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esktop\Planilhas-simulação do Ceará - hierarquia completa\"/>
    </mc:Choice>
  </mc:AlternateContent>
  <xr:revisionPtr revIDLastSave="0" documentId="13_ncr:1_{F52F09F1-54DF-47DA-9F01-D1A28F7D19FF}" xr6:coauthVersionLast="38" xr6:coauthVersionMax="38" xr10:uidLastSave="{00000000-0000-0000-0000-000000000000}"/>
  <bookViews>
    <workbookView xWindow="0" yWindow="0" windowWidth="15345" windowHeight="4470" tabRatio="959" xr2:uid="{0209DE9D-2A54-4AE2-ACA5-061C20C7C456}"/>
  </bookViews>
  <sheets>
    <sheet name="Códigos" sheetId="2" r:id="rId1"/>
    <sheet name="Dados Brutos - SECA" sheetId="1" r:id="rId2"/>
    <sheet name="Dados Normal. pelo Peso - Seca" sheetId="7" r:id="rId3"/>
    <sheet name="Dados Padronizados - Seca" sheetId="6" r:id="rId4"/>
    <sheet name="SECA - Vetor de Impacto" sheetId="10" r:id="rId5"/>
    <sheet name="Contribuição - SECA" sheetId="12" r:id="rId6"/>
    <sheet name="Dados Brutos - CHUVA" sheetId="18" r:id="rId7"/>
    <sheet name="Dados Normal. pelo Peso - Chuva" sheetId="8" r:id="rId8"/>
    <sheet name="Dados Padronizados - Chuva" sheetId="9" r:id="rId9"/>
    <sheet name="CHUVA - Vetor de Impacto" sheetId="19" r:id="rId10"/>
    <sheet name="Contribuição - CHUVA" sheetId="20" r:id="rId11"/>
  </sheets>
  <definedNames>
    <definedName name="_xlnm._FilterDatabase" localSheetId="9" hidden="1">'CHUVA - Vetor de Impacto'!$O$4:$R$188</definedName>
    <definedName name="_xlnm._FilterDatabase" localSheetId="10" hidden="1">'Contribuição - CHUVA'!$C$1523:$AD$1707</definedName>
    <definedName name="_xlnm._FilterDatabase" localSheetId="6" hidden="1">'Dados Brutos - CHUVA'!$C$4:$AC$4</definedName>
    <definedName name="_xlnm._FilterDatabase" localSheetId="1" hidden="1">'Dados Brutos - SECA'!$C$4:$AC$4</definedName>
    <definedName name="_xlnm._FilterDatabase" localSheetId="4" hidden="1">'SECA - Vetor de Impacto'!$N$4:$V$188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5" i="10" l="1"/>
  <c r="AG5" i="10"/>
  <c r="AC1705" i="20" l="1"/>
  <c r="AC1673" i="20"/>
  <c r="AC1669" i="20"/>
  <c r="AC1574" i="20"/>
  <c r="AD1707" i="20"/>
  <c r="AD1706" i="20"/>
  <c r="AD1705" i="20"/>
  <c r="AD1704" i="20"/>
  <c r="AD1703" i="20"/>
  <c r="AD1702" i="20"/>
  <c r="AD1701" i="20"/>
  <c r="AD1700" i="20"/>
  <c r="AD1699" i="20"/>
  <c r="AD1698" i="20"/>
  <c r="AD1697" i="20"/>
  <c r="AD1696" i="20"/>
  <c r="AD1695" i="20"/>
  <c r="AD1694" i="20"/>
  <c r="AD1693" i="20"/>
  <c r="AD1692" i="20"/>
  <c r="AD1691" i="20"/>
  <c r="AD1690" i="20"/>
  <c r="AD1689" i="20"/>
  <c r="AD1688" i="20"/>
  <c r="AD1687" i="20"/>
  <c r="AD1686" i="20"/>
  <c r="AD1685" i="20"/>
  <c r="AD1684" i="20"/>
  <c r="AD1683" i="20"/>
  <c r="AD1682" i="20"/>
  <c r="AD1681" i="20"/>
  <c r="AD1680" i="20"/>
  <c r="AD1679" i="20"/>
  <c r="AD1678" i="20"/>
  <c r="AD1677" i="20"/>
  <c r="AD1676" i="20"/>
  <c r="AD1675" i="20"/>
  <c r="AD1674" i="20"/>
  <c r="AD1673" i="20"/>
  <c r="AD1672" i="20"/>
  <c r="AD1670" i="20"/>
  <c r="AD1669" i="20"/>
  <c r="AD1668" i="20"/>
  <c r="AD1667" i="20"/>
  <c r="AD1666" i="20"/>
  <c r="AD1665" i="20"/>
  <c r="AD1663" i="20"/>
  <c r="AD1662" i="20"/>
  <c r="AD1660" i="20"/>
  <c r="AD1659" i="20"/>
  <c r="AD1658" i="20"/>
  <c r="AD1657" i="20"/>
  <c r="AD1656" i="20"/>
  <c r="AD1655" i="20"/>
  <c r="AD1654" i="20"/>
  <c r="AD1653" i="20"/>
  <c r="AD1652" i="20"/>
  <c r="AD1651" i="20"/>
  <c r="AD1650" i="20"/>
  <c r="AD1649" i="20"/>
  <c r="AD1646" i="20"/>
  <c r="AD1643" i="20"/>
  <c r="AD1642" i="20"/>
  <c r="AD1641" i="20"/>
  <c r="AD1640" i="20"/>
  <c r="AD1639" i="20"/>
  <c r="AD1638" i="20"/>
  <c r="AD1637" i="20"/>
  <c r="AD1636" i="20"/>
  <c r="AD1635" i="20"/>
  <c r="AD1633" i="20"/>
  <c r="AD1631" i="20"/>
  <c r="AD1630" i="20"/>
  <c r="AD1629" i="20"/>
  <c r="AD1628" i="20"/>
  <c r="AD1627" i="20"/>
  <c r="AD1626" i="20"/>
  <c r="AD1625" i="20"/>
  <c r="AD1624" i="20"/>
  <c r="AD1623" i="20"/>
  <c r="AD1620" i="20"/>
  <c r="AD1619" i="20"/>
  <c r="AD1618" i="20"/>
  <c r="AD1617" i="20"/>
  <c r="AD1616" i="20"/>
  <c r="AD1615" i="20"/>
  <c r="AD1614" i="20"/>
  <c r="AD1613" i="20"/>
  <c r="AD1612" i="20"/>
  <c r="AD1611" i="20"/>
  <c r="AD1610" i="20"/>
  <c r="AD1609" i="20"/>
  <c r="AD1608" i="20"/>
  <c r="AD1607" i="20"/>
  <c r="AD1606" i="20"/>
  <c r="AD1605" i="20"/>
  <c r="AD1604" i="20"/>
  <c r="AD1603" i="20"/>
  <c r="AD1602" i="20"/>
  <c r="AD1601" i="20"/>
  <c r="AD1600" i="20"/>
  <c r="AD1599" i="20"/>
  <c r="AD1598" i="20"/>
  <c r="AD1597" i="20"/>
  <c r="AD1596" i="20"/>
  <c r="AD1594" i="20"/>
  <c r="AD1593" i="20"/>
  <c r="AD1592" i="20"/>
  <c r="AD1591" i="20"/>
  <c r="AD1590" i="20"/>
  <c r="AD1588" i="20"/>
  <c r="AD1587" i="20"/>
  <c r="AD1586" i="20"/>
  <c r="AD1585" i="20"/>
  <c r="AD1584" i="20"/>
  <c r="AD1583" i="20"/>
  <c r="AD1582" i="20"/>
  <c r="AD1581" i="20"/>
  <c r="AD1580" i="20"/>
  <c r="AD1579" i="20"/>
  <c r="AD1578" i="20"/>
  <c r="AD1577" i="20"/>
  <c r="AD1576" i="20"/>
  <c r="AD1575" i="20"/>
  <c r="AD1574" i="20"/>
  <c r="AD1573" i="20"/>
  <c r="AD1572" i="20"/>
  <c r="AD1571" i="20"/>
  <c r="AD1570" i="20"/>
  <c r="AD1569" i="20"/>
  <c r="AB1664" i="20"/>
  <c r="AB1648" i="20"/>
  <c r="AB1647" i="20"/>
  <c r="AD1647" i="20" s="1"/>
  <c r="AB1645" i="20"/>
  <c r="AD1645" i="20" s="1"/>
  <c r="AB1644" i="20"/>
  <c r="AB1634" i="20"/>
  <c r="AD1664" i="20"/>
  <c r="AD1648" i="20"/>
  <c r="AD1644" i="20"/>
  <c r="AD1634" i="20"/>
  <c r="Y1664" i="20"/>
  <c r="Y1648" i="20"/>
  <c r="Y1647" i="20"/>
  <c r="Y1645" i="20"/>
  <c r="Y1644" i="20"/>
  <c r="Y1634" i="20"/>
  <c r="W1671" i="20"/>
  <c r="W1661" i="20"/>
  <c r="W1595" i="20"/>
  <c r="W1589" i="20"/>
  <c r="R1565" i="20"/>
  <c r="Y1565" i="20"/>
  <c r="AC1671" i="20"/>
  <c r="AC1661" i="20"/>
  <c r="AC1595" i="20"/>
  <c r="AC1589" i="20"/>
  <c r="AD1589" i="20" s="1"/>
  <c r="AC1565" i="20"/>
  <c r="AD1671" i="20"/>
  <c r="AD1661" i="20"/>
  <c r="AD1595" i="20"/>
  <c r="V1671" i="20"/>
  <c r="V1661" i="20"/>
  <c r="V1595" i="20"/>
  <c r="V1589" i="20"/>
  <c r="V1565" i="20"/>
  <c r="E1632" i="20"/>
  <c r="E1622" i="20"/>
  <c r="E1621" i="20"/>
  <c r="E1554" i="20"/>
  <c r="E1524" i="20"/>
  <c r="AD1632" i="20"/>
  <c r="AD1622" i="20"/>
  <c r="AD1621" i="20"/>
  <c r="L1632" i="20"/>
  <c r="L1622" i="20"/>
  <c r="L1621" i="20"/>
  <c r="L1554" i="20"/>
  <c r="L1524" i="20"/>
  <c r="AD1524" i="20" s="1"/>
  <c r="L1568" i="20"/>
  <c r="K1568" i="20"/>
  <c r="AD1525" i="20"/>
  <c r="AD1526" i="20"/>
  <c r="AD1527" i="20"/>
  <c r="AD1528" i="20"/>
  <c r="AD1529" i="20"/>
  <c r="AD1530" i="20"/>
  <c r="AD1531" i="20"/>
  <c r="AD1532" i="20"/>
  <c r="AD1533" i="20"/>
  <c r="AD1534" i="20"/>
  <c r="AD1535" i="20"/>
  <c r="AD1536" i="20"/>
  <c r="AD1537" i="20"/>
  <c r="AD1538" i="20"/>
  <c r="AD1539" i="20"/>
  <c r="AD1540" i="20"/>
  <c r="AD1541" i="20"/>
  <c r="AD1542" i="20"/>
  <c r="AD1543" i="20"/>
  <c r="AD1544" i="20"/>
  <c r="AD1545" i="20"/>
  <c r="AD1546" i="20"/>
  <c r="AD1547" i="20"/>
  <c r="AD1548" i="20"/>
  <c r="AD1549" i="20"/>
  <c r="AD1550" i="20"/>
  <c r="AD1551" i="20"/>
  <c r="AD1552" i="20"/>
  <c r="AD1553" i="20"/>
  <c r="AD1555" i="20"/>
  <c r="AD1556" i="20"/>
  <c r="AD1557" i="20"/>
  <c r="AD1558" i="20"/>
  <c r="AD1559" i="20"/>
  <c r="AD1560" i="20"/>
  <c r="AD1561" i="20"/>
  <c r="AD1562" i="20"/>
  <c r="AD1563" i="20"/>
  <c r="AD1564" i="20"/>
  <c r="AD1565" i="20"/>
  <c r="AD1566" i="20"/>
  <c r="AD1567" i="20"/>
  <c r="J1705" i="20"/>
  <c r="J1673" i="20"/>
  <c r="J1669" i="20"/>
  <c r="J1574" i="20"/>
  <c r="N1622" i="20"/>
  <c r="O1568" i="20"/>
  <c r="F1622" i="20"/>
  <c r="F1568" i="20"/>
  <c r="Q1477" i="20"/>
  <c r="Q1476" i="20"/>
  <c r="Q1456" i="20"/>
  <c r="AD1456" i="20" s="1"/>
  <c r="Q1454" i="20"/>
  <c r="Q1453" i="20"/>
  <c r="Q1440" i="20"/>
  <c r="Q1438" i="20"/>
  <c r="Q1435" i="20"/>
  <c r="Q1430" i="20"/>
  <c r="Q1429" i="20"/>
  <c r="Q1428" i="20"/>
  <c r="Q1427" i="20"/>
  <c r="Q1407" i="20"/>
  <c r="Q1405" i="20"/>
  <c r="Q1397" i="20"/>
  <c r="Q1396" i="20"/>
  <c r="AC1477" i="20"/>
  <c r="AC1476" i="20"/>
  <c r="AC1456" i="20"/>
  <c r="AC1454" i="20"/>
  <c r="AC1453" i="20"/>
  <c r="AC1440" i="20"/>
  <c r="AC1438" i="20"/>
  <c r="AC1435" i="20"/>
  <c r="AC1430" i="20"/>
  <c r="AC1429" i="20"/>
  <c r="AD1429" i="20" s="1"/>
  <c r="AC1428" i="20"/>
  <c r="AC1427" i="20"/>
  <c r="AC1407" i="20"/>
  <c r="AC1405" i="20"/>
  <c r="AC1397" i="20"/>
  <c r="AC1396" i="20"/>
  <c r="AA1477" i="20"/>
  <c r="AA1476" i="20"/>
  <c r="AA1456" i="20"/>
  <c r="AA1454" i="20"/>
  <c r="AD1454" i="20" s="1"/>
  <c r="AA1453" i="20"/>
  <c r="AA1440" i="20"/>
  <c r="AA1438" i="20"/>
  <c r="AA1435" i="20"/>
  <c r="AD1435" i="20" s="1"/>
  <c r="AA1430" i="20"/>
  <c r="AA1429" i="20"/>
  <c r="AA1428" i="20"/>
  <c r="AD1428" i="20" s="1"/>
  <c r="AA1427" i="20"/>
  <c r="AA1407" i="20"/>
  <c r="AA1405" i="20"/>
  <c r="AA1397" i="20"/>
  <c r="AA1396" i="20"/>
  <c r="V1489" i="20"/>
  <c r="V1470" i="20"/>
  <c r="V1337" i="20"/>
  <c r="U1489" i="20"/>
  <c r="U1470" i="20"/>
  <c r="U1337" i="20"/>
  <c r="D1475" i="20"/>
  <c r="U1460" i="20"/>
  <c r="N1475" i="20"/>
  <c r="N1460" i="20"/>
  <c r="V1432" i="20"/>
  <c r="V1364" i="20"/>
  <c r="L1432" i="20"/>
  <c r="L1364" i="20"/>
  <c r="T1334" i="20"/>
  <c r="L1334" i="20"/>
  <c r="N1509" i="20"/>
  <c r="N1486" i="20"/>
  <c r="N1479" i="20"/>
  <c r="N1476" i="20"/>
  <c r="N1452" i="20"/>
  <c r="N1446" i="20"/>
  <c r="N1432" i="20"/>
  <c r="N1431" i="20"/>
  <c r="N1413" i="20"/>
  <c r="N1408" i="20"/>
  <c r="N1384" i="20"/>
  <c r="N1373" i="20"/>
  <c r="N1371" i="20"/>
  <c r="N1358" i="20"/>
  <c r="I1509" i="20"/>
  <c r="I1486" i="20"/>
  <c r="I1479" i="20"/>
  <c r="AD1479" i="20" s="1"/>
  <c r="I1476" i="20"/>
  <c r="I1452" i="20"/>
  <c r="I1446" i="20"/>
  <c r="I1432" i="20"/>
  <c r="AD1432" i="20" s="1"/>
  <c r="I1431" i="20"/>
  <c r="I1413" i="20"/>
  <c r="I1408" i="20"/>
  <c r="I1384" i="20"/>
  <c r="AD1384" i="20" s="1"/>
  <c r="I1373" i="20"/>
  <c r="I1371" i="20"/>
  <c r="I1358" i="20"/>
  <c r="AB1455" i="20"/>
  <c r="AB1432" i="20"/>
  <c r="AB1378" i="20"/>
  <c r="AA1455" i="20"/>
  <c r="AA1432" i="20"/>
  <c r="F1455" i="20"/>
  <c r="F1432" i="20"/>
  <c r="F1378" i="20"/>
  <c r="X1346" i="20"/>
  <c r="AD1346" i="20" s="1"/>
  <c r="X1341" i="20"/>
  <c r="AD1341" i="20" s="1"/>
  <c r="T1346" i="20"/>
  <c r="T1341" i="20"/>
  <c r="F1346" i="20"/>
  <c r="F1341" i="20"/>
  <c r="E1346" i="20"/>
  <c r="E1341" i="20"/>
  <c r="AD1335" i="20"/>
  <c r="AD1336" i="20"/>
  <c r="AD1337" i="20"/>
  <c r="AD1338" i="20"/>
  <c r="AD1339" i="20"/>
  <c r="AD1340" i="20"/>
  <c r="AD1342" i="20"/>
  <c r="AD1343" i="20"/>
  <c r="AD1344" i="20"/>
  <c r="AD1345" i="20"/>
  <c r="AD1347" i="20"/>
  <c r="AD1348" i="20"/>
  <c r="AD1349" i="20"/>
  <c r="AD1350" i="20"/>
  <c r="AD1351" i="20"/>
  <c r="AD1352" i="20"/>
  <c r="AD1353" i="20"/>
  <c r="AD1354" i="20"/>
  <c r="AD1355" i="20"/>
  <c r="AD1356" i="20"/>
  <c r="AD1357" i="20"/>
  <c r="AD1358" i="20"/>
  <c r="AD1359" i="20"/>
  <c r="AD1360" i="20"/>
  <c r="AD1361" i="20"/>
  <c r="AD1362" i="20"/>
  <c r="AD1363" i="20"/>
  <c r="AD1364" i="20"/>
  <c r="AD1365" i="20"/>
  <c r="AD1366" i="20"/>
  <c r="AD1367" i="20"/>
  <c r="AD1368" i="20"/>
  <c r="AD1369" i="20"/>
  <c r="AD1370" i="20"/>
  <c r="AD1371" i="20"/>
  <c r="AD1372" i="20"/>
  <c r="AD1374" i="20"/>
  <c r="AD1375" i="20"/>
  <c r="AD1376" i="20"/>
  <c r="AD1377" i="20"/>
  <c r="AD1378" i="20"/>
  <c r="AD1379" i="20"/>
  <c r="AD1380" i="20"/>
  <c r="AD1381" i="20"/>
  <c r="AD1382" i="20"/>
  <c r="AD1383" i="20"/>
  <c r="AD1385" i="20"/>
  <c r="AD1386" i="20"/>
  <c r="AD1387" i="20"/>
  <c r="AD1388" i="20"/>
  <c r="AD1389" i="20"/>
  <c r="AD1390" i="20"/>
  <c r="AD1391" i="20"/>
  <c r="AD1392" i="20"/>
  <c r="AD1393" i="20"/>
  <c r="AD1394" i="20"/>
  <c r="AD1395" i="20"/>
  <c r="AD1396" i="20"/>
  <c r="AD1397" i="20"/>
  <c r="AD1398" i="20"/>
  <c r="AD1399" i="20"/>
  <c r="AD1400" i="20"/>
  <c r="AD1401" i="20"/>
  <c r="AD1402" i="20"/>
  <c r="AD1403" i="20"/>
  <c r="AD1404" i="20"/>
  <c r="AD1405" i="20"/>
  <c r="AD1406" i="20"/>
  <c r="AD1407" i="20"/>
  <c r="AD1408" i="20"/>
  <c r="AD1409" i="20"/>
  <c r="AD1410" i="20"/>
  <c r="AD1411" i="20"/>
  <c r="AD1412" i="20"/>
  <c r="AD1413" i="20"/>
  <c r="AD1414" i="20"/>
  <c r="AD1415" i="20"/>
  <c r="AD1416" i="20"/>
  <c r="AD1417" i="20"/>
  <c r="AD1418" i="20"/>
  <c r="AD1419" i="20"/>
  <c r="AD1420" i="20"/>
  <c r="AD1421" i="20"/>
  <c r="AD1422" i="20"/>
  <c r="AD1423" i="20"/>
  <c r="AD1424" i="20"/>
  <c r="AD1425" i="20"/>
  <c r="AD1426" i="20"/>
  <c r="AD1430" i="20"/>
  <c r="AD1433" i="20"/>
  <c r="AD1434" i="20"/>
  <c r="AD1436" i="20"/>
  <c r="AD1437" i="20"/>
  <c r="AD1439" i="20"/>
  <c r="AD1440" i="20"/>
  <c r="AD1441" i="20"/>
  <c r="AD1442" i="20"/>
  <c r="AD1443" i="20"/>
  <c r="AD1444" i="20"/>
  <c r="AD1445" i="20"/>
  <c r="AD1446" i="20"/>
  <c r="AD1447" i="20"/>
  <c r="AD1448" i="20"/>
  <c r="AD1449" i="20"/>
  <c r="AD1450" i="20"/>
  <c r="AD1451" i="20"/>
  <c r="AD1452" i="20"/>
  <c r="AD1453" i="20"/>
  <c r="AD1455" i="20"/>
  <c r="AD1457" i="20"/>
  <c r="AD1458" i="20"/>
  <c r="AD1459" i="20"/>
  <c r="AD1460" i="20"/>
  <c r="AD1461" i="20"/>
  <c r="AD1462" i="20"/>
  <c r="AD1463" i="20"/>
  <c r="AD1464" i="20"/>
  <c r="AD1465" i="20"/>
  <c r="AD1466" i="20"/>
  <c r="AD1467" i="20"/>
  <c r="AD1468" i="20"/>
  <c r="AD1469" i="20"/>
  <c r="AD1470" i="20"/>
  <c r="AD1471" i="20"/>
  <c r="AD1472" i="20"/>
  <c r="AD1473" i="20"/>
  <c r="AD1474" i="20"/>
  <c r="AD1475" i="20"/>
  <c r="AD1477" i="20"/>
  <c r="AD1478" i="20"/>
  <c r="AD1480" i="20"/>
  <c r="AD1481" i="20"/>
  <c r="AD1482" i="20"/>
  <c r="AD1483" i="20"/>
  <c r="AD1484" i="20"/>
  <c r="AD1485" i="20"/>
  <c r="AD1486" i="20"/>
  <c r="AD1487" i="20"/>
  <c r="AD1488" i="20"/>
  <c r="AD1489" i="20"/>
  <c r="AD1490" i="20"/>
  <c r="AD1491" i="20"/>
  <c r="AD1492" i="20"/>
  <c r="AD1493" i="20"/>
  <c r="AD1494" i="20"/>
  <c r="AD1495" i="20"/>
  <c r="AD1496" i="20"/>
  <c r="AD1497" i="20"/>
  <c r="AD1498" i="20"/>
  <c r="AD1499" i="20"/>
  <c r="AD1500" i="20"/>
  <c r="AD1501" i="20"/>
  <c r="AD1502" i="20"/>
  <c r="AD1503" i="20"/>
  <c r="AD1504" i="20"/>
  <c r="AD1505" i="20"/>
  <c r="AD1506" i="20"/>
  <c r="AD1507" i="20"/>
  <c r="AD1508" i="20"/>
  <c r="AD1509" i="20"/>
  <c r="AD1510" i="20"/>
  <c r="AD1511" i="20"/>
  <c r="AD1512" i="20"/>
  <c r="AD1513" i="20"/>
  <c r="AD1514" i="20"/>
  <c r="AD1515" i="20"/>
  <c r="AD1516" i="20"/>
  <c r="AD1517" i="20"/>
  <c r="AD1334" i="20"/>
  <c r="F1326" i="20"/>
  <c r="F1321" i="20"/>
  <c r="F1304" i="20"/>
  <c r="F1299" i="20"/>
  <c r="F1286" i="20"/>
  <c r="F1284" i="20"/>
  <c r="F1282" i="20"/>
  <c r="AD1282" i="20" s="1"/>
  <c r="F1281" i="20"/>
  <c r="F1280" i="20"/>
  <c r="F1184" i="20"/>
  <c r="F1163" i="20"/>
  <c r="U1326" i="20"/>
  <c r="U1321" i="20"/>
  <c r="U1304" i="20"/>
  <c r="U1299" i="20"/>
  <c r="U1286" i="20"/>
  <c r="AD1286" i="20" s="1"/>
  <c r="U1284" i="20"/>
  <c r="U1282" i="20"/>
  <c r="U1281" i="20"/>
  <c r="U1280" i="20"/>
  <c r="AD1280" i="20" s="1"/>
  <c r="U1184" i="20"/>
  <c r="U1163" i="20"/>
  <c r="R1144" i="20"/>
  <c r="L1144" i="20"/>
  <c r="T1324" i="20"/>
  <c r="T1188" i="20"/>
  <c r="K1324" i="20"/>
  <c r="K1188" i="20"/>
  <c r="T1295" i="20"/>
  <c r="T1293" i="20"/>
  <c r="T1290" i="20"/>
  <c r="T1289" i="20"/>
  <c r="T1277" i="20"/>
  <c r="T1272" i="20"/>
  <c r="T1268" i="20"/>
  <c r="T1256" i="20"/>
  <c r="T1234" i="20"/>
  <c r="T1211" i="20"/>
  <c r="T1207" i="20"/>
  <c r="T1204" i="20"/>
  <c r="T1200" i="20"/>
  <c r="T1194" i="20"/>
  <c r="T1189" i="20"/>
  <c r="T1149" i="20"/>
  <c r="T1148" i="20"/>
  <c r="T1326" i="20"/>
  <c r="T1327" i="20"/>
  <c r="K1325" i="20"/>
  <c r="E1295" i="20"/>
  <c r="E1293" i="20"/>
  <c r="E1290" i="20"/>
  <c r="E1289" i="20"/>
  <c r="AD1289" i="20" s="1"/>
  <c r="E1277" i="20"/>
  <c r="E1272" i="20"/>
  <c r="E1268" i="20"/>
  <c r="E1256" i="20"/>
  <c r="E1234" i="20"/>
  <c r="E1211" i="20"/>
  <c r="E1207" i="20"/>
  <c r="E1204" i="20"/>
  <c r="E1200" i="20"/>
  <c r="E1194" i="20"/>
  <c r="E1189" i="20"/>
  <c r="E1149" i="20"/>
  <c r="AD1149" i="20" s="1"/>
  <c r="E1148" i="20"/>
  <c r="J1327" i="20"/>
  <c r="J1326" i="20"/>
  <c r="J1325" i="20"/>
  <c r="J1295" i="20"/>
  <c r="AD1295" i="20" s="1"/>
  <c r="J1293" i="20"/>
  <c r="J1290" i="20"/>
  <c r="J1289" i="20"/>
  <c r="J1277" i="20"/>
  <c r="AD1277" i="20" s="1"/>
  <c r="J1272" i="20"/>
  <c r="J1268" i="20"/>
  <c r="J1256" i="20"/>
  <c r="J1234" i="20"/>
  <c r="AD1234" i="20" s="1"/>
  <c r="J1211" i="20"/>
  <c r="J1207" i="20"/>
  <c r="J1204" i="20"/>
  <c r="AD1204" i="20" s="1"/>
  <c r="J1200" i="20"/>
  <c r="AD1200" i="20" s="1"/>
  <c r="J1194" i="20"/>
  <c r="J1189" i="20"/>
  <c r="J1149" i="20"/>
  <c r="J1148" i="20"/>
  <c r="H1166" i="20"/>
  <c r="E1166" i="20"/>
  <c r="Y1245" i="20"/>
  <c r="Y1236" i="20"/>
  <c r="V1218" i="20"/>
  <c r="T1218" i="20"/>
  <c r="N1245" i="20"/>
  <c r="N1236" i="20"/>
  <c r="N1218" i="20"/>
  <c r="D1245" i="20"/>
  <c r="D1236" i="20"/>
  <c r="D1218" i="20"/>
  <c r="Q1147" i="20"/>
  <c r="AD1147" i="20" s="1"/>
  <c r="U1147" i="20"/>
  <c r="AA1267" i="20"/>
  <c r="J1267" i="20"/>
  <c r="F1267" i="20"/>
  <c r="F1205" i="20"/>
  <c r="F1165" i="20"/>
  <c r="F1147" i="20"/>
  <c r="C1267" i="20"/>
  <c r="C1205" i="20"/>
  <c r="C1165" i="20"/>
  <c r="AD1165" i="20" s="1"/>
  <c r="C1147" i="20"/>
  <c r="AD1145" i="20"/>
  <c r="AD1146" i="20"/>
  <c r="AD1148" i="20"/>
  <c r="AD1150" i="20"/>
  <c r="AD1151" i="20"/>
  <c r="AD1152" i="20"/>
  <c r="AD1153" i="20"/>
  <c r="AD1154" i="20"/>
  <c r="AD1155" i="20"/>
  <c r="AD1156" i="20"/>
  <c r="AD1157" i="20"/>
  <c r="AD1158" i="20"/>
  <c r="AD1159" i="20"/>
  <c r="AD1160" i="20"/>
  <c r="AD1161" i="20"/>
  <c r="AD1162" i="20"/>
  <c r="AD1163" i="20"/>
  <c r="AD1164" i="20"/>
  <c r="AD1166" i="20"/>
  <c r="AD1167" i="20"/>
  <c r="AD1168" i="20"/>
  <c r="AD1169" i="20"/>
  <c r="AD1170" i="20"/>
  <c r="AD1171" i="20"/>
  <c r="AD1172" i="20"/>
  <c r="AD1173" i="20"/>
  <c r="AD1174" i="20"/>
  <c r="AD1175" i="20"/>
  <c r="AD1176" i="20"/>
  <c r="AD1177" i="20"/>
  <c r="AD1178" i="20"/>
  <c r="AD1179" i="20"/>
  <c r="AD1180" i="20"/>
  <c r="AD1181" i="20"/>
  <c r="AD1182" i="20"/>
  <c r="AD1183" i="20"/>
  <c r="AD1184" i="20"/>
  <c r="AD1185" i="20"/>
  <c r="AD1186" i="20"/>
  <c r="AD1187" i="20"/>
  <c r="AD1188" i="20"/>
  <c r="AD1189" i="20"/>
  <c r="AD1190" i="20"/>
  <c r="AD1191" i="20"/>
  <c r="AD1192" i="20"/>
  <c r="AD1193" i="20"/>
  <c r="AD1194" i="20"/>
  <c r="AD1195" i="20"/>
  <c r="AD1196" i="20"/>
  <c r="AD1197" i="20"/>
  <c r="AD1198" i="20"/>
  <c r="AD1199" i="20"/>
  <c r="AD1201" i="20"/>
  <c r="AD1202" i="20"/>
  <c r="AD1203" i="20"/>
  <c r="AD1205" i="20"/>
  <c r="AD1206" i="20"/>
  <c r="AD1207" i="20"/>
  <c r="AD1208" i="20"/>
  <c r="AD1209" i="20"/>
  <c r="AD1210" i="20"/>
  <c r="AD1211" i="20"/>
  <c r="AD1212" i="20"/>
  <c r="AD1213" i="20"/>
  <c r="AD1214" i="20"/>
  <c r="AD1215" i="20"/>
  <c r="AD1216" i="20"/>
  <c r="AD1217" i="20"/>
  <c r="AD1218" i="20"/>
  <c r="AD1219" i="20"/>
  <c r="AD1220" i="20"/>
  <c r="AD1221" i="20"/>
  <c r="AD1222" i="20"/>
  <c r="AD1223" i="20"/>
  <c r="AD1224" i="20"/>
  <c r="AD1225" i="20"/>
  <c r="AD1226" i="20"/>
  <c r="AD1227" i="20"/>
  <c r="AD1228" i="20"/>
  <c r="AD1229" i="20"/>
  <c r="AD1230" i="20"/>
  <c r="AD1231" i="20"/>
  <c r="AD1232" i="20"/>
  <c r="AD1233" i="20"/>
  <c r="AD1235" i="20"/>
  <c r="AD1236" i="20"/>
  <c r="AD1237" i="20"/>
  <c r="AD1238" i="20"/>
  <c r="AD1239" i="20"/>
  <c r="AD1240" i="20"/>
  <c r="AD1241" i="20"/>
  <c r="AD1242" i="20"/>
  <c r="AD1243" i="20"/>
  <c r="AD1244" i="20"/>
  <c r="AD1245" i="20"/>
  <c r="AD1246" i="20"/>
  <c r="AD1247" i="20"/>
  <c r="AD1248" i="20"/>
  <c r="AD1249" i="20"/>
  <c r="AD1250" i="20"/>
  <c r="AD1251" i="20"/>
  <c r="AD1252" i="20"/>
  <c r="AD1253" i="20"/>
  <c r="AD1254" i="20"/>
  <c r="AD1255" i="20"/>
  <c r="AD1257" i="20"/>
  <c r="AD1258" i="20"/>
  <c r="AD1259" i="20"/>
  <c r="AD1260" i="20"/>
  <c r="AD1261" i="20"/>
  <c r="AD1262" i="20"/>
  <c r="AD1263" i="20"/>
  <c r="AD1264" i="20"/>
  <c r="AD1265" i="20"/>
  <c r="AD1266" i="20"/>
  <c r="AD1267" i="20"/>
  <c r="AD1268" i="20"/>
  <c r="AD1269" i="20"/>
  <c r="AD1270" i="20"/>
  <c r="AD1271" i="20"/>
  <c r="AD1272" i="20"/>
  <c r="AD1273" i="20"/>
  <c r="AD1274" i="20"/>
  <c r="AD1275" i="20"/>
  <c r="AD1276" i="20"/>
  <c r="AD1278" i="20"/>
  <c r="AD1279" i="20"/>
  <c r="AD1283" i="20"/>
  <c r="AD1284" i="20"/>
  <c r="AD1285" i="20"/>
  <c r="AD1287" i="20"/>
  <c r="AD1288" i="20"/>
  <c r="AD1290" i="20"/>
  <c r="AD1291" i="20"/>
  <c r="AD1292" i="20"/>
  <c r="AD1293" i="20"/>
  <c r="AD1294" i="20"/>
  <c r="AD1296" i="20"/>
  <c r="AD1297" i="20"/>
  <c r="AD1298" i="20"/>
  <c r="AD1300" i="20"/>
  <c r="AD1301" i="20"/>
  <c r="AD1302" i="20"/>
  <c r="AD1303" i="20"/>
  <c r="AD1304" i="20"/>
  <c r="AD1305" i="20"/>
  <c r="AD1306" i="20"/>
  <c r="AD1307" i="20"/>
  <c r="AD1308" i="20"/>
  <c r="AD1309" i="20"/>
  <c r="AD1310" i="20"/>
  <c r="AD1311" i="20"/>
  <c r="AD1312" i="20"/>
  <c r="AD1313" i="20"/>
  <c r="AD1314" i="20"/>
  <c r="AD1315" i="20"/>
  <c r="AD1316" i="20"/>
  <c r="AD1317" i="20"/>
  <c r="AD1318" i="20"/>
  <c r="AD1319" i="20"/>
  <c r="AD1320" i="20"/>
  <c r="AD1321" i="20"/>
  <c r="AD1322" i="20"/>
  <c r="AD1323" i="20"/>
  <c r="AD1324" i="20"/>
  <c r="AD1325" i="20"/>
  <c r="AD1326" i="20"/>
  <c r="AD1327" i="20"/>
  <c r="AD1144" i="20"/>
  <c r="H1136" i="20"/>
  <c r="H1131" i="20"/>
  <c r="H1114" i="20"/>
  <c r="H1109" i="20"/>
  <c r="H1096" i="20"/>
  <c r="H1094" i="20"/>
  <c r="H1092" i="20"/>
  <c r="H1091" i="20"/>
  <c r="H1090" i="20"/>
  <c r="H994" i="20"/>
  <c r="H973" i="20"/>
  <c r="H957" i="20"/>
  <c r="U1136" i="20"/>
  <c r="AD1136" i="20" s="1"/>
  <c r="U1131" i="20"/>
  <c r="U1114" i="20"/>
  <c r="U1109" i="20"/>
  <c r="U1096" i="20"/>
  <c r="AD1096" i="20" s="1"/>
  <c r="U1094" i="20"/>
  <c r="U1092" i="20"/>
  <c r="U1091" i="20"/>
  <c r="AD1091" i="20" s="1"/>
  <c r="U1090" i="20"/>
  <c r="U994" i="20"/>
  <c r="U973" i="20"/>
  <c r="U957" i="20"/>
  <c r="V1137" i="20"/>
  <c r="T1137" i="20"/>
  <c r="S1137" i="20"/>
  <c r="T1084" i="20"/>
  <c r="U1046" i="20"/>
  <c r="U1036" i="20"/>
  <c r="U1008" i="20"/>
  <c r="Q1084" i="20"/>
  <c r="Q1046" i="20"/>
  <c r="Q1036" i="20"/>
  <c r="Q1008" i="20"/>
  <c r="R954" i="20"/>
  <c r="L954" i="20"/>
  <c r="Q1077" i="20"/>
  <c r="Q1052" i="20"/>
  <c r="Q998" i="20"/>
  <c r="Q971" i="20"/>
  <c r="AD971" i="20" s="1"/>
  <c r="K1077" i="20"/>
  <c r="K1052" i="20"/>
  <c r="K998" i="20"/>
  <c r="K971" i="20"/>
  <c r="F966" i="20"/>
  <c r="F961" i="20"/>
  <c r="E966" i="20"/>
  <c r="E961" i="20"/>
  <c r="AD955" i="20"/>
  <c r="AD956" i="20"/>
  <c r="AD957" i="20"/>
  <c r="AD958" i="20"/>
  <c r="AD959" i="20"/>
  <c r="AD960" i="20"/>
  <c r="AD961" i="20"/>
  <c r="AD962" i="20"/>
  <c r="AD963" i="20"/>
  <c r="AD964" i="20"/>
  <c r="AD965" i="20"/>
  <c r="AD966" i="20"/>
  <c r="AD967" i="20"/>
  <c r="AD968" i="20"/>
  <c r="AD969" i="20"/>
  <c r="AD970" i="20"/>
  <c r="AD972" i="20"/>
  <c r="AD973" i="20"/>
  <c r="AD974" i="20"/>
  <c r="AD975" i="20"/>
  <c r="AD976" i="20"/>
  <c r="AD977" i="20"/>
  <c r="AD978" i="20"/>
  <c r="AD979" i="20"/>
  <c r="AD980" i="20"/>
  <c r="AD981" i="20"/>
  <c r="AD982" i="20"/>
  <c r="AD983" i="20"/>
  <c r="AD984" i="20"/>
  <c r="AD985" i="20"/>
  <c r="AD986" i="20"/>
  <c r="AD987" i="20"/>
  <c r="AD988" i="20"/>
  <c r="AD989" i="20"/>
  <c r="AD990" i="20"/>
  <c r="AD991" i="20"/>
  <c r="AD992" i="20"/>
  <c r="AD993" i="20"/>
  <c r="AD994" i="20"/>
  <c r="AD995" i="20"/>
  <c r="AD996" i="20"/>
  <c r="AD997" i="20"/>
  <c r="AD998" i="20"/>
  <c r="AD999" i="20"/>
  <c r="AD1000" i="20"/>
  <c r="AD1001" i="20"/>
  <c r="AD1002" i="20"/>
  <c r="AD1003" i="20"/>
  <c r="AD1004" i="20"/>
  <c r="AD1005" i="20"/>
  <c r="AD1006" i="20"/>
  <c r="AD1007" i="20"/>
  <c r="AD1008" i="20"/>
  <c r="AD1009" i="20"/>
  <c r="AD1010" i="20"/>
  <c r="AD1011" i="20"/>
  <c r="AD1012" i="20"/>
  <c r="AD1013" i="20"/>
  <c r="AD1014" i="20"/>
  <c r="AD1015" i="20"/>
  <c r="AD1016" i="20"/>
  <c r="AD1017" i="20"/>
  <c r="AD1018" i="20"/>
  <c r="AD1019" i="20"/>
  <c r="AD1020" i="20"/>
  <c r="AD1021" i="20"/>
  <c r="AD1022" i="20"/>
  <c r="AD1023" i="20"/>
  <c r="AD1024" i="20"/>
  <c r="AD1025" i="20"/>
  <c r="AD1026" i="20"/>
  <c r="AD1027" i="20"/>
  <c r="AD1028" i="20"/>
  <c r="AD1029" i="20"/>
  <c r="AD1030" i="20"/>
  <c r="AD1031" i="20"/>
  <c r="AD1032" i="20"/>
  <c r="AD1033" i="20"/>
  <c r="AD1034" i="20"/>
  <c r="AD1035" i="20"/>
  <c r="AD1036" i="20"/>
  <c r="AD1037" i="20"/>
  <c r="AD1038" i="20"/>
  <c r="AD1039" i="20"/>
  <c r="AD1040" i="20"/>
  <c r="AD1041" i="20"/>
  <c r="AD1042" i="20"/>
  <c r="AD1043" i="20"/>
  <c r="AD1044" i="20"/>
  <c r="AD1045" i="20"/>
  <c r="AD1046" i="20"/>
  <c r="AD1047" i="20"/>
  <c r="AD1048" i="20"/>
  <c r="AD1049" i="20"/>
  <c r="AD1050" i="20"/>
  <c r="AD1051" i="20"/>
  <c r="AD1052" i="20"/>
  <c r="AD1053" i="20"/>
  <c r="AD1054" i="20"/>
  <c r="AD1055" i="20"/>
  <c r="AD1056" i="20"/>
  <c r="AD1057" i="20"/>
  <c r="AD1058" i="20"/>
  <c r="AD1059" i="20"/>
  <c r="AD1060" i="20"/>
  <c r="AD1061" i="20"/>
  <c r="AD1062" i="20"/>
  <c r="AD1063" i="20"/>
  <c r="AD1064" i="20"/>
  <c r="AD1065" i="20"/>
  <c r="AD1066" i="20"/>
  <c r="AD1067" i="20"/>
  <c r="AD1068" i="20"/>
  <c r="AD1069" i="20"/>
  <c r="AD1070" i="20"/>
  <c r="AD1071" i="20"/>
  <c r="AD1072" i="20"/>
  <c r="AD1073" i="20"/>
  <c r="AD1074" i="20"/>
  <c r="AD1075" i="20"/>
  <c r="AD1076" i="20"/>
  <c r="AD1077" i="20"/>
  <c r="AD1078" i="20"/>
  <c r="AD1079" i="20"/>
  <c r="AD1080" i="20"/>
  <c r="AD1081" i="20"/>
  <c r="AD1082" i="20"/>
  <c r="AD1083" i="20"/>
  <c r="AD1084" i="20"/>
  <c r="AD1085" i="20"/>
  <c r="AD1086" i="20"/>
  <c r="AD1087" i="20"/>
  <c r="AD1088" i="20"/>
  <c r="AD1089" i="20"/>
  <c r="AD1090" i="20"/>
  <c r="AD1092" i="20"/>
  <c r="AD1093" i="20"/>
  <c r="AD1094" i="20"/>
  <c r="AD1095" i="20"/>
  <c r="AD1097" i="20"/>
  <c r="AD1098" i="20"/>
  <c r="AD1099" i="20"/>
  <c r="AD1100" i="20"/>
  <c r="AD1101" i="20"/>
  <c r="AD1102" i="20"/>
  <c r="AD1103" i="20"/>
  <c r="AD1104" i="20"/>
  <c r="AD1105" i="20"/>
  <c r="AD1106" i="20"/>
  <c r="AD1107" i="20"/>
  <c r="AD1108" i="20"/>
  <c r="AD1110" i="20"/>
  <c r="AD1111" i="20"/>
  <c r="AD1112" i="20"/>
  <c r="AD1113" i="20"/>
  <c r="AD1114" i="20"/>
  <c r="AD1115" i="20"/>
  <c r="AD1116" i="20"/>
  <c r="AD1117" i="20"/>
  <c r="AD1118" i="20"/>
  <c r="AD1119" i="20"/>
  <c r="AD1120" i="20"/>
  <c r="AD1121" i="20"/>
  <c r="AD1122" i="20"/>
  <c r="AD1123" i="20"/>
  <c r="AD1124" i="20"/>
  <c r="AD1125" i="20"/>
  <c r="AD1126" i="20"/>
  <c r="AD1127" i="20"/>
  <c r="AD1128" i="20"/>
  <c r="AD1129" i="20"/>
  <c r="AD1130" i="20"/>
  <c r="AD1131" i="20"/>
  <c r="AD1132" i="20"/>
  <c r="AD1133" i="20"/>
  <c r="AD1134" i="20"/>
  <c r="AD1135" i="20"/>
  <c r="AD1137" i="20"/>
  <c r="AD954" i="20"/>
  <c r="Q848" i="20"/>
  <c r="AC862" i="20"/>
  <c r="AB862" i="20"/>
  <c r="AA862" i="20"/>
  <c r="R856" i="20"/>
  <c r="V856" i="20"/>
  <c r="G794" i="20"/>
  <c r="N879" i="20"/>
  <c r="R900" i="20"/>
  <c r="Q901" i="20"/>
  <c r="Q919" i="20"/>
  <c r="Q946" i="20"/>
  <c r="Q941" i="20"/>
  <c r="R804" i="20"/>
  <c r="R906" i="20"/>
  <c r="R924" i="20"/>
  <c r="G904" i="20"/>
  <c r="G902" i="20"/>
  <c r="G882" i="20"/>
  <c r="G881" i="20"/>
  <c r="G878" i="20"/>
  <c r="G874" i="20"/>
  <c r="G862" i="20"/>
  <c r="G796" i="20"/>
  <c r="G795" i="20"/>
  <c r="G792" i="20"/>
  <c r="G789" i="20"/>
  <c r="G787" i="20"/>
  <c r="G777" i="20"/>
  <c r="G775" i="20"/>
  <c r="G774" i="20"/>
  <c r="G773" i="20"/>
  <c r="AD774" i="20"/>
  <c r="AD773" i="20"/>
  <c r="G772" i="20"/>
  <c r="G770" i="20"/>
  <c r="G769" i="20"/>
  <c r="G768" i="20"/>
  <c r="G766" i="20"/>
  <c r="G765" i="20"/>
  <c r="I919" i="20"/>
  <c r="I901" i="20"/>
  <c r="I900" i="20"/>
  <c r="I879" i="20"/>
  <c r="I794" i="20"/>
  <c r="I770" i="20"/>
  <c r="I769" i="20"/>
  <c r="I768" i="20"/>
  <c r="I766" i="20"/>
  <c r="I765" i="20"/>
  <c r="U946" i="20"/>
  <c r="U941" i="20"/>
  <c r="AD941" i="20" s="1"/>
  <c r="U924" i="20"/>
  <c r="U919" i="20"/>
  <c r="AD919" i="20" s="1"/>
  <c r="U906" i="20"/>
  <c r="U904" i="20"/>
  <c r="U902" i="20"/>
  <c r="U901" i="20"/>
  <c r="AD901" i="20" s="1"/>
  <c r="U900" i="20"/>
  <c r="U882" i="20"/>
  <c r="U881" i="20"/>
  <c r="AD881" i="20" s="1"/>
  <c r="U879" i="20"/>
  <c r="AD879" i="20" s="1"/>
  <c r="U878" i="20"/>
  <c r="U874" i="20"/>
  <c r="U862" i="20"/>
  <c r="U804" i="20"/>
  <c r="U796" i="20"/>
  <c r="U795" i="20"/>
  <c r="U794" i="20"/>
  <c r="U792" i="20"/>
  <c r="U789" i="20"/>
  <c r="U787" i="20"/>
  <c r="U777" i="20"/>
  <c r="U775" i="20"/>
  <c r="AD775" i="20" s="1"/>
  <c r="U774" i="20"/>
  <c r="U773" i="20"/>
  <c r="U772" i="20"/>
  <c r="U770" i="20"/>
  <c r="U769" i="20"/>
  <c r="U768" i="20"/>
  <c r="U766" i="20"/>
  <c r="U765" i="20"/>
  <c r="F947" i="20"/>
  <c r="S947" i="20"/>
  <c r="O811" i="20"/>
  <c r="T920" i="20"/>
  <c r="T919" i="20"/>
  <c r="T853" i="20"/>
  <c r="T851" i="20"/>
  <c r="AD851" i="20" s="1"/>
  <c r="T849" i="20"/>
  <c r="T848" i="20"/>
  <c r="T847" i="20"/>
  <c r="AD847" i="20" s="1"/>
  <c r="T846" i="20"/>
  <c r="T845" i="20"/>
  <c r="T815" i="20"/>
  <c r="T813" i="20"/>
  <c r="S920" i="20"/>
  <c r="S919" i="20"/>
  <c r="S853" i="20"/>
  <c r="S851" i="20"/>
  <c r="S849" i="20"/>
  <c r="S848" i="20"/>
  <c r="S847" i="20"/>
  <c r="S846" i="20"/>
  <c r="S845" i="20"/>
  <c r="S815" i="20"/>
  <c r="S813" i="20"/>
  <c r="S811" i="20"/>
  <c r="F926" i="20"/>
  <c r="F818" i="20"/>
  <c r="R926" i="20"/>
  <c r="R818" i="20"/>
  <c r="H823" i="20"/>
  <c r="J823" i="20"/>
  <c r="F783" i="20"/>
  <c r="F782" i="20"/>
  <c r="U782" i="20"/>
  <c r="U783" i="20"/>
  <c r="AD823" i="20"/>
  <c r="H783" i="20"/>
  <c r="H782" i="20"/>
  <c r="AD782" i="20" s="1"/>
  <c r="H808" i="20"/>
  <c r="H790" i="20"/>
  <c r="H786" i="20"/>
  <c r="H771" i="20"/>
  <c r="E808" i="20"/>
  <c r="E790" i="20"/>
  <c r="E786" i="20"/>
  <c r="E771" i="20"/>
  <c r="Z887" i="20"/>
  <c r="G797" i="20"/>
  <c r="G793" i="20"/>
  <c r="G790" i="20"/>
  <c r="G788" i="20"/>
  <c r="G786" i="20"/>
  <c r="G785" i="20"/>
  <c r="G784" i="20"/>
  <c r="G781" i="20"/>
  <c r="G779" i="20"/>
  <c r="G778" i="20"/>
  <c r="G767" i="20"/>
  <c r="G791" i="20"/>
  <c r="H791" i="20"/>
  <c r="H793" i="20"/>
  <c r="H825" i="20"/>
  <c r="G880" i="20"/>
  <c r="P880" i="20"/>
  <c r="AB887" i="20"/>
  <c r="AB825" i="20"/>
  <c r="AB797" i="20"/>
  <c r="AB793" i="20"/>
  <c r="AB791" i="20"/>
  <c r="AD791" i="20" s="1"/>
  <c r="AB790" i="20"/>
  <c r="AB788" i="20"/>
  <c r="AB786" i="20"/>
  <c r="AD786" i="20" s="1"/>
  <c r="AB785" i="20"/>
  <c r="AB784" i="20"/>
  <c r="AB781" i="20"/>
  <c r="AB779" i="20"/>
  <c r="AD779" i="20" s="1"/>
  <c r="AB778" i="20"/>
  <c r="AB767" i="20"/>
  <c r="U797" i="20"/>
  <c r="U793" i="20"/>
  <c r="U791" i="20"/>
  <c r="U790" i="20"/>
  <c r="AD790" i="20" s="1"/>
  <c r="U788" i="20"/>
  <c r="U786" i="20"/>
  <c r="U785" i="20"/>
  <c r="U784" i="20"/>
  <c r="AD784" i="20" s="1"/>
  <c r="U781" i="20"/>
  <c r="U779" i="20"/>
  <c r="U778" i="20"/>
  <c r="U767" i="20"/>
  <c r="C887" i="20"/>
  <c r="C880" i="20"/>
  <c r="C825" i="20"/>
  <c r="C797" i="20"/>
  <c r="C793" i="20"/>
  <c r="C791" i="20"/>
  <c r="C790" i="20"/>
  <c r="C788" i="20"/>
  <c r="AD788" i="20" s="1"/>
  <c r="C786" i="20"/>
  <c r="C785" i="20"/>
  <c r="C784" i="20"/>
  <c r="C781" i="20"/>
  <c r="AD781" i="20" s="1"/>
  <c r="C779" i="20"/>
  <c r="C778" i="20"/>
  <c r="C767" i="20"/>
  <c r="AD765" i="20"/>
  <c r="AD767" i="20"/>
  <c r="AD768" i="20"/>
  <c r="AD769" i="20"/>
  <c r="AD770" i="20"/>
  <c r="AD771" i="20"/>
  <c r="AD772" i="20"/>
  <c r="AD776" i="20"/>
  <c r="AD777" i="20"/>
  <c r="AD780" i="20"/>
  <c r="AD783" i="20"/>
  <c r="AD787" i="20"/>
  <c r="AD789" i="20"/>
  <c r="AD792" i="20"/>
  <c r="AD793" i="20"/>
  <c r="AD794" i="20"/>
  <c r="AD795" i="20"/>
  <c r="AD796" i="20"/>
  <c r="AD797" i="20"/>
  <c r="AD798" i="20"/>
  <c r="AD799" i="20"/>
  <c r="AD800" i="20"/>
  <c r="AD801" i="20"/>
  <c r="AD802" i="20"/>
  <c r="AD803" i="20"/>
  <c r="AD804" i="20"/>
  <c r="AD805" i="20"/>
  <c r="AD806" i="20"/>
  <c r="AD807" i="20"/>
  <c r="AD808" i="20"/>
  <c r="AD809" i="20"/>
  <c r="AD810" i="20"/>
  <c r="AD811" i="20"/>
  <c r="AD812" i="20"/>
  <c r="AD813" i="20"/>
  <c r="AD814" i="20"/>
  <c r="AD815" i="20"/>
  <c r="AD816" i="20"/>
  <c r="AD817" i="20"/>
  <c r="AD818" i="20"/>
  <c r="AD819" i="20"/>
  <c r="AD820" i="20"/>
  <c r="AD821" i="20"/>
  <c r="AD822" i="20"/>
  <c r="AD824" i="20"/>
  <c r="AD825" i="20"/>
  <c r="AD826" i="20"/>
  <c r="AD827" i="20"/>
  <c r="AD828" i="20"/>
  <c r="AD829" i="20"/>
  <c r="AD830" i="20"/>
  <c r="AD831" i="20"/>
  <c r="AD832" i="20"/>
  <c r="AD833" i="20"/>
  <c r="AD834" i="20"/>
  <c r="AD835" i="20"/>
  <c r="AD836" i="20"/>
  <c r="AD837" i="20"/>
  <c r="AD838" i="20"/>
  <c r="AD839" i="20"/>
  <c r="AD840" i="20"/>
  <c r="AD841" i="20"/>
  <c r="AD842" i="20"/>
  <c r="AD843" i="20"/>
  <c r="AD844" i="20"/>
  <c r="AD845" i="20"/>
  <c r="AD848" i="20"/>
  <c r="AD849" i="20"/>
  <c r="AD850" i="20"/>
  <c r="AD852" i="20"/>
  <c r="AD853" i="20"/>
  <c r="AD854" i="20"/>
  <c r="AD855" i="20"/>
  <c r="AD856" i="20"/>
  <c r="AD857" i="20"/>
  <c r="AD858" i="20"/>
  <c r="AD859" i="20"/>
  <c r="AD860" i="20"/>
  <c r="AD861" i="20"/>
  <c r="AD862" i="20"/>
  <c r="AD863" i="20"/>
  <c r="AD864" i="20"/>
  <c r="AD865" i="20"/>
  <c r="AD866" i="20"/>
  <c r="AD867" i="20"/>
  <c r="AD868" i="20"/>
  <c r="AD869" i="20"/>
  <c r="AD870" i="20"/>
  <c r="AD871" i="20"/>
  <c r="AD872" i="20"/>
  <c r="AD873" i="20"/>
  <c r="AD874" i="20"/>
  <c r="AD875" i="20"/>
  <c r="AD876" i="20"/>
  <c r="AD877" i="20"/>
  <c r="AD878" i="20"/>
  <c r="AD880" i="20"/>
  <c r="AD882" i="20"/>
  <c r="AD883" i="20"/>
  <c r="AD884" i="20"/>
  <c r="AD885" i="20"/>
  <c r="AD886" i="20"/>
  <c r="AD887" i="20"/>
  <c r="AD888" i="20"/>
  <c r="AD889" i="20"/>
  <c r="AD890" i="20"/>
  <c r="AD891" i="20"/>
  <c r="AD892" i="20"/>
  <c r="AD893" i="20"/>
  <c r="AD894" i="20"/>
  <c r="AD895" i="20"/>
  <c r="AD896" i="20"/>
  <c r="AD897" i="20"/>
  <c r="AD898" i="20"/>
  <c r="AD899" i="20"/>
  <c r="AD900" i="20"/>
  <c r="AD902" i="20"/>
  <c r="AD903" i="20"/>
  <c r="AD904" i="20"/>
  <c r="AD905" i="20"/>
  <c r="AD906" i="20"/>
  <c r="AD907" i="20"/>
  <c r="AD908" i="20"/>
  <c r="AD909" i="20"/>
  <c r="AD910" i="20"/>
  <c r="AD911" i="20"/>
  <c r="AD912" i="20"/>
  <c r="AD913" i="20"/>
  <c r="AD914" i="20"/>
  <c r="AD915" i="20"/>
  <c r="AD916" i="20"/>
  <c r="AD917" i="20"/>
  <c r="AD918" i="20"/>
  <c r="AD920" i="20"/>
  <c r="AD921" i="20"/>
  <c r="AD922" i="20"/>
  <c r="AD923" i="20"/>
  <c r="AD924" i="20"/>
  <c r="AD925" i="20"/>
  <c r="AD926" i="20"/>
  <c r="AD927" i="20"/>
  <c r="AD928" i="20"/>
  <c r="AD929" i="20"/>
  <c r="AD930" i="20"/>
  <c r="AD931" i="20"/>
  <c r="AD932" i="20"/>
  <c r="AD933" i="20"/>
  <c r="AD934" i="20"/>
  <c r="AD935" i="20"/>
  <c r="AD936" i="20"/>
  <c r="AD937" i="20"/>
  <c r="AD938" i="20"/>
  <c r="AD939" i="20"/>
  <c r="AD940" i="20"/>
  <c r="AD942" i="20"/>
  <c r="AD943" i="20"/>
  <c r="AD944" i="20"/>
  <c r="AD945" i="20"/>
  <c r="AD946" i="20"/>
  <c r="AD947" i="20"/>
  <c r="AD764" i="20"/>
  <c r="K716" i="20"/>
  <c r="I754" i="20"/>
  <c r="I717" i="20"/>
  <c r="I696" i="20"/>
  <c r="I695" i="20"/>
  <c r="I694" i="20"/>
  <c r="I693" i="20"/>
  <c r="I680" i="20"/>
  <c r="I678" i="20"/>
  <c r="I675" i="20"/>
  <c r="I670" i="20"/>
  <c r="I669" i="20"/>
  <c r="I668" i="20"/>
  <c r="I667" i="20"/>
  <c r="I647" i="20"/>
  <c r="I645" i="20"/>
  <c r="I637" i="20"/>
  <c r="I636" i="20"/>
  <c r="AA754" i="20"/>
  <c r="AA717" i="20"/>
  <c r="AA716" i="20"/>
  <c r="AA696" i="20"/>
  <c r="AA695" i="20"/>
  <c r="AA694" i="20"/>
  <c r="AA693" i="20"/>
  <c r="AA680" i="20"/>
  <c r="AA678" i="20"/>
  <c r="AA675" i="20"/>
  <c r="AA670" i="20"/>
  <c r="AA669" i="20"/>
  <c r="AA668" i="20"/>
  <c r="AA667" i="20"/>
  <c r="AA647" i="20"/>
  <c r="AA645" i="20"/>
  <c r="AA637" i="20"/>
  <c r="AA636" i="20"/>
  <c r="F750" i="20"/>
  <c r="F748" i="20"/>
  <c r="F747" i="20"/>
  <c r="F739" i="20"/>
  <c r="F736" i="20"/>
  <c r="F735" i="20"/>
  <c r="F732" i="20"/>
  <c r="F731" i="20"/>
  <c r="AD731" i="20" s="1"/>
  <c r="F726" i="20"/>
  <c r="F725" i="20"/>
  <c r="F719" i="20"/>
  <c r="F703" i="20"/>
  <c r="F702" i="20"/>
  <c r="F654" i="20"/>
  <c r="F653" i="20"/>
  <c r="F634" i="20"/>
  <c r="F628" i="20"/>
  <c r="F625" i="20"/>
  <c r="F617" i="20"/>
  <c r="F613" i="20"/>
  <c r="F593" i="20"/>
  <c r="F579" i="20"/>
  <c r="R750" i="20"/>
  <c r="R748" i="20"/>
  <c r="R747" i="20"/>
  <c r="AD747" i="20" s="1"/>
  <c r="R739" i="20"/>
  <c r="R736" i="20"/>
  <c r="R735" i="20"/>
  <c r="R732" i="20"/>
  <c r="R731" i="20"/>
  <c r="R726" i="20"/>
  <c r="R725" i="20"/>
  <c r="R719" i="20"/>
  <c r="R703" i="20"/>
  <c r="R702" i="20"/>
  <c r="R654" i="20"/>
  <c r="R653" i="20"/>
  <c r="R634" i="20"/>
  <c r="R628" i="20"/>
  <c r="R625" i="20"/>
  <c r="R617" i="20"/>
  <c r="R613" i="20"/>
  <c r="R593" i="20"/>
  <c r="R579" i="20"/>
  <c r="Q720" i="20"/>
  <c r="Q574" i="20"/>
  <c r="L720" i="20"/>
  <c r="L574" i="20"/>
  <c r="R672" i="20"/>
  <c r="AA672" i="20"/>
  <c r="N672" i="20"/>
  <c r="H672" i="20"/>
  <c r="AD672" i="20" s="1"/>
  <c r="AA583" i="20"/>
  <c r="AC618" i="20"/>
  <c r="AA618" i="20"/>
  <c r="AA606" i="20"/>
  <c r="AA587" i="20"/>
  <c r="F618" i="20"/>
  <c r="F691" i="20"/>
  <c r="F687" i="20"/>
  <c r="AD618" i="20"/>
  <c r="F606" i="20"/>
  <c r="AD606" i="20" s="1"/>
  <c r="F605" i="20"/>
  <c r="F602" i="20"/>
  <c r="F597" i="20"/>
  <c r="F590" i="20"/>
  <c r="F587" i="20"/>
  <c r="F586" i="20"/>
  <c r="F583" i="20"/>
  <c r="F581" i="20"/>
  <c r="E691" i="20"/>
  <c r="E687" i="20"/>
  <c r="E618" i="20"/>
  <c r="E606" i="20"/>
  <c r="E605" i="20"/>
  <c r="E602" i="20"/>
  <c r="E597" i="20"/>
  <c r="AD597" i="20" s="1"/>
  <c r="E590" i="20"/>
  <c r="E587" i="20"/>
  <c r="E586" i="20"/>
  <c r="E583" i="20"/>
  <c r="E581" i="20"/>
  <c r="H607" i="20"/>
  <c r="H600" i="20"/>
  <c r="H598" i="20"/>
  <c r="AD598" i="20"/>
  <c r="H596" i="20"/>
  <c r="H595" i="20"/>
  <c r="H594" i="20"/>
  <c r="H589" i="20"/>
  <c r="H588" i="20"/>
  <c r="G697" i="20"/>
  <c r="G690" i="20"/>
  <c r="G635" i="20"/>
  <c r="G607" i="20"/>
  <c r="G604" i="20"/>
  <c r="G603" i="20"/>
  <c r="G601" i="20"/>
  <c r="G600" i="20"/>
  <c r="G598" i="20"/>
  <c r="G596" i="20"/>
  <c r="G595" i="20"/>
  <c r="G594" i="20"/>
  <c r="G591" i="20"/>
  <c r="G589" i="20"/>
  <c r="G588" i="20"/>
  <c r="AD588" i="20" s="1"/>
  <c r="G584" i="20"/>
  <c r="G577" i="20"/>
  <c r="E607" i="20"/>
  <c r="E600" i="20"/>
  <c r="E596" i="20"/>
  <c r="E595" i="20"/>
  <c r="E594" i="20"/>
  <c r="E589" i="20"/>
  <c r="E588" i="20"/>
  <c r="C697" i="20"/>
  <c r="C690" i="20"/>
  <c r="C635" i="20"/>
  <c r="AD635" i="20" s="1"/>
  <c r="C607" i="20"/>
  <c r="AD607" i="20" s="1"/>
  <c r="C604" i="20"/>
  <c r="C603" i="20"/>
  <c r="C601" i="20"/>
  <c r="C600" i="20"/>
  <c r="AD600" i="20" s="1"/>
  <c r="C598" i="20"/>
  <c r="C596" i="20"/>
  <c r="C595" i="20"/>
  <c r="AD595" i="20" s="1"/>
  <c r="C594" i="20"/>
  <c r="C591" i="20"/>
  <c r="C589" i="20"/>
  <c r="C588" i="20"/>
  <c r="C584" i="20"/>
  <c r="AD584" i="20" s="1"/>
  <c r="C577" i="20"/>
  <c r="AD575" i="20"/>
  <c r="AD576" i="20"/>
  <c r="AD577" i="20"/>
  <c r="AD578" i="20"/>
  <c r="AD579" i="20"/>
  <c r="AD580" i="20"/>
  <c r="AD581" i="20"/>
  <c r="AD582" i="20"/>
  <c r="AD583" i="20"/>
  <c r="AD585" i="20"/>
  <c r="AD586" i="20"/>
  <c r="AD587" i="20"/>
  <c r="AD589" i="20"/>
  <c r="AD591" i="20"/>
  <c r="AD592" i="20"/>
  <c r="AD593" i="20"/>
  <c r="AD596" i="20"/>
  <c r="AD599" i="20"/>
  <c r="AD601" i="20"/>
  <c r="AD602" i="20"/>
  <c r="AD603" i="20"/>
  <c r="AD604" i="20"/>
  <c r="AD605" i="20"/>
  <c r="AD608" i="20"/>
  <c r="AD609" i="20"/>
  <c r="AD610" i="20"/>
  <c r="AD611" i="20"/>
  <c r="AD612" i="20"/>
  <c r="AD614" i="20"/>
  <c r="AD615" i="20"/>
  <c r="AD616" i="20"/>
  <c r="AD617" i="20"/>
  <c r="AD619" i="20"/>
  <c r="AD620" i="20"/>
  <c r="AD621" i="20"/>
  <c r="AD622" i="20"/>
  <c r="AD623" i="20"/>
  <c r="AD624" i="20"/>
  <c r="AD625" i="20"/>
  <c r="AD626" i="20"/>
  <c r="AD627" i="20"/>
  <c r="AD628" i="20"/>
  <c r="AD629" i="20"/>
  <c r="AD630" i="20"/>
  <c r="AD631" i="20"/>
  <c r="AD632" i="20"/>
  <c r="AD633" i="20"/>
  <c r="AD636" i="20"/>
  <c r="AD637" i="20"/>
  <c r="AD638" i="20"/>
  <c r="AD639" i="20"/>
  <c r="AD640" i="20"/>
  <c r="AD641" i="20"/>
  <c r="AD642" i="20"/>
  <c r="AD643" i="20"/>
  <c r="AD644" i="20"/>
  <c r="AD646" i="20"/>
  <c r="AD648" i="20"/>
  <c r="AD649" i="20"/>
  <c r="AD650" i="20"/>
  <c r="AD651" i="20"/>
  <c r="AD652" i="20"/>
  <c r="AD653" i="20"/>
  <c r="AD654" i="20"/>
  <c r="AD655" i="20"/>
  <c r="AD656" i="20"/>
  <c r="AD657" i="20"/>
  <c r="AD658" i="20"/>
  <c r="AD659" i="20"/>
  <c r="AD660" i="20"/>
  <c r="AD661" i="20"/>
  <c r="AD662" i="20"/>
  <c r="AD663" i="20"/>
  <c r="AD664" i="20"/>
  <c r="AD665" i="20"/>
  <c r="AD666" i="20"/>
  <c r="AD667" i="20"/>
  <c r="AD668" i="20"/>
  <c r="AD670" i="20"/>
  <c r="AD671" i="20"/>
  <c r="AD673" i="20"/>
  <c r="AD674" i="20"/>
  <c r="AD675" i="20"/>
  <c r="AD676" i="20"/>
  <c r="AD677" i="20"/>
  <c r="AD678" i="20"/>
  <c r="AD679" i="20"/>
  <c r="AD681" i="20"/>
  <c r="AD682" i="20"/>
  <c r="AD683" i="20"/>
  <c r="AD684" i="20"/>
  <c r="AD685" i="20"/>
  <c r="AD686" i="20"/>
  <c r="AD687" i="20"/>
  <c r="AD688" i="20"/>
  <c r="AD689" i="20"/>
  <c r="AD690" i="20"/>
  <c r="AD691" i="20"/>
  <c r="AD692" i="20"/>
  <c r="AD694" i="20"/>
  <c r="AD695" i="20"/>
  <c r="AD697" i="20"/>
  <c r="AD698" i="20"/>
  <c r="AD699" i="20"/>
  <c r="AD700" i="20"/>
  <c r="AD701" i="20"/>
  <c r="AD702" i="20"/>
  <c r="AD704" i="20"/>
  <c r="AD705" i="20"/>
  <c r="AD706" i="20"/>
  <c r="AD707" i="20"/>
  <c r="AD708" i="20"/>
  <c r="AD709" i="20"/>
  <c r="AD710" i="20"/>
  <c r="AD711" i="20"/>
  <c r="AD712" i="20"/>
  <c r="AD713" i="20"/>
  <c r="AD714" i="20"/>
  <c r="AD715" i="20"/>
  <c r="AD716" i="20"/>
  <c r="AD717" i="20"/>
  <c r="AD718" i="20"/>
  <c r="AD719" i="20"/>
  <c r="AD720" i="20"/>
  <c r="AD721" i="20"/>
  <c r="AD722" i="20"/>
  <c r="AD723" i="20"/>
  <c r="AD724" i="20"/>
  <c r="AD725" i="20"/>
  <c r="AD726" i="20"/>
  <c r="AD727" i="20"/>
  <c r="AD728" i="20"/>
  <c r="AD729" i="20"/>
  <c r="AD730" i="20"/>
  <c r="AD732" i="20"/>
  <c r="AD733" i="20"/>
  <c r="AD734" i="20"/>
  <c r="AD735" i="20"/>
  <c r="AD736" i="20"/>
  <c r="AD737" i="20"/>
  <c r="AD738" i="20"/>
  <c r="AD740" i="20"/>
  <c r="AD741" i="20"/>
  <c r="AD742" i="20"/>
  <c r="AD743" i="20"/>
  <c r="AD744" i="20"/>
  <c r="AD745" i="20"/>
  <c r="AD746" i="20"/>
  <c r="AD748" i="20"/>
  <c r="AD749" i="20"/>
  <c r="AD750" i="20"/>
  <c r="AD751" i="20"/>
  <c r="AD752" i="20"/>
  <c r="AD753" i="20"/>
  <c r="AD754" i="20"/>
  <c r="AD755" i="20"/>
  <c r="AD756" i="20"/>
  <c r="AD757" i="20"/>
  <c r="AD574" i="20"/>
  <c r="AC527" i="20"/>
  <c r="AC506" i="20"/>
  <c r="AC504" i="20"/>
  <c r="AC503" i="20"/>
  <c r="AC502" i="20"/>
  <c r="AC490" i="20"/>
  <c r="AC478" i="20"/>
  <c r="AC477" i="20"/>
  <c r="AC455" i="20"/>
  <c r="AC446" i="20"/>
  <c r="AC425" i="20"/>
  <c r="AA527" i="20"/>
  <c r="AA506" i="20"/>
  <c r="AA504" i="20"/>
  <c r="AA503" i="20"/>
  <c r="AA502" i="20"/>
  <c r="AA490" i="20"/>
  <c r="AA478" i="20"/>
  <c r="AA477" i="20"/>
  <c r="AA455" i="20"/>
  <c r="AA446" i="20"/>
  <c r="AA425" i="20"/>
  <c r="V560" i="20"/>
  <c r="V554" i="20"/>
  <c r="V550" i="20"/>
  <c r="V548" i="20"/>
  <c r="V547" i="20"/>
  <c r="V542" i="20"/>
  <c r="V537" i="20"/>
  <c r="V536" i="20"/>
  <c r="V519" i="20"/>
  <c r="V518" i="20"/>
  <c r="V512" i="20"/>
  <c r="V496" i="20"/>
  <c r="V495" i="20"/>
  <c r="V494" i="20"/>
  <c r="V491" i="20"/>
  <c r="V464" i="20"/>
  <c r="V461" i="20"/>
  <c r="V460" i="20"/>
  <c r="V459" i="20"/>
  <c r="V454" i="20"/>
  <c r="V450" i="20"/>
  <c r="V442" i="20"/>
  <c r="V430" i="20"/>
  <c r="V422" i="20"/>
  <c r="V411" i="20"/>
  <c r="V410" i="20"/>
  <c r="V408" i="20"/>
  <c r="V404" i="20"/>
  <c r="V398" i="20"/>
  <c r="V395" i="20"/>
  <c r="V387" i="20"/>
  <c r="X560" i="20"/>
  <c r="X554" i="20"/>
  <c r="X550" i="20"/>
  <c r="X548" i="20"/>
  <c r="X547" i="20"/>
  <c r="X542" i="20"/>
  <c r="X537" i="20"/>
  <c r="X536" i="20"/>
  <c r="X519" i="20"/>
  <c r="X518" i="20"/>
  <c r="X512" i="20"/>
  <c r="X496" i="20"/>
  <c r="X495" i="20"/>
  <c r="X494" i="20"/>
  <c r="X491" i="20"/>
  <c r="X464" i="20"/>
  <c r="X461" i="20"/>
  <c r="X460" i="20"/>
  <c r="X459" i="20"/>
  <c r="X454" i="20"/>
  <c r="X450" i="20"/>
  <c r="X442" i="20"/>
  <c r="X430" i="20"/>
  <c r="X422" i="20"/>
  <c r="X411" i="20"/>
  <c r="X410" i="20"/>
  <c r="X408" i="20"/>
  <c r="X404" i="20"/>
  <c r="X398" i="20"/>
  <c r="X395" i="20"/>
  <c r="X387" i="20"/>
  <c r="C457" i="20"/>
  <c r="AA457" i="20"/>
  <c r="W458" i="20"/>
  <c r="W457" i="20"/>
  <c r="V458" i="20"/>
  <c r="V457" i="20"/>
  <c r="U524" i="20"/>
  <c r="U521" i="20"/>
  <c r="Y521" i="20"/>
  <c r="V524" i="20"/>
  <c r="W566" i="20"/>
  <c r="H564" i="20"/>
  <c r="Z564" i="20"/>
  <c r="Y564" i="20"/>
  <c r="X562" i="20"/>
  <c r="Y562" i="20"/>
  <c r="AC561" i="20"/>
  <c r="AC540" i="20"/>
  <c r="AC539" i="20"/>
  <c r="AC505" i="20"/>
  <c r="AC567" i="20"/>
  <c r="AC473" i="20"/>
  <c r="AC468" i="20"/>
  <c r="AC433" i="20"/>
  <c r="AC431" i="20"/>
  <c r="X567" i="20"/>
  <c r="X566" i="20"/>
  <c r="X564" i="20"/>
  <c r="X561" i="20"/>
  <c r="X540" i="20"/>
  <c r="X539" i="20"/>
  <c r="X505" i="20"/>
  <c r="X473" i="20"/>
  <c r="X468" i="20"/>
  <c r="X433" i="20"/>
  <c r="X431" i="20"/>
  <c r="H567" i="20"/>
  <c r="H566" i="20"/>
  <c r="H562" i="20"/>
  <c r="H561" i="20"/>
  <c r="H540" i="20"/>
  <c r="H539" i="20"/>
  <c r="H505" i="20"/>
  <c r="H473" i="20"/>
  <c r="H468" i="20"/>
  <c r="H433" i="20"/>
  <c r="H431" i="20"/>
  <c r="R567" i="20"/>
  <c r="R566" i="20"/>
  <c r="R564" i="20"/>
  <c r="R562" i="20"/>
  <c r="R561" i="20"/>
  <c r="R540" i="20"/>
  <c r="R539" i="20"/>
  <c r="R505" i="20"/>
  <c r="R473" i="20"/>
  <c r="R468" i="20"/>
  <c r="R433" i="20"/>
  <c r="R431" i="20"/>
  <c r="S567" i="20"/>
  <c r="S566" i="20"/>
  <c r="S564" i="20"/>
  <c r="S562" i="20"/>
  <c r="S561" i="20"/>
  <c r="S540" i="20"/>
  <c r="S539" i="20"/>
  <c r="S505" i="20"/>
  <c r="S473" i="20"/>
  <c r="S468" i="20"/>
  <c r="S433" i="20"/>
  <c r="S431" i="20"/>
  <c r="M567" i="20"/>
  <c r="M566" i="20"/>
  <c r="M564" i="20"/>
  <c r="M562" i="20"/>
  <c r="M561" i="20"/>
  <c r="M540" i="20"/>
  <c r="M539" i="20"/>
  <c r="M505" i="20"/>
  <c r="M473" i="20"/>
  <c r="M468" i="20"/>
  <c r="M433" i="20"/>
  <c r="M431" i="20"/>
  <c r="U561" i="20"/>
  <c r="U566" i="20"/>
  <c r="U539" i="20"/>
  <c r="AA505" i="20"/>
  <c r="AA564" i="20"/>
  <c r="AC544" i="20"/>
  <c r="AC526" i="20"/>
  <c r="Z528" i="20"/>
  <c r="AC511" i="20"/>
  <c r="AB511" i="20"/>
  <c r="Y488" i="20"/>
  <c r="Y480" i="20"/>
  <c r="AA488" i="20"/>
  <c r="AA480" i="20"/>
  <c r="T476" i="20"/>
  <c r="R475" i="20"/>
  <c r="R476" i="20"/>
  <c r="J475" i="20"/>
  <c r="T474" i="20"/>
  <c r="T475" i="20"/>
  <c r="Z471" i="20"/>
  <c r="X467" i="20"/>
  <c r="I437" i="20"/>
  <c r="D437" i="20"/>
  <c r="H437" i="20"/>
  <c r="H465" i="20"/>
  <c r="S465" i="20"/>
  <c r="AC466" i="20"/>
  <c r="AC439" i="20"/>
  <c r="AC559" i="20"/>
  <c r="AC555" i="20"/>
  <c r="AC553" i="20"/>
  <c r="AC551" i="20"/>
  <c r="AC549" i="20"/>
  <c r="AC545" i="20"/>
  <c r="AC531" i="20"/>
  <c r="AC517" i="20"/>
  <c r="AC516" i="20"/>
  <c r="AC514" i="20"/>
  <c r="AC513" i="20"/>
  <c r="AC509" i="20"/>
  <c r="AC488" i="20"/>
  <c r="AC483" i="20"/>
  <c r="AC480" i="20"/>
  <c r="AC474" i="20"/>
  <c r="AC465" i="20"/>
  <c r="AC463" i="20"/>
  <c r="AC462" i="20"/>
  <c r="AC440" i="20"/>
  <c r="AC438" i="20"/>
  <c r="AC436" i="20"/>
  <c r="AC435" i="20"/>
  <c r="Z424" i="20"/>
  <c r="X424" i="20"/>
  <c r="X421" i="20"/>
  <c r="AA526" i="20"/>
  <c r="X475" i="20"/>
  <c r="X476" i="20"/>
  <c r="X511" i="20"/>
  <c r="U544" i="20"/>
  <c r="U526" i="20"/>
  <c r="T560" i="20"/>
  <c r="T559" i="20"/>
  <c r="T558" i="20"/>
  <c r="T557" i="20"/>
  <c r="T556" i="20"/>
  <c r="T555" i="20"/>
  <c r="T553" i="20"/>
  <c r="T551" i="20"/>
  <c r="T549" i="20"/>
  <c r="T545" i="20"/>
  <c r="T544" i="20"/>
  <c r="T531" i="20"/>
  <c r="T528" i="20"/>
  <c r="T526" i="20"/>
  <c r="T517" i="20"/>
  <c r="T516" i="20"/>
  <c r="T514" i="20"/>
  <c r="T513" i="20"/>
  <c r="T511" i="20"/>
  <c r="T509" i="20"/>
  <c r="T488" i="20"/>
  <c r="T483" i="20"/>
  <c r="T480" i="20"/>
  <c r="T471" i="20"/>
  <c r="T467" i="20"/>
  <c r="T466" i="20"/>
  <c r="T465" i="20"/>
  <c r="T463" i="20"/>
  <c r="T462" i="20"/>
  <c r="T440" i="20"/>
  <c r="T439" i="20"/>
  <c r="T438" i="20"/>
  <c r="T437" i="20"/>
  <c r="T436" i="20"/>
  <c r="T435" i="20"/>
  <c r="T424" i="20"/>
  <c r="T421" i="20"/>
  <c r="S471" i="20"/>
  <c r="S466" i="20"/>
  <c r="R560" i="20"/>
  <c r="R557" i="20"/>
  <c r="R558" i="20"/>
  <c r="R556" i="20"/>
  <c r="M560" i="20"/>
  <c r="M559" i="20"/>
  <c r="M558" i="20"/>
  <c r="M557" i="20"/>
  <c r="M556" i="20"/>
  <c r="M555" i="20"/>
  <c r="M553" i="20"/>
  <c r="M551" i="20"/>
  <c r="M549" i="20"/>
  <c r="M545" i="20"/>
  <c r="M544" i="20"/>
  <c r="M531" i="20"/>
  <c r="M528" i="20"/>
  <c r="M526" i="20"/>
  <c r="M517" i="20"/>
  <c r="M516" i="20"/>
  <c r="M514" i="20"/>
  <c r="M513" i="20"/>
  <c r="M511" i="20"/>
  <c r="M509" i="20"/>
  <c r="M488" i="20"/>
  <c r="M483" i="20"/>
  <c r="M480" i="20"/>
  <c r="M476" i="20"/>
  <c r="M475" i="20"/>
  <c r="M474" i="20"/>
  <c r="M471" i="20"/>
  <c r="M467" i="20"/>
  <c r="M466" i="20"/>
  <c r="M465" i="20"/>
  <c r="M463" i="20"/>
  <c r="M462" i="20"/>
  <c r="M440" i="20"/>
  <c r="M439" i="20"/>
  <c r="M438" i="20"/>
  <c r="M437" i="20"/>
  <c r="M436" i="20"/>
  <c r="M435" i="20"/>
  <c r="M424" i="20"/>
  <c r="M421" i="20"/>
  <c r="F560" i="20"/>
  <c r="F559" i="20"/>
  <c r="F558" i="20"/>
  <c r="F557" i="20"/>
  <c r="F556" i="20"/>
  <c r="F555" i="20"/>
  <c r="F553" i="20"/>
  <c r="F551" i="20"/>
  <c r="F549" i="20"/>
  <c r="F545" i="20"/>
  <c r="F544" i="20"/>
  <c r="F531" i="20"/>
  <c r="F528" i="20"/>
  <c r="F526" i="20"/>
  <c r="F517" i="20"/>
  <c r="F516" i="20"/>
  <c r="F514" i="20"/>
  <c r="F513" i="20"/>
  <c r="F511" i="20"/>
  <c r="F509" i="20"/>
  <c r="F488" i="20"/>
  <c r="F483" i="20"/>
  <c r="F480" i="20"/>
  <c r="F476" i="20"/>
  <c r="F475" i="20"/>
  <c r="F474" i="20"/>
  <c r="F471" i="20"/>
  <c r="F467" i="20"/>
  <c r="F466" i="20"/>
  <c r="F465" i="20"/>
  <c r="F463" i="20"/>
  <c r="F462" i="20"/>
  <c r="F440" i="20"/>
  <c r="F439" i="20"/>
  <c r="F438" i="20"/>
  <c r="F437" i="20"/>
  <c r="F436" i="20"/>
  <c r="F435" i="20"/>
  <c r="F424" i="20"/>
  <c r="F421" i="20"/>
  <c r="Q560" i="20"/>
  <c r="Q559" i="20"/>
  <c r="Q558" i="20"/>
  <c r="Q557" i="20"/>
  <c r="Q556" i="20"/>
  <c r="Q555" i="20"/>
  <c r="Q553" i="20"/>
  <c r="Q551" i="20"/>
  <c r="Q549" i="20"/>
  <c r="Q545" i="20"/>
  <c r="Q544" i="20"/>
  <c r="Q531" i="20"/>
  <c r="Q528" i="20"/>
  <c r="Q526" i="20"/>
  <c r="Q517" i="20"/>
  <c r="Q516" i="20"/>
  <c r="Q514" i="20"/>
  <c r="Q513" i="20"/>
  <c r="Q511" i="20"/>
  <c r="Q509" i="20"/>
  <c r="Q488" i="20"/>
  <c r="Q483" i="20"/>
  <c r="Q480" i="20"/>
  <c r="Q476" i="20"/>
  <c r="Q475" i="20"/>
  <c r="Q474" i="20"/>
  <c r="Q471" i="20"/>
  <c r="Q467" i="20"/>
  <c r="Q466" i="20"/>
  <c r="Q465" i="20"/>
  <c r="Q463" i="20"/>
  <c r="Q462" i="20"/>
  <c r="Q440" i="20"/>
  <c r="Q439" i="20"/>
  <c r="Q438" i="20"/>
  <c r="Q437" i="20"/>
  <c r="Q436" i="20"/>
  <c r="Q435" i="20"/>
  <c r="Q424" i="20"/>
  <c r="Q421" i="20"/>
  <c r="X466" i="20"/>
  <c r="U559" i="20"/>
  <c r="U557" i="20"/>
  <c r="U556" i="20"/>
  <c r="U551" i="20"/>
  <c r="U550" i="20"/>
  <c r="U548" i="20"/>
  <c r="U532" i="20"/>
  <c r="U519" i="20"/>
  <c r="U517" i="20"/>
  <c r="U474" i="20"/>
  <c r="U470" i="20"/>
  <c r="U552" i="20"/>
  <c r="U475" i="20"/>
  <c r="U466" i="20"/>
  <c r="U439" i="20"/>
  <c r="U435" i="20"/>
  <c r="U433" i="20"/>
  <c r="U432" i="20"/>
  <c r="U431" i="20"/>
  <c r="U429" i="20"/>
  <c r="U424" i="20"/>
  <c r="U427" i="20"/>
  <c r="R426" i="20"/>
  <c r="R425" i="20"/>
  <c r="R424" i="20"/>
  <c r="R421" i="20"/>
  <c r="R420" i="20"/>
  <c r="AA420" i="20"/>
  <c r="T420" i="20"/>
  <c r="G419" i="20"/>
  <c r="C419" i="20"/>
  <c r="H419" i="20"/>
  <c r="P413" i="20"/>
  <c r="AB413" i="20"/>
  <c r="E413" i="20"/>
  <c r="Q419" i="20"/>
  <c r="Q427" i="20"/>
  <c r="P559" i="20"/>
  <c r="P557" i="20"/>
  <c r="P556" i="20"/>
  <c r="P552" i="20"/>
  <c r="P551" i="20"/>
  <c r="P550" i="20"/>
  <c r="P548" i="20"/>
  <c r="P532" i="20"/>
  <c r="P519" i="20"/>
  <c r="P517" i="20"/>
  <c r="P475" i="20"/>
  <c r="P474" i="20"/>
  <c r="P470" i="20"/>
  <c r="P466" i="20"/>
  <c r="P439" i="20"/>
  <c r="P435" i="20"/>
  <c r="P433" i="20"/>
  <c r="P432" i="20"/>
  <c r="P431" i="20"/>
  <c r="P429" i="20"/>
  <c r="P427" i="20"/>
  <c r="P426" i="20"/>
  <c r="P425" i="20"/>
  <c r="P424" i="20"/>
  <c r="P421" i="20"/>
  <c r="P420" i="20"/>
  <c r="P419" i="20"/>
  <c r="W530" i="20"/>
  <c r="D530" i="20"/>
  <c r="E530" i="20"/>
  <c r="R530" i="20"/>
  <c r="AB492" i="20"/>
  <c r="C402" i="20"/>
  <c r="G385" i="20"/>
  <c r="AC385" i="20"/>
  <c r="AB385" i="20"/>
  <c r="X530" i="20"/>
  <c r="X492" i="20"/>
  <c r="X385" i="20"/>
  <c r="O530" i="20"/>
  <c r="O492" i="20"/>
  <c r="O402" i="20"/>
  <c r="O385" i="20"/>
  <c r="P385" i="20"/>
  <c r="AB479" i="20"/>
  <c r="AA479" i="20"/>
  <c r="Q510" i="20"/>
  <c r="X510" i="20"/>
  <c r="H525" i="20"/>
  <c r="H510" i="20"/>
  <c r="H479" i="20"/>
  <c r="H444" i="20"/>
  <c r="N525" i="20"/>
  <c r="N510" i="20"/>
  <c r="N479" i="20"/>
  <c r="N444" i="20"/>
  <c r="Y482" i="20"/>
  <c r="F414" i="20"/>
  <c r="F384" i="20"/>
  <c r="P384" i="20"/>
  <c r="O414" i="20"/>
  <c r="L414" i="20"/>
  <c r="J414" i="20"/>
  <c r="E414" i="20"/>
  <c r="F482" i="20"/>
  <c r="Q414" i="20"/>
  <c r="L482" i="20"/>
  <c r="L384" i="20"/>
  <c r="H522" i="20"/>
  <c r="H520" i="20"/>
  <c r="H482" i="20"/>
  <c r="U522" i="20"/>
  <c r="U520" i="20"/>
  <c r="AA482" i="20"/>
  <c r="H507" i="20"/>
  <c r="H499" i="20"/>
  <c r="H428" i="20"/>
  <c r="H401" i="20"/>
  <c r="K522" i="20"/>
  <c r="K520" i="20"/>
  <c r="K507" i="20"/>
  <c r="K499" i="20"/>
  <c r="K482" i="20"/>
  <c r="K401" i="20"/>
  <c r="K428" i="20"/>
  <c r="M428" i="20"/>
  <c r="AB428" i="20"/>
  <c r="AA428" i="20"/>
  <c r="P428" i="20"/>
  <c r="T434" i="20"/>
  <c r="X434" i="20"/>
  <c r="O565" i="20"/>
  <c r="U565" i="20"/>
  <c r="H565" i="20"/>
  <c r="AA565" i="20"/>
  <c r="R565" i="20"/>
  <c r="S565" i="20"/>
  <c r="V565" i="20"/>
  <c r="D565" i="20"/>
  <c r="L565" i="20"/>
  <c r="U535" i="20"/>
  <c r="Q535" i="20"/>
  <c r="Q533" i="20"/>
  <c r="O533" i="20"/>
  <c r="H533" i="20"/>
  <c r="R529" i="20"/>
  <c r="T529" i="20"/>
  <c r="X529" i="20"/>
  <c r="W447" i="20"/>
  <c r="AA447" i="20"/>
  <c r="Y529" i="20"/>
  <c r="AB529" i="20"/>
  <c r="Q529" i="20"/>
  <c r="F447" i="20"/>
  <c r="F434" i="20"/>
  <c r="P533" i="20"/>
  <c r="P565" i="20"/>
  <c r="P529" i="20"/>
  <c r="P388" i="20"/>
  <c r="J565" i="20"/>
  <c r="J535" i="20"/>
  <c r="J533" i="20"/>
  <c r="J529" i="20"/>
  <c r="J447" i="20"/>
  <c r="J434" i="20"/>
  <c r="J388" i="20"/>
  <c r="F485" i="20"/>
  <c r="D485" i="20"/>
  <c r="AB485" i="20"/>
  <c r="AA485" i="20"/>
  <c r="Q485" i="20"/>
  <c r="U536" i="20"/>
  <c r="U528" i="20"/>
  <c r="U501" i="20"/>
  <c r="U499" i="20"/>
  <c r="U498" i="20"/>
  <c r="U497" i="20"/>
  <c r="U485" i="20"/>
  <c r="U417" i="20"/>
  <c r="U416" i="20"/>
  <c r="U412" i="20"/>
  <c r="U411" i="20"/>
  <c r="U409" i="20"/>
  <c r="U408" i="20"/>
  <c r="U406" i="20"/>
  <c r="U405" i="20"/>
  <c r="U404" i="20"/>
  <c r="U402" i="20"/>
  <c r="U400" i="20"/>
  <c r="U399" i="20"/>
  <c r="U398" i="20"/>
  <c r="U397" i="20"/>
  <c r="U395" i="20"/>
  <c r="U394" i="20"/>
  <c r="U393" i="20"/>
  <c r="U392" i="20"/>
  <c r="U388" i="20"/>
  <c r="U387" i="20"/>
  <c r="P536" i="20"/>
  <c r="P528" i="20"/>
  <c r="P501" i="20"/>
  <c r="P499" i="20"/>
  <c r="P498" i="20"/>
  <c r="P497" i="20"/>
  <c r="P485" i="20"/>
  <c r="P417" i="20"/>
  <c r="P416" i="20"/>
  <c r="P412" i="20"/>
  <c r="P411" i="20"/>
  <c r="P409" i="20"/>
  <c r="P408" i="20"/>
  <c r="P406" i="20"/>
  <c r="P405" i="20"/>
  <c r="P404" i="20"/>
  <c r="P402" i="20"/>
  <c r="P400" i="20"/>
  <c r="P399" i="20"/>
  <c r="P398" i="20"/>
  <c r="P397" i="20"/>
  <c r="P395" i="20"/>
  <c r="P394" i="20"/>
  <c r="P393" i="20"/>
  <c r="P392" i="20"/>
  <c r="P387" i="20"/>
  <c r="F536" i="20"/>
  <c r="F501" i="20"/>
  <c r="F499" i="20"/>
  <c r="F498" i="20"/>
  <c r="F497" i="20"/>
  <c r="F417" i="20"/>
  <c r="F416" i="20"/>
  <c r="F412" i="20"/>
  <c r="F411" i="20"/>
  <c r="F409" i="20"/>
  <c r="F408" i="20"/>
  <c r="F406" i="20"/>
  <c r="F405" i="20"/>
  <c r="F404" i="20"/>
  <c r="F402" i="20"/>
  <c r="F400" i="20"/>
  <c r="F399" i="20"/>
  <c r="F398" i="20"/>
  <c r="F397" i="20"/>
  <c r="F395" i="20"/>
  <c r="F394" i="20"/>
  <c r="F393" i="20"/>
  <c r="F392" i="20"/>
  <c r="F388" i="20"/>
  <c r="F387" i="20"/>
  <c r="E536" i="20"/>
  <c r="E528" i="20"/>
  <c r="E501" i="20"/>
  <c r="E499" i="20"/>
  <c r="E498" i="20"/>
  <c r="E497" i="20"/>
  <c r="E485" i="20"/>
  <c r="E417" i="20"/>
  <c r="E416" i="20"/>
  <c r="E412" i="20"/>
  <c r="E411" i="20"/>
  <c r="E409" i="20"/>
  <c r="E408" i="20"/>
  <c r="E406" i="20"/>
  <c r="E405" i="20"/>
  <c r="E404" i="20"/>
  <c r="E402" i="20"/>
  <c r="E400" i="20"/>
  <c r="E399" i="20"/>
  <c r="E398" i="20"/>
  <c r="E397" i="20"/>
  <c r="E395" i="20"/>
  <c r="E394" i="20"/>
  <c r="E393" i="20"/>
  <c r="E392" i="20"/>
  <c r="E388" i="20"/>
  <c r="E387" i="20"/>
  <c r="D536" i="20"/>
  <c r="D528" i="20"/>
  <c r="D501" i="20"/>
  <c r="D499" i="20"/>
  <c r="D498" i="20"/>
  <c r="D497" i="20"/>
  <c r="D417" i="20"/>
  <c r="D416" i="20"/>
  <c r="D412" i="20"/>
  <c r="D411" i="20"/>
  <c r="D409" i="20"/>
  <c r="D408" i="20"/>
  <c r="D406" i="20"/>
  <c r="D405" i="20"/>
  <c r="D404" i="20"/>
  <c r="D402" i="20"/>
  <c r="D400" i="20"/>
  <c r="D399" i="20"/>
  <c r="D398" i="20"/>
  <c r="D397" i="20"/>
  <c r="D395" i="20"/>
  <c r="D394" i="20"/>
  <c r="D393" i="20"/>
  <c r="D392" i="20"/>
  <c r="D388" i="20"/>
  <c r="D387" i="20"/>
  <c r="U373" i="20"/>
  <c r="U371" i="20"/>
  <c r="U369" i="20"/>
  <c r="U368" i="20"/>
  <c r="U1698" i="20" s="1"/>
  <c r="U367" i="20"/>
  <c r="U366" i="20"/>
  <c r="U365" i="20"/>
  <c r="U364" i="20"/>
  <c r="U1504" i="20" s="1"/>
  <c r="U363" i="20"/>
  <c r="U362" i="20"/>
  <c r="U361" i="20"/>
  <c r="U360" i="20"/>
  <c r="U357" i="20"/>
  <c r="U356" i="20"/>
  <c r="U355" i="20"/>
  <c r="U354" i="20"/>
  <c r="U353" i="20"/>
  <c r="U352" i="20"/>
  <c r="U351" i="20"/>
  <c r="U348" i="20"/>
  <c r="U1298" i="20" s="1"/>
  <c r="U347" i="20"/>
  <c r="U344" i="20"/>
  <c r="U343" i="20"/>
  <c r="U342" i="20"/>
  <c r="U341" i="20"/>
  <c r="U338" i="20"/>
  <c r="U335" i="20"/>
  <c r="U333" i="20"/>
  <c r="U523" i="20" s="1"/>
  <c r="U332" i="20"/>
  <c r="U331" i="20"/>
  <c r="U330" i="20"/>
  <c r="U329" i="20"/>
  <c r="U1089" i="20" s="1"/>
  <c r="U328" i="20"/>
  <c r="U326" i="20"/>
  <c r="U325" i="20"/>
  <c r="U324" i="20"/>
  <c r="U1084" i="20" s="1"/>
  <c r="U322" i="20"/>
  <c r="U321" i="20"/>
  <c r="U320" i="20"/>
  <c r="U319" i="20"/>
  <c r="U1269" i="20" s="1"/>
  <c r="U317" i="20"/>
  <c r="U312" i="20"/>
  <c r="U311" i="20"/>
  <c r="U310" i="20"/>
  <c r="U309" i="20"/>
  <c r="U308" i="20"/>
  <c r="U307" i="20"/>
  <c r="U301" i="20"/>
  <c r="U491" i="20" s="1"/>
  <c r="U299" i="20"/>
  <c r="U297" i="20"/>
  <c r="U296" i="20"/>
  <c r="U294" i="20"/>
  <c r="U293" i="20"/>
  <c r="U291" i="20"/>
  <c r="U286" i="20"/>
  <c r="U284" i="20"/>
  <c r="U1424" i="20" s="1"/>
  <c r="U282" i="20"/>
  <c r="U280" i="20"/>
  <c r="U274" i="20"/>
  <c r="U273" i="20"/>
  <c r="U1223" i="20" s="1"/>
  <c r="U272" i="20"/>
  <c r="U255" i="20"/>
  <c r="U250" i="20"/>
  <c r="U248" i="20"/>
  <c r="U1578" i="20" s="1"/>
  <c r="U247" i="20"/>
  <c r="U246" i="20"/>
  <c r="U242" i="20"/>
  <c r="U239" i="20"/>
  <c r="U1379" i="20" s="1"/>
  <c r="U237" i="20"/>
  <c r="U232" i="20"/>
  <c r="U231" i="20"/>
  <c r="U230" i="20"/>
  <c r="U1370" i="20" s="1"/>
  <c r="U229" i="20"/>
  <c r="U228" i="20"/>
  <c r="U227" i="20"/>
  <c r="U226" i="20"/>
  <c r="U1366" i="20" s="1"/>
  <c r="U225" i="20"/>
  <c r="U224" i="20"/>
  <c r="U223" i="20"/>
  <c r="U222" i="20"/>
  <c r="U1362" i="20" s="1"/>
  <c r="U221" i="20"/>
  <c r="U220" i="20"/>
  <c r="U219" i="20"/>
  <c r="U218" i="20"/>
  <c r="U217" i="20"/>
  <c r="U216" i="20"/>
  <c r="U215" i="20"/>
  <c r="U214" i="20"/>
  <c r="U1354" i="20" s="1"/>
  <c r="U213" i="20"/>
  <c r="U212" i="20"/>
  <c r="U211" i="20"/>
  <c r="U210" i="20"/>
  <c r="U1350" i="20" s="1"/>
  <c r="U209" i="20"/>
  <c r="U208" i="20"/>
  <c r="U207" i="20"/>
  <c r="U206" i="20"/>
  <c r="U396" i="20" s="1"/>
  <c r="U205" i="20"/>
  <c r="U204" i="20"/>
  <c r="U203" i="20"/>
  <c r="U202" i="20"/>
  <c r="U200" i="20"/>
  <c r="U199" i="20"/>
  <c r="U198" i="20"/>
  <c r="U196" i="20"/>
  <c r="G337" i="20"/>
  <c r="G336" i="20"/>
  <c r="G316" i="20"/>
  <c r="G314" i="20"/>
  <c r="G1644" i="20" s="1"/>
  <c r="G313" i="20"/>
  <c r="G300" i="20"/>
  <c r="G298" i="20"/>
  <c r="G1628" i="20" s="1"/>
  <c r="G295" i="20"/>
  <c r="G1055" i="20" s="1"/>
  <c r="G292" i="20"/>
  <c r="G290" i="20"/>
  <c r="G289" i="20"/>
  <c r="G479" i="20" s="1"/>
  <c r="G288" i="20"/>
  <c r="G287" i="20"/>
  <c r="G267" i="20"/>
  <c r="G257" i="20"/>
  <c r="D337" i="20"/>
  <c r="D336" i="20"/>
  <c r="D316" i="20"/>
  <c r="D1646" i="20" s="1"/>
  <c r="D314" i="20"/>
  <c r="D1264" i="20" s="1"/>
  <c r="D313" i="20"/>
  <c r="D300" i="20"/>
  <c r="D298" i="20"/>
  <c r="D295" i="20"/>
  <c r="D1435" i="20" s="1"/>
  <c r="D292" i="20"/>
  <c r="D1432" i="20" s="1"/>
  <c r="D290" i="20"/>
  <c r="D289" i="20"/>
  <c r="D288" i="20"/>
  <c r="D1238" i="20" s="1"/>
  <c r="D287" i="20"/>
  <c r="D1427" i="20" s="1"/>
  <c r="D267" i="20"/>
  <c r="D257" i="20"/>
  <c r="AA337" i="20"/>
  <c r="AA336" i="20"/>
  <c r="AA316" i="20"/>
  <c r="AA314" i="20"/>
  <c r="AA313" i="20"/>
  <c r="AA300" i="20"/>
  <c r="AA298" i="20"/>
  <c r="AA295" i="20"/>
  <c r="AA292" i="20"/>
  <c r="AA290" i="20"/>
  <c r="AA289" i="20"/>
  <c r="AA288" i="20"/>
  <c r="AA287" i="20"/>
  <c r="AA267" i="20"/>
  <c r="AA257" i="20"/>
  <c r="L334" i="20"/>
  <c r="AA334" i="20"/>
  <c r="V318" i="20"/>
  <c r="AA318" i="20"/>
  <c r="AB238" i="20"/>
  <c r="Y238" i="20"/>
  <c r="AC238" i="20"/>
  <c r="AA238" i="20"/>
  <c r="AC304" i="20"/>
  <c r="AC334" i="20"/>
  <c r="AC318" i="20"/>
  <c r="Y334" i="20"/>
  <c r="Y318" i="20"/>
  <c r="Y304" i="20"/>
  <c r="F346" i="20"/>
  <c r="F340" i="20"/>
  <c r="AC340" i="20"/>
  <c r="Z306" i="20"/>
  <c r="Y306" i="20"/>
  <c r="AB305" i="20"/>
  <c r="AB303" i="20"/>
  <c r="Y303" i="20"/>
  <c r="AA302" i="20"/>
  <c r="AC302" i="20"/>
  <c r="W269" i="20"/>
  <c r="W264" i="20"/>
  <c r="W261" i="20"/>
  <c r="AC261" i="20"/>
  <c r="D302" i="20"/>
  <c r="C302" i="20"/>
  <c r="Y302" i="20"/>
  <c r="N233" i="20"/>
  <c r="N197" i="20"/>
  <c r="X261" i="20"/>
  <c r="X346" i="20"/>
  <c r="X340" i="20"/>
  <c r="X306" i="20"/>
  <c r="X305" i="20"/>
  <c r="X303" i="20"/>
  <c r="X302" i="20"/>
  <c r="X269" i="20"/>
  <c r="X264" i="20"/>
  <c r="X1594" i="20" s="1"/>
  <c r="X233" i="20"/>
  <c r="X197" i="20"/>
  <c r="X375" i="20"/>
  <c r="K271" i="20"/>
  <c r="X271" i="20"/>
  <c r="AA270" i="20"/>
  <c r="X270" i="20"/>
  <c r="Z266" i="20"/>
  <c r="X266" i="20"/>
  <c r="Z265" i="20"/>
  <c r="AA265" i="20"/>
  <c r="AA263" i="20"/>
  <c r="P262" i="20"/>
  <c r="T262" i="20"/>
  <c r="L260" i="20"/>
  <c r="E260" i="20"/>
  <c r="X260" i="20"/>
  <c r="P259" i="20"/>
  <c r="AA259" i="20"/>
  <c r="AC259" i="20"/>
  <c r="X259" i="20"/>
  <c r="U258" i="20"/>
  <c r="X258" i="20"/>
  <c r="U256" i="20"/>
  <c r="AC256" i="20"/>
  <c r="AA256" i="20"/>
  <c r="R253" i="20"/>
  <c r="X252" i="20"/>
  <c r="H252" i="20"/>
  <c r="Z252" i="20"/>
  <c r="O235" i="20"/>
  <c r="W375" i="20"/>
  <c r="W271" i="20"/>
  <c r="W1601" i="20" s="1"/>
  <c r="W270" i="20"/>
  <c r="W266" i="20"/>
  <c r="W1596" i="20" s="1"/>
  <c r="W265" i="20"/>
  <c r="W263" i="20"/>
  <c r="W1593" i="20" s="1"/>
  <c r="W262" i="20"/>
  <c r="W260" i="20"/>
  <c r="W259" i="20"/>
  <c r="W258" i="20"/>
  <c r="W1588" i="20" s="1"/>
  <c r="W256" i="20"/>
  <c r="W253" i="20"/>
  <c r="W1013" i="20" s="1"/>
  <c r="W252" i="20"/>
  <c r="W235" i="20"/>
  <c r="U279" i="20"/>
  <c r="T279" i="20"/>
  <c r="S279" i="20"/>
  <c r="T277" i="20"/>
  <c r="S277" i="20"/>
  <c r="T245" i="20"/>
  <c r="S245" i="20"/>
  <c r="J241" i="20"/>
  <c r="S241" i="20"/>
  <c r="AB315" i="20"/>
  <c r="Z315" i="20"/>
  <c r="AA315" i="20"/>
  <c r="Y315" i="20"/>
  <c r="V374" i="20"/>
  <c r="X374" i="20"/>
  <c r="N377" i="20"/>
  <c r="N374" i="20"/>
  <c r="N376" i="20"/>
  <c r="N372" i="20"/>
  <c r="N1702" i="20" s="1"/>
  <c r="N350" i="20"/>
  <c r="N349" i="20"/>
  <c r="N315" i="20"/>
  <c r="N283" i="20"/>
  <c r="N281" i="20"/>
  <c r="N279" i="20"/>
  <c r="N278" i="20"/>
  <c r="N277" i="20"/>
  <c r="N1607" i="20" s="1"/>
  <c r="N276" i="20"/>
  <c r="N275" i="20"/>
  <c r="N245" i="20"/>
  <c r="N243" i="20"/>
  <c r="N1383" i="20" s="1"/>
  <c r="N241" i="20"/>
  <c r="S377" i="20"/>
  <c r="S376" i="20"/>
  <c r="S374" i="20"/>
  <c r="S372" i="20"/>
  <c r="S350" i="20"/>
  <c r="S349" i="20"/>
  <c r="S315" i="20"/>
  <c r="S283" i="20"/>
  <c r="S1043" i="20" s="1"/>
  <c r="S281" i="20"/>
  <c r="S278" i="20"/>
  <c r="S1227" i="20"/>
  <c r="S276" i="20"/>
  <c r="S275" i="20"/>
  <c r="S243" i="20"/>
  <c r="S1003" i="20" s="1"/>
  <c r="Z244" i="20"/>
  <c r="X244" i="20"/>
  <c r="K244" i="20"/>
  <c r="I244" i="20"/>
  <c r="H377" i="20"/>
  <c r="H374" i="20"/>
  <c r="H370" i="20"/>
  <c r="H359" i="20"/>
  <c r="H358" i="20"/>
  <c r="H345" i="20"/>
  <c r="H339" i="20"/>
  <c r="H327" i="20"/>
  <c r="H323" i="20"/>
  <c r="H285" i="20"/>
  <c r="H268" i="20"/>
  <c r="H256" i="20"/>
  <c r="H254" i="20"/>
  <c r="H251" i="20"/>
  <c r="H249" i="20"/>
  <c r="H240" i="20"/>
  <c r="H238" i="20"/>
  <c r="H236" i="20"/>
  <c r="G377" i="20"/>
  <c r="G374" i="20"/>
  <c r="G370" i="20"/>
  <c r="G359" i="20"/>
  <c r="G358" i="20"/>
  <c r="G345" i="20"/>
  <c r="G339" i="20"/>
  <c r="G327" i="20"/>
  <c r="G323" i="20"/>
  <c r="G285" i="20"/>
  <c r="G268" i="20"/>
  <c r="G256" i="20"/>
  <c r="G254" i="20"/>
  <c r="G251" i="20"/>
  <c r="G249" i="20"/>
  <c r="G240" i="20"/>
  <c r="G238" i="20"/>
  <c r="G236" i="20"/>
  <c r="H234" i="20"/>
  <c r="G234" i="20"/>
  <c r="Q377" i="20"/>
  <c r="Q374" i="20"/>
  <c r="Q370" i="20"/>
  <c r="Q359" i="20"/>
  <c r="Q358" i="20"/>
  <c r="Q345" i="20"/>
  <c r="Q339" i="20"/>
  <c r="Q327" i="20"/>
  <c r="Q323" i="20"/>
  <c r="Q285" i="20"/>
  <c r="Q268" i="20"/>
  <c r="Q256" i="20"/>
  <c r="Q254" i="20"/>
  <c r="Q251" i="20"/>
  <c r="Q249" i="20"/>
  <c r="Q240" i="20"/>
  <c r="Q238" i="20"/>
  <c r="Q236" i="20"/>
  <c r="Q234" i="20"/>
  <c r="R201" i="20"/>
  <c r="G201" i="20"/>
  <c r="AA196" i="20"/>
  <c r="AA197" i="20"/>
  <c r="AA198" i="20"/>
  <c r="AA199" i="20"/>
  <c r="AA200" i="20"/>
  <c r="AA201" i="20"/>
  <c r="AA202" i="20"/>
  <c r="AA203" i="20"/>
  <c r="AA1533" i="20" s="1"/>
  <c r="AA204" i="20"/>
  <c r="AA205" i="20"/>
  <c r="AA206" i="20"/>
  <c r="AA207" i="20"/>
  <c r="AA208" i="20"/>
  <c r="AA209" i="20"/>
  <c r="AA210" i="20"/>
  <c r="AA211" i="20"/>
  <c r="AA212" i="20"/>
  <c r="AA213" i="20"/>
  <c r="AA214" i="20"/>
  <c r="AA215" i="20"/>
  <c r="AA216" i="20"/>
  <c r="AA217" i="20"/>
  <c r="AA218" i="20"/>
  <c r="AA219" i="20"/>
  <c r="AA1549" i="20" s="1"/>
  <c r="AA220" i="20"/>
  <c r="AA221" i="20"/>
  <c r="AA222" i="20"/>
  <c r="AA223" i="20"/>
  <c r="AA1173" i="20" s="1"/>
  <c r="AA224" i="20"/>
  <c r="AA225" i="20"/>
  <c r="AA226" i="20"/>
  <c r="AA227" i="20"/>
  <c r="AA228" i="20"/>
  <c r="AA229" i="20"/>
  <c r="AA230" i="20"/>
  <c r="AA231" i="20"/>
  <c r="AA232" i="20"/>
  <c r="AA233" i="20"/>
  <c r="AA234" i="20"/>
  <c r="AA235" i="20"/>
  <c r="AA236" i="20"/>
  <c r="AA237" i="20"/>
  <c r="AA239" i="20"/>
  <c r="AA240" i="20"/>
  <c r="AA241" i="20"/>
  <c r="AA242" i="20"/>
  <c r="AA243" i="20"/>
  <c r="AA244" i="20"/>
  <c r="AA245" i="20"/>
  <c r="AA246" i="20"/>
  <c r="AA247" i="20"/>
  <c r="AA248" i="20"/>
  <c r="AA249" i="20"/>
  <c r="AA250" i="20"/>
  <c r="AA251" i="20"/>
  <c r="AA252" i="20"/>
  <c r="AA253" i="20"/>
  <c r="AA254" i="20"/>
  <c r="AA255" i="20"/>
  <c r="AA258" i="20"/>
  <c r="AA1209" i="20"/>
  <c r="AA260" i="20"/>
  <c r="AA261" i="20"/>
  <c r="AA262" i="20"/>
  <c r="AA1213" i="20"/>
  <c r="AA264" i="20"/>
  <c r="AA266" i="20"/>
  <c r="AA1597" i="20"/>
  <c r="AA268" i="20"/>
  <c r="AA269" i="20"/>
  <c r="AA271" i="20"/>
  <c r="AA272" i="20"/>
  <c r="AA273" i="20"/>
  <c r="AA274" i="20"/>
  <c r="AA275" i="20"/>
  <c r="AA1415" i="20" s="1"/>
  <c r="AA276" i="20"/>
  <c r="AA277" i="20"/>
  <c r="AA278" i="20"/>
  <c r="AA279" i="20"/>
  <c r="AA280" i="20"/>
  <c r="AA281" i="20"/>
  <c r="AA282" i="20"/>
  <c r="AA283" i="20"/>
  <c r="AA1613" i="20" s="1"/>
  <c r="AA284" i="20"/>
  <c r="AA285" i="20"/>
  <c r="AA286" i="20"/>
  <c r="AA291" i="20"/>
  <c r="AA293" i="20"/>
  <c r="AA294" i="20"/>
  <c r="AA296" i="20"/>
  <c r="AA297" i="20"/>
  <c r="AA299" i="20"/>
  <c r="AA1439" i="20" s="1"/>
  <c r="AA301" i="20"/>
  <c r="AA303" i="20"/>
  <c r="AA304" i="20"/>
  <c r="AA305" i="20"/>
  <c r="AA306" i="20"/>
  <c r="AA307" i="20"/>
  <c r="AA308" i="20"/>
  <c r="AA309" i="20"/>
  <c r="AA310" i="20"/>
  <c r="AA311" i="20"/>
  <c r="AA312" i="20"/>
  <c r="AA317" i="20"/>
  <c r="AA319" i="20"/>
  <c r="AA1459" i="20" s="1"/>
  <c r="AA320" i="20"/>
  <c r="AA321" i="20"/>
  <c r="AA322" i="20"/>
  <c r="AA323" i="20"/>
  <c r="AA324" i="20"/>
  <c r="AA325" i="20"/>
  <c r="AA326" i="20"/>
  <c r="AA327" i="20"/>
  <c r="AA328" i="20"/>
  <c r="AA329" i="20"/>
  <c r="AA330" i="20"/>
  <c r="AA331" i="20"/>
  <c r="AA521" i="20" s="1"/>
  <c r="AA332" i="20"/>
  <c r="AA333" i="20"/>
  <c r="AA335" i="20"/>
  <c r="AA338" i="20"/>
  <c r="AA339" i="20"/>
  <c r="AA1479" i="20" s="1"/>
  <c r="AA340" i="20"/>
  <c r="AA341" i="20"/>
  <c r="AA342" i="20"/>
  <c r="AA343" i="20"/>
  <c r="AA344" i="20"/>
  <c r="AA345" i="20"/>
  <c r="AA346" i="20"/>
  <c r="AA347" i="20"/>
  <c r="AA1677" i="20" s="1"/>
  <c r="AA348" i="20"/>
  <c r="AA349" i="20"/>
  <c r="AA350" i="20"/>
  <c r="AA351" i="20"/>
  <c r="AA352" i="20"/>
  <c r="AA353" i="20"/>
  <c r="AA354" i="20"/>
  <c r="AA355" i="20"/>
  <c r="AA356" i="20"/>
  <c r="AA357" i="20"/>
  <c r="AA358" i="20"/>
  <c r="AA359" i="20"/>
  <c r="AA1499" i="20" s="1"/>
  <c r="AA360" i="20"/>
  <c r="AA361" i="20"/>
  <c r="AA362" i="20"/>
  <c r="AA363" i="20"/>
  <c r="AA1503" i="20" s="1"/>
  <c r="AA364" i="20"/>
  <c r="AA365" i="20"/>
  <c r="AA366" i="20"/>
  <c r="AA367" i="20"/>
  <c r="AA368" i="20"/>
  <c r="AA369" i="20"/>
  <c r="AA370" i="20"/>
  <c r="AA371" i="20"/>
  <c r="AA372" i="20"/>
  <c r="AA373" i="20"/>
  <c r="AA374" i="20"/>
  <c r="AA375" i="20"/>
  <c r="AA376" i="20"/>
  <c r="AA377" i="20"/>
  <c r="AA195" i="20"/>
  <c r="Y196" i="20"/>
  <c r="Y197" i="20"/>
  <c r="Y198" i="20"/>
  <c r="Y199" i="20"/>
  <c r="Y389" i="20" s="1"/>
  <c r="Y200" i="20"/>
  <c r="Y201" i="20"/>
  <c r="Y202" i="20"/>
  <c r="Y203" i="20"/>
  <c r="Y393" i="20" s="1"/>
  <c r="Y204" i="20"/>
  <c r="Y205" i="20"/>
  <c r="Y206" i="20"/>
  <c r="Y207" i="20"/>
  <c r="Y397" i="20" s="1"/>
  <c r="Y208" i="20"/>
  <c r="Y209" i="20"/>
  <c r="Y210" i="20"/>
  <c r="Y211" i="20"/>
  <c r="Y401" i="20" s="1"/>
  <c r="Y212" i="20"/>
  <c r="Y213" i="20"/>
  <c r="Y214" i="20"/>
  <c r="Y215" i="20"/>
  <c r="Y405" i="20" s="1"/>
  <c r="Y216" i="20"/>
  <c r="Y217" i="20"/>
  <c r="Y218" i="20"/>
  <c r="Y219" i="20"/>
  <c r="Y220" i="20"/>
  <c r="Y221" i="20"/>
  <c r="Y222" i="20"/>
  <c r="Y223" i="20"/>
  <c r="Y224" i="20"/>
  <c r="Y225" i="20"/>
  <c r="Y226" i="20"/>
  <c r="Y227" i="20"/>
  <c r="Y228" i="20"/>
  <c r="Y229" i="20"/>
  <c r="Y230" i="20"/>
  <c r="Y231" i="20"/>
  <c r="Y232" i="20"/>
  <c r="Y233" i="20"/>
  <c r="Y234" i="20"/>
  <c r="Y235" i="20"/>
  <c r="Y236" i="20"/>
  <c r="Y237" i="20"/>
  <c r="Y239" i="20"/>
  <c r="Y240" i="20"/>
  <c r="Y241" i="20"/>
  <c r="Y242" i="20"/>
  <c r="Y243" i="20"/>
  <c r="Y1003" i="20" s="1"/>
  <c r="Y244" i="20"/>
  <c r="Y245" i="20"/>
  <c r="Y246" i="20"/>
  <c r="Y247" i="20"/>
  <c r="Y248" i="20"/>
  <c r="Y249" i="20"/>
  <c r="Y250" i="20"/>
  <c r="Y251" i="20"/>
  <c r="Y252" i="20"/>
  <c r="Y253" i="20"/>
  <c r="Y254" i="20"/>
  <c r="Y255" i="20"/>
  <c r="Y256" i="20"/>
  <c r="Y257" i="20"/>
  <c r="Y258" i="20"/>
  <c r="Y259" i="20"/>
  <c r="Y1399" i="20" s="1"/>
  <c r="Y260" i="20"/>
  <c r="Y261" i="20"/>
  <c r="Y262" i="20"/>
  <c r="Y263" i="20"/>
  <c r="Y264" i="20"/>
  <c r="Y265" i="20"/>
  <c r="Y266" i="20"/>
  <c r="Y267" i="20"/>
  <c r="Y268" i="20"/>
  <c r="Y269" i="20"/>
  <c r="Y270" i="20"/>
  <c r="Y271" i="20"/>
  <c r="Y1031" i="20" s="1"/>
  <c r="Y272" i="20"/>
  <c r="Y273" i="20"/>
  <c r="Y274" i="20"/>
  <c r="Y275" i="20"/>
  <c r="Y1225" i="20" s="1"/>
  <c r="Y276" i="20"/>
  <c r="Y277" i="20"/>
  <c r="Y278" i="20"/>
  <c r="Y279" i="20"/>
  <c r="Y280" i="20"/>
  <c r="Y281" i="20"/>
  <c r="Y282" i="20"/>
  <c r="Y283" i="20"/>
  <c r="Y1233" i="20" s="1"/>
  <c r="Y284" i="20"/>
  <c r="Y285" i="20"/>
  <c r="Y286" i="20"/>
  <c r="Y287" i="20"/>
  <c r="Y288" i="20"/>
  <c r="Y289" i="20"/>
  <c r="Y290" i="20"/>
  <c r="Y291" i="20"/>
  <c r="Y292" i="20"/>
  <c r="Y293" i="20"/>
  <c r="Y294" i="20"/>
  <c r="Y295" i="20"/>
  <c r="Y296" i="20"/>
  <c r="Y297" i="20"/>
  <c r="Y298" i="20"/>
  <c r="Y299" i="20"/>
  <c r="Y300" i="20"/>
  <c r="Y301" i="20"/>
  <c r="Y1443" i="20"/>
  <c r="Y305" i="20"/>
  <c r="Y307" i="20"/>
  <c r="Y308" i="20"/>
  <c r="Y309" i="20"/>
  <c r="Y310" i="20"/>
  <c r="Y311" i="20"/>
  <c r="Y1451" i="20" s="1"/>
  <c r="Y312" i="20"/>
  <c r="Y313" i="20"/>
  <c r="Y314" i="20"/>
  <c r="Y316" i="20"/>
  <c r="Y317" i="20"/>
  <c r="Y319" i="20"/>
  <c r="Y320" i="20"/>
  <c r="Y321" i="20"/>
  <c r="Y322" i="20"/>
  <c r="Y323" i="20"/>
  <c r="Y324" i="20"/>
  <c r="Y325" i="20"/>
  <c r="Y326" i="20"/>
  <c r="Y327" i="20"/>
  <c r="Y1087" i="20" s="1"/>
  <c r="Y328" i="20"/>
  <c r="Y329" i="20"/>
  <c r="Y330" i="20"/>
  <c r="Y331" i="20"/>
  <c r="Y332" i="20"/>
  <c r="Y333" i="20"/>
  <c r="Y335" i="20"/>
  <c r="Y1095" i="20" s="1"/>
  <c r="Y336" i="20"/>
  <c r="Y337" i="20"/>
  <c r="Y338" i="20"/>
  <c r="Y339" i="20"/>
  <c r="Y340" i="20"/>
  <c r="Y341" i="20"/>
  <c r="Y342" i="20"/>
  <c r="Y343" i="20"/>
  <c r="Y344" i="20"/>
  <c r="Y345" i="20"/>
  <c r="Y346" i="20"/>
  <c r="Y347" i="20"/>
  <c r="Y348" i="20"/>
  <c r="Y349" i="20"/>
  <c r="Y350" i="20"/>
  <c r="Y351" i="20"/>
  <c r="Y352" i="20"/>
  <c r="Y353" i="20"/>
  <c r="Y354" i="20"/>
  <c r="Y355" i="20"/>
  <c r="Y356" i="20"/>
  <c r="Y357" i="20"/>
  <c r="Y358" i="20"/>
  <c r="Y359" i="20"/>
  <c r="Y360" i="20"/>
  <c r="Y361" i="20"/>
  <c r="Y362" i="20"/>
  <c r="Y363" i="20"/>
  <c r="Y1503" i="20" s="1"/>
  <c r="Y364" i="20"/>
  <c r="Y365" i="20"/>
  <c r="Y366" i="20"/>
  <c r="Y367" i="20"/>
  <c r="Y368" i="20"/>
  <c r="Y369" i="20"/>
  <c r="Y370" i="20"/>
  <c r="Y371" i="20"/>
  <c r="Y1511" i="20" s="1"/>
  <c r="Y372" i="20"/>
  <c r="Y373" i="20"/>
  <c r="Y374" i="20"/>
  <c r="Y375" i="20"/>
  <c r="Y376" i="20"/>
  <c r="Y377" i="20"/>
  <c r="Y195" i="20"/>
  <c r="Y1529" i="20"/>
  <c r="Y1391" i="20"/>
  <c r="Y1237" i="20"/>
  <c r="Y533" i="20"/>
  <c r="Y194" i="20"/>
  <c r="X195" i="20"/>
  <c r="X194" i="20"/>
  <c r="X196" i="20"/>
  <c r="X198" i="20"/>
  <c r="X1148" i="20" s="1"/>
  <c r="X199" i="20"/>
  <c r="X200" i="20"/>
  <c r="X201" i="20"/>
  <c r="X202" i="20"/>
  <c r="X1152" i="20" s="1"/>
  <c r="X203" i="20"/>
  <c r="X204" i="20"/>
  <c r="X205" i="20"/>
  <c r="X206" i="20"/>
  <c r="X396" i="20" s="1"/>
  <c r="X207" i="20"/>
  <c r="X208" i="20"/>
  <c r="X209" i="20"/>
  <c r="X210" i="20"/>
  <c r="X1160" i="20" s="1"/>
  <c r="X211" i="20"/>
  <c r="X212" i="20"/>
  <c r="X213" i="20"/>
  <c r="X214" i="20"/>
  <c r="X1164" i="20" s="1"/>
  <c r="X215" i="20"/>
  <c r="X216" i="20"/>
  <c r="X217" i="20"/>
  <c r="X218" i="20"/>
  <c r="X1358" i="20" s="1"/>
  <c r="X219" i="20"/>
  <c r="X220" i="20"/>
  <c r="X221" i="20"/>
  <c r="X222" i="20"/>
  <c r="X1362" i="20" s="1"/>
  <c r="X223" i="20"/>
  <c r="X224" i="20"/>
  <c r="X225" i="20"/>
  <c r="X226" i="20"/>
  <c r="X1366" i="20" s="1"/>
  <c r="X227" i="20"/>
  <c r="X228" i="20"/>
  <c r="X229" i="20"/>
  <c r="X230" i="20"/>
  <c r="X1180" i="20" s="1"/>
  <c r="X231" i="20"/>
  <c r="X232" i="20"/>
  <c r="X234" i="20"/>
  <c r="X994" i="20" s="1"/>
  <c r="X235" i="20"/>
  <c r="X236" i="20"/>
  <c r="X237" i="20"/>
  <c r="X238" i="20"/>
  <c r="X1188" i="20" s="1"/>
  <c r="X239" i="20"/>
  <c r="X240" i="20"/>
  <c r="X241" i="20"/>
  <c r="X242" i="20"/>
  <c r="X1192" i="20" s="1"/>
  <c r="X243" i="20"/>
  <c r="X245" i="20"/>
  <c r="X246" i="20"/>
  <c r="X436" i="20" s="1"/>
  <c r="X247" i="20"/>
  <c r="X248" i="20"/>
  <c r="X249" i="20"/>
  <c r="X250" i="20"/>
  <c r="X1010" i="20" s="1"/>
  <c r="X251" i="20"/>
  <c r="X253" i="20"/>
  <c r="X254" i="20"/>
  <c r="X1204" i="20" s="1"/>
  <c r="X255" i="20"/>
  <c r="X256" i="20"/>
  <c r="X257" i="20"/>
  <c r="X1208" i="20"/>
  <c r="X262" i="20"/>
  <c r="X452" i="20" s="1"/>
  <c r="X263" i="20"/>
  <c r="X265" i="20"/>
  <c r="X1026" i="20"/>
  <c r="X267" i="20"/>
  <c r="X268" i="20"/>
  <c r="X1220" i="20"/>
  <c r="X272" i="20"/>
  <c r="X273" i="20"/>
  <c r="X274" i="20"/>
  <c r="X1414" i="20" s="1"/>
  <c r="X275" i="20"/>
  <c r="X276" i="20"/>
  <c r="X277" i="20"/>
  <c r="X278" i="20"/>
  <c r="X1418" i="20" s="1"/>
  <c r="X279" i="20"/>
  <c r="X280" i="20"/>
  <c r="X281" i="20"/>
  <c r="X282" i="20"/>
  <c r="X1042" i="20" s="1"/>
  <c r="X283" i="20"/>
  <c r="X284" i="20"/>
  <c r="X285" i="20"/>
  <c r="X286" i="20"/>
  <c r="X1236" i="20" s="1"/>
  <c r="X287" i="20"/>
  <c r="X288" i="20"/>
  <c r="X289" i="20"/>
  <c r="X290" i="20"/>
  <c r="X480" i="20" s="1"/>
  <c r="X291" i="20"/>
  <c r="X292" i="20"/>
  <c r="X293" i="20"/>
  <c r="X294" i="20"/>
  <c r="X1434" i="20" s="1"/>
  <c r="X295" i="20"/>
  <c r="X296" i="20"/>
  <c r="X297" i="20"/>
  <c r="X298" i="20"/>
  <c r="X1058" i="20" s="1"/>
  <c r="X299" i="20"/>
  <c r="X300" i="20"/>
  <c r="X301" i="20"/>
  <c r="X1062" i="20"/>
  <c r="X304" i="20"/>
  <c r="X307" i="20"/>
  <c r="X308" i="20"/>
  <c r="X309" i="20"/>
  <c r="X310" i="20"/>
  <c r="X1450" i="20" s="1"/>
  <c r="X311" i="20"/>
  <c r="X312" i="20"/>
  <c r="X313" i="20"/>
  <c r="X314" i="20"/>
  <c r="X1264" i="20" s="1"/>
  <c r="X315" i="20"/>
  <c r="X316" i="20"/>
  <c r="X317" i="20"/>
  <c r="X318" i="20"/>
  <c r="X508" i="20" s="1"/>
  <c r="X319" i="20"/>
  <c r="X320" i="20"/>
  <c r="X321" i="20"/>
  <c r="X322" i="20"/>
  <c r="X1462" i="20" s="1"/>
  <c r="X323" i="20"/>
  <c r="X324" i="20"/>
  <c r="X325" i="20"/>
  <c r="X326" i="20"/>
  <c r="X1466" i="20" s="1"/>
  <c r="X327" i="20"/>
  <c r="X328" i="20"/>
  <c r="X329" i="20"/>
  <c r="X330" i="20"/>
  <c r="X1280" i="20" s="1"/>
  <c r="X331" i="20"/>
  <c r="X332" i="20"/>
  <c r="X333" i="20"/>
  <c r="X334" i="20"/>
  <c r="X1094" i="20" s="1"/>
  <c r="X335" i="20"/>
  <c r="X336" i="20"/>
  <c r="X337" i="20"/>
  <c r="X338" i="20"/>
  <c r="X528" i="20" s="1"/>
  <c r="X339" i="20"/>
  <c r="X341" i="20"/>
  <c r="X342" i="20"/>
  <c r="X1482" i="20" s="1"/>
  <c r="X343" i="20"/>
  <c r="X344" i="20"/>
  <c r="X345" i="20"/>
  <c r="X1106" i="20"/>
  <c r="X347" i="20"/>
  <c r="X348" i="20"/>
  <c r="X349" i="20"/>
  <c r="X350" i="20"/>
  <c r="X1110" i="20" s="1"/>
  <c r="X351" i="20"/>
  <c r="X352" i="20"/>
  <c r="X353" i="20"/>
  <c r="X354" i="20"/>
  <c r="X1304" i="20" s="1"/>
  <c r="X355" i="20"/>
  <c r="X356" i="20"/>
  <c r="X357" i="20"/>
  <c r="X358" i="20"/>
  <c r="X1498" i="20" s="1"/>
  <c r="X359" i="20"/>
  <c r="X360" i="20"/>
  <c r="X361" i="20"/>
  <c r="X362" i="20"/>
  <c r="X1122" i="20" s="1"/>
  <c r="X363" i="20"/>
  <c r="X364" i="20"/>
  <c r="X365" i="20"/>
  <c r="X366" i="20"/>
  <c r="X1316" i="20" s="1"/>
  <c r="X367" i="20"/>
  <c r="X368" i="20"/>
  <c r="X369" i="20"/>
  <c r="X370" i="20"/>
  <c r="X1320" i="20" s="1"/>
  <c r="X371" i="20"/>
  <c r="X372" i="20"/>
  <c r="X373" i="20"/>
  <c r="X1514" i="20"/>
  <c r="X376" i="20"/>
  <c r="X377" i="20"/>
  <c r="W195" i="20"/>
  <c r="W196" i="20"/>
  <c r="W197" i="20"/>
  <c r="W198" i="20"/>
  <c r="W199" i="20"/>
  <c r="W200" i="20"/>
  <c r="W201" i="20"/>
  <c r="W202" i="20"/>
  <c r="W203" i="20"/>
  <c r="W204" i="20"/>
  <c r="W205" i="20"/>
  <c r="W206" i="20"/>
  <c r="W207" i="20"/>
  <c r="W208" i="20"/>
  <c r="W209" i="20"/>
  <c r="W210" i="20"/>
  <c r="W211" i="20"/>
  <c r="W212" i="20"/>
  <c r="W213" i="20"/>
  <c r="W214" i="20"/>
  <c r="W215" i="20"/>
  <c r="W216" i="20"/>
  <c r="W217" i="20"/>
  <c r="W218" i="20"/>
  <c r="W219" i="20"/>
  <c r="W220" i="20"/>
  <c r="W221" i="20"/>
  <c r="W222" i="20"/>
  <c r="W223" i="20"/>
  <c r="W224" i="20"/>
  <c r="W225" i="20"/>
  <c r="W226" i="20"/>
  <c r="W227" i="20"/>
  <c r="W228" i="20"/>
  <c r="W229" i="20"/>
  <c r="W230" i="20"/>
  <c r="W231" i="20"/>
  <c r="W232" i="20"/>
  <c r="W233" i="20"/>
  <c r="W234" i="20"/>
  <c r="W236" i="20"/>
  <c r="W237" i="20"/>
  <c r="W238" i="20"/>
  <c r="W239" i="20"/>
  <c r="W240" i="20"/>
  <c r="W241" i="20"/>
  <c r="W242" i="20"/>
  <c r="W243" i="20"/>
  <c r="W244" i="20"/>
  <c r="W245" i="20"/>
  <c r="W246" i="20"/>
  <c r="W247" i="20"/>
  <c r="W248" i="20"/>
  <c r="W249" i="20"/>
  <c r="W250" i="20"/>
  <c r="W251" i="20"/>
  <c r="W254" i="20"/>
  <c r="W255" i="20"/>
  <c r="W257" i="20"/>
  <c r="W267" i="20"/>
  <c r="W268" i="20"/>
  <c r="W272" i="20"/>
  <c r="W273" i="20"/>
  <c r="W274" i="20"/>
  <c r="W275" i="20"/>
  <c r="W276" i="20"/>
  <c r="W277" i="20"/>
  <c r="W278" i="20"/>
  <c r="W279" i="20"/>
  <c r="W280" i="20"/>
  <c r="W281" i="20"/>
  <c r="W282" i="20"/>
  <c r="W283" i="20"/>
  <c r="W284" i="20"/>
  <c r="W285" i="20"/>
  <c r="W286" i="20"/>
  <c r="W287" i="20"/>
  <c r="W288" i="20"/>
  <c r="W289" i="20"/>
  <c r="W290" i="20"/>
  <c r="W291" i="20"/>
  <c r="W292" i="20"/>
  <c r="W293" i="20"/>
  <c r="W294" i="20"/>
  <c r="W295" i="20"/>
  <c r="W296" i="20"/>
  <c r="W297" i="20"/>
  <c r="W298" i="20"/>
  <c r="W299" i="20"/>
  <c r="W300" i="20"/>
  <c r="W301" i="20"/>
  <c r="W302" i="20"/>
  <c r="W303" i="20"/>
  <c r="W304" i="20"/>
  <c r="W305" i="20"/>
  <c r="W306" i="20"/>
  <c r="W307" i="20"/>
  <c r="W308" i="20"/>
  <c r="W309" i="20"/>
  <c r="W310" i="20"/>
  <c r="W311" i="20"/>
  <c r="W312" i="20"/>
  <c r="W313" i="20"/>
  <c r="W314" i="20"/>
  <c r="W315" i="20"/>
  <c r="W316" i="20"/>
  <c r="W317" i="20"/>
  <c r="W318" i="20"/>
  <c r="W319" i="20"/>
  <c r="W320" i="20"/>
  <c r="W321" i="20"/>
  <c r="W322" i="20"/>
  <c r="W323" i="20"/>
  <c r="W324" i="20"/>
  <c r="W325" i="20"/>
  <c r="W326" i="20"/>
  <c r="W327" i="20"/>
  <c r="W328" i="20"/>
  <c r="W329" i="20"/>
  <c r="W330" i="20"/>
  <c r="W331" i="20"/>
  <c r="W332" i="20"/>
  <c r="W333" i="20"/>
  <c r="W334" i="20"/>
  <c r="W335" i="20"/>
  <c r="W336" i="20"/>
  <c r="W337" i="20"/>
  <c r="W338" i="20"/>
  <c r="W339" i="20"/>
  <c r="W340" i="20"/>
  <c r="W341" i="20"/>
  <c r="W342" i="20"/>
  <c r="W343" i="20"/>
  <c r="W344" i="20"/>
  <c r="W345" i="20"/>
  <c r="W346" i="20"/>
  <c r="W347" i="20"/>
  <c r="W348" i="20"/>
  <c r="W349" i="20"/>
  <c r="W350" i="20"/>
  <c r="W351" i="20"/>
  <c r="W352" i="20"/>
  <c r="W353" i="20"/>
  <c r="W354" i="20"/>
  <c r="W355" i="20"/>
  <c r="W356" i="20"/>
  <c r="W357" i="20"/>
  <c r="W358" i="20"/>
  <c r="W359" i="20"/>
  <c r="W360" i="20"/>
  <c r="W361" i="20"/>
  <c r="W362" i="20"/>
  <c r="W363" i="20"/>
  <c r="W364" i="20"/>
  <c r="W365" i="20"/>
  <c r="W366" i="20"/>
  <c r="W367" i="20"/>
  <c r="W368" i="20"/>
  <c r="W369" i="20"/>
  <c r="W370" i="20"/>
  <c r="W371" i="20"/>
  <c r="W372" i="20"/>
  <c r="W373" i="20"/>
  <c r="W374" i="20"/>
  <c r="W376" i="20"/>
  <c r="W377" i="20"/>
  <c r="W194" i="20"/>
  <c r="O195" i="20"/>
  <c r="O196" i="20"/>
  <c r="O197" i="20"/>
  <c r="O387" i="20" s="1"/>
  <c r="O198" i="20"/>
  <c r="O1338" i="20" s="1"/>
  <c r="O199" i="20"/>
  <c r="O200" i="20"/>
  <c r="O201" i="20"/>
  <c r="O1341" i="20" s="1"/>
  <c r="O202" i="20"/>
  <c r="O1342" i="20" s="1"/>
  <c r="O203" i="20"/>
  <c r="O204" i="20"/>
  <c r="O205" i="20"/>
  <c r="O1345" i="20" s="1"/>
  <c r="O206" i="20"/>
  <c r="O396" i="20" s="1"/>
  <c r="O207" i="20"/>
  <c r="O208" i="20"/>
  <c r="O209" i="20"/>
  <c r="O399" i="20" s="1"/>
  <c r="O210" i="20"/>
  <c r="O400" i="20" s="1"/>
  <c r="O211" i="20"/>
  <c r="O212" i="20"/>
  <c r="O213" i="20"/>
  <c r="O403" i="20" s="1"/>
  <c r="O214" i="20"/>
  <c r="O1354" i="20" s="1"/>
  <c r="O215" i="20"/>
  <c r="O216" i="20"/>
  <c r="O217" i="20"/>
  <c r="O1357" i="20" s="1"/>
  <c r="O218" i="20"/>
  <c r="O1358" i="20" s="1"/>
  <c r="O219" i="20"/>
  <c r="O220" i="20"/>
  <c r="O221" i="20"/>
  <c r="O1361" i="20" s="1"/>
  <c r="O222" i="20"/>
  <c r="O412" i="20" s="1"/>
  <c r="O223" i="20"/>
  <c r="O224" i="20"/>
  <c r="O225" i="20"/>
  <c r="O415" i="20" s="1"/>
  <c r="O226" i="20"/>
  <c r="O416" i="20" s="1"/>
  <c r="O227" i="20"/>
  <c r="O228" i="20"/>
  <c r="O229" i="20"/>
  <c r="O419" i="20" s="1"/>
  <c r="O230" i="20"/>
  <c r="O1370" i="20" s="1"/>
  <c r="O231" i="20"/>
  <c r="O232" i="20"/>
  <c r="O233" i="20"/>
  <c r="O1373" i="20" s="1"/>
  <c r="O234" i="20"/>
  <c r="O1374" i="20" s="1"/>
  <c r="O236" i="20"/>
  <c r="O237" i="20"/>
  <c r="O1377" i="20" s="1"/>
  <c r="O238" i="20"/>
  <c r="O428" i="20" s="1"/>
  <c r="O239" i="20"/>
  <c r="O240" i="20"/>
  <c r="O241" i="20"/>
  <c r="O431" i="20" s="1"/>
  <c r="O242" i="20"/>
  <c r="O432" i="20" s="1"/>
  <c r="O243" i="20"/>
  <c r="O244" i="20"/>
  <c r="O245" i="20"/>
  <c r="O435" i="20" s="1"/>
  <c r="O246" i="20"/>
  <c r="O1386" i="20" s="1"/>
  <c r="O247" i="20"/>
  <c r="O248" i="20"/>
  <c r="O249" i="20"/>
  <c r="O1389" i="20" s="1"/>
  <c r="O250" i="20"/>
  <c r="O1390" i="20" s="1"/>
  <c r="O251" i="20"/>
  <c r="O252" i="20"/>
  <c r="O253" i="20"/>
  <c r="O1393" i="20" s="1"/>
  <c r="O254" i="20"/>
  <c r="O444" i="20" s="1"/>
  <c r="O255" i="20"/>
  <c r="O256" i="20"/>
  <c r="O257" i="20"/>
  <c r="O1397" i="20" s="1"/>
  <c r="O258" i="20"/>
  <c r="O1398" i="20" s="1"/>
  <c r="O259" i="20"/>
  <c r="O260" i="20"/>
  <c r="O261" i="20"/>
  <c r="O1401" i="20" s="1"/>
  <c r="O262" i="20"/>
  <c r="O1402" i="20" s="1"/>
  <c r="O263" i="20"/>
  <c r="O264" i="20"/>
  <c r="O265" i="20"/>
  <c r="O1405" i="20" s="1"/>
  <c r="O266" i="20"/>
  <c r="O1406" i="20" s="1"/>
  <c r="O267" i="20"/>
  <c r="O268" i="20"/>
  <c r="O269" i="20"/>
  <c r="O1409" i="20" s="1"/>
  <c r="O270" i="20"/>
  <c r="O1410" i="20" s="1"/>
  <c r="O271" i="20"/>
  <c r="O272" i="20"/>
  <c r="O273" i="20"/>
  <c r="O1413" i="20" s="1"/>
  <c r="O274" i="20"/>
  <c r="O1414" i="20" s="1"/>
  <c r="O275" i="20"/>
  <c r="O276" i="20"/>
  <c r="O277" i="20"/>
  <c r="O1417" i="20" s="1"/>
  <c r="O278" i="20"/>
  <c r="O1418" i="20" s="1"/>
  <c r="O279" i="20"/>
  <c r="O280" i="20"/>
  <c r="O281" i="20"/>
  <c r="O1421" i="20" s="1"/>
  <c r="O282" i="20"/>
  <c r="O1422" i="20" s="1"/>
  <c r="O283" i="20"/>
  <c r="O284" i="20"/>
  <c r="O285" i="20"/>
  <c r="O1425" i="20" s="1"/>
  <c r="O286" i="20"/>
  <c r="O1426" i="20" s="1"/>
  <c r="O287" i="20"/>
  <c r="O288" i="20"/>
  <c r="O289" i="20"/>
  <c r="O1429" i="20" s="1"/>
  <c r="O290" i="20"/>
  <c r="O1430" i="20" s="1"/>
  <c r="O291" i="20"/>
  <c r="O292" i="20"/>
  <c r="O293" i="20"/>
  <c r="O1433" i="20" s="1"/>
  <c r="O294" i="20"/>
  <c r="O1434" i="20" s="1"/>
  <c r="O295" i="20"/>
  <c r="O296" i="20"/>
  <c r="O297" i="20"/>
  <c r="O1437" i="20" s="1"/>
  <c r="O298" i="20"/>
  <c r="O1438" i="20" s="1"/>
  <c r="O299" i="20"/>
  <c r="O300" i="20"/>
  <c r="O301" i="20"/>
  <c r="O1441" i="20" s="1"/>
  <c r="O302" i="20"/>
  <c r="O1442" i="20" s="1"/>
  <c r="O303" i="20"/>
  <c r="O304" i="20"/>
  <c r="O305" i="20"/>
  <c r="O1445" i="20" s="1"/>
  <c r="O306" i="20"/>
  <c r="O1446" i="20" s="1"/>
  <c r="O307" i="20"/>
  <c r="O308" i="20"/>
  <c r="O309" i="20"/>
  <c r="O1449" i="20" s="1"/>
  <c r="O310" i="20"/>
  <c r="O1450" i="20" s="1"/>
  <c r="O311" i="20"/>
  <c r="O312" i="20"/>
  <c r="O313" i="20"/>
  <c r="O1453" i="20" s="1"/>
  <c r="O314" i="20"/>
  <c r="O1454" i="20" s="1"/>
  <c r="O315" i="20"/>
  <c r="O316" i="20"/>
  <c r="O317" i="20"/>
  <c r="O1457" i="20" s="1"/>
  <c r="O318" i="20"/>
  <c r="O1458" i="20" s="1"/>
  <c r="O319" i="20"/>
  <c r="O320" i="20"/>
  <c r="O321" i="20"/>
  <c r="O1461" i="20" s="1"/>
  <c r="O322" i="20"/>
  <c r="O1462" i="20" s="1"/>
  <c r="O323" i="20"/>
  <c r="O324" i="20"/>
  <c r="O325" i="20"/>
  <c r="O1465" i="20" s="1"/>
  <c r="O326" i="20"/>
  <c r="O1466" i="20" s="1"/>
  <c r="O327" i="20"/>
  <c r="O328" i="20"/>
  <c r="O329" i="20"/>
  <c r="O1469" i="20" s="1"/>
  <c r="O330" i="20"/>
  <c r="O1470" i="20" s="1"/>
  <c r="O331" i="20"/>
  <c r="O332" i="20"/>
  <c r="O333" i="20"/>
  <c r="O1473" i="20" s="1"/>
  <c r="O334" i="20"/>
  <c r="O1474" i="20" s="1"/>
  <c r="O335" i="20"/>
  <c r="O336" i="20"/>
  <c r="O337" i="20"/>
  <c r="O1477" i="20" s="1"/>
  <c r="O338" i="20"/>
  <c r="O1478" i="20" s="1"/>
  <c r="O339" i="20"/>
  <c r="O340" i="20"/>
  <c r="O341" i="20"/>
  <c r="O1481" i="20" s="1"/>
  <c r="O342" i="20"/>
  <c r="O1482" i="20" s="1"/>
  <c r="O343" i="20"/>
  <c r="O344" i="20"/>
  <c r="O345" i="20"/>
  <c r="O1485" i="20" s="1"/>
  <c r="O346" i="20"/>
  <c r="O347" i="20"/>
  <c r="O348" i="20"/>
  <c r="O349" i="20"/>
  <c r="O350" i="20"/>
  <c r="O351" i="20"/>
  <c r="O352" i="20"/>
  <c r="O353" i="20"/>
  <c r="O354" i="20"/>
  <c r="O355" i="20"/>
  <c r="O356" i="20"/>
  <c r="O357" i="20"/>
  <c r="O358" i="20"/>
  <c r="O359" i="20"/>
  <c r="O360" i="20"/>
  <c r="O361" i="20"/>
  <c r="O362" i="20"/>
  <c r="O363" i="20"/>
  <c r="O364" i="20"/>
  <c r="O365" i="20"/>
  <c r="O366" i="20"/>
  <c r="O367" i="20"/>
  <c r="O368" i="20"/>
  <c r="O369" i="20"/>
  <c r="O370" i="20"/>
  <c r="O371" i="20"/>
  <c r="O372" i="20"/>
  <c r="O373" i="20"/>
  <c r="O374" i="20"/>
  <c r="O375" i="20"/>
  <c r="O376" i="20"/>
  <c r="O377" i="20"/>
  <c r="O194" i="20"/>
  <c r="H194" i="20"/>
  <c r="S195" i="20"/>
  <c r="S196" i="20"/>
  <c r="S197" i="20"/>
  <c r="S198" i="20"/>
  <c r="S199" i="20"/>
  <c r="S200" i="20"/>
  <c r="S201" i="20"/>
  <c r="S202" i="20"/>
  <c r="S203" i="20"/>
  <c r="S204" i="20"/>
  <c r="S205" i="20"/>
  <c r="S206" i="20"/>
  <c r="S1156" i="20" s="1"/>
  <c r="S207" i="20"/>
  <c r="S208" i="20"/>
  <c r="S209" i="20"/>
  <c r="S210" i="20"/>
  <c r="S400" i="20" s="1"/>
  <c r="S211" i="20"/>
  <c r="S212" i="20"/>
  <c r="S213" i="20"/>
  <c r="S214" i="20"/>
  <c r="S215" i="20"/>
  <c r="S216" i="20"/>
  <c r="S217" i="20"/>
  <c r="S218" i="20"/>
  <c r="S978" i="20" s="1"/>
  <c r="S219" i="20"/>
  <c r="S220" i="20"/>
  <c r="S221" i="20"/>
  <c r="S222" i="20"/>
  <c r="S1552" i="20" s="1"/>
  <c r="S223" i="20"/>
  <c r="S224" i="20"/>
  <c r="S225" i="20"/>
  <c r="S226" i="20"/>
  <c r="S227" i="20"/>
  <c r="S228" i="20"/>
  <c r="S229" i="20"/>
  <c r="S230" i="20"/>
  <c r="S231" i="20"/>
  <c r="S232" i="20"/>
  <c r="S233" i="20"/>
  <c r="S234" i="20"/>
  <c r="S235" i="20"/>
  <c r="S236" i="20"/>
  <c r="S237" i="20"/>
  <c r="S238" i="20"/>
  <c r="S239" i="20"/>
  <c r="S240" i="20"/>
  <c r="S242" i="20"/>
  <c r="S244" i="20"/>
  <c r="S246" i="20"/>
  <c r="S247" i="20"/>
  <c r="S248" i="20"/>
  <c r="S249" i="20"/>
  <c r="S250" i="20"/>
  <c r="S251" i="20"/>
  <c r="S252" i="20"/>
  <c r="S253" i="20"/>
  <c r="S254" i="20"/>
  <c r="S255" i="20"/>
  <c r="S256" i="20"/>
  <c r="S257" i="20"/>
  <c r="S258" i="20"/>
  <c r="S259" i="20"/>
  <c r="S260" i="20"/>
  <c r="S261" i="20"/>
  <c r="S262" i="20"/>
  <c r="S263" i="20"/>
  <c r="S264" i="20"/>
  <c r="S265" i="20"/>
  <c r="S266" i="20"/>
  <c r="S267" i="20"/>
  <c r="S268" i="20"/>
  <c r="S269" i="20"/>
  <c r="S270" i="20"/>
  <c r="S1220" i="20" s="1"/>
  <c r="S271" i="20"/>
  <c r="S272" i="20"/>
  <c r="S273" i="20"/>
  <c r="S274" i="20"/>
  <c r="S280" i="20"/>
  <c r="S282" i="20"/>
  <c r="S1042" i="20" s="1"/>
  <c r="S284" i="20"/>
  <c r="S285" i="20"/>
  <c r="S286" i="20"/>
  <c r="S1616" i="20" s="1"/>
  <c r="S287" i="20"/>
  <c r="S288" i="20"/>
  <c r="S289" i="20"/>
  <c r="S290" i="20"/>
  <c r="S291" i="20"/>
  <c r="S292" i="20"/>
  <c r="S293" i="20"/>
  <c r="S294" i="20"/>
  <c r="S295" i="20"/>
  <c r="S296" i="20"/>
  <c r="S297" i="20"/>
  <c r="S298" i="20"/>
  <c r="S299" i="20"/>
  <c r="S300" i="20"/>
  <c r="S301" i="20"/>
  <c r="S302" i="20"/>
  <c r="S303" i="20"/>
  <c r="S304" i="20"/>
  <c r="S305" i="20"/>
  <c r="S306" i="20"/>
  <c r="S307" i="20"/>
  <c r="S308" i="20"/>
  <c r="S309" i="20"/>
  <c r="S310" i="20"/>
  <c r="S311" i="20"/>
  <c r="S312" i="20"/>
  <c r="S313" i="20"/>
  <c r="S314" i="20"/>
  <c r="S316" i="20"/>
  <c r="S317" i="20"/>
  <c r="S318" i="20"/>
  <c r="S319" i="20"/>
  <c r="S320" i="20"/>
  <c r="S321" i="20"/>
  <c r="S322" i="20"/>
  <c r="S323" i="20"/>
  <c r="S324" i="20"/>
  <c r="S325" i="20"/>
  <c r="S326" i="20"/>
  <c r="S327" i="20"/>
  <c r="S328" i="20"/>
  <c r="S329" i="20"/>
  <c r="S330" i="20"/>
  <c r="S331" i="20"/>
  <c r="S332" i="20"/>
  <c r="S333" i="20"/>
  <c r="S334" i="20"/>
  <c r="S1664" i="20" s="1"/>
  <c r="S335" i="20"/>
  <c r="S336" i="20"/>
  <c r="S337" i="20"/>
  <c r="S338" i="20"/>
  <c r="S339" i="20"/>
  <c r="S340" i="20"/>
  <c r="S341" i="20"/>
  <c r="S342" i="20"/>
  <c r="S343" i="20"/>
  <c r="S344" i="20"/>
  <c r="S345" i="20"/>
  <c r="S346" i="20"/>
  <c r="S1106" i="20" s="1"/>
  <c r="S347" i="20"/>
  <c r="S348" i="20"/>
  <c r="S1680" i="20"/>
  <c r="S351" i="20"/>
  <c r="S352" i="20"/>
  <c r="S353" i="20"/>
  <c r="S354" i="20"/>
  <c r="S355" i="20"/>
  <c r="S356" i="20"/>
  <c r="S357" i="20"/>
  <c r="S358" i="20"/>
  <c r="S359" i="20"/>
  <c r="S360" i="20"/>
  <c r="S361" i="20"/>
  <c r="S362" i="20"/>
  <c r="S363" i="20"/>
  <c r="S364" i="20"/>
  <c r="S365" i="20"/>
  <c r="S366" i="20"/>
  <c r="S367" i="20"/>
  <c r="S368" i="20"/>
  <c r="S369" i="20"/>
  <c r="S370" i="20"/>
  <c r="S371" i="20"/>
  <c r="S373" i="20"/>
  <c r="S375" i="20"/>
  <c r="S194" i="20"/>
  <c r="G195" i="20"/>
  <c r="G196" i="20"/>
  <c r="G197" i="20"/>
  <c r="G198" i="20"/>
  <c r="G199" i="20"/>
  <c r="G200" i="20"/>
  <c r="G202" i="20"/>
  <c r="G203" i="20"/>
  <c r="G204" i="20"/>
  <c r="G205" i="20"/>
  <c r="G206" i="20"/>
  <c r="G207" i="20"/>
  <c r="G208" i="20"/>
  <c r="G209" i="20"/>
  <c r="G210" i="20"/>
  <c r="G211" i="20"/>
  <c r="G212" i="20"/>
  <c r="G213" i="20"/>
  <c r="G214" i="20"/>
  <c r="G215" i="20"/>
  <c r="G216" i="20"/>
  <c r="G217" i="20"/>
  <c r="G218" i="20"/>
  <c r="G219" i="20"/>
  <c r="G220" i="20"/>
  <c r="G221" i="20"/>
  <c r="G222" i="20"/>
  <c r="G223" i="20"/>
  <c r="G224" i="20"/>
  <c r="G225" i="20"/>
  <c r="G226" i="20"/>
  <c r="G227" i="20"/>
  <c r="G228" i="20"/>
  <c r="G229" i="20"/>
  <c r="G230" i="20"/>
  <c r="G231" i="20"/>
  <c r="G232" i="20"/>
  <c r="G233" i="20"/>
  <c r="G235" i="20"/>
  <c r="G237" i="20"/>
  <c r="G239" i="20"/>
  <c r="G241" i="20"/>
  <c r="G242" i="20"/>
  <c r="G243" i="20"/>
  <c r="G244" i="20"/>
  <c r="G245" i="20"/>
  <c r="G246" i="20"/>
  <c r="G247" i="20"/>
  <c r="G248" i="20"/>
  <c r="G250" i="20"/>
  <c r="G252" i="20"/>
  <c r="G253" i="20"/>
  <c r="G255" i="20"/>
  <c r="G258" i="20"/>
  <c r="G259" i="20"/>
  <c r="G260" i="20"/>
  <c r="G261" i="20"/>
  <c r="G262" i="20"/>
  <c r="G263" i="20"/>
  <c r="G264" i="20"/>
  <c r="G265" i="20"/>
  <c r="G266" i="20"/>
  <c r="G269" i="20"/>
  <c r="G270" i="20"/>
  <c r="G271" i="20"/>
  <c r="G272" i="20"/>
  <c r="G273" i="20"/>
  <c r="G274" i="20"/>
  <c r="G275" i="20"/>
  <c r="G276" i="20"/>
  <c r="G277" i="20"/>
  <c r="G278" i="20"/>
  <c r="G279" i="20"/>
  <c r="G280" i="20"/>
  <c r="G281" i="20"/>
  <c r="G282" i="20"/>
  <c r="G283" i="20"/>
  <c r="G284" i="20"/>
  <c r="G286" i="20"/>
  <c r="G291" i="20"/>
  <c r="G293" i="20"/>
  <c r="G294" i="20"/>
  <c r="G296" i="20"/>
  <c r="G297" i="20"/>
  <c r="G299" i="20"/>
  <c r="G301" i="20"/>
  <c r="G302" i="20"/>
  <c r="G303" i="20"/>
  <c r="G304" i="20"/>
  <c r="G305" i="20"/>
  <c r="G306" i="20"/>
  <c r="G307" i="20"/>
  <c r="G308" i="20"/>
  <c r="G309" i="20"/>
  <c r="G310" i="20"/>
  <c r="G311" i="20"/>
  <c r="G312" i="20"/>
  <c r="G315" i="20"/>
  <c r="G317" i="20"/>
  <c r="G318" i="20"/>
  <c r="G319" i="20"/>
  <c r="G320" i="20"/>
  <c r="G321" i="20"/>
  <c r="G322" i="20"/>
  <c r="G324" i="20"/>
  <c r="G325" i="20"/>
  <c r="G326" i="20"/>
  <c r="G328" i="20"/>
  <c r="G329" i="20"/>
  <c r="G330" i="20"/>
  <c r="G331" i="20"/>
  <c r="G332" i="20"/>
  <c r="G333" i="20"/>
  <c r="G334" i="20"/>
  <c r="G335" i="20"/>
  <c r="G338" i="20"/>
  <c r="G340" i="20"/>
  <c r="G341" i="20"/>
  <c r="G342" i="20"/>
  <c r="G343" i="20"/>
  <c r="G344" i="20"/>
  <c r="G346" i="20"/>
  <c r="G347" i="20"/>
  <c r="G348" i="20"/>
  <c r="G349" i="20"/>
  <c r="G350" i="20"/>
  <c r="G351" i="20"/>
  <c r="G352" i="20"/>
  <c r="G353" i="20"/>
  <c r="G354" i="20"/>
  <c r="G355" i="20"/>
  <c r="G356" i="20"/>
  <c r="G357" i="20"/>
  <c r="G360" i="20"/>
  <c r="G361" i="20"/>
  <c r="G362" i="20"/>
  <c r="G363" i="20"/>
  <c r="G364" i="20"/>
  <c r="G365" i="20"/>
  <c r="G366" i="20"/>
  <c r="G367" i="20"/>
  <c r="G368" i="20"/>
  <c r="G369" i="20"/>
  <c r="G371" i="20"/>
  <c r="G372" i="20"/>
  <c r="G373" i="20"/>
  <c r="G375" i="20"/>
  <c r="G376" i="20"/>
  <c r="G194" i="20"/>
  <c r="C195" i="20"/>
  <c r="D195" i="20"/>
  <c r="E195" i="20"/>
  <c r="F195" i="20"/>
  <c r="H195" i="20"/>
  <c r="I195" i="20"/>
  <c r="J195" i="20"/>
  <c r="J385" i="20" s="1"/>
  <c r="K195" i="20"/>
  <c r="L195" i="20"/>
  <c r="M195" i="20"/>
  <c r="N195" i="20"/>
  <c r="P195" i="20"/>
  <c r="Q195" i="20"/>
  <c r="R195" i="20"/>
  <c r="T195" i="20"/>
  <c r="U195" i="20"/>
  <c r="V195" i="20"/>
  <c r="V385" i="20" s="1"/>
  <c r="Z195" i="20"/>
  <c r="AB195" i="20"/>
  <c r="AC195" i="20"/>
  <c r="C196" i="20"/>
  <c r="C386" i="20" s="1"/>
  <c r="D196" i="20"/>
  <c r="E196" i="20"/>
  <c r="F196" i="20"/>
  <c r="H196" i="20"/>
  <c r="I196" i="20"/>
  <c r="J196" i="20"/>
  <c r="K196" i="20"/>
  <c r="K386" i="20" s="1"/>
  <c r="L196" i="20"/>
  <c r="M196" i="20"/>
  <c r="N196" i="20"/>
  <c r="P196" i="20"/>
  <c r="Q196" i="20"/>
  <c r="R196" i="20"/>
  <c r="S386" i="20"/>
  <c r="T196" i="20"/>
  <c r="V196" i="20"/>
  <c r="Z196" i="20"/>
  <c r="AB196" i="20"/>
  <c r="AC196" i="20"/>
  <c r="C197" i="20"/>
  <c r="D197" i="20"/>
  <c r="E197" i="20"/>
  <c r="F197" i="20"/>
  <c r="H197" i="20"/>
  <c r="I197" i="20"/>
  <c r="J197" i="20"/>
  <c r="K197" i="20"/>
  <c r="L197" i="20"/>
  <c r="M197" i="20"/>
  <c r="P197" i="20"/>
  <c r="Q197" i="20"/>
  <c r="R197" i="20"/>
  <c r="T197" i="20"/>
  <c r="U197" i="20"/>
  <c r="V197" i="20"/>
  <c r="Z197" i="20"/>
  <c r="AB197" i="20"/>
  <c r="AC197" i="20"/>
  <c r="C198" i="20"/>
  <c r="D198" i="20"/>
  <c r="E198" i="20"/>
  <c r="F198" i="20"/>
  <c r="H198" i="20"/>
  <c r="I198" i="20"/>
  <c r="J198" i="20"/>
  <c r="K198" i="20"/>
  <c r="L198" i="20"/>
  <c r="M198" i="20"/>
  <c r="N198" i="20"/>
  <c r="P198" i="20"/>
  <c r="Q198" i="20"/>
  <c r="Q388" i="20" s="1"/>
  <c r="R198" i="20"/>
  <c r="T198" i="20"/>
  <c r="V198" i="20"/>
  <c r="Y388" i="20"/>
  <c r="Z198" i="20"/>
  <c r="AB198" i="20"/>
  <c r="AC198" i="20"/>
  <c r="C199" i="20"/>
  <c r="D199" i="20"/>
  <c r="E199" i="20"/>
  <c r="F199" i="20"/>
  <c r="F389" i="20" s="1"/>
  <c r="H199" i="20"/>
  <c r="I199" i="20"/>
  <c r="J199" i="20"/>
  <c r="K199" i="20"/>
  <c r="L199" i="20"/>
  <c r="M199" i="20"/>
  <c r="N199" i="20"/>
  <c r="N389" i="20" s="1"/>
  <c r="P199" i="20"/>
  <c r="Q199" i="20"/>
  <c r="R199" i="20"/>
  <c r="T199" i="20"/>
  <c r="V199" i="20"/>
  <c r="V389" i="20" s="1"/>
  <c r="Z199" i="20"/>
  <c r="AB199" i="20"/>
  <c r="AC199" i="20"/>
  <c r="C200" i="20"/>
  <c r="C390" i="20" s="1"/>
  <c r="D200" i="20"/>
  <c r="E200" i="20"/>
  <c r="F200" i="20"/>
  <c r="H200" i="20"/>
  <c r="I200" i="20"/>
  <c r="J200" i="20"/>
  <c r="K200" i="20"/>
  <c r="K390" i="20" s="1"/>
  <c r="L200" i="20"/>
  <c r="M200" i="20"/>
  <c r="N200" i="20"/>
  <c r="O390" i="20"/>
  <c r="P200" i="20"/>
  <c r="Q200" i="20"/>
  <c r="R200" i="20"/>
  <c r="T200" i="20"/>
  <c r="V200" i="20"/>
  <c r="Z200" i="20"/>
  <c r="AA390" i="20"/>
  <c r="AB200" i="20"/>
  <c r="AC200" i="20"/>
  <c r="C201" i="20"/>
  <c r="D201" i="20"/>
  <c r="E201" i="20"/>
  <c r="F201" i="20"/>
  <c r="H201" i="20"/>
  <c r="H391" i="20" s="1"/>
  <c r="I201" i="20"/>
  <c r="J201" i="20"/>
  <c r="K201" i="20"/>
  <c r="L201" i="20"/>
  <c r="M201" i="20"/>
  <c r="N201" i="20"/>
  <c r="P201" i="20"/>
  <c r="P391" i="20" s="1"/>
  <c r="Q201" i="20"/>
  <c r="T201" i="20"/>
  <c r="U201" i="20"/>
  <c r="V201" i="20"/>
  <c r="X391" i="20"/>
  <c r="Z201" i="20"/>
  <c r="AB201" i="20"/>
  <c r="AC201" i="20"/>
  <c r="C202" i="20"/>
  <c r="D202" i="20"/>
  <c r="E202" i="20"/>
  <c r="F202" i="20"/>
  <c r="H202" i="20"/>
  <c r="I202" i="20"/>
  <c r="J202" i="20"/>
  <c r="K202" i="20"/>
  <c r="L202" i="20"/>
  <c r="M202" i="20"/>
  <c r="M392" i="20" s="1"/>
  <c r="N202" i="20"/>
  <c r="P202" i="20"/>
  <c r="Q202" i="20"/>
  <c r="R202" i="20"/>
  <c r="T202" i="20"/>
  <c r="V202" i="20"/>
  <c r="Z202" i="20"/>
  <c r="AB202" i="20"/>
  <c r="AC202" i="20"/>
  <c r="AC392" i="20" s="1"/>
  <c r="C203" i="20"/>
  <c r="D203" i="20"/>
  <c r="E203" i="20"/>
  <c r="F203" i="20"/>
  <c r="H203" i="20"/>
  <c r="I203" i="20"/>
  <c r="J203" i="20"/>
  <c r="J393" i="20" s="1"/>
  <c r="K203" i="20"/>
  <c r="L203" i="20"/>
  <c r="M203" i="20"/>
  <c r="N203" i="20"/>
  <c r="P203" i="20"/>
  <c r="Q203" i="20"/>
  <c r="R203" i="20"/>
  <c r="T203" i="20"/>
  <c r="V203" i="20"/>
  <c r="V393" i="20" s="1"/>
  <c r="Z203" i="20"/>
  <c r="AB203" i="20"/>
  <c r="AC203" i="20"/>
  <c r="C204" i="20"/>
  <c r="C394" i="20" s="1"/>
  <c r="D204" i="20"/>
  <c r="E204" i="20"/>
  <c r="F204" i="20"/>
  <c r="H204" i="20"/>
  <c r="I204" i="20"/>
  <c r="J204" i="20"/>
  <c r="K204" i="20"/>
  <c r="K394" i="20" s="1"/>
  <c r="L204" i="20"/>
  <c r="M204" i="20"/>
  <c r="N204" i="20"/>
  <c r="P204" i="20"/>
  <c r="Q204" i="20"/>
  <c r="R204" i="20"/>
  <c r="S394" i="20"/>
  <c r="T204" i="20"/>
  <c r="V204" i="20"/>
  <c r="Z204" i="20"/>
  <c r="AA394" i="20"/>
  <c r="AB204" i="20"/>
  <c r="AC204" i="20"/>
  <c r="C205" i="20"/>
  <c r="D205" i="20"/>
  <c r="E205" i="20"/>
  <c r="F205" i="20"/>
  <c r="H205" i="20"/>
  <c r="H395" i="20" s="1"/>
  <c r="I205" i="20"/>
  <c r="J205" i="20"/>
  <c r="K205" i="20"/>
  <c r="L205" i="20"/>
  <c r="M205" i="20"/>
  <c r="N205" i="20"/>
  <c r="P205" i="20"/>
  <c r="Q205" i="20"/>
  <c r="R205" i="20"/>
  <c r="T205" i="20"/>
  <c r="V205" i="20"/>
  <c r="Z205" i="20"/>
  <c r="AB205" i="20"/>
  <c r="AC205" i="20"/>
  <c r="C206" i="20"/>
  <c r="D206" i="20"/>
  <c r="E206" i="20"/>
  <c r="E396" i="20" s="1"/>
  <c r="F206" i="20"/>
  <c r="H206" i="20"/>
  <c r="I206" i="20"/>
  <c r="J206" i="20"/>
  <c r="K206" i="20"/>
  <c r="L206" i="20"/>
  <c r="M206" i="20"/>
  <c r="M396" i="20" s="1"/>
  <c r="N206" i="20"/>
  <c r="P206" i="20"/>
  <c r="Q206" i="20"/>
  <c r="R206" i="20"/>
  <c r="T206" i="20"/>
  <c r="V206" i="20"/>
  <c r="Z206" i="20"/>
  <c r="AB206" i="20"/>
  <c r="AC206" i="20"/>
  <c r="AC396" i="20" s="1"/>
  <c r="C207" i="20"/>
  <c r="D207" i="20"/>
  <c r="E207" i="20"/>
  <c r="F207" i="20"/>
  <c r="H207" i="20"/>
  <c r="I207" i="20"/>
  <c r="J207" i="20"/>
  <c r="J397" i="20" s="1"/>
  <c r="K207" i="20"/>
  <c r="L207" i="20"/>
  <c r="M207" i="20"/>
  <c r="N207" i="20"/>
  <c r="P207" i="20"/>
  <c r="Q207" i="20"/>
  <c r="R207" i="20"/>
  <c r="R397" i="20" s="1"/>
  <c r="T207" i="20"/>
  <c r="V207" i="20"/>
  <c r="Z207" i="20"/>
  <c r="Z397" i="20" s="1"/>
  <c r="AB207" i="20"/>
  <c r="AC207" i="20"/>
  <c r="C208" i="20"/>
  <c r="D208" i="20"/>
  <c r="E208" i="20"/>
  <c r="F208" i="20"/>
  <c r="G398" i="20"/>
  <c r="H208" i="20"/>
  <c r="I208" i="20"/>
  <c r="J208" i="20"/>
  <c r="K208" i="20"/>
  <c r="L208" i="20"/>
  <c r="M208" i="20"/>
  <c r="N208" i="20"/>
  <c r="O398" i="20"/>
  <c r="P208" i="20"/>
  <c r="Q208" i="20"/>
  <c r="R208" i="20"/>
  <c r="T208" i="20"/>
  <c r="V208" i="20"/>
  <c r="Z208" i="20"/>
  <c r="AA398" i="20"/>
  <c r="AB208" i="20"/>
  <c r="AC208" i="20"/>
  <c r="C209" i="20"/>
  <c r="D209" i="20"/>
  <c r="E209" i="20"/>
  <c r="F209" i="20"/>
  <c r="H209" i="20"/>
  <c r="H399" i="20" s="1"/>
  <c r="I209" i="20"/>
  <c r="J209" i="20"/>
  <c r="K209" i="20"/>
  <c r="L209" i="20"/>
  <c r="M209" i="20"/>
  <c r="N209" i="20"/>
  <c r="P209" i="20"/>
  <c r="Q209" i="20"/>
  <c r="R209" i="20"/>
  <c r="T209" i="20"/>
  <c r="V209" i="20"/>
  <c r="X399" i="20"/>
  <c r="Z209" i="20"/>
  <c r="AB209" i="20"/>
  <c r="AB399" i="20" s="1"/>
  <c r="AC209" i="20"/>
  <c r="C210" i="20"/>
  <c r="D210" i="20"/>
  <c r="E210" i="20"/>
  <c r="F210" i="20"/>
  <c r="H210" i="20"/>
  <c r="I210" i="20"/>
  <c r="I400" i="20" s="1"/>
  <c r="J210" i="20"/>
  <c r="K210" i="20"/>
  <c r="L210" i="20"/>
  <c r="M210" i="20"/>
  <c r="N210" i="20"/>
  <c r="P210" i="20"/>
  <c r="Q210" i="20"/>
  <c r="Q400" i="20" s="1"/>
  <c r="R210" i="20"/>
  <c r="T210" i="20"/>
  <c r="V210" i="20"/>
  <c r="Y400" i="20"/>
  <c r="Z210" i="20"/>
  <c r="AB210" i="20"/>
  <c r="AC210" i="20"/>
  <c r="C211" i="20"/>
  <c r="D211" i="20"/>
  <c r="E211" i="20"/>
  <c r="F211" i="20"/>
  <c r="F401" i="20" s="1"/>
  <c r="H211" i="20"/>
  <c r="I211" i="20"/>
  <c r="J211" i="20"/>
  <c r="K211" i="20"/>
  <c r="L211" i="20"/>
  <c r="M211" i="20"/>
  <c r="N211" i="20"/>
  <c r="N401" i="20" s="1"/>
  <c r="P211" i="20"/>
  <c r="Q211" i="20"/>
  <c r="R211" i="20"/>
  <c r="T211" i="20"/>
  <c r="V211" i="20"/>
  <c r="V401" i="20" s="1"/>
  <c r="Z211" i="20"/>
  <c r="Z401" i="20" s="1"/>
  <c r="AB211" i="20"/>
  <c r="AC211" i="20"/>
  <c r="C212" i="20"/>
  <c r="D212" i="20"/>
  <c r="E212" i="20"/>
  <c r="F212" i="20"/>
  <c r="G402" i="20"/>
  <c r="H212" i="20"/>
  <c r="I212" i="20"/>
  <c r="J212" i="20"/>
  <c r="K212" i="20"/>
  <c r="L212" i="20"/>
  <c r="M212" i="20"/>
  <c r="N212" i="20"/>
  <c r="P212" i="20"/>
  <c r="Q212" i="20"/>
  <c r="R212" i="20"/>
  <c r="S402" i="20"/>
  <c r="T212" i="20"/>
  <c r="V212" i="20"/>
  <c r="W402" i="20"/>
  <c r="Z212" i="20"/>
  <c r="AB212" i="20"/>
  <c r="AC212" i="20"/>
  <c r="C213" i="20"/>
  <c r="D213" i="20"/>
  <c r="E213" i="20"/>
  <c r="F213" i="20"/>
  <c r="H213" i="20"/>
  <c r="H403" i="20" s="1"/>
  <c r="I213" i="20"/>
  <c r="J213" i="20"/>
  <c r="K213" i="20"/>
  <c r="L213" i="20"/>
  <c r="M213" i="20"/>
  <c r="N213" i="20"/>
  <c r="P213" i="20"/>
  <c r="P403" i="20" s="1"/>
  <c r="Q213" i="20"/>
  <c r="R213" i="20"/>
  <c r="T213" i="20"/>
  <c r="V213" i="20"/>
  <c r="X403" i="20"/>
  <c r="Z213" i="20"/>
  <c r="AB213" i="20"/>
  <c r="AB403" i="20" s="1"/>
  <c r="AC213" i="20"/>
  <c r="C214" i="20"/>
  <c r="D214" i="20"/>
  <c r="E214" i="20"/>
  <c r="F214" i="20"/>
  <c r="H214" i="20"/>
  <c r="I214" i="20"/>
  <c r="I404" i="20" s="1"/>
  <c r="J214" i="20"/>
  <c r="K214" i="20"/>
  <c r="L214" i="20"/>
  <c r="M214" i="20"/>
  <c r="N214" i="20"/>
  <c r="P214" i="20"/>
  <c r="Q214" i="20"/>
  <c r="Q404" i="20" s="1"/>
  <c r="R214" i="20"/>
  <c r="T214" i="20"/>
  <c r="V214" i="20"/>
  <c r="Y404" i="20"/>
  <c r="Z214" i="20"/>
  <c r="AB214" i="20"/>
  <c r="AC214" i="20"/>
  <c r="C215" i="20"/>
  <c r="D215" i="20"/>
  <c r="E215" i="20"/>
  <c r="F215" i="20"/>
  <c r="H215" i="20"/>
  <c r="I215" i="20"/>
  <c r="J215" i="20"/>
  <c r="K215" i="20"/>
  <c r="L215" i="20"/>
  <c r="M215" i="20"/>
  <c r="N215" i="20"/>
  <c r="N405" i="20" s="1"/>
  <c r="P215" i="20"/>
  <c r="Q215" i="20"/>
  <c r="R215" i="20"/>
  <c r="T215" i="20"/>
  <c r="V215" i="20"/>
  <c r="V405" i="20" s="1"/>
  <c r="Z215" i="20"/>
  <c r="AB215" i="20"/>
  <c r="AC215" i="20"/>
  <c r="C216" i="20"/>
  <c r="C406" i="20" s="1"/>
  <c r="D216" i="20"/>
  <c r="E216" i="20"/>
  <c r="F216" i="20"/>
  <c r="H216" i="20"/>
  <c r="I216" i="20"/>
  <c r="J216" i="20"/>
  <c r="K216" i="20"/>
  <c r="K406" i="20" s="1"/>
  <c r="L216" i="20"/>
  <c r="M216" i="20"/>
  <c r="N216" i="20"/>
  <c r="O406" i="20"/>
  <c r="P216" i="20"/>
  <c r="Q216" i="20"/>
  <c r="R216" i="20"/>
  <c r="T216" i="20"/>
  <c r="V216" i="20"/>
  <c r="Z216" i="20"/>
  <c r="AA406" i="20"/>
  <c r="AB216" i="20"/>
  <c r="AC216" i="20"/>
  <c r="C217" i="20"/>
  <c r="D217" i="20"/>
  <c r="E217" i="20"/>
  <c r="F217" i="20"/>
  <c r="H217" i="20"/>
  <c r="H407" i="20" s="1"/>
  <c r="I217" i="20"/>
  <c r="J217" i="20"/>
  <c r="K217" i="20"/>
  <c r="L217" i="20"/>
  <c r="M217" i="20"/>
  <c r="N217" i="20"/>
  <c r="P217" i="20"/>
  <c r="P407" i="20" s="1"/>
  <c r="Q217" i="20"/>
  <c r="R217" i="20"/>
  <c r="T217" i="20"/>
  <c r="V217" i="20"/>
  <c r="X407" i="20"/>
  <c r="Z217" i="20"/>
  <c r="AB217" i="20"/>
  <c r="AC217" i="20"/>
  <c r="C218" i="20"/>
  <c r="D218" i="20"/>
  <c r="E218" i="20"/>
  <c r="F218" i="20"/>
  <c r="H218" i="20"/>
  <c r="I218" i="20"/>
  <c r="J218" i="20"/>
  <c r="K218" i="20"/>
  <c r="L218" i="20"/>
  <c r="M218" i="20"/>
  <c r="M408" i="20" s="1"/>
  <c r="N218" i="20"/>
  <c r="P218" i="20"/>
  <c r="Q218" i="20"/>
  <c r="R218" i="20"/>
  <c r="T218" i="20"/>
  <c r="V218" i="20"/>
  <c r="Z218" i="20"/>
  <c r="AB218" i="20"/>
  <c r="AC218" i="20"/>
  <c r="AC408" i="20" s="1"/>
  <c r="C219" i="20"/>
  <c r="D219" i="20"/>
  <c r="E219" i="20"/>
  <c r="F219" i="20"/>
  <c r="H219" i="20"/>
  <c r="I219" i="20"/>
  <c r="J219" i="20"/>
  <c r="J409" i="20" s="1"/>
  <c r="K219" i="20"/>
  <c r="L219" i="20"/>
  <c r="M219" i="20"/>
  <c r="N219" i="20"/>
  <c r="P219" i="20"/>
  <c r="Q219" i="20"/>
  <c r="R219" i="20"/>
  <c r="R409" i="20" s="1"/>
  <c r="T219" i="20"/>
  <c r="V219" i="20"/>
  <c r="Z219" i="20"/>
  <c r="Z409" i="20" s="1"/>
  <c r="AB219" i="20"/>
  <c r="AC219" i="20"/>
  <c r="C220" i="20"/>
  <c r="D220" i="20"/>
  <c r="E220" i="20"/>
  <c r="F220" i="20"/>
  <c r="G410" i="20"/>
  <c r="H220" i="20"/>
  <c r="I220" i="20"/>
  <c r="J220" i="20"/>
  <c r="K220" i="20"/>
  <c r="L220" i="20"/>
  <c r="M220" i="20"/>
  <c r="N220" i="20"/>
  <c r="O410" i="20"/>
  <c r="P220" i="20"/>
  <c r="Q220" i="20"/>
  <c r="R220" i="20"/>
  <c r="T220" i="20"/>
  <c r="V220" i="20"/>
  <c r="W410" i="20"/>
  <c r="Z220" i="20"/>
  <c r="AB220" i="20"/>
  <c r="AC220" i="20"/>
  <c r="C221" i="20"/>
  <c r="D221" i="20"/>
  <c r="E221" i="20"/>
  <c r="F221" i="20"/>
  <c r="H221" i="20"/>
  <c r="I221" i="20"/>
  <c r="J221" i="20"/>
  <c r="K221" i="20"/>
  <c r="L221" i="20"/>
  <c r="M221" i="20"/>
  <c r="N221" i="20"/>
  <c r="P221" i="20"/>
  <c r="Q221" i="20"/>
  <c r="R221" i="20"/>
  <c r="T221" i="20"/>
  <c r="V221" i="20"/>
  <c r="Z221" i="20"/>
  <c r="AB221" i="20"/>
  <c r="AB411" i="20" s="1"/>
  <c r="AC221" i="20"/>
  <c r="C222" i="20"/>
  <c r="D222" i="20"/>
  <c r="E222" i="20"/>
  <c r="F222" i="20"/>
  <c r="H222" i="20"/>
  <c r="I222" i="20"/>
  <c r="I412" i="20" s="1"/>
  <c r="J222" i="20"/>
  <c r="K222" i="20"/>
  <c r="L222" i="20"/>
  <c r="M222" i="20"/>
  <c r="N222" i="20"/>
  <c r="P222" i="20"/>
  <c r="Q222" i="20"/>
  <c r="R222" i="20"/>
  <c r="T222" i="20"/>
  <c r="V222" i="20"/>
  <c r="Z222" i="20"/>
  <c r="AB222" i="20"/>
  <c r="AC222" i="20"/>
  <c r="AC412" i="20" s="1"/>
  <c r="C223" i="20"/>
  <c r="D223" i="20"/>
  <c r="E223" i="20"/>
  <c r="F223" i="20"/>
  <c r="H223" i="20"/>
  <c r="I223" i="20"/>
  <c r="J223" i="20"/>
  <c r="J413" i="20" s="1"/>
  <c r="K223" i="20"/>
  <c r="L223" i="20"/>
  <c r="M223" i="20"/>
  <c r="N223" i="20"/>
  <c r="P223" i="20"/>
  <c r="Q223" i="20"/>
  <c r="R223" i="20"/>
  <c r="R413" i="20" s="1"/>
  <c r="T223" i="20"/>
  <c r="V223" i="20"/>
  <c r="Z223" i="20"/>
  <c r="Z413" i="20" s="1"/>
  <c r="AB223" i="20"/>
  <c r="AC223" i="20"/>
  <c r="C224" i="20"/>
  <c r="D224" i="20"/>
  <c r="E224" i="20"/>
  <c r="F224" i="20"/>
  <c r="G414" i="20"/>
  <c r="H224" i="20"/>
  <c r="I224" i="20"/>
  <c r="J224" i="20"/>
  <c r="K224" i="20"/>
  <c r="L224" i="20"/>
  <c r="M224" i="20"/>
  <c r="N224" i="20"/>
  <c r="P224" i="20"/>
  <c r="Q224" i="20"/>
  <c r="R224" i="20"/>
  <c r="T224" i="20"/>
  <c r="V224" i="20"/>
  <c r="W414" i="20"/>
  <c r="Z224" i="20"/>
  <c r="AA414" i="20"/>
  <c r="AB224" i="20"/>
  <c r="AC224" i="20"/>
  <c r="C225" i="20"/>
  <c r="D225" i="20"/>
  <c r="E225" i="20"/>
  <c r="F225" i="20"/>
  <c r="H225" i="20"/>
  <c r="H415" i="20" s="1"/>
  <c r="I225" i="20"/>
  <c r="J225" i="20"/>
  <c r="K225" i="20"/>
  <c r="L225" i="20"/>
  <c r="M225" i="20"/>
  <c r="N225" i="20"/>
  <c r="P225" i="20"/>
  <c r="P415" i="20" s="1"/>
  <c r="Q225" i="20"/>
  <c r="R225" i="20"/>
  <c r="T225" i="20"/>
  <c r="V225" i="20"/>
  <c r="X415" i="20"/>
  <c r="Z225" i="20"/>
  <c r="AB225" i="20"/>
  <c r="AC225" i="20"/>
  <c r="C226" i="20"/>
  <c r="D226" i="20"/>
  <c r="E226" i="20"/>
  <c r="F226" i="20"/>
  <c r="H226" i="20"/>
  <c r="I226" i="20"/>
  <c r="J226" i="20"/>
  <c r="K226" i="20"/>
  <c r="L226" i="20"/>
  <c r="M226" i="20"/>
  <c r="M416" i="20" s="1"/>
  <c r="N226" i="20"/>
  <c r="P226" i="20"/>
  <c r="Q226" i="20"/>
  <c r="R226" i="20"/>
  <c r="T226" i="20"/>
  <c r="V226" i="20"/>
  <c r="Z226" i="20"/>
  <c r="AB226" i="20"/>
  <c r="AC226" i="20"/>
  <c r="AC416" i="20" s="1"/>
  <c r="C227" i="20"/>
  <c r="D227" i="20"/>
  <c r="E227" i="20"/>
  <c r="F227" i="20"/>
  <c r="H227" i="20"/>
  <c r="I227" i="20"/>
  <c r="J227" i="20"/>
  <c r="J417" i="20" s="1"/>
  <c r="K227" i="20"/>
  <c r="L227" i="20"/>
  <c r="M227" i="20"/>
  <c r="N227" i="20"/>
  <c r="P227" i="20"/>
  <c r="Q227" i="20"/>
  <c r="R227" i="20"/>
  <c r="R417" i="20" s="1"/>
  <c r="T227" i="20"/>
  <c r="V227" i="20"/>
  <c r="Z227" i="20"/>
  <c r="Z417" i="20" s="1"/>
  <c r="AB227" i="20"/>
  <c r="AC227" i="20"/>
  <c r="C228" i="20"/>
  <c r="C418" i="20" s="1"/>
  <c r="D228" i="20"/>
  <c r="E228" i="20"/>
  <c r="F228" i="20"/>
  <c r="H228" i="20"/>
  <c r="I228" i="20"/>
  <c r="J228" i="20"/>
  <c r="K228" i="20"/>
  <c r="K418" i="20" s="1"/>
  <c r="L228" i="20"/>
  <c r="M228" i="20"/>
  <c r="N228" i="20"/>
  <c r="P228" i="20"/>
  <c r="Q228" i="20"/>
  <c r="R228" i="20"/>
  <c r="S418" i="20"/>
  <c r="T228" i="20"/>
  <c r="V228" i="20"/>
  <c r="Z228" i="20"/>
  <c r="AA418" i="20"/>
  <c r="AB228" i="20"/>
  <c r="AC228" i="20"/>
  <c r="C229" i="20"/>
  <c r="D229" i="20"/>
  <c r="E229" i="20"/>
  <c r="F229" i="20"/>
  <c r="H229" i="20"/>
  <c r="I229" i="20"/>
  <c r="J229" i="20"/>
  <c r="K229" i="20"/>
  <c r="L229" i="20"/>
  <c r="L419" i="20" s="1"/>
  <c r="M229" i="20"/>
  <c r="N229" i="20"/>
  <c r="P229" i="20"/>
  <c r="Q229" i="20"/>
  <c r="R229" i="20"/>
  <c r="T229" i="20"/>
  <c r="T419" i="20" s="1"/>
  <c r="V229" i="20"/>
  <c r="Z229" i="20"/>
  <c r="AB229" i="20"/>
  <c r="AC229" i="20"/>
  <c r="C230" i="20"/>
  <c r="D230" i="20"/>
  <c r="E230" i="20"/>
  <c r="E420" i="20" s="1"/>
  <c r="F230" i="20"/>
  <c r="H230" i="20"/>
  <c r="I230" i="20"/>
  <c r="J230" i="20"/>
  <c r="K230" i="20"/>
  <c r="L230" i="20"/>
  <c r="M230" i="20"/>
  <c r="M420" i="20" s="1"/>
  <c r="N230" i="20"/>
  <c r="P230" i="20"/>
  <c r="Q230" i="20"/>
  <c r="R230" i="20"/>
  <c r="T230" i="20"/>
  <c r="V230" i="20"/>
  <c r="Y420" i="20"/>
  <c r="Z230" i="20"/>
  <c r="AB230" i="20"/>
  <c r="AC230" i="20"/>
  <c r="AC420" i="20" s="1"/>
  <c r="C231" i="20"/>
  <c r="D231" i="20"/>
  <c r="E231" i="20"/>
  <c r="F231" i="20"/>
  <c r="H231" i="20"/>
  <c r="I231" i="20"/>
  <c r="J231" i="20"/>
  <c r="J421" i="20" s="1"/>
  <c r="K231" i="20"/>
  <c r="L231" i="20"/>
  <c r="M231" i="20"/>
  <c r="N231" i="20"/>
  <c r="P231" i="20"/>
  <c r="Q231" i="20"/>
  <c r="R231" i="20"/>
  <c r="T231" i="20"/>
  <c r="V231" i="20"/>
  <c r="Z231" i="20"/>
  <c r="Z421" i="20" s="1"/>
  <c r="AB231" i="20"/>
  <c r="AC231" i="20"/>
  <c r="C232" i="20"/>
  <c r="D232" i="20"/>
  <c r="E232" i="20"/>
  <c r="F232" i="20"/>
  <c r="G422" i="20"/>
  <c r="H232" i="20"/>
  <c r="I232" i="20"/>
  <c r="J232" i="20"/>
  <c r="K232" i="20"/>
  <c r="L232" i="20"/>
  <c r="M232" i="20"/>
  <c r="N232" i="20"/>
  <c r="P232" i="20"/>
  <c r="Q232" i="20"/>
  <c r="R232" i="20"/>
  <c r="S422" i="20"/>
  <c r="T232" i="20"/>
  <c r="V232" i="20"/>
  <c r="W422" i="20"/>
  <c r="Z232" i="20"/>
  <c r="AB232" i="20"/>
  <c r="AC232" i="20"/>
  <c r="C233" i="20"/>
  <c r="D233" i="20"/>
  <c r="D423" i="20" s="1"/>
  <c r="E233" i="20"/>
  <c r="F233" i="20"/>
  <c r="H233" i="20"/>
  <c r="I233" i="20"/>
  <c r="J233" i="20"/>
  <c r="K233" i="20"/>
  <c r="L233" i="20"/>
  <c r="L423" i="20" s="1"/>
  <c r="M233" i="20"/>
  <c r="P233" i="20"/>
  <c r="Q233" i="20"/>
  <c r="R233" i="20"/>
  <c r="T233" i="20"/>
  <c r="T423" i="20" s="1"/>
  <c r="U233" i="20"/>
  <c r="V233" i="20"/>
  <c r="Z233" i="20"/>
  <c r="AB233" i="20"/>
  <c r="AB423" i="20" s="1"/>
  <c r="AC233" i="20"/>
  <c r="C234" i="20"/>
  <c r="D234" i="20"/>
  <c r="E234" i="20"/>
  <c r="F234" i="20"/>
  <c r="I234" i="20"/>
  <c r="I424" i="20" s="1"/>
  <c r="J234" i="20"/>
  <c r="K234" i="20"/>
  <c r="L234" i="20"/>
  <c r="M234" i="20"/>
  <c r="N234" i="20"/>
  <c r="P234" i="20"/>
  <c r="R234" i="20"/>
  <c r="T234" i="20"/>
  <c r="U234" i="20"/>
  <c r="V234" i="20"/>
  <c r="Z234" i="20"/>
  <c r="AB234" i="20"/>
  <c r="AC234" i="20"/>
  <c r="AC424" i="20" s="1"/>
  <c r="C235" i="20"/>
  <c r="D235" i="20"/>
  <c r="E235" i="20"/>
  <c r="F235" i="20"/>
  <c r="H235" i="20"/>
  <c r="I235" i="20"/>
  <c r="J235" i="20"/>
  <c r="J425" i="20" s="1"/>
  <c r="K235" i="20"/>
  <c r="L235" i="20"/>
  <c r="M235" i="20"/>
  <c r="N235" i="20"/>
  <c r="P235" i="20"/>
  <c r="Q235" i="20"/>
  <c r="R235" i="20"/>
  <c r="T235" i="20"/>
  <c r="U235" i="20"/>
  <c r="V235" i="20"/>
  <c r="Z235" i="20"/>
  <c r="Z425" i="20" s="1"/>
  <c r="AB235" i="20"/>
  <c r="AC235" i="20"/>
  <c r="C236" i="20"/>
  <c r="D236" i="20"/>
  <c r="E236" i="20"/>
  <c r="F236" i="20"/>
  <c r="I236" i="20"/>
  <c r="J236" i="20"/>
  <c r="K236" i="20"/>
  <c r="K426" i="20" s="1"/>
  <c r="L236" i="20"/>
  <c r="M236" i="20"/>
  <c r="N236" i="20"/>
  <c r="P236" i="20"/>
  <c r="R236" i="20"/>
  <c r="S426" i="20"/>
  <c r="T236" i="20"/>
  <c r="U236" i="20"/>
  <c r="V236" i="20"/>
  <c r="Z236" i="20"/>
  <c r="AA426" i="20"/>
  <c r="AB236" i="20"/>
  <c r="AC236" i="20"/>
  <c r="C237" i="20"/>
  <c r="D237" i="20"/>
  <c r="E237" i="20"/>
  <c r="F237" i="20"/>
  <c r="H237" i="20"/>
  <c r="H427" i="20" s="1"/>
  <c r="I237" i="20"/>
  <c r="J237" i="20"/>
  <c r="K237" i="20"/>
  <c r="L237" i="20"/>
  <c r="M237" i="20"/>
  <c r="N237" i="20"/>
  <c r="P237" i="20"/>
  <c r="Q237" i="20"/>
  <c r="R237" i="20"/>
  <c r="T237" i="20"/>
  <c r="T427" i="20" s="1"/>
  <c r="V237" i="20"/>
  <c r="Z237" i="20"/>
  <c r="AB237" i="20"/>
  <c r="AC237" i="20"/>
  <c r="C238" i="20"/>
  <c r="D238" i="20"/>
  <c r="E238" i="20"/>
  <c r="E428" i="20" s="1"/>
  <c r="F238" i="20"/>
  <c r="I238" i="20"/>
  <c r="J238" i="20"/>
  <c r="K238" i="20"/>
  <c r="L238" i="20"/>
  <c r="M238" i="20"/>
  <c r="N238" i="20"/>
  <c r="P238" i="20"/>
  <c r="R238" i="20"/>
  <c r="T238" i="20"/>
  <c r="U238" i="20"/>
  <c r="U428" i="20" s="1"/>
  <c r="V238" i="20"/>
  <c r="Z238" i="20"/>
  <c r="C239" i="20"/>
  <c r="D239" i="20"/>
  <c r="E239" i="20"/>
  <c r="F239" i="20"/>
  <c r="F429" i="20" s="1"/>
  <c r="H239" i="20"/>
  <c r="I239" i="20"/>
  <c r="J239" i="20"/>
  <c r="K239" i="20"/>
  <c r="L239" i="20"/>
  <c r="M239" i="20"/>
  <c r="N239" i="20"/>
  <c r="P239" i="20"/>
  <c r="Q239" i="20"/>
  <c r="R239" i="20"/>
  <c r="T239" i="20"/>
  <c r="V239" i="20"/>
  <c r="V429" i="20" s="1"/>
  <c r="Z239" i="20"/>
  <c r="AB239" i="20"/>
  <c r="AC239" i="20"/>
  <c r="C240" i="20"/>
  <c r="D240" i="20"/>
  <c r="E240" i="20"/>
  <c r="F240" i="20"/>
  <c r="G430" i="20"/>
  <c r="I240" i="20"/>
  <c r="J240" i="20"/>
  <c r="K240" i="20"/>
  <c r="L240" i="20"/>
  <c r="M240" i="20"/>
  <c r="N240" i="20"/>
  <c r="P240" i="20"/>
  <c r="R240" i="20"/>
  <c r="S430" i="20"/>
  <c r="T240" i="20"/>
  <c r="U240" i="20"/>
  <c r="V240" i="20"/>
  <c r="Z240" i="20"/>
  <c r="AB240" i="20"/>
  <c r="AC240" i="20"/>
  <c r="C241" i="20"/>
  <c r="D241" i="20"/>
  <c r="E241" i="20"/>
  <c r="F241" i="20"/>
  <c r="H241" i="20"/>
  <c r="I241" i="20"/>
  <c r="K241" i="20"/>
  <c r="L241" i="20"/>
  <c r="M241" i="20"/>
  <c r="P241" i="20"/>
  <c r="Q241" i="20"/>
  <c r="R241" i="20"/>
  <c r="T241" i="20"/>
  <c r="T431" i="20" s="1"/>
  <c r="U241" i="20"/>
  <c r="V241" i="20"/>
  <c r="Z241" i="20"/>
  <c r="AB241" i="20"/>
  <c r="AC241" i="20"/>
  <c r="C242" i="20"/>
  <c r="D242" i="20"/>
  <c r="E242" i="20"/>
  <c r="E432" i="20" s="1"/>
  <c r="F242" i="20"/>
  <c r="H242" i="20"/>
  <c r="I242" i="20"/>
  <c r="I432" i="20" s="1"/>
  <c r="J242" i="20"/>
  <c r="K242" i="20"/>
  <c r="L242" i="20"/>
  <c r="M242" i="20"/>
  <c r="N242" i="20"/>
  <c r="P242" i="20"/>
  <c r="Q242" i="20"/>
  <c r="R242" i="20"/>
  <c r="T242" i="20"/>
  <c r="V242" i="20"/>
  <c r="Z242" i="20"/>
  <c r="AB242" i="20"/>
  <c r="AC242" i="20"/>
  <c r="C243" i="20"/>
  <c r="D243" i="20"/>
  <c r="E243" i="20"/>
  <c r="F243" i="20"/>
  <c r="F433" i="20" s="1"/>
  <c r="H243" i="20"/>
  <c r="I243" i="20"/>
  <c r="J243" i="20"/>
  <c r="K243" i="20"/>
  <c r="L243" i="20"/>
  <c r="M243" i="20"/>
  <c r="P243" i="20"/>
  <c r="Q243" i="20"/>
  <c r="R243" i="20"/>
  <c r="T243" i="20"/>
  <c r="U243" i="20"/>
  <c r="V243" i="20"/>
  <c r="Z243" i="20"/>
  <c r="AB243" i="20"/>
  <c r="AC243" i="20"/>
  <c r="C244" i="20"/>
  <c r="C434" i="20" s="1"/>
  <c r="D244" i="20"/>
  <c r="E244" i="20"/>
  <c r="F244" i="20"/>
  <c r="H244" i="20"/>
  <c r="J244" i="20"/>
  <c r="L244" i="20"/>
  <c r="M244" i="20"/>
  <c r="N244" i="20"/>
  <c r="O434" i="20"/>
  <c r="P244" i="20"/>
  <c r="Q244" i="20"/>
  <c r="R244" i="20"/>
  <c r="T244" i="20"/>
  <c r="U244" i="20"/>
  <c r="V244" i="20"/>
  <c r="AB244" i="20"/>
  <c r="AC244" i="20"/>
  <c r="C245" i="20"/>
  <c r="D245" i="20"/>
  <c r="D435" i="20" s="1"/>
  <c r="E245" i="20"/>
  <c r="F245" i="20"/>
  <c r="H245" i="20"/>
  <c r="I245" i="20"/>
  <c r="J245" i="20"/>
  <c r="K245" i="20"/>
  <c r="L245" i="20"/>
  <c r="M245" i="20"/>
  <c r="P245" i="20"/>
  <c r="Q245" i="20"/>
  <c r="R245" i="20"/>
  <c r="U245" i="20"/>
  <c r="V245" i="20"/>
  <c r="X435" i="20"/>
  <c r="Z245" i="20"/>
  <c r="AB245" i="20"/>
  <c r="AC245" i="20"/>
  <c r="C246" i="20"/>
  <c r="D246" i="20"/>
  <c r="E246" i="20"/>
  <c r="F246" i="20"/>
  <c r="H246" i="20"/>
  <c r="I246" i="20"/>
  <c r="I436" i="20" s="1"/>
  <c r="J246" i="20"/>
  <c r="K246" i="20"/>
  <c r="L246" i="20"/>
  <c r="M246" i="20"/>
  <c r="N246" i="20"/>
  <c r="P246" i="20"/>
  <c r="Q246" i="20"/>
  <c r="R246" i="20"/>
  <c r="T246" i="20"/>
  <c r="U436" i="20"/>
  <c r="V246" i="20"/>
  <c r="Z246" i="20"/>
  <c r="AB246" i="20"/>
  <c r="AC246" i="20"/>
  <c r="C247" i="20"/>
  <c r="D247" i="20"/>
  <c r="E247" i="20"/>
  <c r="F247" i="20"/>
  <c r="H247" i="20"/>
  <c r="I247" i="20"/>
  <c r="J247" i="20"/>
  <c r="J437" i="20" s="1"/>
  <c r="K247" i="20"/>
  <c r="L247" i="20"/>
  <c r="M247" i="20"/>
  <c r="N247" i="20"/>
  <c r="P247" i="20"/>
  <c r="Q247" i="20"/>
  <c r="R247" i="20"/>
  <c r="T247" i="20"/>
  <c r="V247" i="20"/>
  <c r="V437" i="20" s="1"/>
  <c r="Z247" i="20"/>
  <c r="AB247" i="20"/>
  <c r="AC247" i="20"/>
  <c r="C248" i="20"/>
  <c r="D248" i="20"/>
  <c r="E248" i="20"/>
  <c r="F248" i="20"/>
  <c r="G438" i="20"/>
  <c r="H248" i="20"/>
  <c r="I248" i="20"/>
  <c r="J248" i="20"/>
  <c r="K248" i="20"/>
  <c r="L248" i="20"/>
  <c r="M248" i="20"/>
  <c r="N248" i="20"/>
  <c r="P248" i="20"/>
  <c r="Q248" i="20"/>
  <c r="R248" i="20"/>
  <c r="T248" i="20"/>
  <c r="V248" i="20"/>
  <c r="W438" i="20"/>
  <c r="Z248" i="20"/>
  <c r="AB248" i="20"/>
  <c r="AC248" i="20"/>
  <c r="C249" i="20"/>
  <c r="D249" i="20"/>
  <c r="E249" i="20"/>
  <c r="F249" i="20"/>
  <c r="H439" i="20"/>
  <c r="I249" i="20"/>
  <c r="J249" i="20"/>
  <c r="K249" i="20"/>
  <c r="L249" i="20"/>
  <c r="M249" i="20"/>
  <c r="N249" i="20"/>
  <c r="P249" i="20"/>
  <c r="R249" i="20"/>
  <c r="T249" i="20"/>
  <c r="U249" i="20"/>
  <c r="V249" i="20"/>
  <c r="Z249" i="20"/>
  <c r="AB249" i="20"/>
  <c r="AB439" i="20" s="1"/>
  <c r="AC249" i="20"/>
  <c r="C250" i="20"/>
  <c r="D250" i="20"/>
  <c r="E250" i="20"/>
  <c r="F250" i="20"/>
  <c r="H250" i="20"/>
  <c r="I250" i="20"/>
  <c r="J250" i="20"/>
  <c r="K250" i="20"/>
  <c r="L250" i="20"/>
  <c r="M250" i="20"/>
  <c r="N250" i="20"/>
  <c r="P250" i="20"/>
  <c r="Q250" i="20"/>
  <c r="R250" i="20"/>
  <c r="T250" i="20"/>
  <c r="V250" i="20"/>
  <c r="Z250" i="20"/>
  <c r="AB250" i="20"/>
  <c r="AC250" i="20"/>
  <c r="C251" i="20"/>
  <c r="D251" i="20"/>
  <c r="E251" i="20"/>
  <c r="F251" i="20"/>
  <c r="F441" i="20" s="1"/>
  <c r="I251" i="20"/>
  <c r="J251" i="20"/>
  <c r="K251" i="20"/>
  <c r="L251" i="20"/>
  <c r="M251" i="20"/>
  <c r="N251" i="20"/>
  <c r="P251" i="20"/>
  <c r="R251" i="20"/>
  <c r="T251" i="20"/>
  <c r="U251" i="20"/>
  <c r="V251" i="20"/>
  <c r="V441" i="20" s="1"/>
  <c r="Z251" i="20"/>
  <c r="AB251" i="20"/>
  <c r="AC251" i="20"/>
  <c r="C252" i="20"/>
  <c r="D252" i="20"/>
  <c r="E252" i="20"/>
  <c r="F252" i="20"/>
  <c r="G442" i="20"/>
  <c r="I252" i="20"/>
  <c r="J252" i="20"/>
  <c r="K252" i="20"/>
  <c r="L252" i="20"/>
  <c r="M252" i="20"/>
  <c r="N252" i="20"/>
  <c r="P252" i="20"/>
  <c r="Q252" i="20"/>
  <c r="R252" i="20"/>
  <c r="S442" i="20"/>
  <c r="T252" i="20"/>
  <c r="U252" i="20"/>
  <c r="V252" i="20"/>
  <c r="AA442" i="20"/>
  <c r="AB252" i="20"/>
  <c r="AC252" i="20"/>
  <c r="C253" i="20"/>
  <c r="D253" i="20"/>
  <c r="E253" i="20"/>
  <c r="F253" i="20"/>
  <c r="H253" i="20"/>
  <c r="H443" i="20" s="1"/>
  <c r="I253" i="20"/>
  <c r="J253" i="20"/>
  <c r="K253" i="20"/>
  <c r="L253" i="20"/>
  <c r="M253" i="20"/>
  <c r="N253" i="20"/>
  <c r="P253" i="20"/>
  <c r="Q253" i="20"/>
  <c r="T253" i="20"/>
  <c r="T443" i="20" s="1"/>
  <c r="U253" i="20"/>
  <c r="V253" i="20"/>
  <c r="Z253" i="20"/>
  <c r="AB253" i="20"/>
  <c r="AC253" i="20"/>
  <c r="C254" i="20"/>
  <c r="D254" i="20"/>
  <c r="E254" i="20"/>
  <c r="E444" i="20" s="1"/>
  <c r="F254" i="20"/>
  <c r="I254" i="20"/>
  <c r="J254" i="20"/>
  <c r="K254" i="20"/>
  <c r="L254" i="20"/>
  <c r="M254" i="20"/>
  <c r="N254" i="20"/>
  <c r="P254" i="20"/>
  <c r="Q444" i="20"/>
  <c r="R254" i="20"/>
  <c r="T254" i="20"/>
  <c r="U254" i="20"/>
  <c r="V254" i="20"/>
  <c r="Z254" i="20"/>
  <c r="AB254" i="20"/>
  <c r="AC254" i="20"/>
  <c r="AC444" i="20" s="1"/>
  <c r="C255" i="20"/>
  <c r="D255" i="20"/>
  <c r="E255" i="20"/>
  <c r="F255" i="20"/>
  <c r="H255" i="20"/>
  <c r="I255" i="20"/>
  <c r="J255" i="20"/>
  <c r="K255" i="20"/>
  <c r="L255" i="20"/>
  <c r="M255" i="20"/>
  <c r="N255" i="20"/>
  <c r="N445" i="20" s="1"/>
  <c r="P255" i="20"/>
  <c r="Q255" i="20"/>
  <c r="R255" i="20"/>
  <c r="T255" i="20"/>
  <c r="V255" i="20"/>
  <c r="Z255" i="20"/>
  <c r="Z445" i="20" s="1"/>
  <c r="AB255" i="20"/>
  <c r="AC255" i="20"/>
  <c r="C256" i="20"/>
  <c r="D256" i="20"/>
  <c r="E256" i="20"/>
  <c r="F256" i="20"/>
  <c r="I256" i="20"/>
  <c r="J256" i="20"/>
  <c r="K256" i="20"/>
  <c r="L256" i="20"/>
  <c r="M256" i="20"/>
  <c r="N256" i="20"/>
  <c r="O446" i="20"/>
  <c r="P256" i="20"/>
  <c r="R256" i="20"/>
  <c r="T256" i="20"/>
  <c r="V256" i="20"/>
  <c r="Z256" i="20"/>
  <c r="AB256" i="20"/>
  <c r="C257" i="20"/>
  <c r="D447" i="20"/>
  <c r="E257" i="20"/>
  <c r="F257" i="20"/>
  <c r="H257" i="20"/>
  <c r="I257" i="20"/>
  <c r="J257" i="20"/>
  <c r="K257" i="20"/>
  <c r="L257" i="20"/>
  <c r="M257" i="20"/>
  <c r="N257" i="20"/>
  <c r="P257" i="20"/>
  <c r="Q257" i="20"/>
  <c r="R257" i="20"/>
  <c r="T257" i="20"/>
  <c r="T447" i="20" s="1"/>
  <c r="U257" i="20"/>
  <c r="V257" i="20"/>
  <c r="Z257" i="20"/>
  <c r="AB257" i="20"/>
  <c r="AC257" i="20"/>
  <c r="C258" i="20"/>
  <c r="D258" i="20"/>
  <c r="E258" i="20"/>
  <c r="F258" i="20"/>
  <c r="H258" i="20"/>
  <c r="I258" i="20"/>
  <c r="J258" i="20"/>
  <c r="K258" i="20"/>
  <c r="L258" i="20"/>
  <c r="M258" i="20"/>
  <c r="N258" i="20"/>
  <c r="P258" i="20"/>
  <c r="Q258" i="20"/>
  <c r="R258" i="20"/>
  <c r="T258" i="20"/>
  <c r="V258" i="20"/>
  <c r="Z258" i="20"/>
  <c r="AB258" i="20"/>
  <c r="AC258" i="20"/>
  <c r="C259" i="20"/>
  <c r="D259" i="20"/>
  <c r="E259" i="20"/>
  <c r="F259" i="20"/>
  <c r="H259" i="20"/>
  <c r="I259" i="20"/>
  <c r="J259" i="20"/>
  <c r="K259" i="20"/>
  <c r="L259" i="20"/>
  <c r="M259" i="20"/>
  <c r="N259" i="20"/>
  <c r="Q259" i="20"/>
  <c r="R259" i="20"/>
  <c r="T259" i="20"/>
  <c r="U259" i="20"/>
  <c r="V259" i="20"/>
  <c r="Z259" i="20"/>
  <c r="AB259" i="20"/>
  <c r="C260" i="20"/>
  <c r="D260" i="20"/>
  <c r="F260" i="20"/>
  <c r="H260" i="20"/>
  <c r="I260" i="20"/>
  <c r="J260" i="20"/>
  <c r="K260" i="20"/>
  <c r="M260" i="20"/>
  <c r="N260" i="20"/>
  <c r="P260" i="20"/>
  <c r="Q260" i="20"/>
  <c r="R260" i="20"/>
  <c r="T260" i="20"/>
  <c r="U260" i="20"/>
  <c r="V260" i="20"/>
  <c r="Z260" i="20"/>
  <c r="AB260" i="20"/>
  <c r="AC260" i="20"/>
  <c r="C261" i="20"/>
  <c r="D261" i="20"/>
  <c r="E261" i="20"/>
  <c r="F261" i="20"/>
  <c r="H261" i="20"/>
  <c r="I261" i="20"/>
  <c r="J261" i="20"/>
  <c r="K261" i="20"/>
  <c r="L261" i="20"/>
  <c r="M261" i="20"/>
  <c r="N261" i="20"/>
  <c r="P261" i="20"/>
  <c r="Q261" i="20"/>
  <c r="R261" i="20"/>
  <c r="T261" i="20"/>
  <c r="U261" i="20"/>
  <c r="V261" i="20"/>
  <c r="Z261" i="20"/>
  <c r="AB261" i="20"/>
  <c r="C262" i="20"/>
  <c r="D262" i="20"/>
  <c r="E262" i="20"/>
  <c r="F262" i="20"/>
  <c r="H262" i="20"/>
  <c r="I262" i="20"/>
  <c r="J262" i="20"/>
  <c r="K262" i="20"/>
  <c r="L262" i="20"/>
  <c r="M262" i="20"/>
  <c r="N262" i="20"/>
  <c r="Q262" i="20"/>
  <c r="R262" i="20"/>
  <c r="U262" i="20"/>
  <c r="V262" i="20"/>
  <c r="Z262" i="20"/>
  <c r="AB262" i="20"/>
  <c r="AC262" i="20"/>
  <c r="C263" i="20"/>
  <c r="D263" i="20"/>
  <c r="E263" i="20"/>
  <c r="F263" i="20"/>
  <c r="H263" i="20"/>
  <c r="I263" i="20"/>
  <c r="J263" i="20"/>
  <c r="K263" i="20"/>
  <c r="L263" i="20"/>
  <c r="M263" i="20"/>
  <c r="N263" i="20"/>
  <c r="P263" i="20"/>
  <c r="Q263" i="20"/>
  <c r="R263" i="20"/>
  <c r="T263" i="20"/>
  <c r="U263" i="20"/>
  <c r="V263" i="20"/>
  <c r="Z263" i="20"/>
  <c r="AB263" i="20"/>
  <c r="AC263" i="20"/>
  <c r="C264" i="20"/>
  <c r="D264" i="20"/>
  <c r="E264" i="20"/>
  <c r="F264" i="20"/>
  <c r="H264" i="20"/>
  <c r="I264" i="20"/>
  <c r="J264" i="20"/>
  <c r="K264" i="20"/>
  <c r="L264" i="20"/>
  <c r="M264" i="20"/>
  <c r="N264" i="20"/>
  <c r="P264" i="20"/>
  <c r="Q264" i="20"/>
  <c r="R264" i="20"/>
  <c r="T264" i="20"/>
  <c r="U264" i="20"/>
  <c r="V264" i="20"/>
  <c r="Z264" i="20"/>
  <c r="AB264" i="20"/>
  <c r="AC264" i="20"/>
  <c r="C265" i="20"/>
  <c r="D265" i="20"/>
  <c r="E265" i="20"/>
  <c r="F265" i="20"/>
  <c r="H265" i="20"/>
  <c r="I265" i="20"/>
  <c r="J265" i="20"/>
  <c r="K265" i="20"/>
  <c r="L265" i="20"/>
  <c r="M265" i="20"/>
  <c r="N265" i="20"/>
  <c r="P265" i="20"/>
  <c r="Q265" i="20"/>
  <c r="R265" i="20"/>
  <c r="T265" i="20"/>
  <c r="U265" i="20"/>
  <c r="V265" i="20"/>
  <c r="AB265" i="20"/>
  <c r="AC265" i="20"/>
  <c r="C266" i="20"/>
  <c r="D266" i="20"/>
  <c r="E266" i="20"/>
  <c r="F266" i="20"/>
  <c r="H266" i="20"/>
  <c r="I266" i="20"/>
  <c r="J266" i="20"/>
  <c r="K266" i="20"/>
  <c r="L266" i="20"/>
  <c r="M266" i="20"/>
  <c r="N266" i="20"/>
  <c r="P266" i="20"/>
  <c r="Q266" i="20"/>
  <c r="R266" i="20"/>
  <c r="T266" i="20"/>
  <c r="U266" i="20"/>
  <c r="V266" i="20"/>
  <c r="AB266" i="20"/>
  <c r="AC266" i="20"/>
  <c r="C267" i="20"/>
  <c r="E267" i="20"/>
  <c r="F267" i="20"/>
  <c r="H267" i="20"/>
  <c r="I267" i="20"/>
  <c r="J267" i="20"/>
  <c r="K267" i="20"/>
  <c r="L267" i="20"/>
  <c r="M267" i="20"/>
  <c r="N267" i="20"/>
  <c r="P267" i="20"/>
  <c r="Q267" i="20"/>
  <c r="R267" i="20"/>
  <c r="T267" i="20"/>
  <c r="U267" i="20"/>
  <c r="V267" i="20"/>
  <c r="Z267" i="20"/>
  <c r="AB267" i="20"/>
  <c r="AC267" i="20"/>
  <c r="C268" i="20"/>
  <c r="D268" i="20"/>
  <c r="E268" i="20"/>
  <c r="F268" i="20"/>
  <c r="I268" i="20"/>
  <c r="J268" i="20"/>
  <c r="K268" i="20"/>
  <c r="L268" i="20"/>
  <c r="M268" i="20"/>
  <c r="N268" i="20"/>
  <c r="P268" i="20"/>
  <c r="R268" i="20"/>
  <c r="T268" i="20"/>
  <c r="U268" i="20"/>
  <c r="V268" i="20"/>
  <c r="Z268" i="20"/>
  <c r="AB268" i="20"/>
  <c r="AC268" i="20"/>
  <c r="C269" i="20"/>
  <c r="D269" i="20"/>
  <c r="E269" i="20"/>
  <c r="F269" i="20"/>
  <c r="H269" i="20"/>
  <c r="I269" i="20"/>
  <c r="J269" i="20"/>
  <c r="K269" i="20"/>
  <c r="L269" i="20"/>
  <c r="M269" i="20"/>
  <c r="N269" i="20"/>
  <c r="P269" i="20"/>
  <c r="Q269" i="20"/>
  <c r="R269" i="20"/>
  <c r="T269" i="20"/>
  <c r="U269" i="20"/>
  <c r="V269" i="20"/>
  <c r="Z269" i="20"/>
  <c r="AB269" i="20"/>
  <c r="AC269" i="20"/>
  <c r="C270" i="20"/>
  <c r="D270" i="20"/>
  <c r="E270" i="20"/>
  <c r="F270" i="20"/>
  <c r="H270" i="20"/>
  <c r="I270" i="20"/>
  <c r="J270" i="20"/>
  <c r="K270" i="20"/>
  <c r="L270" i="20"/>
  <c r="M270" i="20"/>
  <c r="N270" i="20"/>
  <c r="P270" i="20"/>
  <c r="Q270" i="20"/>
  <c r="R270" i="20"/>
  <c r="T270" i="20"/>
  <c r="U270" i="20"/>
  <c r="V270" i="20"/>
  <c r="Z270" i="20"/>
  <c r="AB270" i="20"/>
  <c r="AC270" i="20"/>
  <c r="C271" i="20"/>
  <c r="D271" i="20"/>
  <c r="E271" i="20"/>
  <c r="F271" i="20"/>
  <c r="H271" i="20"/>
  <c r="I271" i="20"/>
  <c r="J271" i="20"/>
  <c r="L271" i="20"/>
  <c r="M271" i="20"/>
  <c r="N271" i="20"/>
  <c r="P271" i="20"/>
  <c r="Q271" i="20"/>
  <c r="R271" i="20"/>
  <c r="T271" i="20"/>
  <c r="U271" i="20"/>
  <c r="V271" i="20"/>
  <c r="Z271" i="20"/>
  <c r="AB271" i="20"/>
  <c r="AC271" i="20"/>
  <c r="C272" i="20"/>
  <c r="D272" i="20"/>
  <c r="E272" i="20"/>
  <c r="F272" i="20"/>
  <c r="H272" i="20"/>
  <c r="I272" i="20"/>
  <c r="J272" i="20"/>
  <c r="K272" i="20"/>
  <c r="L272" i="20"/>
  <c r="M272" i="20"/>
  <c r="N272" i="20"/>
  <c r="P272" i="20"/>
  <c r="Q272" i="20"/>
  <c r="R272" i="20"/>
  <c r="T272" i="20"/>
  <c r="V272" i="20"/>
  <c r="Z272" i="20"/>
  <c r="AB272" i="20"/>
  <c r="AC272" i="20"/>
  <c r="C273" i="20"/>
  <c r="D273" i="20"/>
  <c r="E273" i="20"/>
  <c r="F273" i="20"/>
  <c r="H273" i="20"/>
  <c r="I273" i="20"/>
  <c r="J273" i="20"/>
  <c r="K273" i="20"/>
  <c r="L273" i="20"/>
  <c r="M273" i="20"/>
  <c r="N273" i="20"/>
  <c r="P273" i="20"/>
  <c r="Q273" i="20"/>
  <c r="R273" i="20"/>
  <c r="T273" i="20"/>
  <c r="V273" i="20"/>
  <c r="Z273" i="20"/>
  <c r="AB273" i="20"/>
  <c r="AC273" i="20"/>
  <c r="C274" i="20"/>
  <c r="D274" i="20"/>
  <c r="E274" i="20"/>
  <c r="F274" i="20"/>
  <c r="H274" i="20"/>
  <c r="I274" i="20"/>
  <c r="J274" i="20"/>
  <c r="K274" i="20"/>
  <c r="L274" i="20"/>
  <c r="M274" i="20"/>
  <c r="N274" i="20"/>
  <c r="P274" i="20"/>
  <c r="Q274" i="20"/>
  <c r="R274" i="20"/>
  <c r="T274" i="20"/>
  <c r="V274" i="20"/>
  <c r="Z274" i="20"/>
  <c r="AB274" i="20"/>
  <c r="AC274" i="20"/>
  <c r="C275" i="20"/>
  <c r="D275" i="20"/>
  <c r="E275" i="20"/>
  <c r="F275" i="20"/>
  <c r="H275" i="20"/>
  <c r="I275" i="20"/>
  <c r="J275" i="20"/>
  <c r="K275" i="20"/>
  <c r="L275" i="20"/>
  <c r="M275" i="20"/>
  <c r="P275" i="20"/>
  <c r="Q275" i="20"/>
  <c r="R275" i="20"/>
  <c r="T275" i="20"/>
  <c r="U275" i="20"/>
  <c r="V275" i="20"/>
  <c r="Z275" i="20"/>
  <c r="AB275" i="20"/>
  <c r="AC275" i="20"/>
  <c r="C276" i="20"/>
  <c r="D276" i="20"/>
  <c r="E276" i="20"/>
  <c r="F276" i="20"/>
  <c r="H276" i="20"/>
  <c r="I276" i="20"/>
  <c r="J276" i="20"/>
  <c r="K276" i="20"/>
  <c r="L276" i="20"/>
  <c r="M276" i="20"/>
  <c r="P276" i="20"/>
  <c r="Q276" i="20"/>
  <c r="R276" i="20"/>
  <c r="T276" i="20"/>
  <c r="U276" i="20"/>
  <c r="V276" i="20"/>
  <c r="Z276" i="20"/>
  <c r="AB276" i="20"/>
  <c r="AC276" i="20"/>
  <c r="C277" i="20"/>
  <c r="D277" i="20"/>
  <c r="E277" i="20"/>
  <c r="F277" i="20"/>
  <c r="H277" i="20"/>
  <c r="I277" i="20"/>
  <c r="J277" i="20"/>
  <c r="K277" i="20"/>
  <c r="L277" i="20"/>
  <c r="M277" i="20"/>
  <c r="P277" i="20"/>
  <c r="Q277" i="20"/>
  <c r="R277" i="20"/>
  <c r="U277" i="20"/>
  <c r="V277" i="20"/>
  <c r="Z277" i="20"/>
  <c r="AB277" i="20"/>
  <c r="AC277" i="20"/>
  <c r="C278" i="20"/>
  <c r="D278" i="20"/>
  <c r="E278" i="20"/>
  <c r="F278" i="20"/>
  <c r="H278" i="20"/>
  <c r="I278" i="20"/>
  <c r="J278" i="20"/>
  <c r="K278" i="20"/>
  <c r="L278" i="20"/>
  <c r="M278" i="20"/>
  <c r="P278" i="20"/>
  <c r="Q278" i="20"/>
  <c r="R278" i="20"/>
  <c r="T278" i="20"/>
  <c r="U278" i="20"/>
  <c r="V278" i="20"/>
  <c r="Z278" i="20"/>
  <c r="AB278" i="20"/>
  <c r="AC278" i="20"/>
  <c r="C279" i="20"/>
  <c r="D279" i="20"/>
  <c r="E279" i="20"/>
  <c r="F279" i="20"/>
  <c r="H279" i="20"/>
  <c r="I279" i="20"/>
  <c r="J279" i="20"/>
  <c r="K279" i="20"/>
  <c r="L279" i="20"/>
  <c r="M279" i="20"/>
  <c r="P279" i="20"/>
  <c r="Q279" i="20"/>
  <c r="R279" i="20"/>
  <c r="V279" i="20"/>
  <c r="Z279" i="20"/>
  <c r="AB279" i="20"/>
  <c r="AC279" i="20"/>
  <c r="C280" i="20"/>
  <c r="D280" i="20"/>
  <c r="E280" i="20"/>
  <c r="F280" i="20"/>
  <c r="H280" i="20"/>
  <c r="I280" i="20"/>
  <c r="J280" i="20"/>
  <c r="K280" i="20"/>
  <c r="L280" i="20"/>
  <c r="M280" i="20"/>
  <c r="N280" i="20"/>
  <c r="P280" i="20"/>
  <c r="Q280" i="20"/>
  <c r="R280" i="20"/>
  <c r="T280" i="20"/>
  <c r="V280" i="20"/>
  <c r="Z280" i="20"/>
  <c r="AB280" i="20"/>
  <c r="AC280" i="20"/>
  <c r="C281" i="20"/>
  <c r="D281" i="20"/>
  <c r="E281" i="20"/>
  <c r="F281" i="20"/>
  <c r="H281" i="20"/>
  <c r="I281" i="20"/>
  <c r="J281" i="20"/>
  <c r="K281" i="20"/>
  <c r="L281" i="20"/>
  <c r="M281" i="20"/>
  <c r="P281" i="20"/>
  <c r="Q281" i="20"/>
  <c r="R281" i="20"/>
  <c r="T281" i="20"/>
  <c r="U281" i="20"/>
  <c r="V281" i="20"/>
  <c r="Z281" i="20"/>
  <c r="AB281" i="20"/>
  <c r="AC281" i="20"/>
  <c r="C282" i="20"/>
  <c r="D282" i="20"/>
  <c r="E282" i="20"/>
  <c r="F282" i="20"/>
  <c r="H282" i="20"/>
  <c r="I282" i="20"/>
  <c r="J282" i="20"/>
  <c r="K282" i="20"/>
  <c r="L282" i="20"/>
  <c r="M282" i="20"/>
  <c r="N282" i="20"/>
  <c r="P282" i="20"/>
  <c r="Q282" i="20"/>
  <c r="R282" i="20"/>
  <c r="T282" i="20"/>
  <c r="V282" i="20"/>
  <c r="Z282" i="20"/>
  <c r="AB282" i="20"/>
  <c r="AC282" i="20"/>
  <c r="C283" i="20"/>
  <c r="D283" i="20"/>
  <c r="E283" i="20"/>
  <c r="F283" i="20"/>
  <c r="H283" i="20"/>
  <c r="I283" i="20"/>
  <c r="J283" i="20"/>
  <c r="K283" i="20"/>
  <c r="L283" i="20"/>
  <c r="M283" i="20"/>
  <c r="P283" i="20"/>
  <c r="Q283" i="20"/>
  <c r="R283" i="20"/>
  <c r="T283" i="20"/>
  <c r="U283" i="20"/>
  <c r="V283" i="20"/>
  <c r="Z283" i="20"/>
  <c r="AB283" i="20"/>
  <c r="AC283" i="20"/>
  <c r="C284" i="20"/>
  <c r="D284" i="20"/>
  <c r="E284" i="20"/>
  <c r="F284" i="20"/>
  <c r="H284" i="20"/>
  <c r="I284" i="20"/>
  <c r="J284" i="20"/>
  <c r="K284" i="20"/>
  <c r="L284" i="20"/>
  <c r="M284" i="20"/>
  <c r="N284" i="20"/>
  <c r="P284" i="20"/>
  <c r="Q284" i="20"/>
  <c r="R284" i="20"/>
  <c r="T284" i="20"/>
  <c r="V284" i="20"/>
  <c r="Z284" i="20"/>
  <c r="AB284" i="20"/>
  <c r="AC284" i="20"/>
  <c r="C285" i="20"/>
  <c r="D285" i="20"/>
  <c r="E285" i="20"/>
  <c r="F285" i="20"/>
  <c r="I285" i="20"/>
  <c r="J285" i="20"/>
  <c r="K285" i="20"/>
  <c r="L285" i="20"/>
  <c r="M285" i="20"/>
  <c r="N285" i="20"/>
  <c r="P285" i="20"/>
  <c r="R285" i="20"/>
  <c r="T285" i="20"/>
  <c r="U285" i="20"/>
  <c r="V285" i="20"/>
  <c r="Z285" i="20"/>
  <c r="AB285" i="20"/>
  <c r="AC285" i="20"/>
  <c r="C286" i="20"/>
  <c r="D286" i="20"/>
  <c r="E286" i="20"/>
  <c r="F286" i="20"/>
  <c r="H286" i="20"/>
  <c r="I286" i="20"/>
  <c r="J286" i="20"/>
  <c r="K286" i="20"/>
  <c r="L286" i="20"/>
  <c r="M286" i="20"/>
  <c r="N286" i="20"/>
  <c r="P286" i="20"/>
  <c r="Q286" i="20"/>
  <c r="R286" i="20"/>
  <c r="T286" i="20"/>
  <c r="V286" i="20"/>
  <c r="Z286" i="20"/>
  <c r="AB286" i="20"/>
  <c r="AC286" i="20"/>
  <c r="C287" i="20"/>
  <c r="E287" i="20"/>
  <c r="F287" i="20"/>
  <c r="H287" i="20"/>
  <c r="I287" i="20"/>
  <c r="J287" i="20"/>
  <c r="K287" i="20"/>
  <c r="L287" i="20"/>
  <c r="M287" i="20"/>
  <c r="N287" i="20"/>
  <c r="P287" i="20"/>
  <c r="Q287" i="20"/>
  <c r="R287" i="20"/>
  <c r="T287" i="20"/>
  <c r="U287" i="20"/>
  <c r="V287" i="20"/>
  <c r="Z287" i="20"/>
  <c r="AB287" i="20"/>
  <c r="AC287" i="20"/>
  <c r="C288" i="20"/>
  <c r="E288" i="20"/>
  <c r="F288" i="20"/>
  <c r="H288" i="20"/>
  <c r="I288" i="20"/>
  <c r="J288" i="20"/>
  <c r="K288" i="20"/>
  <c r="L288" i="20"/>
  <c r="M288" i="20"/>
  <c r="N288" i="20"/>
  <c r="P288" i="20"/>
  <c r="Q288" i="20"/>
  <c r="R288" i="20"/>
  <c r="T288" i="20"/>
  <c r="U288" i="20"/>
  <c r="V288" i="20"/>
  <c r="Z288" i="20"/>
  <c r="AB288" i="20"/>
  <c r="AC288" i="20"/>
  <c r="C289" i="20"/>
  <c r="E289" i="20"/>
  <c r="F289" i="20"/>
  <c r="H289" i="20"/>
  <c r="I289" i="20"/>
  <c r="J289" i="20"/>
  <c r="K289" i="20"/>
  <c r="L289" i="20"/>
  <c r="M289" i="20"/>
  <c r="N289" i="20"/>
  <c r="P289" i="20"/>
  <c r="Q289" i="20"/>
  <c r="R289" i="20"/>
  <c r="T289" i="20"/>
  <c r="U289" i="20"/>
  <c r="V289" i="20"/>
  <c r="Z289" i="20"/>
  <c r="AB289" i="20"/>
  <c r="AC289" i="20"/>
  <c r="C290" i="20"/>
  <c r="E290" i="20"/>
  <c r="F290" i="20"/>
  <c r="H290" i="20"/>
  <c r="I290" i="20"/>
  <c r="J290" i="20"/>
  <c r="K290" i="20"/>
  <c r="L290" i="20"/>
  <c r="M290" i="20"/>
  <c r="N290" i="20"/>
  <c r="P290" i="20"/>
  <c r="Q290" i="20"/>
  <c r="R290" i="20"/>
  <c r="T290" i="20"/>
  <c r="U290" i="20"/>
  <c r="V290" i="20"/>
  <c r="Z290" i="20"/>
  <c r="AB290" i="20"/>
  <c r="AC290" i="20"/>
  <c r="C291" i="20"/>
  <c r="D291" i="20"/>
  <c r="E291" i="20"/>
  <c r="F291" i="20"/>
  <c r="H291" i="20"/>
  <c r="I291" i="20"/>
  <c r="J291" i="20"/>
  <c r="K291" i="20"/>
  <c r="L291" i="20"/>
  <c r="M291" i="20"/>
  <c r="N291" i="20"/>
  <c r="P291" i="20"/>
  <c r="Q291" i="20"/>
  <c r="R291" i="20"/>
  <c r="T291" i="20"/>
  <c r="V291" i="20"/>
  <c r="Z291" i="20"/>
  <c r="AB291" i="20"/>
  <c r="AC291" i="20"/>
  <c r="C292" i="20"/>
  <c r="E292" i="20"/>
  <c r="F292" i="20"/>
  <c r="H292" i="20"/>
  <c r="I292" i="20"/>
  <c r="J292" i="20"/>
  <c r="K292" i="20"/>
  <c r="L292" i="20"/>
  <c r="M292" i="20"/>
  <c r="N292" i="20"/>
  <c r="P292" i="20"/>
  <c r="Q292" i="20"/>
  <c r="R292" i="20"/>
  <c r="T292" i="20"/>
  <c r="U292" i="20"/>
  <c r="V292" i="20"/>
  <c r="Z292" i="20"/>
  <c r="AB292" i="20"/>
  <c r="AC292" i="20"/>
  <c r="C293" i="20"/>
  <c r="D293" i="20"/>
  <c r="E293" i="20"/>
  <c r="F293" i="20"/>
  <c r="H293" i="20"/>
  <c r="I293" i="20"/>
  <c r="J293" i="20"/>
  <c r="K293" i="20"/>
  <c r="L293" i="20"/>
  <c r="M293" i="20"/>
  <c r="N293" i="20"/>
  <c r="P293" i="20"/>
  <c r="Q293" i="20"/>
  <c r="R293" i="20"/>
  <c r="T293" i="20"/>
  <c r="V293" i="20"/>
  <c r="Z293" i="20"/>
  <c r="AB293" i="20"/>
  <c r="AC293" i="20"/>
  <c r="C294" i="20"/>
  <c r="D294" i="20"/>
  <c r="E294" i="20"/>
  <c r="F294" i="20"/>
  <c r="H294" i="20"/>
  <c r="I294" i="20"/>
  <c r="J294" i="20"/>
  <c r="K294" i="20"/>
  <c r="L294" i="20"/>
  <c r="M294" i="20"/>
  <c r="N294" i="20"/>
  <c r="P294" i="20"/>
  <c r="Q294" i="20"/>
  <c r="R294" i="20"/>
  <c r="T294" i="20"/>
  <c r="V294" i="20"/>
  <c r="Z294" i="20"/>
  <c r="AB294" i="20"/>
  <c r="AC294" i="20"/>
  <c r="C295" i="20"/>
  <c r="E295" i="20"/>
  <c r="F295" i="20"/>
  <c r="H295" i="20"/>
  <c r="I295" i="20"/>
  <c r="J295" i="20"/>
  <c r="K295" i="20"/>
  <c r="L295" i="20"/>
  <c r="M295" i="20"/>
  <c r="N295" i="20"/>
  <c r="P295" i="20"/>
  <c r="Q295" i="20"/>
  <c r="R295" i="20"/>
  <c r="T295" i="20"/>
  <c r="U295" i="20"/>
  <c r="V295" i="20"/>
  <c r="Z295" i="20"/>
  <c r="AB295" i="20"/>
  <c r="AC295" i="20"/>
  <c r="C296" i="20"/>
  <c r="D296" i="20"/>
  <c r="E296" i="20"/>
  <c r="F296" i="20"/>
  <c r="H296" i="20"/>
  <c r="I296" i="20"/>
  <c r="J296" i="20"/>
  <c r="K296" i="20"/>
  <c r="L296" i="20"/>
  <c r="M296" i="20"/>
  <c r="N296" i="20"/>
  <c r="P296" i="20"/>
  <c r="Q296" i="20"/>
  <c r="R296" i="20"/>
  <c r="T296" i="20"/>
  <c r="V296" i="20"/>
  <c r="Z296" i="20"/>
  <c r="AB296" i="20"/>
  <c r="AC296" i="20"/>
  <c r="C297" i="20"/>
  <c r="D297" i="20"/>
  <c r="E297" i="20"/>
  <c r="F297" i="20"/>
  <c r="H297" i="20"/>
  <c r="I297" i="20"/>
  <c r="J297" i="20"/>
  <c r="K297" i="20"/>
  <c r="L297" i="20"/>
  <c r="M297" i="20"/>
  <c r="N297" i="20"/>
  <c r="P297" i="20"/>
  <c r="Q297" i="20"/>
  <c r="R297" i="20"/>
  <c r="T297" i="20"/>
  <c r="V297" i="20"/>
  <c r="Z297" i="20"/>
  <c r="AB297" i="20"/>
  <c r="AC297" i="20"/>
  <c r="C298" i="20"/>
  <c r="E298" i="20"/>
  <c r="F298" i="20"/>
  <c r="H298" i="20"/>
  <c r="I298" i="20"/>
  <c r="J298" i="20"/>
  <c r="K298" i="20"/>
  <c r="L298" i="20"/>
  <c r="M298" i="20"/>
  <c r="N298" i="20"/>
  <c r="P298" i="20"/>
  <c r="Q298" i="20"/>
  <c r="R298" i="20"/>
  <c r="T298" i="20"/>
  <c r="U298" i="20"/>
  <c r="V298" i="20"/>
  <c r="Z298" i="20"/>
  <c r="AB298" i="20"/>
  <c r="AC298" i="20"/>
  <c r="C299" i="20"/>
  <c r="D299" i="20"/>
  <c r="E299" i="20"/>
  <c r="F299" i="20"/>
  <c r="H299" i="20"/>
  <c r="I299" i="20"/>
  <c r="J299" i="20"/>
  <c r="K299" i="20"/>
  <c r="L299" i="20"/>
  <c r="M299" i="20"/>
  <c r="N299" i="20"/>
  <c r="P299" i="20"/>
  <c r="Q299" i="20"/>
  <c r="R299" i="20"/>
  <c r="T299" i="20"/>
  <c r="V299" i="20"/>
  <c r="Z299" i="20"/>
  <c r="AB299" i="20"/>
  <c r="AC299" i="20"/>
  <c r="C300" i="20"/>
  <c r="E300" i="20"/>
  <c r="F300" i="20"/>
  <c r="H300" i="20"/>
  <c r="I300" i="20"/>
  <c r="J300" i="20"/>
  <c r="K300" i="20"/>
  <c r="L300" i="20"/>
  <c r="M300" i="20"/>
  <c r="N300" i="20"/>
  <c r="P300" i="20"/>
  <c r="Q300" i="20"/>
  <c r="R300" i="20"/>
  <c r="T300" i="20"/>
  <c r="U300" i="20"/>
  <c r="V300" i="20"/>
  <c r="Z300" i="20"/>
  <c r="AB300" i="20"/>
  <c r="AC300" i="20"/>
  <c r="C301" i="20"/>
  <c r="D301" i="20"/>
  <c r="E301" i="20"/>
  <c r="F301" i="20"/>
  <c r="H301" i="20"/>
  <c r="I301" i="20"/>
  <c r="J301" i="20"/>
  <c r="K301" i="20"/>
  <c r="L301" i="20"/>
  <c r="M301" i="20"/>
  <c r="N301" i="20"/>
  <c r="P301" i="20"/>
  <c r="Q301" i="20"/>
  <c r="R301" i="20"/>
  <c r="T301" i="20"/>
  <c r="V301" i="20"/>
  <c r="Z301" i="20"/>
  <c r="AB301" i="20"/>
  <c r="AC301" i="20"/>
  <c r="E302" i="20"/>
  <c r="F302" i="20"/>
  <c r="H302" i="20"/>
  <c r="I302" i="20"/>
  <c r="J302" i="20"/>
  <c r="K302" i="20"/>
  <c r="L302" i="20"/>
  <c r="M302" i="20"/>
  <c r="N302" i="20"/>
  <c r="P302" i="20"/>
  <c r="Q302" i="20"/>
  <c r="R302" i="20"/>
  <c r="T302" i="20"/>
  <c r="U302" i="20"/>
  <c r="V302" i="20"/>
  <c r="Z302" i="20"/>
  <c r="AB302" i="20"/>
  <c r="C303" i="20"/>
  <c r="D303" i="20"/>
  <c r="E303" i="20"/>
  <c r="F303" i="20"/>
  <c r="H303" i="20"/>
  <c r="I303" i="20"/>
  <c r="J303" i="20"/>
  <c r="K303" i="20"/>
  <c r="L303" i="20"/>
  <c r="M303" i="20"/>
  <c r="N303" i="20"/>
  <c r="P303" i="20"/>
  <c r="Q303" i="20"/>
  <c r="R303" i="20"/>
  <c r="T303" i="20"/>
  <c r="U303" i="20"/>
  <c r="V303" i="20"/>
  <c r="Z303" i="20"/>
  <c r="AC303" i="20"/>
  <c r="C304" i="20"/>
  <c r="D304" i="20"/>
  <c r="E304" i="20"/>
  <c r="F304" i="20"/>
  <c r="H304" i="20"/>
  <c r="I304" i="20"/>
  <c r="J304" i="20"/>
  <c r="K304" i="20"/>
  <c r="L304" i="20"/>
  <c r="M304" i="20"/>
  <c r="N304" i="20"/>
  <c r="P304" i="20"/>
  <c r="Q304" i="20"/>
  <c r="R304" i="20"/>
  <c r="T304" i="20"/>
  <c r="U304" i="20"/>
  <c r="V304" i="20"/>
  <c r="Z304" i="20"/>
  <c r="AB304" i="20"/>
  <c r="C305" i="20"/>
  <c r="D305" i="20"/>
  <c r="E305" i="20"/>
  <c r="F305" i="20"/>
  <c r="H305" i="20"/>
  <c r="I305" i="20"/>
  <c r="J305" i="20"/>
  <c r="K305" i="20"/>
  <c r="L305" i="20"/>
  <c r="M305" i="20"/>
  <c r="N305" i="20"/>
  <c r="P305" i="20"/>
  <c r="Q305" i="20"/>
  <c r="R305" i="20"/>
  <c r="T305" i="20"/>
  <c r="U305" i="20"/>
  <c r="V305" i="20"/>
  <c r="Z305" i="20"/>
  <c r="AC305" i="20"/>
  <c r="C306" i="20"/>
  <c r="D306" i="20"/>
  <c r="E306" i="20"/>
  <c r="F306" i="20"/>
  <c r="H306" i="20"/>
  <c r="I306" i="20"/>
  <c r="J306" i="20"/>
  <c r="K306" i="20"/>
  <c r="L306" i="20"/>
  <c r="M306" i="20"/>
  <c r="N306" i="20"/>
  <c r="P306" i="20"/>
  <c r="Q306" i="20"/>
  <c r="R306" i="20"/>
  <c r="T306" i="20"/>
  <c r="U306" i="20"/>
  <c r="V306" i="20"/>
  <c r="AB306" i="20"/>
  <c r="AC306" i="20"/>
  <c r="C307" i="20"/>
  <c r="D307" i="20"/>
  <c r="E307" i="20"/>
  <c r="F307" i="20"/>
  <c r="H307" i="20"/>
  <c r="I307" i="20"/>
  <c r="J307" i="20"/>
  <c r="K307" i="20"/>
  <c r="L307" i="20"/>
  <c r="M307" i="20"/>
  <c r="N307" i="20"/>
  <c r="P307" i="20"/>
  <c r="Q307" i="20"/>
  <c r="R307" i="20"/>
  <c r="T307" i="20"/>
  <c r="V307" i="20"/>
  <c r="Z307" i="20"/>
  <c r="AB307" i="20"/>
  <c r="AC307" i="20"/>
  <c r="C308" i="20"/>
  <c r="D308" i="20"/>
  <c r="E308" i="20"/>
  <c r="F308" i="20"/>
  <c r="H308" i="20"/>
  <c r="I308" i="20"/>
  <c r="J308" i="20"/>
  <c r="K308" i="20"/>
  <c r="L308" i="20"/>
  <c r="M308" i="20"/>
  <c r="N308" i="20"/>
  <c r="P308" i="20"/>
  <c r="Q308" i="20"/>
  <c r="R308" i="20"/>
  <c r="T308" i="20"/>
  <c r="V308" i="20"/>
  <c r="Z308" i="20"/>
  <c r="AB308" i="20"/>
  <c r="AC308" i="20"/>
  <c r="C309" i="20"/>
  <c r="D309" i="20"/>
  <c r="E309" i="20"/>
  <c r="F309" i="20"/>
  <c r="H309" i="20"/>
  <c r="I309" i="20"/>
  <c r="J309" i="20"/>
  <c r="K309" i="20"/>
  <c r="L309" i="20"/>
  <c r="M309" i="20"/>
  <c r="N309" i="20"/>
  <c r="P309" i="20"/>
  <c r="Q309" i="20"/>
  <c r="R309" i="20"/>
  <c r="T309" i="20"/>
  <c r="V309" i="20"/>
  <c r="Z309" i="20"/>
  <c r="AB309" i="20"/>
  <c r="AC309" i="20"/>
  <c r="C310" i="20"/>
  <c r="D310" i="20"/>
  <c r="E310" i="20"/>
  <c r="F310" i="20"/>
  <c r="H310" i="20"/>
  <c r="I310" i="20"/>
  <c r="J310" i="20"/>
  <c r="K310" i="20"/>
  <c r="L310" i="20"/>
  <c r="M310" i="20"/>
  <c r="N310" i="20"/>
  <c r="P310" i="20"/>
  <c r="Q310" i="20"/>
  <c r="R310" i="20"/>
  <c r="T310" i="20"/>
  <c r="V310" i="20"/>
  <c r="Z310" i="20"/>
  <c r="AB310" i="20"/>
  <c r="AC310" i="20"/>
  <c r="C311" i="20"/>
  <c r="D311" i="20"/>
  <c r="E311" i="20"/>
  <c r="F311" i="20"/>
  <c r="H311" i="20"/>
  <c r="I311" i="20"/>
  <c r="J311" i="20"/>
  <c r="K311" i="20"/>
  <c r="L311" i="20"/>
  <c r="M311" i="20"/>
  <c r="N311" i="20"/>
  <c r="P311" i="20"/>
  <c r="Q311" i="20"/>
  <c r="R311" i="20"/>
  <c r="T311" i="20"/>
  <c r="V311" i="20"/>
  <c r="Z311" i="20"/>
  <c r="AB311" i="20"/>
  <c r="AC311" i="20"/>
  <c r="C312" i="20"/>
  <c r="D312" i="20"/>
  <c r="E312" i="20"/>
  <c r="F312" i="20"/>
  <c r="H312" i="20"/>
  <c r="I312" i="20"/>
  <c r="J312" i="20"/>
  <c r="K312" i="20"/>
  <c r="L312" i="20"/>
  <c r="M312" i="20"/>
  <c r="N312" i="20"/>
  <c r="P312" i="20"/>
  <c r="Q312" i="20"/>
  <c r="R312" i="20"/>
  <c r="T312" i="20"/>
  <c r="V312" i="20"/>
  <c r="Z312" i="20"/>
  <c r="AB312" i="20"/>
  <c r="AC312" i="20"/>
  <c r="C313" i="20"/>
  <c r="E313" i="20"/>
  <c r="F313" i="20"/>
  <c r="H313" i="20"/>
  <c r="I313" i="20"/>
  <c r="J313" i="20"/>
  <c r="K313" i="20"/>
  <c r="L313" i="20"/>
  <c r="M313" i="20"/>
  <c r="N313" i="20"/>
  <c r="P313" i="20"/>
  <c r="Q313" i="20"/>
  <c r="R313" i="20"/>
  <c r="T313" i="20"/>
  <c r="U313" i="20"/>
  <c r="V313" i="20"/>
  <c r="Z313" i="20"/>
  <c r="AB313" i="20"/>
  <c r="AC313" i="20"/>
  <c r="C314" i="20"/>
  <c r="E314" i="20"/>
  <c r="F314" i="20"/>
  <c r="H314" i="20"/>
  <c r="I314" i="20"/>
  <c r="J314" i="20"/>
  <c r="K314" i="20"/>
  <c r="L314" i="20"/>
  <c r="M314" i="20"/>
  <c r="N314" i="20"/>
  <c r="P314" i="20"/>
  <c r="Q314" i="20"/>
  <c r="R314" i="20"/>
  <c r="T314" i="20"/>
  <c r="U314" i="20"/>
  <c r="V314" i="20"/>
  <c r="Z314" i="20"/>
  <c r="AB314" i="20"/>
  <c r="AC314" i="20"/>
  <c r="C315" i="20"/>
  <c r="D315" i="20"/>
  <c r="E315" i="20"/>
  <c r="F315" i="20"/>
  <c r="H315" i="20"/>
  <c r="I315" i="20"/>
  <c r="J315" i="20"/>
  <c r="K315" i="20"/>
  <c r="L315" i="20"/>
  <c r="M315" i="20"/>
  <c r="P315" i="20"/>
  <c r="Q315" i="20"/>
  <c r="R315" i="20"/>
  <c r="T315" i="20"/>
  <c r="U315" i="20"/>
  <c r="V315" i="20"/>
  <c r="AC315" i="20"/>
  <c r="C316" i="20"/>
  <c r="E316" i="20"/>
  <c r="F316" i="20"/>
  <c r="H316" i="20"/>
  <c r="I316" i="20"/>
  <c r="J316" i="20"/>
  <c r="K316" i="20"/>
  <c r="L316" i="20"/>
  <c r="M316" i="20"/>
  <c r="N316" i="20"/>
  <c r="P316" i="20"/>
  <c r="Q316" i="20"/>
  <c r="R316" i="20"/>
  <c r="T316" i="20"/>
  <c r="U316" i="20"/>
  <c r="V316" i="20"/>
  <c r="Z316" i="20"/>
  <c r="AB316" i="20"/>
  <c r="AC316" i="20"/>
  <c r="C317" i="20"/>
  <c r="D317" i="20"/>
  <c r="E317" i="20"/>
  <c r="F317" i="20"/>
  <c r="H317" i="20"/>
  <c r="I317" i="20"/>
  <c r="J317" i="20"/>
  <c r="K317" i="20"/>
  <c r="L317" i="20"/>
  <c r="M317" i="20"/>
  <c r="N317" i="20"/>
  <c r="P317" i="20"/>
  <c r="Q317" i="20"/>
  <c r="R317" i="20"/>
  <c r="T317" i="20"/>
  <c r="V317" i="20"/>
  <c r="Z317" i="20"/>
  <c r="AB317" i="20"/>
  <c r="AC317" i="20"/>
  <c r="C318" i="20"/>
  <c r="D318" i="20"/>
  <c r="E318" i="20"/>
  <c r="F318" i="20"/>
  <c r="H318" i="20"/>
  <c r="I318" i="20"/>
  <c r="J318" i="20"/>
  <c r="K318" i="20"/>
  <c r="L318" i="20"/>
  <c r="M318" i="20"/>
  <c r="N318" i="20"/>
  <c r="P318" i="20"/>
  <c r="Q318" i="20"/>
  <c r="R318" i="20"/>
  <c r="T318" i="20"/>
  <c r="U318" i="20"/>
  <c r="Z318" i="20"/>
  <c r="AB318" i="20"/>
  <c r="C319" i="20"/>
  <c r="D319" i="20"/>
  <c r="E319" i="20"/>
  <c r="F319" i="20"/>
  <c r="H319" i="20"/>
  <c r="I319" i="20"/>
  <c r="J319" i="20"/>
  <c r="K319" i="20"/>
  <c r="L319" i="20"/>
  <c r="M319" i="20"/>
  <c r="N319" i="20"/>
  <c r="P319" i="20"/>
  <c r="Q319" i="20"/>
  <c r="R319" i="20"/>
  <c r="T319" i="20"/>
  <c r="V319" i="20"/>
  <c r="Z319" i="20"/>
  <c r="AB319" i="20"/>
  <c r="AC319" i="20"/>
  <c r="C320" i="20"/>
  <c r="D320" i="20"/>
  <c r="E320" i="20"/>
  <c r="F320" i="20"/>
  <c r="H320" i="20"/>
  <c r="I320" i="20"/>
  <c r="J320" i="20"/>
  <c r="K320" i="20"/>
  <c r="L320" i="20"/>
  <c r="M320" i="20"/>
  <c r="N320" i="20"/>
  <c r="P320" i="20"/>
  <c r="Q320" i="20"/>
  <c r="R320" i="20"/>
  <c r="T320" i="20"/>
  <c r="V320" i="20"/>
  <c r="Z320" i="20"/>
  <c r="AB320" i="20"/>
  <c r="AC320" i="20"/>
  <c r="C321" i="20"/>
  <c r="D321" i="20"/>
  <c r="E321" i="20"/>
  <c r="F321" i="20"/>
  <c r="H321" i="20"/>
  <c r="I321" i="20"/>
  <c r="J321" i="20"/>
  <c r="K321" i="20"/>
  <c r="L321" i="20"/>
  <c r="M321" i="20"/>
  <c r="N321" i="20"/>
  <c r="P321" i="20"/>
  <c r="Q321" i="20"/>
  <c r="R321" i="20"/>
  <c r="T321" i="20"/>
  <c r="V321" i="20"/>
  <c r="Z321" i="20"/>
  <c r="AB321" i="20"/>
  <c r="AC321" i="20"/>
  <c r="C322" i="20"/>
  <c r="D322" i="20"/>
  <c r="E322" i="20"/>
  <c r="F322" i="20"/>
  <c r="H322" i="20"/>
  <c r="I322" i="20"/>
  <c r="J322" i="20"/>
  <c r="K322" i="20"/>
  <c r="L322" i="20"/>
  <c r="M322" i="20"/>
  <c r="N322" i="20"/>
  <c r="P322" i="20"/>
  <c r="Q322" i="20"/>
  <c r="R322" i="20"/>
  <c r="T322" i="20"/>
  <c r="V322" i="20"/>
  <c r="Z322" i="20"/>
  <c r="AB322" i="20"/>
  <c r="AC322" i="20"/>
  <c r="C323" i="20"/>
  <c r="D323" i="20"/>
  <c r="E323" i="20"/>
  <c r="F323" i="20"/>
  <c r="I323" i="20"/>
  <c r="J323" i="20"/>
  <c r="K323" i="20"/>
  <c r="L323" i="20"/>
  <c r="M323" i="20"/>
  <c r="N323" i="20"/>
  <c r="P323" i="20"/>
  <c r="R323" i="20"/>
  <c r="T323" i="20"/>
  <c r="U323" i="20"/>
  <c r="V323" i="20"/>
  <c r="Z323" i="20"/>
  <c r="AB323" i="20"/>
  <c r="AC323" i="20"/>
  <c r="C324" i="20"/>
  <c r="D324" i="20"/>
  <c r="E324" i="20"/>
  <c r="F324" i="20"/>
  <c r="H324" i="20"/>
  <c r="I324" i="20"/>
  <c r="J324" i="20"/>
  <c r="K324" i="20"/>
  <c r="L324" i="20"/>
  <c r="M324" i="20"/>
  <c r="N324" i="20"/>
  <c r="P324" i="20"/>
  <c r="Q324" i="20"/>
  <c r="R324" i="20"/>
  <c r="T324" i="20"/>
  <c r="V324" i="20"/>
  <c r="Z324" i="20"/>
  <c r="AB324" i="20"/>
  <c r="AC324" i="20"/>
  <c r="C325" i="20"/>
  <c r="D325" i="20"/>
  <c r="E325" i="20"/>
  <c r="F325" i="20"/>
  <c r="H325" i="20"/>
  <c r="I325" i="20"/>
  <c r="J325" i="20"/>
  <c r="K325" i="20"/>
  <c r="L325" i="20"/>
  <c r="M325" i="20"/>
  <c r="N325" i="20"/>
  <c r="P325" i="20"/>
  <c r="Q325" i="20"/>
  <c r="R325" i="20"/>
  <c r="T325" i="20"/>
  <c r="V325" i="20"/>
  <c r="Z325" i="20"/>
  <c r="AB325" i="20"/>
  <c r="AC325" i="20"/>
  <c r="C326" i="20"/>
  <c r="D326" i="20"/>
  <c r="E326" i="20"/>
  <c r="F326" i="20"/>
  <c r="H326" i="20"/>
  <c r="I326" i="20"/>
  <c r="J326" i="20"/>
  <c r="K326" i="20"/>
  <c r="L326" i="20"/>
  <c r="M326" i="20"/>
  <c r="N326" i="20"/>
  <c r="P326" i="20"/>
  <c r="Q326" i="20"/>
  <c r="R326" i="20"/>
  <c r="T326" i="20"/>
  <c r="V326" i="20"/>
  <c r="Z326" i="20"/>
  <c r="AB326" i="20"/>
  <c r="AC326" i="20"/>
  <c r="C327" i="20"/>
  <c r="D327" i="20"/>
  <c r="E327" i="20"/>
  <c r="F327" i="20"/>
  <c r="I327" i="20"/>
  <c r="J327" i="20"/>
  <c r="K327" i="20"/>
  <c r="L327" i="20"/>
  <c r="M327" i="20"/>
  <c r="N327" i="20"/>
  <c r="P327" i="20"/>
  <c r="R327" i="20"/>
  <c r="T327" i="20"/>
  <c r="U327" i="20"/>
  <c r="V327" i="20"/>
  <c r="Z327" i="20"/>
  <c r="AB327" i="20"/>
  <c r="AC327" i="20"/>
  <c r="C328" i="20"/>
  <c r="D328" i="20"/>
  <c r="E328" i="20"/>
  <c r="F328" i="20"/>
  <c r="H328" i="20"/>
  <c r="I328" i="20"/>
  <c r="J328" i="20"/>
  <c r="K328" i="20"/>
  <c r="L328" i="20"/>
  <c r="M328" i="20"/>
  <c r="N328" i="20"/>
  <c r="P328" i="20"/>
  <c r="Q328" i="20"/>
  <c r="R328" i="20"/>
  <c r="T328" i="20"/>
  <c r="V328" i="20"/>
  <c r="Z328" i="20"/>
  <c r="AB328" i="20"/>
  <c r="AC328" i="20"/>
  <c r="C329" i="20"/>
  <c r="D329" i="20"/>
  <c r="E329" i="20"/>
  <c r="F329" i="20"/>
  <c r="H329" i="20"/>
  <c r="I329" i="20"/>
  <c r="J329" i="20"/>
  <c r="K329" i="20"/>
  <c r="L329" i="20"/>
  <c r="M329" i="20"/>
  <c r="N329" i="20"/>
  <c r="P329" i="20"/>
  <c r="Q329" i="20"/>
  <c r="R329" i="20"/>
  <c r="T329" i="20"/>
  <c r="V329" i="20"/>
  <c r="Z329" i="20"/>
  <c r="AB329" i="20"/>
  <c r="AC329" i="20"/>
  <c r="C330" i="20"/>
  <c r="D330" i="20"/>
  <c r="E330" i="20"/>
  <c r="F330" i="20"/>
  <c r="H330" i="20"/>
  <c r="I330" i="20"/>
  <c r="J330" i="20"/>
  <c r="K330" i="20"/>
  <c r="L330" i="20"/>
  <c r="M330" i="20"/>
  <c r="N330" i="20"/>
  <c r="P330" i="20"/>
  <c r="Q330" i="20"/>
  <c r="R330" i="20"/>
  <c r="T330" i="20"/>
  <c r="V330" i="20"/>
  <c r="Z330" i="20"/>
  <c r="AB330" i="20"/>
  <c r="AC330" i="20"/>
  <c r="C331" i="20"/>
  <c r="D331" i="20"/>
  <c r="E331" i="20"/>
  <c r="F331" i="20"/>
  <c r="H331" i="20"/>
  <c r="I331" i="20"/>
  <c r="J331" i="20"/>
  <c r="K331" i="20"/>
  <c r="L331" i="20"/>
  <c r="M331" i="20"/>
  <c r="N331" i="20"/>
  <c r="P331" i="20"/>
  <c r="Q331" i="20"/>
  <c r="R331" i="20"/>
  <c r="T331" i="20"/>
  <c r="V331" i="20"/>
  <c r="Z331" i="20"/>
  <c r="AB331" i="20"/>
  <c r="AC331" i="20"/>
  <c r="C332" i="20"/>
  <c r="D332" i="20"/>
  <c r="E332" i="20"/>
  <c r="F332" i="20"/>
  <c r="H332" i="20"/>
  <c r="I332" i="20"/>
  <c r="J332" i="20"/>
  <c r="K332" i="20"/>
  <c r="L332" i="20"/>
  <c r="M332" i="20"/>
  <c r="N332" i="20"/>
  <c r="P332" i="20"/>
  <c r="Q332" i="20"/>
  <c r="R332" i="20"/>
  <c r="T332" i="20"/>
  <c r="V332" i="20"/>
  <c r="Z332" i="20"/>
  <c r="AB332" i="20"/>
  <c r="AC332" i="20"/>
  <c r="C333" i="20"/>
  <c r="D333" i="20"/>
  <c r="E333" i="20"/>
  <c r="F333" i="20"/>
  <c r="H333" i="20"/>
  <c r="I333" i="20"/>
  <c r="J333" i="20"/>
  <c r="K333" i="20"/>
  <c r="L333" i="20"/>
  <c r="M333" i="20"/>
  <c r="N333" i="20"/>
  <c r="P333" i="20"/>
  <c r="Q333" i="20"/>
  <c r="R333" i="20"/>
  <c r="T333" i="20"/>
  <c r="V333" i="20"/>
  <c r="Z333" i="20"/>
  <c r="AB333" i="20"/>
  <c r="AC333" i="20"/>
  <c r="C334" i="20"/>
  <c r="D334" i="20"/>
  <c r="E334" i="20"/>
  <c r="F334" i="20"/>
  <c r="H334" i="20"/>
  <c r="I334" i="20"/>
  <c r="J334" i="20"/>
  <c r="K334" i="20"/>
  <c r="M334" i="20"/>
  <c r="N334" i="20"/>
  <c r="P334" i="20"/>
  <c r="Q334" i="20"/>
  <c r="R334" i="20"/>
  <c r="T334" i="20"/>
  <c r="U334" i="20"/>
  <c r="V334" i="20"/>
  <c r="Z334" i="20"/>
  <c r="AB334" i="20"/>
  <c r="C335" i="20"/>
  <c r="D335" i="20"/>
  <c r="E335" i="20"/>
  <c r="F335" i="20"/>
  <c r="H335" i="20"/>
  <c r="I335" i="20"/>
  <c r="J335" i="20"/>
  <c r="K335" i="20"/>
  <c r="L335" i="20"/>
  <c r="M335" i="20"/>
  <c r="N335" i="20"/>
  <c r="P335" i="20"/>
  <c r="Q335" i="20"/>
  <c r="R335" i="20"/>
  <c r="T335" i="20"/>
  <c r="V335" i="20"/>
  <c r="Z335" i="20"/>
  <c r="AB335" i="20"/>
  <c r="AC335" i="20"/>
  <c r="C336" i="20"/>
  <c r="E336" i="20"/>
  <c r="F336" i="20"/>
  <c r="H336" i="20"/>
  <c r="I336" i="20"/>
  <c r="J336" i="20"/>
  <c r="K336" i="20"/>
  <c r="L336" i="20"/>
  <c r="M336" i="20"/>
  <c r="N336" i="20"/>
  <c r="P336" i="20"/>
  <c r="Q336" i="20"/>
  <c r="R336" i="20"/>
  <c r="T336" i="20"/>
  <c r="U336" i="20"/>
  <c r="V336" i="20"/>
  <c r="Z336" i="20"/>
  <c r="AB336" i="20"/>
  <c r="AC336" i="20"/>
  <c r="C337" i="20"/>
  <c r="E337" i="20"/>
  <c r="F337" i="20"/>
  <c r="H337" i="20"/>
  <c r="I337" i="20"/>
  <c r="J337" i="20"/>
  <c r="K337" i="20"/>
  <c r="L337" i="20"/>
  <c r="M337" i="20"/>
  <c r="N337" i="20"/>
  <c r="P337" i="20"/>
  <c r="Q337" i="20"/>
  <c r="R337" i="20"/>
  <c r="T337" i="20"/>
  <c r="U337" i="20"/>
  <c r="V337" i="20"/>
  <c r="Z337" i="20"/>
  <c r="AB337" i="20"/>
  <c r="AC337" i="20"/>
  <c r="C338" i="20"/>
  <c r="D338" i="20"/>
  <c r="E338" i="20"/>
  <c r="F338" i="20"/>
  <c r="H338" i="20"/>
  <c r="I338" i="20"/>
  <c r="J338" i="20"/>
  <c r="K338" i="20"/>
  <c r="L338" i="20"/>
  <c r="M338" i="20"/>
  <c r="N338" i="20"/>
  <c r="P338" i="20"/>
  <c r="Q338" i="20"/>
  <c r="R338" i="20"/>
  <c r="T338" i="20"/>
  <c r="V338" i="20"/>
  <c r="Z338" i="20"/>
  <c r="AB338" i="20"/>
  <c r="AC338" i="20"/>
  <c r="C339" i="20"/>
  <c r="D339" i="20"/>
  <c r="E339" i="20"/>
  <c r="F339" i="20"/>
  <c r="I339" i="20"/>
  <c r="J339" i="20"/>
  <c r="K339" i="20"/>
  <c r="L339" i="20"/>
  <c r="M339" i="20"/>
  <c r="N339" i="20"/>
  <c r="P339" i="20"/>
  <c r="R339" i="20"/>
  <c r="T339" i="20"/>
  <c r="U339" i="20"/>
  <c r="V339" i="20"/>
  <c r="Z339" i="20"/>
  <c r="AB339" i="20"/>
  <c r="AC339" i="20"/>
  <c r="C340" i="20"/>
  <c r="D340" i="20"/>
  <c r="E340" i="20"/>
  <c r="H340" i="20"/>
  <c r="I340" i="20"/>
  <c r="J340" i="20"/>
  <c r="K340" i="20"/>
  <c r="L340" i="20"/>
  <c r="M340" i="20"/>
  <c r="N340" i="20"/>
  <c r="P340" i="20"/>
  <c r="Q340" i="20"/>
  <c r="R340" i="20"/>
  <c r="T340" i="20"/>
  <c r="U340" i="20"/>
  <c r="V340" i="20"/>
  <c r="Z340" i="20"/>
  <c r="AB340" i="20"/>
  <c r="C341" i="20"/>
  <c r="D341" i="20"/>
  <c r="E341" i="20"/>
  <c r="F341" i="20"/>
  <c r="H341" i="20"/>
  <c r="I341" i="20"/>
  <c r="J341" i="20"/>
  <c r="K341" i="20"/>
  <c r="L341" i="20"/>
  <c r="M341" i="20"/>
  <c r="N341" i="20"/>
  <c r="P341" i="20"/>
  <c r="Q341" i="20"/>
  <c r="R341" i="20"/>
  <c r="T341" i="20"/>
  <c r="V341" i="20"/>
  <c r="Z341" i="20"/>
  <c r="AB341" i="20"/>
  <c r="AC341" i="20"/>
  <c r="C342" i="20"/>
  <c r="D342" i="20"/>
  <c r="E342" i="20"/>
  <c r="F342" i="20"/>
  <c r="H342" i="20"/>
  <c r="I342" i="20"/>
  <c r="J342" i="20"/>
  <c r="K342" i="20"/>
  <c r="L342" i="20"/>
  <c r="M342" i="20"/>
  <c r="N342" i="20"/>
  <c r="P342" i="20"/>
  <c r="Q342" i="20"/>
  <c r="R342" i="20"/>
  <c r="T342" i="20"/>
  <c r="V342" i="20"/>
  <c r="Z342" i="20"/>
  <c r="AB342" i="20"/>
  <c r="AC342" i="20"/>
  <c r="C343" i="20"/>
  <c r="D343" i="20"/>
  <c r="E343" i="20"/>
  <c r="F343" i="20"/>
  <c r="H343" i="20"/>
  <c r="I343" i="20"/>
  <c r="J343" i="20"/>
  <c r="K343" i="20"/>
  <c r="L343" i="20"/>
  <c r="M343" i="20"/>
  <c r="N343" i="20"/>
  <c r="P343" i="20"/>
  <c r="Q343" i="20"/>
  <c r="R343" i="20"/>
  <c r="T343" i="20"/>
  <c r="V343" i="20"/>
  <c r="Z343" i="20"/>
  <c r="AB343" i="20"/>
  <c r="AC343" i="20"/>
  <c r="C344" i="20"/>
  <c r="D344" i="20"/>
  <c r="E344" i="20"/>
  <c r="F344" i="20"/>
  <c r="H344" i="20"/>
  <c r="I344" i="20"/>
  <c r="J344" i="20"/>
  <c r="K344" i="20"/>
  <c r="L344" i="20"/>
  <c r="M344" i="20"/>
  <c r="N344" i="20"/>
  <c r="P344" i="20"/>
  <c r="Q344" i="20"/>
  <c r="R344" i="20"/>
  <c r="T344" i="20"/>
  <c r="V344" i="20"/>
  <c r="Z344" i="20"/>
  <c r="AB344" i="20"/>
  <c r="AC344" i="20"/>
  <c r="C345" i="20"/>
  <c r="D345" i="20"/>
  <c r="E345" i="20"/>
  <c r="F345" i="20"/>
  <c r="I345" i="20"/>
  <c r="J345" i="20"/>
  <c r="K345" i="20"/>
  <c r="L345" i="20"/>
  <c r="M345" i="20"/>
  <c r="N345" i="20"/>
  <c r="P345" i="20"/>
  <c r="R345" i="20"/>
  <c r="T345" i="20"/>
  <c r="U345" i="20"/>
  <c r="V345" i="20"/>
  <c r="Z345" i="20"/>
  <c r="AB345" i="20"/>
  <c r="AC345" i="20"/>
  <c r="C346" i="20"/>
  <c r="D346" i="20"/>
  <c r="E346" i="20"/>
  <c r="H346" i="20"/>
  <c r="I346" i="20"/>
  <c r="J346" i="20"/>
  <c r="K346" i="20"/>
  <c r="L346" i="20"/>
  <c r="M346" i="20"/>
  <c r="N346" i="20"/>
  <c r="P346" i="20"/>
  <c r="Q346" i="20"/>
  <c r="R346" i="20"/>
  <c r="T346" i="20"/>
  <c r="U346" i="20"/>
  <c r="V346" i="20"/>
  <c r="Z346" i="20"/>
  <c r="AB346" i="20"/>
  <c r="AC346" i="20"/>
  <c r="C347" i="20"/>
  <c r="D347" i="20"/>
  <c r="E347" i="20"/>
  <c r="F347" i="20"/>
  <c r="H347" i="20"/>
  <c r="I347" i="20"/>
  <c r="J347" i="20"/>
  <c r="K347" i="20"/>
  <c r="L347" i="20"/>
  <c r="M347" i="20"/>
  <c r="N347" i="20"/>
  <c r="P347" i="20"/>
  <c r="Q347" i="20"/>
  <c r="R347" i="20"/>
  <c r="T347" i="20"/>
  <c r="V347" i="20"/>
  <c r="Z347" i="20"/>
  <c r="AB347" i="20"/>
  <c r="AC347" i="20"/>
  <c r="C348" i="20"/>
  <c r="D348" i="20"/>
  <c r="E348" i="20"/>
  <c r="F348" i="20"/>
  <c r="H348" i="20"/>
  <c r="I348" i="20"/>
  <c r="J348" i="20"/>
  <c r="K348" i="20"/>
  <c r="L348" i="20"/>
  <c r="M348" i="20"/>
  <c r="N348" i="20"/>
  <c r="P348" i="20"/>
  <c r="Q348" i="20"/>
  <c r="R348" i="20"/>
  <c r="T348" i="20"/>
  <c r="V348" i="20"/>
  <c r="Z348" i="20"/>
  <c r="AB348" i="20"/>
  <c r="AC348" i="20"/>
  <c r="C349" i="20"/>
  <c r="D349" i="20"/>
  <c r="E349" i="20"/>
  <c r="F349" i="20"/>
  <c r="H349" i="20"/>
  <c r="I349" i="20"/>
  <c r="J349" i="20"/>
  <c r="K349" i="20"/>
  <c r="L349" i="20"/>
  <c r="M349" i="20"/>
  <c r="P349" i="20"/>
  <c r="Q349" i="20"/>
  <c r="R349" i="20"/>
  <c r="T349" i="20"/>
  <c r="U349" i="20"/>
  <c r="V349" i="20"/>
  <c r="Z349" i="20"/>
  <c r="AB349" i="20"/>
  <c r="AC349" i="20"/>
  <c r="C350" i="20"/>
  <c r="D350" i="20"/>
  <c r="E350" i="20"/>
  <c r="F350" i="20"/>
  <c r="H350" i="20"/>
  <c r="I350" i="20"/>
  <c r="J350" i="20"/>
  <c r="K350" i="20"/>
  <c r="L350" i="20"/>
  <c r="M350" i="20"/>
  <c r="P350" i="20"/>
  <c r="Q350" i="20"/>
  <c r="R350" i="20"/>
  <c r="T350" i="20"/>
  <c r="U350" i="20"/>
  <c r="V350" i="20"/>
  <c r="Z350" i="20"/>
  <c r="AB350" i="20"/>
  <c r="AC350" i="20"/>
  <c r="C351" i="20"/>
  <c r="D351" i="20"/>
  <c r="E351" i="20"/>
  <c r="F351" i="20"/>
  <c r="H351" i="20"/>
  <c r="I351" i="20"/>
  <c r="J351" i="20"/>
  <c r="K351" i="20"/>
  <c r="L351" i="20"/>
  <c r="M351" i="20"/>
  <c r="N351" i="20"/>
  <c r="P351" i="20"/>
  <c r="Q351" i="20"/>
  <c r="R351" i="20"/>
  <c r="T351" i="20"/>
  <c r="V351" i="20"/>
  <c r="Z351" i="20"/>
  <c r="AB351" i="20"/>
  <c r="AC351" i="20"/>
  <c r="C352" i="20"/>
  <c r="D352" i="20"/>
  <c r="E352" i="20"/>
  <c r="F352" i="20"/>
  <c r="H352" i="20"/>
  <c r="I352" i="20"/>
  <c r="J352" i="20"/>
  <c r="K352" i="20"/>
  <c r="L352" i="20"/>
  <c r="M352" i="20"/>
  <c r="N352" i="20"/>
  <c r="P352" i="20"/>
  <c r="Q352" i="20"/>
  <c r="R352" i="20"/>
  <c r="T352" i="20"/>
  <c r="V352" i="20"/>
  <c r="Z352" i="20"/>
  <c r="AB352" i="20"/>
  <c r="AC352" i="20"/>
  <c r="C353" i="20"/>
  <c r="D353" i="20"/>
  <c r="E353" i="20"/>
  <c r="F353" i="20"/>
  <c r="H353" i="20"/>
  <c r="I353" i="20"/>
  <c r="J353" i="20"/>
  <c r="K353" i="20"/>
  <c r="L353" i="20"/>
  <c r="M353" i="20"/>
  <c r="N353" i="20"/>
  <c r="P353" i="20"/>
  <c r="Q353" i="20"/>
  <c r="R353" i="20"/>
  <c r="T353" i="20"/>
  <c r="V353" i="20"/>
  <c r="Z353" i="20"/>
  <c r="AB353" i="20"/>
  <c r="AC353" i="20"/>
  <c r="C354" i="20"/>
  <c r="D354" i="20"/>
  <c r="E354" i="20"/>
  <c r="F354" i="20"/>
  <c r="H354" i="20"/>
  <c r="I354" i="20"/>
  <c r="J354" i="20"/>
  <c r="K354" i="20"/>
  <c r="L354" i="20"/>
  <c r="M354" i="20"/>
  <c r="N354" i="20"/>
  <c r="P354" i="20"/>
  <c r="Q354" i="20"/>
  <c r="R354" i="20"/>
  <c r="T354" i="20"/>
  <c r="V354" i="20"/>
  <c r="Z354" i="20"/>
  <c r="AB354" i="20"/>
  <c r="AC354" i="20"/>
  <c r="C355" i="20"/>
  <c r="D355" i="20"/>
  <c r="E355" i="20"/>
  <c r="F355" i="20"/>
  <c r="H355" i="20"/>
  <c r="I355" i="20"/>
  <c r="J355" i="20"/>
  <c r="K355" i="20"/>
  <c r="L355" i="20"/>
  <c r="M355" i="20"/>
  <c r="N355" i="20"/>
  <c r="P355" i="20"/>
  <c r="Q355" i="20"/>
  <c r="R355" i="20"/>
  <c r="T355" i="20"/>
  <c r="V355" i="20"/>
  <c r="Z355" i="20"/>
  <c r="AB355" i="20"/>
  <c r="AC355" i="20"/>
  <c r="C356" i="20"/>
  <c r="D356" i="20"/>
  <c r="E356" i="20"/>
  <c r="F356" i="20"/>
  <c r="H356" i="20"/>
  <c r="I356" i="20"/>
  <c r="J356" i="20"/>
  <c r="K356" i="20"/>
  <c r="L356" i="20"/>
  <c r="M356" i="20"/>
  <c r="N356" i="20"/>
  <c r="P356" i="20"/>
  <c r="Q356" i="20"/>
  <c r="R356" i="20"/>
  <c r="T356" i="20"/>
  <c r="V356" i="20"/>
  <c r="Z356" i="20"/>
  <c r="AB356" i="20"/>
  <c r="AC356" i="20"/>
  <c r="C357" i="20"/>
  <c r="D357" i="20"/>
  <c r="E357" i="20"/>
  <c r="F357" i="20"/>
  <c r="H357" i="20"/>
  <c r="I357" i="20"/>
  <c r="J357" i="20"/>
  <c r="K357" i="20"/>
  <c r="L357" i="20"/>
  <c r="M357" i="20"/>
  <c r="N357" i="20"/>
  <c r="P357" i="20"/>
  <c r="Q357" i="20"/>
  <c r="R357" i="20"/>
  <c r="T357" i="20"/>
  <c r="V357" i="20"/>
  <c r="Z357" i="20"/>
  <c r="AB357" i="20"/>
  <c r="AC357" i="20"/>
  <c r="C358" i="20"/>
  <c r="D358" i="20"/>
  <c r="E358" i="20"/>
  <c r="F358" i="20"/>
  <c r="I358" i="20"/>
  <c r="J358" i="20"/>
  <c r="K358" i="20"/>
  <c r="L358" i="20"/>
  <c r="M358" i="20"/>
  <c r="N358" i="20"/>
  <c r="P358" i="20"/>
  <c r="R358" i="20"/>
  <c r="T358" i="20"/>
  <c r="U358" i="20"/>
  <c r="V358" i="20"/>
  <c r="Z358" i="20"/>
  <c r="AB358" i="20"/>
  <c r="AC358" i="20"/>
  <c r="C359" i="20"/>
  <c r="D359" i="20"/>
  <c r="E359" i="20"/>
  <c r="F359" i="20"/>
  <c r="I359" i="20"/>
  <c r="J359" i="20"/>
  <c r="K359" i="20"/>
  <c r="L359" i="20"/>
  <c r="M359" i="20"/>
  <c r="N359" i="20"/>
  <c r="P359" i="20"/>
  <c r="R359" i="20"/>
  <c r="T359" i="20"/>
  <c r="U359" i="20"/>
  <c r="V359" i="20"/>
  <c r="Z359" i="20"/>
  <c r="AB359" i="20"/>
  <c r="AC359" i="20"/>
  <c r="C360" i="20"/>
  <c r="D360" i="20"/>
  <c r="E360" i="20"/>
  <c r="F360" i="20"/>
  <c r="H360" i="20"/>
  <c r="I360" i="20"/>
  <c r="J360" i="20"/>
  <c r="K360" i="20"/>
  <c r="L360" i="20"/>
  <c r="M360" i="20"/>
  <c r="N360" i="20"/>
  <c r="P360" i="20"/>
  <c r="Q360" i="20"/>
  <c r="R360" i="20"/>
  <c r="T360" i="20"/>
  <c r="V360" i="20"/>
  <c r="Z360" i="20"/>
  <c r="AB360" i="20"/>
  <c r="AC360" i="20"/>
  <c r="C361" i="20"/>
  <c r="D361" i="20"/>
  <c r="E361" i="20"/>
  <c r="F361" i="20"/>
  <c r="H361" i="20"/>
  <c r="I361" i="20"/>
  <c r="J361" i="20"/>
  <c r="K361" i="20"/>
  <c r="L361" i="20"/>
  <c r="M361" i="20"/>
  <c r="N361" i="20"/>
  <c r="P361" i="20"/>
  <c r="Q361" i="20"/>
  <c r="R361" i="20"/>
  <c r="T361" i="20"/>
  <c r="V361" i="20"/>
  <c r="Z361" i="20"/>
  <c r="AB361" i="20"/>
  <c r="AC361" i="20"/>
  <c r="C362" i="20"/>
  <c r="D362" i="20"/>
  <c r="E362" i="20"/>
  <c r="F362" i="20"/>
  <c r="H362" i="20"/>
  <c r="I362" i="20"/>
  <c r="J362" i="20"/>
  <c r="K362" i="20"/>
  <c r="L362" i="20"/>
  <c r="M362" i="20"/>
  <c r="N362" i="20"/>
  <c r="P362" i="20"/>
  <c r="Q362" i="20"/>
  <c r="R362" i="20"/>
  <c r="T362" i="20"/>
  <c r="V362" i="20"/>
  <c r="Z362" i="20"/>
  <c r="AB362" i="20"/>
  <c r="AC362" i="20"/>
  <c r="C363" i="20"/>
  <c r="D363" i="20"/>
  <c r="E363" i="20"/>
  <c r="F363" i="20"/>
  <c r="H363" i="20"/>
  <c r="I363" i="20"/>
  <c r="J363" i="20"/>
  <c r="K363" i="20"/>
  <c r="L363" i="20"/>
  <c r="M363" i="20"/>
  <c r="N363" i="20"/>
  <c r="P363" i="20"/>
  <c r="Q363" i="20"/>
  <c r="R363" i="20"/>
  <c r="T363" i="20"/>
  <c r="V363" i="20"/>
  <c r="Z363" i="20"/>
  <c r="AB363" i="20"/>
  <c r="AC363" i="20"/>
  <c r="C364" i="20"/>
  <c r="D364" i="20"/>
  <c r="E364" i="20"/>
  <c r="F364" i="20"/>
  <c r="H364" i="20"/>
  <c r="I364" i="20"/>
  <c r="J364" i="20"/>
  <c r="K364" i="20"/>
  <c r="L364" i="20"/>
  <c r="M364" i="20"/>
  <c r="N364" i="20"/>
  <c r="P364" i="20"/>
  <c r="Q364" i="20"/>
  <c r="R364" i="20"/>
  <c r="T364" i="20"/>
  <c r="V364" i="20"/>
  <c r="Z364" i="20"/>
  <c r="AB364" i="20"/>
  <c r="AC364" i="20"/>
  <c r="C365" i="20"/>
  <c r="D365" i="20"/>
  <c r="E365" i="20"/>
  <c r="F365" i="20"/>
  <c r="H365" i="20"/>
  <c r="I365" i="20"/>
  <c r="J365" i="20"/>
  <c r="K365" i="20"/>
  <c r="L365" i="20"/>
  <c r="M365" i="20"/>
  <c r="N365" i="20"/>
  <c r="P365" i="20"/>
  <c r="Q365" i="20"/>
  <c r="R365" i="20"/>
  <c r="T365" i="20"/>
  <c r="V365" i="20"/>
  <c r="Z365" i="20"/>
  <c r="AB365" i="20"/>
  <c r="AC365" i="20"/>
  <c r="C366" i="20"/>
  <c r="D366" i="20"/>
  <c r="E366" i="20"/>
  <c r="F366" i="20"/>
  <c r="H366" i="20"/>
  <c r="I366" i="20"/>
  <c r="J366" i="20"/>
  <c r="K366" i="20"/>
  <c r="L366" i="20"/>
  <c r="M366" i="20"/>
  <c r="N366" i="20"/>
  <c r="P366" i="20"/>
  <c r="Q366" i="20"/>
  <c r="R366" i="20"/>
  <c r="T366" i="20"/>
  <c r="V366" i="20"/>
  <c r="Z366" i="20"/>
  <c r="AB366" i="20"/>
  <c r="AC366" i="20"/>
  <c r="C367" i="20"/>
  <c r="D367" i="20"/>
  <c r="E367" i="20"/>
  <c r="F367" i="20"/>
  <c r="H367" i="20"/>
  <c r="I367" i="20"/>
  <c r="J367" i="20"/>
  <c r="K367" i="20"/>
  <c r="L367" i="20"/>
  <c r="M367" i="20"/>
  <c r="N367" i="20"/>
  <c r="P367" i="20"/>
  <c r="Q367" i="20"/>
  <c r="R367" i="20"/>
  <c r="T367" i="20"/>
  <c r="V367" i="20"/>
  <c r="Z367" i="20"/>
  <c r="AB367" i="20"/>
  <c r="AC367" i="20"/>
  <c r="C368" i="20"/>
  <c r="D368" i="20"/>
  <c r="E368" i="20"/>
  <c r="F368" i="20"/>
  <c r="H368" i="20"/>
  <c r="I368" i="20"/>
  <c r="J368" i="20"/>
  <c r="K368" i="20"/>
  <c r="L368" i="20"/>
  <c r="M368" i="20"/>
  <c r="N368" i="20"/>
  <c r="P368" i="20"/>
  <c r="Q368" i="20"/>
  <c r="R368" i="20"/>
  <c r="T368" i="20"/>
  <c r="V368" i="20"/>
  <c r="Z368" i="20"/>
  <c r="AB368" i="20"/>
  <c r="AC368" i="20"/>
  <c r="C369" i="20"/>
  <c r="D369" i="20"/>
  <c r="E369" i="20"/>
  <c r="F369" i="20"/>
  <c r="H369" i="20"/>
  <c r="I369" i="20"/>
  <c r="J369" i="20"/>
  <c r="K369" i="20"/>
  <c r="L369" i="20"/>
  <c r="M369" i="20"/>
  <c r="N369" i="20"/>
  <c r="P369" i="20"/>
  <c r="Q369" i="20"/>
  <c r="R369" i="20"/>
  <c r="T369" i="20"/>
  <c r="V369" i="20"/>
  <c r="Z369" i="20"/>
  <c r="AB369" i="20"/>
  <c r="AC369" i="20"/>
  <c r="C370" i="20"/>
  <c r="D370" i="20"/>
  <c r="E370" i="20"/>
  <c r="F370" i="20"/>
  <c r="I370" i="20"/>
  <c r="J370" i="20"/>
  <c r="K370" i="20"/>
  <c r="L370" i="20"/>
  <c r="M370" i="20"/>
  <c r="N370" i="20"/>
  <c r="P370" i="20"/>
  <c r="R370" i="20"/>
  <c r="T370" i="20"/>
  <c r="U370" i="20"/>
  <c r="V370" i="20"/>
  <c r="Z370" i="20"/>
  <c r="AB370" i="20"/>
  <c r="AC370" i="20"/>
  <c r="C371" i="20"/>
  <c r="D371" i="20"/>
  <c r="E371" i="20"/>
  <c r="F371" i="20"/>
  <c r="H371" i="20"/>
  <c r="I371" i="20"/>
  <c r="J371" i="20"/>
  <c r="K371" i="20"/>
  <c r="L371" i="20"/>
  <c r="M371" i="20"/>
  <c r="N371" i="20"/>
  <c r="P371" i="20"/>
  <c r="Q371" i="20"/>
  <c r="R371" i="20"/>
  <c r="T371" i="20"/>
  <c r="V371" i="20"/>
  <c r="Z371" i="20"/>
  <c r="AB371" i="20"/>
  <c r="AC371" i="20"/>
  <c r="C372" i="20"/>
  <c r="D372" i="20"/>
  <c r="E372" i="20"/>
  <c r="F372" i="20"/>
  <c r="H372" i="20"/>
  <c r="I372" i="20"/>
  <c r="J372" i="20"/>
  <c r="K372" i="20"/>
  <c r="L372" i="20"/>
  <c r="M372" i="20"/>
  <c r="P372" i="20"/>
  <c r="Q372" i="20"/>
  <c r="R372" i="20"/>
  <c r="T372" i="20"/>
  <c r="U372" i="20"/>
  <c r="V372" i="20"/>
  <c r="Z372" i="20"/>
  <c r="AB372" i="20"/>
  <c r="AC372" i="20"/>
  <c r="C373" i="20"/>
  <c r="D373" i="20"/>
  <c r="E373" i="20"/>
  <c r="F373" i="20"/>
  <c r="H373" i="20"/>
  <c r="I373" i="20"/>
  <c r="J373" i="20"/>
  <c r="K373" i="20"/>
  <c r="L373" i="20"/>
  <c r="M373" i="20"/>
  <c r="N373" i="20"/>
  <c r="P373" i="20"/>
  <c r="Q373" i="20"/>
  <c r="R373" i="20"/>
  <c r="T373" i="20"/>
  <c r="V373" i="20"/>
  <c r="Z373" i="20"/>
  <c r="AB373" i="20"/>
  <c r="AC373" i="20"/>
  <c r="C374" i="20"/>
  <c r="D374" i="20"/>
  <c r="E374" i="20"/>
  <c r="F374" i="20"/>
  <c r="I374" i="20"/>
  <c r="J374" i="20"/>
  <c r="K374" i="20"/>
  <c r="L374" i="20"/>
  <c r="M374" i="20"/>
  <c r="P374" i="20"/>
  <c r="R374" i="20"/>
  <c r="T374" i="20"/>
  <c r="U374" i="20"/>
  <c r="Z374" i="20"/>
  <c r="AB374" i="20"/>
  <c r="AC374" i="20"/>
  <c r="C375" i="20"/>
  <c r="D375" i="20"/>
  <c r="E375" i="20"/>
  <c r="F375" i="20"/>
  <c r="H375" i="20"/>
  <c r="I375" i="20"/>
  <c r="J375" i="20"/>
  <c r="K375" i="20"/>
  <c r="L375" i="20"/>
  <c r="M375" i="20"/>
  <c r="N375" i="20"/>
  <c r="P375" i="20"/>
  <c r="Q375" i="20"/>
  <c r="R375" i="20"/>
  <c r="T375" i="20"/>
  <c r="U375" i="20"/>
  <c r="V375" i="20"/>
  <c r="Z375" i="20"/>
  <c r="AB375" i="20"/>
  <c r="AC375" i="20"/>
  <c r="C376" i="20"/>
  <c r="D376" i="20"/>
  <c r="E376" i="20"/>
  <c r="F376" i="20"/>
  <c r="H376" i="20"/>
  <c r="I376" i="20"/>
  <c r="J376" i="20"/>
  <c r="K376" i="20"/>
  <c r="L376" i="20"/>
  <c r="M376" i="20"/>
  <c r="P376" i="20"/>
  <c r="Q376" i="20"/>
  <c r="R376" i="20"/>
  <c r="T376" i="20"/>
  <c r="U376" i="20"/>
  <c r="V376" i="20"/>
  <c r="Z376" i="20"/>
  <c r="AB376" i="20"/>
  <c r="AC376" i="20"/>
  <c r="C377" i="20"/>
  <c r="D377" i="20"/>
  <c r="E377" i="20"/>
  <c r="F377" i="20"/>
  <c r="I377" i="20"/>
  <c r="J377" i="20"/>
  <c r="K377" i="20"/>
  <c r="L377" i="20"/>
  <c r="M377" i="20"/>
  <c r="P377" i="20"/>
  <c r="R377" i="20"/>
  <c r="T377" i="20"/>
  <c r="U377" i="20"/>
  <c r="V377" i="20"/>
  <c r="Z377" i="20"/>
  <c r="AB377" i="20"/>
  <c r="AC377" i="20"/>
  <c r="AC194" i="20"/>
  <c r="T194" i="20"/>
  <c r="O1524" i="20"/>
  <c r="I194" i="20"/>
  <c r="E194" i="20"/>
  <c r="D194" i="20"/>
  <c r="C194" i="20"/>
  <c r="F194" i="20"/>
  <c r="J194" i="20"/>
  <c r="K194" i="20"/>
  <c r="K1524" i="20" s="1"/>
  <c r="L194" i="20"/>
  <c r="M194" i="20"/>
  <c r="N194" i="20"/>
  <c r="P194" i="20"/>
  <c r="Q194" i="20"/>
  <c r="R194" i="20"/>
  <c r="S1524" i="20"/>
  <c r="U194" i="20"/>
  <c r="V194" i="20"/>
  <c r="Z194" i="20"/>
  <c r="AA194" i="20"/>
  <c r="AA1524" i="20" s="1"/>
  <c r="AB194" i="20"/>
  <c r="G1524" i="20"/>
  <c r="W1524" i="20"/>
  <c r="F765" i="20"/>
  <c r="N575" i="20"/>
  <c r="R765" i="20"/>
  <c r="V765" i="20"/>
  <c r="D776" i="20"/>
  <c r="E576" i="20"/>
  <c r="M576" i="20"/>
  <c r="AC576" i="20"/>
  <c r="CI5" i="20"/>
  <c r="CI6" i="20"/>
  <c r="CI7" i="20"/>
  <c r="CI8" i="20"/>
  <c r="CH8" i="20" s="1"/>
  <c r="CI9" i="20"/>
  <c r="CI10" i="20"/>
  <c r="CI11" i="20"/>
  <c r="CI12" i="20"/>
  <c r="CE12" i="20" s="1"/>
  <c r="CI13" i="20"/>
  <c r="CI14" i="20"/>
  <c r="CI15" i="20"/>
  <c r="CI16" i="20"/>
  <c r="CE16" i="20" s="1"/>
  <c r="CI17" i="20"/>
  <c r="CI18" i="20"/>
  <c r="CI19" i="20"/>
  <c r="CI20" i="20"/>
  <c r="CG20" i="20" s="1"/>
  <c r="CI21" i="20"/>
  <c r="CI22" i="20"/>
  <c r="CI23" i="20"/>
  <c r="CI24" i="20"/>
  <c r="CF24" i="20" s="1"/>
  <c r="CI25" i="20"/>
  <c r="CI26" i="20"/>
  <c r="CI27" i="20"/>
  <c r="CI28" i="20"/>
  <c r="CG28" i="20" s="1"/>
  <c r="CI29" i="20"/>
  <c r="CI30" i="20"/>
  <c r="CI31" i="20"/>
  <c r="CI32" i="20"/>
  <c r="CF32" i="20" s="1"/>
  <c r="CI33" i="20"/>
  <c r="CI34" i="20"/>
  <c r="CI35" i="20"/>
  <c r="CI36" i="20"/>
  <c r="CH36" i="20" s="1"/>
  <c r="CI37" i="20"/>
  <c r="CI38" i="20"/>
  <c r="CI39" i="20"/>
  <c r="CI40" i="20"/>
  <c r="CF40" i="20" s="1"/>
  <c r="CI41" i="20"/>
  <c r="CI42" i="20"/>
  <c r="CI43" i="20"/>
  <c r="CI44" i="20"/>
  <c r="CF44" i="20" s="1"/>
  <c r="CI45" i="20"/>
  <c r="CI46" i="20"/>
  <c r="CI47" i="20"/>
  <c r="CI48" i="20"/>
  <c r="CE48" i="20" s="1"/>
  <c r="CI49" i="20"/>
  <c r="CI50" i="20"/>
  <c r="CI51" i="20"/>
  <c r="CI52" i="20"/>
  <c r="CG52" i="20" s="1"/>
  <c r="CI53" i="20"/>
  <c r="CI54" i="20"/>
  <c r="CI55" i="20"/>
  <c r="CI56" i="20"/>
  <c r="CG56" i="20" s="1"/>
  <c r="CI57" i="20"/>
  <c r="CI58" i="20"/>
  <c r="CI59" i="20"/>
  <c r="CI60" i="20"/>
  <c r="CB60" i="20" s="1"/>
  <c r="CI61" i="20"/>
  <c r="CI62" i="20"/>
  <c r="CI63" i="20"/>
  <c r="CI64" i="20"/>
  <c r="CG64" i="20" s="1"/>
  <c r="CI65" i="20"/>
  <c r="CI66" i="20"/>
  <c r="CI67" i="20"/>
  <c r="CI68" i="20"/>
  <c r="CF68" i="20" s="1"/>
  <c r="CI69" i="20"/>
  <c r="CI70" i="20"/>
  <c r="CI71" i="20"/>
  <c r="CI72" i="20"/>
  <c r="CE72" i="20" s="1"/>
  <c r="CI73" i="20"/>
  <c r="CI74" i="20"/>
  <c r="CI75" i="20"/>
  <c r="CI76" i="20"/>
  <c r="CH76" i="20" s="1"/>
  <c r="CI77" i="20"/>
  <c r="CI78" i="20"/>
  <c r="CI79" i="20"/>
  <c r="CI80" i="20"/>
  <c r="CF80" i="20" s="1"/>
  <c r="CI81" i="20"/>
  <c r="CI82" i="20"/>
  <c r="CI83" i="20"/>
  <c r="CI84" i="20"/>
  <c r="CG84" i="20" s="1"/>
  <c r="CI85" i="20"/>
  <c r="CI86" i="20"/>
  <c r="CI87" i="20"/>
  <c r="CI88" i="20"/>
  <c r="CE88" i="20" s="1"/>
  <c r="CI89" i="20"/>
  <c r="CI90" i="20"/>
  <c r="CI91" i="20"/>
  <c r="CI92" i="20"/>
  <c r="CF92" i="20" s="1"/>
  <c r="CI93" i="20"/>
  <c r="CI94" i="20"/>
  <c r="CI95" i="20"/>
  <c r="CI96" i="20"/>
  <c r="CF96" i="20" s="1"/>
  <c r="CI97" i="20"/>
  <c r="CI98" i="20"/>
  <c r="CI99" i="20"/>
  <c r="CI100" i="20"/>
  <c r="CH100" i="20" s="1"/>
  <c r="CI101" i="20"/>
  <c r="CI102" i="20"/>
  <c r="CI103" i="20"/>
  <c r="CI104" i="20"/>
  <c r="CG104" i="20" s="1"/>
  <c r="CI105" i="20"/>
  <c r="CI106" i="20"/>
  <c r="CI107" i="20"/>
  <c r="CI108" i="20"/>
  <c r="CG108" i="20" s="1"/>
  <c r="CI109" i="20"/>
  <c r="CI110" i="20"/>
  <c r="CI111" i="20"/>
  <c r="CI112" i="20"/>
  <c r="CH112" i="20" s="1"/>
  <c r="CI113" i="20"/>
  <c r="CI114" i="20"/>
  <c r="CI115" i="20"/>
  <c r="CI116" i="20"/>
  <c r="CF116" i="20" s="1"/>
  <c r="CI117" i="20"/>
  <c r="CI118" i="20"/>
  <c r="CI119" i="20"/>
  <c r="CI120" i="20"/>
  <c r="CH120" i="20" s="1"/>
  <c r="CI121" i="20"/>
  <c r="CI122" i="20"/>
  <c r="CI123" i="20"/>
  <c r="CI124" i="20"/>
  <c r="CF124" i="20" s="1"/>
  <c r="CI125" i="20"/>
  <c r="CI126" i="20"/>
  <c r="CI127" i="20"/>
  <c r="CI128" i="20"/>
  <c r="CG128" i="20" s="1"/>
  <c r="CI129" i="20"/>
  <c r="CI130" i="20"/>
  <c r="CI131" i="20"/>
  <c r="CI132" i="20"/>
  <c r="CD132" i="20" s="1"/>
  <c r="CI133" i="20"/>
  <c r="CI134" i="20"/>
  <c r="CI135" i="20"/>
  <c r="CI136" i="20"/>
  <c r="CD136" i="20" s="1"/>
  <c r="CI137" i="20"/>
  <c r="CI138" i="20"/>
  <c r="CI139" i="20"/>
  <c r="CI140" i="20"/>
  <c r="CA140" i="20" s="1"/>
  <c r="CI141" i="20"/>
  <c r="CI142" i="20"/>
  <c r="CI143" i="20"/>
  <c r="CI144" i="20"/>
  <c r="CE144" i="20" s="1"/>
  <c r="CI145" i="20"/>
  <c r="CI146" i="20"/>
  <c r="CI147" i="20"/>
  <c r="CI148" i="20"/>
  <c r="CA148" i="20" s="1"/>
  <c r="CI149" i="20"/>
  <c r="CI150" i="20"/>
  <c r="CI151" i="20"/>
  <c r="CI152" i="20"/>
  <c r="CE152" i="20" s="1"/>
  <c r="CI153" i="20"/>
  <c r="CI154" i="20"/>
  <c r="CI155" i="20"/>
  <c r="CI156" i="20"/>
  <c r="CE156" i="20" s="1"/>
  <c r="CI157" i="20"/>
  <c r="CI158" i="20"/>
  <c r="CI159" i="20"/>
  <c r="CI160" i="20"/>
  <c r="CF160" i="20" s="1"/>
  <c r="CI161" i="20"/>
  <c r="CI162" i="20"/>
  <c r="CI163" i="20"/>
  <c r="CI164" i="20"/>
  <c r="CF164" i="20" s="1"/>
  <c r="CI165" i="20"/>
  <c r="CI166" i="20"/>
  <c r="CI167" i="20"/>
  <c r="CI168" i="20"/>
  <c r="CH168" i="20" s="1"/>
  <c r="CI169" i="20"/>
  <c r="CI170" i="20"/>
  <c r="CI171" i="20"/>
  <c r="CI172" i="20"/>
  <c r="CF172" i="20" s="1"/>
  <c r="CI173" i="20"/>
  <c r="CI174" i="20"/>
  <c r="CI175" i="20"/>
  <c r="CI176" i="20"/>
  <c r="CI177" i="20"/>
  <c r="CI178" i="20"/>
  <c r="CI179" i="20"/>
  <c r="CI180" i="20"/>
  <c r="CE180" i="20" s="1"/>
  <c r="CI181" i="20"/>
  <c r="CI182" i="20"/>
  <c r="CI183" i="20"/>
  <c r="CI184" i="20"/>
  <c r="CE184" i="20" s="1"/>
  <c r="CI185" i="20"/>
  <c r="CI186" i="20"/>
  <c r="CI187" i="20"/>
  <c r="CI4" i="20"/>
  <c r="CB4" i="20" s="1"/>
  <c r="CC4" i="20"/>
  <c r="CD4" i="20"/>
  <c r="CE4" i="20"/>
  <c r="CG4" i="20"/>
  <c r="CH4" i="20"/>
  <c r="CA4" i="20"/>
  <c r="BL5" i="20"/>
  <c r="BM5" i="20"/>
  <c r="BN5" i="20"/>
  <c r="BO5" i="20"/>
  <c r="BP5" i="20"/>
  <c r="BQ5" i="20"/>
  <c r="BR5" i="20"/>
  <c r="BS5" i="20"/>
  <c r="BT5" i="20"/>
  <c r="BU5" i="20"/>
  <c r="BV5" i="20"/>
  <c r="BW5" i="20"/>
  <c r="BX5" i="20"/>
  <c r="BL6" i="20"/>
  <c r="BM6" i="20"/>
  <c r="BN6" i="20"/>
  <c r="BO6" i="20"/>
  <c r="BP6" i="20"/>
  <c r="BQ6" i="20"/>
  <c r="BR6" i="20"/>
  <c r="BS6" i="20"/>
  <c r="BT6" i="20"/>
  <c r="BU6" i="20"/>
  <c r="BV6" i="20"/>
  <c r="BW6" i="20"/>
  <c r="BX6" i="20"/>
  <c r="BL7" i="20"/>
  <c r="BM7" i="20"/>
  <c r="BN7" i="20"/>
  <c r="BO7" i="20"/>
  <c r="BP7" i="20"/>
  <c r="BQ7" i="20"/>
  <c r="BR7" i="20"/>
  <c r="BS7" i="20"/>
  <c r="BT7" i="20"/>
  <c r="BU7" i="20"/>
  <c r="BV7" i="20"/>
  <c r="BW7" i="20"/>
  <c r="BX7" i="20"/>
  <c r="BL8" i="20"/>
  <c r="BM8" i="20"/>
  <c r="BN8" i="20"/>
  <c r="BO8" i="20"/>
  <c r="BP8" i="20"/>
  <c r="BQ8" i="20"/>
  <c r="BR8" i="20"/>
  <c r="BS8" i="20"/>
  <c r="BT8" i="20"/>
  <c r="BU8" i="20"/>
  <c r="BV8" i="20"/>
  <c r="BW8" i="20"/>
  <c r="BX8" i="20"/>
  <c r="BL9" i="20"/>
  <c r="BM9" i="20"/>
  <c r="BN9" i="20"/>
  <c r="BO9" i="20"/>
  <c r="BP9" i="20"/>
  <c r="BQ9" i="20"/>
  <c r="BR9" i="20"/>
  <c r="BS9" i="20"/>
  <c r="BT9" i="20"/>
  <c r="BU9" i="20"/>
  <c r="BV9" i="20"/>
  <c r="BW9" i="20"/>
  <c r="BX9" i="20"/>
  <c r="BL10" i="20"/>
  <c r="BM10" i="20"/>
  <c r="BN10" i="20"/>
  <c r="BO10" i="20"/>
  <c r="BP10" i="20"/>
  <c r="BQ10" i="20"/>
  <c r="BR10" i="20"/>
  <c r="BS10" i="20"/>
  <c r="BT10" i="20"/>
  <c r="BU10" i="20"/>
  <c r="BV10" i="20"/>
  <c r="BW10" i="20"/>
  <c r="BX10" i="20"/>
  <c r="BL11" i="20"/>
  <c r="BM11" i="20"/>
  <c r="BN11" i="20"/>
  <c r="BO11" i="20"/>
  <c r="BP11" i="20"/>
  <c r="BQ11" i="20"/>
  <c r="BR11" i="20"/>
  <c r="BS11" i="20"/>
  <c r="BT11" i="20"/>
  <c r="BU11" i="20"/>
  <c r="BV11" i="20"/>
  <c r="BW11" i="20"/>
  <c r="BX11" i="20"/>
  <c r="BL12" i="20"/>
  <c r="BM12" i="20"/>
  <c r="BN12" i="20"/>
  <c r="BO12" i="20"/>
  <c r="BP12" i="20"/>
  <c r="BQ12" i="20"/>
  <c r="BR12" i="20"/>
  <c r="BS12" i="20"/>
  <c r="BT12" i="20"/>
  <c r="BU12" i="20"/>
  <c r="BV12" i="20"/>
  <c r="BW12" i="20"/>
  <c r="BX12" i="20"/>
  <c r="BL13" i="20"/>
  <c r="BM13" i="20"/>
  <c r="BN13" i="20"/>
  <c r="BO13" i="20"/>
  <c r="BP13" i="20"/>
  <c r="BQ13" i="20"/>
  <c r="BR13" i="20"/>
  <c r="BS13" i="20"/>
  <c r="BT13" i="20"/>
  <c r="BU13" i="20"/>
  <c r="BV13" i="20"/>
  <c r="BW13" i="20"/>
  <c r="BX13" i="20"/>
  <c r="BL14" i="20"/>
  <c r="BM14" i="20"/>
  <c r="BN14" i="20"/>
  <c r="BZ14" i="20" s="1"/>
  <c r="BO14" i="20"/>
  <c r="BP14" i="20"/>
  <c r="BQ14" i="20"/>
  <c r="BR14" i="20"/>
  <c r="BS14" i="20"/>
  <c r="BT14" i="20"/>
  <c r="BU14" i="20"/>
  <c r="BV14" i="20"/>
  <c r="BW14" i="20"/>
  <c r="BX14" i="20"/>
  <c r="BL15" i="20"/>
  <c r="BM15" i="20"/>
  <c r="BN15" i="20"/>
  <c r="BO15" i="20"/>
  <c r="BP15" i="20"/>
  <c r="BQ15" i="20"/>
  <c r="BR15" i="20"/>
  <c r="BS15" i="20"/>
  <c r="BT15" i="20"/>
  <c r="BU15" i="20"/>
  <c r="BV15" i="20"/>
  <c r="BW15" i="20"/>
  <c r="BX15" i="20"/>
  <c r="BL16" i="20"/>
  <c r="BM16" i="20"/>
  <c r="BN16" i="20"/>
  <c r="BO16" i="20"/>
  <c r="BP16" i="20"/>
  <c r="BQ16" i="20"/>
  <c r="BR16" i="20"/>
  <c r="BS16" i="20"/>
  <c r="BT16" i="20"/>
  <c r="BU16" i="20"/>
  <c r="BV16" i="20"/>
  <c r="BW16" i="20"/>
  <c r="BX16" i="20"/>
  <c r="BL17" i="20"/>
  <c r="BM17" i="20"/>
  <c r="BN17" i="20"/>
  <c r="BO17" i="20"/>
  <c r="BP17" i="20"/>
  <c r="BQ17" i="20"/>
  <c r="BR17" i="20"/>
  <c r="BS17" i="20"/>
  <c r="BT17" i="20"/>
  <c r="BU17" i="20"/>
  <c r="BV17" i="20"/>
  <c r="BW17" i="20"/>
  <c r="BX17" i="20"/>
  <c r="BL18" i="20"/>
  <c r="BM18" i="20"/>
  <c r="BN18" i="20"/>
  <c r="BO18" i="20"/>
  <c r="BP18" i="20"/>
  <c r="BQ18" i="20"/>
  <c r="BR18" i="20"/>
  <c r="BS18" i="20"/>
  <c r="BT18" i="20"/>
  <c r="BU18" i="20"/>
  <c r="BV18" i="20"/>
  <c r="BW18" i="20"/>
  <c r="BX18" i="20"/>
  <c r="BL19" i="20"/>
  <c r="BM19" i="20"/>
  <c r="BN19" i="20"/>
  <c r="BO19" i="20"/>
  <c r="BP19" i="20"/>
  <c r="BQ19" i="20"/>
  <c r="BR19" i="20"/>
  <c r="BS19" i="20"/>
  <c r="BT19" i="20"/>
  <c r="BU19" i="20"/>
  <c r="BV19" i="20"/>
  <c r="BW19" i="20"/>
  <c r="BX19" i="20"/>
  <c r="BL20" i="20"/>
  <c r="BM20" i="20"/>
  <c r="BN20" i="20"/>
  <c r="BO20" i="20"/>
  <c r="BP20" i="20"/>
  <c r="BQ20" i="20"/>
  <c r="BR20" i="20"/>
  <c r="BS20" i="20"/>
  <c r="BT20" i="20"/>
  <c r="BU20" i="20"/>
  <c r="BV20" i="20"/>
  <c r="BW20" i="20"/>
  <c r="BX20" i="20"/>
  <c r="BL21" i="20"/>
  <c r="BM21" i="20"/>
  <c r="BN21" i="20"/>
  <c r="BO21" i="20"/>
  <c r="BP21" i="20"/>
  <c r="BQ21" i="20"/>
  <c r="BR21" i="20"/>
  <c r="BS21" i="20"/>
  <c r="BT21" i="20"/>
  <c r="BU21" i="20"/>
  <c r="BV21" i="20"/>
  <c r="BW21" i="20"/>
  <c r="BX21" i="20"/>
  <c r="BL22" i="20"/>
  <c r="BM22" i="20"/>
  <c r="BN22" i="20"/>
  <c r="BO22" i="20"/>
  <c r="BP22" i="20"/>
  <c r="BQ22" i="20"/>
  <c r="BR22" i="20"/>
  <c r="BS22" i="20"/>
  <c r="BT22" i="20"/>
  <c r="BU22" i="20"/>
  <c r="BV22" i="20"/>
  <c r="BW22" i="20"/>
  <c r="BX22" i="20"/>
  <c r="BL23" i="20"/>
  <c r="BM23" i="20"/>
  <c r="BN23" i="20"/>
  <c r="BO23" i="20"/>
  <c r="BP23" i="20"/>
  <c r="BQ23" i="20"/>
  <c r="BR23" i="20"/>
  <c r="BS23" i="20"/>
  <c r="BT23" i="20"/>
  <c r="BU23" i="20"/>
  <c r="BV23" i="20"/>
  <c r="BW23" i="20"/>
  <c r="BX23" i="20"/>
  <c r="BL24" i="20"/>
  <c r="BM24" i="20"/>
  <c r="BN24" i="20"/>
  <c r="BO24" i="20"/>
  <c r="BP24" i="20"/>
  <c r="BQ24" i="20"/>
  <c r="BR24" i="20"/>
  <c r="BS24" i="20"/>
  <c r="BT24" i="20"/>
  <c r="BU24" i="20"/>
  <c r="BV24" i="20"/>
  <c r="BW24" i="20"/>
  <c r="BX24" i="20"/>
  <c r="BL25" i="20"/>
  <c r="BM25" i="20"/>
  <c r="BN25" i="20"/>
  <c r="BO25" i="20"/>
  <c r="BP25" i="20"/>
  <c r="BQ25" i="20"/>
  <c r="BR25" i="20"/>
  <c r="BS25" i="20"/>
  <c r="BT25" i="20"/>
  <c r="BU25" i="20"/>
  <c r="BV25" i="20"/>
  <c r="BW25" i="20"/>
  <c r="BX25" i="20"/>
  <c r="BL26" i="20"/>
  <c r="BM26" i="20"/>
  <c r="BN26" i="20"/>
  <c r="BO26" i="20"/>
  <c r="BP26" i="20"/>
  <c r="BQ26" i="20"/>
  <c r="BR26" i="20"/>
  <c r="BS26" i="20"/>
  <c r="BT26" i="20"/>
  <c r="BU26" i="20"/>
  <c r="BV26" i="20"/>
  <c r="BW26" i="20"/>
  <c r="BX26" i="20"/>
  <c r="BL27" i="20"/>
  <c r="BM27" i="20"/>
  <c r="BN27" i="20"/>
  <c r="BO27" i="20"/>
  <c r="BP27" i="20"/>
  <c r="BQ27" i="20"/>
  <c r="BR27" i="20"/>
  <c r="BS27" i="20"/>
  <c r="BT27" i="20"/>
  <c r="BU27" i="20"/>
  <c r="BV27" i="20"/>
  <c r="BW27" i="20"/>
  <c r="BX27" i="20"/>
  <c r="BL28" i="20"/>
  <c r="BM28" i="20"/>
  <c r="BN28" i="20"/>
  <c r="BO28" i="20"/>
  <c r="BP28" i="20"/>
  <c r="BQ28" i="20"/>
  <c r="BR28" i="20"/>
  <c r="BS28" i="20"/>
  <c r="BT28" i="20"/>
  <c r="BU28" i="20"/>
  <c r="BV28" i="20"/>
  <c r="BW28" i="20"/>
  <c r="BX28" i="20"/>
  <c r="BL29" i="20"/>
  <c r="BM29" i="20"/>
  <c r="BN29" i="20"/>
  <c r="BO29" i="20"/>
  <c r="BP29" i="20"/>
  <c r="BQ29" i="20"/>
  <c r="BR29" i="20"/>
  <c r="BS29" i="20"/>
  <c r="BT29" i="20"/>
  <c r="BU29" i="20"/>
  <c r="BV29" i="20"/>
  <c r="BW29" i="20"/>
  <c r="BX29" i="20"/>
  <c r="BL30" i="20"/>
  <c r="BM30" i="20"/>
  <c r="BN30" i="20"/>
  <c r="BO30" i="20"/>
  <c r="BP30" i="20"/>
  <c r="BQ30" i="20"/>
  <c r="BR30" i="20"/>
  <c r="BS30" i="20"/>
  <c r="BT30" i="20"/>
  <c r="BU30" i="20"/>
  <c r="BV30" i="20"/>
  <c r="BW30" i="20"/>
  <c r="BX30" i="20"/>
  <c r="BL31" i="20"/>
  <c r="BM31" i="20"/>
  <c r="BN31" i="20"/>
  <c r="BO31" i="20"/>
  <c r="BP31" i="20"/>
  <c r="BQ31" i="20"/>
  <c r="BR31" i="20"/>
  <c r="BS31" i="20"/>
  <c r="BT31" i="20"/>
  <c r="BU31" i="20"/>
  <c r="BV31" i="20"/>
  <c r="BW31" i="20"/>
  <c r="BX31" i="20"/>
  <c r="BL32" i="20"/>
  <c r="BM32" i="20"/>
  <c r="BN32" i="20"/>
  <c r="BO32" i="20"/>
  <c r="BP32" i="20"/>
  <c r="BQ32" i="20"/>
  <c r="BR32" i="20"/>
  <c r="BS32" i="20"/>
  <c r="BT32" i="20"/>
  <c r="BU32" i="20"/>
  <c r="BV32" i="20"/>
  <c r="BW32" i="20"/>
  <c r="BX32" i="20"/>
  <c r="BL33" i="20"/>
  <c r="BM33" i="20"/>
  <c r="BN33" i="20"/>
  <c r="BO33" i="20"/>
  <c r="BP33" i="20"/>
  <c r="BQ33" i="20"/>
  <c r="BR33" i="20"/>
  <c r="BS33" i="20"/>
  <c r="BT33" i="20"/>
  <c r="BU33" i="20"/>
  <c r="BV33" i="20"/>
  <c r="BW33" i="20"/>
  <c r="BX33" i="20"/>
  <c r="BL34" i="20"/>
  <c r="BM34" i="20"/>
  <c r="BN34" i="20"/>
  <c r="BO34" i="20"/>
  <c r="BP34" i="20"/>
  <c r="BQ34" i="20"/>
  <c r="BR34" i="20"/>
  <c r="BS34" i="20"/>
  <c r="BT34" i="20"/>
  <c r="BU34" i="20"/>
  <c r="BV34" i="20"/>
  <c r="BW34" i="20"/>
  <c r="BX34" i="20"/>
  <c r="BL35" i="20"/>
  <c r="BM35" i="20"/>
  <c r="BN35" i="20"/>
  <c r="BO35" i="20"/>
  <c r="BP35" i="20"/>
  <c r="BQ35" i="20"/>
  <c r="BR35" i="20"/>
  <c r="BS35" i="20"/>
  <c r="BT35" i="20"/>
  <c r="BU35" i="20"/>
  <c r="BV35" i="20"/>
  <c r="BW35" i="20"/>
  <c r="BX35" i="20"/>
  <c r="BL36" i="20"/>
  <c r="BM36" i="20"/>
  <c r="BN36" i="20"/>
  <c r="BO36" i="20"/>
  <c r="BP36" i="20"/>
  <c r="BQ36" i="20"/>
  <c r="BR36" i="20"/>
  <c r="BS36" i="20"/>
  <c r="BT36" i="20"/>
  <c r="BU36" i="20"/>
  <c r="BV36" i="20"/>
  <c r="BW36" i="20"/>
  <c r="BX36" i="20"/>
  <c r="BL37" i="20"/>
  <c r="BM37" i="20"/>
  <c r="BN37" i="20"/>
  <c r="BO37" i="20"/>
  <c r="BP37" i="20"/>
  <c r="BQ37" i="20"/>
  <c r="BR37" i="20"/>
  <c r="BS37" i="20"/>
  <c r="BT37" i="20"/>
  <c r="BU37" i="20"/>
  <c r="BV37" i="20"/>
  <c r="BW37" i="20"/>
  <c r="BX37" i="20"/>
  <c r="BL38" i="20"/>
  <c r="BM38" i="20"/>
  <c r="BN38" i="20"/>
  <c r="BO38" i="20"/>
  <c r="BP38" i="20"/>
  <c r="BQ38" i="20"/>
  <c r="BR38" i="20"/>
  <c r="BS38" i="20"/>
  <c r="BT38" i="20"/>
  <c r="BU38" i="20"/>
  <c r="BV38" i="20"/>
  <c r="BW38" i="20"/>
  <c r="BX38" i="20"/>
  <c r="BL39" i="20"/>
  <c r="BM39" i="20"/>
  <c r="BN39" i="20"/>
  <c r="BO39" i="20"/>
  <c r="BP39" i="20"/>
  <c r="BQ39" i="20"/>
  <c r="BR39" i="20"/>
  <c r="BS39" i="20"/>
  <c r="BT39" i="20"/>
  <c r="BU39" i="20"/>
  <c r="BV39" i="20"/>
  <c r="BW39" i="20"/>
  <c r="BX39" i="20"/>
  <c r="BL40" i="20"/>
  <c r="BM40" i="20"/>
  <c r="BN40" i="20"/>
  <c r="BO40" i="20"/>
  <c r="BP40" i="20"/>
  <c r="BQ40" i="20"/>
  <c r="BR40" i="20"/>
  <c r="BS40" i="20"/>
  <c r="BT40" i="20"/>
  <c r="BU40" i="20"/>
  <c r="BV40" i="20"/>
  <c r="BW40" i="20"/>
  <c r="BX40" i="20"/>
  <c r="BL41" i="20"/>
  <c r="BM41" i="20"/>
  <c r="BN41" i="20"/>
  <c r="BO41" i="20"/>
  <c r="BP41" i="20"/>
  <c r="BQ41" i="20"/>
  <c r="BR41" i="20"/>
  <c r="BS41" i="20"/>
  <c r="BT41" i="20"/>
  <c r="BU41" i="20"/>
  <c r="BV41" i="20"/>
  <c r="BW41" i="20"/>
  <c r="BX41" i="20"/>
  <c r="BL42" i="20"/>
  <c r="BM42" i="20"/>
  <c r="BN42" i="20"/>
  <c r="BO42" i="20"/>
  <c r="BP42" i="20"/>
  <c r="BQ42" i="20"/>
  <c r="BR42" i="20"/>
  <c r="BS42" i="20"/>
  <c r="BT42" i="20"/>
  <c r="BU42" i="20"/>
  <c r="BV42" i="20"/>
  <c r="BW42" i="20"/>
  <c r="BX42" i="20"/>
  <c r="BL43" i="20"/>
  <c r="BM43" i="20"/>
  <c r="BN43" i="20"/>
  <c r="BO43" i="20"/>
  <c r="BP43" i="20"/>
  <c r="BQ43" i="20"/>
  <c r="BR43" i="20"/>
  <c r="BS43" i="20"/>
  <c r="BT43" i="20"/>
  <c r="BU43" i="20"/>
  <c r="BV43" i="20"/>
  <c r="BW43" i="20"/>
  <c r="BX43" i="20"/>
  <c r="BL44" i="20"/>
  <c r="BM44" i="20"/>
  <c r="BN44" i="20"/>
  <c r="BO44" i="20"/>
  <c r="BP44" i="20"/>
  <c r="BQ44" i="20"/>
  <c r="BR44" i="20"/>
  <c r="BS44" i="20"/>
  <c r="BT44" i="20"/>
  <c r="BU44" i="20"/>
  <c r="BV44" i="20"/>
  <c r="BW44" i="20"/>
  <c r="BX44" i="20"/>
  <c r="BL45" i="20"/>
  <c r="BM45" i="20"/>
  <c r="BN45" i="20"/>
  <c r="BO45" i="20"/>
  <c r="BZ45" i="20" s="1"/>
  <c r="BP45" i="20"/>
  <c r="BQ45" i="20"/>
  <c r="BR45" i="20"/>
  <c r="BS45" i="20"/>
  <c r="BT45" i="20"/>
  <c r="BU45" i="20"/>
  <c r="BV45" i="20"/>
  <c r="BW45" i="20"/>
  <c r="BX45" i="20"/>
  <c r="BL46" i="20"/>
  <c r="BM46" i="20"/>
  <c r="BN46" i="20"/>
  <c r="BO46" i="20"/>
  <c r="BP46" i="20"/>
  <c r="BQ46" i="20"/>
  <c r="BR46" i="20"/>
  <c r="BS46" i="20"/>
  <c r="BT46" i="20"/>
  <c r="BU46" i="20"/>
  <c r="BV46" i="20"/>
  <c r="BW46" i="20"/>
  <c r="BX46" i="20"/>
  <c r="BL47" i="20"/>
  <c r="BM47" i="20"/>
  <c r="BN47" i="20"/>
  <c r="BO47" i="20"/>
  <c r="BP47" i="20"/>
  <c r="BQ47" i="20"/>
  <c r="BR47" i="20"/>
  <c r="BS47" i="20"/>
  <c r="BT47" i="20"/>
  <c r="BU47" i="20"/>
  <c r="BV47" i="20"/>
  <c r="BW47" i="20"/>
  <c r="BX47" i="20"/>
  <c r="BL48" i="20"/>
  <c r="BM48" i="20"/>
  <c r="BN48" i="20"/>
  <c r="BO48" i="20"/>
  <c r="BP48" i="20"/>
  <c r="BQ48" i="20"/>
  <c r="BR48" i="20"/>
  <c r="BS48" i="20"/>
  <c r="BT48" i="20"/>
  <c r="BU48" i="20"/>
  <c r="BV48" i="20"/>
  <c r="BW48" i="20"/>
  <c r="BX48" i="20"/>
  <c r="BL49" i="20"/>
  <c r="BM49" i="20"/>
  <c r="BN49" i="20"/>
  <c r="BO49" i="20"/>
  <c r="BP49" i="20"/>
  <c r="BQ49" i="20"/>
  <c r="BR49" i="20"/>
  <c r="BS49" i="20"/>
  <c r="BT49" i="20"/>
  <c r="BU49" i="20"/>
  <c r="BV49" i="20"/>
  <c r="BW49" i="20"/>
  <c r="BX49" i="20"/>
  <c r="BL50" i="20"/>
  <c r="BM50" i="20"/>
  <c r="BN50" i="20"/>
  <c r="BO50" i="20"/>
  <c r="BP50" i="20"/>
  <c r="BQ50" i="20"/>
  <c r="BR50" i="20"/>
  <c r="BS50" i="20"/>
  <c r="BT50" i="20"/>
  <c r="BU50" i="20"/>
  <c r="BV50" i="20"/>
  <c r="BW50" i="20"/>
  <c r="BX50" i="20"/>
  <c r="BL51" i="20"/>
  <c r="BM51" i="20"/>
  <c r="BN51" i="20"/>
  <c r="BO51" i="20"/>
  <c r="BP51" i="20"/>
  <c r="BQ51" i="20"/>
  <c r="BR51" i="20"/>
  <c r="BS51" i="20"/>
  <c r="BT51" i="20"/>
  <c r="BU51" i="20"/>
  <c r="BV51" i="20"/>
  <c r="BW51" i="20"/>
  <c r="BX51" i="20"/>
  <c r="BL52" i="20"/>
  <c r="BM52" i="20"/>
  <c r="BN52" i="20"/>
  <c r="BO52" i="20"/>
  <c r="BP52" i="20"/>
  <c r="BQ52" i="20"/>
  <c r="BR52" i="20"/>
  <c r="BS52" i="20"/>
  <c r="BT52" i="20"/>
  <c r="BU52" i="20"/>
  <c r="BV52" i="20"/>
  <c r="BW52" i="20"/>
  <c r="BX52" i="20"/>
  <c r="BL53" i="20"/>
  <c r="BM53" i="20"/>
  <c r="BN53" i="20"/>
  <c r="BO53" i="20"/>
  <c r="BZ53" i="20" s="1"/>
  <c r="BP53" i="20"/>
  <c r="BQ53" i="20"/>
  <c r="BR53" i="20"/>
  <c r="BS53" i="20"/>
  <c r="BT53" i="20"/>
  <c r="BU53" i="20"/>
  <c r="BV53" i="20"/>
  <c r="BW53" i="20"/>
  <c r="BX53" i="20"/>
  <c r="BL54" i="20"/>
  <c r="BM54" i="20"/>
  <c r="BN54" i="20"/>
  <c r="BO54" i="20"/>
  <c r="BP54" i="20"/>
  <c r="BQ54" i="20"/>
  <c r="BR54" i="20"/>
  <c r="BS54" i="20"/>
  <c r="BT54" i="20"/>
  <c r="BU54" i="20"/>
  <c r="BV54" i="20"/>
  <c r="BW54" i="20"/>
  <c r="BX54" i="20"/>
  <c r="BL55" i="20"/>
  <c r="BM55" i="20"/>
  <c r="BN55" i="20"/>
  <c r="BO55" i="20"/>
  <c r="BP55" i="20"/>
  <c r="BQ55" i="20"/>
  <c r="BR55" i="20"/>
  <c r="BS55" i="20"/>
  <c r="BT55" i="20"/>
  <c r="BU55" i="20"/>
  <c r="BV55" i="20"/>
  <c r="BW55" i="20"/>
  <c r="BX55" i="20"/>
  <c r="BL56" i="20"/>
  <c r="BM56" i="20"/>
  <c r="BN56" i="20"/>
  <c r="BO56" i="20"/>
  <c r="BP56" i="20"/>
  <c r="BQ56" i="20"/>
  <c r="BR56" i="20"/>
  <c r="BS56" i="20"/>
  <c r="BT56" i="20"/>
  <c r="BU56" i="20"/>
  <c r="BV56" i="20"/>
  <c r="BW56" i="20"/>
  <c r="BX56" i="20"/>
  <c r="BL57" i="20"/>
  <c r="BM57" i="20"/>
  <c r="BN57" i="20"/>
  <c r="BO57" i="20"/>
  <c r="BZ57" i="20" s="1"/>
  <c r="BP57" i="20"/>
  <c r="BQ57" i="20"/>
  <c r="BR57" i="20"/>
  <c r="BS57" i="20"/>
  <c r="BT57" i="20"/>
  <c r="BU57" i="20"/>
  <c r="BV57" i="20"/>
  <c r="BW57" i="20"/>
  <c r="BX57" i="20"/>
  <c r="BL58" i="20"/>
  <c r="BM58" i="20"/>
  <c r="BN58" i="20"/>
  <c r="BO58" i="20"/>
  <c r="BP58" i="20"/>
  <c r="BQ58" i="20"/>
  <c r="BR58" i="20"/>
  <c r="BS58" i="20"/>
  <c r="BT58" i="20"/>
  <c r="BU58" i="20"/>
  <c r="BV58" i="20"/>
  <c r="BW58" i="20"/>
  <c r="BX58" i="20"/>
  <c r="BL59" i="20"/>
  <c r="BM59" i="20"/>
  <c r="BN59" i="20"/>
  <c r="BO59" i="20"/>
  <c r="BP59" i="20"/>
  <c r="BQ59" i="20"/>
  <c r="BR59" i="20"/>
  <c r="BS59" i="20"/>
  <c r="BT59" i="20"/>
  <c r="BU59" i="20"/>
  <c r="BV59" i="20"/>
  <c r="BW59" i="20"/>
  <c r="BX59" i="20"/>
  <c r="BL60" i="20"/>
  <c r="BM60" i="20"/>
  <c r="BN60" i="20"/>
  <c r="BO60" i="20"/>
  <c r="BP60" i="20"/>
  <c r="BQ60" i="20"/>
  <c r="BR60" i="20"/>
  <c r="BS60" i="20"/>
  <c r="BT60" i="20"/>
  <c r="BU60" i="20"/>
  <c r="BV60" i="20"/>
  <c r="BW60" i="20"/>
  <c r="BX60" i="20"/>
  <c r="BL61" i="20"/>
  <c r="BM61" i="20"/>
  <c r="BN61" i="20"/>
  <c r="BO61" i="20"/>
  <c r="BP61" i="20"/>
  <c r="BQ61" i="20"/>
  <c r="BR61" i="20"/>
  <c r="BS61" i="20"/>
  <c r="BT61" i="20"/>
  <c r="BU61" i="20"/>
  <c r="BV61" i="20"/>
  <c r="BW61" i="20"/>
  <c r="BX61" i="20"/>
  <c r="BL62" i="20"/>
  <c r="BM62" i="20"/>
  <c r="BN62" i="20"/>
  <c r="BO62" i="20"/>
  <c r="BP62" i="20"/>
  <c r="BQ62" i="20"/>
  <c r="BR62" i="20"/>
  <c r="BS62" i="20"/>
  <c r="BT62" i="20"/>
  <c r="BU62" i="20"/>
  <c r="BV62" i="20"/>
  <c r="BW62" i="20"/>
  <c r="BX62" i="20"/>
  <c r="BL63" i="20"/>
  <c r="BM63" i="20"/>
  <c r="BN63" i="20"/>
  <c r="BO63" i="20"/>
  <c r="BP63" i="20"/>
  <c r="BQ63" i="20"/>
  <c r="BR63" i="20"/>
  <c r="BS63" i="20"/>
  <c r="BT63" i="20"/>
  <c r="BU63" i="20"/>
  <c r="BV63" i="20"/>
  <c r="BW63" i="20"/>
  <c r="BX63" i="20"/>
  <c r="BL64" i="20"/>
  <c r="BM64" i="20"/>
  <c r="BN64" i="20"/>
  <c r="BO64" i="20"/>
  <c r="BP64" i="20"/>
  <c r="BQ64" i="20"/>
  <c r="BR64" i="20"/>
  <c r="BS64" i="20"/>
  <c r="BT64" i="20"/>
  <c r="BU64" i="20"/>
  <c r="BV64" i="20"/>
  <c r="BW64" i="20"/>
  <c r="BX64" i="20"/>
  <c r="BL65" i="20"/>
  <c r="BM65" i="20"/>
  <c r="BN65" i="20"/>
  <c r="BO65" i="20"/>
  <c r="BP65" i="20"/>
  <c r="BQ65" i="20"/>
  <c r="BR65" i="20"/>
  <c r="BS65" i="20"/>
  <c r="BT65" i="20"/>
  <c r="BU65" i="20"/>
  <c r="BV65" i="20"/>
  <c r="BW65" i="20"/>
  <c r="BX65" i="20"/>
  <c r="BL66" i="20"/>
  <c r="BM66" i="20"/>
  <c r="BN66" i="20"/>
  <c r="BO66" i="20"/>
  <c r="BP66" i="20"/>
  <c r="BQ66" i="20"/>
  <c r="BR66" i="20"/>
  <c r="BS66" i="20"/>
  <c r="BT66" i="20"/>
  <c r="BU66" i="20"/>
  <c r="BV66" i="20"/>
  <c r="BW66" i="20"/>
  <c r="BX66" i="20"/>
  <c r="BL67" i="20"/>
  <c r="BM67" i="20"/>
  <c r="BN67" i="20"/>
  <c r="BO67" i="20"/>
  <c r="BP67" i="20"/>
  <c r="BQ67" i="20"/>
  <c r="BR67" i="20"/>
  <c r="BS67" i="20"/>
  <c r="BT67" i="20"/>
  <c r="BU67" i="20"/>
  <c r="BV67" i="20"/>
  <c r="BW67" i="20"/>
  <c r="BX67" i="20"/>
  <c r="BL68" i="20"/>
  <c r="BM68" i="20"/>
  <c r="BN68" i="20"/>
  <c r="BO68" i="20"/>
  <c r="BP68" i="20"/>
  <c r="BQ68" i="20"/>
  <c r="BR68" i="20"/>
  <c r="BS68" i="20"/>
  <c r="BT68" i="20"/>
  <c r="BU68" i="20"/>
  <c r="BV68" i="20"/>
  <c r="BW68" i="20"/>
  <c r="BX68" i="20"/>
  <c r="BL69" i="20"/>
  <c r="BM69" i="20"/>
  <c r="BN69" i="20"/>
  <c r="BO69" i="20"/>
  <c r="BP69" i="20"/>
  <c r="BQ69" i="20"/>
  <c r="BR69" i="20"/>
  <c r="BS69" i="20"/>
  <c r="BT69" i="20"/>
  <c r="BU69" i="20"/>
  <c r="BV69" i="20"/>
  <c r="BW69" i="20"/>
  <c r="BX69" i="20"/>
  <c r="BL70" i="20"/>
  <c r="BM70" i="20"/>
  <c r="BN70" i="20"/>
  <c r="BO70" i="20"/>
  <c r="BP70" i="20"/>
  <c r="BQ70" i="20"/>
  <c r="BR70" i="20"/>
  <c r="BS70" i="20"/>
  <c r="BT70" i="20"/>
  <c r="BU70" i="20"/>
  <c r="BV70" i="20"/>
  <c r="BW70" i="20"/>
  <c r="BX70" i="20"/>
  <c r="BL71" i="20"/>
  <c r="BM71" i="20"/>
  <c r="BN71" i="20"/>
  <c r="BO71" i="20"/>
  <c r="BP71" i="20"/>
  <c r="BQ71" i="20"/>
  <c r="BR71" i="20"/>
  <c r="BS71" i="20"/>
  <c r="BT71" i="20"/>
  <c r="BU71" i="20"/>
  <c r="BV71" i="20"/>
  <c r="BW71" i="20"/>
  <c r="BX71" i="20"/>
  <c r="BL72" i="20"/>
  <c r="BM72" i="20"/>
  <c r="BN72" i="20"/>
  <c r="BO72" i="20"/>
  <c r="BP72" i="20"/>
  <c r="BQ72" i="20"/>
  <c r="BR72" i="20"/>
  <c r="BS72" i="20"/>
  <c r="BT72" i="20"/>
  <c r="BU72" i="20"/>
  <c r="BV72" i="20"/>
  <c r="BW72" i="20"/>
  <c r="BX72" i="20"/>
  <c r="BL73" i="20"/>
  <c r="BM73" i="20"/>
  <c r="BN73" i="20"/>
  <c r="BO73" i="20"/>
  <c r="BP73" i="20"/>
  <c r="BQ73" i="20"/>
  <c r="BR73" i="20"/>
  <c r="BS73" i="20"/>
  <c r="BT73" i="20"/>
  <c r="BU73" i="20"/>
  <c r="BV73" i="20"/>
  <c r="BW73" i="20"/>
  <c r="BX73" i="20"/>
  <c r="BL74" i="20"/>
  <c r="BM74" i="20"/>
  <c r="BN74" i="20"/>
  <c r="BO74" i="20"/>
  <c r="BP74" i="20"/>
  <c r="BQ74" i="20"/>
  <c r="BR74" i="20"/>
  <c r="BS74" i="20"/>
  <c r="BT74" i="20"/>
  <c r="BU74" i="20"/>
  <c r="BV74" i="20"/>
  <c r="BW74" i="20"/>
  <c r="BX74" i="20"/>
  <c r="BL75" i="20"/>
  <c r="BM75" i="20"/>
  <c r="BN75" i="20"/>
  <c r="BO75" i="20"/>
  <c r="BP75" i="20"/>
  <c r="BQ75" i="20"/>
  <c r="BR75" i="20"/>
  <c r="BS75" i="20"/>
  <c r="BT75" i="20"/>
  <c r="BU75" i="20"/>
  <c r="BV75" i="20"/>
  <c r="BW75" i="20"/>
  <c r="BX75" i="20"/>
  <c r="BL76" i="20"/>
  <c r="BM76" i="20"/>
  <c r="BN76" i="20"/>
  <c r="BO76" i="20"/>
  <c r="BP76" i="20"/>
  <c r="BQ76" i="20"/>
  <c r="BR76" i="20"/>
  <c r="BS76" i="20"/>
  <c r="BT76" i="20"/>
  <c r="BU76" i="20"/>
  <c r="BV76" i="20"/>
  <c r="BW76" i="20"/>
  <c r="BX76" i="20"/>
  <c r="BL77" i="20"/>
  <c r="BM77" i="20"/>
  <c r="BN77" i="20"/>
  <c r="BO77" i="20"/>
  <c r="BP77" i="20"/>
  <c r="BQ77" i="20"/>
  <c r="BR77" i="20"/>
  <c r="BS77" i="20"/>
  <c r="BT77" i="20"/>
  <c r="BU77" i="20"/>
  <c r="BV77" i="20"/>
  <c r="BW77" i="20"/>
  <c r="BX77" i="20"/>
  <c r="BL78" i="20"/>
  <c r="BM78" i="20"/>
  <c r="BN78" i="20"/>
  <c r="BZ78" i="20" s="1"/>
  <c r="BO78" i="20"/>
  <c r="BP78" i="20"/>
  <c r="BQ78" i="20"/>
  <c r="BR78" i="20"/>
  <c r="BS78" i="20"/>
  <c r="BT78" i="20"/>
  <c r="BU78" i="20"/>
  <c r="BV78" i="20"/>
  <c r="BW78" i="20"/>
  <c r="BX78" i="20"/>
  <c r="BL79" i="20"/>
  <c r="BM79" i="20"/>
  <c r="BN79" i="20"/>
  <c r="BO79" i="20"/>
  <c r="BP79" i="20"/>
  <c r="BQ79" i="20"/>
  <c r="BR79" i="20"/>
  <c r="BS79" i="20"/>
  <c r="BT79" i="20"/>
  <c r="BU79" i="20"/>
  <c r="BV79" i="20"/>
  <c r="BW79" i="20"/>
  <c r="BX79" i="20"/>
  <c r="BL80" i="20"/>
  <c r="BM80" i="20"/>
  <c r="BN80" i="20"/>
  <c r="BO80" i="20"/>
  <c r="BP80" i="20"/>
  <c r="BQ80" i="20"/>
  <c r="BR80" i="20"/>
  <c r="BS80" i="20"/>
  <c r="BT80" i="20"/>
  <c r="BU80" i="20"/>
  <c r="BV80" i="20"/>
  <c r="BW80" i="20"/>
  <c r="BX80" i="20"/>
  <c r="BL81" i="20"/>
  <c r="BM81" i="20"/>
  <c r="BN81" i="20"/>
  <c r="BO81" i="20"/>
  <c r="BP81" i="20"/>
  <c r="BQ81" i="20"/>
  <c r="BR81" i="20"/>
  <c r="BS81" i="20"/>
  <c r="BT81" i="20"/>
  <c r="BU81" i="20"/>
  <c r="BV81" i="20"/>
  <c r="BW81" i="20"/>
  <c r="BX81" i="20"/>
  <c r="BL82" i="20"/>
  <c r="BM82" i="20"/>
  <c r="BN82" i="20"/>
  <c r="BO82" i="20"/>
  <c r="BP82" i="20"/>
  <c r="BQ82" i="20"/>
  <c r="BR82" i="20"/>
  <c r="BS82" i="20"/>
  <c r="BT82" i="20"/>
  <c r="BU82" i="20"/>
  <c r="BV82" i="20"/>
  <c r="BW82" i="20"/>
  <c r="BX82" i="20"/>
  <c r="BL83" i="20"/>
  <c r="BM83" i="20"/>
  <c r="BN83" i="20"/>
  <c r="BO83" i="20"/>
  <c r="BP83" i="20"/>
  <c r="BQ83" i="20"/>
  <c r="BR83" i="20"/>
  <c r="BS83" i="20"/>
  <c r="BT83" i="20"/>
  <c r="BU83" i="20"/>
  <c r="BV83" i="20"/>
  <c r="BW83" i="20"/>
  <c r="BX83" i="20"/>
  <c r="BL84" i="20"/>
  <c r="BM84" i="20"/>
  <c r="BN84" i="20"/>
  <c r="BO84" i="20"/>
  <c r="BP84" i="20"/>
  <c r="BQ84" i="20"/>
  <c r="BR84" i="20"/>
  <c r="BS84" i="20"/>
  <c r="BT84" i="20"/>
  <c r="BU84" i="20"/>
  <c r="BV84" i="20"/>
  <c r="BW84" i="20"/>
  <c r="BX84" i="20"/>
  <c r="BL85" i="20"/>
  <c r="BM85" i="20"/>
  <c r="BN85" i="20"/>
  <c r="BO85" i="20"/>
  <c r="BP85" i="20"/>
  <c r="BQ85" i="20"/>
  <c r="BR85" i="20"/>
  <c r="BS85" i="20"/>
  <c r="BT85" i="20"/>
  <c r="BU85" i="20"/>
  <c r="BV85" i="20"/>
  <c r="BW85" i="20"/>
  <c r="BX85" i="20"/>
  <c r="BL86" i="20"/>
  <c r="BM86" i="20"/>
  <c r="BN86" i="20"/>
  <c r="BO86" i="20"/>
  <c r="BP86" i="20"/>
  <c r="BQ86" i="20"/>
  <c r="BR86" i="20"/>
  <c r="BS86" i="20"/>
  <c r="BT86" i="20"/>
  <c r="BU86" i="20"/>
  <c r="BV86" i="20"/>
  <c r="BW86" i="20"/>
  <c r="BX86" i="20"/>
  <c r="BL87" i="20"/>
  <c r="BM87" i="20"/>
  <c r="BN87" i="20"/>
  <c r="BO87" i="20"/>
  <c r="BP87" i="20"/>
  <c r="BQ87" i="20"/>
  <c r="BR87" i="20"/>
  <c r="BS87" i="20"/>
  <c r="BT87" i="20"/>
  <c r="BU87" i="20"/>
  <c r="BV87" i="20"/>
  <c r="BW87" i="20"/>
  <c r="BX87" i="20"/>
  <c r="BL88" i="20"/>
  <c r="BM88" i="20"/>
  <c r="BN88" i="20"/>
  <c r="BO88" i="20"/>
  <c r="BP88" i="20"/>
  <c r="BQ88" i="20"/>
  <c r="BR88" i="20"/>
  <c r="BS88" i="20"/>
  <c r="BT88" i="20"/>
  <c r="BU88" i="20"/>
  <c r="BV88" i="20"/>
  <c r="BW88" i="20"/>
  <c r="BX88" i="20"/>
  <c r="BL89" i="20"/>
  <c r="BM89" i="20"/>
  <c r="BN89" i="20"/>
  <c r="BO89" i="20"/>
  <c r="BP89" i="20"/>
  <c r="BQ89" i="20"/>
  <c r="BR89" i="20"/>
  <c r="BS89" i="20"/>
  <c r="BT89" i="20"/>
  <c r="BU89" i="20"/>
  <c r="BV89" i="20"/>
  <c r="BW89" i="20"/>
  <c r="BX89" i="20"/>
  <c r="BL90" i="20"/>
  <c r="BM90" i="20"/>
  <c r="BN90" i="20"/>
  <c r="BO90" i="20"/>
  <c r="BP90" i="20"/>
  <c r="BQ90" i="20"/>
  <c r="BR90" i="20"/>
  <c r="BS90" i="20"/>
  <c r="BT90" i="20"/>
  <c r="BU90" i="20"/>
  <c r="BV90" i="20"/>
  <c r="BW90" i="20"/>
  <c r="BX90" i="20"/>
  <c r="BL91" i="20"/>
  <c r="BM91" i="20"/>
  <c r="BN91" i="20"/>
  <c r="BO91" i="20"/>
  <c r="BP91" i="20"/>
  <c r="BQ91" i="20"/>
  <c r="BR91" i="20"/>
  <c r="BS91" i="20"/>
  <c r="BT91" i="20"/>
  <c r="BU91" i="20"/>
  <c r="BV91" i="20"/>
  <c r="BW91" i="20"/>
  <c r="BX91" i="20"/>
  <c r="BL92" i="20"/>
  <c r="BM92" i="20"/>
  <c r="BN92" i="20"/>
  <c r="BO92" i="20"/>
  <c r="BP92" i="20"/>
  <c r="BQ92" i="20"/>
  <c r="BR92" i="20"/>
  <c r="BS92" i="20"/>
  <c r="BT92" i="20"/>
  <c r="BU92" i="20"/>
  <c r="BV92" i="20"/>
  <c r="BW92" i="20"/>
  <c r="BX92" i="20"/>
  <c r="BL93" i="20"/>
  <c r="BM93" i="20"/>
  <c r="BN93" i="20"/>
  <c r="BO93" i="20"/>
  <c r="BP93" i="20"/>
  <c r="BQ93" i="20"/>
  <c r="BR93" i="20"/>
  <c r="BS93" i="20"/>
  <c r="BT93" i="20"/>
  <c r="BU93" i="20"/>
  <c r="BV93" i="20"/>
  <c r="BW93" i="20"/>
  <c r="BX93" i="20"/>
  <c r="BL94" i="20"/>
  <c r="BM94" i="20"/>
  <c r="BN94" i="20"/>
  <c r="BO94" i="20"/>
  <c r="BP94" i="20"/>
  <c r="BQ94" i="20"/>
  <c r="BR94" i="20"/>
  <c r="BS94" i="20"/>
  <c r="BT94" i="20"/>
  <c r="BU94" i="20"/>
  <c r="BV94" i="20"/>
  <c r="BW94" i="20"/>
  <c r="BX94" i="20"/>
  <c r="BL95" i="20"/>
  <c r="BM95" i="20"/>
  <c r="BN95" i="20"/>
  <c r="BO95" i="20"/>
  <c r="BP95" i="20"/>
  <c r="BQ95" i="20"/>
  <c r="BR95" i="20"/>
  <c r="BS95" i="20"/>
  <c r="BT95" i="20"/>
  <c r="BU95" i="20"/>
  <c r="BV95" i="20"/>
  <c r="BW95" i="20"/>
  <c r="BX95" i="20"/>
  <c r="BL96" i="20"/>
  <c r="BM96" i="20"/>
  <c r="BN96" i="20"/>
  <c r="BO96" i="20"/>
  <c r="BP96" i="20"/>
  <c r="BQ96" i="20"/>
  <c r="BR96" i="20"/>
  <c r="BS96" i="20"/>
  <c r="BT96" i="20"/>
  <c r="BU96" i="20"/>
  <c r="BV96" i="20"/>
  <c r="BW96" i="20"/>
  <c r="BX96" i="20"/>
  <c r="BL97" i="20"/>
  <c r="BM97" i="20"/>
  <c r="BN97" i="20"/>
  <c r="BO97" i="20"/>
  <c r="BP97" i="20"/>
  <c r="BQ97" i="20"/>
  <c r="BR97" i="20"/>
  <c r="BS97" i="20"/>
  <c r="BT97" i="20"/>
  <c r="BU97" i="20"/>
  <c r="BV97" i="20"/>
  <c r="BW97" i="20"/>
  <c r="BX97" i="20"/>
  <c r="BL98" i="20"/>
  <c r="BM98" i="20"/>
  <c r="BN98" i="20"/>
  <c r="BO98" i="20"/>
  <c r="BP98" i="20"/>
  <c r="BQ98" i="20"/>
  <c r="BR98" i="20"/>
  <c r="BS98" i="20"/>
  <c r="BT98" i="20"/>
  <c r="BU98" i="20"/>
  <c r="BV98" i="20"/>
  <c r="BW98" i="20"/>
  <c r="BX98" i="20"/>
  <c r="BL99" i="20"/>
  <c r="BM99" i="20"/>
  <c r="BN99" i="20"/>
  <c r="BO99" i="20"/>
  <c r="BP99" i="20"/>
  <c r="BQ99" i="20"/>
  <c r="BR99" i="20"/>
  <c r="BS99" i="20"/>
  <c r="BT99" i="20"/>
  <c r="BU99" i="20"/>
  <c r="BV99" i="20"/>
  <c r="BW99" i="20"/>
  <c r="BX99" i="20"/>
  <c r="BL100" i="20"/>
  <c r="BM100" i="20"/>
  <c r="BN100" i="20"/>
  <c r="BO100" i="20"/>
  <c r="BP100" i="20"/>
  <c r="BQ100" i="20"/>
  <c r="BR100" i="20"/>
  <c r="BS100" i="20"/>
  <c r="BT100" i="20"/>
  <c r="BU100" i="20"/>
  <c r="BV100" i="20"/>
  <c r="BW100" i="20"/>
  <c r="BX100" i="20"/>
  <c r="BL101" i="20"/>
  <c r="BM101" i="20"/>
  <c r="BN101" i="20"/>
  <c r="BO101" i="20"/>
  <c r="BP101" i="20"/>
  <c r="BQ101" i="20"/>
  <c r="BR101" i="20"/>
  <c r="BS101" i="20"/>
  <c r="BT101" i="20"/>
  <c r="BU101" i="20"/>
  <c r="BV101" i="20"/>
  <c r="BW101" i="20"/>
  <c r="BX101" i="20"/>
  <c r="BL102" i="20"/>
  <c r="BM102" i="20"/>
  <c r="BN102" i="20"/>
  <c r="BO102" i="20"/>
  <c r="BP102" i="20"/>
  <c r="BQ102" i="20"/>
  <c r="BR102" i="20"/>
  <c r="BS102" i="20"/>
  <c r="BT102" i="20"/>
  <c r="BU102" i="20"/>
  <c r="BV102" i="20"/>
  <c r="BW102" i="20"/>
  <c r="BX102" i="20"/>
  <c r="BL103" i="20"/>
  <c r="BM103" i="20"/>
  <c r="BN103" i="20"/>
  <c r="BO103" i="20"/>
  <c r="BP103" i="20"/>
  <c r="BQ103" i="20"/>
  <c r="BR103" i="20"/>
  <c r="BS103" i="20"/>
  <c r="BT103" i="20"/>
  <c r="BU103" i="20"/>
  <c r="BV103" i="20"/>
  <c r="BW103" i="20"/>
  <c r="BX103" i="20"/>
  <c r="BL104" i="20"/>
  <c r="BM104" i="20"/>
  <c r="BN104" i="20"/>
  <c r="BO104" i="20"/>
  <c r="BP104" i="20"/>
  <c r="BQ104" i="20"/>
  <c r="BR104" i="20"/>
  <c r="BS104" i="20"/>
  <c r="BT104" i="20"/>
  <c r="BU104" i="20"/>
  <c r="BV104" i="20"/>
  <c r="BW104" i="20"/>
  <c r="BX104" i="20"/>
  <c r="BL105" i="20"/>
  <c r="BM105" i="20"/>
  <c r="BN105" i="20"/>
  <c r="BO105" i="20"/>
  <c r="BP105" i="20"/>
  <c r="BQ105" i="20"/>
  <c r="BR105" i="20"/>
  <c r="BS105" i="20"/>
  <c r="BT105" i="20"/>
  <c r="BU105" i="20"/>
  <c r="BV105" i="20"/>
  <c r="BW105" i="20"/>
  <c r="BX105" i="20"/>
  <c r="BL106" i="20"/>
  <c r="BM106" i="20"/>
  <c r="BN106" i="20"/>
  <c r="BO106" i="20"/>
  <c r="BP106" i="20"/>
  <c r="BQ106" i="20"/>
  <c r="BR106" i="20"/>
  <c r="BS106" i="20"/>
  <c r="BT106" i="20"/>
  <c r="BU106" i="20"/>
  <c r="BV106" i="20"/>
  <c r="BW106" i="20"/>
  <c r="BX106" i="20"/>
  <c r="BL107" i="20"/>
  <c r="BM107" i="20"/>
  <c r="BN107" i="20"/>
  <c r="BO107" i="20"/>
  <c r="BP107" i="20"/>
  <c r="BQ107" i="20"/>
  <c r="BR107" i="20"/>
  <c r="BS107" i="20"/>
  <c r="BT107" i="20"/>
  <c r="BU107" i="20"/>
  <c r="BV107" i="20"/>
  <c r="BW107" i="20"/>
  <c r="BX107" i="20"/>
  <c r="BL108" i="20"/>
  <c r="BM108" i="20"/>
  <c r="BN108" i="20"/>
  <c r="BO108" i="20"/>
  <c r="BP108" i="20"/>
  <c r="BQ108" i="20"/>
  <c r="BR108" i="20"/>
  <c r="BS108" i="20"/>
  <c r="BT108" i="20"/>
  <c r="BU108" i="20"/>
  <c r="BV108" i="20"/>
  <c r="BW108" i="20"/>
  <c r="BX108" i="20"/>
  <c r="BL109" i="20"/>
  <c r="BM109" i="20"/>
  <c r="BN109" i="20"/>
  <c r="BO109" i="20"/>
  <c r="BP109" i="20"/>
  <c r="BQ109" i="20"/>
  <c r="BR109" i="20"/>
  <c r="BS109" i="20"/>
  <c r="BT109" i="20"/>
  <c r="BU109" i="20"/>
  <c r="BV109" i="20"/>
  <c r="BW109" i="20"/>
  <c r="BX109" i="20"/>
  <c r="BL110" i="20"/>
  <c r="BM110" i="20"/>
  <c r="BN110" i="20"/>
  <c r="BO110" i="20"/>
  <c r="BP110" i="20"/>
  <c r="BQ110" i="20"/>
  <c r="BR110" i="20"/>
  <c r="BS110" i="20"/>
  <c r="BT110" i="20"/>
  <c r="BU110" i="20"/>
  <c r="BV110" i="20"/>
  <c r="BW110" i="20"/>
  <c r="BX110" i="20"/>
  <c r="BL111" i="20"/>
  <c r="BM111" i="20"/>
  <c r="BN111" i="20"/>
  <c r="BO111" i="20"/>
  <c r="BP111" i="20"/>
  <c r="BQ111" i="20"/>
  <c r="BR111" i="20"/>
  <c r="BS111" i="20"/>
  <c r="BT111" i="20"/>
  <c r="BU111" i="20"/>
  <c r="BV111" i="20"/>
  <c r="BW111" i="20"/>
  <c r="BX111" i="20"/>
  <c r="BL112" i="20"/>
  <c r="BM112" i="20"/>
  <c r="BN112" i="20"/>
  <c r="BO112" i="20"/>
  <c r="BP112" i="20"/>
  <c r="BQ112" i="20"/>
  <c r="BR112" i="20"/>
  <c r="BS112" i="20"/>
  <c r="BT112" i="20"/>
  <c r="BU112" i="20"/>
  <c r="BV112" i="20"/>
  <c r="BW112" i="20"/>
  <c r="BX112" i="20"/>
  <c r="BL113" i="20"/>
  <c r="BM113" i="20"/>
  <c r="BN113" i="20"/>
  <c r="BO113" i="20"/>
  <c r="BP113" i="20"/>
  <c r="BQ113" i="20"/>
  <c r="BR113" i="20"/>
  <c r="BS113" i="20"/>
  <c r="BT113" i="20"/>
  <c r="BU113" i="20"/>
  <c r="BV113" i="20"/>
  <c r="BW113" i="20"/>
  <c r="BX113" i="20"/>
  <c r="BL114" i="20"/>
  <c r="BM114" i="20"/>
  <c r="BN114" i="20"/>
  <c r="BO114" i="20"/>
  <c r="BP114" i="20"/>
  <c r="BQ114" i="20"/>
  <c r="BR114" i="20"/>
  <c r="BS114" i="20"/>
  <c r="BT114" i="20"/>
  <c r="BU114" i="20"/>
  <c r="BV114" i="20"/>
  <c r="BW114" i="20"/>
  <c r="BX114" i="20"/>
  <c r="BL115" i="20"/>
  <c r="BM115" i="20"/>
  <c r="BN115" i="20"/>
  <c r="BO115" i="20"/>
  <c r="BP115" i="20"/>
  <c r="BQ115" i="20"/>
  <c r="BR115" i="20"/>
  <c r="BS115" i="20"/>
  <c r="BT115" i="20"/>
  <c r="BU115" i="20"/>
  <c r="BV115" i="20"/>
  <c r="BW115" i="20"/>
  <c r="BX115" i="20"/>
  <c r="BL116" i="20"/>
  <c r="BM116" i="20"/>
  <c r="BN116" i="20"/>
  <c r="BO116" i="20"/>
  <c r="BP116" i="20"/>
  <c r="BQ116" i="20"/>
  <c r="BR116" i="20"/>
  <c r="BS116" i="20"/>
  <c r="BT116" i="20"/>
  <c r="BU116" i="20"/>
  <c r="BV116" i="20"/>
  <c r="BW116" i="20"/>
  <c r="BX116" i="20"/>
  <c r="BL117" i="20"/>
  <c r="BM117" i="20"/>
  <c r="BN117" i="20"/>
  <c r="BO117" i="20"/>
  <c r="BP117" i="20"/>
  <c r="BQ117" i="20"/>
  <c r="BR117" i="20"/>
  <c r="BS117" i="20"/>
  <c r="BT117" i="20"/>
  <c r="BU117" i="20"/>
  <c r="BV117" i="20"/>
  <c r="BW117" i="20"/>
  <c r="BX117" i="20"/>
  <c r="BL118" i="20"/>
  <c r="BM118" i="20"/>
  <c r="BN118" i="20"/>
  <c r="BO118" i="20"/>
  <c r="BP118" i="20"/>
  <c r="BQ118" i="20"/>
  <c r="BR118" i="20"/>
  <c r="BS118" i="20"/>
  <c r="BT118" i="20"/>
  <c r="BU118" i="20"/>
  <c r="BV118" i="20"/>
  <c r="BW118" i="20"/>
  <c r="BX118" i="20"/>
  <c r="BL119" i="20"/>
  <c r="BM119" i="20"/>
  <c r="BN119" i="20"/>
  <c r="BO119" i="20"/>
  <c r="BP119" i="20"/>
  <c r="BQ119" i="20"/>
  <c r="BR119" i="20"/>
  <c r="BS119" i="20"/>
  <c r="BT119" i="20"/>
  <c r="BU119" i="20"/>
  <c r="BV119" i="20"/>
  <c r="BW119" i="20"/>
  <c r="BX119" i="20"/>
  <c r="BL120" i="20"/>
  <c r="BM120" i="20"/>
  <c r="BN120" i="20"/>
  <c r="BO120" i="20"/>
  <c r="BP120" i="20"/>
  <c r="BQ120" i="20"/>
  <c r="BR120" i="20"/>
  <c r="BS120" i="20"/>
  <c r="BT120" i="20"/>
  <c r="BU120" i="20"/>
  <c r="BV120" i="20"/>
  <c r="BW120" i="20"/>
  <c r="BX120" i="20"/>
  <c r="BL121" i="20"/>
  <c r="BM121" i="20"/>
  <c r="BN121" i="20"/>
  <c r="BO121" i="20"/>
  <c r="BP121" i="20"/>
  <c r="BQ121" i="20"/>
  <c r="BR121" i="20"/>
  <c r="BS121" i="20"/>
  <c r="BT121" i="20"/>
  <c r="BU121" i="20"/>
  <c r="BV121" i="20"/>
  <c r="BW121" i="20"/>
  <c r="BX121" i="20"/>
  <c r="BL122" i="20"/>
  <c r="BM122" i="20"/>
  <c r="BN122" i="20"/>
  <c r="BO122" i="20"/>
  <c r="BP122" i="20"/>
  <c r="BQ122" i="20"/>
  <c r="BR122" i="20"/>
  <c r="BS122" i="20"/>
  <c r="BT122" i="20"/>
  <c r="BU122" i="20"/>
  <c r="BV122" i="20"/>
  <c r="BW122" i="20"/>
  <c r="BX122" i="20"/>
  <c r="BL123" i="20"/>
  <c r="BM123" i="20"/>
  <c r="BN123" i="20"/>
  <c r="BO123" i="20"/>
  <c r="BP123" i="20"/>
  <c r="BQ123" i="20"/>
  <c r="BR123" i="20"/>
  <c r="BS123" i="20"/>
  <c r="BT123" i="20"/>
  <c r="BU123" i="20"/>
  <c r="BV123" i="20"/>
  <c r="BW123" i="20"/>
  <c r="BX123" i="20"/>
  <c r="BL124" i="20"/>
  <c r="BM124" i="20"/>
  <c r="BN124" i="20"/>
  <c r="BO124" i="20"/>
  <c r="BP124" i="20"/>
  <c r="BQ124" i="20"/>
  <c r="BR124" i="20"/>
  <c r="BS124" i="20"/>
  <c r="BT124" i="20"/>
  <c r="BU124" i="20"/>
  <c r="BV124" i="20"/>
  <c r="BW124" i="20"/>
  <c r="BX124" i="20"/>
  <c r="BL125" i="20"/>
  <c r="BM125" i="20"/>
  <c r="BN125" i="20"/>
  <c r="BO125" i="20"/>
  <c r="BP125" i="20"/>
  <c r="BQ125" i="20"/>
  <c r="BR125" i="20"/>
  <c r="BS125" i="20"/>
  <c r="BT125" i="20"/>
  <c r="BU125" i="20"/>
  <c r="BV125" i="20"/>
  <c r="BW125" i="20"/>
  <c r="BX125" i="20"/>
  <c r="BL126" i="20"/>
  <c r="BM126" i="20"/>
  <c r="BN126" i="20"/>
  <c r="BO126" i="20"/>
  <c r="BP126" i="20"/>
  <c r="BQ126" i="20"/>
  <c r="BR126" i="20"/>
  <c r="BS126" i="20"/>
  <c r="BT126" i="20"/>
  <c r="BU126" i="20"/>
  <c r="BV126" i="20"/>
  <c r="BW126" i="20"/>
  <c r="BX126" i="20"/>
  <c r="BL127" i="20"/>
  <c r="BM127" i="20"/>
  <c r="BN127" i="20"/>
  <c r="BO127" i="20"/>
  <c r="BP127" i="20"/>
  <c r="BQ127" i="20"/>
  <c r="BR127" i="20"/>
  <c r="BS127" i="20"/>
  <c r="BT127" i="20"/>
  <c r="BU127" i="20"/>
  <c r="BV127" i="20"/>
  <c r="BW127" i="20"/>
  <c r="BX127" i="20"/>
  <c r="BL128" i="20"/>
  <c r="BM128" i="20"/>
  <c r="BN128" i="20"/>
  <c r="BO128" i="20"/>
  <c r="BP128" i="20"/>
  <c r="BQ128" i="20"/>
  <c r="BR128" i="20"/>
  <c r="BS128" i="20"/>
  <c r="BT128" i="20"/>
  <c r="BU128" i="20"/>
  <c r="BV128" i="20"/>
  <c r="BW128" i="20"/>
  <c r="BX128" i="20"/>
  <c r="BL129" i="20"/>
  <c r="BM129" i="20"/>
  <c r="BN129" i="20"/>
  <c r="BO129" i="20"/>
  <c r="BP129" i="20"/>
  <c r="BQ129" i="20"/>
  <c r="BR129" i="20"/>
  <c r="BS129" i="20"/>
  <c r="BT129" i="20"/>
  <c r="BU129" i="20"/>
  <c r="BV129" i="20"/>
  <c r="BW129" i="20"/>
  <c r="BX129" i="20"/>
  <c r="BL130" i="20"/>
  <c r="BM130" i="20"/>
  <c r="BN130" i="20"/>
  <c r="BO130" i="20"/>
  <c r="BP130" i="20"/>
  <c r="BQ130" i="20"/>
  <c r="BR130" i="20"/>
  <c r="BS130" i="20"/>
  <c r="BT130" i="20"/>
  <c r="BU130" i="20"/>
  <c r="BV130" i="20"/>
  <c r="BW130" i="20"/>
  <c r="BX130" i="20"/>
  <c r="BL131" i="20"/>
  <c r="BM131" i="20"/>
  <c r="BN131" i="20"/>
  <c r="BO131" i="20"/>
  <c r="BP131" i="20"/>
  <c r="BQ131" i="20"/>
  <c r="BR131" i="20"/>
  <c r="BS131" i="20"/>
  <c r="BT131" i="20"/>
  <c r="BU131" i="20"/>
  <c r="BV131" i="20"/>
  <c r="BW131" i="20"/>
  <c r="BX131" i="20"/>
  <c r="BL132" i="20"/>
  <c r="BM132" i="20"/>
  <c r="BN132" i="20"/>
  <c r="BO132" i="20"/>
  <c r="BP132" i="20"/>
  <c r="BQ132" i="20"/>
  <c r="BR132" i="20"/>
  <c r="BS132" i="20"/>
  <c r="BT132" i="20"/>
  <c r="BU132" i="20"/>
  <c r="BV132" i="20"/>
  <c r="BW132" i="20"/>
  <c r="BX132" i="20"/>
  <c r="BL133" i="20"/>
  <c r="BM133" i="20"/>
  <c r="BN133" i="20"/>
  <c r="BO133" i="20"/>
  <c r="BP133" i="20"/>
  <c r="BQ133" i="20"/>
  <c r="BR133" i="20"/>
  <c r="BS133" i="20"/>
  <c r="BT133" i="20"/>
  <c r="BU133" i="20"/>
  <c r="BV133" i="20"/>
  <c r="BW133" i="20"/>
  <c r="BX133" i="20"/>
  <c r="BL134" i="20"/>
  <c r="BM134" i="20"/>
  <c r="BN134" i="20"/>
  <c r="BO134" i="20"/>
  <c r="BP134" i="20"/>
  <c r="BQ134" i="20"/>
  <c r="BR134" i="20"/>
  <c r="BS134" i="20"/>
  <c r="BT134" i="20"/>
  <c r="BU134" i="20"/>
  <c r="BV134" i="20"/>
  <c r="BW134" i="20"/>
  <c r="BX134" i="20"/>
  <c r="BL135" i="20"/>
  <c r="BM135" i="20"/>
  <c r="BN135" i="20"/>
  <c r="BO135" i="20"/>
  <c r="BP135" i="20"/>
  <c r="BQ135" i="20"/>
  <c r="BR135" i="20"/>
  <c r="BS135" i="20"/>
  <c r="BT135" i="20"/>
  <c r="BU135" i="20"/>
  <c r="BV135" i="20"/>
  <c r="BW135" i="20"/>
  <c r="BX135" i="20"/>
  <c r="BL136" i="20"/>
  <c r="BM136" i="20"/>
  <c r="BN136" i="20"/>
  <c r="BO136" i="20"/>
  <c r="BP136" i="20"/>
  <c r="BQ136" i="20"/>
  <c r="BR136" i="20"/>
  <c r="BS136" i="20"/>
  <c r="BT136" i="20"/>
  <c r="BU136" i="20"/>
  <c r="BV136" i="20"/>
  <c r="BW136" i="20"/>
  <c r="BX136" i="20"/>
  <c r="BL137" i="20"/>
  <c r="BM137" i="20"/>
  <c r="BN137" i="20"/>
  <c r="BO137" i="20"/>
  <c r="BP137" i="20"/>
  <c r="BQ137" i="20"/>
  <c r="BR137" i="20"/>
  <c r="BS137" i="20"/>
  <c r="BT137" i="20"/>
  <c r="BU137" i="20"/>
  <c r="BV137" i="20"/>
  <c r="BW137" i="20"/>
  <c r="BX137" i="20"/>
  <c r="BL138" i="20"/>
  <c r="BM138" i="20"/>
  <c r="BN138" i="20"/>
  <c r="BO138" i="20"/>
  <c r="BP138" i="20"/>
  <c r="BQ138" i="20"/>
  <c r="BR138" i="20"/>
  <c r="BS138" i="20"/>
  <c r="BT138" i="20"/>
  <c r="BU138" i="20"/>
  <c r="BV138" i="20"/>
  <c r="BW138" i="20"/>
  <c r="BX138" i="20"/>
  <c r="BL139" i="20"/>
  <c r="BM139" i="20"/>
  <c r="BN139" i="20"/>
  <c r="BO139" i="20"/>
  <c r="BP139" i="20"/>
  <c r="BQ139" i="20"/>
  <c r="BR139" i="20"/>
  <c r="BS139" i="20"/>
  <c r="BT139" i="20"/>
  <c r="BU139" i="20"/>
  <c r="BV139" i="20"/>
  <c r="BW139" i="20"/>
  <c r="BX139" i="20"/>
  <c r="BL140" i="20"/>
  <c r="BM140" i="20"/>
  <c r="BN140" i="20"/>
  <c r="BO140" i="20"/>
  <c r="BP140" i="20"/>
  <c r="BQ140" i="20"/>
  <c r="BR140" i="20"/>
  <c r="BS140" i="20"/>
  <c r="BT140" i="20"/>
  <c r="BU140" i="20"/>
  <c r="BV140" i="20"/>
  <c r="BW140" i="20"/>
  <c r="BX140" i="20"/>
  <c r="BL141" i="20"/>
  <c r="BM141" i="20"/>
  <c r="BN141" i="20"/>
  <c r="BO141" i="20"/>
  <c r="BP141" i="20"/>
  <c r="BQ141" i="20"/>
  <c r="BR141" i="20"/>
  <c r="BS141" i="20"/>
  <c r="BT141" i="20"/>
  <c r="BU141" i="20"/>
  <c r="BV141" i="20"/>
  <c r="BW141" i="20"/>
  <c r="BX141" i="20"/>
  <c r="BL142" i="20"/>
  <c r="BM142" i="20"/>
  <c r="BN142" i="20"/>
  <c r="BO142" i="20"/>
  <c r="BP142" i="20"/>
  <c r="BQ142" i="20"/>
  <c r="BR142" i="20"/>
  <c r="BS142" i="20"/>
  <c r="BT142" i="20"/>
  <c r="BU142" i="20"/>
  <c r="BV142" i="20"/>
  <c r="BW142" i="20"/>
  <c r="BX142" i="20"/>
  <c r="BL143" i="20"/>
  <c r="BM143" i="20"/>
  <c r="BN143" i="20"/>
  <c r="BO143" i="20"/>
  <c r="BP143" i="20"/>
  <c r="BQ143" i="20"/>
  <c r="BR143" i="20"/>
  <c r="BS143" i="20"/>
  <c r="BT143" i="20"/>
  <c r="BU143" i="20"/>
  <c r="BV143" i="20"/>
  <c r="BW143" i="20"/>
  <c r="BX143" i="20"/>
  <c r="BL144" i="20"/>
  <c r="BM144" i="20"/>
  <c r="BN144" i="20"/>
  <c r="BO144" i="20"/>
  <c r="BP144" i="20"/>
  <c r="BQ144" i="20"/>
  <c r="BR144" i="20"/>
  <c r="BS144" i="20"/>
  <c r="BT144" i="20"/>
  <c r="BU144" i="20"/>
  <c r="BV144" i="20"/>
  <c r="BW144" i="20"/>
  <c r="BX144" i="20"/>
  <c r="BL145" i="20"/>
  <c r="BM145" i="20"/>
  <c r="BN145" i="20"/>
  <c r="BO145" i="20"/>
  <c r="BP145" i="20"/>
  <c r="BQ145" i="20"/>
  <c r="BR145" i="20"/>
  <c r="BS145" i="20"/>
  <c r="BT145" i="20"/>
  <c r="BU145" i="20"/>
  <c r="BV145" i="20"/>
  <c r="BW145" i="20"/>
  <c r="BX145" i="20"/>
  <c r="BL146" i="20"/>
  <c r="BM146" i="20"/>
  <c r="BN146" i="20"/>
  <c r="BO146" i="20"/>
  <c r="BP146" i="20"/>
  <c r="BQ146" i="20"/>
  <c r="BR146" i="20"/>
  <c r="BS146" i="20"/>
  <c r="BT146" i="20"/>
  <c r="BU146" i="20"/>
  <c r="BV146" i="20"/>
  <c r="BW146" i="20"/>
  <c r="BX146" i="20"/>
  <c r="BL147" i="20"/>
  <c r="BM147" i="20"/>
  <c r="BN147" i="20"/>
  <c r="BO147" i="20"/>
  <c r="BP147" i="20"/>
  <c r="BQ147" i="20"/>
  <c r="BR147" i="20"/>
  <c r="BS147" i="20"/>
  <c r="BT147" i="20"/>
  <c r="BU147" i="20"/>
  <c r="BV147" i="20"/>
  <c r="BW147" i="20"/>
  <c r="BX147" i="20"/>
  <c r="BL148" i="20"/>
  <c r="BM148" i="20"/>
  <c r="BN148" i="20"/>
  <c r="BO148" i="20"/>
  <c r="BP148" i="20"/>
  <c r="BQ148" i="20"/>
  <c r="BR148" i="20"/>
  <c r="BS148" i="20"/>
  <c r="BT148" i="20"/>
  <c r="BU148" i="20"/>
  <c r="BV148" i="20"/>
  <c r="BW148" i="20"/>
  <c r="BX148" i="20"/>
  <c r="BL149" i="20"/>
  <c r="BM149" i="20"/>
  <c r="BN149" i="20"/>
  <c r="BO149" i="20"/>
  <c r="BP149" i="20"/>
  <c r="BQ149" i="20"/>
  <c r="BR149" i="20"/>
  <c r="BS149" i="20"/>
  <c r="BT149" i="20"/>
  <c r="BU149" i="20"/>
  <c r="BV149" i="20"/>
  <c r="BW149" i="20"/>
  <c r="BX149" i="20"/>
  <c r="BL150" i="20"/>
  <c r="BM150" i="20"/>
  <c r="BN150" i="20"/>
  <c r="BO150" i="20"/>
  <c r="BP150" i="20"/>
  <c r="BQ150" i="20"/>
  <c r="BR150" i="20"/>
  <c r="BS150" i="20"/>
  <c r="BT150" i="20"/>
  <c r="BU150" i="20"/>
  <c r="BV150" i="20"/>
  <c r="BW150" i="20"/>
  <c r="BX150" i="20"/>
  <c r="BL151" i="20"/>
  <c r="BM151" i="20"/>
  <c r="BN151" i="20"/>
  <c r="BO151" i="20"/>
  <c r="BP151" i="20"/>
  <c r="BQ151" i="20"/>
  <c r="BR151" i="20"/>
  <c r="BS151" i="20"/>
  <c r="BT151" i="20"/>
  <c r="BU151" i="20"/>
  <c r="BV151" i="20"/>
  <c r="BW151" i="20"/>
  <c r="BX151" i="20"/>
  <c r="BL152" i="20"/>
  <c r="BM152" i="20"/>
  <c r="BN152" i="20"/>
  <c r="BO152" i="20"/>
  <c r="BP152" i="20"/>
  <c r="BQ152" i="20"/>
  <c r="BR152" i="20"/>
  <c r="BS152" i="20"/>
  <c r="BT152" i="20"/>
  <c r="BU152" i="20"/>
  <c r="BV152" i="20"/>
  <c r="BW152" i="20"/>
  <c r="BX152" i="20"/>
  <c r="BL153" i="20"/>
  <c r="BM153" i="20"/>
  <c r="BN153" i="20"/>
  <c r="BO153" i="20"/>
  <c r="BP153" i="20"/>
  <c r="BQ153" i="20"/>
  <c r="BR153" i="20"/>
  <c r="BS153" i="20"/>
  <c r="BT153" i="20"/>
  <c r="BU153" i="20"/>
  <c r="BV153" i="20"/>
  <c r="BW153" i="20"/>
  <c r="BX153" i="20"/>
  <c r="BL154" i="20"/>
  <c r="BM154" i="20"/>
  <c r="BN154" i="20"/>
  <c r="BO154" i="20"/>
  <c r="BP154" i="20"/>
  <c r="BQ154" i="20"/>
  <c r="BR154" i="20"/>
  <c r="BS154" i="20"/>
  <c r="BT154" i="20"/>
  <c r="BU154" i="20"/>
  <c r="BV154" i="20"/>
  <c r="BW154" i="20"/>
  <c r="BX154" i="20"/>
  <c r="BL155" i="20"/>
  <c r="BM155" i="20"/>
  <c r="BN155" i="20"/>
  <c r="BO155" i="20"/>
  <c r="BP155" i="20"/>
  <c r="BQ155" i="20"/>
  <c r="BR155" i="20"/>
  <c r="BS155" i="20"/>
  <c r="BT155" i="20"/>
  <c r="BU155" i="20"/>
  <c r="BV155" i="20"/>
  <c r="BW155" i="20"/>
  <c r="BX155" i="20"/>
  <c r="BL156" i="20"/>
  <c r="BM156" i="20"/>
  <c r="BN156" i="20"/>
  <c r="BO156" i="20"/>
  <c r="BP156" i="20"/>
  <c r="BQ156" i="20"/>
  <c r="BR156" i="20"/>
  <c r="BS156" i="20"/>
  <c r="BT156" i="20"/>
  <c r="BU156" i="20"/>
  <c r="BV156" i="20"/>
  <c r="BW156" i="20"/>
  <c r="BX156" i="20"/>
  <c r="BL157" i="20"/>
  <c r="BM157" i="20"/>
  <c r="BN157" i="20"/>
  <c r="BO157" i="20"/>
  <c r="BP157" i="20"/>
  <c r="BQ157" i="20"/>
  <c r="BR157" i="20"/>
  <c r="BS157" i="20"/>
  <c r="BT157" i="20"/>
  <c r="BU157" i="20"/>
  <c r="BV157" i="20"/>
  <c r="BW157" i="20"/>
  <c r="BX157" i="20"/>
  <c r="BL158" i="20"/>
  <c r="BM158" i="20"/>
  <c r="BN158" i="20"/>
  <c r="BO158" i="20"/>
  <c r="BP158" i="20"/>
  <c r="BQ158" i="20"/>
  <c r="BR158" i="20"/>
  <c r="BS158" i="20"/>
  <c r="BT158" i="20"/>
  <c r="BU158" i="20"/>
  <c r="BV158" i="20"/>
  <c r="BW158" i="20"/>
  <c r="BX158" i="20"/>
  <c r="BL159" i="20"/>
  <c r="BM159" i="20"/>
  <c r="BN159" i="20"/>
  <c r="BO159" i="20"/>
  <c r="BP159" i="20"/>
  <c r="BQ159" i="20"/>
  <c r="BR159" i="20"/>
  <c r="BS159" i="20"/>
  <c r="BT159" i="20"/>
  <c r="BU159" i="20"/>
  <c r="BV159" i="20"/>
  <c r="BW159" i="20"/>
  <c r="BX159" i="20"/>
  <c r="BL160" i="20"/>
  <c r="BM160" i="20"/>
  <c r="BN160" i="20"/>
  <c r="BO160" i="20"/>
  <c r="BP160" i="20"/>
  <c r="BQ160" i="20"/>
  <c r="BR160" i="20"/>
  <c r="BS160" i="20"/>
  <c r="BT160" i="20"/>
  <c r="BU160" i="20"/>
  <c r="BV160" i="20"/>
  <c r="BW160" i="20"/>
  <c r="BX160" i="20"/>
  <c r="BL161" i="20"/>
  <c r="BM161" i="20"/>
  <c r="BN161" i="20"/>
  <c r="BO161" i="20"/>
  <c r="BZ161" i="20" s="1"/>
  <c r="BP161" i="20"/>
  <c r="BQ161" i="20"/>
  <c r="BR161" i="20"/>
  <c r="BS161" i="20"/>
  <c r="BT161" i="20"/>
  <c r="BU161" i="20"/>
  <c r="BV161" i="20"/>
  <c r="BW161" i="20"/>
  <c r="BX161" i="20"/>
  <c r="BL162" i="20"/>
  <c r="BM162" i="20"/>
  <c r="BN162" i="20"/>
  <c r="BO162" i="20"/>
  <c r="BP162" i="20"/>
  <c r="BQ162" i="20"/>
  <c r="BR162" i="20"/>
  <c r="BS162" i="20"/>
  <c r="BT162" i="20"/>
  <c r="BU162" i="20"/>
  <c r="BV162" i="20"/>
  <c r="BW162" i="20"/>
  <c r="BX162" i="20"/>
  <c r="BL163" i="20"/>
  <c r="BM163" i="20"/>
  <c r="BN163" i="20"/>
  <c r="BO163" i="20"/>
  <c r="BP163" i="20"/>
  <c r="BQ163" i="20"/>
  <c r="BR163" i="20"/>
  <c r="BS163" i="20"/>
  <c r="BT163" i="20"/>
  <c r="BU163" i="20"/>
  <c r="BV163" i="20"/>
  <c r="BW163" i="20"/>
  <c r="BX163" i="20"/>
  <c r="BL164" i="20"/>
  <c r="BM164" i="20"/>
  <c r="BN164" i="20"/>
  <c r="BO164" i="20"/>
  <c r="BP164" i="20"/>
  <c r="BQ164" i="20"/>
  <c r="BR164" i="20"/>
  <c r="BS164" i="20"/>
  <c r="BT164" i="20"/>
  <c r="BU164" i="20"/>
  <c r="BV164" i="20"/>
  <c r="BW164" i="20"/>
  <c r="BX164" i="20"/>
  <c r="BL165" i="20"/>
  <c r="BM165" i="20"/>
  <c r="BN165" i="20"/>
  <c r="BO165" i="20"/>
  <c r="BP165" i="20"/>
  <c r="BQ165" i="20"/>
  <c r="BR165" i="20"/>
  <c r="BS165" i="20"/>
  <c r="BT165" i="20"/>
  <c r="BU165" i="20"/>
  <c r="BV165" i="20"/>
  <c r="BW165" i="20"/>
  <c r="BX165" i="20"/>
  <c r="BL166" i="20"/>
  <c r="BM166" i="20"/>
  <c r="BN166" i="20"/>
  <c r="BO166" i="20"/>
  <c r="BP166" i="20"/>
  <c r="BQ166" i="20"/>
  <c r="BR166" i="20"/>
  <c r="BS166" i="20"/>
  <c r="BT166" i="20"/>
  <c r="BU166" i="20"/>
  <c r="BV166" i="20"/>
  <c r="BW166" i="20"/>
  <c r="BX166" i="20"/>
  <c r="BL167" i="20"/>
  <c r="BM167" i="20"/>
  <c r="BN167" i="20"/>
  <c r="BO167" i="20"/>
  <c r="BP167" i="20"/>
  <c r="BQ167" i="20"/>
  <c r="BR167" i="20"/>
  <c r="BS167" i="20"/>
  <c r="BT167" i="20"/>
  <c r="BU167" i="20"/>
  <c r="BV167" i="20"/>
  <c r="BW167" i="20"/>
  <c r="BX167" i="20"/>
  <c r="BL168" i="20"/>
  <c r="BM168" i="20"/>
  <c r="BN168" i="20"/>
  <c r="BO168" i="20"/>
  <c r="BP168" i="20"/>
  <c r="BQ168" i="20"/>
  <c r="BR168" i="20"/>
  <c r="BS168" i="20"/>
  <c r="BT168" i="20"/>
  <c r="BU168" i="20"/>
  <c r="BV168" i="20"/>
  <c r="BW168" i="20"/>
  <c r="BX168" i="20"/>
  <c r="BL169" i="20"/>
  <c r="BM169" i="20"/>
  <c r="BN169" i="20"/>
  <c r="BO169" i="20"/>
  <c r="BP169" i="20"/>
  <c r="BQ169" i="20"/>
  <c r="BR169" i="20"/>
  <c r="BS169" i="20"/>
  <c r="BT169" i="20"/>
  <c r="BU169" i="20"/>
  <c r="BV169" i="20"/>
  <c r="BW169" i="20"/>
  <c r="BX169" i="20"/>
  <c r="BL170" i="20"/>
  <c r="BM170" i="20"/>
  <c r="BN170" i="20"/>
  <c r="BO170" i="20"/>
  <c r="BP170" i="20"/>
  <c r="BQ170" i="20"/>
  <c r="BR170" i="20"/>
  <c r="BS170" i="20"/>
  <c r="BT170" i="20"/>
  <c r="BU170" i="20"/>
  <c r="BV170" i="20"/>
  <c r="BW170" i="20"/>
  <c r="BX170" i="20"/>
  <c r="BL171" i="20"/>
  <c r="BM171" i="20"/>
  <c r="BN171" i="20"/>
  <c r="BO171" i="20"/>
  <c r="BP171" i="20"/>
  <c r="BQ171" i="20"/>
  <c r="BR171" i="20"/>
  <c r="BS171" i="20"/>
  <c r="BT171" i="20"/>
  <c r="BU171" i="20"/>
  <c r="BV171" i="20"/>
  <c r="BW171" i="20"/>
  <c r="BX171" i="20"/>
  <c r="BL172" i="20"/>
  <c r="BM172" i="20"/>
  <c r="BN172" i="20"/>
  <c r="BO172" i="20"/>
  <c r="BP172" i="20"/>
  <c r="BQ172" i="20"/>
  <c r="BR172" i="20"/>
  <c r="BS172" i="20"/>
  <c r="BT172" i="20"/>
  <c r="BU172" i="20"/>
  <c r="BV172" i="20"/>
  <c r="BW172" i="20"/>
  <c r="BX172" i="20"/>
  <c r="BL173" i="20"/>
  <c r="BM173" i="20"/>
  <c r="BN173" i="20"/>
  <c r="BO173" i="20"/>
  <c r="BP173" i="20"/>
  <c r="BQ173" i="20"/>
  <c r="BR173" i="20"/>
  <c r="BS173" i="20"/>
  <c r="BT173" i="20"/>
  <c r="BU173" i="20"/>
  <c r="BV173" i="20"/>
  <c r="BW173" i="20"/>
  <c r="BX173" i="20"/>
  <c r="BL174" i="20"/>
  <c r="BM174" i="20"/>
  <c r="BN174" i="20"/>
  <c r="BO174" i="20"/>
  <c r="BP174" i="20"/>
  <c r="BQ174" i="20"/>
  <c r="BR174" i="20"/>
  <c r="BS174" i="20"/>
  <c r="BT174" i="20"/>
  <c r="BU174" i="20"/>
  <c r="BV174" i="20"/>
  <c r="BW174" i="20"/>
  <c r="BX174" i="20"/>
  <c r="BL175" i="20"/>
  <c r="BM175" i="20"/>
  <c r="BN175" i="20"/>
  <c r="BO175" i="20"/>
  <c r="BP175" i="20"/>
  <c r="BQ175" i="20"/>
  <c r="BR175" i="20"/>
  <c r="BS175" i="20"/>
  <c r="BT175" i="20"/>
  <c r="BU175" i="20"/>
  <c r="BV175" i="20"/>
  <c r="BW175" i="20"/>
  <c r="BX175" i="20"/>
  <c r="BL176" i="20"/>
  <c r="BM176" i="20"/>
  <c r="BN176" i="20"/>
  <c r="BO176" i="20"/>
  <c r="BP176" i="20"/>
  <c r="BQ176" i="20"/>
  <c r="BR176" i="20"/>
  <c r="BS176" i="20"/>
  <c r="BT176" i="20"/>
  <c r="BU176" i="20"/>
  <c r="BV176" i="20"/>
  <c r="BW176" i="20"/>
  <c r="BX176" i="20"/>
  <c r="BL177" i="20"/>
  <c r="BM177" i="20"/>
  <c r="BN177" i="20"/>
  <c r="BO177" i="20"/>
  <c r="BP177" i="20"/>
  <c r="BQ177" i="20"/>
  <c r="BR177" i="20"/>
  <c r="BS177" i="20"/>
  <c r="BT177" i="20"/>
  <c r="BU177" i="20"/>
  <c r="BV177" i="20"/>
  <c r="BW177" i="20"/>
  <c r="BX177" i="20"/>
  <c r="BL178" i="20"/>
  <c r="BM178" i="20"/>
  <c r="BN178" i="20"/>
  <c r="BO178" i="20"/>
  <c r="BP178" i="20"/>
  <c r="BQ178" i="20"/>
  <c r="BR178" i="20"/>
  <c r="BS178" i="20"/>
  <c r="BT178" i="20"/>
  <c r="BU178" i="20"/>
  <c r="BV178" i="20"/>
  <c r="BW178" i="20"/>
  <c r="BX178" i="20"/>
  <c r="BL179" i="20"/>
  <c r="BM179" i="20"/>
  <c r="BN179" i="20"/>
  <c r="BO179" i="20"/>
  <c r="BP179" i="20"/>
  <c r="BQ179" i="20"/>
  <c r="BR179" i="20"/>
  <c r="BS179" i="20"/>
  <c r="BT179" i="20"/>
  <c r="BU179" i="20"/>
  <c r="BV179" i="20"/>
  <c r="BW179" i="20"/>
  <c r="BX179" i="20"/>
  <c r="BL180" i="20"/>
  <c r="BM180" i="20"/>
  <c r="BN180" i="20"/>
  <c r="BO180" i="20"/>
  <c r="BP180" i="20"/>
  <c r="BQ180" i="20"/>
  <c r="BR180" i="20"/>
  <c r="BS180" i="20"/>
  <c r="BT180" i="20"/>
  <c r="BU180" i="20"/>
  <c r="BV180" i="20"/>
  <c r="BW180" i="20"/>
  <c r="BX180" i="20"/>
  <c r="BL181" i="20"/>
  <c r="BM181" i="20"/>
  <c r="BN181" i="20"/>
  <c r="BO181" i="20"/>
  <c r="BP181" i="20"/>
  <c r="BQ181" i="20"/>
  <c r="BR181" i="20"/>
  <c r="BS181" i="20"/>
  <c r="BT181" i="20"/>
  <c r="BU181" i="20"/>
  <c r="BV181" i="20"/>
  <c r="BW181" i="20"/>
  <c r="BX181" i="20"/>
  <c r="BL182" i="20"/>
  <c r="BM182" i="20"/>
  <c r="BN182" i="20"/>
  <c r="BO182" i="20"/>
  <c r="BP182" i="20"/>
  <c r="BQ182" i="20"/>
  <c r="BR182" i="20"/>
  <c r="BS182" i="20"/>
  <c r="BT182" i="20"/>
  <c r="BU182" i="20"/>
  <c r="BV182" i="20"/>
  <c r="BW182" i="20"/>
  <c r="BX182" i="20"/>
  <c r="BL183" i="20"/>
  <c r="BM183" i="20"/>
  <c r="BN183" i="20"/>
  <c r="BO183" i="20"/>
  <c r="BP183" i="20"/>
  <c r="BQ183" i="20"/>
  <c r="BR183" i="20"/>
  <c r="BS183" i="20"/>
  <c r="BT183" i="20"/>
  <c r="BU183" i="20"/>
  <c r="BV183" i="20"/>
  <c r="BW183" i="20"/>
  <c r="BX183" i="20"/>
  <c r="BL184" i="20"/>
  <c r="BM184" i="20"/>
  <c r="BN184" i="20"/>
  <c r="BO184" i="20"/>
  <c r="BP184" i="20"/>
  <c r="BQ184" i="20"/>
  <c r="BR184" i="20"/>
  <c r="BS184" i="20"/>
  <c r="BT184" i="20"/>
  <c r="BU184" i="20"/>
  <c r="BV184" i="20"/>
  <c r="BW184" i="20"/>
  <c r="BX184" i="20"/>
  <c r="BL185" i="20"/>
  <c r="BM185" i="20"/>
  <c r="BN185" i="20"/>
  <c r="BO185" i="20"/>
  <c r="BP185" i="20"/>
  <c r="BQ185" i="20"/>
  <c r="BR185" i="20"/>
  <c r="BS185" i="20"/>
  <c r="BT185" i="20"/>
  <c r="BU185" i="20"/>
  <c r="BV185" i="20"/>
  <c r="BW185" i="20"/>
  <c r="BX185" i="20"/>
  <c r="BL186" i="20"/>
  <c r="BM186" i="20"/>
  <c r="BN186" i="20"/>
  <c r="BZ186" i="20" s="1"/>
  <c r="BO186" i="20"/>
  <c r="BP186" i="20"/>
  <c r="BQ186" i="20"/>
  <c r="BR186" i="20"/>
  <c r="BS186" i="20"/>
  <c r="BT186" i="20"/>
  <c r="BU186" i="20"/>
  <c r="BV186" i="20"/>
  <c r="BW186" i="20"/>
  <c r="BX186" i="20"/>
  <c r="BL187" i="20"/>
  <c r="BM187" i="20"/>
  <c r="BN187" i="20"/>
  <c r="BO187" i="20"/>
  <c r="BP187" i="20"/>
  <c r="BQ187" i="20"/>
  <c r="BR187" i="20"/>
  <c r="BS187" i="20"/>
  <c r="BT187" i="20"/>
  <c r="BU187" i="20"/>
  <c r="BV187" i="20"/>
  <c r="BW187" i="20"/>
  <c r="BX187" i="20"/>
  <c r="BM4" i="20"/>
  <c r="BN4" i="20"/>
  <c r="BO4" i="20"/>
  <c r="BP4" i="20"/>
  <c r="BQ4" i="20"/>
  <c r="BR4" i="20"/>
  <c r="BS4" i="20"/>
  <c r="BT4" i="20"/>
  <c r="BU4" i="20"/>
  <c r="BV4" i="20"/>
  <c r="BW4" i="20"/>
  <c r="BX4" i="20"/>
  <c r="BL4" i="20"/>
  <c r="BY5" i="20"/>
  <c r="BY6" i="20"/>
  <c r="BY7" i="20"/>
  <c r="BY8" i="20"/>
  <c r="BY9" i="20"/>
  <c r="BY10" i="20"/>
  <c r="BY11" i="20"/>
  <c r="BY12" i="20"/>
  <c r="BY13" i="20"/>
  <c r="BY14" i="20"/>
  <c r="BY15" i="20"/>
  <c r="BY16" i="20"/>
  <c r="BY17" i="20"/>
  <c r="BY18" i="20"/>
  <c r="BY19" i="20"/>
  <c r="BY20" i="20"/>
  <c r="BY21" i="20"/>
  <c r="BY22" i="20"/>
  <c r="BY23" i="20"/>
  <c r="BY24" i="20"/>
  <c r="BY25" i="20"/>
  <c r="BY26" i="20"/>
  <c r="BY27" i="20"/>
  <c r="BY28" i="20"/>
  <c r="BY29" i="20"/>
  <c r="BY30" i="20"/>
  <c r="BY31" i="20"/>
  <c r="BY32" i="20"/>
  <c r="BY33" i="20"/>
  <c r="BY34" i="20"/>
  <c r="BY35" i="20"/>
  <c r="BY36" i="20"/>
  <c r="BY37" i="20"/>
  <c r="BY38" i="20"/>
  <c r="BY39" i="20"/>
  <c r="BY40" i="20"/>
  <c r="BY41" i="20"/>
  <c r="BY42" i="20"/>
  <c r="BY43" i="20"/>
  <c r="BY44" i="20"/>
  <c r="BY45" i="20"/>
  <c r="BY46" i="20"/>
  <c r="BY47" i="20"/>
  <c r="BY48" i="20"/>
  <c r="BY49" i="20"/>
  <c r="BY50" i="20"/>
  <c r="BY51" i="20"/>
  <c r="BY52" i="20"/>
  <c r="BY53" i="20"/>
  <c r="BY54" i="20"/>
  <c r="BY55" i="20"/>
  <c r="BY56" i="20"/>
  <c r="BY57" i="20"/>
  <c r="BY58" i="20"/>
  <c r="BY59" i="20"/>
  <c r="BY60" i="20"/>
  <c r="BY61" i="20"/>
  <c r="BY62" i="20"/>
  <c r="BY63" i="20"/>
  <c r="BY64" i="20"/>
  <c r="BY65" i="20"/>
  <c r="BY66" i="20"/>
  <c r="BY67" i="20"/>
  <c r="BY68" i="20"/>
  <c r="BY69" i="20"/>
  <c r="BY70" i="20"/>
  <c r="BY71" i="20"/>
  <c r="BY72" i="20"/>
  <c r="BY73" i="20"/>
  <c r="BY74" i="20"/>
  <c r="BY75" i="20"/>
  <c r="BY76" i="20"/>
  <c r="BY77" i="20"/>
  <c r="BY78" i="20"/>
  <c r="BY79" i="20"/>
  <c r="BY80" i="20"/>
  <c r="BY81" i="20"/>
  <c r="BY82" i="20"/>
  <c r="BY83" i="20"/>
  <c r="BY84" i="20"/>
  <c r="BY85" i="20"/>
  <c r="BY86" i="20"/>
  <c r="BY87" i="20"/>
  <c r="BY88" i="20"/>
  <c r="BY89" i="20"/>
  <c r="BY90" i="20"/>
  <c r="BY91" i="20"/>
  <c r="BY92" i="20"/>
  <c r="BY93" i="20"/>
  <c r="BY94" i="20"/>
  <c r="BY95" i="20"/>
  <c r="BY96" i="20"/>
  <c r="BY97" i="20"/>
  <c r="BY98" i="20"/>
  <c r="BY99" i="20"/>
  <c r="BY100" i="20"/>
  <c r="BY101" i="20"/>
  <c r="BY102" i="20"/>
  <c r="BY103" i="20"/>
  <c r="BY104" i="20"/>
  <c r="BY105" i="20"/>
  <c r="BY106" i="20"/>
  <c r="BY107" i="20"/>
  <c r="BY108" i="20"/>
  <c r="BY109" i="20"/>
  <c r="BY110" i="20"/>
  <c r="BY111" i="20"/>
  <c r="BY112" i="20"/>
  <c r="BY113" i="20"/>
  <c r="BY114" i="20"/>
  <c r="BY115" i="20"/>
  <c r="BY116" i="20"/>
  <c r="BY117" i="20"/>
  <c r="BY118" i="20"/>
  <c r="BY119" i="20"/>
  <c r="BY120" i="20"/>
  <c r="BY121" i="20"/>
  <c r="BY122" i="20"/>
  <c r="BY123" i="20"/>
  <c r="BY124" i="20"/>
  <c r="BY125" i="20"/>
  <c r="BY126" i="20"/>
  <c r="BY127" i="20"/>
  <c r="BY128" i="20"/>
  <c r="BY129" i="20"/>
  <c r="BY130" i="20"/>
  <c r="BY131" i="20"/>
  <c r="BY132" i="20"/>
  <c r="BY133" i="20"/>
  <c r="BY134" i="20"/>
  <c r="BY135" i="20"/>
  <c r="BY136" i="20"/>
  <c r="BY137" i="20"/>
  <c r="BY138" i="20"/>
  <c r="BY139" i="20"/>
  <c r="BY140" i="20"/>
  <c r="BY141" i="20"/>
  <c r="BY142" i="20"/>
  <c r="BY143" i="20"/>
  <c r="BY144" i="20"/>
  <c r="BY145" i="20"/>
  <c r="BY146" i="20"/>
  <c r="BY147" i="20"/>
  <c r="BY148" i="20"/>
  <c r="BY149" i="20"/>
  <c r="BY150" i="20"/>
  <c r="BY151" i="20"/>
  <c r="BY152" i="20"/>
  <c r="BY153" i="20"/>
  <c r="BY154" i="20"/>
  <c r="BY155" i="20"/>
  <c r="BY156" i="20"/>
  <c r="BY157" i="20"/>
  <c r="BY158" i="20"/>
  <c r="BY159" i="20"/>
  <c r="BY160" i="20"/>
  <c r="BY161" i="20"/>
  <c r="BY162" i="20"/>
  <c r="BY163" i="20"/>
  <c r="BY164" i="20"/>
  <c r="BY165" i="20"/>
  <c r="BY166" i="20"/>
  <c r="BY167" i="20"/>
  <c r="BY168" i="20"/>
  <c r="BY169" i="20"/>
  <c r="BY170" i="20"/>
  <c r="BY171" i="20"/>
  <c r="BY172" i="20"/>
  <c r="BY173" i="20"/>
  <c r="BY174" i="20"/>
  <c r="BY175" i="20"/>
  <c r="BY176" i="20"/>
  <c r="BY177" i="20"/>
  <c r="BY178" i="20"/>
  <c r="BY179" i="20"/>
  <c r="BY180" i="20"/>
  <c r="BY181" i="20"/>
  <c r="BY182" i="20"/>
  <c r="BY183" i="20"/>
  <c r="BY184" i="20"/>
  <c r="BY185" i="20"/>
  <c r="BY186" i="20"/>
  <c r="BY187" i="20"/>
  <c r="BY4" i="20"/>
  <c r="BC5" i="20"/>
  <c r="BD5" i="20"/>
  <c r="BE5" i="20"/>
  <c r="BF5" i="20"/>
  <c r="BG5" i="20"/>
  <c r="BH5" i="20"/>
  <c r="BC6" i="20"/>
  <c r="BD6" i="20"/>
  <c r="BJ6" i="20" s="1"/>
  <c r="BE6" i="20"/>
  <c r="BF6" i="20"/>
  <c r="BG6" i="20"/>
  <c r="BH6" i="20"/>
  <c r="BC7" i="20"/>
  <c r="BD7" i="20"/>
  <c r="BE7" i="20"/>
  <c r="BF7" i="20"/>
  <c r="BG7" i="20"/>
  <c r="BH7" i="20"/>
  <c r="BC8" i="20"/>
  <c r="BD8" i="20"/>
  <c r="BE8" i="20"/>
  <c r="BF8" i="20"/>
  <c r="BG8" i="20"/>
  <c r="BH8" i="20"/>
  <c r="BC9" i="20"/>
  <c r="BD9" i="20"/>
  <c r="BE9" i="20"/>
  <c r="BF9" i="20"/>
  <c r="BG9" i="20"/>
  <c r="BH9" i="20"/>
  <c r="BC10" i="20"/>
  <c r="BD10" i="20"/>
  <c r="BE10" i="20"/>
  <c r="BF10" i="20"/>
  <c r="BG10" i="20"/>
  <c r="BH10" i="20"/>
  <c r="BC11" i="20"/>
  <c r="BD11" i="20"/>
  <c r="BE11" i="20"/>
  <c r="BF11" i="20"/>
  <c r="BG11" i="20"/>
  <c r="BH11" i="20"/>
  <c r="BC12" i="20"/>
  <c r="BD12" i="20"/>
  <c r="BE12" i="20"/>
  <c r="BF12" i="20"/>
  <c r="BG12" i="20"/>
  <c r="BH12" i="20"/>
  <c r="BC13" i="20"/>
  <c r="BD13" i="20"/>
  <c r="BE13" i="20"/>
  <c r="BF13" i="20"/>
  <c r="BG13" i="20"/>
  <c r="BH13" i="20"/>
  <c r="BC14" i="20"/>
  <c r="BD14" i="20"/>
  <c r="BE14" i="20"/>
  <c r="BF14" i="20"/>
  <c r="BG14" i="20"/>
  <c r="BH14" i="20"/>
  <c r="BC15" i="20"/>
  <c r="BD15" i="20"/>
  <c r="BE15" i="20"/>
  <c r="BF15" i="20"/>
  <c r="BG15" i="20"/>
  <c r="BH15" i="20"/>
  <c r="BC16" i="20"/>
  <c r="BD16" i="20"/>
  <c r="BE16" i="20"/>
  <c r="BF16" i="20"/>
  <c r="BG16" i="20"/>
  <c r="BH16" i="20"/>
  <c r="BC17" i="20"/>
  <c r="BD17" i="20"/>
  <c r="BE17" i="20"/>
  <c r="BF17" i="20"/>
  <c r="BG17" i="20"/>
  <c r="BH17" i="20"/>
  <c r="BC18" i="20"/>
  <c r="BD18" i="20"/>
  <c r="BE18" i="20"/>
  <c r="BF18" i="20"/>
  <c r="BG18" i="20"/>
  <c r="BH18" i="20"/>
  <c r="BC19" i="20"/>
  <c r="BD19" i="20"/>
  <c r="BE19" i="20"/>
  <c r="BF19" i="20"/>
  <c r="BG19" i="20"/>
  <c r="BH19" i="20"/>
  <c r="BC20" i="20"/>
  <c r="BD20" i="20"/>
  <c r="BE20" i="20"/>
  <c r="BF20" i="20"/>
  <c r="BG20" i="20"/>
  <c r="BH20" i="20"/>
  <c r="BC21" i="20"/>
  <c r="BD21" i="20"/>
  <c r="BE21" i="20"/>
  <c r="BF21" i="20"/>
  <c r="BG21" i="20"/>
  <c r="BH21" i="20"/>
  <c r="BC22" i="20"/>
  <c r="BD22" i="20"/>
  <c r="BE22" i="20"/>
  <c r="BF22" i="20"/>
  <c r="BG22" i="20"/>
  <c r="BH22" i="20"/>
  <c r="BC23" i="20"/>
  <c r="BD23" i="20"/>
  <c r="BE23" i="20"/>
  <c r="BF23" i="20"/>
  <c r="BG23" i="20"/>
  <c r="BH23" i="20"/>
  <c r="BC24" i="20"/>
  <c r="BD24" i="20"/>
  <c r="BE24" i="20"/>
  <c r="BF24" i="20"/>
  <c r="BG24" i="20"/>
  <c r="BH24" i="20"/>
  <c r="BC25" i="20"/>
  <c r="BD25" i="20"/>
  <c r="BE25" i="20"/>
  <c r="BF25" i="20"/>
  <c r="BJ25" i="20" s="1"/>
  <c r="BG25" i="20"/>
  <c r="BH25" i="20"/>
  <c r="BC26" i="20"/>
  <c r="BD26" i="20"/>
  <c r="BE26" i="20"/>
  <c r="BF26" i="20"/>
  <c r="BG26" i="20"/>
  <c r="BH26" i="20"/>
  <c r="BC27" i="20"/>
  <c r="BD27" i="20"/>
  <c r="BE27" i="20"/>
  <c r="BF27" i="20"/>
  <c r="BG27" i="20"/>
  <c r="BH27" i="20"/>
  <c r="BC28" i="20"/>
  <c r="BD28" i="20"/>
  <c r="BE28" i="20"/>
  <c r="BF28" i="20"/>
  <c r="BG28" i="20"/>
  <c r="BH28" i="20"/>
  <c r="BC29" i="20"/>
  <c r="BD29" i="20"/>
  <c r="BE29" i="20"/>
  <c r="BF29" i="20"/>
  <c r="BG29" i="20"/>
  <c r="BH29" i="20"/>
  <c r="BC30" i="20"/>
  <c r="BD30" i="20"/>
  <c r="BE30" i="20"/>
  <c r="BF30" i="20"/>
  <c r="BG30" i="20"/>
  <c r="BH30" i="20"/>
  <c r="BC31" i="20"/>
  <c r="BD31" i="20"/>
  <c r="BE31" i="20"/>
  <c r="BF31" i="20"/>
  <c r="BG31" i="20"/>
  <c r="BH31" i="20"/>
  <c r="BC32" i="20"/>
  <c r="BD32" i="20"/>
  <c r="BE32" i="20"/>
  <c r="BF32" i="20"/>
  <c r="BG32" i="20"/>
  <c r="BH32" i="20"/>
  <c r="BC33" i="20"/>
  <c r="BD33" i="20"/>
  <c r="BE33" i="20"/>
  <c r="BF33" i="20"/>
  <c r="BG33" i="20"/>
  <c r="BH33" i="20"/>
  <c r="BC34" i="20"/>
  <c r="BD34" i="20"/>
  <c r="BE34" i="20"/>
  <c r="BF34" i="20"/>
  <c r="BG34" i="20"/>
  <c r="BH34" i="20"/>
  <c r="BC35" i="20"/>
  <c r="BD35" i="20"/>
  <c r="BE35" i="20"/>
  <c r="BF35" i="20"/>
  <c r="BG35" i="20"/>
  <c r="BH35" i="20"/>
  <c r="BC36" i="20"/>
  <c r="BD36" i="20"/>
  <c r="BE36" i="20"/>
  <c r="BF36" i="20"/>
  <c r="BG36" i="20"/>
  <c r="BH36" i="20"/>
  <c r="BC37" i="20"/>
  <c r="BD37" i="20"/>
  <c r="BE37" i="20"/>
  <c r="BF37" i="20"/>
  <c r="BG37" i="20"/>
  <c r="BH37" i="20"/>
  <c r="BC38" i="20"/>
  <c r="BD38" i="20"/>
  <c r="BE38" i="20"/>
  <c r="BF38" i="20"/>
  <c r="BG38" i="20"/>
  <c r="BH38" i="20"/>
  <c r="BC39" i="20"/>
  <c r="BD39" i="20"/>
  <c r="BE39" i="20"/>
  <c r="BF39" i="20"/>
  <c r="BG39" i="20"/>
  <c r="BH39" i="20"/>
  <c r="BC40" i="20"/>
  <c r="BD40" i="20"/>
  <c r="BE40" i="20"/>
  <c r="BF40" i="20"/>
  <c r="BG40" i="20"/>
  <c r="BH40" i="20"/>
  <c r="BC41" i="20"/>
  <c r="BD41" i="20"/>
  <c r="BE41" i="20"/>
  <c r="BF41" i="20"/>
  <c r="BG41" i="20"/>
  <c r="BH41" i="20"/>
  <c r="BC42" i="20"/>
  <c r="BD42" i="20"/>
  <c r="BE42" i="20"/>
  <c r="BF42" i="20"/>
  <c r="BG42" i="20"/>
  <c r="BH42" i="20"/>
  <c r="BC43" i="20"/>
  <c r="BD43" i="20"/>
  <c r="BE43" i="20"/>
  <c r="BF43" i="20"/>
  <c r="BG43" i="20"/>
  <c r="BH43" i="20"/>
  <c r="BC44" i="20"/>
  <c r="BD44" i="20"/>
  <c r="BE44" i="20"/>
  <c r="BF44" i="20"/>
  <c r="BG44" i="20"/>
  <c r="BH44" i="20"/>
  <c r="BC45" i="20"/>
  <c r="BD45" i="20"/>
  <c r="BE45" i="20"/>
  <c r="BF45" i="20"/>
  <c r="BG45" i="20"/>
  <c r="BH45" i="20"/>
  <c r="BC46" i="20"/>
  <c r="BD46" i="20"/>
  <c r="BE46" i="20"/>
  <c r="BF46" i="20"/>
  <c r="BG46" i="20"/>
  <c r="BH46" i="20"/>
  <c r="BC47" i="20"/>
  <c r="BD47" i="20"/>
  <c r="BE47" i="20"/>
  <c r="BF47" i="20"/>
  <c r="BG47" i="20"/>
  <c r="BH47" i="20"/>
  <c r="BC48" i="20"/>
  <c r="BD48" i="20"/>
  <c r="BE48" i="20"/>
  <c r="BF48" i="20"/>
  <c r="BG48" i="20"/>
  <c r="BH48" i="20"/>
  <c r="BC49" i="20"/>
  <c r="BD49" i="20"/>
  <c r="BE49" i="20"/>
  <c r="BF49" i="20"/>
  <c r="BG49" i="20"/>
  <c r="BH49" i="20"/>
  <c r="BC50" i="20"/>
  <c r="BD50" i="20"/>
  <c r="BE50" i="20"/>
  <c r="BF50" i="20"/>
  <c r="BG50" i="20"/>
  <c r="BH50" i="20"/>
  <c r="BC51" i="20"/>
  <c r="BD51" i="20"/>
  <c r="BE51" i="20"/>
  <c r="BF51" i="20"/>
  <c r="BG51" i="20"/>
  <c r="BH51" i="20"/>
  <c r="BC52" i="20"/>
  <c r="BD52" i="20"/>
  <c r="BE52" i="20"/>
  <c r="BF52" i="20"/>
  <c r="BG52" i="20"/>
  <c r="BH52" i="20"/>
  <c r="BC53" i="20"/>
  <c r="BD53" i="20"/>
  <c r="BE53" i="20"/>
  <c r="BF53" i="20"/>
  <c r="BG53" i="20"/>
  <c r="BH53" i="20"/>
  <c r="BC54" i="20"/>
  <c r="BD54" i="20"/>
  <c r="BE54" i="20"/>
  <c r="BF54" i="20"/>
  <c r="BG54" i="20"/>
  <c r="BH54" i="20"/>
  <c r="BC55" i="20"/>
  <c r="BD55" i="20"/>
  <c r="BE55" i="20"/>
  <c r="BF55" i="20"/>
  <c r="BG55" i="20"/>
  <c r="BH55" i="20"/>
  <c r="BC56" i="20"/>
  <c r="BD56" i="20"/>
  <c r="BE56" i="20"/>
  <c r="BF56" i="20"/>
  <c r="BG56" i="20"/>
  <c r="BH56" i="20"/>
  <c r="BC57" i="20"/>
  <c r="BD57" i="20"/>
  <c r="BE57" i="20"/>
  <c r="BF57" i="20"/>
  <c r="BG57" i="20"/>
  <c r="BH57" i="20"/>
  <c r="BC58" i="20"/>
  <c r="BD58" i="20"/>
  <c r="BE58" i="20"/>
  <c r="BF58" i="20"/>
  <c r="BG58" i="20"/>
  <c r="BH58" i="20"/>
  <c r="BC59" i="20"/>
  <c r="BD59" i="20"/>
  <c r="BE59" i="20"/>
  <c r="BF59" i="20"/>
  <c r="BG59" i="20"/>
  <c r="BH59" i="20"/>
  <c r="BC60" i="20"/>
  <c r="BD60" i="20"/>
  <c r="BE60" i="20"/>
  <c r="BF60" i="20"/>
  <c r="BG60" i="20"/>
  <c r="BH60" i="20"/>
  <c r="BC61" i="20"/>
  <c r="BD61" i="20"/>
  <c r="BE61" i="20"/>
  <c r="BF61" i="20"/>
  <c r="BG61" i="20"/>
  <c r="BH61" i="20"/>
  <c r="BC62" i="20"/>
  <c r="BD62" i="20"/>
  <c r="BE62" i="20"/>
  <c r="BF62" i="20"/>
  <c r="BG62" i="20"/>
  <c r="BH62" i="20"/>
  <c r="BC63" i="20"/>
  <c r="BD63" i="20"/>
  <c r="BE63" i="20"/>
  <c r="BF63" i="20"/>
  <c r="BG63" i="20"/>
  <c r="BH63" i="20"/>
  <c r="BC64" i="20"/>
  <c r="BD64" i="20"/>
  <c r="BE64" i="20"/>
  <c r="BF64" i="20"/>
  <c r="BG64" i="20"/>
  <c r="BH64" i="20"/>
  <c r="BC65" i="20"/>
  <c r="BD65" i="20"/>
  <c r="BE65" i="20"/>
  <c r="BF65" i="20"/>
  <c r="BJ65" i="20" s="1"/>
  <c r="BG65" i="20"/>
  <c r="BH65" i="20"/>
  <c r="BC66" i="20"/>
  <c r="BD66" i="20"/>
  <c r="BE66" i="20"/>
  <c r="BF66" i="20"/>
  <c r="BG66" i="20"/>
  <c r="BH66" i="20"/>
  <c r="BC67" i="20"/>
  <c r="BD67" i="20"/>
  <c r="BE67" i="20"/>
  <c r="BF67" i="20"/>
  <c r="BG67" i="20"/>
  <c r="BH67" i="20"/>
  <c r="BC68" i="20"/>
  <c r="BD68" i="20"/>
  <c r="BE68" i="20"/>
  <c r="BF68" i="20"/>
  <c r="BG68" i="20"/>
  <c r="BH68" i="20"/>
  <c r="BC69" i="20"/>
  <c r="BD69" i="20"/>
  <c r="BE69" i="20"/>
  <c r="BF69" i="20"/>
  <c r="BG69" i="20"/>
  <c r="BH69" i="20"/>
  <c r="BC70" i="20"/>
  <c r="BD70" i="20"/>
  <c r="BE70" i="20"/>
  <c r="BF70" i="20"/>
  <c r="BG70" i="20"/>
  <c r="BH70" i="20"/>
  <c r="BC71" i="20"/>
  <c r="BD71" i="20"/>
  <c r="BE71" i="20"/>
  <c r="BF71" i="20"/>
  <c r="BG71" i="20"/>
  <c r="BH71" i="20"/>
  <c r="BC72" i="20"/>
  <c r="BD72" i="20"/>
  <c r="BE72" i="20"/>
  <c r="BF72" i="20"/>
  <c r="BG72" i="20"/>
  <c r="BH72" i="20"/>
  <c r="BC73" i="20"/>
  <c r="BD73" i="20"/>
  <c r="BE73" i="20"/>
  <c r="BF73" i="20"/>
  <c r="BG73" i="20"/>
  <c r="BH73" i="20"/>
  <c r="BC74" i="20"/>
  <c r="BD74" i="20"/>
  <c r="BE74" i="20"/>
  <c r="BF74" i="20"/>
  <c r="BG74" i="20"/>
  <c r="BH74" i="20"/>
  <c r="BC75" i="20"/>
  <c r="BD75" i="20"/>
  <c r="BE75" i="20"/>
  <c r="BF75" i="20"/>
  <c r="BG75" i="20"/>
  <c r="BH75" i="20"/>
  <c r="BC76" i="20"/>
  <c r="BD76" i="20"/>
  <c r="BE76" i="20"/>
  <c r="BF76" i="20"/>
  <c r="BG76" i="20"/>
  <c r="BH76" i="20"/>
  <c r="BC77" i="20"/>
  <c r="BD77" i="20"/>
  <c r="BE77" i="20"/>
  <c r="BF77" i="20"/>
  <c r="BG77" i="20"/>
  <c r="BH77" i="20"/>
  <c r="BC78" i="20"/>
  <c r="BD78" i="20"/>
  <c r="BE78" i="20"/>
  <c r="BF78" i="20"/>
  <c r="BG78" i="20"/>
  <c r="BH78" i="20"/>
  <c r="BC79" i="20"/>
  <c r="BD79" i="20"/>
  <c r="BE79" i="20"/>
  <c r="BF79" i="20"/>
  <c r="BG79" i="20"/>
  <c r="BH79" i="20"/>
  <c r="BC80" i="20"/>
  <c r="BD80" i="20"/>
  <c r="BE80" i="20"/>
  <c r="BF80" i="20"/>
  <c r="BG80" i="20"/>
  <c r="BH80" i="20"/>
  <c r="BC81" i="20"/>
  <c r="BD81" i="20"/>
  <c r="BE81" i="20"/>
  <c r="BF81" i="20"/>
  <c r="BG81" i="20"/>
  <c r="BH81" i="20"/>
  <c r="BC82" i="20"/>
  <c r="BD82" i="20"/>
  <c r="BE82" i="20"/>
  <c r="BF82" i="20"/>
  <c r="BG82" i="20"/>
  <c r="BH82" i="20"/>
  <c r="BC83" i="20"/>
  <c r="BD83" i="20"/>
  <c r="BE83" i="20"/>
  <c r="BF83" i="20"/>
  <c r="BG83" i="20"/>
  <c r="BH83" i="20"/>
  <c r="BC84" i="20"/>
  <c r="BD84" i="20"/>
  <c r="BE84" i="20"/>
  <c r="BF84" i="20"/>
  <c r="BG84" i="20"/>
  <c r="BH84" i="20"/>
  <c r="BC85" i="20"/>
  <c r="BD85" i="20"/>
  <c r="BE85" i="20"/>
  <c r="BF85" i="20"/>
  <c r="BG85" i="20"/>
  <c r="BH85" i="20"/>
  <c r="BC86" i="20"/>
  <c r="BD86" i="20"/>
  <c r="BE86" i="20"/>
  <c r="BF86" i="20"/>
  <c r="BG86" i="20"/>
  <c r="BH86" i="20"/>
  <c r="BC87" i="20"/>
  <c r="BD87" i="20"/>
  <c r="BE87" i="20"/>
  <c r="BF87" i="20"/>
  <c r="BG87" i="20"/>
  <c r="BH87" i="20"/>
  <c r="BC88" i="20"/>
  <c r="BD88" i="20"/>
  <c r="BE88" i="20"/>
  <c r="BF88" i="20"/>
  <c r="BG88" i="20"/>
  <c r="BH88" i="20"/>
  <c r="BC89" i="20"/>
  <c r="BD89" i="20"/>
  <c r="BE89" i="20"/>
  <c r="BF89" i="20"/>
  <c r="BG89" i="20"/>
  <c r="BH89" i="20"/>
  <c r="BC90" i="20"/>
  <c r="BD90" i="20"/>
  <c r="BE90" i="20"/>
  <c r="BF90" i="20"/>
  <c r="BG90" i="20"/>
  <c r="BH90" i="20"/>
  <c r="BC91" i="20"/>
  <c r="BD91" i="20"/>
  <c r="BE91" i="20"/>
  <c r="BF91" i="20"/>
  <c r="BJ91" i="20" s="1"/>
  <c r="BG91" i="20"/>
  <c r="BH91" i="20"/>
  <c r="BC92" i="20"/>
  <c r="BD92" i="20"/>
  <c r="BE92" i="20"/>
  <c r="BF92" i="20"/>
  <c r="BG92" i="20"/>
  <c r="BH92" i="20"/>
  <c r="BC93" i="20"/>
  <c r="BD93" i="20"/>
  <c r="BE93" i="20"/>
  <c r="BF93" i="20"/>
  <c r="BG93" i="20"/>
  <c r="BH93" i="20"/>
  <c r="BC94" i="20"/>
  <c r="BD94" i="20"/>
  <c r="BE94" i="20"/>
  <c r="BF94" i="20"/>
  <c r="BG94" i="20"/>
  <c r="BH94" i="20"/>
  <c r="BC95" i="20"/>
  <c r="BD95" i="20"/>
  <c r="BE95" i="20"/>
  <c r="BF95" i="20"/>
  <c r="BG95" i="20"/>
  <c r="BH95" i="20"/>
  <c r="BC96" i="20"/>
  <c r="BD96" i="20"/>
  <c r="BE96" i="20"/>
  <c r="BF96" i="20"/>
  <c r="BG96" i="20"/>
  <c r="BH96" i="20"/>
  <c r="BC97" i="20"/>
  <c r="BD97" i="20"/>
  <c r="BE97" i="20"/>
  <c r="BF97" i="20"/>
  <c r="BG97" i="20"/>
  <c r="BH97" i="20"/>
  <c r="BC98" i="20"/>
  <c r="BD98" i="20"/>
  <c r="BE98" i="20"/>
  <c r="BF98" i="20"/>
  <c r="BG98" i="20"/>
  <c r="BH98" i="20"/>
  <c r="BC99" i="20"/>
  <c r="BD99" i="20"/>
  <c r="BE99" i="20"/>
  <c r="BF99" i="20"/>
  <c r="BG99" i="20"/>
  <c r="BH99" i="20"/>
  <c r="BC100" i="20"/>
  <c r="BD100" i="20"/>
  <c r="BE100" i="20"/>
  <c r="BF100" i="20"/>
  <c r="BG100" i="20"/>
  <c r="BH100" i="20"/>
  <c r="BC101" i="20"/>
  <c r="BD101" i="20"/>
  <c r="BE101" i="20"/>
  <c r="BF101" i="20"/>
  <c r="BG101" i="20"/>
  <c r="BH101" i="20"/>
  <c r="BC102" i="20"/>
  <c r="BD102" i="20"/>
  <c r="BE102" i="20"/>
  <c r="BF102" i="20"/>
  <c r="BG102" i="20"/>
  <c r="BH102" i="20"/>
  <c r="BC103" i="20"/>
  <c r="BD103" i="20"/>
  <c r="BE103" i="20"/>
  <c r="BF103" i="20"/>
  <c r="BG103" i="20"/>
  <c r="BH103" i="20"/>
  <c r="BC104" i="20"/>
  <c r="BD104" i="20"/>
  <c r="BE104" i="20"/>
  <c r="BF104" i="20"/>
  <c r="BG104" i="20"/>
  <c r="BH104" i="20"/>
  <c r="BC105" i="20"/>
  <c r="BD105" i="20"/>
  <c r="BE105" i="20"/>
  <c r="BF105" i="20"/>
  <c r="BG105" i="20"/>
  <c r="BH105" i="20"/>
  <c r="BC106" i="20"/>
  <c r="BD106" i="20"/>
  <c r="BE106" i="20"/>
  <c r="BF106" i="20"/>
  <c r="BG106" i="20"/>
  <c r="BH106" i="20"/>
  <c r="BC107" i="20"/>
  <c r="BD107" i="20"/>
  <c r="BE107" i="20"/>
  <c r="BF107" i="20"/>
  <c r="BG107" i="20"/>
  <c r="BH107" i="20"/>
  <c r="BC108" i="20"/>
  <c r="BD108" i="20"/>
  <c r="BE108" i="20"/>
  <c r="BF108" i="20"/>
  <c r="BG108" i="20"/>
  <c r="BH108" i="20"/>
  <c r="BC109" i="20"/>
  <c r="BD109" i="20"/>
  <c r="BE109" i="20"/>
  <c r="BF109" i="20"/>
  <c r="BG109" i="20"/>
  <c r="BH109" i="20"/>
  <c r="BC110" i="20"/>
  <c r="BD110" i="20"/>
  <c r="BE110" i="20"/>
  <c r="BF110" i="20"/>
  <c r="BG110" i="20"/>
  <c r="BH110" i="20"/>
  <c r="BC111" i="20"/>
  <c r="BD111" i="20"/>
  <c r="BE111" i="20"/>
  <c r="BF111" i="20"/>
  <c r="BG111" i="20"/>
  <c r="BH111" i="20"/>
  <c r="BC112" i="20"/>
  <c r="BD112" i="20"/>
  <c r="BE112" i="20"/>
  <c r="BF112" i="20"/>
  <c r="BG112" i="20"/>
  <c r="BH112" i="20"/>
  <c r="BC113" i="20"/>
  <c r="BD113" i="20"/>
  <c r="BE113" i="20"/>
  <c r="BF113" i="20"/>
  <c r="BG113" i="20"/>
  <c r="BH113" i="20"/>
  <c r="BC114" i="20"/>
  <c r="BD114" i="20"/>
  <c r="BE114" i="20"/>
  <c r="BF114" i="20"/>
  <c r="BG114" i="20"/>
  <c r="BH114" i="20"/>
  <c r="BC115" i="20"/>
  <c r="BD115" i="20"/>
  <c r="BE115" i="20"/>
  <c r="BF115" i="20"/>
  <c r="BG115" i="20"/>
  <c r="BH115" i="20"/>
  <c r="BC116" i="20"/>
  <c r="BD116" i="20"/>
  <c r="BE116" i="20"/>
  <c r="BF116" i="20"/>
  <c r="BG116" i="20"/>
  <c r="BH116" i="20"/>
  <c r="BC117" i="20"/>
  <c r="BD117" i="20"/>
  <c r="BE117" i="20"/>
  <c r="BF117" i="20"/>
  <c r="BG117" i="20"/>
  <c r="BH117" i="20"/>
  <c r="BC118" i="20"/>
  <c r="BD118" i="20"/>
  <c r="BE118" i="20"/>
  <c r="BF118" i="20"/>
  <c r="BG118" i="20"/>
  <c r="BH118" i="20"/>
  <c r="BC119" i="20"/>
  <c r="BD119" i="20"/>
  <c r="BE119" i="20"/>
  <c r="BF119" i="20"/>
  <c r="BG119" i="20"/>
  <c r="BH119" i="20"/>
  <c r="BC120" i="20"/>
  <c r="BD120" i="20"/>
  <c r="BE120" i="20"/>
  <c r="BF120" i="20"/>
  <c r="BG120" i="20"/>
  <c r="BH120" i="20"/>
  <c r="BC121" i="20"/>
  <c r="BD121" i="20"/>
  <c r="BE121" i="20"/>
  <c r="BF121" i="20"/>
  <c r="BG121" i="20"/>
  <c r="BH121" i="20"/>
  <c r="BC122" i="20"/>
  <c r="BD122" i="20"/>
  <c r="BE122" i="20"/>
  <c r="BF122" i="20"/>
  <c r="BG122" i="20"/>
  <c r="BH122" i="20"/>
  <c r="BC123" i="20"/>
  <c r="BD123" i="20"/>
  <c r="BE123" i="20"/>
  <c r="BF123" i="20"/>
  <c r="BJ123" i="20" s="1"/>
  <c r="BG123" i="20"/>
  <c r="BH123" i="20"/>
  <c r="BC124" i="20"/>
  <c r="BD124" i="20"/>
  <c r="BE124" i="20"/>
  <c r="BF124" i="20"/>
  <c r="BG124" i="20"/>
  <c r="BH124" i="20"/>
  <c r="BC125" i="20"/>
  <c r="BD125" i="20"/>
  <c r="BE125" i="20"/>
  <c r="BF125" i="20"/>
  <c r="BG125" i="20"/>
  <c r="BH125" i="20"/>
  <c r="BC126" i="20"/>
  <c r="BD126" i="20"/>
  <c r="BE126" i="20"/>
  <c r="BF126" i="20"/>
  <c r="BG126" i="20"/>
  <c r="BH126" i="20"/>
  <c r="BC127" i="20"/>
  <c r="BD127" i="20"/>
  <c r="BE127" i="20"/>
  <c r="BF127" i="20"/>
  <c r="BG127" i="20"/>
  <c r="BH127" i="20"/>
  <c r="BC128" i="20"/>
  <c r="BD128" i="20"/>
  <c r="BE128" i="20"/>
  <c r="BF128" i="20"/>
  <c r="BG128" i="20"/>
  <c r="BH128" i="20"/>
  <c r="BC129" i="20"/>
  <c r="BD129" i="20"/>
  <c r="BE129" i="20"/>
  <c r="BF129" i="20"/>
  <c r="BG129" i="20"/>
  <c r="BH129" i="20"/>
  <c r="BC130" i="20"/>
  <c r="BD130" i="20"/>
  <c r="BE130" i="20"/>
  <c r="BF130" i="20"/>
  <c r="BG130" i="20"/>
  <c r="BH130" i="20"/>
  <c r="BC131" i="20"/>
  <c r="BD131" i="20"/>
  <c r="BE131" i="20"/>
  <c r="BF131" i="20"/>
  <c r="BG131" i="20"/>
  <c r="BH131" i="20"/>
  <c r="BC132" i="20"/>
  <c r="BD132" i="20"/>
  <c r="BE132" i="20"/>
  <c r="BF132" i="20"/>
  <c r="BG132" i="20"/>
  <c r="BH132" i="20"/>
  <c r="BC133" i="20"/>
  <c r="BD133" i="20"/>
  <c r="BE133" i="20"/>
  <c r="BF133" i="20"/>
  <c r="BG133" i="20"/>
  <c r="BH133" i="20"/>
  <c r="BC134" i="20"/>
  <c r="BD134" i="20"/>
  <c r="BE134" i="20"/>
  <c r="BF134" i="20"/>
  <c r="BG134" i="20"/>
  <c r="BH134" i="20"/>
  <c r="BC135" i="20"/>
  <c r="BD135" i="20"/>
  <c r="BE135" i="20"/>
  <c r="BF135" i="20"/>
  <c r="BG135" i="20"/>
  <c r="BH135" i="20"/>
  <c r="BC136" i="20"/>
  <c r="BD136" i="20"/>
  <c r="BE136" i="20"/>
  <c r="BF136" i="20"/>
  <c r="BG136" i="20"/>
  <c r="BH136" i="20"/>
  <c r="BC137" i="20"/>
  <c r="BD137" i="20"/>
  <c r="BE137" i="20"/>
  <c r="BF137" i="20"/>
  <c r="BG137" i="20"/>
  <c r="BH137" i="20"/>
  <c r="BC138" i="20"/>
  <c r="BD138" i="20"/>
  <c r="BE138" i="20"/>
  <c r="BF138" i="20"/>
  <c r="BG138" i="20"/>
  <c r="BH138" i="20"/>
  <c r="BC139" i="20"/>
  <c r="BD139" i="20"/>
  <c r="BE139" i="20"/>
  <c r="BF139" i="20"/>
  <c r="BG139" i="20"/>
  <c r="BH139" i="20"/>
  <c r="BC140" i="20"/>
  <c r="BD140" i="20"/>
  <c r="BE140" i="20"/>
  <c r="BF140" i="20"/>
  <c r="BG140" i="20"/>
  <c r="BH140" i="20"/>
  <c r="BC141" i="20"/>
  <c r="BD141" i="20"/>
  <c r="BE141" i="20"/>
  <c r="BF141" i="20"/>
  <c r="BG141" i="20"/>
  <c r="BH141" i="20"/>
  <c r="BC142" i="20"/>
  <c r="BD142" i="20"/>
  <c r="BE142" i="20"/>
  <c r="BF142" i="20"/>
  <c r="BG142" i="20"/>
  <c r="BH142" i="20"/>
  <c r="BC143" i="20"/>
  <c r="BD143" i="20"/>
  <c r="BE143" i="20"/>
  <c r="BF143" i="20"/>
  <c r="BG143" i="20"/>
  <c r="BH143" i="20"/>
  <c r="BC144" i="20"/>
  <c r="BD144" i="20"/>
  <c r="BE144" i="20"/>
  <c r="BF144" i="20"/>
  <c r="BG144" i="20"/>
  <c r="BH144" i="20"/>
  <c r="BC145" i="20"/>
  <c r="BD145" i="20"/>
  <c r="BE145" i="20"/>
  <c r="BF145" i="20"/>
  <c r="BG145" i="20"/>
  <c r="BH145" i="20"/>
  <c r="BC146" i="20"/>
  <c r="BD146" i="20"/>
  <c r="BE146" i="20"/>
  <c r="BF146" i="20"/>
  <c r="BG146" i="20"/>
  <c r="BH146" i="20"/>
  <c r="BC147" i="20"/>
  <c r="BD147" i="20"/>
  <c r="BE147" i="20"/>
  <c r="BF147" i="20"/>
  <c r="BG147" i="20"/>
  <c r="BH147" i="20"/>
  <c r="BC148" i="20"/>
  <c r="BD148" i="20"/>
  <c r="BE148" i="20"/>
  <c r="BF148" i="20"/>
  <c r="BG148" i="20"/>
  <c r="BH148" i="20"/>
  <c r="BC149" i="20"/>
  <c r="BD149" i="20"/>
  <c r="BE149" i="20"/>
  <c r="BF149" i="20"/>
  <c r="BG149" i="20"/>
  <c r="BH149" i="20"/>
  <c r="BC150" i="20"/>
  <c r="BD150" i="20"/>
  <c r="BE150" i="20"/>
  <c r="BF150" i="20"/>
  <c r="BG150" i="20"/>
  <c r="BH150" i="20"/>
  <c r="BC151" i="20"/>
  <c r="BD151" i="20"/>
  <c r="BE151" i="20"/>
  <c r="BF151" i="20"/>
  <c r="BJ151" i="20" s="1"/>
  <c r="BG151" i="20"/>
  <c r="BH151" i="20"/>
  <c r="BC152" i="20"/>
  <c r="BD152" i="20"/>
  <c r="BE152" i="20"/>
  <c r="BF152" i="20"/>
  <c r="BG152" i="20"/>
  <c r="BH152" i="20"/>
  <c r="BC153" i="20"/>
  <c r="BD153" i="20"/>
  <c r="BE153" i="20"/>
  <c r="BF153" i="20"/>
  <c r="BG153" i="20"/>
  <c r="BH153" i="20"/>
  <c r="BC154" i="20"/>
  <c r="BD154" i="20"/>
  <c r="BE154" i="20"/>
  <c r="BF154" i="20"/>
  <c r="BG154" i="20"/>
  <c r="BH154" i="20"/>
  <c r="BC155" i="20"/>
  <c r="BD155" i="20"/>
  <c r="BE155" i="20"/>
  <c r="BF155" i="20"/>
  <c r="BG155" i="20"/>
  <c r="BH155" i="20"/>
  <c r="BC156" i="20"/>
  <c r="BD156" i="20"/>
  <c r="BE156" i="20"/>
  <c r="BF156" i="20"/>
  <c r="BG156" i="20"/>
  <c r="BH156" i="20"/>
  <c r="BC157" i="20"/>
  <c r="BD157" i="20"/>
  <c r="BE157" i="20"/>
  <c r="BF157" i="20"/>
  <c r="BG157" i="20"/>
  <c r="BH157" i="20"/>
  <c r="BC158" i="20"/>
  <c r="BD158" i="20"/>
  <c r="BE158" i="20"/>
  <c r="BF158" i="20"/>
  <c r="BG158" i="20"/>
  <c r="BH158" i="20"/>
  <c r="BC159" i="20"/>
  <c r="BD159" i="20"/>
  <c r="BE159" i="20"/>
  <c r="BF159" i="20"/>
  <c r="BG159" i="20"/>
  <c r="BH159" i="20"/>
  <c r="BC160" i="20"/>
  <c r="BD160" i="20"/>
  <c r="BE160" i="20"/>
  <c r="BF160" i="20"/>
  <c r="BG160" i="20"/>
  <c r="BH160" i="20"/>
  <c r="BC161" i="20"/>
  <c r="BD161" i="20"/>
  <c r="BE161" i="20"/>
  <c r="BF161" i="20"/>
  <c r="BG161" i="20"/>
  <c r="BH161" i="20"/>
  <c r="BC162" i="20"/>
  <c r="BD162" i="20"/>
  <c r="BE162" i="20"/>
  <c r="BF162" i="20"/>
  <c r="BG162" i="20"/>
  <c r="BH162" i="20"/>
  <c r="BC163" i="20"/>
  <c r="BD163" i="20"/>
  <c r="BE163" i="20"/>
  <c r="BF163" i="20"/>
  <c r="BG163" i="20"/>
  <c r="BH163" i="20"/>
  <c r="BC164" i="20"/>
  <c r="BD164" i="20"/>
  <c r="BE164" i="20"/>
  <c r="BF164" i="20"/>
  <c r="BG164" i="20"/>
  <c r="BH164" i="20"/>
  <c r="BC165" i="20"/>
  <c r="BD165" i="20"/>
  <c r="BE165" i="20"/>
  <c r="BF165" i="20"/>
  <c r="BG165" i="20"/>
  <c r="BH165" i="20"/>
  <c r="BC166" i="20"/>
  <c r="BD166" i="20"/>
  <c r="BE166" i="20"/>
  <c r="BF166" i="20"/>
  <c r="BG166" i="20"/>
  <c r="BH166" i="20"/>
  <c r="BC167" i="20"/>
  <c r="BD167" i="20"/>
  <c r="BE167" i="20"/>
  <c r="BF167" i="20"/>
  <c r="BG167" i="20"/>
  <c r="BH167" i="20"/>
  <c r="BC168" i="20"/>
  <c r="BD168" i="20"/>
  <c r="BE168" i="20"/>
  <c r="BF168" i="20"/>
  <c r="BG168" i="20"/>
  <c r="BH168" i="20"/>
  <c r="BC169" i="20"/>
  <c r="BD169" i="20"/>
  <c r="BE169" i="20"/>
  <c r="BF169" i="20"/>
  <c r="BG169" i="20"/>
  <c r="BH169" i="20"/>
  <c r="BC170" i="20"/>
  <c r="BD170" i="20"/>
  <c r="BE170" i="20"/>
  <c r="BF170" i="20"/>
  <c r="BG170" i="20"/>
  <c r="BH170" i="20"/>
  <c r="BC171" i="20"/>
  <c r="BD171" i="20"/>
  <c r="BE171" i="20"/>
  <c r="BF171" i="20"/>
  <c r="BG171" i="20"/>
  <c r="BH171" i="20"/>
  <c r="BC172" i="20"/>
  <c r="BD172" i="20"/>
  <c r="BE172" i="20"/>
  <c r="BF172" i="20"/>
  <c r="BG172" i="20"/>
  <c r="BH172" i="20"/>
  <c r="BC173" i="20"/>
  <c r="BD173" i="20"/>
  <c r="BE173" i="20"/>
  <c r="BF173" i="20"/>
  <c r="BG173" i="20"/>
  <c r="BH173" i="20"/>
  <c r="BC174" i="20"/>
  <c r="BD174" i="20"/>
  <c r="BE174" i="20"/>
  <c r="BF174" i="20"/>
  <c r="BG174" i="20"/>
  <c r="BH174" i="20"/>
  <c r="BC175" i="20"/>
  <c r="BD175" i="20"/>
  <c r="BE175" i="20"/>
  <c r="BF175" i="20"/>
  <c r="BG175" i="20"/>
  <c r="BH175" i="20"/>
  <c r="BC176" i="20"/>
  <c r="BD176" i="20"/>
  <c r="BE176" i="20"/>
  <c r="BF176" i="20"/>
  <c r="BG176" i="20"/>
  <c r="BH176" i="20"/>
  <c r="BC177" i="20"/>
  <c r="BD177" i="20"/>
  <c r="BE177" i="20"/>
  <c r="BF177" i="20"/>
  <c r="BG177" i="20"/>
  <c r="BH177" i="20"/>
  <c r="BC178" i="20"/>
  <c r="BD178" i="20"/>
  <c r="BE178" i="20"/>
  <c r="BF178" i="20"/>
  <c r="BG178" i="20"/>
  <c r="BH178" i="20"/>
  <c r="BC179" i="20"/>
  <c r="BD179" i="20"/>
  <c r="BE179" i="20"/>
  <c r="BF179" i="20"/>
  <c r="BG179" i="20"/>
  <c r="BH179" i="20"/>
  <c r="BC180" i="20"/>
  <c r="BD180" i="20"/>
  <c r="BE180" i="20"/>
  <c r="BF180" i="20"/>
  <c r="BG180" i="20"/>
  <c r="BH180" i="20"/>
  <c r="BC181" i="20"/>
  <c r="BD181" i="20"/>
  <c r="BE181" i="20"/>
  <c r="BF181" i="20"/>
  <c r="BG181" i="20"/>
  <c r="BH181" i="20"/>
  <c r="BC182" i="20"/>
  <c r="BD182" i="20"/>
  <c r="BE182" i="20"/>
  <c r="BF182" i="20"/>
  <c r="BG182" i="20"/>
  <c r="BH182" i="20"/>
  <c r="BC183" i="20"/>
  <c r="BD183" i="20"/>
  <c r="BE183" i="20"/>
  <c r="BF183" i="20"/>
  <c r="BG183" i="20"/>
  <c r="BH183" i="20"/>
  <c r="BC184" i="20"/>
  <c r="BD184" i="20"/>
  <c r="BE184" i="20"/>
  <c r="BF184" i="20"/>
  <c r="BG184" i="20"/>
  <c r="BH184" i="20"/>
  <c r="BC185" i="20"/>
  <c r="BD185" i="20"/>
  <c r="BE185" i="20"/>
  <c r="BF185" i="20"/>
  <c r="BG185" i="20"/>
  <c r="BH185" i="20"/>
  <c r="BC186" i="20"/>
  <c r="BD186" i="20"/>
  <c r="BE186" i="20"/>
  <c r="BF186" i="20"/>
  <c r="BG186" i="20"/>
  <c r="BH186" i="20"/>
  <c r="BC187" i="20"/>
  <c r="BD187" i="20"/>
  <c r="BE187" i="20"/>
  <c r="BF187" i="20"/>
  <c r="BG187" i="20"/>
  <c r="BH187" i="20"/>
  <c r="BD4" i="20"/>
  <c r="BE4" i="20"/>
  <c r="BF4" i="20"/>
  <c r="BG4" i="20"/>
  <c r="BH4" i="20"/>
  <c r="BI5" i="20"/>
  <c r="BI6" i="20"/>
  <c r="BI7" i="20"/>
  <c r="BI8" i="20"/>
  <c r="BI9" i="20"/>
  <c r="BI10" i="20"/>
  <c r="BI11" i="20"/>
  <c r="BI12" i="20"/>
  <c r="BI13" i="20"/>
  <c r="BI14" i="20"/>
  <c r="BI15" i="20"/>
  <c r="BI16" i="20"/>
  <c r="BI17" i="20"/>
  <c r="BI18" i="20"/>
  <c r="BI19" i="20"/>
  <c r="BI20" i="20"/>
  <c r="BI21" i="20"/>
  <c r="BI22" i="20"/>
  <c r="BI23" i="20"/>
  <c r="BI24" i="20"/>
  <c r="BI25" i="20"/>
  <c r="BI26" i="20"/>
  <c r="BI27" i="20"/>
  <c r="BI28" i="20"/>
  <c r="BI29" i="20"/>
  <c r="BI30" i="20"/>
  <c r="BI31" i="20"/>
  <c r="BI32" i="20"/>
  <c r="BI33" i="20"/>
  <c r="BI34" i="20"/>
  <c r="BI35" i="20"/>
  <c r="BI36" i="20"/>
  <c r="BI37" i="20"/>
  <c r="BI38" i="20"/>
  <c r="BI39" i="20"/>
  <c r="BI40" i="20"/>
  <c r="BI41" i="20"/>
  <c r="BI42" i="20"/>
  <c r="BI43" i="20"/>
  <c r="BI44" i="20"/>
  <c r="BI45" i="20"/>
  <c r="BI46" i="20"/>
  <c r="BI47" i="20"/>
  <c r="BI48" i="20"/>
  <c r="BI49" i="20"/>
  <c r="BI50" i="20"/>
  <c r="BI51" i="20"/>
  <c r="BI52" i="20"/>
  <c r="BI53" i="20"/>
  <c r="BI54" i="20"/>
  <c r="BI55" i="20"/>
  <c r="BI56" i="20"/>
  <c r="BI57" i="20"/>
  <c r="BI58" i="20"/>
  <c r="BI59" i="20"/>
  <c r="BI60" i="20"/>
  <c r="BI61" i="20"/>
  <c r="BI62" i="20"/>
  <c r="BI63" i="20"/>
  <c r="BI64" i="20"/>
  <c r="BI65" i="20"/>
  <c r="BI66" i="20"/>
  <c r="BI67" i="20"/>
  <c r="BI68" i="20"/>
  <c r="BI69" i="20"/>
  <c r="BI70" i="20"/>
  <c r="BI71" i="20"/>
  <c r="BI72" i="20"/>
  <c r="BI73" i="20"/>
  <c r="BI74" i="20"/>
  <c r="BI75" i="20"/>
  <c r="BI76" i="20"/>
  <c r="BI77" i="20"/>
  <c r="BI78" i="20"/>
  <c r="BI79" i="20"/>
  <c r="BI80" i="20"/>
  <c r="BI81" i="20"/>
  <c r="BI82" i="20"/>
  <c r="BI83" i="20"/>
  <c r="BI84" i="20"/>
  <c r="BI85" i="20"/>
  <c r="BI86" i="20"/>
  <c r="BI87" i="20"/>
  <c r="BI88" i="20"/>
  <c r="BI89" i="20"/>
  <c r="BI90" i="20"/>
  <c r="BI91" i="20"/>
  <c r="BI92" i="20"/>
  <c r="BI93" i="20"/>
  <c r="BI94" i="20"/>
  <c r="BI95" i="20"/>
  <c r="BI96" i="20"/>
  <c r="BI97" i="20"/>
  <c r="BI98" i="20"/>
  <c r="BI99" i="20"/>
  <c r="BI100" i="20"/>
  <c r="BI101" i="20"/>
  <c r="BI102" i="20"/>
  <c r="BI103" i="20"/>
  <c r="BI104" i="20"/>
  <c r="BI105" i="20"/>
  <c r="BI106" i="20"/>
  <c r="BI107" i="20"/>
  <c r="BI108" i="20"/>
  <c r="BI109" i="20"/>
  <c r="BI110" i="20"/>
  <c r="BI111" i="20"/>
  <c r="BI112" i="20"/>
  <c r="BI113" i="20"/>
  <c r="BI114" i="20"/>
  <c r="BI115" i="20"/>
  <c r="BI116" i="20"/>
  <c r="BI117" i="20"/>
  <c r="BI118" i="20"/>
  <c r="BI119" i="20"/>
  <c r="BI120" i="20"/>
  <c r="BI121" i="20"/>
  <c r="BI122" i="20"/>
  <c r="BI123" i="20"/>
  <c r="BI124" i="20"/>
  <c r="BI125" i="20"/>
  <c r="BI126" i="20"/>
  <c r="BI127" i="20"/>
  <c r="BI128" i="20"/>
  <c r="BI129" i="20"/>
  <c r="BI130" i="20"/>
  <c r="BI131" i="20"/>
  <c r="BI132" i="20"/>
  <c r="BI133" i="20"/>
  <c r="BI134" i="20"/>
  <c r="BI135" i="20"/>
  <c r="BI136" i="20"/>
  <c r="BI137" i="20"/>
  <c r="BI138" i="20"/>
  <c r="BI139" i="20"/>
  <c r="BI140" i="20"/>
  <c r="BI141" i="20"/>
  <c r="BI142" i="20"/>
  <c r="BI143" i="20"/>
  <c r="BI144" i="20"/>
  <c r="BI145" i="20"/>
  <c r="BI146" i="20"/>
  <c r="BI147" i="20"/>
  <c r="BI148" i="20"/>
  <c r="BI149" i="20"/>
  <c r="BI150" i="20"/>
  <c r="BI151" i="20"/>
  <c r="BI152" i="20"/>
  <c r="BI153" i="20"/>
  <c r="BI154" i="20"/>
  <c r="BI155" i="20"/>
  <c r="BI156" i="20"/>
  <c r="BI157" i="20"/>
  <c r="BI158" i="20"/>
  <c r="BI159" i="20"/>
  <c r="BI160" i="20"/>
  <c r="BI161" i="20"/>
  <c r="BI162" i="20"/>
  <c r="BI163" i="20"/>
  <c r="BI164" i="20"/>
  <c r="BI165" i="20"/>
  <c r="BI166" i="20"/>
  <c r="BI167" i="20"/>
  <c r="BI168" i="20"/>
  <c r="BI169" i="20"/>
  <c r="BI170" i="20"/>
  <c r="BI171" i="20"/>
  <c r="BI172" i="20"/>
  <c r="BI173" i="20"/>
  <c r="BI174" i="20"/>
  <c r="BI175" i="20"/>
  <c r="BI176" i="20"/>
  <c r="BI177" i="20"/>
  <c r="BI178" i="20"/>
  <c r="BI179" i="20"/>
  <c r="BI180" i="20"/>
  <c r="BI181" i="20"/>
  <c r="BI182" i="20"/>
  <c r="BI183" i="20"/>
  <c r="BI184" i="20"/>
  <c r="BI185" i="20"/>
  <c r="BI186" i="20"/>
  <c r="BI187" i="20"/>
  <c r="BI4" i="20"/>
  <c r="BC4" i="20" s="1"/>
  <c r="BA5" i="20"/>
  <c r="BA6" i="20"/>
  <c r="BA7" i="20"/>
  <c r="BA8" i="20"/>
  <c r="BA9" i="20"/>
  <c r="BA10" i="20"/>
  <c r="BA11" i="20"/>
  <c r="BA12" i="20"/>
  <c r="BA13" i="20"/>
  <c r="BA14" i="20"/>
  <c r="BA15" i="20"/>
  <c r="BA16" i="20"/>
  <c r="BA17" i="20"/>
  <c r="BA18" i="20"/>
  <c r="BA19" i="20"/>
  <c r="BA20" i="20"/>
  <c r="BA21" i="20"/>
  <c r="BA22" i="20"/>
  <c r="BA23" i="20"/>
  <c r="BA24" i="20"/>
  <c r="BA25" i="20"/>
  <c r="BA26" i="20"/>
  <c r="BA27" i="20"/>
  <c r="BA28" i="20"/>
  <c r="BA29" i="20"/>
  <c r="BA30" i="20"/>
  <c r="BA31" i="20"/>
  <c r="BA32" i="20"/>
  <c r="BA33" i="20"/>
  <c r="BA34" i="20"/>
  <c r="BA35" i="20"/>
  <c r="BA36" i="20"/>
  <c r="BA37" i="20"/>
  <c r="BA38" i="20"/>
  <c r="BA39" i="20"/>
  <c r="BA40" i="20"/>
  <c r="BA41" i="20"/>
  <c r="BA42" i="20"/>
  <c r="BA43" i="20"/>
  <c r="BA44" i="20"/>
  <c r="AQ44" i="20" s="1"/>
  <c r="BA45" i="20"/>
  <c r="BA46" i="20"/>
  <c r="BA47" i="20"/>
  <c r="BA48" i="20"/>
  <c r="BA49" i="20"/>
  <c r="BA50" i="20"/>
  <c r="BA51" i="20"/>
  <c r="BA52" i="20"/>
  <c r="BA53" i="20"/>
  <c r="BA54" i="20"/>
  <c r="BA55" i="20"/>
  <c r="BA56" i="20"/>
  <c r="BA57" i="20"/>
  <c r="BA58" i="20"/>
  <c r="BA59" i="20"/>
  <c r="BA60" i="20"/>
  <c r="BA61" i="20"/>
  <c r="BA62" i="20"/>
  <c r="BA63" i="20"/>
  <c r="BA64" i="20"/>
  <c r="AW64" i="20" s="1"/>
  <c r="BA65" i="20"/>
  <c r="BA66" i="20"/>
  <c r="BA67" i="20"/>
  <c r="BA68" i="20"/>
  <c r="BA69" i="20"/>
  <c r="BA70" i="20"/>
  <c r="BA71" i="20"/>
  <c r="BA72" i="20"/>
  <c r="AG72" i="20" s="1"/>
  <c r="BA73" i="20"/>
  <c r="BA74" i="20"/>
  <c r="BA75" i="20"/>
  <c r="BA76" i="20"/>
  <c r="BA77" i="20"/>
  <c r="BA78" i="20"/>
  <c r="BA79" i="20"/>
  <c r="BA80" i="20"/>
  <c r="AW80" i="20" s="1"/>
  <c r="BA81" i="20"/>
  <c r="BA82" i="20"/>
  <c r="BA83" i="20"/>
  <c r="BA84" i="20"/>
  <c r="BA85" i="20"/>
  <c r="BA86" i="20"/>
  <c r="BA87" i="20"/>
  <c r="BA88" i="20"/>
  <c r="AG88" i="20" s="1"/>
  <c r="BA89" i="20"/>
  <c r="BA90" i="20"/>
  <c r="BA91" i="20"/>
  <c r="BA92" i="20"/>
  <c r="BA93" i="20"/>
  <c r="BA94" i="20"/>
  <c r="BA95" i="20"/>
  <c r="BA96" i="20"/>
  <c r="BA97" i="20"/>
  <c r="BA98" i="20"/>
  <c r="BA99" i="20"/>
  <c r="BA100" i="20"/>
  <c r="AG100" i="20" s="1"/>
  <c r="BA101" i="20"/>
  <c r="BA102" i="20"/>
  <c r="BA103" i="20"/>
  <c r="BA104" i="20"/>
  <c r="BA105" i="20"/>
  <c r="BA106" i="20"/>
  <c r="BA107" i="20"/>
  <c r="BA108" i="20"/>
  <c r="BA109" i="20"/>
  <c r="BA110" i="20"/>
  <c r="BA111" i="20"/>
  <c r="BA112" i="20"/>
  <c r="BA113" i="20"/>
  <c r="BA114" i="20"/>
  <c r="BA115" i="20"/>
  <c r="BA116" i="20"/>
  <c r="AL116" i="20" s="1"/>
  <c r="BA117" i="20"/>
  <c r="BA118" i="20"/>
  <c r="BA119" i="20"/>
  <c r="BA120" i="20"/>
  <c r="BA121" i="20"/>
  <c r="BA122" i="20"/>
  <c r="BA123" i="20"/>
  <c r="BA124" i="20"/>
  <c r="AL124" i="20" s="1"/>
  <c r="BA125" i="20"/>
  <c r="BA126" i="20"/>
  <c r="BA127" i="20"/>
  <c r="BA128" i="20"/>
  <c r="BA129" i="20"/>
  <c r="BA130" i="20"/>
  <c r="BA131" i="20"/>
  <c r="BA132" i="20"/>
  <c r="AI132" i="20" s="1"/>
  <c r="BA133" i="20"/>
  <c r="BA134" i="20"/>
  <c r="BA135" i="20"/>
  <c r="BA136" i="20"/>
  <c r="BA137" i="20"/>
  <c r="BA138" i="20"/>
  <c r="BA139" i="20"/>
  <c r="BA140" i="20"/>
  <c r="AM140" i="20" s="1"/>
  <c r="BA141" i="20"/>
  <c r="BA142" i="20"/>
  <c r="BA143" i="20"/>
  <c r="BA144" i="20"/>
  <c r="BA145" i="20"/>
  <c r="BA146" i="20"/>
  <c r="BA147" i="20"/>
  <c r="BA148" i="20"/>
  <c r="BA149" i="20"/>
  <c r="BA150" i="20"/>
  <c r="BA151" i="20"/>
  <c r="BA152" i="20"/>
  <c r="AH152" i="20" s="1"/>
  <c r="BA153" i="20"/>
  <c r="BA154" i="20"/>
  <c r="BA155" i="20"/>
  <c r="BA156" i="20"/>
  <c r="AG156" i="20" s="1"/>
  <c r="BA157" i="20"/>
  <c r="BA158" i="20"/>
  <c r="BA159" i="20"/>
  <c r="BA160" i="20"/>
  <c r="AG160" i="20" s="1"/>
  <c r="BA161" i="20"/>
  <c r="BA162" i="20"/>
  <c r="BA163" i="20"/>
  <c r="BA164" i="20"/>
  <c r="AG164" i="20" s="1"/>
  <c r="BA165" i="20"/>
  <c r="BA166" i="20"/>
  <c r="BA167" i="20"/>
  <c r="BA168" i="20"/>
  <c r="AG168" i="20" s="1"/>
  <c r="BA169" i="20"/>
  <c r="BA170" i="20"/>
  <c r="BA171" i="20"/>
  <c r="BA172" i="20"/>
  <c r="AG172" i="20" s="1"/>
  <c r="BA173" i="20"/>
  <c r="BA174" i="20"/>
  <c r="BA175" i="20"/>
  <c r="BA176" i="20"/>
  <c r="AG176" i="20" s="1"/>
  <c r="BA177" i="20"/>
  <c r="BA178" i="20"/>
  <c r="BA179" i="20"/>
  <c r="BA180" i="20"/>
  <c r="AG180" i="20" s="1"/>
  <c r="BA181" i="20"/>
  <c r="BA182" i="20"/>
  <c r="BA183" i="20"/>
  <c r="BA184" i="20"/>
  <c r="AG184" i="20" s="1"/>
  <c r="BA185" i="20"/>
  <c r="BA186" i="20"/>
  <c r="BA187" i="20"/>
  <c r="AF5" i="20"/>
  <c r="AG5" i="20"/>
  <c r="AH5" i="20"/>
  <c r="AI5" i="20"/>
  <c r="AJ5" i="20"/>
  <c r="AK5" i="20"/>
  <c r="AL5" i="20"/>
  <c r="AM5" i="20"/>
  <c r="AN5" i="20"/>
  <c r="AO5" i="20"/>
  <c r="AP5" i="20"/>
  <c r="AQ5" i="20"/>
  <c r="AR5" i="20"/>
  <c r="AS5" i="20"/>
  <c r="AT5" i="20"/>
  <c r="AU5" i="20"/>
  <c r="AV5" i="20"/>
  <c r="AW5" i="20"/>
  <c r="AX5" i="20"/>
  <c r="AY5" i="20"/>
  <c r="AZ5" i="20"/>
  <c r="AF6" i="20"/>
  <c r="AG6" i="20"/>
  <c r="AH6" i="20"/>
  <c r="AI6" i="20"/>
  <c r="AJ6" i="20"/>
  <c r="AK6" i="20"/>
  <c r="AL6" i="20"/>
  <c r="AM6" i="20"/>
  <c r="AN6" i="20"/>
  <c r="AO6" i="20"/>
  <c r="AP6" i="20"/>
  <c r="AQ6" i="20"/>
  <c r="AR6" i="20"/>
  <c r="AS6" i="20"/>
  <c r="AT6" i="20"/>
  <c r="AU6" i="20"/>
  <c r="AV6" i="20"/>
  <c r="AW6" i="20"/>
  <c r="AX6" i="20"/>
  <c r="AY6" i="20"/>
  <c r="AZ6" i="20"/>
  <c r="AF7" i="20"/>
  <c r="AG7" i="20"/>
  <c r="AH7" i="20"/>
  <c r="AI7" i="20"/>
  <c r="AJ7" i="20"/>
  <c r="AK7" i="20"/>
  <c r="AL7" i="20"/>
  <c r="AM7" i="20"/>
  <c r="AN7" i="20"/>
  <c r="AO7" i="20"/>
  <c r="AP7" i="20"/>
  <c r="AQ7" i="20"/>
  <c r="AR7" i="20"/>
  <c r="AS7" i="20"/>
  <c r="AT7" i="20"/>
  <c r="AU7" i="20"/>
  <c r="AV7" i="20"/>
  <c r="AW7" i="20"/>
  <c r="AX7" i="20"/>
  <c r="AY7" i="20"/>
  <c r="AZ7" i="20"/>
  <c r="AF9" i="20"/>
  <c r="AG9" i="20"/>
  <c r="AH9" i="20"/>
  <c r="AI9" i="20"/>
  <c r="AJ9" i="20"/>
  <c r="AK9" i="20"/>
  <c r="AL9" i="20"/>
  <c r="AM9" i="20"/>
  <c r="AN9" i="20"/>
  <c r="AO9" i="20"/>
  <c r="AP9" i="20"/>
  <c r="AQ9" i="20"/>
  <c r="AR9" i="20"/>
  <c r="AS9" i="20"/>
  <c r="AT9" i="20"/>
  <c r="AU9" i="20"/>
  <c r="AV9" i="20"/>
  <c r="AW9" i="20"/>
  <c r="AX9" i="20"/>
  <c r="AY9" i="20"/>
  <c r="AZ9" i="20"/>
  <c r="AF10" i="20"/>
  <c r="AG10" i="20"/>
  <c r="AH10" i="20"/>
  <c r="AI10" i="20"/>
  <c r="AJ10" i="20"/>
  <c r="AK10" i="20"/>
  <c r="AL10" i="20"/>
  <c r="AM10" i="20"/>
  <c r="AN10" i="20"/>
  <c r="AO10" i="20"/>
  <c r="AP10" i="20"/>
  <c r="AQ10" i="20"/>
  <c r="AR10" i="20"/>
  <c r="AS10" i="20"/>
  <c r="AT10" i="20"/>
  <c r="AU10" i="20"/>
  <c r="AV10" i="20"/>
  <c r="AW10" i="20"/>
  <c r="AX10" i="20"/>
  <c r="AY10" i="20"/>
  <c r="AZ10" i="20"/>
  <c r="AF11" i="20"/>
  <c r="AG11" i="20"/>
  <c r="AH11" i="20"/>
  <c r="AI11" i="20"/>
  <c r="AJ11" i="20"/>
  <c r="AK11" i="20"/>
  <c r="AL11" i="20"/>
  <c r="AM11" i="20"/>
  <c r="AN11" i="20"/>
  <c r="AO11" i="20"/>
  <c r="AP11" i="20"/>
  <c r="AQ11" i="20"/>
  <c r="AR11" i="20"/>
  <c r="AS11" i="20"/>
  <c r="AT11" i="20"/>
  <c r="AU11" i="20"/>
  <c r="AV11" i="20"/>
  <c r="AW11" i="20"/>
  <c r="AX11" i="20"/>
  <c r="AY11" i="20"/>
  <c r="AZ11" i="20"/>
  <c r="AF13" i="20"/>
  <c r="AG13" i="20"/>
  <c r="AH13" i="20"/>
  <c r="AI13" i="20"/>
  <c r="AJ13" i="20"/>
  <c r="AK13" i="20"/>
  <c r="AL13" i="20"/>
  <c r="AM13" i="20"/>
  <c r="AN13" i="20"/>
  <c r="AO13" i="20"/>
  <c r="AP13" i="20"/>
  <c r="AQ13" i="20"/>
  <c r="AR13" i="20"/>
  <c r="AS13" i="20"/>
  <c r="AT13" i="20"/>
  <c r="AU13" i="20"/>
  <c r="AV13" i="20"/>
  <c r="AW13" i="20"/>
  <c r="AX13" i="20"/>
  <c r="AY13" i="20"/>
  <c r="AZ13" i="20"/>
  <c r="AF14" i="20"/>
  <c r="AG14" i="20"/>
  <c r="AH14" i="20"/>
  <c r="AI14" i="20"/>
  <c r="AJ14" i="20"/>
  <c r="AK14" i="20"/>
  <c r="AL14" i="20"/>
  <c r="AM14" i="20"/>
  <c r="AN14" i="20"/>
  <c r="AO14" i="20"/>
  <c r="AP14" i="20"/>
  <c r="AQ14" i="20"/>
  <c r="AR14" i="20"/>
  <c r="AS14" i="20"/>
  <c r="AT14" i="20"/>
  <c r="AU14" i="20"/>
  <c r="AV14" i="20"/>
  <c r="AW14" i="20"/>
  <c r="AX14" i="20"/>
  <c r="AY14" i="20"/>
  <c r="AZ14" i="20"/>
  <c r="AF15" i="20"/>
  <c r="AG15" i="20"/>
  <c r="AH15" i="20"/>
  <c r="AI15" i="20"/>
  <c r="AJ15" i="20"/>
  <c r="AK15" i="20"/>
  <c r="AL15" i="20"/>
  <c r="AM15" i="20"/>
  <c r="AN15" i="20"/>
  <c r="AO15" i="20"/>
  <c r="AP15" i="20"/>
  <c r="AQ15" i="20"/>
  <c r="AR15" i="20"/>
  <c r="AS15" i="20"/>
  <c r="AT15" i="20"/>
  <c r="AU15" i="20"/>
  <c r="AV15" i="20"/>
  <c r="AW15" i="20"/>
  <c r="AX15" i="20"/>
  <c r="AY15" i="20"/>
  <c r="AZ15" i="20"/>
  <c r="AF17" i="20"/>
  <c r="AG17" i="20"/>
  <c r="AH17" i="20"/>
  <c r="AI17" i="20"/>
  <c r="AJ17" i="20"/>
  <c r="AK17" i="20"/>
  <c r="AL17" i="20"/>
  <c r="AM17" i="20"/>
  <c r="AN17" i="20"/>
  <c r="AO17" i="20"/>
  <c r="AP17" i="20"/>
  <c r="AQ17" i="20"/>
  <c r="AR17" i="20"/>
  <c r="AS17" i="20"/>
  <c r="AT17" i="20"/>
  <c r="AU17" i="20"/>
  <c r="AV17" i="20"/>
  <c r="AW17" i="20"/>
  <c r="AX17" i="20"/>
  <c r="AY17" i="20"/>
  <c r="AZ17" i="20"/>
  <c r="AF18" i="20"/>
  <c r="AG18" i="20"/>
  <c r="AH18" i="20"/>
  <c r="AI18" i="20"/>
  <c r="AJ18" i="20"/>
  <c r="AK18" i="20"/>
  <c r="AL18" i="20"/>
  <c r="AM18" i="20"/>
  <c r="AN18" i="20"/>
  <c r="AO18" i="20"/>
  <c r="AP18" i="20"/>
  <c r="AQ18" i="20"/>
  <c r="AR18" i="20"/>
  <c r="AS18" i="20"/>
  <c r="AT18" i="20"/>
  <c r="AU18" i="20"/>
  <c r="AV18" i="20"/>
  <c r="AW18" i="20"/>
  <c r="AX18" i="20"/>
  <c r="AY18" i="20"/>
  <c r="AZ18" i="20"/>
  <c r="AF19" i="20"/>
  <c r="AG19" i="20"/>
  <c r="AH19" i="20"/>
  <c r="AI19" i="20"/>
  <c r="AJ19" i="20"/>
  <c r="AK19" i="20"/>
  <c r="AL19" i="20"/>
  <c r="AM19" i="20"/>
  <c r="AN19" i="20"/>
  <c r="AO19" i="20"/>
  <c r="AP19" i="20"/>
  <c r="AQ19" i="20"/>
  <c r="AR19" i="20"/>
  <c r="AS19" i="20"/>
  <c r="AT19" i="20"/>
  <c r="AU19" i="20"/>
  <c r="AV19" i="20"/>
  <c r="AW19" i="20"/>
  <c r="AX19" i="20"/>
  <c r="AY19" i="20"/>
  <c r="AZ19" i="20"/>
  <c r="AF21" i="20"/>
  <c r="AG21" i="20"/>
  <c r="AH21" i="20"/>
  <c r="AI21" i="20"/>
  <c r="AJ21" i="20"/>
  <c r="AK21" i="20"/>
  <c r="AL21" i="20"/>
  <c r="AM21" i="20"/>
  <c r="AN21" i="20"/>
  <c r="AO21" i="20"/>
  <c r="AP21" i="20"/>
  <c r="AQ21" i="20"/>
  <c r="AR21" i="20"/>
  <c r="AS21" i="20"/>
  <c r="AT21" i="20"/>
  <c r="AU21" i="20"/>
  <c r="AV21" i="20"/>
  <c r="AW21" i="20"/>
  <c r="AX21" i="20"/>
  <c r="AY21" i="20"/>
  <c r="AZ21" i="20"/>
  <c r="AF22" i="20"/>
  <c r="AG22" i="20"/>
  <c r="AH22" i="20"/>
  <c r="AI22" i="20"/>
  <c r="AJ22" i="20"/>
  <c r="AK22" i="20"/>
  <c r="AL22" i="20"/>
  <c r="AM22" i="20"/>
  <c r="AN22" i="20"/>
  <c r="AO22" i="20"/>
  <c r="AP22" i="20"/>
  <c r="AQ22" i="20"/>
  <c r="AR22" i="20"/>
  <c r="AS22" i="20"/>
  <c r="AT22" i="20"/>
  <c r="AU22" i="20"/>
  <c r="AV22" i="20"/>
  <c r="AW22" i="20"/>
  <c r="AX22" i="20"/>
  <c r="AY22" i="20"/>
  <c r="AZ22" i="20"/>
  <c r="AF23" i="20"/>
  <c r="AG23" i="20"/>
  <c r="AH23" i="20"/>
  <c r="AI23" i="20"/>
  <c r="AJ23" i="20"/>
  <c r="AK23" i="20"/>
  <c r="AL23" i="20"/>
  <c r="AM23" i="20"/>
  <c r="AN23" i="20"/>
  <c r="AO23" i="20"/>
  <c r="AP23" i="20"/>
  <c r="AQ23" i="20"/>
  <c r="AR23" i="20"/>
  <c r="AS23" i="20"/>
  <c r="AT23" i="20"/>
  <c r="AU23" i="20"/>
  <c r="AV23" i="20"/>
  <c r="AW23" i="20"/>
  <c r="AX23" i="20"/>
  <c r="AY23" i="20"/>
  <c r="AZ23" i="20"/>
  <c r="AF25" i="20"/>
  <c r="AG25" i="20"/>
  <c r="AH25" i="20"/>
  <c r="AI25" i="20"/>
  <c r="AJ25" i="20"/>
  <c r="AK25" i="20"/>
  <c r="AL25" i="20"/>
  <c r="AM25" i="20"/>
  <c r="AN25" i="20"/>
  <c r="AO25" i="20"/>
  <c r="AP25" i="20"/>
  <c r="AQ25" i="20"/>
  <c r="AR25" i="20"/>
  <c r="AS25" i="20"/>
  <c r="AT25" i="20"/>
  <c r="AU25" i="20"/>
  <c r="AV25" i="20"/>
  <c r="AW25" i="20"/>
  <c r="AX25" i="20"/>
  <c r="AY25" i="20"/>
  <c r="AZ25" i="20"/>
  <c r="AF26" i="20"/>
  <c r="AG26" i="20"/>
  <c r="AH26" i="20"/>
  <c r="AI26" i="20"/>
  <c r="AJ26" i="20"/>
  <c r="AK26" i="20"/>
  <c r="AL26" i="20"/>
  <c r="AM26" i="20"/>
  <c r="AN26" i="20"/>
  <c r="AO26" i="20"/>
  <c r="AP26" i="20"/>
  <c r="AQ26" i="20"/>
  <c r="AR26" i="20"/>
  <c r="AS26" i="20"/>
  <c r="AT26" i="20"/>
  <c r="AU26" i="20"/>
  <c r="AV26" i="20"/>
  <c r="AW26" i="20"/>
  <c r="AX26" i="20"/>
  <c r="AY26" i="20"/>
  <c r="AZ26" i="20"/>
  <c r="AF27" i="20"/>
  <c r="AG27" i="20"/>
  <c r="AH27" i="20"/>
  <c r="AI27" i="20"/>
  <c r="AJ27" i="20"/>
  <c r="AK27" i="20"/>
  <c r="AL27" i="20"/>
  <c r="AM27" i="20"/>
  <c r="AN27" i="20"/>
  <c r="AO27" i="20"/>
  <c r="AP27" i="20"/>
  <c r="AQ27" i="20"/>
  <c r="AR27" i="20"/>
  <c r="AS27" i="20"/>
  <c r="AT27" i="20"/>
  <c r="AU27" i="20"/>
  <c r="AV27" i="20"/>
  <c r="AW27" i="20"/>
  <c r="AX27" i="20"/>
  <c r="AY27" i="20"/>
  <c r="AZ27" i="20"/>
  <c r="AF29" i="20"/>
  <c r="AG29" i="20"/>
  <c r="AH29" i="20"/>
  <c r="AI29" i="20"/>
  <c r="AJ29" i="20"/>
  <c r="AK29" i="20"/>
  <c r="AL29" i="20"/>
  <c r="AM29" i="20"/>
  <c r="AN29" i="20"/>
  <c r="AO29" i="20"/>
  <c r="AP29" i="20"/>
  <c r="AQ29" i="20"/>
  <c r="AR29" i="20"/>
  <c r="AS29" i="20"/>
  <c r="AT29" i="20"/>
  <c r="AU29" i="20"/>
  <c r="AV29" i="20"/>
  <c r="AW29" i="20"/>
  <c r="AX29" i="20"/>
  <c r="AY29" i="20"/>
  <c r="AZ29" i="20"/>
  <c r="AF30" i="20"/>
  <c r="AG30" i="20"/>
  <c r="AH30" i="20"/>
  <c r="AI30" i="20"/>
  <c r="AJ30" i="20"/>
  <c r="AK30" i="20"/>
  <c r="AL30" i="20"/>
  <c r="AM30" i="20"/>
  <c r="AN30" i="20"/>
  <c r="AO30" i="20"/>
  <c r="AP30" i="20"/>
  <c r="AQ30" i="20"/>
  <c r="AR30" i="20"/>
  <c r="AS30" i="20"/>
  <c r="AT30" i="20"/>
  <c r="AU30" i="20"/>
  <c r="AV30" i="20"/>
  <c r="AW30" i="20"/>
  <c r="AX30" i="20"/>
  <c r="AY30" i="20"/>
  <c r="AZ30" i="20"/>
  <c r="AF31" i="20"/>
  <c r="AG31" i="20"/>
  <c r="AH31" i="20"/>
  <c r="AI31" i="20"/>
  <c r="AJ31" i="20"/>
  <c r="AK31" i="20"/>
  <c r="AL31" i="20"/>
  <c r="AM31" i="20"/>
  <c r="AN31" i="20"/>
  <c r="AO31" i="20"/>
  <c r="AP31" i="20"/>
  <c r="AQ31" i="20"/>
  <c r="AR31" i="20"/>
  <c r="AS31" i="20"/>
  <c r="AT31" i="20"/>
  <c r="AU31" i="20"/>
  <c r="AV31" i="20"/>
  <c r="AW31" i="20"/>
  <c r="AX31" i="20"/>
  <c r="AY31" i="20"/>
  <c r="AZ31" i="20"/>
  <c r="AF33" i="20"/>
  <c r="AG33" i="20"/>
  <c r="AH33" i="20"/>
  <c r="AI33" i="20"/>
  <c r="AJ33" i="20"/>
  <c r="AK33" i="20"/>
  <c r="AL33" i="20"/>
  <c r="AM33" i="20"/>
  <c r="AN33" i="20"/>
  <c r="AO33" i="20"/>
  <c r="AP33" i="20"/>
  <c r="AQ33" i="20"/>
  <c r="AR33" i="20"/>
  <c r="AS33" i="20"/>
  <c r="AT33" i="20"/>
  <c r="AU33" i="20"/>
  <c r="AV33" i="20"/>
  <c r="AW33" i="20"/>
  <c r="AX33" i="20"/>
  <c r="AY33" i="20"/>
  <c r="AZ33" i="20"/>
  <c r="AF34" i="20"/>
  <c r="AG34" i="20"/>
  <c r="AH34" i="20"/>
  <c r="AI34" i="20"/>
  <c r="AJ34" i="20"/>
  <c r="AK34" i="20"/>
  <c r="AL34" i="20"/>
  <c r="AM34" i="20"/>
  <c r="AN34" i="20"/>
  <c r="AO34" i="20"/>
  <c r="AP34" i="20"/>
  <c r="AQ34" i="20"/>
  <c r="AR34" i="20"/>
  <c r="AS34" i="20"/>
  <c r="AT34" i="20"/>
  <c r="AU34" i="20"/>
  <c r="AV34" i="20"/>
  <c r="AW34" i="20"/>
  <c r="AX34" i="20"/>
  <c r="AY34" i="20"/>
  <c r="AZ34" i="20"/>
  <c r="AF35" i="20"/>
  <c r="AG35" i="20"/>
  <c r="AH35" i="20"/>
  <c r="AI35" i="20"/>
  <c r="AJ35" i="20"/>
  <c r="AK35" i="20"/>
  <c r="AL35" i="20"/>
  <c r="AM35" i="20"/>
  <c r="AN35" i="20"/>
  <c r="AO35" i="20"/>
  <c r="AP35" i="20"/>
  <c r="AQ35" i="20"/>
  <c r="AR35" i="20"/>
  <c r="AS35" i="20"/>
  <c r="AT35" i="20"/>
  <c r="AU35" i="20"/>
  <c r="AV35" i="20"/>
  <c r="AW35" i="20"/>
  <c r="AX35" i="20"/>
  <c r="AY35" i="20"/>
  <c r="AZ35" i="20"/>
  <c r="AF37" i="20"/>
  <c r="AG37" i="20"/>
  <c r="AH37" i="20"/>
  <c r="AI37" i="20"/>
  <c r="AJ37" i="20"/>
  <c r="AK37" i="20"/>
  <c r="AL37" i="20"/>
  <c r="AM37" i="20"/>
  <c r="AN37" i="20"/>
  <c r="AO37" i="20"/>
  <c r="AP37" i="20"/>
  <c r="AQ37" i="20"/>
  <c r="AR37" i="20"/>
  <c r="AS37" i="20"/>
  <c r="AT37" i="20"/>
  <c r="AU37" i="20"/>
  <c r="AV37" i="20"/>
  <c r="AW37" i="20"/>
  <c r="AX37" i="20"/>
  <c r="AY37" i="20"/>
  <c r="AZ37" i="20"/>
  <c r="AF38" i="20"/>
  <c r="AG38" i="20"/>
  <c r="AH38" i="20"/>
  <c r="AI38" i="20"/>
  <c r="AJ38" i="20"/>
  <c r="AK38" i="20"/>
  <c r="AL38" i="20"/>
  <c r="AM38" i="20"/>
  <c r="AN38" i="20"/>
  <c r="AO38" i="20"/>
  <c r="AP38" i="20"/>
  <c r="AQ38" i="20"/>
  <c r="AR38" i="20"/>
  <c r="AS38" i="20"/>
  <c r="AT38" i="20"/>
  <c r="AU38" i="20"/>
  <c r="AV38" i="20"/>
  <c r="AW38" i="20"/>
  <c r="AX38" i="20"/>
  <c r="AY38" i="20"/>
  <c r="AZ38" i="20"/>
  <c r="AF39" i="20"/>
  <c r="AG39" i="20"/>
  <c r="AH39" i="20"/>
  <c r="AI39" i="20"/>
  <c r="AJ39" i="20"/>
  <c r="AK39" i="20"/>
  <c r="AL39" i="20"/>
  <c r="AM39" i="20"/>
  <c r="AN39" i="20"/>
  <c r="AO39" i="20"/>
  <c r="AP39" i="20"/>
  <c r="AQ39" i="20"/>
  <c r="AR39" i="20"/>
  <c r="AS39" i="20"/>
  <c r="AT39" i="20"/>
  <c r="AU39" i="20"/>
  <c r="AV39" i="20"/>
  <c r="AW39" i="20"/>
  <c r="AX39" i="20"/>
  <c r="AY39" i="20"/>
  <c r="AZ39" i="20"/>
  <c r="AF41" i="20"/>
  <c r="AG41" i="20"/>
  <c r="AH41" i="20"/>
  <c r="AI41" i="20"/>
  <c r="AJ41" i="20"/>
  <c r="AK41" i="20"/>
  <c r="AL41" i="20"/>
  <c r="AM41" i="20"/>
  <c r="AN41" i="20"/>
  <c r="AO41" i="20"/>
  <c r="AP41" i="20"/>
  <c r="AQ41" i="20"/>
  <c r="AR41" i="20"/>
  <c r="AS41" i="20"/>
  <c r="AT41" i="20"/>
  <c r="AU41" i="20"/>
  <c r="AV41" i="20"/>
  <c r="AW41" i="20"/>
  <c r="AX41" i="20"/>
  <c r="AY41" i="20"/>
  <c r="AZ41" i="20"/>
  <c r="AF42" i="20"/>
  <c r="AG42" i="20"/>
  <c r="AH42" i="20"/>
  <c r="AI42" i="20"/>
  <c r="AJ42" i="20"/>
  <c r="AK42" i="20"/>
  <c r="AL42" i="20"/>
  <c r="AM42" i="20"/>
  <c r="AN42" i="20"/>
  <c r="AO42" i="20"/>
  <c r="AP42" i="20"/>
  <c r="AQ42" i="20"/>
  <c r="AR42" i="20"/>
  <c r="AS42" i="20"/>
  <c r="AT42" i="20"/>
  <c r="AU42" i="20"/>
  <c r="AV42" i="20"/>
  <c r="AW42" i="20"/>
  <c r="AX42" i="20"/>
  <c r="AY42" i="20"/>
  <c r="AZ42" i="20"/>
  <c r="AF43" i="20"/>
  <c r="AG43" i="20"/>
  <c r="AH43" i="20"/>
  <c r="AI43" i="20"/>
  <c r="AJ43" i="20"/>
  <c r="AK43" i="20"/>
  <c r="AL43" i="20"/>
  <c r="AM43" i="20"/>
  <c r="AN43" i="20"/>
  <c r="AO43" i="20"/>
  <c r="AP43" i="20"/>
  <c r="AQ43" i="20"/>
  <c r="AR43" i="20"/>
  <c r="AS43" i="20"/>
  <c r="AT43" i="20"/>
  <c r="AU43" i="20"/>
  <c r="AV43" i="20"/>
  <c r="AW43" i="20"/>
  <c r="AX43" i="20"/>
  <c r="AY43" i="20"/>
  <c r="AZ43" i="20"/>
  <c r="AF45" i="20"/>
  <c r="AG45" i="20"/>
  <c r="AH45" i="20"/>
  <c r="AI45" i="20"/>
  <c r="AJ45" i="20"/>
  <c r="AK45" i="20"/>
  <c r="AL45" i="20"/>
  <c r="AM45" i="20"/>
  <c r="AN45" i="20"/>
  <c r="AO45" i="20"/>
  <c r="AP45" i="20"/>
  <c r="AQ45" i="20"/>
  <c r="AR45" i="20"/>
  <c r="AS45" i="20"/>
  <c r="AT45" i="20"/>
  <c r="AU45" i="20"/>
  <c r="AV45" i="20"/>
  <c r="AW45" i="20"/>
  <c r="AX45" i="20"/>
  <c r="AY45" i="20"/>
  <c r="AZ45" i="20"/>
  <c r="AF46" i="20"/>
  <c r="AG46" i="20"/>
  <c r="AH46" i="20"/>
  <c r="AI46" i="20"/>
  <c r="AJ46" i="20"/>
  <c r="AK46" i="20"/>
  <c r="AL46" i="20"/>
  <c r="AM46" i="20"/>
  <c r="AN46" i="20"/>
  <c r="AO46" i="20"/>
  <c r="AP46" i="20"/>
  <c r="AQ46" i="20"/>
  <c r="AR46" i="20"/>
  <c r="AS46" i="20"/>
  <c r="AT46" i="20"/>
  <c r="AU46" i="20"/>
  <c r="AV46" i="20"/>
  <c r="AW46" i="20"/>
  <c r="AX46" i="20"/>
  <c r="AY46" i="20"/>
  <c r="AZ46" i="20"/>
  <c r="AF47" i="20"/>
  <c r="AG47" i="20"/>
  <c r="AH47" i="20"/>
  <c r="AI47" i="20"/>
  <c r="AJ47" i="20"/>
  <c r="AK47" i="20"/>
  <c r="AL47" i="20"/>
  <c r="AM47" i="20"/>
  <c r="AN47" i="20"/>
  <c r="AO47" i="20"/>
  <c r="AP47" i="20"/>
  <c r="AQ47" i="20"/>
  <c r="AR47" i="20"/>
  <c r="AS47" i="20"/>
  <c r="AT47" i="20"/>
  <c r="AU47" i="20"/>
  <c r="AV47" i="20"/>
  <c r="AW47" i="20"/>
  <c r="AX47" i="20"/>
  <c r="AY47" i="20"/>
  <c r="AZ47" i="20"/>
  <c r="AF49" i="20"/>
  <c r="AG49" i="20"/>
  <c r="AH49" i="20"/>
  <c r="AI49" i="20"/>
  <c r="AJ49" i="20"/>
  <c r="AK49" i="20"/>
  <c r="AL49" i="20"/>
  <c r="AM49" i="20"/>
  <c r="AN49" i="20"/>
  <c r="AO49" i="20"/>
  <c r="AP49" i="20"/>
  <c r="AQ49" i="20"/>
  <c r="AR49" i="20"/>
  <c r="AS49" i="20"/>
  <c r="AT49" i="20"/>
  <c r="AU49" i="20"/>
  <c r="AV49" i="20"/>
  <c r="AW49" i="20"/>
  <c r="AX49" i="20"/>
  <c r="AY49" i="20"/>
  <c r="AZ49" i="20"/>
  <c r="AF50" i="20"/>
  <c r="AG50" i="20"/>
  <c r="AH50" i="20"/>
  <c r="AI50" i="20"/>
  <c r="AJ50" i="20"/>
  <c r="AK50" i="20"/>
  <c r="AL50" i="20"/>
  <c r="AM50" i="20"/>
  <c r="AN50" i="20"/>
  <c r="AO50" i="20"/>
  <c r="AP50" i="20"/>
  <c r="AQ50" i="20"/>
  <c r="AR50" i="20"/>
  <c r="AS50" i="20"/>
  <c r="AT50" i="20"/>
  <c r="AU50" i="20"/>
  <c r="AV50" i="20"/>
  <c r="AW50" i="20"/>
  <c r="AX50" i="20"/>
  <c r="AY50" i="20"/>
  <c r="AZ50" i="20"/>
  <c r="AF51" i="20"/>
  <c r="AG51" i="20"/>
  <c r="AH51" i="20"/>
  <c r="AI51" i="20"/>
  <c r="AJ51" i="20"/>
  <c r="AK51" i="20"/>
  <c r="AL51" i="20"/>
  <c r="AM51" i="20"/>
  <c r="AN51" i="20"/>
  <c r="AO51" i="20"/>
  <c r="AP51" i="20"/>
  <c r="AQ51" i="20"/>
  <c r="AR51" i="20"/>
  <c r="AS51" i="20"/>
  <c r="AT51" i="20"/>
  <c r="AU51" i="20"/>
  <c r="AV51" i="20"/>
  <c r="AW51" i="20"/>
  <c r="AX51" i="20"/>
  <c r="AY51" i="20"/>
  <c r="AZ51" i="20"/>
  <c r="AF53" i="20"/>
  <c r="AG53" i="20"/>
  <c r="AH53" i="20"/>
  <c r="AI53" i="20"/>
  <c r="AJ53" i="20"/>
  <c r="AK53" i="20"/>
  <c r="AL53" i="20"/>
  <c r="AM53" i="20"/>
  <c r="AN53" i="20"/>
  <c r="AO53" i="20"/>
  <c r="AP53" i="20"/>
  <c r="AQ53" i="20"/>
  <c r="AR53" i="20"/>
  <c r="AS53" i="20"/>
  <c r="AT53" i="20"/>
  <c r="AU53" i="20"/>
  <c r="AV53" i="20"/>
  <c r="AW53" i="20"/>
  <c r="AX53" i="20"/>
  <c r="AY53" i="20"/>
  <c r="AZ53" i="20"/>
  <c r="AF54" i="20"/>
  <c r="AG54" i="20"/>
  <c r="AH54" i="20"/>
  <c r="AI54" i="20"/>
  <c r="AJ54" i="20"/>
  <c r="AK54" i="20"/>
  <c r="AL54" i="20"/>
  <c r="AM54" i="20"/>
  <c r="AN54" i="20"/>
  <c r="AO54" i="20"/>
  <c r="AP54" i="20"/>
  <c r="AQ54" i="20"/>
  <c r="AR54" i="20"/>
  <c r="AS54" i="20"/>
  <c r="AT54" i="20"/>
  <c r="AU54" i="20"/>
  <c r="AV54" i="20"/>
  <c r="AW54" i="20"/>
  <c r="AX54" i="20"/>
  <c r="AY54" i="20"/>
  <c r="AZ54" i="20"/>
  <c r="AF55" i="20"/>
  <c r="AG55" i="20"/>
  <c r="AH55" i="20"/>
  <c r="AI55" i="20"/>
  <c r="AJ55" i="20"/>
  <c r="AK55" i="20"/>
  <c r="AL55" i="20"/>
  <c r="AM55" i="20"/>
  <c r="AN55" i="20"/>
  <c r="AO55" i="20"/>
  <c r="AP55" i="20"/>
  <c r="AQ55" i="20"/>
  <c r="AR55" i="20"/>
  <c r="AS55" i="20"/>
  <c r="AT55" i="20"/>
  <c r="AU55" i="20"/>
  <c r="AV55" i="20"/>
  <c r="AW55" i="20"/>
  <c r="AX55" i="20"/>
  <c r="AY55" i="20"/>
  <c r="AZ55" i="20"/>
  <c r="AF57" i="20"/>
  <c r="AG57" i="20"/>
  <c r="AH57" i="20"/>
  <c r="AI57" i="20"/>
  <c r="AJ57" i="20"/>
  <c r="AK57" i="20"/>
  <c r="AL57" i="20"/>
  <c r="AM57" i="20"/>
  <c r="AN57" i="20"/>
  <c r="AO57" i="20"/>
  <c r="AP57" i="20"/>
  <c r="AQ57" i="20"/>
  <c r="AR57" i="20"/>
  <c r="AS57" i="20"/>
  <c r="AT57" i="20"/>
  <c r="AU57" i="20"/>
  <c r="AV57" i="20"/>
  <c r="AW57" i="20"/>
  <c r="AX57" i="20"/>
  <c r="AY57" i="20"/>
  <c r="AZ57" i="20"/>
  <c r="AF58" i="20"/>
  <c r="AG58" i="20"/>
  <c r="AH58" i="20"/>
  <c r="AI58" i="20"/>
  <c r="AJ58" i="20"/>
  <c r="AK58" i="20"/>
  <c r="AL58" i="20"/>
  <c r="AM58" i="20"/>
  <c r="AN58" i="20"/>
  <c r="AO58" i="20"/>
  <c r="AP58" i="20"/>
  <c r="AQ58" i="20"/>
  <c r="AR58" i="20"/>
  <c r="AS58" i="20"/>
  <c r="AT58" i="20"/>
  <c r="AU58" i="20"/>
  <c r="AV58" i="20"/>
  <c r="AW58" i="20"/>
  <c r="AX58" i="20"/>
  <c r="AY58" i="20"/>
  <c r="AZ58" i="20"/>
  <c r="AF59" i="20"/>
  <c r="AG59" i="20"/>
  <c r="AH59" i="20"/>
  <c r="AI59" i="20"/>
  <c r="AJ59" i="20"/>
  <c r="AK59" i="20"/>
  <c r="AL59" i="20"/>
  <c r="AM59" i="20"/>
  <c r="AN59" i="20"/>
  <c r="AO59" i="20"/>
  <c r="AP59" i="20"/>
  <c r="AQ59" i="20"/>
  <c r="AR59" i="20"/>
  <c r="AS59" i="20"/>
  <c r="AT59" i="20"/>
  <c r="AU59" i="20"/>
  <c r="AV59" i="20"/>
  <c r="AW59" i="20"/>
  <c r="AX59" i="20"/>
  <c r="AY59" i="20"/>
  <c r="AZ59" i="20"/>
  <c r="AF61" i="20"/>
  <c r="AG61" i="20"/>
  <c r="AH61" i="20"/>
  <c r="AI61" i="20"/>
  <c r="AJ61" i="20"/>
  <c r="AK61" i="20"/>
  <c r="AL61" i="20"/>
  <c r="AM61" i="20"/>
  <c r="AN61" i="20"/>
  <c r="AO61" i="20"/>
  <c r="AP61" i="20"/>
  <c r="AQ61" i="20"/>
  <c r="AR61" i="20"/>
  <c r="AS61" i="20"/>
  <c r="AT61" i="20"/>
  <c r="AU61" i="20"/>
  <c r="AV61" i="20"/>
  <c r="AW61" i="20"/>
  <c r="AX61" i="20"/>
  <c r="AY61" i="20"/>
  <c r="AZ61" i="20"/>
  <c r="AF62" i="20"/>
  <c r="AG62" i="20"/>
  <c r="AH62" i="20"/>
  <c r="AI62" i="20"/>
  <c r="AJ62" i="20"/>
  <c r="AK62" i="20"/>
  <c r="AL62" i="20"/>
  <c r="AM62" i="20"/>
  <c r="AN62" i="20"/>
  <c r="AO62" i="20"/>
  <c r="AP62" i="20"/>
  <c r="AQ62" i="20"/>
  <c r="AR62" i="20"/>
  <c r="AS62" i="20"/>
  <c r="AT62" i="20"/>
  <c r="AU62" i="20"/>
  <c r="AV62" i="20"/>
  <c r="AW62" i="20"/>
  <c r="AX62" i="20"/>
  <c r="AY62" i="20"/>
  <c r="AZ62" i="20"/>
  <c r="AF63" i="20"/>
  <c r="AG63" i="20"/>
  <c r="AH63" i="20"/>
  <c r="AI63" i="20"/>
  <c r="AJ63" i="20"/>
  <c r="AK63" i="20"/>
  <c r="AL63" i="20"/>
  <c r="AM63" i="20"/>
  <c r="AN63" i="20"/>
  <c r="AO63" i="20"/>
  <c r="AP63" i="20"/>
  <c r="AQ63" i="20"/>
  <c r="AR63" i="20"/>
  <c r="AS63" i="20"/>
  <c r="AT63" i="20"/>
  <c r="AU63" i="20"/>
  <c r="AV63" i="20"/>
  <c r="AW63" i="20"/>
  <c r="AX63" i="20"/>
  <c r="AY63" i="20"/>
  <c r="AZ63" i="20"/>
  <c r="AF65" i="20"/>
  <c r="AG65" i="20"/>
  <c r="AH65" i="20"/>
  <c r="AI65" i="20"/>
  <c r="AJ65" i="20"/>
  <c r="AK65" i="20"/>
  <c r="AL65" i="20"/>
  <c r="AM65" i="20"/>
  <c r="AN65" i="20"/>
  <c r="AO65" i="20"/>
  <c r="AP65" i="20"/>
  <c r="AQ65" i="20"/>
  <c r="AR65" i="20"/>
  <c r="AS65" i="20"/>
  <c r="AT65" i="20"/>
  <c r="AU65" i="20"/>
  <c r="AV65" i="20"/>
  <c r="AW65" i="20"/>
  <c r="AX65" i="20"/>
  <c r="AY65" i="20"/>
  <c r="AZ65" i="20"/>
  <c r="AF66" i="20"/>
  <c r="AG66" i="20"/>
  <c r="AH66" i="20"/>
  <c r="AI66" i="20"/>
  <c r="AJ66" i="20"/>
  <c r="AK66" i="20"/>
  <c r="AL66" i="20"/>
  <c r="AM66" i="20"/>
  <c r="AN66" i="20"/>
  <c r="AO66" i="20"/>
  <c r="AP66" i="20"/>
  <c r="AQ66" i="20"/>
  <c r="AR66" i="20"/>
  <c r="AS66" i="20"/>
  <c r="AT66" i="20"/>
  <c r="AU66" i="20"/>
  <c r="AV66" i="20"/>
  <c r="AW66" i="20"/>
  <c r="AX66" i="20"/>
  <c r="AY66" i="20"/>
  <c r="AZ66" i="20"/>
  <c r="AF67" i="20"/>
  <c r="AG67" i="20"/>
  <c r="AH67" i="20"/>
  <c r="AI67" i="20"/>
  <c r="AJ67" i="20"/>
  <c r="AK67" i="20"/>
  <c r="AL67" i="20"/>
  <c r="AM67" i="20"/>
  <c r="AN67" i="20"/>
  <c r="AO67" i="20"/>
  <c r="AP67" i="20"/>
  <c r="AQ67" i="20"/>
  <c r="AR67" i="20"/>
  <c r="AS67" i="20"/>
  <c r="AT67" i="20"/>
  <c r="AU67" i="20"/>
  <c r="AV67" i="20"/>
  <c r="AW67" i="20"/>
  <c r="AX67" i="20"/>
  <c r="AY67" i="20"/>
  <c r="AZ67" i="20"/>
  <c r="AF69" i="20"/>
  <c r="AG69" i="20"/>
  <c r="AH69" i="20"/>
  <c r="AI69" i="20"/>
  <c r="AJ69" i="20"/>
  <c r="AK69" i="20"/>
  <c r="AL69" i="20"/>
  <c r="AM69" i="20"/>
  <c r="AN69" i="20"/>
  <c r="AO69" i="20"/>
  <c r="AP69" i="20"/>
  <c r="AQ69" i="20"/>
  <c r="AR69" i="20"/>
  <c r="AS69" i="20"/>
  <c r="AT69" i="20"/>
  <c r="AU69" i="20"/>
  <c r="AV69" i="20"/>
  <c r="AW69" i="20"/>
  <c r="AX69" i="20"/>
  <c r="AY69" i="20"/>
  <c r="AZ69" i="20"/>
  <c r="AF70" i="20"/>
  <c r="AG70" i="20"/>
  <c r="AH70" i="20"/>
  <c r="AI70" i="20"/>
  <c r="AJ70" i="20"/>
  <c r="AK70" i="20"/>
  <c r="AL70" i="20"/>
  <c r="AM70" i="20"/>
  <c r="AN70" i="20"/>
  <c r="AO70" i="20"/>
  <c r="AP70" i="20"/>
  <c r="AQ70" i="20"/>
  <c r="AR70" i="20"/>
  <c r="AS70" i="20"/>
  <c r="AT70" i="20"/>
  <c r="AU70" i="20"/>
  <c r="AV70" i="20"/>
  <c r="AW70" i="20"/>
  <c r="AX70" i="20"/>
  <c r="AY70" i="20"/>
  <c r="AZ70" i="20"/>
  <c r="AF71" i="20"/>
  <c r="AG71" i="20"/>
  <c r="AH71" i="20"/>
  <c r="AI71" i="20"/>
  <c r="AJ71" i="20"/>
  <c r="AK71" i="20"/>
  <c r="AL71" i="20"/>
  <c r="AM71" i="20"/>
  <c r="AN71" i="20"/>
  <c r="AO71" i="20"/>
  <c r="AP71" i="20"/>
  <c r="AQ71" i="20"/>
  <c r="AR71" i="20"/>
  <c r="AS71" i="20"/>
  <c r="AT71" i="20"/>
  <c r="AU71" i="20"/>
  <c r="AV71" i="20"/>
  <c r="AW71" i="20"/>
  <c r="AX71" i="20"/>
  <c r="AY71" i="20"/>
  <c r="AZ71" i="20"/>
  <c r="AW72" i="20"/>
  <c r="AF73" i="20"/>
  <c r="AG73" i="20"/>
  <c r="AH73" i="20"/>
  <c r="AI73" i="20"/>
  <c r="AJ73" i="20"/>
  <c r="AK73" i="20"/>
  <c r="AL73" i="20"/>
  <c r="AM73" i="20"/>
  <c r="AN73" i="20"/>
  <c r="AO73" i="20"/>
  <c r="AP73" i="20"/>
  <c r="AQ73" i="20"/>
  <c r="AR73" i="20"/>
  <c r="AS73" i="20"/>
  <c r="AT73" i="20"/>
  <c r="AU73" i="20"/>
  <c r="AV73" i="20"/>
  <c r="AW73" i="20"/>
  <c r="AX73" i="20"/>
  <c r="AY73" i="20"/>
  <c r="AZ73" i="20"/>
  <c r="AF74" i="20"/>
  <c r="AG74" i="20"/>
  <c r="AH74" i="20"/>
  <c r="AI74" i="20"/>
  <c r="AJ74" i="20"/>
  <c r="AK74" i="20"/>
  <c r="AL74" i="20"/>
  <c r="AM74" i="20"/>
  <c r="AN74" i="20"/>
  <c r="AO74" i="20"/>
  <c r="AP74" i="20"/>
  <c r="AQ74" i="20"/>
  <c r="AR74" i="20"/>
  <c r="AS74" i="20"/>
  <c r="AT74" i="20"/>
  <c r="AU74" i="20"/>
  <c r="AV74" i="20"/>
  <c r="AW74" i="20"/>
  <c r="AX74" i="20"/>
  <c r="AY74" i="20"/>
  <c r="AZ74" i="20"/>
  <c r="AF75" i="20"/>
  <c r="AG75" i="20"/>
  <c r="AH75" i="20"/>
  <c r="AI75" i="20"/>
  <c r="AJ75" i="20"/>
  <c r="AK75" i="20"/>
  <c r="AL75" i="20"/>
  <c r="AM75" i="20"/>
  <c r="AN75" i="20"/>
  <c r="AO75" i="20"/>
  <c r="AP75" i="20"/>
  <c r="AQ75" i="20"/>
  <c r="AR75" i="20"/>
  <c r="AS75" i="20"/>
  <c r="AT75" i="20"/>
  <c r="AU75" i="20"/>
  <c r="AV75" i="20"/>
  <c r="AW75" i="20"/>
  <c r="AX75" i="20"/>
  <c r="AY75" i="20"/>
  <c r="AZ75" i="20"/>
  <c r="AG76" i="20"/>
  <c r="AF77" i="20"/>
  <c r="AG77" i="20"/>
  <c r="AH77" i="20"/>
  <c r="AI77" i="20"/>
  <c r="AJ77" i="20"/>
  <c r="AK77" i="20"/>
  <c r="AL77" i="20"/>
  <c r="AM77" i="20"/>
  <c r="AN77" i="20"/>
  <c r="AO77" i="20"/>
  <c r="AP77" i="20"/>
  <c r="AQ77" i="20"/>
  <c r="AR77" i="20"/>
  <c r="AS77" i="20"/>
  <c r="AT77" i="20"/>
  <c r="AU77" i="20"/>
  <c r="AV77" i="20"/>
  <c r="AW77" i="20"/>
  <c r="AX77" i="20"/>
  <c r="AY77" i="20"/>
  <c r="AZ77" i="20"/>
  <c r="AF78" i="20"/>
  <c r="AG78" i="20"/>
  <c r="AH78" i="20"/>
  <c r="AI78" i="20"/>
  <c r="AJ78" i="20"/>
  <c r="AK78" i="20"/>
  <c r="AL78" i="20"/>
  <c r="AM78" i="20"/>
  <c r="AN78" i="20"/>
  <c r="AO78" i="20"/>
  <c r="AP78" i="20"/>
  <c r="AQ78" i="20"/>
  <c r="AR78" i="20"/>
  <c r="AS78" i="20"/>
  <c r="AT78" i="20"/>
  <c r="AU78" i="20"/>
  <c r="AV78" i="20"/>
  <c r="AW78" i="20"/>
  <c r="AX78" i="20"/>
  <c r="AY78" i="20"/>
  <c r="AZ78" i="20"/>
  <c r="AF79" i="20"/>
  <c r="AG79" i="20"/>
  <c r="AH79" i="20"/>
  <c r="AI79" i="20"/>
  <c r="AJ79" i="20"/>
  <c r="AK79" i="20"/>
  <c r="AL79" i="20"/>
  <c r="AM79" i="20"/>
  <c r="AN79" i="20"/>
  <c r="AO79" i="20"/>
  <c r="AP79" i="20"/>
  <c r="AQ79" i="20"/>
  <c r="AR79" i="20"/>
  <c r="AS79" i="20"/>
  <c r="AT79" i="20"/>
  <c r="AU79" i="20"/>
  <c r="AV79" i="20"/>
  <c r="AW79" i="20"/>
  <c r="AX79" i="20"/>
  <c r="AY79" i="20"/>
  <c r="AZ79" i="20"/>
  <c r="AF81" i="20"/>
  <c r="AG81" i="20"/>
  <c r="AH81" i="20"/>
  <c r="AI81" i="20"/>
  <c r="AJ81" i="20"/>
  <c r="AK81" i="20"/>
  <c r="AL81" i="20"/>
  <c r="AM81" i="20"/>
  <c r="AN81" i="20"/>
  <c r="AO81" i="20"/>
  <c r="AP81" i="20"/>
  <c r="AQ81" i="20"/>
  <c r="AR81" i="20"/>
  <c r="AS81" i="20"/>
  <c r="AT81" i="20"/>
  <c r="AU81" i="20"/>
  <c r="AV81" i="20"/>
  <c r="AW81" i="20"/>
  <c r="AX81" i="20"/>
  <c r="AY81" i="20"/>
  <c r="AZ81" i="20"/>
  <c r="AF82" i="20"/>
  <c r="AG82" i="20"/>
  <c r="AH82" i="20"/>
  <c r="AI82" i="20"/>
  <c r="AJ82" i="20"/>
  <c r="AK82" i="20"/>
  <c r="AL82" i="20"/>
  <c r="AM82" i="20"/>
  <c r="AN82" i="20"/>
  <c r="AO82" i="20"/>
  <c r="AP82" i="20"/>
  <c r="AQ82" i="20"/>
  <c r="AR82" i="20"/>
  <c r="AS82" i="20"/>
  <c r="AT82" i="20"/>
  <c r="AU82" i="20"/>
  <c r="AV82" i="20"/>
  <c r="AW82" i="20"/>
  <c r="AX82" i="20"/>
  <c r="AY82" i="20"/>
  <c r="AZ82" i="20"/>
  <c r="AF83" i="20"/>
  <c r="AG83" i="20"/>
  <c r="AH83" i="20"/>
  <c r="AI83" i="20"/>
  <c r="AJ83" i="20"/>
  <c r="AK83" i="20"/>
  <c r="AL83" i="20"/>
  <c r="AM83" i="20"/>
  <c r="AN83" i="20"/>
  <c r="AO83" i="20"/>
  <c r="AP83" i="20"/>
  <c r="AQ83" i="20"/>
  <c r="AR83" i="20"/>
  <c r="AS83" i="20"/>
  <c r="AT83" i="20"/>
  <c r="AU83" i="20"/>
  <c r="AV83" i="20"/>
  <c r="AW83" i="20"/>
  <c r="AX83" i="20"/>
  <c r="AY83" i="20"/>
  <c r="AZ83" i="20"/>
  <c r="AF85" i="20"/>
  <c r="AG85" i="20"/>
  <c r="AH85" i="20"/>
  <c r="AI85" i="20"/>
  <c r="AJ85" i="20"/>
  <c r="AK85" i="20"/>
  <c r="AL85" i="20"/>
  <c r="AM85" i="20"/>
  <c r="AN85" i="20"/>
  <c r="AO85" i="20"/>
  <c r="AP85" i="20"/>
  <c r="AQ85" i="20"/>
  <c r="AR85" i="20"/>
  <c r="AS85" i="20"/>
  <c r="AT85" i="20"/>
  <c r="AU85" i="20"/>
  <c r="AV85" i="20"/>
  <c r="AW85" i="20"/>
  <c r="AX85" i="20"/>
  <c r="AY85" i="20"/>
  <c r="AZ85" i="20"/>
  <c r="AF86" i="20"/>
  <c r="AG86" i="20"/>
  <c r="AH86" i="20"/>
  <c r="AI86" i="20"/>
  <c r="AJ86" i="20"/>
  <c r="AK86" i="20"/>
  <c r="AL86" i="20"/>
  <c r="AM86" i="20"/>
  <c r="AN86" i="20"/>
  <c r="AO86" i="20"/>
  <c r="AP86" i="20"/>
  <c r="AQ86" i="20"/>
  <c r="AR86" i="20"/>
  <c r="AS86" i="20"/>
  <c r="AT86" i="20"/>
  <c r="AU86" i="20"/>
  <c r="AV86" i="20"/>
  <c r="AW86" i="20"/>
  <c r="AX86" i="20"/>
  <c r="AY86" i="20"/>
  <c r="AZ86" i="20"/>
  <c r="AF87" i="20"/>
  <c r="AG87" i="20"/>
  <c r="AH87" i="20"/>
  <c r="AI87" i="20"/>
  <c r="AJ87" i="20"/>
  <c r="AK87" i="20"/>
  <c r="AL87" i="20"/>
  <c r="AM87" i="20"/>
  <c r="AN87" i="20"/>
  <c r="AO87" i="20"/>
  <c r="AP87" i="20"/>
  <c r="AQ87" i="20"/>
  <c r="AR87" i="20"/>
  <c r="AS87" i="20"/>
  <c r="AT87" i="20"/>
  <c r="AU87" i="20"/>
  <c r="AV87" i="20"/>
  <c r="AW87" i="20"/>
  <c r="AX87" i="20"/>
  <c r="AY87" i="20"/>
  <c r="AZ87" i="20"/>
  <c r="AW88" i="20"/>
  <c r="AF89" i="20"/>
  <c r="AG89" i="20"/>
  <c r="AH89" i="20"/>
  <c r="AI89" i="20"/>
  <c r="AJ89" i="20"/>
  <c r="AK89" i="20"/>
  <c r="AL89" i="20"/>
  <c r="AM89" i="20"/>
  <c r="AN89" i="20"/>
  <c r="AO89" i="20"/>
  <c r="AP89" i="20"/>
  <c r="AQ89" i="20"/>
  <c r="AR89" i="20"/>
  <c r="AS89" i="20"/>
  <c r="AT89" i="20"/>
  <c r="AU89" i="20"/>
  <c r="AV89" i="20"/>
  <c r="AW89" i="20"/>
  <c r="AX89" i="20"/>
  <c r="AY89" i="20"/>
  <c r="AZ89" i="20"/>
  <c r="AF90" i="20"/>
  <c r="AG90" i="20"/>
  <c r="AH90" i="20"/>
  <c r="AI90" i="20"/>
  <c r="AJ90" i="20"/>
  <c r="AK90" i="20"/>
  <c r="AL90" i="20"/>
  <c r="AM90" i="20"/>
  <c r="AN90" i="20"/>
  <c r="AO90" i="20"/>
  <c r="AP90" i="20"/>
  <c r="AQ90" i="20"/>
  <c r="AR90" i="20"/>
  <c r="AS90" i="20"/>
  <c r="AT90" i="20"/>
  <c r="AU90" i="20"/>
  <c r="AV90" i="20"/>
  <c r="AW90" i="20"/>
  <c r="AX90" i="20"/>
  <c r="AY90" i="20"/>
  <c r="AZ90" i="20"/>
  <c r="AF91" i="20"/>
  <c r="AG91" i="20"/>
  <c r="AH91" i="20"/>
  <c r="AI91" i="20"/>
  <c r="AJ91" i="20"/>
  <c r="AK91" i="20"/>
  <c r="AL91" i="20"/>
  <c r="AM91" i="20"/>
  <c r="AN91" i="20"/>
  <c r="AO91" i="20"/>
  <c r="AP91" i="20"/>
  <c r="AQ91" i="20"/>
  <c r="AR91" i="20"/>
  <c r="AS91" i="20"/>
  <c r="AT91" i="20"/>
  <c r="AU91" i="20"/>
  <c r="AV91" i="20"/>
  <c r="AW91" i="20"/>
  <c r="AX91" i="20"/>
  <c r="AY91" i="20"/>
  <c r="AZ91" i="20"/>
  <c r="AG92" i="20"/>
  <c r="AF93" i="20"/>
  <c r="AG93" i="20"/>
  <c r="AH93" i="20"/>
  <c r="AI93" i="20"/>
  <c r="AJ93" i="20"/>
  <c r="AK93" i="20"/>
  <c r="AL93" i="20"/>
  <c r="AM93" i="20"/>
  <c r="AN93" i="20"/>
  <c r="AO93" i="20"/>
  <c r="AP93" i="20"/>
  <c r="AQ93" i="20"/>
  <c r="AR93" i="20"/>
  <c r="AS93" i="20"/>
  <c r="AT93" i="20"/>
  <c r="AU93" i="20"/>
  <c r="AV93" i="20"/>
  <c r="AW93" i="20"/>
  <c r="AX93" i="20"/>
  <c r="AY93" i="20"/>
  <c r="AZ93" i="20"/>
  <c r="AF94" i="20"/>
  <c r="AG94" i="20"/>
  <c r="AH94" i="20"/>
  <c r="AI94" i="20"/>
  <c r="AJ94" i="20"/>
  <c r="AK94" i="20"/>
  <c r="AL94" i="20"/>
  <c r="AM94" i="20"/>
  <c r="AN94" i="20"/>
  <c r="AO94" i="20"/>
  <c r="AP94" i="20"/>
  <c r="AQ94" i="20"/>
  <c r="AR94" i="20"/>
  <c r="AS94" i="20"/>
  <c r="AT94" i="20"/>
  <c r="AU94" i="20"/>
  <c r="AV94" i="20"/>
  <c r="AW94" i="20"/>
  <c r="AX94" i="20"/>
  <c r="AY94" i="20"/>
  <c r="AZ94" i="20"/>
  <c r="AF95" i="20"/>
  <c r="AG95" i="20"/>
  <c r="AH95" i="20"/>
  <c r="AI95" i="20"/>
  <c r="AJ95" i="20"/>
  <c r="AK95" i="20"/>
  <c r="AL95" i="20"/>
  <c r="AM95" i="20"/>
  <c r="AN95" i="20"/>
  <c r="AO95" i="20"/>
  <c r="AP95" i="20"/>
  <c r="AQ95" i="20"/>
  <c r="AR95" i="20"/>
  <c r="AS95" i="20"/>
  <c r="AT95" i="20"/>
  <c r="AU95" i="20"/>
  <c r="AV95" i="20"/>
  <c r="AW95" i="20"/>
  <c r="AX95" i="20"/>
  <c r="AY95" i="20"/>
  <c r="AZ95" i="20"/>
  <c r="AF97" i="20"/>
  <c r="AG97" i="20"/>
  <c r="AH97" i="20"/>
  <c r="AI97" i="20"/>
  <c r="AJ97" i="20"/>
  <c r="AK97" i="20"/>
  <c r="AL97" i="20"/>
  <c r="AM97" i="20"/>
  <c r="AN97" i="20"/>
  <c r="AO97" i="20"/>
  <c r="AP97" i="20"/>
  <c r="AQ97" i="20"/>
  <c r="AR97" i="20"/>
  <c r="AS97" i="20"/>
  <c r="AT97" i="20"/>
  <c r="AU97" i="20"/>
  <c r="AV97" i="20"/>
  <c r="AW97" i="20"/>
  <c r="AX97" i="20"/>
  <c r="AY97" i="20"/>
  <c r="AZ97" i="20"/>
  <c r="AF98" i="20"/>
  <c r="AG98" i="20"/>
  <c r="AH98" i="20"/>
  <c r="AI98" i="20"/>
  <c r="AJ98" i="20"/>
  <c r="AK98" i="20"/>
  <c r="AL98" i="20"/>
  <c r="AM98" i="20"/>
  <c r="AN98" i="20"/>
  <c r="AO98" i="20"/>
  <c r="AP98" i="20"/>
  <c r="AQ98" i="20"/>
  <c r="AR98" i="20"/>
  <c r="AS98" i="20"/>
  <c r="AT98" i="20"/>
  <c r="AU98" i="20"/>
  <c r="AV98" i="20"/>
  <c r="AW98" i="20"/>
  <c r="AX98" i="20"/>
  <c r="AY98" i="20"/>
  <c r="AZ98" i="20"/>
  <c r="AF99" i="20"/>
  <c r="AG99" i="20"/>
  <c r="AH99" i="20"/>
  <c r="AI99" i="20"/>
  <c r="AJ99" i="20"/>
  <c r="AK99" i="20"/>
  <c r="AL99" i="20"/>
  <c r="AM99" i="20"/>
  <c r="AN99" i="20"/>
  <c r="AO99" i="20"/>
  <c r="AP99" i="20"/>
  <c r="AQ99" i="20"/>
  <c r="AR99" i="20"/>
  <c r="AS99" i="20"/>
  <c r="AT99" i="20"/>
  <c r="AU99" i="20"/>
  <c r="AV99" i="20"/>
  <c r="AW99" i="20"/>
  <c r="AX99" i="20"/>
  <c r="AY99" i="20"/>
  <c r="AZ99" i="20"/>
  <c r="AF101" i="20"/>
  <c r="AG101" i="20"/>
  <c r="AH101" i="20"/>
  <c r="AI101" i="20"/>
  <c r="AJ101" i="20"/>
  <c r="AK101" i="20"/>
  <c r="AL101" i="20"/>
  <c r="AM101" i="20"/>
  <c r="AN101" i="20"/>
  <c r="AO101" i="20"/>
  <c r="AP101" i="20"/>
  <c r="AQ101" i="20"/>
  <c r="AR101" i="20"/>
  <c r="AS101" i="20"/>
  <c r="AT101" i="20"/>
  <c r="AU101" i="20"/>
  <c r="AV101" i="20"/>
  <c r="AW101" i="20"/>
  <c r="AX101" i="20"/>
  <c r="AY101" i="20"/>
  <c r="AZ101" i="20"/>
  <c r="AF102" i="20"/>
  <c r="AG102" i="20"/>
  <c r="AH102" i="20"/>
  <c r="AI102" i="20"/>
  <c r="AJ102" i="20"/>
  <c r="AK102" i="20"/>
  <c r="AL102" i="20"/>
  <c r="AM102" i="20"/>
  <c r="AN102" i="20"/>
  <c r="AO102" i="20"/>
  <c r="AP102" i="20"/>
  <c r="AQ102" i="20"/>
  <c r="AR102" i="20"/>
  <c r="AS102" i="20"/>
  <c r="AT102" i="20"/>
  <c r="AU102" i="20"/>
  <c r="AV102" i="20"/>
  <c r="AW102" i="20"/>
  <c r="AX102" i="20"/>
  <c r="AY102" i="20"/>
  <c r="AZ102" i="20"/>
  <c r="AF103" i="20"/>
  <c r="AG103" i="20"/>
  <c r="AH103" i="20"/>
  <c r="AI103" i="20"/>
  <c r="AJ103" i="20"/>
  <c r="AK103" i="20"/>
  <c r="AL103" i="20"/>
  <c r="AM103" i="20"/>
  <c r="AN103" i="20"/>
  <c r="AO103" i="20"/>
  <c r="AP103" i="20"/>
  <c r="AQ103" i="20"/>
  <c r="AR103" i="20"/>
  <c r="AS103" i="20"/>
  <c r="AT103" i="20"/>
  <c r="AU103" i="20"/>
  <c r="AV103" i="20"/>
  <c r="AW103" i="20"/>
  <c r="AX103" i="20"/>
  <c r="AY103" i="20"/>
  <c r="AZ103" i="20"/>
  <c r="AW104" i="20"/>
  <c r="AF105" i="20"/>
  <c r="AG105" i="20"/>
  <c r="AH105" i="20"/>
  <c r="AI105" i="20"/>
  <c r="AJ105" i="20"/>
  <c r="AK105" i="20"/>
  <c r="AL105" i="20"/>
  <c r="AM105" i="20"/>
  <c r="AN105" i="20"/>
  <c r="AO105" i="20"/>
  <c r="AP105" i="20"/>
  <c r="AQ105" i="20"/>
  <c r="AR105" i="20"/>
  <c r="AS105" i="20"/>
  <c r="AT105" i="20"/>
  <c r="AU105" i="20"/>
  <c r="AV105" i="20"/>
  <c r="AW105" i="20"/>
  <c r="AX105" i="20"/>
  <c r="AY105" i="20"/>
  <c r="AZ105" i="20"/>
  <c r="AF106" i="20"/>
  <c r="AG106" i="20"/>
  <c r="AH106" i="20"/>
  <c r="AI106" i="20"/>
  <c r="AJ106" i="20"/>
  <c r="AK106" i="20"/>
  <c r="AL106" i="20"/>
  <c r="AM106" i="20"/>
  <c r="AN106" i="20"/>
  <c r="AO106" i="20"/>
  <c r="AP106" i="20"/>
  <c r="AQ106" i="20"/>
  <c r="AR106" i="20"/>
  <c r="AS106" i="20"/>
  <c r="AT106" i="20"/>
  <c r="AU106" i="20"/>
  <c r="AV106" i="20"/>
  <c r="AW106" i="20"/>
  <c r="AX106" i="20"/>
  <c r="AY106" i="20"/>
  <c r="AZ106" i="20"/>
  <c r="AF107" i="20"/>
  <c r="AG107" i="20"/>
  <c r="AH107" i="20"/>
  <c r="AI107" i="20"/>
  <c r="AJ107" i="20"/>
  <c r="AK107" i="20"/>
  <c r="AL107" i="20"/>
  <c r="AM107" i="20"/>
  <c r="AN107" i="20"/>
  <c r="AO107" i="20"/>
  <c r="AP107" i="20"/>
  <c r="AQ107" i="20"/>
  <c r="AR107" i="20"/>
  <c r="AS107" i="20"/>
  <c r="AT107" i="20"/>
  <c r="AU107" i="20"/>
  <c r="AV107" i="20"/>
  <c r="AW107" i="20"/>
  <c r="AX107" i="20"/>
  <c r="AY107" i="20"/>
  <c r="AZ107" i="20"/>
  <c r="AG108" i="20"/>
  <c r="AF109" i="20"/>
  <c r="AG109" i="20"/>
  <c r="AH109" i="20"/>
  <c r="AI109" i="20"/>
  <c r="AJ109" i="20"/>
  <c r="AK109" i="20"/>
  <c r="AL109" i="20"/>
  <c r="AM109" i="20"/>
  <c r="AN109" i="20"/>
  <c r="AO109" i="20"/>
  <c r="AP109" i="20"/>
  <c r="AQ109" i="20"/>
  <c r="AR109" i="20"/>
  <c r="AS109" i="20"/>
  <c r="AT109" i="20"/>
  <c r="AU109" i="20"/>
  <c r="AV109" i="20"/>
  <c r="AW109" i="20"/>
  <c r="AX109" i="20"/>
  <c r="AY109" i="20"/>
  <c r="AZ109" i="20"/>
  <c r="AF110" i="20"/>
  <c r="AG110" i="20"/>
  <c r="AH110" i="20"/>
  <c r="AI110" i="20"/>
  <c r="AJ110" i="20"/>
  <c r="AK110" i="20"/>
  <c r="AL110" i="20"/>
  <c r="AM110" i="20"/>
  <c r="AN110" i="20"/>
  <c r="AO110" i="20"/>
  <c r="AP110" i="20"/>
  <c r="AQ110" i="20"/>
  <c r="AR110" i="20"/>
  <c r="AS110" i="20"/>
  <c r="AT110" i="20"/>
  <c r="AU110" i="20"/>
  <c r="AV110" i="20"/>
  <c r="AW110" i="20"/>
  <c r="AX110" i="20"/>
  <c r="AY110" i="20"/>
  <c r="AZ110" i="20"/>
  <c r="AF111" i="20"/>
  <c r="AG111" i="20"/>
  <c r="AH111" i="20"/>
  <c r="AI111" i="20"/>
  <c r="AJ111" i="20"/>
  <c r="AK111" i="20"/>
  <c r="AL111" i="20"/>
  <c r="AM111" i="20"/>
  <c r="AN111" i="20"/>
  <c r="AO111" i="20"/>
  <c r="AP111" i="20"/>
  <c r="AQ111" i="20"/>
  <c r="AR111" i="20"/>
  <c r="AS111" i="20"/>
  <c r="AT111" i="20"/>
  <c r="AU111" i="20"/>
  <c r="AV111" i="20"/>
  <c r="AW111" i="20"/>
  <c r="AX111" i="20"/>
  <c r="AY111" i="20"/>
  <c r="AZ111" i="20"/>
  <c r="AT112" i="20"/>
  <c r="AF113" i="20"/>
  <c r="AG113" i="20"/>
  <c r="AH113" i="20"/>
  <c r="AI113" i="20"/>
  <c r="AJ113" i="20"/>
  <c r="AK113" i="20"/>
  <c r="AL113" i="20"/>
  <c r="AM113" i="20"/>
  <c r="AN113" i="20"/>
  <c r="AO113" i="20"/>
  <c r="AP113" i="20"/>
  <c r="AQ113" i="20"/>
  <c r="AR113" i="20"/>
  <c r="AS113" i="20"/>
  <c r="AT113" i="20"/>
  <c r="AU113" i="20"/>
  <c r="AV113" i="20"/>
  <c r="AW113" i="20"/>
  <c r="AX113" i="20"/>
  <c r="AY113" i="20"/>
  <c r="AZ113" i="20"/>
  <c r="AF114" i="20"/>
  <c r="AG114" i="20"/>
  <c r="AH114" i="20"/>
  <c r="AI114" i="20"/>
  <c r="AJ114" i="20"/>
  <c r="AK114" i="20"/>
  <c r="AL114" i="20"/>
  <c r="AM114" i="20"/>
  <c r="AN114" i="20"/>
  <c r="AO114" i="20"/>
  <c r="AP114" i="20"/>
  <c r="AQ114" i="20"/>
  <c r="AR114" i="20"/>
  <c r="AS114" i="20"/>
  <c r="AT114" i="20"/>
  <c r="AU114" i="20"/>
  <c r="AV114" i="20"/>
  <c r="AW114" i="20"/>
  <c r="AX114" i="20"/>
  <c r="AY114" i="20"/>
  <c r="AZ114" i="20"/>
  <c r="AF115" i="20"/>
  <c r="AG115" i="20"/>
  <c r="AH115" i="20"/>
  <c r="AI115" i="20"/>
  <c r="AJ115" i="20"/>
  <c r="AK115" i="20"/>
  <c r="AL115" i="20"/>
  <c r="AM115" i="20"/>
  <c r="AN115" i="20"/>
  <c r="AO115" i="20"/>
  <c r="AP115" i="20"/>
  <c r="AQ115" i="20"/>
  <c r="AR115" i="20"/>
  <c r="AS115" i="20"/>
  <c r="AT115" i="20"/>
  <c r="AU115" i="20"/>
  <c r="AV115" i="20"/>
  <c r="AW115" i="20"/>
  <c r="AX115" i="20"/>
  <c r="AY115" i="20"/>
  <c r="AZ115" i="20"/>
  <c r="AT116" i="20"/>
  <c r="AF117" i="20"/>
  <c r="AG117" i="20"/>
  <c r="AH117" i="20"/>
  <c r="AI117" i="20"/>
  <c r="AJ117" i="20"/>
  <c r="AK117" i="20"/>
  <c r="AL117" i="20"/>
  <c r="AM117" i="20"/>
  <c r="AN117" i="20"/>
  <c r="AO117" i="20"/>
  <c r="AP117" i="20"/>
  <c r="AQ117" i="20"/>
  <c r="AR117" i="20"/>
  <c r="AS117" i="20"/>
  <c r="AT117" i="20"/>
  <c r="AU117" i="20"/>
  <c r="AV117" i="20"/>
  <c r="AW117" i="20"/>
  <c r="AX117" i="20"/>
  <c r="AY117" i="20"/>
  <c r="AZ117" i="20"/>
  <c r="AF118" i="20"/>
  <c r="AG118" i="20"/>
  <c r="AH118" i="20"/>
  <c r="AI118" i="20"/>
  <c r="AJ118" i="20"/>
  <c r="AK118" i="20"/>
  <c r="AL118" i="20"/>
  <c r="AM118" i="20"/>
  <c r="AN118" i="20"/>
  <c r="AO118" i="20"/>
  <c r="AP118" i="20"/>
  <c r="AQ118" i="20"/>
  <c r="AR118" i="20"/>
  <c r="AS118" i="20"/>
  <c r="AT118" i="20"/>
  <c r="AU118" i="20"/>
  <c r="AV118" i="20"/>
  <c r="AW118" i="20"/>
  <c r="AX118" i="20"/>
  <c r="AY118" i="20"/>
  <c r="AZ118" i="20"/>
  <c r="AF119" i="20"/>
  <c r="AG119" i="20"/>
  <c r="AH119" i="20"/>
  <c r="AI119" i="20"/>
  <c r="AJ119" i="20"/>
  <c r="AK119" i="20"/>
  <c r="AL119" i="20"/>
  <c r="AM119" i="20"/>
  <c r="AN119" i="20"/>
  <c r="AO119" i="20"/>
  <c r="AP119" i="20"/>
  <c r="AQ119" i="20"/>
  <c r="AR119" i="20"/>
  <c r="AS119" i="20"/>
  <c r="AT119" i="20"/>
  <c r="AU119" i="20"/>
  <c r="AV119" i="20"/>
  <c r="AW119" i="20"/>
  <c r="AX119" i="20"/>
  <c r="AY119" i="20"/>
  <c r="AZ119" i="20"/>
  <c r="AT120" i="20"/>
  <c r="AF121" i="20"/>
  <c r="AG121" i="20"/>
  <c r="AH121" i="20"/>
  <c r="AI121" i="20"/>
  <c r="AJ121" i="20"/>
  <c r="AK121" i="20"/>
  <c r="AL121" i="20"/>
  <c r="AM121" i="20"/>
  <c r="AN121" i="20"/>
  <c r="AO121" i="20"/>
  <c r="AP121" i="20"/>
  <c r="AQ121" i="20"/>
  <c r="AR121" i="20"/>
  <c r="AS121" i="20"/>
  <c r="AT121" i="20"/>
  <c r="AU121" i="20"/>
  <c r="AV121" i="20"/>
  <c r="AW121" i="20"/>
  <c r="AX121" i="20"/>
  <c r="AY121" i="20"/>
  <c r="AZ121" i="20"/>
  <c r="AF122" i="20"/>
  <c r="AG122" i="20"/>
  <c r="AH122" i="20"/>
  <c r="AI122" i="20"/>
  <c r="AJ122" i="20"/>
  <c r="AK122" i="20"/>
  <c r="AL122" i="20"/>
  <c r="AM122" i="20"/>
  <c r="AN122" i="20"/>
  <c r="AO122" i="20"/>
  <c r="AP122" i="20"/>
  <c r="AQ122" i="20"/>
  <c r="AR122" i="20"/>
  <c r="AS122" i="20"/>
  <c r="AT122" i="20"/>
  <c r="AU122" i="20"/>
  <c r="AV122" i="20"/>
  <c r="AW122" i="20"/>
  <c r="AX122" i="20"/>
  <c r="AY122" i="20"/>
  <c r="AZ122" i="20"/>
  <c r="AF123" i="20"/>
  <c r="AG123" i="20"/>
  <c r="AH123" i="20"/>
  <c r="AI123" i="20"/>
  <c r="AJ123" i="20"/>
  <c r="AK123" i="20"/>
  <c r="AL123" i="20"/>
  <c r="AM123" i="20"/>
  <c r="AN123" i="20"/>
  <c r="AO123" i="20"/>
  <c r="AP123" i="20"/>
  <c r="AQ123" i="20"/>
  <c r="AR123" i="20"/>
  <c r="AS123" i="20"/>
  <c r="AT123" i="20"/>
  <c r="AU123" i="20"/>
  <c r="AV123" i="20"/>
  <c r="AW123" i="20"/>
  <c r="AX123" i="20"/>
  <c r="AY123" i="20"/>
  <c r="AZ123" i="20"/>
  <c r="AT124" i="20"/>
  <c r="AF125" i="20"/>
  <c r="AG125" i="20"/>
  <c r="AH125" i="20"/>
  <c r="AI125" i="20"/>
  <c r="AJ125" i="20"/>
  <c r="AK125" i="20"/>
  <c r="AL125" i="20"/>
  <c r="AM125" i="20"/>
  <c r="AN125" i="20"/>
  <c r="AO125" i="20"/>
  <c r="AP125" i="20"/>
  <c r="AQ125" i="20"/>
  <c r="AR125" i="20"/>
  <c r="AS125" i="20"/>
  <c r="AT125" i="20"/>
  <c r="AU125" i="20"/>
  <c r="AV125" i="20"/>
  <c r="AW125" i="20"/>
  <c r="AX125" i="20"/>
  <c r="AY125" i="20"/>
  <c r="AZ125" i="20"/>
  <c r="AF126" i="20"/>
  <c r="AG126" i="20"/>
  <c r="AH126" i="20"/>
  <c r="AI126" i="20"/>
  <c r="AJ126" i="20"/>
  <c r="AK126" i="20"/>
  <c r="AL126" i="20"/>
  <c r="AM126" i="20"/>
  <c r="AN126" i="20"/>
  <c r="AO126" i="20"/>
  <c r="AP126" i="20"/>
  <c r="AQ126" i="20"/>
  <c r="AR126" i="20"/>
  <c r="AS126" i="20"/>
  <c r="AT126" i="20"/>
  <c r="AU126" i="20"/>
  <c r="AV126" i="20"/>
  <c r="AW126" i="20"/>
  <c r="AX126" i="20"/>
  <c r="AY126" i="20"/>
  <c r="AZ126" i="20"/>
  <c r="AF127" i="20"/>
  <c r="AG127" i="20"/>
  <c r="AH127" i="20"/>
  <c r="AI127" i="20"/>
  <c r="AJ127" i="20"/>
  <c r="AK127" i="20"/>
  <c r="AL127" i="20"/>
  <c r="AM127" i="20"/>
  <c r="AN127" i="20"/>
  <c r="AO127" i="20"/>
  <c r="AP127" i="20"/>
  <c r="AQ127" i="20"/>
  <c r="AR127" i="20"/>
  <c r="AS127" i="20"/>
  <c r="AT127" i="20"/>
  <c r="AU127" i="20"/>
  <c r="AV127" i="20"/>
  <c r="AW127" i="20"/>
  <c r="AX127" i="20"/>
  <c r="AY127" i="20"/>
  <c r="AZ127" i="20"/>
  <c r="AT128" i="20"/>
  <c r="AF129" i="20"/>
  <c r="AG129" i="20"/>
  <c r="AH129" i="20"/>
  <c r="AI129" i="20"/>
  <c r="AJ129" i="20"/>
  <c r="AK129" i="20"/>
  <c r="AL129" i="20"/>
  <c r="AM129" i="20"/>
  <c r="AN129" i="20"/>
  <c r="AO129" i="20"/>
  <c r="AP129" i="20"/>
  <c r="AQ129" i="20"/>
  <c r="AR129" i="20"/>
  <c r="AS129" i="20"/>
  <c r="AT129" i="20"/>
  <c r="AU129" i="20"/>
  <c r="AV129" i="20"/>
  <c r="AW129" i="20"/>
  <c r="AX129" i="20"/>
  <c r="AY129" i="20"/>
  <c r="AZ129" i="20"/>
  <c r="AF130" i="20"/>
  <c r="AG130" i="20"/>
  <c r="AH130" i="20"/>
  <c r="AI130" i="20"/>
  <c r="AJ130" i="20"/>
  <c r="AK130" i="20"/>
  <c r="AL130" i="20"/>
  <c r="AM130" i="20"/>
  <c r="AN130" i="20"/>
  <c r="AO130" i="20"/>
  <c r="AP130" i="20"/>
  <c r="AQ130" i="20"/>
  <c r="AR130" i="20"/>
  <c r="AS130" i="20"/>
  <c r="AT130" i="20"/>
  <c r="AU130" i="20"/>
  <c r="AV130" i="20"/>
  <c r="AW130" i="20"/>
  <c r="AX130" i="20"/>
  <c r="AY130" i="20"/>
  <c r="AZ130" i="20"/>
  <c r="AF131" i="20"/>
  <c r="BB131" i="20" s="1"/>
  <c r="AG131" i="20"/>
  <c r="AH131" i="20"/>
  <c r="AI131" i="20"/>
  <c r="AJ131" i="20"/>
  <c r="AK131" i="20"/>
  <c r="AL131" i="20"/>
  <c r="AM131" i="20"/>
  <c r="AN131" i="20"/>
  <c r="AO131" i="20"/>
  <c r="AP131" i="20"/>
  <c r="AQ131" i="20"/>
  <c r="AR131" i="20"/>
  <c r="AS131" i="20"/>
  <c r="AT131" i="20"/>
  <c r="AU131" i="20"/>
  <c r="AV131" i="20"/>
  <c r="AW131" i="20"/>
  <c r="AX131" i="20"/>
  <c r="AY131" i="20"/>
  <c r="AZ131" i="20"/>
  <c r="AM132" i="20"/>
  <c r="AU132" i="20"/>
  <c r="AF133" i="20"/>
  <c r="AG133" i="20"/>
  <c r="AH133" i="20"/>
  <c r="AI133" i="20"/>
  <c r="AJ133" i="20"/>
  <c r="AK133" i="20"/>
  <c r="AL133" i="20"/>
  <c r="AM133" i="20"/>
  <c r="AN133" i="20"/>
  <c r="AO133" i="20"/>
  <c r="AP133" i="20"/>
  <c r="AQ133" i="20"/>
  <c r="AR133" i="20"/>
  <c r="AS133" i="20"/>
  <c r="AT133" i="20"/>
  <c r="AU133" i="20"/>
  <c r="AV133" i="20"/>
  <c r="AW133" i="20"/>
  <c r="AX133" i="20"/>
  <c r="AY133" i="20"/>
  <c r="AZ133" i="20"/>
  <c r="AF134" i="20"/>
  <c r="AG134" i="20"/>
  <c r="AH134" i="20"/>
  <c r="AI134" i="20"/>
  <c r="AJ134" i="20"/>
  <c r="AK134" i="20"/>
  <c r="AL134" i="20"/>
  <c r="AM134" i="20"/>
  <c r="AN134" i="20"/>
  <c r="AO134" i="20"/>
  <c r="AP134" i="20"/>
  <c r="AQ134" i="20"/>
  <c r="AR134" i="20"/>
  <c r="AS134" i="20"/>
  <c r="AT134" i="20"/>
  <c r="AU134" i="20"/>
  <c r="AV134" i="20"/>
  <c r="AW134" i="20"/>
  <c r="AX134" i="20"/>
  <c r="AY134" i="20"/>
  <c r="AZ134" i="20"/>
  <c r="AF135" i="20"/>
  <c r="AG135" i="20"/>
  <c r="AH135" i="20"/>
  <c r="AI135" i="20"/>
  <c r="AJ135" i="20"/>
  <c r="AK135" i="20"/>
  <c r="AL135" i="20"/>
  <c r="AM135" i="20"/>
  <c r="AN135" i="20"/>
  <c r="AO135" i="20"/>
  <c r="AP135" i="20"/>
  <c r="AQ135" i="20"/>
  <c r="AR135" i="20"/>
  <c r="AS135" i="20"/>
  <c r="AT135" i="20"/>
  <c r="AU135" i="20"/>
  <c r="AV135" i="20"/>
  <c r="AW135" i="20"/>
  <c r="AX135" i="20"/>
  <c r="AY135" i="20"/>
  <c r="AZ135" i="20"/>
  <c r="AL136" i="20"/>
  <c r="AT136" i="20"/>
  <c r="AF137" i="20"/>
  <c r="AG137" i="20"/>
  <c r="AH137" i="20"/>
  <c r="AI137" i="20"/>
  <c r="AJ137" i="20"/>
  <c r="AK137" i="20"/>
  <c r="AL137" i="20"/>
  <c r="AM137" i="20"/>
  <c r="AN137" i="20"/>
  <c r="AO137" i="20"/>
  <c r="AP137" i="20"/>
  <c r="AQ137" i="20"/>
  <c r="AR137" i="20"/>
  <c r="AS137" i="20"/>
  <c r="AT137" i="20"/>
  <c r="AU137" i="20"/>
  <c r="AV137" i="20"/>
  <c r="AW137" i="20"/>
  <c r="AX137" i="20"/>
  <c r="AY137" i="20"/>
  <c r="AZ137" i="20"/>
  <c r="AF138" i="20"/>
  <c r="AG138" i="20"/>
  <c r="AH138" i="20"/>
  <c r="AI138" i="20"/>
  <c r="AJ138" i="20"/>
  <c r="AK138" i="20"/>
  <c r="AL138" i="20"/>
  <c r="AM138" i="20"/>
  <c r="AN138" i="20"/>
  <c r="AO138" i="20"/>
  <c r="AP138" i="20"/>
  <c r="AQ138" i="20"/>
  <c r="AR138" i="20"/>
  <c r="AS138" i="20"/>
  <c r="AT138" i="20"/>
  <c r="AU138" i="20"/>
  <c r="AV138" i="20"/>
  <c r="AW138" i="20"/>
  <c r="AX138" i="20"/>
  <c r="AY138" i="20"/>
  <c r="AZ138" i="20"/>
  <c r="AF139" i="20"/>
  <c r="AG139" i="20"/>
  <c r="AH139" i="20"/>
  <c r="AI139" i="20"/>
  <c r="AJ139" i="20"/>
  <c r="AK139" i="20"/>
  <c r="AL139" i="20"/>
  <c r="AM139" i="20"/>
  <c r="AN139" i="20"/>
  <c r="AO139" i="20"/>
  <c r="AP139" i="20"/>
  <c r="AQ139" i="20"/>
  <c r="AR139" i="20"/>
  <c r="AS139" i="20"/>
  <c r="AT139" i="20"/>
  <c r="AU139" i="20"/>
  <c r="AV139" i="20"/>
  <c r="AW139" i="20"/>
  <c r="AX139" i="20"/>
  <c r="AY139" i="20"/>
  <c r="AZ139" i="20"/>
  <c r="AI140" i="20"/>
  <c r="AQ140" i="20"/>
  <c r="AY140" i="20"/>
  <c r="AF141" i="20"/>
  <c r="AG141" i="20"/>
  <c r="AH141" i="20"/>
  <c r="AI141" i="20"/>
  <c r="AJ141" i="20"/>
  <c r="AK141" i="20"/>
  <c r="AL141" i="20"/>
  <c r="AM141" i="20"/>
  <c r="AN141" i="20"/>
  <c r="AO141" i="20"/>
  <c r="AP141" i="20"/>
  <c r="AQ141" i="20"/>
  <c r="AR141" i="20"/>
  <c r="AS141" i="20"/>
  <c r="AT141" i="20"/>
  <c r="AU141" i="20"/>
  <c r="AV141" i="20"/>
  <c r="AW141" i="20"/>
  <c r="AX141" i="20"/>
  <c r="AY141" i="20"/>
  <c r="AZ141" i="20"/>
  <c r="AF142" i="20"/>
  <c r="AG142" i="20"/>
  <c r="AH142" i="20"/>
  <c r="AI142" i="20"/>
  <c r="AJ142" i="20"/>
  <c r="AK142" i="20"/>
  <c r="AL142" i="20"/>
  <c r="AM142" i="20"/>
  <c r="AN142" i="20"/>
  <c r="AO142" i="20"/>
  <c r="AP142" i="20"/>
  <c r="AQ142" i="20"/>
  <c r="AR142" i="20"/>
  <c r="AS142" i="20"/>
  <c r="AT142" i="20"/>
  <c r="AU142" i="20"/>
  <c r="AV142" i="20"/>
  <c r="AW142" i="20"/>
  <c r="AX142" i="20"/>
  <c r="AY142" i="20"/>
  <c r="AZ142" i="20"/>
  <c r="AF143" i="20"/>
  <c r="AG143" i="20"/>
  <c r="AH143" i="20"/>
  <c r="AI143" i="20"/>
  <c r="AJ143" i="20"/>
  <c r="AK143" i="20"/>
  <c r="AL143" i="20"/>
  <c r="AM143" i="20"/>
  <c r="AN143" i="20"/>
  <c r="AO143" i="20"/>
  <c r="AP143" i="20"/>
  <c r="AQ143" i="20"/>
  <c r="AR143" i="20"/>
  <c r="AS143" i="20"/>
  <c r="AT143" i="20"/>
  <c r="AU143" i="20"/>
  <c r="AV143" i="20"/>
  <c r="AW143" i="20"/>
  <c r="AX143" i="20"/>
  <c r="AY143" i="20"/>
  <c r="AZ143" i="20"/>
  <c r="AH144" i="20"/>
  <c r="AP144" i="20"/>
  <c r="AX144" i="20"/>
  <c r="AF145" i="20"/>
  <c r="AG145" i="20"/>
  <c r="AH145" i="20"/>
  <c r="AI145" i="20"/>
  <c r="AJ145" i="20"/>
  <c r="AK145" i="20"/>
  <c r="AL145" i="20"/>
  <c r="AM145" i="20"/>
  <c r="AN145" i="20"/>
  <c r="AO145" i="20"/>
  <c r="AP145" i="20"/>
  <c r="AQ145" i="20"/>
  <c r="AR145" i="20"/>
  <c r="AS145" i="20"/>
  <c r="AT145" i="20"/>
  <c r="AU145" i="20"/>
  <c r="AV145" i="20"/>
  <c r="AW145" i="20"/>
  <c r="AX145" i="20"/>
  <c r="AY145" i="20"/>
  <c r="AZ145" i="20"/>
  <c r="AF146" i="20"/>
  <c r="AG146" i="20"/>
  <c r="AH146" i="20"/>
  <c r="AI146" i="20"/>
  <c r="AJ146" i="20"/>
  <c r="AK146" i="20"/>
  <c r="AL146" i="20"/>
  <c r="AM146" i="20"/>
  <c r="AN146" i="20"/>
  <c r="AO146" i="20"/>
  <c r="AP146" i="20"/>
  <c r="AQ146" i="20"/>
  <c r="AR146" i="20"/>
  <c r="AS146" i="20"/>
  <c r="AT146" i="20"/>
  <c r="AU146" i="20"/>
  <c r="AV146" i="20"/>
  <c r="AW146" i="20"/>
  <c r="AX146" i="20"/>
  <c r="AY146" i="20"/>
  <c r="AZ146" i="20"/>
  <c r="AF147" i="20"/>
  <c r="AG147" i="20"/>
  <c r="AH147" i="20"/>
  <c r="AI147" i="20"/>
  <c r="AJ147" i="20"/>
  <c r="AK147" i="20"/>
  <c r="AL147" i="20"/>
  <c r="AM147" i="20"/>
  <c r="AN147" i="20"/>
  <c r="AO147" i="20"/>
  <c r="AP147" i="20"/>
  <c r="AQ147" i="20"/>
  <c r="AR147" i="20"/>
  <c r="AS147" i="20"/>
  <c r="AT147" i="20"/>
  <c r="AU147" i="20"/>
  <c r="AV147" i="20"/>
  <c r="AW147" i="20"/>
  <c r="AX147" i="20"/>
  <c r="AY147" i="20"/>
  <c r="AZ147" i="20"/>
  <c r="AM148" i="20"/>
  <c r="AU148" i="20"/>
  <c r="AF149" i="20"/>
  <c r="AG149" i="20"/>
  <c r="AH149" i="20"/>
  <c r="AI149" i="20"/>
  <c r="AJ149" i="20"/>
  <c r="AK149" i="20"/>
  <c r="AL149" i="20"/>
  <c r="AM149" i="20"/>
  <c r="AN149" i="20"/>
  <c r="AO149" i="20"/>
  <c r="AP149" i="20"/>
  <c r="AQ149" i="20"/>
  <c r="AR149" i="20"/>
  <c r="AS149" i="20"/>
  <c r="AT149" i="20"/>
  <c r="AU149" i="20"/>
  <c r="AV149" i="20"/>
  <c r="AW149" i="20"/>
  <c r="AX149" i="20"/>
  <c r="AY149" i="20"/>
  <c r="AZ149" i="20"/>
  <c r="AF150" i="20"/>
  <c r="AG150" i="20"/>
  <c r="AH150" i="20"/>
  <c r="AI150" i="20"/>
  <c r="AJ150" i="20"/>
  <c r="AK150" i="20"/>
  <c r="AL150" i="20"/>
  <c r="AM150" i="20"/>
  <c r="AN150" i="20"/>
  <c r="AO150" i="20"/>
  <c r="AP150" i="20"/>
  <c r="AQ150" i="20"/>
  <c r="AR150" i="20"/>
  <c r="AS150" i="20"/>
  <c r="AT150" i="20"/>
  <c r="AU150" i="20"/>
  <c r="AV150" i="20"/>
  <c r="AW150" i="20"/>
  <c r="AX150" i="20"/>
  <c r="AY150" i="20"/>
  <c r="AZ150" i="20"/>
  <c r="AF151" i="20"/>
  <c r="AG151" i="20"/>
  <c r="AH151" i="20"/>
  <c r="AI151" i="20"/>
  <c r="BB151" i="20" s="1"/>
  <c r="AJ151" i="20"/>
  <c r="AK151" i="20"/>
  <c r="AL151" i="20"/>
  <c r="AM151" i="20"/>
  <c r="AN151" i="20"/>
  <c r="AO151" i="20"/>
  <c r="AP151" i="20"/>
  <c r="AQ151" i="20"/>
  <c r="AR151" i="20"/>
  <c r="AS151" i="20"/>
  <c r="AT151" i="20"/>
  <c r="AU151" i="20"/>
  <c r="AV151" i="20"/>
  <c r="AW151" i="20"/>
  <c r="AX151" i="20"/>
  <c r="AY151" i="20"/>
  <c r="AZ151" i="20"/>
  <c r="AL152" i="20"/>
  <c r="AT152" i="20"/>
  <c r="AZ152" i="20"/>
  <c r="AF153" i="20"/>
  <c r="AG153" i="20"/>
  <c r="AH153" i="20"/>
  <c r="AI153" i="20"/>
  <c r="AJ153" i="20"/>
  <c r="AK153" i="20"/>
  <c r="AL153" i="20"/>
  <c r="AM153" i="20"/>
  <c r="AN153" i="20"/>
  <c r="AO153" i="20"/>
  <c r="AP153" i="20"/>
  <c r="AQ153" i="20"/>
  <c r="AR153" i="20"/>
  <c r="AS153" i="20"/>
  <c r="AT153" i="20"/>
  <c r="AU153" i="20"/>
  <c r="AV153" i="20"/>
  <c r="AW153" i="20"/>
  <c r="AX153" i="20"/>
  <c r="AY153" i="20"/>
  <c r="AZ153" i="20"/>
  <c r="AF154" i="20"/>
  <c r="AG154" i="20"/>
  <c r="AH154" i="20"/>
  <c r="AI154" i="20"/>
  <c r="AJ154" i="20"/>
  <c r="AK154" i="20"/>
  <c r="AL154" i="20"/>
  <c r="AM154" i="20"/>
  <c r="AN154" i="20"/>
  <c r="AO154" i="20"/>
  <c r="AP154" i="20"/>
  <c r="AQ154" i="20"/>
  <c r="AR154" i="20"/>
  <c r="AS154" i="20"/>
  <c r="AT154" i="20"/>
  <c r="AU154" i="20"/>
  <c r="AV154" i="20"/>
  <c r="AW154" i="20"/>
  <c r="AX154" i="20"/>
  <c r="AY154" i="20"/>
  <c r="AZ154" i="20"/>
  <c r="AF155" i="20"/>
  <c r="AG155" i="20"/>
  <c r="BB155" i="20" s="1"/>
  <c r="AH155" i="20"/>
  <c r="AI155" i="20"/>
  <c r="AJ155" i="20"/>
  <c r="AK155" i="20"/>
  <c r="AL155" i="20"/>
  <c r="AM155" i="20"/>
  <c r="AN155" i="20"/>
  <c r="AO155" i="20"/>
  <c r="AP155" i="20"/>
  <c r="AQ155" i="20"/>
  <c r="AR155" i="20"/>
  <c r="AS155" i="20"/>
  <c r="AT155" i="20"/>
  <c r="AU155" i="20"/>
  <c r="AV155" i="20"/>
  <c r="AW155" i="20"/>
  <c r="AX155" i="20"/>
  <c r="AY155" i="20"/>
  <c r="AZ155" i="20"/>
  <c r="AF156" i="20"/>
  <c r="AJ156" i="20"/>
  <c r="AN156" i="20"/>
  <c r="AR156" i="20"/>
  <c r="AV156" i="20"/>
  <c r="AZ156" i="20"/>
  <c r="AF157" i="20"/>
  <c r="AG157" i="20"/>
  <c r="AH157" i="20"/>
  <c r="AI157" i="20"/>
  <c r="AJ157" i="20"/>
  <c r="AK157" i="20"/>
  <c r="AL157" i="20"/>
  <c r="AM157" i="20"/>
  <c r="AN157" i="20"/>
  <c r="AO157" i="20"/>
  <c r="AP157" i="20"/>
  <c r="AQ157" i="20"/>
  <c r="AR157" i="20"/>
  <c r="AS157" i="20"/>
  <c r="AT157" i="20"/>
  <c r="AU157" i="20"/>
  <c r="AV157" i="20"/>
  <c r="AW157" i="20"/>
  <c r="AX157" i="20"/>
  <c r="AY157" i="20"/>
  <c r="AZ157" i="20"/>
  <c r="AF158" i="20"/>
  <c r="AG158" i="20"/>
  <c r="AH158" i="20"/>
  <c r="AI158" i="20"/>
  <c r="AJ158" i="20"/>
  <c r="AK158" i="20"/>
  <c r="AL158" i="20"/>
  <c r="AM158" i="20"/>
  <c r="AN158" i="20"/>
  <c r="AO158" i="20"/>
  <c r="AP158" i="20"/>
  <c r="AQ158" i="20"/>
  <c r="AR158" i="20"/>
  <c r="AS158" i="20"/>
  <c r="AT158" i="20"/>
  <c r="AU158" i="20"/>
  <c r="AV158" i="20"/>
  <c r="AW158" i="20"/>
  <c r="AX158" i="20"/>
  <c r="AY158" i="20"/>
  <c r="AZ158" i="20"/>
  <c r="AF159" i="20"/>
  <c r="AG159" i="20"/>
  <c r="AH159" i="20"/>
  <c r="AI159" i="20"/>
  <c r="AJ159" i="20"/>
  <c r="AK159" i="20"/>
  <c r="AL159" i="20"/>
  <c r="AM159" i="20"/>
  <c r="AN159" i="20"/>
  <c r="AO159" i="20"/>
  <c r="AP159" i="20"/>
  <c r="AQ159" i="20"/>
  <c r="AR159" i="20"/>
  <c r="AS159" i="20"/>
  <c r="AT159" i="20"/>
  <c r="AU159" i="20"/>
  <c r="AV159" i="20"/>
  <c r="AW159" i="20"/>
  <c r="AX159" i="20"/>
  <c r="AY159" i="20"/>
  <c r="AZ159" i="20"/>
  <c r="AF160" i="20"/>
  <c r="AJ160" i="20"/>
  <c r="AN160" i="20"/>
  <c r="AR160" i="20"/>
  <c r="AV160" i="20"/>
  <c r="AZ160" i="20"/>
  <c r="AF161" i="20"/>
  <c r="AG161" i="20"/>
  <c r="AH161" i="20"/>
  <c r="AI161" i="20"/>
  <c r="AJ161" i="20"/>
  <c r="AK161" i="20"/>
  <c r="AL161" i="20"/>
  <c r="AM161" i="20"/>
  <c r="AN161" i="20"/>
  <c r="AO161" i="20"/>
  <c r="AP161" i="20"/>
  <c r="AQ161" i="20"/>
  <c r="AR161" i="20"/>
  <c r="AS161" i="20"/>
  <c r="AT161" i="20"/>
  <c r="AU161" i="20"/>
  <c r="AV161" i="20"/>
  <c r="AW161" i="20"/>
  <c r="AX161" i="20"/>
  <c r="AY161" i="20"/>
  <c r="AZ161" i="20"/>
  <c r="AF162" i="20"/>
  <c r="AG162" i="20"/>
  <c r="AH162" i="20"/>
  <c r="AI162" i="20"/>
  <c r="AJ162" i="20"/>
  <c r="AK162" i="20"/>
  <c r="AL162" i="20"/>
  <c r="AM162" i="20"/>
  <c r="AN162" i="20"/>
  <c r="AO162" i="20"/>
  <c r="AP162" i="20"/>
  <c r="AQ162" i="20"/>
  <c r="AR162" i="20"/>
  <c r="AS162" i="20"/>
  <c r="AT162" i="20"/>
  <c r="AU162" i="20"/>
  <c r="AV162" i="20"/>
  <c r="AW162" i="20"/>
  <c r="AX162" i="20"/>
  <c r="AY162" i="20"/>
  <c r="AZ162" i="20"/>
  <c r="AF163" i="20"/>
  <c r="AG163" i="20"/>
  <c r="AH163" i="20"/>
  <c r="AI163" i="20"/>
  <c r="AJ163" i="20"/>
  <c r="AK163" i="20"/>
  <c r="AL163" i="20"/>
  <c r="AM163" i="20"/>
  <c r="AN163" i="20"/>
  <c r="AO163" i="20"/>
  <c r="AP163" i="20"/>
  <c r="AQ163" i="20"/>
  <c r="AR163" i="20"/>
  <c r="AS163" i="20"/>
  <c r="AT163" i="20"/>
  <c r="AU163" i="20"/>
  <c r="AV163" i="20"/>
  <c r="AW163" i="20"/>
  <c r="AX163" i="20"/>
  <c r="AY163" i="20"/>
  <c r="AZ163" i="20"/>
  <c r="AF164" i="20"/>
  <c r="AJ164" i="20"/>
  <c r="AN164" i="20"/>
  <c r="AR164" i="20"/>
  <c r="AV164" i="20"/>
  <c r="AZ164" i="20"/>
  <c r="AF165" i="20"/>
  <c r="AG165" i="20"/>
  <c r="AH165" i="20"/>
  <c r="AI165" i="20"/>
  <c r="AJ165" i="20"/>
  <c r="AK165" i="20"/>
  <c r="AL165" i="20"/>
  <c r="AM165" i="20"/>
  <c r="AN165" i="20"/>
  <c r="AO165" i="20"/>
  <c r="AP165" i="20"/>
  <c r="AQ165" i="20"/>
  <c r="AR165" i="20"/>
  <c r="AS165" i="20"/>
  <c r="AT165" i="20"/>
  <c r="AU165" i="20"/>
  <c r="AV165" i="20"/>
  <c r="AW165" i="20"/>
  <c r="AX165" i="20"/>
  <c r="AY165" i="20"/>
  <c r="AZ165" i="20"/>
  <c r="AF166" i="20"/>
  <c r="AG166" i="20"/>
  <c r="AH166" i="20"/>
  <c r="AI166" i="20"/>
  <c r="AJ166" i="20"/>
  <c r="AK166" i="20"/>
  <c r="AL166" i="20"/>
  <c r="AM166" i="20"/>
  <c r="AN166" i="20"/>
  <c r="AO166" i="20"/>
  <c r="AP166" i="20"/>
  <c r="AQ166" i="20"/>
  <c r="AR166" i="20"/>
  <c r="AS166" i="20"/>
  <c r="AT166" i="20"/>
  <c r="AU166" i="20"/>
  <c r="AV166" i="20"/>
  <c r="AW166" i="20"/>
  <c r="AX166" i="20"/>
  <c r="AY166" i="20"/>
  <c r="AZ166" i="20"/>
  <c r="AF167" i="20"/>
  <c r="AG167" i="20"/>
  <c r="AH167" i="20"/>
  <c r="AI167" i="20"/>
  <c r="AJ167" i="20"/>
  <c r="AK167" i="20"/>
  <c r="AL167" i="20"/>
  <c r="AM167" i="20"/>
  <c r="AN167" i="20"/>
  <c r="AO167" i="20"/>
  <c r="AP167" i="20"/>
  <c r="AQ167" i="20"/>
  <c r="AR167" i="20"/>
  <c r="AS167" i="20"/>
  <c r="AT167" i="20"/>
  <c r="AU167" i="20"/>
  <c r="AV167" i="20"/>
  <c r="AW167" i="20"/>
  <c r="AX167" i="20"/>
  <c r="AY167" i="20"/>
  <c r="AZ167" i="20"/>
  <c r="AF168" i="20"/>
  <c r="AJ168" i="20"/>
  <c r="AN168" i="20"/>
  <c r="AR168" i="20"/>
  <c r="AV168" i="20"/>
  <c r="AZ168" i="20"/>
  <c r="AF169" i="20"/>
  <c r="AG169" i="20"/>
  <c r="AH169" i="20"/>
  <c r="AI169" i="20"/>
  <c r="AJ169" i="20"/>
  <c r="AK169" i="20"/>
  <c r="AL169" i="20"/>
  <c r="AM169" i="20"/>
  <c r="AN169" i="20"/>
  <c r="AO169" i="20"/>
  <c r="AP169" i="20"/>
  <c r="AQ169" i="20"/>
  <c r="AR169" i="20"/>
  <c r="AS169" i="20"/>
  <c r="AT169" i="20"/>
  <c r="AU169" i="20"/>
  <c r="AV169" i="20"/>
  <c r="AW169" i="20"/>
  <c r="AX169" i="20"/>
  <c r="AY169" i="20"/>
  <c r="AZ169" i="20"/>
  <c r="AF170" i="20"/>
  <c r="AG170" i="20"/>
  <c r="AH170" i="20"/>
  <c r="AI170" i="20"/>
  <c r="AJ170" i="20"/>
  <c r="AK170" i="20"/>
  <c r="AL170" i="20"/>
  <c r="AM170" i="20"/>
  <c r="AN170" i="20"/>
  <c r="AO170" i="20"/>
  <c r="AP170" i="20"/>
  <c r="AQ170" i="20"/>
  <c r="AR170" i="20"/>
  <c r="AS170" i="20"/>
  <c r="AT170" i="20"/>
  <c r="AU170" i="20"/>
  <c r="AV170" i="20"/>
  <c r="AW170" i="20"/>
  <c r="AX170" i="20"/>
  <c r="AY170" i="20"/>
  <c r="AZ170" i="20"/>
  <c r="AF171" i="20"/>
  <c r="AG171" i="20"/>
  <c r="AH171" i="20"/>
  <c r="AI171" i="20"/>
  <c r="AJ171" i="20"/>
  <c r="AK171" i="20"/>
  <c r="AL171" i="20"/>
  <c r="AM171" i="20"/>
  <c r="AN171" i="20"/>
  <c r="AO171" i="20"/>
  <c r="AP171" i="20"/>
  <c r="AQ171" i="20"/>
  <c r="AR171" i="20"/>
  <c r="AS171" i="20"/>
  <c r="AT171" i="20"/>
  <c r="AU171" i="20"/>
  <c r="AV171" i="20"/>
  <c r="AW171" i="20"/>
  <c r="AX171" i="20"/>
  <c r="AY171" i="20"/>
  <c r="AZ171" i="20"/>
  <c r="AF172" i="20"/>
  <c r="AJ172" i="20"/>
  <c r="AN172" i="20"/>
  <c r="AR172" i="20"/>
  <c r="AV172" i="20"/>
  <c r="AZ172" i="20"/>
  <c r="AF173" i="20"/>
  <c r="AG173" i="20"/>
  <c r="AH173" i="20"/>
  <c r="AI173" i="20"/>
  <c r="AJ173" i="20"/>
  <c r="AK173" i="20"/>
  <c r="AL173" i="20"/>
  <c r="AM173" i="20"/>
  <c r="AN173" i="20"/>
  <c r="AO173" i="20"/>
  <c r="AP173" i="20"/>
  <c r="AQ173" i="20"/>
  <c r="AR173" i="20"/>
  <c r="AS173" i="20"/>
  <c r="AT173" i="20"/>
  <c r="AU173" i="20"/>
  <c r="AV173" i="20"/>
  <c r="AW173" i="20"/>
  <c r="AX173" i="20"/>
  <c r="AY173" i="20"/>
  <c r="AZ173" i="20"/>
  <c r="AF174" i="20"/>
  <c r="AG174" i="20"/>
  <c r="AH174" i="20"/>
  <c r="AI174" i="20"/>
  <c r="AJ174" i="20"/>
  <c r="AK174" i="20"/>
  <c r="AL174" i="20"/>
  <c r="AM174" i="20"/>
  <c r="AN174" i="20"/>
  <c r="AO174" i="20"/>
  <c r="AP174" i="20"/>
  <c r="AQ174" i="20"/>
  <c r="AR174" i="20"/>
  <c r="AS174" i="20"/>
  <c r="AT174" i="20"/>
  <c r="AU174" i="20"/>
  <c r="AV174" i="20"/>
  <c r="AW174" i="20"/>
  <c r="AX174" i="20"/>
  <c r="AY174" i="20"/>
  <c r="AZ174" i="20"/>
  <c r="AF175" i="20"/>
  <c r="AG175" i="20"/>
  <c r="AH175" i="20"/>
  <c r="AI175" i="20"/>
  <c r="AJ175" i="20"/>
  <c r="AK175" i="20"/>
  <c r="AL175" i="20"/>
  <c r="AM175" i="20"/>
  <c r="AN175" i="20"/>
  <c r="AO175" i="20"/>
  <c r="AP175" i="20"/>
  <c r="AQ175" i="20"/>
  <c r="AR175" i="20"/>
  <c r="AS175" i="20"/>
  <c r="AT175" i="20"/>
  <c r="AU175" i="20"/>
  <c r="AV175" i="20"/>
  <c r="AW175" i="20"/>
  <c r="AX175" i="20"/>
  <c r="AY175" i="20"/>
  <c r="AZ175" i="20"/>
  <c r="AF176" i="20"/>
  <c r="AJ176" i="20"/>
  <c r="AN176" i="20"/>
  <c r="AR176" i="20"/>
  <c r="AV176" i="20"/>
  <c r="AZ176" i="20"/>
  <c r="AF177" i="20"/>
  <c r="AG177" i="20"/>
  <c r="AH177" i="20"/>
  <c r="AI177" i="20"/>
  <c r="AJ177" i="20"/>
  <c r="AK177" i="20"/>
  <c r="AL177" i="20"/>
  <c r="AM177" i="20"/>
  <c r="AN177" i="20"/>
  <c r="AO177" i="20"/>
  <c r="AP177" i="20"/>
  <c r="AQ177" i="20"/>
  <c r="AR177" i="20"/>
  <c r="AS177" i="20"/>
  <c r="AT177" i="20"/>
  <c r="AU177" i="20"/>
  <c r="AV177" i="20"/>
  <c r="AW177" i="20"/>
  <c r="AX177" i="20"/>
  <c r="AY177" i="20"/>
  <c r="AZ177" i="20"/>
  <c r="AF178" i="20"/>
  <c r="AG178" i="20"/>
  <c r="AH178" i="20"/>
  <c r="AI178" i="20"/>
  <c r="AJ178" i="20"/>
  <c r="AK178" i="20"/>
  <c r="AL178" i="20"/>
  <c r="AM178" i="20"/>
  <c r="AN178" i="20"/>
  <c r="AO178" i="20"/>
  <c r="AP178" i="20"/>
  <c r="AQ178" i="20"/>
  <c r="AR178" i="20"/>
  <c r="AS178" i="20"/>
  <c r="AT178" i="20"/>
  <c r="AU178" i="20"/>
  <c r="AV178" i="20"/>
  <c r="AW178" i="20"/>
  <c r="AX178" i="20"/>
  <c r="AY178" i="20"/>
  <c r="AZ178" i="20"/>
  <c r="AF179" i="20"/>
  <c r="AG179" i="20"/>
  <c r="AH179" i="20"/>
  <c r="AI179" i="20"/>
  <c r="AJ179" i="20"/>
  <c r="AK179" i="20"/>
  <c r="AL179" i="20"/>
  <c r="AM179" i="20"/>
  <c r="AN179" i="20"/>
  <c r="AO179" i="20"/>
  <c r="AP179" i="20"/>
  <c r="AQ179" i="20"/>
  <c r="AR179" i="20"/>
  <c r="AS179" i="20"/>
  <c r="AT179" i="20"/>
  <c r="AU179" i="20"/>
  <c r="AV179" i="20"/>
  <c r="AW179" i="20"/>
  <c r="AX179" i="20"/>
  <c r="AY179" i="20"/>
  <c r="AZ179" i="20"/>
  <c r="AF180" i="20"/>
  <c r="AJ180" i="20"/>
  <c r="AN180" i="20"/>
  <c r="AR180" i="20"/>
  <c r="AV180" i="20"/>
  <c r="AZ180" i="20"/>
  <c r="AF181" i="20"/>
  <c r="AG181" i="20"/>
  <c r="AH181" i="20"/>
  <c r="AI181" i="20"/>
  <c r="BB181" i="20" s="1"/>
  <c r="AJ181" i="20"/>
  <c r="AK181" i="20"/>
  <c r="AL181" i="20"/>
  <c r="AM181" i="20"/>
  <c r="AN181" i="20"/>
  <c r="AO181" i="20"/>
  <c r="AP181" i="20"/>
  <c r="AQ181" i="20"/>
  <c r="AR181" i="20"/>
  <c r="AS181" i="20"/>
  <c r="AT181" i="20"/>
  <c r="AU181" i="20"/>
  <c r="AV181" i="20"/>
  <c r="AW181" i="20"/>
  <c r="AX181" i="20"/>
  <c r="AY181" i="20"/>
  <c r="AZ181" i="20"/>
  <c r="AF182" i="20"/>
  <c r="AG182" i="20"/>
  <c r="AH182" i="20"/>
  <c r="AI182" i="20"/>
  <c r="AJ182" i="20"/>
  <c r="AK182" i="20"/>
  <c r="AL182" i="20"/>
  <c r="AM182" i="20"/>
  <c r="AN182" i="20"/>
  <c r="AO182" i="20"/>
  <c r="AP182" i="20"/>
  <c r="AQ182" i="20"/>
  <c r="AR182" i="20"/>
  <c r="AS182" i="20"/>
  <c r="AT182" i="20"/>
  <c r="AU182" i="20"/>
  <c r="AV182" i="20"/>
  <c r="AW182" i="20"/>
  <c r="AX182" i="20"/>
  <c r="AY182" i="20"/>
  <c r="AZ182" i="20"/>
  <c r="AF183" i="20"/>
  <c r="AG183" i="20"/>
  <c r="AH183" i="20"/>
  <c r="AI183" i="20"/>
  <c r="AJ183" i="20"/>
  <c r="AK183" i="20"/>
  <c r="AL183" i="20"/>
  <c r="AM183" i="20"/>
  <c r="AN183" i="20"/>
  <c r="AO183" i="20"/>
  <c r="AP183" i="20"/>
  <c r="AQ183" i="20"/>
  <c r="AR183" i="20"/>
  <c r="AS183" i="20"/>
  <c r="AT183" i="20"/>
  <c r="AU183" i="20"/>
  <c r="AV183" i="20"/>
  <c r="AW183" i="20"/>
  <c r="AX183" i="20"/>
  <c r="AY183" i="20"/>
  <c r="AZ183" i="20"/>
  <c r="AF184" i="20"/>
  <c r="AJ184" i="20"/>
  <c r="AN184" i="20"/>
  <c r="AR184" i="20"/>
  <c r="AV184" i="20"/>
  <c r="AZ184" i="20"/>
  <c r="AF185" i="20"/>
  <c r="AG185" i="20"/>
  <c r="AH185" i="20"/>
  <c r="AI185" i="20"/>
  <c r="BB185" i="20" s="1"/>
  <c r="AJ185" i="20"/>
  <c r="AK185" i="20"/>
  <c r="AL185" i="20"/>
  <c r="AM185" i="20"/>
  <c r="AN185" i="20"/>
  <c r="AO185" i="20"/>
  <c r="AP185" i="20"/>
  <c r="AQ185" i="20"/>
  <c r="AR185" i="20"/>
  <c r="AS185" i="20"/>
  <c r="AT185" i="20"/>
  <c r="AU185" i="20"/>
  <c r="AV185" i="20"/>
  <c r="AW185" i="20"/>
  <c r="AX185" i="20"/>
  <c r="AY185" i="20"/>
  <c r="AZ185" i="20"/>
  <c r="AF186" i="20"/>
  <c r="AG186" i="20"/>
  <c r="AH186" i="20"/>
  <c r="AI186" i="20"/>
  <c r="AJ186" i="20"/>
  <c r="AK186" i="20"/>
  <c r="AL186" i="20"/>
  <c r="AM186" i="20"/>
  <c r="AN186" i="20"/>
  <c r="AO186" i="20"/>
  <c r="AP186" i="20"/>
  <c r="AQ186" i="20"/>
  <c r="AR186" i="20"/>
  <c r="AS186" i="20"/>
  <c r="AT186" i="20"/>
  <c r="AU186" i="20"/>
  <c r="AV186" i="20"/>
  <c r="AW186" i="20"/>
  <c r="AX186" i="20"/>
  <c r="AY186" i="20"/>
  <c r="AZ186" i="20"/>
  <c r="AF187" i="20"/>
  <c r="AG187" i="20"/>
  <c r="AH187" i="20"/>
  <c r="AI187" i="20"/>
  <c r="AJ187" i="20"/>
  <c r="AK187" i="20"/>
  <c r="AL187" i="20"/>
  <c r="AM187" i="20"/>
  <c r="AN187" i="20"/>
  <c r="AO187" i="20"/>
  <c r="AP187" i="20"/>
  <c r="AQ187" i="20"/>
  <c r="AR187" i="20"/>
  <c r="AS187" i="20"/>
  <c r="AT187" i="20"/>
  <c r="AU187" i="20"/>
  <c r="AV187" i="20"/>
  <c r="AW187" i="20"/>
  <c r="AX187" i="20"/>
  <c r="AY187" i="20"/>
  <c r="AZ187" i="20"/>
  <c r="AG4" i="20"/>
  <c r="AH4" i="20"/>
  <c r="AI4" i="20"/>
  <c r="AJ4" i="20"/>
  <c r="AK4" i="20"/>
  <c r="AL4" i="20"/>
  <c r="AM4" i="20"/>
  <c r="AN4" i="20"/>
  <c r="AO4" i="20"/>
  <c r="AP4" i="20"/>
  <c r="AQ4" i="20"/>
  <c r="AR4" i="20"/>
  <c r="AS4" i="20"/>
  <c r="AT4" i="20"/>
  <c r="AU4" i="20"/>
  <c r="AV4" i="20"/>
  <c r="AW4" i="20"/>
  <c r="AX4" i="20"/>
  <c r="AY4" i="20"/>
  <c r="AZ4" i="20"/>
  <c r="BA4" i="20"/>
  <c r="AF4" i="20"/>
  <c r="AC1707" i="20"/>
  <c r="AA1707" i="20"/>
  <c r="Z1707" i="20"/>
  <c r="Y1707" i="20"/>
  <c r="W1707" i="20"/>
  <c r="V1707" i="20"/>
  <c r="U1707" i="20"/>
  <c r="S1707" i="20"/>
  <c r="R1707" i="20"/>
  <c r="Q1707" i="20"/>
  <c r="O1707" i="20"/>
  <c r="N1707" i="20"/>
  <c r="M1707" i="20"/>
  <c r="K1707" i="20"/>
  <c r="J1707" i="20"/>
  <c r="I1707" i="20"/>
  <c r="G1707" i="20"/>
  <c r="F1707" i="20"/>
  <c r="E1707" i="20"/>
  <c r="C1707" i="20"/>
  <c r="AC1706" i="20"/>
  <c r="AB1706" i="20"/>
  <c r="Z1706" i="20"/>
  <c r="Y1706" i="20"/>
  <c r="X1706" i="20"/>
  <c r="V1706" i="20"/>
  <c r="U1706" i="20"/>
  <c r="T1706" i="20"/>
  <c r="R1706" i="20"/>
  <c r="Q1706" i="20"/>
  <c r="P1706" i="20"/>
  <c r="N1706" i="20"/>
  <c r="M1706" i="20"/>
  <c r="L1706" i="20"/>
  <c r="J1706" i="20"/>
  <c r="I1706" i="20"/>
  <c r="H1706" i="20"/>
  <c r="F1706" i="20"/>
  <c r="E1706" i="20"/>
  <c r="D1706" i="20"/>
  <c r="AB1705" i="20"/>
  <c r="X1705" i="20"/>
  <c r="W1705" i="20"/>
  <c r="U1705" i="20"/>
  <c r="T1705" i="20"/>
  <c r="S1705" i="20"/>
  <c r="Q1705" i="20"/>
  <c r="P1705" i="20"/>
  <c r="O1705" i="20"/>
  <c r="M1705" i="20"/>
  <c r="L1705" i="20"/>
  <c r="K1705" i="20"/>
  <c r="I1705" i="20"/>
  <c r="H1705" i="20"/>
  <c r="G1705" i="20"/>
  <c r="E1705" i="20"/>
  <c r="D1705" i="20"/>
  <c r="C1705" i="20"/>
  <c r="AB1704" i="20"/>
  <c r="AA1704" i="20"/>
  <c r="Z1704" i="20"/>
  <c r="X1704" i="20"/>
  <c r="W1704" i="20"/>
  <c r="V1704" i="20"/>
  <c r="T1704" i="20"/>
  <c r="R1704" i="20"/>
  <c r="P1704" i="20"/>
  <c r="O1704" i="20"/>
  <c r="N1704" i="20"/>
  <c r="L1704" i="20"/>
  <c r="K1704" i="20"/>
  <c r="J1704" i="20"/>
  <c r="H1704" i="20"/>
  <c r="G1704" i="20"/>
  <c r="F1704" i="20"/>
  <c r="D1704" i="20"/>
  <c r="C1704" i="20"/>
  <c r="AC1703" i="20"/>
  <c r="AA1703" i="20"/>
  <c r="Z1703" i="20"/>
  <c r="Y1703" i="20"/>
  <c r="W1703" i="20"/>
  <c r="V1703" i="20"/>
  <c r="U1703" i="20"/>
  <c r="S1703" i="20"/>
  <c r="R1703" i="20"/>
  <c r="Q1703" i="20"/>
  <c r="O1703" i="20"/>
  <c r="N1703" i="20"/>
  <c r="M1703" i="20"/>
  <c r="K1703" i="20"/>
  <c r="J1703" i="20"/>
  <c r="I1703" i="20"/>
  <c r="G1703" i="20"/>
  <c r="F1703" i="20"/>
  <c r="E1703" i="20"/>
  <c r="C1703" i="20"/>
  <c r="AC1702" i="20"/>
  <c r="AB1702" i="20"/>
  <c r="Z1702" i="20"/>
  <c r="Y1702" i="20"/>
  <c r="X1702" i="20"/>
  <c r="V1702" i="20"/>
  <c r="U1702" i="20"/>
  <c r="T1702" i="20"/>
  <c r="R1702" i="20"/>
  <c r="Q1702" i="20"/>
  <c r="P1702" i="20"/>
  <c r="M1702" i="20"/>
  <c r="L1702" i="20"/>
  <c r="J1702" i="20"/>
  <c r="I1702" i="20"/>
  <c r="H1702" i="20"/>
  <c r="F1702" i="20"/>
  <c r="E1702" i="20"/>
  <c r="D1702" i="20"/>
  <c r="AC1701" i="20"/>
  <c r="AB1701" i="20"/>
  <c r="X1701" i="20"/>
  <c r="W1701" i="20"/>
  <c r="U1701" i="20"/>
  <c r="T1701" i="20"/>
  <c r="S1701" i="20"/>
  <c r="Q1701" i="20"/>
  <c r="P1701" i="20"/>
  <c r="O1701" i="20"/>
  <c r="M1701" i="20"/>
  <c r="L1701" i="20"/>
  <c r="K1701" i="20"/>
  <c r="I1701" i="20"/>
  <c r="H1701" i="20"/>
  <c r="G1701" i="20"/>
  <c r="E1701" i="20"/>
  <c r="D1701" i="20"/>
  <c r="C1701" i="20"/>
  <c r="AB1700" i="20"/>
  <c r="AA1700" i="20"/>
  <c r="Z1700" i="20"/>
  <c r="X1700" i="20"/>
  <c r="W1700" i="20"/>
  <c r="V1700" i="20"/>
  <c r="T1700" i="20"/>
  <c r="R1700" i="20"/>
  <c r="P1700" i="20"/>
  <c r="O1700" i="20"/>
  <c r="N1700" i="20"/>
  <c r="L1700" i="20"/>
  <c r="K1700" i="20"/>
  <c r="J1700" i="20"/>
  <c r="H1700" i="20"/>
  <c r="G1700" i="20"/>
  <c r="F1700" i="20"/>
  <c r="D1700" i="20"/>
  <c r="C1700" i="20"/>
  <c r="AC1699" i="20"/>
  <c r="AA1699" i="20"/>
  <c r="Z1699" i="20"/>
  <c r="Y1699" i="20"/>
  <c r="W1699" i="20"/>
  <c r="V1699" i="20"/>
  <c r="U1699" i="20"/>
  <c r="S1699" i="20"/>
  <c r="R1699" i="20"/>
  <c r="Q1699" i="20"/>
  <c r="O1699" i="20"/>
  <c r="N1699" i="20"/>
  <c r="M1699" i="20"/>
  <c r="K1699" i="20"/>
  <c r="J1699" i="20"/>
  <c r="I1699" i="20"/>
  <c r="G1699" i="20"/>
  <c r="F1699" i="20"/>
  <c r="E1699" i="20"/>
  <c r="C1699" i="20"/>
  <c r="AC1698" i="20"/>
  <c r="AB1698" i="20"/>
  <c r="Z1698" i="20"/>
  <c r="Y1698" i="20"/>
  <c r="X1698" i="20"/>
  <c r="V1698" i="20"/>
  <c r="T1698" i="20"/>
  <c r="R1698" i="20"/>
  <c r="Q1698" i="20"/>
  <c r="P1698" i="20"/>
  <c r="N1698" i="20"/>
  <c r="M1698" i="20"/>
  <c r="L1698" i="20"/>
  <c r="J1698" i="20"/>
  <c r="I1698" i="20"/>
  <c r="H1698" i="20"/>
  <c r="F1698" i="20"/>
  <c r="E1698" i="20"/>
  <c r="D1698" i="20"/>
  <c r="AC1697" i="20"/>
  <c r="AB1697" i="20"/>
  <c r="X1697" i="20"/>
  <c r="W1697" i="20"/>
  <c r="U1697" i="20"/>
  <c r="T1697" i="20"/>
  <c r="S1697" i="20"/>
  <c r="Q1697" i="20"/>
  <c r="P1697" i="20"/>
  <c r="O1697" i="20"/>
  <c r="M1697" i="20"/>
  <c r="L1697" i="20"/>
  <c r="K1697" i="20"/>
  <c r="I1697" i="20"/>
  <c r="H1697" i="20"/>
  <c r="G1697" i="20"/>
  <c r="E1697" i="20"/>
  <c r="D1697" i="20"/>
  <c r="C1697" i="20"/>
  <c r="AB1696" i="20"/>
  <c r="AA1696" i="20"/>
  <c r="Z1696" i="20"/>
  <c r="X1696" i="20"/>
  <c r="W1696" i="20"/>
  <c r="V1696" i="20"/>
  <c r="T1696" i="20"/>
  <c r="R1696" i="20"/>
  <c r="P1696" i="20"/>
  <c r="O1696" i="20"/>
  <c r="N1696" i="20"/>
  <c r="L1696" i="20"/>
  <c r="K1696" i="20"/>
  <c r="J1696" i="20"/>
  <c r="H1696" i="20"/>
  <c r="G1696" i="20"/>
  <c r="F1696" i="20"/>
  <c r="D1696" i="20"/>
  <c r="C1696" i="20"/>
  <c r="AC1695" i="20"/>
  <c r="AA1695" i="20"/>
  <c r="Z1695" i="20"/>
  <c r="Y1695" i="20"/>
  <c r="W1695" i="20"/>
  <c r="V1695" i="20"/>
  <c r="U1695" i="20"/>
  <c r="S1695" i="20"/>
  <c r="R1695" i="20"/>
  <c r="Q1695" i="20"/>
  <c r="O1695" i="20"/>
  <c r="N1695" i="20"/>
  <c r="M1695" i="20"/>
  <c r="K1695" i="20"/>
  <c r="J1695" i="20"/>
  <c r="I1695" i="20"/>
  <c r="G1695" i="20"/>
  <c r="F1695" i="20"/>
  <c r="E1695" i="20"/>
  <c r="C1695" i="20"/>
  <c r="AC1694" i="20"/>
  <c r="AB1694" i="20"/>
  <c r="Z1694" i="20"/>
  <c r="Y1694" i="20"/>
  <c r="X1694" i="20"/>
  <c r="V1694" i="20"/>
  <c r="U1694" i="20"/>
  <c r="T1694" i="20"/>
  <c r="R1694" i="20"/>
  <c r="Q1694" i="20"/>
  <c r="P1694" i="20"/>
  <c r="N1694" i="20"/>
  <c r="M1694" i="20"/>
  <c r="L1694" i="20"/>
  <c r="J1694" i="20"/>
  <c r="I1694" i="20"/>
  <c r="H1694" i="20"/>
  <c r="F1694" i="20"/>
  <c r="E1694" i="20"/>
  <c r="D1694" i="20"/>
  <c r="AC1693" i="20"/>
  <c r="AB1693" i="20"/>
  <c r="X1693" i="20"/>
  <c r="W1693" i="20"/>
  <c r="U1693" i="20"/>
  <c r="T1693" i="20"/>
  <c r="S1693" i="20"/>
  <c r="Q1693" i="20"/>
  <c r="P1693" i="20"/>
  <c r="O1693" i="20"/>
  <c r="M1693" i="20"/>
  <c r="L1693" i="20"/>
  <c r="K1693" i="20"/>
  <c r="I1693" i="20"/>
  <c r="H1693" i="20"/>
  <c r="G1693" i="20"/>
  <c r="E1693" i="20"/>
  <c r="D1693" i="20"/>
  <c r="C1693" i="20"/>
  <c r="AB1692" i="20"/>
  <c r="AA1692" i="20"/>
  <c r="Z1692" i="20"/>
  <c r="X1692" i="20"/>
  <c r="W1692" i="20"/>
  <c r="V1692" i="20"/>
  <c r="T1692" i="20"/>
  <c r="R1692" i="20"/>
  <c r="P1692" i="20"/>
  <c r="O1692" i="20"/>
  <c r="N1692" i="20"/>
  <c r="L1692" i="20"/>
  <c r="K1692" i="20"/>
  <c r="J1692" i="20"/>
  <c r="H1692" i="20"/>
  <c r="G1692" i="20"/>
  <c r="F1692" i="20"/>
  <c r="D1692" i="20"/>
  <c r="C1692" i="20"/>
  <c r="AC1691" i="20"/>
  <c r="AA1691" i="20"/>
  <c r="Z1691" i="20"/>
  <c r="Y1691" i="20"/>
  <c r="W1691" i="20"/>
  <c r="V1691" i="20"/>
  <c r="U1691" i="20"/>
  <c r="S1691" i="20"/>
  <c r="R1691" i="20"/>
  <c r="Q1691" i="20"/>
  <c r="O1691" i="20"/>
  <c r="N1691" i="20"/>
  <c r="M1691" i="20"/>
  <c r="K1691" i="20"/>
  <c r="J1691" i="20"/>
  <c r="I1691" i="20"/>
  <c r="G1691" i="20"/>
  <c r="F1691" i="20"/>
  <c r="E1691" i="20"/>
  <c r="C1691" i="20"/>
  <c r="AC1690" i="20"/>
  <c r="AB1690" i="20"/>
  <c r="Z1690" i="20"/>
  <c r="Y1690" i="20"/>
  <c r="X1690" i="20"/>
  <c r="V1690" i="20"/>
  <c r="T1690" i="20"/>
  <c r="R1690" i="20"/>
  <c r="Q1690" i="20"/>
  <c r="P1690" i="20"/>
  <c r="N1690" i="20"/>
  <c r="M1690" i="20"/>
  <c r="L1690" i="20"/>
  <c r="J1690" i="20"/>
  <c r="I1690" i="20"/>
  <c r="H1690" i="20"/>
  <c r="F1690" i="20"/>
  <c r="E1690" i="20"/>
  <c r="D1690" i="20"/>
  <c r="AC1689" i="20"/>
  <c r="AB1689" i="20"/>
  <c r="X1689" i="20"/>
  <c r="W1689" i="20"/>
  <c r="U1689" i="20"/>
  <c r="T1689" i="20"/>
  <c r="S1689" i="20"/>
  <c r="Q1689" i="20"/>
  <c r="P1689" i="20"/>
  <c r="O1689" i="20"/>
  <c r="M1689" i="20"/>
  <c r="L1689" i="20"/>
  <c r="K1689" i="20"/>
  <c r="I1689" i="20"/>
  <c r="H1689" i="20"/>
  <c r="G1689" i="20"/>
  <c r="E1689" i="20"/>
  <c r="D1689" i="20"/>
  <c r="C1689" i="20"/>
  <c r="AB1688" i="20"/>
  <c r="AA1688" i="20"/>
  <c r="Z1688" i="20"/>
  <c r="X1688" i="20"/>
  <c r="W1688" i="20"/>
  <c r="V1688" i="20"/>
  <c r="T1688" i="20"/>
  <c r="R1688" i="20"/>
  <c r="P1688" i="20"/>
  <c r="O1688" i="20"/>
  <c r="N1688" i="20"/>
  <c r="L1688" i="20"/>
  <c r="K1688" i="20"/>
  <c r="J1688" i="20"/>
  <c r="H1688" i="20"/>
  <c r="G1688" i="20"/>
  <c r="F1688" i="20"/>
  <c r="D1688" i="20"/>
  <c r="C1688" i="20"/>
  <c r="AC1687" i="20"/>
  <c r="AA1687" i="20"/>
  <c r="Z1687" i="20"/>
  <c r="Y1687" i="20"/>
  <c r="W1687" i="20"/>
  <c r="V1687" i="20"/>
  <c r="U1687" i="20"/>
  <c r="S1687" i="20"/>
  <c r="R1687" i="20"/>
  <c r="Q1687" i="20"/>
  <c r="O1687" i="20"/>
  <c r="N1687" i="20"/>
  <c r="M1687" i="20"/>
  <c r="K1687" i="20"/>
  <c r="J1687" i="20"/>
  <c r="I1687" i="20"/>
  <c r="G1687" i="20"/>
  <c r="F1687" i="20"/>
  <c r="E1687" i="20"/>
  <c r="C1687" i="20"/>
  <c r="AC1686" i="20"/>
  <c r="AB1686" i="20"/>
  <c r="Z1686" i="20"/>
  <c r="Y1686" i="20"/>
  <c r="X1686" i="20"/>
  <c r="V1686" i="20"/>
  <c r="U1686" i="20"/>
  <c r="T1686" i="20"/>
  <c r="R1686" i="20"/>
  <c r="Q1686" i="20"/>
  <c r="P1686" i="20"/>
  <c r="N1686" i="20"/>
  <c r="M1686" i="20"/>
  <c r="L1686" i="20"/>
  <c r="J1686" i="20"/>
  <c r="I1686" i="20"/>
  <c r="H1686" i="20"/>
  <c r="F1686" i="20"/>
  <c r="E1686" i="20"/>
  <c r="D1686" i="20"/>
  <c r="AC1685" i="20"/>
  <c r="AB1685" i="20"/>
  <c r="X1685" i="20"/>
  <c r="W1685" i="20"/>
  <c r="U1685" i="20"/>
  <c r="T1685" i="20"/>
  <c r="S1685" i="20"/>
  <c r="Q1685" i="20"/>
  <c r="P1685" i="20"/>
  <c r="O1685" i="20"/>
  <c r="M1685" i="20"/>
  <c r="L1685" i="20"/>
  <c r="K1685" i="20"/>
  <c r="I1685" i="20"/>
  <c r="H1685" i="20"/>
  <c r="G1685" i="20"/>
  <c r="E1685" i="20"/>
  <c r="D1685" i="20"/>
  <c r="C1685" i="20"/>
  <c r="AB1684" i="20"/>
  <c r="AA1684" i="20"/>
  <c r="Z1684" i="20"/>
  <c r="X1684" i="20"/>
  <c r="W1684" i="20"/>
  <c r="V1684" i="20"/>
  <c r="T1684" i="20"/>
  <c r="R1684" i="20"/>
  <c r="P1684" i="20"/>
  <c r="O1684" i="20"/>
  <c r="N1684" i="20"/>
  <c r="L1684" i="20"/>
  <c r="K1684" i="20"/>
  <c r="J1684" i="20"/>
  <c r="H1684" i="20"/>
  <c r="G1684" i="20"/>
  <c r="F1684" i="20"/>
  <c r="D1684" i="20"/>
  <c r="C1684" i="20"/>
  <c r="AC1683" i="20"/>
  <c r="AA1683" i="20"/>
  <c r="Z1683" i="20"/>
  <c r="Y1683" i="20"/>
  <c r="W1683" i="20"/>
  <c r="V1683" i="20"/>
  <c r="U1683" i="20"/>
  <c r="S1683" i="20"/>
  <c r="R1683" i="20"/>
  <c r="Q1683" i="20"/>
  <c r="O1683" i="20"/>
  <c r="N1683" i="20"/>
  <c r="M1683" i="20"/>
  <c r="K1683" i="20"/>
  <c r="J1683" i="20"/>
  <c r="I1683" i="20"/>
  <c r="G1683" i="20"/>
  <c r="F1683" i="20"/>
  <c r="E1683" i="20"/>
  <c r="C1683" i="20"/>
  <c r="AC1682" i="20"/>
  <c r="AB1682" i="20"/>
  <c r="Z1682" i="20"/>
  <c r="Y1682" i="20"/>
  <c r="X1682" i="20"/>
  <c r="V1682" i="20"/>
  <c r="U1682" i="20"/>
  <c r="T1682" i="20"/>
  <c r="R1682" i="20"/>
  <c r="Q1682" i="20"/>
  <c r="P1682" i="20"/>
  <c r="N1682" i="20"/>
  <c r="M1682" i="20"/>
  <c r="L1682" i="20"/>
  <c r="J1682" i="20"/>
  <c r="I1682" i="20"/>
  <c r="H1682" i="20"/>
  <c r="F1682" i="20"/>
  <c r="E1682" i="20"/>
  <c r="D1682" i="20"/>
  <c r="AC1681" i="20"/>
  <c r="AB1681" i="20"/>
  <c r="X1681" i="20"/>
  <c r="W1681" i="20"/>
  <c r="U1681" i="20"/>
  <c r="T1681" i="20"/>
  <c r="S1681" i="20"/>
  <c r="Q1681" i="20"/>
  <c r="P1681" i="20"/>
  <c r="O1681" i="20"/>
  <c r="M1681" i="20"/>
  <c r="L1681" i="20"/>
  <c r="K1681" i="20"/>
  <c r="I1681" i="20"/>
  <c r="H1681" i="20"/>
  <c r="G1681" i="20"/>
  <c r="E1681" i="20"/>
  <c r="D1681" i="20"/>
  <c r="C1681" i="20"/>
  <c r="AB1680" i="20"/>
  <c r="AA1680" i="20"/>
  <c r="Z1680" i="20"/>
  <c r="X1680" i="20"/>
  <c r="W1680" i="20"/>
  <c r="V1680" i="20"/>
  <c r="T1680" i="20"/>
  <c r="R1680" i="20"/>
  <c r="P1680" i="20"/>
  <c r="O1680" i="20"/>
  <c r="N1680" i="20"/>
  <c r="L1680" i="20"/>
  <c r="K1680" i="20"/>
  <c r="J1680" i="20"/>
  <c r="H1680" i="20"/>
  <c r="G1680" i="20"/>
  <c r="F1680" i="20"/>
  <c r="D1680" i="20"/>
  <c r="C1680" i="20"/>
  <c r="AC1679" i="20"/>
  <c r="AA1679" i="20"/>
  <c r="Z1679" i="20"/>
  <c r="Y1679" i="20"/>
  <c r="W1679" i="20"/>
  <c r="V1679" i="20"/>
  <c r="U1679" i="20"/>
  <c r="S1679" i="20"/>
  <c r="R1679" i="20"/>
  <c r="Q1679" i="20"/>
  <c r="O1679" i="20"/>
  <c r="N1679" i="20"/>
  <c r="M1679" i="20"/>
  <c r="K1679" i="20"/>
  <c r="J1679" i="20"/>
  <c r="I1679" i="20"/>
  <c r="G1679" i="20"/>
  <c r="F1679" i="20"/>
  <c r="E1679" i="20"/>
  <c r="C1679" i="20"/>
  <c r="AC1678" i="20"/>
  <c r="AB1678" i="20"/>
  <c r="Z1678" i="20"/>
  <c r="Y1678" i="20"/>
  <c r="X1678" i="20"/>
  <c r="V1678" i="20"/>
  <c r="U1678" i="20"/>
  <c r="T1678" i="20"/>
  <c r="R1678" i="20"/>
  <c r="Q1678" i="20"/>
  <c r="P1678" i="20"/>
  <c r="N1678" i="20"/>
  <c r="M1678" i="20"/>
  <c r="L1678" i="20"/>
  <c r="J1678" i="20"/>
  <c r="I1678" i="20"/>
  <c r="H1678" i="20"/>
  <c r="F1678" i="20"/>
  <c r="E1678" i="20"/>
  <c r="D1678" i="20"/>
  <c r="AC1677" i="20"/>
  <c r="AB1677" i="20"/>
  <c r="X1677" i="20"/>
  <c r="W1677" i="20"/>
  <c r="U1677" i="20"/>
  <c r="T1677" i="20"/>
  <c r="S1677" i="20"/>
  <c r="Q1677" i="20"/>
  <c r="P1677" i="20"/>
  <c r="O1677" i="20"/>
  <c r="M1677" i="20"/>
  <c r="L1677" i="20"/>
  <c r="K1677" i="20"/>
  <c r="I1677" i="20"/>
  <c r="H1677" i="20"/>
  <c r="G1677" i="20"/>
  <c r="E1677" i="20"/>
  <c r="D1677" i="20"/>
  <c r="C1677" i="20"/>
  <c r="AB1676" i="20"/>
  <c r="AA1676" i="20"/>
  <c r="Z1676" i="20"/>
  <c r="X1676" i="20"/>
  <c r="W1676" i="20"/>
  <c r="V1676" i="20"/>
  <c r="T1676" i="20"/>
  <c r="R1676" i="20"/>
  <c r="P1676" i="20"/>
  <c r="O1676" i="20"/>
  <c r="N1676" i="20"/>
  <c r="L1676" i="20"/>
  <c r="K1676" i="20"/>
  <c r="J1676" i="20"/>
  <c r="H1676" i="20"/>
  <c r="G1676" i="20"/>
  <c r="F1676" i="20"/>
  <c r="D1676" i="20"/>
  <c r="C1676" i="20"/>
  <c r="AC1675" i="20"/>
  <c r="AA1675" i="20"/>
  <c r="Z1675" i="20"/>
  <c r="Y1675" i="20"/>
  <c r="W1675" i="20"/>
  <c r="V1675" i="20"/>
  <c r="U1675" i="20"/>
  <c r="S1675" i="20"/>
  <c r="R1675" i="20"/>
  <c r="Q1675" i="20"/>
  <c r="O1675" i="20"/>
  <c r="N1675" i="20"/>
  <c r="M1675" i="20"/>
  <c r="K1675" i="20"/>
  <c r="J1675" i="20"/>
  <c r="I1675" i="20"/>
  <c r="G1675" i="20"/>
  <c r="F1675" i="20"/>
  <c r="E1675" i="20"/>
  <c r="C1675" i="20"/>
  <c r="AC1674" i="20"/>
  <c r="AB1674" i="20"/>
  <c r="Z1674" i="20"/>
  <c r="Y1674" i="20"/>
  <c r="X1674" i="20"/>
  <c r="V1674" i="20"/>
  <c r="U1674" i="20"/>
  <c r="T1674" i="20"/>
  <c r="R1674" i="20"/>
  <c r="Q1674" i="20"/>
  <c r="P1674" i="20"/>
  <c r="N1674" i="20"/>
  <c r="M1674" i="20"/>
  <c r="L1674" i="20"/>
  <c r="J1674" i="20"/>
  <c r="I1674" i="20"/>
  <c r="H1674" i="20"/>
  <c r="F1674" i="20"/>
  <c r="E1674" i="20"/>
  <c r="D1674" i="20"/>
  <c r="AB1673" i="20"/>
  <c r="X1673" i="20"/>
  <c r="W1673" i="20"/>
  <c r="U1673" i="20"/>
  <c r="T1673" i="20"/>
  <c r="S1673" i="20"/>
  <c r="Q1673" i="20"/>
  <c r="P1673" i="20"/>
  <c r="O1673" i="20"/>
  <c r="M1673" i="20"/>
  <c r="L1673" i="20"/>
  <c r="K1673" i="20"/>
  <c r="I1673" i="20"/>
  <c r="H1673" i="20"/>
  <c r="G1673" i="20"/>
  <c r="E1673" i="20"/>
  <c r="D1673" i="20"/>
  <c r="C1673" i="20"/>
  <c r="AB1672" i="20"/>
  <c r="AA1672" i="20"/>
  <c r="Z1672" i="20"/>
  <c r="X1672" i="20"/>
  <c r="W1672" i="20"/>
  <c r="V1672" i="20"/>
  <c r="T1672" i="20"/>
  <c r="R1672" i="20"/>
  <c r="P1672" i="20"/>
  <c r="O1672" i="20"/>
  <c r="N1672" i="20"/>
  <c r="L1672" i="20"/>
  <c r="K1672" i="20"/>
  <c r="J1672" i="20"/>
  <c r="H1672" i="20"/>
  <c r="G1672" i="20"/>
  <c r="F1672" i="20"/>
  <c r="D1672" i="20"/>
  <c r="C1672" i="20"/>
  <c r="AA1671" i="20"/>
  <c r="Z1671" i="20"/>
  <c r="Y1671" i="20"/>
  <c r="U1671" i="20"/>
  <c r="S1671" i="20"/>
  <c r="R1671" i="20"/>
  <c r="Q1671" i="20"/>
  <c r="O1671" i="20"/>
  <c r="N1671" i="20"/>
  <c r="M1671" i="20"/>
  <c r="K1671" i="20"/>
  <c r="J1671" i="20"/>
  <c r="I1671" i="20"/>
  <c r="G1671" i="20"/>
  <c r="F1671" i="20"/>
  <c r="E1671" i="20"/>
  <c r="C1671" i="20"/>
  <c r="AC1670" i="20"/>
  <c r="AB1670" i="20"/>
  <c r="Z1670" i="20"/>
  <c r="Y1670" i="20"/>
  <c r="X1670" i="20"/>
  <c r="V1670" i="20"/>
  <c r="U1670" i="20"/>
  <c r="T1670" i="20"/>
  <c r="R1670" i="20"/>
  <c r="Q1670" i="20"/>
  <c r="P1670" i="20"/>
  <c r="N1670" i="20"/>
  <c r="M1670" i="20"/>
  <c r="L1670" i="20"/>
  <c r="J1670" i="20"/>
  <c r="I1670" i="20"/>
  <c r="H1670" i="20"/>
  <c r="F1670" i="20"/>
  <c r="E1670" i="20"/>
  <c r="D1670" i="20"/>
  <c r="AB1669" i="20"/>
  <c r="X1669" i="20"/>
  <c r="W1669" i="20"/>
  <c r="U1669" i="20"/>
  <c r="T1669" i="20"/>
  <c r="S1669" i="20"/>
  <c r="Q1669" i="20"/>
  <c r="P1669" i="20"/>
  <c r="O1669" i="20"/>
  <c r="M1669" i="20"/>
  <c r="L1669" i="20"/>
  <c r="K1669" i="20"/>
  <c r="I1669" i="20"/>
  <c r="H1669" i="20"/>
  <c r="G1669" i="20"/>
  <c r="E1669" i="20"/>
  <c r="D1669" i="20"/>
  <c r="C1669" i="20"/>
  <c r="AB1668" i="20"/>
  <c r="AA1668" i="20"/>
  <c r="Z1668" i="20"/>
  <c r="X1668" i="20"/>
  <c r="W1668" i="20"/>
  <c r="V1668" i="20"/>
  <c r="T1668" i="20"/>
  <c r="R1668" i="20"/>
  <c r="P1668" i="20"/>
  <c r="O1668" i="20"/>
  <c r="N1668" i="20"/>
  <c r="L1668" i="20"/>
  <c r="K1668" i="20"/>
  <c r="J1668" i="20"/>
  <c r="H1668" i="20"/>
  <c r="G1668" i="20"/>
  <c r="F1668" i="20"/>
  <c r="D1668" i="20"/>
  <c r="C1668" i="20"/>
  <c r="AC1667" i="20"/>
  <c r="AA1667" i="20"/>
  <c r="Z1667" i="20"/>
  <c r="Y1667" i="20"/>
  <c r="W1667" i="20"/>
  <c r="V1667" i="20"/>
  <c r="U1667" i="20"/>
  <c r="S1667" i="20"/>
  <c r="R1667" i="20"/>
  <c r="Q1667" i="20"/>
  <c r="O1667" i="20"/>
  <c r="N1667" i="20"/>
  <c r="M1667" i="20"/>
  <c r="K1667" i="20"/>
  <c r="J1667" i="20"/>
  <c r="I1667" i="20"/>
  <c r="G1667" i="20"/>
  <c r="F1667" i="20"/>
  <c r="E1667" i="20"/>
  <c r="C1667" i="20"/>
  <c r="AC1666" i="20"/>
  <c r="AB1666" i="20"/>
  <c r="Z1666" i="20"/>
  <c r="Y1666" i="20"/>
  <c r="X1666" i="20"/>
  <c r="V1666" i="20"/>
  <c r="U1666" i="20"/>
  <c r="T1666" i="20"/>
  <c r="R1666" i="20"/>
  <c r="Q1666" i="20"/>
  <c r="P1666" i="20"/>
  <c r="N1666" i="20"/>
  <c r="M1666" i="20"/>
  <c r="L1666" i="20"/>
  <c r="J1666" i="20"/>
  <c r="I1666" i="20"/>
  <c r="H1666" i="20"/>
  <c r="F1666" i="20"/>
  <c r="E1666" i="20"/>
  <c r="D1666" i="20"/>
  <c r="AC1665" i="20"/>
  <c r="AB1665" i="20"/>
  <c r="X1665" i="20"/>
  <c r="W1665" i="20"/>
  <c r="U1665" i="20"/>
  <c r="T1665" i="20"/>
  <c r="S1665" i="20"/>
  <c r="Q1665" i="20"/>
  <c r="P1665" i="20"/>
  <c r="O1665" i="20"/>
  <c r="M1665" i="20"/>
  <c r="L1665" i="20"/>
  <c r="K1665" i="20"/>
  <c r="I1665" i="20"/>
  <c r="H1665" i="20"/>
  <c r="G1665" i="20"/>
  <c r="E1665" i="20"/>
  <c r="D1665" i="20"/>
  <c r="C1665" i="20"/>
  <c r="AA1664" i="20"/>
  <c r="Z1664" i="20"/>
  <c r="X1664" i="20"/>
  <c r="W1664" i="20"/>
  <c r="V1664" i="20"/>
  <c r="T1664" i="20"/>
  <c r="R1664" i="20"/>
  <c r="P1664" i="20"/>
  <c r="O1664" i="20"/>
  <c r="N1664" i="20"/>
  <c r="L1664" i="20"/>
  <c r="K1664" i="20"/>
  <c r="J1664" i="20"/>
  <c r="H1664" i="20"/>
  <c r="G1664" i="20"/>
  <c r="F1664" i="20"/>
  <c r="D1664" i="20"/>
  <c r="C1664" i="20"/>
  <c r="AC1663" i="20"/>
  <c r="AA1663" i="20"/>
  <c r="Z1663" i="20"/>
  <c r="Y1663" i="20"/>
  <c r="W1663" i="20"/>
  <c r="V1663" i="20"/>
  <c r="U1663" i="20"/>
  <c r="S1663" i="20"/>
  <c r="R1663" i="20"/>
  <c r="Q1663" i="20"/>
  <c r="O1663" i="20"/>
  <c r="N1663" i="20"/>
  <c r="M1663" i="20"/>
  <c r="K1663" i="20"/>
  <c r="J1663" i="20"/>
  <c r="I1663" i="20"/>
  <c r="G1663" i="20"/>
  <c r="F1663" i="20"/>
  <c r="E1663" i="20"/>
  <c r="C1663" i="20"/>
  <c r="AC1662" i="20"/>
  <c r="AB1662" i="20"/>
  <c r="Z1662" i="20"/>
  <c r="Y1662" i="20"/>
  <c r="X1662" i="20"/>
  <c r="V1662" i="20"/>
  <c r="U1662" i="20"/>
  <c r="T1662" i="20"/>
  <c r="R1662" i="20"/>
  <c r="Q1662" i="20"/>
  <c r="P1662" i="20"/>
  <c r="N1662" i="20"/>
  <c r="M1662" i="20"/>
  <c r="L1662" i="20"/>
  <c r="J1662" i="20"/>
  <c r="I1662" i="20"/>
  <c r="H1662" i="20"/>
  <c r="F1662" i="20"/>
  <c r="E1662" i="20"/>
  <c r="D1662" i="20"/>
  <c r="AB1661" i="20"/>
  <c r="X1661" i="20"/>
  <c r="U1661" i="20"/>
  <c r="T1661" i="20"/>
  <c r="S1661" i="20"/>
  <c r="Q1661" i="20"/>
  <c r="P1661" i="20"/>
  <c r="O1661" i="20"/>
  <c r="M1661" i="20"/>
  <c r="L1661" i="20"/>
  <c r="K1661" i="20"/>
  <c r="I1661" i="20"/>
  <c r="H1661" i="20"/>
  <c r="G1661" i="20"/>
  <c r="E1661" i="20"/>
  <c r="D1661" i="20"/>
  <c r="C1661" i="20"/>
  <c r="AB1660" i="20"/>
  <c r="AA1660" i="20"/>
  <c r="Z1660" i="20"/>
  <c r="X1660" i="20"/>
  <c r="W1660" i="20"/>
  <c r="V1660" i="20"/>
  <c r="T1660" i="20"/>
  <c r="R1660" i="20"/>
  <c r="P1660" i="20"/>
  <c r="O1660" i="20"/>
  <c r="N1660" i="20"/>
  <c r="L1660" i="20"/>
  <c r="K1660" i="20"/>
  <c r="J1660" i="20"/>
  <c r="H1660" i="20"/>
  <c r="G1660" i="20"/>
  <c r="F1660" i="20"/>
  <c r="D1660" i="20"/>
  <c r="C1660" i="20"/>
  <c r="AC1659" i="20"/>
  <c r="AA1659" i="20"/>
  <c r="Z1659" i="20"/>
  <c r="Y1659" i="20"/>
  <c r="W1659" i="20"/>
  <c r="V1659" i="20"/>
  <c r="S1659" i="20"/>
  <c r="R1659" i="20"/>
  <c r="Q1659" i="20"/>
  <c r="O1659" i="20"/>
  <c r="N1659" i="20"/>
  <c r="M1659" i="20"/>
  <c r="K1659" i="20"/>
  <c r="J1659" i="20"/>
  <c r="I1659" i="20"/>
  <c r="G1659" i="20"/>
  <c r="F1659" i="20"/>
  <c r="E1659" i="20"/>
  <c r="C1659" i="20"/>
  <c r="AC1658" i="20"/>
  <c r="AB1658" i="20"/>
  <c r="Z1658" i="20"/>
  <c r="Y1658" i="20"/>
  <c r="X1658" i="20"/>
  <c r="V1658" i="20"/>
  <c r="U1658" i="20"/>
  <c r="T1658" i="20"/>
  <c r="R1658" i="20"/>
  <c r="Q1658" i="20"/>
  <c r="P1658" i="20"/>
  <c r="N1658" i="20"/>
  <c r="M1658" i="20"/>
  <c r="L1658" i="20"/>
  <c r="J1658" i="20"/>
  <c r="I1658" i="20"/>
  <c r="H1658" i="20"/>
  <c r="F1658" i="20"/>
  <c r="E1658" i="20"/>
  <c r="D1658" i="20"/>
  <c r="AC1657" i="20"/>
  <c r="AB1657" i="20"/>
  <c r="X1657" i="20"/>
  <c r="W1657" i="20"/>
  <c r="U1657" i="20"/>
  <c r="T1657" i="20"/>
  <c r="S1657" i="20"/>
  <c r="Q1657" i="20"/>
  <c r="P1657" i="20"/>
  <c r="O1657" i="20"/>
  <c r="M1657" i="20"/>
  <c r="L1657" i="20"/>
  <c r="K1657" i="20"/>
  <c r="I1657" i="20"/>
  <c r="H1657" i="20"/>
  <c r="G1657" i="20"/>
  <c r="E1657" i="20"/>
  <c r="D1657" i="20"/>
  <c r="C1657" i="20"/>
  <c r="AB1656" i="20"/>
  <c r="AA1656" i="20"/>
  <c r="Z1656" i="20"/>
  <c r="X1656" i="20"/>
  <c r="W1656" i="20"/>
  <c r="V1656" i="20"/>
  <c r="T1656" i="20"/>
  <c r="R1656" i="20"/>
  <c r="P1656" i="20"/>
  <c r="O1656" i="20"/>
  <c r="N1656" i="20"/>
  <c r="L1656" i="20"/>
  <c r="K1656" i="20"/>
  <c r="J1656" i="20"/>
  <c r="H1656" i="20"/>
  <c r="G1656" i="20"/>
  <c r="F1656" i="20"/>
  <c r="D1656" i="20"/>
  <c r="C1656" i="20"/>
  <c r="AC1655" i="20"/>
  <c r="AA1655" i="20"/>
  <c r="Z1655" i="20"/>
  <c r="Y1655" i="20"/>
  <c r="W1655" i="20"/>
  <c r="V1655" i="20"/>
  <c r="U1655" i="20"/>
  <c r="S1655" i="20"/>
  <c r="R1655" i="20"/>
  <c r="Q1655" i="20"/>
  <c r="O1655" i="20"/>
  <c r="N1655" i="20"/>
  <c r="M1655" i="20"/>
  <c r="K1655" i="20"/>
  <c r="J1655" i="20"/>
  <c r="I1655" i="20"/>
  <c r="G1655" i="20"/>
  <c r="F1655" i="20"/>
  <c r="E1655" i="20"/>
  <c r="C1655" i="20"/>
  <c r="AC1654" i="20"/>
  <c r="AB1654" i="20"/>
  <c r="Z1654" i="20"/>
  <c r="Y1654" i="20"/>
  <c r="X1654" i="20"/>
  <c r="V1654" i="20"/>
  <c r="U1654" i="20"/>
  <c r="T1654" i="20"/>
  <c r="R1654" i="20"/>
  <c r="Q1654" i="20"/>
  <c r="P1654" i="20"/>
  <c r="N1654" i="20"/>
  <c r="M1654" i="20"/>
  <c r="L1654" i="20"/>
  <c r="J1654" i="20"/>
  <c r="I1654" i="20"/>
  <c r="H1654" i="20"/>
  <c r="F1654" i="20"/>
  <c r="E1654" i="20"/>
  <c r="D1654" i="20"/>
  <c r="AC1653" i="20"/>
  <c r="AB1653" i="20"/>
  <c r="X1653" i="20"/>
  <c r="W1653" i="20"/>
  <c r="U1653" i="20"/>
  <c r="T1653" i="20"/>
  <c r="S1653" i="20"/>
  <c r="Q1653" i="20"/>
  <c r="P1653" i="20"/>
  <c r="O1653" i="20"/>
  <c r="M1653" i="20"/>
  <c r="L1653" i="20"/>
  <c r="K1653" i="20"/>
  <c r="I1653" i="20"/>
  <c r="H1653" i="20"/>
  <c r="G1653" i="20"/>
  <c r="E1653" i="20"/>
  <c r="D1653" i="20"/>
  <c r="C1653" i="20"/>
  <c r="AB1652" i="20"/>
  <c r="AA1652" i="20"/>
  <c r="Z1652" i="20"/>
  <c r="X1652" i="20"/>
  <c r="W1652" i="20"/>
  <c r="V1652" i="20"/>
  <c r="T1652" i="20"/>
  <c r="R1652" i="20"/>
  <c r="P1652" i="20"/>
  <c r="O1652" i="20"/>
  <c r="N1652" i="20"/>
  <c r="L1652" i="20"/>
  <c r="K1652" i="20"/>
  <c r="J1652" i="20"/>
  <c r="H1652" i="20"/>
  <c r="G1652" i="20"/>
  <c r="F1652" i="20"/>
  <c r="D1652" i="20"/>
  <c r="C1652" i="20"/>
  <c r="AC1651" i="20"/>
  <c r="AA1651" i="20"/>
  <c r="Z1651" i="20"/>
  <c r="Y1651" i="20"/>
  <c r="W1651" i="20"/>
  <c r="V1651" i="20"/>
  <c r="U1651" i="20"/>
  <c r="S1651" i="20"/>
  <c r="R1651" i="20"/>
  <c r="Q1651" i="20"/>
  <c r="O1651" i="20"/>
  <c r="N1651" i="20"/>
  <c r="M1651" i="20"/>
  <c r="K1651" i="20"/>
  <c r="J1651" i="20"/>
  <c r="I1651" i="20"/>
  <c r="G1651" i="20"/>
  <c r="F1651" i="20"/>
  <c r="E1651" i="20"/>
  <c r="C1651" i="20"/>
  <c r="AC1650" i="20"/>
  <c r="AB1650" i="20"/>
  <c r="Z1650" i="20"/>
  <c r="Y1650" i="20"/>
  <c r="X1650" i="20"/>
  <c r="V1650" i="20"/>
  <c r="U1650" i="20"/>
  <c r="T1650" i="20"/>
  <c r="R1650" i="20"/>
  <c r="Q1650" i="20"/>
  <c r="P1650" i="20"/>
  <c r="N1650" i="20"/>
  <c r="M1650" i="20"/>
  <c r="L1650" i="20"/>
  <c r="J1650" i="20"/>
  <c r="I1650" i="20"/>
  <c r="H1650" i="20"/>
  <c r="F1650" i="20"/>
  <c r="E1650" i="20"/>
  <c r="D1650" i="20"/>
  <c r="AC1649" i="20"/>
  <c r="AB1649" i="20"/>
  <c r="X1649" i="20"/>
  <c r="W1649" i="20"/>
  <c r="U1649" i="20"/>
  <c r="T1649" i="20"/>
  <c r="S1649" i="20"/>
  <c r="Q1649" i="20"/>
  <c r="P1649" i="20"/>
  <c r="O1649" i="20"/>
  <c r="M1649" i="20"/>
  <c r="L1649" i="20"/>
  <c r="K1649" i="20"/>
  <c r="I1649" i="20"/>
  <c r="H1649" i="20"/>
  <c r="G1649" i="20"/>
  <c r="E1649" i="20"/>
  <c r="D1649" i="20"/>
  <c r="C1649" i="20"/>
  <c r="AA1648" i="20"/>
  <c r="Z1648" i="20"/>
  <c r="X1648" i="20"/>
  <c r="W1648" i="20"/>
  <c r="V1648" i="20"/>
  <c r="T1648" i="20"/>
  <c r="R1648" i="20"/>
  <c r="P1648" i="20"/>
  <c r="O1648" i="20"/>
  <c r="N1648" i="20"/>
  <c r="L1648" i="20"/>
  <c r="K1648" i="20"/>
  <c r="J1648" i="20"/>
  <c r="H1648" i="20"/>
  <c r="G1648" i="20"/>
  <c r="F1648" i="20"/>
  <c r="D1648" i="20"/>
  <c r="C1648" i="20"/>
  <c r="AC1647" i="20"/>
  <c r="AA1647" i="20"/>
  <c r="Z1647" i="20"/>
  <c r="W1647" i="20"/>
  <c r="V1647" i="20"/>
  <c r="U1647" i="20"/>
  <c r="S1647" i="20"/>
  <c r="R1647" i="20"/>
  <c r="Q1647" i="20"/>
  <c r="O1647" i="20"/>
  <c r="N1647" i="20"/>
  <c r="M1647" i="20"/>
  <c r="K1647" i="20"/>
  <c r="J1647" i="20"/>
  <c r="I1647" i="20"/>
  <c r="G1647" i="20"/>
  <c r="F1647" i="20"/>
  <c r="E1647" i="20"/>
  <c r="C1647" i="20"/>
  <c r="AC1646" i="20"/>
  <c r="AB1646" i="20"/>
  <c r="Z1646" i="20"/>
  <c r="Y1646" i="20"/>
  <c r="X1646" i="20"/>
  <c r="V1646" i="20"/>
  <c r="U1646" i="20"/>
  <c r="T1646" i="20"/>
  <c r="R1646" i="20"/>
  <c r="Q1646" i="20"/>
  <c r="P1646" i="20"/>
  <c r="N1646" i="20"/>
  <c r="M1646" i="20"/>
  <c r="L1646" i="20"/>
  <c r="J1646" i="20"/>
  <c r="I1646" i="20"/>
  <c r="H1646" i="20"/>
  <c r="F1646" i="20"/>
  <c r="E1646" i="20"/>
  <c r="AC1645" i="20"/>
  <c r="AA1645" i="20"/>
  <c r="X1645" i="20"/>
  <c r="W1645" i="20"/>
  <c r="U1645" i="20"/>
  <c r="T1645" i="20"/>
  <c r="S1645" i="20"/>
  <c r="Q1645" i="20"/>
  <c r="P1645" i="20"/>
  <c r="O1645" i="20"/>
  <c r="M1645" i="20"/>
  <c r="L1645" i="20"/>
  <c r="K1645" i="20"/>
  <c r="I1645" i="20"/>
  <c r="H1645" i="20"/>
  <c r="G1645" i="20"/>
  <c r="E1645" i="20"/>
  <c r="D1645" i="20"/>
  <c r="C1645" i="20"/>
  <c r="AA1644" i="20"/>
  <c r="Z1644" i="20"/>
  <c r="X1644" i="20"/>
  <c r="W1644" i="20"/>
  <c r="V1644" i="20"/>
  <c r="T1644" i="20"/>
  <c r="R1644" i="20"/>
  <c r="P1644" i="20"/>
  <c r="O1644" i="20"/>
  <c r="N1644" i="20"/>
  <c r="L1644" i="20"/>
  <c r="K1644" i="20"/>
  <c r="J1644" i="20"/>
  <c r="H1644" i="20"/>
  <c r="F1644" i="20"/>
  <c r="D1644" i="20"/>
  <c r="C1644" i="20"/>
  <c r="AC1643" i="20"/>
  <c r="AA1643" i="20"/>
  <c r="Z1643" i="20"/>
  <c r="Y1643" i="20"/>
  <c r="W1643" i="20"/>
  <c r="V1643" i="20"/>
  <c r="U1643" i="20"/>
  <c r="S1643" i="20"/>
  <c r="R1643" i="20"/>
  <c r="Q1643" i="20"/>
  <c r="O1643" i="20"/>
  <c r="N1643" i="20"/>
  <c r="M1643" i="20"/>
  <c r="K1643" i="20"/>
  <c r="J1643" i="20"/>
  <c r="I1643" i="20"/>
  <c r="G1643" i="20"/>
  <c r="F1643" i="20"/>
  <c r="E1643" i="20"/>
  <c r="C1643" i="20"/>
  <c r="AC1642" i="20"/>
  <c r="AB1642" i="20"/>
  <c r="Z1642" i="20"/>
  <c r="Y1642" i="20"/>
  <c r="X1642" i="20"/>
  <c r="V1642" i="20"/>
  <c r="U1642" i="20"/>
  <c r="T1642" i="20"/>
  <c r="R1642" i="20"/>
  <c r="Q1642" i="20"/>
  <c r="P1642" i="20"/>
  <c r="N1642" i="20"/>
  <c r="M1642" i="20"/>
  <c r="L1642" i="20"/>
  <c r="J1642" i="20"/>
  <c r="I1642" i="20"/>
  <c r="H1642" i="20"/>
  <c r="F1642" i="20"/>
  <c r="E1642" i="20"/>
  <c r="D1642" i="20"/>
  <c r="AC1641" i="20"/>
  <c r="AB1641" i="20"/>
  <c r="X1641" i="20"/>
  <c r="W1641" i="20"/>
  <c r="U1641" i="20"/>
  <c r="T1641" i="20"/>
  <c r="S1641" i="20"/>
  <c r="Q1641" i="20"/>
  <c r="P1641" i="20"/>
  <c r="O1641" i="20"/>
  <c r="M1641" i="20"/>
  <c r="L1641" i="20"/>
  <c r="K1641" i="20"/>
  <c r="I1641" i="20"/>
  <c r="H1641" i="20"/>
  <c r="G1641" i="20"/>
  <c r="E1641" i="20"/>
  <c r="D1641" i="20"/>
  <c r="C1641" i="20"/>
  <c r="AB1640" i="20"/>
  <c r="AA1640" i="20"/>
  <c r="Z1640" i="20"/>
  <c r="X1640" i="20"/>
  <c r="W1640" i="20"/>
  <c r="V1640" i="20"/>
  <c r="T1640" i="20"/>
  <c r="R1640" i="20"/>
  <c r="P1640" i="20"/>
  <c r="O1640" i="20"/>
  <c r="N1640" i="20"/>
  <c r="L1640" i="20"/>
  <c r="K1640" i="20"/>
  <c r="J1640" i="20"/>
  <c r="H1640" i="20"/>
  <c r="G1640" i="20"/>
  <c r="F1640" i="20"/>
  <c r="D1640" i="20"/>
  <c r="C1640" i="20"/>
  <c r="AC1639" i="20"/>
  <c r="AA1639" i="20"/>
  <c r="Z1639" i="20"/>
  <c r="Y1639" i="20"/>
  <c r="W1639" i="20"/>
  <c r="V1639" i="20"/>
  <c r="U1639" i="20"/>
  <c r="S1639" i="20"/>
  <c r="R1639" i="20"/>
  <c r="Q1639" i="20"/>
  <c r="O1639" i="20"/>
  <c r="N1639" i="20"/>
  <c r="M1639" i="20"/>
  <c r="K1639" i="20"/>
  <c r="J1639" i="20"/>
  <c r="I1639" i="20"/>
  <c r="G1639" i="20"/>
  <c r="F1639" i="20"/>
  <c r="E1639" i="20"/>
  <c r="C1639" i="20"/>
  <c r="AC1638" i="20"/>
  <c r="AB1638" i="20"/>
  <c r="Z1638" i="20"/>
  <c r="Y1638" i="20"/>
  <c r="X1638" i="20"/>
  <c r="V1638" i="20"/>
  <c r="U1638" i="20"/>
  <c r="T1638" i="20"/>
  <c r="R1638" i="20"/>
  <c r="Q1638" i="20"/>
  <c r="P1638" i="20"/>
  <c r="N1638" i="20"/>
  <c r="M1638" i="20"/>
  <c r="L1638" i="20"/>
  <c r="J1638" i="20"/>
  <c r="I1638" i="20"/>
  <c r="H1638" i="20"/>
  <c r="F1638" i="20"/>
  <c r="E1638" i="20"/>
  <c r="D1638" i="20"/>
  <c r="AC1637" i="20"/>
  <c r="AB1637" i="20"/>
  <c r="X1637" i="20"/>
  <c r="W1637" i="20"/>
  <c r="U1637" i="20"/>
  <c r="T1637" i="20"/>
  <c r="S1637" i="20"/>
  <c r="Q1637" i="20"/>
  <c r="P1637" i="20"/>
  <c r="O1637" i="20"/>
  <c r="M1637" i="20"/>
  <c r="L1637" i="20"/>
  <c r="K1637" i="20"/>
  <c r="I1637" i="20"/>
  <c r="H1637" i="20"/>
  <c r="G1637" i="20"/>
  <c r="E1637" i="20"/>
  <c r="D1637" i="20"/>
  <c r="C1637" i="20"/>
  <c r="AB1636" i="20"/>
  <c r="AA1636" i="20"/>
  <c r="Z1636" i="20"/>
  <c r="X1636" i="20"/>
  <c r="W1636" i="20"/>
  <c r="V1636" i="20"/>
  <c r="T1636" i="20"/>
  <c r="R1636" i="20"/>
  <c r="P1636" i="20"/>
  <c r="O1636" i="20"/>
  <c r="N1636" i="20"/>
  <c r="L1636" i="20"/>
  <c r="K1636" i="20"/>
  <c r="J1636" i="20"/>
  <c r="H1636" i="20"/>
  <c r="G1636" i="20"/>
  <c r="F1636" i="20"/>
  <c r="D1636" i="20"/>
  <c r="C1636" i="20"/>
  <c r="AC1635" i="20"/>
  <c r="AA1635" i="20"/>
  <c r="Z1635" i="20"/>
  <c r="Y1635" i="20"/>
  <c r="W1635" i="20"/>
  <c r="V1635" i="20"/>
  <c r="U1635" i="20"/>
  <c r="S1635" i="20"/>
  <c r="R1635" i="20"/>
  <c r="Q1635" i="20"/>
  <c r="O1635" i="20"/>
  <c r="N1635" i="20"/>
  <c r="M1635" i="20"/>
  <c r="K1635" i="20"/>
  <c r="J1635" i="20"/>
  <c r="I1635" i="20"/>
  <c r="G1635" i="20"/>
  <c r="F1635" i="20"/>
  <c r="E1635" i="20"/>
  <c r="C1635" i="20"/>
  <c r="AC1634" i="20"/>
  <c r="Z1634" i="20"/>
  <c r="X1634" i="20"/>
  <c r="V1634" i="20"/>
  <c r="U1634" i="20"/>
  <c r="T1634" i="20"/>
  <c r="R1634" i="20"/>
  <c r="Q1634" i="20"/>
  <c r="P1634" i="20"/>
  <c r="N1634" i="20"/>
  <c r="M1634" i="20"/>
  <c r="L1634" i="20"/>
  <c r="J1634" i="20"/>
  <c r="I1634" i="20"/>
  <c r="H1634" i="20"/>
  <c r="F1634" i="20"/>
  <c r="E1634" i="20"/>
  <c r="D1634" i="20"/>
  <c r="AC1633" i="20"/>
  <c r="AB1633" i="20"/>
  <c r="X1633" i="20"/>
  <c r="W1633" i="20"/>
  <c r="U1633" i="20"/>
  <c r="T1633" i="20"/>
  <c r="S1633" i="20"/>
  <c r="Q1633" i="20"/>
  <c r="P1633" i="20"/>
  <c r="O1633" i="20"/>
  <c r="M1633" i="20"/>
  <c r="L1633" i="20"/>
  <c r="K1633" i="20"/>
  <c r="I1633" i="20"/>
  <c r="H1633" i="20"/>
  <c r="G1633" i="20"/>
  <c r="E1633" i="20"/>
  <c r="D1633" i="20"/>
  <c r="C1633" i="20"/>
  <c r="AB1632" i="20"/>
  <c r="AA1632" i="20"/>
  <c r="Z1632" i="20"/>
  <c r="X1632" i="20"/>
  <c r="W1632" i="20"/>
  <c r="V1632" i="20"/>
  <c r="T1632" i="20"/>
  <c r="R1632" i="20"/>
  <c r="P1632" i="20"/>
  <c r="O1632" i="20"/>
  <c r="N1632" i="20"/>
  <c r="K1632" i="20"/>
  <c r="J1632" i="20"/>
  <c r="H1632" i="20"/>
  <c r="G1632" i="20"/>
  <c r="F1632" i="20"/>
  <c r="D1632" i="20"/>
  <c r="C1632" i="20"/>
  <c r="AC1631" i="20"/>
  <c r="AA1631" i="20"/>
  <c r="Z1631" i="20"/>
  <c r="Y1631" i="20"/>
  <c r="W1631" i="20"/>
  <c r="V1631" i="20"/>
  <c r="S1631" i="20"/>
  <c r="R1631" i="20"/>
  <c r="Q1631" i="20"/>
  <c r="O1631" i="20"/>
  <c r="N1631" i="20"/>
  <c r="M1631" i="20"/>
  <c r="K1631" i="20"/>
  <c r="J1631" i="20"/>
  <c r="I1631" i="20"/>
  <c r="G1631" i="20"/>
  <c r="F1631" i="20"/>
  <c r="E1631" i="20"/>
  <c r="C1631" i="20"/>
  <c r="AC1630" i="20"/>
  <c r="AB1630" i="20"/>
  <c r="Z1630" i="20"/>
  <c r="Y1630" i="20"/>
  <c r="X1630" i="20"/>
  <c r="V1630" i="20"/>
  <c r="U1630" i="20"/>
  <c r="T1630" i="20"/>
  <c r="R1630" i="20"/>
  <c r="Q1630" i="20"/>
  <c r="P1630" i="20"/>
  <c r="N1630" i="20"/>
  <c r="M1630" i="20"/>
  <c r="L1630" i="20"/>
  <c r="J1630" i="20"/>
  <c r="I1630" i="20"/>
  <c r="H1630" i="20"/>
  <c r="F1630" i="20"/>
  <c r="E1630" i="20"/>
  <c r="D1630" i="20"/>
  <c r="AC1629" i="20"/>
  <c r="AB1629" i="20"/>
  <c r="X1629" i="20"/>
  <c r="W1629" i="20"/>
  <c r="U1629" i="20"/>
  <c r="T1629" i="20"/>
  <c r="S1629" i="20"/>
  <c r="Q1629" i="20"/>
  <c r="P1629" i="20"/>
  <c r="O1629" i="20"/>
  <c r="M1629" i="20"/>
  <c r="L1629" i="20"/>
  <c r="K1629" i="20"/>
  <c r="I1629" i="20"/>
  <c r="H1629" i="20"/>
  <c r="G1629" i="20"/>
  <c r="E1629" i="20"/>
  <c r="D1629" i="20"/>
  <c r="C1629" i="20"/>
  <c r="AB1628" i="20"/>
  <c r="AA1628" i="20"/>
  <c r="Z1628" i="20"/>
  <c r="X1628" i="20"/>
  <c r="W1628" i="20"/>
  <c r="V1628" i="20"/>
  <c r="T1628" i="20"/>
  <c r="R1628" i="20"/>
  <c r="P1628" i="20"/>
  <c r="O1628" i="20"/>
  <c r="N1628" i="20"/>
  <c r="L1628" i="20"/>
  <c r="K1628" i="20"/>
  <c r="J1628" i="20"/>
  <c r="H1628" i="20"/>
  <c r="F1628" i="20"/>
  <c r="D1628" i="20"/>
  <c r="C1628" i="20"/>
  <c r="AC1627" i="20"/>
  <c r="AA1627" i="20"/>
  <c r="Z1627" i="20"/>
  <c r="Y1627" i="20"/>
  <c r="W1627" i="20"/>
  <c r="V1627" i="20"/>
  <c r="U1627" i="20"/>
  <c r="S1627" i="20"/>
  <c r="R1627" i="20"/>
  <c r="Q1627" i="20"/>
  <c r="O1627" i="20"/>
  <c r="N1627" i="20"/>
  <c r="M1627" i="20"/>
  <c r="K1627" i="20"/>
  <c r="J1627" i="20"/>
  <c r="I1627" i="20"/>
  <c r="G1627" i="20"/>
  <c r="F1627" i="20"/>
  <c r="E1627" i="20"/>
  <c r="C1627" i="20"/>
  <c r="AC1626" i="20"/>
  <c r="AB1626" i="20"/>
  <c r="Z1626" i="20"/>
  <c r="Y1626" i="20"/>
  <c r="X1626" i="20"/>
  <c r="V1626" i="20"/>
  <c r="U1626" i="20"/>
  <c r="T1626" i="20"/>
  <c r="R1626" i="20"/>
  <c r="Q1626" i="20"/>
  <c r="P1626" i="20"/>
  <c r="N1626" i="20"/>
  <c r="M1626" i="20"/>
  <c r="L1626" i="20"/>
  <c r="J1626" i="20"/>
  <c r="I1626" i="20"/>
  <c r="H1626" i="20"/>
  <c r="F1626" i="20"/>
  <c r="E1626" i="20"/>
  <c r="D1626" i="20"/>
  <c r="AC1625" i="20"/>
  <c r="AB1625" i="20"/>
  <c r="X1625" i="20"/>
  <c r="W1625" i="20"/>
  <c r="U1625" i="20"/>
  <c r="T1625" i="20"/>
  <c r="S1625" i="20"/>
  <c r="Q1625" i="20"/>
  <c r="P1625" i="20"/>
  <c r="O1625" i="20"/>
  <c r="M1625" i="20"/>
  <c r="L1625" i="20"/>
  <c r="K1625" i="20"/>
  <c r="I1625" i="20"/>
  <c r="H1625" i="20"/>
  <c r="G1625" i="20"/>
  <c r="E1625" i="20"/>
  <c r="C1625" i="20"/>
  <c r="AB1624" i="20"/>
  <c r="AA1624" i="20"/>
  <c r="Z1624" i="20"/>
  <c r="X1624" i="20"/>
  <c r="W1624" i="20"/>
  <c r="V1624" i="20"/>
  <c r="T1624" i="20"/>
  <c r="R1624" i="20"/>
  <c r="P1624" i="20"/>
  <c r="O1624" i="20"/>
  <c r="N1624" i="20"/>
  <c r="L1624" i="20"/>
  <c r="K1624" i="20"/>
  <c r="J1624" i="20"/>
  <c r="H1624" i="20"/>
  <c r="G1624" i="20"/>
  <c r="F1624" i="20"/>
  <c r="D1624" i="20"/>
  <c r="C1624" i="20"/>
  <c r="AC1623" i="20"/>
  <c r="AA1623" i="20"/>
  <c r="Z1623" i="20"/>
  <c r="Y1623" i="20"/>
  <c r="W1623" i="20"/>
  <c r="V1623" i="20"/>
  <c r="U1623" i="20"/>
  <c r="S1623" i="20"/>
  <c r="R1623" i="20"/>
  <c r="Q1623" i="20"/>
  <c r="O1623" i="20"/>
  <c r="N1623" i="20"/>
  <c r="M1623" i="20"/>
  <c r="K1623" i="20"/>
  <c r="J1623" i="20"/>
  <c r="I1623" i="20"/>
  <c r="G1623" i="20"/>
  <c r="F1623" i="20"/>
  <c r="E1623" i="20"/>
  <c r="C1623" i="20"/>
  <c r="AC1622" i="20"/>
  <c r="AB1622" i="20"/>
  <c r="Z1622" i="20"/>
  <c r="Y1622" i="20"/>
  <c r="X1622" i="20"/>
  <c r="V1622" i="20"/>
  <c r="U1622" i="20"/>
  <c r="T1622" i="20"/>
  <c r="R1622" i="20"/>
  <c r="Q1622" i="20"/>
  <c r="P1622" i="20"/>
  <c r="M1622" i="20"/>
  <c r="J1622" i="20"/>
  <c r="I1622" i="20"/>
  <c r="H1622" i="20"/>
  <c r="AC1621" i="20"/>
  <c r="AB1621" i="20"/>
  <c r="X1621" i="20"/>
  <c r="W1621" i="20"/>
  <c r="U1621" i="20"/>
  <c r="T1621" i="20"/>
  <c r="S1621" i="20"/>
  <c r="Q1621" i="20"/>
  <c r="P1621" i="20"/>
  <c r="O1621" i="20"/>
  <c r="M1621" i="20"/>
  <c r="K1621" i="20"/>
  <c r="I1621" i="20"/>
  <c r="H1621" i="20"/>
  <c r="G1621" i="20"/>
  <c r="D1621" i="20"/>
  <c r="C1621" i="20"/>
  <c r="AB1620" i="20"/>
  <c r="AA1620" i="20"/>
  <c r="Z1620" i="20"/>
  <c r="X1620" i="20"/>
  <c r="W1620" i="20"/>
  <c r="V1620" i="20"/>
  <c r="T1620" i="20"/>
  <c r="R1620" i="20"/>
  <c r="P1620" i="20"/>
  <c r="O1620" i="20"/>
  <c r="N1620" i="20"/>
  <c r="L1620" i="20"/>
  <c r="K1620" i="20"/>
  <c r="J1620" i="20"/>
  <c r="H1620" i="20"/>
  <c r="G1620" i="20"/>
  <c r="F1620" i="20"/>
  <c r="D1620" i="20"/>
  <c r="C1620" i="20"/>
  <c r="AC1619" i="20"/>
  <c r="AA1619" i="20"/>
  <c r="Z1619" i="20"/>
  <c r="Y1619" i="20"/>
  <c r="W1619" i="20"/>
  <c r="V1619" i="20"/>
  <c r="U1619" i="20"/>
  <c r="S1619" i="20"/>
  <c r="R1619" i="20"/>
  <c r="Q1619" i="20"/>
  <c r="O1619" i="20"/>
  <c r="N1619" i="20"/>
  <c r="M1619" i="20"/>
  <c r="K1619" i="20"/>
  <c r="J1619" i="20"/>
  <c r="I1619" i="20"/>
  <c r="G1619" i="20"/>
  <c r="F1619" i="20"/>
  <c r="E1619" i="20"/>
  <c r="C1619" i="20"/>
  <c r="AC1618" i="20"/>
  <c r="AB1618" i="20"/>
  <c r="Z1618" i="20"/>
  <c r="Y1618" i="20"/>
  <c r="X1618" i="20"/>
  <c r="V1618" i="20"/>
  <c r="U1618" i="20"/>
  <c r="T1618" i="20"/>
  <c r="R1618" i="20"/>
  <c r="Q1618" i="20"/>
  <c r="P1618" i="20"/>
  <c r="N1618" i="20"/>
  <c r="M1618" i="20"/>
  <c r="L1618" i="20"/>
  <c r="J1618" i="20"/>
  <c r="I1618" i="20"/>
  <c r="H1618" i="20"/>
  <c r="F1618" i="20"/>
  <c r="E1618" i="20"/>
  <c r="D1618" i="20"/>
  <c r="AC1617" i="20"/>
  <c r="AB1617" i="20"/>
  <c r="X1617" i="20"/>
  <c r="W1617" i="20"/>
  <c r="U1617" i="20"/>
  <c r="T1617" i="20"/>
  <c r="S1617" i="20"/>
  <c r="Q1617" i="20"/>
  <c r="P1617" i="20"/>
  <c r="O1617" i="20"/>
  <c r="M1617" i="20"/>
  <c r="L1617" i="20"/>
  <c r="K1617" i="20"/>
  <c r="I1617" i="20"/>
  <c r="H1617" i="20"/>
  <c r="G1617" i="20"/>
  <c r="E1617" i="20"/>
  <c r="C1617" i="20"/>
  <c r="AB1616" i="20"/>
  <c r="AA1616" i="20"/>
  <c r="Z1616" i="20"/>
  <c r="X1616" i="20"/>
  <c r="W1616" i="20"/>
  <c r="V1616" i="20"/>
  <c r="T1616" i="20"/>
  <c r="R1616" i="20"/>
  <c r="P1616" i="20"/>
  <c r="O1616" i="20"/>
  <c r="N1616" i="20"/>
  <c r="L1616" i="20"/>
  <c r="K1616" i="20"/>
  <c r="J1616" i="20"/>
  <c r="H1616" i="20"/>
  <c r="G1616" i="20"/>
  <c r="F1616" i="20"/>
  <c r="D1616" i="20"/>
  <c r="C1616" i="20"/>
  <c r="AC1615" i="20"/>
  <c r="AA1615" i="20"/>
  <c r="Z1615" i="20"/>
  <c r="Y1615" i="20"/>
  <c r="W1615" i="20"/>
  <c r="V1615" i="20"/>
  <c r="U1615" i="20"/>
  <c r="S1615" i="20"/>
  <c r="R1615" i="20"/>
  <c r="Q1615" i="20"/>
  <c r="O1615" i="20"/>
  <c r="N1615" i="20"/>
  <c r="M1615" i="20"/>
  <c r="K1615" i="20"/>
  <c r="J1615" i="20"/>
  <c r="I1615" i="20"/>
  <c r="G1615" i="20"/>
  <c r="F1615" i="20"/>
  <c r="E1615" i="20"/>
  <c r="C1615" i="20"/>
  <c r="AC1614" i="20"/>
  <c r="AB1614" i="20"/>
  <c r="Z1614" i="20"/>
  <c r="Y1614" i="20"/>
  <c r="X1614" i="20"/>
  <c r="V1614" i="20"/>
  <c r="T1614" i="20"/>
  <c r="R1614" i="20"/>
  <c r="Q1614" i="20"/>
  <c r="P1614" i="20"/>
  <c r="N1614" i="20"/>
  <c r="M1614" i="20"/>
  <c r="L1614" i="20"/>
  <c r="J1614" i="20"/>
  <c r="I1614" i="20"/>
  <c r="H1614" i="20"/>
  <c r="F1614" i="20"/>
  <c r="E1614" i="20"/>
  <c r="D1614" i="20"/>
  <c r="AC1613" i="20"/>
  <c r="AB1613" i="20"/>
  <c r="X1613" i="20"/>
  <c r="W1613" i="20"/>
  <c r="U1613" i="20"/>
  <c r="T1613" i="20"/>
  <c r="Q1613" i="20"/>
  <c r="P1613" i="20"/>
  <c r="O1613" i="20"/>
  <c r="M1613" i="20"/>
  <c r="L1613" i="20"/>
  <c r="K1613" i="20"/>
  <c r="I1613" i="20"/>
  <c r="H1613" i="20"/>
  <c r="G1613" i="20"/>
  <c r="E1613" i="20"/>
  <c r="D1613" i="20"/>
  <c r="C1613" i="20"/>
  <c r="AB1612" i="20"/>
  <c r="AA1612" i="20"/>
  <c r="Z1612" i="20"/>
  <c r="X1612" i="20"/>
  <c r="W1612" i="20"/>
  <c r="V1612" i="20"/>
  <c r="T1612" i="20"/>
  <c r="R1612" i="20"/>
  <c r="P1612" i="20"/>
  <c r="O1612" i="20"/>
  <c r="N1612" i="20"/>
  <c r="L1612" i="20"/>
  <c r="K1612" i="20"/>
  <c r="J1612" i="20"/>
  <c r="H1612" i="20"/>
  <c r="G1612" i="20"/>
  <c r="F1612" i="20"/>
  <c r="D1612" i="20"/>
  <c r="C1612" i="20"/>
  <c r="AC1611" i="20"/>
  <c r="AA1611" i="20"/>
  <c r="Z1611" i="20"/>
  <c r="Y1611" i="20"/>
  <c r="W1611" i="20"/>
  <c r="V1611" i="20"/>
  <c r="U1611" i="20"/>
  <c r="S1611" i="20"/>
  <c r="R1611" i="20"/>
  <c r="Q1611" i="20"/>
  <c r="O1611" i="20"/>
  <c r="N1611" i="20"/>
  <c r="M1611" i="20"/>
  <c r="K1611" i="20"/>
  <c r="J1611" i="20"/>
  <c r="I1611" i="20"/>
  <c r="G1611" i="20"/>
  <c r="F1611" i="20"/>
  <c r="E1611" i="20"/>
  <c r="C1611" i="20"/>
  <c r="AC1610" i="20"/>
  <c r="AB1610" i="20"/>
  <c r="Z1610" i="20"/>
  <c r="Y1610" i="20"/>
  <c r="X1610" i="20"/>
  <c r="V1610" i="20"/>
  <c r="U1610" i="20"/>
  <c r="T1610" i="20"/>
  <c r="R1610" i="20"/>
  <c r="Q1610" i="20"/>
  <c r="P1610" i="20"/>
  <c r="N1610" i="20"/>
  <c r="M1610" i="20"/>
  <c r="L1610" i="20"/>
  <c r="J1610" i="20"/>
  <c r="I1610" i="20"/>
  <c r="H1610" i="20"/>
  <c r="F1610" i="20"/>
  <c r="E1610" i="20"/>
  <c r="D1610" i="20"/>
  <c r="AC1609" i="20"/>
  <c r="AB1609" i="20"/>
  <c r="X1609" i="20"/>
  <c r="W1609" i="20"/>
  <c r="U1609" i="20"/>
  <c r="T1609" i="20"/>
  <c r="S1609" i="20"/>
  <c r="Q1609" i="20"/>
  <c r="P1609" i="20"/>
  <c r="O1609" i="20"/>
  <c r="M1609" i="20"/>
  <c r="L1609" i="20"/>
  <c r="K1609" i="20"/>
  <c r="I1609" i="20"/>
  <c r="H1609" i="20"/>
  <c r="G1609" i="20"/>
  <c r="E1609" i="20"/>
  <c r="D1609" i="20"/>
  <c r="C1609" i="20"/>
  <c r="AB1608" i="20"/>
  <c r="AA1608" i="20"/>
  <c r="Z1608" i="20"/>
  <c r="X1608" i="20"/>
  <c r="W1608" i="20"/>
  <c r="V1608" i="20"/>
  <c r="T1608" i="20"/>
  <c r="R1608" i="20"/>
  <c r="P1608" i="20"/>
  <c r="O1608" i="20"/>
  <c r="N1608" i="20"/>
  <c r="L1608" i="20"/>
  <c r="K1608" i="20"/>
  <c r="J1608" i="20"/>
  <c r="H1608" i="20"/>
  <c r="G1608" i="20"/>
  <c r="F1608" i="20"/>
  <c r="D1608" i="20"/>
  <c r="C1608" i="20"/>
  <c r="AC1607" i="20"/>
  <c r="AA1607" i="20"/>
  <c r="Z1607" i="20"/>
  <c r="Y1607" i="20"/>
  <c r="W1607" i="20"/>
  <c r="V1607" i="20"/>
  <c r="U1607" i="20"/>
  <c r="R1607" i="20"/>
  <c r="Q1607" i="20"/>
  <c r="O1607" i="20"/>
  <c r="M1607" i="20"/>
  <c r="K1607" i="20"/>
  <c r="J1607" i="20"/>
  <c r="I1607" i="20"/>
  <c r="G1607" i="20"/>
  <c r="F1607" i="20"/>
  <c r="E1607" i="20"/>
  <c r="C1607" i="20"/>
  <c r="AC1606" i="20"/>
  <c r="AB1606" i="20"/>
  <c r="Z1606" i="20"/>
  <c r="Y1606" i="20"/>
  <c r="X1606" i="20"/>
  <c r="V1606" i="20"/>
  <c r="U1606" i="20"/>
  <c r="T1606" i="20"/>
  <c r="R1606" i="20"/>
  <c r="Q1606" i="20"/>
  <c r="P1606" i="20"/>
  <c r="N1606" i="20"/>
  <c r="M1606" i="20"/>
  <c r="L1606" i="20"/>
  <c r="J1606" i="20"/>
  <c r="I1606" i="20"/>
  <c r="H1606" i="20"/>
  <c r="F1606" i="20"/>
  <c r="E1606" i="20"/>
  <c r="D1606" i="20"/>
  <c r="AC1605" i="20"/>
  <c r="AB1605" i="20"/>
  <c r="X1605" i="20"/>
  <c r="W1605" i="20"/>
  <c r="U1605" i="20"/>
  <c r="T1605" i="20"/>
  <c r="S1605" i="20"/>
  <c r="Q1605" i="20"/>
  <c r="P1605" i="20"/>
  <c r="O1605" i="20"/>
  <c r="M1605" i="20"/>
  <c r="L1605" i="20"/>
  <c r="K1605" i="20"/>
  <c r="I1605" i="20"/>
  <c r="H1605" i="20"/>
  <c r="G1605" i="20"/>
  <c r="E1605" i="20"/>
  <c r="D1605" i="20"/>
  <c r="C1605" i="20"/>
  <c r="AB1604" i="20"/>
  <c r="AA1604" i="20"/>
  <c r="Z1604" i="20"/>
  <c r="X1604" i="20"/>
  <c r="W1604" i="20"/>
  <c r="V1604" i="20"/>
  <c r="T1604" i="20"/>
  <c r="R1604" i="20"/>
  <c r="P1604" i="20"/>
  <c r="O1604" i="20"/>
  <c r="N1604" i="20"/>
  <c r="L1604" i="20"/>
  <c r="K1604" i="20"/>
  <c r="J1604" i="20"/>
  <c r="H1604" i="20"/>
  <c r="G1604" i="20"/>
  <c r="F1604" i="20"/>
  <c r="D1604" i="20"/>
  <c r="C1604" i="20"/>
  <c r="AC1603" i="20"/>
  <c r="AA1603" i="20"/>
  <c r="Z1603" i="20"/>
  <c r="Y1603" i="20"/>
  <c r="W1603" i="20"/>
  <c r="V1603" i="20"/>
  <c r="S1603" i="20"/>
  <c r="R1603" i="20"/>
  <c r="Q1603" i="20"/>
  <c r="O1603" i="20"/>
  <c r="N1603" i="20"/>
  <c r="M1603" i="20"/>
  <c r="K1603" i="20"/>
  <c r="J1603" i="20"/>
  <c r="I1603" i="20"/>
  <c r="G1603" i="20"/>
  <c r="F1603" i="20"/>
  <c r="E1603" i="20"/>
  <c r="C1603" i="20"/>
  <c r="AC1602" i="20"/>
  <c r="AB1602" i="20"/>
  <c r="Z1602" i="20"/>
  <c r="Y1602" i="20"/>
  <c r="X1602" i="20"/>
  <c r="V1602" i="20"/>
  <c r="U1602" i="20"/>
  <c r="T1602" i="20"/>
  <c r="R1602" i="20"/>
  <c r="Q1602" i="20"/>
  <c r="P1602" i="20"/>
  <c r="N1602" i="20"/>
  <c r="M1602" i="20"/>
  <c r="L1602" i="20"/>
  <c r="J1602" i="20"/>
  <c r="I1602" i="20"/>
  <c r="H1602" i="20"/>
  <c r="F1602" i="20"/>
  <c r="E1602" i="20"/>
  <c r="D1602" i="20"/>
  <c r="AC1601" i="20"/>
  <c r="AB1601" i="20"/>
  <c r="X1601" i="20"/>
  <c r="U1601" i="20"/>
  <c r="T1601" i="20"/>
  <c r="S1601" i="20"/>
  <c r="Q1601" i="20"/>
  <c r="P1601" i="20"/>
  <c r="O1601" i="20"/>
  <c r="M1601" i="20"/>
  <c r="L1601" i="20"/>
  <c r="K1601" i="20"/>
  <c r="I1601" i="20"/>
  <c r="H1601" i="20"/>
  <c r="G1601" i="20"/>
  <c r="E1601" i="20"/>
  <c r="D1601" i="20"/>
  <c r="C1601" i="20"/>
  <c r="AB1600" i="20"/>
  <c r="AA1600" i="20"/>
  <c r="Z1600" i="20"/>
  <c r="X1600" i="20"/>
  <c r="W1600" i="20"/>
  <c r="V1600" i="20"/>
  <c r="T1600" i="20"/>
  <c r="R1600" i="20"/>
  <c r="P1600" i="20"/>
  <c r="O1600" i="20"/>
  <c r="N1600" i="20"/>
  <c r="L1600" i="20"/>
  <c r="K1600" i="20"/>
  <c r="J1600" i="20"/>
  <c r="H1600" i="20"/>
  <c r="G1600" i="20"/>
  <c r="F1600" i="20"/>
  <c r="D1600" i="20"/>
  <c r="C1600" i="20"/>
  <c r="AC1599" i="20"/>
  <c r="AA1599" i="20"/>
  <c r="Z1599" i="20"/>
  <c r="Y1599" i="20"/>
  <c r="W1599" i="20"/>
  <c r="V1599" i="20"/>
  <c r="U1599" i="20"/>
  <c r="S1599" i="20"/>
  <c r="R1599" i="20"/>
  <c r="Q1599" i="20"/>
  <c r="O1599" i="20"/>
  <c r="N1599" i="20"/>
  <c r="M1599" i="20"/>
  <c r="K1599" i="20"/>
  <c r="J1599" i="20"/>
  <c r="I1599" i="20"/>
  <c r="G1599" i="20"/>
  <c r="F1599" i="20"/>
  <c r="E1599" i="20"/>
  <c r="C1599" i="20"/>
  <c r="AC1598" i="20"/>
  <c r="AB1598" i="20"/>
  <c r="Z1598" i="20"/>
  <c r="Y1598" i="20"/>
  <c r="X1598" i="20"/>
  <c r="V1598" i="20"/>
  <c r="U1598" i="20"/>
  <c r="T1598" i="20"/>
  <c r="R1598" i="20"/>
  <c r="Q1598" i="20"/>
  <c r="P1598" i="20"/>
  <c r="N1598" i="20"/>
  <c r="M1598" i="20"/>
  <c r="L1598" i="20"/>
  <c r="J1598" i="20"/>
  <c r="I1598" i="20"/>
  <c r="H1598" i="20"/>
  <c r="F1598" i="20"/>
  <c r="E1598" i="20"/>
  <c r="D1598" i="20"/>
  <c r="AC1597" i="20"/>
  <c r="AB1597" i="20"/>
  <c r="X1597" i="20"/>
  <c r="W1597" i="20"/>
  <c r="U1597" i="20"/>
  <c r="T1597" i="20"/>
  <c r="S1597" i="20"/>
  <c r="Q1597" i="20"/>
  <c r="P1597" i="20"/>
  <c r="O1597" i="20"/>
  <c r="M1597" i="20"/>
  <c r="L1597" i="20"/>
  <c r="K1597" i="20"/>
  <c r="I1597" i="20"/>
  <c r="H1597" i="20"/>
  <c r="G1597" i="20"/>
  <c r="E1597" i="20"/>
  <c r="D1597" i="20"/>
  <c r="C1597" i="20"/>
  <c r="AB1596" i="20"/>
  <c r="AA1596" i="20"/>
  <c r="Z1596" i="20"/>
  <c r="X1596" i="20"/>
  <c r="V1596" i="20"/>
  <c r="T1596" i="20"/>
  <c r="R1596" i="20"/>
  <c r="P1596" i="20"/>
  <c r="O1596" i="20"/>
  <c r="N1596" i="20"/>
  <c r="L1596" i="20"/>
  <c r="K1596" i="20"/>
  <c r="J1596" i="20"/>
  <c r="H1596" i="20"/>
  <c r="G1596" i="20"/>
  <c r="F1596" i="20"/>
  <c r="D1596" i="20"/>
  <c r="C1596" i="20"/>
  <c r="AA1595" i="20"/>
  <c r="Z1595" i="20"/>
  <c r="Y1595" i="20"/>
  <c r="U1595" i="20"/>
  <c r="S1595" i="20"/>
  <c r="R1595" i="20"/>
  <c r="Q1595" i="20"/>
  <c r="O1595" i="20"/>
  <c r="N1595" i="20"/>
  <c r="M1595" i="20"/>
  <c r="K1595" i="20"/>
  <c r="J1595" i="20"/>
  <c r="I1595" i="20"/>
  <c r="G1595" i="20"/>
  <c r="F1595" i="20"/>
  <c r="E1595" i="20"/>
  <c r="C1595" i="20"/>
  <c r="AC1594" i="20"/>
  <c r="AB1594" i="20"/>
  <c r="Z1594" i="20"/>
  <c r="Y1594" i="20"/>
  <c r="V1594" i="20"/>
  <c r="U1594" i="20"/>
  <c r="T1594" i="20"/>
  <c r="R1594" i="20"/>
  <c r="Q1594" i="20"/>
  <c r="P1594" i="20"/>
  <c r="N1594" i="20"/>
  <c r="M1594" i="20"/>
  <c r="L1594" i="20"/>
  <c r="J1594" i="20"/>
  <c r="I1594" i="20"/>
  <c r="H1594" i="20"/>
  <c r="F1594" i="20"/>
  <c r="E1594" i="20"/>
  <c r="D1594" i="20"/>
  <c r="AC1593" i="20"/>
  <c r="AB1593" i="20"/>
  <c r="X1593" i="20"/>
  <c r="U1593" i="20"/>
  <c r="T1593" i="20"/>
  <c r="S1593" i="20"/>
  <c r="Q1593" i="20"/>
  <c r="P1593" i="20"/>
  <c r="O1593" i="20"/>
  <c r="M1593" i="20"/>
  <c r="L1593" i="20"/>
  <c r="K1593" i="20"/>
  <c r="I1593" i="20"/>
  <c r="H1593" i="20"/>
  <c r="G1593" i="20"/>
  <c r="E1593" i="20"/>
  <c r="D1593" i="20"/>
  <c r="C1593" i="20"/>
  <c r="AB1592" i="20"/>
  <c r="AA1592" i="20"/>
  <c r="Z1592" i="20"/>
  <c r="X1592" i="20"/>
  <c r="W1592" i="20"/>
  <c r="V1592" i="20"/>
  <c r="T1592" i="20"/>
  <c r="R1592" i="20"/>
  <c r="P1592" i="20"/>
  <c r="O1592" i="20"/>
  <c r="N1592" i="20"/>
  <c r="L1592" i="20"/>
  <c r="K1592" i="20"/>
  <c r="J1592" i="20"/>
  <c r="H1592" i="20"/>
  <c r="G1592" i="20"/>
  <c r="F1592" i="20"/>
  <c r="D1592" i="20"/>
  <c r="C1592" i="20"/>
  <c r="AC1591" i="20"/>
  <c r="AA1591" i="20"/>
  <c r="Z1591" i="20"/>
  <c r="Y1591" i="20"/>
  <c r="W1591" i="20"/>
  <c r="V1591" i="20"/>
  <c r="U1591" i="20"/>
  <c r="S1591" i="20"/>
  <c r="R1591" i="20"/>
  <c r="Q1591" i="20"/>
  <c r="O1591" i="20"/>
  <c r="N1591" i="20"/>
  <c r="M1591" i="20"/>
  <c r="K1591" i="20"/>
  <c r="J1591" i="20"/>
  <c r="I1591" i="20"/>
  <c r="G1591" i="20"/>
  <c r="F1591" i="20"/>
  <c r="E1591" i="20"/>
  <c r="C1591" i="20"/>
  <c r="AC1590" i="20"/>
  <c r="AB1590" i="20"/>
  <c r="Z1590" i="20"/>
  <c r="Y1590" i="20"/>
  <c r="X1590" i="20"/>
  <c r="V1590" i="20"/>
  <c r="U1590" i="20"/>
  <c r="T1590" i="20"/>
  <c r="R1590" i="20"/>
  <c r="Q1590" i="20"/>
  <c r="P1590" i="20"/>
  <c r="N1590" i="20"/>
  <c r="M1590" i="20"/>
  <c r="L1590" i="20"/>
  <c r="J1590" i="20"/>
  <c r="I1590" i="20"/>
  <c r="H1590" i="20"/>
  <c r="F1590" i="20"/>
  <c r="E1590" i="20"/>
  <c r="D1590" i="20"/>
  <c r="AB1589" i="20"/>
  <c r="X1589" i="20"/>
  <c r="U1589" i="20"/>
  <c r="T1589" i="20"/>
  <c r="S1589" i="20"/>
  <c r="Q1589" i="20"/>
  <c r="P1589" i="20"/>
  <c r="O1589" i="20"/>
  <c r="M1589" i="20"/>
  <c r="L1589" i="20"/>
  <c r="K1589" i="20"/>
  <c r="I1589" i="20"/>
  <c r="H1589" i="20"/>
  <c r="G1589" i="20"/>
  <c r="E1589" i="20"/>
  <c r="D1589" i="20"/>
  <c r="C1589" i="20"/>
  <c r="AB1588" i="20"/>
  <c r="AA1588" i="20"/>
  <c r="Z1588" i="20"/>
  <c r="X1588" i="20"/>
  <c r="V1588" i="20"/>
  <c r="T1588" i="20"/>
  <c r="R1588" i="20"/>
  <c r="P1588" i="20"/>
  <c r="O1588" i="20"/>
  <c r="N1588" i="20"/>
  <c r="L1588" i="20"/>
  <c r="K1588" i="20"/>
  <c r="J1588" i="20"/>
  <c r="H1588" i="20"/>
  <c r="G1588" i="20"/>
  <c r="F1588" i="20"/>
  <c r="D1588" i="20"/>
  <c r="C1588" i="20"/>
  <c r="AC1587" i="20"/>
  <c r="AA1587" i="20"/>
  <c r="Z1587" i="20"/>
  <c r="Y1587" i="20"/>
  <c r="W1587" i="20"/>
  <c r="V1587" i="20"/>
  <c r="U1587" i="20"/>
  <c r="S1587" i="20"/>
  <c r="R1587" i="20"/>
  <c r="Q1587" i="20"/>
  <c r="O1587" i="20"/>
  <c r="N1587" i="20"/>
  <c r="M1587" i="20"/>
  <c r="K1587" i="20"/>
  <c r="J1587" i="20"/>
  <c r="I1587" i="20"/>
  <c r="G1587" i="20"/>
  <c r="F1587" i="20"/>
  <c r="E1587" i="20"/>
  <c r="C1587" i="20"/>
  <c r="AC1586" i="20"/>
  <c r="AB1586" i="20"/>
  <c r="Z1586" i="20"/>
  <c r="Y1586" i="20"/>
  <c r="X1586" i="20"/>
  <c r="V1586" i="20"/>
  <c r="U1586" i="20"/>
  <c r="T1586" i="20"/>
  <c r="R1586" i="20"/>
  <c r="Q1586" i="20"/>
  <c r="P1586" i="20"/>
  <c r="N1586" i="20"/>
  <c r="M1586" i="20"/>
  <c r="L1586" i="20"/>
  <c r="J1586" i="20"/>
  <c r="I1586" i="20"/>
  <c r="H1586" i="20"/>
  <c r="F1586" i="20"/>
  <c r="E1586" i="20"/>
  <c r="D1586" i="20"/>
  <c r="AC1585" i="20"/>
  <c r="AB1585" i="20"/>
  <c r="X1585" i="20"/>
  <c r="W1585" i="20"/>
  <c r="U1585" i="20"/>
  <c r="T1585" i="20"/>
  <c r="S1585" i="20"/>
  <c r="Q1585" i="20"/>
  <c r="P1585" i="20"/>
  <c r="O1585" i="20"/>
  <c r="M1585" i="20"/>
  <c r="L1585" i="20"/>
  <c r="K1585" i="20"/>
  <c r="I1585" i="20"/>
  <c r="H1585" i="20"/>
  <c r="G1585" i="20"/>
  <c r="E1585" i="20"/>
  <c r="D1585" i="20"/>
  <c r="C1585" i="20"/>
  <c r="AB1584" i="20"/>
  <c r="AA1584" i="20"/>
  <c r="Z1584" i="20"/>
  <c r="X1584" i="20"/>
  <c r="W1584" i="20"/>
  <c r="V1584" i="20"/>
  <c r="T1584" i="20"/>
  <c r="R1584" i="20"/>
  <c r="P1584" i="20"/>
  <c r="O1584" i="20"/>
  <c r="N1584" i="20"/>
  <c r="L1584" i="20"/>
  <c r="K1584" i="20"/>
  <c r="J1584" i="20"/>
  <c r="H1584" i="20"/>
  <c r="G1584" i="20"/>
  <c r="F1584" i="20"/>
  <c r="D1584" i="20"/>
  <c r="C1584" i="20"/>
  <c r="AC1583" i="20"/>
  <c r="AA1583" i="20"/>
  <c r="Z1583" i="20"/>
  <c r="Y1583" i="20"/>
  <c r="V1583" i="20"/>
  <c r="U1583" i="20"/>
  <c r="S1583" i="20"/>
  <c r="R1583" i="20"/>
  <c r="Q1583" i="20"/>
  <c r="O1583" i="20"/>
  <c r="N1583" i="20"/>
  <c r="M1583" i="20"/>
  <c r="K1583" i="20"/>
  <c r="J1583" i="20"/>
  <c r="I1583" i="20"/>
  <c r="G1583" i="20"/>
  <c r="F1583" i="20"/>
  <c r="E1583" i="20"/>
  <c r="C1583" i="20"/>
  <c r="AC1582" i="20"/>
  <c r="AB1582" i="20"/>
  <c r="Z1582" i="20"/>
  <c r="Y1582" i="20"/>
  <c r="X1582" i="20"/>
  <c r="V1582" i="20"/>
  <c r="U1582" i="20"/>
  <c r="T1582" i="20"/>
  <c r="R1582" i="20"/>
  <c r="Q1582" i="20"/>
  <c r="P1582" i="20"/>
  <c r="N1582" i="20"/>
  <c r="M1582" i="20"/>
  <c r="L1582" i="20"/>
  <c r="J1582" i="20"/>
  <c r="I1582" i="20"/>
  <c r="H1582" i="20"/>
  <c r="F1582" i="20"/>
  <c r="E1582" i="20"/>
  <c r="D1582" i="20"/>
  <c r="AC1581" i="20"/>
  <c r="AB1581" i="20"/>
  <c r="AA1581" i="20"/>
  <c r="X1581" i="20"/>
  <c r="W1581" i="20"/>
  <c r="U1581" i="20"/>
  <c r="T1581" i="20"/>
  <c r="S1581" i="20"/>
  <c r="Q1581" i="20"/>
  <c r="P1581" i="20"/>
  <c r="O1581" i="20"/>
  <c r="M1581" i="20"/>
  <c r="L1581" i="20"/>
  <c r="K1581" i="20"/>
  <c r="I1581" i="20"/>
  <c r="H1581" i="20"/>
  <c r="G1581" i="20"/>
  <c r="E1581" i="20"/>
  <c r="D1581" i="20"/>
  <c r="C1581" i="20"/>
  <c r="AB1580" i="20"/>
  <c r="AA1580" i="20"/>
  <c r="Z1580" i="20"/>
  <c r="X1580" i="20"/>
  <c r="W1580" i="20"/>
  <c r="V1580" i="20"/>
  <c r="T1580" i="20"/>
  <c r="R1580" i="20"/>
  <c r="P1580" i="20"/>
  <c r="O1580" i="20"/>
  <c r="N1580" i="20"/>
  <c r="L1580" i="20"/>
  <c r="K1580" i="20"/>
  <c r="J1580" i="20"/>
  <c r="H1580" i="20"/>
  <c r="G1580" i="20"/>
  <c r="F1580" i="20"/>
  <c r="D1580" i="20"/>
  <c r="C1580" i="20"/>
  <c r="AC1579" i="20"/>
  <c r="AA1579" i="20"/>
  <c r="Z1579" i="20"/>
  <c r="Y1579" i="20"/>
  <c r="W1579" i="20"/>
  <c r="V1579" i="20"/>
  <c r="U1579" i="20"/>
  <c r="S1579" i="20"/>
  <c r="R1579" i="20"/>
  <c r="Q1579" i="20"/>
  <c r="O1579" i="20"/>
  <c r="N1579" i="20"/>
  <c r="M1579" i="20"/>
  <c r="K1579" i="20"/>
  <c r="J1579" i="20"/>
  <c r="I1579" i="20"/>
  <c r="G1579" i="20"/>
  <c r="F1579" i="20"/>
  <c r="E1579" i="20"/>
  <c r="C1579" i="20"/>
  <c r="AC1578" i="20"/>
  <c r="AB1578" i="20"/>
  <c r="Z1578" i="20"/>
  <c r="Y1578" i="20"/>
  <c r="X1578" i="20"/>
  <c r="V1578" i="20"/>
  <c r="T1578" i="20"/>
  <c r="R1578" i="20"/>
  <c r="Q1578" i="20"/>
  <c r="P1578" i="20"/>
  <c r="N1578" i="20"/>
  <c r="M1578" i="20"/>
  <c r="L1578" i="20"/>
  <c r="J1578" i="20"/>
  <c r="I1578" i="20"/>
  <c r="H1578" i="20"/>
  <c r="F1578" i="20"/>
  <c r="E1578" i="20"/>
  <c r="D1578" i="20"/>
  <c r="AC1577" i="20"/>
  <c r="AB1577" i="20"/>
  <c r="X1577" i="20"/>
  <c r="W1577" i="20"/>
  <c r="U1577" i="20"/>
  <c r="T1577" i="20"/>
  <c r="S1577" i="20"/>
  <c r="Q1577" i="20"/>
  <c r="P1577" i="20"/>
  <c r="O1577" i="20"/>
  <c r="M1577" i="20"/>
  <c r="L1577" i="20"/>
  <c r="K1577" i="20"/>
  <c r="I1577" i="20"/>
  <c r="H1577" i="20"/>
  <c r="G1577" i="20"/>
  <c r="E1577" i="20"/>
  <c r="D1577" i="20"/>
  <c r="C1577" i="20"/>
  <c r="AB1576" i="20"/>
  <c r="AA1576" i="20"/>
  <c r="Z1576" i="20"/>
  <c r="X1576" i="20"/>
  <c r="W1576" i="20"/>
  <c r="V1576" i="20"/>
  <c r="T1576" i="20"/>
  <c r="R1576" i="20"/>
  <c r="P1576" i="20"/>
  <c r="O1576" i="20"/>
  <c r="N1576" i="20"/>
  <c r="L1576" i="20"/>
  <c r="K1576" i="20"/>
  <c r="J1576" i="20"/>
  <c r="H1576" i="20"/>
  <c r="G1576" i="20"/>
  <c r="F1576" i="20"/>
  <c r="D1576" i="20"/>
  <c r="C1576" i="20"/>
  <c r="AC1575" i="20"/>
  <c r="AA1575" i="20"/>
  <c r="Z1575" i="20"/>
  <c r="Y1575" i="20"/>
  <c r="W1575" i="20"/>
  <c r="V1575" i="20"/>
  <c r="U1575" i="20"/>
  <c r="S1575" i="20"/>
  <c r="R1575" i="20"/>
  <c r="Q1575" i="20"/>
  <c r="O1575" i="20"/>
  <c r="N1575" i="20"/>
  <c r="M1575" i="20"/>
  <c r="K1575" i="20"/>
  <c r="J1575" i="20"/>
  <c r="I1575" i="20"/>
  <c r="G1575" i="20"/>
  <c r="F1575" i="20"/>
  <c r="E1575" i="20"/>
  <c r="C1575" i="20"/>
  <c r="AB1574" i="20"/>
  <c r="Z1574" i="20"/>
  <c r="Y1574" i="20"/>
  <c r="X1574" i="20"/>
  <c r="V1574" i="20"/>
  <c r="U1574" i="20"/>
  <c r="T1574" i="20"/>
  <c r="R1574" i="20"/>
  <c r="Q1574" i="20"/>
  <c r="P1574" i="20"/>
  <c r="N1574" i="20"/>
  <c r="M1574" i="20"/>
  <c r="L1574" i="20"/>
  <c r="I1574" i="20"/>
  <c r="H1574" i="20"/>
  <c r="F1574" i="20"/>
  <c r="E1574" i="20"/>
  <c r="D1574" i="20"/>
  <c r="AC1573" i="20"/>
  <c r="AB1573" i="20"/>
  <c r="X1573" i="20"/>
  <c r="W1573" i="20"/>
  <c r="U1573" i="20"/>
  <c r="T1573" i="20"/>
  <c r="Q1573" i="20"/>
  <c r="P1573" i="20"/>
  <c r="O1573" i="20"/>
  <c r="M1573" i="20"/>
  <c r="L1573" i="20"/>
  <c r="K1573" i="20"/>
  <c r="I1573" i="20"/>
  <c r="H1573" i="20"/>
  <c r="G1573" i="20"/>
  <c r="E1573" i="20"/>
  <c r="D1573" i="20"/>
  <c r="C1573" i="20"/>
  <c r="AB1572" i="20"/>
  <c r="AA1572" i="20"/>
  <c r="Z1572" i="20"/>
  <c r="X1572" i="20"/>
  <c r="W1572" i="20"/>
  <c r="V1572" i="20"/>
  <c r="T1572" i="20"/>
  <c r="R1572" i="20"/>
  <c r="P1572" i="20"/>
  <c r="O1572" i="20"/>
  <c r="N1572" i="20"/>
  <c r="L1572" i="20"/>
  <c r="K1572" i="20"/>
  <c r="J1572" i="20"/>
  <c r="H1572" i="20"/>
  <c r="G1572" i="20"/>
  <c r="F1572" i="20"/>
  <c r="D1572" i="20"/>
  <c r="C1572" i="20"/>
  <c r="AC1571" i="20"/>
  <c r="AA1571" i="20"/>
  <c r="Z1571" i="20"/>
  <c r="Y1571" i="20"/>
  <c r="W1571" i="20"/>
  <c r="V1571" i="20"/>
  <c r="U1571" i="20"/>
  <c r="S1571" i="20"/>
  <c r="R1571" i="20"/>
  <c r="Q1571" i="20"/>
  <c r="O1571" i="20"/>
  <c r="N1571" i="20"/>
  <c r="M1571" i="20"/>
  <c r="K1571" i="20"/>
  <c r="J1571" i="20"/>
  <c r="I1571" i="20"/>
  <c r="G1571" i="20"/>
  <c r="F1571" i="20"/>
  <c r="E1571" i="20"/>
  <c r="C1571" i="20"/>
  <c r="AC1570" i="20"/>
  <c r="AB1570" i="20"/>
  <c r="Z1570" i="20"/>
  <c r="Y1570" i="20"/>
  <c r="X1570" i="20"/>
  <c r="V1570" i="20"/>
  <c r="U1570" i="20"/>
  <c r="T1570" i="20"/>
  <c r="R1570" i="20"/>
  <c r="Q1570" i="20"/>
  <c r="P1570" i="20"/>
  <c r="N1570" i="20"/>
  <c r="M1570" i="20"/>
  <c r="L1570" i="20"/>
  <c r="J1570" i="20"/>
  <c r="I1570" i="20"/>
  <c r="H1570" i="20"/>
  <c r="F1570" i="20"/>
  <c r="E1570" i="20"/>
  <c r="D1570" i="20"/>
  <c r="AC1569" i="20"/>
  <c r="AB1569" i="20"/>
  <c r="X1569" i="20"/>
  <c r="W1569" i="20"/>
  <c r="T1569" i="20"/>
  <c r="S1569" i="20"/>
  <c r="Q1569" i="20"/>
  <c r="P1569" i="20"/>
  <c r="O1569" i="20"/>
  <c r="M1569" i="20"/>
  <c r="L1569" i="20"/>
  <c r="K1569" i="20"/>
  <c r="I1569" i="20"/>
  <c r="H1569" i="20"/>
  <c r="G1569" i="20"/>
  <c r="E1569" i="20"/>
  <c r="D1569" i="20"/>
  <c r="C1569" i="20"/>
  <c r="AB1568" i="20"/>
  <c r="AA1568" i="20"/>
  <c r="Z1568" i="20"/>
  <c r="X1568" i="20"/>
  <c r="W1568" i="20"/>
  <c r="V1568" i="20"/>
  <c r="T1568" i="20"/>
  <c r="R1568" i="20"/>
  <c r="P1568" i="20"/>
  <c r="N1568" i="20"/>
  <c r="J1568" i="20"/>
  <c r="H1568" i="20"/>
  <c r="G1568" i="20"/>
  <c r="D1568" i="20"/>
  <c r="C1568" i="20"/>
  <c r="AC1567" i="20"/>
  <c r="AA1567" i="20"/>
  <c r="Z1567" i="20"/>
  <c r="Y1567" i="20"/>
  <c r="W1567" i="20"/>
  <c r="V1567" i="20"/>
  <c r="U1567" i="20"/>
  <c r="S1567" i="20"/>
  <c r="R1567" i="20"/>
  <c r="Q1567" i="20"/>
  <c r="O1567" i="20"/>
  <c r="N1567" i="20"/>
  <c r="M1567" i="20"/>
  <c r="K1567" i="20"/>
  <c r="J1567" i="20"/>
  <c r="I1567" i="20"/>
  <c r="G1567" i="20"/>
  <c r="F1567" i="20"/>
  <c r="E1567" i="20"/>
  <c r="C1567" i="20"/>
  <c r="AC1566" i="20"/>
  <c r="AB1566" i="20"/>
  <c r="Z1566" i="20"/>
  <c r="Y1566" i="20"/>
  <c r="X1566" i="20"/>
  <c r="V1566" i="20"/>
  <c r="U1566" i="20"/>
  <c r="T1566" i="20"/>
  <c r="R1566" i="20"/>
  <c r="Q1566" i="20"/>
  <c r="P1566" i="20"/>
  <c r="N1566" i="20"/>
  <c r="M1566" i="20"/>
  <c r="L1566" i="20"/>
  <c r="J1566" i="20"/>
  <c r="I1566" i="20"/>
  <c r="H1566" i="20"/>
  <c r="F1566" i="20"/>
  <c r="E1566" i="20"/>
  <c r="D1566" i="20"/>
  <c r="AB1565" i="20"/>
  <c r="X1565" i="20"/>
  <c r="W1565" i="20"/>
  <c r="U1565" i="20"/>
  <c r="T1565" i="20"/>
  <c r="S1565" i="20"/>
  <c r="Q1565" i="20"/>
  <c r="P1565" i="20"/>
  <c r="O1565" i="20"/>
  <c r="M1565" i="20"/>
  <c r="L1565" i="20"/>
  <c r="K1565" i="20"/>
  <c r="I1565" i="20"/>
  <c r="H1565" i="20"/>
  <c r="G1565" i="20"/>
  <c r="E1565" i="20"/>
  <c r="D1565" i="20"/>
  <c r="C1565" i="20"/>
  <c r="AB1564" i="20"/>
  <c r="AA1564" i="20"/>
  <c r="Z1564" i="20"/>
  <c r="X1564" i="20"/>
  <c r="W1564" i="20"/>
  <c r="V1564" i="20"/>
  <c r="T1564" i="20"/>
  <c r="R1564" i="20"/>
  <c r="P1564" i="20"/>
  <c r="O1564" i="20"/>
  <c r="N1564" i="20"/>
  <c r="L1564" i="20"/>
  <c r="K1564" i="20"/>
  <c r="J1564" i="20"/>
  <c r="H1564" i="20"/>
  <c r="G1564" i="20"/>
  <c r="F1564" i="20"/>
  <c r="D1564" i="20"/>
  <c r="C1564" i="20"/>
  <c r="AC1563" i="20"/>
  <c r="AA1563" i="20"/>
  <c r="Z1563" i="20"/>
  <c r="Y1563" i="20"/>
  <c r="W1563" i="20"/>
  <c r="V1563" i="20"/>
  <c r="U1563" i="20"/>
  <c r="S1563" i="20"/>
  <c r="R1563" i="20"/>
  <c r="Q1563" i="20"/>
  <c r="O1563" i="20"/>
  <c r="N1563" i="20"/>
  <c r="M1563" i="20"/>
  <c r="K1563" i="20"/>
  <c r="J1563" i="20"/>
  <c r="I1563" i="20"/>
  <c r="G1563" i="20"/>
  <c r="F1563" i="20"/>
  <c r="E1563" i="20"/>
  <c r="C1563" i="20"/>
  <c r="AC1562" i="20"/>
  <c r="AB1562" i="20"/>
  <c r="Z1562" i="20"/>
  <c r="Y1562" i="20"/>
  <c r="X1562" i="20"/>
  <c r="V1562" i="20"/>
  <c r="U1562" i="20"/>
  <c r="T1562" i="20"/>
  <c r="R1562" i="20"/>
  <c r="Q1562" i="20"/>
  <c r="P1562" i="20"/>
  <c r="N1562" i="20"/>
  <c r="M1562" i="20"/>
  <c r="L1562" i="20"/>
  <c r="J1562" i="20"/>
  <c r="I1562" i="20"/>
  <c r="H1562" i="20"/>
  <c r="F1562" i="20"/>
  <c r="E1562" i="20"/>
  <c r="D1562" i="20"/>
  <c r="AC1561" i="20"/>
  <c r="AB1561" i="20"/>
  <c r="X1561" i="20"/>
  <c r="W1561" i="20"/>
  <c r="U1561" i="20"/>
  <c r="T1561" i="20"/>
  <c r="S1561" i="20"/>
  <c r="Q1561" i="20"/>
  <c r="P1561" i="20"/>
  <c r="O1561" i="20"/>
  <c r="M1561" i="20"/>
  <c r="L1561" i="20"/>
  <c r="K1561" i="20"/>
  <c r="I1561" i="20"/>
  <c r="H1561" i="20"/>
  <c r="G1561" i="20"/>
  <c r="E1561" i="20"/>
  <c r="D1561" i="20"/>
  <c r="C1561" i="20"/>
  <c r="AB1560" i="20"/>
  <c r="AA1560" i="20"/>
  <c r="Z1560" i="20"/>
  <c r="X1560" i="20"/>
  <c r="W1560" i="20"/>
  <c r="V1560" i="20"/>
  <c r="T1560" i="20"/>
  <c r="R1560" i="20"/>
  <c r="P1560" i="20"/>
  <c r="O1560" i="20"/>
  <c r="N1560" i="20"/>
  <c r="L1560" i="20"/>
  <c r="K1560" i="20"/>
  <c r="J1560" i="20"/>
  <c r="H1560" i="20"/>
  <c r="G1560" i="20"/>
  <c r="F1560" i="20"/>
  <c r="D1560" i="20"/>
  <c r="C1560" i="20"/>
  <c r="AC1559" i="20"/>
  <c r="AA1559" i="20"/>
  <c r="Z1559" i="20"/>
  <c r="Y1559" i="20"/>
  <c r="W1559" i="20"/>
  <c r="V1559" i="20"/>
  <c r="U1559" i="20"/>
  <c r="S1559" i="20"/>
  <c r="R1559" i="20"/>
  <c r="Q1559" i="20"/>
  <c r="O1559" i="20"/>
  <c r="N1559" i="20"/>
  <c r="M1559" i="20"/>
  <c r="K1559" i="20"/>
  <c r="J1559" i="20"/>
  <c r="I1559" i="20"/>
  <c r="G1559" i="20"/>
  <c r="F1559" i="20"/>
  <c r="E1559" i="20"/>
  <c r="C1559" i="20"/>
  <c r="AC1558" i="20"/>
  <c r="AB1558" i="20"/>
  <c r="Z1558" i="20"/>
  <c r="Y1558" i="20"/>
  <c r="X1558" i="20"/>
  <c r="V1558" i="20"/>
  <c r="U1558" i="20"/>
  <c r="T1558" i="20"/>
  <c r="R1558" i="20"/>
  <c r="Q1558" i="20"/>
  <c r="P1558" i="20"/>
  <c r="N1558" i="20"/>
  <c r="M1558" i="20"/>
  <c r="L1558" i="20"/>
  <c r="J1558" i="20"/>
  <c r="I1558" i="20"/>
  <c r="H1558" i="20"/>
  <c r="F1558" i="20"/>
  <c r="E1558" i="20"/>
  <c r="D1558" i="20"/>
  <c r="AC1557" i="20"/>
  <c r="AB1557" i="20"/>
  <c r="X1557" i="20"/>
  <c r="W1557" i="20"/>
  <c r="U1557" i="20"/>
  <c r="T1557" i="20"/>
  <c r="S1557" i="20"/>
  <c r="Q1557" i="20"/>
  <c r="P1557" i="20"/>
  <c r="O1557" i="20"/>
  <c r="M1557" i="20"/>
  <c r="L1557" i="20"/>
  <c r="K1557" i="20"/>
  <c r="I1557" i="20"/>
  <c r="H1557" i="20"/>
  <c r="G1557" i="20"/>
  <c r="E1557" i="20"/>
  <c r="D1557" i="20"/>
  <c r="C1557" i="20"/>
  <c r="AB1556" i="20"/>
  <c r="AA1556" i="20"/>
  <c r="Z1556" i="20"/>
  <c r="X1556" i="20"/>
  <c r="W1556" i="20"/>
  <c r="V1556" i="20"/>
  <c r="T1556" i="20"/>
  <c r="R1556" i="20"/>
  <c r="P1556" i="20"/>
  <c r="O1556" i="20"/>
  <c r="N1556" i="20"/>
  <c r="L1556" i="20"/>
  <c r="K1556" i="20"/>
  <c r="J1556" i="20"/>
  <c r="H1556" i="20"/>
  <c r="G1556" i="20"/>
  <c r="F1556" i="20"/>
  <c r="D1556" i="20"/>
  <c r="C1556" i="20"/>
  <c r="AC1555" i="20"/>
  <c r="AA1555" i="20"/>
  <c r="Z1555" i="20"/>
  <c r="Y1555" i="20"/>
  <c r="W1555" i="20"/>
  <c r="V1555" i="20"/>
  <c r="U1555" i="20"/>
  <c r="S1555" i="20"/>
  <c r="R1555" i="20"/>
  <c r="Q1555" i="20"/>
  <c r="O1555" i="20"/>
  <c r="N1555" i="20"/>
  <c r="M1555" i="20"/>
  <c r="K1555" i="20"/>
  <c r="J1555" i="20"/>
  <c r="I1555" i="20"/>
  <c r="G1555" i="20"/>
  <c r="F1555" i="20"/>
  <c r="E1555" i="20"/>
  <c r="C1555" i="20"/>
  <c r="AC1554" i="20"/>
  <c r="AB1554" i="20"/>
  <c r="Z1554" i="20"/>
  <c r="Y1554" i="20"/>
  <c r="X1554" i="20"/>
  <c r="V1554" i="20"/>
  <c r="U1554" i="20"/>
  <c r="T1554" i="20"/>
  <c r="R1554" i="20"/>
  <c r="Q1554" i="20"/>
  <c r="P1554" i="20"/>
  <c r="N1554" i="20"/>
  <c r="M1554" i="20"/>
  <c r="J1554" i="20"/>
  <c r="I1554" i="20"/>
  <c r="H1554" i="20"/>
  <c r="F1554" i="20"/>
  <c r="D1554" i="20"/>
  <c r="AC1553" i="20"/>
  <c r="AB1553" i="20"/>
  <c r="X1553" i="20"/>
  <c r="W1553" i="20"/>
  <c r="U1553" i="20"/>
  <c r="T1553" i="20"/>
  <c r="S1553" i="20"/>
  <c r="Q1553" i="20"/>
  <c r="P1553" i="20"/>
  <c r="O1553" i="20"/>
  <c r="M1553" i="20"/>
  <c r="L1553" i="20"/>
  <c r="K1553" i="20"/>
  <c r="I1553" i="20"/>
  <c r="H1553" i="20"/>
  <c r="G1553" i="20"/>
  <c r="E1553" i="20"/>
  <c r="D1553" i="20"/>
  <c r="C1553" i="20"/>
  <c r="AB1552" i="20"/>
  <c r="AA1552" i="20"/>
  <c r="Z1552" i="20"/>
  <c r="X1552" i="20"/>
  <c r="W1552" i="20"/>
  <c r="V1552" i="20"/>
  <c r="T1552" i="20"/>
  <c r="R1552" i="20"/>
  <c r="P1552" i="20"/>
  <c r="O1552" i="20"/>
  <c r="N1552" i="20"/>
  <c r="L1552" i="20"/>
  <c r="K1552" i="20"/>
  <c r="J1552" i="20"/>
  <c r="H1552" i="20"/>
  <c r="G1552" i="20"/>
  <c r="F1552" i="20"/>
  <c r="D1552" i="20"/>
  <c r="C1552" i="20"/>
  <c r="AC1551" i="20"/>
  <c r="AA1551" i="20"/>
  <c r="Z1551" i="20"/>
  <c r="Y1551" i="20"/>
  <c r="W1551" i="20"/>
  <c r="V1551" i="20"/>
  <c r="U1551" i="20"/>
  <c r="S1551" i="20"/>
  <c r="R1551" i="20"/>
  <c r="Q1551" i="20"/>
  <c r="O1551" i="20"/>
  <c r="N1551" i="20"/>
  <c r="M1551" i="20"/>
  <c r="K1551" i="20"/>
  <c r="J1551" i="20"/>
  <c r="I1551" i="20"/>
  <c r="G1551" i="20"/>
  <c r="F1551" i="20"/>
  <c r="E1551" i="20"/>
  <c r="C1551" i="20"/>
  <c r="AC1550" i="20"/>
  <c r="AB1550" i="20"/>
  <c r="Z1550" i="20"/>
  <c r="Y1550" i="20"/>
  <c r="X1550" i="20"/>
  <c r="V1550" i="20"/>
  <c r="U1550" i="20"/>
  <c r="T1550" i="20"/>
  <c r="R1550" i="20"/>
  <c r="Q1550" i="20"/>
  <c r="P1550" i="20"/>
  <c r="N1550" i="20"/>
  <c r="M1550" i="20"/>
  <c r="L1550" i="20"/>
  <c r="J1550" i="20"/>
  <c r="I1550" i="20"/>
  <c r="H1550" i="20"/>
  <c r="F1550" i="20"/>
  <c r="E1550" i="20"/>
  <c r="D1550" i="20"/>
  <c r="AC1549" i="20"/>
  <c r="AB1549" i="20"/>
  <c r="X1549" i="20"/>
  <c r="W1549" i="20"/>
  <c r="U1549" i="20"/>
  <c r="T1549" i="20"/>
  <c r="S1549" i="20"/>
  <c r="Q1549" i="20"/>
  <c r="P1549" i="20"/>
  <c r="O1549" i="20"/>
  <c r="M1549" i="20"/>
  <c r="L1549" i="20"/>
  <c r="K1549" i="20"/>
  <c r="I1549" i="20"/>
  <c r="H1549" i="20"/>
  <c r="G1549" i="20"/>
  <c r="E1549" i="20"/>
  <c r="D1549" i="20"/>
  <c r="C1549" i="20"/>
  <c r="AB1548" i="20"/>
  <c r="AA1548" i="20"/>
  <c r="Z1548" i="20"/>
  <c r="X1548" i="20"/>
  <c r="W1548" i="20"/>
  <c r="V1548" i="20"/>
  <c r="T1548" i="20"/>
  <c r="R1548" i="20"/>
  <c r="P1548" i="20"/>
  <c r="O1548" i="20"/>
  <c r="N1548" i="20"/>
  <c r="L1548" i="20"/>
  <c r="K1548" i="20"/>
  <c r="J1548" i="20"/>
  <c r="H1548" i="20"/>
  <c r="G1548" i="20"/>
  <c r="F1548" i="20"/>
  <c r="D1548" i="20"/>
  <c r="C1548" i="20"/>
  <c r="AC1547" i="20"/>
  <c r="AA1547" i="20"/>
  <c r="Z1547" i="20"/>
  <c r="Y1547" i="20"/>
  <c r="W1547" i="20"/>
  <c r="V1547" i="20"/>
  <c r="U1547" i="20"/>
  <c r="S1547" i="20"/>
  <c r="R1547" i="20"/>
  <c r="Q1547" i="20"/>
  <c r="O1547" i="20"/>
  <c r="N1547" i="20"/>
  <c r="M1547" i="20"/>
  <c r="K1547" i="20"/>
  <c r="J1547" i="20"/>
  <c r="I1547" i="20"/>
  <c r="G1547" i="20"/>
  <c r="F1547" i="20"/>
  <c r="E1547" i="20"/>
  <c r="C1547" i="20"/>
  <c r="AC1546" i="20"/>
  <c r="AB1546" i="20"/>
  <c r="Z1546" i="20"/>
  <c r="Y1546" i="20"/>
  <c r="X1546" i="20"/>
  <c r="V1546" i="20"/>
  <c r="U1546" i="20"/>
  <c r="T1546" i="20"/>
  <c r="R1546" i="20"/>
  <c r="Q1546" i="20"/>
  <c r="P1546" i="20"/>
  <c r="N1546" i="20"/>
  <c r="M1546" i="20"/>
  <c r="L1546" i="20"/>
  <c r="J1546" i="20"/>
  <c r="I1546" i="20"/>
  <c r="H1546" i="20"/>
  <c r="F1546" i="20"/>
  <c r="E1546" i="20"/>
  <c r="D1546" i="20"/>
  <c r="AC1545" i="20"/>
  <c r="AB1545" i="20"/>
  <c r="X1545" i="20"/>
  <c r="W1545" i="20"/>
  <c r="U1545" i="20"/>
  <c r="T1545" i="20"/>
  <c r="S1545" i="20"/>
  <c r="Q1545" i="20"/>
  <c r="P1545" i="20"/>
  <c r="O1545" i="20"/>
  <c r="M1545" i="20"/>
  <c r="L1545" i="20"/>
  <c r="K1545" i="20"/>
  <c r="I1545" i="20"/>
  <c r="H1545" i="20"/>
  <c r="G1545" i="20"/>
  <c r="E1545" i="20"/>
  <c r="D1545" i="20"/>
  <c r="C1545" i="20"/>
  <c r="AB1544" i="20"/>
  <c r="AA1544" i="20"/>
  <c r="Z1544" i="20"/>
  <c r="X1544" i="20"/>
  <c r="W1544" i="20"/>
  <c r="V1544" i="20"/>
  <c r="T1544" i="20"/>
  <c r="R1544" i="20"/>
  <c r="P1544" i="20"/>
  <c r="O1544" i="20"/>
  <c r="N1544" i="20"/>
  <c r="L1544" i="20"/>
  <c r="K1544" i="20"/>
  <c r="J1544" i="20"/>
  <c r="H1544" i="20"/>
  <c r="G1544" i="20"/>
  <c r="F1544" i="20"/>
  <c r="D1544" i="20"/>
  <c r="C1544" i="20"/>
  <c r="AC1543" i="20"/>
  <c r="AA1543" i="20"/>
  <c r="Z1543" i="20"/>
  <c r="Y1543" i="20"/>
  <c r="W1543" i="20"/>
  <c r="V1543" i="20"/>
  <c r="U1543" i="20"/>
  <c r="S1543" i="20"/>
  <c r="R1543" i="20"/>
  <c r="Q1543" i="20"/>
  <c r="O1543" i="20"/>
  <c r="N1543" i="20"/>
  <c r="M1543" i="20"/>
  <c r="K1543" i="20"/>
  <c r="J1543" i="20"/>
  <c r="I1543" i="20"/>
  <c r="G1543" i="20"/>
  <c r="F1543" i="20"/>
  <c r="E1543" i="20"/>
  <c r="C1543" i="20"/>
  <c r="AC1542" i="20"/>
  <c r="AB1542" i="20"/>
  <c r="Z1542" i="20"/>
  <c r="Y1542" i="20"/>
  <c r="X1542" i="20"/>
  <c r="V1542" i="20"/>
  <c r="U1542" i="20"/>
  <c r="T1542" i="20"/>
  <c r="R1542" i="20"/>
  <c r="Q1542" i="20"/>
  <c r="P1542" i="20"/>
  <c r="N1542" i="20"/>
  <c r="M1542" i="20"/>
  <c r="L1542" i="20"/>
  <c r="J1542" i="20"/>
  <c r="I1542" i="20"/>
  <c r="H1542" i="20"/>
  <c r="F1542" i="20"/>
  <c r="E1542" i="20"/>
  <c r="D1542" i="20"/>
  <c r="AC1541" i="20"/>
  <c r="AB1541" i="20"/>
  <c r="X1541" i="20"/>
  <c r="W1541" i="20"/>
  <c r="U1541" i="20"/>
  <c r="T1541" i="20"/>
  <c r="S1541" i="20"/>
  <c r="Q1541" i="20"/>
  <c r="P1541" i="20"/>
  <c r="O1541" i="20"/>
  <c r="M1541" i="20"/>
  <c r="L1541" i="20"/>
  <c r="K1541" i="20"/>
  <c r="I1541" i="20"/>
  <c r="H1541" i="20"/>
  <c r="G1541" i="20"/>
  <c r="E1541" i="20"/>
  <c r="D1541" i="20"/>
  <c r="C1541" i="20"/>
  <c r="AB1540" i="20"/>
  <c r="AA1540" i="20"/>
  <c r="Z1540" i="20"/>
  <c r="X1540" i="20"/>
  <c r="W1540" i="20"/>
  <c r="V1540" i="20"/>
  <c r="T1540" i="20"/>
  <c r="R1540" i="20"/>
  <c r="P1540" i="20"/>
  <c r="O1540" i="20"/>
  <c r="N1540" i="20"/>
  <c r="L1540" i="20"/>
  <c r="K1540" i="20"/>
  <c r="J1540" i="20"/>
  <c r="H1540" i="20"/>
  <c r="G1540" i="20"/>
  <c r="F1540" i="20"/>
  <c r="D1540" i="20"/>
  <c r="C1540" i="20"/>
  <c r="AC1539" i="20"/>
  <c r="AA1539" i="20"/>
  <c r="Z1539" i="20"/>
  <c r="Y1539" i="20"/>
  <c r="W1539" i="20"/>
  <c r="V1539" i="20"/>
  <c r="U1539" i="20"/>
  <c r="S1539" i="20"/>
  <c r="R1539" i="20"/>
  <c r="Q1539" i="20"/>
  <c r="O1539" i="20"/>
  <c r="N1539" i="20"/>
  <c r="M1539" i="20"/>
  <c r="K1539" i="20"/>
  <c r="J1539" i="20"/>
  <c r="I1539" i="20"/>
  <c r="G1539" i="20"/>
  <c r="F1539" i="20"/>
  <c r="E1539" i="20"/>
  <c r="C1539" i="20"/>
  <c r="AC1538" i="20"/>
  <c r="AB1538" i="20"/>
  <c r="Z1538" i="20"/>
  <c r="Y1538" i="20"/>
  <c r="X1538" i="20"/>
  <c r="V1538" i="20"/>
  <c r="U1538" i="20"/>
  <c r="T1538" i="20"/>
  <c r="R1538" i="20"/>
  <c r="Q1538" i="20"/>
  <c r="P1538" i="20"/>
  <c r="N1538" i="20"/>
  <c r="M1538" i="20"/>
  <c r="L1538" i="20"/>
  <c r="J1538" i="20"/>
  <c r="I1538" i="20"/>
  <c r="H1538" i="20"/>
  <c r="F1538" i="20"/>
  <c r="E1538" i="20"/>
  <c r="D1538" i="20"/>
  <c r="AC1537" i="20"/>
  <c r="AB1537" i="20"/>
  <c r="X1537" i="20"/>
  <c r="W1537" i="20"/>
  <c r="U1537" i="20"/>
  <c r="T1537" i="20"/>
  <c r="S1537" i="20"/>
  <c r="Q1537" i="20"/>
  <c r="P1537" i="20"/>
  <c r="O1537" i="20"/>
  <c r="M1537" i="20"/>
  <c r="L1537" i="20"/>
  <c r="K1537" i="20"/>
  <c r="I1537" i="20"/>
  <c r="H1537" i="20"/>
  <c r="G1537" i="20"/>
  <c r="E1537" i="20"/>
  <c r="D1537" i="20"/>
  <c r="C1537" i="20"/>
  <c r="AB1536" i="20"/>
  <c r="AA1536" i="20"/>
  <c r="Z1536" i="20"/>
  <c r="X1536" i="20"/>
  <c r="W1536" i="20"/>
  <c r="V1536" i="20"/>
  <c r="T1536" i="20"/>
  <c r="R1536" i="20"/>
  <c r="P1536" i="20"/>
  <c r="O1536" i="20"/>
  <c r="N1536" i="20"/>
  <c r="L1536" i="20"/>
  <c r="K1536" i="20"/>
  <c r="J1536" i="20"/>
  <c r="H1536" i="20"/>
  <c r="G1536" i="20"/>
  <c r="F1536" i="20"/>
  <c r="D1536" i="20"/>
  <c r="C1536" i="20"/>
  <c r="AC1535" i="20"/>
  <c r="AA1535" i="20"/>
  <c r="Z1535" i="20"/>
  <c r="Y1535" i="20"/>
  <c r="W1535" i="20"/>
  <c r="V1535" i="20"/>
  <c r="U1535" i="20"/>
  <c r="S1535" i="20"/>
  <c r="R1535" i="20"/>
  <c r="Q1535" i="20"/>
  <c r="O1535" i="20"/>
  <c r="N1535" i="20"/>
  <c r="M1535" i="20"/>
  <c r="K1535" i="20"/>
  <c r="J1535" i="20"/>
  <c r="I1535" i="20"/>
  <c r="G1535" i="20"/>
  <c r="F1535" i="20"/>
  <c r="E1535" i="20"/>
  <c r="C1535" i="20"/>
  <c r="AC1534" i="20"/>
  <c r="AB1534" i="20"/>
  <c r="Z1534" i="20"/>
  <c r="Y1534" i="20"/>
  <c r="X1534" i="20"/>
  <c r="V1534" i="20"/>
  <c r="U1534" i="20"/>
  <c r="T1534" i="20"/>
  <c r="R1534" i="20"/>
  <c r="Q1534" i="20"/>
  <c r="P1534" i="20"/>
  <c r="N1534" i="20"/>
  <c r="M1534" i="20"/>
  <c r="L1534" i="20"/>
  <c r="J1534" i="20"/>
  <c r="I1534" i="20"/>
  <c r="H1534" i="20"/>
  <c r="F1534" i="20"/>
  <c r="E1534" i="20"/>
  <c r="D1534" i="20"/>
  <c r="AC1533" i="20"/>
  <c r="AB1533" i="20"/>
  <c r="X1533" i="20"/>
  <c r="W1533" i="20"/>
  <c r="U1533" i="20"/>
  <c r="T1533" i="20"/>
  <c r="S1533" i="20"/>
  <c r="Q1533" i="20"/>
  <c r="P1533" i="20"/>
  <c r="O1533" i="20"/>
  <c r="M1533" i="20"/>
  <c r="L1533" i="20"/>
  <c r="K1533" i="20"/>
  <c r="I1533" i="20"/>
  <c r="H1533" i="20"/>
  <c r="G1533" i="20"/>
  <c r="E1533" i="20"/>
  <c r="D1533" i="20"/>
  <c r="C1533" i="20"/>
  <c r="AB1532" i="20"/>
  <c r="AA1532" i="20"/>
  <c r="Z1532" i="20"/>
  <c r="X1532" i="20"/>
  <c r="W1532" i="20"/>
  <c r="V1532" i="20"/>
  <c r="T1532" i="20"/>
  <c r="R1532" i="20"/>
  <c r="P1532" i="20"/>
  <c r="O1532" i="20"/>
  <c r="N1532" i="20"/>
  <c r="L1532" i="20"/>
  <c r="K1532" i="20"/>
  <c r="J1532" i="20"/>
  <c r="H1532" i="20"/>
  <c r="G1532" i="20"/>
  <c r="F1532" i="20"/>
  <c r="D1532" i="20"/>
  <c r="C1532" i="20"/>
  <c r="AC1531" i="20"/>
  <c r="AA1531" i="20"/>
  <c r="Z1531" i="20"/>
  <c r="Y1531" i="20"/>
  <c r="W1531" i="20"/>
  <c r="V1531" i="20"/>
  <c r="U1531" i="20"/>
  <c r="S1531" i="20"/>
  <c r="R1531" i="20"/>
  <c r="Q1531" i="20"/>
  <c r="O1531" i="20"/>
  <c r="N1531" i="20"/>
  <c r="M1531" i="20"/>
  <c r="K1531" i="20"/>
  <c r="J1531" i="20"/>
  <c r="I1531" i="20"/>
  <c r="G1531" i="20"/>
  <c r="F1531" i="20"/>
  <c r="E1531" i="20"/>
  <c r="C1531" i="20"/>
  <c r="AC1530" i="20"/>
  <c r="AB1530" i="20"/>
  <c r="Z1530" i="20"/>
  <c r="Y1530" i="20"/>
  <c r="X1530" i="20"/>
  <c r="V1530" i="20"/>
  <c r="U1530" i="20"/>
  <c r="T1530" i="20"/>
  <c r="R1530" i="20"/>
  <c r="Q1530" i="20"/>
  <c r="P1530" i="20"/>
  <c r="N1530" i="20"/>
  <c r="M1530" i="20"/>
  <c r="L1530" i="20"/>
  <c r="J1530" i="20"/>
  <c r="I1530" i="20"/>
  <c r="H1530" i="20"/>
  <c r="F1530" i="20"/>
  <c r="E1530" i="20"/>
  <c r="D1530" i="20"/>
  <c r="AC1529" i="20"/>
  <c r="AB1529" i="20"/>
  <c r="X1529" i="20"/>
  <c r="W1529" i="20"/>
  <c r="U1529" i="20"/>
  <c r="T1529" i="20"/>
  <c r="S1529" i="20"/>
  <c r="Q1529" i="20"/>
  <c r="P1529" i="20"/>
  <c r="O1529" i="20"/>
  <c r="M1529" i="20"/>
  <c r="L1529" i="20"/>
  <c r="K1529" i="20"/>
  <c r="I1529" i="20"/>
  <c r="H1529" i="20"/>
  <c r="G1529" i="20"/>
  <c r="E1529" i="20"/>
  <c r="D1529" i="20"/>
  <c r="C1529" i="20"/>
  <c r="AB1528" i="20"/>
  <c r="AA1528" i="20"/>
  <c r="Z1528" i="20"/>
  <c r="X1528" i="20"/>
  <c r="W1528" i="20"/>
  <c r="V1528" i="20"/>
  <c r="T1528" i="20"/>
  <c r="R1528" i="20"/>
  <c r="P1528" i="20"/>
  <c r="O1528" i="20"/>
  <c r="N1528" i="20"/>
  <c r="L1528" i="20"/>
  <c r="K1528" i="20"/>
  <c r="J1528" i="20"/>
  <c r="H1528" i="20"/>
  <c r="G1528" i="20"/>
  <c r="F1528" i="20"/>
  <c r="D1528" i="20"/>
  <c r="C1528" i="20"/>
  <c r="AC1527" i="20"/>
  <c r="AA1527" i="20"/>
  <c r="Z1527" i="20"/>
  <c r="Y1527" i="20"/>
  <c r="W1527" i="20"/>
  <c r="V1527" i="20"/>
  <c r="U1527" i="20"/>
  <c r="S1527" i="20"/>
  <c r="R1527" i="20"/>
  <c r="Q1527" i="20"/>
  <c r="O1527" i="20"/>
  <c r="N1527" i="20"/>
  <c r="M1527" i="20"/>
  <c r="K1527" i="20"/>
  <c r="J1527" i="20"/>
  <c r="I1527" i="20"/>
  <c r="G1527" i="20"/>
  <c r="F1527" i="20"/>
  <c r="E1527" i="20"/>
  <c r="C1527" i="20"/>
  <c r="AC1526" i="20"/>
  <c r="AB1526" i="20"/>
  <c r="Z1526" i="20"/>
  <c r="Y1526" i="20"/>
  <c r="X1526" i="20"/>
  <c r="V1526" i="20"/>
  <c r="U1526" i="20"/>
  <c r="T1526" i="20"/>
  <c r="R1526" i="20"/>
  <c r="Q1526" i="20"/>
  <c r="P1526" i="20"/>
  <c r="N1526" i="20"/>
  <c r="M1526" i="20"/>
  <c r="L1526" i="20"/>
  <c r="J1526" i="20"/>
  <c r="I1526" i="20"/>
  <c r="H1526" i="20"/>
  <c r="F1526" i="20"/>
  <c r="E1526" i="20"/>
  <c r="D1526" i="20"/>
  <c r="AC1525" i="20"/>
  <c r="AB1525" i="20"/>
  <c r="AA1525" i="20"/>
  <c r="Y1525" i="20"/>
  <c r="X1525" i="20"/>
  <c r="W1525" i="20"/>
  <c r="U1525" i="20"/>
  <c r="T1525" i="20"/>
  <c r="S1525" i="20"/>
  <c r="Q1525" i="20"/>
  <c r="P1525" i="20"/>
  <c r="O1525" i="20"/>
  <c r="M1525" i="20"/>
  <c r="L1525" i="20"/>
  <c r="K1525" i="20"/>
  <c r="I1525" i="20"/>
  <c r="H1525" i="20"/>
  <c r="G1525" i="20"/>
  <c r="E1525" i="20"/>
  <c r="D1525" i="20"/>
  <c r="C1525" i="20"/>
  <c r="AC1524" i="20"/>
  <c r="AB1524" i="20"/>
  <c r="Z1524" i="20"/>
  <c r="Y1524" i="20"/>
  <c r="X1524" i="20"/>
  <c r="V1524" i="20"/>
  <c r="U1524" i="20"/>
  <c r="T1524" i="20"/>
  <c r="R1524" i="20"/>
  <c r="Q1524" i="20"/>
  <c r="P1524" i="20"/>
  <c r="N1524" i="20"/>
  <c r="M1524" i="20"/>
  <c r="J1524" i="20"/>
  <c r="I1524" i="20"/>
  <c r="H1524" i="20"/>
  <c r="F1524" i="20"/>
  <c r="D1524" i="20"/>
  <c r="C1524" i="20"/>
  <c r="AC1517" i="20"/>
  <c r="AA1517" i="20"/>
  <c r="Z1517" i="20"/>
  <c r="Y1517" i="20"/>
  <c r="W1517" i="20"/>
  <c r="V1517" i="20"/>
  <c r="U1517" i="20"/>
  <c r="S1517" i="20"/>
  <c r="R1517" i="20"/>
  <c r="Q1517" i="20"/>
  <c r="N1517" i="20"/>
  <c r="M1517" i="20"/>
  <c r="K1517" i="20"/>
  <c r="J1517" i="20"/>
  <c r="I1517" i="20"/>
  <c r="G1517" i="20"/>
  <c r="F1517" i="20"/>
  <c r="E1517" i="20"/>
  <c r="C1517" i="20"/>
  <c r="AC1516" i="20"/>
  <c r="AB1516" i="20"/>
  <c r="Z1516" i="20"/>
  <c r="Y1516" i="20"/>
  <c r="X1516" i="20"/>
  <c r="V1516" i="20"/>
  <c r="U1516" i="20"/>
  <c r="T1516" i="20"/>
  <c r="R1516" i="20"/>
  <c r="Q1516" i="20"/>
  <c r="P1516" i="20"/>
  <c r="N1516" i="20"/>
  <c r="M1516" i="20"/>
  <c r="L1516" i="20"/>
  <c r="J1516" i="20"/>
  <c r="I1516" i="20"/>
  <c r="H1516" i="20"/>
  <c r="F1516" i="20"/>
  <c r="E1516" i="20"/>
  <c r="D1516" i="20"/>
  <c r="AC1515" i="20"/>
  <c r="AB1515" i="20"/>
  <c r="X1515" i="20"/>
  <c r="W1515" i="20"/>
  <c r="U1515" i="20"/>
  <c r="T1515" i="20"/>
  <c r="S1515" i="20"/>
  <c r="Q1515" i="20"/>
  <c r="P1515" i="20"/>
  <c r="O1515" i="20"/>
  <c r="M1515" i="20"/>
  <c r="L1515" i="20"/>
  <c r="K1515" i="20"/>
  <c r="I1515" i="20"/>
  <c r="H1515" i="20"/>
  <c r="G1515" i="20"/>
  <c r="E1515" i="20"/>
  <c r="D1515" i="20"/>
  <c r="C1515" i="20"/>
  <c r="AB1514" i="20"/>
  <c r="AA1514" i="20"/>
  <c r="Z1514" i="20"/>
  <c r="V1514" i="20"/>
  <c r="T1514" i="20"/>
  <c r="R1514" i="20"/>
  <c r="P1514" i="20"/>
  <c r="N1514" i="20"/>
  <c r="L1514" i="20"/>
  <c r="K1514" i="20"/>
  <c r="J1514" i="20"/>
  <c r="H1514" i="20"/>
  <c r="G1514" i="20"/>
  <c r="F1514" i="20"/>
  <c r="D1514" i="20"/>
  <c r="C1514" i="20"/>
  <c r="AC1513" i="20"/>
  <c r="AA1513" i="20"/>
  <c r="Z1513" i="20"/>
  <c r="Y1513" i="20"/>
  <c r="W1513" i="20"/>
  <c r="V1513" i="20"/>
  <c r="U1513" i="20"/>
  <c r="S1513" i="20"/>
  <c r="R1513" i="20"/>
  <c r="Q1513" i="20"/>
  <c r="N1513" i="20"/>
  <c r="M1513" i="20"/>
  <c r="K1513" i="20"/>
  <c r="J1513" i="20"/>
  <c r="I1513" i="20"/>
  <c r="G1513" i="20"/>
  <c r="F1513" i="20"/>
  <c r="E1513" i="20"/>
  <c r="C1513" i="20"/>
  <c r="AC1512" i="20"/>
  <c r="AB1512" i="20"/>
  <c r="Z1512" i="20"/>
  <c r="Y1512" i="20"/>
  <c r="X1512" i="20"/>
  <c r="V1512" i="20"/>
  <c r="U1512" i="20"/>
  <c r="T1512" i="20"/>
  <c r="R1512" i="20"/>
  <c r="Q1512" i="20"/>
  <c r="P1512" i="20"/>
  <c r="N1512" i="20"/>
  <c r="M1512" i="20"/>
  <c r="L1512" i="20"/>
  <c r="J1512" i="20"/>
  <c r="I1512" i="20"/>
  <c r="H1512" i="20"/>
  <c r="F1512" i="20"/>
  <c r="E1512" i="20"/>
  <c r="D1512" i="20"/>
  <c r="AC1511" i="20"/>
  <c r="AB1511" i="20"/>
  <c r="X1511" i="20"/>
  <c r="W1511" i="20"/>
  <c r="U1511" i="20"/>
  <c r="T1511" i="20"/>
  <c r="S1511" i="20"/>
  <c r="Q1511" i="20"/>
  <c r="P1511" i="20"/>
  <c r="O1511" i="20"/>
  <c r="M1511" i="20"/>
  <c r="L1511" i="20"/>
  <c r="K1511" i="20"/>
  <c r="I1511" i="20"/>
  <c r="H1511" i="20"/>
  <c r="G1511" i="20"/>
  <c r="E1511" i="20"/>
  <c r="D1511" i="20"/>
  <c r="C1511" i="20"/>
  <c r="AB1510" i="20"/>
  <c r="AA1510" i="20"/>
  <c r="Z1510" i="20"/>
  <c r="V1510" i="20"/>
  <c r="T1510" i="20"/>
  <c r="R1510" i="20"/>
  <c r="P1510" i="20"/>
  <c r="N1510" i="20"/>
  <c r="L1510" i="20"/>
  <c r="K1510" i="20"/>
  <c r="J1510" i="20"/>
  <c r="H1510" i="20"/>
  <c r="G1510" i="20"/>
  <c r="F1510" i="20"/>
  <c r="D1510" i="20"/>
  <c r="C1510" i="20"/>
  <c r="AC1509" i="20"/>
  <c r="AA1509" i="20"/>
  <c r="Z1509" i="20"/>
  <c r="Y1509" i="20"/>
  <c r="W1509" i="20"/>
  <c r="V1509" i="20"/>
  <c r="U1509" i="20"/>
  <c r="S1509" i="20"/>
  <c r="R1509" i="20"/>
  <c r="Q1509" i="20"/>
  <c r="M1509" i="20"/>
  <c r="K1509" i="20"/>
  <c r="J1509" i="20"/>
  <c r="G1509" i="20"/>
  <c r="F1509" i="20"/>
  <c r="E1509" i="20"/>
  <c r="C1509" i="20"/>
  <c r="AC1508" i="20"/>
  <c r="AB1508" i="20"/>
  <c r="Z1508" i="20"/>
  <c r="Y1508" i="20"/>
  <c r="X1508" i="20"/>
  <c r="V1508" i="20"/>
  <c r="T1508" i="20"/>
  <c r="R1508" i="20"/>
  <c r="Q1508" i="20"/>
  <c r="P1508" i="20"/>
  <c r="N1508" i="20"/>
  <c r="M1508" i="20"/>
  <c r="L1508" i="20"/>
  <c r="J1508" i="20"/>
  <c r="I1508" i="20"/>
  <c r="H1508" i="20"/>
  <c r="F1508" i="20"/>
  <c r="E1508" i="20"/>
  <c r="D1508" i="20"/>
  <c r="AC1507" i="20"/>
  <c r="AB1507" i="20"/>
  <c r="X1507" i="20"/>
  <c r="W1507" i="20"/>
  <c r="U1507" i="20"/>
  <c r="T1507" i="20"/>
  <c r="S1507" i="20"/>
  <c r="Q1507" i="20"/>
  <c r="P1507" i="20"/>
  <c r="O1507" i="20"/>
  <c r="M1507" i="20"/>
  <c r="L1507" i="20"/>
  <c r="K1507" i="20"/>
  <c r="I1507" i="20"/>
  <c r="H1507" i="20"/>
  <c r="G1507" i="20"/>
  <c r="E1507" i="20"/>
  <c r="D1507" i="20"/>
  <c r="C1507" i="20"/>
  <c r="AB1506" i="20"/>
  <c r="AA1506" i="20"/>
  <c r="Z1506" i="20"/>
  <c r="V1506" i="20"/>
  <c r="T1506" i="20"/>
  <c r="R1506" i="20"/>
  <c r="P1506" i="20"/>
  <c r="N1506" i="20"/>
  <c r="L1506" i="20"/>
  <c r="K1506" i="20"/>
  <c r="J1506" i="20"/>
  <c r="H1506" i="20"/>
  <c r="G1506" i="20"/>
  <c r="F1506" i="20"/>
  <c r="D1506" i="20"/>
  <c r="C1506" i="20"/>
  <c r="AC1505" i="20"/>
  <c r="AA1505" i="20"/>
  <c r="Z1505" i="20"/>
  <c r="Y1505" i="20"/>
  <c r="W1505" i="20"/>
  <c r="V1505" i="20"/>
  <c r="U1505" i="20"/>
  <c r="S1505" i="20"/>
  <c r="R1505" i="20"/>
  <c r="Q1505" i="20"/>
  <c r="N1505" i="20"/>
  <c r="M1505" i="20"/>
  <c r="K1505" i="20"/>
  <c r="J1505" i="20"/>
  <c r="I1505" i="20"/>
  <c r="G1505" i="20"/>
  <c r="F1505" i="20"/>
  <c r="E1505" i="20"/>
  <c r="C1505" i="20"/>
  <c r="AC1504" i="20"/>
  <c r="AB1504" i="20"/>
  <c r="Z1504" i="20"/>
  <c r="Y1504" i="20"/>
  <c r="X1504" i="20"/>
  <c r="V1504" i="20"/>
  <c r="T1504" i="20"/>
  <c r="R1504" i="20"/>
  <c r="Q1504" i="20"/>
  <c r="P1504" i="20"/>
  <c r="N1504" i="20"/>
  <c r="M1504" i="20"/>
  <c r="L1504" i="20"/>
  <c r="J1504" i="20"/>
  <c r="I1504" i="20"/>
  <c r="H1504" i="20"/>
  <c r="F1504" i="20"/>
  <c r="E1504" i="20"/>
  <c r="D1504" i="20"/>
  <c r="AC1503" i="20"/>
  <c r="AB1503" i="20"/>
  <c r="X1503" i="20"/>
  <c r="W1503" i="20"/>
  <c r="U1503" i="20"/>
  <c r="T1503" i="20"/>
  <c r="S1503" i="20"/>
  <c r="Q1503" i="20"/>
  <c r="P1503" i="20"/>
  <c r="O1503" i="20"/>
  <c r="M1503" i="20"/>
  <c r="L1503" i="20"/>
  <c r="K1503" i="20"/>
  <c r="I1503" i="20"/>
  <c r="H1503" i="20"/>
  <c r="G1503" i="20"/>
  <c r="E1503" i="20"/>
  <c r="D1503" i="20"/>
  <c r="C1503" i="20"/>
  <c r="AB1502" i="20"/>
  <c r="AA1502" i="20"/>
  <c r="Z1502" i="20"/>
  <c r="X1502" i="20"/>
  <c r="V1502" i="20"/>
  <c r="T1502" i="20"/>
  <c r="R1502" i="20"/>
  <c r="P1502" i="20"/>
  <c r="N1502" i="20"/>
  <c r="L1502" i="20"/>
  <c r="K1502" i="20"/>
  <c r="J1502" i="20"/>
  <c r="H1502" i="20"/>
  <c r="G1502" i="20"/>
  <c r="F1502" i="20"/>
  <c r="D1502" i="20"/>
  <c r="C1502" i="20"/>
  <c r="AC1501" i="20"/>
  <c r="AA1501" i="20"/>
  <c r="Z1501" i="20"/>
  <c r="Y1501" i="20"/>
  <c r="W1501" i="20"/>
  <c r="V1501" i="20"/>
  <c r="U1501" i="20"/>
  <c r="S1501" i="20"/>
  <c r="R1501" i="20"/>
  <c r="Q1501" i="20"/>
  <c r="N1501" i="20"/>
  <c r="M1501" i="20"/>
  <c r="K1501" i="20"/>
  <c r="J1501" i="20"/>
  <c r="I1501" i="20"/>
  <c r="G1501" i="20"/>
  <c r="F1501" i="20"/>
  <c r="E1501" i="20"/>
  <c r="C1501" i="20"/>
  <c r="AC1500" i="20"/>
  <c r="AB1500" i="20"/>
  <c r="Z1500" i="20"/>
  <c r="Y1500" i="20"/>
  <c r="X1500" i="20"/>
  <c r="V1500" i="20"/>
  <c r="U1500" i="20"/>
  <c r="T1500" i="20"/>
  <c r="R1500" i="20"/>
  <c r="Q1500" i="20"/>
  <c r="P1500" i="20"/>
  <c r="N1500" i="20"/>
  <c r="M1500" i="20"/>
  <c r="L1500" i="20"/>
  <c r="J1500" i="20"/>
  <c r="I1500" i="20"/>
  <c r="H1500" i="20"/>
  <c r="F1500" i="20"/>
  <c r="E1500" i="20"/>
  <c r="D1500" i="20"/>
  <c r="AC1499" i="20"/>
  <c r="AB1499" i="20"/>
  <c r="X1499" i="20"/>
  <c r="W1499" i="20"/>
  <c r="U1499" i="20"/>
  <c r="T1499" i="20"/>
  <c r="S1499" i="20"/>
  <c r="Q1499" i="20"/>
  <c r="P1499" i="20"/>
  <c r="O1499" i="20"/>
  <c r="M1499" i="20"/>
  <c r="L1499" i="20"/>
  <c r="K1499" i="20"/>
  <c r="I1499" i="20"/>
  <c r="H1499" i="20"/>
  <c r="G1499" i="20"/>
  <c r="E1499" i="20"/>
  <c r="D1499" i="20"/>
  <c r="C1499" i="20"/>
  <c r="AB1498" i="20"/>
  <c r="AA1498" i="20"/>
  <c r="Z1498" i="20"/>
  <c r="V1498" i="20"/>
  <c r="T1498" i="20"/>
  <c r="R1498" i="20"/>
  <c r="P1498" i="20"/>
  <c r="N1498" i="20"/>
  <c r="L1498" i="20"/>
  <c r="K1498" i="20"/>
  <c r="J1498" i="20"/>
  <c r="H1498" i="20"/>
  <c r="G1498" i="20"/>
  <c r="F1498" i="20"/>
  <c r="D1498" i="20"/>
  <c r="C1498" i="20"/>
  <c r="AC1497" i="20"/>
  <c r="AA1497" i="20"/>
  <c r="Z1497" i="20"/>
  <c r="Y1497" i="20"/>
  <c r="W1497" i="20"/>
  <c r="V1497" i="20"/>
  <c r="U1497" i="20"/>
  <c r="S1497" i="20"/>
  <c r="R1497" i="20"/>
  <c r="Q1497" i="20"/>
  <c r="N1497" i="20"/>
  <c r="M1497" i="20"/>
  <c r="K1497" i="20"/>
  <c r="J1497" i="20"/>
  <c r="I1497" i="20"/>
  <c r="G1497" i="20"/>
  <c r="F1497" i="20"/>
  <c r="E1497" i="20"/>
  <c r="C1497" i="20"/>
  <c r="AC1496" i="20"/>
  <c r="AB1496" i="20"/>
  <c r="Z1496" i="20"/>
  <c r="Y1496" i="20"/>
  <c r="X1496" i="20"/>
  <c r="V1496" i="20"/>
  <c r="U1496" i="20"/>
  <c r="T1496" i="20"/>
  <c r="R1496" i="20"/>
  <c r="Q1496" i="20"/>
  <c r="P1496" i="20"/>
  <c r="N1496" i="20"/>
  <c r="M1496" i="20"/>
  <c r="L1496" i="20"/>
  <c r="J1496" i="20"/>
  <c r="I1496" i="20"/>
  <c r="H1496" i="20"/>
  <c r="F1496" i="20"/>
  <c r="E1496" i="20"/>
  <c r="D1496" i="20"/>
  <c r="AC1495" i="20"/>
  <c r="AB1495" i="20"/>
  <c r="X1495" i="20"/>
  <c r="W1495" i="20"/>
  <c r="U1495" i="20"/>
  <c r="T1495" i="20"/>
  <c r="S1495" i="20"/>
  <c r="Q1495" i="20"/>
  <c r="P1495" i="20"/>
  <c r="O1495" i="20"/>
  <c r="M1495" i="20"/>
  <c r="L1495" i="20"/>
  <c r="K1495" i="20"/>
  <c r="I1495" i="20"/>
  <c r="H1495" i="20"/>
  <c r="G1495" i="20"/>
  <c r="E1495" i="20"/>
  <c r="D1495" i="20"/>
  <c r="C1495" i="20"/>
  <c r="AB1494" i="20"/>
  <c r="AA1494" i="20"/>
  <c r="Z1494" i="20"/>
  <c r="V1494" i="20"/>
  <c r="T1494" i="20"/>
  <c r="R1494" i="20"/>
  <c r="P1494" i="20"/>
  <c r="N1494" i="20"/>
  <c r="L1494" i="20"/>
  <c r="K1494" i="20"/>
  <c r="J1494" i="20"/>
  <c r="H1494" i="20"/>
  <c r="G1494" i="20"/>
  <c r="F1494" i="20"/>
  <c r="D1494" i="20"/>
  <c r="C1494" i="20"/>
  <c r="AC1493" i="20"/>
  <c r="AA1493" i="20"/>
  <c r="Z1493" i="20"/>
  <c r="Y1493" i="20"/>
  <c r="W1493" i="20"/>
  <c r="V1493" i="20"/>
  <c r="U1493" i="20"/>
  <c r="S1493" i="20"/>
  <c r="R1493" i="20"/>
  <c r="Q1493" i="20"/>
  <c r="N1493" i="20"/>
  <c r="M1493" i="20"/>
  <c r="K1493" i="20"/>
  <c r="J1493" i="20"/>
  <c r="I1493" i="20"/>
  <c r="G1493" i="20"/>
  <c r="F1493" i="20"/>
  <c r="E1493" i="20"/>
  <c r="C1493" i="20"/>
  <c r="AC1492" i="20"/>
  <c r="AB1492" i="20"/>
  <c r="Z1492" i="20"/>
  <c r="Y1492" i="20"/>
  <c r="X1492" i="20"/>
  <c r="V1492" i="20"/>
  <c r="U1492" i="20"/>
  <c r="T1492" i="20"/>
  <c r="R1492" i="20"/>
  <c r="Q1492" i="20"/>
  <c r="P1492" i="20"/>
  <c r="N1492" i="20"/>
  <c r="M1492" i="20"/>
  <c r="L1492" i="20"/>
  <c r="J1492" i="20"/>
  <c r="I1492" i="20"/>
  <c r="H1492" i="20"/>
  <c r="F1492" i="20"/>
  <c r="E1492" i="20"/>
  <c r="D1492" i="20"/>
  <c r="AC1491" i="20"/>
  <c r="AB1491" i="20"/>
  <c r="X1491" i="20"/>
  <c r="W1491" i="20"/>
  <c r="U1491" i="20"/>
  <c r="T1491" i="20"/>
  <c r="S1491" i="20"/>
  <c r="Q1491" i="20"/>
  <c r="P1491" i="20"/>
  <c r="O1491" i="20"/>
  <c r="M1491" i="20"/>
  <c r="L1491" i="20"/>
  <c r="K1491" i="20"/>
  <c r="I1491" i="20"/>
  <c r="H1491" i="20"/>
  <c r="G1491" i="20"/>
  <c r="E1491" i="20"/>
  <c r="D1491" i="20"/>
  <c r="C1491" i="20"/>
  <c r="AB1490" i="20"/>
  <c r="AA1490" i="20"/>
  <c r="Z1490" i="20"/>
  <c r="V1490" i="20"/>
  <c r="T1490" i="20"/>
  <c r="R1490" i="20"/>
  <c r="P1490" i="20"/>
  <c r="N1490" i="20"/>
  <c r="L1490" i="20"/>
  <c r="K1490" i="20"/>
  <c r="J1490" i="20"/>
  <c r="H1490" i="20"/>
  <c r="G1490" i="20"/>
  <c r="F1490" i="20"/>
  <c r="D1490" i="20"/>
  <c r="C1490" i="20"/>
  <c r="AC1489" i="20"/>
  <c r="AA1489" i="20"/>
  <c r="Z1489" i="20"/>
  <c r="Y1489" i="20"/>
  <c r="W1489" i="20"/>
  <c r="S1489" i="20"/>
  <c r="R1489" i="20"/>
  <c r="Q1489" i="20"/>
  <c r="N1489" i="20"/>
  <c r="M1489" i="20"/>
  <c r="K1489" i="20"/>
  <c r="J1489" i="20"/>
  <c r="I1489" i="20"/>
  <c r="G1489" i="20"/>
  <c r="F1489" i="20"/>
  <c r="E1489" i="20"/>
  <c r="C1489" i="20"/>
  <c r="AC1488" i="20"/>
  <c r="AB1488" i="20"/>
  <c r="Z1488" i="20"/>
  <c r="Y1488" i="20"/>
  <c r="X1488" i="20"/>
  <c r="V1488" i="20"/>
  <c r="T1488" i="20"/>
  <c r="R1488" i="20"/>
  <c r="Q1488" i="20"/>
  <c r="P1488" i="20"/>
  <c r="N1488" i="20"/>
  <c r="M1488" i="20"/>
  <c r="L1488" i="20"/>
  <c r="J1488" i="20"/>
  <c r="I1488" i="20"/>
  <c r="H1488" i="20"/>
  <c r="F1488" i="20"/>
  <c r="E1488" i="20"/>
  <c r="D1488" i="20"/>
  <c r="AC1487" i="20"/>
  <c r="AB1487" i="20"/>
  <c r="X1487" i="20"/>
  <c r="W1487" i="20"/>
  <c r="U1487" i="20"/>
  <c r="T1487" i="20"/>
  <c r="S1487" i="20"/>
  <c r="Q1487" i="20"/>
  <c r="P1487" i="20"/>
  <c r="O1487" i="20"/>
  <c r="M1487" i="20"/>
  <c r="L1487" i="20"/>
  <c r="K1487" i="20"/>
  <c r="I1487" i="20"/>
  <c r="H1487" i="20"/>
  <c r="G1487" i="20"/>
  <c r="E1487" i="20"/>
  <c r="D1487" i="20"/>
  <c r="C1487" i="20"/>
  <c r="AB1486" i="20"/>
  <c r="AA1486" i="20"/>
  <c r="Z1486" i="20"/>
  <c r="X1486" i="20"/>
  <c r="V1486" i="20"/>
  <c r="T1486" i="20"/>
  <c r="R1486" i="20"/>
  <c r="P1486" i="20"/>
  <c r="L1486" i="20"/>
  <c r="K1486" i="20"/>
  <c r="J1486" i="20"/>
  <c r="H1486" i="20"/>
  <c r="G1486" i="20"/>
  <c r="F1486" i="20"/>
  <c r="D1486" i="20"/>
  <c r="C1486" i="20"/>
  <c r="AC1485" i="20"/>
  <c r="AA1485" i="20"/>
  <c r="Z1485" i="20"/>
  <c r="Y1485" i="20"/>
  <c r="W1485" i="20"/>
  <c r="V1485" i="20"/>
  <c r="U1485" i="20"/>
  <c r="S1485" i="20"/>
  <c r="R1485" i="20"/>
  <c r="Q1485" i="20"/>
  <c r="N1485" i="20"/>
  <c r="M1485" i="20"/>
  <c r="K1485" i="20"/>
  <c r="J1485" i="20"/>
  <c r="I1485" i="20"/>
  <c r="G1485" i="20"/>
  <c r="F1485" i="20"/>
  <c r="E1485" i="20"/>
  <c r="C1485" i="20"/>
  <c r="AC1484" i="20"/>
  <c r="AB1484" i="20"/>
  <c r="Z1484" i="20"/>
  <c r="Y1484" i="20"/>
  <c r="X1484" i="20"/>
  <c r="V1484" i="20"/>
  <c r="U1484" i="20"/>
  <c r="T1484" i="20"/>
  <c r="R1484" i="20"/>
  <c r="Q1484" i="20"/>
  <c r="P1484" i="20"/>
  <c r="N1484" i="20"/>
  <c r="M1484" i="20"/>
  <c r="L1484" i="20"/>
  <c r="J1484" i="20"/>
  <c r="I1484" i="20"/>
  <c r="H1484" i="20"/>
  <c r="F1484" i="20"/>
  <c r="E1484" i="20"/>
  <c r="D1484" i="20"/>
  <c r="AC1483" i="20"/>
  <c r="AB1483" i="20"/>
  <c r="X1483" i="20"/>
  <c r="W1483" i="20"/>
  <c r="U1483" i="20"/>
  <c r="T1483" i="20"/>
  <c r="S1483" i="20"/>
  <c r="Q1483" i="20"/>
  <c r="P1483" i="20"/>
  <c r="O1483" i="20"/>
  <c r="M1483" i="20"/>
  <c r="L1483" i="20"/>
  <c r="K1483" i="20"/>
  <c r="I1483" i="20"/>
  <c r="H1483" i="20"/>
  <c r="G1483" i="20"/>
  <c r="E1483" i="20"/>
  <c r="D1483" i="20"/>
  <c r="C1483" i="20"/>
  <c r="AB1482" i="20"/>
  <c r="AA1482" i="20"/>
  <c r="Z1482" i="20"/>
  <c r="V1482" i="20"/>
  <c r="T1482" i="20"/>
  <c r="R1482" i="20"/>
  <c r="P1482" i="20"/>
  <c r="N1482" i="20"/>
  <c r="L1482" i="20"/>
  <c r="K1482" i="20"/>
  <c r="J1482" i="20"/>
  <c r="H1482" i="20"/>
  <c r="G1482" i="20"/>
  <c r="F1482" i="20"/>
  <c r="D1482" i="20"/>
  <c r="C1482" i="20"/>
  <c r="AC1481" i="20"/>
  <c r="AA1481" i="20"/>
  <c r="Z1481" i="20"/>
  <c r="Y1481" i="20"/>
  <c r="W1481" i="20"/>
  <c r="V1481" i="20"/>
  <c r="U1481" i="20"/>
  <c r="S1481" i="20"/>
  <c r="R1481" i="20"/>
  <c r="Q1481" i="20"/>
  <c r="N1481" i="20"/>
  <c r="M1481" i="20"/>
  <c r="K1481" i="20"/>
  <c r="J1481" i="20"/>
  <c r="I1481" i="20"/>
  <c r="G1481" i="20"/>
  <c r="F1481" i="20"/>
  <c r="E1481" i="20"/>
  <c r="C1481" i="20"/>
  <c r="AC1480" i="20"/>
  <c r="AB1480" i="20"/>
  <c r="Z1480" i="20"/>
  <c r="Y1480" i="20"/>
  <c r="X1480" i="20"/>
  <c r="V1480" i="20"/>
  <c r="U1480" i="20"/>
  <c r="T1480" i="20"/>
  <c r="R1480" i="20"/>
  <c r="Q1480" i="20"/>
  <c r="P1480" i="20"/>
  <c r="N1480" i="20"/>
  <c r="M1480" i="20"/>
  <c r="L1480" i="20"/>
  <c r="J1480" i="20"/>
  <c r="I1480" i="20"/>
  <c r="H1480" i="20"/>
  <c r="F1480" i="20"/>
  <c r="E1480" i="20"/>
  <c r="D1480" i="20"/>
  <c r="AC1479" i="20"/>
  <c r="AB1479" i="20"/>
  <c r="X1479" i="20"/>
  <c r="W1479" i="20"/>
  <c r="U1479" i="20"/>
  <c r="T1479" i="20"/>
  <c r="S1479" i="20"/>
  <c r="Q1479" i="20"/>
  <c r="P1479" i="20"/>
  <c r="O1479" i="20"/>
  <c r="M1479" i="20"/>
  <c r="L1479" i="20"/>
  <c r="K1479" i="20"/>
  <c r="H1479" i="20"/>
  <c r="G1479" i="20"/>
  <c r="E1479" i="20"/>
  <c r="D1479" i="20"/>
  <c r="C1479" i="20"/>
  <c r="AB1478" i="20"/>
  <c r="AA1478" i="20"/>
  <c r="Z1478" i="20"/>
  <c r="V1478" i="20"/>
  <c r="T1478" i="20"/>
  <c r="R1478" i="20"/>
  <c r="P1478" i="20"/>
  <c r="N1478" i="20"/>
  <c r="L1478" i="20"/>
  <c r="K1478" i="20"/>
  <c r="J1478" i="20"/>
  <c r="H1478" i="20"/>
  <c r="G1478" i="20"/>
  <c r="F1478" i="20"/>
  <c r="D1478" i="20"/>
  <c r="C1478" i="20"/>
  <c r="Z1477" i="20"/>
  <c r="Y1477" i="20"/>
  <c r="W1477" i="20"/>
  <c r="V1477" i="20"/>
  <c r="U1477" i="20"/>
  <c r="S1477" i="20"/>
  <c r="R1477" i="20"/>
  <c r="N1477" i="20"/>
  <c r="M1477" i="20"/>
  <c r="K1477" i="20"/>
  <c r="J1477" i="20"/>
  <c r="I1477" i="20"/>
  <c r="G1477" i="20"/>
  <c r="F1477" i="20"/>
  <c r="E1477" i="20"/>
  <c r="C1477" i="20"/>
  <c r="AB1476" i="20"/>
  <c r="Z1476" i="20"/>
  <c r="Y1476" i="20"/>
  <c r="X1476" i="20"/>
  <c r="V1476" i="20"/>
  <c r="U1476" i="20"/>
  <c r="T1476" i="20"/>
  <c r="R1476" i="20"/>
  <c r="P1476" i="20"/>
  <c r="M1476" i="20"/>
  <c r="L1476" i="20"/>
  <c r="J1476" i="20"/>
  <c r="H1476" i="20"/>
  <c r="F1476" i="20"/>
  <c r="E1476" i="20"/>
  <c r="D1476" i="20"/>
  <c r="AC1475" i="20"/>
  <c r="AB1475" i="20"/>
  <c r="X1475" i="20"/>
  <c r="W1475" i="20"/>
  <c r="U1475" i="20"/>
  <c r="T1475" i="20"/>
  <c r="S1475" i="20"/>
  <c r="Q1475" i="20"/>
  <c r="P1475" i="20"/>
  <c r="O1475" i="20"/>
  <c r="M1475" i="20"/>
  <c r="L1475" i="20"/>
  <c r="K1475" i="20"/>
  <c r="I1475" i="20"/>
  <c r="H1475" i="20"/>
  <c r="G1475" i="20"/>
  <c r="E1475" i="20"/>
  <c r="C1475" i="20"/>
  <c r="AB1474" i="20"/>
  <c r="AA1474" i="20"/>
  <c r="Z1474" i="20"/>
  <c r="V1474" i="20"/>
  <c r="T1474" i="20"/>
  <c r="R1474" i="20"/>
  <c r="P1474" i="20"/>
  <c r="N1474" i="20"/>
  <c r="L1474" i="20"/>
  <c r="K1474" i="20"/>
  <c r="J1474" i="20"/>
  <c r="H1474" i="20"/>
  <c r="G1474" i="20"/>
  <c r="F1474" i="20"/>
  <c r="D1474" i="20"/>
  <c r="C1474" i="20"/>
  <c r="AC1473" i="20"/>
  <c r="AA1473" i="20"/>
  <c r="Z1473" i="20"/>
  <c r="Y1473" i="20"/>
  <c r="W1473" i="20"/>
  <c r="V1473" i="20"/>
  <c r="U1473" i="20"/>
  <c r="S1473" i="20"/>
  <c r="R1473" i="20"/>
  <c r="Q1473" i="20"/>
  <c r="N1473" i="20"/>
  <c r="M1473" i="20"/>
  <c r="K1473" i="20"/>
  <c r="J1473" i="20"/>
  <c r="I1473" i="20"/>
  <c r="G1473" i="20"/>
  <c r="F1473" i="20"/>
  <c r="E1473" i="20"/>
  <c r="C1473" i="20"/>
  <c r="AC1472" i="20"/>
  <c r="AB1472" i="20"/>
  <c r="Z1472" i="20"/>
  <c r="Y1472" i="20"/>
  <c r="X1472" i="20"/>
  <c r="V1472" i="20"/>
  <c r="U1472" i="20"/>
  <c r="T1472" i="20"/>
  <c r="R1472" i="20"/>
  <c r="Q1472" i="20"/>
  <c r="P1472" i="20"/>
  <c r="N1472" i="20"/>
  <c r="M1472" i="20"/>
  <c r="L1472" i="20"/>
  <c r="J1472" i="20"/>
  <c r="I1472" i="20"/>
  <c r="H1472" i="20"/>
  <c r="F1472" i="20"/>
  <c r="E1472" i="20"/>
  <c r="D1472" i="20"/>
  <c r="AC1471" i="20"/>
  <c r="AB1471" i="20"/>
  <c r="X1471" i="20"/>
  <c r="W1471" i="20"/>
  <c r="U1471" i="20"/>
  <c r="T1471" i="20"/>
  <c r="S1471" i="20"/>
  <c r="Q1471" i="20"/>
  <c r="P1471" i="20"/>
  <c r="O1471" i="20"/>
  <c r="M1471" i="20"/>
  <c r="L1471" i="20"/>
  <c r="K1471" i="20"/>
  <c r="I1471" i="20"/>
  <c r="H1471" i="20"/>
  <c r="G1471" i="20"/>
  <c r="E1471" i="20"/>
  <c r="D1471" i="20"/>
  <c r="C1471" i="20"/>
  <c r="AB1470" i="20"/>
  <c r="AA1470" i="20"/>
  <c r="Z1470" i="20"/>
  <c r="X1470" i="20"/>
  <c r="T1470" i="20"/>
  <c r="R1470" i="20"/>
  <c r="P1470" i="20"/>
  <c r="N1470" i="20"/>
  <c r="L1470" i="20"/>
  <c r="K1470" i="20"/>
  <c r="J1470" i="20"/>
  <c r="H1470" i="20"/>
  <c r="G1470" i="20"/>
  <c r="F1470" i="20"/>
  <c r="D1470" i="20"/>
  <c r="C1470" i="20"/>
  <c r="AC1469" i="20"/>
  <c r="AA1469" i="20"/>
  <c r="Z1469" i="20"/>
  <c r="Y1469" i="20"/>
  <c r="W1469" i="20"/>
  <c r="V1469" i="20"/>
  <c r="S1469" i="20"/>
  <c r="R1469" i="20"/>
  <c r="Q1469" i="20"/>
  <c r="N1469" i="20"/>
  <c r="M1469" i="20"/>
  <c r="K1469" i="20"/>
  <c r="J1469" i="20"/>
  <c r="I1469" i="20"/>
  <c r="G1469" i="20"/>
  <c r="F1469" i="20"/>
  <c r="E1469" i="20"/>
  <c r="C1469" i="20"/>
  <c r="AC1468" i="20"/>
  <c r="AB1468" i="20"/>
  <c r="Z1468" i="20"/>
  <c r="Y1468" i="20"/>
  <c r="X1468" i="20"/>
  <c r="V1468" i="20"/>
  <c r="U1468" i="20"/>
  <c r="T1468" i="20"/>
  <c r="R1468" i="20"/>
  <c r="Q1468" i="20"/>
  <c r="P1468" i="20"/>
  <c r="N1468" i="20"/>
  <c r="M1468" i="20"/>
  <c r="L1468" i="20"/>
  <c r="J1468" i="20"/>
  <c r="I1468" i="20"/>
  <c r="H1468" i="20"/>
  <c r="F1468" i="20"/>
  <c r="E1468" i="20"/>
  <c r="D1468" i="20"/>
  <c r="AC1467" i="20"/>
  <c r="AB1467" i="20"/>
  <c r="X1467" i="20"/>
  <c r="W1467" i="20"/>
  <c r="U1467" i="20"/>
  <c r="T1467" i="20"/>
  <c r="S1467" i="20"/>
  <c r="Q1467" i="20"/>
  <c r="P1467" i="20"/>
  <c r="O1467" i="20"/>
  <c r="M1467" i="20"/>
  <c r="L1467" i="20"/>
  <c r="K1467" i="20"/>
  <c r="I1467" i="20"/>
  <c r="H1467" i="20"/>
  <c r="G1467" i="20"/>
  <c r="E1467" i="20"/>
  <c r="D1467" i="20"/>
  <c r="C1467" i="20"/>
  <c r="AB1466" i="20"/>
  <c r="AA1466" i="20"/>
  <c r="Z1466" i="20"/>
  <c r="V1466" i="20"/>
  <c r="T1466" i="20"/>
  <c r="R1466" i="20"/>
  <c r="P1466" i="20"/>
  <c r="N1466" i="20"/>
  <c r="L1466" i="20"/>
  <c r="K1466" i="20"/>
  <c r="J1466" i="20"/>
  <c r="H1466" i="20"/>
  <c r="G1466" i="20"/>
  <c r="F1466" i="20"/>
  <c r="D1466" i="20"/>
  <c r="C1466" i="20"/>
  <c r="AC1465" i="20"/>
  <c r="AA1465" i="20"/>
  <c r="Z1465" i="20"/>
  <c r="Y1465" i="20"/>
  <c r="W1465" i="20"/>
  <c r="V1465" i="20"/>
  <c r="U1465" i="20"/>
  <c r="S1465" i="20"/>
  <c r="R1465" i="20"/>
  <c r="Q1465" i="20"/>
  <c r="N1465" i="20"/>
  <c r="M1465" i="20"/>
  <c r="K1465" i="20"/>
  <c r="J1465" i="20"/>
  <c r="I1465" i="20"/>
  <c r="G1465" i="20"/>
  <c r="F1465" i="20"/>
  <c r="E1465" i="20"/>
  <c r="C1465" i="20"/>
  <c r="AC1464" i="20"/>
  <c r="AB1464" i="20"/>
  <c r="Z1464" i="20"/>
  <c r="Y1464" i="20"/>
  <c r="X1464" i="20"/>
  <c r="V1464" i="20"/>
  <c r="U1464" i="20"/>
  <c r="T1464" i="20"/>
  <c r="R1464" i="20"/>
  <c r="Q1464" i="20"/>
  <c r="P1464" i="20"/>
  <c r="N1464" i="20"/>
  <c r="M1464" i="20"/>
  <c r="L1464" i="20"/>
  <c r="J1464" i="20"/>
  <c r="I1464" i="20"/>
  <c r="H1464" i="20"/>
  <c r="F1464" i="20"/>
  <c r="E1464" i="20"/>
  <c r="D1464" i="20"/>
  <c r="AC1463" i="20"/>
  <c r="AB1463" i="20"/>
  <c r="X1463" i="20"/>
  <c r="W1463" i="20"/>
  <c r="U1463" i="20"/>
  <c r="T1463" i="20"/>
  <c r="S1463" i="20"/>
  <c r="Q1463" i="20"/>
  <c r="P1463" i="20"/>
  <c r="O1463" i="20"/>
  <c r="M1463" i="20"/>
  <c r="L1463" i="20"/>
  <c r="K1463" i="20"/>
  <c r="I1463" i="20"/>
  <c r="H1463" i="20"/>
  <c r="G1463" i="20"/>
  <c r="E1463" i="20"/>
  <c r="D1463" i="20"/>
  <c r="C1463" i="20"/>
  <c r="AB1462" i="20"/>
  <c r="AA1462" i="20"/>
  <c r="Z1462" i="20"/>
  <c r="V1462" i="20"/>
  <c r="T1462" i="20"/>
  <c r="R1462" i="20"/>
  <c r="P1462" i="20"/>
  <c r="N1462" i="20"/>
  <c r="L1462" i="20"/>
  <c r="K1462" i="20"/>
  <c r="J1462" i="20"/>
  <c r="H1462" i="20"/>
  <c r="G1462" i="20"/>
  <c r="F1462" i="20"/>
  <c r="D1462" i="20"/>
  <c r="C1462" i="20"/>
  <c r="AC1461" i="20"/>
  <c r="AA1461" i="20"/>
  <c r="Z1461" i="20"/>
  <c r="Y1461" i="20"/>
  <c r="W1461" i="20"/>
  <c r="V1461" i="20"/>
  <c r="U1461" i="20"/>
  <c r="S1461" i="20"/>
  <c r="R1461" i="20"/>
  <c r="Q1461" i="20"/>
  <c r="N1461" i="20"/>
  <c r="M1461" i="20"/>
  <c r="K1461" i="20"/>
  <c r="J1461" i="20"/>
  <c r="I1461" i="20"/>
  <c r="G1461" i="20"/>
  <c r="F1461" i="20"/>
  <c r="E1461" i="20"/>
  <c r="C1461" i="20"/>
  <c r="AC1460" i="20"/>
  <c r="AB1460" i="20"/>
  <c r="Z1460" i="20"/>
  <c r="Y1460" i="20"/>
  <c r="X1460" i="20"/>
  <c r="V1460" i="20"/>
  <c r="T1460" i="20"/>
  <c r="R1460" i="20"/>
  <c r="Q1460" i="20"/>
  <c r="P1460" i="20"/>
  <c r="M1460" i="20"/>
  <c r="L1460" i="20"/>
  <c r="J1460" i="20"/>
  <c r="I1460" i="20"/>
  <c r="H1460" i="20"/>
  <c r="F1460" i="20"/>
  <c r="E1460" i="20"/>
  <c r="D1460" i="20"/>
  <c r="AC1459" i="20"/>
  <c r="AB1459" i="20"/>
  <c r="X1459" i="20"/>
  <c r="W1459" i="20"/>
  <c r="U1459" i="20"/>
  <c r="T1459" i="20"/>
  <c r="S1459" i="20"/>
  <c r="Q1459" i="20"/>
  <c r="P1459" i="20"/>
  <c r="O1459" i="20"/>
  <c r="M1459" i="20"/>
  <c r="L1459" i="20"/>
  <c r="K1459" i="20"/>
  <c r="I1459" i="20"/>
  <c r="H1459" i="20"/>
  <c r="G1459" i="20"/>
  <c r="E1459" i="20"/>
  <c r="D1459" i="20"/>
  <c r="C1459" i="20"/>
  <c r="AB1458" i="20"/>
  <c r="AA1458" i="20"/>
  <c r="Z1458" i="20"/>
  <c r="V1458" i="20"/>
  <c r="T1458" i="20"/>
  <c r="R1458" i="20"/>
  <c r="P1458" i="20"/>
  <c r="N1458" i="20"/>
  <c r="L1458" i="20"/>
  <c r="K1458" i="20"/>
  <c r="J1458" i="20"/>
  <c r="H1458" i="20"/>
  <c r="G1458" i="20"/>
  <c r="F1458" i="20"/>
  <c r="D1458" i="20"/>
  <c r="C1458" i="20"/>
  <c r="AC1457" i="20"/>
  <c r="AA1457" i="20"/>
  <c r="Z1457" i="20"/>
  <c r="Y1457" i="20"/>
  <c r="W1457" i="20"/>
  <c r="V1457" i="20"/>
  <c r="U1457" i="20"/>
  <c r="S1457" i="20"/>
  <c r="R1457" i="20"/>
  <c r="Q1457" i="20"/>
  <c r="N1457" i="20"/>
  <c r="M1457" i="20"/>
  <c r="K1457" i="20"/>
  <c r="J1457" i="20"/>
  <c r="I1457" i="20"/>
  <c r="G1457" i="20"/>
  <c r="F1457" i="20"/>
  <c r="E1457" i="20"/>
  <c r="C1457" i="20"/>
  <c r="AB1456" i="20"/>
  <c r="Z1456" i="20"/>
  <c r="Y1456" i="20"/>
  <c r="X1456" i="20"/>
  <c r="V1456" i="20"/>
  <c r="U1456" i="20"/>
  <c r="T1456" i="20"/>
  <c r="R1456" i="20"/>
  <c r="P1456" i="20"/>
  <c r="N1456" i="20"/>
  <c r="M1456" i="20"/>
  <c r="L1456" i="20"/>
  <c r="J1456" i="20"/>
  <c r="I1456" i="20"/>
  <c r="H1456" i="20"/>
  <c r="F1456" i="20"/>
  <c r="E1456" i="20"/>
  <c r="D1456" i="20"/>
  <c r="AC1455" i="20"/>
  <c r="X1455" i="20"/>
  <c r="W1455" i="20"/>
  <c r="U1455" i="20"/>
  <c r="T1455" i="20"/>
  <c r="S1455" i="20"/>
  <c r="Q1455" i="20"/>
  <c r="P1455" i="20"/>
  <c r="O1455" i="20"/>
  <c r="M1455" i="20"/>
  <c r="L1455" i="20"/>
  <c r="K1455" i="20"/>
  <c r="I1455" i="20"/>
  <c r="H1455" i="20"/>
  <c r="G1455" i="20"/>
  <c r="E1455" i="20"/>
  <c r="D1455" i="20"/>
  <c r="C1455" i="20"/>
  <c r="AB1454" i="20"/>
  <c r="Z1454" i="20"/>
  <c r="X1454" i="20"/>
  <c r="V1454" i="20"/>
  <c r="T1454" i="20"/>
  <c r="R1454" i="20"/>
  <c r="P1454" i="20"/>
  <c r="N1454" i="20"/>
  <c r="L1454" i="20"/>
  <c r="K1454" i="20"/>
  <c r="J1454" i="20"/>
  <c r="H1454" i="20"/>
  <c r="F1454" i="20"/>
  <c r="C1454" i="20"/>
  <c r="Z1453" i="20"/>
  <c r="Y1453" i="20"/>
  <c r="W1453" i="20"/>
  <c r="V1453" i="20"/>
  <c r="U1453" i="20"/>
  <c r="S1453" i="20"/>
  <c r="R1453" i="20"/>
  <c r="N1453" i="20"/>
  <c r="M1453" i="20"/>
  <c r="K1453" i="20"/>
  <c r="J1453" i="20"/>
  <c r="I1453" i="20"/>
  <c r="G1453" i="20"/>
  <c r="F1453" i="20"/>
  <c r="E1453" i="20"/>
  <c r="C1453" i="20"/>
  <c r="AC1452" i="20"/>
  <c r="AB1452" i="20"/>
  <c r="Z1452" i="20"/>
  <c r="Y1452" i="20"/>
  <c r="X1452" i="20"/>
  <c r="V1452" i="20"/>
  <c r="U1452" i="20"/>
  <c r="T1452" i="20"/>
  <c r="R1452" i="20"/>
  <c r="Q1452" i="20"/>
  <c r="P1452" i="20"/>
  <c r="M1452" i="20"/>
  <c r="L1452" i="20"/>
  <c r="J1452" i="20"/>
  <c r="H1452" i="20"/>
  <c r="F1452" i="20"/>
  <c r="E1452" i="20"/>
  <c r="D1452" i="20"/>
  <c r="AC1451" i="20"/>
  <c r="AB1451" i="20"/>
  <c r="X1451" i="20"/>
  <c r="W1451" i="20"/>
  <c r="U1451" i="20"/>
  <c r="T1451" i="20"/>
  <c r="S1451" i="20"/>
  <c r="Q1451" i="20"/>
  <c r="P1451" i="20"/>
  <c r="O1451" i="20"/>
  <c r="M1451" i="20"/>
  <c r="L1451" i="20"/>
  <c r="K1451" i="20"/>
  <c r="I1451" i="20"/>
  <c r="H1451" i="20"/>
  <c r="G1451" i="20"/>
  <c r="E1451" i="20"/>
  <c r="D1451" i="20"/>
  <c r="C1451" i="20"/>
  <c r="AB1450" i="20"/>
  <c r="AA1450" i="20"/>
  <c r="Z1450" i="20"/>
  <c r="V1450" i="20"/>
  <c r="T1450" i="20"/>
  <c r="R1450" i="20"/>
  <c r="P1450" i="20"/>
  <c r="N1450" i="20"/>
  <c r="L1450" i="20"/>
  <c r="K1450" i="20"/>
  <c r="J1450" i="20"/>
  <c r="H1450" i="20"/>
  <c r="G1450" i="20"/>
  <c r="F1450" i="20"/>
  <c r="D1450" i="20"/>
  <c r="C1450" i="20"/>
  <c r="AC1449" i="20"/>
  <c r="AA1449" i="20"/>
  <c r="Z1449" i="20"/>
  <c r="Y1449" i="20"/>
  <c r="W1449" i="20"/>
  <c r="V1449" i="20"/>
  <c r="U1449" i="20"/>
  <c r="S1449" i="20"/>
  <c r="R1449" i="20"/>
  <c r="Q1449" i="20"/>
  <c r="N1449" i="20"/>
  <c r="M1449" i="20"/>
  <c r="K1449" i="20"/>
  <c r="J1449" i="20"/>
  <c r="I1449" i="20"/>
  <c r="G1449" i="20"/>
  <c r="F1449" i="20"/>
  <c r="E1449" i="20"/>
  <c r="C1449" i="20"/>
  <c r="AC1448" i="20"/>
  <c r="AB1448" i="20"/>
  <c r="Z1448" i="20"/>
  <c r="Y1448" i="20"/>
  <c r="X1448" i="20"/>
  <c r="V1448" i="20"/>
  <c r="U1448" i="20"/>
  <c r="T1448" i="20"/>
  <c r="R1448" i="20"/>
  <c r="Q1448" i="20"/>
  <c r="P1448" i="20"/>
  <c r="N1448" i="20"/>
  <c r="M1448" i="20"/>
  <c r="L1448" i="20"/>
  <c r="J1448" i="20"/>
  <c r="I1448" i="20"/>
  <c r="H1448" i="20"/>
  <c r="F1448" i="20"/>
  <c r="E1448" i="20"/>
  <c r="D1448" i="20"/>
  <c r="AC1447" i="20"/>
  <c r="AB1447" i="20"/>
  <c r="X1447" i="20"/>
  <c r="W1447" i="20"/>
  <c r="U1447" i="20"/>
  <c r="T1447" i="20"/>
  <c r="S1447" i="20"/>
  <c r="Q1447" i="20"/>
  <c r="P1447" i="20"/>
  <c r="O1447" i="20"/>
  <c r="M1447" i="20"/>
  <c r="L1447" i="20"/>
  <c r="K1447" i="20"/>
  <c r="I1447" i="20"/>
  <c r="H1447" i="20"/>
  <c r="G1447" i="20"/>
  <c r="E1447" i="20"/>
  <c r="D1447" i="20"/>
  <c r="C1447" i="20"/>
  <c r="AB1446" i="20"/>
  <c r="AA1446" i="20"/>
  <c r="Z1446" i="20"/>
  <c r="V1446" i="20"/>
  <c r="T1446" i="20"/>
  <c r="R1446" i="20"/>
  <c r="P1446" i="20"/>
  <c r="L1446" i="20"/>
  <c r="K1446" i="20"/>
  <c r="J1446" i="20"/>
  <c r="H1446" i="20"/>
  <c r="G1446" i="20"/>
  <c r="F1446" i="20"/>
  <c r="D1446" i="20"/>
  <c r="C1446" i="20"/>
  <c r="AC1445" i="20"/>
  <c r="AA1445" i="20"/>
  <c r="Z1445" i="20"/>
  <c r="Y1445" i="20"/>
  <c r="W1445" i="20"/>
  <c r="V1445" i="20"/>
  <c r="U1445" i="20"/>
  <c r="S1445" i="20"/>
  <c r="R1445" i="20"/>
  <c r="Q1445" i="20"/>
  <c r="N1445" i="20"/>
  <c r="M1445" i="20"/>
  <c r="K1445" i="20"/>
  <c r="J1445" i="20"/>
  <c r="I1445" i="20"/>
  <c r="G1445" i="20"/>
  <c r="F1445" i="20"/>
  <c r="E1445" i="20"/>
  <c r="C1445" i="20"/>
  <c r="AC1444" i="20"/>
  <c r="AB1444" i="20"/>
  <c r="Z1444" i="20"/>
  <c r="Y1444" i="20"/>
  <c r="X1444" i="20"/>
  <c r="V1444" i="20"/>
  <c r="U1444" i="20"/>
  <c r="T1444" i="20"/>
  <c r="R1444" i="20"/>
  <c r="Q1444" i="20"/>
  <c r="P1444" i="20"/>
  <c r="N1444" i="20"/>
  <c r="M1444" i="20"/>
  <c r="L1444" i="20"/>
  <c r="J1444" i="20"/>
  <c r="I1444" i="20"/>
  <c r="H1444" i="20"/>
  <c r="F1444" i="20"/>
  <c r="E1444" i="20"/>
  <c r="D1444" i="20"/>
  <c r="AC1443" i="20"/>
  <c r="AB1443" i="20"/>
  <c r="X1443" i="20"/>
  <c r="W1443" i="20"/>
  <c r="U1443" i="20"/>
  <c r="T1443" i="20"/>
  <c r="S1443" i="20"/>
  <c r="Q1443" i="20"/>
  <c r="P1443" i="20"/>
  <c r="O1443" i="20"/>
  <c r="M1443" i="20"/>
  <c r="L1443" i="20"/>
  <c r="K1443" i="20"/>
  <c r="I1443" i="20"/>
  <c r="H1443" i="20"/>
  <c r="G1443" i="20"/>
  <c r="E1443" i="20"/>
  <c r="D1443" i="20"/>
  <c r="C1443" i="20"/>
  <c r="AB1442" i="20"/>
  <c r="AA1442" i="20"/>
  <c r="Z1442" i="20"/>
  <c r="V1442" i="20"/>
  <c r="T1442" i="20"/>
  <c r="R1442" i="20"/>
  <c r="P1442" i="20"/>
  <c r="N1442" i="20"/>
  <c r="L1442" i="20"/>
  <c r="K1442" i="20"/>
  <c r="J1442" i="20"/>
  <c r="H1442" i="20"/>
  <c r="G1442" i="20"/>
  <c r="F1442" i="20"/>
  <c r="D1442" i="20"/>
  <c r="C1442" i="20"/>
  <c r="AC1441" i="20"/>
  <c r="AA1441" i="20"/>
  <c r="Z1441" i="20"/>
  <c r="Y1441" i="20"/>
  <c r="W1441" i="20"/>
  <c r="V1441" i="20"/>
  <c r="U1441" i="20"/>
  <c r="S1441" i="20"/>
  <c r="R1441" i="20"/>
  <c r="Q1441" i="20"/>
  <c r="N1441" i="20"/>
  <c r="M1441" i="20"/>
  <c r="K1441" i="20"/>
  <c r="J1441" i="20"/>
  <c r="I1441" i="20"/>
  <c r="G1441" i="20"/>
  <c r="F1441" i="20"/>
  <c r="E1441" i="20"/>
  <c r="C1441" i="20"/>
  <c r="AB1440" i="20"/>
  <c r="Z1440" i="20"/>
  <c r="Y1440" i="20"/>
  <c r="X1440" i="20"/>
  <c r="V1440" i="20"/>
  <c r="U1440" i="20"/>
  <c r="T1440" i="20"/>
  <c r="R1440" i="20"/>
  <c r="P1440" i="20"/>
  <c r="N1440" i="20"/>
  <c r="M1440" i="20"/>
  <c r="L1440" i="20"/>
  <c r="J1440" i="20"/>
  <c r="I1440" i="20"/>
  <c r="H1440" i="20"/>
  <c r="F1440" i="20"/>
  <c r="E1440" i="20"/>
  <c r="D1440" i="20"/>
  <c r="AC1439" i="20"/>
  <c r="AB1439" i="20"/>
  <c r="X1439" i="20"/>
  <c r="W1439" i="20"/>
  <c r="U1439" i="20"/>
  <c r="T1439" i="20"/>
  <c r="S1439" i="20"/>
  <c r="Q1439" i="20"/>
  <c r="P1439" i="20"/>
  <c r="O1439" i="20"/>
  <c r="M1439" i="20"/>
  <c r="L1439" i="20"/>
  <c r="K1439" i="20"/>
  <c r="I1439" i="20"/>
  <c r="H1439" i="20"/>
  <c r="G1439" i="20"/>
  <c r="E1439" i="20"/>
  <c r="D1439" i="20"/>
  <c r="C1439" i="20"/>
  <c r="AB1438" i="20"/>
  <c r="Z1438" i="20"/>
  <c r="X1438" i="20"/>
  <c r="V1438" i="20"/>
  <c r="T1438" i="20"/>
  <c r="R1438" i="20"/>
  <c r="P1438" i="20"/>
  <c r="N1438" i="20"/>
  <c r="L1438" i="20"/>
  <c r="K1438" i="20"/>
  <c r="J1438" i="20"/>
  <c r="H1438" i="20"/>
  <c r="F1438" i="20"/>
  <c r="D1438" i="20"/>
  <c r="C1438" i="20"/>
  <c r="AC1437" i="20"/>
  <c r="AA1437" i="20"/>
  <c r="Z1437" i="20"/>
  <c r="Y1437" i="20"/>
  <c r="W1437" i="20"/>
  <c r="V1437" i="20"/>
  <c r="U1437" i="20"/>
  <c r="S1437" i="20"/>
  <c r="R1437" i="20"/>
  <c r="Q1437" i="20"/>
  <c r="N1437" i="20"/>
  <c r="M1437" i="20"/>
  <c r="K1437" i="20"/>
  <c r="J1437" i="20"/>
  <c r="I1437" i="20"/>
  <c r="G1437" i="20"/>
  <c r="F1437" i="20"/>
  <c r="E1437" i="20"/>
  <c r="C1437" i="20"/>
  <c r="AC1436" i="20"/>
  <c r="AB1436" i="20"/>
  <c r="Z1436" i="20"/>
  <c r="Y1436" i="20"/>
  <c r="X1436" i="20"/>
  <c r="V1436" i="20"/>
  <c r="U1436" i="20"/>
  <c r="T1436" i="20"/>
  <c r="R1436" i="20"/>
  <c r="Q1436" i="20"/>
  <c r="P1436" i="20"/>
  <c r="N1436" i="20"/>
  <c r="M1436" i="20"/>
  <c r="L1436" i="20"/>
  <c r="J1436" i="20"/>
  <c r="I1436" i="20"/>
  <c r="H1436" i="20"/>
  <c r="F1436" i="20"/>
  <c r="E1436" i="20"/>
  <c r="D1436" i="20"/>
  <c r="AB1435" i="20"/>
  <c r="X1435" i="20"/>
  <c r="W1435" i="20"/>
  <c r="U1435" i="20"/>
  <c r="T1435" i="20"/>
  <c r="S1435" i="20"/>
  <c r="P1435" i="20"/>
  <c r="O1435" i="20"/>
  <c r="M1435" i="20"/>
  <c r="L1435" i="20"/>
  <c r="K1435" i="20"/>
  <c r="I1435" i="20"/>
  <c r="H1435" i="20"/>
  <c r="E1435" i="20"/>
  <c r="C1435" i="20"/>
  <c r="AB1434" i="20"/>
  <c r="AA1434" i="20"/>
  <c r="Z1434" i="20"/>
  <c r="V1434" i="20"/>
  <c r="T1434" i="20"/>
  <c r="R1434" i="20"/>
  <c r="P1434" i="20"/>
  <c r="N1434" i="20"/>
  <c r="L1434" i="20"/>
  <c r="K1434" i="20"/>
  <c r="J1434" i="20"/>
  <c r="H1434" i="20"/>
  <c r="G1434" i="20"/>
  <c r="F1434" i="20"/>
  <c r="D1434" i="20"/>
  <c r="C1434" i="20"/>
  <c r="AC1433" i="20"/>
  <c r="AA1433" i="20"/>
  <c r="Z1433" i="20"/>
  <c r="Y1433" i="20"/>
  <c r="W1433" i="20"/>
  <c r="V1433" i="20"/>
  <c r="U1433" i="20"/>
  <c r="S1433" i="20"/>
  <c r="R1433" i="20"/>
  <c r="Q1433" i="20"/>
  <c r="N1433" i="20"/>
  <c r="M1433" i="20"/>
  <c r="K1433" i="20"/>
  <c r="J1433" i="20"/>
  <c r="I1433" i="20"/>
  <c r="G1433" i="20"/>
  <c r="F1433" i="20"/>
  <c r="E1433" i="20"/>
  <c r="C1433" i="20"/>
  <c r="AC1432" i="20"/>
  <c r="Z1432" i="20"/>
  <c r="Y1432" i="20"/>
  <c r="X1432" i="20"/>
  <c r="U1432" i="20"/>
  <c r="T1432" i="20"/>
  <c r="R1432" i="20"/>
  <c r="Q1432" i="20"/>
  <c r="P1432" i="20"/>
  <c r="M1432" i="20"/>
  <c r="J1432" i="20"/>
  <c r="H1432" i="20"/>
  <c r="E1432" i="20"/>
  <c r="AC1431" i="20"/>
  <c r="AB1431" i="20"/>
  <c r="X1431" i="20"/>
  <c r="W1431" i="20"/>
  <c r="U1431" i="20"/>
  <c r="T1431" i="20"/>
  <c r="S1431" i="20"/>
  <c r="Q1431" i="20"/>
  <c r="P1431" i="20"/>
  <c r="O1431" i="20"/>
  <c r="M1431" i="20"/>
  <c r="L1431" i="20"/>
  <c r="K1431" i="20"/>
  <c r="H1431" i="20"/>
  <c r="G1431" i="20"/>
  <c r="E1431" i="20"/>
  <c r="D1431" i="20"/>
  <c r="C1431" i="20"/>
  <c r="AB1430" i="20"/>
  <c r="Z1430" i="20"/>
  <c r="V1430" i="20"/>
  <c r="T1430" i="20"/>
  <c r="R1430" i="20"/>
  <c r="P1430" i="20"/>
  <c r="N1430" i="20"/>
  <c r="L1430" i="20"/>
  <c r="K1430" i="20"/>
  <c r="J1430" i="20"/>
  <c r="H1430" i="20"/>
  <c r="G1430" i="20"/>
  <c r="F1430" i="20"/>
  <c r="D1430" i="20"/>
  <c r="C1430" i="20"/>
  <c r="Z1429" i="20"/>
  <c r="Y1429" i="20"/>
  <c r="W1429" i="20"/>
  <c r="V1429" i="20"/>
  <c r="U1429" i="20"/>
  <c r="S1429" i="20"/>
  <c r="R1429" i="20"/>
  <c r="N1429" i="20"/>
  <c r="M1429" i="20"/>
  <c r="K1429" i="20"/>
  <c r="J1429" i="20"/>
  <c r="I1429" i="20"/>
  <c r="F1429" i="20"/>
  <c r="E1429" i="20"/>
  <c r="C1429" i="20"/>
  <c r="AB1428" i="20"/>
  <c r="Z1428" i="20"/>
  <c r="Y1428" i="20"/>
  <c r="X1428" i="20"/>
  <c r="V1428" i="20"/>
  <c r="U1428" i="20"/>
  <c r="T1428" i="20"/>
  <c r="R1428" i="20"/>
  <c r="P1428" i="20"/>
  <c r="N1428" i="20"/>
  <c r="M1428" i="20"/>
  <c r="L1428" i="20"/>
  <c r="J1428" i="20"/>
  <c r="I1428" i="20"/>
  <c r="H1428" i="20"/>
  <c r="F1428" i="20"/>
  <c r="E1428" i="20"/>
  <c r="D1428" i="20"/>
  <c r="AB1427" i="20"/>
  <c r="X1427" i="20"/>
  <c r="W1427" i="20"/>
  <c r="U1427" i="20"/>
  <c r="T1427" i="20"/>
  <c r="S1427" i="20"/>
  <c r="P1427" i="20"/>
  <c r="O1427" i="20"/>
  <c r="M1427" i="20"/>
  <c r="L1427" i="20"/>
  <c r="K1427" i="20"/>
  <c r="I1427" i="20"/>
  <c r="H1427" i="20"/>
  <c r="G1427" i="20"/>
  <c r="E1427" i="20"/>
  <c r="C1427" i="20"/>
  <c r="AB1426" i="20"/>
  <c r="AA1426" i="20"/>
  <c r="Z1426" i="20"/>
  <c r="V1426" i="20"/>
  <c r="T1426" i="20"/>
  <c r="R1426" i="20"/>
  <c r="P1426" i="20"/>
  <c r="N1426" i="20"/>
  <c r="L1426" i="20"/>
  <c r="K1426" i="20"/>
  <c r="J1426" i="20"/>
  <c r="H1426" i="20"/>
  <c r="G1426" i="20"/>
  <c r="F1426" i="20"/>
  <c r="D1426" i="20"/>
  <c r="C1426" i="20"/>
  <c r="AC1425" i="20"/>
  <c r="AA1425" i="20"/>
  <c r="Z1425" i="20"/>
  <c r="Y1425" i="20"/>
  <c r="W1425" i="20"/>
  <c r="V1425" i="20"/>
  <c r="U1425" i="20"/>
  <c r="S1425" i="20"/>
  <c r="R1425" i="20"/>
  <c r="Q1425" i="20"/>
  <c r="N1425" i="20"/>
  <c r="M1425" i="20"/>
  <c r="K1425" i="20"/>
  <c r="J1425" i="20"/>
  <c r="I1425" i="20"/>
  <c r="G1425" i="20"/>
  <c r="F1425" i="20"/>
  <c r="E1425" i="20"/>
  <c r="C1425" i="20"/>
  <c r="AC1424" i="20"/>
  <c r="AB1424" i="20"/>
  <c r="Z1424" i="20"/>
  <c r="Y1424" i="20"/>
  <c r="X1424" i="20"/>
  <c r="V1424" i="20"/>
  <c r="T1424" i="20"/>
  <c r="R1424" i="20"/>
  <c r="Q1424" i="20"/>
  <c r="P1424" i="20"/>
  <c r="N1424" i="20"/>
  <c r="M1424" i="20"/>
  <c r="L1424" i="20"/>
  <c r="J1424" i="20"/>
  <c r="I1424" i="20"/>
  <c r="H1424" i="20"/>
  <c r="F1424" i="20"/>
  <c r="E1424" i="20"/>
  <c r="D1424" i="20"/>
  <c r="AC1423" i="20"/>
  <c r="AB1423" i="20"/>
  <c r="X1423" i="20"/>
  <c r="W1423" i="20"/>
  <c r="U1423" i="20"/>
  <c r="T1423" i="20"/>
  <c r="Q1423" i="20"/>
  <c r="P1423" i="20"/>
  <c r="O1423" i="20"/>
  <c r="M1423" i="20"/>
  <c r="L1423" i="20"/>
  <c r="K1423" i="20"/>
  <c r="I1423" i="20"/>
  <c r="H1423" i="20"/>
  <c r="G1423" i="20"/>
  <c r="E1423" i="20"/>
  <c r="D1423" i="20"/>
  <c r="C1423" i="20"/>
  <c r="AB1422" i="20"/>
  <c r="AA1422" i="20"/>
  <c r="Z1422" i="20"/>
  <c r="X1422" i="20"/>
  <c r="V1422" i="20"/>
  <c r="T1422" i="20"/>
  <c r="R1422" i="20"/>
  <c r="P1422" i="20"/>
  <c r="N1422" i="20"/>
  <c r="L1422" i="20"/>
  <c r="K1422" i="20"/>
  <c r="J1422" i="20"/>
  <c r="H1422" i="20"/>
  <c r="G1422" i="20"/>
  <c r="F1422" i="20"/>
  <c r="D1422" i="20"/>
  <c r="C1422" i="20"/>
  <c r="AC1421" i="20"/>
  <c r="AA1421" i="20"/>
  <c r="Z1421" i="20"/>
  <c r="Y1421" i="20"/>
  <c r="W1421" i="20"/>
  <c r="V1421" i="20"/>
  <c r="U1421" i="20"/>
  <c r="S1421" i="20"/>
  <c r="R1421" i="20"/>
  <c r="Q1421" i="20"/>
  <c r="N1421" i="20"/>
  <c r="M1421" i="20"/>
  <c r="K1421" i="20"/>
  <c r="J1421" i="20"/>
  <c r="I1421" i="20"/>
  <c r="G1421" i="20"/>
  <c r="F1421" i="20"/>
  <c r="E1421" i="20"/>
  <c r="C1421" i="20"/>
  <c r="AC1420" i="20"/>
  <c r="AB1420" i="20"/>
  <c r="Z1420" i="20"/>
  <c r="Y1420" i="20"/>
  <c r="X1420" i="20"/>
  <c r="V1420" i="20"/>
  <c r="U1420" i="20"/>
  <c r="T1420" i="20"/>
  <c r="R1420" i="20"/>
  <c r="Q1420" i="20"/>
  <c r="P1420" i="20"/>
  <c r="N1420" i="20"/>
  <c r="M1420" i="20"/>
  <c r="L1420" i="20"/>
  <c r="J1420" i="20"/>
  <c r="I1420" i="20"/>
  <c r="H1420" i="20"/>
  <c r="F1420" i="20"/>
  <c r="E1420" i="20"/>
  <c r="D1420" i="20"/>
  <c r="AC1419" i="20"/>
  <c r="AB1419" i="20"/>
  <c r="X1419" i="20"/>
  <c r="W1419" i="20"/>
  <c r="U1419" i="20"/>
  <c r="T1419" i="20"/>
  <c r="S1419" i="20"/>
  <c r="Q1419" i="20"/>
  <c r="P1419" i="20"/>
  <c r="O1419" i="20"/>
  <c r="M1419" i="20"/>
  <c r="L1419" i="20"/>
  <c r="K1419" i="20"/>
  <c r="I1419" i="20"/>
  <c r="H1419" i="20"/>
  <c r="G1419" i="20"/>
  <c r="E1419" i="20"/>
  <c r="D1419" i="20"/>
  <c r="C1419" i="20"/>
  <c r="AB1418" i="20"/>
  <c r="AA1418" i="20"/>
  <c r="Z1418" i="20"/>
  <c r="V1418" i="20"/>
  <c r="T1418" i="20"/>
  <c r="R1418" i="20"/>
  <c r="P1418" i="20"/>
  <c r="N1418" i="20"/>
  <c r="L1418" i="20"/>
  <c r="K1418" i="20"/>
  <c r="J1418" i="20"/>
  <c r="H1418" i="20"/>
  <c r="G1418" i="20"/>
  <c r="F1418" i="20"/>
  <c r="D1418" i="20"/>
  <c r="C1418" i="20"/>
  <c r="AC1417" i="20"/>
  <c r="AA1417" i="20"/>
  <c r="Z1417" i="20"/>
  <c r="Y1417" i="20"/>
  <c r="W1417" i="20"/>
  <c r="V1417" i="20"/>
  <c r="U1417" i="20"/>
  <c r="R1417" i="20"/>
  <c r="Q1417" i="20"/>
  <c r="N1417" i="20"/>
  <c r="M1417" i="20"/>
  <c r="K1417" i="20"/>
  <c r="J1417" i="20"/>
  <c r="I1417" i="20"/>
  <c r="G1417" i="20"/>
  <c r="F1417" i="20"/>
  <c r="E1417" i="20"/>
  <c r="C1417" i="20"/>
  <c r="AC1416" i="20"/>
  <c r="AB1416" i="20"/>
  <c r="Z1416" i="20"/>
  <c r="Y1416" i="20"/>
  <c r="X1416" i="20"/>
  <c r="V1416" i="20"/>
  <c r="U1416" i="20"/>
  <c r="T1416" i="20"/>
  <c r="R1416" i="20"/>
  <c r="Q1416" i="20"/>
  <c r="P1416" i="20"/>
  <c r="N1416" i="20"/>
  <c r="M1416" i="20"/>
  <c r="L1416" i="20"/>
  <c r="J1416" i="20"/>
  <c r="I1416" i="20"/>
  <c r="H1416" i="20"/>
  <c r="F1416" i="20"/>
  <c r="E1416" i="20"/>
  <c r="D1416" i="20"/>
  <c r="AC1415" i="20"/>
  <c r="AB1415" i="20"/>
  <c r="X1415" i="20"/>
  <c r="W1415" i="20"/>
  <c r="U1415" i="20"/>
  <c r="T1415" i="20"/>
  <c r="S1415" i="20"/>
  <c r="Q1415" i="20"/>
  <c r="P1415" i="20"/>
  <c r="O1415" i="20"/>
  <c r="M1415" i="20"/>
  <c r="L1415" i="20"/>
  <c r="K1415" i="20"/>
  <c r="I1415" i="20"/>
  <c r="H1415" i="20"/>
  <c r="G1415" i="20"/>
  <c r="E1415" i="20"/>
  <c r="D1415" i="20"/>
  <c r="C1415" i="20"/>
  <c r="AB1414" i="20"/>
  <c r="AA1414" i="20"/>
  <c r="Z1414" i="20"/>
  <c r="V1414" i="20"/>
  <c r="T1414" i="20"/>
  <c r="R1414" i="20"/>
  <c r="P1414" i="20"/>
  <c r="N1414" i="20"/>
  <c r="L1414" i="20"/>
  <c r="K1414" i="20"/>
  <c r="J1414" i="20"/>
  <c r="H1414" i="20"/>
  <c r="G1414" i="20"/>
  <c r="F1414" i="20"/>
  <c r="D1414" i="20"/>
  <c r="C1414" i="20"/>
  <c r="AC1413" i="20"/>
  <c r="AA1413" i="20"/>
  <c r="Z1413" i="20"/>
  <c r="Y1413" i="20"/>
  <c r="W1413" i="20"/>
  <c r="V1413" i="20"/>
  <c r="U1413" i="20"/>
  <c r="S1413" i="20"/>
  <c r="R1413" i="20"/>
  <c r="Q1413" i="20"/>
  <c r="M1413" i="20"/>
  <c r="K1413" i="20"/>
  <c r="J1413" i="20"/>
  <c r="G1413" i="20"/>
  <c r="F1413" i="20"/>
  <c r="E1413" i="20"/>
  <c r="C1413" i="20"/>
  <c r="AC1412" i="20"/>
  <c r="AB1412" i="20"/>
  <c r="Z1412" i="20"/>
  <c r="Y1412" i="20"/>
  <c r="X1412" i="20"/>
  <c r="V1412" i="20"/>
  <c r="U1412" i="20"/>
  <c r="T1412" i="20"/>
  <c r="R1412" i="20"/>
  <c r="Q1412" i="20"/>
  <c r="P1412" i="20"/>
  <c r="N1412" i="20"/>
  <c r="M1412" i="20"/>
  <c r="L1412" i="20"/>
  <c r="J1412" i="20"/>
  <c r="I1412" i="20"/>
  <c r="H1412" i="20"/>
  <c r="F1412" i="20"/>
  <c r="E1412" i="20"/>
  <c r="D1412" i="20"/>
  <c r="AC1411" i="20"/>
  <c r="AB1411" i="20"/>
  <c r="X1411" i="20"/>
  <c r="W1411" i="20"/>
  <c r="U1411" i="20"/>
  <c r="T1411" i="20"/>
  <c r="S1411" i="20"/>
  <c r="Q1411" i="20"/>
  <c r="P1411" i="20"/>
  <c r="O1411" i="20"/>
  <c r="M1411" i="20"/>
  <c r="L1411" i="20"/>
  <c r="K1411" i="20"/>
  <c r="I1411" i="20"/>
  <c r="H1411" i="20"/>
  <c r="G1411" i="20"/>
  <c r="E1411" i="20"/>
  <c r="D1411" i="20"/>
  <c r="C1411" i="20"/>
  <c r="AB1410" i="20"/>
  <c r="AA1410" i="20"/>
  <c r="Z1410" i="20"/>
  <c r="V1410" i="20"/>
  <c r="T1410" i="20"/>
  <c r="R1410" i="20"/>
  <c r="P1410" i="20"/>
  <c r="N1410" i="20"/>
  <c r="L1410" i="20"/>
  <c r="K1410" i="20"/>
  <c r="J1410" i="20"/>
  <c r="H1410" i="20"/>
  <c r="G1410" i="20"/>
  <c r="F1410" i="20"/>
  <c r="D1410" i="20"/>
  <c r="C1410" i="20"/>
  <c r="AC1409" i="20"/>
  <c r="AA1409" i="20"/>
  <c r="Z1409" i="20"/>
  <c r="Y1409" i="20"/>
  <c r="W1409" i="20"/>
  <c r="V1409" i="20"/>
  <c r="U1409" i="20"/>
  <c r="S1409" i="20"/>
  <c r="R1409" i="20"/>
  <c r="Q1409" i="20"/>
  <c r="N1409" i="20"/>
  <c r="M1409" i="20"/>
  <c r="K1409" i="20"/>
  <c r="J1409" i="20"/>
  <c r="I1409" i="20"/>
  <c r="G1409" i="20"/>
  <c r="F1409" i="20"/>
  <c r="E1409" i="20"/>
  <c r="C1409" i="20"/>
  <c r="AC1408" i="20"/>
  <c r="AB1408" i="20"/>
  <c r="Z1408" i="20"/>
  <c r="Y1408" i="20"/>
  <c r="X1408" i="20"/>
  <c r="V1408" i="20"/>
  <c r="U1408" i="20"/>
  <c r="T1408" i="20"/>
  <c r="R1408" i="20"/>
  <c r="Q1408" i="20"/>
  <c r="P1408" i="20"/>
  <c r="M1408" i="20"/>
  <c r="L1408" i="20"/>
  <c r="J1408" i="20"/>
  <c r="H1408" i="20"/>
  <c r="F1408" i="20"/>
  <c r="E1408" i="20"/>
  <c r="D1408" i="20"/>
  <c r="AB1407" i="20"/>
  <c r="X1407" i="20"/>
  <c r="W1407" i="20"/>
  <c r="U1407" i="20"/>
  <c r="T1407" i="20"/>
  <c r="S1407" i="20"/>
  <c r="P1407" i="20"/>
  <c r="O1407" i="20"/>
  <c r="M1407" i="20"/>
  <c r="L1407" i="20"/>
  <c r="K1407" i="20"/>
  <c r="I1407" i="20"/>
  <c r="H1407" i="20"/>
  <c r="G1407" i="20"/>
  <c r="E1407" i="20"/>
  <c r="D1407" i="20"/>
  <c r="C1407" i="20"/>
  <c r="AB1406" i="20"/>
  <c r="AA1406" i="20"/>
  <c r="Z1406" i="20"/>
  <c r="X1406" i="20"/>
  <c r="W1406" i="20"/>
  <c r="V1406" i="20"/>
  <c r="T1406" i="20"/>
  <c r="R1406" i="20"/>
  <c r="P1406" i="20"/>
  <c r="N1406" i="20"/>
  <c r="L1406" i="20"/>
  <c r="K1406" i="20"/>
  <c r="J1406" i="20"/>
  <c r="H1406" i="20"/>
  <c r="G1406" i="20"/>
  <c r="F1406" i="20"/>
  <c r="D1406" i="20"/>
  <c r="C1406" i="20"/>
  <c r="Z1405" i="20"/>
  <c r="Y1405" i="20"/>
  <c r="W1405" i="20"/>
  <c r="V1405" i="20"/>
  <c r="U1405" i="20"/>
  <c r="S1405" i="20"/>
  <c r="R1405" i="20"/>
  <c r="N1405" i="20"/>
  <c r="M1405" i="20"/>
  <c r="K1405" i="20"/>
  <c r="J1405" i="20"/>
  <c r="I1405" i="20"/>
  <c r="G1405" i="20"/>
  <c r="F1405" i="20"/>
  <c r="E1405" i="20"/>
  <c r="C1405" i="20"/>
  <c r="AC1404" i="20"/>
  <c r="AB1404" i="20"/>
  <c r="Z1404" i="20"/>
  <c r="Y1404" i="20"/>
  <c r="X1404" i="20"/>
  <c r="V1404" i="20"/>
  <c r="U1404" i="20"/>
  <c r="T1404" i="20"/>
  <c r="R1404" i="20"/>
  <c r="Q1404" i="20"/>
  <c r="P1404" i="20"/>
  <c r="N1404" i="20"/>
  <c r="M1404" i="20"/>
  <c r="L1404" i="20"/>
  <c r="J1404" i="20"/>
  <c r="I1404" i="20"/>
  <c r="H1404" i="20"/>
  <c r="F1404" i="20"/>
  <c r="E1404" i="20"/>
  <c r="D1404" i="20"/>
  <c r="AC1403" i="20"/>
  <c r="AB1403" i="20"/>
  <c r="X1403" i="20"/>
  <c r="W1403" i="20"/>
  <c r="U1403" i="20"/>
  <c r="T1403" i="20"/>
  <c r="S1403" i="20"/>
  <c r="Q1403" i="20"/>
  <c r="P1403" i="20"/>
  <c r="O1403" i="20"/>
  <c r="M1403" i="20"/>
  <c r="L1403" i="20"/>
  <c r="K1403" i="20"/>
  <c r="I1403" i="20"/>
  <c r="H1403" i="20"/>
  <c r="G1403" i="20"/>
  <c r="E1403" i="20"/>
  <c r="D1403" i="20"/>
  <c r="C1403" i="20"/>
  <c r="AB1402" i="20"/>
  <c r="AA1402" i="20"/>
  <c r="Z1402" i="20"/>
  <c r="V1402" i="20"/>
  <c r="T1402" i="20"/>
  <c r="R1402" i="20"/>
  <c r="P1402" i="20"/>
  <c r="N1402" i="20"/>
  <c r="L1402" i="20"/>
  <c r="K1402" i="20"/>
  <c r="J1402" i="20"/>
  <c r="H1402" i="20"/>
  <c r="G1402" i="20"/>
  <c r="F1402" i="20"/>
  <c r="D1402" i="20"/>
  <c r="C1402" i="20"/>
  <c r="AC1401" i="20"/>
  <c r="AA1401" i="20"/>
  <c r="Z1401" i="20"/>
  <c r="Y1401" i="20"/>
  <c r="W1401" i="20"/>
  <c r="V1401" i="20"/>
  <c r="U1401" i="20"/>
  <c r="S1401" i="20"/>
  <c r="R1401" i="20"/>
  <c r="Q1401" i="20"/>
  <c r="N1401" i="20"/>
  <c r="M1401" i="20"/>
  <c r="K1401" i="20"/>
  <c r="J1401" i="20"/>
  <c r="I1401" i="20"/>
  <c r="G1401" i="20"/>
  <c r="F1401" i="20"/>
  <c r="E1401" i="20"/>
  <c r="C1401" i="20"/>
  <c r="AC1400" i="20"/>
  <c r="AB1400" i="20"/>
  <c r="Z1400" i="20"/>
  <c r="Y1400" i="20"/>
  <c r="X1400" i="20"/>
  <c r="V1400" i="20"/>
  <c r="U1400" i="20"/>
  <c r="T1400" i="20"/>
  <c r="R1400" i="20"/>
  <c r="Q1400" i="20"/>
  <c r="P1400" i="20"/>
  <c r="N1400" i="20"/>
  <c r="M1400" i="20"/>
  <c r="L1400" i="20"/>
  <c r="J1400" i="20"/>
  <c r="I1400" i="20"/>
  <c r="H1400" i="20"/>
  <c r="F1400" i="20"/>
  <c r="E1400" i="20"/>
  <c r="D1400" i="20"/>
  <c r="AC1399" i="20"/>
  <c r="AB1399" i="20"/>
  <c r="X1399" i="20"/>
  <c r="W1399" i="20"/>
  <c r="U1399" i="20"/>
  <c r="T1399" i="20"/>
  <c r="S1399" i="20"/>
  <c r="Q1399" i="20"/>
  <c r="P1399" i="20"/>
  <c r="O1399" i="20"/>
  <c r="M1399" i="20"/>
  <c r="L1399" i="20"/>
  <c r="K1399" i="20"/>
  <c r="I1399" i="20"/>
  <c r="H1399" i="20"/>
  <c r="G1399" i="20"/>
  <c r="E1399" i="20"/>
  <c r="D1399" i="20"/>
  <c r="C1399" i="20"/>
  <c r="AB1398" i="20"/>
  <c r="AA1398" i="20"/>
  <c r="Z1398" i="20"/>
  <c r="V1398" i="20"/>
  <c r="T1398" i="20"/>
  <c r="R1398" i="20"/>
  <c r="P1398" i="20"/>
  <c r="N1398" i="20"/>
  <c r="L1398" i="20"/>
  <c r="K1398" i="20"/>
  <c r="J1398" i="20"/>
  <c r="H1398" i="20"/>
  <c r="G1398" i="20"/>
  <c r="F1398" i="20"/>
  <c r="D1398" i="20"/>
  <c r="C1398" i="20"/>
  <c r="Z1397" i="20"/>
  <c r="Y1397" i="20"/>
  <c r="W1397" i="20"/>
  <c r="V1397" i="20"/>
  <c r="U1397" i="20"/>
  <c r="S1397" i="20"/>
  <c r="R1397" i="20"/>
  <c r="N1397" i="20"/>
  <c r="M1397" i="20"/>
  <c r="K1397" i="20"/>
  <c r="J1397" i="20"/>
  <c r="I1397" i="20"/>
  <c r="G1397" i="20"/>
  <c r="F1397" i="20"/>
  <c r="E1397" i="20"/>
  <c r="C1397" i="20"/>
  <c r="AB1396" i="20"/>
  <c r="Z1396" i="20"/>
  <c r="Y1396" i="20"/>
  <c r="X1396" i="20"/>
  <c r="V1396" i="20"/>
  <c r="U1396" i="20"/>
  <c r="T1396" i="20"/>
  <c r="R1396" i="20"/>
  <c r="P1396" i="20"/>
  <c r="N1396" i="20"/>
  <c r="M1396" i="20"/>
  <c r="L1396" i="20"/>
  <c r="J1396" i="20"/>
  <c r="I1396" i="20"/>
  <c r="H1396" i="20"/>
  <c r="F1396" i="20"/>
  <c r="E1396" i="20"/>
  <c r="D1396" i="20"/>
  <c r="AC1395" i="20"/>
  <c r="AB1395" i="20"/>
  <c r="X1395" i="20"/>
  <c r="W1395" i="20"/>
  <c r="U1395" i="20"/>
  <c r="T1395" i="20"/>
  <c r="S1395" i="20"/>
  <c r="Q1395" i="20"/>
  <c r="P1395" i="20"/>
  <c r="O1395" i="20"/>
  <c r="M1395" i="20"/>
  <c r="L1395" i="20"/>
  <c r="K1395" i="20"/>
  <c r="I1395" i="20"/>
  <c r="H1395" i="20"/>
  <c r="G1395" i="20"/>
  <c r="E1395" i="20"/>
  <c r="D1395" i="20"/>
  <c r="C1395" i="20"/>
  <c r="AB1394" i="20"/>
  <c r="AA1394" i="20"/>
  <c r="Z1394" i="20"/>
  <c r="X1394" i="20"/>
  <c r="V1394" i="20"/>
  <c r="T1394" i="20"/>
  <c r="R1394" i="20"/>
  <c r="Q1394" i="20"/>
  <c r="P1394" i="20"/>
  <c r="N1394" i="20"/>
  <c r="M1394" i="20"/>
  <c r="L1394" i="20"/>
  <c r="K1394" i="20"/>
  <c r="J1394" i="20"/>
  <c r="I1394" i="20"/>
  <c r="H1394" i="20"/>
  <c r="G1394" i="20"/>
  <c r="F1394" i="20"/>
  <c r="E1394" i="20"/>
  <c r="D1394" i="20"/>
  <c r="C1394" i="20"/>
  <c r="AC1393" i="20"/>
  <c r="AB1393" i="20"/>
  <c r="AA1393" i="20"/>
  <c r="Z1393" i="20"/>
  <c r="Y1393" i="20"/>
  <c r="X1393" i="20"/>
  <c r="V1393" i="20"/>
  <c r="U1393" i="20"/>
  <c r="T1393" i="20"/>
  <c r="S1393" i="20"/>
  <c r="R1393" i="20"/>
  <c r="Q1393" i="20"/>
  <c r="P1393" i="20"/>
  <c r="N1393" i="20"/>
  <c r="M1393" i="20"/>
  <c r="L1393" i="20"/>
  <c r="K1393" i="20"/>
  <c r="J1393" i="20"/>
  <c r="I1393" i="20"/>
  <c r="H1393" i="20"/>
  <c r="G1393" i="20"/>
  <c r="F1393" i="20"/>
  <c r="E1393" i="20"/>
  <c r="D1393" i="20"/>
  <c r="C1393" i="20"/>
  <c r="AC1392" i="20"/>
  <c r="AB1392" i="20"/>
  <c r="AA1392" i="20"/>
  <c r="Z1392" i="20"/>
  <c r="Y1392" i="20"/>
  <c r="X1392" i="20"/>
  <c r="W1392" i="20"/>
  <c r="V1392" i="20"/>
  <c r="U1392" i="20"/>
  <c r="T1392" i="20"/>
  <c r="S1392" i="20"/>
  <c r="R1392" i="20"/>
  <c r="Q1392" i="20"/>
  <c r="P1392" i="20"/>
  <c r="O1392" i="20"/>
  <c r="N1392" i="20"/>
  <c r="M1392" i="20"/>
  <c r="L1392" i="20"/>
  <c r="K1392" i="20"/>
  <c r="J1392" i="20"/>
  <c r="I1392" i="20"/>
  <c r="H1392" i="20"/>
  <c r="G1392" i="20"/>
  <c r="F1392" i="20"/>
  <c r="E1392" i="20"/>
  <c r="D1392" i="20"/>
  <c r="C1392" i="20"/>
  <c r="AC1391" i="20"/>
  <c r="AB1391" i="20"/>
  <c r="Z1391" i="20"/>
  <c r="X1391" i="20"/>
  <c r="W1391" i="20"/>
  <c r="V1391" i="20"/>
  <c r="U1391" i="20"/>
  <c r="T1391" i="20"/>
  <c r="S1391" i="20"/>
  <c r="R1391" i="20"/>
  <c r="Q1391" i="20"/>
  <c r="P1391" i="20"/>
  <c r="O1391" i="20"/>
  <c r="N1391" i="20"/>
  <c r="M1391" i="20"/>
  <c r="L1391" i="20"/>
  <c r="K1391" i="20"/>
  <c r="J1391" i="20"/>
  <c r="I1391" i="20"/>
  <c r="H1391" i="20"/>
  <c r="G1391" i="20"/>
  <c r="F1391" i="20"/>
  <c r="E1391" i="20"/>
  <c r="D1391" i="20"/>
  <c r="C1391" i="20"/>
  <c r="AC1390" i="20"/>
  <c r="AB1390" i="20"/>
  <c r="AA1390" i="20"/>
  <c r="Z1390" i="20"/>
  <c r="Y1390" i="20"/>
  <c r="V1390" i="20"/>
  <c r="U1390" i="20"/>
  <c r="T1390" i="20"/>
  <c r="R1390" i="20"/>
  <c r="Q1390" i="20"/>
  <c r="P1390" i="20"/>
  <c r="N1390" i="20"/>
  <c r="M1390" i="20"/>
  <c r="L1390" i="20"/>
  <c r="K1390" i="20"/>
  <c r="J1390" i="20"/>
  <c r="I1390" i="20"/>
  <c r="H1390" i="20"/>
  <c r="G1390" i="20"/>
  <c r="F1390" i="20"/>
  <c r="E1390" i="20"/>
  <c r="D1390" i="20"/>
  <c r="C1390" i="20"/>
  <c r="AC1389" i="20"/>
  <c r="AB1389" i="20"/>
  <c r="AA1389" i="20"/>
  <c r="Z1389" i="20"/>
  <c r="Y1389" i="20"/>
  <c r="X1389" i="20"/>
  <c r="W1389" i="20"/>
  <c r="V1389" i="20"/>
  <c r="U1389" i="20"/>
  <c r="T1389" i="20"/>
  <c r="S1389" i="20"/>
  <c r="R1389" i="20"/>
  <c r="Q1389" i="20"/>
  <c r="P1389" i="20"/>
  <c r="N1389" i="20"/>
  <c r="M1389" i="20"/>
  <c r="L1389" i="20"/>
  <c r="K1389" i="20"/>
  <c r="J1389" i="20"/>
  <c r="I1389" i="20"/>
  <c r="H1389" i="20"/>
  <c r="G1389" i="20"/>
  <c r="F1389" i="20"/>
  <c r="E1389" i="20"/>
  <c r="D1389" i="20"/>
  <c r="C1389" i="20"/>
  <c r="AC1388" i="20"/>
  <c r="AB1388" i="20"/>
  <c r="AA1388" i="20"/>
  <c r="Z1388" i="20"/>
  <c r="Y1388" i="20"/>
  <c r="X1388" i="20"/>
  <c r="W1388" i="20"/>
  <c r="V1388" i="20"/>
  <c r="T1388" i="20"/>
  <c r="S1388" i="20"/>
  <c r="R1388" i="20"/>
  <c r="Q1388" i="20"/>
  <c r="P1388" i="20"/>
  <c r="O1388" i="20"/>
  <c r="N1388" i="20"/>
  <c r="M1388" i="20"/>
  <c r="L1388" i="20"/>
  <c r="K1388" i="20"/>
  <c r="J1388" i="20"/>
  <c r="I1388" i="20"/>
  <c r="H1388" i="20"/>
  <c r="G1388" i="20"/>
  <c r="F1388" i="20"/>
  <c r="E1388" i="20"/>
  <c r="D1388" i="20"/>
  <c r="C1388" i="20"/>
  <c r="AC1387" i="20"/>
  <c r="AB1387" i="20"/>
  <c r="Z1387" i="20"/>
  <c r="X1387" i="20"/>
  <c r="W1387" i="20"/>
  <c r="V1387" i="20"/>
  <c r="U1387" i="20"/>
  <c r="T1387" i="20"/>
  <c r="S1387" i="20"/>
  <c r="R1387" i="20"/>
  <c r="Q1387" i="20"/>
  <c r="P1387" i="20"/>
  <c r="O1387" i="20"/>
  <c r="N1387" i="20"/>
  <c r="M1387" i="20"/>
  <c r="L1387" i="20"/>
  <c r="K1387" i="20"/>
  <c r="J1387" i="20"/>
  <c r="I1387" i="20"/>
  <c r="H1387" i="20"/>
  <c r="G1387" i="20"/>
  <c r="F1387" i="20"/>
  <c r="E1387" i="20"/>
  <c r="D1387" i="20"/>
  <c r="C1387" i="20"/>
  <c r="AC1386" i="20"/>
  <c r="AB1386" i="20"/>
  <c r="AA1386" i="20"/>
  <c r="Z1386" i="20"/>
  <c r="Y1386" i="20"/>
  <c r="V1386" i="20"/>
  <c r="U1386" i="20"/>
  <c r="T1386" i="20"/>
  <c r="R1386" i="20"/>
  <c r="Q1386" i="20"/>
  <c r="P1386" i="20"/>
  <c r="N1386" i="20"/>
  <c r="M1386" i="20"/>
  <c r="L1386" i="20"/>
  <c r="K1386" i="20"/>
  <c r="J1386" i="20"/>
  <c r="I1386" i="20"/>
  <c r="H1386" i="20"/>
  <c r="G1386" i="20"/>
  <c r="F1386" i="20"/>
  <c r="E1386" i="20"/>
  <c r="D1386" i="20"/>
  <c r="C1386" i="20"/>
  <c r="AC1385" i="20"/>
  <c r="AB1385" i="20"/>
  <c r="AA1385" i="20"/>
  <c r="Z1385" i="20"/>
  <c r="Y1385" i="20"/>
  <c r="X1385" i="20"/>
  <c r="W1385" i="20"/>
  <c r="V1385" i="20"/>
  <c r="U1385" i="20"/>
  <c r="T1385" i="20"/>
  <c r="S1385" i="20"/>
  <c r="R1385" i="20"/>
  <c r="Q1385" i="20"/>
  <c r="P1385" i="20"/>
  <c r="O1385" i="20"/>
  <c r="N1385" i="20"/>
  <c r="M1385" i="20"/>
  <c r="L1385" i="20"/>
  <c r="K1385" i="20"/>
  <c r="J1385" i="20"/>
  <c r="I1385" i="20"/>
  <c r="H1385" i="20"/>
  <c r="G1385" i="20"/>
  <c r="F1385" i="20"/>
  <c r="E1385" i="20"/>
  <c r="D1385" i="20"/>
  <c r="C1385" i="20"/>
  <c r="AC1384" i="20"/>
  <c r="AB1384" i="20"/>
  <c r="AA1384" i="20"/>
  <c r="Z1384" i="20"/>
  <c r="Y1384" i="20"/>
  <c r="X1384" i="20"/>
  <c r="W1384" i="20"/>
  <c r="V1384" i="20"/>
  <c r="U1384" i="20"/>
  <c r="T1384" i="20"/>
  <c r="S1384" i="20"/>
  <c r="R1384" i="20"/>
  <c r="Q1384" i="20"/>
  <c r="P1384" i="20"/>
  <c r="O1384" i="20"/>
  <c r="M1384" i="20"/>
  <c r="L1384" i="20"/>
  <c r="K1384" i="20"/>
  <c r="J1384" i="20"/>
  <c r="H1384" i="20"/>
  <c r="G1384" i="20"/>
  <c r="F1384" i="20"/>
  <c r="E1384" i="20"/>
  <c r="D1384" i="20"/>
  <c r="C1384" i="20"/>
  <c r="AC1383" i="20"/>
  <c r="AB1383" i="20"/>
  <c r="AA1383" i="20"/>
  <c r="Z1383" i="20"/>
  <c r="X1383" i="20"/>
  <c r="W1383" i="20"/>
  <c r="V1383" i="20"/>
  <c r="U1383" i="20"/>
  <c r="T1383" i="20"/>
  <c r="R1383" i="20"/>
  <c r="Q1383" i="20"/>
  <c r="P1383" i="20"/>
  <c r="O1383" i="20"/>
  <c r="M1383" i="20"/>
  <c r="L1383" i="20"/>
  <c r="K1383" i="20"/>
  <c r="J1383" i="20"/>
  <c r="I1383" i="20"/>
  <c r="H1383" i="20"/>
  <c r="G1383" i="20"/>
  <c r="F1383" i="20"/>
  <c r="E1383" i="20"/>
  <c r="D1383" i="20"/>
  <c r="C1383" i="20"/>
  <c r="AC1382" i="20"/>
  <c r="AB1382" i="20"/>
  <c r="AA1382" i="20"/>
  <c r="Z1382" i="20"/>
  <c r="Y1382" i="20"/>
  <c r="X1382" i="20"/>
  <c r="V1382" i="20"/>
  <c r="U1382" i="20"/>
  <c r="T1382" i="20"/>
  <c r="R1382" i="20"/>
  <c r="Q1382" i="20"/>
  <c r="P1382" i="20"/>
  <c r="N1382" i="20"/>
  <c r="M1382" i="20"/>
  <c r="L1382" i="20"/>
  <c r="K1382" i="20"/>
  <c r="J1382" i="20"/>
  <c r="I1382" i="20"/>
  <c r="H1382" i="20"/>
  <c r="G1382" i="20"/>
  <c r="F1382" i="20"/>
  <c r="E1382" i="20"/>
  <c r="D1382" i="20"/>
  <c r="C1382" i="20"/>
  <c r="AC1381" i="20"/>
  <c r="AB1381" i="20"/>
  <c r="AA1381" i="20"/>
  <c r="Z1381" i="20"/>
  <c r="Y1381" i="20"/>
  <c r="X1381" i="20"/>
  <c r="W1381" i="20"/>
  <c r="V1381" i="20"/>
  <c r="U1381" i="20"/>
  <c r="T1381" i="20"/>
  <c r="S1381" i="20"/>
  <c r="R1381" i="20"/>
  <c r="Q1381" i="20"/>
  <c r="P1381" i="20"/>
  <c r="N1381" i="20"/>
  <c r="M1381" i="20"/>
  <c r="L1381" i="20"/>
  <c r="K1381" i="20"/>
  <c r="J1381" i="20"/>
  <c r="I1381" i="20"/>
  <c r="H1381" i="20"/>
  <c r="G1381" i="20"/>
  <c r="F1381" i="20"/>
  <c r="E1381" i="20"/>
  <c r="D1381" i="20"/>
  <c r="C1381" i="20"/>
  <c r="AC1380" i="20"/>
  <c r="AB1380" i="20"/>
  <c r="AA1380" i="20"/>
  <c r="Z1380" i="20"/>
  <c r="Y1380" i="20"/>
  <c r="X1380" i="20"/>
  <c r="W1380" i="20"/>
  <c r="V1380" i="20"/>
  <c r="U1380" i="20"/>
  <c r="T1380" i="20"/>
  <c r="S1380" i="20"/>
  <c r="R1380" i="20"/>
  <c r="Q1380" i="20"/>
  <c r="P1380" i="20"/>
  <c r="O1380" i="20"/>
  <c r="N1380" i="20"/>
  <c r="M1380" i="20"/>
  <c r="L1380" i="20"/>
  <c r="K1380" i="20"/>
  <c r="J1380" i="20"/>
  <c r="I1380" i="20"/>
  <c r="H1380" i="20"/>
  <c r="G1380" i="20"/>
  <c r="F1380" i="20"/>
  <c r="E1380" i="20"/>
  <c r="D1380" i="20"/>
  <c r="C1380" i="20"/>
  <c r="AC1379" i="20"/>
  <c r="AB1379" i="20"/>
  <c r="Z1379" i="20"/>
  <c r="X1379" i="20"/>
  <c r="W1379" i="20"/>
  <c r="V1379" i="20"/>
  <c r="T1379" i="20"/>
  <c r="S1379" i="20"/>
  <c r="R1379" i="20"/>
  <c r="Q1379" i="20"/>
  <c r="P1379" i="20"/>
  <c r="O1379" i="20"/>
  <c r="N1379" i="20"/>
  <c r="M1379" i="20"/>
  <c r="L1379" i="20"/>
  <c r="K1379" i="20"/>
  <c r="J1379" i="20"/>
  <c r="I1379" i="20"/>
  <c r="H1379" i="20"/>
  <c r="G1379" i="20"/>
  <c r="F1379" i="20"/>
  <c r="E1379" i="20"/>
  <c r="D1379" i="20"/>
  <c r="C1379" i="20"/>
  <c r="AC1378" i="20"/>
  <c r="AA1378" i="20"/>
  <c r="Z1378" i="20"/>
  <c r="Y1378" i="20"/>
  <c r="X1378" i="20"/>
  <c r="V1378" i="20"/>
  <c r="U1378" i="20"/>
  <c r="T1378" i="20"/>
  <c r="R1378" i="20"/>
  <c r="Q1378" i="20"/>
  <c r="P1378" i="20"/>
  <c r="N1378" i="20"/>
  <c r="M1378" i="20"/>
  <c r="L1378" i="20"/>
  <c r="K1378" i="20"/>
  <c r="J1378" i="20"/>
  <c r="I1378" i="20"/>
  <c r="H1378" i="20"/>
  <c r="G1378" i="20"/>
  <c r="E1378" i="20"/>
  <c r="D1378" i="20"/>
  <c r="C1378" i="20"/>
  <c r="AC1377" i="20"/>
  <c r="AB1377" i="20"/>
  <c r="AA1377" i="20"/>
  <c r="Z1377" i="20"/>
  <c r="Y1377" i="20"/>
  <c r="X1377" i="20"/>
  <c r="W1377" i="20"/>
  <c r="V1377" i="20"/>
  <c r="U1377" i="20"/>
  <c r="T1377" i="20"/>
  <c r="S1377" i="20"/>
  <c r="R1377" i="20"/>
  <c r="Q1377" i="20"/>
  <c r="P1377" i="20"/>
  <c r="N1377" i="20"/>
  <c r="M1377" i="20"/>
  <c r="L1377" i="20"/>
  <c r="K1377" i="20"/>
  <c r="J1377" i="20"/>
  <c r="I1377" i="20"/>
  <c r="H1377" i="20"/>
  <c r="G1377" i="20"/>
  <c r="F1377" i="20"/>
  <c r="E1377" i="20"/>
  <c r="D1377" i="20"/>
  <c r="C1377" i="20"/>
  <c r="AC1376" i="20"/>
  <c r="AB1376" i="20"/>
  <c r="AA1376" i="20"/>
  <c r="Z1376" i="20"/>
  <c r="Y1376" i="20"/>
  <c r="X1376" i="20"/>
  <c r="W1376" i="20"/>
  <c r="V1376" i="20"/>
  <c r="U1376" i="20"/>
  <c r="T1376" i="20"/>
  <c r="S1376" i="20"/>
  <c r="R1376" i="20"/>
  <c r="Q1376" i="20"/>
  <c r="P1376" i="20"/>
  <c r="O1376" i="20"/>
  <c r="N1376" i="20"/>
  <c r="M1376" i="20"/>
  <c r="L1376" i="20"/>
  <c r="K1376" i="20"/>
  <c r="J1376" i="20"/>
  <c r="I1376" i="20"/>
  <c r="H1376" i="20"/>
  <c r="G1376" i="20"/>
  <c r="F1376" i="20"/>
  <c r="E1376" i="20"/>
  <c r="D1376" i="20"/>
  <c r="C1376" i="20"/>
  <c r="AC1375" i="20"/>
  <c r="AB1375" i="20"/>
  <c r="Z1375" i="20"/>
  <c r="X1375" i="20"/>
  <c r="W1375" i="20"/>
  <c r="V1375" i="20"/>
  <c r="U1375" i="20"/>
  <c r="T1375" i="20"/>
  <c r="S1375" i="20"/>
  <c r="R1375" i="20"/>
  <c r="Q1375" i="20"/>
  <c r="P1375" i="20"/>
  <c r="O1375" i="20"/>
  <c r="N1375" i="20"/>
  <c r="M1375" i="20"/>
  <c r="L1375" i="20"/>
  <c r="K1375" i="20"/>
  <c r="J1375" i="20"/>
  <c r="I1375" i="20"/>
  <c r="H1375" i="20"/>
  <c r="G1375" i="20"/>
  <c r="F1375" i="20"/>
  <c r="E1375" i="20"/>
  <c r="D1375" i="20"/>
  <c r="C1375" i="20"/>
  <c r="AC1374" i="20"/>
  <c r="AB1374" i="20"/>
  <c r="AA1374" i="20"/>
  <c r="Z1374" i="20"/>
  <c r="Y1374" i="20"/>
  <c r="X1374" i="20"/>
  <c r="V1374" i="20"/>
  <c r="U1374" i="20"/>
  <c r="T1374" i="20"/>
  <c r="R1374" i="20"/>
  <c r="Q1374" i="20"/>
  <c r="P1374" i="20"/>
  <c r="N1374" i="20"/>
  <c r="M1374" i="20"/>
  <c r="L1374" i="20"/>
  <c r="K1374" i="20"/>
  <c r="J1374" i="20"/>
  <c r="I1374" i="20"/>
  <c r="H1374" i="20"/>
  <c r="G1374" i="20"/>
  <c r="F1374" i="20"/>
  <c r="E1374" i="20"/>
  <c r="D1374" i="20"/>
  <c r="C1374" i="20"/>
  <c r="AC1373" i="20"/>
  <c r="AB1373" i="20"/>
  <c r="AA1373" i="20"/>
  <c r="Z1373" i="20"/>
  <c r="Y1373" i="20"/>
  <c r="X1373" i="20"/>
  <c r="W1373" i="20"/>
  <c r="V1373" i="20"/>
  <c r="U1373" i="20"/>
  <c r="T1373" i="20"/>
  <c r="S1373" i="20"/>
  <c r="R1373" i="20"/>
  <c r="Q1373" i="20"/>
  <c r="P1373" i="20"/>
  <c r="M1373" i="20"/>
  <c r="L1373" i="20"/>
  <c r="K1373" i="20"/>
  <c r="J1373" i="20"/>
  <c r="H1373" i="20"/>
  <c r="G1373" i="20"/>
  <c r="F1373" i="20"/>
  <c r="E1373" i="20"/>
  <c r="D1373" i="20"/>
  <c r="C1373" i="20"/>
  <c r="AC1372" i="20"/>
  <c r="AB1372" i="20"/>
  <c r="AA1372" i="20"/>
  <c r="Z1372" i="20"/>
  <c r="Y1372" i="20"/>
  <c r="X1372" i="20"/>
  <c r="W1372" i="20"/>
  <c r="V1372" i="20"/>
  <c r="U1372" i="20"/>
  <c r="T1372" i="20"/>
  <c r="S1372" i="20"/>
  <c r="R1372" i="20"/>
  <c r="Q1372" i="20"/>
  <c r="P1372" i="20"/>
  <c r="O1372" i="20"/>
  <c r="N1372" i="20"/>
  <c r="M1372" i="20"/>
  <c r="L1372" i="20"/>
  <c r="K1372" i="20"/>
  <c r="J1372" i="20"/>
  <c r="I1372" i="20"/>
  <c r="H1372" i="20"/>
  <c r="G1372" i="20"/>
  <c r="F1372" i="20"/>
  <c r="E1372" i="20"/>
  <c r="D1372" i="20"/>
  <c r="C1372" i="20"/>
  <c r="AC1371" i="20"/>
  <c r="AB1371" i="20"/>
  <c r="Z1371" i="20"/>
  <c r="X1371" i="20"/>
  <c r="W1371" i="20"/>
  <c r="V1371" i="20"/>
  <c r="U1371" i="20"/>
  <c r="T1371" i="20"/>
  <c r="S1371" i="20"/>
  <c r="R1371" i="20"/>
  <c r="Q1371" i="20"/>
  <c r="P1371" i="20"/>
  <c r="O1371" i="20"/>
  <c r="M1371" i="20"/>
  <c r="L1371" i="20"/>
  <c r="K1371" i="20"/>
  <c r="J1371" i="20"/>
  <c r="H1371" i="20"/>
  <c r="G1371" i="20"/>
  <c r="F1371" i="20"/>
  <c r="E1371" i="20"/>
  <c r="D1371" i="20"/>
  <c r="C1371" i="20"/>
  <c r="AC1370" i="20"/>
  <c r="AB1370" i="20"/>
  <c r="AA1370" i="20"/>
  <c r="Z1370" i="20"/>
  <c r="Y1370" i="20"/>
  <c r="X1370" i="20"/>
  <c r="V1370" i="20"/>
  <c r="T1370" i="20"/>
  <c r="R1370" i="20"/>
  <c r="Q1370" i="20"/>
  <c r="P1370" i="20"/>
  <c r="N1370" i="20"/>
  <c r="M1370" i="20"/>
  <c r="L1370" i="20"/>
  <c r="K1370" i="20"/>
  <c r="J1370" i="20"/>
  <c r="I1370" i="20"/>
  <c r="H1370" i="20"/>
  <c r="G1370" i="20"/>
  <c r="F1370" i="20"/>
  <c r="E1370" i="20"/>
  <c r="D1370" i="20"/>
  <c r="C1370" i="20"/>
  <c r="AC1369" i="20"/>
  <c r="AB1369" i="20"/>
  <c r="AA1369" i="20"/>
  <c r="Z1369" i="20"/>
  <c r="Y1369" i="20"/>
  <c r="X1369" i="20"/>
  <c r="W1369" i="20"/>
  <c r="V1369" i="20"/>
  <c r="U1369" i="20"/>
  <c r="T1369" i="20"/>
  <c r="S1369" i="20"/>
  <c r="R1369" i="20"/>
  <c r="Q1369" i="20"/>
  <c r="P1369" i="20"/>
  <c r="O1369" i="20"/>
  <c r="N1369" i="20"/>
  <c r="M1369" i="20"/>
  <c r="L1369" i="20"/>
  <c r="K1369" i="20"/>
  <c r="J1369" i="20"/>
  <c r="I1369" i="20"/>
  <c r="H1369" i="20"/>
  <c r="G1369" i="20"/>
  <c r="F1369" i="20"/>
  <c r="E1369" i="20"/>
  <c r="D1369" i="20"/>
  <c r="C1369" i="20"/>
  <c r="AC1368" i="20"/>
  <c r="AB1368" i="20"/>
  <c r="AA1368" i="20"/>
  <c r="Z1368" i="20"/>
  <c r="Y1368" i="20"/>
  <c r="X1368" i="20"/>
  <c r="W1368" i="20"/>
  <c r="V1368" i="20"/>
  <c r="U1368" i="20"/>
  <c r="T1368" i="20"/>
  <c r="S1368" i="20"/>
  <c r="R1368" i="20"/>
  <c r="Q1368" i="20"/>
  <c r="P1368" i="20"/>
  <c r="O1368" i="20"/>
  <c r="N1368" i="20"/>
  <c r="M1368" i="20"/>
  <c r="L1368" i="20"/>
  <c r="K1368" i="20"/>
  <c r="J1368" i="20"/>
  <c r="I1368" i="20"/>
  <c r="H1368" i="20"/>
  <c r="G1368" i="20"/>
  <c r="F1368" i="20"/>
  <c r="E1368" i="20"/>
  <c r="D1368" i="20"/>
  <c r="C1368" i="20"/>
  <c r="AC1367" i="20"/>
  <c r="AB1367" i="20"/>
  <c r="Z1367" i="20"/>
  <c r="X1367" i="20"/>
  <c r="W1367" i="20"/>
  <c r="V1367" i="20"/>
  <c r="U1367" i="20"/>
  <c r="T1367" i="20"/>
  <c r="S1367" i="20"/>
  <c r="R1367" i="20"/>
  <c r="Q1367" i="20"/>
  <c r="P1367" i="20"/>
  <c r="O1367" i="20"/>
  <c r="N1367" i="20"/>
  <c r="M1367" i="20"/>
  <c r="L1367" i="20"/>
  <c r="K1367" i="20"/>
  <c r="J1367" i="20"/>
  <c r="I1367" i="20"/>
  <c r="H1367" i="20"/>
  <c r="G1367" i="20"/>
  <c r="F1367" i="20"/>
  <c r="E1367" i="20"/>
  <c r="D1367" i="20"/>
  <c r="C1367" i="20"/>
  <c r="AC1366" i="20"/>
  <c r="AB1366" i="20"/>
  <c r="AA1366" i="20"/>
  <c r="Z1366" i="20"/>
  <c r="Y1366" i="20"/>
  <c r="V1366" i="20"/>
  <c r="T1366" i="20"/>
  <c r="R1366" i="20"/>
  <c r="Q1366" i="20"/>
  <c r="P1366" i="20"/>
  <c r="N1366" i="20"/>
  <c r="M1366" i="20"/>
  <c r="L1366" i="20"/>
  <c r="K1366" i="20"/>
  <c r="J1366" i="20"/>
  <c r="I1366" i="20"/>
  <c r="H1366" i="20"/>
  <c r="G1366" i="20"/>
  <c r="F1366" i="20"/>
  <c r="E1366" i="20"/>
  <c r="D1366" i="20"/>
  <c r="C1366" i="20"/>
  <c r="AC1365" i="20"/>
  <c r="AB1365" i="20"/>
  <c r="AA1365" i="20"/>
  <c r="Z1365" i="20"/>
  <c r="Y1365" i="20"/>
  <c r="X1365" i="20"/>
  <c r="W1365" i="20"/>
  <c r="V1365" i="20"/>
  <c r="U1365" i="20"/>
  <c r="T1365" i="20"/>
  <c r="S1365" i="20"/>
  <c r="R1365" i="20"/>
  <c r="Q1365" i="20"/>
  <c r="P1365" i="20"/>
  <c r="N1365" i="20"/>
  <c r="M1365" i="20"/>
  <c r="L1365" i="20"/>
  <c r="K1365" i="20"/>
  <c r="J1365" i="20"/>
  <c r="I1365" i="20"/>
  <c r="H1365" i="20"/>
  <c r="G1365" i="20"/>
  <c r="F1365" i="20"/>
  <c r="E1365" i="20"/>
  <c r="D1365" i="20"/>
  <c r="C1365" i="20"/>
  <c r="AC1364" i="20"/>
  <c r="AB1364" i="20"/>
  <c r="AA1364" i="20"/>
  <c r="Z1364" i="20"/>
  <c r="Y1364" i="20"/>
  <c r="X1364" i="20"/>
  <c r="W1364" i="20"/>
  <c r="U1364" i="20"/>
  <c r="T1364" i="20"/>
  <c r="S1364" i="20"/>
  <c r="R1364" i="20"/>
  <c r="Q1364" i="20"/>
  <c r="P1364" i="20"/>
  <c r="O1364" i="20"/>
  <c r="N1364" i="20"/>
  <c r="M1364" i="20"/>
  <c r="K1364" i="20"/>
  <c r="J1364" i="20"/>
  <c r="I1364" i="20"/>
  <c r="H1364" i="20"/>
  <c r="G1364" i="20"/>
  <c r="F1364" i="20"/>
  <c r="E1364" i="20"/>
  <c r="D1364" i="20"/>
  <c r="C1364" i="20"/>
  <c r="AC1363" i="20"/>
  <c r="AB1363" i="20"/>
  <c r="Z1363" i="20"/>
  <c r="X1363" i="20"/>
  <c r="W1363" i="20"/>
  <c r="V1363" i="20"/>
  <c r="U1363" i="20"/>
  <c r="T1363" i="20"/>
  <c r="S1363" i="20"/>
  <c r="R1363" i="20"/>
  <c r="Q1363" i="20"/>
  <c r="P1363" i="20"/>
  <c r="O1363" i="20"/>
  <c r="N1363" i="20"/>
  <c r="M1363" i="20"/>
  <c r="L1363" i="20"/>
  <c r="K1363" i="20"/>
  <c r="J1363" i="20"/>
  <c r="I1363" i="20"/>
  <c r="H1363" i="20"/>
  <c r="G1363" i="20"/>
  <c r="F1363" i="20"/>
  <c r="E1363" i="20"/>
  <c r="D1363" i="20"/>
  <c r="C1363" i="20"/>
  <c r="AC1362" i="20"/>
  <c r="AB1362" i="20"/>
  <c r="AA1362" i="20"/>
  <c r="Z1362" i="20"/>
  <c r="Y1362" i="20"/>
  <c r="V1362" i="20"/>
  <c r="T1362" i="20"/>
  <c r="R1362" i="20"/>
  <c r="Q1362" i="20"/>
  <c r="P1362" i="20"/>
  <c r="N1362" i="20"/>
  <c r="M1362" i="20"/>
  <c r="L1362" i="20"/>
  <c r="K1362" i="20"/>
  <c r="J1362" i="20"/>
  <c r="I1362" i="20"/>
  <c r="H1362" i="20"/>
  <c r="G1362" i="20"/>
  <c r="F1362" i="20"/>
  <c r="E1362" i="20"/>
  <c r="D1362" i="20"/>
  <c r="C1362" i="20"/>
  <c r="AC1361" i="20"/>
  <c r="AB1361" i="20"/>
  <c r="AA1361" i="20"/>
  <c r="Z1361" i="20"/>
  <c r="Y1361" i="20"/>
  <c r="X1361" i="20"/>
  <c r="W1361" i="20"/>
  <c r="V1361" i="20"/>
  <c r="U1361" i="20"/>
  <c r="T1361" i="20"/>
  <c r="S1361" i="20"/>
  <c r="R1361" i="20"/>
  <c r="Q1361" i="20"/>
  <c r="P1361" i="20"/>
  <c r="N1361" i="20"/>
  <c r="M1361" i="20"/>
  <c r="L1361" i="20"/>
  <c r="K1361" i="20"/>
  <c r="J1361" i="20"/>
  <c r="I1361" i="20"/>
  <c r="H1361" i="20"/>
  <c r="G1361" i="20"/>
  <c r="F1361" i="20"/>
  <c r="E1361" i="20"/>
  <c r="D1361" i="20"/>
  <c r="C1361" i="20"/>
  <c r="AC1360" i="20"/>
  <c r="AB1360" i="20"/>
  <c r="AA1360" i="20"/>
  <c r="Z1360" i="20"/>
  <c r="Y1360" i="20"/>
  <c r="X1360" i="20"/>
  <c r="W1360" i="20"/>
  <c r="V1360" i="20"/>
  <c r="U1360" i="20"/>
  <c r="T1360" i="20"/>
  <c r="S1360" i="20"/>
  <c r="R1360" i="20"/>
  <c r="Q1360" i="20"/>
  <c r="P1360" i="20"/>
  <c r="O1360" i="20"/>
  <c r="N1360" i="20"/>
  <c r="M1360" i="20"/>
  <c r="L1360" i="20"/>
  <c r="K1360" i="20"/>
  <c r="J1360" i="20"/>
  <c r="I1360" i="20"/>
  <c r="H1360" i="20"/>
  <c r="G1360" i="20"/>
  <c r="F1360" i="20"/>
  <c r="E1360" i="20"/>
  <c r="D1360" i="20"/>
  <c r="C1360" i="20"/>
  <c r="AC1359" i="20"/>
  <c r="AB1359" i="20"/>
  <c r="Z1359" i="20"/>
  <c r="X1359" i="20"/>
  <c r="W1359" i="20"/>
  <c r="V1359" i="20"/>
  <c r="U1359" i="20"/>
  <c r="T1359" i="20"/>
  <c r="S1359" i="20"/>
  <c r="R1359" i="20"/>
  <c r="Q1359" i="20"/>
  <c r="P1359" i="20"/>
  <c r="O1359" i="20"/>
  <c r="N1359" i="20"/>
  <c r="M1359" i="20"/>
  <c r="L1359" i="20"/>
  <c r="K1359" i="20"/>
  <c r="J1359" i="20"/>
  <c r="I1359" i="20"/>
  <c r="H1359" i="20"/>
  <c r="G1359" i="20"/>
  <c r="F1359" i="20"/>
  <c r="E1359" i="20"/>
  <c r="D1359" i="20"/>
  <c r="C1359" i="20"/>
  <c r="AC1358" i="20"/>
  <c r="AB1358" i="20"/>
  <c r="AA1358" i="20"/>
  <c r="Z1358" i="20"/>
  <c r="Y1358" i="20"/>
  <c r="W1358" i="20"/>
  <c r="V1358" i="20"/>
  <c r="U1358" i="20"/>
  <c r="T1358" i="20"/>
  <c r="R1358" i="20"/>
  <c r="Q1358" i="20"/>
  <c r="P1358" i="20"/>
  <c r="M1358" i="20"/>
  <c r="L1358" i="20"/>
  <c r="K1358" i="20"/>
  <c r="J1358" i="20"/>
  <c r="H1358" i="20"/>
  <c r="G1358" i="20"/>
  <c r="F1358" i="20"/>
  <c r="E1358" i="20"/>
  <c r="D1358" i="20"/>
  <c r="C1358" i="20"/>
  <c r="AC1357" i="20"/>
  <c r="AB1357" i="20"/>
  <c r="AA1357" i="20"/>
  <c r="Z1357" i="20"/>
  <c r="Y1357" i="20"/>
  <c r="X1357" i="20"/>
  <c r="W1357" i="20"/>
  <c r="V1357" i="20"/>
  <c r="U1357" i="20"/>
  <c r="T1357" i="20"/>
  <c r="S1357" i="20"/>
  <c r="R1357" i="20"/>
  <c r="Q1357" i="20"/>
  <c r="P1357" i="20"/>
  <c r="N1357" i="20"/>
  <c r="M1357" i="20"/>
  <c r="L1357" i="20"/>
  <c r="K1357" i="20"/>
  <c r="J1357" i="20"/>
  <c r="I1357" i="20"/>
  <c r="H1357" i="20"/>
  <c r="G1357" i="20"/>
  <c r="F1357" i="20"/>
  <c r="E1357" i="20"/>
  <c r="D1357" i="20"/>
  <c r="C1357" i="20"/>
  <c r="AC1356" i="20"/>
  <c r="AB1356" i="20"/>
  <c r="AA1356" i="20"/>
  <c r="Z1356" i="20"/>
  <c r="Y1356" i="20"/>
  <c r="X1356" i="20"/>
  <c r="W1356" i="20"/>
  <c r="V1356" i="20"/>
  <c r="U1356" i="20"/>
  <c r="T1356" i="20"/>
  <c r="S1356" i="20"/>
  <c r="R1356" i="20"/>
  <c r="Q1356" i="20"/>
  <c r="P1356" i="20"/>
  <c r="O1356" i="20"/>
  <c r="N1356" i="20"/>
  <c r="M1356" i="20"/>
  <c r="L1356" i="20"/>
  <c r="K1356" i="20"/>
  <c r="J1356" i="20"/>
  <c r="I1356" i="20"/>
  <c r="H1356" i="20"/>
  <c r="G1356" i="20"/>
  <c r="F1356" i="20"/>
  <c r="E1356" i="20"/>
  <c r="D1356" i="20"/>
  <c r="C1356" i="20"/>
  <c r="AC1355" i="20"/>
  <c r="AB1355" i="20"/>
  <c r="Z1355" i="20"/>
  <c r="X1355" i="20"/>
  <c r="W1355" i="20"/>
  <c r="V1355" i="20"/>
  <c r="U1355" i="20"/>
  <c r="T1355" i="20"/>
  <c r="S1355" i="20"/>
  <c r="R1355" i="20"/>
  <c r="Q1355" i="20"/>
  <c r="P1355" i="20"/>
  <c r="O1355" i="20"/>
  <c r="N1355" i="20"/>
  <c r="M1355" i="20"/>
  <c r="L1355" i="20"/>
  <c r="K1355" i="20"/>
  <c r="J1355" i="20"/>
  <c r="I1355" i="20"/>
  <c r="H1355" i="20"/>
  <c r="G1355" i="20"/>
  <c r="F1355" i="20"/>
  <c r="E1355" i="20"/>
  <c r="D1355" i="20"/>
  <c r="C1355" i="20"/>
  <c r="AC1354" i="20"/>
  <c r="AB1354" i="20"/>
  <c r="AA1354" i="20"/>
  <c r="Z1354" i="20"/>
  <c r="Y1354" i="20"/>
  <c r="V1354" i="20"/>
  <c r="T1354" i="20"/>
  <c r="R1354" i="20"/>
  <c r="Q1354" i="20"/>
  <c r="P1354" i="20"/>
  <c r="N1354" i="20"/>
  <c r="M1354" i="20"/>
  <c r="L1354" i="20"/>
  <c r="K1354" i="20"/>
  <c r="J1354" i="20"/>
  <c r="I1354" i="20"/>
  <c r="H1354" i="20"/>
  <c r="G1354" i="20"/>
  <c r="F1354" i="20"/>
  <c r="E1354" i="20"/>
  <c r="D1354" i="20"/>
  <c r="C1354" i="20"/>
  <c r="AC1353" i="20"/>
  <c r="AB1353" i="20"/>
  <c r="AA1353" i="20"/>
  <c r="Z1353" i="20"/>
  <c r="Y1353" i="20"/>
  <c r="X1353" i="20"/>
  <c r="W1353" i="20"/>
  <c r="V1353" i="20"/>
  <c r="U1353" i="20"/>
  <c r="T1353" i="20"/>
  <c r="S1353" i="20"/>
  <c r="R1353" i="20"/>
  <c r="Q1353" i="20"/>
  <c r="P1353" i="20"/>
  <c r="O1353" i="20"/>
  <c r="N1353" i="20"/>
  <c r="M1353" i="20"/>
  <c r="L1353" i="20"/>
  <c r="K1353" i="20"/>
  <c r="J1353" i="20"/>
  <c r="I1353" i="20"/>
  <c r="H1353" i="20"/>
  <c r="G1353" i="20"/>
  <c r="F1353" i="20"/>
  <c r="E1353" i="20"/>
  <c r="D1353" i="20"/>
  <c r="C1353" i="20"/>
  <c r="AC1352" i="20"/>
  <c r="AB1352" i="20"/>
  <c r="AA1352" i="20"/>
  <c r="Z1352" i="20"/>
  <c r="Y1352" i="20"/>
  <c r="X1352" i="20"/>
  <c r="W1352" i="20"/>
  <c r="V1352" i="20"/>
  <c r="U1352" i="20"/>
  <c r="T1352" i="20"/>
  <c r="S1352" i="20"/>
  <c r="R1352" i="20"/>
  <c r="Q1352" i="20"/>
  <c r="P1352" i="20"/>
  <c r="O1352" i="20"/>
  <c r="N1352" i="20"/>
  <c r="M1352" i="20"/>
  <c r="L1352" i="20"/>
  <c r="K1352" i="20"/>
  <c r="J1352" i="20"/>
  <c r="I1352" i="20"/>
  <c r="H1352" i="20"/>
  <c r="G1352" i="20"/>
  <c r="F1352" i="20"/>
  <c r="E1352" i="20"/>
  <c r="D1352" i="20"/>
  <c r="C1352" i="20"/>
  <c r="AC1351" i="20"/>
  <c r="AB1351" i="20"/>
  <c r="Z1351" i="20"/>
  <c r="X1351" i="20"/>
  <c r="W1351" i="20"/>
  <c r="V1351" i="20"/>
  <c r="U1351" i="20"/>
  <c r="T1351" i="20"/>
  <c r="S1351" i="20"/>
  <c r="R1351" i="20"/>
  <c r="Q1351" i="20"/>
  <c r="P1351" i="20"/>
  <c r="O1351" i="20"/>
  <c r="N1351" i="20"/>
  <c r="M1351" i="20"/>
  <c r="L1351" i="20"/>
  <c r="K1351" i="20"/>
  <c r="J1351" i="20"/>
  <c r="I1351" i="20"/>
  <c r="H1351" i="20"/>
  <c r="G1351" i="20"/>
  <c r="F1351" i="20"/>
  <c r="E1351" i="20"/>
  <c r="D1351" i="20"/>
  <c r="C1351" i="20"/>
  <c r="AC1350" i="20"/>
  <c r="AB1350" i="20"/>
  <c r="AA1350" i="20"/>
  <c r="Z1350" i="20"/>
  <c r="Y1350" i="20"/>
  <c r="V1350" i="20"/>
  <c r="T1350" i="20"/>
  <c r="R1350" i="20"/>
  <c r="Q1350" i="20"/>
  <c r="P1350" i="20"/>
  <c r="N1350" i="20"/>
  <c r="M1350" i="20"/>
  <c r="L1350" i="20"/>
  <c r="K1350" i="20"/>
  <c r="J1350" i="20"/>
  <c r="I1350" i="20"/>
  <c r="H1350" i="20"/>
  <c r="G1350" i="20"/>
  <c r="F1350" i="20"/>
  <c r="E1350" i="20"/>
  <c r="D1350" i="20"/>
  <c r="C1350" i="20"/>
  <c r="AC1349" i="20"/>
  <c r="AB1349" i="20"/>
  <c r="AA1349" i="20"/>
  <c r="Z1349" i="20"/>
  <c r="Y1349" i="20"/>
  <c r="X1349" i="20"/>
  <c r="W1349" i="20"/>
  <c r="V1349" i="20"/>
  <c r="U1349" i="20"/>
  <c r="T1349" i="20"/>
  <c r="S1349" i="20"/>
  <c r="R1349" i="20"/>
  <c r="Q1349" i="20"/>
  <c r="P1349" i="20"/>
  <c r="N1349" i="20"/>
  <c r="M1349" i="20"/>
  <c r="L1349" i="20"/>
  <c r="K1349" i="20"/>
  <c r="J1349" i="20"/>
  <c r="I1349" i="20"/>
  <c r="H1349" i="20"/>
  <c r="G1349" i="20"/>
  <c r="F1349" i="20"/>
  <c r="E1349" i="20"/>
  <c r="D1349" i="20"/>
  <c r="C1349" i="20"/>
  <c r="AC1348" i="20"/>
  <c r="AB1348" i="20"/>
  <c r="AA1348" i="20"/>
  <c r="Z1348" i="20"/>
  <c r="Y1348" i="20"/>
  <c r="X1348" i="20"/>
  <c r="W1348" i="20"/>
  <c r="V1348" i="20"/>
  <c r="U1348" i="20"/>
  <c r="T1348" i="20"/>
  <c r="S1348" i="20"/>
  <c r="R1348" i="20"/>
  <c r="Q1348" i="20"/>
  <c r="P1348" i="20"/>
  <c r="O1348" i="20"/>
  <c r="N1348" i="20"/>
  <c r="M1348" i="20"/>
  <c r="L1348" i="20"/>
  <c r="K1348" i="20"/>
  <c r="J1348" i="20"/>
  <c r="I1348" i="20"/>
  <c r="H1348" i="20"/>
  <c r="G1348" i="20"/>
  <c r="F1348" i="20"/>
  <c r="E1348" i="20"/>
  <c r="D1348" i="20"/>
  <c r="C1348" i="20"/>
  <c r="AC1347" i="20"/>
  <c r="AB1347" i="20"/>
  <c r="Z1347" i="20"/>
  <c r="X1347" i="20"/>
  <c r="W1347" i="20"/>
  <c r="V1347" i="20"/>
  <c r="U1347" i="20"/>
  <c r="T1347" i="20"/>
  <c r="S1347" i="20"/>
  <c r="R1347" i="20"/>
  <c r="Q1347" i="20"/>
  <c r="P1347" i="20"/>
  <c r="O1347" i="20"/>
  <c r="N1347" i="20"/>
  <c r="M1347" i="20"/>
  <c r="L1347" i="20"/>
  <c r="K1347" i="20"/>
  <c r="J1347" i="20"/>
  <c r="I1347" i="20"/>
  <c r="H1347" i="20"/>
  <c r="G1347" i="20"/>
  <c r="F1347" i="20"/>
  <c r="E1347" i="20"/>
  <c r="D1347" i="20"/>
  <c r="C1347" i="20"/>
  <c r="AC1346" i="20"/>
  <c r="AB1346" i="20"/>
  <c r="AA1346" i="20"/>
  <c r="Z1346" i="20"/>
  <c r="Y1346" i="20"/>
  <c r="V1346" i="20"/>
  <c r="U1346" i="20"/>
  <c r="R1346" i="20"/>
  <c r="Q1346" i="20"/>
  <c r="P1346" i="20"/>
  <c r="N1346" i="20"/>
  <c r="M1346" i="20"/>
  <c r="L1346" i="20"/>
  <c r="K1346" i="20"/>
  <c r="J1346" i="20"/>
  <c r="I1346" i="20"/>
  <c r="H1346" i="20"/>
  <c r="G1346" i="20"/>
  <c r="D1346" i="20"/>
  <c r="C1346" i="20"/>
  <c r="AC1345" i="20"/>
  <c r="AB1345" i="20"/>
  <c r="AA1345" i="20"/>
  <c r="Z1345" i="20"/>
  <c r="Y1345" i="20"/>
  <c r="X1345" i="20"/>
  <c r="W1345" i="20"/>
  <c r="V1345" i="20"/>
  <c r="U1345" i="20"/>
  <c r="T1345" i="20"/>
  <c r="S1345" i="20"/>
  <c r="R1345" i="20"/>
  <c r="Q1345" i="20"/>
  <c r="P1345" i="20"/>
  <c r="N1345" i="20"/>
  <c r="M1345" i="20"/>
  <c r="L1345" i="20"/>
  <c r="K1345" i="20"/>
  <c r="J1345" i="20"/>
  <c r="I1345" i="20"/>
  <c r="H1345" i="20"/>
  <c r="G1345" i="20"/>
  <c r="F1345" i="20"/>
  <c r="E1345" i="20"/>
  <c r="D1345" i="20"/>
  <c r="C1345" i="20"/>
  <c r="AC1344" i="20"/>
  <c r="AB1344" i="20"/>
  <c r="AA1344" i="20"/>
  <c r="Z1344" i="20"/>
  <c r="Y1344" i="20"/>
  <c r="X1344" i="20"/>
  <c r="W1344" i="20"/>
  <c r="V1344" i="20"/>
  <c r="U1344" i="20"/>
  <c r="T1344" i="20"/>
  <c r="S1344" i="20"/>
  <c r="R1344" i="20"/>
  <c r="Q1344" i="20"/>
  <c r="P1344" i="20"/>
  <c r="O1344" i="20"/>
  <c r="N1344" i="20"/>
  <c r="M1344" i="20"/>
  <c r="L1344" i="20"/>
  <c r="K1344" i="20"/>
  <c r="J1344" i="20"/>
  <c r="I1344" i="20"/>
  <c r="H1344" i="20"/>
  <c r="G1344" i="20"/>
  <c r="F1344" i="20"/>
  <c r="E1344" i="20"/>
  <c r="D1344" i="20"/>
  <c r="C1344" i="20"/>
  <c r="AC1343" i="20"/>
  <c r="AB1343" i="20"/>
  <c r="Z1343" i="20"/>
  <c r="X1343" i="20"/>
  <c r="W1343" i="20"/>
  <c r="V1343" i="20"/>
  <c r="U1343" i="20"/>
  <c r="T1343" i="20"/>
  <c r="S1343" i="20"/>
  <c r="R1343" i="20"/>
  <c r="Q1343" i="20"/>
  <c r="P1343" i="20"/>
  <c r="O1343" i="20"/>
  <c r="N1343" i="20"/>
  <c r="M1343" i="20"/>
  <c r="L1343" i="20"/>
  <c r="K1343" i="20"/>
  <c r="J1343" i="20"/>
  <c r="I1343" i="20"/>
  <c r="H1343" i="20"/>
  <c r="G1343" i="20"/>
  <c r="F1343" i="20"/>
  <c r="E1343" i="20"/>
  <c r="D1343" i="20"/>
  <c r="C1343" i="20"/>
  <c r="AC1342" i="20"/>
  <c r="AB1342" i="20"/>
  <c r="AA1342" i="20"/>
  <c r="Z1342" i="20"/>
  <c r="Y1342" i="20"/>
  <c r="W1342" i="20"/>
  <c r="V1342" i="20"/>
  <c r="T1342" i="20"/>
  <c r="R1342" i="20"/>
  <c r="Q1342" i="20"/>
  <c r="P1342" i="20"/>
  <c r="N1342" i="20"/>
  <c r="M1342" i="20"/>
  <c r="L1342" i="20"/>
  <c r="K1342" i="20"/>
  <c r="J1342" i="20"/>
  <c r="I1342" i="20"/>
  <c r="H1342" i="20"/>
  <c r="G1342" i="20"/>
  <c r="F1342" i="20"/>
  <c r="E1342" i="20"/>
  <c r="D1342" i="20"/>
  <c r="C1342" i="20"/>
  <c r="AC1341" i="20"/>
  <c r="AB1341" i="20"/>
  <c r="AA1341" i="20"/>
  <c r="Z1341" i="20"/>
  <c r="Y1341" i="20"/>
  <c r="W1341" i="20"/>
  <c r="V1341" i="20"/>
  <c r="U1341" i="20"/>
  <c r="S1341" i="20"/>
  <c r="R1341" i="20"/>
  <c r="Q1341" i="20"/>
  <c r="P1341" i="20"/>
  <c r="N1341" i="20"/>
  <c r="M1341" i="20"/>
  <c r="L1341" i="20"/>
  <c r="K1341" i="20"/>
  <c r="J1341" i="20"/>
  <c r="I1341" i="20"/>
  <c r="H1341" i="20"/>
  <c r="G1341" i="20"/>
  <c r="D1341" i="20"/>
  <c r="C1341" i="20"/>
  <c r="AC1340" i="20"/>
  <c r="AB1340" i="20"/>
  <c r="AA1340" i="20"/>
  <c r="Z1340" i="20"/>
  <c r="Y1340" i="20"/>
  <c r="X1340" i="20"/>
  <c r="W1340" i="20"/>
  <c r="V1340" i="20"/>
  <c r="U1340" i="20"/>
  <c r="T1340" i="20"/>
  <c r="S1340" i="20"/>
  <c r="R1340" i="20"/>
  <c r="Q1340" i="20"/>
  <c r="P1340" i="20"/>
  <c r="O1340" i="20"/>
  <c r="N1340" i="20"/>
  <c r="M1340" i="20"/>
  <c r="L1340" i="20"/>
  <c r="K1340" i="20"/>
  <c r="J1340" i="20"/>
  <c r="I1340" i="20"/>
  <c r="H1340" i="20"/>
  <c r="G1340" i="20"/>
  <c r="F1340" i="20"/>
  <c r="E1340" i="20"/>
  <c r="D1340" i="20"/>
  <c r="C1340" i="20"/>
  <c r="AC1339" i="20"/>
  <c r="AB1339" i="20"/>
  <c r="Z1339" i="20"/>
  <c r="X1339" i="20"/>
  <c r="W1339" i="20"/>
  <c r="V1339" i="20"/>
  <c r="U1339" i="20"/>
  <c r="T1339" i="20"/>
  <c r="S1339" i="20"/>
  <c r="R1339" i="20"/>
  <c r="Q1339" i="20"/>
  <c r="P1339" i="20"/>
  <c r="O1339" i="20"/>
  <c r="N1339" i="20"/>
  <c r="M1339" i="20"/>
  <c r="L1339" i="20"/>
  <c r="K1339" i="20"/>
  <c r="J1339" i="20"/>
  <c r="I1339" i="20"/>
  <c r="H1339" i="20"/>
  <c r="G1339" i="20"/>
  <c r="F1339" i="20"/>
  <c r="E1339" i="20"/>
  <c r="D1339" i="20"/>
  <c r="C1339" i="20"/>
  <c r="AC1338" i="20"/>
  <c r="AB1338" i="20"/>
  <c r="AA1338" i="20"/>
  <c r="Z1338" i="20"/>
  <c r="Y1338" i="20"/>
  <c r="X1338" i="20"/>
  <c r="V1338" i="20"/>
  <c r="U1338" i="20"/>
  <c r="T1338" i="20"/>
  <c r="R1338" i="20"/>
  <c r="Q1338" i="20"/>
  <c r="P1338" i="20"/>
  <c r="N1338" i="20"/>
  <c r="M1338" i="20"/>
  <c r="L1338" i="20"/>
  <c r="K1338" i="20"/>
  <c r="J1338" i="20"/>
  <c r="I1338" i="20"/>
  <c r="H1338" i="20"/>
  <c r="G1338" i="20"/>
  <c r="F1338" i="20"/>
  <c r="E1338" i="20"/>
  <c r="D1338" i="20"/>
  <c r="C1338" i="20"/>
  <c r="AC1337" i="20"/>
  <c r="AB1337" i="20"/>
  <c r="AA1337" i="20"/>
  <c r="Z1337" i="20"/>
  <c r="Y1337" i="20"/>
  <c r="X1337" i="20"/>
  <c r="W1337" i="20"/>
  <c r="T1337" i="20"/>
  <c r="S1337" i="20"/>
  <c r="R1337" i="20"/>
  <c r="Q1337" i="20"/>
  <c r="P1337" i="20"/>
  <c r="O1337" i="20"/>
  <c r="N1337" i="20"/>
  <c r="M1337" i="20"/>
  <c r="L1337" i="20"/>
  <c r="K1337" i="20"/>
  <c r="J1337" i="20"/>
  <c r="I1337" i="20"/>
  <c r="H1337" i="20"/>
  <c r="G1337" i="20"/>
  <c r="F1337" i="20"/>
  <c r="E1337" i="20"/>
  <c r="D1337" i="20"/>
  <c r="C1337" i="20"/>
  <c r="AC1336" i="20"/>
  <c r="AB1336" i="20"/>
  <c r="AA1336" i="20"/>
  <c r="Z1336" i="20"/>
  <c r="Y1336" i="20"/>
  <c r="X1336" i="20"/>
  <c r="W1336" i="20"/>
  <c r="V1336" i="20"/>
  <c r="U1336" i="20"/>
  <c r="T1336" i="20"/>
  <c r="S1336" i="20"/>
  <c r="R1336" i="20"/>
  <c r="Q1336" i="20"/>
  <c r="P1336" i="20"/>
  <c r="O1336" i="20"/>
  <c r="N1336" i="20"/>
  <c r="M1336" i="20"/>
  <c r="L1336" i="20"/>
  <c r="K1336" i="20"/>
  <c r="J1336" i="20"/>
  <c r="I1336" i="20"/>
  <c r="H1336" i="20"/>
  <c r="G1336" i="20"/>
  <c r="F1336" i="20"/>
  <c r="E1336" i="20"/>
  <c r="D1336" i="20"/>
  <c r="C1336" i="20"/>
  <c r="AC1335" i="20"/>
  <c r="AB1335" i="20"/>
  <c r="AA1335" i="20"/>
  <c r="Z1335" i="20"/>
  <c r="Y1335" i="20"/>
  <c r="X1335" i="20"/>
  <c r="W1335" i="20"/>
  <c r="V1335" i="20"/>
  <c r="U1335" i="20"/>
  <c r="T1335" i="20"/>
  <c r="S1335" i="20"/>
  <c r="R1335" i="20"/>
  <c r="Q1335" i="20"/>
  <c r="P1335" i="20"/>
  <c r="O1335" i="20"/>
  <c r="N1335" i="20"/>
  <c r="M1335" i="20"/>
  <c r="L1335" i="20"/>
  <c r="K1335" i="20"/>
  <c r="J1335" i="20"/>
  <c r="I1335" i="20"/>
  <c r="H1335" i="20"/>
  <c r="G1335" i="20"/>
  <c r="F1335" i="20"/>
  <c r="E1335" i="20"/>
  <c r="D1335" i="20"/>
  <c r="C1335" i="20"/>
  <c r="AC1334" i="20"/>
  <c r="AB1334" i="20"/>
  <c r="Z1334" i="20"/>
  <c r="Y1334" i="20"/>
  <c r="X1334" i="20"/>
  <c r="V1334" i="20"/>
  <c r="U1334" i="20"/>
  <c r="R1334" i="20"/>
  <c r="Q1334" i="20"/>
  <c r="P1334" i="20"/>
  <c r="N1334" i="20"/>
  <c r="M1334" i="20"/>
  <c r="J1334" i="20"/>
  <c r="I1334" i="20"/>
  <c r="H1334" i="20"/>
  <c r="F1334" i="20"/>
  <c r="E1334" i="20"/>
  <c r="D1334" i="20"/>
  <c r="C1334" i="20"/>
  <c r="AC1327" i="20"/>
  <c r="AA1327" i="20"/>
  <c r="Z1327" i="20"/>
  <c r="Y1327" i="20"/>
  <c r="W1327" i="20"/>
  <c r="V1327" i="20"/>
  <c r="U1327" i="20"/>
  <c r="S1327" i="20"/>
  <c r="R1327" i="20"/>
  <c r="Q1327" i="20"/>
  <c r="N1327" i="20"/>
  <c r="M1327" i="20"/>
  <c r="K1327" i="20"/>
  <c r="I1327" i="20"/>
  <c r="G1327" i="20"/>
  <c r="F1327" i="20"/>
  <c r="E1327" i="20"/>
  <c r="C1327" i="20"/>
  <c r="AC1326" i="20"/>
  <c r="AB1326" i="20"/>
  <c r="Z1326" i="20"/>
  <c r="Y1326" i="20"/>
  <c r="X1326" i="20"/>
  <c r="V1326" i="20"/>
  <c r="R1326" i="20"/>
  <c r="Q1326" i="20"/>
  <c r="P1326" i="20"/>
  <c r="N1326" i="20"/>
  <c r="M1326" i="20"/>
  <c r="L1326" i="20"/>
  <c r="I1326" i="20"/>
  <c r="H1326" i="20"/>
  <c r="E1326" i="20"/>
  <c r="D1326" i="20"/>
  <c r="AC1325" i="20"/>
  <c r="AB1325" i="20"/>
  <c r="X1325" i="20"/>
  <c r="W1325" i="20"/>
  <c r="U1325" i="20"/>
  <c r="T1325" i="20"/>
  <c r="S1325" i="20"/>
  <c r="Q1325" i="20"/>
  <c r="P1325" i="20"/>
  <c r="O1325" i="20"/>
  <c r="M1325" i="20"/>
  <c r="L1325" i="20"/>
  <c r="I1325" i="20"/>
  <c r="H1325" i="20"/>
  <c r="G1325" i="20"/>
  <c r="E1325" i="20"/>
  <c r="D1325" i="20"/>
  <c r="C1325" i="20"/>
  <c r="AB1324" i="20"/>
  <c r="AA1324" i="20"/>
  <c r="Z1324" i="20"/>
  <c r="X1324" i="20"/>
  <c r="V1324" i="20"/>
  <c r="R1324" i="20"/>
  <c r="P1324" i="20"/>
  <c r="N1324" i="20"/>
  <c r="L1324" i="20"/>
  <c r="J1324" i="20"/>
  <c r="H1324" i="20"/>
  <c r="G1324" i="20"/>
  <c r="F1324" i="20"/>
  <c r="D1324" i="20"/>
  <c r="C1324" i="20"/>
  <c r="AC1323" i="20"/>
  <c r="AA1323" i="20"/>
  <c r="Z1323" i="20"/>
  <c r="Y1323" i="20"/>
  <c r="W1323" i="20"/>
  <c r="V1323" i="20"/>
  <c r="U1323" i="20"/>
  <c r="S1323" i="20"/>
  <c r="R1323" i="20"/>
  <c r="Q1323" i="20"/>
  <c r="N1323" i="20"/>
  <c r="M1323" i="20"/>
  <c r="K1323" i="20"/>
  <c r="J1323" i="20"/>
  <c r="I1323" i="20"/>
  <c r="G1323" i="20"/>
  <c r="F1323" i="20"/>
  <c r="E1323" i="20"/>
  <c r="C1323" i="20"/>
  <c r="AC1322" i="20"/>
  <c r="AB1322" i="20"/>
  <c r="Z1322" i="20"/>
  <c r="Y1322" i="20"/>
  <c r="X1322" i="20"/>
  <c r="V1322" i="20"/>
  <c r="U1322" i="20"/>
  <c r="T1322" i="20"/>
  <c r="R1322" i="20"/>
  <c r="Q1322" i="20"/>
  <c r="P1322" i="20"/>
  <c r="N1322" i="20"/>
  <c r="M1322" i="20"/>
  <c r="L1322" i="20"/>
  <c r="J1322" i="20"/>
  <c r="I1322" i="20"/>
  <c r="H1322" i="20"/>
  <c r="F1322" i="20"/>
  <c r="E1322" i="20"/>
  <c r="D1322" i="20"/>
  <c r="AC1321" i="20"/>
  <c r="AB1321" i="20"/>
  <c r="Y1321" i="20"/>
  <c r="X1321" i="20"/>
  <c r="W1321" i="20"/>
  <c r="T1321" i="20"/>
  <c r="S1321" i="20"/>
  <c r="Q1321" i="20"/>
  <c r="P1321" i="20"/>
  <c r="O1321" i="20"/>
  <c r="M1321" i="20"/>
  <c r="L1321" i="20"/>
  <c r="K1321" i="20"/>
  <c r="I1321" i="20"/>
  <c r="H1321" i="20"/>
  <c r="G1321" i="20"/>
  <c r="E1321" i="20"/>
  <c r="D1321" i="20"/>
  <c r="C1321" i="20"/>
  <c r="AB1320" i="20"/>
  <c r="AA1320" i="20"/>
  <c r="Z1320" i="20"/>
  <c r="V1320" i="20"/>
  <c r="T1320" i="20"/>
  <c r="R1320" i="20"/>
  <c r="P1320" i="20"/>
  <c r="N1320" i="20"/>
  <c r="L1320" i="20"/>
  <c r="K1320" i="20"/>
  <c r="J1320" i="20"/>
  <c r="H1320" i="20"/>
  <c r="G1320" i="20"/>
  <c r="F1320" i="20"/>
  <c r="D1320" i="20"/>
  <c r="C1320" i="20"/>
  <c r="AC1319" i="20"/>
  <c r="AA1319" i="20"/>
  <c r="Z1319" i="20"/>
  <c r="Y1319" i="20"/>
  <c r="W1319" i="20"/>
  <c r="V1319" i="20"/>
  <c r="U1319" i="20"/>
  <c r="S1319" i="20"/>
  <c r="R1319" i="20"/>
  <c r="Q1319" i="20"/>
  <c r="N1319" i="20"/>
  <c r="M1319" i="20"/>
  <c r="K1319" i="20"/>
  <c r="J1319" i="20"/>
  <c r="I1319" i="20"/>
  <c r="G1319" i="20"/>
  <c r="F1319" i="20"/>
  <c r="E1319" i="20"/>
  <c r="C1319" i="20"/>
  <c r="AC1318" i="20"/>
  <c r="AB1318" i="20"/>
  <c r="Z1318" i="20"/>
  <c r="Y1318" i="20"/>
  <c r="X1318" i="20"/>
  <c r="V1318" i="20"/>
  <c r="T1318" i="20"/>
  <c r="R1318" i="20"/>
  <c r="Q1318" i="20"/>
  <c r="P1318" i="20"/>
  <c r="N1318" i="20"/>
  <c r="M1318" i="20"/>
  <c r="L1318" i="20"/>
  <c r="J1318" i="20"/>
  <c r="I1318" i="20"/>
  <c r="H1318" i="20"/>
  <c r="F1318" i="20"/>
  <c r="E1318" i="20"/>
  <c r="D1318" i="20"/>
  <c r="AC1317" i="20"/>
  <c r="AB1317" i="20"/>
  <c r="Y1317" i="20"/>
  <c r="X1317" i="20"/>
  <c r="W1317" i="20"/>
  <c r="U1317" i="20"/>
  <c r="T1317" i="20"/>
  <c r="S1317" i="20"/>
  <c r="Q1317" i="20"/>
  <c r="P1317" i="20"/>
  <c r="O1317" i="20"/>
  <c r="M1317" i="20"/>
  <c r="L1317" i="20"/>
  <c r="K1317" i="20"/>
  <c r="I1317" i="20"/>
  <c r="H1317" i="20"/>
  <c r="G1317" i="20"/>
  <c r="E1317" i="20"/>
  <c r="D1317" i="20"/>
  <c r="C1317" i="20"/>
  <c r="AB1316" i="20"/>
  <c r="AA1316" i="20"/>
  <c r="Z1316" i="20"/>
  <c r="V1316" i="20"/>
  <c r="T1316" i="20"/>
  <c r="R1316" i="20"/>
  <c r="P1316" i="20"/>
  <c r="N1316" i="20"/>
  <c r="L1316" i="20"/>
  <c r="K1316" i="20"/>
  <c r="J1316" i="20"/>
  <c r="H1316" i="20"/>
  <c r="G1316" i="20"/>
  <c r="F1316" i="20"/>
  <c r="D1316" i="20"/>
  <c r="C1316" i="20"/>
  <c r="AC1315" i="20"/>
  <c r="AA1315" i="20"/>
  <c r="Z1315" i="20"/>
  <c r="Y1315" i="20"/>
  <c r="W1315" i="20"/>
  <c r="V1315" i="20"/>
  <c r="U1315" i="20"/>
  <c r="S1315" i="20"/>
  <c r="R1315" i="20"/>
  <c r="Q1315" i="20"/>
  <c r="N1315" i="20"/>
  <c r="M1315" i="20"/>
  <c r="K1315" i="20"/>
  <c r="J1315" i="20"/>
  <c r="I1315" i="20"/>
  <c r="G1315" i="20"/>
  <c r="F1315" i="20"/>
  <c r="E1315" i="20"/>
  <c r="C1315" i="20"/>
  <c r="AC1314" i="20"/>
  <c r="AB1314" i="20"/>
  <c r="Z1314" i="20"/>
  <c r="Y1314" i="20"/>
  <c r="X1314" i="20"/>
  <c r="V1314" i="20"/>
  <c r="T1314" i="20"/>
  <c r="R1314" i="20"/>
  <c r="Q1314" i="20"/>
  <c r="P1314" i="20"/>
  <c r="N1314" i="20"/>
  <c r="M1314" i="20"/>
  <c r="L1314" i="20"/>
  <c r="J1314" i="20"/>
  <c r="I1314" i="20"/>
  <c r="H1314" i="20"/>
  <c r="F1314" i="20"/>
  <c r="E1314" i="20"/>
  <c r="D1314" i="20"/>
  <c r="AC1313" i="20"/>
  <c r="AB1313" i="20"/>
  <c r="Y1313" i="20"/>
  <c r="X1313" i="20"/>
  <c r="W1313" i="20"/>
  <c r="U1313" i="20"/>
  <c r="T1313" i="20"/>
  <c r="S1313" i="20"/>
  <c r="Q1313" i="20"/>
  <c r="P1313" i="20"/>
  <c r="O1313" i="20"/>
  <c r="M1313" i="20"/>
  <c r="L1313" i="20"/>
  <c r="K1313" i="20"/>
  <c r="I1313" i="20"/>
  <c r="H1313" i="20"/>
  <c r="G1313" i="20"/>
  <c r="E1313" i="20"/>
  <c r="D1313" i="20"/>
  <c r="C1313" i="20"/>
  <c r="AB1312" i="20"/>
  <c r="AA1312" i="20"/>
  <c r="Z1312" i="20"/>
  <c r="V1312" i="20"/>
  <c r="T1312" i="20"/>
  <c r="R1312" i="20"/>
  <c r="P1312" i="20"/>
  <c r="N1312" i="20"/>
  <c r="L1312" i="20"/>
  <c r="K1312" i="20"/>
  <c r="J1312" i="20"/>
  <c r="H1312" i="20"/>
  <c r="G1312" i="20"/>
  <c r="F1312" i="20"/>
  <c r="D1312" i="20"/>
  <c r="C1312" i="20"/>
  <c r="AC1311" i="20"/>
  <c r="AA1311" i="20"/>
  <c r="Z1311" i="20"/>
  <c r="Y1311" i="20"/>
  <c r="W1311" i="20"/>
  <c r="V1311" i="20"/>
  <c r="U1311" i="20"/>
  <c r="S1311" i="20"/>
  <c r="R1311" i="20"/>
  <c r="Q1311" i="20"/>
  <c r="N1311" i="20"/>
  <c r="M1311" i="20"/>
  <c r="K1311" i="20"/>
  <c r="J1311" i="20"/>
  <c r="I1311" i="20"/>
  <c r="G1311" i="20"/>
  <c r="F1311" i="20"/>
  <c r="E1311" i="20"/>
  <c r="C1311" i="20"/>
  <c r="AC1310" i="20"/>
  <c r="AB1310" i="20"/>
  <c r="Z1310" i="20"/>
  <c r="Y1310" i="20"/>
  <c r="X1310" i="20"/>
  <c r="V1310" i="20"/>
  <c r="U1310" i="20"/>
  <c r="T1310" i="20"/>
  <c r="R1310" i="20"/>
  <c r="Q1310" i="20"/>
  <c r="P1310" i="20"/>
  <c r="N1310" i="20"/>
  <c r="M1310" i="20"/>
  <c r="L1310" i="20"/>
  <c r="J1310" i="20"/>
  <c r="I1310" i="20"/>
  <c r="H1310" i="20"/>
  <c r="F1310" i="20"/>
  <c r="E1310" i="20"/>
  <c r="D1310" i="20"/>
  <c r="AC1309" i="20"/>
  <c r="AB1309" i="20"/>
  <c r="Y1309" i="20"/>
  <c r="X1309" i="20"/>
  <c r="W1309" i="20"/>
  <c r="U1309" i="20"/>
  <c r="T1309" i="20"/>
  <c r="S1309" i="20"/>
  <c r="Q1309" i="20"/>
  <c r="P1309" i="20"/>
  <c r="O1309" i="20"/>
  <c r="M1309" i="20"/>
  <c r="L1309" i="20"/>
  <c r="K1309" i="20"/>
  <c r="I1309" i="20"/>
  <c r="H1309" i="20"/>
  <c r="G1309" i="20"/>
  <c r="E1309" i="20"/>
  <c r="D1309" i="20"/>
  <c r="C1309" i="20"/>
  <c r="AB1308" i="20"/>
  <c r="AA1308" i="20"/>
  <c r="Z1308" i="20"/>
  <c r="X1308" i="20"/>
  <c r="V1308" i="20"/>
  <c r="T1308" i="20"/>
  <c r="R1308" i="20"/>
  <c r="P1308" i="20"/>
  <c r="N1308" i="20"/>
  <c r="L1308" i="20"/>
  <c r="K1308" i="20"/>
  <c r="J1308" i="20"/>
  <c r="H1308" i="20"/>
  <c r="G1308" i="20"/>
  <c r="F1308" i="20"/>
  <c r="D1308" i="20"/>
  <c r="C1308" i="20"/>
  <c r="AC1307" i="20"/>
  <c r="AA1307" i="20"/>
  <c r="Z1307" i="20"/>
  <c r="Y1307" i="20"/>
  <c r="W1307" i="20"/>
  <c r="V1307" i="20"/>
  <c r="U1307" i="20"/>
  <c r="S1307" i="20"/>
  <c r="R1307" i="20"/>
  <c r="Q1307" i="20"/>
  <c r="N1307" i="20"/>
  <c r="M1307" i="20"/>
  <c r="K1307" i="20"/>
  <c r="J1307" i="20"/>
  <c r="I1307" i="20"/>
  <c r="G1307" i="20"/>
  <c r="F1307" i="20"/>
  <c r="E1307" i="20"/>
  <c r="C1307" i="20"/>
  <c r="AC1306" i="20"/>
  <c r="AB1306" i="20"/>
  <c r="Z1306" i="20"/>
  <c r="Y1306" i="20"/>
  <c r="X1306" i="20"/>
  <c r="V1306" i="20"/>
  <c r="U1306" i="20"/>
  <c r="T1306" i="20"/>
  <c r="R1306" i="20"/>
  <c r="Q1306" i="20"/>
  <c r="P1306" i="20"/>
  <c r="N1306" i="20"/>
  <c r="M1306" i="20"/>
  <c r="L1306" i="20"/>
  <c r="J1306" i="20"/>
  <c r="I1306" i="20"/>
  <c r="H1306" i="20"/>
  <c r="F1306" i="20"/>
  <c r="E1306" i="20"/>
  <c r="D1306" i="20"/>
  <c r="AC1305" i="20"/>
  <c r="AB1305" i="20"/>
  <c r="X1305" i="20"/>
  <c r="W1305" i="20"/>
  <c r="U1305" i="20"/>
  <c r="T1305" i="20"/>
  <c r="S1305" i="20"/>
  <c r="Q1305" i="20"/>
  <c r="P1305" i="20"/>
  <c r="O1305" i="20"/>
  <c r="M1305" i="20"/>
  <c r="L1305" i="20"/>
  <c r="K1305" i="20"/>
  <c r="I1305" i="20"/>
  <c r="H1305" i="20"/>
  <c r="G1305" i="20"/>
  <c r="E1305" i="20"/>
  <c r="D1305" i="20"/>
  <c r="C1305" i="20"/>
  <c r="AB1304" i="20"/>
  <c r="AA1304" i="20"/>
  <c r="Z1304" i="20"/>
  <c r="W1304" i="20"/>
  <c r="V1304" i="20"/>
  <c r="T1304" i="20"/>
  <c r="R1304" i="20"/>
  <c r="P1304" i="20"/>
  <c r="N1304" i="20"/>
  <c r="L1304" i="20"/>
  <c r="K1304" i="20"/>
  <c r="J1304" i="20"/>
  <c r="H1304" i="20"/>
  <c r="G1304" i="20"/>
  <c r="D1304" i="20"/>
  <c r="C1304" i="20"/>
  <c r="AC1303" i="20"/>
  <c r="AA1303" i="20"/>
  <c r="Z1303" i="20"/>
  <c r="Y1303" i="20"/>
  <c r="W1303" i="20"/>
  <c r="V1303" i="20"/>
  <c r="U1303" i="20"/>
  <c r="S1303" i="20"/>
  <c r="R1303" i="20"/>
  <c r="Q1303" i="20"/>
  <c r="N1303" i="20"/>
  <c r="M1303" i="20"/>
  <c r="K1303" i="20"/>
  <c r="J1303" i="20"/>
  <c r="I1303" i="20"/>
  <c r="G1303" i="20"/>
  <c r="F1303" i="20"/>
  <c r="E1303" i="20"/>
  <c r="C1303" i="20"/>
  <c r="AC1302" i="20"/>
  <c r="AB1302" i="20"/>
  <c r="Z1302" i="20"/>
  <c r="Y1302" i="20"/>
  <c r="X1302" i="20"/>
  <c r="V1302" i="20"/>
  <c r="U1302" i="20"/>
  <c r="T1302" i="20"/>
  <c r="R1302" i="20"/>
  <c r="Q1302" i="20"/>
  <c r="P1302" i="20"/>
  <c r="N1302" i="20"/>
  <c r="M1302" i="20"/>
  <c r="L1302" i="20"/>
  <c r="J1302" i="20"/>
  <c r="I1302" i="20"/>
  <c r="H1302" i="20"/>
  <c r="F1302" i="20"/>
  <c r="E1302" i="20"/>
  <c r="D1302" i="20"/>
  <c r="AC1301" i="20"/>
  <c r="AB1301" i="20"/>
  <c r="X1301" i="20"/>
  <c r="W1301" i="20"/>
  <c r="U1301" i="20"/>
  <c r="T1301" i="20"/>
  <c r="S1301" i="20"/>
  <c r="Q1301" i="20"/>
  <c r="P1301" i="20"/>
  <c r="O1301" i="20"/>
  <c r="M1301" i="20"/>
  <c r="L1301" i="20"/>
  <c r="K1301" i="20"/>
  <c r="I1301" i="20"/>
  <c r="H1301" i="20"/>
  <c r="G1301" i="20"/>
  <c r="E1301" i="20"/>
  <c r="D1301" i="20"/>
  <c r="C1301" i="20"/>
  <c r="AB1300" i="20"/>
  <c r="AA1300" i="20"/>
  <c r="Z1300" i="20"/>
  <c r="V1300" i="20"/>
  <c r="T1300" i="20"/>
  <c r="R1300" i="20"/>
  <c r="P1300" i="20"/>
  <c r="N1300" i="20"/>
  <c r="L1300" i="20"/>
  <c r="K1300" i="20"/>
  <c r="J1300" i="20"/>
  <c r="H1300" i="20"/>
  <c r="G1300" i="20"/>
  <c r="F1300" i="20"/>
  <c r="D1300" i="20"/>
  <c r="C1300" i="20"/>
  <c r="AC1299" i="20"/>
  <c r="AA1299" i="20"/>
  <c r="Z1299" i="20"/>
  <c r="Y1299" i="20"/>
  <c r="W1299" i="20"/>
  <c r="V1299" i="20"/>
  <c r="S1299" i="20"/>
  <c r="R1299" i="20"/>
  <c r="Q1299" i="20"/>
  <c r="N1299" i="20"/>
  <c r="M1299" i="20"/>
  <c r="K1299" i="20"/>
  <c r="J1299" i="20"/>
  <c r="I1299" i="20"/>
  <c r="G1299" i="20"/>
  <c r="E1299" i="20"/>
  <c r="C1299" i="20"/>
  <c r="AC1298" i="20"/>
  <c r="AB1298" i="20"/>
  <c r="Z1298" i="20"/>
  <c r="Y1298" i="20"/>
  <c r="X1298" i="20"/>
  <c r="V1298" i="20"/>
  <c r="T1298" i="20"/>
  <c r="R1298" i="20"/>
  <c r="Q1298" i="20"/>
  <c r="P1298" i="20"/>
  <c r="N1298" i="20"/>
  <c r="M1298" i="20"/>
  <c r="L1298" i="20"/>
  <c r="J1298" i="20"/>
  <c r="I1298" i="20"/>
  <c r="H1298" i="20"/>
  <c r="F1298" i="20"/>
  <c r="E1298" i="20"/>
  <c r="D1298" i="20"/>
  <c r="AC1297" i="20"/>
  <c r="AB1297" i="20"/>
  <c r="X1297" i="20"/>
  <c r="W1297" i="20"/>
  <c r="U1297" i="20"/>
  <c r="T1297" i="20"/>
  <c r="S1297" i="20"/>
  <c r="Q1297" i="20"/>
  <c r="P1297" i="20"/>
  <c r="O1297" i="20"/>
  <c r="M1297" i="20"/>
  <c r="L1297" i="20"/>
  <c r="K1297" i="20"/>
  <c r="I1297" i="20"/>
  <c r="H1297" i="20"/>
  <c r="G1297" i="20"/>
  <c r="E1297" i="20"/>
  <c r="D1297" i="20"/>
  <c r="C1297" i="20"/>
  <c r="AB1296" i="20"/>
  <c r="AA1296" i="20"/>
  <c r="Z1296" i="20"/>
  <c r="X1296" i="20"/>
  <c r="V1296" i="20"/>
  <c r="T1296" i="20"/>
  <c r="R1296" i="20"/>
  <c r="P1296" i="20"/>
  <c r="N1296" i="20"/>
  <c r="L1296" i="20"/>
  <c r="K1296" i="20"/>
  <c r="J1296" i="20"/>
  <c r="H1296" i="20"/>
  <c r="G1296" i="20"/>
  <c r="F1296" i="20"/>
  <c r="D1296" i="20"/>
  <c r="C1296" i="20"/>
  <c r="AC1295" i="20"/>
  <c r="AA1295" i="20"/>
  <c r="Z1295" i="20"/>
  <c r="Y1295" i="20"/>
  <c r="W1295" i="20"/>
  <c r="V1295" i="20"/>
  <c r="U1295" i="20"/>
  <c r="S1295" i="20"/>
  <c r="R1295" i="20"/>
  <c r="Q1295" i="20"/>
  <c r="N1295" i="20"/>
  <c r="M1295" i="20"/>
  <c r="K1295" i="20"/>
  <c r="I1295" i="20"/>
  <c r="G1295" i="20"/>
  <c r="F1295" i="20"/>
  <c r="C1295" i="20"/>
  <c r="AC1294" i="20"/>
  <c r="AB1294" i="20"/>
  <c r="Z1294" i="20"/>
  <c r="Y1294" i="20"/>
  <c r="X1294" i="20"/>
  <c r="V1294" i="20"/>
  <c r="U1294" i="20"/>
  <c r="T1294" i="20"/>
  <c r="R1294" i="20"/>
  <c r="Q1294" i="20"/>
  <c r="P1294" i="20"/>
  <c r="N1294" i="20"/>
  <c r="M1294" i="20"/>
  <c r="L1294" i="20"/>
  <c r="J1294" i="20"/>
  <c r="I1294" i="20"/>
  <c r="H1294" i="20"/>
  <c r="F1294" i="20"/>
  <c r="E1294" i="20"/>
  <c r="D1294" i="20"/>
  <c r="AC1293" i="20"/>
  <c r="AB1293" i="20"/>
  <c r="X1293" i="20"/>
  <c r="W1293" i="20"/>
  <c r="U1293" i="20"/>
  <c r="S1293" i="20"/>
  <c r="Q1293" i="20"/>
  <c r="P1293" i="20"/>
  <c r="O1293" i="20"/>
  <c r="M1293" i="20"/>
  <c r="L1293" i="20"/>
  <c r="K1293" i="20"/>
  <c r="I1293" i="20"/>
  <c r="H1293" i="20"/>
  <c r="G1293" i="20"/>
  <c r="D1293" i="20"/>
  <c r="C1293" i="20"/>
  <c r="AB1292" i="20"/>
  <c r="AA1292" i="20"/>
  <c r="Z1292" i="20"/>
  <c r="V1292" i="20"/>
  <c r="T1292" i="20"/>
  <c r="R1292" i="20"/>
  <c r="P1292" i="20"/>
  <c r="N1292" i="20"/>
  <c r="L1292" i="20"/>
  <c r="K1292" i="20"/>
  <c r="J1292" i="20"/>
  <c r="H1292" i="20"/>
  <c r="G1292" i="20"/>
  <c r="F1292" i="20"/>
  <c r="D1292" i="20"/>
  <c r="C1292" i="20"/>
  <c r="AC1291" i="20"/>
  <c r="AA1291" i="20"/>
  <c r="Z1291" i="20"/>
  <c r="Y1291" i="20"/>
  <c r="W1291" i="20"/>
  <c r="V1291" i="20"/>
  <c r="U1291" i="20"/>
  <c r="S1291" i="20"/>
  <c r="R1291" i="20"/>
  <c r="Q1291" i="20"/>
  <c r="N1291" i="20"/>
  <c r="M1291" i="20"/>
  <c r="K1291" i="20"/>
  <c r="J1291" i="20"/>
  <c r="I1291" i="20"/>
  <c r="G1291" i="20"/>
  <c r="F1291" i="20"/>
  <c r="E1291" i="20"/>
  <c r="C1291" i="20"/>
  <c r="AC1290" i="20"/>
  <c r="AB1290" i="20"/>
  <c r="Z1290" i="20"/>
  <c r="Y1290" i="20"/>
  <c r="X1290" i="20"/>
  <c r="V1290" i="20"/>
  <c r="U1290" i="20"/>
  <c r="R1290" i="20"/>
  <c r="Q1290" i="20"/>
  <c r="P1290" i="20"/>
  <c r="N1290" i="20"/>
  <c r="M1290" i="20"/>
  <c r="L1290" i="20"/>
  <c r="I1290" i="20"/>
  <c r="H1290" i="20"/>
  <c r="F1290" i="20"/>
  <c r="D1290" i="20"/>
  <c r="AC1289" i="20"/>
  <c r="AB1289" i="20"/>
  <c r="X1289" i="20"/>
  <c r="W1289" i="20"/>
  <c r="U1289" i="20"/>
  <c r="S1289" i="20"/>
  <c r="Q1289" i="20"/>
  <c r="P1289" i="20"/>
  <c r="O1289" i="20"/>
  <c r="M1289" i="20"/>
  <c r="L1289" i="20"/>
  <c r="K1289" i="20"/>
  <c r="I1289" i="20"/>
  <c r="H1289" i="20"/>
  <c r="G1289" i="20"/>
  <c r="D1289" i="20"/>
  <c r="C1289" i="20"/>
  <c r="AB1288" i="20"/>
  <c r="AA1288" i="20"/>
  <c r="Z1288" i="20"/>
  <c r="V1288" i="20"/>
  <c r="T1288" i="20"/>
  <c r="R1288" i="20"/>
  <c r="P1288" i="20"/>
  <c r="N1288" i="20"/>
  <c r="L1288" i="20"/>
  <c r="K1288" i="20"/>
  <c r="J1288" i="20"/>
  <c r="H1288" i="20"/>
  <c r="G1288" i="20"/>
  <c r="F1288" i="20"/>
  <c r="D1288" i="20"/>
  <c r="C1288" i="20"/>
  <c r="AC1287" i="20"/>
  <c r="AA1287" i="20"/>
  <c r="Z1287" i="20"/>
  <c r="Y1287" i="20"/>
  <c r="W1287" i="20"/>
  <c r="V1287" i="20"/>
  <c r="U1287" i="20"/>
  <c r="S1287" i="20"/>
  <c r="R1287" i="20"/>
  <c r="Q1287" i="20"/>
  <c r="N1287" i="20"/>
  <c r="M1287" i="20"/>
  <c r="K1287" i="20"/>
  <c r="J1287" i="20"/>
  <c r="I1287" i="20"/>
  <c r="G1287" i="20"/>
  <c r="F1287" i="20"/>
  <c r="E1287" i="20"/>
  <c r="C1287" i="20"/>
  <c r="AC1286" i="20"/>
  <c r="AB1286" i="20"/>
  <c r="Z1286" i="20"/>
  <c r="Y1286" i="20"/>
  <c r="X1286" i="20"/>
  <c r="V1286" i="20"/>
  <c r="T1286" i="20"/>
  <c r="R1286" i="20"/>
  <c r="Q1286" i="20"/>
  <c r="P1286" i="20"/>
  <c r="N1286" i="20"/>
  <c r="M1286" i="20"/>
  <c r="L1286" i="20"/>
  <c r="J1286" i="20"/>
  <c r="I1286" i="20"/>
  <c r="H1286" i="20"/>
  <c r="E1286" i="20"/>
  <c r="D1286" i="20"/>
  <c r="AC1285" i="20"/>
  <c r="AB1285" i="20"/>
  <c r="X1285" i="20"/>
  <c r="W1285" i="20"/>
  <c r="U1285" i="20"/>
  <c r="T1285" i="20"/>
  <c r="S1285" i="20"/>
  <c r="Q1285" i="20"/>
  <c r="P1285" i="20"/>
  <c r="O1285" i="20"/>
  <c r="M1285" i="20"/>
  <c r="L1285" i="20"/>
  <c r="K1285" i="20"/>
  <c r="I1285" i="20"/>
  <c r="H1285" i="20"/>
  <c r="G1285" i="20"/>
  <c r="E1285" i="20"/>
  <c r="D1285" i="20"/>
  <c r="C1285" i="20"/>
  <c r="AB1284" i="20"/>
  <c r="AA1284" i="20"/>
  <c r="Z1284" i="20"/>
  <c r="V1284" i="20"/>
  <c r="T1284" i="20"/>
  <c r="S1284" i="20"/>
  <c r="R1284" i="20"/>
  <c r="P1284" i="20"/>
  <c r="N1284" i="20"/>
  <c r="L1284" i="20"/>
  <c r="K1284" i="20"/>
  <c r="J1284" i="20"/>
  <c r="H1284" i="20"/>
  <c r="G1284" i="20"/>
  <c r="D1284" i="20"/>
  <c r="C1284" i="20"/>
  <c r="AC1283" i="20"/>
  <c r="AA1283" i="20"/>
  <c r="Z1283" i="20"/>
  <c r="Y1283" i="20"/>
  <c r="W1283" i="20"/>
  <c r="V1283" i="20"/>
  <c r="U1283" i="20"/>
  <c r="S1283" i="20"/>
  <c r="R1283" i="20"/>
  <c r="Q1283" i="20"/>
  <c r="N1283" i="20"/>
  <c r="M1283" i="20"/>
  <c r="K1283" i="20"/>
  <c r="J1283" i="20"/>
  <c r="I1283" i="20"/>
  <c r="G1283" i="20"/>
  <c r="F1283" i="20"/>
  <c r="E1283" i="20"/>
  <c r="C1283" i="20"/>
  <c r="AC1282" i="20"/>
  <c r="AB1282" i="20"/>
  <c r="Z1282" i="20"/>
  <c r="Y1282" i="20"/>
  <c r="X1282" i="20"/>
  <c r="V1282" i="20"/>
  <c r="T1282" i="20"/>
  <c r="R1282" i="20"/>
  <c r="Q1282" i="20"/>
  <c r="P1282" i="20"/>
  <c r="N1282" i="20"/>
  <c r="M1282" i="20"/>
  <c r="L1282" i="20"/>
  <c r="J1282" i="20"/>
  <c r="I1282" i="20"/>
  <c r="H1282" i="20"/>
  <c r="E1282" i="20"/>
  <c r="D1282" i="20"/>
  <c r="AC1281" i="20"/>
  <c r="AB1281" i="20"/>
  <c r="X1281" i="20"/>
  <c r="W1281" i="20"/>
  <c r="T1281" i="20"/>
  <c r="S1281" i="20"/>
  <c r="Q1281" i="20"/>
  <c r="P1281" i="20"/>
  <c r="O1281" i="20"/>
  <c r="M1281" i="20"/>
  <c r="L1281" i="20"/>
  <c r="K1281" i="20"/>
  <c r="I1281" i="20"/>
  <c r="H1281" i="20"/>
  <c r="G1281" i="20"/>
  <c r="E1281" i="20"/>
  <c r="D1281" i="20"/>
  <c r="C1281" i="20"/>
  <c r="AB1280" i="20"/>
  <c r="AA1280" i="20"/>
  <c r="Z1280" i="20"/>
  <c r="V1280" i="20"/>
  <c r="T1280" i="20"/>
  <c r="R1280" i="20"/>
  <c r="P1280" i="20"/>
  <c r="N1280" i="20"/>
  <c r="L1280" i="20"/>
  <c r="K1280" i="20"/>
  <c r="J1280" i="20"/>
  <c r="H1280" i="20"/>
  <c r="G1280" i="20"/>
  <c r="D1280" i="20"/>
  <c r="C1280" i="20"/>
  <c r="AC1279" i="20"/>
  <c r="AA1279" i="20"/>
  <c r="Z1279" i="20"/>
  <c r="Y1279" i="20"/>
  <c r="W1279" i="20"/>
  <c r="V1279" i="20"/>
  <c r="S1279" i="20"/>
  <c r="R1279" i="20"/>
  <c r="Q1279" i="20"/>
  <c r="N1279" i="20"/>
  <c r="M1279" i="20"/>
  <c r="K1279" i="20"/>
  <c r="J1279" i="20"/>
  <c r="I1279" i="20"/>
  <c r="G1279" i="20"/>
  <c r="F1279" i="20"/>
  <c r="E1279" i="20"/>
  <c r="C1279" i="20"/>
  <c r="AC1278" i="20"/>
  <c r="AB1278" i="20"/>
  <c r="Z1278" i="20"/>
  <c r="Y1278" i="20"/>
  <c r="X1278" i="20"/>
  <c r="V1278" i="20"/>
  <c r="U1278" i="20"/>
  <c r="T1278" i="20"/>
  <c r="R1278" i="20"/>
  <c r="Q1278" i="20"/>
  <c r="P1278" i="20"/>
  <c r="N1278" i="20"/>
  <c r="M1278" i="20"/>
  <c r="L1278" i="20"/>
  <c r="J1278" i="20"/>
  <c r="I1278" i="20"/>
  <c r="H1278" i="20"/>
  <c r="F1278" i="20"/>
  <c r="E1278" i="20"/>
  <c r="D1278" i="20"/>
  <c r="AC1277" i="20"/>
  <c r="AB1277" i="20"/>
  <c r="X1277" i="20"/>
  <c r="W1277" i="20"/>
  <c r="U1277" i="20"/>
  <c r="S1277" i="20"/>
  <c r="Q1277" i="20"/>
  <c r="P1277" i="20"/>
  <c r="O1277" i="20"/>
  <c r="M1277" i="20"/>
  <c r="L1277" i="20"/>
  <c r="K1277" i="20"/>
  <c r="I1277" i="20"/>
  <c r="H1277" i="20"/>
  <c r="G1277" i="20"/>
  <c r="D1277" i="20"/>
  <c r="C1277" i="20"/>
  <c r="AB1276" i="20"/>
  <c r="AA1276" i="20"/>
  <c r="Z1276" i="20"/>
  <c r="V1276" i="20"/>
  <c r="T1276" i="20"/>
  <c r="R1276" i="20"/>
  <c r="P1276" i="20"/>
  <c r="N1276" i="20"/>
  <c r="L1276" i="20"/>
  <c r="K1276" i="20"/>
  <c r="J1276" i="20"/>
  <c r="H1276" i="20"/>
  <c r="G1276" i="20"/>
  <c r="F1276" i="20"/>
  <c r="D1276" i="20"/>
  <c r="C1276" i="20"/>
  <c r="AC1275" i="20"/>
  <c r="AA1275" i="20"/>
  <c r="Z1275" i="20"/>
  <c r="Y1275" i="20"/>
  <c r="W1275" i="20"/>
  <c r="V1275" i="20"/>
  <c r="U1275" i="20"/>
  <c r="S1275" i="20"/>
  <c r="R1275" i="20"/>
  <c r="Q1275" i="20"/>
  <c r="N1275" i="20"/>
  <c r="M1275" i="20"/>
  <c r="K1275" i="20"/>
  <c r="J1275" i="20"/>
  <c r="I1275" i="20"/>
  <c r="G1275" i="20"/>
  <c r="F1275" i="20"/>
  <c r="E1275" i="20"/>
  <c r="C1275" i="20"/>
  <c r="AC1274" i="20"/>
  <c r="AB1274" i="20"/>
  <c r="Z1274" i="20"/>
  <c r="Y1274" i="20"/>
  <c r="X1274" i="20"/>
  <c r="V1274" i="20"/>
  <c r="T1274" i="20"/>
  <c r="R1274" i="20"/>
  <c r="Q1274" i="20"/>
  <c r="P1274" i="20"/>
  <c r="N1274" i="20"/>
  <c r="M1274" i="20"/>
  <c r="L1274" i="20"/>
  <c r="J1274" i="20"/>
  <c r="I1274" i="20"/>
  <c r="H1274" i="20"/>
  <c r="F1274" i="20"/>
  <c r="E1274" i="20"/>
  <c r="D1274" i="20"/>
  <c r="AC1273" i="20"/>
  <c r="AB1273" i="20"/>
  <c r="X1273" i="20"/>
  <c r="W1273" i="20"/>
  <c r="U1273" i="20"/>
  <c r="T1273" i="20"/>
  <c r="S1273" i="20"/>
  <c r="Q1273" i="20"/>
  <c r="P1273" i="20"/>
  <c r="O1273" i="20"/>
  <c r="M1273" i="20"/>
  <c r="L1273" i="20"/>
  <c r="K1273" i="20"/>
  <c r="I1273" i="20"/>
  <c r="H1273" i="20"/>
  <c r="G1273" i="20"/>
  <c r="E1273" i="20"/>
  <c r="D1273" i="20"/>
  <c r="C1273" i="20"/>
  <c r="AB1272" i="20"/>
  <c r="AA1272" i="20"/>
  <c r="Z1272" i="20"/>
  <c r="V1272" i="20"/>
  <c r="R1272" i="20"/>
  <c r="P1272" i="20"/>
  <c r="N1272" i="20"/>
  <c r="L1272" i="20"/>
  <c r="K1272" i="20"/>
  <c r="H1272" i="20"/>
  <c r="G1272" i="20"/>
  <c r="F1272" i="20"/>
  <c r="D1272" i="20"/>
  <c r="C1272" i="20"/>
  <c r="AC1271" i="20"/>
  <c r="AA1271" i="20"/>
  <c r="Z1271" i="20"/>
  <c r="Y1271" i="20"/>
  <c r="W1271" i="20"/>
  <c r="V1271" i="20"/>
  <c r="U1271" i="20"/>
  <c r="S1271" i="20"/>
  <c r="R1271" i="20"/>
  <c r="Q1271" i="20"/>
  <c r="N1271" i="20"/>
  <c r="M1271" i="20"/>
  <c r="K1271" i="20"/>
  <c r="J1271" i="20"/>
  <c r="I1271" i="20"/>
  <c r="G1271" i="20"/>
  <c r="F1271" i="20"/>
  <c r="E1271" i="20"/>
  <c r="C1271" i="20"/>
  <c r="AC1270" i="20"/>
  <c r="AB1270" i="20"/>
  <c r="Z1270" i="20"/>
  <c r="Y1270" i="20"/>
  <c r="X1270" i="20"/>
  <c r="V1270" i="20"/>
  <c r="U1270" i="20"/>
  <c r="T1270" i="20"/>
  <c r="R1270" i="20"/>
  <c r="Q1270" i="20"/>
  <c r="P1270" i="20"/>
  <c r="N1270" i="20"/>
  <c r="M1270" i="20"/>
  <c r="L1270" i="20"/>
  <c r="J1270" i="20"/>
  <c r="I1270" i="20"/>
  <c r="H1270" i="20"/>
  <c r="F1270" i="20"/>
  <c r="E1270" i="20"/>
  <c r="D1270" i="20"/>
  <c r="AC1269" i="20"/>
  <c r="AB1269" i="20"/>
  <c r="X1269" i="20"/>
  <c r="W1269" i="20"/>
  <c r="T1269" i="20"/>
  <c r="S1269" i="20"/>
  <c r="Q1269" i="20"/>
  <c r="P1269" i="20"/>
  <c r="O1269" i="20"/>
  <c r="M1269" i="20"/>
  <c r="L1269" i="20"/>
  <c r="K1269" i="20"/>
  <c r="I1269" i="20"/>
  <c r="H1269" i="20"/>
  <c r="G1269" i="20"/>
  <c r="E1269" i="20"/>
  <c r="D1269" i="20"/>
  <c r="C1269" i="20"/>
  <c r="AB1268" i="20"/>
  <c r="AA1268" i="20"/>
  <c r="Z1268" i="20"/>
  <c r="X1268" i="20"/>
  <c r="V1268" i="20"/>
  <c r="R1268" i="20"/>
  <c r="P1268" i="20"/>
  <c r="N1268" i="20"/>
  <c r="L1268" i="20"/>
  <c r="K1268" i="20"/>
  <c r="H1268" i="20"/>
  <c r="G1268" i="20"/>
  <c r="F1268" i="20"/>
  <c r="D1268" i="20"/>
  <c r="C1268" i="20"/>
  <c r="AC1267" i="20"/>
  <c r="Z1267" i="20"/>
  <c r="Y1267" i="20"/>
  <c r="W1267" i="20"/>
  <c r="V1267" i="20"/>
  <c r="U1267" i="20"/>
  <c r="S1267" i="20"/>
  <c r="R1267" i="20"/>
  <c r="Q1267" i="20"/>
  <c r="N1267" i="20"/>
  <c r="M1267" i="20"/>
  <c r="K1267" i="20"/>
  <c r="I1267" i="20"/>
  <c r="G1267" i="20"/>
  <c r="E1267" i="20"/>
  <c r="AC1266" i="20"/>
  <c r="AB1266" i="20"/>
  <c r="Z1266" i="20"/>
  <c r="Y1266" i="20"/>
  <c r="X1266" i="20"/>
  <c r="V1266" i="20"/>
  <c r="U1266" i="20"/>
  <c r="T1266" i="20"/>
  <c r="R1266" i="20"/>
  <c r="Q1266" i="20"/>
  <c r="P1266" i="20"/>
  <c r="N1266" i="20"/>
  <c r="M1266" i="20"/>
  <c r="L1266" i="20"/>
  <c r="J1266" i="20"/>
  <c r="I1266" i="20"/>
  <c r="H1266" i="20"/>
  <c r="F1266" i="20"/>
  <c r="E1266" i="20"/>
  <c r="D1266" i="20"/>
  <c r="AC1265" i="20"/>
  <c r="AB1265" i="20"/>
  <c r="X1265" i="20"/>
  <c r="W1265" i="20"/>
  <c r="U1265" i="20"/>
  <c r="T1265" i="20"/>
  <c r="S1265" i="20"/>
  <c r="Q1265" i="20"/>
  <c r="P1265" i="20"/>
  <c r="O1265" i="20"/>
  <c r="M1265" i="20"/>
  <c r="L1265" i="20"/>
  <c r="K1265" i="20"/>
  <c r="I1265" i="20"/>
  <c r="H1265" i="20"/>
  <c r="G1265" i="20"/>
  <c r="E1265" i="20"/>
  <c r="D1265" i="20"/>
  <c r="C1265" i="20"/>
  <c r="AB1264" i="20"/>
  <c r="AA1264" i="20"/>
  <c r="Z1264" i="20"/>
  <c r="V1264" i="20"/>
  <c r="T1264" i="20"/>
  <c r="R1264" i="20"/>
  <c r="P1264" i="20"/>
  <c r="N1264" i="20"/>
  <c r="L1264" i="20"/>
  <c r="K1264" i="20"/>
  <c r="J1264" i="20"/>
  <c r="H1264" i="20"/>
  <c r="G1264" i="20"/>
  <c r="F1264" i="20"/>
  <c r="C1264" i="20"/>
  <c r="AC1263" i="20"/>
  <c r="AA1263" i="20"/>
  <c r="Z1263" i="20"/>
  <c r="Y1263" i="20"/>
  <c r="W1263" i="20"/>
  <c r="V1263" i="20"/>
  <c r="U1263" i="20"/>
  <c r="S1263" i="20"/>
  <c r="R1263" i="20"/>
  <c r="Q1263" i="20"/>
  <c r="N1263" i="20"/>
  <c r="M1263" i="20"/>
  <c r="K1263" i="20"/>
  <c r="J1263" i="20"/>
  <c r="I1263" i="20"/>
  <c r="G1263" i="20"/>
  <c r="F1263" i="20"/>
  <c r="E1263" i="20"/>
  <c r="C1263" i="20"/>
  <c r="AC1262" i="20"/>
  <c r="AB1262" i="20"/>
  <c r="Z1262" i="20"/>
  <c r="Y1262" i="20"/>
  <c r="X1262" i="20"/>
  <c r="V1262" i="20"/>
  <c r="U1262" i="20"/>
  <c r="T1262" i="20"/>
  <c r="R1262" i="20"/>
  <c r="Q1262" i="20"/>
  <c r="P1262" i="20"/>
  <c r="N1262" i="20"/>
  <c r="M1262" i="20"/>
  <c r="L1262" i="20"/>
  <c r="J1262" i="20"/>
  <c r="I1262" i="20"/>
  <c r="H1262" i="20"/>
  <c r="F1262" i="20"/>
  <c r="E1262" i="20"/>
  <c r="D1262" i="20"/>
  <c r="AC1261" i="20"/>
  <c r="AB1261" i="20"/>
  <c r="X1261" i="20"/>
  <c r="W1261" i="20"/>
  <c r="U1261" i="20"/>
  <c r="T1261" i="20"/>
  <c r="S1261" i="20"/>
  <c r="Q1261" i="20"/>
  <c r="P1261" i="20"/>
  <c r="O1261" i="20"/>
  <c r="M1261" i="20"/>
  <c r="L1261" i="20"/>
  <c r="K1261" i="20"/>
  <c r="I1261" i="20"/>
  <c r="H1261" i="20"/>
  <c r="G1261" i="20"/>
  <c r="E1261" i="20"/>
  <c r="D1261" i="20"/>
  <c r="C1261" i="20"/>
  <c r="AB1260" i="20"/>
  <c r="AA1260" i="20"/>
  <c r="Z1260" i="20"/>
  <c r="V1260" i="20"/>
  <c r="T1260" i="20"/>
  <c r="R1260" i="20"/>
  <c r="P1260" i="20"/>
  <c r="N1260" i="20"/>
  <c r="L1260" i="20"/>
  <c r="K1260" i="20"/>
  <c r="J1260" i="20"/>
  <c r="H1260" i="20"/>
  <c r="G1260" i="20"/>
  <c r="F1260" i="20"/>
  <c r="D1260" i="20"/>
  <c r="C1260" i="20"/>
  <c r="AC1259" i="20"/>
  <c r="AA1259" i="20"/>
  <c r="Z1259" i="20"/>
  <c r="Y1259" i="20"/>
  <c r="W1259" i="20"/>
  <c r="V1259" i="20"/>
  <c r="U1259" i="20"/>
  <c r="S1259" i="20"/>
  <c r="R1259" i="20"/>
  <c r="Q1259" i="20"/>
  <c r="N1259" i="20"/>
  <c r="M1259" i="20"/>
  <c r="K1259" i="20"/>
  <c r="J1259" i="20"/>
  <c r="I1259" i="20"/>
  <c r="G1259" i="20"/>
  <c r="F1259" i="20"/>
  <c r="E1259" i="20"/>
  <c r="C1259" i="20"/>
  <c r="AC1258" i="20"/>
  <c r="AB1258" i="20"/>
  <c r="Z1258" i="20"/>
  <c r="Y1258" i="20"/>
  <c r="X1258" i="20"/>
  <c r="V1258" i="20"/>
  <c r="U1258" i="20"/>
  <c r="T1258" i="20"/>
  <c r="R1258" i="20"/>
  <c r="Q1258" i="20"/>
  <c r="P1258" i="20"/>
  <c r="N1258" i="20"/>
  <c r="M1258" i="20"/>
  <c r="L1258" i="20"/>
  <c r="J1258" i="20"/>
  <c r="I1258" i="20"/>
  <c r="H1258" i="20"/>
  <c r="F1258" i="20"/>
  <c r="E1258" i="20"/>
  <c r="D1258" i="20"/>
  <c r="AC1257" i="20"/>
  <c r="AB1257" i="20"/>
  <c r="X1257" i="20"/>
  <c r="W1257" i="20"/>
  <c r="U1257" i="20"/>
  <c r="T1257" i="20"/>
  <c r="S1257" i="20"/>
  <c r="Q1257" i="20"/>
  <c r="P1257" i="20"/>
  <c r="O1257" i="20"/>
  <c r="M1257" i="20"/>
  <c r="L1257" i="20"/>
  <c r="K1257" i="20"/>
  <c r="I1257" i="20"/>
  <c r="H1257" i="20"/>
  <c r="G1257" i="20"/>
  <c r="E1257" i="20"/>
  <c r="D1257" i="20"/>
  <c r="C1257" i="20"/>
  <c r="AB1256" i="20"/>
  <c r="AA1256" i="20"/>
  <c r="Z1256" i="20"/>
  <c r="V1256" i="20"/>
  <c r="R1256" i="20"/>
  <c r="P1256" i="20"/>
  <c r="N1256" i="20"/>
  <c r="L1256" i="20"/>
  <c r="K1256" i="20"/>
  <c r="H1256" i="20"/>
  <c r="G1256" i="20"/>
  <c r="F1256" i="20"/>
  <c r="D1256" i="20"/>
  <c r="C1256" i="20"/>
  <c r="AC1255" i="20"/>
  <c r="AA1255" i="20"/>
  <c r="Z1255" i="20"/>
  <c r="Y1255" i="20"/>
  <c r="W1255" i="20"/>
  <c r="V1255" i="20"/>
  <c r="U1255" i="20"/>
  <c r="S1255" i="20"/>
  <c r="R1255" i="20"/>
  <c r="Q1255" i="20"/>
  <c r="N1255" i="20"/>
  <c r="M1255" i="20"/>
  <c r="K1255" i="20"/>
  <c r="J1255" i="20"/>
  <c r="I1255" i="20"/>
  <c r="G1255" i="20"/>
  <c r="F1255" i="20"/>
  <c r="E1255" i="20"/>
  <c r="C1255" i="20"/>
  <c r="AC1254" i="20"/>
  <c r="AB1254" i="20"/>
  <c r="Z1254" i="20"/>
  <c r="Y1254" i="20"/>
  <c r="X1254" i="20"/>
  <c r="V1254" i="20"/>
  <c r="U1254" i="20"/>
  <c r="T1254" i="20"/>
  <c r="R1254" i="20"/>
  <c r="Q1254" i="20"/>
  <c r="P1254" i="20"/>
  <c r="N1254" i="20"/>
  <c r="M1254" i="20"/>
  <c r="L1254" i="20"/>
  <c r="J1254" i="20"/>
  <c r="I1254" i="20"/>
  <c r="H1254" i="20"/>
  <c r="F1254" i="20"/>
  <c r="E1254" i="20"/>
  <c r="D1254" i="20"/>
  <c r="AC1253" i="20"/>
  <c r="AB1253" i="20"/>
  <c r="X1253" i="20"/>
  <c r="W1253" i="20"/>
  <c r="U1253" i="20"/>
  <c r="T1253" i="20"/>
  <c r="S1253" i="20"/>
  <c r="Q1253" i="20"/>
  <c r="P1253" i="20"/>
  <c r="O1253" i="20"/>
  <c r="M1253" i="20"/>
  <c r="L1253" i="20"/>
  <c r="K1253" i="20"/>
  <c r="I1253" i="20"/>
  <c r="H1253" i="20"/>
  <c r="G1253" i="20"/>
  <c r="E1253" i="20"/>
  <c r="D1253" i="20"/>
  <c r="C1253" i="20"/>
  <c r="AB1252" i="20"/>
  <c r="AA1252" i="20"/>
  <c r="Z1252" i="20"/>
  <c r="X1252" i="20"/>
  <c r="W1252" i="20"/>
  <c r="V1252" i="20"/>
  <c r="T1252" i="20"/>
  <c r="R1252" i="20"/>
  <c r="P1252" i="20"/>
  <c r="N1252" i="20"/>
  <c r="L1252" i="20"/>
  <c r="K1252" i="20"/>
  <c r="J1252" i="20"/>
  <c r="H1252" i="20"/>
  <c r="G1252" i="20"/>
  <c r="F1252" i="20"/>
  <c r="D1252" i="20"/>
  <c r="C1252" i="20"/>
  <c r="AC1251" i="20"/>
  <c r="AA1251" i="20"/>
  <c r="Z1251" i="20"/>
  <c r="Y1251" i="20"/>
  <c r="W1251" i="20"/>
  <c r="V1251" i="20"/>
  <c r="S1251" i="20"/>
  <c r="R1251" i="20"/>
  <c r="Q1251" i="20"/>
  <c r="N1251" i="20"/>
  <c r="M1251" i="20"/>
  <c r="K1251" i="20"/>
  <c r="J1251" i="20"/>
  <c r="I1251" i="20"/>
  <c r="G1251" i="20"/>
  <c r="F1251" i="20"/>
  <c r="E1251" i="20"/>
  <c r="C1251" i="20"/>
  <c r="AC1250" i="20"/>
  <c r="AB1250" i="20"/>
  <c r="Z1250" i="20"/>
  <c r="Y1250" i="20"/>
  <c r="X1250" i="20"/>
  <c r="V1250" i="20"/>
  <c r="U1250" i="20"/>
  <c r="T1250" i="20"/>
  <c r="R1250" i="20"/>
  <c r="Q1250" i="20"/>
  <c r="P1250" i="20"/>
  <c r="N1250" i="20"/>
  <c r="M1250" i="20"/>
  <c r="L1250" i="20"/>
  <c r="J1250" i="20"/>
  <c r="I1250" i="20"/>
  <c r="H1250" i="20"/>
  <c r="F1250" i="20"/>
  <c r="E1250" i="20"/>
  <c r="D1250" i="20"/>
  <c r="AC1249" i="20"/>
  <c r="AB1249" i="20"/>
  <c r="X1249" i="20"/>
  <c r="W1249" i="20"/>
  <c r="U1249" i="20"/>
  <c r="T1249" i="20"/>
  <c r="S1249" i="20"/>
  <c r="Q1249" i="20"/>
  <c r="P1249" i="20"/>
  <c r="O1249" i="20"/>
  <c r="M1249" i="20"/>
  <c r="L1249" i="20"/>
  <c r="K1249" i="20"/>
  <c r="I1249" i="20"/>
  <c r="H1249" i="20"/>
  <c r="G1249" i="20"/>
  <c r="E1249" i="20"/>
  <c r="D1249" i="20"/>
  <c r="C1249" i="20"/>
  <c r="AB1248" i="20"/>
  <c r="AA1248" i="20"/>
  <c r="Z1248" i="20"/>
  <c r="V1248" i="20"/>
  <c r="T1248" i="20"/>
  <c r="R1248" i="20"/>
  <c r="P1248" i="20"/>
  <c r="N1248" i="20"/>
  <c r="L1248" i="20"/>
  <c r="K1248" i="20"/>
  <c r="J1248" i="20"/>
  <c r="H1248" i="20"/>
  <c r="F1248" i="20"/>
  <c r="D1248" i="20"/>
  <c r="C1248" i="20"/>
  <c r="AC1247" i="20"/>
  <c r="AA1247" i="20"/>
  <c r="Z1247" i="20"/>
  <c r="Y1247" i="20"/>
  <c r="W1247" i="20"/>
  <c r="V1247" i="20"/>
  <c r="U1247" i="20"/>
  <c r="S1247" i="20"/>
  <c r="R1247" i="20"/>
  <c r="Q1247" i="20"/>
  <c r="N1247" i="20"/>
  <c r="M1247" i="20"/>
  <c r="K1247" i="20"/>
  <c r="J1247" i="20"/>
  <c r="I1247" i="20"/>
  <c r="G1247" i="20"/>
  <c r="F1247" i="20"/>
  <c r="E1247" i="20"/>
  <c r="C1247" i="20"/>
  <c r="AC1246" i="20"/>
  <c r="AB1246" i="20"/>
  <c r="Z1246" i="20"/>
  <c r="Y1246" i="20"/>
  <c r="X1246" i="20"/>
  <c r="V1246" i="20"/>
  <c r="U1246" i="20"/>
  <c r="T1246" i="20"/>
  <c r="R1246" i="20"/>
  <c r="Q1246" i="20"/>
  <c r="P1246" i="20"/>
  <c r="N1246" i="20"/>
  <c r="M1246" i="20"/>
  <c r="L1246" i="20"/>
  <c r="J1246" i="20"/>
  <c r="I1246" i="20"/>
  <c r="H1246" i="20"/>
  <c r="F1246" i="20"/>
  <c r="E1246" i="20"/>
  <c r="D1246" i="20"/>
  <c r="AC1245" i="20"/>
  <c r="AB1245" i="20"/>
  <c r="X1245" i="20"/>
  <c r="W1245" i="20"/>
  <c r="U1245" i="20"/>
  <c r="T1245" i="20"/>
  <c r="S1245" i="20"/>
  <c r="Q1245" i="20"/>
  <c r="P1245" i="20"/>
  <c r="O1245" i="20"/>
  <c r="M1245" i="20"/>
  <c r="L1245" i="20"/>
  <c r="K1245" i="20"/>
  <c r="I1245" i="20"/>
  <c r="H1245" i="20"/>
  <c r="E1245" i="20"/>
  <c r="C1245" i="20"/>
  <c r="AB1244" i="20"/>
  <c r="AA1244" i="20"/>
  <c r="Z1244" i="20"/>
  <c r="V1244" i="20"/>
  <c r="T1244" i="20"/>
  <c r="R1244" i="20"/>
  <c r="P1244" i="20"/>
  <c r="N1244" i="20"/>
  <c r="L1244" i="20"/>
  <c r="K1244" i="20"/>
  <c r="J1244" i="20"/>
  <c r="H1244" i="20"/>
  <c r="G1244" i="20"/>
  <c r="F1244" i="20"/>
  <c r="D1244" i="20"/>
  <c r="C1244" i="20"/>
  <c r="AC1243" i="20"/>
  <c r="AA1243" i="20"/>
  <c r="Z1243" i="20"/>
  <c r="Y1243" i="20"/>
  <c r="W1243" i="20"/>
  <c r="V1243" i="20"/>
  <c r="U1243" i="20"/>
  <c r="S1243" i="20"/>
  <c r="R1243" i="20"/>
  <c r="Q1243" i="20"/>
  <c r="N1243" i="20"/>
  <c r="M1243" i="20"/>
  <c r="K1243" i="20"/>
  <c r="J1243" i="20"/>
  <c r="I1243" i="20"/>
  <c r="G1243" i="20"/>
  <c r="F1243" i="20"/>
  <c r="E1243" i="20"/>
  <c r="C1243" i="20"/>
  <c r="AC1242" i="20"/>
  <c r="AB1242" i="20"/>
  <c r="Z1242" i="20"/>
  <c r="Y1242" i="20"/>
  <c r="X1242" i="20"/>
  <c r="V1242" i="20"/>
  <c r="U1242" i="20"/>
  <c r="T1242" i="20"/>
  <c r="R1242" i="20"/>
  <c r="Q1242" i="20"/>
  <c r="P1242" i="20"/>
  <c r="N1242" i="20"/>
  <c r="M1242" i="20"/>
  <c r="L1242" i="20"/>
  <c r="J1242" i="20"/>
  <c r="I1242" i="20"/>
  <c r="H1242" i="20"/>
  <c r="F1242" i="20"/>
  <c r="E1242" i="20"/>
  <c r="AC1241" i="20"/>
  <c r="AB1241" i="20"/>
  <c r="AA1241" i="20"/>
  <c r="X1241" i="20"/>
  <c r="W1241" i="20"/>
  <c r="U1241" i="20"/>
  <c r="T1241" i="20"/>
  <c r="S1241" i="20"/>
  <c r="Q1241" i="20"/>
  <c r="P1241" i="20"/>
  <c r="O1241" i="20"/>
  <c r="M1241" i="20"/>
  <c r="L1241" i="20"/>
  <c r="K1241" i="20"/>
  <c r="I1241" i="20"/>
  <c r="H1241" i="20"/>
  <c r="G1241" i="20"/>
  <c r="E1241" i="20"/>
  <c r="D1241" i="20"/>
  <c r="C1241" i="20"/>
  <c r="AB1240" i="20"/>
  <c r="AA1240" i="20"/>
  <c r="Z1240" i="20"/>
  <c r="X1240" i="20"/>
  <c r="V1240" i="20"/>
  <c r="T1240" i="20"/>
  <c r="R1240" i="20"/>
  <c r="P1240" i="20"/>
  <c r="N1240" i="20"/>
  <c r="L1240" i="20"/>
  <c r="K1240" i="20"/>
  <c r="J1240" i="20"/>
  <c r="H1240" i="20"/>
  <c r="G1240" i="20"/>
  <c r="F1240" i="20"/>
  <c r="D1240" i="20"/>
  <c r="C1240" i="20"/>
  <c r="AC1239" i="20"/>
  <c r="AA1239" i="20"/>
  <c r="Z1239" i="20"/>
  <c r="Y1239" i="20"/>
  <c r="W1239" i="20"/>
  <c r="V1239" i="20"/>
  <c r="U1239" i="20"/>
  <c r="S1239" i="20"/>
  <c r="R1239" i="20"/>
  <c r="Q1239" i="20"/>
  <c r="N1239" i="20"/>
  <c r="M1239" i="20"/>
  <c r="K1239" i="20"/>
  <c r="J1239" i="20"/>
  <c r="I1239" i="20"/>
  <c r="G1239" i="20"/>
  <c r="F1239" i="20"/>
  <c r="E1239" i="20"/>
  <c r="C1239" i="20"/>
  <c r="AC1238" i="20"/>
  <c r="AB1238" i="20"/>
  <c r="Z1238" i="20"/>
  <c r="Y1238" i="20"/>
  <c r="X1238" i="20"/>
  <c r="V1238" i="20"/>
  <c r="U1238" i="20"/>
  <c r="T1238" i="20"/>
  <c r="R1238" i="20"/>
  <c r="Q1238" i="20"/>
  <c r="P1238" i="20"/>
  <c r="N1238" i="20"/>
  <c r="M1238" i="20"/>
  <c r="L1238" i="20"/>
  <c r="J1238" i="20"/>
  <c r="I1238" i="20"/>
  <c r="H1238" i="20"/>
  <c r="F1238" i="20"/>
  <c r="E1238" i="20"/>
  <c r="AC1237" i="20"/>
  <c r="AB1237" i="20"/>
  <c r="AA1237" i="20"/>
  <c r="X1237" i="20"/>
  <c r="W1237" i="20"/>
  <c r="U1237" i="20"/>
  <c r="T1237" i="20"/>
  <c r="S1237" i="20"/>
  <c r="Q1237" i="20"/>
  <c r="P1237" i="20"/>
  <c r="O1237" i="20"/>
  <c r="M1237" i="20"/>
  <c r="L1237" i="20"/>
  <c r="K1237" i="20"/>
  <c r="I1237" i="20"/>
  <c r="H1237" i="20"/>
  <c r="G1237" i="20"/>
  <c r="E1237" i="20"/>
  <c r="D1237" i="20"/>
  <c r="C1237" i="20"/>
  <c r="AB1236" i="20"/>
  <c r="AA1236" i="20"/>
  <c r="Z1236" i="20"/>
  <c r="V1236" i="20"/>
  <c r="T1236" i="20"/>
  <c r="R1236" i="20"/>
  <c r="P1236" i="20"/>
  <c r="L1236" i="20"/>
  <c r="K1236" i="20"/>
  <c r="J1236" i="20"/>
  <c r="H1236" i="20"/>
  <c r="G1236" i="20"/>
  <c r="F1236" i="20"/>
  <c r="C1236" i="20"/>
  <c r="AC1235" i="20"/>
  <c r="AA1235" i="20"/>
  <c r="Z1235" i="20"/>
  <c r="Y1235" i="20"/>
  <c r="W1235" i="20"/>
  <c r="V1235" i="20"/>
  <c r="U1235" i="20"/>
  <c r="S1235" i="20"/>
  <c r="R1235" i="20"/>
  <c r="Q1235" i="20"/>
  <c r="N1235" i="20"/>
  <c r="M1235" i="20"/>
  <c r="K1235" i="20"/>
  <c r="J1235" i="20"/>
  <c r="I1235" i="20"/>
  <c r="G1235" i="20"/>
  <c r="F1235" i="20"/>
  <c r="E1235" i="20"/>
  <c r="C1235" i="20"/>
  <c r="AC1234" i="20"/>
  <c r="AB1234" i="20"/>
  <c r="Z1234" i="20"/>
  <c r="Y1234" i="20"/>
  <c r="X1234" i="20"/>
  <c r="V1234" i="20"/>
  <c r="R1234" i="20"/>
  <c r="Q1234" i="20"/>
  <c r="P1234" i="20"/>
  <c r="N1234" i="20"/>
  <c r="M1234" i="20"/>
  <c r="L1234" i="20"/>
  <c r="I1234" i="20"/>
  <c r="H1234" i="20"/>
  <c r="F1234" i="20"/>
  <c r="D1234" i="20"/>
  <c r="AC1233" i="20"/>
  <c r="AB1233" i="20"/>
  <c r="X1233" i="20"/>
  <c r="W1233" i="20"/>
  <c r="U1233" i="20"/>
  <c r="T1233" i="20"/>
  <c r="Q1233" i="20"/>
  <c r="P1233" i="20"/>
  <c r="O1233" i="20"/>
  <c r="M1233" i="20"/>
  <c r="L1233" i="20"/>
  <c r="K1233" i="20"/>
  <c r="I1233" i="20"/>
  <c r="H1233" i="20"/>
  <c r="G1233" i="20"/>
  <c r="E1233" i="20"/>
  <c r="D1233" i="20"/>
  <c r="C1233" i="20"/>
  <c r="AB1232" i="20"/>
  <c r="AA1232" i="20"/>
  <c r="Z1232" i="20"/>
  <c r="V1232" i="20"/>
  <c r="T1232" i="20"/>
  <c r="R1232" i="20"/>
  <c r="P1232" i="20"/>
  <c r="N1232" i="20"/>
  <c r="L1232" i="20"/>
  <c r="K1232" i="20"/>
  <c r="J1232" i="20"/>
  <c r="H1232" i="20"/>
  <c r="G1232" i="20"/>
  <c r="F1232" i="20"/>
  <c r="D1232" i="20"/>
  <c r="C1232" i="20"/>
  <c r="AC1231" i="20"/>
  <c r="AA1231" i="20"/>
  <c r="Z1231" i="20"/>
  <c r="Y1231" i="20"/>
  <c r="W1231" i="20"/>
  <c r="V1231" i="20"/>
  <c r="U1231" i="20"/>
  <c r="S1231" i="20"/>
  <c r="R1231" i="20"/>
  <c r="Q1231" i="20"/>
  <c r="N1231" i="20"/>
  <c r="M1231" i="20"/>
  <c r="K1231" i="20"/>
  <c r="J1231" i="20"/>
  <c r="I1231" i="20"/>
  <c r="G1231" i="20"/>
  <c r="F1231" i="20"/>
  <c r="E1231" i="20"/>
  <c r="C1231" i="20"/>
  <c r="AC1230" i="20"/>
  <c r="AB1230" i="20"/>
  <c r="Z1230" i="20"/>
  <c r="Y1230" i="20"/>
  <c r="X1230" i="20"/>
  <c r="V1230" i="20"/>
  <c r="U1230" i="20"/>
  <c r="T1230" i="20"/>
  <c r="R1230" i="20"/>
  <c r="Q1230" i="20"/>
  <c r="P1230" i="20"/>
  <c r="N1230" i="20"/>
  <c r="M1230" i="20"/>
  <c r="L1230" i="20"/>
  <c r="J1230" i="20"/>
  <c r="I1230" i="20"/>
  <c r="H1230" i="20"/>
  <c r="F1230" i="20"/>
  <c r="E1230" i="20"/>
  <c r="D1230" i="20"/>
  <c r="AC1229" i="20"/>
  <c r="AB1229" i="20"/>
  <c r="X1229" i="20"/>
  <c r="W1229" i="20"/>
  <c r="U1229" i="20"/>
  <c r="T1229" i="20"/>
  <c r="S1229" i="20"/>
  <c r="Q1229" i="20"/>
  <c r="P1229" i="20"/>
  <c r="O1229" i="20"/>
  <c r="M1229" i="20"/>
  <c r="L1229" i="20"/>
  <c r="K1229" i="20"/>
  <c r="I1229" i="20"/>
  <c r="H1229" i="20"/>
  <c r="G1229" i="20"/>
  <c r="E1229" i="20"/>
  <c r="D1229" i="20"/>
  <c r="C1229" i="20"/>
  <c r="AB1228" i="20"/>
  <c r="AA1228" i="20"/>
  <c r="Z1228" i="20"/>
  <c r="V1228" i="20"/>
  <c r="T1228" i="20"/>
  <c r="R1228" i="20"/>
  <c r="P1228" i="20"/>
  <c r="N1228" i="20"/>
  <c r="L1228" i="20"/>
  <c r="K1228" i="20"/>
  <c r="J1228" i="20"/>
  <c r="H1228" i="20"/>
  <c r="G1228" i="20"/>
  <c r="F1228" i="20"/>
  <c r="D1228" i="20"/>
  <c r="C1228" i="20"/>
  <c r="AC1227" i="20"/>
  <c r="AA1227" i="20"/>
  <c r="Z1227" i="20"/>
  <c r="Y1227" i="20"/>
  <c r="W1227" i="20"/>
  <c r="V1227" i="20"/>
  <c r="U1227" i="20"/>
  <c r="R1227" i="20"/>
  <c r="Q1227" i="20"/>
  <c r="N1227" i="20"/>
  <c r="M1227" i="20"/>
  <c r="K1227" i="20"/>
  <c r="J1227" i="20"/>
  <c r="I1227" i="20"/>
  <c r="G1227" i="20"/>
  <c r="F1227" i="20"/>
  <c r="E1227" i="20"/>
  <c r="C1227" i="20"/>
  <c r="AC1226" i="20"/>
  <c r="AB1226" i="20"/>
  <c r="Z1226" i="20"/>
  <c r="Y1226" i="20"/>
  <c r="X1226" i="20"/>
  <c r="V1226" i="20"/>
  <c r="U1226" i="20"/>
  <c r="T1226" i="20"/>
  <c r="R1226" i="20"/>
  <c r="Q1226" i="20"/>
  <c r="P1226" i="20"/>
  <c r="N1226" i="20"/>
  <c r="M1226" i="20"/>
  <c r="L1226" i="20"/>
  <c r="J1226" i="20"/>
  <c r="I1226" i="20"/>
  <c r="H1226" i="20"/>
  <c r="F1226" i="20"/>
  <c r="E1226" i="20"/>
  <c r="D1226" i="20"/>
  <c r="AC1225" i="20"/>
  <c r="AB1225" i="20"/>
  <c r="X1225" i="20"/>
  <c r="W1225" i="20"/>
  <c r="U1225" i="20"/>
  <c r="T1225" i="20"/>
  <c r="S1225" i="20"/>
  <c r="Q1225" i="20"/>
  <c r="P1225" i="20"/>
  <c r="O1225" i="20"/>
  <c r="M1225" i="20"/>
  <c r="L1225" i="20"/>
  <c r="K1225" i="20"/>
  <c r="I1225" i="20"/>
  <c r="H1225" i="20"/>
  <c r="G1225" i="20"/>
  <c r="E1225" i="20"/>
  <c r="D1225" i="20"/>
  <c r="C1225" i="20"/>
  <c r="AB1224" i="20"/>
  <c r="AA1224" i="20"/>
  <c r="Z1224" i="20"/>
  <c r="X1224" i="20"/>
  <c r="V1224" i="20"/>
  <c r="T1224" i="20"/>
  <c r="R1224" i="20"/>
  <c r="P1224" i="20"/>
  <c r="N1224" i="20"/>
  <c r="L1224" i="20"/>
  <c r="K1224" i="20"/>
  <c r="J1224" i="20"/>
  <c r="H1224" i="20"/>
  <c r="G1224" i="20"/>
  <c r="F1224" i="20"/>
  <c r="D1224" i="20"/>
  <c r="C1224" i="20"/>
  <c r="AC1223" i="20"/>
  <c r="AA1223" i="20"/>
  <c r="Z1223" i="20"/>
  <c r="Y1223" i="20"/>
  <c r="W1223" i="20"/>
  <c r="V1223" i="20"/>
  <c r="S1223" i="20"/>
  <c r="R1223" i="20"/>
  <c r="Q1223" i="20"/>
  <c r="N1223" i="20"/>
  <c r="M1223" i="20"/>
  <c r="K1223" i="20"/>
  <c r="J1223" i="20"/>
  <c r="I1223" i="20"/>
  <c r="G1223" i="20"/>
  <c r="F1223" i="20"/>
  <c r="E1223" i="20"/>
  <c r="C1223" i="20"/>
  <c r="AC1222" i="20"/>
  <c r="AB1222" i="20"/>
  <c r="Z1222" i="20"/>
  <c r="Y1222" i="20"/>
  <c r="X1222" i="20"/>
  <c r="V1222" i="20"/>
  <c r="U1222" i="20"/>
  <c r="T1222" i="20"/>
  <c r="R1222" i="20"/>
  <c r="Q1222" i="20"/>
  <c r="P1222" i="20"/>
  <c r="N1222" i="20"/>
  <c r="M1222" i="20"/>
  <c r="L1222" i="20"/>
  <c r="J1222" i="20"/>
  <c r="I1222" i="20"/>
  <c r="H1222" i="20"/>
  <c r="F1222" i="20"/>
  <c r="E1222" i="20"/>
  <c r="D1222" i="20"/>
  <c r="AC1221" i="20"/>
  <c r="AB1221" i="20"/>
  <c r="X1221" i="20"/>
  <c r="W1221" i="20"/>
  <c r="U1221" i="20"/>
  <c r="T1221" i="20"/>
  <c r="S1221" i="20"/>
  <c r="Q1221" i="20"/>
  <c r="P1221" i="20"/>
  <c r="O1221" i="20"/>
  <c r="M1221" i="20"/>
  <c r="L1221" i="20"/>
  <c r="K1221" i="20"/>
  <c r="I1221" i="20"/>
  <c r="H1221" i="20"/>
  <c r="G1221" i="20"/>
  <c r="E1221" i="20"/>
  <c r="D1221" i="20"/>
  <c r="C1221" i="20"/>
  <c r="AB1220" i="20"/>
  <c r="AA1220" i="20"/>
  <c r="Z1220" i="20"/>
  <c r="W1220" i="20"/>
  <c r="V1220" i="20"/>
  <c r="T1220" i="20"/>
  <c r="R1220" i="20"/>
  <c r="P1220" i="20"/>
  <c r="N1220" i="20"/>
  <c r="L1220" i="20"/>
  <c r="K1220" i="20"/>
  <c r="J1220" i="20"/>
  <c r="H1220" i="20"/>
  <c r="G1220" i="20"/>
  <c r="F1220" i="20"/>
  <c r="D1220" i="20"/>
  <c r="C1220" i="20"/>
  <c r="AC1219" i="20"/>
  <c r="AA1219" i="20"/>
  <c r="Z1219" i="20"/>
  <c r="Y1219" i="20"/>
  <c r="W1219" i="20"/>
  <c r="V1219" i="20"/>
  <c r="U1219" i="20"/>
  <c r="S1219" i="20"/>
  <c r="R1219" i="20"/>
  <c r="Q1219" i="20"/>
  <c r="N1219" i="20"/>
  <c r="M1219" i="20"/>
  <c r="K1219" i="20"/>
  <c r="J1219" i="20"/>
  <c r="I1219" i="20"/>
  <c r="G1219" i="20"/>
  <c r="F1219" i="20"/>
  <c r="E1219" i="20"/>
  <c r="C1219" i="20"/>
  <c r="AC1218" i="20"/>
  <c r="AB1218" i="20"/>
  <c r="Z1218" i="20"/>
  <c r="Y1218" i="20"/>
  <c r="X1218" i="20"/>
  <c r="U1218" i="20"/>
  <c r="R1218" i="20"/>
  <c r="Q1218" i="20"/>
  <c r="P1218" i="20"/>
  <c r="M1218" i="20"/>
  <c r="L1218" i="20"/>
  <c r="J1218" i="20"/>
  <c r="I1218" i="20"/>
  <c r="H1218" i="20"/>
  <c r="F1218" i="20"/>
  <c r="E1218" i="20"/>
  <c r="AC1217" i="20"/>
  <c r="AB1217" i="20"/>
  <c r="X1217" i="20"/>
  <c r="W1217" i="20"/>
  <c r="U1217" i="20"/>
  <c r="T1217" i="20"/>
  <c r="S1217" i="20"/>
  <c r="Q1217" i="20"/>
  <c r="P1217" i="20"/>
  <c r="O1217" i="20"/>
  <c r="M1217" i="20"/>
  <c r="L1217" i="20"/>
  <c r="K1217" i="20"/>
  <c r="I1217" i="20"/>
  <c r="H1217" i="20"/>
  <c r="G1217" i="20"/>
  <c r="E1217" i="20"/>
  <c r="D1217" i="20"/>
  <c r="C1217" i="20"/>
  <c r="AB1216" i="20"/>
  <c r="AA1216" i="20"/>
  <c r="Z1216" i="20"/>
  <c r="V1216" i="20"/>
  <c r="T1216" i="20"/>
  <c r="R1216" i="20"/>
  <c r="P1216" i="20"/>
  <c r="N1216" i="20"/>
  <c r="L1216" i="20"/>
  <c r="K1216" i="20"/>
  <c r="J1216" i="20"/>
  <c r="H1216" i="20"/>
  <c r="G1216" i="20"/>
  <c r="F1216" i="20"/>
  <c r="D1216" i="20"/>
  <c r="C1216" i="20"/>
  <c r="AC1215" i="20"/>
  <c r="AA1215" i="20"/>
  <c r="Z1215" i="20"/>
  <c r="Y1215" i="20"/>
  <c r="W1215" i="20"/>
  <c r="V1215" i="20"/>
  <c r="U1215" i="20"/>
  <c r="S1215" i="20"/>
  <c r="R1215" i="20"/>
  <c r="Q1215" i="20"/>
  <c r="N1215" i="20"/>
  <c r="M1215" i="20"/>
  <c r="K1215" i="20"/>
  <c r="J1215" i="20"/>
  <c r="I1215" i="20"/>
  <c r="G1215" i="20"/>
  <c r="F1215" i="20"/>
  <c r="E1215" i="20"/>
  <c r="C1215" i="20"/>
  <c r="AC1214" i="20"/>
  <c r="AB1214" i="20"/>
  <c r="Z1214" i="20"/>
  <c r="Y1214" i="20"/>
  <c r="V1214" i="20"/>
  <c r="U1214" i="20"/>
  <c r="T1214" i="20"/>
  <c r="R1214" i="20"/>
  <c r="Q1214" i="20"/>
  <c r="P1214" i="20"/>
  <c r="N1214" i="20"/>
  <c r="M1214" i="20"/>
  <c r="L1214" i="20"/>
  <c r="J1214" i="20"/>
  <c r="I1214" i="20"/>
  <c r="H1214" i="20"/>
  <c r="F1214" i="20"/>
  <c r="E1214" i="20"/>
  <c r="D1214" i="20"/>
  <c r="AC1213" i="20"/>
  <c r="AB1213" i="20"/>
  <c r="X1213" i="20"/>
  <c r="W1213" i="20"/>
  <c r="U1213" i="20"/>
  <c r="T1213" i="20"/>
  <c r="S1213" i="20"/>
  <c r="Q1213" i="20"/>
  <c r="P1213" i="20"/>
  <c r="O1213" i="20"/>
  <c r="M1213" i="20"/>
  <c r="L1213" i="20"/>
  <c r="K1213" i="20"/>
  <c r="I1213" i="20"/>
  <c r="H1213" i="20"/>
  <c r="G1213" i="20"/>
  <c r="E1213" i="20"/>
  <c r="D1213" i="20"/>
  <c r="C1213" i="20"/>
  <c r="AB1212" i="20"/>
  <c r="AA1212" i="20"/>
  <c r="Z1212" i="20"/>
  <c r="X1212" i="20"/>
  <c r="V1212" i="20"/>
  <c r="T1212" i="20"/>
  <c r="R1212" i="20"/>
  <c r="P1212" i="20"/>
  <c r="N1212" i="20"/>
  <c r="L1212" i="20"/>
  <c r="K1212" i="20"/>
  <c r="J1212" i="20"/>
  <c r="H1212" i="20"/>
  <c r="G1212" i="20"/>
  <c r="F1212" i="20"/>
  <c r="D1212" i="20"/>
  <c r="C1212" i="20"/>
  <c r="AC1211" i="20"/>
  <c r="AA1211" i="20"/>
  <c r="Z1211" i="20"/>
  <c r="Y1211" i="20"/>
  <c r="W1211" i="20"/>
  <c r="V1211" i="20"/>
  <c r="U1211" i="20"/>
  <c r="S1211" i="20"/>
  <c r="R1211" i="20"/>
  <c r="Q1211" i="20"/>
  <c r="N1211" i="20"/>
  <c r="M1211" i="20"/>
  <c r="K1211" i="20"/>
  <c r="I1211" i="20"/>
  <c r="G1211" i="20"/>
  <c r="F1211" i="20"/>
  <c r="C1211" i="20"/>
  <c r="AC1210" i="20"/>
  <c r="AB1210" i="20"/>
  <c r="Z1210" i="20"/>
  <c r="Y1210" i="20"/>
  <c r="X1210" i="20"/>
  <c r="V1210" i="20"/>
  <c r="U1210" i="20"/>
  <c r="T1210" i="20"/>
  <c r="R1210" i="20"/>
  <c r="Q1210" i="20"/>
  <c r="P1210" i="20"/>
  <c r="N1210" i="20"/>
  <c r="M1210" i="20"/>
  <c r="L1210" i="20"/>
  <c r="J1210" i="20"/>
  <c r="I1210" i="20"/>
  <c r="H1210" i="20"/>
  <c r="F1210" i="20"/>
  <c r="E1210" i="20"/>
  <c r="D1210" i="20"/>
  <c r="AC1209" i="20"/>
  <c r="AB1209" i="20"/>
  <c r="X1209" i="20"/>
  <c r="W1209" i="20"/>
  <c r="U1209" i="20"/>
  <c r="T1209" i="20"/>
  <c r="S1209" i="20"/>
  <c r="Q1209" i="20"/>
  <c r="P1209" i="20"/>
  <c r="O1209" i="20"/>
  <c r="M1209" i="20"/>
  <c r="L1209" i="20"/>
  <c r="K1209" i="20"/>
  <c r="I1209" i="20"/>
  <c r="H1209" i="20"/>
  <c r="G1209" i="20"/>
  <c r="E1209" i="20"/>
  <c r="D1209" i="20"/>
  <c r="C1209" i="20"/>
  <c r="AB1208" i="20"/>
  <c r="AA1208" i="20"/>
  <c r="Z1208" i="20"/>
  <c r="V1208" i="20"/>
  <c r="T1208" i="20"/>
  <c r="R1208" i="20"/>
  <c r="P1208" i="20"/>
  <c r="N1208" i="20"/>
  <c r="L1208" i="20"/>
  <c r="K1208" i="20"/>
  <c r="J1208" i="20"/>
  <c r="H1208" i="20"/>
  <c r="G1208" i="20"/>
  <c r="F1208" i="20"/>
  <c r="D1208" i="20"/>
  <c r="C1208" i="20"/>
  <c r="AC1207" i="20"/>
  <c r="AA1207" i="20"/>
  <c r="Z1207" i="20"/>
  <c r="Y1207" i="20"/>
  <c r="W1207" i="20"/>
  <c r="V1207" i="20"/>
  <c r="U1207" i="20"/>
  <c r="S1207" i="20"/>
  <c r="R1207" i="20"/>
  <c r="Q1207" i="20"/>
  <c r="N1207" i="20"/>
  <c r="M1207" i="20"/>
  <c r="K1207" i="20"/>
  <c r="I1207" i="20"/>
  <c r="G1207" i="20"/>
  <c r="F1207" i="20"/>
  <c r="C1207" i="20"/>
  <c r="AC1206" i="20"/>
  <c r="AB1206" i="20"/>
  <c r="Z1206" i="20"/>
  <c r="Y1206" i="20"/>
  <c r="X1206" i="20"/>
  <c r="V1206" i="20"/>
  <c r="U1206" i="20"/>
  <c r="T1206" i="20"/>
  <c r="R1206" i="20"/>
  <c r="Q1206" i="20"/>
  <c r="P1206" i="20"/>
  <c r="N1206" i="20"/>
  <c r="M1206" i="20"/>
  <c r="L1206" i="20"/>
  <c r="J1206" i="20"/>
  <c r="I1206" i="20"/>
  <c r="H1206" i="20"/>
  <c r="F1206" i="20"/>
  <c r="E1206" i="20"/>
  <c r="D1206" i="20"/>
  <c r="AC1205" i="20"/>
  <c r="AB1205" i="20"/>
  <c r="X1205" i="20"/>
  <c r="W1205" i="20"/>
  <c r="U1205" i="20"/>
  <c r="T1205" i="20"/>
  <c r="S1205" i="20"/>
  <c r="Q1205" i="20"/>
  <c r="P1205" i="20"/>
  <c r="O1205" i="20"/>
  <c r="M1205" i="20"/>
  <c r="L1205" i="20"/>
  <c r="K1205" i="20"/>
  <c r="I1205" i="20"/>
  <c r="H1205" i="20"/>
  <c r="G1205" i="20"/>
  <c r="E1205" i="20"/>
  <c r="D1205" i="20"/>
  <c r="AB1204" i="20"/>
  <c r="AA1204" i="20"/>
  <c r="Z1204" i="20"/>
  <c r="V1204" i="20"/>
  <c r="R1204" i="20"/>
  <c r="P1204" i="20"/>
  <c r="N1204" i="20"/>
  <c r="L1204" i="20"/>
  <c r="K1204" i="20"/>
  <c r="H1204" i="20"/>
  <c r="G1204" i="20"/>
  <c r="F1204" i="20"/>
  <c r="D1204" i="20"/>
  <c r="C1204" i="20"/>
  <c r="AC1203" i="20"/>
  <c r="AA1203" i="20"/>
  <c r="Z1203" i="20"/>
  <c r="Y1203" i="20"/>
  <c r="W1203" i="20"/>
  <c r="V1203" i="20"/>
  <c r="U1203" i="20"/>
  <c r="S1203" i="20"/>
  <c r="R1203" i="20"/>
  <c r="Q1203" i="20"/>
  <c r="N1203" i="20"/>
  <c r="M1203" i="20"/>
  <c r="K1203" i="20"/>
  <c r="J1203" i="20"/>
  <c r="I1203" i="20"/>
  <c r="G1203" i="20"/>
  <c r="F1203" i="20"/>
  <c r="E1203" i="20"/>
  <c r="C1203" i="20"/>
  <c r="AC1202" i="20"/>
  <c r="AB1202" i="20"/>
  <c r="Z1202" i="20"/>
  <c r="Y1202" i="20"/>
  <c r="X1202" i="20"/>
  <c r="V1202" i="20"/>
  <c r="U1202" i="20"/>
  <c r="T1202" i="20"/>
  <c r="R1202" i="20"/>
  <c r="Q1202" i="20"/>
  <c r="P1202" i="20"/>
  <c r="N1202" i="20"/>
  <c r="M1202" i="20"/>
  <c r="L1202" i="20"/>
  <c r="J1202" i="20"/>
  <c r="I1202" i="20"/>
  <c r="H1202" i="20"/>
  <c r="F1202" i="20"/>
  <c r="E1202" i="20"/>
  <c r="D1202" i="20"/>
  <c r="AC1201" i="20"/>
  <c r="AB1201" i="20"/>
  <c r="X1201" i="20"/>
  <c r="W1201" i="20"/>
  <c r="U1201" i="20"/>
  <c r="T1201" i="20"/>
  <c r="S1201" i="20"/>
  <c r="Q1201" i="20"/>
  <c r="P1201" i="20"/>
  <c r="O1201" i="20"/>
  <c r="M1201" i="20"/>
  <c r="L1201" i="20"/>
  <c r="K1201" i="20"/>
  <c r="I1201" i="20"/>
  <c r="H1201" i="20"/>
  <c r="G1201" i="20"/>
  <c r="E1201" i="20"/>
  <c r="D1201" i="20"/>
  <c r="C1201" i="20"/>
  <c r="AB1200" i="20"/>
  <c r="AA1200" i="20"/>
  <c r="Z1200" i="20"/>
  <c r="V1200" i="20"/>
  <c r="R1200" i="20"/>
  <c r="P1200" i="20"/>
  <c r="N1200" i="20"/>
  <c r="L1200" i="20"/>
  <c r="K1200" i="20"/>
  <c r="H1200" i="20"/>
  <c r="G1200" i="20"/>
  <c r="F1200" i="20"/>
  <c r="D1200" i="20"/>
  <c r="C1200" i="20"/>
  <c r="AC1199" i="20"/>
  <c r="AA1199" i="20"/>
  <c r="Z1199" i="20"/>
  <c r="Y1199" i="20"/>
  <c r="W1199" i="20"/>
  <c r="V1199" i="20"/>
  <c r="U1199" i="20"/>
  <c r="S1199" i="20"/>
  <c r="R1199" i="20"/>
  <c r="Q1199" i="20"/>
  <c r="N1199" i="20"/>
  <c r="M1199" i="20"/>
  <c r="K1199" i="20"/>
  <c r="J1199" i="20"/>
  <c r="I1199" i="20"/>
  <c r="G1199" i="20"/>
  <c r="F1199" i="20"/>
  <c r="E1199" i="20"/>
  <c r="C1199" i="20"/>
  <c r="AC1198" i="20"/>
  <c r="AB1198" i="20"/>
  <c r="Z1198" i="20"/>
  <c r="Y1198" i="20"/>
  <c r="X1198" i="20"/>
  <c r="V1198" i="20"/>
  <c r="T1198" i="20"/>
  <c r="R1198" i="20"/>
  <c r="Q1198" i="20"/>
  <c r="P1198" i="20"/>
  <c r="N1198" i="20"/>
  <c r="M1198" i="20"/>
  <c r="L1198" i="20"/>
  <c r="J1198" i="20"/>
  <c r="I1198" i="20"/>
  <c r="H1198" i="20"/>
  <c r="F1198" i="20"/>
  <c r="E1198" i="20"/>
  <c r="D1198" i="20"/>
  <c r="AC1197" i="20"/>
  <c r="AB1197" i="20"/>
  <c r="X1197" i="20"/>
  <c r="W1197" i="20"/>
  <c r="U1197" i="20"/>
  <c r="T1197" i="20"/>
  <c r="S1197" i="20"/>
  <c r="Q1197" i="20"/>
  <c r="P1197" i="20"/>
  <c r="O1197" i="20"/>
  <c r="M1197" i="20"/>
  <c r="L1197" i="20"/>
  <c r="K1197" i="20"/>
  <c r="I1197" i="20"/>
  <c r="H1197" i="20"/>
  <c r="G1197" i="20"/>
  <c r="E1197" i="20"/>
  <c r="D1197" i="20"/>
  <c r="C1197" i="20"/>
  <c r="AB1196" i="20"/>
  <c r="AA1196" i="20"/>
  <c r="Z1196" i="20"/>
  <c r="X1196" i="20"/>
  <c r="V1196" i="20"/>
  <c r="T1196" i="20"/>
  <c r="R1196" i="20"/>
  <c r="P1196" i="20"/>
  <c r="N1196" i="20"/>
  <c r="L1196" i="20"/>
  <c r="K1196" i="20"/>
  <c r="J1196" i="20"/>
  <c r="H1196" i="20"/>
  <c r="G1196" i="20"/>
  <c r="F1196" i="20"/>
  <c r="D1196" i="20"/>
  <c r="C1196" i="20"/>
  <c r="AC1195" i="20"/>
  <c r="AA1195" i="20"/>
  <c r="Z1195" i="20"/>
  <c r="Y1195" i="20"/>
  <c r="W1195" i="20"/>
  <c r="V1195" i="20"/>
  <c r="U1195" i="20"/>
  <c r="S1195" i="20"/>
  <c r="R1195" i="20"/>
  <c r="Q1195" i="20"/>
  <c r="N1195" i="20"/>
  <c r="M1195" i="20"/>
  <c r="K1195" i="20"/>
  <c r="J1195" i="20"/>
  <c r="I1195" i="20"/>
  <c r="G1195" i="20"/>
  <c r="F1195" i="20"/>
  <c r="E1195" i="20"/>
  <c r="C1195" i="20"/>
  <c r="AC1194" i="20"/>
  <c r="AB1194" i="20"/>
  <c r="Z1194" i="20"/>
  <c r="Y1194" i="20"/>
  <c r="X1194" i="20"/>
  <c r="V1194" i="20"/>
  <c r="U1194" i="20"/>
  <c r="R1194" i="20"/>
  <c r="Q1194" i="20"/>
  <c r="P1194" i="20"/>
  <c r="N1194" i="20"/>
  <c r="M1194" i="20"/>
  <c r="L1194" i="20"/>
  <c r="I1194" i="20"/>
  <c r="H1194" i="20"/>
  <c r="F1194" i="20"/>
  <c r="D1194" i="20"/>
  <c r="AC1193" i="20"/>
  <c r="AB1193" i="20"/>
  <c r="Y1193" i="20"/>
  <c r="X1193" i="20"/>
  <c r="W1193" i="20"/>
  <c r="U1193" i="20"/>
  <c r="T1193" i="20"/>
  <c r="S1193" i="20"/>
  <c r="Q1193" i="20"/>
  <c r="P1193" i="20"/>
  <c r="O1193" i="20"/>
  <c r="M1193" i="20"/>
  <c r="L1193" i="20"/>
  <c r="K1193" i="20"/>
  <c r="I1193" i="20"/>
  <c r="H1193" i="20"/>
  <c r="G1193" i="20"/>
  <c r="E1193" i="20"/>
  <c r="D1193" i="20"/>
  <c r="C1193" i="20"/>
  <c r="AB1192" i="20"/>
  <c r="AA1192" i="20"/>
  <c r="Z1192" i="20"/>
  <c r="V1192" i="20"/>
  <c r="T1192" i="20"/>
  <c r="R1192" i="20"/>
  <c r="P1192" i="20"/>
  <c r="N1192" i="20"/>
  <c r="L1192" i="20"/>
  <c r="K1192" i="20"/>
  <c r="J1192" i="20"/>
  <c r="H1192" i="20"/>
  <c r="G1192" i="20"/>
  <c r="F1192" i="20"/>
  <c r="D1192" i="20"/>
  <c r="C1192" i="20"/>
  <c r="AC1191" i="20"/>
  <c r="AA1191" i="20"/>
  <c r="Z1191" i="20"/>
  <c r="Y1191" i="20"/>
  <c r="W1191" i="20"/>
  <c r="V1191" i="20"/>
  <c r="U1191" i="20"/>
  <c r="S1191" i="20"/>
  <c r="R1191" i="20"/>
  <c r="Q1191" i="20"/>
  <c r="N1191" i="20"/>
  <c r="M1191" i="20"/>
  <c r="K1191" i="20"/>
  <c r="J1191" i="20"/>
  <c r="I1191" i="20"/>
  <c r="G1191" i="20"/>
  <c r="F1191" i="20"/>
  <c r="E1191" i="20"/>
  <c r="C1191" i="20"/>
  <c r="AC1190" i="20"/>
  <c r="AB1190" i="20"/>
  <c r="Z1190" i="20"/>
  <c r="Y1190" i="20"/>
  <c r="X1190" i="20"/>
  <c r="V1190" i="20"/>
  <c r="U1190" i="20"/>
  <c r="T1190" i="20"/>
  <c r="R1190" i="20"/>
  <c r="Q1190" i="20"/>
  <c r="P1190" i="20"/>
  <c r="N1190" i="20"/>
  <c r="M1190" i="20"/>
  <c r="L1190" i="20"/>
  <c r="J1190" i="20"/>
  <c r="I1190" i="20"/>
  <c r="H1190" i="20"/>
  <c r="F1190" i="20"/>
  <c r="E1190" i="20"/>
  <c r="D1190" i="20"/>
  <c r="AC1189" i="20"/>
  <c r="AB1189" i="20"/>
  <c r="Y1189" i="20"/>
  <c r="X1189" i="20"/>
  <c r="W1189" i="20"/>
  <c r="S1189" i="20"/>
  <c r="Q1189" i="20"/>
  <c r="P1189" i="20"/>
  <c r="O1189" i="20"/>
  <c r="M1189" i="20"/>
  <c r="L1189" i="20"/>
  <c r="K1189" i="20"/>
  <c r="I1189" i="20"/>
  <c r="H1189" i="20"/>
  <c r="G1189" i="20"/>
  <c r="D1189" i="20"/>
  <c r="C1189" i="20"/>
  <c r="AB1188" i="20"/>
  <c r="AA1188" i="20"/>
  <c r="Z1188" i="20"/>
  <c r="W1188" i="20"/>
  <c r="V1188" i="20"/>
  <c r="R1188" i="20"/>
  <c r="P1188" i="20"/>
  <c r="N1188" i="20"/>
  <c r="L1188" i="20"/>
  <c r="J1188" i="20"/>
  <c r="H1188" i="20"/>
  <c r="G1188" i="20"/>
  <c r="F1188" i="20"/>
  <c r="D1188" i="20"/>
  <c r="C1188" i="20"/>
  <c r="AC1187" i="20"/>
  <c r="AA1187" i="20"/>
  <c r="Z1187" i="20"/>
  <c r="Y1187" i="20"/>
  <c r="W1187" i="20"/>
  <c r="V1187" i="20"/>
  <c r="U1187" i="20"/>
  <c r="S1187" i="20"/>
  <c r="R1187" i="20"/>
  <c r="Q1187" i="20"/>
  <c r="N1187" i="20"/>
  <c r="M1187" i="20"/>
  <c r="K1187" i="20"/>
  <c r="J1187" i="20"/>
  <c r="I1187" i="20"/>
  <c r="G1187" i="20"/>
  <c r="F1187" i="20"/>
  <c r="E1187" i="20"/>
  <c r="C1187" i="20"/>
  <c r="AC1186" i="20"/>
  <c r="AB1186" i="20"/>
  <c r="Z1186" i="20"/>
  <c r="Y1186" i="20"/>
  <c r="X1186" i="20"/>
  <c r="V1186" i="20"/>
  <c r="U1186" i="20"/>
  <c r="T1186" i="20"/>
  <c r="R1186" i="20"/>
  <c r="Q1186" i="20"/>
  <c r="P1186" i="20"/>
  <c r="N1186" i="20"/>
  <c r="M1186" i="20"/>
  <c r="L1186" i="20"/>
  <c r="J1186" i="20"/>
  <c r="I1186" i="20"/>
  <c r="H1186" i="20"/>
  <c r="F1186" i="20"/>
  <c r="E1186" i="20"/>
  <c r="D1186" i="20"/>
  <c r="AC1185" i="20"/>
  <c r="AB1185" i="20"/>
  <c r="X1185" i="20"/>
  <c r="W1185" i="20"/>
  <c r="U1185" i="20"/>
  <c r="T1185" i="20"/>
  <c r="S1185" i="20"/>
  <c r="Q1185" i="20"/>
  <c r="P1185" i="20"/>
  <c r="O1185" i="20"/>
  <c r="M1185" i="20"/>
  <c r="L1185" i="20"/>
  <c r="K1185" i="20"/>
  <c r="I1185" i="20"/>
  <c r="H1185" i="20"/>
  <c r="G1185" i="20"/>
  <c r="E1185" i="20"/>
  <c r="D1185" i="20"/>
  <c r="C1185" i="20"/>
  <c r="AB1184" i="20"/>
  <c r="AA1184" i="20"/>
  <c r="Z1184" i="20"/>
  <c r="X1184" i="20"/>
  <c r="V1184" i="20"/>
  <c r="T1184" i="20"/>
  <c r="R1184" i="20"/>
  <c r="P1184" i="20"/>
  <c r="N1184" i="20"/>
  <c r="L1184" i="20"/>
  <c r="K1184" i="20"/>
  <c r="J1184" i="20"/>
  <c r="H1184" i="20"/>
  <c r="G1184" i="20"/>
  <c r="D1184" i="20"/>
  <c r="C1184" i="20"/>
  <c r="AC1183" i="20"/>
  <c r="AA1183" i="20"/>
  <c r="Z1183" i="20"/>
  <c r="Y1183" i="20"/>
  <c r="W1183" i="20"/>
  <c r="V1183" i="20"/>
  <c r="U1183" i="20"/>
  <c r="S1183" i="20"/>
  <c r="R1183" i="20"/>
  <c r="Q1183" i="20"/>
  <c r="N1183" i="20"/>
  <c r="M1183" i="20"/>
  <c r="K1183" i="20"/>
  <c r="J1183" i="20"/>
  <c r="I1183" i="20"/>
  <c r="G1183" i="20"/>
  <c r="F1183" i="20"/>
  <c r="E1183" i="20"/>
  <c r="C1183" i="20"/>
  <c r="AC1182" i="20"/>
  <c r="AB1182" i="20"/>
  <c r="Z1182" i="20"/>
  <c r="Y1182" i="20"/>
  <c r="X1182" i="20"/>
  <c r="V1182" i="20"/>
  <c r="U1182" i="20"/>
  <c r="T1182" i="20"/>
  <c r="R1182" i="20"/>
  <c r="Q1182" i="20"/>
  <c r="P1182" i="20"/>
  <c r="N1182" i="20"/>
  <c r="M1182" i="20"/>
  <c r="L1182" i="20"/>
  <c r="J1182" i="20"/>
  <c r="I1182" i="20"/>
  <c r="H1182" i="20"/>
  <c r="F1182" i="20"/>
  <c r="E1182" i="20"/>
  <c r="D1182" i="20"/>
  <c r="AC1181" i="20"/>
  <c r="AB1181" i="20"/>
  <c r="X1181" i="20"/>
  <c r="W1181" i="20"/>
  <c r="U1181" i="20"/>
  <c r="T1181" i="20"/>
  <c r="S1181" i="20"/>
  <c r="Q1181" i="20"/>
  <c r="P1181" i="20"/>
  <c r="O1181" i="20"/>
  <c r="M1181" i="20"/>
  <c r="L1181" i="20"/>
  <c r="K1181" i="20"/>
  <c r="I1181" i="20"/>
  <c r="H1181" i="20"/>
  <c r="G1181" i="20"/>
  <c r="E1181" i="20"/>
  <c r="D1181" i="20"/>
  <c r="C1181" i="20"/>
  <c r="AB1180" i="20"/>
  <c r="AA1180" i="20"/>
  <c r="Z1180" i="20"/>
  <c r="V1180" i="20"/>
  <c r="T1180" i="20"/>
  <c r="R1180" i="20"/>
  <c r="P1180" i="20"/>
  <c r="N1180" i="20"/>
  <c r="L1180" i="20"/>
  <c r="K1180" i="20"/>
  <c r="J1180" i="20"/>
  <c r="H1180" i="20"/>
  <c r="G1180" i="20"/>
  <c r="F1180" i="20"/>
  <c r="D1180" i="20"/>
  <c r="C1180" i="20"/>
  <c r="AC1179" i="20"/>
  <c r="AA1179" i="20"/>
  <c r="Z1179" i="20"/>
  <c r="Y1179" i="20"/>
  <c r="W1179" i="20"/>
  <c r="V1179" i="20"/>
  <c r="U1179" i="20"/>
  <c r="S1179" i="20"/>
  <c r="R1179" i="20"/>
  <c r="Q1179" i="20"/>
  <c r="N1179" i="20"/>
  <c r="M1179" i="20"/>
  <c r="K1179" i="20"/>
  <c r="J1179" i="20"/>
  <c r="I1179" i="20"/>
  <c r="G1179" i="20"/>
  <c r="F1179" i="20"/>
  <c r="E1179" i="20"/>
  <c r="C1179" i="20"/>
  <c r="AC1178" i="20"/>
  <c r="AB1178" i="20"/>
  <c r="Z1178" i="20"/>
  <c r="Y1178" i="20"/>
  <c r="X1178" i="20"/>
  <c r="V1178" i="20"/>
  <c r="U1178" i="20"/>
  <c r="T1178" i="20"/>
  <c r="R1178" i="20"/>
  <c r="Q1178" i="20"/>
  <c r="P1178" i="20"/>
  <c r="N1178" i="20"/>
  <c r="M1178" i="20"/>
  <c r="L1178" i="20"/>
  <c r="J1178" i="20"/>
  <c r="I1178" i="20"/>
  <c r="H1178" i="20"/>
  <c r="F1178" i="20"/>
  <c r="E1178" i="20"/>
  <c r="D1178" i="20"/>
  <c r="AC1177" i="20"/>
  <c r="AB1177" i="20"/>
  <c r="X1177" i="20"/>
  <c r="W1177" i="20"/>
  <c r="U1177" i="20"/>
  <c r="T1177" i="20"/>
  <c r="S1177" i="20"/>
  <c r="Q1177" i="20"/>
  <c r="P1177" i="20"/>
  <c r="O1177" i="20"/>
  <c r="M1177" i="20"/>
  <c r="L1177" i="20"/>
  <c r="K1177" i="20"/>
  <c r="I1177" i="20"/>
  <c r="H1177" i="20"/>
  <c r="G1177" i="20"/>
  <c r="E1177" i="20"/>
  <c r="D1177" i="20"/>
  <c r="C1177" i="20"/>
  <c r="AB1176" i="20"/>
  <c r="AA1176" i="20"/>
  <c r="Z1176" i="20"/>
  <c r="V1176" i="20"/>
  <c r="T1176" i="20"/>
  <c r="R1176" i="20"/>
  <c r="P1176" i="20"/>
  <c r="N1176" i="20"/>
  <c r="L1176" i="20"/>
  <c r="K1176" i="20"/>
  <c r="J1176" i="20"/>
  <c r="H1176" i="20"/>
  <c r="G1176" i="20"/>
  <c r="F1176" i="20"/>
  <c r="D1176" i="20"/>
  <c r="C1176" i="20"/>
  <c r="AC1175" i="20"/>
  <c r="AA1175" i="20"/>
  <c r="Z1175" i="20"/>
  <c r="Y1175" i="20"/>
  <c r="W1175" i="20"/>
  <c r="V1175" i="20"/>
  <c r="U1175" i="20"/>
  <c r="S1175" i="20"/>
  <c r="R1175" i="20"/>
  <c r="Q1175" i="20"/>
  <c r="N1175" i="20"/>
  <c r="M1175" i="20"/>
  <c r="K1175" i="20"/>
  <c r="J1175" i="20"/>
  <c r="I1175" i="20"/>
  <c r="G1175" i="20"/>
  <c r="F1175" i="20"/>
  <c r="E1175" i="20"/>
  <c r="C1175" i="20"/>
  <c r="AC1174" i="20"/>
  <c r="AB1174" i="20"/>
  <c r="Z1174" i="20"/>
  <c r="Y1174" i="20"/>
  <c r="X1174" i="20"/>
  <c r="V1174" i="20"/>
  <c r="U1174" i="20"/>
  <c r="T1174" i="20"/>
  <c r="R1174" i="20"/>
  <c r="Q1174" i="20"/>
  <c r="P1174" i="20"/>
  <c r="N1174" i="20"/>
  <c r="M1174" i="20"/>
  <c r="L1174" i="20"/>
  <c r="J1174" i="20"/>
  <c r="I1174" i="20"/>
  <c r="H1174" i="20"/>
  <c r="F1174" i="20"/>
  <c r="E1174" i="20"/>
  <c r="D1174" i="20"/>
  <c r="AC1173" i="20"/>
  <c r="AB1173" i="20"/>
  <c r="X1173" i="20"/>
  <c r="W1173" i="20"/>
  <c r="U1173" i="20"/>
  <c r="T1173" i="20"/>
  <c r="S1173" i="20"/>
  <c r="Q1173" i="20"/>
  <c r="P1173" i="20"/>
  <c r="O1173" i="20"/>
  <c r="M1173" i="20"/>
  <c r="L1173" i="20"/>
  <c r="K1173" i="20"/>
  <c r="I1173" i="20"/>
  <c r="H1173" i="20"/>
  <c r="G1173" i="20"/>
  <c r="E1173" i="20"/>
  <c r="D1173" i="20"/>
  <c r="C1173" i="20"/>
  <c r="AB1172" i="20"/>
  <c r="AA1172" i="20"/>
  <c r="Z1172" i="20"/>
  <c r="V1172" i="20"/>
  <c r="T1172" i="20"/>
  <c r="R1172" i="20"/>
  <c r="P1172" i="20"/>
  <c r="N1172" i="20"/>
  <c r="L1172" i="20"/>
  <c r="K1172" i="20"/>
  <c r="J1172" i="20"/>
  <c r="H1172" i="20"/>
  <c r="G1172" i="20"/>
  <c r="F1172" i="20"/>
  <c r="D1172" i="20"/>
  <c r="C1172" i="20"/>
  <c r="AC1171" i="20"/>
  <c r="AA1171" i="20"/>
  <c r="Z1171" i="20"/>
  <c r="Y1171" i="20"/>
  <c r="W1171" i="20"/>
  <c r="V1171" i="20"/>
  <c r="U1171" i="20"/>
  <c r="S1171" i="20"/>
  <c r="R1171" i="20"/>
  <c r="Q1171" i="20"/>
  <c r="N1171" i="20"/>
  <c r="M1171" i="20"/>
  <c r="K1171" i="20"/>
  <c r="J1171" i="20"/>
  <c r="I1171" i="20"/>
  <c r="G1171" i="20"/>
  <c r="F1171" i="20"/>
  <c r="E1171" i="20"/>
  <c r="C1171" i="20"/>
  <c r="AC1170" i="20"/>
  <c r="AB1170" i="20"/>
  <c r="Z1170" i="20"/>
  <c r="Y1170" i="20"/>
  <c r="X1170" i="20"/>
  <c r="V1170" i="20"/>
  <c r="U1170" i="20"/>
  <c r="T1170" i="20"/>
  <c r="R1170" i="20"/>
  <c r="Q1170" i="20"/>
  <c r="P1170" i="20"/>
  <c r="N1170" i="20"/>
  <c r="M1170" i="20"/>
  <c r="L1170" i="20"/>
  <c r="J1170" i="20"/>
  <c r="I1170" i="20"/>
  <c r="H1170" i="20"/>
  <c r="F1170" i="20"/>
  <c r="E1170" i="20"/>
  <c r="D1170" i="20"/>
  <c r="AC1169" i="20"/>
  <c r="AB1169" i="20"/>
  <c r="X1169" i="20"/>
  <c r="W1169" i="20"/>
  <c r="U1169" i="20"/>
  <c r="T1169" i="20"/>
  <c r="S1169" i="20"/>
  <c r="Q1169" i="20"/>
  <c r="P1169" i="20"/>
  <c r="O1169" i="20"/>
  <c r="M1169" i="20"/>
  <c r="L1169" i="20"/>
  <c r="K1169" i="20"/>
  <c r="I1169" i="20"/>
  <c r="H1169" i="20"/>
  <c r="G1169" i="20"/>
  <c r="E1169" i="20"/>
  <c r="D1169" i="20"/>
  <c r="C1169" i="20"/>
  <c r="AB1168" i="20"/>
  <c r="AA1168" i="20"/>
  <c r="Z1168" i="20"/>
  <c r="X1168" i="20"/>
  <c r="V1168" i="20"/>
  <c r="T1168" i="20"/>
  <c r="R1168" i="20"/>
  <c r="P1168" i="20"/>
  <c r="N1168" i="20"/>
  <c r="L1168" i="20"/>
  <c r="K1168" i="20"/>
  <c r="J1168" i="20"/>
  <c r="H1168" i="20"/>
  <c r="G1168" i="20"/>
  <c r="F1168" i="20"/>
  <c r="D1168" i="20"/>
  <c r="C1168" i="20"/>
  <c r="AC1167" i="20"/>
  <c r="AA1167" i="20"/>
  <c r="Z1167" i="20"/>
  <c r="Y1167" i="20"/>
  <c r="W1167" i="20"/>
  <c r="V1167" i="20"/>
  <c r="U1167" i="20"/>
  <c r="S1167" i="20"/>
  <c r="R1167" i="20"/>
  <c r="Q1167" i="20"/>
  <c r="N1167" i="20"/>
  <c r="M1167" i="20"/>
  <c r="K1167" i="20"/>
  <c r="J1167" i="20"/>
  <c r="I1167" i="20"/>
  <c r="G1167" i="20"/>
  <c r="F1167" i="20"/>
  <c r="E1167" i="20"/>
  <c r="C1167" i="20"/>
  <c r="AC1166" i="20"/>
  <c r="AB1166" i="20"/>
  <c r="Z1166" i="20"/>
  <c r="Y1166" i="20"/>
  <c r="X1166" i="20"/>
  <c r="V1166" i="20"/>
  <c r="U1166" i="20"/>
  <c r="T1166" i="20"/>
  <c r="R1166" i="20"/>
  <c r="Q1166" i="20"/>
  <c r="P1166" i="20"/>
  <c r="N1166" i="20"/>
  <c r="M1166" i="20"/>
  <c r="L1166" i="20"/>
  <c r="J1166" i="20"/>
  <c r="I1166" i="20"/>
  <c r="F1166" i="20"/>
  <c r="D1166" i="20"/>
  <c r="AC1165" i="20"/>
  <c r="AB1165" i="20"/>
  <c r="X1165" i="20"/>
  <c r="W1165" i="20"/>
  <c r="U1165" i="20"/>
  <c r="T1165" i="20"/>
  <c r="S1165" i="20"/>
  <c r="Q1165" i="20"/>
  <c r="P1165" i="20"/>
  <c r="O1165" i="20"/>
  <c r="M1165" i="20"/>
  <c r="L1165" i="20"/>
  <c r="K1165" i="20"/>
  <c r="I1165" i="20"/>
  <c r="H1165" i="20"/>
  <c r="G1165" i="20"/>
  <c r="E1165" i="20"/>
  <c r="D1165" i="20"/>
  <c r="AB1164" i="20"/>
  <c r="AA1164" i="20"/>
  <c r="Z1164" i="20"/>
  <c r="V1164" i="20"/>
  <c r="T1164" i="20"/>
  <c r="R1164" i="20"/>
  <c r="P1164" i="20"/>
  <c r="N1164" i="20"/>
  <c r="L1164" i="20"/>
  <c r="K1164" i="20"/>
  <c r="J1164" i="20"/>
  <c r="H1164" i="20"/>
  <c r="G1164" i="20"/>
  <c r="F1164" i="20"/>
  <c r="D1164" i="20"/>
  <c r="C1164" i="20"/>
  <c r="AC1163" i="20"/>
  <c r="AA1163" i="20"/>
  <c r="Z1163" i="20"/>
  <c r="Y1163" i="20"/>
  <c r="W1163" i="20"/>
  <c r="V1163" i="20"/>
  <c r="S1163" i="20"/>
  <c r="R1163" i="20"/>
  <c r="Q1163" i="20"/>
  <c r="N1163" i="20"/>
  <c r="M1163" i="20"/>
  <c r="K1163" i="20"/>
  <c r="J1163" i="20"/>
  <c r="I1163" i="20"/>
  <c r="G1163" i="20"/>
  <c r="E1163" i="20"/>
  <c r="C1163" i="20"/>
  <c r="AC1162" i="20"/>
  <c r="AB1162" i="20"/>
  <c r="Z1162" i="20"/>
  <c r="Y1162" i="20"/>
  <c r="X1162" i="20"/>
  <c r="V1162" i="20"/>
  <c r="U1162" i="20"/>
  <c r="T1162" i="20"/>
  <c r="R1162" i="20"/>
  <c r="Q1162" i="20"/>
  <c r="P1162" i="20"/>
  <c r="N1162" i="20"/>
  <c r="M1162" i="20"/>
  <c r="L1162" i="20"/>
  <c r="J1162" i="20"/>
  <c r="I1162" i="20"/>
  <c r="H1162" i="20"/>
  <c r="F1162" i="20"/>
  <c r="E1162" i="20"/>
  <c r="D1162" i="20"/>
  <c r="AC1161" i="20"/>
  <c r="AB1161" i="20"/>
  <c r="X1161" i="20"/>
  <c r="W1161" i="20"/>
  <c r="U1161" i="20"/>
  <c r="T1161" i="20"/>
  <c r="S1161" i="20"/>
  <c r="Q1161" i="20"/>
  <c r="P1161" i="20"/>
  <c r="O1161" i="20"/>
  <c r="M1161" i="20"/>
  <c r="L1161" i="20"/>
  <c r="K1161" i="20"/>
  <c r="I1161" i="20"/>
  <c r="H1161" i="20"/>
  <c r="G1161" i="20"/>
  <c r="E1161" i="20"/>
  <c r="D1161" i="20"/>
  <c r="C1161" i="20"/>
  <c r="AB1160" i="20"/>
  <c r="AA1160" i="20"/>
  <c r="Z1160" i="20"/>
  <c r="V1160" i="20"/>
  <c r="T1160" i="20"/>
  <c r="R1160" i="20"/>
  <c r="P1160" i="20"/>
  <c r="N1160" i="20"/>
  <c r="L1160" i="20"/>
  <c r="K1160" i="20"/>
  <c r="J1160" i="20"/>
  <c r="H1160" i="20"/>
  <c r="G1160" i="20"/>
  <c r="F1160" i="20"/>
  <c r="D1160" i="20"/>
  <c r="C1160" i="20"/>
  <c r="AC1159" i="20"/>
  <c r="AA1159" i="20"/>
  <c r="Z1159" i="20"/>
  <c r="Y1159" i="20"/>
  <c r="W1159" i="20"/>
  <c r="V1159" i="20"/>
  <c r="U1159" i="20"/>
  <c r="S1159" i="20"/>
  <c r="R1159" i="20"/>
  <c r="Q1159" i="20"/>
  <c r="N1159" i="20"/>
  <c r="M1159" i="20"/>
  <c r="K1159" i="20"/>
  <c r="J1159" i="20"/>
  <c r="I1159" i="20"/>
  <c r="G1159" i="20"/>
  <c r="F1159" i="20"/>
  <c r="E1159" i="20"/>
  <c r="C1159" i="20"/>
  <c r="AC1158" i="20"/>
  <c r="AB1158" i="20"/>
  <c r="Z1158" i="20"/>
  <c r="Y1158" i="20"/>
  <c r="X1158" i="20"/>
  <c r="V1158" i="20"/>
  <c r="U1158" i="20"/>
  <c r="T1158" i="20"/>
  <c r="R1158" i="20"/>
  <c r="Q1158" i="20"/>
  <c r="P1158" i="20"/>
  <c r="N1158" i="20"/>
  <c r="M1158" i="20"/>
  <c r="L1158" i="20"/>
  <c r="J1158" i="20"/>
  <c r="I1158" i="20"/>
  <c r="H1158" i="20"/>
  <c r="F1158" i="20"/>
  <c r="E1158" i="20"/>
  <c r="D1158" i="20"/>
  <c r="AC1157" i="20"/>
  <c r="AB1157" i="20"/>
  <c r="X1157" i="20"/>
  <c r="W1157" i="20"/>
  <c r="U1157" i="20"/>
  <c r="T1157" i="20"/>
  <c r="S1157" i="20"/>
  <c r="Q1157" i="20"/>
  <c r="P1157" i="20"/>
  <c r="O1157" i="20"/>
  <c r="M1157" i="20"/>
  <c r="L1157" i="20"/>
  <c r="K1157" i="20"/>
  <c r="I1157" i="20"/>
  <c r="H1157" i="20"/>
  <c r="G1157" i="20"/>
  <c r="E1157" i="20"/>
  <c r="D1157" i="20"/>
  <c r="C1157" i="20"/>
  <c r="AB1156" i="20"/>
  <c r="AA1156" i="20"/>
  <c r="Z1156" i="20"/>
  <c r="W1156" i="20"/>
  <c r="V1156" i="20"/>
  <c r="T1156" i="20"/>
  <c r="R1156" i="20"/>
  <c r="P1156" i="20"/>
  <c r="N1156" i="20"/>
  <c r="L1156" i="20"/>
  <c r="K1156" i="20"/>
  <c r="J1156" i="20"/>
  <c r="H1156" i="20"/>
  <c r="G1156" i="20"/>
  <c r="F1156" i="20"/>
  <c r="D1156" i="20"/>
  <c r="C1156" i="20"/>
  <c r="AC1155" i="20"/>
  <c r="AA1155" i="20"/>
  <c r="Z1155" i="20"/>
  <c r="Y1155" i="20"/>
  <c r="W1155" i="20"/>
  <c r="V1155" i="20"/>
  <c r="U1155" i="20"/>
  <c r="S1155" i="20"/>
  <c r="R1155" i="20"/>
  <c r="Q1155" i="20"/>
  <c r="N1155" i="20"/>
  <c r="M1155" i="20"/>
  <c r="K1155" i="20"/>
  <c r="J1155" i="20"/>
  <c r="I1155" i="20"/>
  <c r="G1155" i="20"/>
  <c r="F1155" i="20"/>
  <c r="E1155" i="20"/>
  <c r="C1155" i="20"/>
  <c r="AC1154" i="20"/>
  <c r="AB1154" i="20"/>
  <c r="Z1154" i="20"/>
  <c r="Y1154" i="20"/>
  <c r="X1154" i="20"/>
  <c r="V1154" i="20"/>
  <c r="U1154" i="20"/>
  <c r="T1154" i="20"/>
  <c r="R1154" i="20"/>
  <c r="Q1154" i="20"/>
  <c r="P1154" i="20"/>
  <c r="N1154" i="20"/>
  <c r="M1154" i="20"/>
  <c r="L1154" i="20"/>
  <c r="J1154" i="20"/>
  <c r="I1154" i="20"/>
  <c r="H1154" i="20"/>
  <c r="F1154" i="20"/>
  <c r="E1154" i="20"/>
  <c r="D1154" i="20"/>
  <c r="AC1153" i="20"/>
  <c r="AB1153" i="20"/>
  <c r="Y1153" i="20"/>
  <c r="X1153" i="20"/>
  <c r="W1153" i="20"/>
  <c r="U1153" i="20"/>
  <c r="T1153" i="20"/>
  <c r="S1153" i="20"/>
  <c r="Q1153" i="20"/>
  <c r="P1153" i="20"/>
  <c r="O1153" i="20"/>
  <c r="M1153" i="20"/>
  <c r="L1153" i="20"/>
  <c r="K1153" i="20"/>
  <c r="I1153" i="20"/>
  <c r="H1153" i="20"/>
  <c r="G1153" i="20"/>
  <c r="E1153" i="20"/>
  <c r="D1153" i="20"/>
  <c r="C1153" i="20"/>
  <c r="AB1152" i="20"/>
  <c r="AA1152" i="20"/>
  <c r="Z1152" i="20"/>
  <c r="V1152" i="20"/>
  <c r="T1152" i="20"/>
  <c r="R1152" i="20"/>
  <c r="P1152" i="20"/>
  <c r="N1152" i="20"/>
  <c r="L1152" i="20"/>
  <c r="K1152" i="20"/>
  <c r="J1152" i="20"/>
  <c r="H1152" i="20"/>
  <c r="G1152" i="20"/>
  <c r="F1152" i="20"/>
  <c r="D1152" i="20"/>
  <c r="C1152" i="20"/>
  <c r="AC1151" i="20"/>
  <c r="AA1151" i="20"/>
  <c r="Z1151" i="20"/>
  <c r="Y1151" i="20"/>
  <c r="W1151" i="20"/>
  <c r="V1151" i="20"/>
  <c r="U1151" i="20"/>
  <c r="S1151" i="20"/>
  <c r="R1151" i="20"/>
  <c r="Q1151" i="20"/>
  <c r="N1151" i="20"/>
  <c r="M1151" i="20"/>
  <c r="K1151" i="20"/>
  <c r="J1151" i="20"/>
  <c r="I1151" i="20"/>
  <c r="G1151" i="20"/>
  <c r="F1151" i="20"/>
  <c r="E1151" i="20"/>
  <c r="C1151" i="20"/>
  <c r="AC1150" i="20"/>
  <c r="AB1150" i="20"/>
  <c r="Z1150" i="20"/>
  <c r="Y1150" i="20"/>
  <c r="X1150" i="20"/>
  <c r="V1150" i="20"/>
  <c r="U1150" i="20"/>
  <c r="T1150" i="20"/>
  <c r="R1150" i="20"/>
  <c r="Q1150" i="20"/>
  <c r="P1150" i="20"/>
  <c r="N1150" i="20"/>
  <c r="M1150" i="20"/>
  <c r="L1150" i="20"/>
  <c r="J1150" i="20"/>
  <c r="I1150" i="20"/>
  <c r="H1150" i="20"/>
  <c r="F1150" i="20"/>
  <c r="E1150" i="20"/>
  <c r="D1150" i="20"/>
  <c r="AC1149" i="20"/>
  <c r="AB1149" i="20"/>
  <c r="Y1149" i="20"/>
  <c r="X1149" i="20"/>
  <c r="W1149" i="20"/>
  <c r="U1149" i="20"/>
  <c r="S1149" i="20"/>
  <c r="Q1149" i="20"/>
  <c r="P1149" i="20"/>
  <c r="O1149" i="20"/>
  <c r="M1149" i="20"/>
  <c r="L1149" i="20"/>
  <c r="K1149" i="20"/>
  <c r="I1149" i="20"/>
  <c r="H1149" i="20"/>
  <c r="G1149" i="20"/>
  <c r="D1149" i="20"/>
  <c r="C1149" i="20"/>
  <c r="AB1148" i="20"/>
  <c r="AA1148" i="20"/>
  <c r="Z1148" i="20"/>
  <c r="V1148" i="20"/>
  <c r="R1148" i="20"/>
  <c r="P1148" i="20"/>
  <c r="N1148" i="20"/>
  <c r="L1148" i="20"/>
  <c r="K1148" i="20"/>
  <c r="H1148" i="20"/>
  <c r="G1148" i="20"/>
  <c r="F1148" i="20"/>
  <c r="D1148" i="20"/>
  <c r="C1148" i="20"/>
  <c r="AC1147" i="20"/>
  <c r="AA1147" i="20"/>
  <c r="Z1147" i="20"/>
  <c r="Y1147" i="20"/>
  <c r="W1147" i="20"/>
  <c r="V1147" i="20"/>
  <c r="S1147" i="20"/>
  <c r="R1147" i="20"/>
  <c r="N1147" i="20"/>
  <c r="M1147" i="20"/>
  <c r="K1147" i="20"/>
  <c r="J1147" i="20"/>
  <c r="I1147" i="20"/>
  <c r="G1147" i="20"/>
  <c r="E1147" i="20"/>
  <c r="AC1146" i="20"/>
  <c r="AB1146" i="20"/>
  <c r="Z1146" i="20"/>
  <c r="Y1146" i="20"/>
  <c r="X1146" i="20"/>
  <c r="V1146" i="20"/>
  <c r="U1146" i="20"/>
  <c r="T1146" i="20"/>
  <c r="R1146" i="20"/>
  <c r="Q1146" i="20"/>
  <c r="P1146" i="20"/>
  <c r="N1146" i="20"/>
  <c r="M1146" i="20"/>
  <c r="L1146" i="20"/>
  <c r="J1146" i="20"/>
  <c r="I1146" i="20"/>
  <c r="H1146" i="20"/>
  <c r="F1146" i="20"/>
  <c r="E1146" i="20"/>
  <c r="D1146" i="20"/>
  <c r="AC1145" i="20"/>
  <c r="AB1145" i="20"/>
  <c r="AA1145" i="20"/>
  <c r="Y1145" i="20"/>
  <c r="X1145" i="20"/>
  <c r="W1145" i="20"/>
  <c r="U1145" i="20"/>
  <c r="T1145" i="20"/>
  <c r="S1145" i="20"/>
  <c r="Q1145" i="20"/>
  <c r="P1145" i="20"/>
  <c r="O1145" i="20"/>
  <c r="M1145" i="20"/>
  <c r="L1145" i="20"/>
  <c r="K1145" i="20"/>
  <c r="I1145" i="20"/>
  <c r="H1145" i="20"/>
  <c r="G1145" i="20"/>
  <c r="E1145" i="20"/>
  <c r="D1145" i="20"/>
  <c r="C1145" i="20"/>
  <c r="AC1144" i="20"/>
  <c r="AB1144" i="20"/>
  <c r="Z1144" i="20"/>
  <c r="Y1144" i="20"/>
  <c r="X1144" i="20"/>
  <c r="V1144" i="20"/>
  <c r="U1144" i="20"/>
  <c r="T1144" i="20"/>
  <c r="Q1144" i="20"/>
  <c r="P1144" i="20"/>
  <c r="N1144" i="20"/>
  <c r="M1144" i="20"/>
  <c r="J1144" i="20"/>
  <c r="I1144" i="20"/>
  <c r="H1144" i="20"/>
  <c r="F1144" i="20"/>
  <c r="E1144" i="20"/>
  <c r="D1144" i="20"/>
  <c r="C1144" i="20"/>
  <c r="AC1137" i="20"/>
  <c r="AA1137" i="20"/>
  <c r="Z1137" i="20"/>
  <c r="Y1137" i="20"/>
  <c r="W1137" i="20"/>
  <c r="U1137" i="20"/>
  <c r="R1137" i="20"/>
  <c r="Q1137" i="20"/>
  <c r="O1137" i="20"/>
  <c r="N1137" i="20"/>
  <c r="M1137" i="20"/>
  <c r="K1137" i="20"/>
  <c r="J1137" i="20"/>
  <c r="I1137" i="20"/>
  <c r="G1137" i="20"/>
  <c r="F1137" i="20"/>
  <c r="E1137" i="20"/>
  <c r="C1137" i="20"/>
  <c r="AC1136" i="20"/>
  <c r="AB1136" i="20"/>
  <c r="Z1136" i="20"/>
  <c r="Y1136" i="20"/>
  <c r="X1136" i="20"/>
  <c r="V1136" i="20"/>
  <c r="T1136" i="20"/>
  <c r="R1136" i="20"/>
  <c r="Q1136" i="20"/>
  <c r="P1136" i="20"/>
  <c r="N1136" i="20"/>
  <c r="M1136" i="20"/>
  <c r="L1136" i="20"/>
  <c r="J1136" i="20"/>
  <c r="I1136" i="20"/>
  <c r="F1136" i="20"/>
  <c r="E1136" i="20"/>
  <c r="D1136" i="20"/>
  <c r="AC1135" i="20"/>
  <c r="AB1135" i="20"/>
  <c r="X1135" i="20"/>
  <c r="W1135" i="20"/>
  <c r="U1135" i="20"/>
  <c r="T1135" i="20"/>
  <c r="S1135" i="20"/>
  <c r="Q1135" i="20"/>
  <c r="P1135" i="20"/>
  <c r="O1135" i="20"/>
  <c r="M1135" i="20"/>
  <c r="L1135" i="20"/>
  <c r="K1135" i="20"/>
  <c r="I1135" i="20"/>
  <c r="H1135" i="20"/>
  <c r="G1135" i="20"/>
  <c r="E1135" i="20"/>
  <c r="D1135" i="20"/>
  <c r="C1135" i="20"/>
  <c r="AB1134" i="20"/>
  <c r="AA1134" i="20"/>
  <c r="Z1134" i="20"/>
  <c r="V1134" i="20"/>
  <c r="T1134" i="20"/>
  <c r="R1134" i="20"/>
  <c r="P1134" i="20"/>
  <c r="O1134" i="20"/>
  <c r="N1134" i="20"/>
  <c r="L1134" i="20"/>
  <c r="K1134" i="20"/>
  <c r="J1134" i="20"/>
  <c r="H1134" i="20"/>
  <c r="G1134" i="20"/>
  <c r="F1134" i="20"/>
  <c r="D1134" i="20"/>
  <c r="C1134" i="20"/>
  <c r="AC1133" i="20"/>
  <c r="AA1133" i="20"/>
  <c r="Z1133" i="20"/>
  <c r="Y1133" i="20"/>
  <c r="W1133" i="20"/>
  <c r="V1133" i="20"/>
  <c r="U1133" i="20"/>
  <c r="S1133" i="20"/>
  <c r="R1133" i="20"/>
  <c r="Q1133" i="20"/>
  <c r="O1133" i="20"/>
  <c r="N1133" i="20"/>
  <c r="M1133" i="20"/>
  <c r="K1133" i="20"/>
  <c r="J1133" i="20"/>
  <c r="I1133" i="20"/>
  <c r="G1133" i="20"/>
  <c r="F1133" i="20"/>
  <c r="E1133" i="20"/>
  <c r="C1133" i="20"/>
  <c r="AC1132" i="20"/>
  <c r="AB1132" i="20"/>
  <c r="Z1132" i="20"/>
  <c r="Y1132" i="20"/>
  <c r="X1132" i="20"/>
  <c r="V1132" i="20"/>
  <c r="U1132" i="20"/>
  <c r="T1132" i="20"/>
  <c r="R1132" i="20"/>
  <c r="Q1132" i="20"/>
  <c r="P1132" i="20"/>
  <c r="M1132" i="20"/>
  <c r="L1132" i="20"/>
  <c r="J1132" i="20"/>
  <c r="I1132" i="20"/>
  <c r="H1132" i="20"/>
  <c r="F1132" i="20"/>
  <c r="E1132" i="20"/>
  <c r="D1132" i="20"/>
  <c r="AC1131" i="20"/>
  <c r="AB1131" i="20"/>
  <c r="AA1131" i="20"/>
  <c r="X1131" i="20"/>
  <c r="W1131" i="20"/>
  <c r="T1131" i="20"/>
  <c r="S1131" i="20"/>
  <c r="Q1131" i="20"/>
  <c r="P1131" i="20"/>
  <c r="O1131" i="20"/>
  <c r="M1131" i="20"/>
  <c r="L1131" i="20"/>
  <c r="K1131" i="20"/>
  <c r="I1131" i="20"/>
  <c r="G1131" i="20"/>
  <c r="E1131" i="20"/>
  <c r="D1131" i="20"/>
  <c r="C1131" i="20"/>
  <c r="AB1130" i="20"/>
  <c r="AA1130" i="20"/>
  <c r="Z1130" i="20"/>
  <c r="X1130" i="20"/>
  <c r="V1130" i="20"/>
  <c r="T1130" i="20"/>
  <c r="R1130" i="20"/>
  <c r="P1130" i="20"/>
  <c r="N1130" i="20"/>
  <c r="L1130" i="20"/>
  <c r="K1130" i="20"/>
  <c r="J1130" i="20"/>
  <c r="H1130" i="20"/>
  <c r="G1130" i="20"/>
  <c r="F1130" i="20"/>
  <c r="D1130" i="20"/>
  <c r="C1130" i="20"/>
  <c r="AC1129" i="20"/>
  <c r="AA1129" i="20"/>
  <c r="Z1129" i="20"/>
  <c r="Y1129" i="20"/>
  <c r="W1129" i="20"/>
  <c r="V1129" i="20"/>
  <c r="U1129" i="20"/>
  <c r="S1129" i="20"/>
  <c r="R1129" i="20"/>
  <c r="Q1129" i="20"/>
  <c r="O1129" i="20"/>
  <c r="N1129" i="20"/>
  <c r="M1129" i="20"/>
  <c r="K1129" i="20"/>
  <c r="J1129" i="20"/>
  <c r="I1129" i="20"/>
  <c r="G1129" i="20"/>
  <c r="F1129" i="20"/>
  <c r="E1129" i="20"/>
  <c r="C1129" i="20"/>
  <c r="AC1128" i="20"/>
  <c r="AB1128" i="20"/>
  <c r="Z1128" i="20"/>
  <c r="Y1128" i="20"/>
  <c r="X1128" i="20"/>
  <c r="V1128" i="20"/>
  <c r="T1128" i="20"/>
  <c r="R1128" i="20"/>
  <c r="Q1128" i="20"/>
  <c r="P1128" i="20"/>
  <c r="N1128" i="20"/>
  <c r="M1128" i="20"/>
  <c r="L1128" i="20"/>
  <c r="J1128" i="20"/>
  <c r="I1128" i="20"/>
  <c r="H1128" i="20"/>
  <c r="F1128" i="20"/>
  <c r="E1128" i="20"/>
  <c r="D1128" i="20"/>
  <c r="AC1127" i="20"/>
  <c r="AB1127" i="20"/>
  <c r="X1127" i="20"/>
  <c r="W1127" i="20"/>
  <c r="U1127" i="20"/>
  <c r="T1127" i="20"/>
  <c r="S1127" i="20"/>
  <c r="Q1127" i="20"/>
  <c r="P1127" i="20"/>
  <c r="O1127" i="20"/>
  <c r="M1127" i="20"/>
  <c r="L1127" i="20"/>
  <c r="K1127" i="20"/>
  <c r="I1127" i="20"/>
  <c r="H1127" i="20"/>
  <c r="G1127" i="20"/>
  <c r="E1127" i="20"/>
  <c r="D1127" i="20"/>
  <c r="C1127" i="20"/>
  <c r="AB1126" i="20"/>
  <c r="AA1126" i="20"/>
  <c r="Z1126" i="20"/>
  <c r="V1126" i="20"/>
  <c r="T1126" i="20"/>
  <c r="R1126" i="20"/>
  <c r="P1126" i="20"/>
  <c r="O1126" i="20"/>
  <c r="N1126" i="20"/>
  <c r="L1126" i="20"/>
  <c r="K1126" i="20"/>
  <c r="J1126" i="20"/>
  <c r="H1126" i="20"/>
  <c r="G1126" i="20"/>
  <c r="F1126" i="20"/>
  <c r="D1126" i="20"/>
  <c r="C1126" i="20"/>
  <c r="AC1125" i="20"/>
  <c r="AA1125" i="20"/>
  <c r="Z1125" i="20"/>
  <c r="Y1125" i="20"/>
  <c r="W1125" i="20"/>
  <c r="V1125" i="20"/>
  <c r="U1125" i="20"/>
  <c r="S1125" i="20"/>
  <c r="R1125" i="20"/>
  <c r="Q1125" i="20"/>
  <c r="O1125" i="20"/>
  <c r="N1125" i="20"/>
  <c r="M1125" i="20"/>
  <c r="K1125" i="20"/>
  <c r="J1125" i="20"/>
  <c r="I1125" i="20"/>
  <c r="G1125" i="20"/>
  <c r="F1125" i="20"/>
  <c r="E1125" i="20"/>
  <c r="C1125" i="20"/>
  <c r="AC1124" i="20"/>
  <c r="AB1124" i="20"/>
  <c r="Z1124" i="20"/>
  <c r="Y1124" i="20"/>
  <c r="X1124" i="20"/>
  <c r="V1124" i="20"/>
  <c r="T1124" i="20"/>
  <c r="R1124" i="20"/>
  <c r="Q1124" i="20"/>
  <c r="P1124" i="20"/>
  <c r="N1124" i="20"/>
  <c r="M1124" i="20"/>
  <c r="L1124" i="20"/>
  <c r="J1124" i="20"/>
  <c r="I1124" i="20"/>
  <c r="H1124" i="20"/>
  <c r="F1124" i="20"/>
  <c r="E1124" i="20"/>
  <c r="D1124" i="20"/>
  <c r="AC1123" i="20"/>
  <c r="AB1123" i="20"/>
  <c r="X1123" i="20"/>
  <c r="W1123" i="20"/>
  <c r="U1123" i="20"/>
  <c r="T1123" i="20"/>
  <c r="S1123" i="20"/>
  <c r="Q1123" i="20"/>
  <c r="P1123" i="20"/>
  <c r="O1123" i="20"/>
  <c r="M1123" i="20"/>
  <c r="L1123" i="20"/>
  <c r="K1123" i="20"/>
  <c r="I1123" i="20"/>
  <c r="H1123" i="20"/>
  <c r="G1123" i="20"/>
  <c r="E1123" i="20"/>
  <c r="D1123" i="20"/>
  <c r="C1123" i="20"/>
  <c r="AB1122" i="20"/>
  <c r="AA1122" i="20"/>
  <c r="Z1122" i="20"/>
  <c r="V1122" i="20"/>
  <c r="T1122" i="20"/>
  <c r="R1122" i="20"/>
  <c r="P1122" i="20"/>
  <c r="O1122" i="20"/>
  <c r="N1122" i="20"/>
  <c r="L1122" i="20"/>
  <c r="K1122" i="20"/>
  <c r="J1122" i="20"/>
  <c r="H1122" i="20"/>
  <c r="G1122" i="20"/>
  <c r="F1122" i="20"/>
  <c r="D1122" i="20"/>
  <c r="C1122" i="20"/>
  <c r="AC1121" i="20"/>
  <c r="AA1121" i="20"/>
  <c r="Z1121" i="20"/>
  <c r="Y1121" i="20"/>
  <c r="W1121" i="20"/>
  <c r="V1121" i="20"/>
  <c r="U1121" i="20"/>
  <c r="S1121" i="20"/>
  <c r="R1121" i="20"/>
  <c r="Q1121" i="20"/>
  <c r="O1121" i="20"/>
  <c r="N1121" i="20"/>
  <c r="M1121" i="20"/>
  <c r="K1121" i="20"/>
  <c r="J1121" i="20"/>
  <c r="I1121" i="20"/>
  <c r="G1121" i="20"/>
  <c r="F1121" i="20"/>
  <c r="E1121" i="20"/>
  <c r="C1121" i="20"/>
  <c r="AC1120" i="20"/>
  <c r="AB1120" i="20"/>
  <c r="Z1120" i="20"/>
  <c r="Y1120" i="20"/>
  <c r="X1120" i="20"/>
  <c r="V1120" i="20"/>
  <c r="T1120" i="20"/>
  <c r="R1120" i="20"/>
  <c r="Q1120" i="20"/>
  <c r="P1120" i="20"/>
  <c r="N1120" i="20"/>
  <c r="M1120" i="20"/>
  <c r="L1120" i="20"/>
  <c r="J1120" i="20"/>
  <c r="I1120" i="20"/>
  <c r="H1120" i="20"/>
  <c r="F1120" i="20"/>
  <c r="E1120" i="20"/>
  <c r="D1120" i="20"/>
  <c r="AC1119" i="20"/>
  <c r="AB1119" i="20"/>
  <c r="X1119" i="20"/>
  <c r="W1119" i="20"/>
  <c r="U1119" i="20"/>
  <c r="T1119" i="20"/>
  <c r="S1119" i="20"/>
  <c r="Q1119" i="20"/>
  <c r="P1119" i="20"/>
  <c r="O1119" i="20"/>
  <c r="M1119" i="20"/>
  <c r="L1119" i="20"/>
  <c r="K1119" i="20"/>
  <c r="I1119" i="20"/>
  <c r="H1119" i="20"/>
  <c r="G1119" i="20"/>
  <c r="E1119" i="20"/>
  <c r="D1119" i="20"/>
  <c r="C1119" i="20"/>
  <c r="AB1118" i="20"/>
  <c r="AA1118" i="20"/>
  <c r="Z1118" i="20"/>
  <c r="X1118" i="20"/>
  <c r="V1118" i="20"/>
  <c r="T1118" i="20"/>
  <c r="R1118" i="20"/>
  <c r="P1118" i="20"/>
  <c r="O1118" i="20"/>
  <c r="N1118" i="20"/>
  <c r="L1118" i="20"/>
  <c r="K1118" i="20"/>
  <c r="J1118" i="20"/>
  <c r="H1118" i="20"/>
  <c r="G1118" i="20"/>
  <c r="F1118" i="20"/>
  <c r="D1118" i="20"/>
  <c r="C1118" i="20"/>
  <c r="AC1117" i="20"/>
  <c r="AA1117" i="20"/>
  <c r="Z1117" i="20"/>
  <c r="Y1117" i="20"/>
  <c r="W1117" i="20"/>
  <c r="V1117" i="20"/>
  <c r="U1117" i="20"/>
  <c r="S1117" i="20"/>
  <c r="R1117" i="20"/>
  <c r="Q1117" i="20"/>
  <c r="O1117" i="20"/>
  <c r="N1117" i="20"/>
  <c r="M1117" i="20"/>
  <c r="K1117" i="20"/>
  <c r="J1117" i="20"/>
  <c r="I1117" i="20"/>
  <c r="G1117" i="20"/>
  <c r="F1117" i="20"/>
  <c r="E1117" i="20"/>
  <c r="C1117" i="20"/>
  <c r="AC1116" i="20"/>
  <c r="AB1116" i="20"/>
  <c r="Z1116" i="20"/>
  <c r="Y1116" i="20"/>
  <c r="X1116" i="20"/>
  <c r="V1116" i="20"/>
  <c r="U1116" i="20"/>
  <c r="T1116" i="20"/>
  <c r="R1116" i="20"/>
  <c r="Q1116" i="20"/>
  <c r="P1116" i="20"/>
  <c r="N1116" i="20"/>
  <c r="M1116" i="20"/>
  <c r="L1116" i="20"/>
  <c r="J1116" i="20"/>
  <c r="I1116" i="20"/>
  <c r="H1116" i="20"/>
  <c r="F1116" i="20"/>
  <c r="E1116" i="20"/>
  <c r="D1116" i="20"/>
  <c r="AC1115" i="20"/>
  <c r="AB1115" i="20"/>
  <c r="X1115" i="20"/>
  <c r="W1115" i="20"/>
  <c r="U1115" i="20"/>
  <c r="T1115" i="20"/>
  <c r="S1115" i="20"/>
  <c r="Q1115" i="20"/>
  <c r="P1115" i="20"/>
  <c r="O1115" i="20"/>
  <c r="M1115" i="20"/>
  <c r="L1115" i="20"/>
  <c r="K1115" i="20"/>
  <c r="I1115" i="20"/>
  <c r="H1115" i="20"/>
  <c r="G1115" i="20"/>
  <c r="E1115" i="20"/>
  <c r="D1115" i="20"/>
  <c r="C1115" i="20"/>
  <c r="AB1114" i="20"/>
  <c r="AA1114" i="20"/>
  <c r="Z1114" i="20"/>
  <c r="V1114" i="20"/>
  <c r="T1114" i="20"/>
  <c r="R1114" i="20"/>
  <c r="P1114" i="20"/>
  <c r="O1114" i="20"/>
  <c r="N1114" i="20"/>
  <c r="L1114" i="20"/>
  <c r="K1114" i="20"/>
  <c r="J1114" i="20"/>
  <c r="G1114" i="20"/>
  <c r="F1114" i="20"/>
  <c r="D1114" i="20"/>
  <c r="C1114" i="20"/>
  <c r="AC1113" i="20"/>
  <c r="AA1113" i="20"/>
  <c r="Z1113" i="20"/>
  <c r="Y1113" i="20"/>
  <c r="W1113" i="20"/>
  <c r="V1113" i="20"/>
  <c r="U1113" i="20"/>
  <c r="S1113" i="20"/>
  <c r="R1113" i="20"/>
  <c r="Q1113" i="20"/>
  <c r="O1113" i="20"/>
  <c r="N1113" i="20"/>
  <c r="M1113" i="20"/>
  <c r="K1113" i="20"/>
  <c r="J1113" i="20"/>
  <c r="I1113" i="20"/>
  <c r="G1113" i="20"/>
  <c r="F1113" i="20"/>
  <c r="E1113" i="20"/>
  <c r="C1113" i="20"/>
  <c r="AC1112" i="20"/>
  <c r="AB1112" i="20"/>
  <c r="Z1112" i="20"/>
  <c r="Y1112" i="20"/>
  <c r="X1112" i="20"/>
  <c r="V1112" i="20"/>
  <c r="U1112" i="20"/>
  <c r="T1112" i="20"/>
  <c r="R1112" i="20"/>
  <c r="Q1112" i="20"/>
  <c r="P1112" i="20"/>
  <c r="N1112" i="20"/>
  <c r="M1112" i="20"/>
  <c r="L1112" i="20"/>
  <c r="J1112" i="20"/>
  <c r="I1112" i="20"/>
  <c r="H1112" i="20"/>
  <c r="F1112" i="20"/>
  <c r="E1112" i="20"/>
  <c r="D1112" i="20"/>
  <c r="AC1111" i="20"/>
  <c r="AB1111" i="20"/>
  <c r="X1111" i="20"/>
  <c r="W1111" i="20"/>
  <c r="U1111" i="20"/>
  <c r="T1111" i="20"/>
  <c r="S1111" i="20"/>
  <c r="Q1111" i="20"/>
  <c r="P1111" i="20"/>
  <c r="O1111" i="20"/>
  <c r="M1111" i="20"/>
  <c r="L1111" i="20"/>
  <c r="K1111" i="20"/>
  <c r="I1111" i="20"/>
  <c r="H1111" i="20"/>
  <c r="G1111" i="20"/>
  <c r="E1111" i="20"/>
  <c r="D1111" i="20"/>
  <c r="C1111" i="20"/>
  <c r="AB1110" i="20"/>
  <c r="AA1110" i="20"/>
  <c r="Z1110" i="20"/>
  <c r="V1110" i="20"/>
  <c r="T1110" i="20"/>
  <c r="R1110" i="20"/>
  <c r="P1110" i="20"/>
  <c r="O1110" i="20"/>
  <c r="N1110" i="20"/>
  <c r="L1110" i="20"/>
  <c r="K1110" i="20"/>
  <c r="J1110" i="20"/>
  <c r="H1110" i="20"/>
  <c r="G1110" i="20"/>
  <c r="F1110" i="20"/>
  <c r="D1110" i="20"/>
  <c r="C1110" i="20"/>
  <c r="AC1109" i="20"/>
  <c r="AA1109" i="20"/>
  <c r="Z1109" i="20"/>
  <c r="Y1109" i="20"/>
  <c r="W1109" i="20"/>
  <c r="V1109" i="20"/>
  <c r="S1109" i="20"/>
  <c r="R1109" i="20"/>
  <c r="Q1109" i="20"/>
  <c r="O1109" i="20"/>
  <c r="N1109" i="20"/>
  <c r="M1109" i="20"/>
  <c r="K1109" i="20"/>
  <c r="J1109" i="20"/>
  <c r="I1109" i="20"/>
  <c r="G1109" i="20"/>
  <c r="F1109" i="20"/>
  <c r="E1109" i="20"/>
  <c r="C1109" i="20"/>
  <c r="AC1108" i="20"/>
  <c r="AB1108" i="20"/>
  <c r="Z1108" i="20"/>
  <c r="Y1108" i="20"/>
  <c r="X1108" i="20"/>
  <c r="V1108" i="20"/>
  <c r="T1108" i="20"/>
  <c r="R1108" i="20"/>
  <c r="Q1108" i="20"/>
  <c r="P1108" i="20"/>
  <c r="N1108" i="20"/>
  <c r="M1108" i="20"/>
  <c r="L1108" i="20"/>
  <c r="J1108" i="20"/>
  <c r="I1108" i="20"/>
  <c r="H1108" i="20"/>
  <c r="F1108" i="20"/>
  <c r="E1108" i="20"/>
  <c r="D1108" i="20"/>
  <c r="AC1107" i="20"/>
  <c r="AB1107" i="20"/>
  <c r="X1107" i="20"/>
  <c r="W1107" i="20"/>
  <c r="U1107" i="20"/>
  <c r="T1107" i="20"/>
  <c r="S1107" i="20"/>
  <c r="Q1107" i="20"/>
  <c r="P1107" i="20"/>
  <c r="O1107" i="20"/>
  <c r="M1107" i="20"/>
  <c r="L1107" i="20"/>
  <c r="K1107" i="20"/>
  <c r="I1107" i="20"/>
  <c r="H1107" i="20"/>
  <c r="G1107" i="20"/>
  <c r="E1107" i="20"/>
  <c r="D1107" i="20"/>
  <c r="C1107" i="20"/>
  <c r="AB1106" i="20"/>
  <c r="AA1106" i="20"/>
  <c r="Z1106" i="20"/>
  <c r="V1106" i="20"/>
  <c r="T1106" i="20"/>
  <c r="R1106" i="20"/>
  <c r="P1106" i="20"/>
  <c r="O1106" i="20"/>
  <c r="N1106" i="20"/>
  <c r="L1106" i="20"/>
  <c r="K1106" i="20"/>
  <c r="J1106" i="20"/>
  <c r="H1106" i="20"/>
  <c r="G1106" i="20"/>
  <c r="F1106" i="20"/>
  <c r="D1106" i="20"/>
  <c r="C1106" i="20"/>
  <c r="AC1105" i="20"/>
  <c r="AA1105" i="20"/>
  <c r="Z1105" i="20"/>
  <c r="Y1105" i="20"/>
  <c r="W1105" i="20"/>
  <c r="V1105" i="20"/>
  <c r="U1105" i="20"/>
  <c r="S1105" i="20"/>
  <c r="R1105" i="20"/>
  <c r="Q1105" i="20"/>
  <c r="O1105" i="20"/>
  <c r="N1105" i="20"/>
  <c r="M1105" i="20"/>
  <c r="K1105" i="20"/>
  <c r="J1105" i="20"/>
  <c r="I1105" i="20"/>
  <c r="G1105" i="20"/>
  <c r="F1105" i="20"/>
  <c r="E1105" i="20"/>
  <c r="C1105" i="20"/>
  <c r="AC1104" i="20"/>
  <c r="AB1104" i="20"/>
  <c r="Z1104" i="20"/>
  <c r="Y1104" i="20"/>
  <c r="X1104" i="20"/>
  <c r="V1104" i="20"/>
  <c r="U1104" i="20"/>
  <c r="T1104" i="20"/>
  <c r="R1104" i="20"/>
  <c r="Q1104" i="20"/>
  <c r="P1104" i="20"/>
  <c r="N1104" i="20"/>
  <c r="M1104" i="20"/>
  <c r="L1104" i="20"/>
  <c r="J1104" i="20"/>
  <c r="I1104" i="20"/>
  <c r="H1104" i="20"/>
  <c r="F1104" i="20"/>
  <c r="E1104" i="20"/>
  <c r="D1104" i="20"/>
  <c r="AC1103" i="20"/>
  <c r="AB1103" i="20"/>
  <c r="X1103" i="20"/>
  <c r="W1103" i="20"/>
  <c r="U1103" i="20"/>
  <c r="T1103" i="20"/>
  <c r="S1103" i="20"/>
  <c r="Q1103" i="20"/>
  <c r="P1103" i="20"/>
  <c r="O1103" i="20"/>
  <c r="M1103" i="20"/>
  <c r="L1103" i="20"/>
  <c r="K1103" i="20"/>
  <c r="I1103" i="20"/>
  <c r="H1103" i="20"/>
  <c r="G1103" i="20"/>
  <c r="E1103" i="20"/>
  <c r="D1103" i="20"/>
  <c r="C1103" i="20"/>
  <c r="AB1102" i="20"/>
  <c r="AA1102" i="20"/>
  <c r="Z1102" i="20"/>
  <c r="X1102" i="20"/>
  <c r="V1102" i="20"/>
  <c r="T1102" i="20"/>
  <c r="R1102" i="20"/>
  <c r="P1102" i="20"/>
  <c r="O1102" i="20"/>
  <c r="N1102" i="20"/>
  <c r="L1102" i="20"/>
  <c r="K1102" i="20"/>
  <c r="J1102" i="20"/>
  <c r="H1102" i="20"/>
  <c r="G1102" i="20"/>
  <c r="F1102" i="20"/>
  <c r="D1102" i="20"/>
  <c r="C1102" i="20"/>
  <c r="AC1101" i="20"/>
  <c r="AA1101" i="20"/>
  <c r="Z1101" i="20"/>
  <c r="Y1101" i="20"/>
  <c r="W1101" i="20"/>
  <c r="V1101" i="20"/>
  <c r="U1101" i="20"/>
  <c r="S1101" i="20"/>
  <c r="R1101" i="20"/>
  <c r="Q1101" i="20"/>
  <c r="O1101" i="20"/>
  <c r="N1101" i="20"/>
  <c r="M1101" i="20"/>
  <c r="K1101" i="20"/>
  <c r="J1101" i="20"/>
  <c r="I1101" i="20"/>
  <c r="G1101" i="20"/>
  <c r="F1101" i="20"/>
  <c r="E1101" i="20"/>
  <c r="C1101" i="20"/>
  <c r="AC1100" i="20"/>
  <c r="AB1100" i="20"/>
  <c r="Z1100" i="20"/>
  <c r="Y1100" i="20"/>
  <c r="X1100" i="20"/>
  <c r="V1100" i="20"/>
  <c r="U1100" i="20"/>
  <c r="T1100" i="20"/>
  <c r="R1100" i="20"/>
  <c r="Q1100" i="20"/>
  <c r="P1100" i="20"/>
  <c r="N1100" i="20"/>
  <c r="M1100" i="20"/>
  <c r="L1100" i="20"/>
  <c r="J1100" i="20"/>
  <c r="I1100" i="20"/>
  <c r="H1100" i="20"/>
  <c r="F1100" i="20"/>
  <c r="E1100" i="20"/>
  <c r="D1100" i="20"/>
  <c r="AC1099" i="20"/>
  <c r="AB1099" i="20"/>
  <c r="X1099" i="20"/>
  <c r="W1099" i="20"/>
  <c r="U1099" i="20"/>
  <c r="T1099" i="20"/>
  <c r="S1099" i="20"/>
  <c r="Q1099" i="20"/>
  <c r="P1099" i="20"/>
  <c r="O1099" i="20"/>
  <c r="M1099" i="20"/>
  <c r="L1099" i="20"/>
  <c r="K1099" i="20"/>
  <c r="I1099" i="20"/>
  <c r="H1099" i="20"/>
  <c r="G1099" i="20"/>
  <c r="E1099" i="20"/>
  <c r="D1099" i="20"/>
  <c r="C1099" i="20"/>
  <c r="AB1098" i="20"/>
  <c r="AA1098" i="20"/>
  <c r="Z1098" i="20"/>
  <c r="V1098" i="20"/>
  <c r="T1098" i="20"/>
  <c r="R1098" i="20"/>
  <c r="P1098" i="20"/>
  <c r="O1098" i="20"/>
  <c r="N1098" i="20"/>
  <c r="L1098" i="20"/>
  <c r="K1098" i="20"/>
  <c r="J1098" i="20"/>
  <c r="H1098" i="20"/>
  <c r="G1098" i="20"/>
  <c r="F1098" i="20"/>
  <c r="D1098" i="20"/>
  <c r="C1098" i="20"/>
  <c r="AC1097" i="20"/>
  <c r="AA1097" i="20"/>
  <c r="Z1097" i="20"/>
  <c r="Y1097" i="20"/>
  <c r="W1097" i="20"/>
  <c r="V1097" i="20"/>
  <c r="U1097" i="20"/>
  <c r="S1097" i="20"/>
  <c r="R1097" i="20"/>
  <c r="Q1097" i="20"/>
  <c r="O1097" i="20"/>
  <c r="N1097" i="20"/>
  <c r="M1097" i="20"/>
  <c r="K1097" i="20"/>
  <c r="J1097" i="20"/>
  <c r="I1097" i="20"/>
  <c r="G1097" i="20"/>
  <c r="F1097" i="20"/>
  <c r="E1097" i="20"/>
  <c r="C1097" i="20"/>
  <c r="AC1096" i="20"/>
  <c r="AB1096" i="20"/>
  <c r="Z1096" i="20"/>
  <c r="Y1096" i="20"/>
  <c r="X1096" i="20"/>
  <c r="V1096" i="20"/>
  <c r="T1096" i="20"/>
  <c r="R1096" i="20"/>
  <c r="Q1096" i="20"/>
  <c r="P1096" i="20"/>
  <c r="N1096" i="20"/>
  <c r="M1096" i="20"/>
  <c r="L1096" i="20"/>
  <c r="J1096" i="20"/>
  <c r="I1096" i="20"/>
  <c r="F1096" i="20"/>
  <c r="E1096" i="20"/>
  <c r="D1096" i="20"/>
  <c r="AC1095" i="20"/>
  <c r="AB1095" i="20"/>
  <c r="X1095" i="20"/>
  <c r="W1095" i="20"/>
  <c r="U1095" i="20"/>
  <c r="T1095" i="20"/>
  <c r="S1095" i="20"/>
  <c r="Q1095" i="20"/>
  <c r="P1095" i="20"/>
  <c r="O1095" i="20"/>
  <c r="M1095" i="20"/>
  <c r="L1095" i="20"/>
  <c r="K1095" i="20"/>
  <c r="I1095" i="20"/>
  <c r="H1095" i="20"/>
  <c r="G1095" i="20"/>
  <c r="E1095" i="20"/>
  <c r="D1095" i="20"/>
  <c r="C1095" i="20"/>
  <c r="AB1094" i="20"/>
  <c r="AA1094" i="20"/>
  <c r="Z1094" i="20"/>
  <c r="V1094" i="20"/>
  <c r="T1094" i="20"/>
  <c r="R1094" i="20"/>
  <c r="P1094" i="20"/>
  <c r="O1094" i="20"/>
  <c r="N1094" i="20"/>
  <c r="L1094" i="20"/>
  <c r="K1094" i="20"/>
  <c r="J1094" i="20"/>
  <c r="G1094" i="20"/>
  <c r="F1094" i="20"/>
  <c r="D1094" i="20"/>
  <c r="C1094" i="20"/>
  <c r="AC1093" i="20"/>
  <c r="AA1093" i="20"/>
  <c r="Z1093" i="20"/>
  <c r="Y1093" i="20"/>
  <c r="W1093" i="20"/>
  <c r="V1093" i="20"/>
  <c r="U1093" i="20"/>
  <c r="S1093" i="20"/>
  <c r="R1093" i="20"/>
  <c r="Q1093" i="20"/>
  <c r="O1093" i="20"/>
  <c r="N1093" i="20"/>
  <c r="M1093" i="20"/>
  <c r="K1093" i="20"/>
  <c r="J1093" i="20"/>
  <c r="I1093" i="20"/>
  <c r="G1093" i="20"/>
  <c r="F1093" i="20"/>
  <c r="E1093" i="20"/>
  <c r="C1093" i="20"/>
  <c r="AC1092" i="20"/>
  <c r="AB1092" i="20"/>
  <c r="Z1092" i="20"/>
  <c r="Y1092" i="20"/>
  <c r="X1092" i="20"/>
  <c r="V1092" i="20"/>
  <c r="T1092" i="20"/>
  <c r="R1092" i="20"/>
  <c r="Q1092" i="20"/>
  <c r="P1092" i="20"/>
  <c r="N1092" i="20"/>
  <c r="M1092" i="20"/>
  <c r="L1092" i="20"/>
  <c r="J1092" i="20"/>
  <c r="I1092" i="20"/>
  <c r="F1092" i="20"/>
  <c r="E1092" i="20"/>
  <c r="D1092" i="20"/>
  <c r="AC1091" i="20"/>
  <c r="AB1091" i="20"/>
  <c r="AA1091" i="20"/>
  <c r="X1091" i="20"/>
  <c r="W1091" i="20"/>
  <c r="T1091" i="20"/>
  <c r="S1091" i="20"/>
  <c r="Q1091" i="20"/>
  <c r="P1091" i="20"/>
  <c r="O1091" i="20"/>
  <c r="M1091" i="20"/>
  <c r="L1091" i="20"/>
  <c r="K1091" i="20"/>
  <c r="I1091" i="20"/>
  <c r="G1091" i="20"/>
  <c r="E1091" i="20"/>
  <c r="D1091" i="20"/>
  <c r="C1091" i="20"/>
  <c r="AB1090" i="20"/>
  <c r="AA1090" i="20"/>
  <c r="Z1090" i="20"/>
  <c r="V1090" i="20"/>
  <c r="T1090" i="20"/>
  <c r="R1090" i="20"/>
  <c r="P1090" i="20"/>
  <c r="O1090" i="20"/>
  <c r="N1090" i="20"/>
  <c r="L1090" i="20"/>
  <c r="K1090" i="20"/>
  <c r="J1090" i="20"/>
  <c r="G1090" i="20"/>
  <c r="F1090" i="20"/>
  <c r="D1090" i="20"/>
  <c r="C1090" i="20"/>
  <c r="AC1089" i="20"/>
  <c r="AA1089" i="20"/>
  <c r="Z1089" i="20"/>
  <c r="Y1089" i="20"/>
  <c r="W1089" i="20"/>
  <c r="V1089" i="20"/>
  <c r="S1089" i="20"/>
  <c r="R1089" i="20"/>
  <c r="Q1089" i="20"/>
  <c r="O1089" i="20"/>
  <c r="N1089" i="20"/>
  <c r="M1089" i="20"/>
  <c r="K1089" i="20"/>
  <c r="J1089" i="20"/>
  <c r="I1089" i="20"/>
  <c r="G1089" i="20"/>
  <c r="F1089" i="20"/>
  <c r="E1089" i="20"/>
  <c r="C1089" i="20"/>
  <c r="AC1088" i="20"/>
  <c r="AB1088" i="20"/>
  <c r="Z1088" i="20"/>
  <c r="Y1088" i="20"/>
  <c r="X1088" i="20"/>
  <c r="V1088" i="20"/>
  <c r="U1088" i="20"/>
  <c r="T1088" i="20"/>
  <c r="R1088" i="20"/>
  <c r="Q1088" i="20"/>
  <c r="P1088" i="20"/>
  <c r="N1088" i="20"/>
  <c r="M1088" i="20"/>
  <c r="L1088" i="20"/>
  <c r="J1088" i="20"/>
  <c r="I1088" i="20"/>
  <c r="H1088" i="20"/>
  <c r="F1088" i="20"/>
  <c r="E1088" i="20"/>
  <c r="D1088" i="20"/>
  <c r="AC1087" i="20"/>
  <c r="AB1087" i="20"/>
  <c r="X1087" i="20"/>
  <c r="W1087" i="20"/>
  <c r="U1087" i="20"/>
  <c r="T1087" i="20"/>
  <c r="S1087" i="20"/>
  <c r="Q1087" i="20"/>
  <c r="P1087" i="20"/>
  <c r="O1087" i="20"/>
  <c r="M1087" i="20"/>
  <c r="L1087" i="20"/>
  <c r="K1087" i="20"/>
  <c r="I1087" i="20"/>
  <c r="H1087" i="20"/>
  <c r="G1087" i="20"/>
  <c r="E1087" i="20"/>
  <c r="D1087" i="20"/>
  <c r="C1087" i="20"/>
  <c r="AB1086" i="20"/>
  <c r="AA1086" i="20"/>
  <c r="Z1086" i="20"/>
  <c r="X1086" i="20"/>
  <c r="V1086" i="20"/>
  <c r="T1086" i="20"/>
  <c r="R1086" i="20"/>
  <c r="P1086" i="20"/>
  <c r="O1086" i="20"/>
  <c r="N1086" i="20"/>
  <c r="L1086" i="20"/>
  <c r="K1086" i="20"/>
  <c r="J1086" i="20"/>
  <c r="H1086" i="20"/>
  <c r="G1086" i="20"/>
  <c r="F1086" i="20"/>
  <c r="D1086" i="20"/>
  <c r="C1086" i="20"/>
  <c r="AC1085" i="20"/>
  <c r="AA1085" i="20"/>
  <c r="Z1085" i="20"/>
  <c r="Y1085" i="20"/>
  <c r="W1085" i="20"/>
  <c r="V1085" i="20"/>
  <c r="U1085" i="20"/>
  <c r="S1085" i="20"/>
  <c r="R1085" i="20"/>
  <c r="Q1085" i="20"/>
  <c r="O1085" i="20"/>
  <c r="N1085" i="20"/>
  <c r="M1085" i="20"/>
  <c r="K1085" i="20"/>
  <c r="J1085" i="20"/>
  <c r="I1085" i="20"/>
  <c r="G1085" i="20"/>
  <c r="F1085" i="20"/>
  <c r="E1085" i="20"/>
  <c r="C1085" i="20"/>
  <c r="AC1084" i="20"/>
  <c r="AB1084" i="20"/>
  <c r="Z1084" i="20"/>
  <c r="Y1084" i="20"/>
  <c r="X1084" i="20"/>
  <c r="V1084" i="20"/>
  <c r="R1084" i="20"/>
  <c r="P1084" i="20"/>
  <c r="N1084" i="20"/>
  <c r="M1084" i="20"/>
  <c r="L1084" i="20"/>
  <c r="J1084" i="20"/>
  <c r="I1084" i="20"/>
  <c r="H1084" i="20"/>
  <c r="F1084" i="20"/>
  <c r="E1084" i="20"/>
  <c r="D1084" i="20"/>
  <c r="AC1083" i="20"/>
  <c r="AB1083" i="20"/>
  <c r="X1083" i="20"/>
  <c r="W1083" i="20"/>
  <c r="U1083" i="20"/>
  <c r="T1083" i="20"/>
  <c r="S1083" i="20"/>
  <c r="Q1083" i="20"/>
  <c r="P1083" i="20"/>
  <c r="O1083" i="20"/>
  <c r="M1083" i="20"/>
  <c r="L1083" i="20"/>
  <c r="K1083" i="20"/>
  <c r="I1083" i="20"/>
  <c r="H1083" i="20"/>
  <c r="G1083" i="20"/>
  <c r="E1083" i="20"/>
  <c r="D1083" i="20"/>
  <c r="C1083" i="20"/>
  <c r="AB1082" i="20"/>
  <c r="AA1082" i="20"/>
  <c r="Z1082" i="20"/>
  <c r="V1082" i="20"/>
  <c r="T1082" i="20"/>
  <c r="R1082" i="20"/>
  <c r="P1082" i="20"/>
  <c r="O1082" i="20"/>
  <c r="N1082" i="20"/>
  <c r="L1082" i="20"/>
  <c r="K1082" i="20"/>
  <c r="J1082" i="20"/>
  <c r="H1082" i="20"/>
  <c r="G1082" i="20"/>
  <c r="F1082" i="20"/>
  <c r="D1082" i="20"/>
  <c r="C1082" i="20"/>
  <c r="AC1081" i="20"/>
  <c r="AA1081" i="20"/>
  <c r="Z1081" i="20"/>
  <c r="Y1081" i="20"/>
  <c r="W1081" i="20"/>
  <c r="V1081" i="20"/>
  <c r="U1081" i="20"/>
  <c r="S1081" i="20"/>
  <c r="R1081" i="20"/>
  <c r="Q1081" i="20"/>
  <c r="O1081" i="20"/>
  <c r="N1081" i="20"/>
  <c r="M1081" i="20"/>
  <c r="K1081" i="20"/>
  <c r="J1081" i="20"/>
  <c r="I1081" i="20"/>
  <c r="G1081" i="20"/>
  <c r="F1081" i="20"/>
  <c r="E1081" i="20"/>
  <c r="C1081" i="20"/>
  <c r="AC1080" i="20"/>
  <c r="AB1080" i="20"/>
  <c r="Z1080" i="20"/>
  <c r="Y1080" i="20"/>
  <c r="X1080" i="20"/>
  <c r="V1080" i="20"/>
  <c r="U1080" i="20"/>
  <c r="T1080" i="20"/>
  <c r="R1080" i="20"/>
  <c r="Q1080" i="20"/>
  <c r="P1080" i="20"/>
  <c r="N1080" i="20"/>
  <c r="M1080" i="20"/>
  <c r="L1080" i="20"/>
  <c r="J1080" i="20"/>
  <c r="I1080" i="20"/>
  <c r="H1080" i="20"/>
  <c r="F1080" i="20"/>
  <c r="E1080" i="20"/>
  <c r="D1080" i="20"/>
  <c r="AC1079" i="20"/>
  <c r="AB1079" i="20"/>
  <c r="X1079" i="20"/>
  <c r="W1079" i="20"/>
  <c r="U1079" i="20"/>
  <c r="T1079" i="20"/>
  <c r="S1079" i="20"/>
  <c r="Q1079" i="20"/>
  <c r="P1079" i="20"/>
  <c r="O1079" i="20"/>
  <c r="M1079" i="20"/>
  <c r="L1079" i="20"/>
  <c r="K1079" i="20"/>
  <c r="I1079" i="20"/>
  <c r="H1079" i="20"/>
  <c r="G1079" i="20"/>
  <c r="E1079" i="20"/>
  <c r="D1079" i="20"/>
  <c r="C1079" i="20"/>
  <c r="AB1078" i="20"/>
  <c r="AA1078" i="20"/>
  <c r="Z1078" i="20"/>
  <c r="V1078" i="20"/>
  <c r="T1078" i="20"/>
  <c r="R1078" i="20"/>
  <c r="P1078" i="20"/>
  <c r="O1078" i="20"/>
  <c r="N1078" i="20"/>
  <c r="L1078" i="20"/>
  <c r="K1078" i="20"/>
  <c r="J1078" i="20"/>
  <c r="H1078" i="20"/>
  <c r="G1078" i="20"/>
  <c r="F1078" i="20"/>
  <c r="D1078" i="20"/>
  <c r="C1078" i="20"/>
  <c r="AC1077" i="20"/>
  <c r="AA1077" i="20"/>
  <c r="Z1077" i="20"/>
  <c r="Y1077" i="20"/>
  <c r="W1077" i="20"/>
  <c r="V1077" i="20"/>
  <c r="U1077" i="20"/>
  <c r="S1077" i="20"/>
  <c r="R1077" i="20"/>
  <c r="O1077" i="20"/>
  <c r="N1077" i="20"/>
  <c r="M1077" i="20"/>
  <c r="J1077" i="20"/>
  <c r="I1077" i="20"/>
  <c r="G1077" i="20"/>
  <c r="F1077" i="20"/>
  <c r="E1077" i="20"/>
  <c r="C1077" i="20"/>
  <c r="AC1076" i="20"/>
  <c r="AB1076" i="20"/>
  <c r="Z1076" i="20"/>
  <c r="Y1076" i="20"/>
  <c r="X1076" i="20"/>
  <c r="V1076" i="20"/>
  <c r="U1076" i="20"/>
  <c r="T1076" i="20"/>
  <c r="R1076" i="20"/>
  <c r="Q1076" i="20"/>
  <c r="P1076" i="20"/>
  <c r="N1076" i="20"/>
  <c r="M1076" i="20"/>
  <c r="L1076" i="20"/>
  <c r="J1076" i="20"/>
  <c r="I1076" i="20"/>
  <c r="H1076" i="20"/>
  <c r="F1076" i="20"/>
  <c r="E1076" i="20"/>
  <c r="D1076" i="20"/>
  <c r="AC1075" i="20"/>
  <c r="AB1075" i="20"/>
  <c r="X1075" i="20"/>
  <c r="W1075" i="20"/>
  <c r="U1075" i="20"/>
  <c r="T1075" i="20"/>
  <c r="S1075" i="20"/>
  <c r="Q1075" i="20"/>
  <c r="P1075" i="20"/>
  <c r="O1075" i="20"/>
  <c r="M1075" i="20"/>
  <c r="L1075" i="20"/>
  <c r="K1075" i="20"/>
  <c r="I1075" i="20"/>
  <c r="H1075" i="20"/>
  <c r="G1075" i="20"/>
  <c r="E1075" i="20"/>
  <c r="D1075" i="20"/>
  <c r="C1075" i="20"/>
  <c r="AB1074" i="20"/>
  <c r="AA1074" i="20"/>
  <c r="Z1074" i="20"/>
  <c r="V1074" i="20"/>
  <c r="T1074" i="20"/>
  <c r="R1074" i="20"/>
  <c r="P1074" i="20"/>
  <c r="O1074" i="20"/>
  <c r="N1074" i="20"/>
  <c r="L1074" i="20"/>
  <c r="K1074" i="20"/>
  <c r="J1074" i="20"/>
  <c r="H1074" i="20"/>
  <c r="F1074" i="20"/>
  <c r="C1074" i="20"/>
  <c r="AC1073" i="20"/>
  <c r="AA1073" i="20"/>
  <c r="Z1073" i="20"/>
  <c r="Y1073" i="20"/>
  <c r="W1073" i="20"/>
  <c r="V1073" i="20"/>
  <c r="U1073" i="20"/>
  <c r="S1073" i="20"/>
  <c r="R1073" i="20"/>
  <c r="Q1073" i="20"/>
  <c r="O1073" i="20"/>
  <c r="N1073" i="20"/>
  <c r="M1073" i="20"/>
  <c r="K1073" i="20"/>
  <c r="J1073" i="20"/>
  <c r="I1073" i="20"/>
  <c r="G1073" i="20"/>
  <c r="F1073" i="20"/>
  <c r="E1073" i="20"/>
  <c r="C1073" i="20"/>
  <c r="AC1072" i="20"/>
  <c r="AB1072" i="20"/>
  <c r="Z1072" i="20"/>
  <c r="Y1072" i="20"/>
  <c r="X1072" i="20"/>
  <c r="V1072" i="20"/>
  <c r="U1072" i="20"/>
  <c r="T1072" i="20"/>
  <c r="R1072" i="20"/>
  <c r="Q1072" i="20"/>
  <c r="P1072" i="20"/>
  <c r="N1072" i="20"/>
  <c r="M1072" i="20"/>
  <c r="L1072" i="20"/>
  <c r="J1072" i="20"/>
  <c r="I1072" i="20"/>
  <c r="H1072" i="20"/>
  <c r="F1072" i="20"/>
  <c r="E1072" i="20"/>
  <c r="D1072" i="20"/>
  <c r="AC1071" i="20"/>
  <c r="AB1071" i="20"/>
  <c r="X1071" i="20"/>
  <c r="W1071" i="20"/>
  <c r="U1071" i="20"/>
  <c r="T1071" i="20"/>
  <c r="S1071" i="20"/>
  <c r="Q1071" i="20"/>
  <c r="P1071" i="20"/>
  <c r="O1071" i="20"/>
  <c r="M1071" i="20"/>
  <c r="L1071" i="20"/>
  <c r="K1071" i="20"/>
  <c r="I1071" i="20"/>
  <c r="H1071" i="20"/>
  <c r="G1071" i="20"/>
  <c r="E1071" i="20"/>
  <c r="D1071" i="20"/>
  <c r="C1071" i="20"/>
  <c r="AB1070" i="20"/>
  <c r="AA1070" i="20"/>
  <c r="Z1070" i="20"/>
  <c r="X1070" i="20"/>
  <c r="V1070" i="20"/>
  <c r="T1070" i="20"/>
  <c r="R1070" i="20"/>
  <c r="P1070" i="20"/>
  <c r="O1070" i="20"/>
  <c r="N1070" i="20"/>
  <c r="L1070" i="20"/>
  <c r="K1070" i="20"/>
  <c r="J1070" i="20"/>
  <c r="H1070" i="20"/>
  <c r="G1070" i="20"/>
  <c r="F1070" i="20"/>
  <c r="D1070" i="20"/>
  <c r="C1070" i="20"/>
  <c r="AC1069" i="20"/>
  <c r="AA1069" i="20"/>
  <c r="Z1069" i="20"/>
  <c r="Y1069" i="20"/>
  <c r="W1069" i="20"/>
  <c r="V1069" i="20"/>
  <c r="U1069" i="20"/>
  <c r="S1069" i="20"/>
  <c r="R1069" i="20"/>
  <c r="Q1069" i="20"/>
  <c r="O1069" i="20"/>
  <c r="N1069" i="20"/>
  <c r="M1069" i="20"/>
  <c r="K1069" i="20"/>
  <c r="J1069" i="20"/>
  <c r="I1069" i="20"/>
  <c r="G1069" i="20"/>
  <c r="F1069" i="20"/>
  <c r="E1069" i="20"/>
  <c r="C1069" i="20"/>
  <c r="AC1068" i="20"/>
  <c r="AB1068" i="20"/>
  <c r="Z1068" i="20"/>
  <c r="Y1068" i="20"/>
  <c r="X1068" i="20"/>
  <c r="V1068" i="20"/>
  <c r="U1068" i="20"/>
  <c r="T1068" i="20"/>
  <c r="R1068" i="20"/>
  <c r="Q1068" i="20"/>
  <c r="P1068" i="20"/>
  <c r="N1068" i="20"/>
  <c r="M1068" i="20"/>
  <c r="L1068" i="20"/>
  <c r="J1068" i="20"/>
  <c r="I1068" i="20"/>
  <c r="H1068" i="20"/>
  <c r="F1068" i="20"/>
  <c r="E1068" i="20"/>
  <c r="D1068" i="20"/>
  <c r="AC1067" i="20"/>
  <c r="AB1067" i="20"/>
  <c r="AA1067" i="20"/>
  <c r="X1067" i="20"/>
  <c r="W1067" i="20"/>
  <c r="U1067" i="20"/>
  <c r="T1067" i="20"/>
  <c r="S1067" i="20"/>
  <c r="Q1067" i="20"/>
  <c r="P1067" i="20"/>
  <c r="O1067" i="20"/>
  <c r="M1067" i="20"/>
  <c r="L1067" i="20"/>
  <c r="K1067" i="20"/>
  <c r="I1067" i="20"/>
  <c r="H1067" i="20"/>
  <c r="G1067" i="20"/>
  <c r="E1067" i="20"/>
  <c r="D1067" i="20"/>
  <c r="C1067" i="20"/>
  <c r="AB1066" i="20"/>
  <c r="AA1066" i="20"/>
  <c r="Z1066" i="20"/>
  <c r="V1066" i="20"/>
  <c r="T1066" i="20"/>
  <c r="R1066" i="20"/>
  <c r="P1066" i="20"/>
  <c r="O1066" i="20"/>
  <c r="N1066" i="20"/>
  <c r="L1066" i="20"/>
  <c r="K1066" i="20"/>
  <c r="J1066" i="20"/>
  <c r="H1066" i="20"/>
  <c r="G1066" i="20"/>
  <c r="F1066" i="20"/>
  <c r="D1066" i="20"/>
  <c r="C1066" i="20"/>
  <c r="AC1065" i="20"/>
  <c r="AA1065" i="20"/>
  <c r="Z1065" i="20"/>
  <c r="Y1065" i="20"/>
  <c r="W1065" i="20"/>
  <c r="V1065" i="20"/>
  <c r="U1065" i="20"/>
  <c r="S1065" i="20"/>
  <c r="R1065" i="20"/>
  <c r="Q1065" i="20"/>
  <c r="O1065" i="20"/>
  <c r="N1065" i="20"/>
  <c r="M1065" i="20"/>
  <c r="K1065" i="20"/>
  <c r="J1065" i="20"/>
  <c r="I1065" i="20"/>
  <c r="G1065" i="20"/>
  <c r="F1065" i="20"/>
  <c r="E1065" i="20"/>
  <c r="C1065" i="20"/>
  <c r="AC1064" i="20"/>
  <c r="AB1064" i="20"/>
  <c r="Z1064" i="20"/>
  <c r="Y1064" i="20"/>
  <c r="X1064" i="20"/>
  <c r="V1064" i="20"/>
  <c r="U1064" i="20"/>
  <c r="T1064" i="20"/>
  <c r="R1064" i="20"/>
  <c r="Q1064" i="20"/>
  <c r="P1064" i="20"/>
  <c r="N1064" i="20"/>
  <c r="M1064" i="20"/>
  <c r="L1064" i="20"/>
  <c r="J1064" i="20"/>
  <c r="I1064" i="20"/>
  <c r="H1064" i="20"/>
  <c r="F1064" i="20"/>
  <c r="E1064" i="20"/>
  <c r="D1064" i="20"/>
  <c r="AC1063" i="20"/>
  <c r="AB1063" i="20"/>
  <c r="X1063" i="20"/>
  <c r="W1063" i="20"/>
  <c r="U1063" i="20"/>
  <c r="T1063" i="20"/>
  <c r="S1063" i="20"/>
  <c r="Q1063" i="20"/>
  <c r="P1063" i="20"/>
  <c r="O1063" i="20"/>
  <c r="M1063" i="20"/>
  <c r="L1063" i="20"/>
  <c r="K1063" i="20"/>
  <c r="I1063" i="20"/>
  <c r="H1063" i="20"/>
  <c r="G1063" i="20"/>
  <c r="E1063" i="20"/>
  <c r="D1063" i="20"/>
  <c r="C1063" i="20"/>
  <c r="AB1062" i="20"/>
  <c r="AA1062" i="20"/>
  <c r="Z1062" i="20"/>
  <c r="V1062" i="20"/>
  <c r="T1062" i="20"/>
  <c r="R1062" i="20"/>
  <c r="P1062" i="20"/>
  <c r="O1062" i="20"/>
  <c r="N1062" i="20"/>
  <c r="L1062" i="20"/>
  <c r="K1062" i="20"/>
  <c r="J1062" i="20"/>
  <c r="H1062" i="20"/>
  <c r="G1062" i="20"/>
  <c r="F1062" i="20"/>
  <c r="D1062" i="20"/>
  <c r="C1062" i="20"/>
  <c r="AC1061" i="20"/>
  <c r="AA1061" i="20"/>
  <c r="Z1061" i="20"/>
  <c r="Y1061" i="20"/>
  <c r="W1061" i="20"/>
  <c r="V1061" i="20"/>
  <c r="S1061" i="20"/>
  <c r="R1061" i="20"/>
  <c r="Q1061" i="20"/>
  <c r="O1061" i="20"/>
  <c r="N1061" i="20"/>
  <c r="M1061" i="20"/>
  <c r="K1061" i="20"/>
  <c r="J1061" i="20"/>
  <c r="I1061" i="20"/>
  <c r="G1061" i="20"/>
  <c r="F1061" i="20"/>
  <c r="E1061" i="20"/>
  <c r="C1061" i="20"/>
  <c r="AC1060" i="20"/>
  <c r="AB1060" i="20"/>
  <c r="Z1060" i="20"/>
  <c r="Y1060" i="20"/>
  <c r="X1060" i="20"/>
  <c r="V1060" i="20"/>
  <c r="U1060" i="20"/>
  <c r="T1060" i="20"/>
  <c r="R1060" i="20"/>
  <c r="Q1060" i="20"/>
  <c r="P1060" i="20"/>
  <c r="N1060" i="20"/>
  <c r="M1060" i="20"/>
  <c r="L1060" i="20"/>
  <c r="J1060" i="20"/>
  <c r="I1060" i="20"/>
  <c r="H1060" i="20"/>
  <c r="F1060" i="20"/>
  <c r="E1060" i="20"/>
  <c r="D1060" i="20"/>
  <c r="AC1059" i="20"/>
  <c r="AB1059" i="20"/>
  <c r="X1059" i="20"/>
  <c r="W1059" i="20"/>
  <c r="U1059" i="20"/>
  <c r="T1059" i="20"/>
  <c r="S1059" i="20"/>
  <c r="Q1059" i="20"/>
  <c r="P1059" i="20"/>
  <c r="O1059" i="20"/>
  <c r="M1059" i="20"/>
  <c r="L1059" i="20"/>
  <c r="K1059" i="20"/>
  <c r="I1059" i="20"/>
  <c r="H1059" i="20"/>
  <c r="G1059" i="20"/>
  <c r="E1059" i="20"/>
  <c r="D1059" i="20"/>
  <c r="C1059" i="20"/>
  <c r="AB1058" i="20"/>
  <c r="AA1058" i="20"/>
  <c r="Z1058" i="20"/>
  <c r="V1058" i="20"/>
  <c r="T1058" i="20"/>
  <c r="R1058" i="20"/>
  <c r="P1058" i="20"/>
  <c r="O1058" i="20"/>
  <c r="N1058" i="20"/>
  <c r="L1058" i="20"/>
  <c r="K1058" i="20"/>
  <c r="J1058" i="20"/>
  <c r="H1058" i="20"/>
  <c r="F1058" i="20"/>
  <c r="D1058" i="20"/>
  <c r="C1058" i="20"/>
  <c r="AC1057" i="20"/>
  <c r="AA1057" i="20"/>
  <c r="Z1057" i="20"/>
  <c r="Y1057" i="20"/>
  <c r="W1057" i="20"/>
  <c r="V1057" i="20"/>
  <c r="U1057" i="20"/>
  <c r="S1057" i="20"/>
  <c r="R1057" i="20"/>
  <c r="Q1057" i="20"/>
  <c r="O1057" i="20"/>
  <c r="N1057" i="20"/>
  <c r="M1057" i="20"/>
  <c r="K1057" i="20"/>
  <c r="J1057" i="20"/>
  <c r="I1057" i="20"/>
  <c r="G1057" i="20"/>
  <c r="F1057" i="20"/>
  <c r="E1057" i="20"/>
  <c r="C1057" i="20"/>
  <c r="AC1056" i="20"/>
  <c r="AB1056" i="20"/>
  <c r="Z1056" i="20"/>
  <c r="Y1056" i="20"/>
  <c r="X1056" i="20"/>
  <c r="V1056" i="20"/>
  <c r="U1056" i="20"/>
  <c r="T1056" i="20"/>
  <c r="R1056" i="20"/>
  <c r="Q1056" i="20"/>
  <c r="P1056" i="20"/>
  <c r="N1056" i="20"/>
  <c r="M1056" i="20"/>
  <c r="L1056" i="20"/>
  <c r="J1056" i="20"/>
  <c r="I1056" i="20"/>
  <c r="H1056" i="20"/>
  <c r="F1056" i="20"/>
  <c r="E1056" i="20"/>
  <c r="D1056" i="20"/>
  <c r="AC1055" i="20"/>
  <c r="AB1055" i="20"/>
  <c r="X1055" i="20"/>
  <c r="W1055" i="20"/>
  <c r="U1055" i="20"/>
  <c r="T1055" i="20"/>
  <c r="S1055" i="20"/>
  <c r="Q1055" i="20"/>
  <c r="P1055" i="20"/>
  <c r="O1055" i="20"/>
  <c r="M1055" i="20"/>
  <c r="L1055" i="20"/>
  <c r="K1055" i="20"/>
  <c r="I1055" i="20"/>
  <c r="H1055" i="20"/>
  <c r="E1055" i="20"/>
  <c r="D1055" i="20"/>
  <c r="C1055" i="20"/>
  <c r="AB1054" i="20"/>
  <c r="AA1054" i="20"/>
  <c r="Z1054" i="20"/>
  <c r="X1054" i="20"/>
  <c r="V1054" i="20"/>
  <c r="T1054" i="20"/>
  <c r="R1054" i="20"/>
  <c r="P1054" i="20"/>
  <c r="O1054" i="20"/>
  <c r="N1054" i="20"/>
  <c r="L1054" i="20"/>
  <c r="K1054" i="20"/>
  <c r="J1054" i="20"/>
  <c r="H1054" i="20"/>
  <c r="G1054" i="20"/>
  <c r="F1054" i="20"/>
  <c r="D1054" i="20"/>
  <c r="C1054" i="20"/>
  <c r="AC1053" i="20"/>
  <c r="AA1053" i="20"/>
  <c r="Z1053" i="20"/>
  <c r="Y1053" i="20"/>
  <c r="W1053" i="20"/>
  <c r="V1053" i="20"/>
  <c r="U1053" i="20"/>
  <c r="S1053" i="20"/>
  <c r="R1053" i="20"/>
  <c r="Q1053" i="20"/>
  <c r="O1053" i="20"/>
  <c r="N1053" i="20"/>
  <c r="M1053" i="20"/>
  <c r="K1053" i="20"/>
  <c r="J1053" i="20"/>
  <c r="I1053" i="20"/>
  <c r="G1053" i="20"/>
  <c r="F1053" i="20"/>
  <c r="E1053" i="20"/>
  <c r="C1053" i="20"/>
  <c r="AC1052" i="20"/>
  <c r="AB1052" i="20"/>
  <c r="Z1052" i="20"/>
  <c r="Y1052" i="20"/>
  <c r="X1052" i="20"/>
  <c r="V1052" i="20"/>
  <c r="U1052" i="20"/>
  <c r="T1052" i="20"/>
  <c r="R1052" i="20"/>
  <c r="P1052" i="20"/>
  <c r="N1052" i="20"/>
  <c r="M1052" i="20"/>
  <c r="L1052" i="20"/>
  <c r="J1052" i="20"/>
  <c r="I1052" i="20"/>
  <c r="H1052" i="20"/>
  <c r="F1052" i="20"/>
  <c r="E1052" i="20"/>
  <c r="AC1051" i="20"/>
  <c r="AB1051" i="20"/>
  <c r="X1051" i="20"/>
  <c r="W1051" i="20"/>
  <c r="U1051" i="20"/>
  <c r="T1051" i="20"/>
  <c r="S1051" i="20"/>
  <c r="Q1051" i="20"/>
  <c r="P1051" i="20"/>
  <c r="O1051" i="20"/>
  <c r="M1051" i="20"/>
  <c r="L1051" i="20"/>
  <c r="K1051" i="20"/>
  <c r="I1051" i="20"/>
  <c r="H1051" i="20"/>
  <c r="G1051" i="20"/>
  <c r="E1051" i="20"/>
  <c r="D1051" i="20"/>
  <c r="C1051" i="20"/>
  <c r="AB1050" i="20"/>
  <c r="AA1050" i="20"/>
  <c r="Z1050" i="20"/>
  <c r="V1050" i="20"/>
  <c r="T1050" i="20"/>
  <c r="R1050" i="20"/>
  <c r="P1050" i="20"/>
  <c r="O1050" i="20"/>
  <c r="N1050" i="20"/>
  <c r="L1050" i="20"/>
  <c r="K1050" i="20"/>
  <c r="J1050" i="20"/>
  <c r="H1050" i="20"/>
  <c r="G1050" i="20"/>
  <c r="F1050" i="20"/>
  <c r="D1050" i="20"/>
  <c r="C1050" i="20"/>
  <c r="AC1049" i="20"/>
  <c r="AA1049" i="20"/>
  <c r="Z1049" i="20"/>
  <c r="Y1049" i="20"/>
  <c r="W1049" i="20"/>
  <c r="V1049" i="20"/>
  <c r="U1049" i="20"/>
  <c r="S1049" i="20"/>
  <c r="R1049" i="20"/>
  <c r="Q1049" i="20"/>
  <c r="O1049" i="20"/>
  <c r="N1049" i="20"/>
  <c r="M1049" i="20"/>
  <c r="K1049" i="20"/>
  <c r="J1049" i="20"/>
  <c r="I1049" i="20"/>
  <c r="F1049" i="20"/>
  <c r="E1049" i="20"/>
  <c r="C1049" i="20"/>
  <c r="AC1048" i="20"/>
  <c r="AB1048" i="20"/>
  <c r="Z1048" i="20"/>
  <c r="Y1048" i="20"/>
  <c r="X1048" i="20"/>
  <c r="V1048" i="20"/>
  <c r="U1048" i="20"/>
  <c r="T1048" i="20"/>
  <c r="R1048" i="20"/>
  <c r="Q1048" i="20"/>
  <c r="P1048" i="20"/>
  <c r="N1048" i="20"/>
  <c r="M1048" i="20"/>
  <c r="L1048" i="20"/>
  <c r="J1048" i="20"/>
  <c r="I1048" i="20"/>
  <c r="H1048" i="20"/>
  <c r="F1048" i="20"/>
  <c r="E1048" i="20"/>
  <c r="AC1047" i="20"/>
  <c r="AB1047" i="20"/>
  <c r="X1047" i="20"/>
  <c r="W1047" i="20"/>
  <c r="U1047" i="20"/>
  <c r="T1047" i="20"/>
  <c r="S1047" i="20"/>
  <c r="Q1047" i="20"/>
  <c r="P1047" i="20"/>
  <c r="O1047" i="20"/>
  <c r="M1047" i="20"/>
  <c r="L1047" i="20"/>
  <c r="K1047" i="20"/>
  <c r="I1047" i="20"/>
  <c r="H1047" i="20"/>
  <c r="G1047" i="20"/>
  <c r="E1047" i="20"/>
  <c r="D1047" i="20"/>
  <c r="C1047" i="20"/>
  <c r="AB1046" i="20"/>
  <c r="AA1046" i="20"/>
  <c r="Z1046" i="20"/>
  <c r="V1046" i="20"/>
  <c r="T1046" i="20"/>
  <c r="R1046" i="20"/>
  <c r="P1046" i="20"/>
  <c r="O1046" i="20"/>
  <c r="N1046" i="20"/>
  <c r="L1046" i="20"/>
  <c r="K1046" i="20"/>
  <c r="J1046" i="20"/>
  <c r="H1046" i="20"/>
  <c r="G1046" i="20"/>
  <c r="F1046" i="20"/>
  <c r="D1046" i="20"/>
  <c r="C1046" i="20"/>
  <c r="AC1045" i="20"/>
  <c r="AA1045" i="20"/>
  <c r="Z1045" i="20"/>
  <c r="Y1045" i="20"/>
  <c r="W1045" i="20"/>
  <c r="V1045" i="20"/>
  <c r="U1045" i="20"/>
  <c r="S1045" i="20"/>
  <c r="R1045" i="20"/>
  <c r="Q1045" i="20"/>
  <c r="O1045" i="20"/>
  <c r="N1045" i="20"/>
  <c r="M1045" i="20"/>
  <c r="K1045" i="20"/>
  <c r="J1045" i="20"/>
  <c r="I1045" i="20"/>
  <c r="G1045" i="20"/>
  <c r="F1045" i="20"/>
  <c r="E1045" i="20"/>
  <c r="C1045" i="20"/>
  <c r="AC1044" i="20"/>
  <c r="AB1044" i="20"/>
  <c r="Z1044" i="20"/>
  <c r="Y1044" i="20"/>
  <c r="X1044" i="20"/>
  <c r="V1044" i="20"/>
  <c r="T1044" i="20"/>
  <c r="R1044" i="20"/>
  <c r="Q1044" i="20"/>
  <c r="P1044" i="20"/>
  <c r="N1044" i="20"/>
  <c r="M1044" i="20"/>
  <c r="L1044" i="20"/>
  <c r="J1044" i="20"/>
  <c r="I1044" i="20"/>
  <c r="H1044" i="20"/>
  <c r="F1044" i="20"/>
  <c r="E1044" i="20"/>
  <c r="D1044" i="20"/>
  <c r="AC1043" i="20"/>
  <c r="AB1043" i="20"/>
  <c r="X1043" i="20"/>
  <c r="W1043" i="20"/>
  <c r="U1043" i="20"/>
  <c r="T1043" i="20"/>
  <c r="Q1043" i="20"/>
  <c r="P1043" i="20"/>
  <c r="O1043" i="20"/>
  <c r="M1043" i="20"/>
  <c r="L1043" i="20"/>
  <c r="K1043" i="20"/>
  <c r="I1043" i="20"/>
  <c r="H1043" i="20"/>
  <c r="G1043" i="20"/>
  <c r="E1043" i="20"/>
  <c r="D1043" i="20"/>
  <c r="C1043" i="20"/>
  <c r="AB1042" i="20"/>
  <c r="AA1042" i="20"/>
  <c r="Z1042" i="20"/>
  <c r="V1042" i="20"/>
  <c r="T1042" i="20"/>
  <c r="R1042" i="20"/>
  <c r="P1042" i="20"/>
  <c r="O1042" i="20"/>
  <c r="N1042" i="20"/>
  <c r="L1042" i="20"/>
  <c r="K1042" i="20"/>
  <c r="J1042" i="20"/>
  <c r="H1042" i="20"/>
  <c r="G1042" i="20"/>
  <c r="F1042" i="20"/>
  <c r="D1042" i="20"/>
  <c r="C1042" i="20"/>
  <c r="AC1041" i="20"/>
  <c r="AA1041" i="20"/>
  <c r="Z1041" i="20"/>
  <c r="Y1041" i="20"/>
  <c r="W1041" i="20"/>
  <c r="V1041" i="20"/>
  <c r="U1041" i="20"/>
  <c r="S1041" i="20"/>
  <c r="R1041" i="20"/>
  <c r="Q1041" i="20"/>
  <c r="O1041" i="20"/>
  <c r="N1041" i="20"/>
  <c r="M1041" i="20"/>
  <c r="K1041" i="20"/>
  <c r="J1041" i="20"/>
  <c r="I1041" i="20"/>
  <c r="G1041" i="20"/>
  <c r="F1041" i="20"/>
  <c r="E1041" i="20"/>
  <c r="C1041" i="20"/>
  <c r="AC1040" i="20"/>
  <c r="AB1040" i="20"/>
  <c r="Z1040" i="20"/>
  <c r="Y1040" i="20"/>
  <c r="X1040" i="20"/>
  <c r="V1040" i="20"/>
  <c r="U1040" i="20"/>
  <c r="T1040" i="20"/>
  <c r="R1040" i="20"/>
  <c r="Q1040" i="20"/>
  <c r="P1040" i="20"/>
  <c r="N1040" i="20"/>
  <c r="M1040" i="20"/>
  <c r="L1040" i="20"/>
  <c r="J1040" i="20"/>
  <c r="I1040" i="20"/>
  <c r="H1040" i="20"/>
  <c r="F1040" i="20"/>
  <c r="E1040" i="20"/>
  <c r="D1040" i="20"/>
  <c r="AC1039" i="20"/>
  <c r="AB1039" i="20"/>
  <c r="X1039" i="20"/>
  <c r="W1039" i="20"/>
  <c r="U1039" i="20"/>
  <c r="T1039" i="20"/>
  <c r="S1039" i="20"/>
  <c r="Q1039" i="20"/>
  <c r="P1039" i="20"/>
  <c r="O1039" i="20"/>
  <c r="M1039" i="20"/>
  <c r="L1039" i="20"/>
  <c r="K1039" i="20"/>
  <c r="I1039" i="20"/>
  <c r="H1039" i="20"/>
  <c r="G1039" i="20"/>
  <c r="E1039" i="20"/>
  <c r="D1039" i="20"/>
  <c r="C1039" i="20"/>
  <c r="AB1038" i="20"/>
  <c r="AA1038" i="20"/>
  <c r="Z1038" i="20"/>
  <c r="X1038" i="20"/>
  <c r="V1038" i="20"/>
  <c r="T1038" i="20"/>
  <c r="R1038" i="20"/>
  <c r="P1038" i="20"/>
  <c r="O1038" i="20"/>
  <c r="N1038" i="20"/>
  <c r="L1038" i="20"/>
  <c r="K1038" i="20"/>
  <c r="J1038" i="20"/>
  <c r="H1038" i="20"/>
  <c r="G1038" i="20"/>
  <c r="F1038" i="20"/>
  <c r="D1038" i="20"/>
  <c r="C1038" i="20"/>
  <c r="AC1037" i="20"/>
  <c r="AA1037" i="20"/>
  <c r="Z1037" i="20"/>
  <c r="Y1037" i="20"/>
  <c r="W1037" i="20"/>
  <c r="V1037" i="20"/>
  <c r="U1037" i="20"/>
  <c r="R1037" i="20"/>
  <c r="Q1037" i="20"/>
  <c r="O1037" i="20"/>
  <c r="M1037" i="20"/>
  <c r="K1037" i="20"/>
  <c r="J1037" i="20"/>
  <c r="I1037" i="20"/>
  <c r="G1037" i="20"/>
  <c r="F1037" i="20"/>
  <c r="E1037" i="20"/>
  <c r="C1037" i="20"/>
  <c r="AC1036" i="20"/>
  <c r="AB1036" i="20"/>
  <c r="Z1036" i="20"/>
  <c r="Y1036" i="20"/>
  <c r="X1036" i="20"/>
  <c r="V1036" i="20"/>
  <c r="T1036" i="20"/>
  <c r="R1036" i="20"/>
  <c r="P1036" i="20"/>
  <c r="N1036" i="20"/>
  <c r="M1036" i="20"/>
  <c r="L1036" i="20"/>
  <c r="J1036" i="20"/>
  <c r="I1036" i="20"/>
  <c r="H1036" i="20"/>
  <c r="F1036" i="20"/>
  <c r="E1036" i="20"/>
  <c r="D1036" i="20"/>
  <c r="AC1035" i="20"/>
  <c r="AB1035" i="20"/>
  <c r="X1035" i="20"/>
  <c r="W1035" i="20"/>
  <c r="U1035" i="20"/>
  <c r="T1035" i="20"/>
  <c r="S1035" i="20"/>
  <c r="Q1035" i="20"/>
  <c r="P1035" i="20"/>
  <c r="O1035" i="20"/>
  <c r="M1035" i="20"/>
  <c r="L1035" i="20"/>
  <c r="K1035" i="20"/>
  <c r="I1035" i="20"/>
  <c r="H1035" i="20"/>
  <c r="G1035" i="20"/>
  <c r="E1035" i="20"/>
  <c r="D1035" i="20"/>
  <c r="C1035" i="20"/>
  <c r="AB1034" i="20"/>
  <c r="AA1034" i="20"/>
  <c r="Z1034" i="20"/>
  <c r="V1034" i="20"/>
  <c r="T1034" i="20"/>
  <c r="R1034" i="20"/>
  <c r="P1034" i="20"/>
  <c r="O1034" i="20"/>
  <c r="N1034" i="20"/>
  <c r="L1034" i="20"/>
  <c r="K1034" i="20"/>
  <c r="J1034" i="20"/>
  <c r="H1034" i="20"/>
  <c r="G1034" i="20"/>
  <c r="F1034" i="20"/>
  <c r="D1034" i="20"/>
  <c r="C1034" i="20"/>
  <c r="AC1033" i="20"/>
  <c r="AA1033" i="20"/>
  <c r="Z1033" i="20"/>
  <c r="Y1033" i="20"/>
  <c r="W1033" i="20"/>
  <c r="V1033" i="20"/>
  <c r="U1033" i="20"/>
  <c r="S1033" i="20"/>
  <c r="R1033" i="20"/>
  <c r="Q1033" i="20"/>
  <c r="O1033" i="20"/>
  <c r="N1033" i="20"/>
  <c r="M1033" i="20"/>
  <c r="K1033" i="20"/>
  <c r="J1033" i="20"/>
  <c r="I1033" i="20"/>
  <c r="G1033" i="20"/>
  <c r="F1033" i="20"/>
  <c r="E1033" i="20"/>
  <c r="C1033" i="20"/>
  <c r="AC1032" i="20"/>
  <c r="AB1032" i="20"/>
  <c r="Z1032" i="20"/>
  <c r="Y1032" i="20"/>
  <c r="X1032" i="20"/>
  <c r="V1032" i="20"/>
  <c r="U1032" i="20"/>
  <c r="T1032" i="20"/>
  <c r="R1032" i="20"/>
  <c r="Q1032" i="20"/>
  <c r="P1032" i="20"/>
  <c r="N1032" i="20"/>
  <c r="M1032" i="20"/>
  <c r="L1032" i="20"/>
  <c r="J1032" i="20"/>
  <c r="I1032" i="20"/>
  <c r="H1032" i="20"/>
  <c r="F1032" i="20"/>
  <c r="E1032" i="20"/>
  <c r="D1032" i="20"/>
  <c r="AC1031" i="20"/>
  <c r="AB1031" i="20"/>
  <c r="X1031" i="20"/>
  <c r="W1031" i="20"/>
  <c r="U1031" i="20"/>
  <c r="T1031" i="20"/>
  <c r="S1031" i="20"/>
  <c r="Q1031" i="20"/>
  <c r="P1031" i="20"/>
  <c r="O1031" i="20"/>
  <c r="M1031" i="20"/>
  <c r="L1031" i="20"/>
  <c r="K1031" i="20"/>
  <c r="I1031" i="20"/>
  <c r="H1031" i="20"/>
  <c r="G1031" i="20"/>
  <c r="E1031" i="20"/>
  <c r="D1031" i="20"/>
  <c r="C1031" i="20"/>
  <c r="AB1030" i="20"/>
  <c r="AA1030" i="20"/>
  <c r="Z1030" i="20"/>
  <c r="V1030" i="20"/>
  <c r="T1030" i="20"/>
  <c r="R1030" i="20"/>
  <c r="P1030" i="20"/>
  <c r="O1030" i="20"/>
  <c r="N1030" i="20"/>
  <c r="L1030" i="20"/>
  <c r="K1030" i="20"/>
  <c r="J1030" i="20"/>
  <c r="H1030" i="20"/>
  <c r="G1030" i="20"/>
  <c r="F1030" i="20"/>
  <c r="D1030" i="20"/>
  <c r="C1030" i="20"/>
  <c r="AC1029" i="20"/>
  <c r="AA1029" i="20"/>
  <c r="Z1029" i="20"/>
  <c r="Y1029" i="20"/>
  <c r="W1029" i="20"/>
  <c r="V1029" i="20"/>
  <c r="U1029" i="20"/>
  <c r="S1029" i="20"/>
  <c r="R1029" i="20"/>
  <c r="Q1029" i="20"/>
  <c r="O1029" i="20"/>
  <c r="N1029" i="20"/>
  <c r="M1029" i="20"/>
  <c r="K1029" i="20"/>
  <c r="J1029" i="20"/>
  <c r="I1029" i="20"/>
  <c r="G1029" i="20"/>
  <c r="F1029" i="20"/>
  <c r="E1029" i="20"/>
  <c r="C1029" i="20"/>
  <c r="AC1028" i="20"/>
  <c r="AB1028" i="20"/>
  <c r="Z1028" i="20"/>
  <c r="Y1028" i="20"/>
  <c r="X1028" i="20"/>
  <c r="V1028" i="20"/>
  <c r="U1028" i="20"/>
  <c r="T1028" i="20"/>
  <c r="R1028" i="20"/>
  <c r="Q1028" i="20"/>
  <c r="P1028" i="20"/>
  <c r="N1028" i="20"/>
  <c r="M1028" i="20"/>
  <c r="L1028" i="20"/>
  <c r="J1028" i="20"/>
  <c r="I1028" i="20"/>
  <c r="H1028" i="20"/>
  <c r="F1028" i="20"/>
  <c r="E1028" i="20"/>
  <c r="D1028" i="20"/>
  <c r="AC1027" i="20"/>
  <c r="AB1027" i="20"/>
  <c r="AA1027" i="20"/>
  <c r="X1027" i="20"/>
  <c r="W1027" i="20"/>
  <c r="U1027" i="20"/>
  <c r="T1027" i="20"/>
  <c r="S1027" i="20"/>
  <c r="Q1027" i="20"/>
  <c r="P1027" i="20"/>
  <c r="O1027" i="20"/>
  <c r="M1027" i="20"/>
  <c r="L1027" i="20"/>
  <c r="K1027" i="20"/>
  <c r="I1027" i="20"/>
  <c r="H1027" i="20"/>
  <c r="G1027" i="20"/>
  <c r="E1027" i="20"/>
  <c r="D1027" i="20"/>
  <c r="C1027" i="20"/>
  <c r="AB1026" i="20"/>
  <c r="AA1026" i="20"/>
  <c r="Z1026" i="20"/>
  <c r="V1026" i="20"/>
  <c r="T1026" i="20"/>
  <c r="R1026" i="20"/>
  <c r="P1026" i="20"/>
  <c r="O1026" i="20"/>
  <c r="N1026" i="20"/>
  <c r="L1026" i="20"/>
  <c r="K1026" i="20"/>
  <c r="J1026" i="20"/>
  <c r="H1026" i="20"/>
  <c r="G1026" i="20"/>
  <c r="F1026" i="20"/>
  <c r="D1026" i="20"/>
  <c r="C1026" i="20"/>
  <c r="AC1025" i="20"/>
  <c r="AA1025" i="20"/>
  <c r="Z1025" i="20"/>
  <c r="Y1025" i="20"/>
  <c r="W1025" i="20"/>
  <c r="V1025" i="20"/>
  <c r="U1025" i="20"/>
  <c r="S1025" i="20"/>
  <c r="R1025" i="20"/>
  <c r="Q1025" i="20"/>
  <c r="O1025" i="20"/>
  <c r="N1025" i="20"/>
  <c r="M1025" i="20"/>
  <c r="K1025" i="20"/>
  <c r="J1025" i="20"/>
  <c r="I1025" i="20"/>
  <c r="G1025" i="20"/>
  <c r="F1025" i="20"/>
  <c r="E1025" i="20"/>
  <c r="C1025" i="20"/>
  <c r="AC1024" i="20"/>
  <c r="AB1024" i="20"/>
  <c r="Z1024" i="20"/>
  <c r="Y1024" i="20"/>
  <c r="V1024" i="20"/>
  <c r="U1024" i="20"/>
  <c r="T1024" i="20"/>
  <c r="R1024" i="20"/>
  <c r="Q1024" i="20"/>
  <c r="P1024" i="20"/>
  <c r="N1024" i="20"/>
  <c r="M1024" i="20"/>
  <c r="L1024" i="20"/>
  <c r="J1024" i="20"/>
  <c r="I1024" i="20"/>
  <c r="H1024" i="20"/>
  <c r="F1024" i="20"/>
  <c r="E1024" i="20"/>
  <c r="D1024" i="20"/>
  <c r="AC1023" i="20"/>
  <c r="AB1023" i="20"/>
  <c r="X1023" i="20"/>
  <c r="W1023" i="20"/>
  <c r="U1023" i="20"/>
  <c r="T1023" i="20"/>
  <c r="S1023" i="20"/>
  <c r="Q1023" i="20"/>
  <c r="P1023" i="20"/>
  <c r="O1023" i="20"/>
  <c r="M1023" i="20"/>
  <c r="L1023" i="20"/>
  <c r="K1023" i="20"/>
  <c r="I1023" i="20"/>
  <c r="H1023" i="20"/>
  <c r="G1023" i="20"/>
  <c r="E1023" i="20"/>
  <c r="D1023" i="20"/>
  <c r="C1023" i="20"/>
  <c r="AB1022" i="20"/>
  <c r="AA1022" i="20"/>
  <c r="Z1022" i="20"/>
  <c r="X1022" i="20"/>
  <c r="V1022" i="20"/>
  <c r="T1022" i="20"/>
  <c r="R1022" i="20"/>
  <c r="P1022" i="20"/>
  <c r="O1022" i="20"/>
  <c r="N1022" i="20"/>
  <c r="L1022" i="20"/>
  <c r="K1022" i="20"/>
  <c r="J1022" i="20"/>
  <c r="H1022" i="20"/>
  <c r="G1022" i="20"/>
  <c r="F1022" i="20"/>
  <c r="D1022" i="20"/>
  <c r="C1022" i="20"/>
  <c r="AC1021" i="20"/>
  <c r="AA1021" i="20"/>
  <c r="Z1021" i="20"/>
  <c r="Y1021" i="20"/>
  <c r="W1021" i="20"/>
  <c r="V1021" i="20"/>
  <c r="U1021" i="20"/>
  <c r="S1021" i="20"/>
  <c r="R1021" i="20"/>
  <c r="Q1021" i="20"/>
  <c r="O1021" i="20"/>
  <c r="N1021" i="20"/>
  <c r="M1021" i="20"/>
  <c r="K1021" i="20"/>
  <c r="J1021" i="20"/>
  <c r="I1021" i="20"/>
  <c r="G1021" i="20"/>
  <c r="F1021" i="20"/>
  <c r="E1021" i="20"/>
  <c r="C1021" i="20"/>
  <c r="AC1020" i="20"/>
  <c r="AB1020" i="20"/>
  <c r="Z1020" i="20"/>
  <c r="Y1020" i="20"/>
  <c r="X1020" i="20"/>
  <c r="V1020" i="20"/>
  <c r="U1020" i="20"/>
  <c r="T1020" i="20"/>
  <c r="R1020" i="20"/>
  <c r="Q1020" i="20"/>
  <c r="P1020" i="20"/>
  <c r="N1020" i="20"/>
  <c r="M1020" i="20"/>
  <c r="L1020" i="20"/>
  <c r="J1020" i="20"/>
  <c r="I1020" i="20"/>
  <c r="H1020" i="20"/>
  <c r="F1020" i="20"/>
  <c r="E1020" i="20"/>
  <c r="D1020" i="20"/>
  <c r="AC1019" i="20"/>
  <c r="AB1019" i="20"/>
  <c r="X1019" i="20"/>
  <c r="W1019" i="20"/>
  <c r="U1019" i="20"/>
  <c r="T1019" i="20"/>
  <c r="S1019" i="20"/>
  <c r="Q1019" i="20"/>
  <c r="P1019" i="20"/>
  <c r="O1019" i="20"/>
  <c r="M1019" i="20"/>
  <c r="L1019" i="20"/>
  <c r="K1019" i="20"/>
  <c r="I1019" i="20"/>
  <c r="H1019" i="20"/>
  <c r="G1019" i="20"/>
  <c r="E1019" i="20"/>
  <c r="D1019" i="20"/>
  <c r="C1019" i="20"/>
  <c r="AB1018" i="20"/>
  <c r="AA1018" i="20"/>
  <c r="Z1018" i="20"/>
  <c r="V1018" i="20"/>
  <c r="T1018" i="20"/>
  <c r="R1018" i="20"/>
  <c r="P1018" i="20"/>
  <c r="O1018" i="20"/>
  <c r="N1018" i="20"/>
  <c r="L1018" i="20"/>
  <c r="K1018" i="20"/>
  <c r="J1018" i="20"/>
  <c r="H1018" i="20"/>
  <c r="G1018" i="20"/>
  <c r="F1018" i="20"/>
  <c r="D1018" i="20"/>
  <c r="C1018" i="20"/>
  <c r="AC1017" i="20"/>
  <c r="AA1017" i="20"/>
  <c r="Z1017" i="20"/>
  <c r="Y1017" i="20"/>
  <c r="W1017" i="20"/>
  <c r="V1017" i="20"/>
  <c r="U1017" i="20"/>
  <c r="S1017" i="20"/>
  <c r="R1017" i="20"/>
  <c r="Q1017" i="20"/>
  <c r="O1017" i="20"/>
  <c r="N1017" i="20"/>
  <c r="M1017" i="20"/>
  <c r="K1017" i="20"/>
  <c r="J1017" i="20"/>
  <c r="I1017" i="20"/>
  <c r="G1017" i="20"/>
  <c r="F1017" i="20"/>
  <c r="E1017" i="20"/>
  <c r="C1017" i="20"/>
  <c r="AC1016" i="20"/>
  <c r="AB1016" i="20"/>
  <c r="Z1016" i="20"/>
  <c r="Y1016" i="20"/>
  <c r="X1016" i="20"/>
  <c r="V1016" i="20"/>
  <c r="U1016" i="20"/>
  <c r="T1016" i="20"/>
  <c r="R1016" i="20"/>
  <c r="Q1016" i="20"/>
  <c r="P1016" i="20"/>
  <c r="N1016" i="20"/>
  <c r="M1016" i="20"/>
  <c r="L1016" i="20"/>
  <c r="J1016" i="20"/>
  <c r="I1016" i="20"/>
  <c r="H1016" i="20"/>
  <c r="F1016" i="20"/>
  <c r="E1016" i="20"/>
  <c r="D1016" i="20"/>
  <c r="AC1015" i="20"/>
  <c r="AB1015" i="20"/>
  <c r="X1015" i="20"/>
  <c r="W1015" i="20"/>
  <c r="U1015" i="20"/>
  <c r="T1015" i="20"/>
  <c r="S1015" i="20"/>
  <c r="Q1015" i="20"/>
  <c r="P1015" i="20"/>
  <c r="O1015" i="20"/>
  <c r="M1015" i="20"/>
  <c r="L1015" i="20"/>
  <c r="K1015" i="20"/>
  <c r="I1015" i="20"/>
  <c r="H1015" i="20"/>
  <c r="G1015" i="20"/>
  <c r="E1015" i="20"/>
  <c r="D1015" i="20"/>
  <c r="C1015" i="20"/>
  <c r="AB1014" i="20"/>
  <c r="AA1014" i="20"/>
  <c r="Z1014" i="20"/>
  <c r="V1014" i="20"/>
  <c r="T1014" i="20"/>
  <c r="R1014" i="20"/>
  <c r="P1014" i="20"/>
  <c r="O1014" i="20"/>
  <c r="N1014" i="20"/>
  <c r="L1014" i="20"/>
  <c r="K1014" i="20"/>
  <c r="J1014" i="20"/>
  <c r="H1014" i="20"/>
  <c r="G1014" i="20"/>
  <c r="F1014" i="20"/>
  <c r="D1014" i="20"/>
  <c r="C1014" i="20"/>
  <c r="AC1013" i="20"/>
  <c r="AA1013" i="20"/>
  <c r="Z1013" i="20"/>
  <c r="Y1013" i="20"/>
  <c r="V1013" i="20"/>
  <c r="U1013" i="20"/>
  <c r="S1013" i="20"/>
  <c r="R1013" i="20"/>
  <c r="Q1013" i="20"/>
  <c r="O1013" i="20"/>
  <c r="N1013" i="20"/>
  <c r="M1013" i="20"/>
  <c r="K1013" i="20"/>
  <c r="J1013" i="20"/>
  <c r="I1013" i="20"/>
  <c r="G1013" i="20"/>
  <c r="F1013" i="20"/>
  <c r="E1013" i="20"/>
  <c r="C1013" i="20"/>
  <c r="AC1012" i="20"/>
  <c r="AB1012" i="20"/>
  <c r="Z1012" i="20"/>
  <c r="Y1012" i="20"/>
  <c r="X1012" i="20"/>
  <c r="V1012" i="20"/>
  <c r="U1012" i="20"/>
  <c r="T1012" i="20"/>
  <c r="R1012" i="20"/>
  <c r="Q1012" i="20"/>
  <c r="P1012" i="20"/>
  <c r="N1012" i="20"/>
  <c r="M1012" i="20"/>
  <c r="L1012" i="20"/>
  <c r="J1012" i="20"/>
  <c r="I1012" i="20"/>
  <c r="H1012" i="20"/>
  <c r="F1012" i="20"/>
  <c r="E1012" i="20"/>
  <c r="D1012" i="20"/>
  <c r="AC1011" i="20"/>
  <c r="AB1011" i="20"/>
  <c r="X1011" i="20"/>
  <c r="W1011" i="20"/>
  <c r="U1011" i="20"/>
  <c r="T1011" i="20"/>
  <c r="S1011" i="20"/>
  <c r="Q1011" i="20"/>
  <c r="P1011" i="20"/>
  <c r="O1011" i="20"/>
  <c r="M1011" i="20"/>
  <c r="L1011" i="20"/>
  <c r="K1011" i="20"/>
  <c r="I1011" i="20"/>
  <c r="H1011" i="20"/>
  <c r="G1011" i="20"/>
  <c r="E1011" i="20"/>
  <c r="D1011" i="20"/>
  <c r="C1011" i="20"/>
  <c r="AB1010" i="20"/>
  <c r="AA1010" i="20"/>
  <c r="Z1010" i="20"/>
  <c r="V1010" i="20"/>
  <c r="T1010" i="20"/>
  <c r="R1010" i="20"/>
  <c r="P1010" i="20"/>
  <c r="O1010" i="20"/>
  <c r="N1010" i="20"/>
  <c r="L1010" i="20"/>
  <c r="K1010" i="20"/>
  <c r="J1010" i="20"/>
  <c r="H1010" i="20"/>
  <c r="G1010" i="20"/>
  <c r="F1010" i="20"/>
  <c r="D1010" i="20"/>
  <c r="C1010" i="20"/>
  <c r="AC1009" i="20"/>
  <c r="AA1009" i="20"/>
  <c r="Z1009" i="20"/>
  <c r="Y1009" i="20"/>
  <c r="W1009" i="20"/>
  <c r="V1009" i="20"/>
  <c r="U1009" i="20"/>
  <c r="S1009" i="20"/>
  <c r="R1009" i="20"/>
  <c r="Q1009" i="20"/>
  <c r="O1009" i="20"/>
  <c r="N1009" i="20"/>
  <c r="M1009" i="20"/>
  <c r="K1009" i="20"/>
  <c r="J1009" i="20"/>
  <c r="I1009" i="20"/>
  <c r="G1009" i="20"/>
  <c r="F1009" i="20"/>
  <c r="E1009" i="20"/>
  <c r="C1009" i="20"/>
  <c r="AC1008" i="20"/>
  <c r="AB1008" i="20"/>
  <c r="Z1008" i="20"/>
  <c r="Y1008" i="20"/>
  <c r="X1008" i="20"/>
  <c r="V1008" i="20"/>
  <c r="T1008" i="20"/>
  <c r="R1008" i="20"/>
  <c r="P1008" i="20"/>
  <c r="N1008" i="20"/>
  <c r="M1008" i="20"/>
  <c r="L1008" i="20"/>
  <c r="J1008" i="20"/>
  <c r="I1008" i="20"/>
  <c r="H1008" i="20"/>
  <c r="F1008" i="20"/>
  <c r="E1008" i="20"/>
  <c r="D1008" i="20"/>
  <c r="AC1007" i="20"/>
  <c r="AB1007" i="20"/>
  <c r="X1007" i="20"/>
  <c r="W1007" i="20"/>
  <c r="U1007" i="20"/>
  <c r="T1007" i="20"/>
  <c r="S1007" i="20"/>
  <c r="Q1007" i="20"/>
  <c r="P1007" i="20"/>
  <c r="O1007" i="20"/>
  <c r="M1007" i="20"/>
  <c r="L1007" i="20"/>
  <c r="K1007" i="20"/>
  <c r="I1007" i="20"/>
  <c r="H1007" i="20"/>
  <c r="G1007" i="20"/>
  <c r="E1007" i="20"/>
  <c r="D1007" i="20"/>
  <c r="C1007" i="20"/>
  <c r="AB1006" i="20"/>
  <c r="AA1006" i="20"/>
  <c r="Z1006" i="20"/>
  <c r="X1006" i="20"/>
  <c r="V1006" i="20"/>
  <c r="T1006" i="20"/>
  <c r="R1006" i="20"/>
  <c r="P1006" i="20"/>
  <c r="O1006" i="20"/>
  <c r="N1006" i="20"/>
  <c r="L1006" i="20"/>
  <c r="K1006" i="20"/>
  <c r="J1006" i="20"/>
  <c r="H1006" i="20"/>
  <c r="G1006" i="20"/>
  <c r="F1006" i="20"/>
  <c r="D1006" i="20"/>
  <c r="C1006" i="20"/>
  <c r="AC1005" i="20"/>
  <c r="AA1005" i="20"/>
  <c r="Z1005" i="20"/>
  <c r="Y1005" i="20"/>
  <c r="W1005" i="20"/>
  <c r="V1005" i="20"/>
  <c r="U1005" i="20"/>
  <c r="S1005" i="20"/>
  <c r="R1005" i="20"/>
  <c r="Q1005" i="20"/>
  <c r="O1005" i="20"/>
  <c r="N1005" i="20"/>
  <c r="M1005" i="20"/>
  <c r="K1005" i="20"/>
  <c r="J1005" i="20"/>
  <c r="I1005" i="20"/>
  <c r="G1005" i="20"/>
  <c r="F1005" i="20"/>
  <c r="E1005" i="20"/>
  <c r="C1005" i="20"/>
  <c r="AC1004" i="20"/>
  <c r="AB1004" i="20"/>
  <c r="Z1004" i="20"/>
  <c r="Y1004" i="20"/>
  <c r="X1004" i="20"/>
  <c r="V1004" i="20"/>
  <c r="U1004" i="20"/>
  <c r="T1004" i="20"/>
  <c r="R1004" i="20"/>
  <c r="Q1004" i="20"/>
  <c r="P1004" i="20"/>
  <c r="N1004" i="20"/>
  <c r="M1004" i="20"/>
  <c r="L1004" i="20"/>
  <c r="J1004" i="20"/>
  <c r="I1004" i="20"/>
  <c r="H1004" i="20"/>
  <c r="F1004" i="20"/>
  <c r="E1004" i="20"/>
  <c r="D1004" i="20"/>
  <c r="AC1003" i="20"/>
  <c r="AB1003" i="20"/>
  <c r="AA1003" i="20"/>
  <c r="X1003" i="20"/>
  <c r="W1003" i="20"/>
  <c r="U1003" i="20"/>
  <c r="T1003" i="20"/>
  <c r="Q1003" i="20"/>
  <c r="P1003" i="20"/>
  <c r="O1003" i="20"/>
  <c r="M1003" i="20"/>
  <c r="L1003" i="20"/>
  <c r="K1003" i="20"/>
  <c r="I1003" i="20"/>
  <c r="H1003" i="20"/>
  <c r="G1003" i="20"/>
  <c r="E1003" i="20"/>
  <c r="D1003" i="20"/>
  <c r="C1003" i="20"/>
  <c r="AB1002" i="20"/>
  <c r="AA1002" i="20"/>
  <c r="Z1002" i="20"/>
  <c r="V1002" i="20"/>
  <c r="T1002" i="20"/>
  <c r="R1002" i="20"/>
  <c r="P1002" i="20"/>
  <c r="O1002" i="20"/>
  <c r="N1002" i="20"/>
  <c r="L1002" i="20"/>
  <c r="K1002" i="20"/>
  <c r="J1002" i="20"/>
  <c r="H1002" i="20"/>
  <c r="G1002" i="20"/>
  <c r="F1002" i="20"/>
  <c r="D1002" i="20"/>
  <c r="C1002" i="20"/>
  <c r="AC1001" i="20"/>
  <c r="AA1001" i="20"/>
  <c r="Z1001" i="20"/>
  <c r="Y1001" i="20"/>
  <c r="W1001" i="20"/>
  <c r="V1001" i="20"/>
  <c r="U1001" i="20"/>
  <c r="S1001" i="20"/>
  <c r="R1001" i="20"/>
  <c r="Q1001" i="20"/>
  <c r="O1001" i="20"/>
  <c r="N1001" i="20"/>
  <c r="M1001" i="20"/>
  <c r="K1001" i="20"/>
  <c r="J1001" i="20"/>
  <c r="I1001" i="20"/>
  <c r="G1001" i="20"/>
  <c r="F1001" i="20"/>
  <c r="E1001" i="20"/>
  <c r="C1001" i="20"/>
  <c r="AC1000" i="20"/>
  <c r="AB1000" i="20"/>
  <c r="Z1000" i="20"/>
  <c r="Y1000" i="20"/>
  <c r="X1000" i="20"/>
  <c r="V1000" i="20"/>
  <c r="U1000" i="20"/>
  <c r="T1000" i="20"/>
  <c r="R1000" i="20"/>
  <c r="Q1000" i="20"/>
  <c r="P1000" i="20"/>
  <c r="N1000" i="20"/>
  <c r="M1000" i="20"/>
  <c r="L1000" i="20"/>
  <c r="J1000" i="20"/>
  <c r="I1000" i="20"/>
  <c r="H1000" i="20"/>
  <c r="F1000" i="20"/>
  <c r="E1000" i="20"/>
  <c r="D1000" i="20"/>
  <c r="AC999" i="20"/>
  <c r="AB999" i="20"/>
  <c r="X999" i="20"/>
  <c r="W999" i="20"/>
  <c r="T999" i="20"/>
  <c r="S999" i="20"/>
  <c r="Q999" i="20"/>
  <c r="P999" i="20"/>
  <c r="O999" i="20"/>
  <c r="M999" i="20"/>
  <c r="L999" i="20"/>
  <c r="K999" i="20"/>
  <c r="I999" i="20"/>
  <c r="H999" i="20"/>
  <c r="G999" i="20"/>
  <c r="E999" i="20"/>
  <c r="D999" i="20"/>
  <c r="C999" i="20"/>
  <c r="AB998" i="20"/>
  <c r="AA998" i="20"/>
  <c r="Z998" i="20"/>
  <c r="V998" i="20"/>
  <c r="T998" i="20"/>
  <c r="R998" i="20"/>
  <c r="P998" i="20"/>
  <c r="O998" i="20"/>
  <c r="N998" i="20"/>
  <c r="L998" i="20"/>
  <c r="J998" i="20"/>
  <c r="H998" i="20"/>
  <c r="G998" i="20"/>
  <c r="F998" i="20"/>
  <c r="D998" i="20"/>
  <c r="C998" i="20"/>
  <c r="AC997" i="20"/>
  <c r="AA997" i="20"/>
  <c r="Z997" i="20"/>
  <c r="Y997" i="20"/>
  <c r="W997" i="20"/>
  <c r="V997" i="20"/>
  <c r="U997" i="20"/>
  <c r="S997" i="20"/>
  <c r="R997" i="20"/>
  <c r="Q997" i="20"/>
  <c r="O997" i="20"/>
  <c r="N997" i="20"/>
  <c r="M997" i="20"/>
  <c r="K997" i="20"/>
  <c r="J997" i="20"/>
  <c r="I997" i="20"/>
  <c r="G997" i="20"/>
  <c r="F997" i="20"/>
  <c r="E997" i="20"/>
  <c r="C997" i="20"/>
  <c r="AC996" i="20"/>
  <c r="AB996" i="20"/>
  <c r="Z996" i="20"/>
  <c r="Y996" i="20"/>
  <c r="X996" i="20"/>
  <c r="V996" i="20"/>
  <c r="U996" i="20"/>
  <c r="T996" i="20"/>
  <c r="R996" i="20"/>
  <c r="Q996" i="20"/>
  <c r="P996" i="20"/>
  <c r="N996" i="20"/>
  <c r="M996" i="20"/>
  <c r="L996" i="20"/>
  <c r="J996" i="20"/>
  <c r="I996" i="20"/>
  <c r="H996" i="20"/>
  <c r="F996" i="20"/>
  <c r="E996" i="20"/>
  <c r="D996" i="20"/>
  <c r="AC995" i="20"/>
  <c r="AB995" i="20"/>
  <c r="X995" i="20"/>
  <c r="W995" i="20"/>
  <c r="U995" i="20"/>
  <c r="T995" i="20"/>
  <c r="S995" i="20"/>
  <c r="Q995" i="20"/>
  <c r="P995" i="20"/>
  <c r="O995" i="20"/>
  <c r="M995" i="20"/>
  <c r="L995" i="20"/>
  <c r="K995" i="20"/>
  <c r="I995" i="20"/>
  <c r="H995" i="20"/>
  <c r="G995" i="20"/>
  <c r="E995" i="20"/>
  <c r="D995" i="20"/>
  <c r="C995" i="20"/>
  <c r="AB994" i="20"/>
  <c r="AA994" i="20"/>
  <c r="Z994" i="20"/>
  <c r="V994" i="20"/>
  <c r="T994" i="20"/>
  <c r="R994" i="20"/>
  <c r="P994" i="20"/>
  <c r="O994" i="20"/>
  <c r="N994" i="20"/>
  <c r="L994" i="20"/>
  <c r="K994" i="20"/>
  <c r="J994" i="20"/>
  <c r="G994" i="20"/>
  <c r="F994" i="20"/>
  <c r="D994" i="20"/>
  <c r="C994" i="20"/>
  <c r="AC993" i="20"/>
  <c r="AA993" i="20"/>
  <c r="Z993" i="20"/>
  <c r="Y993" i="20"/>
  <c r="W993" i="20"/>
  <c r="V993" i="20"/>
  <c r="U993" i="20"/>
  <c r="S993" i="20"/>
  <c r="R993" i="20"/>
  <c r="Q993" i="20"/>
  <c r="O993" i="20"/>
  <c r="N993" i="20"/>
  <c r="M993" i="20"/>
  <c r="K993" i="20"/>
  <c r="J993" i="20"/>
  <c r="I993" i="20"/>
  <c r="G993" i="20"/>
  <c r="F993" i="20"/>
  <c r="E993" i="20"/>
  <c r="C993" i="20"/>
  <c r="AC992" i="20"/>
  <c r="AB992" i="20"/>
  <c r="Z992" i="20"/>
  <c r="Y992" i="20"/>
  <c r="X992" i="20"/>
  <c r="V992" i="20"/>
  <c r="U992" i="20"/>
  <c r="T992" i="20"/>
  <c r="R992" i="20"/>
  <c r="Q992" i="20"/>
  <c r="P992" i="20"/>
  <c r="N992" i="20"/>
  <c r="M992" i="20"/>
  <c r="L992" i="20"/>
  <c r="J992" i="20"/>
  <c r="I992" i="20"/>
  <c r="H992" i="20"/>
  <c r="F992" i="20"/>
  <c r="E992" i="20"/>
  <c r="D992" i="20"/>
  <c r="AC991" i="20"/>
  <c r="AB991" i="20"/>
  <c r="X991" i="20"/>
  <c r="W991" i="20"/>
  <c r="U991" i="20"/>
  <c r="T991" i="20"/>
  <c r="S991" i="20"/>
  <c r="Q991" i="20"/>
  <c r="P991" i="20"/>
  <c r="O991" i="20"/>
  <c r="M991" i="20"/>
  <c r="L991" i="20"/>
  <c r="K991" i="20"/>
  <c r="I991" i="20"/>
  <c r="H991" i="20"/>
  <c r="G991" i="20"/>
  <c r="E991" i="20"/>
  <c r="D991" i="20"/>
  <c r="C991" i="20"/>
  <c r="AB990" i="20"/>
  <c r="AA990" i="20"/>
  <c r="Z990" i="20"/>
  <c r="X990" i="20"/>
  <c r="V990" i="20"/>
  <c r="T990" i="20"/>
  <c r="R990" i="20"/>
  <c r="P990" i="20"/>
  <c r="O990" i="20"/>
  <c r="N990" i="20"/>
  <c r="L990" i="20"/>
  <c r="K990" i="20"/>
  <c r="J990" i="20"/>
  <c r="H990" i="20"/>
  <c r="G990" i="20"/>
  <c r="F990" i="20"/>
  <c r="D990" i="20"/>
  <c r="C990" i="20"/>
  <c r="AC989" i="20"/>
  <c r="AA989" i="20"/>
  <c r="Z989" i="20"/>
  <c r="Y989" i="20"/>
  <c r="W989" i="20"/>
  <c r="V989" i="20"/>
  <c r="U989" i="20"/>
  <c r="S989" i="20"/>
  <c r="R989" i="20"/>
  <c r="Q989" i="20"/>
  <c r="O989" i="20"/>
  <c r="N989" i="20"/>
  <c r="M989" i="20"/>
  <c r="K989" i="20"/>
  <c r="J989" i="20"/>
  <c r="I989" i="20"/>
  <c r="G989" i="20"/>
  <c r="F989" i="20"/>
  <c r="E989" i="20"/>
  <c r="C989" i="20"/>
  <c r="AC988" i="20"/>
  <c r="AB988" i="20"/>
  <c r="Z988" i="20"/>
  <c r="Y988" i="20"/>
  <c r="X988" i="20"/>
  <c r="V988" i="20"/>
  <c r="U988" i="20"/>
  <c r="T988" i="20"/>
  <c r="R988" i="20"/>
  <c r="Q988" i="20"/>
  <c r="P988" i="20"/>
  <c r="N988" i="20"/>
  <c r="M988" i="20"/>
  <c r="L988" i="20"/>
  <c r="J988" i="20"/>
  <c r="I988" i="20"/>
  <c r="H988" i="20"/>
  <c r="F988" i="20"/>
  <c r="E988" i="20"/>
  <c r="D988" i="20"/>
  <c r="AC987" i="20"/>
  <c r="AB987" i="20"/>
  <c r="X987" i="20"/>
  <c r="W987" i="20"/>
  <c r="U987" i="20"/>
  <c r="T987" i="20"/>
  <c r="S987" i="20"/>
  <c r="Q987" i="20"/>
  <c r="P987" i="20"/>
  <c r="O987" i="20"/>
  <c r="M987" i="20"/>
  <c r="L987" i="20"/>
  <c r="K987" i="20"/>
  <c r="I987" i="20"/>
  <c r="H987" i="20"/>
  <c r="G987" i="20"/>
  <c r="E987" i="20"/>
  <c r="D987" i="20"/>
  <c r="C987" i="20"/>
  <c r="AB986" i="20"/>
  <c r="AA986" i="20"/>
  <c r="Z986" i="20"/>
  <c r="V986" i="20"/>
  <c r="T986" i="20"/>
  <c r="R986" i="20"/>
  <c r="P986" i="20"/>
  <c r="O986" i="20"/>
  <c r="N986" i="20"/>
  <c r="L986" i="20"/>
  <c r="K986" i="20"/>
  <c r="J986" i="20"/>
  <c r="H986" i="20"/>
  <c r="G986" i="20"/>
  <c r="F986" i="20"/>
  <c r="D986" i="20"/>
  <c r="C986" i="20"/>
  <c r="AC985" i="20"/>
  <c r="AA985" i="20"/>
  <c r="Z985" i="20"/>
  <c r="Y985" i="20"/>
  <c r="W985" i="20"/>
  <c r="V985" i="20"/>
  <c r="U985" i="20"/>
  <c r="S985" i="20"/>
  <c r="R985" i="20"/>
  <c r="Q985" i="20"/>
  <c r="O985" i="20"/>
  <c r="N985" i="20"/>
  <c r="M985" i="20"/>
  <c r="K985" i="20"/>
  <c r="J985" i="20"/>
  <c r="I985" i="20"/>
  <c r="G985" i="20"/>
  <c r="F985" i="20"/>
  <c r="E985" i="20"/>
  <c r="C985" i="20"/>
  <c r="AC984" i="20"/>
  <c r="AB984" i="20"/>
  <c r="Z984" i="20"/>
  <c r="Y984" i="20"/>
  <c r="X984" i="20"/>
  <c r="V984" i="20"/>
  <c r="U984" i="20"/>
  <c r="T984" i="20"/>
  <c r="R984" i="20"/>
  <c r="Q984" i="20"/>
  <c r="P984" i="20"/>
  <c r="N984" i="20"/>
  <c r="M984" i="20"/>
  <c r="L984" i="20"/>
  <c r="J984" i="20"/>
  <c r="I984" i="20"/>
  <c r="H984" i="20"/>
  <c r="F984" i="20"/>
  <c r="E984" i="20"/>
  <c r="D984" i="20"/>
  <c r="AC983" i="20"/>
  <c r="AB983" i="20"/>
  <c r="X983" i="20"/>
  <c r="W983" i="20"/>
  <c r="U983" i="20"/>
  <c r="T983" i="20"/>
  <c r="S983" i="20"/>
  <c r="Q983" i="20"/>
  <c r="P983" i="20"/>
  <c r="O983" i="20"/>
  <c r="M983" i="20"/>
  <c r="L983" i="20"/>
  <c r="K983" i="20"/>
  <c r="I983" i="20"/>
  <c r="H983" i="20"/>
  <c r="G983" i="20"/>
  <c r="E983" i="20"/>
  <c r="D983" i="20"/>
  <c r="C983" i="20"/>
  <c r="AB982" i="20"/>
  <c r="AA982" i="20"/>
  <c r="Z982" i="20"/>
  <c r="V982" i="20"/>
  <c r="T982" i="20"/>
  <c r="R982" i="20"/>
  <c r="P982" i="20"/>
  <c r="O982" i="20"/>
  <c r="N982" i="20"/>
  <c r="L982" i="20"/>
  <c r="K982" i="20"/>
  <c r="J982" i="20"/>
  <c r="H982" i="20"/>
  <c r="G982" i="20"/>
  <c r="F982" i="20"/>
  <c r="D982" i="20"/>
  <c r="C982" i="20"/>
  <c r="AC981" i="20"/>
  <c r="AA981" i="20"/>
  <c r="Z981" i="20"/>
  <c r="Y981" i="20"/>
  <c r="W981" i="20"/>
  <c r="V981" i="20"/>
  <c r="U981" i="20"/>
  <c r="S981" i="20"/>
  <c r="R981" i="20"/>
  <c r="Q981" i="20"/>
  <c r="O981" i="20"/>
  <c r="N981" i="20"/>
  <c r="M981" i="20"/>
  <c r="K981" i="20"/>
  <c r="J981" i="20"/>
  <c r="I981" i="20"/>
  <c r="G981" i="20"/>
  <c r="F981" i="20"/>
  <c r="E981" i="20"/>
  <c r="C981" i="20"/>
  <c r="AC980" i="20"/>
  <c r="AB980" i="20"/>
  <c r="Z980" i="20"/>
  <c r="Y980" i="20"/>
  <c r="X980" i="20"/>
  <c r="V980" i="20"/>
  <c r="U980" i="20"/>
  <c r="T980" i="20"/>
  <c r="R980" i="20"/>
  <c r="Q980" i="20"/>
  <c r="P980" i="20"/>
  <c r="N980" i="20"/>
  <c r="M980" i="20"/>
  <c r="L980" i="20"/>
  <c r="J980" i="20"/>
  <c r="I980" i="20"/>
  <c r="H980" i="20"/>
  <c r="F980" i="20"/>
  <c r="E980" i="20"/>
  <c r="D980" i="20"/>
  <c r="AC979" i="20"/>
  <c r="AB979" i="20"/>
  <c r="X979" i="20"/>
  <c r="W979" i="20"/>
  <c r="U979" i="20"/>
  <c r="T979" i="20"/>
  <c r="S979" i="20"/>
  <c r="Q979" i="20"/>
  <c r="P979" i="20"/>
  <c r="O979" i="20"/>
  <c r="M979" i="20"/>
  <c r="L979" i="20"/>
  <c r="K979" i="20"/>
  <c r="I979" i="20"/>
  <c r="H979" i="20"/>
  <c r="G979" i="20"/>
  <c r="E979" i="20"/>
  <c r="D979" i="20"/>
  <c r="C979" i="20"/>
  <c r="AB978" i="20"/>
  <c r="AA978" i="20"/>
  <c r="Z978" i="20"/>
  <c r="V978" i="20"/>
  <c r="T978" i="20"/>
  <c r="R978" i="20"/>
  <c r="P978" i="20"/>
  <c r="O978" i="20"/>
  <c r="N978" i="20"/>
  <c r="L978" i="20"/>
  <c r="K978" i="20"/>
  <c r="J978" i="20"/>
  <c r="H978" i="20"/>
  <c r="G978" i="20"/>
  <c r="F978" i="20"/>
  <c r="D978" i="20"/>
  <c r="C978" i="20"/>
  <c r="AC977" i="20"/>
  <c r="AA977" i="20"/>
  <c r="Z977" i="20"/>
  <c r="Y977" i="20"/>
  <c r="W977" i="20"/>
  <c r="V977" i="20"/>
  <c r="U977" i="20"/>
  <c r="S977" i="20"/>
  <c r="R977" i="20"/>
  <c r="Q977" i="20"/>
  <c r="O977" i="20"/>
  <c r="N977" i="20"/>
  <c r="M977" i="20"/>
  <c r="K977" i="20"/>
  <c r="J977" i="20"/>
  <c r="I977" i="20"/>
  <c r="G977" i="20"/>
  <c r="F977" i="20"/>
  <c r="E977" i="20"/>
  <c r="C977" i="20"/>
  <c r="AC976" i="20"/>
  <c r="AB976" i="20"/>
  <c r="Z976" i="20"/>
  <c r="Y976" i="20"/>
  <c r="X976" i="20"/>
  <c r="V976" i="20"/>
  <c r="U976" i="20"/>
  <c r="T976" i="20"/>
  <c r="R976" i="20"/>
  <c r="Q976" i="20"/>
  <c r="P976" i="20"/>
  <c r="N976" i="20"/>
  <c r="M976" i="20"/>
  <c r="L976" i="20"/>
  <c r="J976" i="20"/>
  <c r="I976" i="20"/>
  <c r="H976" i="20"/>
  <c r="F976" i="20"/>
  <c r="E976" i="20"/>
  <c r="D976" i="20"/>
  <c r="AC975" i="20"/>
  <c r="AB975" i="20"/>
  <c r="X975" i="20"/>
  <c r="W975" i="20"/>
  <c r="U975" i="20"/>
  <c r="T975" i="20"/>
  <c r="S975" i="20"/>
  <c r="Q975" i="20"/>
  <c r="P975" i="20"/>
  <c r="O975" i="20"/>
  <c r="M975" i="20"/>
  <c r="L975" i="20"/>
  <c r="K975" i="20"/>
  <c r="I975" i="20"/>
  <c r="H975" i="20"/>
  <c r="G975" i="20"/>
  <c r="E975" i="20"/>
  <c r="D975" i="20"/>
  <c r="C975" i="20"/>
  <c r="AB974" i="20"/>
  <c r="AA974" i="20"/>
  <c r="Z974" i="20"/>
  <c r="X974" i="20"/>
  <c r="V974" i="20"/>
  <c r="T974" i="20"/>
  <c r="R974" i="20"/>
  <c r="P974" i="20"/>
  <c r="O974" i="20"/>
  <c r="N974" i="20"/>
  <c r="L974" i="20"/>
  <c r="K974" i="20"/>
  <c r="J974" i="20"/>
  <c r="H974" i="20"/>
  <c r="G974" i="20"/>
  <c r="F974" i="20"/>
  <c r="D974" i="20"/>
  <c r="C974" i="20"/>
  <c r="AC973" i="20"/>
  <c r="AA973" i="20"/>
  <c r="Z973" i="20"/>
  <c r="Y973" i="20"/>
  <c r="W973" i="20"/>
  <c r="V973" i="20"/>
  <c r="S973" i="20"/>
  <c r="R973" i="20"/>
  <c r="Q973" i="20"/>
  <c r="O973" i="20"/>
  <c r="N973" i="20"/>
  <c r="M973" i="20"/>
  <c r="K973" i="20"/>
  <c r="J973" i="20"/>
  <c r="I973" i="20"/>
  <c r="G973" i="20"/>
  <c r="F973" i="20"/>
  <c r="E973" i="20"/>
  <c r="C973" i="20"/>
  <c r="AC972" i="20"/>
  <c r="AB972" i="20"/>
  <c r="Z972" i="20"/>
  <c r="Y972" i="20"/>
  <c r="X972" i="20"/>
  <c r="V972" i="20"/>
  <c r="U972" i="20"/>
  <c r="T972" i="20"/>
  <c r="R972" i="20"/>
  <c r="Q972" i="20"/>
  <c r="P972" i="20"/>
  <c r="N972" i="20"/>
  <c r="M972" i="20"/>
  <c r="L972" i="20"/>
  <c r="J972" i="20"/>
  <c r="I972" i="20"/>
  <c r="H972" i="20"/>
  <c r="F972" i="20"/>
  <c r="E972" i="20"/>
  <c r="D972" i="20"/>
  <c r="AC971" i="20"/>
  <c r="AB971" i="20"/>
  <c r="X971" i="20"/>
  <c r="W971" i="20"/>
  <c r="U971" i="20"/>
  <c r="T971" i="20"/>
  <c r="S971" i="20"/>
  <c r="P971" i="20"/>
  <c r="O971" i="20"/>
  <c r="M971" i="20"/>
  <c r="L971" i="20"/>
  <c r="I971" i="20"/>
  <c r="H971" i="20"/>
  <c r="G971" i="20"/>
  <c r="E971" i="20"/>
  <c r="D971" i="20"/>
  <c r="C971" i="20"/>
  <c r="AB970" i="20"/>
  <c r="AA970" i="20"/>
  <c r="Z970" i="20"/>
  <c r="V970" i="20"/>
  <c r="T970" i="20"/>
  <c r="R970" i="20"/>
  <c r="P970" i="20"/>
  <c r="O970" i="20"/>
  <c r="N970" i="20"/>
  <c r="L970" i="20"/>
  <c r="K970" i="20"/>
  <c r="J970" i="20"/>
  <c r="H970" i="20"/>
  <c r="G970" i="20"/>
  <c r="F970" i="20"/>
  <c r="D970" i="20"/>
  <c r="C970" i="20"/>
  <c r="AC969" i="20"/>
  <c r="AA969" i="20"/>
  <c r="Z969" i="20"/>
  <c r="Y969" i="20"/>
  <c r="W969" i="20"/>
  <c r="V969" i="20"/>
  <c r="U969" i="20"/>
  <c r="S969" i="20"/>
  <c r="R969" i="20"/>
  <c r="Q969" i="20"/>
  <c r="O969" i="20"/>
  <c r="N969" i="20"/>
  <c r="M969" i="20"/>
  <c r="K969" i="20"/>
  <c r="J969" i="20"/>
  <c r="I969" i="20"/>
  <c r="G969" i="20"/>
  <c r="F969" i="20"/>
  <c r="E969" i="20"/>
  <c r="C969" i="20"/>
  <c r="AC968" i="20"/>
  <c r="AB968" i="20"/>
  <c r="Z968" i="20"/>
  <c r="Y968" i="20"/>
  <c r="X968" i="20"/>
  <c r="V968" i="20"/>
  <c r="U968" i="20"/>
  <c r="T968" i="20"/>
  <c r="R968" i="20"/>
  <c r="Q968" i="20"/>
  <c r="P968" i="20"/>
  <c r="N968" i="20"/>
  <c r="M968" i="20"/>
  <c r="L968" i="20"/>
  <c r="J968" i="20"/>
  <c r="I968" i="20"/>
  <c r="H968" i="20"/>
  <c r="F968" i="20"/>
  <c r="E968" i="20"/>
  <c r="D968" i="20"/>
  <c r="AC967" i="20"/>
  <c r="AB967" i="20"/>
  <c r="Y967" i="20"/>
  <c r="X967" i="20"/>
  <c r="W967" i="20"/>
  <c r="U967" i="20"/>
  <c r="T967" i="20"/>
  <c r="S967" i="20"/>
  <c r="Q967" i="20"/>
  <c r="P967" i="20"/>
  <c r="O967" i="20"/>
  <c r="M967" i="20"/>
  <c r="L967" i="20"/>
  <c r="K967" i="20"/>
  <c r="I967" i="20"/>
  <c r="H967" i="20"/>
  <c r="G967" i="20"/>
  <c r="E967" i="20"/>
  <c r="D967" i="20"/>
  <c r="C967" i="20"/>
  <c r="AB966" i="20"/>
  <c r="AA966" i="20"/>
  <c r="Z966" i="20"/>
  <c r="V966" i="20"/>
  <c r="T966" i="20"/>
  <c r="R966" i="20"/>
  <c r="P966" i="20"/>
  <c r="O966" i="20"/>
  <c r="N966" i="20"/>
  <c r="L966" i="20"/>
  <c r="K966" i="20"/>
  <c r="J966" i="20"/>
  <c r="H966" i="20"/>
  <c r="G966" i="20"/>
  <c r="D966" i="20"/>
  <c r="C966" i="20"/>
  <c r="AC965" i="20"/>
  <c r="AA965" i="20"/>
  <c r="Z965" i="20"/>
  <c r="Y965" i="20"/>
  <c r="W965" i="20"/>
  <c r="V965" i="20"/>
  <c r="U965" i="20"/>
  <c r="S965" i="20"/>
  <c r="R965" i="20"/>
  <c r="Q965" i="20"/>
  <c r="O965" i="20"/>
  <c r="N965" i="20"/>
  <c r="M965" i="20"/>
  <c r="K965" i="20"/>
  <c r="J965" i="20"/>
  <c r="I965" i="20"/>
  <c r="G965" i="20"/>
  <c r="F965" i="20"/>
  <c r="E965" i="20"/>
  <c r="C965" i="20"/>
  <c r="AC964" i="20"/>
  <c r="AB964" i="20"/>
  <c r="Z964" i="20"/>
  <c r="Y964" i="20"/>
  <c r="X964" i="20"/>
  <c r="V964" i="20"/>
  <c r="U964" i="20"/>
  <c r="T964" i="20"/>
  <c r="R964" i="20"/>
  <c r="Q964" i="20"/>
  <c r="P964" i="20"/>
  <c r="N964" i="20"/>
  <c r="M964" i="20"/>
  <c r="L964" i="20"/>
  <c r="J964" i="20"/>
  <c r="I964" i="20"/>
  <c r="H964" i="20"/>
  <c r="F964" i="20"/>
  <c r="E964" i="20"/>
  <c r="D964" i="20"/>
  <c r="AC963" i="20"/>
  <c r="AB963" i="20"/>
  <c r="X963" i="20"/>
  <c r="W963" i="20"/>
  <c r="U963" i="20"/>
  <c r="T963" i="20"/>
  <c r="S963" i="20"/>
  <c r="Q963" i="20"/>
  <c r="P963" i="20"/>
  <c r="O963" i="20"/>
  <c r="M963" i="20"/>
  <c r="L963" i="20"/>
  <c r="K963" i="20"/>
  <c r="I963" i="20"/>
  <c r="H963" i="20"/>
  <c r="G963" i="20"/>
  <c r="E963" i="20"/>
  <c r="D963" i="20"/>
  <c r="C963" i="20"/>
  <c r="AB962" i="20"/>
  <c r="AA962" i="20"/>
  <c r="Z962" i="20"/>
  <c r="V962" i="20"/>
  <c r="T962" i="20"/>
  <c r="R962" i="20"/>
  <c r="P962" i="20"/>
  <c r="O962" i="20"/>
  <c r="N962" i="20"/>
  <c r="L962" i="20"/>
  <c r="K962" i="20"/>
  <c r="J962" i="20"/>
  <c r="H962" i="20"/>
  <c r="G962" i="20"/>
  <c r="F962" i="20"/>
  <c r="D962" i="20"/>
  <c r="C962" i="20"/>
  <c r="AC961" i="20"/>
  <c r="AA961" i="20"/>
  <c r="Z961" i="20"/>
  <c r="Y961" i="20"/>
  <c r="W961" i="20"/>
  <c r="V961" i="20"/>
  <c r="U961" i="20"/>
  <c r="S961" i="20"/>
  <c r="R961" i="20"/>
  <c r="Q961" i="20"/>
  <c r="O961" i="20"/>
  <c r="N961" i="20"/>
  <c r="M961" i="20"/>
  <c r="K961" i="20"/>
  <c r="J961" i="20"/>
  <c r="I961" i="20"/>
  <c r="G961" i="20"/>
  <c r="C961" i="20"/>
  <c r="AC960" i="20"/>
  <c r="AB960" i="20"/>
  <c r="Z960" i="20"/>
  <c r="Y960" i="20"/>
  <c r="X960" i="20"/>
  <c r="V960" i="20"/>
  <c r="U960" i="20"/>
  <c r="T960" i="20"/>
  <c r="R960" i="20"/>
  <c r="Q960" i="20"/>
  <c r="P960" i="20"/>
  <c r="N960" i="20"/>
  <c r="M960" i="20"/>
  <c r="L960" i="20"/>
  <c r="J960" i="20"/>
  <c r="I960" i="20"/>
  <c r="H960" i="20"/>
  <c r="F960" i="20"/>
  <c r="E960" i="20"/>
  <c r="D960" i="20"/>
  <c r="AC959" i="20"/>
  <c r="AB959" i="20"/>
  <c r="X959" i="20"/>
  <c r="W959" i="20"/>
  <c r="U959" i="20"/>
  <c r="T959" i="20"/>
  <c r="S959" i="20"/>
  <c r="Q959" i="20"/>
  <c r="P959" i="20"/>
  <c r="O959" i="20"/>
  <c r="M959" i="20"/>
  <c r="L959" i="20"/>
  <c r="K959" i="20"/>
  <c r="I959" i="20"/>
  <c r="H959" i="20"/>
  <c r="G959" i="20"/>
  <c r="E959" i="20"/>
  <c r="D959" i="20"/>
  <c r="C959" i="20"/>
  <c r="AB958" i="20"/>
  <c r="AA958" i="20"/>
  <c r="Z958" i="20"/>
  <c r="X958" i="20"/>
  <c r="V958" i="20"/>
  <c r="T958" i="20"/>
  <c r="R958" i="20"/>
  <c r="P958" i="20"/>
  <c r="O958" i="20"/>
  <c r="N958" i="20"/>
  <c r="L958" i="20"/>
  <c r="K958" i="20"/>
  <c r="J958" i="20"/>
  <c r="H958" i="20"/>
  <c r="G958" i="20"/>
  <c r="F958" i="20"/>
  <c r="D958" i="20"/>
  <c r="C958" i="20"/>
  <c r="AC957" i="20"/>
  <c r="AA957" i="20"/>
  <c r="Z957" i="20"/>
  <c r="Y957" i="20"/>
  <c r="W957" i="20"/>
  <c r="V957" i="20"/>
  <c r="S957" i="20"/>
  <c r="R957" i="20"/>
  <c r="Q957" i="20"/>
  <c r="O957" i="20"/>
  <c r="N957" i="20"/>
  <c r="M957" i="20"/>
  <c r="K957" i="20"/>
  <c r="J957" i="20"/>
  <c r="I957" i="20"/>
  <c r="G957" i="20"/>
  <c r="F957" i="20"/>
  <c r="E957" i="20"/>
  <c r="C957" i="20"/>
  <c r="AC956" i="20"/>
  <c r="AB956" i="20"/>
  <c r="Z956" i="20"/>
  <c r="Y956" i="20"/>
  <c r="X956" i="20"/>
  <c r="V956" i="20"/>
  <c r="U956" i="20"/>
  <c r="T956" i="20"/>
  <c r="R956" i="20"/>
  <c r="Q956" i="20"/>
  <c r="P956" i="20"/>
  <c r="N956" i="20"/>
  <c r="M956" i="20"/>
  <c r="L956" i="20"/>
  <c r="J956" i="20"/>
  <c r="I956" i="20"/>
  <c r="H956" i="20"/>
  <c r="F956" i="20"/>
  <c r="E956" i="20"/>
  <c r="D956" i="20"/>
  <c r="AC955" i="20"/>
  <c r="AB955" i="20"/>
  <c r="AA955" i="20"/>
  <c r="Y955" i="20"/>
  <c r="X955" i="20"/>
  <c r="W955" i="20"/>
  <c r="U955" i="20"/>
  <c r="T955" i="20"/>
  <c r="S955" i="20"/>
  <c r="Q955" i="20"/>
  <c r="P955" i="20"/>
  <c r="O955" i="20"/>
  <c r="M955" i="20"/>
  <c r="L955" i="20"/>
  <c r="K955" i="20"/>
  <c r="I955" i="20"/>
  <c r="H955" i="20"/>
  <c r="G955" i="20"/>
  <c r="E955" i="20"/>
  <c r="D955" i="20"/>
  <c r="C955" i="20"/>
  <c r="AC954" i="20"/>
  <c r="AB954" i="20"/>
  <c r="Z954" i="20"/>
  <c r="Y954" i="20"/>
  <c r="X954" i="20"/>
  <c r="V954" i="20"/>
  <c r="U954" i="20"/>
  <c r="T954" i="20"/>
  <c r="Q954" i="20"/>
  <c r="P954" i="20"/>
  <c r="N954" i="20"/>
  <c r="M954" i="20"/>
  <c r="J954" i="20"/>
  <c r="I954" i="20"/>
  <c r="H954" i="20"/>
  <c r="F954" i="20"/>
  <c r="E954" i="20"/>
  <c r="D954" i="20"/>
  <c r="C954" i="20"/>
  <c r="AC947" i="20"/>
  <c r="AB947" i="20"/>
  <c r="AA947" i="20"/>
  <c r="Z947" i="20"/>
  <c r="Y947" i="20"/>
  <c r="X947" i="20"/>
  <c r="W947" i="20"/>
  <c r="V947" i="20"/>
  <c r="U947" i="20"/>
  <c r="T947" i="20"/>
  <c r="R947" i="20"/>
  <c r="Q947" i="20"/>
  <c r="P947" i="20"/>
  <c r="O947" i="20"/>
  <c r="N947" i="20"/>
  <c r="M947" i="20"/>
  <c r="L947" i="20"/>
  <c r="K947" i="20"/>
  <c r="J947" i="20"/>
  <c r="I947" i="20"/>
  <c r="H947" i="20"/>
  <c r="G947" i="20"/>
  <c r="E947" i="20"/>
  <c r="D947" i="20"/>
  <c r="C947" i="20"/>
  <c r="AC946" i="20"/>
  <c r="AB946" i="20"/>
  <c r="AA946" i="20"/>
  <c r="Z946" i="20"/>
  <c r="Y946" i="20"/>
  <c r="X946" i="20"/>
  <c r="W946" i="20"/>
  <c r="V946" i="20"/>
  <c r="T946" i="20"/>
  <c r="S946" i="20"/>
  <c r="R946" i="20"/>
  <c r="P946" i="20"/>
  <c r="O946" i="20"/>
  <c r="N946" i="20"/>
  <c r="M946" i="20"/>
  <c r="L946" i="20"/>
  <c r="K946" i="20"/>
  <c r="J946" i="20"/>
  <c r="I946" i="20"/>
  <c r="H946" i="20"/>
  <c r="G946" i="20"/>
  <c r="F946" i="20"/>
  <c r="E946" i="20"/>
  <c r="D946" i="20"/>
  <c r="C946" i="20"/>
  <c r="AC945" i="20"/>
  <c r="AB945" i="20"/>
  <c r="AA945" i="20"/>
  <c r="Z945" i="20"/>
  <c r="Y945" i="20"/>
  <c r="X945" i="20"/>
  <c r="W945" i="20"/>
  <c r="V945" i="20"/>
  <c r="U945" i="20"/>
  <c r="T945" i="20"/>
  <c r="S945" i="20"/>
  <c r="R945" i="20"/>
  <c r="Q945" i="20"/>
  <c r="P945" i="20"/>
  <c r="O945" i="20"/>
  <c r="N945" i="20"/>
  <c r="M945" i="20"/>
  <c r="L945" i="20"/>
  <c r="K945" i="20"/>
  <c r="J945" i="20"/>
  <c r="I945" i="20"/>
  <c r="H945" i="20"/>
  <c r="G945" i="20"/>
  <c r="F945" i="20"/>
  <c r="E945" i="20"/>
  <c r="D945" i="20"/>
  <c r="C945" i="20"/>
  <c r="AC944" i="20"/>
  <c r="AB944" i="20"/>
  <c r="AA944" i="20"/>
  <c r="Z944" i="20"/>
  <c r="Y944" i="20"/>
  <c r="X944" i="20"/>
  <c r="W944" i="20"/>
  <c r="V944" i="20"/>
  <c r="U944" i="20"/>
  <c r="T944" i="20"/>
  <c r="S944" i="20"/>
  <c r="R944" i="20"/>
  <c r="Q944" i="20"/>
  <c r="P944" i="20"/>
  <c r="O944" i="20"/>
  <c r="N944" i="20"/>
  <c r="M944" i="20"/>
  <c r="L944" i="20"/>
  <c r="K944" i="20"/>
  <c r="J944" i="20"/>
  <c r="I944" i="20"/>
  <c r="H944" i="20"/>
  <c r="G944" i="20"/>
  <c r="F944" i="20"/>
  <c r="E944" i="20"/>
  <c r="D944" i="20"/>
  <c r="C944" i="20"/>
  <c r="AC943" i="20"/>
  <c r="AB943" i="20"/>
  <c r="AA943" i="20"/>
  <c r="Z943" i="20"/>
  <c r="Y943" i="20"/>
  <c r="X943" i="20"/>
  <c r="W943" i="20"/>
  <c r="V943" i="20"/>
  <c r="U943" i="20"/>
  <c r="T943" i="20"/>
  <c r="S943" i="20"/>
  <c r="R943" i="20"/>
  <c r="Q943" i="20"/>
  <c r="P943" i="20"/>
  <c r="O943" i="20"/>
  <c r="N943" i="20"/>
  <c r="M943" i="20"/>
  <c r="L943" i="20"/>
  <c r="K943" i="20"/>
  <c r="J943" i="20"/>
  <c r="I943" i="20"/>
  <c r="H943" i="20"/>
  <c r="G943" i="20"/>
  <c r="F943" i="20"/>
  <c r="E943" i="20"/>
  <c r="D943" i="20"/>
  <c r="C943" i="20"/>
  <c r="AC942" i="20"/>
  <c r="AB942" i="20"/>
  <c r="AA942" i="20"/>
  <c r="Z942" i="20"/>
  <c r="Y942" i="20"/>
  <c r="X942" i="20"/>
  <c r="W942" i="20"/>
  <c r="V942" i="20"/>
  <c r="U942" i="20"/>
  <c r="T942" i="20"/>
  <c r="S942" i="20"/>
  <c r="R942" i="20"/>
  <c r="Q942" i="20"/>
  <c r="P942" i="20"/>
  <c r="O942" i="20"/>
  <c r="N942" i="20"/>
  <c r="M942" i="20"/>
  <c r="L942" i="20"/>
  <c r="K942" i="20"/>
  <c r="J942" i="20"/>
  <c r="I942" i="20"/>
  <c r="H942" i="20"/>
  <c r="G942" i="20"/>
  <c r="F942" i="20"/>
  <c r="E942" i="20"/>
  <c r="D942" i="20"/>
  <c r="C942" i="20"/>
  <c r="AC941" i="20"/>
  <c r="AB941" i="20"/>
  <c r="AA941" i="20"/>
  <c r="Z941" i="20"/>
  <c r="Y941" i="20"/>
  <c r="X941" i="20"/>
  <c r="W941" i="20"/>
  <c r="V941" i="20"/>
  <c r="T941" i="20"/>
  <c r="S941" i="20"/>
  <c r="R941" i="20"/>
  <c r="P941" i="20"/>
  <c r="O941" i="20"/>
  <c r="N941" i="20"/>
  <c r="M941" i="20"/>
  <c r="L941" i="20"/>
  <c r="K941" i="20"/>
  <c r="J941" i="20"/>
  <c r="I941" i="20"/>
  <c r="H941" i="20"/>
  <c r="G941" i="20"/>
  <c r="F941" i="20"/>
  <c r="E941" i="20"/>
  <c r="D941" i="20"/>
  <c r="C941" i="20"/>
  <c r="AC940" i="20"/>
  <c r="AB940" i="20"/>
  <c r="AA940" i="20"/>
  <c r="Z940" i="20"/>
  <c r="Y940" i="20"/>
  <c r="X940" i="20"/>
  <c r="W940" i="20"/>
  <c r="V940" i="20"/>
  <c r="U940" i="20"/>
  <c r="T940" i="20"/>
  <c r="S940" i="20"/>
  <c r="R940" i="20"/>
  <c r="Q940" i="20"/>
  <c r="P940" i="20"/>
  <c r="O940" i="20"/>
  <c r="N940" i="20"/>
  <c r="M940" i="20"/>
  <c r="L940" i="20"/>
  <c r="K940" i="20"/>
  <c r="J940" i="20"/>
  <c r="I940" i="20"/>
  <c r="H940" i="20"/>
  <c r="G940" i="20"/>
  <c r="F940" i="20"/>
  <c r="E940" i="20"/>
  <c r="D940" i="20"/>
  <c r="C940" i="20"/>
  <c r="AC939" i="20"/>
  <c r="AB939" i="20"/>
  <c r="AA939" i="20"/>
  <c r="Z939" i="20"/>
  <c r="Y939" i="20"/>
  <c r="X939" i="20"/>
  <c r="W939" i="20"/>
  <c r="V939" i="20"/>
  <c r="U939" i="20"/>
  <c r="T939" i="20"/>
  <c r="S939" i="20"/>
  <c r="R939" i="20"/>
  <c r="Q939" i="20"/>
  <c r="P939" i="20"/>
  <c r="O939" i="20"/>
  <c r="N939" i="20"/>
  <c r="M939" i="20"/>
  <c r="L939" i="20"/>
  <c r="K939" i="20"/>
  <c r="J939" i="20"/>
  <c r="I939" i="20"/>
  <c r="H939" i="20"/>
  <c r="G939" i="20"/>
  <c r="F939" i="20"/>
  <c r="E939" i="20"/>
  <c r="D939" i="20"/>
  <c r="C939" i="20"/>
  <c r="AC938" i="20"/>
  <c r="AB938" i="20"/>
  <c r="AA938" i="20"/>
  <c r="Z938" i="20"/>
  <c r="Y938" i="20"/>
  <c r="X938" i="20"/>
  <c r="W938" i="20"/>
  <c r="V938" i="20"/>
  <c r="U938" i="20"/>
  <c r="T938" i="20"/>
  <c r="S938" i="20"/>
  <c r="R938" i="20"/>
  <c r="Q938" i="20"/>
  <c r="P938" i="20"/>
  <c r="O938" i="20"/>
  <c r="N938" i="20"/>
  <c r="M938" i="20"/>
  <c r="L938" i="20"/>
  <c r="K938" i="20"/>
  <c r="J938" i="20"/>
  <c r="I938" i="20"/>
  <c r="H938" i="20"/>
  <c r="G938" i="20"/>
  <c r="F938" i="20"/>
  <c r="E938" i="20"/>
  <c r="D938" i="20"/>
  <c r="C938" i="20"/>
  <c r="AC937" i="20"/>
  <c r="AB937" i="20"/>
  <c r="AA937" i="20"/>
  <c r="Z937" i="20"/>
  <c r="Y937" i="20"/>
  <c r="X937" i="20"/>
  <c r="W937" i="20"/>
  <c r="V937" i="20"/>
  <c r="U937" i="20"/>
  <c r="T937" i="20"/>
  <c r="S937" i="20"/>
  <c r="R937" i="20"/>
  <c r="Q937" i="20"/>
  <c r="P937" i="20"/>
  <c r="O937" i="20"/>
  <c r="N937" i="20"/>
  <c r="M937" i="20"/>
  <c r="L937" i="20"/>
  <c r="K937" i="20"/>
  <c r="J937" i="20"/>
  <c r="I937" i="20"/>
  <c r="H937" i="20"/>
  <c r="G937" i="20"/>
  <c r="F937" i="20"/>
  <c r="E937" i="20"/>
  <c r="D937" i="20"/>
  <c r="C937" i="20"/>
  <c r="AC936" i="20"/>
  <c r="AB936" i="20"/>
  <c r="AA936" i="20"/>
  <c r="Z936" i="20"/>
  <c r="Y936" i="20"/>
  <c r="X936" i="20"/>
  <c r="W936" i="20"/>
  <c r="V936" i="20"/>
  <c r="U936" i="20"/>
  <c r="T936" i="20"/>
  <c r="S936" i="20"/>
  <c r="R936" i="20"/>
  <c r="Q936" i="20"/>
  <c r="P936" i="20"/>
  <c r="O936" i="20"/>
  <c r="N936" i="20"/>
  <c r="M936" i="20"/>
  <c r="L936" i="20"/>
  <c r="K936" i="20"/>
  <c r="J936" i="20"/>
  <c r="I936" i="20"/>
  <c r="H936" i="20"/>
  <c r="G936" i="20"/>
  <c r="F936" i="20"/>
  <c r="E936" i="20"/>
  <c r="D936" i="20"/>
  <c r="C936" i="20"/>
  <c r="AC935" i="20"/>
  <c r="AB935" i="20"/>
  <c r="AA935" i="20"/>
  <c r="Z935" i="20"/>
  <c r="Y935" i="20"/>
  <c r="X935" i="20"/>
  <c r="W935" i="20"/>
  <c r="V935" i="20"/>
  <c r="U935" i="20"/>
  <c r="T935" i="20"/>
  <c r="S935" i="20"/>
  <c r="R935" i="20"/>
  <c r="Q935" i="20"/>
  <c r="P935" i="20"/>
  <c r="O935" i="20"/>
  <c r="N935" i="20"/>
  <c r="M935" i="20"/>
  <c r="L935" i="20"/>
  <c r="K935" i="20"/>
  <c r="J935" i="20"/>
  <c r="I935" i="20"/>
  <c r="H935" i="20"/>
  <c r="G935" i="20"/>
  <c r="F935" i="20"/>
  <c r="E935" i="20"/>
  <c r="D935" i="20"/>
  <c r="C935" i="20"/>
  <c r="AC934" i="20"/>
  <c r="AB934" i="20"/>
  <c r="AA934" i="20"/>
  <c r="Z934" i="20"/>
  <c r="Y934" i="20"/>
  <c r="X934" i="20"/>
  <c r="W934" i="20"/>
  <c r="V934" i="20"/>
  <c r="U934" i="20"/>
  <c r="T934" i="20"/>
  <c r="S934" i="20"/>
  <c r="R934" i="20"/>
  <c r="Q934" i="20"/>
  <c r="P934" i="20"/>
  <c r="O934" i="20"/>
  <c r="N934" i="20"/>
  <c r="M934" i="20"/>
  <c r="L934" i="20"/>
  <c r="K934" i="20"/>
  <c r="J934" i="20"/>
  <c r="I934" i="20"/>
  <c r="H934" i="20"/>
  <c r="G934" i="20"/>
  <c r="F934" i="20"/>
  <c r="E934" i="20"/>
  <c r="D934" i="20"/>
  <c r="C934" i="20"/>
  <c r="AC933" i="20"/>
  <c r="AB933" i="20"/>
  <c r="AA933" i="20"/>
  <c r="Z933" i="20"/>
  <c r="Y933" i="20"/>
  <c r="X933" i="20"/>
  <c r="W933" i="20"/>
  <c r="V933" i="20"/>
  <c r="U933" i="20"/>
  <c r="T933" i="20"/>
  <c r="S933" i="20"/>
  <c r="R933" i="20"/>
  <c r="Q933" i="20"/>
  <c r="P933" i="20"/>
  <c r="O933" i="20"/>
  <c r="N933" i="20"/>
  <c r="M933" i="20"/>
  <c r="L933" i="20"/>
  <c r="K933" i="20"/>
  <c r="J933" i="20"/>
  <c r="I933" i="20"/>
  <c r="H933" i="20"/>
  <c r="G933" i="20"/>
  <c r="F933" i="20"/>
  <c r="E933" i="20"/>
  <c r="D933" i="20"/>
  <c r="C933" i="20"/>
  <c r="AC932" i="20"/>
  <c r="AB932" i="20"/>
  <c r="AA932" i="20"/>
  <c r="Z932" i="20"/>
  <c r="Y932" i="20"/>
  <c r="X932" i="20"/>
  <c r="W932" i="20"/>
  <c r="V932" i="20"/>
  <c r="U932" i="20"/>
  <c r="T932" i="20"/>
  <c r="S932" i="20"/>
  <c r="R932" i="20"/>
  <c r="Q932" i="20"/>
  <c r="P932" i="20"/>
  <c r="O932" i="20"/>
  <c r="N932" i="20"/>
  <c r="M932" i="20"/>
  <c r="L932" i="20"/>
  <c r="K932" i="20"/>
  <c r="J932" i="20"/>
  <c r="I932" i="20"/>
  <c r="H932" i="20"/>
  <c r="G932" i="20"/>
  <c r="F932" i="20"/>
  <c r="E932" i="20"/>
  <c r="D932" i="20"/>
  <c r="C932" i="20"/>
  <c r="AC931" i="20"/>
  <c r="AB931" i="20"/>
  <c r="AA931" i="20"/>
  <c r="Z931" i="20"/>
  <c r="Y931" i="20"/>
  <c r="X931" i="20"/>
  <c r="W931" i="20"/>
  <c r="V931" i="20"/>
  <c r="U931" i="20"/>
  <c r="T931" i="20"/>
  <c r="S931" i="20"/>
  <c r="R931" i="20"/>
  <c r="Q931" i="20"/>
  <c r="P931" i="20"/>
  <c r="O931" i="20"/>
  <c r="N931" i="20"/>
  <c r="M931" i="20"/>
  <c r="L931" i="20"/>
  <c r="K931" i="20"/>
  <c r="J931" i="20"/>
  <c r="I931" i="20"/>
  <c r="H931" i="20"/>
  <c r="G931" i="20"/>
  <c r="F931" i="20"/>
  <c r="E931" i="20"/>
  <c r="D931" i="20"/>
  <c r="C931" i="20"/>
  <c r="AC930" i="20"/>
  <c r="AB930" i="20"/>
  <c r="AA930" i="20"/>
  <c r="Z930" i="20"/>
  <c r="Y930" i="20"/>
  <c r="X930" i="20"/>
  <c r="W930" i="20"/>
  <c r="V930" i="20"/>
  <c r="U930" i="20"/>
  <c r="T930" i="20"/>
  <c r="S930" i="20"/>
  <c r="R930" i="20"/>
  <c r="Q930" i="20"/>
  <c r="P930" i="20"/>
  <c r="O930" i="20"/>
  <c r="N930" i="20"/>
  <c r="M930" i="20"/>
  <c r="L930" i="20"/>
  <c r="K930" i="20"/>
  <c r="J930" i="20"/>
  <c r="I930" i="20"/>
  <c r="H930" i="20"/>
  <c r="G930" i="20"/>
  <c r="F930" i="20"/>
  <c r="E930" i="20"/>
  <c r="D930" i="20"/>
  <c r="C930" i="20"/>
  <c r="AC929" i="20"/>
  <c r="AB929" i="20"/>
  <c r="AA929" i="20"/>
  <c r="Z929" i="20"/>
  <c r="Y929" i="20"/>
  <c r="X929" i="20"/>
  <c r="W929" i="20"/>
  <c r="V929" i="20"/>
  <c r="U929" i="20"/>
  <c r="T929" i="20"/>
  <c r="S929" i="20"/>
  <c r="R929" i="20"/>
  <c r="Q929" i="20"/>
  <c r="P929" i="20"/>
  <c r="O929" i="20"/>
  <c r="N929" i="20"/>
  <c r="M929" i="20"/>
  <c r="L929" i="20"/>
  <c r="K929" i="20"/>
  <c r="J929" i="20"/>
  <c r="I929" i="20"/>
  <c r="H929" i="20"/>
  <c r="G929" i="20"/>
  <c r="F929" i="20"/>
  <c r="E929" i="20"/>
  <c r="D929" i="20"/>
  <c r="C929" i="20"/>
  <c r="AC928" i="20"/>
  <c r="AB928" i="20"/>
  <c r="AA928" i="20"/>
  <c r="Z928" i="20"/>
  <c r="Y928" i="20"/>
  <c r="X928" i="20"/>
  <c r="W928" i="20"/>
  <c r="V928" i="20"/>
  <c r="U928" i="20"/>
  <c r="T928" i="20"/>
  <c r="S928" i="20"/>
  <c r="R928" i="20"/>
  <c r="Q928" i="20"/>
  <c r="P928" i="20"/>
  <c r="O928" i="20"/>
  <c r="N928" i="20"/>
  <c r="M928" i="20"/>
  <c r="L928" i="20"/>
  <c r="K928" i="20"/>
  <c r="J928" i="20"/>
  <c r="I928" i="20"/>
  <c r="H928" i="20"/>
  <c r="G928" i="20"/>
  <c r="F928" i="20"/>
  <c r="E928" i="20"/>
  <c r="D928" i="20"/>
  <c r="C928" i="20"/>
  <c r="AC927" i="20"/>
  <c r="AB927" i="20"/>
  <c r="AA927" i="20"/>
  <c r="Z927" i="20"/>
  <c r="Y927" i="20"/>
  <c r="X927" i="20"/>
  <c r="W927" i="20"/>
  <c r="V927" i="20"/>
  <c r="U927" i="20"/>
  <c r="T927" i="20"/>
  <c r="S927" i="20"/>
  <c r="R927" i="20"/>
  <c r="Q927" i="20"/>
  <c r="P927" i="20"/>
  <c r="O927" i="20"/>
  <c r="N927" i="20"/>
  <c r="M927" i="20"/>
  <c r="L927" i="20"/>
  <c r="K927" i="20"/>
  <c r="J927" i="20"/>
  <c r="I927" i="20"/>
  <c r="H927" i="20"/>
  <c r="G927" i="20"/>
  <c r="F927" i="20"/>
  <c r="E927" i="20"/>
  <c r="D927" i="20"/>
  <c r="C927" i="20"/>
  <c r="AC926" i="20"/>
  <c r="AB926" i="20"/>
  <c r="AA926" i="20"/>
  <c r="Z926" i="20"/>
  <c r="Y926" i="20"/>
  <c r="X926" i="20"/>
  <c r="W926" i="20"/>
  <c r="V926" i="20"/>
  <c r="U926" i="20"/>
  <c r="T926" i="20"/>
  <c r="S926" i="20"/>
  <c r="Q926" i="20"/>
  <c r="P926" i="20"/>
  <c r="O926" i="20"/>
  <c r="N926" i="20"/>
  <c r="M926" i="20"/>
  <c r="L926" i="20"/>
  <c r="K926" i="20"/>
  <c r="J926" i="20"/>
  <c r="I926" i="20"/>
  <c r="H926" i="20"/>
  <c r="G926" i="20"/>
  <c r="E926" i="20"/>
  <c r="D926" i="20"/>
  <c r="C926" i="20"/>
  <c r="AC925" i="20"/>
  <c r="AB925" i="20"/>
  <c r="AA925" i="20"/>
  <c r="Z925" i="20"/>
  <c r="Y925" i="20"/>
  <c r="X925" i="20"/>
  <c r="W925" i="20"/>
  <c r="V925" i="20"/>
  <c r="U925" i="20"/>
  <c r="T925" i="20"/>
  <c r="S925" i="20"/>
  <c r="R925" i="20"/>
  <c r="Q925" i="20"/>
  <c r="P925" i="20"/>
  <c r="O925" i="20"/>
  <c r="N925" i="20"/>
  <c r="M925" i="20"/>
  <c r="L925" i="20"/>
  <c r="K925" i="20"/>
  <c r="J925" i="20"/>
  <c r="I925" i="20"/>
  <c r="H925" i="20"/>
  <c r="G925" i="20"/>
  <c r="F925" i="20"/>
  <c r="E925" i="20"/>
  <c r="D925" i="20"/>
  <c r="C925" i="20"/>
  <c r="AC924" i="20"/>
  <c r="AB924" i="20"/>
  <c r="AA924" i="20"/>
  <c r="Z924" i="20"/>
  <c r="Y924" i="20"/>
  <c r="X924" i="20"/>
  <c r="W924" i="20"/>
  <c r="V924" i="20"/>
  <c r="T924" i="20"/>
  <c r="S924" i="20"/>
  <c r="Q924" i="20"/>
  <c r="P924" i="20"/>
  <c r="O924" i="20"/>
  <c r="N924" i="20"/>
  <c r="M924" i="20"/>
  <c r="L924" i="20"/>
  <c r="K924" i="20"/>
  <c r="J924" i="20"/>
  <c r="I924" i="20"/>
  <c r="H924" i="20"/>
  <c r="G924" i="20"/>
  <c r="F924" i="20"/>
  <c r="E924" i="20"/>
  <c r="D924" i="20"/>
  <c r="C924" i="20"/>
  <c r="AC923" i="20"/>
  <c r="AB923" i="20"/>
  <c r="AA923" i="20"/>
  <c r="Z923" i="20"/>
  <c r="Y923" i="20"/>
  <c r="X923" i="20"/>
  <c r="W923" i="20"/>
  <c r="V923" i="20"/>
  <c r="U923" i="20"/>
  <c r="T923" i="20"/>
  <c r="S923" i="20"/>
  <c r="R923" i="20"/>
  <c r="Q923" i="20"/>
  <c r="P923" i="20"/>
  <c r="O923" i="20"/>
  <c r="N923" i="20"/>
  <c r="M923" i="20"/>
  <c r="L923" i="20"/>
  <c r="K923" i="20"/>
  <c r="J923" i="20"/>
  <c r="I923" i="20"/>
  <c r="H923" i="20"/>
  <c r="G923" i="20"/>
  <c r="F923" i="20"/>
  <c r="E923" i="20"/>
  <c r="D923" i="20"/>
  <c r="C923" i="20"/>
  <c r="AC922" i="20"/>
  <c r="AB922" i="20"/>
  <c r="AA922" i="20"/>
  <c r="Z922" i="20"/>
  <c r="Y922" i="20"/>
  <c r="X922" i="20"/>
  <c r="W922" i="20"/>
  <c r="V922" i="20"/>
  <c r="U922" i="20"/>
  <c r="T922" i="20"/>
  <c r="S922" i="20"/>
  <c r="R922" i="20"/>
  <c r="Q922" i="20"/>
  <c r="P922" i="20"/>
  <c r="O922" i="20"/>
  <c r="N922" i="20"/>
  <c r="M922" i="20"/>
  <c r="L922" i="20"/>
  <c r="K922" i="20"/>
  <c r="J922" i="20"/>
  <c r="I922" i="20"/>
  <c r="H922" i="20"/>
  <c r="G922" i="20"/>
  <c r="F922" i="20"/>
  <c r="E922" i="20"/>
  <c r="D922" i="20"/>
  <c r="C922" i="20"/>
  <c r="AC921" i="20"/>
  <c r="AB921" i="20"/>
  <c r="AA921" i="20"/>
  <c r="Z921" i="20"/>
  <c r="Y921" i="20"/>
  <c r="X921" i="20"/>
  <c r="W921" i="20"/>
  <c r="V921" i="20"/>
  <c r="U921" i="20"/>
  <c r="T921" i="20"/>
  <c r="S921" i="20"/>
  <c r="R921" i="20"/>
  <c r="Q921" i="20"/>
  <c r="P921" i="20"/>
  <c r="O921" i="20"/>
  <c r="N921" i="20"/>
  <c r="M921" i="20"/>
  <c r="L921" i="20"/>
  <c r="K921" i="20"/>
  <c r="J921" i="20"/>
  <c r="I921" i="20"/>
  <c r="H921" i="20"/>
  <c r="G921" i="20"/>
  <c r="F921" i="20"/>
  <c r="E921" i="20"/>
  <c r="D921" i="20"/>
  <c r="C921" i="20"/>
  <c r="AC920" i="20"/>
  <c r="AB920" i="20"/>
  <c r="AA920" i="20"/>
  <c r="Z920" i="20"/>
  <c r="Y920" i="20"/>
  <c r="X920" i="20"/>
  <c r="W920" i="20"/>
  <c r="V920" i="20"/>
  <c r="U920" i="20"/>
  <c r="R920" i="20"/>
  <c r="Q920" i="20"/>
  <c r="P920" i="20"/>
  <c r="O920" i="20"/>
  <c r="N920" i="20"/>
  <c r="M920" i="20"/>
  <c r="L920" i="20"/>
  <c r="K920" i="20"/>
  <c r="J920" i="20"/>
  <c r="I920" i="20"/>
  <c r="H920" i="20"/>
  <c r="G920" i="20"/>
  <c r="F920" i="20"/>
  <c r="E920" i="20"/>
  <c r="D920" i="20"/>
  <c r="C920" i="20"/>
  <c r="AC919" i="20"/>
  <c r="AB919" i="20"/>
  <c r="AA919" i="20"/>
  <c r="Z919" i="20"/>
  <c r="Y919" i="20"/>
  <c r="X919" i="20"/>
  <c r="W919" i="20"/>
  <c r="V919" i="20"/>
  <c r="R919" i="20"/>
  <c r="P919" i="20"/>
  <c r="O919" i="20"/>
  <c r="N919" i="20"/>
  <c r="M919" i="20"/>
  <c r="L919" i="20"/>
  <c r="K919" i="20"/>
  <c r="J919" i="20"/>
  <c r="H919" i="20"/>
  <c r="G919" i="20"/>
  <c r="F919" i="20"/>
  <c r="E919" i="20"/>
  <c r="D919" i="20"/>
  <c r="C919" i="20"/>
  <c r="AC918" i="20"/>
  <c r="AB918" i="20"/>
  <c r="AA918" i="20"/>
  <c r="Z918" i="20"/>
  <c r="Y918" i="20"/>
  <c r="X918" i="20"/>
  <c r="W918" i="20"/>
  <c r="V918" i="20"/>
  <c r="U918" i="20"/>
  <c r="T918" i="20"/>
  <c r="S918" i="20"/>
  <c r="R918" i="20"/>
  <c r="Q918" i="20"/>
  <c r="P918" i="20"/>
  <c r="O918" i="20"/>
  <c r="N918" i="20"/>
  <c r="M918" i="20"/>
  <c r="L918" i="20"/>
  <c r="K918" i="20"/>
  <c r="J918" i="20"/>
  <c r="I918" i="20"/>
  <c r="H918" i="20"/>
  <c r="G918" i="20"/>
  <c r="F918" i="20"/>
  <c r="E918" i="20"/>
  <c r="D918" i="20"/>
  <c r="C918" i="20"/>
  <c r="AC917" i="20"/>
  <c r="AB917" i="20"/>
  <c r="AA917" i="20"/>
  <c r="Z917" i="20"/>
  <c r="Y917" i="20"/>
  <c r="X917" i="20"/>
  <c r="W917" i="20"/>
  <c r="V917" i="20"/>
  <c r="U917" i="20"/>
  <c r="T917" i="20"/>
  <c r="S917" i="20"/>
  <c r="R917" i="20"/>
  <c r="Q917" i="20"/>
  <c r="P917" i="20"/>
  <c r="O917" i="20"/>
  <c r="N917" i="20"/>
  <c r="M917" i="20"/>
  <c r="L917" i="20"/>
  <c r="K917" i="20"/>
  <c r="J917" i="20"/>
  <c r="I917" i="20"/>
  <c r="H917" i="20"/>
  <c r="G917" i="20"/>
  <c r="F917" i="20"/>
  <c r="E917" i="20"/>
  <c r="D917" i="20"/>
  <c r="C917" i="20"/>
  <c r="AC916" i="20"/>
  <c r="AB916" i="20"/>
  <c r="AA916" i="20"/>
  <c r="Z916" i="20"/>
  <c r="Y916" i="20"/>
  <c r="X916" i="20"/>
  <c r="W916" i="20"/>
  <c r="V916" i="20"/>
  <c r="U916" i="20"/>
  <c r="T916" i="20"/>
  <c r="S916" i="20"/>
  <c r="R916" i="20"/>
  <c r="Q916" i="20"/>
  <c r="P916" i="20"/>
  <c r="O916" i="20"/>
  <c r="N916" i="20"/>
  <c r="M916" i="20"/>
  <c r="L916" i="20"/>
  <c r="K916" i="20"/>
  <c r="J916" i="20"/>
  <c r="I916" i="20"/>
  <c r="H916" i="20"/>
  <c r="G916" i="20"/>
  <c r="F916" i="20"/>
  <c r="E916" i="20"/>
  <c r="D916" i="20"/>
  <c r="C916" i="20"/>
  <c r="AC915" i="20"/>
  <c r="AB915" i="20"/>
  <c r="AA915" i="20"/>
  <c r="Z915" i="20"/>
  <c r="Y915" i="20"/>
  <c r="X915" i="20"/>
  <c r="W915" i="20"/>
  <c r="V915" i="20"/>
  <c r="U915" i="20"/>
  <c r="T915" i="20"/>
  <c r="S915" i="20"/>
  <c r="R915" i="20"/>
  <c r="Q915" i="20"/>
  <c r="P915" i="20"/>
  <c r="O915" i="20"/>
  <c r="N915" i="20"/>
  <c r="M915" i="20"/>
  <c r="L915" i="20"/>
  <c r="K915" i="20"/>
  <c r="J915" i="20"/>
  <c r="I915" i="20"/>
  <c r="H915" i="20"/>
  <c r="G915" i="20"/>
  <c r="F915" i="20"/>
  <c r="E915" i="20"/>
  <c r="D915" i="20"/>
  <c r="C915" i="20"/>
  <c r="AC914" i="20"/>
  <c r="AB914" i="20"/>
  <c r="AA914" i="20"/>
  <c r="Z914" i="20"/>
  <c r="Y914" i="20"/>
  <c r="X914" i="20"/>
  <c r="W914" i="20"/>
  <c r="V914" i="20"/>
  <c r="U914" i="20"/>
  <c r="T914" i="20"/>
  <c r="S914" i="20"/>
  <c r="R914" i="20"/>
  <c r="Q914" i="20"/>
  <c r="P914" i="20"/>
  <c r="O914" i="20"/>
  <c r="N914" i="20"/>
  <c r="M914" i="20"/>
  <c r="L914" i="20"/>
  <c r="K914" i="20"/>
  <c r="J914" i="20"/>
  <c r="I914" i="20"/>
  <c r="H914" i="20"/>
  <c r="G914" i="20"/>
  <c r="F914" i="20"/>
  <c r="E914" i="20"/>
  <c r="D914" i="20"/>
  <c r="C914" i="20"/>
  <c r="AC913" i="20"/>
  <c r="AB913" i="20"/>
  <c r="AA913" i="20"/>
  <c r="Z913" i="20"/>
  <c r="Y913" i="20"/>
  <c r="X913" i="20"/>
  <c r="W913" i="20"/>
  <c r="V913" i="20"/>
  <c r="U913" i="20"/>
  <c r="T913" i="20"/>
  <c r="S913" i="20"/>
  <c r="R913" i="20"/>
  <c r="Q913" i="20"/>
  <c r="P913" i="20"/>
  <c r="O913" i="20"/>
  <c r="N913" i="20"/>
  <c r="M913" i="20"/>
  <c r="L913" i="20"/>
  <c r="K913" i="20"/>
  <c r="J913" i="20"/>
  <c r="I913" i="20"/>
  <c r="H913" i="20"/>
  <c r="G913" i="20"/>
  <c r="F913" i="20"/>
  <c r="E913" i="20"/>
  <c r="D913" i="20"/>
  <c r="C913" i="20"/>
  <c r="AC912" i="20"/>
  <c r="AB912" i="20"/>
  <c r="AA912" i="20"/>
  <c r="Z912" i="20"/>
  <c r="Y912" i="20"/>
  <c r="X912" i="20"/>
  <c r="W912" i="20"/>
  <c r="V912" i="20"/>
  <c r="U912" i="20"/>
  <c r="T912" i="20"/>
  <c r="S912" i="20"/>
  <c r="R912" i="20"/>
  <c r="Q912" i="20"/>
  <c r="P912" i="20"/>
  <c r="O912" i="20"/>
  <c r="N912" i="20"/>
  <c r="M912" i="20"/>
  <c r="L912" i="20"/>
  <c r="K912" i="20"/>
  <c r="J912" i="20"/>
  <c r="I912" i="20"/>
  <c r="H912" i="20"/>
  <c r="G912" i="20"/>
  <c r="F912" i="20"/>
  <c r="E912" i="20"/>
  <c r="D912" i="20"/>
  <c r="C912" i="20"/>
  <c r="AC911" i="20"/>
  <c r="AB911" i="20"/>
  <c r="AA911" i="20"/>
  <c r="Z911" i="20"/>
  <c r="Y911" i="20"/>
  <c r="X911" i="20"/>
  <c r="W911" i="20"/>
  <c r="V911" i="20"/>
  <c r="U911" i="20"/>
  <c r="T911" i="20"/>
  <c r="S911" i="20"/>
  <c r="R911" i="20"/>
  <c r="Q911" i="20"/>
  <c r="P911" i="20"/>
  <c r="O911" i="20"/>
  <c r="N911" i="20"/>
  <c r="M911" i="20"/>
  <c r="L911" i="20"/>
  <c r="K911" i="20"/>
  <c r="J911" i="20"/>
  <c r="I911" i="20"/>
  <c r="H911" i="20"/>
  <c r="G911" i="20"/>
  <c r="F911" i="20"/>
  <c r="E911" i="20"/>
  <c r="D911" i="20"/>
  <c r="C911" i="20"/>
  <c r="AC910" i="20"/>
  <c r="AB910" i="20"/>
  <c r="AA910" i="20"/>
  <c r="Z910" i="20"/>
  <c r="Y910" i="20"/>
  <c r="X910" i="20"/>
  <c r="W910" i="20"/>
  <c r="V910" i="20"/>
  <c r="U910" i="20"/>
  <c r="T910" i="20"/>
  <c r="S910" i="20"/>
  <c r="R910" i="20"/>
  <c r="Q910" i="20"/>
  <c r="P910" i="20"/>
  <c r="O910" i="20"/>
  <c r="N910" i="20"/>
  <c r="M910" i="20"/>
  <c r="L910" i="20"/>
  <c r="K910" i="20"/>
  <c r="J910" i="20"/>
  <c r="I910" i="20"/>
  <c r="H910" i="20"/>
  <c r="G910" i="20"/>
  <c r="F910" i="20"/>
  <c r="E910" i="20"/>
  <c r="D910" i="20"/>
  <c r="C910" i="20"/>
  <c r="AC909" i="20"/>
  <c r="AB909" i="20"/>
  <c r="AA909" i="20"/>
  <c r="Z909" i="20"/>
  <c r="Y909" i="20"/>
  <c r="X909" i="20"/>
  <c r="W909" i="20"/>
  <c r="V909" i="20"/>
  <c r="U909" i="20"/>
  <c r="T909" i="20"/>
  <c r="S909" i="20"/>
  <c r="R909" i="20"/>
  <c r="Q909" i="20"/>
  <c r="P909" i="20"/>
  <c r="O909" i="20"/>
  <c r="N909" i="20"/>
  <c r="M909" i="20"/>
  <c r="L909" i="20"/>
  <c r="K909" i="20"/>
  <c r="J909" i="20"/>
  <c r="I909" i="20"/>
  <c r="H909" i="20"/>
  <c r="G909" i="20"/>
  <c r="F909" i="20"/>
  <c r="E909" i="20"/>
  <c r="D909" i="20"/>
  <c r="C909" i="20"/>
  <c r="AC908" i="20"/>
  <c r="AB908" i="20"/>
  <c r="AA908" i="20"/>
  <c r="Z908" i="20"/>
  <c r="Y908" i="20"/>
  <c r="X908" i="20"/>
  <c r="W908" i="20"/>
  <c r="V908" i="20"/>
  <c r="U908" i="20"/>
  <c r="T908" i="20"/>
  <c r="S908" i="20"/>
  <c r="R908" i="20"/>
  <c r="Q908" i="20"/>
  <c r="P908" i="20"/>
  <c r="O908" i="20"/>
  <c r="N908" i="20"/>
  <c r="M908" i="20"/>
  <c r="L908" i="20"/>
  <c r="K908" i="20"/>
  <c r="J908" i="20"/>
  <c r="I908" i="20"/>
  <c r="H908" i="20"/>
  <c r="G908" i="20"/>
  <c r="F908" i="20"/>
  <c r="E908" i="20"/>
  <c r="D908" i="20"/>
  <c r="C908" i="20"/>
  <c r="AC907" i="20"/>
  <c r="AB907" i="20"/>
  <c r="AA907" i="20"/>
  <c r="Z907" i="20"/>
  <c r="Y907" i="20"/>
  <c r="X907" i="20"/>
  <c r="W907" i="20"/>
  <c r="V907" i="20"/>
  <c r="U907" i="20"/>
  <c r="T907" i="20"/>
  <c r="S907" i="20"/>
  <c r="R907" i="20"/>
  <c r="Q907" i="20"/>
  <c r="P907" i="20"/>
  <c r="O907" i="20"/>
  <c r="N907" i="20"/>
  <c r="M907" i="20"/>
  <c r="L907" i="20"/>
  <c r="K907" i="20"/>
  <c r="J907" i="20"/>
  <c r="I907" i="20"/>
  <c r="H907" i="20"/>
  <c r="G907" i="20"/>
  <c r="F907" i="20"/>
  <c r="E907" i="20"/>
  <c r="D907" i="20"/>
  <c r="C907" i="20"/>
  <c r="AC906" i="20"/>
  <c r="AB906" i="20"/>
  <c r="AA906" i="20"/>
  <c r="Z906" i="20"/>
  <c r="Y906" i="20"/>
  <c r="X906" i="20"/>
  <c r="W906" i="20"/>
  <c r="V906" i="20"/>
  <c r="T906" i="20"/>
  <c r="S906" i="20"/>
  <c r="Q906" i="20"/>
  <c r="P906" i="20"/>
  <c r="O906" i="20"/>
  <c r="N906" i="20"/>
  <c r="M906" i="20"/>
  <c r="L906" i="20"/>
  <c r="K906" i="20"/>
  <c r="J906" i="20"/>
  <c r="I906" i="20"/>
  <c r="H906" i="20"/>
  <c r="G906" i="20"/>
  <c r="F906" i="20"/>
  <c r="E906" i="20"/>
  <c r="D906" i="20"/>
  <c r="C906" i="20"/>
  <c r="AC905" i="20"/>
  <c r="AB905" i="20"/>
  <c r="AA905" i="20"/>
  <c r="Z905" i="20"/>
  <c r="Y905" i="20"/>
  <c r="X905" i="20"/>
  <c r="W905" i="20"/>
  <c r="V905" i="20"/>
  <c r="U905" i="20"/>
  <c r="T905" i="20"/>
  <c r="S905" i="20"/>
  <c r="R905" i="20"/>
  <c r="Q905" i="20"/>
  <c r="P905" i="20"/>
  <c r="O905" i="20"/>
  <c r="N905" i="20"/>
  <c r="M905" i="20"/>
  <c r="L905" i="20"/>
  <c r="K905" i="20"/>
  <c r="J905" i="20"/>
  <c r="I905" i="20"/>
  <c r="H905" i="20"/>
  <c r="G905" i="20"/>
  <c r="F905" i="20"/>
  <c r="E905" i="20"/>
  <c r="D905" i="20"/>
  <c r="C905" i="20"/>
  <c r="AC904" i="20"/>
  <c r="AB904" i="20"/>
  <c r="AA904" i="20"/>
  <c r="Z904" i="20"/>
  <c r="Y904" i="20"/>
  <c r="X904" i="20"/>
  <c r="W904" i="20"/>
  <c r="V904" i="20"/>
  <c r="T904" i="20"/>
  <c r="S904" i="20"/>
  <c r="R904" i="20"/>
  <c r="Q904" i="20"/>
  <c r="P904" i="20"/>
  <c r="O904" i="20"/>
  <c r="N904" i="20"/>
  <c r="M904" i="20"/>
  <c r="L904" i="20"/>
  <c r="K904" i="20"/>
  <c r="J904" i="20"/>
  <c r="I904" i="20"/>
  <c r="H904" i="20"/>
  <c r="F904" i="20"/>
  <c r="E904" i="20"/>
  <c r="D904" i="20"/>
  <c r="C904" i="20"/>
  <c r="AC903" i="20"/>
  <c r="AB903" i="20"/>
  <c r="AA903" i="20"/>
  <c r="Z903" i="20"/>
  <c r="Y903" i="20"/>
  <c r="X903" i="20"/>
  <c r="W903" i="20"/>
  <c r="V903" i="20"/>
  <c r="U903" i="20"/>
  <c r="T903" i="20"/>
  <c r="S903" i="20"/>
  <c r="R903" i="20"/>
  <c r="Q903" i="20"/>
  <c r="P903" i="20"/>
  <c r="O903" i="20"/>
  <c r="N903" i="20"/>
  <c r="M903" i="20"/>
  <c r="L903" i="20"/>
  <c r="K903" i="20"/>
  <c r="J903" i="20"/>
  <c r="I903" i="20"/>
  <c r="H903" i="20"/>
  <c r="G903" i="20"/>
  <c r="F903" i="20"/>
  <c r="E903" i="20"/>
  <c r="D903" i="20"/>
  <c r="C903" i="20"/>
  <c r="AC902" i="20"/>
  <c r="AB902" i="20"/>
  <c r="AA902" i="20"/>
  <c r="Z902" i="20"/>
  <c r="Y902" i="20"/>
  <c r="X902" i="20"/>
  <c r="W902" i="20"/>
  <c r="V902" i="20"/>
  <c r="T902" i="20"/>
  <c r="S902" i="20"/>
  <c r="R902" i="20"/>
  <c r="Q902" i="20"/>
  <c r="P902" i="20"/>
  <c r="O902" i="20"/>
  <c r="N902" i="20"/>
  <c r="M902" i="20"/>
  <c r="L902" i="20"/>
  <c r="K902" i="20"/>
  <c r="J902" i="20"/>
  <c r="I902" i="20"/>
  <c r="H902" i="20"/>
  <c r="F902" i="20"/>
  <c r="E902" i="20"/>
  <c r="D902" i="20"/>
  <c r="C902" i="20"/>
  <c r="AC901" i="20"/>
  <c r="AB901" i="20"/>
  <c r="AA901" i="20"/>
  <c r="Z901" i="20"/>
  <c r="Y901" i="20"/>
  <c r="X901" i="20"/>
  <c r="W901" i="20"/>
  <c r="V901" i="20"/>
  <c r="T901" i="20"/>
  <c r="S901" i="20"/>
  <c r="R901" i="20"/>
  <c r="P901" i="20"/>
  <c r="O901" i="20"/>
  <c r="N901" i="20"/>
  <c r="M901" i="20"/>
  <c r="L901" i="20"/>
  <c r="K901" i="20"/>
  <c r="J901" i="20"/>
  <c r="H901" i="20"/>
  <c r="G901" i="20"/>
  <c r="F901" i="20"/>
  <c r="E901" i="20"/>
  <c r="D901" i="20"/>
  <c r="C901" i="20"/>
  <c r="AC900" i="20"/>
  <c r="AB900" i="20"/>
  <c r="AA900" i="20"/>
  <c r="Z900" i="20"/>
  <c r="Y900" i="20"/>
  <c r="X900" i="20"/>
  <c r="W900" i="20"/>
  <c r="V900" i="20"/>
  <c r="T900" i="20"/>
  <c r="S900" i="20"/>
  <c r="Q900" i="20"/>
  <c r="P900" i="20"/>
  <c r="O900" i="20"/>
  <c r="N900" i="20"/>
  <c r="M900" i="20"/>
  <c r="L900" i="20"/>
  <c r="K900" i="20"/>
  <c r="J900" i="20"/>
  <c r="H900" i="20"/>
  <c r="G900" i="20"/>
  <c r="F900" i="20"/>
  <c r="E900" i="20"/>
  <c r="D900" i="20"/>
  <c r="C900" i="20"/>
  <c r="AC899" i="20"/>
  <c r="AB899" i="20"/>
  <c r="AA899" i="20"/>
  <c r="Z899" i="20"/>
  <c r="Y899" i="20"/>
  <c r="X899" i="20"/>
  <c r="W899" i="20"/>
  <c r="V899" i="20"/>
  <c r="U899" i="20"/>
  <c r="T899" i="20"/>
  <c r="S899" i="20"/>
  <c r="R899" i="20"/>
  <c r="Q899" i="20"/>
  <c r="P899" i="20"/>
  <c r="O899" i="20"/>
  <c r="N899" i="20"/>
  <c r="M899" i="20"/>
  <c r="L899" i="20"/>
  <c r="K899" i="20"/>
  <c r="J899" i="20"/>
  <c r="I899" i="20"/>
  <c r="H899" i="20"/>
  <c r="G899" i="20"/>
  <c r="F899" i="20"/>
  <c r="E899" i="20"/>
  <c r="D899" i="20"/>
  <c r="C899" i="20"/>
  <c r="AC898" i="20"/>
  <c r="AB898" i="20"/>
  <c r="AA898" i="20"/>
  <c r="Z898" i="20"/>
  <c r="Y898" i="20"/>
  <c r="X898" i="20"/>
  <c r="W898" i="20"/>
  <c r="V898" i="20"/>
  <c r="U898" i="20"/>
  <c r="T898" i="20"/>
  <c r="S898" i="20"/>
  <c r="R898" i="20"/>
  <c r="Q898" i="20"/>
  <c r="P898" i="20"/>
  <c r="O898" i="20"/>
  <c r="N898" i="20"/>
  <c r="M898" i="20"/>
  <c r="L898" i="20"/>
  <c r="K898" i="20"/>
  <c r="J898" i="20"/>
  <c r="I898" i="20"/>
  <c r="H898" i="20"/>
  <c r="G898" i="20"/>
  <c r="F898" i="20"/>
  <c r="E898" i="20"/>
  <c r="D898" i="20"/>
  <c r="C898" i="20"/>
  <c r="AC897" i="20"/>
  <c r="AB897" i="20"/>
  <c r="AA897" i="20"/>
  <c r="Z897" i="20"/>
  <c r="Y897" i="20"/>
  <c r="X897" i="20"/>
  <c r="W897" i="20"/>
  <c r="V897" i="20"/>
  <c r="U897" i="20"/>
  <c r="T897" i="20"/>
  <c r="S897" i="20"/>
  <c r="R897" i="20"/>
  <c r="Q897" i="20"/>
  <c r="P897" i="20"/>
  <c r="O897" i="20"/>
  <c r="N897" i="20"/>
  <c r="M897" i="20"/>
  <c r="L897" i="20"/>
  <c r="K897" i="20"/>
  <c r="J897" i="20"/>
  <c r="I897" i="20"/>
  <c r="H897" i="20"/>
  <c r="G897" i="20"/>
  <c r="F897" i="20"/>
  <c r="E897" i="20"/>
  <c r="D897" i="20"/>
  <c r="C897" i="20"/>
  <c r="AC896" i="20"/>
  <c r="AB896" i="20"/>
  <c r="AA896" i="20"/>
  <c r="Z896" i="20"/>
  <c r="Y896" i="20"/>
  <c r="X896" i="20"/>
  <c r="W896" i="20"/>
  <c r="V896" i="20"/>
  <c r="U896" i="20"/>
  <c r="T896" i="20"/>
  <c r="S896" i="20"/>
  <c r="R896" i="20"/>
  <c r="Q896" i="20"/>
  <c r="P896" i="20"/>
  <c r="O896" i="20"/>
  <c r="N896" i="20"/>
  <c r="M896" i="20"/>
  <c r="L896" i="20"/>
  <c r="K896" i="20"/>
  <c r="J896" i="20"/>
  <c r="I896" i="20"/>
  <c r="H896" i="20"/>
  <c r="G896" i="20"/>
  <c r="F896" i="20"/>
  <c r="E896" i="20"/>
  <c r="D896" i="20"/>
  <c r="C896" i="20"/>
  <c r="AC895" i="20"/>
  <c r="AB895" i="20"/>
  <c r="AA895" i="20"/>
  <c r="Z895" i="20"/>
  <c r="Y895" i="20"/>
  <c r="X895" i="20"/>
  <c r="W895" i="20"/>
  <c r="V895" i="20"/>
  <c r="U895" i="20"/>
  <c r="T895" i="20"/>
  <c r="S895" i="20"/>
  <c r="R895" i="20"/>
  <c r="Q895" i="20"/>
  <c r="P895" i="20"/>
  <c r="O895" i="20"/>
  <c r="N895" i="20"/>
  <c r="M895" i="20"/>
  <c r="L895" i="20"/>
  <c r="K895" i="20"/>
  <c r="J895" i="20"/>
  <c r="I895" i="20"/>
  <c r="H895" i="20"/>
  <c r="G895" i="20"/>
  <c r="F895" i="20"/>
  <c r="E895" i="20"/>
  <c r="D895" i="20"/>
  <c r="C895" i="20"/>
  <c r="AC894" i="20"/>
  <c r="AB894" i="20"/>
  <c r="AA894" i="20"/>
  <c r="Z894" i="20"/>
  <c r="Y894" i="20"/>
  <c r="X894" i="20"/>
  <c r="W894" i="20"/>
  <c r="V894" i="20"/>
  <c r="U894" i="20"/>
  <c r="T894" i="20"/>
  <c r="S894" i="20"/>
  <c r="R894" i="20"/>
  <c r="Q894" i="20"/>
  <c r="P894" i="20"/>
  <c r="O894" i="20"/>
  <c r="N894" i="20"/>
  <c r="M894" i="20"/>
  <c r="L894" i="20"/>
  <c r="K894" i="20"/>
  <c r="J894" i="20"/>
  <c r="I894" i="20"/>
  <c r="H894" i="20"/>
  <c r="G894" i="20"/>
  <c r="F894" i="20"/>
  <c r="E894" i="20"/>
  <c r="D894" i="20"/>
  <c r="C894" i="20"/>
  <c r="AC893" i="20"/>
  <c r="AB893" i="20"/>
  <c r="AA893" i="20"/>
  <c r="Z893" i="20"/>
  <c r="Y893" i="20"/>
  <c r="X893" i="20"/>
  <c r="W893" i="20"/>
  <c r="V893" i="20"/>
  <c r="U893" i="20"/>
  <c r="T893" i="20"/>
  <c r="S893" i="20"/>
  <c r="R893" i="20"/>
  <c r="Q893" i="20"/>
  <c r="P893" i="20"/>
  <c r="O893" i="20"/>
  <c r="N893" i="20"/>
  <c r="M893" i="20"/>
  <c r="L893" i="20"/>
  <c r="K893" i="20"/>
  <c r="J893" i="20"/>
  <c r="I893" i="20"/>
  <c r="H893" i="20"/>
  <c r="G893" i="20"/>
  <c r="F893" i="20"/>
  <c r="E893" i="20"/>
  <c r="D893" i="20"/>
  <c r="C893" i="20"/>
  <c r="AC892" i="20"/>
  <c r="AB892" i="20"/>
  <c r="AA892" i="20"/>
  <c r="Z892" i="20"/>
  <c r="Y892" i="20"/>
  <c r="X892" i="20"/>
  <c r="W892" i="20"/>
  <c r="V892" i="20"/>
  <c r="U892" i="20"/>
  <c r="T892" i="20"/>
  <c r="S892" i="20"/>
  <c r="R892" i="20"/>
  <c r="Q892" i="20"/>
  <c r="P892" i="20"/>
  <c r="O892" i="20"/>
  <c r="N892" i="20"/>
  <c r="M892" i="20"/>
  <c r="L892" i="20"/>
  <c r="K892" i="20"/>
  <c r="J892" i="20"/>
  <c r="I892" i="20"/>
  <c r="H892" i="20"/>
  <c r="G892" i="20"/>
  <c r="F892" i="20"/>
  <c r="E892" i="20"/>
  <c r="D892" i="20"/>
  <c r="C892" i="20"/>
  <c r="AC891" i="20"/>
  <c r="AB891" i="20"/>
  <c r="AA891" i="20"/>
  <c r="Z891" i="20"/>
  <c r="Y891" i="20"/>
  <c r="X891" i="20"/>
  <c r="W891" i="20"/>
  <c r="V891" i="20"/>
  <c r="U891" i="20"/>
  <c r="T891" i="20"/>
  <c r="S891" i="20"/>
  <c r="R891" i="20"/>
  <c r="Q891" i="20"/>
  <c r="P891" i="20"/>
  <c r="O891" i="20"/>
  <c r="N891" i="20"/>
  <c r="M891" i="20"/>
  <c r="L891" i="20"/>
  <c r="K891" i="20"/>
  <c r="J891" i="20"/>
  <c r="I891" i="20"/>
  <c r="H891" i="20"/>
  <c r="G891" i="20"/>
  <c r="F891" i="20"/>
  <c r="E891" i="20"/>
  <c r="D891" i="20"/>
  <c r="C891" i="20"/>
  <c r="AC890" i="20"/>
  <c r="AB890" i="20"/>
  <c r="AA890" i="20"/>
  <c r="Z890" i="20"/>
  <c r="Y890" i="20"/>
  <c r="X890" i="20"/>
  <c r="W890" i="20"/>
  <c r="V890" i="20"/>
  <c r="U890" i="20"/>
  <c r="T890" i="20"/>
  <c r="S890" i="20"/>
  <c r="R890" i="20"/>
  <c r="Q890" i="20"/>
  <c r="P890" i="20"/>
  <c r="O890" i="20"/>
  <c r="N890" i="20"/>
  <c r="M890" i="20"/>
  <c r="L890" i="20"/>
  <c r="K890" i="20"/>
  <c r="J890" i="20"/>
  <c r="I890" i="20"/>
  <c r="H890" i="20"/>
  <c r="G890" i="20"/>
  <c r="F890" i="20"/>
  <c r="E890" i="20"/>
  <c r="D890" i="20"/>
  <c r="C890" i="20"/>
  <c r="AC889" i="20"/>
  <c r="AB889" i="20"/>
  <c r="AA889" i="20"/>
  <c r="Z889" i="20"/>
  <c r="Y889" i="20"/>
  <c r="X889" i="20"/>
  <c r="W889" i="20"/>
  <c r="V889" i="20"/>
  <c r="U889" i="20"/>
  <c r="T889" i="20"/>
  <c r="S889" i="20"/>
  <c r="R889" i="20"/>
  <c r="Q889" i="20"/>
  <c r="P889" i="20"/>
  <c r="O889" i="20"/>
  <c r="N889" i="20"/>
  <c r="M889" i="20"/>
  <c r="L889" i="20"/>
  <c r="K889" i="20"/>
  <c r="J889" i="20"/>
  <c r="I889" i="20"/>
  <c r="H889" i="20"/>
  <c r="G889" i="20"/>
  <c r="F889" i="20"/>
  <c r="E889" i="20"/>
  <c r="D889" i="20"/>
  <c r="C889" i="20"/>
  <c r="AC888" i="20"/>
  <c r="AB888" i="20"/>
  <c r="AA888" i="20"/>
  <c r="Z888" i="20"/>
  <c r="Y888" i="20"/>
  <c r="X888" i="20"/>
  <c r="W888" i="20"/>
  <c r="V888" i="20"/>
  <c r="U888" i="20"/>
  <c r="T888" i="20"/>
  <c r="S888" i="20"/>
  <c r="R888" i="20"/>
  <c r="Q888" i="20"/>
  <c r="P888" i="20"/>
  <c r="O888" i="20"/>
  <c r="N888" i="20"/>
  <c r="M888" i="20"/>
  <c r="L888" i="20"/>
  <c r="K888" i="20"/>
  <c r="J888" i="20"/>
  <c r="I888" i="20"/>
  <c r="H888" i="20"/>
  <c r="G888" i="20"/>
  <c r="F888" i="20"/>
  <c r="E888" i="20"/>
  <c r="D888" i="20"/>
  <c r="C888" i="20"/>
  <c r="AC887" i="20"/>
  <c r="AA887" i="20"/>
  <c r="Y887" i="20"/>
  <c r="X887" i="20"/>
  <c r="W887" i="20"/>
  <c r="V887" i="20"/>
  <c r="U887" i="20"/>
  <c r="T887" i="20"/>
  <c r="S887" i="20"/>
  <c r="R887" i="20"/>
  <c r="Q887" i="20"/>
  <c r="P887" i="20"/>
  <c r="O887" i="20"/>
  <c r="N887" i="20"/>
  <c r="M887" i="20"/>
  <c r="L887" i="20"/>
  <c r="K887" i="20"/>
  <c r="J887" i="20"/>
  <c r="I887" i="20"/>
  <c r="H887" i="20"/>
  <c r="G887" i="20"/>
  <c r="F887" i="20"/>
  <c r="E887" i="20"/>
  <c r="D887" i="20"/>
  <c r="AC886" i="20"/>
  <c r="AB886" i="20"/>
  <c r="AA886" i="20"/>
  <c r="Z886" i="20"/>
  <c r="Y886" i="20"/>
  <c r="X886" i="20"/>
  <c r="W886" i="20"/>
  <c r="V886" i="20"/>
  <c r="U886" i="20"/>
  <c r="T886" i="20"/>
  <c r="S886" i="20"/>
  <c r="R886" i="20"/>
  <c r="Q886" i="20"/>
  <c r="P886" i="20"/>
  <c r="O886" i="20"/>
  <c r="N886" i="20"/>
  <c r="M886" i="20"/>
  <c r="L886" i="20"/>
  <c r="K886" i="20"/>
  <c r="J886" i="20"/>
  <c r="I886" i="20"/>
  <c r="H886" i="20"/>
  <c r="G886" i="20"/>
  <c r="F886" i="20"/>
  <c r="E886" i="20"/>
  <c r="D886" i="20"/>
  <c r="C886" i="20"/>
  <c r="AC885" i="20"/>
  <c r="AB885" i="20"/>
  <c r="AA885" i="20"/>
  <c r="Z885" i="20"/>
  <c r="Y885" i="20"/>
  <c r="X885" i="20"/>
  <c r="W885" i="20"/>
  <c r="V885" i="20"/>
  <c r="U885" i="20"/>
  <c r="T885" i="20"/>
  <c r="S885" i="20"/>
  <c r="R885" i="20"/>
  <c r="Q885" i="20"/>
  <c r="P885" i="20"/>
  <c r="O885" i="20"/>
  <c r="N885" i="20"/>
  <c r="M885" i="20"/>
  <c r="L885" i="20"/>
  <c r="K885" i="20"/>
  <c r="J885" i="20"/>
  <c r="I885" i="20"/>
  <c r="H885" i="20"/>
  <c r="G885" i="20"/>
  <c r="F885" i="20"/>
  <c r="E885" i="20"/>
  <c r="D885" i="20"/>
  <c r="C885" i="20"/>
  <c r="AC884" i="20"/>
  <c r="AB884" i="20"/>
  <c r="AA884" i="20"/>
  <c r="Z884" i="20"/>
  <c r="Y884" i="20"/>
  <c r="X884" i="20"/>
  <c r="W884" i="20"/>
  <c r="V884" i="20"/>
  <c r="U884" i="20"/>
  <c r="T884" i="20"/>
  <c r="S884" i="20"/>
  <c r="R884" i="20"/>
  <c r="Q884" i="20"/>
  <c r="P884" i="20"/>
  <c r="O884" i="20"/>
  <c r="N884" i="20"/>
  <c r="M884" i="20"/>
  <c r="L884" i="20"/>
  <c r="K884" i="20"/>
  <c r="J884" i="20"/>
  <c r="I884" i="20"/>
  <c r="H884" i="20"/>
  <c r="G884" i="20"/>
  <c r="F884" i="20"/>
  <c r="E884" i="20"/>
  <c r="D884" i="20"/>
  <c r="C884" i="20"/>
  <c r="AC883" i="20"/>
  <c r="AB883" i="20"/>
  <c r="AA883" i="20"/>
  <c r="Z883" i="20"/>
  <c r="Y883" i="20"/>
  <c r="X883" i="20"/>
  <c r="W883" i="20"/>
  <c r="V883" i="20"/>
  <c r="U883" i="20"/>
  <c r="T883" i="20"/>
  <c r="S883" i="20"/>
  <c r="R883" i="20"/>
  <c r="Q883" i="20"/>
  <c r="P883" i="20"/>
  <c r="O883" i="20"/>
  <c r="N883" i="20"/>
  <c r="M883" i="20"/>
  <c r="L883" i="20"/>
  <c r="K883" i="20"/>
  <c r="J883" i="20"/>
  <c r="I883" i="20"/>
  <c r="H883" i="20"/>
  <c r="G883" i="20"/>
  <c r="F883" i="20"/>
  <c r="E883" i="20"/>
  <c r="D883" i="20"/>
  <c r="C883" i="20"/>
  <c r="AC882" i="20"/>
  <c r="AB882" i="20"/>
  <c r="AA882" i="20"/>
  <c r="Z882" i="20"/>
  <c r="Y882" i="20"/>
  <c r="X882" i="20"/>
  <c r="W882" i="20"/>
  <c r="V882" i="20"/>
  <c r="T882" i="20"/>
  <c r="S882" i="20"/>
  <c r="R882" i="20"/>
  <c r="Q882" i="20"/>
  <c r="P882" i="20"/>
  <c r="O882" i="20"/>
  <c r="N882" i="20"/>
  <c r="M882" i="20"/>
  <c r="L882" i="20"/>
  <c r="K882" i="20"/>
  <c r="J882" i="20"/>
  <c r="I882" i="20"/>
  <c r="H882" i="20"/>
  <c r="F882" i="20"/>
  <c r="E882" i="20"/>
  <c r="D882" i="20"/>
  <c r="C882" i="20"/>
  <c r="AC881" i="20"/>
  <c r="AB881" i="20"/>
  <c r="AA881" i="20"/>
  <c r="Z881" i="20"/>
  <c r="Y881" i="20"/>
  <c r="X881" i="20"/>
  <c r="W881" i="20"/>
  <c r="V881" i="20"/>
  <c r="T881" i="20"/>
  <c r="S881" i="20"/>
  <c r="R881" i="20"/>
  <c r="Q881" i="20"/>
  <c r="P881" i="20"/>
  <c r="O881" i="20"/>
  <c r="N881" i="20"/>
  <c r="M881" i="20"/>
  <c r="L881" i="20"/>
  <c r="K881" i="20"/>
  <c r="J881" i="20"/>
  <c r="I881" i="20"/>
  <c r="H881" i="20"/>
  <c r="F881" i="20"/>
  <c r="E881" i="20"/>
  <c r="D881" i="20"/>
  <c r="C881" i="20"/>
  <c r="AC880" i="20"/>
  <c r="AB880" i="20"/>
  <c r="AA880" i="20"/>
  <c r="Z880" i="20"/>
  <c r="Y880" i="20"/>
  <c r="X880" i="20"/>
  <c r="W880" i="20"/>
  <c r="V880" i="20"/>
  <c r="U880" i="20"/>
  <c r="T880" i="20"/>
  <c r="S880" i="20"/>
  <c r="R880" i="20"/>
  <c r="Q880" i="20"/>
  <c r="O880" i="20"/>
  <c r="N880" i="20"/>
  <c r="M880" i="20"/>
  <c r="L880" i="20"/>
  <c r="K880" i="20"/>
  <c r="J880" i="20"/>
  <c r="I880" i="20"/>
  <c r="H880" i="20"/>
  <c r="F880" i="20"/>
  <c r="E880" i="20"/>
  <c r="D880" i="20"/>
  <c r="AC879" i="20"/>
  <c r="AB879" i="20"/>
  <c r="AA879" i="20"/>
  <c r="Z879" i="20"/>
  <c r="Y879" i="20"/>
  <c r="X879" i="20"/>
  <c r="W879" i="20"/>
  <c r="V879" i="20"/>
  <c r="T879" i="20"/>
  <c r="S879" i="20"/>
  <c r="R879" i="20"/>
  <c r="Q879" i="20"/>
  <c r="P879" i="20"/>
  <c r="O879" i="20"/>
  <c r="M879" i="20"/>
  <c r="L879" i="20"/>
  <c r="K879" i="20"/>
  <c r="J879" i="20"/>
  <c r="H879" i="20"/>
  <c r="G879" i="20"/>
  <c r="F879" i="20"/>
  <c r="E879" i="20"/>
  <c r="D879" i="20"/>
  <c r="C879" i="20"/>
  <c r="AC878" i="20"/>
  <c r="AB878" i="20"/>
  <c r="AA878" i="20"/>
  <c r="Z878" i="20"/>
  <c r="Y878" i="20"/>
  <c r="X878" i="20"/>
  <c r="W878" i="20"/>
  <c r="V878" i="20"/>
  <c r="T878" i="20"/>
  <c r="S878" i="20"/>
  <c r="R878" i="20"/>
  <c r="Q878" i="20"/>
  <c r="P878" i="20"/>
  <c r="O878" i="20"/>
  <c r="N878" i="20"/>
  <c r="M878" i="20"/>
  <c r="L878" i="20"/>
  <c r="K878" i="20"/>
  <c r="J878" i="20"/>
  <c r="I878" i="20"/>
  <c r="H878" i="20"/>
  <c r="F878" i="20"/>
  <c r="E878" i="20"/>
  <c r="D878" i="20"/>
  <c r="C878" i="20"/>
  <c r="AC877" i="20"/>
  <c r="AB877" i="20"/>
  <c r="AA877" i="20"/>
  <c r="Z877" i="20"/>
  <c r="Y877" i="20"/>
  <c r="X877" i="20"/>
  <c r="W877" i="20"/>
  <c r="V877" i="20"/>
  <c r="U877" i="20"/>
  <c r="T877" i="20"/>
  <c r="S877" i="20"/>
  <c r="R877" i="20"/>
  <c r="Q877" i="20"/>
  <c r="P877" i="20"/>
  <c r="O877" i="20"/>
  <c r="N877" i="20"/>
  <c r="M877" i="20"/>
  <c r="L877" i="20"/>
  <c r="K877" i="20"/>
  <c r="J877" i="20"/>
  <c r="I877" i="20"/>
  <c r="H877" i="20"/>
  <c r="G877" i="20"/>
  <c r="F877" i="20"/>
  <c r="E877" i="20"/>
  <c r="D877" i="20"/>
  <c r="C877" i="20"/>
  <c r="AC876" i="20"/>
  <c r="AB876" i="20"/>
  <c r="AA876" i="20"/>
  <c r="Z876" i="20"/>
  <c r="Y876" i="20"/>
  <c r="X876" i="20"/>
  <c r="W876" i="20"/>
  <c r="V876" i="20"/>
  <c r="U876" i="20"/>
  <c r="T876" i="20"/>
  <c r="S876" i="20"/>
  <c r="R876" i="20"/>
  <c r="Q876" i="20"/>
  <c r="P876" i="20"/>
  <c r="O876" i="20"/>
  <c r="N876" i="20"/>
  <c r="M876" i="20"/>
  <c r="L876" i="20"/>
  <c r="K876" i="20"/>
  <c r="J876" i="20"/>
  <c r="I876" i="20"/>
  <c r="H876" i="20"/>
  <c r="G876" i="20"/>
  <c r="F876" i="20"/>
  <c r="E876" i="20"/>
  <c r="D876" i="20"/>
  <c r="C876" i="20"/>
  <c r="AC875" i="20"/>
  <c r="AB875" i="20"/>
  <c r="AA875" i="20"/>
  <c r="Z875" i="20"/>
  <c r="Y875" i="20"/>
  <c r="X875" i="20"/>
  <c r="W875" i="20"/>
  <c r="V875" i="20"/>
  <c r="U875" i="20"/>
  <c r="T875" i="20"/>
  <c r="S875" i="20"/>
  <c r="R875" i="20"/>
  <c r="Q875" i="20"/>
  <c r="P875" i="20"/>
  <c r="O875" i="20"/>
  <c r="N875" i="20"/>
  <c r="M875" i="20"/>
  <c r="L875" i="20"/>
  <c r="K875" i="20"/>
  <c r="J875" i="20"/>
  <c r="I875" i="20"/>
  <c r="H875" i="20"/>
  <c r="G875" i="20"/>
  <c r="F875" i="20"/>
  <c r="E875" i="20"/>
  <c r="D875" i="20"/>
  <c r="C875" i="20"/>
  <c r="AC874" i="20"/>
  <c r="AB874" i="20"/>
  <c r="AA874" i="20"/>
  <c r="Z874" i="20"/>
  <c r="Y874" i="20"/>
  <c r="X874" i="20"/>
  <c r="W874" i="20"/>
  <c r="V874" i="20"/>
  <c r="T874" i="20"/>
  <c r="S874" i="20"/>
  <c r="R874" i="20"/>
  <c r="Q874" i="20"/>
  <c r="P874" i="20"/>
  <c r="O874" i="20"/>
  <c r="N874" i="20"/>
  <c r="M874" i="20"/>
  <c r="L874" i="20"/>
  <c r="K874" i="20"/>
  <c r="J874" i="20"/>
  <c r="I874" i="20"/>
  <c r="H874" i="20"/>
  <c r="F874" i="20"/>
  <c r="E874" i="20"/>
  <c r="D874" i="20"/>
  <c r="C874" i="20"/>
  <c r="AC873" i="20"/>
  <c r="AB873" i="20"/>
  <c r="AA873" i="20"/>
  <c r="Z873" i="20"/>
  <c r="Y873" i="20"/>
  <c r="X873" i="20"/>
  <c r="W873" i="20"/>
  <c r="V873" i="20"/>
  <c r="U873" i="20"/>
  <c r="T873" i="20"/>
  <c r="S873" i="20"/>
  <c r="R873" i="20"/>
  <c r="Q873" i="20"/>
  <c r="P873" i="20"/>
  <c r="O873" i="20"/>
  <c r="N873" i="20"/>
  <c r="M873" i="20"/>
  <c r="L873" i="20"/>
  <c r="K873" i="20"/>
  <c r="J873" i="20"/>
  <c r="I873" i="20"/>
  <c r="H873" i="20"/>
  <c r="G873" i="20"/>
  <c r="F873" i="20"/>
  <c r="E873" i="20"/>
  <c r="D873" i="20"/>
  <c r="C873" i="20"/>
  <c r="AC872" i="20"/>
  <c r="AB872" i="20"/>
  <c r="AA872" i="20"/>
  <c r="Z872" i="20"/>
  <c r="Y872" i="20"/>
  <c r="X872" i="20"/>
  <c r="W872" i="20"/>
  <c r="V872" i="20"/>
  <c r="U872" i="20"/>
  <c r="T872" i="20"/>
  <c r="S872" i="20"/>
  <c r="R872" i="20"/>
  <c r="Q872" i="20"/>
  <c r="P872" i="20"/>
  <c r="O872" i="20"/>
  <c r="N872" i="20"/>
  <c r="M872" i="20"/>
  <c r="L872" i="20"/>
  <c r="K872" i="20"/>
  <c r="J872" i="20"/>
  <c r="I872" i="20"/>
  <c r="H872" i="20"/>
  <c r="G872" i="20"/>
  <c r="F872" i="20"/>
  <c r="E872" i="20"/>
  <c r="D872" i="20"/>
  <c r="C872" i="20"/>
  <c r="AC871" i="20"/>
  <c r="AB871" i="20"/>
  <c r="AA871" i="20"/>
  <c r="Z871" i="20"/>
  <c r="Y871" i="20"/>
  <c r="X871" i="20"/>
  <c r="W871" i="20"/>
  <c r="V871" i="20"/>
  <c r="U871" i="20"/>
  <c r="T871" i="20"/>
  <c r="S871" i="20"/>
  <c r="R871" i="20"/>
  <c r="Q871" i="20"/>
  <c r="P871" i="20"/>
  <c r="O871" i="20"/>
  <c r="N871" i="20"/>
  <c r="M871" i="20"/>
  <c r="L871" i="20"/>
  <c r="K871" i="20"/>
  <c r="J871" i="20"/>
  <c r="I871" i="20"/>
  <c r="H871" i="20"/>
  <c r="G871" i="20"/>
  <c r="F871" i="20"/>
  <c r="E871" i="20"/>
  <c r="D871" i="20"/>
  <c r="C871" i="20"/>
  <c r="AC870" i="20"/>
  <c r="AB870" i="20"/>
  <c r="AA870" i="20"/>
  <c r="Z870" i="20"/>
  <c r="Y870" i="20"/>
  <c r="X870" i="20"/>
  <c r="W870" i="20"/>
  <c r="V870" i="20"/>
  <c r="U870" i="20"/>
  <c r="T870" i="20"/>
  <c r="S870" i="20"/>
  <c r="R870" i="20"/>
  <c r="Q870" i="20"/>
  <c r="P870" i="20"/>
  <c r="O870" i="20"/>
  <c r="N870" i="20"/>
  <c r="M870" i="20"/>
  <c r="L870" i="20"/>
  <c r="K870" i="20"/>
  <c r="J870" i="20"/>
  <c r="I870" i="20"/>
  <c r="H870" i="20"/>
  <c r="G870" i="20"/>
  <c r="F870" i="20"/>
  <c r="E870" i="20"/>
  <c r="D870" i="20"/>
  <c r="C870" i="20"/>
  <c r="AC869" i="20"/>
  <c r="AB869" i="20"/>
  <c r="AA869" i="20"/>
  <c r="Z869" i="20"/>
  <c r="Y869" i="20"/>
  <c r="X869" i="20"/>
  <c r="W869" i="20"/>
  <c r="V869" i="20"/>
  <c r="U869" i="20"/>
  <c r="T869" i="20"/>
  <c r="S869" i="20"/>
  <c r="R869" i="20"/>
  <c r="Q869" i="20"/>
  <c r="P869" i="20"/>
  <c r="O869" i="20"/>
  <c r="N869" i="20"/>
  <c r="M869" i="20"/>
  <c r="L869" i="20"/>
  <c r="K869" i="20"/>
  <c r="J869" i="20"/>
  <c r="I869" i="20"/>
  <c r="H869" i="20"/>
  <c r="G869" i="20"/>
  <c r="F869" i="20"/>
  <c r="E869" i="20"/>
  <c r="D869" i="20"/>
  <c r="C869" i="20"/>
  <c r="AC868" i="20"/>
  <c r="AB868" i="20"/>
  <c r="AA868" i="20"/>
  <c r="Z868" i="20"/>
  <c r="Y868" i="20"/>
  <c r="X868" i="20"/>
  <c r="W868" i="20"/>
  <c r="V868" i="20"/>
  <c r="U868" i="20"/>
  <c r="T868" i="20"/>
  <c r="S868" i="20"/>
  <c r="R868" i="20"/>
  <c r="Q868" i="20"/>
  <c r="P868" i="20"/>
  <c r="O868" i="20"/>
  <c r="N868" i="20"/>
  <c r="M868" i="20"/>
  <c r="L868" i="20"/>
  <c r="K868" i="20"/>
  <c r="J868" i="20"/>
  <c r="I868" i="20"/>
  <c r="H868" i="20"/>
  <c r="G868" i="20"/>
  <c r="F868" i="20"/>
  <c r="E868" i="20"/>
  <c r="D868" i="20"/>
  <c r="C868" i="20"/>
  <c r="AC867" i="20"/>
  <c r="AB867" i="20"/>
  <c r="AA867" i="20"/>
  <c r="Z867" i="20"/>
  <c r="Y867" i="20"/>
  <c r="X867" i="20"/>
  <c r="W867" i="20"/>
  <c r="V867" i="20"/>
  <c r="U867" i="20"/>
  <c r="T867" i="20"/>
  <c r="S867" i="20"/>
  <c r="R867" i="20"/>
  <c r="Q867" i="20"/>
  <c r="P867" i="20"/>
  <c r="O867" i="20"/>
  <c r="N867" i="20"/>
  <c r="M867" i="20"/>
  <c r="L867" i="20"/>
  <c r="K867" i="20"/>
  <c r="J867" i="20"/>
  <c r="I867" i="20"/>
  <c r="H867" i="20"/>
  <c r="G867" i="20"/>
  <c r="F867" i="20"/>
  <c r="E867" i="20"/>
  <c r="D867" i="20"/>
  <c r="C867" i="20"/>
  <c r="AC866" i="20"/>
  <c r="AB866" i="20"/>
  <c r="AA866" i="20"/>
  <c r="Z866" i="20"/>
  <c r="Y866" i="20"/>
  <c r="X866" i="20"/>
  <c r="W866" i="20"/>
  <c r="V866" i="20"/>
  <c r="U866" i="20"/>
  <c r="T866" i="20"/>
  <c r="S866" i="20"/>
  <c r="R866" i="20"/>
  <c r="Q866" i="20"/>
  <c r="P866" i="20"/>
  <c r="O866" i="20"/>
  <c r="N866" i="20"/>
  <c r="M866" i="20"/>
  <c r="L866" i="20"/>
  <c r="K866" i="20"/>
  <c r="J866" i="20"/>
  <c r="I866" i="20"/>
  <c r="H866" i="20"/>
  <c r="G866" i="20"/>
  <c r="F866" i="20"/>
  <c r="E866" i="20"/>
  <c r="D866" i="20"/>
  <c r="C866" i="20"/>
  <c r="AC865" i="20"/>
  <c r="AB865" i="20"/>
  <c r="AA865" i="20"/>
  <c r="Z865" i="20"/>
  <c r="Y865" i="20"/>
  <c r="X865" i="20"/>
  <c r="W865" i="20"/>
  <c r="V865" i="20"/>
  <c r="U865" i="20"/>
  <c r="T865" i="20"/>
  <c r="S865" i="20"/>
  <c r="R865" i="20"/>
  <c r="Q865" i="20"/>
  <c r="P865" i="20"/>
  <c r="O865" i="20"/>
  <c r="N865" i="20"/>
  <c r="M865" i="20"/>
  <c r="L865" i="20"/>
  <c r="K865" i="20"/>
  <c r="J865" i="20"/>
  <c r="I865" i="20"/>
  <c r="H865" i="20"/>
  <c r="G865" i="20"/>
  <c r="F865" i="20"/>
  <c r="E865" i="20"/>
  <c r="D865" i="20"/>
  <c r="C865" i="20"/>
  <c r="AC864" i="20"/>
  <c r="AB864" i="20"/>
  <c r="AA864" i="20"/>
  <c r="Z864" i="20"/>
  <c r="Y864" i="20"/>
  <c r="X864" i="20"/>
  <c r="W864" i="20"/>
  <c r="V864" i="20"/>
  <c r="U864" i="20"/>
  <c r="T864" i="20"/>
  <c r="S864" i="20"/>
  <c r="R864" i="20"/>
  <c r="Q864" i="20"/>
  <c r="P864" i="20"/>
  <c r="O864" i="20"/>
  <c r="N864" i="20"/>
  <c r="M864" i="20"/>
  <c r="L864" i="20"/>
  <c r="K864" i="20"/>
  <c r="J864" i="20"/>
  <c r="I864" i="20"/>
  <c r="H864" i="20"/>
  <c r="G864" i="20"/>
  <c r="F864" i="20"/>
  <c r="E864" i="20"/>
  <c r="D864" i="20"/>
  <c r="C864" i="20"/>
  <c r="AC863" i="20"/>
  <c r="AB863" i="20"/>
  <c r="AA863" i="20"/>
  <c r="Z863" i="20"/>
  <c r="Y863" i="20"/>
  <c r="X863" i="20"/>
  <c r="W863" i="20"/>
  <c r="V863" i="20"/>
  <c r="U863" i="20"/>
  <c r="T863" i="20"/>
  <c r="S863" i="20"/>
  <c r="R863" i="20"/>
  <c r="Q863" i="20"/>
  <c r="P863" i="20"/>
  <c r="O863" i="20"/>
  <c r="N863" i="20"/>
  <c r="M863" i="20"/>
  <c r="L863" i="20"/>
  <c r="K863" i="20"/>
  <c r="J863" i="20"/>
  <c r="I863" i="20"/>
  <c r="H863" i="20"/>
  <c r="G863" i="20"/>
  <c r="F863" i="20"/>
  <c r="E863" i="20"/>
  <c r="D863" i="20"/>
  <c r="C863" i="20"/>
  <c r="Z862" i="20"/>
  <c r="Y862" i="20"/>
  <c r="X862" i="20"/>
  <c r="W862" i="20"/>
  <c r="V862" i="20"/>
  <c r="T862" i="20"/>
  <c r="S862" i="20"/>
  <c r="R862" i="20"/>
  <c r="Q862" i="20"/>
  <c r="P862" i="20"/>
  <c r="O862" i="20"/>
  <c r="N862" i="20"/>
  <c r="M862" i="20"/>
  <c r="L862" i="20"/>
  <c r="K862" i="20"/>
  <c r="J862" i="20"/>
  <c r="I862" i="20"/>
  <c r="H862" i="20"/>
  <c r="F862" i="20"/>
  <c r="E862" i="20"/>
  <c r="D862" i="20"/>
  <c r="C862" i="20"/>
  <c r="AC861" i="20"/>
  <c r="AB861" i="20"/>
  <c r="AA861" i="20"/>
  <c r="Z861" i="20"/>
  <c r="Y861" i="20"/>
  <c r="X861" i="20"/>
  <c r="W861" i="20"/>
  <c r="V861" i="20"/>
  <c r="U861" i="20"/>
  <c r="T861" i="20"/>
  <c r="S861" i="20"/>
  <c r="R861" i="20"/>
  <c r="Q861" i="20"/>
  <c r="P861" i="20"/>
  <c r="O861" i="20"/>
  <c r="N861" i="20"/>
  <c r="M861" i="20"/>
  <c r="L861" i="20"/>
  <c r="K861" i="20"/>
  <c r="J861" i="20"/>
  <c r="I861" i="20"/>
  <c r="H861" i="20"/>
  <c r="G861" i="20"/>
  <c r="F861" i="20"/>
  <c r="E861" i="20"/>
  <c r="D861" i="20"/>
  <c r="C861" i="20"/>
  <c r="AC860" i="20"/>
  <c r="AB860" i="20"/>
  <c r="AA860" i="20"/>
  <c r="Z860" i="20"/>
  <c r="Y860" i="20"/>
  <c r="X860" i="20"/>
  <c r="W860" i="20"/>
  <c r="V860" i="20"/>
  <c r="U860" i="20"/>
  <c r="T860" i="20"/>
  <c r="S860" i="20"/>
  <c r="R860" i="20"/>
  <c r="Q860" i="20"/>
  <c r="P860" i="20"/>
  <c r="O860" i="20"/>
  <c r="N860" i="20"/>
  <c r="M860" i="20"/>
  <c r="L860" i="20"/>
  <c r="K860" i="20"/>
  <c r="J860" i="20"/>
  <c r="I860" i="20"/>
  <c r="H860" i="20"/>
  <c r="G860" i="20"/>
  <c r="F860" i="20"/>
  <c r="E860" i="20"/>
  <c r="D860" i="20"/>
  <c r="C860" i="20"/>
  <c r="AC859" i="20"/>
  <c r="AB859" i="20"/>
  <c r="AA859" i="20"/>
  <c r="Z859" i="20"/>
  <c r="Y859" i="20"/>
  <c r="X859" i="20"/>
  <c r="W859" i="20"/>
  <c r="V859" i="20"/>
  <c r="U859" i="20"/>
  <c r="T859" i="20"/>
  <c r="S859" i="20"/>
  <c r="R859" i="20"/>
  <c r="Q859" i="20"/>
  <c r="P859" i="20"/>
  <c r="O859" i="20"/>
  <c r="N859" i="20"/>
  <c r="M859" i="20"/>
  <c r="L859" i="20"/>
  <c r="K859" i="20"/>
  <c r="J859" i="20"/>
  <c r="I859" i="20"/>
  <c r="H859" i="20"/>
  <c r="G859" i="20"/>
  <c r="F859" i="20"/>
  <c r="E859" i="20"/>
  <c r="D859" i="20"/>
  <c r="C859" i="20"/>
  <c r="AC858" i="20"/>
  <c r="AB858" i="20"/>
  <c r="AA858" i="20"/>
  <c r="Z858" i="20"/>
  <c r="Y858" i="20"/>
  <c r="X858" i="20"/>
  <c r="W858" i="20"/>
  <c r="V858" i="20"/>
  <c r="U858" i="20"/>
  <c r="T858" i="20"/>
  <c r="S858" i="20"/>
  <c r="R858" i="20"/>
  <c r="Q858" i="20"/>
  <c r="P858" i="20"/>
  <c r="O858" i="20"/>
  <c r="N858" i="20"/>
  <c r="M858" i="20"/>
  <c r="L858" i="20"/>
  <c r="K858" i="20"/>
  <c r="J858" i="20"/>
  <c r="I858" i="20"/>
  <c r="H858" i="20"/>
  <c r="G858" i="20"/>
  <c r="F858" i="20"/>
  <c r="E858" i="20"/>
  <c r="D858" i="20"/>
  <c r="C858" i="20"/>
  <c r="AC857" i="20"/>
  <c r="AB857" i="20"/>
  <c r="AA857" i="20"/>
  <c r="Z857" i="20"/>
  <c r="Y857" i="20"/>
  <c r="X857" i="20"/>
  <c r="W857" i="20"/>
  <c r="V857" i="20"/>
  <c r="U857" i="20"/>
  <c r="T857" i="20"/>
  <c r="S857" i="20"/>
  <c r="R857" i="20"/>
  <c r="Q857" i="20"/>
  <c r="P857" i="20"/>
  <c r="O857" i="20"/>
  <c r="N857" i="20"/>
  <c r="M857" i="20"/>
  <c r="L857" i="20"/>
  <c r="K857" i="20"/>
  <c r="J857" i="20"/>
  <c r="I857" i="20"/>
  <c r="H857" i="20"/>
  <c r="G857" i="20"/>
  <c r="F857" i="20"/>
  <c r="E857" i="20"/>
  <c r="D857" i="20"/>
  <c r="C857" i="20"/>
  <c r="AC856" i="20"/>
  <c r="AB856" i="20"/>
  <c r="AA856" i="20"/>
  <c r="Z856" i="20"/>
  <c r="Y856" i="20"/>
  <c r="X856" i="20"/>
  <c r="W856" i="20"/>
  <c r="U856" i="20"/>
  <c r="T856" i="20"/>
  <c r="S856" i="20"/>
  <c r="Q856" i="20"/>
  <c r="P856" i="20"/>
  <c r="O856" i="20"/>
  <c r="N856" i="20"/>
  <c r="M856" i="20"/>
  <c r="L856" i="20"/>
  <c r="K856" i="20"/>
  <c r="J856" i="20"/>
  <c r="I856" i="20"/>
  <c r="H856" i="20"/>
  <c r="G856" i="20"/>
  <c r="F856" i="20"/>
  <c r="E856" i="20"/>
  <c r="D856" i="20"/>
  <c r="C856" i="20"/>
  <c r="AC855" i="20"/>
  <c r="AB855" i="20"/>
  <c r="AA855" i="20"/>
  <c r="Z855" i="20"/>
  <c r="Y855" i="20"/>
  <c r="X855" i="20"/>
  <c r="W855" i="20"/>
  <c r="V855" i="20"/>
  <c r="U855" i="20"/>
  <c r="T855" i="20"/>
  <c r="S855" i="20"/>
  <c r="R855" i="20"/>
  <c r="Q855" i="20"/>
  <c r="P855" i="20"/>
  <c r="O855" i="20"/>
  <c r="N855" i="20"/>
  <c r="M855" i="20"/>
  <c r="L855" i="20"/>
  <c r="K855" i="20"/>
  <c r="J855" i="20"/>
  <c r="I855" i="20"/>
  <c r="H855" i="20"/>
  <c r="G855" i="20"/>
  <c r="F855" i="20"/>
  <c r="E855" i="20"/>
  <c r="D855" i="20"/>
  <c r="C855" i="20"/>
  <c r="AC854" i="20"/>
  <c r="AB854" i="20"/>
  <c r="AA854" i="20"/>
  <c r="Z854" i="20"/>
  <c r="Y854" i="20"/>
  <c r="X854" i="20"/>
  <c r="W854" i="20"/>
  <c r="V854" i="20"/>
  <c r="U854" i="20"/>
  <c r="T854" i="20"/>
  <c r="S854" i="20"/>
  <c r="R854" i="20"/>
  <c r="Q854" i="20"/>
  <c r="P854" i="20"/>
  <c r="O854" i="20"/>
  <c r="N854" i="20"/>
  <c r="M854" i="20"/>
  <c r="L854" i="20"/>
  <c r="K854" i="20"/>
  <c r="J854" i="20"/>
  <c r="I854" i="20"/>
  <c r="H854" i="20"/>
  <c r="G854" i="20"/>
  <c r="F854" i="20"/>
  <c r="E854" i="20"/>
  <c r="D854" i="20"/>
  <c r="C854" i="20"/>
  <c r="AC853" i="20"/>
  <c r="AB853" i="20"/>
  <c r="AA853" i="20"/>
  <c r="Z853" i="20"/>
  <c r="Y853" i="20"/>
  <c r="X853" i="20"/>
  <c r="W853" i="20"/>
  <c r="V853" i="20"/>
  <c r="U853" i="20"/>
  <c r="R853" i="20"/>
  <c r="Q853" i="20"/>
  <c r="P853" i="20"/>
  <c r="O853" i="20"/>
  <c r="N853" i="20"/>
  <c r="M853" i="20"/>
  <c r="L853" i="20"/>
  <c r="K853" i="20"/>
  <c r="J853" i="20"/>
  <c r="I853" i="20"/>
  <c r="H853" i="20"/>
  <c r="G853" i="20"/>
  <c r="F853" i="20"/>
  <c r="E853" i="20"/>
  <c r="D853" i="20"/>
  <c r="C853" i="20"/>
  <c r="AC852" i="20"/>
  <c r="AB852" i="20"/>
  <c r="AA852" i="20"/>
  <c r="Z852" i="20"/>
  <c r="Y852" i="20"/>
  <c r="X852" i="20"/>
  <c r="W852" i="20"/>
  <c r="V852" i="20"/>
  <c r="U852" i="20"/>
  <c r="T852" i="20"/>
  <c r="S852" i="20"/>
  <c r="R852" i="20"/>
  <c r="Q852" i="20"/>
  <c r="P852" i="20"/>
  <c r="O852" i="20"/>
  <c r="N852" i="20"/>
  <c r="M852" i="20"/>
  <c r="L852" i="20"/>
  <c r="K852" i="20"/>
  <c r="J852" i="20"/>
  <c r="I852" i="20"/>
  <c r="H852" i="20"/>
  <c r="G852" i="20"/>
  <c r="F852" i="20"/>
  <c r="E852" i="20"/>
  <c r="D852" i="20"/>
  <c r="C852" i="20"/>
  <c r="AC851" i="20"/>
  <c r="AB851" i="20"/>
  <c r="AA851" i="20"/>
  <c r="Z851" i="20"/>
  <c r="Y851" i="20"/>
  <c r="X851" i="20"/>
  <c r="W851" i="20"/>
  <c r="V851" i="20"/>
  <c r="U851" i="20"/>
  <c r="R851" i="20"/>
  <c r="Q851" i="20"/>
  <c r="P851" i="20"/>
  <c r="O851" i="20"/>
  <c r="N851" i="20"/>
  <c r="M851" i="20"/>
  <c r="L851" i="20"/>
  <c r="K851" i="20"/>
  <c r="J851" i="20"/>
  <c r="I851" i="20"/>
  <c r="H851" i="20"/>
  <c r="G851" i="20"/>
  <c r="F851" i="20"/>
  <c r="E851" i="20"/>
  <c r="D851" i="20"/>
  <c r="C851" i="20"/>
  <c r="AC850" i="20"/>
  <c r="AB850" i="20"/>
  <c r="AA850" i="20"/>
  <c r="Z850" i="20"/>
  <c r="Y850" i="20"/>
  <c r="X850" i="20"/>
  <c r="W850" i="20"/>
  <c r="V850" i="20"/>
  <c r="U850" i="20"/>
  <c r="T850" i="20"/>
  <c r="S850" i="20"/>
  <c r="R850" i="20"/>
  <c r="Q850" i="20"/>
  <c r="P850" i="20"/>
  <c r="O850" i="20"/>
  <c r="N850" i="20"/>
  <c r="M850" i="20"/>
  <c r="L850" i="20"/>
  <c r="K850" i="20"/>
  <c r="J850" i="20"/>
  <c r="I850" i="20"/>
  <c r="H850" i="20"/>
  <c r="G850" i="20"/>
  <c r="F850" i="20"/>
  <c r="E850" i="20"/>
  <c r="D850" i="20"/>
  <c r="C850" i="20"/>
  <c r="AC849" i="20"/>
  <c r="AB849" i="20"/>
  <c r="AA849" i="20"/>
  <c r="Z849" i="20"/>
  <c r="Y849" i="20"/>
  <c r="X849" i="20"/>
  <c r="W849" i="20"/>
  <c r="V849" i="20"/>
  <c r="U849" i="20"/>
  <c r="R849" i="20"/>
  <c r="Q849" i="20"/>
  <c r="P849" i="20"/>
  <c r="O849" i="20"/>
  <c r="N849" i="20"/>
  <c r="M849" i="20"/>
  <c r="L849" i="20"/>
  <c r="K849" i="20"/>
  <c r="J849" i="20"/>
  <c r="I849" i="20"/>
  <c r="H849" i="20"/>
  <c r="G849" i="20"/>
  <c r="F849" i="20"/>
  <c r="E849" i="20"/>
  <c r="D849" i="20"/>
  <c r="C849" i="20"/>
  <c r="AC848" i="20"/>
  <c r="AB848" i="20"/>
  <c r="AA848" i="20"/>
  <c r="Z848" i="20"/>
  <c r="Y848" i="20"/>
  <c r="X848" i="20"/>
  <c r="W848" i="20"/>
  <c r="V848" i="20"/>
  <c r="U848" i="20"/>
  <c r="R848" i="20"/>
  <c r="P848" i="20"/>
  <c r="O848" i="20"/>
  <c r="N848" i="20"/>
  <c r="M848" i="20"/>
  <c r="L848" i="20"/>
  <c r="K848" i="20"/>
  <c r="J848" i="20"/>
  <c r="I848" i="20"/>
  <c r="H848" i="20"/>
  <c r="G848" i="20"/>
  <c r="F848" i="20"/>
  <c r="E848" i="20"/>
  <c r="D848" i="20"/>
  <c r="C848" i="20"/>
  <c r="AC847" i="20"/>
  <c r="AB847" i="20"/>
  <c r="AA847" i="20"/>
  <c r="Z847" i="20"/>
  <c r="Y847" i="20"/>
  <c r="X847" i="20"/>
  <c r="W847" i="20"/>
  <c r="V847" i="20"/>
  <c r="U847" i="20"/>
  <c r="R847" i="20"/>
  <c r="Q847" i="20"/>
  <c r="P847" i="20"/>
  <c r="O847" i="20"/>
  <c r="N847" i="20"/>
  <c r="M847" i="20"/>
  <c r="L847" i="20"/>
  <c r="K847" i="20"/>
  <c r="J847" i="20"/>
  <c r="I847" i="20"/>
  <c r="H847" i="20"/>
  <c r="G847" i="20"/>
  <c r="F847" i="20"/>
  <c r="E847" i="20"/>
  <c r="D847" i="20"/>
  <c r="C847" i="20"/>
  <c r="AC846" i="20"/>
  <c r="AB846" i="20"/>
  <c r="AA846" i="20"/>
  <c r="Z846" i="20"/>
  <c r="Y846" i="20"/>
  <c r="X846" i="20"/>
  <c r="W846" i="20"/>
  <c r="V846" i="20"/>
  <c r="U846" i="20"/>
  <c r="R846" i="20"/>
  <c r="Q846" i="20"/>
  <c r="P846" i="20"/>
  <c r="O846" i="20"/>
  <c r="N846" i="20"/>
  <c r="M846" i="20"/>
  <c r="L846" i="20"/>
  <c r="K846" i="20"/>
  <c r="J846" i="20"/>
  <c r="I846" i="20"/>
  <c r="H846" i="20"/>
  <c r="G846" i="20"/>
  <c r="F846" i="20"/>
  <c r="E846" i="20"/>
  <c r="D846" i="20"/>
  <c r="C846" i="20"/>
  <c r="AC845" i="20"/>
  <c r="AB845" i="20"/>
  <c r="AA845" i="20"/>
  <c r="Z845" i="20"/>
  <c r="Y845" i="20"/>
  <c r="X845" i="20"/>
  <c r="W845" i="20"/>
  <c r="V845" i="20"/>
  <c r="U845" i="20"/>
  <c r="R845" i="20"/>
  <c r="Q845" i="20"/>
  <c r="P845" i="20"/>
  <c r="O845" i="20"/>
  <c r="N845" i="20"/>
  <c r="M845" i="20"/>
  <c r="L845" i="20"/>
  <c r="K845" i="20"/>
  <c r="J845" i="20"/>
  <c r="I845" i="20"/>
  <c r="H845" i="20"/>
  <c r="G845" i="20"/>
  <c r="F845" i="20"/>
  <c r="E845" i="20"/>
  <c r="D845" i="20"/>
  <c r="C845" i="20"/>
  <c r="AC844" i="20"/>
  <c r="AB844" i="20"/>
  <c r="AA844" i="20"/>
  <c r="Z844" i="20"/>
  <c r="Y844" i="20"/>
  <c r="X844" i="20"/>
  <c r="W844" i="20"/>
  <c r="V844" i="20"/>
  <c r="U844" i="20"/>
  <c r="T844" i="20"/>
  <c r="S844" i="20"/>
  <c r="R844" i="20"/>
  <c r="Q844" i="20"/>
  <c r="P844" i="20"/>
  <c r="O844" i="20"/>
  <c r="N844" i="20"/>
  <c r="M844" i="20"/>
  <c r="L844" i="20"/>
  <c r="K844" i="20"/>
  <c r="J844" i="20"/>
  <c r="I844" i="20"/>
  <c r="H844" i="20"/>
  <c r="G844" i="20"/>
  <c r="F844" i="20"/>
  <c r="E844" i="20"/>
  <c r="D844" i="20"/>
  <c r="C844" i="20"/>
  <c r="AC843" i="20"/>
  <c r="AB843" i="20"/>
  <c r="AA843" i="20"/>
  <c r="Z843" i="20"/>
  <c r="Y843" i="20"/>
  <c r="X843" i="20"/>
  <c r="W843" i="20"/>
  <c r="V843" i="20"/>
  <c r="U843" i="20"/>
  <c r="T843" i="20"/>
  <c r="S843" i="20"/>
  <c r="R843" i="20"/>
  <c r="Q843" i="20"/>
  <c r="P843" i="20"/>
  <c r="O843" i="20"/>
  <c r="N843" i="20"/>
  <c r="M843" i="20"/>
  <c r="L843" i="20"/>
  <c r="K843" i="20"/>
  <c r="J843" i="20"/>
  <c r="I843" i="20"/>
  <c r="H843" i="20"/>
  <c r="G843" i="20"/>
  <c r="F843" i="20"/>
  <c r="E843" i="20"/>
  <c r="D843" i="20"/>
  <c r="C843" i="20"/>
  <c r="AC842" i="20"/>
  <c r="AB842" i="20"/>
  <c r="AA842" i="20"/>
  <c r="Z842" i="20"/>
  <c r="Y842" i="20"/>
  <c r="X842" i="20"/>
  <c r="W842" i="20"/>
  <c r="V842" i="20"/>
  <c r="U842" i="20"/>
  <c r="T842" i="20"/>
  <c r="S842" i="20"/>
  <c r="R842" i="20"/>
  <c r="Q842" i="20"/>
  <c r="P842" i="20"/>
  <c r="O842" i="20"/>
  <c r="N842" i="20"/>
  <c r="M842" i="20"/>
  <c r="L842" i="20"/>
  <c r="K842" i="20"/>
  <c r="J842" i="20"/>
  <c r="I842" i="20"/>
  <c r="H842" i="20"/>
  <c r="G842" i="20"/>
  <c r="F842" i="20"/>
  <c r="E842" i="20"/>
  <c r="D842" i="20"/>
  <c r="C842" i="20"/>
  <c r="AC841" i="20"/>
  <c r="AB841" i="20"/>
  <c r="AA841" i="20"/>
  <c r="Z841" i="20"/>
  <c r="Y841" i="20"/>
  <c r="X841" i="20"/>
  <c r="W841" i="20"/>
  <c r="V841" i="20"/>
  <c r="U841" i="20"/>
  <c r="T841" i="20"/>
  <c r="S841" i="20"/>
  <c r="R841" i="20"/>
  <c r="Q841" i="20"/>
  <c r="P841" i="20"/>
  <c r="O841" i="20"/>
  <c r="N841" i="20"/>
  <c r="M841" i="20"/>
  <c r="L841" i="20"/>
  <c r="K841" i="20"/>
  <c r="J841" i="20"/>
  <c r="I841" i="20"/>
  <c r="H841" i="20"/>
  <c r="G841" i="20"/>
  <c r="F841" i="20"/>
  <c r="E841" i="20"/>
  <c r="D841" i="20"/>
  <c r="C841" i="20"/>
  <c r="AC840" i="20"/>
  <c r="AB840" i="20"/>
  <c r="AA840" i="20"/>
  <c r="Z840" i="20"/>
  <c r="Y840" i="20"/>
  <c r="X840" i="20"/>
  <c r="W840" i="20"/>
  <c r="V840" i="20"/>
  <c r="U840" i="20"/>
  <c r="T840" i="20"/>
  <c r="S840" i="20"/>
  <c r="R840" i="20"/>
  <c r="Q840" i="20"/>
  <c r="P840" i="20"/>
  <c r="O840" i="20"/>
  <c r="N840" i="20"/>
  <c r="M840" i="20"/>
  <c r="L840" i="20"/>
  <c r="K840" i="20"/>
  <c r="J840" i="20"/>
  <c r="I840" i="20"/>
  <c r="H840" i="20"/>
  <c r="G840" i="20"/>
  <c r="F840" i="20"/>
  <c r="E840" i="20"/>
  <c r="D840" i="20"/>
  <c r="C840" i="20"/>
  <c r="AC839" i="20"/>
  <c r="AB839" i="20"/>
  <c r="AA839" i="20"/>
  <c r="Z839" i="20"/>
  <c r="Y839" i="20"/>
  <c r="X839" i="20"/>
  <c r="W839" i="20"/>
  <c r="V839" i="20"/>
  <c r="U839" i="20"/>
  <c r="T839" i="20"/>
  <c r="S839" i="20"/>
  <c r="R839" i="20"/>
  <c r="Q839" i="20"/>
  <c r="P839" i="20"/>
  <c r="O839" i="20"/>
  <c r="N839" i="20"/>
  <c r="M839" i="20"/>
  <c r="L839" i="20"/>
  <c r="K839" i="20"/>
  <c r="J839" i="20"/>
  <c r="I839" i="20"/>
  <c r="H839" i="20"/>
  <c r="G839" i="20"/>
  <c r="F839" i="20"/>
  <c r="E839" i="20"/>
  <c r="D839" i="20"/>
  <c r="C839" i="20"/>
  <c r="AC838" i="20"/>
  <c r="AB838" i="20"/>
  <c r="AA838" i="20"/>
  <c r="Z838" i="20"/>
  <c r="Y838" i="20"/>
  <c r="X838" i="20"/>
  <c r="W838" i="20"/>
  <c r="V838" i="20"/>
  <c r="U838" i="20"/>
  <c r="T838" i="20"/>
  <c r="S838" i="20"/>
  <c r="R838" i="20"/>
  <c r="Q838" i="20"/>
  <c r="P838" i="20"/>
  <c r="O838" i="20"/>
  <c r="N838" i="20"/>
  <c r="M838" i="20"/>
  <c r="L838" i="20"/>
  <c r="K838" i="20"/>
  <c r="J838" i="20"/>
  <c r="I838" i="20"/>
  <c r="H838" i="20"/>
  <c r="G838" i="20"/>
  <c r="F838" i="20"/>
  <c r="E838" i="20"/>
  <c r="D838" i="20"/>
  <c r="C838" i="20"/>
  <c r="AC837" i="20"/>
  <c r="AB837" i="20"/>
  <c r="AA837" i="20"/>
  <c r="Z837" i="20"/>
  <c r="Y837" i="20"/>
  <c r="X837" i="20"/>
  <c r="W837" i="20"/>
  <c r="V837" i="20"/>
  <c r="U837" i="20"/>
  <c r="T837" i="20"/>
  <c r="S837" i="20"/>
  <c r="R837" i="20"/>
  <c r="Q837" i="20"/>
  <c r="P837" i="20"/>
  <c r="O837" i="20"/>
  <c r="N837" i="20"/>
  <c r="M837" i="20"/>
  <c r="L837" i="20"/>
  <c r="K837" i="20"/>
  <c r="J837" i="20"/>
  <c r="I837" i="20"/>
  <c r="H837" i="20"/>
  <c r="G837" i="20"/>
  <c r="F837" i="20"/>
  <c r="E837" i="20"/>
  <c r="D837" i="20"/>
  <c r="C837" i="20"/>
  <c r="AC836" i="20"/>
  <c r="AB836" i="20"/>
  <c r="AA836" i="20"/>
  <c r="Z836" i="20"/>
  <c r="Y836" i="20"/>
  <c r="X836" i="20"/>
  <c r="W836" i="20"/>
  <c r="V836" i="20"/>
  <c r="U836" i="20"/>
  <c r="T836" i="20"/>
  <c r="S836" i="20"/>
  <c r="R836" i="20"/>
  <c r="Q836" i="20"/>
  <c r="P836" i="20"/>
  <c r="O836" i="20"/>
  <c r="N836" i="20"/>
  <c r="M836" i="20"/>
  <c r="L836" i="20"/>
  <c r="K836" i="20"/>
  <c r="J836" i="20"/>
  <c r="I836" i="20"/>
  <c r="H836" i="20"/>
  <c r="G836" i="20"/>
  <c r="F836" i="20"/>
  <c r="E836" i="20"/>
  <c r="D836" i="20"/>
  <c r="C836" i="20"/>
  <c r="AC835" i="20"/>
  <c r="AB835" i="20"/>
  <c r="AA835" i="20"/>
  <c r="Z835" i="20"/>
  <c r="Y835" i="20"/>
  <c r="X835" i="20"/>
  <c r="W835" i="20"/>
  <c r="V835" i="20"/>
  <c r="U835" i="20"/>
  <c r="T835" i="20"/>
  <c r="S835" i="20"/>
  <c r="R835" i="20"/>
  <c r="Q835" i="20"/>
  <c r="P835" i="20"/>
  <c r="O835" i="20"/>
  <c r="N835" i="20"/>
  <c r="M835" i="20"/>
  <c r="L835" i="20"/>
  <c r="K835" i="20"/>
  <c r="J835" i="20"/>
  <c r="I835" i="20"/>
  <c r="H835" i="20"/>
  <c r="G835" i="20"/>
  <c r="F835" i="20"/>
  <c r="E835" i="20"/>
  <c r="D835" i="20"/>
  <c r="C835" i="20"/>
  <c r="AC834" i="20"/>
  <c r="AB834" i="20"/>
  <c r="AA834" i="20"/>
  <c r="Z834" i="20"/>
  <c r="Y834" i="20"/>
  <c r="X834" i="20"/>
  <c r="W834" i="20"/>
  <c r="V834" i="20"/>
  <c r="U834" i="20"/>
  <c r="T834" i="20"/>
  <c r="S834" i="20"/>
  <c r="R834" i="20"/>
  <c r="Q834" i="20"/>
  <c r="P834" i="20"/>
  <c r="O834" i="20"/>
  <c r="N834" i="20"/>
  <c r="M834" i="20"/>
  <c r="L834" i="20"/>
  <c r="K834" i="20"/>
  <c r="J834" i="20"/>
  <c r="I834" i="20"/>
  <c r="H834" i="20"/>
  <c r="G834" i="20"/>
  <c r="F834" i="20"/>
  <c r="E834" i="20"/>
  <c r="D834" i="20"/>
  <c r="C834" i="20"/>
  <c r="AC833" i="20"/>
  <c r="AB833" i="20"/>
  <c r="AA833" i="20"/>
  <c r="Z833" i="20"/>
  <c r="Y833" i="20"/>
  <c r="X833" i="20"/>
  <c r="W833" i="20"/>
  <c r="V833" i="20"/>
  <c r="U833" i="20"/>
  <c r="T833" i="20"/>
  <c r="S833" i="20"/>
  <c r="R833" i="20"/>
  <c r="Q833" i="20"/>
  <c r="P833" i="20"/>
  <c r="O833" i="20"/>
  <c r="N833" i="20"/>
  <c r="M833" i="20"/>
  <c r="L833" i="20"/>
  <c r="K833" i="20"/>
  <c r="J833" i="20"/>
  <c r="I833" i="20"/>
  <c r="H833" i="20"/>
  <c r="G833" i="20"/>
  <c r="F833" i="20"/>
  <c r="E833" i="20"/>
  <c r="D833" i="20"/>
  <c r="C833" i="20"/>
  <c r="AC832" i="20"/>
  <c r="AB832" i="20"/>
  <c r="AA832" i="20"/>
  <c r="Z832" i="20"/>
  <c r="Y832" i="20"/>
  <c r="X832" i="20"/>
  <c r="W832" i="20"/>
  <c r="V832" i="20"/>
  <c r="U832" i="20"/>
  <c r="T832" i="20"/>
  <c r="S832" i="20"/>
  <c r="R832" i="20"/>
  <c r="Q832" i="20"/>
  <c r="P832" i="20"/>
  <c r="O832" i="20"/>
  <c r="N832" i="20"/>
  <c r="M832" i="20"/>
  <c r="L832" i="20"/>
  <c r="K832" i="20"/>
  <c r="J832" i="20"/>
  <c r="I832" i="20"/>
  <c r="H832" i="20"/>
  <c r="G832" i="20"/>
  <c r="F832" i="20"/>
  <c r="E832" i="20"/>
  <c r="D832" i="20"/>
  <c r="C832" i="20"/>
  <c r="AC831" i="20"/>
  <c r="AB831" i="20"/>
  <c r="AA831" i="20"/>
  <c r="Z831" i="20"/>
  <c r="Y831" i="20"/>
  <c r="X831" i="20"/>
  <c r="W831" i="20"/>
  <c r="V831" i="20"/>
  <c r="U831" i="20"/>
  <c r="T831" i="20"/>
  <c r="S831" i="20"/>
  <c r="R831" i="20"/>
  <c r="Q831" i="20"/>
  <c r="P831" i="20"/>
  <c r="O831" i="20"/>
  <c r="N831" i="20"/>
  <c r="M831" i="20"/>
  <c r="L831" i="20"/>
  <c r="K831" i="20"/>
  <c r="J831" i="20"/>
  <c r="I831" i="20"/>
  <c r="H831" i="20"/>
  <c r="G831" i="20"/>
  <c r="F831" i="20"/>
  <c r="E831" i="20"/>
  <c r="D831" i="20"/>
  <c r="C831" i="20"/>
  <c r="AC830" i="20"/>
  <c r="AB830" i="20"/>
  <c r="AA830" i="20"/>
  <c r="Z830" i="20"/>
  <c r="Y830" i="20"/>
  <c r="X830" i="20"/>
  <c r="W830" i="20"/>
  <c r="V830" i="20"/>
  <c r="U830" i="20"/>
  <c r="T830" i="20"/>
  <c r="S830" i="20"/>
  <c r="R830" i="20"/>
  <c r="Q830" i="20"/>
  <c r="P830" i="20"/>
  <c r="O830" i="20"/>
  <c r="N830" i="20"/>
  <c r="M830" i="20"/>
  <c r="L830" i="20"/>
  <c r="K830" i="20"/>
  <c r="J830" i="20"/>
  <c r="I830" i="20"/>
  <c r="H830" i="20"/>
  <c r="G830" i="20"/>
  <c r="F830" i="20"/>
  <c r="E830" i="20"/>
  <c r="D830" i="20"/>
  <c r="C830" i="20"/>
  <c r="AC829" i="20"/>
  <c r="AB829" i="20"/>
  <c r="AA829" i="20"/>
  <c r="Z829" i="20"/>
  <c r="Y829" i="20"/>
  <c r="X829" i="20"/>
  <c r="W829" i="20"/>
  <c r="V829" i="20"/>
  <c r="U829" i="20"/>
  <c r="T829" i="20"/>
  <c r="S829" i="20"/>
  <c r="R829" i="20"/>
  <c r="Q829" i="20"/>
  <c r="P829" i="20"/>
  <c r="O829" i="20"/>
  <c r="N829" i="20"/>
  <c r="M829" i="20"/>
  <c r="L829" i="20"/>
  <c r="K829" i="20"/>
  <c r="J829" i="20"/>
  <c r="I829" i="20"/>
  <c r="H829" i="20"/>
  <c r="G829" i="20"/>
  <c r="F829" i="20"/>
  <c r="E829" i="20"/>
  <c r="D829" i="20"/>
  <c r="C829" i="20"/>
  <c r="AC828" i="20"/>
  <c r="AB828" i="20"/>
  <c r="AA828" i="20"/>
  <c r="Z828" i="20"/>
  <c r="Y828" i="20"/>
  <c r="X828" i="20"/>
  <c r="W828" i="20"/>
  <c r="V828" i="20"/>
  <c r="U828" i="20"/>
  <c r="T828" i="20"/>
  <c r="S828" i="20"/>
  <c r="R828" i="20"/>
  <c r="Q828" i="20"/>
  <c r="P828" i="20"/>
  <c r="O828" i="20"/>
  <c r="N828" i="20"/>
  <c r="M828" i="20"/>
  <c r="L828" i="20"/>
  <c r="K828" i="20"/>
  <c r="J828" i="20"/>
  <c r="I828" i="20"/>
  <c r="H828" i="20"/>
  <c r="G828" i="20"/>
  <c r="F828" i="20"/>
  <c r="E828" i="20"/>
  <c r="D828" i="20"/>
  <c r="C828" i="20"/>
  <c r="AC827" i="20"/>
  <c r="AB827" i="20"/>
  <c r="AA827" i="20"/>
  <c r="Z827" i="20"/>
  <c r="Y827" i="20"/>
  <c r="X827" i="20"/>
  <c r="W827" i="20"/>
  <c r="V827" i="20"/>
  <c r="U827" i="20"/>
  <c r="T827" i="20"/>
  <c r="S827" i="20"/>
  <c r="R827" i="20"/>
  <c r="Q827" i="20"/>
  <c r="P827" i="20"/>
  <c r="O827" i="20"/>
  <c r="N827" i="20"/>
  <c r="M827" i="20"/>
  <c r="L827" i="20"/>
  <c r="K827" i="20"/>
  <c r="J827" i="20"/>
  <c r="I827" i="20"/>
  <c r="H827" i="20"/>
  <c r="G827" i="20"/>
  <c r="F827" i="20"/>
  <c r="E827" i="20"/>
  <c r="D827" i="20"/>
  <c r="C827" i="20"/>
  <c r="AC826" i="20"/>
  <c r="AB826" i="20"/>
  <c r="AA826" i="20"/>
  <c r="Z826" i="20"/>
  <c r="Y826" i="20"/>
  <c r="X826" i="20"/>
  <c r="W826" i="20"/>
  <c r="V826" i="20"/>
  <c r="U826" i="20"/>
  <c r="T826" i="20"/>
  <c r="S826" i="20"/>
  <c r="R826" i="20"/>
  <c r="Q826" i="20"/>
  <c r="P826" i="20"/>
  <c r="O826" i="20"/>
  <c r="N826" i="20"/>
  <c r="M826" i="20"/>
  <c r="L826" i="20"/>
  <c r="K826" i="20"/>
  <c r="J826" i="20"/>
  <c r="I826" i="20"/>
  <c r="H826" i="20"/>
  <c r="G826" i="20"/>
  <c r="F826" i="20"/>
  <c r="E826" i="20"/>
  <c r="D826" i="20"/>
  <c r="C826" i="20"/>
  <c r="AC825" i="20"/>
  <c r="AA825" i="20"/>
  <c r="Z825" i="20"/>
  <c r="Y825" i="20"/>
  <c r="X825" i="20"/>
  <c r="W825" i="20"/>
  <c r="V825" i="20"/>
  <c r="U825" i="20"/>
  <c r="T825" i="20"/>
  <c r="S825" i="20"/>
  <c r="R825" i="20"/>
  <c r="Q825" i="20"/>
  <c r="P825" i="20"/>
  <c r="O825" i="20"/>
  <c r="N825" i="20"/>
  <c r="M825" i="20"/>
  <c r="L825" i="20"/>
  <c r="K825" i="20"/>
  <c r="J825" i="20"/>
  <c r="I825" i="20"/>
  <c r="G825" i="20"/>
  <c r="F825" i="20"/>
  <c r="E825" i="20"/>
  <c r="D825" i="20"/>
  <c r="AC824" i="20"/>
  <c r="AB824" i="20"/>
  <c r="AA824" i="20"/>
  <c r="Z824" i="20"/>
  <c r="Y824" i="20"/>
  <c r="X824" i="20"/>
  <c r="W824" i="20"/>
  <c r="V824" i="20"/>
  <c r="U824" i="20"/>
  <c r="T824" i="20"/>
  <c r="S824" i="20"/>
  <c r="R824" i="20"/>
  <c r="Q824" i="20"/>
  <c r="P824" i="20"/>
  <c r="O824" i="20"/>
  <c r="N824" i="20"/>
  <c r="M824" i="20"/>
  <c r="L824" i="20"/>
  <c r="K824" i="20"/>
  <c r="J824" i="20"/>
  <c r="I824" i="20"/>
  <c r="H824" i="20"/>
  <c r="G824" i="20"/>
  <c r="F824" i="20"/>
  <c r="E824" i="20"/>
  <c r="D824" i="20"/>
  <c r="C824" i="20"/>
  <c r="AC823" i="20"/>
  <c r="AB823" i="20"/>
  <c r="AA823" i="20"/>
  <c r="Z823" i="20"/>
  <c r="Y823" i="20"/>
  <c r="X823" i="20"/>
  <c r="W823" i="20"/>
  <c r="V823" i="20"/>
  <c r="U823" i="20"/>
  <c r="T823" i="20"/>
  <c r="S823" i="20"/>
  <c r="R823" i="20"/>
  <c r="Q823" i="20"/>
  <c r="P823" i="20"/>
  <c r="O823" i="20"/>
  <c r="N823" i="20"/>
  <c r="M823" i="20"/>
  <c r="L823" i="20"/>
  <c r="K823" i="20"/>
  <c r="I823" i="20"/>
  <c r="G823" i="20"/>
  <c r="F823" i="20"/>
  <c r="E823" i="20"/>
  <c r="D823" i="20"/>
  <c r="C823" i="20"/>
  <c r="AC822" i="20"/>
  <c r="AB822" i="20"/>
  <c r="AA822" i="20"/>
  <c r="Z822" i="20"/>
  <c r="Y822" i="20"/>
  <c r="X822" i="20"/>
  <c r="W822" i="20"/>
  <c r="V822" i="20"/>
  <c r="U822" i="20"/>
  <c r="T822" i="20"/>
  <c r="S822" i="20"/>
  <c r="R822" i="20"/>
  <c r="Q822" i="20"/>
  <c r="P822" i="20"/>
  <c r="O822" i="20"/>
  <c r="N822" i="20"/>
  <c r="M822" i="20"/>
  <c r="L822" i="20"/>
  <c r="K822" i="20"/>
  <c r="J822" i="20"/>
  <c r="I822" i="20"/>
  <c r="H822" i="20"/>
  <c r="G822" i="20"/>
  <c r="F822" i="20"/>
  <c r="E822" i="20"/>
  <c r="D822" i="20"/>
  <c r="C822" i="20"/>
  <c r="AC821" i="20"/>
  <c r="AB821" i="20"/>
  <c r="AA821" i="20"/>
  <c r="Z821" i="20"/>
  <c r="Y821" i="20"/>
  <c r="X821" i="20"/>
  <c r="W821" i="20"/>
  <c r="V821" i="20"/>
  <c r="U821" i="20"/>
  <c r="T821" i="20"/>
  <c r="S821" i="20"/>
  <c r="R821" i="20"/>
  <c r="Q821" i="20"/>
  <c r="P821" i="20"/>
  <c r="O821" i="20"/>
  <c r="N821" i="20"/>
  <c r="M821" i="20"/>
  <c r="L821" i="20"/>
  <c r="K821" i="20"/>
  <c r="J821" i="20"/>
  <c r="I821" i="20"/>
  <c r="H821" i="20"/>
  <c r="G821" i="20"/>
  <c r="F821" i="20"/>
  <c r="E821" i="20"/>
  <c r="D821" i="20"/>
  <c r="C821" i="20"/>
  <c r="AC820" i="20"/>
  <c r="AB820" i="20"/>
  <c r="AA820" i="20"/>
  <c r="Z820" i="20"/>
  <c r="Y820" i="20"/>
  <c r="X820" i="20"/>
  <c r="W820" i="20"/>
  <c r="V820" i="20"/>
  <c r="U820" i="20"/>
  <c r="T820" i="20"/>
  <c r="S820" i="20"/>
  <c r="R820" i="20"/>
  <c r="Q820" i="20"/>
  <c r="P820" i="20"/>
  <c r="O820" i="20"/>
  <c r="N820" i="20"/>
  <c r="M820" i="20"/>
  <c r="L820" i="20"/>
  <c r="K820" i="20"/>
  <c r="J820" i="20"/>
  <c r="I820" i="20"/>
  <c r="H820" i="20"/>
  <c r="G820" i="20"/>
  <c r="F820" i="20"/>
  <c r="E820" i="20"/>
  <c r="D820" i="20"/>
  <c r="C820" i="20"/>
  <c r="AC819" i="20"/>
  <c r="AB819" i="20"/>
  <c r="AA819" i="20"/>
  <c r="Z819" i="20"/>
  <c r="Y819" i="20"/>
  <c r="X819" i="20"/>
  <c r="W819" i="20"/>
  <c r="V819" i="20"/>
  <c r="U819" i="20"/>
  <c r="T819" i="20"/>
  <c r="S819" i="20"/>
  <c r="R819" i="20"/>
  <c r="Q819" i="20"/>
  <c r="P819" i="20"/>
  <c r="O819" i="20"/>
  <c r="N819" i="20"/>
  <c r="M819" i="20"/>
  <c r="L819" i="20"/>
  <c r="K819" i="20"/>
  <c r="J819" i="20"/>
  <c r="I819" i="20"/>
  <c r="H819" i="20"/>
  <c r="G819" i="20"/>
  <c r="F819" i="20"/>
  <c r="E819" i="20"/>
  <c r="D819" i="20"/>
  <c r="C819" i="20"/>
  <c r="AC818" i="20"/>
  <c r="AB818" i="20"/>
  <c r="AA818" i="20"/>
  <c r="Z818" i="20"/>
  <c r="Y818" i="20"/>
  <c r="X818" i="20"/>
  <c r="W818" i="20"/>
  <c r="V818" i="20"/>
  <c r="U818" i="20"/>
  <c r="T818" i="20"/>
  <c r="S818" i="20"/>
  <c r="Q818" i="20"/>
  <c r="P818" i="20"/>
  <c r="O818" i="20"/>
  <c r="N818" i="20"/>
  <c r="M818" i="20"/>
  <c r="L818" i="20"/>
  <c r="K818" i="20"/>
  <c r="J818" i="20"/>
  <c r="I818" i="20"/>
  <c r="H818" i="20"/>
  <c r="G818" i="20"/>
  <c r="E818" i="20"/>
  <c r="D818" i="20"/>
  <c r="C818" i="20"/>
  <c r="AC817" i="20"/>
  <c r="AB817" i="20"/>
  <c r="AA817" i="20"/>
  <c r="Z817" i="20"/>
  <c r="Y817" i="20"/>
  <c r="X817" i="20"/>
  <c r="W817" i="20"/>
  <c r="V817" i="20"/>
  <c r="U817" i="20"/>
  <c r="T817" i="20"/>
  <c r="S817" i="20"/>
  <c r="R817" i="20"/>
  <c r="Q817" i="20"/>
  <c r="P817" i="20"/>
  <c r="O817" i="20"/>
  <c r="N817" i="20"/>
  <c r="M817" i="20"/>
  <c r="L817" i="20"/>
  <c r="K817" i="20"/>
  <c r="J817" i="20"/>
  <c r="I817" i="20"/>
  <c r="H817" i="20"/>
  <c r="G817" i="20"/>
  <c r="F817" i="20"/>
  <c r="E817" i="20"/>
  <c r="D817" i="20"/>
  <c r="C817" i="20"/>
  <c r="AC816" i="20"/>
  <c r="AB816" i="20"/>
  <c r="AA816" i="20"/>
  <c r="Z816" i="20"/>
  <c r="Y816" i="20"/>
  <c r="X816" i="20"/>
  <c r="W816" i="20"/>
  <c r="V816" i="20"/>
  <c r="U816" i="20"/>
  <c r="T816" i="20"/>
  <c r="S816" i="20"/>
  <c r="R816" i="20"/>
  <c r="Q816" i="20"/>
  <c r="P816" i="20"/>
  <c r="O816" i="20"/>
  <c r="N816" i="20"/>
  <c r="M816" i="20"/>
  <c r="L816" i="20"/>
  <c r="K816" i="20"/>
  <c r="J816" i="20"/>
  <c r="I816" i="20"/>
  <c r="H816" i="20"/>
  <c r="G816" i="20"/>
  <c r="F816" i="20"/>
  <c r="E816" i="20"/>
  <c r="D816" i="20"/>
  <c r="C816" i="20"/>
  <c r="AC815" i="20"/>
  <c r="AB815" i="20"/>
  <c r="AA815" i="20"/>
  <c r="Z815" i="20"/>
  <c r="Y815" i="20"/>
  <c r="X815" i="20"/>
  <c r="W815" i="20"/>
  <c r="V815" i="20"/>
  <c r="U815" i="20"/>
  <c r="R815" i="20"/>
  <c r="Q815" i="20"/>
  <c r="P815" i="20"/>
  <c r="O815" i="20"/>
  <c r="N815" i="20"/>
  <c r="M815" i="20"/>
  <c r="L815" i="20"/>
  <c r="K815" i="20"/>
  <c r="J815" i="20"/>
  <c r="I815" i="20"/>
  <c r="H815" i="20"/>
  <c r="G815" i="20"/>
  <c r="F815" i="20"/>
  <c r="E815" i="20"/>
  <c r="D815" i="20"/>
  <c r="C815" i="20"/>
  <c r="AC814" i="20"/>
  <c r="AB814" i="20"/>
  <c r="AA814" i="20"/>
  <c r="Z814" i="20"/>
  <c r="Y814" i="20"/>
  <c r="X814" i="20"/>
  <c r="W814" i="20"/>
  <c r="V814" i="20"/>
  <c r="U814" i="20"/>
  <c r="T814" i="20"/>
  <c r="S814" i="20"/>
  <c r="R814" i="20"/>
  <c r="Q814" i="20"/>
  <c r="P814" i="20"/>
  <c r="O814" i="20"/>
  <c r="N814" i="20"/>
  <c r="M814" i="20"/>
  <c r="L814" i="20"/>
  <c r="K814" i="20"/>
  <c r="J814" i="20"/>
  <c r="I814" i="20"/>
  <c r="H814" i="20"/>
  <c r="G814" i="20"/>
  <c r="F814" i="20"/>
  <c r="E814" i="20"/>
  <c r="D814" i="20"/>
  <c r="C814" i="20"/>
  <c r="AC813" i="20"/>
  <c r="AB813" i="20"/>
  <c r="AA813" i="20"/>
  <c r="Z813" i="20"/>
  <c r="Y813" i="20"/>
  <c r="X813" i="20"/>
  <c r="W813" i="20"/>
  <c r="V813" i="20"/>
  <c r="U813" i="20"/>
  <c r="R813" i="20"/>
  <c r="Q813" i="20"/>
  <c r="P813" i="20"/>
  <c r="O813" i="20"/>
  <c r="N813" i="20"/>
  <c r="M813" i="20"/>
  <c r="L813" i="20"/>
  <c r="K813" i="20"/>
  <c r="J813" i="20"/>
  <c r="I813" i="20"/>
  <c r="H813" i="20"/>
  <c r="G813" i="20"/>
  <c r="F813" i="20"/>
  <c r="E813" i="20"/>
  <c r="D813" i="20"/>
  <c r="C813" i="20"/>
  <c r="AC812" i="20"/>
  <c r="AB812" i="20"/>
  <c r="AA812" i="20"/>
  <c r="Z812" i="20"/>
  <c r="Y812" i="20"/>
  <c r="X812" i="20"/>
  <c r="W812" i="20"/>
  <c r="V812" i="20"/>
  <c r="U812" i="20"/>
  <c r="T812" i="20"/>
  <c r="S812" i="20"/>
  <c r="R812" i="20"/>
  <c r="Q812" i="20"/>
  <c r="P812" i="20"/>
  <c r="O812" i="20"/>
  <c r="N812" i="20"/>
  <c r="M812" i="20"/>
  <c r="L812" i="20"/>
  <c r="K812" i="20"/>
  <c r="J812" i="20"/>
  <c r="I812" i="20"/>
  <c r="H812" i="20"/>
  <c r="G812" i="20"/>
  <c r="F812" i="20"/>
  <c r="E812" i="20"/>
  <c r="D812" i="20"/>
  <c r="C812" i="20"/>
  <c r="AC811" i="20"/>
  <c r="AB811" i="20"/>
  <c r="AA811" i="20"/>
  <c r="Z811" i="20"/>
  <c r="Y811" i="20"/>
  <c r="X811" i="20"/>
  <c r="W811" i="20"/>
  <c r="V811" i="20"/>
  <c r="U811" i="20"/>
  <c r="T811" i="20"/>
  <c r="R811" i="20"/>
  <c r="Q811" i="20"/>
  <c r="P811" i="20"/>
  <c r="N811" i="20"/>
  <c r="M811" i="20"/>
  <c r="L811" i="20"/>
  <c r="K811" i="20"/>
  <c r="J811" i="20"/>
  <c r="I811" i="20"/>
  <c r="H811" i="20"/>
  <c r="G811" i="20"/>
  <c r="F811" i="20"/>
  <c r="E811" i="20"/>
  <c r="D811" i="20"/>
  <c r="C811" i="20"/>
  <c r="AC810" i="20"/>
  <c r="AB810" i="20"/>
  <c r="AA810" i="20"/>
  <c r="Z810" i="20"/>
  <c r="Y810" i="20"/>
  <c r="X810" i="20"/>
  <c r="W810" i="20"/>
  <c r="V810" i="20"/>
  <c r="U810" i="20"/>
  <c r="T810" i="20"/>
  <c r="S810" i="20"/>
  <c r="R810" i="20"/>
  <c r="Q810" i="20"/>
  <c r="P810" i="20"/>
  <c r="O810" i="20"/>
  <c r="N810" i="20"/>
  <c r="M810" i="20"/>
  <c r="L810" i="20"/>
  <c r="K810" i="20"/>
  <c r="J810" i="20"/>
  <c r="I810" i="20"/>
  <c r="H810" i="20"/>
  <c r="G810" i="20"/>
  <c r="F810" i="20"/>
  <c r="E810" i="20"/>
  <c r="D810" i="20"/>
  <c r="C810" i="20"/>
  <c r="AC809" i="20"/>
  <c r="AB809" i="20"/>
  <c r="AA809" i="20"/>
  <c r="Z809" i="20"/>
  <c r="Y809" i="20"/>
  <c r="X809" i="20"/>
  <c r="W809" i="20"/>
  <c r="V809" i="20"/>
  <c r="U809" i="20"/>
  <c r="T809" i="20"/>
  <c r="S809" i="20"/>
  <c r="R809" i="20"/>
  <c r="Q809" i="20"/>
  <c r="P809" i="20"/>
  <c r="O809" i="20"/>
  <c r="N809" i="20"/>
  <c r="M809" i="20"/>
  <c r="L809" i="20"/>
  <c r="K809" i="20"/>
  <c r="J809" i="20"/>
  <c r="I809" i="20"/>
  <c r="H809" i="20"/>
  <c r="G809" i="20"/>
  <c r="F809" i="20"/>
  <c r="E809" i="20"/>
  <c r="D809" i="20"/>
  <c r="C809" i="20"/>
  <c r="AC808" i="20"/>
  <c r="AB808" i="20"/>
  <c r="AA808" i="20"/>
  <c r="Z808" i="20"/>
  <c r="Y808" i="20"/>
  <c r="X808" i="20"/>
  <c r="W808" i="20"/>
  <c r="V808" i="20"/>
  <c r="U808" i="20"/>
  <c r="T808" i="20"/>
  <c r="S808" i="20"/>
  <c r="R808" i="20"/>
  <c r="Q808" i="20"/>
  <c r="P808" i="20"/>
  <c r="O808" i="20"/>
  <c r="N808" i="20"/>
  <c r="M808" i="20"/>
  <c r="L808" i="20"/>
  <c r="K808" i="20"/>
  <c r="J808" i="20"/>
  <c r="I808" i="20"/>
  <c r="G808" i="20"/>
  <c r="F808" i="20"/>
  <c r="D808" i="20"/>
  <c r="C808" i="20"/>
  <c r="AC807" i="20"/>
  <c r="AB807" i="20"/>
  <c r="AA807" i="20"/>
  <c r="Z807" i="20"/>
  <c r="Y807" i="20"/>
  <c r="X807" i="20"/>
  <c r="W807" i="20"/>
  <c r="V807" i="20"/>
  <c r="U807" i="20"/>
  <c r="T807" i="20"/>
  <c r="S807" i="20"/>
  <c r="R807" i="20"/>
  <c r="Q807" i="20"/>
  <c r="P807" i="20"/>
  <c r="O807" i="20"/>
  <c r="N807" i="20"/>
  <c r="M807" i="20"/>
  <c r="L807" i="20"/>
  <c r="K807" i="20"/>
  <c r="J807" i="20"/>
  <c r="I807" i="20"/>
  <c r="H807" i="20"/>
  <c r="G807" i="20"/>
  <c r="F807" i="20"/>
  <c r="E807" i="20"/>
  <c r="D807" i="20"/>
  <c r="C807" i="20"/>
  <c r="AC806" i="20"/>
  <c r="AB806" i="20"/>
  <c r="AA806" i="20"/>
  <c r="Z806" i="20"/>
  <c r="Y806" i="20"/>
  <c r="X806" i="20"/>
  <c r="W806" i="20"/>
  <c r="V806" i="20"/>
  <c r="U806" i="20"/>
  <c r="T806" i="20"/>
  <c r="S806" i="20"/>
  <c r="R806" i="20"/>
  <c r="Q806" i="20"/>
  <c r="P806" i="20"/>
  <c r="O806" i="20"/>
  <c r="N806" i="20"/>
  <c r="M806" i="20"/>
  <c r="L806" i="20"/>
  <c r="K806" i="20"/>
  <c r="J806" i="20"/>
  <c r="I806" i="20"/>
  <c r="H806" i="20"/>
  <c r="G806" i="20"/>
  <c r="F806" i="20"/>
  <c r="E806" i="20"/>
  <c r="D806" i="20"/>
  <c r="C806" i="20"/>
  <c r="AC805" i="20"/>
  <c r="AB805" i="20"/>
  <c r="AA805" i="20"/>
  <c r="Z805" i="20"/>
  <c r="Y805" i="20"/>
  <c r="X805" i="20"/>
  <c r="W805" i="20"/>
  <c r="V805" i="20"/>
  <c r="U805" i="20"/>
  <c r="T805" i="20"/>
  <c r="S805" i="20"/>
  <c r="R805" i="20"/>
  <c r="Q805" i="20"/>
  <c r="P805" i="20"/>
  <c r="O805" i="20"/>
  <c r="N805" i="20"/>
  <c r="M805" i="20"/>
  <c r="L805" i="20"/>
  <c r="K805" i="20"/>
  <c r="J805" i="20"/>
  <c r="I805" i="20"/>
  <c r="H805" i="20"/>
  <c r="G805" i="20"/>
  <c r="F805" i="20"/>
  <c r="E805" i="20"/>
  <c r="D805" i="20"/>
  <c r="C805" i="20"/>
  <c r="AC804" i="20"/>
  <c r="AB804" i="20"/>
  <c r="AA804" i="20"/>
  <c r="Z804" i="20"/>
  <c r="Y804" i="20"/>
  <c r="X804" i="20"/>
  <c r="W804" i="20"/>
  <c r="V804" i="20"/>
  <c r="T804" i="20"/>
  <c r="S804" i="20"/>
  <c r="Q804" i="20"/>
  <c r="P804" i="20"/>
  <c r="O804" i="20"/>
  <c r="N804" i="20"/>
  <c r="M804" i="20"/>
  <c r="L804" i="20"/>
  <c r="K804" i="20"/>
  <c r="J804" i="20"/>
  <c r="I804" i="20"/>
  <c r="H804" i="20"/>
  <c r="G804" i="20"/>
  <c r="F804" i="20"/>
  <c r="E804" i="20"/>
  <c r="D804" i="20"/>
  <c r="C804" i="20"/>
  <c r="AC803" i="20"/>
  <c r="AB803" i="20"/>
  <c r="AA803" i="20"/>
  <c r="Z803" i="20"/>
  <c r="Y803" i="20"/>
  <c r="X803" i="20"/>
  <c r="W803" i="20"/>
  <c r="V803" i="20"/>
  <c r="U803" i="20"/>
  <c r="T803" i="20"/>
  <c r="S803" i="20"/>
  <c r="R803" i="20"/>
  <c r="Q803" i="20"/>
  <c r="P803" i="20"/>
  <c r="O803" i="20"/>
  <c r="N803" i="20"/>
  <c r="M803" i="20"/>
  <c r="L803" i="20"/>
  <c r="K803" i="20"/>
  <c r="J803" i="20"/>
  <c r="I803" i="20"/>
  <c r="H803" i="20"/>
  <c r="G803" i="20"/>
  <c r="F803" i="20"/>
  <c r="E803" i="20"/>
  <c r="D803" i="20"/>
  <c r="C803" i="20"/>
  <c r="AC802" i="20"/>
  <c r="AB802" i="20"/>
  <c r="AA802" i="20"/>
  <c r="Z802" i="20"/>
  <c r="Y802" i="20"/>
  <c r="X802" i="20"/>
  <c r="W802" i="20"/>
  <c r="V802" i="20"/>
  <c r="U802" i="20"/>
  <c r="T802" i="20"/>
  <c r="S802" i="20"/>
  <c r="R802" i="20"/>
  <c r="Q802" i="20"/>
  <c r="P802" i="20"/>
  <c r="O802" i="20"/>
  <c r="N802" i="20"/>
  <c r="M802" i="20"/>
  <c r="L802" i="20"/>
  <c r="K802" i="20"/>
  <c r="J802" i="20"/>
  <c r="I802" i="20"/>
  <c r="H802" i="20"/>
  <c r="G802" i="20"/>
  <c r="F802" i="20"/>
  <c r="E802" i="20"/>
  <c r="D802" i="20"/>
  <c r="C802" i="20"/>
  <c r="AC801" i="20"/>
  <c r="AB801" i="20"/>
  <c r="AA801" i="20"/>
  <c r="Z801" i="20"/>
  <c r="Y801" i="20"/>
  <c r="X801" i="20"/>
  <c r="W801" i="20"/>
  <c r="V801" i="20"/>
  <c r="U801" i="20"/>
  <c r="T801" i="20"/>
  <c r="S801" i="20"/>
  <c r="R801" i="20"/>
  <c r="Q801" i="20"/>
  <c r="P801" i="20"/>
  <c r="O801" i="20"/>
  <c r="N801" i="20"/>
  <c r="M801" i="20"/>
  <c r="L801" i="20"/>
  <c r="K801" i="20"/>
  <c r="J801" i="20"/>
  <c r="I801" i="20"/>
  <c r="H801" i="20"/>
  <c r="G801" i="20"/>
  <c r="F801" i="20"/>
  <c r="E801" i="20"/>
  <c r="D801" i="20"/>
  <c r="C801" i="20"/>
  <c r="AC800" i="20"/>
  <c r="AB800" i="20"/>
  <c r="AA800" i="20"/>
  <c r="Z800" i="20"/>
  <c r="Y800" i="20"/>
  <c r="X800" i="20"/>
  <c r="W800" i="20"/>
  <c r="V800" i="20"/>
  <c r="U800" i="20"/>
  <c r="T800" i="20"/>
  <c r="S800" i="20"/>
  <c r="R800" i="20"/>
  <c r="Q800" i="20"/>
  <c r="P800" i="20"/>
  <c r="O800" i="20"/>
  <c r="N800" i="20"/>
  <c r="M800" i="20"/>
  <c r="L800" i="20"/>
  <c r="K800" i="20"/>
  <c r="J800" i="20"/>
  <c r="I800" i="20"/>
  <c r="H800" i="20"/>
  <c r="G800" i="20"/>
  <c r="F800" i="20"/>
  <c r="E800" i="20"/>
  <c r="D800" i="20"/>
  <c r="C800" i="20"/>
  <c r="AC799" i="20"/>
  <c r="AB799" i="20"/>
  <c r="AA799" i="20"/>
  <c r="Z799" i="20"/>
  <c r="Y799" i="20"/>
  <c r="X799" i="20"/>
  <c r="W799" i="20"/>
  <c r="V799" i="20"/>
  <c r="U799" i="20"/>
  <c r="T799" i="20"/>
  <c r="S799" i="20"/>
  <c r="R799" i="20"/>
  <c r="Q799" i="20"/>
  <c r="P799" i="20"/>
  <c r="O799" i="20"/>
  <c r="N799" i="20"/>
  <c r="M799" i="20"/>
  <c r="L799" i="20"/>
  <c r="K799" i="20"/>
  <c r="J799" i="20"/>
  <c r="I799" i="20"/>
  <c r="H799" i="20"/>
  <c r="G799" i="20"/>
  <c r="F799" i="20"/>
  <c r="E799" i="20"/>
  <c r="D799" i="20"/>
  <c r="C799" i="20"/>
  <c r="AC798" i="20"/>
  <c r="AB798" i="20"/>
  <c r="AA798" i="20"/>
  <c r="Z798" i="20"/>
  <c r="Y798" i="20"/>
  <c r="X798" i="20"/>
  <c r="W798" i="20"/>
  <c r="V798" i="20"/>
  <c r="U798" i="20"/>
  <c r="T798" i="20"/>
  <c r="S798" i="20"/>
  <c r="R798" i="20"/>
  <c r="Q798" i="20"/>
  <c r="P798" i="20"/>
  <c r="O798" i="20"/>
  <c r="N798" i="20"/>
  <c r="M798" i="20"/>
  <c r="L798" i="20"/>
  <c r="K798" i="20"/>
  <c r="J798" i="20"/>
  <c r="I798" i="20"/>
  <c r="H798" i="20"/>
  <c r="G798" i="20"/>
  <c r="F798" i="20"/>
  <c r="E798" i="20"/>
  <c r="D798" i="20"/>
  <c r="C798" i="20"/>
  <c r="AC797" i="20"/>
  <c r="AA797" i="20"/>
  <c r="Z797" i="20"/>
  <c r="Y797" i="20"/>
  <c r="X797" i="20"/>
  <c r="W797" i="20"/>
  <c r="V797" i="20"/>
  <c r="T797" i="20"/>
  <c r="S797" i="20"/>
  <c r="R797" i="20"/>
  <c r="Q797" i="20"/>
  <c r="P797" i="20"/>
  <c r="O797" i="20"/>
  <c r="N797" i="20"/>
  <c r="M797" i="20"/>
  <c r="L797" i="20"/>
  <c r="K797" i="20"/>
  <c r="J797" i="20"/>
  <c r="I797" i="20"/>
  <c r="H797" i="20"/>
  <c r="F797" i="20"/>
  <c r="E797" i="20"/>
  <c r="D797" i="20"/>
  <c r="AC796" i="20"/>
  <c r="AB796" i="20"/>
  <c r="AA796" i="20"/>
  <c r="Z796" i="20"/>
  <c r="Y796" i="20"/>
  <c r="X796" i="20"/>
  <c r="W796" i="20"/>
  <c r="V796" i="20"/>
  <c r="T796" i="20"/>
  <c r="S796" i="20"/>
  <c r="R796" i="20"/>
  <c r="Q796" i="20"/>
  <c r="P796" i="20"/>
  <c r="O796" i="20"/>
  <c r="N796" i="20"/>
  <c r="M796" i="20"/>
  <c r="L796" i="20"/>
  <c r="K796" i="20"/>
  <c r="J796" i="20"/>
  <c r="I796" i="20"/>
  <c r="H796" i="20"/>
  <c r="F796" i="20"/>
  <c r="E796" i="20"/>
  <c r="D796" i="20"/>
  <c r="C796" i="20"/>
  <c r="AC795" i="20"/>
  <c r="AB795" i="20"/>
  <c r="AA795" i="20"/>
  <c r="Z795" i="20"/>
  <c r="Y795" i="20"/>
  <c r="X795" i="20"/>
  <c r="W795" i="20"/>
  <c r="V795" i="20"/>
  <c r="T795" i="20"/>
  <c r="S795" i="20"/>
  <c r="R795" i="20"/>
  <c r="Q795" i="20"/>
  <c r="P795" i="20"/>
  <c r="O795" i="20"/>
  <c r="N795" i="20"/>
  <c r="M795" i="20"/>
  <c r="L795" i="20"/>
  <c r="K795" i="20"/>
  <c r="J795" i="20"/>
  <c r="I795" i="20"/>
  <c r="H795" i="20"/>
  <c r="F795" i="20"/>
  <c r="E795" i="20"/>
  <c r="D795" i="20"/>
  <c r="C795" i="20"/>
  <c r="AC794" i="20"/>
  <c r="AB794" i="20"/>
  <c r="AA794" i="20"/>
  <c r="Z794" i="20"/>
  <c r="Y794" i="20"/>
  <c r="X794" i="20"/>
  <c r="W794" i="20"/>
  <c r="V794" i="20"/>
  <c r="T794" i="20"/>
  <c r="S794" i="20"/>
  <c r="R794" i="20"/>
  <c r="Q794" i="20"/>
  <c r="P794" i="20"/>
  <c r="O794" i="20"/>
  <c r="N794" i="20"/>
  <c r="M794" i="20"/>
  <c r="L794" i="20"/>
  <c r="K794" i="20"/>
  <c r="J794" i="20"/>
  <c r="H794" i="20"/>
  <c r="F794" i="20"/>
  <c r="E794" i="20"/>
  <c r="D794" i="20"/>
  <c r="C794" i="20"/>
  <c r="AC793" i="20"/>
  <c r="AA793" i="20"/>
  <c r="Z793" i="20"/>
  <c r="Y793" i="20"/>
  <c r="X793" i="20"/>
  <c r="W793" i="20"/>
  <c r="V793" i="20"/>
  <c r="T793" i="20"/>
  <c r="S793" i="20"/>
  <c r="R793" i="20"/>
  <c r="Q793" i="20"/>
  <c r="P793" i="20"/>
  <c r="O793" i="20"/>
  <c r="N793" i="20"/>
  <c r="M793" i="20"/>
  <c r="L793" i="20"/>
  <c r="K793" i="20"/>
  <c r="J793" i="20"/>
  <c r="I793" i="20"/>
  <c r="F793" i="20"/>
  <c r="E793" i="20"/>
  <c r="D793" i="20"/>
  <c r="AC792" i="20"/>
  <c r="AB792" i="20"/>
  <c r="AA792" i="20"/>
  <c r="Z792" i="20"/>
  <c r="Y792" i="20"/>
  <c r="X792" i="20"/>
  <c r="W792" i="20"/>
  <c r="V792" i="20"/>
  <c r="T792" i="20"/>
  <c r="S792" i="20"/>
  <c r="R792" i="20"/>
  <c r="Q792" i="20"/>
  <c r="P792" i="20"/>
  <c r="O792" i="20"/>
  <c r="N792" i="20"/>
  <c r="M792" i="20"/>
  <c r="L792" i="20"/>
  <c r="K792" i="20"/>
  <c r="J792" i="20"/>
  <c r="I792" i="20"/>
  <c r="H792" i="20"/>
  <c r="F792" i="20"/>
  <c r="E792" i="20"/>
  <c r="D792" i="20"/>
  <c r="C792" i="20"/>
  <c r="AC791" i="20"/>
  <c r="AA791" i="20"/>
  <c r="Z791" i="20"/>
  <c r="Y791" i="20"/>
  <c r="X791" i="20"/>
  <c r="W791" i="20"/>
  <c r="V791" i="20"/>
  <c r="T791" i="20"/>
  <c r="S791" i="20"/>
  <c r="R791" i="20"/>
  <c r="Q791" i="20"/>
  <c r="P791" i="20"/>
  <c r="O791" i="20"/>
  <c r="N791" i="20"/>
  <c r="M791" i="20"/>
  <c r="L791" i="20"/>
  <c r="K791" i="20"/>
  <c r="J791" i="20"/>
  <c r="I791" i="20"/>
  <c r="F791" i="20"/>
  <c r="E791" i="20"/>
  <c r="D791" i="20"/>
  <c r="AC790" i="20"/>
  <c r="AA790" i="20"/>
  <c r="Z790" i="20"/>
  <c r="Y790" i="20"/>
  <c r="X790" i="20"/>
  <c r="W790" i="20"/>
  <c r="V790" i="20"/>
  <c r="T790" i="20"/>
  <c r="S790" i="20"/>
  <c r="R790" i="20"/>
  <c r="Q790" i="20"/>
  <c r="P790" i="20"/>
  <c r="O790" i="20"/>
  <c r="N790" i="20"/>
  <c r="M790" i="20"/>
  <c r="L790" i="20"/>
  <c r="K790" i="20"/>
  <c r="J790" i="20"/>
  <c r="I790" i="20"/>
  <c r="F790" i="20"/>
  <c r="D790" i="20"/>
  <c r="AC789" i="20"/>
  <c r="AB789" i="20"/>
  <c r="AA789" i="20"/>
  <c r="Z789" i="20"/>
  <c r="Y789" i="20"/>
  <c r="X789" i="20"/>
  <c r="W789" i="20"/>
  <c r="V789" i="20"/>
  <c r="T789" i="20"/>
  <c r="S789" i="20"/>
  <c r="R789" i="20"/>
  <c r="Q789" i="20"/>
  <c r="P789" i="20"/>
  <c r="O789" i="20"/>
  <c r="N789" i="20"/>
  <c r="M789" i="20"/>
  <c r="L789" i="20"/>
  <c r="K789" i="20"/>
  <c r="J789" i="20"/>
  <c r="I789" i="20"/>
  <c r="H789" i="20"/>
  <c r="F789" i="20"/>
  <c r="E789" i="20"/>
  <c r="D789" i="20"/>
  <c r="C789" i="20"/>
  <c r="AC788" i="20"/>
  <c r="AA788" i="20"/>
  <c r="Z788" i="20"/>
  <c r="Y788" i="20"/>
  <c r="X788" i="20"/>
  <c r="W788" i="20"/>
  <c r="V788" i="20"/>
  <c r="T788" i="20"/>
  <c r="S788" i="20"/>
  <c r="R788" i="20"/>
  <c r="Q788" i="20"/>
  <c r="P788" i="20"/>
  <c r="O788" i="20"/>
  <c r="N788" i="20"/>
  <c r="M788" i="20"/>
  <c r="L788" i="20"/>
  <c r="K788" i="20"/>
  <c r="J788" i="20"/>
  <c r="I788" i="20"/>
  <c r="H788" i="20"/>
  <c r="F788" i="20"/>
  <c r="E788" i="20"/>
  <c r="D788" i="20"/>
  <c r="AC787" i="20"/>
  <c r="AB787" i="20"/>
  <c r="AA787" i="20"/>
  <c r="Z787" i="20"/>
  <c r="Y787" i="20"/>
  <c r="X787" i="20"/>
  <c r="W787" i="20"/>
  <c r="V787" i="20"/>
  <c r="T787" i="20"/>
  <c r="S787" i="20"/>
  <c r="R787" i="20"/>
  <c r="Q787" i="20"/>
  <c r="P787" i="20"/>
  <c r="O787" i="20"/>
  <c r="N787" i="20"/>
  <c r="M787" i="20"/>
  <c r="L787" i="20"/>
  <c r="K787" i="20"/>
  <c r="J787" i="20"/>
  <c r="I787" i="20"/>
  <c r="H787" i="20"/>
  <c r="F787" i="20"/>
  <c r="E787" i="20"/>
  <c r="D787" i="20"/>
  <c r="C787" i="20"/>
  <c r="AC786" i="20"/>
  <c r="AA786" i="20"/>
  <c r="Z786" i="20"/>
  <c r="Y786" i="20"/>
  <c r="X786" i="20"/>
  <c r="W786" i="20"/>
  <c r="V786" i="20"/>
  <c r="T786" i="20"/>
  <c r="S786" i="20"/>
  <c r="R786" i="20"/>
  <c r="Q786" i="20"/>
  <c r="P786" i="20"/>
  <c r="O786" i="20"/>
  <c r="N786" i="20"/>
  <c r="M786" i="20"/>
  <c r="L786" i="20"/>
  <c r="K786" i="20"/>
  <c r="J786" i="20"/>
  <c r="I786" i="20"/>
  <c r="F786" i="20"/>
  <c r="D786" i="20"/>
  <c r="AC785" i="20"/>
  <c r="AA785" i="20"/>
  <c r="Z785" i="20"/>
  <c r="Y785" i="20"/>
  <c r="X785" i="20"/>
  <c r="W785" i="20"/>
  <c r="V785" i="20"/>
  <c r="T785" i="20"/>
  <c r="S785" i="20"/>
  <c r="R785" i="20"/>
  <c r="Q785" i="20"/>
  <c r="P785" i="20"/>
  <c r="O785" i="20"/>
  <c r="N785" i="20"/>
  <c r="M785" i="20"/>
  <c r="L785" i="20"/>
  <c r="K785" i="20"/>
  <c r="J785" i="20"/>
  <c r="I785" i="20"/>
  <c r="H785" i="20"/>
  <c r="F785" i="20"/>
  <c r="E785" i="20"/>
  <c r="D785" i="20"/>
  <c r="AC784" i="20"/>
  <c r="AA784" i="20"/>
  <c r="Z784" i="20"/>
  <c r="Y784" i="20"/>
  <c r="X784" i="20"/>
  <c r="W784" i="20"/>
  <c r="V784" i="20"/>
  <c r="T784" i="20"/>
  <c r="S784" i="20"/>
  <c r="R784" i="20"/>
  <c r="Q784" i="20"/>
  <c r="P784" i="20"/>
  <c r="O784" i="20"/>
  <c r="N784" i="20"/>
  <c r="M784" i="20"/>
  <c r="L784" i="20"/>
  <c r="K784" i="20"/>
  <c r="J784" i="20"/>
  <c r="I784" i="20"/>
  <c r="H784" i="20"/>
  <c r="F784" i="20"/>
  <c r="E784" i="20"/>
  <c r="D784" i="20"/>
  <c r="AC783" i="20"/>
  <c r="AB783" i="20"/>
  <c r="AA783" i="20"/>
  <c r="Z783" i="20"/>
  <c r="Y783" i="20"/>
  <c r="X783" i="20"/>
  <c r="W783" i="20"/>
  <c r="V783" i="20"/>
  <c r="T783" i="20"/>
  <c r="S783" i="20"/>
  <c r="R783" i="20"/>
  <c r="Q783" i="20"/>
  <c r="P783" i="20"/>
  <c r="O783" i="20"/>
  <c r="N783" i="20"/>
  <c r="M783" i="20"/>
  <c r="L783" i="20"/>
  <c r="K783" i="20"/>
  <c r="J783" i="20"/>
  <c r="I783" i="20"/>
  <c r="G783" i="20"/>
  <c r="E783" i="20"/>
  <c r="D783" i="20"/>
  <c r="C783" i="20"/>
  <c r="AC782" i="20"/>
  <c r="AB782" i="20"/>
  <c r="AA782" i="20"/>
  <c r="Z782" i="20"/>
  <c r="Y782" i="20"/>
  <c r="X782" i="20"/>
  <c r="W782" i="20"/>
  <c r="V782" i="20"/>
  <c r="T782" i="20"/>
  <c r="S782" i="20"/>
  <c r="R782" i="20"/>
  <c r="Q782" i="20"/>
  <c r="P782" i="20"/>
  <c r="O782" i="20"/>
  <c r="N782" i="20"/>
  <c r="M782" i="20"/>
  <c r="L782" i="20"/>
  <c r="K782" i="20"/>
  <c r="J782" i="20"/>
  <c r="I782" i="20"/>
  <c r="G782" i="20"/>
  <c r="E782" i="20"/>
  <c r="D782" i="20"/>
  <c r="C782" i="20"/>
  <c r="AC781" i="20"/>
  <c r="AA781" i="20"/>
  <c r="Z781" i="20"/>
  <c r="Y781" i="20"/>
  <c r="X781" i="20"/>
  <c r="W781" i="20"/>
  <c r="V781" i="20"/>
  <c r="T781" i="20"/>
  <c r="S781" i="20"/>
  <c r="R781" i="20"/>
  <c r="Q781" i="20"/>
  <c r="P781" i="20"/>
  <c r="O781" i="20"/>
  <c r="N781" i="20"/>
  <c r="M781" i="20"/>
  <c r="L781" i="20"/>
  <c r="K781" i="20"/>
  <c r="J781" i="20"/>
  <c r="I781" i="20"/>
  <c r="H781" i="20"/>
  <c r="F781" i="20"/>
  <c r="E781" i="20"/>
  <c r="D781" i="20"/>
  <c r="AC780" i="20"/>
  <c r="AB780" i="20"/>
  <c r="AA780" i="20"/>
  <c r="Z780" i="20"/>
  <c r="Y780" i="20"/>
  <c r="X780" i="20"/>
  <c r="W780" i="20"/>
  <c r="V780" i="20"/>
  <c r="U780" i="20"/>
  <c r="T780" i="20"/>
  <c r="S780" i="20"/>
  <c r="R780" i="20"/>
  <c r="Q780" i="20"/>
  <c r="P780" i="20"/>
  <c r="O780" i="20"/>
  <c r="N780" i="20"/>
  <c r="M780" i="20"/>
  <c r="L780" i="20"/>
  <c r="K780" i="20"/>
  <c r="J780" i="20"/>
  <c r="I780" i="20"/>
  <c r="H780" i="20"/>
  <c r="G780" i="20"/>
  <c r="F780" i="20"/>
  <c r="E780" i="20"/>
  <c r="D780" i="20"/>
  <c r="C780" i="20"/>
  <c r="AC779" i="20"/>
  <c r="AA779" i="20"/>
  <c r="Z779" i="20"/>
  <c r="Y779" i="20"/>
  <c r="X779" i="20"/>
  <c r="W779" i="20"/>
  <c r="V779" i="20"/>
  <c r="T779" i="20"/>
  <c r="S779" i="20"/>
  <c r="R779" i="20"/>
  <c r="Q779" i="20"/>
  <c r="P779" i="20"/>
  <c r="O779" i="20"/>
  <c r="N779" i="20"/>
  <c r="M779" i="20"/>
  <c r="L779" i="20"/>
  <c r="K779" i="20"/>
  <c r="J779" i="20"/>
  <c r="I779" i="20"/>
  <c r="H779" i="20"/>
  <c r="F779" i="20"/>
  <c r="E779" i="20"/>
  <c r="D779" i="20"/>
  <c r="AC778" i="20"/>
  <c r="AA778" i="20"/>
  <c r="Z778" i="20"/>
  <c r="Y778" i="20"/>
  <c r="X778" i="20"/>
  <c r="W778" i="20"/>
  <c r="V778" i="20"/>
  <c r="T778" i="20"/>
  <c r="S778" i="20"/>
  <c r="R778" i="20"/>
  <c r="Q778" i="20"/>
  <c r="P778" i="20"/>
  <c r="O778" i="20"/>
  <c r="N778" i="20"/>
  <c r="M778" i="20"/>
  <c r="L778" i="20"/>
  <c r="K778" i="20"/>
  <c r="J778" i="20"/>
  <c r="I778" i="20"/>
  <c r="H778" i="20"/>
  <c r="F778" i="20"/>
  <c r="E778" i="20"/>
  <c r="D778" i="20"/>
  <c r="AC777" i="20"/>
  <c r="AB777" i="20"/>
  <c r="AA777" i="20"/>
  <c r="Z777" i="20"/>
  <c r="Y777" i="20"/>
  <c r="X777" i="20"/>
  <c r="W777" i="20"/>
  <c r="V777" i="20"/>
  <c r="T777" i="20"/>
  <c r="S777" i="20"/>
  <c r="R777" i="20"/>
  <c r="Q777" i="20"/>
  <c r="P777" i="20"/>
  <c r="O777" i="20"/>
  <c r="N777" i="20"/>
  <c r="M777" i="20"/>
  <c r="L777" i="20"/>
  <c r="K777" i="20"/>
  <c r="J777" i="20"/>
  <c r="I777" i="20"/>
  <c r="H777" i="20"/>
  <c r="F777" i="20"/>
  <c r="E777" i="20"/>
  <c r="D777" i="20"/>
  <c r="C777" i="20"/>
  <c r="D775" i="20"/>
  <c r="AB774" i="20"/>
  <c r="Z774" i="20"/>
  <c r="X774" i="20"/>
  <c r="V774" i="20"/>
  <c r="T774" i="20"/>
  <c r="R774" i="20"/>
  <c r="P774" i="20"/>
  <c r="N774" i="20"/>
  <c r="L774" i="20"/>
  <c r="J774" i="20"/>
  <c r="H774" i="20"/>
  <c r="F774" i="20"/>
  <c r="D774" i="20"/>
  <c r="AB773" i="20"/>
  <c r="Z773" i="20"/>
  <c r="X773" i="20"/>
  <c r="V773" i="20"/>
  <c r="T773" i="20"/>
  <c r="R773" i="20"/>
  <c r="P773" i="20"/>
  <c r="N773" i="20"/>
  <c r="L773" i="20"/>
  <c r="J773" i="20"/>
  <c r="H773" i="20"/>
  <c r="F773" i="20"/>
  <c r="D773" i="20"/>
  <c r="AB772" i="20"/>
  <c r="Z772" i="20"/>
  <c r="X772" i="20"/>
  <c r="V772" i="20"/>
  <c r="T772" i="20"/>
  <c r="R772" i="20"/>
  <c r="P772" i="20"/>
  <c r="N772" i="20"/>
  <c r="L772" i="20"/>
  <c r="J772" i="20"/>
  <c r="H772" i="20"/>
  <c r="F772" i="20"/>
  <c r="D772" i="20"/>
  <c r="AB771" i="20"/>
  <c r="Z771" i="20"/>
  <c r="X771" i="20"/>
  <c r="V771" i="20"/>
  <c r="T771" i="20"/>
  <c r="R771" i="20"/>
  <c r="Q771" i="20"/>
  <c r="P771" i="20"/>
  <c r="N771" i="20"/>
  <c r="L771" i="20"/>
  <c r="J771" i="20"/>
  <c r="F771" i="20"/>
  <c r="D771" i="20"/>
  <c r="AB770" i="20"/>
  <c r="Z770" i="20"/>
  <c r="X770" i="20"/>
  <c r="V770" i="20"/>
  <c r="T770" i="20"/>
  <c r="R770" i="20"/>
  <c r="Q770" i="20"/>
  <c r="P770" i="20"/>
  <c r="N770" i="20"/>
  <c r="L770" i="20"/>
  <c r="J770" i="20"/>
  <c r="H770" i="20"/>
  <c r="F770" i="20"/>
  <c r="D770" i="20"/>
  <c r="AB769" i="20"/>
  <c r="Z769" i="20"/>
  <c r="X769" i="20"/>
  <c r="V769" i="20"/>
  <c r="T769" i="20"/>
  <c r="R769" i="20"/>
  <c r="Q769" i="20"/>
  <c r="P769" i="20"/>
  <c r="N769" i="20"/>
  <c r="L769" i="20"/>
  <c r="J769" i="20"/>
  <c r="H769" i="20"/>
  <c r="F769" i="20"/>
  <c r="D769" i="20"/>
  <c r="AB768" i="20"/>
  <c r="Z768" i="20"/>
  <c r="X768" i="20"/>
  <c r="V768" i="20"/>
  <c r="T768" i="20"/>
  <c r="R768" i="20"/>
  <c r="Q768" i="20"/>
  <c r="P768" i="20"/>
  <c r="N768" i="20"/>
  <c r="L768" i="20"/>
  <c r="J768" i="20"/>
  <c r="H768" i="20"/>
  <c r="F768" i="20"/>
  <c r="D768" i="20"/>
  <c r="Z767" i="20"/>
  <c r="Y767" i="20"/>
  <c r="X767" i="20"/>
  <c r="V767" i="20"/>
  <c r="T767" i="20"/>
  <c r="R767" i="20"/>
  <c r="Q767" i="20"/>
  <c r="P767" i="20"/>
  <c r="N767" i="20"/>
  <c r="L767" i="20"/>
  <c r="J767" i="20"/>
  <c r="I767" i="20"/>
  <c r="H767" i="20"/>
  <c r="F767" i="20"/>
  <c r="D767" i="20"/>
  <c r="AB766" i="20"/>
  <c r="Z766" i="20"/>
  <c r="Y766" i="20"/>
  <c r="X766" i="20"/>
  <c r="V766" i="20"/>
  <c r="T766" i="20"/>
  <c r="R766" i="20"/>
  <c r="Q766" i="20"/>
  <c r="P766" i="20"/>
  <c r="N766" i="20"/>
  <c r="L766" i="20"/>
  <c r="J766" i="20"/>
  <c r="H766" i="20"/>
  <c r="F766" i="20"/>
  <c r="D766" i="20"/>
  <c r="C766" i="20"/>
  <c r="AC765" i="20"/>
  <c r="AB765" i="20"/>
  <c r="Z765" i="20"/>
  <c r="Y765" i="20"/>
  <c r="X765" i="20"/>
  <c r="T765" i="20"/>
  <c r="Q765" i="20"/>
  <c r="P765" i="20"/>
  <c r="N765" i="20"/>
  <c r="M765" i="20"/>
  <c r="L765" i="20"/>
  <c r="J765" i="20"/>
  <c r="H765" i="20"/>
  <c r="E765" i="20"/>
  <c r="D765" i="20"/>
  <c r="C765" i="20"/>
  <c r="AC764" i="20"/>
  <c r="AB764" i="20"/>
  <c r="AA764" i="20"/>
  <c r="Z764" i="20"/>
  <c r="Y764" i="20"/>
  <c r="X764" i="20"/>
  <c r="W764" i="20"/>
  <c r="V764" i="20"/>
  <c r="U764" i="20"/>
  <c r="T764" i="20"/>
  <c r="S764" i="20"/>
  <c r="R764" i="20"/>
  <c r="Q764" i="20"/>
  <c r="P764" i="20"/>
  <c r="O764" i="20"/>
  <c r="N764" i="20"/>
  <c r="M764" i="20"/>
  <c r="L764" i="20"/>
  <c r="K764" i="20"/>
  <c r="J764" i="20"/>
  <c r="I764" i="20"/>
  <c r="H764" i="20"/>
  <c r="G764" i="20"/>
  <c r="F764" i="20"/>
  <c r="E764" i="20"/>
  <c r="D764" i="20"/>
  <c r="C764" i="20"/>
  <c r="AC757" i="20"/>
  <c r="AB757" i="20"/>
  <c r="AA757" i="20"/>
  <c r="Z757" i="20"/>
  <c r="Y757" i="20"/>
  <c r="X757" i="20"/>
  <c r="W757" i="20"/>
  <c r="V757" i="20"/>
  <c r="U757" i="20"/>
  <c r="T757" i="20"/>
  <c r="S757" i="20"/>
  <c r="R757" i="20"/>
  <c r="Q757" i="20"/>
  <c r="P757" i="20"/>
  <c r="O757" i="20"/>
  <c r="N757" i="20"/>
  <c r="M757" i="20"/>
  <c r="L757" i="20"/>
  <c r="K757" i="20"/>
  <c r="J757" i="20"/>
  <c r="I757" i="20"/>
  <c r="H757" i="20"/>
  <c r="G757" i="20"/>
  <c r="F757" i="20"/>
  <c r="E757" i="20"/>
  <c r="D757" i="20"/>
  <c r="C757" i="20"/>
  <c r="AC756" i="20"/>
  <c r="AB756" i="20"/>
  <c r="AA756" i="20"/>
  <c r="Z756" i="20"/>
  <c r="Y756" i="20"/>
  <c r="X756" i="20"/>
  <c r="W756" i="20"/>
  <c r="V756" i="20"/>
  <c r="U756" i="20"/>
  <c r="T756" i="20"/>
  <c r="S756" i="20"/>
  <c r="R756" i="20"/>
  <c r="Q756" i="20"/>
  <c r="P756" i="20"/>
  <c r="O756" i="20"/>
  <c r="N756" i="20"/>
  <c r="M756" i="20"/>
  <c r="L756" i="20"/>
  <c r="K756" i="20"/>
  <c r="J756" i="20"/>
  <c r="I756" i="20"/>
  <c r="H756" i="20"/>
  <c r="G756" i="20"/>
  <c r="F756" i="20"/>
  <c r="E756" i="20"/>
  <c r="D756" i="20"/>
  <c r="C756" i="20"/>
  <c r="AC755" i="20"/>
  <c r="AB755" i="20"/>
  <c r="AA755" i="20"/>
  <c r="Z755" i="20"/>
  <c r="Y755" i="20"/>
  <c r="X755" i="20"/>
  <c r="W755" i="20"/>
  <c r="V755" i="20"/>
  <c r="U755" i="20"/>
  <c r="T755" i="20"/>
  <c r="S755" i="20"/>
  <c r="R755" i="20"/>
  <c r="Q755" i="20"/>
  <c r="P755" i="20"/>
  <c r="O755" i="20"/>
  <c r="N755" i="20"/>
  <c r="M755" i="20"/>
  <c r="L755" i="20"/>
  <c r="K755" i="20"/>
  <c r="J755" i="20"/>
  <c r="I755" i="20"/>
  <c r="H755" i="20"/>
  <c r="G755" i="20"/>
  <c r="F755" i="20"/>
  <c r="E755" i="20"/>
  <c r="D755" i="20"/>
  <c r="C755" i="20"/>
  <c r="AC754" i="20"/>
  <c r="AB754" i="20"/>
  <c r="Z754" i="20"/>
  <c r="Y754" i="20"/>
  <c r="X754" i="20"/>
  <c r="W754" i="20"/>
  <c r="V754" i="20"/>
  <c r="U754" i="20"/>
  <c r="T754" i="20"/>
  <c r="S754" i="20"/>
  <c r="R754" i="20"/>
  <c r="Q754" i="20"/>
  <c r="P754" i="20"/>
  <c r="O754" i="20"/>
  <c r="N754" i="20"/>
  <c r="M754" i="20"/>
  <c r="L754" i="20"/>
  <c r="K754" i="20"/>
  <c r="J754" i="20"/>
  <c r="H754" i="20"/>
  <c r="G754" i="20"/>
  <c r="F754" i="20"/>
  <c r="E754" i="20"/>
  <c r="D754" i="20"/>
  <c r="C754" i="20"/>
  <c r="AC753" i="20"/>
  <c r="AB753" i="20"/>
  <c r="AA753" i="20"/>
  <c r="Z753" i="20"/>
  <c r="Y753" i="20"/>
  <c r="X753" i="20"/>
  <c r="W753" i="20"/>
  <c r="V753" i="20"/>
  <c r="U753" i="20"/>
  <c r="T753" i="20"/>
  <c r="S753" i="20"/>
  <c r="R753" i="20"/>
  <c r="Q753" i="20"/>
  <c r="P753" i="20"/>
  <c r="O753" i="20"/>
  <c r="N753" i="20"/>
  <c r="M753" i="20"/>
  <c r="L753" i="20"/>
  <c r="K753" i="20"/>
  <c r="J753" i="20"/>
  <c r="I753" i="20"/>
  <c r="H753" i="20"/>
  <c r="G753" i="20"/>
  <c r="F753" i="20"/>
  <c r="E753" i="20"/>
  <c r="D753" i="20"/>
  <c r="C753" i="20"/>
  <c r="AC752" i="20"/>
  <c r="AB752" i="20"/>
  <c r="AA752" i="20"/>
  <c r="Z752" i="20"/>
  <c r="Y752" i="20"/>
  <c r="X752" i="20"/>
  <c r="W752" i="20"/>
  <c r="V752" i="20"/>
  <c r="U752" i="20"/>
  <c r="T752" i="20"/>
  <c r="S752" i="20"/>
  <c r="R752" i="20"/>
  <c r="Q752" i="20"/>
  <c r="P752" i="20"/>
  <c r="O752" i="20"/>
  <c r="N752" i="20"/>
  <c r="M752" i="20"/>
  <c r="L752" i="20"/>
  <c r="K752" i="20"/>
  <c r="J752" i="20"/>
  <c r="I752" i="20"/>
  <c r="H752" i="20"/>
  <c r="G752" i="20"/>
  <c r="F752" i="20"/>
  <c r="E752" i="20"/>
  <c r="D752" i="20"/>
  <c r="C752" i="20"/>
  <c r="AC751" i="20"/>
  <c r="AB751" i="20"/>
  <c r="AA751" i="20"/>
  <c r="Z751" i="20"/>
  <c r="Y751" i="20"/>
  <c r="X751" i="20"/>
  <c r="W751" i="20"/>
  <c r="V751" i="20"/>
  <c r="U751" i="20"/>
  <c r="T751" i="20"/>
  <c r="S751" i="20"/>
  <c r="R751" i="20"/>
  <c r="Q751" i="20"/>
  <c r="P751" i="20"/>
  <c r="O751" i="20"/>
  <c r="N751" i="20"/>
  <c r="M751" i="20"/>
  <c r="L751" i="20"/>
  <c r="K751" i="20"/>
  <c r="J751" i="20"/>
  <c r="I751" i="20"/>
  <c r="H751" i="20"/>
  <c r="G751" i="20"/>
  <c r="F751" i="20"/>
  <c r="E751" i="20"/>
  <c r="D751" i="20"/>
  <c r="C751" i="20"/>
  <c r="AC750" i="20"/>
  <c r="AB750" i="20"/>
  <c r="AA750" i="20"/>
  <c r="Z750" i="20"/>
  <c r="Y750" i="20"/>
  <c r="X750" i="20"/>
  <c r="W750" i="20"/>
  <c r="V750" i="20"/>
  <c r="U750" i="20"/>
  <c r="T750" i="20"/>
  <c r="S750" i="20"/>
  <c r="Q750" i="20"/>
  <c r="P750" i="20"/>
  <c r="O750" i="20"/>
  <c r="N750" i="20"/>
  <c r="M750" i="20"/>
  <c r="L750" i="20"/>
  <c r="K750" i="20"/>
  <c r="J750" i="20"/>
  <c r="I750" i="20"/>
  <c r="H750" i="20"/>
  <c r="G750" i="20"/>
  <c r="E750" i="20"/>
  <c r="D750" i="20"/>
  <c r="C750" i="20"/>
  <c r="AC749" i="20"/>
  <c r="AB749" i="20"/>
  <c r="AA749" i="20"/>
  <c r="Z749" i="20"/>
  <c r="Y749" i="20"/>
  <c r="X749" i="20"/>
  <c r="W749" i="20"/>
  <c r="V749" i="20"/>
  <c r="U749" i="20"/>
  <c r="T749" i="20"/>
  <c r="S749" i="20"/>
  <c r="R749" i="20"/>
  <c r="Q749" i="20"/>
  <c r="P749" i="20"/>
  <c r="O749" i="20"/>
  <c r="N749" i="20"/>
  <c r="M749" i="20"/>
  <c r="L749" i="20"/>
  <c r="K749" i="20"/>
  <c r="J749" i="20"/>
  <c r="I749" i="20"/>
  <c r="H749" i="20"/>
  <c r="G749" i="20"/>
  <c r="F749" i="20"/>
  <c r="E749" i="20"/>
  <c r="D749" i="20"/>
  <c r="C749" i="20"/>
  <c r="AC748" i="20"/>
  <c r="AB748" i="20"/>
  <c r="AA748" i="20"/>
  <c r="Z748" i="20"/>
  <c r="Y748" i="20"/>
  <c r="X748" i="20"/>
  <c r="W748" i="20"/>
  <c r="V748" i="20"/>
  <c r="U748" i="20"/>
  <c r="T748" i="20"/>
  <c r="S748" i="20"/>
  <c r="Q748" i="20"/>
  <c r="P748" i="20"/>
  <c r="O748" i="20"/>
  <c r="N748" i="20"/>
  <c r="M748" i="20"/>
  <c r="L748" i="20"/>
  <c r="K748" i="20"/>
  <c r="J748" i="20"/>
  <c r="I748" i="20"/>
  <c r="H748" i="20"/>
  <c r="G748" i="20"/>
  <c r="E748" i="20"/>
  <c r="D748" i="20"/>
  <c r="C748" i="20"/>
  <c r="AC747" i="20"/>
  <c r="AB747" i="20"/>
  <c r="AA747" i="20"/>
  <c r="Z747" i="20"/>
  <c r="Y747" i="20"/>
  <c r="X747" i="20"/>
  <c r="W747" i="20"/>
  <c r="V747" i="20"/>
  <c r="U747" i="20"/>
  <c r="T747" i="20"/>
  <c r="S747" i="20"/>
  <c r="Q747" i="20"/>
  <c r="P747" i="20"/>
  <c r="O747" i="20"/>
  <c r="N747" i="20"/>
  <c r="M747" i="20"/>
  <c r="L747" i="20"/>
  <c r="K747" i="20"/>
  <c r="J747" i="20"/>
  <c r="I747" i="20"/>
  <c r="H747" i="20"/>
  <c r="G747" i="20"/>
  <c r="E747" i="20"/>
  <c r="D747" i="20"/>
  <c r="C747" i="20"/>
  <c r="AC746" i="20"/>
  <c r="AB746" i="20"/>
  <c r="AA746" i="20"/>
  <c r="Z746" i="20"/>
  <c r="Y746" i="20"/>
  <c r="X746" i="20"/>
  <c r="W746" i="20"/>
  <c r="V746" i="20"/>
  <c r="U746" i="20"/>
  <c r="T746" i="20"/>
  <c r="S746" i="20"/>
  <c r="R746" i="20"/>
  <c r="Q746" i="20"/>
  <c r="P746" i="20"/>
  <c r="O746" i="20"/>
  <c r="N746" i="20"/>
  <c r="M746" i="20"/>
  <c r="L746" i="20"/>
  <c r="K746" i="20"/>
  <c r="J746" i="20"/>
  <c r="I746" i="20"/>
  <c r="H746" i="20"/>
  <c r="G746" i="20"/>
  <c r="F746" i="20"/>
  <c r="E746" i="20"/>
  <c r="D746" i="20"/>
  <c r="C746" i="20"/>
  <c r="AC745" i="20"/>
  <c r="AB745" i="20"/>
  <c r="AA745" i="20"/>
  <c r="Z745" i="20"/>
  <c r="Y745" i="20"/>
  <c r="X745" i="20"/>
  <c r="W745" i="20"/>
  <c r="V745" i="20"/>
  <c r="U745" i="20"/>
  <c r="T745" i="20"/>
  <c r="S745" i="20"/>
  <c r="R745" i="20"/>
  <c r="Q745" i="20"/>
  <c r="P745" i="20"/>
  <c r="O745" i="20"/>
  <c r="N745" i="20"/>
  <c r="M745" i="20"/>
  <c r="L745" i="20"/>
  <c r="K745" i="20"/>
  <c r="J745" i="20"/>
  <c r="I745" i="20"/>
  <c r="H745" i="20"/>
  <c r="G745" i="20"/>
  <c r="F745" i="20"/>
  <c r="E745" i="20"/>
  <c r="D745" i="20"/>
  <c r="C745" i="20"/>
  <c r="AC744" i="20"/>
  <c r="AB744" i="20"/>
  <c r="AA744" i="20"/>
  <c r="Z744" i="20"/>
  <c r="Y744" i="20"/>
  <c r="X744" i="20"/>
  <c r="W744" i="20"/>
  <c r="V744" i="20"/>
  <c r="U744" i="20"/>
  <c r="T744" i="20"/>
  <c r="S744" i="20"/>
  <c r="R744" i="20"/>
  <c r="Q744" i="20"/>
  <c r="P744" i="20"/>
  <c r="O744" i="20"/>
  <c r="N744" i="20"/>
  <c r="M744" i="20"/>
  <c r="L744" i="20"/>
  <c r="K744" i="20"/>
  <c r="J744" i="20"/>
  <c r="I744" i="20"/>
  <c r="H744" i="20"/>
  <c r="G744" i="20"/>
  <c r="F744" i="20"/>
  <c r="E744" i="20"/>
  <c r="D744" i="20"/>
  <c r="C744" i="20"/>
  <c r="AC743" i="20"/>
  <c r="AB743" i="20"/>
  <c r="AA743" i="20"/>
  <c r="Z743" i="20"/>
  <c r="Y743" i="20"/>
  <c r="X743" i="20"/>
  <c r="W743" i="20"/>
  <c r="V743" i="20"/>
  <c r="U743" i="20"/>
  <c r="T743" i="20"/>
  <c r="S743" i="20"/>
  <c r="R743" i="20"/>
  <c r="Q743" i="20"/>
  <c r="P743" i="20"/>
  <c r="O743" i="20"/>
  <c r="N743" i="20"/>
  <c r="M743" i="20"/>
  <c r="L743" i="20"/>
  <c r="K743" i="20"/>
  <c r="J743" i="20"/>
  <c r="I743" i="20"/>
  <c r="H743" i="20"/>
  <c r="G743" i="20"/>
  <c r="F743" i="20"/>
  <c r="E743" i="20"/>
  <c r="D743" i="20"/>
  <c r="C743" i="20"/>
  <c r="AC742" i="20"/>
  <c r="AB742" i="20"/>
  <c r="AA742" i="20"/>
  <c r="Z742" i="20"/>
  <c r="Y742" i="20"/>
  <c r="X742" i="20"/>
  <c r="W742" i="20"/>
  <c r="V742" i="20"/>
  <c r="U742" i="20"/>
  <c r="T742" i="20"/>
  <c r="S742" i="20"/>
  <c r="R742" i="20"/>
  <c r="Q742" i="20"/>
  <c r="P742" i="20"/>
  <c r="O742" i="20"/>
  <c r="N742" i="20"/>
  <c r="M742" i="20"/>
  <c r="L742" i="20"/>
  <c r="K742" i="20"/>
  <c r="J742" i="20"/>
  <c r="I742" i="20"/>
  <c r="H742" i="20"/>
  <c r="G742" i="20"/>
  <c r="F742" i="20"/>
  <c r="E742" i="20"/>
  <c r="D742" i="20"/>
  <c r="C742" i="20"/>
  <c r="AC741" i="20"/>
  <c r="AB741" i="20"/>
  <c r="AA741" i="20"/>
  <c r="Z741" i="20"/>
  <c r="Y741" i="20"/>
  <c r="X741" i="20"/>
  <c r="W741" i="20"/>
  <c r="V741" i="20"/>
  <c r="U741" i="20"/>
  <c r="T741" i="20"/>
  <c r="S741" i="20"/>
  <c r="R741" i="20"/>
  <c r="Q741" i="20"/>
  <c r="P741" i="20"/>
  <c r="O741" i="20"/>
  <c r="N741" i="20"/>
  <c r="M741" i="20"/>
  <c r="L741" i="20"/>
  <c r="K741" i="20"/>
  <c r="J741" i="20"/>
  <c r="I741" i="20"/>
  <c r="H741" i="20"/>
  <c r="G741" i="20"/>
  <c r="F741" i="20"/>
  <c r="E741" i="20"/>
  <c r="D741" i="20"/>
  <c r="C741" i="20"/>
  <c r="AC740" i="20"/>
  <c r="AB740" i="20"/>
  <c r="AA740" i="20"/>
  <c r="Z740" i="20"/>
  <c r="Y740" i="20"/>
  <c r="X740" i="20"/>
  <c r="W740" i="20"/>
  <c r="V740" i="20"/>
  <c r="U740" i="20"/>
  <c r="T740" i="20"/>
  <c r="S740" i="20"/>
  <c r="R740" i="20"/>
  <c r="Q740" i="20"/>
  <c r="P740" i="20"/>
  <c r="O740" i="20"/>
  <c r="N740" i="20"/>
  <c r="M740" i="20"/>
  <c r="L740" i="20"/>
  <c r="K740" i="20"/>
  <c r="J740" i="20"/>
  <c r="I740" i="20"/>
  <c r="H740" i="20"/>
  <c r="G740" i="20"/>
  <c r="F740" i="20"/>
  <c r="E740" i="20"/>
  <c r="D740" i="20"/>
  <c r="C740" i="20"/>
  <c r="AC739" i="20"/>
  <c r="AB739" i="20"/>
  <c r="AA739" i="20"/>
  <c r="Z739" i="20"/>
  <c r="Y739" i="20"/>
  <c r="X739" i="20"/>
  <c r="W739" i="20"/>
  <c r="V739" i="20"/>
  <c r="U739" i="20"/>
  <c r="T739" i="20"/>
  <c r="S739" i="20"/>
  <c r="Q739" i="20"/>
  <c r="P739" i="20"/>
  <c r="O739" i="20"/>
  <c r="N739" i="20"/>
  <c r="M739" i="20"/>
  <c r="L739" i="20"/>
  <c r="K739" i="20"/>
  <c r="J739" i="20"/>
  <c r="I739" i="20"/>
  <c r="H739" i="20"/>
  <c r="G739" i="20"/>
  <c r="E739" i="20"/>
  <c r="D739" i="20"/>
  <c r="C739" i="20"/>
  <c r="AC738" i="20"/>
  <c r="AB738" i="20"/>
  <c r="AA738" i="20"/>
  <c r="Z738" i="20"/>
  <c r="Y738" i="20"/>
  <c r="X738" i="20"/>
  <c r="W738" i="20"/>
  <c r="V738" i="20"/>
  <c r="U738" i="20"/>
  <c r="T738" i="20"/>
  <c r="S738" i="20"/>
  <c r="R738" i="20"/>
  <c r="Q738" i="20"/>
  <c r="P738" i="20"/>
  <c r="O738" i="20"/>
  <c r="N738" i="20"/>
  <c r="M738" i="20"/>
  <c r="L738" i="20"/>
  <c r="K738" i="20"/>
  <c r="J738" i="20"/>
  <c r="I738" i="20"/>
  <c r="H738" i="20"/>
  <c r="G738" i="20"/>
  <c r="F738" i="20"/>
  <c r="E738" i="20"/>
  <c r="D738" i="20"/>
  <c r="C738" i="20"/>
  <c r="AC737" i="20"/>
  <c r="AB737" i="20"/>
  <c r="AA737" i="20"/>
  <c r="Z737" i="20"/>
  <c r="Y737" i="20"/>
  <c r="X737" i="20"/>
  <c r="W737" i="20"/>
  <c r="V737" i="20"/>
  <c r="U737" i="20"/>
  <c r="T737" i="20"/>
  <c r="S737" i="20"/>
  <c r="R737" i="20"/>
  <c r="Q737" i="20"/>
  <c r="P737" i="20"/>
  <c r="O737" i="20"/>
  <c r="N737" i="20"/>
  <c r="M737" i="20"/>
  <c r="L737" i="20"/>
  <c r="K737" i="20"/>
  <c r="J737" i="20"/>
  <c r="I737" i="20"/>
  <c r="H737" i="20"/>
  <c r="G737" i="20"/>
  <c r="F737" i="20"/>
  <c r="E737" i="20"/>
  <c r="D737" i="20"/>
  <c r="C737" i="20"/>
  <c r="AC736" i="20"/>
  <c r="AB736" i="20"/>
  <c r="AA736" i="20"/>
  <c r="Z736" i="20"/>
  <c r="Y736" i="20"/>
  <c r="X736" i="20"/>
  <c r="W736" i="20"/>
  <c r="V736" i="20"/>
  <c r="U736" i="20"/>
  <c r="T736" i="20"/>
  <c r="S736" i="20"/>
  <c r="Q736" i="20"/>
  <c r="P736" i="20"/>
  <c r="O736" i="20"/>
  <c r="N736" i="20"/>
  <c r="M736" i="20"/>
  <c r="L736" i="20"/>
  <c r="K736" i="20"/>
  <c r="J736" i="20"/>
  <c r="I736" i="20"/>
  <c r="H736" i="20"/>
  <c r="G736" i="20"/>
  <c r="E736" i="20"/>
  <c r="D736" i="20"/>
  <c r="C736" i="20"/>
  <c r="AC735" i="20"/>
  <c r="AB735" i="20"/>
  <c r="AA735" i="20"/>
  <c r="Z735" i="20"/>
  <c r="Y735" i="20"/>
  <c r="X735" i="20"/>
  <c r="W735" i="20"/>
  <c r="V735" i="20"/>
  <c r="U735" i="20"/>
  <c r="T735" i="20"/>
  <c r="S735" i="20"/>
  <c r="Q735" i="20"/>
  <c r="P735" i="20"/>
  <c r="O735" i="20"/>
  <c r="N735" i="20"/>
  <c r="M735" i="20"/>
  <c r="L735" i="20"/>
  <c r="K735" i="20"/>
  <c r="J735" i="20"/>
  <c r="I735" i="20"/>
  <c r="H735" i="20"/>
  <c r="G735" i="20"/>
  <c r="E735" i="20"/>
  <c r="D735" i="20"/>
  <c r="C735" i="20"/>
  <c r="AC734" i="20"/>
  <c r="AB734" i="20"/>
  <c r="AA734" i="20"/>
  <c r="Z734" i="20"/>
  <c r="Y734" i="20"/>
  <c r="X734" i="20"/>
  <c r="W734" i="20"/>
  <c r="V734" i="20"/>
  <c r="U734" i="20"/>
  <c r="T734" i="20"/>
  <c r="S734" i="20"/>
  <c r="R734" i="20"/>
  <c r="Q734" i="20"/>
  <c r="P734" i="20"/>
  <c r="O734" i="20"/>
  <c r="N734" i="20"/>
  <c r="M734" i="20"/>
  <c r="L734" i="20"/>
  <c r="K734" i="20"/>
  <c r="J734" i="20"/>
  <c r="I734" i="20"/>
  <c r="H734" i="20"/>
  <c r="G734" i="20"/>
  <c r="F734" i="20"/>
  <c r="E734" i="20"/>
  <c r="D734" i="20"/>
  <c r="C734" i="20"/>
  <c r="AC733" i="20"/>
  <c r="AB733" i="20"/>
  <c r="AA733" i="20"/>
  <c r="Z733" i="20"/>
  <c r="Y733" i="20"/>
  <c r="X733" i="20"/>
  <c r="W733" i="20"/>
  <c r="V733" i="20"/>
  <c r="U733" i="20"/>
  <c r="T733" i="20"/>
  <c r="S733" i="20"/>
  <c r="R733" i="20"/>
  <c r="Q733" i="20"/>
  <c r="P733" i="20"/>
  <c r="O733" i="20"/>
  <c r="N733" i="20"/>
  <c r="M733" i="20"/>
  <c r="L733" i="20"/>
  <c r="K733" i="20"/>
  <c r="J733" i="20"/>
  <c r="I733" i="20"/>
  <c r="H733" i="20"/>
  <c r="G733" i="20"/>
  <c r="F733" i="20"/>
  <c r="E733" i="20"/>
  <c r="D733" i="20"/>
  <c r="C733" i="20"/>
  <c r="AC732" i="20"/>
  <c r="AB732" i="20"/>
  <c r="AA732" i="20"/>
  <c r="Z732" i="20"/>
  <c r="Y732" i="20"/>
  <c r="X732" i="20"/>
  <c r="W732" i="20"/>
  <c r="V732" i="20"/>
  <c r="U732" i="20"/>
  <c r="T732" i="20"/>
  <c r="S732" i="20"/>
  <c r="Q732" i="20"/>
  <c r="P732" i="20"/>
  <c r="O732" i="20"/>
  <c r="N732" i="20"/>
  <c r="M732" i="20"/>
  <c r="L732" i="20"/>
  <c r="K732" i="20"/>
  <c r="J732" i="20"/>
  <c r="I732" i="20"/>
  <c r="H732" i="20"/>
  <c r="G732" i="20"/>
  <c r="E732" i="20"/>
  <c r="D732" i="20"/>
  <c r="C732" i="20"/>
  <c r="AC731" i="20"/>
  <c r="AB731" i="20"/>
  <c r="AA731" i="20"/>
  <c r="Z731" i="20"/>
  <c r="Y731" i="20"/>
  <c r="X731" i="20"/>
  <c r="W731" i="20"/>
  <c r="V731" i="20"/>
  <c r="U731" i="20"/>
  <c r="T731" i="20"/>
  <c r="S731" i="20"/>
  <c r="Q731" i="20"/>
  <c r="P731" i="20"/>
  <c r="O731" i="20"/>
  <c r="N731" i="20"/>
  <c r="M731" i="20"/>
  <c r="L731" i="20"/>
  <c r="K731" i="20"/>
  <c r="J731" i="20"/>
  <c r="I731" i="20"/>
  <c r="H731" i="20"/>
  <c r="G731" i="20"/>
  <c r="E731" i="20"/>
  <c r="D731" i="20"/>
  <c r="C731" i="20"/>
  <c r="AC730" i="20"/>
  <c r="AB730" i="20"/>
  <c r="AA730" i="20"/>
  <c r="Z730" i="20"/>
  <c r="Y730" i="20"/>
  <c r="X730" i="20"/>
  <c r="W730" i="20"/>
  <c r="V730" i="20"/>
  <c r="U730" i="20"/>
  <c r="T730" i="20"/>
  <c r="S730" i="20"/>
  <c r="R730" i="20"/>
  <c r="Q730" i="20"/>
  <c r="P730" i="20"/>
  <c r="O730" i="20"/>
  <c r="N730" i="20"/>
  <c r="M730" i="20"/>
  <c r="L730" i="20"/>
  <c r="K730" i="20"/>
  <c r="J730" i="20"/>
  <c r="I730" i="20"/>
  <c r="H730" i="20"/>
  <c r="G730" i="20"/>
  <c r="F730" i="20"/>
  <c r="E730" i="20"/>
  <c r="D730" i="20"/>
  <c r="C730" i="20"/>
  <c r="AC729" i="20"/>
  <c r="AB729" i="20"/>
  <c r="AA729" i="20"/>
  <c r="Z729" i="20"/>
  <c r="Y729" i="20"/>
  <c r="X729" i="20"/>
  <c r="W729" i="20"/>
  <c r="V729" i="20"/>
  <c r="U729" i="20"/>
  <c r="T729" i="20"/>
  <c r="S729" i="20"/>
  <c r="R729" i="20"/>
  <c r="Q729" i="20"/>
  <c r="P729" i="20"/>
  <c r="O729" i="20"/>
  <c r="N729" i="20"/>
  <c r="M729" i="20"/>
  <c r="L729" i="20"/>
  <c r="K729" i="20"/>
  <c r="J729" i="20"/>
  <c r="I729" i="20"/>
  <c r="H729" i="20"/>
  <c r="G729" i="20"/>
  <c r="F729" i="20"/>
  <c r="E729" i="20"/>
  <c r="D729" i="20"/>
  <c r="C729" i="20"/>
  <c r="AC728" i="20"/>
  <c r="AB728" i="20"/>
  <c r="AA728" i="20"/>
  <c r="Z728" i="20"/>
  <c r="Y728" i="20"/>
  <c r="X728" i="20"/>
  <c r="W728" i="20"/>
  <c r="V728" i="20"/>
  <c r="U728" i="20"/>
  <c r="T728" i="20"/>
  <c r="S728" i="20"/>
  <c r="R728" i="20"/>
  <c r="Q728" i="20"/>
  <c r="P728" i="20"/>
  <c r="O728" i="20"/>
  <c r="N728" i="20"/>
  <c r="M728" i="20"/>
  <c r="L728" i="20"/>
  <c r="K728" i="20"/>
  <c r="J728" i="20"/>
  <c r="I728" i="20"/>
  <c r="H728" i="20"/>
  <c r="G728" i="20"/>
  <c r="F728" i="20"/>
  <c r="E728" i="20"/>
  <c r="D728" i="20"/>
  <c r="C728" i="20"/>
  <c r="AC727" i="20"/>
  <c r="AB727" i="20"/>
  <c r="AA727" i="20"/>
  <c r="Z727" i="20"/>
  <c r="Y727" i="20"/>
  <c r="X727" i="20"/>
  <c r="W727" i="20"/>
  <c r="V727" i="20"/>
  <c r="U727" i="20"/>
  <c r="T727" i="20"/>
  <c r="S727" i="20"/>
  <c r="R727" i="20"/>
  <c r="Q727" i="20"/>
  <c r="P727" i="20"/>
  <c r="O727" i="20"/>
  <c r="N727" i="20"/>
  <c r="M727" i="20"/>
  <c r="L727" i="20"/>
  <c r="K727" i="20"/>
  <c r="J727" i="20"/>
  <c r="I727" i="20"/>
  <c r="H727" i="20"/>
  <c r="G727" i="20"/>
  <c r="F727" i="20"/>
  <c r="E727" i="20"/>
  <c r="D727" i="20"/>
  <c r="C727" i="20"/>
  <c r="AC726" i="20"/>
  <c r="AB726" i="20"/>
  <c r="AA726" i="20"/>
  <c r="Z726" i="20"/>
  <c r="Y726" i="20"/>
  <c r="X726" i="20"/>
  <c r="W726" i="20"/>
  <c r="V726" i="20"/>
  <c r="U726" i="20"/>
  <c r="T726" i="20"/>
  <c r="S726" i="20"/>
  <c r="Q726" i="20"/>
  <c r="P726" i="20"/>
  <c r="O726" i="20"/>
  <c r="N726" i="20"/>
  <c r="M726" i="20"/>
  <c r="L726" i="20"/>
  <c r="K726" i="20"/>
  <c r="J726" i="20"/>
  <c r="I726" i="20"/>
  <c r="H726" i="20"/>
  <c r="G726" i="20"/>
  <c r="E726" i="20"/>
  <c r="D726" i="20"/>
  <c r="C726" i="20"/>
  <c r="AC725" i="20"/>
  <c r="AB725" i="20"/>
  <c r="AA725" i="20"/>
  <c r="Z725" i="20"/>
  <c r="Y725" i="20"/>
  <c r="X725" i="20"/>
  <c r="W725" i="20"/>
  <c r="V725" i="20"/>
  <c r="U725" i="20"/>
  <c r="T725" i="20"/>
  <c r="S725" i="20"/>
  <c r="Q725" i="20"/>
  <c r="P725" i="20"/>
  <c r="O725" i="20"/>
  <c r="N725" i="20"/>
  <c r="M725" i="20"/>
  <c r="L725" i="20"/>
  <c r="K725" i="20"/>
  <c r="J725" i="20"/>
  <c r="I725" i="20"/>
  <c r="H725" i="20"/>
  <c r="G725" i="20"/>
  <c r="E725" i="20"/>
  <c r="D725" i="20"/>
  <c r="C725" i="20"/>
  <c r="AC724" i="20"/>
  <c r="AB724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AC723" i="20"/>
  <c r="AB723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AC722" i="20"/>
  <c r="AB722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AC721" i="20"/>
  <c r="AB721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AC720" i="20"/>
  <c r="AB720" i="20"/>
  <c r="AA720" i="20"/>
  <c r="Z720" i="20"/>
  <c r="Y720" i="20"/>
  <c r="X720" i="20"/>
  <c r="W720" i="20"/>
  <c r="V720" i="20"/>
  <c r="U720" i="20"/>
  <c r="T720" i="20"/>
  <c r="S720" i="20"/>
  <c r="R720" i="20"/>
  <c r="P720" i="20"/>
  <c r="O720" i="20"/>
  <c r="N720" i="20"/>
  <c r="M720" i="20"/>
  <c r="K720" i="20"/>
  <c r="J720" i="20"/>
  <c r="I720" i="20"/>
  <c r="H720" i="20"/>
  <c r="G720" i="20"/>
  <c r="F720" i="20"/>
  <c r="E720" i="20"/>
  <c r="D720" i="20"/>
  <c r="C720" i="20"/>
  <c r="AC719" i="20"/>
  <c r="AB719" i="20"/>
  <c r="AA719" i="20"/>
  <c r="Z719" i="20"/>
  <c r="Y719" i="20"/>
  <c r="X719" i="20"/>
  <c r="W719" i="20"/>
  <c r="V719" i="20"/>
  <c r="U719" i="20"/>
  <c r="T719" i="20"/>
  <c r="S719" i="20"/>
  <c r="Q719" i="20"/>
  <c r="P719" i="20"/>
  <c r="O719" i="20"/>
  <c r="N719" i="20"/>
  <c r="M719" i="20"/>
  <c r="L719" i="20"/>
  <c r="K719" i="20"/>
  <c r="J719" i="20"/>
  <c r="I719" i="20"/>
  <c r="H719" i="20"/>
  <c r="G719" i="20"/>
  <c r="E719" i="20"/>
  <c r="D719" i="20"/>
  <c r="C719" i="20"/>
  <c r="AC718" i="20"/>
  <c r="AB718" i="20"/>
  <c r="AA718" i="20"/>
  <c r="Z718" i="20"/>
  <c r="Y718" i="20"/>
  <c r="X718" i="20"/>
  <c r="W718" i="20"/>
  <c r="V718" i="20"/>
  <c r="U718" i="20"/>
  <c r="T718" i="20"/>
  <c r="S718" i="20"/>
  <c r="R718" i="20"/>
  <c r="Q718" i="20"/>
  <c r="P718" i="20"/>
  <c r="O718" i="20"/>
  <c r="N718" i="20"/>
  <c r="M718" i="20"/>
  <c r="L718" i="20"/>
  <c r="K718" i="20"/>
  <c r="J718" i="20"/>
  <c r="I718" i="20"/>
  <c r="H718" i="20"/>
  <c r="G718" i="20"/>
  <c r="F718" i="20"/>
  <c r="E718" i="20"/>
  <c r="D718" i="20"/>
  <c r="C718" i="20"/>
  <c r="AC717" i="20"/>
  <c r="AB717" i="20"/>
  <c r="Z717" i="20"/>
  <c r="Y717" i="20"/>
  <c r="X717" i="20"/>
  <c r="W717" i="20"/>
  <c r="V717" i="20"/>
  <c r="U717" i="20"/>
  <c r="T717" i="20"/>
  <c r="S717" i="20"/>
  <c r="R717" i="20"/>
  <c r="Q717" i="20"/>
  <c r="P717" i="20"/>
  <c r="O717" i="20"/>
  <c r="N717" i="20"/>
  <c r="M717" i="20"/>
  <c r="L717" i="20"/>
  <c r="K717" i="20"/>
  <c r="J717" i="20"/>
  <c r="H717" i="20"/>
  <c r="G717" i="20"/>
  <c r="F717" i="20"/>
  <c r="E717" i="20"/>
  <c r="D717" i="20"/>
  <c r="C717" i="20"/>
  <c r="AC716" i="20"/>
  <c r="AB716" i="20"/>
  <c r="Z716" i="20"/>
  <c r="Y716" i="20"/>
  <c r="X716" i="20"/>
  <c r="W716" i="20"/>
  <c r="V716" i="20"/>
  <c r="U716" i="20"/>
  <c r="T716" i="20"/>
  <c r="S716" i="20"/>
  <c r="R716" i="20"/>
  <c r="Q716" i="20"/>
  <c r="P716" i="20"/>
  <c r="O716" i="20"/>
  <c r="N716" i="20"/>
  <c r="M716" i="20"/>
  <c r="L716" i="20"/>
  <c r="J716" i="20"/>
  <c r="I716" i="20"/>
  <c r="H716" i="20"/>
  <c r="G716" i="20"/>
  <c r="F716" i="20"/>
  <c r="E716" i="20"/>
  <c r="D716" i="20"/>
  <c r="C716" i="20"/>
  <c r="AC715" i="20"/>
  <c r="AB715" i="20"/>
  <c r="AA715" i="20"/>
  <c r="Z715" i="20"/>
  <c r="Y715" i="20"/>
  <c r="X715" i="20"/>
  <c r="W715" i="20"/>
  <c r="V715" i="20"/>
  <c r="U715" i="20"/>
  <c r="T715" i="20"/>
  <c r="S715" i="20"/>
  <c r="R715" i="20"/>
  <c r="Q715" i="20"/>
  <c r="P715" i="20"/>
  <c r="O715" i="20"/>
  <c r="N715" i="20"/>
  <c r="M715" i="20"/>
  <c r="L715" i="20"/>
  <c r="K715" i="20"/>
  <c r="J715" i="20"/>
  <c r="I715" i="20"/>
  <c r="H715" i="20"/>
  <c r="G715" i="20"/>
  <c r="F715" i="20"/>
  <c r="E715" i="20"/>
  <c r="D715" i="20"/>
  <c r="C715" i="20"/>
  <c r="AC714" i="20"/>
  <c r="AB714" i="20"/>
  <c r="AA714" i="20"/>
  <c r="Z714" i="20"/>
  <c r="Y714" i="20"/>
  <c r="X714" i="20"/>
  <c r="W714" i="20"/>
  <c r="V714" i="20"/>
  <c r="U714" i="20"/>
  <c r="T714" i="20"/>
  <c r="S714" i="20"/>
  <c r="R714" i="20"/>
  <c r="Q714" i="20"/>
  <c r="P714" i="20"/>
  <c r="O714" i="20"/>
  <c r="N714" i="20"/>
  <c r="M714" i="20"/>
  <c r="L714" i="20"/>
  <c r="K714" i="20"/>
  <c r="J714" i="20"/>
  <c r="I714" i="20"/>
  <c r="H714" i="20"/>
  <c r="G714" i="20"/>
  <c r="F714" i="20"/>
  <c r="E714" i="20"/>
  <c r="D714" i="20"/>
  <c r="C714" i="20"/>
  <c r="AC713" i="20"/>
  <c r="AB713" i="20"/>
  <c r="AA713" i="20"/>
  <c r="Z713" i="20"/>
  <c r="Y713" i="20"/>
  <c r="X713" i="20"/>
  <c r="W713" i="20"/>
  <c r="V713" i="20"/>
  <c r="U713" i="20"/>
  <c r="T713" i="20"/>
  <c r="S713" i="20"/>
  <c r="R713" i="20"/>
  <c r="Q713" i="20"/>
  <c r="P713" i="20"/>
  <c r="O713" i="20"/>
  <c r="N713" i="20"/>
  <c r="M713" i="20"/>
  <c r="L713" i="20"/>
  <c r="K713" i="20"/>
  <c r="J713" i="20"/>
  <c r="I713" i="20"/>
  <c r="H713" i="20"/>
  <c r="G713" i="20"/>
  <c r="F713" i="20"/>
  <c r="E713" i="20"/>
  <c r="D713" i="20"/>
  <c r="C713" i="20"/>
  <c r="AC712" i="20"/>
  <c r="AB712" i="20"/>
  <c r="AA712" i="20"/>
  <c r="Z712" i="20"/>
  <c r="Y712" i="20"/>
  <c r="X712" i="20"/>
  <c r="W712" i="20"/>
  <c r="V712" i="20"/>
  <c r="U712" i="20"/>
  <c r="T712" i="20"/>
  <c r="S712" i="20"/>
  <c r="R712" i="20"/>
  <c r="Q712" i="20"/>
  <c r="P712" i="20"/>
  <c r="O712" i="20"/>
  <c r="N712" i="20"/>
  <c r="M712" i="20"/>
  <c r="L712" i="20"/>
  <c r="K712" i="20"/>
  <c r="J712" i="20"/>
  <c r="I712" i="20"/>
  <c r="H712" i="20"/>
  <c r="G712" i="20"/>
  <c r="F712" i="20"/>
  <c r="E712" i="20"/>
  <c r="D712" i="20"/>
  <c r="C712" i="20"/>
  <c r="AC711" i="20"/>
  <c r="AB711" i="20"/>
  <c r="AA711" i="20"/>
  <c r="Z711" i="20"/>
  <c r="Y711" i="20"/>
  <c r="X711" i="20"/>
  <c r="W711" i="20"/>
  <c r="V711" i="20"/>
  <c r="U711" i="20"/>
  <c r="T711" i="20"/>
  <c r="S711" i="20"/>
  <c r="R711" i="20"/>
  <c r="Q711" i="20"/>
  <c r="P711" i="20"/>
  <c r="O711" i="20"/>
  <c r="N711" i="20"/>
  <c r="M711" i="20"/>
  <c r="L711" i="20"/>
  <c r="K711" i="20"/>
  <c r="J711" i="20"/>
  <c r="I711" i="20"/>
  <c r="H711" i="20"/>
  <c r="G711" i="20"/>
  <c r="F711" i="20"/>
  <c r="E711" i="20"/>
  <c r="D711" i="20"/>
  <c r="C711" i="20"/>
  <c r="AC710" i="20"/>
  <c r="AB710" i="20"/>
  <c r="AA710" i="20"/>
  <c r="Z710" i="20"/>
  <c r="Y710" i="20"/>
  <c r="X710" i="20"/>
  <c r="W710" i="20"/>
  <c r="V710" i="20"/>
  <c r="U710" i="20"/>
  <c r="T710" i="20"/>
  <c r="S710" i="20"/>
  <c r="R710" i="20"/>
  <c r="Q710" i="20"/>
  <c r="P710" i="20"/>
  <c r="O710" i="20"/>
  <c r="N710" i="20"/>
  <c r="M710" i="20"/>
  <c r="L710" i="20"/>
  <c r="K710" i="20"/>
  <c r="J710" i="20"/>
  <c r="I710" i="20"/>
  <c r="H710" i="20"/>
  <c r="G710" i="20"/>
  <c r="F710" i="20"/>
  <c r="E710" i="20"/>
  <c r="D710" i="20"/>
  <c r="C710" i="20"/>
  <c r="AC709" i="20"/>
  <c r="AB709" i="20"/>
  <c r="AA709" i="20"/>
  <c r="Z709" i="20"/>
  <c r="Y709" i="20"/>
  <c r="X709" i="20"/>
  <c r="W709" i="20"/>
  <c r="V709" i="20"/>
  <c r="U709" i="20"/>
  <c r="T709" i="20"/>
  <c r="S709" i="20"/>
  <c r="R709" i="20"/>
  <c r="Q709" i="20"/>
  <c r="P709" i="20"/>
  <c r="O709" i="20"/>
  <c r="N709" i="20"/>
  <c r="M709" i="20"/>
  <c r="L709" i="20"/>
  <c r="K709" i="20"/>
  <c r="J709" i="20"/>
  <c r="I709" i="20"/>
  <c r="H709" i="20"/>
  <c r="G709" i="20"/>
  <c r="F709" i="20"/>
  <c r="E709" i="20"/>
  <c r="D709" i="20"/>
  <c r="C709" i="20"/>
  <c r="AC708" i="20"/>
  <c r="AB708" i="20"/>
  <c r="AA708" i="20"/>
  <c r="Z708" i="20"/>
  <c r="Y708" i="20"/>
  <c r="X708" i="20"/>
  <c r="W708" i="20"/>
  <c r="V708" i="20"/>
  <c r="U708" i="20"/>
  <c r="T708" i="20"/>
  <c r="S708" i="20"/>
  <c r="R708" i="20"/>
  <c r="Q708" i="20"/>
  <c r="P708" i="20"/>
  <c r="O708" i="20"/>
  <c r="N708" i="20"/>
  <c r="M708" i="20"/>
  <c r="L708" i="20"/>
  <c r="K708" i="20"/>
  <c r="J708" i="20"/>
  <c r="I708" i="20"/>
  <c r="H708" i="20"/>
  <c r="G708" i="20"/>
  <c r="F708" i="20"/>
  <c r="E708" i="20"/>
  <c r="D708" i="20"/>
  <c r="C708" i="20"/>
  <c r="AC707" i="20"/>
  <c r="AB707" i="20"/>
  <c r="AA707" i="20"/>
  <c r="Z707" i="20"/>
  <c r="Y707" i="20"/>
  <c r="X707" i="20"/>
  <c r="W707" i="20"/>
  <c r="V707" i="20"/>
  <c r="U707" i="20"/>
  <c r="T707" i="20"/>
  <c r="S707" i="20"/>
  <c r="R707" i="20"/>
  <c r="Q707" i="20"/>
  <c r="P707" i="20"/>
  <c r="O707" i="20"/>
  <c r="N707" i="20"/>
  <c r="M707" i="20"/>
  <c r="L707" i="20"/>
  <c r="K707" i="20"/>
  <c r="J707" i="20"/>
  <c r="I707" i="20"/>
  <c r="H707" i="20"/>
  <c r="G707" i="20"/>
  <c r="F707" i="20"/>
  <c r="E707" i="20"/>
  <c r="D707" i="20"/>
  <c r="C707" i="20"/>
  <c r="AC706" i="20"/>
  <c r="AB706" i="20"/>
  <c r="AA706" i="20"/>
  <c r="Z706" i="20"/>
  <c r="Y706" i="20"/>
  <c r="X706" i="20"/>
  <c r="W706" i="20"/>
  <c r="V706" i="20"/>
  <c r="U706" i="20"/>
  <c r="T706" i="20"/>
  <c r="S706" i="20"/>
  <c r="R706" i="20"/>
  <c r="Q706" i="20"/>
  <c r="P706" i="20"/>
  <c r="O706" i="20"/>
  <c r="N706" i="20"/>
  <c r="M706" i="20"/>
  <c r="L706" i="20"/>
  <c r="K706" i="20"/>
  <c r="J706" i="20"/>
  <c r="I706" i="20"/>
  <c r="H706" i="20"/>
  <c r="G706" i="20"/>
  <c r="F706" i="20"/>
  <c r="E706" i="20"/>
  <c r="D706" i="20"/>
  <c r="C706" i="20"/>
  <c r="AC705" i="20"/>
  <c r="AB705" i="20"/>
  <c r="AA705" i="20"/>
  <c r="Z705" i="20"/>
  <c r="Y705" i="20"/>
  <c r="X705" i="20"/>
  <c r="W705" i="20"/>
  <c r="V705" i="20"/>
  <c r="U705" i="20"/>
  <c r="T705" i="20"/>
  <c r="S705" i="20"/>
  <c r="R705" i="20"/>
  <c r="Q705" i="20"/>
  <c r="P705" i="20"/>
  <c r="O705" i="20"/>
  <c r="N705" i="20"/>
  <c r="M705" i="20"/>
  <c r="L705" i="20"/>
  <c r="K705" i="20"/>
  <c r="J705" i="20"/>
  <c r="I705" i="20"/>
  <c r="H705" i="20"/>
  <c r="G705" i="20"/>
  <c r="F705" i="20"/>
  <c r="E705" i="20"/>
  <c r="D705" i="20"/>
  <c r="C705" i="20"/>
  <c r="AC704" i="20"/>
  <c r="AB704" i="20"/>
  <c r="AA704" i="20"/>
  <c r="Z704" i="20"/>
  <c r="Y704" i="20"/>
  <c r="X704" i="20"/>
  <c r="W704" i="20"/>
  <c r="V704" i="20"/>
  <c r="U704" i="20"/>
  <c r="T704" i="20"/>
  <c r="S704" i="20"/>
  <c r="R704" i="20"/>
  <c r="Q704" i="20"/>
  <c r="P704" i="20"/>
  <c r="O704" i="20"/>
  <c r="N704" i="20"/>
  <c r="M704" i="20"/>
  <c r="L704" i="20"/>
  <c r="K704" i="20"/>
  <c r="J704" i="20"/>
  <c r="I704" i="20"/>
  <c r="H704" i="20"/>
  <c r="G704" i="20"/>
  <c r="F704" i="20"/>
  <c r="E704" i="20"/>
  <c r="D704" i="20"/>
  <c r="C704" i="20"/>
  <c r="AC703" i="20"/>
  <c r="AB703" i="20"/>
  <c r="AA703" i="20"/>
  <c r="Z703" i="20"/>
  <c r="Y703" i="20"/>
  <c r="X703" i="20"/>
  <c r="W703" i="20"/>
  <c r="V703" i="20"/>
  <c r="U703" i="20"/>
  <c r="T703" i="20"/>
  <c r="S703" i="20"/>
  <c r="Q703" i="20"/>
  <c r="P703" i="20"/>
  <c r="O703" i="20"/>
  <c r="N703" i="20"/>
  <c r="M703" i="20"/>
  <c r="L703" i="20"/>
  <c r="K703" i="20"/>
  <c r="J703" i="20"/>
  <c r="I703" i="20"/>
  <c r="H703" i="20"/>
  <c r="G703" i="20"/>
  <c r="E703" i="20"/>
  <c r="D703" i="20"/>
  <c r="C703" i="20"/>
  <c r="AC702" i="20"/>
  <c r="AB702" i="20"/>
  <c r="AA702" i="20"/>
  <c r="Z702" i="20"/>
  <c r="Y702" i="20"/>
  <c r="X702" i="20"/>
  <c r="W702" i="20"/>
  <c r="V702" i="20"/>
  <c r="U702" i="20"/>
  <c r="T702" i="20"/>
  <c r="S702" i="20"/>
  <c r="Q702" i="20"/>
  <c r="P702" i="20"/>
  <c r="O702" i="20"/>
  <c r="N702" i="20"/>
  <c r="M702" i="20"/>
  <c r="L702" i="20"/>
  <c r="K702" i="20"/>
  <c r="J702" i="20"/>
  <c r="I702" i="20"/>
  <c r="H702" i="20"/>
  <c r="G702" i="20"/>
  <c r="E702" i="20"/>
  <c r="D702" i="20"/>
  <c r="C702" i="20"/>
  <c r="AC701" i="20"/>
  <c r="AB701" i="20"/>
  <c r="AA701" i="20"/>
  <c r="Z701" i="20"/>
  <c r="Y701" i="20"/>
  <c r="X701" i="20"/>
  <c r="W701" i="20"/>
  <c r="V701" i="20"/>
  <c r="U701" i="20"/>
  <c r="T701" i="20"/>
  <c r="S701" i="20"/>
  <c r="R701" i="20"/>
  <c r="Q701" i="20"/>
  <c r="P701" i="20"/>
  <c r="O701" i="20"/>
  <c r="N701" i="20"/>
  <c r="M701" i="20"/>
  <c r="L701" i="20"/>
  <c r="K701" i="20"/>
  <c r="J701" i="20"/>
  <c r="I701" i="20"/>
  <c r="H701" i="20"/>
  <c r="G701" i="20"/>
  <c r="F701" i="20"/>
  <c r="E701" i="20"/>
  <c r="D701" i="20"/>
  <c r="C701" i="20"/>
  <c r="AC700" i="20"/>
  <c r="AB700" i="20"/>
  <c r="AA700" i="20"/>
  <c r="Z700" i="20"/>
  <c r="Y700" i="20"/>
  <c r="X700" i="20"/>
  <c r="W700" i="20"/>
  <c r="V700" i="20"/>
  <c r="U700" i="20"/>
  <c r="T700" i="20"/>
  <c r="S700" i="20"/>
  <c r="R700" i="20"/>
  <c r="Q700" i="20"/>
  <c r="P700" i="20"/>
  <c r="O700" i="20"/>
  <c r="N700" i="20"/>
  <c r="M700" i="20"/>
  <c r="L700" i="20"/>
  <c r="K700" i="20"/>
  <c r="J700" i="20"/>
  <c r="I700" i="20"/>
  <c r="H700" i="20"/>
  <c r="G700" i="20"/>
  <c r="F700" i="20"/>
  <c r="E700" i="20"/>
  <c r="D700" i="20"/>
  <c r="C700" i="20"/>
  <c r="AC699" i="20"/>
  <c r="AB699" i="20"/>
  <c r="AA699" i="20"/>
  <c r="Z699" i="20"/>
  <c r="Y699" i="20"/>
  <c r="X699" i="20"/>
  <c r="W699" i="20"/>
  <c r="V699" i="20"/>
  <c r="U699" i="20"/>
  <c r="T699" i="20"/>
  <c r="S699" i="20"/>
  <c r="R699" i="20"/>
  <c r="Q699" i="20"/>
  <c r="P699" i="20"/>
  <c r="O699" i="20"/>
  <c r="N699" i="20"/>
  <c r="M699" i="20"/>
  <c r="L699" i="20"/>
  <c r="K699" i="20"/>
  <c r="J699" i="20"/>
  <c r="I699" i="20"/>
  <c r="H699" i="20"/>
  <c r="G699" i="20"/>
  <c r="F699" i="20"/>
  <c r="E699" i="20"/>
  <c r="D699" i="20"/>
  <c r="C699" i="20"/>
  <c r="AC698" i="20"/>
  <c r="AB698" i="20"/>
  <c r="AA698" i="20"/>
  <c r="Z698" i="20"/>
  <c r="Y698" i="20"/>
  <c r="X698" i="20"/>
  <c r="W698" i="20"/>
  <c r="V698" i="20"/>
  <c r="U698" i="20"/>
  <c r="T698" i="20"/>
  <c r="S698" i="20"/>
  <c r="R698" i="20"/>
  <c r="Q698" i="20"/>
  <c r="P698" i="20"/>
  <c r="O698" i="20"/>
  <c r="N698" i="20"/>
  <c r="M698" i="20"/>
  <c r="L698" i="20"/>
  <c r="K698" i="20"/>
  <c r="J698" i="20"/>
  <c r="I698" i="20"/>
  <c r="H698" i="20"/>
  <c r="G698" i="20"/>
  <c r="F698" i="20"/>
  <c r="E698" i="20"/>
  <c r="D698" i="20"/>
  <c r="C698" i="20"/>
  <c r="AC697" i="20"/>
  <c r="AB697" i="20"/>
  <c r="AA697" i="20"/>
  <c r="Z697" i="20"/>
  <c r="Y697" i="20"/>
  <c r="X697" i="20"/>
  <c r="W697" i="20"/>
  <c r="V697" i="20"/>
  <c r="U697" i="20"/>
  <c r="T697" i="20"/>
  <c r="S697" i="20"/>
  <c r="R697" i="20"/>
  <c r="Q697" i="20"/>
  <c r="P697" i="20"/>
  <c r="O697" i="20"/>
  <c r="N697" i="20"/>
  <c r="M697" i="20"/>
  <c r="L697" i="20"/>
  <c r="K697" i="20"/>
  <c r="J697" i="20"/>
  <c r="I697" i="20"/>
  <c r="H697" i="20"/>
  <c r="F697" i="20"/>
  <c r="E697" i="20"/>
  <c r="D697" i="20"/>
  <c r="AC696" i="20"/>
  <c r="AB696" i="20"/>
  <c r="Z696" i="20"/>
  <c r="Y696" i="20"/>
  <c r="X696" i="20"/>
  <c r="W696" i="20"/>
  <c r="V696" i="20"/>
  <c r="U696" i="20"/>
  <c r="T696" i="20"/>
  <c r="S696" i="20"/>
  <c r="R696" i="20"/>
  <c r="Q696" i="20"/>
  <c r="P696" i="20"/>
  <c r="O696" i="20"/>
  <c r="N696" i="20"/>
  <c r="M696" i="20"/>
  <c r="L696" i="20"/>
  <c r="K696" i="20"/>
  <c r="J696" i="20"/>
  <c r="H696" i="20"/>
  <c r="G696" i="20"/>
  <c r="F696" i="20"/>
  <c r="E696" i="20"/>
  <c r="D696" i="20"/>
  <c r="C696" i="20"/>
  <c r="AC695" i="20"/>
  <c r="AB695" i="20"/>
  <c r="Z695" i="20"/>
  <c r="Y695" i="20"/>
  <c r="X695" i="20"/>
  <c r="W695" i="20"/>
  <c r="V695" i="20"/>
  <c r="U695" i="20"/>
  <c r="T695" i="20"/>
  <c r="S695" i="20"/>
  <c r="R695" i="20"/>
  <c r="Q695" i="20"/>
  <c r="P695" i="20"/>
  <c r="O695" i="20"/>
  <c r="N695" i="20"/>
  <c r="M695" i="20"/>
  <c r="L695" i="20"/>
  <c r="K695" i="20"/>
  <c r="J695" i="20"/>
  <c r="H695" i="20"/>
  <c r="G695" i="20"/>
  <c r="F695" i="20"/>
  <c r="E695" i="20"/>
  <c r="D695" i="20"/>
  <c r="C695" i="20"/>
  <c r="AC694" i="20"/>
  <c r="AB694" i="20"/>
  <c r="Z694" i="20"/>
  <c r="Y694" i="20"/>
  <c r="X694" i="20"/>
  <c r="W694" i="20"/>
  <c r="V694" i="20"/>
  <c r="U694" i="20"/>
  <c r="T694" i="20"/>
  <c r="S694" i="20"/>
  <c r="R694" i="20"/>
  <c r="Q694" i="20"/>
  <c r="P694" i="20"/>
  <c r="O694" i="20"/>
  <c r="N694" i="20"/>
  <c r="M694" i="20"/>
  <c r="L694" i="20"/>
  <c r="K694" i="20"/>
  <c r="J694" i="20"/>
  <c r="H694" i="20"/>
  <c r="G694" i="20"/>
  <c r="F694" i="20"/>
  <c r="E694" i="20"/>
  <c r="D694" i="20"/>
  <c r="C694" i="20"/>
  <c r="AC693" i="20"/>
  <c r="AB693" i="20"/>
  <c r="Z693" i="20"/>
  <c r="Y693" i="20"/>
  <c r="X693" i="20"/>
  <c r="W693" i="20"/>
  <c r="V693" i="20"/>
  <c r="U693" i="20"/>
  <c r="T693" i="20"/>
  <c r="S693" i="20"/>
  <c r="R693" i="20"/>
  <c r="Q693" i="20"/>
  <c r="P693" i="20"/>
  <c r="O693" i="20"/>
  <c r="N693" i="20"/>
  <c r="M693" i="20"/>
  <c r="L693" i="20"/>
  <c r="K693" i="20"/>
  <c r="J693" i="20"/>
  <c r="H693" i="20"/>
  <c r="G693" i="20"/>
  <c r="F693" i="20"/>
  <c r="E693" i="20"/>
  <c r="D693" i="20"/>
  <c r="C693" i="20"/>
  <c r="AC692" i="20"/>
  <c r="AB692" i="20"/>
  <c r="AA692" i="20"/>
  <c r="Z692" i="20"/>
  <c r="Y692" i="20"/>
  <c r="X692" i="20"/>
  <c r="W692" i="20"/>
  <c r="V692" i="20"/>
  <c r="U692" i="20"/>
  <c r="T692" i="20"/>
  <c r="S692" i="20"/>
  <c r="R692" i="20"/>
  <c r="Q692" i="20"/>
  <c r="P692" i="20"/>
  <c r="O692" i="20"/>
  <c r="N692" i="20"/>
  <c r="M692" i="20"/>
  <c r="L692" i="20"/>
  <c r="K692" i="20"/>
  <c r="J692" i="20"/>
  <c r="I692" i="20"/>
  <c r="H692" i="20"/>
  <c r="G692" i="20"/>
  <c r="F692" i="20"/>
  <c r="E692" i="20"/>
  <c r="D692" i="20"/>
  <c r="C692" i="20"/>
  <c r="AC691" i="20"/>
  <c r="AB691" i="20"/>
  <c r="AA691" i="20"/>
  <c r="Z691" i="20"/>
  <c r="Y691" i="20"/>
  <c r="X691" i="20"/>
  <c r="W691" i="20"/>
  <c r="V691" i="20"/>
  <c r="U691" i="20"/>
  <c r="T691" i="20"/>
  <c r="S691" i="20"/>
  <c r="R691" i="20"/>
  <c r="Q691" i="20"/>
  <c r="P691" i="20"/>
  <c r="O691" i="20"/>
  <c r="N691" i="20"/>
  <c r="M691" i="20"/>
  <c r="L691" i="20"/>
  <c r="K691" i="20"/>
  <c r="J691" i="20"/>
  <c r="I691" i="20"/>
  <c r="H691" i="20"/>
  <c r="G691" i="20"/>
  <c r="D691" i="20"/>
  <c r="C691" i="20"/>
  <c r="AC690" i="20"/>
  <c r="AB690" i="20"/>
  <c r="AA690" i="20"/>
  <c r="Z690" i="20"/>
  <c r="Y690" i="20"/>
  <c r="X690" i="20"/>
  <c r="W690" i="20"/>
  <c r="V690" i="20"/>
  <c r="U690" i="20"/>
  <c r="T690" i="20"/>
  <c r="S690" i="20"/>
  <c r="R690" i="20"/>
  <c r="Q690" i="20"/>
  <c r="P690" i="20"/>
  <c r="O690" i="20"/>
  <c r="N690" i="20"/>
  <c r="M690" i="20"/>
  <c r="L690" i="20"/>
  <c r="K690" i="20"/>
  <c r="J690" i="20"/>
  <c r="I690" i="20"/>
  <c r="H690" i="20"/>
  <c r="F690" i="20"/>
  <c r="E690" i="20"/>
  <c r="D690" i="20"/>
  <c r="AC689" i="20"/>
  <c r="AB689" i="20"/>
  <c r="AA689" i="20"/>
  <c r="Z689" i="20"/>
  <c r="Y689" i="20"/>
  <c r="X689" i="20"/>
  <c r="W689" i="20"/>
  <c r="V689" i="20"/>
  <c r="U689" i="20"/>
  <c r="T689" i="20"/>
  <c r="S689" i="20"/>
  <c r="R689" i="20"/>
  <c r="Q689" i="20"/>
  <c r="P689" i="20"/>
  <c r="O689" i="20"/>
  <c r="N689" i="20"/>
  <c r="M689" i="20"/>
  <c r="L689" i="20"/>
  <c r="K689" i="20"/>
  <c r="J689" i="20"/>
  <c r="I689" i="20"/>
  <c r="H689" i="20"/>
  <c r="G689" i="20"/>
  <c r="F689" i="20"/>
  <c r="E689" i="20"/>
  <c r="D689" i="20"/>
  <c r="C689" i="20"/>
  <c r="AC688" i="20"/>
  <c r="AB688" i="20"/>
  <c r="AA688" i="20"/>
  <c r="Z688" i="20"/>
  <c r="Y688" i="20"/>
  <c r="X688" i="20"/>
  <c r="W688" i="20"/>
  <c r="V688" i="20"/>
  <c r="U688" i="20"/>
  <c r="T688" i="20"/>
  <c r="S688" i="20"/>
  <c r="R688" i="20"/>
  <c r="Q688" i="20"/>
  <c r="P688" i="20"/>
  <c r="O688" i="20"/>
  <c r="N688" i="20"/>
  <c r="M688" i="20"/>
  <c r="L688" i="20"/>
  <c r="K688" i="20"/>
  <c r="J688" i="20"/>
  <c r="I688" i="20"/>
  <c r="H688" i="20"/>
  <c r="G688" i="20"/>
  <c r="F688" i="20"/>
  <c r="E688" i="20"/>
  <c r="D688" i="20"/>
  <c r="C688" i="20"/>
  <c r="AC687" i="20"/>
  <c r="AB687" i="20"/>
  <c r="AA687" i="20"/>
  <c r="Z687" i="20"/>
  <c r="Y687" i="20"/>
  <c r="X687" i="20"/>
  <c r="W687" i="20"/>
  <c r="V687" i="20"/>
  <c r="U687" i="20"/>
  <c r="T687" i="20"/>
  <c r="S687" i="20"/>
  <c r="R687" i="20"/>
  <c r="Q687" i="20"/>
  <c r="P687" i="20"/>
  <c r="O687" i="20"/>
  <c r="N687" i="20"/>
  <c r="M687" i="20"/>
  <c r="L687" i="20"/>
  <c r="K687" i="20"/>
  <c r="J687" i="20"/>
  <c r="I687" i="20"/>
  <c r="H687" i="20"/>
  <c r="G687" i="20"/>
  <c r="D687" i="20"/>
  <c r="C687" i="20"/>
  <c r="AC686" i="20"/>
  <c r="AB686" i="20"/>
  <c r="AA686" i="20"/>
  <c r="Z686" i="20"/>
  <c r="Y686" i="20"/>
  <c r="X686" i="20"/>
  <c r="W686" i="20"/>
  <c r="V686" i="20"/>
  <c r="U686" i="20"/>
  <c r="T686" i="20"/>
  <c r="S686" i="20"/>
  <c r="R686" i="20"/>
  <c r="Q686" i="20"/>
  <c r="P686" i="20"/>
  <c r="O686" i="20"/>
  <c r="N686" i="20"/>
  <c r="M686" i="20"/>
  <c r="L686" i="20"/>
  <c r="K686" i="20"/>
  <c r="J686" i="20"/>
  <c r="I686" i="20"/>
  <c r="H686" i="20"/>
  <c r="G686" i="20"/>
  <c r="F686" i="20"/>
  <c r="E686" i="20"/>
  <c r="D686" i="20"/>
  <c r="C686" i="20"/>
  <c r="AC685" i="20"/>
  <c r="AB685" i="20"/>
  <c r="AA685" i="20"/>
  <c r="Z685" i="20"/>
  <c r="Y685" i="20"/>
  <c r="X685" i="20"/>
  <c r="W685" i="20"/>
  <c r="V685" i="20"/>
  <c r="U685" i="20"/>
  <c r="T685" i="20"/>
  <c r="S685" i="20"/>
  <c r="R685" i="20"/>
  <c r="Q685" i="20"/>
  <c r="P685" i="20"/>
  <c r="O685" i="20"/>
  <c r="N685" i="20"/>
  <c r="M685" i="20"/>
  <c r="L685" i="20"/>
  <c r="K685" i="20"/>
  <c r="J685" i="20"/>
  <c r="I685" i="20"/>
  <c r="H685" i="20"/>
  <c r="G685" i="20"/>
  <c r="F685" i="20"/>
  <c r="E685" i="20"/>
  <c r="D685" i="20"/>
  <c r="C685" i="20"/>
  <c r="AC684" i="20"/>
  <c r="AB684" i="20"/>
  <c r="AA684" i="20"/>
  <c r="Z684" i="20"/>
  <c r="Y684" i="20"/>
  <c r="X684" i="20"/>
  <c r="W684" i="20"/>
  <c r="V684" i="20"/>
  <c r="U684" i="20"/>
  <c r="T684" i="20"/>
  <c r="S684" i="20"/>
  <c r="R684" i="20"/>
  <c r="Q684" i="20"/>
  <c r="P684" i="20"/>
  <c r="O684" i="20"/>
  <c r="N684" i="20"/>
  <c r="M684" i="20"/>
  <c r="L684" i="20"/>
  <c r="K684" i="20"/>
  <c r="J684" i="20"/>
  <c r="I684" i="20"/>
  <c r="H684" i="20"/>
  <c r="G684" i="20"/>
  <c r="F684" i="20"/>
  <c r="E684" i="20"/>
  <c r="D684" i="20"/>
  <c r="C684" i="20"/>
  <c r="AC683" i="20"/>
  <c r="AB683" i="20"/>
  <c r="AA683" i="20"/>
  <c r="Z683" i="20"/>
  <c r="Y683" i="20"/>
  <c r="X683" i="20"/>
  <c r="W683" i="20"/>
  <c r="V683" i="20"/>
  <c r="U683" i="20"/>
  <c r="T683" i="20"/>
  <c r="S683" i="20"/>
  <c r="R683" i="20"/>
  <c r="Q683" i="20"/>
  <c r="P683" i="20"/>
  <c r="O683" i="20"/>
  <c r="N683" i="20"/>
  <c r="M683" i="20"/>
  <c r="L683" i="20"/>
  <c r="K683" i="20"/>
  <c r="J683" i="20"/>
  <c r="I683" i="20"/>
  <c r="H683" i="20"/>
  <c r="G683" i="20"/>
  <c r="F683" i="20"/>
  <c r="E683" i="20"/>
  <c r="D683" i="20"/>
  <c r="C683" i="20"/>
  <c r="AC682" i="20"/>
  <c r="AB682" i="20"/>
  <c r="AA682" i="20"/>
  <c r="Z682" i="20"/>
  <c r="Y682" i="20"/>
  <c r="X682" i="20"/>
  <c r="W682" i="20"/>
  <c r="V682" i="20"/>
  <c r="U682" i="20"/>
  <c r="T682" i="20"/>
  <c r="S682" i="20"/>
  <c r="R682" i="20"/>
  <c r="Q682" i="20"/>
  <c r="P682" i="20"/>
  <c r="O682" i="20"/>
  <c r="N682" i="20"/>
  <c r="M682" i="20"/>
  <c r="L682" i="20"/>
  <c r="K682" i="20"/>
  <c r="J682" i="20"/>
  <c r="I682" i="20"/>
  <c r="H682" i="20"/>
  <c r="G682" i="20"/>
  <c r="F682" i="20"/>
  <c r="E682" i="20"/>
  <c r="D682" i="20"/>
  <c r="C682" i="20"/>
  <c r="AC681" i="20"/>
  <c r="AB681" i="20"/>
  <c r="AA681" i="20"/>
  <c r="Z681" i="20"/>
  <c r="Y681" i="20"/>
  <c r="X681" i="20"/>
  <c r="W681" i="20"/>
  <c r="V681" i="20"/>
  <c r="U681" i="20"/>
  <c r="T681" i="20"/>
  <c r="S681" i="20"/>
  <c r="R681" i="20"/>
  <c r="Q681" i="20"/>
  <c r="P681" i="20"/>
  <c r="O681" i="20"/>
  <c r="N681" i="20"/>
  <c r="M681" i="20"/>
  <c r="L681" i="20"/>
  <c r="K681" i="20"/>
  <c r="J681" i="20"/>
  <c r="I681" i="20"/>
  <c r="H681" i="20"/>
  <c r="G681" i="20"/>
  <c r="F681" i="20"/>
  <c r="E681" i="20"/>
  <c r="D681" i="20"/>
  <c r="C681" i="20"/>
  <c r="AC680" i="20"/>
  <c r="AB680" i="20"/>
  <c r="Z680" i="20"/>
  <c r="Y680" i="20"/>
  <c r="X680" i="20"/>
  <c r="W680" i="20"/>
  <c r="V680" i="20"/>
  <c r="U680" i="20"/>
  <c r="T680" i="20"/>
  <c r="S680" i="20"/>
  <c r="R680" i="20"/>
  <c r="Q680" i="20"/>
  <c r="P680" i="20"/>
  <c r="O680" i="20"/>
  <c r="N680" i="20"/>
  <c r="M680" i="20"/>
  <c r="L680" i="20"/>
  <c r="K680" i="20"/>
  <c r="J680" i="20"/>
  <c r="H680" i="20"/>
  <c r="G680" i="20"/>
  <c r="F680" i="20"/>
  <c r="E680" i="20"/>
  <c r="D680" i="20"/>
  <c r="C680" i="20"/>
  <c r="AC679" i="20"/>
  <c r="AB679" i="20"/>
  <c r="AA679" i="20"/>
  <c r="Z679" i="20"/>
  <c r="Y679" i="20"/>
  <c r="X679" i="20"/>
  <c r="W679" i="20"/>
  <c r="V679" i="20"/>
  <c r="U679" i="20"/>
  <c r="T679" i="20"/>
  <c r="S679" i="20"/>
  <c r="R679" i="20"/>
  <c r="Q679" i="20"/>
  <c r="P679" i="20"/>
  <c r="O679" i="20"/>
  <c r="N679" i="20"/>
  <c r="M679" i="20"/>
  <c r="L679" i="20"/>
  <c r="K679" i="20"/>
  <c r="J679" i="20"/>
  <c r="I679" i="20"/>
  <c r="H679" i="20"/>
  <c r="G679" i="20"/>
  <c r="F679" i="20"/>
  <c r="E679" i="20"/>
  <c r="D679" i="20"/>
  <c r="C679" i="20"/>
  <c r="AC678" i="20"/>
  <c r="AB678" i="20"/>
  <c r="Z678" i="20"/>
  <c r="Y678" i="20"/>
  <c r="X678" i="20"/>
  <c r="W678" i="20"/>
  <c r="V678" i="20"/>
  <c r="U678" i="20"/>
  <c r="T678" i="20"/>
  <c r="S678" i="20"/>
  <c r="R678" i="20"/>
  <c r="Q678" i="20"/>
  <c r="P678" i="20"/>
  <c r="O678" i="20"/>
  <c r="N678" i="20"/>
  <c r="M678" i="20"/>
  <c r="L678" i="20"/>
  <c r="K678" i="20"/>
  <c r="J678" i="20"/>
  <c r="H678" i="20"/>
  <c r="G678" i="20"/>
  <c r="F678" i="20"/>
  <c r="E678" i="20"/>
  <c r="D678" i="20"/>
  <c r="C678" i="20"/>
  <c r="AC677" i="20"/>
  <c r="AB677" i="20"/>
  <c r="AA677" i="20"/>
  <c r="Z677" i="20"/>
  <c r="Y677" i="20"/>
  <c r="X677" i="20"/>
  <c r="W677" i="20"/>
  <c r="V677" i="20"/>
  <c r="U677" i="20"/>
  <c r="T677" i="20"/>
  <c r="S677" i="20"/>
  <c r="R677" i="20"/>
  <c r="Q677" i="20"/>
  <c r="P677" i="20"/>
  <c r="O677" i="20"/>
  <c r="N677" i="20"/>
  <c r="M677" i="20"/>
  <c r="L677" i="20"/>
  <c r="K677" i="20"/>
  <c r="J677" i="20"/>
  <c r="I677" i="20"/>
  <c r="H677" i="20"/>
  <c r="G677" i="20"/>
  <c r="F677" i="20"/>
  <c r="E677" i="20"/>
  <c r="D677" i="20"/>
  <c r="C677" i="20"/>
  <c r="AC676" i="20"/>
  <c r="AB676" i="20"/>
  <c r="AA676" i="20"/>
  <c r="Z676" i="20"/>
  <c r="Y676" i="20"/>
  <c r="X676" i="20"/>
  <c r="W676" i="20"/>
  <c r="V676" i="20"/>
  <c r="U676" i="20"/>
  <c r="T676" i="20"/>
  <c r="S676" i="20"/>
  <c r="R676" i="20"/>
  <c r="Q676" i="20"/>
  <c r="P676" i="20"/>
  <c r="O676" i="20"/>
  <c r="N676" i="20"/>
  <c r="M676" i="20"/>
  <c r="L676" i="20"/>
  <c r="K676" i="20"/>
  <c r="J676" i="20"/>
  <c r="I676" i="20"/>
  <c r="H676" i="20"/>
  <c r="G676" i="20"/>
  <c r="F676" i="20"/>
  <c r="E676" i="20"/>
  <c r="D676" i="20"/>
  <c r="C676" i="20"/>
  <c r="AC675" i="20"/>
  <c r="AB675" i="20"/>
  <c r="Z675" i="20"/>
  <c r="Y675" i="20"/>
  <c r="X675" i="20"/>
  <c r="W675" i="20"/>
  <c r="V675" i="20"/>
  <c r="U675" i="20"/>
  <c r="T675" i="20"/>
  <c r="S675" i="20"/>
  <c r="R675" i="20"/>
  <c r="Q675" i="20"/>
  <c r="P675" i="20"/>
  <c r="O675" i="20"/>
  <c r="N675" i="20"/>
  <c r="M675" i="20"/>
  <c r="L675" i="20"/>
  <c r="K675" i="20"/>
  <c r="J675" i="20"/>
  <c r="H675" i="20"/>
  <c r="G675" i="20"/>
  <c r="F675" i="20"/>
  <c r="E675" i="20"/>
  <c r="D675" i="20"/>
  <c r="C675" i="20"/>
  <c r="AC674" i="20"/>
  <c r="AB674" i="20"/>
  <c r="AA674" i="20"/>
  <c r="Z674" i="20"/>
  <c r="Y674" i="20"/>
  <c r="X674" i="20"/>
  <c r="W674" i="20"/>
  <c r="V674" i="20"/>
  <c r="U674" i="20"/>
  <c r="T674" i="20"/>
  <c r="S674" i="20"/>
  <c r="R674" i="20"/>
  <c r="Q674" i="20"/>
  <c r="P674" i="20"/>
  <c r="O674" i="20"/>
  <c r="N674" i="20"/>
  <c r="M674" i="20"/>
  <c r="L674" i="20"/>
  <c r="K674" i="20"/>
  <c r="J674" i="20"/>
  <c r="I674" i="20"/>
  <c r="H674" i="20"/>
  <c r="G674" i="20"/>
  <c r="F674" i="20"/>
  <c r="E674" i="20"/>
  <c r="D674" i="20"/>
  <c r="C674" i="20"/>
  <c r="AC673" i="20"/>
  <c r="AB673" i="20"/>
  <c r="AA673" i="20"/>
  <c r="Z673" i="20"/>
  <c r="Y673" i="20"/>
  <c r="X673" i="20"/>
  <c r="W673" i="20"/>
  <c r="V673" i="20"/>
  <c r="U673" i="20"/>
  <c r="T673" i="20"/>
  <c r="S673" i="20"/>
  <c r="R673" i="20"/>
  <c r="Q673" i="20"/>
  <c r="P673" i="20"/>
  <c r="O673" i="20"/>
  <c r="N673" i="20"/>
  <c r="M673" i="20"/>
  <c r="L673" i="20"/>
  <c r="K673" i="20"/>
  <c r="J673" i="20"/>
  <c r="I673" i="20"/>
  <c r="H673" i="20"/>
  <c r="G673" i="20"/>
  <c r="F673" i="20"/>
  <c r="E673" i="20"/>
  <c r="D673" i="20"/>
  <c r="C673" i="20"/>
  <c r="AC672" i="20"/>
  <c r="AB672" i="20"/>
  <c r="Z672" i="20"/>
  <c r="Y672" i="20"/>
  <c r="X672" i="20"/>
  <c r="W672" i="20"/>
  <c r="V672" i="20"/>
  <c r="U672" i="20"/>
  <c r="T672" i="20"/>
  <c r="S672" i="20"/>
  <c r="Q672" i="20"/>
  <c r="P672" i="20"/>
  <c r="O672" i="20"/>
  <c r="M672" i="20"/>
  <c r="L672" i="20"/>
  <c r="K672" i="20"/>
  <c r="J672" i="20"/>
  <c r="I672" i="20"/>
  <c r="G672" i="20"/>
  <c r="F672" i="20"/>
  <c r="E672" i="20"/>
  <c r="D672" i="20"/>
  <c r="C672" i="20"/>
  <c r="AC671" i="20"/>
  <c r="AB671" i="20"/>
  <c r="AA671" i="20"/>
  <c r="Z671" i="20"/>
  <c r="Y671" i="20"/>
  <c r="X671" i="20"/>
  <c r="W671" i="20"/>
  <c r="V671" i="20"/>
  <c r="U671" i="20"/>
  <c r="T671" i="20"/>
  <c r="S671" i="20"/>
  <c r="R671" i="20"/>
  <c r="Q671" i="20"/>
  <c r="P671" i="20"/>
  <c r="O671" i="20"/>
  <c r="N671" i="20"/>
  <c r="M671" i="20"/>
  <c r="L671" i="20"/>
  <c r="K671" i="20"/>
  <c r="J671" i="20"/>
  <c r="I671" i="20"/>
  <c r="H671" i="20"/>
  <c r="G671" i="20"/>
  <c r="F671" i="20"/>
  <c r="E671" i="20"/>
  <c r="D671" i="20"/>
  <c r="C671" i="20"/>
  <c r="AC670" i="20"/>
  <c r="AB670" i="20"/>
  <c r="Z670" i="20"/>
  <c r="Y670" i="20"/>
  <c r="X670" i="20"/>
  <c r="W670" i="20"/>
  <c r="V670" i="20"/>
  <c r="U670" i="20"/>
  <c r="T670" i="20"/>
  <c r="S670" i="20"/>
  <c r="R670" i="20"/>
  <c r="Q670" i="20"/>
  <c r="P670" i="20"/>
  <c r="O670" i="20"/>
  <c r="N670" i="20"/>
  <c r="M670" i="20"/>
  <c r="L670" i="20"/>
  <c r="K670" i="20"/>
  <c r="J670" i="20"/>
  <c r="H670" i="20"/>
  <c r="G670" i="20"/>
  <c r="F670" i="20"/>
  <c r="E670" i="20"/>
  <c r="D670" i="20"/>
  <c r="C670" i="20"/>
  <c r="AC669" i="20"/>
  <c r="AB669" i="20"/>
  <c r="Z669" i="20"/>
  <c r="Y669" i="20"/>
  <c r="X669" i="20"/>
  <c r="W669" i="20"/>
  <c r="V669" i="20"/>
  <c r="U669" i="20"/>
  <c r="T669" i="20"/>
  <c r="S669" i="20"/>
  <c r="R669" i="20"/>
  <c r="Q669" i="20"/>
  <c r="P669" i="20"/>
  <c r="O669" i="20"/>
  <c r="N669" i="20"/>
  <c r="M669" i="20"/>
  <c r="L669" i="20"/>
  <c r="K669" i="20"/>
  <c r="J669" i="20"/>
  <c r="H669" i="20"/>
  <c r="G669" i="20"/>
  <c r="F669" i="20"/>
  <c r="E669" i="20"/>
  <c r="D669" i="20"/>
  <c r="C669" i="20"/>
  <c r="AC668" i="20"/>
  <c r="AB668" i="20"/>
  <c r="Z668" i="20"/>
  <c r="Y668" i="20"/>
  <c r="X668" i="20"/>
  <c r="W668" i="20"/>
  <c r="V668" i="20"/>
  <c r="U668" i="20"/>
  <c r="T668" i="20"/>
  <c r="S668" i="20"/>
  <c r="R668" i="20"/>
  <c r="Q668" i="20"/>
  <c r="P668" i="20"/>
  <c r="O668" i="20"/>
  <c r="N668" i="20"/>
  <c r="M668" i="20"/>
  <c r="L668" i="20"/>
  <c r="K668" i="20"/>
  <c r="J668" i="20"/>
  <c r="H668" i="20"/>
  <c r="G668" i="20"/>
  <c r="F668" i="20"/>
  <c r="E668" i="20"/>
  <c r="D668" i="20"/>
  <c r="C668" i="20"/>
  <c r="AC667" i="20"/>
  <c r="AB667" i="20"/>
  <c r="Z667" i="20"/>
  <c r="Y667" i="20"/>
  <c r="X667" i="20"/>
  <c r="W667" i="20"/>
  <c r="V667" i="20"/>
  <c r="U667" i="20"/>
  <c r="T667" i="20"/>
  <c r="S667" i="20"/>
  <c r="R667" i="20"/>
  <c r="Q667" i="20"/>
  <c r="P667" i="20"/>
  <c r="O667" i="20"/>
  <c r="N667" i="20"/>
  <c r="M667" i="20"/>
  <c r="L667" i="20"/>
  <c r="K667" i="20"/>
  <c r="J667" i="20"/>
  <c r="H667" i="20"/>
  <c r="G667" i="20"/>
  <c r="F667" i="20"/>
  <c r="E667" i="20"/>
  <c r="D667" i="20"/>
  <c r="C667" i="20"/>
  <c r="AC666" i="20"/>
  <c r="AB666" i="20"/>
  <c r="AA666" i="20"/>
  <c r="Z666" i="20"/>
  <c r="Y666" i="20"/>
  <c r="X666" i="20"/>
  <c r="W666" i="20"/>
  <c r="V666" i="20"/>
  <c r="U666" i="20"/>
  <c r="T666" i="20"/>
  <c r="S666" i="20"/>
  <c r="R666" i="20"/>
  <c r="Q666" i="20"/>
  <c r="P666" i="20"/>
  <c r="O666" i="20"/>
  <c r="N666" i="20"/>
  <c r="M666" i="20"/>
  <c r="L666" i="20"/>
  <c r="K666" i="20"/>
  <c r="J666" i="20"/>
  <c r="I666" i="20"/>
  <c r="H666" i="20"/>
  <c r="G666" i="20"/>
  <c r="F666" i="20"/>
  <c r="E666" i="20"/>
  <c r="D666" i="20"/>
  <c r="C666" i="20"/>
  <c r="AC665" i="20"/>
  <c r="AB665" i="20"/>
  <c r="AA665" i="20"/>
  <c r="Z665" i="20"/>
  <c r="Y665" i="20"/>
  <c r="X665" i="20"/>
  <c r="W665" i="20"/>
  <c r="V665" i="20"/>
  <c r="U665" i="20"/>
  <c r="T665" i="20"/>
  <c r="S665" i="20"/>
  <c r="R665" i="20"/>
  <c r="Q665" i="20"/>
  <c r="P665" i="20"/>
  <c r="O665" i="20"/>
  <c r="N665" i="20"/>
  <c r="M665" i="20"/>
  <c r="L665" i="20"/>
  <c r="K665" i="20"/>
  <c r="J665" i="20"/>
  <c r="I665" i="20"/>
  <c r="H665" i="20"/>
  <c r="G665" i="20"/>
  <c r="F665" i="20"/>
  <c r="E665" i="20"/>
  <c r="D665" i="20"/>
  <c r="C665" i="20"/>
  <c r="AC664" i="20"/>
  <c r="AB664" i="20"/>
  <c r="AA664" i="20"/>
  <c r="Z664" i="20"/>
  <c r="Y664" i="20"/>
  <c r="X664" i="20"/>
  <c r="W664" i="20"/>
  <c r="V664" i="20"/>
  <c r="U664" i="20"/>
  <c r="T664" i="20"/>
  <c r="S664" i="20"/>
  <c r="R664" i="20"/>
  <c r="Q664" i="20"/>
  <c r="P664" i="20"/>
  <c r="O664" i="20"/>
  <c r="N664" i="20"/>
  <c r="M664" i="20"/>
  <c r="L664" i="20"/>
  <c r="K664" i="20"/>
  <c r="J664" i="20"/>
  <c r="I664" i="20"/>
  <c r="H664" i="20"/>
  <c r="G664" i="20"/>
  <c r="F664" i="20"/>
  <c r="E664" i="20"/>
  <c r="D664" i="20"/>
  <c r="C664" i="20"/>
  <c r="AC663" i="20"/>
  <c r="AB663" i="20"/>
  <c r="AA663" i="20"/>
  <c r="Z663" i="20"/>
  <c r="Y663" i="20"/>
  <c r="X663" i="20"/>
  <c r="W663" i="20"/>
  <c r="V663" i="20"/>
  <c r="U663" i="20"/>
  <c r="T663" i="20"/>
  <c r="S663" i="20"/>
  <c r="R663" i="20"/>
  <c r="Q663" i="20"/>
  <c r="P663" i="20"/>
  <c r="O663" i="20"/>
  <c r="N663" i="20"/>
  <c r="M663" i="20"/>
  <c r="L663" i="20"/>
  <c r="K663" i="20"/>
  <c r="J663" i="20"/>
  <c r="I663" i="20"/>
  <c r="H663" i="20"/>
  <c r="G663" i="20"/>
  <c r="F663" i="20"/>
  <c r="E663" i="20"/>
  <c r="D663" i="20"/>
  <c r="C663" i="20"/>
  <c r="AC662" i="20"/>
  <c r="AB662" i="20"/>
  <c r="AA662" i="20"/>
  <c r="Z662" i="20"/>
  <c r="Y662" i="20"/>
  <c r="X662" i="20"/>
  <c r="W662" i="20"/>
  <c r="V662" i="20"/>
  <c r="U662" i="20"/>
  <c r="T662" i="20"/>
  <c r="S662" i="20"/>
  <c r="R662" i="20"/>
  <c r="Q662" i="20"/>
  <c r="P662" i="20"/>
  <c r="O662" i="20"/>
  <c r="N662" i="20"/>
  <c r="M662" i="20"/>
  <c r="L662" i="20"/>
  <c r="K662" i="20"/>
  <c r="J662" i="20"/>
  <c r="I662" i="20"/>
  <c r="H662" i="20"/>
  <c r="G662" i="20"/>
  <c r="F662" i="20"/>
  <c r="E662" i="20"/>
  <c r="D662" i="20"/>
  <c r="C662" i="20"/>
  <c r="AC661" i="20"/>
  <c r="AB661" i="20"/>
  <c r="AA661" i="20"/>
  <c r="Z661" i="20"/>
  <c r="Y661" i="20"/>
  <c r="X661" i="20"/>
  <c r="W661" i="20"/>
  <c r="V661" i="20"/>
  <c r="U661" i="20"/>
  <c r="T661" i="20"/>
  <c r="S661" i="20"/>
  <c r="R661" i="20"/>
  <c r="Q661" i="20"/>
  <c r="P661" i="20"/>
  <c r="O661" i="20"/>
  <c r="N661" i="20"/>
  <c r="M661" i="20"/>
  <c r="L661" i="20"/>
  <c r="K661" i="20"/>
  <c r="J661" i="20"/>
  <c r="I661" i="20"/>
  <c r="H661" i="20"/>
  <c r="G661" i="20"/>
  <c r="F661" i="20"/>
  <c r="E661" i="20"/>
  <c r="D661" i="20"/>
  <c r="C661" i="20"/>
  <c r="AC660" i="20"/>
  <c r="AB660" i="20"/>
  <c r="AA660" i="20"/>
  <c r="Z660" i="20"/>
  <c r="Y660" i="20"/>
  <c r="X660" i="20"/>
  <c r="W660" i="20"/>
  <c r="V660" i="20"/>
  <c r="U660" i="20"/>
  <c r="T660" i="20"/>
  <c r="S660" i="20"/>
  <c r="R660" i="20"/>
  <c r="Q660" i="20"/>
  <c r="P660" i="20"/>
  <c r="O660" i="20"/>
  <c r="N660" i="20"/>
  <c r="M660" i="20"/>
  <c r="L660" i="20"/>
  <c r="K660" i="20"/>
  <c r="J660" i="20"/>
  <c r="I660" i="20"/>
  <c r="H660" i="20"/>
  <c r="G660" i="20"/>
  <c r="F660" i="20"/>
  <c r="E660" i="20"/>
  <c r="D660" i="20"/>
  <c r="C660" i="20"/>
  <c r="AC659" i="20"/>
  <c r="AB659" i="20"/>
  <c r="AA659" i="20"/>
  <c r="Z659" i="20"/>
  <c r="Y659" i="20"/>
  <c r="X659" i="20"/>
  <c r="W659" i="20"/>
  <c r="V659" i="20"/>
  <c r="U659" i="20"/>
  <c r="T659" i="20"/>
  <c r="S659" i="20"/>
  <c r="R659" i="20"/>
  <c r="Q659" i="20"/>
  <c r="P659" i="20"/>
  <c r="O659" i="20"/>
  <c r="N659" i="20"/>
  <c r="M659" i="20"/>
  <c r="L659" i="20"/>
  <c r="K659" i="20"/>
  <c r="J659" i="20"/>
  <c r="I659" i="20"/>
  <c r="H659" i="20"/>
  <c r="G659" i="20"/>
  <c r="F659" i="20"/>
  <c r="E659" i="20"/>
  <c r="D659" i="20"/>
  <c r="C659" i="20"/>
  <c r="AC658" i="20"/>
  <c r="AB658" i="20"/>
  <c r="AA658" i="20"/>
  <c r="Z658" i="20"/>
  <c r="Y658" i="20"/>
  <c r="X658" i="20"/>
  <c r="W658" i="20"/>
  <c r="V658" i="20"/>
  <c r="U658" i="20"/>
  <c r="T658" i="20"/>
  <c r="S658" i="20"/>
  <c r="R658" i="20"/>
  <c r="Q658" i="20"/>
  <c r="P658" i="20"/>
  <c r="O658" i="20"/>
  <c r="N658" i="20"/>
  <c r="M658" i="20"/>
  <c r="L658" i="20"/>
  <c r="K658" i="20"/>
  <c r="J658" i="20"/>
  <c r="I658" i="20"/>
  <c r="H658" i="20"/>
  <c r="G658" i="20"/>
  <c r="F658" i="20"/>
  <c r="E658" i="20"/>
  <c r="D658" i="20"/>
  <c r="C658" i="20"/>
  <c r="AC657" i="20"/>
  <c r="AB657" i="20"/>
  <c r="AA657" i="20"/>
  <c r="Z657" i="20"/>
  <c r="Y657" i="20"/>
  <c r="X657" i="20"/>
  <c r="W657" i="20"/>
  <c r="V657" i="20"/>
  <c r="U657" i="20"/>
  <c r="T657" i="20"/>
  <c r="S657" i="20"/>
  <c r="R657" i="20"/>
  <c r="Q657" i="20"/>
  <c r="P657" i="20"/>
  <c r="O657" i="20"/>
  <c r="N657" i="20"/>
  <c r="M657" i="20"/>
  <c r="L657" i="20"/>
  <c r="K657" i="20"/>
  <c r="J657" i="20"/>
  <c r="I657" i="20"/>
  <c r="H657" i="20"/>
  <c r="G657" i="20"/>
  <c r="F657" i="20"/>
  <c r="E657" i="20"/>
  <c r="D657" i="20"/>
  <c r="C657" i="20"/>
  <c r="AC656" i="20"/>
  <c r="AB656" i="20"/>
  <c r="AA656" i="20"/>
  <c r="Z656" i="20"/>
  <c r="Y656" i="20"/>
  <c r="X656" i="20"/>
  <c r="W656" i="20"/>
  <c r="V656" i="20"/>
  <c r="U656" i="20"/>
  <c r="T656" i="20"/>
  <c r="S656" i="20"/>
  <c r="R656" i="20"/>
  <c r="Q656" i="20"/>
  <c r="P656" i="20"/>
  <c r="O656" i="20"/>
  <c r="N656" i="20"/>
  <c r="M656" i="20"/>
  <c r="L656" i="20"/>
  <c r="K656" i="20"/>
  <c r="J656" i="20"/>
  <c r="I656" i="20"/>
  <c r="H656" i="20"/>
  <c r="G656" i="20"/>
  <c r="F656" i="20"/>
  <c r="E656" i="20"/>
  <c r="D656" i="20"/>
  <c r="C656" i="20"/>
  <c r="AC655" i="20"/>
  <c r="AB655" i="20"/>
  <c r="AA655" i="20"/>
  <c r="Z655" i="20"/>
  <c r="Y655" i="20"/>
  <c r="X655" i="20"/>
  <c r="W655" i="20"/>
  <c r="V655" i="20"/>
  <c r="U655" i="20"/>
  <c r="T655" i="20"/>
  <c r="S655" i="20"/>
  <c r="R655" i="20"/>
  <c r="Q655" i="20"/>
  <c r="P655" i="20"/>
  <c r="O655" i="20"/>
  <c r="N655" i="20"/>
  <c r="M655" i="20"/>
  <c r="L655" i="20"/>
  <c r="K655" i="20"/>
  <c r="J655" i="20"/>
  <c r="I655" i="20"/>
  <c r="H655" i="20"/>
  <c r="G655" i="20"/>
  <c r="F655" i="20"/>
  <c r="E655" i="20"/>
  <c r="D655" i="20"/>
  <c r="C655" i="20"/>
  <c r="AC654" i="20"/>
  <c r="AB654" i="20"/>
  <c r="AA654" i="20"/>
  <c r="Z654" i="20"/>
  <c r="Y654" i="20"/>
  <c r="X654" i="20"/>
  <c r="W654" i="20"/>
  <c r="V654" i="20"/>
  <c r="U654" i="20"/>
  <c r="T654" i="20"/>
  <c r="S654" i="20"/>
  <c r="Q654" i="20"/>
  <c r="P654" i="20"/>
  <c r="O654" i="20"/>
  <c r="N654" i="20"/>
  <c r="M654" i="20"/>
  <c r="L654" i="20"/>
  <c r="K654" i="20"/>
  <c r="J654" i="20"/>
  <c r="I654" i="20"/>
  <c r="H654" i="20"/>
  <c r="G654" i="20"/>
  <c r="E654" i="20"/>
  <c r="D654" i="20"/>
  <c r="C654" i="20"/>
  <c r="AC653" i="20"/>
  <c r="AB653" i="20"/>
  <c r="AA653" i="20"/>
  <c r="Z653" i="20"/>
  <c r="Y653" i="20"/>
  <c r="X653" i="20"/>
  <c r="W653" i="20"/>
  <c r="V653" i="20"/>
  <c r="U653" i="20"/>
  <c r="T653" i="20"/>
  <c r="S653" i="20"/>
  <c r="Q653" i="20"/>
  <c r="P653" i="20"/>
  <c r="O653" i="20"/>
  <c r="N653" i="20"/>
  <c r="M653" i="20"/>
  <c r="L653" i="20"/>
  <c r="K653" i="20"/>
  <c r="J653" i="20"/>
  <c r="I653" i="20"/>
  <c r="H653" i="20"/>
  <c r="G653" i="20"/>
  <c r="E653" i="20"/>
  <c r="D653" i="20"/>
  <c r="C653" i="20"/>
  <c r="AC652" i="20"/>
  <c r="AB652" i="20"/>
  <c r="AA652" i="20"/>
  <c r="Z652" i="20"/>
  <c r="Y652" i="20"/>
  <c r="X652" i="20"/>
  <c r="W652" i="20"/>
  <c r="V652" i="20"/>
  <c r="U652" i="20"/>
  <c r="T652" i="20"/>
  <c r="S652" i="20"/>
  <c r="R652" i="20"/>
  <c r="Q652" i="20"/>
  <c r="P652" i="20"/>
  <c r="O652" i="20"/>
  <c r="N652" i="20"/>
  <c r="M652" i="20"/>
  <c r="L652" i="20"/>
  <c r="K652" i="20"/>
  <c r="J652" i="20"/>
  <c r="I652" i="20"/>
  <c r="H652" i="20"/>
  <c r="G652" i="20"/>
  <c r="F652" i="20"/>
  <c r="E652" i="20"/>
  <c r="D652" i="20"/>
  <c r="C652" i="20"/>
  <c r="AC651" i="20"/>
  <c r="AB651" i="20"/>
  <c r="AA651" i="20"/>
  <c r="Z651" i="20"/>
  <c r="Y651" i="20"/>
  <c r="X651" i="20"/>
  <c r="W651" i="20"/>
  <c r="V651" i="20"/>
  <c r="U651" i="20"/>
  <c r="T651" i="20"/>
  <c r="S651" i="20"/>
  <c r="R651" i="20"/>
  <c r="Q651" i="20"/>
  <c r="P651" i="20"/>
  <c r="O651" i="20"/>
  <c r="N651" i="20"/>
  <c r="M651" i="20"/>
  <c r="L651" i="20"/>
  <c r="K651" i="20"/>
  <c r="J651" i="20"/>
  <c r="I651" i="20"/>
  <c r="H651" i="20"/>
  <c r="G651" i="20"/>
  <c r="F651" i="20"/>
  <c r="E651" i="20"/>
  <c r="D651" i="20"/>
  <c r="C651" i="20"/>
  <c r="AC650" i="20"/>
  <c r="AB650" i="20"/>
  <c r="AA650" i="20"/>
  <c r="Z650" i="20"/>
  <c r="Y650" i="20"/>
  <c r="X650" i="20"/>
  <c r="W650" i="20"/>
  <c r="V650" i="20"/>
  <c r="U650" i="20"/>
  <c r="T650" i="20"/>
  <c r="S650" i="20"/>
  <c r="R650" i="20"/>
  <c r="Q650" i="20"/>
  <c r="P650" i="20"/>
  <c r="O650" i="20"/>
  <c r="N650" i="20"/>
  <c r="M650" i="20"/>
  <c r="L650" i="20"/>
  <c r="K650" i="20"/>
  <c r="J650" i="20"/>
  <c r="I650" i="20"/>
  <c r="H650" i="20"/>
  <c r="G650" i="20"/>
  <c r="F650" i="20"/>
  <c r="E650" i="20"/>
  <c r="D650" i="20"/>
  <c r="C650" i="20"/>
  <c r="AC649" i="20"/>
  <c r="AB649" i="20"/>
  <c r="AA649" i="20"/>
  <c r="Z649" i="20"/>
  <c r="Y649" i="20"/>
  <c r="X649" i="20"/>
  <c r="W649" i="20"/>
  <c r="V649" i="20"/>
  <c r="U649" i="20"/>
  <c r="T649" i="20"/>
  <c r="S649" i="20"/>
  <c r="R649" i="20"/>
  <c r="Q649" i="20"/>
  <c r="P649" i="20"/>
  <c r="O649" i="20"/>
  <c r="N649" i="20"/>
  <c r="M649" i="20"/>
  <c r="L649" i="20"/>
  <c r="K649" i="20"/>
  <c r="J649" i="20"/>
  <c r="I649" i="20"/>
  <c r="H649" i="20"/>
  <c r="G649" i="20"/>
  <c r="F649" i="20"/>
  <c r="E649" i="20"/>
  <c r="D649" i="20"/>
  <c r="C649" i="20"/>
  <c r="AC648" i="20"/>
  <c r="AB648" i="20"/>
  <c r="AA648" i="20"/>
  <c r="Z648" i="20"/>
  <c r="Y648" i="20"/>
  <c r="X648" i="20"/>
  <c r="W648" i="20"/>
  <c r="V648" i="20"/>
  <c r="U648" i="20"/>
  <c r="T648" i="20"/>
  <c r="S648" i="20"/>
  <c r="R648" i="20"/>
  <c r="Q648" i="20"/>
  <c r="P648" i="20"/>
  <c r="O648" i="20"/>
  <c r="N648" i="20"/>
  <c r="M648" i="20"/>
  <c r="L648" i="20"/>
  <c r="K648" i="20"/>
  <c r="J648" i="20"/>
  <c r="I648" i="20"/>
  <c r="H648" i="20"/>
  <c r="G648" i="20"/>
  <c r="F648" i="20"/>
  <c r="E648" i="20"/>
  <c r="D648" i="20"/>
  <c r="C648" i="20"/>
  <c r="AC647" i="20"/>
  <c r="AB647" i="20"/>
  <c r="Z647" i="20"/>
  <c r="Y647" i="20"/>
  <c r="X647" i="20"/>
  <c r="W647" i="20"/>
  <c r="V647" i="20"/>
  <c r="U647" i="20"/>
  <c r="T647" i="20"/>
  <c r="S647" i="20"/>
  <c r="R647" i="20"/>
  <c r="Q647" i="20"/>
  <c r="P647" i="20"/>
  <c r="O647" i="20"/>
  <c r="N647" i="20"/>
  <c r="M647" i="20"/>
  <c r="L647" i="20"/>
  <c r="K647" i="20"/>
  <c r="J647" i="20"/>
  <c r="H647" i="20"/>
  <c r="G647" i="20"/>
  <c r="F647" i="20"/>
  <c r="E647" i="20"/>
  <c r="D647" i="20"/>
  <c r="C647" i="20"/>
  <c r="AC646" i="20"/>
  <c r="AB646" i="20"/>
  <c r="AA646" i="20"/>
  <c r="Z646" i="20"/>
  <c r="Y646" i="20"/>
  <c r="X646" i="20"/>
  <c r="W646" i="20"/>
  <c r="V646" i="20"/>
  <c r="U646" i="20"/>
  <c r="T646" i="20"/>
  <c r="S646" i="20"/>
  <c r="R646" i="20"/>
  <c r="Q646" i="20"/>
  <c r="P646" i="20"/>
  <c r="O646" i="20"/>
  <c r="N646" i="20"/>
  <c r="M646" i="20"/>
  <c r="L646" i="20"/>
  <c r="K646" i="20"/>
  <c r="J646" i="20"/>
  <c r="I646" i="20"/>
  <c r="H646" i="20"/>
  <c r="G646" i="20"/>
  <c r="F646" i="20"/>
  <c r="E646" i="20"/>
  <c r="D646" i="20"/>
  <c r="C646" i="20"/>
  <c r="AC645" i="20"/>
  <c r="AB645" i="20"/>
  <c r="Z645" i="20"/>
  <c r="Y645" i="20"/>
  <c r="X645" i="20"/>
  <c r="W645" i="20"/>
  <c r="V645" i="20"/>
  <c r="U645" i="20"/>
  <c r="T645" i="20"/>
  <c r="S645" i="20"/>
  <c r="R645" i="20"/>
  <c r="Q645" i="20"/>
  <c r="P645" i="20"/>
  <c r="O645" i="20"/>
  <c r="N645" i="20"/>
  <c r="M645" i="20"/>
  <c r="L645" i="20"/>
  <c r="K645" i="20"/>
  <c r="J645" i="20"/>
  <c r="H645" i="20"/>
  <c r="G645" i="20"/>
  <c r="F645" i="20"/>
  <c r="E645" i="20"/>
  <c r="D645" i="20"/>
  <c r="C645" i="20"/>
  <c r="AC644" i="20"/>
  <c r="AB644" i="20"/>
  <c r="AA644" i="20"/>
  <c r="Z644" i="20"/>
  <c r="Y644" i="20"/>
  <c r="X644" i="20"/>
  <c r="W644" i="20"/>
  <c r="V644" i="20"/>
  <c r="U644" i="20"/>
  <c r="T644" i="20"/>
  <c r="S644" i="20"/>
  <c r="R644" i="20"/>
  <c r="Q644" i="20"/>
  <c r="P644" i="20"/>
  <c r="O644" i="20"/>
  <c r="N644" i="20"/>
  <c r="M644" i="20"/>
  <c r="L644" i="20"/>
  <c r="K644" i="20"/>
  <c r="J644" i="20"/>
  <c r="I644" i="20"/>
  <c r="H644" i="20"/>
  <c r="G644" i="20"/>
  <c r="F644" i="20"/>
  <c r="E644" i="20"/>
  <c r="D644" i="20"/>
  <c r="C644" i="20"/>
  <c r="AC643" i="20"/>
  <c r="AB643" i="20"/>
  <c r="AA643" i="20"/>
  <c r="Z643" i="20"/>
  <c r="Y643" i="20"/>
  <c r="X643" i="20"/>
  <c r="W643" i="20"/>
  <c r="V643" i="20"/>
  <c r="U643" i="20"/>
  <c r="T643" i="20"/>
  <c r="S643" i="20"/>
  <c r="R643" i="20"/>
  <c r="Q643" i="20"/>
  <c r="P643" i="20"/>
  <c r="O643" i="20"/>
  <c r="N643" i="20"/>
  <c r="M643" i="20"/>
  <c r="L643" i="20"/>
  <c r="K643" i="20"/>
  <c r="J643" i="20"/>
  <c r="I643" i="20"/>
  <c r="H643" i="20"/>
  <c r="G643" i="20"/>
  <c r="F643" i="20"/>
  <c r="E643" i="20"/>
  <c r="D643" i="20"/>
  <c r="C643" i="20"/>
  <c r="AC642" i="20"/>
  <c r="AB642" i="20"/>
  <c r="AA642" i="20"/>
  <c r="Z642" i="20"/>
  <c r="Y642" i="20"/>
  <c r="X642" i="20"/>
  <c r="W642" i="20"/>
  <c r="V642" i="20"/>
  <c r="U642" i="20"/>
  <c r="T642" i="20"/>
  <c r="S642" i="20"/>
  <c r="R642" i="20"/>
  <c r="Q642" i="20"/>
  <c r="P642" i="20"/>
  <c r="O642" i="20"/>
  <c r="N642" i="20"/>
  <c r="M642" i="20"/>
  <c r="L642" i="20"/>
  <c r="K642" i="20"/>
  <c r="J642" i="20"/>
  <c r="I642" i="20"/>
  <c r="H642" i="20"/>
  <c r="G642" i="20"/>
  <c r="F642" i="20"/>
  <c r="E642" i="20"/>
  <c r="D642" i="20"/>
  <c r="C642" i="20"/>
  <c r="AC641" i="20"/>
  <c r="AB641" i="20"/>
  <c r="AA641" i="20"/>
  <c r="Z641" i="20"/>
  <c r="Y641" i="20"/>
  <c r="X641" i="20"/>
  <c r="W641" i="20"/>
  <c r="V641" i="20"/>
  <c r="U641" i="20"/>
  <c r="T641" i="20"/>
  <c r="S641" i="20"/>
  <c r="R641" i="20"/>
  <c r="Q641" i="20"/>
  <c r="P641" i="20"/>
  <c r="O641" i="20"/>
  <c r="N641" i="20"/>
  <c r="M641" i="20"/>
  <c r="L641" i="20"/>
  <c r="K641" i="20"/>
  <c r="J641" i="20"/>
  <c r="I641" i="20"/>
  <c r="H641" i="20"/>
  <c r="G641" i="20"/>
  <c r="F641" i="20"/>
  <c r="E641" i="20"/>
  <c r="D641" i="20"/>
  <c r="C641" i="20"/>
  <c r="AC640" i="20"/>
  <c r="AB640" i="20"/>
  <c r="AA640" i="20"/>
  <c r="Z640" i="20"/>
  <c r="Y640" i="20"/>
  <c r="X640" i="20"/>
  <c r="W640" i="20"/>
  <c r="V640" i="20"/>
  <c r="U640" i="20"/>
  <c r="T640" i="20"/>
  <c r="S640" i="20"/>
  <c r="R640" i="20"/>
  <c r="Q640" i="20"/>
  <c r="P640" i="20"/>
  <c r="O640" i="20"/>
  <c r="N640" i="20"/>
  <c r="M640" i="20"/>
  <c r="L640" i="20"/>
  <c r="K640" i="20"/>
  <c r="J640" i="20"/>
  <c r="I640" i="20"/>
  <c r="H640" i="20"/>
  <c r="G640" i="20"/>
  <c r="F640" i="20"/>
  <c r="E640" i="20"/>
  <c r="D640" i="20"/>
  <c r="C640" i="20"/>
  <c r="AC639" i="20"/>
  <c r="AB639" i="20"/>
  <c r="AA639" i="20"/>
  <c r="Z639" i="20"/>
  <c r="Y639" i="20"/>
  <c r="X639" i="20"/>
  <c r="W639" i="20"/>
  <c r="V639" i="20"/>
  <c r="U639" i="20"/>
  <c r="T639" i="20"/>
  <c r="S639" i="20"/>
  <c r="R639" i="20"/>
  <c r="Q639" i="20"/>
  <c r="P639" i="20"/>
  <c r="O639" i="20"/>
  <c r="N639" i="20"/>
  <c r="M639" i="20"/>
  <c r="L639" i="20"/>
  <c r="K639" i="20"/>
  <c r="J639" i="20"/>
  <c r="I639" i="20"/>
  <c r="H639" i="20"/>
  <c r="G639" i="20"/>
  <c r="F639" i="20"/>
  <c r="E639" i="20"/>
  <c r="D639" i="20"/>
  <c r="C639" i="20"/>
  <c r="AC638" i="20"/>
  <c r="AB638" i="20"/>
  <c r="AA638" i="20"/>
  <c r="Z638" i="20"/>
  <c r="Y638" i="20"/>
  <c r="X638" i="20"/>
  <c r="W638" i="20"/>
  <c r="V638" i="20"/>
  <c r="U638" i="20"/>
  <c r="T638" i="20"/>
  <c r="S638" i="20"/>
  <c r="R638" i="20"/>
  <c r="Q638" i="20"/>
  <c r="P638" i="20"/>
  <c r="O638" i="20"/>
  <c r="N638" i="20"/>
  <c r="M638" i="20"/>
  <c r="L638" i="20"/>
  <c r="K638" i="20"/>
  <c r="J638" i="20"/>
  <c r="I638" i="20"/>
  <c r="H638" i="20"/>
  <c r="G638" i="20"/>
  <c r="F638" i="20"/>
  <c r="E638" i="20"/>
  <c r="D638" i="20"/>
  <c r="C638" i="20"/>
  <c r="AC637" i="20"/>
  <c r="AB637" i="20"/>
  <c r="Z637" i="20"/>
  <c r="Y637" i="20"/>
  <c r="X637" i="20"/>
  <c r="W637" i="20"/>
  <c r="V637" i="20"/>
  <c r="U637" i="20"/>
  <c r="T637" i="20"/>
  <c r="S637" i="20"/>
  <c r="R637" i="20"/>
  <c r="Q637" i="20"/>
  <c r="P637" i="20"/>
  <c r="O637" i="20"/>
  <c r="N637" i="20"/>
  <c r="M637" i="20"/>
  <c r="L637" i="20"/>
  <c r="K637" i="20"/>
  <c r="J637" i="20"/>
  <c r="H637" i="20"/>
  <c r="G637" i="20"/>
  <c r="F637" i="20"/>
  <c r="E637" i="20"/>
  <c r="D637" i="20"/>
  <c r="C637" i="20"/>
  <c r="AC636" i="20"/>
  <c r="AB636" i="20"/>
  <c r="Z636" i="20"/>
  <c r="Y636" i="20"/>
  <c r="X636" i="20"/>
  <c r="W636" i="20"/>
  <c r="V636" i="20"/>
  <c r="U636" i="20"/>
  <c r="T636" i="20"/>
  <c r="S636" i="20"/>
  <c r="R636" i="20"/>
  <c r="Q636" i="20"/>
  <c r="P636" i="20"/>
  <c r="O636" i="20"/>
  <c r="N636" i="20"/>
  <c r="M636" i="20"/>
  <c r="L636" i="20"/>
  <c r="K636" i="20"/>
  <c r="J636" i="20"/>
  <c r="H636" i="20"/>
  <c r="G636" i="20"/>
  <c r="F636" i="20"/>
  <c r="E636" i="20"/>
  <c r="D636" i="20"/>
  <c r="C636" i="20"/>
  <c r="AC635" i="20"/>
  <c r="AB635" i="20"/>
  <c r="AA635" i="20"/>
  <c r="Z635" i="20"/>
  <c r="Y635" i="20"/>
  <c r="X635" i="20"/>
  <c r="W635" i="20"/>
  <c r="V635" i="20"/>
  <c r="U635" i="20"/>
  <c r="T635" i="20"/>
  <c r="S635" i="20"/>
  <c r="R635" i="20"/>
  <c r="Q635" i="20"/>
  <c r="P635" i="20"/>
  <c r="O635" i="20"/>
  <c r="N635" i="20"/>
  <c r="M635" i="20"/>
  <c r="L635" i="20"/>
  <c r="K635" i="20"/>
  <c r="J635" i="20"/>
  <c r="I635" i="20"/>
  <c r="H635" i="20"/>
  <c r="F635" i="20"/>
  <c r="E635" i="20"/>
  <c r="D635" i="20"/>
  <c r="AC634" i="20"/>
  <c r="AB634" i="20"/>
  <c r="AA634" i="20"/>
  <c r="Z634" i="20"/>
  <c r="Y634" i="20"/>
  <c r="X634" i="20"/>
  <c r="W634" i="20"/>
  <c r="V634" i="20"/>
  <c r="U634" i="20"/>
  <c r="T634" i="20"/>
  <c r="S634" i="20"/>
  <c r="Q634" i="20"/>
  <c r="P634" i="20"/>
  <c r="O634" i="20"/>
  <c r="N634" i="20"/>
  <c r="M634" i="20"/>
  <c r="L634" i="20"/>
  <c r="K634" i="20"/>
  <c r="J634" i="20"/>
  <c r="I634" i="20"/>
  <c r="H634" i="20"/>
  <c r="G634" i="20"/>
  <c r="E634" i="20"/>
  <c r="D634" i="20"/>
  <c r="C634" i="20"/>
  <c r="AC633" i="20"/>
  <c r="AB633" i="20"/>
  <c r="AA633" i="20"/>
  <c r="Z633" i="20"/>
  <c r="Y633" i="20"/>
  <c r="X633" i="20"/>
  <c r="W633" i="20"/>
  <c r="V633" i="20"/>
  <c r="U633" i="20"/>
  <c r="T633" i="20"/>
  <c r="S633" i="20"/>
  <c r="R633" i="20"/>
  <c r="Q633" i="20"/>
  <c r="P633" i="20"/>
  <c r="O633" i="20"/>
  <c r="N633" i="20"/>
  <c r="M633" i="20"/>
  <c r="L633" i="20"/>
  <c r="K633" i="20"/>
  <c r="J633" i="20"/>
  <c r="I633" i="20"/>
  <c r="H633" i="20"/>
  <c r="G633" i="20"/>
  <c r="F633" i="20"/>
  <c r="E633" i="20"/>
  <c r="D633" i="20"/>
  <c r="C633" i="20"/>
  <c r="AC632" i="20"/>
  <c r="AB632" i="20"/>
  <c r="AA632" i="20"/>
  <c r="Z632" i="20"/>
  <c r="Y632" i="20"/>
  <c r="X632" i="20"/>
  <c r="W632" i="20"/>
  <c r="V632" i="20"/>
  <c r="U632" i="20"/>
  <c r="T632" i="20"/>
  <c r="S632" i="20"/>
  <c r="R632" i="20"/>
  <c r="Q632" i="20"/>
  <c r="P632" i="20"/>
  <c r="O632" i="20"/>
  <c r="N632" i="20"/>
  <c r="M632" i="20"/>
  <c r="L632" i="20"/>
  <c r="K632" i="20"/>
  <c r="J632" i="20"/>
  <c r="I632" i="20"/>
  <c r="H632" i="20"/>
  <c r="G632" i="20"/>
  <c r="F632" i="20"/>
  <c r="E632" i="20"/>
  <c r="D632" i="20"/>
  <c r="C632" i="20"/>
  <c r="AC631" i="20"/>
  <c r="AB631" i="20"/>
  <c r="AA631" i="20"/>
  <c r="Z631" i="20"/>
  <c r="Y631" i="20"/>
  <c r="X631" i="20"/>
  <c r="W631" i="20"/>
  <c r="V631" i="20"/>
  <c r="U631" i="20"/>
  <c r="T631" i="20"/>
  <c r="S631" i="20"/>
  <c r="R631" i="20"/>
  <c r="Q631" i="20"/>
  <c r="P631" i="20"/>
  <c r="O631" i="20"/>
  <c r="N631" i="20"/>
  <c r="M631" i="20"/>
  <c r="L631" i="20"/>
  <c r="K631" i="20"/>
  <c r="J631" i="20"/>
  <c r="I631" i="20"/>
  <c r="H631" i="20"/>
  <c r="G631" i="20"/>
  <c r="F631" i="20"/>
  <c r="E631" i="20"/>
  <c r="D631" i="20"/>
  <c r="C631" i="20"/>
  <c r="AC630" i="20"/>
  <c r="AB630" i="20"/>
  <c r="AA630" i="20"/>
  <c r="Z630" i="20"/>
  <c r="Y630" i="20"/>
  <c r="X630" i="20"/>
  <c r="W630" i="20"/>
  <c r="V630" i="20"/>
  <c r="U630" i="20"/>
  <c r="T630" i="20"/>
  <c r="S630" i="20"/>
  <c r="R630" i="20"/>
  <c r="Q630" i="20"/>
  <c r="P630" i="20"/>
  <c r="O630" i="20"/>
  <c r="N630" i="20"/>
  <c r="M630" i="20"/>
  <c r="L630" i="20"/>
  <c r="K630" i="20"/>
  <c r="J630" i="20"/>
  <c r="I630" i="20"/>
  <c r="H630" i="20"/>
  <c r="G630" i="20"/>
  <c r="F630" i="20"/>
  <c r="E630" i="20"/>
  <c r="D630" i="20"/>
  <c r="C630" i="20"/>
  <c r="AC629" i="20"/>
  <c r="AB629" i="20"/>
  <c r="AA629" i="20"/>
  <c r="Z629" i="20"/>
  <c r="Y629" i="20"/>
  <c r="X629" i="20"/>
  <c r="W629" i="20"/>
  <c r="V629" i="20"/>
  <c r="U629" i="20"/>
  <c r="T629" i="20"/>
  <c r="S629" i="20"/>
  <c r="R629" i="20"/>
  <c r="Q629" i="20"/>
  <c r="P629" i="20"/>
  <c r="O629" i="20"/>
  <c r="N629" i="20"/>
  <c r="M629" i="20"/>
  <c r="L629" i="20"/>
  <c r="K629" i="20"/>
  <c r="J629" i="20"/>
  <c r="I629" i="20"/>
  <c r="H629" i="20"/>
  <c r="G629" i="20"/>
  <c r="F629" i="20"/>
  <c r="E629" i="20"/>
  <c r="D629" i="20"/>
  <c r="C629" i="20"/>
  <c r="AC628" i="20"/>
  <c r="AB628" i="20"/>
  <c r="AA628" i="20"/>
  <c r="Z628" i="20"/>
  <c r="Y628" i="20"/>
  <c r="X628" i="20"/>
  <c r="W628" i="20"/>
  <c r="V628" i="20"/>
  <c r="U628" i="20"/>
  <c r="T628" i="20"/>
  <c r="S628" i="20"/>
  <c r="Q628" i="20"/>
  <c r="P628" i="20"/>
  <c r="O628" i="20"/>
  <c r="N628" i="20"/>
  <c r="M628" i="20"/>
  <c r="L628" i="20"/>
  <c r="K628" i="20"/>
  <c r="J628" i="20"/>
  <c r="I628" i="20"/>
  <c r="H628" i="20"/>
  <c r="G628" i="20"/>
  <c r="E628" i="20"/>
  <c r="D628" i="20"/>
  <c r="C628" i="20"/>
  <c r="AC627" i="20"/>
  <c r="AB627" i="20"/>
  <c r="AA627" i="20"/>
  <c r="Z627" i="20"/>
  <c r="Y627" i="20"/>
  <c r="X627" i="20"/>
  <c r="W627" i="20"/>
  <c r="V627" i="20"/>
  <c r="U627" i="20"/>
  <c r="T627" i="20"/>
  <c r="S627" i="20"/>
  <c r="R627" i="20"/>
  <c r="Q627" i="20"/>
  <c r="P627" i="20"/>
  <c r="O627" i="20"/>
  <c r="N627" i="20"/>
  <c r="M627" i="20"/>
  <c r="L627" i="20"/>
  <c r="K627" i="20"/>
  <c r="J627" i="20"/>
  <c r="I627" i="20"/>
  <c r="H627" i="20"/>
  <c r="G627" i="20"/>
  <c r="F627" i="20"/>
  <c r="E627" i="20"/>
  <c r="D627" i="20"/>
  <c r="C627" i="20"/>
  <c r="AC626" i="20"/>
  <c r="AB626" i="20"/>
  <c r="AA626" i="20"/>
  <c r="Z626" i="20"/>
  <c r="Y626" i="20"/>
  <c r="X626" i="20"/>
  <c r="W626" i="20"/>
  <c r="V626" i="20"/>
  <c r="U626" i="20"/>
  <c r="T626" i="20"/>
  <c r="S626" i="20"/>
  <c r="R626" i="20"/>
  <c r="Q626" i="20"/>
  <c r="P626" i="20"/>
  <c r="O626" i="20"/>
  <c r="N626" i="20"/>
  <c r="M626" i="20"/>
  <c r="L626" i="20"/>
  <c r="K626" i="20"/>
  <c r="J626" i="20"/>
  <c r="I626" i="20"/>
  <c r="H626" i="20"/>
  <c r="G626" i="20"/>
  <c r="F626" i="20"/>
  <c r="E626" i="20"/>
  <c r="D626" i="20"/>
  <c r="C626" i="20"/>
  <c r="AC625" i="20"/>
  <c r="AB625" i="20"/>
  <c r="AA625" i="20"/>
  <c r="Z625" i="20"/>
  <c r="Y625" i="20"/>
  <c r="X625" i="20"/>
  <c r="W625" i="20"/>
  <c r="V625" i="20"/>
  <c r="U625" i="20"/>
  <c r="T625" i="20"/>
  <c r="S625" i="20"/>
  <c r="Q625" i="20"/>
  <c r="P625" i="20"/>
  <c r="O625" i="20"/>
  <c r="N625" i="20"/>
  <c r="M625" i="20"/>
  <c r="L625" i="20"/>
  <c r="K625" i="20"/>
  <c r="J625" i="20"/>
  <c r="I625" i="20"/>
  <c r="H625" i="20"/>
  <c r="G625" i="20"/>
  <c r="E625" i="20"/>
  <c r="D625" i="20"/>
  <c r="C625" i="20"/>
  <c r="AC624" i="20"/>
  <c r="AB624" i="20"/>
  <c r="AA624" i="20"/>
  <c r="Z624" i="20"/>
  <c r="Y624" i="20"/>
  <c r="X624" i="20"/>
  <c r="W624" i="20"/>
  <c r="V624" i="20"/>
  <c r="U624" i="20"/>
  <c r="T624" i="20"/>
  <c r="S624" i="20"/>
  <c r="R624" i="20"/>
  <c r="Q624" i="20"/>
  <c r="P624" i="20"/>
  <c r="O624" i="20"/>
  <c r="N624" i="20"/>
  <c r="M624" i="20"/>
  <c r="L624" i="20"/>
  <c r="K624" i="20"/>
  <c r="J624" i="20"/>
  <c r="I624" i="20"/>
  <c r="H624" i="20"/>
  <c r="G624" i="20"/>
  <c r="F624" i="20"/>
  <c r="E624" i="20"/>
  <c r="D624" i="20"/>
  <c r="C624" i="20"/>
  <c r="AC623" i="20"/>
  <c r="AB623" i="20"/>
  <c r="AA623" i="20"/>
  <c r="Z623" i="20"/>
  <c r="Y623" i="20"/>
  <c r="X623" i="20"/>
  <c r="W623" i="20"/>
  <c r="V623" i="20"/>
  <c r="U623" i="20"/>
  <c r="T623" i="20"/>
  <c r="S623" i="20"/>
  <c r="R623" i="20"/>
  <c r="Q623" i="20"/>
  <c r="P623" i="20"/>
  <c r="O623" i="20"/>
  <c r="N623" i="20"/>
  <c r="M623" i="20"/>
  <c r="L623" i="20"/>
  <c r="K623" i="20"/>
  <c r="J623" i="20"/>
  <c r="I623" i="20"/>
  <c r="H623" i="20"/>
  <c r="G623" i="20"/>
  <c r="F623" i="20"/>
  <c r="E623" i="20"/>
  <c r="D623" i="20"/>
  <c r="C623" i="20"/>
  <c r="AC622" i="20"/>
  <c r="AB622" i="20"/>
  <c r="AA622" i="20"/>
  <c r="Z622" i="20"/>
  <c r="Y622" i="20"/>
  <c r="X622" i="20"/>
  <c r="W622" i="20"/>
  <c r="V622" i="20"/>
  <c r="U622" i="20"/>
  <c r="T622" i="20"/>
  <c r="S622" i="20"/>
  <c r="R622" i="20"/>
  <c r="Q622" i="20"/>
  <c r="P622" i="20"/>
  <c r="O622" i="20"/>
  <c r="N622" i="20"/>
  <c r="M622" i="20"/>
  <c r="L622" i="20"/>
  <c r="K622" i="20"/>
  <c r="J622" i="20"/>
  <c r="I622" i="20"/>
  <c r="H622" i="20"/>
  <c r="G622" i="20"/>
  <c r="F622" i="20"/>
  <c r="E622" i="20"/>
  <c r="D622" i="20"/>
  <c r="C622" i="20"/>
  <c r="AC621" i="20"/>
  <c r="AB621" i="20"/>
  <c r="AA621" i="20"/>
  <c r="Z621" i="20"/>
  <c r="Y621" i="20"/>
  <c r="X621" i="20"/>
  <c r="W621" i="20"/>
  <c r="V621" i="20"/>
  <c r="U621" i="20"/>
  <c r="T621" i="20"/>
  <c r="S621" i="20"/>
  <c r="R621" i="20"/>
  <c r="Q621" i="20"/>
  <c r="P621" i="20"/>
  <c r="O621" i="20"/>
  <c r="N621" i="20"/>
  <c r="M621" i="20"/>
  <c r="L621" i="20"/>
  <c r="K621" i="20"/>
  <c r="J621" i="20"/>
  <c r="I621" i="20"/>
  <c r="H621" i="20"/>
  <c r="G621" i="20"/>
  <c r="F621" i="20"/>
  <c r="E621" i="20"/>
  <c r="D621" i="20"/>
  <c r="C621" i="20"/>
  <c r="AC620" i="20"/>
  <c r="AB620" i="20"/>
  <c r="AA620" i="20"/>
  <c r="Z620" i="20"/>
  <c r="Y620" i="20"/>
  <c r="X620" i="20"/>
  <c r="W620" i="20"/>
  <c r="V620" i="20"/>
  <c r="U620" i="20"/>
  <c r="T620" i="20"/>
  <c r="S620" i="20"/>
  <c r="R620" i="20"/>
  <c r="Q620" i="20"/>
  <c r="P620" i="20"/>
  <c r="O620" i="20"/>
  <c r="N620" i="20"/>
  <c r="M620" i="20"/>
  <c r="L620" i="20"/>
  <c r="K620" i="20"/>
  <c r="J620" i="20"/>
  <c r="I620" i="20"/>
  <c r="H620" i="20"/>
  <c r="G620" i="20"/>
  <c r="F620" i="20"/>
  <c r="E620" i="20"/>
  <c r="D620" i="20"/>
  <c r="C620" i="20"/>
  <c r="AC619" i="20"/>
  <c r="AB619" i="20"/>
  <c r="AA619" i="20"/>
  <c r="Z619" i="20"/>
  <c r="Y619" i="20"/>
  <c r="X619" i="20"/>
  <c r="W619" i="20"/>
  <c r="V619" i="20"/>
  <c r="U619" i="20"/>
  <c r="T619" i="20"/>
  <c r="S619" i="20"/>
  <c r="R619" i="20"/>
  <c r="Q619" i="20"/>
  <c r="P619" i="20"/>
  <c r="O619" i="20"/>
  <c r="N619" i="20"/>
  <c r="M619" i="20"/>
  <c r="L619" i="20"/>
  <c r="K619" i="20"/>
  <c r="J619" i="20"/>
  <c r="I619" i="20"/>
  <c r="H619" i="20"/>
  <c r="G619" i="20"/>
  <c r="F619" i="20"/>
  <c r="E619" i="20"/>
  <c r="D619" i="20"/>
  <c r="C619" i="20"/>
  <c r="AB618" i="20"/>
  <c r="Z618" i="20"/>
  <c r="Y618" i="20"/>
  <c r="X618" i="20"/>
  <c r="W618" i="20"/>
  <c r="V618" i="20"/>
  <c r="U618" i="20"/>
  <c r="T618" i="20"/>
  <c r="S618" i="20"/>
  <c r="R618" i="20"/>
  <c r="Q618" i="20"/>
  <c r="P618" i="20"/>
  <c r="O618" i="20"/>
  <c r="N618" i="20"/>
  <c r="M618" i="20"/>
  <c r="L618" i="20"/>
  <c r="K618" i="20"/>
  <c r="J618" i="20"/>
  <c r="I618" i="20"/>
  <c r="H618" i="20"/>
  <c r="G618" i="20"/>
  <c r="D618" i="20"/>
  <c r="C618" i="20"/>
  <c r="AC617" i="20"/>
  <c r="AB617" i="20"/>
  <c r="AA617" i="20"/>
  <c r="Z617" i="20"/>
  <c r="Y617" i="20"/>
  <c r="X617" i="20"/>
  <c r="W617" i="20"/>
  <c r="V617" i="20"/>
  <c r="U617" i="20"/>
  <c r="T617" i="20"/>
  <c r="S617" i="20"/>
  <c r="Q617" i="20"/>
  <c r="P617" i="20"/>
  <c r="O617" i="20"/>
  <c r="N617" i="20"/>
  <c r="M617" i="20"/>
  <c r="L617" i="20"/>
  <c r="K617" i="20"/>
  <c r="J617" i="20"/>
  <c r="I617" i="20"/>
  <c r="H617" i="20"/>
  <c r="G617" i="20"/>
  <c r="E617" i="20"/>
  <c r="D617" i="20"/>
  <c r="C617" i="20"/>
  <c r="AC616" i="20"/>
  <c r="AB616" i="20"/>
  <c r="AA616" i="20"/>
  <c r="Z616" i="20"/>
  <c r="Y616" i="20"/>
  <c r="X616" i="20"/>
  <c r="W616" i="20"/>
  <c r="V616" i="20"/>
  <c r="U616" i="20"/>
  <c r="T616" i="20"/>
  <c r="S616" i="20"/>
  <c r="R616" i="20"/>
  <c r="Q616" i="20"/>
  <c r="P616" i="20"/>
  <c r="O616" i="20"/>
  <c r="N616" i="20"/>
  <c r="M616" i="20"/>
  <c r="L616" i="20"/>
  <c r="K616" i="20"/>
  <c r="J616" i="20"/>
  <c r="I616" i="20"/>
  <c r="H616" i="20"/>
  <c r="G616" i="20"/>
  <c r="F616" i="20"/>
  <c r="E616" i="20"/>
  <c r="D616" i="20"/>
  <c r="C616" i="20"/>
  <c r="AC615" i="20"/>
  <c r="AB615" i="20"/>
  <c r="AA615" i="20"/>
  <c r="Z615" i="20"/>
  <c r="Y615" i="20"/>
  <c r="X615" i="20"/>
  <c r="W615" i="20"/>
  <c r="V615" i="20"/>
  <c r="U615" i="20"/>
  <c r="T615" i="20"/>
  <c r="S615" i="20"/>
  <c r="R615" i="20"/>
  <c r="Q615" i="20"/>
  <c r="P615" i="20"/>
  <c r="O615" i="20"/>
  <c r="N615" i="20"/>
  <c r="M615" i="20"/>
  <c r="L615" i="20"/>
  <c r="K615" i="20"/>
  <c r="J615" i="20"/>
  <c r="I615" i="20"/>
  <c r="H615" i="20"/>
  <c r="G615" i="20"/>
  <c r="F615" i="20"/>
  <c r="E615" i="20"/>
  <c r="D615" i="20"/>
  <c r="C615" i="20"/>
  <c r="AC614" i="20"/>
  <c r="AB614" i="20"/>
  <c r="AA614" i="20"/>
  <c r="Z614" i="20"/>
  <c r="Y614" i="20"/>
  <c r="X614" i="20"/>
  <c r="W614" i="20"/>
  <c r="V614" i="20"/>
  <c r="U614" i="20"/>
  <c r="T614" i="20"/>
  <c r="S614" i="20"/>
  <c r="R614" i="20"/>
  <c r="Q614" i="20"/>
  <c r="P614" i="20"/>
  <c r="O614" i="20"/>
  <c r="N614" i="20"/>
  <c r="M614" i="20"/>
  <c r="L614" i="20"/>
  <c r="K614" i="20"/>
  <c r="J614" i="20"/>
  <c r="I614" i="20"/>
  <c r="H614" i="20"/>
  <c r="G614" i="20"/>
  <c r="F614" i="20"/>
  <c r="E614" i="20"/>
  <c r="D614" i="20"/>
  <c r="C614" i="20"/>
  <c r="AC613" i="20"/>
  <c r="AB613" i="20"/>
  <c r="AA613" i="20"/>
  <c r="Z613" i="20"/>
  <c r="Y613" i="20"/>
  <c r="X613" i="20"/>
  <c r="W613" i="20"/>
  <c r="V613" i="20"/>
  <c r="U613" i="20"/>
  <c r="T613" i="20"/>
  <c r="S613" i="20"/>
  <c r="Q613" i="20"/>
  <c r="P613" i="20"/>
  <c r="O613" i="20"/>
  <c r="N613" i="20"/>
  <c r="M613" i="20"/>
  <c r="L613" i="20"/>
  <c r="K613" i="20"/>
  <c r="J613" i="20"/>
  <c r="I613" i="20"/>
  <c r="H613" i="20"/>
  <c r="G613" i="20"/>
  <c r="E613" i="20"/>
  <c r="D613" i="20"/>
  <c r="C613" i="20"/>
  <c r="AC612" i="20"/>
  <c r="AB612" i="20"/>
  <c r="AA612" i="20"/>
  <c r="Z612" i="20"/>
  <c r="Y612" i="20"/>
  <c r="X612" i="20"/>
  <c r="W612" i="20"/>
  <c r="V612" i="20"/>
  <c r="U612" i="20"/>
  <c r="T612" i="20"/>
  <c r="S612" i="20"/>
  <c r="R612" i="20"/>
  <c r="Q612" i="20"/>
  <c r="P612" i="20"/>
  <c r="O612" i="20"/>
  <c r="N612" i="20"/>
  <c r="M612" i="20"/>
  <c r="L612" i="20"/>
  <c r="K612" i="20"/>
  <c r="J612" i="20"/>
  <c r="I612" i="20"/>
  <c r="H612" i="20"/>
  <c r="G612" i="20"/>
  <c r="F612" i="20"/>
  <c r="E612" i="20"/>
  <c r="D612" i="20"/>
  <c r="C612" i="20"/>
  <c r="AC611" i="20"/>
  <c r="AB611" i="20"/>
  <c r="AA611" i="20"/>
  <c r="Z611" i="20"/>
  <c r="Y611" i="20"/>
  <c r="X611" i="20"/>
  <c r="W611" i="20"/>
  <c r="V611" i="20"/>
  <c r="U611" i="20"/>
  <c r="T611" i="20"/>
  <c r="S611" i="20"/>
  <c r="R611" i="20"/>
  <c r="Q611" i="20"/>
  <c r="P611" i="20"/>
  <c r="O611" i="20"/>
  <c r="N611" i="20"/>
  <c r="M611" i="20"/>
  <c r="L611" i="20"/>
  <c r="K611" i="20"/>
  <c r="J611" i="20"/>
  <c r="I611" i="20"/>
  <c r="H611" i="20"/>
  <c r="G611" i="20"/>
  <c r="F611" i="20"/>
  <c r="E611" i="20"/>
  <c r="D611" i="20"/>
  <c r="C611" i="20"/>
  <c r="AC610" i="20"/>
  <c r="AB610" i="20"/>
  <c r="AA610" i="20"/>
  <c r="Z610" i="20"/>
  <c r="Y610" i="20"/>
  <c r="X610" i="20"/>
  <c r="W610" i="20"/>
  <c r="V610" i="20"/>
  <c r="U610" i="20"/>
  <c r="T610" i="20"/>
  <c r="S610" i="20"/>
  <c r="R610" i="20"/>
  <c r="Q610" i="20"/>
  <c r="P610" i="20"/>
  <c r="O610" i="20"/>
  <c r="N610" i="20"/>
  <c r="M610" i="20"/>
  <c r="L610" i="20"/>
  <c r="K610" i="20"/>
  <c r="J610" i="20"/>
  <c r="I610" i="20"/>
  <c r="H610" i="20"/>
  <c r="G610" i="20"/>
  <c r="F610" i="20"/>
  <c r="E610" i="20"/>
  <c r="D610" i="20"/>
  <c r="C610" i="20"/>
  <c r="AC609" i="20"/>
  <c r="AB609" i="20"/>
  <c r="AA609" i="20"/>
  <c r="Z609" i="20"/>
  <c r="Y609" i="20"/>
  <c r="X609" i="20"/>
  <c r="W609" i="20"/>
  <c r="V609" i="20"/>
  <c r="U609" i="20"/>
  <c r="T609" i="20"/>
  <c r="S609" i="20"/>
  <c r="R609" i="20"/>
  <c r="Q609" i="20"/>
  <c r="P609" i="20"/>
  <c r="O609" i="20"/>
  <c r="N609" i="20"/>
  <c r="M609" i="20"/>
  <c r="L609" i="20"/>
  <c r="K609" i="20"/>
  <c r="J609" i="20"/>
  <c r="I609" i="20"/>
  <c r="H609" i="20"/>
  <c r="G609" i="20"/>
  <c r="F609" i="20"/>
  <c r="E609" i="20"/>
  <c r="D609" i="20"/>
  <c r="C609" i="20"/>
  <c r="AC608" i="20"/>
  <c r="AB608" i="20"/>
  <c r="AA608" i="20"/>
  <c r="Z608" i="20"/>
  <c r="Y608" i="20"/>
  <c r="X608" i="20"/>
  <c r="W608" i="20"/>
  <c r="V608" i="20"/>
  <c r="U608" i="20"/>
  <c r="T608" i="20"/>
  <c r="S608" i="20"/>
  <c r="R608" i="20"/>
  <c r="Q608" i="20"/>
  <c r="P608" i="20"/>
  <c r="O608" i="20"/>
  <c r="N608" i="20"/>
  <c r="M608" i="20"/>
  <c r="L608" i="20"/>
  <c r="K608" i="20"/>
  <c r="J608" i="20"/>
  <c r="I608" i="20"/>
  <c r="H608" i="20"/>
  <c r="G608" i="20"/>
  <c r="F608" i="20"/>
  <c r="E608" i="20"/>
  <c r="D608" i="20"/>
  <c r="C608" i="20"/>
  <c r="AC607" i="20"/>
  <c r="AB607" i="20"/>
  <c r="AA607" i="20"/>
  <c r="Z607" i="20"/>
  <c r="Y607" i="20"/>
  <c r="X607" i="20"/>
  <c r="W607" i="20"/>
  <c r="V607" i="20"/>
  <c r="U607" i="20"/>
  <c r="T607" i="20"/>
  <c r="S607" i="20"/>
  <c r="R607" i="20"/>
  <c r="Q607" i="20"/>
  <c r="P607" i="20"/>
  <c r="O607" i="20"/>
  <c r="N607" i="20"/>
  <c r="M607" i="20"/>
  <c r="L607" i="20"/>
  <c r="K607" i="20"/>
  <c r="J607" i="20"/>
  <c r="I607" i="20"/>
  <c r="F607" i="20"/>
  <c r="D607" i="20"/>
  <c r="AC606" i="20"/>
  <c r="AB606" i="20"/>
  <c r="Z606" i="20"/>
  <c r="Y606" i="20"/>
  <c r="X606" i="20"/>
  <c r="W606" i="20"/>
  <c r="V606" i="20"/>
  <c r="U606" i="20"/>
  <c r="T606" i="20"/>
  <c r="S606" i="20"/>
  <c r="R606" i="20"/>
  <c r="Q606" i="20"/>
  <c r="P606" i="20"/>
  <c r="O606" i="20"/>
  <c r="N606" i="20"/>
  <c r="M606" i="20"/>
  <c r="L606" i="20"/>
  <c r="K606" i="20"/>
  <c r="J606" i="20"/>
  <c r="I606" i="20"/>
  <c r="H606" i="20"/>
  <c r="G606" i="20"/>
  <c r="D606" i="20"/>
  <c r="C606" i="20"/>
  <c r="AC605" i="20"/>
  <c r="AB605" i="20"/>
  <c r="AA605" i="20"/>
  <c r="Z605" i="20"/>
  <c r="Y605" i="20"/>
  <c r="X605" i="20"/>
  <c r="W605" i="20"/>
  <c r="V605" i="20"/>
  <c r="U605" i="20"/>
  <c r="T605" i="20"/>
  <c r="S605" i="20"/>
  <c r="R605" i="20"/>
  <c r="Q605" i="20"/>
  <c r="P605" i="20"/>
  <c r="O605" i="20"/>
  <c r="N605" i="20"/>
  <c r="M605" i="20"/>
  <c r="L605" i="20"/>
  <c r="K605" i="20"/>
  <c r="J605" i="20"/>
  <c r="I605" i="20"/>
  <c r="H605" i="20"/>
  <c r="G605" i="20"/>
  <c r="D605" i="20"/>
  <c r="C605" i="20"/>
  <c r="AC604" i="20"/>
  <c r="AB604" i="20"/>
  <c r="AA604" i="20"/>
  <c r="Z604" i="20"/>
  <c r="Y604" i="20"/>
  <c r="X604" i="20"/>
  <c r="W604" i="20"/>
  <c r="V604" i="20"/>
  <c r="U604" i="20"/>
  <c r="T604" i="20"/>
  <c r="S604" i="20"/>
  <c r="R604" i="20"/>
  <c r="Q604" i="20"/>
  <c r="P604" i="20"/>
  <c r="O604" i="20"/>
  <c r="N604" i="20"/>
  <c r="M604" i="20"/>
  <c r="L604" i="20"/>
  <c r="K604" i="20"/>
  <c r="J604" i="20"/>
  <c r="I604" i="20"/>
  <c r="H604" i="20"/>
  <c r="F604" i="20"/>
  <c r="E604" i="20"/>
  <c r="D604" i="20"/>
  <c r="AC603" i="20"/>
  <c r="AB603" i="20"/>
  <c r="AA603" i="20"/>
  <c r="Z603" i="20"/>
  <c r="Y603" i="20"/>
  <c r="X603" i="20"/>
  <c r="W603" i="20"/>
  <c r="V603" i="20"/>
  <c r="U603" i="20"/>
  <c r="T603" i="20"/>
  <c r="S603" i="20"/>
  <c r="R603" i="20"/>
  <c r="Q603" i="20"/>
  <c r="P603" i="20"/>
  <c r="O603" i="20"/>
  <c r="N603" i="20"/>
  <c r="M603" i="20"/>
  <c r="L603" i="20"/>
  <c r="K603" i="20"/>
  <c r="J603" i="20"/>
  <c r="I603" i="20"/>
  <c r="H603" i="20"/>
  <c r="F603" i="20"/>
  <c r="E603" i="20"/>
  <c r="D603" i="20"/>
  <c r="AC602" i="20"/>
  <c r="AB602" i="20"/>
  <c r="AA602" i="20"/>
  <c r="Z602" i="20"/>
  <c r="Y602" i="20"/>
  <c r="X602" i="20"/>
  <c r="W602" i="20"/>
  <c r="V602" i="20"/>
  <c r="U602" i="20"/>
  <c r="T602" i="20"/>
  <c r="S602" i="20"/>
  <c r="R602" i="20"/>
  <c r="Q602" i="20"/>
  <c r="P602" i="20"/>
  <c r="O602" i="20"/>
  <c r="N602" i="20"/>
  <c r="M602" i="20"/>
  <c r="L602" i="20"/>
  <c r="K602" i="20"/>
  <c r="J602" i="20"/>
  <c r="I602" i="20"/>
  <c r="H602" i="20"/>
  <c r="G602" i="20"/>
  <c r="D602" i="20"/>
  <c r="C602" i="20"/>
  <c r="AC601" i="20"/>
  <c r="AB601" i="20"/>
  <c r="AA601" i="20"/>
  <c r="Z601" i="20"/>
  <c r="Y601" i="20"/>
  <c r="X601" i="20"/>
  <c r="W601" i="20"/>
  <c r="V601" i="20"/>
  <c r="U601" i="20"/>
  <c r="T601" i="20"/>
  <c r="S601" i="20"/>
  <c r="R601" i="20"/>
  <c r="Q601" i="20"/>
  <c r="P601" i="20"/>
  <c r="O601" i="20"/>
  <c r="N601" i="20"/>
  <c r="M601" i="20"/>
  <c r="L601" i="20"/>
  <c r="K601" i="20"/>
  <c r="J601" i="20"/>
  <c r="I601" i="20"/>
  <c r="H601" i="20"/>
  <c r="F601" i="20"/>
  <c r="E601" i="20"/>
  <c r="D601" i="20"/>
  <c r="AC600" i="20"/>
  <c r="AB600" i="20"/>
  <c r="AA600" i="20"/>
  <c r="Z600" i="20"/>
  <c r="Y600" i="20"/>
  <c r="X600" i="20"/>
  <c r="W600" i="20"/>
  <c r="V600" i="20"/>
  <c r="U600" i="20"/>
  <c r="T600" i="20"/>
  <c r="S600" i="20"/>
  <c r="R600" i="20"/>
  <c r="Q600" i="20"/>
  <c r="P600" i="20"/>
  <c r="O600" i="20"/>
  <c r="N600" i="20"/>
  <c r="M600" i="20"/>
  <c r="L600" i="20"/>
  <c r="K600" i="20"/>
  <c r="J600" i="20"/>
  <c r="I600" i="20"/>
  <c r="F600" i="20"/>
  <c r="D600" i="20"/>
  <c r="AC599" i="20"/>
  <c r="AB599" i="20"/>
  <c r="AA599" i="20"/>
  <c r="Z599" i="20"/>
  <c r="Y599" i="20"/>
  <c r="X599" i="20"/>
  <c r="W599" i="20"/>
  <c r="V599" i="20"/>
  <c r="U599" i="20"/>
  <c r="T599" i="20"/>
  <c r="S599" i="20"/>
  <c r="R599" i="20"/>
  <c r="Q599" i="20"/>
  <c r="P599" i="20"/>
  <c r="O599" i="20"/>
  <c r="N599" i="20"/>
  <c r="M599" i="20"/>
  <c r="L599" i="20"/>
  <c r="K599" i="20"/>
  <c r="J599" i="20"/>
  <c r="I599" i="20"/>
  <c r="H599" i="20"/>
  <c r="G599" i="20"/>
  <c r="F599" i="20"/>
  <c r="E599" i="20"/>
  <c r="D599" i="20"/>
  <c r="C599" i="20"/>
  <c r="AC598" i="20"/>
  <c r="AB598" i="20"/>
  <c r="AA598" i="20"/>
  <c r="Z598" i="20"/>
  <c r="Y598" i="20"/>
  <c r="X598" i="20"/>
  <c r="W598" i="20"/>
  <c r="V598" i="20"/>
  <c r="U598" i="20"/>
  <c r="T598" i="20"/>
  <c r="S598" i="20"/>
  <c r="R598" i="20"/>
  <c r="Q598" i="20"/>
  <c r="P598" i="20"/>
  <c r="O598" i="20"/>
  <c r="N598" i="20"/>
  <c r="M598" i="20"/>
  <c r="L598" i="20"/>
  <c r="K598" i="20"/>
  <c r="J598" i="20"/>
  <c r="I598" i="20"/>
  <c r="F598" i="20"/>
  <c r="E598" i="20"/>
  <c r="D598" i="20"/>
  <c r="AC597" i="20"/>
  <c r="AB597" i="20"/>
  <c r="AA597" i="20"/>
  <c r="Z597" i="20"/>
  <c r="Y597" i="20"/>
  <c r="X597" i="20"/>
  <c r="W597" i="20"/>
  <c r="V597" i="20"/>
  <c r="U597" i="20"/>
  <c r="T597" i="20"/>
  <c r="S597" i="20"/>
  <c r="R597" i="20"/>
  <c r="Q597" i="20"/>
  <c r="P597" i="20"/>
  <c r="O597" i="20"/>
  <c r="N597" i="20"/>
  <c r="M597" i="20"/>
  <c r="L597" i="20"/>
  <c r="K597" i="20"/>
  <c r="J597" i="20"/>
  <c r="I597" i="20"/>
  <c r="H597" i="20"/>
  <c r="G597" i="20"/>
  <c r="D597" i="20"/>
  <c r="C597" i="20"/>
  <c r="AC596" i="20"/>
  <c r="AB596" i="20"/>
  <c r="AA596" i="20"/>
  <c r="Z596" i="20"/>
  <c r="Y596" i="20"/>
  <c r="X596" i="20"/>
  <c r="W596" i="20"/>
  <c r="V596" i="20"/>
  <c r="U596" i="20"/>
  <c r="T596" i="20"/>
  <c r="S596" i="20"/>
  <c r="R596" i="20"/>
  <c r="Q596" i="20"/>
  <c r="P596" i="20"/>
  <c r="O596" i="20"/>
  <c r="N596" i="20"/>
  <c r="M596" i="20"/>
  <c r="L596" i="20"/>
  <c r="K596" i="20"/>
  <c r="J596" i="20"/>
  <c r="I596" i="20"/>
  <c r="F596" i="20"/>
  <c r="D596" i="20"/>
  <c r="AC595" i="20"/>
  <c r="AB595" i="20"/>
  <c r="AA595" i="20"/>
  <c r="Z595" i="20"/>
  <c r="Y595" i="20"/>
  <c r="X595" i="20"/>
  <c r="W595" i="20"/>
  <c r="V595" i="20"/>
  <c r="U595" i="20"/>
  <c r="T595" i="20"/>
  <c r="S595" i="20"/>
  <c r="R595" i="20"/>
  <c r="Q595" i="20"/>
  <c r="P595" i="20"/>
  <c r="O595" i="20"/>
  <c r="N595" i="20"/>
  <c r="M595" i="20"/>
  <c r="L595" i="20"/>
  <c r="K595" i="20"/>
  <c r="J595" i="20"/>
  <c r="I595" i="20"/>
  <c r="F595" i="20"/>
  <c r="D595" i="20"/>
  <c r="AC594" i="20"/>
  <c r="AB594" i="20"/>
  <c r="AA594" i="20"/>
  <c r="Z594" i="20"/>
  <c r="Y594" i="20"/>
  <c r="X594" i="20"/>
  <c r="W594" i="20"/>
  <c r="V594" i="20"/>
  <c r="U594" i="20"/>
  <c r="T594" i="20"/>
  <c r="S594" i="20"/>
  <c r="R594" i="20"/>
  <c r="Q594" i="20"/>
  <c r="P594" i="20"/>
  <c r="O594" i="20"/>
  <c r="N594" i="20"/>
  <c r="M594" i="20"/>
  <c r="L594" i="20"/>
  <c r="K594" i="20"/>
  <c r="J594" i="20"/>
  <c r="I594" i="20"/>
  <c r="F594" i="20"/>
  <c r="D594" i="20"/>
  <c r="AC593" i="20"/>
  <c r="AB593" i="20"/>
  <c r="AA593" i="20"/>
  <c r="Z593" i="20"/>
  <c r="Y593" i="20"/>
  <c r="X593" i="20"/>
  <c r="W593" i="20"/>
  <c r="V593" i="20"/>
  <c r="U593" i="20"/>
  <c r="T593" i="20"/>
  <c r="S593" i="20"/>
  <c r="Q593" i="20"/>
  <c r="P593" i="20"/>
  <c r="O593" i="20"/>
  <c r="N593" i="20"/>
  <c r="M593" i="20"/>
  <c r="L593" i="20"/>
  <c r="K593" i="20"/>
  <c r="J593" i="20"/>
  <c r="I593" i="20"/>
  <c r="H593" i="20"/>
  <c r="G593" i="20"/>
  <c r="E593" i="20"/>
  <c r="D593" i="20"/>
  <c r="C593" i="20"/>
  <c r="AC592" i="20"/>
  <c r="AB592" i="20"/>
  <c r="AA592" i="20"/>
  <c r="Z592" i="20"/>
  <c r="Y592" i="20"/>
  <c r="X592" i="20"/>
  <c r="W592" i="20"/>
  <c r="V592" i="20"/>
  <c r="U592" i="20"/>
  <c r="T592" i="20"/>
  <c r="S592" i="20"/>
  <c r="R592" i="20"/>
  <c r="Q592" i="20"/>
  <c r="P592" i="20"/>
  <c r="O592" i="20"/>
  <c r="N592" i="20"/>
  <c r="M592" i="20"/>
  <c r="L592" i="20"/>
  <c r="K592" i="20"/>
  <c r="J592" i="20"/>
  <c r="I592" i="20"/>
  <c r="H592" i="20"/>
  <c r="G592" i="20"/>
  <c r="F592" i="20"/>
  <c r="E592" i="20"/>
  <c r="D592" i="20"/>
  <c r="C592" i="20"/>
  <c r="AC591" i="20"/>
  <c r="AB591" i="20"/>
  <c r="AA591" i="20"/>
  <c r="Z591" i="20"/>
  <c r="Y591" i="20"/>
  <c r="X591" i="20"/>
  <c r="W591" i="20"/>
  <c r="V591" i="20"/>
  <c r="U591" i="20"/>
  <c r="T591" i="20"/>
  <c r="S591" i="20"/>
  <c r="R591" i="20"/>
  <c r="Q591" i="20"/>
  <c r="P591" i="20"/>
  <c r="O591" i="20"/>
  <c r="N591" i="20"/>
  <c r="M591" i="20"/>
  <c r="L591" i="20"/>
  <c r="K591" i="20"/>
  <c r="J591" i="20"/>
  <c r="I591" i="20"/>
  <c r="H591" i="20"/>
  <c r="F591" i="20"/>
  <c r="E591" i="20"/>
  <c r="D591" i="20"/>
  <c r="AC590" i="20"/>
  <c r="AB590" i="20"/>
  <c r="AA590" i="20"/>
  <c r="Z590" i="20"/>
  <c r="Y590" i="20"/>
  <c r="X590" i="20"/>
  <c r="W590" i="20"/>
  <c r="V590" i="20"/>
  <c r="U590" i="20"/>
  <c r="T590" i="20"/>
  <c r="S590" i="20"/>
  <c r="R590" i="20"/>
  <c r="Q590" i="20"/>
  <c r="P590" i="20"/>
  <c r="O590" i="20"/>
  <c r="N590" i="20"/>
  <c r="M590" i="20"/>
  <c r="L590" i="20"/>
  <c r="K590" i="20"/>
  <c r="J590" i="20"/>
  <c r="I590" i="20"/>
  <c r="H590" i="20"/>
  <c r="G590" i="20"/>
  <c r="D590" i="20"/>
  <c r="C590" i="20"/>
  <c r="AC589" i="20"/>
  <c r="AB589" i="20"/>
  <c r="AA589" i="20"/>
  <c r="Z589" i="20"/>
  <c r="Y589" i="20"/>
  <c r="X589" i="20"/>
  <c r="W589" i="20"/>
  <c r="V589" i="20"/>
  <c r="U589" i="20"/>
  <c r="T589" i="20"/>
  <c r="S589" i="20"/>
  <c r="R589" i="20"/>
  <c r="Q589" i="20"/>
  <c r="P589" i="20"/>
  <c r="O589" i="20"/>
  <c r="N589" i="20"/>
  <c r="M589" i="20"/>
  <c r="L589" i="20"/>
  <c r="K589" i="20"/>
  <c r="J589" i="20"/>
  <c r="I589" i="20"/>
  <c r="F589" i="20"/>
  <c r="D589" i="20"/>
  <c r="AC588" i="20"/>
  <c r="AB588" i="20"/>
  <c r="AA588" i="20"/>
  <c r="Z588" i="20"/>
  <c r="Y588" i="20"/>
  <c r="X588" i="20"/>
  <c r="W588" i="20"/>
  <c r="V588" i="20"/>
  <c r="U588" i="20"/>
  <c r="T588" i="20"/>
  <c r="S588" i="20"/>
  <c r="R588" i="20"/>
  <c r="Q588" i="20"/>
  <c r="P588" i="20"/>
  <c r="O588" i="20"/>
  <c r="N588" i="20"/>
  <c r="M588" i="20"/>
  <c r="L588" i="20"/>
  <c r="K588" i="20"/>
  <c r="J588" i="20"/>
  <c r="I588" i="20"/>
  <c r="F588" i="20"/>
  <c r="D588" i="20"/>
  <c r="AC587" i="20"/>
  <c r="AB587" i="20"/>
  <c r="Z587" i="20"/>
  <c r="Y587" i="20"/>
  <c r="X587" i="20"/>
  <c r="W587" i="20"/>
  <c r="V587" i="20"/>
  <c r="U587" i="20"/>
  <c r="T587" i="20"/>
  <c r="S587" i="20"/>
  <c r="R587" i="20"/>
  <c r="Q587" i="20"/>
  <c r="P587" i="20"/>
  <c r="O587" i="20"/>
  <c r="N587" i="20"/>
  <c r="M587" i="20"/>
  <c r="L587" i="20"/>
  <c r="K587" i="20"/>
  <c r="J587" i="20"/>
  <c r="I587" i="20"/>
  <c r="H587" i="20"/>
  <c r="G587" i="20"/>
  <c r="D587" i="20"/>
  <c r="C587" i="20"/>
  <c r="D586" i="20"/>
  <c r="AB585" i="20"/>
  <c r="Z585" i="20"/>
  <c r="X585" i="20"/>
  <c r="V585" i="20"/>
  <c r="T585" i="20"/>
  <c r="R585" i="20"/>
  <c r="P585" i="20"/>
  <c r="N585" i="20"/>
  <c r="L585" i="20"/>
  <c r="J585" i="20"/>
  <c r="H585" i="20"/>
  <c r="F585" i="20"/>
  <c r="D585" i="20"/>
  <c r="AB584" i="20"/>
  <c r="Z584" i="20"/>
  <c r="X584" i="20"/>
  <c r="V584" i="20"/>
  <c r="T584" i="20"/>
  <c r="R584" i="20"/>
  <c r="P584" i="20"/>
  <c r="N584" i="20"/>
  <c r="L584" i="20"/>
  <c r="J584" i="20"/>
  <c r="H584" i="20"/>
  <c r="F584" i="20"/>
  <c r="D584" i="20"/>
  <c r="AB583" i="20"/>
  <c r="Z583" i="20"/>
  <c r="X583" i="20"/>
  <c r="V583" i="20"/>
  <c r="T583" i="20"/>
  <c r="R583" i="20"/>
  <c r="P583" i="20"/>
  <c r="N583" i="20"/>
  <c r="L583" i="20"/>
  <c r="J583" i="20"/>
  <c r="H583" i="20"/>
  <c r="D583" i="20"/>
  <c r="AB582" i="20"/>
  <c r="Z582" i="20"/>
  <c r="X582" i="20"/>
  <c r="V582" i="20"/>
  <c r="T582" i="20"/>
  <c r="R582" i="20"/>
  <c r="Q582" i="20"/>
  <c r="P582" i="20"/>
  <c r="N582" i="20"/>
  <c r="L582" i="20"/>
  <c r="J582" i="20"/>
  <c r="H582" i="20"/>
  <c r="F582" i="20"/>
  <c r="D582" i="20"/>
  <c r="AB581" i="20"/>
  <c r="Z581" i="20"/>
  <c r="X581" i="20"/>
  <c r="V581" i="20"/>
  <c r="T581" i="20"/>
  <c r="R581" i="20"/>
  <c r="Q581" i="20"/>
  <c r="P581" i="20"/>
  <c r="N581" i="20"/>
  <c r="L581" i="20"/>
  <c r="J581" i="20"/>
  <c r="H581" i="20"/>
  <c r="D581" i="20"/>
  <c r="AB580" i="20"/>
  <c r="Z580" i="20"/>
  <c r="X580" i="20"/>
  <c r="V580" i="20"/>
  <c r="T580" i="20"/>
  <c r="R580" i="20"/>
  <c r="Q580" i="20"/>
  <c r="P580" i="20"/>
  <c r="N580" i="20"/>
  <c r="L580" i="20"/>
  <c r="J580" i="20"/>
  <c r="H580" i="20"/>
  <c r="F580" i="20"/>
  <c r="D580" i="20"/>
  <c r="AB579" i="20"/>
  <c r="Z579" i="20"/>
  <c r="X579" i="20"/>
  <c r="V579" i="20"/>
  <c r="T579" i="20"/>
  <c r="Q579" i="20"/>
  <c r="P579" i="20"/>
  <c r="N579" i="20"/>
  <c r="L579" i="20"/>
  <c r="J579" i="20"/>
  <c r="H579" i="20"/>
  <c r="D579" i="20"/>
  <c r="AB578" i="20"/>
  <c r="Z578" i="20"/>
  <c r="X578" i="20"/>
  <c r="V578" i="20"/>
  <c r="T578" i="20"/>
  <c r="R578" i="20"/>
  <c r="Q578" i="20"/>
  <c r="P578" i="20"/>
  <c r="N578" i="20"/>
  <c r="L578" i="20"/>
  <c r="J578" i="20"/>
  <c r="I578" i="20"/>
  <c r="H578" i="20"/>
  <c r="F578" i="20"/>
  <c r="D578" i="20"/>
  <c r="AB577" i="20"/>
  <c r="Z577" i="20"/>
  <c r="Y577" i="20"/>
  <c r="X577" i="20"/>
  <c r="V577" i="20"/>
  <c r="T577" i="20"/>
  <c r="R577" i="20"/>
  <c r="Q577" i="20"/>
  <c r="P577" i="20"/>
  <c r="N577" i="20"/>
  <c r="L577" i="20"/>
  <c r="J577" i="20"/>
  <c r="I577" i="20"/>
  <c r="H577" i="20"/>
  <c r="F577" i="20"/>
  <c r="D577" i="20"/>
  <c r="AB576" i="20"/>
  <c r="Z576" i="20"/>
  <c r="Y576" i="20"/>
  <c r="X576" i="20"/>
  <c r="V576" i="20"/>
  <c r="T576" i="20"/>
  <c r="R576" i="20"/>
  <c r="Q576" i="20"/>
  <c r="P576" i="20"/>
  <c r="N576" i="20"/>
  <c r="L576" i="20"/>
  <c r="J576" i="20"/>
  <c r="I576" i="20"/>
  <c r="H576" i="20"/>
  <c r="F576" i="20"/>
  <c r="D576" i="20"/>
  <c r="C576" i="20"/>
  <c r="AC575" i="20"/>
  <c r="AB575" i="20"/>
  <c r="Z575" i="20"/>
  <c r="Y575" i="20"/>
  <c r="X575" i="20"/>
  <c r="V575" i="20"/>
  <c r="U575" i="20"/>
  <c r="T575" i="20"/>
  <c r="Q575" i="20"/>
  <c r="P575" i="20"/>
  <c r="M575" i="20"/>
  <c r="L575" i="20"/>
  <c r="J575" i="20"/>
  <c r="I575" i="20"/>
  <c r="H575" i="20"/>
  <c r="F575" i="20"/>
  <c r="E575" i="20"/>
  <c r="D575" i="20"/>
  <c r="C575" i="20"/>
  <c r="AC574" i="20"/>
  <c r="AB574" i="20"/>
  <c r="AA574" i="20"/>
  <c r="Z574" i="20"/>
  <c r="Y574" i="20"/>
  <c r="X574" i="20"/>
  <c r="W574" i="20"/>
  <c r="V574" i="20"/>
  <c r="U574" i="20"/>
  <c r="T574" i="20"/>
  <c r="S574" i="20"/>
  <c r="R574" i="20"/>
  <c r="P574" i="20"/>
  <c r="O574" i="20"/>
  <c r="N574" i="20"/>
  <c r="M574" i="20"/>
  <c r="K574" i="20"/>
  <c r="J574" i="20"/>
  <c r="I574" i="20"/>
  <c r="H574" i="20"/>
  <c r="G574" i="20"/>
  <c r="F574" i="20"/>
  <c r="E574" i="20"/>
  <c r="D574" i="20"/>
  <c r="C574" i="20"/>
  <c r="AA567" i="20"/>
  <c r="Z567" i="20"/>
  <c r="Y567" i="20"/>
  <c r="W567" i="20"/>
  <c r="V567" i="20"/>
  <c r="U567" i="20"/>
  <c r="Q567" i="20"/>
  <c r="O567" i="20"/>
  <c r="N567" i="20"/>
  <c r="K567" i="20"/>
  <c r="J567" i="20"/>
  <c r="I567" i="20"/>
  <c r="G567" i="20"/>
  <c r="F567" i="20"/>
  <c r="E567" i="20"/>
  <c r="C567" i="20"/>
  <c r="AC566" i="20"/>
  <c r="AB566" i="20"/>
  <c r="Z566" i="20"/>
  <c r="Y566" i="20"/>
  <c r="V566" i="20"/>
  <c r="T566" i="20"/>
  <c r="Q566" i="20"/>
  <c r="P566" i="20"/>
  <c r="N566" i="20"/>
  <c r="L566" i="20"/>
  <c r="J566" i="20"/>
  <c r="I566" i="20"/>
  <c r="F566" i="20"/>
  <c r="E566" i="20"/>
  <c r="D566" i="20"/>
  <c r="AC565" i="20"/>
  <c r="AB565" i="20"/>
  <c r="X565" i="20"/>
  <c r="W565" i="20"/>
  <c r="T565" i="20"/>
  <c r="Q565" i="20"/>
  <c r="M565" i="20"/>
  <c r="K565" i="20"/>
  <c r="I565" i="20"/>
  <c r="G565" i="20"/>
  <c r="E565" i="20"/>
  <c r="C565" i="20"/>
  <c r="AB564" i="20"/>
  <c r="V564" i="20"/>
  <c r="T564" i="20"/>
  <c r="P564" i="20"/>
  <c r="O564" i="20"/>
  <c r="N564" i="20"/>
  <c r="L564" i="20"/>
  <c r="K564" i="20"/>
  <c r="J564" i="20"/>
  <c r="G564" i="20"/>
  <c r="F564" i="20"/>
  <c r="D564" i="20"/>
  <c r="C564" i="20"/>
  <c r="AC563" i="20"/>
  <c r="AA563" i="20"/>
  <c r="Z563" i="20"/>
  <c r="Y563" i="20"/>
  <c r="W563" i="20"/>
  <c r="V563" i="20"/>
  <c r="U563" i="20"/>
  <c r="S563" i="20"/>
  <c r="R563" i="20"/>
  <c r="Q563" i="20"/>
  <c r="O563" i="20"/>
  <c r="N563" i="20"/>
  <c r="M563" i="20"/>
  <c r="K563" i="20"/>
  <c r="J563" i="20"/>
  <c r="I563" i="20"/>
  <c r="G563" i="20"/>
  <c r="F563" i="20"/>
  <c r="E563" i="20"/>
  <c r="C563" i="20"/>
  <c r="AC562" i="20"/>
  <c r="AB562" i="20"/>
  <c r="Z562" i="20"/>
  <c r="V562" i="20"/>
  <c r="U562" i="20"/>
  <c r="T562" i="20"/>
  <c r="Q562" i="20"/>
  <c r="P562" i="20"/>
  <c r="N562" i="20"/>
  <c r="L562" i="20"/>
  <c r="J562" i="20"/>
  <c r="I562" i="20"/>
  <c r="F562" i="20"/>
  <c r="E562" i="20"/>
  <c r="D562" i="20"/>
  <c r="AB561" i="20"/>
  <c r="W561" i="20"/>
  <c r="T561" i="20"/>
  <c r="Q561" i="20"/>
  <c r="P561" i="20"/>
  <c r="O561" i="20"/>
  <c r="L561" i="20"/>
  <c r="K561" i="20"/>
  <c r="I561" i="20"/>
  <c r="G561" i="20"/>
  <c r="E561" i="20"/>
  <c r="D561" i="20"/>
  <c r="C561" i="20"/>
  <c r="AB560" i="20"/>
  <c r="AA560" i="20"/>
  <c r="Z560" i="20"/>
  <c r="P560" i="20"/>
  <c r="N560" i="20"/>
  <c r="L560" i="20"/>
  <c r="K560" i="20"/>
  <c r="J560" i="20"/>
  <c r="H560" i="20"/>
  <c r="G560" i="20"/>
  <c r="D560" i="20"/>
  <c r="C560" i="20"/>
  <c r="AA559" i="20"/>
  <c r="Z559" i="20"/>
  <c r="Y559" i="20"/>
  <c r="W559" i="20"/>
  <c r="V559" i="20"/>
  <c r="S559" i="20"/>
  <c r="R559" i="20"/>
  <c r="O559" i="20"/>
  <c r="N559" i="20"/>
  <c r="K559" i="20"/>
  <c r="J559" i="20"/>
  <c r="I559" i="20"/>
  <c r="G559" i="20"/>
  <c r="E559" i="20"/>
  <c r="C559" i="20"/>
  <c r="AC558" i="20"/>
  <c r="AB558" i="20"/>
  <c r="Z558" i="20"/>
  <c r="Y558" i="20"/>
  <c r="X558" i="20"/>
  <c r="V558" i="20"/>
  <c r="U558" i="20"/>
  <c r="P558" i="20"/>
  <c r="N558" i="20"/>
  <c r="L558" i="20"/>
  <c r="J558" i="20"/>
  <c r="I558" i="20"/>
  <c r="H558" i="20"/>
  <c r="E558" i="20"/>
  <c r="D558" i="20"/>
  <c r="AC557" i="20"/>
  <c r="AB557" i="20"/>
  <c r="X557" i="20"/>
  <c r="W557" i="20"/>
  <c r="S557" i="20"/>
  <c r="O557" i="20"/>
  <c r="L557" i="20"/>
  <c r="K557" i="20"/>
  <c r="I557" i="20"/>
  <c r="H557" i="20"/>
  <c r="G557" i="20"/>
  <c r="E557" i="20"/>
  <c r="D557" i="20"/>
  <c r="C557" i="20"/>
  <c r="AB556" i="20"/>
  <c r="AA556" i="20"/>
  <c r="Z556" i="20"/>
  <c r="X556" i="20"/>
  <c r="V556" i="20"/>
  <c r="O556" i="20"/>
  <c r="N556" i="20"/>
  <c r="L556" i="20"/>
  <c r="K556" i="20"/>
  <c r="J556" i="20"/>
  <c r="H556" i="20"/>
  <c r="G556" i="20"/>
  <c r="D556" i="20"/>
  <c r="C556" i="20"/>
  <c r="AA555" i="20"/>
  <c r="Z555" i="20"/>
  <c r="Y555" i="20"/>
  <c r="W555" i="20"/>
  <c r="V555" i="20"/>
  <c r="U555" i="20"/>
  <c r="S555" i="20"/>
  <c r="R555" i="20"/>
  <c r="O555" i="20"/>
  <c r="N555" i="20"/>
  <c r="K555" i="20"/>
  <c r="J555" i="20"/>
  <c r="I555" i="20"/>
  <c r="G555" i="20"/>
  <c r="E555" i="20"/>
  <c r="C555" i="20"/>
  <c r="AC554" i="20"/>
  <c r="AB554" i="20"/>
  <c r="Z554" i="20"/>
  <c r="Y554" i="20"/>
  <c r="T554" i="20"/>
  <c r="R554" i="20"/>
  <c r="Q554" i="20"/>
  <c r="P554" i="20"/>
  <c r="N554" i="20"/>
  <c r="M554" i="20"/>
  <c r="L554" i="20"/>
  <c r="J554" i="20"/>
  <c r="I554" i="20"/>
  <c r="H554" i="20"/>
  <c r="F554" i="20"/>
  <c r="E554" i="20"/>
  <c r="D554" i="20"/>
  <c r="AB553" i="20"/>
  <c r="X553" i="20"/>
  <c r="W553" i="20"/>
  <c r="U553" i="20"/>
  <c r="S553" i="20"/>
  <c r="P553" i="20"/>
  <c r="O553" i="20"/>
  <c r="L553" i="20"/>
  <c r="K553" i="20"/>
  <c r="I553" i="20"/>
  <c r="H553" i="20"/>
  <c r="G553" i="20"/>
  <c r="E553" i="20"/>
  <c r="D553" i="20"/>
  <c r="C553" i="20"/>
  <c r="AB552" i="20"/>
  <c r="AA552" i="20"/>
  <c r="Z552" i="20"/>
  <c r="V552" i="20"/>
  <c r="T552" i="20"/>
  <c r="R552" i="20"/>
  <c r="O552" i="20"/>
  <c r="N552" i="20"/>
  <c r="L552" i="20"/>
  <c r="K552" i="20"/>
  <c r="J552" i="20"/>
  <c r="H552" i="20"/>
  <c r="G552" i="20"/>
  <c r="F552" i="20"/>
  <c r="D552" i="20"/>
  <c r="C552" i="20"/>
  <c r="AA551" i="20"/>
  <c r="Z551" i="20"/>
  <c r="Y551" i="20"/>
  <c r="W551" i="20"/>
  <c r="V551" i="20"/>
  <c r="S551" i="20"/>
  <c r="R551" i="20"/>
  <c r="O551" i="20"/>
  <c r="N551" i="20"/>
  <c r="K551" i="20"/>
  <c r="J551" i="20"/>
  <c r="I551" i="20"/>
  <c r="G551" i="20"/>
  <c r="E551" i="20"/>
  <c r="C551" i="20"/>
  <c r="AC550" i="20"/>
  <c r="AB550" i="20"/>
  <c r="Z550" i="20"/>
  <c r="Y550" i="20"/>
  <c r="T550" i="20"/>
  <c r="R550" i="20"/>
  <c r="Q550" i="20"/>
  <c r="N550" i="20"/>
  <c r="M550" i="20"/>
  <c r="L550" i="20"/>
  <c r="J550" i="20"/>
  <c r="I550" i="20"/>
  <c r="H550" i="20"/>
  <c r="F550" i="20"/>
  <c r="E550" i="20"/>
  <c r="D550" i="20"/>
  <c r="AB549" i="20"/>
  <c r="X549" i="20"/>
  <c r="W549" i="20"/>
  <c r="U549" i="20"/>
  <c r="S549" i="20"/>
  <c r="P549" i="20"/>
  <c r="O549" i="20"/>
  <c r="L549" i="20"/>
  <c r="K549" i="20"/>
  <c r="I549" i="20"/>
  <c r="H549" i="20"/>
  <c r="G549" i="20"/>
  <c r="E549" i="20"/>
  <c r="D549" i="20"/>
  <c r="C549" i="20"/>
  <c r="AB548" i="20"/>
  <c r="AA548" i="20"/>
  <c r="Z548" i="20"/>
  <c r="T548" i="20"/>
  <c r="R548" i="20"/>
  <c r="O548" i="20"/>
  <c r="N548" i="20"/>
  <c r="L548" i="20"/>
  <c r="K548" i="20"/>
  <c r="J548" i="20"/>
  <c r="H548" i="20"/>
  <c r="G548" i="20"/>
  <c r="F548" i="20"/>
  <c r="D548" i="20"/>
  <c r="C548" i="20"/>
  <c r="AC547" i="20"/>
  <c r="AA547" i="20"/>
  <c r="Z547" i="20"/>
  <c r="Y547" i="20"/>
  <c r="W547" i="20"/>
  <c r="U547" i="20"/>
  <c r="S547" i="20"/>
  <c r="R547" i="20"/>
  <c r="Q547" i="20"/>
  <c r="O547" i="20"/>
  <c r="N547" i="20"/>
  <c r="M547" i="20"/>
  <c r="K547" i="20"/>
  <c r="J547" i="20"/>
  <c r="I547" i="20"/>
  <c r="G547" i="20"/>
  <c r="F547" i="20"/>
  <c r="E547" i="20"/>
  <c r="C547" i="20"/>
  <c r="AC546" i="20"/>
  <c r="AB546" i="20"/>
  <c r="Z546" i="20"/>
  <c r="Y546" i="20"/>
  <c r="X546" i="20"/>
  <c r="V546" i="20"/>
  <c r="U546" i="20"/>
  <c r="T546" i="20"/>
  <c r="R546" i="20"/>
  <c r="Q546" i="20"/>
  <c r="P546" i="20"/>
  <c r="N546" i="20"/>
  <c r="M546" i="20"/>
  <c r="L546" i="20"/>
  <c r="J546" i="20"/>
  <c r="I546" i="20"/>
  <c r="H546" i="20"/>
  <c r="F546" i="20"/>
  <c r="E546" i="20"/>
  <c r="D546" i="20"/>
  <c r="AB545" i="20"/>
  <c r="X545" i="20"/>
  <c r="W545" i="20"/>
  <c r="U545" i="20"/>
  <c r="S545" i="20"/>
  <c r="P545" i="20"/>
  <c r="O545" i="20"/>
  <c r="L545" i="20"/>
  <c r="K545" i="20"/>
  <c r="I545" i="20"/>
  <c r="H545" i="20"/>
  <c r="G545" i="20"/>
  <c r="E545" i="20"/>
  <c r="D545" i="20"/>
  <c r="C545" i="20"/>
  <c r="AB544" i="20"/>
  <c r="AA544" i="20"/>
  <c r="Z544" i="20"/>
  <c r="V544" i="20"/>
  <c r="R544" i="20"/>
  <c r="P544" i="20"/>
  <c r="O544" i="20"/>
  <c r="N544" i="20"/>
  <c r="L544" i="20"/>
  <c r="K544" i="20"/>
  <c r="J544" i="20"/>
  <c r="H544" i="20"/>
  <c r="G544" i="20"/>
  <c r="D544" i="20"/>
  <c r="C544" i="20"/>
  <c r="AC543" i="20"/>
  <c r="AA543" i="20"/>
  <c r="Z543" i="20"/>
  <c r="Y543" i="20"/>
  <c r="W543" i="20"/>
  <c r="V543" i="20"/>
  <c r="U543" i="20"/>
  <c r="S543" i="20"/>
  <c r="R543" i="20"/>
  <c r="Q543" i="20"/>
  <c r="O543" i="20"/>
  <c r="N543" i="20"/>
  <c r="M543" i="20"/>
  <c r="K543" i="20"/>
  <c r="J543" i="20"/>
  <c r="I543" i="20"/>
  <c r="G543" i="20"/>
  <c r="F543" i="20"/>
  <c r="E543" i="20"/>
  <c r="C543" i="20"/>
  <c r="AC542" i="20"/>
  <c r="AB542" i="20"/>
  <c r="Z542" i="20"/>
  <c r="Y542" i="20"/>
  <c r="U542" i="20"/>
  <c r="T542" i="20"/>
  <c r="R542" i="20"/>
  <c r="Q542" i="20"/>
  <c r="P542" i="20"/>
  <c r="N542" i="20"/>
  <c r="M542" i="20"/>
  <c r="L542" i="20"/>
  <c r="J542" i="20"/>
  <c r="I542" i="20"/>
  <c r="H542" i="20"/>
  <c r="F542" i="20"/>
  <c r="E542" i="20"/>
  <c r="D542" i="20"/>
  <c r="AC541" i="20"/>
  <c r="AB541" i="20"/>
  <c r="X541" i="20"/>
  <c r="W541" i="20"/>
  <c r="U541" i="20"/>
  <c r="T541" i="20"/>
  <c r="S541" i="20"/>
  <c r="Q541" i="20"/>
  <c r="P541" i="20"/>
  <c r="O541" i="20"/>
  <c r="M541" i="20"/>
  <c r="L541" i="20"/>
  <c r="K541" i="20"/>
  <c r="I541" i="20"/>
  <c r="H541" i="20"/>
  <c r="G541" i="20"/>
  <c r="E541" i="20"/>
  <c r="D541" i="20"/>
  <c r="C541" i="20"/>
  <c r="AB540" i="20"/>
  <c r="AA540" i="20"/>
  <c r="Z540" i="20"/>
  <c r="V540" i="20"/>
  <c r="T540" i="20"/>
  <c r="P540" i="20"/>
  <c r="O540" i="20"/>
  <c r="N540" i="20"/>
  <c r="L540" i="20"/>
  <c r="K540" i="20"/>
  <c r="J540" i="20"/>
  <c r="G540" i="20"/>
  <c r="F540" i="20"/>
  <c r="D540" i="20"/>
  <c r="C540" i="20"/>
  <c r="AA539" i="20"/>
  <c r="Z539" i="20"/>
  <c r="Y539" i="20"/>
  <c r="W539" i="20"/>
  <c r="V539" i="20"/>
  <c r="Q539" i="20"/>
  <c r="O539" i="20"/>
  <c r="N539" i="20"/>
  <c r="K539" i="20"/>
  <c r="J539" i="20"/>
  <c r="I539" i="20"/>
  <c r="G539" i="20"/>
  <c r="F539" i="20"/>
  <c r="E539" i="20"/>
  <c r="C539" i="20"/>
  <c r="AC538" i="20"/>
  <c r="AB538" i="20"/>
  <c r="Z538" i="20"/>
  <c r="Y538" i="20"/>
  <c r="X538" i="20"/>
  <c r="V538" i="20"/>
  <c r="T538" i="20"/>
  <c r="R538" i="20"/>
  <c r="Q538" i="20"/>
  <c r="P538" i="20"/>
  <c r="N538" i="20"/>
  <c r="M538" i="20"/>
  <c r="L538" i="20"/>
  <c r="J538" i="20"/>
  <c r="I538" i="20"/>
  <c r="H538" i="20"/>
  <c r="F538" i="20"/>
  <c r="E538" i="20"/>
  <c r="D538" i="20"/>
  <c r="AC537" i="20"/>
  <c r="AB537" i="20"/>
  <c r="W537" i="20"/>
  <c r="U537" i="20"/>
  <c r="T537" i="20"/>
  <c r="S537" i="20"/>
  <c r="Q537" i="20"/>
  <c r="P537" i="20"/>
  <c r="O537" i="20"/>
  <c r="M537" i="20"/>
  <c r="L537" i="20"/>
  <c r="K537" i="20"/>
  <c r="I537" i="20"/>
  <c r="H537" i="20"/>
  <c r="G537" i="20"/>
  <c r="E537" i="20"/>
  <c r="D537" i="20"/>
  <c r="C537" i="20"/>
  <c r="AB536" i="20"/>
  <c r="AA536" i="20"/>
  <c r="Z536" i="20"/>
  <c r="T536" i="20"/>
  <c r="R536" i="20"/>
  <c r="O536" i="20"/>
  <c r="N536" i="20"/>
  <c r="L536" i="20"/>
  <c r="K536" i="20"/>
  <c r="J536" i="20"/>
  <c r="H536" i="20"/>
  <c r="G536" i="20"/>
  <c r="C536" i="20"/>
  <c r="AC535" i="20"/>
  <c r="AA535" i="20"/>
  <c r="Z535" i="20"/>
  <c r="Y535" i="20"/>
  <c r="W535" i="20"/>
  <c r="V535" i="20"/>
  <c r="S535" i="20"/>
  <c r="R535" i="20"/>
  <c r="O535" i="20"/>
  <c r="N535" i="20"/>
  <c r="M535" i="20"/>
  <c r="K535" i="20"/>
  <c r="I535" i="20"/>
  <c r="G535" i="20"/>
  <c r="F535" i="20"/>
  <c r="E535" i="20"/>
  <c r="C535" i="20"/>
  <c r="AC534" i="20"/>
  <c r="AB534" i="20"/>
  <c r="Z534" i="20"/>
  <c r="Y534" i="20"/>
  <c r="X534" i="20"/>
  <c r="V534" i="20"/>
  <c r="U534" i="20"/>
  <c r="T534" i="20"/>
  <c r="R534" i="20"/>
  <c r="Q534" i="20"/>
  <c r="P534" i="20"/>
  <c r="N534" i="20"/>
  <c r="M534" i="20"/>
  <c r="L534" i="20"/>
  <c r="J534" i="20"/>
  <c r="I534" i="20"/>
  <c r="H534" i="20"/>
  <c r="F534" i="20"/>
  <c r="E534" i="20"/>
  <c r="D534" i="20"/>
  <c r="AC533" i="20"/>
  <c r="AB533" i="20"/>
  <c r="X533" i="20"/>
  <c r="W533" i="20"/>
  <c r="U533" i="20"/>
  <c r="T533" i="20"/>
  <c r="S533" i="20"/>
  <c r="M533" i="20"/>
  <c r="L533" i="20"/>
  <c r="K533" i="20"/>
  <c r="I533" i="20"/>
  <c r="G533" i="20"/>
  <c r="E533" i="20"/>
  <c r="D533" i="20"/>
  <c r="C533" i="20"/>
  <c r="AB532" i="20"/>
  <c r="AA532" i="20"/>
  <c r="Z532" i="20"/>
  <c r="V532" i="20"/>
  <c r="T532" i="20"/>
  <c r="R532" i="20"/>
  <c r="O532" i="20"/>
  <c r="N532" i="20"/>
  <c r="L532" i="20"/>
  <c r="K532" i="20"/>
  <c r="J532" i="20"/>
  <c r="H532" i="20"/>
  <c r="G532" i="20"/>
  <c r="F532" i="20"/>
  <c r="D532" i="20"/>
  <c r="C532" i="20"/>
  <c r="AA531" i="20"/>
  <c r="Z531" i="20"/>
  <c r="Y531" i="20"/>
  <c r="W531" i="20"/>
  <c r="V531" i="20"/>
  <c r="U531" i="20"/>
  <c r="S531" i="20"/>
  <c r="R531" i="20"/>
  <c r="O531" i="20"/>
  <c r="N531" i="20"/>
  <c r="K531" i="20"/>
  <c r="J531" i="20"/>
  <c r="I531" i="20"/>
  <c r="G531" i="20"/>
  <c r="E531" i="20"/>
  <c r="C531" i="20"/>
  <c r="AC530" i="20"/>
  <c r="AB530" i="20"/>
  <c r="Z530" i="20"/>
  <c r="Y530" i="20"/>
  <c r="V530" i="20"/>
  <c r="U530" i="20"/>
  <c r="T530" i="20"/>
  <c r="Q530" i="20"/>
  <c r="P530" i="20"/>
  <c r="N530" i="20"/>
  <c r="M530" i="20"/>
  <c r="L530" i="20"/>
  <c r="J530" i="20"/>
  <c r="I530" i="20"/>
  <c r="H530" i="20"/>
  <c r="F530" i="20"/>
  <c r="AC529" i="20"/>
  <c r="W529" i="20"/>
  <c r="U529" i="20"/>
  <c r="S529" i="20"/>
  <c r="O529" i="20"/>
  <c r="M529" i="20"/>
  <c r="L529" i="20"/>
  <c r="K529" i="20"/>
  <c r="I529" i="20"/>
  <c r="H529" i="20"/>
  <c r="G529" i="20"/>
  <c r="E529" i="20"/>
  <c r="D529" i="20"/>
  <c r="C529" i="20"/>
  <c r="AB528" i="20"/>
  <c r="AA528" i="20"/>
  <c r="V528" i="20"/>
  <c r="R528" i="20"/>
  <c r="O528" i="20"/>
  <c r="N528" i="20"/>
  <c r="L528" i="20"/>
  <c r="K528" i="20"/>
  <c r="J528" i="20"/>
  <c r="H528" i="20"/>
  <c r="G528" i="20"/>
  <c r="C528" i="20"/>
  <c r="Z527" i="20"/>
  <c r="Y527" i="20"/>
  <c r="W527" i="20"/>
  <c r="V527" i="20"/>
  <c r="U527" i="20"/>
  <c r="S527" i="20"/>
  <c r="R527" i="20"/>
  <c r="Q527" i="20"/>
  <c r="O527" i="20"/>
  <c r="N527" i="20"/>
  <c r="M527" i="20"/>
  <c r="K527" i="20"/>
  <c r="J527" i="20"/>
  <c r="I527" i="20"/>
  <c r="G527" i="20"/>
  <c r="F527" i="20"/>
  <c r="E527" i="20"/>
  <c r="C527" i="20"/>
  <c r="AB526" i="20"/>
  <c r="Z526" i="20"/>
  <c r="Y526" i="20"/>
  <c r="X526" i="20"/>
  <c r="V526" i="20"/>
  <c r="R526" i="20"/>
  <c r="P526" i="20"/>
  <c r="N526" i="20"/>
  <c r="L526" i="20"/>
  <c r="J526" i="20"/>
  <c r="I526" i="20"/>
  <c r="H526" i="20"/>
  <c r="E526" i="20"/>
  <c r="D526" i="20"/>
  <c r="AC525" i="20"/>
  <c r="AB525" i="20"/>
  <c r="X525" i="20"/>
  <c r="W525" i="20"/>
  <c r="U525" i="20"/>
  <c r="T525" i="20"/>
  <c r="S525" i="20"/>
  <c r="Q525" i="20"/>
  <c r="P525" i="20"/>
  <c r="O525" i="20"/>
  <c r="M525" i="20"/>
  <c r="L525" i="20"/>
  <c r="K525" i="20"/>
  <c r="I525" i="20"/>
  <c r="G525" i="20"/>
  <c r="E525" i="20"/>
  <c r="D525" i="20"/>
  <c r="C525" i="20"/>
  <c r="AB524" i="20"/>
  <c r="AA524" i="20"/>
  <c r="Z524" i="20"/>
  <c r="X524" i="20"/>
  <c r="T524" i="20"/>
  <c r="S524" i="20"/>
  <c r="R524" i="20"/>
  <c r="P524" i="20"/>
  <c r="N524" i="20"/>
  <c r="L524" i="20"/>
  <c r="K524" i="20"/>
  <c r="J524" i="20"/>
  <c r="H524" i="20"/>
  <c r="G524" i="20"/>
  <c r="F524" i="20"/>
  <c r="D524" i="20"/>
  <c r="C524" i="20"/>
  <c r="AC523" i="20"/>
  <c r="AA523" i="20"/>
  <c r="Z523" i="20"/>
  <c r="Y523" i="20"/>
  <c r="W523" i="20"/>
  <c r="V523" i="20"/>
  <c r="S523" i="20"/>
  <c r="R523" i="20"/>
  <c r="Q523" i="20"/>
  <c r="N523" i="20"/>
  <c r="M523" i="20"/>
  <c r="K523" i="20"/>
  <c r="J523" i="20"/>
  <c r="I523" i="20"/>
  <c r="G523" i="20"/>
  <c r="F523" i="20"/>
  <c r="E523" i="20"/>
  <c r="C523" i="20"/>
  <c r="AC522" i="20"/>
  <c r="AB522" i="20"/>
  <c r="Z522" i="20"/>
  <c r="Y522" i="20"/>
  <c r="X522" i="20"/>
  <c r="V522" i="20"/>
  <c r="T522" i="20"/>
  <c r="R522" i="20"/>
  <c r="Q522" i="20"/>
  <c r="P522" i="20"/>
  <c r="N522" i="20"/>
  <c r="M522" i="20"/>
  <c r="L522" i="20"/>
  <c r="J522" i="20"/>
  <c r="I522" i="20"/>
  <c r="F522" i="20"/>
  <c r="E522" i="20"/>
  <c r="D522" i="20"/>
  <c r="AC521" i="20"/>
  <c r="AB521" i="20"/>
  <c r="X521" i="20"/>
  <c r="W521" i="20"/>
  <c r="T521" i="20"/>
  <c r="S521" i="20"/>
  <c r="Q521" i="20"/>
  <c r="P521" i="20"/>
  <c r="O521" i="20"/>
  <c r="M521" i="20"/>
  <c r="L521" i="20"/>
  <c r="K521" i="20"/>
  <c r="I521" i="20"/>
  <c r="H521" i="20"/>
  <c r="G521" i="20"/>
  <c r="E521" i="20"/>
  <c r="D521" i="20"/>
  <c r="C521" i="20"/>
  <c r="AB520" i="20"/>
  <c r="AA520" i="20"/>
  <c r="Z520" i="20"/>
  <c r="V520" i="20"/>
  <c r="T520" i="20"/>
  <c r="R520" i="20"/>
  <c r="P520" i="20"/>
  <c r="N520" i="20"/>
  <c r="L520" i="20"/>
  <c r="J520" i="20"/>
  <c r="G520" i="20"/>
  <c r="F520" i="20"/>
  <c r="D520" i="20"/>
  <c r="C520" i="20"/>
  <c r="AC519" i="20"/>
  <c r="AA519" i="20"/>
  <c r="Z519" i="20"/>
  <c r="Y519" i="20"/>
  <c r="W519" i="20"/>
  <c r="S519" i="20"/>
  <c r="R519" i="20"/>
  <c r="Q519" i="20"/>
  <c r="N519" i="20"/>
  <c r="M519" i="20"/>
  <c r="K519" i="20"/>
  <c r="J519" i="20"/>
  <c r="I519" i="20"/>
  <c r="G519" i="20"/>
  <c r="F519" i="20"/>
  <c r="E519" i="20"/>
  <c r="C519" i="20"/>
  <c r="AC518" i="20"/>
  <c r="AB518" i="20"/>
  <c r="Z518" i="20"/>
  <c r="Y518" i="20"/>
  <c r="U518" i="20"/>
  <c r="T518" i="20"/>
  <c r="R518" i="20"/>
  <c r="Q518" i="20"/>
  <c r="P518" i="20"/>
  <c r="N518" i="20"/>
  <c r="M518" i="20"/>
  <c r="L518" i="20"/>
  <c r="J518" i="20"/>
  <c r="I518" i="20"/>
  <c r="H518" i="20"/>
  <c r="F518" i="20"/>
  <c r="E518" i="20"/>
  <c r="D518" i="20"/>
  <c r="AB517" i="20"/>
  <c r="X517" i="20"/>
  <c r="W517" i="20"/>
  <c r="S517" i="20"/>
  <c r="O517" i="20"/>
  <c r="L517" i="20"/>
  <c r="K517" i="20"/>
  <c r="I517" i="20"/>
  <c r="H517" i="20"/>
  <c r="G517" i="20"/>
  <c r="E517" i="20"/>
  <c r="D517" i="20"/>
  <c r="C517" i="20"/>
  <c r="AB516" i="20"/>
  <c r="AA516" i="20"/>
  <c r="Z516" i="20"/>
  <c r="V516" i="20"/>
  <c r="R516" i="20"/>
  <c r="P516" i="20"/>
  <c r="N516" i="20"/>
  <c r="L516" i="20"/>
  <c r="K516" i="20"/>
  <c r="J516" i="20"/>
  <c r="H516" i="20"/>
  <c r="G516" i="20"/>
  <c r="D516" i="20"/>
  <c r="C516" i="20"/>
  <c r="AC515" i="20"/>
  <c r="AA515" i="20"/>
  <c r="Z515" i="20"/>
  <c r="Y515" i="20"/>
  <c r="W515" i="20"/>
  <c r="V515" i="20"/>
  <c r="U515" i="20"/>
  <c r="S515" i="20"/>
  <c r="R515" i="20"/>
  <c r="Q515" i="20"/>
  <c r="N515" i="20"/>
  <c r="M515" i="20"/>
  <c r="K515" i="20"/>
  <c r="J515" i="20"/>
  <c r="I515" i="20"/>
  <c r="G515" i="20"/>
  <c r="F515" i="20"/>
  <c r="E515" i="20"/>
  <c r="C515" i="20"/>
  <c r="AB514" i="20"/>
  <c r="Z514" i="20"/>
  <c r="Y514" i="20"/>
  <c r="X514" i="20"/>
  <c r="V514" i="20"/>
  <c r="R514" i="20"/>
  <c r="P514" i="20"/>
  <c r="N514" i="20"/>
  <c r="L514" i="20"/>
  <c r="J514" i="20"/>
  <c r="I514" i="20"/>
  <c r="H514" i="20"/>
  <c r="E514" i="20"/>
  <c r="D514" i="20"/>
  <c r="AB513" i="20"/>
  <c r="X513" i="20"/>
  <c r="W513" i="20"/>
  <c r="U513" i="20"/>
  <c r="S513" i="20"/>
  <c r="P513" i="20"/>
  <c r="O513" i="20"/>
  <c r="L513" i="20"/>
  <c r="K513" i="20"/>
  <c r="I513" i="20"/>
  <c r="H513" i="20"/>
  <c r="G513" i="20"/>
  <c r="E513" i="20"/>
  <c r="D513" i="20"/>
  <c r="C513" i="20"/>
  <c r="AB512" i="20"/>
  <c r="AA512" i="20"/>
  <c r="Z512" i="20"/>
  <c r="T512" i="20"/>
  <c r="R512" i="20"/>
  <c r="P512" i="20"/>
  <c r="N512" i="20"/>
  <c r="L512" i="20"/>
  <c r="K512" i="20"/>
  <c r="J512" i="20"/>
  <c r="H512" i="20"/>
  <c r="G512" i="20"/>
  <c r="F512" i="20"/>
  <c r="D512" i="20"/>
  <c r="C512" i="20"/>
  <c r="AA511" i="20"/>
  <c r="Z511" i="20"/>
  <c r="Y511" i="20"/>
  <c r="W511" i="20"/>
  <c r="V511" i="20"/>
  <c r="U511" i="20"/>
  <c r="S511" i="20"/>
  <c r="R511" i="20"/>
  <c r="N511" i="20"/>
  <c r="K511" i="20"/>
  <c r="J511" i="20"/>
  <c r="I511" i="20"/>
  <c r="G511" i="20"/>
  <c r="E511" i="20"/>
  <c r="C511" i="20"/>
  <c r="AC510" i="20"/>
  <c r="AB510" i="20"/>
  <c r="Z510" i="20"/>
  <c r="Y510" i="20"/>
  <c r="V510" i="20"/>
  <c r="U510" i="20"/>
  <c r="T510" i="20"/>
  <c r="R510" i="20"/>
  <c r="P510" i="20"/>
  <c r="M510" i="20"/>
  <c r="L510" i="20"/>
  <c r="J510" i="20"/>
  <c r="I510" i="20"/>
  <c r="F510" i="20"/>
  <c r="E510" i="20"/>
  <c r="D510" i="20"/>
  <c r="AB509" i="20"/>
  <c r="X509" i="20"/>
  <c r="W509" i="20"/>
  <c r="S509" i="20"/>
  <c r="P509" i="20"/>
  <c r="O509" i="20"/>
  <c r="L509" i="20"/>
  <c r="K509" i="20"/>
  <c r="I509" i="20"/>
  <c r="H509" i="20"/>
  <c r="G509" i="20"/>
  <c r="E509" i="20"/>
  <c r="D509" i="20"/>
  <c r="C509" i="20"/>
  <c r="AB508" i="20"/>
  <c r="AA508" i="20"/>
  <c r="Z508" i="20"/>
  <c r="V508" i="20"/>
  <c r="T508" i="20"/>
  <c r="R508" i="20"/>
  <c r="P508" i="20"/>
  <c r="N508" i="20"/>
  <c r="L508" i="20"/>
  <c r="K508" i="20"/>
  <c r="J508" i="20"/>
  <c r="H508" i="20"/>
  <c r="G508" i="20"/>
  <c r="F508" i="20"/>
  <c r="D508" i="20"/>
  <c r="C508" i="20"/>
  <c r="AC507" i="20"/>
  <c r="AA507" i="20"/>
  <c r="Z507" i="20"/>
  <c r="Y507" i="20"/>
  <c r="W507" i="20"/>
  <c r="V507" i="20"/>
  <c r="U507" i="20"/>
  <c r="S507" i="20"/>
  <c r="R507" i="20"/>
  <c r="Q507" i="20"/>
  <c r="N507" i="20"/>
  <c r="M507" i="20"/>
  <c r="J507" i="20"/>
  <c r="I507" i="20"/>
  <c r="G507" i="20"/>
  <c r="F507" i="20"/>
  <c r="E507" i="20"/>
  <c r="C507" i="20"/>
  <c r="AB506" i="20"/>
  <c r="Z506" i="20"/>
  <c r="Y506" i="20"/>
  <c r="X506" i="20"/>
  <c r="V506" i="20"/>
  <c r="U506" i="20"/>
  <c r="T506" i="20"/>
  <c r="R506" i="20"/>
  <c r="Q506" i="20"/>
  <c r="P506" i="20"/>
  <c r="N506" i="20"/>
  <c r="M506" i="20"/>
  <c r="L506" i="20"/>
  <c r="J506" i="20"/>
  <c r="I506" i="20"/>
  <c r="H506" i="20"/>
  <c r="F506" i="20"/>
  <c r="E506" i="20"/>
  <c r="D506" i="20"/>
  <c r="AB505" i="20"/>
  <c r="W505" i="20"/>
  <c r="U505" i="20"/>
  <c r="T505" i="20"/>
  <c r="Q505" i="20"/>
  <c r="P505" i="20"/>
  <c r="O505" i="20"/>
  <c r="L505" i="20"/>
  <c r="K505" i="20"/>
  <c r="I505" i="20"/>
  <c r="G505" i="20"/>
  <c r="E505" i="20"/>
  <c r="D505" i="20"/>
  <c r="C505" i="20"/>
  <c r="AB504" i="20"/>
  <c r="Z504" i="20"/>
  <c r="W504" i="20"/>
  <c r="V504" i="20"/>
  <c r="T504" i="20"/>
  <c r="R504" i="20"/>
  <c r="P504" i="20"/>
  <c r="N504" i="20"/>
  <c r="L504" i="20"/>
  <c r="K504" i="20"/>
  <c r="J504" i="20"/>
  <c r="H504" i="20"/>
  <c r="F504" i="20"/>
  <c r="C504" i="20"/>
  <c r="Z503" i="20"/>
  <c r="Y503" i="20"/>
  <c r="W503" i="20"/>
  <c r="V503" i="20"/>
  <c r="U503" i="20"/>
  <c r="S503" i="20"/>
  <c r="R503" i="20"/>
  <c r="Q503" i="20"/>
  <c r="N503" i="20"/>
  <c r="M503" i="20"/>
  <c r="K503" i="20"/>
  <c r="J503" i="20"/>
  <c r="I503" i="20"/>
  <c r="G503" i="20"/>
  <c r="F503" i="20"/>
  <c r="E503" i="20"/>
  <c r="C503" i="20"/>
  <c r="AB502" i="20"/>
  <c r="Z502" i="20"/>
  <c r="Y502" i="20"/>
  <c r="X502" i="20"/>
  <c r="V502" i="20"/>
  <c r="U502" i="20"/>
  <c r="T502" i="20"/>
  <c r="R502" i="20"/>
  <c r="Q502" i="20"/>
  <c r="P502" i="20"/>
  <c r="N502" i="20"/>
  <c r="M502" i="20"/>
  <c r="L502" i="20"/>
  <c r="J502" i="20"/>
  <c r="I502" i="20"/>
  <c r="H502" i="20"/>
  <c r="F502" i="20"/>
  <c r="E502" i="20"/>
  <c r="D502" i="20"/>
  <c r="AC501" i="20"/>
  <c r="AB501" i="20"/>
  <c r="X501" i="20"/>
  <c r="W501" i="20"/>
  <c r="T501" i="20"/>
  <c r="S501" i="20"/>
  <c r="Q501" i="20"/>
  <c r="O501" i="20"/>
  <c r="M501" i="20"/>
  <c r="L501" i="20"/>
  <c r="K501" i="20"/>
  <c r="I501" i="20"/>
  <c r="H501" i="20"/>
  <c r="G501" i="20"/>
  <c r="C501" i="20"/>
  <c r="AB500" i="20"/>
  <c r="AA500" i="20"/>
  <c r="Z500" i="20"/>
  <c r="X500" i="20"/>
  <c r="V500" i="20"/>
  <c r="T500" i="20"/>
  <c r="R500" i="20"/>
  <c r="P500" i="20"/>
  <c r="N500" i="20"/>
  <c r="L500" i="20"/>
  <c r="K500" i="20"/>
  <c r="J500" i="20"/>
  <c r="H500" i="20"/>
  <c r="G500" i="20"/>
  <c r="F500" i="20"/>
  <c r="D500" i="20"/>
  <c r="C500" i="20"/>
  <c r="AC499" i="20"/>
  <c r="AA499" i="20"/>
  <c r="Z499" i="20"/>
  <c r="Y499" i="20"/>
  <c r="W499" i="20"/>
  <c r="V499" i="20"/>
  <c r="S499" i="20"/>
  <c r="R499" i="20"/>
  <c r="Q499" i="20"/>
  <c r="N499" i="20"/>
  <c r="M499" i="20"/>
  <c r="J499" i="20"/>
  <c r="I499" i="20"/>
  <c r="G499" i="20"/>
  <c r="C499" i="20"/>
  <c r="AC498" i="20"/>
  <c r="AB498" i="20"/>
  <c r="Z498" i="20"/>
  <c r="Y498" i="20"/>
  <c r="X498" i="20"/>
  <c r="V498" i="20"/>
  <c r="T498" i="20"/>
  <c r="R498" i="20"/>
  <c r="Q498" i="20"/>
  <c r="N498" i="20"/>
  <c r="M498" i="20"/>
  <c r="L498" i="20"/>
  <c r="J498" i="20"/>
  <c r="I498" i="20"/>
  <c r="H498" i="20"/>
  <c r="AC497" i="20"/>
  <c r="AB497" i="20"/>
  <c r="X497" i="20"/>
  <c r="W497" i="20"/>
  <c r="T497" i="20"/>
  <c r="S497" i="20"/>
  <c r="Q497" i="20"/>
  <c r="O497" i="20"/>
  <c r="M497" i="20"/>
  <c r="L497" i="20"/>
  <c r="K497" i="20"/>
  <c r="I497" i="20"/>
  <c r="H497" i="20"/>
  <c r="G497" i="20"/>
  <c r="C497" i="20"/>
  <c r="AB496" i="20"/>
  <c r="AA496" i="20"/>
  <c r="Z496" i="20"/>
  <c r="T496" i="20"/>
  <c r="R496" i="20"/>
  <c r="P496" i="20"/>
  <c r="N496" i="20"/>
  <c r="L496" i="20"/>
  <c r="K496" i="20"/>
  <c r="J496" i="20"/>
  <c r="H496" i="20"/>
  <c r="G496" i="20"/>
  <c r="F496" i="20"/>
  <c r="D496" i="20"/>
  <c r="C496" i="20"/>
  <c r="AC495" i="20"/>
  <c r="AA495" i="20"/>
  <c r="Z495" i="20"/>
  <c r="Y495" i="20"/>
  <c r="W495" i="20"/>
  <c r="U495" i="20"/>
  <c r="S495" i="20"/>
  <c r="R495" i="20"/>
  <c r="Q495" i="20"/>
  <c r="N495" i="20"/>
  <c r="M495" i="20"/>
  <c r="K495" i="20"/>
  <c r="J495" i="20"/>
  <c r="I495" i="20"/>
  <c r="G495" i="20"/>
  <c r="F495" i="20"/>
  <c r="E495" i="20"/>
  <c r="C495" i="20"/>
  <c r="AC494" i="20"/>
  <c r="AB494" i="20"/>
  <c r="Z494" i="20"/>
  <c r="Y494" i="20"/>
  <c r="U494" i="20"/>
  <c r="T494" i="20"/>
  <c r="R494" i="20"/>
  <c r="Q494" i="20"/>
  <c r="P494" i="20"/>
  <c r="N494" i="20"/>
  <c r="M494" i="20"/>
  <c r="L494" i="20"/>
  <c r="J494" i="20"/>
  <c r="I494" i="20"/>
  <c r="H494" i="20"/>
  <c r="F494" i="20"/>
  <c r="E494" i="20"/>
  <c r="D494" i="20"/>
  <c r="AC493" i="20"/>
  <c r="AB493" i="20"/>
  <c r="AA493" i="20"/>
  <c r="X493" i="20"/>
  <c r="W493" i="20"/>
  <c r="U493" i="20"/>
  <c r="T493" i="20"/>
  <c r="S493" i="20"/>
  <c r="Q493" i="20"/>
  <c r="P493" i="20"/>
  <c r="O493" i="20"/>
  <c r="M493" i="20"/>
  <c r="L493" i="20"/>
  <c r="K493" i="20"/>
  <c r="I493" i="20"/>
  <c r="H493" i="20"/>
  <c r="G493" i="20"/>
  <c r="E493" i="20"/>
  <c r="D493" i="20"/>
  <c r="C493" i="20"/>
  <c r="AA492" i="20"/>
  <c r="Z492" i="20"/>
  <c r="V492" i="20"/>
  <c r="T492" i="20"/>
  <c r="R492" i="20"/>
  <c r="P492" i="20"/>
  <c r="N492" i="20"/>
  <c r="L492" i="20"/>
  <c r="K492" i="20"/>
  <c r="J492" i="20"/>
  <c r="H492" i="20"/>
  <c r="G492" i="20"/>
  <c r="F492" i="20"/>
  <c r="D492" i="20"/>
  <c r="C492" i="20"/>
  <c r="AC491" i="20"/>
  <c r="AA491" i="20"/>
  <c r="Z491" i="20"/>
  <c r="Y491" i="20"/>
  <c r="W491" i="20"/>
  <c r="S491" i="20"/>
  <c r="R491" i="20"/>
  <c r="Q491" i="20"/>
  <c r="N491" i="20"/>
  <c r="M491" i="20"/>
  <c r="K491" i="20"/>
  <c r="J491" i="20"/>
  <c r="I491" i="20"/>
  <c r="G491" i="20"/>
  <c r="F491" i="20"/>
  <c r="E491" i="20"/>
  <c r="C491" i="20"/>
  <c r="AB490" i="20"/>
  <c r="Z490" i="20"/>
  <c r="Y490" i="20"/>
  <c r="X490" i="20"/>
  <c r="V490" i="20"/>
  <c r="U490" i="20"/>
  <c r="T490" i="20"/>
  <c r="R490" i="20"/>
  <c r="Q490" i="20"/>
  <c r="P490" i="20"/>
  <c r="N490" i="20"/>
  <c r="M490" i="20"/>
  <c r="L490" i="20"/>
  <c r="J490" i="20"/>
  <c r="I490" i="20"/>
  <c r="H490" i="20"/>
  <c r="F490" i="20"/>
  <c r="E490" i="20"/>
  <c r="D490" i="20"/>
  <c r="AC489" i="20"/>
  <c r="AB489" i="20"/>
  <c r="X489" i="20"/>
  <c r="W489" i="20"/>
  <c r="U489" i="20"/>
  <c r="T489" i="20"/>
  <c r="S489" i="20"/>
  <c r="Q489" i="20"/>
  <c r="P489" i="20"/>
  <c r="O489" i="20"/>
  <c r="M489" i="20"/>
  <c r="L489" i="20"/>
  <c r="K489" i="20"/>
  <c r="I489" i="20"/>
  <c r="H489" i="20"/>
  <c r="G489" i="20"/>
  <c r="E489" i="20"/>
  <c r="D489" i="20"/>
  <c r="C489" i="20"/>
  <c r="AB488" i="20"/>
  <c r="Z488" i="20"/>
  <c r="V488" i="20"/>
  <c r="R488" i="20"/>
  <c r="P488" i="20"/>
  <c r="N488" i="20"/>
  <c r="L488" i="20"/>
  <c r="K488" i="20"/>
  <c r="J488" i="20"/>
  <c r="H488" i="20"/>
  <c r="G488" i="20"/>
  <c r="D488" i="20"/>
  <c r="C488" i="20"/>
  <c r="AC487" i="20"/>
  <c r="AA487" i="20"/>
  <c r="Z487" i="20"/>
  <c r="Y487" i="20"/>
  <c r="W487" i="20"/>
  <c r="V487" i="20"/>
  <c r="U487" i="20"/>
  <c r="S487" i="20"/>
  <c r="R487" i="20"/>
  <c r="Q487" i="20"/>
  <c r="N487" i="20"/>
  <c r="M487" i="20"/>
  <c r="K487" i="20"/>
  <c r="J487" i="20"/>
  <c r="I487" i="20"/>
  <c r="G487" i="20"/>
  <c r="F487" i="20"/>
  <c r="E487" i="20"/>
  <c r="C487" i="20"/>
  <c r="AC486" i="20"/>
  <c r="AB486" i="20"/>
  <c r="Z486" i="20"/>
  <c r="Y486" i="20"/>
  <c r="X486" i="20"/>
  <c r="V486" i="20"/>
  <c r="U486" i="20"/>
  <c r="T486" i="20"/>
  <c r="R486" i="20"/>
  <c r="Q486" i="20"/>
  <c r="P486" i="20"/>
  <c r="N486" i="20"/>
  <c r="M486" i="20"/>
  <c r="L486" i="20"/>
  <c r="J486" i="20"/>
  <c r="I486" i="20"/>
  <c r="H486" i="20"/>
  <c r="F486" i="20"/>
  <c r="E486" i="20"/>
  <c r="D486" i="20"/>
  <c r="AC485" i="20"/>
  <c r="X485" i="20"/>
  <c r="W485" i="20"/>
  <c r="T485" i="20"/>
  <c r="S485" i="20"/>
  <c r="O485" i="20"/>
  <c r="M485" i="20"/>
  <c r="L485" i="20"/>
  <c r="K485" i="20"/>
  <c r="I485" i="20"/>
  <c r="H485" i="20"/>
  <c r="C485" i="20"/>
  <c r="AB484" i="20"/>
  <c r="AA484" i="20"/>
  <c r="Z484" i="20"/>
  <c r="X484" i="20"/>
  <c r="V484" i="20"/>
  <c r="T484" i="20"/>
  <c r="R484" i="20"/>
  <c r="P484" i="20"/>
  <c r="N484" i="20"/>
  <c r="L484" i="20"/>
  <c r="K484" i="20"/>
  <c r="J484" i="20"/>
  <c r="H484" i="20"/>
  <c r="G484" i="20"/>
  <c r="F484" i="20"/>
  <c r="D484" i="20"/>
  <c r="C484" i="20"/>
  <c r="AA483" i="20"/>
  <c r="Z483" i="20"/>
  <c r="Y483" i="20"/>
  <c r="W483" i="20"/>
  <c r="V483" i="20"/>
  <c r="U483" i="20"/>
  <c r="S483" i="20"/>
  <c r="R483" i="20"/>
  <c r="N483" i="20"/>
  <c r="K483" i="20"/>
  <c r="J483" i="20"/>
  <c r="I483" i="20"/>
  <c r="G483" i="20"/>
  <c r="E483" i="20"/>
  <c r="C483" i="20"/>
  <c r="AC482" i="20"/>
  <c r="AB482" i="20"/>
  <c r="Z482" i="20"/>
  <c r="X482" i="20"/>
  <c r="V482" i="20"/>
  <c r="U482" i="20"/>
  <c r="T482" i="20"/>
  <c r="R482" i="20"/>
  <c r="Q482" i="20"/>
  <c r="P482" i="20"/>
  <c r="N482" i="20"/>
  <c r="M482" i="20"/>
  <c r="J482" i="20"/>
  <c r="I482" i="20"/>
  <c r="E482" i="20"/>
  <c r="AC481" i="20"/>
  <c r="AB481" i="20"/>
  <c r="X481" i="20"/>
  <c r="W481" i="20"/>
  <c r="U481" i="20"/>
  <c r="T481" i="20"/>
  <c r="S481" i="20"/>
  <c r="Q481" i="20"/>
  <c r="P481" i="20"/>
  <c r="O481" i="20"/>
  <c r="M481" i="20"/>
  <c r="L481" i="20"/>
  <c r="K481" i="20"/>
  <c r="I481" i="20"/>
  <c r="H481" i="20"/>
  <c r="G481" i="20"/>
  <c r="E481" i="20"/>
  <c r="D481" i="20"/>
  <c r="C481" i="20"/>
  <c r="AB480" i="20"/>
  <c r="Z480" i="20"/>
  <c r="V480" i="20"/>
  <c r="R480" i="20"/>
  <c r="P480" i="20"/>
  <c r="N480" i="20"/>
  <c r="L480" i="20"/>
  <c r="K480" i="20"/>
  <c r="J480" i="20"/>
  <c r="H480" i="20"/>
  <c r="G480" i="20"/>
  <c r="D480" i="20"/>
  <c r="C480" i="20"/>
  <c r="AC479" i="20"/>
  <c r="Z479" i="20"/>
  <c r="Y479" i="20"/>
  <c r="W479" i="20"/>
  <c r="V479" i="20"/>
  <c r="U479" i="20"/>
  <c r="S479" i="20"/>
  <c r="R479" i="20"/>
  <c r="Q479" i="20"/>
  <c r="M479" i="20"/>
  <c r="K479" i="20"/>
  <c r="J479" i="20"/>
  <c r="I479" i="20"/>
  <c r="F479" i="20"/>
  <c r="E479" i="20"/>
  <c r="C479" i="20"/>
  <c r="AB478" i="20"/>
  <c r="Z478" i="20"/>
  <c r="Y478" i="20"/>
  <c r="X478" i="20"/>
  <c r="V478" i="20"/>
  <c r="U478" i="20"/>
  <c r="T478" i="20"/>
  <c r="R478" i="20"/>
  <c r="Q478" i="20"/>
  <c r="P478" i="20"/>
  <c r="N478" i="20"/>
  <c r="M478" i="20"/>
  <c r="L478" i="20"/>
  <c r="J478" i="20"/>
  <c r="I478" i="20"/>
  <c r="H478" i="20"/>
  <c r="F478" i="20"/>
  <c r="E478" i="20"/>
  <c r="AB477" i="20"/>
  <c r="X477" i="20"/>
  <c r="W477" i="20"/>
  <c r="U477" i="20"/>
  <c r="T477" i="20"/>
  <c r="S477" i="20"/>
  <c r="Q477" i="20"/>
  <c r="P477" i="20"/>
  <c r="O477" i="20"/>
  <c r="M477" i="20"/>
  <c r="L477" i="20"/>
  <c r="K477" i="20"/>
  <c r="I477" i="20"/>
  <c r="H477" i="20"/>
  <c r="G477" i="20"/>
  <c r="E477" i="20"/>
  <c r="C477" i="20"/>
  <c r="AB476" i="20"/>
  <c r="AA476" i="20"/>
  <c r="Z476" i="20"/>
  <c r="V476" i="20"/>
  <c r="P476" i="20"/>
  <c r="N476" i="20"/>
  <c r="L476" i="20"/>
  <c r="K476" i="20"/>
  <c r="J476" i="20"/>
  <c r="H476" i="20"/>
  <c r="G476" i="20"/>
  <c r="D476" i="20"/>
  <c r="C476" i="20"/>
  <c r="AC475" i="20"/>
  <c r="AA475" i="20"/>
  <c r="Z475" i="20"/>
  <c r="Y475" i="20"/>
  <c r="W475" i="20"/>
  <c r="V475" i="20"/>
  <c r="S475" i="20"/>
  <c r="N475" i="20"/>
  <c r="K475" i="20"/>
  <c r="I475" i="20"/>
  <c r="G475" i="20"/>
  <c r="E475" i="20"/>
  <c r="C475" i="20"/>
  <c r="AB474" i="20"/>
  <c r="Z474" i="20"/>
  <c r="Y474" i="20"/>
  <c r="X474" i="20"/>
  <c r="V474" i="20"/>
  <c r="R474" i="20"/>
  <c r="N474" i="20"/>
  <c r="L474" i="20"/>
  <c r="J474" i="20"/>
  <c r="I474" i="20"/>
  <c r="H474" i="20"/>
  <c r="E474" i="20"/>
  <c r="D474" i="20"/>
  <c r="AB473" i="20"/>
  <c r="AA473" i="20"/>
  <c r="W473" i="20"/>
  <c r="U473" i="20"/>
  <c r="T473" i="20"/>
  <c r="Q473" i="20"/>
  <c r="P473" i="20"/>
  <c r="O473" i="20"/>
  <c r="L473" i="20"/>
  <c r="K473" i="20"/>
  <c r="I473" i="20"/>
  <c r="G473" i="20"/>
  <c r="E473" i="20"/>
  <c r="D473" i="20"/>
  <c r="C473" i="20"/>
  <c r="AB472" i="20"/>
  <c r="AA472" i="20"/>
  <c r="Z472" i="20"/>
  <c r="W472" i="20"/>
  <c r="V472" i="20"/>
  <c r="T472" i="20"/>
  <c r="R472" i="20"/>
  <c r="P472" i="20"/>
  <c r="N472" i="20"/>
  <c r="L472" i="20"/>
  <c r="K472" i="20"/>
  <c r="J472" i="20"/>
  <c r="H472" i="20"/>
  <c r="G472" i="20"/>
  <c r="F472" i="20"/>
  <c r="D472" i="20"/>
  <c r="C472" i="20"/>
  <c r="AC471" i="20"/>
  <c r="AA471" i="20"/>
  <c r="Y471" i="20"/>
  <c r="W471" i="20"/>
  <c r="V471" i="20"/>
  <c r="U471" i="20"/>
  <c r="R471" i="20"/>
  <c r="N471" i="20"/>
  <c r="K471" i="20"/>
  <c r="J471" i="20"/>
  <c r="I471" i="20"/>
  <c r="G471" i="20"/>
  <c r="E471" i="20"/>
  <c r="C471" i="20"/>
  <c r="AC470" i="20"/>
  <c r="AB470" i="20"/>
  <c r="Z470" i="20"/>
  <c r="Y470" i="20"/>
  <c r="X470" i="20"/>
  <c r="V470" i="20"/>
  <c r="T470" i="20"/>
  <c r="R470" i="20"/>
  <c r="Q470" i="20"/>
  <c r="N470" i="20"/>
  <c r="M470" i="20"/>
  <c r="L470" i="20"/>
  <c r="J470" i="20"/>
  <c r="I470" i="20"/>
  <c r="H470" i="20"/>
  <c r="F470" i="20"/>
  <c r="E470" i="20"/>
  <c r="D470" i="20"/>
  <c r="AC469" i="20"/>
  <c r="AB469" i="20"/>
  <c r="AA469" i="20"/>
  <c r="X469" i="20"/>
  <c r="W469" i="20"/>
  <c r="U469" i="20"/>
  <c r="T469" i="20"/>
  <c r="S469" i="20"/>
  <c r="Q469" i="20"/>
  <c r="P469" i="20"/>
  <c r="O469" i="20"/>
  <c r="M469" i="20"/>
  <c r="L469" i="20"/>
  <c r="K469" i="20"/>
  <c r="I469" i="20"/>
  <c r="H469" i="20"/>
  <c r="G469" i="20"/>
  <c r="E469" i="20"/>
  <c r="D469" i="20"/>
  <c r="C469" i="20"/>
  <c r="AB468" i="20"/>
  <c r="AA468" i="20"/>
  <c r="Z468" i="20"/>
  <c r="V468" i="20"/>
  <c r="T468" i="20"/>
  <c r="P468" i="20"/>
  <c r="N468" i="20"/>
  <c r="L468" i="20"/>
  <c r="K468" i="20"/>
  <c r="J468" i="20"/>
  <c r="G468" i="20"/>
  <c r="F468" i="20"/>
  <c r="D468" i="20"/>
  <c r="C468" i="20"/>
  <c r="AC467" i="20"/>
  <c r="AA467" i="20"/>
  <c r="Z467" i="20"/>
  <c r="Y467" i="20"/>
  <c r="W467" i="20"/>
  <c r="V467" i="20"/>
  <c r="U467" i="20"/>
  <c r="R467" i="20"/>
  <c r="K467" i="20"/>
  <c r="J467" i="20"/>
  <c r="I467" i="20"/>
  <c r="G467" i="20"/>
  <c r="E467" i="20"/>
  <c r="C467" i="20"/>
  <c r="AB466" i="20"/>
  <c r="Z466" i="20"/>
  <c r="Y466" i="20"/>
  <c r="V466" i="20"/>
  <c r="R466" i="20"/>
  <c r="N466" i="20"/>
  <c r="L466" i="20"/>
  <c r="J466" i="20"/>
  <c r="I466" i="20"/>
  <c r="H466" i="20"/>
  <c r="E466" i="20"/>
  <c r="D466" i="20"/>
  <c r="AB465" i="20"/>
  <c r="X465" i="20"/>
  <c r="W465" i="20"/>
  <c r="U465" i="20"/>
  <c r="P465" i="20"/>
  <c r="O465" i="20"/>
  <c r="L465" i="20"/>
  <c r="K465" i="20"/>
  <c r="I465" i="20"/>
  <c r="G465" i="20"/>
  <c r="E465" i="20"/>
  <c r="D465" i="20"/>
  <c r="C465" i="20"/>
  <c r="AB464" i="20"/>
  <c r="AA464" i="20"/>
  <c r="Z464" i="20"/>
  <c r="T464" i="20"/>
  <c r="R464" i="20"/>
  <c r="P464" i="20"/>
  <c r="N464" i="20"/>
  <c r="L464" i="20"/>
  <c r="K464" i="20"/>
  <c r="J464" i="20"/>
  <c r="H464" i="20"/>
  <c r="G464" i="20"/>
  <c r="F464" i="20"/>
  <c r="D464" i="20"/>
  <c r="C464" i="20"/>
  <c r="AA463" i="20"/>
  <c r="Z463" i="20"/>
  <c r="Y463" i="20"/>
  <c r="W463" i="20"/>
  <c r="V463" i="20"/>
  <c r="S463" i="20"/>
  <c r="R463" i="20"/>
  <c r="N463" i="20"/>
  <c r="K463" i="20"/>
  <c r="J463" i="20"/>
  <c r="I463" i="20"/>
  <c r="G463" i="20"/>
  <c r="E463" i="20"/>
  <c r="C463" i="20"/>
  <c r="AB462" i="20"/>
  <c r="Z462" i="20"/>
  <c r="Y462" i="20"/>
  <c r="X462" i="20"/>
  <c r="V462" i="20"/>
  <c r="U462" i="20"/>
  <c r="R462" i="20"/>
  <c r="P462" i="20"/>
  <c r="N462" i="20"/>
  <c r="L462" i="20"/>
  <c r="J462" i="20"/>
  <c r="I462" i="20"/>
  <c r="H462" i="20"/>
  <c r="E462" i="20"/>
  <c r="D462" i="20"/>
  <c r="AC461" i="20"/>
  <c r="AB461" i="20"/>
  <c r="W461" i="20"/>
  <c r="U461" i="20"/>
  <c r="T461" i="20"/>
  <c r="S461" i="20"/>
  <c r="Q461" i="20"/>
  <c r="P461" i="20"/>
  <c r="O461" i="20"/>
  <c r="M461" i="20"/>
  <c r="L461" i="20"/>
  <c r="K461" i="20"/>
  <c r="I461" i="20"/>
  <c r="H461" i="20"/>
  <c r="G461" i="20"/>
  <c r="E461" i="20"/>
  <c r="D461" i="20"/>
  <c r="C461" i="20"/>
  <c r="AB460" i="20"/>
  <c r="AA460" i="20"/>
  <c r="Z460" i="20"/>
  <c r="T460" i="20"/>
  <c r="R460" i="20"/>
  <c r="P460" i="20"/>
  <c r="N460" i="20"/>
  <c r="L460" i="20"/>
  <c r="K460" i="20"/>
  <c r="J460" i="20"/>
  <c r="H460" i="20"/>
  <c r="G460" i="20"/>
  <c r="F460" i="20"/>
  <c r="D460" i="20"/>
  <c r="C460" i="20"/>
  <c r="AC459" i="20"/>
  <c r="AA459" i="20"/>
  <c r="Z459" i="20"/>
  <c r="Y459" i="20"/>
  <c r="W459" i="20"/>
  <c r="U459" i="20"/>
  <c r="S459" i="20"/>
  <c r="R459" i="20"/>
  <c r="Q459" i="20"/>
  <c r="N459" i="20"/>
  <c r="M459" i="20"/>
  <c r="K459" i="20"/>
  <c r="J459" i="20"/>
  <c r="I459" i="20"/>
  <c r="G459" i="20"/>
  <c r="F459" i="20"/>
  <c r="E459" i="20"/>
  <c r="C459" i="20"/>
  <c r="AC458" i="20"/>
  <c r="AB458" i="20"/>
  <c r="Z458" i="20"/>
  <c r="Y458" i="20"/>
  <c r="X458" i="20"/>
  <c r="U458" i="20"/>
  <c r="T458" i="20"/>
  <c r="R458" i="20"/>
  <c r="Q458" i="20"/>
  <c r="P458" i="20"/>
  <c r="N458" i="20"/>
  <c r="M458" i="20"/>
  <c r="L458" i="20"/>
  <c r="J458" i="20"/>
  <c r="I458" i="20"/>
  <c r="H458" i="20"/>
  <c r="F458" i="20"/>
  <c r="E458" i="20"/>
  <c r="D458" i="20"/>
  <c r="AC457" i="20"/>
  <c r="AB457" i="20"/>
  <c r="X457" i="20"/>
  <c r="U457" i="20"/>
  <c r="T457" i="20"/>
  <c r="S457" i="20"/>
  <c r="Q457" i="20"/>
  <c r="P457" i="20"/>
  <c r="O457" i="20"/>
  <c r="M457" i="20"/>
  <c r="L457" i="20"/>
  <c r="K457" i="20"/>
  <c r="I457" i="20"/>
  <c r="H457" i="20"/>
  <c r="G457" i="20"/>
  <c r="E457" i="20"/>
  <c r="D457" i="20"/>
  <c r="AB456" i="20"/>
  <c r="AA456" i="20"/>
  <c r="Z456" i="20"/>
  <c r="X456" i="20"/>
  <c r="V456" i="20"/>
  <c r="T456" i="20"/>
  <c r="R456" i="20"/>
  <c r="P456" i="20"/>
  <c r="N456" i="20"/>
  <c r="L456" i="20"/>
  <c r="K456" i="20"/>
  <c r="J456" i="20"/>
  <c r="H456" i="20"/>
  <c r="G456" i="20"/>
  <c r="F456" i="20"/>
  <c r="D456" i="20"/>
  <c r="C456" i="20"/>
  <c r="Z455" i="20"/>
  <c r="Y455" i="20"/>
  <c r="W455" i="20"/>
  <c r="V455" i="20"/>
  <c r="U455" i="20"/>
  <c r="S455" i="20"/>
  <c r="R455" i="20"/>
  <c r="Q455" i="20"/>
  <c r="N455" i="20"/>
  <c r="M455" i="20"/>
  <c r="K455" i="20"/>
  <c r="J455" i="20"/>
  <c r="I455" i="20"/>
  <c r="G455" i="20"/>
  <c r="F455" i="20"/>
  <c r="E455" i="20"/>
  <c r="C455" i="20"/>
  <c r="AC454" i="20"/>
  <c r="AB454" i="20"/>
  <c r="Z454" i="20"/>
  <c r="Y454" i="20"/>
  <c r="U454" i="20"/>
  <c r="T454" i="20"/>
  <c r="R454" i="20"/>
  <c r="Q454" i="20"/>
  <c r="P454" i="20"/>
  <c r="N454" i="20"/>
  <c r="M454" i="20"/>
  <c r="L454" i="20"/>
  <c r="J454" i="20"/>
  <c r="I454" i="20"/>
  <c r="H454" i="20"/>
  <c r="F454" i="20"/>
  <c r="E454" i="20"/>
  <c r="D454" i="20"/>
  <c r="AC453" i="20"/>
  <c r="AB453" i="20"/>
  <c r="X453" i="20"/>
  <c r="W453" i="20"/>
  <c r="U453" i="20"/>
  <c r="T453" i="20"/>
  <c r="S453" i="20"/>
  <c r="Q453" i="20"/>
  <c r="P453" i="20"/>
  <c r="O453" i="20"/>
  <c r="M453" i="20"/>
  <c r="L453" i="20"/>
  <c r="K453" i="20"/>
  <c r="I453" i="20"/>
  <c r="H453" i="20"/>
  <c r="G453" i="20"/>
  <c r="E453" i="20"/>
  <c r="D453" i="20"/>
  <c r="C453" i="20"/>
  <c r="AB452" i="20"/>
  <c r="AA452" i="20"/>
  <c r="Z452" i="20"/>
  <c r="V452" i="20"/>
  <c r="T452" i="20"/>
  <c r="R452" i="20"/>
  <c r="P452" i="20"/>
  <c r="N452" i="20"/>
  <c r="L452" i="20"/>
  <c r="K452" i="20"/>
  <c r="J452" i="20"/>
  <c r="H452" i="20"/>
  <c r="G452" i="20"/>
  <c r="F452" i="20"/>
  <c r="D452" i="20"/>
  <c r="C452" i="20"/>
  <c r="AC451" i="20"/>
  <c r="AA451" i="20"/>
  <c r="Z451" i="20"/>
  <c r="Y451" i="20"/>
  <c r="W451" i="20"/>
  <c r="V451" i="20"/>
  <c r="U451" i="20"/>
  <c r="S451" i="20"/>
  <c r="R451" i="20"/>
  <c r="Q451" i="20"/>
  <c r="N451" i="20"/>
  <c r="M451" i="20"/>
  <c r="K451" i="20"/>
  <c r="J451" i="20"/>
  <c r="I451" i="20"/>
  <c r="G451" i="20"/>
  <c r="F451" i="20"/>
  <c r="E451" i="20"/>
  <c r="C451" i="20"/>
  <c r="AC450" i="20"/>
  <c r="AB450" i="20"/>
  <c r="Z450" i="20"/>
  <c r="Y450" i="20"/>
  <c r="U450" i="20"/>
  <c r="T450" i="20"/>
  <c r="R450" i="20"/>
  <c r="Q450" i="20"/>
  <c r="P450" i="20"/>
  <c r="N450" i="20"/>
  <c r="M450" i="20"/>
  <c r="L450" i="20"/>
  <c r="J450" i="20"/>
  <c r="I450" i="20"/>
  <c r="H450" i="20"/>
  <c r="F450" i="20"/>
  <c r="E450" i="20"/>
  <c r="D450" i="20"/>
  <c r="AC449" i="20"/>
  <c r="AB449" i="20"/>
  <c r="AA449" i="20"/>
  <c r="X449" i="20"/>
  <c r="W449" i="20"/>
  <c r="U449" i="20"/>
  <c r="T449" i="20"/>
  <c r="S449" i="20"/>
  <c r="Q449" i="20"/>
  <c r="P449" i="20"/>
  <c r="O449" i="20"/>
  <c r="M449" i="20"/>
  <c r="L449" i="20"/>
  <c r="K449" i="20"/>
  <c r="I449" i="20"/>
  <c r="H449" i="20"/>
  <c r="G449" i="20"/>
  <c r="E449" i="20"/>
  <c r="D449" i="20"/>
  <c r="C449" i="20"/>
  <c r="AB448" i="20"/>
  <c r="AA448" i="20"/>
  <c r="Z448" i="20"/>
  <c r="V448" i="20"/>
  <c r="T448" i="20"/>
  <c r="R448" i="20"/>
  <c r="P448" i="20"/>
  <c r="N448" i="20"/>
  <c r="L448" i="20"/>
  <c r="K448" i="20"/>
  <c r="J448" i="20"/>
  <c r="H448" i="20"/>
  <c r="G448" i="20"/>
  <c r="F448" i="20"/>
  <c r="D448" i="20"/>
  <c r="C448" i="20"/>
  <c r="AC447" i="20"/>
  <c r="Z447" i="20"/>
  <c r="Y447" i="20"/>
  <c r="V447" i="20"/>
  <c r="U447" i="20"/>
  <c r="S447" i="20"/>
  <c r="R447" i="20"/>
  <c r="Q447" i="20"/>
  <c r="N447" i="20"/>
  <c r="M447" i="20"/>
  <c r="K447" i="20"/>
  <c r="I447" i="20"/>
  <c r="G447" i="20"/>
  <c r="E447" i="20"/>
  <c r="C447" i="20"/>
  <c r="AB446" i="20"/>
  <c r="Z446" i="20"/>
  <c r="Y446" i="20"/>
  <c r="X446" i="20"/>
  <c r="V446" i="20"/>
  <c r="U446" i="20"/>
  <c r="T446" i="20"/>
  <c r="R446" i="20"/>
  <c r="Q446" i="20"/>
  <c r="P446" i="20"/>
  <c r="N446" i="20"/>
  <c r="M446" i="20"/>
  <c r="L446" i="20"/>
  <c r="J446" i="20"/>
  <c r="I446" i="20"/>
  <c r="H446" i="20"/>
  <c r="F446" i="20"/>
  <c r="E446" i="20"/>
  <c r="D446" i="20"/>
  <c r="AC445" i="20"/>
  <c r="AB445" i="20"/>
  <c r="X445" i="20"/>
  <c r="W445" i="20"/>
  <c r="U445" i="20"/>
  <c r="T445" i="20"/>
  <c r="S445" i="20"/>
  <c r="Q445" i="20"/>
  <c r="P445" i="20"/>
  <c r="O445" i="20"/>
  <c r="M445" i="20"/>
  <c r="L445" i="20"/>
  <c r="K445" i="20"/>
  <c r="I445" i="20"/>
  <c r="H445" i="20"/>
  <c r="G445" i="20"/>
  <c r="E445" i="20"/>
  <c r="D445" i="20"/>
  <c r="C445" i="20"/>
  <c r="AB444" i="20"/>
  <c r="AA444" i="20"/>
  <c r="Z444" i="20"/>
  <c r="V444" i="20"/>
  <c r="T444" i="20"/>
  <c r="R444" i="20"/>
  <c r="P444" i="20"/>
  <c r="L444" i="20"/>
  <c r="K444" i="20"/>
  <c r="J444" i="20"/>
  <c r="G444" i="20"/>
  <c r="F444" i="20"/>
  <c r="D444" i="20"/>
  <c r="C444" i="20"/>
  <c r="AC443" i="20"/>
  <c r="AA443" i="20"/>
  <c r="Z443" i="20"/>
  <c r="Y443" i="20"/>
  <c r="V443" i="20"/>
  <c r="U443" i="20"/>
  <c r="S443" i="20"/>
  <c r="R443" i="20"/>
  <c r="Q443" i="20"/>
  <c r="N443" i="20"/>
  <c r="M443" i="20"/>
  <c r="K443" i="20"/>
  <c r="J443" i="20"/>
  <c r="I443" i="20"/>
  <c r="G443" i="20"/>
  <c r="F443" i="20"/>
  <c r="E443" i="20"/>
  <c r="C443" i="20"/>
  <c r="AC442" i="20"/>
  <c r="AB442" i="20"/>
  <c r="Z442" i="20"/>
  <c r="Y442" i="20"/>
  <c r="U442" i="20"/>
  <c r="T442" i="20"/>
  <c r="R442" i="20"/>
  <c r="Q442" i="20"/>
  <c r="P442" i="20"/>
  <c r="N442" i="20"/>
  <c r="M442" i="20"/>
  <c r="L442" i="20"/>
  <c r="J442" i="20"/>
  <c r="I442" i="20"/>
  <c r="H442" i="20"/>
  <c r="F442" i="20"/>
  <c r="E442" i="20"/>
  <c r="D442" i="20"/>
  <c r="AC441" i="20"/>
  <c r="AB441" i="20"/>
  <c r="X441" i="20"/>
  <c r="W441" i="20"/>
  <c r="U441" i="20"/>
  <c r="T441" i="20"/>
  <c r="S441" i="20"/>
  <c r="Q441" i="20"/>
  <c r="P441" i="20"/>
  <c r="O441" i="20"/>
  <c r="M441" i="20"/>
  <c r="L441" i="20"/>
  <c r="K441" i="20"/>
  <c r="I441" i="20"/>
  <c r="H441" i="20"/>
  <c r="G441" i="20"/>
  <c r="E441" i="20"/>
  <c r="D441" i="20"/>
  <c r="C441" i="20"/>
  <c r="AB440" i="20"/>
  <c r="AA440" i="20"/>
  <c r="Z440" i="20"/>
  <c r="X440" i="20"/>
  <c r="W440" i="20"/>
  <c r="V440" i="20"/>
  <c r="R440" i="20"/>
  <c r="P440" i="20"/>
  <c r="N440" i="20"/>
  <c r="L440" i="20"/>
  <c r="K440" i="20"/>
  <c r="J440" i="20"/>
  <c r="H440" i="20"/>
  <c r="G440" i="20"/>
  <c r="D440" i="20"/>
  <c r="C440" i="20"/>
  <c r="AA439" i="20"/>
  <c r="Z439" i="20"/>
  <c r="Y439" i="20"/>
  <c r="W439" i="20"/>
  <c r="V439" i="20"/>
  <c r="S439" i="20"/>
  <c r="R439" i="20"/>
  <c r="N439" i="20"/>
  <c r="K439" i="20"/>
  <c r="J439" i="20"/>
  <c r="I439" i="20"/>
  <c r="G439" i="20"/>
  <c r="E439" i="20"/>
  <c r="C439" i="20"/>
  <c r="AB438" i="20"/>
  <c r="Z438" i="20"/>
  <c r="Y438" i="20"/>
  <c r="X438" i="20"/>
  <c r="V438" i="20"/>
  <c r="U438" i="20"/>
  <c r="R438" i="20"/>
  <c r="P438" i="20"/>
  <c r="N438" i="20"/>
  <c r="L438" i="20"/>
  <c r="J438" i="20"/>
  <c r="I438" i="20"/>
  <c r="H438" i="20"/>
  <c r="E438" i="20"/>
  <c r="D438" i="20"/>
  <c r="AC437" i="20"/>
  <c r="AB437" i="20"/>
  <c r="Y437" i="20"/>
  <c r="X437" i="20"/>
  <c r="W437" i="20"/>
  <c r="U437" i="20"/>
  <c r="S437" i="20"/>
  <c r="P437" i="20"/>
  <c r="O437" i="20"/>
  <c r="L437" i="20"/>
  <c r="K437" i="20"/>
  <c r="G437" i="20"/>
  <c r="E437" i="20"/>
  <c r="C437" i="20"/>
  <c r="AB436" i="20"/>
  <c r="AA436" i="20"/>
  <c r="Z436" i="20"/>
  <c r="V436" i="20"/>
  <c r="R436" i="20"/>
  <c r="P436" i="20"/>
  <c r="N436" i="20"/>
  <c r="L436" i="20"/>
  <c r="K436" i="20"/>
  <c r="J436" i="20"/>
  <c r="H436" i="20"/>
  <c r="G436" i="20"/>
  <c r="D436" i="20"/>
  <c r="C436" i="20"/>
  <c r="AA435" i="20"/>
  <c r="Z435" i="20"/>
  <c r="Y435" i="20"/>
  <c r="W435" i="20"/>
  <c r="V435" i="20"/>
  <c r="S435" i="20"/>
  <c r="R435" i="20"/>
  <c r="N435" i="20"/>
  <c r="K435" i="20"/>
  <c r="J435" i="20"/>
  <c r="I435" i="20"/>
  <c r="G435" i="20"/>
  <c r="E435" i="20"/>
  <c r="C435" i="20"/>
  <c r="AC434" i="20"/>
  <c r="AB434" i="20"/>
  <c r="Z434" i="20"/>
  <c r="Y434" i="20"/>
  <c r="V434" i="20"/>
  <c r="U434" i="20"/>
  <c r="R434" i="20"/>
  <c r="Q434" i="20"/>
  <c r="P434" i="20"/>
  <c r="N434" i="20"/>
  <c r="M434" i="20"/>
  <c r="L434" i="20"/>
  <c r="I434" i="20"/>
  <c r="H434" i="20"/>
  <c r="E434" i="20"/>
  <c r="D434" i="20"/>
  <c r="AB433" i="20"/>
  <c r="AA433" i="20"/>
  <c r="Y433" i="20"/>
  <c r="W433" i="20"/>
  <c r="T433" i="20"/>
  <c r="Q433" i="20"/>
  <c r="O433" i="20"/>
  <c r="L433" i="20"/>
  <c r="K433" i="20"/>
  <c r="I433" i="20"/>
  <c r="G433" i="20"/>
  <c r="E433" i="20"/>
  <c r="D433" i="20"/>
  <c r="C433" i="20"/>
  <c r="AB432" i="20"/>
  <c r="AA432" i="20"/>
  <c r="Z432" i="20"/>
  <c r="V432" i="20"/>
  <c r="T432" i="20"/>
  <c r="R432" i="20"/>
  <c r="N432" i="20"/>
  <c r="L432" i="20"/>
  <c r="K432" i="20"/>
  <c r="J432" i="20"/>
  <c r="H432" i="20"/>
  <c r="G432" i="20"/>
  <c r="F432" i="20"/>
  <c r="D432" i="20"/>
  <c r="C432" i="20"/>
  <c r="AA431" i="20"/>
  <c r="Z431" i="20"/>
  <c r="Y431" i="20"/>
  <c r="W431" i="20"/>
  <c r="V431" i="20"/>
  <c r="Q431" i="20"/>
  <c r="N431" i="20"/>
  <c r="K431" i="20"/>
  <c r="J431" i="20"/>
  <c r="I431" i="20"/>
  <c r="G431" i="20"/>
  <c r="F431" i="20"/>
  <c r="E431" i="20"/>
  <c r="C431" i="20"/>
  <c r="AC430" i="20"/>
  <c r="AB430" i="20"/>
  <c r="Z430" i="20"/>
  <c r="Y430" i="20"/>
  <c r="U430" i="20"/>
  <c r="T430" i="20"/>
  <c r="R430" i="20"/>
  <c r="Q430" i="20"/>
  <c r="P430" i="20"/>
  <c r="N430" i="20"/>
  <c r="M430" i="20"/>
  <c r="L430" i="20"/>
  <c r="J430" i="20"/>
  <c r="I430" i="20"/>
  <c r="H430" i="20"/>
  <c r="F430" i="20"/>
  <c r="E430" i="20"/>
  <c r="D430" i="20"/>
  <c r="AC429" i="20"/>
  <c r="AB429" i="20"/>
  <c r="AA429" i="20"/>
  <c r="Y429" i="20"/>
  <c r="X429" i="20"/>
  <c r="W429" i="20"/>
  <c r="T429" i="20"/>
  <c r="S429" i="20"/>
  <c r="Q429" i="20"/>
  <c r="O429" i="20"/>
  <c r="M429" i="20"/>
  <c r="L429" i="20"/>
  <c r="K429" i="20"/>
  <c r="I429" i="20"/>
  <c r="H429" i="20"/>
  <c r="G429" i="20"/>
  <c r="E429" i="20"/>
  <c r="D429" i="20"/>
  <c r="C429" i="20"/>
  <c r="Z428" i="20"/>
  <c r="X428" i="20"/>
  <c r="V428" i="20"/>
  <c r="T428" i="20"/>
  <c r="R428" i="20"/>
  <c r="N428" i="20"/>
  <c r="L428" i="20"/>
  <c r="J428" i="20"/>
  <c r="G428" i="20"/>
  <c r="F428" i="20"/>
  <c r="D428" i="20"/>
  <c r="C428" i="20"/>
  <c r="AC427" i="20"/>
  <c r="AA427" i="20"/>
  <c r="Z427" i="20"/>
  <c r="Y427" i="20"/>
  <c r="W427" i="20"/>
  <c r="V427" i="20"/>
  <c r="S427" i="20"/>
  <c r="R427" i="20"/>
  <c r="N427" i="20"/>
  <c r="M427" i="20"/>
  <c r="K427" i="20"/>
  <c r="J427" i="20"/>
  <c r="I427" i="20"/>
  <c r="G427" i="20"/>
  <c r="F427" i="20"/>
  <c r="E427" i="20"/>
  <c r="C427" i="20"/>
  <c r="AC426" i="20"/>
  <c r="AB426" i="20"/>
  <c r="Z426" i="20"/>
  <c r="Y426" i="20"/>
  <c r="X426" i="20"/>
  <c r="V426" i="20"/>
  <c r="U426" i="20"/>
  <c r="T426" i="20"/>
  <c r="Q426" i="20"/>
  <c r="N426" i="20"/>
  <c r="M426" i="20"/>
  <c r="L426" i="20"/>
  <c r="J426" i="20"/>
  <c r="I426" i="20"/>
  <c r="H426" i="20"/>
  <c r="F426" i="20"/>
  <c r="E426" i="20"/>
  <c r="D426" i="20"/>
  <c r="AB425" i="20"/>
  <c r="X425" i="20"/>
  <c r="W425" i="20"/>
  <c r="U425" i="20"/>
  <c r="T425" i="20"/>
  <c r="S425" i="20"/>
  <c r="Q425" i="20"/>
  <c r="O425" i="20"/>
  <c r="M425" i="20"/>
  <c r="L425" i="20"/>
  <c r="K425" i="20"/>
  <c r="I425" i="20"/>
  <c r="H425" i="20"/>
  <c r="G425" i="20"/>
  <c r="E425" i="20"/>
  <c r="D425" i="20"/>
  <c r="C425" i="20"/>
  <c r="AB424" i="20"/>
  <c r="AA424" i="20"/>
  <c r="V424" i="20"/>
  <c r="N424" i="20"/>
  <c r="L424" i="20"/>
  <c r="K424" i="20"/>
  <c r="J424" i="20"/>
  <c r="H424" i="20"/>
  <c r="G424" i="20"/>
  <c r="D424" i="20"/>
  <c r="C424" i="20"/>
  <c r="AC423" i="20"/>
  <c r="AA423" i="20"/>
  <c r="Z423" i="20"/>
  <c r="Y423" i="20"/>
  <c r="W423" i="20"/>
  <c r="V423" i="20"/>
  <c r="U423" i="20"/>
  <c r="S423" i="20"/>
  <c r="R423" i="20"/>
  <c r="Q423" i="20"/>
  <c r="N423" i="20"/>
  <c r="M423" i="20"/>
  <c r="K423" i="20"/>
  <c r="J423" i="20"/>
  <c r="I423" i="20"/>
  <c r="G423" i="20"/>
  <c r="F423" i="20"/>
  <c r="E423" i="20"/>
  <c r="C423" i="20"/>
  <c r="AC422" i="20"/>
  <c r="AB422" i="20"/>
  <c r="Z422" i="20"/>
  <c r="Y422" i="20"/>
  <c r="U422" i="20"/>
  <c r="T422" i="20"/>
  <c r="R422" i="20"/>
  <c r="Q422" i="20"/>
  <c r="P422" i="20"/>
  <c r="N422" i="20"/>
  <c r="M422" i="20"/>
  <c r="L422" i="20"/>
  <c r="J422" i="20"/>
  <c r="I422" i="20"/>
  <c r="H422" i="20"/>
  <c r="F422" i="20"/>
  <c r="E422" i="20"/>
  <c r="D422" i="20"/>
  <c r="AC421" i="20"/>
  <c r="AB421" i="20"/>
  <c r="AA421" i="20"/>
  <c r="W421" i="20"/>
  <c r="U421" i="20"/>
  <c r="S421" i="20"/>
  <c r="O421" i="20"/>
  <c r="L421" i="20"/>
  <c r="K421" i="20"/>
  <c r="I421" i="20"/>
  <c r="H421" i="20"/>
  <c r="G421" i="20"/>
  <c r="E421" i="20"/>
  <c r="D421" i="20"/>
  <c r="C421" i="20"/>
  <c r="AB420" i="20"/>
  <c r="Z420" i="20"/>
  <c r="V420" i="20"/>
  <c r="N420" i="20"/>
  <c r="L420" i="20"/>
  <c r="K420" i="20"/>
  <c r="J420" i="20"/>
  <c r="H420" i="20"/>
  <c r="G420" i="20"/>
  <c r="F420" i="20"/>
  <c r="D420" i="20"/>
  <c r="C420" i="20"/>
  <c r="AC419" i="20"/>
  <c r="AA419" i="20"/>
  <c r="Z419" i="20"/>
  <c r="Y419" i="20"/>
  <c r="W419" i="20"/>
  <c r="V419" i="20"/>
  <c r="U419" i="20"/>
  <c r="S419" i="20"/>
  <c r="R419" i="20"/>
  <c r="N419" i="20"/>
  <c r="M419" i="20"/>
  <c r="K419" i="20"/>
  <c r="J419" i="20"/>
  <c r="I419" i="20"/>
  <c r="F419" i="20"/>
  <c r="E419" i="20"/>
  <c r="AC418" i="20"/>
  <c r="AB418" i="20"/>
  <c r="Z418" i="20"/>
  <c r="Y418" i="20"/>
  <c r="X418" i="20"/>
  <c r="V418" i="20"/>
  <c r="U418" i="20"/>
  <c r="T418" i="20"/>
  <c r="R418" i="20"/>
  <c r="Q418" i="20"/>
  <c r="P418" i="20"/>
  <c r="N418" i="20"/>
  <c r="M418" i="20"/>
  <c r="L418" i="20"/>
  <c r="J418" i="20"/>
  <c r="I418" i="20"/>
  <c r="H418" i="20"/>
  <c r="F418" i="20"/>
  <c r="E418" i="20"/>
  <c r="D418" i="20"/>
  <c r="AC417" i="20"/>
  <c r="AB417" i="20"/>
  <c r="X417" i="20"/>
  <c r="W417" i="20"/>
  <c r="T417" i="20"/>
  <c r="S417" i="20"/>
  <c r="Q417" i="20"/>
  <c r="O417" i="20"/>
  <c r="M417" i="20"/>
  <c r="L417" i="20"/>
  <c r="K417" i="20"/>
  <c r="I417" i="20"/>
  <c r="H417" i="20"/>
  <c r="G417" i="20"/>
  <c r="C417" i="20"/>
  <c r="AB416" i="20"/>
  <c r="AA416" i="20"/>
  <c r="Z416" i="20"/>
  <c r="V416" i="20"/>
  <c r="T416" i="20"/>
  <c r="R416" i="20"/>
  <c r="N416" i="20"/>
  <c r="L416" i="20"/>
  <c r="K416" i="20"/>
  <c r="J416" i="20"/>
  <c r="H416" i="20"/>
  <c r="G416" i="20"/>
  <c r="C416" i="20"/>
  <c r="AC415" i="20"/>
  <c r="AA415" i="20"/>
  <c r="Z415" i="20"/>
  <c r="Y415" i="20"/>
  <c r="W415" i="20"/>
  <c r="V415" i="20"/>
  <c r="U415" i="20"/>
  <c r="S415" i="20"/>
  <c r="R415" i="20"/>
  <c r="Q415" i="20"/>
  <c r="N415" i="20"/>
  <c r="M415" i="20"/>
  <c r="K415" i="20"/>
  <c r="J415" i="20"/>
  <c r="I415" i="20"/>
  <c r="G415" i="20"/>
  <c r="F415" i="20"/>
  <c r="E415" i="20"/>
  <c r="C415" i="20"/>
  <c r="AC414" i="20"/>
  <c r="AB414" i="20"/>
  <c r="Z414" i="20"/>
  <c r="Y414" i="20"/>
  <c r="X414" i="20"/>
  <c r="V414" i="20"/>
  <c r="U414" i="20"/>
  <c r="T414" i="20"/>
  <c r="R414" i="20"/>
  <c r="P414" i="20"/>
  <c r="N414" i="20"/>
  <c r="M414" i="20"/>
  <c r="I414" i="20"/>
  <c r="H414" i="20"/>
  <c r="D414" i="20"/>
  <c r="AC413" i="20"/>
  <c r="X413" i="20"/>
  <c r="W413" i="20"/>
  <c r="U413" i="20"/>
  <c r="T413" i="20"/>
  <c r="S413" i="20"/>
  <c r="Q413" i="20"/>
  <c r="O413" i="20"/>
  <c r="M413" i="20"/>
  <c r="L413" i="20"/>
  <c r="K413" i="20"/>
  <c r="I413" i="20"/>
  <c r="H413" i="20"/>
  <c r="G413" i="20"/>
  <c r="D413" i="20"/>
  <c r="C413" i="20"/>
  <c r="AB412" i="20"/>
  <c r="AA412" i="20"/>
  <c r="Z412" i="20"/>
  <c r="X412" i="20"/>
  <c r="V412" i="20"/>
  <c r="T412" i="20"/>
  <c r="R412" i="20"/>
  <c r="N412" i="20"/>
  <c r="L412" i="20"/>
  <c r="K412" i="20"/>
  <c r="J412" i="20"/>
  <c r="H412" i="20"/>
  <c r="G412" i="20"/>
  <c r="C412" i="20"/>
  <c r="AC411" i="20"/>
  <c r="AA411" i="20"/>
  <c r="Z411" i="20"/>
  <c r="Y411" i="20"/>
  <c r="W411" i="20"/>
  <c r="S411" i="20"/>
  <c r="R411" i="20"/>
  <c r="Q411" i="20"/>
  <c r="N411" i="20"/>
  <c r="M411" i="20"/>
  <c r="K411" i="20"/>
  <c r="J411" i="20"/>
  <c r="I411" i="20"/>
  <c r="G411" i="20"/>
  <c r="C411" i="20"/>
  <c r="AC410" i="20"/>
  <c r="AB410" i="20"/>
  <c r="Z410" i="20"/>
  <c r="Y410" i="20"/>
  <c r="U410" i="20"/>
  <c r="T410" i="20"/>
  <c r="R410" i="20"/>
  <c r="Q410" i="20"/>
  <c r="P410" i="20"/>
  <c r="N410" i="20"/>
  <c r="M410" i="20"/>
  <c r="L410" i="20"/>
  <c r="J410" i="20"/>
  <c r="I410" i="20"/>
  <c r="H410" i="20"/>
  <c r="F410" i="20"/>
  <c r="E410" i="20"/>
  <c r="D410" i="20"/>
  <c r="AC409" i="20"/>
  <c r="AB409" i="20"/>
  <c r="X409" i="20"/>
  <c r="W409" i="20"/>
  <c r="T409" i="20"/>
  <c r="S409" i="20"/>
  <c r="Q409" i="20"/>
  <c r="O409" i="20"/>
  <c r="M409" i="20"/>
  <c r="L409" i="20"/>
  <c r="K409" i="20"/>
  <c r="I409" i="20"/>
  <c r="H409" i="20"/>
  <c r="G409" i="20"/>
  <c r="C409" i="20"/>
  <c r="AB408" i="20"/>
  <c r="AA408" i="20"/>
  <c r="Z408" i="20"/>
  <c r="W408" i="20"/>
  <c r="T408" i="20"/>
  <c r="R408" i="20"/>
  <c r="N408" i="20"/>
  <c r="L408" i="20"/>
  <c r="K408" i="20"/>
  <c r="J408" i="20"/>
  <c r="H408" i="20"/>
  <c r="G408" i="20"/>
  <c r="C408" i="20"/>
  <c r="AC407" i="20"/>
  <c r="AA407" i="20"/>
  <c r="Z407" i="20"/>
  <c r="Y407" i="20"/>
  <c r="W407" i="20"/>
  <c r="V407" i="20"/>
  <c r="U407" i="20"/>
  <c r="S407" i="20"/>
  <c r="R407" i="20"/>
  <c r="Q407" i="20"/>
  <c r="N407" i="20"/>
  <c r="M407" i="20"/>
  <c r="K407" i="20"/>
  <c r="J407" i="20"/>
  <c r="I407" i="20"/>
  <c r="G407" i="20"/>
  <c r="F407" i="20"/>
  <c r="E407" i="20"/>
  <c r="C407" i="20"/>
  <c r="AC406" i="20"/>
  <c r="AB406" i="20"/>
  <c r="Z406" i="20"/>
  <c r="Y406" i="20"/>
  <c r="X406" i="20"/>
  <c r="V406" i="20"/>
  <c r="T406" i="20"/>
  <c r="R406" i="20"/>
  <c r="Q406" i="20"/>
  <c r="N406" i="20"/>
  <c r="M406" i="20"/>
  <c r="L406" i="20"/>
  <c r="J406" i="20"/>
  <c r="I406" i="20"/>
  <c r="H406" i="20"/>
  <c r="AC405" i="20"/>
  <c r="AB405" i="20"/>
  <c r="X405" i="20"/>
  <c r="W405" i="20"/>
  <c r="T405" i="20"/>
  <c r="S405" i="20"/>
  <c r="Q405" i="20"/>
  <c r="O405" i="20"/>
  <c r="M405" i="20"/>
  <c r="L405" i="20"/>
  <c r="K405" i="20"/>
  <c r="I405" i="20"/>
  <c r="H405" i="20"/>
  <c r="G405" i="20"/>
  <c r="C405" i="20"/>
  <c r="AB404" i="20"/>
  <c r="AA404" i="20"/>
  <c r="Z404" i="20"/>
  <c r="T404" i="20"/>
  <c r="R404" i="20"/>
  <c r="N404" i="20"/>
  <c r="L404" i="20"/>
  <c r="K404" i="20"/>
  <c r="J404" i="20"/>
  <c r="H404" i="20"/>
  <c r="G404" i="20"/>
  <c r="C404" i="20"/>
  <c r="AC403" i="20"/>
  <c r="AA403" i="20"/>
  <c r="Z403" i="20"/>
  <c r="Y403" i="20"/>
  <c r="W403" i="20"/>
  <c r="V403" i="20"/>
  <c r="U403" i="20"/>
  <c r="S403" i="20"/>
  <c r="R403" i="20"/>
  <c r="Q403" i="20"/>
  <c r="N403" i="20"/>
  <c r="M403" i="20"/>
  <c r="K403" i="20"/>
  <c r="J403" i="20"/>
  <c r="I403" i="20"/>
  <c r="G403" i="20"/>
  <c r="F403" i="20"/>
  <c r="E403" i="20"/>
  <c r="C403" i="20"/>
  <c r="AC402" i="20"/>
  <c r="AB402" i="20"/>
  <c r="Z402" i="20"/>
  <c r="Y402" i="20"/>
  <c r="X402" i="20"/>
  <c r="V402" i="20"/>
  <c r="T402" i="20"/>
  <c r="R402" i="20"/>
  <c r="Q402" i="20"/>
  <c r="N402" i="20"/>
  <c r="M402" i="20"/>
  <c r="L402" i="20"/>
  <c r="J402" i="20"/>
  <c r="I402" i="20"/>
  <c r="H402" i="20"/>
  <c r="AC401" i="20"/>
  <c r="AB401" i="20"/>
  <c r="X401" i="20"/>
  <c r="W401" i="20"/>
  <c r="U401" i="20"/>
  <c r="T401" i="20"/>
  <c r="S401" i="20"/>
  <c r="Q401" i="20"/>
  <c r="P401" i="20"/>
  <c r="O401" i="20"/>
  <c r="M401" i="20"/>
  <c r="L401" i="20"/>
  <c r="I401" i="20"/>
  <c r="G401" i="20"/>
  <c r="E401" i="20"/>
  <c r="D401" i="20"/>
  <c r="C401" i="20"/>
  <c r="AB400" i="20"/>
  <c r="AA400" i="20"/>
  <c r="Z400" i="20"/>
  <c r="X400" i="20"/>
  <c r="V400" i="20"/>
  <c r="T400" i="20"/>
  <c r="R400" i="20"/>
  <c r="N400" i="20"/>
  <c r="L400" i="20"/>
  <c r="K400" i="20"/>
  <c r="J400" i="20"/>
  <c r="H400" i="20"/>
  <c r="G400" i="20"/>
  <c r="C400" i="20"/>
  <c r="AC399" i="20"/>
  <c r="AA399" i="20"/>
  <c r="Z399" i="20"/>
  <c r="Y399" i="20"/>
  <c r="W399" i="20"/>
  <c r="V399" i="20"/>
  <c r="S399" i="20"/>
  <c r="R399" i="20"/>
  <c r="Q399" i="20"/>
  <c r="N399" i="20"/>
  <c r="M399" i="20"/>
  <c r="K399" i="20"/>
  <c r="J399" i="20"/>
  <c r="I399" i="20"/>
  <c r="G399" i="20"/>
  <c r="C399" i="20"/>
  <c r="AC398" i="20"/>
  <c r="AB398" i="20"/>
  <c r="Z398" i="20"/>
  <c r="Y398" i="20"/>
  <c r="T398" i="20"/>
  <c r="R398" i="20"/>
  <c r="Q398" i="20"/>
  <c r="N398" i="20"/>
  <c r="M398" i="20"/>
  <c r="L398" i="20"/>
  <c r="J398" i="20"/>
  <c r="I398" i="20"/>
  <c r="H398" i="20"/>
  <c r="AC397" i="20"/>
  <c r="AB397" i="20"/>
  <c r="X397" i="20"/>
  <c r="W397" i="20"/>
  <c r="T397" i="20"/>
  <c r="S397" i="20"/>
  <c r="Q397" i="20"/>
  <c r="O397" i="20"/>
  <c r="M397" i="20"/>
  <c r="L397" i="20"/>
  <c r="K397" i="20"/>
  <c r="I397" i="20"/>
  <c r="H397" i="20"/>
  <c r="G397" i="20"/>
  <c r="C397" i="20"/>
  <c r="AB396" i="20"/>
  <c r="AA396" i="20"/>
  <c r="Z396" i="20"/>
  <c r="V396" i="20"/>
  <c r="T396" i="20"/>
  <c r="R396" i="20"/>
  <c r="P396" i="20"/>
  <c r="N396" i="20"/>
  <c r="L396" i="20"/>
  <c r="K396" i="20"/>
  <c r="J396" i="20"/>
  <c r="H396" i="20"/>
  <c r="G396" i="20"/>
  <c r="F396" i="20"/>
  <c r="D396" i="20"/>
  <c r="C396" i="20"/>
  <c r="AC395" i="20"/>
  <c r="AA395" i="20"/>
  <c r="Z395" i="20"/>
  <c r="Y395" i="20"/>
  <c r="W395" i="20"/>
  <c r="S395" i="20"/>
  <c r="R395" i="20"/>
  <c r="Q395" i="20"/>
  <c r="N395" i="20"/>
  <c r="M395" i="20"/>
  <c r="K395" i="20"/>
  <c r="J395" i="20"/>
  <c r="I395" i="20"/>
  <c r="G395" i="20"/>
  <c r="C395" i="20"/>
  <c r="AC394" i="20"/>
  <c r="AB394" i="20"/>
  <c r="Z394" i="20"/>
  <c r="Y394" i="20"/>
  <c r="X394" i="20"/>
  <c r="V394" i="20"/>
  <c r="T394" i="20"/>
  <c r="R394" i="20"/>
  <c r="Q394" i="20"/>
  <c r="N394" i="20"/>
  <c r="M394" i="20"/>
  <c r="L394" i="20"/>
  <c r="J394" i="20"/>
  <c r="I394" i="20"/>
  <c r="H394" i="20"/>
  <c r="AC393" i="20"/>
  <c r="AB393" i="20"/>
  <c r="AA393" i="20"/>
  <c r="X393" i="20"/>
  <c r="W393" i="20"/>
  <c r="T393" i="20"/>
  <c r="S393" i="20"/>
  <c r="Q393" i="20"/>
  <c r="O393" i="20"/>
  <c r="M393" i="20"/>
  <c r="L393" i="20"/>
  <c r="K393" i="20"/>
  <c r="I393" i="20"/>
  <c r="H393" i="20"/>
  <c r="G393" i="20"/>
  <c r="C393" i="20"/>
  <c r="AB392" i="20"/>
  <c r="AA392" i="20"/>
  <c r="Z392" i="20"/>
  <c r="V392" i="20"/>
  <c r="T392" i="20"/>
  <c r="R392" i="20"/>
  <c r="N392" i="20"/>
  <c r="L392" i="20"/>
  <c r="K392" i="20"/>
  <c r="J392" i="20"/>
  <c r="H392" i="20"/>
  <c r="G392" i="20"/>
  <c r="C392" i="20"/>
  <c r="AC391" i="20"/>
  <c r="AA391" i="20"/>
  <c r="Z391" i="20"/>
  <c r="Y391" i="20"/>
  <c r="W391" i="20"/>
  <c r="V391" i="20"/>
  <c r="U391" i="20"/>
  <c r="S391" i="20"/>
  <c r="R391" i="20"/>
  <c r="Q391" i="20"/>
  <c r="N391" i="20"/>
  <c r="M391" i="20"/>
  <c r="K391" i="20"/>
  <c r="J391" i="20"/>
  <c r="I391" i="20"/>
  <c r="G391" i="20"/>
  <c r="F391" i="20"/>
  <c r="E391" i="20"/>
  <c r="C391" i="20"/>
  <c r="AC390" i="20"/>
  <c r="AB390" i="20"/>
  <c r="Z390" i="20"/>
  <c r="Y390" i="20"/>
  <c r="X390" i="20"/>
  <c r="V390" i="20"/>
  <c r="U390" i="20"/>
  <c r="T390" i="20"/>
  <c r="R390" i="20"/>
  <c r="Q390" i="20"/>
  <c r="P390" i="20"/>
  <c r="N390" i="20"/>
  <c r="M390" i="20"/>
  <c r="L390" i="20"/>
  <c r="J390" i="20"/>
  <c r="I390" i="20"/>
  <c r="H390" i="20"/>
  <c r="F390" i="20"/>
  <c r="E390" i="20"/>
  <c r="D390" i="20"/>
  <c r="AC389" i="20"/>
  <c r="AB389" i="20"/>
  <c r="X389" i="20"/>
  <c r="W389" i="20"/>
  <c r="U389" i="20"/>
  <c r="T389" i="20"/>
  <c r="S389" i="20"/>
  <c r="Q389" i="20"/>
  <c r="P389" i="20"/>
  <c r="O389" i="20"/>
  <c r="M389" i="20"/>
  <c r="L389" i="20"/>
  <c r="K389" i="20"/>
  <c r="I389" i="20"/>
  <c r="H389" i="20"/>
  <c r="G389" i="20"/>
  <c r="E389" i="20"/>
  <c r="D389" i="20"/>
  <c r="C389" i="20"/>
  <c r="AB388" i="20"/>
  <c r="AA388" i="20"/>
  <c r="Z388" i="20"/>
  <c r="V388" i="20"/>
  <c r="T388" i="20"/>
  <c r="R388" i="20"/>
  <c r="N388" i="20"/>
  <c r="L388" i="20"/>
  <c r="K388" i="20"/>
  <c r="H388" i="20"/>
  <c r="G388" i="20"/>
  <c r="C388" i="20"/>
  <c r="AC387" i="20"/>
  <c r="AA387" i="20"/>
  <c r="Z387" i="20"/>
  <c r="Y387" i="20"/>
  <c r="W387" i="20"/>
  <c r="S387" i="20"/>
  <c r="R387" i="20"/>
  <c r="Q387" i="20"/>
  <c r="N387" i="20"/>
  <c r="M387" i="20"/>
  <c r="K387" i="20"/>
  <c r="J387" i="20"/>
  <c r="I387" i="20"/>
  <c r="G387" i="20"/>
  <c r="C387" i="20"/>
  <c r="AC386" i="20"/>
  <c r="AB386" i="20"/>
  <c r="Z386" i="20"/>
  <c r="Y386" i="20"/>
  <c r="X386" i="20"/>
  <c r="V386" i="20"/>
  <c r="U386" i="20"/>
  <c r="T386" i="20"/>
  <c r="R386" i="20"/>
  <c r="Q386" i="20"/>
  <c r="P386" i="20"/>
  <c r="N386" i="20"/>
  <c r="M386" i="20"/>
  <c r="L386" i="20"/>
  <c r="J386" i="20"/>
  <c r="I386" i="20"/>
  <c r="H386" i="20"/>
  <c r="F386" i="20"/>
  <c r="E386" i="20"/>
  <c r="D386" i="20"/>
  <c r="AA385" i="20"/>
  <c r="Y385" i="20"/>
  <c r="W385" i="20"/>
  <c r="U385" i="20"/>
  <c r="T385" i="20"/>
  <c r="S385" i="20"/>
  <c r="Q385" i="20"/>
  <c r="M385" i="20"/>
  <c r="L385" i="20"/>
  <c r="K385" i="20"/>
  <c r="I385" i="20"/>
  <c r="H385" i="20"/>
  <c r="E385" i="20"/>
  <c r="D385" i="20"/>
  <c r="C385" i="20"/>
  <c r="AC384" i="20"/>
  <c r="AB384" i="20"/>
  <c r="Z384" i="20"/>
  <c r="Y384" i="20"/>
  <c r="X384" i="20"/>
  <c r="V384" i="20"/>
  <c r="U384" i="20"/>
  <c r="T384" i="20"/>
  <c r="R384" i="20"/>
  <c r="Q384" i="20"/>
  <c r="N384" i="20"/>
  <c r="M384" i="20"/>
  <c r="J384" i="20"/>
  <c r="I384" i="20"/>
  <c r="H384" i="20"/>
  <c r="E384" i="20"/>
  <c r="D384" i="20"/>
  <c r="C384" i="20"/>
  <c r="CF187" i="20"/>
  <c r="CH187" i="20"/>
  <c r="CG187" i="20"/>
  <c r="CE187" i="20"/>
  <c r="CD187" i="20"/>
  <c r="CC187" i="20"/>
  <c r="CA187" i="20"/>
  <c r="AD187" i="20"/>
  <c r="CG186" i="20"/>
  <c r="CH186" i="20"/>
  <c r="CE186" i="20"/>
  <c r="CD186" i="20"/>
  <c r="CA186" i="20"/>
  <c r="AD186" i="20"/>
  <c r="CF185" i="20"/>
  <c r="CE185" i="20"/>
  <c r="CB185" i="20"/>
  <c r="CA185" i="20"/>
  <c r="AD185" i="20"/>
  <c r="CF184" i="20"/>
  <c r="CB184" i="20"/>
  <c r="AD184" i="20"/>
  <c r="CF183" i="20"/>
  <c r="CH183" i="20"/>
  <c r="CG183" i="20"/>
  <c r="CE183" i="20"/>
  <c r="CD183" i="20"/>
  <c r="CC183" i="20"/>
  <c r="CA183" i="20"/>
  <c r="AD183" i="20"/>
  <c r="CA182" i="20"/>
  <c r="AD182" i="20"/>
  <c r="CF181" i="20"/>
  <c r="CE181" i="20"/>
  <c r="CB181" i="20"/>
  <c r="CA181" i="20"/>
  <c r="AD181" i="20"/>
  <c r="CF180" i="20"/>
  <c r="CB180" i="20"/>
  <c r="AD180" i="20"/>
  <c r="CD179" i="20"/>
  <c r="AD179" i="20"/>
  <c r="CF178" i="20"/>
  <c r="CH178" i="20"/>
  <c r="CG178" i="20"/>
  <c r="CE178" i="20"/>
  <c r="CD178" i="20"/>
  <c r="CC178" i="20"/>
  <c r="CA178" i="20"/>
  <c r="AD178" i="20"/>
  <c r="CE177" i="20"/>
  <c r="CA177" i="20"/>
  <c r="AD177" i="20"/>
  <c r="AD176" i="20"/>
  <c r="CH175" i="20"/>
  <c r="CG175" i="20"/>
  <c r="CF175" i="20"/>
  <c r="CE175" i="20"/>
  <c r="CD175" i="20"/>
  <c r="CC175" i="20"/>
  <c r="CB175" i="20"/>
  <c r="CA175" i="20"/>
  <c r="AD175" i="20"/>
  <c r="CG174" i="20"/>
  <c r="CH174" i="20"/>
  <c r="CE174" i="20"/>
  <c r="CD174" i="20"/>
  <c r="CA174" i="20"/>
  <c r="AD174" i="20"/>
  <c r="CE173" i="20"/>
  <c r="CA173" i="20"/>
  <c r="AD173" i="20"/>
  <c r="CG172" i="20"/>
  <c r="CB172" i="20"/>
  <c r="AD172" i="20"/>
  <c r="CH171" i="20"/>
  <c r="CG171" i="20"/>
  <c r="CF171" i="20"/>
  <c r="CE171" i="20"/>
  <c r="CD171" i="20"/>
  <c r="CC171" i="20"/>
  <c r="CB171" i="20"/>
  <c r="CA171" i="20"/>
  <c r="AD171" i="20"/>
  <c r="CG170" i="20"/>
  <c r="CH170" i="20"/>
  <c r="CE170" i="20"/>
  <c r="CD170" i="20"/>
  <c r="CA170" i="20"/>
  <c r="AD170" i="20"/>
  <c r="CA169" i="20"/>
  <c r="CE169" i="20"/>
  <c r="AD169" i="20"/>
  <c r="CE168" i="20"/>
  <c r="AD168" i="20"/>
  <c r="CH167" i="20"/>
  <c r="CG167" i="20"/>
  <c r="CF167" i="20"/>
  <c r="CE167" i="20"/>
  <c r="CD167" i="20"/>
  <c r="CC167" i="20"/>
  <c r="CB167" i="20"/>
  <c r="CA167" i="20"/>
  <c r="AD167" i="20"/>
  <c r="CG166" i="20"/>
  <c r="CD166" i="20"/>
  <c r="CA166" i="20"/>
  <c r="AD166" i="20"/>
  <c r="CF165" i="20"/>
  <c r="AD165" i="20"/>
  <c r="CG164" i="20"/>
  <c r="CB164" i="20"/>
  <c r="AD164" i="20"/>
  <c r="CH163" i="20"/>
  <c r="CG163" i="20"/>
  <c r="CF163" i="20"/>
  <c r="CE163" i="20"/>
  <c r="CD163" i="20"/>
  <c r="CC163" i="20"/>
  <c r="CB163" i="20"/>
  <c r="CA163" i="20"/>
  <c r="AD163" i="20"/>
  <c r="CH162" i="20"/>
  <c r="CG162" i="20"/>
  <c r="CE162" i="20"/>
  <c r="CD162" i="20"/>
  <c r="CC162" i="20"/>
  <c r="CA162" i="20"/>
  <c r="AD162" i="20"/>
  <c r="CH161" i="20"/>
  <c r="CF161" i="20"/>
  <c r="CE161" i="20"/>
  <c r="CD161" i="20"/>
  <c r="CB161" i="20"/>
  <c r="CA161" i="20"/>
  <c r="AD161" i="20"/>
  <c r="CA160" i="20"/>
  <c r="AD160" i="20"/>
  <c r="CG159" i="20"/>
  <c r="CA159" i="20"/>
  <c r="AD159" i="20"/>
  <c r="CH158" i="20"/>
  <c r="CG158" i="20"/>
  <c r="CF158" i="20"/>
  <c r="CE158" i="20"/>
  <c r="CD158" i="20"/>
  <c r="CC158" i="20"/>
  <c r="CB158" i="20"/>
  <c r="CA158" i="20"/>
  <c r="AD158" i="20"/>
  <c r="CG157" i="20"/>
  <c r="CH157" i="20"/>
  <c r="CE157" i="20"/>
  <c r="CD157" i="20"/>
  <c r="CA157" i="20"/>
  <c r="AD157" i="20"/>
  <c r="CA156" i="20"/>
  <c r="AD156" i="20"/>
  <c r="CH155" i="20"/>
  <c r="CG155" i="20"/>
  <c r="CF155" i="20"/>
  <c r="CE155" i="20"/>
  <c r="CC155" i="20"/>
  <c r="CB155" i="20"/>
  <c r="CA155" i="20"/>
  <c r="AD155" i="20"/>
  <c r="CH154" i="20"/>
  <c r="CG154" i="20"/>
  <c r="CF154" i="20"/>
  <c r="CE154" i="20"/>
  <c r="CD154" i="20"/>
  <c r="CC154" i="20"/>
  <c r="CB154" i="20"/>
  <c r="CA154" i="20"/>
  <c r="AD154" i="20"/>
  <c r="CG153" i="20"/>
  <c r="CH153" i="20"/>
  <c r="CE153" i="20"/>
  <c r="CD153" i="20"/>
  <c r="CA153" i="20"/>
  <c r="AD153" i="20"/>
  <c r="AD152" i="20"/>
  <c r="CH151" i="20"/>
  <c r="CG151" i="20"/>
  <c r="CF151" i="20"/>
  <c r="CE151" i="20"/>
  <c r="CC151" i="20"/>
  <c r="CB151" i="20"/>
  <c r="CA151" i="20"/>
  <c r="AD151" i="20"/>
  <c r="CH150" i="20"/>
  <c r="CG150" i="20"/>
  <c r="CF150" i="20"/>
  <c r="CE150" i="20"/>
  <c r="CD150" i="20"/>
  <c r="CC150" i="20"/>
  <c r="CB150" i="20"/>
  <c r="CA150" i="20"/>
  <c r="AD150" i="20"/>
  <c r="CG149" i="20"/>
  <c r="CH149" i="20"/>
  <c r="CE149" i="20"/>
  <c r="CD149" i="20"/>
  <c r="CA149" i="20"/>
  <c r="AD149" i="20"/>
  <c r="CE148" i="20"/>
  <c r="AD148" i="20"/>
  <c r="CH147" i="20"/>
  <c r="CG147" i="20"/>
  <c r="CF147" i="20"/>
  <c r="CE147" i="20"/>
  <c r="CC147" i="20"/>
  <c r="CB147" i="20"/>
  <c r="CA147" i="20"/>
  <c r="AD147" i="20"/>
  <c r="CH146" i="20"/>
  <c r="CG146" i="20"/>
  <c r="CF146" i="20"/>
  <c r="CE146" i="20"/>
  <c r="CD146" i="20"/>
  <c r="CC146" i="20"/>
  <c r="CB146" i="20"/>
  <c r="CA146" i="20"/>
  <c r="AD146" i="20"/>
  <c r="CG145" i="20"/>
  <c r="CH145" i="20"/>
  <c r="CE145" i="20"/>
  <c r="CD145" i="20"/>
  <c r="CA145" i="20"/>
  <c r="AD145" i="20"/>
  <c r="AD144" i="20"/>
  <c r="CH143" i="20"/>
  <c r="CG143" i="20"/>
  <c r="CF143" i="20"/>
  <c r="CE143" i="20"/>
  <c r="CC143" i="20"/>
  <c r="CB143" i="20"/>
  <c r="CA143" i="20"/>
  <c r="AD143" i="20"/>
  <c r="CH142" i="20"/>
  <c r="CG142" i="20"/>
  <c r="CF142" i="20"/>
  <c r="CE142" i="20"/>
  <c r="CD142" i="20"/>
  <c r="CC142" i="20"/>
  <c r="CB142" i="20"/>
  <c r="CA142" i="20"/>
  <c r="AD142" i="20"/>
  <c r="CG141" i="20"/>
  <c r="CH141" i="20"/>
  <c r="CE141" i="20"/>
  <c r="CD141" i="20"/>
  <c r="CA141" i="20"/>
  <c r="AD141" i="20"/>
  <c r="AD140" i="20"/>
  <c r="CH139" i="20"/>
  <c r="CG139" i="20"/>
  <c r="CF139" i="20"/>
  <c r="CE139" i="20"/>
  <c r="CC139" i="20"/>
  <c r="CB139" i="20"/>
  <c r="CA139" i="20"/>
  <c r="AD139" i="20"/>
  <c r="CH138" i="20"/>
  <c r="CG138" i="20"/>
  <c r="CF138" i="20"/>
  <c r="CE138" i="20"/>
  <c r="CD138" i="20"/>
  <c r="CC138" i="20"/>
  <c r="CB138" i="20"/>
  <c r="CA138" i="20"/>
  <c r="AD138" i="20"/>
  <c r="CH137" i="20"/>
  <c r="CE137" i="20"/>
  <c r="CD137" i="20"/>
  <c r="CC137" i="20"/>
  <c r="AD137" i="20"/>
  <c r="CE136" i="20"/>
  <c r="AD136" i="20"/>
  <c r="CG135" i="20"/>
  <c r="CF135" i="20"/>
  <c r="CC135" i="20"/>
  <c r="CA135" i="20"/>
  <c r="AD135" i="20"/>
  <c r="CH134" i="20"/>
  <c r="CG134" i="20"/>
  <c r="CF134" i="20"/>
  <c r="CE134" i="20"/>
  <c r="CD134" i="20"/>
  <c r="CC134" i="20"/>
  <c r="CB134" i="20"/>
  <c r="CA134" i="20"/>
  <c r="AD134" i="20"/>
  <c r="CH133" i="20"/>
  <c r="CG133" i="20"/>
  <c r="CD133" i="20"/>
  <c r="CA133" i="20"/>
  <c r="AD133" i="20"/>
  <c r="CF132" i="20"/>
  <c r="AD132" i="20"/>
  <c r="CE131" i="20"/>
  <c r="AD131" i="20"/>
  <c r="CH130" i="20"/>
  <c r="CG130" i="20"/>
  <c r="CF130" i="20"/>
  <c r="CE130" i="20"/>
  <c r="CD130" i="20"/>
  <c r="CC130" i="20"/>
  <c r="CB130" i="20"/>
  <c r="CJ130" i="20" s="1"/>
  <c r="CA130" i="20"/>
  <c r="AD130" i="20"/>
  <c r="CF129" i="20"/>
  <c r="CG129" i="20"/>
  <c r="CE129" i="20"/>
  <c r="CC129" i="20"/>
  <c r="CA129" i="20"/>
  <c r="AD129" i="20"/>
  <c r="CE128" i="20"/>
  <c r="AD128" i="20"/>
  <c r="CE127" i="20"/>
  <c r="CA127" i="20"/>
  <c r="AD127" i="20"/>
  <c r="CH126" i="20"/>
  <c r="CG126" i="20"/>
  <c r="CF126" i="20"/>
  <c r="CE126" i="20"/>
  <c r="CD126" i="20"/>
  <c r="CC126" i="20"/>
  <c r="CB126" i="20"/>
  <c r="CA126" i="20"/>
  <c r="AD126" i="20"/>
  <c r="CF125" i="20"/>
  <c r="CG125" i="20"/>
  <c r="CE125" i="20"/>
  <c r="CC125" i="20"/>
  <c r="CA125" i="20"/>
  <c r="AD125" i="20"/>
  <c r="CH124" i="20"/>
  <c r="CB124" i="20"/>
  <c r="AD124" i="20"/>
  <c r="CE123" i="20"/>
  <c r="AD123" i="20"/>
  <c r="CH122" i="20"/>
  <c r="CG122" i="20"/>
  <c r="CF122" i="20"/>
  <c r="CE122" i="20"/>
  <c r="CD122" i="20"/>
  <c r="CC122" i="20"/>
  <c r="CB122" i="20"/>
  <c r="CA122" i="20"/>
  <c r="AD122" i="20"/>
  <c r="CF121" i="20"/>
  <c r="CG121" i="20"/>
  <c r="CE121" i="20"/>
  <c r="CC121" i="20"/>
  <c r="CA121" i="20"/>
  <c r="AD121" i="20"/>
  <c r="CG120" i="20"/>
  <c r="CD120" i="20"/>
  <c r="AD120" i="20"/>
  <c r="CA119" i="20"/>
  <c r="AD119" i="20"/>
  <c r="CH118" i="20"/>
  <c r="CG118" i="20"/>
  <c r="CF118" i="20"/>
  <c r="CE118" i="20"/>
  <c r="CD118" i="20"/>
  <c r="CC118" i="20"/>
  <c r="CB118" i="20"/>
  <c r="CJ118" i="20" s="1"/>
  <c r="CA118" i="20"/>
  <c r="AD118" i="20"/>
  <c r="CG117" i="20"/>
  <c r="CE117" i="20"/>
  <c r="CA117" i="20"/>
  <c r="AD117" i="20"/>
  <c r="CH116" i="20"/>
  <c r="CB116" i="20"/>
  <c r="AD116" i="20"/>
  <c r="CG115" i="20"/>
  <c r="CF115" i="20"/>
  <c r="CC115" i="20"/>
  <c r="CA115" i="20"/>
  <c r="BB115" i="20"/>
  <c r="AD115" i="20"/>
  <c r="CH114" i="20"/>
  <c r="CG114" i="20"/>
  <c r="CF114" i="20"/>
  <c r="CE114" i="20"/>
  <c r="CD114" i="20"/>
  <c r="CC114" i="20"/>
  <c r="CB114" i="20"/>
  <c r="CA114" i="20"/>
  <c r="AD114" i="20"/>
  <c r="CF113" i="20"/>
  <c r="CG113" i="20"/>
  <c r="CE113" i="20"/>
  <c r="CC113" i="20"/>
  <c r="CA113" i="20"/>
  <c r="AD113" i="20"/>
  <c r="CG112" i="20"/>
  <c r="CD112" i="20"/>
  <c r="AD112" i="20"/>
  <c r="CE111" i="20"/>
  <c r="CA111" i="20"/>
  <c r="AD111" i="20"/>
  <c r="CH110" i="20"/>
  <c r="CG110" i="20"/>
  <c r="CF110" i="20"/>
  <c r="CE110" i="20"/>
  <c r="CD110" i="20"/>
  <c r="CC110" i="20"/>
  <c r="CB110" i="20"/>
  <c r="CA110" i="20"/>
  <c r="AD110" i="20"/>
  <c r="CE109" i="20"/>
  <c r="CG109" i="20"/>
  <c r="CC109" i="20"/>
  <c r="CA109" i="20"/>
  <c r="AD109" i="20"/>
  <c r="CE108" i="20"/>
  <c r="AD108" i="20"/>
  <c r="CE107" i="20"/>
  <c r="CG107" i="20"/>
  <c r="CC107" i="20"/>
  <c r="CA107" i="20"/>
  <c r="BJ107" i="20"/>
  <c r="AD107" i="20"/>
  <c r="CH106" i="20"/>
  <c r="CG106" i="20"/>
  <c r="CF106" i="20"/>
  <c r="CE106" i="20"/>
  <c r="CD106" i="20"/>
  <c r="CC106" i="20"/>
  <c r="CB106" i="20"/>
  <c r="CA106" i="20"/>
  <c r="AD106" i="20"/>
  <c r="CG105" i="20"/>
  <c r="CE105" i="20"/>
  <c r="CC105" i="20"/>
  <c r="CA105" i="20"/>
  <c r="AD105" i="20"/>
  <c r="CE104" i="20"/>
  <c r="AD104" i="20"/>
  <c r="CG103" i="20"/>
  <c r="CE103" i="20"/>
  <c r="CC103" i="20"/>
  <c r="CA103" i="20"/>
  <c r="AD103" i="20"/>
  <c r="CH102" i="20"/>
  <c r="CG102" i="20"/>
  <c r="CF102" i="20"/>
  <c r="CE102" i="20"/>
  <c r="CD102" i="20"/>
  <c r="CC102" i="20"/>
  <c r="CB102" i="20"/>
  <c r="CJ102" i="20" s="1"/>
  <c r="CA102" i="20"/>
  <c r="AD102" i="20"/>
  <c r="CE101" i="20"/>
  <c r="CG101" i="20"/>
  <c r="CC101" i="20"/>
  <c r="CA101" i="20"/>
  <c r="AD101" i="20"/>
  <c r="CG100" i="20"/>
  <c r="CD100" i="20"/>
  <c r="AD100" i="20"/>
  <c r="CE99" i="20"/>
  <c r="CG99" i="20"/>
  <c r="CC99" i="20"/>
  <c r="CA99" i="20"/>
  <c r="AD99" i="20"/>
  <c r="CH98" i="20"/>
  <c r="CG98" i="20"/>
  <c r="CF98" i="20"/>
  <c r="CE98" i="20"/>
  <c r="CD98" i="20"/>
  <c r="CC98" i="20"/>
  <c r="CB98" i="20"/>
  <c r="CA98" i="20"/>
  <c r="AD98" i="20"/>
  <c r="CG97" i="20"/>
  <c r="CE97" i="20"/>
  <c r="CC97" i="20"/>
  <c r="CA97" i="20"/>
  <c r="AD97" i="20"/>
  <c r="CH96" i="20"/>
  <c r="CB96" i="20"/>
  <c r="AD96" i="20"/>
  <c r="CG95" i="20"/>
  <c r="CE95" i="20"/>
  <c r="CC95" i="20"/>
  <c r="CA95" i="20"/>
  <c r="BJ95" i="20"/>
  <c r="AD95" i="20"/>
  <c r="CH94" i="20"/>
  <c r="CG94" i="20"/>
  <c r="CF94" i="20"/>
  <c r="CE94" i="20"/>
  <c r="CD94" i="20"/>
  <c r="CC94" i="20"/>
  <c r="CB94" i="20"/>
  <c r="CA94" i="20"/>
  <c r="AD94" i="20"/>
  <c r="CE93" i="20"/>
  <c r="CG93" i="20"/>
  <c r="CC93" i="20"/>
  <c r="CA93" i="20"/>
  <c r="AD93" i="20"/>
  <c r="CH92" i="20"/>
  <c r="CB92" i="20"/>
  <c r="AD92" i="20"/>
  <c r="CE91" i="20"/>
  <c r="CG91" i="20"/>
  <c r="CC91" i="20"/>
  <c r="CA91" i="20"/>
  <c r="AD91" i="20"/>
  <c r="CH90" i="20"/>
  <c r="CG90" i="20"/>
  <c r="CF90" i="20"/>
  <c r="CE90" i="20"/>
  <c r="CD90" i="20"/>
  <c r="CC90" i="20"/>
  <c r="CB90" i="20"/>
  <c r="CA90" i="20"/>
  <c r="AD90" i="20"/>
  <c r="CG89" i="20"/>
  <c r="CE89" i="20"/>
  <c r="CC89" i="20"/>
  <c r="CA89" i="20"/>
  <c r="AD89" i="20"/>
  <c r="CF88" i="20"/>
  <c r="CA88" i="20"/>
  <c r="AD88" i="20"/>
  <c r="CC87" i="20"/>
  <c r="AD87" i="20"/>
  <c r="CH86" i="20"/>
  <c r="CG86" i="20"/>
  <c r="CF86" i="20"/>
  <c r="CE86" i="20"/>
  <c r="CD86" i="20"/>
  <c r="CC86" i="20"/>
  <c r="CB86" i="20"/>
  <c r="CA86" i="20"/>
  <c r="AD86" i="20"/>
  <c r="CF85" i="20"/>
  <c r="CG85" i="20"/>
  <c r="CE85" i="20"/>
  <c r="CC85" i="20"/>
  <c r="CB85" i="20"/>
  <c r="CA85" i="20"/>
  <c r="AD85" i="20"/>
  <c r="CH84" i="20"/>
  <c r="CD84" i="20"/>
  <c r="AD84" i="20"/>
  <c r="CH83" i="20"/>
  <c r="CE83" i="20"/>
  <c r="CA83" i="20"/>
  <c r="AD83" i="20"/>
  <c r="CH82" i="20"/>
  <c r="CF82" i="20"/>
  <c r="CE82" i="20"/>
  <c r="CD82" i="20"/>
  <c r="CB82" i="20"/>
  <c r="CA82" i="20"/>
  <c r="AD82" i="20"/>
  <c r="CF81" i="20"/>
  <c r="CG81" i="20"/>
  <c r="CE81" i="20"/>
  <c r="CC81" i="20"/>
  <c r="CB81" i="20"/>
  <c r="CA81" i="20"/>
  <c r="AD81" i="20"/>
  <c r="CG80" i="20"/>
  <c r="CC80" i="20"/>
  <c r="AD80" i="20"/>
  <c r="CE79" i="20"/>
  <c r="AD79" i="20"/>
  <c r="CH78" i="20"/>
  <c r="CF78" i="20"/>
  <c r="CE78" i="20"/>
  <c r="CB78" i="20"/>
  <c r="CA78" i="20"/>
  <c r="AD78" i="20"/>
  <c r="CH77" i="20"/>
  <c r="CG77" i="20"/>
  <c r="CF77" i="20"/>
  <c r="CE77" i="20"/>
  <c r="CC77" i="20"/>
  <c r="CB77" i="20"/>
  <c r="CA77" i="20"/>
  <c r="BB77" i="20"/>
  <c r="AD77" i="20"/>
  <c r="CE76" i="20"/>
  <c r="CA76" i="20"/>
  <c r="AD76" i="20"/>
  <c r="CE75" i="20"/>
  <c r="AD75" i="20"/>
  <c r="CH74" i="20"/>
  <c r="CF74" i="20"/>
  <c r="CE74" i="20"/>
  <c r="CB74" i="20"/>
  <c r="CA74" i="20"/>
  <c r="AD74" i="20"/>
  <c r="CH73" i="20"/>
  <c r="CG73" i="20"/>
  <c r="CF73" i="20"/>
  <c r="CE73" i="20"/>
  <c r="CC73" i="20"/>
  <c r="CB73" i="20"/>
  <c r="CA73" i="20"/>
  <c r="AD73" i="20"/>
  <c r="CF72" i="20"/>
  <c r="CB72" i="20"/>
  <c r="AD72" i="20"/>
  <c r="CE71" i="20"/>
  <c r="AD71" i="20"/>
  <c r="CH70" i="20"/>
  <c r="CF70" i="20"/>
  <c r="CE70" i="20"/>
  <c r="CB70" i="20"/>
  <c r="CA70" i="20"/>
  <c r="AD70" i="20"/>
  <c r="CH69" i="20"/>
  <c r="CG69" i="20"/>
  <c r="CF69" i="20"/>
  <c r="CE69" i="20"/>
  <c r="CC69" i="20"/>
  <c r="CB69" i="20"/>
  <c r="CA69" i="20"/>
  <c r="AD69" i="20"/>
  <c r="CG68" i="20"/>
  <c r="CC68" i="20"/>
  <c r="AD68" i="20"/>
  <c r="CE67" i="20"/>
  <c r="AD67" i="20"/>
  <c r="CH66" i="20"/>
  <c r="CF66" i="20"/>
  <c r="CE66" i="20"/>
  <c r="CB66" i="20"/>
  <c r="CA66" i="20"/>
  <c r="AD66" i="20"/>
  <c r="CG65" i="20"/>
  <c r="CF65" i="20"/>
  <c r="CE65" i="20"/>
  <c r="CC65" i="20"/>
  <c r="CB65" i="20"/>
  <c r="CA65" i="20"/>
  <c r="BB65" i="20"/>
  <c r="AD65" i="20"/>
  <c r="CH64" i="20"/>
  <c r="CD64" i="20"/>
  <c r="AD64" i="20"/>
  <c r="CH63" i="20"/>
  <c r="CG63" i="20"/>
  <c r="CD63" i="20"/>
  <c r="CC63" i="20"/>
  <c r="CA63" i="20"/>
  <c r="AD63" i="20"/>
  <c r="CH62" i="20"/>
  <c r="CF62" i="20"/>
  <c r="CD62" i="20"/>
  <c r="CB62" i="20"/>
  <c r="CA62" i="20"/>
  <c r="AD62" i="20"/>
  <c r="CH61" i="20"/>
  <c r="CE61" i="20"/>
  <c r="CA61" i="20"/>
  <c r="BZ61" i="20"/>
  <c r="AD61" i="20"/>
  <c r="CE60" i="20"/>
  <c r="AD60" i="20"/>
  <c r="CH59" i="20"/>
  <c r="CG59" i="20"/>
  <c r="CF59" i="20"/>
  <c r="CE59" i="20"/>
  <c r="CD59" i="20"/>
  <c r="CC59" i="20"/>
  <c r="CB59" i="20"/>
  <c r="CA59" i="20"/>
  <c r="AD59" i="20"/>
  <c r="CF58" i="20"/>
  <c r="CH58" i="20"/>
  <c r="CG58" i="20"/>
  <c r="CE58" i="20"/>
  <c r="CD58" i="20"/>
  <c r="CC58" i="20"/>
  <c r="CA58" i="20"/>
  <c r="AD58" i="20"/>
  <c r="CD57" i="20"/>
  <c r="CH57" i="20"/>
  <c r="CE57" i="20"/>
  <c r="CA57" i="20"/>
  <c r="AD57" i="20"/>
  <c r="AD56" i="20"/>
  <c r="CH55" i="20"/>
  <c r="CG55" i="20"/>
  <c r="CF55" i="20"/>
  <c r="CE55" i="20"/>
  <c r="CD55" i="20"/>
  <c r="CC55" i="20"/>
  <c r="CB55" i="20"/>
  <c r="CA55" i="20"/>
  <c r="AD55" i="20"/>
  <c r="CG54" i="20"/>
  <c r="CH54" i="20"/>
  <c r="CE54" i="20"/>
  <c r="CD54" i="20"/>
  <c r="CA54" i="20"/>
  <c r="AD54" i="20"/>
  <c r="CF53" i="20"/>
  <c r="CE53" i="20"/>
  <c r="CA53" i="20"/>
  <c r="AD53" i="20"/>
  <c r="CH52" i="20"/>
  <c r="CC52" i="20"/>
  <c r="AD52" i="20"/>
  <c r="CH51" i="20"/>
  <c r="CG51" i="20"/>
  <c r="CF51" i="20"/>
  <c r="CE51" i="20"/>
  <c r="CD51" i="20"/>
  <c r="CC51" i="20"/>
  <c r="CB51" i="20"/>
  <c r="CA51" i="20"/>
  <c r="AD51" i="20"/>
  <c r="CE50" i="20"/>
  <c r="CA50" i="20"/>
  <c r="AD50" i="20"/>
  <c r="CH49" i="20"/>
  <c r="CF49" i="20"/>
  <c r="CE49" i="20"/>
  <c r="CB49" i="20"/>
  <c r="CA49" i="20"/>
  <c r="AD49" i="20"/>
  <c r="CF48" i="20"/>
  <c r="CA48" i="20"/>
  <c r="AD48" i="20"/>
  <c r="CH47" i="20"/>
  <c r="CG47" i="20"/>
  <c r="CF47" i="20"/>
  <c r="CE47" i="20"/>
  <c r="CD47" i="20"/>
  <c r="CC47" i="20"/>
  <c r="CB47" i="20"/>
  <c r="CA47" i="20"/>
  <c r="AD47" i="20"/>
  <c r="CE46" i="20"/>
  <c r="AD46" i="20"/>
  <c r="CH45" i="20"/>
  <c r="CF45" i="20"/>
  <c r="CE45" i="20"/>
  <c r="CB45" i="20"/>
  <c r="CA45" i="20"/>
  <c r="AD45" i="20"/>
  <c r="CG44" i="20"/>
  <c r="CB44" i="20"/>
  <c r="AD44" i="20"/>
  <c r="CH43" i="20"/>
  <c r="CG43" i="20"/>
  <c r="CF43" i="20"/>
  <c r="CE43" i="20"/>
  <c r="CD43" i="20"/>
  <c r="CC43" i="20"/>
  <c r="CB43" i="20"/>
  <c r="CA43" i="20"/>
  <c r="AD43" i="20"/>
  <c r="CA42" i="20"/>
  <c r="AD42" i="20"/>
  <c r="CF41" i="20"/>
  <c r="CE41" i="20"/>
  <c r="CB41" i="20"/>
  <c r="CA41" i="20"/>
  <c r="AD41" i="20"/>
  <c r="CG40" i="20"/>
  <c r="CC40" i="20"/>
  <c r="AD40" i="20"/>
  <c r="CF39" i="20"/>
  <c r="CH39" i="20"/>
  <c r="CG39" i="20"/>
  <c r="CE39" i="20"/>
  <c r="CD39" i="20"/>
  <c r="CC39" i="20"/>
  <c r="CA39" i="20"/>
  <c r="AD39" i="20"/>
  <c r="CE38" i="20"/>
  <c r="AD38" i="20"/>
  <c r="CH37" i="20"/>
  <c r="CF37" i="20"/>
  <c r="CE37" i="20"/>
  <c r="CB37" i="20"/>
  <c r="CA37" i="20"/>
  <c r="BJ37" i="20"/>
  <c r="AD37" i="20"/>
  <c r="CE36" i="20"/>
  <c r="CA36" i="20"/>
  <c r="AD36" i="20"/>
  <c r="CF35" i="20"/>
  <c r="CH35" i="20"/>
  <c r="CG35" i="20"/>
  <c r="CE35" i="20"/>
  <c r="CD35" i="20"/>
  <c r="CC35" i="20"/>
  <c r="CA35" i="20"/>
  <c r="AD35" i="20"/>
  <c r="CE34" i="20"/>
  <c r="CA34" i="20"/>
  <c r="AD34" i="20"/>
  <c r="CH33" i="20"/>
  <c r="CF33" i="20"/>
  <c r="CE33" i="20"/>
  <c r="CB33" i="20"/>
  <c r="CA33" i="20"/>
  <c r="AD33" i="20"/>
  <c r="CG32" i="20"/>
  <c r="CC32" i="20"/>
  <c r="AD32" i="20"/>
  <c r="CF31" i="20"/>
  <c r="CH31" i="20"/>
  <c r="CG31" i="20"/>
  <c r="CE31" i="20"/>
  <c r="CD31" i="20"/>
  <c r="CC31" i="20"/>
  <c r="CA31" i="20"/>
  <c r="AD31" i="20"/>
  <c r="CE30" i="20"/>
  <c r="AD30" i="20"/>
  <c r="CH29" i="20"/>
  <c r="CF29" i="20"/>
  <c r="CE29" i="20"/>
  <c r="CB29" i="20"/>
  <c r="CA29" i="20"/>
  <c r="AD29" i="20"/>
  <c r="CH28" i="20"/>
  <c r="CD28" i="20"/>
  <c r="AD28" i="20"/>
  <c r="CF27" i="20"/>
  <c r="CH27" i="20"/>
  <c r="CG27" i="20"/>
  <c r="CE27" i="20"/>
  <c r="CD27" i="20"/>
  <c r="CC27" i="20"/>
  <c r="CA27" i="20"/>
  <c r="AD27" i="20"/>
  <c r="CE26" i="20"/>
  <c r="CA26" i="20"/>
  <c r="BZ26" i="20"/>
  <c r="AD26" i="20"/>
  <c r="CH25" i="20"/>
  <c r="CF25" i="20"/>
  <c r="CE25" i="20"/>
  <c r="CB25" i="20"/>
  <c r="CA25" i="20"/>
  <c r="AD25" i="20"/>
  <c r="CG24" i="20"/>
  <c r="CC24" i="20"/>
  <c r="AD24" i="20"/>
  <c r="CF23" i="20"/>
  <c r="CH23" i="20"/>
  <c r="CG23" i="20"/>
  <c r="CE23" i="20"/>
  <c r="CD23" i="20"/>
  <c r="CC23" i="20"/>
  <c r="CA23" i="20"/>
  <c r="AD23" i="20"/>
  <c r="CE22" i="20"/>
  <c r="AD22" i="20"/>
  <c r="CH21" i="20"/>
  <c r="CF21" i="20"/>
  <c r="CE21" i="20"/>
  <c r="CB21" i="20"/>
  <c r="CA21" i="20"/>
  <c r="AD21" i="20"/>
  <c r="CH20" i="20"/>
  <c r="CD20" i="20"/>
  <c r="AD20" i="20"/>
  <c r="CF19" i="20"/>
  <c r="CH19" i="20"/>
  <c r="CG19" i="20"/>
  <c r="CE19" i="20"/>
  <c r="CD19" i="20"/>
  <c r="CC19" i="20"/>
  <c r="CA19" i="20"/>
  <c r="AD19" i="20"/>
  <c r="CE18" i="20"/>
  <c r="CA18" i="20"/>
  <c r="AD18" i="20"/>
  <c r="CH17" i="20"/>
  <c r="CF17" i="20"/>
  <c r="CE17" i="20"/>
  <c r="CB17" i="20"/>
  <c r="CA17" i="20"/>
  <c r="AD17" i="20"/>
  <c r="CF16" i="20"/>
  <c r="CB16" i="20"/>
  <c r="CG15" i="20"/>
  <c r="CE14" i="20"/>
  <c r="CG13" i="20"/>
  <c r="CF13" i="20"/>
  <c r="CC13" i="20"/>
  <c r="CB13" i="20"/>
  <c r="CA13" i="20"/>
  <c r="BB13" i="20"/>
  <c r="CF12" i="20"/>
  <c r="CB12" i="20"/>
  <c r="CH11" i="20"/>
  <c r="CG11" i="20"/>
  <c r="CD11" i="20"/>
  <c r="CC11" i="20"/>
  <c r="CA11" i="20"/>
  <c r="CH10" i="20"/>
  <c r="CF10" i="20"/>
  <c r="CD10" i="20"/>
  <c r="CB10" i="20"/>
  <c r="CA10" i="20"/>
  <c r="CH9" i="20"/>
  <c r="CG9" i="20"/>
  <c r="CF9" i="20"/>
  <c r="CE9" i="20"/>
  <c r="CD9" i="20"/>
  <c r="CC9" i="20"/>
  <c r="CB9" i="20"/>
  <c r="CA9" i="20"/>
  <c r="CF8" i="20"/>
  <c r="CD8" i="20"/>
  <c r="CH7" i="20"/>
  <c r="CA7" i="20"/>
  <c r="CH6" i="20"/>
  <c r="CF6" i="20"/>
  <c r="CE6" i="20"/>
  <c r="CC6" i="20"/>
  <c r="CB6" i="20"/>
  <c r="CA6" i="20"/>
  <c r="CH5" i="20"/>
  <c r="CG5" i="20"/>
  <c r="CF5" i="20"/>
  <c r="CE5" i="20"/>
  <c r="CD5" i="20"/>
  <c r="CC5" i="20"/>
  <c r="CB5" i="20"/>
  <c r="CJ5" i="20" s="1"/>
  <c r="CA5" i="20"/>
  <c r="AD4" i="20"/>
  <c r="P193" i="10"/>
  <c r="S194" i="10"/>
  <c r="S193" i="10"/>
  <c r="Q194" i="10"/>
  <c r="Q193" i="10"/>
  <c r="S195" i="19"/>
  <c r="S197" i="19"/>
  <c r="AD1554" i="20" l="1"/>
  <c r="AD1568" i="20"/>
  <c r="AD1438" i="20"/>
  <c r="AD1427" i="20"/>
  <c r="AD1373" i="20"/>
  <c r="AD1431" i="20"/>
  <c r="AD1476" i="20"/>
  <c r="AD1281" i="20"/>
  <c r="AD1299" i="20"/>
  <c r="AD1256" i="20"/>
  <c r="AD1109" i="20"/>
  <c r="AD766" i="20"/>
  <c r="AD846" i="20"/>
  <c r="AD785" i="20"/>
  <c r="AD778" i="20"/>
  <c r="AD645" i="20"/>
  <c r="AD669" i="20"/>
  <c r="AD680" i="20"/>
  <c r="AD696" i="20"/>
  <c r="AD647" i="20"/>
  <c r="AD693" i="20"/>
  <c r="AD613" i="20"/>
  <c r="AD634" i="20"/>
  <c r="AD703" i="20"/>
  <c r="AD739" i="20"/>
  <c r="AD590" i="20"/>
  <c r="AD594" i="20"/>
  <c r="U509" i="20"/>
  <c r="U999" i="20"/>
  <c r="U1108" i="20"/>
  <c r="U1234" i="20"/>
  <c r="U1274" i="20"/>
  <c r="U1469" i="20"/>
  <c r="U1508" i="20"/>
  <c r="U1614" i="20"/>
  <c r="U1631" i="20"/>
  <c r="U463" i="20"/>
  <c r="U514" i="20"/>
  <c r="U538" i="20"/>
  <c r="U1044" i="20"/>
  <c r="U1061" i="20"/>
  <c r="U1120" i="20"/>
  <c r="U1124" i="20"/>
  <c r="U1128" i="20"/>
  <c r="U1189" i="20"/>
  <c r="U1251" i="20"/>
  <c r="U1279" i="20"/>
  <c r="U1318" i="20"/>
  <c r="U1342" i="20"/>
  <c r="U1488" i="20"/>
  <c r="U1569" i="20"/>
  <c r="U1603" i="20"/>
  <c r="U1659" i="20"/>
  <c r="U1690" i="20"/>
  <c r="U554" i="20"/>
  <c r="U1198" i="20"/>
  <c r="U1314" i="20"/>
  <c r="U1388" i="20"/>
  <c r="G504" i="20"/>
  <c r="G1049" i="20"/>
  <c r="G1058" i="20"/>
  <c r="G1429" i="20"/>
  <c r="G1245" i="20"/>
  <c r="G1435" i="20"/>
  <c r="G485" i="20"/>
  <c r="G1074" i="20"/>
  <c r="G1248" i="20"/>
  <c r="G1438" i="20"/>
  <c r="G1454" i="20"/>
  <c r="D477" i="20"/>
  <c r="D482" i="20"/>
  <c r="D504" i="20"/>
  <c r="D1048" i="20"/>
  <c r="D1052" i="20"/>
  <c r="D1074" i="20"/>
  <c r="D1454" i="20"/>
  <c r="D1617" i="20"/>
  <c r="D1622" i="20"/>
  <c r="D1625" i="20"/>
  <c r="D478" i="20"/>
  <c r="D1242" i="20"/>
  <c r="X1024" i="20"/>
  <c r="X1214" i="20"/>
  <c r="W443" i="20"/>
  <c r="W1393" i="20"/>
  <c r="W1583" i="20"/>
  <c r="N467" i="20"/>
  <c r="N1132" i="20"/>
  <c r="N1037" i="20"/>
  <c r="S1037" i="20"/>
  <c r="S1233" i="20"/>
  <c r="S1383" i="20"/>
  <c r="S1423" i="20"/>
  <c r="S1573" i="20"/>
  <c r="S1607" i="20"/>
  <c r="S1417" i="20"/>
  <c r="S1613" i="20"/>
  <c r="S467" i="20"/>
  <c r="AA1537" i="20"/>
  <c r="AA1347" i="20"/>
  <c r="AA1157" i="20"/>
  <c r="AA967" i="20"/>
  <c r="AA1661" i="20"/>
  <c r="AA1697" i="20"/>
  <c r="AA1507" i="20"/>
  <c r="AA1317" i="20"/>
  <c r="AA1127" i="20"/>
  <c r="AA557" i="20"/>
  <c r="AA1309" i="20"/>
  <c r="AA1119" i="20"/>
  <c r="AA1689" i="20"/>
  <c r="AA1681" i="20"/>
  <c r="AA1491" i="20"/>
  <c r="AA1301" i="20"/>
  <c r="AA1111" i="20"/>
  <c r="AA541" i="20"/>
  <c r="AA1483" i="20"/>
  <c r="AA1293" i="20"/>
  <c r="AA533" i="20"/>
  <c r="AA1673" i="20"/>
  <c r="AA1665" i="20"/>
  <c r="AA1285" i="20"/>
  <c r="AA1095" i="20"/>
  <c r="AA525" i="20"/>
  <c r="AA1475" i="20"/>
  <c r="AA1087" i="20"/>
  <c r="AA1467" i="20"/>
  <c r="AA1277" i="20"/>
  <c r="AA517" i="20"/>
  <c r="AA1657" i="20"/>
  <c r="AA1649" i="20"/>
  <c r="AA509" i="20"/>
  <c r="AA501" i="20"/>
  <c r="AA1261" i="20"/>
  <c r="AA1071" i="20"/>
  <c r="AA1641" i="20"/>
  <c r="AA1451" i="20"/>
  <c r="AA1633" i="20"/>
  <c r="AA1443" i="20"/>
  <c r="AA1253" i="20"/>
  <c r="AA1063" i="20"/>
  <c r="AA1245" i="20"/>
  <c r="AA1055" i="20"/>
  <c r="AA1625" i="20"/>
  <c r="AA1617" i="20"/>
  <c r="AA1047" i="20"/>
  <c r="AA1419" i="20"/>
  <c r="AA1229" i="20"/>
  <c r="AA1609" i="20"/>
  <c r="AA1601" i="20"/>
  <c r="AA1221" i="20"/>
  <c r="AA461" i="20"/>
  <c r="AA1031" i="20"/>
  <c r="AA1411" i="20"/>
  <c r="AA1023" i="20"/>
  <c r="AA453" i="20"/>
  <c r="AA1593" i="20"/>
  <c r="AA1403" i="20"/>
  <c r="AA1585" i="20"/>
  <c r="AA1395" i="20"/>
  <c r="AA1205" i="20"/>
  <c r="AA445" i="20"/>
  <c r="AA1387" i="20"/>
  <c r="AA1197" i="20"/>
  <c r="AA437" i="20"/>
  <c r="AA1007" i="20"/>
  <c r="AA1577" i="20"/>
  <c r="AA1569" i="20"/>
  <c r="AA1189" i="20"/>
  <c r="AA999" i="20"/>
  <c r="AA1379" i="20"/>
  <c r="AA1371" i="20"/>
  <c r="AA1181" i="20"/>
  <c r="AA991" i="20"/>
  <c r="AA1561" i="20"/>
  <c r="AA1553" i="20"/>
  <c r="AA413" i="20"/>
  <c r="AA983" i="20"/>
  <c r="AA1363" i="20"/>
  <c r="AA405" i="20"/>
  <c r="AA1165" i="20"/>
  <c r="AA1545" i="20"/>
  <c r="AA1153" i="20"/>
  <c r="AA963" i="20"/>
  <c r="AA1343" i="20"/>
  <c r="AA549" i="20"/>
  <c r="AA975" i="20"/>
  <c r="AA1015" i="20"/>
  <c r="AA1039" i="20"/>
  <c r="AA1079" i="20"/>
  <c r="AA1103" i="20"/>
  <c r="AA1355" i="20"/>
  <c r="AA1325" i="20"/>
  <c r="AA1135" i="20"/>
  <c r="AA1705" i="20"/>
  <c r="AA1515" i="20"/>
  <c r="AA1321" i="20"/>
  <c r="AA561" i="20"/>
  <c r="AA1701" i="20"/>
  <c r="AA1511" i="20"/>
  <c r="AA1313" i="20"/>
  <c r="AA1123" i="20"/>
  <c r="AA553" i="20"/>
  <c r="AA1115" i="20"/>
  <c r="AA545" i="20"/>
  <c r="AA1685" i="20"/>
  <c r="AA1305" i="20"/>
  <c r="AA1495" i="20"/>
  <c r="AA1487" i="20"/>
  <c r="AA1297" i="20"/>
  <c r="AA1107" i="20"/>
  <c r="AA1669" i="20"/>
  <c r="AA1099" i="20"/>
  <c r="AA529" i="20"/>
  <c r="AA1281" i="20"/>
  <c r="AA1471" i="20"/>
  <c r="AA1463" i="20"/>
  <c r="AA1273" i="20"/>
  <c r="AA1083" i="20"/>
  <c r="AA1653" i="20"/>
  <c r="AA513" i="20"/>
  <c r="AA1075" i="20"/>
  <c r="AA497" i="20"/>
  <c r="AA1637" i="20"/>
  <c r="AA1447" i="20"/>
  <c r="AA1257" i="20"/>
  <c r="AA489" i="20"/>
  <c r="AA1249" i="20"/>
  <c r="AA1059" i="20"/>
  <c r="AA1051" i="20"/>
  <c r="AA1621" i="20"/>
  <c r="AA481" i="20"/>
  <c r="AA1431" i="20"/>
  <c r="AA1423" i="20"/>
  <c r="AA1233" i="20"/>
  <c r="AA1043" i="20"/>
  <c r="AA1225" i="20"/>
  <c r="AA465" i="20"/>
  <c r="AA1605" i="20"/>
  <c r="AA1035" i="20"/>
  <c r="AA1217" i="20"/>
  <c r="AA1589" i="20"/>
  <c r="AA1399" i="20"/>
  <c r="AA1019" i="20"/>
  <c r="AA1011" i="20"/>
  <c r="AA1201" i="20"/>
  <c r="AA441" i="20"/>
  <c r="AA1391" i="20"/>
  <c r="AA1193" i="20"/>
  <c r="AA1573" i="20"/>
  <c r="AA1375" i="20"/>
  <c r="AA1185" i="20"/>
  <c r="AA995" i="20"/>
  <c r="AA1367" i="20"/>
  <c r="AA1177" i="20"/>
  <c r="AA987" i="20"/>
  <c r="AA1557" i="20"/>
  <c r="AA417" i="20"/>
  <c r="AA1359" i="20"/>
  <c r="AA409" i="20"/>
  <c r="AA1169" i="20"/>
  <c r="AA979" i="20"/>
  <c r="AA1541" i="20"/>
  <c r="AA1161" i="20"/>
  <c r="AA971" i="20"/>
  <c r="AA1351" i="20"/>
  <c r="AA1149" i="20"/>
  <c r="AA1339" i="20"/>
  <c r="AA959" i="20"/>
  <c r="AA389" i="20"/>
  <c r="AA1529" i="20"/>
  <c r="AA397" i="20"/>
  <c r="AA401" i="20"/>
  <c r="AA537" i="20"/>
  <c r="AA1265" i="20"/>
  <c r="AA1269" i="20"/>
  <c r="AA1289" i="20"/>
  <c r="AA1565" i="20"/>
  <c r="AA1629" i="20"/>
  <c r="AA1693" i="20"/>
  <c r="Y1135" i="20"/>
  <c r="Y1705" i="20"/>
  <c r="Y1325" i="20"/>
  <c r="Y565" i="20"/>
  <c r="Y1127" i="20"/>
  <c r="Y557" i="20"/>
  <c r="Y1697" i="20"/>
  <c r="Y1499" i="20"/>
  <c r="Y1119" i="20"/>
  <c r="Y1689" i="20"/>
  <c r="Y549" i="20"/>
  <c r="Y1495" i="20"/>
  <c r="Y1305" i="20"/>
  <c r="Y1115" i="20"/>
  <c r="Y545" i="20"/>
  <c r="Y1685" i="20"/>
  <c r="Y1487" i="20"/>
  <c r="Y1107" i="20"/>
  <c r="Y1297" i="20"/>
  <c r="Y537" i="20"/>
  <c r="Y1677" i="20"/>
  <c r="Y1479" i="20"/>
  <c r="Y1099" i="20"/>
  <c r="Y1669" i="20"/>
  <c r="Y1289" i="20"/>
  <c r="Y1471" i="20"/>
  <c r="Y1091" i="20"/>
  <c r="Y1661" i="20"/>
  <c r="Y1079" i="20"/>
  <c r="Y1649" i="20"/>
  <c r="Y1459" i="20"/>
  <c r="Y509" i="20"/>
  <c r="Y1265" i="20"/>
  <c r="Y1455" i="20"/>
  <c r="Y1075" i="20"/>
  <c r="Y505" i="20"/>
  <c r="Y1257" i="20"/>
  <c r="Y497" i="20"/>
  <c r="Y1637" i="20"/>
  <c r="Y489" i="20"/>
  <c r="Y1629" i="20"/>
  <c r="Y1249" i="20"/>
  <c r="Y1431" i="20"/>
  <c r="Y1051" i="20"/>
  <c r="Y481" i="20"/>
  <c r="Y1621" i="20"/>
  <c r="Y1241" i="20"/>
  <c r="Y1419" i="20"/>
  <c r="Y1609" i="20"/>
  <c r="Y1039" i="20"/>
  <c r="Y469" i="20"/>
  <c r="Y1221" i="20"/>
  <c r="Y1411" i="20"/>
  <c r="Y1601" i="20"/>
  <c r="Y1213" i="20"/>
  <c r="Y1593" i="20"/>
  <c r="Y1015" i="20"/>
  <c r="Y1585" i="20"/>
  <c r="Y1205" i="20"/>
  <c r="Y1007" i="20"/>
  <c r="Y1577" i="20"/>
  <c r="Y1387" i="20"/>
  <c r="Y1197" i="20"/>
  <c r="Y1185" i="20"/>
  <c r="Y1375" i="20"/>
  <c r="Y987" i="20"/>
  <c r="Y1177" i="20"/>
  <c r="Y1557" i="20"/>
  <c r="Y979" i="20"/>
  <c r="Y1359" i="20"/>
  <c r="Y1169" i="20"/>
  <c r="Y1549" i="20"/>
  <c r="Y959" i="20"/>
  <c r="Y1023" i="20"/>
  <c r="Y1067" i="20"/>
  <c r="Y1131" i="20"/>
  <c r="Y1229" i="20"/>
  <c r="Y1395" i="20"/>
  <c r="Y1403" i="20"/>
  <c r="Y1439" i="20"/>
  <c r="Y1447" i="20"/>
  <c r="Y1507" i="20"/>
  <c r="Y1515" i="20"/>
  <c r="Y561" i="20"/>
  <c r="Y1701" i="20"/>
  <c r="Y553" i="20"/>
  <c r="Y1693" i="20"/>
  <c r="Y1491" i="20"/>
  <c r="Y1301" i="20"/>
  <c r="Y1681" i="20"/>
  <c r="Y1111" i="20"/>
  <c r="Y541" i="20"/>
  <c r="Y1483" i="20"/>
  <c r="Y1673" i="20"/>
  <c r="Y1293" i="20"/>
  <c r="Y1103" i="20"/>
  <c r="Y1475" i="20"/>
  <c r="Y1665" i="20"/>
  <c r="Y1285" i="20"/>
  <c r="Y517" i="20"/>
  <c r="Y1657" i="20"/>
  <c r="Y1467" i="20"/>
  <c r="Y513" i="20"/>
  <c r="Y1653" i="20"/>
  <c r="Y1463" i="20"/>
  <c r="Y1083" i="20"/>
  <c r="Y1261" i="20"/>
  <c r="Y1071" i="20"/>
  <c r="Y1641" i="20"/>
  <c r="Y1253" i="20"/>
  <c r="Y493" i="20"/>
  <c r="Y1063" i="20"/>
  <c r="Y1633" i="20"/>
  <c r="Y1435" i="20"/>
  <c r="Y485" i="20"/>
  <c r="Y1055" i="20"/>
  <c r="Y1625" i="20"/>
  <c r="Y1427" i="20"/>
  <c r="Y477" i="20"/>
  <c r="Y1617" i="20"/>
  <c r="Y1047" i="20"/>
  <c r="Y1423" i="20"/>
  <c r="Y1043" i="20"/>
  <c r="Y1613" i="20"/>
  <c r="Y1415" i="20"/>
  <c r="Y1035" i="20"/>
  <c r="Y1605" i="20"/>
  <c r="Y1407" i="20"/>
  <c r="Y1217" i="20"/>
  <c r="Y1027" i="20"/>
  <c r="Y1597" i="20"/>
  <c r="Y1589" i="20"/>
  <c r="Y1209" i="20"/>
  <c r="Y1019" i="20"/>
  <c r="Y1581" i="20"/>
  <c r="Y1201" i="20"/>
  <c r="Y1011" i="20"/>
  <c r="Y1573" i="20"/>
  <c r="Y1383" i="20"/>
  <c r="Y999" i="20"/>
  <c r="Y1569" i="20"/>
  <c r="Y1379" i="20"/>
  <c r="Y1181" i="20"/>
  <c r="Y991" i="20"/>
  <c r="Y1561" i="20"/>
  <c r="Y1371" i="20"/>
  <c r="Y1173" i="20"/>
  <c r="Y1553" i="20"/>
  <c r="Y1363" i="20"/>
  <c r="Y983" i="20"/>
  <c r="Y1355" i="20"/>
  <c r="Y1545" i="20"/>
  <c r="Y1165" i="20"/>
  <c r="Y975" i="20"/>
  <c r="Y1351" i="20"/>
  <c r="Y971" i="20"/>
  <c r="Y1541" i="20"/>
  <c r="Y1161" i="20"/>
  <c r="Y963" i="20"/>
  <c r="Y1533" i="20"/>
  <c r="Y409" i="20"/>
  <c r="Y441" i="20"/>
  <c r="Y445" i="20"/>
  <c r="Y449" i="20"/>
  <c r="Y453" i="20"/>
  <c r="Y525" i="20"/>
  <c r="Y995" i="20"/>
  <c r="Y1059" i="20"/>
  <c r="Y1123" i="20"/>
  <c r="Y1269" i="20"/>
  <c r="Y1273" i="20"/>
  <c r="Y1277" i="20"/>
  <c r="Y1281" i="20"/>
  <c r="Y1367" i="20"/>
  <c r="Y1347" i="20"/>
  <c r="Y1537" i="20"/>
  <c r="Y1157" i="20"/>
  <c r="Y413" i="20"/>
  <c r="Y417" i="20"/>
  <c r="Y421" i="20"/>
  <c r="Y425" i="20"/>
  <c r="Y457" i="20"/>
  <c r="Y461" i="20"/>
  <c r="Y465" i="20"/>
  <c r="Y473" i="20"/>
  <c r="Y501" i="20"/>
  <c r="Y1339" i="20"/>
  <c r="Y1343" i="20"/>
  <c r="X388" i="20"/>
  <c r="X416" i="20"/>
  <c r="X432" i="20"/>
  <c r="X444" i="20"/>
  <c r="X472" i="20"/>
  <c r="X488" i="20"/>
  <c r="X516" i="20"/>
  <c r="X552" i="20"/>
  <c r="X970" i="20"/>
  <c r="X986" i="20"/>
  <c r="X1002" i="20"/>
  <c r="X1018" i="20"/>
  <c r="X1034" i="20"/>
  <c r="X1050" i="20"/>
  <c r="X1066" i="20"/>
  <c r="X1082" i="20"/>
  <c r="X1098" i="20"/>
  <c r="X1114" i="20"/>
  <c r="X1156" i="20"/>
  <c r="X1172" i="20"/>
  <c r="X1200" i="20"/>
  <c r="X1216" i="20"/>
  <c r="X1228" i="20"/>
  <c r="X1244" i="20"/>
  <c r="X1256" i="20"/>
  <c r="X1272" i="20"/>
  <c r="X1284" i="20"/>
  <c r="X1300" i="20"/>
  <c r="X1312" i="20"/>
  <c r="X1342" i="20"/>
  <c r="X1350" i="20"/>
  <c r="X1386" i="20"/>
  <c r="X1390" i="20"/>
  <c r="X1398" i="20"/>
  <c r="X1410" i="20"/>
  <c r="X1426" i="20"/>
  <c r="X1442" i="20"/>
  <c r="X1458" i="20"/>
  <c r="X1474" i="20"/>
  <c r="X1490" i="20"/>
  <c r="X1506" i="20"/>
  <c r="X392" i="20"/>
  <c r="X420" i="20"/>
  <c r="X448" i="20"/>
  <c r="X504" i="20"/>
  <c r="X520" i="20"/>
  <c r="X532" i="20"/>
  <c r="X966" i="20"/>
  <c r="X982" i="20"/>
  <c r="X998" i="20"/>
  <c r="X1014" i="20"/>
  <c r="X1030" i="20"/>
  <c r="X1046" i="20"/>
  <c r="X1078" i="20"/>
  <c r="X1126" i="20"/>
  <c r="X1176" i="20"/>
  <c r="X1232" i="20"/>
  <c r="X1248" i="20"/>
  <c r="X1260" i="20"/>
  <c r="X1276" i="20"/>
  <c r="X1288" i="20"/>
  <c r="X1354" i="20"/>
  <c r="X1402" i="20"/>
  <c r="X1430" i="20"/>
  <c r="X1446" i="20"/>
  <c r="X1478" i="20"/>
  <c r="X1494" i="20"/>
  <c r="X1510" i="20"/>
  <c r="X544" i="20"/>
  <c r="X962" i="20"/>
  <c r="X978" i="20"/>
  <c r="X1074" i="20"/>
  <c r="X1090" i="20"/>
  <c r="X1134" i="20"/>
  <c r="X1292" i="20"/>
  <c r="W1514" i="20"/>
  <c r="W1324" i="20"/>
  <c r="W564" i="20"/>
  <c r="W560" i="20"/>
  <c r="W1510" i="20"/>
  <c r="W1506" i="20"/>
  <c r="W556" i="20"/>
  <c r="W1316" i="20"/>
  <c r="W1126" i="20"/>
  <c r="W552" i="20"/>
  <c r="W1122" i="20"/>
  <c r="W1502" i="20"/>
  <c r="W1498" i="20"/>
  <c r="W548" i="20"/>
  <c r="W1308" i="20"/>
  <c r="W1118" i="20"/>
  <c r="W544" i="20"/>
  <c r="W1114" i="20"/>
  <c r="W1494" i="20"/>
  <c r="W1490" i="20"/>
  <c r="W540" i="20"/>
  <c r="W1300" i="20"/>
  <c r="W1110" i="20"/>
  <c r="W536" i="20"/>
  <c r="W1106" i="20"/>
  <c r="W1486" i="20"/>
  <c r="W1482" i="20"/>
  <c r="W532" i="20"/>
  <c r="W1292" i="20"/>
  <c r="W1102" i="20"/>
  <c r="W528" i="20"/>
  <c r="W1098" i="20"/>
  <c r="W1478" i="20"/>
  <c r="W1474" i="20"/>
  <c r="W524" i="20"/>
  <c r="W1284" i="20"/>
  <c r="W1094" i="20"/>
  <c r="W1280" i="20"/>
  <c r="W1090" i="20"/>
  <c r="W1470" i="20"/>
  <c r="W1466" i="20"/>
  <c r="W1086" i="20"/>
  <c r="W516" i="20"/>
  <c r="W1272" i="20"/>
  <c r="W1082" i="20"/>
  <c r="W1462" i="20"/>
  <c r="W1458" i="20"/>
  <c r="W1078" i="20"/>
  <c r="W508" i="20"/>
  <c r="W1264" i="20"/>
  <c r="W1074" i="20"/>
  <c r="W1454" i="20"/>
  <c r="W1450" i="20"/>
  <c r="W1070" i="20"/>
  <c r="W500" i="20"/>
  <c r="W1256" i="20"/>
  <c r="W1066" i="20"/>
  <c r="W1446" i="20"/>
  <c r="W1442" i="20"/>
  <c r="W1062" i="20"/>
  <c r="W492" i="20"/>
  <c r="W1248" i="20"/>
  <c r="W1058" i="20"/>
  <c r="W1438" i="20"/>
  <c r="W1434" i="20"/>
  <c r="W1054" i="20"/>
  <c r="W484" i="20"/>
  <c r="W1240" i="20"/>
  <c r="W1050" i="20"/>
  <c r="W1430" i="20"/>
  <c r="W1426" i="20"/>
  <c r="W1046" i="20"/>
  <c r="W476" i="20"/>
  <c r="W1232" i="20"/>
  <c r="W1042" i="20"/>
  <c r="W1422" i="20"/>
  <c r="W1418" i="20"/>
  <c r="W1038" i="20"/>
  <c r="W468" i="20"/>
  <c r="W1224" i="20"/>
  <c r="W1034" i="20"/>
  <c r="W1414" i="20"/>
  <c r="W1410" i="20"/>
  <c r="W1030" i="20"/>
  <c r="W460" i="20"/>
  <c r="W1216" i="20"/>
  <c r="W1026" i="20"/>
  <c r="W1402" i="20"/>
  <c r="W1022" i="20"/>
  <c r="W452" i="20"/>
  <c r="W1208" i="20"/>
  <c r="W1018" i="20"/>
  <c r="W1394" i="20"/>
  <c r="W1014" i="20"/>
  <c r="W444" i="20"/>
  <c r="W1390" i="20"/>
  <c r="W1200" i="20"/>
  <c r="W1010" i="20"/>
  <c r="W1386" i="20"/>
  <c r="W1006" i="20"/>
  <c r="W436" i="20"/>
  <c r="W1192" i="20"/>
  <c r="W1002" i="20"/>
  <c r="W1378" i="20"/>
  <c r="W998" i="20"/>
  <c r="W428" i="20"/>
  <c r="W1184" i="20"/>
  <c r="W1374" i="20"/>
  <c r="W994" i="20"/>
  <c r="W990" i="20"/>
  <c r="W420" i="20"/>
  <c r="W1366" i="20"/>
  <c r="W1176" i="20"/>
  <c r="W986" i="20"/>
  <c r="W1362" i="20"/>
  <c r="W982" i="20"/>
  <c r="W412" i="20"/>
  <c r="W1168" i="20"/>
  <c r="W978" i="20"/>
  <c r="W974" i="20"/>
  <c r="W404" i="20"/>
  <c r="W1160" i="20"/>
  <c r="W1350" i="20"/>
  <c r="W970" i="20"/>
  <c r="W966" i="20"/>
  <c r="W396" i="20"/>
  <c r="W1338" i="20"/>
  <c r="W958" i="20"/>
  <c r="W388" i="20"/>
  <c r="W432" i="20"/>
  <c r="W464" i="20"/>
  <c r="W1180" i="20"/>
  <c r="W1296" i="20"/>
  <c r="W1398" i="20"/>
  <c r="W456" i="20"/>
  <c r="W520" i="20"/>
  <c r="W1152" i="20"/>
  <c r="W962" i="20"/>
  <c r="W400" i="20"/>
  <c r="W496" i="20"/>
  <c r="W1130" i="20"/>
  <c r="W1134" i="20"/>
  <c r="W1148" i="20"/>
  <c r="W1212" i="20"/>
  <c r="W1244" i="20"/>
  <c r="W1276" i="20"/>
  <c r="W1346" i="20"/>
  <c r="W392" i="20"/>
  <c r="W424" i="20"/>
  <c r="W488" i="20"/>
  <c r="W1172" i="20"/>
  <c r="W1204" i="20"/>
  <c r="W1236" i="20"/>
  <c r="W1268" i="20"/>
  <c r="W1288" i="20"/>
  <c r="W1320" i="20"/>
  <c r="W1370" i="20"/>
  <c r="W416" i="20"/>
  <c r="W448" i="20"/>
  <c r="W480" i="20"/>
  <c r="W512" i="20"/>
  <c r="W1164" i="20"/>
  <c r="W1196" i="20"/>
  <c r="W1228" i="20"/>
  <c r="W1260" i="20"/>
  <c r="W1312" i="20"/>
  <c r="W1354" i="20"/>
  <c r="W1382" i="20"/>
  <c r="O1510" i="20"/>
  <c r="O1320" i="20"/>
  <c r="O560" i="20"/>
  <c r="O1130" i="20"/>
  <c r="O1506" i="20"/>
  <c r="O1316" i="20"/>
  <c r="O1498" i="20"/>
  <c r="O1308" i="20"/>
  <c r="O1382" i="20"/>
  <c r="O1514" i="20"/>
  <c r="O1324" i="20"/>
  <c r="O1494" i="20"/>
  <c r="O1304" i="20"/>
  <c r="O1147" i="20"/>
  <c r="O1148" i="20"/>
  <c r="O1151" i="20"/>
  <c r="O1152" i="20"/>
  <c r="O1155" i="20"/>
  <c r="O1156" i="20"/>
  <c r="O1159" i="20"/>
  <c r="O1160" i="20"/>
  <c r="O1163" i="20"/>
  <c r="O1164" i="20"/>
  <c r="O1167" i="20"/>
  <c r="O1168" i="20"/>
  <c r="O1171" i="20"/>
  <c r="O1172" i="20"/>
  <c r="O1175" i="20"/>
  <c r="O1176" i="20"/>
  <c r="O1179" i="20"/>
  <c r="O1180" i="20"/>
  <c r="O1183" i="20"/>
  <c r="O1184" i="20"/>
  <c r="O1187" i="20"/>
  <c r="O1188" i="20"/>
  <c r="O1191" i="20"/>
  <c r="O1192" i="20"/>
  <c r="O1195" i="20"/>
  <c r="O1196" i="20"/>
  <c r="O1199" i="20"/>
  <c r="O1200" i="20"/>
  <c r="O1203" i="20"/>
  <c r="O1204" i="20"/>
  <c r="O1207" i="20"/>
  <c r="O1208" i="20"/>
  <c r="O1211" i="20"/>
  <c r="O1212" i="20"/>
  <c r="O1215" i="20"/>
  <c r="O1216" i="20"/>
  <c r="O1219" i="20"/>
  <c r="O1220" i="20"/>
  <c r="O1223" i="20"/>
  <c r="O1224" i="20"/>
  <c r="O1227" i="20"/>
  <c r="O1228" i="20"/>
  <c r="O1231" i="20"/>
  <c r="O1232" i="20"/>
  <c r="O1235" i="20"/>
  <c r="O1236" i="20"/>
  <c r="O1239" i="20"/>
  <c r="O1240" i="20"/>
  <c r="O1243" i="20"/>
  <c r="O1244" i="20"/>
  <c r="O1247" i="20"/>
  <c r="O1248" i="20"/>
  <c r="O1251" i="20"/>
  <c r="O1252" i="20"/>
  <c r="O1255" i="20"/>
  <c r="O1256" i="20"/>
  <c r="O1259" i="20"/>
  <c r="O1260" i="20"/>
  <c r="O1263" i="20"/>
  <c r="O1264" i="20"/>
  <c r="O1267" i="20"/>
  <c r="O1268" i="20"/>
  <c r="O1271" i="20"/>
  <c r="O1272" i="20"/>
  <c r="O1275" i="20"/>
  <c r="O1276" i="20"/>
  <c r="O1279" i="20"/>
  <c r="O1280" i="20"/>
  <c r="O1283" i="20"/>
  <c r="O1284" i="20"/>
  <c r="O1346" i="20"/>
  <c r="O1349" i="20"/>
  <c r="O1362" i="20"/>
  <c r="O1365" i="20"/>
  <c r="O1378" i="20"/>
  <c r="O1381" i="20"/>
  <c r="O1394" i="20"/>
  <c r="O1502" i="20"/>
  <c r="O1312" i="20"/>
  <c r="O1490" i="20"/>
  <c r="O1300" i="20"/>
  <c r="O1486" i="20"/>
  <c r="O1296" i="20"/>
  <c r="O1350" i="20"/>
  <c r="O1366" i="20"/>
  <c r="O1517" i="20"/>
  <c r="O1327" i="20"/>
  <c r="O1513" i="20"/>
  <c r="O1323" i="20"/>
  <c r="O1509" i="20"/>
  <c r="O1319" i="20"/>
  <c r="O1505" i="20"/>
  <c r="O1315" i="20"/>
  <c r="O1501" i="20"/>
  <c r="O1311" i="20"/>
  <c r="O1497" i="20"/>
  <c r="O1307" i="20"/>
  <c r="O1493" i="20"/>
  <c r="O1303" i="20"/>
  <c r="O1489" i="20"/>
  <c r="O1299" i="20"/>
  <c r="O388" i="20"/>
  <c r="O391" i="20"/>
  <c r="O392" i="20"/>
  <c r="O395" i="20"/>
  <c r="O404" i="20"/>
  <c r="O407" i="20"/>
  <c r="O408" i="20"/>
  <c r="O411" i="20"/>
  <c r="O420" i="20"/>
  <c r="O423" i="20"/>
  <c r="O424" i="20"/>
  <c r="O427" i="20"/>
  <c r="O436" i="20"/>
  <c r="O439" i="20"/>
  <c r="O440" i="20"/>
  <c r="O443" i="20"/>
  <c r="O447" i="20"/>
  <c r="O448" i="20"/>
  <c r="O451" i="20"/>
  <c r="O452" i="20"/>
  <c r="O455" i="20"/>
  <c r="O456" i="20"/>
  <c r="O459" i="20"/>
  <c r="O460" i="20"/>
  <c r="O463" i="20"/>
  <c r="O464" i="20"/>
  <c r="O467" i="20"/>
  <c r="O468" i="20"/>
  <c r="O471" i="20"/>
  <c r="O472" i="20"/>
  <c r="O475" i="20"/>
  <c r="O476" i="20"/>
  <c r="O479" i="20"/>
  <c r="O480" i="20"/>
  <c r="O483" i="20"/>
  <c r="O484" i="20"/>
  <c r="O487" i="20"/>
  <c r="O488" i="20"/>
  <c r="O491" i="20"/>
  <c r="O495" i="20"/>
  <c r="O496" i="20"/>
  <c r="O499" i="20"/>
  <c r="O500" i="20"/>
  <c r="O503" i="20"/>
  <c r="O504" i="20"/>
  <c r="O507" i="20"/>
  <c r="O508" i="20"/>
  <c r="O511" i="20"/>
  <c r="O512" i="20"/>
  <c r="O515" i="20"/>
  <c r="O516" i="20"/>
  <c r="O519" i="20"/>
  <c r="O520" i="20"/>
  <c r="O523" i="20"/>
  <c r="O524" i="20"/>
  <c r="O1287" i="20"/>
  <c r="O1288" i="20"/>
  <c r="O1291" i="20"/>
  <c r="O1292" i="20"/>
  <c r="O1295" i="20"/>
  <c r="S1422" i="20"/>
  <c r="S1536" i="20"/>
  <c r="S1486" i="20"/>
  <c r="S1600" i="20"/>
  <c r="S460" i="20"/>
  <c r="S1510" i="20"/>
  <c r="S1130" i="20"/>
  <c r="S1700" i="20"/>
  <c r="S1320" i="20"/>
  <c r="S560" i="20"/>
  <c r="S1692" i="20"/>
  <c r="S1312" i="20"/>
  <c r="S552" i="20"/>
  <c r="S1494" i="20"/>
  <c r="S1114" i="20"/>
  <c r="S1684" i="20"/>
  <c r="S1304" i="20"/>
  <c r="S544" i="20"/>
  <c r="S1676" i="20"/>
  <c r="S1296" i="20"/>
  <c r="S536" i="20"/>
  <c r="S1478" i="20"/>
  <c r="S1098" i="20"/>
  <c r="S1668" i="20"/>
  <c r="S1288" i="20"/>
  <c r="S528" i="20"/>
  <c r="S1660" i="20"/>
  <c r="S1280" i="20"/>
  <c r="S520" i="20"/>
  <c r="S1462" i="20"/>
  <c r="S1082" i="20"/>
  <c r="S1652" i="20"/>
  <c r="S1272" i="20"/>
  <c r="S512" i="20"/>
  <c r="S1644" i="20"/>
  <c r="S1264" i="20"/>
  <c r="S504" i="20"/>
  <c r="S1446" i="20"/>
  <c r="S1066" i="20"/>
  <c r="S1636" i="20"/>
  <c r="S1256" i="20"/>
  <c r="S496" i="20"/>
  <c r="S1628" i="20"/>
  <c r="S1248" i="20"/>
  <c r="S488" i="20"/>
  <c r="S1430" i="20"/>
  <c r="S1050" i="20"/>
  <c r="S1620" i="20"/>
  <c r="S1240" i="20"/>
  <c r="S480" i="20"/>
  <c r="S1612" i="20"/>
  <c r="S1232" i="20"/>
  <c r="S472" i="20"/>
  <c r="S1414" i="20"/>
  <c r="S1034" i="20"/>
  <c r="S1604" i="20"/>
  <c r="S1224" i="20"/>
  <c r="S464" i="20"/>
  <c r="S1596" i="20"/>
  <c r="S1216" i="20"/>
  <c r="S456" i="20"/>
  <c r="S1398" i="20"/>
  <c r="S1018" i="20"/>
  <c r="S1588" i="20"/>
  <c r="S1208" i="20"/>
  <c r="S448" i="20"/>
  <c r="S1580" i="20"/>
  <c r="S1200" i="20"/>
  <c r="S440" i="20"/>
  <c r="S1390" i="20"/>
  <c r="S1006" i="20"/>
  <c r="S1576" i="20"/>
  <c r="S1196" i="20"/>
  <c r="S436" i="20"/>
  <c r="S1386" i="20"/>
  <c r="S1564" i="20"/>
  <c r="S1184" i="20"/>
  <c r="S424" i="20"/>
  <c r="S1374" i="20"/>
  <c r="S986" i="20"/>
  <c r="S1556" i="20"/>
  <c r="S1366" i="20"/>
  <c r="S1176" i="20"/>
  <c r="S416" i="20"/>
  <c r="S1548" i="20"/>
  <c r="S1168" i="20"/>
  <c r="S408" i="20"/>
  <c r="S1358" i="20"/>
  <c r="S970" i="20"/>
  <c r="S1540" i="20"/>
  <c r="S1350" i="20"/>
  <c r="S1160" i="20"/>
  <c r="S958" i="20"/>
  <c r="S1528" i="20"/>
  <c r="S1148" i="20"/>
  <c r="S1338" i="20"/>
  <c r="S1058" i="20"/>
  <c r="S1122" i="20"/>
  <c r="S1172" i="20"/>
  <c r="S1236" i="20"/>
  <c r="S1300" i="20"/>
  <c r="S1438" i="20"/>
  <c r="S1502" i="20"/>
  <c r="S1514" i="20"/>
  <c r="S1134" i="20"/>
  <c r="S1704" i="20"/>
  <c r="S1324" i="20"/>
  <c r="S1506" i="20"/>
  <c r="S1126" i="20"/>
  <c r="S1498" i="20"/>
  <c r="S1118" i="20"/>
  <c r="S1688" i="20"/>
  <c r="S1308" i="20"/>
  <c r="S548" i="20"/>
  <c r="S1490" i="20"/>
  <c r="S1110" i="20"/>
  <c r="S1482" i="20"/>
  <c r="S1102" i="20"/>
  <c r="S1672" i="20"/>
  <c r="S1292" i="20"/>
  <c r="S532" i="20"/>
  <c r="S1474" i="20"/>
  <c r="S1094" i="20"/>
  <c r="S1466" i="20"/>
  <c r="S1086" i="20"/>
  <c r="S1656" i="20"/>
  <c r="S1276" i="20"/>
  <c r="S516" i="20"/>
  <c r="S1458" i="20"/>
  <c r="S1078" i="20"/>
  <c r="S1450" i="20"/>
  <c r="S1070" i="20"/>
  <c r="S1640" i="20"/>
  <c r="S1260" i="20"/>
  <c r="S500" i="20"/>
  <c r="S1442" i="20"/>
  <c r="S1062" i="20"/>
  <c r="S1434" i="20"/>
  <c r="S1054" i="20"/>
  <c r="S1624" i="20"/>
  <c r="S1244" i="20"/>
  <c r="S484" i="20"/>
  <c r="S1426" i="20"/>
  <c r="S1046" i="20"/>
  <c r="S1418" i="20"/>
  <c r="S1038" i="20"/>
  <c r="S1608" i="20"/>
  <c r="S1228" i="20"/>
  <c r="S1410" i="20"/>
  <c r="S1030" i="20"/>
  <c r="S1402" i="20"/>
  <c r="S1022" i="20"/>
  <c r="S1592" i="20"/>
  <c r="S1212" i="20"/>
  <c r="S452" i="20"/>
  <c r="S1394" i="20"/>
  <c r="S1014" i="20"/>
  <c r="S1002" i="20"/>
  <c r="S1572" i="20"/>
  <c r="S1382" i="20"/>
  <c r="S1192" i="20"/>
  <c r="S432" i="20"/>
  <c r="S1378" i="20"/>
  <c r="S998" i="20"/>
  <c r="S990" i="20"/>
  <c r="S1560" i="20"/>
  <c r="S1180" i="20"/>
  <c r="S420" i="20"/>
  <c r="S1370" i="20"/>
  <c r="S1362" i="20"/>
  <c r="S982" i="20"/>
  <c r="S974" i="20"/>
  <c r="S1544" i="20"/>
  <c r="S1164" i="20"/>
  <c r="S404" i="20"/>
  <c r="S1354" i="20"/>
  <c r="S1532" i="20"/>
  <c r="S1152" i="20"/>
  <c r="S1342" i="20"/>
  <c r="S392" i="20"/>
  <c r="S428" i="20"/>
  <c r="S492" i="20"/>
  <c r="S556" i="20"/>
  <c r="S1010" i="20"/>
  <c r="S1074" i="20"/>
  <c r="S1188" i="20"/>
  <c r="S1252" i="20"/>
  <c r="S1316" i="20"/>
  <c r="S1454" i="20"/>
  <c r="S1568" i="20"/>
  <c r="S1632" i="20"/>
  <c r="S1696" i="20"/>
  <c r="S1346" i="20"/>
  <c r="S966" i="20"/>
  <c r="S388" i="20"/>
  <c r="S412" i="20"/>
  <c r="S476" i="20"/>
  <c r="S994" i="20"/>
  <c r="S396" i="20"/>
  <c r="S444" i="20"/>
  <c r="S508" i="20"/>
  <c r="S962" i="20"/>
  <c r="S1026" i="20"/>
  <c r="S1090" i="20"/>
  <c r="S1204" i="20"/>
  <c r="S1268" i="20"/>
  <c r="S1406" i="20"/>
  <c r="S1470" i="20"/>
  <c r="S1584" i="20"/>
  <c r="S1648" i="20"/>
  <c r="X1707" i="20"/>
  <c r="X1517" i="20"/>
  <c r="X1327" i="20"/>
  <c r="X1137" i="20"/>
  <c r="L1707" i="20"/>
  <c r="L1517" i="20"/>
  <c r="L1327" i="20"/>
  <c r="L1137" i="20"/>
  <c r="L567" i="20"/>
  <c r="W1706" i="20"/>
  <c r="W1516" i="20"/>
  <c r="W1326" i="20"/>
  <c r="W1136" i="20"/>
  <c r="K1706" i="20"/>
  <c r="K1516" i="20"/>
  <c r="K1326" i="20"/>
  <c r="K1136" i="20"/>
  <c r="K566" i="20"/>
  <c r="Z1705" i="20"/>
  <c r="Z1515" i="20"/>
  <c r="Z1325" i="20"/>
  <c r="Z1135" i="20"/>
  <c r="Z565" i="20"/>
  <c r="N1705" i="20"/>
  <c r="N1515" i="20"/>
  <c r="N1325" i="20"/>
  <c r="N1135" i="20"/>
  <c r="N565" i="20"/>
  <c r="AC1704" i="20"/>
  <c r="AC1514" i="20"/>
  <c r="AC1324" i="20"/>
  <c r="AC1134" i="20"/>
  <c r="AC564" i="20"/>
  <c r="Q1704" i="20"/>
  <c r="Q1514" i="20"/>
  <c r="Q1324" i="20"/>
  <c r="Q1134" i="20"/>
  <c r="Q564" i="20"/>
  <c r="E1704" i="20"/>
  <c r="AD374" i="20"/>
  <c r="E1514" i="20"/>
  <c r="E1324" i="20"/>
  <c r="E1134" i="20"/>
  <c r="E564" i="20"/>
  <c r="L1703" i="20"/>
  <c r="L1513" i="20"/>
  <c r="L1323" i="20"/>
  <c r="L1133" i="20"/>
  <c r="L563" i="20"/>
  <c r="AA1702" i="20"/>
  <c r="AA1512" i="20"/>
  <c r="AA1322" i="20"/>
  <c r="AA1132" i="20"/>
  <c r="AA562" i="20"/>
  <c r="O1702" i="20"/>
  <c r="O1512" i="20"/>
  <c r="O1322" i="20"/>
  <c r="O1132" i="20"/>
  <c r="O562" i="20"/>
  <c r="Z1701" i="20"/>
  <c r="Z1511" i="20"/>
  <c r="Z1321" i="20"/>
  <c r="Z1131" i="20"/>
  <c r="Z561" i="20"/>
  <c r="J1701" i="20"/>
  <c r="J1511" i="20"/>
  <c r="J1321" i="20"/>
  <c r="J1131" i="20"/>
  <c r="J561" i="20"/>
  <c r="U1700" i="20"/>
  <c r="U1510" i="20"/>
  <c r="U1320" i="20"/>
  <c r="U1130" i="20"/>
  <c r="U560" i="20"/>
  <c r="AD370" i="20"/>
  <c r="E1700" i="20"/>
  <c r="E1510" i="20"/>
  <c r="E1320" i="20"/>
  <c r="E1130" i="20"/>
  <c r="E560" i="20"/>
  <c r="T1699" i="20"/>
  <c r="T1509" i="20"/>
  <c r="T1319" i="20"/>
  <c r="T1129" i="20"/>
  <c r="H1699" i="20"/>
  <c r="H1509" i="20"/>
  <c r="H1319" i="20"/>
  <c r="H1129" i="20"/>
  <c r="H559" i="20"/>
  <c r="O1698" i="20"/>
  <c r="O1508" i="20"/>
  <c r="O1318" i="20"/>
  <c r="O1128" i="20"/>
  <c r="O558" i="20"/>
  <c r="Z1697" i="20"/>
  <c r="Z1507" i="20"/>
  <c r="Z1317" i="20"/>
  <c r="Z1127" i="20"/>
  <c r="Z557" i="20"/>
  <c r="N1697" i="20"/>
  <c r="N1507" i="20"/>
  <c r="N1317" i="20"/>
  <c r="N1127" i="20"/>
  <c r="N557" i="20"/>
  <c r="AC1696" i="20"/>
  <c r="AC1506" i="20"/>
  <c r="AC1316" i="20"/>
  <c r="AC1126" i="20"/>
  <c r="AC556" i="20"/>
  <c r="M1696" i="20"/>
  <c r="M1506" i="20"/>
  <c r="M1316" i="20"/>
  <c r="M1126" i="20"/>
  <c r="X1695" i="20"/>
  <c r="X1505" i="20"/>
  <c r="X1315" i="20"/>
  <c r="X1125" i="20"/>
  <c r="X555" i="20"/>
  <c r="L1695" i="20"/>
  <c r="L1505" i="20"/>
  <c r="L1315" i="20"/>
  <c r="L1125" i="20"/>
  <c r="L555" i="20"/>
  <c r="W1694" i="20"/>
  <c r="W1504" i="20"/>
  <c r="W1314" i="20"/>
  <c r="W1124" i="20"/>
  <c r="W554" i="20"/>
  <c r="K1694" i="20"/>
  <c r="K1504" i="20"/>
  <c r="K1314" i="20"/>
  <c r="K1124" i="20"/>
  <c r="K554" i="20"/>
  <c r="Z1693" i="20"/>
  <c r="Z1503" i="20"/>
  <c r="Z1313" i="20"/>
  <c r="Z1123" i="20"/>
  <c r="Z553" i="20"/>
  <c r="J1693" i="20"/>
  <c r="J1503" i="20"/>
  <c r="J1313" i="20"/>
  <c r="J1123" i="20"/>
  <c r="J553" i="20"/>
  <c r="U1692" i="20"/>
  <c r="U1502" i="20"/>
  <c r="U1312" i="20"/>
  <c r="U1122" i="20"/>
  <c r="AD362" i="20"/>
  <c r="E1692" i="20"/>
  <c r="E1502" i="20"/>
  <c r="E1312" i="20"/>
  <c r="E1122" i="20"/>
  <c r="E552" i="20"/>
  <c r="T1691" i="20"/>
  <c r="T1501" i="20"/>
  <c r="T1311" i="20"/>
  <c r="T1121" i="20"/>
  <c r="H1691" i="20"/>
  <c r="H1501" i="20"/>
  <c r="H1311" i="20"/>
  <c r="H1121" i="20"/>
  <c r="H551" i="20"/>
  <c r="W1690" i="20"/>
  <c r="W1500" i="20"/>
  <c r="W1310" i="20"/>
  <c r="W1120" i="20"/>
  <c r="W550" i="20"/>
  <c r="G1690" i="20"/>
  <c r="G1500" i="20"/>
  <c r="G1310" i="20"/>
  <c r="G1120" i="20"/>
  <c r="G550" i="20"/>
  <c r="V1689" i="20"/>
  <c r="V1499" i="20"/>
  <c r="V1309" i="20"/>
  <c r="V1119" i="20"/>
  <c r="V549" i="20"/>
  <c r="J1689" i="20"/>
  <c r="J1499" i="20"/>
  <c r="J1309" i="20"/>
  <c r="J1119" i="20"/>
  <c r="J549" i="20"/>
  <c r="Y1688" i="20"/>
  <c r="Y1498" i="20"/>
  <c r="Y1308" i="20"/>
  <c r="Y1118" i="20"/>
  <c r="Y548" i="20"/>
  <c r="I1688" i="20"/>
  <c r="I1498" i="20"/>
  <c r="I1308" i="20"/>
  <c r="I1118" i="20"/>
  <c r="I548" i="20"/>
  <c r="X1687" i="20"/>
  <c r="X1497" i="20"/>
  <c r="X1307" i="20"/>
  <c r="X1117" i="20"/>
  <c r="L1687" i="20"/>
  <c r="L1497" i="20"/>
  <c r="L1307" i="20"/>
  <c r="L1117" i="20"/>
  <c r="L547" i="20"/>
  <c r="W1686" i="20"/>
  <c r="W1496" i="20"/>
  <c r="W1306" i="20"/>
  <c r="W1116" i="20"/>
  <c r="W546" i="20"/>
  <c r="G1686" i="20"/>
  <c r="G1496" i="20"/>
  <c r="G1306" i="20"/>
  <c r="G1116" i="20"/>
  <c r="G546" i="20"/>
  <c r="V1685" i="20"/>
  <c r="V1495" i="20"/>
  <c r="V1305" i="20"/>
  <c r="V1115" i="20"/>
  <c r="V545" i="20"/>
  <c r="J1685" i="20"/>
  <c r="J1495" i="20"/>
  <c r="J1305" i="20"/>
  <c r="J1115" i="20"/>
  <c r="J545" i="20"/>
  <c r="Q1684" i="20"/>
  <c r="Q1494" i="20"/>
  <c r="Q1304" i="20"/>
  <c r="Q1114" i="20"/>
  <c r="AD354" i="20"/>
  <c r="E1684" i="20"/>
  <c r="E1494" i="20"/>
  <c r="E1304" i="20"/>
  <c r="E1114" i="20"/>
  <c r="E544" i="20"/>
  <c r="T1683" i="20"/>
  <c r="T1493" i="20"/>
  <c r="T1303" i="20"/>
  <c r="T1113" i="20"/>
  <c r="T543" i="20"/>
  <c r="AD353" i="20"/>
  <c r="D1683" i="20"/>
  <c r="D1493" i="20"/>
  <c r="D1303" i="20"/>
  <c r="D1113" i="20"/>
  <c r="D543" i="20"/>
  <c r="W1682" i="20"/>
  <c r="W1492" i="20"/>
  <c r="W1302" i="20"/>
  <c r="W1112" i="20"/>
  <c r="W542" i="20"/>
  <c r="K1682" i="20"/>
  <c r="K1492" i="20"/>
  <c r="K1302" i="20"/>
  <c r="K1112" i="20"/>
  <c r="K542" i="20"/>
  <c r="Z1681" i="20"/>
  <c r="Z1491" i="20"/>
  <c r="Z1301" i="20"/>
  <c r="Z1111" i="20"/>
  <c r="Z541" i="20"/>
  <c r="J1681" i="20"/>
  <c r="J1491" i="20"/>
  <c r="J1301" i="20"/>
  <c r="J1111" i="20"/>
  <c r="J541" i="20"/>
  <c r="U1680" i="20"/>
  <c r="U1490" i="20"/>
  <c r="U1300" i="20"/>
  <c r="U1110" i="20"/>
  <c r="U540" i="20"/>
  <c r="AD350" i="20"/>
  <c r="E1680" i="20"/>
  <c r="E1490" i="20"/>
  <c r="E1300" i="20"/>
  <c r="E1110" i="20"/>
  <c r="E540" i="20"/>
  <c r="L1679" i="20"/>
  <c r="L1489" i="20"/>
  <c r="L1299" i="20"/>
  <c r="L1109" i="20"/>
  <c r="L539" i="20"/>
  <c r="AA1678" i="20"/>
  <c r="AA1488" i="20"/>
  <c r="AA1298" i="20"/>
  <c r="AA1108" i="20"/>
  <c r="AA538" i="20"/>
  <c r="K1678" i="20"/>
  <c r="K1488" i="20"/>
  <c r="K1298" i="20"/>
  <c r="K1108" i="20"/>
  <c r="K538" i="20"/>
  <c r="V1677" i="20"/>
  <c r="V1487" i="20"/>
  <c r="V1297" i="20"/>
  <c r="V1107" i="20"/>
  <c r="J1677" i="20"/>
  <c r="J1487" i="20"/>
  <c r="J1297" i="20"/>
  <c r="J1107" i="20"/>
  <c r="J537" i="20"/>
  <c r="Y1676" i="20"/>
  <c r="Y1486" i="20"/>
  <c r="Y1296" i="20"/>
  <c r="Y1106" i="20"/>
  <c r="Y536" i="20"/>
  <c r="M1676" i="20"/>
  <c r="M1486" i="20"/>
  <c r="M1296" i="20"/>
  <c r="M1106" i="20"/>
  <c r="M536" i="20"/>
  <c r="T1675" i="20"/>
  <c r="T1485" i="20"/>
  <c r="T1105" i="20"/>
  <c r="T535" i="20"/>
  <c r="H1675" i="20"/>
  <c r="H1485" i="20"/>
  <c r="H1295" i="20"/>
  <c r="H1105" i="20"/>
  <c r="H535" i="20"/>
  <c r="W1674" i="20"/>
  <c r="W1484" i="20"/>
  <c r="W1294" i="20"/>
  <c r="W1104" i="20"/>
  <c r="W534" i="20"/>
  <c r="K1674" i="20"/>
  <c r="K1484" i="20"/>
  <c r="K1294" i="20"/>
  <c r="K1104" i="20"/>
  <c r="K534" i="20"/>
  <c r="Z1673" i="20"/>
  <c r="Z1483" i="20"/>
  <c r="Z1293" i="20"/>
  <c r="Z1103" i="20"/>
  <c r="Z533" i="20"/>
  <c r="AD343" i="20"/>
  <c r="F1673" i="20"/>
  <c r="F1483" i="20"/>
  <c r="F1293" i="20"/>
  <c r="F1103" i="20"/>
  <c r="F533" i="20"/>
  <c r="Q1672" i="20"/>
  <c r="Q1482" i="20"/>
  <c r="Q1292" i="20"/>
  <c r="Q1102" i="20"/>
  <c r="Q532" i="20"/>
  <c r="AB1671" i="20"/>
  <c r="AB1481" i="20"/>
  <c r="AB1291" i="20"/>
  <c r="AB1101" i="20"/>
  <c r="AB531" i="20"/>
  <c r="L1671" i="20"/>
  <c r="L1481" i="20"/>
  <c r="L1291" i="20"/>
  <c r="L1101" i="20"/>
  <c r="L531" i="20"/>
  <c r="W1670" i="20"/>
  <c r="W1480" i="20"/>
  <c r="W1290" i="20"/>
  <c r="W1100" i="20"/>
  <c r="G1670" i="20"/>
  <c r="G1480" i="20"/>
  <c r="G1290" i="20"/>
  <c r="G1100" i="20"/>
  <c r="G530" i="20"/>
  <c r="V1669" i="20"/>
  <c r="V1479" i="20"/>
  <c r="V1289" i="20"/>
  <c r="V1099" i="20"/>
  <c r="V529" i="20"/>
  <c r="J1479" i="20"/>
  <c r="J1099" i="20"/>
  <c r="Y1668" i="20"/>
  <c r="Y1478" i="20"/>
  <c r="Y1288" i="20"/>
  <c r="Y1098" i="20"/>
  <c r="Y528" i="20"/>
  <c r="M1668" i="20"/>
  <c r="M1478" i="20"/>
  <c r="M1288" i="20"/>
  <c r="M1098" i="20"/>
  <c r="AB1667" i="20"/>
  <c r="AB1477" i="20"/>
  <c r="AB1287" i="20"/>
  <c r="AB1097" i="20"/>
  <c r="AB527" i="20"/>
  <c r="L1667" i="20"/>
  <c r="L1477" i="20"/>
  <c r="L1287" i="20"/>
  <c r="L1097" i="20"/>
  <c r="L527" i="20"/>
  <c r="S1666" i="20"/>
  <c r="S1476" i="20"/>
  <c r="S1286" i="20"/>
  <c r="S1096" i="20"/>
  <c r="S526" i="20"/>
  <c r="AD336" i="20"/>
  <c r="C1666" i="20"/>
  <c r="C1476" i="20"/>
  <c r="C1286" i="20"/>
  <c r="C1096" i="20"/>
  <c r="C526" i="20"/>
  <c r="N1665" i="20"/>
  <c r="N1285" i="20"/>
  <c r="N1095" i="20"/>
  <c r="AC1664" i="20"/>
  <c r="AC1474" i="20"/>
  <c r="AC1284" i="20"/>
  <c r="AC1094" i="20"/>
  <c r="AC524" i="20"/>
  <c r="Q1664" i="20"/>
  <c r="Q1474" i="20"/>
  <c r="Q1284" i="20"/>
  <c r="Q1094" i="20"/>
  <c r="Q524" i="20"/>
  <c r="AD334" i="20"/>
  <c r="E1664" i="20"/>
  <c r="E1474" i="20"/>
  <c r="E1284" i="20"/>
  <c r="E1094" i="20"/>
  <c r="E524" i="20"/>
  <c r="L1663" i="20"/>
  <c r="L1473" i="20"/>
  <c r="L1283" i="20"/>
  <c r="L1093" i="20"/>
  <c r="L523" i="20"/>
  <c r="AA1662" i="20"/>
  <c r="AA1472" i="20"/>
  <c r="AA1282" i="20"/>
  <c r="AA1092" i="20"/>
  <c r="AA522" i="20"/>
  <c r="O1662" i="20"/>
  <c r="O1472" i="20"/>
  <c r="O1282" i="20"/>
  <c r="O1092" i="20"/>
  <c r="O522" i="20"/>
  <c r="K1662" i="20"/>
  <c r="K1472" i="20"/>
  <c r="K1282" i="20"/>
  <c r="K1092" i="20"/>
  <c r="Z1661" i="20"/>
  <c r="Z1471" i="20"/>
  <c r="Z1281" i="20"/>
  <c r="Z1091" i="20"/>
  <c r="Z521" i="20"/>
  <c r="N1661" i="20"/>
  <c r="N1471" i="20"/>
  <c r="N1281" i="20"/>
  <c r="N1091" i="20"/>
  <c r="N521" i="20"/>
  <c r="AC1660" i="20"/>
  <c r="AC1470" i="20"/>
  <c r="AC1280" i="20"/>
  <c r="AC1090" i="20"/>
  <c r="AC520" i="20"/>
  <c r="I1660" i="20"/>
  <c r="I1470" i="20"/>
  <c r="I1280" i="20"/>
  <c r="I1090" i="20"/>
  <c r="I520" i="20"/>
  <c r="T1659" i="20"/>
  <c r="T1469" i="20"/>
  <c r="T1279" i="20"/>
  <c r="T1089" i="20"/>
  <c r="T519" i="20"/>
  <c r="H1659" i="20"/>
  <c r="H1469" i="20"/>
  <c r="H1279" i="20"/>
  <c r="H1089" i="20"/>
  <c r="H519" i="20"/>
  <c r="W1658" i="20"/>
  <c r="W1468" i="20"/>
  <c r="W1278" i="20"/>
  <c r="W1088" i="20"/>
  <c r="W518" i="20"/>
  <c r="G1658" i="20"/>
  <c r="G1468" i="20"/>
  <c r="G1278" i="20"/>
  <c r="G1088" i="20"/>
  <c r="G518" i="20"/>
  <c r="V1657" i="20"/>
  <c r="V1467" i="20"/>
  <c r="V1277" i="20"/>
  <c r="V1087" i="20"/>
  <c r="V517" i="20"/>
  <c r="J1657" i="20"/>
  <c r="J1467" i="20"/>
  <c r="J1087" i="20"/>
  <c r="J517" i="20"/>
  <c r="Y1656" i="20"/>
  <c r="Y1466" i="20"/>
  <c r="Y1276" i="20"/>
  <c r="Y1086" i="20"/>
  <c r="Y516" i="20"/>
  <c r="M1656" i="20"/>
  <c r="M1466" i="20"/>
  <c r="M1276" i="20"/>
  <c r="M1086" i="20"/>
  <c r="T1655" i="20"/>
  <c r="T1465" i="20"/>
  <c r="T1275" i="20"/>
  <c r="T1085" i="20"/>
  <c r="T515" i="20"/>
  <c r="H1655" i="20"/>
  <c r="H1465" i="20"/>
  <c r="H1275" i="20"/>
  <c r="H1085" i="20"/>
  <c r="H515" i="20"/>
  <c r="O1654" i="20"/>
  <c r="O1464" i="20"/>
  <c r="O1274" i="20"/>
  <c r="O1084" i="20"/>
  <c r="O514" i="20"/>
  <c r="Z1653" i="20"/>
  <c r="Z1463" i="20"/>
  <c r="Z1273" i="20"/>
  <c r="Z1083" i="20"/>
  <c r="Z513" i="20"/>
  <c r="N1653" i="20"/>
  <c r="N1463" i="20"/>
  <c r="N1273" i="20"/>
  <c r="N1083" i="20"/>
  <c r="N513" i="20"/>
  <c r="AC1652" i="20"/>
  <c r="AC1462" i="20"/>
  <c r="AC1272" i="20"/>
  <c r="AC1082" i="20"/>
  <c r="AC512" i="20"/>
  <c r="Q1652" i="20"/>
  <c r="Q1462" i="20"/>
  <c r="Q1272" i="20"/>
  <c r="Q1082" i="20"/>
  <c r="Q512" i="20"/>
  <c r="AD322" i="20"/>
  <c r="E1652" i="20"/>
  <c r="E1462" i="20"/>
  <c r="E1082" i="20"/>
  <c r="E512" i="20"/>
  <c r="T1651" i="20"/>
  <c r="T1461" i="20"/>
  <c r="T1271" i="20"/>
  <c r="T1081" i="20"/>
  <c r="H1651" i="20"/>
  <c r="H1461" i="20"/>
  <c r="H1271" i="20"/>
  <c r="H1081" i="20"/>
  <c r="H511" i="20"/>
  <c r="W1650" i="20"/>
  <c r="W1460" i="20"/>
  <c r="W1270" i="20"/>
  <c r="W1080" i="20"/>
  <c r="W510" i="20"/>
  <c r="K1650" i="20"/>
  <c r="K1460" i="20"/>
  <c r="K1270" i="20"/>
  <c r="K1080" i="20"/>
  <c r="K510" i="20"/>
  <c r="Z1649" i="20"/>
  <c r="Z1459" i="20"/>
  <c r="Z1269" i="20"/>
  <c r="Z1079" i="20"/>
  <c r="Z509" i="20"/>
  <c r="J1649" i="20"/>
  <c r="J1459" i="20"/>
  <c r="J1269" i="20"/>
  <c r="J1079" i="20"/>
  <c r="J509" i="20"/>
  <c r="U1648" i="20"/>
  <c r="U1458" i="20"/>
  <c r="U1268" i="20"/>
  <c r="U1078" i="20"/>
  <c r="U508" i="20"/>
  <c r="AD318" i="20"/>
  <c r="E1648" i="20"/>
  <c r="E1458" i="20"/>
  <c r="E1078" i="20"/>
  <c r="E508" i="20"/>
  <c r="T1647" i="20"/>
  <c r="T1457" i="20"/>
  <c r="T1267" i="20"/>
  <c r="T1077" i="20"/>
  <c r="T507" i="20"/>
  <c r="H1647" i="20"/>
  <c r="H1457" i="20"/>
  <c r="H1267" i="20"/>
  <c r="H1077" i="20"/>
  <c r="W1646" i="20"/>
  <c r="W1456" i="20"/>
  <c r="W1266" i="20"/>
  <c r="W1076" i="20"/>
  <c r="W506" i="20"/>
  <c r="K1646" i="20"/>
  <c r="K1456" i="20"/>
  <c r="K1266" i="20"/>
  <c r="K1076" i="20"/>
  <c r="K506" i="20"/>
  <c r="Z1645" i="20"/>
  <c r="Z1455" i="20"/>
  <c r="Z1265" i="20"/>
  <c r="Z1075" i="20"/>
  <c r="Z505" i="20"/>
  <c r="AD315" i="20"/>
  <c r="F1645" i="20"/>
  <c r="F1265" i="20"/>
  <c r="F1075" i="20"/>
  <c r="F505" i="20"/>
  <c r="Q1644" i="20"/>
  <c r="Q1264" i="20"/>
  <c r="Q1074" i="20"/>
  <c r="Q504" i="20"/>
  <c r="AD314" i="20"/>
  <c r="E1644" i="20"/>
  <c r="E1454" i="20"/>
  <c r="E1264" i="20"/>
  <c r="E1074" i="20"/>
  <c r="E504" i="20"/>
  <c r="T1643" i="20"/>
  <c r="T1453" i="20"/>
  <c r="T1263" i="20"/>
  <c r="T1073" i="20"/>
  <c r="T503" i="20"/>
  <c r="H1643" i="20"/>
  <c r="H1453" i="20"/>
  <c r="H1263" i="20"/>
  <c r="H1073" i="20"/>
  <c r="H503" i="20"/>
  <c r="W1642" i="20"/>
  <c r="W1452" i="20"/>
  <c r="W1262" i="20"/>
  <c r="W1072" i="20"/>
  <c r="W502" i="20"/>
  <c r="K1642" i="20"/>
  <c r="K1452" i="20"/>
  <c r="K1262" i="20"/>
  <c r="K1072" i="20"/>
  <c r="K502" i="20"/>
  <c r="Z1641" i="20"/>
  <c r="Z1451" i="20"/>
  <c r="Z1261" i="20"/>
  <c r="Z1071" i="20"/>
  <c r="Z501" i="20"/>
  <c r="J1641" i="20"/>
  <c r="J1451" i="20"/>
  <c r="J1261" i="20"/>
  <c r="J1071" i="20"/>
  <c r="J501" i="20"/>
  <c r="Y1640" i="20"/>
  <c r="Y1450" i="20"/>
  <c r="Y1260" i="20"/>
  <c r="Y1070" i="20"/>
  <c r="Y500" i="20"/>
  <c r="M1640" i="20"/>
  <c r="M1450" i="20"/>
  <c r="M1260" i="20"/>
  <c r="M1070" i="20"/>
  <c r="M500" i="20"/>
  <c r="AB1639" i="20"/>
  <c r="AB1449" i="20"/>
  <c r="AB1259" i="20"/>
  <c r="AB1069" i="20"/>
  <c r="AB499" i="20"/>
  <c r="P1639" i="20"/>
  <c r="P1449" i="20"/>
  <c r="P1259" i="20"/>
  <c r="P1069" i="20"/>
  <c r="H1639" i="20"/>
  <c r="H1449" i="20"/>
  <c r="H1259" i="20"/>
  <c r="H1069" i="20"/>
  <c r="W1638" i="20"/>
  <c r="W1448" i="20"/>
  <c r="W1258" i="20"/>
  <c r="W1068" i="20"/>
  <c r="W498" i="20"/>
  <c r="K1638" i="20"/>
  <c r="K1448" i="20"/>
  <c r="K1258" i="20"/>
  <c r="K1068" i="20"/>
  <c r="K498" i="20"/>
  <c r="Z1637" i="20"/>
  <c r="Z1447" i="20"/>
  <c r="Z1257" i="20"/>
  <c r="Z1067" i="20"/>
  <c r="Z497" i="20"/>
  <c r="N1637" i="20"/>
  <c r="N1447" i="20"/>
  <c r="N1257" i="20"/>
  <c r="N1067" i="20"/>
  <c r="N497" i="20"/>
  <c r="AC1636" i="20"/>
  <c r="AC1446" i="20"/>
  <c r="AC1256" i="20"/>
  <c r="AC1066" i="20"/>
  <c r="AC496" i="20"/>
  <c r="Q1636" i="20"/>
  <c r="Q1446" i="20"/>
  <c r="Q1256" i="20"/>
  <c r="Q1066" i="20"/>
  <c r="Q496" i="20"/>
  <c r="X1635" i="20"/>
  <c r="X1445" i="20"/>
  <c r="X1255" i="20"/>
  <c r="X1065" i="20"/>
  <c r="L1635" i="20"/>
  <c r="L1445" i="20"/>
  <c r="L1255" i="20"/>
  <c r="L1065" i="20"/>
  <c r="L495" i="20"/>
  <c r="AA1634" i="20"/>
  <c r="AA1444" i="20"/>
  <c r="AA1254" i="20"/>
  <c r="AA1064" i="20"/>
  <c r="AA494" i="20"/>
  <c r="O1634" i="20"/>
  <c r="O1444" i="20"/>
  <c r="O1254" i="20"/>
  <c r="O1064" i="20"/>
  <c r="O494" i="20"/>
  <c r="AD304" i="20"/>
  <c r="C1634" i="20"/>
  <c r="C1444" i="20"/>
  <c r="C1254" i="20"/>
  <c r="C1064" i="20"/>
  <c r="C494" i="20"/>
  <c r="R1633" i="20"/>
  <c r="R1443" i="20"/>
  <c r="R1253" i="20"/>
  <c r="R1063" i="20"/>
  <c r="R493" i="20"/>
  <c r="AD303" i="20"/>
  <c r="F1633" i="20"/>
  <c r="F1443" i="20"/>
  <c r="F1253" i="20"/>
  <c r="F1063" i="20"/>
  <c r="F493" i="20"/>
  <c r="U1632" i="20"/>
  <c r="U1442" i="20"/>
  <c r="U1252" i="20"/>
  <c r="U1062" i="20"/>
  <c r="U492" i="20"/>
  <c r="I1632" i="20"/>
  <c r="I1442" i="20"/>
  <c r="I1252" i="20"/>
  <c r="I1062" i="20"/>
  <c r="I492" i="20"/>
  <c r="P1631" i="20"/>
  <c r="P1441" i="20"/>
  <c r="P1251" i="20"/>
  <c r="P1061" i="20"/>
  <c r="P491" i="20"/>
  <c r="AD301" i="20"/>
  <c r="D1631" i="20"/>
  <c r="D1441" i="20"/>
  <c r="D1251" i="20"/>
  <c r="D1061" i="20"/>
  <c r="D491" i="20"/>
  <c r="S1630" i="20"/>
  <c r="S1440" i="20"/>
  <c r="S1250" i="20"/>
  <c r="S1060" i="20"/>
  <c r="S490" i="20"/>
  <c r="G1630" i="20"/>
  <c r="G1440" i="20"/>
  <c r="G1250" i="20"/>
  <c r="G1060" i="20"/>
  <c r="G490" i="20"/>
  <c r="V1629" i="20"/>
  <c r="V1439" i="20"/>
  <c r="V1249" i="20"/>
  <c r="V1059" i="20"/>
  <c r="V489" i="20"/>
  <c r="J1629" i="20"/>
  <c r="J1439" i="20"/>
  <c r="J1249" i="20"/>
  <c r="J1059" i="20"/>
  <c r="J489" i="20"/>
  <c r="U1628" i="20"/>
  <c r="U1438" i="20"/>
  <c r="U1248" i="20"/>
  <c r="U1058" i="20"/>
  <c r="U488" i="20"/>
  <c r="I1628" i="20"/>
  <c r="I1438" i="20"/>
  <c r="I1248" i="20"/>
  <c r="I1058" i="20"/>
  <c r="I488" i="20"/>
  <c r="T1627" i="20"/>
  <c r="T1437" i="20"/>
  <c r="T1247" i="20"/>
  <c r="T1057" i="20"/>
  <c r="T487" i="20"/>
  <c r="H1627" i="20"/>
  <c r="H1437" i="20"/>
  <c r="H1247" i="20"/>
  <c r="H1057" i="20"/>
  <c r="H487" i="20"/>
  <c r="W1626" i="20"/>
  <c r="W1436" i="20"/>
  <c r="W1246" i="20"/>
  <c r="W1056" i="20"/>
  <c r="W486" i="20"/>
  <c r="G1626" i="20"/>
  <c r="G1436" i="20"/>
  <c r="G1246" i="20"/>
  <c r="G1056" i="20"/>
  <c r="G486" i="20"/>
  <c r="R1625" i="20"/>
  <c r="R1435" i="20"/>
  <c r="R1245" i="20"/>
  <c r="R1055" i="20"/>
  <c r="R485" i="20"/>
  <c r="AC1624" i="20"/>
  <c r="AC1434" i="20"/>
  <c r="AC1244" i="20"/>
  <c r="AC1054" i="20"/>
  <c r="AC484" i="20"/>
  <c r="M1624" i="20"/>
  <c r="M1434" i="20"/>
  <c r="M1244" i="20"/>
  <c r="M1054" i="20"/>
  <c r="M484" i="20"/>
  <c r="AB1623" i="20"/>
  <c r="AB1433" i="20"/>
  <c r="AB1243" i="20"/>
  <c r="AB1053" i="20"/>
  <c r="AB483" i="20"/>
  <c r="P1623" i="20"/>
  <c r="P1433" i="20"/>
  <c r="P1243" i="20"/>
  <c r="P1053" i="20"/>
  <c r="P483" i="20"/>
  <c r="AD293" i="20"/>
  <c r="D1623" i="20"/>
  <c r="D1433" i="20"/>
  <c r="D1243" i="20"/>
  <c r="D1053" i="20"/>
  <c r="D483" i="20"/>
  <c r="O1622" i="20"/>
  <c r="O1432" i="20"/>
  <c r="O1242" i="20"/>
  <c r="O1052" i="20"/>
  <c r="O482" i="20"/>
  <c r="C1622" i="20"/>
  <c r="AD292" i="20"/>
  <c r="C1432" i="20"/>
  <c r="C1242" i="20"/>
  <c r="C1052" i="20"/>
  <c r="C482" i="20"/>
  <c r="R1621" i="20"/>
  <c r="R1431" i="20"/>
  <c r="R1241" i="20"/>
  <c r="R1051" i="20"/>
  <c r="R481" i="20"/>
  <c r="AD291" i="20"/>
  <c r="F1621" i="20"/>
  <c r="F1431" i="20"/>
  <c r="F1241" i="20"/>
  <c r="F1051" i="20"/>
  <c r="F481" i="20"/>
  <c r="Y1620" i="20"/>
  <c r="Y1430" i="20"/>
  <c r="Y1240" i="20"/>
  <c r="Y1050" i="20"/>
  <c r="I1620" i="20"/>
  <c r="I1430" i="20"/>
  <c r="I1240" i="20"/>
  <c r="I1050" i="20"/>
  <c r="I480" i="20"/>
  <c r="T1619" i="20"/>
  <c r="T1429" i="20"/>
  <c r="T1239" i="20"/>
  <c r="T1049" i="20"/>
  <c r="T479" i="20"/>
  <c r="H1619" i="20"/>
  <c r="H1429" i="20"/>
  <c r="H1239" i="20"/>
  <c r="H1049" i="20"/>
  <c r="W1618" i="20"/>
  <c r="W1428" i="20"/>
  <c r="W1238" i="20"/>
  <c r="W1048" i="20"/>
  <c r="W478" i="20"/>
  <c r="G1618" i="20"/>
  <c r="G1428" i="20"/>
  <c r="G1238" i="20"/>
  <c r="G1048" i="20"/>
  <c r="G478" i="20"/>
  <c r="R1617" i="20"/>
  <c r="R1427" i="20"/>
  <c r="R1237" i="20"/>
  <c r="R1047" i="20"/>
  <c r="R477" i="20"/>
  <c r="AD287" i="20"/>
  <c r="F1617" i="20"/>
  <c r="F1427" i="20"/>
  <c r="F1237" i="20"/>
  <c r="F1047" i="20"/>
  <c r="F477" i="20"/>
  <c r="U1616" i="20"/>
  <c r="U1426" i="20"/>
  <c r="U1236" i="20"/>
  <c r="U476" i="20"/>
  <c r="I1616" i="20"/>
  <c r="I1426" i="20"/>
  <c r="I1236" i="20"/>
  <c r="I1046" i="20"/>
  <c r="I476" i="20"/>
  <c r="X1615" i="20"/>
  <c r="X1425" i="20"/>
  <c r="X1235" i="20"/>
  <c r="X1045" i="20"/>
  <c r="H1615" i="20"/>
  <c r="H1425" i="20"/>
  <c r="H1235" i="20"/>
  <c r="H1045" i="20"/>
  <c r="H475" i="20"/>
  <c r="W1614" i="20"/>
  <c r="W1424" i="20"/>
  <c r="W1234" i="20"/>
  <c r="W1044" i="20"/>
  <c r="W474" i="20"/>
  <c r="K1614" i="20"/>
  <c r="K1424" i="20"/>
  <c r="K1234" i="20"/>
  <c r="K1044" i="20"/>
  <c r="K474" i="20"/>
  <c r="V1613" i="20"/>
  <c r="V1423" i="20"/>
  <c r="V1233" i="20"/>
  <c r="V1043" i="20"/>
  <c r="V473" i="20"/>
  <c r="J1613" i="20"/>
  <c r="J1423" i="20"/>
  <c r="J1233" i="20"/>
  <c r="J1043" i="20"/>
  <c r="J473" i="20"/>
  <c r="Y1612" i="20"/>
  <c r="Y1422" i="20"/>
  <c r="Y1232" i="20"/>
  <c r="Y1042" i="20"/>
  <c r="Y472" i="20"/>
  <c r="M1612" i="20"/>
  <c r="M1422" i="20"/>
  <c r="M1232" i="20"/>
  <c r="M1042" i="20"/>
  <c r="M472" i="20"/>
  <c r="X1611" i="20"/>
  <c r="X1421" i="20"/>
  <c r="X1231" i="20"/>
  <c r="X1041" i="20"/>
  <c r="X471" i="20"/>
  <c r="H1611" i="20"/>
  <c r="H1421" i="20"/>
  <c r="H1231" i="20"/>
  <c r="H1041" i="20"/>
  <c r="H471" i="20"/>
  <c r="W1610" i="20"/>
  <c r="W1420" i="20"/>
  <c r="W1230" i="20"/>
  <c r="W1040" i="20"/>
  <c r="W470" i="20"/>
  <c r="K1610" i="20"/>
  <c r="K1420" i="20"/>
  <c r="K1230" i="20"/>
  <c r="K1040" i="20"/>
  <c r="K470" i="20"/>
  <c r="Z1609" i="20"/>
  <c r="Z1419" i="20"/>
  <c r="Z1229" i="20"/>
  <c r="Z1039" i="20"/>
  <c r="Z469" i="20"/>
  <c r="J1609" i="20"/>
  <c r="J1419" i="20"/>
  <c r="J1229" i="20"/>
  <c r="J1039" i="20"/>
  <c r="J469" i="20"/>
  <c r="U1608" i="20"/>
  <c r="U1418" i="20"/>
  <c r="U1228" i="20"/>
  <c r="U1038" i="20"/>
  <c r="U468" i="20"/>
  <c r="AD278" i="20"/>
  <c r="E1608" i="20"/>
  <c r="E1418" i="20"/>
  <c r="E1228" i="20"/>
  <c r="E1038" i="20"/>
  <c r="E468" i="20"/>
  <c r="T1607" i="20"/>
  <c r="T1417" i="20"/>
  <c r="T1227" i="20"/>
  <c r="T1037" i="20"/>
  <c r="H1607" i="20"/>
  <c r="H1417" i="20"/>
  <c r="H1227" i="20"/>
  <c r="H1037" i="20"/>
  <c r="H467" i="20"/>
  <c r="W1606" i="20"/>
  <c r="W1416" i="20"/>
  <c r="W1226" i="20"/>
  <c r="W1036" i="20"/>
  <c r="W466" i="20"/>
  <c r="K1606" i="20"/>
  <c r="K1416" i="20"/>
  <c r="K1226" i="20"/>
  <c r="K1036" i="20"/>
  <c r="K466" i="20"/>
  <c r="Z1605" i="20"/>
  <c r="Z1415" i="20"/>
  <c r="Z1225" i="20"/>
  <c r="Z1035" i="20"/>
  <c r="Z465" i="20"/>
  <c r="N1605" i="20"/>
  <c r="N1415" i="20"/>
  <c r="N1225" i="20"/>
  <c r="N1035" i="20"/>
  <c r="N465" i="20"/>
  <c r="Y1604" i="20"/>
  <c r="Y1414" i="20"/>
  <c r="Y1224" i="20"/>
  <c r="Y1034" i="20"/>
  <c r="Y464" i="20"/>
  <c r="AD274" i="20"/>
  <c r="E1604" i="20"/>
  <c r="E1414" i="20"/>
  <c r="E1224" i="20"/>
  <c r="E1034" i="20"/>
  <c r="E464" i="20"/>
  <c r="T1603" i="20"/>
  <c r="T1413" i="20"/>
  <c r="T1223" i="20"/>
  <c r="T1033" i="20"/>
  <c r="H1603" i="20"/>
  <c r="H1413" i="20"/>
  <c r="H1223" i="20"/>
  <c r="H1033" i="20"/>
  <c r="H463" i="20"/>
  <c r="W1602" i="20"/>
  <c r="W1412" i="20"/>
  <c r="W1222" i="20"/>
  <c r="W1032" i="20"/>
  <c r="W462" i="20"/>
  <c r="K1602" i="20"/>
  <c r="K1412" i="20"/>
  <c r="K1222" i="20"/>
  <c r="K1032" i="20"/>
  <c r="K462" i="20"/>
  <c r="Z1601" i="20"/>
  <c r="Z1411" i="20"/>
  <c r="Z1221" i="20"/>
  <c r="Z1031" i="20"/>
  <c r="Z461" i="20"/>
  <c r="N1601" i="20"/>
  <c r="N1411" i="20"/>
  <c r="N1221" i="20"/>
  <c r="N1031" i="20"/>
  <c r="N461" i="20"/>
  <c r="AC1600" i="20"/>
  <c r="AC1410" i="20"/>
  <c r="AC1220" i="20"/>
  <c r="AC1030" i="20"/>
  <c r="AC460" i="20"/>
  <c r="M1600" i="20"/>
  <c r="M1410" i="20"/>
  <c r="M1220" i="20"/>
  <c r="M1030" i="20"/>
  <c r="M460" i="20"/>
  <c r="X1599" i="20"/>
  <c r="X1409" i="20"/>
  <c r="X1219" i="20"/>
  <c r="X1029" i="20"/>
  <c r="L1599" i="20"/>
  <c r="L1409" i="20"/>
  <c r="L1219" i="20"/>
  <c r="L1029" i="20"/>
  <c r="L459" i="20"/>
  <c r="AA1598" i="20"/>
  <c r="AA1408" i="20"/>
  <c r="AA1218" i="20"/>
  <c r="AA1028" i="20"/>
  <c r="AA458" i="20"/>
  <c r="G1598" i="20"/>
  <c r="G1408" i="20"/>
  <c r="G1218" i="20"/>
  <c r="G1028" i="20"/>
  <c r="G458" i="20"/>
  <c r="V1597" i="20"/>
  <c r="V1407" i="20"/>
  <c r="V1217" i="20"/>
  <c r="V1027" i="20"/>
  <c r="AD267" i="20"/>
  <c r="F1597" i="20"/>
  <c r="F1407" i="20"/>
  <c r="F1217" i="20"/>
  <c r="F1027" i="20"/>
  <c r="F457" i="20"/>
  <c r="U1596" i="20"/>
  <c r="U1406" i="20"/>
  <c r="U1216" i="20"/>
  <c r="U1026" i="20"/>
  <c r="U456" i="20"/>
  <c r="M1596" i="20"/>
  <c r="M1406" i="20"/>
  <c r="M1216" i="20"/>
  <c r="M1026" i="20"/>
  <c r="M456" i="20"/>
  <c r="X1595" i="20"/>
  <c r="X1405" i="20"/>
  <c r="X1215" i="20"/>
  <c r="X1025" i="20"/>
  <c r="X455" i="20"/>
  <c r="L1595" i="20"/>
  <c r="L1405" i="20"/>
  <c r="L1215" i="20"/>
  <c r="L1025" i="20"/>
  <c r="L455" i="20"/>
  <c r="W1594" i="20"/>
  <c r="W1404" i="20"/>
  <c r="W1214" i="20"/>
  <c r="W1024" i="20"/>
  <c r="W454" i="20"/>
  <c r="G1594" i="20"/>
  <c r="G1404" i="20"/>
  <c r="G1214" i="20"/>
  <c r="G1024" i="20"/>
  <c r="G454" i="20"/>
  <c r="V1593" i="20"/>
  <c r="V1403" i="20"/>
  <c r="V1213" i="20"/>
  <c r="V1023" i="20"/>
  <c r="V453" i="20"/>
  <c r="J1593" i="20"/>
  <c r="J1403" i="20"/>
  <c r="J1213" i="20"/>
  <c r="J1023" i="20"/>
  <c r="J453" i="20"/>
  <c r="Y1592" i="20"/>
  <c r="Y1402" i="20"/>
  <c r="Y1212" i="20"/>
  <c r="Y1022" i="20"/>
  <c r="Y452" i="20"/>
  <c r="M1592" i="20"/>
  <c r="M1402" i="20"/>
  <c r="M1212" i="20"/>
  <c r="M1022" i="20"/>
  <c r="M452" i="20"/>
  <c r="AB1591" i="20"/>
  <c r="AB1401" i="20"/>
  <c r="AB1211" i="20"/>
  <c r="AB1021" i="20"/>
  <c r="AB451" i="20"/>
  <c r="H1591" i="20"/>
  <c r="H1401" i="20"/>
  <c r="H1211" i="20"/>
  <c r="H1021" i="20"/>
  <c r="H451" i="20"/>
  <c r="W1590" i="20"/>
  <c r="W1400" i="20"/>
  <c r="W1210" i="20"/>
  <c r="W1020" i="20"/>
  <c r="W450" i="20"/>
  <c r="G1590" i="20"/>
  <c r="G1400" i="20"/>
  <c r="G1210" i="20"/>
  <c r="G1020" i="20"/>
  <c r="G450" i="20"/>
  <c r="R1589" i="20"/>
  <c r="R1399" i="20"/>
  <c r="R1209" i="20"/>
  <c r="R1019" i="20"/>
  <c r="R449" i="20"/>
  <c r="AC1588" i="20"/>
  <c r="AC1398" i="20"/>
  <c r="AC1208" i="20"/>
  <c r="AC1018" i="20"/>
  <c r="AC448" i="20"/>
  <c r="I1588" i="20"/>
  <c r="I1398" i="20"/>
  <c r="I1208" i="20"/>
  <c r="I1018" i="20"/>
  <c r="I448" i="20"/>
  <c r="X1587" i="20"/>
  <c r="X1397" i="20"/>
  <c r="X1207" i="20"/>
  <c r="X1017" i="20"/>
  <c r="X447" i="20"/>
  <c r="L1587" i="20"/>
  <c r="L1397" i="20"/>
  <c r="L1207" i="20"/>
  <c r="L1017" i="20"/>
  <c r="S1586" i="20"/>
  <c r="S1396" i="20"/>
  <c r="S1206" i="20"/>
  <c r="S1016" i="20"/>
  <c r="G1586" i="20"/>
  <c r="G1396" i="20"/>
  <c r="G1206" i="20"/>
  <c r="G1016" i="20"/>
  <c r="V1585" i="20"/>
  <c r="V1395" i="20"/>
  <c r="V1205" i="20"/>
  <c r="V1015" i="20"/>
  <c r="J1585" i="20"/>
  <c r="J1395" i="20"/>
  <c r="J1205" i="20"/>
  <c r="J1015" i="20"/>
  <c r="Y1584" i="20"/>
  <c r="Y1394" i="20"/>
  <c r="Y1204" i="20"/>
  <c r="Y1014" i="20"/>
  <c r="M1584" i="20"/>
  <c r="M1204" i="20"/>
  <c r="M1014" i="20"/>
  <c r="AB1583" i="20"/>
  <c r="AB1203" i="20"/>
  <c r="AB1013" i="20"/>
  <c r="L1583" i="20"/>
  <c r="L1203" i="20"/>
  <c r="L1013" i="20"/>
  <c r="W1582" i="20"/>
  <c r="W1202" i="20"/>
  <c r="W1012" i="20"/>
  <c r="K1582" i="20"/>
  <c r="K1202" i="20"/>
  <c r="K1012" i="20"/>
  <c r="Z1581" i="20"/>
  <c r="Z1201" i="20"/>
  <c r="Z1011" i="20"/>
  <c r="N1581" i="20"/>
  <c r="N1201" i="20"/>
  <c r="N1011" i="20"/>
  <c r="U1580" i="20"/>
  <c r="U1200" i="20"/>
  <c r="U1010" i="20"/>
  <c r="I1580" i="20"/>
  <c r="I1200" i="20"/>
  <c r="I1010" i="20"/>
  <c r="X1579" i="20"/>
  <c r="X1199" i="20"/>
  <c r="X1009" i="20"/>
  <c r="L1579" i="20"/>
  <c r="L1199" i="20"/>
  <c r="L1009" i="20"/>
  <c r="AA1578" i="20"/>
  <c r="AA1198" i="20"/>
  <c r="AA1008" i="20"/>
  <c r="O1578" i="20"/>
  <c r="O1198" i="20"/>
  <c r="O1008" i="20"/>
  <c r="AD248" i="20"/>
  <c r="C1578" i="20"/>
  <c r="C1198" i="20"/>
  <c r="C1008" i="20"/>
  <c r="R1577" i="20"/>
  <c r="R1197" i="20"/>
  <c r="R1007" i="20"/>
  <c r="AD247" i="20"/>
  <c r="F1577" i="20"/>
  <c r="F1197" i="20"/>
  <c r="F1007" i="20"/>
  <c r="Y1576" i="20"/>
  <c r="Y1196" i="20"/>
  <c r="Y1006" i="20"/>
  <c r="M1576" i="20"/>
  <c r="M1196" i="20"/>
  <c r="M1006" i="20"/>
  <c r="AB1575" i="20"/>
  <c r="AB1195" i="20"/>
  <c r="AB1005" i="20"/>
  <c r="H1575" i="20"/>
  <c r="H1195" i="20"/>
  <c r="H1005" i="20"/>
  <c r="W1574" i="20"/>
  <c r="W1194" i="20"/>
  <c r="W1004" i="20"/>
  <c r="G1574" i="20"/>
  <c r="G1194" i="20"/>
  <c r="G1004" i="20"/>
  <c r="Z1573" i="20"/>
  <c r="Z1193" i="20"/>
  <c r="Z1003" i="20"/>
  <c r="N1573" i="20"/>
  <c r="N1193" i="20"/>
  <c r="N1003" i="20"/>
  <c r="AC1572" i="20"/>
  <c r="AC1192" i="20"/>
  <c r="AC1002" i="20"/>
  <c r="Q1572" i="20"/>
  <c r="Q1192" i="20"/>
  <c r="Q1002" i="20"/>
  <c r="X1571" i="20"/>
  <c r="X1191" i="20"/>
  <c r="X1001" i="20"/>
  <c r="L1571" i="20"/>
  <c r="L1191" i="20"/>
  <c r="L1001" i="20"/>
  <c r="W1570" i="20"/>
  <c r="W1190" i="20"/>
  <c r="W1000" i="20"/>
  <c r="K1570" i="20"/>
  <c r="K1190" i="20"/>
  <c r="K1000" i="20"/>
  <c r="Z1569" i="20"/>
  <c r="Z1189" i="20"/>
  <c r="Z999" i="20"/>
  <c r="N1569" i="20"/>
  <c r="N1189" i="20"/>
  <c r="N999" i="20"/>
  <c r="Y1568" i="20"/>
  <c r="Y1188" i="20"/>
  <c r="Y998" i="20"/>
  <c r="I1568" i="20"/>
  <c r="I1188" i="20"/>
  <c r="I998" i="20"/>
  <c r="X1567" i="20"/>
  <c r="X1187" i="20"/>
  <c r="X997" i="20"/>
  <c r="L1567" i="20"/>
  <c r="L1187" i="20"/>
  <c r="L997" i="20"/>
  <c r="W1566" i="20"/>
  <c r="W1186" i="20"/>
  <c r="W996" i="20"/>
  <c r="AD236" i="20"/>
  <c r="C1566" i="20"/>
  <c r="C1186" i="20"/>
  <c r="C996" i="20"/>
  <c r="Y1564" i="20"/>
  <c r="Y1184" i="20"/>
  <c r="Y994" i="20"/>
  <c r="Q1560" i="20"/>
  <c r="Q1180" i="20"/>
  <c r="Q990" i="20"/>
  <c r="AD195" i="20"/>
  <c r="F1525" i="20"/>
  <c r="F1145" i="20"/>
  <c r="F955" i="20"/>
  <c r="AB1707" i="20"/>
  <c r="AB1517" i="20"/>
  <c r="AB1327" i="20"/>
  <c r="AB1137" i="20"/>
  <c r="AB567" i="20"/>
  <c r="P1707" i="20"/>
  <c r="P1517" i="20"/>
  <c r="P1327" i="20"/>
  <c r="P1137" i="20"/>
  <c r="P567" i="20"/>
  <c r="D1707" i="20"/>
  <c r="AD377" i="20"/>
  <c r="D1517" i="20"/>
  <c r="D1327" i="20"/>
  <c r="D1137" i="20"/>
  <c r="D567" i="20"/>
  <c r="S1706" i="20"/>
  <c r="S1516" i="20"/>
  <c r="S1326" i="20"/>
  <c r="S1136" i="20"/>
  <c r="G1706" i="20"/>
  <c r="G1516" i="20"/>
  <c r="G1326" i="20"/>
  <c r="G1136" i="20"/>
  <c r="G566" i="20"/>
  <c r="R1705" i="20"/>
  <c r="R1515" i="20"/>
  <c r="R1325" i="20"/>
  <c r="R1135" i="20"/>
  <c r="AD375" i="20"/>
  <c r="F1705" i="20"/>
  <c r="F1515" i="20"/>
  <c r="F1325" i="20"/>
  <c r="F1135" i="20"/>
  <c r="F565" i="20"/>
  <c r="U1704" i="20"/>
  <c r="U1514" i="20"/>
  <c r="U1324" i="20"/>
  <c r="U1134" i="20"/>
  <c r="U564" i="20"/>
  <c r="I1704" i="20"/>
  <c r="I1514" i="20"/>
  <c r="I1324" i="20"/>
  <c r="I1134" i="20"/>
  <c r="I564" i="20"/>
  <c r="X1703" i="20"/>
  <c r="X1513" i="20"/>
  <c r="X1323" i="20"/>
  <c r="X1133" i="20"/>
  <c r="X563" i="20"/>
  <c r="P1703" i="20"/>
  <c r="P1513" i="20"/>
  <c r="P1323" i="20"/>
  <c r="P1133" i="20"/>
  <c r="P563" i="20"/>
  <c r="D1703" i="20"/>
  <c r="AD373" i="20"/>
  <c r="D1513" i="20"/>
  <c r="D1323" i="20"/>
  <c r="D1133" i="20"/>
  <c r="D563" i="20"/>
  <c r="S1702" i="20"/>
  <c r="S1512" i="20"/>
  <c r="S1322" i="20"/>
  <c r="S1132" i="20"/>
  <c r="G1702" i="20"/>
  <c r="G1512" i="20"/>
  <c r="G1322" i="20"/>
  <c r="G1132" i="20"/>
  <c r="G562" i="20"/>
  <c r="V1701" i="20"/>
  <c r="V1511" i="20"/>
  <c r="V1321" i="20"/>
  <c r="V1131" i="20"/>
  <c r="V561" i="20"/>
  <c r="N1701" i="20"/>
  <c r="N1511" i="20"/>
  <c r="N1321" i="20"/>
  <c r="N1131" i="20"/>
  <c r="N561" i="20"/>
  <c r="AD371" i="20"/>
  <c r="F1701" i="20"/>
  <c r="F1511" i="20"/>
  <c r="F1131" i="20"/>
  <c r="F561" i="20"/>
  <c r="Y1700" i="20"/>
  <c r="Y1510" i="20"/>
  <c r="Y1320" i="20"/>
  <c r="Y1130" i="20"/>
  <c r="Y560" i="20"/>
  <c r="I1700" i="20"/>
  <c r="I1510" i="20"/>
  <c r="I1320" i="20"/>
  <c r="I1130" i="20"/>
  <c r="I560" i="20"/>
  <c r="X1699" i="20"/>
  <c r="X1509" i="20"/>
  <c r="X1319" i="20"/>
  <c r="X1129" i="20"/>
  <c r="X559" i="20"/>
  <c r="L1699" i="20"/>
  <c r="L1509" i="20"/>
  <c r="L1319" i="20"/>
  <c r="L1129" i="20"/>
  <c r="L559" i="20"/>
  <c r="AA1698" i="20"/>
  <c r="AA1508" i="20"/>
  <c r="AA1318" i="20"/>
  <c r="AA1128" i="20"/>
  <c r="AA558" i="20"/>
  <c r="S1698" i="20"/>
  <c r="S1508" i="20"/>
  <c r="S1318" i="20"/>
  <c r="S1128" i="20"/>
  <c r="S558" i="20"/>
  <c r="G1698" i="20"/>
  <c r="G1508" i="20"/>
  <c r="G1318" i="20"/>
  <c r="G1128" i="20"/>
  <c r="G558" i="20"/>
  <c r="R1697" i="20"/>
  <c r="R1507" i="20"/>
  <c r="R1317" i="20"/>
  <c r="R1127" i="20"/>
  <c r="AD367" i="20"/>
  <c r="F1697" i="20"/>
  <c r="F1507" i="20"/>
  <c r="F1317" i="20"/>
  <c r="F1127" i="20"/>
  <c r="U1696" i="20"/>
  <c r="U1506" i="20"/>
  <c r="U1316" i="20"/>
  <c r="U1126" i="20"/>
  <c r="I1696" i="20"/>
  <c r="I1506" i="20"/>
  <c r="I1316" i="20"/>
  <c r="I1126" i="20"/>
  <c r="I556" i="20"/>
  <c r="AB1695" i="20"/>
  <c r="AB1505" i="20"/>
  <c r="AB1315" i="20"/>
  <c r="AB1125" i="20"/>
  <c r="AB555" i="20"/>
  <c r="T1695" i="20"/>
  <c r="T1505" i="20"/>
  <c r="T1315" i="20"/>
  <c r="T1125" i="20"/>
  <c r="H1695" i="20"/>
  <c r="H1505" i="20"/>
  <c r="H1315" i="20"/>
  <c r="H1125" i="20"/>
  <c r="H555" i="20"/>
  <c r="AA1694" i="20"/>
  <c r="AA1504" i="20"/>
  <c r="AA1314" i="20"/>
  <c r="AA1124" i="20"/>
  <c r="AA554" i="20"/>
  <c r="O1694" i="20"/>
  <c r="O1504" i="20"/>
  <c r="O1314" i="20"/>
  <c r="O1124" i="20"/>
  <c r="O554" i="20"/>
  <c r="C1694" i="20"/>
  <c r="AD364" i="20"/>
  <c r="C1504" i="20"/>
  <c r="C1314" i="20"/>
  <c r="C1124" i="20"/>
  <c r="C554" i="20"/>
  <c r="R1693" i="20"/>
  <c r="R1503" i="20"/>
  <c r="R1313" i="20"/>
  <c r="R1123" i="20"/>
  <c r="R553" i="20"/>
  <c r="AD363" i="20"/>
  <c r="F1693" i="20"/>
  <c r="F1503" i="20"/>
  <c r="F1313" i="20"/>
  <c r="F1123" i="20"/>
  <c r="Y1692" i="20"/>
  <c r="Y1502" i="20"/>
  <c r="Y1312" i="20"/>
  <c r="Y1122" i="20"/>
  <c r="Y552" i="20"/>
  <c r="I1692" i="20"/>
  <c r="I1502" i="20"/>
  <c r="I1312" i="20"/>
  <c r="I1122" i="20"/>
  <c r="I552" i="20"/>
  <c r="X1691" i="20"/>
  <c r="X1501" i="20"/>
  <c r="X1311" i="20"/>
  <c r="X1121" i="20"/>
  <c r="X551" i="20"/>
  <c r="P1691" i="20"/>
  <c r="P1501" i="20"/>
  <c r="P1311" i="20"/>
  <c r="P1121" i="20"/>
  <c r="AD361" i="20"/>
  <c r="D1691" i="20"/>
  <c r="D1501" i="20"/>
  <c r="D1311" i="20"/>
  <c r="D1121" i="20"/>
  <c r="D551" i="20"/>
  <c r="S1690" i="20"/>
  <c r="S1500" i="20"/>
  <c r="S1310" i="20"/>
  <c r="S1120" i="20"/>
  <c r="S550" i="20"/>
  <c r="K1690" i="20"/>
  <c r="K1500" i="20"/>
  <c r="K1310" i="20"/>
  <c r="K1120" i="20"/>
  <c r="K550" i="20"/>
  <c r="Z1689" i="20"/>
  <c r="Z1499" i="20"/>
  <c r="Z1309" i="20"/>
  <c r="Z1119" i="20"/>
  <c r="Z549" i="20"/>
  <c r="N1689" i="20"/>
  <c r="N1499" i="20"/>
  <c r="N1309" i="20"/>
  <c r="N1119" i="20"/>
  <c r="N549" i="20"/>
  <c r="AC1688" i="20"/>
  <c r="AC1498" i="20"/>
  <c r="AC1308" i="20"/>
  <c r="AC1118" i="20"/>
  <c r="AC548" i="20"/>
  <c r="U1688" i="20"/>
  <c r="U1498" i="20"/>
  <c r="U1308" i="20"/>
  <c r="U1118" i="20"/>
  <c r="AD358" i="20"/>
  <c r="E1688" i="20"/>
  <c r="E1498" i="20"/>
  <c r="E1308" i="20"/>
  <c r="E1118" i="20"/>
  <c r="E548" i="20"/>
  <c r="T1687" i="20"/>
  <c r="T1497" i="20"/>
  <c r="T1307" i="20"/>
  <c r="T1117" i="20"/>
  <c r="T547" i="20"/>
  <c r="H1687" i="20"/>
  <c r="H1497" i="20"/>
  <c r="H1307" i="20"/>
  <c r="H1117" i="20"/>
  <c r="H547" i="20"/>
  <c r="AA1686" i="20"/>
  <c r="AA1496" i="20"/>
  <c r="AA1306" i="20"/>
  <c r="AA1116" i="20"/>
  <c r="AA546" i="20"/>
  <c r="O1686" i="20"/>
  <c r="O1496" i="20"/>
  <c r="O1306" i="20"/>
  <c r="O1116" i="20"/>
  <c r="O546" i="20"/>
  <c r="C1686" i="20"/>
  <c r="AD356" i="20"/>
  <c r="C1496" i="20"/>
  <c r="C1306" i="20"/>
  <c r="C1116" i="20"/>
  <c r="C546" i="20"/>
  <c r="R1685" i="20"/>
  <c r="R1495" i="20"/>
  <c r="R1305" i="20"/>
  <c r="R1115" i="20"/>
  <c r="R545" i="20"/>
  <c r="AD355" i="20"/>
  <c r="F1685" i="20"/>
  <c r="F1495" i="20"/>
  <c r="F1305" i="20"/>
  <c r="F1115" i="20"/>
  <c r="Y1684" i="20"/>
  <c r="Y1494" i="20"/>
  <c r="Y1304" i="20"/>
  <c r="Y1114" i="20"/>
  <c r="Y544" i="20"/>
  <c r="I1684" i="20"/>
  <c r="I1494" i="20"/>
  <c r="I1304" i="20"/>
  <c r="I1114" i="20"/>
  <c r="I544" i="20"/>
  <c r="X1683" i="20"/>
  <c r="X1493" i="20"/>
  <c r="X1303" i="20"/>
  <c r="X1113" i="20"/>
  <c r="X543" i="20"/>
  <c r="L1683" i="20"/>
  <c r="L1493" i="20"/>
  <c r="L1303" i="20"/>
  <c r="L1113" i="20"/>
  <c r="L543" i="20"/>
  <c r="AA1682" i="20"/>
  <c r="AA1492" i="20"/>
  <c r="AA1302" i="20"/>
  <c r="AA1112" i="20"/>
  <c r="AA542" i="20"/>
  <c r="S1682" i="20"/>
  <c r="S1492" i="20"/>
  <c r="S1302" i="20"/>
  <c r="S1112" i="20"/>
  <c r="S542" i="20"/>
  <c r="G1682" i="20"/>
  <c r="G1492" i="20"/>
  <c r="G1302" i="20"/>
  <c r="G1112" i="20"/>
  <c r="G542" i="20"/>
  <c r="V1681" i="20"/>
  <c r="V1491" i="20"/>
  <c r="V1301" i="20"/>
  <c r="V1111" i="20"/>
  <c r="V541" i="20"/>
  <c r="N1681" i="20"/>
  <c r="N1491" i="20"/>
  <c r="N1301" i="20"/>
  <c r="N1111" i="20"/>
  <c r="N541" i="20"/>
  <c r="AC1680" i="20"/>
  <c r="AC1490" i="20"/>
  <c r="AC1300" i="20"/>
  <c r="AC1110" i="20"/>
  <c r="Q1680" i="20"/>
  <c r="Q1490" i="20"/>
  <c r="Q1300" i="20"/>
  <c r="Q1110" i="20"/>
  <c r="Q540" i="20"/>
  <c r="M1680" i="20"/>
  <c r="M1490" i="20"/>
  <c r="M1300" i="20"/>
  <c r="M1110" i="20"/>
  <c r="X1679" i="20"/>
  <c r="X1489" i="20"/>
  <c r="X1299" i="20"/>
  <c r="X1109" i="20"/>
  <c r="P1679" i="20"/>
  <c r="P1489" i="20"/>
  <c r="P1299" i="20"/>
  <c r="P1109" i="20"/>
  <c r="P539" i="20"/>
  <c r="AD349" i="20"/>
  <c r="D1679" i="20"/>
  <c r="D1489" i="20"/>
  <c r="D1299" i="20"/>
  <c r="D1109" i="20"/>
  <c r="D539" i="20"/>
  <c r="S1678" i="20"/>
  <c r="S1488" i="20"/>
  <c r="S1298" i="20"/>
  <c r="S1108" i="20"/>
  <c r="S538" i="20"/>
  <c r="G1678" i="20"/>
  <c r="G1488" i="20"/>
  <c r="G1298" i="20"/>
  <c r="G1108" i="20"/>
  <c r="G538" i="20"/>
  <c r="Z1677" i="20"/>
  <c r="Z1487" i="20"/>
  <c r="Z1297" i="20"/>
  <c r="Z1107" i="20"/>
  <c r="Z537" i="20"/>
  <c r="R1677" i="20"/>
  <c r="R1487" i="20"/>
  <c r="R1297" i="20"/>
  <c r="R1107" i="20"/>
  <c r="R537" i="20"/>
  <c r="AD347" i="20"/>
  <c r="F1677" i="20"/>
  <c r="F1487" i="20"/>
  <c r="F1297" i="20"/>
  <c r="F1107" i="20"/>
  <c r="F537" i="20"/>
  <c r="Q1676" i="20"/>
  <c r="Q1486" i="20"/>
  <c r="Q1296" i="20"/>
  <c r="Q1106" i="20"/>
  <c r="Q536" i="20"/>
  <c r="AD346" i="20"/>
  <c r="E1676" i="20"/>
  <c r="E1486" i="20"/>
  <c r="E1296" i="20"/>
  <c r="E1106" i="20"/>
  <c r="X1675" i="20"/>
  <c r="X1485" i="20"/>
  <c r="X1295" i="20"/>
  <c r="X1105" i="20"/>
  <c r="X535" i="20"/>
  <c r="L1675" i="20"/>
  <c r="L1485" i="20"/>
  <c r="L1295" i="20"/>
  <c r="L1105" i="20"/>
  <c r="L535" i="20"/>
  <c r="AD345" i="20"/>
  <c r="D1675" i="20"/>
  <c r="D1485" i="20"/>
  <c r="D1295" i="20"/>
  <c r="D1105" i="20"/>
  <c r="D535" i="20"/>
  <c r="S1674" i="20"/>
  <c r="S1484" i="20"/>
  <c r="S1294" i="20"/>
  <c r="S1104" i="20"/>
  <c r="S534" i="20"/>
  <c r="G1674" i="20"/>
  <c r="G1484" i="20"/>
  <c r="G1294" i="20"/>
  <c r="G1104" i="20"/>
  <c r="G534" i="20"/>
  <c r="V1673" i="20"/>
  <c r="V1483" i="20"/>
  <c r="V1293" i="20"/>
  <c r="V1103" i="20"/>
  <c r="V533" i="20"/>
  <c r="N1673" i="20"/>
  <c r="N1483" i="20"/>
  <c r="N1293" i="20"/>
  <c r="N1103" i="20"/>
  <c r="N533" i="20"/>
  <c r="AC1672" i="20"/>
  <c r="AC1482" i="20"/>
  <c r="AC1292" i="20"/>
  <c r="AC1102" i="20"/>
  <c r="AC532" i="20"/>
  <c r="U1672" i="20"/>
  <c r="U1482" i="20"/>
  <c r="U1292" i="20"/>
  <c r="U1102" i="20"/>
  <c r="I1672" i="20"/>
  <c r="I1482" i="20"/>
  <c r="I1292" i="20"/>
  <c r="I1102" i="20"/>
  <c r="I532" i="20"/>
  <c r="X1671" i="20"/>
  <c r="X1481" i="20"/>
  <c r="X1291" i="20"/>
  <c r="X1101" i="20"/>
  <c r="X531" i="20"/>
  <c r="T1671" i="20"/>
  <c r="T1481" i="20"/>
  <c r="T1291" i="20"/>
  <c r="T1101" i="20"/>
  <c r="AD341" i="20"/>
  <c r="D1671" i="20"/>
  <c r="D1481" i="20"/>
  <c r="D1291" i="20"/>
  <c r="D1101" i="20"/>
  <c r="D531" i="20"/>
  <c r="S1670" i="20"/>
  <c r="S1480" i="20"/>
  <c r="S1290" i="20"/>
  <c r="S1100" i="20"/>
  <c r="S530" i="20"/>
  <c r="K1670" i="20"/>
  <c r="K1480" i="20"/>
  <c r="K1290" i="20"/>
  <c r="K1100" i="20"/>
  <c r="K530" i="20"/>
  <c r="Z1669" i="20"/>
  <c r="Z1479" i="20"/>
  <c r="Z1289" i="20"/>
  <c r="Z1099" i="20"/>
  <c r="Z529" i="20"/>
  <c r="N1669" i="20"/>
  <c r="N1289" i="20"/>
  <c r="N1099" i="20"/>
  <c r="N529" i="20"/>
  <c r="AC1668" i="20"/>
  <c r="AC1478" i="20"/>
  <c r="AC1288" i="20"/>
  <c r="AC1098" i="20"/>
  <c r="AC528" i="20"/>
  <c r="Q1668" i="20"/>
  <c r="Q1478" i="20"/>
  <c r="Q1288" i="20"/>
  <c r="Q1098" i="20"/>
  <c r="AD338" i="20"/>
  <c r="E1668" i="20"/>
  <c r="E1478" i="20"/>
  <c r="E1288" i="20"/>
  <c r="E1098" i="20"/>
  <c r="T1667" i="20"/>
  <c r="T1477" i="20"/>
  <c r="T1287" i="20"/>
  <c r="T1097" i="20"/>
  <c r="T527" i="20"/>
  <c r="AD337" i="20"/>
  <c r="D1667" i="20"/>
  <c r="D1477" i="20"/>
  <c r="D1287" i="20"/>
  <c r="D1097" i="20"/>
  <c r="D527" i="20"/>
  <c r="W1666" i="20"/>
  <c r="W1476" i="20"/>
  <c r="W1286" i="20"/>
  <c r="W1096" i="20"/>
  <c r="W526" i="20"/>
  <c r="K1666" i="20"/>
  <c r="K1476" i="20"/>
  <c r="K1286" i="20"/>
  <c r="K1096" i="20"/>
  <c r="K526" i="20"/>
  <c r="Z1665" i="20"/>
  <c r="Z1475" i="20"/>
  <c r="Z1285" i="20"/>
  <c r="Z1095" i="20"/>
  <c r="Z525" i="20"/>
  <c r="R1665" i="20"/>
  <c r="R1475" i="20"/>
  <c r="R1285" i="20"/>
  <c r="R1095" i="20"/>
  <c r="R525" i="20"/>
  <c r="J1665" i="20"/>
  <c r="J1475" i="20"/>
  <c r="J1285" i="20"/>
  <c r="J1095" i="20"/>
  <c r="J525" i="20"/>
  <c r="Y1474" i="20"/>
  <c r="Y1284" i="20"/>
  <c r="Y1094" i="20"/>
  <c r="Y524" i="20"/>
  <c r="I1664" i="20"/>
  <c r="I1474" i="20"/>
  <c r="I1284" i="20"/>
  <c r="I1094" i="20"/>
  <c r="I524" i="20"/>
  <c r="AB1663" i="20"/>
  <c r="AB1473" i="20"/>
  <c r="AB1283" i="20"/>
  <c r="AB1093" i="20"/>
  <c r="AB523" i="20"/>
  <c r="T1663" i="20"/>
  <c r="T1473" i="20"/>
  <c r="T1283" i="20"/>
  <c r="T1093" i="20"/>
  <c r="T523" i="20"/>
  <c r="H1663" i="20"/>
  <c r="H1473" i="20"/>
  <c r="H1283" i="20"/>
  <c r="H1093" i="20"/>
  <c r="H523" i="20"/>
  <c r="S1662" i="20"/>
  <c r="S1472" i="20"/>
  <c r="S1282" i="20"/>
  <c r="S1092" i="20"/>
  <c r="S522" i="20"/>
  <c r="AD332" i="20"/>
  <c r="C1662" i="20"/>
  <c r="C1472" i="20"/>
  <c r="C1282" i="20"/>
  <c r="C1092" i="20"/>
  <c r="C522" i="20"/>
  <c r="R1661" i="20"/>
  <c r="R1471" i="20"/>
  <c r="R1281" i="20"/>
  <c r="R1091" i="20"/>
  <c r="R521" i="20"/>
  <c r="AD331" i="20"/>
  <c r="F1661" i="20"/>
  <c r="F1471" i="20"/>
  <c r="F1091" i="20"/>
  <c r="F521" i="20"/>
  <c r="U1660" i="20"/>
  <c r="M1660" i="20"/>
  <c r="M1470" i="20"/>
  <c r="M1280" i="20"/>
  <c r="M1090" i="20"/>
  <c r="M520" i="20"/>
  <c r="AB1659" i="20"/>
  <c r="AB1469" i="20"/>
  <c r="AB1279" i="20"/>
  <c r="AB1089" i="20"/>
  <c r="AB519" i="20"/>
  <c r="P1659" i="20"/>
  <c r="P1469" i="20"/>
  <c r="P1279" i="20"/>
  <c r="P1089" i="20"/>
  <c r="AD329" i="20"/>
  <c r="D1659" i="20"/>
  <c r="D1469" i="20"/>
  <c r="D1279" i="20"/>
  <c r="D1089" i="20"/>
  <c r="D519" i="20"/>
  <c r="S1658" i="20"/>
  <c r="S1468" i="20"/>
  <c r="S1278" i="20"/>
  <c r="S1088" i="20"/>
  <c r="S518" i="20"/>
  <c r="K1658" i="20"/>
  <c r="K1468" i="20"/>
  <c r="K1278" i="20"/>
  <c r="K1088" i="20"/>
  <c r="K518" i="20"/>
  <c r="Z1657" i="20"/>
  <c r="Z1467" i="20"/>
  <c r="Z1277" i="20"/>
  <c r="Z1087" i="20"/>
  <c r="Z517" i="20"/>
  <c r="R1657" i="20"/>
  <c r="R1467" i="20"/>
  <c r="R1277" i="20"/>
  <c r="R1087" i="20"/>
  <c r="R517" i="20"/>
  <c r="AD327" i="20"/>
  <c r="F1657" i="20"/>
  <c r="F1467" i="20"/>
  <c r="F1277" i="20"/>
  <c r="F1087" i="20"/>
  <c r="U1656" i="20"/>
  <c r="U1466" i="20"/>
  <c r="U1276" i="20"/>
  <c r="U1086" i="20"/>
  <c r="U516" i="20"/>
  <c r="I1656" i="20"/>
  <c r="I1466" i="20"/>
  <c r="I1276" i="20"/>
  <c r="I1086" i="20"/>
  <c r="I516" i="20"/>
  <c r="X1655" i="20"/>
  <c r="X1465" i="20"/>
  <c r="X1275" i="20"/>
  <c r="X1085" i="20"/>
  <c r="X515" i="20"/>
  <c r="L1655" i="20"/>
  <c r="L1465" i="20"/>
  <c r="L1275" i="20"/>
  <c r="L1085" i="20"/>
  <c r="L515" i="20"/>
  <c r="AA1654" i="20"/>
  <c r="AA1464" i="20"/>
  <c r="AA1274" i="20"/>
  <c r="AA1084" i="20"/>
  <c r="AA514" i="20"/>
  <c r="W1654" i="20"/>
  <c r="W1464" i="20"/>
  <c r="W1274" i="20"/>
  <c r="W1084" i="20"/>
  <c r="W514" i="20"/>
  <c r="K1654" i="20"/>
  <c r="K1464" i="20"/>
  <c r="K1274" i="20"/>
  <c r="K1084" i="20"/>
  <c r="K514" i="20"/>
  <c r="AD324" i="20"/>
  <c r="C1654" i="20"/>
  <c r="C1464" i="20"/>
  <c r="C1274" i="20"/>
  <c r="C1084" i="20"/>
  <c r="C514" i="20"/>
  <c r="V1653" i="20"/>
  <c r="V1463" i="20"/>
  <c r="V1273" i="20"/>
  <c r="V1083" i="20"/>
  <c r="V513" i="20"/>
  <c r="J1653" i="20"/>
  <c r="J1463" i="20"/>
  <c r="J1273" i="20"/>
  <c r="J1083" i="20"/>
  <c r="J513" i="20"/>
  <c r="Y1652" i="20"/>
  <c r="Y1462" i="20"/>
  <c r="Y1272" i="20"/>
  <c r="Y1082" i="20"/>
  <c r="Y512" i="20"/>
  <c r="I1652" i="20"/>
  <c r="I1462" i="20"/>
  <c r="I1272" i="20"/>
  <c r="I1082" i="20"/>
  <c r="I512" i="20"/>
  <c r="AB1651" i="20"/>
  <c r="AB1461" i="20"/>
  <c r="AB1271" i="20"/>
  <c r="AB1081" i="20"/>
  <c r="P1651" i="20"/>
  <c r="P1461" i="20"/>
  <c r="P1271" i="20"/>
  <c r="P1081" i="20"/>
  <c r="P511" i="20"/>
  <c r="AD321" i="20"/>
  <c r="D1651" i="20"/>
  <c r="D1461" i="20"/>
  <c r="D1271" i="20"/>
  <c r="D1081" i="20"/>
  <c r="D511" i="20"/>
  <c r="O1650" i="20"/>
  <c r="O1460" i="20"/>
  <c r="O1270" i="20"/>
  <c r="O1080" i="20"/>
  <c r="O510" i="20"/>
  <c r="AD320" i="20"/>
  <c r="C1650" i="20"/>
  <c r="C1460" i="20"/>
  <c r="C1270" i="20"/>
  <c r="C1080" i="20"/>
  <c r="C510" i="20"/>
  <c r="R1649" i="20"/>
  <c r="R1459" i="20"/>
  <c r="R1269" i="20"/>
  <c r="R1079" i="20"/>
  <c r="R509" i="20"/>
  <c r="AD319" i="20"/>
  <c r="F1649" i="20"/>
  <c r="F1459" i="20"/>
  <c r="F1269" i="20"/>
  <c r="F1079" i="20"/>
  <c r="Y1458" i="20"/>
  <c r="Y1268" i="20"/>
  <c r="Y1078" i="20"/>
  <c r="Y508" i="20"/>
  <c r="I1648" i="20"/>
  <c r="I1458" i="20"/>
  <c r="I1268" i="20"/>
  <c r="I1078" i="20"/>
  <c r="I508" i="20"/>
  <c r="X1647" i="20"/>
  <c r="X1457" i="20"/>
  <c r="X1267" i="20"/>
  <c r="X1077" i="20"/>
  <c r="X507" i="20"/>
  <c r="L1647" i="20"/>
  <c r="L1457" i="20"/>
  <c r="L1267" i="20"/>
  <c r="L1077" i="20"/>
  <c r="L507" i="20"/>
  <c r="AA1646" i="20"/>
  <c r="AA1266" i="20"/>
  <c r="AA1076" i="20"/>
  <c r="S1646" i="20"/>
  <c r="S1456" i="20"/>
  <c r="S1266" i="20"/>
  <c r="S1076" i="20"/>
  <c r="S506" i="20"/>
  <c r="G1646" i="20"/>
  <c r="G1456" i="20"/>
  <c r="G1266" i="20"/>
  <c r="G1076" i="20"/>
  <c r="G506" i="20"/>
  <c r="R1645" i="20"/>
  <c r="R1455" i="20"/>
  <c r="R1265" i="20"/>
  <c r="R1075" i="20"/>
  <c r="J1645" i="20"/>
  <c r="J1455" i="20"/>
  <c r="J1265" i="20"/>
  <c r="J1075" i="20"/>
  <c r="J505" i="20"/>
  <c r="Y1454" i="20"/>
  <c r="Y1264" i="20"/>
  <c r="Y1074" i="20"/>
  <c r="Y504" i="20"/>
  <c r="M1644" i="20"/>
  <c r="M1454" i="20"/>
  <c r="M1264" i="20"/>
  <c r="M1074" i="20"/>
  <c r="M504" i="20"/>
  <c r="AB1643" i="20"/>
  <c r="AB1453" i="20"/>
  <c r="AB1263" i="20"/>
  <c r="AB1073" i="20"/>
  <c r="AB503" i="20"/>
  <c r="P1643" i="20"/>
  <c r="P1453" i="20"/>
  <c r="P1263" i="20"/>
  <c r="P1073" i="20"/>
  <c r="P503" i="20"/>
  <c r="AD313" i="20"/>
  <c r="D1643" i="20"/>
  <c r="D1453" i="20"/>
  <c r="D1263" i="20"/>
  <c r="D1073" i="20"/>
  <c r="D503" i="20"/>
  <c r="S1642" i="20"/>
  <c r="S1452" i="20"/>
  <c r="S1262" i="20"/>
  <c r="S1072" i="20"/>
  <c r="S502" i="20"/>
  <c r="G1642" i="20"/>
  <c r="G1452" i="20"/>
  <c r="G1262" i="20"/>
  <c r="G1072" i="20"/>
  <c r="G502" i="20"/>
  <c r="V1641" i="20"/>
  <c r="V1451" i="20"/>
  <c r="V1261" i="20"/>
  <c r="V1071" i="20"/>
  <c r="V501" i="20"/>
  <c r="N1641" i="20"/>
  <c r="N1451" i="20"/>
  <c r="N1261" i="20"/>
  <c r="N1071" i="20"/>
  <c r="N501" i="20"/>
  <c r="AC1640" i="20"/>
  <c r="AC1450" i="20"/>
  <c r="AC1260" i="20"/>
  <c r="AC1070" i="20"/>
  <c r="AC500" i="20"/>
  <c r="Q1640" i="20"/>
  <c r="Q1450" i="20"/>
  <c r="Q1260" i="20"/>
  <c r="Q1070" i="20"/>
  <c r="Q500" i="20"/>
  <c r="AD310" i="20"/>
  <c r="E1640" i="20"/>
  <c r="E1450" i="20"/>
  <c r="E1260" i="20"/>
  <c r="E1070" i="20"/>
  <c r="E500" i="20"/>
  <c r="T1639" i="20"/>
  <c r="T1449" i="20"/>
  <c r="T1259" i="20"/>
  <c r="T1069" i="20"/>
  <c r="T499" i="20"/>
  <c r="AD309" i="20"/>
  <c r="D1639" i="20"/>
  <c r="D1449" i="20"/>
  <c r="D1259" i="20"/>
  <c r="D1069" i="20"/>
  <c r="O1638" i="20"/>
  <c r="O1448" i="20"/>
  <c r="O1258" i="20"/>
  <c r="O1068" i="20"/>
  <c r="O498" i="20"/>
  <c r="AD308" i="20"/>
  <c r="C1638" i="20"/>
  <c r="C1448" i="20"/>
  <c r="C1258" i="20"/>
  <c r="C1068" i="20"/>
  <c r="C498" i="20"/>
  <c r="R1637" i="20"/>
  <c r="R1447" i="20"/>
  <c r="R1257" i="20"/>
  <c r="R1067" i="20"/>
  <c r="R497" i="20"/>
  <c r="AD307" i="20"/>
  <c r="F1637" i="20"/>
  <c r="F1447" i="20"/>
  <c r="F1257" i="20"/>
  <c r="F1067" i="20"/>
  <c r="Y1636" i="20"/>
  <c r="Y1446" i="20"/>
  <c r="Y1256" i="20"/>
  <c r="Y1066" i="20"/>
  <c r="Y496" i="20"/>
  <c r="I1636" i="20"/>
  <c r="I1256" i="20"/>
  <c r="I1066" i="20"/>
  <c r="I496" i="20"/>
  <c r="AB1635" i="20"/>
  <c r="AB1445" i="20"/>
  <c r="AB1255" i="20"/>
  <c r="AB1065" i="20"/>
  <c r="AB495" i="20"/>
  <c r="T1635" i="20"/>
  <c r="T1445" i="20"/>
  <c r="T1255" i="20"/>
  <c r="T1065" i="20"/>
  <c r="T495" i="20"/>
  <c r="H1635" i="20"/>
  <c r="H1445" i="20"/>
  <c r="H1255" i="20"/>
  <c r="H1065" i="20"/>
  <c r="H495" i="20"/>
  <c r="W1634" i="20"/>
  <c r="W1444" i="20"/>
  <c r="W1254" i="20"/>
  <c r="W1064" i="20"/>
  <c r="W494" i="20"/>
  <c r="G1634" i="20"/>
  <c r="G1444" i="20"/>
  <c r="G1254" i="20"/>
  <c r="G1064" i="20"/>
  <c r="G494" i="20"/>
  <c r="V1633" i="20"/>
  <c r="V1443" i="20"/>
  <c r="V1253" i="20"/>
  <c r="V1063" i="20"/>
  <c r="V493" i="20"/>
  <c r="N1633" i="20"/>
  <c r="N1443" i="20"/>
  <c r="N1253" i="20"/>
  <c r="N1063" i="20"/>
  <c r="N493" i="20"/>
  <c r="Y1632" i="20"/>
  <c r="Y1442" i="20"/>
  <c r="Y1252" i="20"/>
  <c r="Y1062" i="20"/>
  <c r="Y492" i="20"/>
  <c r="Q1632" i="20"/>
  <c r="Q1442" i="20"/>
  <c r="Q1252" i="20"/>
  <c r="Q1062" i="20"/>
  <c r="Q492" i="20"/>
  <c r="AD302" i="20"/>
  <c r="E1442" i="20"/>
  <c r="E1252" i="20"/>
  <c r="E1062" i="20"/>
  <c r="E492" i="20"/>
  <c r="X1631" i="20"/>
  <c r="X1441" i="20"/>
  <c r="X1251" i="20"/>
  <c r="X1061" i="20"/>
  <c r="L1631" i="20"/>
  <c r="L1441" i="20"/>
  <c r="L1251" i="20"/>
  <c r="L1061" i="20"/>
  <c r="L491" i="20"/>
  <c r="AA1630" i="20"/>
  <c r="AA1250" i="20"/>
  <c r="AA1060" i="20"/>
  <c r="O1630" i="20"/>
  <c r="O1440" i="20"/>
  <c r="O1250" i="20"/>
  <c r="O1060" i="20"/>
  <c r="O490" i="20"/>
  <c r="AD300" i="20"/>
  <c r="C1630" i="20"/>
  <c r="C1440" i="20"/>
  <c r="C1250" i="20"/>
  <c r="C1060" i="20"/>
  <c r="C490" i="20"/>
  <c r="R1629" i="20"/>
  <c r="R1439" i="20"/>
  <c r="R1249" i="20"/>
  <c r="R1059" i="20"/>
  <c r="R489" i="20"/>
  <c r="AD299" i="20"/>
  <c r="F1629" i="20"/>
  <c r="F1439" i="20"/>
  <c r="F1249" i="20"/>
  <c r="F1059" i="20"/>
  <c r="F489" i="20"/>
  <c r="Y1628" i="20"/>
  <c r="Y1438" i="20"/>
  <c r="Y1248" i="20"/>
  <c r="Y1058" i="20"/>
  <c r="M1628" i="20"/>
  <c r="M1438" i="20"/>
  <c r="M1248" i="20"/>
  <c r="M1058" i="20"/>
  <c r="AB1627" i="20"/>
  <c r="AB1437" i="20"/>
  <c r="AB1247" i="20"/>
  <c r="AB1057" i="20"/>
  <c r="AB487" i="20"/>
  <c r="P1627" i="20"/>
  <c r="P1437" i="20"/>
  <c r="P1247" i="20"/>
  <c r="P1057" i="20"/>
  <c r="P487" i="20"/>
  <c r="AD297" i="20"/>
  <c r="D1627" i="20"/>
  <c r="D1437" i="20"/>
  <c r="D1247" i="20"/>
  <c r="D1057" i="20"/>
  <c r="D487" i="20"/>
  <c r="O1626" i="20"/>
  <c r="O1436" i="20"/>
  <c r="O1246" i="20"/>
  <c r="O1056" i="20"/>
  <c r="O486" i="20"/>
  <c r="AD296" i="20"/>
  <c r="C1626" i="20"/>
  <c r="C1436" i="20"/>
  <c r="C1246" i="20"/>
  <c r="C1056" i="20"/>
  <c r="C486" i="20"/>
  <c r="V1625" i="20"/>
  <c r="V1435" i="20"/>
  <c r="V1245" i="20"/>
  <c r="V1055" i="20"/>
  <c r="V485" i="20"/>
  <c r="AD295" i="20"/>
  <c r="F1625" i="20"/>
  <c r="F1435" i="20"/>
  <c r="F1245" i="20"/>
  <c r="F1055" i="20"/>
  <c r="U1624" i="20"/>
  <c r="U1434" i="20"/>
  <c r="U1244" i="20"/>
  <c r="U1054" i="20"/>
  <c r="U484" i="20"/>
  <c r="I1624" i="20"/>
  <c r="I1434" i="20"/>
  <c r="I1244" i="20"/>
  <c r="I1054" i="20"/>
  <c r="I484" i="20"/>
  <c r="X1623" i="20"/>
  <c r="X1433" i="20"/>
  <c r="X1243" i="20"/>
  <c r="X1053" i="20"/>
  <c r="X483" i="20"/>
  <c r="L1623" i="20"/>
  <c r="L1433" i="20"/>
  <c r="L1243" i="20"/>
  <c r="L1053" i="20"/>
  <c r="L483" i="20"/>
  <c r="AA1622" i="20"/>
  <c r="AA1242" i="20"/>
  <c r="AA1052" i="20"/>
  <c r="W1622" i="20"/>
  <c r="W1432" i="20"/>
  <c r="W1242" i="20"/>
  <c r="W1052" i="20"/>
  <c r="W482" i="20"/>
  <c r="G1622" i="20"/>
  <c r="G1432" i="20"/>
  <c r="G1242" i="20"/>
  <c r="G1052" i="20"/>
  <c r="G482" i="20"/>
  <c r="V1621" i="20"/>
  <c r="V1431" i="20"/>
  <c r="V1241" i="20"/>
  <c r="V1051" i="20"/>
  <c r="V481" i="20"/>
  <c r="J1621" i="20"/>
  <c r="J1431" i="20"/>
  <c r="J1241" i="20"/>
  <c r="J1051" i="20"/>
  <c r="J481" i="20"/>
  <c r="U1620" i="20"/>
  <c r="U1430" i="20"/>
  <c r="U1240" i="20"/>
  <c r="U1050" i="20"/>
  <c r="U480" i="20"/>
  <c r="M1620" i="20"/>
  <c r="M1430" i="20"/>
  <c r="M1240" i="20"/>
  <c r="M1050" i="20"/>
  <c r="AB1619" i="20"/>
  <c r="AB1429" i="20"/>
  <c r="AB1239" i="20"/>
  <c r="AB1049" i="20"/>
  <c r="P1619" i="20"/>
  <c r="P1429" i="20"/>
  <c r="P1239" i="20"/>
  <c r="P1049" i="20"/>
  <c r="P479" i="20"/>
  <c r="AD289" i="20"/>
  <c r="D1619" i="20"/>
  <c r="D1429" i="20"/>
  <c r="D1239" i="20"/>
  <c r="D1049" i="20"/>
  <c r="D479" i="20"/>
  <c r="S1618" i="20"/>
  <c r="S1428" i="20"/>
  <c r="S1238" i="20"/>
  <c r="S1048" i="20"/>
  <c r="S478" i="20"/>
  <c r="K1618" i="20"/>
  <c r="K1428" i="20"/>
  <c r="K1238" i="20"/>
  <c r="K1048" i="20"/>
  <c r="K478" i="20"/>
  <c r="Z1617" i="20"/>
  <c r="Z1427" i="20"/>
  <c r="Z1237" i="20"/>
  <c r="Z1047" i="20"/>
  <c r="Z477" i="20"/>
  <c r="N1617" i="20"/>
  <c r="N1427" i="20"/>
  <c r="N1237" i="20"/>
  <c r="N1047" i="20"/>
  <c r="N477" i="20"/>
  <c r="Y1616" i="20"/>
  <c r="Y1426" i="20"/>
  <c r="Y1046" i="20"/>
  <c r="Y476" i="20"/>
  <c r="M1616" i="20"/>
  <c r="M1426" i="20"/>
  <c r="M1236" i="20"/>
  <c r="M1046" i="20"/>
  <c r="AB1615" i="20"/>
  <c r="AB1425" i="20"/>
  <c r="AB1235" i="20"/>
  <c r="AB1045" i="20"/>
  <c r="AB475" i="20"/>
  <c r="P1615" i="20"/>
  <c r="P1425" i="20"/>
  <c r="P1235" i="20"/>
  <c r="P1045" i="20"/>
  <c r="AD285" i="20"/>
  <c r="D1615" i="20"/>
  <c r="D1425" i="20"/>
  <c r="D1235" i="20"/>
  <c r="D1045" i="20"/>
  <c r="D475" i="20"/>
  <c r="S1614" i="20"/>
  <c r="S1424" i="20"/>
  <c r="S1234" i="20"/>
  <c r="S1044" i="20"/>
  <c r="S474" i="20"/>
  <c r="G1614" i="20"/>
  <c r="G1424" i="20"/>
  <c r="G1234" i="20"/>
  <c r="G1044" i="20"/>
  <c r="G474" i="20"/>
  <c r="Z1613" i="20"/>
  <c r="Z1423" i="20"/>
  <c r="Z1233" i="20"/>
  <c r="Z1043" i="20"/>
  <c r="Z473" i="20"/>
  <c r="R1613" i="20"/>
  <c r="R1423" i="20"/>
  <c r="R1233" i="20"/>
  <c r="R1043" i="20"/>
  <c r="AD283" i="20"/>
  <c r="F1613" i="20"/>
  <c r="F1423" i="20"/>
  <c r="F1233" i="20"/>
  <c r="F1043" i="20"/>
  <c r="F473" i="20"/>
  <c r="U1612" i="20"/>
  <c r="U1422" i="20"/>
  <c r="U1232" i="20"/>
  <c r="U1042" i="20"/>
  <c r="U472" i="20"/>
  <c r="I1612" i="20"/>
  <c r="I1422" i="20"/>
  <c r="I1232" i="20"/>
  <c r="I1042" i="20"/>
  <c r="I472" i="20"/>
  <c r="AB1611" i="20"/>
  <c r="AB1421" i="20"/>
  <c r="AB1231" i="20"/>
  <c r="AB1041" i="20"/>
  <c r="AB471" i="20"/>
  <c r="P1611" i="20"/>
  <c r="P1421" i="20"/>
  <c r="P1231" i="20"/>
  <c r="P1041" i="20"/>
  <c r="P471" i="20"/>
  <c r="AD281" i="20"/>
  <c r="D1611" i="20"/>
  <c r="D1421" i="20"/>
  <c r="D1231" i="20"/>
  <c r="D1041" i="20"/>
  <c r="D471" i="20"/>
  <c r="S1610" i="20"/>
  <c r="S1420" i="20"/>
  <c r="S1230" i="20"/>
  <c r="S1040" i="20"/>
  <c r="S470" i="20"/>
  <c r="G1610" i="20"/>
  <c r="G1420" i="20"/>
  <c r="G1230" i="20"/>
  <c r="G1040" i="20"/>
  <c r="G470" i="20"/>
  <c r="V1609" i="20"/>
  <c r="V1419" i="20"/>
  <c r="V1229" i="20"/>
  <c r="V1039" i="20"/>
  <c r="V469" i="20"/>
  <c r="N1609" i="20"/>
  <c r="N1419" i="20"/>
  <c r="N1229" i="20"/>
  <c r="N1039" i="20"/>
  <c r="N469" i="20"/>
  <c r="AC1608" i="20"/>
  <c r="AC1418" i="20"/>
  <c r="AC1228" i="20"/>
  <c r="AC1038" i="20"/>
  <c r="Q1608" i="20"/>
  <c r="Q1418" i="20"/>
  <c r="Q1228" i="20"/>
  <c r="Q1038" i="20"/>
  <c r="Q468" i="20"/>
  <c r="M1608" i="20"/>
  <c r="M1418" i="20"/>
  <c r="M1228" i="20"/>
  <c r="M1038" i="20"/>
  <c r="X1607" i="20"/>
  <c r="X1417" i="20"/>
  <c r="X1227" i="20"/>
  <c r="X1037" i="20"/>
  <c r="L1607" i="20"/>
  <c r="L1417" i="20"/>
  <c r="L1227" i="20"/>
  <c r="L1037" i="20"/>
  <c r="L467" i="20"/>
  <c r="AA1606" i="20"/>
  <c r="AA1416" i="20"/>
  <c r="AA1226" i="20"/>
  <c r="AA1036" i="20"/>
  <c r="AA466" i="20"/>
  <c r="S1606" i="20"/>
  <c r="S1416" i="20"/>
  <c r="S1226" i="20"/>
  <c r="S1036" i="20"/>
  <c r="G1606" i="20"/>
  <c r="G1416" i="20"/>
  <c r="G1226" i="20"/>
  <c r="G1036" i="20"/>
  <c r="G466" i="20"/>
  <c r="R1605" i="20"/>
  <c r="R1415" i="20"/>
  <c r="R1225" i="20"/>
  <c r="R1035" i="20"/>
  <c r="R465" i="20"/>
  <c r="AD275" i="20"/>
  <c r="F1605" i="20"/>
  <c r="F1415" i="20"/>
  <c r="F1225" i="20"/>
  <c r="F1035" i="20"/>
  <c r="U1604" i="20"/>
  <c r="U1414" i="20"/>
  <c r="U1224" i="20"/>
  <c r="U1034" i="20"/>
  <c r="U464" i="20"/>
  <c r="I1604" i="20"/>
  <c r="I1414" i="20"/>
  <c r="I1224" i="20"/>
  <c r="I1034" i="20"/>
  <c r="I464" i="20"/>
  <c r="AB1603" i="20"/>
  <c r="AB1413" i="20"/>
  <c r="AB1223" i="20"/>
  <c r="AB1033" i="20"/>
  <c r="AB463" i="20"/>
  <c r="P1603" i="20"/>
  <c r="P1413" i="20"/>
  <c r="P1223" i="20"/>
  <c r="P1033" i="20"/>
  <c r="P463" i="20"/>
  <c r="AD273" i="20"/>
  <c r="D1603" i="20"/>
  <c r="D1413" i="20"/>
  <c r="D1223" i="20"/>
  <c r="D1033" i="20"/>
  <c r="D463" i="20"/>
  <c r="O1602" i="20"/>
  <c r="O1412" i="20"/>
  <c r="O1222" i="20"/>
  <c r="O1032" i="20"/>
  <c r="O462" i="20"/>
  <c r="G1602" i="20"/>
  <c r="G1412" i="20"/>
  <c r="G1222" i="20"/>
  <c r="G1032" i="20"/>
  <c r="G462" i="20"/>
  <c r="R1601" i="20"/>
  <c r="R1411" i="20"/>
  <c r="R1221" i="20"/>
  <c r="R1031" i="20"/>
  <c r="R461" i="20"/>
  <c r="AD271" i="20"/>
  <c r="F1601" i="20"/>
  <c r="F1411" i="20"/>
  <c r="F1221" i="20"/>
  <c r="F1031" i="20"/>
  <c r="F461" i="20"/>
  <c r="U1600" i="20"/>
  <c r="U1410" i="20"/>
  <c r="U1220" i="20"/>
  <c r="U1030" i="20"/>
  <c r="U460" i="20"/>
  <c r="I1600" i="20"/>
  <c r="I1410" i="20"/>
  <c r="I1220" i="20"/>
  <c r="I1030" i="20"/>
  <c r="I460" i="20"/>
  <c r="AB1599" i="20"/>
  <c r="AB1409" i="20"/>
  <c r="AB1219" i="20"/>
  <c r="AB1029" i="20"/>
  <c r="AB459" i="20"/>
  <c r="P1599" i="20"/>
  <c r="P1409" i="20"/>
  <c r="P1219" i="20"/>
  <c r="P1029" i="20"/>
  <c r="P459" i="20"/>
  <c r="AD269" i="20"/>
  <c r="D1599" i="20"/>
  <c r="D1409" i="20"/>
  <c r="D1219" i="20"/>
  <c r="D1029" i="20"/>
  <c r="D459" i="20"/>
  <c r="S1598" i="20"/>
  <c r="S1408" i="20"/>
  <c r="S1218" i="20"/>
  <c r="S1028" i="20"/>
  <c r="S458" i="20"/>
  <c r="K1598" i="20"/>
  <c r="K1408" i="20"/>
  <c r="K1218" i="20"/>
  <c r="K1028" i="20"/>
  <c r="K458" i="20"/>
  <c r="Z1597" i="20"/>
  <c r="Z1407" i="20"/>
  <c r="Z1217" i="20"/>
  <c r="Z1027" i="20"/>
  <c r="Z457" i="20"/>
  <c r="J1597" i="20"/>
  <c r="J1407" i="20"/>
  <c r="J1217" i="20"/>
  <c r="J1027" i="20"/>
  <c r="J457" i="20"/>
  <c r="Y1596" i="20"/>
  <c r="Y1406" i="20"/>
  <c r="Y1216" i="20"/>
  <c r="Y1026" i="20"/>
  <c r="Y456" i="20"/>
  <c r="Q1596" i="20"/>
  <c r="Q1406" i="20"/>
  <c r="Q1216" i="20"/>
  <c r="Q1026" i="20"/>
  <c r="Q456" i="20"/>
  <c r="AD266" i="20"/>
  <c r="E1596" i="20"/>
  <c r="E1406" i="20"/>
  <c r="E1216" i="20"/>
  <c r="E1026" i="20"/>
  <c r="E456" i="20"/>
  <c r="T1595" i="20"/>
  <c r="T1405" i="20"/>
  <c r="T1215" i="20"/>
  <c r="T1025" i="20"/>
  <c r="T455" i="20"/>
  <c r="AD265" i="20"/>
  <c r="D1595" i="20"/>
  <c r="D1405" i="20"/>
  <c r="D1215" i="20"/>
  <c r="D1025" i="20"/>
  <c r="D455" i="20"/>
  <c r="S1594" i="20"/>
  <c r="S1404" i="20"/>
  <c r="S1214" i="20"/>
  <c r="S1024" i="20"/>
  <c r="S454" i="20"/>
  <c r="K1594" i="20"/>
  <c r="K1404" i="20"/>
  <c r="K1214" i="20"/>
  <c r="K1024" i="20"/>
  <c r="K454" i="20"/>
  <c r="Z1593" i="20"/>
  <c r="Z1403" i="20"/>
  <c r="Z1213" i="20"/>
  <c r="Z1023" i="20"/>
  <c r="Z453" i="20"/>
  <c r="N1593" i="20"/>
  <c r="N1403" i="20"/>
  <c r="N1213" i="20"/>
  <c r="N1023" i="20"/>
  <c r="N453" i="20"/>
  <c r="AC1592" i="20"/>
  <c r="AC1402" i="20"/>
  <c r="AC1212" i="20"/>
  <c r="AC1022" i="20"/>
  <c r="AC452" i="20"/>
  <c r="Q1592" i="20"/>
  <c r="Q1402" i="20"/>
  <c r="Q1212" i="20"/>
  <c r="Q1022" i="20"/>
  <c r="Q452" i="20"/>
  <c r="AD262" i="20"/>
  <c r="E1592" i="20"/>
  <c r="E1402" i="20"/>
  <c r="E1212" i="20"/>
  <c r="E1022" i="20"/>
  <c r="E452" i="20"/>
  <c r="T1591" i="20"/>
  <c r="T1401" i="20"/>
  <c r="T1021" i="20"/>
  <c r="T451" i="20"/>
  <c r="L1591" i="20"/>
  <c r="L1401" i="20"/>
  <c r="L1211" i="20"/>
  <c r="L1021" i="20"/>
  <c r="L451" i="20"/>
  <c r="AA1590" i="20"/>
  <c r="AA1400" i="20"/>
  <c r="AA1210" i="20"/>
  <c r="AA1020" i="20"/>
  <c r="AA450" i="20"/>
  <c r="S1590" i="20"/>
  <c r="S1400" i="20"/>
  <c r="S1210" i="20"/>
  <c r="S1020" i="20"/>
  <c r="S450" i="20"/>
  <c r="K1590" i="20"/>
  <c r="K1400" i="20"/>
  <c r="K1210" i="20"/>
  <c r="K1020" i="20"/>
  <c r="K450" i="20"/>
  <c r="Z1589" i="20"/>
  <c r="Z1399" i="20"/>
  <c r="Z1209" i="20"/>
  <c r="Z1019" i="20"/>
  <c r="Z449" i="20"/>
  <c r="N1589" i="20"/>
  <c r="N1399" i="20"/>
  <c r="N1209" i="20"/>
  <c r="N1019" i="20"/>
  <c r="N449" i="20"/>
  <c r="AD259" i="20"/>
  <c r="F1589" i="20"/>
  <c r="F1399" i="20"/>
  <c r="F1209" i="20"/>
  <c r="F1019" i="20"/>
  <c r="F449" i="20"/>
  <c r="U1588" i="20"/>
  <c r="U1398" i="20"/>
  <c r="U1208" i="20"/>
  <c r="U1018" i="20"/>
  <c r="U448" i="20"/>
  <c r="M1588" i="20"/>
  <c r="M1398" i="20"/>
  <c r="M1208" i="20"/>
  <c r="M1018" i="20"/>
  <c r="M448" i="20"/>
  <c r="AB1587" i="20"/>
  <c r="AB1397" i="20"/>
  <c r="AB1207" i="20"/>
  <c r="AB1017" i="20"/>
  <c r="AB447" i="20"/>
  <c r="P1587" i="20"/>
  <c r="P1397" i="20"/>
  <c r="P1207" i="20"/>
  <c r="P1017" i="20"/>
  <c r="H1587" i="20"/>
  <c r="H1397" i="20"/>
  <c r="H1207" i="20"/>
  <c r="H1017" i="20"/>
  <c r="W1586" i="20"/>
  <c r="W1396" i="20"/>
  <c r="W1206" i="20"/>
  <c r="W1016" i="20"/>
  <c r="K1586" i="20"/>
  <c r="K1396" i="20"/>
  <c r="K1206" i="20"/>
  <c r="K1016" i="20"/>
  <c r="AD256" i="20"/>
  <c r="C1586" i="20"/>
  <c r="C1396" i="20"/>
  <c r="C1206" i="20"/>
  <c r="C1016" i="20"/>
  <c r="R1585" i="20"/>
  <c r="R1395" i="20"/>
  <c r="R1205" i="20"/>
  <c r="R1015" i="20"/>
  <c r="AD255" i="20"/>
  <c r="F1585" i="20"/>
  <c r="F1395" i="20"/>
  <c r="F1015" i="20"/>
  <c r="U1584" i="20"/>
  <c r="U1394" i="20"/>
  <c r="U1204" i="20"/>
  <c r="U1014" i="20"/>
  <c r="I1584" i="20"/>
  <c r="I1204" i="20"/>
  <c r="I1014" i="20"/>
  <c r="X1583" i="20"/>
  <c r="X1203" i="20"/>
  <c r="X1013" i="20"/>
  <c r="P1583" i="20"/>
  <c r="P1203" i="20"/>
  <c r="P1013" i="20"/>
  <c r="AD253" i="20"/>
  <c r="D1583" i="20"/>
  <c r="D1203" i="20"/>
  <c r="D1013" i="20"/>
  <c r="O1582" i="20"/>
  <c r="O1202" i="20"/>
  <c r="O1012" i="20"/>
  <c r="AD252" i="20"/>
  <c r="C1582" i="20"/>
  <c r="C1202" i="20"/>
  <c r="C1012" i="20"/>
  <c r="R1581" i="20"/>
  <c r="R1201" i="20"/>
  <c r="R1011" i="20"/>
  <c r="J1581" i="20"/>
  <c r="J1201" i="20"/>
  <c r="J1011" i="20"/>
  <c r="Y1580" i="20"/>
  <c r="Y1200" i="20"/>
  <c r="Y1010" i="20"/>
  <c r="Q1580" i="20"/>
  <c r="Q1200" i="20"/>
  <c r="Q1010" i="20"/>
  <c r="AD250" i="20"/>
  <c r="E1580" i="20"/>
  <c r="E1010" i="20"/>
  <c r="T1579" i="20"/>
  <c r="T1199" i="20"/>
  <c r="T1009" i="20"/>
  <c r="AD249" i="20"/>
  <c r="D1579" i="20"/>
  <c r="D1199" i="20"/>
  <c r="D1009" i="20"/>
  <c r="S1578" i="20"/>
  <c r="S1198" i="20"/>
  <c r="S1008" i="20"/>
  <c r="K1578" i="20"/>
  <c r="K1198" i="20"/>
  <c r="K1008" i="20"/>
  <c r="Z1577" i="20"/>
  <c r="Z1197" i="20"/>
  <c r="Z1007" i="20"/>
  <c r="N1577" i="20"/>
  <c r="N1197" i="20"/>
  <c r="N1007" i="20"/>
  <c r="AC1576" i="20"/>
  <c r="AC1196" i="20"/>
  <c r="AC1006" i="20"/>
  <c r="Q1576" i="20"/>
  <c r="Q1196" i="20"/>
  <c r="Q1006" i="20"/>
  <c r="AD246" i="20"/>
  <c r="E1576" i="20"/>
  <c r="E1196" i="20"/>
  <c r="E1006" i="20"/>
  <c r="T1575" i="20"/>
  <c r="T1195" i="20"/>
  <c r="T1005" i="20"/>
  <c r="L1575" i="20"/>
  <c r="L1195" i="20"/>
  <c r="L1005" i="20"/>
  <c r="AA1574" i="20"/>
  <c r="AA1194" i="20"/>
  <c r="AA1004" i="20"/>
  <c r="S1574" i="20"/>
  <c r="S1194" i="20"/>
  <c r="S1004" i="20"/>
  <c r="K1574" i="20"/>
  <c r="K1194" i="20"/>
  <c r="K1004" i="20"/>
  <c r="V1573" i="20"/>
  <c r="V1193" i="20"/>
  <c r="V1003" i="20"/>
  <c r="J1573" i="20"/>
  <c r="J1193" i="20"/>
  <c r="J1003" i="20"/>
  <c r="Y1572" i="20"/>
  <c r="Y1192" i="20"/>
  <c r="Y1002" i="20"/>
  <c r="M1572" i="20"/>
  <c r="M1192" i="20"/>
  <c r="M1002" i="20"/>
  <c r="AB1571" i="20"/>
  <c r="AB1191" i="20"/>
  <c r="AB1001" i="20"/>
  <c r="P1571" i="20"/>
  <c r="P1191" i="20"/>
  <c r="P1001" i="20"/>
  <c r="AD241" i="20"/>
  <c r="D1571" i="20"/>
  <c r="D1191" i="20"/>
  <c r="D1001" i="20"/>
  <c r="AA1570" i="20"/>
  <c r="AA1190" i="20"/>
  <c r="AA1000" i="20"/>
  <c r="O1570" i="20"/>
  <c r="O1190" i="20"/>
  <c r="O1000" i="20"/>
  <c r="AD240" i="20"/>
  <c r="C1570" i="20"/>
  <c r="C1190" i="20"/>
  <c r="C1000" i="20"/>
  <c r="R1569" i="20"/>
  <c r="R1189" i="20"/>
  <c r="R999" i="20"/>
  <c r="J1569" i="20"/>
  <c r="J999" i="20"/>
  <c r="AC1568" i="20"/>
  <c r="AC1188" i="20"/>
  <c r="AC998" i="20"/>
  <c r="Q1568" i="20"/>
  <c r="Q1188" i="20"/>
  <c r="AB1567" i="20"/>
  <c r="AB1187" i="20"/>
  <c r="AB997" i="20"/>
  <c r="P1567" i="20"/>
  <c r="P1187" i="20"/>
  <c r="P997" i="20"/>
  <c r="AD237" i="20"/>
  <c r="D1567" i="20"/>
  <c r="D1187" i="20"/>
  <c r="D997" i="20"/>
  <c r="O1566" i="20"/>
  <c r="O1186" i="20"/>
  <c r="O996" i="20"/>
  <c r="G1566" i="20"/>
  <c r="G1186" i="20"/>
  <c r="G996" i="20"/>
  <c r="V1185" i="20"/>
  <c r="V995" i="20"/>
  <c r="N1565" i="20"/>
  <c r="N1185" i="20"/>
  <c r="N995" i="20"/>
  <c r="AD235" i="20"/>
  <c r="F1565" i="20"/>
  <c r="F1185" i="20"/>
  <c r="F995" i="20"/>
  <c r="U1564" i="20"/>
  <c r="M1564" i="20"/>
  <c r="M1184" i="20"/>
  <c r="M994" i="20"/>
  <c r="AD234" i="20"/>
  <c r="E1564" i="20"/>
  <c r="E1184" i="20"/>
  <c r="E994" i="20"/>
  <c r="X1563" i="20"/>
  <c r="X1183" i="20"/>
  <c r="X993" i="20"/>
  <c r="P1563" i="20"/>
  <c r="P1183" i="20"/>
  <c r="P993" i="20"/>
  <c r="H1563" i="20"/>
  <c r="H1183" i="20"/>
  <c r="H993" i="20"/>
  <c r="AA1562" i="20"/>
  <c r="AA1182" i="20"/>
  <c r="AA992" i="20"/>
  <c r="O1562" i="20"/>
  <c r="O1182" i="20"/>
  <c r="O992" i="20"/>
  <c r="K1562" i="20"/>
  <c r="K1182" i="20"/>
  <c r="K992" i="20"/>
  <c r="AD232" i="20"/>
  <c r="C1562" i="20"/>
  <c r="C1182" i="20"/>
  <c r="C992" i="20"/>
  <c r="V1561" i="20"/>
  <c r="V1181" i="20"/>
  <c r="V991" i="20"/>
  <c r="N1561" i="20"/>
  <c r="N1181" i="20"/>
  <c r="N991" i="20"/>
  <c r="AD231" i="20"/>
  <c r="F1561" i="20"/>
  <c r="F1181" i="20"/>
  <c r="F991" i="20"/>
  <c r="U1560" i="20"/>
  <c r="U1180" i="20"/>
  <c r="U990" i="20"/>
  <c r="I1560" i="20"/>
  <c r="I1180" i="20"/>
  <c r="I990" i="20"/>
  <c r="AB1559" i="20"/>
  <c r="AB1179" i="20"/>
  <c r="AB989" i="20"/>
  <c r="X1559" i="20"/>
  <c r="X1179" i="20"/>
  <c r="X989" i="20"/>
  <c r="P1559" i="20"/>
  <c r="P1179" i="20"/>
  <c r="P989" i="20"/>
  <c r="AD229" i="20"/>
  <c r="D1559" i="20"/>
  <c r="D1179" i="20"/>
  <c r="D989" i="20"/>
  <c r="W1558" i="20"/>
  <c r="W1178" i="20"/>
  <c r="W988" i="20"/>
  <c r="O1558" i="20"/>
  <c r="O1178" i="20"/>
  <c r="O988" i="20"/>
  <c r="G1558" i="20"/>
  <c r="G1178" i="20"/>
  <c r="G988" i="20"/>
  <c r="V1557" i="20"/>
  <c r="V1177" i="20"/>
  <c r="V987" i="20"/>
  <c r="N1557" i="20"/>
  <c r="N1177" i="20"/>
  <c r="N987" i="20"/>
  <c r="AD227" i="20"/>
  <c r="F1557" i="20"/>
  <c r="F1177" i="20"/>
  <c r="F987" i="20"/>
  <c r="Y1556" i="20"/>
  <c r="Y1176" i="20"/>
  <c r="Y986" i="20"/>
  <c r="Q1556" i="20"/>
  <c r="Q1176" i="20"/>
  <c r="Q986" i="20"/>
  <c r="I1556" i="20"/>
  <c r="I1176" i="20"/>
  <c r="I986" i="20"/>
  <c r="AB1555" i="20"/>
  <c r="AB1175" i="20"/>
  <c r="AB985" i="20"/>
  <c r="T1555" i="20"/>
  <c r="T1175" i="20"/>
  <c r="T985" i="20"/>
  <c r="L1555" i="20"/>
  <c r="L1175" i="20"/>
  <c r="L985" i="20"/>
  <c r="AD225" i="20"/>
  <c r="D1555" i="20"/>
  <c r="D1175" i="20"/>
  <c r="D985" i="20"/>
  <c r="S1554" i="20"/>
  <c r="S1174" i="20"/>
  <c r="S984" i="20"/>
  <c r="K1554" i="20"/>
  <c r="K1174" i="20"/>
  <c r="K984" i="20"/>
  <c r="AD224" i="20"/>
  <c r="C1554" i="20"/>
  <c r="C1174" i="20"/>
  <c r="C984" i="20"/>
  <c r="V1553" i="20"/>
  <c r="V1173" i="20"/>
  <c r="V983" i="20"/>
  <c r="N1553" i="20"/>
  <c r="N1173" i="20"/>
  <c r="N983" i="20"/>
  <c r="AD223" i="20"/>
  <c r="F1553" i="20"/>
  <c r="F1173" i="20"/>
  <c r="F983" i="20"/>
  <c r="Y1552" i="20"/>
  <c r="Y1172" i="20"/>
  <c r="Y982" i="20"/>
  <c r="Q1552" i="20"/>
  <c r="Q1172" i="20"/>
  <c r="Q982" i="20"/>
  <c r="M1552" i="20"/>
  <c r="M1172" i="20"/>
  <c r="M982" i="20"/>
  <c r="AD222" i="20"/>
  <c r="E1552" i="20"/>
  <c r="E1172" i="20"/>
  <c r="E982" i="20"/>
  <c r="T1551" i="20"/>
  <c r="T1171" i="20"/>
  <c r="T981" i="20"/>
  <c r="L1551" i="20"/>
  <c r="L1171" i="20"/>
  <c r="L981" i="20"/>
  <c r="H1551" i="20"/>
  <c r="H1171" i="20"/>
  <c r="H981" i="20"/>
  <c r="AA1550" i="20"/>
  <c r="AA1170" i="20"/>
  <c r="AA980" i="20"/>
  <c r="S1550" i="20"/>
  <c r="S1170" i="20"/>
  <c r="S980" i="20"/>
  <c r="K1550" i="20"/>
  <c r="K1170" i="20"/>
  <c r="K980" i="20"/>
  <c r="AD220" i="20"/>
  <c r="C1550" i="20"/>
  <c r="C1170" i="20"/>
  <c r="C980" i="20"/>
  <c r="V1549" i="20"/>
  <c r="V1169" i="20"/>
  <c r="V979" i="20"/>
  <c r="N1549" i="20"/>
  <c r="N1169" i="20"/>
  <c r="N979" i="20"/>
  <c r="AD219" i="20"/>
  <c r="F1549" i="20"/>
  <c r="F1169" i="20"/>
  <c r="F979" i="20"/>
  <c r="Y1548" i="20"/>
  <c r="Y1168" i="20"/>
  <c r="Y978" i="20"/>
  <c r="Q1548" i="20"/>
  <c r="Q1168" i="20"/>
  <c r="Q978" i="20"/>
  <c r="I1548" i="20"/>
  <c r="I1168" i="20"/>
  <c r="I978" i="20"/>
  <c r="AB1547" i="20"/>
  <c r="AB1167" i="20"/>
  <c r="AB977" i="20"/>
  <c r="T1547" i="20"/>
  <c r="T1167" i="20"/>
  <c r="T977" i="20"/>
  <c r="L1547" i="20"/>
  <c r="L1167" i="20"/>
  <c r="L977" i="20"/>
  <c r="AD217" i="20"/>
  <c r="D1547" i="20"/>
  <c r="D1167" i="20"/>
  <c r="D977" i="20"/>
  <c r="W1546" i="20"/>
  <c r="W1166" i="20"/>
  <c r="W976" i="20"/>
  <c r="S1546" i="20"/>
  <c r="S1166" i="20"/>
  <c r="S976" i="20"/>
  <c r="G1546" i="20"/>
  <c r="G1166" i="20"/>
  <c r="G976" i="20"/>
  <c r="Z1545" i="20"/>
  <c r="Z1165" i="20"/>
  <c r="Z975" i="20"/>
  <c r="R1545" i="20"/>
  <c r="R1165" i="20"/>
  <c r="R975" i="20"/>
  <c r="J1545" i="20"/>
  <c r="J1165" i="20"/>
  <c r="J975" i="20"/>
  <c r="AC1544" i="20"/>
  <c r="AC1164" i="20"/>
  <c r="AC974" i="20"/>
  <c r="U1544" i="20"/>
  <c r="U1164" i="20"/>
  <c r="U974" i="20"/>
  <c r="M1544" i="20"/>
  <c r="M1164" i="20"/>
  <c r="M974" i="20"/>
  <c r="AD214" i="20"/>
  <c r="E1544" i="20"/>
  <c r="E1164" i="20"/>
  <c r="E974" i="20"/>
  <c r="T1543" i="20"/>
  <c r="T1163" i="20"/>
  <c r="T973" i="20"/>
  <c r="L1543" i="20"/>
  <c r="L1163" i="20"/>
  <c r="L973" i="20"/>
  <c r="AD213" i="20"/>
  <c r="D1543" i="20"/>
  <c r="D1163" i="20"/>
  <c r="D973" i="20"/>
  <c r="AA1542" i="20"/>
  <c r="AA1162" i="20"/>
  <c r="AA972" i="20"/>
  <c r="O1542" i="20"/>
  <c r="O1162" i="20"/>
  <c r="O972" i="20"/>
  <c r="K1542" i="20"/>
  <c r="K1162" i="20"/>
  <c r="K972" i="20"/>
  <c r="AD212" i="20"/>
  <c r="C1542" i="20"/>
  <c r="C1162" i="20"/>
  <c r="C972" i="20"/>
  <c r="R1541" i="20"/>
  <c r="R1161" i="20"/>
  <c r="R971" i="20"/>
  <c r="J1541" i="20"/>
  <c r="J1161" i="20"/>
  <c r="J971" i="20"/>
  <c r="AC1540" i="20"/>
  <c r="AC1160" i="20"/>
  <c r="AC970" i="20"/>
  <c r="U1540" i="20"/>
  <c r="U1160" i="20"/>
  <c r="U970" i="20"/>
  <c r="M1540" i="20"/>
  <c r="M1160" i="20"/>
  <c r="M970" i="20"/>
  <c r="AD210" i="20"/>
  <c r="E1540" i="20"/>
  <c r="E1160" i="20"/>
  <c r="E970" i="20"/>
  <c r="T1539" i="20"/>
  <c r="T1159" i="20"/>
  <c r="T969" i="20"/>
  <c r="L1539" i="20"/>
  <c r="L1159" i="20"/>
  <c r="L969" i="20"/>
  <c r="AD209" i="20"/>
  <c r="D1539" i="20"/>
  <c r="D1159" i="20"/>
  <c r="D969" i="20"/>
  <c r="W1538" i="20"/>
  <c r="W1158" i="20"/>
  <c r="W968" i="20"/>
  <c r="S1538" i="20"/>
  <c r="S1158" i="20"/>
  <c r="S968" i="20"/>
  <c r="K1538" i="20"/>
  <c r="K1158" i="20"/>
  <c r="K968" i="20"/>
  <c r="AD208" i="20"/>
  <c r="C1538" i="20"/>
  <c r="C1158" i="20"/>
  <c r="C968" i="20"/>
  <c r="V1537" i="20"/>
  <c r="V1157" i="20"/>
  <c r="V967" i="20"/>
  <c r="N1537" i="20"/>
  <c r="N1157" i="20"/>
  <c r="N967" i="20"/>
  <c r="AD207" i="20"/>
  <c r="F1537" i="20"/>
  <c r="F1157" i="20"/>
  <c r="F967" i="20"/>
  <c r="Y1536" i="20"/>
  <c r="Y1156" i="20"/>
  <c r="Y966" i="20"/>
  <c r="Q1536" i="20"/>
  <c r="Q1156" i="20"/>
  <c r="Q966" i="20"/>
  <c r="I1536" i="20"/>
  <c r="I1156" i="20"/>
  <c r="I966" i="20"/>
  <c r="AB1535" i="20"/>
  <c r="AB1155" i="20"/>
  <c r="AB965" i="20"/>
  <c r="T1535" i="20"/>
  <c r="T1155" i="20"/>
  <c r="T965" i="20"/>
  <c r="L1535" i="20"/>
  <c r="L1155" i="20"/>
  <c r="L965" i="20"/>
  <c r="AD205" i="20"/>
  <c r="D1535" i="20"/>
  <c r="D1155" i="20"/>
  <c r="D965" i="20"/>
  <c r="W1534" i="20"/>
  <c r="W1154" i="20"/>
  <c r="W964" i="20"/>
  <c r="O1534" i="20"/>
  <c r="O1154" i="20"/>
  <c r="O964" i="20"/>
  <c r="G1534" i="20"/>
  <c r="G1154" i="20"/>
  <c r="G964" i="20"/>
  <c r="Z1533" i="20"/>
  <c r="Z1153" i="20"/>
  <c r="Z963" i="20"/>
  <c r="R1533" i="20"/>
  <c r="R1153" i="20"/>
  <c r="R963" i="20"/>
  <c r="N1533" i="20"/>
  <c r="N1153" i="20"/>
  <c r="N963" i="20"/>
  <c r="AD203" i="20"/>
  <c r="F1533" i="20"/>
  <c r="F1153" i="20"/>
  <c r="F963" i="20"/>
  <c r="Y1532" i="20"/>
  <c r="Y1152" i="20"/>
  <c r="Y962" i="20"/>
  <c r="Q1532" i="20"/>
  <c r="Q1152" i="20"/>
  <c r="Q962" i="20"/>
  <c r="I1532" i="20"/>
  <c r="I1152" i="20"/>
  <c r="I962" i="20"/>
  <c r="AB1531" i="20"/>
  <c r="AB1151" i="20"/>
  <c r="AB961" i="20"/>
  <c r="T1531" i="20"/>
  <c r="T1151" i="20"/>
  <c r="T961" i="20"/>
  <c r="L1531" i="20"/>
  <c r="L1151" i="20"/>
  <c r="L961" i="20"/>
  <c r="AD201" i="20"/>
  <c r="D1531" i="20"/>
  <c r="D1151" i="20"/>
  <c r="D961" i="20"/>
  <c r="W1530" i="20"/>
  <c r="W1150" i="20"/>
  <c r="W960" i="20"/>
  <c r="S1530" i="20"/>
  <c r="S1150" i="20"/>
  <c r="S960" i="20"/>
  <c r="G1530" i="20"/>
  <c r="G1150" i="20"/>
  <c r="G960" i="20"/>
  <c r="Z1529" i="20"/>
  <c r="Z1149" i="20"/>
  <c r="Z959" i="20"/>
  <c r="R1529" i="20"/>
  <c r="R1149" i="20"/>
  <c r="R959" i="20"/>
  <c r="J1529" i="20"/>
  <c r="J959" i="20"/>
  <c r="AC1528" i="20"/>
  <c r="AC1148" i="20"/>
  <c r="AC958" i="20"/>
  <c r="U1528" i="20"/>
  <c r="U1148" i="20"/>
  <c r="U958" i="20"/>
  <c r="M1528" i="20"/>
  <c r="M1148" i="20"/>
  <c r="M958" i="20"/>
  <c r="I1528" i="20"/>
  <c r="I1148" i="20"/>
  <c r="I958" i="20"/>
  <c r="AB1527" i="20"/>
  <c r="AB1147" i="20"/>
  <c r="AB957" i="20"/>
  <c r="T1527" i="20"/>
  <c r="T1147" i="20"/>
  <c r="T957" i="20"/>
  <c r="L1527" i="20"/>
  <c r="L1147" i="20"/>
  <c r="L957" i="20"/>
  <c r="H1527" i="20"/>
  <c r="H1147" i="20"/>
  <c r="AA1526" i="20"/>
  <c r="AA1146" i="20"/>
  <c r="AA956" i="20"/>
  <c r="W1526" i="20"/>
  <c r="W1146" i="20"/>
  <c r="W956" i="20"/>
  <c r="O1526" i="20"/>
  <c r="O1146" i="20"/>
  <c r="O956" i="20"/>
  <c r="G1526" i="20"/>
  <c r="G1146" i="20"/>
  <c r="G956" i="20"/>
  <c r="Z1525" i="20"/>
  <c r="Z1145" i="20"/>
  <c r="Z955" i="20"/>
  <c r="R1525" i="20"/>
  <c r="R1145" i="20"/>
  <c r="R955" i="20"/>
  <c r="N1525" i="20"/>
  <c r="N1145" i="20"/>
  <c r="N955" i="20"/>
  <c r="F385" i="20"/>
  <c r="N385" i="20"/>
  <c r="R385" i="20"/>
  <c r="Z385" i="20"/>
  <c r="G386" i="20"/>
  <c r="O386" i="20"/>
  <c r="W386" i="20"/>
  <c r="AA386" i="20"/>
  <c r="H387" i="20"/>
  <c r="L387" i="20"/>
  <c r="T387" i="20"/>
  <c r="AB387" i="20"/>
  <c r="I388" i="20"/>
  <c r="M388" i="20"/>
  <c r="AC388" i="20"/>
  <c r="J389" i="20"/>
  <c r="R389" i="20"/>
  <c r="Z389" i="20"/>
  <c r="G390" i="20"/>
  <c r="S390" i="20"/>
  <c r="W390" i="20"/>
  <c r="D391" i="20"/>
  <c r="L391" i="20"/>
  <c r="T391" i="20"/>
  <c r="AB391" i="20"/>
  <c r="I392" i="20"/>
  <c r="Q392" i="20"/>
  <c r="Y392" i="20"/>
  <c r="N393" i="20"/>
  <c r="R393" i="20"/>
  <c r="Z393" i="20"/>
  <c r="G394" i="20"/>
  <c r="O394" i="20"/>
  <c r="W394" i="20"/>
  <c r="L395" i="20"/>
  <c r="T395" i="20"/>
  <c r="AB395" i="20"/>
  <c r="I396" i="20"/>
  <c r="Q396" i="20"/>
  <c r="Y396" i="20"/>
  <c r="N397" i="20"/>
  <c r="V397" i="20"/>
  <c r="C398" i="20"/>
  <c r="K398" i="20"/>
  <c r="S398" i="20"/>
  <c r="W398" i="20"/>
  <c r="L399" i="20"/>
  <c r="T399" i="20"/>
  <c r="M400" i="20"/>
  <c r="AC400" i="20"/>
  <c r="J401" i="20"/>
  <c r="R401" i="20"/>
  <c r="K402" i="20"/>
  <c r="AA402" i="20"/>
  <c r="D403" i="20"/>
  <c r="L403" i="20"/>
  <c r="T403" i="20"/>
  <c r="M404" i="20"/>
  <c r="AC404" i="20"/>
  <c r="J405" i="20"/>
  <c r="R405" i="20"/>
  <c r="Z405" i="20"/>
  <c r="G406" i="20"/>
  <c r="S406" i="20"/>
  <c r="W406" i="20"/>
  <c r="D407" i="20"/>
  <c r="L407" i="20"/>
  <c r="T407" i="20"/>
  <c r="AB407" i="20"/>
  <c r="I408" i="20"/>
  <c r="Q408" i="20"/>
  <c r="Y408" i="20"/>
  <c r="N409" i="20"/>
  <c r="V409" i="20"/>
  <c r="C410" i="20"/>
  <c r="K410" i="20"/>
  <c r="S410" i="20"/>
  <c r="AA410" i="20"/>
  <c r="H411" i="20"/>
  <c r="L411" i="20"/>
  <c r="T411" i="20"/>
  <c r="M412" i="20"/>
  <c r="Q412" i="20"/>
  <c r="Y412" i="20"/>
  <c r="F413" i="20"/>
  <c r="N413" i="20"/>
  <c r="V413" i="20"/>
  <c r="C414" i="20"/>
  <c r="K414" i="20"/>
  <c r="S414" i="20"/>
  <c r="D415" i="20"/>
  <c r="L415" i="20"/>
  <c r="T415" i="20"/>
  <c r="AB415" i="20"/>
  <c r="I416" i="20"/>
  <c r="Q416" i="20"/>
  <c r="Y416" i="20"/>
  <c r="N417" i="20"/>
  <c r="V417" i="20"/>
  <c r="G418" i="20"/>
  <c r="O418" i="20"/>
  <c r="W418" i="20"/>
  <c r="D419" i="20"/>
  <c r="X419" i="20"/>
  <c r="AB419" i="20"/>
  <c r="I420" i="20"/>
  <c r="Q420" i="20"/>
  <c r="U420" i="20"/>
  <c r="N421" i="20"/>
  <c r="V421" i="20"/>
  <c r="C422" i="20"/>
  <c r="K422" i="20"/>
  <c r="O422" i="20"/>
  <c r="AA422" i="20"/>
  <c r="H423" i="20"/>
  <c r="P423" i="20"/>
  <c r="X423" i="20"/>
  <c r="E424" i="20"/>
  <c r="Y424" i="20"/>
  <c r="F425" i="20"/>
  <c r="N425" i="20"/>
  <c r="V425" i="20"/>
  <c r="C426" i="20"/>
  <c r="G426" i="20"/>
  <c r="O426" i="20"/>
  <c r="W426" i="20"/>
  <c r="D427" i="20"/>
  <c r="L427" i="20"/>
  <c r="X427" i="20"/>
  <c r="AB427" i="20"/>
  <c r="I428" i="20"/>
  <c r="Q428" i="20"/>
  <c r="Y428" i="20"/>
  <c r="AC428" i="20"/>
  <c r="J429" i="20"/>
  <c r="N429" i="20"/>
  <c r="R429" i="20"/>
  <c r="Z429" i="20"/>
  <c r="C430" i="20"/>
  <c r="K430" i="20"/>
  <c r="O430" i="20"/>
  <c r="W430" i="20"/>
  <c r="AA430" i="20"/>
  <c r="D431" i="20"/>
  <c r="L431" i="20"/>
  <c r="AB431" i="20"/>
  <c r="M432" i="20"/>
  <c r="Q432" i="20"/>
  <c r="Y432" i="20"/>
  <c r="AC432" i="20"/>
  <c r="J433" i="20"/>
  <c r="N433" i="20"/>
  <c r="V433" i="20"/>
  <c r="Z433" i="20"/>
  <c r="G434" i="20"/>
  <c r="K434" i="20"/>
  <c r="S434" i="20"/>
  <c r="W434" i="20"/>
  <c r="AA434" i="20"/>
  <c r="H435" i="20"/>
  <c r="L435" i="20"/>
  <c r="AB435" i="20"/>
  <c r="E436" i="20"/>
  <c r="Y436" i="20"/>
  <c r="N437" i="20"/>
  <c r="R437" i="20"/>
  <c r="Z437" i="20"/>
  <c r="C438" i="20"/>
  <c r="K438" i="20"/>
  <c r="O438" i="20"/>
  <c r="S438" i="20"/>
  <c r="AA438" i="20"/>
  <c r="D439" i="20"/>
  <c r="L439" i="20"/>
  <c r="X439" i="20"/>
  <c r="E440" i="20"/>
  <c r="I440" i="20"/>
  <c r="U440" i="20"/>
  <c r="Y440" i="20"/>
  <c r="J441" i="20"/>
  <c r="N441" i="20"/>
  <c r="R441" i="20"/>
  <c r="Z441" i="20"/>
  <c r="C442" i="20"/>
  <c r="K442" i="20"/>
  <c r="O442" i="20"/>
  <c r="W442" i="20"/>
  <c r="D443" i="20"/>
  <c r="L443" i="20"/>
  <c r="P443" i="20"/>
  <c r="X443" i="20"/>
  <c r="AB443" i="20"/>
  <c r="I444" i="20"/>
  <c r="M444" i="20"/>
  <c r="U444" i="20"/>
  <c r="Y444" i="20"/>
  <c r="F445" i="20"/>
  <c r="J445" i="20"/>
  <c r="R445" i="20"/>
  <c r="V445" i="20"/>
  <c r="C446" i="20"/>
  <c r="G446" i="20"/>
  <c r="K446" i="20"/>
  <c r="S446" i="20"/>
  <c r="W446" i="20"/>
  <c r="H447" i="20"/>
  <c r="L447" i="20"/>
  <c r="P447" i="20"/>
  <c r="T1707" i="20"/>
  <c r="T1517" i="20"/>
  <c r="T567" i="20"/>
  <c r="H1707" i="20"/>
  <c r="H1517" i="20"/>
  <c r="H1327" i="20"/>
  <c r="H1137" i="20"/>
  <c r="AA1706" i="20"/>
  <c r="AA1516" i="20"/>
  <c r="AA1326" i="20"/>
  <c r="AA1136" i="20"/>
  <c r="AA566" i="20"/>
  <c r="O1706" i="20"/>
  <c r="O1516" i="20"/>
  <c r="O1326" i="20"/>
  <c r="O1136" i="20"/>
  <c r="O566" i="20"/>
  <c r="C1706" i="20"/>
  <c r="AD376" i="20"/>
  <c r="C1516" i="20"/>
  <c r="C1326" i="20"/>
  <c r="C1136" i="20"/>
  <c r="C566" i="20"/>
  <c r="V1705" i="20"/>
  <c r="V1515" i="20"/>
  <c r="V1325" i="20"/>
  <c r="V1135" i="20"/>
  <c r="J1515" i="20"/>
  <c r="J1135" i="20"/>
  <c r="Y1704" i="20"/>
  <c r="Y1514" i="20"/>
  <c r="Y1324" i="20"/>
  <c r="Y1134" i="20"/>
  <c r="M1704" i="20"/>
  <c r="M1514" i="20"/>
  <c r="M1324" i="20"/>
  <c r="M1134" i="20"/>
  <c r="AB1703" i="20"/>
  <c r="AB1513" i="20"/>
  <c r="AB1323" i="20"/>
  <c r="AB1133" i="20"/>
  <c r="AB563" i="20"/>
  <c r="T1703" i="20"/>
  <c r="T1513" i="20"/>
  <c r="T1323" i="20"/>
  <c r="T1133" i="20"/>
  <c r="T563" i="20"/>
  <c r="H1703" i="20"/>
  <c r="H1513" i="20"/>
  <c r="H1323" i="20"/>
  <c r="H1133" i="20"/>
  <c r="H563" i="20"/>
  <c r="W1702" i="20"/>
  <c r="W1512" i="20"/>
  <c r="W1322" i="20"/>
  <c r="W1132" i="20"/>
  <c r="W562" i="20"/>
  <c r="K1702" i="20"/>
  <c r="K1512" i="20"/>
  <c r="K1322" i="20"/>
  <c r="K1132" i="20"/>
  <c r="K562" i="20"/>
  <c r="C1702" i="20"/>
  <c r="C1512" i="20"/>
  <c r="AD372" i="20"/>
  <c r="C1322" i="20"/>
  <c r="C1132" i="20"/>
  <c r="C562" i="20"/>
  <c r="R1701" i="20"/>
  <c r="R1511" i="20"/>
  <c r="R1321" i="20"/>
  <c r="R1131" i="20"/>
  <c r="AC1700" i="20"/>
  <c r="AC1510" i="20"/>
  <c r="AC1320" i="20"/>
  <c r="AC1130" i="20"/>
  <c r="AC560" i="20"/>
  <c r="Q1700" i="20"/>
  <c r="Q1510" i="20"/>
  <c r="Q1320" i="20"/>
  <c r="Q1130" i="20"/>
  <c r="M1700" i="20"/>
  <c r="M1510" i="20"/>
  <c r="M1320" i="20"/>
  <c r="M1130" i="20"/>
  <c r="AB1699" i="20"/>
  <c r="AB1509" i="20"/>
  <c r="AB1319" i="20"/>
  <c r="AB1129" i="20"/>
  <c r="AB559" i="20"/>
  <c r="P1699" i="20"/>
  <c r="P1509" i="20"/>
  <c r="P1319" i="20"/>
  <c r="P1129" i="20"/>
  <c r="AD369" i="20"/>
  <c r="D1699" i="20"/>
  <c r="D1509" i="20"/>
  <c r="D1319" i="20"/>
  <c r="D1129" i="20"/>
  <c r="D559" i="20"/>
  <c r="W1698" i="20"/>
  <c r="W1508" i="20"/>
  <c r="W1318" i="20"/>
  <c r="W1128" i="20"/>
  <c r="W558" i="20"/>
  <c r="K1698" i="20"/>
  <c r="K1508" i="20"/>
  <c r="K1318" i="20"/>
  <c r="K1128" i="20"/>
  <c r="K558" i="20"/>
  <c r="AD368" i="20"/>
  <c r="C1698" i="20"/>
  <c r="C1508" i="20"/>
  <c r="C1318" i="20"/>
  <c r="C1128" i="20"/>
  <c r="C558" i="20"/>
  <c r="V1697" i="20"/>
  <c r="V1507" i="20"/>
  <c r="V1317" i="20"/>
  <c r="V1127" i="20"/>
  <c r="V557" i="20"/>
  <c r="J1697" i="20"/>
  <c r="J1507" i="20"/>
  <c r="J1317" i="20"/>
  <c r="J1127" i="20"/>
  <c r="J557" i="20"/>
  <c r="Y1696" i="20"/>
  <c r="Y1506" i="20"/>
  <c r="Y1316" i="20"/>
  <c r="Y1126" i="20"/>
  <c r="Y556" i="20"/>
  <c r="Q1696" i="20"/>
  <c r="Q1506" i="20"/>
  <c r="Q1316" i="20"/>
  <c r="Q1126" i="20"/>
  <c r="AD366" i="20"/>
  <c r="E1696" i="20"/>
  <c r="E1506" i="20"/>
  <c r="E1316" i="20"/>
  <c r="E1126" i="20"/>
  <c r="E556" i="20"/>
  <c r="P1695" i="20"/>
  <c r="P1505" i="20"/>
  <c r="P1315" i="20"/>
  <c r="P1125" i="20"/>
  <c r="P555" i="20"/>
  <c r="AD365" i="20"/>
  <c r="D1695" i="20"/>
  <c r="D1505" i="20"/>
  <c r="D1315" i="20"/>
  <c r="D1125" i="20"/>
  <c r="D555" i="20"/>
  <c r="S1694" i="20"/>
  <c r="S1504" i="20"/>
  <c r="S1314" i="20"/>
  <c r="S1124" i="20"/>
  <c r="S554" i="20"/>
  <c r="G1694" i="20"/>
  <c r="G1504" i="20"/>
  <c r="G1314" i="20"/>
  <c r="G1124" i="20"/>
  <c r="G554" i="20"/>
  <c r="V1693" i="20"/>
  <c r="V1503" i="20"/>
  <c r="V1313" i="20"/>
  <c r="V1123" i="20"/>
  <c r="V553" i="20"/>
  <c r="N1693" i="20"/>
  <c r="N1503" i="20"/>
  <c r="N1313" i="20"/>
  <c r="N1123" i="20"/>
  <c r="N553" i="20"/>
  <c r="AC1692" i="20"/>
  <c r="AC1502" i="20"/>
  <c r="AC1312" i="20"/>
  <c r="AC1122" i="20"/>
  <c r="AC552" i="20"/>
  <c r="Q1692" i="20"/>
  <c r="Q1502" i="20"/>
  <c r="Q1312" i="20"/>
  <c r="Q1122" i="20"/>
  <c r="Q552" i="20"/>
  <c r="M1692" i="20"/>
  <c r="M1502" i="20"/>
  <c r="M1312" i="20"/>
  <c r="M1122" i="20"/>
  <c r="M552" i="20"/>
  <c r="AB1691" i="20"/>
  <c r="AB1501" i="20"/>
  <c r="AB1311" i="20"/>
  <c r="AB1121" i="20"/>
  <c r="AB551" i="20"/>
  <c r="L1691" i="20"/>
  <c r="L1501" i="20"/>
  <c r="L1311" i="20"/>
  <c r="L1121" i="20"/>
  <c r="L551" i="20"/>
  <c r="AA1690" i="20"/>
  <c r="AA1500" i="20"/>
  <c r="AA1310" i="20"/>
  <c r="AA1120" i="20"/>
  <c r="AA550" i="20"/>
  <c r="O1690" i="20"/>
  <c r="O1500" i="20"/>
  <c r="O1310" i="20"/>
  <c r="O1120" i="20"/>
  <c r="O550" i="20"/>
  <c r="C1690" i="20"/>
  <c r="AD360" i="20"/>
  <c r="C1500" i="20"/>
  <c r="C1310" i="20"/>
  <c r="C1120" i="20"/>
  <c r="C550" i="20"/>
  <c r="R1689" i="20"/>
  <c r="R1499" i="20"/>
  <c r="R1309" i="20"/>
  <c r="R1119" i="20"/>
  <c r="R549" i="20"/>
  <c r="AD359" i="20"/>
  <c r="F1689" i="20"/>
  <c r="F1499" i="20"/>
  <c r="F1309" i="20"/>
  <c r="F1119" i="20"/>
  <c r="Q1688" i="20"/>
  <c r="Q1498" i="20"/>
  <c r="Q1308" i="20"/>
  <c r="Q1118" i="20"/>
  <c r="Q548" i="20"/>
  <c r="M1688" i="20"/>
  <c r="M1498" i="20"/>
  <c r="M1308" i="20"/>
  <c r="M1118" i="20"/>
  <c r="M548" i="20"/>
  <c r="AB1687" i="20"/>
  <c r="AB1497" i="20"/>
  <c r="AB1307" i="20"/>
  <c r="AB1117" i="20"/>
  <c r="AB547" i="20"/>
  <c r="P1687" i="20"/>
  <c r="P1497" i="20"/>
  <c r="P1307" i="20"/>
  <c r="P1117" i="20"/>
  <c r="P547" i="20"/>
  <c r="AD357" i="20"/>
  <c r="D1687" i="20"/>
  <c r="D1497" i="20"/>
  <c r="D1307" i="20"/>
  <c r="D1117" i="20"/>
  <c r="D547" i="20"/>
  <c r="S1686" i="20"/>
  <c r="S1496" i="20"/>
  <c r="S1306" i="20"/>
  <c r="S1116" i="20"/>
  <c r="S546" i="20"/>
  <c r="K1686" i="20"/>
  <c r="K1496" i="20"/>
  <c r="K1306" i="20"/>
  <c r="K1116" i="20"/>
  <c r="K546" i="20"/>
  <c r="Z1685" i="20"/>
  <c r="Z1495" i="20"/>
  <c r="Z1305" i="20"/>
  <c r="Z1115" i="20"/>
  <c r="Z545" i="20"/>
  <c r="N1685" i="20"/>
  <c r="N1495" i="20"/>
  <c r="N1305" i="20"/>
  <c r="N1115" i="20"/>
  <c r="N545" i="20"/>
  <c r="AC1684" i="20"/>
  <c r="AC1494" i="20"/>
  <c r="AC1304" i="20"/>
  <c r="AC1114" i="20"/>
  <c r="U1684" i="20"/>
  <c r="U1494" i="20"/>
  <c r="M1684" i="20"/>
  <c r="M1494" i="20"/>
  <c r="M1304" i="20"/>
  <c r="M1114" i="20"/>
  <c r="AB1683" i="20"/>
  <c r="AB1493" i="20"/>
  <c r="AB1303" i="20"/>
  <c r="AB1113" i="20"/>
  <c r="AB543" i="20"/>
  <c r="P1683" i="20"/>
  <c r="P1493" i="20"/>
  <c r="P1303" i="20"/>
  <c r="P1113" i="20"/>
  <c r="P543" i="20"/>
  <c r="H1683" i="20"/>
  <c r="H1493" i="20"/>
  <c r="H1303" i="20"/>
  <c r="H1113" i="20"/>
  <c r="H543" i="20"/>
  <c r="O1682" i="20"/>
  <c r="O1492" i="20"/>
  <c r="O1302" i="20"/>
  <c r="O1112" i="20"/>
  <c r="O542" i="20"/>
  <c r="AD352" i="20"/>
  <c r="C1682" i="20"/>
  <c r="C1492" i="20"/>
  <c r="C1302" i="20"/>
  <c r="C1112" i="20"/>
  <c r="C542" i="20"/>
  <c r="R1681" i="20"/>
  <c r="R1491" i="20"/>
  <c r="R1301" i="20"/>
  <c r="R1111" i="20"/>
  <c r="R541" i="20"/>
  <c r="AD351" i="20"/>
  <c r="F1681" i="20"/>
  <c r="F1491" i="20"/>
  <c r="F1301" i="20"/>
  <c r="F1111" i="20"/>
  <c r="F541" i="20"/>
  <c r="Y1680" i="20"/>
  <c r="Y1490" i="20"/>
  <c r="Y1300" i="20"/>
  <c r="Y1110" i="20"/>
  <c r="Y540" i="20"/>
  <c r="I1680" i="20"/>
  <c r="I1490" i="20"/>
  <c r="I1300" i="20"/>
  <c r="I1110" i="20"/>
  <c r="I540" i="20"/>
  <c r="AB1679" i="20"/>
  <c r="AB1489" i="20"/>
  <c r="AB1299" i="20"/>
  <c r="AB1109" i="20"/>
  <c r="AB539" i="20"/>
  <c r="T1679" i="20"/>
  <c r="T1489" i="20"/>
  <c r="T1299" i="20"/>
  <c r="T1109" i="20"/>
  <c r="T539" i="20"/>
  <c r="H1679" i="20"/>
  <c r="H1489" i="20"/>
  <c r="H1299" i="20"/>
  <c r="W1678" i="20"/>
  <c r="W1488" i="20"/>
  <c r="W1298" i="20"/>
  <c r="W1108" i="20"/>
  <c r="W538" i="20"/>
  <c r="O1678" i="20"/>
  <c r="O1488" i="20"/>
  <c r="O1298" i="20"/>
  <c r="O1108" i="20"/>
  <c r="O538" i="20"/>
  <c r="AD348" i="20"/>
  <c r="C1678" i="20"/>
  <c r="C1488" i="20"/>
  <c r="C1298" i="20"/>
  <c r="C1108" i="20"/>
  <c r="C538" i="20"/>
  <c r="N1677" i="20"/>
  <c r="N1487" i="20"/>
  <c r="N1297" i="20"/>
  <c r="N1107" i="20"/>
  <c r="N537" i="20"/>
  <c r="AC1676" i="20"/>
  <c r="AC1486" i="20"/>
  <c r="AC1296" i="20"/>
  <c r="AC1106" i="20"/>
  <c r="AC536" i="20"/>
  <c r="U1676" i="20"/>
  <c r="U1486" i="20"/>
  <c r="U1296" i="20"/>
  <c r="U1106" i="20"/>
  <c r="I1676" i="20"/>
  <c r="I1296" i="20"/>
  <c r="I1106" i="20"/>
  <c r="I536" i="20"/>
  <c r="AB1675" i="20"/>
  <c r="AB1485" i="20"/>
  <c r="AB1295" i="20"/>
  <c r="AB1105" i="20"/>
  <c r="AB535" i="20"/>
  <c r="P1675" i="20"/>
  <c r="P1485" i="20"/>
  <c r="P1295" i="20"/>
  <c r="P1105" i="20"/>
  <c r="P535" i="20"/>
  <c r="AA1674" i="20"/>
  <c r="AA1484" i="20"/>
  <c r="AA1294" i="20"/>
  <c r="AA1104" i="20"/>
  <c r="AA534" i="20"/>
  <c r="O1674" i="20"/>
  <c r="O1484" i="20"/>
  <c r="O1294" i="20"/>
  <c r="O1104" i="20"/>
  <c r="O534" i="20"/>
  <c r="AD344" i="20"/>
  <c r="C1674" i="20"/>
  <c r="C1484" i="20"/>
  <c r="C1294" i="20"/>
  <c r="C1104" i="20"/>
  <c r="C534" i="20"/>
  <c r="R1673" i="20"/>
  <c r="R1483" i="20"/>
  <c r="R1293" i="20"/>
  <c r="R1103" i="20"/>
  <c r="R533" i="20"/>
  <c r="J1483" i="20"/>
  <c r="J1103" i="20"/>
  <c r="Y1672" i="20"/>
  <c r="Y1482" i="20"/>
  <c r="Y1292" i="20"/>
  <c r="Y1102" i="20"/>
  <c r="Y532" i="20"/>
  <c r="M1672" i="20"/>
  <c r="M1482" i="20"/>
  <c r="M1292" i="20"/>
  <c r="M1102" i="20"/>
  <c r="M532" i="20"/>
  <c r="AD342" i="20"/>
  <c r="E1672" i="20"/>
  <c r="E1482" i="20"/>
  <c r="E1292" i="20"/>
  <c r="E1102" i="20"/>
  <c r="E532" i="20"/>
  <c r="P1671" i="20"/>
  <c r="P1481" i="20"/>
  <c r="P1291" i="20"/>
  <c r="P1101" i="20"/>
  <c r="P531" i="20"/>
  <c r="H1671" i="20"/>
  <c r="H1481" i="20"/>
  <c r="H1291" i="20"/>
  <c r="H1101" i="20"/>
  <c r="H531" i="20"/>
  <c r="AA1670" i="20"/>
  <c r="AA1480" i="20"/>
  <c r="AA1290" i="20"/>
  <c r="AA1100" i="20"/>
  <c r="AA530" i="20"/>
  <c r="O1670" i="20"/>
  <c r="O1480" i="20"/>
  <c r="O1290" i="20"/>
  <c r="O1100" i="20"/>
  <c r="AD340" i="20"/>
  <c r="C1670" i="20"/>
  <c r="C1480" i="20"/>
  <c r="C1290" i="20"/>
  <c r="C1100" i="20"/>
  <c r="C530" i="20"/>
  <c r="R1669" i="20"/>
  <c r="R1479" i="20"/>
  <c r="R1289" i="20"/>
  <c r="R1099" i="20"/>
  <c r="AD339" i="20"/>
  <c r="F1669" i="20"/>
  <c r="F1479" i="20"/>
  <c r="F1289" i="20"/>
  <c r="F1099" i="20"/>
  <c r="F529" i="20"/>
  <c r="U1668" i="20"/>
  <c r="U1478" i="20"/>
  <c r="U1288" i="20"/>
  <c r="U1098" i="20"/>
  <c r="I1668" i="20"/>
  <c r="I1478" i="20"/>
  <c r="I1288" i="20"/>
  <c r="I1098" i="20"/>
  <c r="I528" i="20"/>
  <c r="X1667" i="20"/>
  <c r="X1477" i="20"/>
  <c r="X1287" i="20"/>
  <c r="X1097" i="20"/>
  <c r="X527" i="20"/>
  <c r="P1667" i="20"/>
  <c r="P1477" i="20"/>
  <c r="P1287" i="20"/>
  <c r="P1097" i="20"/>
  <c r="P527" i="20"/>
  <c r="H1667" i="20"/>
  <c r="H1477" i="20"/>
  <c r="H1287" i="20"/>
  <c r="H1097" i="20"/>
  <c r="H527" i="20"/>
  <c r="AA1666" i="20"/>
  <c r="AA1286" i="20"/>
  <c r="AA1096" i="20"/>
  <c r="O1666" i="20"/>
  <c r="O1476" i="20"/>
  <c r="O1286" i="20"/>
  <c r="O1096" i="20"/>
  <c r="O526" i="20"/>
  <c r="G1666" i="20"/>
  <c r="G1476" i="20"/>
  <c r="G1286" i="20"/>
  <c r="G1096" i="20"/>
  <c r="G526" i="20"/>
  <c r="V1665" i="20"/>
  <c r="V1475" i="20"/>
  <c r="V1285" i="20"/>
  <c r="V1095" i="20"/>
  <c r="V525" i="20"/>
  <c r="AD335" i="20"/>
  <c r="F1665" i="20"/>
  <c r="F1475" i="20"/>
  <c r="F1285" i="20"/>
  <c r="F1095" i="20"/>
  <c r="F525" i="20"/>
  <c r="U1664" i="20"/>
  <c r="U1474" i="20"/>
  <c r="M1664" i="20"/>
  <c r="M1474" i="20"/>
  <c r="M1284" i="20"/>
  <c r="M1094" i="20"/>
  <c r="M524" i="20"/>
  <c r="X1663" i="20"/>
  <c r="X1473" i="20"/>
  <c r="X1283" i="20"/>
  <c r="X1093" i="20"/>
  <c r="X523" i="20"/>
  <c r="P1663" i="20"/>
  <c r="P1473" i="20"/>
  <c r="P1283" i="20"/>
  <c r="P1093" i="20"/>
  <c r="P523" i="20"/>
  <c r="AD333" i="20"/>
  <c r="D1663" i="20"/>
  <c r="D1473" i="20"/>
  <c r="D1283" i="20"/>
  <c r="D1093" i="20"/>
  <c r="D523" i="20"/>
  <c r="W1662" i="20"/>
  <c r="W1472" i="20"/>
  <c r="W1282" i="20"/>
  <c r="W1092" i="20"/>
  <c r="W522" i="20"/>
  <c r="G1662" i="20"/>
  <c r="G1472" i="20"/>
  <c r="G1282" i="20"/>
  <c r="G1092" i="20"/>
  <c r="G522" i="20"/>
  <c r="V1471" i="20"/>
  <c r="V1281" i="20"/>
  <c r="V1091" i="20"/>
  <c r="V521" i="20"/>
  <c r="J1661" i="20"/>
  <c r="J1471" i="20"/>
  <c r="J1281" i="20"/>
  <c r="J1091" i="20"/>
  <c r="J521" i="20"/>
  <c r="Y1660" i="20"/>
  <c r="Y1470" i="20"/>
  <c r="Y1280" i="20"/>
  <c r="Y1090" i="20"/>
  <c r="Y520" i="20"/>
  <c r="Q1660" i="20"/>
  <c r="Q1470" i="20"/>
  <c r="Q1280" i="20"/>
  <c r="Q1090" i="20"/>
  <c r="Q520" i="20"/>
  <c r="AD330" i="20"/>
  <c r="E1660" i="20"/>
  <c r="E1470" i="20"/>
  <c r="E1280" i="20"/>
  <c r="E1090" i="20"/>
  <c r="E520" i="20"/>
  <c r="X1659" i="20"/>
  <c r="X1469" i="20"/>
  <c r="X1279" i="20"/>
  <c r="X1089" i="20"/>
  <c r="L1659" i="20"/>
  <c r="L1469" i="20"/>
  <c r="L1279" i="20"/>
  <c r="L1089" i="20"/>
  <c r="L519" i="20"/>
  <c r="AA1658" i="20"/>
  <c r="AA1468" i="20"/>
  <c r="AA1278" i="20"/>
  <c r="AA1088" i="20"/>
  <c r="AA518" i="20"/>
  <c r="O1658" i="20"/>
  <c r="O1468" i="20"/>
  <c r="O1278" i="20"/>
  <c r="O1088" i="20"/>
  <c r="O518" i="20"/>
  <c r="AD328" i="20"/>
  <c r="C1658" i="20"/>
  <c r="C1468" i="20"/>
  <c r="C1278" i="20"/>
  <c r="C1088" i="20"/>
  <c r="C518" i="20"/>
  <c r="N1657" i="20"/>
  <c r="N1467" i="20"/>
  <c r="N1277" i="20"/>
  <c r="N1087" i="20"/>
  <c r="N517" i="20"/>
  <c r="AC1656" i="20"/>
  <c r="AC1466" i="20"/>
  <c r="AC1276" i="20"/>
  <c r="AC1086" i="20"/>
  <c r="Q1656" i="20"/>
  <c r="Q1466" i="20"/>
  <c r="Q1276" i="20"/>
  <c r="Q1086" i="20"/>
  <c r="AD326" i="20"/>
  <c r="E1656" i="20"/>
  <c r="E1466" i="20"/>
  <c r="E1276" i="20"/>
  <c r="E1086" i="20"/>
  <c r="E516" i="20"/>
  <c r="AB1655" i="20"/>
  <c r="AB1465" i="20"/>
  <c r="AB1275" i="20"/>
  <c r="AB1085" i="20"/>
  <c r="AB515" i="20"/>
  <c r="P1655" i="20"/>
  <c r="P1465" i="20"/>
  <c r="P1275" i="20"/>
  <c r="P1085" i="20"/>
  <c r="P515" i="20"/>
  <c r="AD325" i="20"/>
  <c r="D1655" i="20"/>
  <c r="D1465" i="20"/>
  <c r="D1275" i="20"/>
  <c r="D1085" i="20"/>
  <c r="D515" i="20"/>
  <c r="S1654" i="20"/>
  <c r="S1464" i="20"/>
  <c r="S1274" i="20"/>
  <c r="S1084" i="20"/>
  <c r="S514" i="20"/>
  <c r="G1654" i="20"/>
  <c r="G1464" i="20"/>
  <c r="G1274" i="20"/>
  <c r="G1084" i="20"/>
  <c r="G514" i="20"/>
  <c r="R1653" i="20"/>
  <c r="R1463" i="20"/>
  <c r="R1273" i="20"/>
  <c r="R1083" i="20"/>
  <c r="R513" i="20"/>
  <c r="AD323" i="20"/>
  <c r="F1653" i="20"/>
  <c r="F1463" i="20"/>
  <c r="F1273" i="20"/>
  <c r="F1083" i="20"/>
  <c r="U1652" i="20"/>
  <c r="U1462" i="20"/>
  <c r="U1272" i="20"/>
  <c r="U1082" i="20"/>
  <c r="U512" i="20"/>
  <c r="M1652" i="20"/>
  <c r="M1462" i="20"/>
  <c r="M1272" i="20"/>
  <c r="M1082" i="20"/>
  <c r="M512" i="20"/>
  <c r="X1651" i="20"/>
  <c r="X1461" i="20"/>
  <c r="X1271" i="20"/>
  <c r="X1081" i="20"/>
  <c r="L1651" i="20"/>
  <c r="L1461" i="20"/>
  <c r="L1271" i="20"/>
  <c r="L1081" i="20"/>
  <c r="L511" i="20"/>
  <c r="AA1650" i="20"/>
  <c r="AA1460" i="20"/>
  <c r="AA1270" i="20"/>
  <c r="AA1080" i="20"/>
  <c r="AA510" i="20"/>
  <c r="S1650" i="20"/>
  <c r="S1460" i="20"/>
  <c r="S1270" i="20"/>
  <c r="S1080" i="20"/>
  <c r="S510" i="20"/>
  <c r="G1650" i="20"/>
  <c r="G1460" i="20"/>
  <c r="G1270" i="20"/>
  <c r="G1080" i="20"/>
  <c r="G510" i="20"/>
  <c r="V1649" i="20"/>
  <c r="V1459" i="20"/>
  <c r="V1269" i="20"/>
  <c r="V1079" i="20"/>
  <c r="V509" i="20"/>
  <c r="N1649" i="20"/>
  <c r="N1459" i="20"/>
  <c r="N1269" i="20"/>
  <c r="N1079" i="20"/>
  <c r="N509" i="20"/>
  <c r="AC1648" i="20"/>
  <c r="AC1458" i="20"/>
  <c r="AC1268" i="20"/>
  <c r="AC1078" i="20"/>
  <c r="AC508" i="20"/>
  <c r="Q1648" i="20"/>
  <c r="Q1458" i="20"/>
  <c r="Q1268" i="20"/>
  <c r="Q1078" i="20"/>
  <c r="Q508" i="20"/>
  <c r="M1648" i="20"/>
  <c r="M1458" i="20"/>
  <c r="M1268" i="20"/>
  <c r="M1078" i="20"/>
  <c r="M508" i="20"/>
  <c r="AB1457" i="20"/>
  <c r="AB1267" i="20"/>
  <c r="AB1077" i="20"/>
  <c r="AB507" i="20"/>
  <c r="P1647" i="20"/>
  <c r="P1457" i="20"/>
  <c r="P1267" i="20"/>
  <c r="P1077" i="20"/>
  <c r="P507" i="20"/>
  <c r="AD317" i="20"/>
  <c r="D1647" i="20"/>
  <c r="D1457" i="20"/>
  <c r="D1267" i="20"/>
  <c r="D1077" i="20"/>
  <c r="D507" i="20"/>
  <c r="O1646" i="20"/>
  <c r="O1456" i="20"/>
  <c r="O1266" i="20"/>
  <c r="O1076" i="20"/>
  <c r="O506" i="20"/>
  <c r="AD316" i="20"/>
  <c r="C1646" i="20"/>
  <c r="C1456" i="20"/>
  <c r="C1266" i="20"/>
  <c r="C1076" i="20"/>
  <c r="C506" i="20"/>
  <c r="V1645" i="20"/>
  <c r="V1455" i="20"/>
  <c r="V1265" i="20"/>
  <c r="V1075" i="20"/>
  <c r="V505" i="20"/>
  <c r="N1645" i="20"/>
  <c r="N1455" i="20"/>
  <c r="N1265" i="20"/>
  <c r="N1075" i="20"/>
  <c r="N505" i="20"/>
  <c r="AC1644" i="20"/>
  <c r="AC1264" i="20"/>
  <c r="AC1074" i="20"/>
  <c r="U1644" i="20"/>
  <c r="U1454" i="20"/>
  <c r="U1264" i="20"/>
  <c r="U1074" i="20"/>
  <c r="U504" i="20"/>
  <c r="I1644" i="20"/>
  <c r="I1454" i="20"/>
  <c r="I1264" i="20"/>
  <c r="I1074" i="20"/>
  <c r="I504" i="20"/>
  <c r="X1643" i="20"/>
  <c r="X1453" i="20"/>
  <c r="X1263" i="20"/>
  <c r="X1073" i="20"/>
  <c r="X503" i="20"/>
  <c r="L1643" i="20"/>
  <c r="L1453" i="20"/>
  <c r="L1263" i="20"/>
  <c r="L1073" i="20"/>
  <c r="L503" i="20"/>
  <c r="AA1642" i="20"/>
  <c r="AA1452" i="20"/>
  <c r="AA1262" i="20"/>
  <c r="AA1072" i="20"/>
  <c r="O1642" i="20"/>
  <c r="O1452" i="20"/>
  <c r="O1262" i="20"/>
  <c r="O1072" i="20"/>
  <c r="O502" i="20"/>
  <c r="AD312" i="20"/>
  <c r="C1642" i="20"/>
  <c r="C1452" i="20"/>
  <c r="C1262" i="20"/>
  <c r="C1072" i="20"/>
  <c r="C502" i="20"/>
  <c r="R1641" i="20"/>
  <c r="R1451" i="20"/>
  <c r="R1261" i="20"/>
  <c r="R1071" i="20"/>
  <c r="R501" i="20"/>
  <c r="AD311" i="20"/>
  <c r="F1641" i="20"/>
  <c r="F1451" i="20"/>
  <c r="F1261" i="20"/>
  <c r="F1071" i="20"/>
  <c r="U1640" i="20"/>
  <c r="U1450" i="20"/>
  <c r="U1260" i="20"/>
  <c r="U1070" i="20"/>
  <c r="U500" i="20"/>
  <c r="I1640" i="20"/>
  <c r="I1450" i="20"/>
  <c r="I1260" i="20"/>
  <c r="I1070" i="20"/>
  <c r="I500" i="20"/>
  <c r="X1639" i="20"/>
  <c r="X1449" i="20"/>
  <c r="X1259" i="20"/>
  <c r="X1069" i="20"/>
  <c r="X499" i="20"/>
  <c r="L1639" i="20"/>
  <c r="L1449" i="20"/>
  <c r="L1259" i="20"/>
  <c r="L1069" i="20"/>
  <c r="L499" i="20"/>
  <c r="AA1638" i="20"/>
  <c r="AA1448" i="20"/>
  <c r="AA1258" i="20"/>
  <c r="AA1068" i="20"/>
  <c r="AA498" i="20"/>
  <c r="S1638" i="20"/>
  <c r="S1448" i="20"/>
  <c r="S1258" i="20"/>
  <c r="S1068" i="20"/>
  <c r="S498" i="20"/>
  <c r="G1638" i="20"/>
  <c r="G1448" i="20"/>
  <c r="G1258" i="20"/>
  <c r="G1068" i="20"/>
  <c r="G498" i="20"/>
  <c r="V1637" i="20"/>
  <c r="V1447" i="20"/>
  <c r="V1257" i="20"/>
  <c r="V1067" i="20"/>
  <c r="V497" i="20"/>
  <c r="J1637" i="20"/>
  <c r="J1447" i="20"/>
  <c r="J1257" i="20"/>
  <c r="J1067" i="20"/>
  <c r="J497" i="20"/>
  <c r="U1636" i="20"/>
  <c r="U1446" i="20"/>
  <c r="U1256" i="20"/>
  <c r="U1066" i="20"/>
  <c r="U496" i="20"/>
  <c r="M1636" i="20"/>
  <c r="M1446" i="20"/>
  <c r="M1256" i="20"/>
  <c r="M1066" i="20"/>
  <c r="M496" i="20"/>
  <c r="AD306" i="20"/>
  <c r="E1636" i="20"/>
  <c r="E1446" i="20"/>
  <c r="E1066" i="20"/>
  <c r="E496" i="20"/>
  <c r="P1635" i="20"/>
  <c r="P1445" i="20"/>
  <c r="P1255" i="20"/>
  <c r="P1065" i="20"/>
  <c r="P495" i="20"/>
  <c r="AD305" i="20"/>
  <c r="D1635" i="20"/>
  <c r="D1445" i="20"/>
  <c r="D1255" i="20"/>
  <c r="D1065" i="20"/>
  <c r="D495" i="20"/>
  <c r="S1634" i="20"/>
  <c r="S1444" i="20"/>
  <c r="S1254" i="20"/>
  <c r="S1064" i="20"/>
  <c r="S494" i="20"/>
  <c r="K1634" i="20"/>
  <c r="K1444" i="20"/>
  <c r="K1254" i="20"/>
  <c r="K1064" i="20"/>
  <c r="K494" i="20"/>
  <c r="Z1633" i="20"/>
  <c r="Z1443" i="20"/>
  <c r="Z1253" i="20"/>
  <c r="Z1063" i="20"/>
  <c r="Z493" i="20"/>
  <c r="J1633" i="20"/>
  <c r="J1443" i="20"/>
  <c r="J1253" i="20"/>
  <c r="J1063" i="20"/>
  <c r="J493" i="20"/>
  <c r="AC1632" i="20"/>
  <c r="AC1442" i="20"/>
  <c r="AC1252" i="20"/>
  <c r="AC1062" i="20"/>
  <c r="AC492" i="20"/>
  <c r="M1632" i="20"/>
  <c r="M1442" i="20"/>
  <c r="M1252" i="20"/>
  <c r="M1062" i="20"/>
  <c r="M492" i="20"/>
  <c r="AB1631" i="20"/>
  <c r="AB1441" i="20"/>
  <c r="AB1251" i="20"/>
  <c r="AB1061" i="20"/>
  <c r="AB491" i="20"/>
  <c r="T1631" i="20"/>
  <c r="T1441" i="20"/>
  <c r="T1251" i="20"/>
  <c r="T1061" i="20"/>
  <c r="T491" i="20"/>
  <c r="H1631" i="20"/>
  <c r="H1441" i="20"/>
  <c r="H1251" i="20"/>
  <c r="H1061" i="20"/>
  <c r="H491" i="20"/>
  <c r="W1630" i="20"/>
  <c r="W1440" i="20"/>
  <c r="W1250" i="20"/>
  <c r="W1060" i="20"/>
  <c r="W490" i="20"/>
  <c r="K1630" i="20"/>
  <c r="K1440" i="20"/>
  <c r="K1250" i="20"/>
  <c r="K1060" i="20"/>
  <c r="K490" i="20"/>
  <c r="Z1629" i="20"/>
  <c r="Z1439" i="20"/>
  <c r="Z1249" i="20"/>
  <c r="Z1059" i="20"/>
  <c r="Z489" i="20"/>
  <c r="N1629" i="20"/>
  <c r="N1439" i="20"/>
  <c r="N1249" i="20"/>
  <c r="N1059" i="20"/>
  <c r="N489" i="20"/>
  <c r="AC1628" i="20"/>
  <c r="AC1248" i="20"/>
  <c r="AC1058" i="20"/>
  <c r="Q1628" i="20"/>
  <c r="Q1248" i="20"/>
  <c r="Q1058" i="20"/>
  <c r="AD298" i="20"/>
  <c r="E1628" i="20"/>
  <c r="E1438" i="20"/>
  <c r="E1248" i="20"/>
  <c r="E1058" i="20"/>
  <c r="E488" i="20"/>
  <c r="X1627" i="20"/>
  <c r="X1437" i="20"/>
  <c r="X1247" i="20"/>
  <c r="X1057" i="20"/>
  <c r="X487" i="20"/>
  <c r="L1627" i="20"/>
  <c r="L1437" i="20"/>
  <c r="L1247" i="20"/>
  <c r="L1057" i="20"/>
  <c r="L487" i="20"/>
  <c r="AA1626" i="20"/>
  <c r="AA1436" i="20"/>
  <c r="AA1246" i="20"/>
  <c r="AA1056" i="20"/>
  <c r="AA486" i="20"/>
  <c r="S1626" i="20"/>
  <c r="S1436" i="20"/>
  <c r="S1246" i="20"/>
  <c r="S1056" i="20"/>
  <c r="S486" i="20"/>
  <c r="K1626" i="20"/>
  <c r="K1436" i="20"/>
  <c r="K1246" i="20"/>
  <c r="K1056" i="20"/>
  <c r="K486" i="20"/>
  <c r="Z1625" i="20"/>
  <c r="Z1435" i="20"/>
  <c r="Z1245" i="20"/>
  <c r="Z1055" i="20"/>
  <c r="Z485" i="20"/>
  <c r="N1625" i="20"/>
  <c r="N1435" i="20"/>
  <c r="N1055" i="20"/>
  <c r="N485" i="20"/>
  <c r="J1625" i="20"/>
  <c r="J1435" i="20"/>
  <c r="J1245" i="20"/>
  <c r="J1055" i="20"/>
  <c r="J485" i="20"/>
  <c r="Y1624" i="20"/>
  <c r="Y1434" i="20"/>
  <c r="Y1244" i="20"/>
  <c r="Y1054" i="20"/>
  <c r="Y484" i="20"/>
  <c r="Q1624" i="20"/>
  <c r="Q1434" i="20"/>
  <c r="Q1244" i="20"/>
  <c r="Q1054" i="20"/>
  <c r="Q484" i="20"/>
  <c r="AD294" i="20"/>
  <c r="E1624" i="20"/>
  <c r="E1434" i="20"/>
  <c r="E1244" i="20"/>
  <c r="E1054" i="20"/>
  <c r="E484" i="20"/>
  <c r="T1623" i="20"/>
  <c r="T1433" i="20"/>
  <c r="T1243" i="20"/>
  <c r="T1053" i="20"/>
  <c r="H1623" i="20"/>
  <c r="H1433" i="20"/>
  <c r="H1243" i="20"/>
  <c r="H1053" i="20"/>
  <c r="H483" i="20"/>
  <c r="S1622" i="20"/>
  <c r="S1432" i="20"/>
  <c r="S1242" i="20"/>
  <c r="S1052" i="20"/>
  <c r="S482" i="20"/>
  <c r="K1622" i="20"/>
  <c r="K1432" i="20"/>
  <c r="K1242" i="20"/>
  <c r="Z1621" i="20"/>
  <c r="Z1431" i="20"/>
  <c r="Z1241" i="20"/>
  <c r="Z1051" i="20"/>
  <c r="Z481" i="20"/>
  <c r="N1621" i="20"/>
  <c r="N1241" i="20"/>
  <c r="N1051" i="20"/>
  <c r="N481" i="20"/>
  <c r="AC1620" i="20"/>
  <c r="AC1240" i="20"/>
  <c r="AC1050" i="20"/>
  <c r="Q1620" i="20"/>
  <c r="Q1240" i="20"/>
  <c r="Q1050" i="20"/>
  <c r="AD290" i="20"/>
  <c r="E1620" i="20"/>
  <c r="E1430" i="20"/>
  <c r="E1240" i="20"/>
  <c r="E1050" i="20"/>
  <c r="E480" i="20"/>
  <c r="X1619" i="20"/>
  <c r="X1429" i="20"/>
  <c r="X1239" i="20"/>
  <c r="X1049" i="20"/>
  <c r="X479" i="20"/>
  <c r="L1619" i="20"/>
  <c r="L1429" i="20"/>
  <c r="L1239" i="20"/>
  <c r="L1049" i="20"/>
  <c r="L479" i="20"/>
  <c r="AA1618" i="20"/>
  <c r="AA1238" i="20"/>
  <c r="AA1048" i="20"/>
  <c r="O1618" i="20"/>
  <c r="O1428" i="20"/>
  <c r="O1238" i="20"/>
  <c r="O1048" i="20"/>
  <c r="O478" i="20"/>
  <c r="AD288" i="20"/>
  <c r="C1618" i="20"/>
  <c r="C1428" i="20"/>
  <c r="C1238" i="20"/>
  <c r="C1048" i="20"/>
  <c r="C478" i="20"/>
  <c r="V1617" i="20"/>
  <c r="V1427" i="20"/>
  <c r="V1237" i="20"/>
  <c r="V1047" i="20"/>
  <c r="V477" i="20"/>
  <c r="J1617" i="20"/>
  <c r="J1427" i="20"/>
  <c r="J1237" i="20"/>
  <c r="J1047" i="20"/>
  <c r="J477" i="20"/>
  <c r="AC1616" i="20"/>
  <c r="AC1426" i="20"/>
  <c r="AC1236" i="20"/>
  <c r="AC1046" i="20"/>
  <c r="AC476" i="20"/>
  <c r="Q1616" i="20"/>
  <c r="Q1426" i="20"/>
  <c r="Q1236" i="20"/>
  <c r="AD286" i="20"/>
  <c r="E1616" i="20"/>
  <c r="E1426" i="20"/>
  <c r="E1236" i="20"/>
  <c r="E1046" i="20"/>
  <c r="E476" i="20"/>
  <c r="T1615" i="20"/>
  <c r="T1425" i="20"/>
  <c r="T1235" i="20"/>
  <c r="T1045" i="20"/>
  <c r="L1615" i="20"/>
  <c r="L1425" i="20"/>
  <c r="L1235" i="20"/>
  <c r="L1045" i="20"/>
  <c r="L475" i="20"/>
  <c r="AA1614" i="20"/>
  <c r="AA1424" i="20"/>
  <c r="AA1234" i="20"/>
  <c r="AA1044" i="20"/>
  <c r="AA474" i="20"/>
  <c r="O1614" i="20"/>
  <c r="O1424" i="20"/>
  <c r="O1234" i="20"/>
  <c r="O1044" i="20"/>
  <c r="O474" i="20"/>
  <c r="AD284" i="20"/>
  <c r="C1614" i="20"/>
  <c r="C1424" i="20"/>
  <c r="C1234" i="20"/>
  <c r="C1044" i="20"/>
  <c r="C474" i="20"/>
  <c r="N1613" i="20"/>
  <c r="N1423" i="20"/>
  <c r="N1233" i="20"/>
  <c r="N1043" i="20"/>
  <c r="N473" i="20"/>
  <c r="AC1612" i="20"/>
  <c r="AC1422" i="20"/>
  <c r="AC1232" i="20"/>
  <c r="AC1042" i="20"/>
  <c r="AC472" i="20"/>
  <c r="Q1612" i="20"/>
  <c r="Q1422" i="20"/>
  <c r="Q1232" i="20"/>
  <c r="Q1042" i="20"/>
  <c r="Q472" i="20"/>
  <c r="AD282" i="20"/>
  <c r="E1612" i="20"/>
  <c r="E1422" i="20"/>
  <c r="E1232" i="20"/>
  <c r="E1042" i="20"/>
  <c r="E472" i="20"/>
  <c r="T1611" i="20"/>
  <c r="T1421" i="20"/>
  <c r="T1231" i="20"/>
  <c r="T1041" i="20"/>
  <c r="L1611" i="20"/>
  <c r="L1421" i="20"/>
  <c r="L1231" i="20"/>
  <c r="L1041" i="20"/>
  <c r="L471" i="20"/>
  <c r="AA1610" i="20"/>
  <c r="AA1420" i="20"/>
  <c r="AA1230" i="20"/>
  <c r="AA1040" i="20"/>
  <c r="AA470" i="20"/>
  <c r="O1610" i="20"/>
  <c r="O1420" i="20"/>
  <c r="O1230" i="20"/>
  <c r="O1040" i="20"/>
  <c r="O470" i="20"/>
  <c r="AD280" i="20"/>
  <c r="C1610" i="20"/>
  <c r="C1420" i="20"/>
  <c r="C1230" i="20"/>
  <c r="C1040" i="20"/>
  <c r="C470" i="20"/>
  <c r="R1609" i="20"/>
  <c r="R1419" i="20"/>
  <c r="R1229" i="20"/>
  <c r="R1039" i="20"/>
  <c r="R469" i="20"/>
  <c r="AD279" i="20"/>
  <c r="F1609" i="20"/>
  <c r="F1419" i="20"/>
  <c r="F1229" i="20"/>
  <c r="F1039" i="20"/>
  <c r="F469" i="20"/>
  <c r="Y1608" i="20"/>
  <c r="Y1418" i="20"/>
  <c r="Y1228" i="20"/>
  <c r="Y1038" i="20"/>
  <c r="Y468" i="20"/>
  <c r="I1608" i="20"/>
  <c r="I1418" i="20"/>
  <c r="I1228" i="20"/>
  <c r="I1038" i="20"/>
  <c r="I468" i="20"/>
  <c r="AB1607" i="20"/>
  <c r="AB1417" i="20"/>
  <c r="AB1227" i="20"/>
  <c r="AB1037" i="20"/>
  <c r="AB467" i="20"/>
  <c r="P1607" i="20"/>
  <c r="P1417" i="20"/>
  <c r="P1227" i="20"/>
  <c r="P1037" i="20"/>
  <c r="P467" i="20"/>
  <c r="AD277" i="20"/>
  <c r="D1607" i="20"/>
  <c r="D1417" i="20"/>
  <c r="D1227" i="20"/>
  <c r="D1037" i="20"/>
  <c r="D467" i="20"/>
  <c r="O1606" i="20"/>
  <c r="O1416" i="20"/>
  <c r="O1226" i="20"/>
  <c r="O1036" i="20"/>
  <c r="O466" i="20"/>
  <c r="AD276" i="20"/>
  <c r="C1606" i="20"/>
  <c r="C1416" i="20"/>
  <c r="C1226" i="20"/>
  <c r="C1036" i="20"/>
  <c r="C466" i="20"/>
  <c r="V1605" i="20"/>
  <c r="V1415" i="20"/>
  <c r="V1225" i="20"/>
  <c r="V1035" i="20"/>
  <c r="V465" i="20"/>
  <c r="J1605" i="20"/>
  <c r="J1415" i="20"/>
  <c r="J1225" i="20"/>
  <c r="J1035" i="20"/>
  <c r="J465" i="20"/>
  <c r="AC1604" i="20"/>
  <c r="AC1414" i="20"/>
  <c r="AC1224" i="20"/>
  <c r="AC1034" i="20"/>
  <c r="AC464" i="20"/>
  <c r="Q1604" i="20"/>
  <c r="Q1414" i="20"/>
  <c r="Q1224" i="20"/>
  <c r="Q1034" i="20"/>
  <c r="Q464" i="20"/>
  <c r="M1604" i="20"/>
  <c r="M1414" i="20"/>
  <c r="M1224" i="20"/>
  <c r="M1034" i="20"/>
  <c r="M464" i="20"/>
  <c r="X1603" i="20"/>
  <c r="X1413" i="20"/>
  <c r="X1223" i="20"/>
  <c r="X1033" i="20"/>
  <c r="X463" i="20"/>
  <c r="L1603" i="20"/>
  <c r="L1413" i="20"/>
  <c r="L1223" i="20"/>
  <c r="L1033" i="20"/>
  <c r="L463" i="20"/>
  <c r="AA1602" i="20"/>
  <c r="AA1412" i="20"/>
  <c r="AA1222" i="20"/>
  <c r="AA1032" i="20"/>
  <c r="AA462" i="20"/>
  <c r="S1602" i="20"/>
  <c r="S1412" i="20"/>
  <c r="S1222" i="20"/>
  <c r="S1032" i="20"/>
  <c r="S462" i="20"/>
  <c r="AD272" i="20"/>
  <c r="C1602" i="20"/>
  <c r="C1412" i="20"/>
  <c r="C1222" i="20"/>
  <c r="C1032" i="20"/>
  <c r="C462" i="20"/>
  <c r="V1601" i="20"/>
  <c r="V1411" i="20"/>
  <c r="V1221" i="20"/>
  <c r="V1031" i="20"/>
  <c r="J1601" i="20"/>
  <c r="J1411" i="20"/>
  <c r="J1221" i="20"/>
  <c r="J1031" i="20"/>
  <c r="J461" i="20"/>
  <c r="Y1600" i="20"/>
  <c r="Y1410" i="20"/>
  <c r="Y1220" i="20"/>
  <c r="Y1030" i="20"/>
  <c r="Y460" i="20"/>
  <c r="Q1600" i="20"/>
  <c r="Q1410" i="20"/>
  <c r="Q1220" i="20"/>
  <c r="Q1030" i="20"/>
  <c r="Q460" i="20"/>
  <c r="AD270" i="20"/>
  <c r="E1600" i="20"/>
  <c r="E1410" i="20"/>
  <c r="E1220" i="20"/>
  <c r="E1030" i="20"/>
  <c r="E460" i="20"/>
  <c r="T1599" i="20"/>
  <c r="T1409" i="20"/>
  <c r="T1219" i="20"/>
  <c r="T1029" i="20"/>
  <c r="T459" i="20"/>
  <c r="H1599" i="20"/>
  <c r="H1409" i="20"/>
  <c r="H1219" i="20"/>
  <c r="H1029" i="20"/>
  <c r="H459" i="20"/>
  <c r="W1598" i="20"/>
  <c r="W1408" i="20"/>
  <c r="W1218" i="20"/>
  <c r="W1028" i="20"/>
  <c r="O1598" i="20"/>
  <c r="O1408" i="20"/>
  <c r="O1218" i="20"/>
  <c r="O1028" i="20"/>
  <c r="O458" i="20"/>
  <c r="AD268" i="20"/>
  <c r="C1598" i="20"/>
  <c r="C1408" i="20"/>
  <c r="C1218" i="20"/>
  <c r="C1028" i="20"/>
  <c r="C458" i="20"/>
  <c r="R1597" i="20"/>
  <c r="R1407" i="20"/>
  <c r="R1217" i="20"/>
  <c r="R1027" i="20"/>
  <c r="R457" i="20"/>
  <c r="N1597" i="20"/>
  <c r="N1407" i="20"/>
  <c r="N1217" i="20"/>
  <c r="N1027" i="20"/>
  <c r="N457" i="20"/>
  <c r="AC1596" i="20"/>
  <c r="AC1406" i="20"/>
  <c r="AC1216" i="20"/>
  <c r="AC1026" i="20"/>
  <c r="AC456" i="20"/>
  <c r="I1596" i="20"/>
  <c r="I1406" i="20"/>
  <c r="I1216" i="20"/>
  <c r="I1026" i="20"/>
  <c r="I456" i="20"/>
  <c r="AB1595" i="20"/>
  <c r="AB1405" i="20"/>
  <c r="AB1215" i="20"/>
  <c r="AB1025" i="20"/>
  <c r="AB455" i="20"/>
  <c r="P1595" i="20"/>
  <c r="P1405" i="20"/>
  <c r="P1215" i="20"/>
  <c r="P1025" i="20"/>
  <c r="P455" i="20"/>
  <c r="H1595" i="20"/>
  <c r="H1405" i="20"/>
  <c r="H1215" i="20"/>
  <c r="H1025" i="20"/>
  <c r="H455" i="20"/>
  <c r="AA1594" i="20"/>
  <c r="AA1404" i="20"/>
  <c r="AA1214" i="20"/>
  <c r="AA1024" i="20"/>
  <c r="AA454" i="20"/>
  <c r="O1594" i="20"/>
  <c r="O1404" i="20"/>
  <c r="O1214" i="20"/>
  <c r="O1024" i="20"/>
  <c r="O454" i="20"/>
  <c r="AD264" i="20"/>
  <c r="C1594" i="20"/>
  <c r="C1404" i="20"/>
  <c r="C1214" i="20"/>
  <c r="C1024" i="20"/>
  <c r="C454" i="20"/>
  <c r="R1593" i="20"/>
  <c r="R1403" i="20"/>
  <c r="R1213" i="20"/>
  <c r="R1023" i="20"/>
  <c r="R453" i="20"/>
  <c r="AD263" i="20"/>
  <c r="F1593" i="20"/>
  <c r="F1403" i="20"/>
  <c r="F1213" i="20"/>
  <c r="F1023" i="20"/>
  <c r="F453" i="20"/>
  <c r="U1592" i="20"/>
  <c r="U1402" i="20"/>
  <c r="U1212" i="20"/>
  <c r="U1022" i="20"/>
  <c r="U452" i="20"/>
  <c r="I1592" i="20"/>
  <c r="I1402" i="20"/>
  <c r="I1212" i="20"/>
  <c r="I1022" i="20"/>
  <c r="I452" i="20"/>
  <c r="X1591" i="20"/>
  <c r="X1401" i="20"/>
  <c r="X1211" i="20"/>
  <c r="X1021" i="20"/>
  <c r="X451" i="20"/>
  <c r="P1591" i="20"/>
  <c r="P1401" i="20"/>
  <c r="P1211" i="20"/>
  <c r="P1021" i="20"/>
  <c r="P451" i="20"/>
  <c r="AD261" i="20"/>
  <c r="D1591" i="20"/>
  <c r="D1401" i="20"/>
  <c r="D1211" i="20"/>
  <c r="D1021" i="20"/>
  <c r="D451" i="20"/>
  <c r="O1590" i="20"/>
  <c r="O1400" i="20"/>
  <c r="O1210" i="20"/>
  <c r="O1020" i="20"/>
  <c r="O450" i="20"/>
  <c r="AD260" i="20"/>
  <c r="C1590" i="20"/>
  <c r="C1400" i="20"/>
  <c r="C1210" i="20"/>
  <c r="C1020" i="20"/>
  <c r="C450" i="20"/>
  <c r="V1399" i="20"/>
  <c r="V1209" i="20"/>
  <c r="V1019" i="20"/>
  <c r="V449" i="20"/>
  <c r="J1589" i="20"/>
  <c r="J1399" i="20"/>
  <c r="J1209" i="20"/>
  <c r="J1019" i="20"/>
  <c r="J449" i="20"/>
  <c r="Y1588" i="20"/>
  <c r="Y1398" i="20"/>
  <c r="Y1208" i="20"/>
  <c r="Y1018" i="20"/>
  <c r="Y448" i="20"/>
  <c r="Q1588" i="20"/>
  <c r="Q1398" i="20"/>
  <c r="Q1208" i="20"/>
  <c r="Q1018" i="20"/>
  <c r="Q448" i="20"/>
  <c r="AD258" i="20"/>
  <c r="E1588" i="20"/>
  <c r="E1398" i="20"/>
  <c r="E1208" i="20"/>
  <c r="E1018" i="20"/>
  <c r="E448" i="20"/>
  <c r="T1587" i="20"/>
  <c r="T1397" i="20"/>
  <c r="T1017" i="20"/>
  <c r="AD257" i="20"/>
  <c r="D1587" i="20"/>
  <c r="D1397" i="20"/>
  <c r="D1207" i="20"/>
  <c r="D1017" i="20"/>
  <c r="AA1586" i="20"/>
  <c r="AA1206" i="20"/>
  <c r="AA1016" i="20"/>
  <c r="O1586" i="20"/>
  <c r="O1396" i="20"/>
  <c r="O1206" i="20"/>
  <c r="O1016" i="20"/>
  <c r="Z1585" i="20"/>
  <c r="Z1395" i="20"/>
  <c r="Z1205" i="20"/>
  <c r="Z1015" i="20"/>
  <c r="N1585" i="20"/>
  <c r="N1395" i="20"/>
  <c r="N1205" i="20"/>
  <c r="N1015" i="20"/>
  <c r="AC1584" i="20"/>
  <c r="AC1394" i="20"/>
  <c r="AC1204" i="20"/>
  <c r="AC1014" i="20"/>
  <c r="Q1584" i="20"/>
  <c r="Q1204" i="20"/>
  <c r="Q1014" i="20"/>
  <c r="AD254" i="20"/>
  <c r="E1584" i="20"/>
  <c r="E1014" i="20"/>
  <c r="T1583" i="20"/>
  <c r="T1203" i="20"/>
  <c r="T1013" i="20"/>
  <c r="H1583" i="20"/>
  <c r="H1203" i="20"/>
  <c r="H1013" i="20"/>
  <c r="AA1582" i="20"/>
  <c r="AA1202" i="20"/>
  <c r="AA1012" i="20"/>
  <c r="S1582" i="20"/>
  <c r="S1202" i="20"/>
  <c r="S1012" i="20"/>
  <c r="G1582" i="20"/>
  <c r="G1202" i="20"/>
  <c r="G1012" i="20"/>
  <c r="V1581" i="20"/>
  <c r="V1201" i="20"/>
  <c r="V1011" i="20"/>
  <c r="AD251" i="20"/>
  <c r="F1581" i="20"/>
  <c r="F1201" i="20"/>
  <c r="F1011" i="20"/>
  <c r="AC1580" i="20"/>
  <c r="AC1200" i="20"/>
  <c r="AC1010" i="20"/>
  <c r="M1580" i="20"/>
  <c r="M1200" i="20"/>
  <c r="M1010" i="20"/>
  <c r="AB1579" i="20"/>
  <c r="AB1199" i="20"/>
  <c r="AB1009" i="20"/>
  <c r="P1579" i="20"/>
  <c r="P1199" i="20"/>
  <c r="P1009" i="20"/>
  <c r="H1579" i="20"/>
  <c r="H1199" i="20"/>
  <c r="H1009" i="20"/>
  <c r="W1578" i="20"/>
  <c r="W1198" i="20"/>
  <c r="W1008" i="20"/>
  <c r="G1578" i="20"/>
  <c r="G1198" i="20"/>
  <c r="G1008" i="20"/>
  <c r="V1577" i="20"/>
  <c r="V1197" i="20"/>
  <c r="V1007" i="20"/>
  <c r="J1577" i="20"/>
  <c r="J1197" i="20"/>
  <c r="J1007" i="20"/>
  <c r="U1576" i="20"/>
  <c r="U1196" i="20"/>
  <c r="U1006" i="20"/>
  <c r="I1576" i="20"/>
  <c r="I1196" i="20"/>
  <c r="I1006" i="20"/>
  <c r="X1575" i="20"/>
  <c r="X1195" i="20"/>
  <c r="X1005" i="20"/>
  <c r="P1575" i="20"/>
  <c r="P1195" i="20"/>
  <c r="P1005" i="20"/>
  <c r="AD245" i="20"/>
  <c r="D1575" i="20"/>
  <c r="D1195" i="20"/>
  <c r="D1005" i="20"/>
  <c r="O1574" i="20"/>
  <c r="O1194" i="20"/>
  <c r="O1004" i="20"/>
  <c r="AD244" i="20"/>
  <c r="C1574" i="20"/>
  <c r="C1194" i="20"/>
  <c r="C1004" i="20"/>
  <c r="R1573" i="20"/>
  <c r="R1193" i="20"/>
  <c r="R1003" i="20"/>
  <c r="AD243" i="20"/>
  <c r="F1573" i="20"/>
  <c r="F1193" i="20"/>
  <c r="F1003" i="20"/>
  <c r="U1572" i="20"/>
  <c r="U1192" i="20"/>
  <c r="U1002" i="20"/>
  <c r="I1572" i="20"/>
  <c r="I1192" i="20"/>
  <c r="I1002" i="20"/>
  <c r="AD242" i="20"/>
  <c r="E1572" i="20"/>
  <c r="E1192" i="20"/>
  <c r="E1002" i="20"/>
  <c r="T1571" i="20"/>
  <c r="T1191" i="20"/>
  <c r="T1001" i="20"/>
  <c r="H1571" i="20"/>
  <c r="H1191" i="20"/>
  <c r="H1001" i="20"/>
  <c r="S1570" i="20"/>
  <c r="S1190" i="20"/>
  <c r="S1000" i="20"/>
  <c r="G1570" i="20"/>
  <c r="G1190" i="20"/>
  <c r="G1000" i="20"/>
  <c r="V1569" i="20"/>
  <c r="V1189" i="20"/>
  <c r="V999" i="20"/>
  <c r="AD239" i="20"/>
  <c r="F1569" i="20"/>
  <c r="F1189" i="20"/>
  <c r="F999" i="20"/>
  <c r="U1568" i="20"/>
  <c r="U1188" i="20"/>
  <c r="U998" i="20"/>
  <c r="M1568" i="20"/>
  <c r="M1188" i="20"/>
  <c r="M998" i="20"/>
  <c r="AD238" i="20"/>
  <c r="E1568" i="20"/>
  <c r="E1188" i="20"/>
  <c r="E998" i="20"/>
  <c r="T1567" i="20"/>
  <c r="T1187" i="20"/>
  <c r="T997" i="20"/>
  <c r="H1567" i="20"/>
  <c r="H1187" i="20"/>
  <c r="H997" i="20"/>
  <c r="AA1566" i="20"/>
  <c r="AA1186" i="20"/>
  <c r="AA996" i="20"/>
  <c r="S1566" i="20"/>
  <c r="S1186" i="20"/>
  <c r="S996" i="20"/>
  <c r="K1566" i="20"/>
  <c r="K1186" i="20"/>
  <c r="K996" i="20"/>
  <c r="Z1565" i="20"/>
  <c r="Z1185" i="20"/>
  <c r="Z995" i="20"/>
  <c r="R1185" i="20"/>
  <c r="R995" i="20"/>
  <c r="J1565" i="20"/>
  <c r="J1185" i="20"/>
  <c r="J995" i="20"/>
  <c r="AC1564" i="20"/>
  <c r="AC1184" i="20"/>
  <c r="AC994" i="20"/>
  <c r="Q1564" i="20"/>
  <c r="Q1184" i="20"/>
  <c r="Q994" i="20"/>
  <c r="I1564" i="20"/>
  <c r="I1184" i="20"/>
  <c r="I994" i="20"/>
  <c r="AB1563" i="20"/>
  <c r="AB1183" i="20"/>
  <c r="AB993" i="20"/>
  <c r="T1563" i="20"/>
  <c r="T1183" i="20"/>
  <c r="T993" i="20"/>
  <c r="L1563" i="20"/>
  <c r="L1183" i="20"/>
  <c r="L993" i="20"/>
  <c r="AD233" i="20"/>
  <c r="D1563" i="20"/>
  <c r="D1183" i="20"/>
  <c r="D993" i="20"/>
  <c r="W1562" i="20"/>
  <c r="W1182" i="20"/>
  <c r="W992" i="20"/>
  <c r="S1562" i="20"/>
  <c r="S1182" i="20"/>
  <c r="S992" i="20"/>
  <c r="G1562" i="20"/>
  <c r="G1182" i="20"/>
  <c r="G992" i="20"/>
  <c r="Z1561" i="20"/>
  <c r="Z1181" i="20"/>
  <c r="Z991" i="20"/>
  <c r="R1561" i="20"/>
  <c r="R1181" i="20"/>
  <c r="R991" i="20"/>
  <c r="J1561" i="20"/>
  <c r="J1181" i="20"/>
  <c r="J991" i="20"/>
  <c r="AC1560" i="20"/>
  <c r="AC1180" i="20"/>
  <c r="AC990" i="20"/>
  <c r="Y1560" i="20"/>
  <c r="Y1180" i="20"/>
  <c r="Y990" i="20"/>
  <c r="M1560" i="20"/>
  <c r="M1180" i="20"/>
  <c r="M990" i="20"/>
  <c r="AD230" i="20"/>
  <c r="E1560" i="20"/>
  <c r="E1180" i="20"/>
  <c r="E990" i="20"/>
  <c r="T1559" i="20"/>
  <c r="T1179" i="20"/>
  <c r="T989" i="20"/>
  <c r="L1559" i="20"/>
  <c r="L1179" i="20"/>
  <c r="L989" i="20"/>
  <c r="H1559" i="20"/>
  <c r="H1179" i="20"/>
  <c r="H989" i="20"/>
  <c r="AA1558" i="20"/>
  <c r="AA1178" i="20"/>
  <c r="AA988" i="20"/>
  <c r="S1558" i="20"/>
  <c r="S1178" i="20"/>
  <c r="S988" i="20"/>
  <c r="K1558" i="20"/>
  <c r="K1178" i="20"/>
  <c r="K988" i="20"/>
  <c r="AD228" i="20"/>
  <c r="C1558" i="20"/>
  <c r="C1178" i="20"/>
  <c r="C988" i="20"/>
  <c r="Z1557" i="20"/>
  <c r="Z1177" i="20"/>
  <c r="Z987" i="20"/>
  <c r="R1557" i="20"/>
  <c r="R1177" i="20"/>
  <c r="R987" i="20"/>
  <c r="J1557" i="20"/>
  <c r="J1177" i="20"/>
  <c r="J987" i="20"/>
  <c r="AC1556" i="20"/>
  <c r="AC1176" i="20"/>
  <c r="AC986" i="20"/>
  <c r="U1556" i="20"/>
  <c r="U1176" i="20"/>
  <c r="U986" i="20"/>
  <c r="M1556" i="20"/>
  <c r="M1176" i="20"/>
  <c r="M986" i="20"/>
  <c r="AD226" i="20"/>
  <c r="E1556" i="20"/>
  <c r="E1176" i="20"/>
  <c r="E986" i="20"/>
  <c r="X1555" i="20"/>
  <c r="X1175" i="20"/>
  <c r="X985" i="20"/>
  <c r="P1555" i="20"/>
  <c r="P1175" i="20"/>
  <c r="P985" i="20"/>
  <c r="H1555" i="20"/>
  <c r="H1175" i="20"/>
  <c r="H985" i="20"/>
  <c r="AA1554" i="20"/>
  <c r="AA1174" i="20"/>
  <c r="AA984" i="20"/>
  <c r="W1554" i="20"/>
  <c r="W1174" i="20"/>
  <c r="W984" i="20"/>
  <c r="O1554" i="20"/>
  <c r="O1174" i="20"/>
  <c r="O984" i="20"/>
  <c r="G1554" i="20"/>
  <c r="G1174" i="20"/>
  <c r="G984" i="20"/>
  <c r="Z1553" i="20"/>
  <c r="Z1173" i="20"/>
  <c r="Z983" i="20"/>
  <c r="R1553" i="20"/>
  <c r="R1173" i="20"/>
  <c r="R983" i="20"/>
  <c r="J1553" i="20"/>
  <c r="J1173" i="20"/>
  <c r="J983" i="20"/>
  <c r="AC1552" i="20"/>
  <c r="AC1172" i="20"/>
  <c r="AC982" i="20"/>
  <c r="U1552" i="20"/>
  <c r="U1172" i="20"/>
  <c r="U982" i="20"/>
  <c r="I1552" i="20"/>
  <c r="I1172" i="20"/>
  <c r="I982" i="20"/>
  <c r="AB1551" i="20"/>
  <c r="AB1171" i="20"/>
  <c r="AB981" i="20"/>
  <c r="X1551" i="20"/>
  <c r="X1171" i="20"/>
  <c r="X981" i="20"/>
  <c r="P1551" i="20"/>
  <c r="P1171" i="20"/>
  <c r="P981" i="20"/>
  <c r="AD221" i="20"/>
  <c r="D1551" i="20"/>
  <c r="D1171" i="20"/>
  <c r="D981" i="20"/>
  <c r="W1550" i="20"/>
  <c r="W1170" i="20"/>
  <c r="W980" i="20"/>
  <c r="O1550" i="20"/>
  <c r="O1170" i="20"/>
  <c r="O980" i="20"/>
  <c r="G1550" i="20"/>
  <c r="G1170" i="20"/>
  <c r="G980" i="20"/>
  <c r="Z1549" i="20"/>
  <c r="Z1169" i="20"/>
  <c r="Z979" i="20"/>
  <c r="R1549" i="20"/>
  <c r="R1169" i="20"/>
  <c r="R979" i="20"/>
  <c r="J1549" i="20"/>
  <c r="J1169" i="20"/>
  <c r="J979" i="20"/>
  <c r="AC1548" i="20"/>
  <c r="AC1168" i="20"/>
  <c r="AC978" i="20"/>
  <c r="U1548" i="20"/>
  <c r="U1168" i="20"/>
  <c r="U978" i="20"/>
  <c r="M1548" i="20"/>
  <c r="M1168" i="20"/>
  <c r="M978" i="20"/>
  <c r="AD218" i="20"/>
  <c r="E1548" i="20"/>
  <c r="E1168" i="20"/>
  <c r="E978" i="20"/>
  <c r="X1547" i="20"/>
  <c r="X1167" i="20"/>
  <c r="X977" i="20"/>
  <c r="P1547" i="20"/>
  <c r="P1167" i="20"/>
  <c r="P977" i="20"/>
  <c r="H1547" i="20"/>
  <c r="H1167" i="20"/>
  <c r="H977" i="20"/>
  <c r="AA1546" i="20"/>
  <c r="AA1166" i="20"/>
  <c r="AA976" i="20"/>
  <c r="O1546" i="20"/>
  <c r="O1166" i="20"/>
  <c r="O976" i="20"/>
  <c r="K1546" i="20"/>
  <c r="K1166" i="20"/>
  <c r="K976" i="20"/>
  <c r="AD216" i="20"/>
  <c r="C1546" i="20"/>
  <c r="C1166" i="20"/>
  <c r="C976" i="20"/>
  <c r="V1545" i="20"/>
  <c r="V1165" i="20"/>
  <c r="V975" i="20"/>
  <c r="N1545" i="20"/>
  <c r="N1165" i="20"/>
  <c r="N975" i="20"/>
  <c r="AD215" i="20"/>
  <c r="F1545" i="20"/>
  <c r="F975" i="20"/>
  <c r="Y1544" i="20"/>
  <c r="Y1164" i="20"/>
  <c r="Y974" i="20"/>
  <c r="Q1544" i="20"/>
  <c r="Q1164" i="20"/>
  <c r="Q974" i="20"/>
  <c r="I1544" i="20"/>
  <c r="I1164" i="20"/>
  <c r="I974" i="20"/>
  <c r="AB1543" i="20"/>
  <c r="AB1163" i="20"/>
  <c r="AB973" i="20"/>
  <c r="X1543" i="20"/>
  <c r="X1163" i="20"/>
  <c r="X973" i="20"/>
  <c r="P1543" i="20"/>
  <c r="P1163" i="20"/>
  <c r="P973" i="20"/>
  <c r="H1543" i="20"/>
  <c r="H1163" i="20"/>
  <c r="W1542" i="20"/>
  <c r="W1162" i="20"/>
  <c r="W972" i="20"/>
  <c r="S1542" i="20"/>
  <c r="S1162" i="20"/>
  <c r="S972" i="20"/>
  <c r="G1542" i="20"/>
  <c r="G1162" i="20"/>
  <c r="G972" i="20"/>
  <c r="Z1541" i="20"/>
  <c r="Z1161" i="20"/>
  <c r="Z971" i="20"/>
  <c r="V1541" i="20"/>
  <c r="V1161" i="20"/>
  <c r="V971" i="20"/>
  <c r="N1541" i="20"/>
  <c r="N1161" i="20"/>
  <c r="N971" i="20"/>
  <c r="AD211" i="20"/>
  <c r="F1541" i="20"/>
  <c r="F1161" i="20"/>
  <c r="F971" i="20"/>
  <c r="Y1540" i="20"/>
  <c r="Y1160" i="20"/>
  <c r="Y970" i="20"/>
  <c r="Q1540" i="20"/>
  <c r="Q1160" i="20"/>
  <c r="Q970" i="20"/>
  <c r="I1540" i="20"/>
  <c r="I1160" i="20"/>
  <c r="I970" i="20"/>
  <c r="AB1539" i="20"/>
  <c r="AB1159" i="20"/>
  <c r="AB969" i="20"/>
  <c r="X1539" i="20"/>
  <c r="X1159" i="20"/>
  <c r="X969" i="20"/>
  <c r="P1539" i="20"/>
  <c r="P1159" i="20"/>
  <c r="P969" i="20"/>
  <c r="H1539" i="20"/>
  <c r="H1159" i="20"/>
  <c r="H969" i="20"/>
  <c r="AA1538" i="20"/>
  <c r="AA1158" i="20"/>
  <c r="AA968" i="20"/>
  <c r="O1538" i="20"/>
  <c r="O1158" i="20"/>
  <c r="O968" i="20"/>
  <c r="G1538" i="20"/>
  <c r="G1158" i="20"/>
  <c r="G968" i="20"/>
  <c r="Z1537" i="20"/>
  <c r="Z1157" i="20"/>
  <c r="Z967" i="20"/>
  <c r="R1537" i="20"/>
  <c r="R1157" i="20"/>
  <c r="R967" i="20"/>
  <c r="J1537" i="20"/>
  <c r="J1157" i="20"/>
  <c r="J967" i="20"/>
  <c r="AC1536" i="20"/>
  <c r="AC1156" i="20"/>
  <c r="AC966" i="20"/>
  <c r="U1536" i="20"/>
  <c r="U1156" i="20"/>
  <c r="U966" i="20"/>
  <c r="M1536" i="20"/>
  <c r="M1156" i="20"/>
  <c r="M966" i="20"/>
  <c r="AD206" i="20"/>
  <c r="E1536" i="20"/>
  <c r="E1156" i="20"/>
  <c r="X1535" i="20"/>
  <c r="X1155" i="20"/>
  <c r="X965" i="20"/>
  <c r="P1535" i="20"/>
  <c r="P1155" i="20"/>
  <c r="P965" i="20"/>
  <c r="H1535" i="20"/>
  <c r="H1155" i="20"/>
  <c r="H965" i="20"/>
  <c r="AA1534" i="20"/>
  <c r="AA1154" i="20"/>
  <c r="AA964" i="20"/>
  <c r="S1534" i="20"/>
  <c r="S1154" i="20"/>
  <c r="S964" i="20"/>
  <c r="K1534" i="20"/>
  <c r="K1154" i="20"/>
  <c r="K964" i="20"/>
  <c r="AD204" i="20"/>
  <c r="C1534" i="20"/>
  <c r="C1154" i="20"/>
  <c r="C964" i="20"/>
  <c r="V1533" i="20"/>
  <c r="V1153" i="20"/>
  <c r="V963" i="20"/>
  <c r="J1533" i="20"/>
  <c r="J1153" i="20"/>
  <c r="J963" i="20"/>
  <c r="AC1532" i="20"/>
  <c r="AC1152" i="20"/>
  <c r="AC962" i="20"/>
  <c r="U1532" i="20"/>
  <c r="U1152" i="20"/>
  <c r="U962" i="20"/>
  <c r="M1532" i="20"/>
  <c r="M1152" i="20"/>
  <c r="M962" i="20"/>
  <c r="AD202" i="20"/>
  <c r="E1532" i="20"/>
  <c r="E1152" i="20"/>
  <c r="E962" i="20"/>
  <c r="X1531" i="20"/>
  <c r="X1151" i="20"/>
  <c r="X961" i="20"/>
  <c r="P1531" i="20"/>
  <c r="P1151" i="20"/>
  <c r="P961" i="20"/>
  <c r="H1531" i="20"/>
  <c r="H1151" i="20"/>
  <c r="H961" i="20"/>
  <c r="AA1530" i="20"/>
  <c r="AA1150" i="20"/>
  <c r="AA960" i="20"/>
  <c r="O1530" i="20"/>
  <c r="O1150" i="20"/>
  <c r="O960" i="20"/>
  <c r="K1530" i="20"/>
  <c r="K1150" i="20"/>
  <c r="K960" i="20"/>
  <c r="AD200" i="20"/>
  <c r="C1530" i="20"/>
  <c r="C1150" i="20"/>
  <c r="C960" i="20"/>
  <c r="V1529" i="20"/>
  <c r="V1149" i="20"/>
  <c r="V959" i="20"/>
  <c r="N1529" i="20"/>
  <c r="N1149" i="20"/>
  <c r="N959" i="20"/>
  <c r="AD199" i="20"/>
  <c r="F1529" i="20"/>
  <c r="F1149" i="20"/>
  <c r="F959" i="20"/>
  <c r="Y1528" i="20"/>
  <c r="Y1148" i="20"/>
  <c r="Y958" i="20"/>
  <c r="Q1528" i="20"/>
  <c r="Q1148" i="20"/>
  <c r="Q958" i="20"/>
  <c r="AD198" i="20"/>
  <c r="E1528" i="20"/>
  <c r="E958" i="20"/>
  <c r="X1527" i="20"/>
  <c r="X1147" i="20"/>
  <c r="X957" i="20"/>
  <c r="P1527" i="20"/>
  <c r="P1147" i="20"/>
  <c r="P957" i="20"/>
  <c r="AD197" i="20"/>
  <c r="D1527" i="20"/>
  <c r="D1147" i="20"/>
  <c r="D957" i="20"/>
  <c r="S1526" i="20"/>
  <c r="S1146" i="20"/>
  <c r="S956" i="20"/>
  <c r="K1526" i="20"/>
  <c r="K1146" i="20"/>
  <c r="K956" i="20"/>
  <c r="AD196" i="20"/>
  <c r="C1526" i="20"/>
  <c r="C1146" i="20"/>
  <c r="C956" i="20"/>
  <c r="V1525" i="20"/>
  <c r="V1145" i="20"/>
  <c r="V955" i="20"/>
  <c r="J1525" i="20"/>
  <c r="J1145" i="20"/>
  <c r="J955" i="20"/>
  <c r="G384" i="20"/>
  <c r="K384" i="20"/>
  <c r="O384" i="20"/>
  <c r="S384" i="20"/>
  <c r="W384" i="20"/>
  <c r="AA384" i="20"/>
  <c r="AD194" i="20"/>
  <c r="G954" i="20"/>
  <c r="K954" i="20"/>
  <c r="O954" i="20"/>
  <c r="S954" i="20"/>
  <c r="W954" i="20"/>
  <c r="AA954" i="20"/>
  <c r="G1144" i="20"/>
  <c r="K1144" i="20"/>
  <c r="O1144" i="20"/>
  <c r="S1144" i="20"/>
  <c r="W1144" i="20"/>
  <c r="AA1144" i="20"/>
  <c r="G1334" i="20"/>
  <c r="K1334" i="20"/>
  <c r="O1334" i="20"/>
  <c r="S1334" i="20"/>
  <c r="W1334" i="20"/>
  <c r="AA1334" i="20"/>
  <c r="R575" i="20"/>
  <c r="Y768" i="20"/>
  <c r="AA765" i="20"/>
  <c r="S765" i="20"/>
  <c r="Q772" i="20"/>
  <c r="K765" i="20"/>
  <c r="U576" i="20"/>
  <c r="Y578" i="20"/>
  <c r="AC766" i="20"/>
  <c r="M766" i="20"/>
  <c r="E766" i="20"/>
  <c r="W765" i="20"/>
  <c r="O765" i="20"/>
  <c r="AD5" i="20"/>
  <c r="AB775" i="20"/>
  <c r="T775" i="20"/>
  <c r="L775" i="20"/>
  <c r="Z775" i="20"/>
  <c r="V775" i="20"/>
  <c r="R775" i="20"/>
  <c r="N775" i="20"/>
  <c r="J775" i="20"/>
  <c r="F775" i="20"/>
  <c r="X775" i="20"/>
  <c r="P775" i="20"/>
  <c r="H775" i="20"/>
  <c r="G575" i="20"/>
  <c r="K575" i="20"/>
  <c r="O575" i="20"/>
  <c r="S575" i="20"/>
  <c r="W575" i="20"/>
  <c r="AA575" i="20"/>
  <c r="CE8" i="20"/>
  <c r="CC12" i="20"/>
  <c r="CG12" i="20"/>
  <c r="CC16" i="20"/>
  <c r="CG16" i="20"/>
  <c r="CA20" i="20"/>
  <c r="CE20" i="20"/>
  <c r="CD24" i="20"/>
  <c r="CH24" i="20"/>
  <c r="CA28" i="20"/>
  <c r="CE28" i="20"/>
  <c r="CD32" i="20"/>
  <c r="CH32" i="20"/>
  <c r="CB36" i="20"/>
  <c r="CF36" i="20"/>
  <c r="CD40" i="20"/>
  <c r="CH40" i="20"/>
  <c r="CC44" i="20"/>
  <c r="CH44" i="20"/>
  <c r="CB48" i="20"/>
  <c r="CG48" i="20"/>
  <c r="CE52" i="20"/>
  <c r="CJ55" i="20"/>
  <c r="CC56" i="20"/>
  <c r="CF60" i="20"/>
  <c r="CA64" i="20"/>
  <c r="CE64" i="20"/>
  <c r="CD68" i="20"/>
  <c r="CH68" i="20"/>
  <c r="CC72" i="20"/>
  <c r="CJ72" i="20" s="1"/>
  <c r="CG72" i="20"/>
  <c r="CB76" i="20"/>
  <c r="CF76" i="20"/>
  <c r="CD80" i="20"/>
  <c r="CH80" i="20"/>
  <c r="CA84" i="20"/>
  <c r="CE84" i="20"/>
  <c r="CB88" i="20"/>
  <c r="CH88" i="20"/>
  <c r="CD92" i="20"/>
  <c r="CG92" i="20"/>
  <c r="CJ94" i="20"/>
  <c r="CD96" i="20"/>
  <c r="CG96" i="20"/>
  <c r="CJ98" i="20"/>
  <c r="CE100" i="20"/>
  <c r="CA104" i="20"/>
  <c r="CF104" i="20"/>
  <c r="CA108" i="20"/>
  <c r="CF108" i="20"/>
  <c r="CE112" i="20"/>
  <c r="CJ114" i="20"/>
  <c r="CD116" i="20"/>
  <c r="CG116" i="20"/>
  <c r="CE120" i="20"/>
  <c r="CJ122" i="20"/>
  <c r="CD124" i="20"/>
  <c r="CG124" i="20"/>
  <c r="CA128" i="20"/>
  <c r="CF128" i="20"/>
  <c r="CH132" i="20"/>
  <c r="CJ134" i="20"/>
  <c r="CH136" i="20"/>
  <c r="CE140" i="20"/>
  <c r="CJ158" i="20"/>
  <c r="CC160" i="20"/>
  <c r="CC164" i="20"/>
  <c r="CA168" i="20"/>
  <c r="CF168" i="20"/>
  <c r="CC172" i="20"/>
  <c r="CH172" i="20"/>
  <c r="CJ175" i="20"/>
  <c r="CC180" i="20"/>
  <c r="CG180" i="20"/>
  <c r="CC184" i="20"/>
  <c r="CG184" i="20"/>
  <c r="CA8" i="20"/>
  <c r="CG8" i="20"/>
  <c r="CD12" i="20"/>
  <c r="CH12" i="20"/>
  <c r="CD16" i="20"/>
  <c r="CH16" i="20"/>
  <c r="CB20" i="20"/>
  <c r="CF20" i="20"/>
  <c r="CA24" i="20"/>
  <c r="CE24" i="20"/>
  <c r="CB28" i="20"/>
  <c r="CF28" i="20"/>
  <c r="CA32" i="20"/>
  <c r="CE32" i="20"/>
  <c r="CC36" i="20"/>
  <c r="CG36" i="20"/>
  <c r="CA40" i="20"/>
  <c r="CE40" i="20"/>
  <c r="CE44" i="20"/>
  <c r="CC48" i="20"/>
  <c r="CH48" i="20"/>
  <c r="CA52" i="20"/>
  <c r="CF52" i="20"/>
  <c r="CJ59" i="20"/>
  <c r="CA60" i="20"/>
  <c r="CH60" i="20"/>
  <c r="CB64" i="20"/>
  <c r="CF64" i="20"/>
  <c r="CA68" i="20"/>
  <c r="CE68" i="20"/>
  <c r="CD72" i="20"/>
  <c r="CH72" i="20"/>
  <c r="CC76" i="20"/>
  <c r="CG76" i="20"/>
  <c r="CA80" i="20"/>
  <c r="CE80" i="20"/>
  <c r="CB84" i="20"/>
  <c r="CF84" i="20"/>
  <c r="CJ86" i="20"/>
  <c r="CD88" i="20"/>
  <c r="CG88" i="20"/>
  <c r="CJ90" i="20"/>
  <c r="CE92" i="20"/>
  <c r="CE96" i="20"/>
  <c r="CA100" i="20"/>
  <c r="CF100" i="20"/>
  <c r="CB104" i="20"/>
  <c r="CH104" i="20"/>
  <c r="CB108" i="20"/>
  <c r="CH108" i="20"/>
  <c r="CA112" i="20"/>
  <c r="CF112" i="20"/>
  <c r="CE116" i="20"/>
  <c r="CA120" i="20"/>
  <c r="CF120" i="20"/>
  <c r="CE124" i="20"/>
  <c r="CJ126" i="20"/>
  <c r="CB128" i="20"/>
  <c r="CH128" i="20"/>
  <c r="CA132" i="20"/>
  <c r="CB136" i="20"/>
  <c r="CE164" i="20"/>
  <c r="CB168" i="20"/>
  <c r="CG168" i="20"/>
  <c r="CE172" i="20"/>
  <c r="CD180" i="20"/>
  <c r="CH180" i="20"/>
  <c r="CD184" i="20"/>
  <c r="CJ184" i="20" s="1"/>
  <c r="CH184" i="20"/>
  <c r="CC8" i="20"/>
  <c r="CJ9" i="20"/>
  <c r="CA12" i="20"/>
  <c r="CJ12" i="20" s="1"/>
  <c r="CA16" i="20"/>
  <c r="CJ16" i="20" s="1"/>
  <c r="CC20" i="20"/>
  <c r="CB24" i="20"/>
  <c r="CC28" i="20"/>
  <c r="CB32" i="20"/>
  <c r="CD36" i="20"/>
  <c r="CB40" i="20"/>
  <c r="CJ43" i="20"/>
  <c r="CA44" i="20"/>
  <c r="CB52" i="20"/>
  <c r="CC64" i="20"/>
  <c r="CB68" i="20"/>
  <c r="CJ68" i="20" s="1"/>
  <c r="CA72" i="20"/>
  <c r="CD76" i="20"/>
  <c r="CB80" i="20"/>
  <c r="CC84" i="20"/>
  <c r="CA92" i="20"/>
  <c r="CA96" i="20"/>
  <c r="CB100" i="20"/>
  <c r="CD104" i="20"/>
  <c r="CJ106" i="20"/>
  <c r="CD108" i="20"/>
  <c r="CJ110" i="20"/>
  <c r="CB112" i="20"/>
  <c r="CA116" i="20"/>
  <c r="CB120" i="20"/>
  <c r="CA124" i="20"/>
  <c r="CD128" i="20"/>
  <c r="CJ163" i="20"/>
  <c r="CA164" i="20"/>
  <c r="CC168" i="20"/>
  <c r="CA172" i="20"/>
  <c r="CA180" i="20"/>
  <c r="CJ180" i="20" s="1"/>
  <c r="CA184" i="20"/>
  <c r="CF4" i="20"/>
  <c r="BZ152" i="20"/>
  <c r="BZ140" i="20"/>
  <c r="BZ34" i="20"/>
  <c r="BZ136" i="20"/>
  <c r="BZ7" i="20"/>
  <c r="BZ49" i="20"/>
  <c r="BZ156" i="20"/>
  <c r="BZ144" i="20"/>
  <c r="BZ18" i="20"/>
  <c r="BZ41" i="20"/>
  <c r="BZ74" i="20"/>
  <c r="BZ82" i="20"/>
  <c r="BZ66" i="20"/>
  <c r="BZ62" i="20"/>
  <c r="BZ70" i="20"/>
  <c r="BZ165" i="20"/>
  <c r="BZ177" i="20"/>
  <c r="BJ16" i="20"/>
  <c r="BJ17" i="20"/>
  <c r="BJ24" i="20"/>
  <c r="BJ29" i="20"/>
  <c r="BJ40" i="20"/>
  <c r="BJ59" i="20"/>
  <c r="BJ85" i="20"/>
  <c r="BJ87" i="20"/>
  <c r="BJ131" i="20"/>
  <c r="BJ135" i="20"/>
  <c r="BJ139" i="20"/>
  <c r="BJ168" i="20"/>
  <c r="BJ180" i="20"/>
  <c r="BJ10" i="20"/>
  <c r="BJ21" i="20"/>
  <c r="BJ44" i="20"/>
  <c r="BJ52" i="20"/>
  <c r="BJ99" i="20"/>
  <c r="BJ103" i="20"/>
  <c r="BJ111" i="20"/>
  <c r="BJ132" i="20"/>
  <c r="BJ147" i="20"/>
  <c r="BJ181" i="20"/>
  <c r="BJ13" i="20"/>
  <c r="BJ20" i="20"/>
  <c r="BJ33" i="20"/>
  <c r="BJ60" i="20"/>
  <c r="BJ81" i="20"/>
  <c r="BJ115" i="20"/>
  <c r="BJ119" i="20"/>
  <c r="BJ127" i="20"/>
  <c r="BJ143" i="20"/>
  <c r="BJ155" i="20"/>
  <c r="BJ159" i="20"/>
  <c r="BJ185" i="20"/>
  <c r="BB159" i="20"/>
  <c r="AF148" i="20"/>
  <c r="AJ148" i="20"/>
  <c r="AN148" i="20"/>
  <c r="AR148" i="20"/>
  <c r="AV148" i="20"/>
  <c r="AZ148" i="20"/>
  <c r="AG148" i="20"/>
  <c r="AK148" i="20"/>
  <c r="AO148" i="20"/>
  <c r="AS148" i="20"/>
  <c r="AW148" i="20"/>
  <c r="AF144" i="20"/>
  <c r="AJ144" i="20"/>
  <c r="AN144" i="20"/>
  <c r="AR144" i="20"/>
  <c r="AV144" i="20"/>
  <c r="AZ144" i="20"/>
  <c r="AG144" i="20"/>
  <c r="AK144" i="20"/>
  <c r="AO144" i="20"/>
  <c r="AS144" i="20"/>
  <c r="AW144" i="20"/>
  <c r="AF136" i="20"/>
  <c r="AJ136" i="20"/>
  <c r="AN136" i="20"/>
  <c r="AR136" i="20"/>
  <c r="AV136" i="20"/>
  <c r="AZ136" i="20"/>
  <c r="AG136" i="20"/>
  <c r="AK136" i="20"/>
  <c r="AO136" i="20"/>
  <c r="AS136" i="20"/>
  <c r="AW136" i="20"/>
  <c r="AI128" i="20"/>
  <c r="AM128" i="20"/>
  <c r="AQ128" i="20"/>
  <c r="AU128" i="20"/>
  <c r="AY128" i="20"/>
  <c r="AF128" i="20"/>
  <c r="AJ128" i="20"/>
  <c r="AN128" i="20"/>
  <c r="AR128" i="20"/>
  <c r="AV128" i="20"/>
  <c r="AZ128" i="20"/>
  <c r="AG128" i="20"/>
  <c r="AK128" i="20"/>
  <c r="AO128" i="20"/>
  <c r="AS128" i="20"/>
  <c r="AW128" i="20"/>
  <c r="AI120" i="20"/>
  <c r="AM120" i="20"/>
  <c r="AQ120" i="20"/>
  <c r="AU120" i="20"/>
  <c r="AY120" i="20"/>
  <c r="AF120" i="20"/>
  <c r="AJ120" i="20"/>
  <c r="AN120" i="20"/>
  <c r="AR120" i="20"/>
  <c r="AV120" i="20"/>
  <c r="AZ120" i="20"/>
  <c r="AG120" i="20"/>
  <c r="AK120" i="20"/>
  <c r="AO120" i="20"/>
  <c r="AS120" i="20"/>
  <c r="AW120" i="20"/>
  <c r="AH112" i="20"/>
  <c r="AL112" i="20"/>
  <c r="AG112" i="20"/>
  <c r="AM112" i="20"/>
  <c r="AQ112" i="20"/>
  <c r="AU112" i="20"/>
  <c r="AY112" i="20"/>
  <c r="AI112" i="20"/>
  <c r="AN112" i="20"/>
  <c r="AR112" i="20"/>
  <c r="AV112" i="20"/>
  <c r="AZ112" i="20"/>
  <c r="AJ112" i="20"/>
  <c r="AO112" i="20"/>
  <c r="AS112" i="20"/>
  <c r="AW112" i="20"/>
  <c r="AH104" i="20"/>
  <c r="AL104" i="20"/>
  <c r="AP104" i="20"/>
  <c r="AT104" i="20"/>
  <c r="AX104" i="20"/>
  <c r="AI104" i="20"/>
  <c r="AM104" i="20"/>
  <c r="AQ104" i="20"/>
  <c r="AU104" i="20"/>
  <c r="AY104" i="20"/>
  <c r="AF104" i="20"/>
  <c r="AJ104" i="20"/>
  <c r="AN104" i="20"/>
  <c r="AR104" i="20"/>
  <c r="AV104" i="20"/>
  <c r="AZ104" i="20"/>
  <c r="AK104" i="20"/>
  <c r="AO104" i="20"/>
  <c r="AS104" i="20"/>
  <c r="AH96" i="20"/>
  <c r="AL96" i="20"/>
  <c r="AP96" i="20"/>
  <c r="AT96" i="20"/>
  <c r="AX96" i="20"/>
  <c r="AI96" i="20"/>
  <c r="AM96" i="20"/>
  <c r="AQ96" i="20"/>
  <c r="AU96" i="20"/>
  <c r="AY96" i="20"/>
  <c r="AF96" i="20"/>
  <c r="AJ96" i="20"/>
  <c r="AN96" i="20"/>
  <c r="AR96" i="20"/>
  <c r="AV96" i="20"/>
  <c r="AZ96" i="20"/>
  <c r="AK96" i="20"/>
  <c r="AO96" i="20"/>
  <c r="AS96" i="20"/>
  <c r="AH84" i="20"/>
  <c r="AL84" i="20"/>
  <c r="AP84" i="20"/>
  <c r="AT84" i="20"/>
  <c r="AX84" i="20"/>
  <c r="AI84" i="20"/>
  <c r="AM84" i="20"/>
  <c r="AQ84" i="20"/>
  <c r="AU84" i="20"/>
  <c r="AY84" i="20"/>
  <c r="AF84" i="20"/>
  <c r="AJ84" i="20"/>
  <c r="AN84" i="20"/>
  <c r="AR84" i="20"/>
  <c r="AV84" i="20"/>
  <c r="AZ84" i="20"/>
  <c r="AK84" i="20"/>
  <c r="AO84" i="20"/>
  <c r="AS84" i="20"/>
  <c r="AH76" i="20"/>
  <c r="AL76" i="20"/>
  <c r="AP76" i="20"/>
  <c r="AT76" i="20"/>
  <c r="AX76" i="20"/>
  <c r="AI76" i="20"/>
  <c r="AM76" i="20"/>
  <c r="AQ76" i="20"/>
  <c r="AU76" i="20"/>
  <c r="AY76" i="20"/>
  <c r="AF76" i="20"/>
  <c r="AJ76" i="20"/>
  <c r="AN76" i="20"/>
  <c r="AR76" i="20"/>
  <c r="AV76" i="20"/>
  <c r="AZ76" i="20"/>
  <c r="AK76" i="20"/>
  <c r="AO76" i="20"/>
  <c r="AS76" i="20"/>
  <c r="AH68" i="20"/>
  <c r="AL68" i="20"/>
  <c r="AP68" i="20"/>
  <c r="AT68" i="20"/>
  <c r="AX68" i="20"/>
  <c r="AI68" i="20"/>
  <c r="AM68" i="20"/>
  <c r="AQ68" i="20"/>
  <c r="AU68" i="20"/>
  <c r="AY68" i="20"/>
  <c r="AF68" i="20"/>
  <c r="AJ68" i="20"/>
  <c r="AN68" i="20"/>
  <c r="AR68" i="20"/>
  <c r="AV68" i="20"/>
  <c r="AZ68" i="20"/>
  <c r="AK68" i="20"/>
  <c r="AO68" i="20"/>
  <c r="AS68" i="20"/>
  <c r="AH60" i="20"/>
  <c r="AL60" i="20"/>
  <c r="AF60" i="20"/>
  <c r="AJ60" i="20"/>
  <c r="AK60" i="20"/>
  <c r="AP60" i="20"/>
  <c r="AT60" i="20"/>
  <c r="AX60" i="20"/>
  <c r="AM60" i="20"/>
  <c r="AQ60" i="20"/>
  <c r="AU60" i="20"/>
  <c r="AY60" i="20"/>
  <c r="AG60" i="20"/>
  <c r="AN60" i="20"/>
  <c r="AR60" i="20"/>
  <c r="AV60" i="20"/>
  <c r="AZ60" i="20"/>
  <c r="AI60" i="20"/>
  <c r="AO60" i="20"/>
  <c r="AS60" i="20"/>
  <c r="AH56" i="20"/>
  <c r="AL56" i="20"/>
  <c r="AP56" i="20"/>
  <c r="AT56" i="20"/>
  <c r="AX56" i="20"/>
  <c r="AF56" i="20"/>
  <c r="AJ56" i="20"/>
  <c r="AN56" i="20"/>
  <c r="AR56" i="20"/>
  <c r="AV56" i="20"/>
  <c r="AZ56" i="20"/>
  <c r="AM56" i="20"/>
  <c r="AU56" i="20"/>
  <c r="AG56" i="20"/>
  <c r="AO56" i="20"/>
  <c r="AW56" i="20"/>
  <c r="AI56" i="20"/>
  <c r="AQ56" i="20"/>
  <c r="AY56" i="20"/>
  <c r="AS56" i="20"/>
  <c r="AH48" i="20"/>
  <c r="AL48" i="20"/>
  <c r="AP48" i="20"/>
  <c r="AT48" i="20"/>
  <c r="AX48" i="20"/>
  <c r="AF48" i="20"/>
  <c r="AJ48" i="20"/>
  <c r="AN48" i="20"/>
  <c r="AR48" i="20"/>
  <c r="AV48" i="20"/>
  <c r="AZ48" i="20"/>
  <c r="AI48" i="20"/>
  <c r="AQ48" i="20"/>
  <c r="AY48" i="20"/>
  <c r="AK48" i="20"/>
  <c r="AS48" i="20"/>
  <c r="AM48" i="20"/>
  <c r="AU48" i="20"/>
  <c r="AG48" i="20"/>
  <c r="AO48" i="20"/>
  <c r="AW48" i="20"/>
  <c r="AH36" i="20"/>
  <c r="BB36" i="20" s="1"/>
  <c r="AL36" i="20"/>
  <c r="AP36" i="20"/>
  <c r="AT36" i="20"/>
  <c r="AX36" i="20"/>
  <c r="AI36" i="20"/>
  <c r="AM36" i="20"/>
  <c r="AQ36" i="20"/>
  <c r="AU36" i="20"/>
  <c r="AY36" i="20"/>
  <c r="AF36" i="20"/>
  <c r="AJ36" i="20"/>
  <c r="AN36" i="20"/>
  <c r="AR36" i="20"/>
  <c r="AV36" i="20"/>
  <c r="AZ36" i="20"/>
  <c r="AO36" i="20"/>
  <c r="AS36" i="20"/>
  <c r="AG36" i="20"/>
  <c r="AW36" i="20"/>
  <c r="AK36" i="20"/>
  <c r="AH28" i="20"/>
  <c r="AL28" i="20"/>
  <c r="AP28" i="20"/>
  <c r="AT28" i="20"/>
  <c r="AX28" i="20"/>
  <c r="AI28" i="20"/>
  <c r="AM28" i="20"/>
  <c r="AQ28" i="20"/>
  <c r="AU28" i="20"/>
  <c r="AY28" i="20"/>
  <c r="AF28" i="20"/>
  <c r="AJ28" i="20"/>
  <c r="BB28" i="20" s="1"/>
  <c r="AN28" i="20"/>
  <c r="AR28" i="20"/>
  <c r="AV28" i="20"/>
  <c r="AZ28" i="20"/>
  <c r="AO28" i="20"/>
  <c r="AS28" i="20"/>
  <c r="AG28" i="20"/>
  <c r="AW28" i="20"/>
  <c r="AK28" i="20"/>
  <c r="AH20" i="20"/>
  <c r="AL20" i="20"/>
  <c r="AP20" i="20"/>
  <c r="AT20" i="20"/>
  <c r="AX20" i="20"/>
  <c r="AI20" i="20"/>
  <c r="AM20" i="20"/>
  <c r="AQ20" i="20"/>
  <c r="AU20" i="20"/>
  <c r="AY20" i="20"/>
  <c r="AF20" i="20"/>
  <c r="BB20" i="20" s="1"/>
  <c r="AJ20" i="20"/>
  <c r="AN20" i="20"/>
  <c r="AR20" i="20"/>
  <c r="AV20" i="20"/>
  <c r="AZ20" i="20"/>
  <c r="AO20" i="20"/>
  <c r="AS20" i="20"/>
  <c r="AG20" i="20"/>
  <c r="AW20" i="20"/>
  <c r="AK20" i="20"/>
  <c r="AH8" i="20"/>
  <c r="AL8" i="20"/>
  <c r="AP8" i="20"/>
  <c r="AT8" i="20"/>
  <c r="AX8" i="20"/>
  <c r="AI8" i="20"/>
  <c r="AM8" i="20"/>
  <c r="AQ8" i="20"/>
  <c r="AU8" i="20"/>
  <c r="AY8" i="20"/>
  <c r="AF8" i="20"/>
  <c r="AJ8" i="20"/>
  <c r="AN8" i="20"/>
  <c r="AR8" i="20"/>
  <c r="AV8" i="20"/>
  <c r="AZ8" i="20"/>
  <c r="AO8" i="20"/>
  <c r="AS8" i="20"/>
  <c r="AG8" i="20"/>
  <c r="AW8" i="20"/>
  <c r="AK8" i="20"/>
  <c r="AY184" i="20"/>
  <c r="AU184" i="20"/>
  <c r="AQ184" i="20"/>
  <c r="AM184" i="20"/>
  <c r="AI184" i="20"/>
  <c r="BB184" i="20" s="1"/>
  <c r="AY180" i="20"/>
  <c r="AU180" i="20"/>
  <c r="AQ180" i="20"/>
  <c r="AM180" i="20"/>
  <c r="AI180" i="20"/>
  <c r="AY176" i="20"/>
  <c r="AU176" i="20"/>
  <c r="AQ176" i="20"/>
  <c r="AM176" i="20"/>
  <c r="AI176" i="20"/>
  <c r="AY172" i="20"/>
  <c r="AU172" i="20"/>
  <c r="AQ172" i="20"/>
  <c r="AM172" i="20"/>
  <c r="AI172" i="20"/>
  <c r="AY168" i="20"/>
  <c r="AU168" i="20"/>
  <c r="AQ168" i="20"/>
  <c r="AM168" i="20"/>
  <c r="AI168" i="20"/>
  <c r="BB168" i="20" s="1"/>
  <c r="AY164" i="20"/>
  <c r="AU164" i="20"/>
  <c r="AQ164" i="20"/>
  <c r="AM164" i="20"/>
  <c r="BB164" i="20" s="1"/>
  <c r="AI164" i="20"/>
  <c r="AY160" i="20"/>
  <c r="AU160" i="20"/>
  <c r="AQ160" i="20"/>
  <c r="AM160" i="20"/>
  <c r="AI160" i="20"/>
  <c r="AY156" i="20"/>
  <c r="AU156" i="20"/>
  <c r="AQ156" i="20"/>
  <c r="AM156" i="20"/>
  <c r="AI156" i="20"/>
  <c r="AY152" i="20"/>
  <c r="AQ152" i="20"/>
  <c r="AI152" i="20"/>
  <c r="AT148" i="20"/>
  <c r="AL148" i="20"/>
  <c r="AU144" i="20"/>
  <c r="AM144" i="20"/>
  <c r="AX140" i="20"/>
  <c r="AP140" i="20"/>
  <c r="AH140" i="20"/>
  <c r="AY136" i="20"/>
  <c r="AQ136" i="20"/>
  <c r="AI136" i="20"/>
  <c r="AT132" i="20"/>
  <c r="AL132" i="20"/>
  <c r="AP128" i="20"/>
  <c r="AP124" i="20"/>
  <c r="AP120" i="20"/>
  <c r="AP116" i="20"/>
  <c r="AP112" i="20"/>
  <c r="AG104" i="20"/>
  <c r="AW100" i="20"/>
  <c r="AW84" i="20"/>
  <c r="AW68" i="20"/>
  <c r="AH16" i="20"/>
  <c r="AL16" i="20"/>
  <c r="AP16" i="20"/>
  <c r="AT16" i="20"/>
  <c r="AX16" i="20"/>
  <c r="AI16" i="20"/>
  <c r="AM16" i="20"/>
  <c r="AQ16" i="20"/>
  <c r="AU16" i="20"/>
  <c r="AY16" i="20"/>
  <c r="AF16" i="20"/>
  <c r="AJ16" i="20"/>
  <c r="AN16" i="20"/>
  <c r="AR16" i="20"/>
  <c r="AV16" i="20"/>
  <c r="AZ16" i="20"/>
  <c r="AO16" i="20"/>
  <c r="AS16" i="20"/>
  <c r="AG16" i="20"/>
  <c r="AW16" i="20"/>
  <c r="AK16" i="20"/>
  <c r="AX184" i="20"/>
  <c r="AT184" i="20"/>
  <c r="AP184" i="20"/>
  <c r="AL184" i="20"/>
  <c r="AH184" i="20"/>
  <c r="AX180" i="20"/>
  <c r="AT180" i="20"/>
  <c r="AP180" i="20"/>
  <c r="AL180" i="20"/>
  <c r="AH180" i="20"/>
  <c r="AX176" i="20"/>
  <c r="AT176" i="20"/>
  <c r="AP176" i="20"/>
  <c r="AL176" i="20"/>
  <c r="AH176" i="20"/>
  <c r="AX172" i="20"/>
  <c r="AT172" i="20"/>
  <c r="AP172" i="20"/>
  <c r="AL172" i="20"/>
  <c r="AH172" i="20"/>
  <c r="BB172" i="20" s="1"/>
  <c r="AX168" i="20"/>
  <c r="AT168" i="20"/>
  <c r="AP168" i="20"/>
  <c r="AL168" i="20"/>
  <c r="AH168" i="20"/>
  <c r="AX164" i="20"/>
  <c r="AT164" i="20"/>
  <c r="AP164" i="20"/>
  <c r="AL164" i="20"/>
  <c r="AH164" i="20"/>
  <c r="AX160" i="20"/>
  <c r="AT160" i="20"/>
  <c r="AP160" i="20"/>
  <c r="AL160" i="20"/>
  <c r="AH160" i="20"/>
  <c r="AX156" i="20"/>
  <c r="AT156" i="20"/>
  <c r="AP156" i="20"/>
  <c r="AL156" i="20"/>
  <c r="AH156" i="20"/>
  <c r="AX152" i="20"/>
  <c r="AP152" i="20"/>
  <c r="AY148" i="20"/>
  <c r="AQ148" i="20"/>
  <c r="AI148" i="20"/>
  <c r="AT144" i="20"/>
  <c r="AL144" i="20"/>
  <c r="AU140" i="20"/>
  <c r="AX136" i="20"/>
  <c r="AP136" i="20"/>
  <c r="AH136" i="20"/>
  <c r="AY132" i="20"/>
  <c r="AQ132" i="20"/>
  <c r="AL128" i="20"/>
  <c r="AL120" i="20"/>
  <c r="AK112" i="20"/>
  <c r="AW96" i="20"/>
  <c r="AG84" i="20"/>
  <c r="AG68" i="20"/>
  <c r="AF152" i="20"/>
  <c r="AJ152" i="20"/>
  <c r="AN152" i="20"/>
  <c r="AR152" i="20"/>
  <c r="AV152" i="20"/>
  <c r="AG152" i="20"/>
  <c r="AK152" i="20"/>
  <c r="AO152" i="20"/>
  <c r="AS152" i="20"/>
  <c r="AW152" i="20"/>
  <c r="AF140" i="20"/>
  <c r="AJ140" i="20"/>
  <c r="AN140" i="20"/>
  <c r="AR140" i="20"/>
  <c r="AV140" i="20"/>
  <c r="AZ140" i="20"/>
  <c r="AG140" i="20"/>
  <c r="AK140" i="20"/>
  <c r="AO140" i="20"/>
  <c r="AS140" i="20"/>
  <c r="AW140" i="20"/>
  <c r="AF132" i="20"/>
  <c r="AJ132" i="20"/>
  <c r="AN132" i="20"/>
  <c r="AR132" i="20"/>
  <c r="AV132" i="20"/>
  <c r="AZ132" i="20"/>
  <c r="AG132" i="20"/>
  <c r="AK132" i="20"/>
  <c r="AO132" i="20"/>
  <c r="AS132" i="20"/>
  <c r="AW132" i="20"/>
  <c r="AI124" i="20"/>
  <c r="AM124" i="20"/>
  <c r="AQ124" i="20"/>
  <c r="AU124" i="20"/>
  <c r="AY124" i="20"/>
  <c r="AF124" i="20"/>
  <c r="AJ124" i="20"/>
  <c r="AN124" i="20"/>
  <c r="AR124" i="20"/>
  <c r="AV124" i="20"/>
  <c r="AZ124" i="20"/>
  <c r="AG124" i="20"/>
  <c r="AK124" i="20"/>
  <c r="AO124" i="20"/>
  <c r="AS124" i="20"/>
  <c r="AW124" i="20"/>
  <c r="AI116" i="20"/>
  <c r="AM116" i="20"/>
  <c r="AQ116" i="20"/>
  <c r="AU116" i="20"/>
  <c r="AY116" i="20"/>
  <c r="AF116" i="20"/>
  <c r="AJ116" i="20"/>
  <c r="AN116" i="20"/>
  <c r="AR116" i="20"/>
  <c r="AV116" i="20"/>
  <c r="AZ116" i="20"/>
  <c r="AG116" i="20"/>
  <c r="AK116" i="20"/>
  <c r="AO116" i="20"/>
  <c r="AS116" i="20"/>
  <c r="AW116" i="20"/>
  <c r="AH108" i="20"/>
  <c r="AL108" i="20"/>
  <c r="AP108" i="20"/>
  <c r="AT108" i="20"/>
  <c r="AX108" i="20"/>
  <c r="AI108" i="20"/>
  <c r="AM108" i="20"/>
  <c r="AQ108" i="20"/>
  <c r="AU108" i="20"/>
  <c r="AY108" i="20"/>
  <c r="AF108" i="20"/>
  <c r="AJ108" i="20"/>
  <c r="AN108" i="20"/>
  <c r="AR108" i="20"/>
  <c r="AV108" i="20"/>
  <c r="AZ108" i="20"/>
  <c r="AK108" i="20"/>
  <c r="AO108" i="20"/>
  <c r="AS108" i="20"/>
  <c r="AH100" i="20"/>
  <c r="AL100" i="20"/>
  <c r="AP100" i="20"/>
  <c r="AT100" i="20"/>
  <c r="AX100" i="20"/>
  <c r="AI100" i="20"/>
  <c r="AM100" i="20"/>
  <c r="AQ100" i="20"/>
  <c r="AU100" i="20"/>
  <c r="AY100" i="20"/>
  <c r="AF100" i="20"/>
  <c r="AJ100" i="20"/>
  <c r="AN100" i="20"/>
  <c r="AR100" i="20"/>
  <c r="AV100" i="20"/>
  <c r="AZ100" i="20"/>
  <c r="AK100" i="20"/>
  <c r="AO100" i="20"/>
  <c r="AS100" i="20"/>
  <c r="AH92" i="20"/>
  <c r="AL92" i="20"/>
  <c r="AP92" i="20"/>
  <c r="AT92" i="20"/>
  <c r="AX92" i="20"/>
  <c r="AI92" i="20"/>
  <c r="AM92" i="20"/>
  <c r="AQ92" i="20"/>
  <c r="AU92" i="20"/>
  <c r="AY92" i="20"/>
  <c r="AF92" i="20"/>
  <c r="AJ92" i="20"/>
  <c r="AN92" i="20"/>
  <c r="AR92" i="20"/>
  <c r="AV92" i="20"/>
  <c r="AZ92" i="20"/>
  <c r="AK92" i="20"/>
  <c r="AO92" i="20"/>
  <c r="AS92" i="20"/>
  <c r="AH88" i="20"/>
  <c r="AL88" i="20"/>
  <c r="AP88" i="20"/>
  <c r="AT88" i="20"/>
  <c r="AX88" i="20"/>
  <c r="AI88" i="20"/>
  <c r="AM88" i="20"/>
  <c r="AQ88" i="20"/>
  <c r="AU88" i="20"/>
  <c r="AY88" i="20"/>
  <c r="AF88" i="20"/>
  <c r="AJ88" i="20"/>
  <c r="AN88" i="20"/>
  <c r="AR88" i="20"/>
  <c r="AV88" i="20"/>
  <c r="AZ88" i="20"/>
  <c r="AK88" i="20"/>
  <c r="AO88" i="20"/>
  <c r="AS88" i="20"/>
  <c r="AH80" i="20"/>
  <c r="AL80" i="20"/>
  <c r="AP80" i="20"/>
  <c r="AT80" i="20"/>
  <c r="AX80" i="20"/>
  <c r="AI80" i="20"/>
  <c r="AM80" i="20"/>
  <c r="AQ80" i="20"/>
  <c r="AU80" i="20"/>
  <c r="AY80" i="20"/>
  <c r="AF80" i="20"/>
  <c r="AJ80" i="20"/>
  <c r="AN80" i="20"/>
  <c r="AR80" i="20"/>
  <c r="AV80" i="20"/>
  <c r="AZ80" i="20"/>
  <c r="AK80" i="20"/>
  <c r="AO80" i="20"/>
  <c r="AS80" i="20"/>
  <c r="AH72" i="20"/>
  <c r="AL72" i="20"/>
  <c r="AP72" i="20"/>
  <c r="AT72" i="20"/>
  <c r="AX72" i="20"/>
  <c r="AI72" i="20"/>
  <c r="AM72" i="20"/>
  <c r="AQ72" i="20"/>
  <c r="AU72" i="20"/>
  <c r="AY72" i="20"/>
  <c r="AF72" i="20"/>
  <c r="AJ72" i="20"/>
  <c r="AN72" i="20"/>
  <c r="AR72" i="20"/>
  <c r="AV72" i="20"/>
  <c r="AZ72" i="20"/>
  <c r="AK72" i="20"/>
  <c r="AO72" i="20"/>
  <c r="AS72" i="20"/>
  <c r="AH64" i="20"/>
  <c r="BB64" i="20" s="1"/>
  <c r="AL64" i="20"/>
  <c r="AP64" i="20"/>
  <c r="AT64" i="20"/>
  <c r="AX64" i="20"/>
  <c r="AI64" i="20"/>
  <c r="AM64" i="20"/>
  <c r="AQ64" i="20"/>
  <c r="AU64" i="20"/>
  <c r="AY64" i="20"/>
  <c r="AF64" i="20"/>
  <c r="AJ64" i="20"/>
  <c r="AN64" i="20"/>
  <c r="AR64" i="20"/>
  <c r="AV64" i="20"/>
  <c r="AZ64" i="20"/>
  <c r="AK64" i="20"/>
  <c r="AO64" i="20"/>
  <c r="AS64" i="20"/>
  <c r="AH52" i="20"/>
  <c r="AL52" i="20"/>
  <c r="AP52" i="20"/>
  <c r="AT52" i="20"/>
  <c r="AX52" i="20"/>
  <c r="AF52" i="20"/>
  <c r="BB52" i="20" s="1"/>
  <c r="AJ52" i="20"/>
  <c r="AN52" i="20"/>
  <c r="AR52" i="20"/>
  <c r="AV52" i="20"/>
  <c r="AZ52" i="20"/>
  <c r="AG52" i="20"/>
  <c r="AO52" i="20"/>
  <c r="AW52" i="20"/>
  <c r="AI52" i="20"/>
  <c r="AQ52" i="20"/>
  <c r="AY52" i="20"/>
  <c r="AK52" i="20"/>
  <c r="AS52" i="20"/>
  <c r="AM52" i="20"/>
  <c r="AH44" i="20"/>
  <c r="AL44" i="20"/>
  <c r="AP44" i="20"/>
  <c r="AT44" i="20"/>
  <c r="AX44" i="20"/>
  <c r="AF44" i="20"/>
  <c r="AJ44" i="20"/>
  <c r="AN44" i="20"/>
  <c r="AR44" i="20"/>
  <c r="AV44" i="20"/>
  <c r="AZ44" i="20"/>
  <c r="AK44" i="20"/>
  <c r="AS44" i="20"/>
  <c r="AM44" i="20"/>
  <c r="AU44" i="20"/>
  <c r="AG44" i="20"/>
  <c r="AO44" i="20"/>
  <c r="AW44" i="20"/>
  <c r="AY44" i="20"/>
  <c r="AI44" i="20"/>
  <c r="AH40" i="20"/>
  <c r="AL40" i="20"/>
  <c r="AP40" i="20"/>
  <c r="AT40" i="20"/>
  <c r="AX40" i="20"/>
  <c r="AI40" i="20"/>
  <c r="BB40" i="20" s="1"/>
  <c r="AM40" i="20"/>
  <c r="AQ40" i="20"/>
  <c r="AU40" i="20"/>
  <c r="AY40" i="20"/>
  <c r="AF40" i="20"/>
  <c r="AJ40" i="20"/>
  <c r="AN40" i="20"/>
  <c r="AR40" i="20"/>
  <c r="AV40" i="20"/>
  <c r="AZ40" i="20"/>
  <c r="AO40" i="20"/>
  <c r="AS40" i="20"/>
  <c r="AG40" i="20"/>
  <c r="AW40" i="20"/>
  <c r="AK40" i="20"/>
  <c r="AH32" i="20"/>
  <c r="AL32" i="20"/>
  <c r="AP32" i="20"/>
  <c r="AT32" i="20"/>
  <c r="AX32" i="20"/>
  <c r="AI32" i="20"/>
  <c r="AM32" i="20"/>
  <c r="AQ32" i="20"/>
  <c r="AU32" i="20"/>
  <c r="AY32" i="20"/>
  <c r="AF32" i="20"/>
  <c r="AJ32" i="20"/>
  <c r="AN32" i="20"/>
  <c r="AR32" i="20"/>
  <c r="AV32" i="20"/>
  <c r="AZ32" i="20"/>
  <c r="AO32" i="20"/>
  <c r="AS32" i="20"/>
  <c r="AG32" i="20"/>
  <c r="AW32" i="20"/>
  <c r="AK32" i="20"/>
  <c r="AH24" i="20"/>
  <c r="AL24" i="20"/>
  <c r="AP24" i="20"/>
  <c r="AT24" i="20"/>
  <c r="AX24" i="20"/>
  <c r="AI24" i="20"/>
  <c r="AM24" i="20"/>
  <c r="AQ24" i="20"/>
  <c r="AU24" i="20"/>
  <c r="AY24" i="20"/>
  <c r="AF24" i="20"/>
  <c r="AJ24" i="20"/>
  <c r="BB24" i="20" s="1"/>
  <c r="AN24" i="20"/>
  <c r="AR24" i="20"/>
  <c r="AV24" i="20"/>
  <c r="AZ24" i="20"/>
  <c r="AO24" i="20"/>
  <c r="AS24" i="20"/>
  <c r="AG24" i="20"/>
  <c r="AW24" i="20"/>
  <c r="AK24" i="20"/>
  <c r="AH12" i="20"/>
  <c r="AL12" i="20"/>
  <c r="AP12" i="20"/>
  <c r="AT12" i="20"/>
  <c r="AX12" i="20"/>
  <c r="AI12" i="20"/>
  <c r="AM12" i="20"/>
  <c r="AQ12" i="20"/>
  <c r="AU12" i="20"/>
  <c r="AY12" i="20"/>
  <c r="AF12" i="20"/>
  <c r="AJ12" i="20"/>
  <c r="AN12" i="20"/>
  <c r="AR12" i="20"/>
  <c r="AV12" i="20"/>
  <c r="AZ12" i="20"/>
  <c r="AO12" i="20"/>
  <c r="AS12" i="20"/>
  <c r="AG12" i="20"/>
  <c r="AW12" i="20"/>
  <c r="AK12" i="20"/>
  <c r="AW184" i="20"/>
  <c r="AS184" i="20"/>
  <c r="AO184" i="20"/>
  <c r="AK184" i="20"/>
  <c r="AW180" i="20"/>
  <c r="AS180" i="20"/>
  <c r="AO180" i="20"/>
  <c r="AK180" i="20"/>
  <c r="AW176" i="20"/>
  <c r="AS176" i="20"/>
  <c r="BB176" i="20" s="1"/>
  <c r="AO176" i="20"/>
  <c r="AK176" i="20"/>
  <c r="AW172" i="20"/>
  <c r="AS172" i="20"/>
  <c r="AO172" i="20"/>
  <c r="AK172" i="20"/>
  <c r="AW168" i="20"/>
  <c r="AS168" i="20"/>
  <c r="AO168" i="20"/>
  <c r="AK168" i="20"/>
  <c r="AW164" i="20"/>
  <c r="AS164" i="20"/>
  <c r="AO164" i="20"/>
  <c r="AK164" i="20"/>
  <c r="AW160" i="20"/>
  <c r="AS160" i="20"/>
  <c r="AO160" i="20"/>
  <c r="AK160" i="20"/>
  <c r="AW156" i="20"/>
  <c r="AS156" i="20"/>
  <c r="AO156" i="20"/>
  <c r="AK156" i="20"/>
  <c r="AU152" i="20"/>
  <c r="AM152" i="20"/>
  <c r="AX148" i="20"/>
  <c r="AP148" i="20"/>
  <c r="AH148" i="20"/>
  <c r="AY144" i="20"/>
  <c r="AQ144" i="20"/>
  <c r="AI144" i="20"/>
  <c r="AT140" i="20"/>
  <c r="AL140" i="20"/>
  <c r="AU136" i="20"/>
  <c r="AM136" i="20"/>
  <c r="AX132" i="20"/>
  <c r="AP132" i="20"/>
  <c r="AH132" i="20"/>
  <c r="AX128" i="20"/>
  <c r="AH128" i="20"/>
  <c r="AX124" i="20"/>
  <c r="AH124" i="20"/>
  <c r="AX120" i="20"/>
  <c r="AH120" i="20"/>
  <c r="AX116" i="20"/>
  <c r="AH116" i="20"/>
  <c r="AX112" i="20"/>
  <c r="AF112" i="20"/>
  <c r="BB111" i="20"/>
  <c r="AW108" i="20"/>
  <c r="AG96" i="20"/>
  <c r="AW92" i="20"/>
  <c r="AG80" i="20"/>
  <c r="AW76" i="20"/>
  <c r="AG64" i="20"/>
  <c r="AW60" i="20"/>
  <c r="AK56" i="20"/>
  <c r="AU52" i="20"/>
  <c r="BB147" i="20"/>
  <c r="BB143" i="20"/>
  <c r="BB139" i="20"/>
  <c r="BB135" i="20"/>
  <c r="BB127" i="20"/>
  <c r="BB123" i="20"/>
  <c r="BB119" i="20"/>
  <c r="BB107" i="20"/>
  <c r="BB103" i="20"/>
  <c r="BB99" i="20"/>
  <c r="BB95" i="20"/>
  <c r="BB91" i="20"/>
  <c r="BB87" i="20"/>
  <c r="BB85" i="20"/>
  <c r="BB81" i="20"/>
  <c r="BB73" i="20"/>
  <c r="BB69" i="20"/>
  <c r="BB37" i="20"/>
  <c r="BB29" i="20"/>
  <c r="BB21" i="20"/>
  <c r="BB10" i="20"/>
  <c r="BB6" i="20"/>
  <c r="BJ9" i="20"/>
  <c r="CE7" i="20"/>
  <c r="BJ32" i="20"/>
  <c r="CG6" i="20"/>
  <c r="CB7" i="20"/>
  <c r="CF7" i="20"/>
  <c r="CG10" i="20"/>
  <c r="CC10" i="20"/>
  <c r="BB11" i="20"/>
  <c r="CF11" i="20"/>
  <c r="CB11" i="20"/>
  <c r="CH13" i="20"/>
  <c r="CD13" i="20"/>
  <c r="CE15" i="20"/>
  <c r="CH22" i="20"/>
  <c r="CD22" i="20"/>
  <c r="CG22" i="20"/>
  <c r="CC22" i="20"/>
  <c r="CF22" i="20"/>
  <c r="CB22" i="20"/>
  <c r="CH30" i="20"/>
  <c r="CD30" i="20"/>
  <c r="CG30" i="20"/>
  <c r="CC30" i="20"/>
  <c r="CF30" i="20"/>
  <c r="CB30" i="20"/>
  <c r="CH38" i="20"/>
  <c r="CD38" i="20"/>
  <c r="CG38" i="20"/>
  <c r="CC38" i="20"/>
  <c r="CF38" i="20"/>
  <c r="CB38" i="20"/>
  <c r="CG42" i="20"/>
  <c r="CC42" i="20"/>
  <c r="CF42" i="20"/>
  <c r="CB42" i="20"/>
  <c r="CH42" i="20"/>
  <c r="CE42" i="20"/>
  <c r="CD42" i="20"/>
  <c r="CG14" i="20"/>
  <c r="CC14" i="20"/>
  <c r="CD15" i="20"/>
  <c r="BJ5" i="20"/>
  <c r="CJ4" i="20"/>
  <c r="BB5" i="20"/>
  <c r="BZ6" i="20"/>
  <c r="CD6" i="20"/>
  <c r="CJ6" i="20" s="1"/>
  <c r="BJ7" i="20"/>
  <c r="CC7" i="20"/>
  <c r="CG7" i="20"/>
  <c r="BZ8" i="20"/>
  <c r="CB8" i="20"/>
  <c r="CJ8" i="20" s="1"/>
  <c r="BB9" i="20"/>
  <c r="BZ10" i="20"/>
  <c r="CE10" i="20"/>
  <c r="CE11" i="20"/>
  <c r="BZ13" i="20"/>
  <c r="CE13" i="20"/>
  <c r="CA14" i="20"/>
  <c r="CF14" i="20"/>
  <c r="CA15" i="20"/>
  <c r="BB17" i="20"/>
  <c r="BB25" i="20"/>
  <c r="BJ28" i="20"/>
  <c r="BB33" i="20"/>
  <c r="BJ36" i="20"/>
  <c r="CD14" i="20"/>
  <c r="CF15" i="20"/>
  <c r="CB15" i="20"/>
  <c r="CD7" i="20"/>
  <c r="CJ11" i="20"/>
  <c r="BB12" i="20"/>
  <c r="CB14" i="20"/>
  <c r="CH14" i="20"/>
  <c r="BB15" i="20"/>
  <c r="CC15" i="20"/>
  <c r="CH15" i="20"/>
  <c r="CH18" i="20"/>
  <c r="CD18" i="20"/>
  <c r="CG18" i="20"/>
  <c r="CC18" i="20"/>
  <c r="CF18" i="20"/>
  <c r="CB18" i="20"/>
  <c r="CJ18" i="20" s="1"/>
  <c r="BZ22" i="20"/>
  <c r="CA22" i="20"/>
  <c r="CJ24" i="20"/>
  <c r="CH26" i="20"/>
  <c r="CD26" i="20"/>
  <c r="CG26" i="20"/>
  <c r="CC26" i="20"/>
  <c r="CF26" i="20"/>
  <c r="CB26" i="20"/>
  <c r="BZ30" i="20"/>
  <c r="CA30" i="20"/>
  <c r="CJ32" i="20"/>
  <c r="CH34" i="20"/>
  <c r="CD34" i="20"/>
  <c r="CG34" i="20"/>
  <c r="CC34" i="20"/>
  <c r="CF34" i="20"/>
  <c r="CB34" i="20"/>
  <c r="BZ38" i="20"/>
  <c r="CA38" i="20"/>
  <c r="CJ40" i="20"/>
  <c r="CC17" i="20"/>
  <c r="CG17" i="20"/>
  <c r="CC21" i="20"/>
  <c r="CG21" i="20"/>
  <c r="CC25" i="20"/>
  <c r="CG25" i="20"/>
  <c r="CJ25" i="20" s="1"/>
  <c r="BJ26" i="20"/>
  <c r="CC29" i="20"/>
  <c r="CG29" i="20"/>
  <c r="BJ30" i="20"/>
  <c r="CC33" i="20"/>
  <c r="CG33" i="20"/>
  <c r="CC37" i="20"/>
  <c r="CG37" i="20"/>
  <c r="CA46" i="20"/>
  <c r="CJ51" i="20"/>
  <c r="BB16" i="20"/>
  <c r="CD17" i="20"/>
  <c r="CB19" i="20"/>
  <c r="CJ19" i="20" s="1"/>
  <c r="CD21" i="20"/>
  <c r="CB23" i="20"/>
  <c r="CJ23" i="20" s="1"/>
  <c r="BZ25" i="20"/>
  <c r="CD25" i="20"/>
  <c r="CB27" i="20"/>
  <c r="CJ27" i="20" s="1"/>
  <c r="CD29" i="20"/>
  <c r="CJ29" i="20" s="1"/>
  <c r="CB31" i="20"/>
  <c r="CJ31" i="20" s="1"/>
  <c r="BB32" i="20"/>
  <c r="CD33" i="20"/>
  <c r="BZ35" i="20"/>
  <c r="CB35" i="20"/>
  <c r="CJ35" i="20" s="1"/>
  <c r="BZ37" i="20"/>
  <c r="CD37" i="20"/>
  <c r="CB39" i="20"/>
  <c r="CJ39" i="20" s="1"/>
  <c r="CH41" i="20"/>
  <c r="CD41" i="20"/>
  <c r="CG41" i="20"/>
  <c r="CC41" i="20"/>
  <c r="CJ47" i="20"/>
  <c r="CH50" i="20"/>
  <c r="CD50" i="20"/>
  <c r="CG50" i="20"/>
  <c r="CC50" i="20"/>
  <c r="CF50" i="20"/>
  <c r="CB50" i="20"/>
  <c r="CH46" i="20"/>
  <c r="CD46" i="20"/>
  <c r="CG46" i="20"/>
  <c r="CC46" i="20"/>
  <c r="CF46" i="20"/>
  <c r="CB46" i="20"/>
  <c r="CD44" i="20"/>
  <c r="BJ45" i="20"/>
  <c r="CC45" i="20"/>
  <c r="CG45" i="20"/>
  <c r="BZ46" i="20"/>
  <c r="CD48" i="20"/>
  <c r="BJ49" i="20"/>
  <c r="CC49" i="20"/>
  <c r="CJ49" i="20" s="1"/>
  <c r="CG49" i="20"/>
  <c r="BZ52" i="20"/>
  <c r="CD52" i="20"/>
  <c r="BJ53" i="20"/>
  <c r="CC53" i="20"/>
  <c r="CG53" i="20"/>
  <c r="CB54" i="20"/>
  <c r="CF54" i="20"/>
  <c r="BB55" i="20"/>
  <c r="BZ56" i="20"/>
  <c r="CA56" i="20"/>
  <c r="CF56" i="20"/>
  <c r="BB58" i="20"/>
  <c r="CD45" i="20"/>
  <c r="CD49" i="20"/>
  <c r="CD53" i="20"/>
  <c r="CH53" i="20"/>
  <c r="CC54" i="20"/>
  <c r="CB56" i="20"/>
  <c r="CH56" i="20"/>
  <c r="CD56" i="20"/>
  <c r="CB53" i="20"/>
  <c r="CE56" i="20"/>
  <c r="CG57" i="20"/>
  <c r="CC57" i="20"/>
  <c r="CF57" i="20"/>
  <c r="CB57" i="20"/>
  <c r="CC60" i="20"/>
  <c r="CG60" i="20"/>
  <c r="CB61" i="20"/>
  <c r="CF61" i="20"/>
  <c r="CG62" i="20"/>
  <c r="CC62" i="20"/>
  <c r="CF63" i="20"/>
  <c r="CB63" i="20"/>
  <c r="CH65" i="20"/>
  <c r="CD65" i="20"/>
  <c r="CA71" i="20"/>
  <c r="BJ73" i="20"/>
  <c r="CA75" i="20"/>
  <c r="BJ77" i="20"/>
  <c r="CB58" i="20"/>
  <c r="CJ58" i="20" s="1"/>
  <c r="BB59" i="20"/>
  <c r="CD60" i="20"/>
  <c r="CC61" i="20"/>
  <c r="CG61" i="20"/>
  <c r="BB62" i="20"/>
  <c r="CE62" i="20"/>
  <c r="CE63" i="20"/>
  <c r="CJ63" i="20" s="1"/>
  <c r="BJ64" i="20"/>
  <c r="CA67" i="20"/>
  <c r="BJ69" i="20"/>
  <c r="CJ76" i="20"/>
  <c r="CA79" i="20"/>
  <c r="CD61" i="20"/>
  <c r="CH71" i="20"/>
  <c r="CD71" i="20"/>
  <c r="CG71" i="20"/>
  <c r="CC71" i="20"/>
  <c r="CF71" i="20"/>
  <c r="CB71" i="20"/>
  <c r="CH75" i="20"/>
  <c r="CD75" i="20"/>
  <c r="CG75" i="20"/>
  <c r="CC75" i="20"/>
  <c r="CF75" i="20"/>
  <c r="CB75" i="20"/>
  <c r="CJ81" i="20"/>
  <c r="BB63" i="20"/>
  <c r="CH67" i="20"/>
  <c r="CD67" i="20"/>
  <c r="CG67" i="20"/>
  <c r="CC67" i="20"/>
  <c r="CF67" i="20"/>
  <c r="CB67" i="20"/>
  <c r="BJ78" i="20"/>
  <c r="CH79" i="20"/>
  <c r="CD79" i="20"/>
  <c r="CG79" i="20"/>
  <c r="CC79" i="20"/>
  <c r="CF79" i="20"/>
  <c r="CB79" i="20"/>
  <c r="CH87" i="20"/>
  <c r="CD87" i="20"/>
  <c r="BJ66" i="20"/>
  <c r="CC66" i="20"/>
  <c r="CG66" i="20"/>
  <c r="BJ67" i="20"/>
  <c r="CD69" i="20"/>
  <c r="CJ69" i="20" s="1"/>
  <c r="BJ70" i="20"/>
  <c r="CC70" i="20"/>
  <c r="CG70" i="20"/>
  <c r="CD73" i="20"/>
  <c r="CJ73" i="20" s="1"/>
  <c r="BJ74" i="20"/>
  <c r="CC74" i="20"/>
  <c r="CG74" i="20"/>
  <c r="BB75" i="20"/>
  <c r="BJ75" i="20"/>
  <c r="CD77" i="20"/>
  <c r="CJ77" i="20" s="1"/>
  <c r="CC78" i="20"/>
  <c r="CJ78" i="20" s="1"/>
  <c r="CG78" i="20"/>
  <c r="BB79" i="20"/>
  <c r="BJ79" i="20"/>
  <c r="BZ79" i="20"/>
  <c r="BZ80" i="20"/>
  <c r="CD81" i="20"/>
  <c r="CH81" i="20"/>
  <c r="BJ82" i="20"/>
  <c r="CC82" i="20"/>
  <c r="CG82" i="20"/>
  <c r="BB83" i="20"/>
  <c r="BJ83" i="20"/>
  <c r="CB83" i="20"/>
  <c r="CF83" i="20"/>
  <c r="BZ84" i="20"/>
  <c r="CD85" i="20"/>
  <c r="CJ85" i="20" s="1"/>
  <c r="CH85" i="20"/>
  <c r="BJ86" i="20"/>
  <c r="BZ87" i="20"/>
  <c r="CE87" i="20"/>
  <c r="CF89" i="20"/>
  <c r="CB89" i="20"/>
  <c r="CH89" i="20"/>
  <c r="CD89" i="20"/>
  <c r="CJ89" i="20" s="1"/>
  <c r="BB90" i="20"/>
  <c r="CH95" i="20"/>
  <c r="CD95" i="20"/>
  <c r="CF95" i="20"/>
  <c r="CB95" i="20"/>
  <c r="CF97" i="20"/>
  <c r="CB97" i="20"/>
  <c r="CH97" i="20"/>
  <c r="CD97" i="20"/>
  <c r="CH103" i="20"/>
  <c r="CD103" i="20"/>
  <c r="CF103" i="20"/>
  <c r="CB103" i="20"/>
  <c r="CF105" i="20"/>
  <c r="CB105" i="20"/>
  <c r="CH105" i="20"/>
  <c r="CD105" i="20"/>
  <c r="BB106" i="20"/>
  <c r="CH119" i="20"/>
  <c r="CD119" i="20"/>
  <c r="CF119" i="20"/>
  <c r="CB119" i="20"/>
  <c r="CG119" i="20"/>
  <c r="CE119" i="20"/>
  <c r="CC119" i="20"/>
  <c r="CD66" i="20"/>
  <c r="CD70" i="20"/>
  <c r="CD74" i="20"/>
  <c r="CD78" i="20"/>
  <c r="CC83" i="20"/>
  <c r="CG83" i="20"/>
  <c r="CA87" i="20"/>
  <c r="CF87" i="20"/>
  <c r="CH111" i="20"/>
  <c r="CD111" i="20"/>
  <c r="CG111" i="20"/>
  <c r="CC111" i="20"/>
  <c r="CF111" i="20"/>
  <c r="CB111" i="20"/>
  <c r="CD83" i="20"/>
  <c r="CB87" i="20"/>
  <c r="CG87" i="20"/>
  <c r="CH91" i="20"/>
  <c r="CD91" i="20"/>
  <c r="CF91" i="20"/>
  <c r="CB91" i="20"/>
  <c r="CF93" i="20"/>
  <c r="CB93" i="20"/>
  <c r="CJ93" i="20" s="1"/>
  <c r="CH93" i="20"/>
  <c r="CD93" i="20"/>
  <c r="CH99" i="20"/>
  <c r="CD99" i="20"/>
  <c r="CF99" i="20"/>
  <c r="CB99" i="20"/>
  <c r="CF101" i="20"/>
  <c r="CB101" i="20"/>
  <c r="CJ101" i="20" s="1"/>
  <c r="CH101" i="20"/>
  <c r="CD101" i="20"/>
  <c r="CH107" i="20"/>
  <c r="CD107" i="20"/>
  <c r="CF107" i="20"/>
  <c r="CB107" i="20"/>
  <c r="CF109" i="20"/>
  <c r="CB109" i="20"/>
  <c r="CJ109" i="20" s="1"/>
  <c r="CH109" i="20"/>
  <c r="CD109" i="20"/>
  <c r="BB134" i="20"/>
  <c r="CD113" i="20"/>
  <c r="CH113" i="20"/>
  <c r="BJ114" i="20"/>
  <c r="CB115" i="20"/>
  <c r="BZ117" i="20"/>
  <c r="CH123" i="20"/>
  <c r="CD123" i="20"/>
  <c r="CG123" i="20"/>
  <c r="CC123" i="20"/>
  <c r="CF123" i="20"/>
  <c r="CB123" i="20"/>
  <c r="CH131" i="20"/>
  <c r="CD131" i="20"/>
  <c r="CG131" i="20"/>
  <c r="CC131" i="20"/>
  <c r="CF131" i="20"/>
  <c r="CB131" i="20"/>
  <c r="BB137" i="20"/>
  <c r="CH115" i="20"/>
  <c r="CD115" i="20"/>
  <c r="CF117" i="20"/>
  <c r="CB117" i="20"/>
  <c r="CH117" i="20"/>
  <c r="CD117" i="20"/>
  <c r="CC88" i="20"/>
  <c r="CJ88" i="20" s="1"/>
  <c r="BB89" i="20"/>
  <c r="BJ89" i="20"/>
  <c r="BZ90" i="20"/>
  <c r="CC92" i="20"/>
  <c r="CJ92" i="20" s="1"/>
  <c r="BB93" i="20"/>
  <c r="BJ93" i="20"/>
  <c r="CC96" i="20"/>
  <c r="BB97" i="20"/>
  <c r="BJ97" i="20"/>
  <c r="BZ98" i="20"/>
  <c r="CC100" i="20"/>
  <c r="BB101" i="20"/>
  <c r="BJ101" i="20"/>
  <c r="BZ102" i="20"/>
  <c r="CC104" i="20"/>
  <c r="BB105" i="20"/>
  <c r="BJ105" i="20"/>
  <c r="BZ106" i="20"/>
  <c r="CC108" i="20"/>
  <c r="BB109" i="20"/>
  <c r="BJ109" i="20"/>
  <c r="CC112" i="20"/>
  <c r="BB113" i="20"/>
  <c r="BJ113" i="20"/>
  <c r="CB113" i="20"/>
  <c r="BZ114" i="20"/>
  <c r="CE115" i="20"/>
  <c r="BJ116" i="20"/>
  <c r="CC117" i="20"/>
  <c r="CA123" i="20"/>
  <c r="CH127" i="20"/>
  <c r="CD127" i="20"/>
  <c r="CG127" i="20"/>
  <c r="CC127" i="20"/>
  <c r="CF127" i="20"/>
  <c r="CB127" i="20"/>
  <c r="CA131" i="20"/>
  <c r="CD121" i="20"/>
  <c r="CH121" i="20"/>
  <c r="BJ122" i="20"/>
  <c r="CD125" i="20"/>
  <c r="CH125" i="20"/>
  <c r="BJ126" i="20"/>
  <c r="CD129" i="20"/>
  <c r="CH129" i="20"/>
  <c r="BJ130" i="20"/>
  <c r="CB132" i="20"/>
  <c r="CC133" i="20"/>
  <c r="CB135" i="20"/>
  <c r="CG136" i="20"/>
  <c r="CC136" i="20"/>
  <c r="CF137" i="20"/>
  <c r="CB137" i="20"/>
  <c r="CJ138" i="20"/>
  <c r="CH144" i="20"/>
  <c r="CD144" i="20"/>
  <c r="CG144" i="20"/>
  <c r="CC144" i="20"/>
  <c r="CF144" i="20"/>
  <c r="CB144" i="20"/>
  <c r="CJ146" i="20"/>
  <c r="CH152" i="20"/>
  <c r="CD152" i="20"/>
  <c r="CG152" i="20"/>
  <c r="CC152" i="20"/>
  <c r="CF152" i="20"/>
  <c r="CB152" i="20"/>
  <c r="CJ154" i="20"/>
  <c r="CH176" i="20"/>
  <c r="CD176" i="20"/>
  <c r="CG176" i="20"/>
  <c r="CC176" i="20"/>
  <c r="CF176" i="20"/>
  <c r="CE176" i="20"/>
  <c r="CB176" i="20"/>
  <c r="CA176" i="20"/>
  <c r="CG132" i="20"/>
  <c r="CC132" i="20"/>
  <c r="BZ133" i="20"/>
  <c r="CF133" i="20"/>
  <c r="CB133" i="20"/>
  <c r="CH135" i="20"/>
  <c r="CD135" i="20"/>
  <c r="CC116" i="20"/>
  <c r="CJ116" i="20" s="1"/>
  <c r="BJ117" i="20"/>
  <c r="CC120" i="20"/>
  <c r="CJ120" i="20" s="1"/>
  <c r="BB121" i="20"/>
  <c r="BJ121" i="20"/>
  <c r="CB121" i="20"/>
  <c r="CJ121" i="20" s="1"/>
  <c r="BZ122" i="20"/>
  <c r="CC124" i="20"/>
  <c r="BB125" i="20"/>
  <c r="BJ125" i="20"/>
  <c r="CB125" i="20"/>
  <c r="CJ125" i="20" s="1"/>
  <c r="BZ126" i="20"/>
  <c r="CC128" i="20"/>
  <c r="CJ128" i="20" s="1"/>
  <c r="BB129" i="20"/>
  <c r="BJ129" i="20"/>
  <c r="CB129" i="20"/>
  <c r="CE132" i="20"/>
  <c r="BB133" i="20"/>
  <c r="CE133" i="20"/>
  <c r="CE135" i="20"/>
  <c r="BJ136" i="20"/>
  <c r="CA136" i="20"/>
  <c r="CF136" i="20"/>
  <c r="CA137" i="20"/>
  <c r="CG137" i="20"/>
  <c r="BB138" i="20"/>
  <c r="CH140" i="20"/>
  <c r="CD140" i="20"/>
  <c r="CG140" i="20"/>
  <c r="CC140" i="20"/>
  <c r="CF140" i="20"/>
  <c r="CB140" i="20"/>
  <c r="CJ142" i="20"/>
  <c r="CA144" i="20"/>
  <c r="BZ148" i="20"/>
  <c r="CH148" i="20"/>
  <c r="CD148" i="20"/>
  <c r="CG148" i="20"/>
  <c r="CC148" i="20"/>
  <c r="CF148" i="20"/>
  <c r="CB148" i="20"/>
  <c r="CJ148" i="20" s="1"/>
  <c r="CJ150" i="20"/>
  <c r="CA152" i="20"/>
  <c r="CH156" i="20"/>
  <c r="CD156" i="20"/>
  <c r="CG156" i="20"/>
  <c r="CC156" i="20"/>
  <c r="CF156" i="20"/>
  <c r="CB156" i="20"/>
  <c r="CJ156" i="20" s="1"/>
  <c r="CF159" i="20"/>
  <c r="CB159" i="20"/>
  <c r="CH159" i="20"/>
  <c r="CD159" i="20"/>
  <c r="CG165" i="20"/>
  <c r="CC165" i="20"/>
  <c r="CH165" i="20"/>
  <c r="CB165" i="20"/>
  <c r="CE165" i="20"/>
  <c r="CD139" i="20"/>
  <c r="CJ139" i="20" s="1"/>
  <c r="BJ140" i="20"/>
  <c r="CB141" i="20"/>
  <c r="CJ141" i="20" s="1"/>
  <c r="CF141" i="20"/>
  <c r="BB142" i="20"/>
  <c r="CD143" i="20"/>
  <c r="CJ143" i="20" s="1"/>
  <c r="CB145" i="20"/>
  <c r="CJ145" i="20" s="1"/>
  <c r="CF145" i="20"/>
  <c r="BB146" i="20"/>
  <c r="CD147" i="20"/>
  <c r="CJ147" i="20" s="1"/>
  <c r="BZ149" i="20"/>
  <c r="CB149" i="20"/>
  <c r="CF149" i="20"/>
  <c r="CD151" i="20"/>
  <c r="CJ151" i="20" s="1"/>
  <c r="BJ152" i="20"/>
  <c r="CB153" i="20"/>
  <c r="CF153" i="20"/>
  <c r="BB154" i="20"/>
  <c r="BZ155" i="20"/>
  <c r="CD155" i="20"/>
  <c r="CJ155" i="20" s="1"/>
  <c r="CB157" i="20"/>
  <c r="CF157" i="20"/>
  <c r="BB158" i="20"/>
  <c r="BZ158" i="20"/>
  <c r="CC159" i="20"/>
  <c r="CH160" i="20"/>
  <c r="CD160" i="20"/>
  <c r="CE160" i="20"/>
  <c r="CG160" i="20"/>
  <c r="CB160" i="20"/>
  <c r="CA165" i="20"/>
  <c r="CC141" i="20"/>
  <c r="CC145" i="20"/>
  <c r="CC149" i="20"/>
  <c r="BB150" i="20"/>
  <c r="BJ150" i="20"/>
  <c r="CC153" i="20"/>
  <c r="CC157" i="20"/>
  <c r="CE159" i="20"/>
  <c r="BB162" i="20"/>
  <c r="BJ163" i="20"/>
  <c r="CD165" i="20"/>
  <c r="CF166" i="20"/>
  <c r="CB166" i="20"/>
  <c r="CH166" i="20"/>
  <c r="CC166" i="20"/>
  <c r="CE166" i="20"/>
  <c r="CJ166" i="20" s="1"/>
  <c r="CG161" i="20"/>
  <c r="CC161" i="20"/>
  <c r="CJ161" i="20" s="1"/>
  <c r="CF162" i="20"/>
  <c r="CB162" i="20"/>
  <c r="CH164" i="20"/>
  <c r="CD164" i="20"/>
  <c r="CJ164" i="20" s="1"/>
  <c r="BJ165" i="20"/>
  <c r="BB166" i="20"/>
  <c r="CJ167" i="20"/>
  <c r="BZ173" i="20"/>
  <c r="CH173" i="20"/>
  <c r="CD173" i="20"/>
  <c r="CG173" i="20"/>
  <c r="CC173" i="20"/>
  <c r="CF173" i="20"/>
  <c r="CB173" i="20"/>
  <c r="CJ173" i="20" s="1"/>
  <c r="BB163" i="20"/>
  <c r="BB167" i="20"/>
  <c r="BZ169" i="20"/>
  <c r="CH169" i="20"/>
  <c r="CD169" i="20"/>
  <c r="CG169" i="20"/>
  <c r="CC169" i="20"/>
  <c r="CF169" i="20"/>
  <c r="CB169" i="20"/>
  <c r="CJ171" i="20"/>
  <c r="CF179" i="20"/>
  <c r="CB179" i="20"/>
  <c r="CH179" i="20"/>
  <c r="CC179" i="20"/>
  <c r="CG179" i="20"/>
  <c r="CA179" i="20"/>
  <c r="CE179" i="20"/>
  <c r="CD168" i="20"/>
  <c r="BJ169" i="20"/>
  <c r="CB170" i="20"/>
  <c r="CF170" i="20"/>
  <c r="BB171" i="20"/>
  <c r="CD172" i="20"/>
  <c r="CJ172" i="20" s="1"/>
  <c r="BJ173" i="20"/>
  <c r="CB174" i="20"/>
  <c r="CF174" i="20"/>
  <c r="BB175" i="20"/>
  <c r="BJ179" i="20"/>
  <c r="BZ182" i="20"/>
  <c r="CC170" i="20"/>
  <c r="CC174" i="20"/>
  <c r="CJ174" i="20" s="1"/>
  <c r="CH177" i="20"/>
  <c r="CD177" i="20"/>
  <c r="CG177" i="20"/>
  <c r="CC177" i="20"/>
  <c r="CF177" i="20"/>
  <c r="CB177" i="20"/>
  <c r="CG182" i="20"/>
  <c r="CC182" i="20"/>
  <c r="CF182" i="20"/>
  <c r="CB182" i="20"/>
  <c r="CH182" i="20"/>
  <c r="CE182" i="20"/>
  <c r="CD182" i="20"/>
  <c r="CB178" i="20"/>
  <c r="CJ178" i="20" s="1"/>
  <c r="BB179" i="20"/>
  <c r="BB180" i="20"/>
  <c r="CH181" i="20"/>
  <c r="CD181" i="20"/>
  <c r="CG181" i="20"/>
  <c r="CC181" i="20"/>
  <c r="BB183" i="20"/>
  <c r="CJ183" i="20"/>
  <c r="CH185" i="20"/>
  <c r="CD185" i="20"/>
  <c r="CJ185" i="20" s="1"/>
  <c r="CG185" i="20"/>
  <c r="CC185" i="20"/>
  <c r="BJ184" i="20"/>
  <c r="CJ186" i="20"/>
  <c r="CB186" i="20"/>
  <c r="CF186" i="20"/>
  <c r="BB187" i="20"/>
  <c r="BZ181" i="20"/>
  <c r="CB183" i="20"/>
  <c r="CC186" i="20"/>
  <c r="CB187" i="20"/>
  <c r="CJ187" i="20" s="1"/>
  <c r="AG188" i="19"/>
  <c r="AF188" i="19"/>
  <c r="AE188" i="19"/>
  <c r="AD188" i="19"/>
  <c r="AC188" i="19"/>
  <c r="AB188" i="19"/>
  <c r="AA188" i="19"/>
  <c r="Z188" i="19"/>
  <c r="Y188" i="19"/>
  <c r="AG187" i="19"/>
  <c r="AF187" i="19"/>
  <c r="AE187" i="19"/>
  <c r="AD187" i="19"/>
  <c r="AC187" i="19"/>
  <c r="AB187" i="19"/>
  <c r="AA187" i="19"/>
  <c r="Z187" i="19"/>
  <c r="Y187" i="19"/>
  <c r="AG186" i="19"/>
  <c r="AF186" i="19"/>
  <c r="AE186" i="19"/>
  <c r="AD186" i="19"/>
  <c r="AC186" i="19"/>
  <c r="AB186" i="19"/>
  <c r="AA186" i="19"/>
  <c r="Z186" i="19"/>
  <c r="Y186" i="19"/>
  <c r="AG185" i="19"/>
  <c r="AF185" i="19"/>
  <c r="AE185" i="19"/>
  <c r="AD185" i="19"/>
  <c r="AC185" i="19"/>
  <c r="AB185" i="19"/>
  <c r="AA185" i="19"/>
  <c r="Z185" i="19"/>
  <c r="Y185" i="19"/>
  <c r="AG184" i="19"/>
  <c r="AF184" i="19"/>
  <c r="AE184" i="19"/>
  <c r="AD184" i="19"/>
  <c r="AC184" i="19"/>
  <c r="AB184" i="19"/>
  <c r="AA184" i="19"/>
  <c r="Z184" i="19"/>
  <c r="Y184" i="19"/>
  <c r="AG183" i="19"/>
  <c r="AF183" i="19"/>
  <c r="AE183" i="19"/>
  <c r="AD183" i="19"/>
  <c r="AC183" i="19"/>
  <c r="AB183" i="19"/>
  <c r="AA183" i="19"/>
  <c r="Z183" i="19"/>
  <c r="Y183" i="19"/>
  <c r="AG182" i="19"/>
  <c r="AF182" i="19"/>
  <c r="AE182" i="19"/>
  <c r="AD182" i="19"/>
  <c r="AC182" i="19"/>
  <c r="AB182" i="19"/>
  <c r="AA182" i="19"/>
  <c r="Z182" i="19"/>
  <c r="Y182" i="19"/>
  <c r="AG181" i="19"/>
  <c r="AF181" i="19"/>
  <c r="AE181" i="19"/>
  <c r="AD181" i="19"/>
  <c r="AC181" i="19"/>
  <c r="AB181" i="19"/>
  <c r="AA181" i="19"/>
  <c r="Z181" i="19"/>
  <c r="Y181" i="19"/>
  <c r="AG180" i="19"/>
  <c r="AF180" i="19"/>
  <c r="AE180" i="19"/>
  <c r="AD180" i="19"/>
  <c r="AC180" i="19"/>
  <c r="AB180" i="19"/>
  <c r="AA180" i="19"/>
  <c r="Z180" i="19"/>
  <c r="Y180" i="19"/>
  <c r="AG179" i="19"/>
  <c r="AF179" i="19"/>
  <c r="AE179" i="19"/>
  <c r="AD179" i="19"/>
  <c r="AC179" i="19"/>
  <c r="AB179" i="19"/>
  <c r="AA179" i="19"/>
  <c r="Z179" i="19"/>
  <c r="Y179" i="19"/>
  <c r="AG178" i="19"/>
  <c r="AF178" i="19"/>
  <c r="AE178" i="19"/>
  <c r="AD178" i="19"/>
  <c r="AC178" i="19"/>
  <c r="AB178" i="19"/>
  <c r="AA178" i="19"/>
  <c r="Z178" i="19"/>
  <c r="Y178" i="19"/>
  <c r="AG177" i="19"/>
  <c r="AF177" i="19"/>
  <c r="AE177" i="19"/>
  <c r="AD177" i="19"/>
  <c r="AC177" i="19"/>
  <c r="AB177" i="19"/>
  <c r="AA177" i="19"/>
  <c r="Z177" i="19"/>
  <c r="Y177" i="19"/>
  <c r="AG176" i="19"/>
  <c r="AF176" i="19"/>
  <c r="AE176" i="19"/>
  <c r="AD176" i="19"/>
  <c r="AC176" i="19"/>
  <c r="AB176" i="19"/>
  <c r="AA176" i="19"/>
  <c r="Z176" i="19"/>
  <c r="Y176" i="19"/>
  <c r="AG175" i="19"/>
  <c r="AF175" i="19"/>
  <c r="AE175" i="19"/>
  <c r="AD175" i="19"/>
  <c r="AC175" i="19"/>
  <c r="AB175" i="19"/>
  <c r="AA175" i="19"/>
  <c r="Z175" i="19"/>
  <c r="Y175" i="19"/>
  <c r="AG174" i="19"/>
  <c r="AF174" i="19"/>
  <c r="AE174" i="19"/>
  <c r="AD174" i="19"/>
  <c r="AC174" i="19"/>
  <c r="AB174" i="19"/>
  <c r="AA174" i="19"/>
  <c r="Z174" i="19"/>
  <c r="Y174" i="19"/>
  <c r="AG173" i="19"/>
  <c r="AF173" i="19"/>
  <c r="AE173" i="19"/>
  <c r="AD173" i="19"/>
  <c r="AC173" i="19"/>
  <c r="AB173" i="19"/>
  <c r="AA173" i="19"/>
  <c r="Z173" i="19"/>
  <c r="Y173" i="19"/>
  <c r="AG172" i="19"/>
  <c r="AF172" i="19"/>
  <c r="AE172" i="19"/>
  <c r="AD172" i="19"/>
  <c r="AC172" i="19"/>
  <c r="AB172" i="19"/>
  <c r="AA172" i="19"/>
  <c r="Z172" i="19"/>
  <c r="Y172" i="19"/>
  <c r="AG171" i="19"/>
  <c r="AF171" i="19"/>
  <c r="AE171" i="19"/>
  <c r="AD171" i="19"/>
  <c r="AC171" i="19"/>
  <c r="AB171" i="19"/>
  <c r="AA171" i="19"/>
  <c r="Z171" i="19"/>
  <c r="Y171" i="19"/>
  <c r="AG170" i="19"/>
  <c r="AF170" i="19"/>
  <c r="AE170" i="19"/>
  <c r="AD170" i="19"/>
  <c r="AC170" i="19"/>
  <c r="AB170" i="19"/>
  <c r="AA170" i="19"/>
  <c r="Z170" i="19"/>
  <c r="Y170" i="19"/>
  <c r="AG169" i="19"/>
  <c r="AF169" i="19"/>
  <c r="AE169" i="19"/>
  <c r="AD169" i="19"/>
  <c r="AC169" i="19"/>
  <c r="AB169" i="19"/>
  <c r="AA169" i="19"/>
  <c r="Z169" i="19"/>
  <c r="Y169" i="19"/>
  <c r="AG168" i="19"/>
  <c r="AF168" i="19"/>
  <c r="AE168" i="19"/>
  <c r="AD168" i="19"/>
  <c r="AC168" i="19"/>
  <c r="AB168" i="19"/>
  <c r="AA168" i="19"/>
  <c r="Z168" i="19"/>
  <c r="Y168" i="19"/>
  <c r="AG167" i="19"/>
  <c r="AF167" i="19"/>
  <c r="AE167" i="19"/>
  <c r="AD167" i="19"/>
  <c r="AC167" i="19"/>
  <c r="AB167" i="19"/>
  <c r="AA167" i="19"/>
  <c r="Z167" i="19"/>
  <c r="Y167" i="19"/>
  <c r="AG166" i="19"/>
  <c r="AF166" i="19"/>
  <c r="AE166" i="19"/>
  <c r="AD166" i="19"/>
  <c r="AC166" i="19"/>
  <c r="AB166" i="19"/>
  <c r="AA166" i="19"/>
  <c r="Z166" i="19"/>
  <c r="Y166" i="19"/>
  <c r="AG165" i="19"/>
  <c r="AF165" i="19"/>
  <c r="AE165" i="19"/>
  <c r="AD165" i="19"/>
  <c r="AC165" i="19"/>
  <c r="AB165" i="19"/>
  <c r="AA165" i="19"/>
  <c r="Z165" i="19"/>
  <c r="Y165" i="19"/>
  <c r="AG164" i="19"/>
  <c r="AF164" i="19"/>
  <c r="AE164" i="19"/>
  <c r="AD164" i="19"/>
  <c r="AC164" i="19"/>
  <c r="AB164" i="19"/>
  <c r="AA164" i="19"/>
  <c r="Z164" i="19"/>
  <c r="Y164" i="19"/>
  <c r="AG163" i="19"/>
  <c r="AF163" i="19"/>
  <c r="AE163" i="19"/>
  <c r="AD163" i="19"/>
  <c r="AC163" i="19"/>
  <c r="AB163" i="19"/>
  <c r="AA163" i="19"/>
  <c r="Z163" i="19"/>
  <c r="Y163" i="19"/>
  <c r="AG162" i="19"/>
  <c r="AF162" i="19"/>
  <c r="AE162" i="19"/>
  <c r="AD162" i="19"/>
  <c r="AC162" i="19"/>
  <c r="AB162" i="19"/>
  <c r="AA162" i="19"/>
  <c r="Z162" i="19"/>
  <c r="Y162" i="19"/>
  <c r="AG161" i="19"/>
  <c r="AF161" i="19"/>
  <c r="AE161" i="19"/>
  <c r="AD161" i="19"/>
  <c r="AC161" i="19"/>
  <c r="AB161" i="19"/>
  <c r="AA161" i="19"/>
  <c r="Z161" i="19"/>
  <c r="Y161" i="19"/>
  <c r="AG160" i="19"/>
  <c r="AF160" i="19"/>
  <c r="AE160" i="19"/>
  <c r="AD160" i="19"/>
  <c r="AC160" i="19"/>
  <c r="AB160" i="19"/>
  <c r="AA160" i="19"/>
  <c r="Z160" i="19"/>
  <c r="Y160" i="19"/>
  <c r="AG159" i="19"/>
  <c r="AF159" i="19"/>
  <c r="AE159" i="19"/>
  <c r="AD159" i="19"/>
  <c r="AC159" i="19"/>
  <c r="AB159" i="19"/>
  <c r="AA159" i="19"/>
  <c r="Z159" i="19"/>
  <c r="Y159" i="19"/>
  <c r="AG158" i="19"/>
  <c r="AF158" i="19"/>
  <c r="AE158" i="19"/>
  <c r="AD158" i="19"/>
  <c r="AC158" i="19"/>
  <c r="AB158" i="19"/>
  <c r="AA158" i="19"/>
  <c r="Z158" i="19"/>
  <c r="Y158" i="19"/>
  <c r="AG157" i="19"/>
  <c r="AF157" i="19"/>
  <c r="AE157" i="19"/>
  <c r="AD157" i="19"/>
  <c r="AC157" i="19"/>
  <c r="AB157" i="19"/>
  <c r="AA157" i="19"/>
  <c r="Z157" i="19"/>
  <c r="Y157" i="19"/>
  <c r="AG156" i="19"/>
  <c r="AF156" i="19"/>
  <c r="AE156" i="19"/>
  <c r="AD156" i="19"/>
  <c r="AC156" i="19"/>
  <c r="AB156" i="19"/>
  <c r="AA156" i="19"/>
  <c r="Z156" i="19"/>
  <c r="Y156" i="19"/>
  <c r="AG155" i="19"/>
  <c r="AF155" i="19"/>
  <c r="AE155" i="19"/>
  <c r="AD155" i="19"/>
  <c r="AC155" i="19"/>
  <c r="AB155" i="19"/>
  <c r="AA155" i="19"/>
  <c r="Z155" i="19"/>
  <c r="Y155" i="19"/>
  <c r="AG154" i="19"/>
  <c r="AF154" i="19"/>
  <c r="AE154" i="19"/>
  <c r="AD154" i="19"/>
  <c r="AC154" i="19"/>
  <c r="AB154" i="19"/>
  <c r="AA154" i="19"/>
  <c r="Z154" i="19"/>
  <c r="Y154" i="19"/>
  <c r="AG153" i="19"/>
  <c r="AF153" i="19"/>
  <c r="AE153" i="19"/>
  <c r="AD153" i="19"/>
  <c r="AC153" i="19"/>
  <c r="AB153" i="19"/>
  <c r="AA153" i="19"/>
  <c r="Z153" i="19"/>
  <c r="Y153" i="19"/>
  <c r="AG152" i="19"/>
  <c r="AF152" i="19"/>
  <c r="AE152" i="19"/>
  <c r="AD152" i="19"/>
  <c r="AC152" i="19"/>
  <c r="AB152" i="19"/>
  <c r="AA152" i="19"/>
  <c r="Z152" i="19"/>
  <c r="Y152" i="19"/>
  <c r="AG151" i="19"/>
  <c r="AF151" i="19"/>
  <c r="AE151" i="19"/>
  <c r="AD151" i="19"/>
  <c r="AC151" i="19"/>
  <c r="AB151" i="19"/>
  <c r="AA151" i="19"/>
  <c r="Z151" i="19"/>
  <c r="Y151" i="19"/>
  <c r="AG150" i="19"/>
  <c r="AF150" i="19"/>
  <c r="AE150" i="19"/>
  <c r="AD150" i="19"/>
  <c r="AC150" i="19"/>
  <c r="AB150" i="19"/>
  <c r="AA150" i="19"/>
  <c r="Z150" i="19"/>
  <c r="Y150" i="19"/>
  <c r="AG149" i="19"/>
  <c r="AF149" i="19"/>
  <c r="AE149" i="19"/>
  <c r="AD149" i="19"/>
  <c r="AC149" i="19"/>
  <c r="AB149" i="19"/>
  <c r="AA149" i="19"/>
  <c r="Z149" i="19"/>
  <c r="Y149" i="19"/>
  <c r="AG148" i="19"/>
  <c r="AF148" i="19"/>
  <c r="AE148" i="19"/>
  <c r="AD148" i="19"/>
  <c r="AC148" i="19"/>
  <c r="AB148" i="19"/>
  <c r="AA148" i="19"/>
  <c r="Z148" i="19"/>
  <c r="Y148" i="19"/>
  <c r="AG147" i="19"/>
  <c r="AF147" i="19"/>
  <c r="AE147" i="19"/>
  <c r="AD147" i="19"/>
  <c r="AC147" i="19"/>
  <c r="AB147" i="19"/>
  <c r="AA147" i="19"/>
  <c r="Z147" i="19"/>
  <c r="Y147" i="19"/>
  <c r="AG146" i="19"/>
  <c r="AF146" i="19"/>
  <c r="AE146" i="19"/>
  <c r="AD146" i="19"/>
  <c r="AC146" i="19"/>
  <c r="AB146" i="19"/>
  <c r="AA146" i="19"/>
  <c r="Z146" i="19"/>
  <c r="Y146" i="19"/>
  <c r="AG145" i="19"/>
  <c r="AF145" i="19"/>
  <c r="AE145" i="19"/>
  <c r="AD145" i="19"/>
  <c r="AC145" i="19"/>
  <c r="AB145" i="19"/>
  <c r="AA145" i="19"/>
  <c r="Z145" i="19"/>
  <c r="Y145" i="19"/>
  <c r="AG144" i="19"/>
  <c r="AF144" i="19"/>
  <c r="AE144" i="19"/>
  <c r="AD144" i="19"/>
  <c r="AC144" i="19"/>
  <c r="AB144" i="19"/>
  <c r="AA144" i="19"/>
  <c r="Z144" i="19"/>
  <c r="Y144" i="19"/>
  <c r="AG143" i="19"/>
  <c r="AF143" i="19"/>
  <c r="AE143" i="19"/>
  <c r="AD143" i="19"/>
  <c r="AC143" i="19"/>
  <c r="AB143" i="19"/>
  <c r="AA143" i="19"/>
  <c r="Z143" i="19"/>
  <c r="Y143" i="19"/>
  <c r="AG142" i="19"/>
  <c r="AF142" i="19"/>
  <c r="AE142" i="19"/>
  <c r="AD142" i="19"/>
  <c r="AC142" i="19"/>
  <c r="AB142" i="19"/>
  <c r="AA142" i="19"/>
  <c r="Z142" i="19"/>
  <c r="Y142" i="19"/>
  <c r="AG141" i="19"/>
  <c r="AF141" i="19"/>
  <c r="AE141" i="19"/>
  <c r="AD141" i="19"/>
  <c r="AC141" i="19"/>
  <c r="AB141" i="19"/>
  <c r="AA141" i="19"/>
  <c r="Z141" i="19"/>
  <c r="Y141" i="19"/>
  <c r="AG140" i="19"/>
  <c r="AF140" i="19"/>
  <c r="AE140" i="19"/>
  <c r="AD140" i="19"/>
  <c r="AC140" i="19"/>
  <c r="AB140" i="19"/>
  <c r="AA140" i="19"/>
  <c r="Z140" i="19"/>
  <c r="Y140" i="19"/>
  <c r="AG139" i="19"/>
  <c r="AF139" i="19"/>
  <c r="AE139" i="19"/>
  <c r="AD139" i="19"/>
  <c r="AC139" i="19"/>
  <c r="AB139" i="19"/>
  <c r="AA139" i="19"/>
  <c r="Z139" i="19"/>
  <c r="Y139" i="19"/>
  <c r="AG138" i="19"/>
  <c r="AF138" i="19"/>
  <c r="AE138" i="19"/>
  <c r="AD138" i="19"/>
  <c r="AC138" i="19"/>
  <c r="AB138" i="19"/>
  <c r="AA138" i="19"/>
  <c r="Z138" i="19"/>
  <c r="Y138" i="19"/>
  <c r="AG137" i="19"/>
  <c r="AF137" i="19"/>
  <c r="AE137" i="19"/>
  <c r="AD137" i="19"/>
  <c r="AC137" i="19"/>
  <c r="AB137" i="19"/>
  <c r="AA137" i="19"/>
  <c r="Z137" i="19"/>
  <c r="Y137" i="19"/>
  <c r="AG136" i="19"/>
  <c r="AF136" i="19"/>
  <c r="AE136" i="19"/>
  <c r="AD136" i="19"/>
  <c r="AC136" i="19"/>
  <c r="AB136" i="19"/>
  <c r="AA136" i="19"/>
  <c r="Z136" i="19"/>
  <c r="Y136" i="19"/>
  <c r="AG135" i="19"/>
  <c r="AF135" i="19"/>
  <c r="AE135" i="19"/>
  <c r="AD135" i="19"/>
  <c r="AC135" i="19"/>
  <c r="AB135" i="19"/>
  <c r="AA135" i="19"/>
  <c r="Z135" i="19"/>
  <c r="Y135" i="19"/>
  <c r="AG134" i="19"/>
  <c r="AF134" i="19"/>
  <c r="AE134" i="19"/>
  <c r="AD134" i="19"/>
  <c r="AC134" i="19"/>
  <c r="AB134" i="19"/>
  <c r="AA134" i="19"/>
  <c r="Z134" i="19"/>
  <c r="Y134" i="19"/>
  <c r="AG133" i="19"/>
  <c r="AF133" i="19"/>
  <c r="AE133" i="19"/>
  <c r="AD133" i="19"/>
  <c r="AC133" i="19"/>
  <c r="AB133" i="19"/>
  <c r="AA133" i="19"/>
  <c r="Z133" i="19"/>
  <c r="Y133" i="19"/>
  <c r="AG132" i="19"/>
  <c r="AF132" i="19"/>
  <c r="AE132" i="19"/>
  <c r="AD132" i="19"/>
  <c r="AC132" i="19"/>
  <c r="AB132" i="19"/>
  <c r="AA132" i="19"/>
  <c r="Z132" i="19"/>
  <c r="Y132" i="19"/>
  <c r="AG131" i="19"/>
  <c r="AF131" i="19"/>
  <c r="AE131" i="19"/>
  <c r="AD131" i="19"/>
  <c r="AC131" i="19"/>
  <c r="AB131" i="19"/>
  <c r="AA131" i="19"/>
  <c r="Z131" i="19"/>
  <c r="Y131" i="19"/>
  <c r="AG130" i="19"/>
  <c r="AF130" i="19"/>
  <c r="AE130" i="19"/>
  <c r="AD130" i="19"/>
  <c r="AC130" i="19"/>
  <c r="AB130" i="19"/>
  <c r="AA130" i="19"/>
  <c r="Z130" i="19"/>
  <c r="Y130" i="19"/>
  <c r="AG129" i="19"/>
  <c r="AF129" i="19"/>
  <c r="AE129" i="19"/>
  <c r="AD129" i="19"/>
  <c r="AC129" i="19"/>
  <c r="AB129" i="19"/>
  <c r="AA129" i="19"/>
  <c r="Z129" i="19"/>
  <c r="Y129" i="19"/>
  <c r="AG128" i="19"/>
  <c r="AF128" i="19"/>
  <c r="AE128" i="19"/>
  <c r="AD128" i="19"/>
  <c r="AC128" i="19"/>
  <c r="AB128" i="19"/>
  <c r="AA128" i="19"/>
  <c r="Z128" i="19"/>
  <c r="Y128" i="19"/>
  <c r="AG127" i="19"/>
  <c r="AF127" i="19"/>
  <c r="AE127" i="19"/>
  <c r="AD127" i="19"/>
  <c r="AC127" i="19"/>
  <c r="AB127" i="19"/>
  <c r="AA127" i="19"/>
  <c r="Z127" i="19"/>
  <c r="Y127" i="19"/>
  <c r="AG126" i="19"/>
  <c r="AF126" i="19"/>
  <c r="AE126" i="19"/>
  <c r="AD126" i="19"/>
  <c r="AC126" i="19"/>
  <c r="AB126" i="19"/>
  <c r="AA126" i="19"/>
  <c r="Z126" i="19"/>
  <c r="Y126" i="19"/>
  <c r="AG125" i="19"/>
  <c r="AF125" i="19"/>
  <c r="AE125" i="19"/>
  <c r="AD125" i="19"/>
  <c r="AC125" i="19"/>
  <c r="AB125" i="19"/>
  <c r="AA125" i="19"/>
  <c r="Z125" i="19"/>
  <c r="Y125" i="19"/>
  <c r="AG124" i="19"/>
  <c r="AF124" i="19"/>
  <c r="AE124" i="19"/>
  <c r="AD124" i="19"/>
  <c r="AC124" i="19"/>
  <c r="AB124" i="19"/>
  <c r="AA124" i="19"/>
  <c r="Z124" i="19"/>
  <c r="Y124" i="19"/>
  <c r="AG123" i="19"/>
  <c r="AF123" i="19"/>
  <c r="AE123" i="19"/>
  <c r="AD123" i="19"/>
  <c r="AC123" i="19"/>
  <c r="AB123" i="19"/>
  <c r="AA123" i="19"/>
  <c r="Z123" i="19"/>
  <c r="Y123" i="19"/>
  <c r="AG122" i="19"/>
  <c r="AF122" i="19"/>
  <c r="AE122" i="19"/>
  <c r="AD122" i="19"/>
  <c r="AC122" i="19"/>
  <c r="AB122" i="19"/>
  <c r="AA122" i="19"/>
  <c r="Z122" i="19"/>
  <c r="Y122" i="19"/>
  <c r="AG121" i="19"/>
  <c r="AF121" i="19"/>
  <c r="AE121" i="19"/>
  <c r="AD121" i="19"/>
  <c r="AC121" i="19"/>
  <c r="AB121" i="19"/>
  <c r="AA121" i="19"/>
  <c r="Z121" i="19"/>
  <c r="Y121" i="19"/>
  <c r="AG120" i="19"/>
  <c r="AF120" i="19"/>
  <c r="AE120" i="19"/>
  <c r="AD120" i="19"/>
  <c r="AC120" i="19"/>
  <c r="AB120" i="19"/>
  <c r="AA120" i="19"/>
  <c r="Z120" i="19"/>
  <c r="Y120" i="19"/>
  <c r="AG119" i="19"/>
  <c r="AF119" i="19"/>
  <c r="AE119" i="19"/>
  <c r="AD119" i="19"/>
  <c r="AC119" i="19"/>
  <c r="AB119" i="19"/>
  <c r="AA119" i="19"/>
  <c r="Z119" i="19"/>
  <c r="Y119" i="19"/>
  <c r="AG118" i="19"/>
  <c r="AF118" i="19"/>
  <c r="AE118" i="19"/>
  <c r="AD118" i="19"/>
  <c r="AC118" i="19"/>
  <c r="AB118" i="19"/>
  <c r="AA118" i="19"/>
  <c r="Z118" i="19"/>
  <c r="Y118" i="19"/>
  <c r="AG117" i="19"/>
  <c r="AF117" i="19"/>
  <c r="AE117" i="19"/>
  <c r="AD117" i="19"/>
  <c r="AC117" i="19"/>
  <c r="AB117" i="19"/>
  <c r="AA117" i="19"/>
  <c r="Z117" i="19"/>
  <c r="Y117" i="19"/>
  <c r="AG116" i="19"/>
  <c r="AF116" i="19"/>
  <c r="AE116" i="19"/>
  <c r="AD116" i="19"/>
  <c r="AC116" i="19"/>
  <c r="AB116" i="19"/>
  <c r="AA116" i="19"/>
  <c r="Z116" i="19"/>
  <c r="Y116" i="19"/>
  <c r="AG115" i="19"/>
  <c r="AF115" i="19"/>
  <c r="AE115" i="19"/>
  <c r="AD115" i="19"/>
  <c r="AC115" i="19"/>
  <c r="AB115" i="19"/>
  <c r="AA115" i="19"/>
  <c r="Z115" i="19"/>
  <c r="Y115" i="19"/>
  <c r="AG114" i="19"/>
  <c r="AF114" i="19"/>
  <c r="AE114" i="19"/>
  <c r="AD114" i="19"/>
  <c r="AC114" i="19"/>
  <c r="AB114" i="19"/>
  <c r="AA114" i="19"/>
  <c r="Z114" i="19"/>
  <c r="Y114" i="19"/>
  <c r="AG113" i="19"/>
  <c r="AF113" i="19"/>
  <c r="AE113" i="19"/>
  <c r="AD113" i="19"/>
  <c r="AC113" i="19"/>
  <c r="AB113" i="19"/>
  <c r="AA113" i="19"/>
  <c r="Z113" i="19"/>
  <c r="Y113" i="19"/>
  <c r="AG112" i="19"/>
  <c r="AF112" i="19"/>
  <c r="AE112" i="19"/>
  <c r="AD112" i="19"/>
  <c r="AC112" i="19"/>
  <c r="AB112" i="19"/>
  <c r="AA112" i="19"/>
  <c r="Z112" i="19"/>
  <c r="Y112" i="19"/>
  <c r="AG111" i="19"/>
  <c r="AF111" i="19"/>
  <c r="AE111" i="19"/>
  <c r="AD111" i="19"/>
  <c r="AC111" i="19"/>
  <c r="AB111" i="19"/>
  <c r="AA111" i="19"/>
  <c r="Z111" i="19"/>
  <c r="Y111" i="19"/>
  <c r="AG110" i="19"/>
  <c r="AF110" i="19"/>
  <c r="AE110" i="19"/>
  <c r="AD110" i="19"/>
  <c r="AC110" i="19"/>
  <c r="AB110" i="19"/>
  <c r="AA110" i="19"/>
  <c r="Z110" i="19"/>
  <c r="Y110" i="19"/>
  <c r="AG109" i="19"/>
  <c r="AF109" i="19"/>
  <c r="AE109" i="19"/>
  <c r="AD109" i="19"/>
  <c r="AC109" i="19"/>
  <c r="AB109" i="19"/>
  <c r="AA109" i="19"/>
  <c r="Z109" i="19"/>
  <c r="Y109" i="19"/>
  <c r="AG108" i="19"/>
  <c r="AF108" i="19"/>
  <c r="AE108" i="19"/>
  <c r="AD108" i="19"/>
  <c r="AC108" i="19"/>
  <c r="AB108" i="19"/>
  <c r="AA108" i="19"/>
  <c r="Z108" i="19"/>
  <c r="Y108" i="19"/>
  <c r="AG107" i="19"/>
  <c r="AF107" i="19"/>
  <c r="AE107" i="19"/>
  <c r="AD107" i="19"/>
  <c r="AC107" i="19"/>
  <c r="AB107" i="19"/>
  <c r="AA107" i="19"/>
  <c r="Z107" i="19"/>
  <c r="Y107" i="19"/>
  <c r="AG106" i="19"/>
  <c r="AF106" i="19"/>
  <c r="AE106" i="19"/>
  <c r="AD106" i="19"/>
  <c r="AC106" i="19"/>
  <c r="AB106" i="19"/>
  <c r="AA106" i="19"/>
  <c r="Z106" i="19"/>
  <c r="Y106" i="19"/>
  <c r="AG105" i="19"/>
  <c r="AF105" i="19"/>
  <c r="AE105" i="19"/>
  <c r="AD105" i="19"/>
  <c r="AC105" i="19"/>
  <c r="AB105" i="19"/>
  <c r="AA105" i="19"/>
  <c r="Z105" i="19"/>
  <c r="Y105" i="19"/>
  <c r="AG104" i="19"/>
  <c r="AF104" i="19"/>
  <c r="AE104" i="19"/>
  <c r="AD104" i="19"/>
  <c r="AC104" i="19"/>
  <c r="AB104" i="19"/>
  <c r="AA104" i="19"/>
  <c r="Z104" i="19"/>
  <c r="Y104" i="19"/>
  <c r="AG103" i="19"/>
  <c r="AF103" i="19"/>
  <c r="AE103" i="19"/>
  <c r="AD103" i="19"/>
  <c r="AC103" i="19"/>
  <c r="AB103" i="19"/>
  <c r="AA103" i="19"/>
  <c r="Z103" i="19"/>
  <c r="Y103" i="19"/>
  <c r="AG102" i="19"/>
  <c r="AF102" i="19"/>
  <c r="AE102" i="19"/>
  <c r="AD102" i="19"/>
  <c r="AC102" i="19"/>
  <c r="AB102" i="19"/>
  <c r="AA102" i="19"/>
  <c r="Z102" i="19"/>
  <c r="Y102" i="19"/>
  <c r="AG101" i="19"/>
  <c r="AF101" i="19"/>
  <c r="AE101" i="19"/>
  <c r="AD101" i="19"/>
  <c r="AC101" i="19"/>
  <c r="AB101" i="19"/>
  <c r="AA101" i="19"/>
  <c r="Z101" i="19"/>
  <c r="Y101" i="19"/>
  <c r="AG100" i="19"/>
  <c r="AF100" i="19"/>
  <c r="AE100" i="19"/>
  <c r="AD100" i="19"/>
  <c r="AC100" i="19"/>
  <c r="AB100" i="19"/>
  <c r="AA100" i="19"/>
  <c r="Z100" i="19"/>
  <c r="Y100" i="19"/>
  <c r="AG99" i="19"/>
  <c r="AF99" i="19"/>
  <c r="AE99" i="19"/>
  <c r="AD99" i="19"/>
  <c r="AC99" i="19"/>
  <c r="AB99" i="19"/>
  <c r="AA99" i="19"/>
  <c r="Z99" i="19"/>
  <c r="Y99" i="19"/>
  <c r="AG98" i="19"/>
  <c r="AF98" i="19"/>
  <c r="AE98" i="19"/>
  <c r="AD98" i="19"/>
  <c r="AC98" i="19"/>
  <c r="AB98" i="19"/>
  <c r="AA98" i="19"/>
  <c r="Z98" i="19"/>
  <c r="Y98" i="19"/>
  <c r="AG97" i="19"/>
  <c r="AF97" i="19"/>
  <c r="AE97" i="19"/>
  <c r="AD97" i="19"/>
  <c r="AC97" i="19"/>
  <c r="AB97" i="19"/>
  <c r="AA97" i="19"/>
  <c r="Z97" i="19"/>
  <c r="Y97" i="19"/>
  <c r="AG96" i="19"/>
  <c r="AF96" i="19"/>
  <c r="AE96" i="19"/>
  <c r="AD96" i="19"/>
  <c r="AC96" i="19"/>
  <c r="AB96" i="19"/>
  <c r="AA96" i="19"/>
  <c r="Z96" i="19"/>
  <c r="Y96" i="19"/>
  <c r="AG95" i="19"/>
  <c r="AF95" i="19"/>
  <c r="AE95" i="19"/>
  <c r="AD95" i="19"/>
  <c r="AC95" i="19"/>
  <c r="AB95" i="19"/>
  <c r="AA95" i="19"/>
  <c r="Z95" i="19"/>
  <c r="Y95" i="19"/>
  <c r="AG94" i="19"/>
  <c r="AF94" i="19"/>
  <c r="AE94" i="19"/>
  <c r="AD94" i="19"/>
  <c r="AC94" i="19"/>
  <c r="AB94" i="19"/>
  <c r="AA94" i="19"/>
  <c r="Z94" i="19"/>
  <c r="Y94" i="19"/>
  <c r="AG93" i="19"/>
  <c r="AF93" i="19"/>
  <c r="AE93" i="19"/>
  <c r="AD93" i="19"/>
  <c r="AC93" i="19"/>
  <c r="AB93" i="19"/>
  <c r="AA93" i="19"/>
  <c r="Z93" i="19"/>
  <c r="Y93" i="19"/>
  <c r="AG92" i="19"/>
  <c r="AF92" i="19"/>
  <c r="AE92" i="19"/>
  <c r="AD92" i="19"/>
  <c r="AC92" i="19"/>
  <c r="AB92" i="19"/>
  <c r="AA92" i="19"/>
  <c r="Z92" i="19"/>
  <c r="Y92" i="19"/>
  <c r="AG91" i="19"/>
  <c r="AF91" i="19"/>
  <c r="AE91" i="19"/>
  <c r="AD91" i="19"/>
  <c r="AC91" i="19"/>
  <c r="AB91" i="19"/>
  <c r="AA91" i="19"/>
  <c r="Z91" i="19"/>
  <c r="Y91" i="19"/>
  <c r="AG90" i="19"/>
  <c r="AF90" i="19"/>
  <c r="AE90" i="19"/>
  <c r="AD90" i="19"/>
  <c r="AC90" i="19"/>
  <c r="AB90" i="19"/>
  <c r="AA90" i="19"/>
  <c r="Z90" i="19"/>
  <c r="Y90" i="19"/>
  <c r="AG89" i="19"/>
  <c r="AF89" i="19"/>
  <c r="AE89" i="19"/>
  <c r="AD89" i="19"/>
  <c r="AC89" i="19"/>
  <c r="AB89" i="19"/>
  <c r="AA89" i="19"/>
  <c r="Z89" i="19"/>
  <c r="Y89" i="19"/>
  <c r="AG88" i="19"/>
  <c r="AF88" i="19"/>
  <c r="AE88" i="19"/>
  <c r="AD88" i="19"/>
  <c r="AC88" i="19"/>
  <c r="AB88" i="19"/>
  <c r="AA88" i="19"/>
  <c r="Z88" i="19"/>
  <c r="Y88" i="19"/>
  <c r="AG87" i="19"/>
  <c r="AF87" i="19"/>
  <c r="AE87" i="19"/>
  <c r="AD87" i="19"/>
  <c r="AC87" i="19"/>
  <c r="AB87" i="19"/>
  <c r="AA87" i="19"/>
  <c r="Z87" i="19"/>
  <c r="Y87" i="19"/>
  <c r="AG86" i="19"/>
  <c r="AF86" i="19"/>
  <c r="AE86" i="19"/>
  <c r="AD86" i="19"/>
  <c r="AC86" i="19"/>
  <c r="AB86" i="19"/>
  <c r="AA86" i="19"/>
  <c r="Z86" i="19"/>
  <c r="Y86" i="19"/>
  <c r="AG85" i="19"/>
  <c r="AF85" i="19"/>
  <c r="AE85" i="19"/>
  <c r="AD85" i="19"/>
  <c r="AC85" i="19"/>
  <c r="AB85" i="19"/>
  <c r="AA85" i="19"/>
  <c r="Z85" i="19"/>
  <c r="Y85" i="19"/>
  <c r="AG84" i="19"/>
  <c r="AF84" i="19"/>
  <c r="AE84" i="19"/>
  <c r="AD84" i="19"/>
  <c r="AC84" i="19"/>
  <c r="AB84" i="19"/>
  <c r="AA84" i="19"/>
  <c r="Z84" i="19"/>
  <c r="Y84" i="19"/>
  <c r="AG83" i="19"/>
  <c r="AF83" i="19"/>
  <c r="AE83" i="19"/>
  <c r="AD83" i="19"/>
  <c r="AC83" i="19"/>
  <c r="AB83" i="19"/>
  <c r="AA83" i="19"/>
  <c r="Z83" i="19"/>
  <c r="Y83" i="19"/>
  <c r="AG82" i="19"/>
  <c r="AF82" i="19"/>
  <c r="AE82" i="19"/>
  <c r="AD82" i="19"/>
  <c r="AC82" i="19"/>
  <c r="AB82" i="19"/>
  <c r="AA82" i="19"/>
  <c r="Z82" i="19"/>
  <c r="Y82" i="19"/>
  <c r="AG81" i="19"/>
  <c r="AF81" i="19"/>
  <c r="AE81" i="19"/>
  <c r="AD81" i="19"/>
  <c r="AC81" i="19"/>
  <c r="AB81" i="19"/>
  <c r="AA81" i="19"/>
  <c r="Z81" i="19"/>
  <c r="Y81" i="19"/>
  <c r="AG80" i="19"/>
  <c r="AF80" i="19"/>
  <c r="AE80" i="19"/>
  <c r="AD80" i="19"/>
  <c r="AC80" i="19"/>
  <c r="AB80" i="19"/>
  <c r="AA80" i="19"/>
  <c r="Z80" i="19"/>
  <c r="Y80" i="19"/>
  <c r="AG79" i="19"/>
  <c r="AF79" i="19"/>
  <c r="AE79" i="19"/>
  <c r="AD79" i="19"/>
  <c r="AC79" i="19"/>
  <c r="AB79" i="19"/>
  <c r="AA79" i="19"/>
  <c r="Z79" i="19"/>
  <c r="Y79" i="19"/>
  <c r="AG78" i="19"/>
  <c r="AF78" i="19"/>
  <c r="AE78" i="19"/>
  <c r="AD78" i="19"/>
  <c r="AC78" i="19"/>
  <c r="AB78" i="19"/>
  <c r="AA78" i="19"/>
  <c r="Z78" i="19"/>
  <c r="Y78" i="19"/>
  <c r="AG77" i="19"/>
  <c r="AF77" i="19"/>
  <c r="AE77" i="19"/>
  <c r="AD77" i="19"/>
  <c r="AC77" i="19"/>
  <c r="AB77" i="19"/>
  <c r="AA77" i="19"/>
  <c r="Z77" i="19"/>
  <c r="Y77" i="19"/>
  <c r="AG76" i="19"/>
  <c r="AF76" i="19"/>
  <c r="AE76" i="19"/>
  <c r="AD76" i="19"/>
  <c r="AC76" i="19"/>
  <c r="AB76" i="19"/>
  <c r="AA76" i="19"/>
  <c r="Z76" i="19"/>
  <c r="Y76" i="19"/>
  <c r="AG75" i="19"/>
  <c r="AF75" i="19"/>
  <c r="AE75" i="19"/>
  <c r="AD75" i="19"/>
  <c r="AC75" i="19"/>
  <c r="AB75" i="19"/>
  <c r="AA75" i="19"/>
  <c r="Z75" i="19"/>
  <c r="Y75" i="19"/>
  <c r="AG74" i="19"/>
  <c r="AF74" i="19"/>
  <c r="AE74" i="19"/>
  <c r="AD74" i="19"/>
  <c r="AC74" i="19"/>
  <c r="AB74" i="19"/>
  <c r="AA74" i="19"/>
  <c r="Z74" i="19"/>
  <c r="Y74" i="19"/>
  <c r="AG73" i="19"/>
  <c r="AF73" i="19"/>
  <c r="AE73" i="19"/>
  <c r="AD73" i="19"/>
  <c r="AC73" i="19"/>
  <c r="AB73" i="19"/>
  <c r="AA73" i="19"/>
  <c r="Z73" i="19"/>
  <c r="Y73" i="19"/>
  <c r="AG72" i="19"/>
  <c r="AF72" i="19"/>
  <c r="AE72" i="19"/>
  <c r="AD72" i="19"/>
  <c r="AC72" i="19"/>
  <c r="AB72" i="19"/>
  <c r="AA72" i="19"/>
  <c r="Z72" i="19"/>
  <c r="Y72" i="19"/>
  <c r="AG71" i="19"/>
  <c r="AF71" i="19"/>
  <c r="AE71" i="19"/>
  <c r="AD71" i="19"/>
  <c r="AC71" i="19"/>
  <c r="AB71" i="19"/>
  <c r="AA71" i="19"/>
  <c r="Z71" i="19"/>
  <c r="Y71" i="19"/>
  <c r="AG70" i="19"/>
  <c r="AF70" i="19"/>
  <c r="AE70" i="19"/>
  <c r="AD70" i="19"/>
  <c r="AC70" i="19"/>
  <c r="AB70" i="19"/>
  <c r="AA70" i="19"/>
  <c r="Z70" i="19"/>
  <c r="Y70" i="19"/>
  <c r="AG69" i="19"/>
  <c r="AF69" i="19"/>
  <c r="AE69" i="19"/>
  <c r="AD69" i="19"/>
  <c r="AC69" i="19"/>
  <c r="AB69" i="19"/>
  <c r="AA69" i="19"/>
  <c r="Z69" i="19"/>
  <c r="Y69" i="19"/>
  <c r="AG68" i="19"/>
  <c r="AF68" i="19"/>
  <c r="AE68" i="19"/>
  <c r="AD68" i="19"/>
  <c r="AC68" i="19"/>
  <c r="AB68" i="19"/>
  <c r="AA68" i="19"/>
  <c r="Z68" i="19"/>
  <c r="Y68" i="19"/>
  <c r="AG67" i="19"/>
  <c r="AF67" i="19"/>
  <c r="AE67" i="19"/>
  <c r="AD67" i="19"/>
  <c r="AC67" i="19"/>
  <c r="AB67" i="19"/>
  <c r="AA67" i="19"/>
  <c r="Z67" i="19"/>
  <c r="Y67" i="19"/>
  <c r="AG66" i="19"/>
  <c r="AF66" i="19"/>
  <c r="AE66" i="19"/>
  <c r="AD66" i="19"/>
  <c r="AC66" i="19"/>
  <c r="AB66" i="19"/>
  <c r="AA66" i="19"/>
  <c r="Z66" i="19"/>
  <c r="Y66" i="19"/>
  <c r="AG65" i="19"/>
  <c r="AF65" i="19"/>
  <c r="AE65" i="19"/>
  <c r="AD65" i="19"/>
  <c r="AC65" i="19"/>
  <c r="AB65" i="19"/>
  <c r="AA65" i="19"/>
  <c r="Z65" i="19"/>
  <c r="Y65" i="19"/>
  <c r="AG64" i="19"/>
  <c r="AF64" i="19"/>
  <c r="AE64" i="19"/>
  <c r="AD64" i="19"/>
  <c r="AC64" i="19"/>
  <c r="AB64" i="19"/>
  <c r="AA64" i="19"/>
  <c r="Z64" i="19"/>
  <c r="Y64" i="19"/>
  <c r="AG63" i="19"/>
  <c r="AF63" i="19"/>
  <c r="AE63" i="19"/>
  <c r="AD63" i="19"/>
  <c r="AC63" i="19"/>
  <c r="AB63" i="19"/>
  <c r="AA63" i="19"/>
  <c r="Z63" i="19"/>
  <c r="Y63" i="19"/>
  <c r="AG62" i="19"/>
  <c r="AF62" i="19"/>
  <c r="AE62" i="19"/>
  <c r="AD62" i="19"/>
  <c r="AC62" i="19"/>
  <c r="AB62" i="19"/>
  <c r="AA62" i="19"/>
  <c r="Z62" i="19"/>
  <c r="Y62" i="19"/>
  <c r="AG61" i="19"/>
  <c r="AF61" i="19"/>
  <c r="AE61" i="19"/>
  <c r="AD61" i="19"/>
  <c r="AC61" i="19"/>
  <c r="AB61" i="19"/>
  <c r="AA61" i="19"/>
  <c r="Z61" i="19"/>
  <c r="Y61" i="19"/>
  <c r="AG60" i="19"/>
  <c r="AF60" i="19"/>
  <c r="AE60" i="19"/>
  <c r="AD60" i="19"/>
  <c r="AC60" i="19"/>
  <c r="AB60" i="19"/>
  <c r="AA60" i="19"/>
  <c r="Z60" i="19"/>
  <c r="Y60" i="19"/>
  <c r="AG59" i="19"/>
  <c r="AF59" i="19"/>
  <c r="AE59" i="19"/>
  <c r="AD59" i="19"/>
  <c r="AC59" i="19"/>
  <c r="AB59" i="19"/>
  <c r="AA59" i="19"/>
  <c r="Z59" i="19"/>
  <c r="Y59" i="19"/>
  <c r="AG58" i="19"/>
  <c r="AF58" i="19"/>
  <c r="AE58" i="19"/>
  <c r="AD58" i="19"/>
  <c r="AC58" i="19"/>
  <c r="AB58" i="19"/>
  <c r="AA58" i="19"/>
  <c r="Z58" i="19"/>
  <c r="Y58" i="19"/>
  <c r="AG57" i="19"/>
  <c r="AF57" i="19"/>
  <c r="AE57" i="19"/>
  <c r="AD57" i="19"/>
  <c r="AC57" i="19"/>
  <c r="AB57" i="19"/>
  <c r="AA57" i="19"/>
  <c r="Z57" i="19"/>
  <c r="Y57" i="19"/>
  <c r="AG56" i="19"/>
  <c r="AF56" i="19"/>
  <c r="AE56" i="19"/>
  <c r="AD56" i="19"/>
  <c r="AC56" i="19"/>
  <c r="AB56" i="19"/>
  <c r="AA56" i="19"/>
  <c r="Z56" i="19"/>
  <c r="Y56" i="19"/>
  <c r="AG55" i="19"/>
  <c r="AF55" i="19"/>
  <c r="AE55" i="19"/>
  <c r="AD55" i="19"/>
  <c r="AC55" i="19"/>
  <c r="AB55" i="19"/>
  <c r="AA55" i="19"/>
  <c r="Z55" i="19"/>
  <c r="Y55" i="19"/>
  <c r="AG54" i="19"/>
  <c r="AF54" i="19"/>
  <c r="AE54" i="19"/>
  <c r="AD54" i="19"/>
  <c r="AC54" i="19"/>
  <c r="AB54" i="19"/>
  <c r="AA54" i="19"/>
  <c r="Z54" i="19"/>
  <c r="Y54" i="19"/>
  <c r="AG53" i="19"/>
  <c r="AF53" i="19"/>
  <c r="AE53" i="19"/>
  <c r="AD53" i="19"/>
  <c r="AC53" i="19"/>
  <c r="AB53" i="19"/>
  <c r="AA53" i="19"/>
  <c r="Z53" i="19"/>
  <c r="Y53" i="19"/>
  <c r="AG52" i="19"/>
  <c r="AF52" i="19"/>
  <c r="AE52" i="19"/>
  <c r="AD52" i="19"/>
  <c r="AC52" i="19"/>
  <c r="AB52" i="19"/>
  <c r="AA52" i="19"/>
  <c r="Z52" i="19"/>
  <c r="Y52" i="19"/>
  <c r="AG51" i="19"/>
  <c r="AF51" i="19"/>
  <c r="AE51" i="19"/>
  <c r="AD51" i="19"/>
  <c r="AC51" i="19"/>
  <c r="AB51" i="19"/>
  <c r="AA51" i="19"/>
  <c r="Z51" i="19"/>
  <c r="Y51" i="19"/>
  <c r="AG50" i="19"/>
  <c r="AF50" i="19"/>
  <c r="AE50" i="19"/>
  <c r="AD50" i="19"/>
  <c r="AC50" i="19"/>
  <c r="AB50" i="19"/>
  <c r="AA50" i="19"/>
  <c r="Z50" i="19"/>
  <c r="Y50" i="19"/>
  <c r="AG49" i="19"/>
  <c r="AF49" i="19"/>
  <c r="AE49" i="19"/>
  <c r="AD49" i="19"/>
  <c r="AC49" i="19"/>
  <c r="AB49" i="19"/>
  <c r="AA49" i="19"/>
  <c r="Z49" i="19"/>
  <c r="Y49" i="19"/>
  <c r="AG48" i="19"/>
  <c r="AF48" i="19"/>
  <c r="AE48" i="19"/>
  <c r="AD48" i="19"/>
  <c r="AC48" i="19"/>
  <c r="AB48" i="19"/>
  <c r="AA48" i="19"/>
  <c r="Z48" i="19"/>
  <c r="Y48" i="19"/>
  <c r="AG47" i="19"/>
  <c r="AF47" i="19"/>
  <c r="AE47" i="19"/>
  <c r="AD47" i="19"/>
  <c r="AC47" i="19"/>
  <c r="AB47" i="19"/>
  <c r="AA47" i="19"/>
  <c r="Z47" i="19"/>
  <c r="Y47" i="19"/>
  <c r="AG46" i="19"/>
  <c r="AF46" i="19"/>
  <c r="AE46" i="19"/>
  <c r="AD46" i="19"/>
  <c r="AC46" i="19"/>
  <c r="AB46" i="19"/>
  <c r="AA46" i="19"/>
  <c r="Z46" i="19"/>
  <c r="Y46" i="19"/>
  <c r="AG45" i="19"/>
  <c r="AF45" i="19"/>
  <c r="AE45" i="19"/>
  <c r="AD45" i="19"/>
  <c r="AC45" i="19"/>
  <c r="AB45" i="19"/>
  <c r="AA45" i="19"/>
  <c r="Z45" i="19"/>
  <c r="Y45" i="19"/>
  <c r="AG44" i="19"/>
  <c r="AF44" i="19"/>
  <c r="AE44" i="19"/>
  <c r="AD44" i="19"/>
  <c r="AC44" i="19"/>
  <c r="AB44" i="19"/>
  <c r="AA44" i="19"/>
  <c r="Z44" i="19"/>
  <c r="Y44" i="19"/>
  <c r="AG43" i="19"/>
  <c r="AF43" i="19"/>
  <c r="AE43" i="19"/>
  <c r="AD43" i="19"/>
  <c r="AC43" i="19"/>
  <c r="AB43" i="19"/>
  <c r="AA43" i="19"/>
  <c r="Z43" i="19"/>
  <c r="Y43" i="19"/>
  <c r="AG42" i="19"/>
  <c r="AF42" i="19"/>
  <c r="AE42" i="19"/>
  <c r="AD42" i="19"/>
  <c r="AC42" i="19"/>
  <c r="AB42" i="19"/>
  <c r="AA42" i="19"/>
  <c r="Z42" i="19"/>
  <c r="Y42" i="19"/>
  <c r="AG41" i="19"/>
  <c r="AF41" i="19"/>
  <c r="AE41" i="19"/>
  <c r="AD41" i="19"/>
  <c r="AC41" i="19"/>
  <c r="AB41" i="19"/>
  <c r="AA41" i="19"/>
  <c r="Z41" i="19"/>
  <c r="Y41" i="19"/>
  <c r="AG40" i="19"/>
  <c r="AF40" i="19"/>
  <c r="AE40" i="19"/>
  <c r="AD40" i="19"/>
  <c r="AC40" i="19"/>
  <c r="AB40" i="19"/>
  <c r="AA40" i="19"/>
  <c r="Z40" i="19"/>
  <c r="Y40" i="19"/>
  <c r="AG39" i="19"/>
  <c r="AF39" i="19"/>
  <c r="AE39" i="19"/>
  <c r="AD39" i="19"/>
  <c r="AC39" i="19"/>
  <c r="AB39" i="19"/>
  <c r="AA39" i="19"/>
  <c r="Z39" i="19"/>
  <c r="Y39" i="19"/>
  <c r="AG38" i="19"/>
  <c r="AF38" i="19"/>
  <c r="AE38" i="19"/>
  <c r="AD38" i="19"/>
  <c r="AC38" i="19"/>
  <c r="AB38" i="19"/>
  <c r="AA38" i="19"/>
  <c r="Z38" i="19"/>
  <c r="Y38" i="19"/>
  <c r="AG37" i="19"/>
  <c r="AF37" i="19"/>
  <c r="AE37" i="19"/>
  <c r="AD37" i="19"/>
  <c r="AC37" i="19"/>
  <c r="AB37" i="19"/>
  <c r="AA37" i="19"/>
  <c r="Z37" i="19"/>
  <c r="Y37" i="19"/>
  <c r="AG36" i="19"/>
  <c r="AF36" i="19"/>
  <c r="AE36" i="19"/>
  <c r="AD36" i="19"/>
  <c r="AC36" i="19"/>
  <c r="AB36" i="19"/>
  <c r="AA36" i="19"/>
  <c r="Z36" i="19"/>
  <c r="Y36" i="19"/>
  <c r="AG35" i="19"/>
  <c r="AF35" i="19"/>
  <c r="AE35" i="19"/>
  <c r="AD35" i="19"/>
  <c r="AC35" i="19"/>
  <c r="AB35" i="19"/>
  <c r="AA35" i="19"/>
  <c r="Z35" i="19"/>
  <c r="Y35" i="19"/>
  <c r="AG34" i="19"/>
  <c r="AF34" i="19"/>
  <c r="AE34" i="19"/>
  <c r="AD34" i="19"/>
  <c r="AC34" i="19"/>
  <c r="AB34" i="19"/>
  <c r="AA34" i="19"/>
  <c r="Z34" i="19"/>
  <c r="Y34" i="19"/>
  <c r="AG33" i="19"/>
  <c r="AF33" i="19"/>
  <c r="AE33" i="19"/>
  <c r="AD33" i="19"/>
  <c r="AC33" i="19"/>
  <c r="AB33" i="19"/>
  <c r="AA33" i="19"/>
  <c r="Z33" i="19"/>
  <c r="Y33" i="19"/>
  <c r="AG32" i="19"/>
  <c r="AF32" i="19"/>
  <c r="AE32" i="19"/>
  <c r="AD32" i="19"/>
  <c r="AC32" i="19"/>
  <c r="AB32" i="19"/>
  <c r="AA32" i="19"/>
  <c r="Z32" i="19"/>
  <c r="Y32" i="19"/>
  <c r="AG31" i="19"/>
  <c r="AF31" i="19"/>
  <c r="AE31" i="19"/>
  <c r="AD31" i="19"/>
  <c r="AC31" i="19"/>
  <c r="AB31" i="19"/>
  <c r="AA31" i="19"/>
  <c r="Z31" i="19"/>
  <c r="Y31" i="19"/>
  <c r="AG30" i="19"/>
  <c r="AF30" i="19"/>
  <c r="AE30" i="19"/>
  <c r="AD30" i="19"/>
  <c r="AC30" i="19"/>
  <c r="AB30" i="19"/>
  <c r="AA30" i="19"/>
  <c r="Z30" i="19"/>
  <c r="Y30" i="19"/>
  <c r="AG29" i="19"/>
  <c r="AF29" i="19"/>
  <c r="AE29" i="19"/>
  <c r="AD29" i="19"/>
  <c r="AC29" i="19"/>
  <c r="AB29" i="19"/>
  <c r="AA29" i="19"/>
  <c r="Z29" i="19"/>
  <c r="Y29" i="19"/>
  <c r="AG28" i="19"/>
  <c r="AF28" i="19"/>
  <c r="AE28" i="19"/>
  <c r="AD28" i="19"/>
  <c r="AC28" i="19"/>
  <c r="AB28" i="19"/>
  <c r="AA28" i="19"/>
  <c r="Z28" i="19"/>
  <c r="Y28" i="19"/>
  <c r="AG27" i="19"/>
  <c r="AF27" i="19"/>
  <c r="AE27" i="19"/>
  <c r="AD27" i="19"/>
  <c r="AC27" i="19"/>
  <c r="AB27" i="19"/>
  <c r="AA27" i="19"/>
  <c r="Z27" i="19"/>
  <c r="Y27" i="19"/>
  <c r="AG26" i="19"/>
  <c r="AF26" i="19"/>
  <c r="AE26" i="19"/>
  <c r="AD26" i="19"/>
  <c r="AC26" i="19"/>
  <c r="AB26" i="19"/>
  <c r="AA26" i="19"/>
  <c r="Z26" i="19"/>
  <c r="Y26" i="19"/>
  <c r="AG25" i="19"/>
  <c r="AF25" i="19"/>
  <c r="AE25" i="19"/>
  <c r="AD25" i="19"/>
  <c r="AC25" i="19"/>
  <c r="AB25" i="19"/>
  <c r="AA25" i="19"/>
  <c r="Z25" i="19"/>
  <c r="Y25" i="19"/>
  <c r="AG24" i="19"/>
  <c r="AF24" i="19"/>
  <c r="AE24" i="19"/>
  <c r="AD24" i="19"/>
  <c r="AC24" i="19"/>
  <c r="AB24" i="19"/>
  <c r="AA24" i="19"/>
  <c r="Z24" i="19"/>
  <c r="Y24" i="19"/>
  <c r="AG23" i="19"/>
  <c r="AF23" i="19"/>
  <c r="AE23" i="19"/>
  <c r="AD23" i="19"/>
  <c r="AC23" i="19"/>
  <c r="AB23" i="19"/>
  <c r="AA23" i="19"/>
  <c r="Z23" i="19"/>
  <c r="Y23" i="19"/>
  <c r="AG22" i="19"/>
  <c r="AF22" i="19"/>
  <c r="AE22" i="19"/>
  <c r="AD22" i="19"/>
  <c r="AC22" i="19"/>
  <c r="AB22" i="19"/>
  <c r="AA22" i="19"/>
  <c r="Z22" i="19"/>
  <c r="Y22" i="19"/>
  <c r="AG21" i="19"/>
  <c r="AF21" i="19"/>
  <c r="AE21" i="19"/>
  <c r="AD21" i="19"/>
  <c r="AC21" i="19"/>
  <c r="AB21" i="19"/>
  <c r="AA21" i="19"/>
  <c r="Z21" i="19"/>
  <c r="Y21" i="19"/>
  <c r="AG20" i="19"/>
  <c r="AF20" i="19"/>
  <c r="AE20" i="19"/>
  <c r="AD20" i="19"/>
  <c r="AC20" i="19"/>
  <c r="AB20" i="19"/>
  <c r="AA20" i="19"/>
  <c r="Z20" i="19"/>
  <c r="Y20" i="19"/>
  <c r="AG19" i="19"/>
  <c r="AF19" i="19"/>
  <c r="AE19" i="19"/>
  <c r="AD19" i="19"/>
  <c r="AC19" i="19"/>
  <c r="AB19" i="19"/>
  <c r="AA19" i="19"/>
  <c r="Z19" i="19"/>
  <c r="Y19" i="19"/>
  <c r="AG18" i="19"/>
  <c r="AF18" i="19"/>
  <c r="AE18" i="19"/>
  <c r="AD18" i="19"/>
  <c r="AC18" i="19"/>
  <c r="AB18" i="19"/>
  <c r="AA18" i="19"/>
  <c r="Z18" i="19"/>
  <c r="Y18" i="19"/>
  <c r="AG17" i="19"/>
  <c r="AF17" i="19"/>
  <c r="AE17" i="19"/>
  <c r="AD17" i="19"/>
  <c r="AC17" i="19"/>
  <c r="AB17" i="19"/>
  <c r="AA17" i="19"/>
  <c r="Z17" i="19"/>
  <c r="Y17" i="19"/>
  <c r="AG16" i="19"/>
  <c r="AF16" i="19"/>
  <c r="AE16" i="19"/>
  <c r="AD16" i="19"/>
  <c r="AC16" i="19"/>
  <c r="AB16" i="19"/>
  <c r="AA16" i="19"/>
  <c r="Z16" i="19"/>
  <c r="Y16" i="19"/>
  <c r="AG15" i="19"/>
  <c r="AF15" i="19"/>
  <c r="AE15" i="19"/>
  <c r="AD15" i="19"/>
  <c r="AC15" i="19"/>
  <c r="AB15" i="19"/>
  <c r="AA15" i="19"/>
  <c r="Z15" i="19"/>
  <c r="Y15" i="19"/>
  <c r="AG14" i="19"/>
  <c r="AF14" i="19"/>
  <c r="AE14" i="19"/>
  <c r="AD14" i="19"/>
  <c r="AC14" i="19"/>
  <c r="AB14" i="19"/>
  <c r="AA14" i="19"/>
  <c r="Z14" i="19"/>
  <c r="Y14" i="19"/>
  <c r="AG13" i="19"/>
  <c r="AF13" i="19"/>
  <c r="AE13" i="19"/>
  <c r="AD13" i="19"/>
  <c r="AC13" i="19"/>
  <c r="AB13" i="19"/>
  <c r="AA13" i="19"/>
  <c r="Z13" i="19"/>
  <c r="Y13" i="19"/>
  <c r="AG12" i="19"/>
  <c r="AF12" i="19"/>
  <c r="AE12" i="19"/>
  <c r="AD12" i="19"/>
  <c r="AC12" i="19"/>
  <c r="AB12" i="19"/>
  <c r="AA12" i="19"/>
  <c r="Z12" i="19"/>
  <c r="Y12" i="19"/>
  <c r="AG11" i="19"/>
  <c r="AF11" i="19"/>
  <c r="AE11" i="19"/>
  <c r="AD11" i="19"/>
  <c r="AC11" i="19"/>
  <c r="AB11" i="19"/>
  <c r="AA11" i="19"/>
  <c r="Z11" i="19"/>
  <c r="Y11" i="19"/>
  <c r="AG10" i="19"/>
  <c r="AF10" i="19"/>
  <c r="AE10" i="19"/>
  <c r="AD10" i="19"/>
  <c r="AC10" i="19"/>
  <c r="AB10" i="19"/>
  <c r="AA10" i="19"/>
  <c r="Z10" i="19"/>
  <c r="Y10" i="19"/>
  <c r="AG9" i="19"/>
  <c r="AF9" i="19"/>
  <c r="AE9" i="19"/>
  <c r="AD9" i="19"/>
  <c r="AC9" i="19"/>
  <c r="AB9" i="19"/>
  <c r="AA9" i="19"/>
  <c r="Z9" i="19"/>
  <c r="Y9" i="19"/>
  <c r="AG8" i="19"/>
  <c r="AF8" i="19"/>
  <c r="AE8" i="19"/>
  <c r="AD8" i="19"/>
  <c r="AC8" i="19"/>
  <c r="AB8" i="19"/>
  <c r="AA8" i="19"/>
  <c r="Z8" i="19"/>
  <c r="Y8" i="19"/>
  <c r="AG7" i="19"/>
  <c r="AF7" i="19"/>
  <c r="AE7" i="19"/>
  <c r="AD7" i="19"/>
  <c r="AC7" i="19"/>
  <c r="AB7" i="19"/>
  <c r="AA7" i="19"/>
  <c r="Z7" i="19"/>
  <c r="Y7" i="19"/>
  <c r="AG6" i="19"/>
  <c r="AF6" i="19"/>
  <c r="AE6" i="19"/>
  <c r="AD6" i="19"/>
  <c r="AC6" i="19"/>
  <c r="AB6" i="19"/>
  <c r="AA6" i="19"/>
  <c r="Z6" i="19"/>
  <c r="Y6" i="19"/>
  <c r="AG5" i="19"/>
  <c r="AF5" i="19"/>
  <c r="AE5" i="19"/>
  <c r="AD5" i="19"/>
  <c r="AC5" i="19"/>
  <c r="AB5" i="19"/>
  <c r="AA5" i="19"/>
  <c r="Z5" i="19"/>
  <c r="Y5" i="19"/>
  <c r="C193" i="8"/>
  <c r="C6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Y6" i="8"/>
  <c r="Z6" i="8"/>
  <c r="AA6" i="8"/>
  <c r="AB6" i="8"/>
  <c r="AC6" i="8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AB7" i="8"/>
  <c r="AC7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AB10" i="8"/>
  <c r="AC10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AB11" i="8"/>
  <c r="AC11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AB12" i="8"/>
  <c r="AC12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AB13" i="8"/>
  <c r="AC13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AB15" i="8"/>
  <c r="AC15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AB16" i="8"/>
  <c r="AC16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AB17" i="8"/>
  <c r="AC17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AB18" i="8"/>
  <c r="AC18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AB19" i="8"/>
  <c r="AC19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AB20" i="8"/>
  <c r="AC20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AB21" i="8"/>
  <c r="AC21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AB22" i="8"/>
  <c r="AC22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AB23" i="8"/>
  <c r="AC23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AB24" i="8"/>
  <c r="AC24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AB25" i="8"/>
  <c r="AC25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AB26" i="8"/>
  <c r="AC26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AB27" i="8"/>
  <c r="AC27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AB28" i="8"/>
  <c r="AC28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AB29" i="8"/>
  <c r="AC29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AB30" i="8"/>
  <c r="AC30" i="8"/>
  <c r="C31" i="8"/>
  <c r="D31" i="8"/>
  <c r="E31" i="8"/>
  <c r="F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X31" i="8"/>
  <c r="Y31" i="8"/>
  <c r="Z31" i="8"/>
  <c r="AA31" i="8"/>
  <c r="AB31" i="8"/>
  <c r="AC31" i="8"/>
  <c r="C32" i="8"/>
  <c r="D32" i="8"/>
  <c r="E32" i="8"/>
  <c r="F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Y32" i="8"/>
  <c r="Z32" i="8"/>
  <c r="AA32" i="8"/>
  <c r="AB32" i="8"/>
  <c r="AC32" i="8"/>
  <c r="C33" i="8"/>
  <c r="D33" i="8"/>
  <c r="E33" i="8"/>
  <c r="F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X33" i="8"/>
  <c r="Y33" i="8"/>
  <c r="Z33" i="8"/>
  <c r="AA33" i="8"/>
  <c r="AB33" i="8"/>
  <c r="AC33" i="8"/>
  <c r="C34" i="8"/>
  <c r="D34" i="8"/>
  <c r="E34" i="8"/>
  <c r="F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X34" i="8"/>
  <c r="Y34" i="8"/>
  <c r="Z34" i="8"/>
  <c r="AA34" i="8"/>
  <c r="AB34" i="8"/>
  <c r="AC34" i="8"/>
  <c r="C35" i="8"/>
  <c r="D35" i="8"/>
  <c r="E35" i="8"/>
  <c r="F35" i="8"/>
  <c r="G35" i="8"/>
  <c r="H35" i="8"/>
  <c r="I35" i="8"/>
  <c r="J35" i="8"/>
  <c r="K35" i="8"/>
  <c r="L35" i="8"/>
  <c r="M35" i="8"/>
  <c r="N35" i="8"/>
  <c r="O35" i="8"/>
  <c r="P35" i="8"/>
  <c r="Q35" i="8"/>
  <c r="R35" i="8"/>
  <c r="S35" i="8"/>
  <c r="T35" i="8"/>
  <c r="U35" i="8"/>
  <c r="V35" i="8"/>
  <c r="W35" i="8"/>
  <c r="X35" i="8"/>
  <c r="Y35" i="8"/>
  <c r="Z35" i="8"/>
  <c r="AA35" i="8"/>
  <c r="AB35" i="8"/>
  <c r="AC35" i="8"/>
  <c r="C36" i="8"/>
  <c r="D36" i="8"/>
  <c r="E36" i="8"/>
  <c r="F36" i="8"/>
  <c r="G36" i="8"/>
  <c r="H36" i="8"/>
  <c r="I36" i="8"/>
  <c r="J36" i="8"/>
  <c r="K36" i="8"/>
  <c r="L36" i="8"/>
  <c r="M36" i="8"/>
  <c r="N36" i="8"/>
  <c r="O36" i="8"/>
  <c r="P36" i="8"/>
  <c r="Q36" i="8"/>
  <c r="R36" i="8"/>
  <c r="S36" i="8"/>
  <c r="T36" i="8"/>
  <c r="U36" i="8"/>
  <c r="V36" i="8"/>
  <c r="W36" i="8"/>
  <c r="X36" i="8"/>
  <c r="Y36" i="8"/>
  <c r="Z36" i="8"/>
  <c r="AA36" i="8"/>
  <c r="AB36" i="8"/>
  <c r="AC36" i="8"/>
  <c r="C37" i="8"/>
  <c r="D37" i="8"/>
  <c r="E37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X37" i="8"/>
  <c r="Y37" i="8"/>
  <c r="Z37" i="8"/>
  <c r="AA37" i="8"/>
  <c r="AB37" i="8"/>
  <c r="AC37" i="8"/>
  <c r="C38" i="8"/>
  <c r="D38" i="8"/>
  <c r="E38" i="8"/>
  <c r="F38" i="8"/>
  <c r="G38" i="8"/>
  <c r="H38" i="8"/>
  <c r="I38" i="8"/>
  <c r="J38" i="8"/>
  <c r="K38" i="8"/>
  <c r="L38" i="8"/>
  <c r="M38" i="8"/>
  <c r="N38" i="8"/>
  <c r="O38" i="8"/>
  <c r="P38" i="8"/>
  <c r="Q38" i="8"/>
  <c r="R38" i="8"/>
  <c r="S38" i="8"/>
  <c r="T38" i="8"/>
  <c r="U38" i="8"/>
  <c r="V38" i="8"/>
  <c r="W38" i="8"/>
  <c r="X38" i="8"/>
  <c r="Y38" i="8"/>
  <c r="Z38" i="8"/>
  <c r="AA38" i="8"/>
  <c r="AB38" i="8"/>
  <c r="AC38" i="8"/>
  <c r="C39" i="8"/>
  <c r="D39" i="8"/>
  <c r="E39" i="8"/>
  <c r="F39" i="8"/>
  <c r="G39" i="8"/>
  <c r="H39" i="8"/>
  <c r="I39" i="8"/>
  <c r="J39" i="8"/>
  <c r="K39" i="8"/>
  <c r="L39" i="8"/>
  <c r="M39" i="8"/>
  <c r="N39" i="8"/>
  <c r="O39" i="8"/>
  <c r="P39" i="8"/>
  <c r="Q39" i="8"/>
  <c r="R39" i="8"/>
  <c r="S39" i="8"/>
  <c r="T39" i="8"/>
  <c r="U39" i="8"/>
  <c r="V39" i="8"/>
  <c r="W39" i="8"/>
  <c r="X39" i="8"/>
  <c r="Y39" i="8"/>
  <c r="Z39" i="8"/>
  <c r="AA39" i="8"/>
  <c r="AB39" i="8"/>
  <c r="AC39" i="8"/>
  <c r="C40" i="8"/>
  <c r="D40" i="8"/>
  <c r="E40" i="8"/>
  <c r="F40" i="8"/>
  <c r="G40" i="8"/>
  <c r="H40" i="8"/>
  <c r="I40" i="8"/>
  <c r="J40" i="8"/>
  <c r="K40" i="8"/>
  <c r="L40" i="8"/>
  <c r="M40" i="8"/>
  <c r="N40" i="8"/>
  <c r="O40" i="8"/>
  <c r="P40" i="8"/>
  <c r="Q40" i="8"/>
  <c r="R40" i="8"/>
  <c r="S40" i="8"/>
  <c r="T40" i="8"/>
  <c r="U40" i="8"/>
  <c r="V40" i="8"/>
  <c r="W40" i="8"/>
  <c r="X40" i="8"/>
  <c r="Y40" i="8"/>
  <c r="Z40" i="8"/>
  <c r="AA40" i="8"/>
  <c r="AB40" i="8"/>
  <c r="AC40" i="8"/>
  <c r="C41" i="8"/>
  <c r="D41" i="8"/>
  <c r="E41" i="8"/>
  <c r="F41" i="8"/>
  <c r="G41" i="8"/>
  <c r="H41" i="8"/>
  <c r="I41" i="8"/>
  <c r="J41" i="8"/>
  <c r="K41" i="8"/>
  <c r="L41" i="8"/>
  <c r="M41" i="8"/>
  <c r="N41" i="8"/>
  <c r="O41" i="8"/>
  <c r="P41" i="8"/>
  <c r="Q41" i="8"/>
  <c r="R41" i="8"/>
  <c r="S41" i="8"/>
  <c r="T41" i="8"/>
  <c r="U41" i="8"/>
  <c r="V41" i="8"/>
  <c r="W41" i="8"/>
  <c r="X41" i="8"/>
  <c r="Y41" i="8"/>
  <c r="Z41" i="8"/>
  <c r="AA41" i="8"/>
  <c r="AB41" i="8"/>
  <c r="AC41" i="8"/>
  <c r="C42" i="8"/>
  <c r="D42" i="8"/>
  <c r="E42" i="8"/>
  <c r="F42" i="8"/>
  <c r="G42" i="8"/>
  <c r="H42" i="8"/>
  <c r="I42" i="8"/>
  <c r="J42" i="8"/>
  <c r="K42" i="8"/>
  <c r="L42" i="8"/>
  <c r="M42" i="8"/>
  <c r="N42" i="8"/>
  <c r="O42" i="8"/>
  <c r="P42" i="8"/>
  <c r="Q42" i="8"/>
  <c r="R42" i="8"/>
  <c r="S42" i="8"/>
  <c r="T42" i="8"/>
  <c r="U42" i="8"/>
  <c r="V42" i="8"/>
  <c r="W42" i="8"/>
  <c r="X42" i="8"/>
  <c r="Y42" i="8"/>
  <c r="Z42" i="8"/>
  <c r="AA42" i="8"/>
  <c r="AB42" i="8"/>
  <c r="AC42" i="8"/>
  <c r="C43" i="8"/>
  <c r="D43" i="8"/>
  <c r="E43" i="8"/>
  <c r="F43" i="8"/>
  <c r="G43" i="8"/>
  <c r="H43" i="8"/>
  <c r="I43" i="8"/>
  <c r="J43" i="8"/>
  <c r="K43" i="8"/>
  <c r="L43" i="8"/>
  <c r="M43" i="8"/>
  <c r="N43" i="8"/>
  <c r="O43" i="8"/>
  <c r="P43" i="8"/>
  <c r="Q43" i="8"/>
  <c r="R43" i="8"/>
  <c r="S43" i="8"/>
  <c r="T43" i="8"/>
  <c r="U43" i="8"/>
  <c r="V43" i="8"/>
  <c r="W43" i="8"/>
  <c r="X43" i="8"/>
  <c r="Y43" i="8"/>
  <c r="Z43" i="8"/>
  <c r="AA43" i="8"/>
  <c r="AB43" i="8"/>
  <c r="AC43" i="8"/>
  <c r="C44" i="8"/>
  <c r="D44" i="8"/>
  <c r="E44" i="8"/>
  <c r="F44" i="8"/>
  <c r="G44" i="8"/>
  <c r="H44" i="8"/>
  <c r="I44" i="8"/>
  <c r="J44" i="8"/>
  <c r="K44" i="8"/>
  <c r="L44" i="8"/>
  <c r="M44" i="8"/>
  <c r="N44" i="8"/>
  <c r="O44" i="8"/>
  <c r="P44" i="8"/>
  <c r="Q44" i="8"/>
  <c r="R44" i="8"/>
  <c r="S44" i="8"/>
  <c r="T44" i="8"/>
  <c r="U44" i="8"/>
  <c r="V44" i="8"/>
  <c r="W44" i="8"/>
  <c r="X44" i="8"/>
  <c r="Y44" i="8"/>
  <c r="Z44" i="8"/>
  <c r="AA44" i="8"/>
  <c r="AB44" i="8"/>
  <c r="AC44" i="8"/>
  <c r="C45" i="8"/>
  <c r="D45" i="8"/>
  <c r="E45" i="8"/>
  <c r="F45" i="8"/>
  <c r="G45" i="8"/>
  <c r="H45" i="8"/>
  <c r="I45" i="8"/>
  <c r="J45" i="8"/>
  <c r="K45" i="8"/>
  <c r="L45" i="8"/>
  <c r="M45" i="8"/>
  <c r="N45" i="8"/>
  <c r="O45" i="8"/>
  <c r="P45" i="8"/>
  <c r="Q45" i="8"/>
  <c r="R45" i="8"/>
  <c r="S45" i="8"/>
  <c r="T45" i="8"/>
  <c r="U45" i="8"/>
  <c r="V45" i="8"/>
  <c r="W45" i="8"/>
  <c r="X45" i="8"/>
  <c r="Y45" i="8"/>
  <c r="Z45" i="8"/>
  <c r="AA45" i="8"/>
  <c r="AB45" i="8"/>
  <c r="AC45" i="8"/>
  <c r="C46" i="8"/>
  <c r="D46" i="8"/>
  <c r="E46" i="8"/>
  <c r="F46" i="8"/>
  <c r="G46" i="8"/>
  <c r="H46" i="8"/>
  <c r="I46" i="8"/>
  <c r="J46" i="8"/>
  <c r="K46" i="8"/>
  <c r="L46" i="8"/>
  <c r="M46" i="8"/>
  <c r="N46" i="8"/>
  <c r="O46" i="8"/>
  <c r="P46" i="8"/>
  <c r="Q46" i="8"/>
  <c r="R46" i="8"/>
  <c r="S46" i="8"/>
  <c r="T46" i="8"/>
  <c r="U46" i="8"/>
  <c r="V46" i="8"/>
  <c r="W46" i="8"/>
  <c r="X46" i="8"/>
  <c r="Y46" i="8"/>
  <c r="Z46" i="8"/>
  <c r="AA46" i="8"/>
  <c r="AB46" i="8"/>
  <c r="AC46" i="8"/>
  <c r="C47" i="8"/>
  <c r="D47" i="8"/>
  <c r="E47" i="8"/>
  <c r="F47" i="8"/>
  <c r="G47" i="8"/>
  <c r="H47" i="8"/>
  <c r="I47" i="8"/>
  <c r="J47" i="8"/>
  <c r="K47" i="8"/>
  <c r="L47" i="8"/>
  <c r="M47" i="8"/>
  <c r="N47" i="8"/>
  <c r="O47" i="8"/>
  <c r="P47" i="8"/>
  <c r="Q47" i="8"/>
  <c r="R47" i="8"/>
  <c r="S47" i="8"/>
  <c r="T47" i="8"/>
  <c r="U47" i="8"/>
  <c r="V47" i="8"/>
  <c r="W47" i="8"/>
  <c r="X47" i="8"/>
  <c r="Y47" i="8"/>
  <c r="Z47" i="8"/>
  <c r="AA47" i="8"/>
  <c r="AB47" i="8"/>
  <c r="AC47" i="8"/>
  <c r="C48" i="8"/>
  <c r="D48" i="8"/>
  <c r="E48" i="8"/>
  <c r="F48" i="8"/>
  <c r="G48" i="8"/>
  <c r="H48" i="8"/>
  <c r="I48" i="8"/>
  <c r="J48" i="8"/>
  <c r="K48" i="8"/>
  <c r="L48" i="8"/>
  <c r="M48" i="8"/>
  <c r="N48" i="8"/>
  <c r="O48" i="8"/>
  <c r="P48" i="8"/>
  <c r="Q48" i="8"/>
  <c r="R48" i="8"/>
  <c r="S48" i="8"/>
  <c r="T48" i="8"/>
  <c r="U48" i="8"/>
  <c r="V48" i="8"/>
  <c r="W48" i="8"/>
  <c r="X48" i="8"/>
  <c r="Y48" i="8"/>
  <c r="Z48" i="8"/>
  <c r="AA48" i="8"/>
  <c r="AB48" i="8"/>
  <c r="AC48" i="8"/>
  <c r="C49" i="8"/>
  <c r="D49" i="8"/>
  <c r="E49" i="8"/>
  <c r="F49" i="8"/>
  <c r="G49" i="8"/>
  <c r="H49" i="8"/>
  <c r="I49" i="8"/>
  <c r="J49" i="8"/>
  <c r="K49" i="8"/>
  <c r="L49" i="8"/>
  <c r="M49" i="8"/>
  <c r="N49" i="8"/>
  <c r="O49" i="8"/>
  <c r="P49" i="8"/>
  <c r="Q49" i="8"/>
  <c r="R49" i="8"/>
  <c r="S49" i="8"/>
  <c r="T49" i="8"/>
  <c r="U49" i="8"/>
  <c r="V49" i="8"/>
  <c r="W49" i="8"/>
  <c r="X49" i="8"/>
  <c r="Y49" i="8"/>
  <c r="Z49" i="8"/>
  <c r="AA49" i="8"/>
  <c r="AB49" i="8"/>
  <c r="AC49" i="8"/>
  <c r="C50" i="8"/>
  <c r="D50" i="8"/>
  <c r="E50" i="8"/>
  <c r="F50" i="8"/>
  <c r="G50" i="8"/>
  <c r="H50" i="8"/>
  <c r="I50" i="8"/>
  <c r="J50" i="8"/>
  <c r="K50" i="8"/>
  <c r="L50" i="8"/>
  <c r="M50" i="8"/>
  <c r="N50" i="8"/>
  <c r="O50" i="8"/>
  <c r="P50" i="8"/>
  <c r="Q50" i="8"/>
  <c r="R50" i="8"/>
  <c r="S50" i="8"/>
  <c r="T50" i="8"/>
  <c r="U50" i="8"/>
  <c r="V50" i="8"/>
  <c r="W50" i="8"/>
  <c r="X50" i="8"/>
  <c r="Y50" i="8"/>
  <c r="Z50" i="8"/>
  <c r="AA50" i="8"/>
  <c r="AB50" i="8"/>
  <c r="AC50" i="8"/>
  <c r="C51" i="8"/>
  <c r="D51" i="8"/>
  <c r="E51" i="8"/>
  <c r="F51" i="8"/>
  <c r="G51" i="8"/>
  <c r="H51" i="8"/>
  <c r="I51" i="8"/>
  <c r="J51" i="8"/>
  <c r="K51" i="8"/>
  <c r="L51" i="8"/>
  <c r="M51" i="8"/>
  <c r="N51" i="8"/>
  <c r="O51" i="8"/>
  <c r="P51" i="8"/>
  <c r="Q51" i="8"/>
  <c r="R51" i="8"/>
  <c r="S51" i="8"/>
  <c r="T51" i="8"/>
  <c r="U51" i="8"/>
  <c r="V51" i="8"/>
  <c r="W51" i="8"/>
  <c r="X51" i="8"/>
  <c r="Y51" i="8"/>
  <c r="Z51" i="8"/>
  <c r="AA51" i="8"/>
  <c r="AB51" i="8"/>
  <c r="AC51" i="8"/>
  <c r="C52" i="8"/>
  <c r="D52" i="8"/>
  <c r="E52" i="8"/>
  <c r="F52" i="8"/>
  <c r="G52" i="8"/>
  <c r="H52" i="8"/>
  <c r="I52" i="8"/>
  <c r="J52" i="8"/>
  <c r="K52" i="8"/>
  <c r="L52" i="8"/>
  <c r="M52" i="8"/>
  <c r="N52" i="8"/>
  <c r="O52" i="8"/>
  <c r="P52" i="8"/>
  <c r="Q52" i="8"/>
  <c r="R52" i="8"/>
  <c r="S52" i="8"/>
  <c r="T52" i="8"/>
  <c r="U52" i="8"/>
  <c r="V52" i="8"/>
  <c r="W52" i="8"/>
  <c r="X52" i="8"/>
  <c r="Y52" i="8"/>
  <c r="Z52" i="8"/>
  <c r="AA52" i="8"/>
  <c r="AB52" i="8"/>
  <c r="AC52" i="8"/>
  <c r="C53" i="8"/>
  <c r="D53" i="8"/>
  <c r="E53" i="8"/>
  <c r="F53" i="8"/>
  <c r="G53" i="8"/>
  <c r="H53" i="8"/>
  <c r="I53" i="8"/>
  <c r="J53" i="8"/>
  <c r="K53" i="8"/>
  <c r="L53" i="8"/>
  <c r="M53" i="8"/>
  <c r="N53" i="8"/>
  <c r="O53" i="8"/>
  <c r="P53" i="8"/>
  <c r="Q53" i="8"/>
  <c r="R53" i="8"/>
  <c r="S53" i="8"/>
  <c r="T53" i="8"/>
  <c r="U53" i="8"/>
  <c r="V53" i="8"/>
  <c r="W53" i="8"/>
  <c r="X53" i="8"/>
  <c r="Y53" i="8"/>
  <c r="Z53" i="8"/>
  <c r="AA53" i="8"/>
  <c r="AB53" i="8"/>
  <c r="AC53" i="8"/>
  <c r="C54" i="8"/>
  <c r="D54" i="8"/>
  <c r="E54" i="8"/>
  <c r="F54" i="8"/>
  <c r="G54" i="8"/>
  <c r="H54" i="8"/>
  <c r="I54" i="8"/>
  <c r="J54" i="8"/>
  <c r="K54" i="8"/>
  <c r="L54" i="8"/>
  <c r="M54" i="8"/>
  <c r="N54" i="8"/>
  <c r="O54" i="8"/>
  <c r="P54" i="8"/>
  <c r="Q54" i="8"/>
  <c r="R54" i="8"/>
  <c r="S54" i="8"/>
  <c r="T54" i="8"/>
  <c r="U54" i="8"/>
  <c r="V54" i="8"/>
  <c r="W54" i="8"/>
  <c r="X54" i="8"/>
  <c r="Y54" i="8"/>
  <c r="Z54" i="8"/>
  <c r="AA54" i="8"/>
  <c r="AB54" i="8"/>
  <c r="AC54" i="8"/>
  <c r="C55" i="8"/>
  <c r="D55" i="8"/>
  <c r="E55" i="8"/>
  <c r="F55" i="8"/>
  <c r="G55" i="8"/>
  <c r="H55" i="8"/>
  <c r="I55" i="8"/>
  <c r="J55" i="8"/>
  <c r="K55" i="8"/>
  <c r="L55" i="8"/>
  <c r="M55" i="8"/>
  <c r="N55" i="8"/>
  <c r="O55" i="8"/>
  <c r="P55" i="8"/>
  <c r="Q55" i="8"/>
  <c r="R55" i="8"/>
  <c r="S55" i="8"/>
  <c r="T55" i="8"/>
  <c r="U55" i="8"/>
  <c r="V55" i="8"/>
  <c r="W55" i="8"/>
  <c r="X55" i="8"/>
  <c r="Y55" i="8"/>
  <c r="Z55" i="8"/>
  <c r="AA55" i="8"/>
  <c r="AB55" i="8"/>
  <c r="AC55" i="8"/>
  <c r="C56" i="8"/>
  <c r="D56" i="8"/>
  <c r="E56" i="8"/>
  <c r="F56" i="8"/>
  <c r="G56" i="8"/>
  <c r="H56" i="8"/>
  <c r="I56" i="8"/>
  <c r="J56" i="8"/>
  <c r="K56" i="8"/>
  <c r="L56" i="8"/>
  <c r="M56" i="8"/>
  <c r="N56" i="8"/>
  <c r="O56" i="8"/>
  <c r="P56" i="8"/>
  <c r="Q56" i="8"/>
  <c r="R56" i="8"/>
  <c r="S56" i="8"/>
  <c r="T56" i="8"/>
  <c r="U56" i="8"/>
  <c r="V56" i="8"/>
  <c r="W56" i="8"/>
  <c r="X56" i="8"/>
  <c r="Y56" i="8"/>
  <c r="Z56" i="8"/>
  <c r="AA56" i="8"/>
  <c r="AB56" i="8"/>
  <c r="AC56" i="8"/>
  <c r="C57" i="8"/>
  <c r="D57" i="8"/>
  <c r="E57" i="8"/>
  <c r="F57" i="8"/>
  <c r="G57" i="8"/>
  <c r="H57" i="8"/>
  <c r="I57" i="8"/>
  <c r="J57" i="8"/>
  <c r="K57" i="8"/>
  <c r="L57" i="8"/>
  <c r="M57" i="8"/>
  <c r="N57" i="8"/>
  <c r="O57" i="8"/>
  <c r="P57" i="8"/>
  <c r="Q57" i="8"/>
  <c r="R57" i="8"/>
  <c r="S57" i="8"/>
  <c r="T57" i="8"/>
  <c r="U57" i="8"/>
  <c r="V57" i="8"/>
  <c r="W57" i="8"/>
  <c r="X57" i="8"/>
  <c r="Y57" i="8"/>
  <c r="Z57" i="8"/>
  <c r="AA57" i="8"/>
  <c r="AB57" i="8"/>
  <c r="AC57" i="8"/>
  <c r="C58" i="8"/>
  <c r="D58" i="8"/>
  <c r="E58" i="8"/>
  <c r="F58" i="8"/>
  <c r="G58" i="8"/>
  <c r="H58" i="8"/>
  <c r="I58" i="8"/>
  <c r="J58" i="8"/>
  <c r="K58" i="8"/>
  <c r="L58" i="8"/>
  <c r="M58" i="8"/>
  <c r="N58" i="8"/>
  <c r="O58" i="8"/>
  <c r="P58" i="8"/>
  <c r="Q58" i="8"/>
  <c r="R58" i="8"/>
  <c r="S58" i="8"/>
  <c r="T58" i="8"/>
  <c r="U58" i="8"/>
  <c r="V58" i="8"/>
  <c r="W58" i="8"/>
  <c r="X58" i="8"/>
  <c r="Y58" i="8"/>
  <c r="Z58" i="8"/>
  <c r="AA58" i="8"/>
  <c r="AB58" i="8"/>
  <c r="AC58" i="8"/>
  <c r="C59" i="8"/>
  <c r="D59" i="8"/>
  <c r="E59" i="8"/>
  <c r="F59" i="8"/>
  <c r="G59" i="8"/>
  <c r="H59" i="8"/>
  <c r="I59" i="8"/>
  <c r="J59" i="8"/>
  <c r="K59" i="8"/>
  <c r="L59" i="8"/>
  <c r="M59" i="8"/>
  <c r="N59" i="8"/>
  <c r="O59" i="8"/>
  <c r="P59" i="8"/>
  <c r="Q59" i="8"/>
  <c r="R59" i="8"/>
  <c r="S59" i="8"/>
  <c r="T59" i="8"/>
  <c r="U59" i="8"/>
  <c r="V59" i="8"/>
  <c r="W59" i="8"/>
  <c r="X59" i="8"/>
  <c r="Y59" i="8"/>
  <c r="Z59" i="8"/>
  <c r="AA59" i="8"/>
  <c r="AB59" i="8"/>
  <c r="AC59" i="8"/>
  <c r="C60" i="8"/>
  <c r="D60" i="8"/>
  <c r="E60" i="8"/>
  <c r="F60" i="8"/>
  <c r="G60" i="8"/>
  <c r="H60" i="8"/>
  <c r="I60" i="8"/>
  <c r="J60" i="8"/>
  <c r="K60" i="8"/>
  <c r="L60" i="8"/>
  <c r="M60" i="8"/>
  <c r="N60" i="8"/>
  <c r="O60" i="8"/>
  <c r="P60" i="8"/>
  <c r="Q60" i="8"/>
  <c r="R60" i="8"/>
  <c r="S60" i="8"/>
  <c r="T60" i="8"/>
  <c r="U60" i="8"/>
  <c r="V60" i="8"/>
  <c r="W60" i="8"/>
  <c r="X60" i="8"/>
  <c r="Y60" i="8"/>
  <c r="Z60" i="8"/>
  <c r="AA60" i="8"/>
  <c r="AB60" i="8"/>
  <c r="AC60" i="8"/>
  <c r="C61" i="8"/>
  <c r="D61" i="8"/>
  <c r="E61" i="8"/>
  <c r="F61" i="8"/>
  <c r="G61" i="8"/>
  <c r="H61" i="8"/>
  <c r="I61" i="8"/>
  <c r="J61" i="8"/>
  <c r="K61" i="8"/>
  <c r="L61" i="8"/>
  <c r="M61" i="8"/>
  <c r="N61" i="8"/>
  <c r="O61" i="8"/>
  <c r="P61" i="8"/>
  <c r="Q61" i="8"/>
  <c r="R61" i="8"/>
  <c r="S61" i="8"/>
  <c r="T61" i="8"/>
  <c r="U61" i="8"/>
  <c r="V61" i="8"/>
  <c r="W61" i="8"/>
  <c r="X61" i="8"/>
  <c r="Y61" i="8"/>
  <c r="Z61" i="8"/>
  <c r="AA61" i="8"/>
  <c r="AB61" i="8"/>
  <c r="AC61" i="8"/>
  <c r="C62" i="8"/>
  <c r="D62" i="8"/>
  <c r="E62" i="8"/>
  <c r="F62" i="8"/>
  <c r="G62" i="8"/>
  <c r="H62" i="8"/>
  <c r="I62" i="8"/>
  <c r="J62" i="8"/>
  <c r="K62" i="8"/>
  <c r="L62" i="8"/>
  <c r="M62" i="8"/>
  <c r="N62" i="8"/>
  <c r="O62" i="8"/>
  <c r="P62" i="8"/>
  <c r="Q62" i="8"/>
  <c r="R62" i="8"/>
  <c r="S62" i="8"/>
  <c r="T62" i="8"/>
  <c r="U62" i="8"/>
  <c r="V62" i="8"/>
  <c r="W62" i="8"/>
  <c r="X62" i="8"/>
  <c r="Y62" i="8"/>
  <c r="Z62" i="8"/>
  <c r="AA62" i="8"/>
  <c r="AB62" i="8"/>
  <c r="AC62" i="8"/>
  <c r="C63" i="8"/>
  <c r="D63" i="8"/>
  <c r="E63" i="8"/>
  <c r="F63" i="8"/>
  <c r="G63" i="8"/>
  <c r="H63" i="8"/>
  <c r="I63" i="8"/>
  <c r="J63" i="8"/>
  <c r="K63" i="8"/>
  <c r="L63" i="8"/>
  <c r="M63" i="8"/>
  <c r="N63" i="8"/>
  <c r="O63" i="8"/>
  <c r="P63" i="8"/>
  <c r="Q63" i="8"/>
  <c r="R63" i="8"/>
  <c r="S63" i="8"/>
  <c r="T63" i="8"/>
  <c r="U63" i="8"/>
  <c r="V63" i="8"/>
  <c r="W63" i="8"/>
  <c r="X63" i="8"/>
  <c r="Y63" i="8"/>
  <c r="Z63" i="8"/>
  <c r="AA63" i="8"/>
  <c r="AB63" i="8"/>
  <c r="AC63" i="8"/>
  <c r="C64" i="8"/>
  <c r="D64" i="8"/>
  <c r="E64" i="8"/>
  <c r="F64" i="8"/>
  <c r="G64" i="8"/>
  <c r="H64" i="8"/>
  <c r="I64" i="8"/>
  <c r="J64" i="8"/>
  <c r="K64" i="8"/>
  <c r="L64" i="8"/>
  <c r="M64" i="8"/>
  <c r="N64" i="8"/>
  <c r="O64" i="8"/>
  <c r="P64" i="8"/>
  <c r="Q64" i="8"/>
  <c r="R64" i="8"/>
  <c r="S64" i="8"/>
  <c r="T64" i="8"/>
  <c r="U64" i="8"/>
  <c r="V64" i="8"/>
  <c r="W64" i="8"/>
  <c r="X64" i="8"/>
  <c r="Y64" i="8"/>
  <c r="Z64" i="8"/>
  <c r="AA64" i="8"/>
  <c r="AB64" i="8"/>
  <c r="AC64" i="8"/>
  <c r="C65" i="8"/>
  <c r="D65" i="8"/>
  <c r="E65" i="8"/>
  <c r="F65" i="8"/>
  <c r="G65" i="8"/>
  <c r="H65" i="8"/>
  <c r="I65" i="8"/>
  <c r="J65" i="8"/>
  <c r="K65" i="8"/>
  <c r="L65" i="8"/>
  <c r="M65" i="8"/>
  <c r="N65" i="8"/>
  <c r="O65" i="8"/>
  <c r="P65" i="8"/>
  <c r="Q65" i="8"/>
  <c r="R65" i="8"/>
  <c r="S65" i="8"/>
  <c r="T65" i="8"/>
  <c r="U65" i="8"/>
  <c r="V65" i="8"/>
  <c r="W65" i="8"/>
  <c r="X65" i="8"/>
  <c r="Y65" i="8"/>
  <c r="Z65" i="8"/>
  <c r="AA65" i="8"/>
  <c r="AB65" i="8"/>
  <c r="AC65" i="8"/>
  <c r="C66" i="8"/>
  <c r="D66" i="8"/>
  <c r="E66" i="8"/>
  <c r="F66" i="8"/>
  <c r="G66" i="8"/>
  <c r="H66" i="8"/>
  <c r="I66" i="8"/>
  <c r="J66" i="8"/>
  <c r="K66" i="8"/>
  <c r="L66" i="8"/>
  <c r="M66" i="8"/>
  <c r="N66" i="8"/>
  <c r="O66" i="8"/>
  <c r="P66" i="8"/>
  <c r="Q66" i="8"/>
  <c r="R66" i="8"/>
  <c r="S66" i="8"/>
  <c r="T66" i="8"/>
  <c r="U66" i="8"/>
  <c r="V66" i="8"/>
  <c r="W66" i="8"/>
  <c r="X66" i="8"/>
  <c r="Y66" i="8"/>
  <c r="Z66" i="8"/>
  <c r="AA66" i="8"/>
  <c r="AB66" i="8"/>
  <c r="AC66" i="8"/>
  <c r="C67" i="8"/>
  <c r="D67" i="8"/>
  <c r="E67" i="8"/>
  <c r="F67" i="8"/>
  <c r="G67" i="8"/>
  <c r="H67" i="8"/>
  <c r="I67" i="8"/>
  <c r="J67" i="8"/>
  <c r="K67" i="8"/>
  <c r="L67" i="8"/>
  <c r="M67" i="8"/>
  <c r="N67" i="8"/>
  <c r="O67" i="8"/>
  <c r="P67" i="8"/>
  <c r="Q67" i="8"/>
  <c r="R67" i="8"/>
  <c r="S67" i="8"/>
  <c r="T67" i="8"/>
  <c r="U67" i="8"/>
  <c r="V67" i="8"/>
  <c r="W67" i="8"/>
  <c r="X67" i="8"/>
  <c r="Y67" i="8"/>
  <c r="Z67" i="8"/>
  <c r="AA67" i="8"/>
  <c r="AB67" i="8"/>
  <c r="AC67" i="8"/>
  <c r="C68" i="8"/>
  <c r="D68" i="8"/>
  <c r="E68" i="8"/>
  <c r="F68" i="8"/>
  <c r="G68" i="8"/>
  <c r="H68" i="8"/>
  <c r="I68" i="8"/>
  <c r="J68" i="8"/>
  <c r="K68" i="8"/>
  <c r="L68" i="8"/>
  <c r="M68" i="8"/>
  <c r="N68" i="8"/>
  <c r="O68" i="8"/>
  <c r="P68" i="8"/>
  <c r="Q68" i="8"/>
  <c r="R68" i="8"/>
  <c r="S68" i="8"/>
  <c r="T68" i="8"/>
  <c r="U68" i="8"/>
  <c r="V68" i="8"/>
  <c r="W68" i="8"/>
  <c r="X68" i="8"/>
  <c r="Y68" i="8"/>
  <c r="Z68" i="8"/>
  <c r="AA68" i="8"/>
  <c r="AB68" i="8"/>
  <c r="AC68" i="8"/>
  <c r="C69" i="8"/>
  <c r="D69" i="8"/>
  <c r="E69" i="8"/>
  <c r="F69" i="8"/>
  <c r="G69" i="8"/>
  <c r="H69" i="8"/>
  <c r="I69" i="8"/>
  <c r="J69" i="8"/>
  <c r="K69" i="8"/>
  <c r="L69" i="8"/>
  <c r="M69" i="8"/>
  <c r="N69" i="8"/>
  <c r="O69" i="8"/>
  <c r="P69" i="8"/>
  <c r="Q69" i="8"/>
  <c r="R69" i="8"/>
  <c r="S69" i="8"/>
  <c r="T69" i="8"/>
  <c r="U69" i="8"/>
  <c r="V69" i="8"/>
  <c r="W69" i="8"/>
  <c r="X69" i="8"/>
  <c r="Y69" i="8"/>
  <c r="Z69" i="8"/>
  <c r="AA69" i="8"/>
  <c r="AB69" i="8"/>
  <c r="AC69" i="8"/>
  <c r="C70" i="8"/>
  <c r="D70" i="8"/>
  <c r="E70" i="8"/>
  <c r="F70" i="8"/>
  <c r="G70" i="8"/>
  <c r="H70" i="8"/>
  <c r="I70" i="8"/>
  <c r="J70" i="8"/>
  <c r="K70" i="8"/>
  <c r="L70" i="8"/>
  <c r="M70" i="8"/>
  <c r="N70" i="8"/>
  <c r="O70" i="8"/>
  <c r="P70" i="8"/>
  <c r="Q70" i="8"/>
  <c r="R70" i="8"/>
  <c r="S70" i="8"/>
  <c r="T70" i="8"/>
  <c r="U70" i="8"/>
  <c r="V70" i="8"/>
  <c r="W70" i="8"/>
  <c r="X70" i="8"/>
  <c r="Y70" i="8"/>
  <c r="Z70" i="8"/>
  <c r="AA70" i="8"/>
  <c r="AB70" i="8"/>
  <c r="AC70" i="8"/>
  <c r="C71" i="8"/>
  <c r="D71" i="8"/>
  <c r="E71" i="8"/>
  <c r="F71" i="8"/>
  <c r="G71" i="8"/>
  <c r="H71" i="8"/>
  <c r="I71" i="8"/>
  <c r="J71" i="8"/>
  <c r="K71" i="8"/>
  <c r="L71" i="8"/>
  <c r="M71" i="8"/>
  <c r="N71" i="8"/>
  <c r="O71" i="8"/>
  <c r="P71" i="8"/>
  <c r="Q71" i="8"/>
  <c r="R71" i="8"/>
  <c r="S71" i="8"/>
  <c r="T71" i="8"/>
  <c r="U71" i="8"/>
  <c r="V71" i="8"/>
  <c r="W71" i="8"/>
  <c r="X71" i="8"/>
  <c r="Y71" i="8"/>
  <c r="Z71" i="8"/>
  <c r="AA71" i="8"/>
  <c r="AB71" i="8"/>
  <c r="AC71" i="8"/>
  <c r="C72" i="8"/>
  <c r="D72" i="8"/>
  <c r="E72" i="8"/>
  <c r="F72" i="8"/>
  <c r="G72" i="8"/>
  <c r="H72" i="8"/>
  <c r="I72" i="8"/>
  <c r="J72" i="8"/>
  <c r="K72" i="8"/>
  <c r="L72" i="8"/>
  <c r="M72" i="8"/>
  <c r="N72" i="8"/>
  <c r="O72" i="8"/>
  <c r="P72" i="8"/>
  <c r="Q72" i="8"/>
  <c r="R72" i="8"/>
  <c r="S72" i="8"/>
  <c r="T72" i="8"/>
  <c r="U72" i="8"/>
  <c r="V72" i="8"/>
  <c r="W72" i="8"/>
  <c r="X72" i="8"/>
  <c r="Y72" i="8"/>
  <c r="Z72" i="8"/>
  <c r="AA72" i="8"/>
  <c r="AB72" i="8"/>
  <c r="AC72" i="8"/>
  <c r="C73" i="8"/>
  <c r="D73" i="8"/>
  <c r="E73" i="8"/>
  <c r="F73" i="8"/>
  <c r="G73" i="8"/>
  <c r="H73" i="8"/>
  <c r="I73" i="8"/>
  <c r="J73" i="8"/>
  <c r="K73" i="8"/>
  <c r="L73" i="8"/>
  <c r="M73" i="8"/>
  <c r="N73" i="8"/>
  <c r="O73" i="8"/>
  <c r="P73" i="8"/>
  <c r="Q73" i="8"/>
  <c r="R73" i="8"/>
  <c r="S73" i="8"/>
  <c r="T73" i="8"/>
  <c r="U73" i="8"/>
  <c r="V73" i="8"/>
  <c r="W73" i="8"/>
  <c r="X73" i="8"/>
  <c r="Y73" i="8"/>
  <c r="Z73" i="8"/>
  <c r="AA73" i="8"/>
  <c r="AB73" i="8"/>
  <c r="AC73" i="8"/>
  <c r="C74" i="8"/>
  <c r="D74" i="8"/>
  <c r="E74" i="8"/>
  <c r="F74" i="8"/>
  <c r="G74" i="8"/>
  <c r="H74" i="8"/>
  <c r="I74" i="8"/>
  <c r="J74" i="8"/>
  <c r="K74" i="8"/>
  <c r="L74" i="8"/>
  <c r="M74" i="8"/>
  <c r="N74" i="8"/>
  <c r="O74" i="8"/>
  <c r="P74" i="8"/>
  <c r="Q74" i="8"/>
  <c r="R74" i="8"/>
  <c r="S74" i="8"/>
  <c r="T74" i="8"/>
  <c r="U74" i="8"/>
  <c r="V74" i="8"/>
  <c r="W74" i="8"/>
  <c r="X74" i="8"/>
  <c r="Y74" i="8"/>
  <c r="Z74" i="8"/>
  <c r="AA74" i="8"/>
  <c r="AB74" i="8"/>
  <c r="AC74" i="8"/>
  <c r="C75" i="8"/>
  <c r="D75" i="8"/>
  <c r="E75" i="8"/>
  <c r="F75" i="8"/>
  <c r="G75" i="8"/>
  <c r="H75" i="8"/>
  <c r="I75" i="8"/>
  <c r="J75" i="8"/>
  <c r="K75" i="8"/>
  <c r="L75" i="8"/>
  <c r="M75" i="8"/>
  <c r="N75" i="8"/>
  <c r="O75" i="8"/>
  <c r="P75" i="8"/>
  <c r="Q75" i="8"/>
  <c r="R75" i="8"/>
  <c r="S75" i="8"/>
  <c r="T75" i="8"/>
  <c r="U75" i="8"/>
  <c r="V75" i="8"/>
  <c r="W75" i="8"/>
  <c r="X75" i="8"/>
  <c r="Y75" i="8"/>
  <c r="Z75" i="8"/>
  <c r="AA75" i="8"/>
  <c r="AB75" i="8"/>
  <c r="AC75" i="8"/>
  <c r="C76" i="8"/>
  <c r="D76" i="8"/>
  <c r="E76" i="8"/>
  <c r="F76" i="8"/>
  <c r="G76" i="8"/>
  <c r="H76" i="8"/>
  <c r="I76" i="8"/>
  <c r="J76" i="8"/>
  <c r="K76" i="8"/>
  <c r="L76" i="8"/>
  <c r="M76" i="8"/>
  <c r="N76" i="8"/>
  <c r="O76" i="8"/>
  <c r="P76" i="8"/>
  <c r="Q76" i="8"/>
  <c r="R76" i="8"/>
  <c r="S76" i="8"/>
  <c r="T76" i="8"/>
  <c r="U76" i="8"/>
  <c r="V76" i="8"/>
  <c r="W76" i="8"/>
  <c r="X76" i="8"/>
  <c r="Y76" i="8"/>
  <c r="Z76" i="8"/>
  <c r="AA76" i="8"/>
  <c r="AB76" i="8"/>
  <c r="AC76" i="8"/>
  <c r="C77" i="8"/>
  <c r="D77" i="8"/>
  <c r="E77" i="8"/>
  <c r="F77" i="8"/>
  <c r="G77" i="8"/>
  <c r="H77" i="8"/>
  <c r="I77" i="8"/>
  <c r="J77" i="8"/>
  <c r="K77" i="8"/>
  <c r="L77" i="8"/>
  <c r="M77" i="8"/>
  <c r="N77" i="8"/>
  <c r="O77" i="8"/>
  <c r="P77" i="8"/>
  <c r="Q77" i="8"/>
  <c r="R77" i="8"/>
  <c r="S77" i="8"/>
  <c r="T77" i="8"/>
  <c r="U77" i="8"/>
  <c r="V77" i="8"/>
  <c r="W77" i="8"/>
  <c r="X77" i="8"/>
  <c r="Y77" i="8"/>
  <c r="Z77" i="8"/>
  <c r="AA77" i="8"/>
  <c r="AB77" i="8"/>
  <c r="AC77" i="8"/>
  <c r="C78" i="8"/>
  <c r="D78" i="8"/>
  <c r="E78" i="8"/>
  <c r="F78" i="8"/>
  <c r="G78" i="8"/>
  <c r="H78" i="8"/>
  <c r="I78" i="8"/>
  <c r="J78" i="8"/>
  <c r="K78" i="8"/>
  <c r="L78" i="8"/>
  <c r="M78" i="8"/>
  <c r="N78" i="8"/>
  <c r="O78" i="8"/>
  <c r="P78" i="8"/>
  <c r="Q78" i="8"/>
  <c r="R78" i="8"/>
  <c r="S78" i="8"/>
  <c r="T78" i="8"/>
  <c r="U78" i="8"/>
  <c r="V78" i="8"/>
  <c r="W78" i="8"/>
  <c r="X78" i="8"/>
  <c r="Y78" i="8"/>
  <c r="Z78" i="8"/>
  <c r="AA78" i="8"/>
  <c r="AB78" i="8"/>
  <c r="AC78" i="8"/>
  <c r="C79" i="8"/>
  <c r="D79" i="8"/>
  <c r="E79" i="8"/>
  <c r="F79" i="8"/>
  <c r="G79" i="8"/>
  <c r="H79" i="8"/>
  <c r="I79" i="8"/>
  <c r="J79" i="8"/>
  <c r="K79" i="8"/>
  <c r="L79" i="8"/>
  <c r="M79" i="8"/>
  <c r="N79" i="8"/>
  <c r="O79" i="8"/>
  <c r="P79" i="8"/>
  <c r="Q79" i="8"/>
  <c r="R79" i="8"/>
  <c r="S79" i="8"/>
  <c r="T79" i="8"/>
  <c r="U79" i="8"/>
  <c r="V79" i="8"/>
  <c r="W79" i="8"/>
  <c r="X79" i="8"/>
  <c r="Y79" i="8"/>
  <c r="Z79" i="8"/>
  <c r="AA79" i="8"/>
  <c r="AB79" i="8"/>
  <c r="AC79" i="8"/>
  <c r="C80" i="8"/>
  <c r="D80" i="8"/>
  <c r="E80" i="8"/>
  <c r="F80" i="8"/>
  <c r="G80" i="8"/>
  <c r="H80" i="8"/>
  <c r="I80" i="8"/>
  <c r="J80" i="8"/>
  <c r="K80" i="8"/>
  <c r="L80" i="8"/>
  <c r="M80" i="8"/>
  <c r="N80" i="8"/>
  <c r="O80" i="8"/>
  <c r="P80" i="8"/>
  <c r="Q80" i="8"/>
  <c r="R80" i="8"/>
  <c r="S80" i="8"/>
  <c r="T80" i="8"/>
  <c r="U80" i="8"/>
  <c r="V80" i="8"/>
  <c r="W80" i="8"/>
  <c r="X80" i="8"/>
  <c r="Y80" i="8"/>
  <c r="Z80" i="8"/>
  <c r="AA80" i="8"/>
  <c r="AB80" i="8"/>
  <c r="AC80" i="8"/>
  <c r="C81" i="8"/>
  <c r="D81" i="8"/>
  <c r="E81" i="8"/>
  <c r="F81" i="8"/>
  <c r="G81" i="8"/>
  <c r="H81" i="8"/>
  <c r="I81" i="8"/>
  <c r="J81" i="8"/>
  <c r="K81" i="8"/>
  <c r="L81" i="8"/>
  <c r="M81" i="8"/>
  <c r="N81" i="8"/>
  <c r="O81" i="8"/>
  <c r="P81" i="8"/>
  <c r="Q81" i="8"/>
  <c r="R81" i="8"/>
  <c r="S81" i="8"/>
  <c r="T81" i="8"/>
  <c r="U81" i="8"/>
  <c r="V81" i="8"/>
  <c r="W81" i="8"/>
  <c r="X81" i="8"/>
  <c r="Y81" i="8"/>
  <c r="Z81" i="8"/>
  <c r="AA81" i="8"/>
  <c r="AB81" i="8"/>
  <c r="AC81" i="8"/>
  <c r="C82" i="8"/>
  <c r="D82" i="8"/>
  <c r="E82" i="8"/>
  <c r="F82" i="8"/>
  <c r="G82" i="8"/>
  <c r="H82" i="8"/>
  <c r="I82" i="8"/>
  <c r="J82" i="8"/>
  <c r="K82" i="8"/>
  <c r="L82" i="8"/>
  <c r="M82" i="8"/>
  <c r="N82" i="8"/>
  <c r="O82" i="8"/>
  <c r="P82" i="8"/>
  <c r="Q82" i="8"/>
  <c r="R82" i="8"/>
  <c r="S82" i="8"/>
  <c r="T82" i="8"/>
  <c r="U82" i="8"/>
  <c r="V82" i="8"/>
  <c r="W82" i="8"/>
  <c r="X82" i="8"/>
  <c r="Y82" i="8"/>
  <c r="Z82" i="8"/>
  <c r="AA82" i="8"/>
  <c r="AB82" i="8"/>
  <c r="AC82" i="8"/>
  <c r="C83" i="8"/>
  <c r="D83" i="8"/>
  <c r="E83" i="8"/>
  <c r="F83" i="8"/>
  <c r="G83" i="8"/>
  <c r="H83" i="8"/>
  <c r="I83" i="8"/>
  <c r="J83" i="8"/>
  <c r="K83" i="8"/>
  <c r="L83" i="8"/>
  <c r="M83" i="8"/>
  <c r="N83" i="8"/>
  <c r="O83" i="8"/>
  <c r="P83" i="8"/>
  <c r="Q83" i="8"/>
  <c r="R83" i="8"/>
  <c r="S83" i="8"/>
  <c r="T83" i="8"/>
  <c r="U83" i="8"/>
  <c r="V83" i="8"/>
  <c r="W83" i="8"/>
  <c r="X83" i="8"/>
  <c r="Y83" i="8"/>
  <c r="Z83" i="8"/>
  <c r="AA83" i="8"/>
  <c r="AB83" i="8"/>
  <c r="AC83" i="8"/>
  <c r="C84" i="8"/>
  <c r="D84" i="8"/>
  <c r="E84" i="8"/>
  <c r="F84" i="8"/>
  <c r="G84" i="8"/>
  <c r="H84" i="8"/>
  <c r="I84" i="8"/>
  <c r="J84" i="8"/>
  <c r="K84" i="8"/>
  <c r="L84" i="8"/>
  <c r="M84" i="8"/>
  <c r="N84" i="8"/>
  <c r="O84" i="8"/>
  <c r="P84" i="8"/>
  <c r="Q84" i="8"/>
  <c r="R84" i="8"/>
  <c r="S84" i="8"/>
  <c r="T84" i="8"/>
  <c r="U84" i="8"/>
  <c r="V84" i="8"/>
  <c r="W84" i="8"/>
  <c r="X84" i="8"/>
  <c r="Y84" i="8"/>
  <c r="Z84" i="8"/>
  <c r="AA84" i="8"/>
  <c r="AB84" i="8"/>
  <c r="AC84" i="8"/>
  <c r="C85" i="8"/>
  <c r="D85" i="8"/>
  <c r="E85" i="8"/>
  <c r="F85" i="8"/>
  <c r="G85" i="8"/>
  <c r="H85" i="8"/>
  <c r="I85" i="8"/>
  <c r="J85" i="8"/>
  <c r="K85" i="8"/>
  <c r="L85" i="8"/>
  <c r="M85" i="8"/>
  <c r="N85" i="8"/>
  <c r="O85" i="8"/>
  <c r="P85" i="8"/>
  <c r="Q85" i="8"/>
  <c r="R85" i="8"/>
  <c r="S85" i="8"/>
  <c r="T85" i="8"/>
  <c r="U85" i="8"/>
  <c r="V85" i="8"/>
  <c r="W85" i="8"/>
  <c r="X85" i="8"/>
  <c r="Y85" i="8"/>
  <c r="Z85" i="8"/>
  <c r="AA85" i="8"/>
  <c r="AB85" i="8"/>
  <c r="AC85" i="8"/>
  <c r="C86" i="8"/>
  <c r="D86" i="8"/>
  <c r="E86" i="8"/>
  <c r="F86" i="8"/>
  <c r="G86" i="8"/>
  <c r="H86" i="8"/>
  <c r="I86" i="8"/>
  <c r="J86" i="8"/>
  <c r="K86" i="8"/>
  <c r="L86" i="8"/>
  <c r="M86" i="8"/>
  <c r="N86" i="8"/>
  <c r="O86" i="8"/>
  <c r="P86" i="8"/>
  <c r="Q86" i="8"/>
  <c r="R86" i="8"/>
  <c r="S86" i="8"/>
  <c r="T86" i="8"/>
  <c r="U86" i="8"/>
  <c r="V86" i="8"/>
  <c r="W86" i="8"/>
  <c r="X86" i="8"/>
  <c r="Y86" i="8"/>
  <c r="Z86" i="8"/>
  <c r="AA86" i="8"/>
  <c r="AB86" i="8"/>
  <c r="AC86" i="8"/>
  <c r="C87" i="8"/>
  <c r="D87" i="8"/>
  <c r="E87" i="8"/>
  <c r="F87" i="8"/>
  <c r="G87" i="8"/>
  <c r="H87" i="8"/>
  <c r="I87" i="8"/>
  <c r="J87" i="8"/>
  <c r="K87" i="8"/>
  <c r="L87" i="8"/>
  <c r="M87" i="8"/>
  <c r="N87" i="8"/>
  <c r="O87" i="8"/>
  <c r="P87" i="8"/>
  <c r="Q87" i="8"/>
  <c r="R87" i="8"/>
  <c r="S87" i="8"/>
  <c r="T87" i="8"/>
  <c r="U87" i="8"/>
  <c r="V87" i="8"/>
  <c r="W87" i="8"/>
  <c r="X87" i="8"/>
  <c r="Y87" i="8"/>
  <c r="Z87" i="8"/>
  <c r="AA87" i="8"/>
  <c r="AB87" i="8"/>
  <c r="AC87" i="8"/>
  <c r="C88" i="8"/>
  <c r="D88" i="8"/>
  <c r="E88" i="8"/>
  <c r="F88" i="8"/>
  <c r="G88" i="8"/>
  <c r="H88" i="8"/>
  <c r="I88" i="8"/>
  <c r="J88" i="8"/>
  <c r="K88" i="8"/>
  <c r="L88" i="8"/>
  <c r="M88" i="8"/>
  <c r="N88" i="8"/>
  <c r="O88" i="8"/>
  <c r="P88" i="8"/>
  <c r="Q88" i="8"/>
  <c r="R88" i="8"/>
  <c r="S88" i="8"/>
  <c r="T88" i="8"/>
  <c r="U88" i="8"/>
  <c r="V88" i="8"/>
  <c r="W88" i="8"/>
  <c r="X88" i="8"/>
  <c r="Y88" i="8"/>
  <c r="Z88" i="8"/>
  <c r="AA88" i="8"/>
  <c r="AB88" i="8"/>
  <c r="AC88" i="8"/>
  <c r="C89" i="8"/>
  <c r="D89" i="8"/>
  <c r="E89" i="8"/>
  <c r="F89" i="8"/>
  <c r="G89" i="8"/>
  <c r="H89" i="8"/>
  <c r="I89" i="8"/>
  <c r="J89" i="8"/>
  <c r="K89" i="8"/>
  <c r="L89" i="8"/>
  <c r="M89" i="8"/>
  <c r="N89" i="8"/>
  <c r="O89" i="8"/>
  <c r="P89" i="8"/>
  <c r="Q89" i="8"/>
  <c r="R89" i="8"/>
  <c r="S89" i="8"/>
  <c r="T89" i="8"/>
  <c r="U89" i="8"/>
  <c r="V89" i="8"/>
  <c r="W89" i="8"/>
  <c r="X89" i="8"/>
  <c r="Y89" i="8"/>
  <c r="Z89" i="8"/>
  <c r="AA89" i="8"/>
  <c r="AB89" i="8"/>
  <c r="AC89" i="8"/>
  <c r="C90" i="8"/>
  <c r="D90" i="8"/>
  <c r="E90" i="8"/>
  <c r="F90" i="8"/>
  <c r="G90" i="8"/>
  <c r="H90" i="8"/>
  <c r="I90" i="8"/>
  <c r="J90" i="8"/>
  <c r="K90" i="8"/>
  <c r="L90" i="8"/>
  <c r="M90" i="8"/>
  <c r="N90" i="8"/>
  <c r="O90" i="8"/>
  <c r="P90" i="8"/>
  <c r="Q90" i="8"/>
  <c r="R90" i="8"/>
  <c r="S90" i="8"/>
  <c r="T90" i="8"/>
  <c r="U90" i="8"/>
  <c r="V90" i="8"/>
  <c r="W90" i="8"/>
  <c r="X90" i="8"/>
  <c r="Y90" i="8"/>
  <c r="Z90" i="8"/>
  <c r="AA90" i="8"/>
  <c r="AB90" i="8"/>
  <c r="AC90" i="8"/>
  <c r="C91" i="8"/>
  <c r="D91" i="8"/>
  <c r="E91" i="8"/>
  <c r="F91" i="8"/>
  <c r="G91" i="8"/>
  <c r="H91" i="8"/>
  <c r="I91" i="8"/>
  <c r="J91" i="8"/>
  <c r="K91" i="8"/>
  <c r="L91" i="8"/>
  <c r="M91" i="8"/>
  <c r="N91" i="8"/>
  <c r="O91" i="8"/>
  <c r="P91" i="8"/>
  <c r="Q91" i="8"/>
  <c r="R91" i="8"/>
  <c r="S91" i="8"/>
  <c r="T91" i="8"/>
  <c r="U91" i="8"/>
  <c r="V91" i="8"/>
  <c r="W91" i="8"/>
  <c r="X91" i="8"/>
  <c r="Y91" i="8"/>
  <c r="Z91" i="8"/>
  <c r="AA91" i="8"/>
  <c r="AB91" i="8"/>
  <c r="AC91" i="8"/>
  <c r="C92" i="8"/>
  <c r="D92" i="8"/>
  <c r="E92" i="8"/>
  <c r="F92" i="8"/>
  <c r="G92" i="8"/>
  <c r="H92" i="8"/>
  <c r="I92" i="8"/>
  <c r="J92" i="8"/>
  <c r="K92" i="8"/>
  <c r="L92" i="8"/>
  <c r="M92" i="8"/>
  <c r="N92" i="8"/>
  <c r="O92" i="8"/>
  <c r="P92" i="8"/>
  <c r="Q92" i="8"/>
  <c r="R92" i="8"/>
  <c r="S92" i="8"/>
  <c r="T92" i="8"/>
  <c r="U92" i="8"/>
  <c r="V92" i="8"/>
  <c r="W92" i="8"/>
  <c r="X92" i="8"/>
  <c r="Y92" i="8"/>
  <c r="Z92" i="8"/>
  <c r="AA92" i="8"/>
  <c r="AB92" i="8"/>
  <c r="AC92" i="8"/>
  <c r="C93" i="8"/>
  <c r="D93" i="8"/>
  <c r="E93" i="8"/>
  <c r="F93" i="8"/>
  <c r="G93" i="8"/>
  <c r="H93" i="8"/>
  <c r="I93" i="8"/>
  <c r="J93" i="8"/>
  <c r="K93" i="8"/>
  <c r="L93" i="8"/>
  <c r="M93" i="8"/>
  <c r="N93" i="8"/>
  <c r="O93" i="8"/>
  <c r="P93" i="8"/>
  <c r="Q93" i="8"/>
  <c r="R93" i="8"/>
  <c r="S93" i="8"/>
  <c r="T93" i="8"/>
  <c r="U93" i="8"/>
  <c r="V93" i="8"/>
  <c r="W93" i="8"/>
  <c r="X93" i="8"/>
  <c r="Y93" i="8"/>
  <c r="Z93" i="8"/>
  <c r="AA93" i="8"/>
  <c r="AB93" i="8"/>
  <c r="AC93" i="8"/>
  <c r="C94" i="8"/>
  <c r="D94" i="8"/>
  <c r="E94" i="8"/>
  <c r="F94" i="8"/>
  <c r="G94" i="8"/>
  <c r="H94" i="8"/>
  <c r="I94" i="8"/>
  <c r="J94" i="8"/>
  <c r="K94" i="8"/>
  <c r="L94" i="8"/>
  <c r="M94" i="8"/>
  <c r="N94" i="8"/>
  <c r="O94" i="8"/>
  <c r="P94" i="8"/>
  <c r="Q94" i="8"/>
  <c r="R94" i="8"/>
  <c r="S94" i="8"/>
  <c r="T94" i="8"/>
  <c r="U94" i="8"/>
  <c r="V94" i="8"/>
  <c r="W94" i="8"/>
  <c r="X94" i="8"/>
  <c r="Y94" i="8"/>
  <c r="Z94" i="8"/>
  <c r="AA94" i="8"/>
  <c r="AB94" i="8"/>
  <c r="AC94" i="8"/>
  <c r="C95" i="8"/>
  <c r="D95" i="8"/>
  <c r="E95" i="8"/>
  <c r="F95" i="8"/>
  <c r="G95" i="8"/>
  <c r="H95" i="8"/>
  <c r="I95" i="8"/>
  <c r="J95" i="8"/>
  <c r="K95" i="8"/>
  <c r="L95" i="8"/>
  <c r="M95" i="8"/>
  <c r="N95" i="8"/>
  <c r="O95" i="8"/>
  <c r="P95" i="8"/>
  <c r="Q95" i="8"/>
  <c r="R95" i="8"/>
  <c r="S95" i="8"/>
  <c r="T95" i="8"/>
  <c r="U95" i="8"/>
  <c r="V95" i="8"/>
  <c r="W95" i="8"/>
  <c r="X95" i="8"/>
  <c r="Y95" i="8"/>
  <c r="Z95" i="8"/>
  <c r="AA95" i="8"/>
  <c r="AB95" i="8"/>
  <c r="AC95" i="8"/>
  <c r="C96" i="8"/>
  <c r="D96" i="8"/>
  <c r="E96" i="8"/>
  <c r="F96" i="8"/>
  <c r="G96" i="8"/>
  <c r="H96" i="8"/>
  <c r="I96" i="8"/>
  <c r="J96" i="8"/>
  <c r="K96" i="8"/>
  <c r="L96" i="8"/>
  <c r="M96" i="8"/>
  <c r="N96" i="8"/>
  <c r="O96" i="8"/>
  <c r="P96" i="8"/>
  <c r="Q96" i="8"/>
  <c r="R96" i="8"/>
  <c r="S96" i="8"/>
  <c r="T96" i="8"/>
  <c r="U96" i="8"/>
  <c r="V96" i="8"/>
  <c r="W96" i="8"/>
  <c r="X96" i="8"/>
  <c r="Y96" i="8"/>
  <c r="Z96" i="8"/>
  <c r="AA96" i="8"/>
  <c r="AB96" i="8"/>
  <c r="AC96" i="8"/>
  <c r="C97" i="8"/>
  <c r="D97" i="8"/>
  <c r="E97" i="8"/>
  <c r="F97" i="8"/>
  <c r="G97" i="8"/>
  <c r="H97" i="8"/>
  <c r="I97" i="8"/>
  <c r="J97" i="8"/>
  <c r="K97" i="8"/>
  <c r="L97" i="8"/>
  <c r="M97" i="8"/>
  <c r="N97" i="8"/>
  <c r="O97" i="8"/>
  <c r="P97" i="8"/>
  <c r="Q97" i="8"/>
  <c r="R97" i="8"/>
  <c r="S97" i="8"/>
  <c r="T97" i="8"/>
  <c r="U97" i="8"/>
  <c r="V97" i="8"/>
  <c r="W97" i="8"/>
  <c r="X97" i="8"/>
  <c r="Y97" i="8"/>
  <c r="Z97" i="8"/>
  <c r="AA97" i="8"/>
  <c r="AB97" i="8"/>
  <c r="AC97" i="8"/>
  <c r="C98" i="8"/>
  <c r="D98" i="8"/>
  <c r="E98" i="8"/>
  <c r="F98" i="8"/>
  <c r="G98" i="8"/>
  <c r="H98" i="8"/>
  <c r="I98" i="8"/>
  <c r="J98" i="8"/>
  <c r="K98" i="8"/>
  <c r="L98" i="8"/>
  <c r="M98" i="8"/>
  <c r="N98" i="8"/>
  <c r="O98" i="8"/>
  <c r="P98" i="8"/>
  <c r="Q98" i="8"/>
  <c r="R98" i="8"/>
  <c r="S98" i="8"/>
  <c r="T98" i="8"/>
  <c r="U98" i="8"/>
  <c r="V98" i="8"/>
  <c r="W98" i="8"/>
  <c r="X98" i="8"/>
  <c r="Y98" i="8"/>
  <c r="Z98" i="8"/>
  <c r="AA98" i="8"/>
  <c r="AB98" i="8"/>
  <c r="AC98" i="8"/>
  <c r="C99" i="8"/>
  <c r="D99" i="8"/>
  <c r="E99" i="8"/>
  <c r="F99" i="8"/>
  <c r="G99" i="8"/>
  <c r="H99" i="8"/>
  <c r="I99" i="8"/>
  <c r="J99" i="8"/>
  <c r="K99" i="8"/>
  <c r="L99" i="8"/>
  <c r="M99" i="8"/>
  <c r="N99" i="8"/>
  <c r="O99" i="8"/>
  <c r="P99" i="8"/>
  <c r="Q99" i="8"/>
  <c r="R99" i="8"/>
  <c r="S99" i="8"/>
  <c r="T99" i="8"/>
  <c r="U99" i="8"/>
  <c r="V99" i="8"/>
  <c r="W99" i="8"/>
  <c r="X99" i="8"/>
  <c r="Y99" i="8"/>
  <c r="Z99" i="8"/>
  <c r="AA99" i="8"/>
  <c r="AB99" i="8"/>
  <c r="AC99" i="8"/>
  <c r="C100" i="8"/>
  <c r="D100" i="8"/>
  <c r="E100" i="8"/>
  <c r="F100" i="8"/>
  <c r="G100" i="8"/>
  <c r="H100" i="8"/>
  <c r="I100" i="8"/>
  <c r="J100" i="8"/>
  <c r="K100" i="8"/>
  <c r="L100" i="8"/>
  <c r="M100" i="8"/>
  <c r="N100" i="8"/>
  <c r="O100" i="8"/>
  <c r="P100" i="8"/>
  <c r="Q100" i="8"/>
  <c r="R100" i="8"/>
  <c r="S100" i="8"/>
  <c r="T100" i="8"/>
  <c r="U100" i="8"/>
  <c r="V100" i="8"/>
  <c r="W100" i="8"/>
  <c r="X100" i="8"/>
  <c r="Y100" i="8"/>
  <c r="Z100" i="8"/>
  <c r="AA100" i="8"/>
  <c r="AB100" i="8"/>
  <c r="AC100" i="8"/>
  <c r="C101" i="8"/>
  <c r="D101" i="8"/>
  <c r="E101" i="8"/>
  <c r="F101" i="8"/>
  <c r="G101" i="8"/>
  <c r="H101" i="8"/>
  <c r="I101" i="8"/>
  <c r="J101" i="8"/>
  <c r="K101" i="8"/>
  <c r="L101" i="8"/>
  <c r="M101" i="8"/>
  <c r="N101" i="8"/>
  <c r="O101" i="8"/>
  <c r="P101" i="8"/>
  <c r="Q101" i="8"/>
  <c r="R101" i="8"/>
  <c r="S101" i="8"/>
  <c r="T101" i="8"/>
  <c r="U101" i="8"/>
  <c r="V101" i="8"/>
  <c r="W101" i="8"/>
  <c r="X101" i="8"/>
  <c r="Y101" i="8"/>
  <c r="Z101" i="8"/>
  <c r="AA101" i="8"/>
  <c r="AB101" i="8"/>
  <c r="AC101" i="8"/>
  <c r="C102" i="8"/>
  <c r="D102" i="8"/>
  <c r="E102" i="8"/>
  <c r="F102" i="8"/>
  <c r="G102" i="8"/>
  <c r="H102" i="8"/>
  <c r="I102" i="8"/>
  <c r="J102" i="8"/>
  <c r="K102" i="8"/>
  <c r="L102" i="8"/>
  <c r="M102" i="8"/>
  <c r="N102" i="8"/>
  <c r="O102" i="8"/>
  <c r="P102" i="8"/>
  <c r="Q102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C103" i="8"/>
  <c r="D103" i="8"/>
  <c r="E103" i="8"/>
  <c r="F103" i="8"/>
  <c r="G103" i="8"/>
  <c r="H103" i="8"/>
  <c r="I103" i="8"/>
  <c r="J103" i="8"/>
  <c r="K103" i="8"/>
  <c r="L103" i="8"/>
  <c r="M103" i="8"/>
  <c r="N103" i="8"/>
  <c r="O103" i="8"/>
  <c r="P103" i="8"/>
  <c r="Q103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C104" i="8"/>
  <c r="D104" i="8"/>
  <c r="E104" i="8"/>
  <c r="F104" i="8"/>
  <c r="G104" i="8"/>
  <c r="H104" i="8"/>
  <c r="I104" i="8"/>
  <c r="J104" i="8"/>
  <c r="K104" i="8"/>
  <c r="L104" i="8"/>
  <c r="M104" i="8"/>
  <c r="N104" i="8"/>
  <c r="O104" i="8"/>
  <c r="P104" i="8"/>
  <c r="Q104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C105" i="8"/>
  <c r="D105" i="8"/>
  <c r="E105" i="8"/>
  <c r="F105" i="8"/>
  <c r="G105" i="8"/>
  <c r="H105" i="8"/>
  <c r="I105" i="8"/>
  <c r="J105" i="8"/>
  <c r="K105" i="8"/>
  <c r="L105" i="8"/>
  <c r="M105" i="8"/>
  <c r="N105" i="8"/>
  <c r="O105" i="8"/>
  <c r="P105" i="8"/>
  <c r="Q105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C106" i="8"/>
  <c r="D106" i="8"/>
  <c r="E106" i="8"/>
  <c r="F106" i="8"/>
  <c r="G106" i="8"/>
  <c r="H106" i="8"/>
  <c r="I106" i="8"/>
  <c r="J106" i="8"/>
  <c r="K106" i="8"/>
  <c r="L106" i="8"/>
  <c r="M106" i="8"/>
  <c r="N106" i="8"/>
  <c r="O106" i="8"/>
  <c r="P106" i="8"/>
  <c r="Q106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C107" i="8"/>
  <c r="D107" i="8"/>
  <c r="E107" i="8"/>
  <c r="F107" i="8"/>
  <c r="G107" i="8"/>
  <c r="H107" i="8"/>
  <c r="I107" i="8"/>
  <c r="J107" i="8"/>
  <c r="K107" i="8"/>
  <c r="L107" i="8"/>
  <c r="M107" i="8"/>
  <c r="N107" i="8"/>
  <c r="O107" i="8"/>
  <c r="P107" i="8"/>
  <c r="Q107" i="8"/>
  <c r="R107" i="8"/>
  <c r="S107" i="8"/>
  <c r="T107" i="8"/>
  <c r="U107" i="8"/>
  <c r="V107" i="8"/>
  <c r="W107" i="8"/>
  <c r="X107" i="8"/>
  <c r="Y107" i="8"/>
  <c r="Z107" i="8"/>
  <c r="AA107" i="8"/>
  <c r="AB107" i="8"/>
  <c r="AC107" i="8"/>
  <c r="C108" i="8"/>
  <c r="D108" i="8"/>
  <c r="E108" i="8"/>
  <c r="F108" i="8"/>
  <c r="G108" i="8"/>
  <c r="H108" i="8"/>
  <c r="I108" i="8"/>
  <c r="J108" i="8"/>
  <c r="K108" i="8"/>
  <c r="L108" i="8"/>
  <c r="M108" i="8"/>
  <c r="N108" i="8"/>
  <c r="O108" i="8"/>
  <c r="P108" i="8"/>
  <c r="Q108" i="8"/>
  <c r="R108" i="8"/>
  <c r="S108" i="8"/>
  <c r="T108" i="8"/>
  <c r="U108" i="8"/>
  <c r="V108" i="8"/>
  <c r="W108" i="8"/>
  <c r="X108" i="8"/>
  <c r="Y108" i="8"/>
  <c r="Z108" i="8"/>
  <c r="AA108" i="8"/>
  <c r="AB108" i="8"/>
  <c r="AC108" i="8"/>
  <c r="C109" i="8"/>
  <c r="D109" i="8"/>
  <c r="E109" i="8"/>
  <c r="F109" i="8"/>
  <c r="G109" i="8"/>
  <c r="H109" i="8"/>
  <c r="I109" i="8"/>
  <c r="J109" i="8"/>
  <c r="K109" i="8"/>
  <c r="L109" i="8"/>
  <c r="M109" i="8"/>
  <c r="N109" i="8"/>
  <c r="O109" i="8"/>
  <c r="P109" i="8"/>
  <c r="Q109" i="8"/>
  <c r="R109" i="8"/>
  <c r="S109" i="8"/>
  <c r="T109" i="8"/>
  <c r="U109" i="8"/>
  <c r="V109" i="8"/>
  <c r="W109" i="8"/>
  <c r="X109" i="8"/>
  <c r="Y109" i="8"/>
  <c r="Z109" i="8"/>
  <c r="AA109" i="8"/>
  <c r="AB109" i="8"/>
  <c r="AC109" i="8"/>
  <c r="C110" i="8"/>
  <c r="D110" i="8"/>
  <c r="E110" i="8"/>
  <c r="F110" i="8"/>
  <c r="G110" i="8"/>
  <c r="H110" i="8"/>
  <c r="I110" i="8"/>
  <c r="J110" i="8"/>
  <c r="K110" i="8"/>
  <c r="L110" i="8"/>
  <c r="M110" i="8"/>
  <c r="N110" i="8"/>
  <c r="O110" i="8"/>
  <c r="P110" i="8"/>
  <c r="Q110" i="8"/>
  <c r="R110" i="8"/>
  <c r="S110" i="8"/>
  <c r="T110" i="8"/>
  <c r="U110" i="8"/>
  <c r="V110" i="8"/>
  <c r="W110" i="8"/>
  <c r="X110" i="8"/>
  <c r="Y110" i="8"/>
  <c r="Z110" i="8"/>
  <c r="AA110" i="8"/>
  <c r="AB110" i="8"/>
  <c r="AC110" i="8"/>
  <c r="C111" i="8"/>
  <c r="D111" i="8"/>
  <c r="E111" i="8"/>
  <c r="F111" i="8"/>
  <c r="G111" i="8"/>
  <c r="H111" i="8"/>
  <c r="I111" i="8"/>
  <c r="J111" i="8"/>
  <c r="K111" i="8"/>
  <c r="L111" i="8"/>
  <c r="M111" i="8"/>
  <c r="N111" i="8"/>
  <c r="O111" i="8"/>
  <c r="P111" i="8"/>
  <c r="Q111" i="8"/>
  <c r="R111" i="8"/>
  <c r="S111" i="8"/>
  <c r="T111" i="8"/>
  <c r="U111" i="8"/>
  <c r="V111" i="8"/>
  <c r="W111" i="8"/>
  <c r="X111" i="8"/>
  <c r="Y111" i="8"/>
  <c r="Z111" i="8"/>
  <c r="AA111" i="8"/>
  <c r="AB111" i="8"/>
  <c r="AC111" i="8"/>
  <c r="C112" i="8"/>
  <c r="D112" i="8"/>
  <c r="E112" i="8"/>
  <c r="F112" i="8"/>
  <c r="G112" i="8"/>
  <c r="H112" i="8"/>
  <c r="I112" i="8"/>
  <c r="J112" i="8"/>
  <c r="K112" i="8"/>
  <c r="L112" i="8"/>
  <c r="M112" i="8"/>
  <c r="N112" i="8"/>
  <c r="O112" i="8"/>
  <c r="P112" i="8"/>
  <c r="Q112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C113" i="8"/>
  <c r="D113" i="8"/>
  <c r="E113" i="8"/>
  <c r="F113" i="8"/>
  <c r="G113" i="8"/>
  <c r="H113" i="8"/>
  <c r="I113" i="8"/>
  <c r="J113" i="8"/>
  <c r="K113" i="8"/>
  <c r="L113" i="8"/>
  <c r="M113" i="8"/>
  <c r="N113" i="8"/>
  <c r="O113" i="8"/>
  <c r="P113" i="8"/>
  <c r="Q113" i="8"/>
  <c r="R113" i="8"/>
  <c r="S113" i="8"/>
  <c r="T113" i="8"/>
  <c r="U113" i="8"/>
  <c r="V113" i="8"/>
  <c r="W113" i="8"/>
  <c r="X113" i="8"/>
  <c r="Y113" i="8"/>
  <c r="Z113" i="8"/>
  <c r="AA113" i="8"/>
  <c r="AB113" i="8"/>
  <c r="AC113" i="8"/>
  <c r="C114" i="8"/>
  <c r="D114" i="8"/>
  <c r="E114" i="8"/>
  <c r="F114" i="8"/>
  <c r="G114" i="8"/>
  <c r="H114" i="8"/>
  <c r="I114" i="8"/>
  <c r="J114" i="8"/>
  <c r="K114" i="8"/>
  <c r="L114" i="8"/>
  <c r="M114" i="8"/>
  <c r="N114" i="8"/>
  <c r="O114" i="8"/>
  <c r="P114" i="8"/>
  <c r="Q114" i="8"/>
  <c r="R114" i="8"/>
  <c r="S114" i="8"/>
  <c r="T114" i="8"/>
  <c r="U114" i="8"/>
  <c r="V114" i="8"/>
  <c r="W114" i="8"/>
  <c r="X114" i="8"/>
  <c r="Y114" i="8"/>
  <c r="Z114" i="8"/>
  <c r="AA114" i="8"/>
  <c r="AB114" i="8"/>
  <c r="AC114" i="8"/>
  <c r="C115" i="8"/>
  <c r="D115" i="8"/>
  <c r="E115" i="8"/>
  <c r="F115" i="8"/>
  <c r="G115" i="8"/>
  <c r="H115" i="8"/>
  <c r="I115" i="8"/>
  <c r="J115" i="8"/>
  <c r="K115" i="8"/>
  <c r="L115" i="8"/>
  <c r="M115" i="8"/>
  <c r="N115" i="8"/>
  <c r="O115" i="8"/>
  <c r="P115" i="8"/>
  <c r="Q115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C116" i="8"/>
  <c r="D116" i="8"/>
  <c r="E116" i="8"/>
  <c r="F116" i="8"/>
  <c r="G116" i="8"/>
  <c r="H116" i="8"/>
  <c r="I116" i="8"/>
  <c r="J116" i="8"/>
  <c r="K116" i="8"/>
  <c r="L116" i="8"/>
  <c r="M116" i="8"/>
  <c r="N116" i="8"/>
  <c r="O116" i="8"/>
  <c r="P116" i="8"/>
  <c r="Q116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C117" i="8"/>
  <c r="D117" i="8"/>
  <c r="E117" i="8"/>
  <c r="F117" i="8"/>
  <c r="G117" i="8"/>
  <c r="H117" i="8"/>
  <c r="I117" i="8"/>
  <c r="J117" i="8"/>
  <c r="K117" i="8"/>
  <c r="L117" i="8"/>
  <c r="M117" i="8"/>
  <c r="N117" i="8"/>
  <c r="O117" i="8"/>
  <c r="P117" i="8"/>
  <c r="Q117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C118" i="8"/>
  <c r="D118" i="8"/>
  <c r="E118" i="8"/>
  <c r="F118" i="8"/>
  <c r="G118" i="8"/>
  <c r="H118" i="8"/>
  <c r="I118" i="8"/>
  <c r="J118" i="8"/>
  <c r="K118" i="8"/>
  <c r="L118" i="8"/>
  <c r="M118" i="8"/>
  <c r="N118" i="8"/>
  <c r="O118" i="8"/>
  <c r="P118" i="8"/>
  <c r="Q118" i="8"/>
  <c r="R118" i="8"/>
  <c r="S118" i="8"/>
  <c r="T118" i="8"/>
  <c r="U118" i="8"/>
  <c r="V118" i="8"/>
  <c r="W118" i="8"/>
  <c r="X118" i="8"/>
  <c r="Y118" i="8"/>
  <c r="Z118" i="8"/>
  <c r="AA118" i="8"/>
  <c r="AB118" i="8"/>
  <c r="AC118" i="8"/>
  <c r="C119" i="8"/>
  <c r="D119" i="8"/>
  <c r="E119" i="8"/>
  <c r="F119" i="8"/>
  <c r="G119" i="8"/>
  <c r="H119" i="8"/>
  <c r="I119" i="8"/>
  <c r="J119" i="8"/>
  <c r="K119" i="8"/>
  <c r="L119" i="8"/>
  <c r="M119" i="8"/>
  <c r="N119" i="8"/>
  <c r="O119" i="8"/>
  <c r="P119" i="8"/>
  <c r="Q119" i="8"/>
  <c r="R119" i="8"/>
  <c r="S119" i="8"/>
  <c r="T119" i="8"/>
  <c r="U119" i="8"/>
  <c r="V119" i="8"/>
  <c r="W119" i="8"/>
  <c r="X119" i="8"/>
  <c r="Y119" i="8"/>
  <c r="Z119" i="8"/>
  <c r="AA119" i="8"/>
  <c r="AB119" i="8"/>
  <c r="AC119" i="8"/>
  <c r="C120" i="8"/>
  <c r="D120" i="8"/>
  <c r="E120" i="8"/>
  <c r="F120" i="8"/>
  <c r="G120" i="8"/>
  <c r="H120" i="8"/>
  <c r="I120" i="8"/>
  <c r="J120" i="8"/>
  <c r="K120" i="8"/>
  <c r="L120" i="8"/>
  <c r="M120" i="8"/>
  <c r="N120" i="8"/>
  <c r="O120" i="8"/>
  <c r="P120" i="8"/>
  <c r="Q120" i="8"/>
  <c r="R120" i="8"/>
  <c r="S120" i="8"/>
  <c r="T120" i="8"/>
  <c r="U120" i="8"/>
  <c r="V120" i="8"/>
  <c r="W120" i="8"/>
  <c r="X120" i="8"/>
  <c r="Y120" i="8"/>
  <c r="Z120" i="8"/>
  <c r="AA120" i="8"/>
  <c r="AB120" i="8"/>
  <c r="AC120" i="8"/>
  <c r="C121" i="8"/>
  <c r="D121" i="8"/>
  <c r="E121" i="8"/>
  <c r="F121" i="8"/>
  <c r="G121" i="8"/>
  <c r="H121" i="8"/>
  <c r="I121" i="8"/>
  <c r="J121" i="8"/>
  <c r="K121" i="8"/>
  <c r="L121" i="8"/>
  <c r="M121" i="8"/>
  <c r="N121" i="8"/>
  <c r="O121" i="8"/>
  <c r="P121" i="8"/>
  <c r="Q121" i="8"/>
  <c r="R121" i="8"/>
  <c r="S121" i="8"/>
  <c r="T121" i="8"/>
  <c r="U121" i="8"/>
  <c r="V121" i="8"/>
  <c r="W121" i="8"/>
  <c r="X121" i="8"/>
  <c r="Y121" i="8"/>
  <c r="Z121" i="8"/>
  <c r="AA121" i="8"/>
  <c r="AB121" i="8"/>
  <c r="AC121" i="8"/>
  <c r="C122" i="8"/>
  <c r="D122" i="8"/>
  <c r="E122" i="8"/>
  <c r="F122" i="8"/>
  <c r="G122" i="8"/>
  <c r="H122" i="8"/>
  <c r="I122" i="8"/>
  <c r="J122" i="8"/>
  <c r="K122" i="8"/>
  <c r="L122" i="8"/>
  <c r="M122" i="8"/>
  <c r="N122" i="8"/>
  <c r="O122" i="8"/>
  <c r="P122" i="8"/>
  <c r="Q122" i="8"/>
  <c r="R122" i="8"/>
  <c r="S122" i="8"/>
  <c r="T122" i="8"/>
  <c r="U122" i="8"/>
  <c r="V122" i="8"/>
  <c r="W122" i="8"/>
  <c r="X122" i="8"/>
  <c r="Y122" i="8"/>
  <c r="Z122" i="8"/>
  <c r="AA122" i="8"/>
  <c r="AB122" i="8"/>
  <c r="AC122" i="8"/>
  <c r="C123" i="8"/>
  <c r="D123" i="8"/>
  <c r="E123" i="8"/>
  <c r="F123" i="8"/>
  <c r="G123" i="8"/>
  <c r="H123" i="8"/>
  <c r="I123" i="8"/>
  <c r="J123" i="8"/>
  <c r="K123" i="8"/>
  <c r="L123" i="8"/>
  <c r="M123" i="8"/>
  <c r="N123" i="8"/>
  <c r="O123" i="8"/>
  <c r="P123" i="8"/>
  <c r="Q123" i="8"/>
  <c r="R123" i="8"/>
  <c r="S123" i="8"/>
  <c r="T123" i="8"/>
  <c r="U123" i="8"/>
  <c r="V123" i="8"/>
  <c r="W123" i="8"/>
  <c r="X123" i="8"/>
  <c r="Y123" i="8"/>
  <c r="Z123" i="8"/>
  <c r="AA123" i="8"/>
  <c r="AB123" i="8"/>
  <c r="AC123" i="8"/>
  <c r="C124" i="8"/>
  <c r="D124" i="8"/>
  <c r="E124" i="8"/>
  <c r="F124" i="8"/>
  <c r="G124" i="8"/>
  <c r="H124" i="8"/>
  <c r="I124" i="8"/>
  <c r="J124" i="8"/>
  <c r="K124" i="8"/>
  <c r="L124" i="8"/>
  <c r="M124" i="8"/>
  <c r="N124" i="8"/>
  <c r="O124" i="8"/>
  <c r="P124" i="8"/>
  <c r="Q124" i="8"/>
  <c r="R124" i="8"/>
  <c r="S124" i="8"/>
  <c r="T124" i="8"/>
  <c r="U124" i="8"/>
  <c r="V124" i="8"/>
  <c r="W124" i="8"/>
  <c r="X124" i="8"/>
  <c r="Y124" i="8"/>
  <c r="Z124" i="8"/>
  <c r="AA124" i="8"/>
  <c r="AB124" i="8"/>
  <c r="AC124" i="8"/>
  <c r="C125" i="8"/>
  <c r="D125" i="8"/>
  <c r="E125" i="8"/>
  <c r="F125" i="8"/>
  <c r="G125" i="8"/>
  <c r="H125" i="8"/>
  <c r="I125" i="8"/>
  <c r="J125" i="8"/>
  <c r="K125" i="8"/>
  <c r="L125" i="8"/>
  <c r="M125" i="8"/>
  <c r="N125" i="8"/>
  <c r="O125" i="8"/>
  <c r="P125" i="8"/>
  <c r="Q125" i="8"/>
  <c r="R125" i="8"/>
  <c r="S125" i="8"/>
  <c r="T125" i="8"/>
  <c r="U125" i="8"/>
  <c r="V125" i="8"/>
  <c r="W125" i="8"/>
  <c r="X125" i="8"/>
  <c r="Y125" i="8"/>
  <c r="Z125" i="8"/>
  <c r="AA125" i="8"/>
  <c r="AB125" i="8"/>
  <c r="AC125" i="8"/>
  <c r="C126" i="8"/>
  <c r="D126" i="8"/>
  <c r="E126" i="8"/>
  <c r="F126" i="8"/>
  <c r="G126" i="8"/>
  <c r="H126" i="8"/>
  <c r="I126" i="8"/>
  <c r="J126" i="8"/>
  <c r="K126" i="8"/>
  <c r="L126" i="8"/>
  <c r="M126" i="8"/>
  <c r="N126" i="8"/>
  <c r="O126" i="8"/>
  <c r="P126" i="8"/>
  <c r="Q126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C127" i="8"/>
  <c r="D127" i="8"/>
  <c r="E127" i="8"/>
  <c r="F127" i="8"/>
  <c r="G127" i="8"/>
  <c r="H127" i="8"/>
  <c r="I127" i="8"/>
  <c r="J127" i="8"/>
  <c r="K127" i="8"/>
  <c r="L127" i="8"/>
  <c r="M127" i="8"/>
  <c r="N127" i="8"/>
  <c r="O127" i="8"/>
  <c r="P127" i="8"/>
  <c r="Q127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C128" i="8"/>
  <c r="D128" i="8"/>
  <c r="E128" i="8"/>
  <c r="F128" i="8"/>
  <c r="G128" i="8"/>
  <c r="H128" i="8"/>
  <c r="I128" i="8"/>
  <c r="J128" i="8"/>
  <c r="K128" i="8"/>
  <c r="L128" i="8"/>
  <c r="M128" i="8"/>
  <c r="N128" i="8"/>
  <c r="O128" i="8"/>
  <c r="P128" i="8"/>
  <c r="Q128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C129" i="8"/>
  <c r="D129" i="8"/>
  <c r="E129" i="8"/>
  <c r="F129" i="8"/>
  <c r="G129" i="8"/>
  <c r="H129" i="8"/>
  <c r="I129" i="8"/>
  <c r="J129" i="8"/>
  <c r="K129" i="8"/>
  <c r="L129" i="8"/>
  <c r="M129" i="8"/>
  <c r="N129" i="8"/>
  <c r="O129" i="8"/>
  <c r="P129" i="8"/>
  <c r="Q129" i="8"/>
  <c r="R129" i="8"/>
  <c r="S129" i="8"/>
  <c r="T129" i="8"/>
  <c r="U129" i="8"/>
  <c r="V129" i="8"/>
  <c r="W129" i="8"/>
  <c r="X129" i="8"/>
  <c r="Y129" i="8"/>
  <c r="Z129" i="8"/>
  <c r="AA129" i="8"/>
  <c r="AB129" i="8"/>
  <c r="AC129" i="8"/>
  <c r="C130" i="8"/>
  <c r="D130" i="8"/>
  <c r="E130" i="8"/>
  <c r="F130" i="8"/>
  <c r="G130" i="8"/>
  <c r="H130" i="8"/>
  <c r="I130" i="8"/>
  <c r="J130" i="8"/>
  <c r="K130" i="8"/>
  <c r="L130" i="8"/>
  <c r="M130" i="8"/>
  <c r="N130" i="8"/>
  <c r="O130" i="8"/>
  <c r="P130" i="8"/>
  <c r="Q130" i="8"/>
  <c r="R130" i="8"/>
  <c r="S130" i="8"/>
  <c r="T130" i="8"/>
  <c r="U130" i="8"/>
  <c r="V130" i="8"/>
  <c r="W130" i="8"/>
  <c r="X130" i="8"/>
  <c r="Y130" i="8"/>
  <c r="Z130" i="8"/>
  <c r="AA130" i="8"/>
  <c r="AB130" i="8"/>
  <c r="AC130" i="8"/>
  <c r="C131" i="8"/>
  <c r="D131" i="8"/>
  <c r="E131" i="8"/>
  <c r="F131" i="8"/>
  <c r="G131" i="8"/>
  <c r="H131" i="8"/>
  <c r="I131" i="8"/>
  <c r="J131" i="8"/>
  <c r="K131" i="8"/>
  <c r="L131" i="8"/>
  <c r="M131" i="8"/>
  <c r="N131" i="8"/>
  <c r="O131" i="8"/>
  <c r="P131" i="8"/>
  <c r="Q131" i="8"/>
  <c r="R131" i="8"/>
  <c r="S131" i="8"/>
  <c r="T131" i="8"/>
  <c r="U131" i="8"/>
  <c r="V131" i="8"/>
  <c r="W131" i="8"/>
  <c r="X131" i="8"/>
  <c r="Y131" i="8"/>
  <c r="Z131" i="8"/>
  <c r="AA131" i="8"/>
  <c r="AB131" i="8"/>
  <c r="AC131" i="8"/>
  <c r="C132" i="8"/>
  <c r="D132" i="8"/>
  <c r="E132" i="8"/>
  <c r="F132" i="8"/>
  <c r="G132" i="8"/>
  <c r="H132" i="8"/>
  <c r="I132" i="8"/>
  <c r="J132" i="8"/>
  <c r="K132" i="8"/>
  <c r="L132" i="8"/>
  <c r="M132" i="8"/>
  <c r="N132" i="8"/>
  <c r="O132" i="8"/>
  <c r="P132" i="8"/>
  <c r="Q132" i="8"/>
  <c r="R132" i="8"/>
  <c r="S132" i="8"/>
  <c r="T132" i="8"/>
  <c r="U132" i="8"/>
  <c r="V132" i="8"/>
  <c r="W132" i="8"/>
  <c r="X132" i="8"/>
  <c r="Y132" i="8"/>
  <c r="Z132" i="8"/>
  <c r="AA132" i="8"/>
  <c r="AB132" i="8"/>
  <c r="AC132" i="8"/>
  <c r="C133" i="8"/>
  <c r="D133" i="8"/>
  <c r="E133" i="8"/>
  <c r="F133" i="8"/>
  <c r="G133" i="8"/>
  <c r="H133" i="8"/>
  <c r="I133" i="8"/>
  <c r="J133" i="8"/>
  <c r="K133" i="8"/>
  <c r="L133" i="8"/>
  <c r="M133" i="8"/>
  <c r="N133" i="8"/>
  <c r="O133" i="8"/>
  <c r="P133" i="8"/>
  <c r="Q133" i="8"/>
  <c r="R133" i="8"/>
  <c r="S133" i="8"/>
  <c r="T133" i="8"/>
  <c r="U133" i="8"/>
  <c r="V133" i="8"/>
  <c r="W133" i="8"/>
  <c r="X133" i="8"/>
  <c r="Y133" i="8"/>
  <c r="Z133" i="8"/>
  <c r="AA133" i="8"/>
  <c r="AB133" i="8"/>
  <c r="AC133" i="8"/>
  <c r="C134" i="8"/>
  <c r="D134" i="8"/>
  <c r="E134" i="8"/>
  <c r="F134" i="8"/>
  <c r="G134" i="8"/>
  <c r="H134" i="8"/>
  <c r="I134" i="8"/>
  <c r="J134" i="8"/>
  <c r="K134" i="8"/>
  <c r="L134" i="8"/>
  <c r="M134" i="8"/>
  <c r="N134" i="8"/>
  <c r="O134" i="8"/>
  <c r="P134" i="8"/>
  <c r="Q134" i="8"/>
  <c r="R134" i="8"/>
  <c r="S134" i="8"/>
  <c r="T134" i="8"/>
  <c r="U134" i="8"/>
  <c r="V134" i="8"/>
  <c r="W134" i="8"/>
  <c r="X134" i="8"/>
  <c r="Y134" i="8"/>
  <c r="Z134" i="8"/>
  <c r="AA134" i="8"/>
  <c r="AB134" i="8"/>
  <c r="AC134" i="8"/>
  <c r="C135" i="8"/>
  <c r="D135" i="8"/>
  <c r="E135" i="8"/>
  <c r="F135" i="8"/>
  <c r="G135" i="8"/>
  <c r="H135" i="8"/>
  <c r="I135" i="8"/>
  <c r="J135" i="8"/>
  <c r="K135" i="8"/>
  <c r="L135" i="8"/>
  <c r="M135" i="8"/>
  <c r="N135" i="8"/>
  <c r="O135" i="8"/>
  <c r="P135" i="8"/>
  <c r="Q135" i="8"/>
  <c r="R135" i="8"/>
  <c r="S135" i="8"/>
  <c r="T135" i="8"/>
  <c r="U135" i="8"/>
  <c r="V135" i="8"/>
  <c r="W135" i="8"/>
  <c r="X135" i="8"/>
  <c r="Y135" i="8"/>
  <c r="Z135" i="8"/>
  <c r="AA135" i="8"/>
  <c r="AB135" i="8"/>
  <c r="AC135" i="8"/>
  <c r="C136" i="8"/>
  <c r="D136" i="8"/>
  <c r="E136" i="8"/>
  <c r="F136" i="8"/>
  <c r="G136" i="8"/>
  <c r="H136" i="8"/>
  <c r="I136" i="8"/>
  <c r="J136" i="8"/>
  <c r="K136" i="8"/>
  <c r="L136" i="8"/>
  <c r="M136" i="8"/>
  <c r="N136" i="8"/>
  <c r="O136" i="8"/>
  <c r="P136" i="8"/>
  <c r="Q136" i="8"/>
  <c r="R136" i="8"/>
  <c r="S136" i="8"/>
  <c r="T136" i="8"/>
  <c r="U136" i="8"/>
  <c r="V136" i="8"/>
  <c r="W136" i="8"/>
  <c r="X136" i="8"/>
  <c r="Y136" i="8"/>
  <c r="Z136" i="8"/>
  <c r="AA136" i="8"/>
  <c r="AB136" i="8"/>
  <c r="AC136" i="8"/>
  <c r="C137" i="8"/>
  <c r="D137" i="8"/>
  <c r="E137" i="8"/>
  <c r="F137" i="8"/>
  <c r="G137" i="8"/>
  <c r="H137" i="8"/>
  <c r="I137" i="8"/>
  <c r="J137" i="8"/>
  <c r="K137" i="8"/>
  <c r="L137" i="8"/>
  <c r="M137" i="8"/>
  <c r="N137" i="8"/>
  <c r="O137" i="8"/>
  <c r="P137" i="8"/>
  <c r="Q137" i="8"/>
  <c r="R137" i="8"/>
  <c r="S137" i="8"/>
  <c r="T137" i="8"/>
  <c r="U137" i="8"/>
  <c r="V137" i="8"/>
  <c r="W137" i="8"/>
  <c r="X137" i="8"/>
  <c r="Y137" i="8"/>
  <c r="Z137" i="8"/>
  <c r="AA137" i="8"/>
  <c r="AB137" i="8"/>
  <c r="AC137" i="8"/>
  <c r="C138" i="8"/>
  <c r="D138" i="8"/>
  <c r="E138" i="8"/>
  <c r="F138" i="8"/>
  <c r="G138" i="8"/>
  <c r="H138" i="8"/>
  <c r="I138" i="8"/>
  <c r="J138" i="8"/>
  <c r="K138" i="8"/>
  <c r="L138" i="8"/>
  <c r="M138" i="8"/>
  <c r="N138" i="8"/>
  <c r="O138" i="8"/>
  <c r="P138" i="8"/>
  <c r="Q138" i="8"/>
  <c r="R138" i="8"/>
  <c r="S138" i="8"/>
  <c r="T138" i="8"/>
  <c r="U138" i="8"/>
  <c r="V138" i="8"/>
  <c r="W138" i="8"/>
  <c r="X138" i="8"/>
  <c r="Y138" i="8"/>
  <c r="Z138" i="8"/>
  <c r="AA138" i="8"/>
  <c r="AB138" i="8"/>
  <c r="AC138" i="8"/>
  <c r="C139" i="8"/>
  <c r="D139" i="8"/>
  <c r="E139" i="8"/>
  <c r="F139" i="8"/>
  <c r="G139" i="8"/>
  <c r="H139" i="8"/>
  <c r="I139" i="8"/>
  <c r="J139" i="8"/>
  <c r="K139" i="8"/>
  <c r="L139" i="8"/>
  <c r="M139" i="8"/>
  <c r="N139" i="8"/>
  <c r="O139" i="8"/>
  <c r="P139" i="8"/>
  <c r="Q139" i="8"/>
  <c r="R139" i="8"/>
  <c r="S139" i="8"/>
  <c r="T139" i="8"/>
  <c r="U139" i="8"/>
  <c r="V139" i="8"/>
  <c r="W139" i="8"/>
  <c r="X139" i="8"/>
  <c r="Y139" i="8"/>
  <c r="Z139" i="8"/>
  <c r="AA139" i="8"/>
  <c r="AB139" i="8"/>
  <c r="AC139" i="8"/>
  <c r="C140" i="8"/>
  <c r="D140" i="8"/>
  <c r="E140" i="8"/>
  <c r="F140" i="8"/>
  <c r="G140" i="8"/>
  <c r="H140" i="8"/>
  <c r="I140" i="8"/>
  <c r="J140" i="8"/>
  <c r="K140" i="8"/>
  <c r="L140" i="8"/>
  <c r="M140" i="8"/>
  <c r="N140" i="8"/>
  <c r="O140" i="8"/>
  <c r="P140" i="8"/>
  <c r="Q140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C141" i="8"/>
  <c r="D141" i="8"/>
  <c r="E141" i="8"/>
  <c r="F141" i="8"/>
  <c r="G141" i="8"/>
  <c r="H141" i="8"/>
  <c r="I141" i="8"/>
  <c r="J141" i="8"/>
  <c r="K141" i="8"/>
  <c r="L141" i="8"/>
  <c r="M141" i="8"/>
  <c r="N141" i="8"/>
  <c r="O141" i="8"/>
  <c r="P141" i="8"/>
  <c r="Q141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C142" i="8"/>
  <c r="D142" i="8"/>
  <c r="E142" i="8"/>
  <c r="F142" i="8"/>
  <c r="G142" i="8"/>
  <c r="H142" i="8"/>
  <c r="I142" i="8"/>
  <c r="J142" i="8"/>
  <c r="K142" i="8"/>
  <c r="L142" i="8"/>
  <c r="M142" i="8"/>
  <c r="N142" i="8"/>
  <c r="O142" i="8"/>
  <c r="P142" i="8"/>
  <c r="Q142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C143" i="8"/>
  <c r="D143" i="8"/>
  <c r="E143" i="8"/>
  <c r="F143" i="8"/>
  <c r="G143" i="8"/>
  <c r="H143" i="8"/>
  <c r="I143" i="8"/>
  <c r="J143" i="8"/>
  <c r="K143" i="8"/>
  <c r="L143" i="8"/>
  <c r="M143" i="8"/>
  <c r="N143" i="8"/>
  <c r="O143" i="8"/>
  <c r="P143" i="8"/>
  <c r="Q143" i="8"/>
  <c r="R143" i="8"/>
  <c r="S143" i="8"/>
  <c r="T143" i="8"/>
  <c r="U143" i="8"/>
  <c r="V143" i="8"/>
  <c r="W143" i="8"/>
  <c r="X143" i="8"/>
  <c r="Y143" i="8"/>
  <c r="Z143" i="8"/>
  <c r="AA143" i="8"/>
  <c r="AB143" i="8"/>
  <c r="AC143" i="8"/>
  <c r="C144" i="8"/>
  <c r="D144" i="8"/>
  <c r="E144" i="8"/>
  <c r="F144" i="8"/>
  <c r="G144" i="8"/>
  <c r="H144" i="8"/>
  <c r="I144" i="8"/>
  <c r="J144" i="8"/>
  <c r="K144" i="8"/>
  <c r="L144" i="8"/>
  <c r="M144" i="8"/>
  <c r="N144" i="8"/>
  <c r="O144" i="8"/>
  <c r="P144" i="8"/>
  <c r="Q144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C145" i="8"/>
  <c r="D145" i="8"/>
  <c r="E145" i="8"/>
  <c r="F145" i="8"/>
  <c r="G145" i="8"/>
  <c r="H145" i="8"/>
  <c r="I145" i="8"/>
  <c r="J145" i="8"/>
  <c r="K145" i="8"/>
  <c r="L145" i="8"/>
  <c r="M145" i="8"/>
  <c r="N145" i="8"/>
  <c r="O145" i="8"/>
  <c r="P145" i="8"/>
  <c r="Q145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C146" i="8"/>
  <c r="D146" i="8"/>
  <c r="E146" i="8"/>
  <c r="F146" i="8"/>
  <c r="G146" i="8"/>
  <c r="H146" i="8"/>
  <c r="I146" i="8"/>
  <c r="J146" i="8"/>
  <c r="K146" i="8"/>
  <c r="L146" i="8"/>
  <c r="M146" i="8"/>
  <c r="N146" i="8"/>
  <c r="O146" i="8"/>
  <c r="P146" i="8"/>
  <c r="Q146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C147" i="8"/>
  <c r="D147" i="8"/>
  <c r="E147" i="8"/>
  <c r="F147" i="8"/>
  <c r="G147" i="8"/>
  <c r="H147" i="8"/>
  <c r="I147" i="8"/>
  <c r="J147" i="8"/>
  <c r="K147" i="8"/>
  <c r="L147" i="8"/>
  <c r="M147" i="8"/>
  <c r="N147" i="8"/>
  <c r="O147" i="8"/>
  <c r="P147" i="8"/>
  <c r="Q147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C148" i="8"/>
  <c r="D148" i="8"/>
  <c r="E148" i="8"/>
  <c r="F148" i="8"/>
  <c r="G148" i="8"/>
  <c r="H148" i="8"/>
  <c r="I148" i="8"/>
  <c r="J148" i="8"/>
  <c r="K148" i="8"/>
  <c r="L148" i="8"/>
  <c r="M148" i="8"/>
  <c r="N148" i="8"/>
  <c r="O148" i="8"/>
  <c r="P148" i="8"/>
  <c r="Q148" i="8"/>
  <c r="R148" i="8"/>
  <c r="S148" i="8"/>
  <c r="T148" i="8"/>
  <c r="U148" i="8"/>
  <c r="V148" i="8"/>
  <c r="W148" i="8"/>
  <c r="X148" i="8"/>
  <c r="Y148" i="8"/>
  <c r="Z148" i="8"/>
  <c r="AA148" i="8"/>
  <c r="AB148" i="8"/>
  <c r="AC148" i="8"/>
  <c r="C149" i="8"/>
  <c r="D149" i="8"/>
  <c r="E149" i="8"/>
  <c r="F149" i="8"/>
  <c r="G149" i="8"/>
  <c r="H149" i="8"/>
  <c r="I149" i="8"/>
  <c r="J149" i="8"/>
  <c r="K149" i="8"/>
  <c r="L149" i="8"/>
  <c r="M149" i="8"/>
  <c r="N149" i="8"/>
  <c r="O149" i="8"/>
  <c r="P149" i="8"/>
  <c r="Q149" i="8"/>
  <c r="R149" i="8"/>
  <c r="S149" i="8"/>
  <c r="T149" i="8"/>
  <c r="U149" i="8"/>
  <c r="V149" i="8"/>
  <c r="W149" i="8"/>
  <c r="X149" i="8"/>
  <c r="Y149" i="8"/>
  <c r="Z149" i="8"/>
  <c r="AA149" i="8"/>
  <c r="AB149" i="8"/>
  <c r="AC149" i="8"/>
  <c r="C150" i="8"/>
  <c r="D150" i="8"/>
  <c r="E150" i="8"/>
  <c r="F150" i="8"/>
  <c r="G150" i="8"/>
  <c r="H150" i="8"/>
  <c r="I150" i="8"/>
  <c r="J150" i="8"/>
  <c r="K150" i="8"/>
  <c r="L150" i="8"/>
  <c r="M150" i="8"/>
  <c r="N150" i="8"/>
  <c r="O150" i="8"/>
  <c r="P150" i="8"/>
  <c r="Q150" i="8"/>
  <c r="R150" i="8"/>
  <c r="S150" i="8"/>
  <c r="T150" i="8"/>
  <c r="U150" i="8"/>
  <c r="V150" i="8"/>
  <c r="W150" i="8"/>
  <c r="X150" i="8"/>
  <c r="Y150" i="8"/>
  <c r="Z150" i="8"/>
  <c r="AA150" i="8"/>
  <c r="AB150" i="8"/>
  <c r="AC150" i="8"/>
  <c r="C151" i="8"/>
  <c r="D151" i="8"/>
  <c r="E151" i="8"/>
  <c r="F151" i="8"/>
  <c r="G151" i="8"/>
  <c r="H151" i="8"/>
  <c r="I151" i="8"/>
  <c r="J151" i="8"/>
  <c r="K151" i="8"/>
  <c r="L151" i="8"/>
  <c r="M151" i="8"/>
  <c r="N151" i="8"/>
  <c r="O151" i="8"/>
  <c r="P151" i="8"/>
  <c r="Q151" i="8"/>
  <c r="R151" i="8"/>
  <c r="S151" i="8"/>
  <c r="T151" i="8"/>
  <c r="U151" i="8"/>
  <c r="V151" i="8"/>
  <c r="W151" i="8"/>
  <c r="X151" i="8"/>
  <c r="Y151" i="8"/>
  <c r="Z151" i="8"/>
  <c r="AA151" i="8"/>
  <c r="AB151" i="8"/>
  <c r="AC151" i="8"/>
  <c r="C152" i="8"/>
  <c r="D152" i="8"/>
  <c r="E152" i="8"/>
  <c r="F152" i="8"/>
  <c r="G152" i="8"/>
  <c r="H152" i="8"/>
  <c r="I152" i="8"/>
  <c r="J152" i="8"/>
  <c r="K152" i="8"/>
  <c r="L152" i="8"/>
  <c r="M152" i="8"/>
  <c r="N152" i="8"/>
  <c r="O152" i="8"/>
  <c r="P152" i="8"/>
  <c r="Q152" i="8"/>
  <c r="R152" i="8"/>
  <c r="S152" i="8"/>
  <c r="T152" i="8"/>
  <c r="U152" i="8"/>
  <c r="V152" i="8"/>
  <c r="W152" i="8"/>
  <c r="X152" i="8"/>
  <c r="Y152" i="8"/>
  <c r="Z152" i="8"/>
  <c r="AA152" i="8"/>
  <c r="AB152" i="8"/>
  <c r="AC152" i="8"/>
  <c r="C153" i="8"/>
  <c r="D153" i="8"/>
  <c r="E153" i="8"/>
  <c r="F153" i="8"/>
  <c r="G153" i="8"/>
  <c r="H153" i="8"/>
  <c r="I153" i="8"/>
  <c r="J153" i="8"/>
  <c r="K153" i="8"/>
  <c r="L153" i="8"/>
  <c r="M153" i="8"/>
  <c r="N153" i="8"/>
  <c r="O153" i="8"/>
  <c r="P153" i="8"/>
  <c r="Q153" i="8"/>
  <c r="R153" i="8"/>
  <c r="S153" i="8"/>
  <c r="T153" i="8"/>
  <c r="U153" i="8"/>
  <c r="V153" i="8"/>
  <c r="W153" i="8"/>
  <c r="X153" i="8"/>
  <c r="Y153" i="8"/>
  <c r="Z153" i="8"/>
  <c r="AA153" i="8"/>
  <c r="AB153" i="8"/>
  <c r="AC153" i="8"/>
  <c r="C154" i="8"/>
  <c r="D154" i="8"/>
  <c r="E154" i="8"/>
  <c r="F154" i="8"/>
  <c r="G154" i="8"/>
  <c r="H154" i="8"/>
  <c r="I154" i="8"/>
  <c r="J154" i="8"/>
  <c r="K154" i="8"/>
  <c r="L154" i="8"/>
  <c r="M154" i="8"/>
  <c r="N154" i="8"/>
  <c r="O154" i="8"/>
  <c r="P154" i="8"/>
  <c r="Q154" i="8"/>
  <c r="R154" i="8"/>
  <c r="S154" i="8"/>
  <c r="T154" i="8"/>
  <c r="U154" i="8"/>
  <c r="V154" i="8"/>
  <c r="W154" i="8"/>
  <c r="X154" i="8"/>
  <c r="Y154" i="8"/>
  <c r="Z154" i="8"/>
  <c r="AA154" i="8"/>
  <c r="AB154" i="8"/>
  <c r="AC154" i="8"/>
  <c r="C155" i="8"/>
  <c r="D155" i="8"/>
  <c r="E155" i="8"/>
  <c r="F155" i="8"/>
  <c r="G155" i="8"/>
  <c r="H155" i="8"/>
  <c r="I155" i="8"/>
  <c r="J155" i="8"/>
  <c r="K155" i="8"/>
  <c r="L155" i="8"/>
  <c r="M155" i="8"/>
  <c r="N155" i="8"/>
  <c r="O155" i="8"/>
  <c r="P155" i="8"/>
  <c r="Q155" i="8"/>
  <c r="R155" i="8"/>
  <c r="S155" i="8"/>
  <c r="T155" i="8"/>
  <c r="U155" i="8"/>
  <c r="V155" i="8"/>
  <c r="W155" i="8"/>
  <c r="X155" i="8"/>
  <c r="Y155" i="8"/>
  <c r="Z155" i="8"/>
  <c r="AA155" i="8"/>
  <c r="AB155" i="8"/>
  <c r="AC155" i="8"/>
  <c r="C156" i="8"/>
  <c r="D156" i="8"/>
  <c r="E156" i="8"/>
  <c r="F156" i="8"/>
  <c r="G156" i="8"/>
  <c r="H156" i="8"/>
  <c r="I156" i="8"/>
  <c r="J156" i="8"/>
  <c r="K156" i="8"/>
  <c r="L156" i="8"/>
  <c r="M156" i="8"/>
  <c r="N156" i="8"/>
  <c r="O156" i="8"/>
  <c r="P156" i="8"/>
  <c r="Q156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C157" i="8"/>
  <c r="D157" i="8"/>
  <c r="E157" i="8"/>
  <c r="F157" i="8"/>
  <c r="G157" i="8"/>
  <c r="H157" i="8"/>
  <c r="I157" i="8"/>
  <c r="J157" i="8"/>
  <c r="K157" i="8"/>
  <c r="L157" i="8"/>
  <c r="M157" i="8"/>
  <c r="N157" i="8"/>
  <c r="O157" i="8"/>
  <c r="P157" i="8"/>
  <c r="Q157" i="8"/>
  <c r="R157" i="8"/>
  <c r="S157" i="8"/>
  <c r="T157" i="8"/>
  <c r="U157" i="8"/>
  <c r="V157" i="8"/>
  <c r="W157" i="8"/>
  <c r="X157" i="8"/>
  <c r="Y157" i="8"/>
  <c r="Z157" i="8"/>
  <c r="AA157" i="8"/>
  <c r="AB157" i="8"/>
  <c r="AC157" i="8"/>
  <c r="C158" i="8"/>
  <c r="D158" i="8"/>
  <c r="E158" i="8"/>
  <c r="F158" i="8"/>
  <c r="G158" i="8"/>
  <c r="H158" i="8"/>
  <c r="I158" i="8"/>
  <c r="J158" i="8"/>
  <c r="K158" i="8"/>
  <c r="L158" i="8"/>
  <c r="M158" i="8"/>
  <c r="N158" i="8"/>
  <c r="O158" i="8"/>
  <c r="P158" i="8"/>
  <c r="Q158" i="8"/>
  <c r="R158" i="8"/>
  <c r="S158" i="8"/>
  <c r="T158" i="8"/>
  <c r="U158" i="8"/>
  <c r="V158" i="8"/>
  <c r="W158" i="8"/>
  <c r="X158" i="8"/>
  <c r="Y158" i="8"/>
  <c r="Z158" i="8"/>
  <c r="AA158" i="8"/>
  <c r="AB158" i="8"/>
  <c r="AC158" i="8"/>
  <c r="C159" i="8"/>
  <c r="D159" i="8"/>
  <c r="E159" i="8"/>
  <c r="F159" i="8"/>
  <c r="G159" i="8"/>
  <c r="H159" i="8"/>
  <c r="I159" i="8"/>
  <c r="J159" i="8"/>
  <c r="K159" i="8"/>
  <c r="L159" i="8"/>
  <c r="M159" i="8"/>
  <c r="N159" i="8"/>
  <c r="O159" i="8"/>
  <c r="P159" i="8"/>
  <c r="Q159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C160" i="8"/>
  <c r="D160" i="8"/>
  <c r="E160" i="8"/>
  <c r="F160" i="8"/>
  <c r="G160" i="8"/>
  <c r="H160" i="8"/>
  <c r="I160" i="8"/>
  <c r="J160" i="8"/>
  <c r="K160" i="8"/>
  <c r="L160" i="8"/>
  <c r="M160" i="8"/>
  <c r="N160" i="8"/>
  <c r="O160" i="8"/>
  <c r="P160" i="8"/>
  <c r="Q160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C161" i="8"/>
  <c r="D161" i="8"/>
  <c r="E161" i="8"/>
  <c r="F161" i="8"/>
  <c r="G161" i="8"/>
  <c r="H161" i="8"/>
  <c r="I161" i="8"/>
  <c r="J161" i="8"/>
  <c r="K161" i="8"/>
  <c r="L161" i="8"/>
  <c r="M161" i="8"/>
  <c r="N161" i="8"/>
  <c r="O161" i="8"/>
  <c r="P161" i="8"/>
  <c r="Q161" i="8"/>
  <c r="R161" i="8"/>
  <c r="S161" i="8"/>
  <c r="T161" i="8"/>
  <c r="U161" i="8"/>
  <c r="V161" i="8"/>
  <c r="W161" i="8"/>
  <c r="X161" i="8"/>
  <c r="Y161" i="8"/>
  <c r="Z161" i="8"/>
  <c r="AA161" i="8"/>
  <c r="AB161" i="8"/>
  <c r="AC161" i="8"/>
  <c r="C162" i="8"/>
  <c r="D162" i="8"/>
  <c r="E162" i="8"/>
  <c r="F162" i="8"/>
  <c r="G162" i="8"/>
  <c r="H162" i="8"/>
  <c r="I162" i="8"/>
  <c r="J162" i="8"/>
  <c r="K162" i="8"/>
  <c r="L162" i="8"/>
  <c r="M162" i="8"/>
  <c r="N162" i="8"/>
  <c r="O162" i="8"/>
  <c r="P162" i="8"/>
  <c r="Q162" i="8"/>
  <c r="R162" i="8"/>
  <c r="S162" i="8"/>
  <c r="T162" i="8"/>
  <c r="U162" i="8"/>
  <c r="V162" i="8"/>
  <c r="W162" i="8"/>
  <c r="X162" i="8"/>
  <c r="Y162" i="8"/>
  <c r="Z162" i="8"/>
  <c r="AA162" i="8"/>
  <c r="AB162" i="8"/>
  <c r="AC162" i="8"/>
  <c r="C163" i="8"/>
  <c r="D163" i="8"/>
  <c r="E163" i="8"/>
  <c r="F163" i="8"/>
  <c r="G163" i="8"/>
  <c r="H163" i="8"/>
  <c r="I163" i="8"/>
  <c r="J163" i="8"/>
  <c r="K163" i="8"/>
  <c r="L163" i="8"/>
  <c r="M163" i="8"/>
  <c r="N163" i="8"/>
  <c r="O163" i="8"/>
  <c r="P163" i="8"/>
  <c r="Q163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C164" i="8"/>
  <c r="D164" i="8"/>
  <c r="E164" i="8"/>
  <c r="F164" i="8"/>
  <c r="G164" i="8"/>
  <c r="H164" i="8"/>
  <c r="I164" i="8"/>
  <c r="J164" i="8"/>
  <c r="K164" i="8"/>
  <c r="L164" i="8"/>
  <c r="M164" i="8"/>
  <c r="N164" i="8"/>
  <c r="O164" i="8"/>
  <c r="P164" i="8"/>
  <c r="Q164" i="8"/>
  <c r="R164" i="8"/>
  <c r="S164" i="8"/>
  <c r="T164" i="8"/>
  <c r="U164" i="8"/>
  <c r="V164" i="8"/>
  <c r="W164" i="8"/>
  <c r="X164" i="8"/>
  <c r="Y164" i="8"/>
  <c r="Z164" i="8"/>
  <c r="AA164" i="8"/>
  <c r="AB164" i="8"/>
  <c r="AC164" i="8"/>
  <c r="C165" i="8"/>
  <c r="D165" i="8"/>
  <c r="E165" i="8"/>
  <c r="F165" i="8"/>
  <c r="G165" i="8"/>
  <c r="H165" i="8"/>
  <c r="I165" i="8"/>
  <c r="J165" i="8"/>
  <c r="K165" i="8"/>
  <c r="L165" i="8"/>
  <c r="M165" i="8"/>
  <c r="N165" i="8"/>
  <c r="O165" i="8"/>
  <c r="P165" i="8"/>
  <c r="Q165" i="8"/>
  <c r="R165" i="8"/>
  <c r="S165" i="8"/>
  <c r="T165" i="8"/>
  <c r="U165" i="8"/>
  <c r="V165" i="8"/>
  <c r="W165" i="8"/>
  <c r="X165" i="8"/>
  <c r="Y165" i="8"/>
  <c r="Z165" i="8"/>
  <c r="AA165" i="8"/>
  <c r="AB165" i="8"/>
  <c r="AC165" i="8"/>
  <c r="C166" i="8"/>
  <c r="D166" i="8"/>
  <c r="E166" i="8"/>
  <c r="F166" i="8"/>
  <c r="G166" i="8"/>
  <c r="H166" i="8"/>
  <c r="I166" i="8"/>
  <c r="J166" i="8"/>
  <c r="K166" i="8"/>
  <c r="L166" i="8"/>
  <c r="M166" i="8"/>
  <c r="N166" i="8"/>
  <c r="O166" i="8"/>
  <c r="P166" i="8"/>
  <c r="Q166" i="8"/>
  <c r="R166" i="8"/>
  <c r="S166" i="8"/>
  <c r="T166" i="8"/>
  <c r="U166" i="8"/>
  <c r="V166" i="8"/>
  <c r="W166" i="8"/>
  <c r="X166" i="8"/>
  <c r="Y166" i="8"/>
  <c r="Z166" i="8"/>
  <c r="AA166" i="8"/>
  <c r="AB166" i="8"/>
  <c r="AC166" i="8"/>
  <c r="C167" i="8"/>
  <c r="D167" i="8"/>
  <c r="E167" i="8"/>
  <c r="F167" i="8"/>
  <c r="G167" i="8"/>
  <c r="H167" i="8"/>
  <c r="I167" i="8"/>
  <c r="J167" i="8"/>
  <c r="K167" i="8"/>
  <c r="L167" i="8"/>
  <c r="M167" i="8"/>
  <c r="N167" i="8"/>
  <c r="O167" i="8"/>
  <c r="P167" i="8"/>
  <c r="Q167" i="8"/>
  <c r="R167" i="8"/>
  <c r="S167" i="8"/>
  <c r="T167" i="8"/>
  <c r="U167" i="8"/>
  <c r="V167" i="8"/>
  <c r="W167" i="8"/>
  <c r="X167" i="8"/>
  <c r="Y167" i="8"/>
  <c r="Z167" i="8"/>
  <c r="AA167" i="8"/>
  <c r="AB167" i="8"/>
  <c r="AC167" i="8"/>
  <c r="C168" i="8"/>
  <c r="D168" i="8"/>
  <c r="E168" i="8"/>
  <c r="F168" i="8"/>
  <c r="G168" i="8"/>
  <c r="H168" i="8"/>
  <c r="I168" i="8"/>
  <c r="J168" i="8"/>
  <c r="K168" i="8"/>
  <c r="L168" i="8"/>
  <c r="M168" i="8"/>
  <c r="N168" i="8"/>
  <c r="O168" i="8"/>
  <c r="P168" i="8"/>
  <c r="Q168" i="8"/>
  <c r="R168" i="8"/>
  <c r="S168" i="8"/>
  <c r="T168" i="8"/>
  <c r="U168" i="8"/>
  <c r="V168" i="8"/>
  <c r="W168" i="8"/>
  <c r="X168" i="8"/>
  <c r="Y168" i="8"/>
  <c r="Z168" i="8"/>
  <c r="AA168" i="8"/>
  <c r="AB168" i="8"/>
  <c r="AC168" i="8"/>
  <c r="C169" i="8"/>
  <c r="D169" i="8"/>
  <c r="E169" i="8"/>
  <c r="F169" i="8"/>
  <c r="G169" i="8"/>
  <c r="H169" i="8"/>
  <c r="I169" i="8"/>
  <c r="J169" i="8"/>
  <c r="K169" i="8"/>
  <c r="L169" i="8"/>
  <c r="M169" i="8"/>
  <c r="N169" i="8"/>
  <c r="O169" i="8"/>
  <c r="P169" i="8"/>
  <c r="Q169" i="8"/>
  <c r="R169" i="8"/>
  <c r="S169" i="8"/>
  <c r="T169" i="8"/>
  <c r="U169" i="8"/>
  <c r="V169" i="8"/>
  <c r="W169" i="8"/>
  <c r="X169" i="8"/>
  <c r="Y169" i="8"/>
  <c r="Z169" i="8"/>
  <c r="AA169" i="8"/>
  <c r="AB169" i="8"/>
  <c r="AC169" i="8"/>
  <c r="C170" i="8"/>
  <c r="D170" i="8"/>
  <c r="E170" i="8"/>
  <c r="F170" i="8"/>
  <c r="G170" i="8"/>
  <c r="H170" i="8"/>
  <c r="I170" i="8"/>
  <c r="J170" i="8"/>
  <c r="K170" i="8"/>
  <c r="L170" i="8"/>
  <c r="M170" i="8"/>
  <c r="N170" i="8"/>
  <c r="O170" i="8"/>
  <c r="P170" i="8"/>
  <c r="Q170" i="8"/>
  <c r="R170" i="8"/>
  <c r="S170" i="8"/>
  <c r="T170" i="8"/>
  <c r="U170" i="8"/>
  <c r="V170" i="8"/>
  <c r="W170" i="8"/>
  <c r="X170" i="8"/>
  <c r="Y170" i="8"/>
  <c r="Z170" i="8"/>
  <c r="AA170" i="8"/>
  <c r="AB170" i="8"/>
  <c r="AC170" i="8"/>
  <c r="C171" i="8"/>
  <c r="D171" i="8"/>
  <c r="E171" i="8"/>
  <c r="F171" i="8"/>
  <c r="G171" i="8"/>
  <c r="H171" i="8"/>
  <c r="I171" i="8"/>
  <c r="J171" i="8"/>
  <c r="K171" i="8"/>
  <c r="L171" i="8"/>
  <c r="M171" i="8"/>
  <c r="N171" i="8"/>
  <c r="O171" i="8"/>
  <c r="P171" i="8"/>
  <c r="Q171" i="8"/>
  <c r="R171" i="8"/>
  <c r="S171" i="8"/>
  <c r="T171" i="8"/>
  <c r="U171" i="8"/>
  <c r="V171" i="8"/>
  <c r="W171" i="8"/>
  <c r="X171" i="8"/>
  <c r="Y171" i="8"/>
  <c r="Z171" i="8"/>
  <c r="AA171" i="8"/>
  <c r="AB171" i="8"/>
  <c r="AC171" i="8"/>
  <c r="C172" i="8"/>
  <c r="D172" i="8"/>
  <c r="E172" i="8"/>
  <c r="F172" i="8"/>
  <c r="G172" i="8"/>
  <c r="H172" i="8"/>
  <c r="I172" i="8"/>
  <c r="J172" i="8"/>
  <c r="K172" i="8"/>
  <c r="L172" i="8"/>
  <c r="M172" i="8"/>
  <c r="N172" i="8"/>
  <c r="O172" i="8"/>
  <c r="P172" i="8"/>
  <c r="Q172" i="8"/>
  <c r="R172" i="8"/>
  <c r="S172" i="8"/>
  <c r="T172" i="8"/>
  <c r="U172" i="8"/>
  <c r="V172" i="8"/>
  <c r="W172" i="8"/>
  <c r="X172" i="8"/>
  <c r="Y172" i="8"/>
  <c r="Z172" i="8"/>
  <c r="AA172" i="8"/>
  <c r="AB172" i="8"/>
  <c r="AC172" i="8"/>
  <c r="C173" i="8"/>
  <c r="D173" i="8"/>
  <c r="E173" i="8"/>
  <c r="F173" i="8"/>
  <c r="G173" i="8"/>
  <c r="H173" i="8"/>
  <c r="I173" i="8"/>
  <c r="J173" i="8"/>
  <c r="K173" i="8"/>
  <c r="L173" i="8"/>
  <c r="M173" i="8"/>
  <c r="N173" i="8"/>
  <c r="O173" i="8"/>
  <c r="P173" i="8"/>
  <c r="Q173" i="8"/>
  <c r="R173" i="8"/>
  <c r="S173" i="8"/>
  <c r="T173" i="8"/>
  <c r="U173" i="8"/>
  <c r="V173" i="8"/>
  <c r="W173" i="8"/>
  <c r="X173" i="8"/>
  <c r="Y173" i="8"/>
  <c r="Z173" i="8"/>
  <c r="AA173" i="8"/>
  <c r="AB173" i="8"/>
  <c r="AC173" i="8"/>
  <c r="C174" i="8"/>
  <c r="D174" i="8"/>
  <c r="E174" i="8"/>
  <c r="F174" i="8"/>
  <c r="G174" i="8"/>
  <c r="H174" i="8"/>
  <c r="I174" i="8"/>
  <c r="J174" i="8"/>
  <c r="K174" i="8"/>
  <c r="L174" i="8"/>
  <c r="M174" i="8"/>
  <c r="N174" i="8"/>
  <c r="O174" i="8"/>
  <c r="P174" i="8"/>
  <c r="Q174" i="8"/>
  <c r="R174" i="8"/>
  <c r="S174" i="8"/>
  <c r="T174" i="8"/>
  <c r="U174" i="8"/>
  <c r="V174" i="8"/>
  <c r="W174" i="8"/>
  <c r="X174" i="8"/>
  <c r="Y174" i="8"/>
  <c r="Z174" i="8"/>
  <c r="AA174" i="8"/>
  <c r="AB174" i="8"/>
  <c r="AC174" i="8"/>
  <c r="C175" i="8"/>
  <c r="D175" i="8"/>
  <c r="E175" i="8"/>
  <c r="F175" i="8"/>
  <c r="G175" i="8"/>
  <c r="H175" i="8"/>
  <c r="I175" i="8"/>
  <c r="J175" i="8"/>
  <c r="K175" i="8"/>
  <c r="L175" i="8"/>
  <c r="M175" i="8"/>
  <c r="N175" i="8"/>
  <c r="O175" i="8"/>
  <c r="P175" i="8"/>
  <c r="Q175" i="8"/>
  <c r="R175" i="8"/>
  <c r="S175" i="8"/>
  <c r="T175" i="8"/>
  <c r="U175" i="8"/>
  <c r="V175" i="8"/>
  <c r="W175" i="8"/>
  <c r="X175" i="8"/>
  <c r="Y175" i="8"/>
  <c r="Z175" i="8"/>
  <c r="AA175" i="8"/>
  <c r="AB175" i="8"/>
  <c r="AC175" i="8"/>
  <c r="C176" i="8"/>
  <c r="D176" i="8"/>
  <c r="E176" i="8"/>
  <c r="F176" i="8"/>
  <c r="G176" i="8"/>
  <c r="H176" i="8"/>
  <c r="I176" i="8"/>
  <c r="J176" i="8"/>
  <c r="K176" i="8"/>
  <c r="L176" i="8"/>
  <c r="M176" i="8"/>
  <c r="N176" i="8"/>
  <c r="O176" i="8"/>
  <c r="P176" i="8"/>
  <c r="Q176" i="8"/>
  <c r="R176" i="8"/>
  <c r="S176" i="8"/>
  <c r="T176" i="8"/>
  <c r="U176" i="8"/>
  <c r="V176" i="8"/>
  <c r="W176" i="8"/>
  <c r="X176" i="8"/>
  <c r="Y176" i="8"/>
  <c r="Z176" i="8"/>
  <c r="AA176" i="8"/>
  <c r="AB176" i="8"/>
  <c r="AC176" i="8"/>
  <c r="C177" i="8"/>
  <c r="D177" i="8"/>
  <c r="E177" i="8"/>
  <c r="F177" i="8"/>
  <c r="G177" i="8"/>
  <c r="H177" i="8"/>
  <c r="I177" i="8"/>
  <c r="J177" i="8"/>
  <c r="K177" i="8"/>
  <c r="L177" i="8"/>
  <c r="M177" i="8"/>
  <c r="N177" i="8"/>
  <c r="O177" i="8"/>
  <c r="P177" i="8"/>
  <c r="Q177" i="8"/>
  <c r="R177" i="8"/>
  <c r="S177" i="8"/>
  <c r="T177" i="8"/>
  <c r="U177" i="8"/>
  <c r="V177" i="8"/>
  <c r="W177" i="8"/>
  <c r="X177" i="8"/>
  <c r="Y177" i="8"/>
  <c r="Z177" i="8"/>
  <c r="AA177" i="8"/>
  <c r="AB177" i="8"/>
  <c r="AC177" i="8"/>
  <c r="C178" i="8"/>
  <c r="D178" i="8"/>
  <c r="E178" i="8"/>
  <c r="F178" i="8"/>
  <c r="G178" i="8"/>
  <c r="H178" i="8"/>
  <c r="I178" i="8"/>
  <c r="J178" i="8"/>
  <c r="K178" i="8"/>
  <c r="L178" i="8"/>
  <c r="M178" i="8"/>
  <c r="N178" i="8"/>
  <c r="O178" i="8"/>
  <c r="P178" i="8"/>
  <c r="Q178" i="8"/>
  <c r="R178" i="8"/>
  <c r="S178" i="8"/>
  <c r="T178" i="8"/>
  <c r="U178" i="8"/>
  <c r="V178" i="8"/>
  <c r="W178" i="8"/>
  <c r="X178" i="8"/>
  <c r="Y178" i="8"/>
  <c r="Z178" i="8"/>
  <c r="AA178" i="8"/>
  <c r="AB178" i="8"/>
  <c r="AC178" i="8"/>
  <c r="C179" i="8"/>
  <c r="D179" i="8"/>
  <c r="E179" i="8"/>
  <c r="F179" i="8"/>
  <c r="G179" i="8"/>
  <c r="H179" i="8"/>
  <c r="I179" i="8"/>
  <c r="J179" i="8"/>
  <c r="K179" i="8"/>
  <c r="L179" i="8"/>
  <c r="M179" i="8"/>
  <c r="N179" i="8"/>
  <c r="O179" i="8"/>
  <c r="P179" i="8"/>
  <c r="Q179" i="8"/>
  <c r="R179" i="8"/>
  <c r="S179" i="8"/>
  <c r="T179" i="8"/>
  <c r="U179" i="8"/>
  <c r="V179" i="8"/>
  <c r="W179" i="8"/>
  <c r="X179" i="8"/>
  <c r="Y179" i="8"/>
  <c r="Z179" i="8"/>
  <c r="AA179" i="8"/>
  <c r="AB179" i="8"/>
  <c r="AC179" i="8"/>
  <c r="C180" i="8"/>
  <c r="D180" i="8"/>
  <c r="E180" i="8"/>
  <c r="F180" i="8"/>
  <c r="G180" i="8"/>
  <c r="H180" i="8"/>
  <c r="I180" i="8"/>
  <c r="J180" i="8"/>
  <c r="K180" i="8"/>
  <c r="L180" i="8"/>
  <c r="M180" i="8"/>
  <c r="N180" i="8"/>
  <c r="O180" i="8"/>
  <c r="P180" i="8"/>
  <c r="Q180" i="8"/>
  <c r="R180" i="8"/>
  <c r="S180" i="8"/>
  <c r="T180" i="8"/>
  <c r="U180" i="8"/>
  <c r="V180" i="8"/>
  <c r="W180" i="8"/>
  <c r="X180" i="8"/>
  <c r="Y180" i="8"/>
  <c r="Z180" i="8"/>
  <c r="AA180" i="8"/>
  <c r="AB180" i="8"/>
  <c r="AC180" i="8"/>
  <c r="C181" i="8"/>
  <c r="D181" i="8"/>
  <c r="E181" i="8"/>
  <c r="F181" i="8"/>
  <c r="G181" i="8"/>
  <c r="H181" i="8"/>
  <c r="I181" i="8"/>
  <c r="J181" i="8"/>
  <c r="K181" i="8"/>
  <c r="L181" i="8"/>
  <c r="M181" i="8"/>
  <c r="N181" i="8"/>
  <c r="O181" i="8"/>
  <c r="P181" i="8"/>
  <c r="Q181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C182" i="8"/>
  <c r="D182" i="8"/>
  <c r="E182" i="8"/>
  <c r="F182" i="8"/>
  <c r="G182" i="8"/>
  <c r="H182" i="8"/>
  <c r="I182" i="8"/>
  <c r="J182" i="8"/>
  <c r="K182" i="8"/>
  <c r="L182" i="8"/>
  <c r="M182" i="8"/>
  <c r="N182" i="8"/>
  <c r="O182" i="8"/>
  <c r="P182" i="8"/>
  <c r="Q182" i="8"/>
  <c r="R182" i="8"/>
  <c r="S182" i="8"/>
  <c r="T182" i="8"/>
  <c r="U182" i="8"/>
  <c r="V182" i="8"/>
  <c r="W182" i="8"/>
  <c r="X182" i="8"/>
  <c r="Y182" i="8"/>
  <c r="Z182" i="8"/>
  <c r="AA182" i="8"/>
  <c r="AB182" i="8"/>
  <c r="AC182" i="8"/>
  <c r="C183" i="8"/>
  <c r="D183" i="8"/>
  <c r="E183" i="8"/>
  <c r="F183" i="8"/>
  <c r="G183" i="8"/>
  <c r="H183" i="8"/>
  <c r="I183" i="8"/>
  <c r="J183" i="8"/>
  <c r="K183" i="8"/>
  <c r="L183" i="8"/>
  <c r="M183" i="8"/>
  <c r="N183" i="8"/>
  <c r="O183" i="8"/>
  <c r="P183" i="8"/>
  <c r="Q183" i="8"/>
  <c r="R183" i="8"/>
  <c r="S183" i="8"/>
  <c r="T183" i="8"/>
  <c r="U183" i="8"/>
  <c r="V183" i="8"/>
  <c r="W183" i="8"/>
  <c r="X183" i="8"/>
  <c r="Y183" i="8"/>
  <c r="Z183" i="8"/>
  <c r="AA183" i="8"/>
  <c r="AB183" i="8"/>
  <c r="AC183" i="8"/>
  <c r="C184" i="8"/>
  <c r="D184" i="8"/>
  <c r="E184" i="8"/>
  <c r="F184" i="8"/>
  <c r="G184" i="8"/>
  <c r="H184" i="8"/>
  <c r="I184" i="8"/>
  <c r="J184" i="8"/>
  <c r="K184" i="8"/>
  <c r="L184" i="8"/>
  <c r="M184" i="8"/>
  <c r="N184" i="8"/>
  <c r="O184" i="8"/>
  <c r="P184" i="8"/>
  <c r="Q184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C185" i="8"/>
  <c r="D185" i="8"/>
  <c r="E185" i="8"/>
  <c r="F185" i="8"/>
  <c r="G185" i="8"/>
  <c r="H185" i="8"/>
  <c r="I185" i="8"/>
  <c r="J185" i="8"/>
  <c r="K185" i="8"/>
  <c r="L185" i="8"/>
  <c r="M185" i="8"/>
  <c r="N185" i="8"/>
  <c r="O185" i="8"/>
  <c r="P185" i="8"/>
  <c r="Q185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C186" i="8"/>
  <c r="D186" i="8"/>
  <c r="E186" i="8"/>
  <c r="F186" i="8"/>
  <c r="G186" i="8"/>
  <c r="H186" i="8"/>
  <c r="I186" i="8"/>
  <c r="J186" i="8"/>
  <c r="K186" i="8"/>
  <c r="L186" i="8"/>
  <c r="M186" i="8"/>
  <c r="N186" i="8"/>
  <c r="O186" i="8"/>
  <c r="P186" i="8"/>
  <c r="Q186" i="8"/>
  <c r="R186" i="8"/>
  <c r="S186" i="8"/>
  <c r="T186" i="8"/>
  <c r="U186" i="8"/>
  <c r="V186" i="8"/>
  <c r="W186" i="8"/>
  <c r="X186" i="8"/>
  <c r="Y186" i="8"/>
  <c r="Z186" i="8"/>
  <c r="AA186" i="8"/>
  <c r="AB186" i="8"/>
  <c r="AC186" i="8"/>
  <c r="C187" i="8"/>
  <c r="D187" i="8"/>
  <c r="E187" i="8"/>
  <c r="F187" i="8"/>
  <c r="G187" i="8"/>
  <c r="H187" i="8"/>
  <c r="I187" i="8"/>
  <c r="J187" i="8"/>
  <c r="K187" i="8"/>
  <c r="L187" i="8"/>
  <c r="M187" i="8"/>
  <c r="N187" i="8"/>
  <c r="O187" i="8"/>
  <c r="P187" i="8"/>
  <c r="Q187" i="8"/>
  <c r="R187" i="8"/>
  <c r="S187" i="8"/>
  <c r="T187" i="8"/>
  <c r="U187" i="8"/>
  <c r="V187" i="8"/>
  <c r="W187" i="8"/>
  <c r="X187" i="8"/>
  <c r="Y187" i="8"/>
  <c r="Z187" i="8"/>
  <c r="AA187" i="8"/>
  <c r="AB187" i="8"/>
  <c r="AC187" i="8"/>
  <c r="C188" i="8"/>
  <c r="D188" i="8"/>
  <c r="E188" i="8"/>
  <c r="F188" i="8"/>
  <c r="G188" i="8"/>
  <c r="H188" i="8"/>
  <c r="I188" i="8"/>
  <c r="J188" i="8"/>
  <c r="K188" i="8"/>
  <c r="L188" i="8"/>
  <c r="M188" i="8"/>
  <c r="N188" i="8"/>
  <c r="O188" i="8"/>
  <c r="P188" i="8"/>
  <c r="Q188" i="8"/>
  <c r="R188" i="8"/>
  <c r="S188" i="8"/>
  <c r="T188" i="8"/>
  <c r="U188" i="8"/>
  <c r="V188" i="8"/>
  <c r="W188" i="8"/>
  <c r="X188" i="8"/>
  <c r="Y188" i="8"/>
  <c r="Z188" i="8"/>
  <c r="AA188" i="8"/>
  <c r="AB188" i="8"/>
  <c r="AC188" i="8"/>
  <c r="D5" i="8"/>
  <c r="E5" i="8"/>
  <c r="F5" i="8"/>
  <c r="G5" i="8"/>
  <c r="H5" i="8"/>
  <c r="I5" i="8"/>
  <c r="J5" i="8"/>
  <c r="K5" i="8"/>
  <c r="L5" i="8"/>
  <c r="M5" i="8"/>
  <c r="N5" i="8"/>
  <c r="O5" i="8"/>
  <c r="P5" i="8"/>
  <c r="Q5" i="8"/>
  <c r="R5" i="8"/>
  <c r="S5" i="8"/>
  <c r="T5" i="8"/>
  <c r="U5" i="8"/>
  <c r="V5" i="8"/>
  <c r="W5" i="8"/>
  <c r="X5" i="8"/>
  <c r="Y5" i="8"/>
  <c r="Z5" i="8"/>
  <c r="AA5" i="8"/>
  <c r="AB5" i="8"/>
  <c r="AC5" i="8"/>
  <c r="C5" i="8"/>
  <c r="C1136" i="18"/>
  <c r="AC194" i="18"/>
  <c r="AB194" i="18"/>
  <c r="AA194" i="18"/>
  <c r="Z194" i="18"/>
  <c r="Y194" i="18"/>
  <c r="X194" i="18"/>
  <c r="W194" i="18"/>
  <c r="V194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H194" i="18"/>
  <c r="G194" i="18"/>
  <c r="F194" i="18"/>
  <c r="E194" i="18"/>
  <c r="D194" i="18"/>
  <c r="C194" i="18"/>
  <c r="AC193" i="18"/>
  <c r="AB193" i="18"/>
  <c r="AA193" i="18"/>
  <c r="Z193" i="18"/>
  <c r="Y193" i="18"/>
  <c r="X193" i="18"/>
  <c r="W193" i="18"/>
  <c r="V193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H193" i="18"/>
  <c r="G193" i="18"/>
  <c r="F193" i="18"/>
  <c r="E193" i="18"/>
  <c r="D193" i="18"/>
  <c r="D1137" i="18" s="1"/>
  <c r="C193" i="18"/>
  <c r="C1137" i="18" s="1"/>
  <c r="CI5" i="12"/>
  <c r="CB5" i="12" s="1"/>
  <c r="CI6" i="12"/>
  <c r="CG6" i="12" s="1"/>
  <c r="CI7" i="12"/>
  <c r="CD7" i="12" s="1"/>
  <c r="CI8" i="12"/>
  <c r="CA8" i="12" s="1"/>
  <c r="CI9" i="12"/>
  <c r="CF9" i="12" s="1"/>
  <c r="CI10" i="12"/>
  <c r="CE10" i="12" s="1"/>
  <c r="CI11" i="12"/>
  <c r="CI12" i="12"/>
  <c r="CA12" i="12" s="1"/>
  <c r="CI13" i="12"/>
  <c r="CI14" i="12"/>
  <c r="CB14" i="12" s="1"/>
  <c r="CI15" i="12"/>
  <c r="CI16" i="12"/>
  <c r="CA16" i="12" s="1"/>
  <c r="CI17" i="12"/>
  <c r="CB17" i="12" s="1"/>
  <c r="CI18" i="12"/>
  <c r="CE18" i="12" s="1"/>
  <c r="CI19" i="12"/>
  <c r="CI20" i="12"/>
  <c r="CI21" i="12"/>
  <c r="CI22" i="12"/>
  <c r="CE22" i="12" s="1"/>
  <c r="CI23" i="12"/>
  <c r="CI24" i="12"/>
  <c r="CA24" i="12" s="1"/>
  <c r="CI25" i="12"/>
  <c r="CG25" i="12" s="1"/>
  <c r="CI26" i="12"/>
  <c r="CD26" i="12" s="1"/>
  <c r="CI27" i="12"/>
  <c r="CI28" i="12"/>
  <c r="CI29" i="12"/>
  <c r="CI30" i="12"/>
  <c r="CA30" i="12" s="1"/>
  <c r="CI31" i="12"/>
  <c r="CI32" i="12"/>
  <c r="CA32" i="12" s="1"/>
  <c r="CI33" i="12"/>
  <c r="CC33" i="12" s="1"/>
  <c r="CI34" i="12"/>
  <c r="CH34" i="12" s="1"/>
  <c r="CI35" i="12"/>
  <c r="CI36" i="12"/>
  <c r="CI37" i="12"/>
  <c r="CC37" i="12" s="1"/>
  <c r="CI38" i="12"/>
  <c r="CC38" i="12" s="1"/>
  <c r="CI39" i="12"/>
  <c r="CI40" i="12"/>
  <c r="CA40" i="12" s="1"/>
  <c r="CI41" i="12"/>
  <c r="CB41" i="12" s="1"/>
  <c r="CI42" i="12"/>
  <c r="CG42" i="12" s="1"/>
  <c r="CI43" i="12"/>
  <c r="CI44" i="12"/>
  <c r="CI45" i="12"/>
  <c r="CI46" i="12"/>
  <c r="CF46" i="12" s="1"/>
  <c r="CI47" i="12"/>
  <c r="CI48" i="12"/>
  <c r="CA48" i="12" s="1"/>
  <c r="CI49" i="12"/>
  <c r="CI50" i="12"/>
  <c r="CE50" i="12" s="1"/>
  <c r="CI51" i="12"/>
  <c r="CC51" i="12" s="1"/>
  <c r="CI52" i="12"/>
  <c r="CI53" i="12"/>
  <c r="CI54" i="12"/>
  <c r="CE54" i="12" s="1"/>
  <c r="CI55" i="12"/>
  <c r="CI56" i="12"/>
  <c r="CA56" i="12" s="1"/>
  <c r="CI57" i="12"/>
  <c r="CF57" i="12" s="1"/>
  <c r="CI58" i="12"/>
  <c r="CA58" i="12" s="1"/>
  <c r="CI59" i="12"/>
  <c r="CI60" i="12"/>
  <c r="CI61" i="12"/>
  <c r="CI62" i="12"/>
  <c r="CA62" i="12" s="1"/>
  <c r="CI63" i="12"/>
  <c r="CI64" i="12"/>
  <c r="CA64" i="12" s="1"/>
  <c r="CI65" i="12"/>
  <c r="CI66" i="12"/>
  <c r="CC66" i="12" s="1"/>
  <c r="CI67" i="12"/>
  <c r="CI68" i="12"/>
  <c r="CI69" i="12"/>
  <c r="CI70" i="12"/>
  <c r="CH70" i="12" s="1"/>
  <c r="CI71" i="12"/>
  <c r="CB71" i="12" s="1"/>
  <c r="CI72" i="12"/>
  <c r="CA72" i="12" s="1"/>
  <c r="CI73" i="12"/>
  <c r="CI74" i="12"/>
  <c r="CF74" i="12" s="1"/>
  <c r="CI75" i="12"/>
  <c r="CI76" i="12"/>
  <c r="CI77" i="12"/>
  <c r="CI78" i="12"/>
  <c r="CF78" i="12" s="1"/>
  <c r="CI79" i="12"/>
  <c r="CI80" i="12"/>
  <c r="CA80" i="12" s="1"/>
  <c r="CI81" i="12"/>
  <c r="CD81" i="12" s="1"/>
  <c r="CI82" i="12"/>
  <c r="CB82" i="12" s="1"/>
  <c r="CI83" i="12"/>
  <c r="CI84" i="12"/>
  <c r="CI85" i="12"/>
  <c r="CI86" i="12"/>
  <c r="CB86" i="12" s="1"/>
  <c r="CI87" i="12"/>
  <c r="CI88" i="12"/>
  <c r="CA88" i="12" s="1"/>
  <c r="CI89" i="12"/>
  <c r="CC89" i="12" s="1"/>
  <c r="CI90" i="12"/>
  <c r="CA90" i="12" s="1"/>
  <c r="CI91" i="12"/>
  <c r="CI92" i="12"/>
  <c r="CI93" i="12"/>
  <c r="CI94" i="12"/>
  <c r="CA94" i="12" s="1"/>
  <c r="CI95" i="12"/>
  <c r="CI96" i="12"/>
  <c r="CA96" i="12" s="1"/>
  <c r="CI97" i="12"/>
  <c r="CC97" i="12" s="1"/>
  <c r="CI98" i="12"/>
  <c r="CD98" i="12" s="1"/>
  <c r="CI99" i="12"/>
  <c r="CA99" i="12" s="1"/>
  <c r="CI100" i="12"/>
  <c r="CI101" i="12"/>
  <c r="CG101" i="12" s="1"/>
  <c r="CI102" i="12"/>
  <c r="CD102" i="12" s="1"/>
  <c r="CI103" i="12"/>
  <c r="CI104" i="12"/>
  <c r="CA104" i="12" s="1"/>
  <c r="CI105" i="12"/>
  <c r="CH105" i="12" s="1"/>
  <c r="CI106" i="12"/>
  <c r="CC106" i="12" s="1"/>
  <c r="CI107" i="12"/>
  <c r="CI108" i="12"/>
  <c r="CI109" i="12"/>
  <c r="CD109" i="12" s="1"/>
  <c r="CI110" i="12"/>
  <c r="CC110" i="12" s="1"/>
  <c r="CI111" i="12"/>
  <c r="CG111" i="12" s="1"/>
  <c r="CI112" i="12"/>
  <c r="CA112" i="12" s="1"/>
  <c r="CI113" i="12"/>
  <c r="CI114" i="12"/>
  <c r="CB114" i="12" s="1"/>
  <c r="CI115" i="12"/>
  <c r="CI116" i="12"/>
  <c r="CI117" i="12"/>
  <c r="CI118" i="12"/>
  <c r="CB118" i="12" s="1"/>
  <c r="CI119" i="12"/>
  <c r="CI120" i="12"/>
  <c r="CA120" i="12" s="1"/>
  <c r="CI121" i="12"/>
  <c r="CI122" i="12"/>
  <c r="CA122" i="12" s="1"/>
  <c r="CI123" i="12"/>
  <c r="CI124" i="12"/>
  <c r="CI125" i="12"/>
  <c r="CI126" i="12"/>
  <c r="CA126" i="12" s="1"/>
  <c r="CI127" i="12"/>
  <c r="CI128" i="12"/>
  <c r="CA128" i="12" s="1"/>
  <c r="CI129" i="12"/>
  <c r="CI130" i="12"/>
  <c r="CD130" i="12" s="1"/>
  <c r="CI131" i="12"/>
  <c r="CI132" i="12"/>
  <c r="CI133" i="12"/>
  <c r="CI134" i="12"/>
  <c r="CD134" i="12" s="1"/>
  <c r="CI135" i="12"/>
  <c r="CI136" i="12"/>
  <c r="CA136" i="12" s="1"/>
  <c r="CI137" i="12"/>
  <c r="CI138" i="12"/>
  <c r="CC138" i="12" s="1"/>
  <c r="CI139" i="12"/>
  <c r="CI140" i="12"/>
  <c r="CI141" i="12"/>
  <c r="CI142" i="12"/>
  <c r="CC142" i="12" s="1"/>
  <c r="CI143" i="12"/>
  <c r="CI144" i="12"/>
  <c r="CA144" i="12" s="1"/>
  <c r="CI145" i="12"/>
  <c r="CI146" i="12"/>
  <c r="CB146" i="12" s="1"/>
  <c r="CI147" i="12"/>
  <c r="CI148" i="12"/>
  <c r="CI149" i="12"/>
  <c r="CI150" i="12"/>
  <c r="CB150" i="12" s="1"/>
  <c r="CI151" i="12"/>
  <c r="CI152" i="12"/>
  <c r="CA152" i="12" s="1"/>
  <c r="CI153" i="12"/>
  <c r="CI154" i="12"/>
  <c r="CA154" i="12" s="1"/>
  <c r="CI155" i="12"/>
  <c r="CI156" i="12"/>
  <c r="CH156" i="12" s="1"/>
  <c r="CI157" i="12"/>
  <c r="CD157" i="12" s="1"/>
  <c r="CI158" i="12"/>
  <c r="CD158" i="12" s="1"/>
  <c r="CI159" i="12"/>
  <c r="CD159" i="12" s="1"/>
  <c r="CI160" i="12"/>
  <c r="CH160" i="12" s="1"/>
  <c r="CI161" i="12"/>
  <c r="CB161" i="12" s="1"/>
  <c r="CI162" i="12"/>
  <c r="CC162" i="12" s="1"/>
  <c r="CI163" i="12"/>
  <c r="CI164" i="12"/>
  <c r="CH164" i="12" s="1"/>
  <c r="CI165" i="12"/>
  <c r="CC165" i="12" s="1"/>
  <c r="CI166" i="12"/>
  <c r="CB166" i="12" s="1"/>
  <c r="CI167" i="12"/>
  <c r="CI168" i="12"/>
  <c r="CH168" i="12" s="1"/>
  <c r="CI169" i="12"/>
  <c r="CB169" i="12" s="1"/>
  <c r="CI170" i="12"/>
  <c r="CA170" i="12" s="1"/>
  <c r="CI171" i="12"/>
  <c r="CI172" i="12"/>
  <c r="CF172" i="12" s="1"/>
  <c r="CI173" i="12"/>
  <c r="CC173" i="12" s="1"/>
  <c r="CI174" i="12"/>
  <c r="CD174" i="12" s="1"/>
  <c r="CI175" i="12"/>
  <c r="CI176" i="12"/>
  <c r="CI177" i="12"/>
  <c r="CB177" i="12" s="1"/>
  <c r="CI178" i="12"/>
  <c r="CB178" i="12" s="1"/>
  <c r="CI179" i="12"/>
  <c r="CI180" i="12"/>
  <c r="CI181" i="12"/>
  <c r="CC181" i="12" s="1"/>
  <c r="CI182" i="12"/>
  <c r="CD182" i="12" s="1"/>
  <c r="CI183" i="12"/>
  <c r="CI184" i="12"/>
  <c r="CI185" i="12"/>
  <c r="CB185" i="12" s="1"/>
  <c r="CI186" i="12"/>
  <c r="CB186" i="12" s="1"/>
  <c r="CI187" i="12"/>
  <c r="CB10" i="12"/>
  <c r="CB22" i="12"/>
  <c r="CD30" i="12"/>
  <c r="CF42" i="12"/>
  <c r="CB54" i="12"/>
  <c r="CD62" i="12"/>
  <c r="CG74" i="12"/>
  <c r="CH82" i="12"/>
  <c r="CC90" i="12"/>
  <c r="CC94" i="12"/>
  <c r="CA98" i="12"/>
  <c r="CG98" i="12"/>
  <c r="CG102" i="12"/>
  <c r="CF106" i="12"/>
  <c r="CE110" i="12"/>
  <c r="CE114" i="12"/>
  <c r="CD118" i="12"/>
  <c r="CF122" i="12"/>
  <c r="CH126" i="12"/>
  <c r="CD142" i="12"/>
  <c r="CE146" i="12"/>
  <c r="CH155" i="12"/>
  <c r="CH162" i="12"/>
  <c r="CC174" i="12"/>
  <c r="CF182" i="12"/>
  <c r="CI4" i="12"/>
  <c r="CF4" i="12" s="1"/>
  <c r="BY5" i="12"/>
  <c r="BM5" i="12" s="1"/>
  <c r="BY6" i="12"/>
  <c r="BQ6" i="12" s="1"/>
  <c r="BY7" i="12"/>
  <c r="BY8" i="12"/>
  <c r="BY9" i="12"/>
  <c r="BN9" i="12" s="1"/>
  <c r="BY10" i="12"/>
  <c r="BL10" i="12" s="1"/>
  <c r="BY11" i="12"/>
  <c r="BV11" i="12" s="1"/>
  <c r="BY12" i="12"/>
  <c r="BY13" i="12"/>
  <c r="BY14" i="12"/>
  <c r="BX14" i="12" s="1"/>
  <c r="BY15" i="12"/>
  <c r="BS15" i="12" s="1"/>
  <c r="BY16" i="12"/>
  <c r="BY17" i="12"/>
  <c r="BN17" i="12" s="1"/>
  <c r="BY18" i="12"/>
  <c r="BY19" i="12"/>
  <c r="BP19" i="12" s="1"/>
  <c r="BY20" i="12"/>
  <c r="BY21" i="12"/>
  <c r="BY22" i="12"/>
  <c r="BM22" i="12" s="1"/>
  <c r="BY23" i="12"/>
  <c r="BY24" i="12"/>
  <c r="BY25" i="12"/>
  <c r="BS25" i="12" s="1"/>
  <c r="BY26" i="12"/>
  <c r="BY27" i="12"/>
  <c r="BN27" i="12" s="1"/>
  <c r="BY28" i="12"/>
  <c r="BY29" i="12"/>
  <c r="BR29" i="12" s="1"/>
  <c r="BY30" i="12"/>
  <c r="BO30" i="12" s="1"/>
  <c r="BY31" i="12"/>
  <c r="BY32" i="12"/>
  <c r="BQ32" i="12" s="1"/>
  <c r="BY33" i="12"/>
  <c r="BY34" i="12"/>
  <c r="BY35" i="12"/>
  <c r="BY36" i="12"/>
  <c r="BY37" i="12"/>
  <c r="BY38" i="12"/>
  <c r="BM38" i="12" s="1"/>
  <c r="BY39" i="12"/>
  <c r="BP39" i="12" s="1"/>
  <c r="BY40" i="12"/>
  <c r="BQ40" i="12" s="1"/>
  <c r="BY41" i="12"/>
  <c r="BY42" i="12"/>
  <c r="BS42" i="12" s="1"/>
  <c r="BY43" i="12"/>
  <c r="BO43" i="12" s="1"/>
  <c r="BY44" i="12"/>
  <c r="BY45" i="12"/>
  <c r="BY46" i="12"/>
  <c r="BY47" i="12"/>
  <c r="BR47" i="12" s="1"/>
  <c r="BY48" i="12"/>
  <c r="BQ48" i="12" s="1"/>
  <c r="BY49" i="12"/>
  <c r="BY50" i="12"/>
  <c r="BM50" i="12" s="1"/>
  <c r="BY51" i="12"/>
  <c r="BS51" i="12" s="1"/>
  <c r="BY52" i="12"/>
  <c r="BY53" i="12"/>
  <c r="BN53" i="12" s="1"/>
  <c r="BY54" i="12"/>
  <c r="BW54" i="12" s="1"/>
  <c r="BY55" i="12"/>
  <c r="BQ55" i="12" s="1"/>
  <c r="BY56" i="12"/>
  <c r="BY57" i="12"/>
  <c r="BO57" i="12" s="1"/>
  <c r="BY58" i="12"/>
  <c r="BX58" i="12" s="1"/>
  <c r="BY59" i="12"/>
  <c r="BV59" i="12" s="1"/>
  <c r="BY60" i="12"/>
  <c r="BY61" i="12"/>
  <c r="BN61" i="12" s="1"/>
  <c r="BY62" i="12"/>
  <c r="BM62" i="12" s="1"/>
  <c r="BY63" i="12"/>
  <c r="BS63" i="12" s="1"/>
  <c r="BY64" i="12"/>
  <c r="BQ64" i="12" s="1"/>
  <c r="BY65" i="12"/>
  <c r="BO65" i="12" s="1"/>
  <c r="BY66" i="12"/>
  <c r="BQ66" i="12" s="1"/>
  <c r="BY67" i="12"/>
  <c r="BQ67" i="12" s="1"/>
  <c r="BY68" i="12"/>
  <c r="BY69" i="12"/>
  <c r="BT69" i="12" s="1"/>
  <c r="BY70" i="12"/>
  <c r="BW70" i="12" s="1"/>
  <c r="BY71" i="12"/>
  <c r="BS71" i="12" s="1"/>
  <c r="BY72" i="12"/>
  <c r="BQ72" i="12" s="1"/>
  <c r="BY73" i="12"/>
  <c r="BM73" i="12" s="1"/>
  <c r="BY74" i="12"/>
  <c r="BY75" i="12"/>
  <c r="BQ75" i="12" s="1"/>
  <c r="BY76" i="12"/>
  <c r="BY77" i="12"/>
  <c r="BN77" i="12" s="1"/>
  <c r="BY78" i="12"/>
  <c r="BO78" i="12" s="1"/>
  <c r="BY79" i="12"/>
  <c r="BQ79" i="12" s="1"/>
  <c r="BY80" i="12"/>
  <c r="BQ80" i="12" s="1"/>
  <c r="BY81" i="12"/>
  <c r="BO81" i="12" s="1"/>
  <c r="BY82" i="12"/>
  <c r="BX82" i="12" s="1"/>
  <c r="BY83" i="12"/>
  <c r="BS83" i="12" s="1"/>
  <c r="BY84" i="12"/>
  <c r="BY85" i="12"/>
  <c r="BY86" i="12"/>
  <c r="BR86" i="12" s="1"/>
  <c r="BY87" i="12"/>
  <c r="BL87" i="12" s="1"/>
  <c r="BY88" i="12"/>
  <c r="BY89" i="12"/>
  <c r="BY90" i="12"/>
  <c r="BL90" i="12" s="1"/>
  <c r="BY91" i="12"/>
  <c r="BO91" i="12" s="1"/>
  <c r="BY92" i="12"/>
  <c r="BY93" i="12"/>
  <c r="BV93" i="12" s="1"/>
  <c r="BY94" i="12"/>
  <c r="BV94" i="12" s="1"/>
  <c r="BY95" i="12"/>
  <c r="BP95" i="12" s="1"/>
  <c r="BY96" i="12"/>
  <c r="BY97" i="12"/>
  <c r="BY98" i="12"/>
  <c r="BW98" i="12" s="1"/>
  <c r="BY99" i="12"/>
  <c r="BV99" i="12" s="1"/>
  <c r="BY100" i="12"/>
  <c r="BM100" i="12" s="1"/>
  <c r="BY101" i="12"/>
  <c r="BV101" i="12" s="1"/>
  <c r="BY102" i="12"/>
  <c r="BW102" i="12" s="1"/>
  <c r="BY103" i="12"/>
  <c r="BN103" i="12" s="1"/>
  <c r="BY104" i="12"/>
  <c r="BY105" i="12"/>
  <c r="BM105" i="12" s="1"/>
  <c r="BY106" i="12"/>
  <c r="BY107" i="12"/>
  <c r="BN107" i="12" s="1"/>
  <c r="BY108" i="12"/>
  <c r="BM108" i="12" s="1"/>
  <c r="BY109" i="12"/>
  <c r="BX109" i="12" s="1"/>
  <c r="BY110" i="12"/>
  <c r="BR110" i="12" s="1"/>
  <c r="BY111" i="12"/>
  <c r="BP111" i="12" s="1"/>
  <c r="BY112" i="12"/>
  <c r="BY113" i="12"/>
  <c r="BY114" i="12"/>
  <c r="BY115" i="12"/>
  <c r="BO115" i="12" s="1"/>
  <c r="BY116" i="12"/>
  <c r="BY117" i="12"/>
  <c r="BS117" i="12" s="1"/>
  <c r="BY118" i="12"/>
  <c r="BY119" i="12"/>
  <c r="BM119" i="12" s="1"/>
  <c r="BY120" i="12"/>
  <c r="BU120" i="12" s="1"/>
  <c r="BY121" i="12"/>
  <c r="BO121" i="12" s="1"/>
  <c r="BY122" i="12"/>
  <c r="BY123" i="12"/>
  <c r="BN123" i="12" s="1"/>
  <c r="BY124" i="12"/>
  <c r="BY125" i="12"/>
  <c r="BY126" i="12"/>
  <c r="BV126" i="12" s="1"/>
  <c r="BY127" i="12"/>
  <c r="BN127" i="12" s="1"/>
  <c r="BY128" i="12"/>
  <c r="BU128" i="12" s="1"/>
  <c r="BY129" i="12"/>
  <c r="BT129" i="12" s="1"/>
  <c r="BY130" i="12"/>
  <c r="BY131" i="12"/>
  <c r="BO131" i="12" s="1"/>
  <c r="BY132" i="12"/>
  <c r="BM132" i="12" s="1"/>
  <c r="BY133" i="12"/>
  <c r="BY134" i="12"/>
  <c r="BL134" i="12" s="1"/>
  <c r="BY135" i="12"/>
  <c r="BS135" i="12" s="1"/>
  <c r="BY136" i="12"/>
  <c r="BY137" i="12"/>
  <c r="BY138" i="12"/>
  <c r="BY139" i="12"/>
  <c r="BT139" i="12" s="1"/>
  <c r="BY140" i="12"/>
  <c r="BM140" i="12" s="1"/>
  <c r="BY141" i="12"/>
  <c r="BN141" i="12" s="1"/>
  <c r="BY142" i="12"/>
  <c r="BW142" i="12" s="1"/>
  <c r="BY143" i="12"/>
  <c r="BP143" i="12" s="1"/>
  <c r="BY144" i="12"/>
  <c r="BQ144" i="12" s="1"/>
  <c r="BY145" i="12"/>
  <c r="BY146" i="12"/>
  <c r="BT146" i="12" s="1"/>
  <c r="BY147" i="12"/>
  <c r="BL147" i="12" s="1"/>
  <c r="BY148" i="12"/>
  <c r="BY149" i="12"/>
  <c r="BY150" i="12"/>
  <c r="BM150" i="12" s="1"/>
  <c r="BY151" i="12"/>
  <c r="BR151" i="12" s="1"/>
  <c r="BY152" i="12"/>
  <c r="BU152" i="12" s="1"/>
  <c r="BY153" i="12"/>
  <c r="BY154" i="12"/>
  <c r="BY155" i="12"/>
  <c r="BQ155" i="12" s="1"/>
  <c r="BY156" i="12"/>
  <c r="BY157" i="12"/>
  <c r="BT157" i="12" s="1"/>
  <c r="BY158" i="12"/>
  <c r="BT158" i="12" s="1"/>
  <c r="BY159" i="12"/>
  <c r="BM159" i="12" s="1"/>
  <c r="BY160" i="12"/>
  <c r="BY161" i="12"/>
  <c r="BY162" i="12"/>
  <c r="BN162" i="12" s="1"/>
  <c r="BY163" i="12"/>
  <c r="BO163" i="12" s="1"/>
  <c r="BY164" i="12"/>
  <c r="BY165" i="12"/>
  <c r="BY166" i="12"/>
  <c r="BM166" i="12" s="1"/>
  <c r="BY167" i="12"/>
  <c r="BP167" i="12" s="1"/>
  <c r="BY168" i="12"/>
  <c r="BY169" i="12"/>
  <c r="BP169" i="12" s="1"/>
  <c r="BY170" i="12"/>
  <c r="BV170" i="12" s="1"/>
  <c r="BY171" i="12"/>
  <c r="BR171" i="12" s="1"/>
  <c r="BY172" i="12"/>
  <c r="BU172" i="12" s="1"/>
  <c r="BY173" i="12"/>
  <c r="BT173" i="12" s="1"/>
  <c r="BY174" i="12"/>
  <c r="BU174" i="12" s="1"/>
  <c r="BY175" i="12"/>
  <c r="BL175" i="12" s="1"/>
  <c r="BY176" i="12"/>
  <c r="BV176" i="12" s="1"/>
  <c r="BY177" i="12"/>
  <c r="BS177" i="12" s="1"/>
  <c r="BY178" i="12"/>
  <c r="BY179" i="12"/>
  <c r="BL179" i="12" s="1"/>
  <c r="BY180" i="12"/>
  <c r="BY181" i="12"/>
  <c r="BY182" i="12"/>
  <c r="BT182" i="12" s="1"/>
  <c r="BY183" i="12"/>
  <c r="BN183" i="12" s="1"/>
  <c r="BY184" i="12"/>
  <c r="BV184" i="12" s="1"/>
  <c r="BY185" i="12"/>
  <c r="BN185" i="12" s="1"/>
  <c r="BY186" i="12"/>
  <c r="BR186" i="12" s="1"/>
  <c r="BY187" i="12"/>
  <c r="BL187" i="12" s="1"/>
  <c r="BY4" i="12"/>
  <c r="BM4" i="12" s="1"/>
  <c r="BI5" i="12"/>
  <c r="BH5" i="12" s="1"/>
  <c r="BI6" i="12"/>
  <c r="BE6" i="12" s="1"/>
  <c r="BI7" i="12"/>
  <c r="BC7" i="12" s="1"/>
  <c r="BI8" i="12"/>
  <c r="BE8" i="12" s="1"/>
  <c r="BI9" i="12"/>
  <c r="BF9" i="12" s="1"/>
  <c r="BI10" i="12"/>
  <c r="BE10" i="12" s="1"/>
  <c r="BI11" i="12"/>
  <c r="BI12" i="12"/>
  <c r="BH12" i="12" s="1"/>
  <c r="BI13" i="12"/>
  <c r="BG13" i="12" s="1"/>
  <c r="BI14" i="12"/>
  <c r="BC14" i="12" s="1"/>
  <c r="BI15" i="12"/>
  <c r="BF15" i="12" s="1"/>
  <c r="BI16" i="12"/>
  <c r="BD16" i="12" s="1"/>
  <c r="BI17" i="12"/>
  <c r="BG17" i="12" s="1"/>
  <c r="BI18" i="12"/>
  <c r="BI19" i="12"/>
  <c r="BG19" i="12" s="1"/>
  <c r="BI20" i="12"/>
  <c r="BI21" i="12"/>
  <c r="BD21" i="12" s="1"/>
  <c r="BI22" i="12"/>
  <c r="BI23" i="12"/>
  <c r="BC23" i="12" s="1"/>
  <c r="BI24" i="12"/>
  <c r="BD24" i="12" s="1"/>
  <c r="BI25" i="12"/>
  <c r="BD25" i="12" s="1"/>
  <c r="BI26" i="12"/>
  <c r="BI27" i="12"/>
  <c r="BF27" i="12" s="1"/>
  <c r="BI28" i="12"/>
  <c r="BI29" i="12"/>
  <c r="BE29" i="12" s="1"/>
  <c r="BI30" i="12"/>
  <c r="BE30" i="12" s="1"/>
  <c r="BI31" i="12"/>
  <c r="BI32" i="12"/>
  <c r="BD32" i="12" s="1"/>
  <c r="BI33" i="12"/>
  <c r="BE33" i="12" s="1"/>
  <c r="BI34" i="12"/>
  <c r="BI35" i="12"/>
  <c r="BC35" i="12" s="1"/>
  <c r="BI36" i="12"/>
  <c r="BI37" i="12"/>
  <c r="BF37" i="12" s="1"/>
  <c r="BI38" i="12"/>
  <c r="BC38" i="12" s="1"/>
  <c r="BI39" i="12"/>
  <c r="BG39" i="12" s="1"/>
  <c r="BI40" i="12"/>
  <c r="BI41" i="12"/>
  <c r="BF41" i="12" s="1"/>
  <c r="BI42" i="12"/>
  <c r="BI43" i="12"/>
  <c r="BI44" i="12"/>
  <c r="BI45" i="12"/>
  <c r="BG45" i="12" s="1"/>
  <c r="BI46" i="12"/>
  <c r="BI47" i="12"/>
  <c r="BF47" i="12" s="1"/>
  <c r="BI48" i="12"/>
  <c r="BI49" i="12"/>
  <c r="BG49" i="12" s="1"/>
  <c r="BI50" i="12"/>
  <c r="BD50" i="12" s="1"/>
  <c r="BI51" i="12"/>
  <c r="BG51" i="12" s="1"/>
  <c r="BI52" i="12"/>
  <c r="BH52" i="12" s="1"/>
  <c r="BI53" i="12"/>
  <c r="BD53" i="12" s="1"/>
  <c r="BI54" i="12"/>
  <c r="BI55" i="12"/>
  <c r="BC55" i="12" s="1"/>
  <c r="BI56" i="12"/>
  <c r="BE56" i="12" s="1"/>
  <c r="BI57" i="12"/>
  <c r="BD57" i="12" s="1"/>
  <c r="BI58" i="12"/>
  <c r="BI59" i="12"/>
  <c r="BF59" i="12" s="1"/>
  <c r="BI60" i="12"/>
  <c r="BI61" i="12"/>
  <c r="BI62" i="12"/>
  <c r="BH62" i="12" s="1"/>
  <c r="BI63" i="12"/>
  <c r="BG63" i="12" s="1"/>
  <c r="BI64" i="12"/>
  <c r="BI65" i="12"/>
  <c r="BE65" i="12" s="1"/>
  <c r="BI66" i="12"/>
  <c r="BH66" i="12" s="1"/>
  <c r="BI67" i="12"/>
  <c r="BG67" i="12" s="1"/>
  <c r="BI68" i="12"/>
  <c r="BI69" i="12"/>
  <c r="BC69" i="12" s="1"/>
  <c r="BI70" i="12"/>
  <c r="BI71" i="12"/>
  <c r="BG71" i="12" s="1"/>
  <c r="BI72" i="12"/>
  <c r="BD72" i="12" s="1"/>
  <c r="BI73" i="12"/>
  <c r="BI74" i="12"/>
  <c r="BI75" i="12"/>
  <c r="BG75" i="12" s="1"/>
  <c r="BI76" i="12"/>
  <c r="BH76" i="12" s="1"/>
  <c r="BI77" i="12"/>
  <c r="BC77" i="12" s="1"/>
  <c r="BI78" i="12"/>
  <c r="BF78" i="12" s="1"/>
  <c r="BI79" i="12"/>
  <c r="BF79" i="12" s="1"/>
  <c r="BI80" i="12"/>
  <c r="BE80" i="12" s="1"/>
  <c r="BI81" i="12"/>
  <c r="BD81" i="12" s="1"/>
  <c r="BI82" i="12"/>
  <c r="BF82" i="12" s="1"/>
  <c r="BI83" i="12"/>
  <c r="BI84" i="12"/>
  <c r="BH84" i="12" s="1"/>
  <c r="BI85" i="12"/>
  <c r="BC85" i="12" s="1"/>
  <c r="BI86" i="12"/>
  <c r="BI87" i="12"/>
  <c r="BG87" i="12" s="1"/>
  <c r="BI88" i="12"/>
  <c r="BE88" i="12" s="1"/>
  <c r="BI89" i="12"/>
  <c r="BI90" i="12"/>
  <c r="BF90" i="12" s="1"/>
  <c r="BI91" i="12"/>
  <c r="BC91" i="12" s="1"/>
  <c r="BI92" i="12"/>
  <c r="BF92" i="12" s="1"/>
  <c r="BI93" i="12"/>
  <c r="BH93" i="12" s="1"/>
  <c r="BI94" i="12"/>
  <c r="BI95" i="12"/>
  <c r="BE95" i="12" s="1"/>
  <c r="BI96" i="12"/>
  <c r="BI97" i="12"/>
  <c r="BI98" i="12"/>
  <c r="BE98" i="12" s="1"/>
  <c r="BI99" i="12"/>
  <c r="BG99" i="12" s="1"/>
  <c r="BI100" i="12"/>
  <c r="BI101" i="12"/>
  <c r="BH101" i="12" s="1"/>
  <c r="BI102" i="12"/>
  <c r="BI103" i="12"/>
  <c r="BG103" i="12" s="1"/>
  <c r="BI104" i="12"/>
  <c r="BF104" i="12" s="1"/>
  <c r="BI105" i="12"/>
  <c r="BH105" i="12" s="1"/>
  <c r="BI106" i="12"/>
  <c r="BH106" i="12" s="1"/>
  <c r="BI107" i="12"/>
  <c r="BC107" i="12" s="1"/>
  <c r="BI108" i="12"/>
  <c r="BF108" i="12" s="1"/>
  <c r="BI109" i="12"/>
  <c r="BI110" i="12"/>
  <c r="BH110" i="12" s="1"/>
  <c r="BI111" i="12"/>
  <c r="BF111" i="12" s="1"/>
  <c r="BI112" i="12"/>
  <c r="BI113" i="12"/>
  <c r="BD113" i="12" s="1"/>
  <c r="BI114" i="12"/>
  <c r="BI115" i="12"/>
  <c r="BG115" i="12" s="1"/>
  <c r="BI116" i="12"/>
  <c r="BH116" i="12" s="1"/>
  <c r="BI117" i="12"/>
  <c r="BG117" i="12" s="1"/>
  <c r="BI118" i="12"/>
  <c r="BI119" i="12"/>
  <c r="BF119" i="12" s="1"/>
  <c r="BI120" i="12"/>
  <c r="BF120" i="12" s="1"/>
  <c r="BI121" i="12"/>
  <c r="BI122" i="12"/>
  <c r="BI123" i="12"/>
  <c r="BE123" i="12" s="1"/>
  <c r="BI124" i="12"/>
  <c r="BF124" i="12" s="1"/>
  <c r="BI125" i="12"/>
  <c r="BG125" i="12" s="1"/>
  <c r="BI126" i="12"/>
  <c r="BI127" i="12"/>
  <c r="BI128" i="12"/>
  <c r="BF128" i="12" s="1"/>
  <c r="BI129" i="12"/>
  <c r="BG129" i="12" s="1"/>
  <c r="BI130" i="12"/>
  <c r="BI131" i="12"/>
  <c r="BH131" i="12" s="1"/>
  <c r="BI132" i="12"/>
  <c r="BI133" i="12"/>
  <c r="BF133" i="12" s="1"/>
  <c r="BI134" i="12"/>
  <c r="BI135" i="12"/>
  <c r="BE135" i="12" s="1"/>
  <c r="BI136" i="12"/>
  <c r="BF136" i="12" s="1"/>
  <c r="BI137" i="12"/>
  <c r="BI138" i="12"/>
  <c r="BI139" i="12"/>
  <c r="BE139" i="12" s="1"/>
  <c r="BI140" i="12"/>
  <c r="BF140" i="12" s="1"/>
  <c r="BI141" i="12"/>
  <c r="BC141" i="12" s="1"/>
  <c r="BI142" i="12"/>
  <c r="BI143" i="12"/>
  <c r="BI144" i="12"/>
  <c r="BF144" i="12" s="1"/>
  <c r="BI145" i="12"/>
  <c r="BI146" i="12"/>
  <c r="BI147" i="12"/>
  <c r="BI148" i="12"/>
  <c r="BI149" i="12"/>
  <c r="BI150" i="12"/>
  <c r="BE150" i="12" s="1"/>
  <c r="BI151" i="12"/>
  <c r="BI152" i="12"/>
  <c r="BI153" i="12"/>
  <c r="BI154" i="12"/>
  <c r="BE154" i="12" s="1"/>
  <c r="BI155" i="12"/>
  <c r="BE155" i="12" s="1"/>
  <c r="BI156" i="12"/>
  <c r="BI157" i="12"/>
  <c r="BG157" i="12" s="1"/>
  <c r="BI158" i="12"/>
  <c r="BI159" i="12"/>
  <c r="BG159" i="12" s="1"/>
  <c r="BI160" i="12"/>
  <c r="BI161" i="12"/>
  <c r="BI162" i="12"/>
  <c r="BI163" i="12"/>
  <c r="BI164" i="12"/>
  <c r="BI165" i="12"/>
  <c r="BF165" i="12" s="1"/>
  <c r="BI166" i="12"/>
  <c r="BI167" i="12"/>
  <c r="BE167" i="12" s="1"/>
  <c r="BI168" i="12"/>
  <c r="BF168" i="12" s="1"/>
  <c r="BI169" i="12"/>
  <c r="BI170" i="12"/>
  <c r="BI171" i="12"/>
  <c r="BI172" i="12"/>
  <c r="BF172" i="12" s="1"/>
  <c r="BI173" i="12"/>
  <c r="BC173" i="12" s="1"/>
  <c r="BI174" i="12"/>
  <c r="BC174" i="12" s="1"/>
  <c r="BI175" i="12"/>
  <c r="BG175" i="12" s="1"/>
  <c r="BI176" i="12"/>
  <c r="BF176" i="12" s="1"/>
  <c r="BI177" i="12"/>
  <c r="BI178" i="12"/>
  <c r="BI179" i="12"/>
  <c r="BC179" i="12" s="1"/>
  <c r="BI180" i="12"/>
  <c r="BI181" i="12"/>
  <c r="BI182" i="12"/>
  <c r="BI183" i="12"/>
  <c r="BH183" i="12" s="1"/>
  <c r="BI184" i="12"/>
  <c r="BF184" i="12" s="1"/>
  <c r="BI185" i="12"/>
  <c r="BC185" i="12" s="1"/>
  <c r="BI186" i="12"/>
  <c r="BI187" i="12"/>
  <c r="BF187" i="12" s="1"/>
  <c r="BE32" i="12"/>
  <c r="BI4" i="12"/>
  <c r="BF4" i="12" s="1"/>
  <c r="BA5" i="12"/>
  <c r="AO5" i="12" s="1"/>
  <c r="BA6" i="12"/>
  <c r="AN6" i="12" s="1"/>
  <c r="BA7" i="12"/>
  <c r="AI7" i="12" s="1"/>
  <c r="BA8" i="12"/>
  <c r="AX8" i="12" s="1"/>
  <c r="BA9" i="12"/>
  <c r="BA10" i="12"/>
  <c r="AT10" i="12" s="1"/>
  <c r="BA11" i="12"/>
  <c r="AY11" i="12" s="1"/>
  <c r="BA12" i="12"/>
  <c r="BA13" i="12"/>
  <c r="AK13" i="12" s="1"/>
  <c r="BA14" i="12"/>
  <c r="AQ14" i="12" s="1"/>
  <c r="BA15" i="12"/>
  <c r="BA16" i="12"/>
  <c r="BA17" i="12"/>
  <c r="AL17" i="12" s="1"/>
  <c r="BA18" i="12"/>
  <c r="AS18" i="12" s="1"/>
  <c r="BA19" i="12"/>
  <c r="AH19" i="12" s="1"/>
  <c r="BA20" i="12"/>
  <c r="AL20" i="12" s="1"/>
  <c r="BA21" i="12"/>
  <c r="AZ21" i="12" s="1"/>
  <c r="BA22" i="12"/>
  <c r="AL22" i="12" s="1"/>
  <c r="BA23" i="12"/>
  <c r="BA24" i="12"/>
  <c r="AX24" i="12" s="1"/>
  <c r="BA25" i="12"/>
  <c r="AS25" i="12" s="1"/>
  <c r="BA26" i="12"/>
  <c r="AN26" i="12" s="1"/>
  <c r="BA27" i="12"/>
  <c r="AI27" i="12" s="1"/>
  <c r="BA28" i="12"/>
  <c r="BA29" i="12"/>
  <c r="BA30" i="12"/>
  <c r="AL30" i="12" s="1"/>
  <c r="BA31" i="12"/>
  <c r="BA32" i="12"/>
  <c r="BA33" i="12"/>
  <c r="AQ33" i="12" s="1"/>
  <c r="BA34" i="12"/>
  <c r="AQ34" i="12" s="1"/>
  <c r="BA35" i="12"/>
  <c r="BA36" i="12"/>
  <c r="AL36" i="12" s="1"/>
  <c r="BA37" i="12"/>
  <c r="BA38" i="12"/>
  <c r="AQ38" i="12" s="1"/>
  <c r="BA39" i="12"/>
  <c r="BA40" i="12"/>
  <c r="BA41" i="12"/>
  <c r="AP41" i="12" s="1"/>
  <c r="BA42" i="12"/>
  <c r="BA43" i="12"/>
  <c r="BA44" i="12"/>
  <c r="AR44" i="12" s="1"/>
  <c r="BA45" i="12"/>
  <c r="AW45" i="12" s="1"/>
  <c r="BA46" i="12"/>
  <c r="AH46" i="12" s="1"/>
  <c r="BA47" i="12"/>
  <c r="BA48" i="12"/>
  <c r="BA49" i="12"/>
  <c r="AV49" i="12" s="1"/>
  <c r="BA50" i="12"/>
  <c r="AO50" i="12" s="1"/>
  <c r="BA51" i="12"/>
  <c r="BA52" i="12"/>
  <c r="BA53" i="12"/>
  <c r="AQ53" i="12" s="1"/>
  <c r="BA54" i="12"/>
  <c r="BA55" i="12"/>
  <c r="AK55" i="12" s="1"/>
  <c r="BA56" i="12"/>
  <c r="AZ56" i="12" s="1"/>
  <c r="BA57" i="12"/>
  <c r="AS57" i="12" s="1"/>
  <c r="BA58" i="12"/>
  <c r="AM58" i="12" s="1"/>
  <c r="BA59" i="12"/>
  <c r="BA60" i="12"/>
  <c r="BA61" i="12"/>
  <c r="AN61" i="12" s="1"/>
  <c r="BA62" i="12"/>
  <c r="AL62" i="12" s="1"/>
  <c r="BA63" i="12"/>
  <c r="BA64" i="12"/>
  <c r="BA65" i="12"/>
  <c r="AO65" i="12" s="1"/>
  <c r="BA66" i="12"/>
  <c r="AK66" i="12" s="1"/>
  <c r="BA67" i="12"/>
  <c r="BA68" i="12"/>
  <c r="AN68" i="12" s="1"/>
  <c r="BA69" i="12"/>
  <c r="AM69" i="12" s="1"/>
  <c r="BA70" i="12"/>
  <c r="AJ70" i="12" s="1"/>
  <c r="BA71" i="12"/>
  <c r="AM71" i="12" s="1"/>
  <c r="BA72" i="12"/>
  <c r="BA73" i="12"/>
  <c r="AU73" i="12" s="1"/>
  <c r="BA74" i="12"/>
  <c r="AQ74" i="12" s="1"/>
  <c r="BA75" i="12"/>
  <c r="BA76" i="12"/>
  <c r="BA77" i="12"/>
  <c r="AP77" i="12" s="1"/>
  <c r="BA78" i="12"/>
  <c r="AH78" i="12" s="1"/>
  <c r="BA79" i="12"/>
  <c r="BA80" i="12"/>
  <c r="AJ80" i="12" s="1"/>
  <c r="BA81" i="12"/>
  <c r="AK81" i="12" s="1"/>
  <c r="BA82" i="12"/>
  <c r="AG82" i="12" s="1"/>
  <c r="BA83" i="12"/>
  <c r="AG83" i="12" s="1"/>
  <c r="BA84" i="12"/>
  <c r="BA85" i="12"/>
  <c r="AT85" i="12" s="1"/>
  <c r="BA86" i="12"/>
  <c r="AF86" i="12" s="1"/>
  <c r="BA87" i="12"/>
  <c r="BA88" i="12"/>
  <c r="AI88" i="12" s="1"/>
  <c r="BA89" i="12"/>
  <c r="AH89" i="12" s="1"/>
  <c r="BA90" i="12"/>
  <c r="BA91" i="12"/>
  <c r="BA92" i="12"/>
  <c r="AY92" i="12" s="1"/>
  <c r="BA93" i="12"/>
  <c r="AR93" i="12" s="1"/>
  <c r="BA94" i="12"/>
  <c r="BA95" i="12"/>
  <c r="BA96" i="12"/>
  <c r="BA97" i="12"/>
  <c r="AS97" i="12" s="1"/>
  <c r="BA98" i="12"/>
  <c r="BA99" i="12"/>
  <c r="AQ99" i="12" s="1"/>
  <c r="BA100" i="12"/>
  <c r="AT100" i="12" s="1"/>
  <c r="BA101" i="12"/>
  <c r="AM101" i="12" s="1"/>
  <c r="BA102" i="12"/>
  <c r="BA103" i="12"/>
  <c r="AJ103" i="12" s="1"/>
  <c r="BA104" i="12"/>
  <c r="AF104" i="12" s="1"/>
  <c r="BA105" i="12"/>
  <c r="AQ105" i="12" s="1"/>
  <c r="BA106" i="12"/>
  <c r="BA107" i="12"/>
  <c r="AI107" i="12" s="1"/>
  <c r="BA108" i="12"/>
  <c r="AI108" i="12" s="1"/>
  <c r="BA109" i="12"/>
  <c r="AN109" i="12" s="1"/>
  <c r="BA110" i="12"/>
  <c r="AF110" i="12" s="1"/>
  <c r="BA111" i="12"/>
  <c r="AN111" i="12" s="1"/>
  <c r="BA112" i="12"/>
  <c r="BA113" i="12"/>
  <c r="AL113" i="12" s="1"/>
  <c r="BA114" i="12"/>
  <c r="BA115" i="12"/>
  <c r="AY115" i="12" s="1"/>
  <c r="BA116" i="12"/>
  <c r="AV116" i="12" s="1"/>
  <c r="BA117" i="12"/>
  <c r="AL117" i="12" s="1"/>
  <c r="BA118" i="12"/>
  <c r="BA119" i="12"/>
  <c r="AQ119" i="12" s="1"/>
  <c r="BA120" i="12"/>
  <c r="AY120" i="12" s="1"/>
  <c r="BA121" i="12"/>
  <c r="AL121" i="12" s="1"/>
  <c r="BA122" i="12"/>
  <c r="BA123" i="12"/>
  <c r="BA124" i="12"/>
  <c r="AL124" i="12" s="1"/>
  <c r="BA125" i="12"/>
  <c r="AJ125" i="12" s="1"/>
  <c r="BA126" i="12"/>
  <c r="AF126" i="12" s="1"/>
  <c r="BA127" i="12"/>
  <c r="AY127" i="12" s="1"/>
  <c r="BA128" i="12"/>
  <c r="BA129" i="12"/>
  <c r="AO129" i="12" s="1"/>
  <c r="BA130" i="12"/>
  <c r="BA131" i="12"/>
  <c r="BA132" i="12"/>
  <c r="AL132" i="12" s="1"/>
  <c r="BA133" i="12"/>
  <c r="AN133" i="12" s="1"/>
  <c r="BA134" i="12"/>
  <c r="BA135" i="12"/>
  <c r="BA136" i="12"/>
  <c r="AN136" i="12" s="1"/>
  <c r="BA137" i="12"/>
  <c r="AN137" i="12" s="1"/>
  <c r="BA138" i="12"/>
  <c r="BA139" i="12"/>
  <c r="AQ139" i="12" s="1"/>
  <c r="BA140" i="12"/>
  <c r="AR140" i="12" s="1"/>
  <c r="BA141" i="12"/>
  <c r="AF141" i="12" s="1"/>
  <c r="BA142" i="12"/>
  <c r="BA143" i="12"/>
  <c r="AQ143" i="12" s="1"/>
  <c r="BA144" i="12"/>
  <c r="AV144" i="12" s="1"/>
  <c r="BA145" i="12"/>
  <c r="AR145" i="12" s="1"/>
  <c r="BA146" i="12"/>
  <c r="BA147" i="12"/>
  <c r="AN147" i="12" s="1"/>
  <c r="BA148" i="12"/>
  <c r="AQ148" i="12" s="1"/>
  <c r="BA149" i="12"/>
  <c r="AO149" i="12" s="1"/>
  <c r="BA150" i="12"/>
  <c r="AI150" i="12" s="1"/>
  <c r="BA151" i="12"/>
  <c r="AZ151" i="12" s="1"/>
  <c r="BA152" i="12"/>
  <c r="AP152" i="12" s="1"/>
  <c r="BA153" i="12"/>
  <c r="AG153" i="12" s="1"/>
  <c r="BA154" i="12"/>
  <c r="AI154" i="12" s="1"/>
  <c r="BA155" i="12"/>
  <c r="BA156" i="12"/>
  <c r="AH156" i="12" s="1"/>
  <c r="BA157" i="12"/>
  <c r="AK157" i="12" s="1"/>
  <c r="BA158" i="12"/>
  <c r="AI158" i="12" s="1"/>
  <c r="BA159" i="12"/>
  <c r="AN159" i="12" s="1"/>
  <c r="BA160" i="12"/>
  <c r="AP160" i="12" s="1"/>
  <c r="BA161" i="12"/>
  <c r="AN161" i="12" s="1"/>
  <c r="BA162" i="12"/>
  <c r="AI162" i="12" s="1"/>
  <c r="BA163" i="12"/>
  <c r="AI163" i="12" s="1"/>
  <c r="BA164" i="12"/>
  <c r="AF164" i="12" s="1"/>
  <c r="BA165" i="12"/>
  <c r="AM165" i="12" s="1"/>
  <c r="BA166" i="12"/>
  <c r="BA167" i="12"/>
  <c r="AX167" i="12" s="1"/>
  <c r="BA168" i="12"/>
  <c r="AL168" i="12" s="1"/>
  <c r="BA169" i="12"/>
  <c r="AH169" i="12" s="1"/>
  <c r="BA170" i="12"/>
  <c r="BA171" i="12"/>
  <c r="AN171" i="12" s="1"/>
  <c r="BA172" i="12"/>
  <c r="AM172" i="12" s="1"/>
  <c r="BA173" i="12"/>
  <c r="AI173" i="12" s="1"/>
  <c r="BA174" i="12"/>
  <c r="BA175" i="12"/>
  <c r="AJ175" i="12" s="1"/>
  <c r="BA176" i="12"/>
  <c r="AK176" i="12" s="1"/>
  <c r="BA177" i="12"/>
  <c r="AL177" i="12" s="1"/>
  <c r="BA178" i="12"/>
  <c r="BA179" i="12"/>
  <c r="AK179" i="12" s="1"/>
  <c r="BA180" i="12"/>
  <c r="AG180" i="12" s="1"/>
  <c r="BA181" i="12"/>
  <c r="AG181" i="12" s="1"/>
  <c r="BA182" i="12"/>
  <c r="AI182" i="12" s="1"/>
  <c r="BA183" i="12"/>
  <c r="AJ183" i="12" s="1"/>
  <c r="BA184" i="12"/>
  <c r="AO184" i="12" s="1"/>
  <c r="BA185" i="12"/>
  <c r="AP185" i="12" s="1"/>
  <c r="BA186" i="12"/>
  <c r="AI186" i="12" s="1"/>
  <c r="BA187" i="12"/>
  <c r="AK187" i="12" s="1"/>
  <c r="BA4" i="12"/>
  <c r="AG4" i="12" s="1"/>
  <c r="AE5" i="10"/>
  <c r="AD5" i="10"/>
  <c r="AC5" i="10"/>
  <c r="AB5" i="10"/>
  <c r="AA5" i="10"/>
  <c r="Z5" i="10"/>
  <c r="Y5" i="10"/>
  <c r="AD537" i="20" l="1"/>
  <c r="AD453" i="20"/>
  <c r="AD465" i="20"/>
  <c r="AD497" i="20"/>
  <c r="AD525" i="20"/>
  <c r="AD527" i="20"/>
  <c r="AD445" i="20"/>
  <c r="AD424" i="20"/>
  <c r="AD417" i="20"/>
  <c r="AD415" i="20"/>
  <c r="AD412" i="20"/>
  <c r="AD407" i="20"/>
  <c r="AD399" i="20"/>
  <c r="AD395" i="20"/>
  <c r="AD393" i="20"/>
  <c r="AD392" i="20"/>
  <c r="AD389" i="20"/>
  <c r="AD387" i="20"/>
  <c r="AD385" i="20"/>
  <c r="AD449" i="20"/>
  <c r="AD531" i="20"/>
  <c r="AD557" i="20"/>
  <c r="AD435" i="20"/>
  <c r="AD433" i="20"/>
  <c r="AD421" i="20"/>
  <c r="AD409" i="20"/>
  <c r="AD403" i="20"/>
  <c r="AD397" i="20"/>
  <c r="AD489" i="20"/>
  <c r="AD545" i="20"/>
  <c r="AD533" i="20"/>
  <c r="AD469" i="20"/>
  <c r="AD513" i="20"/>
  <c r="AD411" i="20"/>
  <c r="AD405" i="20"/>
  <c r="AD391" i="20"/>
  <c r="AD461" i="20"/>
  <c r="AD473" i="20"/>
  <c r="AD521" i="20"/>
  <c r="AD565" i="20"/>
  <c r="AD549" i="20"/>
  <c r="AD437" i="20"/>
  <c r="AD429" i="20"/>
  <c r="AD425" i="20"/>
  <c r="AD401" i="20"/>
  <c r="AD509" i="20"/>
  <c r="AD420" i="20"/>
  <c r="AD553" i="20"/>
  <c r="AD451" i="20"/>
  <c r="AD468" i="20"/>
  <c r="AD523" i="20"/>
  <c r="AD427" i="20"/>
  <c r="AD476" i="20"/>
  <c r="AD491" i="20"/>
  <c r="AD492" i="20"/>
  <c r="AD504" i="20"/>
  <c r="AD551" i="20"/>
  <c r="AD536" i="20"/>
  <c r="AD547" i="20"/>
  <c r="AD467" i="20"/>
  <c r="AD400" i="20"/>
  <c r="AD499" i="20"/>
  <c r="AD443" i="20"/>
  <c r="AD419" i="20"/>
  <c r="AD414" i="20"/>
  <c r="AD408" i="20"/>
  <c r="AD483" i="20"/>
  <c r="AD508" i="20"/>
  <c r="AD543" i="20"/>
  <c r="AD459" i="20"/>
  <c r="AD555" i="20"/>
  <c r="AD501" i="20"/>
  <c r="AD457" i="20"/>
  <c r="AD413" i="20"/>
  <c r="AD441" i="20"/>
  <c r="AD477" i="20"/>
  <c r="AD517" i="20"/>
  <c r="AD541" i="20"/>
  <c r="AD561" i="20"/>
  <c r="AD481" i="20"/>
  <c r="AD529" i="20"/>
  <c r="AD488" i="20"/>
  <c r="AD507" i="20"/>
  <c r="AD539" i="20"/>
  <c r="AD475" i="20"/>
  <c r="AD460" i="20"/>
  <c r="AD487" i="20"/>
  <c r="AD511" i="20"/>
  <c r="AD532" i="20"/>
  <c r="AD446" i="20"/>
  <c r="AD439" i="20"/>
  <c r="AD431" i="20"/>
  <c r="AD422" i="20"/>
  <c r="AD410" i="20"/>
  <c r="AD402" i="20"/>
  <c r="AD515" i="20"/>
  <c r="AD535" i="20"/>
  <c r="AD559" i="20"/>
  <c r="AD563" i="20"/>
  <c r="AD480" i="20"/>
  <c r="AD567" i="20"/>
  <c r="AD485" i="20"/>
  <c r="AD493" i="20"/>
  <c r="AD505" i="20"/>
  <c r="AD430" i="20"/>
  <c r="AD540" i="20"/>
  <c r="AD452" i="20"/>
  <c r="AD496" i="20"/>
  <c r="AD512" i="20"/>
  <c r="AD544" i="20"/>
  <c r="AD560" i="20"/>
  <c r="AD456" i="20"/>
  <c r="AD524" i="20"/>
  <c r="AD396" i="20"/>
  <c r="AD432" i="20"/>
  <c r="AD500" i="20"/>
  <c r="AD564" i="20"/>
  <c r="AD440" i="20"/>
  <c r="AD472" i="20"/>
  <c r="AD520" i="20"/>
  <c r="AD552" i="20"/>
  <c r="AD444" i="20"/>
  <c r="AD428" i="20"/>
  <c r="AD548" i="20"/>
  <c r="AD416" i="20"/>
  <c r="AD519" i="20"/>
  <c r="AD503" i="20"/>
  <c r="AD495" i="20"/>
  <c r="AD479" i="20"/>
  <c r="AD471" i="20"/>
  <c r="AD463" i="20"/>
  <c r="AD455" i="20"/>
  <c r="AD447" i="20"/>
  <c r="AD423" i="20"/>
  <c r="AD556" i="20"/>
  <c r="AD516" i="20"/>
  <c r="AD448" i="20"/>
  <c r="AD464" i="20"/>
  <c r="AD528" i="20"/>
  <c r="AD510" i="20"/>
  <c r="AD442" i="20"/>
  <c r="AD558" i="20"/>
  <c r="AD484" i="20"/>
  <c r="AD398" i="20"/>
  <c r="AD386" i="20"/>
  <c r="AD384" i="20"/>
  <c r="AD526" i="20"/>
  <c r="AD426" i="20"/>
  <c r="AD418" i="20"/>
  <c r="AD394" i="20"/>
  <c r="AD538" i="20"/>
  <c r="AD388" i="20"/>
  <c r="AD404" i="20"/>
  <c r="AD436" i="20"/>
  <c r="AD438" i="20"/>
  <c r="AD390" i="20"/>
  <c r="AD498" i="20"/>
  <c r="AD470" i="20"/>
  <c r="AD474" i="20"/>
  <c r="AD482" i="20"/>
  <c r="AD502" i="20"/>
  <c r="AD534" i="20"/>
  <c r="AD542" i="20"/>
  <c r="AD562" i="20"/>
  <c r="AD450" i="20"/>
  <c r="AD454" i="20"/>
  <c r="AD478" i="20"/>
  <c r="AD518" i="20"/>
  <c r="AD546" i="20"/>
  <c r="AD550" i="20"/>
  <c r="AD406" i="20"/>
  <c r="AD458" i="20"/>
  <c r="AD522" i="20"/>
  <c r="AD466" i="20"/>
  <c r="AD494" i="20"/>
  <c r="AD506" i="20"/>
  <c r="AD530" i="20"/>
  <c r="AD514" i="20"/>
  <c r="AD554" i="20"/>
  <c r="AD434" i="20"/>
  <c r="AD462" i="20"/>
  <c r="AD566" i="20"/>
  <c r="AD486" i="20"/>
  <c r="AD490" i="20"/>
  <c r="X776" i="20"/>
  <c r="X586" i="20"/>
  <c r="R776" i="20"/>
  <c r="R586" i="20"/>
  <c r="T776" i="20"/>
  <c r="T586" i="20"/>
  <c r="S766" i="20"/>
  <c r="S576" i="20"/>
  <c r="O766" i="20"/>
  <c r="O576" i="20"/>
  <c r="E767" i="20"/>
  <c r="E577" i="20"/>
  <c r="AC767" i="20"/>
  <c r="AC577" i="20"/>
  <c r="Q773" i="20"/>
  <c r="Q583" i="20"/>
  <c r="U577" i="20"/>
  <c r="P776" i="20"/>
  <c r="P586" i="20"/>
  <c r="F776" i="20"/>
  <c r="N776" i="20"/>
  <c r="N586" i="20"/>
  <c r="V776" i="20"/>
  <c r="V586" i="20"/>
  <c r="L776" i="20"/>
  <c r="L586" i="20"/>
  <c r="AB776" i="20"/>
  <c r="AB586" i="20"/>
  <c r="H776" i="20"/>
  <c r="H586" i="20"/>
  <c r="J776" i="20"/>
  <c r="J586" i="20"/>
  <c r="Z776" i="20"/>
  <c r="Z586" i="20"/>
  <c r="W766" i="20"/>
  <c r="W576" i="20"/>
  <c r="M767" i="20"/>
  <c r="M577" i="20"/>
  <c r="I579" i="20"/>
  <c r="K766" i="20"/>
  <c r="K576" i="20"/>
  <c r="G576" i="20"/>
  <c r="AD6" i="20"/>
  <c r="AA766" i="20"/>
  <c r="AA576" i="20"/>
  <c r="Y769" i="20"/>
  <c r="Y579" i="20"/>
  <c r="C578" i="20"/>
  <c r="C768" i="20"/>
  <c r="CJ36" i="20"/>
  <c r="CJ170" i="20"/>
  <c r="CJ168" i="20"/>
  <c r="CJ169" i="20"/>
  <c r="CJ162" i="20"/>
  <c r="CJ129" i="20"/>
  <c r="CJ124" i="20"/>
  <c r="CJ132" i="20"/>
  <c r="CJ108" i="20"/>
  <c r="CJ104" i="20"/>
  <c r="CJ100" i="20"/>
  <c r="CJ96" i="20"/>
  <c r="CJ117" i="20"/>
  <c r="CJ115" i="20"/>
  <c r="CJ111" i="20"/>
  <c r="CJ97" i="20"/>
  <c r="CJ74" i="20"/>
  <c r="CJ70" i="20"/>
  <c r="CJ57" i="20"/>
  <c r="CJ56" i="20"/>
  <c r="CJ54" i="20"/>
  <c r="CJ52" i="20"/>
  <c r="CJ45" i="20"/>
  <c r="CJ37" i="20"/>
  <c r="CJ17" i="20"/>
  <c r="CJ34" i="20"/>
  <c r="CJ80" i="20"/>
  <c r="CJ64" i="20"/>
  <c r="CJ28" i="20"/>
  <c r="CJ20" i="20"/>
  <c r="CJ181" i="20"/>
  <c r="CJ182" i="20"/>
  <c r="CJ177" i="20"/>
  <c r="CJ160" i="20"/>
  <c r="CJ157" i="20"/>
  <c r="CJ159" i="20"/>
  <c r="CJ127" i="20"/>
  <c r="CJ123" i="20"/>
  <c r="CJ112" i="20"/>
  <c r="CJ107" i="20"/>
  <c r="CJ99" i="20"/>
  <c r="CJ91" i="20"/>
  <c r="CJ119" i="20"/>
  <c r="CJ66" i="20"/>
  <c r="CJ61" i="20"/>
  <c r="CJ53" i="20"/>
  <c r="CJ48" i="20"/>
  <c r="CJ22" i="20"/>
  <c r="CJ133" i="20"/>
  <c r="CJ10" i="20"/>
  <c r="CJ153" i="20"/>
  <c r="CJ149" i="20"/>
  <c r="CJ144" i="20"/>
  <c r="CJ140" i="20"/>
  <c r="CJ135" i="20"/>
  <c r="CJ113" i="20"/>
  <c r="CJ105" i="20"/>
  <c r="CJ103" i="20"/>
  <c r="CJ95" i="20"/>
  <c r="CJ83" i="20"/>
  <c r="CJ82" i="20"/>
  <c r="CJ65" i="20"/>
  <c r="CJ62" i="20"/>
  <c r="CJ60" i="20"/>
  <c r="CJ44" i="20"/>
  <c r="CJ50" i="20"/>
  <c r="CJ41" i="20"/>
  <c r="CJ33" i="20"/>
  <c r="CJ21" i="20"/>
  <c r="CJ26" i="20"/>
  <c r="CJ42" i="20"/>
  <c r="CJ13" i="20"/>
  <c r="CJ7" i="20"/>
  <c r="CJ84" i="20"/>
  <c r="BZ92" i="20"/>
  <c r="BZ176" i="20"/>
  <c r="BZ172" i="20"/>
  <c r="BZ175" i="20"/>
  <c r="BZ163" i="20"/>
  <c r="BZ139" i="20"/>
  <c r="BZ123" i="20"/>
  <c r="BZ119" i="20"/>
  <c r="BZ115" i="20"/>
  <c r="BZ110" i="20"/>
  <c r="BZ94" i="20"/>
  <c r="BZ47" i="20"/>
  <c r="BZ21" i="20"/>
  <c r="BZ19" i="20"/>
  <c r="BZ100" i="20"/>
  <c r="BZ124" i="20"/>
  <c r="BZ88" i="20"/>
  <c r="BZ104" i="20"/>
  <c r="BZ138" i="20"/>
  <c r="BZ65" i="20"/>
  <c r="BZ168" i="20"/>
  <c r="BZ160" i="20"/>
  <c r="BZ143" i="20"/>
  <c r="BZ135" i="20"/>
  <c r="BZ60" i="20"/>
  <c r="BZ12" i="20"/>
  <c r="BZ96" i="20"/>
  <c r="BZ108" i="20"/>
  <c r="BZ120" i="20"/>
  <c r="BZ116" i="20"/>
  <c r="BZ86" i="20"/>
  <c r="BZ185" i="20"/>
  <c r="BZ178" i="20"/>
  <c r="BZ162" i="20"/>
  <c r="BZ147" i="20"/>
  <c r="BZ151" i="20"/>
  <c r="BZ130" i="20"/>
  <c r="BZ68" i="20"/>
  <c r="BZ71" i="20"/>
  <c r="BZ33" i="20"/>
  <c r="BZ29" i="20"/>
  <c r="BZ17" i="20"/>
  <c r="BZ112" i="20"/>
  <c r="BZ132" i="20"/>
  <c r="BZ128" i="20"/>
  <c r="BJ182" i="20"/>
  <c r="BJ175" i="20"/>
  <c r="BJ160" i="20"/>
  <c r="BJ148" i="20"/>
  <c r="BJ144" i="20"/>
  <c r="BJ145" i="20"/>
  <c r="BJ110" i="20"/>
  <c r="BJ102" i="20"/>
  <c r="BJ94" i="20"/>
  <c r="BJ106" i="20"/>
  <c r="BJ34" i="20"/>
  <c r="BJ18" i="20"/>
  <c r="BJ14" i="20"/>
  <c r="BJ172" i="20"/>
  <c r="BJ56" i="20"/>
  <c r="BJ137" i="20"/>
  <c r="BJ177" i="20"/>
  <c r="BJ178" i="20"/>
  <c r="BJ161" i="20"/>
  <c r="BJ156" i="20"/>
  <c r="BJ108" i="20"/>
  <c r="BJ100" i="20"/>
  <c r="BJ92" i="20"/>
  <c r="BJ104" i="20"/>
  <c r="BJ98" i="20"/>
  <c r="BJ90" i="20"/>
  <c r="BJ50" i="20"/>
  <c r="BJ23" i="20"/>
  <c r="BJ48" i="20"/>
  <c r="BJ164" i="20"/>
  <c r="BJ183" i="20"/>
  <c r="BJ133" i="20"/>
  <c r="BJ157" i="20"/>
  <c r="BJ141" i="20"/>
  <c r="BJ88" i="20"/>
  <c r="BJ96" i="20"/>
  <c r="BJ63" i="20"/>
  <c r="BJ12" i="20"/>
  <c r="BJ11" i="20"/>
  <c r="BJ176" i="20"/>
  <c r="BB44" i="20"/>
  <c r="BB48" i="20"/>
  <c r="BB56" i="20"/>
  <c r="BB60" i="20"/>
  <c r="BZ179" i="20"/>
  <c r="BJ187" i="20"/>
  <c r="BB186" i="20"/>
  <c r="BZ174" i="20"/>
  <c r="BJ170" i="20"/>
  <c r="BJ158" i="20"/>
  <c r="BB152" i="20"/>
  <c r="BZ145" i="20"/>
  <c r="BJ138" i="20"/>
  <c r="BJ153" i="20"/>
  <c r="BB116" i="20"/>
  <c r="BB71" i="20"/>
  <c r="BB132" i="20"/>
  <c r="BB120" i="20"/>
  <c r="BB82" i="20"/>
  <c r="BB74" i="20"/>
  <c r="BB66" i="20"/>
  <c r="BB124" i="20"/>
  <c r="CJ67" i="20"/>
  <c r="BZ63" i="20"/>
  <c r="BB57" i="20"/>
  <c r="BB50" i="20"/>
  <c r="BB53" i="20"/>
  <c r="BB47" i="20"/>
  <c r="BB26" i="20"/>
  <c r="BJ43" i="20"/>
  <c r="BJ38" i="20"/>
  <c r="BJ22" i="20"/>
  <c r="BZ28" i="20"/>
  <c r="BB19" i="20"/>
  <c r="BZ40" i="20"/>
  <c r="BB31" i="20"/>
  <c r="BZ15" i="20"/>
  <c r="BB182" i="20"/>
  <c r="BB174" i="20"/>
  <c r="BZ118" i="20"/>
  <c r="BB157" i="20"/>
  <c r="BJ186" i="20"/>
  <c r="BZ184" i="20"/>
  <c r="BZ180" i="20"/>
  <c r="BZ170" i="20"/>
  <c r="CJ179" i="20"/>
  <c r="BB165" i="20"/>
  <c r="BJ174" i="20"/>
  <c r="BZ166" i="20"/>
  <c r="BJ154" i="20"/>
  <c r="BJ146" i="20"/>
  <c r="BJ142" i="20"/>
  <c r="BZ157" i="20"/>
  <c r="BB148" i="20"/>
  <c r="BZ141" i="20"/>
  <c r="CJ137" i="20"/>
  <c r="BB117" i="20"/>
  <c r="CJ176" i="20"/>
  <c r="BZ150" i="20"/>
  <c r="BZ142" i="20"/>
  <c r="BZ127" i="20"/>
  <c r="BB126" i="20"/>
  <c r="CJ131" i="20"/>
  <c r="BB128" i="20"/>
  <c r="BJ124" i="20"/>
  <c r="BB118" i="20"/>
  <c r="BZ129" i="20"/>
  <c r="BB114" i="20"/>
  <c r="BB84" i="20"/>
  <c r="BZ81" i="20"/>
  <c r="CJ87" i="20"/>
  <c r="BZ76" i="20"/>
  <c r="BB112" i="20"/>
  <c r="BB104" i="20"/>
  <c r="BB86" i="20"/>
  <c r="BZ83" i="20"/>
  <c r="BZ75" i="20"/>
  <c r="BJ71" i="20"/>
  <c r="BZ67" i="20"/>
  <c r="BZ113" i="20"/>
  <c r="BZ105" i="20"/>
  <c r="BZ103" i="20"/>
  <c r="BZ97" i="20"/>
  <c r="BZ95" i="20"/>
  <c r="BZ89" i="20"/>
  <c r="BJ72" i="20"/>
  <c r="CJ79" i="20"/>
  <c r="BB76" i="20"/>
  <c r="BZ64" i="20"/>
  <c r="BB61" i="20"/>
  <c r="BZ55" i="20"/>
  <c r="BZ59" i="20"/>
  <c r="BZ54" i="20"/>
  <c r="BB49" i="20"/>
  <c r="BJ51" i="20"/>
  <c r="BJ42" i="20"/>
  <c r="BB38" i="20"/>
  <c r="BZ31" i="20"/>
  <c r="BB22" i="20"/>
  <c r="BB51" i="20"/>
  <c r="CJ46" i="20"/>
  <c r="BZ20" i="20"/>
  <c r="BZ9" i="20"/>
  <c r="BB4" i="20"/>
  <c r="CJ15" i="20"/>
  <c r="CJ14" i="20"/>
  <c r="BZ4" i="20"/>
  <c r="BZ44" i="20"/>
  <c r="BZ32" i="20"/>
  <c r="BJ35" i="20"/>
  <c r="BB23" i="20"/>
  <c r="BJ171" i="20"/>
  <c r="BZ183" i="20"/>
  <c r="BB178" i="20"/>
  <c r="BB173" i="20"/>
  <c r="BJ167" i="20"/>
  <c r="BJ166" i="20"/>
  <c r="BB161" i="20"/>
  <c r="BZ167" i="20"/>
  <c r="CJ165" i="20"/>
  <c r="BJ162" i="20"/>
  <c r="BZ153" i="20"/>
  <c r="BB144" i="20"/>
  <c r="BB170" i="20"/>
  <c r="BZ154" i="20"/>
  <c r="CJ152" i="20"/>
  <c r="CJ136" i="20"/>
  <c r="BZ134" i="20"/>
  <c r="BB141" i="20"/>
  <c r="BZ137" i="20"/>
  <c r="BJ134" i="20"/>
  <c r="BZ125" i="20"/>
  <c r="BJ118" i="20"/>
  <c r="BB153" i="20"/>
  <c r="BB145" i="20"/>
  <c r="BJ149" i="20"/>
  <c r="BB136" i="20"/>
  <c r="BZ121" i="20"/>
  <c r="BJ128" i="20"/>
  <c r="BB110" i="20"/>
  <c r="BB102" i="20"/>
  <c r="BB94" i="20"/>
  <c r="BJ120" i="20"/>
  <c r="BB88" i="20"/>
  <c r="BZ72" i="20"/>
  <c r="BB67" i="20"/>
  <c r="BB98" i="20"/>
  <c r="BB78" i="20"/>
  <c r="BB70" i="20"/>
  <c r="BZ187" i="20"/>
  <c r="BB72" i="20"/>
  <c r="BJ80" i="20"/>
  <c r="CJ75" i="20"/>
  <c r="BJ61" i="20"/>
  <c r="BJ57" i="20"/>
  <c r="BJ55" i="20"/>
  <c r="BZ51" i="20"/>
  <c r="BB46" i="20"/>
  <c r="BZ43" i="20"/>
  <c r="BZ50" i="20"/>
  <c r="BJ46" i="20"/>
  <c r="BZ42" i="20"/>
  <c r="BB42" i="20"/>
  <c r="BJ41" i="20"/>
  <c r="BB34" i="20"/>
  <c r="BZ27" i="20"/>
  <c r="BB18" i="20"/>
  <c r="CJ38" i="20"/>
  <c r="BJ39" i="20"/>
  <c r="BB35" i="20"/>
  <c r="BJ8" i="20"/>
  <c r="BJ27" i="20"/>
  <c r="BZ24" i="20"/>
  <c r="BZ16" i="20"/>
  <c r="BJ15" i="20"/>
  <c r="BB41" i="20"/>
  <c r="BB39" i="20"/>
  <c r="BB169" i="20"/>
  <c r="BB177" i="20"/>
  <c r="BZ171" i="20"/>
  <c r="BZ164" i="20"/>
  <c r="BB156" i="20"/>
  <c r="BB140" i="20"/>
  <c r="BB160" i="20"/>
  <c r="BZ159" i="20"/>
  <c r="BZ146" i="20"/>
  <c r="BB149" i="20"/>
  <c r="BZ131" i="20"/>
  <c r="BB130" i="20"/>
  <c r="BB122" i="20"/>
  <c r="BZ111" i="20"/>
  <c r="BJ112" i="20"/>
  <c r="BB108" i="20"/>
  <c r="BB100" i="20"/>
  <c r="BB92" i="20"/>
  <c r="BZ85" i="20"/>
  <c r="BZ109" i="20"/>
  <c r="BZ107" i="20"/>
  <c r="BZ101" i="20"/>
  <c r="BZ99" i="20"/>
  <c r="BZ93" i="20"/>
  <c r="BZ91" i="20"/>
  <c r="BJ84" i="20"/>
  <c r="BB96" i="20"/>
  <c r="BJ76" i="20"/>
  <c r="BZ69" i="20"/>
  <c r="BB80" i="20"/>
  <c r="BZ77" i="20"/>
  <c r="BZ73" i="20"/>
  <c r="BB68" i="20"/>
  <c r="BJ62" i="20"/>
  <c r="CJ71" i="20"/>
  <c r="BJ68" i="20"/>
  <c r="BZ58" i="20"/>
  <c r="BB54" i="20"/>
  <c r="BJ58" i="20"/>
  <c r="BJ54" i="20"/>
  <c r="BB45" i="20"/>
  <c r="BZ48" i="20"/>
  <c r="BB43" i="20"/>
  <c r="BZ39" i="20"/>
  <c r="BB30" i="20"/>
  <c r="BZ23" i="20"/>
  <c r="BJ47" i="20"/>
  <c r="BZ36" i="20"/>
  <c r="CJ30" i="20"/>
  <c r="BB14" i="20"/>
  <c r="BB8" i="20"/>
  <c r="BZ5" i="20"/>
  <c r="BJ19" i="20"/>
  <c r="BJ31" i="20"/>
  <c r="BB27" i="20"/>
  <c r="BB7" i="20"/>
  <c r="BJ4" i="20"/>
  <c r="BZ11" i="20"/>
  <c r="M176" i="19"/>
  <c r="BU151" i="12"/>
  <c r="CG158" i="12"/>
  <c r="CA138" i="12"/>
  <c r="AU133" i="12"/>
  <c r="CD178" i="12"/>
  <c r="CA134" i="12"/>
  <c r="AL182" i="12"/>
  <c r="AY172" i="12"/>
  <c r="AK167" i="12"/>
  <c r="AF187" i="12"/>
  <c r="AL158" i="12"/>
  <c r="CH186" i="12"/>
  <c r="CC170" i="12"/>
  <c r="CG150" i="12"/>
  <c r="BC131" i="12"/>
  <c r="AR183" i="12"/>
  <c r="BF98" i="12"/>
  <c r="AW181" i="12"/>
  <c r="AZ157" i="12"/>
  <c r="AN57" i="12"/>
  <c r="CG186" i="12"/>
  <c r="CC178" i="12"/>
  <c r="CG166" i="12"/>
  <c r="CF158" i="12"/>
  <c r="CD150" i="12"/>
  <c r="CD146" i="12"/>
  <c r="CG134" i="12"/>
  <c r="CD126" i="12"/>
  <c r="CC118" i="12"/>
  <c r="CD110" i="12"/>
  <c r="CE102" i="12"/>
  <c r="CH94" i="12"/>
  <c r="CE82" i="12"/>
  <c r="CH38" i="12"/>
  <c r="CB18" i="12"/>
  <c r="AT185" i="12"/>
  <c r="AP177" i="12"/>
  <c r="AM153" i="12"/>
  <c r="AQ121" i="12"/>
  <c r="BE140" i="12"/>
  <c r="BX175" i="12"/>
  <c r="BU111" i="12"/>
  <c r="CC186" i="12"/>
  <c r="CA182" i="12"/>
  <c r="CA178" i="12"/>
  <c r="CG170" i="12"/>
  <c r="CE166" i="12"/>
  <c r="CD162" i="12"/>
  <c r="CB158" i="12"/>
  <c r="CD154" i="12"/>
  <c r="CC150" i="12"/>
  <c r="CH142" i="12"/>
  <c r="CF138" i="12"/>
  <c r="CF134" i="12"/>
  <c r="CC130" i="12"/>
  <c r="CC126" i="12"/>
  <c r="CB122" i="12"/>
  <c r="CH114" i="12"/>
  <c r="CA114" i="12"/>
  <c r="CB110" i="12"/>
  <c r="CB106" i="12"/>
  <c r="CC102" i="12"/>
  <c r="CE98" i="12"/>
  <c r="CF94" i="12"/>
  <c r="CG90" i="12"/>
  <c r="CE86" i="12"/>
  <c r="CG78" i="12"/>
  <c r="CC70" i="12"/>
  <c r="CD58" i="12"/>
  <c r="CG46" i="12"/>
  <c r="CA26" i="12"/>
  <c r="CE14" i="12"/>
  <c r="CF6" i="12"/>
  <c r="AX169" i="12"/>
  <c r="AM129" i="12"/>
  <c r="BO135" i="12"/>
  <c r="CC182" i="12"/>
  <c r="CA174" i="12"/>
  <c r="CF162" i="12"/>
  <c r="CF154" i="12"/>
  <c r="CA142" i="12"/>
  <c r="CF130" i="12"/>
  <c r="CD122" i="12"/>
  <c r="CC114" i="12"/>
  <c r="CE106" i="12"/>
  <c r="CF98" i="12"/>
  <c r="CH90" i="12"/>
  <c r="CH86" i="12"/>
  <c r="CB50" i="12"/>
  <c r="AW176" i="12"/>
  <c r="AQ165" i="12"/>
  <c r="AJ149" i="12"/>
  <c r="AT113" i="12"/>
  <c r="BL167" i="12"/>
  <c r="BN83" i="12"/>
  <c r="CA186" i="12"/>
  <c r="CH178" i="12"/>
  <c r="CE174" i="12"/>
  <c r="CD170" i="12"/>
  <c r="CD166" i="12"/>
  <c r="CA162" i="12"/>
  <c r="CA158" i="12"/>
  <c r="CB154" i="12"/>
  <c r="CG146" i="12"/>
  <c r="CF142" i="12"/>
  <c r="CE138" i="12"/>
  <c r="CB134" i="12"/>
  <c r="CA130" i="12"/>
  <c r="CB126" i="12"/>
  <c r="CG118" i="12"/>
  <c r="CG114" i="12"/>
  <c r="CH110" i="12"/>
  <c r="CH106" i="12"/>
  <c r="CA106" i="12"/>
  <c r="CB102" i="12"/>
  <c r="CB98" i="12"/>
  <c r="CD94" i="12"/>
  <c r="CF90" i="12"/>
  <c r="CA86" i="12"/>
  <c r="CH66" i="12"/>
  <c r="CC34" i="12"/>
  <c r="AI169" i="12"/>
  <c r="AL162" i="12"/>
  <c r="AH185" i="12"/>
  <c r="AH181" i="12"/>
  <c r="AY173" i="12"/>
  <c r="AZ161" i="12"/>
  <c r="AG157" i="12"/>
  <c r="AJ145" i="12"/>
  <c r="AJ126" i="12"/>
  <c r="AI105" i="12"/>
  <c r="AV33" i="12"/>
  <c r="AM180" i="12"/>
  <c r="AM173" i="12"/>
  <c r="AJ161" i="12"/>
  <c r="AL154" i="12"/>
  <c r="AU137" i="12"/>
  <c r="AS125" i="12"/>
  <c r="AT89" i="12"/>
  <c r="CA51" i="12"/>
  <c r="AQ185" i="12"/>
  <c r="AK177" i="12"/>
  <c r="AH173" i="12"/>
  <c r="AT169" i="12"/>
  <c r="AL165" i="12"/>
  <c r="AI161" i="12"/>
  <c r="AU157" i="12"/>
  <c r="AL153" i="12"/>
  <c r="AZ145" i="12"/>
  <c r="AS141" i="12"/>
  <c r="AO137" i="12"/>
  <c r="AI133" i="12"/>
  <c r="AG129" i="12"/>
  <c r="AP125" i="12"/>
  <c r="AJ121" i="12"/>
  <c r="AH113" i="12"/>
  <c r="AP85" i="12"/>
  <c r="AZ69" i="12"/>
  <c r="AX53" i="12"/>
  <c r="AS181" i="12"/>
  <c r="AX173" i="12"/>
  <c r="AV161" i="12"/>
  <c r="AL185" i="12"/>
  <c r="AO181" i="12"/>
  <c r="AT177" i="12"/>
  <c r="AH177" i="12"/>
  <c r="AQ173" i="12"/>
  <c r="AP169" i="12"/>
  <c r="AU165" i="12"/>
  <c r="AI165" i="12"/>
  <c r="AR161" i="12"/>
  <c r="AF161" i="12"/>
  <c r="AR157" i="12"/>
  <c r="AX153" i="12"/>
  <c r="AX149" i="12"/>
  <c r="AP145" i="12"/>
  <c r="AR141" i="12"/>
  <c r="AG137" i="12"/>
  <c r="AH133" i="12"/>
  <c r="AZ121" i="12"/>
  <c r="AX117" i="12"/>
  <c r="AV109" i="12"/>
  <c r="AG97" i="12"/>
  <c r="AV81" i="12"/>
  <c r="AG69" i="12"/>
  <c r="AG49" i="12"/>
  <c r="AX185" i="12"/>
  <c r="AI185" i="12"/>
  <c r="AX181" i="12"/>
  <c r="AK181" i="12"/>
  <c r="AS177" i="12"/>
  <c r="AP173" i="12"/>
  <c r="AY169" i="12"/>
  <c r="AL169" i="12"/>
  <c r="AT165" i="12"/>
  <c r="AQ161" i="12"/>
  <c r="AM157" i="12"/>
  <c r="AQ153" i="12"/>
  <c r="AP149" i="12"/>
  <c r="AK145" i="12"/>
  <c r="AK141" i="12"/>
  <c r="AX133" i="12"/>
  <c r="AT129" i="12"/>
  <c r="AX125" i="12"/>
  <c r="AY121" i="12"/>
  <c r="AW117" i="12"/>
  <c r="AN93" i="12"/>
  <c r="AJ81" i="12"/>
  <c r="AM61" i="12"/>
  <c r="AH45" i="12"/>
  <c r="BR184" i="12"/>
  <c r="BP163" i="12"/>
  <c r="BS103" i="12"/>
  <c r="AS179" i="12"/>
  <c r="BT183" i="12"/>
  <c r="BP175" i="12"/>
  <c r="BT147" i="12"/>
  <c r="BU127" i="12"/>
  <c r="BT71" i="12"/>
  <c r="AW168" i="12"/>
  <c r="AT164" i="12"/>
  <c r="BU187" i="12"/>
  <c r="BM183" i="12"/>
  <c r="BS171" i="12"/>
  <c r="BS159" i="12"/>
  <c r="BT143" i="12"/>
  <c r="BR123" i="12"/>
  <c r="BO99" i="12"/>
  <c r="CD186" i="12"/>
  <c r="CE182" i="12"/>
  <c r="CG178" i="12"/>
  <c r="CF174" i="12"/>
  <c r="CH170" i="12"/>
  <c r="CB170" i="12"/>
  <c r="CA166" i="12"/>
  <c r="CB162" i="12"/>
  <c r="CE158" i="12"/>
  <c r="CG154" i="12"/>
  <c r="CH150" i="12"/>
  <c r="CA150" i="12"/>
  <c r="CA146" i="12"/>
  <c r="CB142" i="12"/>
  <c r="CD138" i="12"/>
  <c r="CC134" i="12"/>
  <c r="CE130" i="12"/>
  <c r="CG126" i="12"/>
  <c r="CG122" i="12"/>
  <c r="CH118" i="12"/>
  <c r="CA118" i="12"/>
  <c r="CD114" i="12"/>
  <c r="CF110" i="12"/>
  <c r="CA110" i="12"/>
  <c r="CD106" i="12"/>
  <c r="CF102" i="12"/>
  <c r="CA102" i="12"/>
  <c r="CC98" i="12"/>
  <c r="CG94" i="12"/>
  <c r="CB94" i="12"/>
  <c r="CD90" i="12"/>
  <c r="CD86" i="12"/>
  <c r="AP187" i="12"/>
  <c r="AZ183" i="12"/>
  <c r="AH7" i="12"/>
  <c r="BN187" i="12"/>
  <c r="BS179" i="12"/>
  <c r="BU167" i="12"/>
  <c r="BU155" i="12"/>
  <c r="BU139" i="12"/>
  <c r="BL119" i="12"/>
  <c r="BT91" i="12"/>
  <c r="BL47" i="12"/>
  <c r="AT184" i="12"/>
  <c r="AJ176" i="12"/>
  <c r="AK172" i="12"/>
  <c r="AZ160" i="12"/>
  <c r="AV104" i="12"/>
  <c r="BS187" i="12"/>
  <c r="BS183" i="12"/>
  <c r="BL183" i="12"/>
  <c r="BQ179" i="12"/>
  <c r="BV175" i="12"/>
  <c r="BN175" i="12"/>
  <c r="BQ171" i="12"/>
  <c r="BT167" i="12"/>
  <c r="BX163" i="12"/>
  <c r="BN163" i="12"/>
  <c r="BQ159" i="12"/>
  <c r="BR155" i="12"/>
  <c r="BN151" i="12"/>
  <c r="BP147" i="12"/>
  <c r="BQ143" i="12"/>
  <c r="BP139" i="12"/>
  <c r="BN135" i="12"/>
  <c r="BS127" i="12"/>
  <c r="BX119" i="12"/>
  <c r="BX115" i="12"/>
  <c r="BN111" i="12"/>
  <c r="BR103" i="12"/>
  <c r="BT95" i="12"/>
  <c r="BS87" i="12"/>
  <c r="BR79" i="12"/>
  <c r="BP55" i="12"/>
  <c r="AM184" i="12"/>
  <c r="BQ187" i="12"/>
  <c r="BX183" i="12"/>
  <c r="BQ183" i="12"/>
  <c r="BV179" i="12"/>
  <c r="BO179" i="12"/>
  <c r="BU175" i="12"/>
  <c r="BW171" i="12"/>
  <c r="BN171" i="12"/>
  <c r="BQ167" i="12"/>
  <c r="BT163" i="12"/>
  <c r="BX159" i="12"/>
  <c r="BP159" i="12"/>
  <c r="BM155" i="12"/>
  <c r="BM151" i="12"/>
  <c r="BM147" i="12"/>
  <c r="BL143" i="12"/>
  <c r="BM139" i="12"/>
  <c r="BU131" i="12"/>
  <c r="BX123" i="12"/>
  <c r="BW119" i="12"/>
  <c r="BS115" i="12"/>
  <c r="BS107" i="12"/>
  <c r="BN95" i="12"/>
  <c r="BM67" i="12"/>
  <c r="BW51" i="12"/>
  <c r="BV187" i="12"/>
  <c r="BO187" i="12"/>
  <c r="BW183" i="12"/>
  <c r="BO183" i="12"/>
  <c r="BU179" i="12"/>
  <c r="BN179" i="12"/>
  <c r="BQ175" i="12"/>
  <c r="BV171" i="12"/>
  <c r="BM171" i="12"/>
  <c r="BO167" i="12"/>
  <c r="BS163" i="12"/>
  <c r="BW159" i="12"/>
  <c r="BL159" i="12"/>
  <c r="BV151" i="12"/>
  <c r="BX147" i="12"/>
  <c r="BX143" i="12"/>
  <c r="BX139" i="12"/>
  <c r="BL139" i="12"/>
  <c r="BN131" i="12"/>
  <c r="BS123" i="12"/>
  <c r="BQ119" i="12"/>
  <c r="BM115" i="12"/>
  <c r="BR107" i="12"/>
  <c r="BU99" i="12"/>
  <c r="BU91" i="12"/>
  <c r="BV83" i="12"/>
  <c r="BP75" i="12"/>
  <c r="AY185" i="12"/>
  <c r="AP181" i="12"/>
  <c r="AX177" i="12"/>
  <c r="AU173" i="12"/>
  <c r="AQ169" i="12"/>
  <c r="AY165" i="12"/>
  <c r="AV163" i="12"/>
  <c r="AY161" i="12"/>
  <c r="AV157" i="12"/>
  <c r="AW153" i="12"/>
  <c r="AW145" i="12"/>
  <c r="AY141" i="12"/>
  <c r="AP117" i="12"/>
  <c r="AH65" i="12"/>
  <c r="AW49" i="12"/>
  <c r="BF100" i="12"/>
  <c r="BC100" i="12"/>
  <c r="CH27" i="12"/>
  <c r="CF27" i="12"/>
  <c r="AV187" i="12"/>
  <c r="AT175" i="12"/>
  <c r="AF185" i="12"/>
  <c r="AM185" i="12"/>
  <c r="AU185" i="12"/>
  <c r="AI181" i="12"/>
  <c r="AL181" i="12"/>
  <c r="AT181" i="12"/>
  <c r="AI177" i="12"/>
  <c r="AG177" i="12"/>
  <c r="AO177" i="12"/>
  <c r="AW177" i="12"/>
  <c r="AF173" i="12"/>
  <c r="AL173" i="12"/>
  <c r="AT173" i="12"/>
  <c r="AF169" i="12"/>
  <c r="AM169" i="12"/>
  <c r="AU169" i="12"/>
  <c r="AF165" i="12"/>
  <c r="AH165" i="12"/>
  <c r="AP165" i="12"/>
  <c r="AX165" i="12"/>
  <c r="AG161" i="12"/>
  <c r="AM161" i="12"/>
  <c r="AU161" i="12"/>
  <c r="AJ157" i="12"/>
  <c r="AF157" i="12"/>
  <c r="AQ157" i="12"/>
  <c r="AY157" i="12"/>
  <c r="AH153" i="12"/>
  <c r="AS153" i="12"/>
  <c r="AF149" i="12"/>
  <c r="AH149" i="12"/>
  <c r="AV149" i="12"/>
  <c r="AI141" i="12"/>
  <c r="AM141" i="12"/>
  <c r="AI137" i="12"/>
  <c r="AW137" i="12"/>
  <c r="AM133" i="12"/>
  <c r="AP133" i="12"/>
  <c r="AH129" i="12"/>
  <c r="AW129" i="12"/>
  <c r="AK125" i="12"/>
  <c r="AZ125" i="12"/>
  <c r="AH121" i="12"/>
  <c r="AT121" i="12"/>
  <c r="AG113" i="12"/>
  <c r="AS113" i="12"/>
  <c r="AF109" i="12"/>
  <c r="AY109" i="12"/>
  <c r="AP109" i="12"/>
  <c r="AG105" i="12"/>
  <c r="AK105" i="12"/>
  <c r="AU105" i="12"/>
  <c r="AX101" i="12"/>
  <c r="AL101" i="12"/>
  <c r="AY97" i="12"/>
  <c r="AI97" i="12"/>
  <c r="AJ89" i="12"/>
  <c r="AZ89" i="12"/>
  <c r="AK77" i="12"/>
  <c r="AT77" i="12"/>
  <c r="AH73" i="12"/>
  <c r="AZ73" i="12"/>
  <c r="BQ112" i="12"/>
  <c r="BU112" i="12"/>
  <c r="BW187" i="12"/>
  <c r="BR187" i="12"/>
  <c r="BM187" i="12"/>
  <c r="BU183" i="12"/>
  <c r="BP183" i="12"/>
  <c r="BW179" i="12"/>
  <c r="BR179" i="12"/>
  <c r="BM179" i="12"/>
  <c r="BT175" i="12"/>
  <c r="BW167" i="12"/>
  <c r="BV163" i="12"/>
  <c r="BU159" i="12"/>
  <c r="BU147" i="12"/>
  <c r="BT19" i="12"/>
  <c r="CE186" i="12"/>
  <c r="CG182" i="12"/>
  <c r="CB182" i="12"/>
  <c r="CE178" i="12"/>
  <c r="CG174" i="12"/>
  <c r="CB174" i="12"/>
  <c r="CF170" i="12"/>
  <c r="CH166" i="12"/>
  <c r="CC166" i="12"/>
  <c r="CE162" i="12"/>
  <c r="CC158" i="12"/>
  <c r="CH154" i="12"/>
  <c r="CC154" i="12"/>
  <c r="CE150" i="12"/>
  <c r="CH146" i="12"/>
  <c r="CC146" i="12"/>
  <c r="CE142" i="12"/>
  <c r="CH138" i="12"/>
  <c r="CB138" i="12"/>
  <c r="CE134" i="12"/>
  <c r="CG130" i="12"/>
  <c r="CB130" i="12"/>
  <c r="CF126" i="12"/>
  <c r="CH122" i="12"/>
  <c r="CC122" i="12"/>
  <c r="CE118" i="12"/>
  <c r="BQ114" i="12"/>
  <c r="BN114" i="12"/>
  <c r="AF153" i="12"/>
  <c r="AJ153" i="12"/>
  <c r="AN153" i="12"/>
  <c r="AR153" i="12"/>
  <c r="AV153" i="12"/>
  <c r="AZ153" i="12"/>
  <c r="AH145" i="12"/>
  <c r="AN145" i="12"/>
  <c r="AS145" i="12"/>
  <c r="AX145" i="12"/>
  <c r="AF137" i="12"/>
  <c r="AK137" i="12"/>
  <c r="AQ137" i="12"/>
  <c r="AV137" i="12"/>
  <c r="AK129" i="12"/>
  <c r="AP129" i="12"/>
  <c r="AU129" i="12"/>
  <c r="AG125" i="12"/>
  <c r="AL125" i="12"/>
  <c r="AR125" i="12"/>
  <c r="AW125" i="12"/>
  <c r="AI117" i="12"/>
  <c r="AO117" i="12"/>
  <c r="AT117" i="12"/>
  <c r="AY117" i="12"/>
  <c r="AG117" i="12"/>
  <c r="AM117" i="12"/>
  <c r="AU117" i="12"/>
  <c r="AH109" i="12"/>
  <c r="AM109" i="12"/>
  <c r="AR109" i="12"/>
  <c r="AX109" i="12"/>
  <c r="AL109" i="12"/>
  <c r="AT109" i="12"/>
  <c r="AZ109" i="12"/>
  <c r="AI101" i="12"/>
  <c r="AO101" i="12"/>
  <c r="AT101" i="12"/>
  <c r="AY101" i="12"/>
  <c r="AK101" i="12"/>
  <c r="AP101" i="12"/>
  <c r="AU101" i="12"/>
  <c r="AH101" i="12"/>
  <c r="AS101" i="12"/>
  <c r="AJ97" i="12"/>
  <c r="AO97" i="12"/>
  <c r="AU97" i="12"/>
  <c r="AZ97" i="12"/>
  <c r="AF97" i="12"/>
  <c r="AK97" i="12"/>
  <c r="AQ97" i="12"/>
  <c r="AV97" i="12"/>
  <c r="AM97" i="12"/>
  <c r="AW97" i="12"/>
  <c r="AJ93" i="12"/>
  <c r="AO93" i="12"/>
  <c r="AT93" i="12"/>
  <c r="AZ93" i="12"/>
  <c r="AF93" i="12"/>
  <c r="AK93" i="12"/>
  <c r="AP93" i="12"/>
  <c r="AV93" i="12"/>
  <c r="AL93" i="12"/>
  <c r="AW93" i="12"/>
  <c r="AF89" i="12"/>
  <c r="AK89" i="12"/>
  <c r="AP89" i="12"/>
  <c r="AV89" i="12"/>
  <c r="AG89" i="12"/>
  <c r="AL89" i="12"/>
  <c r="AR89" i="12"/>
  <c r="AW89" i="12"/>
  <c r="AN89" i="12"/>
  <c r="AX89" i="12"/>
  <c r="AF85" i="12"/>
  <c r="AL85" i="12"/>
  <c r="AQ85" i="12"/>
  <c r="AV85" i="12"/>
  <c r="AH85" i="12"/>
  <c r="AM85" i="12"/>
  <c r="AR85" i="12"/>
  <c r="AX85" i="12"/>
  <c r="AN85" i="12"/>
  <c r="AY85" i="12"/>
  <c r="AG81" i="12"/>
  <c r="AL81" i="12"/>
  <c r="AR81" i="12"/>
  <c r="AW81" i="12"/>
  <c r="AH81" i="12"/>
  <c r="AN81" i="12"/>
  <c r="AS81" i="12"/>
  <c r="AX81" i="12"/>
  <c r="AO81" i="12"/>
  <c r="AZ81" i="12"/>
  <c r="AI73" i="12"/>
  <c r="AP73" i="12"/>
  <c r="AV73" i="12"/>
  <c r="AJ73" i="12"/>
  <c r="AR73" i="12"/>
  <c r="AX73" i="12"/>
  <c r="AM73" i="12"/>
  <c r="AY73" i="12"/>
  <c r="AI69" i="12"/>
  <c r="AO69" i="12"/>
  <c r="AW69" i="12"/>
  <c r="AJ69" i="12"/>
  <c r="AR69" i="12"/>
  <c r="AY69" i="12"/>
  <c r="AS69" i="12"/>
  <c r="AI65" i="12"/>
  <c r="AP65" i="12"/>
  <c r="AX65" i="12"/>
  <c r="AK65" i="12"/>
  <c r="AS65" i="12"/>
  <c r="AY65" i="12"/>
  <c r="AM65" i="12"/>
  <c r="AI61" i="12"/>
  <c r="AP61" i="12"/>
  <c r="AX61" i="12"/>
  <c r="AJ61" i="12"/>
  <c r="AR61" i="12"/>
  <c r="AY61" i="12"/>
  <c r="AT61" i="12"/>
  <c r="AI57" i="12"/>
  <c r="AO57" i="12"/>
  <c r="AW57" i="12"/>
  <c r="AJ57" i="12"/>
  <c r="AR57" i="12"/>
  <c r="AY57" i="12"/>
  <c r="AM57" i="12"/>
  <c r="AZ57" i="12"/>
  <c r="AL53" i="12"/>
  <c r="AR53" i="12"/>
  <c r="AZ53" i="12"/>
  <c r="AF53" i="12"/>
  <c r="AM53" i="12"/>
  <c r="AU53" i="12"/>
  <c r="AH53" i="12"/>
  <c r="AV53" i="12"/>
  <c r="AK49" i="12"/>
  <c r="AR49" i="12"/>
  <c r="AX49" i="12"/>
  <c r="AF49" i="12"/>
  <c r="AL49" i="12"/>
  <c r="AS49" i="12"/>
  <c r="AN49" i="12"/>
  <c r="AK45" i="12"/>
  <c r="AQ45" i="12"/>
  <c r="AX45" i="12"/>
  <c r="AL45" i="12"/>
  <c r="AS45" i="12"/>
  <c r="AG45" i="12"/>
  <c r="AU45" i="12"/>
  <c r="AU41" i="12"/>
  <c r="AY41" i="12"/>
  <c r="AQ37" i="12"/>
  <c r="AY37" i="12"/>
  <c r="AJ37" i="12"/>
  <c r="AZ37" i="12"/>
  <c r="AM37" i="12"/>
  <c r="AF33" i="12"/>
  <c r="AZ33" i="12"/>
  <c r="AN33" i="12"/>
  <c r="AP29" i="12"/>
  <c r="AL29" i="12"/>
  <c r="AM29" i="12"/>
  <c r="AU29" i="12"/>
  <c r="AK25" i="12"/>
  <c r="AO25" i="12"/>
  <c r="AQ21" i="12"/>
  <c r="AN21" i="12"/>
  <c r="AV21" i="12"/>
  <c r="AY21" i="12"/>
  <c r="AO17" i="12"/>
  <c r="AT17" i="12"/>
  <c r="AO13" i="12"/>
  <c r="AS13" i="12"/>
  <c r="AW13" i="12"/>
  <c r="AZ13" i="12"/>
  <c r="AU9" i="12"/>
  <c r="AY9" i="12"/>
  <c r="AI9" i="12"/>
  <c r="AW5" i="12"/>
  <c r="AX5" i="12"/>
  <c r="AG5" i="12"/>
  <c r="BT137" i="12"/>
  <c r="BO137" i="12"/>
  <c r="AW185" i="12"/>
  <c r="AO185" i="12"/>
  <c r="AG185" i="12"/>
  <c r="AZ181" i="12"/>
  <c r="AR181" i="12"/>
  <c r="AJ181" i="12"/>
  <c r="AZ177" i="12"/>
  <c r="AR177" i="12"/>
  <c r="AN177" i="12"/>
  <c r="AJ177" i="12"/>
  <c r="AW173" i="12"/>
  <c r="AS173" i="12"/>
  <c r="AO173" i="12"/>
  <c r="AK173" i="12"/>
  <c r="AG173" i="12"/>
  <c r="AW169" i="12"/>
  <c r="AS169" i="12"/>
  <c r="AO169" i="12"/>
  <c r="AK169" i="12"/>
  <c r="AG169" i="12"/>
  <c r="AW165" i="12"/>
  <c r="AS165" i="12"/>
  <c r="AO165" i="12"/>
  <c r="AK165" i="12"/>
  <c r="AG165" i="12"/>
  <c r="AX161" i="12"/>
  <c r="AT161" i="12"/>
  <c r="AP161" i="12"/>
  <c r="AL161" i="12"/>
  <c r="AH161" i="12"/>
  <c r="AX157" i="12"/>
  <c r="AT157" i="12"/>
  <c r="AO157" i="12"/>
  <c r="AU153" i="12"/>
  <c r="AP153" i="12"/>
  <c r="AK153" i="12"/>
  <c r="AT149" i="12"/>
  <c r="AN149" i="12"/>
  <c r="AV145" i="12"/>
  <c r="AO145" i="12"/>
  <c r="AG145" i="12"/>
  <c r="AW141" i="12"/>
  <c r="AQ141" i="12"/>
  <c r="AZ137" i="12"/>
  <c r="AS137" i="12"/>
  <c r="AM137" i="12"/>
  <c r="AZ133" i="12"/>
  <c r="AT133" i="12"/>
  <c r="AY129" i="12"/>
  <c r="AS129" i="12"/>
  <c r="AL129" i="12"/>
  <c r="AV125" i="12"/>
  <c r="AO125" i="12"/>
  <c r="AH125" i="12"/>
  <c r="AV121" i="12"/>
  <c r="AP121" i="12"/>
  <c r="AS117" i="12"/>
  <c r="AK117" i="12"/>
  <c r="AZ113" i="12"/>
  <c r="AO113" i="12"/>
  <c r="AU109" i="12"/>
  <c r="AJ109" i="12"/>
  <c r="AY105" i="12"/>
  <c r="AP105" i="12"/>
  <c r="AW101" i="12"/>
  <c r="AG101" i="12"/>
  <c r="AR97" i="12"/>
  <c r="AX93" i="12"/>
  <c r="AH93" i="12"/>
  <c r="AS89" i="12"/>
  <c r="AZ85" i="12"/>
  <c r="AJ85" i="12"/>
  <c r="AT81" i="12"/>
  <c r="AF81" i="12"/>
  <c r="AT73" i="12"/>
  <c r="AU69" i="12"/>
  <c r="AU65" i="12"/>
  <c r="AZ61" i="12"/>
  <c r="AH61" i="12"/>
  <c r="AG57" i="12"/>
  <c r="AP53" i="12"/>
  <c r="AP49" i="12"/>
  <c r="AP45" i="12"/>
  <c r="AM41" i="12"/>
  <c r="AX29" i="12"/>
  <c r="AJ21" i="12"/>
  <c r="AJ13" i="12"/>
  <c r="AH5" i="12"/>
  <c r="BH163" i="12"/>
  <c r="BG163" i="12"/>
  <c r="BD147" i="12"/>
  <c r="BG147" i="12"/>
  <c r="BO162" i="12"/>
  <c r="BW154" i="12"/>
  <c r="BL154" i="12"/>
  <c r="BS74" i="12"/>
  <c r="BO74" i="12"/>
  <c r="AH157" i="12"/>
  <c r="AL157" i="12"/>
  <c r="AP157" i="12"/>
  <c r="AG149" i="12"/>
  <c r="AL149" i="12"/>
  <c r="AR149" i="12"/>
  <c r="AW149" i="12"/>
  <c r="AJ141" i="12"/>
  <c r="AO141" i="12"/>
  <c r="AU141" i="12"/>
  <c r="AZ141" i="12"/>
  <c r="AF133" i="12"/>
  <c r="AL133" i="12"/>
  <c r="AQ133" i="12"/>
  <c r="AV133" i="12"/>
  <c r="AI121" i="12"/>
  <c r="AF121" i="12"/>
  <c r="AM121" i="12"/>
  <c r="AR121" i="12"/>
  <c r="AX121" i="12"/>
  <c r="AF113" i="12"/>
  <c r="AK113" i="12"/>
  <c r="AP113" i="12"/>
  <c r="AV113" i="12"/>
  <c r="AJ113" i="12"/>
  <c r="AR113" i="12"/>
  <c r="AX113" i="12"/>
  <c r="AH105" i="12"/>
  <c r="AM105" i="12"/>
  <c r="AS105" i="12"/>
  <c r="AX105" i="12"/>
  <c r="AL105" i="12"/>
  <c r="AT105" i="12"/>
  <c r="AG77" i="12"/>
  <c r="AL77" i="12"/>
  <c r="AQ77" i="12"/>
  <c r="AW77" i="12"/>
  <c r="AH77" i="12"/>
  <c r="AM77" i="12"/>
  <c r="AS77" i="12"/>
  <c r="AX77" i="12"/>
  <c r="AO77" i="12"/>
  <c r="AY77" i="12"/>
  <c r="AS185" i="12"/>
  <c r="AK185" i="12"/>
  <c r="AV181" i="12"/>
  <c r="AN181" i="12"/>
  <c r="AF181" i="12"/>
  <c r="AV177" i="12"/>
  <c r="AF177" i="12"/>
  <c r="AZ185" i="12"/>
  <c r="AV185" i="12"/>
  <c r="AR185" i="12"/>
  <c r="AN185" i="12"/>
  <c r="AJ185" i="12"/>
  <c r="AY181" i="12"/>
  <c r="AU181" i="12"/>
  <c r="AQ181" i="12"/>
  <c r="AM181" i="12"/>
  <c r="AY177" i="12"/>
  <c r="AU177" i="12"/>
  <c r="AQ177" i="12"/>
  <c r="AM177" i="12"/>
  <c r="AZ173" i="12"/>
  <c r="AV173" i="12"/>
  <c r="AR173" i="12"/>
  <c r="AN173" i="12"/>
  <c r="AJ173" i="12"/>
  <c r="AZ169" i="12"/>
  <c r="AV169" i="12"/>
  <c r="AR169" i="12"/>
  <c r="AN169" i="12"/>
  <c r="AJ169" i="12"/>
  <c r="AZ165" i="12"/>
  <c r="AV165" i="12"/>
  <c r="AR165" i="12"/>
  <c r="AN165" i="12"/>
  <c r="AJ165" i="12"/>
  <c r="AW161" i="12"/>
  <c r="AS161" i="12"/>
  <c r="AO161" i="12"/>
  <c r="AK161" i="12"/>
  <c r="AW157" i="12"/>
  <c r="AS157" i="12"/>
  <c r="AN157" i="12"/>
  <c r="AI157" i="12"/>
  <c r="AY153" i="12"/>
  <c r="AT153" i="12"/>
  <c r="AO153" i="12"/>
  <c r="AI153" i="12"/>
  <c r="AZ149" i="12"/>
  <c r="AS149" i="12"/>
  <c r="AK149" i="12"/>
  <c r="AT145" i="12"/>
  <c r="AL145" i="12"/>
  <c r="AF145" i="12"/>
  <c r="AV141" i="12"/>
  <c r="AN141" i="12"/>
  <c r="AG141" i="12"/>
  <c r="AY137" i="12"/>
  <c r="AR137" i="12"/>
  <c r="AJ137" i="12"/>
  <c r="AY133" i="12"/>
  <c r="AR133" i="12"/>
  <c r="AJ133" i="12"/>
  <c r="AX129" i="12"/>
  <c r="AQ129" i="12"/>
  <c r="AI129" i="12"/>
  <c r="AT125" i="12"/>
  <c r="AN125" i="12"/>
  <c r="AF125" i="12"/>
  <c r="AU121" i="12"/>
  <c r="AN121" i="12"/>
  <c r="AQ117" i="12"/>
  <c r="AH117" i="12"/>
  <c r="AW113" i="12"/>
  <c r="AN113" i="12"/>
  <c r="AQ109" i="12"/>
  <c r="AI109" i="12"/>
  <c r="AW105" i="12"/>
  <c r="AO105" i="12"/>
  <c r="AQ101" i="12"/>
  <c r="AN97" i="12"/>
  <c r="AS93" i="12"/>
  <c r="AG93" i="12"/>
  <c r="AO89" i="12"/>
  <c r="AU85" i="12"/>
  <c r="AI85" i="12"/>
  <c r="AP81" i="12"/>
  <c r="AU77" i="12"/>
  <c r="AI77" i="12"/>
  <c r="AN73" i="12"/>
  <c r="AN69" i="12"/>
  <c r="AT65" i="12"/>
  <c r="AU61" i="12"/>
  <c r="AU57" i="12"/>
  <c r="AJ53" i="12"/>
  <c r="AH49" i="12"/>
  <c r="AM45" i="12"/>
  <c r="AU37" i="12"/>
  <c r="AZ25" i="12"/>
  <c r="AF21" i="12"/>
  <c r="AP9" i="12"/>
  <c r="BH70" i="12"/>
  <c r="BD70" i="12"/>
  <c r="BH18" i="12"/>
  <c r="BD18" i="12"/>
  <c r="AS66" i="12"/>
  <c r="AF90" i="12"/>
  <c r="AV90" i="12"/>
  <c r="AF54" i="12"/>
  <c r="AR54" i="12"/>
  <c r="BE187" i="12"/>
  <c r="BG187" i="12"/>
  <c r="BH179" i="12"/>
  <c r="BG179" i="12"/>
  <c r="BF171" i="12"/>
  <c r="BE171" i="12"/>
  <c r="BE151" i="12"/>
  <c r="BD151" i="12"/>
  <c r="BG127" i="12"/>
  <c r="BF127" i="12"/>
  <c r="BV178" i="12"/>
  <c r="BX178" i="12"/>
  <c r="BL170" i="12"/>
  <c r="BU170" i="12"/>
  <c r="BR130" i="12"/>
  <c r="BV130" i="12"/>
  <c r="BQ106" i="12"/>
  <c r="BX106" i="12"/>
  <c r="BC127" i="12"/>
  <c r="BQ186" i="12"/>
  <c r="BM178" i="12"/>
  <c r="BU158" i="12"/>
  <c r="BN146" i="12"/>
  <c r="BR134" i="12"/>
  <c r="BX90" i="12"/>
  <c r="BT133" i="12"/>
  <c r="BO133" i="12"/>
  <c r="BG143" i="12"/>
  <c r="BF143" i="12"/>
  <c r="BO138" i="12"/>
  <c r="BT138" i="12"/>
  <c r="BW118" i="12"/>
  <c r="BX118" i="12"/>
  <c r="BE183" i="12"/>
  <c r="BF139" i="12"/>
  <c r="BW166" i="12"/>
  <c r="BN94" i="12"/>
  <c r="BX86" i="12"/>
  <c r="BU50" i="12"/>
  <c r="BN181" i="12"/>
  <c r="BV181" i="12"/>
  <c r="BP165" i="12"/>
  <c r="BT165" i="12"/>
  <c r="BL161" i="12"/>
  <c r="BP161" i="12"/>
  <c r="AX180" i="12"/>
  <c r="AI160" i="12"/>
  <c r="AV156" i="12"/>
  <c r="AL150" i="12"/>
  <c r="AT132" i="12"/>
  <c r="AJ86" i="12"/>
  <c r="AG50" i="12"/>
  <c r="AF73" i="12"/>
  <c r="AL73" i="12"/>
  <c r="AQ73" i="12"/>
  <c r="AF69" i="12"/>
  <c r="AK69" i="12"/>
  <c r="AQ69" i="12"/>
  <c r="AV69" i="12"/>
  <c r="AG65" i="12"/>
  <c r="AL65" i="12"/>
  <c r="AQ65" i="12"/>
  <c r="AW65" i="12"/>
  <c r="AF61" i="12"/>
  <c r="AL61" i="12"/>
  <c r="AQ61" i="12"/>
  <c r="AV61" i="12"/>
  <c r="AF57" i="12"/>
  <c r="AK57" i="12"/>
  <c r="AQ57" i="12"/>
  <c r="AV57" i="12"/>
  <c r="AI53" i="12"/>
  <c r="AN53" i="12"/>
  <c r="AT53" i="12"/>
  <c r="AY53" i="12"/>
  <c r="AJ49" i="12"/>
  <c r="AO49" i="12"/>
  <c r="AT49" i="12"/>
  <c r="AZ49" i="12"/>
  <c r="AI45" i="12"/>
  <c r="AO45" i="12"/>
  <c r="AT45" i="12"/>
  <c r="AY45" i="12"/>
  <c r="AL41" i="12"/>
  <c r="AX41" i="12"/>
  <c r="AJ33" i="12"/>
  <c r="AY33" i="12"/>
  <c r="AJ25" i="12"/>
  <c r="AW25" i="12"/>
  <c r="AK17" i="12"/>
  <c r="AW17" i="12"/>
  <c r="AH9" i="12"/>
  <c r="AX9" i="12"/>
  <c r="BD183" i="12"/>
  <c r="BF155" i="12"/>
  <c r="BE144" i="12"/>
  <c r="BG131" i="12"/>
  <c r="BF123" i="12"/>
  <c r="BE16" i="12"/>
  <c r="BV182" i="12"/>
  <c r="BL178" i="12"/>
  <c r="BV166" i="12"/>
  <c r="BL150" i="12"/>
  <c r="BN38" i="12"/>
  <c r="AF6" i="12"/>
  <c r="BD179" i="12"/>
  <c r="BH151" i="12"/>
  <c r="BC143" i="12"/>
  <c r="BD131" i="12"/>
  <c r="BG119" i="12"/>
  <c r="BF160" i="12"/>
  <c r="BE160" i="12"/>
  <c r="BD64" i="12"/>
  <c r="BE64" i="12"/>
  <c r="BQ181" i="12"/>
  <c r="BO174" i="12"/>
  <c r="BL165" i="12"/>
  <c r="BX162" i="12"/>
  <c r="BV154" i="12"/>
  <c r="BO70" i="12"/>
  <c r="CE111" i="12"/>
  <c r="CD71" i="12"/>
  <c r="AS184" i="12"/>
  <c r="AW180" i="12"/>
  <c r="AR176" i="12"/>
  <c r="AF172" i="12"/>
  <c r="AU168" i="12"/>
  <c r="AY160" i="12"/>
  <c r="AT140" i="12"/>
  <c r="AP184" i="12"/>
  <c r="AH180" i="12"/>
  <c r="AQ176" i="12"/>
  <c r="AR172" i="12"/>
  <c r="AM168" i="12"/>
  <c r="AR160" i="12"/>
  <c r="AN148" i="12"/>
  <c r="BR180" i="12"/>
  <c r="BN180" i="12"/>
  <c r="BW168" i="12"/>
  <c r="BO168" i="12"/>
  <c r="BO164" i="12"/>
  <c r="BQ164" i="12"/>
  <c r="BS156" i="12"/>
  <c r="BM156" i="12"/>
  <c r="BU156" i="12"/>
  <c r="BM136" i="12"/>
  <c r="BU136" i="12"/>
  <c r="BU116" i="12"/>
  <c r="BM116" i="12"/>
  <c r="BM104" i="12"/>
  <c r="BU104" i="12"/>
  <c r="BM96" i="12"/>
  <c r="BU96" i="12"/>
  <c r="AY184" i="12"/>
  <c r="AK184" i="12"/>
  <c r="AL180" i="12"/>
  <c r="AS172" i="12"/>
  <c r="AP164" i="12"/>
  <c r="AT156" i="12"/>
  <c r="AQ104" i="12"/>
  <c r="AX184" i="12"/>
  <c r="AI184" i="12"/>
  <c r="AS180" i="12"/>
  <c r="AI164" i="12"/>
  <c r="AL156" i="12"/>
  <c r="AV152" i="12"/>
  <c r="AU184" i="12"/>
  <c r="AQ180" i="12"/>
  <c r="AZ176" i="12"/>
  <c r="AZ164" i="12"/>
  <c r="AP136" i="12"/>
  <c r="AT108" i="12"/>
  <c r="AV92" i="12"/>
  <c r="AI149" i="12"/>
  <c r="AM149" i="12"/>
  <c r="AQ149" i="12"/>
  <c r="AU149" i="12"/>
  <c r="AY149" i="12"/>
  <c r="AI145" i="12"/>
  <c r="AM145" i="12"/>
  <c r="AQ145" i="12"/>
  <c r="AU145" i="12"/>
  <c r="AY145" i="12"/>
  <c r="AH141" i="12"/>
  <c r="AL141" i="12"/>
  <c r="AP141" i="12"/>
  <c r="AT141" i="12"/>
  <c r="AX141" i="12"/>
  <c r="AH137" i="12"/>
  <c r="AL137" i="12"/>
  <c r="AP137" i="12"/>
  <c r="AT137" i="12"/>
  <c r="AX137" i="12"/>
  <c r="AG133" i="12"/>
  <c r="AK133" i="12"/>
  <c r="AO133" i="12"/>
  <c r="AS133" i="12"/>
  <c r="AW133" i="12"/>
  <c r="AF129" i="12"/>
  <c r="AJ129" i="12"/>
  <c r="AN129" i="12"/>
  <c r="AR129" i="12"/>
  <c r="AV129" i="12"/>
  <c r="AZ129" i="12"/>
  <c r="AI125" i="12"/>
  <c r="AM125" i="12"/>
  <c r="AQ125" i="12"/>
  <c r="AU125" i="12"/>
  <c r="AY125" i="12"/>
  <c r="AG121" i="12"/>
  <c r="AK121" i="12"/>
  <c r="AO121" i="12"/>
  <c r="AS121" i="12"/>
  <c r="AW121" i="12"/>
  <c r="AF117" i="12"/>
  <c r="AJ117" i="12"/>
  <c r="AN117" i="12"/>
  <c r="AR117" i="12"/>
  <c r="AV117" i="12"/>
  <c r="AZ117" i="12"/>
  <c r="AI113" i="12"/>
  <c r="AM113" i="12"/>
  <c r="AQ113" i="12"/>
  <c r="AU113" i="12"/>
  <c r="AY113" i="12"/>
  <c r="AG109" i="12"/>
  <c r="AK109" i="12"/>
  <c r="AO109" i="12"/>
  <c r="AS109" i="12"/>
  <c r="AW109" i="12"/>
  <c r="AF105" i="12"/>
  <c r="AJ105" i="12"/>
  <c r="AN105" i="12"/>
  <c r="AR105" i="12"/>
  <c r="AV105" i="12"/>
  <c r="AZ105" i="12"/>
  <c r="AF101" i="12"/>
  <c r="AJ101" i="12"/>
  <c r="AN101" i="12"/>
  <c r="AR101" i="12"/>
  <c r="AV101" i="12"/>
  <c r="AZ101" i="12"/>
  <c r="AH97" i="12"/>
  <c r="AL97" i="12"/>
  <c r="AP97" i="12"/>
  <c r="AT97" i="12"/>
  <c r="AX97" i="12"/>
  <c r="AI93" i="12"/>
  <c r="AM93" i="12"/>
  <c r="AQ93" i="12"/>
  <c r="AU93" i="12"/>
  <c r="AY93" i="12"/>
  <c r="AI89" i="12"/>
  <c r="AM89" i="12"/>
  <c r="AQ89" i="12"/>
  <c r="AU89" i="12"/>
  <c r="AY89" i="12"/>
  <c r="AG85" i="12"/>
  <c r="AK85" i="12"/>
  <c r="AO85" i="12"/>
  <c r="AS85" i="12"/>
  <c r="AW85" i="12"/>
  <c r="AI81" i="12"/>
  <c r="AM81" i="12"/>
  <c r="AQ81" i="12"/>
  <c r="AU81" i="12"/>
  <c r="AY81" i="12"/>
  <c r="AF77" i="12"/>
  <c r="AJ77" i="12"/>
  <c r="AN77" i="12"/>
  <c r="AR77" i="12"/>
  <c r="AV77" i="12"/>
  <c r="AZ77" i="12"/>
  <c r="AG73" i="12"/>
  <c r="AK73" i="12"/>
  <c r="AO73" i="12"/>
  <c r="AS73" i="12"/>
  <c r="AW73" i="12"/>
  <c r="AH69" i="12"/>
  <c r="AL69" i="12"/>
  <c r="AP69" i="12"/>
  <c r="AT69" i="12"/>
  <c r="AX69" i="12"/>
  <c r="AF65" i="12"/>
  <c r="AJ65" i="12"/>
  <c r="AN65" i="12"/>
  <c r="AR65" i="12"/>
  <c r="AV65" i="12"/>
  <c r="AZ65" i="12"/>
  <c r="AG61" i="12"/>
  <c r="AK61" i="12"/>
  <c r="AO61" i="12"/>
  <c r="AS61" i="12"/>
  <c r="AW61" i="12"/>
  <c r="AH57" i="12"/>
  <c r="AL57" i="12"/>
  <c r="AP57" i="12"/>
  <c r="AT57" i="12"/>
  <c r="AX57" i="12"/>
  <c r="AG53" i="12"/>
  <c r="AK53" i="12"/>
  <c r="AO53" i="12"/>
  <c r="AS53" i="12"/>
  <c r="AW53" i="12"/>
  <c r="AI49" i="12"/>
  <c r="AM49" i="12"/>
  <c r="AQ49" i="12"/>
  <c r="AU49" i="12"/>
  <c r="AY49" i="12"/>
  <c r="AF45" i="12"/>
  <c r="AJ45" i="12"/>
  <c r="AN45" i="12"/>
  <c r="AR45" i="12"/>
  <c r="AV45" i="12"/>
  <c r="AZ45" i="12"/>
  <c r="AI41" i="12"/>
  <c r="AQ41" i="12"/>
  <c r="AH41" i="12"/>
  <c r="AT41" i="12"/>
  <c r="AF37" i="12"/>
  <c r="AN37" i="12"/>
  <c r="AV37" i="12"/>
  <c r="AI37" i="12"/>
  <c r="AR37" i="12"/>
  <c r="AM33" i="12"/>
  <c r="AU33" i="12"/>
  <c r="AI33" i="12"/>
  <c r="AR33" i="12"/>
  <c r="AI29" i="12"/>
  <c r="AQ29" i="12"/>
  <c r="AY29" i="12"/>
  <c r="AH29" i="12"/>
  <c r="AT29" i="12"/>
  <c r="AF25" i="12"/>
  <c r="AN25" i="12"/>
  <c r="AV25" i="12"/>
  <c r="AG25" i="12"/>
  <c r="AR25" i="12"/>
  <c r="AM21" i="12"/>
  <c r="AU21" i="12"/>
  <c r="AI21" i="12"/>
  <c r="AR21" i="12"/>
  <c r="AH17" i="12"/>
  <c r="AP17" i="12"/>
  <c r="AX17" i="12"/>
  <c r="AG17" i="12"/>
  <c r="AS17" i="12"/>
  <c r="AF13" i="12"/>
  <c r="AN13" i="12"/>
  <c r="AV13" i="12"/>
  <c r="AG13" i="12"/>
  <c r="AR13" i="12"/>
  <c r="AL9" i="12"/>
  <c r="AT9" i="12"/>
  <c r="AM9" i="12"/>
  <c r="AQ9" i="12"/>
  <c r="AK5" i="12"/>
  <c r="AS5" i="12"/>
  <c r="AL5" i="12"/>
  <c r="AT5" i="12"/>
  <c r="AP5" i="12"/>
  <c r="BU144" i="12"/>
  <c r="BC182" i="12"/>
  <c r="BE182" i="12"/>
  <c r="BE178" i="12"/>
  <c r="BD178" i="12"/>
  <c r="BF162" i="12"/>
  <c r="BE162" i="12"/>
  <c r="BE158" i="12"/>
  <c r="BG158" i="12"/>
  <c r="BG86" i="12"/>
  <c r="BC86" i="12"/>
  <c r="BC46" i="12"/>
  <c r="BF46" i="12"/>
  <c r="BD174" i="12"/>
  <c r="BC154" i="12"/>
  <c r="BO175" i="12"/>
  <c r="BS175" i="12"/>
  <c r="BL171" i="12"/>
  <c r="BP171" i="12"/>
  <c r="BT171" i="12"/>
  <c r="BX171" i="12"/>
  <c r="BN167" i="12"/>
  <c r="BR167" i="12"/>
  <c r="BV167" i="12"/>
  <c r="BM163" i="12"/>
  <c r="BQ163" i="12"/>
  <c r="BU163" i="12"/>
  <c r="BN159" i="12"/>
  <c r="BR159" i="12"/>
  <c r="BV159" i="12"/>
  <c r="BO155" i="12"/>
  <c r="BS155" i="12"/>
  <c r="BW155" i="12"/>
  <c r="BL155" i="12"/>
  <c r="BP155" i="12"/>
  <c r="BT155" i="12"/>
  <c r="BX155" i="12"/>
  <c r="BO151" i="12"/>
  <c r="BS151" i="12"/>
  <c r="BW151" i="12"/>
  <c r="BL151" i="12"/>
  <c r="BP151" i="12"/>
  <c r="BT151" i="12"/>
  <c r="BX151" i="12"/>
  <c r="BN147" i="12"/>
  <c r="BR147" i="12"/>
  <c r="BV147" i="12"/>
  <c r="BO147" i="12"/>
  <c r="BS147" i="12"/>
  <c r="BW147" i="12"/>
  <c r="BN143" i="12"/>
  <c r="BR143" i="12"/>
  <c r="BV143" i="12"/>
  <c r="BO143" i="12"/>
  <c r="BS143" i="12"/>
  <c r="BW143" i="12"/>
  <c r="BN139" i="12"/>
  <c r="BR139" i="12"/>
  <c r="BV139" i="12"/>
  <c r="BO139" i="12"/>
  <c r="BS139" i="12"/>
  <c r="BW139" i="12"/>
  <c r="BQ135" i="12"/>
  <c r="BV135" i="12"/>
  <c r="BM135" i="12"/>
  <c r="BR135" i="12"/>
  <c r="BW135" i="12"/>
  <c r="BQ131" i="12"/>
  <c r="BV131" i="12"/>
  <c r="BM131" i="12"/>
  <c r="BR131" i="12"/>
  <c r="BW131" i="12"/>
  <c r="BQ127" i="12"/>
  <c r="BV127" i="12"/>
  <c r="BM127" i="12"/>
  <c r="BR127" i="12"/>
  <c r="BW127" i="12"/>
  <c r="BO123" i="12"/>
  <c r="BT123" i="12"/>
  <c r="BP123" i="12"/>
  <c r="BV123" i="12"/>
  <c r="BO119" i="12"/>
  <c r="BT119" i="12"/>
  <c r="BP119" i="12"/>
  <c r="BU119" i="12"/>
  <c r="BP115" i="12"/>
  <c r="BU115" i="12"/>
  <c r="BL115" i="12"/>
  <c r="BQ115" i="12"/>
  <c r="BW115" i="12"/>
  <c r="BL111" i="12"/>
  <c r="BQ111" i="12"/>
  <c r="BV111" i="12"/>
  <c r="BM111" i="12"/>
  <c r="BR111" i="12"/>
  <c r="BX111" i="12"/>
  <c r="BO107" i="12"/>
  <c r="BU107" i="12"/>
  <c r="BQ107" i="12"/>
  <c r="BV107" i="12"/>
  <c r="BO103" i="12"/>
  <c r="BU103" i="12"/>
  <c r="BQ103" i="12"/>
  <c r="BV103" i="12"/>
  <c r="BM99" i="12"/>
  <c r="BR99" i="12"/>
  <c r="BW99" i="12"/>
  <c r="BN99" i="12"/>
  <c r="BS99" i="12"/>
  <c r="BL95" i="12"/>
  <c r="BQ95" i="12"/>
  <c r="BV95" i="12"/>
  <c r="BM95" i="12"/>
  <c r="BR95" i="12"/>
  <c r="BX95" i="12"/>
  <c r="BL91" i="12"/>
  <c r="BQ91" i="12"/>
  <c r="BW91" i="12"/>
  <c r="BM91" i="12"/>
  <c r="BS91" i="12"/>
  <c r="BX91" i="12"/>
  <c r="BO87" i="12"/>
  <c r="BW87" i="12"/>
  <c r="BP87" i="12"/>
  <c r="BX87" i="12"/>
  <c r="BO83" i="12"/>
  <c r="BW83" i="12"/>
  <c r="BR83" i="12"/>
  <c r="BM79" i="12"/>
  <c r="BU79" i="12"/>
  <c r="BN79" i="12"/>
  <c r="BV79" i="12"/>
  <c r="BL75" i="12"/>
  <c r="BT75" i="12"/>
  <c r="BM75" i="12"/>
  <c r="BU75" i="12"/>
  <c r="BL71" i="12"/>
  <c r="BW71" i="12"/>
  <c r="BO71" i="12"/>
  <c r="BX71" i="12"/>
  <c r="BR67" i="12"/>
  <c r="BU67" i="12"/>
  <c r="BL63" i="12"/>
  <c r="BX63" i="12"/>
  <c r="BP63" i="12"/>
  <c r="BQ59" i="12"/>
  <c r="BR59" i="12"/>
  <c r="BT55" i="12"/>
  <c r="BL55" i="12"/>
  <c r="BX55" i="12"/>
  <c r="BL51" i="12"/>
  <c r="BQ51" i="12"/>
  <c r="BV47" i="12"/>
  <c r="BW47" i="12"/>
  <c r="BS43" i="12"/>
  <c r="BU43" i="12"/>
  <c r="BR39" i="12"/>
  <c r="BX39" i="12"/>
  <c r="BW31" i="12"/>
  <c r="BS31" i="12"/>
  <c r="BE176" i="12"/>
  <c r="BE168" i="12"/>
  <c r="BE136" i="12"/>
  <c r="BX187" i="12"/>
  <c r="BT187" i="12"/>
  <c r="BP187" i="12"/>
  <c r="BV183" i="12"/>
  <c r="BR183" i="12"/>
  <c r="BX179" i="12"/>
  <c r="BT179" i="12"/>
  <c r="BP179" i="12"/>
  <c r="BW175" i="12"/>
  <c r="BR175" i="12"/>
  <c r="BM175" i="12"/>
  <c r="BU171" i="12"/>
  <c r="BO171" i="12"/>
  <c r="BX167" i="12"/>
  <c r="BS167" i="12"/>
  <c r="BM167" i="12"/>
  <c r="BW163" i="12"/>
  <c r="BR163" i="12"/>
  <c r="BL163" i="12"/>
  <c r="BT159" i="12"/>
  <c r="BO159" i="12"/>
  <c r="BV155" i="12"/>
  <c r="BN155" i="12"/>
  <c r="BQ151" i="12"/>
  <c r="BQ147" i="12"/>
  <c r="BU143" i="12"/>
  <c r="BM143" i="12"/>
  <c r="BQ139" i="12"/>
  <c r="BU135" i="12"/>
  <c r="BS131" i="12"/>
  <c r="BO127" i="12"/>
  <c r="BW123" i="12"/>
  <c r="BL123" i="12"/>
  <c r="BS119" i="12"/>
  <c r="BT115" i="12"/>
  <c r="BT111" i="12"/>
  <c r="BW107" i="12"/>
  <c r="BM107" i="12"/>
  <c r="BW103" i="12"/>
  <c r="BM103" i="12"/>
  <c r="BQ99" i="12"/>
  <c r="BU95" i="12"/>
  <c r="BP91" i="12"/>
  <c r="BT87" i="12"/>
  <c r="BX75" i="12"/>
  <c r="BT63" i="12"/>
  <c r="BN59" i="12"/>
  <c r="BO31" i="12"/>
  <c r="AG183" i="12"/>
  <c r="AK183" i="12"/>
  <c r="AO183" i="12"/>
  <c r="AS183" i="12"/>
  <c r="AW183" i="12"/>
  <c r="AH183" i="12"/>
  <c r="AL183" i="12"/>
  <c r="AP183" i="12"/>
  <c r="AT183" i="12"/>
  <c r="AX183" i="12"/>
  <c r="AF175" i="12"/>
  <c r="AK175" i="12"/>
  <c r="AP175" i="12"/>
  <c r="AV175" i="12"/>
  <c r="AG175" i="12"/>
  <c r="AL175" i="12"/>
  <c r="AR175" i="12"/>
  <c r="AW175" i="12"/>
  <c r="AJ167" i="12"/>
  <c r="AF167" i="12"/>
  <c r="AL167" i="12"/>
  <c r="AS167" i="12"/>
  <c r="AG167" i="12"/>
  <c r="AN167" i="12"/>
  <c r="AV167" i="12"/>
  <c r="AL155" i="12"/>
  <c r="AH155" i="12"/>
  <c r="AX155" i="12"/>
  <c r="AM155" i="12"/>
  <c r="AG147" i="12"/>
  <c r="AF147" i="12"/>
  <c r="AM147" i="12"/>
  <c r="AG139" i="12"/>
  <c r="AN139" i="12"/>
  <c r="AW139" i="12"/>
  <c r="AI131" i="12"/>
  <c r="AQ131" i="12"/>
  <c r="AR131" i="12"/>
  <c r="AY131" i="12"/>
  <c r="AI123" i="12"/>
  <c r="AV123" i="12"/>
  <c r="AG123" i="12"/>
  <c r="AN123" i="12"/>
  <c r="AR115" i="12"/>
  <c r="AW115" i="12"/>
  <c r="AK115" i="12"/>
  <c r="AQ115" i="12"/>
  <c r="AN107" i="12"/>
  <c r="AV107" i="12"/>
  <c r="AW107" i="12"/>
  <c r="AG107" i="12"/>
  <c r="AI99" i="12"/>
  <c r="AR99" i="12"/>
  <c r="AK99" i="12"/>
  <c r="AS87" i="12"/>
  <c r="AF87" i="12"/>
  <c r="AL79" i="12"/>
  <c r="AP79" i="12"/>
  <c r="AP75" i="12"/>
  <c r="AL75" i="12"/>
  <c r="AM67" i="12"/>
  <c r="AQ67" i="12"/>
  <c r="AZ67" i="12"/>
  <c r="AX59" i="12"/>
  <c r="AK59" i="12"/>
  <c r="AI51" i="12"/>
  <c r="AU51" i="12"/>
  <c r="AY51" i="12"/>
  <c r="AF43" i="12"/>
  <c r="AV43" i="12"/>
  <c r="AI43" i="12"/>
  <c r="AR43" i="12"/>
  <c r="AL35" i="12"/>
  <c r="AU35" i="12"/>
  <c r="AQ23" i="12"/>
  <c r="AP23" i="12"/>
  <c r="AI187" i="12"/>
  <c r="AM187" i="12"/>
  <c r="AQ187" i="12"/>
  <c r="AU187" i="12"/>
  <c r="AY187" i="12"/>
  <c r="AI179" i="12"/>
  <c r="AM179" i="12"/>
  <c r="AQ179" i="12"/>
  <c r="AU179" i="12"/>
  <c r="AY179" i="12"/>
  <c r="AF179" i="12"/>
  <c r="AJ179" i="12"/>
  <c r="AN179" i="12"/>
  <c r="AR179" i="12"/>
  <c r="AV179" i="12"/>
  <c r="AZ179" i="12"/>
  <c r="AF171" i="12"/>
  <c r="AH171" i="12"/>
  <c r="AO171" i="12"/>
  <c r="AW171" i="12"/>
  <c r="AJ171" i="12"/>
  <c r="AR171" i="12"/>
  <c r="AX171" i="12"/>
  <c r="AG163" i="12"/>
  <c r="AJ163" i="12"/>
  <c r="AQ163" i="12"/>
  <c r="AY163" i="12"/>
  <c r="AK163" i="12"/>
  <c r="AS163" i="12"/>
  <c r="AZ163" i="12"/>
  <c r="AF159" i="12"/>
  <c r="AI159" i="12"/>
  <c r="AP159" i="12"/>
  <c r="AX159" i="12"/>
  <c r="AJ159" i="12"/>
  <c r="AR159" i="12"/>
  <c r="AY159" i="12"/>
  <c r="AI151" i="12"/>
  <c r="AO151" i="12"/>
  <c r="AP151" i="12"/>
  <c r="AJ143" i="12"/>
  <c r="AZ143" i="12"/>
  <c r="AK143" i="12"/>
  <c r="AF135" i="12"/>
  <c r="AZ135" i="12"/>
  <c r="AS135" i="12"/>
  <c r="AO127" i="12"/>
  <c r="AQ127" i="12"/>
  <c r="AI127" i="12"/>
  <c r="AJ127" i="12"/>
  <c r="AO119" i="12"/>
  <c r="AV119" i="12"/>
  <c r="AY119" i="12"/>
  <c r="AI119" i="12"/>
  <c r="AF111" i="12"/>
  <c r="AS111" i="12"/>
  <c r="AK111" i="12"/>
  <c r="AQ103" i="12"/>
  <c r="AV103" i="12"/>
  <c r="AO103" i="12"/>
  <c r="AY103" i="12"/>
  <c r="AG95" i="12"/>
  <c r="AI95" i="12"/>
  <c r="AN95" i="12"/>
  <c r="AR91" i="12"/>
  <c r="AN91" i="12"/>
  <c r="AS83" i="12"/>
  <c r="AW83" i="12"/>
  <c r="AO63" i="12"/>
  <c r="AJ63" i="12"/>
  <c r="AZ63" i="12"/>
  <c r="AX55" i="12"/>
  <c r="AH55" i="12"/>
  <c r="AW55" i="12"/>
  <c r="AZ47" i="12"/>
  <c r="AV47" i="12"/>
  <c r="AM47" i="12"/>
  <c r="AS39" i="12"/>
  <c r="AH39" i="12"/>
  <c r="AX39" i="12"/>
  <c r="AU15" i="12"/>
  <c r="AL15" i="12"/>
  <c r="AZ187" i="12"/>
  <c r="AT187" i="12"/>
  <c r="AO187" i="12"/>
  <c r="AJ187" i="12"/>
  <c r="AY183" i="12"/>
  <c r="AQ183" i="12"/>
  <c r="AI183" i="12"/>
  <c r="AX179" i="12"/>
  <c r="AP179" i="12"/>
  <c r="AH179" i="12"/>
  <c r="AS175" i="12"/>
  <c r="AH175" i="12"/>
  <c r="AZ171" i="12"/>
  <c r="AL171" i="12"/>
  <c r="AW167" i="12"/>
  <c r="AH167" i="12"/>
  <c r="AU163" i="12"/>
  <c r="AF163" i="12"/>
  <c r="AZ159" i="12"/>
  <c r="AM159" i="12"/>
  <c r="AS155" i="12"/>
  <c r="AV151" i="12"/>
  <c r="AI139" i="12"/>
  <c r="AN135" i="12"/>
  <c r="AV127" i="12"/>
  <c r="AQ123" i="12"/>
  <c r="AJ119" i="12"/>
  <c r="AI115" i="12"/>
  <c r="AI103" i="12"/>
  <c r="AR87" i="12"/>
  <c r="AQ71" i="12"/>
  <c r="AT35" i="12"/>
  <c r="BO186" i="12"/>
  <c r="BS186" i="12"/>
  <c r="BW186" i="12"/>
  <c r="BN186" i="12"/>
  <c r="BT186" i="12"/>
  <c r="BP186" i="12"/>
  <c r="BU186" i="12"/>
  <c r="BM182" i="12"/>
  <c r="BQ182" i="12"/>
  <c r="BU182" i="12"/>
  <c r="BL182" i="12"/>
  <c r="BR182" i="12"/>
  <c r="BW182" i="12"/>
  <c r="BN182" i="12"/>
  <c r="BS182" i="12"/>
  <c r="BX182" i="12"/>
  <c r="BO178" i="12"/>
  <c r="BS178" i="12"/>
  <c r="BW178" i="12"/>
  <c r="BN178" i="12"/>
  <c r="BT178" i="12"/>
  <c r="BP178" i="12"/>
  <c r="BU178" i="12"/>
  <c r="BN174" i="12"/>
  <c r="BR174" i="12"/>
  <c r="BV174" i="12"/>
  <c r="BL174" i="12"/>
  <c r="BQ174" i="12"/>
  <c r="BW174" i="12"/>
  <c r="BM174" i="12"/>
  <c r="BS174" i="12"/>
  <c r="BX174" i="12"/>
  <c r="BO170" i="12"/>
  <c r="BS170" i="12"/>
  <c r="BW170" i="12"/>
  <c r="BM170" i="12"/>
  <c r="BR170" i="12"/>
  <c r="BX170" i="12"/>
  <c r="BN170" i="12"/>
  <c r="BT170" i="12"/>
  <c r="BL166" i="12"/>
  <c r="BP166" i="12"/>
  <c r="BT166" i="12"/>
  <c r="BX166" i="12"/>
  <c r="BN166" i="12"/>
  <c r="BS166" i="12"/>
  <c r="BO166" i="12"/>
  <c r="BU166" i="12"/>
  <c r="BM162" i="12"/>
  <c r="BQ162" i="12"/>
  <c r="BU162" i="12"/>
  <c r="BP162" i="12"/>
  <c r="BV162" i="12"/>
  <c r="BL162" i="12"/>
  <c r="BR162" i="12"/>
  <c r="BW162" i="12"/>
  <c r="BN158" i="12"/>
  <c r="BR158" i="12"/>
  <c r="BV158" i="12"/>
  <c r="BL158" i="12"/>
  <c r="BQ158" i="12"/>
  <c r="BW158" i="12"/>
  <c r="BM158" i="12"/>
  <c r="BS158" i="12"/>
  <c r="BX158" i="12"/>
  <c r="BO154" i="12"/>
  <c r="BP154" i="12"/>
  <c r="BT154" i="12"/>
  <c r="BX154" i="12"/>
  <c r="BM154" i="12"/>
  <c r="BS154" i="12"/>
  <c r="BN154" i="12"/>
  <c r="BU154" i="12"/>
  <c r="BO150" i="12"/>
  <c r="BS150" i="12"/>
  <c r="BW150" i="12"/>
  <c r="BP150" i="12"/>
  <c r="BU150" i="12"/>
  <c r="BN150" i="12"/>
  <c r="BV150" i="12"/>
  <c r="BQ150" i="12"/>
  <c r="BX150" i="12"/>
  <c r="BO146" i="12"/>
  <c r="BS146" i="12"/>
  <c r="BW146" i="12"/>
  <c r="BP146" i="12"/>
  <c r="BU146" i="12"/>
  <c r="BQ146" i="12"/>
  <c r="BX146" i="12"/>
  <c r="BL146" i="12"/>
  <c r="BR146" i="12"/>
  <c r="BL142" i="12"/>
  <c r="BP142" i="12"/>
  <c r="BT142" i="12"/>
  <c r="BX142" i="12"/>
  <c r="BQ142" i="12"/>
  <c r="BV142" i="12"/>
  <c r="BM142" i="12"/>
  <c r="BS142" i="12"/>
  <c r="BN142" i="12"/>
  <c r="BU142" i="12"/>
  <c r="BM138" i="12"/>
  <c r="BQ138" i="12"/>
  <c r="BU138" i="12"/>
  <c r="BN138" i="12"/>
  <c r="BS138" i="12"/>
  <c r="BX138" i="12"/>
  <c r="BP138" i="12"/>
  <c r="BW138" i="12"/>
  <c r="BR138" i="12"/>
  <c r="BM134" i="12"/>
  <c r="BQ134" i="12"/>
  <c r="BU134" i="12"/>
  <c r="BO134" i="12"/>
  <c r="BT134" i="12"/>
  <c r="BN134" i="12"/>
  <c r="BV134" i="12"/>
  <c r="BP134" i="12"/>
  <c r="BW134" i="12"/>
  <c r="BN130" i="12"/>
  <c r="BT130" i="12"/>
  <c r="BM130" i="12"/>
  <c r="BU130" i="12"/>
  <c r="BP130" i="12"/>
  <c r="BX130" i="12"/>
  <c r="BQ130" i="12"/>
  <c r="BO126" i="12"/>
  <c r="BT126" i="12"/>
  <c r="BR126" i="12"/>
  <c r="BX126" i="12"/>
  <c r="BN126" i="12"/>
  <c r="BW126" i="12"/>
  <c r="BP126" i="12"/>
  <c r="BL122" i="12"/>
  <c r="BQ122" i="12"/>
  <c r="BV122" i="12"/>
  <c r="BN122" i="12"/>
  <c r="BU122" i="12"/>
  <c r="BM122" i="12"/>
  <c r="BX122" i="12"/>
  <c r="BP122" i="12"/>
  <c r="BO118" i="12"/>
  <c r="BT118" i="12"/>
  <c r="BN118" i="12"/>
  <c r="BV118" i="12"/>
  <c r="BR118" i="12"/>
  <c r="BS118" i="12"/>
  <c r="BP114" i="12"/>
  <c r="BU114" i="12"/>
  <c r="BL114" i="12"/>
  <c r="BR114" i="12"/>
  <c r="BT114" i="12"/>
  <c r="BM114" i="12"/>
  <c r="BV114" i="12"/>
  <c r="BN110" i="12"/>
  <c r="BS110" i="12"/>
  <c r="BX110" i="12"/>
  <c r="BP110" i="12"/>
  <c r="BW110" i="12"/>
  <c r="BT110" i="12"/>
  <c r="BL110" i="12"/>
  <c r="BV110" i="12"/>
  <c r="BN106" i="12"/>
  <c r="BT106" i="12"/>
  <c r="BM106" i="12"/>
  <c r="BU106" i="12"/>
  <c r="BR106" i="12"/>
  <c r="BL106" i="12"/>
  <c r="BV106" i="12"/>
  <c r="BO102" i="12"/>
  <c r="BT102" i="12"/>
  <c r="BQ102" i="12"/>
  <c r="BX102" i="12"/>
  <c r="BS102" i="12"/>
  <c r="BL102" i="12"/>
  <c r="BU102" i="12"/>
  <c r="BN98" i="12"/>
  <c r="BS98" i="12"/>
  <c r="BM98" i="12"/>
  <c r="BU98" i="12"/>
  <c r="BQ98" i="12"/>
  <c r="BR98" i="12"/>
  <c r="BO94" i="12"/>
  <c r="BT94" i="12"/>
  <c r="BR94" i="12"/>
  <c r="BX94" i="12"/>
  <c r="BP94" i="12"/>
  <c r="BS94" i="12"/>
  <c r="BO90" i="12"/>
  <c r="BT90" i="12"/>
  <c r="BN90" i="12"/>
  <c r="BV90" i="12"/>
  <c r="BR90" i="12"/>
  <c r="BS90" i="12"/>
  <c r="BP86" i="12"/>
  <c r="BV86" i="12"/>
  <c r="BL86" i="12"/>
  <c r="BS86" i="12"/>
  <c r="BT86" i="12"/>
  <c r="BN86" i="12"/>
  <c r="BW86" i="12"/>
  <c r="BP82" i="12"/>
  <c r="BV82" i="12"/>
  <c r="BO82" i="12"/>
  <c r="BW82" i="12"/>
  <c r="BS82" i="12"/>
  <c r="BL82" i="12"/>
  <c r="BT82" i="12"/>
  <c r="BP78" i="12"/>
  <c r="BV78" i="12"/>
  <c r="BL78" i="12"/>
  <c r="BS78" i="12"/>
  <c r="BT78" i="12"/>
  <c r="BN78" i="12"/>
  <c r="BW78" i="12"/>
  <c r="BL74" i="12"/>
  <c r="BR74" i="12"/>
  <c r="BW74" i="12"/>
  <c r="BP74" i="12"/>
  <c r="BX74" i="12"/>
  <c r="BT74" i="12"/>
  <c r="BN74" i="12"/>
  <c r="BV74" i="12"/>
  <c r="BQ70" i="12"/>
  <c r="BV70" i="12"/>
  <c r="BR70" i="12"/>
  <c r="BS70" i="12"/>
  <c r="BM70" i="12"/>
  <c r="BU70" i="12"/>
  <c r="BM66" i="12"/>
  <c r="BR66" i="12"/>
  <c r="BW66" i="12"/>
  <c r="BO66" i="12"/>
  <c r="BV66" i="12"/>
  <c r="BU66" i="12"/>
  <c r="BN66" i="12"/>
  <c r="BO62" i="12"/>
  <c r="BU62" i="12"/>
  <c r="BN62" i="12"/>
  <c r="BV62" i="12"/>
  <c r="BQ62" i="12"/>
  <c r="BR62" i="12"/>
  <c r="BL58" i="12"/>
  <c r="BQ58" i="12"/>
  <c r="BV58" i="12"/>
  <c r="BM58" i="12"/>
  <c r="BT58" i="12"/>
  <c r="BR58" i="12"/>
  <c r="BU58" i="12"/>
  <c r="BP54" i="12"/>
  <c r="BV54" i="12"/>
  <c r="BN54" i="12"/>
  <c r="BT54" i="12"/>
  <c r="BO54" i="12"/>
  <c r="BX54" i="12"/>
  <c r="BR54" i="12"/>
  <c r="BQ50" i="12"/>
  <c r="BO50" i="12"/>
  <c r="BW50" i="12"/>
  <c r="BR50" i="12"/>
  <c r="BN50" i="12"/>
  <c r="BS50" i="12"/>
  <c r="BO46" i="12"/>
  <c r="BN46" i="12"/>
  <c r="BV46" i="12"/>
  <c r="BS46" i="12"/>
  <c r="BQ46" i="12"/>
  <c r="BR46" i="12"/>
  <c r="BM42" i="12"/>
  <c r="BQ42" i="12"/>
  <c r="BU42" i="12"/>
  <c r="BN42" i="12"/>
  <c r="BO42" i="12"/>
  <c r="BQ38" i="12"/>
  <c r="BR38" i="12"/>
  <c r="BU38" i="12"/>
  <c r="BV38" i="12"/>
  <c r="BS34" i="12"/>
  <c r="BW34" i="12"/>
  <c r="BQ34" i="12"/>
  <c r="BM34" i="12"/>
  <c r="BX34" i="12"/>
  <c r="BS30" i="12"/>
  <c r="BN30" i="12"/>
  <c r="BU30" i="12"/>
  <c r="BR26" i="12"/>
  <c r="BP26" i="12"/>
  <c r="BW26" i="12"/>
  <c r="BL26" i="12"/>
  <c r="BV26" i="12"/>
  <c r="BS22" i="12"/>
  <c r="BQ22" i="12"/>
  <c r="BW22" i="12"/>
  <c r="BL22" i="12"/>
  <c r="BO18" i="12"/>
  <c r="BQ18" i="12"/>
  <c r="BO14" i="12"/>
  <c r="BN14" i="12"/>
  <c r="BT14" i="12"/>
  <c r="AX187" i="12"/>
  <c r="AS187" i="12"/>
  <c r="AN187" i="12"/>
  <c r="AH187" i="12"/>
  <c r="AV183" i="12"/>
  <c r="AN183" i="12"/>
  <c r="AF183" i="12"/>
  <c r="AW179" i="12"/>
  <c r="AO179" i="12"/>
  <c r="AG179" i="12"/>
  <c r="AZ175" i="12"/>
  <c r="AO175" i="12"/>
  <c r="AT171" i="12"/>
  <c r="AG171" i="12"/>
  <c r="AR167" i="12"/>
  <c r="AO163" i="12"/>
  <c r="AU159" i="12"/>
  <c r="AH159" i="12"/>
  <c r="AQ155" i="12"/>
  <c r="AJ151" i="12"/>
  <c r="AK135" i="12"/>
  <c r="AK131" i="12"/>
  <c r="AW95" i="12"/>
  <c r="AL59" i="12"/>
  <c r="AJ47" i="12"/>
  <c r="BF186" i="12"/>
  <c r="BG186" i="12"/>
  <c r="BF170" i="12"/>
  <c r="BE170" i="12"/>
  <c r="BE166" i="12"/>
  <c r="BF166" i="12"/>
  <c r="BD146" i="12"/>
  <c r="BC146" i="12"/>
  <c r="BH146" i="12"/>
  <c r="BF142" i="12"/>
  <c r="BD142" i="12"/>
  <c r="BD138" i="12"/>
  <c r="BE138" i="12"/>
  <c r="BD134" i="12"/>
  <c r="BC134" i="12"/>
  <c r="BH134" i="12"/>
  <c r="BH130" i="12"/>
  <c r="BF130" i="12"/>
  <c r="BH126" i="12"/>
  <c r="BE126" i="12"/>
  <c r="BG122" i="12"/>
  <c r="BC122" i="12"/>
  <c r="BD118" i="12"/>
  <c r="BE118" i="12"/>
  <c r="BC114" i="12"/>
  <c r="BG114" i="12"/>
  <c r="BD102" i="12"/>
  <c r="BH102" i="12"/>
  <c r="BE94" i="12"/>
  <c r="BF94" i="12"/>
  <c r="BE74" i="12"/>
  <c r="BH74" i="12"/>
  <c r="BF58" i="12"/>
  <c r="BG58" i="12"/>
  <c r="BC50" i="12"/>
  <c r="BG50" i="12"/>
  <c r="BE42" i="12"/>
  <c r="BD42" i="12"/>
  <c r="BC34" i="12"/>
  <c r="BF34" i="12"/>
  <c r="BD22" i="12"/>
  <c r="BE22" i="12"/>
  <c r="BX186" i="12"/>
  <c r="BM186" i="12"/>
  <c r="BP182" i="12"/>
  <c r="BR178" i="12"/>
  <c r="BT174" i="12"/>
  <c r="BQ170" i="12"/>
  <c r="BR166" i="12"/>
  <c r="BT162" i="12"/>
  <c r="BP158" i="12"/>
  <c r="BR154" i="12"/>
  <c r="BT150" i="12"/>
  <c r="BM146" i="12"/>
  <c r="BR142" i="12"/>
  <c r="BL138" i="12"/>
  <c r="BX134" i="12"/>
  <c r="BL130" i="12"/>
  <c r="BS126" i="12"/>
  <c r="BT122" i="12"/>
  <c r="BP118" i="12"/>
  <c r="BO110" i="12"/>
  <c r="BP106" i="12"/>
  <c r="BP102" i="12"/>
  <c r="BV98" i="12"/>
  <c r="BL94" i="12"/>
  <c r="BW90" i="12"/>
  <c r="BO86" i="12"/>
  <c r="BR82" i="12"/>
  <c r="BX78" i="12"/>
  <c r="BN70" i="12"/>
  <c r="BW62" i="12"/>
  <c r="BP58" i="12"/>
  <c r="BS54" i="12"/>
  <c r="BW46" i="12"/>
  <c r="BL34" i="12"/>
  <c r="AW187" i="12"/>
  <c r="AR187" i="12"/>
  <c r="AL187" i="12"/>
  <c r="AG187" i="12"/>
  <c r="AU183" i="12"/>
  <c r="AM183" i="12"/>
  <c r="AT179" i="12"/>
  <c r="AL179" i="12"/>
  <c r="AX175" i="12"/>
  <c r="AN175" i="12"/>
  <c r="AS171" i="12"/>
  <c r="AP167" i="12"/>
  <c r="AN163" i="12"/>
  <c r="AT159" i="12"/>
  <c r="AG155" i="12"/>
  <c r="AS147" i="12"/>
  <c r="AS143" i="12"/>
  <c r="AZ111" i="12"/>
  <c r="AQ107" i="12"/>
  <c r="AY99" i="12"/>
  <c r="AQ95" i="12"/>
  <c r="AY75" i="12"/>
  <c r="AH51" i="12"/>
  <c r="AF184" i="12"/>
  <c r="AG184" i="12"/>
  <c r="AL184" i="12"/>
  <c r="AQ184" i="12"/>
  <c r="AW184" i="12"/>
  <c r="AH184" i="12"/>
  <c r="AF180" i="12"/>
  <c r="AI180" i="12"/>
  <c r="AO180" i="12"/>
  <c r="AT180" i="12"/>
  <c r="AY180" i="12"/>
  <c r="AK180" i="12"/>
  <c r="AP180" i="12"/>
  <c r="AU180" i="12"/>
  <c r="AF176" i="12"/>
  <c r="AM176" i="12"/>
  <c r="AU176" i="12"/>
  <c r="AG176" i="12"/>
  <c r="AO176" i="12"/>
  <c r="AV176" i="12"/>
  <c r="AG172" i="12"/>
  <c r="AN172" i="12"/>
  <c r="AV172" i="12"/>
  <c r="AI172" i="12"/>
  <c r="AQ172" i="12"/>
  <c r="AW172" i="12"/>
  <c r="AF168" i="12"/>
  <c r="AQ168" i="12"/>
  <c r="AY168" i="12"/>
  <c r="AJ168" i="12"/>
  <c r="AR168" i="12"/>
  <c r="AZ168" i="12"/>
  <c r="AL164" i="12"/>
  <c r="AU164" i="12"/>
  <c r="AN164" i="12"/>
  <c r="AV164" i="12"/>
  <c r="AJ160" i="12"/>
  <c r="AT160" i="12"/>
  <c r="AM160" i="12"/>
  <c r="AX160" i="12"/>
  <c r="AM156" i="12"/>
  <c r="AN156" i="12"/>
  <c r="AY156" i="12"/>
  <c r="AF156" i="12"/>
  <c r="AR156" i="12"/>
  <c r="AF152" i="12"/>
  <c r="AX152" i="12"/>
  <c r="AM152" i="12"/>
  <c r="AF148" i="12"/>
  <c r="AX148" i="12"/>
  <c r="AH148" i="12"/>
  <c r="AY144" i="12"/>
  <c r="AL144" i="12"/>
  <c r="AP144" i="12"/>
  <c r="AL140" i="12"/>
  <c r="AH140" i="12"/>
  <c r="AV136" i="12"/>
  <c r="AY136" i="12"/>
  <c r="AF136" i="12"/>
  <c r="AM132" i="12"/>
  <c r="AX132" i="12"/>
  <c r="AN128" i="12"/>
  <c r="AI128" i="12"/>
  <c r="AV128" i="12"/>
  <c r="AQ124" i="12"/>
  <c r="AY124" i="12"/>
  <c r="AL120" i="12"/>
  <c r="AN120" i="12"/>
  <c r="AF112" i="12"/>
  <c r="AY112" i="12"/>
  <c r="AI96" i="12"/>
  <c r="AN96" i="12"/>
  <c r="AR72" i="12"/>
  <c r="AN72" i="12"/>
  <c r="BH174" i="12"/>
  <c r="BD150" i="12"/>
  <c r="BF122" i="12"/>
  <c r="BV186" i="12"/>
  <c r="BL186" i="12"/>
  <c r="BO182" i="12"/>
  <c r="BQ178" i="12"/>
  <c r="BP174" i="12"/>
  <c r="BP170" i="12"/>
  <c r="BQ166" i="12"/>
  <c r="BS162" i="12"/>
  <c r="BO158" i="12"/>
  <c r="BQ154" i="12"/>
  <c r="BR150" i="12"/>
  <c r="BV146" i="12"/>
  <c r="BO142" i="12"/>
  <c r="BV138" i="12"/>
  <c r="BS134" i="12"/>
  <c r="BL126" i="12"/>
  <c r="BR122" i="12"/>
  <c r="BL118" i="12"/>
  <c r="BX114" i="12"/>
  <c r="BM102" i="12"/>
  <c r="BO98" i="12"/>
  <c r="BW94" i="12"/>
  <c r="BP90" i="12"/>
  <c r="BN82" i="12"/>
  <c r="BR78" i="12"/>
  <c r="BS66" i="12"/>
  <c r="BS62" i="12"/>
  <c r="BN58" i="12"/>
  <c r="BL54" i="12"/>
  <c r="BM46" i="12"/>
  <c r="BV42" i="12"/>
  <c r="BX22" i="12"/>
  <c r="BU18" i="12"/>
  <c r="BU10" i="12"/>
  <c r="AI142" i="12"/>
  <c r="AL142" i="12"/>
  <c r="AJ134" i="12"/>
  <c r="AG134" i="12"/>
  <c r="AF118" i="12"/>
  <c r="AJ118" i="12"/>
  <c r="AF102" i="12"/>
  <c r="AJ102" i="12"/>
  <c r="BF180" i="12"/>
  <c r="BE180" i="12"/>
  <c r="BF132" i="12"/>
  <c r="BE132" i="12"/>
  <c r="BF112" i="12"/>
  <c r="BD112" i="12"/>
  <c r="BF96" i="12"/>
  <c r="BD96" i="12"/>
  <c r="BL185" i="12"/>
  <c r="BT185" i="12"/>
  <c r="BP177" i="12"/>
  <c r="BX177" i="12"/>
  <c r="BP173" i="12"/>
  <c r="BL173" i="12"/>
  <c r="BL169" i="12"/>
  <c r="BX169" i="12"/>
  <c r="BP157" i="12"/>
  <c r="BL157" i="12"/>
  <c r="BM153" i="12"/>
  <c r="BQ153" i="12"/>
  <c r="BN149" i="12"/>
  <c r="BR149" i="12"/>
  <c r="BQ145" i="12"/>
  <c r="BU145" i="12"/>
  <c r="BM145" i="12"/>
  <c r="BR141" i="12"/>
  <c r="BV141" i="12"/>
  <c r="BO125" i="12"/>
  <c r="BX125" i="12"/>
  <c r="BL113" i="12"/>
  <c r="BT113" i="12"/>
  <c r="AL186" i="12"/>
  <c r="AJ110" i="12"/>
  <c r="AT78" i="12"/>
  <c r="AI74" i="12"/>
  <c r="AH62" i="12"/>
  <c r="BE128" i="12"/>
  <c r="BE92" i="12"/>
  <c r="BC175" i="12"/>
  <c r="BF175" i="12"/>
  <c r="BH167" i="12"/>
  <c r="BD167" i="12"/>
  <c r="BC163" i="12"/>
  <c r="BD163" i="12"/>
  <c r="BF159" i="12"/>
  <c r="BC159" i="12"/>
  <c r="BC147" i="12"/>
  <c r="BH147" i="12"/>
  <c r="BD135" i="12"/>
  <c r="BH135" i="12"/>
  <c r="BN177" i="12"/>
  <c r="BX161" i="12"/>
  <c r="BO109" i="12"/>
  <c r="BV17" i="12"/>
  <c r="BQ176" i="12"/>
  <c r="BR176" i="12"/>
  <c r="BO160" i="12"/>
  <c r="BS160" i="12"/>
  <c r="BU148" i="12"/>
  <c r="BM148" i="12"/>
  <c r="BU124" i="12"/>
  <c r="BM124" i="12"/>
  <c r="AV171" i="12"/>
  <c r="AP171" i="12"/>
  <c r="AK171" i="12"/>
  <c r="AZ167" i="12"/>
  <c r="AT167" i="12"/>
  <c r="AO167" i="12"/>
  <c r="AW163" i="12"/>
  <c r="AR163" i="12"/>
  <c r="AM163" i="12"/>
  <c r="AV159" i="12"/>
  <c r="AQ159" i="12"/>
  <c r="AL159" i="12"/>
  <c r="AW155" i="12"/>
  <c r="AT151" i="12"/>
  <c r="AV147" i="12"/>
  <c r="AY143" i="12"/>
  <c r="AV139" i="12"/>
  <c r="AU135" i="12"/>
  <c r="AW131" i="12"/>
  <c r="AW123" i="12"/>
  <c r="AU111" i="12"/>
  <c r="AW99" i="12"/>
  <c r="AV95" i="12"/>
  <c r="AT15" i="12"/>
  <c r="AH152" i="12"/>
  <c r="AQ152" i="12"/>
  <c r="AJ152" i="12"/>
  <c r="AU152" i="12"/>
  <c r="AI148" i="12"/>
  <c r="AT148" i="12"/>
  <c r="AM148" i="12"/>
  <c r="AV148" i="12"/>
  <c r="AI144" i="12"/>
  <c r="AQ144" i="12"/>
  <c r="AZ144" i="12"/>
  <c r="AJ144" i="12"/>
  <c r="AT144" i="12"/>
  <c r="AM140" i="12"/>
  <c r="AV140" i="12"/>
  <c r="AF140" i="12"/>
  <c r="AN140" i="12"/>
  <c r="AY140" i="12"/>
  <c r="AI136" i="12"/>
  <c r="AQ136" i="12"/>
  <c r="AJ136" i="12"/>
  <c r="AU136" i="12"/>
  <c r="AF132" i="12"/>
  <c r="AQ132" i="12"/>
  <c r="AY132" i="12"/>
  <c r="AI132" i="12"/>
  <c r="AR132" i="12"/>
  <c r="AP128" i="12"/>
  <c r="AF128" i="12"/>
  <c r="AU128" i="12"/>
  <c r="AR124" i="12"/>
  <c r="AI124" i="12"/>
  <c r="AX124" i="12"/>
  <c r="AI116" i="12"/>
  <c r="AL116" i="12"/>
  <c r="AL112" i="12"/>
  <c r="AV112" i="12"/>
  <c r="AV108" i="12"/>
  <c r="AF108" i="12"/>
  <c r="AF100" i="12"/>
  <c r="AQ100" i="12"/>
  <c r="AJ84" i="12"/>
  <c r="AV84" i="12"/>
  <c r="BG102" i="12"/>
  <c r="BG90" i="12"/>
  <c r="BG46" i="12"/>
  <c r="BC18" i="12"/>
  <c r="BG169" i="12"/>
  <c r="BC169" i="12"/>
  <c r="BG161" i="12"/>
  <c r="BC161" i="12"/>
  <c r="BC153" i="12"/>
  <c r="BG153" i="12"/>
  <c r="BC145" i="12"/>
  <c r="BG145" i="12"/>
  <c r="CC185" i="12"/>
  <c r="CG185" i="12"/>
  <c r="CD185" i="12"/>
  <c r="CH185" i="12"/>
  <c r="CF185" i="12"/>
  <c r="CA185" i="12"/>
  <c r="CA181" i="12"/>
  <c r="CE181" i="12"/>
  <c r="CB181" i="12"/>
  <c r="CF181" i="12"/>
  <c r="CD181" i="12"/>
  <c r="CG181" i="12"/>
  <c r="CC177" i="12"/>
  <c r="CG177" i="12"/>
  <c r="CD177" i="12"/>
  <c r="CH177" i="12"/>
  <c r="CF177" i="12"/>
  <c r="CA177" i="12"/>
  <c r="CA173" i="12"/>
  <c r="CE173" i="12"/>
  <c r="CB173" i="12"/>
  <c r="CF173" i="12"/>
  <c r="CD173" i="12"/>
  <c r="CG173" i="12"/>
  <c r="CC169" i="12"/>
  <c r="CG169" i="12"/>
  <c r="CD169" i="12"/>
  <c r="CH169" i="12"/>
  <c r="CF169" i="12"/>
  <c r="CA169" i="12"/>
  <c r="CA165" i="12"/>
  <c r="CE165" i="12"/>
  <c r="CB165" i="12"/>
  <c r="CF165" i="12"/>
  <c r="CD165" i="12"/>
  <c r="CG165" i="12"/>
  <c r="CC161" i="12"/>
  <c r="CG161" i="12"/>
  <c r="CD161" i="12"/>
  <c r="CH161" i="12"/>
  <c r="CF161" i="12"/>
  <c r="CA161" i="12"/>
  <c r="CB157" i="12"/>
  <c r="CF157" i="12"/>
  <c r="CC157" i="12"/>
  <c r="CG157" i="12"/>
  <c r="CE157" i="12"/>
  <c r="CH157" i="12"/>
  <c r="CA157" i="12"/>
  <c r="CA153" i="12"/>
  <c r="CE153" i="12"/>
  <c r="CB153" i="12"/>
  <c r="CF153" i="12"/>
  <c r="CD153" i="12"/>
  <c r="CG153" i="12"/>
  <c r="CC153" i="12"/>
  <c r="CH153" i="12"/>
  <c r="CC149" i="12"/>
  <c r="CG149" i="12"/>
  <c r="CD149" i="12"/>
  <c r="CH149" i="12"/>
  <c r="CF149" i="12"/>
  <c r="CA149" i="12"/>
  <c r="CB149" i="12"/>
  <c r="CE149" i="12"/>
  <c r="CA145" i="12"/>
  <c r="CE145" i="12"/>
  <c r="CB145" i="12"/>
  <c r="CF145" i="12"/>
  <c r="CD145" i="12"/>
  <c r="CG145" i="12"/>
  <c r="CC145" i="12"/>
  <c r="CH145" i="12"/>
  <c r="CC141" i="12"/>
  <c r="CG141" i="12"/>
  <c r="CD141" i="12"/>
  <c r="CH141" i="12"/>
  <c r="CF141" i="12"/>
  <c r="CA141" i="12"/>
  <c r="CB141" i="12"/>
  <c r="CE141" i="12"/>
  <c r="CA137" i="12"/>
  <c r="CE137" i="12"/>
  <c r="CB137" i="12"/>
  <c r="CF137" i="12"/>
  <c r="CD137" i="12"/>
  <c r="CG137" i="12"/>
  <c r="CC137" i="12"/>
  <c r="CH137" i="12"/>
  <c r="CC133" i="12"/>
  <c r="CG133" i="12"/>
  <c r="CD133" i="12"/>
  <c r="CH133" i="12"/>
  <c r="CF133" i="12"/>
  <c r="CA133" i="12"/>
  <c r="CB133" i="12"/>
  <c r="CE133" i="12"/>
  <c r="CA129" i="12"/>
  <c r="CE129" i="12"/>
  <c r="CB129" i="12"/>
  <c r="CF129" i="12"/>
  <c r="CD129" i="12"/>
  <c r="CG129" i="12"/>
  <c r="CC129" i="12"/>
  <c r="CH129" i="12"/>
  <c r="CC125" i="12"/>
  <c r="CG125" i="12"/>
  <c r="CD125" i="12"/>
  <c r="CH125" i="12"/>
  <c r="CF125" i="12"/>
  <c r="CA125" i="12"/>
  <c r="CB125" i="12"/>
  <c r="CE125" i="12"/>
  <c r="CA121" i="12"/>
  <c r="CE121" i="12"/>
  <c r="CB121" i="12"/>
  <c r="CF121" i="12"/>
  <c r="CD121" i="12"/>
  <c r="CG121" i="12"/>
  <c r="CC121" i="12"/>
  <c r="CH121" i="12"/>
  <c r="CB117" i="12"/>
  <c r="CC117" i="12"/>
  <c r="CG117" i="12"/>
  <c r="CD117" i="12"/>
  <c r="CH117" i="12"/>
  <c r="CF117" i="12"/>
  <c r="CA117" i="12"/>
  <c r="CE117" i="12"/>
  <c r="CB113" i="12"/>
  <c r="CC113" i="12"/>
  <c r="CH113" i="12"/>
  <c r="CD113" i="12"/>
  <c r="CA113" i="12"/>
  <c r="CE113" i="12"/>
  <c r="CG113" i="12"/>
  <c r="CC109" i="12"/>
  <c r="CE109" i="12"/>
  <c r="CA109" i="12"/>
  <c r="CF109" i="12"/>
  <c r="CH109" i="12"/>
  <c r="CC105" i="12"/>
  <c r="CE105" i="12"/>
  <c r="CA105" i="12"/>
  <c r="CF105" i="12"/>
  <c r="CB105" i="12"/>
  <c r="CD101" i="12"/>
  <c r="CE101" i="12"/>
  <c r="CA101" i="12"/>
  <c r="CF101" i="12"/>
  <c r="CB101" i="12"/>
  <c r="CC101" i="12"/>
  <c r="CD97" i="12"/>
  <c r="CA97" i="12"/>
  <c r="CF97" i="12"/>
  <c r="CB97" i="12"/>
  <c r="CG97" i="12"/>
  <c r="CE97" i="12"/>
  <c r="CA93" i="12"/>
  <c r="CB93" i="12"/>
  <c r="CG93" i="12"/>
  <c r="CC93" i="12"/>
  <c r="CH93" i="12"/>
  <c r="CF93" i="12"/>
  <c r="CD93" i="12"/>
  <c r="CD89" i="12"/>
  <c r="CA89" i="12"/>
  <c r="CF89" i="12"/>
  <c r="CB89" i="12"/>
  <c r="CG89" i="12"/>
  <c r="CE89" i="12"/>
  <c r="CH89" i="12"/>
  <c r="CC85" i="12"/>
  <c r="CE85" i="12"/>
  <c r="CB85" i="12"/>
  <c r="CF85" i="12"/>
  <c r="CA85" i="12"/>
  <c r="CG85" i="12"/>
  <c r="CE81" i="12"/>
  <c r="CA81" i="12"/>
  <c r="CF81" i="12"/>
  <c r="CB81" i="12"/>
  <c r="CH81" i="12"/>
  <c r="CF77" i="12"/>
  <c r="CB77" i="12"/>
  <c r="CG77" i="12"/>
  <c r="CC77" i="12"/>
  <c r="CD77" i="12"/>
  <c r="CH77" i="12"/>
  <c r="CE73" i="12"/>
  <c r="CA73" i="12"/>
  <c r="CF73" i="12"/>
  <c r="CD73" i="12"/>
  <c r="CH73" i="12"/>
  <c r="CB73" i="12"/>
  <c r="CC69" i="12"/>
  <c r="CH69" i="12"/>
  <c r="CD69" i="12"/>
  <c r="CB69" i="12"/>
  <c r="CF69" i="12"/>
  <c r="CG69" i="12"/>
  <c r="CB65" i="12"/>
  <c r="CH65" i="12"/>
  <c r="CD65" i="12"/>
  <c r="CE65" i="12"/>
  <c r="CF65" i="12"/>
  <c r="CA65" i="12"/>
  <c r="CC61" i="12"/>
  <c r="CH61" i="12"/>
  <c r="CD61" i="12"/>
  <c r="CG61" i="12"/>
  <c r="CA61" i="12"/>
  <c r="CB57" i="12"/>
  <c r="CG57" i="12"/>
  <c r="CC57" i="12"/>
  <c r="CA57" i="12"/>
  <c r="CE57" i="12"/>
  <c r="CC53" i="12"/>
  <c r="CH53" i="12"/>
  <c r="CD53" i="12"/>
  <c r="CA53" i="12"/>
  <c r="CE53" i="12"/>
  <c r="CE49" i="12"/>
  <c r="CA49" i="12"/>
  <c r="CF49" i="12"/>
  <c r="CB49" i="12"/>
  <c r="CC49" i="12"/>
  <c r="CG49" i="12"/>
  <c r="CE45" i="12"/>
  <c r="CA45" i="12"/>
  <c r="CG45" i="12"/>
  <c r="CC45" i="12"/>
  <c r="CD45" i="12"/>
  <c r="CH45" i="12"/>
  <c r="CE41" i="12"/>
  <c r="CA41" i="12"/>
  <c r="CF41" i="12"/>
  <c r="CC41" i="12"/>
  <c r="CG41" i="12"/>
  <c r="CE37" i="12"/>
  <c r="CA37" i="12"/>
  <c r="CG37" i="12"/>
  <c r="CH37" i="12"/>
  <c r="CE33" i="12"/>
  <c r="CA33" i="12"/>
  <c r="CF33" i="12"/>
  <c r="CB33" i="12"/>
  <c r="CE29" i="12"/>
  <c r="CA29" i="12"/>
  <c r="CF29" i="12"/>
  <c r="CB29" i="12"/>
  <c r="CD29" i="12"/>
  <c r="CC25" i="12"/>
  <c r="CH25" i="12"/>
  <c r="CD25" i="12"/>
  <c r="CB25" i="12"/>
  <c r="CF25" i="12"/>
  <c r="CB21" i="12"/>
  <c r="CH21" i="12"/>
  <c r="CD21" i="12"/>
  <c r="CA21" i="12"/>
  <c r="CE21" i="12"/>
  <c r="CC17" i="12"/>
  <c r="CH17" i="12"/>
  <c r="CD17" i="12"/>
  <c r="CF17" i="12"/>
  <c r="CG17" i="12"/>
  <c r="CB13" i="12"/>
  <c r="CH13" i="12"/>
  <c r="CD13" i="12"/>
  <c r="CF13" i="12"/>
  <c r="CE13" i="12"/>
  <c r="CC9" i="12"/>
  <c r="CH9" i="12"/>
  <c r="CD9" i="12"/>
  <c r="CB9" i="12"/>
  <c r="CG9" i="12"/>
  <c r="CD5" i="12"/>
  <c r="CE5" i="12"/>
  <c r="CF5" i="12"/>
  <c r="CH5" i="12"/>
  <c r="CB109" i="12"/>
  <c r="CD105" i="12"/>
  <c r="CE61" i="12"/>
  <c r="CA13" i="12"/>
  <c r="CA5" i="12"/>
  <c r="AI155" i="12"/>
  <c r="AO155" i="12"/>
  <c r="AT155" i="12"/>
  <c r="AY155" i="12"/>
  <c r="AK155" i="12"/>
  <c r="AP155" i="12"/>
  <c r="AU155" i="12"/>
  <c r="AK151" i="12"/>
  <c r="AR151" i="12"/>
  <c r="AW151" i="12"/>
  <c r="AF151" i="12"/>
  <c r="AN151" i="12"/>
  <c r="AS151" i="12"/>
  <c r="AX151" i="12"/>
  <c r="AI147" i="12"/>
  <c r="AQ147" i="12"/>
  <c r="AW147" i="12"/>
  <c r="AK147" i="12"/>
  <c r="AR147" i="12"/>
  <c r="AY147" i="12"/>
  <c r="AF143" i="12"/>
  <c r="AN143" i="12"/>
  <c r="AU143" i="12"/>
  <c r="AI143" i="12"/>
  <c r="AO143" i="12"/>
  <c r="AV143" i="12"/>
  <c r="AK139" i="12"/>
  <c r="AR139" i="12"/>
  <c r="AY139" i="12"/>
  <c r="AF139" i="12"/>
  <c r="AM139" i="12"/>
  <c r="AS139" i="12"/>
  <c r="AI135" i="12"/>
  <c r="AO135" i="12"/>
  <c r="AV135" i="12"/>
  <c r="AJ135" i="12"/>
  <c r="AQ135" i="12"/>
  <c r="AY135" i="12"/>
  <c r="AF131" i="12"/>
  <c r="AM131" i="12"/>
  <c r="AS131" i="12"/>
  <c r="AG131" i="12"/>
  <c r="AN131" i="12"/>
  <c r="AV131" i="12"/>
  <c r="AK127" i="12"/>
  <c r="AS127" i="12"/>
  <c r="AZ127" i="12"/>
  <c r="AF127" i="12"/>
  <c r="AN127" i="12"/>
  <c r="AU127" i="12"/>
  <c r="AK123" i="12"/>
  <c r="AR123" i="12"/>
  <c r="AY123" i="12"/>
  <c r="AF123" i="12"/>
  <c r="AM123" i="12"/>
  <c r="AS123" i="12"/>
  <c r="AK119" i="12"/>
  <c r="AS119" i="12"/>
  <c r="AZ119" i="12"/>
  <c r="AF119" i="12"/>
  <c r="AN119" i="12"/>
  <c r="AU119" i="12"/>
  <c r="AF115" i="12"/>
  <c r="AM115" i="12"/>
  <c r="AS115" i="12"/>
  <c r="AG115" i="12"/>
  <c r="AN115" i="12"/>
  <c r="AV115" i="12"/>
  <c r="AI111" i="12"/>
  <c r="AO111" i="12"/>
  <c r="AV111" i="12"/>
  <c r="AJ111" i="12"/>
  <c r="AQ111" i="12"/>
  <c r="AY111" i="12"/>
  <c r="AK107" i="12"/>
  <c r="AR107" i="12"/>
  <c r="AY107" i="12"/>
  <c r="AF107" i="12"/>
  <c r="AM107" i="12"/>
  <c r="AS107" i="12"/>
  <c r="AK103" i="12"/>
  <c r="AS103" i="12"/>
  <c r="AZ103" i="12"/>
  <c r="AF103" i="12"/>
  <c r="AN103" i="12"/>
  <c r="AU103" i="12"/>
  <c r="AF99" i="12"/>
  <c r="AM99" i="12"/>
  <c r="AS99" i="12"/>
  <c r="AG99" i="12"/>
  <c r="AN99" i="12"/>
  <c r="AV99" i="12"/>
  <c r="AK95" i="12"/>
  <c r="AR95" i="12"/>
  <c r="AY95" i="12"/>
  <c r="AF95" i="12"/>
  <c r="AM95" i="12"/>
  <c r="AS95" i="12"/>
  <c r="AF91" i="12"/>
  <c r="AV91" i="12"/>
  <c r="AK91" i="12"/>
  <c r="AZ91" i="12"/>
  <c r="AJ87" i="12"/>
  <c r="AZ87" i="12"/>
  <c r="AN87" i="12"/>
  <c r="AL83" i="12"/>
  <c r="AO83" i="12"/>
  <c r="AS79" i="12"/>
  <c r="AH79" i="12"/>
  <c r="AX79" i="12"/>
  <c r="AT75" i="12"/>
  <c r="AI75" i="12"/>
  <c r="AX75" i="12"/>
  <c r="AF71" i="12"/>
  <c r="AU71" i="12"/>
  <c r="AI71" i="12"/>
  <c r="AV71" i="12"/>
  <c r="AU67" i="12"/>
  <c r="AJ67" i="12"/>
  <c r="AY67" i="12"/>
  <c r="AR63" i="12"/>
  <c r="AG63" i="12"/>
  <c r="AS63" i="12"/>
  <c r="AP59" i="12"/>
  <c r="AS59" i="12"/>
  <c r="AH59" i="12"/>
  <c r="AT59" i="12"/>
  <c r="AO55" i="12"/>
  <c r="AS55" i="12"/>
  <c r="AP51" i="12"/>
  <c r="AQ51" i="12"/>
  <c r="AN47" i="12"/>
  <c r="AU47" i="12"/>
  <c r="AJ43" i="12"/>
  <c r="AZ43" i="12"/>
  <c r="AQ43" i="12"/>
  <c r="AL39" i="12"/>
  <c r="AP39" i="12"/>
  <c r="AM31" i="12"/>
  <c r="AL31" i="12"/>
  <c r="AU31" i="12"/>
  <c r="AQ27" i="12"/>
  <c r="AX27" i="12"/>
  <c r="AY23" i="12"/>
  <c r="AI23" i="12"/>
  <c r="AU19" i="12"/>
  <c r="AP19" i="12"/>
  <c r="AX19" i="12"/>
  <c r="AT11" i="12"/>
  <c r="AI11" i="12"/>
  <c r="AL11" i="12"/>
  <c r="AP7" i="12"/>
  <c r="AX7" i="12"/>
  <c r="AY7" i="12"/>
  <c r="BE186" i="12"/>
  <c r="BC186" i="12"/>
  <c r="BH186" i="12"/>
  <c r="BD186" i="12"/>
  <c r="BD182" i="12"/>
  <c r="BF182" i="12"/>
  <c r="BG182" i="12"/>
  <c r="BC178" i="12"/>
  <c r="BF178" i="12"/>
  <c r="BH178" i="12"/>
  <c r="BF174" i="12"/>
  <c r="BE174" i="12"/>
  <c r="BG174" i="12"/>
  <c r="BD170" i="12"/>
  <c r="BG170" i="12"/>
  <c r="BC170" i="12"/>
  <c r="BC166" i="12"/>
  <c r="BH166" i="12"/>
  <c r="BD166" i="12"/>
  <c r="BC162" i="12"/>
  <c r="BH162" i="12"/>
  <c r="BD162" i="12"/>
  <c r="BF158" i="12"/>
  <c r="BC158" i="12"/>
  <c r="BH158" i="12"/>
  <c r="BD158" i="12"/>
  <c r="BD154" i="12"/>
  <c r="BF154" i="12"/>
  <c r="BG154" i="12"/>
  <c r="BC150" i="12"/>
  <c r="BF150" i="12"/>
  <c r="BH150" i="12"/>
  <c r="BF146" i="12"/>
  <c r="BE146" i="12"/>
  <c r="BG146" i="12"/>
  <c r="BE142" i="12"/>
  <c r="BG142" i="12"/>
  <c r="BC142" i="12"/>
  <c r="BH142" i="12"/>
  <c r="BC138" i="12"/>
  <c r="BF138" i="12"/>
  <c r="BH138" i="12"/>
  <c r="BF134" i="12"/>
  <c r="BE134" i="12"/>
  <c r="BG134" i="12"/>
  <c r="BD110" i="12"/>
  <c r="BG110" i="12"/>
  <c r="BC106" i="12"/>
  <c r="BD106" i="12"/>
  <c r="BC66" i="12"/>
  <c r="BD66" i="12"/>
  <c r="BD62" i="12"/>
  <c r="BG62" i="12"/>
  <c r="BE54" i="12"/>
  <c r="BF54" i="12"/>
  <c r="BD38" i="12"/>
  <c r="BG38" i="12"/>
  <c r="BD26" i="12"/>
  <c r="BH26" i="12"/>
  <c r="CE185" i="12"/>
  <c r="CH181" i="12"/>
  <c r="CE177" i="12"/>
  <c r="CH173" i="12"/>
  <c r="CE169" i="12"/>
  <c r="CH165" i="12"/>
  <c r="CE161" i="12"/>
  <c r="CG53" i="12"/>
  <c r="CD37" i="12"/>
  <c r="CG33" i="12"/>
  <c r="CH29" i="12"/>
  <c r="CF21" i="12"/>
  <c r="BL135" i="12"/>
  <c r="BP135" i="12"/>
  <c r="BT135" i="12"/>
  <c r="BX135" i="12"/>
  <c r="BL131" i="12"/>
  <c r="BP131" i="12"/>
  <c r="BT131" i="12"/>
  <c r="BX131" i="12"/>
  <c r="BL127" i="12"/>
  <c r="BP127" i="12"/>
  <c r="BT127" i="12"/>
  <c r="BX127" i="12"/>
  <c r="BM123" i="12"/>
  <c r="BQ123" i="12"/>
  <c r="BU123" i="12"/>
  <c r="BN119" i="12"/>
  <c r="BR119" i="12"/>
  <c r="BV119" i="12"/>
  <c r="BN115" i="12"/>
  <c r="BR115" i="12"/>
  <c r="BV115" i="12"/>
  <c r="BO111" i="12"/>
  <c r="BS111" i="12"/>
  <c r="BW111" i="12"/>
  <c r="BL107" i="12"/>
  <c r="BP107" i="12"/>
  <c r="BT107" i="12"/>
  <c r="BX107" i="12"/>
  <c r="BL103" i="12"/>
  <c r="BP103" i="12"/>
  <c r="BT103" i="12"/>
  <c r="BX103" i="12"/>
  <c r="BL99" i="12"/>
  <c r="BP99" i="12"/>
  <c r="BT99" i="12"/>
  <c r="BX99" i="12"/>
  <c r="BO95" i="12"/>
  <c r="BS95" i="12"/>
  <c r="BW95" i="12"/>
  <c r="BN91" i="12"/>
  <c r="BR91" i="12"/>
  <c r="BV91" i="12"/>
  <c r="BM87" i="12"/>
  <c r="BQ87" i="12"/>
  <c r="BU87" i="12"/>
  <c r="BN87" i="12"/>
  <c r="BR87" i="12"/>
  <c r="BV87" i="12"/>
  <c r="BL83" i="12"/>
  <c r="BP83" i="12"/>
  <c r="BT83" i="12"/>
  <c r="BX83" i="12"/>
  <c r="BM83" i="12"/>
  <c r="BQ83" i="12"/>
  <c r="BU83" i="12"/>
  <c r="BO79" i="12"/>
  <c r="BS79" i="12"/>
  <c r="BW79" i="12"/>
  <c r="BL79" i="12"/>
  <c r="BP79" i="12"/>
  <c r="BT79" i="12"/>
  <c r="BX79" i="12"/>
  <c r="BN75" i="12"/>
  <c r="BR75" i="12"/>
  <c r="BV75" i="12"/>
  <c r="BO75" i="12"/>
  <c r="BS75" i="12"/>
  <c r="BW75" i="12"/>
  <c r="BM71" i="12"/>
  <c r="BQ71" i="12"/>
  <c r="BU71" i="12"/>
  <c r="BN71" i="12"/>
  <c r="BR71" i="12"/>
  <c r="BV71" i="12"/>
  <c r="BO67" i="12"/>
  <c r="BS67" i="12"/>
  <c r="BW67" i="12"/>
  <c r="BL67" i="12"/>
  <c r="BP67" i="12"/>
  <c r="BT67" i="12"/>
  <c r="BX67" i="12"/>
  <c r="BM63" i="12"/>
  <c r="BQ63" i="12"/>
  <c r="BU63" i="12"/>
  <c r="BN63" i="12"/>
  <c r="BR63" i="12"/>
  <c r="BV63" i="12"/>
  <c r="BO59" i="12"/>
  <c r="BS59" i="12"/>
  <c r="BW59" i="12"/>
  <c r="BL59" i="12"/>
  <c r="BP59" i="12"/>
  <c r="BT59" i="12"/>
  <c r="BX59" i="12"/>
  <c r="BN55" i="12"/>
  <c r="BR55" i="12"/>
  <c r="BV55" i="12"/>
  <c r="BO55" i="12"/>
  <c r="BS55" i="12"/>
  <c r="BW55" i="12"/>
  <c r="BO51" i="12"/>
  <c r="BT51" i="12"/>
  <c r="BP51" i="12"/>
  <c r="BU51" i="12"/>
  <c r="BN47" i="12"/>
  <c r="BS47" i="12"/>
  <c r="BX47" i="12"/>
  <c r="BO47" i="12"/>
  <c r="BT47" i="12"/>
  <c r="BQ43" i="12"/>
  <c r="BV43" i="12"/>
  <c r="BM43" i="12"/>
  <c r="BR43" i="12"/>
  <c r="BW43" i="12"/>
  <c r="BL39" i="12"/>
  <c r="BT39" i="12"/>
  <c r="BN39" i="12"/>
  <c r="BU39" i="12"/>
  <c r="BS35" i="12"/>
  <c r="BW35" i="12"/>
  <c r="BR27" i="12"/>
  <c r="BV27" i="12"/>
  <c r="BQ23" i="12"/>
  <c r="BU23" i="12"/>
  <c r="BX19" i="12"/>
  <c r="BL19" i="12"/>
  <c r="BO15" i="12"/>
  <c r="BW15" i="12"/>
  <c r="BN11" i="12"/>
  <c r="BR11" i="12"/>
  <c r="BQ7" i="12"/>
  <c r="BU7" i="12"/>
  <c r="BP71" i="12"/>
  <c r="BV67" i="12"/>
  <c r="BN67" i="12"/>
  <c r="BW63" i="12"/>
  <c r="BO63" i="12"/>
  <c r="BU59" i="12"/>
  <c r="BM59" i="12"/>
  <c r="BU55" i="12"/>
  <c r="BM55" i="12"/>
  <c r="BX51" i="12"/>
  <c r="BM51" i="12"/>
  <c r="BP47" i="12"/>
  <c r="BN43" i="12"/>
  <c r="BV39" i="12"/>
  <c r="BO35" i="12"/>
  <c r="BM23" i="12"/>
  <c r="BP10" i="12"/>
  <c r="BQ10" i="12"/>
  <c r="BL6" i="12"/>
  <c r="BW6" i="12"/>
  <c r="BP6" i="12"/>
  <c r="BV50" i="12"/>
  <c r="BU46" i="12"/>
  <c r="BW42" i="12"/>
  <c r="BR42" i="12"/>
  <c r="BV18" i="12"/>
  <c r="BS14" i="12"/>
  <c r="BW10" i="12"/>
  <c r="BU6" i="12"/>
  <c r="AH176" i="12"/>
  <c r="AL176" i="12"/>
  <c r="AP176" i="12"/>
  <c r="AT176" i="12"/>
  <c r="AX176" i="12"/>
  <c r="AH172" i="12"/>
  <c r="AL172" i="12"/>
  <c r="AP172" i="12"/>
  <c r="AT172" i="12"/>
  <c r="AX172" i="12"/>
  <c r="AG168" i="12"/>
  <c r="AI168" i="12"/>
  <c r="AN168" i="12"/>
  <c r="AT168" i="12"/>
  <c r="AX168" i="12"/>
  <c r="AG164" i="12"/>
  <c r="AH164" i="12"/>
  <c r="AM164" i="12"/>
  <c r="AR164" i="12"/>
  <c r="AX164" i="12"/>
  <c r="AG160" i="12"/>
  <c r="AF160" i="12"/>
  <c r="AL160" i="12"/>
  <c r="AQ160" i="12"/>
  <c r="AV160" i="12"/>
  <c r="AG156" i="12"/>
  <c r="AJ156" i="12"/>
  <c r="AP156" i="12"/>
  <c r="AU156" i="12"/>
  <c r="AZ156" i="12"/>
  <c r="AG152" i="12"/>
  <c r="AI152" i="12"/>
  <c r="AN152" i="12"/>
  <c r="AT152" i="12"/>
  <c r="AY152" i="12"/>
  <c r="AG148" i="12"/>
  <c r="AJ148" i="12"/>
  <c r="AP148" i="12"/>
  <c r="AU148" i="12"/>
  <c r="AZ148" i="12"/>
  <c r="AG144" i="12"/>
  <c r="AH144" i="12"/>
  <c r="AM144" i="12"/>
  <c r="AR144" i="12"/>
  <c r="AX144" i="12"/>
  <c r="AG140" i="12"/>
  <c r="AJ140" i="12"/>
  <c r="AP140" i="12"/>
  <c r="AU140" i="12"/>
  <c r="AZ140" i="12"/>
  <c r="AG136" i="12"/>
  <c r="AH136" i="12"/>
  <c r="AM136" i="12"/>
  <c r="AR136" i="12"/>
  <c r="AX136" i="12"/>
  <c r="AG132" i="12"/>
  <c r="AJ132" i="12"/>
  <c r="AP132" i="12"/>
  <c r="AU132" i="12"/>
  <c r="AZ132" i="12"/>
  <c r="AG128" i="12"/>
  <c r="AH128" i="12"/>
  <c r="AM128" i="12"/>
  <c r="AR128" i="12"/>
  <c r="AX128" i="12"/>
  <c r="AG124" i="12"/>
  <c r="AJ124" i="12"/>
  <c r="AP124" i="12"/>
  <c r="AU124" i="12"/>
  <c r="AZ124" i="12"/>
  <c r="AI120" i="12"/>
  <c r="AT120" i="12"/>
  <c r="AN116" i="12"/>
  <c r="AY116" i="12"/>
  <c r="AI112" i="12"/>
  <c r="AT112" i="12"/>
  <c r="AN108" i="12"/>
  <c r="AY108" i="12"/>
  <c r="AI104" i="12"/>
  <c r="AT104" i="12"/>
  <c r="AN100" i="12"/>
  <c r="AY100" i="12"/>
  <c r="AL96" i="12"/>
  <c r="AQ96" i="12"/>
  <c r="AN92" i="12"/>
  <c r="AT92" i="12"/>
  <c r="AY88" i="12"/>
  <c r="AU88" i="12"/>
  <c r="AZ76" i="12"/>
  <c r="AJ76" i="12"/>
  <c r="BG185" i="12"/>
  <c r="BF69" i="12"/>
  <c r="BF164" i="12"/>
  <c r="BE164" i="12"/>
  <c r="BF156" i="12"/>
  <c r="BE156" i="12"/>
  <c r="BF152" i="12"/>
  <c r="BE152" i="12"/>
  <c r="BF148" i="12"/>
  <c r="BE148" i="12"/>
  <c r="BF116" i="12"/>
  <c r="BC116" i="12"/>
  <c r="BX185" i="12"/>
  <c r="BR185" i="12"/>
  <c r="BM185" i="12"/>
  <c r="BU181" i="12"/>
  <c r="BO181" i="12"/>
  <c r="BW177" i="12"/>
  <c r="BR177" i="12"/>
  <c r="BL177" i="12"/>
  <c r="BQ173" i="12"/>
  <c r="BU169" i="12"/>
  <c r="BM169" i="12"/>
  <c r="BQ165" i="12"/>
  <c r="BU161" i="12"/>
  <c r="BM161" i="12"/>
  <c r="BQ157" i="12"/>
  <c r="BV153" i="12"/>
  <c r="BN153" i="12"/>
  <c r="BQ149" i="12"/>
  <c r="BR145" i="12"/>
  <c r="BU141" i="12"/>
  <c r="BL141" i="12"/>
  <c r="BX137" i="12"/>
  <c r="BN137" i="12"/>
  <c r="BV133" i="12"/>
  <c r="BW129" i="12"/>
  <c r="BP125" i="12"/>
  <c r="BW117" i="12"/>
  <c r="BU5" i="12"/>
  <c r="CD187" i="12"/>
  <c r="CH187" i="12"/>
  <c r="CA187" i="12"/>
  <c r="CE187" i="12"/>
  <c r="CF187" i="12"/>
  <c r="CG187" i="12"/>
  <c r="CB183" i="12"/>
  <c r="CF183" i="12"/>
  <c r="CC183" i="12"/>
  <c r="CG183" i="12"/>
  <c r="CA183" i="12"/>
  <c r="CD183" i="12"/>
  <c r="CD179" i="12"/>
  <c r="CC179" i="12"/>
  <c r="CH179" i="12"/>
  <c r="CE179" i="12"/>
  <c r="CF179" i="12"/>
  <c r="CG179" i="12"/>
  <c r="CB175" i="12"/>
  <c r="CF175" i="12"/>
  <c r="CD175" i="12"/>
  <c r="CE175" i="12"/>
  <c r="CA175" i="12"/>
  <c r="CC175" i="12"/>
  <c r="CD171" i="12"/>
  <c r="CH171" i="12"/>
  <c r="CC171" i="12"/>
  <c r="CE171" i="12"/>
  <c r="CF171" i="12"/>
  <c r="CG171" i="12"/>
  <c r="CC167" i="12"/>
  <c r="CG167" i="12"/>
  <c r="CE167" i="12"/>
  <c r="CA167" i="12"/>
  <c r="CF167" i="12"/>
  <c r="CB167" i="12"/>
  <c r="CD167" i="12"/>
  <c r="CA163" i="12"/>
  <c r="CE163" i="12"/>
  <c r="CF163" i="12"/>
  <c r="CB163" i="12"/>
  <c r="CG163" i="12"/>
  <c r="CD163" i="12"/>
  <c r="CH163" i="12"/>
  <c r="CC159" i="12"/>
  <c r="CG159" i="12"/>
  <c r="CE159" i="12"/>
  <c r="CA159" i="12"/>
  <c r="CF159" i="12"/>
  <c r="CH159" i="12"/>
  <c r="CA155" i="12"/>
  <c r="CE155" i="12"/>
  <c r="CF155" i="12"/>
  <c r="CB155" i="12"/>
  <c r="CG155" i="12"/>
  <c r="CC155" i="12"/>
  <c r="CD151" i="12"/>
  <c r="CH151" i="12"/>
  <c r="CA151" i="12"/>
  <c r="CF151" i="12"/>
  <c r="CB151" i="12"/>
  <c r="CG151" i="12"/>
  <c r="CC151" i="12"/>
  <c r="CE151" i="12"/>
  <c r="CB147" i="12"/>
  <c r="CF147" i="12"/>
  <c r="CA147" i="12"/>
  <c r="CG147" i="12"/>
  <c r="CC147" i="12"/>
  <c r="CH147" i="12"/>
  <c r="CD147" i="12"/>
  <c r="CE147" i="12"/>
  <c r="CD143" i="12"/>
  <c r="CH143" i="12"/>
  <c r="CA143" i="12"/>
  <c r="CF143" i="12"/>
  <c r="CB143" i="12"/>
  <c r="CG143" i="12"/>
  <c r="CC143" i="12"/>
  <c r="CE143" i="12"/>
  <c r="CB139" i="12"/>
  <c r="CF139" i="12"/>
  <c r="CA139" i="12"/>
  <c r="CG139" i="12"/>
  <c r="CC139" i="12"/>
  <c r="CH139" i="12"/>
  <c r="CD139" i="12"/>
  <c r="CE139" i="12"/>
  <c r="CD135" i="12"/>
  <c r="CH135" i="12"/>
  <c r="CA135" i="12"/>
  <c r="CF135" i="12"/>
  <c r="CB135" i="12"/>
  <c r="CG135" i="12"/>
  <c r="CC135" i="12"/>
  <c r="CE135" i="12"/>
  <c r="CB131" i="12"/>
  <c r="CF131" i="12"/>
  <c r="CA131" i="12"/>
  <c r="CG131" i="12"/>
  <c r="CC131" i="12"/>
  <c r="CH131" i="12"/>
  <c r="CD131" i="12"/>
  <c r="CE131" i="12"/>
  <c r="CD127" i="12"/>
  <c r="CH127" i="12"/>
  <c r="CA127" i="12"/>
  <c r="CF127" i="12"/>
  <c r="CB127" i="12"/>
  <c r="CG127" i="12"/>
  <c r="CC127" i="12"/>
  <c r="CE127" i="12"/>
  <c r="CB123" i="12"/>
  <c r="CF123" i="12"/>
  <c r="CA123" i="12"/>
  <c r="CG123" i="12"/>
  <c r="CC123" i="12"/>
  <c r="CH123" i="12"/>
  <c r="CD123" i="12"/>
  <c r="CE123" i="12"/>
  <c r="CA119" i="12"/>
  <c r="CE119" i="12"/>
  <c r="CB119" i="12"/>
  <c r="CG119" i="12"/>
  <c r="CC119" i="12"/>
  <c r="CH119" i="12"/>
  <c r="CD119" i="12"/>
  <c r="CF119" i="12"/>
  <c r="CB115" i="12"/>
  <c r="CF115" i="12"/>
  <c r="CE115" i="12"/>
  <c r="CA115" i="12"/>
  <c r="CG115" i="12"/>
  <c r="CC115" i="12"/>
  <c r="CD115" i="12"/>
  <c r="CB111" i="12"/>
  <c r="CF111" i="12"/>
  <c r="CC111" i="12"/>
  <c r="CH111" i="12"/>
  <c r="CD111" i="12"/>
  <c r="CA111" i="12"/>
  <c r="CB107" i="12"/>
  <c r="CF107" i="12"/>
  <c r="CC107" i="12"/>
  <c r="CG107" i="12"/>
  <c r="CD107" i="12"/>
  <c r="CE107" i="12"/>
  <c r="CH107" i="12"/>
  <c r="CB103" i="12"/>
  <c r="CF103" i="12"/>
  <c r="CC103" i="12"/>
  <c r="CG103" i="12"/>
  <c r="CD103" i="12"/>
  <c r="CE103" i="12"/>
  <c r="CA103" i="12"/>
  <c r="CB99" i="12"/>
  <c r="CF99" i="12"/>
  <c r="CC99" i="12"/>
  <c r="CG99" i="12"/>
  <c r="CD99" i="12"/>
  <c r="CE99" i="12"/>
  <c r="CH99" i="12"/>
  <c r="CC95" i="12"/>
  <c r="CG95" i="12"/>
  <c r="CD95" i="12"/>
  <c r="CH95" i="12"/>
  <c r="CE95" i="12"/>
  <c r="CF95" i="12"/>
  <c r="CA95" i="12"/>
  <c r="CB95" i="12"/>
  <c r="CC91" i="12"/>
  <c r="CG91" i="12"/>
  <c r="CD91" i="12"/>
  <c r="CH91" i="12"/>
  <c r="CE91" i="12"/>
  <c r="CF91" i="12"/>
  <c r="CD87" i="12"/>
  <c r="CH87" i="12"/>
  <c r="CA87" i="12"/>
  <c r="CF87" i="12"/>
  <c r="CB87" i="12"/>
  <c r="CG87" i="12"/>
  <c r="CC87" i="12"/>
  <c r="CE87" i="12"/>
  <c r="CD83" i="12"/>
  <c r="CH83" i="12"/>
  <c r="CA83" i="12"/>
  <c r="CF83" i="12"/>
  <c r="CB83" i="12"/>
  <c r="CG83" i="12"/>
  <c r="CC83" i="12"/>
  <c r="CE83" i="12"/>
  <c r="CC79" i="12"/>
  <c r="CG79" i="12"/>
  <c r="CE79" i="12"/>
  <c r="CA79" i="12"/>
  <c r="CF79" i="12"/>
  <c r="CB79" i="12"/>
  <c r="CD79" i="12"/>
  <c r="CA75" i="12"/>
  <c r="CE75" i="12"/>
  <c r="CC75" i="12"/>
  <c r="CH75" i="12"/>
  <c r="CD75" i="12"/>
  <c r="CB75" i="12"/>
  <c r="CF75" i="12"/>
  <c r="CG75" i="12"/>
  <c r="CC71" i="12"/>
  <c r="CG71" i="12"/>
  <c r="CE71" i="12"/>
  <c r="CA71" i="12"/>
  <c r="CF71" i="12"/>
  <c r="CH71" i="12"/>
  <c r="CA67" i="12"/>
  <c r="CE67" i="12"/>
  <c r="CC67" i="12"/>
  <c r="CH67" i="12"/>
  <c r="CD67" i="12"/>
  <c r="CF67" i="12"/>
  <c r="CG67" i="12"/>
  <c r="CB67" i="12"/>
  <c r="CD63" i="12"/>
  <c r="CH63" i="12"/>
  <c r="CA63" i="12"/>
  <c r="CF63" i="12"/>
  <c r="CB63" i="12"/>
  <c r="CG63" i="12"/>
  <c r="CC63" i="12"/>
  <c r="CE63" i="12"/>
  <c r="CB59" i="12"/>
  <c r="CF59" i="12"/>
  <c r="CD59" i="12"/>
  <c r="CE59" i="12"/>
  <c r="CA59" i="12"/>
  <c r="CC59" i="12"/>
  <c r="CD55" i="12"/>
  <c r="CH55" i="12"/>
  <c r="CA55" i="12"/>
  <c r="CF55" i="12"/>
  <c r="CB55" i="12"/>
  <c r="CG55" i="12"/>
  <c r="CC55" i="12"/>
  <c r="CE55" i="12"/>
  <c r="CB51" i="12"/>
  <c r="CF51" i="12"/>
  <c r="CD51" i="12"/>
  <c r="CE51" i="12"/>
  <c r="CG51" i="12"/>
  <c r="CH51" i="12"/>
  <c r="CD47" i="12"/>
  <c r="CH47" i="12"/>
  <c r="CA47" i="12"/>
  <c r="CF47" i="12"/>
  <c r="CB47" i="12"/>
  <c r="CG47" i="12"/>
  <c r="CC47" i="12"/>
  <c r="CE47" i="12"/>
  <c r="CB43" i="12"/>
  <c r="CF43" i="12"/>
  <c r="CD43" i="12"/>
  <c r="CE43" i="12"/>
  <c r="CA43" i="12"/>
  <c r="CC43" i="12"/>
  <c r="CG43" i="12"/>
  <c r="CH43" i="12"/>
  <c r="CD39" i="12"/>
  <c r="CH39" i="12"/>
  <c r="CA39" i="12"/>
  <c r="CF39" i="12"/>
  <c r="CB39" i="12"/>
  <c r="CG39" i="12"/>
  <c r="CB35" i="12"/>
  <c r="CF35" i="12"/>
  <c r="CD35" i="12"/>
  <c r="CE35" i="12"/>
  <c r="CG35" i="12"/>
  <c r="CH35" i="12"/>
  <c r="CA35" i="12"/>
  <c r="CC35" i="12"/>
  <c r="CA31" i="12"/>
  <c r="CE31" i="12"/>
  <c r="CB31" i="12"/>
  <c r="CG31" i="12"/>
  <c r="CC31" i="12"/>
  <c r="CH31" i="12"/>
  <c r="CD31" i="12"/>
  <c r="CF31" i="12"/>
  <c r="CC27" i="12"/>
  <c r="CG27" i="12"/>
  <c r="CD27" i="12"/>
  <c r="CE27" i="12"/>
  <c r="CA27" i="12"/>
  <c r="CB27" i="12"/>
  <c r="CA23" i="12"/>
  <c r="CE23" i="12"/>
  <c r="CB23" i="12"/>
  <c r="CG23" i="12"/>
  <c r="CC23" i="12"/>
  <c r="CH23" i="12"/>
  <c r="CD23" i="12"/>
  <c r="CF23" i="12"/>
  <c r="CC19" i="12"/>
  <c r="CG19" i="12"/>
  <c r="CD19" i="12"/>
  <c r="CE19" i="12"/>
  <c r="CF19" i="12"/>
  <c r="CH19" i="12"/>
  <c r="CA15" i="12"/>
  <c r="CE15" i="12"/>
  <c r="CB15" i="12"/>
  <c r="CG15" i="12"/>
  <c r="CC15" i="12"/>
  <c r="CH15" i="12"/>
  <c r="CD15" i="12"/>
  <c r="CF15" i="12"/>
  <c r="CC11" i="12"/>
  <c r="CG11" i="12"/>
  <c r="CD11" i="12"/>
  <c r="CE11" i="12"/>
  <c r="CA11" i="12"/>
  <c r="CB11" i="12"/>
  <c r="CF11" i="12"/>
  <c r="CH11" i="12"/>
  <c r="CB7" i="12"/>
  <c r="CA7" i="12"/>
  <c r="CE7" i="12"/>
  <c r="CH7" i="12"/>
  <c r="BG137" i="12"/>
  <c r="BC137" i="12"/>
  <c r="AZ128" i="12"/>
  <c r="AL128" i="12"/>
  <c r="AH124" i="12"/>
  <c r="AV120" i="12"/>
  <c r="AF120" i="12"/>
  <c r="AT116" i="12"/>
  <c r="AF116" i="12"/>
  <c r="AQ112" i="12"/>
  <c r="AQ108" i="12"/>
  <c r="AN104" i="12"/>
  <c r="AL100" i="12"/>
  <c r="AY96" i="12"/>
  <c r="AF96" i="12"/>
  <c r="AI92" i="12"/>
  <c r="AF84" i="12"/>
  <c r="AI175" i="12"/>
  <c r="AM175" i="12"/>
  <c r="AQ175" i="12"/>
  <c r="AU175" i="12"/>
  <c r="AY175" i="12"/>
  <c r="AI171" i="12"/>
  <c r="AM171" i="12"/>
  <c r="AQ171" i="12"/>
  <c r="AU171" i="12"/>
  <c r="AY171" i="12"/>
  <c r="AI167" i="12"/>
  <c r="AM167" i="12"/>
  <c r="AQ167" i="12"/>
  <c r="AU167" i="12"/>
  <c r="AY167" i="12"/>
  <c r="AH163" i="12"/>
  <c r="AL163" i="12"/>
  <c r="AP163" i="12"/>
  <c r="AT163" i="12"/>
  <c r="AX163" i="12"/>
  <c r="AG159" i="12"/>
  <c r="AK159" i="12"/>
  <c r="AO159" i="12"/>
  <c r="AS159" i="12"/>
  <c r="AW159" i="12"/>
  <c r="AF155" i="12"/>
  <c r="AJ155" i="12"/>
  <c r="AN155" i="12"/>
  <c r="AR155" i="12"/>
  <c r="AV155" i="12"/>
  <c r="AZ155" i="12"/>
  <c r="AH151" i="12"/>
  <c r="AG151" i="12"/>
  <c r="AM151" i="12"/>
  <c r="AQ151" i="12"/>
  <c r="AU151" i="12"/>
  <c r="AY151" i="12"/>
  <c r="AH147" i="12"/>
  <c r="AJ147" i="12"/>
  <c r="AO147" i="12"/>
  <c r="AU147" i="12"/>
  <c r="AZ147" i="12"/>
  <c r="AH143" i="12"/>
  <c r="AG143" i="12"/>
  <c r="AM143" i="12"/>
  <c r="AR143" i="12"/>
  <c r="AW143" i="12"/>
  <c r="AH139" i="12"/>
  <c r="AJ139" i="12"/>
  <c r="AO139" i="12"/>
  <c r="AU139" i="12"/>
  <c r="AZ139" i="12"/>
  <c r="AH135" i="12"/>
  <c r="AG135" i="12"/>
  <c r="AM135" i="12"/>
  <c r="AR135" i="12"/>
  <c r="AW135" i="12"/>
  <c r="AH131" i="12"/>
  <c r="AJ131" i="12"/>
  <c r="AO131" i="12"/>
  <c r="AU131" i="12"/>
  <c r="AZ131" i="12"/>
  <c r="AH127" i="12"/>
  <c r="AG127" i="12"/>
  <c r="AM127" i="12"/>
  <c r="AR127" i="12"/>
  <c r="AW127" i="12"/>
  <c r="AH123" i="12"/>
  <c r="AJ123" i="12"/>
  <c r="AO123" i="12"/>
  <c r="AU123" i="12"/>
  <c r="AZ123" i="12"/>
  <c r="AH119" i="12"/>
  <c r="AG119" i="12"/>
  <c r="AM119" i="12"/>
  <c r="AR119" i="12"/>
  <c r="AW119" i="12"/>
  <c r="AH115" i="12"/>
  <c r="AJ115" i="12"/>
  <c r="AO115" i="12"/>
  <c r="AU115" i="12"/>
  <c r="AZ115" i="12"/>
  <c r="AH111" i="12"/>
  <c r="AG111" i="12"/>
  <c r="AM111" i="12"/>
  <c r="AR111" i="12"/>
  <c r="AW111" i="12"/>
  <c r="AH107" i="12"/>
  <c r="AJ107" i="12"/>
  <c r="AO107" i="12"/>
  <c r="AU107" i="12"/>
  <c r="AZ107" i="12"/>
  <c r="AH103" i="12"/>
  <c r="AG103" i="12"/>
  <c r="AM103" i="12"/>
  <c r="AR103" i="12"/>
  <c r="AW103" i="12"/>
  <c r="AH99" i="12"/>
  <c r="AJ99" i="12"/>
  <c r="AO99" i="12"/>
  <c r="AU99" i="12"/>
  <c r="AZ99" i="12"/>
  <c r="AH95" i="12"/>
  <c r="AJ95" i="12"/>
  <c r="AO95" i="12"/>
  <c r="AU95" i="12"/>
  <c r="AZ95" i="12"/>
  <c r="AJ91" i="12"/>
  <c r="AS91" i="12"/>
  <c r="AK87" i="12"/>
  <c r="AV87" i="12"/>
  <c r="AK83" i="12"/>
  <c r="AT83" i="12"/>
  <c r="AK79" i="12"/>
  <c r="AT79" i="12"/>
  <c r="AH75" i="12"/>
  <c r="AQ75" i="12"/>
  <c r="AN71" i="12"/>
  <c r="AY71" i="12"/>
  <c r="AI67" i="12"/>
  <c r="AR67" i="12"/>
  <c r="AK63" i="12"/>
  <c r="AW63" i="12"/>
  <c r="AG55" i="12"/>
  <c r="AP55" i="12"/>
  <c r="AM51" i="12"/>
  <c r="AX51" i="12"/>
  <c r="AF47" i="12"/>
  <c r="AR47" i="12"/>
  <c r="AN43" i="12"/>
  <c r="AY43" i="12"/>
  <c r="AK39" i="12"/>
  <c r="AT39" i="12"/>
  <c r="AH27" i="12"/>
  <c r="AY27" i="12"/>
  <c r="BE184" i="12"/>
  <c r="BE172" i="12"/>
  <c r="BE124" i="12"/>
  <c r="BE108" i="12"/>
  <c r="BE72" i="12"/>
  <c r="BE24" i="12"/>
  <c r="BQ4" i="12"/>
  <c r="BV185" i="12"/>
  <c r="BQ185" i="12"/>
  <c r="BS181" i="12"/>
  <c r="BV177" i="12"/>
  <c r="BX173" i="12"/>
  <c r="BT169" i="12"/>
  <c r="BX165" i="12"/>
  <c r="BT161" i="12"/>
  <c r="BX157" i="12"/>
  <c r="BU153" i="12"/>
  <c r="BV149" i="12"/>
  <c r="BR93" i="12"/>
  <c r="BV77" i="12"/>
  <c r="BP69" i="12"/>
  <c r="BW65" i="12"/>
  <c r="BV61" i="12"/>
  <c r="CC187" i="12"/>
  <c r="CH183" i="12"/>
  <c r="CB179" i="12"/>
  <c r="CH175" i="12"/>
  <c r="CB171" i="12"/>
  <c r="CC163" i="12"/>
  <c r="CB159" i="12"/>
  <c r="CD155" i="12"/>
  <c r="CA107" i="12"/>
  <c r="CB91" i="12"/>
  <c r="CH59" i="12"/>
  <c r="CE39" i="12"/>
  <c r="CB19" i="12"/>
  <c r="BC177" i="12"/>
  <c r="BG177" i="12"/>
  <c r="BE121" i="12"/>
  <c r="BF121" i="12"/>
  <c r="BO185" i="12"/>
  <c r="BS185" i="12"/>
  <c r="BW185" i="12"/>
  <c r="BL181" i="12"/>
  <c r="BP181" i="12"/>
  <c r="BT181" i="12"/>
  <c r="BX181" i="12"/>
  <c r="BM177" i="12"/>
  <c r="BQ177" i="12"/>
  <c r="BU177" i="12"/>
  <c r="BN173" i="12"/>
  <c r="BR173" i="12"/>
  <c r="BV173" i="12"/>
  <c r="BO173" i="12"/>
  <c r="BS173" i="12"/>
  <c r="BW173" i="12"/>
  <c r="BN169" i="12"/>
  <c r="BR169" i="12"/>
  <c r="BV169" i="12"/>
  <c r="BO169" i="12"/>
  <c r="BS169" i="12"/>
  <c r="BW169" i="12"/>
  <c r="BN165" i="12"/>
  <c r="BR165" i="12"/>
  <c r="BV165" i="12"/>
  <c r="BO165" i="12"/>
  <c r="BS165" i="12"/>
  <c r="BW165" i="12"/>
  <c r="BN161" i="12"/>
  <c r="BR161" i="12"/>
  <c r="BV161" i="12"/>
  <c r="BO161" i="12"/>
  <c r="BS161" i="12"/>
  <c r="BW161" i="12"/>
  <c r="BN157" i="12"/>
  <c r="BR157" i="12"/>
  <c r="BV157" i="12"/>
  <c r="BO157" i="12"/>
  <c r="BS157" i="12"/>
  <c r="BW157" i="12"/>
  <c r="BO153" i="12"/>
  <c r="BS153" i="12"/>
  <c r="BW153" i="12"/>
  <c r="BL153" i="12"/>
  <c r="BP153" i="12"/>
  <c r="BT153" i="12"/>
  <c r="BX153" i="12"/>
  <c r="BO149" i="12"/>
  <c r="BS149" i="12"/>
  <c r="BW149" i="12"/>
  <c r="BL149" i="12"/>
  <c r="BP149" i="12"/>
  <c r="BT149" i="12"/>
  <c r="BX149" i="12"/>
  <c r="BO145" i="12"/>
  <c r="BS145" i="12"/>
  <c r="BW145" i="12"/>
  <c r="BL145" i="12"/>
  <c r="BP145" i="12"/>
  <c r="BT145" i="12"/>
  <c r="BX145" i="12"/>
  <c r="BM141" i="12"/>
  <c r="BO141" i="12"/>
  <c r="BS141" i="12"/>
  <c r="BW141" i="12"/>
  <c r="BP141" i="12"/>
  <c r="BT141" i="12"/>
  <c r="BX141" i="12"/>
  <c r="BM137" i="12"/>
  <c r="BP137" i="12"/>
  <c r="BV137" i="12"/>
  <c r="BL137" i="12"/>
  <c r="BR137" i="12"/>
  <c r="BW137" i="12"/>
  <c r="BM133" i="12"/>
  <c r="BL133" i="12"/>
  <c r="BR133" i="12"/>
  <c r="BW133" i="12"/>
  <c r="BN133" i="12"/>
  <c r="BS133" i="12"/>
  <c r="BX133" i="12"/>
  <c r="BM129" i="12"/>
  <c r="BP129" i="12"/>
  <c r="BX129" i="12"/>
  <c r="BO129" i="12"/>
  <c r="BS129" i="12"/>
  <c r="BM125" i="12"/>
  <c r="BL125" i="12"/>
  <c r="BT125" i="12"/>
  <c r="BS125" i="12"/>
  <c r="BW125" i="12"/>
  <c r="BM121" i="12"/>
  <c r="BP121" i="12"/>
  <c r="BX121" i="12"/>
  <c r="BT121" i="12"/>
  <c r="BL121" i="12"/>
  <c r="BW121" i="12"/>
  <c r="BM117" i="12"/>
  <c r="BL117" i="12"/>
  <c r="BT117" i="12"/>
  <c r="BO117" i="12"/>
  <c r="BX117" i="12"/>
  <c r="BP117" i="12"/>
  <c r="BM113" i="12"/>
  <c r="BP113" i="12"/>
  <c r="BX113" i="12"/>
  <c r="BO113" i="12"/>
  <c r="BS113" i="12"/>
  <c r="BM109" i="12"/>
  <c r="BL109" i="12"/>
  <c r="BT109" i="12"/>
  <c r="BS109" i="12"/>
  <c r="BW109" i="12"/>
  <c r="BQ105" i="12"/>
  <c r="BV105" i="12"/>
  <c r="BN105" i="12"/>
  <c r="BU105" i="12"/>
  <c r="BR101" i="12"/>
  <c r="BQ101" i="12"/>
  <c r="BN101" i="12"/>
  <c r="BM97" i="12"/>
  <c r="BQ97" i="12"/>
  <c r="BR97" i="12"/>
  <c r="BM89" i="12"/>
  <c r="BQ89" i="12"/>
  <c r="BP85" i="12"/>
  <c r="BL85" i="12"/>
  <c r="BX85" i="12"/>
  <c r="BW81" i="12"/>
  <c r="BS81" i="12"/>
  <c r="BS49" i="12"/>
  <c r="BN49" i="12"/>
  <c r="BN45" i="12"/>
  <c r="BS45" i="12"/>
  <c r="BM41" i="12"/>
  <c r="BR41" i="12"/>
  <c r="BX41" i="12"/>
  <c r="BW37" i="12"/>
  <c r="BR37" i="12"/>
  <c r="BR33" i="12"/>
  <c r="BL33" i="12"/>
  <c r="BL21" i="12"/>
  <c r="BR21" i="12"/>
  <c r="BU13" i="12"/>
  <c r="BO13" i="12"/>
  <c r="AT128" i="12"/>
  <c r="AV124" i="12"/>
  <c r="AN124" i="12"/>
  <c r="AZ184" i="12"/>
  <c r="AV184" i="12"/>
  <c r="AR184" i="12"/>
  <c r="AN184" i="12"/>
  <c r="AJ184" i="12"/>
  <c r="AZ180" i="12"/>
  <c r="AV180" i="12"/>
  <c r="AR180" i="12"/>
  <c r="AN180" i="12"/>
  <c r="AJ180" i="12"/>
  <c r="AY176" i="12"/>
  <c r="AS176" i="12"/>
  <c r="AN176" i="12"/>
  <c r="AI176" i="12"/>
  <c r="AZ172" i="12"/>
  <c r="AU172" i="12"/>
  <c r="AO172" i="12"/>
  <c r="AJ172" i="12"/>
  <c r="AV168" i="12"/>
  <c r="AP168" i="12"/>
  <c r="AH168" i="12"/>
  <c r="AY164" i="12"/>
  <c r="AQ164" i="12"/>
  <c r="AJ164" i="12"/>
  <c r="AU160" i="12"/>
  <c r="AN160" i="12"/>
  <c r="AH160" i="12"/>
  <c r="AX156" i="12"/>
  <c r="AQ156" i="12"/>
  <c r="AI156" i="12"/>
  <c r="AZ152" i="12"/>
  <c r="AR152" i="12"/>
  <c r="AL152" i="12"/>
  <c r="AY148" i="12"/>
  <c r="AR148" i="12"/>
  <c r="AL148" i="12"/>
  <c r="AU144" i="12"/>
  <c r="AN144" i="12"/>
  <c r="AF144" i="12"/>
  <c r="AX140" i="12"/>
  <c r="AQ140" i="12"/>
  <c r="AI140" i="12"/>
  <c r="AZ136" i="12"/>
  <c r="AT136" i="12"/>
  <c r="AL136" i="12"/>
  <c r="AV132" i="12"/>
  <c r="AN132" i="12"/>
  <c r="AH132" i="12"/>
  <c r="AY128" i="12"/>
  <c r="AQ128" i="12"/>
  <c r="AJ128" i="12"/>
  <c r="AT124" i="12"/>
  <c r="AM124" i="12"/>
  <c r="AF124" i="12"/>
  <c r="AQ120" i="12"/>
  <c r="AQ116" i="12"/>
  <c r="AN112" i="12"/>
  <c r="AL108" i="12"/>
  <c r="AY104" i="12"/>
  <c r="AL104" i="12"/>
  <c r="AV100" i="12"/>
  <c r="AI100" i="12"/>
  <c r="AT96" i="12"/>
  <c r="AN88" i="12"/>
  <c r="AI178" i="12"/>
  <c r="AL178" i="12"/>
  <c r="AI174" i="12"/>
  <c r="AL174" i="12"/>
  <c r="AI170" i="12"/>
  <c r="AL170" i="12"/>
  <c r="AI166" i="12"/>
  <c r="AL166" i="12"/>
  <c r="AI146" i="12"/>
  <c r="AL146" i="12"/>
  <c r="AI138" i="12"/>
  <c r="AL138" i="12"/>
  <c r="AF130" i="12"/>
  <c r="AV130" i="12"/>
  <c r="AF122" i="12"/>
  <c r="AV122" i="12"/>
  <c r="AF114" i="12"/>
  <c r="AV114" i="12"/>
  <c r="AF106" i="12"/>
  <c r="AV106" i="12"/>
  <c r="AF98" i="12"/>
  <c r="AV98" i="12"/>
  <c r="AF94" i="12"/>
  <c r="AJ94" i="12"/>
  <c r="AY42" i="12"/>
  <c r="AQ42" i="12"/>
  <c r="BC129" i="12"/>
  <c r="BE120" i="12"/>
  <c r="BG104" i="12"/>
  <c r="BH100" i="12"/>
  <c r="BU185" i="12"/>
  <c r="BP185" i="12"/>
  <c r="BW181" i="12"/>
  <c r="BR181" i="12"/>
  <c r="BM181" i="12"/>
  <c r="BT177" i="12"/>
  <c r="BO177" i="12"/>
  <c r="BU173" i="12"/>
  <c r="BM173" i="12"/>
  <c r="BQ169" i="12"/>
  <c r="BU165" i="12"/>
  <c r="BM165" i="12"/>
  <c r="BQ161" i="12"/>
  <c r="BU157" i="12"/>
  <c r="BM157" i="12"/>
  <c r="BR153" i="12"/>
  <c r="BU149" i="12"/>
  <c r="BM149" i="12"/>
  <c r="BV145" i="12"/>
  <c r="BN145" i="12"/>
  <c r="BQ141" i="12"/>
  <c r="BS137" i="12"/>
  <c r="BP133" i="12"/>
  <c r="BL129" i="12"/>
  <c r="BS121" i="12"/>
  <c r="BW113" i="12"/>
  <c r="BP109" i="12"/>
  <c r="BN93" i="12"/>
  <c r="BU89" i="12"/>
  <c r="BR77" i="12"/>
  <c r="BU73" i="12"/>
  <c r="BL69" i="12"/>
  <c r="BS65" i="12"/>
  <c r="CB187" i="12"/>
  <c r="CE183" i="12"/>
  <c r="CA179" i="12"/>
  <c r="CG175" i="12"/>
  <c r="CA171" i="12"/>
  <c r="CH167" i="12"/>
  <c r="CH115" i="12"/>
  <c r="CH103" i="12"/>
  <c r="CA91" i="12"/>
  <c r="CH79" i="12"/>
  <c r="CG59" i="12"/>
  <c r="CC39" i="12"/>
  <c r="CA19" i="12"/>
  <c r="BO130" i="12"/>
  <c r="BS130" i="12"/>
  <c r="BW130" i="12"/>
  <c r="BM126" i="12"/>
  <c r="BQ126" i="12"/>
  <c r="BU126" i="12"/>
  <c r="BO122" i="12"/>
  <c r="BS122" i="12"/>
  <c r="BW122" i="12"/>
  <c r="BM118" i="12"/>
  <c r="BQ118" i="12"/>
  <c r="BU118" i="12"/>
  <c r="BO114" i="12"/>
  <c r="BS114" i="12"/>
  <c r="BW114" i="12"/>
  <c r="BM110" i="12"/>
  <c r="BQ110" i="12"/>
  <c r="BU110" i="12"/>
  <c r="BO106" i="12"/>
  <c r="BS106" i="12"/>
  <c r="BW106" i="12"/>
  <c r="BN102" i="12"/>
  <c r="BR102" i="12"/>
  <c r="BV102" i="12"/>
  <c r="BL98" i="12"/>
  <c r="BP98" i="12"/>
  <c r="BT98" i="12"/>
  <c r="BX98" i="12"/>
  <c r="BM94" i="12"/>
  <c r="BQ94" i="12"/>
  <c r="BU94" i="12"/>
  <c r="BM90" i="12"/>
  <c r="BQ90" i="12"/>
  <c r="BU90" i="12"/>
  <c r="BM86" i="12"/>
  <c r="BQ86" i="12"/>
  <c r="BU86" i="12"/>
  <c r="BM82" i="12"/>
  <c r="BQ82" i="12"/>
  <c r="BU82" i="12"/>
  <c r="BM78" i="12"/>
  <c r="BQ78" i="12"/>
  <c r="BU78" i="12"/>
  <c r="BM74" i="12"/>
  <c r="BQ74" i="12"/>
  <c r="BU74" i="12"/>
  <c r="BL70" i="12"/>
  <c r="BP70" i="12"/>
  <c r="BT70" i="12"/>
  <c r="BX70" i="12"/>
  <c r="BL66" i="12"/>
  <c r="BP66" i="12"/>
  <c r="BT66" i="12"/>
  <c r="BX66" i="12"/>
  <c r="BL62" i="12"/>
  <c r="BP62" i="12"/>
  <c r="BT62" i="12"/>
  <c r="BX62" i="12"/>
  <c r="BO58" i="12"/>
  <c r="BS58" i="12"/>
  <c r="BW58" i="12"/>
  <c r="BM54" i="12"/>
  <c r="BQ54" i="12"/>
  <c r="BU54" i="12"/>
  <c r="BL50" i="12"/>
  <c r="BP50" i="12"/>
  <c r="BT50" i="12"/>
  <c r="BX50" i="12"/>
  <c r="BL46" i="12"/>
  <c r="BP46" i="12"/>
  <c r="BT46" i="12"/>
  <c r="BX46" i="12"/>
  <c r="BL42" i="12"/>
  <c r="BP42" i="12"/>
  <c r="BT42" i="12"/>
  <c r="BX42" i="12"/>
  <c r="BO38" i="12"/>
  <c r="BS38" i="12"/>
  <c r="BW38" i="12"/>
  <c r="BL38" i="12"/>
  <c r="BP38" i="12"/>
  <c r="BT38" i="12"/>
  <c r="BX38" i="12"/>
  <c r="BO34" i="12"/>
  <c r="BT34" i="12"/>
  <c r="BP34" i="12"/>
  <c r="BU34" i="12"/>
  <c r="BQ30" i="12"/>
  <c r="BV30" i="12"/>
  <c r="BM30" i="12"/>
  <c r="BR30" i="12"/>
  <c r="BW30" i="12"/>
  <c r="BN26" i="12"/>
  <c r="BS26" i="12"/>
  <c r="BX26" i="12"/>
  <c r="BO26" i="12"/>
  <c r="BT26" i="12"/>
  <c r="BO22" i="12"/>
  <c r="BT22" i="12"/>
  <c r="BP22" i="12"/>
  <c r="BU22" i="12"/>
  <c r="BM18" i="12"/>
  <c r="BR18" i="12"/>
  <c r="BW18" i="12"/>
  <c r="BN18" i="12"/>
  <c r="BS18" i="12"/>
  <c r="BP14" i="12"/>
  <c r="BV14" i="12"/>
  <c r="BL14" i="12"/>
  <c r="BR14" i="12"/>
  <c r="BW14" i="12"/>
  <c r="BM10" i="12"/>
  <c r="BS10" i="12"/>
  <c r="BX10" i="12"/>
  <c r="BO10" i="12"/>
  <c r="BT10" i="12"/>
  <c r="BM6" i="12"/>
  <c r="BS6" i="12"/>
  <c r="BX6" i="12"/>
  <c r="BO6" i="12"/>
  <c r="BT6" i="12"/>
  <c r="CD85" i="12"/>
  <c r="CH85" i="12"/>
  <c r="CC81" i="12"/>
  <c r="CG81" i="12"/>
  <c r="CA77" i="12"/>
  <c r="CE77" i="12"/>
  <c r="CC73" i="12"/>
  <c r="CG73" i="12"/>
  <c r="CA69" i="12"/>
  <c r="CE69" i="12"/>
  <c r="CC65" i="12"/>
  <c r="CG65" i="12"/>
  <c r="CB61" i="12"/>
  <c r="CF61" i="12"/>
  <c r="CD57" i="12"/>
  <c r="CH57" i="12"/>
  <c r="CB53" i="12"/>
  <c r="CF53" i="12"/>
  <c r="CD49" i="12"/>
  <c r="CH49" i="12"/>
  <c r="CB45" i="12"/>
  <c r="CF45" i="12"/>
  <c r="CD41" i="12"/>
  <c r="CH41" i="12"/>
  <c r="CB37" i="12"/>
  <c r="CF37" i="12"/>
  <c r="CD33" i="12"/>
  <c r="CH33" i="12"/>
  <c r="CC29" i="12"/>
  <c r="CG29" i="12"/>
  <c r="CA25" i="12"/>
  <c r="CE25" i="12"/>
  <c r="CC21" i="12"/>
  <c r="CG21" i="12"/>
  <c r="CA17" i="12"/>
  <c r="CE17" i="12"/>
  <c r="CC13" i="12"/>
  <c r="CG13" i="12"/>
  <c r="CA9" i="12"/>
  <c r="CE9" i="12"/>
  <c r="CC5" i="12"/>
  <c r="CG5" i="12"/>
  <c r="AZ4" i="12"/>
  <c r="AV96" i="12"/>
  <c r="AG120" i="12"/>
  <c r="AJ120" i="12"/>
  <c r="AP120" i="12"/>
  <c r="AU120" i="12"/>
  <c r="AZ120" i="12"/>
  <c r="AH120" i="12"/>
  <c r="AM120" i="12"/>
  <c r="AR120" i="12"/>
  <c r="AX120" i="12"/>
  <c r="AG116" i="12"/>
  <c r="AH116" i="12"/>
  <c r="AM116" i="12"/>
  <c r="AR116" i="12"/>
  <c r="AX116" i="12"/>
  <c r="AJ116" i="12"/>
  <c r="AP116" i="12"/>
  <c r="AU116" i="12"/>
  <c r="AZ116" i="12"/>
  <c r="AG112" i="12"/>
  <c r="AJ112" i="12"/>
  <c r="AP112" i="12"/>
  <c r="AU112" i="12"/>
  <c r="AZ112" i="12"/>
  <c r="AH112" i="12"/>
  <c r="AM112" i="12"/>
  <c r="AR112" i="12"/>
  <c r="AX112" i="12"/>
  <c r="AG108" i="12"/>
  <c r="AH108" i="12"/>
  <c r="AM108" i="12"/>
  <c r="AR108" i="12"/>
  <c r="AX108" i="12"/>
  <c r="AJ108" i="12"/>
  <c r="AP108" i="12"/>
  <c r="AU108" i="12"/>
  <c r="AZ108" i="12"/>
  <c r="AG104" i="12"/>
  <c r="AJ104" i="12"/>
  <c r="AP104" i="12"/>
  <c r="AU104" i="12"/>
  <c r="AZ104" i="12"/>
  <c r="AH104" i="12"/>
  <c r="AM104" i="12"/>
  <c r="AR104" i="12"/>
  <c r="AX104" i="12"/>
  <c r="AG100" i="12"/>
  <c r="AH100" i="12"/>
  <c r="AM100" i="12"/>
  <c r="AR100" i="12"/>
  <c r="AX100" i="12"/>
  <c r="AJ100" i="12"/>
  <c r="AP100" i="12"/>
  <c r="AU100" i="12"/>
  <c r="AZ100" i="12"/>
  <c r="AG96" i="12"/>
  <c r="AJ96" i="12"/>
  <c r="AP96" i="12"/>
  <c r="AU96" i="12"/>
  <c r="AZ96" i="12"/>
  <c r="AH96" i="12"/>
  <c r="AM96" i="12"/>
  <c r="AR96" i="12"/>
  <c r="AX96" i="12"/>
  <c r="AF92" i="12"/>
  <c r="AQ92" i="12"/>
  <c r="AX92" i="12"/>
  <c r="AM92" i="12"/>
  <c r="AU92" i="12"/>
  <c r="AZ92" i="12"/>
  <c r="AM88" i="12"/>
  <c r="AV88" i="12"/>
  <c r="AF88" i="12"/>
  <c r="AQ88" i="12"/>
  <c r="AZ80" i="12"/>
  <c r="AF80" i="12"/>
  <c r="AF64" i="12"/>
  <c r="AV64" i="12"/>
  <c r="AF60" i="12"/>
  <c r="AJ60" i="12"/>
  <c r="AZ60" i="12"/>
  <c r="AF56" i="12"/>
  <c r="AV56" i="12"/>
  <c r="AN52" i="12"/>
  <c r="AZ52" i="12"/>
  <c r="AN48" i="12"/>
  <c r="AR48" i="12"/>
  <c r="AF40" i="12"/>
  <c r="AJ40" i="12"/>
  <c r="AZ40" i="12"/>
  <c r="AX32" i="12"/>
  <c r="AH32" i="12"/>
  <c r="AP32" i="12"/>
  <c r="AX16" i="12"/>
  <c r="AH16" i="12"/>
  <c r="AT12" i="12"/>
  <c r="AL12" i="12"/>
  <c r="BC130" i="12"/>
  <c r="BG130" i="12"/>
  <c r="BD130" i="12"/>
  <c r="BF126" i="12"/>
  <c r="BC126" i="12"/>
  <c r="BG126" i="12"/>
  <c r="BD122" i="12"/>
  <c r="BH122" i="12"/>
  <c r="BE122" i="12"/>
  <c r="BF118" i="12"/>
  <c r="BC118" i="12"/>
  <c r="BG118" i="12"/>
  <c r="BD114" i="12"/>
  <c r="BH114" i="12"/>
  <c r="BE114" i="12"/>
  <c r="BE110" i="12"/>
  <c r="BF110" i="12"/>
  <c r="BE106" i="12"/>
  <c r="BF106" i="12"/>
  <c r="BE102" i="12"/>
  <c r="BF102" i="12"/>
  <c r="BC98" i="12"/>
  <c r="BG98" i="12"/>
  <c r="BD98" i="12"/>
  <c r="BH98" i="12"/>
  <c r="BC94" i="12"/>
  <c r="BG94" i="12"/>
  <c r="BD94" i="12"/>
  <c r="BH94" i="12"/>
  <c r="BD90" i="12"/>
  <c r="BH90" i="12"/>
  <c r="BE90" i="12"/>
  <c r="BD86" i="12"/>
  <c r="BH86" i="12"/>
  <c r="BE86" i="12"/>
  <c r="BC82" i="12"/>
  <c r="BG82" i="12"/>
  <c r="BD82" i="12"/>
  <c r="BH82" i="12"/>
  <c r="BC78" i="12"/>
  <c r="BG78" i="12"/>
  <c r="BD78" i="12"/>
  <c r="BH78" i="12"/>
  <c r="BF74" i="12"/>
  <c r="BC74" i="12"/>
  <c r="BG74" i="12"/>
  <c r="BF70" i="12"/>
  <c r="BC70" i="12"/>
  <c r="BG70" i="12"/>
  <c r="BE66" i="12"/>
  <c r="BF66" i="12"/>
  <c r="BE62" i="12"/>
  <c r="BF62" i="12"/>
  <c r="BD58" i="12"/>
  <c r="BH58" i="12"/>
  <c r="BE58" i="12"/>
  <c r="BC54" i="12"/>
  <c r="BG54" i="12"/>
  <c r="BD54" i="12"/>
  <c r="BH54" i="12"/>
  <c r="BE50" i="12"/>
  <c r="BF50" i="12"/>
  <c r="BD46" i="12"/>
  <c r="BH46" i="12"/>
  <c r="BE46" i="12"/>
  <c r="BF42" i="12"/>
  <c r="BC42" i="12"/>
  <c r="BG42" i="12"/>
  <c r="BE38" i="12"/>
  <c r="BF38" i="12"/>
  <c r="BD34" i="12"/>
  <c r="BH34" i="12"/>
  <c r="BE34" i="12"/>
  <c r="BC30" i="12"/>
  <c r="BG30" i="12"/>
  <c r="BD30" i="12"/>
  <c r="BH30" i="12"/>
  <c r="BF26" i="12"/>
  <c r="BC26" i="12"/>
  <c r="BG26" i="12"/>
  <c r="BF22" i="12"/>
  <c r="BC22" i="12"/>
  <c r="BG22" i="12"/>
  <c r="BE18" i="12"/>
  <c r="BF18" i="12"/>
  <c r="BD14" i="12"/>
  <c r="BH14" i="12"/>
  <c r="BE14" i="12"/>
  <c r="BF14" i="12"/>
  <c r="BF10" i="12"/>
  <c r="BC10" i="12"/>
  <c r="BG10" i="12"/>
  <c r="BD10" i="12"/>
  <c r="BH10" i="12"/>
  <c r="BF6" i="12"/>
  <c r="BC6" i="12"/>
  <c r="BG6" i="12"/>
  <c r="BD6" i="12"/>
  <c r="BH6" i="12"/>
  <c r="BH182" i="12"/>
  <c r="BG178" i="12"/>
  <c r="BH170" i="12"/>
  <c r="BG166" i="12"/>
  <c r="BG162" i="12"/>
  <c r="BH154" i="12"/>
  <c r="BG150" i="12"/>
  <c r="BG138" i="12"/>
  <c r="BE130" i="12"/>
  <c r="BD126" i="12"/>
  <c r="BH118" i="12"/>
  <c r="BF114" i="12"/>
  <c r="BC110" i="12"/>
  <c r="BG106" i="12"/>
  <c r="BC102" i="12"/>
  <c r="BC90" i="12"/>
  <c r="BF86" i="12"/>
  <c r="BE82" i="12"/>
  <c r="BE78" i="12"/>
  <c r="BD74" i="12"/>
  <c r="BE70" i="12"/>
  <c r="BG66" i="12"/>
  <c r="BC62" i="12"/>
  <c r="BC58" i="12"/>
  <c r="BH50" i="12"/>
  <c r="BH42" i="12"/>
  <c r="BH38" i="12"/>
  <c r="BG34" i="12"/>
  <c r="BF30" i="12"/>
  <c r="BE26" i="12"/>
  <c r="BH22" i="12"/>
  <c r="BG18" i="12"/>
  <c r="BG14" i="12"/>
  <c r="BV129" i="12"/>
  <c r="BR129" i="12"/>
  <c r="BN129" i="12"/>
  <c r="BV125" i="12"/>
  <c r="BR125" i="12"/>
  <c r="BN125" i="12"/>
  <c r="BV121" i="12"/>
  <c r="BR121" i="12"/>
  <c r="BN121" i="12"/>
  <c r="BV117" i="12"/>
  <c r="BR117" i="12"/>
  <c r="BN117" i="12"/>
  <c r="BV113" i="12"/>
  <c r="BR113" i="12"/>
  <c r="BN113" i="12"/>
  <c r="BV109" i="12"/>
  <c r="BR109" i="12"/>
  <c r="BN109" i="12"/>
  <c r="BR105" i="12"/>
  <c r="BU101" i="12"/>
  <c r="BM101" i="12"/>
  <c r="BV97" i="12"/>
  <c r="BN97" i="12"/>
  <c r="BT85" i="12"/>
  <c r="BQ73" i="12"/>
  <c r="BX69" i="12"/>
  <c r="BR61" i="12"/>
  <c r="BT57" i="12"/>
  <c r="BS53" i="12"/>
  <c r="BU9" i="12"/>
  <c r="BU137" i="12"/>
  <c r="BQ137" i="12"/>
  <c r="BU133" i="12"/>
  <c r="BQ133" i="12"/>
  <c r="BU129" i="12"/>
  <c r="BQ129" i="12"/>
  <c r="BU125" i="12"/>
  <c r="BQ125" i="12"/>
  <c r="BU121" i="12"/>
  <c r="BQ121" i="12"/>
  <c r="BU117" i="12"/>
  <c r="BQ117" i="12"/>
  <c r="BU113" i="12"/>
  <c r="BQ113" i="12"/>
  <c r="BU109" i="12"/>
  <c r="BQ109" i="12"/>
  <c r="BU97" i="12"/>
  <c r="BO105" i="12"/>
  <c r="BS105" i="12"/>
  <c r="BW105" i="12"/>
  <c r="BL105" i="12"/>
  <c r="BP105" i="12"/>
  <c r="BT105" i="12"/>
  <c r="BX105" i="12"/>
  <c r="BO101" i="12"/>
  <c r="BS101" i="12"/>
  <c r="BW101" i="12"/>
  <c r="BL101" i="12"/>
  <c r="BP101" i="12"/>
  <c r="BT101" i="12"/>
  <c r="BX101" i="12"/>
  <c r="BO97" i="12"/>
  <c r="BS97" i="12"/>
  <c r="BW97" i="12"/>
  <c r="BL97" i="12"/>
  <c r="BP97" i="12"/>
  <c r="BT97" i="12"/>
  <c r="BX97" i="12"/>
  <c r="BO93" i="12"/>
  <c r="BS93" i="12"/>
  <c r="BW93" i="12"/>
  <c r="BL93" i="12"/>
  <c r="BP93" i="12"/>
  <c r="BT93" i="12"/>
  <c r="BX93" i="12"/>
  <c r="BM93" i="12"/>
  <c r="BQ93" i="12"/>
  <c r="BU93" i="12"/>
  <c r="BN89" i="12"/>
  <c r="BR89" i="12"/>
  <c r="BV89" i="12"/>
  <c r="BO89" i="12"/>
  <c r="BS89" i="12"/>
  <c r="BW89" i="12"/>
  <c r="BL89" i="12"/>
  <c r="BP89" i="12"/>
  <c r="BT89" i="12"/>
  <c r="BX89" i="12"/>
  <c r="BM85" i="12"/>
  <c r="BQ85" i="12"/>
  <c r="BU85" i="12"/>
  <c r="BN85" i="12"/>
  <c r="BR85" i="12"/>
  <c r="BV85" i="12"/>
  <c r="BO85" i="12"/>
  <c r="BS85" i="12"/>
  <c r="BW85" i="12"/>
  <c r="BL81" i="12"/>
  <c r="BP81" i="12"/>
  <c r="BT81" i="12"/>
  <c r="BX81" i="12"/>
  <c r="BM81" i="12"/>
  <c r="BQ81" i="12"/>
  <c r="BU81" i="12"/>
  <c r="BN81" i="12"/>
  <c r="BR81" i="12"/>
  <c r="BV81" i="12"/>
  <c r="BO77" i="12"/>
  <c r="BS77" i="12"/>
  <c r="BW77" i="12"/>
  <c r="BL77" i="12"/>
  <c r="BP77" i="12"/>
  <c r="BT77" i="12"/>
  <c r="BX77" i="12"/>
  <c r="BM77" i="12"/>
  <c r="BQ77" i="12"/>
  <c r="BU77" i="12"/>
  <c r="BN73" i="12"/>
  <c r="BR73" i="12"/>
  <c r="BV73" i="12"/>
  <c r="BO73" i="12"/>
  <c r="BS73" i="12"/>
  <c r="BW73" i="12"/>
  <c r="BL73" i="12"/>
  <c r="BP73" i="12"/>
  <c r="BT73" i="12"/>
  <c r="BX73" i="12"/>
  <c r="BM69" i="12"/>
  <c r="BQ69" i="12"/>
  <c r="BU69" i="12"/>
  <c r="BN69" i="12"/>
  <c r="BR69" i="12"/>
  <c r="BV69" i="12"/>
  <c r="BO69" i="12"/>
  <c r="BS69" i="12"/>
  <c r="BW69" i="12"/>
  <c r="BL65" i="12"/>
  <c r="BP65" i="12"/>
  <c r="BT65" i="12"/>
  <c r="BX65" i="12"/>
  <c r="BM65" i="12"/>
  <c r="BQ65" i="12"/>
  <c r="BU65" i="12"/>
  <c r="BN65" i="12"/>
  <c r="BR65" i="12"/>
  <c r="BV65" i="12"/>
  <c r="BO61" i="12"/>
  <c r="BS61" i="12"/>
  <c r="BW61" i="12"/>
  <c r="BL61" i="12"/>
  <c r="BP61" i="12"/>
  <c r="BT61" i="12"/>
  <c r="BX61" i="12"/>
  <c r="BM61" i="12"/>
  <c r="BQ61" i="12"/>
  <c r="BU61" i="12"/>
  <c r="BM57" i="12"/>
  <c r="BP57" i="12"/>
  <c r="BV57" i="12"/>
  <c r="BL57" i="12"/>
  <c r="BR57" i="12"/>
  <c r="BW57" i="12"/>
  <c r="BN57" i="12"/>
  <c r="BS57" i="12"/>
  <c r="BX57" i="12"/>
  <c r="BL53" i="12"/>
  <c r="BO53" i="12"/>
  <c r="BU53" i="12"/>
  <c r="BQ53" i="12"/>
  <c r="BV53" i="12"/>
  <c r="BM53" i="12"/>
  <c r="BR53" i="12"/>
  <c r="BW53" i="12"/>
  <c r="BL49" i="12"/>
  <c r="BO49" i="12"/>
  <c r="BU49" i="12"/>
  <c r="BQ49" i="12"/>
  <c r="BV49" i="12"/>
  <c r="BM49" i="12"/>
  <c r="BR49" i="12"/>
  <c r="BW49" i="12"/>
  <c r="BL45" i="12"/>
  <c r="BO45" i="12"/>
  <c r="BU45" i="12"/>
  <c r="BQ45" i="12"/>
  <c r="BV45" i="12"/>
  <c r="BM45" i="12"/>
  <c r="BR45" i="12"/>
  <c r="BW45" i="12"/>
  <c r="BO41" i="12"/>
  <c r="BN41" i="12"/>
  <c r="BT41" i="12"/>
  <c r="BP41" i="12"/>
  <c r="BU41" i="12"/>
  <c r="BL41" i="12"/>
  <c r="BQ41" i="12"/>
  <c r="BV41" i="12"/>
  <c r="BN37" i="12"/>
  <c r="BM37" i="12"/>
  <c r="BS37" i="12"/>
  <c r="BX37" i="12"/>
  <c r="BO37" i="12"/>
  <c r="BT37" i="12"/>
  <c r="BP37" i="12"/>
  <c r="BV37" i="12"/>
  <c r="BP33" i="12"/>
  <c r="BM33" i="12"/>
  <c r="BT33" i="12"/>
  <c r="BN33" i="12"/>
  <c r="BV33" i="12"/>
  <c r="BQ33" i="12"/>
  <c r="BX33" i="12"/>
  <c r="BN29" i="12"/>
  <c r="BL29" i="12"/>
  <c r="BT29" i="12"/>
  <c r="BO29" i="12"/>
  <c r="BV29" i="12"/>
  <c r="BP29" i="12"/>
  <c r="BW29" i="12"/>
  <c r="BL25" i="12"/>
  <c r="BM25" i="12"/>
  <c r="BT25" i="12"/>
  <c r="BO25" i="12"/>
  <c r="BU25" i="12"/>
  <c r="BP25" i="12"/>
  <c r="BX25" i="12"/>
  <c r="BP21" i="12"/>
  <c r="BM21" i="12"/>
  <c r="BT21" i="12"/>
  <c r="BN21" i="12"/>
  <c r="BV21" i="12"/>
  <c r="BQ21" i="12"/>
  <c r="BX21" i="12"/>
  <c r="BO17" i="12"/>
  <c r="BP17" i="12"/>
  <c r="BW17" i="12"/>
  <c r="BR17" i="12"/>
  <c r="BX17" i="12"/>
  <c r="BL17" i="12"/>
  <c r="BS17" i="12"/>
  <c r="BM13" i="12"/>
  <c r="BP13" i="12"/>
  <c r="BW13" i="12"/>
  <c r="BQ13" i="12"/>
  <c r="BL13" i="12"/>
  <c r="BT13" i="12"/>
  <c r="BL9" i="12"/>
  <c r="BP9" i="12"/>
  <c r="BX9" i="12"/>
  <c r="BR9" i="12"/>
  <c r="BM9" i="12"/>
  <c r="BT9" i="12"/>
  <c r="BN5" i="12"/>
  <c r="BP5" i="12"/>
  <c r="BV5" i="12"/>
  <c r="BQ5" i="12"/>
  <c r="BX5" i="12"/>
  <c r="BL5" i="12"/>
  <c r="BR5" i="12"/>
  <c r="CC184" i="12"/>
  <c r="CB184" i="12"/>
  <c r="CF184" i="12"/>
  <c r="CC180" i="12"/>
  <c r="CB180" i="12"/>
  <c r="CF180" i="12"/>
  <c r="CC176" i="12"/>
  <c r="CB176" i="12"/>
  <c r="CF176" i="12"/>
  <c r="BD181" i="12"/>
  <c r="BH181" i="12"/>
  <c r="BE181" i="12"/>
  <c r="BE173" i="12"/>
  <c r="BF173" i="12"/>
  <c r="BD165" i="12"/>
  <c r="BH165" i="12"/>
  <c r="BE165" i="12"/>
  <c r="BE157" i="12"/>
  <c r="BF157" i="12"/>
  <c r="BD149" i="12"/>
  <c r="BH149" i="12"/>
  <c r="BE149" i="12"/>
  <c r="BE141" i="12"/>
  <c r="BF141" i="12"/>
  <c r="BD133" i="12"/>
  <c r="BH133" i="12"/>
  <c r="BE133" i="12"/>
  <c r="BE125" i="12"/>
  <c r="BF125" i="12"/>
  <c r="BE117" i="12"/>
  <c r="BD117" i="12"/>
  <c r="BF117" i="12"/>
  <c r="BE109" i="12"/>
  <c r="BG109" i="12"/>
  <c r="BF101" i="12"/>
  <c r="BD101" i="12"/>
  <c r="BG101" i="12"/>
  <c r="BE93" i="12"/>
  <c r="BD93" i="12"/>
  <c r="BC93" i="12"/>
  <c r="BG93" i="12"/>
  <c r="BF89" i="12"/>
  <c r="BD89" i="12"/>
  <c r="BC89" i="12"/>
  <c r="BE81" i="12"/>
  <c r="BH81" i="12"/>
  <c r="BC81" i="12"/>
  <c r="BC73" i="12"/>
  <c r="BF73" i="12"/>
  <c r="AG92" i="12"/>
  <c r="AK92" i="12"/>
  <c r="AO92" i="12"/>
  <c r="AS92" i="12"/>
  <c r="AH92" i="12"/>
  <c r="AL92" i="12"/>
  <c r="AP92" i="12"/>
  <c r="AG88" i="12"/>
  <c r="AK88" i="12"/>
  <c r="AO88" i="12"/>
  <c r="AS88" i="12"/>
  <c r="AW88" i="12"/>
  <c r="AH88" i="12"/>
  <c r="AL88" i="12"/>
  <c r="AP88" i="12"/>
  <c r="AT88" i="12"/>
  <c r="AX88" i="12"/>
  <c r="AN84" i="12"/>
  <c r="AR84" i="12"/>
  <c r="AN80" i="12"/>
  <c r="AR80" i="12"/>
  <c r="AR76" i="12"/>
  <c r="AF76" i="12"/>
  <c r="AV76" i="12"/>
  <c r="AF72" i="12"/>
  <c r="AV72" i="12"/>
  <c r="AJ72" i="12"/>
  <c r="AZ72" i="12"/>
  <c r="AF68" i="12"/>
  <c r="AV68" i="12"/>
  <c r="AJ68" i="12"/>
  <c r="AZ68" i="12"/>
  <c r="AJ64" i="12"/>
  <c r="AZ64" i="12"/>
  <c r="AN64" i="12"/>
  <c r="AN60" i="12"/>
  <c r="AR60" i="12"/>
  <c r="AN56" i="12"/>
  <c r="AR56" i="12"/>
  <c r="AR52" i="12"/>
  <c r="AF52" i="12"/>
  <c r="AV52" i="12"/>
  <c r="AF48" i="12"/>
  <c r="AV48" i="12"/>
  <c r="AJ48" i="12"/>
  <c r="AZ48" i="12"/>
  <c r="AF44" i="12"/>
  <c r="AV44" i="12"/>
  <c r="AJ44" i="12"/>
  <c r="AZ44" i="12"/>
  <c r="AN40" i="12"/>
  <c r="AR40" i="12"/>
  <c r="AV36" i="12"/>
  <c r="AZ36" i="12"/>
  <c r="AL28" i="12"/>
  <c r="AT28" i="12"/>
  <c r="AH24" i="12"/>
  <c r="AP24" i="12"/>
  <c r="AH8" i="12"/>
  <c r="AP8" i="12"/>
  <c r="BF185" i="12"/>
  <c r="BG181" i="12"/>
  <c r="BD177" i="12"/>
  <c r="BH173" i="12"/>
  <c r="BC165" i="12"/>
  <c r="BH161" i="12"/>
  <c r="BD157" i="12"/>
  <c r="BF153" i="12"/>
  <c r="BG149" i="12"/>
  <c r="BD145" i="12"/>
  <c r="BH141" i="12"/>
  <c r="BC133" i="12"/>
  <c r="BH129" i="12"/>
  <c r="BD125" i="12"/>
  <c r="BC117" i="12"/>
  <c r="BC109" i="12"/>
  <c r="BC101" i="12"/>
  <c r="BH89" i="12"/>
  <c r="AH91" i="12"/>
  <c r="AL91" i="12"/>
  <c r="AP91" i="12"/>
  <c r="AT91" i="12"/>
  <c r="AX91" i="12"/>
  <c r="AI91" i="12"/>
  <c r="AM91" i="12"/>
  <c r="AQ91" i="12"/>
  <c r="AU91" i="12"/>
  <c r="AY91" i="12"/>
  <c r="AH87" i="12"/>
  <c r="AL87" i="12"/>
  <c r="AP87" i="12"/>
  <c r="AT87" i="12"/>
  <c r="AX87" i="12"/>
  <c r="AI87" i="12"/>
  <c r="AM87" i="12"/>
  <c r="AQ87" i="12"/>
  <c r="AU87" i="12"/>
  <c r="AY87" i="12"/>
  <c r="AI83" i="12"/>
  <c r="AM83" i="12"/>
  <c r="AQ83" i="12"/>
  <c r="AU83" i="12"/>
  <c r="AY83" i="12"/>
  <c r="AF83" i="12"/>
  <c r="AJ83" i="12"/>
  <c r="AN83" i="12"/>
  <c r="AR83" i="12"/>
  <c r="AV83" i="12"/>
  <c r="AZ83" i="12"/>
  <c r="AI79" i="12"/>
  <c r="AM79" i="12"/>
  <c r="AQ79" i="12"/>
  <c r="AU79" i="12"/>
  <c r="AY79" i="12"/>
  <c r="AF79" i="12"/>
  <c r="AJ79" i="12"/>
  <c r="AN79" i="12"/>
  <c r="AR79" i="12"/>
  <c r="AV79" i="12"/>
  <c r="AZ79" i="12"/>
  <c r="AF75" i="12"/>
  <c r="AJ75" i="12"/>
  <c r="AN75" i="12"/>
  <c r="AR75" i="12"/>
  <c r="AV75" i="12"/>
  <c r="AZ75" i="12"/>
  <c r="AG75" i="12"/>
  <c r="AK75" i="12"/>
  <c r="AO75" i="12"/>
  <c r="AS75" i="12"/>
  <c r="AW75" i="12"/>
  <c r="AG71" i="12"/>
  <c r="AK71" i="12"/>
  <c r="AO71" i="12"/>
  <c r="AS71" i="12"/>
  <c r="AW71" i="12"/>
  <c r="AH71" i="12"/>
  <c r="AL71" i="12"/>
  <c r="AP71" i="12"/>
  <c r="AT71" i="12"/>
  <c r="AX71" i="12"/>
  <c r="AG67" i="12"/>
  <c r="AK67" i="12"/>
  <c r="AO67" i="12"/>
  <c r="AS67" i="12"/>
  <c r="AW67" i="12"/>
  <c r="AH67" i="12"/>
  <c r="AL67" i="12"/>
  <c r="AP67" i="12"/>
  <c r="AT67" i="12"/>
  <c r="AX67" i="12"/>
  <c r="AH63" i="12"/>
  <c r="AL63" i="12"/>
  <c r="AP63" i="12"/>
  <c r="AT63" i="12"/>
  <c r="AX63" i="12"/>
  <c r="AI63" i="12"/>
  <c r="AM63" i="12"/>
  <c r="AQ63" i="12"/>
  <c r="AU63" i="12"/>
  <c r="AY63" i="12"/>
  <c r="AI59" i="12"/>
  <c r="AM59" i="12"/>
  <c r="AQ59" i="12"/>
  <c r="AU59" i="12"/>
  <c r="AY59" i="12"/>
  <c r="AF59" i="12"/>
  <c r="AJ59" i="12"/>
  <c r="AN59" i="12"/>
  <c r="AR59" i="12"/>
  <c r="AV59" i="12"/>
  <c r="AZ59" i="12"/>
  <c r="AI55" i="12"/>
  <c r="AM55" i="12"/>
  <c r="AQ55" i="12"/>
  <c r="AU55" i="12"/>
  <c r="AY55" i="12"/>
  <c r="AF55" i="12"/>
  <c r="AJ55" i="12"/>
  <c r="AN55" i="12"/>
  <c r="AR55" i="12"/>
  <c r="AV55" i="12"/>
  <c r="AZ55" i="12"/>
  <c r="AF51" i="12"/>
  <c r="AJ51" i="12"/>
  <c r="AN51" i="12"/>
  <c r="AR51" i="12"/>
  <c r="AV51" i="12"/>
  <c r="AZ51" i="12"/>
  <c r="AG51" i="12"/>
  <c r="AK51" i="12"/>
  <c r="AO51" i="12"/>
  <c r="AS51" i="12"/>
  <c r="AW51" i="12"/>
  <c r="AG47" i="12"/>
  <c r="AK47" i="12"/>
  <c r="AO47" i="12"/>
  <c r="AS47" i="12"/>
  <c r="AW47" i="12"/>
  <c r="AH47" i="12"/>
  <c r="AL47" i="12"/>
  <c r="AP47" i="12"/>
  <c r="AT47" i="12"/>
  <c r="AX47" i="12"/>
  <c r="AG43" i="12"/>
  <c r="AK43" i="12"/>
  <c r="AO43" i="12"/>
  <c r="AS43" i="12"/>
  <c r="AW43" i="12"/>
  <c r="AH43" i="12"/>
  <c r="AL43" i="12"/>
  <c r="AP43" i="12"/>
  <c r="AT43" i="12"/>
  <c r="AX43" i="12"/>
  <c r="AI39" i="12"/>
  <c r="AM39" i="12"/>
  <c r="AQ39" i="12"/>
  <c r="AU39" i="12"/>
  <c r="AY39" i="12"/>
  <c r="AF39" i="12"/>
  <c r="AJ39" i="12"/>
  <c r="AN39" i="12"/>
  <c r="AR39" i="12"/>
  <c r="AV39" i="12"/>
  <c r="AZ39" i="12"/>
  <c r="AH35" i="12"/>
  <c r="AP35" i="12"/>
  <c r="AX35" i="12"/>
  <c r="AI35" i="12"/>
  <c r="AQ35" i="12"/>
  <c r="AY35" i="12"/>
  <c r="AH31" i="12"/>
  <c r="AP31" i="12"/>
  <c r="AX31" i="12"/>
  <c r="AI31" i="12"/>
  <c r="AQ31" i="12"/>
  <c r="AY31" i="12"/>
  <c r="AL27" i="12"/>
  <c r="AT27" i="12"/>
  <c r="AM27" i="12"/>
  <c r="AU27" i="12"/>
  <c r="AL23" i="12"/>
  <c r="AT23" i="12"/>
  <c r="AM23" i="12"/>
  <c r="AU23" i="12"/>
  <c r="AI19" i="12"/>
  <c r="AQ19" i="12"/>
  <c r="AY19" i="12"/>
  <c r="AL19" i="12"/>
  <c r="AT19" i="12"/>
  <c r="AH15" i="12"/>
  <c r="AP15" i="12"/>
  <c r="AX15" i="12"/>
  <c r="AI15" i="12"/>
  <c r="AQ15" i="12"/>
  <c r="AY15" i="12"/>
  <c r="AM11" i="12"/>
  <c r="AU11" i="12"/>
  <c r="AH11" i="12"/>
  <c r="AP11" i="12"/>
  <c r="AX11" i="12"/>
  <c r="AL7" i="12"/>
  <c r="AT7" i="12"/>
  <c r="AM7" i="12"/>
  <c r="AU7" i="12"/>
  <c r="BE4" i="12"/>
  <c r="BF181" i="12"/>
  <c r="BG173" i="12"/>
  <c r="BC157" i="12"/>
  <c r="BF149" i="12"/>
  <c r="BG141" i="12"/>
  <c r="BC125" i="12"/>
  <c r="BG89" i="12"/>
  <c r="BD185" i="12"/>
  <c r="BH185" i="12"/>
  <c r="BE185" i="12"/>
  <c r="BE177" i="12"/>
  <c r="BF177" i="12"/>
  <c r="BD169" i="12"/>
  <c r="BH169" i="12"/>
  <c r="BE169" i="12"/>
  <c r="BE161" i="12"/>
  <c r="BF161" i="12"/>
  <c r="BD153" i="12"/>
  <c r="BH153" i="12"/>
  <c r="BE153" i="12"/>
  <c r="BE145" i="12"/>
  <c r="BF145" i="12"/>
  <c r="BD137" i="12"/>
  <c r="BH137" i="12"/>
  <c r="BE137" i="12"/>
  <c r="BE129" i="12"/>
  <c r="BF129" i="12"/>
  <c r="BC121" i="12"/>
  <c r="BH121" i="12"/>
  <c r="BD121" i="12"/>
  <c r="BC113" i="12"/>
  <c r="BF113" i="12"/>
  <c r="BH113" i="12"/>
  <c r="BE105" i="12"/>
  <c r="BD105" i="12"/>
  <c r="BG105" i="12"/>
  <c r="BE97" i="12"/>
  <c r="BG97" i="12"/>
  <c r="BF85" i="12"/>
  <c r="BE85" i="12"/>
  <c r="BH85" i="12"/>
  <c r="BE77" i="12"/>
  <c r="BH77" i="12"/>
  <c r="BD77" i="12"/>
  <c r="BG77" i="12"/>
  <c r="BE61" i="12"/>
  <c r="BF61" i="12"/>
  <c r="X5" i="10"/>
  <c r="AS168" i="12"/>
  <c r="AO168" i="12"/>
  <c r="AK168" i="12"/>
  <c r="AW164" i="12"/>
  <c r="AS164" i="12"/>
  <c r="AO164" i="12"/>
  <c r="AK164" i="12"/>
  <c r="AW160" i="12"/>
  <c r="AS160" i="12"/>
  <c r="AO160" i="12"/>
  <c r="AK160" i="12"/>
  <c r="AW156" i="12"/>
  <c r="AS156" i="12"/>
  <c r="AO156" i="12"/>
  <c r="AK156" i="12"/>
  <c r="AW152" i="12"/>
  <c r="AS152" i="12"/>
  <c r="AO152" i="12"/>
  <c r="AK152" i="12"/>
  <c r="AL151" i="12"/>
  <c r="AW148" i="12"/>
  <c r="AS148" i="12"/>
  <c r="AO148" i="12"/>
  <c r="AK148" i="12"/>
  <c r="AX147" i="12"/>
  <c r="AT147" i="12"/>
  <c r="AP147" i="12"/>
  <c r="AL147" i="12"/>
  <c r="AW144" i="12"/>
  <c r="AS144" i="12"/>
  <c r="AO144" i="12"/>
  <c r="AK144" i="12"/>
  <c r="AX143" i="12"/>
  <c r="AT143" i="12"/>
  <c r="AP143" i="12"/>
  <c r="AL143" i="12"/>
  <c r="AW140" i="12"/>
  <c r="AS140" i="12"/>
  <c r="AO140" i="12"/>
  <c r="AK140" i="12"/>
  <c r="AX139" i="12"/>
  <c r="AT139" i="12"/>
  <c r="AP139" i="12"/>
  <c r="AL139" i="12"/>
  <c r="AW136" i="12"/>
  <c r="AS136" i="12"/>
  <c r="AO136" i="12"/>
  <c r="AK136" i="12"/>
  <c r="AX135" i="12"/>
  <c r="AT135" i="12"/>
  <c r="AP135" i="12"/>
  <c r="AL135" i="12"/>
  <c r="AW132" i="12"/>
  <c r="AS132" i="12"/>
  <c r="AO132" i="12"/>
  <c r="AK132" i="12"/>
  <c r="AX131" i="12"/>
  <c r="AT131" i="12"/>
  <c r="AP131" i="12"/>
  <c r="AL131" i="12"/>
  <c r="AW128" i="12"/>
  <c r="AS128" i="12"/>
  <c r="AO128" i="12"/>
  <c r="AK128" i="12"/>
  <c r="AX127" i="12"/>
  <c r="AT127" i="12"/>
  <c r="AP127" i="12"/>
  <c r="AL127" i="12"/>
  <c r="AW124" i="12"/>
  <c r="AS124" i="12"/>
  <c r="AO124" i="12"/>
  <c r="AK124" i="12"/>
  <c r="AX123" i="12"/>
  <c r="AT123" i="12"/>
  <c r="AP123" i="12"/>
  <c r="AL123" i="12"/>
  <c r="AW120" i="12"/>
  <c r="AS120" i="12"/>
  <c r="AO120" i="12"/>
  <c r="AK120" i="12"/>
  <c r="AX119" i="12"/>
  <c r="AT119" i="12"/>
  <c r="AP119" i="12"/>
  <c r="AL119" i="12"/>
  <c r="AW116" i="12"/>
  <c r="AS116" i="12"/>
  <c r="AO116" i="12"/>
  <c r="AK116" i="12"/>
  <c r="AX115" i="12"/>
  <c r="AT115" i="12"/>
  <c r="AP115" i="12"/>
  <c r="AL115" i="12"/>
  <c r="AW112" i="12"/>
  <c r="AS112" i="12"/>
  <c r="AO112" i="12"/>
  <c r="AK112" i="12"/>
  <c r="AX111" i="12"/>
  <c r="AT111" i="12"/>
  <c r="AP111" i="12"/>
  <c r="AL111" i="12"/>
  <c r="AW108" i="12"/>
  <c r="AS108" i="12"/>
  <c r="AO108" i="12"/>
  <c r="AK108" i="12"/>
  <c r="AX107" i="12"/>
  <c r="AT107" i="12"/>
  <c r="AP107" i="12"/>
  <c r="AL107" i="12"/>
  <c r="AW104" i="12"/>
  <c r="AS104" i="12"/>
  <c r="AO104" i="12"/>
  <c r="AK104" i="12"/>
  <c r="AX103" i="12"/>
  <c r="AT103" i="12"/>
  <c r="AP103" i="12"/>
  <c r="AL103" i="12"/>
  <c r="AW100" i="12"/>
  <c r="AS100" i="12"/>
  <c r="AO100" i="12"/>
  <c r="AK100" i="12"/>
  <c r="AX99" i="12"/>
  <c r="AT99" i="12"/>
  <c r="AP99" i="12"/>
  <c r="AL99" i="12"/>
  <c r="AW96" i="12"/>
  <c r="AS96" i="12"/>
  <c r="AO96" i="12"/>
  <c r="AK96" i="12"/>
  <c r="AX95" i="12"/>
  <c r="AT95" i="12"/>
  <c r="AP95" i="12"/>
  <c r="AL95" i="12"/>
  <c r="AW92" i="12"/>
  <c r="AR92" i="12"/>
  <c r="AJ92" i="12"/>
  <c r="AW91" i="12"/>
  <c r="AO91" i="12"/>
  <c r="AG91" i="12"/>
  <c r="AZ88" i="12"/>
  <c r="AR88" i="12"/>
  <c r="AJ88" i="12"/>
  <c r="AW87" i="12"/>
  <c r="AO87" i="12"/>
  <c r="AG87" i="12"/>
  <c r="AZ84" i="12"/>
  <c r="AX83" i="12"/>
  <c r="AP83" i="12"/>
  <c r="AH83" i="12"/>
  <c r="AV80" i="12"/>
  <c r="AW79" i="12"/>
  <c r="AO79" i="12"/>
  <c r="AG79" i="12"/>
  <c r="AN76" i="12"/>
  <c r="AU75" i="12"/>
  <c r="AM75" i="12"/>
  <c r="AZ71" i="12"/>
  <c r="AR71" i="12"/>
  <c r="AJ71" i="12"/>
  <c r="AR68" i="12"/>
  <c r="AV67" i="12"/>
  <c r="AN67" i="12"/>
  <c r="AF67" i="12"/>
  <c r="AR64" i="12"/>
  <c r="AV63" i="12"/>
  <c r="AN63" i="12"/>
  <c r="AF63" i="12"/>
  <c r="AV60" i="12"/>
  <c r="AW59" i="12"/>
  <c r="AO59" i="12"/>
  <c r="AG59" i="12"/>
  <c r="AJ56" i="12"/>
  <c r="AT55" i="12"/>
  <c r="AL55" i="12"/>
  <c r="AJ52" i="12"/>
  <c r="AT51" i="12"/>
  <c r="AL51" i="12"/>
  <c r="AY47" i="12"/>
  <c r="AQ47" i="12"/>
  <c r="AI47" i="12"/>
  <c r="AN44" i="12"/>
  <c r="AU43" i="12"/>
  <c r="AM43" i="12"/>
  <c r="AV40" i="12"/>
  <c r="AW39" i="12"/>
  <c r="AO39" i="12"/>
  <c r="AG39" i="12"/>
  <c r="AR36" i="12"/>
  <c r="AM35" i="12"/>
  <c r="AT31" i="12"/>
  <c r="AP27" i="12"/>
  <c r="AX23" i="12"/>
  <c r="AH23" i="12"/>
  <c r="AT20" i="12"/>
  <c r="AM19" i="12"/>
  <c r="AP16" i="12"/>
  <c r="AM15" i="12"/>
  <c r="AQ11" i="12"/>
  <c r="AQ7" i="12"/>
  <c r="BC181" i="12"/>
  <c r="BH177" i="12"/>
  <c r="BD173" i="12"/>
  <c r="BF169" i="12"/>
  <c r="BG165" i="12"/>
  <c r="BD161" i="12"/>
  <c r="BH157" i="12"/>
  <c r="BC149" i="12"/>
  <c r="BH145" i="12"/>
  <c r="BD141" i="12"/>
  <c r="BF137" i="12"/>
  <c r="BG133" i="12"/>
  <c r="BD129" i="12"/>
  <c r="BH125" i="12"/>
  <c r="BH117" i="12"/>
  <c r="BE113" i="12"/>
  <c r="BC105" i="12"/>
  <c r="BC97" i="12"/>
  <c r="BG85" i="12"/>
  <c r="BF81" i="12"/>
  <c r="BG69" i="12"/>
  <c r="BF65" i="12"/>
  <c r="BD48" i="12"/>
  <c r="BE48" i="12"/>
  <c r="BD40" i="12"/>
  <c r="BE40" i="12"/>
  <c r="BN4" i="12"/>
  <c r="BU4" i="12"/>
  <c r="BL4" i="12"/>
  <c r="BO184" i="12"/>
  <c r="BN184" i="12"/>
  <c r="BO180" i="12"/>
  <c r="BV180" i="12"/>
  <c r="BQ172" i="12"/>
  <c r="BM172" i="12"/>
  <c r="CC4" i="12"/>
  <c r="CG4" i="12"/>
  <c r="CE4" i="12"/>
  <c r="BU57" i="12"/>
  <c r="BQ57" i="12"/>
  <c r="BX53" i="12"/>
  <c r="BT53" i="12"/>
  <c r="BP53" i="12"/>
  <c r="BX49" i="12"/>
  <c r="BT49" i="12"/>
  <c r="BP49" i="12"/>
  <c r="BX45" i="12"/>
  <c r="BT45" i="12"/>
  <c r="BP45" i="12"/>
  <c r="BW41" i="12"/>
  <c r="BS41" i="12"/>
  <c r="BU37" i="12"/>
  <c r="BQ37" i="12"/>
  <c r="BL37" i="12"/>
  <c r="BU33" i="12"/>
  <c r="BX29" i="12"/>
  <c r="BS29" i="12"/>
  <c r="BW25" i="12"/>
  <c r="BQ25" i="12"/>
  <c r="BU21" i="12"/>
  <c r="BT17" i="12"/>
  <c r="BX13" i="12"/>
  <c r="BS13" i="12"/>
  <c r="BV9" i="12"/>
  <c r="BQ9" i="12"/>
  <c r="BT5" i="12"/>
  <c r="BN34" i="12"/>
  <c r="BR34" i="12"/>
  <c r="BV34" i="12"/>
  <c r="BL30" i="12"/>
  <c r="BP30" i="12"/>
  <c r="BT30" i="12"/>
  <c r="BX30" i="12"/>
  <c r="BM26" i="12"/>
  <c r="BQ26" i="12"/>
  <c r="BU26" i="12"/>
  <c r="BN22" i="12"/>
  <c r="BR22" i="12"/>
  <c r="BV22" i="12"/>
  <c r="BL18" i="12"/>
  <c r="BP18" i="12"/>
  <c r="BT18" i="12"/>
  <c r="BX18" i="12"/>
  <c r="BM14" i="12"/>
  <c r="BQ14" i="12"/>
  <c r="BU14" i="12"/>
  <c r="BN10" i="12"/>
  <c r="BR10" i="12"/>
  <c r="BV10" i="12"/>
  <c r="BN6" i="12"/>
  <c r="BR6" i="12"/>
  <c r="BV6" i="12"/>
  <c r="CA4" i="12"/>
  <c r="CD4" i="12"/>
  <c r="BO33" i="12"/>
  <c r="BS33" i="12"/>
  <c r="BW33" i="12"/>
  <c r="BM29" i="12"/>
  <c r="BQ29" i="12"/>
  <c r="BU29" i="12"/>
  <c r="BN25" i="12"/>
  <c r="BR25" i="12"/>
  <c r="BV25" i="12"/>
  <c r="BO21" i="12"/>
  <c r="BS21" i="12"/>
  <c r="BW21" i="12"/>
  <c r="BM17" i="12"/>
  <c r="BQ17" i="12"/>
  <c r="BU17" i="12"/>
  <c r="BN13" i="12"/>
  <c r="BR13" i="12"/>
  <c r="BV13" i="12"/>
  <c r="BO9" i="12"/>
  <c r="BS9" i="12"/>
  <c r="BW9" i="12"/>
  <c r="BO5" i="12"/>
  <c r="BS5" i="12"/>
  <c r="BW5" i="12"/>
  <c r="CH4" i="12"/>
  <c r="CB4" i="12"/>
  <c r="CC82" i="12"/>
  <c r="CD82" i="12"/>
  <c r="CD78" i="12"/>
  <c r="CH78" i="12"/>
  <c r="CA78" i="12"/>
  <c r="CE78" i="12"/>
  <c r="CD74" i="12"/>
  <c r="CH74" i="12"/>
  <c r="CA74" i="12"/>
  <c r="CE74" i="12"/>
  <c r="CA70" i="12"/>
  <c r="CE70" i="12"/>
  <c r="CB70" i="12"/>
  <c r="CF70" i="12"/>
  <c r="CA66" i="12"/>
  <c r="CE66" i="12"/>
  <c r="CB66" i="12"/>
  <c r="CF66" i="12"/>
  <c r="CB62" i="12"/>
  <c r="CF62" i="12"/>
  <c r="CC62" i="12"/>
  <c r="CG62" i="12"/>
  <c r="CB58" i="12"/>
  <c r="CF58" i="12"/>
  <c r="CC58" i="12"/>
  <c r="CG58" i="12"/>
  <c r="CC54" i="12"/>
  <c r="CG54" i="12"/>
  <c r="CD54" i="12"/>
  <c r="CH54" i="12"/>
  <c r="CC50" i="12"/>
  <c r="CG50" i="12"/>
  <c r="CD50" i="12"/>
  <c r="CH50" i="12"/>
  <c r="CD46" i="12"/>
  <c r="CH46" i="12"/>
  <c r="CA46" i="12"/>
  <c r="CE46" i="12"/>
  <c r="CD42" i="12"/>
  <c r="CH42" i="12"/>
  <c r="CA42" i="12"/>
  <c r="CE42" i="12"/>
  <c r="CA38" i="12"/>
  <c r="CE38" i="12"/>
  <c r="CB38" i="12"/>
  <c r="CF38" i="12"/>
  <c r="CA34" i="12"/>
  <c r="CE34" i="12"/>
  <c r="CB34" i="12"/>
  <c r="CF34" i="12"/>
  <c r="CB30" i="12"/>
  <c r="CF30" i="12"/>
  <c r="CC30" i="12"/>
  <c r="CG30" i="12"/>
  <c r="CB26" i="12"/>
  <c r="CF26" i="12"/>
  <c r="CC26" i="12"/>
  <c r="CG26" i="12"/>
  <c r="CC22" i="12"/>
  <c r="CG22" i="12"/>
  <c r="CD22" i="12"/>
  <c r="CH22" i="12"/>
  <c r="CC18" i="12"/>
  <c r="CG18" i="12"/>
  <c r="CD18" i="12"/>
  <c r="CH18" i="12"/>
  <c r="CC14" i="12"/>
  <c r="CG14" i="12"/>
  <c r="CD14" i="12"/>
  <c r="CH14" i="12"/>
  <c r="CC10" i="12"/>
  <c r="CG10" i="12"/>
  <c r="CD10" i="12"/>
  <c r="CH10" i="12"/>
  <c r="CD6" i="12"/>
  <c r="CH6" i="12"/>
  <c r="CA6" i="12"/>
  <c r="CE6" i="12"/>
  <c r="CB90" i="12"/>
  <c r="CG86" i="12"/>
  <c r="CC86" i="12"/>
  <c r="CG82" i="12"/>
  <c r="CA82" i="12"/>
  <c r="CC78" i="12"/>
  <c r="CC74" i="12"/>
  <c r="CG70" i="12"/>
  <c r="CG66" i="12"/>
  <c r="CH62" i="12"/>
  <c r="CH58" i="12"/>
  <c r="CA54" i="12"/>
  <c r="CA50" i="12"/>
  <c r="CC46" i="12"/>
  <c r="CC42" i="12"/>
  <c r="CG38" i="12"/>
  <c r="CG34" i="12"/>
  <c r="CH30" i="12"/>
  <c r="CH26" i="12"/>
  <c r="CA22" i="12"/>
  <c r="CA18" i="12"/>
  <c r="CA14" i="12"/>
  <c r="CA10" i="12"/>
  <c r="CC6" i="12"/>
  <c r="CF186" i="12"/>
  <c r="CH182" i="12"/>
  <c r="CF178" i="12"/>
  <c r="CH174" i="12"/>
  <c r="CE170" i="12"/>
  <c r="CF166" i="12"/>
  <c r="CG162" i="12"/>
  <c r="CH158" i="12"/>
  <c r="CE154" i="12"/>
  <c r="CF150" i="12"/>
  <c r="CF146" i="12"/>
  <c r="CG142" i="12"/>
  <c r="CG138" i="12"/>
  <c r="CH134" i="12"/>
  <c r="CH130" i="12"/>
  <c r="CE126" i="12"/>
  <c r="CE122" i="12"/>
  <c r="CF118" i="12"/>
  <c r="CF114" i="12"/>
  <c r="CF113" i="12"/>
  <c r="CG110" i="12"/>
  <c r="CG109" i="12"/>
  <c r="CG106" i="12"/>
  <c r="CG105" i="12"/>
  <c r="CH102" i="12"/>
  <c r="CH101" i="12"/>
  <c r="CH98" i="12"/>
  <c r="CH97" i="12"/>
  <c r="CE94" i="12"/>
  <c r="CE93" i="12"/>
  <c r="CE90" i="12"/>
  <c r="CF86" i="12"/>
  <c r="CF82" i="12"/>
  <c r="CB78" i="12"/>
  <c r="CB74" i="12"/>
  <c r="CD70" i="12"/>
  <c r="CD66" i="12"/>
  <c r="CE62" i="12"/>
  <c r="CE58" i="12"/>
  <c r="CF54" i="12"/>
  <c r="CF50" i="12"/>
  <c r="CB46" i="12"/>
  <c r="CB42" i="12"/>
  <c r="CD38" i="12"/>
  <c r="CD34" i="12"/>
  <c r="CE30" i="12"/>
  <c r="CE26" i="12"/>
  <c r="CF22" i="12"/>
  <c r="CF18" i="12"/>
  <c r="CF14" i="12"/>
  <c r="CF10" i="12"/>
  <c r="CB6" i="12"/>
  <c r="M102" i="19"/>
  <c r="M106" i="19"/>
  <c r="M182" i="19"/>
  <c r="M184" i="19"/>
  <c r="M188" i="19"/>
  <c r="M140" i="19"/>
  <c r="M160" i="19"/>
  <c r="M173" i="19"/>
  <c r="M152" i="19"/>
  <c r="M16" i="19"/>
  <c r="M24" i="19"/>
  <c r="M43" i="19"/>
  <c r="M47" i="19"/>
  <c r="M83" i="19"/>
  <c r="M87" i="19"/>
  <c r="M91" i="19"/>
  <c r="X46" i="19"/>
  <c r="X179" i="19"/>
  <c r="M5" i="19"/>
  <c r="M142" i="19"/>
  <c r="M180" i="19"/>
  <c r="M13" i="19"/>
  <c r="M187" i="19"/>
  <c r="M60" i="19"/>
  <c r="M64" i="19"/>
  <c r="M68" i="19"/>
  <c r="M72" i="19"/>
  <c r="M76" i="19"/>
  <c r="M80" i="19"/>
  <c r="M26" i="19"/>
  <c r="M33" i="19"/>
  <c r="M41" i="19"/>
  <c r="M101" i="19"/>
  <c r="M131" i="19"/>
  <c r="M89" i="19"/>
  <c r="M170" i="19"/>
  <c r="M7" i="19"/>
  <c r="M168" i="19"/>
  <c r="M130" i="19"/>
  <c r="M49" i="19"/>
  <c r="M104" i="19"/>
  <c r="M105" i="19"/>
  <c r="M128" i="19"/>
  <c r="X19" i="19"/>
  <c r="M146" i="19"/>
  <c r="M172" i="19"/>
  <c r="X175" i="19"/>
  <c r="X13" i="19"/>
  <c r="X82" i="19"/>
  <c r="M88" i="19"/>
  <c r="M92" i="19"/>
  <c r="M96" i="19"/>
  <c r="M100" i="19"/>
  <c r="X105" i="19"/>
  <c r="X109" i="19"/>
  <c r="X113" i="19"/>
  <c r="X119" i="19"/>
  <c r="W128" i="19"/>
  <c r="X132" i="19"/>
  <c r="M132" i="19"/>
  <c r="M136" i="19"/>
  <c r="X163" i="19"/>
  <c r="M11" i="19"/>
  <c r="M19" i="19"/>
  <c r="W43" i="19"/>
  <c r="M50" i="19"/>
  <c r="M58" i="19"/>
  <c r="M62" i="19"/>
  <c r="M70" i="19"/>
  <c r="M74" i="19"/>
  <c r="M78" i="19"/>
  <c r="M81" i="19"/>
  <c r="M82" i="19"/>
  <c r="X97" i="19"/>
  <c r="M107" i="19"/>
  <c r="M119" i="19"/>
  <c r="X126" i="19"/>
  <c r="M138" i="19"/>
  <c r="M171" i="19"/>
  <c r="M12" i="19"/>
  <c r="M18" i="19"/>
  <c r="W41" i="19"/>
  <c r="X91" i="19"/>
  <c r="M122" i="19"/>
  <c r="W125" i="19"/>
  <c r="X5" i="19"/>
  <c r="W6" i="19"/>
  <c r="X6" i="19"/>
  <c r="M6" i="19"/>
  <c r="X9" i="19"/>
  <c r="X12" i="19"/>
  <c r="W13" i="19"/>
  <c r="W19" i="19"/>
  <c r="W25" i="19"/>
  <c r="X28" i="19"/>
  <c r="W31" i="19"/>
  <c r="W32" i="19"/>
  <c r="X32" i="19"/>
  <c r="M32" i="19"/>
  <c r="X40" i="19"/>
  <c r="M51" i="19"/>
  <c r="W59" i="19"/>
  <c r="X59" i="19"/>
  <c r="M59" i="19"/>
  <c r="W63" i="19"/>
  <c r="X63" i="19"/>
  <c r="M63" i="19"/>
  <c r="X86" i="19"/>
  <c r="M90" i="19"/>
  <c r="X117" i="19"/>
  <c r="X121" i="19"/>
  <c r="X123" i="19"/>
  <c r="X127" i="19"/>
  <c r="W142" i="19"/>
  <c r="X148" i="19"/>
  <c r="X156" i="19"/>
  <c r="M186" i="19"/>
  <c r="M15" i="19"/>
  <c r="W35" i="19"/>
  <c r="X41" i="19"/>
  <c r="M118" i="19"/>
  <c r="W126" i="19"/>
  <c r="M126" i="19"/>
  <c r="M144" i="19"/>
  <c r="W146" i="19"/>
  <c r="W151" i="19"/>
  <c r="M151" i="19"/>
  <c r="W155" i="19"/>
  <c r="M155" i="19"/>
  <c r="W159" i="19"/>
  <c r="M159" i="19"/>
  <c r="W163" i="19"/>
  <c r="M163" i="19"/>
  <c r="X169" i="19"/>
  <c r="X187" i="19"/>
  <c r="M14" i="19"/>
  <c r="X23" i="19"/>
  <c r="X29" i="19"/>
  <c r="X50" i="19"/>
  <c r="X68" i="19"/>
  <c r="X72" i="19"/>
  <c r="X76" i="19"/>
  <c r="X80" i="19"/>
  <c r="X89" i="19"/>
  <c r="M108" i="19"/>
  <c r="M116" i="19"/>
  <c r="M117" i="19"/>
  <c r="M120" i="19"/>
  <c r="M121" i="19"/>
  <c r="W138" i="19"/>
  <c r="M150" i="19"/>
  <c r="M169" i="19"/>
  <c r="M178" i="19"/>
  <c r="X181" i="19"/>
  <c r="W23" i="19"/>
  <c r="W29" i="19"/>
  <c r="W39" i="19"/>
  <c r="W40" i="19"/>
  <c r="M40" i="19"/>
  <c r="W67" i="19"/>
  <c r="W71" i="19"/>
  <c r="W75" i="19"/>
  <c r="W79" i="19"/>
  <c r="W86" i="19"/>
  <c r="L86" i="19" s="1"/>
  <c r="M86" i="19"/>
  <c r="W89" i="19"/>
  <c r="W91" i="19"/>
  <c r="L91" i="19" s="1"/>
  <c r="M94" i="19"/>
  <c r="M98" i="19"/>
  <c r="X103" i="19"/>
  <c r="M110" i="19"/>
  <c r="M114" i="19"/>
  <c r="X116" i="19"/>
  <c r="X118" i="19"/>
  <c r="X120" i="19"/>
  <c r="X122" i="19"/>
  <c r="M148" i="19"/>
  <c r="X155" i="19"/>
  <c r="W156" i="19"/>
  <c r="X159" i="19"/>
  <c r="X167" i="19"/>
  <c r="W187" i="19"/>
  <c r="X7" i="19"/>
  <c r="W8" i="19"/>
  <c r="X8" i="19"/>
  <c r="M8" i="19"/>
  <c r="M9" i="19"/>
  <c r="W17" i="19"/>
  <c r="X30" i="19"/>
  <c r="M31" i="19"/>
  <c r="W37" i="19"/>
  <c r="W47" i="19"/>
  <c r="W48" i="19"/>
  <c r="X48" i="19"/>
  <c r="M48" i="19"/>
  <c r="W49" i="19"/>
  <c r="W57" i="19"/>
  <c r="X57" i="19"/>
  <c r="M57" i="19"/>
  <c r="W61" i="19"/>
  <c r="X61" i="19"/>
  <c r="M61" i="19"/>
  <c r="W65" i="19"/>
  <c r="X65" i="19"/>
  <c r="M66" i="19"/>
  <c r="X95" i="19"/>
  <c r="X99" i="19"/>
  <c r="X101" i="19"/>
  <c r="X111" i="19"/>
  <c r="X115" i="19"/>
  <c r="W130" i="19"/>
  <c r="W134" i="19"/>
  <c r="M134" i="19"/>
  <c r="M153" i="19"/>
  <c r="W157" i="19"/>
  <c r="M157" i="19"/>
  <c r="M161" i="19"/>
  <c r="W165" i="19"/>
  <c r="X173" i="19"/>
  <c r="W174" i="19"/>
  <c r="X174" i="19"/>
  <c r="M174" i="19"/>
  <c r="X177" i="19"/>
  <c r="X185" i="19"/>
  <c r="X21" i="19"/>
  <c r="X27" i="19"/>
  <c r="W33" i="19"/>
  <c r="X33" i="19"/>
  <c r="M35" i="19"/>
  <c r="X38" i="19"/>
  <c r="M39" i="19"/>
  <c r="W45" i="19"/>
  <c r="W53" i="19"/>
  <c r="W54" i="19"/>
  <c r="X54" i="19"/>
  <c r="W56" i="19"/>
  <c r="X66" i="19"/>
  <c r="W69" i="19"/>
  <c r="X70" i="19"/>
  <c r="W73" i="19"/>
  <c r="X74" i="19"/>
  <c r="W77" i="19"/>
  <c r="X78" i="19"/>
  <c r="W83" i="19"/>
  <c r="W92" i="19"/>
  <c r="X92" i="19"/>
  <c r="W96" i="19"/>
  <c r="X96" i="19"/>
  <c r="M103" i="19"/>
  <c r="X107" i="19"/>
  <c r="M112" i="19"/>
  <c r="M147" i="19"/>
  <c r="W150" i="19"/>
  <c r="W154" i="19"/>
  <c r="X154" i="19"/>
  <c r="W158" i="19"/>
  <c r="X158" i="19"/>
  <c r="W162" i="19"/>
  <c r="X162" i="19"/>
  <c r="X166" i="19"/>
  <c r="M167" i="19"/>
  <c r="W171" i="19"/>
  <c r="X183" i="19"/>
  <c r="W5" i="19"/>
  <c r="W7" i="19"/>
  <c r="W9" i="19"/>
  <c r="W15" i="19"/>
  <c r="X15" i="19"/>
  <c r="M22" i="19"/>
  <c r="W28" i="19"/>
  <c r="M28" i="19"/>
  <c r="W30" i="19"/>
  <c r="M30" i="19"/>
  <c r="X31" i="19"/>
  <c r="W38" i="19"/>
  <c r="M38" i="19"/>
  <c r="X39" i="19"/>
  <c r="L39" i="19" s="1"/>
  <c r="W46" i="19"/>
  <c r="M46" i="19"/>
  <c r="X47" i="19"/>
  <c r="L47" i="19" s="1"/>
  <c r="W50" i="19"/>
  <c r="W55" i="19"/>
  <c r="M55" i="19"/>
  <c r="M56" i="19"/>
  <c r="W70" i="19"/>
  <c r="M10" i="19"/>
  <c r="W11" i="19"/>
  <c r="X11" i="19"/>
  <c r="W14" i="19"/>
  <c r="X14" i="19"/>
  <c r="X17" i="19"/>
  <c r="W20" i="19"/>
  <c r="X20" i="19"/>
  <c r="M20" i="19"/>
  <c r="X25" i="19"/>
  <c r="W26" i="19"/>
  <c r="W36" i="19"/>
  <c r="X36" i="19"/>
  <c r="M36" i="19"/>
  <c r="X37" i="19"/>
  <c r="W44" i="19"/>
  <c r="X44" i="19"/>
  <c r="M44" i="19"/>
  <c r="X45" i="19"/>
  <c r="L45" i="19" s="1"/>
  <c r="W52" i="19"/>
  <c r="X52" i="19"/>
  <c r="W58" i="19"/>
  <c r="X58" i="19"/>
  <c r="W60" i="19"/>
  <c r="X60" i="19"/>
  <c r="W62" i="19"/>
  <c r="X62" i="19"/>
  <c r="W64" i="19"/>
  <c r="X64" i="19"/>
  <c r="W66" i="19"/>
  <c r="W68" i="19"/>
  <c r="L68" i="19" s="1"/>
  <c r="W10" i="19"/>
  <c r="X10" i="19"/>
  <c r="X16" i="19"/>
  <c r="M17" i="19"/>
  <c r="W18" i="19"/>
  <c r="X18" i="19"/>
  <c r="W21" i="19"/>
  <c r="M21" i="19"/>
  <c r="M23" i="19"/>
  <c r="M25" i="19"/>
  <c r="W27" i="19"/>
  <c r="M27" i="19"/>
  <c r="M29" i="19"/>
  <c r="W34" i="19"/>
  <c r="X34" i="19"/>
  <c r="M34" i="19"/>
  <c r="X35" i="19"/>
  <c r="M37" i="19"/>
  <c r="W42" i="19"/>
  <c r="X42" i="19"/>
  <c r="M42" i="19"/>
  <c r="X43" i="19"/>
  <c r="M45" i="19"/>
  <c r="M52" i="19"/>
  <c r="X53" i="19"/>
  <c r="M53" i="19"/>
  <c r="X85" i="19"/>
  <c r="X93" i="19"/>
  <c r="W72" i="19"/>
  <c r="L72" i="19" s="1"/>
  <c r="W74" i="19"/>
  <c r="W76" i="19"/>
  <c r="W78" i="19"/>
  <c r="W80" i="19"/>
  <c r="W81" i="19"/>
  <c r="X83" i="19"/>
  <c r="X84" i="19"/>
  <c r="W85" i="19"/>
  <c r="M85" i="19"/>
  <c r="W93" i="19"/>
  <c r="M93" i="19"/>
  <c r="W95" i="19"/>
  <c r="M95" i="19"/>
  <c r="W97" i="19"/>
  <c r="M97" i="19"/>
  <c r="W99" i="19"/>
  <c r="M99" i="19"/>
  <c r="W100" i="19"/>
  <c r="X100" i="19"/>
  <c r="W104" i="19"/>
  <c r="X104" i="19"/>
  <c r="W123" i="19"/>
  <c r="M124" i="19"/>
  <c r="M127" i="19"/>
  <c r="W131" i="19"/>
  <c r="X131" i="19"/>
  <c r="W133" i="19"/>
  <c r="X133" i="19"/>
  <c r="M135" i="19"/>
  <c r="W137" i="19"/>
  <c r="X137" i="19"/>
  <c r="X138" i="19"/>
  <c r="W140" i="19"/>
  <c r="W143" i="19"/>
  <c r="X143" i="19"/>
  <c r="W144" i="19"/>
  <c r="W101" i="19"/>
  <c r="W103" i="19"/>
  <c r="W105" i="19"/>
  <c r="W107" i="19"/>
  <c r="W108" i="19"/>
  <c r="X108" i="19"/>
  <c r="W112" i="19"/>
  <c r="X112" i="19"/>
  <c r="W117" i="19"/>
  <c r="W124" i="19"/>
  <c r="W127" i="19"/>
  <c r="W129" i="19"/>
  <c r="X129" i="19"/>
  <c r="X130" i="19"/>
  <c r="W132" i="19"/>
  <c r="W135" i="19"/>
  <c r="X135" i="19"/>
  <c r="W136" i="19"/>
  <c r="M164" i="19"/>
  <c r="W166" i="19"/>
  <c r="M166" i="19"/>
  <c r="X171" i="19"/>
  <c r="M65" i="19"/>
  <c r="X67" i="19"/>
  <c r="M67" i="19"/>
  <c r="X69" i="19"/>
  <c r="M69" i="19"/>
  <c r="X71" i="19"/>
  <c r="L71" i="19" s="1"/>
  <c r="M71" i="19"/>
  <c r="X73" i="19"/>
  <c r="M73" i="19"/>
  <c r="X75" i="19"/>
  <c r="M75" i="19"/>
  <c r="X77" i="19"/>
  <c r="M77" i="19"/>
  <c r="X79" i="19"/>
  <c r="M79" i="19"/>
  <c r="M84" i="19"/>
  <c r="W87" i="19"/>
  <c r="X87" i="19"/>
  <c r="W109" i="19"/>
  <c r="M109" i="19"/>
  <c r="W111" i="19"/>
  <c r="M111" i="19"/>
  <c r="W113" i="19"/>
  <c r="M113" i="19"/>
  <c r="X114" i="19"/>
  <c r="W115" i="19"/>
  <c r="M115" i="19"/>
  <c r="W116" i="19"/>
  <c r="W120" i="19"/>
  <c r="M123" i="19"/>
  <c r="M139" i="19"/>
  <c r="X140" i="19"/>
  <c r="W147" i="19"/>
  <c r="X147" i="19"/>
  <c r="W149" i="19"/>
  <c r="X149" i="19"/>
  <c r="W152" i="19"/>
  <c r="X152" i="19"/>
  <c r="W153" i="19"/>
  <c r="W160" i="19"/>
  <c r="X160" i="19"/>
  <c r="W161" i="19"/>
  <c r="W167" i="19"/>
  <c r="W169" i="19"/>
  <c r="W173" i="19"/>
  <c r="W175" i="19"/>
  <c r="M175" i="19"/>
  <c r="W177" i="19"/>
  <c r="M177" i="19"/>
  <c r="W178" i="19"/>
  <c r="X178" i="19"/>
  <c r="W182" i="19"/>
  <c r="X182" i="19"/>
  <c r="W139" i="19"/>
  <c r="X139" i="19"/>
  <c r="W141" i="19"/>
  <c r="X141" i="19"/>
  <c r="M143" i="19"/>
  <c r="W145" i="19"/>
  <c r="X145" i="19"/>
  <c r="X146" i="19"/>
  <c r="W148" i="19"/>
  <c r="X165" i="19"/>
  <c r="W179" i="19"/>
  <c r="M179" i="19"/>
  <c r="W181" i="19"/>
  <c r="M181" i="19"/>
  <c r="W183" i="19"/>
  <c r="M183" i="19"/>
  <c r="W185" i="19"/>
  <c r="M185" i="19"/>
  <c r="W186" i="19"/>
  <c r="X186" i="19"/>
  <c r="X26" i="19"/>
  <c r="W12" i="19"/>
  <c r="W16" i="19"/>
  <c r="W24" i="19"/>
  <c r="X24" i="19"/>
  <c r="W22" i="19"/>
  <c r="X22" i="19"/>
  <c r="W51" i="19"/>
  <c r="X49" i="19"/>
  <c r="X56" i="19"/>
  <c r="X51" i="19"/>
  <c r="M54" i="19"/>
  <c r="X55" i="19"/>
  <c r="X81" i="19"/>
  <c r="W82" i="19"/>
  <c r="W88" i="19"/>
  <c r="X88" i="19"/>
  <c r="W90" i="19"/>
  <c r="X90" i="19"/>
  <c r="W98" i="19"/>
  <c r="X98" i="19"/>
  <c r="W106" i="19"/>
  <c r="X106" i="19"/>
  <c r="W114" i="19"/>
  <c r="W119" i="19"/>
  <c r="W122" i="19"/>
  <c r="X125" i="19"/>
  <c r="W121" i="19"/>
  <c r="W84" i="19"/>
  <c r="W94" i="19"/>
  <c r="X94" i="19"/>
  <c r="W102" i="19"/>
  <c r="X102" i="19"/>
  <c r="W110" i="19"/>
  <c r="X110" i="19"/>
  <c r="W118" i="19"/>
  <c r="M125" i="19"/>
  <c r="X128" i="19"/>
  <c r="M129" i="19"/>
  <c r="X134" i="19"/>
  <c r="M137" i="19"/>
  <c r="X142" i="19"/>
  <c r="M145" i="19"/>
  <c r="X150" i="19"/>
  <c r="X136" i="19"/>
  <c r="X144" i="19"/>
  <c r="X124" i="19"/>
  <c r="M133" i="19"/>
  <c r="M141" i="19"/>
  <c r="M149" i="19"/>
  <c r="M154" i="19"/>
  <c r="X157" i="19"/>
  <c r="M162" i="19"/>
  <c r="X151" i="19"/>
  <c r="M156" i="19"/>
  <c r="X161" i="19"/>
  <c r="X153" i="19"/>
  <c r="M158" i="19"/>
  <c r="W164" i="19"/>
  <c r="M165" i="19"/>
  <c r="W172" i="19"/>
  <c r="X172" i="19"/>
  <c r="W184" i="19"/>
  <c r="X184" i="19"/>
  <c r="W170" i="19"/>
  <c r="X170" i="19"/>
  <c r="X164" i="19"/>
  <c r="W168" i="19"/>
  <c r="X168" i="19"/>
  <c r="W176" i="19"/>
  <c r="X176" i="19"/>
  <c r="W180" i="19"/>
  <c r="X180" i="19"/>
  <c r="W188" i="19"/>
  <c r="X188" i="19"/>
  <c r="D1136" i="18"/>
  <c r="CB172" i="12"/>
  <c r="CC172" i="12"/>
  <c r="CB168" i="12"/>
  <c r="CF168" i="12"/>
  <c r="CC168" i="12"/>
  <c r="CG168" i="12"/>
  <c r="CB164" i="12"/>
  <c r="CF164" i="12"/>
  <c r="CC164" i="12"/>
  <c r="CG164" i="12"/>
  <c r="CB160" i="12"/>
  <c r="CF160" i="12"/>
  <c r="CC160" i="12"/>
  <c r="CG160" i="12"/>
  <c r="CB156" i="12"/>
  <c r="CF156" i="12"/>
  <c r="CC156" i="12"/>
  <c r="CG156" i="12"/>
  <c r="CD156" i="12"/>
  <c r="CB152" i="12"/>
  <c r="CF152" i="12"/>
  <c r="CC152" i="12"/>
  <c r="CG152" i="12"/>
  <c r="CD152" i="12"/>
  <c r="CH152" i="12"/>
  <c r="CB148" i="12"/>
  <c r="CF148" i="12"/>
  <c r="CC148" i="12"/>
  <c r="CG148" i="12"/>
  <c r="CD148" i="12"/>
  <c r="CH148" i="12"/>
  <c r="CB144" i="12"/>
  <c r="CF144" i="12"/>
  <c r="CC144" i="12"/>
  <c r="CG144" i="12"/>
  <c r="CD144" i="12"/>
  <c r="CH144" i="12"/>
  <c r="CB140" i="12"/>
  <c r="CF140" i="12"/>
  <c r="CC140" i="12"/>
  <c r="CG140" i="12"/>
  <c r="CD140" i="12"/>
  <c r="CH140" i="12"/>
  <c r="CB136" i="12"/>
  <c r="CF136" i="12"/>
  <c r="CC136" i="12"/>
  <c r="CG136" i="12"/>
  <c r="CD136" i="12"/>
  <c r="CH136" i="12"/>
  <c r="CB132" i="12"/>
  <c r="CF132" i="12"/>
  <c r="CC132" i="12"/>
  <c r="CG132" i="12"/>
  <c r="CD132" i="12"/>
  <c r="CH132" i="12"/>
  <c r="CB128" i="12"/>
  <c r="CF128" i="12"/>
  <c r="CC128" i="12"/>
  <c r="CG128" i="12"/>
  <c r="CD128" i="12"/>
  <c r="CH128" i="12"/>
  <c r="CB124" i="12"/>
  <c r="CF124" i="12"/>
  <c r="CC124" i="12"/>
  <c r="CG124" i="12"/>
  <c r="CD124" i="12"/>
  <c r="CH124" i="12"/>
  <c r="CB120" i="12"/>
  <c r="CF120" i="12"/>
  <c r="CC120" i="12"/>
  <c r="CG120" i="12"/>
  <c r="CD120" i="12"/>
  <c r="CH120" i="12"/>
  <c r="CB116" i="12"/>
  <c r="CF116" i="12"/>
  <c r="CC116" i="12"/>
  <c r="CG116" i="12"/>
  <c r="CD116" i="12"/>
  <c r="CH116" i="12"/>
  <c r="CB112" i="12"/>
  <c r="CF112" i="12"/>
  <c r="CC112" i="12"/>
  <c r="CG112" i="12"/>
  <c r="CD112" i="12"/>
  <c r="CH112" i="12"/>
  <c r="CB108" i="12"/>
  <c r="CF108" i="12"/>
  <c r="CC108" i="12"/>
  <c r="CG108" i="12"/>
  <c r="CD108" i="12"/>
  <c r="CH108" i="12"/>
  <c r="CB104" i="12"/>
  <c r="CF104" i="12"/>
  <c r="CC104" i="12"/>
  <c r="CG104" i="12"/>
  <c r="CD104" i="12"/>
  <c r="CH104" i="12"/>
  <c r="CB100" i="12"/>
  <c r="CF100" i="12"/>
  <c r="CC100" i="12"/>
  <c r="CG100" i="12"/>
  <c r="CD100" i="12"/>
  <c r="CH100" i="12"/>
  <c r="CB96" i="12"/>
  <c r="CF96" i="12"/>
  <c r="CC96" i="12"/>
  <c r="CG96" i="12"/>
  <c r="CD96" i="12"/>
  <c r="CH96" i="12"/>
  <c r="CB92" i="12"/>
  <c r="CF92" i="12"/>
  <c r="CC92" i="12"/>
  <c r="CG92" i="12"/>
  <c r="CD92" i="12"/>
  <c r="CH92" i="12"/>
  <c r="CB88" i="12"/>
  <c r="CF88" i="12"/>
  <c r="CC88" i="12"/>
  <c r="CG88" i="12"/>
  <c r="CD88" i="12"/>
  <c r="CH88" i="12"/>
  <c r="CB84" i="12"/>
  <c r="CF84" i="12"/>
  <c r="CC84" i="12"/>
  <c r="CG84" i="12"/>
  <c r="CD84" i="12"/>
  <c r="CH84" i="12"/>
  <c r="CB80" i="12"/>
  <c r="CF80" i="12"/>
  <c r="CC80" i="12"/>
  <c r="CG80" i="12"/>
  <c r="CD80" i="12"/>
  <c r="CH80" i="12"/>
  <c r="CB76" i="12"/>
  <c r="CF76" i="12"/>
  <c r="CC76" i="12"/>
  <c r="CG76" i="12"/>
  <c r="CD76" i="12"/>
  <c r="CH76" i="12"/>
  <c r="CB72" i="12"/>
  <c r="CF72" i="12"/>
  <c r="CC72" i="12"/>
  <c r="CG72" i="12"/>
  <c r="CD72" i="12"/>
  <c r="CH72" i="12"/>
  <c r="CB68" i="12"/>
  <c r="CF68" i="12"/>
  <c r="CC68" i="12"/>
  <c r="CG68" i="12"/>
  <c r="CD68" i="12"/>
  <c r="CH68" i="12"/>
  <c r="CB64" i="12"/>
  <c r="CF64" i="12"/>
  <c r="CC64" i="12"/>
  <c r="CG64" i="12"/>
  <c r="CD64" i="12"/>
  <c r="CH64" i="12"/>
  <c r="CB60" i="12"/>
  <c r="CF60" i="12"/>
  <c r="CC60" i="12"/>
  <c r="CG60" i="12"/>
  <c r="CD60" i="12"/>
  <c r="CH60" i="12"/>
  <c r="CB56" i="12"/>
  <c r="CF56" i="12"/>
  <c r="CC56" i="12"/>
  <c r="CG56" i="12"/>
  <c r="CD56" i="12"/>
  <c r="CH56" i="12"/>
  <c r="CB52" i="12"/>
  <c r="CF52" i="12"/>
  <c r="CC52" i="12"/>
  <c r="CG52" i="12"/>
  <c r="CD52" i="12"/>
  <c r="CH52" i="12"/>
  <c r="CB48" i="12"/>
  <c r="CF48" i="12"/>
  <c r="CC48" i="12"/>
  <c r="CG48" i="12"/>
  <c r="CD48" i="12"/>
  <c r="CH48" i="12"/>
  <c r="CB44" i="12"/>
  <c r="CF44" i="12"/>
  <c r="CC44" i="12"/>
  <c r="CG44" i="12"/>
  <c r="CD44" i="12"/>
  <c r="CH44" i="12"/>
  <c r="CB40" i="12"/>
  <c r="CF40" i="12"/>
  <c r="CC40" i="12"/>
  <c r="CG40" i="12"/>
  <c r="CD40" i="12"/>
  <c r="CH40" i="12"/>
  <c r="CB36" i="12"/>
  <c r="CF36" i="12"/>
  <c r="CC36" i="12"/>
  <c r="CG36" i="12"/>
  <c r="CD36" i="12"/>
  <c r="CH36" i="12"/>
  <c r="CB32" i="12"/>
  <c r="CF32" i="12"/>
  <c r="CC32" i="12"/>
  <c r="CG32" i="12"/>
  <c r="CD32" i="12"/>
  <c r="CH32" i="12"/>
  <c r="CB28" i="12"/>
  <c r="CF28" i="12"/>
  <c r="CC28" i="12"/>
  <c r="CG28" i="12"/>
  <c r="CD28" i="12"/>
  <c r="CH28" i="12"/>
  <c r="CB24" i="12"/>
  <c r="CF24" i="12"/>
  <c r="CC24" i="12"/>
  <c r="CG24" i="12"/>
  <c r="CD24" i="12"/>
  <c r="CH24" i="12"/>
  <c r="CB20" i="12"/>
  <c r="CF20" i="12"/>
  <c r="CC20" i="12"/>
  <c r="CG20" i="12"/>
  <c r="CD20" i="12"/>
  <c r="CH20" i="12"/>
  <c r="CB8" i="12"/>
  <c r="CF8" i="12"/>
  <c r="CC8" i="12"/>
  <c r="CG8" i="12"/>
  <c r="CD8" i="12"/>
  <c r="CH8" i="12"/>
  <c r="CE184" i="12"/>
  <c r="CA184" i="12"/>
  <c r="CE180" i="12"/>
  <c r="CA180" i="12"/>
  <c r="CE176" i="12"/>
  <c r="CA176" i="12"/>
  <c r="CE172" i="12"/>
  <c r="CE168" i="12"/>
  <c r="CE164" i="12"/>
  <c r="CE160" i="12"/>
  <c r="CE156" i="12"/>
  <c r="CE148" i="12"/>
  <c r="CE140" i="12"/>
  <c r="CE132" i="12"/>
  <c r="CE124" i="12"/>
  <c r="CE116" i="12"/>
  <c r="CE108" i="12"/>
  <c r="CE100" i="12"/>
  <c r="CE92" i="12"/>
  <c r="CE84" i="12"/>
  <c r="CE76" i="12"/>
  <c r="CE68" i="12"/>
  <c r="CE60" i="12"/>
  <c r="CE52" i="12"/>
  <c r="CE44" i="12"/>
  <c r="CE36" i="12"/>
  <c r="CE28" i="12"/>
  <c r="CE20" i="12"/>
  <c r="CE12" i="12"/>
  <c r="CB16" i="12"/>
  <c r="CF16" i="12"/>
  <c r="CC16" i="12"/>
  <c r="CG16" i="12"/>
  <c r="CD16" i="12"/>
  <c r="CH16" i="12"/>
  <c r="CH184" i="12"/>
  <c r="CD184" i="12"/>
  <c r="CH180" i="12"/>
  <c r="CD180" i="12"/>
  <c r="CH176" i="12"/>
  <c r="CD176" i="12"/>
  <c r="CH172" i="12"/>
  <c r="CD172" i="12"/>
  <c r="CD168" i="12"/>
  <c r="CD164" i="12"/>
  <c r="CD160" i="12"/>
  <c r="CA156" i="12"/>
  <c r="CA148" i="12"/>
  <c r="CA140" i="12"/>
  <c r="CA132" i="12"/>
  <c r="CA124" i="12"/>
  <c r="CA116" i="12"/>
  <c r="CA108" i="12"/>
  <c r="CA100" i="12"/>
  <c r="CA92" i="12"/>
  <c r="CA84" i="12"/>
  <c r="CA76" i="12"/>
  <c r="CA68" i="12"/>
  <c r="CA60" i="12"/>
  <c r="CA52" i="12"/>
  <c r="CA44" i="12"/>
  <c r="CA36" i="12"/>
  <c r="CA28" i="12"/>
  <c r="CA20" i="12"/>
  <c r="CB12" i="12"/>
  <c r="CF12" i="12"/>
  <c r="CC12" i="12"/>
  <c r="CG12" i="12"/>
  <c r="CD12" i="12"/>
  <c r="CH12" i="12"/>
  <c r="CG184" i="12"/>
  <c r="CG180" i="12"/>
  <c r="CG176" i="12"/>
  <c r="CG172" i="12"/>
  <c r="CA172" i="12"/>
  <c r="CA168" i="12"/>
  <c r="CA164" i="12"/>
  <c r="CA160" i="12"/>
  <c r="CE152" i="12"/>
  <c r="CE144" i="12"/>
  <c r="CE136" i="12"/>
  <c r="CE128" i="12"/>
  <c r="CE120" i="12"/>
  <c r="CE112" i="12"/>
  <c r="CE104" i="12"/>
  <c r="CE96" i="12"/>
  <c r="CE88" i="12"/>
  <c r="CE80" i="12"/>
  <c r="CE72" i="12"/>
  <c r="CE64" i="12"/>
  <c r="CE56" i="12"/>
  <c r="CE48" i="12"/>
  <c r="CE40" i="12"/>
  <c r="CE32" i="12"/>
  <c r="CE24" i="12"/>
  <c r="CE16" i="12"/>
  <c r="CE8" i="12"/>
  <c r="CG7" i="12"/>
  <c r="CC7" i="12"/>
  <c r="CF7" i="12"/>
  <c r="AV4" i="12"/>
  <c r="AX186" i="12"/>
  <c r="AH186" i="12"/>
  <c r="AX182" i="12"/>
  <c r="AH182" i="12"/>
  <c r="AX178" i="12"/>
  <c r="AH178" i="12"/>
  <c r="AX174" i="12"/>
  <c r="AH174" i="12"/>
  <c r="AX170" i="12"/>
  <c r="AH170" i="12"/>
  <c r="AX166" i="12"/>
  <c r="AH166" i="12"/>
  <c r="AX162" i="12"/>
  <c r="AH162" i="12"/>
  <c r="AX158" i="12"/>
  <c r="AH158" i="12"/>
  <c r="AX154" i="12"/>
  <c r="AH154" i="12"/>
  <c r="AX150" i="12"/>
  <c r="AH150" i="12"/>
  <c r="AX146" i="12"/>
  <c r="AH146" i="12"/>
  <c r="AX142" i="12"/>
  <c r="AH142" i="12"/>
  <c r="AX138" i="12"/>
  <c r="AH138" i="12"/>
  <c r="AW134" i="12"/>
  <c r="AN130" i="12"/>
  <c r="AN122" i="12"/>
  <c r="AN114" i="12"/>
  <c r="AN106" i="12"/>
  <c r="AN98" i="12"/>
  <c r="AN90" i="12"/>
  <c r="AW82" i="12"/>
  <c r="AL78" i="12"/>
  <c r="AV70" i="12"/>
  <c r="AU58" i="12"/>
  <c r="AJ54" i="12"/>
  <c r="AT46" i="12"/>
  <c r="BC187" i="12"/>
  <c r="BD187" i="12"/>
  <c r="BH187" i="12"/>
  <c r="BF183" i="12"/>
  <c r="BC183" i="12"/>
  <c r="BG183" i="12"/>
  <c r="BE179" i="12"/>
  <c r="BF179" i="12"/>
  <c r="BD175" i="12"/>
  <c r="BH175" i="12"/>
  <c r="BE175" i="12"/>
  <c r="BC171" i="12"/>
  <c r="BG171" i="12"/>
  <c r="BD171" i="12"/>
  <c r="BH171" i="12"/>
  <c r="BF167" i="12"/>
  <c r="BC167" i="12"/>
  <c r="BG167" i="12"/>
  <c r="BE163" i="12"/>
  <c r="BF163" i="12"/>
  <c r="BD159" i="12"/>
  <c r="BH159" i="12"/>
  <c r="BE159" i="12"/>
  <c r="BC155" i="12"/>
  <c r="BG155" i="12"/>
  <c r="BD155" i="12"/>
  <c r="BH155" i="12"/>
  <c r="BF151" i="12"/>
  <c r="BC151" i="12"/>
  <c r="BG151" i="12"/>
  <c r="BE147" i="12"/>
  <c r="BF147" i="12"/>
  <c r="BD143" i="12"/>
  <c r="BH143" i="12"/>
  <c r="BE143" i="12"/>
  <c r="BC139" i="12"/>
  <c r="BG139" i="12"/>
  <c r="BD139" i="12"/>
  <c r="BH139" i="12"/>
  <c r="BF135" i="12"/>
  <c r="BC135" i="12"/>
  <c r="BG135" i="12"/>
  <c r="BE131" i="12"/>
  <c r="BF131" i="12"/>
  <c r="BD127" i="12"/>
  <c r="BH127" i="12"/>
  <c r="BE127" i="12"/>
  <c r="BC123" i="12"/>
  <c r="BG123" i="12"/>
  <c r="BD123" i="12"/>
  <c r="BH123" i="12"/>
  <c r="BD119" i="12"/>
  <c r="BC119" i="12"/>
  <c r="BH119" i="12"/>
  <c r="BE119" i="12"/>
  <c r="BC115" i="12"/>
  <c r="BE115" i="12"/>
  <c r="BF115" i="12"/>
  <c r="BG111" i="12"/>
  <c r="BC111" i="12"/>
  <c r="BE111" i="12"/>
  <c r="BE107" i="12"/>
  <c r="BF107" i="12"/>
  <c r="BG107" i="12"/>
  <c r="BC103" i="12"/>
  <c r="BE103" i="12"/>
  <c r="BF103" i="12"/>
  <c r="BC99" i="12"/>
  <c r="BE99" i="12"/>
  <c r="BF99" i="12"/>
  <c r="BF95" i="12"/>
  <c r="BG95" i="12"/>
  <c r="BC95" i="12"/>
  <c r="BE91" i="12"/>
  <c r="BF91" i="12"/>
  <c r="BG91" i="12"/>
  <c r="BC87" i="12"/>
  <c r="BF87" i="12"/>
  <c r="BC83" i="12"/>
  <c r="BF83" i="12"/>
  <c r="BG83" i="12"/>
  <c r="BG79" i="12"/>
  <c r="BC79" i="12"/>
  <c r="BC75" i="12"/>
  <c r="BF75" i="12"/>
  <c r="BC71" i="12"/>
  <c r="BF71" i="12"/>
  <c r="BC67" i="12"/>
  <c r="BF67" i="12"/>
  <c r="BC63" i="12"/>
  <c r="BF63" i="12"/>
  <c r="BG59" i="12"/>
  <c r="BC59" i="12"/>
  <c r="BF55" i="12"/>
  <c r="BG55" i="12"/>
  <c r="BC51" i="12"/>
  <c r="BF51" i="12"/>
  <c r="BG47" i="12"/>
  <c r="BC47" i="12"/>
  <c r="BC43" i="12"/>
  <c r="BF43" i="12"/>
  <c r="BG43" i="12"/>
  <c r="BC39" i="12"/>
  <c r="BF39" i="12"/>
  <c r="BF35" i="12"/>
  <c r="BG35" i="12"/>
  <c r="BC31" i="12"/>
  <c r="BF31" i="12"/>
  <c r="BG31" i="12"/>
  <c r="BG27" i="12"/>
  <c r="BC27" i="12"/>
  <c r="BF23" i="12"/>
  <c r="BG23" i="12"/>
  <c r="BC19" i="12"/>
  <c r="BF19" i="12"/>
  <c r="BG15" i="12"/>
  <c r="BC15" i="12"/>
  <c r="BC11" i="12"/>
  <c r="BF11" i="12"/>
  <c r="BG11" i="12"/>
  <c r="AR4" i="12"/>
  <c r="AT186" i="12"/>
  <c r="AT182" i="12"/>
  <c r="AT178" i="12"/>
  <c r="AT174" i="12"/>
  <c r="AT170" i="12"/>
  <c r="AT166" i="12"/>
  <c r="AT162" i="12"/>
  <c r="AT158" i="12"/>
  <c r="AT154" i="12"/>
  <c r="AT150" i="12"/>
  <c r="AT146" i="12"/>
  <c r="AT142" i="12"/>
  <c r="AT138" i="12"/>
  <c r="AR134" i="12"/>
  <c r="AZ126" i="12"/>
  <c r="AZ118" i="12"/>
  <c r="AZ110" i="12"/>
  <c r="AZ102" i="12"/>
  <c r="AZ94" i="12"/>
  <c r="AZ86" i="12"/>
  <c r="AO82" i="12"/>
  <c r="AY74" i="12"/>
  <c r="AN70" i="12"/>
  <c r="AX62" i="12"/>
  <c r="AW50" i="12"/>
  <c r="AL46" i="12"/>
  <c r="AY38" i="12"/>
  <c r="AT30" i="12"/>
  <c r="AT22" i="12"/>
  <c r="AY14" i="12"/>
  <c r="AJ4" i="12"/>
  <c r="AP186" i="12"/>
  <c r="AP182" i="12"/>
  <c r="AP178" i="12"/>
  <c r="AP174" i="12"/>
  <c r="AP170" i="12"/>
  <c r="AP166" i="12"/>
  <c r="AP162" i="12"/>
  <c r="AP158" i="12"/>
  <c r="AP154" i="12"/>
  <c r="AP150" i="12"/>
  <c r="AP146" i="12"/>
  <c r="AP142" i="12"/>
  <c r="AP138" i="12"/>
  <c r="AM134" i="12"/>
  <c r="AR126" i="12"/>
  <c r="AR118" i="12"/>
  <c r="AR110" i="12"/>
  <c r="AR102" i="12"/>
  <c r="AR94" i="12"/>
  <c r="AR86" i="12"/>
  <c r="AF70" i="12"/>
  <c r="AP62" i="12"/>
  <c r="AZ54" i="12"/>
  <c r="AI38" i="12"/>
  <c r="AI14" i="12"/>
  <c r="AV6" i="12"/>
  <c r="BX4" i="12"/>
  <c r="BT4" i="12"/>
  <c r="BP4" i="12"/>
  <c r="BW4" i="12"/>
  <c r="BS4" i="12"/>
  <c r="BO4" i="12"/>
  <c r="BN51" i="12"/>
  <c r="BR51" i="12"/>
  <c r="BV51" i="12"/>
  <c r="BM47" i="12"/>
  <c r="BQ47" i="12"/>
  <c r="BU47" i="12"/>
  <c r="BL43" i="12"/>
  <c r="BP43" i="12"/>
  <c r="BT43" i="12"/>
  <c r="BX43" i="12"/>
  <c r="BM39" i="12"/>
  <c r="BQ39" i="12"/>
  <c r="BO39" i="12"/>
  <c r="BS39" i="12"/>
  <c r="BW39" i="12"/>
  <c r="BL35" i="12"/>
  <c r="BP35" i="12"/>
  <c r="BT35" i="12"/>
  <c r="BX35" i="12"/>
  <c r="BM35" i="12"/>
  <c r="BQ35" i="12"/>
  <c r="BU35" i="12"/>
  <c r="BN35" i="12"/>
  <c r="BR35" i="12"/>
  <c r="BV35" i="12"/>
  <c r="BL31" i="12"/>
  <c r="BP31" i="12"/>
  <c r="BT31" i="12"/>
  <c r="BX31" i="12"/>
  <c r="BM31" i="12"/>
  <c r="BQ31" i="12"/>
  <c r="BU31" i="12"/>
  <c r="BN31" i="12"/>
  <c r="BR31" i="12"/>
  <c r="BV31" i="12"/>
  <c r="BO27" i="12"/>
  <c r="BS27" i="12"/>
  <c r="BW27" i="12"/>
  <c r="BL27" i="12"/>
  <c r="BP27" i="12"/>
  <c r="BT27" i="12"/>
  <c r="BX27" i="12"/>
  <c r="BM27" i="12"/>
  <c r="BQ27" i="12"/>
  <c r="BU27" i="12"/>
  <c r="BN23" i="12"/>
  <c r="BR23" i="12"/>
  <c r="BV23" i="12"/>
  <c r="BO23" i="12"/>
  <c r="BS23" i="12"/>
  <c r="BW23" i="12"/>
  <c r="BL23" i="12"/>
  <c r="BP23" i="12"/>
  <c r="BT23" i="12"/>
  <c r="BX23" i="12"/>
  <c r="BM19" i="12"/>
  <c r="BQ19" i="12"/>
  <c r="BU19" i="12"/>
  <c r="BN19" i="12"/>
  <c r="BR19" i="12"/>
  <c r="BV19" i="12"/>
  <c r="BO19" i="12"/>
  <c r="BS19" i="12"/>
  <c r="BW19" i="12"/>
  <c r="BL15" i="12"/>
  <c r="BP15" i="12"/>
  <c r="BT15" i="12"/>
  <c r="BX15" i="12"/>
  <c r="BM15" i="12"/>
  <c r="BQ15" i="12"/>
  <c r="BU15" i="12"/>
  <c r="BN15" i="12"/>
  <c r="BR15" i="12"/>
  <c r="BV15" i="12"/>
  <c r="BO11" i="12"/>
  <c r="BS11" i="12"/>
  <c r="BW11" i="12"/>
  <c r="BL11" i="12"/>
  <c r="BP11" i="12"/>
  <c r="BT11" i="12"/>
  <c r="BX11" i="12"/>
  <c r="BM11" i="12"/>
  <c r="BQ11" i="12"/>
  <c r="BU11" i="12"/>
  <c r="BN7" i="12"/>
  <c r="BR7" i="12"/>
  <c r="BV7" i="12"/>
  <c r="BO7" i="12"/>
  <c r="BS7" i="12"/>
  <c r="BW7" i="12"/>
  <c r="BL7" i="12"/>
  <c r="BP7" i="12"/>
  <c r="BT7" i="12"/>
  <c r="BX7" i="12"/>
  <c r="BV4" i="12"/>
  <c r="BR4" i="12"/>
  <c r="BM7" i="12"/>
  <c r="BN168" i="12"/>
  <c r="BR168" i="12"/>
  <c r="BV168" i="12"/>
  <c r="BL168" i="12"/>
  <c r="BP168" i="12"/>
  <c r="BT168" i="12"/>
  <c r="BX168" i="12"/>
  <c r="BN152" i="12"/>
  <c r="BR152" i="12"/>
  <c r="BV152" i="12"/>
  <c r="BO152" i="12"/>
  <c r="BS152" i="12"/>
  <c r="BW152" i="12"/>
  <c r="BL152" i="12"/>
  <c r="BP152" i="12"/>
  <c r="BT152" i="12"/>
  <c r="BX152" i="12"/>
  <c r="BN140" i="12"/>
  <c r="BR140" i="12"/>
  <c r="BV140" i="12"/>
  <c r="BO140" i="12"/>
  <c r="BS140" i="12"/>
  <c r="BW140" i="12"/>
  <c r="BL140" i="12"/>
  <c r="BP140" i="12"/>
  <c r="BT140" i="12"/>
  <c r="BX140" i="12"/>
  <c r="BN128" i="12"/>
  <c r="BR128" i="12"/>
  <c r="BV128" i="12"/>
  <c r="BO128" i="12"/>
  <c r="BS128" i="12"/>
  <c r="BW128" i="12"/>
  <c r="BL128" i="12"/>
  <c r="BP128" i="12"/>
  <c r="BT128" i="12"/>
  <c r="BX128" i="12"/>
  <c r="BN120" i="12"/>
  <c r="BR120" i="12"/>
  <c r="BV120" i="12"/>
  <c r="BO120" i="12"/>
  <c r="BS120" i="12"/>
  <c r="BW120" i="12"/>
  <c r="BL120" i="12"/>
  <c r="BP120" i="12"/>
  <c r="BT120" i="12"/>
  <c r="BX120" i="12"/>
  <c r="BN108" i="12"/>
  <c r="BR108" i="12"/>
  <c r="BV108" i="12"/>
  <c r="BO108" i="12"/>
  <c r="BS108" i="12"/>
  <c r="BW108" i="12"/>
  <c r="BL108" i="12"/>
  <c r="BP108" i="12"/>
  <c r="BT108" i="12"/>
  <c r="BX108" i="12"/>
  <c r="BN100" i="12"/>
  <c r="BR100" i="12"/>
  <c r="BV100" i="12"/>
  <c r="BO100" i="12"/>
  <c r="BS100" i="12"/>
  <c r="BW100" i="12"/>
  <c r="BL100" i="12"/>
  <c r="BP100" i="12"/>
  <c r="BT100" i="12"/>
  <c r="BX100" i="12"/>
  <c r="BN92" i="12"/>
  <c r="BL92" i="12"/>
  <c r="BM92" i="12"/>
  <c r="BR92" i="12"/>
  <c r="BV92" i="12"/>
  <c r="BO92" i="12"/>
  <c r="BS92" i="12"/>
  <c r="BW92" i="12"/>
  <c r="BP92" i="12"/>
  <c r="BT92" i="12"/>
  <c r="BX92" i="12"/>
  <c r="BN84" i="12"/>
  <c r="BR84" i="12"/>
  <c r="BV84" i="12"/>
  <c r="BO84" i="12"/>
  <c r="BS84" i="12"/>
  <c r="BW84" i="12"/>
  <c r="BL84" i="12"/>
  <c r="BP84" i="12"/>
  <c r="BT84" i="12"/>
  <c r="BX84" i="12"/>
  <c r="BM84" i="12"/>
  <c r="BQ84" i="12"/>
  <c r="BU84" i="12"/>
  <c r="BN76" i="12"/>
  <c r="BR76" i="12"/>
  <c r="BV76" i="12"/>
  <c r="BO76" i="12"/>
  <c r="BS76" i="12"/>
  <c r="BW76" i="12"/>
  <c r="BL76" i="12"/>
  <c r="BP76" i="12"/>
  <c r="BT76" i="12"/>
  <c r="BX76" i="12"/>
  <c r="BM76" i="12"/>
  <c r="BQ76" i="12"/>
  <c r="BU76" i="12"/>
  <c r="BN68" i="12"/>
  <c r="BR68" i="12"/>
  <c r="BV68" i="12"/>
  <c r="BO68" i="12"/>
  <c r="BS68" i="12"/>
  <c r="BW68" i="12"/>
  <c r="BL68" i="12"/>
  <c r="BP68" i="12"/>
  <c r="BT68" i="12"/>
  <c r="BX68" i="12"/>
  <c r="BM68" i="12"/>
  <c r="BQ68" i="12"/>
  <c r="BU68" i="12"/>
  <c r="BN60" i="12"/>
  <c r="BR60" i="12"/>
  <c r="BV60" i="12"/>
  <c r="BO60" i="12"/>
  <c r="BS60" i="12"/>
  <c r="BW60" i="12"/>
  <c r="BL60" i="12"/>
  <c r="BP60" i="12"/>
  <c r="BT60" i="12"/>
  <c r="BX60" i="12"/>
  <c r="BM60" i="12"/>
  <c r="BQ60" i="12"/>
  <c r="BU60" i="12"/>
  <c r="BN52" i="12"/>
  <c r="BR52" i="12"/>
  <c r="BV52" i="12"/>
  <c r="BO52" i="12"/>
  <c r="BS52" i="12"/>
  <c r="BW52" i="12"/>
  <c r="BL52" i="12"/>
  <c r="BP52" i="12"/>
  <c r="BT52" i="12"/>
  <c r="BX52" i="12"/>
  <c r="BM52" i="12"/>
  <c r="BQ52" i="12"/>
  <c r="BU52" i="12"/>
  <c r="BN44" i="12"/>
  <c r="BR44" i="12"/>
  <c r="BV44" i="12"/>
  <c r="BO44" i="12"/>
  <c r="BS44" i="12"/>
  <c r="BW44" i="12"/>
  <c r="BL44" i="12"/>
  <c r="BP44" i="12"/>
  <c r="BT44" i="12"/>
  <c r="BX44" i="12"/>
  <c r="BM44" i="12"/>
  <c r="BQ44" i="12"/>
  <c r="BU44" i="12"/>
  <c r="BN36" i="12"/>
  <c r="BR36" i="12"/>
  <c r="BV36" i="12"/>
  <c r="BO36" i="12"/>
  <c r="BS36" i="12"/>
  <c r="BW36" i="12"/>
  <c r="BL36" i="12"/>
  <c r="BP36" i="12"/>
  <c r="BT36" i="12"/>
  <c r="BX36" i="12"/>
  <c r="BM36" i="12"/>
  <c r="BQ36" i="12"/>
  <c r="BU36" i="12"/>
  <c r="BN28" i="12"/>
  <c r="BR28" i="12"/>
  <c r="BV28" i="12"/>
  <c r="BO28" i="12"/>
  <c r="BS28" i="12"/>
  <c r="BW28" i="12"/>
  <c r="BL28" i="12"/>
  <c r="BP28" i="12"/>
  <c r="BT28" i="12"/>
  <c r="BX28" i="12"/>
  <c r="BM28" i="12"/>
  <c r="BQ28" i="12"/>
  <c r="BU28" i="12"/>
  <c r="BN24" i="12"/>
  <c r="BR24" i="12"/>
  <c r="BV24" i="12"/>
  <c r="BO24" i="12"/>
  <c r="BS24" i="12"/>
  <c r="BW24" i="12"/>
  <c r="BL24" i="12"/>
  <c r="BP24" i="12"/>
  <c r="BT24" i="12"/>
  <c r="BX24" i="12"/>
  <c r="BU24" i="12"/>
  <c r="BM24" i="12"/>
  <c r="BN8" i="12"/>
  <c r="BR8" i="12"/>
  <c r="BV8" i="12"/>
  <c r="BO8" i="12"/>
  <c r="BS8" i="12"/>
  <c r="BW8" i="12"/>
  <c r="BL8" i="12"/>
  <c r="BP8" i="12"/>
  <c r="BT8" i="12"/>
  <c r="BX8" i="12"/>
  <c r="BU8" i="12"/>
  <c r="BM8" i="12"/>
  <c r="BU184" i="12"/>
  <c r="BQ184" i="12"/>
  <c r="BM184" i="12"/>
  <c r="BU180" i="12"/>
  <c r="BQ180" i="12"/>
  <c r="BM180" i="12"/>
  <c r="BU176" i="12"/>
  <c r="BS172" i="12"/>
  <c r="BU168" i="12"/>
  <c r="BM168" i="12"/>
  <c r="BW164" i="12"/>
  <c r="BQ160" i="12"/>
  <c r="BQ152" i="12"/>
  <c r="BQ136" i="12"/>
  <c r="BQ128" i="12"/>
  <c r="BQ120" i="12"/>
  <c r="BQ104" i="12"/>
  <c r="BQ96" i="12"/>
  <c r="BQ8" i="12"/>
  <c r="BN176" i="12"/>
  <c r="BL176" i="12"/>
  <c r="BP176" i="12"/>
  <c r="BN164" i="12"/>
  <c r="BR164" i="12"/>
  <c r="BV164" i="12"/>
  <c r="BL164" i="12"/>
  <c r="BP164" i="12"/>
  <c r="BT164" i="12"/>
  <c r="BX164" i="12"/>
  <c r="BN156" i="12"/>
  <c r="BR156" i="12"/>
  <c r="BV156" i="12"/>
  <c r="BL156" i="12"/>
  <c r="BP156" i="12"/>
  <c r="BT156" i="12"/>
  <c r="BX156" i="12"/>
  <c r="BN144" i="12"/>
  <c r="BR144" i="12"/>
  <c r="BV144" i="12"/>
  <c r="BO144" i="12"/>
  <c r="BS144" i="12"/>
  <c r="BW144" i="12"/>
  <c r="BL144" i="12"/>
  <c r="BP144" i="12"/>
  <c r="BT144" i="12"/>
  <c r="BX144" i="12"/>
  <c r="BN132" i="12"/>
  <c r="BR132" i="12"/>
  <c r="BV132" i="12"/>
  <c r="BO132" i="12"/>
  <c r="BS132" i="12"/>
  <c r="BW132" i="12"/>
  <c r="BL132" i="12"/>
  <c r="BP132" i="12"/>
  <c r="BT132" i="12"/>
  <c r="BX132" i="12"/>
  <c r="BN112" i="12"/>
  <c r="BR112" i="12"/>
  <c r="BV112" i="12"/>
  <c r="BO112" i="12"/>
  <c r="BS112" i="12"/>
  <c r="BW112" i="12"/>
  <c r="BL112" i="12"/>
  <c r="BP112" i="12"/>
  <c r="BT112" i="12"/>
  <c r="BX112" i="12"/>
  <c r="BN16" i="12"/>
  <c r="BR16" i="12"/>
  <c r="BV16" i="12"/>
  <c r="BO16" i="12"/>
  <c r="BS16" i="12"/>
  <c r="BW16" i="12"/>
  <c r="BL16" i="12"/>
  <c r="BP16" i="12"/>
  <c r="BT16" i="12"/>
  <c r="BX16" i="12"/>
  <c r="BU16" i="12"/>
  <c r="BM16" i="12"/>
  <c r="BX184" i="12"/>
  <c r="BT184" i="12"/>
  <c r="BP184" i="12"/>
  <c r="BL184" i="12"/>
  <c r="BX180" i="12"/>
  <c r="BT180" i="12"/>
  <c r="BP180" i="12"/>
  <c r="BL180" i="12"/>
  <c r="BX176" i="12"/>
  <c r="BT176" i="12"/>
  <c r="BO176" i="12"/>
  <c r="BS168" i="12"/>
  <c r="BU164" i="12"/>
  <c r="BM164" i="12"/>
  <c r="BW160" i="12"/>
  <c r="BQ156" i="12"/>
  <c r="BM152" i="12"/>
  <c r="BM144" i="12"/>
  <c r="BU140" i="12"/>
  <c r="BU132" i="12"/>
  <c r="BM128" i="12"/>
  <c r="BM120" i="12"/>
  <c r="BM112" i="12"/>
  <c r="BU108" i="12"/>
  <c r="BU100" i="12"/>
  <c r="BU92" i="12"/>
  <c r="BQ16" i="12"/>
  <c r="BN172" i="12"/>
  <c r="BR172" i="12"/>
  <c r="BV172" i="12"/>
  <c r="BL172" i="12"/>
  <c r="BP172" i="12"/>
  <c r="BT172" i="12"/>
  <c r="BX172" i="12"/>
  <c r="BN160" i="12"/>
  <c r="BR160" i="12"/>
  <c r="BV160" i="12"/>
  <c r="BL160" i="12"/>
  <c r="BP160" i="12"/>
  <c r="BT160" i="12"/>
  <c r="BX160" i="12"/>
  <c r="BN148" i="12"/>
  <c r="BR148" i="12"/>
  <c r="BV148" i="12"/>
  <c r="BO148" i="12"/>
  <c r="BS148" i="12"/>
  <c r="BW148" i="12"/>
  <c r="BL148" i="12"/>
  <c r="BP148" i="12"/>
  <c r="BT148" i="12"/>
  <c r="BX148" i="12"/>
  <c r="BN136" i="12"/>
  <c r="BR136" i="12"/>
  <c r="BV136" i="12"/>
  <c r="BO136" i="12"/>
  <c r="BS136" i="12"/>
  <c r="BW136" i="12"/>
  <c r="BL136" i="12"/>
  <c r="BP136" i="12"/>
  <c r="BT136" i="12"/>
  <c r="BX136" i="12"/>
  <c r="BN124" i="12"/>
  <c r="BR124" i="12"/>
  <c r="BV124" i="12"/>
  <c r="BO124" i="12"/>
  <c r="BS124" i="12"/>
  <c r="BW124" i="12"/>
  <c r="BL124" i="12"/>
  <c r="BP124" i="12"/>
  <c r="BT124" i="12"/>
  <c r="BX124" i="12"/>
  <c r="BN116" i="12"/>
  <c r="BR116" i="12"/>
  <c r="BV116" i="12"/>
  <c r="BO116" i="12"/>
  <c r="BS116" i="12"/>
  <c r="BW116" i="12"/>
  <c r="BL116" i="12"/>
  <c r="BP116" i="12"/>
  <c r="BT116" i="12"/>
  <c r="BX116" i="12"/>
  <c r="BN104" i="12"/>
  <c r="BR104" i="12"/>
  <c r="BV104" i="12"/>
  <c r="BO104" i="12"/>
  <c r="BS104" i="12"/>
  <c r="BW104" i="12"/>
  <c r="BL104" i="12"/>
  <c r="BP104" i="12"/>
  <c r="BT104" i="12"/>
  <c r="BX104" i="12"/>
  <c r="BN96" i="12"/>
  <c r="BR96" i="12"/>
  <c r="BV96" i="12"/>
  <c r="BO96" i="12"/>
  <c r="BS96" i="12"/>
  <c r="BW96" i="12"/>
  <c r="BL96" i="12"/>
  <c r="BP96" i="12"/>
  <c r="BT96" i="12"/>
  <c r="BX96" i="12"/>
  <c r="BN88" i="12"/>
  <c r="BR88" i="12"/>
  <c r="BV88" i="12"/>
  <c r="BO88" i="12"/>
  <c r="BS88" i="12"/>
  <c r="BW88" i="12"/>
  <c r="BL88" i="12"/>
  <c r="BP88" i="12"/>
  <c r="BT88" i="12"/>
  <c r="BX88" i="12"/>
  <c r="BU88" i="12"/>
  <c r="BM88" i="12"/>
  <c r="BN80" i="12"/>
  <c r="BR80" i="12"/>
  <c r="BV80" i="12"/>
  <c r="BO80" i="12"/>
  <c r="BS80" i="12"/>
  <c r="BW80" i="12"/>
  <c r="BL80" i="12"/>
  <c r="BP80" i="12"/>
  <c r="BT80" i="12"/>
  <c r="BX80" i="12"/>
  <c r="BU80" i="12"/>
  <c r="BM80" i="12"/>
  <c r="BN72" i="12"/>
  <c r="BR72" i="12"/>
  <c r="BV72" i="12"/>
  <c r="BO72" i="12"/>
  <c r="BS72" i="12"/>
  <c r="BW72" i="12"/>
  <c r="BL72" i="12"/>
  <c r="BP72" i="12"/>
  <c r="BT72" i="12"/>
  <c r="BX72" i="12"/>
  <c r="BU72" i="12"/>
  <c r="BM72" i="12"/>
  <c r="BN64" i="12"/>
  <c r="BR64" i="12"/>
  <c r="BV64" i="12"/>
  <c r="BO64" i="12"/>
  <c r="BS64" i="12"/>
  <c r="BW64" i="12"/>
  <c r="BL64" i="12"/>
  <c r="BP64" i="12"/>
  <c r="BT64" i="12"/>
  <c r="BX64" i="12"/>
  <c r="BU64" i="12"/>
  <c r="BM64" i="12"/>
  <c r="BN56" i="12"/>
  <c r="BR56" i="12"/>
  <c r="BV56" i="12"/>
  <c r="BO56" i="12"/>
  <c r="BS56" i="12"/>
  <c r="BW56" i="12"/>
  <c r="BL56" i="12"/>
  <c r="BP56" i="12"/>
  <c r="BT56" i="12"/>
  <c r="BX56" i="12"/>
  <c r="BU56" i="12"/>
  <c r="BM56" i="12"/>
  <c r="BN48" i="12"/>
  <c r="BR48" i="12"/>
  <c r="BV48" i="12"/>
  <c r="BO48" i="12"/>
  <c r="BS48" i="12"/>
  <c r="BW48" i="12"/>
  <c r="BL48" i="12"/>
  <c r="BP48" i="12"/>
  <c r="BT48" i="12"/>
  <c r="BX48" i="12"/>
  <c r="BU48" i="12"/>
  <c r="BM48" i="12"/>
  <c r="BN40" i="12"/>
  <c r="BR40" i="12"/>
  <c r="BV40" i="12"/>
  <c r="BO40" i="12"/>
  <c r="BS40" i="12"/>
  <c r="BW40" i="12"/>
  <c r="BL40" i="12"/>
  <c r="BP40" i="12"/>
  <c r="BT40" i="12"/>
  <c r="BX40" i="12"/>
  <c r="BU40" i="12"/>
  <c r="BM40" i="12"/>
  <c r="BN32" i="12"/>
  <c r="BR32" i="12"/>
  <c r="BV32" i="12"/>
  <c r="BO32" i="12"/>
  <c r="BS32" i="12"/>
  <c r="BW32" i="12"/>
  <c r="BL32" i="12"/>
  <c r="BP32" i="12"/>
  <c r="BT32" i="12"/>
  <c r="BX32" i="12"/>
  <c r="BU32" i="12"/>
  <c r="BM32" i="12"/>
  <c r="BN20" i="12"/>
  <c r="BR20" i="12"/>
  <c r="BV20" i="12"/>
  <c r="BO20" i="12"/>
  <c r="BS20" i="12"/>
  <c r="BW20" i="12"/>
  <c r="BL20" i="12"/>
  <c r="BP20" i="12"/>
  <c r="BT20" i="12"/>
  <c r="BX20" i="12"/>
  <c r="BM20" i="12"/>
  <c r="BQ20" i="12"/>
  <c r="BU20" i="12"/>
  <c r="BN12" i="12"/>
  <c r="BR12" i="12"/>
  <c r="BV12" i="12"/>
  <c r="BO12" i="12"/>
  <c r="BS12" i="12"/>
  <c r="BW12" i="12"/>
  <c r="BL12" i="12"/>
  <c r="BP12" i="12"/>
  <c r="BT12" i="12"/>
  <c r="BX12" i="12"/>
  <c r="BM12" i="12"/>
  <c r="BQ12" i="12"/>
  <c r="BU12" i="12"/>
  <c r="BW184" i="12"/>
  <c r="BS184" i="12"/>
  <c r="BW180" i="12"/>
  <c r="BS180" i="12"/>
  <c r="BW176" i="12"/>
  <c r="BS176" i="12"/>
  <c r="BM176" i="12"/>
  <c r="BW172" i="12"/>
  <c r="BO172" i="12"/>
  <c r="BQ168" i="12"/>
  <c r="BS164" i="12"/>
  <c r="BU160" i="12"/>
  <c r="BM160" i="12"/>
  <c r="BW156" i="12"/>
  <c r="BO156" i="12"/>
  <c r="BQ148" i="12"/>
  <c r="BQ140" i="12"/>
  <c r="BQ132" i="12"/>
  <c r="BQ124" i="12"/>
  <c r="BQ116" i="12"/>
  <c r="BQ108" i="12"/>
  <c r="BQ100" i="12"/>
  <c r="BQ92" i="12"/>
  <c r="BQ88" i="12"/>
  <c r="BQ56" i="12"/>
  <c r="BQ24" i="12"/>
  <c r="AH130" i="12"/>
  <c r="AL130" i="12"/>
  <c r="AP130" i="12"/>
  <c r="AT130" i="12"/>
  <c r="AX130" i="12"/>
  <c r="AI130" i="12"/>
  <c r="AM130" i="12"/>
  <c r="AQ130" i="12"/>
  <c r="AU130" i="12"/>
  <c r="AH122" i="12"/>
  <c r="AL122" i="12"/>
  <c r="AP122" i="12"/>
  <c r="AT122" i="12"/>
  <c r="AX122" i="12"/>
  <c r="AI122" i="12"/>
  <c r="AM122" i="12"/>
  <c r="AQ122" i="12"/>
  <c r="AU122" i="12"/>
  <c r="AY122" i="12"/>
  <c r="AH114" i="12"/>
  <c r="AL114" i="12"/>
  <c r="AP114" i="12"/>
  <c r="AT114" i="12"/>
  <c r="AX114" i="12"/>
  <c r="AI114" i="12"/>
  <c r="AM114" i="12"/>
  <c r="AQ114" i="12"/>
  <c r="AU114" i="12"/>
  <c r="AY114" i="12"/>
  <c r="AH106" i="12"/>
  <c r="AL106" i="12"/>
  <c r="AP106" i="12"/>
  <c r="AT106" i="12"/>
  <c r="AX106" i="12"/>
  <c r="AI106" i="12"/>
  <c r="AM106" i="12"/>
  <c r="AQ106" i="12"/>
  <c r="AU106" i="12"/>
  <c r="AY106" i="12"/>
  <c r="AH98" i="12"/>
  <c r="AL98" i="12"/>
  <c r="AP98" i="12"/>
  <c r="AT98" i="12"/>
  <c r="AX98" i="12"/>
  <c r="AI98" i="12"/>
  <c r="AM98" i="12"/>
  <c r="AQ98" i="12"/>
  <c r="AU98" i="12"/>
  <c r="AY98" i="12"/>
  <c r="AH90" i="12"/>
  <c r="AL90" i="12"/>
  <c r="AP90" i="12"/>
  <c r="AT90" i="12"/>
  <c r="AX90" i="12"/>
  <c r="AI90" i="12"/>
  <c r="AM90" i="12"/>
  <c r="AQ90" i="12"/>
  <c r="AU90" i="12"/>
  <c r="AY90" i="12"/>
  <c r="AI82" i="12"/>
  <c r="AM82" i="12"/>
  <c r="AQ82" i="12"/>
  <c r="AU82" i="12"/>
  <c r="AY82" i="12"/>
  <c r="AF82" i="12"/>
  <c r="AJ82" i="12"/>
  <c r="AN82" i="12"/>
  <c r="AR82" i="12"/>
  <c r="AV82" i="12"/>
  <c r="AZ82" i="12"/>
  <c r="AG74" i="12"/>
  <c r="AK74" i="12"/>
  <c r="AO74" i="12"/>
  <c r="AS74" i="12"/>
  <c r="AW74" i="12"/>
  <c r="AH74" i="12"/>
  <c r="AL74" i="12"/>
  <c r="AP74" i="12"/>
  <c r="AT74" i="12"/>
  <c r="AX74" i="12"/>
  <c r="AI66" i="12"/>
  <c r="AM66" i="12"/>
  <c r="AQ66" i="12"/>
  <c r="AU66" i="12"/>
  <c r="AY66" i="12"/>
  <c r="AF66" i="12"/>
  <c r="AJ66" i="12"/>
  <c r="AN66" i="12"/>
  <c r="AR66" i="12"/>
  <c r="AV66" i="12"/>
  <c r="AZ66" i="12"/>
  <c r="AG58" i="12"/>
  <c r="AK58" i="12"/>
  <c r="AO58" i="12"/>
  <c r="AS58" i="12"/>
  <c r="AW58" i="12"/>
  <c r="AH58" i="12"/>
  <c r="AL58" i="12"/>
  <c r="AP58" i="12"/>
  <c r="AT58" i="12"/>
  <c r="AX58" i="12"/>
  <c r="AI50" i="12"/>
  <c r="AM50" i="12"/>
  <c r="AQ50" i="12"/>
  <c r="AU50" i="12"/>
  <c r="AY50" i="12"/>
  <c r="AF50" i="12"/>
  <c r="AJ50" i="12"/>
  <c r="AN50" i="12"/>
  <c r="AR50" i="12"/>
  <c r="AV50" i="12"/>
  <c r="AZ50" i="12"/>
  <c r="AI42" i="12"/>
  <c r="AM42" i="12"/>
  <c r="AF42" i="12"/>
  <c r="AJ42" i="12"/>
  <c r="AN42" i="12"/>
  <c r="AG42" i="12"/>
  <c r="AO42" i="12"/>
  <c r="AS42" i="12"/>
  <c r="AW42" i="12"/>
  <c r="AH42" i="12"/>
  <c r="AP42" i="12"/>
  <c r="AT42" i="12"/>
  <c r="AX42" i="12"/>
  <c r="AF34" i="12"/>
  <c r="AJ34" i="12"/>
  <c r="AN34" i="12"/>
  <c r="AR34" i="12"/>
  <c r="AV34" i="12"/>
  <c r="AZ34" i="12"/>
  <c r="AG34" i="12"/>
  <c r="AK34" i="12"/>
  <c r="AO34" i="12"/>
  <c r="AS34" i="12"/>
  <c r="AW34" i="12"/>
  <c r="AL34" i="12"/>
  <c r="AT34" i="12"/>
  <c r="AM34" i="12"/>
  <c r="AU34" i="12"/>
  <c r="AG26" i="12"/>
  <c r="AK26" i="12"/>
  <c r="AO26" i="12"/>
  <c r="AS26" i="12"/>
  <c r="AW26" i="12"/>
  <c r="AH26" i="12"/>
  <c r="AL26" i="12"/>
  <c r="AP26" i="12"/>
  <c r="AT26" i="12"/>
  <c r="AX26" i="12"/>
  <c r="AI26" i="12"/>
  <c r="AQ26" i="12"/>
  <c r="AY26" i="12"/>
  <c r="AJ26" i="12"/>
  <c r="AR26" i="12"/>
  <c r="AZ26" i="12"/>
  <c r="AH18" i="12"/>
  <c r="AL18" i="12"/>
  <c r="AP18" i="12"/>
  <c r="AT18" i="12"/>
  <c r="AX18" i="12"/>
  <c r="AI18" i="12"/>
  <c r="AM18" i="12"/>
  <c r="AQ18" i="12"/>
  <c r="AU18" i="12"/>
  <c r="AY18" i="12"/>
  <c r="AG18" i="12"/>
  <c r="AO18" i="12"/>
  <c r="AW18" i="12"/>
  <c r="AJ18" i="12"/>
  <c r="AR18" i="12"/>
  <c r="AZ18" i="12"/>
  <c r="AI10" i="12"/>
  <c r="AM10" i="12"/>
  <c r="AQ10" i="12"/>
  <c r="AU10" i="12"/>
  <c r="AY10" i="12"/>
  <c r="AF10" i="12"/>
  <c r="AJ10" i="12"/>
  <c r="AN10" i="12"/>
  <c r="AR10" i="12"/>
  <c r="AV10" i="12"/>
  <c r="AZ10" i="12"/>
  <c r="AG10" i="12"/>
  <c r="AO10" i="12"/>
  <c r="AW10" i="12"/>
  <c r="AH10" i="12"/>
  <c r="AP10" i="12"/>
  <c r="AX10" i="12"/>
  <c r="AW186" i="12"/>
  <c r="AO186" i="12"/>
  <c r="AG186" i="12"/>
  <c r="AW182" i="12"/>
  <c r="AO182" i="12"/>
  <c r="AG182" i="12"/>
  <c r="AS178" i="12"/>
  <c r="AK178" i="12"/>
  <c r="AW174" i="12"/>
  <c r="AO174" i="12"/>
  <c r="AG174" i="12"/>
  <c r="AW170" i="12"/>
  <c r="AO170" i="12"/>
  <c r="AG170" i="12"/>
  <c r="AS166" i="12"/>
  <c r="AG166" i="12"/>
  <c r="AS162" i="12"/>
  <c r="AK162" i="12"/>
  <c r="AS158" i="12"/>
  <c r="AK158" i="12"/>
  <c r="AS154" i="12"/>
  <c r="AK154" i="12"/>
  <c r="AS150" i="12"/>
  <c r="AK150" i="12"/>
  <c r="AW146" i="12"/>
  <c r="AO146" i="12"/>
  <c r="AG146" i="12"/>
  <c r="AW142" i="12"/>
  <c r="AO142" i="12"/>
  <c r="AG142" i="12"/>
  <c r="AW138" i="12"/>
  <c r="AO138" i="12"/>
  <c r="AG138" i="12"/>
  <c r="AQ134" i="12"/>
  <c r="AF134" i="12"/>
  <c r="AZ130" i="12"/>
  <c r="AK130" i="12"/>
  <c r="AW126" i="12"/>
  <c r="AG126" i="12"/>
  <c r="AK122" i="12"/>
  <c r="AO118" i="12"/>
  <c r="AS114" i="12"/>
  <c r="AW110" i="12"/>
  <c r="AG110" i="12"/>
  <c r="AK106" i="12"/>
  <c r="AW102" i="12"/>
  <c r="AO102" i="12"/>
  <c r="AS98" i="12"/>
  <c r="AO94" i="12"/>
  <c r="AS90" i="12"/>
  <c r="AO86" i="12"/>
  <c r="AT82" i="12"/>
  <c r="AL82" i="12"/>
  <c r="AY78" i="12"/>
  <c r="AI78" i="12"/>
  <c r="AV74" i="12"/>
  <c r="AF74" i="12"/>
  <c r="AK70" i="12"/>
  <c r="AX66" i="12"/>
  <c r="AH66" i="12"/>
  <c r="AM62" i="12"/>
  <c r="AZ58" i="12"/>
  <c r="AR58" i="12"/>
  <c r="AW54" i="12"/>
  <c r="AG54" i="12"/>
  <c r="AQ46" i="12"/>
  <c r="AV42" i="12"/>
  <c r="AT38" i="12"/>
  <c r="AS30" i="12"/>
  <c r="AM26" i="12"/>
  <c r="AR14" i="12"/>
  <c r="AZ186" i="12"/>
  <c r="AV186" i="12"/>
  <c r="AR186" i="12"/>
  <c r="AN186" i="12"/>
  <c r="AJ186" i="12"/>
  <c r="AF186" i="12"/>
  <c r="AZ182" i="12"/>
  <c r="AV182" i="12"/>
  <c r="AR182" i="12"/>
  <c r="AN182" i="12"/>
  <c r="AJ182" i="12"/>
  <c r="AF182" i="12"/>
  <c r="AZ178" i="12"/>
  <c r="AV178" i="12"/>
  <c r="AR178" i="12"/>
  <c r="AN178" i="12"/>
  <c r="AJ178" i="12"/>
  <c r="AF178" i="12"/>
  <c r="AZ174" i="12"/>
  <c r="AV174" i="12"/>
  <c r="AR174" i="12"/>
  <c r="AN174" i="12"/>
  <c r="AJ174" i="12"/>
  <c r="AF174" i="12"/>
  <c r="AZ170" i="12"/>
  <c r="AV170" i="12"/>
  <c r="AR170" i="12"/>
  <c r="AN170" i="12"/>
  <c r="AJ170" i="12"/>
  <c r="AF170" i="12"/>
  <c r="AZ166" i="12"/>
  <c r="AV166" i="12"/>
  <c r="AR166" i="12"/>
  <c r="AN166" i="12"/>
  <c r="AJ166" i="12"/>
  <c r="AF166" i="12"/>
  <c r="AZ162" i="12"/>
  <c r="AV162" i="12"/>
  <c r="AR162" i="12"/>
  <c r="AN162" i="12"/>
  <c r="AJ162" i="12"/>
  <c r="AF162" i="12"/>
  <c r="AZ158" i="12"/>
  <c r="AV158" i="12"/>
  <c r="AR158" i="12"/>
  <c r="AN158" i="12"/>
  <c r="AJ158" i="12"/>
  <c r="AF158" i="12"/>
  <c r="AZ154" i="12"/>
  <c r="AV154" i="12"/>
  <c r="AR154" i="12"/>
  <c r="AN154" i="12"/>
  <c r="AJ154" i="12"/>
  <c r="AF154" i="12"/>
  <c r="AZ150" i="12"/>
  <c r="AV150" i="12"/>
  <c r="AR150" i="12"/>
  <c r="AN150" i="12"/>
  <c r="AJ150" i="12"/>
  <c r="AF150" i="12"/>
  <c r="AZ146" i="12"/>
  <c r="AV146" i="12"/>
  <c r="AR146" i="12"/>
  <c r="AN146" i="12"/>
  <c r="AJ146" i="12"/>
  <c r="AF146" i="12"/>
  <c r="AZ142" i="12"/>
  <c r="AV142" i="12"/>
  <c r="AR142" i="12"/>
  <c r="AN142" i="12"/>
  <c r="AJ142" i="12"/>
  <c r="AF142" i="12"/>
  <c r="AZ138" i="12"/>
  <c r="AV138" i="12"/>
  <c r="AR138" i="12"/>
  <c r="AN138" i="12"/>
  <c r="AJ138" i="12"/>
  <c r="AF138" i="12"/>
  <c r="AZ134" i="12"/>
  <c r="AU134" i="12"/>
  <c r="AO134" i="12"/>
  <c r="AY130" i="12"/>
  <c r="AR130" i="12"/>
  <c r="AJ130" i="12"/>
  <c r="AV126" i="12"/>
  <c r="AN126" i="12"/>
  <c r="AZ122" i="12"/>
  <c r="AR122" i="12"/>
  <c r="AJ122" i="12"/>
  <c r="AV118" i="12"/>
  <c r="AN118" i="12"/>
  <c r="AZ114" i="12"/>
  <c r="AR114" i="12"/>
  <c r="AJ114" i="12"/>
  <c r="AV110" i="12"/>
  <c r="AN110" i="12"/>
  <c r="AZ106" i="12"/>
  <c r="AR106" i="12"/>
  <c r="AJ106" i="12"/>
  <c r="AV102" i="12"/>
  <c r="AN102" i="12"/>
  <c r="AZ98" i="12"/>
  <c r="AR98" i="12"/>
  <c r="AJ98" i="12"/>
  <c r="AV94" i="12"/>
  <c r="AN94" i="12"/>
  <c r="AZ90" i="12"/>
  <c r="AR90" i="12"/>
  <c r="AJ90" i="12"/>
  <c r="AV86" i="12"/>
  <c r="AN86" i="12"/>
  <c r="AS82" i="12"/>
  <c r="AK82" i="12"/>
  <c r="AX78" i="12"/>
  <c r="AP78" i="12"/>
  <c r="AU74" i="12"/>
  <c r="AM74" i="12"/>
  <c r="AZ70" i="12"/>
  <c r="AR70" i="12"/>
  <c r="AW66" i="12"/>
  <c r="AO66" i="12"/>
  <c r="AG66" i="12"/>
  <c r="AT62" i="12"/>
  <c r="AY58" i="12"/>
  <c r="AQ58" i="12"/>
  <c r="AI58" i="12"/>
  <c r="AV54" i="12"/>
  <c r="AN54" i="12"/>
  <c r="AS50" i="12"/>
  <c r="AK50" i="12"/>
  <c r="AX46" i="12"/>
  <c r="AP46" i="12"/>
  <c r="AU42" i="12"/>
  <c r="AK42" i="12"/>
  <c r="AY34" i="12"/>
  <c r="AI34" i="12"/>
  <c r="AV26" i="12"/>
  <c r="AF26" i="12"/>
  <c r="AK18" i="12"/>
  <c r="AL10" i="12"/>
  <c r="AH134" i="12"/>
  <c r="AL134" i="12"/>
  <c r="AP134" i="12"/>
  <c r="AT134" i="12"/>
  <c r="AX134" i="12"/>
  <c r="AH126" i="12"/>
  <c r="AL126" i="12"/>
  <c r="AP126" i="12"/>
  <c r="AT126" i="12"/>
  <c r="AX126" i="12"/>
  <c r="AI126" i="12"/>
  <c r="AM126" i="12"/>
  <c r="AQ126" i="12"/>
  <c r="AU126" i="12"/>
  <c r="AY126" i="12"/>
  <c r="AH118" i="12"/>
  <c r="AL118" i="12"/>
  <c r="AP118" i="12"/>
  <c r="AT118" i="12"/>
  <c r="AX118" i="12"/>
  <c r="AI118" i="12"/>
  <c r="AM118" i="12"/>
  <c r="AQ118" i="12"/>
  <c r="AU118" i="12"/>
  <c r="AY118" i="12"/>
  <c r="AH110" i="12"/>
  <c r="AL110" i="12"/>
  <c r="AP110" i="12"/>
  <c r="AT110" i="12"/>
  <c r="AX110" i="12"/>
  <c r="AI110" i="12"/>
  <c r="AM110" i="12"/>
  <c r="AQ110" i="12"/>
  <c r="AU110" i="12"/>
  <c r="AY110" i="12"/>
  <c r="AH102" i="12"/>
  <c r="AL102" i="12"/>
  <c r="AP102" i="12"/>
  <c r="AT102" i="12"/>
  <c r="AX102" i="12"/>
  <c r="AI102" i="12"/>
  <c r="AM102" i="12"/>
  <c r="AQ102" i="12"/>
  <c r="AU102" i="12"/>
  <c r="AY102" i="12"/>
  <c r="AH94" i="12"/>
  <c r="AL94" i="12"/>
  <c r="AP94" i="12"/>
  <c r="AT94" i="12"/>
  <c r="AX94" i="12"/>
  <c r="AI94" i="12"/>
  <c r="AM94" i="12"/>
  <c r="AQ94" i="12"/>
  <c r="AU94" i="12"/>
  <c r="AY94" i="12"/>
  <c r="AH86" i="12"/>
  <c r="AL86" i="12"/>
  <c r="AP86" i="12"/>
  <c r="AT86" i="12"/>
  <c r="AX86" i="12"/>
  <c r="AI86" i="12"/>
  <c r="AM86" i="12"/>
  <c r="AQ86" i="12"/>
  <c r="AU86" i="12"/>
  <c r="AY86" i="12"/>
  <c r="AF78" i="12"/>
  <c r="AJ78" i="12"/>
  <c r="AN78" i="12"/>
  <c r="AR78" i="12"/>
  <c r="AV78" i="12"/>
  <c r="AZ78" i="12"/>
  <c r="AG78" i="12"/>
  <c r="AK78" i="12"/>
  <c r="AO78" i="12"/>
  <c r="AS78" i="12"/>
  <c r="AW78" i="12"/>
  <c r="AH70" i="12"/>
  <c r="AL70" i="12"/>
  <c r="AP70" i="12"/>
  <c r="AT70" i="12"/>
  <c r="AX70" i="12"/>
  <c r="AI70" i="12"/>
  <c r="AM70" i="12"/>
  <c r="AQ70" i="12"/>
  <c r="AU70" i="12"/>
  <c r="AY70" i="12"/>
  <c r="AF62" i="12"/>
  <c r="AJ62" i="12"/>
  <c r="AN62" i="12"/>
  <c r="AR62" i="12"/>
  <c r="AV62" i="12"/>
  <c r="AZ62" i="12"/>
  <c r="AG62" i="12"/>
  <c r="AK62" i="12"/>
  <c r="AO62" i="12"/>
  <c r="AS62" i="12"/>
  <c r="AW62" i="12"/>
  <c r="AH54" i="12"/>
  <c r="AL54" i="12"/>
  <c r="AP54" i="12"/>
  <c r="AT54" i="12"/>
  <c r="AX54" i="12"/>
  <c r="AI54" i="12"/>
  <c r="AM54" i="12"/>
  <c r="AQ54" i="12"/>
  <c r="AU54" i="12"/>
  <c r="AY54" i="12"/>
  <c r="AF46" i="12"/>
  <c r="AJ46" i="12"/>
  <c r="AN46" i="12"/>
  <c r="AR46" i="12"/>
  <c r="AV46" i="12"/>
  <c r="AZ46" i="12"/>
  <c r="AG46" i="12"/>
  <c r="AK46" i="12"/>
  <c r="AO46" i="12"/>
  <c r="AS46" i="12"/>
  <c r="AW46" i="12"/>
  <c r="AF38" i="12"/>
  <c r="AJ38" i="12"/>
  <c r="AN38" i="12"/>
  <c r="AR38" i="12"/>
  <c r="AV38" i="12"/>
  <c r="AZ38" i="12"/>
  <c r="AG38" i="12"/>
  <c r="AK38" i="12"/>
  <c r="AO38" i="12"/>
  <c r="AS38" i="12"/>
  <c r="AW38" i="12"/>
  <c r="AM38" i="12"/>
  <c r="AU38" i="12"/>
  <c r="AH38" i="12"/>
  <c r="AP38" i="12"/>
  <c r="AX38" i="12"/>
  <c r="AI30" i="12"/>
  <c r="AM30" i="12"/>
  <c r="AQ30" i="12"/>
  <c r="AU30" i="12"/>
  <c r="AY30" i="12"/>
  <c r="AF30" i="12"/>
  <c r="AJ30" i="12"/>
  <c r="AN30" i="12"/>
  <c r="AR30" i="12"/>
  <c r="AV30" i="12"/>
  <c r="AZ30" i="12"/>
  <c r="AG30" i="12"/>
  <c r="AO30" i="12"/>
  <c r="AW30" i="12"/>
  <c r="AH30" i="12"/>
  <c r="AP30" i="12"/>
  <c r="AX30" i="12"/>
  <c r="AF22" i="12"/>
  <c r="AJ22" i="12"/>
  <c r="AN22" i="12"/>
  <c r="AR22" i="12"/>
  <c r="AV22" i="12"/>
  <c r="AZ22" i="12"/>
  <c r="AG22" i="12"/>
  <c r="AK22" i="12"/>
  <c r="AO22" i="12"/>
  <c r="AS22" i="12"/>
  <c r="AW22" i="12"/>
  <c r="AM22" i="12"/>
  <c r="AU22" i="12"/>
  <c r="AH22" i="12"/>
  <c r="AP22" i="12"/>
  <c r="AX22" i="12"/>
  <c r="AG14" i="12"/>
  <c r="AK14" i="12"/>
  <c r="AO14" i="12"/>
  <c r="AS14" i="12"/>
  <c r="AW14" i="12"/>
  <c r="AH14" i="12"/>
  <c r="AL14" i="12"/>
  <c r="AP14" i="12"/>
  <c r="AT14" i="12"/>
  <c r="AX14" i="12"/>
  <c r="AM14" i="12"/>
  <c r="AU14" i="12"/>
  <c r="AF14" i="12"/>
  <c r="AN14" i="12"/>
  <c r="AV14" i="12"/>
  <c r="AH6" i="12"/>
  <c r="AL6" i="12"/>
  <c r="AP6" i="12"/>
  <c r="AT6" i="12"/>
  <c r="AX6" i="12"/>
  <c r="AI6" i="12"/>
  <c r="AM6" i="12"/>
  <c r="AQ6" i="12"/>
  <c r="AU6" i="12"/>
  <c r="AY6" i="12"/>
  <c r="AJ6" i="12"/>
  <c r="AR6" i="12"/>
  <c r="AZ6" i="12"/>
  <c r="AK6" i="12"/>
  <c r="AS6" i="12"/>
  <c r="AS186" i="12"/>
  <c r="AK186" i="12"/>
  <c r="AS182" i="12"/>
  <c r="AK182" i="12"/>
  <c r="AW178" i="12"/>
  <c r="AO178" i="12"/>
  <c r="AG178" i="12"/>
  <c r="AS174" i="12"/>
  <c r="AK174" i="12"/>
  <c r="AS170" i="12"/>
  <c r="AK170" i="12"/>
  <c r="AW166" i="12"/>
  <c r="AO166" i="12"/>
  <c r="AK166" i="12"/>
  <c r="AW162" i="12"/>
  <c r="AO162" i="12"/>
  <c r="AG162" i="12"/>
  <c r="AW158" i="12"/>
  <c r="AO158" i="12"/>
  <c r="AG158" i="12"/>
  <c r="AW154" i="12"/>
  <c r="AO154" i="12"/>
  <c r="AG154" i="12"/>
  <c r="AW150" i="12"/>
  <c r="AO150" i="12"/>
  <c r="AG150" i="12"/>
  <c r="AS146" i="12"/>
  <c r="AK146" i="12"/>
  <c r="AS142" i="12"/>
  <c r="AK142" i="12"/>
  <c r="AS138" i="12"/>
  <c r="AK138" i="12"/>
  <c r="AV134" i="12"/>
  <c r="AK134" i="12"/>
  <c r="AS130" i="12"/>
  <c r="AO126" i="12"/>
  <c r="AS122" i="12"/>
  <c r="AW118" i="12"/>
  <c r="AG118" i="12"/>
  <c r="AK114" i="12"/>
  <c r="AO110" i="12"/>
  <c r="AS106" i="12"/>
  <c r="AG102" i="12"/>
  <c r="AK98" i="12"/>
  <c r="AW94" i="12"/>
  <c r="AG94" i="12"/>
  <c r="AK90" i="12"/>
  <c r="AW86" i="12"/>
  <c r="AG86" i="12"/>
  <c r="AQ78" i="12"/>
  <c r="AN74" i="12"/>
  <c r="AS70" i="12"/>
  <c r="AP66" i="12"/>
  <c r="AU62" i="12"/>
  <c r="AJ58" i="12"/>
  <c r="AO54" i="12"/>
  <c r="AT50" i="12"/>
  <c r="AL50" i="12"/>
  <c r="AY46" i="12"/>
  <c r="AI46" i="12"/>
  <c r="AL42" i="12"/>
  <c r="AP34" i="12"/>
  <c r="AQ22" i="12"/>
  <c r="AN18" i="12"/>
  <c r="AS10" i="12"/>
  <c r="AO6" i="12"/>
  <c r="AN4" i="12"/>
  <c r="AY186" i="12"/>
  <c r="AU186" i="12"/>
  <c r="AQ186" i="12"/>
  <c r="AM186" i="12"/>
  <c r="AY182" i="12"/>
  <c r="AU182" i="12"/>
  <c r="AQ182" i="12"/>
  <c r="AM182" i="12"/>
  <c r="AY178" i="12"/>
  <c r="AU178" i="12"/>
  <c r="AQ178" i="12"/>
  <c r="AM178" i="12"/>
  <c r="AY174" i="12"/>
  <c r="AU174" i="12"/>
  <c r="AQ174" i="12"/>
  <c r="AM174" i="12"/>
  <c r="AY170" i="12"/>
  <c r="AU170" i="12"/>
  <c r="AQ170" i="12"/>
  <c r="AM170" i="12"/>
  <c r="AY166" i="12"/>
  <c r="AU166" i="12"/>
  <c r="AQ166" i="12"/>
  <c r="AM166" i="12"/>
  <c r="AY162" i="12"/>
  <c r="AU162" i="12"/>
  <c r="AQ162" i="12"/>
  <c r="AM162" i="12"/>
  <c r="AY158" i="12"/>
  <c r="AU158" i="12"/>
  <c r="AQ158" i="12"/>
  <c r="AM158" i="12"/>
  <c r="AY154" i="12"/>
  <c r="AU154" i="12"/>
  <c r="AQ154" i="12"/>
  <c r="AM154" i="12"/>
  <c r="AY150" i="12"/>
  <c r="AU150" i="12"/>
  <c r="AQ150" i="12"/>
  <c r="AM150" i="12"/>
  <c r="AY146" i="12"/>
  <c r="AU146" i="12"/>
  <c r="AQ146" i="12"/>
  <c r="AM146" i="12"/>
  <c r="AY142" i="12"/>
  <c r="AU142" i="12"/>
  <c r="AQ142" i="12"/>
  <c r="AM142" i="12"/>
  <c r="AY138" i="12"/>
  <c r="AU138" i="12"/>
  <c r="AQ138" i="12"/>
  <c r="AM138" i="12"/>
  <c r="AY134" i="12"/>
  <c r="AS134" i="12"/>
  <c r="AN134" i="12"/>
  <c r="AI134" i="12"/>
  <c r="AW130" i="12"/>
  <c r="AO130" i="12"/>
  <c r="AG130" i="12"/>
  <c r="AS126" i="12"/>
  <c r="AK126" i="12"/>
  <c r="AW122" i="12"/>
  <c r="AO122" i="12"/>
  <c r="AG122" i="12"/>
  <c r="AS118" i="12"/>
  <c r="AK118" i="12"/>
  <c r="AW114" i="12"/>
  <c r="AO114" i="12"/>
  <c r="AG114" i="12"/>
  <c r="AS110" i="12"/>
  <c r="AK110" i="12"/>
  <c r="AW106" i="12"/>
  <c r="AO106" i="12"/>
  <c r="AG106" i="12"/>
  <c r="AS102" i="12"/>
  <c r="AK102" i="12"/>
  <c r="AW98" i="12"/>
  <c r="AO98" i="12"/>
  <c r="AG98" i="12"/>
  <c r="AS94" i="12"/>
  <c r="AK94" i="12"/>
  <c r="AW90" i="12"/>
  <c r="AO90" i="12"/>
  <c r="AG90" i="12"/>
  <c r="AS86" i="12"/>
  <c r="AK86" i="12"/>
  <c r="AX82" i="12"/>
  <c r="AP82" i="12"/>
  <c r="AH82" i="12"/>
  <c r="AU78" i="12"/>
  <c r="AM78" i="12"/>
  <c r="AZ74" i="12"/>
  <c r="AR74" i="12"/>
  <c r="AJ74" i="12"/>
  <c r="AW70" i="12"/>
  <c r="AO70" i="12"/>
  <c r="AG70" i="12"/>
  <c r="AT66" i="12"/>
  <c r="AL66" i="12"/>
  <c r="AY62" i="12"/>
  <c r="AQ62" i="12"/>
  <c r="AI62" i="12"/>
  <c r="AV58" i="12"/>
  <c r="AN58" i="12"/>
  <c r="AF58" i="12"/>
  <c r="AS54" i="12"/>
  <c r="AK54" i="12"/>
  <c r="AX50" i="12"/>
  <c r="AP50" i="12"/>
  <c r="AH50" i="12"/>
  <c r="AU46" i="12"/>
  <c r="AM46" i="12"/>
  <c r="AZ42" i="12"/>
  <c r="AR42" i="12"/>
  <c r="AL38" i="12"/>
  <c r="AX34" i="12"/>
  <c r="AH34" i="12"/>
  <c r="AK30" i="12"/>
  <c r="AU26" i="12"/>
  <c r="AY22" i="12"/>
  <c r="AI22" i="12"/>
  <c r="AV18" i="12"/>
  <c r="AF18" i="12"/>
  <c r="AZ14" i="12"/>
  <c r="AJ14" i="12"/>
  <c r="AK10" i="12"/>
  <c r="AW6" i="12"/>
  <c r="AG6" i="12"/>
  <c r="AF41" i="12"/>
  <c r="AJ41" i="12"/>
  <c r="AN41" i="12"/>
  <c r="AR41" i="12"/>
  <c r="AV41" i="12"/>
  <c r="AZ41" i="12"/>
  <c r="AG41" i="12"/>
  <c r="AK41" i="12"/>
  <c r="AO41" i="12"/>
  <c r="AS41" i="12"/>
  <c r="AW41" i="12"/>
  <c r="AG37" i="12"/>
  <c r="AK37" i="12"/>
  <c r="AO37" i="12"/>
  <c r="AS37" i="12"/>
  <c r="AW37" i="12"/>
  <c r="AH37" i="12"/>
  <c r="AL37" i="12"/>
  <c r="AP37" i="12"/>
  <c r="AT37" i="12"/>
  <c r="AX37" i="12"/>
  <c r="AG33" i="12"/>
  <c r="AK33" i="12"/>
  <c r="AO33" i="12"/>
  <c r="AS33" i="12"/>
  <c r="AW33" i="12"/>
  <c r="AH33" i="12"/>
  <c r="AL33" i="12"/>
  <c r="AP33" i="12"/>
  <c r="AT33" i="12"/>
  <c r="AX33" i="12"/>
  <c r="AF29" i="12"/>
  <c r="AJ29" i="12"/>
  <c r="AN29" i="12"/>
  <c r="AR29" i="12"/>
  <c r="AV29" i="12"/>
  <c r="AZ29" i="12"/>
  <c r="AG29" i="12"/>
  <c r="AK29" i="12"/>
  <c r="AO29" i="12"/>
  <c r="AS29" i="12"/>
  <c r="AW29" i="12"/>
  <c r="AH25" i="12"/>
  <c r="AL25" i="12"/>
  <c r="AP25" i="12"/>
  <c r="AT25" i="12"/>
  <c r="AX25" i="12"/>
  <c r="AI25" i="12"/>
  <c r="AM25" i="12"/>
  <c r="AQ25" i="12"/>
  <c r="AU25" i="12"/>
  <c r="AY25" i="12"/>
  <c r="AG21" i="12"/>
  <c r="AK21" i="12"/>
  <c r="AO21" i="12"/>
  <c r="AS21" i="12"/>
  <c r="AW21" i="12"/>
  <c r="AH21" i="12"/>
  <c r="AL21" i="12"/>
  <c r="AP21" i="12"/>
  <c r="AT21" i="12"/>
  <c r="AX21" i="12"/>
  <c r="AI17" i="12"/>
  <c r="AM17" i="12"/>
  <c r="AQ17" i="12"/>
  <c r="AU17" i="12"/>
  <c r="AY17" i="12"/>
  <c r="AF17" i="12"/>
  <c r="AJ17" i="12"/>
  <c r="AN17" i="12"/>
  <c r="AR17" i="12"/>
  <c r="AV17" i="12"/>
  <c r="AZ17" i="12"/>
  <c r="AH13" i="12"/>
  <c r="AL13" i="12"/>
  <c r="AP13" i="12"/>
  <c r="AT13" i="12"/>
  <c r="AX13" i="12"/>
  <c r="AI13" i="12"/>
  <c r="AM13" i="12"/>
  <c r="AQ13" i="12"/>
  <c r="AU13" i="12"/>
  <c r="AY13" i="12"/>
  <c r="AF9" i="12"/>
  <c r="AJ9" i="12"/>
  <c r="AN9" i="12"/>
  <c r="AR9" i="12"/>
  <c r="AV9" i="12"/>
  <c r="AZ9" i="12"/>
  <c r="AG9" i="12"/>
  <c r="AK9" i="12"/>
  <c r="AO9" i="12"/>
  <c r="AS9" i="12"/>
  <c r="AW9" i="12"/>
  <c r="AI5" i="12"/>
  <c r="AM5" i="12"/>
  <c r="AQ5" i="12"/>
  <c r="AU5" i="12"/>
  <c r="AY5" i="12"/>
  <c r="AF5" i="12"/>
  <c r="AJ5" i="12"/>
  <c r="AN5" i="12"/>
  <c r="AR5" i="12"/>
  <c r="AV5" i="12"/>
  <c r="AZ5" i="12"/>
  <c r="BD4" i="12"/>
  <c r="BH4" i="12"/>
  <c r="BC4" i="12"/>
  <c r="BG4" i="12"/>
  <c r="BD109" i="12"/>
  <c r="BH109" i="12"/>
  <c r="BD97" i="12"/>
  <c r="BH97" i="12"/>
  <c r="BD73" i="12"/>
  <c r="BH73" i="12"/>
  <c r="BE73" i="12"/>
  <c r="BD69" i="12"/>
  <c r="BH69" i="12"/>
  <c r="BE69" i="12"/>
  <c r="BC65" i="12"/>
  <c r="BG65" i="12"/>
  <c r="BD65" i="12"/>
  <c r="BH65" i="12"/>
  <c r="BC61" i="12"/>
  <c r="BG61" i="12"/>
  <c r="BD61" i="12"/>
  <c r="BH61" i="12"/>
  <c r="BE57" i="12"/>
  <c r="BF57" i="12"/>
  <c r="BC57" i="12"/>
  <c r="BG57" i="12"/>
  <c r="BE53" i="12"/>
  <c r="BF53" i="12"/>
  <c r="BC53" i="12"/>
  <c r="BG53" i="12"/>
  <c r="BD49" i="12"/>
  <c r="BH49" i="12"/>
  <c r="BE49" i="12"/>
  <c r="BF49" i="12"/>
  <c r="BD45" i="12"/>
  <c r="BH45" i="12"/>
  <c r="BE45" i="12"/>
  <c r="BF45" i="12"/>
  <c r="BC41" i="12"/>
  <c r="BG41" i="12"/>
  <c r="BD41" i="12"/>
  <c r="BH41" i="12"/>
  <c r="BE41" i="12"/>
  <c r="BC37" i="12"/>
  <c r="BG37" i="12"/>
  <c r="BD37" i="12"/>
  <c r="BH37" i="12"/>
  <c r="BE37" i="12"/>
  <c r="BF33" i="12"/>
  <c r="BC33" i="12"/>
  <c r="BG33" i="12"/>
  <c r="BD33" i="12"/>
  <c r="BH33" i="12"/>
  <c r="BF29" i="12"/>
  <c r="BC29" i="12"/>
  <c r="BG29" i="12"/>
  <c r="BD29" i="12"/>
  <c r="BH29" i="12"/>
  <c r="BE25" i="12"/>
  <c r="BF25" i="12"/>
  <c r="BC25" i="12"/>
  <c r="BG25" i="12"/>
  <c r="BE21" i="12"/>
  <c r="BF21" i="12"/>
  <c r="BC21" i="12"/>
  <c r="BG21" i="12"/>
  <c r="BD17" i="12"/>
  <c r="BH17" i="12"/>
  <c r="BE17" i="12"/>
  <c r="BF17" i="12"/>
  <c r="BD13" i="12"/>
  <c r="BH13" i="12"/>
  <c r="BE13" i="12"/>
  <c r="BF13" i="12"/>
  <c r="BC9" i="12"/>
  <c r="BG9" i="12"/>
  <c r="BD9" i="12"/>
  <c r="BH9" i="12"/>
  <c r="BE9" i="12"/>
  <c r="BE5" i="12"/>
  <c r="BF5" i="12"/>
  <c r="BC5" i="12"/>
  <c r="BG5" i="12"/>
  <c r="BG121" i="12"/>
  <c r="BG113" i="12"/>
  <c r="BF109" i="12"/>
  <c r="BF105" i="12"/>
  <c r="BE101" i="12"/>
  <c r="BF97" i="12"/>
  <c r="BF93" i="12"/>
  <c r="BE89" i="12"/>
  <c r="BD85" i="12"/>
  <c r="BG81" i="12"/>
  <c r="BF77" i="12"/>
  <c r="BG73" i="12"/>
  <c r="BH57" i="12"/>
  <c r="BH53" i="12"/>
  <c r="BC49" i="12"/>
  <c r="BC45" i="12"/>
  <c r="BH25" i="12"/>
  <c r="BH21" i="12"/>
  <c r="BC17" i="12"/>
  <c r="BC13" i="12"/>
  <c r="BD5" i="12"/>
  <c r="BF88" i="12"/>
  <c r="BC88" i="12"/>
  <c r="BG88" i="12"/>
  <c r="BF80" i="12"/>
  <c r="BC80" i="12"/>
  <c r="BG80" i="12"/>
  <c r="BF68" i="12"/>
  <c r="BC68" i="12"/>
  <c r="BG68" i="12"/>
  <c r="BF60" i="12"/>
  <c r="BC60" i="12"/>
  <c r="BG60" i="12"/>
  <c r="BF56" i="12"/>
  <c r="BC56" i="12"/>
  <c r="BG56" i="12"/>
  <c r="BF44" i="12"/>
  <c r="BC44" i="12"/>
  <c r="BG44" i="12"/>
  <c r="BF36" i="12"/>
  <c r="BC36" i="12"/>
  <c r="BG36" i="12"/>
  <c r="BF28" i="12"/>
  <c r="BC28" i="12"/>
  <c r="BG28" i="12"/>
  <c r="BF20" i="12"/>
  <c r="BC20" i="12"/>
  <c r="BG20" i="12"/>
  <c r="BF8" i="12"/>
  <c r="BC8" i="12"/>
  <c r="BG8" i="12"/>
  <c r="BH184" i="12"/>
  <c r="BD184" i="12"/>
  <c r="BH180" i="12"/>
  <c r="BD180" i="12"/>
  <c r="BH176" i="12"/>
  <c r="BD176" i="12"/>
  <c r="BH172" i="12"/>
  <c r="BD172" i="12"/>
  <c r="BH168" i="12"/>
  <c r="BD168" i="12"/>
  <c r="BH164" i="12"/>
  <c r="BD164" i="12"/>
  <c r="BH160" i="12"/>
  <c r="BD160" i="12"/>
  <c r="BH156" i="12"/>
  <c r="BD156" i="12"/>
  <c r="BH152" i="12"/>
  <c r="BD152" i="12"/>
  <c r="BH148" i="12"/>
  <c r="BD148" i="12"/>
  <c r="BH144" i="12"/>
  <c r="BD144" i="12"/>
  <c r="BH140" i="12"/>
  <c r="BD140" i="12"/>
  <c r="BH136" i="12"/>
  <c r="BD136" i="12"/>
  <c r="BH132" i="12"/>
  <c r="BD132" i="12"/>
  <c r="BH128" i="12"/>
  <c r="BD128" i="12"/>
  <c r="BH124" i="12"/>
  <c r="BD124" i="12"/>
  <c r="BH120" i="12"/>
  <c r="BD120" i="12"/>
  <c r="BG116" i="12"/>
  <c r="BH112" i="12"/>
  <c r="BC112" i="12"/>
  <c r="BD108" i="12"/>
  <c r="BE104" i="12"/>
  <c r="BG100" i="12"/>
  <c r="BH96" i="12"/>
  <c r="BC96" i="12"/>
  <c r="BD92" i="12"/>
  <c r="BD88" i="12"/>
  <c r="BD80" i="12"/>
  <c r="BH68" i="12"/>
  <c r="BH60" i="12"/>
  <c r="BD56" i="12"/>
  <c r="BH44" i="12"/>
  <c r="BH36" i="12"/>
  <c r="BH28" i="12"/>
  <c r="BH20" i="12"/>
  <c r="BD8" i="12"/>
  <c r="BD115" i="12"/>
  <c r="BH115" i="12"/>
  <c r="BD111" i="12"/>
  <c r="BH111" i="12"/>
  <c r="BD107" i="12"/>
  <c r="BH107" i="12"/>
  <c r="BD103" i="12"/>
  <c r="BH103" i="12"/>
  <c r="BD99" i="12"/>
  <c r="BH99" i="12"/>
  <c r="BD95" i="12"/>
  <c r="BH95" i="12"/>
  <c r="BD91" i="12"/>
  <c r="BH91" i="12"/>
  <c r="BD87" i="12"/>
  <c r="BH87" i="12"/>
  <c r="BE87" i="12"/>
  <c r="BD83" i="12"/>
  <c r="BH83" i="12"/>
  <c r="BE83" i="12"/>
  <c r="BD79" i="12"/>
  <c r="BH79" i="12"/>
  <c r="BE79" i="12"/>
  <c r="BD75" i="12"/>
  <c r="BH75" i="12"/>
  <c r="BE75" i="12"/>
  <c r="BD71" i="12"/>
  <c r="BH71" i="12"/>
  <c r="BE71" i="12"/>
  <c r="BD67" i="12"/>
  <c r="BH67" i="12"/>
  <c r="BE67" i="12"/>
  <c r="BD63" i="12"/>
  <c r="BH63" i="12"/>
  <c r="BE63" i="12"/>
  <c r="BD59" i="12"/>
  <c r="BH59" i="12"/>
  <c r="BE59" i="12"/>
  <c r="BD55" i="12"/>
  <c r="BH55" i="12"/>
  <c r="BE55" i="12"/>
  <c r="BD51" i="12"/>
  <c r="BH51" i="12"/>
  <c r="BE51" i="12"/>
  <c r="BD47" i="12"/>
  <c r="BH47" i="12"/>
  <c r="BE47" i="12"/>
  <c r="BD43" i="12"/>
  <c r="BH43" i="12"/>
  <c r="BE43" i="12"/>
  <c r="BD39" i="12"/>
  <c r="BH39" i="12"/>
  <c r="BE39" i="12"/>
  <c r="BD35" i="12"/>
  <c r="BH35" i="12"/>
  <c r="BE35" i="12"/>
  <c r="BD31" i="12"/>
  <c r="BH31" i="12"/>
  <c r="BE31" i="12"/>
  <c r="BD27" i="12"/>
  <c r="BH27" i="12"/>
  <c r="BE27" i="12"/>
  <c r="BD23" i="12"/>
  <c r="BH23" i="12"/>
  <c r="BE23" i="12"/>
  <c r="BD19" i="12"/>
  <c r="BH19" i="12"/>
  <c r="BE19" i="12"/>
  <c r="BD15" i="12"/>
  <c r="BH15" i="12"/>
  <c r="BE15" i="12"/>
  <c r="BD11" i="12"/>
  <c r="BH11" i="12"/>
  <c r="BE11" i="12"/>
  <c r="BD7" i="12"/>
  <c r="BH7" i="12"/>
  <c r="BE7" i="12"/>
  <c r="BF84" i="12"/>
  <c r="BC84" i="12"/>
  <c r="BG84" i="12"/>
  <c r="BF76" i="12"/>
  <c r="BC76" i="12"/>
  <c r="BG76" i="12"/>
  <c r="BF72" i="12"/>
  <c r="BC72" i="12"/>
  <c r="BG72" i="12"/>
  <c r="BF64" i="12"/>
  <c r="BC64" i="12"/>
  <c r="BG64" i="12"/>
  <c r="BF52" i="12"/>
  <c r="BC52" i="12"/>
  <c r="BG52" i="12"/>
  <c r="BF48" i="12"/>
  <c r="BC48" i="12"/>
  <c r="BG48" i="12"/>
  <c r="BF40" i="12"/>
  <c r="BC40" i="12"/>
  <c r="BG40" i="12"/>
  <c r="BF32" i="12"/>
  <c r="BC32" i="12"/>
  <c r="BG32" i="12"/>
  <c r="BF24" i="12"/>
  <c r="BC24" i="12"/>
  <c r="BG24" i="12"/>
  <c r="BF12" i="12"/>
  <c r="BC12" i="12"/>
  <c r="BG12" i="12"/>
  <c r="BG184" i="12"/>
  <c r="BC184" i="12"/>
  <c r="BG180" i="12"/>
  <c r="BC180" i="12"/>
  <c r="BG176" i="12"/>
  <c r="BC176" i="12"/>
  <c r="BG172" i="12"/>
  <c r="BC172" i="12"/>
  <c r="BG168" i="12"/>
  <c r="BC168" i="12"/>
  <c r="BG164" i="12"/>
  <c r="BC164" i="12"/>
  <c r="BG160" i="12"/>
  <c r="BC160" i="12"/>
  <c r="BG156" i="12"/>
  <c r="BC156" i="12"/>
  <c r="BG152" i="12"/>
  <c r="BC152" i="12"/>
  <c r="BG148" i="12"/>
  <c r="BC148" i="12"/>
  <c r="BG144" i="12"/>
  <c r="BC144" i="12"/>
  <c r="BG140" i="12"/>
  <c r="BC140" i="12"/>
  <c r="BG136" i="12"/>
  <c r="BC136" i="12"/>
  <c r="BG132" i="12"/>
  <c r="BC132" i="12"/>
  <c r="BG128" i="12"/>
  <c r="BC128" i="12"/>
  <c r="BG124" i="12"/>
  <c r="BC124" i="12"/>
  <c r="BG120" i="12"/>
  <c r="BC120" i="12"/>
  <c r="BE116" i="12"/>
  <c r="BG112" i="12"/>
  <c r="BH108" i="12"/>
  <c r="BC108" i="12"/>
  <c r="BD104" i="12"/>
  <c r="BE100" i="12"/>
  <c r="BG96" i="12"/>
  <c r="BH92" i="12"/>
  <c r="BC92" i="12"/>
  <c r="BE84" i="12"/>
  <c r="BE76" i="12"/>
  <c r="BE68" i="12"/>
  <c r="BE60" i="12"/>
  <c r="BE52" i="12"/>
  <c r="BE44" i="12"/>
  <c r="BE36" i="12"/>
  <c r="BE28" i="12"/>
  <c r="BE20" i="12"/>
  <c r="BE12" i="12"/>
  <c r="BG7" i="12"/>
  <c r="BF16" i="12"/>
  <c r="BC16" i="12"/>
  <c r="BG16" i="12"/>
  <c r="BD116" i="12"/>
  <c r="BE112" i="12"/>
  <c r="BG108" i="12"/>
  <c r="BH104" i="12"/>
  <c r="BC104" i="12"/>
  <c r="BD100" i="12"/>
  <c r="BE96" i="12"/>
  <c r="BG92" i="12"/>
  <c r="BH88" i="12"/>
  <c r="BD84" i="12"/>
  <c r="BH80" i="12"/>
  <c r="BD76" i="12"/>
  <c r="BH72" i="12"/>
  <c r="BD68" i="12"/>
  <c r="BH64" i="12"/>
  <c r="BD60" i="12"/>
  <c r="BH56" i="12"/>
  <c r="BD52" i="12"/>
  <c r="BH48" i="12"/>
  <c r="BD44" i="12"/>
  <c r="BH40" i="12"/>
  <c r="BD36" i="12"/>
  <c r="BH32" i="12"/>
  <c r="BD28" i="12"/>
  <c r="BH24" i="12"/>
  <c r="BD20" i="12"/>
  <c r="BH16" i="12"/>
  <c r="BD12" i="12"/>
  <c r="BH8" i="12"/>
  <c r="BF7" i="12"/>
  <c r="AG84" i="12"/>
  <c r="AK84" i="12"/>
  <c r="AO84" i="12"/>
  <c r="AS84" i="12"/>
  <c r="AW84" i="12"/>
  <c r="AH84" i="12"/>
  <c r="AL84" i="12"/>
  <c r="AP84" i="12"/>
  <c r="AT84" i="12"/>
  <c r="AX84" i="12"/>
  <c r="AI84" i="12"/>
  <c r="AM84" i="12"/>
  <c r="AQ84" i="12"/>
  <c r="AU84" i="12"/>
  <c r="AY84" i="12"/>
  <c r="AG80" i="12"/>
  <c r="AK80" i="12"/>
  <c r="AO80" i="12"/>
  <c r="AS80" i="12"/>
  <c r="AW80" i="12"/>
  <c r="AH80" i="12"/>
  <c r="AL80" i="12"/>
  <c r="AP80" i="12"/>
  <c r="AT80" i="12"/>
  <c r="AX80" i="12"/>
  <c r="AI80" i="12"/>
  <c r="AM80" i="12"/>
  <c r="AQ80" i="12"/>
  <c r="AU80" i="12"/>
  <c r="AY80" i="12"/>
  <c r="AG76" i="12"/>
  <c r="AK76" i="12"/>
  <c r="AO76" i="12"/>
  <c r="AS76" i="12"/>
  <c r="AW76" i="12"/>
  <c r="AH76" i="12"/>
  <c r="AL76" i="12"/>
  <c r="AP76" i="12"/>
  <c r="AT76" i="12"/>
  <c r="AX76" i="12"/>
  <c r="AI76" i="12"/>
  <c r="AM76" i="12"/>
  <c r="AQ76" i="12"/>
  <c r="AU76" i="12"/>
  <c r="AY76" i="12"/>
  <c r="AG72" i="12"/>
  <c r="AK72" i="12"/>
  <c r="AO72" i="12"/>
  <c r="AS72" i="12"/>
  <c r="AW72" i="12"/>
  <c r="AH72" i="12"/>
  <c r="AL72" i="12"/>
  <c r="AP72" i="12"/>
  <c r="AT72" i="12"/>
  <c r="AX72" i="12"/>
  <c r="AI72" i="12"/>
  <c r="AM72" i="12"/>
  <c r="AQ72" i="12"/>
  <c r="AU72" i="12"/>
  <c r="AY72" i="12"/>
  <c r="AG68" i="12"/>
  <c r="AK68" i="12"/>
  <c r="AO68" i="12"/>
  <c r="AS68" i="12"/>
  <c r="AW68" i="12"/>
  <c r="AH68" i="12"/>
  <c r="AL68" i="12"/>
  <c r="AP68" i="12"/>
  <c r="AT68" i="12"/>
  <c r="AX68" i="12"/>
  <c r="AI68" i="12"/>
  <c r="AM68" i="12"/>
  <c r="AQ68" i="12"/>
  <c r="AU68" i="12"/>
  <c r="AY68" i="12"/>
  <c r="AG64" i="12"/>
  <c r="AK64" i="12"/>
  <c r="AO64" i="12"/>
  <c r="AS64" i="12"/>
  <c r="AW64" i="12"/>
  <c r="AH64" i="12"/>
  <c r="AL64" i="12"/>
  <c r="AP64" i="12"/>
  <c r="AT64" i="12"/>
  <c r="AX64" i="12"/>
  <c r="AI64" i="12"/>
  <c r="AM64" i="12"/>
  <c r="AQ64" i="12"/>
  <c r="AU64" i="12"/>
  <c r="AY64" i="12"/>
  <c r="AG60" i="12"/>
  <c r="AK60" i="12"/>
  <c r="AO60" i="12"/>
  <c r="AS60" i="12"/>
  <c r="AW60" i="12"/>
  <c r="AH60" i="12"/>
  <c r="AL60" i="12"/>
  <c r="AP60" i="12"/>
  <c r="AT60" i="12"/>
  <c r="AX60" i="12"/>
  <c r="AI60" i="12"/>
  <c r="AM60" i="12"/>
  <c r="AQ60" i="12"/>
  <c r="AU60" i="12"/>
  <c r="AY60" i="12"/>
  <c r="AG56" i="12"/>
  <c r="AK56" i="12"/>
  <c r="AO56" i="12"/>
  <c r="AS56" i="12"/>
  <c r="AW56" i="12"/>
  <c r="AH56" i="12"/>
  <c r="AL56" i="12"/>
  <c r="AP56" i="12"/>
  <c r="AT56" i="12"/>
  <c r="AX56" i="12"/>
  <c r="AI56" i="12"/>
  <c r="AM56" i="12"/>
  <c r="AQ56" i="12"/>
  <c r="AU56" i="12"/>
  <c r="AY56" i="12"/>
  <c r="AG52" i="12"/>
  <c r="AK52" i="12"/>
  <c r="AO52" i="12"/>
  <c r="AS52" i="12"/>
  <c r="AW52" i="12"/>
  <c r="AH52" i="12"/>
  <c r="AL52" i="12"/>
  <c r="AP52" i="12"/>
  <c r="AT52" i="12"/>
  <c r="AX52" i="12"/>
  <c r="AI52" i="12"/>
  <c r="AM52" i="12"/>
  <c r="AQ52" i="12"/>
  <c r="AU52" i="12"/>
  <c r="AY52" i="12"/>
  <c r="AG48" i="12"/>
  <c r="AK48" i="12"/>
  <c r="AO48" i="12"/>
  <c r="AS48" i="12"/>
  <c r="AW48" i="12"/>
  <c r="AH48" i="12"/>
  <c r="AL48" i="12"/>
  <c r="AP48" i="12"/>
  <c r="AT48" i="12"/>
  <c r="AX48" i="12"/>
  <c r="AI48" i="12"/>
  <c r="AM48" i="12"/>
  <c r="AQ48" i="12"/>
  <c r="AU48" i="12"/>
  <c r="AY48" i="12"/>
  <c r="AG44" i="12"/>
  <c r="AK44" i="12"/>
  <c r="AO44" i="12"/>
  <c r="AS44" i="12"/>
  <c r="AW44" i="12"/>
  <c r="AH44" i="12"/>
  <c r="AL44" i="12"/>
  <c r="AP44" i="12"/>
  <c r="AT44" i="12"/>
  <c r="AX44" i="12"/>
  <c r="AI44" i="12"/>
  <c r="AM44" i="12"/>
  <c r="AQ44" i="12"/>
  <c r="AU44" i="12"/>
  <c r="AY44" i="12"/>
  <c r="AG40" i="12"/>
  <c r="AK40" i="12"/>
  <c r="AO40" i="12"/>
  <c r="AS40" i="12"/>
  <c r="AW40" i="12"/>
  <c r="AH40" i="12"/>
  <c r="AL40" i="12"/>
  <c r="AP40" i="12"/>
  <c r="AT40" i="12"/>
  <c r="AX40" i="12"/>
  <c r="AI40" i="12"/>
  <c r="AM40" i="12"/>
  <c r="AQ40" i="12"/>
  <c r="AU40" i="12"/>
  <c r="AY40" i="12"/>
  <c r="AI36" i="12"/>
  <c r="AM36" i="12"/>
  <c r="AF36" i="12"/>
  <c r="AJ36" i="12"/>
  <c r="AN36" i="12"/>
  <c r="AG36" i="12"/>
  <c r="AO36" i="12"/>
  <c r="AS36" i="12"/>
  <c r="AW36" i="12"/>
  <c r="AH36" i="12"/>
  <c r="AP36" i="12"/>
  <c r="AT36" i="12"/>
  <c r="AX36" i="12"/>
  <c r="AK36" i="12"/>
  <c r="AQ36" i="12"/>
  <c r="AU36" i="12"/>
  <c r="AY36" i="12"/>
  <c r="AI32" i="12"/>
  <c r="AM32" i="12"/>
  <c r="AQ32" i="12"/>
  <c r="AU32" i="12"/>
  <c r="AY32" i="12"/>
  <c r="AF32" i="12"/>
  <c r="AJ32" i="12"/>
  <c r="AN32" i="12"/>
  <c r="AR32" i="12"/>
  <c r="AV32" i="12"/>
  <c r="AZ32" i="12"/>
  <c r="AK32" i="12"/>
  <c r="AS32" i="12"/>
  <c r="AL32" i="12"/>
  <c r="AT32" i="12"/>
  <c r="AG32" i="12"/>
  <c r="AO32" i="12"/>
  <c r="AW32" i="12"/>
  <c r="AI28" i="12"/>
  <c r="AM28" i="12"/>
  <c r="AQ28" i="12"/>
  <c r="AU28" i="12"/>
  <c r="AY28" i="12"/>
  <c r="AF28" i="12"/>
  <c r="AJ28" i="12"/>
  <c r="AN28" i="12"/>
  <c r="AR28" i="12"/>
  <c r="AV28" i="12"/>
  <c r="AZ28" i="12"/>
  <c r="AG28" i="12"/>
  <c r="AO28" i="12"/>
  <c r="AW28" i="12"/>
  <c r="AH28" i="12"/>
  <c r="AP28" i="12"/>
  <c r="AX28" i="12"/>
  <c r="AK28" i="12"/>
  <c r="AS28" i="12"/>
  <c r="AI24" i="12"/>
  <c r="AM24" i="12"/>
  <c r="AQ24" i="12"/>
  <c r="AU24" i="12"/>
  <c r="AY24" i="12"/>
  <c r="AF24" i="12"/>
  <c r="AJ24" i="12"/>
  <c r="AN24" i="12"/>
  <c r="AR24" i="12"/>
  <c r="AV24" i="12"/>
  <c r="AZ24" i="12"/>
  <c r="AK24" i="12"/>
  <c r="AS24" i="12"/>
  <c r="AL24" i="12"/>
  <c r="AT24" i="12"/>
  <c r="AG24" i="12"/>
  <c r="AO24" i="12"/>
  <c r="AW24" i="12"/>
  <c r="AI20" i="12"/>
  <c r="AM20" i="12"/>
  <c r="AQ20" i="12"/>
  <c r="AU20" i="12"/>
  <c r="AY20" i="12"/>
  <c r="AF20" i="12"/>
  <c r="AJ20" i="12"/>
  <c r="AN20" i="12"/>
  <c r="AR20" i="12"/>
  <c r="AV20" i="12"/>
  <c r="AZ20" i="12"/>
  <c r="AG20" i="12"/>
  <c r="AO20" i="12"/>
  <c r="AW20" i="12"/>
  <c r="AH20" i="12"/>
  <c r="AP20" i="12"/>
  <c r="AX20" i="12"/>
  <c r="AK20" i="12"/>
  <c r="AS20" i="12"/>
  <c r="AI16" i="12"/>
  <c r="AM16" i="12"/>
  <c r="AQ16" i="12"/>
  <c r="AU16" i="12"/>
  <c r="AY16" i="12"/>
  <c r="AF16" i="12"/>
  <c r="AJ16" i="12"/>
  <c r="AN16" i="12"/>
  <c r="AR16" i="12"/>
  <c r="AV16" i="12"/>
  <c r="AZ16" i="12"/>
  <c r="AK16" i="12"/>
  <c r="AS16" i="12"/>
  <c r="AL16" i="12"/>
  <c r="AT16" i="12"/>
  <c r="AG16" i="12"/>
  <c r="AO16" i="12"/>
  <c r="AW16" i="12"/>
  <c r="AI12" i="12"/>
  <c r="AM12" i="12"/>
  <c r="AQ12" i="12"/>
  <c r="AU12" i="12"/>
  <c r="AY12" i="12"/>
  <c r="AF12" i="12"/>
  <c r="AJ12" i="12"/>
  <c r="AN12" i="12"/>
  <c r="AR12" i="12"/>
  <c r="AV12" i="12"/>
  <c r="AZ12" i="12"/>
  <c r="AG12" i="12"/>
  <c r="AO12" i="12"/>
  <c r="AW12" i="12"/>
  <c r="AH12" i="12"/>
  <c r="AP12" i="12"/>
  <c r="AX12" i="12"/>
  <c r="AK12" i="12"/>
  <c r="AS12" i="12"/>
  <c r="AI8" i="12"/>
  <c r="AM8" i="12"/>
  <c r="AQ8" i="12"/>
  <c r="AU8" i="12"/>
  <c r="AY8" i="12"/>
  <c r="AF8" i="12"/>
  <c r="AJ8" i="12"/>
  <c r="AN8" i="12"/>
  <c r="AR8" i="12"/>
  <c r="AV8" i="12"/>
  <c r="AZ8" i="12"/>
  <c r="AK8" i="12"/>
  <c r="AS8" i="12"/>
  <c r="AL8" i="12"/>
  <c r="AT8" i="12"/>
  <c r="AG8" i="12"/>
  <c r="AO8" i="12"/>
  <c r="AW8" i="12"/>
  <c r="AF35" i="12"/>
  <c r="AJ35" i="12"/>
  <c r="AN35" i="12"/>
  <c r="AR35" i="12"/>
  <c r="AV35" i="12"/>
  <c r="AZ35" i="12"/>
  <c r="AG35" i="12"/>
  <c r="AK35" i="12"/>
  <c r="AO35" i="12"/>
  <c r="AS35" i="12"/>
  <c r="AW35" i="12"/>
  <c r="AF31" i="12"/>
  <c r="AJ31" i="12"/>
  <c r="AN31" i="12"/>
  <c r="AR31" i="12"/>
  <c r="AV31" i="12"/>
  <c r="AZ31" i="12"/>
  <c r="AG31" i="12"/>
  <c r="AK31" i="12"/>
  <c r="AO31" i="12"/>
  <c r="AS31" i="12"/>
  <c r="AW31" i="12"/>
  <c r="AF27" i="12"/>
  <c r="AJ27" i="12"/>
  <c r="AN27" i="12"/>
  <c r="AR27" i="12"/>
  <c r="AV27" i="12"/>
  <c r="AZ27" i="12"/>
  <c r="AG27" i="12"/>
  <c r="AK27" i="12"/>
  <c r="AO27" i="12"/>
  <c r="AS27" i="12"/>
  <c r="AW27" i="12"/>
  <c r="AF23" i="12"/>
  <c r="AJ23" i="12"/>
  <c r="AN23" i="12"/>
  <c r="AR23" i="12"/>
  <c r="AV23" i="12"/>
  <c r="AZ23" i="12"/>
  <c r="AG23" i="12"/>
  <c r="AK23" i="12"/>
  <c r="AO23" i="12"/>
  <c r="AS23" i="12"/>
  <c r="AW23" i="12"/>
  <c r="AF19" i="12"/>
  <c r="AJ19" i="12"/>
  <c r="AN19" i="12"/>
  <c r="AR19" i="12"/>
  <c r="AV19" i="12"/>
  <c r="AZ19" i="12"/>
  <c r="AG19" i="12"/>
  <c r="AK19" i="12"/>
  <c r="AO19" i="12"/>
  <c r="AS19" i="12"/>
  <c r="AW19" i="12"/>
  <c r="AF15" i="12"/>
  <c r="AJ15" i="12"/>
  <c r="AN15" i="12"/>
  <c r="AR15" i="12"/>
  <c r="AV15" i="12"/>
  <c r="AZ15" i="12"/>
  <c r="AG15" i="12"/>
  <c r="AK15" i="12"/>
  <c r="AO15" i="12"/>
  <c r="AS15" i="12"/>
  <c r="AW15" i="12"/>
  <c r="AF11" i="12"/>
  <c r="AJ11" i="12"/>
  <c r="AN11" i="12"/>
  <c r="AR11" i="12"/>
  <c r="AV11" i="12"/>
  <c r="AZ11" i="12"/>
  <c r="AG11" i="12"/>
  <c r="AK11" i="12"/>
  <c r="AO11" i="12"/>
  <c r="AS11" i="12"/>
  <c r="AW11" i="12"/>
  <c r="AF7" i="12"/>
  <c r="AJ7" i="12"/>
  <c r="AN7" i="12"/>
  <c r="AR7" i="12"/>
  <c r="AV7" i="12"/>
  <c r="AZ7" i="12"/>
  <c r="AG7" i="12"/>
  <c r="AK7" i="12"/>
  <c r="AO7" i="12"/>
  <c r="AS7" i="12"/>
  <c r="AW7" i="12"/>
  <c r="AX4" i="12"/>
  <c r="AT4" i="12"/>
  <c r="AP4" i="12"/>
  <c r="AL4" i="12"/>
  <c r="AH4" i="12"/>
  <c r="AY4" i="12"/>
  <c r="AU4" i="12"/>
  <c r="AQ4" i="12"/>
  <c r="AM4" i="12"/>
  <c r="AI4" i="12"/>
  <c r="AF4" i="12"/>
  <c r="AW4" i="12"/>
  <c r="AS4" i="12"/>
  <c r="AO4" i="12"/>
  <c r="AK4" i="12"/>
  <c r="W5" i="10"/>
  <c r="AD4" i="12"/>
  <c r="AC1707" i="12"/>
  <c r="AB1707" i="12"/>
  <c r="AA1707" i="12"/>
  <c r="Z1707" i="12"/>
  <c r="Y1707" i="12"/>
  <c r="X1707" i="12"/>
  <c r="W1707" i="12"/>
  <c r="V1707" i="12"/>
  <c r="U1707" i="12"/>
  <c r="T1707" i="12"/>
  <c r="S1707" i="12"/>
  <c r="R1707" i="12"/>
  <c r="Q1707" i="12"/>
  <c r="P1707" i="12"/>
  <c r="O1707" i="12"/>
  <c r="N1707" i="12"/>
  <c r="M1707" i="12"/>
  <c r="L1707" i="12"/>
  <c r="K1707" i="12"/>
  <c r="J1707" i="12"/>
  <c r="I1707" i="12"/>
  <c r="H1707" i="12"/>
  <c r="G1707" i="12"/>
  <c r="F1707" i="12"/>
  <c r="E1707" i="12"/>
  <c r="D1707" i="12"/>
  <c r="C1707" i="12"/>
  <c r="AC1706" i="12"/>
  <c r="AB1706" i="12"/>
  <c r="AA1706" i="12"/>
  <c r="Z1706" i="12"/>
  <c r="Y1706" i="12"/>
  <c r="X1706" i="12"/>
  <c r="W1706" i="12"/>
  <c r="V1706" i="12"/>
  <c r="U1706" i="12"/>
  <c r="T1706" i="12"/>
  <c r="S1706" i="12"/>
  <c r="R1706" i="12"/>
  <c r="Q1706" i="12"/>
  <c r="P1706" i="12"/>
  <c r="O1706" i="12"/>
  <c r="N1706" i="12"/>
  <c r="M1706" i="12"/>
  <c r="L1706" i="12"/>
  <c r="K1706" i="12"/>
  <c r="J1706" i="12"/>
  <c r="I1706" i="12"/>
  <c r="H1706" i="12"/>
  <c r="G1706" i="12"/>
  <c r="F1706" i="12"/>
  <c r="E1706" i="12"/>
  <c r="D1706" i="12"/>
  <c r="C1706" i="12"/>
  <c r="AC1705" i="12"/>
  <c r="AB1705" i="12"/>
  <c r="AA1705" i="12"/>
  <c r="Z1705" i="12"/>
  <c r="Y1705" i="12"/>
  <c r="X1705" i="12"/>
  <c r="W1705" i="12"/>
  <c r="V1705" i="12"/>
  <c r="U1705" i="12"/>
  <c r="T1705" i="12"/>
  <c r="S1705" i="12"/>
  <c r="R1705" i="12"/>
  <c r="Q1705" i="12"/>
  <c r="P1705" i="12"/>
  <c r="O1705" i="12"/>
  <c r="N1705" i="12"/>
  <c r="M1705" i="12"/>
  <c r="L1705" i="12"/>
  <c r="K1705" i="12"/>
  <c r="J1705" i="12"/>
  <c r="I1705" i="12"/>
  <c r="H1705" i="12"/>
  <c r="G1705" i="12"/>
  <c r="F1705" i="12"/>
  <c r="E1705" i="12"/>
  <c r="D1705" i="12"/>
  <c r="C1705" i="12"/>
  <c r="AC1704" i="12"/>
  <c r="AB1704" i="12"/>
  <c r="AA1704" i="12"/>
  <c r="Z1704" i="12"/>
  <c r="Y1704" i="12"/>
  <c r="X1704" i="12"/>
  <c r="W1704" i="12"/>
  <c r="V1704" i="12"/>
  <c r="U1704" i="12"/>
  <c r="T1704" i="12"/>
  <c r="S1704" i="12"/>
  <c r="R1704" i="12"/>
  <c r="Q1704" i="12"/>
  <c r="P1704" i="12"/>
  <c r="O1704" i="12"/>
  <c r="N1704" i="12"/>
  <c r="M1704" i="12"/>
  <c r="L1704" i="12"/>
  <c r="K1704" i="12"/>
  <c r="J1704" i="12"/>
  <c r="I1704" i="12"/>
  <c r="H1704" i="12"/>
  <c r="G1704" i="12"/>
  <c r="F1704" i="12"/>
  <c r="E1704" i="12"/>
  <c r="D1704" i="12"/>
  <c r="C1704" i="12"/>
  <c r="AC1703" i="12"/>
  <c r="AB1703" i="12"/>
  <c r="AA1703" i="12"/>
  <c r="Z1703" i="12"/>
  <c r="Y1703" i="12"/>
  <c r="X1703" i="12"/>
  <c r="W1703" i="12"/>
  <c r="V1703" i="12"/>
  <c r="U1703" i="12"/>
  <c r="T1703" i="12"/>
  <c r="S1703" i="12"/>
  <c r="R1703" i="12"/>
  <c r="Q1703" i="12"/>
  <c r="P1703" i="12"/>
  <c r="O1703" i="12"/>
  <c r="N1703" i="12"/>
  <c r="M1703" i="12"/>
  <c r="L1703" i="12"/>
  <c r="K1703" i="12"/>
  <c r="J1703" i="12"/>
  <c r="I1703" i="12"/>
  <c r="H1703" i="12"/>
  <c r="G1703" i="12"/>
  <c r="F1703" i="12"/>
  <c r="E1703" i="12"/>
  <c r="D1703" i="12"/>
  <c r="C1703" i="12"/>
  <c r="AC1702" i="12"/>
  <c r="AB1702" i="12"/>
  <c r="AA1702" i="12"/>
  <c r="Z1702" i="12"/>
  <c r="Y1702" i="12"/>
  <c r="X1702" i="12"/>
  <c r="W1702" i="12"/>
  <c r="V1702" i="12"/>
  <c r="U1702" i="12"/>
  <c r="T1702" i="12"/>
  <c r="S1702" i="12"/>
  <c r="R1702" i="12"/>
  <c r="Q1702" i="12"/>
  <c r="P1702" i="12"/>
  <c r="O1702" i="12"/>
  <c r="N1702" i="12"/>
  <c r="M1702" i="12"/>
  <c r="L1702" i="12"/>
  <c r="K1702" i="12"/>
  <c r="J1702" i="12"/>
  <c r="I1702" i="12"/>
  <c r="H1702" i="12"/>
  <c r="G1702" i="12"/>
  <c r="F1702" i="12"/>
  <c r="E1702" i="12"/>
  <c r="D1702" i="12"/>
  <c r="C1702" i="12"/>
  <c r="AC1701" i="12"/>
  <c r="AB1701" i="12"/>
  <c r="AA1701" i="12"/>
  <c r="Z1701" i="12"/>
  <c r="Y1701" i="12"/>
  <c r="X1701" i="12"/>
  <c r="W1701" i="12"/>
  <c r="V1701" i="12"/>
  <c r="U1701" i="12"/>
  <c r="T1701" i="12"/>
  <c r="S1701" i="12"/>
  <c r="R1701" i="12"/>
  <c r="Q1701" i="12"/>
  <c r="P1701" i="12"/>
  <c r="O1701" i="12"/>
  <c r="N1701" i="12"/>
  <c r="M1701" i="12"/>
  <c r="L1701" i="12"/>
  <c r="K1701" i="12"/>
  <c r="J1701" i="12"/>
  <c r="I1701" i="12"/>
  <c r="H1701" i="12"/>
  <c r="G1701" i="12"/>
  <c r="F1701" i="12"/>
  <c r="E1701" i="12"/>
  <c r="D1701" i="12"/>
  <c r="C1701" i="12"/>
  <c r="AC1700" i="12"/>
  <c r="AB1700" i="12"/>
  <c r="AA1700" i="12"/>
  <c r="Z1700" i="12"/>
  <c r="Y1700" i="12"/>
  <c r="X1700" i="12"/>
  <c r="W1700" i="12"/>
  <c r="V1700" i="12"/>
  <c r="U1700" i="12"/>
  <c r="T1700" i="12"/>
  <c r="S1700" i="12"/>
  <c r="R1700" i="12"/>
  <c r="Q1700" i="12"/>
  <c r="P1700" i="12"/>
  <c r="O1700" i="12"/>
  <c r="N1700" i="12"/>
  <c r="M1700" i="12"/>
  <c r="L1700" i="12"/>
  <c r="K1700" i="12"/>
  <c r="J1700" i="12"/>
  <c r="I1700" i="12"/>
  <c r="H1700" i="12"/>
  <c r="G1700" i="12"/>
  <c r="F1700" i="12"/>
  <c r="E1700" i="12"/>
  <c r="D1700" i="12"/>
  <c r="C1700" i="12"/>
  <c r="AC1699" i="12"/>
  <c r="AB1699" i="12"/>
  <c r="AA1699" i="12"/>
  <c r="Z1699" i="12"/>
  <c r="Y1699" i="12"/>
  <c r="X1699" i="12"/>
  <c r="W1699" i="12"/>
  <c r="V1699" i="12"/>
  <c r="U1699" i="12"/>
  <c r="T1699" i="12"/>
  <c r="S1699" i="12"/>
  <c r="R1699" i="12"/>
  <c r="Q1699" i="12"/>
  <c r="P1699" i="12"/>
  <c r="O1699" i="12"/>
  <c r="N1699" i="12"/>
  <c r="M1699" i="12"/>
  <c r="L1699" i="12"/>
  <c r="K1699" i="12"/>
  <c r="J1699" i="12"/>
  <c r="I1699" i="12"/>
  <c r="H1699" i="12"/>
  <c r="G1699" i="12"/>
  <c r="F1699" i="12"/>
  <c r="E1699" i="12"/>
  <c r="D1699" i="12"/>
  <c r="C1699" i="12"/>
  <c r="AC1698" i="12"/>
  <c r="AB1698" i="12"/>
  <c r="AA1698" i="12"/>
  <c r="Z1698" i="12"/>
  <c r="Y1698" i="12"/>
  <c r="X1698" i="12"/>
  <c r="W1698" i="12"/>
  <c r="V1698" i="12"/>
  <c r="U1698" i="12"/>
  <c r="T1698" i="12"/>
  <c r="S1698" i="12"/>
  <c r="R1698" i="12"/>
  <c r="Q1698" i="12"/>
  <c r="P1698" i="12"/>
  <c r="O1698" i="12"/>
  <c r="N1698" i="12"/>
  <c r="M1698" i="12"/>
  <c r="L1698" i="12"/>
  <c r="K1698" i="12"/>
  <c r="J1698" i="12"/>
  <c r="I1698" i="12"/>
  <c r="H1698" i="12"/>
  <c r="G1698" i="12"/>
  <c r="F1698" i="12"/>
  <c r="E1698" i="12"/>
  <c r="D1698" i="12"/>
  <c r="C1698" i="12"/>
  <c r="AC1697" i="12"/>
  <c r="AB1697" i="12"/>
  <c r="AA1697" i="12"/>
  <c r="Z1697" i="12"/>
  <c r="Y1697" i="12"/>
  <c r="X1697" i="12"/>
  <c r="W1697" i="12"/>
  <c r="V1697" i="12"/>
  <c r="U1697" i="12"/>
  <c r="T1697" i="12"/>
  <c r="S1697" i="12"/>
  <c r="R1697" i="12"/>
  <c r="Q1697" i="12"/>
  <c r="P1697" i="12"/>
  <c r="O1697" i="12"/>
  <c r="N1697" i="12"/>
  <c r="M1697" i="12"/>
  <c r="L1697" i="12"/>
  <c r="K1697" i="12"/>
  <c r="J1697" i="12"/>
  <c r="I1697" i="12"/>
  <c r="H1697" i="12"/>
  <c r="G1697" i="12"/>
  <c r="F1697" i="12"/>
  <c r="E1697" i="12"/>
  <c r="D1697" i="12"/>
  <c r="C1697" i="12"/>
  <c r="AC1696" i="12"/>
  <c r="AB1696" i="12"/>
  <c r="AA1696" i="12"/>
  <c r="Z1696" i="12"/>
  <c r="Y1696" i="12"/>
  <c r="X1696" i="12"/>
  <c r="W1696" i="12"/>
  <c r="V1696" i="12"/>
  <c r="U1696" i="12"/>
  <c r="T1696" i="12"/>
  <c r="S1696" i="12"/>
  <c r="R1696" i="12"/>
  <c r="Q1696" i="12"/>
  <c r="P1696" i="12"/>
  <c r="O1696" i="12"/>
  <c r="N1696" i="12"/>
  <c r="M1696" i="12"/>
  <c r="L1696" i="12"/>
  <c r="K1696" i="12"/>
  <c r="J1696" i="12"/>
  <c r="I1696" i="12"/>
  <c r="H1696" i="12"/>
  <c r="G1696" i="12"/>
  <c r="F1696" i="12"/>
  <c r="E1696" i="12"/>
  <c r="D1696" i="12"/>
  <c r="C1696" i="12"/>
  <c r="AC1695" i="12"/>
  <c r="AB1695" i="12"/>
  <c r="AA1695" i="12"/>
  <c r="Z1695" i="12"/>
  <c r="Y1695" i="12"/>
  <c r="X1695" i="12"/>
  <c r="W1695" i="12"/>
  <c r="V1695" i="12"/>
  <c r="U1695" i="12"/>
  <c r="T1695" i="12"/>
  <c r="S1695" i="12"/>
  <c r="R1695" i="12"/>
  <c r="Q1695" i="12"/>
  <c r="P1695" i="12"/>
  <c r="O1695" i="12"/>
  <c r="N1695" i="12"/>
  <c r="M1695" i="12"/>
  <c r="L1695" i="12"/>
  <c r="K1695" i="12"/>
  <c r="J1695" i="12"/>
  <c r="I1695" i="12"/>
  <c r="H1695" i="12"/>
  <c r="G1695" i="12"/>
  <c r="F1695" i="12"/>
  <c r="E1695" i="12"/>
  <c r="D1695" i="12"/>
  <c r="C1695" i="12"/>
  <c r="AC1694" i="12"/>
  <c r="AB1694" i="12"/>
  <c r="AA1694" i="12"/>
  <c r="Z1694" i="12"/>
  <c r="Y1694" i="12"/>
  <c r="X1694" i="12"/>
  <c r="W1694" i="12"/>
  <c r="V1694" i="12"/>
  <c r="U1694" i="12"/>
  <c r="T1694" i="12"/>
  <c r="S1694" i="12"/>
  <c r="R1694" i="12"/>
  <c r="Q1694" i="12"/>
  <c r="P1694" i="12"/>
  <c r="O1694" i="12"/>
  <c r="N1694" i="12"/>
  <c r="M1694" i="12"/>
  <c r="L1694" i="12"/>
  <c r="K1694" i="12"/>
  <c r="J1694" i="12"/>
  <c r="I1694" i="12"/>
  <c r="H1694" i="12"/>
  <c r="G1694" i="12"/>
  <c r="F1694" i="12"/>
  <c r="E1694" i="12"/>
  <c r="D1694" i="12"/>
  <c r="C1694" i="12"/>
  <c r="AC1693" i="12"/>
  <c r="AB1693" i="12"/>
  <c r="AA1693" i="12"/>
  <c r="Z1693" i="12"/>
  <c r="Y1693" i="12"/>
  <c r="X1693" i="12"/>
  <c r="W1693" i="12"/>
  <c r="V1693" i="12"/>
  <c r="U1693" i="12"/>
  <c r="T1693" i="12"/>
  <c r="S1693" i="12"/>
  <c r="R1693" i="12"/>
  <c r="Q1693" i="12"/>
  <c r="P1693" i="12"/>
  <c r="O1693" i="12"/>
  <c r="N1693" i="12"/>
  <c r="M1693" i="12"/>
  <c r="L1693" i="12"/>
  <c r="K1693" i="12"/>
  <c r="J1693" i="12"/>
  <c r="I1693" i="12"/>
  <c r="H1693" i="12"/>
  <c r="G1693" i="12"/>
  <c r="F1693" i="12"/>
  <c r="E1693" i="12"/>
  <c r="D1693" i="12"/>
  <c r="C1693" i="12"/>
  <c r="AC1692" i="12"/>
  <c r="AB1692" i="12"/>
  <c r="AA1692" i="12"/>
  <c r="Z1692" i="12"/>
  <c r="Y1692" i="12"/>
  <c r="X1692" i="12"/>
  <c r="W1692" i="12"/>
  <c r="V1692" i="12"/>
  <c r="U1692" i="12"/>
  <c r="T1692" i="12"/>
  <c r="S1692" i="12"/>
  <c r="R1692" i="12"/>
  <c r="Q1692" i="12"/>
  <c r="P1692" i="12"/>
  <c r="O1692" i="12"/>
  <c r="N1692" i="12"/>
  <c r="M1692" i="12"/>
  <c r="L1692" i="12"/>
  <c r="K1692" i="12"/>
  <c r="J1692" i="12"/>
  <c r="I1692" i="12"/>
  <c r="H1692" i="12"/>
  <c r="G1692" i="12"/>
  <c r="F1692" i="12"/>
  <c r="E1692" i="12"/>
  <c r="D1692" i="12"/>
  <c r="C1692" i="12"/>
  <c r="AC1691" i="12"/>
  <c r="AB1691" i="12"/>
  <c r="AA1691" i="12"/>
  <c r="Z1691" i="12"/>
  <c r="Y1691" i="12"/>
  <c r="X1691" i="12"/>
  <c r="W1691" i="12"/>
  <c r="V1691" i="12"/>
  <c r="U1691" i="12"/>
  <c r="T1691" i="12"/>
  <c r="S1691" i="12"/>
  <c r="R1691" i="12"/>
  <c r="Q1691" i="12"/>
  <c r="P1691" i="12"/>
  <c r="O1691" i="12"/>
  <c r="N1691" i="12"/>
  <c r="M1691" i="12"/>
  <c r="L1691" i="12"/>
  <c r="K1691" i="12"/>
  <c r="J1691" i="12"/>
  <c r="I1691" i="12"/>
  <c r="H1691" i="12"/>
  <c r="G1691" i="12"/>
  <c r="F1691" i="12"/>
  <c r="E1691" i="12"/>
  <c r="D1691" i="12"/>
  <c r="C1691" i="12"/>
  <c r="AC1690" i="12"/>
  <c r="AB1690" i="12"/>
  <c r="AA1690" i="12"/>
  <c r="Z1690" i="12"/>
  <c r="Y1690" i="12"/>
  <c r="X1690" i="12"/>
  <c r="W1690" i="12"/>
  <c r="V1690" i="12"/>
  <c r="U1690" i="12"/>
  <c r="T1690" i="12"/>
  <c r="S1690" i="12"/>
  <c r="R1690" i="12"/>
  <c r="Q1690" i="12"/>
  <c r="P1690" i="12"/>
  <c r="O1690" i="12"/>
  <c r="N1690" i="12"/>
  <c r="M1690" i="12"/>
  <c r="L1690" i="12"/>
  <c r="K1690" i="12"/>
  <c r="J1690" i="12"/>
  <c r="I1690" i="12"/>
  <c r="H1690" i="12"/>
  <c r="G1690" i="12"/>
  <c r="F1690" i="12"/>
  <c r="E1690" i="12"/>
  <c r="D1690" i="12"/>
  <c r="C1690" i="12"/>
  <c r="AC1689" i="12"/>
  <c r="AB1689" i="12"/>
  <c r="AA1689" i="12"/>
  <c r="Z1689" i="12"/>
  <c r="Y1689" i="12"/>
  <c r="X1689" i="12"/>
  <c r="W1689" i="12"/>
  <c r="V1689" i="12"/>
  <c r="U1689" i="12"/>
  <c r="T1689" i="12"/>
  <c r="S1689" i="12"/>
  <c r="R1689" i="12"/>
  <c r="Q1689" i="12"/>
  <c r="P1689" i="12"/>
  <c r="O1689" i="12"/>
  <c r="N1689" i="12"/>
  <c r="M1689" i="12"/>
  <c r="L1689" i="12"/>
  <c r="K1689" i="12"/>
  <c r="J1689" i="12"/>
  <c r="I1689" i="12"/>
  <c r="H1689" i="12"/>
  <c r="G1689" i="12"/>
  <c r="F1689" i="12"/>
  <c r="E1689" i="12"/>
  <c r="D1689" i="12"/>
  <c r="C1689" i="12"/>
  <c r="AC1688" i="12"/>
  <c r="AB1688" i="12"/>
  <c r="AA1688" i="12"/>
  <c r="Z1688" i="12"/>
  <c r="Y1688" i="12"/>
  <c r="X1688" i="12"/>
  <c r="W1688" i="12"/>
  <c r="V1688" i="12"/>
  <c r="U1688" i="12"/>
  <c r="T1688" i="12"/>
  <c r="S1688" i="12"/>
  <c r="R1688" i="12"/>
  <c r="Q1688" i="12"/>
  <c r="P1688" i="12"/>
  <c r="O1688" i="12"/>
  <c r="N1688" i="12"/>
  <c r="M1688" i="12"/>
  <c r="L1688" i="12"/>
  <c r="K1688" i="12"/>
  <c r="J1688" i="12"/>
  <c r="I1688" i="12"/>
  <c r="H1688" i="12"/>
  <c r="G1688" i="12"/>
  <c r="F1688" i="12"/>
  <c r="E1688" i="12"/>
  <c r="D1688" i="12"/>
  <c r="C1688" i="12"/>
  <c r="AC1687" i="12"/>
  <c r="AB1687" i="12"/>
  <c r="AA1687" i="12"/>
  <c r="Z1687" i="12"/>
  <c r="Y1687" i="12"/>
  <c r="X1687" i="12"/>
  <c r="W1687" i="12"/>
  <c r="V1687" i="12"/>
  <c r="U1687" i="12"/>
  <c r="T1687" i="12"/>
  <c r="S1687" i="12"/>
  <c r="R1687" i="12"/>
  <c r="Q1687" i="12"/>
  <c r="P1687" i="12"/>
  <c r="O1687" i="12"/>
  <c r="N1687" i="12"/>
  <c r="M1687" i="12"/>
  <c r="L1687" i="12"/>
  <c r="K1687" i="12"/>
  <c r="J1687" i="12"/>
  <c r="I1687" i="12"/>
  <c r="H1687" i="12"/>
  <c r="G1687" i="12"/>
  <c r="F1687" i="12"/>
  <c r="E1687" i="12"/>
  <c r="D1687" i="12"/>
  <c r="C1687" i="12"/>
  <c r="AC1686" i="12"/>
  <c r="AB1686" i="12"/>
  <c r="AA1686" i="12"/>
  <c r="Z1686" i="12"/>
  <c r="Y1686" i="12"/>
  <c r="X1686" i="12"/>
  <c r="W1686" i="12"/>
  <c r="V1686" i="12"/>
  <c r="U1686" i="12"/>
  <c r="T1686" i="12"/>
  <c r="S1686" i="12"/>
  <c r="R1686" i="12"/>
  <c r="Q1686" i="12"/>
  <c r="P1686" i="12"/>
  <c r="O1686" i="12"/>
  <c r="N1686" i="12"/>
  <c r="M1686" i="12"/>
  <c r="L1686" i="12"/>
  <c r="K1686" i="12"/>
  <c r="J1686" i="12"/>
  <c r="I1686" i="12"/>
  <c r="H1686" i="12"/>
  <c r="G1686" i="12"/>
  <c r="F1686" i="12"/>
  <c r="E1686" i="12"/>
  <c r="D1686" i="12"/>
  <c r="C1686" i="12"/>
  <c r="AC1685" i="12"/>
  <c r="AB1685" i="12"/>
  <c r="AA1685" i="12"/>
  <c r="Z1685" i="12"/>
  <c r="Y1685" i="12"/>
  <c r="X1685" i="12"/>
  <c r="W1685" i="12"/>
  <c r="V1685" i="12"/>
  <c r="U1685" i="12"/>
  <c r="T1685" i="12"/>
  <c r="S1685" i="12"/>
  <c r="R1685" i="12"/>
  <c r="Q1685" i="12"/>
  <c r="P1685" i="12"/>
  <c r="O1685" i="12"/>
  <c r="N1685" i="12"/>
  <c r="M1685" i="12"/>
  <c r="L1685" i="12"/>
  <c r="K1685" i="12"/>
  <c r="J1685" i="12"/>
  <c r="I1685" i="12"/>
  <c r="H1685" i="12"/>
  <c r="G1685" i="12"/>
  <c r="F1685" i="12"/>
  <c r="E1685" i="12"/>
  <c r="D1685" i="12"/>
  <c r="C1685" i="12"/>
  <c r="AC1684" i="12"/>
  <c r="AB1684" i="12"/>
  <c r="AA1684" i="12"/>
  <c r="Z1684" i="12"/>
  <c r="Y1684" i="12"/>
  <c r="X1684" i="12"/>
  <c r="W1684" i="12"/>
  <c r="V1684" i="12"/>
  <c r="U1684" i="12"/>
  <c r="T1684" i="12"/>
  <c r="S1684" i="12"/>
  <c r="R1684" i="12"/>
  <c r="Q1684" i="12"/>
  <c r="P1684" i="12"/>
  <c r="O1684" i="12"/>
  <c r="N1684" i="12"/>
  <c r="M1684" i="12"/>
  <c r="L1684" i="12"/>
  <c r="K1684" i="12"/>
  <c r="J1684" i="12"/>
  <c r="I1684" i="12"/>
  <c r="H1684" i="12"/>
  <c r="G1684" i="12"/>
  <c r="F1684" i="12"/>
  <c r="E1684" i="12"/>
  <c r="D1684" i="12"/>
  <c r="C1684" i="12"/>
  <c r="AC1683" i="12"/>
  <c r="AB1683" i="12"/>
  <c r="AA1683" i="12"/>
  <c r="Z1683" i="12"/>
  <c r="Y1683" i="12"/>
  <c r="X1683" i="12"/>
  <c r="W1683" i="12"/>
  <c r="V1683" i="12"/>
  <c r="U1683" i="12"/>
  <c r="T1683" i="12"/>
  <c r="S1683" i="12"/>
  <c r="R1683" i="12"/>
  <c r="Q1683" i="12"/>
  <c r="P1683" i="12"/>
  <c r="O1683" i="12"/>
  <c r="N1683" i="12"/>
  <c r="M1683" i="12"/>
  <c r="L1683" i="12"/>
  <c r="K1683" i="12"/>
  <c r="J1683" i="12"/>
  <c r="I1683" i="12"/>
  <c r="H1683" i="12"/>
  <c r="G1683" i="12"/>
  <c r="F1683" i="12"/>
  <c r="E1683" i="12"/>
  <c r="D1683" i="12"/>
  <c r="C1683" i="12"/>
  <c r="AC1682" i="12"/>
  <c r="AB1682" i="12"/>
  <c r="AA1682" i="12"/>
  <c r="Z1682" i="12"/>
  <c r="Y1682" i="12"/>
  <c r="X1682" i="12"/>
  <c r="W1682" i="12"/>
  <c r="V1682" i="12"/>
  <c r="U1682" i="12"/>
  <c r="T1682" i="12"/>
  <c r="S1682" i="12"/>
  <c r="R1682" i="12"/>
  <c r="Q1682" i="12"/>
  <c r="P1682" i="12"/>
  <c r="O1682" i="12"/>
  <c r="N1682" i="12"/>
  <c r="M1682" i="12"/>
  <c r="L1682" i="12"/>
  <c r="K1682" i="12"/>
  <c r="J1682" i="12"/>
  <c r="I1682" i="12"/>
  <c r="H1682" i="12"/>
  <c r="G1682" i="12"/>
  <c r="F1682" i="12"/>
  <c r="E1682" i="12"/>
  <c r="D1682" i="12"/>
  <c r="C1682" i="12"/>
  <c r="AC1681" i="12"/>
  <c r="AB1681" i="12"/>
  <c r="AA1681" i="12"/>
  <c r="Z1681" i="12"/>
  <c r="Y1681" i="12"/>
  <c r="X1681" i="12"/>
  <c r="W1681" i="12"/>
  <c r="V1681" i="12"/>
  <c r="U1681" i="12"/>
  <c r="T1681" i="12"/>
  <c r="S1681" i="12"/>
  <c r="R1681" i="12"/>
  <c r="Q1681" i="12"/>
  <c r="P1681" i="12"/>
  <c r="O1681" i="12"/>
  <c r="N1681" i="12"/>
  <c r="M1681" i="12"/>
  <c r="L1681" i="12"/>
  <c r="K1681" i="12"/>
  <c r="J1681" i="12"/>
  <c r="I1681" i="12"/>
  <c r="H1681" i="12"/>
  <c r="G1681" i="12"/>
  <c r="F1681" i="12"/>
  <c r="E1681" i="12"/>
  <c r="D1681" i="12"/>
  <c r="C1681" i="12"/>
  <c r="AC1680" i="12"/>
  <c r="AB1680" i="12"/>
  <c r="AA1680" i="12"/>
  <c r="Z1680" i="12"/>
  <c r="Y1680" i="12"/>
  <c r="X1680" i="12"/>
  <c r="W1680" i="12"/>
  <c r="V1680" i="12"/>
  <c r="U1680" i="12"/>
  <c r="T1680" i="12"/>
  <c r="S1680" i="12"/>
  <c r="R1680" i="12"/>
  <c r="Q1680" i="12"/>
  <c r="P1680" i="12"/>
  <c r="O1680" i="12"/>
  <c r="N1680" i="12"/>
  <c r="M1680" i="12"/>
  <c r="L1680" i="12"/>
  <c r="K1680" i="12"/>
  <c r="J1680" i="12"/>
  <c r="I1680" i="12"/>
  <c r="H1680" i="12"/>
  <c r="G1680" i="12"/>
  <c r="F1680" i="12"/>
  <c r="E1680" i="12"/>
  <c r="D1680" i="12"/>
  <c r="C1680" i="12"/>
  <c r="AC1679" i="12"/>
  <c r="AB1679" i="12"/>
  <c r="AA1679" i="12"/>
  <c r="Z1679" i="12"/>
  <c r="Y1679" i="12"/>
  <c r="X1679" i="12"/>
  <c r="W1679" i="12"/>
  <c r="V1679" i="12"/>
  <c r="U1679" i="12"/>
  <c r="T1679" i="12"/>
  <c r="S1679" i="12"/>
  <c r="R1679" i="12"/>
  <c r="Q1679" i="12"/>
  <c r="P1679" i="12"/>
  <c r="O1679" i="12"/>
  <c r="N1679" i="12"/>
  <c r="M1679" i="12"/>
  <c r="L1679" i="12"/>
  <c r="K1679" i="12"/>
  <c r="J1679" i="12"/>
  <c r="I1679" i="12"/>
  <c r="H1679" i="12"/>
  <c r="G1679" i="12"/>
  <c r="F1679" i="12"/>
  <c r="E1679" i="12"/>
  <c r="D1679" i="12"/>
  <c r="C1679" i="12"/>
  <c r="AC1678" i="12"/>
  <c r="AB1678" i="12"/>
  <c r="AA1678" i="12"/>
  <c r="Z1678" i="12"/>
  <c r="Y1678" i="12"/>
  <c r="X1678" i="12"/>
  <c r="W1678" i="12"/>
  <c r="V1678" i="12"/>
  <c r="U1678" i="12"/>
  <c r="T1678" i="12"/>
  <c r="S1678" i="12"/>
  <c r="R1678" i="12"/>
  <c r="Q1678" i="12"/>
  <c r="P1678" i="12"/>
  <c r="O1678" i="12"/>
  <c r="N1678" i="12"/>
  <c r="M1678" i="12"/>
  <c r="L1678" i="12"/>
  <c r="K1678" i="12"/>
  <c r="J1678" i="12"/>
  <c r="I1678" i="12"/>
  <c r="H1678" i="12"/>
  <c r="G1678" i="12"/>
  <c r="F1678" i="12"/>
  <c r="E1678" i="12"/>
  <c r="D1678" i="12"/>
  <c r="C1678" i="12"/>
  <c r="AC1677" i="12"/>
  <c r="AB1677" i="12"/>
  <c r="AA1677" i="12"/>
  <c r="Z1677" i="12"/>
  <c r="Y1677" i="12"/>
  <c r="X1677" i="12"/>
  <c r="W1677" i="12"/>
  <c r="V1677" i="12"/>
  <c r="U1677" i="12"/>
  <c r="T1677" i="12"/>
  <c r="S1677" i="12"/>
  <c r="R1677" i="12"/>
  <c r="Q1677" i="12"/>
  <c r="P1677" i="12"/>
  <c r="O1677" i="12"/>
  <c r="N1677" i="12"/>
  <c r="M1677" i="12"/>
  <c r="L1677" i="12"/>
  <c r="K1677" i="12"/>
  <c r="J1677" i="12"/>
  <c r="I1677" i="12"/>
  <c r="H1677" i="12"/>
  <c r="G1677" i="12"/>
  <c r="F1677" i="12"/>
  <c r="E1677" i="12"/>
  <c r="D1677" i="12"/>
  <c r="C1677" i="12"/>
  <c r="AC1676" i="12"/>
  <c r="AB1676" i="12"/>
  <c r="AA1676" i="12"/>
  <c r="Z1676" i="12"/>
  <c r="Y1676" i="12"/>
  <c r="X1676" i="12"/>
  <c r="W1676" i="12"/>
  <c r="V1676" i="12"/>
  <c r="U1676" i="12"/>
  <c r="T1676" i="12"/>
  <c r="S1676" i="12"/>
  <c r="R1676" i="12"/>
  <c r="Q1676" i="12"/>
  <c r="P1676" i="12"/>
  <c r="O1676" i="12"/>
  <c r="N1676" i="12"/>
  <c r="M1676" i="12"/>
  <c r="L1676" i="12"/>
  <c r="K1676" i="12"/>
  <c r="J1676" i="12"/>
  <c r="I1676" i="12"/>
  <c r="H1676" i="12"/>
  <c r="G1676" i="12"/>
  <c r="F1676" i="12"/>
  <c r="E1676" i="12"/>
  <c r="D1676" i="12"/>
  <c r="C1676" i="12"/>
  <c r="AC1675" i="12"/>
  <c r="AB1675" i="12"/>
  <c r="AA1675" i="12"/>
  <c r="Z1675" i="12"/>
  <c r="Y1675" i="12"/>
  <c r="X1675" i="12"/>
  <c r="W1675" i="12"/>
  <c r="V1675" i="12"/>
  <c r="U1675" i="12"/>
  <c r="T1675" i="12"/>
  <c r="S1675" i="12"/>
  <c r="R1675" i="12"/>
  <c r="Q1675" i="12"/>
  <c r="P1675" i="12"/>
  <c r="O1675" i="12"/>
  <c r="N1675" i="12"/>
  <c r="M1675" i="12"/>
  <c r="L1675" i="12"/>
  <c r="K1675" i="12"/>
  <c r="J1675" i="12"/>
  <c r="I1675" i="12"/>
  <c r="H1675" i="12"/>
  <c r="G1675" i="12"/>
  <c r="F1675" i="12"/>
  <c r="E1675" i="12"/>
  <c r="D1675" i="12"/>
  <c r="C1675" i="12"/>
  <c r="AC1674" i="12"/>
  <c r="AB1674" i="12"/>
  <c r="AA1674" i="12"/>
  <c r="Z1674" i="12"/>
  <c r="Y1674" i="12"/>
  <c r="X1674" i="12"/>
  <c r="W1674" i="12"/>
  <c r="V1674" i="12"/>
  <c r="U1674" i="12"/>
  <c r="T1674" i="12"/>
  <c r="S1674" i="12"/>
  <c r="R1674" i="12"/>
  <c r="Q1674" i="12"/>
  <c r="P1674" i="12"/>
  <c r="O1674" i="12"/>
  <c r="N1674" i="12"/>
  <c r="M1674" i="12"/>
  <c r="L1674" i="12"/>
  <c r="K1674" i="12"/>
  <c r="J1674" i="12"/>
  <c r="I1674" i="12"/>
  <c r="H1674" i="12"/>
  <c r="G1674" i="12"/>
  <c r="F1674" i="12"/>
  <c r="E1674" i="12"/>
  <c r="D1674" i="12"/>
  <c r="C1674" i="12"/>
  <c r="AC1673" i="12"/>
  <c r="AB1673" i="12"/>
  <c r="AA1673" i="12"/>
  <c r="Z1673" i="12"/>
  <c r="Y1673" i="12"/>
  <c r="X1673" i="12"/>
  <c r="W1673" i="12"/>
  <c r="V1673" i="12"/>
  <c r="U1673" i="12"/>
  <c r="T1673" i="12"/>
  <c r="S1673" i="12"/>
  <c r="R1673" i="12"/>
  <c r="Q1673" i="12"/>
  <c r="P1673" i="12"/>
  <c r="O1673" i="12"/>
  <c r="N1673" i="12"/>
  <c r="M1673" i="12"/>
  <c r="L1673" i="12"/>
  <c r="K1673" i="12"/>
  <c r="J1673" i="12"/>
  <c r="I1673" i="12"/>
  <c r="H1673" i="12"/>
  <c r="G1673" i="12"/>
  <c r="F1673" i="12"/>
  <c r="E1673" i="12"/>
  <c r="D1673" i="12"/>
  <c r="C1673" i="12"/>
  <c r="AC1672" i="12"/>
  <c r="AB1672" i="12"/>
  <c r="AA1672" i="12"/>
  <c r="Z1672" i="12"/>
  <c r="Y1672" i="12"/>
  <c r="X1672" i="12"/>
  <c r="W1672" i="12"/>
  <c r="V1672" i="12"/>
  <c r="U1672" i="12"/>
  <c r="T1672" i="12"/>
  <c r="S1672" i="12"/>
  <c r="R1672" i="12"/>
  <c r="Q1672" i="12"/>
  <c r="P1672" i="12"/>
  <c r="O1672" i="12"/>
  <c r="N1672" i="12"/>
  <c r="M1672" i="12"/>
  <c r="L1672" i="12"/>
  <c r="K1672" i="12"/>
  <c r="J1672" i="12"/>
  <c r="I1672" i="12"/>
  <c r="H1672" i="12"/>
  <c r="G1672" i="12"/>
  <c r="F1672" i="12"/>
  <c r="E1672" i="12"/>
  <c r="D1672" i="12"/>
  <c r="C1672" i="12"/>
  <c r="AC1671" i="12"/>
  <c r="AB1671" i="12"/>
  <c r="AA1671" i="12"/>
  <c r="Z1671" i="12"/>
  <c r="Y1671" i="12"/>
  <c r="X1671" i="12"/>
  <c r="W1671" i="12"/>
  <c r="V1671" i="12"/>
  <c r="U1671" i="12"/>
  <c r="T1671" i="12"/>
  <c r="S1671" i="12"/>
  <c r="R1671" i="12"/>
  <c r="Q1671" i="12"/>
  <c r="P1671" i="12"/>
  <c r="O1671" i="12"/>
  <c r="N1671" i="12"/>
  <c r="M1671" i="12"/>
  <c r="L1671" i="12"/>
  <c r="K1671" i="12"/>
  <c r="J1671" i="12"/>
  <c r="I1671" i="12"/>
  <c r="H1671" i="12"/>
  <c r="G1671" i="12"/>
  <c r="F1671" i="12"/>
  <c r="E1671" i="12"/>
  <c r="D1671" i="12"/>
  <c r="C1671" i="12"/>
  <c r="AC1670" i="12"/>
  <c r="AB1670" i="12"/>
  <c r="AA1670" i="12"/>
  <c r="Z1670" i="12"/>
  <c r="Y1670" i="12"/>
  <c r="X1670" i="12"/>
  <c r="W1670" i="12"/>
  <c r="V1670" i="12"/>
  <c r="U1670" i="12"/>
  <c r="T1670" i="12"/>
  <c r="S1670" i="12"/>
  <c r="R1670" i="12"/>
  <c r="Q1670" i="12"/>
  <c r="P1670" i="12"/>
  <c r="O1670" i="12"/>
  <c r="N1670" i="12"/>
  <c r="M1670" i="12"/>
  <c r="L1670" i="12"/>
  <c r="K1670" i="12"/>
  <c r="J1670" i="12"/>
  <c r="I1670" i="12"/>
  <c r="H1670" i="12"/>
  <c r="G1670" i="12"/>
  <c r="F1670" i="12"/>
  <c r="E1670" i="12"/>
  <c r="D1670" i="12"/>
  <c r="C1670" i="12"/>
  <c r="AC1669" i="12"/>
  <c r="AB1669" i="12"/>
  <c r="AA1669" i="12"/>
  <c r="Z1669" i="12"/>
  <c r="Y1669" i="12"/>
  <c r="X1669" i="12"/>
  <c r="W1669" i="12"/>
  <c r="V1669" i="12"/>
  <c r="U1669" i="12"/>
  <c r="T1669" i="12"/>
  <c r="S1669" i="12"/>
  <c r="R1669" i="12"/>
  <c r="Q1669" i="12"/>
  <c r="P1669" i="12"/>
  <c r="O1669" i="12"/>
  <c r="N1669" i="12"/>
  <c r="M1669" i="12"/>
  <c r="L1669" i="12"/>
  <c r="K1669" i="12"/>
  <c r="J1669" i="12"/>
  <c r="I1669" i="12"/>
  <c r="H1669" i="12"/>
  <c r="G1669" i="12"/>
  <c r="F1669" i="12"/>
  <c r="E1669" i="12"/>
  <c r="D1669" i="12"/>
  <c r="C1669" i="12"/>
  <c r="AC1668" i="12"/>
  <c r="AB1668" i="12"/>
  <c r="AA1668" i="12"/>
  <c r="Z1668" i="12"/>
  <c r="Y1668" i="12"/>
  <c r="X1668" i="12"/>
  <c r="W1668" i="12"/>
  <c r="V1668" i="12"/>
  <c r="U1668" i="12"/>
  <c r="T1668" i="12"/>
  <c r="S1668" i="12"/>
  <c r="R1668" i="12"/>
  <c r="Q1668" i="12"/>
  <c r="P1668" i="12"/>
  <c r="O1668" i="12"/>
  <c r="N1668" i="12"/>
  <c r="M1668" i="12"/>
  <c r="L1668" i="12"/>
  <c r="K1668" i="12"/>
  <c r="J1668" i="12"/>
  <c r="I1668" i="12"/>
  <c r="H1668" i="12"/>
  <c r="G1668" i="12"/>
  <c r="F1668" i="12"/>
  <c r="E1668" i="12"/>
  <c r="D1668" i="12"/>
  <c r="C1668" i="12"/>
  <c r="AC1667" i="12"/>
  <c r="AB1667" i="12"/>
  <c r="AA1667" i="12"/>
  <c r="Z1667" i="12"/>
  <c r="Y1667" i="12"/>
  <c r="X1667" i="12"/>
  <c r="W1667" i="12"/>
  <c r="V1667" i="12"/>
  <c r="U1667" i="12"/>
  <c r="T1667" i="12"/>
  <c r="S1667" i="12"/>
  <c r="R1667" i="12"/>
  <c r="Q1667" i="12"/>
  <c r="P1667" i="12"/>
  <c r="O1667" i="12"/>
  <c r="N1667" i="12"/>
  <c r="M1667" i="12"/>
  <c r="L1667" i="12"/>
  <c r="K1667" i="12"/>
  <c r="J1667" i="12"/>
  <c r="I1667" i="12"/>
  <c r="H1667" i="12"/>
  <c r="G1667" i="12"/>
  <c r="F1667" i="12"/>
  <c r="E1667" i="12"/>
  <c r="D1667" i="12"/>
  <c r="C1667" i="12"/>
  <c r="AC1666" i="12"/>
  <c r="AB1666" i="12"/>
  <c r="AA1666" i="12"/>
  <c r="Z1666" i="12"/>
  <c r="Y1666" i="12"/>
  <c r="X1666" i="12"/>
  <c r="W1666" i="12"/>
  <c r="V1666" i="12"/>
  <c r="U1666" i="12"/>
  <c r="T1666" i="12"/>
  <c r="S1666" i="12"/>
  <c r="R1666" i="12"/>
  <c r="Q1666" i="12"/>
  <c r="P1666" i="12"/>
  <c r="O1666" i="12"/>
  <c r="N1666" i="12"/>
  <c r="M1666" i="12"/>
  <c r="L1666" i="12"/>
  <c r="K1666" i="12"/>
  <c r="J1666" i="12"/>
  <c r="I1666" i="12"/>
  <c r="H1666" i="12"/>
  <c r="G1666" i="12"/>
  <c r="F1666" i="12"/>
  <c r="E1666" i="12"/>
  <c r="D1666" i="12"/>
  <c r="C1666" i="12"/>
  <c r="AC1665" i="12"/>
  <c r="AB1665" i="12"/>
  <c r="AA1665" i="12"/>
  <c r="Z1665" i="12"/>
  <c r="Y1665" i="12"/>
  <c r="X1665" i="12"/>
  <c r="W1665" i="12"/>
  <c r="V1665" i="12"/>
  <c r="U1665" i="12"/>
  <c r="T1665" i="12"/>
  <c r="S1665" i="12"/>
  <c r="R1665" i="12"/>
  <c r="Q1665" i="12"/>
  <c r="P1665" i="12"/>
  <c r="O1665" i="12"/>
  <c r="N1665" i="12"/>
  <c r="M1665" i="12"/>
  <c r="L1665" i="12"/>
  <c r="K1665" i="12"/>
  <c r="J1665" i="12"/>
  <c r="I1665" i="12"/>
  <c r="H1665" i="12"/>
  <c r="G1665" i="12"/>
  <c r="F1665" i="12"/>
  <c r="E1665" i="12"/>
  <c r="D1665" i="12"/>
  <c r="C1665" i="12"/>
  <c r="AC1664" i="12"/>
  <c r="AB1664" i="12"/>
  <c r="AA1664" i="12"/>
  <c r="Z1664" i="12"/>
  <c r="Y1664" i="12"/>
  <c r="X1664" i="12"/>
  <c r="W1664" i="12"/>
  <c r="V1664" i="12"/>
  <c r="U1664" i="12"/>
  <c r="T1664" i="12"/>
  <c r="S1664" i="12"/>
  <c r="R1664" i="12"/>
  <c r="Q1664" i="12"/>
  <c r="P1664" i="12"/>
  <c r="O1664" i="12"/>
  <c r="N1664" i="12"/>
  <c r="M1664" i="12"/>
  <c r="L1664" i="12"/>
  <c r="K1664" i="12"/>
  <c r="J1664" i="12"/>
  <c r="I1664" i="12"/>
  <c r="H1664" i="12"/>
  <c r="G1664" i="12"/>
  <c r="F1664" i="12"/>
  <c r="E1664" i="12"/>
  <c r="D1664" i="12"/>
  <c r="C1664" i="12"/>
  <c r="AC1663" i="12"/>
  <c r="AB1663" i="12"/>
  <c r="AA1663" i="12"/>
  <c r="Z1663" i="12"/>
  <c r="Y1663" i="12"/>
  <c r="X1663" i="12"/>
  <c r="W1663" i="12"/>
  <c r="V1663" i="12"/>
  <c r="U1663" i="12"/>
  <c r="T1663" i="12"/>
  <c r="S1663" i="12"/>
  <c r="R1663" i="12"/>
  <c r="Q1663" i="12"/>
  <c r="P1663" i="12"/>
  <c r="O1663" i="12"/>
  <c r="N1663" i="12"/>
  <c r="M1663" i="12"/>
  <c r="L1663" i="12"/>
  <c r="K1663" i="12"/>
  <c r="J1663" i="12"/>
  <c r="I1663" i="12"/>
  <c r="H1663" i="12"/>
  <c r="G1663" i="12"/>
  <c r="F1663" i="12"/>
  <c r="E1663" i="12"/>
  <c r="D1663" i="12"/>
  <c r="C1663" i="12"/>
  <c r="AC1662" i="12"/>
  <c r="AB1662" i="12"/>
  <c r="AA1662" i="12"/>
  <c r="Z1662" i="12"/>
  <c r="Y1662" i="12"/>
  <c r="X1662" i="12"/>
  <c r="W1662" i="12"/>
  <c r="V1662" i="12"/>
  <c r="U1662" i="12"/>
  <c r="T1662" i="12"/>
  <c r="S1662" i="12"/>
  <c r="R1662" i="12"/>
  <c r="Q1662" i="12"/>
  <c r="P1662" i="12"/>
  <c r="O1662" i="12"/>
  <c r="N1662" i="12"/>
  <c r="M1662" i="12"/>
  <c r="L1662" i="12"/>
  <c r="K1662" i="12"/>
  <c r="J1662" i="12"/>
  <c r="I1662" i="12"/>
  <c r="H1662" i="12"/>
  <c r="G1662" i="12"/>
  <c r="F1662" i="12"/>
  <c r="E1662" i="12"/>
  <c r="D1662" i="12"/>
  <c r="C1662" i="12"/>
  <c r="AC1661" i="12"/>
  <c r="AB1661" i="12"/>
  <c r="AA1661" i="12"/>
  <c r="Z1661" i="12"/>
  <c r="Y1661" i="12"/>
  <c r="X1661" i="12"/>
  <c r="W1661" i="12"/>
  <c r="V1661" i="12"/>
  <c r="U1661" i="12"/>
  <c r="T1661" i="12"/>
  <c r="S1661" i="12"/>
  <c r="R1661" i="12"/>
  <c r="Q1661" i="12"/>
  <c r="P1661" i="12"/>
  <c r="O1661" i="12"/>
  <c r="N1661" i="12"/>
  <c r="M1661" i="12"/>
  <c r="L1661" i="12"/>
  <c r="K1661" i="12"/>
  <c r="J1661" i="12"/>
  <c r="I1661" i="12"/>
  <c r="H1661" i="12"/>
  <c r="G1661" i="12"/>
  <c r="F1661" i="12"/>
  <c r="E1661" i="12"/>
  <c r="D1661" i="12"/>
  <c r="C1661" i="12"/>
  <c r="AC1660" i="12"/>
  <c r="AB1660" i="12"/>
  <c r="AA1660" i="12"/>
  <c r="Z1660" i="12"/>
  <c r="Y1660" i="12"/>
  <c r="X1660" i="12"/>
  <c r="W1660" i="12"/>
  <c r="V1660" i="12"/>
  <c r="U1660" i="12"/>
  <c r="T1660" i="12"/>
  <c r="S1660" i="12"/>
  <c r="R1660" i="12"/>
  <c r="Q1660" i="12"/>
  <c r="P1660" i="12"/>
  <c r="O1660" i="12"/>
  <c r="N1660" i="12"/>
  <c r="M1660" i="12"/>
  <c r="L1660" i="12"/>
  <c r="K1660" i="12"/>
  <c r="J1660" i="12"/>
  <c r="I1660" i="12"/>
  <c r="H1660" i="12"/>
  <c r="G1660" i="12"/>
  <c r="F1660" i="12"/>
  <c r="E1660" i="12"/>
  <c r="D1660" i="12"/>
  <c r="C1660" i="12"/>
  <c r="AC1659" i="12"/>
  <c r="AB1659" i="12"/>
  <c r="AA1659" i="12"/>
  <c r="Z1659" i="12"/>
  <c r="Y1659" i="12"/>
  <c r="X1659" i="12"/>
  <c r="W1659" i="12"/>
  <c r="V1659" i="12"/>
  <c r="U1659" i="12"/>
  <c r="T1659" i="12"/>
  <c r="S1659" i="12"/>
  <c r="R1659" i="12"/>
  <c r="Q1659" i="12"/>
  <c r="P1659" i="12"/>
  <c r="O1659" i="12"/>
  <c r="N1659" i="12"/>
  <c r="M1659" i="12"/>
  <c r="L1659" i="12"/>
  <c r="K1659" i="12"/>
  <c r="J1659" i="12"/>
  <c r="I1659" i="12"/>
  <c r="H1659" i="12"/>
  <c r="G1659" i="12"/>
  <c r="F1659" i="12"/>
  <c r="E1659" i="12"/>
  <c r="D1659" i="12"/>
  <c r="C1659" i="12"/>
  <c r="AC1658" i="12"/>
  <c r="AB1658" i="12"/>
  <c r="AA1658" i="12"/>
  <c r="Z1658" i="12"/>
  <c r="Y1658" i="12"/>
  <c r="X1658" i="12"/>
  <c r="W1658" i="12"/>
  <c r="V1658" i="12"/>
  <c r="U1658" i="12"/>
  <c r="T1658" i="12"/>
  <c r="S1658" i="12"/>
  <c r="R1658" i="12"/>
  <c r="Q1658" i="12"/>
  <c r="P1658" i="12"/>
  <c r="O1658" i="12"/>
  <c r="N1658" i="12"/>
  <c r="M1658" i="12"/>
  <c r="L1658" i="12"/>
  <c r="K1658" i="12"/>
  <c r="J1658" i="12"/>
  <c r="I1658" i="12"/>
  <c r="H1658" i="12"/>
  <c r="G1658" i="12"/>
  <c r="F1658" i="12"/>
  <c r="E1658" i="12"/>
  <c r="D1658" i="12"/>
  <c r="C1658" i="12"/>
  <c r="AC1657" i="12"/>
  <c r="AB1657" i="12"/>
  <c r="AA1657" i="12"/>
  <c r="Z1657" i="12"/>
  <c r="Y1657" i="12"/>
  <c r="X1657" i="12"/>
  <c r="W1657" i="12"/>
  <c r="V1657" i="12"/>
  <c r="U1657" i="12"/>
  <c r="T1657" i="12"/>
  <c r="S1657" i="12"/>
  <c r="R1657" i="12"/>
  <c r="Q1657" i="12"/>
  <c r="P1657" i="12"/>
  <c r="O1657" i="12"/>
  <c r="N1657" i="12"/>
  <c r="M1657" i="12"/>
  <c r="L1657" i="12"/>
  <c r="K1657" i="12"/>
  <c r="J1657" i="12"/>
  <c r="I1657" i="12"/>
  <c r="H1657" i="12"/>
  <c r="G1657" i="12"/>
  <c r="F1657" i="12"/>
  <c r="E1657" i="12"/>
  <c r="D1657" i="12"/>
  <c r="C1657" i="12"/>
  <c r="AC1656" i="12"/>
  <c r="AB1656" i="12"/>
  <c r="AA1656" i="12"/>
  <c r="Z1656" i="12"/>
  <c r="Y1656" i="12"/>
  <c r="X1656" i="12"/>
  <c r="W1656" i="12"/>
  <c r="V1656" i="12"/>
  <c r="U1656" i="12"/>
  <c r="T1656" i="12"/>
  <c r="S1656" i="12"/>
  <c r="R1656" i="12"/>
  <c r="Q1656" i="12"/>
  <c r="P1656" i="12"/>
  <c r="O1656" i="12"/>
  <c r="N1656" i="12"/>
  <c r="M1656" i="12"/>
  <c r="L1656" i="12"/>
  <c r="K1656" i="12"/>
  <c r="J1656" i="12"/>
  <c r="I1656" i="12"/>
  <c r="H1656" i="12"/>
  <c r="G1656" i="12"/>
  <c r="F1656" i="12"/>
  <c r="E1656" i="12"/>
  <c r="D1656" i="12"/>
  <c r="C1656" i="12"/>
  <c r="AC1655" i="12"/>
  <c r="AB1655" i="12"/>
  <c r="AA1655" i="12"/>
  <c r="Z1655" i="12"/>
  <c r="Y1655" i="12"/>
  <c r="X1655" i="12"/>
  <c r="W1655" i="12"/>
  <c r="V1655" i="12"/>
  <c r="U1655" i="12"/>
  <c r="T1655" i="12"/>
  <c r="S1655" i="12"/>
  <c r="R1655" i="12"/>
  <c r="Q1655" i="12"/>
  <c r="P1655" i="12"/>
  <c r="O1655" i="12"/>
  <c r="N1655" i="12"/>
  <c r="M1655" i="12"/>
  <c r="L1655" i="12"/>
  <c r="K1655" i="12"/>
  <c r="J1655" i="12"/>
  <c r="I1655" i="12"/>
  <c r="H1655" i="12"/>
  <c r="G1655" i="12"/>
  <c r="F1655" i="12"/>
  <c r="E1655" i="12"/>
  <c r="D1655" i="12"/>
  <c r="C1655" i="12"/>
  <c r="AC1654" i="12"/>
  <c r="AB1654" i="12"/>
  <c r="AA1654" i="12"/>
  <c r="Z1654" i="12"/>
  <c r="Y1654" i="12"/>
  <c r="X1654" i="12"/>
  <c r="W1654" i="12"/>
  <c r="V1654" i="12"/>
  <c r="U1654" i="12"/>
  <c r="T1654" i="12"/>
  <c r="S1654" i="12"/>
  <c r="R1654" i="12"/>
  <c r="Q1654" i="12"/>
  <c r="P1654" i="12"/>
  <c r="O1654" i="12"/>
  <c r="N1654" i="12"/>
  <c r="M1654" i="12"/>
  <c r="L1654" i="12"/>
  <c r="K1654" i="12"/>
  <c r="J1654" i="12"/>
  <c r="I1654" i="12"/>
  <c r="H1654" i="12"/>
  <c r="G1654" i="12"/>
  <c r="F1654" i="12"/>
  <c r="E1654" i="12"/>
  <c r="D1654" i="12"/>
  <c r="C1654" i="12"/>
  <c r="AC1653" i="12"/>
  <c r="AB1653" i="12"/>
  <c r="AA1653" i="12"/>
  <c r="Z1653" i="12"/>
  <c r="Y1653" i="12"/>
  <c r="X1653" i="12"/>
  <c r="W1653" i="12"/>
  <c r="V1653" i="12"/>
  <c r="U1653" i="12"/>
  <c r="T1653" i="12"/>
  <c r="S1653" i="12"/>
  <c r="R1653" i="12"/>
  <c r="Q1653" i="12"/>
  <c r="P1653" i="12"/>
  <c r="O1653" i="12"/>
  <c r="N1653" i="12"/>
  <c r="M1653" i="12"/>
  <c r="L1653" i="12"/>
  <c r="K1653" i="12"/>
  <c r="J1653" i="12"/>
  <c r="I1653" i="12"/>
  <c r="H1653" i="12"/>
  <c r="G1653" i="12"/>
  <c r="F1653" i="12"/>
  <c r="E1653" i="12"/>
  <c r="D1653" i="12"/>
  <c r="C1653" i="12"/>
  <c r="AC1652" i="12"/>
  <c r="AB1652" i="12"/>
  <c r="AA1652" i="12"/>
  <c r="Z1652" i="12"/>
  <c r="Y1652" i="12"/>
  <c r="X1652" i="12"/>
  <c r="W1652" i="12"/>
  <c r="V1652" i="12"/>
  <c r="U1652" i="12"/>
  <c r="T1652" i="12"/>
  <c r="S1652" i="12"/>
  <c r="R1652" i="12"/>
  <c r="Q1652" i="12"/>
  <c r="P1652" i="12"/>
  <c r="O1652" i="12"/>
  <c r="N1652" i="12"/>
  <c r="M1652" i="12"/>
  <c r="L1652" i="12"/>
  <c r="K1652" i="12"/>
  <c r="J1652" i="12"/>
  <c r="I1652" i="12"/>
  <c r="H1652" i="12"/>
  <c r="G1652" i="12"/>
  <c r="F1652" i="12"/>
  <c r="E1652" i="12"/>
  <c r="D1652" i="12"/>
  <c r="C1652" i="12"/>
  <c r="AC1651" i="12"/>
  <c r="AB1651" i="12"/>
  <c r="AA1651" i="12"/>
  <c r="Z1651" i="12"/>
  <c r="Y1651" i="12"/>
  <c r="X1651" i="12"/>
  <c r="W1651" i="12"/>
  <c r="V1651" i="12"/>
  <c r="U1651" i="12"/>
  <c r="T1651" i="12"/>
  <c r="S1651" i="12"/>
  <c r="R1651" i="12"/>
  <c r="Q1651" i="12"/>
  <c r="P1651" i="12"/>
  <c r="O1651" i="12"/>
  <c r="N1651" i="12"/>
  <c r="M1651" i="12"/>
  <c r="L1651" i="12"/>
  <c r="K1651" i="12"/>
  <c r="J1651" i="12"/>
  <c r="I1651" i="12"/>
  <c r="H1651" i="12"/>
  <c r="G1651" i="12"/>
  <c r="F1651" i="12"/>
  <c r="E1651" i="12"/>
  <c r="D1651" i="12"/>
  <c r="C1651" i="12"/>
  <c r="AC1650" i="12"/>
  <c r="AB1650" i="12"/>
  <c r="AA1650" i="12"/>
  <c r="Z1650" i="12"/>
  <c r="Y1650" i="12"/>
  <c r="X1650" i="12"/>
  <c r="W1650" i="12"/>
  <c r="V1650" i="12"/>
  <c r="U1650" i="12"/>
  <c r="T1650" i="12"/>
  <c r="S1650" i="12"/>
  <c r="R1650" i="12"/>
  <c r="Q1650" i="12"/>
  <c r="P1650" i="12"/>
  <c r="O1650" i="12"/>
  <c r="N1650" i="12"/>
  <c r="M1650" i="12"/>
  <c r="L1650" i="12"/>
  <c r="K1650" i="12"/>
  <c r="J1650" i="12"/>
  <c r="I1650" i="12"/>
  <c r="H1650" i="12"/>
  <c r="G1650" i="12"/>
  <c r="F1650" i="12"/>
  <c r="E1650" i="12"/>
  <c r="D1650" i="12"/>
  <c r="C1650" i="12"/>
  <c r="AC1649" i="12"/>
  <c r="AB1649" i="12"/>
  <c r="AA1649" i="12"/>
  <c r="Z1649" i="12"/>
  <c r="Y1649" i="12"/>
  <c r="X1649" i="12"/>
  <c r="W1649" i="12"/>
  <c r="V1649" i="12"/>
  <c r="U1649" i="12"/>
  <c r="T1649" i="12"/>
  <c r="S1649" i="12"/>
  <c r="R1649" i="12"/>
  <c r="Q1649" i="12"/>
  <c r="P1649" i="12"/>
  <c r="O1649" i="12"/>
  <c r="N1649" i="12"/>
  <c r="M1649" i="12"/>
  <c r="L1649" i="12"/>
  <c r="K1649" i="12"/>
  <c r="J1649" i="12"/>
  <c r="I1649" i="12"/>
  <c r="H1649" i="12"/>
  <c r="G1649" i="12"/>
  <c r="F1649" i="12"/>
  <c r="E1649" i="12"/>
  <c r="D1649" i="12"/>
  <c r="C1649" i="12"/>
  <c r="AC1648" i="12"/>
  <c r="AB1648" i="12"/>
  <c r="AA1648" i="12"/>
  <c r="Z1648" i="12"/>
  <c r="Y1648" i="12"/>
  <c r="X1648" i="12"/>
  <c r="W1648" i="12"/>
  <c r="V1648" i="12"/>
  <c r="U1648" i="12"/>
  <c r="T1648" i="12"/>
  <c r="S1648" i="12"/>
  <c r="R1648" i="12"/>
  <c r="Q1648" i="12"/>
  <c r="P1648" i="12"/>
  <c r="O1648" i="12"/>
  <c r="N1648" i="12"/>
  <c r="M1648" i="12"/>
  <c r="L1648" i="12"/>
  <c r="K1648" i="12"/>
  <c r="J1648" i="12"/>
  <c r="I1648" i="12"/>
  <c r="H1648" i="12"/>
  <c r="G1648" i="12"/>
  <c r="F1648" i="12"/>
  <c r="E1648" i="12"/>
  <c r="D1648" i="12"/>
  <c r="C1648" i="12"/>
  <c r="AC1647" i="12"/>
  <c r="AB1647" i="12"/>
  <c r="AA1647" i="12"/>
  <c r="Z1647" i="12"/>
  <c r="Y1647" i="12"/>
  <c r="X1647" i="12"/>
  <c r="W1647" i="12"/>
  <c r="V1647" i="12"/>
  <c r="U1647" i="12"/>
  <c r="T1647" i="12"/>
  <c r="S1647" i="12"/>
  <c r="R1647" i="12"/>
  <c r="Q1647" i="12"/>
  <c r="P1647" i="12"/>
  <c r="O1647" i="12"/>
  <c r="N1647" i="12"/>
  <c r="M1647" i="12"/>
  <c r="L1647" i="12"/>
  <c r="K1647" i="12"/>
  <c r="J1647" i="12"/>
  <c r="I1647" i="12"/>
  <c r="H1647" i="12"/>
  <c r="G1647" i="12"/>
  <c r="F1647" i="12"/>
  <c r="E1647" i="12"/>
  <c r="D1647" i="12"/>
  <c r="C1647" i="12"/>
  <c r="AC1646" i="12"/>
  <c r="AB1646" i="12"/>
  <c r="AA1646" i="12"/>
  <c r="Z1646" i="12"/>
  <c r="Y1646" i="12"/>
  <c r="X1646" i="12"/>
  <c r="W1646" i="12"/>
  <c r="V1646" i="12"/>
  <c r="U1646" i="12"/>
  <c r="T1646" i="12"/>
  <c r="S1646" i="12"/>
  <c r="R1646" i="12"/>
  <c r="Q1646" i="12"/>
  <c r="P1646" i="12"/>
  <c r="O1646" i="12"/>
  <c r="N1646" i="12"/>
  <c r="M1646" i="12"/>
  <c r="L1646" i="12"/>
  <c r="K1646" i="12"/>
  <c r="J1646" i="12"/>
  <c r="I1646" i="12"/>
  <c r="H1646" i="12"/>
  <c r="G1646" i="12"/>
  <c r="F1646" i="12"/>
  <c r="E1646" i="12"/>
  <c r="D1646" i="12"/>
  <c r="C1646" i="12"/>
  <c r="AC1645" i="12"/>
  <c r="AB1645" i="12"/>
  <c r="AA1645" i="12"/>
  <c r="Z1645" i="12"/>
  <c r="Y1645" i="12"/>
  <c r="X1645" i="12"/>
  <c r="W1645" i="12"/>
  <c r="V1645" i="12"/>
  <c r="U1645" i="12"/>
  <c r="T1645" i="12"/>
  <c r="S1645" i="12"/>
  <c r="R1645" i="12"/>
  <c r="Q1645" i="12"/>
  <c r="P1645" i="12"/>
  <c r="O1645" i="12"/>
  <c r="N1645" i="12"/>
  <c r="M1645" i="12"/>
  <c r="L1645" i="12"/>
  <c r="K1645" i="12"/>
  <c r="J1645" i="12"/>
  <c r="I1645" i="12"/>
  <c r="H1645" i="12"/>
  <c r="G1645" i="12"/>
  <c r="F1645" i="12"/>
  <c r="E1645" i="12"/>
  <c r="D1645" i="12"/>
  <c r="C1645" i="12"/>
  <c r="AC1644" i="12"/>
  <c r="AB1644" i="12"/>
  <c r="AA1644" i="12"/>
  <c r="Z1644" i="12"/>
  <c r="Y1644" i="12"/>
  <c r="X1644" i="12"/>
  <c r="W1644" i="12"/>
  <c r="V1644" i="12"/>
  <c r="U1644" i="12"/>
  <c r="T1644" i="12"/>
  <c r="S1644" i="12"/>
  <c r="R1644" i="12"/>
  <c r="Q1644" i="12"/>
  <c r="P1644" i="12"/>
  <c r="O1644" i="12"/>
  <c r="N1644" i="12"/>
  <c r="M1644" i="12"/>
  <c r="L1644" i="12"/>
  <c r="K1644" i="12"/>
  <c r="J1644" i="12"/>
  <c r="I1644" i="12"/>
  <c r="H1644" i="12"/>
  <c r="G1644" i="12"/>
  <c r="F1644" i="12"/>
  <c r="E1644" i="12"/>
  <c r="D1644" i="12"/>
  <c r="C1644" i="12"/>
  <c r="AC1643" i="12"/>
  <c r="AB1643" i="12"/>
  <c r="AA1643" i="12"/>
  <c r="Z1643" i="12"/>
  <c r="Y1643" i="12"/>
  <c r="X1643" i="12"/>
  <c r="W1643" i="12"/>
  <c r="V1643" i="12"/>
  <c r="U1643" i="12"/>
  <c r="T1643" i="12"/>
  <c r="S1643" i="12"/>
  <c r="R1643" i="12"/>
  <c r="Q1643" i="12"/>
  <c r="P1643" i="12"/>
  <c r="O1643" i="12"/>
  <c r="N1643" i="12"/>
  <c r="M1643" i="12"/>
  <c r="L1643" i="12"/>
  <c r="K1643" i="12"/>
  <c r="J1643" i="12"/>
  <c r="I1643" i="12"/>
  <c r="H1643" i="12"/>
  <c r="G1643" i="12"/>
  <c r="F1643" i="12"/>
  <c r="E1643" i="12"/>
  <c r="D1643" i="12"/>
  <c r="C1643" i="12"/>
  <c r="AC1642" i="12"/>
  <c r="AB1642" i="12"/>
  <c r="AA1642" i="12"/>
  <c r="Z1642" i="12"/>
  <c r="Y1642" i="12"/>
  <c r="X1642" i="12"/>
  <c r="W1642" i="12"/>
  <c r="V1642" i="12"/>
  <c r="U1642" i="12"/>
  <c r="T1642" i="12"/>
  <c r="S1642" i="12"/>
  <c r="R1642" i="12"/>
  <c r="Q1642" i="12"/>
  <c r="P1642" i="12"/>
  <c r="O1642" i="12"/>
  <c r="N1642" i="12"/>
  <c r="M1642" i="12"/>
  <c r="L1642" i="12"/>
  <c r="K1642" i="12"/>
  <c r="J1642" i="12"/>
  <c r="I1642" i="12"/>
  <c r="H1642" i="12"/>
  <c r="G1642" i="12"/>
  <c r="F1642" i="12"/>
  <c r="E1642" i="12"/>
  <c r="D1642" i="12"/>
  <c r="C1642" i="12"/>
  <c r="AC1641" i="12"/>
  <c r="AB1641" i="12"/>
  <c r="AA1641" i="12"/>
  <c r="Z1641" i="12"/>
  <c r="Y1641" i="12"/>
  <c r="X1641" i="12"/>
  <c r="W1641" i="12"/>
  <c r="V1641" i="12"/>
  <c r="U1641" i="12"/>
  <c r="T1641" i="12"/>
  <c r="S1641" i="12"/>
  <c r="R1641" i="12"/>
  <c r="Q1641" i="12"/>
  <c r="P1641" i="12"/>
  <c r="O1641" i="12"/>
  <c r="N1641" i="12"/>
  <c r="M1641" i="12"/>
  <c r="L1641" i="12"/>
  <c r="K1641" i="12"/>
  <c r="J1641" i="12"/>
  <c r="I1641" i="12"/>
  <c r="H1641" i="12"/>
  <c r="G1641" i="12"/>
  <c r="F1641" i="12"/>
  <c r="E1641" i="12"/>
  <c r="D1641" i="12"/>
  <c r="C1641" i="12"/>
  <c r="AC1640" i="12"/>
  <c r="AB1640" i="12"/>
  <c r="AA1640" i="12"/>
  <c r="Z1640" i="12"/>
  <c r="Y1640" i="12"/>
  <c r="X1640" i="12"/>
  <c r="W1640" i="12"/>
  <c r="V1640" i="12"/>
  <c r="U1640" i="12"/>
  <c r="T1640" i="12"/>
  <c r="S1640" i="12"/>
  <c r="R1640" i="12"/>
  <c r="Q1640" i="12"/>
  <c r="P1640" i="12"/>
  <c r="O1640" i="12"/>
  <c r="N1640" i="12"/>
  <c r="M1640" i="12"/>
  <c r="L1640" i="12"/>
  <c r="K1640" i="12"/>
  <c r="J1640" i="12"/>
  <c r="I1640" i="12"/>
  <c r="H1640" i="12"/>
  <c r="G1640" i="12"/>
  <c r="F1640" i="12"/>
  <c r="E1640" i="12"/>
  <c r="D1640" i="12"/>
  <c r="C1640" i="12"/>
  <c r="AC1639" i="12"/>
  <c r="AB1639" i="12"/>
  <c r="AA1639" i="12"/>
  <c r="Z1639" i="12"/>
  <c r="Y1639" i="12"/>
  <c r="X1639" i="12"/>
  <c r="W1639" i="12"/>
  <c r="V1639" i="12"/>
  <c r="U1639" i="12"/>
  <c r="T1639" i="12"/>
  <c r="S1639" i="12"/>
  <c r="R1639" i="12"/>
  <c r="Q1639" i="12"/>
  <c r="P1639" i="12"/>
  <c r="O1639" i="12"/>
  <c r="N1639" i="12"/>
  <c r="M1639" i="12"/>
  <c r="L1639" i="12"/>
  <c r="K1639" i="12"/>
  <c r="J1639" i="12"/>
  <c r="I1639" i="12"/>
  <c r="H1639" i="12"/>
  <c r="G1639" i="12"/>
  <c r="F1639" i="12"/>
  <c r="E1639" i="12"/>
  <c r="D1639" i="12"/>
  <c r="C1639" i="12"/>
  <c r="AC1638" i="12"/>
  <c r="AB1638" i="12"/>
  <c r="AA1638" i="12"/>
  <c r="Z1638" i="12"/>
  <c r="Y1638" i="12"/>
  <c r="X1638" i="12"/>
  <c r="W1638" i="12"/>
  <c r="V1638" i="12"/>
  <c r="U1638" i="12"/>
  <c r="T1638" i="12"/>
  <c r="S1638" i="12"/>
  <c r="R1638" i="12"/>
  <c r="Q1638" i="12"/>
  <c r="P1638" i="12"/>
  <c r="O1638" i="12"/>
  <c r="N1638" i="12"/>
  <c r="M1638" i="12"/>
  <c r="L1638" i="12"/>
  <c r="K1638" i="12"/>
  <c r="J1638" i="12"/>
  <c r="I1638" i="12"/>
  <c r="H1638" i="12"/>
  <c r="G1638" i="12"/>
  <c r="F1638" i="12"/>
  <c r="E1638" i="12"/>
  <c r="D1638" i="12"/>
  <c r="C1638" i="12"/>
  <c r="AC1637" i="12"/>
  <c r="AB1637" i="12"/>
  <c r="AA1637" i="12"/>
  <c r="Z1637" i="12"/>
  <c r="Y1637" i="12"/>
  <c r="X1637" i="12"/>
  <c r="W1637" i="12"/>
  <c r="V1637" i="12"/>
  <c r="U1637" i="12"/>
  <c r="T1637" i="12"/>
  <c r="S1637" i="12"/>
  <c r="R1637" i="12"/>
  <c r="Q1637" i="12"/>
  <c r="P1637" i="12"/>
  <c r="O1637" i="12"/>
  <c r="N1637" i="12"/>
  <c r="M1637" i="12"/>
  <c r="L1637" i="12"/>
  <c r="K1637" i="12"/>
  <c r="J1637" i="12"/>
  <c r="I1637" i="12"/>
  <c r="H1637" i="12"/>
  <c r="G1637" i="12"/>
  <c r="F1637" i="12"/>
  <c r="E1637" i="12"/>
  <c r="D1637" i="12"/>
  <c r="C1637" i="12"/>
  <c r="AC1636" i="12"/>
  <c r="AB1636" i="12"/>
  <c r="AA1636" i="12"/>
  <c r="Z1636" i="12"/>
  <c r="Y1636" i="12"/>
  <c r="X1636" i="12"/>
  <c r="W1636" i="12"/>
  <c r="V1636" i="12"/>
  <c r="U1636" i="12"/>
  <c r="T1636" i="12"/>
  <c r="S1636" i="12"/>
  <c r="R1636" i="12"/>
  <c r="Q1636" i="12"/>
  <c r="P1636" i="12"/>
  <c r="O1636" i="12"/>
  <c r="N1636" i="12"/>
  <c r="M1636" i="12"/>
  <c r="L1636" i="12"/>
  <c r="K1636" i="12"/>
  <c r="J1636" i="12"/>
  <c r="I1636" i="12"/>
  <c r="H1636" i="12"/>
  <c r="G1636" i="12"/>
  <c r="F1636" i="12"/>
  <c r="E1636" i="12"/>
  <c r="D1636" i="12"/>
  <c r="C1636" i="12"/>
  <c r="AC1635" i="12"/>
  <c r="AB1635" i="12"/>
  <c r="AA1635" i="12"/>
  <c r="Z1635" i="12"/>
  <c r="Y1635" i="12"/>
  <c r="X1635" i="12"/>
  <c r="W1635" i="12"/>
  <c r="V1635" i="12"/>
  <c r="U1635" i="12"/>
  <c r="T1635" i="12"/>
  <c r="S1635" i="12"/>
  <c r="R1635" i="12"/>
  <c r="Q1635" i="12"/>
  <c r="P1635" i="12"/>
  <c r="O1635" i="12"/>
  <c r="N1635" i="12"/>
  <c r="M1635" i="12"/>
  <c r="L1635" i="12"/>
  <c r="K1635" i="12"/>
  <c r="J1635" i="12"/>
  <c r="I1635" i="12"/>
  <c r="H1635" i="12"/>
  <c r="G1635" i="12"/>
  <c r="F1635" i="12"/>
  <c r="E1635" i="12"/>
  <c r="D1635" i="12"/>
  <c r="C1635" i="12"/>
  <c r="AC1634" i="12"/>
  <c r="AB1634" i="12"/>
  <c r="AA1634" i="12"/>
  <c r="Z1634" i="12"/>
  <c r="Y1634" i="12"/>
  <c r="X1634" i="12"/>
  <c r="W1634" i="12"/>
  <c r="V1634" i="12"/>
  <c r="U1634" i="12"/>
  <c r="T1634" i="12"/>
  <c r="S1634" i="12"/>
  <c r="R1634" i="12"/>
  <c r="Q1634" i="12"/>
  <c r="P1634" i="12"/>
  <c r="O1634" i="12"/>
  <c r="N1634" i="12"/>
  <c r="M1634" i="12"/>
  <c r="L1634" i="12"/>
  <c r="K1634" i="12"/>
  <c r="J1634" i="12"/>
  <c r="I1634" i="12"/>
  <c r="H1634" i="12"/>
  <c r="G1634" i="12"/>
  <c r="F1634" i="12"/>
  <c r="E1634" i="12"/>
  <c r="D1634" i="12"/>
  <c r="C1634" i="12"/>
  <c r="AC1633" i="12"/>
  <c r="AB1633" i="12"/>
  <c r="AA1633" i="12"/>
  <c r="Z1633" i="12"/>
  <c r="Y1633" i="12"/>
  <c r="X1633" i="12"/>
  <c r="W1633" i="12"/>
  <c r="V1633" i="12"/>
  <c r="U1633" i="12"/>
  <c r="T1633" i="12"/>
  <c r="S1633" i="12"/>
  <c r="R1633" i="12"/>
  <c r="Q1633" i="12"/>
  <c r="P1633" i="12"/>
  <c r="O1633" i="12"/>
  <c r="N1633" i="12"/>
  <c r="M1633" i="12"/>
  <c r="L1633" i="12"/>
  <c r="K1633" i="12"/>
  <c r="J1633" i="12"/>
  <c r="I1633" i="12"/>
  <c r="H1633" i="12"/>
  <c r="G1633" i="12"/>
  <c r="F1633" i="12"/>
  <c r="E1633" i="12"/>
  <c r="D1633" i="12"/>
  <c r="C1633" i="12"/>
  <c r="AC1632" i="12"/>
  <c r="AB1632" i="12"/>
  <c r="AA1632" i="12"/>
  <c r="Z1632" i="12"/>
  <c r="Y1632" i="12"/>
  <c r="X1632" i="12"/>
  <c r="W1632" i="12"/>
  <c r="V1632" i="12"/>
  <c r="U1632" i="12"/>
  <c r="T1632" i="12"/>
  <c r="S1632" i="12"/>
  <c r="R1632" i="12"/>
  <c r="Q1632" i="12"/>
  <c r="P1632" i="12"/>
  <c r="O1632" i="12"/>
  <c r="N1632" i="12"/>
  <c r="M1632" i="12"/>
  <c r="L1632" i="12"/>
  <c r="K1632" i="12"/>
  <c r="J1632" i="12"/>
  <c r="I1632" i="12"/>
  <c r="H1632" i="12"/>
  <c r="G1632" i="12"/>
  <c r="F1632" i="12"/>
  <c r="E1632" i="12"/>
  <c r="D1632" i="12"/>
  <c r="C1632" i="12"/>
  <c r="AC1631" i="12"/>
  <c r="AB1631" i="12"/>
  <c r="AA1631" i="12"/>
  <c r="Z1631" i="12"/>
  <c r="Y1631" i="12"/>
  <c r="X1631" i="12"/>
  <c r="W1631" i="12"/>
  <c r="V1631" i="12"/>
  <c r="U1631" i="12"/>
  <c r="T1631" i="12"/>
  <c r="S1631" i="12"/>
  <c r="R1631" i="12"/>
  <c r="Q1631" i="12"/>
  <c r="P1631" i="12"/>
  <c r="O1631" i="12"/>
  <c r="N1631" i="12"/>
  <c r="M1631" i="12"/>
  <c r="L1631" i="12"/>
  <c r="K1631" i="12"/>
  <c r="J1631" i="12"/>
  <c r="I1631" i="12"/>
  <c r="H1631" i="12"/>
  <c r="G1631" i="12"/>
  <c r="F1631" i="12"/>
  <c r="E1631" i="12"/>
  <c r="D1631" i="12"/>
  <c r="C1631" i="12"/>
  <c r="AC1630" i="12"/>
  <c r="AB1630" i="12"/>
  <c r="AA1630" i="12"/>
  <c r="Z1630" i="12"/>
  <c r="Y1630" i="12"/>
  <c r="X1630" i="12"/>
  <c r="W1630" i="12"/>
  <c r="V1630" i="12"/>
  <c r="U1630" i="12"/>
  <c r="T1630" i="12"/>
  <c r="S1630" i="12"/>
  <c r="R1630" i="12"/>
  <c r="Q1630" i="12"/>
  <c r="P1630" i="12"/>
  <c r="O1630" i="12"/>
  <c r="N1630" i="12"/>
  <c r="M1630" i="12"/>
  <c r="L1630" i="12"/>
  <c r="K1630" i="12"/>
  <c r="J1630" i="12"/>
  <c r="I1630" i="12"/>
  <c r="H1630" i="12"/>
  <c r="G1630" i="12"/>
  <c r="F1630" i="12"/>
  <c r="E1630" i="12"/>
  <c r="D1630" i="12"/>
  <c r="C1630" i="12"/>
  <c r="AC1629" i="12"/>
  <c r="AB1629" i="12"/>
  <c r="AA1629" i="12"/>
  <c r="Z1629" i="12"/>
  <c r="Y1629" i="12"/>
  <c r="X1629" i="12"/>
  <c r="W1629" i="12"/>
  <c r="V1629" i="12"/>
  <c r="U1629" i="12"/>
  <c r="T1629" i="12"/>
  <c r="S1629" i="12"/>
  <c r="R1629" i="12"/>
  <c r="Q1629" i="12"/>
  <c r="P1629" i="12"/>
  <c r="O1629" i="12"/>
  <c r="N1629" i="12"/>
  <c r="M1629" i="12"/>
  <c r="L1629" i="12"/>
  <c r="K1629" i="12"/>
  <c r="J1629" i="12"/>
  <c r="I1629" i="12"/>
  <c r="H1629" i="12"/>
  <c r="G1629" i="12"/>
  <c r="F1629" i="12"/>
  <c r="E1629" i="12"/>
  <c r="D1629" i="12"/>
  <c r="C1629" i="12"/>
  <c r="AC1628" i="12"/>
  <c r="AB1628" i="12"/>
  <c r="AA1628" i="12"/>
  <c r="Z1628" i="12"/>
  <c r="Y1628" i="12"/>
  <c r="X1628" i="12"/>
  <c r="W1628" i="12"/>
  <c r="V1628" i="12"/>
  <c r="U1628" i="12"/>
  <c r="T1628" i="12"/>
  <c r="S1628" i="12"/>
  <c r="R1628" i="12"/>
  <c r="Q1628" i="12"/>
  <c r="P1628" i="12"/>
  <c r="O1628" i="12"/>
  <c r="N1628" i="12"/>
  <c r="M1628" i="12"/>
  <c r="L1628" i="12"/>
  <c r="K1628" i="12"/>
  <c r="J1628" i="12"/>
  <c r="I1628" i="12"/>
  <c r="H1628" i="12"/>
  <c r="G1628" i="12"/>
  <c r="F1628" i="12"/>
  <c r="E1628" i="12"/>
  <c r="D1628" i="12"/>
  <c r="C1628" i="12"/>
  <c r="AC1627" i="12"/>
  <c r="AB1627" i="12"/>
  <c r="AA1627" i="12"/>
  <c r="Z1627" i="12"/>
  <c r="Y1627" i="12"/>
  <c r="X1627" i="12"/>
  <c r="W1627" i="12"/>
  <c r="V1627" i="12"/>
  <c r="U1627" i="12"/>
  <c r="T1627" i="12"/>
  <c r="S1627" i="12"/>
  <c r="R1627" i="12"/>
  <c r="Q1627" i="12"/>
  <c r="P1627" i="12"/>
  <c r="O1627" i="12"/>
  <c r="N1627" i="12"/>
  <c r="M1627" i="12"/>
  <c r="L1627" i="12"/>
  <c r="K1627" i="12"/>
  <c r="J1627" i="12"/>
  <c r="I1627" i="12"/>
  <c r="H1627" i="12"/>
  <c r="G1627" i="12"/>
  <c r="F1627" i="12"/>
  <c r="E1627" i="12"/>
  <c r="D1627" i="12"/>
  <c r="C1627" i="12"/>
  <c r="AC1626" i="12"/>
  <c r="AB1626" i="12"/>
  <c r="AA1626" i="12"/>
  <c r="Z1626" i="12"/>
  <c r="Y1626" i="12"/>
  <c r="X1626" i="12"/>
  <c r="W1626" i="12"/>
  <c r="V1626" i="12"/>
  <c r="U1626" i="12"/>
  <c r="T1626" i="12"/>
  <c r="S1626" i="12"/>
  <c r="R1626" i="12"/>
  <c r="Q1626" i="12"/>
  <c r="P1626" i="12"/>
  <c r="O1626" i="12"/>
  <c r="N1626" i="12"/>
  <c r="M1626" i="12"/>
  <c r="L1626" i="12"/>
  <c r="K1626" i="12"/>
  <c r="J1626" i="12"/>
  <c r="I1626" i="12"/>
  <c r="H1626" i="12"/>
  <c r="G1626" i="12"/>
  <c r="F1626" i="12"/>
  <c r="E1626" i="12"/>
  <c r="D1626" i="12"/>
  <c r="C1626" i="12"/>
  <c r="AC1625" i="12"/>
  <c r="AB1625" i="12"/>
  <c r="AA1625" i="12"/>
  <c r="Z1625" i="12"/>
  <c r="Y1625" i="12"/>
  <c r="X1625" i="12"/>
  <c r="W1625" i="12"/>
  <c r="V1625" i="12"/>
  <c r="U1625" i="12"/>
  <c r="T1625" i="12"/>
  <c r="S1625" i="12"/>
  <c r="R1625" i="12"/>
  <c r="Q1625" i="12"/>
  <c r="P1625" i="12"/>
  <c r="O1625" i="12"/>
  <c r="N1625" i="12"/>
  <c r="M1625" i="12"/>
  <c r="L1625" i="12"/>
  <c r="K1625" i="12"/>
  <c r="J1625" i="12"/>
  <c r="I1625" i="12"/>
  <c r="H1625" i="12"/>
  <c r="G1625" i="12"/>
  <c r="F1625" i="12"/>
  <c r="E1625" i="12"/>
  <c r="D1625" i="12"/>
  <c r="C1625" i="12"/>
  <c r="AC1624" i="12"/>
  <c r="AB1624" i="12"/>
  <c r="AA1624" i="12"/>
  <c r="Z1624" i="12"/>
  <c r="Y1624" i="12"/>
  <c r="X1624" i="12"/>
  <c r="W1624" i="12"/>
  <c r="V1624" i="12"/>
  <c r="U1624" i="12"/>
  <c r="T1624" i="12"/>
  <c r="S1624" i="12"/>
  <c r="R1624" i="12"/>
  <c r="Q1624" i="12"/>
  <c r="P1624" i="12"/>
  <c r="O1624" i="12"/>
  <c r="N1624" i="12"/>
  <c r="M1624" i="12"/>
  <c r="L1624" i="12"/>
  <c r="K1624" i="12"/>
  <c r="J1624" i="12"/>
  <c r="I1624" i="12"/>
  <c r="H1624" i="12"/>
  <c r="G1624" i="12"/>
  <c r="F1624" i="12"/>
  <c r="E1624" i="12"/>
  <c r="D1624" i="12"/>
  <c r="C1624" i="12"/>
  <c r="AC1623" i="12"/>
  <c r="AB1623" i="12"/>
  <c r="AA1623" i="12"/>
  <c r="Z1623" i="12"/>
  <c r="Y1623" i="12"/>
  <c r="X1623" i="12"/>
  <c r="W1623" i="12"/>
  <c r="V1623" i="12"/>
  <c r="U1623" i="12"/>
  <c r="T1623" i="12"/>
  <c r="S1623" i="12"/>
  <c r="R1623" i="12"/>
  <c r="Q1623" i="12"/>
  <c r="P1623" i="12"/>
  <c r="O1623" i="12"/>
  <c r="N1623" i="12"/>
  <c r="M1623" i="12"/>
  <c r="L1623" i="12"/>
  <c r="K1623" i="12"/>
  <c r="J1623" i="12"/>
  <c r="I1623" i="12"/>
  <c r="H1623" i="12"/>
  <c r="G1623" i="12"/>
  <c r="F1623" i="12"/>
  <c r="E1623" i="12"/>
  <c r="D1623" i="12"/>
  <c r="C1623" i="12"/>
  <c r="AC1622" i="12"/>
  <c r="AB1622" i="12"/>
  <c r="AA1622" i="12"/>
  <c r="Z1622" i="12"/>
  <c r="Y1622" i="12"/>
  <c r="X1622" i="12"/>
  <c r="W1622" i="12"/>
  <c r="V1622" i="12"/>
  <c r="U1622" i="12"/>
  <c r="T1622" i="12"/>
  <c r="S1622" i="12"/>
  <c r="R1622" i="12"/>
  <c r="Q1622" i="12"/>
  <c r="P1622" i="12"/>
  <c r="O1622" i="12"/>
  <c r="N1622" i="12"/>
  <c r="M1622" i="12"/>
  <c r="L1622" i="12"/>
  <c r="K1622" i="12"/>
  <c r="J1622" i="12"/>
  <c r="I1622" i="12"/>
  <c r="H1622" i="12"/>
  <c r="G1622" i="12"/>
  <c r="F1622" i="12"/>
  <c r="E1622" i="12"/>
  <c r="D1622" i="12"/>
  <c r="C1622" i="12"/>
  <c r="AC1621" i="12"/>
  <c r="AB1621" i="12"/>
  <c r="AA1621" i="12"/>
  <c r="Z1621" i="12"/>
  <c r="Y1621" i="12"/>
  <c r="X1621" i="12"/>
  <c r="W1621" i="12"/>
  <c r="V1621" i="12"/>
  <c r="U1621" i="12"/>
  <c r="T1621" i="12"/>
  <c r="S1621" i="12"/>
  <c r="R1621" i="12"/>
  <c r="Q1621" i="12"/>
  <c r="P1621" i="12"/>
  <c r="O1621" i="12"/>
  <c r="N1621" i="12"/>
  <c r="M1621" i="12"/>
  <c r="L1621" i="12"/>
  <c r="K1621" i="12"/>
  <c r="J1621" i="12"/>
  <c r="I1621" i="12"/>
  <c r="H1621" i="12"/>
  <c r="G1621" i="12"/>
  <c r="F1621" i="12"/>
  <c r="E1621" i="12"/>
  <c r="D1621" i="12"/>
  <c r="C1621" i="12"/>
  <c r="AC1620" i="12"/>
  <c r="AB1620" i="12"/>
  <c r="AA1620" i="12"/>
  <c r="Z1620" i="12"/>
  <c r="Y1620" i="12"/>
  <c r="X1620" i="12"/>
  <c r="W1620" i="12"/>
  <c r="V1620" i="12"/>
  <c r="U1620" i="12"/>
  <c r="T1620" i="12"/>
  <c r="S1620" i="12"/>
  <c r="R1620" i="12"/>
  <c r="Q1620" i="12"/>
  <c r="P1620" i="12"/>
  <c r="O1620" i="12"/>
  <c r="N1620" i="12"/>
  <c r="M1620" i="12"/>
  <c r="L1620" i="12"/>
  <c r="K1620" i="12"/>
  <c r="J1620" i="12"/>
  <c r="I1620" i="12"/>
  <c r="H1620" i="12"/>
  <c r="G1620" i="12"/>
  <c r="F1620" i="12"/>
  <c r="E1620" i="12"/>
  <c r="D1620" i="12"/>
  <c r="C1620" i="12"/>
  <c r="AC1619" i="12"/>
  <c r="AB1619" i="12"/>
  <c r="AA1619" i="12"/>
  <c r="Z1619" i="12"/>
  <c r="Y1619" i="12"/>
  <c r="X1619" i="12"/>
  <c r="W1619" i="12"/>
  <c r="V1619" i="12"/>
  <c r="U1619" i="12"/>
  <c r="T1619" i="12"/>
  <c r="S1619" i="12"/>
  <c r="R1619" i="12"/>
  <c r="Q1619" i="12"/>
  <c r="P1619" i="12"/>
  <c r="O1619" i="12"/>
  <c r="N1619" i="12"/>
  <c r="M1619" i="12"/>
  <c r="L1619" i="12"/>
  <c r="K1619" i="12"/>
  <c r="J1619" i="12"/>
  <c r="I1619" i="12"/>
  <c r="H1619" i="12"/>
  <c r="G1619" i="12"/>
  <c r="F1619" i="12"/>
  <c r="E1619" i="12"/>
  <c r="D1619" i="12"/>
  <c r="C1619" i="12"/>
  <c r="AC1618" i="12"/>
  <c r="AB1618" i="12"/>
  <c r="AA1618" i="12"/>
  <c r="Z1618" i="12"/>
  <c r="Y1618" i="12"/>
  <c r="X1618" i="12"/>
  <c r="W1618" i="12"/>
  <c r="V1618" i="12"/>
  <c r="U1618" i="12"/>
  <c r="T1618" i="12"/>
  <c r="S1618" i="12"/>
  <c r="R1618" i="12"/>
  <c r="Q1618" i="12"/>
  <c r="P1618" i="12"/>
  <c r="O1618" i="12"/>
  <c r="N1618" i="12"/>
  <c r="M1618" i="12"/>
  <c r="L1618" i="12"/>
  <c r="K1618" i="12"/>
  <c r="J1618" i="12"/>
  <c r="I1618" i="12"/>
  <c r="H1618" i="12"/>
  <c r="G1618" i="12"/>
  <c r="F1618" i="12"/>
  <c r="E1618" i="12"/>
  <c r="D1618" i="12"/>
  <c r="C1618" i="12"/>
  <c r="AC1617" i="12"/>
  <c r="AB1617" i="12"/>
  <c r="AA1617" i="12"/>
  <c r="Z1617" i="12"/>
  <c r="Y1617" i="12"/>
  <c r="X1617" i="12"/>
  <c r="W1617" i="12"/>
  <c r="V1617" i="12"/>
  <c r="U1617" i="12"/>
  <c r="T1617" i="12"/>
  <c r="S1617" i="12"/>
  <c r="R1617" i="12"/>
  <c r="Q1617" i="12"/>
  <c r="P1617" i="12"/>
  <c r="O1617" i="12"/>
  <c r="N1617" i="12"/>
  <c r="M1617" i="12"/>
  <c r="L1617" i="12"/>
  <c r="K1617" i="12"/>
  <c r="J1617" i="12"/>
  <c r="I1617" i="12"/>
  <c r="H1617" i="12"/>
  <c r="G1617" i="12"/>
  <c r="F1617" i="12"/>
  <c r="E1617" i="12"/>
  <c r="D1617" i="12"/>
  <c r="C1617" i="12"/>
  <c r="AC1616" i="12"/>
  <c r="AB1616" i="12"/>
  <c r="AA1616" i="12"/>
  <c r="Z1616" i="12"/>
  <c r="Y1616" i="12"/>
  <c r="X1616" i="12"/>
  <c r="W1616" i="12"/>
  <c r="V1616" i="12"/>
  <c r="U1616" i="12"/>
  <c r="T1616" i="12"/>
  <c r="S1616" i="12"/>
  <c r="R1616" i="12"/>
  <c r="Q1616" i="12"/>
  <c r="P1616" i="12"/>
  <c r="O1616" i="12"/>
  <c r="N1616" i="12"/>
  <c r="M1616" i="12"/>
  <c r="L1616" i="12"/>
  <c r="K1616" i="12"/>
  <c r="J1616" i="12"/>
  <c r="I1616" i="12"/>
  <c r="H1616" i="12"/>
  <c r="G1616" i="12"/>
  <c r="F1616" i="12"/>
  <c r="E1616" i="12"/>
  <c r="D1616" i="12"/>
  <c r="C1616" i="12"/>
  <c r="AC1615" i="12"/>
  <c r="AB1615" i="12"/>
  <c r="AA1615" i="12"/>
  <c r="Z1615" i="12"/>
  <c r="Y1615" i="12"/>
  <c r="X1615" i="12"/>
  <c r="W1615" i="12"/>
  <c r="V1615" i="12"/>
  <c r="U1615" i="12"/>
  <c r="T1615" i="12"/>
  <c r="S1615" i="12"/>
  <c r="R1615" i="12"/>
  <c r="Q1615" i="12"/>
  <c r="P1615" i="12"/>
  <c r="O1615" i="12"/>
  <c r="N1615" i="12"/>
  <c r="M1615" i="12"/>
  <c r="L1615" i="12"/>
  <c r="K1615" i="12"/>
  <c r="J1615" i="12"/>
  <c r="I1615" i="12"/>
  <c r="H1615" i="12"/>
  <c r="G1615" i="12"/>
  <c r="F1615" i="12"/>
  <c r="E1615" i="12"/>
  <c r="D1615" i="12"/>
  <c r="C1615" i="12"/>
  <c r="AC1614" i="12"/>
  <c r="AB1614" i="12"/>
  <c r="AA1614" i="12"/>
  <c r="Z1614" i="12"/>
  <c r="Y1614" i="12"/>
  <c r="X1614" i="12"/>
  <c r="W1614" i="12"/>
  <c r="V1614" i="12"/>
  <c r="U1614" i="12"/>
  <c r="T1614" i="12"/>
  <c r="S1614" i="12"/>
  <c r="R1614" i="12"/>
  <c r="Q1614" i="12"/>
  <c r="P1614" i="12"/>
  <c r="O1614" i="12"/>
  <c r="N1614" i="12"/>
  <c r="M1614" i="12"/>
  <c r="L1614" i="12"/>
  <c r="K1614" i="12"/>
  <c r="J1614" i="12"/>
  <c r="I1614" i="12"/>
  <c r="H1614" i="12"/>
  <c r="G1614" i="12"/>
  <c r="F1614" i="12"/>
  <c r="E1614" i="12"/>
  <c r="D1614" i="12"/>
  <c r="C1614" i="12"/>
  <c r="AC1613" i="12"/>
  <c r="AB1613" i="12"/>
  <c r="AA1613" i="12"/>
  <c r="Z1613" i="12"/>
  <c r="Y1613" i="12"/>
  <c r="X1613" i="12"/>
  <c r="W1613" i="12"/>
  <c r="V1613" i="12"/>
  <c r="U1613" i="12"/>
  <c r="T1613" i="12"/>
  <c r="S1613" i="12"/>
  <c r="R1613" i="12"/>
  <c r="Q1613" i="12"/>
  <c r="P1613" i="12"/>
  <c r="O1613" i="12"/>
  <c r="N1613" i="12"/>
  <c r="M1613" i="12"/>
  <c r="L1613" i="12"/>
  <c r="K1613" i="12"/>
  <c r="J1613" i="12"/>
  <c r="I1613" i="12"/>
  <c r="H1613" i="12"/>
  <c r="G1613" i="12"/>
  <c r="F1613" i="12"/>
  <c r="E1613" i="12"/>
  <c r="D1613" i="12"/>
  <c r="C1613" i="12"/>
  <c r="AC1612" i="12"/>
  <c r="AB1612" i="12"/>
  <c r="AA1612" i="12"/>
  <c r="Z1612" i="12"/>
  <c r="Y1612" i="12"/>
  <c r="X1612" i="12"/>
  <c r="W1612" i="12"/>
  <c r="V1612" i="12"/>
  <c r="U1612" i="12"/>
  <c r="T1612" i="12"/>
  <c r="S1612" i="12"/>
  <c r="R1612" i="12"/>
  <c r="Q1612" i="12"/>
  <c r="P1612" i="12"/>
  <c r="O1612" i="12"/>
  <c r="N1612" i="12"/>
  <c r="M1612" i="12"/>
  <c r="L1612" i="12"/>
  <c r="K1612" i="12"/>
  <c r="J1612" i="12"/>
  <c r="I1612" i="12"/>
  <c r="H1612" i="12"/>
  <c r="G1612" i="12"/>
  <c r="F1612" i="12"/>
  <c r="E1612" i="12"/>
  <c r="D1612" i="12"/>
  <c r="C1612" i="12"/>
  <c r="AC1611" i="12"/>
  <c r="AB1611" i="12"/>
  <c r="AA1611" i="12"/>
  <c r="Z1611" i="12"/>
  <c r="Y1611" i="12"/>
  <c r="X1611" i="12"/>
  <c r="W1611" i="12"/>
  <c r="V1611" i="12"/>
  <c r="U1611" i="12"/>
  <c r="T1611" i="12"/>
  <c r="S1611" i="12"/>
  <c r="R1611" i="12"/>
  <c r="Q1611" i="12"/>
  <c r="P1611" i="12"/>
  <c r="O1611" i="12"/>
  <c r="N1611" i="12"/>
  <c r="M1611" i="12"/>
  <c r="L1611" i="12"/>
  <c r="K1611" i="12"/>
  <c r="J1611" i="12"/>
  <c r="I1611" i="12"/>
  <c r="H1611" i="12"/>
  <c r="G1611" i="12"/>
  <c r="F1611" i="12"/>
  <c r="E1611" i="12"/>
  <c r="D1611" i="12"/>
  <c r="C1611" i="12"/>
  <c r="AC1610" i="12"/>
  <c r="AB1610" i="12"/>
  <c r="AA1610" i="12"/>
  <c r="Z1610" i="12"/>
  <c r="Y1610" i="12"/>
  <c r="X1610" i="12"/>
  <c r="W1610" i="12"/>
  <c r="V1610" i="12"/>
  <c r="U1610" i="12"/>
  <c r="T1610" i="12"/>
  <c r="S1610" i="12"/>
  <c r="R1610" i="12"/>
  <c r="Q1610" i="12"/>
  <c r="P1610" i="12"/>
  <c r="O1610" i="12"/>
  <c r="N1610" i="12"/>
  <c r="M1610" i="12"/>
  <c r="L1610" i="12"/>
  <c r="K1610" i="12"/>
  <c r="J1610" i="12"/>
  <c r="I1610" i="12"/>
  <c r="H1610" i="12"/>
  <c r="G1610" i="12"/>
  <c r="F1610" i="12"/>
  <c r="E1610" i="12"/>
  <c r="D1610" i="12"/>
  <c r="C1610" i="12"/>
  <c r="AC1609" i="12"/>
  <c r="AB1609" i="12"/>
  <c r="AA1609" i="12"/>
  <c r="Z1609" i="12"/>
  <c r="Y1609" i="12"/>
  <c r="X1609" i="12"/>
  <c r="W1609" i="12"/>
  <c r="V1609" i="12"/>
  <c r="U1609" i="12"/>
  <c r="T1609" i="12"/>
  <c r="S1609" i="12"/>
  <c r="R1609" i="12"/>
  <c r="Q1609" i="12"/>
  <c r="P1609" i="12"/>
  <c r="O1609" i="12"/>
  <c r="N1609" i="12"/>
  <c r="M1609" i="12"/>
  <c r="L1609" i="12"/>
  <c r="K1609" i="12"/>
  <c r="J1609" i="12"/>
  <c r="I1609" i="12"/>
  <c r="H1609" i="12"/>
  <c r="G1609" i="12"/>
  <c r="F1609" i="12"/>
  <c r="E1609" i="12"/>
  <c r="D1609" i="12"/>
  <c r="C1609" i="12"/>
  <c r="AC1608" i="12"/>
  <c r="AB1608" i="12"/>
  <c r="AA1608" i="12"/>
  <c r="Z1608" i="12"/>
  <c r="Y1608" i="12"/>
  <c r="X1608" i="12"/>
  <c r="W1608" i="12"/>
  <c r="V1608" i="12"/>
  <c r="U1608" i="12"/>
  <c r="T1608" i="12"/>
  <c r="S1608" i="12"/>
  <c r="R1608" i="12"/>
  <c r="Q1608" i="12"/>
  <c r="P1608" i="12"/>
  <c r="O1608" i="12"/>
  <c r="N1608" i="12"/>
  <c r="M1608" i="12"/>
  <c r="L1608" i="12"/>
  <c r="K1608" i="12"/>
  <c r="J1608" i="12"/>
  <c r="I1608" i="12"/>
  <c r="H1608" i="12"/>
  <c r="G1608" i="12"/>
  <c r="F1608" i="12"/>
  <c r="E1608" i="12"/>
  <c r="D1608" i="12"/>
  <c r="C1608" i="12"/>
  <c r="AC1607" i="12"/>
  <c r="AB1607" i="12"/>
  <c r="AA1607" i="12"/>
  <c r="Z1607" i="12"/>
  <c r="Y1607" i="12"/>
  <c r="X1607" i="12"/>
  <c r="W1607" i="12"/>
  <c r="V1607" i="12"/>
  <c r="U1607" i="12"/>
  <c r="T1607" i="12"/>
  <c r="S1607" i="12"/>
  <c r="R1607" i="12"/>
  <c r="Q1607" i="12"/>
  <c r="P1607" i="12"/>
  <c r="O1607" i="12"/>
  <c r="N1607" i="12"/>
  <c r="M1607" i="12"/>
  <c r="L1607" i="12"/>
  <c r="K1607" i="12"/>
  <c r="J1607" i="12"/>
  <c r="I1607" i="12"/>
  <c r="H1607" i="12"/>
  <c r="G1607" i="12"/>
  <c r="F1607" i="12"/>
  <c r="E1607" i="12"/>
  <c r="D1607" i="12"/>
  <c r="C1607" i="12"/>
  <c r="AC1606" i="12"/>
  <c r="AB1606" i="12"/>
  <c r="AA1606" i="12"/>
  <c r="Z1606" i="12"/>
  <c r="Y1606" i="12"/>
  <c r="X1606" i="12"/>
  <c r="W1606" i="12"/>
  <c r="V1606" i="12"/>
  <c r="U1606" i="12"/>
  <c r="T1606" i="12"/>
  <c r="S1606" i="12"/>
  <c r="R1606" i="12"/>
  <c r="Q1606" i="12"/>
  <c r="P1606" i="12"/>
  <c r="O1606" i="12"/>
  <c r="N1606" i="12"/>
  <c r="M1606" i="12"/>
  <c r="L1606" i="12"/>
  <c r="K1606" i="12"/>
  <c r="J1606" i="12"/>
  <c r="I1606" i="12"/>
  <c r="H1606" i="12"/>
  <c r="G1606" i="12"/>
  <c r="F1606" i="12"/>
  <c r="E1606" i="12"/>
  <c r="D1606" i="12"/>
  <c r="C1606" i="12"/>
  <c r="AC1605" i="12"/>
  <c r="AB1605" i="12"/>
  <c r="AA1605" i="12"/>
  <c r="Z1605" i="12"/>
  <c r="Y1605" i="12"/>
  <c r="X1605" i="12"/>
  <c r="W1605" i="12"/>
  <c r="V1605" i="12"/>
  <c r="U1605" i="12"/>
  <c r="T1605" i="12"/>
  <c r="S1605" i="12"/>
  <c r="R1605" i="12"/>
  <c r="Q1605" i="12"/>
  <c r="P1605" i="12"/>
  <c r="O1605" i="12"/>
  <c r="N1605" i="12"/>
  <c r="M1605" i="12"/>
  <c r="L1605" i="12"/>
  <c r="K1605" i="12"/>
  <c r="J1605" i="12"/>
  <c r="I1605" i="12"/>
  <c r="H1605" i="12"/>
  <c r="G1605" i="12"/>
  <c r="F1605" i="12"/>
  <c r="E1605" i="12"/>
  <c r="D1605" i="12"/>
  <c r="C1605" i="12"/>
  <c r="AC1604" i="12"/>
  <c r="AB1604" i="12"/>
  <c r="AA1604" i="12"/>
  <c r="Z1604" i="12"/>
  <c r="Y1604" i="12"/>
  <c r="X1604" i="12"/>
  <c r="W1604" i="12"/>
  <c r="V1604" i="12"/>
  <c r="U1604" i="12"/>
  <c r="T1604" i="12"/>
  <c r="S1604" i="12"/>
  <c r="R1604" i="12"/>
  <c r="Q1604" i="12"/>
  <c r="P1604" i="12"/>
  <c r="O1604" i="12"/>
  <c r="N1604" i="12"/>
  <c r="M1604" i="12"/>
  <c r="L1604" i="12"/>
  <c r="K1604" i="12"/>
  <c r="J1604" i="12"/>
  <c r="I1604" i="12"/>
  <c r="H1604" i="12"/>
  <c r="G1604" i="12"/>
  <c r="F1604" i="12"/>
  <c r="E1604" i="12"/>
  <c r="D1604" i="12"/>
  <c r="C1604" i="12"/>
  <c r="AC1603" i="12"/>
  <c r="AB1603" i="12"/>
  <c r="AA1603" i="12"/>
  <c r="Z1603" i="12"/>
  <c r="Y1603" i="12"/>
  <c r="X1603" i="12"/>
  <c r="W1603" i="12"/>
  <c r="V1603" i="12"/>
  <c r="U1603" i="12"/>
  <c r="T1603" i="12"/>
  <c r="S1603" i="12"/>
  <c r="R1603" i="12"/>
  <c r="Q1603" i="12"/>
  <c r="P1603" i="12"/>
  <c r="O1603" i="12"/>
  <c r="N1603" i="12"/>
  <c r="M1603" i="12"/>
  <c r="L1603" i="12"/>
  <c r="K1603" i="12"/>
  <c r="J1603" i="12"/>
  <c r="I1603" i="12"/>
  <c r="H1603" i="12"/>
  <c r="G1603" i="12"/>
  <c r="F1603" i="12"/>
  <c r="E1603" i="12"/>
  <c r="D1603" i="12"/>
  <c r="C1603" i="12"/>
  <c r="AC1602" i="12"/>
  <c r="AB1602" i="12"/>
  <c r="AA1602" i="12"/>
  <c r="Z1602" i="12"/>
  <c r="Y1602" i="12"/>
  <c r="X1602" i="12"/>
  <c r="W1602" i="12"/>
  <c r="V1602" i="12"/>
  <c r="U1602" i="12"/>
  <c r="T1602" i="12"/>
  <c r="S1602" i="12"/>
  <c r="R1602" i="12"/>
  <c r="Q1602" i="12"/>
  <c r="P1602" i="12"/>
  <c r="O1602" i="12"/>
  <c r="N1602" i="12"/>
  <c r="M1602" i="12"/>
  <c r="L1602" i="12"/>
  <c r="K1602" i="12"/>
  <c r="J1602" i="12"/>
  <c r="I1602" i="12"/>
  <c r="H1602" i="12"/>
  <c r="G1602" i="12"/>
  <c r="F1602" i="12"/>
  <c r="E1602" i="12"/>
  <c r="D1602" i="12"/>
  <c r="C1602" i="12"/>
  <c r="AC1601" i="12"/>
  <c r="AB1601" i="12"/>
  <c r="AA1601" i="12"/>
  <c r="Z1601" i="12"/>
  <c r="Y1601" i="12"/>
  <c r="X1601" i="12"/>
  <c r="W1601" i="12"/>
  <c r="V1601" i="12"/>
  <c r="U1601" i="12"/>
  <c r="T1601" i="12"/>
  <c r="S1601" i="12"/>
  <c r="R1601" i="12"/>
  <c r="Q1601" i="12"/>
  <c r="P1601" i="12"/>
  <c r="O1601" i="12"/>
  <c r="N1601" i="12"/>
  <c r="M1601" i="12"/>
  <c r="L1601" i="12"/>
  <c r="K1601" i="12"/>
  <c r="J1601" i="12"/>
  <c r="I1601" i="12"/>
  <c r="H1601" i="12"/>
  <c r="G1601" i="12"/>
  <c r="F1601" i="12"/>
  <c r="E1601" i="12"/>
  <c r="D1601" i="12"/>
  <c r="C1601" i="12"/>
  <c r="AC1600" i="12"/>
  <c r="AB1600" i="12"/>
  <c r="AA1600" i="12"/>
  <c r="Z1600" i="12"/>
  <c r="Y1600" i="12"/>
  <c r="X1600" i="12"/>
  <c r="W1600" i="12"/>
  <c r="V1600" i="12"/>
  <c r="U1600" i="12"/>
  <c r="T1600" i="12"/>
  <c r="S1600" i="12"/>
  <c r="R1600" i="12"/>
  <c r="Q1600" i="12"/>
  <c r="P1600" i="12"/>
  <c r="O1600" i="12"/>
  <c r="N1600" i="12"/>
  <c r="M1600" i="12"/>
  <c r="L1600" i="12"/>
  <c r="K1600" i="12"/>
  <c r="J1600" i="12"/>
  <c r="I1600" i="12"/>
  <c r="H1600" i="12"/>
  <c r="G1600" i="12"/>
  <c r="F1600" i="12"/>
  <c r="E1600" i="12"/>
  <c r="D1600" i="12"/>
  <c r="C1600" i="12"/>
  <c r="AC1599" i="12"/>
  <c r="AB1599" i="12"/>
  <c r="AA1599" i="12"/>
  <c r="Z1599" i="12"/>
  <c r="Y1599" i="12"/>
  <c r="X1599" i="12"/>
  <c r="W1599" i="12"/>
  <c r="V1599" i="12"/>
  <c r="U1599" i="12"/>
  <c r="T1599" i="12"/>
  <c r="S1599" i="12"/>
  <c r="R1599" i="12"/>
  <c r="Q1599" i="12"/>
  <c r="P1599" i="12"/>
  <c r="O1599" i="12"/>
  <c r="N1599" i="12"/>
  <c r="M1599" i="12"/>
  <c r="L1599" i="12"/>
  <c r="K1599" i="12"/>
  <c r="J1599" i="12"/>
  <c r="I1599" i="12"/>
  <c r="H1599" i="12"/>
  <c r="G1599" i="12"/>
  <c r="F1599" i="12"/>
  <c r="E1599" i="12"/>
  <c r="D1599" i="12"/>
  <c r="C1599" i="12"/>
  <c r="AC1598" i="12"/>
  <c r="AB1598" i="12"/>
  <c r="AA1598" i="12"/>
  <c r="Z1598" i="12"/>
  <c r="Y1598" i="12"/>
  <c r="X1598" i="12"/>
  <c r="W1598" i="12"/>
  <c r="V1598" i="12"/>
  <c r="U1598" i="12"/>
  <c r="T1598" i="12"/>
  <c r="S1598" i="12"/>
  <c r="R1598" i="12"/>
  <c r="Q1598" i="12"/>
  <c r="P1598" i="12"/>
  <c r="O1598" i="12"/>
  <c r="N1598" i="12"/>
  <c r="M1598" i="12"/>
  <c r="L1598" i="12"/>
  <c r="K1598" i="12"/>
  <c r="J1598" i="12"/>
  <c r="I1598" i="12"/>
  <c r="H1598" i="12"/>
  <c r="G1598" i="12"/>
  <c r="F1598" i="12"/>
  <c r="E1598" i="12"/>
  <c r="D1598" i="12"/>
  <c r="C1598" i="12"/>
  <c r="AC1597" i="12"/>
  <c r="AB1597" i="12"/>
  <c r="AA1597" i="12"/>
  <c r="Z1597" i="12"/>
  <c r="Y1597" i="12"/>
  <c r="X1597" i="12"/>
  <c r="W1597" i="12"/>
  <c r="V1597" i="12"/>
  <c r="U1597" i="12"/>
  <c r="T1597" i="12"/>
  <c r="S1597" i="12"/>
  <c r="R1597" i="12"/>
  <c r="Q1597" i="12"/>
  <c r="P1597" i="12"/>
  <c r="O1597" i="12"/>
  <c r="N1597" i="12"/>
  <c r="M1597" i="12"/>
  <c r="L1597" i="12"/>
  <c r="K1597" i="12"/>
  <c r="J1597" i="12"/>
  <c r="I1597" i="12"/>
  <c r="H1597" i="12"/>
  <c r="G1597" i="12"/>
  <c r="F1597" i="12"/>
  <c r="E1597" i="12"/>
  <c r="D1597" i="12"/>
  <c r="C1597" i="12"/>
  <c r="AC1596" i="12"/>
  <c r="AB1596" i="12"/>
  <c r="AA1596" i="12"/>
  <c r="Z1596" i="12"/>
  <c r="Y1596" i="12"/>
  <c r="X1596" i="12"/>
  <c r="W1596" i="12"/>
  <c r="V1596" i="12"/>
  <c r="U1596" i="12"/>
  <c r="T1596" i="12"/>
  <c r="S1596" i="12"/>
  <c r="R1596" i="12"/>
  <c r="Q1596" i="12"/>
  <c r="P1596" i="12"/>
  <c r="O1596" i="12"/>
  <c r="N1596" i="12"/>
  <c r="M1596" i="12"/>
  <c r="L1596" i="12"/>
  <c r="K1596" i="12"/>
  <c r="J1596" i="12"/>
  <c r="I1596" i="12"/>
  <c r="H1596" i="12"/>
  <c r="G1596" i="12"/>
  <c r="F1596" i="12"/>
  <c r="E1596" i="12"/>
  <c r="D1596" i="12"/>
  <c r="C1596" i="12"/>
  <c r="AC1595" i="12"/>
  <c r="AB1595" i="12"/>
  <c r="AA1595" i="12"/>
  <c r="Z1595" i="12"/>
  <c r="Y1595" i="12"/>
  <c r="X1595" i="12"/>
  <c r="W1595" i="12"/>
  <c r="V1595" i="12"/>
  <c r="U1595" i="12"/>
  <c r="T1595" i="12"/>
  <c r="S1595" i="12"/>
  <c r="R1595" i="12"/>
  <c r="Q1595" i="12"/>
  <c r="P1595" i="12"/>
  <c r="O1595" i="12"/>
  <c r="N1595" i="12"/>
  <c r="M1595" i="12"/>
  <c r="L1595" i="12"/>
  <c r="K1595" i="12"/>
  <c r="J1595" i="12"/>
  <c r="I1595" i="12"/>
  <c r="H1595" i="12"/>
  <c r="G1595" i="12"/>
  <c r="F1595" i="12"/>
  <c r="E1595" i="12"/>
  <c r="D1595" i="12"/>
  <c r="C1595" i="12"/>
  <c r="AC1594" i="12"/>
  <c r="AB1594" i="12"/>
  <c r="AA1594" i="12"/>
  <c r="Z1594" i="12"/>
  <c r="Y1594" i="12"/>
  <c r="X1594" i="12"/>
  <c r="W1594" i="12"/>
  <c r="V1594" i="12"/>
  <c r="U1594" i="12"/>
  <c r="T1594" i="12"/>
  <c r="S1594" i="12"/>
  <c r="R1594" i="12"/>
  <c r="Q1594" i="12"/>
  <c r="P1594" i="12"/>
  <c r="O1594" i="12"/>
  <c r="N1594" i="12"/>
  <c r="M1594" i="12"/>
  <c r="L1594" i="12"/>
  <c r="K1594" i="12"/>
  <c r="J1594" i="12"/>
  <c r="I1594" i="12"/>
  <c r="H1594" i="12"/>
  <c r="G1594" i="12"/>
  <c r="F1594" i="12"/>
  <c r="E1594" i="12"/>
  <c r="D1594" i="12"/>
  <c r="C1594" i="12"/>
  <c r="AC1593" i="12"/>
  <c r="AB1593" i="12"/>
  <c r="AA1593" i="12"/>
  <c r="Z1593" i="12"/>
  <c r="Y1593" i="12"/>
  <c r="X1593" i="12"/>
  <c r="W1593" i="12"/>
  <c r="V1593" i="12"/>
  <c r="U1593" i="12"/>
  <c r="T1593" i="12"/>
  <c r="S1593" i="12"/>
  <c r="R1593" i="12"/>
  <c r="Q1593" i="12"/>
  <c r="P1593" i="12"/>
  <c r="O1593" i="12"/>
  <c r="N1593" i="12"/>
  <c r="M1593" i="12"/>
  <c r="L1593" i="12"/>
  <c r="K1593" i="12"/>
  <c r="J1593" i="12"/>
  <c r="I1593" i="12"/>
  <c r="H1593" i="12"/>
  <c r="G1593" i="12"/>
  <c r="F1593" i="12"/>
  <c r="E1593" i="12"/>
  <c r="D1593" i="12"/>
  <c r="C1593" i="12"/>
  <c r="AC1592" i="12"/>
  <c r="AB1592" i="12"/>
  <c r="AA1592" i="12"/>
  <c r="Z1592" i="12"/>
  <c r="Y1592" i="12"/>
  <c r="X1592" i="12"/>
  <c r="W1592" i="12"/>
  <c r="V1592" i="12"/>
  <c r="U1592" i="12"/>
  <c r="T1592" i="12"/>
  <c r="S1592" i="12"/>
  <c r="R1592" i="12"/>
  <c r="Q1592" i="12"/>
  <c r="P1592" i="12"/>
  <c r="O1592" i="12"/>
  <c r="N1592" i="12"/>
  <c r="M1592" i="12"/>
  <c r="L1592" i="12"/>
  <c r="K1592" i="12"/>
  <c r="J1592" i="12"/>
  <c r="I1592" i="12"/>
  <c r="H1592" i="12"/>
  <c r="G1592" i="12"/>
  <c r="F1592" i="12"/>
  <c r="E1592" i="12"/>
  <c r="D1592" i="12"/>
  <c r="C1592" i="12"/>
  <c r="AC1591" i="12"/>
  <c r="AB1591" i="12"/>
  <c r="AA1591" i="12"/>
  <c r="Z1591" i="12"/>
  <c r="Y1591" i="12"/>
  <c r="X1591" i="12"/>
  <c r="W1591" i="12"/>
  <c r="V1591" i="12"/>
  <c r="U1591" i="12"/>
  <c r="T1591" i="12"/>
  <c r="S1591" i="12"/>
  <c r="R1591" i="12"/>
  <c r="Q1591" i="12"/>
  <c r="P1591" i="12"/>
  <c r="O1591" i="12"/>
  <c r="N1591" i="12"/>
  <c r="M1591" i="12"/>
  <c r="L1591" i="12"/>
  <c r="K1591" i="12"/>
  <c r="J1591" i="12"/>
  <c r="I1591" i="12"/>
  <c r="H1591" i="12"/>
  <c r="G1591" i="12"/>
  <c r="F1591" i="12"/>
  <c r="E1591" i="12"/>
  <c r="D1591" i="12"/>
  <c r="C1591" i="12"/>
  <c r="AC1590" i="12"/>
  <c r="AB1590" i="12"/>
  <c r="AA1590" i="12"/>
  <c r="Z1590" i="12"/>
  <c r="Y1590" i="12"/>
  <c r="X1590" i="12"/>
  <c r="W1590" i="12"/>
  <c r="V1590" i="12"/>
  <c r="U1590" i="12"/>
  <c r="T1590" i="12"/>
  <c r="S1590" i="12"/>
  <c r="R1590" i="12"/>
  <c r="Q1590" i="12"/>
  <c r="P1590" i="12"/>
  <c r="O1590" i="12"/>
  <c r="N1590" i="12"/>
  <c r="M1590" i="12"/>
  <c r="L1590" i="12"/>
  <c r="K1590" i="12"/>
  <c r="J1590" i="12"/>
  <c r="I1590" i="12"/>
  <c r="H1590" i="12"/>
  <c r="G1590" i="12"/>
  <c r="F1590" i="12"/>
  <c r="E1590" i="12"/>
  <c r="D1590" i="12"/>
  <c r="C1590" i="12"/>
  <c r="AC1589" i="12"/>
  <c r="AB1589" i="12"/>
  <c r="AA1589" i="12"/>
  <c r="Z1589" i="12"/>
  <c r="Y1589" i="12"/>
  <c r="X1589" i="12"/>
  <c r="W1589" i="12"/>
  <c r="V1589" i="12"/>
  <c r="U1589" i="12"/>
  <c r="T1589" i="12"/>
  <c r="S1589" i="12"/>
  <c r="R1589" i="12"/>
  <c r="Q1589" i="12"/>
  <c r="P1589" i="12"/>
  <c r="O1589" i="12"/>
  <c r="N1589" i="12"/>
  <c r="M1589" i="12"/>
  <c r="L1589" i="12"/>
  <c r="K1589" i="12"/>
  <c r="J1589" i="12"/>
  <c r="I1589" i="12"/>
  <c r="H1589" i="12"/>
  <c r="G1589" i="12"/>
  <c r="F1589" i="12"/>
  <c r="E1589" i="12"/>
  <c r="D1589" i="12"/>
  <c r="C1589" i="12"/>
  <c r="AC1588" i="12"/>
  <c r="AB1588" i="12"/>
  <c r="AA1588" i="12"/>
  <c r="Z1588" i="12"/>
  <c r="Y1588" i="12"/>
  <c r="X1588" i="12"/>
  <c r="W1588" i="12"/>
  <c r="V1588" i="12"/>
  <c r="U1588" i="12"/>
  <c r="T1588" i="12"/>
  <c r="S1588" i="12"/>
  <c r="R1588" i="12"/>
  <c r="Q1588" i="12"/>
  <c r="P1588" i="12"/>
  <c r="O1588" i="12"/>
  <c r="N1588" i="12"/>
  <c r="M1588" i="12"/>
  <c r="L1588" i="12"/>
  <c r="K1588" i="12"/>
  <c r="J1588" i="12"/>
  <c r="I1588" i="12"/>
  <c r="H1588" i="12"/>
  <c r="G1588" i="12"/>
  <c r="F1588" i="12"/>
  <c r="E1588" i="12"/>
  <c r="D1588" i="12"/>
  <c r="C1588" i="12"/>
  <c r="AC1587" i="12"/>
  <c r="AB1587" i="12"/>
  <c r="AA1587" i="12"/>
  <c r="Z1587" i="12"/>
  <c r="Y1587" i="12"/>
  <c r="X1587" i="12"/>
  <c r="W1587" i="12"/>
  <c r="V1587" i="12"/>
  <c r="U1587" i="12"/>
  <c r="T1587" i="12"/>
  <c r="S1587" i="12"/>
  <c r="R1587" i="12"/>
  <c r="Q1587" i="12"/>
  <c r="P1587" i="12"/>
  <c r="O1587" i="12"/>
  <c r="N1587" i="12"/>
  <c r="M1587" i="12"/>
  <c r="L1587" i="12"/>
  <c r="K1587" i="12"/>
  <c r="J1587" i="12"/>
  <c r="I1587" i="12"/>
  <c r="H1587" i="12"/>
  <c r="G1587" i="12"/>
  <c r="F1587" i="12"/>
  <c r="E1587" i="12"/>
  <c r="D1587" i="12"/>
  <c r="C1587" i="12"/>
  <c r="AC1586" i="12"/>
  <c r="AB1586" i="12"/>
  <c r="AA1586" i="12"/>
  <c r="Z1586" i="12"/>
  <c r="Y1586" i="12"/>
  <c r="X1586" i="12"/>
  <c r="W1586" i="12"/>
  <c r="V1586" i="12"/>
  <c r="U1586" i="12"/>
  <c r="T1586" i="12"/>
  <c r="S1586" i="12"/>
  <c r="R1586" i="12"/>
  <c r="Q1586" i="12"/>
  <c r="P1586" i="12"/>
  <c r="O1586" i="12"/>
  <c r="N1586" i="12"/>
  <c r="M1586" i="12"/>
  <c r="L1586" i="12"/>
  <c r="K1586" i="12"/>
  <c r="J1586" i="12"/>
  <c r="I1586" i="12"/>
  <c r="H1586" i="12"/>
  <c r="G1586" i="12"/>
  <c r="F1586" i="12"/>
  <c r="E1586" i="12"/>
  <c r="D1586" i="12"/>
  <c r="C1586" i="12"/>
  <c r="AC1585" i="12"/>
  <c r="AB1585" i="12"/>
  <c r="AA1585" i="12"/>
  <c r="Z1585" i="12"/>
  <c r="Y1585" i="12"/>
  <c r="X1585" i="12"/>
  <c r="W1585" i="12"/>
  <c r="V1585" i="12"/>
  <c r="U1585" i="12"/>
  <c r="T1585" i="12"/>
  <c r="S1585" i="12"/>
  <c r="R1585" i="12"/>
  <c r="Q1585" i="12"/>
  <c r="P1585" i="12"/>
  <c r="O1585" i="12"/>
  <c r="N1585" i="12"/>
  <c r="M1585" i="12"/>
  <c r="L1585" i="12"/>
  <c r="K1585" i="12"/>
  <c r="J1585" i="12"/>
  <c r="I1585" i="12"/>
  <c r="H1585" i="12"/>
  <c r="G1585" i="12"/>
  <c r="F1585" i="12"/>
  <c r="E1585" i="12"/>
  <c r="D1585" i="12"/>
  <c r="C1585" i="12"/>
  <c r="AC1584" i="12"/>
  <c r="AB1584" i="12"/>
  <c r="AA1584" i="12"/>
  <c r="Z1584" i="12"/>
  <c r="Y1584" i="12"/>
  <c r="X1584" i="12"/>
  <c r="W1584" i="12"/>
  <c r="V1584" i="12"/>
  <c r="U1584" i="12"/>
  <c r="T1584" i="12"/>
  <c r="S1584" i="12"/>
  <c r="R1584" i="12"/>
  <c r="Q1584" i="12"/>
  <c r="P1584" i="12"/>
  <c r="O1584" i="12"/>
  <c r="N1584" i="12"/>
  <c r="M1584" i="12"/>
  <c r="L1584" i="12"/>
  <c r="K1584" i="12"/>
  <c r="J1584" i="12"/>
  <c r="I1584" i="12"/>
  <c r="H1584" i="12"/>
  <c r="G1584" i="12"/>
  <c r="F1584" i="12"/>
  <c r="E1584" i="12"/>
  <c r="D1584" i="12"/>
  <c r="C1584" i="12"/>
  <c r="AC1583" i="12"/>
  <c r="AB1583" i="12"/>
  <c r="AA1583" i="12"/>
  <c r="Z1583" i="12"/>
  <c r="Y1583" i="12"/>
  <c r="X1583" i="12"/>
  <c r="W1583" i="12"/>
  <c r="V1583" i="12"/>
  <c r="U1583" i="12"/>
  <c r="T1583" i="12"/>
  <c r="S1583" i="12"/>
  <c r="R1583" i="12"/>
  <c r="Q1583" i="12"/>
  <c r="P1583" i="12"/>
  <c r="O1583" i="12"/>
  <c r="N1583" i="12"/>
  <c r="M1583" i="12"/>
  <c r="L1583" i="12"/>
  <c r="K1583" i="12"/>
  <c r="J1583" i="12"/>
  <c r="I1583" i="12"/>
  <c r="H1583" i="12"/>
  <c r="G1583" i="12"/>
  <c r="F1583" i="12"/>
  <c r="E1583" i="12"/>
  <c r="D1583" i="12"/>
  <c r="C1583" i="12"/>
  <c r="AC1582" i="12"/>
  <c r="AB1582" i="12"/>
  <c r="AA1582" i="12"/>
  <c r="Z1582" i="12"/>
  <c r="Y1582" i="12"/>
  <c r="X1582" i="12"/>
  <c r="W1582" i="12"/>
  <c r="V1582" i="12"/>
  <c r="U1582" i="12"/>
  <c r="T1582" i="12"/>
  <c r="S1582" i="12"/>
  <c r="R1582" i="12"/>
  <c r="Q1582" i="12"/>
  <c r="P1582" i="12"/>
  <c r="O1582" i="12"/>
  <c r="N1582" i="12"/>
  <c r="M1582" i="12"/>
  <c r="L1582" i="12"/>
  <c r="K1582" i="12"/>
  <c r="J1582" i="12"/>
  <c r="I1582" i="12"/>
  <c r="H1582" i="12"/>
  <c r="G1582" i="12"/>
  <c r="F1582" i="12"/>
  <c r="E1582" i="12"/>
  <c r="D1582" i="12"/>
  <c r="C1582" i="12"/>
  <c r="AC1581" i="12"/>
  <c r="AB1581" i="12"/>
  <c r="AA1581" i="12"/>
  <c r="Z1581" i="12"/>
  <c r="Y1581" i="12"/>
  <c r="X1581" i="12"/>
  <c r="W1581" i="12"/>
  <c r="V1581" i="12"/>
  <c r="U1581" i="12"/>
  <c r="T1581" i="12"/>
  <c r="S1581" i="12"/>
  <c r="R1581" i="12"/>
  <c r="Q1581" i="12"/>
  <c r="P1581" i="12"/>
  <c r="O1581" i="12"/>
  <c r="N1581" i="12"/>
  <c r="M1581" i="12"/>
  <c r="L1581" i="12"/>
  <c r="K1581" i="12"/>
  <c r="J1581" i="12"/>
  <c r="I1581" i="12"/>
  <c r="H1581" i="12"/>
  <c r="G1581" i="12"/>
  <c r="F1581" i="12"/>
  <c r="E1581" i="12"/>
  <c r="D1581" i="12"/>
  <c r="C1581" i="12"/>
  <c r="AC1580" i="12"/>
  <c r="AB1580" i="12"/>
  <c r="AA1580" i="12"/>
  <c r="Z1580" i="12"/>
  <c r="Y1580" i="12"/>
  <c r="X1580" i="12"/>
  <c r="W1580" i="12"/>
  <c r="V1580" i="12"/>
  <c r="U1580" i="12"/>
  <c r="T1580" i="12"/>
  <c r="S1580" i="12"/>
  <c r="R1580" i="12"/>
  <c r="Q1580" i="12"/>
  <c r="P1580" i="12"/>
  <c r="O1580" i="12"/>
  <c r="N1580" i="12"/>
  <c r="M1580" i="12"/>
  <c r="L1580" i="12"/>
  <c r="K1580" i="12"/>
  <c r="J1580" i="12"/>
  <c r="I1580" i="12"/>
  <c r="H1580" i="12"/>
  <c r="G1580" i="12"/>
  <c r="F1580" i="12"/>
  <c r="E1580" i="12"/>
  <c r="D1580" i="12"/>
  <c r="C1580" i="12"/>
  <c r="AC1579" i="12"/>
  <c r="AB1579" i="12"/>
  <c r="AA1579" i="12"/>
  <c r="Z1579" i="12"/>
  <c r="Y1579" i="12"/>
  <c r="X1579" i="12"/>
  <c r="W1579" i="12"/>
  <c r="V1579" i="12"/>
  <c r="U1579" i="12"/>
  <c r="T1579" i="12"/>
  <c r="S1579" i="12"/>
  <c r="R1579" i="12"/>
  <c r="Q1579" i="12"/>
  <c r="P1579" i="12"/>
  <c r="O1579" i="12"/>
  <c r="N1579" i="12"/>
  <c r="M1579" i="12"/>
  <c r="L1579" i="12"/>
  <c r="K1579" i="12"/>
  <c r="J1579" i="12"/>
  <c r="I1579" i="12"/>
  <c r="H1579" i="12"/>
  <c r="G1579" i="12"/>
  <c r="F1579" i="12"/>
  <c r="E1579" i="12"/>
  <c r="D1579" i="12"/>
  <c r="C1579" i="12"/>
  <c r="AC1578" i="12"/>
  <c r="AB1578" i="12"/>
  <c r="AA1578" i="12"/>
  <c r="Z1578" i="12"/>
  <c r="Y1578" i="12"/>
  <c r="X1578" i="12"/>
  <c r="W1578" i="12"/>
  <c r="V1578" i="12"/>
  <c r="U1578" i="12"/>
  <c r="T1578" i="12"/>
  <c r="S1578" i="12"/>
  <c r="R1578" i="12"/>
  <c r="Q1578" i="12"/>
  <c r="P1578" i="12"/>
  <c r="O1578" i="12"/>
  <c r="N1578" i="12"/>
  <c r="M1578" i="12"/>
  <c r="L1578" i="12"/>
  <c r="K1578" i="12"/>
  <c r="J1578" i="12"/>
  <c r="I1578" i="12"/>
  <c r="H1578" i="12"/>
  <c r="G1578" i="12"/>
  <c r="F1578" i="12"/>
  <c r="E1578" i="12"/>
  <c r="D1578" i="12"/>
  <c r="C1578" i="12"/>
  <c r="AC1577" i="12"/>
  <c r="AB1577" i="12"/>
  <c r="AA1577" i="12"/>
  <c r="Z1577" i="12"/>
  <c r="Y1577" i="12"/>
  <c r="X1577" i="12"/>
  <c r="W1577" i="12"/>
  <c r="V1577" i="12"/>
  <c r="U1577" i="12"/>
  <c r="T1577" i="12"/>
  <c r="S1577" i="12"/>
  <c r="R1577" i="12"/>
  <c r="Q1577" i="12"/>
  <c r="P1577" i="12"/>
  <c r="O1577" i="12"/>
  <c r="N1577" i="12"/>
  <c r="M1577" i="12"/>
  <c r="L1577" i="12"/>
  <c r="K1577" i="12"/>
  <c r="J1577" i="12"/>
  <c r="I1577" i="12"/>
  <c r="H1577" i="12"/>
  <c r="G1577" i="12"/>
  <c r="F1577" i="12"/>
  <c r="E1577" i="12"/>
  <c r="D1577" i="12"/>
  <c r="C1577" i="12"/>
  <c r="AC1576" i="12"/>
  <c r="AB1576" i="12"/>
  <c r="AA1576" i="12"/>
  <c r="Z1576" i="12"/>
  <c r="Y1576" i="12"/>
  <c r="X1576" i="12"/>
  <c r="W1576" i="12"/>
  <c r="V1576" i="12"/>
  <c r="U1576" i="12"/>
  <c r="T1576" i="12"/>
  <c r="S1576" i="12"/>
  <c r="R1576" i="12"/>
  <c r="Q1576" i="12"/>
  <c r="P1576" i="12"/>
  <c r="O1576" i="12"/>
  <c r="N1576" i="12"/>
  <c r="M1576" i="12"/>
  <c r="L1576" i="12"/>
  <c r="K1576" i="12"/>
  <c r="J1576" i="12"/>
  <c r="I1576" i="12"/>
  <c r="H1576" i="12"/>
  <c r="G1576" i="12"/>
  <c r="F1576" i="12"/>
  <c r="E1576" i="12"/>
  <c r="D1576" i="12"/>
  <c r="C1576" i="12"/>
  <c r="AC1575" i="12"/>
  <c r="AB1575" i="12"/>
  <c r="AA1575" i="12"/>
  <c r="Z1575" i="12"/>
  <c r="Y1575" i="12"/>
  <c r="X1575" i="12"/>
  <c r="W1575" i="12"/>
  <c r="V1575" i="12"/>
  <c r="U1575" i="12"/>
  <c r="T1575" i="12"/>
  <c r="S1575" i="12"/>
  <c r="R1575" i="12"/>
  <c r="Q1575" i="12"/>
  <c r="P1575" i="12"/>
  <c r="O1575" i="12"/>
  <c r="N1575" i="12"/>
  <c r="M1575" i="12"/>
  <c r="L1575" i="12"/>
  <c r="K1575" i="12"/>
  <c r="J1575" i="12"/>
  <c r="I1575" i="12"/>
  <c r="H1575" i="12"/>
  <c r="G1575" i="12"/>
  <c r="F1575" i="12"/>
  <c r="E1575" i="12"/>
  <c r="D1575" i="12"/>
  <c r="C1575" i="12"/>
  <c r="AC1574" i="12"/>
  <c r="AB1574" i="12"/>
  <c r="AA1574" i="12"/>
  <c r="Z1574" i="12"/>
  <c r="Y1574" i="12"/>
  <c r="X1574" i="12"/>
  <c r="W1574" i="12"/>
  <c r="V1574" i="12"/>
  <c r="U1574" i="12"/>
  <c r="T1574" i="12"/>
  <c r="S1574" i="12"/>
  <c r="R1574" i="12"/>
  <c r="Q1574" i="12"/>
  <c r="P1574" i="12"/>
  <c r="O1574" i="12"/>
  <c r="N1574" i="12"/>
  <c r="M1574" i="12"/>
  <c r="L1574" i="12"/>
  <c r="K1574" i="12"/>
  <c r="J1574" i="12"/>
  <c r="I1574" i="12"/>
  <c r="H1574" i="12"/>
  <c r="G1574" i="12"/>
  <c r="F1574" i="12"/>
  <c r="E1574" i="12"/>
  <c r="D1574" i="12"/>
  <c r="C1574" i="12"/>
  <c r="AC1573" i="12"/>
  <c r="AB1573" i="12"/>
  <c r="AA1573" i="12"/>
  <c r="Z1573" i="12"/>
  <c r="Y1573" i="12"/>
  <c r="X1573" i="12"/>
  <c r="W1573" i="12"/>
  <c r="V1573" i="12"/>
  <c r="U1573" i="12"/>
  <c r="T1573" i="12"/>
  <c r="S1573" i="12"/>
  <c r="R1573" i="12"/>
  <c r="Q1573" i="12"/>
  <c r="P1573" i="12"/>
  <c r="O1573" i="12"/>
  <c r="N1573" i="12"/>
  <c r="M1573" i="12"/>
  <c r="L1573" i="12"/>
  <c r="K1573" i="12"/>
  <c r="J1573" i="12"/>
  <c r="I1573" i="12"/>
  <c r="H1573" i="12"/>
  <c r="G1573" i="12"/>
  <c r="F1573" i="12"/>
  <c r="E1573" i="12"/>
  <c r="D1573" i="12"/>
  <c r="C1573" i="12"/>
  <c r="AC1572" i="12"/>
  <c r="AB1572" i="12"/>
  <c r="AA1572" i="12"/>
  <c r="Z1572" i="12"/>
  <c r="Y1572" i="12"/>
  <c r="X1572" i="12"/>
  <c r="W1572" i="12"/>
  <c r="V1572" i="12"/>
  <c r="U1572" i="12"/>
  <c r="T1572" i="12"/>
  <c r="S1572" i="12"/>
  <c r="R1572" i="12"/>
  <c r="Q1572" i="12"/>
  <c r="P1572" i="12"/>
  <c r="O1572" i="12"/>
  <c r="N1572" i="12"/>
  <c r="M1572" i="12"/>
  <c r="L1572" i="12"/>
  <c r="K1572" i="12"/>
  <c r="J1572" i="12"/>
  <c r="I1572" i="12"/>
  <c r="H1572" i="12"/>
  <c r="G1572" i="12"/>
  <c r="F1572" i="12"/>
  <c r="E1572" i="12"/>
  <c r="D1572" i="12"/>
  <c r="C1572" i="12"/>
  <c r="AC1571" i="12"/>
  <c r="AB1571" i="12"/>
  <c r="AA1571" i="12"/>
  <c r="Z1571" i="12"/>
  <c r="Y1571" i="12"/>
  <c r="X1571" i="12"/>
  <c r="W1571" i="12"/>
  <c r="V1571" i="12"/>
  <c r="U1571" i="12"/>
  <c r="T1571" i="12"/>
  <c r="S1571" i="12"/>
  <c r="R1571" i="12"/>
  <c r="Q1571" i="12"/>
  <c r="P1571" i="12"/>
  <c r="O1571" i="12"/>
  <c r="N1571" i="12"/>
  <c r="M1571" i="12"/>
  <c r="L1571" i="12"/>
  <c r="K1571" i="12"/>
  <c r="J1571" i="12"/>
  <c r="I1571" i="12"/>
  <c r="H1571" i="12"/>
  <c r="G1571" i="12"/>
  <c r="F1571" i="12"/>
  <c r="E1571" i="12"/>
  <c r="D1571" i="12"/>
  <c r="C1571" i="12"/>
  <c r="AC1570" i="12"/>
  <c r="AB1570" i="12"/>
  <c r="AA1570" i="12"/>
  <c r="Z1570" i="12"/>
  <c r="Y1570" i="12"/>
  <c r="X1570" i="12"/>
  <c r="W1570" i="12"/>
  <c r="V1570" i="12"/>
  <c r="U1570" i="12"/>
  <c r="T1570" i="12"/>
  <c r="S1570" i="12"/>
  <c r="R1570" i="12"/>
  <c r="Q1570" i="12"/>
  <c r="P1570" i="12"/>
  <c r="O1570" i="12"/>
  <c r="N1570" i="12"/>
  <c r="M1570" i="12"/>
  <c r="L1570" i="12"/>
  <c r="K1570" i="12"/>
  <c r="J1570" i="12"/>
  <c r="I1570" i="12"/>
  <c r="H1570" i="12"/>
  <c r="G1570" i="12"/>
  <c r="F1570" i="12"/>
  <c r="E1570" i="12"/>
  <c r="D1570" i="12"/>
  <c r="C1570" i="12"/>
  <c r="AC1569" i="12"/>
  <c r="AB1569" i="12"/>
  <c r="AA1569" i="12"/>
  <c r="Z1569" i="12"/>
  <c r="Y1569" i="12"/>
  <c r="X1569" i="12"/>
  <c r="W1569" i="12"/>
  <c r="V1569" i="12"/>
  <c r="U1569" i="12"/>
  <c r="T1569" i="12"/>
  <c r="S1569" i="12"/>
  <c r="R1569" i="12"/>
  <c r="Q1569" i="12"/>
  <c r="P1569" i="12"/>
  <c r="O1569" i="12"/>
  <c r="N1569" i="12"/>
  <c r="M1569" i="12"/>
  <c r="L1569" i="12"/>
  <c r="K1569" i="12"/>
  <c r="J1569" i="12"/>
  <c r="I1569" i="12"/>
  <c r="H1569" i="12"/>
  <c r="G1569" i="12"/>
  <c r="F1569" i="12"/>
  <c r="E1569" i="12"/>
  <c r="D1569" i="12"/>
  <c r="C1569" i="12"/>
  <c r="AC1568" i="12"/>
  <c r="AB1568" i="12"/>
  <c r="AA1568" i="12"/>
  <c r="Z1568" i="12"/>
  <c r="Y1568" i="12"/>
  <c r="X1568" i="12"/>
  <c r="W1568" i="12"/>
  <c r="V1568" i="12"/>
  <c r="U1568" i="12"/>
  <c r="T1568" i="12"/>
  <c r="S1568" i="12"/>
  <c r="R1568" i="12"/>
  <c r="Q1568" i="12"/>
  <c r="P1568" i="12"/>
  <c r="O1568" i="12"/>
  <c r="N1568" i="12"/>
  <c r="M1568" i="12"/>
  <c r="L1568" i="12"/>
  <c r="K1568" i="12"/>
  <c r="J1568" i="12"/>
  <c r="I1568" i="12"/>
  <c r="H1568" i="12"/>
  <c r="G1568" i="12"/>
  <c r="F1568" i="12"/>
  <c r="E1568" i="12"/>
  <c r="D1568" i="12"/>
  <c r="C1568" i="12"/>
  <c r="AC1567" i="12"/>
  <c r="AB1567" i="12"/>
  <c r="AA1567" i="12"/>
  <c r="Z1567" i="12"/>
  <c r="Y1567" i="12"/>
  <c r="X1567" i="12"/>
  <c r="W1567" i="12"/>
  <c r="V1567" i="12"/>
  <c r="U1567" i="12"/>
  <c r="T1567" i="12"/>
  <c r="S1567" i="12"/>
  <c r="R1567" i="12"/>
  <c r="Q1567" i="12"/>
  <c r="P1567" i="12"/>
  <c r="O1567" i="12"/>
  <c r="N1567" i="12"/>
  <c r="M1567" i="12"/>
  <c r="L1567" i="12"/>
  <c r="K1567" i="12"/>
  <c r="J1567" i="12"/>
  <c r="I1567" i="12"/>
  <c r="H1567" i="12"/>
  <c r="G1567" i="12"/>
  <c r="F1567" i="12"/>
  <c r="E1567" i="12"/>
  <c r="D1567" i="12"/>
  <c r="C1567" i="12"/>
  <c r="AC1566" i="12"/>
  <c r="AB1566" i="12"/>
  <c r="AA1566" i="12"/>
  <c r="Z1566" i="12"/>
  <c r="Y1566" i="12"/>
  <c r="X1566" i="12"/>
  <c r="W1566" i="12"/>
  <c r="V1566" i="12"/>
  <c r="U1566" i="12"/>
  <c r="T1566" i="12"/>
  <c r="S1566" i="12"/>
  <c r="R1566" i="12"/>
  <c r="Q1566" i="12"/>
  <c r="P1566" i="12"/>
  <c r="O1566" i="12"/>
  <c r="N1566" i="12"/>
  <c r="M1566" i="12"/>
  <c r="L1566" i="12"/>
  <c r="K1566" i="12"/>
  <c r="J1566" i="12"/>
  <c r="I1566" i="12"/>
  <c r="H1566" i="12"/>
  <c r="G1566" i="12"/>
  <c r="F1566" i="12"/>
  <c r="E1566" i="12"/>
  <c r="D1566" i="12"/>
  <c r="C1566" i="12"/>
  <c r="AC1565" i="12"/>
  <c r="AB1565" i="12"/>
  <c r="AA1565" i="12"/>
  <c r="Z1565" i="12"/>
  <c r="Y1565" i="12"/>
  <c r="X1565" i="12"/>
  <c r="W1565" i="12"/>
  <c r="V1565" i="12"/>
  <c r="U1565" i="12"/>
  <c r="T1565" i="12"/>
  <c r="S1565" i="12"/>
  <c r="R1565" i="12"/>
  <c r="Q1565" i="12"/>
  <c r="P1565" i="12"/>
  <c r="O1565" i="12"/>
  <c r="N1565" i="12"/>
  <c r="M1565" i="12"/>
  <c r="L1565" i="12"/>
  <c r="K1565" i="12"/>
  <c r="J1565" i="12"/>
  <c r="I1565" i="12"/>
  <c r="H1565" i="12"/>
  <c r="G1565" i="12"/>
  <c r="F1565" i="12"/>
  <c r="E1565" i="12"/>
  <c r="D1565" i="12"/>
  <c r="C1565" i="12"/>
  <c r="AC1564" i="12"/>
  <c r="AB1564" i="12"/>
  <c r="AA1564" i="12"/>
  <c r="Z1564" i="12"/>
  <c r="Y1564" i="12"/>
  <c r="X1564" i="12"/>
  <c r="W1564" i="12"/>
  <c r="V1564" i="12"/>
  <c r="U1564" i="12"/>
  <c r="T1564" i="12"/>
  <c r="S1564" i="12"/>
  <c r="R1564" i="12"/>
  <c r="Q1564" i="12"/>
  <c r="P1564" i="12"/>
  <c r="O1564" i="12"/>
  <c r="N1564" i="12"/>
  <c r="M1564" i="12"/>
  <c r="L1564" i="12"/>
  <c r="K1564" i="12"/>
  <c r="J1564" i="12"/>
  <c r="I1564" i="12"/>
  <c r="H1564" i="12"/>
  <c r="G1564" i="12"/>
  <c r="F1564" i="12"/>
  <c r="E1564" i="12"/>
  <c r="D1564" i="12"/>
  <c r="C1564" i="12"/>
  <c r="AC1563" i="12"/>
  <c r="AB1563" i="12"/>
  <c r="AA1563" i="12"/>
  <c r="Z1563" i="12"/>
  <c r="Y1563" i="12"/>
  <c r="X1563" i="12"/>
  <c r="W1563" i="12"/>
  <c r="V1563" i="12"/>
  <c r="U1563" i="12"/>
  <c r="T1563" i="12"/>
  <c r="S1563" i="12"/>
  <c r="R1563" i="12"/>
  <c r="Q1563" i="12"/>
  <c r="P1563" i="12"/>
  <c r="O1563" i="12"/>
  <c r="N1563" i="12"/>
  <c r="M1563" i="12"/>
  <c r="L1563" i="12"/>
  <c r="K1563" i="12"/>
  <c r="J1563" i="12"/>
  <c r="I1563" i="12"/>
  <c r="H1563" i="12"/>
  <c r="G1563" i="12"/>
  <c r="F1563" i="12"/>
  <c r="E1563" i="12"/>
  <c r="D1563" i="12"/>
  <c r="C1563" i="12"/>
  <c r="AC1562" i="12"/>
  <c r="AB1562" i="12"/>
  <c r="AA1562" i="12"/>
  <c r="Z1562" i="12"/>
  <c r="Y1562" i="12"/>
  <c r="X1562" i="12"/>
  <c r="W1562" i="12"/>
  <c r="V1562" i="12"/>
  <c r="U1562" i="12"/>
  <c r="T1562" i="12"/>
  <c r="S1562" i="12"/>
  <c r="R1562" i="12"/>
  <c r="Q1562" i="12"/>
  <c r="P1562" i="12"/>
  <c r="O1562" i="12"/>
  <c r="N1562" i="12"/>
  <c r="M1562" i="12"/>
  <c r="L1562" i="12"/>
  <c r="K1562" i="12"/>
  <c r="J1562" i="12"/>
  <c r="I1562" i="12"/>
  <c r="H1562" i="12"/>
  <c r="G1562" i="12"/>
  <c r="F1562" i="12"/>
  <c r="E1562" i="12"/>
  <c r="D1562" i="12"/>
  <c r="C1562" i="12"/>
  <c r="AC1561" i="12"/>
  <c r="AB1561" i="12"/>
  <c r="AA1561" i="12"/>
  <c r="Z1561" i="12"/>
  <c r="Y1561" i="12"/>
  <c r="X1561" i="12"/>
  <c r="W1561" i="12"/>
  <c r="V1561" i="12"/>
  <c r="U1561" i="12"/>
  <c r="T1561" i="12"/>
  <c r="S1561" i="12"/>
  <c r="R1561" i="12"/>
  <c r="Q1561" i="12"/>
  <c r="P1561" i="12"/>
  <c r="O1561" i="12"/>
  <c r="N1561" i="12"/>
  <c r="M1561" i="12"/>
  <c r="L1561" i="12"/>
  <c r="K1561" i="12"/>
  <c r="J1561" i="12"/>
  <c r="I1561" i="12"/>
  <c r="H1561" i="12"/>
  <c r="G1561" i="12"/>
  <c r="F1561" i="12"/>
  <c r="E1561" i="12"/>
  <c r="D1561" i="12"/>
  <c r="C1561" i="12"/>
  <c r="AC1560" i="12"/>
  <c r="AB1560" i="12"/>
  <c r="AA1560" i="12"/>
  <c r="Z1560" i="12"/>
  <c r="Y1560" i="12"/>
  <c r="X1560" i="12"/>
  <c r="W1560" i="12"/>
  <c r="V1560" i="12"/>
  <c r="U1560" i="12"/>
  <c r="T1560" i="12"/>
  <c r="S1560" i="12"/>
  <c r="R1560" i="12"/>
  <c r="Q1560" i="12"/>
  <c r="P1560" i="12"/>
  <c r="O1560" i="12"/>
  <c r="N1560" i="12"/>
  <c r="M1560" i="12"/>
  <c r="L1560" i="12"/>
  <c r="K1560" i="12"/>
  <c r="J1560" i="12"/>
  <c r="I1560" i="12"/>
  <c r="H1560" i="12"/>
  <c r="G1560" i="12"/>
  <c r="F1560" i="12"/>
  <c r="E1560" i="12"/>
  <c r="D1560" i="12"/>
  <c r="C1560" i="12"/>
  <c r="AC1559" i="12"/>
  <c r="AB1559" i="12"/>
  <c r="AA1559" i="12"/>
  <c r="Z1559" i="12"/>
  <c r="Y1559" i="12"/>
  <c r="X1559" i="12"/>
  <c r="W1559" i="12"/>
  <c r="V1559" i="12"/>
  <c r="U1559" i="12"/>
  <c r="T1559" i="12"/>
  <c r="S1559" i="12"/>
  <c r="R1559" i="12"/>
  <c r="Q1559" i="12"/>
  <c r="P1559" i="12"/>
  <c r="O1559" i="12"/>
  <c r="N1559" i="12"/>
  <c r="M1559" i="12"/>
  <c r="L1559" i="12"/>
  <c r="K1559" i="12"/>
  <c r="J1559" i="12"/>
  <c r="I1559" i="12"/>
  <c r="H1559" i="12"/>
  <c r="G1559" i="12"/>
  <c r="F1559" i="12"/>
  <c r="E1559" i="12"/>
  <c r="D1559" i="12"/>
  <c r="C1559" i="12"/>
  <c r="AC1558" i="12"/>
  <c r="AB1558" i="12"/>
  <c r="AA1558" i="12"/>
  <c r="Z1558" i="12"/>
  <c r="Y1558" i="12"/>
  <c r="X1558" i="12"/>
  <c r="W1558" i="12"/>
  <c r="V1558" i="12"/>
  <c r="U1558" i="12"/>
  <c r="T1558" i="12"/>
  <c r="S1558" i="12"/>
  <c r="R1558" i="12"/>
  <c r="Q1558" i="12"/>
  <c r="P1558" i="12"/>
  <c r="O1558" i="12"/>
  <c r="N1558" i="12"/>
  <c r="M1558" i="12"/>
  <c r="L1558" i="12"/>
  <c r="K1558" i="12"/>
  <c r="J1558" i="12"/>
  <c r="I1558" i="12"/>
  <c r="H1558" i="12"/>
  <c r="G1558" i="12"/>
  <c r="F1558" i="12"/>
  <c r="E1558" i="12"/>
  <c r="D1558" i="12"/>
  <c r="C1558" i="12"/>
  <c r="AC1557" i="12"/>
  <c r="AB1557" i="12"/>
  <c r="AA1557" i="12"/>
  <c r="Z1557" i="12"/>
  <c r="Y1557" i="12"/>
  <c r="X1557" i="12"/>
  <c r="W1557" i="12"/>
  <c r="V1557" i="12"/>
  <c r="U1557" i="12"/>
  <c r="T1557" i="12"/>
  <c r="S1557" i="12"/>
  <c r="R1557" i="12"/>
  <c r="Q1557" i="12"/>
  <c r="P1557" i="12"/>
  <c r="O1557" i="12"/>
  <c r="N1557" i="12"/>
  <c r="M1557" i="12"/>
  <c r="L1557" i="12"/>
  <c r="K1557" i="12"/>
  <c r="J1557" i="12"/>
  <c r="I1557" i="12"/>
  <c r="H1557" i="12"/>
  <c r="G1557" i="12"/>
  <c r="F1557" i="12"/>
  <c r="E1557" i="12"/>
  <c r="D1557" i="12"/>
  <c r="C1557" i="12"/>
  <c r="AC1556" i="12"/>
  <c r="AB1556" i="12"/>
  <c r="AA1556" i="12"/>
  <c r="Z1556" i="12"/>
  <c r="Y1556" i="12"/>
  <c r="X1556" i="12"/>
  <c r="W1556" i="12"/>
  <c r="V1556" i="12"/>
  <c r="U1556" i="12"/>
  <c r="T1556" i="12"/>
  <c r="S1556" i="12"/>
  <c r="R1556" i="12"/>
  <c r="Q1556" i="12"/>
  <c r="P1556" i="12"/>
  <c r="O1556" i="12"/>
  <c r="N1556" i="12"/>
  <c r="M1556" i="12"/>
  <c r="L1556" i="12"/>
  <c r="K1556" i="12"/>
  <c r="J1556" i="12"/>
  <c r="I1556" i="12"/>
  <c r="H1556" i="12"/>
  <c r="G1556" i="12"/>
  <c r="F1556" i="12"/>
  <c r="E1556" i="12"/>
  <c r="D1556" i="12"/>
  <c r="C1556" i="12"/>
  <c r="AC1555" i="12"/>
  <c r="AB1555" i="12"/>
  <c r="AA1555" i="12"/>
  <c r="Z1555" i="12"/>
  <c r="Y1555" i="12"/>
  <c r="X1555" i="12"/>
  <c r="W1555" i="12"/>
  <c r="V1555" i="12"/>
  <c r="U1555" i="12"/>
  <c r="T1555" i="12"/>
  <c r="S1555" i="12"/>
  <c r="R1555" i="12"/>
  <c r="Q1555" i="12"/>
  <c r="P1555" i="12"/>
  <c r="O1555" i="12"/>
  <c r="N1555" i="12"/>
  <c r="M1555" i="12"/>
  <c r="L1555" i="12"/>
  <c r="K1555" i="12"/>
  <c r="J1555" i="12"/>
  <c r="I1555" i="12"/>
  <c r="H1555" i="12"/>
  <c r="G1555" i="12"/>
  <c r="F1555" i="12"/>
  <c r="E1555" i="12"/>
  <c r="D1555" i="12"/>
  <c r="C1555" i="12"/>
  <c r="AC1554" i="12"/>
  <c r="AB1554" i="12"/>
  <c r="AA1554" i="12"/>
  <c r="Z1554" i="12"/>
  <c r="Y1554" i="12"/>
  <c r="X1554" i="12"/>
  <c r="W1554" i="12"/>
  <c r="V1554" i="12"/>
  <c r="U1554" i="12"/>
  <c r="T1554" i="12"/>
  <c r="S1554" i="12"/>
  <c r="R1554" i="12"/>
  <c r="Q1554" i="12"/>
  <c r="P1554" i="12"/>
  <c r="O1554" i="12"/>
  <c r="N1554" i="12"/>
  <c r="M1554" i="12"/>
  <c r="L1554" i="12"/>
  <c r="K1554" i="12"/>
  <c r="J1554" i="12"/>
  <c r="I1554" i="12"/>
  <c r="H1554" i="12"/>
  <c r="G1554" i="12"/>
  <c r="F1554" i="12"/>
  <c r="E1554" i="12"/>
  <c r="D1554" i="12"/>
  <c r="C1554" i="12"/>
  <c r="AC1553" i="12"/>
  <c r="AB1553" i="12"/>
  <c r="AA1553" i="12"/>
  <c r="Z1553" i="12"/>
  <c r="Y1553" i="12"/>
  <c r="X1553" i="12"/>
  <c r="W1553" i="12"/>
  <c r="V1553" i="12"/>
  <c r="U1553" i="12"/>
  <c r="T1553" i="12"/>
  <c r="S1553" i="12"/>
  <c r="R1553" i="12"/>
  <c r="Q1553" i="12"/>
  <c r="P1553" i="12"/>
  <c r="O1553" i="12"/>
  <c r="N1553" i="12"/>
  <c r="M1553" i="12"/>
  <c r="L1553" i="12"/>
  <c r="K1553" i="12"/>
  <c r="J1553" i="12"/>
  <c r="I1553" i="12"/>
  <c r="H1553" i="12"/>
  <c r="G1553" i="12"/>
  <c r="F1553" i="12"/>
  <c r="E1553" i="12"/>
  <c r="D1553" i="12"/>
  <c r="C1553" i="12"/>
  <c r="AC1552" i="12"/>
  <c r="AB1552" i="12"/>
  <c r="AA1552" i="12"/>
  <c r="Z1552" i="12"/>
  <c r="Y1552" i="12"/>
  <c r="X1552" i="12"/>
  <c r="W1552" i="12"/>
  <c r="V1552" i="12"/>
  <c r="U1552" i="12"/>
  <c r="T1552" i="12"/>
  <c r="S1552" i="12"/>
  <c r="R1552" i="12"/>
  <c r="Q1552" i="12"/>
  <c r="P1552" i="12"/>
  <c r="O1552" i="12"/>
  <c r="N1552" i="12"/>
  <c r="M1552" i="12"/>
  <c r="L1552" i="12"/>
  <c r="K1552" i="12"/>
  <c r="J1552" i="12"/>
  <c r="I1552" i="12"/>
  <c r="H1552" i="12"/>
  <c r="G1552" i="12"/>
  <c r="F1552" i="12"/>
  <c r="E1552" i="12"/>
  <c r="D1552" i="12"/>
  <c r="C1552" i="12"/>
  <c r="AC1551" i="12"/>
  <c r="AB1551" i="12"/>
  <c r="AA1551" i="12"/>
  <c r="Z1551" i="12"/>
  <c r="Y1551" i="12"/>
  <c r="X1551" i="12"/>
  <c r="W1551" i="12"/>
  <c r="V1551" i="12"/>
  <c r="U1551" i="12"/>
  <c r="T1551" i="12"/>
  <c r="S1551" i="12"/>
  <c r="R1551" i="12"/>
  <c r="Q1551" i="12"/>
  <c r="P1551" i="12"/>
  <c r="O1551" i="12"/>
  <c r="N1551" i="12"/>
  <c r="M1551" i="12"/>
  <c r="L1551" i="12"/>
  <c r="K1551" i="12"/>
  <c r="J1551" i="12"/>
  <c r="I1551" i="12"/>
  <c r="H1551" i="12"/>
  <c r="G1551" i="12"/>
  <c r="F1551" i="12"/>
  <c r="E1551" i="12"/>
  <c r="D1551" i="12"/>
  <c r="C1551" i="12"/>
  <c r="AC1550" i="12"/>
  <c r="AB1550" i="12"/>
  <c r="AA1550" i="12"/>
  <c r="Z1550" i="12"/>
  <c r="Y1550" i="12"/>
  <c r="X1550" i="12"/>
  <c r="W1550" i="12"/>
  <c r="V1550" i="12"/>
  <c r="U1550" i="12"/>
  <c r="T1550" i="12"/>
  <c r="S1550" i="12"/>
  <c r="R1550" i="12"/>
  <c r="Q1550" i="12"/>
  <c r="P1550" i="12"/>
  <c r="O1550" i="12"/>
  <c r="N1550" i="12"/>
  <c r="M1550" i="12"/>
  <c r="L1550" i="12"/>
  <c r="K1550" i="12"/>
  <c r="J1550" i="12"/>
  <c r="I1550" i="12"/>
  <c r="H1550" i="12"/>
  <c r="G1550" i="12"/>
  <c r="F1550" i="12"/>
  <c r="E1550" i="12"/>
  <c r="D1550" i="12"/>
  <c r="C1550" i="12"/>
  <c r="AC1549" i="12"/>
  <c r="AB1549" i="12"/>
  <c r="AA1549" i="12"/>
  <c r="Z1549" i="12"/>
  <c r="Y1549" i="12"/>
  <c r="X1549" i="12"/>
  <c r="W1549" i="12"/>
  <c r="V1549" i="12"/>
  <c r="U1549" i="12"/>
  <c r="T1549" i="12"/>
  <c r="S1549" i="12"/>
  <c r="R1549" i="12"/>
  <c r="Q1549" i="12"/>
  <c r="P1549" i="12"/>
  <c r="O1549" i="12"/>
  <c r="N1549" i="12"/>
  <c r="M1549" i="12"/>
  <c r="L1549" i="12"/>
  <c r="K1549" i="12"/>
  <c r="J1549" i="12"/>
  <c r="I1549" i="12"/>
  <c r="H1549" i="12"/>
  <c r="G1549" i="12"/>
  <c r="F1549" i="12"/>
  <c r="E1549" i="12"/>
  <c r="D1549" i="12"/>
  <c r="C1549" i="12"/>
  <c r="AC1548" i="12"/>
  <c r="AB1548" i="12"/>
  <c r="AA1548" i="12"/>
  <c r="Z1548" i="12"/>
  <c r="Y1548" i="12"/>
  <c r="X1548" i="12"/>
  <c r="W1548" i="12"/>
  <c r="V1548" i="12"/>
  <c r="U1548" i="12"/>
  <c r="T1548" i="12"/>
  <c r="S1548" i="12"/>
  <c r="R1548" i="12"/>
  <c r="Q1548" i="12"/>
  <c r="P1548" i="12"/>
  <c r="O1548" i="12"/>
  <c r="N1548" i="12"/>
  <c r="M1548" i="12"/>
  <c r="L1548" i="12"/>
  <c r="K1548" i="12"/>
  <c r="J1548" i="12"/>
  <c r="I1548" i="12"/>
  <c r="H1548" i="12"/>
  <c r="G1548" i="12"/>
  <c r="F1548" i="12"/>
  <c r="E1548" i="12"/>
  <c r="D1548" i="12"/>
  <c r="C1548" i="12"/>
  <c r="AC1547" i="12"/>
  <c r="AB1547" i="12"/>
  <c r="AA1547" i="12"/>
  <c r="Z1547" i="12"/>
  <c r="Y1547" i="12"/>
  <c r="X1547" i="12"/>
  <c r="W1547" i="12"/>
  <c r="V1547" i="12"/>
  <c r="U1547" i="12"/>
  <c r="T1547" i="12"/>
  <c r="S1547" i="12"/>
  <c r="R1547" i="12"/>
  <c r="Q1547" i="12"/>
  <c r="P1547" i="12"/>
  <c r="O1547" i="12"/>
  <c r="N1547" i="12"/>
  <c r="M1547" i="12"/>
  <c r="L1547" i="12"/>
  <c r="K1547" i="12"/>
  <c r="J1547" i="12"/>
  <c r="I1547" i="12"/>
  <c r="H1547" i="12"/>
  <c r="G1547" i="12"/>
  <c r="F1547" i="12"/>
  <c r="E1547" i="12"/>
  <c r="D1547" i="12"/>
  <c r="C1547" i="12"/>
  <c r="AC1546" i="12"/>
  <c r="AB1546" i="12"/>
  <c r="AA1546" i="12"/>
  <c r="Z1546" i="12"/>
  <c r="Y1546" i="12"/>
  <c r="X1546" i="12"/>
  <c r="W1546" i="12"/>
  <c r="V1546" i="12"/>
  <c r="U1546" i="12"/>
  <c r="T1546" i="12"/>
  <c r="S1546" i="12"/>
  <c r="R1546" i="12"/>
  <c r="Q1546" i="12"/>
  <c r="P1546" i="12"/>
  <c r="O1546" i="12"/>
  <c r="N1546" i="12"/>
  <c r="M1546" i="12"/>
  <c r="L1546" i="12"/>
  <c r="K1546" i="12"/>
  <c r="J1546" i="12"/>
  <c r="I1546" i="12"/>
  <c r="H1546" i="12"/>
  <c r="G1546" i="12"/>
  <c r="F1546" i="12"/>
  <c r="E1546" i="12"/>
  <c r="D1546" i="12"/>
  <c r="C1546" i="12"/>
  <c r="AC1545" i="12"/>
  <c r="AB1545" i="12"/>
  <c r="AA1545" i="12"/>
  <c r="Z1545" i="12"/>
  <c r="Y1545" i="12"/>
  <c r="X1545" i="12"/>
  <c r="W1545" i="12"/>
  <c r="V1545" i="12"/>
  <c r="U1545" i="12"/>
  <c r="T1545" i="12"/>
  <c r="S1545" i="12"/>
  <c r="R1545" i="12"/>
  <c r="Q1545" i="12"/>
  <c r="P1545" i="12"/>
  <c r="O1545" i="12"/>
  <c r="N1545" i="12"/>
  <c r="M1545" i="12"/>
  <c r="L1545" i="12"/>
  <c r="K1545" i="12"/>
  <c r="J1545" i="12"/>
  <c r="I1545" i="12"/>
  <c r="H1545" i="12"/>
  <c r="G1545" i="12"/>
  <c r="F1545" i="12"/>
  <c r="E1545" i="12"/>
  <c r="D1545" i="12"/>
  <c r="C1545" i="12"/>
  <c r="AC1544" i="12"/>
  <c r="AB1544" i="12"/>
  <c r="AA1544" i="12"/>
  <c r="Z1544" i="12"/>
  <c r="Y1544" i="12"/>
  <c r="X1544" i="12"/>
  <c r="W1544" i="12"/>
  <c r="V1544" i="12"/>
  <c r="U1544" i="12"/>
  <c r="T1544" i="12"/>
  <c r="S1544" i="12"/>
  <c r="R1544" i="12"/>
  <c r="Q1544" i="12"/>
  <c r="P1544" i="12"/>
  <c r="O1544" i="12"/>
  <c r="N1544" i="12"/>
  <c r="M1544" i="12"/>
  <c r="L1544" i="12"/>
  <c r="K1544" i="12"/>
  <c r="J1544" i="12"/>
  <c r="I1544" i="12"/>
  <c r="H1544" i="12"/>
  <c r="G1544" i="12"/>
  <c r="F1544" i="12"/>
  <c r="E1544" i="12"/>
  <c r="D1544" i="12"/>
  <c r="C1544" i="12"/>
  <c r="AC1543" i="12"/>
  <c r="AB1543" i="12"/>
  <c r="AA1543" i="12"/>
  <c r="Z1543" i="12"/>
  <c r="Y1543" i="12"/>
  <c r="X1543" i="12"/>
  <c r="W1543" i="12"/>
  <c r="V1543" i="12"/>
  <c r="U1543" i="12"/>
  <c r="T1543" i="12"/>
  <c r="S1543" i="12"/>
  <c r="R1543" i="12"/>
  <c r="Q1543" i="12"/>
  <c r="P1543" i="12"/>
  <c r="O1543" i="12"/>
  <c r="N1543" i="12"/>
  <c r="M1543" i="12"/>
  <c r="L1543" i="12"/>
  <c r="K1543" i="12"/>
  <c r="J1543" i="12"/>
  <c r="I1543" i="12"/>
  <c r="H1543" i="12"/>
  <c r="G1543" i="12"/>
  <c r="F1543" i="12"/>
  <c r="E1543" i="12"/>
  <c r="D1543" i="12"/>
  <c r="C1543" i="12"/>
  <c r="AC1542" i="12"/>
  <c r="AB1542" i="12"/>
  <c r="AA1542" i="12"/>
  <c r="Z1542" i="12"/>
  <c r="Y1542" i="12"/>
  <c r="X1542" i="12"/>
  <c r="W1542" i="12"/>
  <c r="V1542" i="12"/>
  <c r="U1542" i="12"/>
  <c r="T1542" i="12"/>
  <c r="S1542" i="12"/>
  <c r="R1542" i="12"/>
  <c r="Q1542" i="12"/>
  <c r="P1542" i="12"/>
  <c r="O1542" i="12"/>
  <c r="N1542" i="12"/>
  <c r="M1542" i="12"/>
  <c r="L1542" i="12"/>
  <c r="K1542" i="12"/>
  <c r="J1542" i="12"/>
  <c r="I1542" i="12"/>
  <c r="H1542" i="12"/>
  <c r="G1542" i="12"/>
  <c r="F1542" i="12"/>
  <c r="E1542" i="12"/>
  <c r="D1542" i="12"/>
  <c r="C1542" i="12"/>
  <c r="AC1541" i="12"/>
  <c r="AB1541" i="12"/>
  <c r="AA1541" i="12"/>
  <c r="Z1541" i="12"/>
  <c r="Y1541" i="12"/>
  <c r="X1541" i="12"/>
  <c r="W1541" i="12"/>
  <c r="V1541" i="12"/>
  <c r="U1541" i="12"/>
  <c r="T1541" i="12"/>
  <c r="S1541" i="12"/>
  <c r="R1541" i="12"/>
  <c r="Q1541" i="12"/>
  <c r="P1541" i="12"/>
  <c r="O1541" i="12"/>
  <c r="N1541" i="12"/>
  <c r="M1541" i="12"/>
  <c r="L1541" i="12"/>
  <c r="K1541" i="12"/>
  <c r="J1541" i="12"/>
  <c r="I1541" i="12"/>
  <c r="H1541" i="12"/>
  <c r="G1541" i="12"/>
  <c r="F1541" i="12"/>
  <c r="E1541" i="12"/>
  <c r="D1541" i="12"/>
  <c r="C1541" i="12"/>
  <c r="AC1540" i="12"/>
  <c r="AB1540" i="12"/>
  <c r="AA1540" i="12"/>
  <c r="Z1540" i="12"/>
  <c r="Y1540" i="12"/>
  <c r="X1540" i="12"/>
  <c r="W1540" i="12"/>
  <c r="V1540" i="12"/>
  <c r="U1540" i="12"/>
  <c r="T1540" i="12"/>
  <c r="S1540" i="12"/>
  <c r="R1540" i="12"/>
  <c r="Q1540" i="12"/>
  <c r="P1540" i="12"/>
  <c r="O1540" i="12"/>
  <c r="N1540" i="12"/>
  <c r="M1540" i="12"/>
  <c r="L1540" i="12"/>
  <c r="K1540" i="12"/>
  <c r="J1540" i="12"/>
  <c r="I1540" i="12"/>
  <c r="H1540" i="12"/>
  <c r="G1540" i="12"/>
  <c r="F1540" i="12"/>
  <c r="E1540" i="12"/>
  <c r="D1540" i="12"/>
  <c r="C1540" i="12"/>
  <c r="AC1539" i="12"/>
  <c r="AB1539" i="12"/>
  <c r="AA1539" i="12"/>
  <c r="Z1539" i="12"/>
  <c r="Y1539" i="12"/>
  <c r="X1539" i="12"/>
  <c r="W1539" i="12"/>
  <c r="V1539" i="12"/>
  <c r="U1539" i="12"/>
  <c r="T1539" i="12"/>
  <c r="S1539" i="12"/>
  <c r="R1539" i="12"/>
  <c r="Q1539" i="12"/>
  <c r="P1539" i="12"/>
  <c r="O1539" i="12"/>
  <c r="N1539" i="12"/>
  <c r="M1539" i="12"/>
  <c r="L1539" i="12"/>
  <c r="K1539" i="12"/>
  <c r="J1539" i="12"/>
  <c r="I1539" i="12"/>
  <c r="H1539" i="12"/>
  <c r="G1539" i="12"/>
  <c r="F1539" i="12"/>
  <c r="E1539" i="12"/>
  <c r="D1539" i="12"/>
  <c r="C1539" i="12"/>
  <c r="AC1538" i="12"/>
  <c r="AB1538" i="12"/>
  <c r="AA1538" i="12"/>
  <c r="Z1538" i="12"/>
  <c r="Y1538" i="12"/>
  <c r="X1538" i="12"/>
  <c r="W1538" i="12"/>
  <c r="V1538" i="12"/>
  <c r="U1538" i="12"/>
  <c r="T1538" i="12"/>
  <c r="S1538" i="12"/>
  <c r="R1538" i="12"/>
  <c r="Q1538" i="12"/>
  <c r="P1538" i="12"/>
  <c r="O1538" i="12"/>
  <c r="N1538" i="12"/>
  <c r="M1538" i="12"/>
  <c r="L1538" i="12"/>
  <c r="K1538" i="12"/>
  <c r="J1538" i="12"/>
  <c r="I1538" i="12"/>
  <c r="H1538" i="12"/>
  <c r="G1538" i="12"/>
  <c r="F1538" i="12"/>
  <c r="E1538" i="12"/>
  <c r="D1538" i="12"/>
  <c r="C1538" i="12"/>
  <c r="AC1537" i="12"/>
  <c r="AB1537" i="12"/>
  <c r="AA1537" i="12"/>
  <c r="Z1537" i="12"/>
  <c r="Y1537" i="12"/>
  <c r="X1537" i="12"/>
  <c r="W1537" i="12"/>
  <c r="V1537" i="12"/>
  <c r="U1537" i="12"/>
  <c r="T1537" i="12"/>
  <c r="S1537" i="12"/>
  <c r="R1537" i="12"/>
  <c r="Q1537" i="12"/>
  <c r="P1537" i="12"/>
  <c r="O1537" i="12"/>
  <c r="N1537" i="12"/>
  <c r="M1537" i="12"/>
  <c r="L1537" i="12"/>
  <c r="K1537" i="12"/>
  <c r="J1537" i="12"/>
  <c r="I1537" i="12"/>
  <c r="H1537" i="12"/>
  <c r="G1537" i="12"/>
  <c r="F1537" i="12"/>
  <c r="E1537" i="12"/>
  <c r="D1537" i="12"/>
  <c r="C1537" i="12"/>
  <c r="AC1536" i="12"/>
  <c r="AB1536" i="12"/>
  <c r="AA1536" i="12"/>
  <c r="Z1536" i="12"/>
  <c r="Y1536" i="12"/>
  <c r="X1536" i="12"/>
  <c r="W1536" i="12"/>
  <c r="V1536" i="12"/>
  <c r="U1536" i="12"/>
  <c r="T1536" i="12"/>
  <c r="S1536" i="12"/>
  <c r="R1536" i="12"/>
  <c r="Q1536" i="12"/>
  <c r="P1536" i="12"/>
  <c r="O1536" i="12"/>
  <c r="N1536" i="12"/>
  <c r="M1536" i="12"/>
  <c r="L1536" i="12"/>
  <c r="K1536" i="12"/>
  <c r="J1536" i="12"/>
  <c r="I1536" i="12"/>
  <c r="H1536" i="12"/>
  <c r="G1536" i="12"/>
  <c r="F1536" i="12"/>
  <c r="E1536" i="12"/>
  <c r="D1536" i="12"/>
  <c r="C1536" i="12"/>
  <c r="AC1535" i="12"/>
  <c r="AB1535" i="12"/>
  <c r="AA1535" i="12"/>
  <c r="Z1535" i="12"/>
  <c r="Y1535" i="12"/>
  <c r="X1535" i="12"/>
  <c r="W1535" i="12"/>
  <c r="V1535" i="12"/>
  <c r="U1535" i="12"/>
  <c r="T1535" i="12"/>
  <c r="S1535" i="12"/>
  <c r="R1535" i="12"/>
  <c r="Q1535" i="12"/>
  <c r="P1535" i="12"/>
  <c r="O1535" i="12"/>
  <c r="N1535" i="12"/>
  <c r="M1535" i="12"/>
  <c r="L1535" i="12"/>
  <c r="K1535" i="12"/>
  <c r="J1535" i="12"/>
  <c r="I1535" i="12"/>
  <c r="H1535" i="12"/>
  <c r="G1535" i="12"/>
  <c r="F1535" i="12"/>
  <c r="E1535" i="12"/>
  <c r="D1535" i="12"/>
  <c r="C1535" i="12"/>
  <c r="AC1534" i="12"/>
  <c r="AB1534" i="12"/>
  <c r="AA1534" i="12"/>
  <c r="Z1534" i="12"/>
  <c r="Y1534" i="12"/>
  <c r="X1534" i="12"/>
  <c r="W1534" i="12"/>
  <c r="V1534" i="12"/>
  <c r="U1534" i="12"/>
  <c r="T1534" i="12"/>
  <c r="S1534" i="12"/>
  <c r="R1534" i="12"/>
  <c r="Q1534" i="12"/>
  <c r="P1534" i="12"/>
  <c r="O1534" i="12"/>
  <c r="N1534" i="12"/>
  <c r="M1534" i="12"/>
  <c r="L1534" i="12"/>
  <c r="K1534" i="12"/>
  <c r="J1534" i="12"/>
  <c r="I1534" i="12"/>
  <c r="H1534" i="12"/>
  <c r="G1534" i="12"/>
  <c r="F1534" i="12"/>
  <c r="E1534" i="12"/>
  <c r="D1534" i="12"/>
  <c r="C1534" i="12"/>
  <c r="AC1533" i="12"/>
  <c r="AB1533" i="12"/>
  <c r="AA1533" i="12"/>
  <c r="Z1533" i="12"/>
  <c r="Y1533" i="12"/>
  <c r="X1533" i="12"/>
  <c r="W1533" i="12"/>
  <c r="V1533" i="12"/>
  <c r="U1533" i="12"/>
  <c r="T1533" i="12"/>
  <c r="S1533" i="12"/>
  <c r="R1533" i="12"/>
  <c r="Q1533" i="12"/>
  <c r="P1533" i="12"/>
  <c r="O1533" i="12"/>
  <c r="N1533" i="12"/>
  <c r="M1533" i="12"/>
  <c r="L1533" i="12"/>
  <c r="K1533" i="12"/>
  <c r="J1533" i="12"/>
  <c r="I1533" i="12"/>
  <c r="H1533" i="12"/>
  <c r="G1533" i="12"/>
  <c r="F1533" i="12"/>
  <c r="E1533" i="12"/>
  <c r="D1533" i="12"/>
  <c r="C1533" i="12"/>
  <c r="AC1532" i="12"/>
  <c r="AB1532" i="12"/>
  <c r="AA1532" i="12"/>
  <c r="Z1532" i="12"/>
  <c r="Y1532" i="12"/>
  <c r="X1532" i="12"/>
  <c r="W1532" i="12"/>
  <c r="V1532" i="12"/>
  <c r="U1532" i="12"/>
  <c r="T1532" i="12"/>
  <c r="S1532" i="12"/>
  <c r="R1532" i="12"/>
  <c r="Q1532" i="12"/>
  <c r="P1532" i="12"/>
  <c r="O1532" i="12"/>
  <c r="N1532" i="12"/>
  <c r="M1532" i="12"/>
  <c r="L1532" i="12"/>
  <c r="K1532" i="12"/>
  <c r="J1532" i="12"/>
  <c r="I1532" i="12"/>
  <c r="H1532" i="12"/>
  <c r="G1532" i="12"/>
  <c r="F1532" i="12"/>
  <c r="E1532" i="12"/>
  <c r="D1532" i="12"/>
  <c r="C1532" i="12"/>
  <c r="AC1531" i="12"/>
  <c r="AB1531" i="12"/>
  <c r="AA1531" i="12"/>
  <c r="Z1531" i="12"/>
  <c r="Y1531" i="12"/>
  <c r="X1531" i="12"/>
  <c r="W1531" i="12"/>
  <c r="V1531" i="12"/>
  <c r="U1531" i="12"/>
  <c r="T1531" i="12"/>
  <c r="S1531" i="12"/>
  <c r="R1531" i="12"/>
  <c r="Q1531" i="12"/>
  <c r="P1531" i="12"/>
  <c r="O1531" i="12"/>
  <c r="N1531" i="12"/>
  <c r="M1531" i="12"/>
  <c r="L1531" i="12"/>
  <c r="K1531" i="12"/>
  <c r="J1531" i="12"/>
  <c r="I1531" i="12"/>
  <c r="H1531" i="12"/>
  <c r="G1531" i="12"/>
  <c r="F1531" i="12"/>
  <c r="E1531" i="12"/>
  <c r="D1531" i="12"/>
  <c r="C1531" i="12"/>
  <c r="AC1530" i="12"/>
  <c r="AB1530" i="12"/>
  <c r="AA1530" i="12"/>
  <c r="Z1530" i="12"/>
  <c r="Y1530" i="12"/>
  <c r="X1530" i="12"/>
  <c r="W1530" i="12"/>
  <c r="V1530" i="12"/>
  <c r="U1530" i="12"/>
  <c r="T1530" i="12"/>
  <c r="S1530" i="12"/>
  <c r="R1530" i="12"/>
  <c r="Q1530" i="12"/>
  <c r="P1530" i="12"/>
  <c r="O1530" i="12"/>
  <c r="N1530" i="12"/>
  <c r="M1530" i="12"/>
  <c r="L1530" i="12"/>
  <c r="K1530" i="12"/>
  <c r="J1530" i="12"/>
  <c r="I1530" i="12"/>
  <c r="H1530" i="12"/>
  <c r="G1530" i="12"/>
  <c r="F1530" i="12"/>
  <c r="E1530" i="12"/>
  <c r="D1530" i="12"/>
  <c r="C1530" i="12"/>
  <c r="AC1529" i="12"/>
  <c r="AB1529" i="12"/>
  <c r="AA1529" i="12"/>
  <c r="Z1529" i="12"/>
  <c r="Y1529" i="12"/>
  <c r="X1529" i="12"/>
  <c r="W1529" i="12"/>
  <c r="V1529" i="12"/>
  <c r="U1529" i="12"/>
  <c r="T1529" i="12"/>
  <c r="S1529" i="12"/>
  <c r="R1529" i="12"/>
  <c r="Q1529" i="12"/>
  <c r="P1529" i="12"/>
  <c r="O1529" i="12"/>
  <c r="N1529" i="12"/>
  <c r="M1529" i="12"/>
  <c r="L1529" i="12"/>
  <c r="K1529" i="12"/>
  <c r="J1529" i="12"/>
  <c r="I1529" i="12"/>
  <c r="H1529" i="12"/>
  <c r="G1529" i="12"/>
  <c r="F1529" i="12"/>
  <c r="E1529" i="12"/>
  <c r="D1529" i="12"/>
  <c r="C1529" i="12"/>
  <c r="AC1528" i="12"/>
  <c r="AB1528" i="12"/>
  <c r="AA1528" i="12"/>
  <c r="Z1528" i="12"/>
  <c r="Y1528" i="12"/>
  <c r="X1528" i="12"/>
  <c r="W1528" i="12"/>
  <c r="V1528" i="12"/>
  <c r="U1528" i="12"/>
  <c r="T1528" i="12"/>
  <c r="S1528" i="12"/>
  <c r="R1528" i="12"/>
  <c r="Q1528" i="12"/>
  <c r="P1528" i="12"/>
  <c r="O1528" i="12"/>
  <c r="N1528" i="12"/>
  <c r="M1528" i="12"/>
  <c r="L1528" i="12"/>
  <c r="K1528" i="12"/>
  <c r="J1528" i="12"/>
  <c r="I1528" i="12"/>
  <c r="H1528" i="12"/>
  <c r="G1528" i="12"/>
  <c r="F1528" i="12"/>
  <c r="E1528" i="12"/>
  <c r="D1528" i="12"/>
  <c r="C1528" i="12"/>
  <c r="AC1527" i="12"/>
  <c r="AB1527" i="12"/>
  <c r="AA1527" i="12"/>
  <c r="Z1527" i="12"/>
  <c r="Y1527" i="12"/>
  <c r="X1527" i="12"/>
  <c r="W1527" i="12"/>
  <c r="V1527" i="12"/>
  <c r="U1527" i="12"/>
  <c r="T1527" i="12"/>
  <c r="S1527" i="12"/>
  <c r="R1527" i="12"/>
  <c r="Q1527" i="12"/>
  <c r="P1527" i="12"/>
  <c r="O1527" i="12"/>
  <c r="N1527" i="12"/>
  <c r="M1527" i="12"/>
  <c r="L1527" i="12"/>
  <c r="K1527" i="12"/>
  <c r="J1527" i="12"/>
  <c r="I1527" i="12"/>
  <c r="H1527" i="12"/>
  <c r="G1527" i="12"/>
  <c r="F1527" i="12"/>
  <c r="E1527" i="12"/>
  <c r="D1527" i="12"/>
  <c r="C1527" i="12"/>
  <c r="AC1526" i="12"/>
  <c r="AB1526" i="12"/>
  <c r="AA1526" i="12"/>
  <c r="Z1526" i="12"/>
  <c r="Y1526" i="12"/>
  <c r="X1526" i="12"/>
  <c r="W1526" i="12"/>
  <c r="V1526" i="12"/>
  <c r="U1526" i="12"/>
  <c r="T1526" i="12"/>
  <c r="S1526" i="12"/>
  <c r="R1526" i="12"/>
  <c r="Q1526" i="12"/>
  <c r="P1526" i="12"/>
  <c r="O1526" i="12"/>
  <c r="N1526" i="12"/>
  <c r="M1526" i="12"/>
  <c r="L1526" i="12"/>
  <c r="K1526" i="12"/>
  <c r="J1526" i="12"/>
  <c r="I1526" i="12"/>
  <c r="H1526" i="12"/>
  <c r="G1526" i="12"/>
  <c r="F1526" i="12"/>
  <c r="E1526" i="12"/>
  <c r="D1526" i="12"/>
  <c r="C1526" i="12"/>
  <c r="AC1525" i="12"/>
  <c r="AB1525" i="12"/>
  <c r="AA1525" i="12"/>
  <c r="Z1525" i="12"/>
  <c r="Y1525" i="12"/>
  <c r="X1525" i="12"/>
  <c r="W1525" i="12"/>
  <c r="V1525" i="12"/>
  <c r="U1525" i="12"/>
  <c r="T1525" i="12"/>
  <c r="S1525" i="12"/>
  <c r="R1525" i="12"/>
  <c r="Q1525" i="12"/>
  <c r="P1525" i="12"/>
  <c r="O1525" i="12"/>
  <c r="N1525" i="12"/>
  <c r="M1525" i="12"/>
  <c r="L1525" i="12"/>
  <c r="K1525" i="12"/>
  <c r="J1525" i="12"/>
  <c r="I1525" i="12"/>
  <c r="H1525" i="12"/>
  <c r="G1525" i="12"/>
  <c r="F1525" i="12"/>
  <c r="E1525" i="12"/>
  <c r="D1525" i="12"/>
  <c r="C1525" i="12"/>
  <c r="AC1524" i="12"/>
  <c r="AB1524" i="12"/>
  <c r="AA1524" i="12"/>
  <c r="Z1524" i="12"/>
  <c r="Y1524" i="12"/>
  <c r="X1524" i="12"/>
  <c r="W1524" i="12"/>
  <c r="V1524" i="12"/>
  <c r="U1524" i="12"/>
  <c r="T1524" i="12"/>
  <c r="S1524" i="12"/>
  <c r="R1524" i="12"/>
  <c r="Q1524" i="12"/>
  <c r="P1524" i="12"/>
  <c r="O1524" i="12"/>
  <c r="N1524" i="12"/>
  <c r="M1524" i="12"/>
  <c r="L1524" i="12"/>
  <c r="K1524" i="12"/>
  <c r="J1524" i="12"/>
  <c r="I1524" i="12"/>
  <c r="H1524" i="12"/>
  <c r="G1524" i="12"/>
  <c r="F1524" i="12"/>
  <c r="E1524" i="12"/>
  <c r="D1524" i="12"/>
  <c r="C1524" i="12"/>
  <c r="AC1517" i="12"/>
  <c r="AB1517" i="12"/>
  <c r="AA1517" i="12"/>
  <c r="Z1517" i="12"/>
  <c r="Y1517" i="12"/>
  <c r="X1517" i="12"/>
  <c r="W1517" i="12"/>
  <c r="V1517" i="12"/>
  <c r="U1517" i="12"/>
  <c r="T1517" i="12"/>
  <c r="S1517" i="12"/>
  <c r="R1517" i="12"/>
  <c r="Q1517" i="12"/>
  <c r="P1517" i="12"/>
  <c r="O1517" i="12"/>
  <c r="N1517" i="12"/>
  <c r="M1517" i="12"/>
  <c r="L1517" i="12"/>
  <c r="K1517" i="12"/>
  <c r="J1517" i="12"/>
  <c r="I1517" i="12"/>
  <c r="H1517" i="12"/>
  <c r="G1517" i="12"/>
  <c r="F1517" i="12"/>
  <c r="E1517" i="12"/>
  <c r="D1517" i="12"/>
  <c r="C1517" i="12"/>
  <c r="AC1516" i="12"/>
  <c r="AB1516" i="12"/>
  <c r="AA1516" i="12"/>
  <c r="Z1516" i="12"/>
  <c r="Y1516" i="12"/>
  <c r="X1516" i="12"/>
  <c r="W1516" i="12"/>
  <c r="V1516" i="12"/>
  <c r="U1516" i="12"/>
  <c r="T1516" i="12"/>
  <c r="S1516" i="12"/>
  <c r="R1516" i="12"/>
  <c r="Q1516" i="12"/>
  <c r="P1516" i="12"/>
  <c r="O1516" i="12"/>
  <c r="N1516" i="12"/>
  <c r="M1516" i="12"/>
  <c r="L1516" i="12"/>
  <c r="K1516" i="12"/>
  <c r="J1516" i="12"/>
  <c r="I1516" i="12"/>
  <c r="H1516" i="12"/>
  <c r="G1516" i="12"/>
  <c r="F1516" i="12"/>
  <c r="E1516" i="12"/>
  <c r="D1516" i="12"/>
  <c r="C1516" i="12"/>
  <c r="AC1515" i="12"/>
  <c r="AB1515" i="12"/>
  <c r="AA1515" i="12"/>
  <c r="Z1515" i="12"/>
  <c r="Y1515" i="12"/>
  <c r="X1515" i="12"/>
  <c r="W1515" i="12"/>
  <c r="V1515" i="12"/>
  <c r="U1515" i="12"/>
  <c r="T1515" i="12"/>
  <c r="S1515" i="12"/>
  <c r="R1515" i="12"/>
  <c r="Q1515" i="12"/>
  <c r="P1515" i="12"/>
  <c r="O1515" i="12"/>
  <c r="N1515" i="12"/>
  <c r="M1515" i="12"/>
  <c r="L1515" i="12"/>
  <c r="K1515" i="12"/>
  <c r="J1515" i="12"/>
  <c r="I1515" i="12"/>
  <c r="H1515" i="12"/>
  <c r="G1515" i="12"/>
  <c r="F1515" i="12"/>
  <c r="E1515" i="12"/>
  <c r="D1515" i="12"/>
  <c r="C1515" i="12"/>
  <c r="AC1514" i="12"/>
  <c r="AB1514" i="12"/>
  <c r="AA1514" i="12"/>
  <c r="Z1514" i="12"/>
  <c r="Y1514" i="12"/>
  <c r="X1514" i="12"/>
  <c r="W1514" i="12"/>
  <c r="V1514" i="12"/>
  <c r="U1514" i="12"/>
  <c r="T1514" i="12"/>
  <c r="S1514" i="12"/>
  <c r="R1514" i="12"/>
  <c r="Q1514" i="12"/>
  <c r="P1514" i="12"/>
  <c r="O1514" i="12"/>
  <c r="N1514" i="12"/>
  <c r="M1514" i="12"/>
  <c r="L1514" i="12"/>
  <c r="K1514" i="12"/>
  <c r="J1514" i="12"/>
  <c r="I1514" i="12"/>
  <c r="H1514" i="12"/>
  <c r="G1514" i="12"/>
  <c r="F1514" i="12"/>
  <c r="E1514" i="12"/>
  <c r="D1514" i="12"/>
  <c r="C1514" i="12"/>
  <c r="AC1513" i="12"/>
  <c r="AB1513" i="12"/>
  <c r="AA1513" i="12"/>
  <c r="Z1513" i="12"/>
  <c r="Y1513" i="12"/>
  <c r="X1513" i="12"/>
  <c r="W1513" i="12"/>
  <c r="V1513" i="12"/>
  <c r="U1513" i="12"/>
  <c r="T1513" i="12"/>
  <c r="S1513" i="12"/>
  <c r="R1513" i="12"/>
  <c r="Q1513" i="12"/>
  <c r="P1513" i="12"/>
  <c r="O1513" i="12"/>
  <c r="N1513" i="12"/>
  <c r="M1513" i="12"/>
  <c r="L1513" i="12"/>
  <c r="K1513" i="12"/>
  <c r="J1513" i="12"/>
  <c r="I1513" i="12"/>
  <c r="H1513" i="12"/>
  <c r="G1513" i="12"/>
  <c r="F1513" i="12"/>
  <c r="E1513" i="12"/>
  <c r="D1513" i="12"/>
  <c r="C1513" i="12"/>
  <c r="AC1512" i="12"/>
  <c r="AB1512" i="12"/>
  <c r="AA1512" i="12"/>
  <c r="Z1512" i="12"/>
  <c r="Y1512" i="12"/>
  <c r="X1512" i="12"/>
  <c r="W1512" i="12"/>
  <c r="V1512" i="12"/>
  <c r="U1512" i="12"/>
  <c r="T1512" i="12"/>
  <c r="S1512" i="12"/>
  <c r="R1512" i="12"/>
  <c r="Q1512" i="12"/>
  <c r="P1512" i="12"/>
  <c r="O1512" i="12"/>
  <c r="N1512" i="12"/>
  <c r="M1512" i="12"/>
  <c r="L1512" i="12"/>
  <c r="K1512" i="12"/>
  <c r="J1512" i="12"/>
  <c r="I1512" i="12"/>
  <c r="H1512" i="12"/>
  <c r="G1512" i="12"/>
  <c r="F1512" i="12"/>
  <c r="E1512" i="12"/>
  <c r="D1512" i="12"/>
  <c r="C1512" i="12"/>
  <c r="AC1511" i="12"/>
  <c r="AB1511" i="12"/>
  <c r="AA1511" i="12"/>
  <c r="Z1511" i="12"/>
  <c r="Y1511" i="12"/>
  <c r="X1511" i="12"/>
  <c r="W1511" i="12"/>
  <c r="V1511" i="12"/>
  <c r="U1511" i="12"/>
  <c r="T1511" i="12"/>
  <c r="S1511" i="12"/>
  <c r="R1511" i="12"/>
  <c r="Q1511" i="12"/>
  <c r="P1511" i="12"/>
  <c r="O1511" i="12"/>
  <c r="N1511" i="12"/>
  <c r="M1511" i="12"/>
  <c r="L1511" i="12"/>
  <c r="K1511" i="12"/>
  <c r="J1511" i="12"/>
  <c r="I1511" i="12"/>
  <c r="H1511" i="12"/>
  <c r="G1511" i="12"/>
  <c r="F1511" i="12"/>
  <c r="E1511" i="12"/>
  <c r="D1511" i="12"/>
  <c r="C1511" i="12"/>
  <c r="AC1510" i="12"/>
  <c r="AB1510" i="12"/>
  <c r="AA1510" i="12"/>
  <c r="Z1510" i="12"/>
  <c r="Y1510" i="12"/>
  <c r="X1510" i="12"/>
  <c r="W1510" i="12"/>
  <c r="V1510" i="12"/>
  <c r="U1510" i="12"/>
  <c r="T1510" i="12"/>
  <c r="S1510" i="12"/>
  <c r="R1510" i="12"/>
  <c r="Q1510" i="12"/>
  <c r="P1510" i="12"/>
  <c r="O1510" i="12"/>
  <c r="N1510" i="12"/>
  <c r="M1510" i="12"/>
  <c r="L1510" i="12"/>
  <c r="K1510" i="12"/>
  <c r="J1510" i="12"/>
  <c r="I1510" i="12"/>
  <c r="H1510" i="12"/>
  <c r="G1510" i="12"/>
  <c r="F1510" i="12"/>
  <c r="E1510" i="12"/>
  <c r="D1510" i="12"/>
  <c r="C1510" i="12"/>
  <c r="AC1509" i="12"/>
  <c r="AB1509" i="12"/>
  <c r="AA1509" i="12"/>
  <c r="Z1509" i="12"/>
  <c r="Y1509" i="12"/>
  <c r="X1509" i="12"/>
  <c r="W1509" i="12"/>
  <c r="V1509" i="12"/>
  <c r="U1509" i="12"/>
  <c r="T1509" i="12"/>
  <c r="S1509" i="12"/>
  <c r="R1509" i="12"/>
  <c r="Q1509" i="12"/>
  <c r="P1509" i="12"/>
  <c r="O1509" i="12"/>
  <c r="N1509" i="12"/>
  <c r="M1509" i="12"/>
  <c r="L1509" i="12"/>
  <c r="K1509" i="12"/>
  <c r="J1509" i="12"/>
  <c r="I1509" i="12"/>
  <c r="H1509" i="12"/>
  <c r="G1509" i="12"/>
  <c r="F1509" i="12"/>
  <c r="E1509" i="12"/>
  <c r="D1509" i="12"/>
  <c r="C1509" i="12"/>
  <c r="AC1508" i="12"/>
  <c r="AB1508" i="12"/>
  <c r="AA1508" i="12"/>
  <c r="Z1508" i="12"/>
  <c r="Y1508" i="12"/>
  <c r="X1508" i="12"/>
  <c r="W1508" i="12"/>
  <c r="V1508" i="12"/>
  <c r="U1508" i="12"/>
  <c r="T1508" i="12"/>
  <c r="S1508" i="12"/>
  <c r="R1508" i="12"/>
  <c r="Q1508" i="12"/>
  <c r="P1508" i="12"/>
  <c r="O1508" i="12"/>
  <c r="N1508" i="12"/>
  <c r="M1508" i="12"/>
  <c r="L1508" i="12"/>
  <c r="K1508" i="12"/>
  <c r="J1508" i="12"/>
  <c r="I1508" i="12"/>
  <c r="H1508" i="12"/>
  <c r="G1508" i="12"/>
  <c r="F1508" i="12"/>
  <c r="E1508" i="12"/>
  <c r="D1508" i="12"/>
  <c r="C1508" i="12"/>
  <c r="AC1507" i="12"/>
  <c r="AB1507" i="12"/>
  <c r="AA1507" i="12"/>
  <c r="Z1507" i="12"/>
  <c r="Y1507" i="12"/>
  <c r="X1507" i="12"/>
  <c r="W1507" i="12"/>
  <c r="V1507" i="12"/>
  <c r="U1507" i="12"/>
  <c r="T1507" i="12"/>
  <c r="S1507" i="12"/>
  <c r="R1507" i="12"/>
  <c r="Q1507" i="12"/>
  <c r="P1507" i="12"/>
  <c r="O1507" i="12"/>
  <c r="N1507" i="12"/>
  <c r="M1507" i="12"/>
  <c r="L1507" i="12"/>
  <c r="K1507" i="12"/>
  <c r="J1507" i="12"/>
  <c r="I1507" i="12"/>
  <c r="H1507" i="12"/>
  <c r="G1507" i="12"/>
  <c r="F1507" i="12"/>
  <c r="E1507" i="12"/>
  <c r="D1507" i="12"/>
  <c r="C1507" i="12"/>
  <c r="AC1506" i="12"/>
  <c r="AB1506" i="12"/>
  <c r="AA1506" i="12"/>
  <c r="Z1506" i="12"/>
  <c r="Y1506" i="12"/>
  <c r="X1506" i="12"/>
  <c r="W1506" i="12"/>
  <c r="V1506" i="12"/>
  <c r="U1506" i="12"/>
  <c r="T1506" i="12"/>
  <c r="S1506" i="12"/>
  <c r="R1506" i="12"/>
  <c r="Q1506" i="12"/>
  <c r="P1506" i="12"/>
  <c r="O1506" i="12"/>
  <c r="N1506" i="12"/>
  <c r="M1506" i="12"/>
  <c r="L1506" i="12"/>
  <c r="K1506" i="12"/>
  <c r="J1506" i="12"/>
  <c r="I1506" i="12"/>
  <c r="H1506" i="12"/>
  <c r="G1506" i="12"/>
  <c r="F1506" i="12"/>
  <c r="E1506" i="12"/>
  <c r="D1506" i="12"/>
  <c r="C1506" i="12"/>
  <c r="AC1505" i="12"/>
  <c r="AB1505" i="12"/>
  <c r="AA1505" i="12"/>
  <c r="Z1505" i="12"/>
  <c r="Y1505" i="12"/>
  <c r="X1505" i="12"/>
  <c r="W1505" i="12"/>
  <c r="V1505" i="12"/>
  <c r="U1505" i="12"/>
  <c r="T1505" i="12"/>
  <c r="S1505" i="12"/>
  <c r="R1505" i="12"/>
  <c r="Q1505" i="12"/>
  <c r="P1505" i="12"/>
  <c r="O1505" i="12"/>
  <c r="N1505" i="12"/>
  <c r="M1505" i="12"/>
  <c r="L1505" i="12"/>
  <c r="K1505" i="12"/>
  <c r="J1505" i="12"/>
  <c r="I1505" i="12"/>
  <c r="H1505" i="12"/>
  <c r="G1505" i="12"/>
  <c r="F1505" i="12"/>
  <c r="E1505" i="12"/>
  <c r="D1505" i="12"/>
  <c r="C1505" i="12"/>
  <c r="AC1504" i="12"/>
  <c r="AB1504" i="12"/>
  <c r="AA1504" i="12"/>
  <c r="Z1504" i="12"/>
  <c r="Y1504" i="12"/>
  <c r="X1504" i="12"/>
  <c r="W1504" i="12"/>
  <c r="V1504" i="12"/>
  <c r="U1504" i="12"/>
  <c r="T1504" i="12"/>
  <c r="S1504" i="12"/>
  <c r="R1504" i="12"/>
  <c r="Q1504" i="12"/>
  <c r="P1504" i="12"/>
  <c r="O1504" i="12"/>
  <c r="N1504" i="12"/>
  <c r="M1504" i="12"/>
  <c r="L1504" i="12"/>
  <c r="K1504" i="12"/>
  <c r="J1504" i="12"/>
  <c r="I1504" i="12"/>
  <c r="H1504" i="12"/>
  <c r="G1504" i="12"/>
  <c r="F1504" i="12"/>
  <c r="E1504" i="12"/>
  <c r="D1504" i="12"/>
  <c r="C1504" i="12"/>
  <c r="AC1503" i="12"/>
  <c r="AB1503" i="12"/>
  <c r="AA1503" i="12"/>
  <c r="Z1503" i="12"/>
  <c r="Y1503" i="12"/>
  <c r="X1503" i="12"/>
  <c r="W1503" i="12"/>
  <c r="V1503" i="12"/>
  <c r="U1503" i="12"/>
  <c r="T1503" i="12"/>
  <c r="S1503" i="12"/>
  <c r="R1503" i="12"/>
  <c r="Q1503" i="12"/>
  <c r="P1503" i="12"/>
  <c r="O1503" i="12"/>
  <c r="N1503" i="12"/>
  <c r="M1503" i="12"/>
  <c r="L1503" i="12"/>
  <c r="K1503" i="12"/>
  <c r="J1503" i="12"/>
  <c r="I1503" i="12"/>
  <c r="H1503" i="12"/>
  <c r="G1503" i="12"/>
  <c r="F1503" i="12"/>
  <c r="E1503" i="12"/>
  <c r="D1503" i="12"/>
  <c r="C1503" i="12"/>
  <c r="AC1502" i="12"/>
  <c r="AB1502" i="12"/>
  <c r="AA1502" i="12"/>
  <c r="Z1502" i="12"/>
  <c r="Y1502" i="12"/>
  <c r="X1502" i="12"/>
  <c r="W1502" i="12"/>
  <c r="V1502" i="12"/>
  <c r="U1502" i="12"/>
  <c r="T1502" i="12"/>
  <c r="S1502" i="12"/>
  <c r="R1502" i="12"/>
  <c r="Q1502" i="12"/>
  <c r="P1502" i="12"/>
  <c r="O1502" i="12"/>
  <c r="N1502" i="12"/>
  <c r="M1502" i="12"/>
  <c r="L1502" i="12"/>
  <c r="K1502" i="12"/>
  <c r="J1502" i="12"/>
  <c r="I1502" i="12"/>
  <c r="H1502" i="12"/>
  <c r="G1502" i="12"/>
  <c r="F1502" i="12"/>
  <c r="E1502" i="12"/>
  <c r="D1502" i="12"/>
  <c r="C1502" i="12"/>
  <c r="AC1501" i="12"/>
  <c r="AB1501" i="12"/>
  <c r="AA1501" i="12"/>
  <c r="Z1501" i="12"/>
  <c r="Y1501" i="12"/>
  <c r="X1501" i="12"/>
  <c r="W1501" i="12"/>
  <c r="V1501" i="12"/>
  <c r="U1501" i="12"/>
  <c r="T1501" i="12"/>
  <c r="S1501" i="12"/>
  <c r="R1501" i="12"/>
  <c r="Q1501" i="12"/>
  <c r="P1501" i="12"/>
  <c r="O1501" i="12"/>
  <c r="N1501" i="12"/>
  <c r="M1501" i="12"/>
  <c r="L1501" i="12"/>
  <c r="K1501" i="12"/>
  <c r="J1501" i="12"/>
  <c r="I1501" i="12"/>
  <c r="H1501" i="12"/>
  <c r="G1501" i="12"/>
  <c r="F1501" i="12"/>
  <c r="E1501" i="12"/>
  <c r="D1501" i="12"/>
  <c r="C1501" i="12"/>
  <c r="AC1500" i="12"/>
  <c r="AB1500" i="12"/>
  <c r="AA1500" i="12"/>
  <c r="Z1500" i="12"/>
  <c r="Y1500" i="12"/>
  <c r="X1500" i="12"/>
  <c r="W1500" i="12"/>
  <c r="V1500" i="12"/>
  <c r="U1500" i="12"/>
  <c r="T1500" i="12"/>
  <c r="S1500" i="12"/>
  <c r="R1500" i="12"/>
  <c r="Q1500" i="12"/>
  <c r="P1500" i="12"/>
  <c r="O1500" i="12"/>
  <c r="N1500" i="12"/>
  <c r="M1500" i="12"/>
  <c r="L1500" i="12"/>
  <c r="K1500" i="12"/>
  <c r="J1500" i="12"/>
  <c r="I1500" i="12"/>
  <c r="H1500" i="12"/>
  <c r="G1500" i="12"/>
  <c r="F1500" i="12"/>
  <c r="E1500" i="12"/>
  <c r="D1500" i="12"/>
  <c r="C1500" i="12"/>
  <c r="AC1499" i="12"/>
  <c r="AB1499" i="12"/>
  <c r="AA1499" i="12"/>
  <c r="Z1499" i="12"/>
  <c r="Y1499" i="12"/>
  <c r="X1499" i="12"/>
  <c r="W1499" i="12"/>
  <c r="V1499" i="12"/>
  <c r="U1499" i="12"/>
  <c r="T1499" i="12"/>
  <c r="S1499" i="12"/>
  <c r="R1499" i="12"/>
  <c r="Q1499" i="12"/>
  <c r="P1499" i="12"/>
  <c r="O1499" i="12"/>
  <c r="N1499" i="12"/>
  <c r="M1499" i="12"/>
  <c r="L1499" i="12"/>
  <c r="K1499" i="12"/>
  <c r="J1499" i="12"/>
  <c r="I1499" i="12"/>
  <c r="H1499" i="12"/>
  <c r="G1499" i="12"/>
  <c r="F1499" i="12"/>
  <c r="E1499" i="12"/>
  <c r="D1499" i="12"/>
  <c r="C1499" i="12"/>
  <c r="AC1498" i="12"/>
  <c r="AB1498" i="12"/>
  <c r="AA1498" i="12"/>
  <c r="Z1498" i="12"/>
  <c r="Y1498" i="12"/>
  <c r="X1498" i="12"/>
  <c r="W1498" i="12"/>
  <c r="V1498" i="12"/>
  <c r="U1498" i="12"/>
  <c r="T1498" i="12"/>
  <c r="S1498" i="12"/>
  <c r="R1498" i="12"/>
  <c r="Q1498" i="12"/>
  <c r="P1498" i="12"/>
  <c r="O1498" i="12"/>
  <c r="N1498" i="12"/>
  <c r="M1498" i="12"/>
  <c r="L1498" i="12"/>
  <c r="K1498" i="12"/>
  <c r="J1498" i="12"/>
  <c r="I1498" i="12"/>
  <c r="H1498" i="12"/>
  <c r="G1498" i="12"/>
  <c r="F1498" i="12"/>
  <c r="E1498" i="12"/>
  <c r="D1498" i="12"/>
  <c r="C1498" i="12"/>
  <c r="AC1497" i="12"/>
  <c r="AB1497" i="12"/>
  <c r="AA1497" i="12"/>
  <c r="Z1497" i="12"/>
  <c r="Y1497" i="12"/>
  <c r="X1497" i="12"/>
  <c r="W1497" i="12"/>
  <c r="V1497" i="12"/>
  <c r="U1497" i="12"/>
  <c r="T1497" i="12"/>
  <c r="S1497" i="12"/>
  <c r="R1497" i="12"/>
  <c r="Q1497" i="12"/>
  <c r="P1497" i="12"/>
  <c r="O1497" i="12"/>
  <c r="N1497" i="12"/>
  <c r="M1497" i="12"/>
  <c r="L1497" i="12"/>
  <c r="K1497" i="12"/>
  <c r="J1497" i="12"/>
  <c r="I1497" i="12"/>
  <c r="H1497" i="12"/>
  <c r="G1497" i="12"/>
  <c r="F1497" i="12"/>
  <c r="E1497" i="12"/>
  <c r="D1497" i="12"/>
  <c r="C1497" i="12"/>
  <c r="AC1496" i="12"/>
  <c r="AB1496" i="12"/>
  <c r="AA1496" i="12"/>
  <c r="Z1496" i="12"/>
  <c r="Y1496" i="12"/>
  <c r="X1496" i="12"/>
  <c r="W1496" i="12"/>
  <c r="V1496" i="12"/>
  <c r="U1496" i="12"/>
  <c r="T1496" i="12"/>
  <c r="S1496" i="12"/>
  <c r="R1496" i="12"/>
  <c r="Q1496" i="12"/>
  <c r="P1496" i="12"/>
  <c r="O1496" i="12"/>
  <c r="N1496" i="12"/>
  <c r="M1496" i="12"/>
  <c r="L1496" i="12"/>
  <c r="K1496" i="12"/>
  <c r="J1496" i="12"/>
  <c r="I1496" i="12"/>
  <c r="H1496" i="12"/>
  <c r="G1496" i="12"/>
  <c r="F1496" i="12"/>
  <c r="E1496" i="12"/>
  <c r="D1496" i="12"/>
  <c r="C1496" i="12"/>
  <c r="AC1495" i="12"/>
  <c r="AB1495" i="12"/>
  <c r="AA1495" i="12"/>
  <c r="Z1495" i="12"/>
  <c r="Y1495" i="12"/>
  <c r="X1495" i="12"/>
  <c r="W1495" i="12"/>
  <c r="V1495" i="12"/>
  <c r="U1495" i="12"/>
  <c r="T1495" i="12"/>
  <c r="S1495" i="12"/>
  <c r="R1495" i="12"/>
  <c r="Q1495" i="12"/>
  <c r="P1495" i="12"/>
  <c r="O1495" i="12"/>
  <c r="N1495" i="12"/>
  <c r="M1495" i="12"/>
  <c r="L1495" i="12"/>
  <c r="K1495" i="12"/>
  <c r="J1495" i="12"/>
  <c r="I1495" i="12"/>
  <c r="H1495" i="12"/>
  <c r="G1495" i="12"/>
  <c r="F1495" i="12"/>
  <c r="E1495" i="12"/>
  <c r="D1495" i="12"/>
  <c r="C1495" i="12"/>
  <c r="AC1494" i="12"/>
  <c r="AB1494" i="12"/>
  <c r="AA1494" i="12"/>
  <c r="Z1494" i="12"/>
  <c r="Y1494" i="12"/>
  <c r="X1494" i="12"/>
  <c r="W1494" i="12"/>
  <c r="V1494" i="12"/>
  <c r="U1494" i="12"/>
  <c r="T1494" i="12"/>
  <c r="S1494" i="12"/>
  <c r="R1494" i="12"/>
  <c r="Q1494" i="12"/>
  <c r="P1494" i="12"/>
  <c r="O1494" i="12"/>
  <c r="N1494" i="12"/>
  <c r="M1494" i="12"/>
  <c r="L1494" i="12"/>
  <c r="K1494" i="12"/>
  <c r="J1494" i="12"/>
  <c r="I1494" i="12"/>
  <c r="H1494" i="12"/>
  <c r="G1494" i="12"/>
  <c r="F1494" i="12"/>
  <c r="E1494" i="12"/>
  <c r="D1494" i="12"/>
  <c r="C1494" i="12"/>
  <c r="AC1493" i="12"/>
  <c r="AB1493" i="12"/>
  <c r="AA1493" i="12"/>
  <c r="Z1493" i="12"/>
  <c r="Y1493" i="12"/>
  <c r="X1493" i="12"/>
  <c r="W1493" i="12"/>
  <c r="V1493" i="12"/>
  <c r="U1493" i="12"/>
  <c r="T1493" i="12"/>
  <c r="S1493" i="12"/>
  <c r="R1493" i="12"/>
  <c r="Q1493" i="12"/>
  <c r="P1493" i="12"/>
  <c r="O1493" i="12"/>
  <c r="N1493" i="12"/>
  <c r="M1493" i="12"/>
  <c r="L1493" i="12"/>
  <c r="K1493" i="12"/>
  <c r="J1493" i="12"/>
  <c r="I1493" i="12"/>
  <c r="H1493" i="12"/>
  <c r="G1493" i="12"/>
  <c r="F1493" i="12"/>
  <c r="E1493" i="12"/>
  <c r="D1493" i="12"/>
  <c r="C1493" i="12"/>
  <c r="AC1492" i="12"/>
  <c r="AB1492" i="12"/>
  <c r="AA1492" i="12"/>
  <c r="Z1492" i="12"/>
  <c r="Y1492" i="12"/>
  <c r="X1492" i="12"/>
  <c r="W1492" i="12"/>
  <c r="V1492" i="12"/>
  <c r="U1492" i="12"/>
  <c r="T1492" i="12"/>
  <c r="S1492" i="12"/>
  <c r="R1492" i="12"/>
  <c r="Q1492" i="12"/>
  <c r="P1492" i="12"/>
  <c r="O1492" i="12"/>
  <c r="N1492" i="12"/>
  <c r="M1492" i="12"/>
  <c r="L1492" i="12"/>
  <c r="K1492" i="12"/>
  <c r="J1492" i="12"/>
  <c r="I1492" i="12"/>
  <c r="H1492" i="12"/>
  <c r="G1492" i="12"/>
  <c r="F1492" i="12"/>
  <c r="E1492" i="12"/>
  <c r="D1492" i="12"/>
  <c r="C1492" i="12"/>
  <c r="AC1491" i="12"/>
  <c r="AB1491" i="12"/>
  <c r="AA1491" i="12"/>
  <c r="Z1491" i="12"/>
  <c r="Y1491" i="12"/>
  <c r="X1491" i="12"/>
  <c r="W1491" i="12"/>
  <c r="V1491" i="12"/>
  <c r="U1491" i="12"/>
  <c r="T1491" i="12"/>
  <c r="S1491" i="12"/>
  <c r="R1491" i="12"/>
  <c r="Q1491" i="12"/>
  <c r="P1491" i="12"/>
  <c r="O1491" i="12"/>
  <c r="N1491" i="12"/>
  <c r="M1491" i="12"/>
  <c r="L1491" i="12"/>
  <c r="K1491" i="12"/>
  <c r="J1491" i="12"/>
  <c r="I1491" i="12"/>
  <c r="H1491" i="12"/>
  <c r="G1491" i="12"/>
  <c r="F1491" i="12"/>
  <c r="E1491" i="12"/>
  <c r="D1491" i="12"/>
  <c r="C1491" i="12"/>
  <c r="AC1490" i="12"/>
  <c r="AB1490" i="12"/>
  <c r="AA1490" i="12"/>
  <c r="Z1490" i="12"/>
  <c r="Y1490" i="12"/>
  <c r="X1490" i="12"/>
  <c r="W1490" i="12"/>
  <c r="V1490" i="12"/>
  <c r="U1490" i="12"/>
  <c r="T1490" i="12"/>
  <c r="S1490" i="12"/>
  <c r="R1490" i="12"/>
  <c r="Q1490" i="12"/>
  <c r="P1490" i="12"/>
  <c r="O1490" i="12"/>
  <c r="N1490" i="12"/>
  <c r="M1490" i="12"/>
  <c r="L1490" i="12"/>
  <c r="K1490" i="12"/>
  <c r="J1490" i="12"/>
  <c r="I1490" i="12"/>
  <c r="H1490" i="12"/>
  <c r="G1490" i="12"/>
  <c r="F1490" i="12"/>
  <c r="E1490" i="12"/>
  <c r="D1490" i="12"/>
  <c r="C1490" i="12"/>
  <c r="AC1489" i="12"/>
  <c r="AB1489" i="12"/>
  <c r="AA1489" i="12"/>
  <c r="Z1489" i="12"/>
  <c r="Y1489" i="12"/>
  <c r="X1489" i="12"/>
  <c r="W1489" i="12"/>
  <c r="V1489" i="12"/>
  <c r="U1489" i="12"/>
  <c r="T1489" i="12"/>
  <c r="S1489" i="12"/>
  <c r="R1489" i="12"/>
  <c r="Q1489" i="12"/>
  <c r="P1489" i="12"/>
  <c r="O1489" i="12"/>
  <c r="N1489" i="12"/>
  <c r="M1489" i="12"/>
  <c r="L1489" i="12"/>
  <c r="K1489" i="12"/>
  <c r="J1489" i="12"/>
  <c r="I1489" i="12"/>
  <c r="H1489" i="12"/>
  <c r="G1489" i="12"/>
  <c r="F1489" i="12"/>
  <c r="E1489" i="12"/>
  <c r="D1489" i="12"/>
  <c r="C1489" i="12"/>
  <c r="AC1488" i="12"/>
  <c r="AB1488" i="12"/>
  <c r="AA1488" i="12"/>
  <c r="Z1488" i="12"/>
  <c r="Y1488" i="12"/>
  <c r="X1488" i="12"/>
  <c r="W1488" i="12"/>
  <c r="V1488" i="12"/>
  <c r="U1488" i="12"/>
  <c r="T1488" i="12"/>
  <c r="S1488" i="12"/>
  <c r="R1488" i="12"/>
  <c r="Q1488" i="12"/>
  <c r="P1488" i="12"/>
  <c r="O1488" i="12"/>
  <c r="N1488" i="12"/>
  <c r="M1488" i="12"/>
  <c r="L1488" i="12"/>
  <c r="K1488" i="12"/>
  <c r="J1488" i="12"/>
  <c r="I1488" i="12"/>
  <c r="H1488" i="12"/>
  <c r="G1488" i="12"/>
  <c r="F1488" i="12"/>
  <c r="E1488" i="12"/>
  <c r="D1488" i="12"/>
  <c r="C1488" i="12"/>
  <c r="AC1487" i="12"/>
  <c r="AB1487" i="12"/>
  <c r="AA1487" i="12"/>
  <c r="Z1487" i="12"/>
  <c r="Y1487" i="12"/>
  <c r="X1487" i="12"/>
  <c r="W1487" i="12"/>
  <c r="V1487" i="12"/>
  <c r="U1487" i="12"/>
  <c r="T1487" i="12"/>
  <c r="S1487" i="12"/>
  <c r="R1487" i="12"/>
  <c r="Q1487" i="12"/>
  <c r="P1487" i="12"/>
  <c r="O1487" i="12"/>
  <c r="N1487" i="12"/>
  <c r="M1487" i="12"/>
  <c r="L1487" i="12"/>
  <c r="K1487" i="12"/>
  <c r="J1487" i="12"/>
  <c r="I1487" i="12"/>
  <c r="H1487" i="12"/>
  <c r="G1487" i="12"/>
  <c r="F1487" i="12"/>
  <c r="E1487" i="12"/>
  <c r="D1487" i="12"/>
  <c r="C1487" i="12"/>
  <c r="AC1486" i="12"/>
  <c r="AB1486" i="12"/>
  <c r="AA1486" i="12"/>
  <c r="Z1486" i="12"/>
  <c r="Y1486" i="12"/>
  <c r="X1486" i="12"/>
  <c r="W1486" i="12"/>
  <c r="V1486" i="12"/>
  <c r="U1486" i="12"/>
  <c r="T1486" i="12"/>
  <c r="S1486" i="12"/>
  <c r="R1486" i="12"/>
  <c r="Q1486" i="12"/>
  <c r="P1486" i="12"/>
  <c r="O1486" i="12"/>
  <c r="N1486" i="12"/>
  <c r="M1486" i="12"/>
  <c r="L1486" i="12"/>
  <c r="K1486" i="12"/>
  <c r="J1486" i="12"/>
  <c r="I1486" i="12"/>
  <c r="H1486" i="12"/>
  <c r="G1486" i="12"/>
  <c r="F1486" i="12"/>
  <c r="E1486" i="12"/>
  <c r="D1486" i="12"/>
  <c r="C1486" i="12"/>
  <c r="AC1485" i="12"/>
  <c r="AB1485" i="12"/>
  <c r="AA1485" i="12"/>
  <c r="Z1485" i="12"/>
  <c r="Y1485" i="12"/>
  <c r="X1485" i="12"/>
  <c r="W1485" i="12"/>
  <c r="V1485" i="12"/>
  <c r="U1485" i="12"/>
  <c r="T1485" i="12"/>
  <c r="S1485" i="12"/>
  <c r="R1485" i="12"/>
  <c r="Q1485" i="12"/>
  <c r="P1485" i="12"/>
  <c r="O1485" i="12"/>
  <c r="N1485" i="12"/>
  <c r="M1485" i="12"/>
  <c r="L1485" i="12"/>
  <c r="K1485" i="12"/>
  <c r="J1485" i="12"/>
  <c r="I1485" i="12"/>
  <c r="H1485" i="12"/>
  <c r="G1485" i="12"/>
  <c r="F1485" i="12"/>
  <c r="E1485" i="12"/>
  <c r="D1485" i="12"/>
  <c r="C1485" i="12"/>
  <c r="AC1484" i="12"/>
  <c r="AB1484" i="12"/>
  <c r="AA1484" i="12"/>
  <c r="Z1484" i="12"/>
  <c r="Y1484" i="12"/>
  <c r="X1484" i="12"/>
  <c r="W1484" i="12"/>
  <c r="V1484" i="12"/>
  <c r="U1484" i="12"/>
  <c r="T1484" i="12"/>
  <c r="S1484" i="12"/>
  <c r="R1484" i="12"/>
  <c r="Q1484" i="12"/>
  <c r="P1484" i="12"/>
  <c r="O1484" i="12"/>
  <c r="N1484" i="12"/>
  <c r="M1484" i="12"/>
  <c r="L1484" i="12"/>
  <c r="K1484" i="12"/>
  <c r="J1484" i="12"/>
  <c r="I1484" i="12"/>
  <c r="H1484" i="12"/>
  <c r="G1484" i="12"/>
  <c r="F1484" i="12"/>
  <c r="E1484" i="12"/>
  <c r="D1484" i="12"/>
  <c r="C1484" i="12"/>
  <c r="AC1483" i="12"/>
  <c r="AB1483" i="12"/>
  <c r="AA1483" i="12"/>
  <c r="Z1483" i="12"/>
  <c r="Y1483" i="12"/>
  <c r="X1483" i="12"/>
  <c r="W1483" i="12"/>
  <c r="V1483" i="12"/>
  <c r="U1483" i="12"/>
  <c r="T1483" i="12"/>
  <c r="S1483" i="12"/>
  <c r="R1483" i="12"/>
  <c r="Q1483" i="12"/>
  <c r="P1483" i="12"/>
  <c r="O1483" i="12"/>
  <c r="N1483" i="12"/>
  <c r="M1483" i="12"/>
  <c r="L1483" i="12"/>
  <c r="K1483" i="12"/>
  <c r="J1483" i="12"/>
  <c r="I1483" i="12"/>
  <c r="H1483" i="12"/>
  <c r="G1483" i="12"/>
  <c r="F1483" i="12"/>
  <c r="E1483" i="12"/>
  <c r="D1483" i="12"/>
  <c r="C1483" i="12"/>
  <c r="AC1482" i="12"/>
  <c r="AB1482" i="12"/>
  <c r="AA1482" i="12"/>
  <c r="Z1482" i="12"/>
  <c r="Y1482" i="12"/>
  <c r="X1482" i="12"/>
  <c r="W1482" i="12"/>
  <c r="V1482" i="12"/>
  <c r="U1482" i="12"/>
  <c r="T1482" i="12"/>
  <c r="S1482" i="12"/>
  <c r="R1482" i="12"/>
  <c r="Q1482" i="12"/>
  <c r="P1482" i="12"/>
  <c r="O1482" i="12"/>
  <c r="N1482" i="12"/>
  <c r="M1482" i="12"/>
  <c r="L1482" i="12"/>
  <c r="K1482" i="12"/>
  <c r="J1482" i="12"/>
  <c r="I1482" i="12"/>
  <c r="H1482" i="12"/>
  <c r="G1482" i="12"/>
  <c r="F1482" i="12"/>
  <c r="E1482" i="12"/>
  <c r="D1482" i="12"/>
  <c r="C1482" i="12"/>
  <c r="AC1481" i="12"/>
  <c r="AB1481" i="12"/>
  <c r="AA1481" i="12"/>
  <c r="Z1481" i="12"/>
  <c r="Y1481" i="12"/>
  <c r="X1481" i="12"/>
  <c r="W1481" i="12"/>
  <c r="V1481" i="12"/>
  <c r="U1481" i="12"/>
  <c r="T1481" i="12"/>
  <c r="S1481" i="12"/>
  <c r="R1481" i="12"/>
  <c r="Q1481" i="12"/>
  <c r="P1481" i="12"/>
  <c r="O1481" i="12"/>
  <c r="N1481" i="12"/>
  <c r="M1481" i="12"/>
  <c r="L1481" i="12"/>
  <c r="K1481" i="12"/>
  <c r="J1481" i="12"/>
  <c r="I1481" i="12"/>
  <c r="H1481" i="12"/>
  <c r="G1481" i="12"/>
  <c r="F1481" i="12"/>
  <c r="E1481" i="12"/>
  <c r="D1481" i="12"/>
  <c r="C1481" i="12"/>
  <c r="AC1480" i="12"/>
  <c r="AB1480" i="12"/>
  <c r="AA1480" i="12"/>
  <c r="Z1480" i="12"/>
  <c r="Y1480" i="12"/>
  <c r="X1480" i="12"/>
  <c r="W1480" i="12"/>
  <c r="V1480" i="12"/>
  <c r="U1480" i="12"/>
  <c r="T1480" i="12"/>
  <c r="S1480" i="12"/>
  <c r="R1480" i="12"/>
  <c r="Q1480" i="12"/>
  <c r="P1480" i="12"/>
  <c r="O1480" i="12"/>
  <c r="N1480" i="12"/>
  <c r="M1480" i="12"/>
  <c r="L1480" i="12"/>
  <c r="K1480" i="12"/>
  <c r="J1480" i="12"/>
  <c r="I1480" i="12"/>
  <c r="H1480" i="12"/>
  <c r="G1480" i="12"/>
  <c r="F1480" i="12"/>
  <c r="E1480" i="12"/>
  <c r="D1480" i="12"/>
  <c r="C1480" i="12"/>
  <c r="AC1479" i="12"/>
  <c r="AB1479" i="12"/>
  <c r="AA1479" i="12"/>
  <c r="Z1479" i="12"/>
  <c r="Y1479" i="12"/>
  <c r="X1479" i="12"/>
  <c r="W1479" i="12"/>
  <c r="V1479" i="12"/>
  <c r="U1479" i="12"/>
  <c r="T1479" i="12"/>
  <c r="S1479" i="12"/>
  <c r="R1479" i="12"/>
  <c r="Q1479" i="12"/>
  <c r="P1479" i="12"/>
  <c r="O1479" i="12"/>
  <c r="N1479" i="12"/>
  <c r="M1479" i="12"/>
  <c r="L1479" i="12"/>
  <c r="K1479" i="12"/>
  <c r="J1479" i="12"/>
  <c r="I1479" i="12"/>
  <c r="H1479" i="12"/>
  <c r="G1479" i="12"/>
  <c r="F1479" i="12"/>
  <c r="E1479" i="12"/>
  <c r="D1479" i="12"/>
  <c r="C1479" i="12"/>
  <c r="AC1478" i="12"/>
  <c r="AB1478" i="12"/>
  <c r="AA1478" i="12"/>
  <c r="Z1478" i="12"/>
  <c r="Y1478" i="12"/>
  <c r="X1478" i="12"/>
  <c r="W1478" i="12"/>
  <c r="V1478" i="12"/>
  <c r="U1478" i="12"/>
  <c r="T1478" i="12"/>
  <c r="S1478" i="12"/>
  <c r="R1478" i="12"/>
  <c r="Q1478" i="12"/>
  <c r="P1478" i="12"/>
  <c r="O1478" i="12"/>
  <c r="N1478" i="12"/>
  <c r="M1478" i="12"/>
  <c r="L1478" i="12"/>
  <c r="K1478" i="12"/>
  <c r="J1478" i="12"/>
  <c r="I1478" i="12"/>
  <c r="H1478" i="12"/>
  <c r="G1478" i="12"/>
  <c r="F1478" i="12"/>
  <c r="E1478" i="12"/>
  <c r="D1478" i="12"/>
  <c r="C1478" i="12"/>
  <c r="AC1477" i="12"/>
  <c r="AB1477" i="12"/>
  <c r="AA1477" i="12"/>
  <c r="Z1477" i="12"/>
  <c r="Y1477" i="12"/>
  <c r="X1477" i="12"/>
  <c r="W1477" i="12"/>
  <c r="V1477" i="12"/>
  <c r="U1477" i="12"/>
  <c r="T1477" i="12"/>
  <c r="S1477" i="12"/>
  <c r="R1477" i="12"/>
  <c r="Q1477" i="12"/>
  <c r="P1477" i="12"/>
  <c r="O1477" i="12"/>
  <c r="N1477" i="12"/>
  <c r="M1477" i="12"/>
  <c r="L1477" i="12"/>
  <c r="K1477" i="12"/>
  <c r="J1477" i="12"/>
  <c r="I1477" i="12"/>
  <c r="H1477" i="12"/>
  <c r="G1477" i="12"/>
  <c r="F1477" i="12"/>
  <c r="E1477" i="12"/>
  <c r="D1477" i="12"/>
  <c r="C1477" i="12"/>
  <c r="AC1476" i="12"/>
  <c r="AB1476" i="12"/>
  <c r="AA1476" i="12"/>
  <c r="Z1476" i="12"/>
  <c r="Y1476" i="12"/>
  <c r="X1476" i="12"/>
  <c r="W1476" i="12"/>
  <c r="V1476" i="12"/>
  <c r="U1476" i="12"/>
  <c r="T1476" i="12"/>
  <c r="S1476" i="12"/>
  <c r="R1476" i="12"/>
  <c r="Q1476" i="12"/>
  <c r="P1476" i="12"/>
  <c r="O1476" i="12"/>
  <c r="N1476" i="12"/>
  <c r="M1476" i="12"/>
  <c r="L1476" i="12"/>
  <c r="K1476" i="12"/>
  <c r="J1476" i="12"/>
  <c r="I1476" i="12"/>
  <c r="H1476" i="12"/>
  <c r="G1476" i="12"/>
  <c r="F1476" i="12"/>
  <c r="E1476" i="12"/>
  <c r="D1476" i="12"/>
  <c r="C1476" i="12"/>
  <c r="AC1475" i="12"/>
  <c r="AB1475" i="12"/>
  <c r="AA1475" i="12"/>
  <c r="Z1475" i="12"/>
  <c r="Y1475" i="12"/>
  <c r="X1475" i="12"/>
  <c r="W1475" i="12"/>
  <c r="V1475" i="12"/>
  <c r="U1475" i="12"/>
  <c r="T1475" i="12"/>
  <c r="S1475" i="12"/>
  <c r="R1475" i="12"/>
  <c r="Q1475" i="12"/>
  <c r="P1475" i="12"/>
  <c r="O1475" i="12"/>
  <c r="N1475" i="12"/>
  <c r="M1475" i="12"/>
  <c r="L1475" i="12"/>
  <c r="K1475" i="12"/>
  <c r="J1475" i="12"/>
  <c r="I1475" i="12"/>
  <c r="H1475" i="12"/>
  <c r="G1475" i="12"/>
  <c r="F1475" i="12"/>
  <c r="E1475" i="12"/>
  <c r="D1475" i="12"/>
  <c r="C1475" i="12"/>
  <c r="AC1474" i="12"/>
  <c r="AB1474" i="12"/>
  <c r="AA1474" i="12"/>
  <c r="Z1474" i="12"/>
  <c r="Y1474" i="12"/>
  <c r="X1474" i="12"/>
  <c r="W1474" i="12"/>
  <c r="V1474" i="12"/>
  <c r="U1474" i="12"/>
  <c r="T1474" i="12"/>
  <c r="S1474" i="12"/>
  <c r="R1474" i="12"/>
  <c r="Q1474" i="12"/>
  <c r="P1474" i="12"/>
  <c r="O1474" i="12"/>
  <c r="N1474" i="12"/>
  <c r="M1474" i="12"/>
  <c r="L1474" i="12"/>
  <c r="K1474" i="12"/>
  <c r="J1474" i="12"/>
  <c r="I1474" i="12"/>
  <c r="H1474" i="12"/>
  <c r="G1474" i="12"/>
  <c r="F1474" i="12"/>
  <c r="E1474" i="12"/>
  <c r="D1474" i="12"/>
  <c r="C1474" i="12"/>
  <c r="AC1473" i="12"/>
  <c r="AB1473" i="12"/>
  <c r="AA1473" i="12"/>
  <c r="Z1473" i="12"/>
  <c r="Y1473" i="12"/>
  <c r="X1473" i="12"/>
  <c r="W1473" i="12"/>
  <c r="V1473" i="12"/>
  <c r="U1473" i="12"/>
  <c r="T1473" i="12"/>
  <c r="S1473" i="12"/>
  <c r="R1473" i="12"/>
  <c r="Q1473" i="12"/>
  <c r="P1473" i="12"/>
  <c r="O1473" i="12"/>
  <c r="N1473" i="12"/>
  <c r="M1473" i="12"/>
  <c r="L1473" i="12"/>
  <c r="K1473" i="12"/>
  <c r="J1473" i="12"/>
  <c r="I1473" i="12"/>
  <c r="H1473" i="12"/>
  <c r="G1473" i="12"/>
  <c r="F1473" i="12"/>
  <c r="E1473" i="12"/>
  <c r="D1473" i="12"/>
  <c r="C1473" i="12"/>
  <c r="AC1472" i="12"/>
  <c r="AB1472" i="12"/>
  <c r="AA1472" i="12"/>
  <c r="Z1472" i="12"/>
  <c r="Y1472" i="12"/>
  <c r="X1472" i="12"/>
  <c r="W1472" i="12"/>
  <c r="V1472" i="12"/>
  <c r="U1472" i="12"/>
  <c r="T1472" i="12"/>
  <c r="S1472" i="12"/>
  <c r="R1472" i="12"/>
  <c r="Q1472" i="12"/>
  <c r="P1472" i="12"/>
  <c r="O1472" i="12"/>
  <c r="N1472" i="12"/>
  <c r="M1472" i="12"/>
  <c r="L1472" i="12"/>
  <c r="K1472" i="12"/>
  <c r="J1472" i="12"/>
  <c r="I1472" i="12"/>
  <c r="H1472" i="12"/>
  <c r="G1472" i="12"/>
  <c r="F1472" i="12"/>
  <c r="E1472" i="12"/>
  <c r="D1472" i="12"/>
  <c r="C1472" i="12"/>
  <c r="AC1471" i="12"/>
  <c r="AB1471" i="12"/>
  <c r="AA1471" i="12"/>
  <c r="Z1471" i="12"/>
  <c r="Y1471" i="12"/>
  <c r="X1471" i="12"/>
  <c r="W1471" i="12"/>
  <c r="V1471" i="12"/>
  <c r="U1471" i="12"/>
  <c r="T1471" i="12"/>
  <c r="S1471" i="12"/>
  <c r="R1471" i="12"/>
  <c r="Q1471" i="12"/>
  <c r="P1471" i="12"/>
  <c r="O1471" i="12"/>
  <c r="N1471" i="12"/>
  <c r="M1471" i="12"/>
  <c r="L1471" i="12"/>
  <c r="K1471" i="12"/>
  <c r="J1471" i="12"/>
  <c r="I1471" i="12"/>
  <c r="H1471" i="12"/>
  <c r="G1471" i="12"/>
  <c r="F1471" i="12"/>
  <c r="E1471" i="12"/>
  <c r="D1471" i="12"/>
  <c r="C1471" i="12"/>
  <c r="AC1470" i="12"/>
  <c r="AB1470" i="12"/>
  <c r="AA1470" i="12"/>
  <c r="Z1470" i="12"/>
  <c r="Y1470" i="12"/>
  <c r="X1470" i="12"/>
  <c r="W1470" i="12"/>
  <c r="V1470" i="12"/>
  <c r="U1470" i="12"/>
  <c r="T1470" i="12"/>
  <c r="S1470" i="12"/>
  <c r="R1470" i="12"/>
  <c r="Q1470" i="12"/>
  <c r="P1470" i="12"/>
  <c r="O1470" i="12"/>
  <c r="N1470" i="12"/>
  <c r="M1470" i="12"/>
  <c r="L1470" i="12"/>
  <c r="K1470" i="12"/>
  <c r="J1470" i="12"/>
  <c r="I1470" i="12"/>
  <c r="H1470" i="12"/>
  <c r="G1470" i="12"/>
  <c r="F1470" i="12"/>
  <c r="E1470" i="12"/>
  <c r="D1470" i="12"/>
  <c r="C1470" i="12"/>
  <c r="AC1469" i="12"/>
  <c r="AB1469" i="12"/>
  <c r="AA1469" i="12"/>
  <c r="Z1469" i="12"/>
  <c r="Y1469" i="12"/>
  <c r="X1469" i="12"/>
  <c r="W1469" i="12"/>
  <c r="V1469" i="12"/>
  <c r="U1469" i="12"/>
  <c r="T1469" i="12"/>
  <c r="S1469" i="12"/>
  <c r="R1469" i="12"/>
  <c r="Q1469" i="12"/>
  <c r="P1469" i="12"/>
  <c r="O1469" i="12"/>
  <c r="N1469" i="12"/>
  <c r="M1469" i="12"/>
  <c r="L1469" i="12"/>
  <c r="K1469" i="12"/>
  <c r="J1469" i="12"/>
  <c r="I1469" i="12"/>
  <c r="H1469" i="12"/>
  <c r="G1469" i="12"/>
  <c r="F1469" i="12"/>
  <c r="E1469" i="12"/>
  <c r="D1469" i="12"/>
  <c r="C1469" i="12"/>
  <c r="AC1468" i="12"/>
  <c r="AB1468" i="12"/>
  <c r="AA1468" i="12"/>
  <c r="Z1468" i="12"/>
  <c r="Y1468" i="12"/>
  <c r="X1468" i="12"/>
  <c r="W1468" i="12"/>
  <c r="V1468" i="12"/>
  <c r="U1468" i="12"/>
  <c r="T1468" i="12"/>
  <c r="S1468" i="12"/>
  <c r="R1468" i="12"/>
  <c r="Q1468" i="12"/>
  <c r="P1468" i="12"/>
  <c r="O1468" i="12"/>
  <c r="N1468" i="12"/>
  <c r="M1468" i="12"/>
  <c r="L1468" i="12"/>
  <c r="K1468" i="12"/>
  <c r="J1468" i="12"/>
  <c r="I1468" i="12"/>
  <c r="H1468" i="12"/>
  <c r="G1468" i="12"/>
  <c r="F1468" i="12"/>
  <c r="E1468" i="12"/>
  <c r="D1468" i="12"/>
  <c r="C1468" i="12"/>
  <c r="AC1467" i="12"/>
  <c r="AB1467" i="12"/>
  <c r="AA1467" i="12"/>
  <c r="Z1467" i="12"/>
  <c r="Y1467" i="12"/>
  <c r="X1467" i="12"/>
  <c r="W1467" i="12"/>
  <c r="V1467" i="12"/>
  <c r="U1467" i="12"/>
  <c r="T1467" i="12"/>
  <c r="S1467" i="12"/>
  <c r="R1467" i="12"/>
  <c r="Q1467" i="12"/>
  <c r="P1467" i="12"/>
  <c r="O1467" i="12"/>
  <c r="N1467" i="12"/>
  <c r="M1467" i="12"/>
  <c r="L1467" i="12"/>
  <c r="K1467" i="12"/>
  <c r="J1467" i="12"/>
  <c r="I1467" i="12"/>
  <c r="H1467" i="12"/>
  <c r="G1467" i="12"/>
  <c r="F1467" i="12"/>
  <c r="E1467" i="12"/>
  <c r="D1467" i="12"/>
  <c r="C1467" i="12"/>
  <c r="AC1466" i="12"/>
  <c r="AB1466" i="12"/>
  <c r="AA1466" i="12"/>
  <c r="Z1466" i="12"/>
  <c r="Y1466" i="12"/>
  <c r="X1466" i="12"/>
  <c r="W1466" i="12"/>
  <c r="V1466" i="12"/>
  <c r="U1466" i="12"/>
  <c r="T1466" i="12"/>
  <c r="S1466" i="12"/>
  <c r="R1466" i="12"/>
  <c r="Q1466" i="12"/>
  <c r="P1466" i="12"/>
  <c r="O1466" i="12"/>
  <c r="N1466" i="12"/>
  <c r="M1466" i="12"/>
  <c r="L1466" i="12"/>
  <c r="K1466" i="12"/>
  <c r="J1466" i="12"/>
  <c r="I1466" i="12"/>
  <c r="H1466" i="12"/>
  <c r="G1466" i="12"/>
  <c r="F1466" i="12"/>
  <c r="E1466" i="12"/>
  <c r="D1466" i="12"/>
  <c r="C1466" i="12"/>
  <c r="AC1465" i="12"/>
  <c r="AB1465" i="12"/>
  <c r="AA1465" i="12"/>
  <c r="Z1465" i="12"/>
  <c r="Y1465" i="12"/>
  <c r="X1465" i="12"/>
  <c r="W1465" i="12"/>
  <c r="V1465" i="12"/>
  <c r="U1465" i="12"/>
  <c r="T1465" i="12"/>
  <c r="S1465" i="12"/>
  <c r="R1465" i="12"/>
  <c r="Q1465" i="12"/>
  <c r="P1465" i="12"/>
  <c r="O1465" i="12"/>
  <c r="N1465" i="12"/>
  <c r="M1465" i="12"/>
  <c r="L1465" i="12"/>
  <c r="K1465" i="12"/>
  <c r="J1465" i="12"/>
  <c r="I1465" i="12"/>
  <c r="H1465" i="12"/>
  <c r="G1465" i="12"/>
  <c r="F1465" i="12"/>
  <c r="E1465" i="12"/>
  <c r="D1465" i="12"/>
  <c r="C1465" i="12"/>
  <c r="AC1464" i="12"/>
  <c r="AB1464" i="12"/>
  <c r="AA1464" i="12"/>
  <c r="Z1464" i="12"/>
  <c r="Y1464" i="12"/>
  <c r="X1464" i="12"/>
  <c r="W1464" i="12"/>
  <c r="V1464" i="12"/>
  <c r="U1464" i="12"/>
  <c r="T1464" i="12"/>
  <c r="S1464" i="12"/>
  <c r="R1464" i="12"/>
  <c r="Q1464" i="12"/>
  <c r="P1464" i="12"/>
  <c r="O1464" i="12"/>
  <c r="N1464" i="12"/>
  <c r="M1464" i="12"/>
  <c r="L1464" i="12"/>
  <c r="K1464" i="12"/>
  <c r="J1464" i="12"/>
  <c r="I1464" i="12"/>
  <c r="H1464" i="12"/>
  <c r="G1464" i="12"/>
  <c r="F1464" i="12"/>
  <c r="E1464" i="12"/>
  <c r="D1464" i="12"/>
  <c r="C1464" i="12"/>
  <c r="AC1463" i="12"/>
  <c r="AB1463" i="12"/>
  <c r="AA1463" i="12"/>
  <c r="Z1463" i="12"/>
  <c r="Y1463" i="12"/>
  <c r="X1463" i="12"/>
  <c r="W1463" i="12"/>
  <c r="V1463" i="12"/>
  <c r="U1463" i="12"/>
  <c r="T1463" i="12"/>
  <c r="S1463" i="12"/>
  <c r="R1463" i="12"/>
  <c r="Q1463" i="12"/>
  <c r="P1463" i="12"/>
  <c r="O1463" i="12"/>
  <c r="N1463" i="12"/>
  <c r="M1463" i="12"/>
  <c r="L1463" i="12"/>
  <c r="K1463" i="12"/>
  <c r="J1463" i="12"/>
  <c r="I1463" i="12"/>
  <c r="H1463" i="12"/>
  <c r="G1463" i="12"/>
  <c r="F1463" i="12"/>
  <c r="E1463" i="12"/>
  <c r="D1463" i="12"/>
  <c r="C1463" i="12"/>
  <c r="AC1462" i="12"/>
  <c r="AB1462" i="12"/>
  <c r="AA1462" i="12"/>
  <c r="Z1462" i="12"/>
  <c r="Y1462" i="12"/>
  <c r="X1462" i="12"/>
  <c r="W1462" i="12"/>
  <c r="V1462" i="12"/>
  <c r="U1462" i="12"/>
  <c r="T1462" i="12"/>
  <c r="S1462" i="12"/>
  <c r="R1462" i="12"/>
  <c r="Q1462" i="12"/>
  <c r="P1462" i="12"/>
  <c r="O1462" i="12"/>
  <c r="N1462" i="12"/>
  <c r="M1462" i="12"/>
  <c r="L1462" i="12"/>
  <c r="K1462" i="12"/>
  <c r="J1462" i="12"/>
  <c r="I1462" i="12"/>
  <c r="H1462" i="12"/>
  <c r="G1462" i="12"/>
  <c r="F1462" i="12"/>
  <c r="E1462" i="12"/>
  <c r="D1462" i="12"/>
  <c r="C1462" i="12"/>
  <c r="AC1461" i="12"/>
  <c r="AB1461" i="12"/>
  <c r="AA1461" i="12"/>
  <c r="Z1461" i="12"/>
  <c r="Y1461" i="12"/>
  <c r="X1461" i="12"/>
  <c r="W1461" i="12"/>
  <c r="V1461" i="12"/>
  <c r="U1461" i="12"/>
  <c r="T1461" i="12"/>
  <c r="S1461" i="12"/>
  <c r="R1461" i="12"/>
  <c r="Q1461" i="12"/>
  <c r="P1461" i="12"/>
  <c r="O1461" i="12"/>
  <c r="N1461" i="12"/>
  <c r="M1461" i="12"/>
  <c r="L1461" i="12"/>
  <c r="K1461" i="12"/>
  <c r="J1461" i="12"/>
  <c r="I1461" i="12"/>
  <c r="H1461" i="12"/>
  <c r="G1461" i="12"/>
  <c r="F1461" i="12"/>
  <c r="E1461" i="12"/>
  <c r="D1461" i="12"/>
  <c r="C1461" i="12"/>
  <c r="AC1460" i="12"/>
  <c r="AB1460" i="12"/>
  <c r="AA1460" i="12"/>
  <c r="Z1460" i="12"/>
  <c r="Y1460" i="12"/>
  <c r="X1460" i="12"/>
  <c r="W1460" i="12"/>
  <c r="V1460" i="12"/>
  <c r="U1460" i="12"/>
  <c r="T1460" i="12"/>
  <c r="S1460" i="12"/>
  <c r="R1460" i="12"/>
  <c r="Q1460" i="12"/>
  <c r="P1460" i="12"/>
  <c r="O1460" i="12"/>
  <c r="N1460" i="12"/>
  <c r="M1460" i="12"/>
  <c r="L1460" i="12"/>
  <c r="K1460" i="12"/>
  <c r="J1460" i="12"/>
  <c r="I1460" i="12"/>
  <c r="H1460" i="12"/>
  <c r="G1460" i="12"/>
  <c r="F1460" i="12"/>
  <c r="E1460" i="12"/>
  <c r="D1460" i="12"/>
  <c r="C1460" i="12"/>
  <c r="AC1459" i="12"/>
  <c r="AB1459" i="12"/>
  <c r="AA1459" i="12"/>
  <c r="Z1459" i="12"/>
  <c r="Y1459" i="12"/>
  <c r="X1459" i="12"/>
  <c r="W1459" i="12"/>
  <c r="V1459" i="12"/>
  <c r="U1459" i="12"/>
  <c r="T1459" i="12"/>
  <c r="S1459" i="12"/>
  <c r="R1459" i="12"/>
  <c r="Q1459" i="12"/>
  <c r="P1459" i="12"/>
  <c r="O1459" i="12"/>
  <c r="N1459" i="12"/>
  <c r="M1459" i="12"/>
  <c r="L1459" i="12"/>
  <c r="K1459" i="12"/>
  <c r="J1459" i="12"/>
  <c r="I1459" i="12"/>
  <c r="H1459" i="12"/>
  <c r="G1459" i="12"/>
  <c r="F1459" i="12"/>
  <c r="E1459" i="12"/>
  <c r="D1459" i="12"/>
  <c r="C1459" i="12"/>
  <c r="AC1458" i="12"/>
  <c r="AB1458" i="12"/>
  <c r="AA1458" i="12"/>
  <c r="Z1458" i="12"/>
  <c r="Y1458" i="12"/>
  <c r="X1458" i="12"/>
  <c r="W1458" i="12"/>
  <c r="V1458" i="12"/>
  <c r="U1458" i="12"/>
  <c r="T1458" i="12"/>
  <c r="S1458" i="12"/>
  <c r="R1458" i="12"/>
  <c r="Q1458" i="12"/>
  <c r="P1458" i="12"/>
  <c r="O1458" i="12"/>
  <c r="N1458" i="12"/>
  <c r="M1458" i="12"/>
  <c r="L1458" i="12"/>
  <c r="K1458" i="12"/>
  <c r="J1458" i="12"/>
  <c r="I1458" i="12"/>
  <c r="H1458" i="12"/>
  <c r="G1458" i="12"/>
  <c r="F1458" i="12"/>
  <c r="E1458" i="12"/>
  <c r="D1458" i="12"/>
  <c r="C1458" i="12"/>
  <c r="AC1457" i="12"/>
  <c r="AB1457" i="12"/>
  <c r="AA1457" i="12"/>
  <c r="Z1457" i="12"/>
  <c r="Y1457" i="12"/>
  <c r="X1457" i="12"/>
  <c r="W1457" i="12"/>
  <c r="V1457" i="12"/>
  <c r="U1457" i="12"/>
  <c r="T1457" i="12"/>
  <c r="S1457" i="12"/>
  <c r="R1457" i="12"/>
  <c r="Q1457" i="12"/>
  <c r="P1457" i="12"/>
  <c r="O1457" i="12"/>
  <c r="N1457" i="12"/>
  <c r="M1457" i="12"/>
  <c r="L1457" i="12"/>
  <c r="K1457" i="12"/>
  <c r="J1457" i="12"/>
  <c r="I1457" i="12"/>
  <c r="H1457" i="12"/>
  <c r="G1457" i="12"/>
  <c r="F1457" i="12"/>
  <c r="E1457" i="12"/>
  <c r="D1457" i="12"/>
  <c r="C1457" i="12"/>
  <c r="AC1456" i="12"/>
  <c r="AB1456" i="12"/>
  <c r="AA1456" i="12"/>
  <c r="Z1456" i="12"/>
  <c r="Y1456" i="12"/>
  <c r="X1456" i="12"/>
  <c r="W1456" i="12"/>
  <c r="V1456" i="12"/>
  <c r="U1456" i="12"/>
  <c r="T1456" i="12"/>
  <c r="S1456" i="12"/>
  <c r="R1456" i="12"/>
  <c r="Q1456" i="12"/>
  <c r="P1456" i="12"/>
  <c r="O1456" i="12"/>
  <c r="N1456" i="12"/>
  <c r="M1456" i="12"/>
  <c r="L1456" i="12"/>
  <c r="K1456" i="12"/>
  <c r="J1456" i="12"/>
  <c r="I1456" i="12"/>
  <c r="H1456" i="12"/>
  <c r="G1456" i="12"/>
  <c r="F1456" i="12"/>
  <c r="E1456" i="12"/>
  <c r="D1456" i="12"/>
  <c r="C1456" i="12"/>
  <c r="AC1455" i="12"/>
  <c r="AB1455" i="12"/>
  <c r="AA1455" i="12"/>
  <c r="Z1455" i="12"/>
  <c r="Y1455" i="12"/>
  <c r="X1455" i="12"/>
  <c r="W1455" i="12"/>
  <c r="V1455" i="12"/>
  <c r="U1455" i="12"/>
  <c r="T1455" i="12"/>
  <c r="S1455" i="12"/>
  <c r="R1455" i="12"/>
  <c r="Q1455" i="12"/>
  <c r="P1455" i="12"/>
  <c r="O1455" i="12"/>
  <c r="N1455" i="12"/>
  <c r="M1455" i="12"/>
  <c r="L1455" i="12"/>
  <c r="K1455" i="12"/>
  <c r="J1455" i="12"/>
  <c r="I1455" i="12"/>
  <c r="H1455" i="12"/>
  <c r="G1455" i="12"/>
  <c r="F1455" i="12"/>
  <c r="E1455" i="12"/>
  <c r="D1455" i="12"/>
  <c r="C1455" i="12"/>
  <c r="AC1454" i="12"/>
  <c r="AB1454" i="12"/>
  <c r="AA1454" i="12"/>
  <c r="Z1454" i="12"/>
  <c r="Y1454" i="12"/>
  <c r="X1454" i="12"/>
  <c r="W1454" i="12"/>
  <c r="V1454" i="12"/>
  <c r="U1454" i="12"/>
  <c r="T1454" i="12"/>
  <c r="S1454" i="12"/>
  <c r="R1454" i="12"/>
  <c r="Q1454" i="12"/>
  <c r="P1454" i="12"/>
  <c r="O1454" i="12"/>
  <c r="N1454" i="12"/>
  <c r="M1454" i="12"/>
  <c r="L1454" i="12"/>
  <c r="K1454" i="12"/>
  <c r="J1454" i="12"/>
  <c r="I1454" i="12"/>
  <c r="H1454" i="12"/>
  <c r="G1454" i="12"/>
  <c r="F1454" i="12"/>
  <c r="E1454" i="12"/>
  <c r="D1454" i="12"/>
  <c r="C1454" i="12"/>
  <c r="AC1453" i="12"/>
  <c r="AB1453" i="12"/>
  <c r="AA1453" i="12"/>
  <c r="Z1453" i="12"/>
  <c r="Y1453" i="12"/>
  <c r="X1453" i="12"/>
  <c r="W1453" i="12"/>
  <c r="V1453" i="12"/>
  <c r="U1453" i="12"/>
  <c r="T1453" i="12"/>
  <c r="S1453" i="12"/>
  <c r="R1453" i="12"/>
  <c r="Q1453" i="12"/>
  <c r="P1453" i="12"/>
  <c r="O1453" i="12"/>
  <c r="N1453" i="12"/>
  <c r="M1453" i="12"/>
  <c r="L1453" i="12"/>
  <c r="K1453" i="12"/>
  <c r="J1453" i="12"/>
  <c r="I1453" i="12"/>
  <c r="H1453" i="12"/>
  <c r="G1453" i="12"/>
  <c r="F1453" i="12"/>
  <c r="E1453" i="12"/>
  <c r="D1453" i="12"/>
  <c r="C1453" i="12"/>
  <c r="AC1452" i="12"/>
  <c r="AB1452" i="12"/>
  <c r="AA1452" i="12"/>
  <c r="Z1452" i="12"/>
  <c r="Y1452" i="12"/>
  <c r="X1452" i="12"/>
  <c r="W1452" i="12"/>
  <c r="V1452" i="12"/>
  <c r="U1452" i="12"/>
  <c r="T1452" i="12"/>
  <c r="S1452" i="12"/>
  <c r="R1452" i="12"/>
  <c r="Q1452" i="12"/>
  <c r="P1452" i="12"/>
  <c r="O1452" i="12"/>
  <c r="N1452" i="12"/>
  <c r="M1452" i="12"/>
  <c r="L1452" i="12"/>
  <c r="K1452" i="12"/>
  <c r="J1452" i="12"/>
  <c r="I1452" i="12"/>
  <c r="H1452" i="12"/>
  <c r="G1452" i="12"/>
  <c r="F1452" i="12"/>
  <c r="E1452" i="12"/>
  <c r="D1452" i="12"/>
  <c r="C1452" i="12"/>
  <c r="AC1451" i="12"/>
  <c r="AB1451" i="12"/>
  <c r="AA1451" i="12"/>
  <c r="Z1451" i="12"/>
  <c r="Y1451" i="12"/>
  <c r="X1451" i="12"/>
  <c r="W1451" i="12"/>
  <c r="V1451" i="12"/>
  <c r="U1451" i="12"/>
  <c r="T1451" i="12"/>
  <c r="S1451" i="12"/>
  <c r="R1451" i="12"/>
  <c r="Q1451" i="12"/>
  <c r="P1451" i="12"/>
  <c r="O1451" i="12"/>
  <c r="N1451" i="12"/>
  <c r="M1451" i="12"/>
  <c r="L1451" i="12"/>
  <c r="K1451" i="12"/>
  <c r="J1451" i="12"/>
  <c r="I1451" i="12"/>
  <c r="H1451" i="12"/>
  <c r="G1451" i="12"/>
  <c r="F1451" i="12"/>
  <c r="E1451" i="12"/>
  <c r="D1451" i="12"/>
  <c r="C1451" i="12"/>
  <c r="AC1450" i="12"/>
  <c r="AB1450" i="12"/>
  <c r="AA1450" i="12"/>
  <c r="Z1450" i="12"/>
  <c r="Y1450" i="12"/>
  <c r="X1450" i="12"/>
  <c r="W1450" i="12"/>
  <c r="V1450" i="12"/>
  <c r="U1450" i="12"/>
  <c r="T1450" i="12"/>
  <c r="S1450" i="12"/>
  <c r="R1450" i="12"/>
  <c r="Q1450" i="12"/>
  <c r="P1450" i="12"/>
  <c r="O1450" i="12"/>
  <c r="N1450" i="12"/>
  <c r="M1450" i="12"/>
  <c r="L1450" i="12"/>
  <c r="K1450" i="12"/>
  <c r="J1450" i="12"/>
  <c r="I1450" i="12"/>
  <c r="H1450" i="12"/>
  <c r="G1450" i="12"/>
  <c r="F1450" i="12"/>
  <c r="E1450" i="12"/>
  <c r="D1450" i="12"/>
  <c r="C1450" i="12"/>
  <c r="AC1449" i="12"/>
  <c r="AB1449" i="12"/>
  <c r="AA1449" i="12"/>
  <c r="Z1449" i="12"/>
  <c r="Y1449" i="12"/>
  <c r="X1449" i="12"/>
  <c r="W1449" i="12"/>
  <c r="V1449" i="12"/>
  <c r="U1449" i="12"/>
  <c r="T1449" i="12"/>
  <c r="S1449" i="12"/>
  <c r="R1449" i="12"/>
  <c r="Q1449" i="12"/>
  <c r="P1449" i="12"/>
  <c r="O1449" i="12"/>
  <c r="N1449" i="12"/>
  <c r="M1449" i="12"/>
  <c r="L1449" i="12"/>
  <c r="K1449" i="12"/>
  <c r="J1449" i="12"/>
  <c r="I1449" i="12"/>
  <c r="H1449" i="12"/>
  <c r="G1449" i="12"/>
  <c r="F1449" i="12"/>
  <c r="E1449" i="12"/>
  <c r="D1449" i="12"/>
  <c r="C1449" i="12"/>
  <c r="AC1448" i="12"/>
  <c r="AB1448" i="12"/>
  <c r="AA1448" i="12"/>
  <c r="Z1448" i="12"/>
  <c r="Y1448" i="12"/>
  <c r="X1448" i="12"/>
  <c r="W1448" i="12"/>
  <c r="V1448" i="12"/>
  <c r="U1448" i="12"/>
  <c r="T1448" i="12"/>
  <c r="S1448" i="12"/>
  <c r="R1448" i="12"/>
  <c r="Q1448" i="12"/>
  <c r="P1448" i="12"/>
  <c r="O1448" i="12"/>
  <c r="N1448" i="12"/>
  <c r="M1448" i="12"/>
  <c r="L1448" i="12"/>
  <c r="K1448" i="12"/>
  <c r="J1448" i="12"/>
  <c r="I1448" i="12"/>
  <c r="H1448" i="12"/>
  <c r="G1448" i="12"/>
  <c r="F1448" i="12"/>
  <c r="E1448" i="12"/>
  <c r="D1448" i="12"/>
  <c r="C1448" i="12"/>
  <c r="AC1447" i="12"/>
  <c r="AB1447" i="12"/>
  <c r="AA1447" i="12"/>
  <c r="Z1447" i="12"/>
  <c r="Y1447" i="12"/>
  <c r="X1447" i="12"/>
  <c r="W1447" i="12"/>
  <c r="V1447" i="12"/>
  <c r="U1447" i="12"/>
  <c r="T1447" i="12"/>
  <c r="S1447" i="12"/>
  <c r="R1447" i="12"/>
  <c r="Q1447" i="12"/>
  <c r="P1447" i="12"/>
  <c r="O1447" i="12"/>
  <c r="N1447" i="12"/>
  <c r="M1447" i="12"/>
  <c r="L1447" i="12"/>
  <c r="K1447" i="12"/>
  <c r="J1447" i="12"/>
  <c r="I1447" i="12"/>
  <c r="H1447" i="12"/>
  <c r="G1447" i="12"/>
  <c r="F1447" i="12"/>
  <c r="E1447" i="12"/>
  <c r="D1447" i="12"/>
  <c r="C1447" i="12"/>
  <c r="AC1446" i="12"/>
  <c r="AB1446" i="12"/>
  <c r="AA1446" i="12"/>
  <c r="Z1446" i="12"/>
  <c r="Y1446" i="12"/>
  <c r="X1446" i="12"/>
  <c r="W1446" i="12"/>
  <c r="V1446" i="12"/>
  <c r="U1446" i="12"/>
  <c r="T1446" i="12"/>
  <c r="S1446" i="12"/>
  <c r="R1446" i="12"/>
  <c r="Q1446" i="12"/>
  <c r="P1446" i="12"/>
  <c r="O1446" i="12"/>
  <c r="N1446" i="12"/>
  <c r="M1446" i="12"/>
  <c r="L1446" i="12"/>
  <c r="K1446" i="12"/>
  <c r="J1446" i="12"/>
  <c r="I1446" i="12"/>
  <c r="H1446" i="12"/>
  <c r="G1446" i="12"/>
  <c r="F1446" i="12"/>
  <c r="E1446" i="12"/>
  <c r="D1446" i="12"/>
  <c r="C1446" i="12"/>
  <c r="AC1445" i="12"/>
  <c r="AB1445" i="12"/>
  <c r="AA1445" i="12"/>
  <c r="Z1445" i="12"/>
  <c r="Y1445" i="12"/>
  <c r="X1445" i="12"/>
  <c r="W1445" i="12"/>
  <c r="V1445" i="12"/>
  <c r="U1445" i="12"/>
  <c r="T1445" i="12"/>
  <c r="S1445" i="12"/>
  <c r="R1445" i="12"/>
  <c r="Q1445" i="12"/>
  <c r="P1445" i="12"/>
  <c r="O1445" i="12"/>
  <c r="N1445" i="12"/>
  <c r="M1445" i="12"/>
  <c r="L1445" i="12"/>
  <c r="K1445" i="12"/>
  <c r="J1445" i="12"/>
  <c r="I1445" i="12"/>
  <c r="H1445" i="12"/>
  <c r="G1445" i="12"/>
  <c r="F1445" i="12"/>
  <c r="E1445" i="12"/>
  <c r="D1445" i="12"/>
  <c r="C1445" i="12"/>
  <c r="AC1444" i="12"/>
  <c r="AB1444" i="12"/>
  <c r="AA1444" i="12"/>
  <c r="Z1444" i="12"/>
  <c r="Y1444" i="12"/>
  <c r="X1444" i="12"/>
  <c r="W1444" i="12"/>
  <c r="V1444" i="12"/>
  <c r="U1444" i="12"/>
  <c r="T1444" i="12"/>
  <c r="S1444" i="12"/>
  <c r="R1444" i="12"/>
  <c r="Q1444" i="12"/>
  <c r="P1444" i="12"/>
  <c r="O1444" i="12"/>
  <c r="N1444" i="12"/>
  <c r="M1444" i="12"/>
  <c r="L1444" i="12"/>
  <c r="K1444" i="12"/>
  <c r="J1444" i="12"/>
  <c r="I1444" i="12"/>
  <c r="H1444" i="12"/>
  <c r="G1444" i="12"/>
  <c r="F1444" i="12"/>
  <c r="E1444" i="12"/>
  <c r="D1444" i="12"/>
  <c r="C1444" i="12"/>
  <c r="AC1443" i="12"/>
  <c r="AB1443" i="12"/>
  <c r="AA1443" i="12"/>
  <c r="Z1443" i="12"/>
  <c r="Y1443" i="12"/>
  <c r="X1443" i="12"/>
  <c r="W1443" i="12"/>
  <c r="V1443" i="12"/>
  <c r="U1443" i="12"/>
  <c r="T1443" i="12"/>
  <c r="S1443" i="12"/>
  <c r="R1443" i="12"/>
  <c r="Q1443" i="12"/>
  <c r="P1443" i="12"/>
  <c r="O1443" i="12"/>
  <c r="N1443" i="12"/>
  <c r="M1443" i="12"/>
  <c r="L1443" i="12"/>
  <c r="K1443" i="12"/>
  <c r="J1443" i="12"/>
  <c r="I1443" i="12"/>
  <c r="H1443" i="12"/>
  <c r="G1443" i="12"/>
  <c r="F1443" i="12"/>
  <c r="E1443" i="12"/>
  <c r="D1443" i="12"/>
  <c r="C1443" i="12"/>
  <c r="AC1442" i="12"/>
  <c r="AB1442" i="12"/>
  <c r="AA1442" i="12"/>
  <c r="Z1442" i="12"/>
  <c r="Y1442" i="12"/>
  <c r="X1442" i="12"/>
  <c r="W1442" i="12"/>
  <c r="V1442" i="12"/>
  <c r="U1442" i="12"/>
  <c r="T1442" i="12"/>
  <c r="S1442" i="12"/>
  <c r="R1442" i="12"/>
  <c r="Q1442" i="12"/>
  <c r="P1442" i="12"/>
  <c r="O1442" i="12"/>
  <c r="N1442" i="12"/>
  <c r="M1442" i="12"/>
  <c r="L1442" i="12"/>
  <c r="K1442" i="12"/>
  <c r="J1442" i="12"/>
  <c r="I1442" i="12"/>
  <c r="H1442" i="12"/>
  <c r="G1442" i="12"/>
  <c r="F1442" i="12"/>
  <c r="E1442" i="12"/>
  <c r="D1442" i="12"/>
  <c r="C1442" i="12"/>
  <c r="AC1441" i="12"/>
  <c r="AB1441" i="12"/>
  <c r="AA1441" i="12"/>
  <c r="Z1441" i="12"/>
  <c r="Y1441" i="12"/>
  <c r="X1441" i="12"/>
  <c r="W1441" i="12"/>
  <c r="V1441" i="12"/>
  <c r="U1441" i="12"/>
  <c r="T1441" i="12"/>
  <c r="S1441" i="12"/>
  <c r="R1441" i="12"/>
  <c r="Q1441" i="12"/>
  <c r="P1441" i="12"/>
  <c r="O1441" i="12"/>
  <c r="N1441" i="12"/>
  <c r="M1441" i="12"/>
  <c r="L1441" i="12"/>
  <c r="K1441" i="12"/>
  <c r="J1441" i="12"/>
  <c r="I1441" i="12"/>
  <c r="H1441" i="12"/>
  <c r="G1441" i="12"/>
  <c r="F1441" i="12"/>
  <c r="E1441" i="12"/>
  <c r="D1441" i="12"/>
  <c r="C1441" i="12"/>
  <c r="AC1440" i="12"/>
  <c r="AB1440" i="12"/>
  <c r="AA1440" i="12"/>
  <c r="Z1440" i="12"/>
  <c r="Y1440" i="12"/>
  <c r="X1440" i="12"/>
  <c r="W1440" i="12"/>
  <c r="V1440" i="12"/>
  <c r="U1440" i="12"/>
  <c r="T1440" i="12"/>
  <c r="S1440" i="12"/>
  <c r="R1440" i="12"/>
  <c r="Q1440" i="12"/>
  <c r="P1440" i="12"/>
  <c r="O1440" i="12"/>
  <c r="N1440" i="12"/>
  <c r="M1440" i="12"/>
  <c r="L1440" i="12"/>
  <c r="K1440" i="12"/>
  <c r="J1440" i="12"/>
  <c r="I1440" i="12"/>
  <c r="H1440" i="12"/>
  <c r="G1440" i="12"/>
  <c r="F1440" i="12"/>
  <c r="E1440" i="12"/>
  <c r="D1440" i="12"/>
  <c r="C1440" i="12"/>
  <c r="AC1439" i="12"/>
  <c r="AB1439" i="12"/>
  <c r="AA1439" i="12"/>
  <c r="Z1439" i="12"/>
  <c r="Y1439" i="12"/>
  <c r="X1439" i="12"/>
  <c r="W1439" i="12"/>
  <c r="V1439" i="12"/>
  <c r="U1439" i="12"/>
  <c r="T1439" i="12"/>
  <c r="S1439" i="12"/>
  <c r="R1439" i="12"/>
  <c r="Q1439" i="12"/>
  <c r="P1439" i="12"/>
  <c r="O1439" i="12"/>
  <c r="N1439" i="12"/>
  <c r="M1439" i="12"/>
  <c r="L1439" i="12"/>
  <c r="K1439" i="12"/>
  <c r="J1439" i="12"/>
  <c r="I1439" i="12"/>
  <c r="H1439" i="12"/>
  <c r="G1439" i="12"/>
  <c r="F1439" i="12"/>
  <c r="E1439" i="12"/>
  <c r="D1439" i="12"/>
  <c r="C1439" i="12"/>
  <c r="AC1438" i="12"/>
  <c r="AB1438" i="12"/>
  <c r="AA1438" i="12"/>
  <c r="Z1438" i="12"/>
  <c r="Y1438" i="12"/>
  <c r="X1438" i="12"/>
  <c r="W1438" i="12"/>
  <c r="V1438" i="12"/>
  <c r="U1438" i="12"/>
  <c r="T1438" i="12"/>
  <c r="S1438" i="12"/>
  <c r="R1438" i="12"/>
  <c r="Q1438" i="12"/>
  <c r="P1438" i="12"/>
  <c r="O1438" i="12"/>
  <c r="N1438" i="12"/>
  <c r="M1438" i="12"/>
  <c r="L1438" i="12"/>
  <c r="K1438" i="12"/>
  <c r="J1438" i="12"/>
  <c r="I1438" i="12"/>
  <c r="H1438" i="12"/>
  <c r="G1438" i="12"/>
  <c r="F1438" i="12"/>
  <c r="E1438" i="12"/>
  <c r="D1438" i="12"/>
  <c r="C1438" i="12"/>
  <c r="AC1437" i="12"/>
  <c r="AB1437" i="12"/>
  <c r="AA1437" i="12"/>
  <c r="Z1437" i="12"/>
  <c r="Y1437" i="12"/>
  <c r="X1437" i="12"/>
  <c r="W1437" i="12"/>
  <c r="V1437" i="12"/>
  <c r="U1437" i="12"/>
  <c r="T1437" i="12"/>
  <c r="S1437" i="12"/>
  <c r="R1437" i="12"/>
  <c r="Q1437" i="12"/>
  <c r="P1437" i="12"/>
  <c r="O1437" i="12"/>
  <c r="N1437" i="12"/>
  <c r="M1437" i="12"/>
  <c r="L1437" i="12"/>
  <c r="K1437" i="12"/>
  <c r="J1437" i="12"/>
  <c r="I1437" i="12"/>
  <c r="H1437" i="12"/>
  <c r="G1437" i="12"/>
  <c r="F1437" i="12"/>
  <c r="E1437" i="12"/>
  <c r="D1437" i="12"/>
  <c r="C1437" i="12"/>
  <c r="AC1436" i="12"/>
  <c r="AB1436" i="12"/>
  <c r="AA1436" i="12"/>
  <c r="Z1436" i="12"/>
  <c r="Y1436" i="12"/>
  <c r="X1436" i="12"/>
  <c r="W1436" i="12"/>
  <c r="V1436" i="12"/>
  <c r="U1436" i="12"/>
  <c r="T1436" i="12"/>
  <c r="S1436" i="12"/>
  <c r="R1436" i="12"/>
  <c r="Q1436" i="12"/>
  <c r="P1436" i="12"/>
  <c r="O1436" i="12"/>
  <c r="N1436" i="12"/>
  <c r="M1436" i="12"/>
  <c r="L1436" i="12"/>
  <c r="K1436" i="12"/>
  <c r="J1436" i="12"/>
  <c r="I1436" i="12"/>
  <c r="H1436" i="12"/>
  <c r="G1436" i="12"/>
  <c r="F1436" i="12"/>
  <c r="E1436" i="12"/>
  <c r="D1436" i="12"/>
  <c r="C1436" i="12"/>
  <c r="AC1435" i="12"/>
  <c r="AB1435" i="12"/>
  <c r="AA1435" i="12"/>
  <c r="Z1435" i="12"/>
  <c r="Y1435" i="12"/>
  <c r="X1435" i="12"/>
  <c r="W1435" i="12"/>
  <c r="V1435" i="12"/>
  <c r="U1435" i="12"/>
  <c r="T1435" i="12"/>
  <c r="S1435" i="12"/>
  <c r="R1435" i="12"/>
  <c r="Q1435" i="12"/>
  <c r="P1435" i="12"/>
  <c r="O1435" i="12"/>
  <c r="N1435" i="12"/>
  <c r="M1435" i="12"/>
  <c r="L1435" i="12"/>
  <c r="K1435" i="12"/>
  <c r="J1435" i="12"/>
  <c r="I1435" i="12"/>
  <c r="H1435" i="12"/>
  <c r="G1435" i="12"/>
  <c r="F1435" i="12"/>
  <c r="E1435" i="12"/>
  <c r="D1435" i="12"/>
  <c r="C1435" i="12"/>
  <c r="AC1434" i="12"/>
  <c r="AB1434" i="12"/>
  <c r="AA1434" i="12"/>
  <c r="Z1434" i="12"/>
  <c r="Y1434" i="12"/>
  <c r="X1434" i="12"/>
  <c r="W1434" i="12"/>
  <c r="V1434" i="12"/>
  <c r="U1434" i="12"/>
  <c r="T1434" i="12"/>
  <c r="S1434" i="12"/>
  <c r="R1434" i="12"/>
  <c r="Q1434" i="12"/>
  <c r="P1434" i="12"/>
  <c r="O1434" i="12"/>
  <c r="N1434" i="12"/>
  <c r="M1434" i="12"/>
  <c r="L1434" i="12"/>
  <c r="K1434" i="12"/>
  <c r="J1434" i="12"/>
  <c r="I1434" i="12"/>
  <c r="H1434" i="12"/>
  <c r="G1434" i="12"/>
  <c r="F1434" i="12"/>
  <c r="E1434" i="12"/>
  <c r="D1434" i="12"/>
  <c r="C1434" i="12"/>
  <c r="AC1433" i="12"/>
  <c r="AB1433" i="12"/>
  <c r="AA1433" i="12"/>
  <c r="Z1433" i="12"/>
  <c r="Y1433" i="12"/>
  <c r="X1433" i="12"/>
  <c r="W1433" i="12"/>
  <c r="V1433" i="12"/>
  <c r="U1433" i="12"/>
  <c r="T1433" i="12"/>
  <c r="S1433" i="12"/>
  <c r="R1433" i="12"/>
  <c r="Q1433" i="12"/>
  <c r="P1433" i="12"/>
  <c r="O1433" i="12"/>
  <c r="N1433" i="12"/>
  <c r="M1433" i="12"/>
  <c r="L1433" i="12"/>
  <c r="K1433" i="12"/>
  <c r="J1433" i="12"/>
  <c r="I1433" i="12"/>
  <c r="H1433" i="12"/>
  <c r="G1433" i="12"/>
  <c r="F1433" i="12"/>
  <c r="E1433" i="12"/>
  <c r="D1433" i="12"/>
  <c r="C1433" i="12"/>
  <c r="AC1432" i="12"/>
  <c r="AB1432" i="12"/>
  <c r="AA1432" i="12"/>
  <c r="Z1432" i="12"/>
  <c r="Y1432" i="12"/>
  <c r="X1432" i="12"/>
  <c r="W1432" i="12"/>
  <c r="V1432" i="12"/>
  <c r="U1432" i="12"/>
  <c r="T1432" i="12"/>
  <c r="S1432" i="12"/>
  <c r="R1432" i="12"/>
  <c r="Q1432" i="12"/>
  <c r="P1432" i="12"/>
  <c r="O1432" i="12"/>
  <c r="N1432" i="12"/>
  <c r="M1432" i="12"/>
  <c r="L1432" i="12"/>
  <c r="K1432" i="12"/>
  <c r="J1432" i="12"/>
  <c r="I1432" i="12"/>
  <c r="H1432" i="12"/>
  <c r="G1432" i="12"/>
  <c r="F1432" i="12"/>
  <c r="E1432" i="12"/>
  <c r="D1432" i="12"/>
  <c r="C1432" i="12"/>
  <c r="AC1431" i="12"/>
  <c r="AB1431" i="12"/>
  <c r="AA1431" i="12"/>
  <c r="Z1431" i="12"/>
  <c r="Y1431" i="12"/>
  <c r="X1431" i="12"/>
  <c r="W1431" i="12"/>
  <c r="V1431" i="12"/>
  <c r="U1431" i="12"/>
  <c r="T1431" i="12"/>
  <c r="S1431" i="12"/>
  <c r="R1431" i="12"/>
  <c r="Q1431" i="12"/>
  <c r="P1431" i="12"/>
  <c r="O1431" i="12"/>
  <c r="N1431" i="12"/>
  <c r="M1431" i="12"/>
  <c r="L1431" i="12"/>
  <c r="K1431" i="12"/>
  <c r="J1431" i="12"/>
  <c r="I1431" i="12"/>
  <c r="H1431" i="12"/>
  <c r="G1431" i="12"/>
  <c r="F1431" i="12"/>
  <c r="E1431" i="12"/>
  <c r="D1431" i="12"/>
  <c r="C1431" i="12"/>
  <c r="AC1430" i="12"/>
  <c r="AB1430" i="12"/>
  <c r="AA1430" i="12"/>
  <c r="Z1430" i="12"/>
  <c r="Y1430" i="12"/>
  <c r="X1430" i="12"/>
  <c r="W1430" i="12"/>
  <c r="V1430" i="12"/>
  <c r="U1430" i="12"/>
  <c r="T1430" i="12"/>
  <c r="S1430" i="12"/>
  <c r="R1430" i="12"/>
  <c r="Q1430" i="12"/>
  <c r="P1430" i="12"/>
  <c r="O1430" i="12"/>
  <c r="N1430" i="12"/>
  <c r="M1430" i="12"/>
  <c r="L1430" i="12"/>
  <c r="K1430" i="12"/>
  <c r="J1430" i="12"/>
  <c r="I1430" i="12"/>
  <c r="H1430" i="12"/>
  <c r="G1430" i="12"/>
  <c r="F1430" i="12"/>
  <c r="E1430" i="12"/>
  <c r="D1430" i="12"/>
  <c r="C1430" i="12"/>
  <c r="AC1429" i="12"/>
  <c r="AB1429" i="12"/>
  <c r="AA1429" i="12"/>
  <c r="Z1429" i="12"/>
  <c r="Y1429" i="12"/>
  <c r="X1429" i="12"/>
  <c r="W1429" i="12"/>
  <c r="V1429" i="12"/>
  <c r="U1429" i="12"/>
  <c r="T1429" i="12"/>
  <c r="S1429" i="12"/>
  <c r="R1429" i="12"/>
  <c r="Q1429" i="12"/>
  <c r="P1429" i="12"/>
  <c r="O1429" i="12"/>
  <c r="N1429" i="12"/>
  <c r="M1429" i="12"/>
  <c r="L1429" i="12"/>
  <c r="K1429" i="12"/>
  <c r="J1429" i="12"/>
  <c r="I1429" i="12"/>
  <c r="H1429" i="12"/>
  <c r="G1429" i="12"/>
  <c r="F1429" i="12"/>
  <c r="E1429" i="12"/>
  <c r="D1429" i="12"/>
  <c r="C1429" i="12"/>
  <c r="AC1428" i="12"/>
  <c r="AB1428" i="12"/>
  <c r="AA1428" i="12"/>
  <c r="Z1428" i="12"/>
  <c r="Y1428" i="12"/>
  <c r="X1428" i="12"/>
  <c r="W1428" i="12"/>
  <c r="V1428" i="12"/>
  <c r="U1428" i="12"/>
  <c r="T1428" i="12"/>
  <c r="S1428" i="12"/>
  <c r="R1428" i="12"/>
  <c r="Q1428" i="12"/>
  <c r="P1428" i="12"/>
  <c r="O1428" i="12"/>
  <c r="N1428" i="12"/>
  <c r="M1428" i="12"/>
  <c r="L1428" i="12"/>
  <c r="K1428" i="12"/>
  <c r="J1428" i="12"/>
  <c r="I1428" i="12"/>
  <c r="H1428" i="12"/>
  <c r="G1428" i="12"/>
  <c r="F1428" i="12"/>
  <c r="E1428" i="12"/>
  <c r="D1428" i="12"/>
  <c r="C1428" i="12"/>
  <c r="AC1427" i="12"/>
  <c r="AB1427" i="12"/>
  <c r="AA1427" i="12"/>
  <c r="Z1427" i="12"/>
  <c r="Y1427" i="12"/>
  <c r="X1427" i="12"/>
  <c r="W1427" i="12"/>
  <c r="V1427" i="12"/>
  <c r="U1427" i="12"/>
  <c r="T1427" i="12"/>
  <c r="S1427" i="12"/>
  <c r="R1427" i="12"/>
  <c r="Q1427" i="12"/>
  <c r="P1427" i="12"/>
  <c r="O1427" i="12"/>
  <c r="N1427" i="12"/>
  <c r="M1427" i="12"/>
  <c r="L1427" i="12"/>
  <c r="K1427" i="12"/>
  <c r="J1427" i="12"/>
  <c r="I1427" i="12"/>
  <c r="H1427" i="12"/>
  <c r="G1427" i="12"/>
  <c r="F1427" i="12"/>
  <c r="E1427" i="12"/>
  <c r="D1427" i="12"/>
  <c r="C1427" i="12"/>
  <c r="AC1426" i="12"/>
  <c r="AB1426" i="12"/>
  <c r="AA1426" i="12"/>
  <c r="Z1426" i="12"/>
  <c r="Y1426" i="12"/>
  <c r="X1426" i="12"/>
  <c r="W1426" i="12"/>
  <c r="V1426" i="12"/>
  <c r="U1426" i="12"/>
  <c r="T1426" i="12"/>
  <c r="S1426" i="12"/>
  <c r="R1426" i="12"/>
  <c r="Q1426" i="12"/>
  <c r="P1426" i="12"/>
  <c r="O1426" i="12"/>
  <c r="N1426" i="12"/>
  <c r="M1426" i="12"/>
  <c r="L1426" i="12"/>
  <c r="K1426" i="12"/>
  <c r="J1426" i="12"/>
  <c r="I1426" i="12"/>
  <c r="H1426" i="12"/>
  <c r="G1426" i="12"/>
  <c r="F1426" i="12"/>
  <c r="E1426" i="12"/>
  <c r="D1426" i="12"/>
  <c r="C1426" i="12"/>
  <c r="AC1425" i="12"/>
  <c r="AB1425" i="12"/>
  <c r="AA1425" i="12"/>
  <c r="Z1425" i="12"/>
  <c r="Y1425" i="12"/>
  <c r="X1425" i="12"/>
  <c r="W1425" i="12"/>
  <c r="V1425" i="12"/>
  <c r="U1425" i="12"/>
  <c r="T1425" i="12"/>
  <c r="S1425" i="12"/>
  <c r="R1425" i="12"/>
  <c r="Q1425" i="12"/>
  <c r="P1425" i="12"/>
  <c r="O1425" i="12"/>
  <c r="N1425" i="12"/>
  <c r="M1425" i="12"/>
  <c r="L1425" i="12"/>
  <c r="K1425" i="12"/>
  <c r="J1425" i="12"/>
  <c r="I1425" i="12"/>
  <c r="H1425" i="12"/>
  <c r="G1425" i="12"/>
  <c r="F1425" i="12"/>
  <c r="E1425" i="12"/>
  <c r="D1425" i="12"/>
  <c r="C1425" i="12"/>
  <c r="AC1424" i="12"/>
  <c r="AB1424" i="12"/>
  <c r="AA1424" i="12"/>
  <c r="Z1424" i="12"/>
  <c r="Y1424" i="12"/>
  <c r="X1424" i="12"/>
  <c r="W1424" i="12"/>
  <c r="V1424" i="12"/>
  <c r="U1424" i="12"/>
  <c r="T1424" i="12"/>
  <c r="S1424" i="12"/>
  <c r="R1424" i="12"/>
  <c r="Q1424" i="12"/>
  <c r="P1424" i="12"/>
  <c r="O1424" i="12"/>
  <c r="N1424" i="12"/>
  <c r="M1424" i="12"/>
  <c r="L1424" i="12"/>
  <c r="K1424" i="12"/>
  <c r="J1424" i="12"/>
  <c r="I1424" i="12"/>
  <c r="H1424" i="12"/>
  <c r="G1424" i="12"/>
  <c r="F1424" i="12"/>
  <c r="E1424" i="12"/>
  <c r="D1424" i="12"/>
  <c r="C1424" i="12"/>
  <c r="AC1423" i="12"/>
  <c r="AB1423" i="12"/>
  <c r="AA1423" i="12"/>
  <c r="Z1423" i="12"/>
  <c r="Y1423" i="12"/>
  <c r="X1423" i="12"/>
  <c r="W1423" i="12"/>
  <c r="V1423" i="12"/>
  <c r="U1423" i="12"/>
  <c r="T1423" i="12"/>
  <c r="S1423" i="12"/>
  <c r="R1423" i="12"/>
  <c r="Q1423" i="12"/>
  <c r="P1423" i="12"/>
  <c r="O1423" i="12"/>
  <c r="N1423" i="12"/>
  <c r="M1423" i="12"/>
  <c r="L1423" i="12"/>
  <c r="K1423" i="12"/>
  <c r="J1423" i="12"/>
  <c r="I1423" i="12"/>
  <c r="H1423" i="12"/>
  <c r="G1423" i="12"/>
  <c r="F1423" i="12"/>
  <c r="E1423" i="12"/>
  <c r="D1423" i="12"/>
  <c r="C1423" i="12"/>
  <c r="AC1422" i="12"/>
  <c r="AB1422" i="12"/>
  <c r="AA1422" i="12"/>
  <c r="Z1422" i="12"/>
  <c r="Y1422" i="12"/>
  <c r="X1422" i="12"/>
  <c r="W1422" i="12"/>
  <c r="V1422" i="12"/>
  <c r="U1422" i="12"/>
  <c r="T1422" i="12"/>
  <c r="S1422" i="12"/>
  <c r="R1422" i="12"/>
  <c r="Q1422" i="12"/>
  <c r="P1422" i="12"/>
  <c r="O1422" i="12"/>
  <c r="N1422" i="12"/>
  <c r="M1422" i="12"/>
  <c r="L1422" i="12"/>
  <c r="K1422" i="12"/>
  <c r="J1422" i="12"/>
  <c r="I1422" i="12"/>
  <c r="H1422" i="12"/>
  <c r="G1422" i="12"/>
  <c r="F1422" i="12"/>
  <c r="E1422" i="12"/>
  <c r="D1422" i="12"/>
  <c r="C1422" i="12"/>
  <c r="AC1421" i="12"/>
  <c r="AB1421" i="12"/>
  <c r="AA1421" i="12"/>
  <c r="Z1421" i="12"/>
  <c r="Y1421" i="12"/>
  <c r="X1421" i="12"/>
  <c r="W1421" i="12"/>
  <c r="V1421" i="12"/>
  <c r="U1421" i="12"/>
  <c r="T1421" i="12"/>
  <c r="S1421" i="12"/>
  <c r="R1421" i="12"/>
  <c r="Q1421" i="12"/>
  <c r="P1421" i="12"/>
  <c r="O1421" i="12"/>
  <c r="N1421" i="12"/>
  <c r="M1421" i="12"/>
  <c r="L1421" i="12"/>
  <c r="K1421" i="12"/>
  <c r="J1421" i="12"/>
  <c r="I1421" i="12"/>
  <c r="H1421" i="12"/>
  <c r="G1421" i="12"/>
  <c r="F1421" i="12"/>
  <c r="E1421" i="12"/>
  <c r="D1421" i="12"/>
  <c r="C1421" i="12"/>
  <c r="AC1420" i="12"/>
  <c r="AB1420" i="12"/>
  <c r="AA1420" i="12"/>
  <c r="Z1420" i="12"/>
  <c r="Y1420" i="12"/>
  <c r="X1420" i="12"/>
  <c r="W1420" i="12"/>
  <c r="V1420" i="12"/>
  <c r="U1420" i="12"/>
  <c r="T1420" i="12"/>
  <c r="S1420" i="12"/>
  <c r="R1420" i="12"/>
  <c r="Q1420" i="12"/>
  <c r="P1420" i="12"/>
  <c r="O1420" i="12"/>
  <c r="N1420" i="12"/>
  <c r="M1420" i="12"/>
  <c r="L1420" i="12"/>
  <c r="K1420" i="12"/>
  <c r="J1420" i="12"/>
  <c r="I1420" i="12"/>
  <c r="H1420" i="12"/>
  <c r="G1420" i="12"/>
  <c r="F1420" i="12"/>
  <c r="E1420" i="12"/>
  <c r="D1420" i="12"/>
  <c r="C1420" i="12"/>
  <c r="AC1419" i="12"/>
  <c r="AB1419" i="12"/>
  <c r="AA1419" i="12"/>
  <c r="Z1419" i="12"/>
  <c r="Y1419" i="12"/>
  <c r="X1419" i="12"/>
  <c r="W1419" i="12"/>
  <c r="V1419" i="12"/>
  <c r="U1419" i="12"/>
  <c r="T1419" i="12"/>
  <c r="S1419" i="12"/>
  <c r="R1419" i="12"/>
  <c r="Q1419" i="12"/>
  <c r="P1419" i="12"/>
  <c r="O1419" i="12"/>
  <c r="N1419" i="12"/>
  <c r="M1419" i="12"/>
  <c r="L1419" i="12"/>
  <c r="K1419" i="12"/>
  <c r="J1419" i="12"/>
  <c r="I1419" i="12"/>
  <c r="H1419" i="12"/>
  <c r="G1419" i="12"/>
  <c r="F1419" i="12"/>
  <c r="E1419" i="12"/>
  <c r="D1419" i="12"/>
  <c r="C1419" i="12"/>
  <c r="AC1418" i="12"/>
  <c r="AB1418" i="12"/>
  <c r="AA1418" i="12"/>
  <c r="Z1418" i="12"/>
  <c r="Y1418" i="12"/>
  <c r="X1418" i="12"/>
  <c r="W1418" i="12"/>
  <c r="V1418" i="12"/>
  <c r="U1418" i="12"/>
  <c r="T1418" i="12"/>
  <c r="S1418" i="12"/>
  <c r="R1418" i="12"/>
  <c r="Q1418" i="12"/>
  <c r="P1418" i="12"/>
  <c r="O1418" i="12"/>
  <c r="N1418" i="12"/>
  <c r="M1418" i="12"/>
  <c r="L1418" i="12"/>
  <c r="K1418" i="12"/>
  <c r="J1418" i="12"/>
  <c r="I1418" i="12"/>
  <c r="H1418" i="12"/>
  <c r="G1418" i="12"/>
  <c r="F1418" i="12"/>
  <c r="E1418" i="12"/>
  <c r="D1418" i="12"/>
  <c r="C1418" i="12"/>
  <c r="AC1417" i="12"/>
  <c r="AB1417" i="12"/>
  <c r="AA1417" i="12"/>
  <c r="Z1417" i="12"/>
  <c r="Y1417" i="12"/>
  <c r="X1417" i="12"/>
  <c r="W1417" i="12"/>
  <c r="V1417" i="12"/>
  <c r="U1417" i="12"/>
  <c r="T1417" i="12"/>
  <c r="S1417" i="12"/>
  <c r="R1417" i="12"/>
  <c r="Q1417" i="12"/>
  <c r="P1417" i="12"/>
  <c r="O1417" i="12"/>
  <c r="N1417" i="12"/>
  <c r="M1417" i="12"/>
  <c r="L1417" i="12"/>
  <c r="K1417" i="12"/>
  <c r="J1417" i="12"/>
  <c r="I1417" i="12"/>
  <c r="H1417" i="12"/>
  <c r="G1417" i="12"/>
  <c r="F1417" i="12"/>
  <c r="E1417" i="12"/>
  <c r="D1417" i="12"/>
  <c r="C1417" i="12"/>
  <c r="AC1416" i="12"/>
  <c r="AB1416" i="12"/>
  <c r="AA1416" i="12"/>
  <c r="Z1416" i="12"/>
  <c r="Y1416" i="12"/>
  <c r="X1416" i="12"/>
  <c r="W1416" i="12"/>
  <c r="V1416" i="12"/>
  <c r="U1416" i="12"/>
  <c r="T1416" i="12"/>
  <c r="S1416" i="12"/>
  <c r="R1416" i="12"/>
  <c r="Q1416" i="12"/>
  <c r="P1416" i="12"/>
  <c r="O1416" i="12"/>
  <c r="N1416" i="12"/>
  <c r="M1416" i="12"/>
  <c r="L1416" i="12"/>
  <c r="K1416" i="12"/>
  <c r="J1416" i="12"/>
  <c r="I1416" i="12"/>
  <c r="H1416" i="12"/>
  <c r="G1416" i="12"/>
  <c r="F1416" i="12"/>
  <c r="E1416" i="12"/>
  <c r="D1416" i="12"/>
  <c r="C1416" i="12"/>
  <c r="AC1415" i="12"/>
  <c r="AB1415" i="12"/>
  <c r="AA1415" i="12"/>
  <c r="Z1415" i="12"/>
  <c r="Y1415" i="12"/>
  <c r="X1415" i="12"/>
  <c r="W1415" i="12"/>
  <c r="V1415" i="12"/>
  <c r="U1415" i="12"/>
  <c r="T1415" i="12"/>
  <c r="S1415" i="12"/>
  <c r="R1415" i="12"/>
  <c r="Q1415" i="12"/>
  <c r="P1415" i="12"/>
  <c r="O1415" i="12"/>
  <c r="N1415" i="12"/>
  <c r="M1415" i="12"/>
  <c r="L1415" i="12"/>
  <c r="K1415" i="12"/>
  <c r="J1415" i="12"/>
  <c r="I1415" i="12"/>
  <c r="H1415" i="12"/>
  <c r="G1415" i="12"/>
  <c r="F1415" i="12"/>
  <c r="E1415" i="12"/>
  <c r="D1415" i="12"/>
  <c r="C1415" i="12"/>
  <c r="AC1414" i="12"/>
  <c r="AB1414" i="12"/>
  <c r="AA1414" i="12"/>
  <c r="Z1414" i="12"/>
  <c r="Y1414" i="12"/>
  <c r="X1414" i="12"/>
  <c r="W1414" i="12"/>
  <c r="V1414" i="12"/>
  <c r="U1414" i="12"/>
  <c r="T1414" i="12"/>
  <c r="S1414" i="12"/>
  <c r="R1414" i="12"/>
  <c r="Q1414" i="12"/>
  <c r="P1414" i="12"/>
  <c r="O1414" i="12"/>
  <c r="N1414" i="12"/>
  <c r="M1414" i="12"/>
  <c r="L1414" i="12"/>
  <c r="K1414" i="12"/>
  <c r="J1414" i="12"/>
  <c r="I1414" i="12"/>
  <c r="H1414" i="12"/>
  <c r="G1414" i="12"/>
  <c r="F1414" i="12"/>
  <c r="E1414" i="12"/>
  <c r="D1414" i="12"/>
  <c r="C1414" i="12"/>
  <c r="AC1413" i="12"/>
  <c r="AB1413" i="12"/>
  <c r="AA1413" i="12"/>
  <c r="Z1413" i="12"/>
  <c r="Y1413" i="12"/>
  <c r="X1413" i="12"/>
  <c r="W1413" i="12"/>
  <c r="V1413" i="12"/>
  <c r="U1413" i="12"/>
  <c r="T1413" i="12"/>
  <c r="S1413" i="12"/>
  <c r="R1413" i="12"/>
  <c r="Q1413" i="12"/>
  <c r="P1413" i="12"/>
  <c r="O1413" i="12"/>
  <c r="N1413" i="12"/>
  <c r="M1413" i="12"/>
  <c r="L1413" i="12"/>
  <c r="K1413" i="12"/>
  <c r="J1413" i="12"/>
  <c r="I1413" i="12"/>
  <c r="H1413" i="12"/>
  <c r="G1413" i="12"/>
  <c r="F1413" i="12"/>
  <c r="E1413" i="12"/>
  <c r="D1413" i="12"/>
  <c r="C1413" i="12"/>
  <c r="AC1412" i="12"/>
  <c r="AB1412" i="12"/>
  <c r="AA1412" i="12"/>
  <c r="Z1412" i="12"/>
  <c r="Y1412" i="12"/>
  <c r="X1412" i="12"/>
  <c r="W1412" i="12"/>
  <c r="V1412" i="12"/>
  <c r="U1412" i="12"/>
  <c r="T1412" i="12"/>
  <c r="S1412" i="12"/>
  <c r="R1412" i="12"/>
  <c r="Q1412" i="12"/>
  <c r="P1412" i="12"/>
  <c r="O1412" i="12"/>
  <c r="N1412" i="12"/>
  <c r="M1412" i="12"/>
  <c r="L1412" i="12"/>
  <c r="K1412" i="12"/>
  <c r="J1412" i="12"/>
  <c r="I1412" i="12"/>
  <c r="H1412" i="12"/>
  <c r="G1412" i="12"/>
  <c r="F1412" i="12"/>
  <c r="E1412" i="12"/>
  <c r="D1412" i="12"/>
  <c r="C1412" i="12"/>
  <c r="AC1411" i="12"/>
  <c r="AB1411" i="12"/>
  <c r="AA1411" i="12"/>
  <c r="Z1411" i="12"/>
  <c r="Y1411" i="12"/>
  <c r="X1411" i="12"/>
  <c r="W1411" i="12"/>
  <c r="V1411" i="12"/>
  <c r="U1411" i="12"/>
  <c r="T1411" i="12"/>
  <c r="S1411" i="12"/>
  <c r="R1411" i="12"/>
  <c r="Q1411" i="12"/>
  <c r="P1411" i="12"/>
  <c r="O1411" i="12"/>
  <c r="N1411" i="12"/>
  <c r="M1411" i="12"/>
  <c r="L1411" i="12"/>
  <c r="K1411" i="12"/>
  <c r="J1411" i="12"/>
  <c r="I1411" i="12"/>
  <c r="H1411" i="12"/>
  <c r="G1411" i="12"/>
  <c r="F1411" i="12"/>
  <c r="E1411" i="12"/>
  <c r="D1411" i="12"/>
  <c r="C1411" i="12"/>
  <c r="AC1410" i="12"/>
  <c r="AB1410" i="12"/>
  <c r="AA1410" i="12"/>
  <c r="Z1410" i="12"/>
  <c r="Y1410" i="12"/>
  <c r="X1410" i="12"/>
  <c r="W1410" i="12"/>
  <c r="V1410" i="12"/>
  <c r="U1410" i="12"/>
  <c r="T1410" i="12"/>
  <c r="S1410" i="12"/>
  <c r="R1410" i="12"/>
  <c r="Q1410" i="12"/>
  <c r="P1410" i="12"/>
  <c r="O1410" i="12"/>
  <c r="N1410" i="12"/>
  <c r="M1410" i="12"/>
  <c r="L1410" i="12"/>
  <c r="K1410" i="12"/>
  <c r="J1410" i="12"/>
  <c r="I1410" i="12"/>
  <c r="H1410" i="12"/>
  <c r="G1410" i="12"/>
  <c r="F1410" i="12"/>
  <c r="E1410" i="12"/>
  <c r="D1410" i="12"/>
  <c r="C1410" i="12"/>
  <c r="AC1409" i="12"/>
  <c r="AB1409" i="12"/>
  <c r="AA1409" i="12"/>
  <c r="Z1409" i="12"/>
  <c r="Y1409" i="12"/>
  <c r="X1409" i="12"/>
  <c r="W1409" i="12"/>
  <c r="V1409" i="12"/>
  <c r="U1409" i="12"/>
  <c r="T1409" i="12"/>
  <c r="S1409" i="12"/>
  <c r="R1409" i="12"/>
  <c r="Q1409" i="12"/>
  <c r="P1409" i="12"/>
  <c r="O1409" i="12"/>
  <c r="N1409" i="12"/>
  <c r="M1409" i="12"/>
  <c r="L1409" i="12"/>
  <c r="K1409" i="12"/>
  <c r="J1409" i="12"/>
  <c r="I1409" i="12"/>
  <c r="H1409" i="12"/>
  <c r="G1409" i="12"/>
  <c r="F1409" i="12"/>
  <c r="E1409" i="12"/>
  <c r="D1409" i="12"/>
  <c r="C1409" i="12"/>
  <c r="AC1408" i="12"/>
  <c r="AB1408" i="12"/>
  <c r="AA1408" i="12"/>
  <c r="Z1408" i="12"/>
  <c r="Y1408" i="12"/>
  <c r="X1408" i="12"/>
  <c r="W1408" i="12"/>
  <c r="V1408" i="12"/>
  <c r="U1408" i="12"/>
  <c r="T1408" i="12"/>
  <c r="S1408" i="12"/>
  <c r="R1408" i="12"/>
  <c r="Q1408" i="12"/>
  <c r="P1408" i="12"/>
  <c r="O1408" i="12"/>
  <c r="N1408" i="12"/>
  <c r="M1408" i="12"/>
  <c r="L1408" i="12"/>
  <c r="K1408" i="12"/>
  <c r="J1408" i="12"/>
  <c r="I1408" i="12"/>
  <c r="H1408" i="12"/>
  <c r="G1408" i="12"/>
  <c r="F1408" i="12"/>
  <c r="E1408" i="12"/>
  <c r="D1408" i="12"/>
  <c r="C1408" i="12"/>
  <c r="AC1407" i="12"/>
  <c r="AB1407" i="12"/>
  <c r="AA1407" i="12"/>
  <c r="Z1407" i="12"/>
  <c r="Y1407" i="12"/>
  <c r="X1407" i="12"/>
  <c r="W1407" i="12"/>
  <c r="V1407" i="12"/>
  <c r="U1407" i="12"/>
  <c r="T1407" i="12"/>
  <c r="S1407" i="12"/>
  <c r="R1407" i="12"/>
  <c r="Q1407" i="12"/>
  <c r="P1407" i="12"/>
  <c r="O1407" i="12"/>
  <c r="N1407" i="12"/>
  <c r="M1407" i="12"/>
  <c r="L1407" i="12"/>
  <c r="K1407" i="12"/>
  <c r="J1407" i="12"/>
  <c r="I1407" i="12"/>
  <c r="H1407" i="12"/>
  <c r="G1407" i="12"/>
  <c r="F1407" i="12"/>
  <c r="E1407" i="12"/>
  <c r="D1407" i="12"/>
  <c r="C1407" i="12"/>
  <c r="AC1406" i="12"/>
  <c r="AB1406" i="12"/>
  <c r="AA1406" i="12"/>
  <c r="Z1406" i="12"/>
  <c r="Y1406" i="12"/>
  <c r="X1406" i="12"/>
  <c r="W1406" i="12"/>
  <c r="V1406" i="12"/>
  <c r="U1406" i="12"/>
  <c r="T1406" i="12"/>
  <c r="S1406" i="12"/>
  <c r="R1406" i="12"/>
  <c r="Q1406" i="12"/>
  <c r="P1406" i="12"/>
  <c r="O1406" i="12"/>
  <c r="N1406" i="12"/>
  <c r="M1406" i="12"/>
  <c r="L1406" i="12"/>
  <c r="K1406" i="12"/>
  <c r="J1406" i="12"/>
  <c r="I1406" i="12"/>
  <c r="H1406" i="12"/>
  <c r="G1406" i="12"/>
  <c r="F1406" i="12"/>
  <c r="E1406" i="12"/>
  <c r="D1406" i="12"/>
  <c r="C1406" i="12"/>
  <c r="AC1405" i="12"/>
  <c r="AB1405" i="12"/>
  <c r="AA1405" i="12"/>
  <c r="Z1405" i="12"/>
  <c r="Y1405" i="12"/>
  <c r="X1405" i="12"/>
  <c r="W1405" i="12"/>
  <c r="V1405" i="12"/>
  <c r="U1405" i="12"/>
  <c r="T1405" i="12"/>
  <c r="S1405" i="12"/>
  <c r="R1405" i="12"/>
  <c r="Q1405" i="12"/>
  <c r="P1405" i="12"/>
  <c r="O1405" i="12"/>
  <c r="N1405" i="12"/>
  <c r="M1405" i="12"/>
  <c r="L1405" i="12"/>
  <c r="K1405" i="12"/>
  <c r="J1405" i="12"/>
  <c r="I1405" i="12"/>
  <c r="H1405" i="12"/>
  <c r="G1405" i="12"/>
  <c r="F1405" i="12"/>
  <c r="E1405" i="12"/>
  <c r="D1405" i="12"/>
  <c r="C1405" i="12"/>
  <c r="AC1404" i="12"/>
  <c r="AB1404" i="12"/>
  <c r="AA1404" i="12"/>
  <c r="Z1404" i="12"/>
  <c r="Y1404" i="12"/>
  <c r="X1404" i="12"/>
  <c r="W1404" i="12"/>
  <c r="V1404" i="12"/>
  <c r="U1404" i="12"/>
  <c r="T1404" i="12"/>
  <c r="S1404" i="12"/>
  <c r="R1404" i="12"/>
  <c r="Q1404" i="12"/>
  <c r="P1404" i="12"/>
  <c r="O1404" i="12"/>
  <c r="N1404" i="12"/>
  <c r="M1404" i="12"/>
  <c r="L1404" i="12"/>
  <c r="K1404" i="12"/>
  <c r="J1404" i="12"/>
  <c r="I1404" i="12"/>
  <c r="H1404" i="12"/>
  <c r="G1404" i="12"/>
  <c r="F1404" i="12"/>
  <c r="E1404" i="12"/>
  <c r="D1404" i="12"/>
  <c r="C1404" i="12"/>
  <c r="AC1403" i="12"/>
  <c r="AB1403" i="12"/>
  <c r="AA1403" i="12"/>
  <c r="Z1403" i="12"/>
  <c r="Y1403" i="12"/>
  <c r="X1403" i="12"/>
  <c r="W1403" i="12"/>
  <c r="V1403" i="12"/>
  <c r="U1403" i="12"/>
  <c r="T1403" i="12"/>
  <c r="S1403" i="12"/>
  <c r="R1403" i="12"/>
  <c r="Q1403" i="12"/>
  <c r="P1403" i="12"/>
  <c r="O1403" i="12"/>
  <c r="N1403" i="12"/>
  <c r="M1403" i="12"/>
  <c r="L1403" i="12"/>
  <c r="K1403" i="12"/>
  <c r="J1403" i="12"/>
  <c r="I1403" i="12"/>
  <c r="H1403" i="12"/>
  <c r="G1403" i="12"/>
  <c r="F1403" i="12"/>
  <c r="E1403" i="12"/>
  <c r="D1403" i="12"/>
  <c r="C1403" i="12"/>
  <c r="AC1402" i="12"/>
  <c r="AB1402" i="12"/>
  <c r="AA1402" i="12"/>
  <c r="Z1402" i="12"/>
  <c r="Y1402" i="12"/>
  <c r="X1402" i="12"/>
  <c r="W1402" i="12"/>
  <c r="V1402" i="12"/>
  <c r="U1402" i="12"/>
  <c r="T1402" i="12"/>
  <c r="S1402" i="12"/>
  <c r="R1402" i="12"/>
  <c r="Q1402" i="12"/>
  <c r="P1402" i="12"/>
  <c r="O1402" i="12"/>
  <c r="N1402" i="12"/>
  <c r="M1402" i="12"/>
  <c r="L1402" i="12"/>
  <c r="K1402" i="12"/>
  <c r="J1402" i="12"/>
  <c r="I1402" i="12"/>
  <c r="H1402" i="12"/>
  <c r="G1402" i="12"/>
  <c r="F1402" i="12"/>
  <c r="E1402" i="12"/>
  <c r="D1402" i="12"/>
  <c r="C1402" i="12"/>
  <c r="AC1401" i="12"/>
  <c r="AB1401" i="12"/>
  <c r="AA1401" i="12"/>
  <c r="Z1401" i="12"/>
  <c r="Y1401" i="12"/>
  <c r="X1401" i="12"/>
  <c r="W1401" i="12"/>
  <c r="V1401" i="12"/>
  <c r="U1401" i="12"/>
  <c r="T1401" i="12"/>
  <c r="S1401" i="12"/>
  <c r="R1401" i="12"/>
  <c r="Q1401" i="12"/>
  <c r="P1401" i="12"/>
  <c r="O1401" i="12"/>
  <c r="N1401" i="12"/>
  <c r="M1401" i="12"/>
  <c r="L1401" i="12"/>
  <c r="K1401" i="12"/>
  <c r="J1401" i="12"/>
  <c r="I1401" i="12"/>
  <c r="H1401" i="12"/>
  <c r="G1401" i="12"/>
  <c r="F1401" i="12"/>
  <c r="E1401" i="12"/>
  <c r="D1401" i="12"/>
  <c r="C1401" i="12"/>
  <c r="AC1400" i="12"/>
  <c r="AB1400" i="12"/>
  <c r="AA1400" i="12"/>
  <c r="Z1400" i="12"/>
  <c r="Y1400" i="12"/>
  <c r="X1400" i="12"/>
  <c r="W1400" i="12"/>
  <c r="V1400" i="12"/>
  <c r="U1400" i="12"/>
  <c r="T1400" i="12"/>
  <c r="S1400" i="12"/>
  <c r="R1400" i="12"/>
  <c r="Q1400" i="12"/>
  <c r="P1400" i="12"/>
  <c r="O1400" i="12"/>
  <c r="N1400" i="12"/>
  <c r="M1400" i="12"/>
  <c r="L1400" i="12"/>
  <c r="K1400" i="12"/>
  <c r="J1400" i="12"/>
  <c r="I1400" i="12"/>
  <c r="H1400" i="12"/>
  <c r="G1400" i="12"/>
  <c r="F1400" i="12"/>
  <c r="E1400" i="12"/>
  <c r="D1400" i="12"/>
  <c r="C1400" i="12"/>
  <c r="AC1399" i="12"/>
  <c r="AB1399" i="12"/>
  <c r="AA1399" i="12"/>
  <c r="Z1399" i="12"/>
  <c r="Y1399" i="12"/>
  <c r="X1399" i="12"/>
  <c r="W1399" i="12"/>
  <c r="V1399" i="12"/>
  <c r="U1399" i="12"/>
  <c r="T1399" i="12"/>
  <c r="S1399" i="12"/>
  <c r="R1399" i="12"/>
  <c r="Q1399" i="12"/>
  <c r="P1399" i="12"/>
  <c r="O1399" i="12"/>
  <c r="N1399" i="12"/>
  <c r="M1399" i="12"/>
  <c r="L1399" i="12"/>
  <c r="K1399" i="12"/>
  <c r="J1399" i="12"/>
  <c r="I1399" i="12"/>
  <c r="H1399" i="12"/>
  <c r="G1399" i="12"/>
  <c r="F1399" i="12"/>
  <c r="E1399" i="12"/>
  <c r="D1399" i="12"/>
  <c r="C1399" i="12"/>
  <c r="AC1398" i="12"/>
  <c r="AB1398" i="12"/>
  <c r="AA1398" i="12"/>
  <c r="Z1398" i="12"/>
  <c r="Y1398" i="12"/>
  <c r="X1398" i="12"/>
  <c r="W1398" i="12"/>
  <c r="V1398" i="12"/>
  <c r="U1398" i="12"/>
  <c r="T1398" i="12"/>
  <c r="S1398" i="12"/>
  <c r="R1398" i="12"/>
  <c r="Q1398" i="12"/>
  <c r="P1398" i="12"/>
  <c r="O1398" i="12"/>
  <c r="N1398" i="12"/>
  <c r="M1398" i="12"/>
  <c r="L1398" i="12"/>
  <c r="K1398" i="12"/>
  <c r="J1398" i="12"/>
  <c r="I1398" i="12"/>
  <c r="H1398" i="12"/>
  <c r="G1398" i="12"/>
  <c r="F1398" i="12"/>
  <c r="E1398" i="12"/>
  <c r="D1398" i="12"/>
  <c r="C1398" i="12"/>
  <c r="AC1397" i="12"/>
  <c r="AB1397" i="12"/>
  <c r="AA1397" i="12"/>
  <c r="Z1397" i="12"/>
  <c r="Y1397" i="12"/>
  <c r="X1397" i="12"/>
  <c r="W1397" i="12"/>
  <c r="V1397" i="12"/>
  <c r="U1397" i="12"/>
  <c r="T1397" i="12"/>
  <c r="S1397" i="12"/>
  <c r="R1397" i="12"/>
  <c r="Q1397" i="12"/>
  <c r="P1397" i="12"/>
  <c r="O1397" i="12"/>
  <c r="N1397" i="12"/>
  <c r="M1397" i="12"/>
  <c r="L1397" i="12"/>
  <c r="K1397" i="12"/>
  <c r="J1397" i="12"/>
  <c r="I1397" i="12"/>
  <c r="H1397" i="12"/>
  <c r="G1397" i="12"/>
  <c r="F1397" i="12"/>
  <c r="E1397" i="12"/>
  <c r="D1397" i="12"/>
  <c r="C1397" i="12"/>
  <c r="AC1396" i="12"/>
  <c r="AB1396" i="12"/>
  <c r="AA1396" i="12"/>
  <c r="Z1396" i="12"/>
  <c r="Y1396" i="12"/>
  <c r="X1396" i="12"/>
  <c r="W1396" i="12"/>
  <c r="V1396" i="12"/>
  <c r="U1396" i="12"/>
  <c r="T1396" i="12"/>
  <c r="S1396" i="12"/>
  <c r="R1396" i="12"/>
  <c r="Q1396" i="12"/>
  <c r="P1396" i="12"/>
  <c r="O1396" i="12"/>
  <c r="N1396" i="12"/>
  <c r="M1396" i="12"/>
  <c r="L1396" i="12"/>
  <c r="K1396" i="12"/>
  <c r="J1396" i="12"/>
  <c r="I1396" i="12"/>
  <c r="H1396" i="12"/>
  <c r="G1396" i="12"/>
  <c r="F1396" i="12"/>
  <c r="E1396" i="12"/>
  <c r="D1396" i="12"/>
  <c r="C1396" i="12"/>
  <c r="AC1395" i="12"/>
  <c r="AB1395" i="12"/>
  <c r="AA1395" i="12"/>
  <c r="Z1395" i="12"/>
  <c r="Y1395" i="12"/>
  <c r="X1395" i="12"/>
  <c r="W1395" i="12"/>
  <c r="V1395" i="12"/>
  <c r="U1395" i="12"/>
  <c r="T1395" i="12"/>
  <c r="S1395" i="12"/>
  <c r="R1395" i="12"/>
  <c r="Q1395" i="12"/>
  <c r="P1395" i="12"/>
  <c r="O1395" i="12"/>
  <c r="N1395" i="12"/>
  <c r="M1395" i="12"/>
  <c r="L1395" i="12"/>
  <c r="K1395" i="12"/>
  <c r="J1395" i="12"/>
  <c r="I1395" i="12"/>
  <c r="H1395" i="12"/>
  <c r="G1395" i="12"/>
  <c r="F1395" i="12"/>
  <c r="E1395" i="12"/>
  <c r="D1395" i="12"/>
  <c r="C1395" i="12"/>
  <c r="AC1394" i="12"/>
  <c r="AB1394" i="12"/>
  <c r="AA1394" i="12"/>
  <c r="Z1394" i="12"/>
  <c r="Y1394" i="12"/>
  <c r="X1394" i="12"/>
  <c r="W1394" i="12"/>
  <c r="V1394" i="12"/>
  <c r="U1394" i="12"/>
  <c r="T1394" i="12"/>
  <c r="S1394" i="12"/>
  <c r="R1394" i="12"/>
  <c r="Q1394" i="12"/>
  <c r="P1394" i="12"/>
  <c r="O1394" i="12"/>
  <c r="N1394" i="12"/>
  <c r="M1394" i="12"/>
  <c r="L1394" i="12"/>
  <c r="K1394" i="12"/>
  <c r="J1394" i="12"/>
  <c r="I1394" i="12"/>
  <c r="H1394" i="12"/>
  <c r="G1394" i="12"/>
  <c r="F1394" i="12"/>
  <c r="E1394" i="12"/>
  <c r="D1394" i="12"/>
  <c r="C1394" i="12"/>
  <c r="AC1393" i="12"/>
  <c r="AB1393" i="12"/>
  <c r="AA1393" i="12"/>
  <c r="Z1393" i="12"/>
  <c r="Y1393" i="12"/>
  <c r="X1393" i="12"/>
  <c r="W1393" i="12"/>
  <c r="V1393" i="12"/>
  <c r="U1393" i="12"/>
  <c r="T1393" i="12"/>
  <c r="S1393" i="12"/>
  <c r="R1393" i="12"/>
  <c r="Q1393" i="12"/>
  <c r="P1393" i="12"/>
  <c r="O1393" i="12"/>
  <c r="N1393" i="12"/>
  <c r="M1393" i="12"/>
  <c r="L1393" i="12"/>
  <c r="K1393" i="12"/>
  <c r="J1393" i="12"/>
  <c r="I1393" i="12"/>
  <c r="H1393" i="12"/>
  <c r="G1393" i="12"/>
  <c r="F1393" i="12"/>
  <c r="E1393" i="12"/>
  <c r="D1393" i="12"/>
  <c r="C1393" i="12"/>
  <c r="AC1392" i="12"/>
  <c r="AB1392" i="12"/>
  <c r="AA1392" i="12"/>
  <c r="Z1392" i="12"/>
  <c r="Y1392" i="12"/>
  <c r="X1392" i="12"/>
  <c r="W1392" i="12"/>
  <c r="V1392" i="12"/>
  <c r="U1392" i="12"/>
  <c r="T1392" i="12"/>
  <c r="S1392" i="12"/>
  <c r="R1392" i="12"/>
  <c r="Q1392" i="12"/>
  <c r="P1392" i="12"/>
  <c r="O1392" i="12"/>
  <c r="N1392" i="12"/>
  <c r="M1392" i="12"/>
  <c r="L1392" i="12"/>
  <c r="K1392" i="12"/>
  <c r="J1392" i="12"/>
  <c r="I1392" i="12"/>
  <c r="H1392" i="12"/>
  <c r="G1392" i="12"/>
  <c r="F1392" i="12"/>
  <c r="E1392" i="12"/>
  <c r="D1392" i="12"/>
  <c r="C1392" i="12"/>
  <c r="AC1391" i="12"/>
  <c r="AB1391" i="12"/>
  <c r="AA1391" i="12"/>
  <c r="Z1391" i="12"/>
  <c r="Y1391" i="12"/>
  <c r="X1391" i="12"/>
  <c r="W1391" i="12"/>
  <c r="V1391" i="12"/>
  <c r="U1391" i="12"/>
  <c r="T1391" i="12"/>
  <c r="S1391" i="12"/>
  <c r="R1391" i="12"/>
  <c r="Q1391" i="12"/>
  <c r="P1391" i="12"/>
  <c r="O1391" i="12"/>
  <c r="N1391" i="12"/>
  <c r="M1391" i="12"/>
  <c r="L1391" i="12"/>
  <c r="K1391" i="12"/>
  <c r="J1391" i="12"/>
  <c r="I1391" i="12"/>
  <c r="H1391" i="12"/>
  <c r="G1391" i="12"/>
  <c r="F1391" i="12"/>
  <c r="E1391" i="12"/>
  <c r="D1391" i="12"/>
  <c r="C1391" i="12"/>
  <c r="AC1390" i="12"/>
  <c r="AB1390" i="12"/>
  <c r="AA1390" i="12"/>
  <c r="Z1390" i="12"/>
  <c r="Y1390" i="12"/>
  <c r="X1390" i="12"/>
  <c r="W1390" i="12"/>
  <c r="V1390" i="12"/>
  <c r="U1390" i="12"/>
  <c r="T1390" i="12"/>
  <c r="S1390" i="12"/>
  <c r="R1390" i="12"/>
  <c r="Q1390" i="12"/>
  <c r="P1390" i="12"/>
  <c r="O1390" i="12"/>
  <c r="N1390" i="12"/>
  <c r="M1390" i="12"/>
  <c r="L1390" i="12"/>
  <c r="K1390" i="12"/>
  <c r="J1390" i="12"/>
  <c r="I1390" i="12"/>
  <c r="H1390" i="12"/>
  <c r="G1390" i="12"/>
  <c r="F1390" i="12"/>
  <c r="E1390" i="12"/>
  <c r="D1390" i="12"/>
  <c r="C1390" i="12"/>
  <c r="AC1389" i="12"/>
  <c r="AB1389" i="12"/>
  <c r="AA1389" i="12"/>
  <c r="Z1389" i="12"/>
  <c r="Y1389" i="12"/>
  <c r="X1389" i="12"/>
  <c r="W1389" i="12"/>
  <c r="V1389" i="12"/>
  <c r="U1389" i="12"/>
  <c r="T1389" i="12"/>
  <c r="S1389" i="12"/>
  <c r="R1389" i="12"/>
  <c r="Q1389" i="12"/>
  <c r="P1389" i="12"/>
  <c r="O1389" i="12"/>
  <c r="N1389" i="12"/>
  <c r="M1389" i="12"/>
  <c r="L1389" i="12"/>
  <c r="K1389" i="12"/>
  <c r="J1389" i="12"/>
  <c r="I1389" i="12"/>
  <c r="H1389" i="12"/>
  <c r="G1389" i="12"/>
  <c r="F1389" i="12"/>
  <c r="E1389" i="12"/>
  <c r="D1389" i="12"/>
  <c r="C1389" i="12"/>
  <c r="AC1388" i="12"/>
  <c r="AB1388" i="12"/>
  <c r="AA1388" i="12"/>
  <c r="Z1388" i="12"/>
  <c r="Y1388" i="12"/>
  <c r="X1388" i="12"/>
  <c r="W1388" i="12"/>
  <c r="V1388" i="12"/>
  <c r="U1388" i="12"/>
  <c r="T1388" i="12"/>
  <c r="S1388" i="12"/>
  <c r="R1388" i="12"/>
  <c r="Q1388" i="12"/>
  <c r="P1388" i="12"/>
  <c r="O1388" i="12"/>
  <c r="N1388" i="12"/>
  <c r="M1388" i="12"/>
  <c r="L1388" i="12"/>
  <c r="K1388" i="12"/>
  <c r="J1388" i="12"/>
  <c r="I1388" i="12"/>
  <c r="H1388" i="12"/>
  <c r="G1388" i="12"/>
  <c r="F1388" i="12"/>
  <c r="E1388" i="12"/>
  <c r="D1388" i="12"/>
  <c r="C1388" i="12"/>
  <c r="AC1387" i="12"/>
  <c r="AB1387" i="12"/>
  <c r="AA1387" i="12"/>
  <c r="Z1387" i="12"/>
  <c r="Y1387" i="12"/>
  <c r="X1387" i="12"/>
  <c r="W1387" i="12"/>
  <c r="V1387" i="12"/>
  <c r="U1387" i="12"/>
  <c r="T1387" i="12"/>
  <c r="S1387" i="12"/>
  <c r="R1387" i="12"/>
  <c r="Q1387" i="12"/>
  <c r="P1387" i="12"/>
  <c r="O1387" i="12"/>
  <c r="N1387" i="12"/>
  <c r="M1387" i="12"/>
  <c r="L1387" i="12"/>
  <c r="K1387" i="12"/>
  <c r="J1387" i="12"/>
  <c r="I1387" i="12"/>
  <c r="H1387" i="12"/>
  <c r="G1387" i="12"/>
  <c r="F1387" i="12"/>
  <c r="E1387" i="12"/>
  <c r="D1387" i="12"/>
  <c r="C1387" i="12"/>
  <c r="AC1386" i="12"/>
  <c r="AB1386" i="12"/>
  <c r="AA1386" i="12"/>
  <c r="Z1386" i="12"/>
  <c r="Y1386" i="12"/>
  <c r="X1386" i="12"/>
  <c r="W1386" i="12"/>
  <c r="V1386" i="12"/>
  <c r="U1386" i="12"/>
  <c r="T1386" i="12"/>
  <c r="S1386" i="12"/>
  <c r="R1386" i="12"/>
  <c r="Q1386" i="12"/>
  <c r="P1386" i="12"/>
  <c r="O1386" i="12"/>
  <c r="N1386" i="12"/>
  <c r="M1386" i="12"/>
  <c r="L1386" i="12"/>
  <c r="K1386" i="12"/>
  <c r="J1386" i="12"/>
  <c r="I1386" i="12"/>
  <c r="H1386" i="12"/>
  <c r="G1386" i="12"/>
  <c r="F1386" i="12"/>
  <c r="E1386" i="12"/>
  <c r="D1386" i="12"/>
  <c r="C1386" i="12"/>
  <c r="AC1385" i="12"/>
  <c r="AB1385" i="12"/>
  <c r="AA1385" i="12"/>
  <c r="Z1385" i="12"/>
  <c r="Y1385" i="12"/>
  <c r="X1385" i="12"/>
  <c r="W1385" i="12"/>
  <c r="V1385" i="12"/>
  <c r="U1385" i="12"/>
  <c r="T1385" i="12"/>
  <c r="S1385" i="12"/>
  <c r="R1385" i="12"/>
  <c r="Q1385" i="12"/>
  <c r="P1385" i="12"/>
  <c r="O1385" i="12"/>
  <c r="N1385" i="12"/>
  <c r="M1385" i="12"/>
  <c r="L1385" i="12"/>
  <c r="K1385" i="12"/>
  <c r="J1385" i="12"/>
  <c r="I1385" i="12"/>
  <c r="H1385" i="12"/>
  <c r="G1385" i="12"/>
  <c r="F1385" i="12"/>
  <c r="E1385" i="12"/>
  <c r="D1385" i="12"/>
  <c r="C1385" i="12"/>
  <c r="AC1384" i="12"/>
  <c r="AB1384" i="12"/>
  <c r="AA1384" i="12"/>
  <c r="Z1384" i="12"/>
  <c r="Y1384" i="12"/>
  <c r="X1384" i="12"/>
  <c r="W1384" i="12"/>
  <c r="V1384" i="12"/>
  <c r="U1384" i="12"/>
  <c r="T1384" i="12"/>
  <c r="S1384" i="12"/>
  <c r="R1384" i="12"/>
  <c r="Q1384" i="12"/>
  <c r="P1384" i="12"/>
  <c r="O1384" i="12"/>
  <c r="N1384" i="12"/>
  <c r="M1384" i="12"/>
  <c r="L1384" i="12"/>
  <c r="K1384" i="12"/>
  <c r="J1384" i="12"/>
  <c r="I1384" i="12"/>
  <c r="H1384" i="12"/>
  <c r="G1384" i="12"/>
  <c r="F1384" i="12"/>
  <c r="E1384" i="12"/>
  <c r="D1384" i="12"/>
  <c r="C1384" i="12"/>
  <c r="AC1383" i="12"/>
  <c r="AB1383" i="12"/>
  <c r="AA1383" i="12"/>
  <c r="Z1383" i="12"/>
  <c r="Y1383" i="12"/>
  <c r="X1383" i="12"/>
  <c r="W1383" i="12"/>
  <c r="V1383" i="12"/>
  <c r="U1383" i="12"/>
  <c r="T1383" i="12"/>
  <c r="S1383" i="12"/>
  <c r="R1383" i="12"/>
  <c r="Q1383" i="12"/>
  <c r="P1383" i="12"/>
  <c r="O1383" i="12"/>
  <c r="N1383" i="12"/>
  <c r="M1383" i="12"/>
  <c r="L1383" i="12"/>
  <c r="K1383" i="12"/>
  <c r="J1383" i="12"/>
  <c r="I1383" i="12"/>
  <c r="H1383" i="12"/>
  <c r="G1383" i="12"/>
  <c r="F1383" i="12"/>
  <c r="E1383" i="12"/>
  <c r="D1383" i="12"/>
  <c r="C1383" i="12"/>
  <c r="AC1382" i="12"/>
  <c r="AB1382" i="12"/>
  <c r="AA1382" i="12"/>
  <c r="Z1382" i="12"/>
  <c r="Y1382" i="12"/>
  <c r="X1382" i="12"/>
  <c r="W1382" i="12"/>
  <c r="V1382" i="12"/>
  <c r="U1382" i="12"/>
  <c r="T1382" i="12"/>
  <c r="S1382" i="12"/>
  <c r="R1382" i="12"/>
  <c r="Q1382" i="12"/>
  <c r="P1382" i="12"/>
  <c r="O1382" i="12"/>
  <c r="N1382" i="12"/>
  <c r="M1382" i="12"/>
  <c r="L1382" i="12"/>
  <c r="K1382" i="12"/>
  <c r="J1382" i="12"/>
  <c r="I1382" i="12"/>
  <c r="H1382" i="12"/>
  <c r="G1382" i="12"/>
  <c r="F1382" i="12"/>
  <c r="E1382" i="12"/>
  <c r="D1382" i="12"/>
  <c r="C1382" i="12"/>
  <c r="AC1381" i="12"/>
  <c r="AB1381" i="12"/>
  <c r="AA1381" i="12"/>
  <c r="Z1381" i="12"/>
  <c r="Y1381" i="12"/>
  <c r="X1381" i="12"/>
  <c r="W1381" i="12"/>
  <c r="V1381" i="12"/>
  <c r="U1381" i="12"/>
  <c r="T1381" i="12"/>
  <c r="S1381" i="12"/>
  <c r="R1381" i="12"/>
  <c r="Q1381" i="12"/>
  <c r="P1381" i="12"/>
  <c r="O1381" i="12"/>
  <c r="N1381" i="12"/>
  <c r="M1381" i="12"/>
  <c r="L1381" i="12"/>
  <c r="K1381" i="12"/>
  <c r="J1381" i="12"/>
  <c r="I1381" i="12"/>
  <c r="H1381" i="12"/>
  <c r="G1381" i="12"/>
  <c r="F1381" i="12"/>
  <c r="E1381" i="12"/>
  <c r="D1381" i="12"/>
  <c r="C1381" i="12"/>
  <c r="AC1380" i="12"/>
  <c r="AB1380" i="12"/>
  <c r="AA1380" i="12"/>
  <c r="Z1380" i="12"/>
  <c r="Y1380" i="12"/>
  <c r="X1380" i="12"/>
  <c r="W1380" i="12"/>
  <c r="V1380" i="12"/>
  <c r="U1380" i="12"/>
  <c r="T1380" i="12"/>
  <c r="S1380" i="12"/>
  <c r="R1380" i="12"/>
  <c r="Q1380" i="12"/>
  <c r="P1380" i="12"/>
  <c r="O1380" i="12"/>
  <c r="N1380" i="12"/>
  <c r="M1380" i="12"/>
  <c r="L1380" i="12"/>
  <c r="K1380" i="12"/>
  <c r="J1380" i="12"/>
  <c r="I1380" i="12"/>
  <c r="H1380" i="12"/>
  <c r="G1380" i="12"/>
  <c r="F1380" i="12"/>
  <c r="E1380" i="12"/>
  <c r="D1380" i="12"/>
  <c r="C1380" i="12"/>
  <c r="AC1379" i="12"/>
  <c r="AB1379" i="12"/>
  <c r="AA1379" i="12"/>
  <c r="Z1379" i="12"/>
  <c r="Y1379" i="12"/>
  <c r="X1379" i="12"/>
  <c r="W1379" i="12"/>
  <c r="V1379" i="12"/>
  <c r="U1379" i="12"/>
  <c r="T1379" i="12"/>
  <c r="S1379" i="12"/>
  <c r="R1379" i="12"/>
  <c r="Q1379" i="12"/>
  <c r="P1379" i="12"/>
  <c r="O1379" i="12"/>
  <c r="N1379" i="12"/>
  <c r="M1379" i="12"/>
  <c r="L1379" i="12"/>
  <c r="K1379" i="12"/>
  <c r="J1379" i="12"/>
  <c r="I1379" i="12"/>
  <c r="H1379" i="12"/>
  <c r="G1379" i="12"/>
  <c r="F1379" i="12"/>
  <c r="E1379" i="12"/>
  <c r="D1379" i="12"/>
  <c r="C1379" i="12"/>
  <c r="AC1378" i="12"/>
  <c r="AB1378" i="12"/>
  <c r="AA1378" i="12"/>
  <c r="Z1378" i="12"/>
  <c r="Y1378" i="12"/>
  <c r="X1378" i="12"/>
  <c r="W1378" i="12"/>
  <c r="V1378" i="12"/>
  <c r="U1378" i="12"/>
  <c r="T1378" i="12"/>
  <c r="S1378" i="12"/>
  <c r="R1378" i="12"/>
  <c r="Q1378" i="12"/>
  <c r="P1378" i="12"/>
  <c r="O1378" i="12"/>
  <c r="N1378" i="12"/>
  <c r="M1378" i="12"/>
  <c r="L1378" i="12"/>
  <c r="K1378" i="12"/>
  <c r="J1378" i="12"/>
  <c r="I1378" i="12"/>
  <c r="H1378" i="12"/>
  <c r="G1378" i="12"/>
  <c r="F1378" i="12"/>
  <c r="E1378" i="12"/>
  <c r="D1378" i="12"/>
  <c r="C1378" i="12"/>
  <c r="AC1377" i="12"/>
  <c r="AB1377" i="12"/>
  <c r="AA1377" i="12"/>
  <c r="Z1377" i="12"/>
  <c r="Y1377" i="12"/>
  <c r="X1377" i="12"/>
  <c r="W1377" i="12"/>
  <c r="V1377" i="12"/>
  <c r="U1377" i="12"/>
  <c r="T1377" i="12"/>
  <c r="S1377" i="12"/>
  <c r="R1377" i="12"/>
  <c r="Q1377" i="12"/>
  <c r="P1377" i="12"/>
  <c r="O1377" i="12"/>
  <c r="N1377" i="12"/>
  <c r="M1377" i="12"/>
  <c r="L1377" i="12"/>
  <c r="K1377" i="12"/>
  <c r="J1377" i="12"/>
  <c r="I1377" i="12"/>
  <c r="H1377" i="12"/>
  <c r="G1377" i="12"/>
  <c r="F1377" i="12"/>
  <c r="E1377" i="12"/>
  <c r="D1377" i="12"/>
  <c r="C1377" i="12"/>
  <c r="AC1376" i="12"/>
  <c r="AB1376" i="12"/>
  <c r="AA1376" i="12"/>
  <c r="Z1376" i="12"/>
  <c r="Y1376" i="12"/>
  <c r="X1376" i="12"/>
  <c r="W1376" i="12"/>
  <c r="V1376" i="12"/>
  <c r="U1376" i="12"/>
  <c r="T1376" i="12"/>
  <c r="S1376" i="12"/>
  <c r="R1376" i="12"/>
  <c r="Q1376" i="12"/>
  <c r="P1376" i="12"/>
  <c r="O1376" i="12"/>
  <c r="N1376" i="12"/>
  <c r="M1376" i="12"/>
  <c r="L1376" i="12"/>
  <c r="K1376" i="12"/>
  <c r="J1376" i="12"/>
  <c r="I1376" i="12"/>
  <c r="H1376" i="12"/>
  <c r="G1376" i="12"/>
  <c r="F1376" i="12"/>
  <c r="E1376" i="12"/>
  <c r="D1376" i="12"/>
  <c r="C1376" i="12"/>
  <c r="AC1375" i="12"/>
  <c r="AB1375" i="12"/>
  <c r="AA1375" i="12"/>
  <c r="Z1375" i="12"/>
  <c r="Y1375" i="12"/>
  <c r="X1375" i="12"/>
  <c r="W1375" i="12"/>
  <c r="V1375" i="12"/>
  <c r="U1375" i="12"/>
  <c r="T1375" i="12"/>
  <c r="S1375" i="12"/>
  <c r="R1375" i="12"/>
  <c r="Q1375" i="12"/>
  <c r="P1375" i="12"/>
  <c r="O1375" i="12"/>
  <c r="N1375" i="12"/>
  <c r="M1375" i="12"/>
  <c r="L1375" i="12"/>
  <c r="K1375" i="12"/>
  <c r="J1375" i="12"/>
  <c r="I1375" i="12"/>
  <c r="H1375" i="12"/>
  <c r="G1375" i="12"/>
  <c r="F1375" i="12"/>
  <c r="E1375" i="12"/>
  <c r="D1375" i="12"/>
  <c r="C1375" i="12"/>
  <c r="AC1374" i="12"/>
  <c r="AB1374" i="12"/>
  <c r="AA1374" i="12"/>
  <c r="Z1374" i="12"/>
  <c r="Y1374" i="12"/>
  <c r="X1374" i="12"/>
  <c r="W1374" i="12"/>
  <c r="V1374" i="12"/>
  <c r="U1374" i="12"/>
  <c r="T1374" i="12"/>
  <c r="S1374" i="12"/>
  <c r="R1374" i="12"/>
  <c r="Q1374" i="12"/>
  <c r="P1374" i="12"/>
  <c r="O1374" i="12"/>
  <c r="N1374" i="12"/>
  <c r="M1374" i="12"/>
  <c r="L1374" i="12"/>
  <c r="K1374" i="12"/>
  <c r="J1374" i="12"/>
  <c r="I1374" i="12"/>
  <c r="H1374" i="12"/>
  <c r="G1374" i="12"/>
  <c r="F1374" i="12"/>
  <c r="E1374" i="12"/>
  <c r="D1374" i="12"/>
  <c r="C1374" i="12"/>
  <c r="AC1373" i="12"/>
  <c r="AB1373" i="12"/>
  <c r="AA1373" i="12"/>
  <c r="Z1373" i="12"/>
  <c r="Y1373" i="12"/>
  <c r="X1373" i="12"/>
  <c r="W1373" i="12"/>
  <c r="V1373" i="12"/>
  <c r="U1373" i="12"/>
  <c r="T1373" i="12"/>
  <c r="S1373" i="12"/>
  <c r="R1373" i="12"/>
  <c r="Q1373" i="12"/>
  <c r="P1373" i="12"/>
  <c r="O1373" i="12"/>
  <c r="N1373" i="12"/>
  <c r="M1373" i="12"/>
  <c r="L1373" i="12"/>
  <c r="K1373" i="12"/>
  <c r="J1373" i="12"/>
  <c r="I1373" i="12"/>
  <c r="H1373" i="12"/>
  <c r="G1373" i="12"/>
  <c r="F1373" i="12"/>
  <c r="E1373" i="12"/>
  <c r="D1373" i="12"/>
  <c r="C1373" i="12"/>
  <c r="AC1372" i="12"/>
  <c r="AB1372" i="12"/>
  <c r="AA1372" i="12"/>
  <c r="Z1372" i="12"/>
  <c r="Y1372" i="12"/>
  <c r="X1372" i="12"/>
  <c r="W1372" i="12"/>
  <c r="V1372" i="12"/>
  <c r="U1372" i="12"/>
  <c r="T1372" i="12"/>
  <c r="S1372" i="12"/>
  <c r="R1372" i="12"/>
  <c r="Q1372" i="12"/>
  <c r="P1372" i="12"/>
  <c r="O1372" i="12"/>
  <c r="N1372" i="12"/>
  <c r="M1372" i="12"/>
  <c r="L1372" i="12"/>
  <c r="K1372" i="12"/>
  <c r="J1372" i="12"/>
  <c r="I1372" i="12"/>
  <c r="H1372" i="12"/>
  <c r="G1372" i="12"/>
  <c r="F1372" i="12"/>
  <c r="E1372" i="12"/>
  <c r="D1372" i="12"/>
  <c r="C1372" i="12"/>
  <c r="AC1371" i="12"/>
  <c r="AB1371" i="12"/>
  <c r="AA1371" i="12"/>
  <c r="Z1371" i="12"/>
  <c r="Y1371" i="12"/>
  <c r="X1371" i="12"/>
  <c r="W1371" i="12"/>
  <c r="V1371" i="12"/>
  <c r="U1371" i="12"/>
  <c r="T1371" i="12"/>
  <c r="S1371" i="12"/>
  <c r="R1371" i="12"/>
  <c r="Q1371" i="12"/>
  <c r="P1371" i="12"/>
  <c r="O1371" i="12"/>
  <c r="N1371" i="12"/>
  <c r="M1371" i="12"/>
  <c r="L1371" i="12"/>
  <c r="K1371" i="12"/>
  <c r="J1371" i="12"/>
  <c r="I1371" i="12"/>
  <c r="H1371" i="12"/>
  <c r="G1371" i="12"/>
  <c r="F1371" i="12"/>
  <c r="E1371" i="12"/>
  <c r="D1371" i="12"/>
  <c r="C1371" i="12"/>
  <c r="AC1370" i="12"/>
  <c r="AB1370" i="12"/>
  <c r="AA1370" i="12"/>
  <c r="Z1370" i="12"/>
  <c r="Y1370" i="12"/>
  <c r="X1370" i="12"/>
  <c r="W1370" i="12"/>
  <c r="V1370" i="12"/>
  <c r="U1370" i="12"/>
  <c r="T1370" i="12"/>
  <c r="S1370" i="12"/>
  <c r="R1370" i="12"/>
  <c r="Q1370" i="12"/>
  <c r="P1370" i="12"/>
  <c r="O1370" i="12"/>
  <c r="N1370" i="12"/>
  <c r="M1370" i="12"/>
  <c r="L1370" i="12"/>
  <c r="K1370" i="12"/>
  <c r="J1370" i="12"/>
  <c r="I1370" i="12"/>
  <c r="H1370" i="12"/>
  <c r="G1370" i="12"/>
  <c r="F1370" i="12"/>
  <c r="E1370" i="12"/>
  <c r="D1370" i="12"/>
  <c r="C1370" i="12"/>
  <c r="AC1369" i="12"/>
  <c r="AB1369" i="12"/>
  <c r="AA1369" i="12"/>
  <c r="Z1369" i="12"/>
  <c r="Y1369" i="12"/>
  <c r="X1369" i="12"/>
  <c r="W1369" i="12"/>
  <c r="V1369" i="12"/>
  <c r="U1369" i="12"/>
  <c r="T1369" i="12"/>
  <c r="S1369" i="12"/>
  <c r="R1369" i="12"/>
  <c r="Q1369" i="12"/>
  <c r="P1369" i="12"/>
  <c r="O1369" i="12"/>
  <c r="N1369" i="12"/>
  <c r="M1369" i="12"/>
  <c r="L1369" i="12"/>
  <c r="K1369" i="12"/>
  <c r="J1369" i="12"/>
  <c r="I1369" i="12"/>
  <c r="H1369" i="12"/>
  <c r="G1369" i="12"/>
  <c r="F1369" i="12"/>
  <c r="E1369" i="12"/>
  <c r="D1369" i="12"/>
  <c r="C1369" i="12"/>
  <c r="AC1368" i="12"/>
  <c r="AB1368" i="12"/>
  <c r="AA1368" i="12"/>
  <c r="Z1368" i="12"/>
  <c r="Y1368" i="12"/>
  <c r="X1368" i="12"/>
  <c r="W1368" i="12"/>
  <c r="V1368" i="12"/>
  <c r="U1368" i="12"/>
  <c r="T1368" i="12"/>
  <c r="S1368" i="12"/>
  <c r="R1368" i="12"/>
  <c r="Q1368" i="12"/>
  <c r="P1368" i="12"/>
  <c r="O1368" i="12"/>
  <c r="N1368" i="12"/>
  <c r="M1368" i="12"/>
  <c r="L1368" i="12"/>
  <c r="K1368" i="12"/>
  <c r="J1368" i="12"/>
  <c r="I1368" i="12"/>
  <c r="H1368" i="12"/>
  <c r="G1368" i="12"/>
  <c r="F1368" i="12"/>
  <c r="E1368" i="12"/>
  <c r="D1368" i="12"/>
  <c r="C1368" i="12"/>
  <c r="AC1367" i="12"/>
  <c r="AB1367" i="12"/>
  <c r="AA1367" i="12"/>
  <c r="Z1367" i="12"/>
  <c r="Y1367" i="12"/>
  <c r="X1367" i="12"/>
  <c r="W1367" i="12"/>
  <c r="V1367" i="12"/>
  <c r="U1367" i="12"/>
  <c r="T1367" i="12"/>
  <c r="S1367" i="12"/>
  <c r="R1367" i="12"/>
  <c r="Q1367" i="12"/>
  <c r="P1367" i="12"/>
  <c r="O1367" i="12"/>
  <c r="N1367" i="12"/>
  <c r="M1367" i="12"/>
  <c r="L1367" i="12"/>
  <c r="K1367" i="12"/>
  <c r="J1367" i="12"/>
  <c r="I1367" i="12"/>
  <c r="H1367" i="12"/>
  <c r="G1367" i="12"/>
  <c r="F1367" i="12"/>
  <c r="E1367" i="12"/>
  <c r="D1367" i="12"/>
  <c r="C1367" i="12"/>
  <c r="AC1366" i="12"/>
  <c r="AB1366" i="12"/>
  <c r="AA1366" i="12"/>
  <c r="Z1366" i="12"/>
  <c r="Y1366" i="12"/>
  <c r="X1366" i="12"/>
  <c r="W1366" i="12"/>
  <c r="V1366" i="12"/>
  <c r="U1366" i="12"/>
  <c r="T1366" i="12"/>
  <c r="S1366" i="12"/>
  <c r="R1366" i="12"/>
  <c r="Q1366" i="12"/>
  <c r="P1366" i="12"/>
  <c r="O1366" i="12"/>
  <c r="N1366" i="12"/>
  <c r="M1366" i="12"/>
  <c r="L1366" i="12"/>
  <c r="K1366" i="12"/>
  <c r="J1366" i="12"/>
  <c r="I1366" i="12"/>
  <c r="H1366" i="12"/>
  <c r="G1366" i="12"/>
  <c r="F1366" i="12"/>
  <c r="E1366" i="12"/>
  <c r="D1366" i="12"/>
  <c r="C1366" i="12"/>
  <c r="AC1365" i="12"/>
  <c r="AB1365" i="12"/>
  <c r="AA1365" i="12"/>
  <c r="Z1365" i="12"/>
  <c r="Y1365" i="12"/>
  <c r="X1365" i="12"/>
  <c r="W1365" i="12"/>
  <c r="V1365" i="12"/>
  <c r="U1365" i="12"/>
  <c r="T1365" i="12"/>
  <c r="S1365" i="12"/>
  <c r="R1365" i="12"/>
  <c r="Q1365" i="12"/>
  <c r="P1365" i="12"/>
  <c r="O1365" i="12"/>
  <c r="N1365" i="12"/>
  <c r="M1365" i="12"/>
  <c r="L1365" i="12"/>
  <c r="K1365" i="12"/>
  <c r="J1365" i="12"/>
  <c r="I1365" i="12"/>
  <c r="H1365" i="12"/>
  <c r="G1365" i="12"/>
  <c r="F1365" i="12"/>
  <c r="E1365" i="12"/>
  <c r="D1365" i="12"/>
  <c r="C1365" i="12"/>
  <c r="AC1364" i="12"/>
  <c r="AB1364" i="12"/>
  <c r="AA1364" i="12"/>
  <c r="Z1364" i="12"/>
  <c r="Y1364" i="12"/>
  <c r="X1364" i="12"/>
  <c r="W1364" i="12"/>
  <c r="V1364" i="12"/>
  <c r="U1364" i="12"/>
  <c r="T1364" i="12"/>
  <c r="S1364" i="12"/>
  <c r="R1364" i="12"/>
  <c r="Q1364" i="12"/>
  <c r="P1364" i="12"/>
  <c r="O1364" i="12"/>
  <c r="N1364" i="12"/>
  <c r="M1364" i="12"/>
  <c r="L1364" i="12"/>
  <c r="K1364" i="12"/>
  <c r="J1364" i="12"/>
  <c r="I1364" i="12"/>
  <c r="H1364" i="12"/>
  <c r="G1364" i="12"/>
  <c r="F1364" i="12"/>
  <c r="E1364" i="12"/>
  <c r="D1364" i="12"/>
  <c r="C1364" i="12"/>
  <c r="AC1363" i="12"/>
  <c r="AB1363" i="12"/>
  <c r="AA1363" i="12"/>
  <c r="Z1363" i="12"/>
  <c r="Y1363" i="12"/>
  <c r="X1363" i="12"/>
  <c r="W1363" i="12"/>
  <c r="V1363" i="12"/>
  <c r="U1363" i="12"/>
  <c r="T1363" i="12"/>
  <c r="S1363" i="12"/>
  <c r="R1363" i="12"/>
  <c r="Q1363" i="12"/>
  <c r="P1363" i="12"/>
  <c r="O1363" i="12"/>
  <c r="N1363" i="12"/>
  <c r="M1363" i="12"/>
  <c r="L1363" i="12"/>
  <c r="K1363" i="12"/>
  <c r="J1363" i="12"/>
  <c r="I1363" i="12"/>
  <c r="H1363" i="12"/>
  <c r="G1363" i="12"/>
  <c r="F1363" i="12"/>
  <c r="E1363" i="12"/>
  <c r="D1363" i="12"/>
  <c r="C1363" i="12"/>
  <c r="AC1362" i="12"/>
  <c r="AB1362" i="12"/>
  <c r="AA1362" i="12"/>
  <c r="Z1362" i="12"/>
  <c r="Y1362" i="12"/>
  <c r="X1362" i="12"/>
  <c r="W1362" i="12"/>
  <c r="V1362" i="12"/>
  <c r="U1362" i="12"/>
  <c r="T1362" i="12"/>
  <c r="S1362" i="12"/>
  <c r="R1362" i="12"/>
  <c r="Q1362" i="12"/>
  <c r="P1362" i="12"/>
  <c r="O1362" i="12"/>
  <c r="N1362" i="12"/>
  <c r="M1362" i="12"/>
  <c r="L1362" i="12"/>
  <c r="K1362" i="12"/>
  <c r="J1362" i="12"/>
  <c r="I1362" i="12"/>
  <c r="H1362" i="12"/>
  <c r="G1362" i="12"/>
  <c r="F1362" i="12"/>
  <c r="E1362" i="12"/>
  <c r="D1362" i="12"/>
  <c r="C1362" i="12"/>
  <c r="AC1361" i="12"/>
  <c r="AB1361" i="12"/>
  <c r="AA1361" i="12"/>
  <c r="Z1361" i="12"/>
  <c r="Y1361" i="12"/>
  <c r="X1361" i="12"/>
  <c r="W1361" i="12"/>
  <c r="V1361" i="12"/>
  <c r="U1361" i="12"/>
  <c r="T1361" i="12"/>
  <c r="S1361" i="12"/>
  <c r="R1361" i="12"/>
  <c r="Q1361" i="12"/>
  <c r="P1361" i="12"/>
  <c r="O1361" i="12"/>
  <c r="N1361" i="12"/>
  <c r="M1361" i="12"/>
  <c r="L1361" i="12"/>
  <c r="K1361" i="12"/>
  <c r="J1361" i="12"/>
  <c r="I1361" i="12"/>
  <c r="H1361" i="12"/>
  <c r="G1361" i="12"/>
  <c r="F1361" i="12"/>
  <c r="E1361" i="12"/>
  <c r="D1361" i="12"/>
  <c r="C1361" i="12"/>
  <c r="AC1360" i="12"/>
  <c r="AB1360" i="12"/>
  <c r="AA1360" i="12"/>
  <c r="Z1360" i="12"/>
  <c r="Y1360" i="12"/>
  <c r="X1360" i="12"/>
  <c r="W1360" i="12"/>
  <c r="V1360" i="12"/>
  <c r="U1360" i="12"/>
  <c r="T1360" i="12"/>
  <c r="S1360" i="12"/>
  <c r="R1360" i="12"/>
  <c r="Q1360" i="12"/>
  <c r="P1360" i="12"/>
  <c r="O1360" i="12"/>
  <c r="N1360" i="12"/>
  <c r="M1360" i="12"/>
  <c r="L1360" i="12"/>
  <c r="K1360" i="12"/>
  <c r="J1360" i="12"/>
  <c r="I1360" i="12"/>
  <c r="H1360" i="12"/>
  <c r="G1360" i="12"/>
  <c r="F1360" i="12"/>
  <c r="E1360" i="12"/>
  <c r="D1360" i="12"/>
  <c r="C1360" i="12"/>
  <c r="AC1359" i="12"/>
  <c r="AB1359" i="12"/>
  <c r="AA1359" i="12"/>
  <c r="Z1359" i="12"/>
  <c r="Y1359" i="12"/>
  <c r="X1359" i="12"/>
  <c r="W1359" i="12"/>
  <c r="V1359" i="12"/>
  <c r="U1359" i="12"/>
  <c r="T1359" i="12"/>
  <c r="S1359" i="12"/>
  <c r="R1359" i="12"/>
  <c r="Q1359" i="12"/>
  <c r="P1359" i="12"/>
  <c r="O1359" i="12"/>
  <c r="N1359" i="12"/>
  <c r="M1359" i="12"/>
  <c r="L1359" i="12"/>
  <c r="K1359" i="12"/>
  <c r="J1359" i="12"/>
  <c r="I1359" i="12"/>
  <c r="H1359" i="12"/>
  <c r="G1359" i="12"/>
  <c r="F1359" i="12"/>
  <c r="E1359" i="12"/>
  <c r="D1359" i="12"/>
  <c r="C1359" i="12"/>
  <c r="AC1358" i="12"/>
  <c r="AB1358" i="12"/>
  <c r="AA1358" i="12"/>
  <c r="Z1358" i="12"/>
  <c r="Y1358" i="12"/>
  <c r="X1358" i="12"/>
  <c r="W1358" i="12"/>
  <c r="V1358" i="12"/>
  <c r="U1358" i="12"/>
  <c r="T1358" i="12"/>
  <c r="S1358" i="12"/>
  <c r="R1358" i="12"/>
  <c r="Q1358" i="12"/>
  <c r="P1358" i="12"/>
  <c r="O1358" i="12"/>
  <c r="N1358" i="12"/>
  <c r="M1358" i="12"/>
  <c r="L1358" i="12"/>
  <c r="K1358" i="12"/>
  <c r="J1358" i="12"/>
  <c r="I1358" i="12"/>
  <c r="H1358" i="12"/>
  <c r="G1358" i="12"/>
  <c r="F1358" i="12"/>
  <c r="E1358" i="12"/>
  <c r="D1358" i="12"/>
  <c r="C1358" i="12"/>
  <c r="AC1357" i="12"/>
  <c r="AB1357" i="12"/>
  <c r="AA1357" i="12"/>
  <c r="Z1357" i="12"/>
  <c r="Y1357" i="12"/>
  <c r="X1357" i="12"/>
  <c r="W1357" i="12"/>
  <c r="V1357" i="12"/>
  <c r="U1357" i="12"/>
  <c r="T1357" i="12"/>
  <c r="S1357" i="12"/>
  <c r="R1357" i="12"/>
  <c r="Q1357" i="12"/>
  <c r="P1357" i="12"/>
  <c r="O1357" i="12"/>
  <c r="N1357" i="12"/>
  <c r="M1357" i="12"/>
  <c r="L1357" i="12"/>
  <c r="K1357" i="12"/>
  <c r="J1357" i="12"/>
  <c r="I1357" i="12"/>
  <c r="H1357" i="12"/>
  <c r="G1357" i="12"/>
  <c r="F1357" i="12"/>
  <c r="E1357" i="12"/>
  <c r="D1357" i="12"/>
  <c r="C1357" i="12"/>
  <c r="AC1356" i="12"/>
  <c r="AB1356" i="12"/>
  <c r="AA1356" i="12"/>
  <c r="Z1356" i="12"/>
  <c r="Y1356" i="12"/>
  <c r="X1356" i="12"/>
  <c r="W1356" i="12"/>
  <c r="V1356" i="12"/>
  <c r="U1356" i="12"/>
  <c r="T1356" i="12"/>
  <c r="S1356" i="12"/>
  <c r="R1356" i="12"/>
  <c r="Q1356" i="12"/>
  <c r="P1356" i="12"/>
  <c r="O1356" i="12"/>
  <c r="N1356" i="12"/>
  <c r="M1356" i="12"/>
  <c r="L1356" i="12"/>
  <c r="K1356" i="12"/>
  <c r="J1356" i="12"/>
  <c r="I1356" i="12"/>
  <c r="H1356" i="12"/>
  <c r="G1356" i="12"/>
  <c r="F1356" i="12"/>
  <c r="E1356" i="12"/>
  <c r="D1356" i="12"/>
  <c r="C1356" i="12"/>
  <c r="AC1355" i="12"/>
  <c r="AB1355" i="12"/>
  <c r="AA1355" i="12"/>
  <c r="Z1355" i="12"/>
  <c r="Y1355" i="12"/>
  <c r="X1355" i="12"/>
  <c r="W1355" i="12"/>
  <c r="V1355" i="12"/>
  <c r="U1355" i="12"/>
  <c r="T1355" i="12"/>
  <c r="S1355" i="12"/>
  <c r="R1355" i="12"/>
  <c r="Q1355" i="12"/>
  <c r="P1355" i="12"/>
  <c r="O1355" i="12"/>
  <c r="N1355" i="12"/>
  <c r="M1355" i="12"/>
  <c r="L1355" i="12"/>
  <c r="K1355" i="12"/>
  <c r="J1355" i="12"/>
  <c r="I1355" i="12"/>
  <c r="H1355" i="12"/>
  <c r="G1355" i="12"/>
  <c r="F1355" i="12"/>
  <c r="E1355" i="12"/>
  <c r="D1355" i="12"/>
  <c r="C1355" i="12"/>
  <c r="AC1354" i="12"/>
  <c r="AB1354" i="12"/>
  <c r="AA1354" i="12"/>
  <c r="Z1354" i="12"/>
  <c r="Y1354" i="12"/>
  <c r="X1354" i="12"/>
  <c r="W1354" i="12"/>
  <c r="V1354" i="12"/>
  <c r="U1354" i="12"/>
  <c r="T1354" i="12"/>
  <c r="S1354" i="12"/>
  <c r="R1354" i="12"/>
  <c r="Q1354" i="12"/>
  <c r="P1354" i="12"/>
  <c r="O1354" i="12"/>
  <c r="N1354" i="12"/>
  <c r="M1354" i="12"/>
  <c r="L1354" i="12"/>
  <c r="K1354" i="12"/>
  <c r="J1354" i="12"/>
  <c r="I1354" i="12"/>
  <c r="H1354" i="12"/>
  <c r="G1354" i="12"/>
  <c r="F1354" i="12"/>
  <c r="E1354" i="12"/>
  <c r="D1354" i="12"/>
  <c r="C1354" i="12"/>
  <c r="AC1353" i="12"/>
  <c r="AB1353" i="12"/>
  <c r="AA1353" i="12"/>
  <c r="Z1353" i="12"/>
  <c r="Y1353" i="12"/>
  <c r="X1353" i="12"/>
  <c r="W1353" i="12"/>
  <c r="V1353" i="12"/>
  <c r="U1353" i="12"/>
  <c r="T1353" i="12"/>
  <c r="S1353" i="12"/>
  <c r="R1353" i="12"/>
  <c r="Q1353" i="12"/>
  <c r="P1353" i="12"/>
  <c r="O1353" i="12"/>
  <c r="N1353" i="12"/>
  <c r="M1353" i="12"/>
  <c r="L1353" i="12"/>
  <c r="K1353" i="12"/>
  <c r="J1353" i="12"/>
  <c r="I1353" i="12"/>
  <c r="H1353" i="12"/>
  <c r="G1353" i="12"/>
  <c r="F1353" i="12"/>
  <c r="E1353" i="12"/>
  <c r="D1353" i="12"/>
  <c r="C1353" i="12"/>
  <c r="AC1352" i="12"/>
  <c r="AB1352" i="12"/>
  <c r="AA1352" i="12"/>
  <c r="Z1352" i="12"/>
  <c r="Y1352" i="12"/>
  <c r="X1352" i="12"/>
  <c r="W1352" i="12"/>
  <c r="V1352" i="12"/>
  <c r="U1352" i="12"/>
  <c r="T1352" i="12"/>
  <c r="S1352" i="12"/>
  <c r="R1352" i="12"/>
  <c r="Q1352" i="12"/>
  <c r="P1352" i="12"/>
  <c r="O1352" i="12"/>
  <c r="N1352" i="12"/>
  <c r="M1352" i="12"/>
  <c r="L1352" i="12"/>
  <c r="K1352" i="12"/>
  <c r="J1352" i="12"/>
  <c r="I1352" i="12"/>
  <c r="H1352" i="12"/>
  <c r="G1352" i="12"/>
  <c r="F1352" i="12"/>
  <c r="E1352" i="12"/>
  <c r="D1352" i="12"/>
  <c r="C1352" i="12"/>
  <c r="AC1351" i="12"/>
  <c r="AB1351" i="12"/>
  <c r="AA1351" i="12"/>
  <c r="Z1351" i="12"/>
  <c r="Y1351" i="12"/>
  <c r="X1351" i="12"/>
  <c r="W1351" i="12"/>
  <c r="V1351" i="12"/>
  <c r="U1351" i="12"/>
  <c r="T1351" i="12"/>
  <c r="S1351" i="12"/>
  <c r="R1351" i="12"/>
  <c r="Q1351" i="12"/>
  <c r="P1351" i="12"/>
  <c r="O1351" i="12"/>
  <c r="N1351" i="12"/>
  <c r="M1351" i="12"/>
  <c r="L1351" i="12"/>
  <c r="K1351" i="12"/>
  <c r="J1351" i="12"/>
  <c r="I1351" i="12"/>
  <c r="H1351" i="12"/>
  <c r="G1351" i="12"/>
  <c r="F1351" i="12"/>
  <c r="E1351" i="12"/>
  <c r="D1351" i="12"/>
  <c r="C1351" i="12"/>
  <c r="AC1350" i="12"/>
  <c r="AB1350" i="12"/>
  <c r="AA1350" i="12"/>
  <c r="Z1350" i="12"/>
  <c r="Y1350" i="12"/>
  <c r="X1350" i="12"/>
  <c r="W1350" i="12"/>
  <c r="V1350" i="12"/>
  <c r="U1350" i="12"/>
  <c r="T1350" i="12"/>
  <c r="S1350" i="12"/>
  <c r="R1350" i="12"/>
  <c r="Q1350" i="12"/>
  <c r="P1350" i="12"/>
  <c r="O1350" i="12"/>
  <c r="N1350" i="12"/>
  <c r="M1350" i="12"/>
  <c r="L1350" i="12"/>
  <c r="K1350" i="12"/>
  <c r="J1350" i="12"/>
  <c r="I1350" i="12"/>
  <c r="H1350" i="12"/>
  <c r="G1350" i="12"/>
  <c r="F1350" i="12"/>
  <c r="E1350" i="12"/>
  <c r="D1350" i="12"/>
  <c r="C1350" i="12"/>
  <c r="AC1349" i="12"/>
  <c r="AB1349" i="12"/>
  <c r="AA1349" i="12"/>
  <c r="Z1349" i="12"/>
  <c r="Y1349" i="12"/>
  <c r="X1349" i="12"/>
  <c r="W1349" i="12"/>
  <c r="V1349" i="12"/>
  <c r="U1349" i="12"/>
  <c r="T1349" i="12"/>
  <c r="S1349" i="12"/>
  <c r="R1349" i="12"/>
  <c r="Q1349" i="12"/>
  <c r="P1349" i="12"/>
  <c r="O1349" i="12"/>
  <c r="N1349" i="12"/>
  <c r="M1349" i="12"/>
  <c r="L1349" i="12"/>
  <c r="K1349" i="12"/>
  <c r="J1349" i="12"/>
  <c r="I1349" i="12"/>
  <c r="H1349" i="12"/>
  <c r="G1349" i="12"/>
  <c r="F1349" i="12"/>
  <c r="E1349" i="12"/>
  <c r="D1349" i="12"/>
  <c r="C1349" i="12"/>
  <c r="AC1348" i="12"/>
  <c r="AB1348" i="12"/>
  <c r="AA1348" i="12"/>
  <c r="Z1348" i="12"/>
  <c r="Y1348" i="12"/>
  <c r="X1348" i="12"/>
  <c r="W1348" i="12"/>
  <c r="V1348" i="12"/>
  <c r="U1348" i="12"/>
  <c r="T1348" i="12"/>
  <c r="S1348" i="12"/>
  <c r="R1348" i="12"/>
  <c r="Q1348" i="12"/>
  <c r="P1348" i="12"/>
  <c r="O1348" i="12"/>
  <c r="N1348" i="12"/>
  <c r="M1348" i="12"/>
  <c r="L1348" i="12"/>
  <c r="K1348" i="12"/>
  <c r="J1348" i="12"/>
  <c r="I1348" i="12"/>
  <c r="H1348" i="12"/>
  <c r="G1348" i="12"/>
  <c r="F1348" i="12"/>
  <c r="E1348" i="12"/>
  <c r="D1348" i="12"/>
  <c r="C1348" i="12"/>
  <c r="AC1347" i="12"/>
  <c r="AB1347" i="12"/>
  <c r="AA1347" i="12"/>
  <c r="Z1347" i="12"/>
  <c r="Y1347" i="12"/>
  <c r="X1347" i="12"/>
  <c r="W1347" i="12"/>
  <c r="V1347" i="12"/>
  <c r="U1347" i="12"/>
  <c r="T1347" i="12"/>
  <c r="S1347" i="12"/>
  <c r="R1347" i="12"/>
  <c r="Q1347" i="12"/>
  <c r="P1347" i="12"/>
  <c r="O1347" i="12"/>
  <c r="N1347" i="12"/>
  <c r="M1347" i="12"/>
  <c r="L1347" i="12"/>
  <c r="K1347" i="12"/>
  <c r="J1347" i="12"/>
  <c r="I1347" i="12"/>
  <c r="H1347" i="12"/>
  <c r="G1347" i="12"/>
  <c r="F1347" i="12"/>
  <c r="E1347" i="12"/>
  <c r="D1347" i="12"/>
  <c r="C1347" i="12"/>
  <c r="AC1346" i="12"/>
  <c r="AB1346" i="12"/>
  <c r="AA1346" i="12"/>
  <c r="Z1346" i="12"/>
  <c r="Y1346" i="12"/>
  <c r="X1346" i="12"/>
  <c r="W1346" i="12"/>
  <c r="V1346" i="12"/>
  <c r="U1346" i="12"/>
  <c r="T1346" i="12"/>
  <c r="S1346" i="12"/>
  <c r="R1346" i="12"/>
  <c r="Q1346" i="12"/>
  <c r="P1346" i="12"/>
  <c r="O1346" i="12"/>
  <c r="N1346" i="12"/>
  <c r="M1346" i="12"/>
  <c r="L1346" i="12"/>
  <c r="K1346" i="12"/>
  <c r="J1346" i="12"/>
  <c r="I1346" i="12"/>
  <c r="H1346" i="12"/>
  <c r="G1346" i="12"/>
  <c r="F1346" i="12"/>
  <c r="E1346" i="12"/>
  <c r="D1346" i="12"/>
  <c r="C1346" i="12"/>
  <c r="AC1345" i="12"/>
  <c r="AB1345" i="12"/>
  <c r="AA1345" i="12"/>
  <c r="Z1345" i="12"/>
  <c r="Y1345" i="12"/>
  <c r="X1345" i="12"/>
  <c r="W1345" i="12"/>
  <c r="V1345" i="12"/>
  <c r="U1345" i="12"/>
  <c r="T1345" i="12"/>
  <c r="S1345" i="12"/>
  <c r="R1345" i="12"/>
  <c r="Q1345" i="12"/>
  <c r="P1345" i="12"/>
  <c r="O1345" i="12"/>
  <c r="N1345" i="12"/>
  <c r="M1345" i="12"/>
  <c r="L1345" i="12"/>
  <c r="K1345" i="12"/>
  <c r="J1345" i="12"/>
  <c r="I1345" i="12"/>
  <c r="H1345" i="12"/>
  <c r="G1345" i="12"/>
  <c r="F1345" i="12"/>
  <c r="E1345" i="12"/>
  <c r="D1345" i="12"/>
  <c r="C1345" i="12"/>
  <c r="AC1344" i="12"/>
  <c r="AB1344" i="12"/>
  <c r="AA1344" i="12"/>
  <c r="Z1344" i="12"/>
  <c r="Y1344" i="12"/>
  <c r="X1344" i="12"/>
  <c r="W1344" i="12"/>
  <c r="V1344" i="12"/>
  <c r="U1344" i="12"/>
  <c r="T1344" i="12"/>
  <c r="S1344" i="12"/>
  <c r="R1344" i="12"/>
  <c r="Q1344" i="12"/>
  <c r="P1344" i="12"/>
  <c r="O1344" i="12"/>
  <c r="N1344" i="12"/>
  <c r="M1344" i="12"/>
  <c r="L1344" i="12"/>
  <c r="K1344" i="12"/>
  <c r="J1344" i="12"/>
  <c r="I1344" i="12"/>
  <c r="H1344" i="12"/>
  <c r="G1344" i="12"/>
  <c r="F1344" i="12"/>
  <c r="E1344" i="12"/>
  <c r="D1344" i="12"/>
  <c r="C1344" i="12"/>
  <c r="AC1343" i="12"/>
  <c r="AB1343" i="12"/>
  <c r="AA1343" i="12"/>
  <c r="Z1343" i="12"/>
  <c r="Y1343" i="12"/>
  <c r="X1343" i="12"/>
  <c r="W1343" i="12"/>
  <c r="V1343" i="12"/>
  <c r="U1343" i="12"/>
  <c r="T1343" i="12"/>
  <c r="S1343" i="12"/>
  <c r="R1343" i="12"/>
  <c r="Q1343" i="12"/>
  <c r="P1343" i="12"/>
  <c r="O1343" i="12"/>
  <c r="N1343" i="12"/>
  <c r="M1343" i="12"/>
  <c r="L1343" i="12"/>
  <c r="K1343" i="12"/>
  <c r="J1343" i="12"/>
  <c r="I1343" i="12"/>
  <c r="H1343" i="12"/>
  <c r="G1343" i="12"/>
  <c r="F1343" i="12"/>
  <c r="E1343" i="12"/>
  <c r="D1343" i="12"/>
  <c r="C1343" i="12"/>
  <c r="AC1342" i="12"/>
  <c r="AB1342" i="12"/>
  <c r="AA1342" i="12"/>
  <c r="Z1342" i="12"/>
  <c r="Y1342" i="12"/>
  <c r="X1342" i="12"/>
  <c r="W1342" i="12"/>
  <c r="V1342" i="12"/>
  <c r="U1342" i="12"/>
  <c r="T1342" i="12"/>
  <c r="S1342" i="12"/>
  <c r="R1342" i="12"/>
  <c r="Q1342" i="12"/>
  <c r="P1342" i="12"/>
  <c r="O1342" i="12"/>
  <c r="N1342" i="12"/>
  <c r="M1342" i="12"/>
  <c r="L1342" i="12"/>
  <c r="K1342" i="12"/>
  <c r="J1342" i="12"/>
  <c r="I1342" i="12"/>
  <c r="H1342" i="12"/>
  <c r="G1342" i="12"/>
  <c r="F1342" i="12"/>
  <c r="E1342" i="12"/>
  <c r="D1342" i="12"/>
  <c r="C1342" i="12"/>
  <c r="AC1341" i="12"/>
  <c r="AB1341" i="12"/>
  <c r="AA1341" i="12"/>
  <c r="Z1341" i="12"/>
  <c r="Y1341" i="12"/>
  <c r="X1341" i="12"/>
  <c r="W1341" i="12"/>
  <c r="V1341" i="12"/>
  <c r="U1341" i="12"/>
  <c r="T1341" i="12"/>
  <c r="S1341" i="12"/>
  <c r="R1341" i="12"/>
  <c r="Q1341" i="12"/>
  <c r="P1341" i="12"/>
  <c r="O1341" i="12"/>
  <c r="N1341" i="12"/>
  <c r="M1341" i="12"/>
  <c r="L1341" i="12"/>
  <c r="K1341" i="12"/>
  <c r="J1341" i="12"/>
  <c r="I1341" i="12"/>
  <c r="H1341" i="12"/>
  <c r="G1341" i="12"/>
  <c r="F1341" i="12"/>
  <c r="E1341" i="12"/>
  <c r="D1341" i="12"/>
  <c r="C1341" i="12"/>
  <c r="AC1340" i="12"/>
  <c r="AB1340" i="12"/>
  <c r="AA1340" i="12"/>
  <c r="Z1340" i="12"/>
  <c r="Y1340" i="12"/>
  <c r="X1340" i="12"/>
  <c r="W1340" i="12"/>
  <c r="V1340" i="12"/>
  <c r="U1340" i="12"/>
  <c r="T1340" i="12"/>
  <c r="S1340" i="12"/>
  <c r="R1340" i="12"/>
  <c r="Q1340" i="12"/>
  <c r="P1340" i="12"/>
  <c r="O1340" i="12"/>
  <c r="N1340" i="12"/>
  <c r="M1340" i="12"/>
  <c r="L1340" i="12"/>
  <c r="K1340" i="12"/>
  <c r="J1340" i="12"/>
  <c r="I1340" i="12"/>
  <c r="H1340" i="12"/>
  <c r="G1340" i="12"/>
  <c r="F1340" i="12"/>
  <c r="E1340" i="12"/>
  <c r="D1340" i="12"/>
  <c r="C1340" i="12"/>
  <c r="AC1339" i="12"/>
  <c r="AB1339" i="12"/>
  <c r="AA1339" i="12"/>
  <c r="Z1339" i="12"/>
  <c r="Y1339" i="12"/>
  <c r="X1339" i="12"/>
  <c r="W1339" i="12"/>
  <c r="V1339" i="12"/>
  <c r="U1339" i="12"/>
  <c r="T1339" i="12"/>
  <c r="S1339" i="12"/>
  <c r="R1339" i="12"/>
  <c r="Q1339" i="12"/>
  <c r="P1339" i="12"/>
  <c r="O1339" i="12"/>
  <c r="N1339" i="12"/>
  <c r="M1339" i="12"/>
  <c r="L1339" i="12"/>
  <c r="K1339" i="12"/>
  <c r="J1339" i="12"/>
  <c r="I1339" i="12"/>
  <c r="H1339" i="12"/>
  <c r="G1339" i="12"/>
  <c r="F1339" i="12"/>
  <c r="E1339" i="12"/>
  <c r="D1339" i="12"/>
  <c r="C1339" i="12"/>
  <c r="AC1338" i="12"/>
  <c r="AB1338" i="12"/>
  <c r="AA1338" i="12"/>
  <c r="Z1338" i="12"/>
  <c r="Y1338" i="12"/>
  <c r="X1338" i="12"/>
  <c r="W1338" i="12"/>
  <c r="V1338" i="12"/>
  <c r="U1338" i="12"/>
  <c r="T1338" i="12"/>
  <c r="S1338" i="12"/>
  <c r="R1338" i="12"/>
  <c r="Q1338" i="12"/>
  <c r="P1338" i="12"/>
  <c r="O1338" i="12"/>
  <c r="N1338" i="12"/>
  <c r="M1338" i="12"/>
  <c r="L1338" i="12"/>
  <c r="K1338" i="12"/>
  <c r="J1338" i="12"/>
  <c r="I1338" i="12"/>
  <c r="H1338" i="12"/>
  <c r="G1338" i="12"/>
  <c r="F1338" i="12"/>
  <c r="E1338" i="12"/>
  <c r="D1338" i="12"/>
  <c r="C1338" i="12"/>
  <c r="AC1337" i="12"/>
  <c r="AB1337" i="12"/>
  <c r="AA1337" i="12"/>
  <c r="Z1337" i="12"/>
  <c r="Y1337" i="12"/>
  <c r="X1337" i="12"/>
  <c r="W1337" i="12"/>
  <c r="V1337" i="12"/>
  <c r="U1337" i="12"/>
  <c r="T1337" i="12"/>
  <c r="S1337" i="12"/>
  <c r="R1337" i="12"/>
  <c r="Q1337" i="12"/>
  <c r="P1337" i="12"/>
  <c r="O1337" i="12"/>
  <c r="N1337" i="12"/>
  <c r="M1337" i="12"/>
  <c r="L1337" i="12"/>
  <c r="K1337" i="12"/>
  <c r="J1337" i="12"/>
  <c r="I1337" i="12"/>
  <c r="H1337" i="12"/>
  <c r="G1337" i="12"/>
  <c r="F1337" i="12"/>
  <c r="E1337" i="12"/>
  <c r="D1337" i="12"/>
  <c r="C1337" i="12"/>
  <c r="AC1336" i="12"/>
  <c r="AB1336" i="12"/>
  <c r="AA1336" i="12"/>
  <c r="Z1336" i="12"/>
  <c r="Y1336" i="12"/>
  <c r="X1336" i="12"/>
  <c r="W1336" i="12"/>
  <c r="V1336" i="12"/>
  <c r="U1336" i="12"/>
  <c r="T1336" i="12"/>
  <c r="S1336" i="12"/>
  <c r="R1336" i="12"/>
  <c r="Q1336" i="12"/>
  <c r="P1336" i="12"/>
  <c r="O1336" i="12"/>
  <c r="N1336" i="12"/>
  <c r="M1336" i="12"/>
  <c r="L1336" i="12"/>
  <c r="K1336" i="12"/>
  <c r="J1336" i="12"/>
  <c r="I1336" i="12"/>
  <c r="H1336" i="12"/>
  <c r="G1336" i="12"/>
  <c r="F1336" i="12"/>
  <c r="E1336" i="12"/>
  <c r="D1336" i="12"/>
  <c r="C1336" i="12"/>
  <c r="AC1335" i="12"/>
  <c r="AB1335" i="12"/>
  <c r="AA1335" i="12"/>
  <c r="Z1335" i="12"/>
  <c r="Y1335" i="12"/>
  <c r="X1335" i="12"/>
  <c r="W1335" i="12"/>
  <c r="V1335" i="12"/>
  <c r="U1335" i="12"/>
  <c r="T1335" i="12"/>
  <c r="S1335" i="12"/>
  <c r="R1335" i="12"/>
  <c r="Q1335" i="12"/>
  <c r="P1335" i="12"/>
  <c r="O1335" i="12"/>
  <c r="N1335" i="12"/>
  <c r="M1335" i="12"/>
  <c r="L1335" i="12"/>
  <c r="K1335" i="12"/>
  <c r="J1335" i="12"/>
  <c r="I1335" i="12"/>
  <c r="H1335" i="12"/>
  <c r="G1335" i="12"/>
  <c r="F1335" i="12"/>
  <c r="E1335" i="12"/>
  <c r="D1335" i="12"/>
  <c r="C1335" i="12"/>
  <c r="AC1334" i="12"/>
  <c r="AB1334" i="12"/>
  <c r="AA1334" i="12"/>
  <c r="Z1334" i="12"/>
  <c r="Y1334" i="12"/>
  <c r="X1334" i="12"/>
  <c r="W1334" i="12"/>
  <c r="V1334" i="12"/>
  <c r="U1334" i="12"/>
  <c r="T1334" i="12"/>
  <c r="S1334" i="12"/>
  <c r="R1334" i="12"/>
  <c r="Q1334" i="12"/>
  <c r="P1334" i="12"/>
  <c r="O1334" i="12"/>
  <c r="N1334" i="12"/>
  <c r="M1334" i="12"/>
  <c r="L1334" i="12"/>
  <c r="K1334" i="12"/>
  <c r="J1334" i="12"/>
  <c r="I1334" i="12"/>
  <c r="H1334" i="12"/>
  <c r="G1334" i="12"/>
  <c r="F1334" i="12"/>
  <c r="E1334" i="12"/>
  <c r="D1334" i="12"/>
  <c r="C1334" i="12"/>
  <c r="AC1327" i="12"/>
  <c r="AB1327" i="12"/>
  <c r="AA1327" i="12"/>
  <c r="Z1327" i="12"/>
  <c r="Y1327" i="12"/>
  <c r="X1327" i="12"/>
  <c r="W1327" i="12"/>
  <c r="V1327" i="12"/>
  <c r="U1327" i="12"/>
  <c r="T1327" i="12"/>
  <c r="S1327" i="12"/>
  <c r="R1327" i="12"/>
  <c r="Q1327" i="12"/>
  <c r="P1327" i="12"/>
  <c r="O1327" i="12"/>
  <c r="N1327" i="12"/>
  <c r="M1327" i="12"/>
  <c r="L1327" i="12"/>
  <c r="K1327" i="12"/>
  <c r="J1327" i="12"/>
  <c r="I1327" i="12"/>
  <c r="H1327" i="12"/>
  <c r="G1327" i="12"/>
  <c r="F1327" i="12"/>
  <c r="E1327" i="12"/>
  <c r="D1327" i="12"/>
  <c r="C1327" i="12"/>
  <c r="AC1326" i="12"/>
  <c r="AB1326" i="12"/>
  <c r="AA1326" i="12"/>
  <c r="Z1326" i="12"/>
  <c r="Y1326" i="12"/>
  <c r="X1326" i="12"/>
  <c r="W1326" i="12"/>
  <c r="V1326" i="12"/>
  <c r="U1326" i="12"/>
  <c r="T1326" i="12"/>
  <c r="S1326" i="12"/>
  <c r="R1326" i="12"/>
  <c r="Q1326" i="12"/>
  <c r="P1326" i="12"/>
  <c r="O1326" i="12"/>
  <c r="N1326" i="12"/>
  <c r="M1326" i="12"/>
  <c r="L1326" i="12"/>
  <c r="K1326" i="12"/>
  <c r="J1326" i="12"/>
  <c r="I1326" i="12"/>
  <c r="H1326" i="12"/>
  <c r="G1326" i="12"/>
  <c r="F1326" i="12"/>
  <c r="E1326" i="12"/>
  <c r="D1326" i="12"/>
  <c r="C1326" i="12"/>
  <c r="AC1325" i="12"/>
  <c r="AB1325" i="12"/>
  <c r="AA1325" i="12"/>
  <c r="Z1325" i="12"/>
  <c r="Y1325" i="12"/>
  <c r="X1325" i="12"/>
  <c r="W1325" i="12"/>
  <c r="V1325" i="12"/>
  <c r="U1325" i="12"/>
  <c r="T1325" i="12"/>
  <c r="S1325" i="12"/>
  <c r="R1325" i="12"/>
  <c r="Q1325" i="12"/>
  <c r="P1325" i="12"/>
  <c r="O1325" i="12"/>
  <c r="N1325" i="12"/>
  <c r="M1325" i="12"/>
  <c r="L1325" i="12"/>
  <c r="K1325" i="12"/>
  <c r="J1325" i="12"/>
  <c r="I1325" i="12"/>
  <c r="H1325" i="12"/>
  <c r="G1325" i="12"/>
  <c r="F1325" i="12"/>
  <c r="E1325" i="12"/>
  <c r="D1325" i="12"/>
  <c r="C1325" i="12"/>
  <c r="AC1324" i="12"/>
  <c r="AB1324" i="12"/>
  <c r="AA1324" i="12"/>
  <c r="Z1324" i="12"/>
  <c r="Y1324" i="12"/>
  <c r="X1324" i="12"/>
  <c r="W1324" i="12"/>
  <c r="V1324" i="12"/>
  <c r="U1324" i="12"/>
  <c r="T1324" i="12"/>
  <c r="S1324" i="12"/>
  <c r="R1324" i="12"/>
  <c r="Q1324" i="12"/>
  <c r="P1324" i="12"/>
  <c r="O1324" i="12"/>
  <c r="N1324" i="12"/>
  <c r="M1324" i="12"/>
  <c r="L1324" i="12"/>
  <c r="K1324" i="12"/>
  <c r="J1324" i="12"/>
  <c r="I1324" i="12"/>
  <c r="H1324" i="12"/>
  <c r="G1324" i="12"/>
  <c r="F1324" i="12"/>
  <c r="E1324" i="12"/>
  <c r="D1324" i="12"/>
  <c r="C1324" i="12"/>
  <c r="AC1323" i="12"/>
  <c r="AB1323" i="12"/>
  <c r="AA1323" i="12"/>
  <c r="Z1323" i="12"/>
  <c r="Y1323" i="12"/>
  <c r="X1323" i="12"/>
  <c r="W1323" i="12"/>
  <c r="V1323" i="12"/>
  <c r="U1323" i="12"/>
  <c r="T1323" i="12"/>
  <c r="S1323" i="12"/>
  <c r="R1323" i="12"/>
  <c r="Q1323" i="12"/>
  <c r="P1323" i="12"/>
  <c r="O1323" i="12"/>
  <c r="N1323" i="12"/>
  <c r="M1323" i="12"/>
  <c r="L1323" i="12"/>
  <c r="K1323" i="12"/>
  <c r="J1323" i="12"/>
  <c r="I1323" i="12"/>
  <c r="H1323" i="12"/>
  <c r="G1323" i="12"/>
  <c r="F1323" i="12"/>
  <c r="E1323" i="12"/>
  <c r="D1323" i="12"/>
  <c r="C1323" i="12"/>
  <c r="AC1322" i="12"/>
  <c r="AB1322" i="12"/>
  <c r="AA1322" i="12"/>
  <c r="Z1322" i="12"/>
  <c r="Y1322" i="12"/>
  <c r="X1322" i="12"/>
  <c r="W1322" i="12"/>
  <c r="V1322" i="12"/>
  <c r="U1322" i="12"/>
  <c r="T1322" i="12"/>
  <c r="S1322" i="12"/>
  <c r="R1322" i="12"/>
  <c r="Q1322" i="12"/>
  <c r="P1322" i="12"/>
  <c r="O1322" i="12"/>
  <c r="N1322" i="12"/>
  <c r="M1322" i="12"/>
  <c r="L1322" i="12"/>
  <c r="K1322" i="12"/>
  <c r="J1322" i="12"/>
  <c r="I1322" i="12"/>
  <c r="H1322" i="12"/>
  <c r="G1322" i="12"/>
  <c r="F1322" i="12"/>
  <c r="E1322" i="12"/>
  <c r="D1322" i="12"/>
  <c r="C1322" i="12"/>
  <c r="AC1321" i="12"/>
  <c r="AB1321" i="12"/>
  <c r="AA1321" i="12"/>
  <c r="Z1321" i="12"/>
  <c r="Y1321" i="12"/>
  <c r="X1321" i="12"/>
  <c r="W1321" i="12"/>
  <c r="V1321" i="12"/>
  <c r="U1321" i="12"/>
  <c r="T1321" i="12"/>
  <c r="S1321" i="12"/>
  <c r="R1321" i="12"/>
  <c r="Q1321" i="12"/>
  <c r="P1321" i="12"/>
  <c r="O1321" i="12"/>
  <c r="N1321" i="12"/>
  <c r="M1321" i="12"/>
  <c r="L1321" i="12"/>
  <c r="K1321" i="12"/>
  <c r="J1321" i="12"/>
  <c r="I1321" i="12"/>
  <c r="H1321" i="12"/>
  <c r="G1321" i="12"/>
  <c r="F1321" i="12"/>
  <c r="E1321" i="12"/>
  <c r="D1321" i="12"/>
  <c r="C1321" i="12"/>
  <c r="AC1320" i="12"/>
  <c r="AB1320" i="12"/>
  <c r="AA1320" i="12"/>
  <c r="Z1320" i="12"/>
  <c r="Y1320" i="12"/>
  <c r="X1320" i="12"/>
  <c r="W1320" i="12"/>
  <c r="V1320" i="12"/>
  <c r="U1320" i="12"/>
  <c r="T1320" i="12"/>
  <c r="S1320" i="12"/>
  <c r="R1320" i="12"/>
  <c r="Q1320" i="12"/>
  <c r="P1320" i="12"/>
  <c r="O1320" i="12"/>
  <c r="N1320" i="12"/>
  <c r="M1320" i="12"/>
  <c r="L1320" i="12"/>
  <c r="K1320" i="12"/>
  <c r="J1320" i="12"/>
  <c r="I1320" i="12"/>
  <c r="H1320" i="12"/>
  <c r="G1320" i="12"/>
  <c r="F1320" i="12"/>
  <c r="E1320" i="12"/>
  <c r="D1320" i="12"/>
  <c r="C1320" i="12"/>
  <c r="AC1319" i="12"/>
  <c r="AB1319" i="12"/>
  <c r="AA1319" i="12"/>
  <c r="Z1319" i="12"/>
  <c r="Y1319" i="12"/>
  <c r="X1319" i="12"/>
  <c r="W1319" i="12"/>
  <c r="V1319" i="12"/>
  <c r="U1319" i="12"/>
  <c r="T1319" i="12"/>
  <c r="S1319" i="12"/>
  <c r="R1319" i="12"/>
  <c r="Q1319" i="12"/>
  <c r="P1319" i="12"/>
  <c r="O1319" i="12"/>
  <c r="N1319" i="12"/>
  <c r="M1319" i="12"/>
  <c r="L1319" i="12"/>
  <c r="K1319" i="12"/>
  <c r="J1319" i="12"/>
  <c r="I1319" i="12"/>
  <c r="H1319" i="12"/>
  <c r="G1319" i="12"/>
  <c r="F1319" i="12"/>
  <c r="E1319" i="12"/>
  <c r="D1319" i="12"/>
  <c r="C1319" i="12"/>
  <c r="AC1318" i="12"/>
  <c r="AB1318" i="12"/>
  <c r="AA1318" i="12"/>
  <c r="Z1318" i="12"/>
  <c r="Y1318" i="12"/>
  <c r="X1318" i="12"/>
  <c r="W1318" i="12"/>
  <c r="V1318" i="12"/>
  <c r="U1318" i="12"/>
  <c r="T1318" i="12"/>
  <c r="S1318" i="12"/>
  <c r="R1318" i="12"/>
  <c r="Q1318" i="12"/>
  <c r="P1318" i="12"/>
  <c r="O1318" i="12"/>
  <c r="N1318" i="12"/>
  <c r="M1318" i="12"/>
  <c r="L1318" i="12"/>
  <c r="K1318" i="12"/>
  <c r="J1318" i="12"/>
  <c r="I1318" i="12"/>
  <c r="H1318" i="12"/>
  <c r="G1318" i="12"/>
  <c r="F1318" i="12"/>
  <c r="E1318" i="12"/>
  <c r="D1318" i="12"/>
  <c r="C1318" i="12"/>
  <c r="AC1317" i="12"/>
  <c r="AB1317" i="12"/>
  <c r="AA1317" i="12"/>
  <c r="Z1317" i="12"/>
  <c r="Y1317" i="12"/>
  <c r="X1317" i="12"/>
  <c r="W1317" i="12"/>
  <c r="V1317" i="12"/>
  <c r="U1317" i="12"/>
  <c r="T1317" i="12"/>
  <c r="S1317" i="12"/>
  <c r="R1317" i="12"/>
  <c r="Q1317" i="12"/>
  <c r="P1317" i="12"/>
  <c r="O1317" i="12"/>
  <c r="N1317" i="12"/>
  <c r="M1317" i="12"/>
  <c r="L1317" i="12"/>
  <c r="K1317" i="12"/>
  <c r="J1317" i="12"/>
  <c r="I1317" i="12"/>
  <c r="H1317" i="12"/>
  <c r="G1317" i="12"/>
  <c r="F1317" i="12"/>
  <c r="E1317" i="12"/>
  <c r="D1317" i="12"/>
  <c r="C1317" i="12"/>
  <c r="AC1316" i="12"/>
  <c r="AB1316" i="12"/>
  <c r="AA1316" i="12"/>
  <c r="Z1316" i="12"/>
  <c r="Y1316" i="12"/>
  <c r="X1316" i="12"/>
  <c r="W1316" i="12"/>
  <c r="V1316" i="12"/>
  <c r="U1316" i="12"/>
  <c r="T1316" i="12"/>
  <c r="S1316" i="12"/>
  <c r="R1316" i="12"/>
  <c r="Q1316" i="12"/>
  <c r="P1316" i="12"/>
  <c r="O1316" i="12"/>
  <c r="N1316" i="12"/>
  <c r="M1316" i="12"/>
  <c r="L1316" i="12"/>
  <c r="K1316" i="12"/>
  <c r="J1316" i="12"/>
  <c r="I1316" i="12"/>
  <c r="H1316" i="12"/>
  <c r="G1316" i="12"/>
  <c r="F1316" i="12"/>
  <c r="E1316" i="12"/>
  <c r="D1316" i="12"/>
  <c r="C1316" i="12"/>
  <c r="AC1315" i="12"/>
  <c r="AB1315" i="12"/>
  <c r="AA1315" i="12"/>
  <c r="Z1315" i="12"/>
  <c r="Y1315" i="12"/>
  <c r="X1315" i="12"/>
  <c r="W1315" i="12"/>
  <c r="V1315" i="12"/>
  <c r="U1315" i="12"/>
  <c r="T1315" i="12"/>
  <c r="S1315" i="12"/>
  <c r="R1315" i="12"/>
  <c r="Q1315" i="12"/>
  <c r="P1315" i="12"/>
  <c r="O1315" i="12"/>
  <c r="N1315" i="12"/>
  <c r="M1315" i="12"/>
  <c r="L1315" i="12"/>
  <c r="K1315" i="12"/>
  <c r="J1315" i="12"/>
  <c r="I1315" i="12"/>
  <c r="H1315" i="12"/>
  <c r="G1315" i="12"/>
  <c r="F1315" i="12"/>
  <c r="E1315" i="12"/>
  <c r="D1315" i="12"/>
  <c r="C1315" i="12"/>
  <c r="AC1314" i="12"/>
  <c r="AB1314" i="12"/>
  <c r="AA1314" i="12"/>
  <c r="Z1314" i="12"/>
  <c r="Y1314" i="12"/>
  <c r="X1314" i="12"/>
  <c r="W1314" i="12"/>
  <c r="V1314" i="12"/>
  <c r="U1314" i="12"/>
  <c r="T1314" i="12"/>
  <c r="S1314" i="12"/>
  <c r="R1314" i="12"/>
  <c r="Q1314" i="12"/>
  <c r="P1314" i="12"/>
  <c r="O1314" i="12"/>
  <c r="N1314" i="12"/>
  <c r="M1314" i="12"/>
  <c r="L1314" i="12"/>
  <c r="K1314" i="12"/>
  <c r="J1314" i="12"/>
  <c r="I1314" i="12"/>
  <c r="H1314" i="12"/>
  <c r="G1314" i="12"/>
  <c r="F1314" i="12"/>
  <c r="E1314" i="12"/>
  <c r="D1314" i="12"/>
  <c r="C1314" i="12"/>
  <c r="AC1313" i="12"/>
  <c r="AB1313" i="12"/>
  <c r="AA1313" i="12"/>
  <c r="Z1313" i="12"/>
  <c r="Y1313" i="12"/>
  <c r="X1313" i="12"/>
  <c r="W1313" i="12"/>
  <c r="V1313" i="12"/>
  <c r="U1313" i="12"/>
  <c r="T1313" i="12"/>
  <c r="S1313" i="12"/>
  <c r="R1313" i="12"/>
  <c r="Q1313" i="12"/>
  <c r="P1313" i="12"/>
  <c r="O1313" i="12"/>
  <c r="N1313" i="12"/>
  <c r="M1313" i="12"/>
  <c r="L1313" i="12"/>
  <c r="K1313" i="12"/>
  <c r="J1313" i="12"/>
  <c r="I1313" i="12"/>
  <c r="H1313" i="12"/>
  <c r="G1313" i="12"/>
  <c r="F1313" i="12"/>
  <c r="E1313" i="12"/>
  <c r="D1313" i="12"/>
  <c r="C1313" i="12"/>
  <c r="AC1312" i="12"/>
  <c r="AB1312" i="12"/>
  <c r="AA1312" i="12"/>
  <c r="Z1312" i="12"/>
  <c r="Y1312" i="12"/>
  <c r="X1312" i="12"/>
  <c r="W1312" i="12"/>
  <c r="V1312" i="12"/>
  <c r="U1312" i="12"/>
  <c r="T1312" i="12"/>
  <c r="S1312" i="12"/>
  <c r="R1312" i="12"/>
  <c r="Q1312" i="12"/>
  <c r="P1312" i="12"/>
  <c r="O1312" i="12"/>
  <c r="N1312" i="12"/>
  <c r="M1312" i="12"/>
  <c r="L1312" i="12"/>
  <c r="K1312" i="12"/>
  <c r="J1312" i="12"/>
  <c r="I1312" i="12"/>
  <c r="H1312" i="12"/>
  <c r="G1312" i="12"/>
  <c r="F1312" i="12"/>
  <c r="E1312" i="12"/>
  <c r="D1312" i="12"/>
  <c r="C1312" i="12"/>
  <c r="AC1311" i="12"/>
  <c r="AB1311" i="12"/>
  <c r="AA1311" i="12"/>
  <c r="Z1311" i="12"/>
  <c r="Y1311" i="12"/>
  <c r="X1311" i="12"/>
  <c r="W1311" i="12"/>
  <c r="V1311" i="12"/>
  <c r="U1311" i="12"/>
  <c r="T1311" i="12"/>
  <c r="S1311" i="12"/>
  <c r="R1311" i="12"/>
  <c r="Q1311" i="12"/>
  <c r="P1311" i="12"/>
  <c r="O1311" i="12"/>
  <c r="N1311" i="12"/>
  <c r="M1311" i="12"/>
  <c r="L1311" i="12"/>
  <c r="K1311" i="12"/>
  <c r="J1311" i="12"/>
  <c r="I1311" i="12"/>
  <c r="H1311" i="12"/>
  <c r="G1311" i="12"/>
  <c r="F1311" i="12"/>
  <c r="E1311" i="12"/>
  <c r="D1311" i="12"/>
  <c r="C1311" i="12"/>
  <c r="AC1310" i="12"/>
  <c r="AB1310" i="12"/>
  <c r="AA1310" i="12"/>
  <c r="Z1310" i="12"/>
  <c r="Y1310" i="12"/>
  <c r="X1310" i="12"/>
  <c r="W1310" i="12"/>
  <c r="V1310" i="12"/>
  <c r="U1310" i="12"/>
  <c r="T1310" i="12"/>
  <c r="S1310" i="12"/>
  <c r="R1310" i="12"/>
  <c r="Q1310" i="12"/>
  <c r="P1310" i="12"/>
  <c r="O1310" i="12"/>
  <c r="N1310" i="12"/>
  <c r="M1310" i="12"/>
  <c r="L1310" i="12"/>
  <c r="K1310" i="12"/>
  <c r="J1310" i="12"/>
  <c r="I1310" i="12"/>
  <c r="H1310" i="12"/>
  <c r="G1310" i="12"/>
  <c r="F1310" i="12"/>
  <c r="E1310" i="12"/>
  <c r="D1310" i="12"/>
  <c r="C1310" i="12"/>
  <c r="AC1309" i="12"/>
  <c r="AB1309" i="12"/>
  <c r="AA1309" i="12"/>
  <c r="Z1309" i="12"/>
  <c r="Y1309" i="12"/>
  <c r="X1309" i="12"/>
  <c r="W1309" i="12"/>
  <c r="V1309" i="12"/>
  <c r="U1309" i="12"/>
  <c r="T1309" i="12"/>
  <c r="S1309" i="12"/>
  <c r="R1309" i="12"/>
  <c r="Q1309" i="12"/>
  <c r="P1309" i="12"/>
  <c r="O1309" i="12"/>
  <c r="N1309" i="12"/>
  <c r="M1309" i="12"/>
  <c r="L1309" i="12"/>
  <c r="K1309" i="12"/>
  <c r="J1309" i="12"/>
  <c r="I1309" i="12"/>
  <c r="H1309" i="12"/>
  <c r="G1309" i="12"/>
  <c r="F1309" i="12"/>
  <c r="E1309" i="12"/>
  <c r="D1309" i="12"/>
  <c r="C1309" i="12"/>
  <c r="AC1308" i="12"/>
  <c r="AB1308" i="12"/>
  <c r="AA1308" i="12"/>
  <c r="Z1308" i="12"/>
  <c r="Y1308" i="12"/>
  <c r="X1308" i="12"/>
  <c r="W1308" i="12"/>
  <c r="V1308" i="12"/>
  <c r="U1308" i="12"/>
  <c r="T1308" i="12"/>
  <c r="S1308" i="12"/>
  <c r="R1308" i="12"/>
  <c r="Q1308" i="12"/>
  <c r="P1308" i="12"/>
  <c r="O1308" i="12"/>
  <c r="N1308" i="12"/>
  <c r="M1308" i="12"/>
  <c r="L1308" i="12"/>
  <c r="K1308" i="12"/>
  <c r="J1308" i="12"/>
  <c r="I1308" i="12"/>
  <c r="H1308" i="12"/>
  <c r="G1308" i="12"/>
  <c r="F1308" i="12"/>
  <c r="E1308" i="12"/>
  <c r="D1308" i="12"/>
  <c r="C1308" i="12"/>
  <c r="AC1307" i="12"/>
  <c r="AB1307" i="12"/>
  <c r="AA1307" i="12"/>
  <c r="Z1307" i="12"/>
  <c r="Y1307" i="12"/>
  <c r="X1307" i="12"/>
  <c r="W1307" i="12"/>
  <c r="V1307" i="12"/>
  <c r="U1307" i="12"/>
  <c r="T1307" i="12"/>
  <c r="S1307" i="12"/>
  <c r="R1307" i="12"/>
  <c r="Q1307" i="12"/>
  <c r="P1307" i="12"/>
  <c r="O1307" i="12"/>
  <c r="N1307" i="12"/>
  <c r="M1307" i="12"/>
  <c r="L1307" i="12"/>
  <c r="K1307" i="12"/>
  <c r="J1307" i="12"/>
  <c r="I1307" i="12"/>
  <c r="H1307" i="12"/>
  <c r="G1307" i="12"/>
  <c r="F1307" i="12"/>
  <c r="E1307" i="12"/>
  <c r="D1307" i="12"/>
  <c r="C1307" i="12"/>
  <c r="AC1306" i="12"/>
  <c r="AB1306" i="12"/>
  <c r="AA1306" i="12"/>
  <c r="Z1306" i="12"/>
  <c r="Y1306" i="12"/>
  <c r="X1306" i="12"/>
  <c r="W1306" i="12"/>
  <c r="V1306" i="12"/>
  <c r="U1306" i="12"/>
  <c r="T1306" i="12"/>
  <c r="S1306" i="12"/>
  <c r="R1306" i="12"/>
  <c r="Q1306" i="12"/>
  <c r="P1306" i="12"/>
  <c r="O1306" i="12"/>
  <c r="N1306" i="12"/>
  <c r="M1306" i="12"/>
  <c r="L1306" i="12"/>
  <c r="K1306" i="12"/>
  <c r="J1306" i="12"/>
  <c r="I1306" i="12"/>
  <c r="H1306" i="12"/>
  <c r="G1306" i="12"/>
  <c r="F1306" i="12"/>
  <c r="E1306" i="12"/>
  <c r="D1306" i="12"/>
  <c r="C1306" i="12"/>
  <c r="AC1305" i="12"/>
  <c r="AB1305" i="12"/>
  <c r="AA1305" i="12"/>
  <c r="Z1305" i="12"/>
  <c r="Y1305" i="12"/>
  <c r="X1305" i="12"/>
  <c r="W1305" i="12"/>
  <c r="V1305" i="12"/>
  <c r="U1305" i="12"/>
  <c r="T1305" i="12"/>
  <c r="S1305" i="12"/>
  <c r="R1305" i="12"/>
  <c r="Q1305" i="12"/>
  <c r="P1305" i="12"/>
  <c r="O1305" i="12"/>
  <c r="N1305" i="12"/>
  <c r="M1305" i="12"/>
  <c r="L1305" i="12"/>
  <c r="K1305" i="12"/>
  <c r="J1305" i="12"/>
  <c r="I1305" i="12"/>
  <c r="H1305" i="12"/>
  <c r="G1305" i="12"/>
  <c r="F1305" i="12"/>
  <c r="E1305" i="12"/>
  <c r="D1305" i="12"/>
  <c r="C1305" i="12"/>
  <c r="AC1304" i="12"/>
  <c r="AB1304" i="12"/>
  <c r="AA1304" i="12"/>
  <c r="Z1304" i="12"/>
  <c r="Y1304" i="12"/>
  <c r="X1304" i="12"/>
  <c r="W1304" i="12"/>
  <c r="V1304" i="12"/>
  <c r="U1304" i="12"/>
  <c r="T1304" i="12"/>
  <c r="S1304" i="12"/>
  <c r="R1304" i="12"/>
  <c r="Q1304" i="12"/>
  <c r="P1304" i="12"/>
  <c r="O1304" i="12"/>
  <c r="N1304" i="12"/>
  <c r="M1304" i="12"/>
  <c r="L1304" i="12"/>
  <c r="K1304" i="12"/>
  <c r="J1304" i="12"/>
  <c r="I1304" i="12"/>
  <c r="H1304" i="12"/>
  <c r="G1304" i="12"/>
  <c r="F1304" i="12"/>
  <c r="E1304" i="12"/>
  <c r="D1304" i="12"/>
  <c r="C1304" i="12"/>
  <c r="AC1303" i="12"/>
  <c r="AB1303" i="12"/>
  <c r="AA1303" i="12"/>
  <c r="Z1303" i="12"/>
  <c r="Y1303" i="12"/>
  <c r="X1303" i="12"/>
  <c r="W1303" i="12"/>
  <c r="V1303" i="12"/>
  <c r="U1303" i="12"/>
  <c r="T1303" i="12"/>
  <c r="S1303" i="12"/>
  <c r="R1303" i="12"/>
  <c r="Q1303" i="12"/>
  <c r="P1303" i="12"/>
  <c r="O1303" i="12"/>
  <c r="N1303" i="12"/>
  <c r="M1303" i="12"/>
  <c r="L1303" i="12"/>
  <c r="K1303" i="12"/>
  <c r="J1303" i="12"/>
  <c r="I1303" i="12"/>
  <c r="H1303" i="12"/>
  <c r="G1303" i="12"/>
  <c r="F1303" i="12"/>
  <c r="E1303" i="12"/>
  <c r="D1303" i="12"/>
  <c r="C1303" i="12"/>
  <c r="AC1302" i="12"/>
  <c r="AB1302" i="12"/>
  <c r="AA1302" i="12"/>
  <c r="Z1302" i="12"/>
  <c r="Y1302" i="12"/>
  <c r="X1302" i="12"/>
  <c r="W1302" i="12"/>
  <c r="V1302" i="12"/>
  <c r="U1302" i="12"/>
  <c r="T1302" i="12"/>
  <c r="S1302" i="12"/>
  <c r="R1302" i="12"/>
  <c r="Q1302" i="12"/>
  <c r="P1302" i="12"/>
  <c r="O1302" i="12"/>
  <c r="N1302" i="12"/>
  <c r="M1302" i="12"/>
  <c r="L1302" i="12"/>
  <c r="K1302" i="12"/>
  <c r="J1302" i="12"/>
  <c r="I1302" i="12"/>
  <c r="H1302" i="12"/>
  <c r="G1302" i="12"/>
  <c r="F1302" i="12"/>
  <c r="E1302" i="12"/>
  <c r="D1302" i="12"/>
  <c r="C1302" i="12"/>
  <c r="AC1301" i="12"/>
  <c r="AB1301" i="12"/>
  <c r="AA1301" i="12"/>
  <c r="Z1301" i="12"/>
  <c r="Y1301" i="12"/>
  <c r="X1301" i="12"/>
  <c r="W1301" i="12"/>
  <c r="V1301" i="12"/>
  <c r="U1301" i="12"/>
  <c r="T1301" i="12"/>
  <c r="S1301" i="12"/>
  <c r="R1301" i="12"/>
  <c r="Q1301" i="12"/>
  <c r="P1301" i="12"/>
  <c r="O1301" i="12"/>
  <c r="N1301" i="12"/>
  <c r="M1301" i="12"/>
  <c r="L1301" i="12"/>
  <c r="K1301" i="12"/>
  <c r="J1301" i="12"/>
  <c r="I1301" i="12"/>
  <c r="H1301" i="12"/>
  <c r="G1301" i="12"/>
  <c r="F1301" i="12"/>
  <c r="E1301" i="12"/>
  <c r="D1301" i="12"/>
  <c r="C1301" i="12"/>
  <c r="AC1300" i="12"/>
  <c r="AB1300" i="12"/>
  <c r="AA1300" i="12"/>
  <c r="Z1300" i="12"/>
  <c r="Y1300" i="12"/>
  <c r="X1300" i="12"/>
  <c r="W1300" i="12"/>
  <c r="V1300" i="12"/>
  <c r="U1300" i="12"/>
  <c r="T1300" i="12"/>
  <c r="S1300" i="12"/>
  <c r="R1300" i="12"/>
  <c r="Q1300" i="12"/>
  <c r="P1300" i="12"/>
  <c r="O1300" i="12"/>
  <c r="N1300" i="12"/>
  <c r="M1300" i="12"/>
  <c r="L1300" i="12"/>
  <c r="K1300" i="12"/>
  <c r="J1300" i="12"/>
  <c r="I1300" i="12"/>
  <c r="H1300" i="12"/>
  <c r="G1300" i="12"/>
  <c r="F1300" i="12"/>
  <c r="E1300" i="12"/>
  <c r="D1300" i="12"/>
  <c r="C1300" i="12"/>
  <c r="AC1299" i="12"/>
  <c r="AB1299" i="12"/>
  <c r="AA1299" i="12"/>
  <c r="Z1299" i="12"/>
  <c r="Y1299" i="12"/>
  <c r="X1299" i="12"/>
  <c r="W1299" i="12"/>
  <c r="V1299" i="12"/>
  <c r="U1299" i="12"/>
  <c r="T1299" i="12"/>
  <c r="S1299" i="12"/>
  <c r="R1299" i="12"/>
  <c r="Q1299" i="12"/>
  <c r="P1299" i="12"/>
  <c r="O1299" i="12"/>
  <c r="N1299" i="12"/>
  <c r="M1299" i="12"/>
  <c r="L1299" i="12"/>
  <c r="K1299" i="12"/>
  <c r="J1299" i="12"/>
  <c r="I1299" i="12"/>
  <c r="H1299" i="12"/>
  <c r="G1299" i="12"/>
  <c r="F1299" i="12"/>
  <c r="E1299" i="12"/>
  <c r="D1299" i="12"/>
  <c r="C1299" i="12"/>
  <c r="AC1298" i="12"/>
  <c r="AB1298" i="12"/>
  <c r="AA1298" i="12"/>
  <c r="Z1298" i="12"/>
  <c r="Y1298" i="12"/>
  <c r="X1298" i="12"/>
  <c r="W1298" i="12"/>
  <c r="V1298" i="12"/>
  <c r="U1298" i="12"/>
  <c r="T1298" i="12"/>
  <c r="S1298" i="12"/>
  <c r="R1298" i="12"/>
  <c r="Q1298" i="12"/>
  <c r="P1298" i="12"/>
  <c r="O1298" i="12"/>
  <c r="N1298" i="12"/>
  <c r="M1298" i="12"/>
  <c r="L1298" i="12"/>
  <c r="K1298" i="12"/>
  <c r="J1298" i="12"/>
  <c r="I1298" i="12"/>
  <c r="H1298" i="12"/>
  <c r="G1298" i="12"/>
  <c r="F1298" i="12"/>
  <c r="E1298" i="12"/>
  <c r="D1298" i="12"/>
  <c r="C1298" i="12"/>
  <c r="AC1297" i="12"/>
  <c r="AB1297" i="12"/>
  <c r="AA1297" i="12"/>
  <c r="Z1297" i="12"/>
  <c r="Y1297" i="12"/>
  <c r="X1297" i="12"/>
  <c r="W1297" i="12"/>
  <c r="V1297" i="12"/>
  <c r="U1297" i="12"/>
  <c r="T1297" i="12"/>
  <c r="S1297" i="12"/>
  <c r="R1297" i="12"/>
  <c r="Q1297" i="12"/>
  <c r="P1297" i="12"/>
  <c r="O1297" i="12"/>
  <c r="N1297" i="12"/>
  <c r="M1297" i="12"/>
  <c r="L1297" i="12"/>
  <c r="K1297" i="12"/>
  <c r="J1297" i="12"/>
  <c r="I1297" i="12"/>
  <c r="H1297" i="12"/>
  <c r="G1297" i="12"/>
  <c r="F1297" i="12"/>
  <c r="E1297" i="12"/>
  <c r="D1297" i="12"/>
  <c r="C1297" i="12"/>
  <c r="AC1296" i="12"/>
  <c r="AB1296" i="12"/>
  <c r="AA1296" i="12"/>
  <c r="Z1296" i="12"/>
  <c r="Y1296" i="12"/>
  <c r="X1296" i="12"/>
  <c r="W1296" i="12"/>
  <c r="V1296" i="12"/>
  <c r="U1296" i="12"/>
  <c r="T1296" i="12"/>
  <c r="S1296" i="12"/>
  <c r="R1296" i="12"/>
  <c r="Q1296" i="12"/>
  <c r="P1296" i="12"/>
  <c r="O1296" i="12"/>
  <c r="N1296" i="12"/>
  <c r="M1296" i="12"/>
  <c r="L1296" i="12"/>
  <c r="K1296" i="12"/>
  <c r="J1296" i="12"/>
  <c r="I1296" i="12"/>
  <c r="H1296" i="12"/>
  <c r="G1296" i="12"/>
  <c r="F1296" i="12"/>
  <c r="E1296" i="12"/>
  <c r="D1296" i="12"/>
  <c r="C1296" i="12"/>
  <c r="AC1295" i="12"/>
  <c r="AB1295" i="12"/>
  <c r="AA1295" i="12"/>
  <c r="Z1295" i="12"/>
  <c r="Y1295" i="12"/>
  <c r="X1295" i="12"/>
  <c r="W1295" i="12"/>
  <c r="V1295" i="12"/>
  <c r="U1295" i="12"/>
  <c r="T1295" i="12"/>
  <c r="S1295" i="12"/>
  <c r="R1295" i="12"/>
  <c r="Q1295" i="12"/>
  <c r="P1295" i="12"/>
  <c r="O1295" i="12"/>
  <c r="N1295" i="12"/>
  <c r="M1295" i="12"/>
  <c r="L1295" i="12"/>
  <c r="K1295" i="12"/>
  <c r="J1295" i="12"/>
  <c r="I1295" i="12"/>
  <c r="H1295" i="12"/>
  <c r="G1295" i="12"/>
  <c r="F1295" i="12"/>
  <c r="E1295" i="12"/>
  <c r="D1295" i="12"/>
  <c r="C1295" i="12"/>
  <c r="AC1294" i="12"/>
  <c r="AB1294" i="12"/>
  <c r="AA1294" i="12"/>
  <c r="Z1294" i="12"/>
  <c r="Y1294" i="12"/>
  <c r="X1294" i="12"/>
  <c r="W1294" i="12"/>
  <c r="V1294" i="12"/>
  <c r="U1294" i="12"/>
  <c r="T1294" i="12"/>
  <c r="S1294" i="12"/>
  <c r="R1294" i="12"/>
  <c r="Q1294" i="12"/>
  <c r="P1294" i="12"/>
  <c r="O1294" i="12"/>
  <c r="N1294" i="12"/>
  <c r="M1294" i="12"/>
  <c r="L1294" i="12"/>
  <c r="K1294" i="12"/>
  <c r="J1294" i="12"/>
  <c r="I1294" i="12"/>
  <c r="H1294" i="12"/>
  <c r="G1294" i="12"/>
  <c r="F1294" i="12"/>
  <c r="E1294" i="12"/>
  <c r="D1294" i="12"/>
  <c r="C1294" i="12"/>
  <c r="AC1293" i="12"/>
  <c r="AB1293" i="12"/>
  <c r="AA1293" i="12"/>
  <c r="Z1293" i="12"/>
  <c r="Y1293" i="12"/>
  <c r="X1293" i="12"/>
  <c r="W1293" i="12"/>
  <c r="V1293" i="12"/>
  <c r="U1293" i="12"/>
  <c r="T1293" i="12"/>
  <c r="S1293" i="12"/>
  <c r="R1293" i="12"/>
  <c r="Q1293" i="12"/>
  <c r="P1293" i="12"/>
  <c r="O1293" i="12"/>
  <c r="N1293" i="12"/>
  <c r="M1293" i="12"/>
  <c r="L1293" i="12"/>
  <c r="K1293" i="12"/>
  <c r="J1293" i="12"/>
  <c r="I1293" i="12"/>
  <c r="H1293" i="12"/>
  <c r="G1293" i="12"/>
  <c r="F1293" i="12"/>
  <c r="E1293" i="12"/>
  <c r="D1293" i="12"/>
  <c r="C1293" i="12"/>
  <c r="AC1292" i="12"/>
  <c r="AB1292" i="12"/>
  <c r="AA1292" i="12"/>
  <c r="Z1292" i="12"/>
  <c r="Y1292" i="12"/>
  <c r="X1292" i="12"/>
  <c r="W1292" i="12"/>
  <c r="V1292" i="12"/>
  <c r="U1292" i="12"/>
  <c r="T1292" i="12"/>
  <c r="S1292" i="12"/>
  <c r="R1292" i="12"/>
  <c r="Q1292" i="12"/>
  <c r="P1292" i="12"/>
  <c r="O1292" i="12"/>
  <c r="N1292" i="12"/>
  <c r="M1292" i="12"/>
  <c r="L1292" i="12"/>
  <c r="K1292" i="12"/>
  <c r="J1292" i="12"/>
  <c r="I1292" i="12"/>
  <c r="H1292" i="12"/>
  <c r="G1292" i="12"/>
  <c r="F1292" i="12"/>
  <c r="E1292" i="12"/>
  <c r="D1292" i="12"/>
  <c r="C1292" i="12"/>
  <c r="AC1291" i="12"/>
  <c r="AB1291" i="12"/>
  <c r="AA1291" i="12"/>
  <c r="Z1291" i="12"/>
  <c r="Y1291" i="12"/>
  <c r="X1291" i="12"/>
  <c r="W1291" i="12"/>
  <c r="V1291" i="12"/>
  <c r="U1291" i="12"/>
  <c r="T1291" i="12"/>
  <c r="S1291" i="12"/>
  <c r="R1291" i="12"/>
  <c r="Q1291" i="12"/>
  <c r="P1291" i="12"/>
  <c r="O1291" i="12"/>
  <c r="N1291" i="12"/>
  <c r="M1291" i="12"/>
  <c r="L1291" i="12"/>
  <c r="K1291" i="12"/>
  <c r="J1291" i="12"/>
  <c r="I1291" i="12"/>
  <c r="H1291" i="12"/>
  <c r="G1291" i="12"/>
  <c r="F1291" i="12"/>
  <c r="E1291" i="12"/>
  <c r="D1291" i="12"/>
  <c r="C1291" i="12"/>
  <c r="AC1290" i="12"/>
  <c r="AB1290" i="12"/>
  <c r="AA1290" i="12"/>
  <c r="Z1290" i="12"/>
  <c r="Y1290" i="12"/>
  <c r="X1290" i="12"/>
  <c r="W1290" i="12"/>
  <c r="V1290" i="12"/>
  <c r="U1290" i="12"/>
  <c r="T1290" i="12"/>
  <c r="S1290" i="12"/>
  <c r="R1290" i="12"/>
  <c r="Q1290" i="12"/>
  <c r="P1290" i="12"/>
  <c r="O1290" i="12"/>
  <c r="N1290" i="12"/>
  <c r="M1290" i="12"/>
  <c r="L1290" i="12"/>
  <c r="K1290" i="12"/>
  <c r="J1290" i="12"/>
  <c r="I1290" i="12"/>
  <c r="H1290" i="12"/>
  <c r="G1290" i="12"/>
  <c r="F1290" i="12"/>
  <c r="E1290" i="12"/>
  <c r="D1290" i="12"/>
  <c r="C1290" i="12"/>
  <c r="AC1289" i="12"/>
  <c r="AB1289" i="12"/>
  <c r="AA1289" i="12"/>
  <c r="Z1289" i="12"/>
  <c r="Y1289" i="12"/>
  <c r="X1289" i="12"/>
  <c r="W1289" i="12"/>
  <c r="V1289" i="12"/>
  <c r="U1289" i="12"/>
  <c r="T1289" i="12"/>
  <c r="S1289" i="12"/>
  <c r="R1289" i="12"/>
  <c r="Q1289" i="12"/>
  <c r="P1289" i="12"/>
  <c r="O1289" i="12"/>
  <c r="N1289" i="12"/>
  <c r="M1289" i="12"/>
  <c r="L1289" i="12"/>
  <c r="K1289" i="12"/>
  <c r="J1289" i="12"/>
  <c r="I1289" i="12"/>
  <c r="H1289" i="12"/>
  <c r="G1289" i="12"/>
  <c r="F1289" i="12"/>
  <c r="E1289" i="12"/>
  <c r="D1289" i="12"/>
  <c r="C1289" i="12"/>
  <c r="AC1288" i="12"/>
  <c r="AB1288" i="12"/>
  <c r="AA1288" i="12"/>
  <c r="Z1288" i="12"/>
  <c r="Y1288" i="12"/>
  <c r="X1288" i="12"/>
  <c r="W1288" i="12"/>
  <c r="V1288" i="12"/>
  <c r="U1288" i="12"/>
  <c r="T1288" i="12"/>
  <c r="S1288" i="12"/>
  <c r="R1288" i="12"/>
  <c r="Q1288" i="12"/>
  <c r="P1288" i="12"/>
  <c r="O1288" i="12"/>
  <c r="N1288" i="12"/>
  <c r="M1288" i="12"/>
  <c r="L1288" i="12"/>
  <c r="K1288" i="12"/>
  <c r="J1288" i="12"/>
  <c r="I1288" i="12"/>
  <c r="H1288" i="12"/>
  <c r="G1288" i="12"/>
  <c r="F1288" i="12"/>
  <c r="E1288" i="12"/>
  <c r="D1288" i="12"/>
  <c r="C1288" i="12"/>
  <c r="AC1287" i="12"/>
  <c r="AB1287" i="12"/>
  <c r="AA1287" i="12"/>
  <c r="Z1287" i="12"/>
  <c r="Y1287" i="12"/>
  <c r="X1287" i="12"/>
  <c r="W1287" i="12"/>
  <c r="V1287" i="12"/>
  <c r="U1287" i="12"/>
  <c r="T1287" i="12"/>
  <c r="S1287" i="12"/>
  <c r="R1287" i="12"/>
  <c r="Q1287" i="12"/>
  <c r="P1287" i="12"/>
  <c r="O1287" i="12"/>
  <c r="N1287" i="12"/>
  <c r="M1287" i="12"/>
  <c r="L1287" i="12"/>
  <c r="K1287" i="12"/>
  <c r="J1287" i="12"/>
  <c r="I1287" i="12"/>
  <c r="H1287" i="12"/>
  <c r="G1287" i="12"/>
  <c r="F1287" i="12"/>
  <c r="E1287" i="12"/>
  <c r="D1287" i="12"/>
  <c r="C1287" i="12"/>
  <c r="AC1286" i="12"/>
  <c r="AB1286" i="12"/>
  <c r="AA1286" i="12"/>
  <c r="Z1286" i="12"/>
  <c r="Y1286" i="12"/>
  <c r="X1286" i="12"/>
  <c r="W1286" i="12"/>
  <c r="V1286" i="12"/>
  <c r="U1286" i="12"/>
  <c r="T1286" i="12"/>
  <c r="S1286" i="12"/>
  <c r="R1286" i="12"/>
  <c r="Q1286" i="12"/>
  <c r="P1286" i="12"/>
  <c r="O1286" i="12"/>
  <c r="N1286" i="12"/>
  <c r="M1286" i="12"/>
  <c r="L1286" i="12"/>
  <c r="K1286" i="12"/>
  <c r="J1286" i="12"/>
  <c r="I1286" i="12"/>
  <c r="H1286" i="12"/>
  <c r="G1286" i="12"/>
  <c r="F1286" i="12"/>
  <c r="E1286" i="12"/>
  <c r="D1286" i="12"/>
  <c r="C1286" i="12"/>
  <c r="AC1285" i="12"/>
  <c r="AB1285" i="12"/>
  <c r="AA1285" i="12"/>
  <c r="Z1285" i="12"/>
  <c r="Y1285" i="12"/>
  <c r="X1285" i="12"/>
  <c r="W1285" i="12"/>
  <c r="V1285" i="12"/>
  <c r="U1285" i="12"/>
  <c r="T1285" i="12"/>
  <c r="S1285" i="12"/>
  <c r="R1285" i="12"/>
  <c r="Q1285" i="12"/>
  <c r="P1285" i="12"/>
  <c r="O1285" i="12"/>
  <c r="N1285" i="12"/>
  <c r="M1285" i="12"/>
  <c r="L1285" i="12"/>
  <c r="K1285" i="12"/>
  <c r="J1285" i="12"/>
  <c r="I1285" i="12"/>
  <c r="H1285" i="12"/>
  <c r="G1285" i="12"/>
  <c r="F1285" i="12"/>
  <c r="E1285" i="12"/>
  <c r="D1285" i="12"/>
  <c r="C1285" i="12"/>
  <c r="AC1284" i="12"/>
  <c r="AB1284" i="12"/>
  <c r="AA1284" i="12"/>
  <c r="Z1284" i="12"/>
  <c r="Y1284" i="12"/>
  <c r="X1284" i="12"/>
  <c r="W1284" i="12"/>
  <c r="V1284" i="12"/>
  <c r="U1284" i="12"/>
  <c r="T1284" i="12"/>
  <c r="S1284" i="12"/>
  <c r="R1284" i="12"/>
  <c r="Q1284" i="12"/>
  <c r="P1284" i="12"/>
  <c r="O1284" i="12"/>
  <c r="N1284" i="12"/>
  <c r="M1284" i="12"/>
  <c r="L1284" i="12"/>
  <c r="K1284" i="12"/>
  <c r="J1284" i="12"/>
  <c r="I1284" i="12"/>
  <c r="H1284" i="12"/>
  <c r="G1284" i="12"/>
  <c r="F1284" i="12"/>
  <c r="E1284" i="12"/>
  <c r="D1284" i="12"/>
  <c r="C1284" i="12"/>
  <c r="AC1283" i="12"/>
  <c r="AB1283" i="12"/>
  <c r="AA1283" i="12"/>
  <c r="Z1283" i="12"/>
  <c r="Y1283" i="12"/>
  <c r="X1283" i="12"/>
  <c r="W1283" i="12"/>
  <c r="V1283" i="12"/>
  <c r="U1283" i="12"/>
  <c r="T1283" i="12"/>
  <c r="S1283" i="12"/>
  <c r="R1283" i="12"/>
  <c r="Q1283" i="12"/>
  <c r="P1283" i="12"/>
  <c r="O1283" i="12"/>
  <c r="N1283" i="12"/>
  <c r="M1283" i="12"/>
  <c r="L1283" i="12"/>
  <c r="K1283" i="12"/>
  <c r="J1283" i="12"/>
  <c r="I1283" i="12"/>
  <c r="H1283" i="12"/>
  <c r="G1283" i="12"/>
  <c r="F1283" i="12"/>
  <c r="E1283" i="12"/>
  <c r="D1283" i="12"/>
  <c r="C1283" i="12"/>
  <c r="AC1282" i="12"/>
  <c r="AB1282" i="12"/>
  <c r="AA1282" i="12"/>
  <c r="Z1282" i="12"/>
  <c r="Y1282" i="12"/>
  <c r="X1282" i="12"/>
  <c r="W1282" i="12"/>
  <c r="V1282" i="12"/>
  <c r="U1282" i="12"/>
  <c r="T1282" i="12"/>
  <c r="S1282" i="12"/>
  <c r="R1282" i="12"/>
  <c r="Q1282" i="12"/>
  <c r="P1282" i="12"/>
  <c r="O1282" i="12"/>
  <c r="N1282" i="12"/>
  <c r="M1282" i="12"/>
  <c r="L1282" i="12"/>
  <c r="K1282" i="12"/>
  <c r="J1282" i="12"/>
  <c r="I1282" i="12"/>
  <c r="H1282" i="12"/>
  <c r="G1282" i="12"/>
  <c r="F1282" i="12"/>
  <c r="E1282" i="12"/>
  <c r="D1282" i="12"/>
  <c r="C1282" i="12"/>
  <c r="AC1281" i="12"/>
  <c r="AB1281" i="12"/>
  <c r="AA1281" i="12"/>
  <c r="Z1281" i="12"/>
  <c r="Y1281" i="12"/>
  <c r="X1281" i="12"/>
  <c r="W1281" i="12"/>
  <c r="V1281" i="12"/>
  <c r="U1281" i="12"/>
  <c r="T1281" i="12"/>
  <c r="S1281" i="12"/>
  <c r="R1281" i="12"/>
  <c r="Q1281" i="12"/>
  <c r="P1281" i="12"/>
  <c r="O1281" i="12"/>
  <c r="N1281" i="12"/>
  <c r="M1281" i="12"/>
  <c r="L1281" i="12"/>
  <c r="K1281" i="12"/>
  <c r="J1281" i="12"/>
  <c r="I1281" i="12"/>
  <c r="H1281" i="12"/>
  <c r="G1281" i="12"/>
  <c r="F1281" i="12"/>
  <c r="E1281" i="12"/>
  <c r="D1281" i="12"/>
  <c r="C1281" i="12"/>
  <c r="AC1280" i="12"/>
  <c r="AB1280" i="12"/>
  <c r="AA1280" i="12"/>
  <c r="Z1280" i="12"/>
  <c r="Y1280" i="12"/>
  <c r="X1280" i="12"/>
  <c r="W1280" i="12"/>
  <c r="V1280" i="12"/>
  <c r="U1280" i="12"/>
  <c r="T1280" i="12"/>
  <c r="S1280" i="12"/>
  <c r="R1280" i="12"/>
  <c r="Q1280" i="12"/>
  <c r="P1280" i="12"/>
  <c r="O1280" i="12"/>
  <c r="N1280" i="12"/>
  <c r="M1280" i="12"/>
  <c r="L1280" i="12"/>
  <c r="K1280" i="12"/>
  <c r="J1280" i="12"/>
  <c r="I1280" i="12"/>
  <c r="H1280" i="12"/>
  <c r="G1280" i="12"/>
  <c r="F1280" i="12"/>
  <c r="E1280" i="12"/>
  <c r="D1280" i="12"/>
  <c r="C1280" i="12"/>
  <c r="AC1279" i="12"/>
  <c r="AB1279" i="12"/>
  <c r="AA1279" i="12"/>
  <c r="Z1279" i="12"/>
  <c r="Y1279" i="12"/>
  <c r="X1279" i="12"/>
  <c r="W1279" i="12"/>
  <c r="V1279" i="12"/>
  <c r="U1279" i="12"/>
  <c r="T1279" i="12"/>
  <c r="S1279" i="12"/>
  <c r="R1279" i="12"/>
  <c r="Q1279" i="12"/>
  <c r="P1279" i="12"/>
  <c r="O1279" i="12"/>
  <c r="N1279" i="12"/>
  <c r="M1279" i="12"/>
  <c r="L1279" i="12"/>
  <c r="K1279" i="12"/>
  <c r="J1279" i="12"/>
  <c r="I1279" i="12"/>
  <c r="H1279" i="12"/>
  <c r="G1279" i="12"/>
  <c r="F1279" i="12"/>
  <c r="E1279" i="12"/>
  <c r="D1279" i="12"/>
  <c r="C1279" i="12"/>
  <c r="AC1278" i="12"/>
  <c r="AB1278" i="12"/>
  <c r="AA1278" i="12"/>
  <c r="Z1278" i="12"/>
  <c r="Y1278" i="12"/>
  <c r="X1278" i="12"/>
  <c r="W1278" i="12"/>
  <c r="V1278" i="12"/>
  <c r="U1278" i="12"/>
  <c r="T1278" i="12"/>
  <c r="S1278" i="12"/>
  <c r="R1278" i="12"/>
  <c r="Q1278" i="12"/>
  <c r="P1278" i="12"/>
  <c r="O1278" i="12"/>
  <c r="N1278" i="12"/>
  <c r="M1278" i="12"/>
  <c r="L1278" i="12"/>
  <c r="K1278" i="12"/>
  <c r="J1278" i="12"/>
  <c r="I1278" i="12"/>
  <c r="H1278" i="12"/>
  <c r="G1278" i="12"/>
  <c r="F1278" i="12"/>
  <c r="E1278" i="12"/>
  <c r="D1278" i="12"/>
  <c r="C1278" i="12"/>
  <c r="AC1277" i="12"/>
  <c r="AB1277" i="12"/>
  <c r="AA1277" i="12"/>
  <c r="Z1277" i="12"/>
  <c r="Y1277" i="12"/>
  <c r="X1277" i="12"/>
  <c r="W1277" i="12"/>
  <c r="V1277" i="12"/>
  <c r="U1277" i="12"/>
  <c r="T1277" i="12"/>
  <c r="S1277" i="12"/>
  <c r="R1277" i="12"/>
  <c r="Q1277" i="12"/>
  <c r="P1277" i="12"/>
  <c r="O1277" i="12"/>
  <c r="N1277" i="12"/>
  <c r="M1277" i="12"/>
  <c r="L1277" i="12"/>
  <c r="K1277" i="12"/>
  <c r="J1277" i="12"/>
  <c r="I1277" i="12"/>
  <c r="H1277" i="12"/>
  <c r="G1277" i="12"/>
  <c r="F1277" i="12"/>
  <c r="E1277" i="12"/>
  <c r="D1277" i="12"/>
  <c r="C1277" i="12"/>
  <c r="AC1276" i="12"/>
  <c r="AB1276" i="12"/>
  <c r="AA1276" i="12"/>
  <c r="Z1276" i="12"/>
  <c r="Y1276" i="12"/>
  <c r="X1276" i="12"/>
  <c r="W1276" i="12"/>
  <c r="V1276" i="12"/>
  <c r="U1276" i="12"/>
  <c r="T1276" i="12"/>
  <c r="S1276" i="12"/>
  <c r="R1276" i="12"/>
  <c r="Q1276" i="12"/>
  <c r="P1276" i="12"/>
  <c r="O1276" i="12"/>
  <c r="N1276" i="12"/>
  <c r="M1276" i="12"/>
  <c r="L1276" i="12"/>
  <c r="K1276" i="12"/>
  <c r="J1276" i="12"/>
  <c r="I1276" i="12"/>
  <c r="H1276" i="12"/>
  <c r="G1276" i="12"/>
  <c r="F1276" i="12"/>
  <c r="E1276" i="12"/>
  <c r="D1276" i="12"/>
  <c r="C1276" i="12"/>
  <c r="AC1275" i="12"/>
  <c r="AB1275" i="12"/>
  <c r="AA1275" i="12"/>
  <c r="Z1275" i="12"/>
  <c r="Y1275" i="12"/>
  <c r="X1275" i="12"/>
  <c r="W1275" i="12"/>
  <c r="V1275" i="12"/>
  <c r="U1275" i="12"/>
  <c r="T1275" i="12"/>
  <c r="S1275" i="12"/>
  <c r="R1275" i="12"/>
  <c r="Q1275" i="12"/>
  <c r="P1275" i="12"/>
  <c r="O1275" i="12"/>
  <c r="N1275" i="12"/>
  <c r="M1275" i="12"/>
  <c r="L1275" i="12"/>
  <c r="K1275" i="12"/>
  <c r="J1275" i="12"/>
  <c r="I1275" i="12"/>
  <c r="H1275" i="12"/>
  <c r="G1275" i="12"/>
  <c r="F1275" i="12"/>
  <c r="E1275" i="12"/>
  <c r="D1275" i="12"/>
  <c r="C1275" i="12"/>
  <c r="AC1274" i="12"/>
  <c r="AB1274" i="12"/>
  <c r="AA1274" i="12"/>
  <c r="Z1274" i="12"/>
  <c r="Y1274" i="12"/>
  <c r="X1274" i="12"/>
  <c r="W1274" i="12"/>
  <c r="V1274" i="12"/>
  <c r="U1274" i="12"/>
  <c r="T1274" i="12"/>
  <c r="S1274" i="12"/>
  <c r="R1274" i="12"/>
  <c r="Q1274" i="12"/>
  <c r="P1274" i="12"/>
  <c r="O1274" i="12"/>
  <c r="N1274" i="12"/>
  <c r="M1274" i="12"/>
  <c r="L1274" i="12"/>
  <c r="K1274" i="12"/>
  <c r="J1274" i="12"/>
  <c r="I1274" i="12"/>
  <c r="H1274" i="12"/>
  <c r="G1274" i="12"/>
  <c r="F1274" i="12"/>
  <c r="E1274" i="12"/>
  <c r="D1274" i="12"/>
  <c r="C1274" i="12"/>
  <c r="AC1273" i="12"/>
  <c r="AB1273" i="12"/>
  <c r="AA1273" i="12"/>
  <c r="Z1273" i="12"/>
  <c r="Y1273" i="12"/>
  <c r="X1273" i="12"/>
  <c r="W1273" i="12"/>
  <c r="V1273" i="12"/>
  <c r="U1273" i="12"/>
  <c r="T1273" i="12"/>
  <c r="S1273" i="12"/>
  <c r="R1273" i="12"/>
  <c r="Q1273" i="12"/>
  <c r="P1273" i="12"/>
  <c r="O1273" i="12"/>
  <c r="N1273" i="12"/>
  <c r="M1273" i="12"/>
  <c r="L1273" i="12"/>
  <c r="K1273" i="12"/>
  <c r="J1273" i="12"/>
  <c r="I1273" i="12"/>
  <c r="H1273" i="12"/>
  <c r="G1273" i="12"/>
  <c r="F1273" i="12"/>
  <c r="E1273" i="12"/>
  <c r="D1273" i="12"/>
  <c r="C1273" i="12"/>
  <c r="AC1272" i="12"/>
  <c r="AB1272" i="12"/>
  <c r="AA1272" i="12"/>
  <c r="Z1272" i="12"/>
  <c r="Y1272" i="12"/>
  <c r="X1272" i="12"/>
  <c r="W1272" i="12"/>
  <c r="V1272" i="12"/>
  <c r="U1272" i="12"/>
  <c r="T1272" i="12"/>
  <c r="S1272" i="12"/>
  <c r="R1272" i="12"/>
  <c r="Q1272" i="12"/>
  <c r="P1272" i="12"/>
  <c r="O1272" i="12"/>
  <c r="N1272" i="12"/>
  <c r="M1272" i="12"/>
  <c r="L1272" i="12"/>
  <c r="K1272" i="12"/>
  <c r="J1272" i="12"/>
  <c r="I1272" i="12"/>
  <c r="H1272" i="12"/>
  <c r="G1272" i="12"/>
  <c r="F1272" i="12"/>
  <c r="E1272" i="12"/>
  <c r="D1272" i="12"/>
  <c r="C1272" i="12"/>
  <c r="AC1271" i="12"/>
  <c r="AB1271" i="12"/>
  <c r="AA1271" i="12"/>
  <c r="Z1271" i="12"/>
  <c r="Y1271" i="12"/>
  <c r="X1271" i="12"/>
  <c r="W1271" i="12"/>
  <c r="V1271" i="12"/>
  <c r="U1271" i="12"/>
  <c r="T1271" i="12"/>
  <c r="S1271" i="12"/>
  <c r="R1271" i="12"/>
  <c r="Q1271" i="12"/>
  <c r="P1271" i="12"/>
  <c r="O1271" i="12"/>
  <c r="N1271" i="12"/>
  <c r="M1271" i="12"/>
  <c r="L1271" i="12"/>
  <c r="K1271" i="12"/>
  <c r="J1271" i="12"/>
  <c r="I1271" i="12"/>
  <c r="H1271" i="12"/>
  <c r="G1271" i="12"/>
  <c r="F1271" i="12"/>
  <c r="E1271" i="12"/>
  <c r="D1271" i="12"/>
  <c r="C1271" i="12"/>
  <c r="AC1270" i="12"/>
  <c r="AB1270" i="12"/>
  <c r="AA1270" i="12"/>
  <c r="Z1270" i="12"/>
  <c r="Y1270" i="12"/>
  <c r="X1270" i="12"/>
  <c r="W1270" i="12"/>
  <c r="V1270" i="12"/>
  <c r="U1270" i="12"/>
  <c r="T1270" i="12"/>
  <c r="S1270" i="12"/>
  <c r="R1270" i="12"/>
  <c r="Q1270" i="12"/>
  <c r="P1270" i="12"/>
  <c r="O1270" i="12"/>
  <c r="N1270" i="12"/>
  <c r="M1270" i="12"/>
  <c r="L1270" i="12"/>
  <c r="K1270" i="12"/>
  <c r="J1270" i="12"/>
  <c r="I1270" i="12"/>
  <c r="H1270" i="12"/>
  <c r="G1270" i="12"/>
  <c r="F1270" i="12"/>
  <c r="E1270" i="12"/>
  <c r="D1270" i="12"/>
  <c r="C1270" i="12"/>
  <c r="AC1269" i="12"/>
  <c r="AB1269" i="12"/>
  <c r="AA1269" i="12"/>
  <c r="Z1269" i="12"/>
  <c r="Y1269" i="12"/>
  <c r="X1269" i="12"/>
  <c r="W1269" i="12"/>
  <c r="V1269" i="12"/>
  <c r="U1269" i="12"/>
  <c r="T1269" i="12"/>
  <c r="S1269" i="12"/>
  <c r="R1269" i="12"/>
  <c r="Q1269" i="12"/>
  <c r="P1269" i="12"/>
  <c r="O1269" i="12"/>
  <c r="N1269" i="12"/>
  <c r="M1269" i="12"/>
  <c r="L1269" i="12"/>
  <c r="K1269" i="12"/>
  <c r="J1269" i="12"/>
  <c r="I1269" i="12"/>
  <c r="H1269" i="12"/>
  <c r="G1269" i="12"/>
  <c r="F1269" i="12"/>
  <c r="E1269" i="12"/>
  <c r="D1269" i="12"/>
  <c r="C1269" i="12"/>
  <c r="AC1268" i="12"/>
  <c r="AB1268" i="12"/>
  <c r="AA1268" i="12"/>
  <c r="Z1268" i="12"/>
  <c r="Y1268" i="12"/>
  <c r="X1268" i="12"/>
  <c r="W1268" i="12"/>
  <c r="V1268" i="12"/>
  <c r="U1268" i="12"/>
  <c r="T1268" i="12"/>
  <c r="S1268" i="12"/>
  <c r="R1268" i="12"/>
  <c r="Q1268" i="12"/>
  <c r="P1268" i="12"/>
  <c r="O1268" i="12"/>
  <c r="N1268" i="12"/>
  <c r="M1268" i="12"/>
  <c r="L1268" i="12"/>
  <c r="K1268" i="12"/>
  <c r="J1268" i="12"/>
  <c r="I1268" i="12"/>
  <c r="H1268" i="12"/>
  <c r="G1268" i="12"/>
  <c r="F1268" i="12"/>
  <c r="E1268" i="12"/>
  <c r="D1268" i="12"/>
  <c r="C1268" i="12"/>
  <c r="AC1267" i="12"/>
  <c r="AB1267" i="12"/>
  <c r="AA1267" i="12"/>
  <c r="Z1267" i="12"/>
  <c r="Y1267" i="12"/>
  <c r="X1267" i="12"/>
  <c r="W1267" i="12"/>
  <c r="V1267" i="12"/>
  <c r="U1267" i="12"/>
  <c r="T1267" i="12"/>
  <c r="S1267" i="12"/>
  <c r="R1267" i="12"/>
  <c r="Q1267" i="12"/>
  <c r="P1267" i="12"/>
  <c r="O1267" i="12"/>
  <c r="N1267" i="12"/>
  <c r="M1267" i="12"/>
  <c r="L1267" i="12"/>
  <c r="K1267" i="12"/>
  <c r="J1267" i="12"/>
  <c r="I1267" i="12"/>
  <c r="H1267" i="12"/>
  <c r="G1267" i="12"/>
  <c r="F1267" i="12"/>
  <c r="E1267" i="12"/>
  <c r="D1267" i="12"/>
  <c r="C1267" i="12"/>
  <c r="AC1266" i="12"/>
  <c r="AB1266" i="12"/>
  <c r="AA1266" i="12"/>
  <c r="Z1266" i="12"/>
  <c r="Y1266" i="12"/>
  <c r="X1266" i="12"/>
  <c r="W1266" i="12"/>
  <c r="V1266" i="12"/>
  <c r="U1266" i="12"/>
  <c r="T1266" i="12"/>
  <c r="S1266" i="12"/>
  <c r="R1266" i="12"/>
  <c r="Q1266" i="12"/>
  <c r="P1266" i="12"/>
  <c r="O1266" i="12"/>
  <c r="N1266" i="12"/>
  <c r="M1266" i="12"/>
  <c r="L1266" i="12"/>
  <c r="K1266" i="12"/>
  <c r="J1266" i="12"/>
  <c r="I1266" i="12"/>
  <c r="H1266" i="12"/>
  <c r="G1266" i="12"/>
  <c r="F1266" i="12"/>
  <c r="E1266" i="12"/>
  <c r="D1266" i="12"/>
  <c r="C1266" i="12"/>
  <c r="AC1265" i="12"/>
  <c r="AB1265" i="12"/>
  <c r="AA1265" i="12"/>
  <c r="Z1265" i="12"/>
  <c r="Y1265" i="12"/>
  <c r="X1265" i="12"/>
  <c r="W1265" i="12"/>
  <c r="V1265" i="12"/>
  <c r="U1265" i="12"/>
  <c r="T1265" i="12"/>
  <c r="S1265" i="12"/>
  <c r="R1265" i="12"/>
  <c r="Q1265" i="12"/>
  <c r="P1265" i="12"/>
  <c r="O1265" i="12"/>
  <c r="N1265" i="12"/>
  <c r="M1265" i="12"/>
  <c r="L1265" i="12"/>
  <c r="K1265" i="12"/>
  <c r="J1265" i="12"/>
  <c r="I1265" i="12"/>
  <c r="H1265" i="12"/>
  <c r="G1265" i="12"/>
  <c r="F1265" i="12"/>
  <c r="E1265" i="12"/>
  <c r="D1265" i="12"/>
  <c r="C1265" i="12"/>
  <c r="AC1264" i="12"/>
  <c r="AB1264" i="12"/>
  <c r="AA1264" i="12"/>
  <c r="Z1264" i="12"/>
  <c r="Y1264" i="12"/>
  <c r="X1264" i="12"/>
  <c r="W1264" i="12"/>
  <c r="V1264" i="12"/>
  <c r="U1264" i="12"/>
  <c r="T1264" i="12"/>
  <c r="S1264" i="12"/>
  <c r="R1264" i="12"/>
  <c r="Q1264" i="12"/>
  <c r="P1264" i="12"/>
  <c r="O1264" i="12"/>
  <c r="N1264" i="12"/>
  <c r="M1264" i="12"/>
  <c r="L1264" i="12"/>
  <c r="K1264" i="12"/>
  <c r="J1264" i="12"/>
  <c r="I1264" i="12"/>
  <c r="H1264" i="12"/>
  <c r="G1264" i="12"/>
  <c r="F1264" i="12"/>
  <c r="E1264" i="12"/>
  <c r="D1264" i="12"/>
  <c r="C1264" i="12"/>
  <c r="AC1263" i="12"/>
  <c r="AB1263" i="12"/>
  <c r="AA1263" i="12"/>
  <c r="Z1263" i="12"/>
  <c r="Y1263" i="12"/>
  <c r="X1263" i="12"/>
  <c r="W1263" i="12"/>
  <c r="V1263" i="12"/>
  <c r="U1263" i="12"/>
  <c r="T1263" i="12"/>
  <c r="S1263" i="12"/>
  <c r="R1263" i="12"/>
  <c r="Q1263" i="12"/>
  <c r="P1263" i="12"/>
  <c r="O1263" i="12"/>
  <c r="N1263" i="12"/>
  <c r="M1263" i="12"/>
  <c r="L1263" i="12"/>
  <c r="K1263" i="12"/>
  <c r="J1263" i="12"/>
  <c r="I1263" i="12"/>
  <c r="H1263" i="12"/>
  <c r="G1263" i="12"/>
  <c r="F1263" i="12"/>
  <c r="E1263" i="12"/>
  <c r="D1263" i="12"/>
  <c r="C1263" i="12"/>
  <c r="AC1262" i="12"/>
  <c r="AB1262" i="12"/>
  <c r="AA1262" i="12"/>
  <c r="Z1262" i="12"/>
  <c r="Y1262" i="12"/>
  <c r="X1262" i="12"/>
  <c r="W1262" i="12"/>
  <c r="V1262" i="12"/>
  <c r="U1262" i="12"/>
  <c r="T1262" i="12"/>
  <c r="S1262" i="12"/>
  <c r="R1262" i="12"/>
  <c r="Q1262" i="12"/>
  <c r="P1262" i="12"/>
  <c r="O1262" i="12"/>
  <c r="N1262" i="12"/>
  <c r="M1262" i="12"/>
  <c r="L1262" i="12"/>
  <c r="K1262" i="12"/>
  <c r="J1262" i="12"/>
  <c r="I1262" i="12"/>
  <c r="H1262" i="12"/>
  <c r="G1262" i="12"/>
  <c r="F1262" i="12"/>
  <c r="E1262" i="12"/>
  <c r="D1262" i="12"/>
  <c r="C1262" i="12"/>
  <c r="AC1261" i="12"/>
  <c r="AB1261" i="12"/>
  <c r="AA1261" i="12"/>
  <c r="Z1261" i="12"/>
  <c r="Y1261" i="12"/>
  <c r="X1261" i="12"/>
  <c r="W1261" i="12"/>
  <c r="V1261" i="12"/>
  <c r="U1261" i="12"/>
  <c r="T1261" i="12"/>
  <c r="S1261" i="12"/>
  <c r="R1261" i="12"/>
  <c r="Q1261" i="12"/>
  <c r="P1261" i="12"/>
  <c r="O1261" i="12"/>
  <c r="N1261" i="12"/>
  <c r="M1261" i="12"/>
  <c r="L1261" i="12"/>
  <c r="K1261" i="12"/>
  <c r="J1261" i="12"/>
  <c r="I1261" i="12"/>
  <c r="H1261" i="12"/>
  <c r="G1261" i="12"/>
  <c r="F1261" i="12"/>
  <c r="E1261" i="12"/>
  <c r="D1261" i="12"/>
  <c r="C1261" i="12"/>
  <c r="AC1260" i="12"/>
  <c r="AB1260" i="12"/>
  <c r="AA1260" i="12"/>
  <c r="Z1260" i="12"/>
  <c r="Y1260" i="12"/>
  <c r="X1260" i="12"/>
  <c r="W1260" i="12"/>
  <c r="V1260" i="12"/>
  <c r="U1260" i="12"/>
  <c r="T1260" i="12"/>
  <c r="S1260" i="12"/>
  <c r="R1260" i="12"/>
  <c r="Q1260" i="12"/>
  <c r="P1260" i="12"/>
  <c r="O1260" i="12"/>
  <c r="N1260" i="12"/>
  <c r="M1260" i="12"/>
  <c r="L1260" i="12"/>
  <c r="K1260" i="12"/>
  <c r="J1260" i="12"/>
  <c r="I1260" i="12"/>
  <c r="H1260" i="12"/>
  <c r="G1260" i="12"/>
  <c r="F1260" i="12"/>
  <c r="E1260" i="12"/>
  <c r="D1260" i="12"/>
  <c r="C1260" i="12"/>
  <c r="AC1259" i="12"/>
  <c r="AB1259" i="12"/>
  <c r="AA1259" i="12"/>
  <c r="Z1259" i="12"/>
  <c r="Y1259" i="12"/>
  <c r="X1259" i="12"/>
  <c r="W1259" i="12"/>
  <c r="V1259" i="12"/>
  <c r="U1259" i="12"/>
  <c r="T1259" i="12"/>
  <c r="S1259" i="12"/>
  <c r="R1259" i="12"/>
  <c r="Q1259" i="12"/>
  <c r="P1259" i="12"/>
  <c r="O1259" i="12"/>
  <c r="N1259" i="12"/>
  <c r="M1259" i="12"/>
  <c r="L1259" i="12"/>
  <c r="K1259" i="12"/>
  <c r="J1259" i="12"/>
  <c r="I1259" i="12"/>
  <c r="H1259" i="12"/>
  <c r="G1259" i="12"/>
  <c r="F1259" i="12"/>
  <c r="E1259" i="12"/>
  <c r="D1259" i="12"/>
  <c r="C1259" i="12"/>
  <c r="AC1258" i="12"/>
  <c r="AB1258" i="12"/>
  <c r="AA1258" i="12"/>
  <c r="Z1258" i="12"/>
  <c r="Y1258" i="12"/>
  <c r="X1258" i="12"/>
  <c r="W1258" i="12"/>
  <c r="V1258" i="12"/>
  <c r="U1258" i="12"/>
  <c r="T1258" i="12"/>
  <c r="S1258" i="12"/>
  <c r="R1258" i="12"/>
  <c r="Q1258" i="12"/>
  <c r="P1258" i="12"/>
  <c r="O1258" i="12"/>
  <c r="N1258" i="12"/>
  <c r="M1258" i="12"/>
  <c r="L1258" i="12"/>
  <c r="K1258" i="12"/>
  <c r="J1258" i="12"/>
  <c r="I1258" i="12"/>
  <c r="H1258" i="12"/>
  <c r="G1258" i="12"/>
  <c r="F1258" i="12"/>
  <c r="E1258" i="12"/>
  <c r="D1258" i="12"/>
  <c r="C1258" i="12"/>
  <c r="AC1257" i="12"/>
  <c r="AB1257" i="12"/>
  <c r="AA1257" i="12"/>
  <c r="Z1257" i="12"/>
  <c r="Y1257" i="12"/>
  <c r="X1257" i="12"/>
  <c r="W1257" i="12"/>
  <c r="V1257" i="12"/>
  <c r="U1257" i="12"/>
  <c r="T1257" i="12"/>
  <c r="S1257" i="12"/>
  <c r="R1257" i="12"/>
  <c r="Q1257" i="12"/>
  <c r="P1257" i="12"/>
  <c r="O1257" i="12"/>
  <c r="N1257" i="12"/>
  <c r="M1257" i="12"/>
  <c r="L1257" i="12"/>
  <c r="K1257" i="12"/>
  <c r="J1257" i="12"/>
  <c r="I1257" i="12"/>
  <c r="H1257" i="12"/>
  <c r="G1257" i="12"/>
  <c r="F1257" i="12"/>
  <c r="E1257" i="12"/>
  <c r="D1257" i="12"/>
  <c r="C1257" i="12"/>
  <c r="AC1256" i="12"/>
  <c r="AB1256" i="12"/>
  <c r="AA1256" i="12"/>
  <c r="Z1256" i="12"/>
  <c r="Y1256" i="12"/>
  <c r="X1256" i="12"/>
  <c r="W1256" i="12"/>
  <c r="V1256" i="12"/>
  <c r="U1256" i="12"/>
  <c r="T1256" i="12"/>
  <c r="S1256" i="12"/>
  <c r="R1256" i="12"/>
  <c r="Q1256" i="12"/>
  <c r="P1256" i="12"/>
  <c r="O1256" i="12"/>
  <c r="N1256" i="12"/>
  <c r="M1256" i="12"/>
  <c r="L1256" i="12"/>
  <c r="K1256" i="12"/>
  <c r="J1256" i="12"/>
  <c r="I1256" i="12"/>
  <c r="H1256" i="12"/>
  <c r="G1256" i="12"/>
  <c r="F1256" i="12"/>
  <c r="E1256" i="12"/>
  <c r="D1256" i="12"/>
  <c r="C1256" i="12"/>
  <c r="AC1255" i="12"/>
  <c r="AB1255" i="12"/>
  <c r="AA1255" i="12"/>
  <c r="Z1255" i="12"/>
  <c r="Y1255" i="12"/>
  <c r="X1255" i="12"/>
  <c r="W1255" i="12"/>
  <c r="V1255" i="12"/>
  <c r="U1255" i="12"/>
  <c r="T1255" i="12"/>
  <c r="S1255" i="12"/>
  <c r="R1255" i="12"/>
  <c r="Q1255" i="12"/>
  <c r="P1255" i="12"/>
  <c r="O1255" i="12"/>
  <c r="N1255" i="12"/>
  <c r="M1255" i="12"/>
  <c r="L1255" i="12"/>
  <c r="K1255" i="12"/>
  <c r="J1255" i="12"/>
  <c r="I1255" i="12"/>
  <c r="H1255" i="12"/>
  <c r="G1255" i="12"/>
  <c r="F1255" i="12"/>
  <c r="E1255" i="12"/>
  <c r="D1255" i="12"/>
  <c r="C1255" i="12"/>
  <c r="AC1254" i="12"/>
  <c r="AB1254" i="12"/>
  <c r="AA1254" i="12"/>
  <c r="Z1254" i="12"/>
  <c r="Y1254" i="12"/>
  <c r="X1254" i="12"/>
  <c r="W1254" i="12"/>
  <c r="V1254" i="12"/>
  <c r="U1254" i="12"/>
  <c r="T1254" i="12"/>
  <c r="S1254" i="12"/>
  <c r="R1254" i="12"/>
  <c r="Q1254" i="12"/>
  <c r="P1254" i="12"/>
  <c r="O1254" i="12"/>
  <c r="N1254" i="12"/>
  <c r="M1254" i="12"/>
  <c r="L1254" i="12"/>
  <c r="K1254" i="12"/>
  <c r="J1254" i="12"/>
  <c r="I1254" i="12"/>
  <c r="H1254" i="12"/>
  <c r="G1254" i="12"/>
  <c r="F1254" i="12"/>
  <c r="E1254" i="12"/>
  <c r="D1254" i="12"/>
  <c r="C1254" i="12"/>
  <c r="AC1253" i="12"/>
  <c r="AB1253" i="12"/>
  <c r="AA1253" i="12"/>
  <c r="Z1253" i="12"/>
  <c r="Y1253" i="12"/>
  <c r="X1253" i="12"/>
  <c r="W1253" i="12"/>
  <c r="V1253" i="12"/>
  <c r="U1253" i="12"/>
  <c r="T1253" i="12"/>
  <c r="S1253" i="12"/>
  <c r="R1253" i="12"/>
  <c r="Q1253" i="12"/>
  <c r="P1253" i="12"/>
  <c r="O1253" i="12"/>
  <c r="N1253" i="12"/>
  <c r="M1253" i="12"/>
  <c r="L1253" i="12"/>
  <c r="K1253" i="12"/>
  <c r="J1253" i="12"/>
  <c r="I1253" i="12"/>
  <c r="H1253" i="12"/>
  <c r="G1253" i="12"/>
  <c r="F1253" i="12"/>
  <c r="E1253" i="12"/>
  <c r="D1253" i="12"/>
  <c r="C1253" i="12"/>
  <c r="AC1252" i="12"/>
  <c r="AB1252" i="12"/>
  <c r="AA1252" i="12"/>
  <c r="Z1252" i="12"/>
  <c r="Y1252" i="12"/>
  <c r="X1252" i="12"/>
  <c r="W1252" i="12"/>
  <c r="V1252" i="12"/>
  <c r="U1252" i="12"/>
  <c r="T1252" i="12"/>
  <c r="S1252" i="12"/>
  <c r="R1252" i="12"/>
  <c r="Q1252" i="12"/>
  <c r="P1252" i="12"/>
  <c r="O1252" i="12"/>
  <c r="N1252" i="12"/>
  <c r="M1252" i="12"/>
  <c r="L1252" i="12"/>
  <c r="K1252" i="12"/>
  <c r="J1252" i="12"/>
  <c r="I1252" i="12"/>
  <c r="H1252" i="12"/>
  <c r="G1252" i="12"/>
  <c r="F1252" i="12"/>
  <c r="E1252" i="12"/>
  <c r="D1252" i="12"/>
  <c r="C1252" i="12"/>
  <c r="AC1251" i="12"/>
  <c r="AB1251" i="12"/>
  <c r="AA1251" i="12"/>
  <c r="Z1251" i="12"/>
  <c r="Y1251" i="12"/>
  <c r="X1251" i="12"/>
  <c r="W1251" i="12"/>
  <c r="V1251" i="12"/>
  <c r="U1251" i="12"/>
  <c r="T1251" i="12"/>
  <c r="S1251" i="12"/>
  <c r="R1251" i="12"/>
  <c r="Q1251" i="12"/>
  <c r="P1251" i="12"/>
  <c r="O1251" i="12"/>
  <c r="N1251" i="12"/>
  <c r="M1251" i="12"/>
  <c r="L1251" i="12"/>
  <c r="K1251" i="12"/>
  <c r="J1251" i="12"/>
  <c r="I1251" i="12"/>
  <c r="H1251" i="12"/>
  <c r="G1251" i="12"/>
  <c r="F1251" i="12"/>
  <c r="E1251" i="12"/>
  <c r="D1251" i="12"/>
  <c r="C1251" i="12"/>
  <c r="AC1250" i="12"/>
  <c r="AB1250" i="12"/>
  <c r="AA1250" i="12"/>
  <c r="Z1250" i="12"/>
  <c r="Y1250" i="12"/>
  <c r="X1250" i="12"/>
  <c r="W1250" i="12"/>
  <c r="V1250" i="12"/>
  <c r="U1250" i="12"/>
  <c r="T1250" i="12"/>
  <c r="S1250" i="12"/>
  <c r="R1250" i="12"/>
  <c r="Q1250" i="12"/>
  <c r="P1250" i="12"/>
  <c r="O1250" i="12"/>
  <c r="N1250" i="12"/>
  <c r="M1250" i="12"/>
  <c r="L1250" i="12"/>
  <c r="K1250" i="12"/>
  <c r="J1250" i="12"/>
  <c r="I1250" i="12"/>
  <c r="H1250" i="12"/>
  <c r="G1250" i="12"/>
  <c r="F1250" i="12"/>
  <c r="E1250" i="12"/>
  <c r="D1250" i="12"/>
  <c r="C1250" i="12"/>
  <c r="AC1249" i="12"/>
  <c r="AB1249" i="12"/>
  <c r="AA1249" i="12"/>
  <c r="Z1249" i="12"/>
  <c r="Y1249" i="12"/>
  <c r="X1249" i="12"/>
  <c r="W1249" i="12"/>
  <c r="V1249" i="12"/>
  <c r="U1249" i="12"/>
  <c r="T1249" i="12"/>
  <c r="S1249" i="12"/>
  <c r="R1249" i="12"/>
  <c r="Q1249" i="12"/>
  <c r="P1249" i="12"/>
  <c r="O1249" i="12"/>
  <c r="N1249" i="12"/>
  <c r="M1249" i="12"/>
  <c r="L1249" i="12"/>
  <c r="K1249" i="12"/>
  <c r="J1249" i="12"/>
  <c r="I1249" i="12"/>
  <c r="H1249" i="12"/>
  <c r="G1249" i="12"/>
  <c r="F1249" i="12"/>
  <c r="E1249" i="12"/>
  <c r="D1249" i="12"/>
  <c r="C1249" i="12"/>
  <c r="AC1248" i="12"/>
  <c r="AB1248" i="12"/>
  <c r="AA1248" i="12"/>
  <c r="Z1248" i="12"/>
  <c r="Y1248" i="12"/>
  <c r="X1248" i="12"/>
  <c r="W1248" i="12"/>
  <c r="V1248" i="12"/>
  <c r="U1248" i="12"/>
  <c r="T1248" i="12"/>
  <c r="S1248" i="12"/>
  <c r="R1248" i="12"/>
  <c r="Q1248" i="12"/>
  <c r="P1248" i="12"/>
  <c r="O1248" i="12"/>
  <c r="N1248" i="12"/>
  <c r="M1248" i="12"/>
  <c r="L1248" i="12"/>
  <c r="K1248" i="12"/>
  <c r="J1248" i="12"/>
  <c r="I1248" i="12"/>
  <c r="H1248" i="12"/>
  <c r="G1248" i="12"/>
  <c r="F1248" i="12"/>
  <c r="E1248" i="12"/>
  <c r="D1248" i="12"/>
  <c r="C1248" i="12"/>
  <c r="AC1247" i="12"/>
  <c r="AB1247" i="12"/>
  <c r="AA1247" i="12"/>
  <c r="Z1247" i="12"/>
  <c r="Y1247" i="12"/>
  <c r="X1247" i="12"/>
  <c r="W1247" i="12"/>
  <c r="V1247" i="12"/>
  <c r="U1247" i="12"/>
  <c r="T1247" i="12"/>
  <c r="S1247" i="12"/>
  <c r="R1247" i="12"/>
  <c r="Q1247" i="12"/>
  <c r="P1247" i="12"/>
  <c r="O1247" i="12"/>
  <c r="N1247" i="12"/>
  <c r="M1247" i="12"/>
  <c r="L1247" i="12"/>
  <c r="K1247" i="12"/>
  <c r="J1247" i="12"/>
  <c r="I1247" i="12"/>
  <c r="H1247" i="12"/>
  <c r="G1247" i="12"/>
  <c r="F1247" i="12"/>
  <c r="E1247" i="12"/>
  <c r="D1247" i="12"/>
  <c r="C1247" i="12"/>
  <c r="AC1246" i="12"/>
  <c r="AB1246" i="12"/>
  <c r="AA1246" i="12"/>
  <c r="Z1246" i="12"/>
  <c r="Y1246" i="12"/>
  <c r="X1246" i="12"/>
  <c r="W1246" i="12"/>
  <c r="V1246" i="12"/>
  <c r="U1246" i="12"/>
  <c r="T1246" i="12"/>
  <c r="S1246" i="12"/>
  <c r="R1246" i="12"/>
  <c r="Q1246" i="12"/>
  <c r="P1246" i="12"/>
  <c r="O1246" i="12"/>
  <c r="N1246" i="12"/>
  <c r="M1246" i="12"/>
  <c r="L1246" i="12"/>
  <c r="K1246" i="12"/>
  <c r="J1246" i="12"/>
  <c r="I1246" i="12"/>
  <c r="H1246" i="12"/>
  <c r="G1246" i="12"/>
  <c r="F1246" i="12"/>
  <c r="E1246" i="12"/>
  <c r="D1246" i="12"/>
  <c r="C1246" i="12"/>
  <c r="AC1245" i="12"/>
  <c r="AB1245" i="12"/>
  <c r="AA1245" i="12"/>
  <c r="Z1245" i="12"/>
  <c r="Y1245" i="12"/>
  <c r="X1245" i="12"/>
  <c r="W1245" i="12"/>
  <c r="V1245" i="12"/>
  <c r="U1245" i="12"/>
  <c r="T1245" i="12"/>
  <c r="S1245" i="12"/>
  <c r="R1245" i="12"/>
  <c r="Q1245" i="12"/>
  <c r="P1245" i="12"/>
  <c r="O1245" i="12"/>
  <c r="N1245" i="12"/>
  <c r="M1245" i="12"/>
  <c r="L1245" i="12"/>
  <c r="K1245" i="12"/>
  <c r="J1245" i="12"/>
  <c r="I1245" i="12"/>
  <c r="H1245" i="12"/>
  <c r="G1245" i="12"/>
  <c r="F1245" i="12"/>
  <c r="E1245" i="12"/>
  <c r="D1245" i="12"/>
  <c r="C1245" i="12"/>
  <c r="AC1244" i="12"/>
  <c r="AB1244" i="12"/>
  <c r="AA1244" i="12"/>
  <c r="Z1244" i="12"/>
  <c r="Y1244" i="12"/>
  <c r="X1244" i="12"/>
  <c r="W1244" i="12"/>
  <c r="V1244" i="12"/>
  <c r="U1244" i="12"/>
  <c r="T1244" i="12"/>
  <c r="S1244" i="12"/>
  <c r="R1244" i="12"/>
  <c r="Q1244" i="12"/>
  <c r="P1244" i="12"/>
  <c r="O1244" i="12"/>
  <c r="N1244" i="12"/>
  <c r="M1244" i="12"/>
  <c r="L1244" i="12"/>
  <c r="K1244" i="12"/>
  <c r="J1244" i="12"/>
  <c r="I1244" i="12"/>
  <c r="H1244" i="12"/>
  <c r="G1244" i="12"/>
  <c r="F1244" i="12"/>
  <c r="E1244" i="12"/>
  <c r="D1244" i="12"/>
  <c r="C1244" i="12"/>
  <c r="AC1243" i="12"/>
  <c r="AB1243" i="12"/>
  <c r="AA1243" i="12"/>
  <c r="Z1243" i="12"/>
  <c r="Y1243" i="12"/>
  <c r="X1243" i="12"/>
  <c r="W1243" i="12"/>
  <c r="V1243" i="12"/>
  <c r="U1243" i="12"/>
  <c r="T1243" i="12"/>
  <c r="S1243" i="12"/>
  <c r="R1243" i="12"/>
  <c r="Q1243" i="12"/>
  <c r="P1243" i="12"/>
  <c r="O1243" i="12"/>
  <c r="N1243" i="12"/>
  <c r="M1243" i="12"/>
  <c r="L1243" i="12"/>
  <c r="K1243" i="12"/>
  <c r="J1243" i="12"/>
  <c r="I1243" i="12"/>
  <c r="H1243" i="12"/>
  <c r="G1243" i="12"/>
  <c r="F1243" i="12"/>
  <c r="E1243" i="12"/>
  <c r="D1243" i="12"/>
  <c r="C1243" i="12"/>
  <c r="AC1242" i="12"/>
  <c r="AB1242" i="12"/>
  <c r="AA1242" i="12"/>
  <c r="Z1242" i="12"/>
  <c r="Y1242" i="12"/>
  <c r="X1242" i="12"/>
  <c r="W1242" i="12"/>
  <c r="V1242" i="12"/>
  <c r="U1242" i="12"/>
  <c r="T1242" i="12"/>
  <c r="S1242" i="12"/>
  <c r="R1242" i="12"/>
  <c r="Q1242" i="12"/>
  <c r="P1242" i="12"/>
  <c r="O1242" i="12"/>
  <c r="N1242" i="12"/>
  <c r="M1242" i="12"/>
  <c r="L1242" i="12"/>
  <c r="K1242" i="12"/>
  <c r="J1242" i="12"/>
  <c r="I1242" i="12"/>
  <c r="H1242" i="12"/>
  <c r="G1242" i="12"/>
  <c r="F1242" i="12"/>
  <c r="E1242" i="12"/>
  <c r="D1242" i="12"/>
  <c r="C1242" i="12"/>
  <c r="AC1241" i="12"/>
  <c r="AB1241" i="12"/>
  <c r="AA1241" i="12"/>
  <c r="Z1241" i="12"/>
  <c r="Y1241" i="12"/>
  <c r="X1241" i="12"/>
  <c r="W1241" i="12"/>
  <c r="V1241" i="12"/>
  <c r="U1241" i="12"/>
  <c r="T1241" i="12"/>
  <c r="S1241" i="12"/>
  <c r="R1241" i="12"/>
  <c r="Q1241" i="12"/>
  <c r="P1241" i="12"/>
  <c r="O1241" i="12"/>
  <c r="N1241" i="12"/>
  <c r="M1241" i="12"/>
  <c r="L1241" i="12"/>
  <c r="K1241" i="12"/>
  <c r="J1241" i="12"/>
  <c r="I1241" i="12"/>
  <c r="H1241" i="12"/>
  <c r="G1241" i="12"/>
  <c r="F1241" i="12"/>
  <c r="E1241" i="12"/>
  <c r="D1241" i="12"/>
  <c r="C1241" i="12"/>
  <c r="AC1240" i="12"/>
  <c r="AB1240" i="12"/>
  <c r="AA1240" i="12"/>
  <c r="Z1240" i="12"/>
  <c r="Y1240" i="12"/>
  <c r="X1240" i="12"/>
  <c r="W1240" i="12"/>
  <c r="V1240" i="12"/>
  <c r="U1240" i="12"/>
  <c r="T1240" i="12"/>
  <c r="S1240" i="12"/>
  <c r="R1240" i="12"/>
  <c r="Q1240" i="12"/>
  <c r="P1240" i="12"/>
  <c r="O1240" i="12"/>
  <c r="N1240" i="12"/>
  <c r="M1240" i="12"/>
  <c r="L1240" i="12"/>
  <c r="K1240" i="12"/>
  <c r="J1240" i="12"/>
  <c r="I1240" i="12"/>
  <c r="H1240" i="12"/>
  <c r="G1240" i="12"/>
  <c r="F1240" i="12"/>
  <c r="E1240" i="12"/>
  <c r="D1240" i="12"/>
  <c r="C1240" i="12"/>
  <c r="AC1239" i="12"/>
  <c r="AB1239" i="12"/>
  <c r="AA1239" i="12"/>
  <c r="Z1239" i="12"/>
  <c r="Y1239" i="12"/>
  <c r="X1239" i="12"/>
  <c r="W1239" i="12"/>
  <c r="V1239" i="12"/>
  <c r="U1239" i="12"/>
  <c r="T1239" i="12"/>
  <c r="S1239" i="12"/>
  <c r="R1239" i="12"/>
  <c r="Q1239" i="12"/>
  <c r="P1239" i="12"/>
  <c r="O1239" i="12"/>
  <c r="N1239" i="12"/>
  <c r="M1239" i="12"/>
  <c r="L1239" i="12"/>
  <c r="K1239" i="12"/>
  <c r="J1239" i="12"/>
  <c r="I1239" i="12"/>
  <c r="H1239" i="12"/>
  <c r="G1239" i="12"/>
  <c r="F1239" i="12"/>
  <c r="E1239" i="12"/>
  <c r="D1239" i="12"/>
  <c r="C1239" i="12"/>
  <c r="AC1238" i="12"/>
  <c r="AB1238" i="12"/>
  <c r="AA1238" i="12"/>
  <c r="Z1238" i="12"/>
  <c r="Y1238" i="12"/>
  <c r="X1238" i="12"/>
  <c r="W1238" i="12"/>
  <c r="V1238" i="12"/>
  <c r="U1238" i="12"/>
  <c r="T1238" i="12"/>
  <c r="S1238" i="12"/>
  <c r="R1238" i="12"/>
  <c r="Q1238" i="12"/>
  <c r="P1238" i="12"/>
  <c r="O1238" i="12"/>
  <c r="N1238" i="12"/>
  <c r="M1238" i="12"/>
  <c r="L1238" i="12"/>
  <c r="K1238" i="12"/>
  <c r="J1238" i="12"/>
  <c r="I1238" i="12"/>
  <c r="H1238" i="12"/>
  <c r="G1238" i="12"/>
  <c r="F1238" i="12"/>
  <c r="E1238" i="12"/>
  <c r="D1238" i="12"/>
  <c r="C1238" i="12"/>
  <c r="AC1237" i="12"/>
  <c r="AB1237" i="12"/>
  <c r="AA1237" i="12"/>
  <c r="Z1237" i="12"/>
  <c r="Y1237" i="12"/>
  <c r="X1237" i="12"/>
  <c r="W1237" i="12"/>
  <c r="V1237" i="12"/>
  <c r="U1237" i="12"/>
  <c r="T1237" i="12"/>
  <c r="S1237" i="12"/>
  <c r="R1237" i="12"/>
  <c r="Q1237" i="12"/>
  <c r="P1237" i="12"/>
  <c r="O1237" i="12"/>
  <c r="N1237" i="12"/>
  <c r="M1237" i="12"/>
  <c r="L1237" i="12"/>
  <c r="K1237" i="12"/>
  <c r="J1237" i="12"/>
  <c r="I1237" i="12"/>
  <c r="H1237" i="12"/>
  <c r="G1237" i="12"/>
  <c r="F1237" i="12"/>
  <c r="E1237" i="12"/>
  <c r="D1237" i="12"/>
  <c r="C1237" i="12"/>
  <c r="AC1236" i="12"/>
  <c r="AB1236" i="12"/>
  <c r="AA1236" i="12"/>
  <c r="Z1236" i="12"/>
  <c r="Y1236" i="12"/>
  <c r="X1236" i="12"/>
  <c r="W1236" i="12"/>
  <c r="V1236" i="12"/>
  <c r="U1236" i="12"/>
  <c r="T1236" i="12"/>
  <c r="S1236" i="12"/>
  <c r="R1236" i="12"/>
  <c r="Q1236" i="12"/>
  <c r="P1236" i="12"/>
  <c r="O1236" i="12"/>
  <c r="N1236" i="12"/>
  <c r="M1236" i="12"/>
  <c r="L1236" i="12"/>
  <c r="K1236" i="12"/>
  <c r="J1236" i="12"/>
  <c r="I1236" i="12"/>
  <c r="H1236" i="12"/>
  <c r="G1236" i="12"/>
  <c r="F1236" i="12"/>
  <c r="E1236" i="12"/>
  <c r="D1236" i="12"/>
  <c r="C1236" i="12"/>
  <c r="AC1235" i="12"/>
  <c r="AB1235" i="12"/>
  <c r="AA1235" i="12"/>
  <c r="Z1235" i="12"/>
  <c r="Y1235" i="12"/>
  <c r="X1235" i="12"/>
  <c r="W1235" i="12"/>
  <c r="V1235" i="12"/>
  <c r="U1235" i="12"/>
  <c r="T1235" i="12"/>
  <c r="S1235" i="12"/>
  <c r="R1235" i="12"/>
  <c r="Q1235" i="12"/>
  <c r="P1235" i="12"/>
  <c r="O1235" i="12"/>
  <c r="N1235" i="12"/>
  <c r="M1235" i="12"/>
  <c r="L1235" i="12"/>
  <c r="K1235" i="12"/>
  <c r="J1235" i="12"/>
  <c r="I1235" i="12"/>
  <c r="H1235" i="12"/>
  <c r="G1235" i="12"/>
  <c r="F1235" i="12"/>
  <c r="E1235" i="12"/>
  <c r="D1235" i="12"/>
  <c r="C1235" i="12"/>
  <c r="AC1234" i="12"/>
  <c r="AB1234" i="12"/>
  <c r="AA1234" i="12"/>
  <c r="Z1234" i="12"/>
  <c r="Y1234" i="12"/>
  <c r="X1234" i="12"/>
  <c r="W1234" i="12"/>
  <c r="V1234" i="12"/>
  <c r="U1234" i="12"/>
  <c r="T1234" i="12"/>
  <c r="S1234" i="12"/>
  <c r="R1234" i="12"/>
  <c r="Q1234" i="12"/>
  <c r="P1234" i="12"/>
  <c r="O1234" i="12"/>
  <c r="N1234" i="12"/>
  <c r="M1234" i="12"/>
  <c r="L1234" i="12"/>
  <c r="K1234" i="12"/>
  <c r="J1234" i="12"/>
  <c r="I1234" i="12"/>
  <c r="H1234" i="12"/>
  <c r="G1234" i="12"/>
  <c r="F1234" i="12"/>
  <c r="E1234" i="12"/>
  <c r="D1234" i="12"/>
  <c r="C1234" i="12"/>
  <c r="AC1233" i="12"/>
  <c r="AB1233" i="12"/>
  <c r="AA1233" i="12"/>
  <c r="Z1233" i="12"/>
  <c r="Y1233" i="12"/>
  <c r="X1233" i="12"/>
  <c r="W1233" i="12"/>
  <c r="V1233" i="12"/>
  <c r="U1233" i="12"/>
  <c r="T1233" i="12"/>
  <c r="S1233" i="12"/>
  <c r="R1233" i="12"/>
  <c r="Q1233" i="12"/>
  <c r="P1233" i="12"/>
  <c r="O1233" i="12"/>
  <c r="N1233" i="12"/>
  <c r="M1233" i="12"/>
  <c r="L1233" i="12"/>
  <c r="K1233" i="12"/>
  <c r="J1233" i="12"/>
  <c r="I1233" i="12"/>
  <c r="H1233" i="12"/>
  <c r="G1233" i="12"/>
  <c r="F1233" i="12"/>
  <c r="E1233" i="12"/>
  <c r="D1233" i="12"/>
  <c r="C1233" i="12"/>
  <c r="AC1232" i="12"/>
  <c r="AB1232" i="12"/>
  <c r="AA1232" i="12"/>
  <c r="Z1232" i="12"/>
  <c r="Y1232" i="12"/>
  <c r="X1232" i="12"/>
  <c r="W1232" i="12"/>
  <c r="V1232" i="12"/>
  <c r="U1232" i="12"/>
  <c r="T1232" i="12"/>
  <c r="S1232" i="12"/>
  <c r="R1232" i="12"/>
  <c r="Q1232" i="12"/>
  <c r="P1232" i="12"/>
  <c r="O1232" i="12"/>
  <c r="N1232" i="12"/>
  <c r="M1232" i="12"/>
  <c r="L1232" i="12"/>
  <c r="K1232" i="12"/>
  <c r="J1232" i="12"/>
  <c r="I1232" i="12"/>
  <c r="H1232" i="12"/>
  <c r="G1232" i="12"/>
  <c r="F1232" i="12"/>
  <c r="E1232" i="12"/>
  <c r="D1232" i="12"/>
  <c r="C1232" i="12"/>
  <c r="AC1231" i="12"/>
  <c r="AB1231" i="12"/>
  <c r="AA1231" i="12"/>
  <c r="Z1231" i="12"/>
  <c r="Y1231" i="12"/>
  <c r="X1231" i="12"/>
  <c r="W1231" i="12"/>
  <c r="V1231" i="12"/>
  <c r="U1231" i="12"/>
  <c r="T1231" i="12"/>
  <c r="S1231" i="12"/>
  <c r="R1231" i="12"/>
  <c r="Q1231" i="12"/>
  <c r="P1231" i="12"/>
  <c r="O1231" i="12"/>
  <c r="N1231" i="12"/>
  <c r="M1231" i="12"/>
  <c r="L1231" i="12"/>
  <c r="K1231" i="12"/>
  <c r="J1231" i="12"/>
  <c r="I1231" i="12"/>
  <c r="H1231" i="12"/>
  <c r="G1231" i="12"/>
  <c r="F1231" i="12"/>
  <c r="E1231" i="12"/>
  <c r="D1231" i="12"/>
  <c r="C1231" i="12"/>
  <c r="AC1230" i="12"/>
  <c r="AB1230" i="12"/>
  <c r="AA1230" i="12"/>
  <c r="Z1230" i="12"/>
  <c r="Y1230" i="12"/>
  <c r="X1230" i="12"/>
  <c r="W1230" i="12"/>
  <c r="V1230" i="12"/>
  <c r="U1230" i="12"/>
  <c r="T1230" i="12"/>
  <c r="S1230" i="12"/>
  <c r="R1230" i="12"/>
  <c r="Q1230" i="12"/>
  <c r="P1230" i="12"/>
  <c r="O1230" i="12"/>
  <c r="N1230" i="12"/>
  <c r="M1230" i="12"/>
  <c r="L1230" i="12"/>
  <c r="K1230" i="12"/>
  <c r="J1230" i="12"/>
  <c r="I1230" i="12"/>
  <c r="H1230" i="12"/>
  <c r="G1230" i="12"/>
  <c r="F1230" i="12"/>
  <c r="E1230" i="12"/>
  <c r="D1230" i="12"/>
  <c r="C1230" i="12"/>
  <c r="AC1229" i="12"/>
  <c r="AB1229" i="12"/>
  <c r="AA1229" i="12"/>
  <c r="Z1229" i="12"/>
  <c r="Y1229" i="12"/>
  <c r="X1229" i="12"/>
  <c r="W1229" i="12"/>
  <c r="V1229" i="12"/>
  <c r="U1229" i="12"/>
  <c r="T1229" i="12"/>
  <c r="S1229" i="12"/>
  <c r="R1229" i="12"/>
  <c r="Q1229" i="12"/>
  <c r="P1229" i="12"/>
  <c r="O1229" i="12"/>
  <c r="N1229" i="12"/>
  <c r="M1229" i="12"/>
  <c r="L1229" i="12"/>
  <c r="K1229" i="12"/>
  <c r="J1229" i="12"/>
  <c r="I1229" i="12"/>
  <c r="H1229" i="12"/>
  <c r="G1229" i="12"/>
  <c r="F1229" i="12"/>
  <c r="E1229" i="12"/>
  <c r="D1229" i="12"/>
  <c r="C1229" i="12"/>
  <c r="AC1228" i="12"/>
  <c r="AB1228" i="12"/>
  <c r="AA1228" i="12"/>
  <c r="Z1228" i="12"/>
  <c r="Y1228" i="12"/>
  <c r="X1228" i="12"/>
  <c r="W1228" i="12"/>
  <c r="V1228" i="12"/>
  <c r="U1228" i="12"/>
  <c r="T1228" i="12"/>
  <c r="S1228" i="12"/>
  <c r="R1228" i="12"/>
  <c r="Q1228" i="12"/>
  <c r="P1228" i="12"/>
  <c r="O1228" i="12"/>
  <c r="N1228" i="12"/>
  <c r="M1228" i="12"/>
  <c r="L1228" i="12"/>
  <c r="K1228" i="12"/>
  <c r="J1228" i="12"/>
  <c r="I1228" i="12"/>
  <c r="H1228" i="12"/>
  <c r="G1228" i="12"/>
  <c r="F1228" i="12"/>
  <c r="E1228" i="12"/>
  <c r="D1228" i="12"/>
  <c r="C1228" i="12"/>
  <c r="AC1227" i="12"/>
  <c r="AB1227" i="12"/>
  <c r="AA1227" i="12"/>
  <c r="Z1227" i="12"/>
  <c r="Y1227" i="12"/>
  <c r="X1227" i="12"/>
  <c r="W1227" i="12"/>
  <c r="V1227" i="12"/>
  <c r="U1227" i="12"/>
  <c r="T1227" i="12"/>
  <c r="S1227" i="12"/>
  <c r="R1227" i="12"/>
  <c r="Q1227" i="12"/>
  <c r="P1227" i="12"/>
  <c r="O1227" i="12"/>
  <c r="N1227" i="12"/>
  <c r="M1227" i="12"/>
  <c r="L1227" i="12"/>
  <c r="K1227" i="12"/>
  <c r="J1227" i="12"/>
  <c r="I1227" i="12"/>
  <c r="H1227" i="12"/>
  <c r="G1227" i="12"/>
  <c r="F1227" i="12"/>
  <c r="E1227" i="12"/>
  <c r="D1227" i="12"/>
  <c r="C1227" i="12"/>
  <c r="AC1226" i="12"/>
  <c r="AB1226" i="12"/>
  <c r="AA1226" i="12"/>
  <c r="Z1226" i="12"/>
  <c r="Y1226" i="12"/>
  <c r="X1226" i="12"/>
  <c r="W1226" i="12"/>
  <c r="V1226" i="12"/>
  <c r="U1226" i="12"/>
  <c r="T1226" i="12"/>
  <c r="S1226" i="12"/>
  <c r="R1226" i="12"/>
  <c r="Q1226" i="12"/>
  <c r="P1226" i="12"/>
  <c r="O1226" i="12"/>
  <c r="N1226" i="12"/>
  <c r="M1226" i="12"/>
  <c r="L1226" i="12"/>
  <c r="K1226" i="12"/>
  <c r="J1226" i="12"/>
  <c r="I1226" i="12"/>
  <c r="H1226" i="12"/>
  <c r="G1226" i="12"/>
  <c r="F1226" i="12"/>
  <c r="E1226" i="12"/>
  <c r="D1226" i="12"/>
  <c r="C1226" i="12"/>
  <c r="AC1225" i="12"/>
  <c r="AB1225" i="12"/>
  <c r="AA1225" i="12"/>
  <c r="Z1225" i="12"/>
  <c r="Y1225" i="12"/>
  <c r="X1225" i="12"/>
  <c r="W1225" i="12"/>
  <c r="V1225" i="12"/>
  <c r="U1225" i="12"/>
  <c r="T1225" i="12"/>
  <c r="S1225" i="12"/>
  <c r="R1225" i="12"/>
  <c r="Q1225" i="12"/>
  <c r="P1225" i="12"/>
  <c r="O1225" i="12"/>
  <c r="N1225" i="12"/>
  <c r="M1225" i="12"/>
  <c r="L1225" i="12"/>
  <c r="K1225" i="12"/>
  <c r="J1225" i="12"/>
  <c r="I1225" i="12"/>
  <c r="H1225" i="12"/>
  <c r="G1225" i="12"/>
  <c r="F1225" i="12"/>
  <c r="E1225" i="12"/>
  <c r="D1225" i="12"/>
  <c r="C1225" i="12"/>
  <c r="AC1224" i="12"/>
  <c r="AB1224" i="12"/>
  <c r="AA1224" i="12"/>
  <c r="Z1224" i="12"/>
  <c r="Y1224" i="12"/>
  <c r="X1224" i="12"/>
  <c r="W1224" i="12"/>
  <c r="V1224" i="12"/>
  <c r="U1224" i="12"/>
  <c r="T1224" i="12"/>
  <c r="S1224" i="12"/>
  <c r="R1224" i="12"/>
  <c r="Q1224" i="12"/>
  <c r="P1224" i="12"/>
  <c r="O1224" i="12"/>
  <c r="N1224" i="12"/>
  <c r="M1224" i="12"/>
  <c r="L1224" i="12"/>
  <c r="K1224" i="12"/>
  <c r="J1224" i="12"/>
  <c r="I1224" i="12"/>
  <c r="H1224" i="12"/>
  <c r="G1224" i="12"/>
  <c r="F1224" i="12"/>
  <c r="E1224" i="12"/>
  <c r="D1224" i="12"/>
  <c r="C1224" i="12"/>
  <c r="AC1223" i="12"/>
  <c r="AB1223" i="12"/>
  <c r="AA1223" i="12"/>
  <c r="Z1223" i="12"/>
  <c r="Y1223" i="12"/>
  <c r="X1223" i="12"/>
  <c r="W1223" i="12"/>
  <c r="V1223" i="12"/>
  <c r="U1223" i="12"/>
  <c r="T1223" i="12"/>
  <c r="S1223" i="12"/>
  <c r="R1223" i="12"/>
  <c r="Q1223" i="12"/>
  <c r="P1223" i="12"/>
  <c r="O1223" i="12"/>
  <c r="N1223" i="12"/>
  <c r="M1223" i="12"/>
  <c r="L1223" i="12"/>
  <c r="K1223" i="12"/>
  <c r="J1223" i="12"/>
  <c r="I1223" i="12"/>
  <c r="H1223" i="12"/>
  <c r="G1223" i="12"/>
  <c r="F1223" i="12"/>
  <c r="E1223" i="12"/>
  <c r="D1223" i="12"/>
  <c r="C1223" i="12"/>
  <c r="AC1222" i="12"/>
  <c r="AB1222" i="12"/>
  <c r="AA1222" i="12"/>
  <c r="Z1222" i="12"/>
  <c r="Y1222" i="12"/>
  <c r="X1222" i="12"/>
  <c r="W1222" i="12"/>
  <c r="V1222" i="12"/>
  <c r="U1222" i="12"/>
  <c r="T1222" i="12"/>
  <c r="S1222" i="12"/>
  <c r="R1222" i="12"/>
  <c r="Q1222" i="12"/>
  <c r="P1222" i="12"/>
  <c r="O1222" i="12"/>
  <c r="N1222" i="12"/>
  <c r="M1222" i="12"/>
  <c r="L1222" i="12"/>
  <c r="K1222" i="12"/>
  <c r="J1222" i="12"/>
  <c r="I1222" i="12"/>
  <c r="H1222" i="12"/>
  <c r="G1222" i="12"/>
  <c r="F1222" i="12"/>
  <c r="E1222" i="12"/>
  <c r="D1222" i="12"/>
  <c r="C1222" i="12"/>
  <c r="AC1221" i="12"/>
  <c r="AB1221" i="12"/>
  <c r="AA1221" i="12"/>
  <c r="Z1221" i="12"/>
  <c r="Y1221" i="12"/>
  <c r="X1221" i="12"/>
  <c r="W1221" i="12"/>
  <c r="V1221" i="12"/>
  <c r="U1221" i="12"/>
  <c r="T1221" i="12"/>
  <c r="S1221" i="12"/>
  <c r="R1221" i="12"/>
  <c r="Q1221" i="12"/>
  <c r="P1221" i="12"/>
  <c r="O1221" i="12"/>
  <c r="N1221" i="12"/>
  <c r="M1221" i="12"/>
  <c r="L1221" i="12"/>
  <c r="K1221" i="12"/>
  <c r="J1221" i="12"/>
  <c r="I1221" i="12"/>
  <c r="H1221" i="12"/>
  <c r="G1221" i="12"/>
  <c r="F1221" i="12"/>
  <c r="E1221" i="12"/>
  <c r="D1221" i="12"/>
  <c r="C1221" i="12"/>
  <c r="AC1220" i="12"/>
  <c r="AB1220" i="12"/>
  <c r="AA1220" i="12"/>
  <c r="Z1220" i="12"/>
  <c r="Y1220" i="12"/>
  <c r="X1220" i="12"/>
  <c r="W1220" i="12"/>
  <c r="V1220" i="12"/>
  <c r="U1220" i="12"/>
  <c r="T1220" i="12"/>
  <c r="S1220" i="12"/>
  <c r="R1220" i="12"/>
  <c r="Q1220" i="12"/>
  <c r="P1220" i="12"/>
  <c r="O1220" i="12"/>
  <c r="N1220" i="12"/>
  <c r="M1220" i="12"/>
  <c r="L1220" i="12"/>
  <c r="K1220" i="12"/>
  <c r="J1220" i="12"/>
  <c r="I1220" i="12"/>
  <c r="H1220" i="12"/>
  <c r="G1220" i="12"/>
  <c r="F1220" i="12"/>
  <c r="E1220" i="12"/>
  <c r="D1220" i="12"/>
  <c r="C1220" i="12"/>
  <c r="AC1219" i="12"/>
  <c r="AB1219" i="12"/>
  <c r="AA1219" i="12"/>
  <c r="Z1219" i="12"/>
  <c r="Y1219" i="12"/>
  <c r="X1219" i="12"/>
  <c r="W1219" i="12"/>
  <c r="V1219" i="12"/>
  <c r="U1219" i="12"/>
  <c r="T1219" i="12"/>
  <c r="S1219" i="12"/>
  <c r="R1219" i="12"/>
  <c r="Q1219" i="12"/>
  <c r="P1219" i="12"/>
  <c r="O1219" i="12"/>
  <c r="N1219" i="12"/>
  <c r="M1219" i="12"/>
  <c r="L1219" i="12"/>
  <c r="K1219" i="12"/>
  <c r="J1219" i="12"/>
  <c r="I1219" i="12"/>
  <c r="H1219" i="12"/>
  <c r="G1219" i="12"/>
  <c r="F1219" i="12"/>
  <c r="E1219" i="12"/>
  <c r="D1219" i="12"/>
  <c r="C1219" i="12"/>
  <c r="AC1218" i="12"/>
  <c r="AB1218" i="12"/>
  <c r="AA1218" i="12"/>
  <c r="Z1218" i="12"/>
  <c r="Y1218" i="12"/>
  <c r="X1218" i="12"/>
  <c r="W1218" i="12"/>
  <c r="V1218" i="12"/>
  <c r="U1218" i="12"/>
  <c r="T1218" i="12"/>
  <c r="S1218" i="12"/>
  <c r="R1218" i="12"/>
  <c r="Q1218" i="12"/>
  <c r="P1218" i="12"/>
  <c r="O1218" i="12"/>
  <c r="N1218" i="12"/>
  <c r="M1218" i="12"/>
  <c r="L1218" i="12"/>
  <c r="K1218" i="12"/>
  <c r="J1218" i="12"/>
  <c r="I1218" i="12"/>
  <c r="H1218" i="12"/>
  <c r="G1218" i="12"/>
  <c r="F1218" i="12"/>
  <c r="E1218" i="12"/>
  <c r="D1218" i="12"/>
  <c r="C1218" i="12"/>
  <c r="AC1217" i="12"/>
  <c r="AB1217" i="12"/>
  <c r="AA1217" i="12"/>
  <c r="Z1217" i="12"/>
  <c r="Y1217" i="12"/>
  <c r="X1217" i="12"/>
  <c r="W1217" i="12"/>
  <c r="V1217" i="12"/>
  <c r="U1217" i="12"/>
  <c r="T1217" i="12"/>
  <c r="S1217" i="12"/>
  <c r="R1217" i="12"/>
  <c r="Q1217" i="12"/>
  <c r="P1217" i="12"/>
  <c r="O1217" i="12"/>
  <c r="N1217" i="12"/>
  <c r="M1217" i="12"/>
  <c r="L1217" i="12"/>
  <c r="K1217" i="12"/>
  <c r="J1217" i="12"/>
  <c r="I1217" i="12"/>
  <c r="H1217" i="12"/>
  <c r="G1217" i="12"/>
  <c r="F1217" i="12"/>
  <c r="E1217" i="12"/>
  <c r="D1217" i="12"/>
  <c r="C1217" i="12"/>
  <c r="AC1216" i="12"/>
  <c r="AB1216" i="12"/>
  <c r="AA1216" i="12"/>
  <c r="Z1216" i="12"/>
  <c r="Y1216" i="12"/>
  <c r="X1216" i="12"/>
  <c r="W1216" i="12"/>
  <c r="V1216" i="12"/>
  <c r="U1216" i="12"/>
  <c r="T1216" i="12"/>
  <c r="S1216" i="12"/>
  <c r="R1216" i="12"/>
  <c r="Q1216" i="12"/>
  <c r="P1216" i="12"/>
  <c r="O1216" i="12"/>
  <c r="N1216" i="12"/>
  <c r="M1216" i="12"/>
  <c r="L1216" i="12"/>
  <c r="K1216" i="12"/>
  <c r="J1216" i="12"/>
  <c r="I1216" i="12"/>
  <c r="H1216" i="12"/>
  <c r="G1216" i="12"/>
  <c r="F1216" i="12"/>
  <c r="E1216" i="12"/>
  <c r="D1216" i="12"/>
  <c r="C1216" i="12"/>
  <c r="AC1215" i="12"/>
  <c r="AB1215" i="12"/>
  <c r="AA1215" i="12"/>
  <c r="Z1215" i="12"/>
  <c r="Y1215" i="12"/>
  <c r="X1215" i="12"/>
  <c r="W1215" i="12"/>
  <c r="V1215" i="12"/>
  <c r="U1215" i="12"/>
  <c r="T1215" i="12"/>
  <c r="S1215" i="12"/>
  <c r="R1215" i="12"/>
  <c r="Q1215" i="12"/>
  <c r="P1215" i="12"/>
  <c r="O1215" i="12"/>
  <c r="N1215" i="12"/>
  <c r="M1215" i="12"/>
  <c r="L1215" i="12"/>
  <c r="K1215" i="12"/>
  <c r="J1215" i="12"/>
  <c r="I1215" i="12"/>
  <c r="H1215" i="12"/>
  <c r="G1215" i="12"/>
  <c r="F1215" i="12"/>
  <c r="E1215" i="12"/>
  <c r="D1215" i="12"/>
  <c r="C1215" i="12"/>
  <c r="AC1214" i="12"/>
  <c r="AB1214" i="12"/>
  <c r="AA1214" i="12"/>
  <c r="Z1214" i="12"/>
  <c r="Y1214" i="12"/>
  <c r="X1214" i="12"/>
  <c r="W1214" i="12"/>
  <c r="V1214" i="12"/>
  <c r="U1214" i="12"/>
  <c r="T1214" i="12"/>
  <c r="S1214" i="12"/>
  <c r="R1214" i="12"/>
  <c r="Q1214" i="12"/>
  <c r="P1214" i="12"/>
  <c r="O1214" i="12"/>
  <c r="N1214" i="12"/>
  <c r="M1214" i="12"/>
  <c r="L1214" i="12"/>
  <c r="K1214" i="12"/>
  <c r="J1214" i="12"/>
  <c r="I1214" i="12"/>
  <c r="H1214" i="12"/>
  <c r="G1214" i="12"/>
  <c r="F1214" i="12"/>
  <c r="E1214" i="12"/>
  <c r="D1214" i="12"/>
  <c r="C1214" i="12"/>
  <c r="AC1213" i="12"/>
  <c r="AB1213" i="12"/>
  <c r="AA1213" i="12"/>
  <c r="Z1213" i="12"/>
  <c r="Y1213" i="12"/>
  <c r="X1213" i="12"/>
  <c r="W1213" i="12"/>
  <c r="V1213" i="12"/>
  <c r="U1213" i="12"/>
  <c r="T1213" i="12"/>
  <c r="S1213" i="12"/>
  <c r="R1213" i="12"/>
  <c r="Q1213" i="12"/>
  <c r="P1213" i="12"/>
  <c r="O1213" i="12"/>
  <c r="N1213" i="12"/>
  <c r="M1213" i="12"/>
  <c r="L1213" i="12"/>
  <c r="K1213" i="12"/>
  <c r="J1213" i="12"/>
  <c r="I1213" i="12"/>
  <c r="H1213" i="12"/>
  <c r="G1213" i="12"/>
  <c r="F1213" i="12"/>
  <c r="E1213" i="12"/>
  <c r="D1213" i="12"/>
  <c r="C1213" i="12"/>
  <c r="AC1212" i="12"/>
  <c r="AB1212" i="12"/>
  <c r="AA1212" i="12"/>
  <c r="Z1212" i="12"/>
  <c r="Y1212" i="12"/>
  <c r="X1212" i="12"/>
  <c r="W1212" i="12"/>
  <c r="V1212" i="12"/>
  <c r="U1212" i="12"/>
  <c r="T1212" i="12"/>
  <c r="S1212" i="12"/>
  <c r="R1212" i="12"/>
  <c r="Q1212" i="12"/>
  <c r="P1212" i="12"/>
  <c r="O1212" i="12"/>
  <c r="N1212" i="12"/>
  <c r="M1212" i="12"/>
  <c r="L1212" i="12"/>
  <c r="K1212" i="12"/>
  <c r="J1212" i="12"/>
  <c r="I1212" i="12"/>
  <c r="H1212" i="12"/>
  <c r="G1212" i="12"/>
  <c r="F1212" i="12"/>
  <c r="E1212" i="12"/>
  <c r="D1212" i="12"/>
  <c r="C1212" i="12"/>
  <c r="AC1211" i="12"/>
  <c r="AB1211" i="12"/>
  <c r="AA1211" i="12"/>
  <c r="Z1211" i="12"/>
  <c r="Y1211" i="12"/>
  <c r="X1211" i="12"/>
  <c r="W1211" i="12"/>
  <c r="V1211" i="12"/>
  <c r="U1211" i="12"/>
  <c r="T1211" i="12"/>
  <c r="S1211" i="12"/>
  <c r="R1211" i="12"/>
  <c r="Q1211" i="12"/>
  <c r="P1211" i="12"/>
  <c r="O1211" i="12"/>
  <c r="N1211" i="12"/>
  <c r="M1211" i="12"/>
  <c r="L1211" i="12"/>
  <c r="K1211" i="12"/>
  <c r="J1211" i="12"/>
  <c r="I1211" i="12"/>
  <c r="H1211" i="12"/>
  <c r="G1211" i="12"/>
  <c r="F1211" i="12"/>
  <c r="E1211" i="12"/>
  <c r="D1211" i="12"/>
  <c r="C1211" i="12"/>
  <c r="AC1210" i="12"/>
  <c r="AB1210" i="12"/>
  <c r="AA1210" i="12"/>
  <c r="Z1210" i="12"/>
  <c r="Y1210" i="12"/>
  <c r="X1210" i="12"/>
  <c r="W1210" i="12"/>
  <c r="V1210" i="12"/>
  <c r="U1210" i="12"/>
  <c r="T1210" i="12"/>
  <c r="S1210" i="12"/>
  <c r="R1210" i="12"/>
  <c r="Q1210" i="12"/>
  <c r="P1210" i="12"/>
  <c r="O1210" i="12"/>
  <c r="N1210" i="12"/>
  <c r="M1210" i="12"/>
  <c r="L1210" i="12"/>
  <c r="K1210" i="12"/>
  <c r="J1210" i="12"/>
  <c r="I1210" i="12"/>
  <c r="H1210" i="12"/>
  <c r="G1210" i="12"/>
  <c r="F1210" i="12"/>
  <c r="E1210" i="12"/>
  <c r="D1210" i="12"/>
  <c r="C1210" i="12"/>
  <c r="AC1209" i="12"/>
  <c r="AB1209" i="12"/>
  <c r="AA1209" i="12"/>
  <c r="Z1209" i="12"/>
  <c r="Y1209" i="12"/>
  <c r="X1209" i="12"/>
  <c r="W1209" i="12"/>
  <c r="V1209" i="12"/>
  <c r="U1209" i="12"/>
  <c r="T1209" i="12"/>
  <c r="S1209" i="12"/>
  <c r="R1209" i="12"/>
  <c r="Q1209" i="12"/>
  <c r="P1209" i="12"/>
  <c r="O1209" i="12"/>
  <c r="N1209" i="12"/>
  <c r="M1209" i="12"/>
  <c r="L1209" i="12"/>
  <c r="K1209" i="12"/>
  <c r="J1209" i="12"/>
  <c r="I1209" i="12"/>
  <c r="H1209" i="12"/>
  <c r="G1209" i="12"/>
  <c r="F1209" i="12"/>
  <c r="E1209" i="12"/>
  <c r="D1209" i="12"/>
  <c r="C1209" i="12"/>
  <c r="AC1208" i="12"/>
  <c r="AB1208" i="12"/>
  <c r="AA1208" i="12"/>
  <c r="Z1208" i="12"/>
  <c r="Y1208" i="12"/>
  <c r="X1208" i="12"/>
  <c r="W1208" i="12"/>
  <c r="V1208" i="12"/>
  <c r="U1208" i="12"/>
  <c r="T1208" i="12"/>
  <c r="S1208" i="12"/>
  <c r="R1208" i="12"/>
  <c r="Q1208" i="12"/>
  <c r="P1208" i="12"/>
  <c r="O1208" i="12"/>
  <c r="N1208" i="12"/>
  <c r="M1208" i="12"/>
  <c r="L1208" i="12"/>
  <c r="K1208" i="12"/>
  <c r="J1208" i="12"/>
  <c r="I1208" i="12"/>
  <c r="H1208" i="12"/>
  <c r="G1208" i="12"/>
  <c r="F1208" i="12"/>
  <c r="E1208" i="12"/>
  <c r="D1208" i="12"/>
  <c r="C1208" i="12"/>
  <c r="AC1207" i="12"/>
  <c r="AB1207" i="12"/>
  <c r="AA1207" i="12"/>
  <c r="Z1207" i="12"/>
  <c r="Y1207" i="12"/>
  <c r="X1207" i="12"/>
  <c r="W1207" i="12"/>
  <c r="V1207" i="12"/>
  <c r="U1207" i="12"/>
  <c r="T1207" i="12"/>
  <c r="S1207" i="12"/>
  <c r="R1207" i="12"/>
  <c r="Q1207" i="12"/>
  <c r="P1207" i="12"/>
  <c r="O1207" i="12"/>
  <c r="N1207" i="12"/>
  <c r="M1207" i="12"/>
  <c r="L1207" i="12"/>
  <c r="K1207" i="12"/>
  <c r="J1207" i="12"/>
  <c r="I1207" i="12"/>
  <c r="H1207" i="12"/>
  <c r="G1207" i="12"/>
  <c r="F1207" i="12"/>
  <c r="E1207" i="12"/>
  <c r="D1207" i="12"/>
  <c r="C1207" i="12"/>
  <c r="AC1206" i="12"/>
  <c r="AB1206" i="12"/>
  <c r="AA1206" i="12"/>
  <c r="Z1206" i="12"/>
  <c r="Y1206" i="12"/>
  <c r="X1206" i="12"/>
  <c r="W1206" i="12"/>
  <c r="V1206" i="12"/>
  <c r="U1206" i="12"/>
  <c r="T1206" i="12"/>
  <c r="S1206" i="12"/>
  <c r="R1206" i="12"/>
  <c r="Q1206" i="12"/>
  <c r="P1206" i="12"/>
  <c r="O1206" i="12"/>
  <c r="N1206" i="12"/>
  <c r="M1206" i="12"/>
  <c r="L1206" i="12"/>
  <c r="K1206" i="12"/>
  <c r="J1206" i="12"/>
  <c r="I1206" i="12"/>
  <c r="H1206" i="12"/>
  <c r="G1206" i="12"/>
  <c r="F1206" i="12"/>
  <c r="E1206" i="12"/>
  <c r="D1206" i="12"/>
  <c r="C1206" i="12"/>
  <c r="AC1205" i="12"/>
  <c r="AB1205" i="12"/>
  <c r="AA1205" i="12"/>
  <c r="Z1205" i="12"/>
  <c r="Y1205" i="12"/>
  <c r="X1205" i="12"/>
  <c r="W1205" i="12"/>
  <c r="V1205" i="12"/>
  <c r="U1205" i="12"/>
  <c r="T1205" i="12"/>
  <c r="S1205" i="12"/>
  <c r="R1205" i="12"/>
  <c r="Q1205" i="12"/>
  <c r="P1205" i="12"/>
  <c r="O1205" i="12"/>
  <c r="N1205" i="12"/>
  <c r="M1205" i="12"/>
  <c r="L1205" i="12"/>
  <c r="K1205" i="12"/>
  <c r="J1205" i="12"/>
  <c r="I1205" i="12"/>
  <c r="H1205" i="12"/>
  <c r="G1205" i="12"/>
  <c r="F1205" i="12"/>
  <c r="E1205" i="12"/>
  <c r="D1205" i="12"/>
  <c r="C1205" i="12"/>
  <c r="AC1204" i="12"/>
  <c r="AB1204" i="12"/>
  <c r="AA1204" i="12"/>
  <c r="Z1204" i="12"/>
  <c r="Y1204" i="12"/>
  <c r="X1204" i="12"/>
  <c r="W1204" i="12"/>
  <c r="V1204" i="12"/>
  <c r="U1204" i="12"/>
  <c r="T1204" i="12"/>
  <c r="S1204" i="12"/>
  <c r="R1204" i="12"/>
  <c r="Q1204" i="12"/>
  <c r="P1204" i="12"/>
  <c r="O1204" i="12"/>
  <c r="N1204" i="12"/>
  <c r="M1204" i="12"/>
  <c r="L1204" i="12"/>
  <c r="K1204" i="12"/>
  <c r="J1204" i="12"/>
  <c r="I1204" i="12"/>
  <c r="H1204" i="12"/>
  <c r="G1204" i="12"/>
  <c r="F1204" i="12"/>
  <c r="E1204" i="12"/>
  <c r="D1204" i="12"/>
  <c r="C1204" i="12"/>
  <c r="AC1203" i="12"/>
  <c r="AB1203" i="12"/>
  <c r="AA1203" i="12"/>
  <c r="Z1203" i="12"/>
  <c r="Y1203" i="12"/>
  <c r="X1203" i="12"/>
  <c r="W1203" i="12"/>
  <c r="V1203" i="12"/>
  <c r="U1203" i="12"/>
  <c r="T1203" i="12"/>
  <c r="S1203" i="12"/>
  <c r="R1203" i="12"/>
  <c r="Q1203" i="12"/>
  <c r="P1203" i="12"/>
  <c r="O1203" i="12"/>
  <c r="N1203" i="12"/>
  <c r="M1203" i="12"/>
  <c r="L1203" i="12"/>
  <c r="K1203" i="12"/>
  <c r="J1203" i="12"/>
  <c r="I1203" i="12"/>
  <c r="H1203" i="12"/>
  <c r="G1203" i="12"/>
  <c r="F1203" i="12"/>
  <c r="E1203" i="12"/>
  <c r="D1203" i="12"/>
  <c r="C1203" i="12"/>
  <c r="AC1202" i="12"/>
  <c r="AB1202" i="12"/>
  <c r="AA1202" i="12"/>
  <c r="Z1202" i="12"/>
  <c r="Y1202" i="12"/>
  <c r="X1202" i="12"/>
  <c r="W1202" i="12"/>
  <c r="V1202" i="12"/>
  <c r="U1202" i="12"/>
  <c r="T1202" i="12"/>
  <c r="S1202" i="12"/>
  <c r="R1202" i="12"/>
  <c r="Q1202" i="12"/>
  <c r="P1202" i="12"/>
  <c r="O1202" i="12"/>
  <c r="N1202" i="12"/>
  <c r="M1202" i="12"/>
  <c r="L1202" i="12"/>
  <c r="K1202" i="12"/>
  <c r="J1202" i="12"/>
  <c r="I1202" i="12"/>
  <c r="H1202" i="12"/>
  <c r="G1202" i="12"/>
  <c r="F1202" i="12"/>
  <c r="E1202" i="12"/>
  <c r="D1202" i="12"/>
  <c r="C1202" i="12"/>
  <c r="AC1201" i="12"/>
  <c r="AB1201" i="12"/>
  <c r="AA1201" i="12"/>
  <c r="Z1201" i="12"/>
  <c r="Y1201" i="12"/>
  <c r="X1201" i="12"/>
  <c r="W1201" i="12"/>
  <c r="V1201" i="12"/>
  <c r="U1201" i="12"/>
  <c r="T1201" i="12"/>
  <c r="S1201" i="12"/>
  <c r="R1201" i="12"/>
  <c r="Q1201" i="12"/>
  <c r="P1201" i="12"/>
  <c r="O1201" i="12"/>
  <c r="N1201" i="12"/>
  <c r="M1201" i="12"/>
  <c r="L1201" i="12"/>
  <c r="K1201" i="12"/>
  <c r="J1201" i="12"/>
  <c r="I1201" i="12"/>
  <c r="H1201" i="12"/>
  <c r="G1201" i="12"/>
  <c r="F1201" i="12"/>
  <c r="E1201" i="12"/>
  <c r="D1201" i="12"/>
  <c r="C1201" i="12"/>
  <c r="AC1200" i="12"/>
  <c r="AB1200" i="12"/>
  <c r="AA1200" i="12"/>
  <c r="Z1200" i="12"/>
  <c r="Y1200" i="12"/>
  <c r="X1200" i="12"/>
  <c r="W1200" i="12"/>
  <c r="V1200" i="12"/>
  <c r="U1200" i="12"/>
  <c r="T1200" i="12"/>
  <c r="S1200" i="12"/>
  <c r="R1200" i="12"/>
  <c r="Q1200" i="12"/>
  <c r="P1200" i="12"/>
  <c r="O1200" i="12"/>
  <c r="N1200" i="12"/>
  <c r="M1200" i="12"/>
  <c r="L1200" i="12"/>
  <c r="K1200" i="12"/>
  <c r="J1200" i="12"/>
  <c r="I1200" i="12"/>
  <c r="H1200" i="12"/>
  <c r="G1200" i="12"/>
  <c r="F1200" i="12"/>
  <c r="E1200" i="12"/>
  <c r="D1200" i="12"/>
  <c r="C1200" i="12"/>
  <c r="AC1199" i="12"/>
  <c r="AB1199" i="12"/>
  <c r="AA1199" i="12"/>
  <c r="Z1199" i="12"/>
  <c r="Y1199" i="12"/>
  <c r="X1199" i="12"/>
  <c r="W1199" i="12"/>
  <c r="V1199" i="12"/>
  <c r="U1199" i="12"/>
  <c r="T1199" i="12"/>
  <c r="S1199" i="12"/>
  <c r="R1199" i="12"/>
  <c r="Q1199" i="12"/>
  <c r="P1199" i="12"/>
  <c r="O1199" i="12"/>
  <c r="N1199" i="12"/>
  <c r="M1199" i="12"/>
  <c r="L1199" i="12"/>
  <c r="K1199" i="12"/>
  <c r="J1199" i="12"/>
  <c r="I1199" i="12"/>
  <c r="H1199" i="12"/>
  <c r="G1199" i="12"/>
  <c r="F1199" i="12"/>
  <c r="E1199" i="12"/>
  <c r="D1199" i="12"/>
  <c r="C1199" i="12"/>
  <c r="AC1198" i="12"/>
  <c r="AB1198" i="12"/>
  <c r="AA1198" i="12"/>
  <c r="Z1198" i="12"/>
  <c r="Y1198" i="12"/>
  <c r="X1198" i="12"/>
  <c r="W1198" i="12"/>
  <c r="V1198" i="12"/>
  <c r="U1198" i="12"/>
  <c r="T1198" i="12"/>
  <c r="S1198" i="12"/>
  <c r="R1198" i="12"/>
  <c r="Q1198" i="12"/>
  <c r="P1198" i="12"/>
  <c r="O1198" i="12"/>
  <c r="N1198" i="12"/>
  <c r="M1198" i="12"/>
  <c r="L1198" i="12"/>
  <c r="K1198" i="12"/>
  <c r="J1198" i="12"/>
  <c r="I1198" i="12"/>
  <c r="H1198" i="12"/>
  <c r="G1198" i="12"/>
  <c r="F1198" i="12"/>
  <c r="E1198" i="12"/>
  <c r="D1198" i="12"/>
  <c r="C1198" i="12"/>
  <c r="AC1197" i="12"/>
  <c r="AB1197" i="12"/>
  <c r="AA1197" i="12"/>
  <c r="Z1197" i="12"/>
  <c r="Y1197" i="12"/>
  <c r="X1197" i="12"/>
  <c r="W1197" i="12"/>
  <c r="V1197" i="12"/>
  <c r="U1197" i="12"/>
  <c r="T1197" i="12"/>
  <c r="S1197" i="12"/>
  <c r="R1197" i="12"/>
  <c r="Q1197" i="12"/>
  <c r="P1197" i="12"/>
  <c r="O1197" i="12"/>
  <c r="N1197" i="12"/>
  <c r="M1197" i="12"/>
  <c r="L1197" i="12"/>
  <c r="K1197" i="12"/>
  <c r="J1197" i="12"/>
  <c r="I1197" i="12"/>
  <c r="H1197" i="12"/>
  <c r="G1197" i="12"/>
  <c r="F1197" i="12"/>
  <c r="E1197" i="12"/>
  <c r="D1197" i="12"/>
  <c r="C1197" i="12"/>
  <c r="AC1196" i="12"/>
  <c r="AB1196" i="12"/>
  <c r="AA1196" i="12"/>
  <c r="Z1196" i="12"/>
  <c r="Y1196" i="12"/>
  <c r="X1196" i="12"/>
  <c r="W1196" i="12"/>
  <c r="V1196" i="12"/>
  <c r="U1196" i="12"/>
  <c r="T1196" i="12"/>
  <c r="S1196" i="12"/>
  <c r="R1196" i="12"/>
  <c r="Q1196" i="12"/>
  <c r="P1196" i="12"/>
  <c r="O1196" i="12"/>
  <c r="N1196" i="12"/>
  <c r="M1196" i="12"/>
  <c r="L1196" i="12"/>
  <c r="K1196" i="12"/>
  <c r="J1196" i="12"/>
  <c r="I1196" i="12"/>
  <c r="H1196" i="12"/>
  <c r="G1196" i="12"/>
  <c r="F1196" i="12"/>
  <c r="E1196" i="12"/>
  <c r="D1196" i="12"/>
  <c r="C1196" i="12"/>
  <c r="AC1195" i="12"/>
  <c r="AB1195" i="12"/>
  <c r="AA1195" i="12"/>
  <c r="Z1195" i="12"/>
  <c r="Y1195" i="12"/>
  <c r="X1195" i="12"/>
  <c r="W1195" i="12"/>
  <c r="V1195" i="12"/>
  <c r="U1195" i="12"/>
  <c r="T1195" i="12"/>
  <c r="S1195" i="12"/>
  <c r="R1195" i="12"/>
  <c r="Q1195" i="12"/>
  <c r="P1195" i="12"/>
  <c r="O1195" i="12"/>
  <c r="N1195" i="12"/>
  <c r="M1195" i="12"/>
  <c r="L1195" i="12"/>
  <c r="K1195" i="12"/>
  <c r="J1195" i="12"/>
  <c r="I1195" i="12"/>
  <c r="H1195" i="12"/>
  <c r="G1195" i="12"/>
  <c r="F1195" i="12"/>
  <c r="E1195" i="12"/>
  <c r="D1195" i="12"/>
  <c r="C1195" i="12"/>
  <c r="AC1194" i="12"/>
  <c r="AB1194" i="12"/>
  <c r="AA1194" i="12"/>
  <c r="Z1194" i="12"/>
  <c r="Y1194" i="12"/>
  <c r="X1194" i="12"/>
  <c r="W1194" i="12"/>
  <c r="V1194" i="12"/>
  <c r="U1194" i="12"/>
  <c r="T1194" i="12"/>
  <c r="S1194" i="12"/>
  <c r="R1194" i="12"/>
  <c r="Q1194" i="12"/>
  <c r="P1194" i="12"/>
  <c r="O1194" i="12"/>
  <c r="N1194" i="12"/>
  <c r="M1194" i="12"/>
  <c r="L1194" i="12"/>
  <c r="K1194" i="12"/>
  <c r="J1194" i="12"/>
  <c r="I1194" i="12"/>
  <c r="H1194" i="12"/>
  <c r="G1194" i="12"/>
  <c r="F1194" i="12"/>
  <c r="E1194" i="12"/>
  <c r="D1194" i="12"/>
  <c r="C1194" i="12"/>
  <c r="AC1193" i="12"/>
  <c r="AB1193" i="12"/>
  <c r="AA1193" i="12"/>
  <c r="Z1193" i="12"/>
  <c r="Y1193" i="12"/>
  <c r="X1193" i="12"/>
  <c r="W1193" i="12"/>
  <c r="V1193" i="12"/>
  <c r="U1193" i="12"/>
  <c r="T1193" i="12"/>
  <c r="S1193" i="12"/>
  <c r="R1193" i="12"/>
  <c r="Q1193" i="12"/>
  <c r="P1193" i="12"/>
  <c r="O1193" i="12"/>
  <c r="N1193" i="12"/>
  <c r="M1193" i="12"/>
  <c r="L1193" i="12"/>
  <c r="K1193" i="12"/>
  <c r="J1193" i="12"/>
  <c r="I1193" i="12"/>
  <c r="H1193" i="12"/>
  <c r="G1193" i="12"/>
  <c r="F1193" i="12"/>
  <c r="E1193" i="12"/>
  <c r="D1193" i="12"/>
  <c r="C1193" i="12"/>
  <c r="AC1192" i="12"/>
  <c r="AB1192" i="12"/>
  <c r="AA1192" i="12"/>
  <c r="Z1192" i="12"/>
  <c r="Y1192" i="12"/>
  <c r="X1192" i="12"/>
  <c r="W1192" i="12"/>
  <c r="V1192" i="12"/>
  <c r="U1192" i="12"/>
  <c r="T1192" i="12"/>
  <c r="S1192" i="12"/>
  <c r="R1192" i="12"/>
  <c r="Q1192" i="12"/>
  <c r="P1192" i="12"/>
  <c r="O1192" i="12"/>
  <c r="N1192" i="12"/>
  <c r="M1192" i="12"/>
  <c r="L1192" i="12"/>
  <c r="K1192" i="12"/>
  <c r="J1192" i="12"/>
  <c r="I1192" i="12"/>
  <c r="H1192" i="12"/>
  <c r="G1192" i="12"/>
  <c r="F1192" i="12"/>
  <c r="E1192" i="12"/>
  <c r="D1192" i="12"/>
  <c r="C1192" i="12"/>
  <c r="AC1191" i="12"/>
  <c r="AB1191" i="12"/>
  <c r="AA1191" i="12"/>
  <c r="Z1191" i="12"/>
  <c r="Y1191" i="12"/>
  <c r="X1191" i="12"/>
  <c r="W1191" i="12"/>
  <c r="V1191" i="12"/>
  <c r="U1191" i="12"/>
  <c r="T1191" i="12"/>
  <c r="S1191" i="12"/>
  <c r="R1191" i="12"/>
  <c r="Q1191" i="12"/>
  <c r="P1191" i="12"/>
  <c r="O1191" i="12"/>
  <c r="N1191" i="12"/>
  <c r="M1191" i="12"/>
  <c r="L1191" i="12"/>
  <c r="K1191" i="12"/>
  <c r="J1191" i="12"/>
  <c r="I1191" i="12"/>
  <c r="H1191" i="12"/>
  <c r="G1191" i="12"/>
  <c r="F1191" i="12"/>
  <c r="E1191" i="12"/>
  <c r="D1191" i="12"/>
  <c r="C1191" i="12"/>
  <c r="AC1190" i="12"/>
  <c r="AB1190" i="12"/>
  <c r="AA1190" i="12"/>
  <c r="Z1190" i="12"/>
  <c r="Y1190" i="12"/>
  <c r="X1190" i="12"/>
  <c r="W1190" i="12"/>
  <c r="V1190" i="12"/>
  <c r="U1190" i="12"/>
  <c r="T1190" i="12"/>
  <c r="S1190" i="12"/>
  <c r="R1190" i="12"/>
  <c r="Q1190" i="12"/>
  <c r="P1190" i="12"/>
  <c r="O1190" i="12"/>
  <c r="N1190" i="12"/>
  <c r="M1190" i="12"/>
  <c r="L1190" i="12"/>
  <c r="K1190" i="12"/>
  <c r="J1190" i="12"/>
  <c r="I1190" i="12"/>
  <c r="H1190" i="12"/>
  <c r="G1190" i="12"/>
  <c r="F1190" i="12"/>
  <c r="E1190" i="12"/>
  <c r="D1190" i="12"/>
  <c r="C1190" i="12"/>
  <c r="AC1189" i="12"/>
  <c r="AB1189" i="12"/>
  <c r="AA1189" i="12"/>
  <c r="Z1189" i="12"/>
  <c r="Y1189" i="12"/>
  <c r="X1189" i="12"/>
  <c r="W1189" i="12"/>
  <c r="V1189" i="12"/>
  <c r="U1189" i="12"/>
  <c r="T1189" i="12"/>
  <c r="S1189" i="12"/>
  <c r="R1189" i="12"/>
  <c r="Q1189" i="12"/>
  <c r="P1189" i="12"/>
  <c r="O1189" i="12"/>
  <c r="N1189" i="12"/>
  <c r="M1189" i="12"/>
  <c r="L1189" i="12"/>
  <c r="K1189" i="12"/>
  <c r="J1189" i="12"/>
  <c r="I1189" i="12"/>
  <c r="H1189" i="12"/>
  <c r="G1189" i="12"/>
  <c r="F1189" i="12"/>
  <c r="E1189" i="12"/>
  <c r="D1189" i="12"/>
  <c r="C1189" i="12"/>
  <c r="AC1188" i="12"/>
  <c r="AB1188" i="12"/>
  <c r="AA1188" i="12"/>
  <c r="Z1188" i="12"/>
  <c r="Y1188" i="12"/>
  <c r="X1188" i="12"/>
  <c r="W1188" i="12"/>
  <c r="V1188" i="12"/>
  <c r="U1188" i="12"/>
  <c r="T1188" i="12"/>
  <c r="S1188" i="12"/>
  <c r="R1188" i="12"/>
  <c r="Q1188" i="12"/>
  <c r="P1188" i="12"/>
  <c r="O1188" i="12"/>
  <c r="N1188" i="12"/>
  <c r="M1188" i="12"/>
  <c r="L1188" i="12"/>
  <c r="K1188" i="12"/>
  <c r="J1188" i="12"/>
  <c r="I1188" i="12"/>
  <c r="H1188" i="12"/>
  <c r="G1188" i="12"/>
  <c r="F1188" i="12"/>
  <c r="E1188" i="12"/>
  <c r="D1188" i="12"/>
  <c r="C1188" i="12"/>
  <c r="AC1187" i="12"/>
  <c r="AB1187" i="12"/>
  <c r="AA1187" i="12"/>
  <c r="Z1187" i="12"/>
  <c r="Y1187" i="12"/>
  <c r="X1187" i="12"/>
  <c r="W1187" i="12"/>
  <c r="V1187" i="12"/>
  <c r="U1187" i="12"/>
  <c r="T1187" i="12"/>
  <c r="S1187" i="12"/>
  <c r="R1187" i="12"/>
  <c r="Q1187" i="12"/>
  <c r="P1187" i="12"/>
  <c r="O1187" i="12"/>
  <c r="N1187" i="12"/>
  <c r="M1187" i="12"/>
  <c r="L1187" i="12"/>
  <c r="K1187" i="12"/>
  <c r="J1187" i="12"/>
  <c r="I1187" i="12"/>
  <c r="H1187" i="12"/>
  <c r="G1187" i="12"/>
  <c r="F1187" i="12"/>
  <c r="E1187" i="12"/>
  <c r="D1187" i="12"/>
  <c r="C1187" i="12"/>
  <c r="AC1186" i="12"/>
  <c r="AB1186" i="12"/>
  <c r="AA1186" i="12"/>
  <c r="Z1186" i="12"/>
  <c r="Y1186" i="12"/>
  <c r="X1186" i="12"/>
  <c r="W1186" i="12"/>
  <c r="V1186" i="12"/>
  <c r="U1186" i="12"/>
  <c r="T1186" i="12"/>
  <c r="S1186" i="12"/>
  <c r="R1186" i="12"/>
  <c r="Q1186" i="12"/>
  <c r="P1186" i="12"/>
  <c r="O1186" i="12"/>
  <c r="N1186" i="12"/>
  <c r="M1186" i="12"/>
  <c r="L1186" i="12"/>
  <c r="K1186" i="12"/>
  <c r="J1186" i="12"/>
  <c r="I1186" i="12"/>
  <c r="H1186" i="12"/>
  <c r="G1186" i="12"/>
  <c r="F1186" i="12"/>
  <c r="E1186" i="12"/>
  <c r="D1186" i="12"/>
  <c r="C1186" i="12"/>
  <c r="AC1185" i="12"/>
  <c r="AB1185" i="12"/>
  <c r="AA1185" i="12"/>
  <c r="Z1185" i="12"/>
  <c r="Y1185" i="12"/>
  <c r="X1185" i="12"/>
  <c r="W1185" i="12"/>
  <c r="V1185" i="12"/>
  <c r="U1185" i="12"/>
  <c r="T1185" i="12"/>
  <c r="S1185" i="12"/>
  <c r="R1185" i="12"/>
  <c r="Q1185" i="12"/>
  <c r="P1185" i="12"/>
  <c r="O1185" i="12"/>
  <c r="N1185" i="12"/>
  <c r="M1185" i="12"/>
  <c r="L1185" i="12"/>
  <c r="K1185" i="12"/>
  <c r="J1185" i="12"/>
  <c r="I1185" i="12"/>
  <c r="H1185" i="12"/>
  <c r="G1185" i="12"/>
  <c r="F1185" i="12"/>
  <c r="E1185" i="12"/>
  <c r="D1185" i="12"/>
  <c r="C1185" i="12"/>
  <c r="AC1184" i="12"/>
  <c r="AB1184" i="12"/>
  <c r="AA1184" i="12"/>
  <c r="Z1184" i="12"/>
  <c r="Y1184" i="12"/>
  <c r="X1184" i="12"/>
  <c r="W1184" i="12"/>
  <c r="V1184" i="12"/>
  <c r="U1184" i="12"/>
  <c r="T1184" i="12"/>
  <c r="S1184" i="12"/>
  <c r="R1184" i="12"/>
  <c r="Q1184" i="12"/>
  <c r="P1184" i="12"/>
  <c r="O1184" i="12"/>
  <c r="N1184" i="12"/>
  <c r="M1184" i="12"/>
  <c r="L1184" i="12"/>
  <c r="K1184" i="12"/>
  <c r="J1184" i="12"/>
  <c r="I1184" i="12"/>
  <c r="H1184" i="12"/>
  <c r="G1184" i="12"/>
  <c r="F1184" i="12"/>
  <c r="E1184" i="12"/>
  <c r="D1184" i="12"/>
  <c r="C1184" i="12"/>
  <c r="AC1183" i="12"/>
  <c r="AB1183" i="12"/>
  <c r="AA1183" i="12"/>
  <c r="Z1183" i="12"/>
  <c r="Y1183" i="12"/>
  <c r="X1183" i="12"/>
  <c r="W1183" i="12"/>
  <c r="V1183" i="12"/>
  <c r="U1183" i="12"/>
  <c r="T1183" i="12"/>
  <c r="S1183" i="12"/>
  <c r="R1183" i="12"/>
  <c r="Q1183" i="12"/>
  <c r="P1183" i="12"/>
  <c r="O1183" i="12"/>
  <c r="N1183" i="12"/>
  <c r="M1183" i="12"/>
  <c r="L1183" i="12"/>
  <c r="K1183" i="12"/>
  <c r="J1183" i="12"/>
  <c r="I1183" i="12"/>
  <c r="H1183" i="12"/>
  <c r="G1183" i="12"/>
  <c r="F1183" i="12"/>
  <c r="E1183" i="12"/>
  <c r="D1183" i="12"/>
  <c r="C1183" i="12"/>
  <c r="AC1182" i="12"/>
  <c r="AB1182" i="12"/>
  <c r="AA1182" i="12"/>
  <c r="Z1182" i="12"/>
  <c r="Y1182" i="12"/>
  <c r="X1182" i="12"/>
  <c r="W1182" i="12"/>
  <c r="V1182" i="12"/>
  <c r="U1182" i="12"/>
  <c r="T1182" i="12"/>
  <c r="S1182" i="12"/>
  <c r="R1182" i="12"/>
  <c r="Q1182" i="12"/>
  <c r="P1182" i="12"/>
  <c r="O1182" i="12"/>
  <c r="N1182" i="12"/>
  <c r="M1182" i="12"/>
  <c r="L1182" i="12"/>
  <c r="K1182" i="12"/>
  <c r="J1182" i="12"/>
  <c r="I1182" i="12"/>
  <c r="H1182" i="12"/>
  <c r="G1182" i="12"/>
  <c r="F1182" i="12"/>
  <c r="E1182" i="12"/>
  <c r="D1182" i="12"/>
  <c r="C1182" i="12"/>
  <c r="AC1181" i="12"/>
  <c r="AB1181" i="12"/>
  <c r="AA1181" i="12"/>
  <c r="Z1181" i="12"/>
  <c r="Y1181" i="12"/>
  <c r="X1181" i="12"/>
  <c r="W1181" i="12"/>
  <c r="V1181" i="12"/>
  <c r="U1181" i="12"/>
  <c r="T1181" i="12"/>
  <c r="S1181" i="12"/>
  <c r="R1181" i="12"/>
  <c r="Q1181" i="12"/>
  <c r="P1181" i="12"/>
  <c r="O1181" i="12"/>
  <c r="N1181" i="12"/>
  <c r="M1181" i="12"/>
  <c r="L1181" i="12"/>
  <c r="K1181" i="12"/>
  <c r="J1181" i="12"/>
  <c r="I1181" i="12"/>
  <c r="H1181" i="12"/>
  <c r="G1181" i="12"/>
  <c r="F1181" i="12"/>
  <c r="E1181" i="12"/>
  <c r="D1181" i="12"/>
  <c r="C1181" i="12"/>
  <c r="AC1180" i="12"/>
  <c r="AB1180" i="12"/>
  <c r="AA1180" i="12"/>
  <c r="Z1180" i="12"/>
  <c r="Y1180" i="12"/>
  <c r="X1180" i="12"/>
  <c r="W1180" i="12"/>
  <c r="V1180" i="12"/>
  <c r="U1180" i="12"/>
  <c r="T1180" i="12"/>
  <c r="S1180" i="12"/>
  <c r="R1180" i="12"/>
  <c r="Q1180" i="12"/>
  <c r="P1180" i="12"/>
  <c r="O1180" i="12"/>
  <c r="N1180" i="12"/>
  <c r="M1180" i="12"/>
  <c r="L1180" i="12"/>
  <c r="K1180" i="12"/>
  <c r="J1180" i="12"/>
  <c r="I1180" i="12"/>
  <c r="H1180" i="12"/>
  <c r="G1180" i="12"/>
  <c r="F1180" i="12"/>
  <c r="E1180" i="12"/>
  <c r="D1180" i="12"/>
  <c r="C1180" i="12"/>
  <c r="AC1179" i="12"/>
  <c r="AB1179" i="12"/>
  <c r="AA1179" i="12"/>
  <c r="Z1179" i="12"/>
  <c r="Y1179" i="12"/>
  <c r="X1179" i="12"/>
  <c r="W1179" i="12"/>
  <c r="V1179" i="12"/>
  <c r="U1179" i="12"/>
  <c r="T1179" i="12"/>
  <c r="S1179" i="12"/>
  <c r="R1179" i="12"/>
  <c r="Q1179" i="12"/>
  <c r="P1179" i="12"/>
  <c r="O1179" i="12"/>
  <c r="N1179" i="12"/>
  <c r="M1179" i="12"/>
  <c r="L1179" i="12"/>
  <c r="K1179" i="12"/>
  <c r="J1179" i="12"/>
  <c r="I1179" i="12"/>
  <c r="H1179" i="12"/>
  <c r="G1179" i="12"/>
  <c r="F1179" i="12"/>
  <c r="E1179" i="12"/>
  <c r="D1179" i="12"/>
  <c r="C1179" i="12"/>
  <c r="AC1178" i="12"/>
  <c r="AB1178" i="12"/>
  <c r="AA1178" i="12"/>
  <c r="Z1178" i="12"/>
  <c r="Y1178" i="12"/>
  <c r="X1178" i="12"/>
  <c r="W1178" i="12"/>
  <c r="V1178" i="12"/>
  <c r="U1178" i="12"/>
  <c r="T1178" i="12"/>
  <c r="S1178" i="12"/>
  <c r="R1178" i="12"/>
  <c r="Q1178" i="12"/>
  <c r="P1178" i="12"/>
  <c r="O1178" i="12"/>
  <c r="N1178" i="12"/>
  <c r="M1178" i="12"/>
  <c r="L1178" i="12"/>
  <c r="K1178" i="12"/>
  <c r="J1178" i="12"/>
  <c r="I1178" i="12"/>
  <c r="H1178" i="12"/>
  <c r="G1178" i="12"/>
  <c r="F1178" i="12"/>
  <c r="E1178" i="12"/>
  <c r="D1178" i="12"/>
  <c r="C1178" i="12"/>
  <c r="AC1177" i="12"/>
  <c r="AB1177" i="12"/>
  <c r="AA1177" i="12"/>
  <c r="Z1177" i="12"/>
  <c r="Y1177" i="12"/>
  <c r="X1177" i="12"/>
  <c r="W1177" i="12"/>
  <c r="V1177" i="12"/>
  <c r="U1177" i="12"/>
  <c r="T1177" i="12"/>
  <c r="S1177" i="12"/>
  <c r="R1177" i="12"/>
  <c r="Q1177" i="12"/>
  <c r="P1177" i="12"/>
  <c r="O1177" i="12"/>
  <c r="N1177" i="12"/>
  <c r="M1177" i="12"/>
  <c r="L1177" i="12"/>
  <c r="K1177" i="12"/>
  <c r="J1177" i="12"/>
  <c r="I1177" i="12"/>
  <c r="H1177" i="12"/>
  <c r="G1177" i="12"/>
  <c r="F1177" i="12"/>
  <c r="E1177" i="12"/>
  <c r="D1177" i="12"/>
  <c r="C1177" i="12"/>
  <c r="AC1176" i="12"/>
  <c r="AB1176" i="12"/>
  <c r="AA1176" i="12"/>
  <c r="Z1176" i="12"/>
  <c r="Y1176" i="12"/>
  <c r="X1176" i="12"/>
  <c r="W1176" i="12"/>
  <c r="V1176" i="12"/>
  <c r="U1176" i="12"/>
  <c r="T1176" i="12"/>
  <c r="S1176" i="12"/>
  <c r="R1176" i="12"/>
  <c r="Q1176" i="12"/>
  <c r="P1176" i="12"/>
  <c r="O1176" i="12"/>
  <c r="N1176" i="12"/>
  <c r="M1176" i="12"/>
  <c r="L1176" i="12"/>
  <c r="K1176" i="12"/>
  <c r="J1176" i="12"/>
  <c r="I1176" i="12"/>
  <c r="H1176" i="12"/>
  <c r="G1176" i="12"/>
  <c r="F1176" i="12"/>
  <c r="E1176" i="12"/>
  <c r="D1176" i="12"/>
  <c r="C1176" i="12"/>
  <c r="AC1175" i="12"/>
  <c r="AB1175" i="12"/>
  <c r="AA1175" i="12"/>
  <c r="Z1175" i="12"/>
  <c r="Y1175" i="12"/>
  <c r="X1175" i="12"/>
  <c r="W1175" i="12"/>
  <c r="V1175" i="12"/>
  <c r="U1175" i="12"/>
  <c r="T1175" i="12"/>
  <c r="S1175" i="12"/>
  <c r="R1175" i="12"/>
  <c r="Q1175" i="12"/>
  <c r="P1175" i="12"/>
  <c r="O1175" i="12"/>
  <c r="N1175" i="12"/>
  <c r="M1175" i="12"/>
  <c r="L1175" i="12"/>
  <c r="K1175" i="12"/>
  <c r="J1175" i="12"/>
  <c r="I1175" i="12"/>
  <c r="H1175" i="12"/>
  <c r="G1175" i="12"/>
  <c r="F1175" i="12"/>
  <c r="E1175" i="12"/>
  <c r="D1175" i="12"/>
  <c r="C1175" i="12"/>
  <c r="AC1174" i="12"/>
  <c r="AB1174" i="12"/>
  <c r="AA1174" i="12"/>
  <c r="Z1174" i="12"/>
  <c r="Y1174" i="12"/>
  <c r="X1174" i="12"/>
  <c r="W1174" i="12"/>
  <c r="V1174" i="12"/>
  <c r="U1174" i="12"/>
  <c r="T1174" i="12"/>
  <c r="S1174" i="12"/>
  <c r="R1174" i="12"/>
  <c r="Q1174" i="12"/>
  <c r="P1174" i="12"/>
  <c r="O1174" i="12"/>
  <c r="N1174" i="12"/>
  <c r="M1174" i="12"/>
  <c r="L1174" i="12"/>
  <c r="K1174" i="12"/>
  <c r="J1174" i="12"/>
  <c r="I1174" i="12"/>
  <c r="H1174" i="12"/>
  <c r="G1174" i="12"/>
  <c r="F1174" i="12"/>
  <c r="E1174" i="12"/>
  <c r="D1174" i="12"/>
  <c r="C1174" i="12"/>
  <c r="AC1173" i="12"/>
  <c r="AB1173" i="12"/>
  <c r="AA1173" i="12"/>
  <c r="Z1173" i="12"/>
  <c r="Y1173" i="12"/>
  <c r="X1173" i="12"/>
  <c r="W1173" i="12"/>
  <c r="V1173" i="12"/>
  <c r="U1173" i="12"/>
  <c r="T1173" i="12"/>
  <c r="S1173" i="12"/>
  <c r="R1173" i="12"/>
  <c r="Q1173" i="12"/>
  <c r="P1173" i="12"/>
  <c r="O1173" i="12"/>
  <c r="N1173" i="12"/>
  <c r="M1173" i="12"/>
  <c r="L1173" i="12"/>
  <c r="K1173" i="12"/>
  <c r="J1173" i="12"/>
  <c r="I1173" i="12"/>
  <c r="H1173" i="12"/>
  <c r="G1173" i="12"/>
  <c r="F1173" i="12"/>
  <c r="E1173" i="12"/>
  <c r="D1173" i="12"/>
  <c r="C1173" i="12"/>
  <c r="AC1172" i="12"/>
  <c r="AB1172" i="12"/>
  <c r="AA1172" i="12"/>
  <c r="Z1172" i="12"/>
  <c r="Y1172" i="12"/>
  <c r="X1172" i="12"/>
  <c r="W1172" i="12"/>
  <c r="V1172" i="12"/>
  <c r="U1172" i="12"/>
  <c r="T1172" i="12"/>
  <c r="S1172" i="12"/>
  <c r="R1172" i="12"/>
  <c r="Q1172" i="12"/>
  <c r="P1172" i="12"/>
  <c r="O1172" i="12"/>
  <c r="N1172" i="12"/>
  <c r="M1172" i="12"/>
  <c r="L1172" i="12"/>
  <c r="K1172" i="12"/>
  <c r="J1172" i="12"/>
  <c r="I1172" i="12"/>
  <c r="H1172" i="12"/>
  <c r="G1172" i="12"/>
  <c r="F1172" i="12"/>
  <c r="E1172" i="12"/>
  <c r="D1172" i="12"/>
  <c r="C1172" i="12"/>
  <c r="AC1171" i="12"/>
  <c r="AB1171" i="12"/>
  <c r="AA1171" i="12"/>
  <c r="Z1171" i="12"/>
  <c r="Y1171" i="12"/>
  <c r="X1171" i="12"/>
  <c r="W1171" i="12"/>
  <c r="V1171" i="12"/>
  <c r="U1171" i="12"/>
  <c r="T1171" i="12"/>
  <c r="S1171" i="12"/>
  <c r="R1171" i="12"/>
  <c r="Q1171" i="12"/>
  <c r="P1171" i="12"/>
  <c r="O1171" i="12"/>
  <c r="N1171" i="12"/>
  <c r="M1171" i="12"/>
  <c r="L1171" i="12"/>
  <c r="K1171" i="12"/>
  <c r="J1171" i="12"/>
  <c r="I1171" i="12"/>
  <c r="H1171" i="12"/>
  <c r="G1171" i="12"/>
  <c r="F1171" i="12"/>
  <c r="E1171" i="12"/>
  <c r="D1171" i="12"/>
  <c r="C1171" i="12"/>
  <c r="AC1170" i="12"/>
  <c r="AB1170" i="12"/>
  <c r="AA1170" i="12"/>
  <c r="Z1170" i="12"/>
  <c r="Y1170" i="12"/>
  <c r="X1170" i="12"/>
  <c r="W1170" i="12"/>
  <c r="V1170" i="12"/>
  <c r="U1170" i="12"/>
  <c r="T1170" i="12"/>
  <c r="S1170" i="12"/>
  <c r="R1170" i="12"/>
  <c r="Q1170" i="12"/>
  <c r="P1170" i="12"/>
  <c r="O1170" i="12"/>
  <c r="N1170" i="12"/>
  <c r="M1170" i="12"/>
  <c r="L1170" i="12"/>
  <c r="K1170" i="12"/>
  <c r="J1170" i="12"/>
  <c r="I1170" i="12"/>
  <c r="H1170" i="12"/>
  <c r="G1170" i="12"/>
  <c r="F1170" i="12"/>
  <c r="E1170" i="12"/>
  <c r="D1170" i="12"/>
  <c r="C1170" i="12"/>
  <c r="AC1169" i="12"/>
  <c r="AB1169" i="12"/>
  <c r="AA1169" i="12"/>
  <c r="Z1169" i="12"/>
  <c r="Y1169" i="12"/>
  <c r="X1169" i="12"/>
  <c r="W1169" i="12"/>
  <c r="V1169" i="12"/>
  <c r="U1169" i="12"/>
  <c r="T1169" i="12"/>
  <c r="S1169" i="12"/>
  <c r="R1169" i="12"/>
  <c r="Q1169" i="12"/>
  <c r="P1169" i="12"/>
  <c r="O1169" i="12"/>
  <c r="N1169" i="12"/>
  <c r="M1169" i="12"/>
  <c r="L1169" i="12"/>
  <c r="K1169" i="12"/>
  <c r="J1169" i="12"/>
  <c r="I1169" i="12"/>
  <c r="H1169" i="12"/>
  <c r="G1169" i="12"/>
  <c r="F1169" i="12"/>
  <c r="E1169" i="12"/>
  <c r="D1169" i="12"/>
  <c r="C1169" i="12"/>
  <c r="AC1168" i="12"/>
  <c r="AB1168" i="12"/>
  <c r="AA1168" i="12"/>
  <c r="Z1168" i="12"/>
  <c r="Y1168" i="12"/>
  <c r="X1168" i="12"/>
  <c r="W1168" i="12"/>
  <c r="V1168" i="12"/>
  <c r="U1168" i="12"/>
  <c r="T1168" i="12"/>
  <c r="S1168" i="12"/>
  <c r="R1168" i="12"/>
  <c r="Q1168" i="12"/>
  <c r="P1168" i="12"/>
  <c r="O1168" i="12"/>
  <c r="N1168" i="12"/>
  <c r="M1168" i="12"/>
  <c r="L1168" i="12"/>
  <c r="K1168" i="12"/>
  <c r="J1168" i="12"/>
  <c r="I1168" i="12"/>
  <c r="H1168" i="12"/>
  <c r="G1168" i="12"/>
  <c r="F1168" i="12"/>
  <c r="E1168" i="12"/>
  <c r="D1168" i="12"/>
  <c r="C1168" i="12"/>
  <c r="AC1167" i="12"/>
  <c r="AB1167" i="12"/>
  <c r="AA1167" i="12"/>
  <c r="Z1167" i="12"/>
  <c r="Y1167" i="12"/>
  <c r="X1167" i="12"/>
  <c r="W1167" i="12"/>
  <c r="V1167" i="12"/>
  <c r="U1167" i="12"/>
  <c r="T1167" i="12"/>
  <c r="S1167" i="12"/>
  <c r="R1167" i="12"/>
  <c r="Q1167" i="12"/>
  <c r="P1167" i="12"/>
  <c r="O1167" i="12"/>
  <c r="N1167" i="12"/>
  <c r="M1167" i="12"/>
  <c r="L1167" i="12"/>
  <c r="K1167" i="12"/>
  <c r="J1167" i="12"/>
  <c r="I1167" i="12"/>
  <c r="H1167" i="12"/>
  <c r="G1167" i="12"/>
  <c r="F1167" i="12"/>
  <c r="E1167" i="12"/>
  <c r="D1167" i="12"/>
  <c r="C1167" i="12"/>
  <c r="AC1166" i="12"/>
  <c r="AB1166" i="12"/>
  <c r="AA1166" i="12"/>
  <c r="Z1166" i="12"/>
  <c r="Y1166" i="12"/>
  <c r="X1166" i="12"/>
  <c r="W1166" i="12"/>
  <c r="V1166" i="12"/>
  <c r="U1166" i="12"/>
  <c r="T1166" i="12"/>
  <c r="S1166" i="12"/>
  <c r="R1166" i="12"/>
  <c r="Q1166" i="12"/>
  <c r="P1166" i="12"/>
  <c r="O1166" i="12"/>
  <c r="N1166" i="12"/>
  <c r="M1166" i="12"/>
  <c r="L1166" i="12"/>
  <c r="K1166" i="12"/>
  <c r="J1166" i="12"/>
  <c r="I1166" i="12"/>
  <c r="H1166" i="12"/>
  <c r="G1166" i="12"/>
  <c r="F1166" i="12"/>
  <c r="E1166" i="12"/>
  <c r="D1166" i="12"/>
  <c r="C1166" i="12"/>
  <c r="AC1165" i="12"/>
  <c r="AB1165" i="12"/>
  <c r="AA1165" i="12"/>
  <c r="Z1165" i="12"/>
  <c r="Y1165" i="12"/>
  <c r="X1165" i="12"/>
  <c r="W1165" i="12"/>
  <c r="V1165" i="12"/>
  <c r="U1165" i="12"/>
  <c r="T1165" i="12"/>
  <c r="S1165" i="12"/>
  <c r="R1165" i="12"/>
  <c r="Q1165" i="12"/>
  <c r="P1165" i="12"/>
  <c r="O1165" i="12"/>
  <c r="N1165" i="12"/>
  <c r="M1165" i="12"/>
  <c r="L1165" i="12"/>
  <c r="K1165" i="12"/>
  <c r="J1165" i="12"/>
  <c r="I1165" i="12"/>
  <c r="H1165" i="12"/>
  <c r="G1165" i="12"/>
  <c r="F1165" i="12"/>
  <c r="E1165" i="12"/>
  <c r="D1165" i="12"/>
  <c r="C1165" i="12"/>
  <c r="AC1164" i="12"/>
  <c r="AB1164" i="12"/>
  <c r="AA1164" i="12"/>
  <c r="Z1164" i="12"/>
  <c r="Y1164" i="12"/>
  <c r="X1164" i="12"/>
  <c r="W1164" i="12"/>
  <c r="V1164" i="12"/>
  <c r="U1164" i="12"/>
  <c r="T1164" i="12"/>
  <c r="S1164" i="12"/>
  <c r="R1164" i="12"/>
  <c r="Q1164" i="12"/>
  <c r="P1164" i="12"/>
  <c r="O1164" i="12"/>
  <c r="N1164" i="12"/>
  <c r="M1164" i="12"/>
  <c r="L1164" i="12"/>
  <c r="K1164" i="12"/>
  <c r="J1164" i="12"/>
  <c r="I1164" i="12"/>
  <c r="H1164" i="12"/>
  <c r="G1164" i="12"/>
  <c r="F1164" i="12"/>
  <c r="E1164" i="12"/>
  <c r="D1164" i="12"/>
  <c r="C1164" i="12"/>
  <c r="AC1163" i="12"/>
  <c r="AB1163" i="12"/>
  <c r="AA1163" i="12"/>
  <c r="Z1163" i="12"/>
  <c r="Y1163" i="12"/>
  <c r="X1163" i="12"/>
  <c r="W1163" i="12"/>
  <c r="V1163" i="12"/>
  <c r="U1163" i="12"/>
  <c r="T1163" i="12"/>
  <c r="S1163" i="12"/>
  <c r="R1163" i="12"/>
  <c r="Q1163" i="12"/>
  <c r="P1163" i="12"/>
  <c r="O1163" i="12"/>
  <c r="N1163" i="12"/>
  <c r="M1163" i="12"/>
  <c r="L1163" i="12"/>
  <c r="K1163" i="12"/>
  <c r="J1163" i="12"/>
  <c r="I1163" i="12"/>
  <c r="H1163" i="12"/>
  <c r="G1163" i="12"/>
  <c r="F1163" i="12"/>
  <c r="E1163" i="12"/>
  <c r="D1163" i="12"/>
  <c r="C1163" i="12"/>
  <c r="AC1162" i="12"/>
  <c r="AB1162" i="12"/>
  <c r="AA1162" i="12"/>
  <c r="Z1162" i="12"/>
  <c r="Y1162" i="12"/>
  <c r="X1162" i="12"/>
  <c r="W1162" i="12"/>
  <c r="V1162" i="12"/>
  <c r="U1162" i="12"/>
  <c r="T1162" i="12"/>
  <c r="S1162" i="12"/>
  <c r="R1162" i="12"/>
  <c r="Q1162" i="12"/>
  <c r="P1162" i="12"/>
  <c r="O1162" i="12"/>
  <c r="N1162" i="12"/>
  <c r="M1162" i="12"/>
  <c r="L1162" i="12"/>
  <c r="K1162" i="12"/>
  <c r="J1162" i="12"/>
  <c r="I1162" i="12"/>
  <c r="H1162" i="12"/>
  <c r="G1162" i="12"/>
  <c r="F1162" i="12"/>
  <c r="E1162" i="12"/>
  <c r="D1162" i="12"/>
  <c r="C1162" i="12"/>
  <c r="AC1161" i="12"/>
  <c r="AB1161" i="12"/>
  <c r="AA1161" i="12"/>
  <c r="Z1161" i="12"/>
  <c r="Y1161" i="12"/>
  <c r="X1161" i="12"/>
  <c r="W1161" i="12"/>
  <c r="V1161" i="12"/>
  <c r="U1161" i="12"/>
  <c r="T1161" i="12"/>
  <c r="S1161" i="12"/>
  <c r="R1161" i="12"/>
  <c r="Q1161" i="12"/>
  <c r="P1161" i="12"/>
  <c r="O1161" i="12"/>
  <c r="N1161" i="12"/>
  <c r="M1161" i="12"/>
  <c r="L1161" i="12"/>
  <c r="K1161" i="12"/>
  <c r="J1161" i="12"/>
  <c r="I1161" i="12"/>
  <c r="H1161" i="12"/>
  <c r="G1161" i="12"/>
  <c r="F1161" i="12"/>
  <c r="E1161" i="12"/>
  <c r="D1161" i="12"/>
  <c r="C1161" i="12"/>
  <c r="AC1160" i="12"/>
  <c r="AB1160" i="12"/>
  <c r="AA1160" i="12"/>
  <c r="Z1160" i="12"/>
  <c r="Y1160" i="12"/>
  <c r="X1160" i="12"/>
  <c r="W1160" i="12"/>
  <c r="V1160" i="12"/>
  <c r="U1160" i="12"/>
  <c r="T1160" i="12"/>
  <c r="S1160" i="12"/>
  <c r="R1160" i="12"/>
  <c r="Q1160" i="12"/>
  <c r="P1160" i="12"/>
  <c r="O1160" i="12"/>
  <c r="N1160" i="12"/>
  <c r="M1160" i="12"/>
  <c r="L1160" i="12"/>
  <c r="K1160" i="12"/>
  <c r="J1160" i="12"/>
  <c r="I1160" i="12"/>
  <c r="H1160" i="12"/>
  <c r="G1160" i="12"/>
  <c r="F1160" i="12"/>
  <c r="E1160" i="12"/>
  <c r="D1160" i="12"/>
  <c r="C1160" i="12"/>
  <c r="AC1159" i="12"/>
  <c r="AB1159" i="12"/>
  <c r="AA1159" i="12"/>
  <c r="Z1159" i="12"/>
  <c r="Y1159" i="12"/>
  <c r="X1159" i="12"/>
  <c r="W1159" i="12"/>
  <c r="V1159" i="12"/>
  <c r="U1159" i="12"/>
  <c r="T1159" i="12"/>
  <c r="S1159" i="12"/>
  <c r="R1159" i="12"/>
  <c r="Q1159" i="12"/>
  <c r="P1159" i="12"/>
  <c r="O1159" i="12"/>
  <c r="N1159" i="12"/>
  <c r="M1159" i="12"/>
  <c r="L1159" i="12"/>
  <c r="K1159" i="12"/>
  <c r="J1159" i="12"/>
  <c r="I1159" i="12"/>
  <c r="H1159" i="12"/>
  <c r="G1159" i="12"/>
  <c r="F1159" i="12"/>
  <c r="E1159" i="12"/>
  <c r="D1159" i="12"/>
  <c r="C1159" i="12"/>
  <c r="AC1158" i="12"/>
  <c r="AB1158" i="12"/>
  <c r="AA1158" i="12"/>
  <c r="Z1158" i="12"/>
  <c r="Y1158" i="12"/>
  <c r="X1158" i="12"/>
  <c r="W1158" i="12"/>
  <c r="V1158" i="12"/>
  <c r="U1158" i="12"/>
  <c r="T1158" i="12"/>
  <c r="S1158" i="12"/>
  <c r="R1158" i="12"/>
  <c r="Q1158" i="12"/>
  <c r="P1158" i="12"/>
  <c r="O1158" i="12"/>
  <c r="N1158" i="12"/>
  <c r="M1158" i="12"/>
  <c r="L1158" i="12"/>
  <c r="K1158" i="12"/>
  <c r="J1158" i="12"/>
  <c r="I1158" i="12"/>
  <c r="H1158" i="12"/>
  <c r="G1158" i="12"/>
  <c r="F1158" i="12"/>
  <c r="E1158" i="12"/>
  <c r="D1158" i="12"/>
  <c r="C1158" i="12"/>
  <c r="AC1157" i="12"/>
  <c r="AB1157" i="12"/>
  <c r="AA1157" i="12"/>
  <c r="Z1157" i="12"/>
  <c r="Y1157" i="12"/>
  <c r="X1157" i="12"/>
  <c r="W1157" i="12"/>
  <c r="V1157" i="12"/>
  <c r="U1157" i="12"/>
  <c r="T1157" i="12"/>
  <c r="S1157" i="12"/>
  <c r="R1157" i="12"/>
  <c r="Q1157" i="12"/>
  <c r="P1157" i="12"/>
  <c r="O1157" i="12"/>
  <c r="N1157" i="12"/>
  <c r="M1157" i="12"/>
  <c r="L1157" i="12"/>
  <c r="K1157" i="12"/>
  <c r="J1157" i="12"/>
  <c r="I1157" i="12"/>
  <c r="H1157" i="12"/>
  <c r="G1157" i="12"/>
  <c r="F1157" i="12"/>
  <c r="E1157" i="12"/>
  <c r="D1157" i="12"/>
  <c r="C1157" i="12"/>
  <c r="AC1156" i="12"/>
  <c r="AB1156" i="12"/>
  <c r="AA1156" i="12"/>
  <c r="Z1156" i="12"/>
  <c r="Y1156" i="12"/>
  <c r="X1156" i="12"/>
  <c r="W1156" i="12"/>
  <c r="V1156" i="12"/>
  <c r="U1156" i="12"/>
  <c r="T1156" i="12"/>
  <c r="S1156" i="12"/>
  <c r="R1156" i="12"/>
  <c r="Q1156" i="12"/>
  <c r="P1156" i="12"/>
  <c r="O1156" i="12"/>
  <c r="N1156" i="12"/>
  <c r="M1156" i="12"/>
  <c r="L1156" i="12"/>
  <c r="K1156" i="12"/>
  <c r="J1156" i="12"/>
  <c r="I1156" i="12"/>
  <c r="H1156" i="12"/>
  <c r="G1156" i="12"/>
  <c r="F1156" i="12"/>
  <c r="E1156" i="12"/>
  <c r="D1156" i="12"/>
  <c r="C1156" i="12"/>
  <c r="AC1155" i="12"/>
  <c r="AB1155" i="12"/>
  <c r="AA1155" i="12"/>
  <c r="Z1155" i="12"/>
  <c r="Y1155" i="12"/>
  <c r="X1155" i="12"/>
  <c r="W1155" i="12"/>
  <c r="V1155" i="12"/>
  <c r="U1155" i="12"/>
  <c r="T1155" i="12"/>
  <c r="S1155" i="12"/>
  <c r="R1155" i="12"/>
  <c r="Q1155" i="12"/>
  <c r="P1155" i="12"/>
  <c r="O1155" i="12"/>
  <c r="N1155" i="12"/>
  <c r="M1155" i="12"/>
  <c r="L1155" i="12"/>
  <c r="K1155" i="12"/>
  <c r="J1155" i="12"/>
  <c r="I1155" i="12"/>
  <c r="H1155" i="12"/>
  <c r="G1155" i="12"/>
  <c r="F1155" i="12"/>
  <c r="E1155" i="12"/>
  <c r="D1155" i="12"/>
  <c r="C1155" i="12"/>
  <c r="AC1154" i="12"/>
  <c r="AB1154" i="12"/>
  <c r="AA1154" i="12"/>
  <c r="Z1154" i="12"/>
  <c r="Y1154" i="12"/>
  <c r="X1154" i="12"/>
  <c r="W1154" i="12"/>
  <c r="V1154" i="12"/>
  <c r="U1154" i="12"/>
  <c r="T1154" i="12"/>
  <c r="S1154" i="12"/>
  <c r="R1154" i="12"/>
  <c r="Q1154" i="12"/>
  <c r="P1154" i="12"/>
  <c r="O1154" i="12"/>
  <c r="N1154" i="12"/>
  <c r="M1154" i="12"/>
  <c r="L1154" i="12"/>
  <c r="K1154" i="12"/>
  <c r="J1154" i="12"/>
  <c r="I1154" i="12"/>
  <c r="H1154" i="12"/>
  <c r="G1154" i="12"/>
  <c r="F1154" i="12"/>
  <c r="E1154" i="12"/>
  <c r="D1154" i="12"/>
  <c r="C1154" i="12"/>
  <c r="AC1153" i="12"/>
  <c r="AB1153" i="12"/>
  <c r="AA1153" i="12"/>
  <c r="Z1153" i="12"/>
  <c r="Y1153" i="12"/>
  <c r="X1153" i="12"/>
  <c r="W1153" i="12"/>
  <c r="V1153" i="12"/>
  <c r="U1153" i="12"/>
  <c r="T1153" i="12"/>
  <c r="S1153" i="12"/>
  <c r="R1153" i="12"/>
  <c r="Q1153" i="12"/>
  <c r="P1153" i="12"/>
  <c r="O1153" i="12"/>
  <c r="N1153" i="12"/>
  <c r="M1153" i="12"/>
  <c r="L1153" i="12"/>
  <c r="K1153" i="12"/>
  <c r="J1153" i="12"/>
  <c r="I1153" i="12"/>
  <c r="H1153" i="12"/>
  <c r="G1153" i="12"/>
  <c r="F1153" i="12"/>
  <c r="E1153" i="12"/>
  <c r="D1153" i="12"/>
  <c r="C1153" i="12"/>
  <c r="AC1152" i="12"/>
  <c r="AB1152" i="12"/>
  <c r="AA1152" i="12"/>
  <c r="Z1152" i="12"/>
  <c r="Y1152" i="12"/>
  <c r="X1152" i="12"/>
  <c r="W1152" i="12"/>
  <c r="V1152" i="12"/>
  <c r="U1152" i="12"/>
  <c r="T1152" i="12"/>
  <c r="S1152" i="12"/>
  <c r="R1152" i="12"/>
  <c r="Q1152" i="12"/>
  <c r="P1152" i="12"/>
  <c r="O1152" i="12"/>
  <c r="N1152" i="12"/>
  <c r="M1152" i="12"/>
  <c r="L1152" i="12"/>
  <c r="K1152" i="12"/>
  <c r="J1152" i="12"/>
  <c r="I1152" i="12"/>
  <c r="H1152" i="12"/>
  <c r="G1152" i="12"/>
  <c r="F1152" i="12"/>
  <c r="E1152" i="12"/>
  <c r="D1152" i="12"/>
  <c r="C1152" i="12"/>
  <c r="AC1151" i="12"/>
  <c r="AB1151" i="12"/>
  <c r="AA1151" i="12"/>
  <c r="Z1151" i="12"/>
  <c r="Y1151" i="12"/>
  <c r="X1151" i="12"/>
  <c r="W1151" i="12"/>
  <c r="V1151" i="12"/>
  <c r="U1151" i="12"/>
  <c r="T1151" i="12"/>
  <c r="S1151" i="12"/>
  <c r="R1151" i="12"/>
  <c r="Q1151" i="12"/>
  <c r="P1151" i="12"/>
  <c r="O1151" i="12"/>
  <c r="N1151" i="12"/>
  <c r="M1151" i="12"/>
  <c r="L1151" i="12"/>
  <c r="K1151" i="12"/>
  <c r="J1151" i="12"/>
  <c r="I1151" i="12"/>
  <c r="H1151" i="12"/>
  <c r="G1151" i="12"/>
  <c r="F1151" i="12"/>
  <c r="E1151" i="12"/>
  <c r="D1151" i="12"/>
  <c r="C1151" i="12"/>
  <c r="AC1150" i="12"/>
  <c r="AB1150" i="12"/>
  <c r="AA1150" i="12"/>
  <c r="Z1150" i="12"/>
  <c r="Y1150" i="12"/>
  <c r="X1150" i="12"/>
  <c r="W1150" i="12"/>
  <c r="V1150" i="12"/>
  <c r="U1150" i="12"/>
  <c r="T1150" i="12"/>
  <c r="S1150" i="12"/>
  <c r="R1150" i="12"/>
  <c r="Q1150" i="12"/>
  <c r="P1150" i="12"/>
  <c r="O1150" i="12"/>
  <c r="N1150" i="12"/>
  <c r="M1150" i="12"/>
  <c r="L1150" i="12"/>
  <c r="K1150" i="12"/>
  <c r="J1150" i="12"/>
  <c r="I1150" i="12"/>
  <c r="H1150" i="12"/>
  <c r="G1150" i="12"/>
  <c r="F1150" i="12"/>
  <c r="E1150" i="12"/>
  <c r="D1150" i="12"/>
  <c r="C1150" i="12"/>
  <c r="AC1149" i="12"/>
  <c r="AB1149" i="12"/>
  <c r="AA1149" i="12"/>
  <c r="Z1149" i="12"/>
  <c r="Y1149" i="12"/>
  <c r="X1149" i="12"/>
  <c r="W1149" i="12"/>
  <c r="V1149" i="12"/>
  <c r="U1149" i="12"/>
  <c r="T1149" i="12"/>
  <c r="S1149" i="12"/>
  <c r="R1149" i="12"/>
  <c r="Q1149" i="12"/>
  <c r="P1149" i="12"/>
  <c r="O1149" i="12"/>
  <c r="N1149" i="12"/>
  <c r="M1149" i="12"/>
  <c r="L1149" i="12"/>
  <c r="K1149" i="12"/>
  <c r="J1149" i="12"/>
  <c r="I1149" i="12"/>
  <c r="H1149" i="12"/>
  <c r="G1149" i="12"/>
  <c r="F1149" i="12"/>
  <c r="E1149" i="12"/>
  <c r="D1149" i="12"/>
  <c r="C1149" i="12"/>
  <c r="AC1148" i="12"/>
  <c r="AB1148" i="12"/>
  <c r="AA1148" i="12"/>
  <c r="Z1148" i="12"/>
  <c r="Y1148" i="12"/>
  <c r="X1148" i="12"/>
  <c r="W1148" i="12"/>
  <c r="V1148" i="12"/>
  <c r="U1148" i="12"/>
  <c r="T1148" i="12"/>
  <c r="S1148" i="12"/>
  <c r="R1148" i="12"/>
  <c r="Q1148" i="12"/>
  <c r="P1148" i="12"/>
  <c r="O1148" i="12"/>
  <c r="N1148" i="12"/>
  <c r="M1148" i="12"/>
  <c r="L1148" i="12"/>
  <c r="K1148" i="12"/>
  <c r="J1148" i="12"/>
  <c r="I1148" i="12"/>
  <c r="H1148" i="12"/>
  <c r="G1148" i="12"/>
  <c r="F1148" i="12"/>
  <c r="E1148" i="12"/>
  <c r="D1148" i="12"/>
  <c r="C1148" i="12"/>
  <c r="AC1147" i="12"/>
  <c r="AB1147" i="12"/>
  <c r="AA1147" i="12"/>
  <c r="Z1147" i="12"/>
  <c r="Y1147" i="12"/>
  <c r="X1147" i="12"/>
  <c r="W1147" i="12"/>
  <c r="V1147" i="12"/>
  <c r="U1147" i="12"/>
  <c r="T1147" i="12"/>
  <c r="S1147" i="12"/>
  <c r="R1147" i="12"/>
  <c r="Q1147" i="12"/>
  <c r="P1147" i="12"/>
  <c r="O1147" i="12"/>
  <c r="N1147" i="12"/>
  <c r="M1147" i="12"/>
  <c r="L1147" i="12"/>
  <c r="K1147" i="12"/>
  <c r="J1147" i="12"/>
  <c r="I1147" i="12"/>
  <c r="H1147" i="12"/>
  <c r="G1147" i="12"/>
  <c r="F1147" i="12"/>
  <c r="E1147" i="12"/>
  <c r="D1147" i="12"/>
  <c r="C1147" i="12"/>
  <c r="AC1146" i="12"/>
  <c r="AB1146" i="12"/>
  <c r="AA1146" i="12"/>
  <c r="Z1146" i="12"/>
  <c r="Y1146" i="12"/>
  <c r="X1146" i="12"/>
  <c r="W1146" i="12"/>
  <c r="V1146" i="12"/>
  <c r="U1146" i="12"/>
  <c r="T1146" i="12"/>
  <c r="S1146" i="12"/>
  <c r="R1146" i="12"/>
  <c r="Q1146" i="12"/>
  <c r="P1146" i="12"/>
  <c r="O1146" i="12"/>
  <c r="N1146" i="12"/>
  <c r="M1146" i="12"/>
  <c r="L1146" i="12"/>
  <c r="K1146" i="12"/>
  <c r="J1146" i="12"/>
  <c r="I1146" i="12"/>
  <c r="H1146" i="12"/>
  <c r="G1146" i="12"/>
  <c r="F1146" i="12"/>
  <c r="E1146" i="12"/>
  <c r="D1146" i="12"/>
  <c r="C1146" i="12"/>
  <c r="AC1145" i="12"/>
  <c r="AB1145" i="12"/>
  <c r="AA1145" i="12"/>
  <c r="Z1145" i="12"/>
  <c r="Y1145" i="12"/>
  <c r="X1145" i="12"/>
  <c r="W1145" i="12"/>
  <c r="V1145" i="12"/>
  <c r="U1145" i="12"/>
  <c r="T1145" i="12"/>
  <c r="S1145" i="12"/>
  <c r="R1145" i="12"/>
  <c r="Q1145" i="12"/>
  <c r="P1145" i="12"/>
  <c r="O1145" i="12"/>
  <c r="N1145" i="12"/>
  <c r="M1145" i="12"/>
  <c r="L1145" i="12"/>
  <c r="K1145" i="12"/>
  <c r="J1145" i="12"/>
  <c r="I1145" i="12"/>
  <c r="H1145" i="12"/>
  <c r="G1145" i="12"/>
  <c r="F1145" i="12"/>
  <c r="E1145" i="12"/>
  <c r="D1145" i="12"/>
  <c r="C1145" i="12"/>
  <c r="AC1144" i="12"/>
  <c r="AB1144" i="12"/>
  <c r="AA1144" i="12"/>
  <c r="Z1144" i="12"/>
  <c r="Y1144" i="12"/>
  <c r="X1144" i="12"/>
  <c r="W1144" i="12"/>
  <c r="V1144" i="12"/>
  <c r="U1144" i="12"/>
  <c r="T1144" i="12"/>
  <c r="S1144" i="12"/>
  <c r="R1144" i="12"/>
  <c r="Q1144" i="12"/>
  <c r="P1144" i="12"/>
  <c r="O1144" i="12"/>
  <c r="N1144" i="12"/>
  <c r="M1144" i="12"/>
  <c r="L1144" i="12"/>
  <c r="K1144" i="12"/>
  <c r="J1144" i="12"/>
  <c r="I1144" i="12"/>
  <c r="H1144" i="12"/>
  <c r="G1144" i="12"/>
  <c r="F1144" i="12"/>
  <c r="E1144" i="12"/>
  <c r="D1144" i="12"/>
  <c r="C1144" i="12"/>
  <c r="AC1137" i="12"/>
  <c r="AB1137" i="12"/>
  <c r="AA1137" i="12"/>
  <c r="Z1137" i="12"/>
  <c r="Y1137" i="12"/>
  <c r="X1137" i="12"/>
  <c r="W1137" i="12"/>
  <c r="V1137" i="12"/>
  <c r="U1137" i="12"/>
  <c r="T1137" i="12"/>
  <c r="S1137" i="12"/>
  <c r="R1137" i="12"/>
  <c r="Q1137" i="12"/>
  <c r="P1137" i="12"/>
  <c r="O1137" i="12"/>
  <c r="N1137" i="12"/>
  <c r="M1137" i="12"/>
  <c r="L1137" i="12"/>
  <c r="K1137" i="12"/>
  <c r="J1137" i="12"/>
  <c r="I1137" i="12"/>
  <c r="H1137" i="12"/>
  <c r="G1137" i="12"/>
  <c r="F1137" i="12"/>
  <c r="E1137" i="12"/>
  <c r="D1137" i="12"/>
  <c r="C1137" i="12"/>
  <c r="AC1136" i="12"/>
  <c r="AB1136" i="12"/>
  <c r="AA1136" i="12"/>
  <c r="Z1136" i="12"/>
  <c r="Y1136" i="12"/>
  <c r="X1136" i="12"/>
  <c r="W1136" i="12"/>
  <c r="V1136" i="12"/>
  <c r="U1136" i="12"/>
  <c r="T1136" i="12"/>
  <c r="S1136" i="12"/>
  <c r="R1136" i="12"/>
  <c r="Q1136" i="12"/>
  <c r="P1136" i="12"/>
  <c r="O1136" i="12"/>
  <c r="N1136" i="12"/>
  <c r="M1136" i="12"/>
  <c r="L1136" i="12"/>
  <c r="K1136" i="12"/>
  <c r="J1136" i="12"/>
  <c r="I1136" i="12"/>
  <c r="H1136" i="12"/>
  <c r="G1136" i="12"/>
  <c r="F1136" i="12"/>
  <c r="E1136" i="12"/>
  <c r="D1136" i="12"/>
  <c r="C1136" i="12"/>
  <c r="AC1135" i="12"/>
  <c r="AB1135" i="12"/>
  <c r="AA1135" i="12"/>
  <c r="Z1135" i="12"/>
  <c r="Y1135" i="12"/>
  <c r="X1135" i="12"/>
  <c r="W1135" i="12"/>
  <c r="V1135" i="12"/>
  <c r="U1135" i="12"/>
  <c r="T1135" i="12"/>
  <c r="S1135" i="12"/>
  <c r="R1135" i="12"/>
  <c r="Q1135" i="12"/>
  <c r="P1135" i="12"/>
  <c r="O1135" i="12"/>
  <c r="N1135" i="12"/>
  <c r="M1135" i="12"/>
  <c r="L1135" i="12"/>
  <c r="K1135" i="12"/>
  <c r="J1135" i="12"/>
  <c r="I1135" i="12"/>
  <c r="H1135" i="12"/>
  <c r="G1135" i="12"/>
  <c r="F1135" i="12"/>
  <c r="E1135" i="12"/>
  <c r="D1135" i="12"/>
  <c r="C1135" i="12"/>
  <c r="AC1134" i="12"/>
  <c r="AB1134" i="12"/>
  <c r="AA1134" i="12"/>
  <c r="Z1134" i="12"/>
  <c r="Y1134" i="12"/>
  <c r="X1134" i="12"/>
  <c r="W1134" i="12"/>
  <c r="V1134" i="12"/>
  <c r="U1134" i="12"/>
  <c r="T1134" i="12"/>
  <c r="S1134" i="12"/>
  <c r="R1134" i="12"/>
  <c r="Q1134" i="12"/>
  <c r="P1134" i="12"/>
  <c r="O1134" i="12"/>
  <c r="N1134" i="12"/>
  <c r="M1134" i="12"/>
  <c r="L1134" i="12"/>
  <c r="K1134" i="12"/>
  <c r="J1134" i="12"/>
  <c r="I1134" i="12"/>
  <c r="H1134" i="12"/>
  <c r="G1134" i="12"/>
  <c r="F1134" i="12"/>
  <c r="E1134" i="12"/>
  <c r="D1134" i="12"/>
  <c r="C1134" i="12"/>
  <c r="AC1133" i="12"/>
  <c r="AB1133" i="12"/>
  <c r="AA1133" i="12"/>
  <c r="Z1133" i="12"/>
  <c r="Y1133" i="12"/>
  <c r="X1133" i="12"/>
  <c r="W1133" i="12"/>
  <c r="V1133" i="12"/>
  <c r="U1133" i="12"/>
  <c r="T1133" i="12"/>
  <c r="S1133" i="12"/>
  <c r="R1133" i="12"/>
  <c r="Q1133" i="12"/>
  <c r="P1133" i="12"/>
  <c r="O1133" i="12"/>
  <c r="N1133" i="12"/>
  <c r="M1133" i="12"/>
  <c r="L1133" i="12"/>
  <c r="K1133" i="12"/>
  <c r="J1133" i="12"/>
  <c r="I1133" i="12"/>
  <c r="H1133" i="12"/>
  <c r="G1133" i="12"/>
  <c r="F1133" i="12"/>
  <c r="E1133" i="12"/>
  <c r="D1133" i="12"/>
  <c r="C1133" i="12"/>
  <c r="AC1132" i="12"/>
  <c r="AB1132" i="12"/>
  <c r="AA1132" i="12"/>
  <c r="Z1132" i="12"/>
  <c r="Y1132" i="12"/>
  <c r="X1132" i="12"/>
  <c r="W1132" i="12"/>
  <c r="V1132" i="12"/>
  <c r="U1132" i="12"/>
  <c r="T1132" i="12"/>
  <c r="S1132" i="12"/>
  <c r="R1132" i="12"/>
  <c r="Q1132" i="12"/>
  <c r="P1132" i="12"/>
  <c r="O1132" i="12"/>
  <c r="N1132" i="12"/>
  <c r="M1132" i="12"/>
  <c r="L1132" i="12"/>
  <c r="K1132" i="12"/>
  <c r="J1132" i="12"/>
  <c r="I1132" i="12"/>
  <c r="H1132" i="12"/>
  <c r="G1132" i="12"/>
  <c r="F1132" i="12"/>
  <c r="E1132" i="12"/>
  <c r="D1132" i="12"/>
  <c r="C1132" i="12"/>
  <c r="AC1131" i="12"/>
  <c r="AB1131" i="12"/>
  <c r="AA1131" i="12"/>
  <c r="Z1131" i="12"/>
  <c r="Y1131" i="12"/>
  <c r="X1131" i="12"/>
  <c r="W1131" i="12"/>
  <c r="V1131" i="12"/>
  <c r="U1131" i="12"/>
  <c r="T1131" i="12"/>
  <c r="S1131" i="12"/>
  <c r="R1131" i="12"/>
  <c r="Q1131" i="12"/>
  <c r="P1131" i="12"/>
  <c r="O1131" i="12"/>
  <c r="N1131" i="12"/>
  <c r="M1131" i="12"/>
  <c r="L1131" i="12"/>
  <c r="K1131" i="12"/>
  <c r="J1131" i="12"/>
  <c r="I1131" i="12"/>
  <c r="H1131" i="12"/>
  <c r="G1131" i="12"/>
  <c r="F1131" i="12"/>
  <c r="E1131" i="12"/>
  <c r="D1131" i="12"/>
  <c r="C1131" i="12"/>
  <c r="AC1130" i="12"/>
  <c r="AB1130" i="12"/>
  <c r="AA1130" i="12"/>
  <c r="Z1130" i="12"/>
  <c r="Y1130" i="12"/>
  <c r="X1130" i="12"/>
  <c r="W1130" i="12"/>
  <c r="V1130" i="12"/>
  <c r="U1130" i="12"/>
  <c r="T1130" i="12"/>
  <c r="S1130" i="12"/>
  <c r="R1130" i="12"/>
  <c r="Q1130" i="12"/>
  <c r="P1130" i="12"/>
  <c r="O1130" i="12"/>
  <c r="N1130" i="12"/>
  <c r="M1130" i="12"/>
  <c r="L1130" i="12"/>
  <c r="K1130" i="12"/>
  <c r="J1130" i="12"/>
  <c r="I1130" i="12"/>
  <c r="H1130" i="12"/>
  <c r="G1130" i="12"/>
  <c r="F1130" i="12"/>
  <c r="E1130" i="12"/>
  <c r="D1130" i="12"/>
  <c r="C1130" i="12"/>
  <c r="AC1129" i="12"/>
  <c r="AB1129" i="12"/>
  <c r="AA1129" i="12"/>
  <c r="Z1129" i="12"/>
  <c r="Y1129" i="12"/>
  <c r="X1129" i="12"/>
  <c r="W1129" i="12"/>
  <c r="V1129" i="12"/>
  <c r="U1129" i="12"/>
  <c r="T1129" i="12"/>
  <c r="S1129" i="12"/>
  <c r="R1129" i="12"/>
  <c r="Q1129" i="12"/>
  <c r="P1129" i="12"/>
  <c r="O1129" i="12"/>
  <c r="N1129" i="12"/>
  <c r="M1129" i="12"/>
  <c r="L1129" i="12"/>
  <c r="K1129" i="12"/>
  <c r="J1129" i="12"/>
  <c r="I1129" i="12"/>
  <c r="H1129" i="12"/>
  <c r="G1129" i="12"/>
  <c r="F1129" i="12"/>
  <c r="E1129" i="12"/>
  <c r="D1129" i="12"/>
  <c r="C1129" i="12"/>
  <c r="AC1128" i="12"/>
  <c r="AB1128" i="12"/>
  <c r="AA1128" i="12"/>
  <c r="Z1128" i="12"/>
  <c r="Y1128" i="12"/>
  <c r="X1128" i="12"/>
  <c r="W1128" i="12"/>
  <c r="V1128" i="12"/>
  <c r="U1128" i="12"/>
  <c r="T1128" i="12"/>
  <c r="S1128" i="12"/>
  <c r="R1128" i="12"/>
  <c r="Q1128" i="12"/>
  <c r="P1128" i="12"/>
  <c r="O1128" i="12"/>
  <c r="N1128" i="12"/>
  <c r="M1128" i="12"/>
  <c r="L1128" i="12"/>
  <c r="K1128" i="12"/>
  <c r="J1128" i="12"/>
  <c r="I1128" i="12"/>
  <c r="H1128" i="12"/>
  <c r="G1128" i="12"/>
  <c r="F1128" i="12"/>
  <c r="E1128" i="12"/>
  <c r="D1128" i="12"/>
  <c r="C1128" i="12"/>
  <c r="AC1127" i="12"/>
  <c r="AB1127" i="12"/>
  <c r="AA1127" i="12"/>
  <c r="Z1127" i="12"/>
  <c r="Y1127" i="12"/>
  <c r="X1127" i="12"/>
  <c r="W1127" i="12"/>
  <c r="V1127" i="12"/>
  <c r="U1127" i="12"/>
  <c r="T1127" i="12"/>
  <c r="S1127" i="12"/>
  <c r="R1127" i="12"/>
  <c r="Q1127" i="12"/>
  <c r="P1127" i="12"/>
  <c r="O1127" i="12"/>
  <c r="N1127" i="12"/>
  <c r="M1127" i="12"/>
  <c r="L1127" i="12"/>
  <c r="K1127" i="12"/>
  <c r="J1127" i="12"/>
  <c r="I1127" i="12"/>
  <c r="H1127" i="12"/>
  <c r="G1127" i="12"/>
  <c r="F1127" i="12"/>
  <c r="E1127" i="12"/>
  <c r="D1127" i="12"/>
  <c r="C1127" i="12"/>
  <c r="AC1126" i="12"/>
  <c r="AB1126" i="12"/>
  <c r="AA1126" i="12"/>
  <c r="Z1126" i="12"/>
  <c r="Y1126" i="12"/>
  <c r="X1126" i="12"/>
  <c r="W1126" i="12"/>
  <c r="V1126" i="12"/>
  <c r="U1126" i="12"/>
  <c r="T1126" i="12"/>
  <c r="S1126" i="12"/>
  <c r="R1126" i="12"/>
  <c r="Q1126" i="12"/>
  <c r="P1126" i="12"/>
  <c r="O1126" i="12"/>
  <c r="N1126" i="12"/>
  <c r="M1126" i="12"/>
  <c r="L1126" i="12"/>
  <c r="K1126" i="12"/>
  <c r="J1126" i="12"/>
  <c r="I1126" i="12"/>
  <c r="H1126" i="12"/>
  <c r="G1126" i="12"/>
  <c r="F1126" i="12"/>
  <c r="E1126" i="12"/>
  <c r="D1126" i="12"/>
  <c r="C1126" i="12"/>
  <c r="AC1125" i="12"/>
  <c r="AB1125" i="12"/>
  <c r="AA1125" i="12"/>
  <c r="Z1125" i="12"/>
  <c r="Y1125" i="12"/>
  <c r="X1125" i="12"/>
  <c r="W1125" i="12"/>
  <c r="V1125" i="12"/>
  <c r="U1125" i="12"/>
  <c r="T1125" i="12"/>
  <c r="S1125" i="12"/>
  <c r="R1125" i="12"/>
  <c r="Q1125" i="12"/>
  <c r="P1125" i="12"/>
  <c r="O1125" i="12"/>
  <c r="N1125" i="12"/>
  <c r="M1125" i="12"/>
  <c r="L1125" i="12"/>
  <c r="K1125" i="12"/>
  <c r="J1125" i="12"/>
  <c r="I1125" i="12"/>
  <c r="H1125" i="12"/>
  <c r="G1125" i="12"/>
  <c r="F1125" i="12"/>
  <c r="E1125" i="12"/>
  <c r="D1125" i="12"/>
  <c r="C1125" i="12"/>
  <c r="AC1124" i="12"/>
  <c r="AB1124" i="12"/>
  <c r="AA1124" i="12"/>
  <c r="Z1124" i="12"/>
  <c r="Y1124" i="12"/>
  <c r="X1124" i="12"/>
  <c r="W1124" i="12"/>
  <c r="V1124" i="12"/>
  <c r="U1124" i="12"/>
  <c r="T1124" i="12"/>
  <c r="S1124" i="12"/>
  <c r="R1124" i="12"/>
  <c r="Q1124" i="12"/>
  <c r="P1124" i="12"/>
  <c r="O1124" i="12"/>
  <c r="N1124" i="12"/>
  <c r="M1124" i="12"/>
  <c r="L1124" i="12"/>
  <c r="K1124" i="12"/>
  <c r="J1124" i="12"/>
  <c r="I1124" i="12"/>
  <c r="H1124" i="12"/>
  <c r="G1124" i="12"/>
  <c r="F1124" i="12"/>
  <c r="E1124" i="12"/>
  <c r="D1124" i="12"/>
  <c r="C1124" i="12"/>
  <c r="AC1123" i="12"/>
  <c r="AB1123" i="12"/>
  <c r="AA1123" i="12"/>
  <c r="Z1123" i="12"/>
  <c r="Y1123" i="12"/>
  <c r="X1123" i="12"/>
  <c r="W1123" i="12"/>
  <c r="V1123" i="12"/>
  <c r="U1123" i="12"/>
  <c r="T1123" i="12"/>
  <c r="S1123" i="12"/>
  <c r="R1123" i="12"/>
  <c r="Q1123" i="12"/>
  <c r="P1123" i="12"/>
  <c r="O1123" i="12"/>
  <c r="N1123" i="12"/>
  <c r="M1123" i="12"/>
  <c r="L1123" i="12"/>
  <c r="K1123" i="12"/>
  <c r="J1123" i="12"/>
  <c r="I1123" i="12"/>
  <c r="H1123" i="12"/>
  <c r="G1123" i="12"/>
  <c r="F1123" i="12"/>
  <c r="E1123" i="12"/>
  <c r="D1123" i="12"/>
  <c r="C1123" i="12"/>
  <c r="AC1122" i="12"/>
  <c r="AB1122" i="12"/>
  <c r="AA1122" i="12"/>
  <c r="Z1122" i="12"/>
  <c r="Y1122" i="12"/>
  <c r="X1122" i="12"/>
  <c r="W1122" i="12"/>
  <c r="V1122" i="12"/>
  <c r="U1122" i="12"/>
  <c r="T1122" i="12"/>
  <c r="S1122" i="12"/>
  <c r="R1122" i="12"/>
  <c r="Q1122" i="12"/>
  <c r="P1122" i="12"/>
  <c r="O1122" i="12"/>
  <c r="N1122" i="12"/>
  <c r="M1122" i="12"/>
  <c r="L1122" i="12"/>
  <c r="K1122" i="12"/>
  <c r="J1122" i="12"/>
  <c r="I1122" i="12"/>
  <c r="H1122" i="12"/>
  <c r="G1122" i="12"/>
  <c r="F1122" i="12"/>
  <c r="E1122" i="12"/>
  <c r="D1122" i="12"/>
  <c r="C1122" i="12"/>
  <c r="AC1121" i="12"/>
  <c r="AB1121" i="12"/>
  <c r="AA1121" i="12"/>
  <c r="Z1121" i="12"/>
  <c r="Y1121" i="12"/>
  <c r="X1121" i="12"/>
  <c r="W1121" i="12"/>
  <c r="V1121" i="12"/>
  <c r="U1121" i="12"/>
  <c r="T1121" i="12"/>
  <c r="S1121" i="12"/>
  <c r="R1121" i="12"/>
  <c r="Q1121" i="12"/>
  <c r="P1121" i="12"/>
  <c r="O1121" i="12"/>
  <c r="N1121" i="12"/>
  <c r="M1121" i="12"/>
  <c r="L1121" i="12"/>
  <c r="K1121" i="12"/>
  <c r="J1121" i="12"/>
  <c r="I1121" i="12"/>
  <c r="H1121" i="12"/>
  <c r="G1121" i="12"/>
  <c r="F1121" i="12"/>
  <c r="E1121" i="12"/>
  <c r="D1121" i="12"/>
  <c r="C1121" i="12"/>
  <c r="AC1120" i="12"/>
  <c r="AB1120" i="12"/>
  <c r="AA1120" i="12"/>
  <c r="Z1120" i="12"/>
  <c r="Y1120" i="12"/>
  <c r="X1120" i="12"/>
  <c r="W1120" i="12"/>
  <c r="V1120" i="12"/>
  <c r="U1120" i="12"/>
  <c r="T1120" i="12"/>
  <c r="S1120" i="12"/>
  <c r="R1120" i="12"/>
  <c r="Q1120" i="12"/>
  <c r="P1120" i="12"/>
  <c r="O1120" i="12"/>
  <c r="N1120" i="12"/>
  <c r="M1120" i="12"/>
  <c r="L1120" i="12"/>
  <c r="K1120" i="12"/>
  <c r="J1120" i="12"/>
  <c r="I1120" i="12"/>
  <c r="H1120" i="12"/>
  <c r="G1120" i="12"/>
  <c r="F1120" i="12"/>
  <c r="E1120" i="12"/>
  <c r="D1120" i="12"/>
  <c r="C1120" i="12"/>
  <c r="AC1119" i="12"/>
  <c r="AB1119" i="12"/>
  <c r="AA1119" i="12"/>
  <c r="Z1119" i="12"/>
  <c r="Y1119" i="12"/>
  <c r="X1119" i="12"/>
  <c r="W1119" i="12"/>
  <c r="V1119" i="12"/>
  <c r="U1119" i="12"/>
  <c r="T1119" i="12"/>
  <c r="S1119" i="12"/>
  <c r="R1119" i="12"/>
  <c r="Q1119" i="12"/>
  <c r="P1119" i="12"/>
  <c r="O1119" i="12"/>
  <c r="N1119" i="12"/>
  <c r="M1119" i="12"/>
  <c r="L1119" i="12"/>
  <c r="K1119" i="12"/>
  <c r="J1119" i="12"/>
  <c r="I1119" i="12"/>
  <c r="H1119" i="12"/>
  <c r="G1119" i="12"/>
  <c r="F1119" i="12"/>
  <c r="E1119" i="12"/>
  <c r="D1119" i="12"/>
  <c r="C1119" i="12"/>
  <c r="AC1118" i="12"/>
  <c r="AB1118" i="12"/>
  <c r="AA1118" i="12"/>
  <c r="Z1118" i="12"/>
  <c r="Y1118" i="12"/>
  <c r="X1118" i="12"/>
  <c r="W1118" i="12"/>
  <c r="V1118" i="12"/>
  <c r="U1118" i="12"/>
  <c r="T1118" i="12"/>
  <c r="S1118" i="12"/>
  <c r="R1118" i="12"/>
  <c r="Q1118" i="12"/>
  <c r="P1118" i="12"/>
  <c r="O1118" i="12"/>
  <c r="N1118" i="12"/>
  <c r="M1118" i="12"/>
  <c r="L1118" i="12"/>
  <c r="K1118" i="12"/>
  <c r="J1118" i="12"/>
  <c r="I1118" i="12"/>
  <c r="H1118" i="12"/>
  <c r="G1118" i="12"/>
  <c r="F1118" i="12"/>
  <c r="E1118" i="12"/>
  <c r="D1118" i="12"/>
  <c r="C1118" i="12"/>
  <c r="AC1117" i="12"/>
  <c r="AB1117" i="12"/>
  <c r="AA1117" i="12"/>
  <c r="Z1117" i="12"/>
  <c r="Y1117" i="12"/>
  <c r="X1117" i="12"/>
  <c r="W1117" i="12"/>
  <c r="V1117" i="12"/>
  <c r="U1117" i="12"/>
  <c r="T1117" i="12"/>
  <c r="S1117" i="12"/>
  <c r="R1117" i="12"/>
  <c r="Q1117" i="12"/>
  <c r="P1117" i="12"/>
  <c r="O1117" i="12"/>
  <c r="N1117" i="12"/>
  <c r="M1117" i="12"/>
  <c r="L1117" i="12"/>
  <c r="K1117" i="12"/>
  <c r="J1117" i="12"/>
  <c r="I1117" i="12"/>
  <c r="H1117" i="12"/>
  <c r="G1117" i="12"/>
  <c r="F1117" i="12"/>
  <c r="E1117" i="12"/>
  <c r="D1117" i="12"/>
  <c r="C1117" i="12"/>
  <c r="AC1116" i="12"/>
  <c r="AB1116" i="12"/>
  <c r="AA1116" i="12"/>
  <c r="Z1116" i="12"/>
  <c r="Y1116" i="12"/>
  <c r="X1116" i="12"/>
  <c r="W1116" i="12"/>
  <c r="V1116" i="12"/>
  <c r="U1116" i="12"/>
  <c r="T1116" i="12"/>
  <c r="S1116" i="12"/>
  <c r="R1116" i="12"/>
  <c r="Q1116" i="12"/>
  <c r="P1116" i="12"/>
  <c r="O1116" i="12"/>
  <c r="N1116" i="12"/>
  <c r="M1116" i="12"/>
  <c r="L1116" i="12"/>
  <c r="K1116" i="12"/>
  <c r="J1116" i="12"/>
  <c r="I1116" i="12"/>
  <c r="H1116" i="12"/>
  <c r="G1116" i="12"/>
  <c r="F1116" i="12"/>
  <c r="E1116" i="12"/>
  <c r="D1116" i="12"/>
  <c r="C1116" i="12"/>
  <c r="AC1115" i="12"/>
  <c r="AB1115" i="12"/>
  <c r="AA1115" i="12"/>
  <c r="Z1115" i="12"/>
  <c r="Y1115" i="12"/>
  <c r="X1115" i="12"/>
  <c r="W1115" i="12"/>
  <c r="V1115" i="12"/>
  <c r="U1115" i="12"/>
  <c r="T1115" i="12"/>
  <c r="S1115" i="12"/>
  <c r="R1115" i="12"/>
  <c r="Q1115" i="12"/>
  <c r="P1115" i="12"/>
  <c r="O1115" i="12"/>
  <c r="N1115" i="12"/>
  <c r="M1115" i="12"/>
  <c r="L1115" i="12"/>
  <c r="K1115" i="12"/>
  <c r="J1115" i="12"/>
  <c r="I1115" i="12"/>
  <c r="H1115" i="12"/>
  <c r="G1115" i="12"/>
  <c r="F1115" i="12"/>
  <c r="E1115" i="12"/>
  <c r="D1115" i="12"/>
  <c r="C1115" i="12"/>
  <c r="AC1114" i="12"/>
  <c r="AB1114" i="12"/>
  <c r="AA1114" i="12"/>
  <c r="Z1114" i="12"/>
  <c r="Y1114" i="12"/>
  <c r="X1114" i="12"/>
  <c r="W1114" i="12"/>
  <c r="V1114" i="12"/>
  <c r="U1114" i="12"/>
  <c r="T1114" i="12"/>
  <c r="S1114" i="12"/>
  <c r="R1114" i="12"/>
  <c r="Q1114" i="12"/>
  <c r="P1114" i="12"/>
  <c r="O1114" i="12"/>
  <c r="N1114" i="12"/>
  <c r="M1114" i="12"/>
  <c r="L1114" i="12"/>
  <c r="K1114" i="12"/>
  <c r="J1114" i="12"/>
  <c r="I1114" i="12"/>
  <c r="H1114" i="12"/>
  <c r="G1114" i="12"/>
  <c r="F1114" i="12"/>
  <c r="E1114" i="12"/>
  <c r="D1114" i="12"/>
  <c r="C1114" i="12"/>
  <c r="AC1113" i="12"/>
  <c r="AB1113" i="12"/>
  <c r="AA1113" i="12"/>
  <c r="Z1113" i="12"/>
  <c r="Y1113" i="12"/>
  <c r="X1113" i="12"/>
  <c r="W1113" i="12"/>
  <c r="V1113" i="12"/>
  <c r="U1113" i="12"/>
  <c r="T1113" i="12"/>
  <c r="S1113" i="12"/>
  <c r="R1113" i="12"/>
  <c r="Q1113" i="12"/>
  <c r="P1113" i="12"/>
  <c r="O1113" i="12"/>
  <c r="N1113" i="12"/>
  <c r="M1113" i="12"/>
  <c r="L1113" i="12"/>
  <c r="K1113" i="12"/>
  <c r="J1113" i="12"/>
  <c r="I1113" i="12"/>
  <c r="H1113" i="12"/>
  <c r="G1113" i="12"/>
  <c r="F1113" i="12"/>
  <c r="E1113" i="12"/>
  <c r="D1113" i="12"/>
  <c r="C1113" i="12"/>
  <c r="AC1112" i="12"/>
  <c r="AB1112" i="12"/>
  <c r="AA1112" i="12"/>
  <c r="Z1112" i="12"/>
  <c r="Y1112" i="12"/>
  <c r="X1112" i="12"/>
  <c r="W1112" i="12"/>
  <c r="V1112" i="12"/>
  <c r="U1112" i="12"/>
  <c r="T1112" i="12"/>
  <c r="S1112" i="12"/>
  <c r="R1112" i="12"/>
  <c r="Q1112" i="12"/>
  <c r="P1112" i="12"/>
  <c r="O1112" i="12"/>
  <c r="N1112" i="12"/>
  <c r="M1112" i="12"/>
  <c r="L1112" i="12"/>
  <c r="K1112" i="12"/>
  <c r="J1112" i="12"/>
  <c r="I1112" i="12"/>
  <c r="H1112" i="12"/>
  <c r="G1112" i="12"/>
  <c r="F1112" i="12"/>
  <c r="E1112" i="12"/>
  <c r="D1112" i="12"/>
  <c r="C1112" i="12"/>
  <c r="AC1111" i="12"/>
  <c r="AB1111" i="12"/>
  <c r="AA1111" i="12"/>
  <c r="Z1111" i="12"/>
  <c r="Y1111" i="12"/>
  <c r="X1111" i="12"/>
  <c r="W1111" i="12"/>
  <c r="V1111" i="12"/>
  <c r="U1111" i="12"/>
  <c r="T1111" i="12"/>
  <c r="S1111" i="12"/>
  <c r="R1111" i="12"/>
  <c r="Q1111" i="12"/>
  <c r="P1111" i="12"/>
  <c r="O1111" i="12"/>
  <c r="N1111" i="12"/>
  <c r="M1111" i="12"/>
  <c r="L1111" i="12"/>
  <c r="K1111" i="12"/>
  <c r="J1111" i="12"/>
  <c r="I1111" i="12"/>
  <c r="H1111" i="12"/>
  <c r="G1111" i="12"/>
  <c r="F1111" i="12"/>
  <c r="E1111" i="12"/>
  <c r="D1111" i="12"/>
  <c r="C1111" i="12"/>
  <c r="AC1110" i="12"/>
  <c r="AB1110" i="12"/>
  <c r="AA1110" i="12"/>
  <c r="Z1110" i="12"/>
  <c r="Y1110" i="12"/>
  <c r="X1110" i="12"/>
  <c r="W1110" i="12"/>
  <c r="V1110" i="12"/>
  <c r="U1110" i="12"/>
  <c r="T1110" i="12"/>
  <c r="S1110" i="12"/>
  <c r="R1110" i="12"/>
  <c r="Q1110" i="12"/>
  <c r="P1110" i="12"/>
  <c r="O1110" i="12"/>
  <c r="N1110" i="12"/>
  <c r="M1110" i="12"/>
  <c r="L1110" i="12"/>
  <c r="K1110" i="12"/>
  <c r="J1110" i="12"/>
  <c r="I1110" i="12"/>
  <c r="H1110" i="12"/>
  <c r="G1110" i="12"/>
  <c r="F1110" i="12"/>
  <c r="E1110" i="12"/>
  <c r="D1110" i="12"/>
  <c r="C1110" i="12"/>
  <c r="AC1109" i="12"/>
  <c r="AB1109" i="12"/>
  <c r="AA1109" i="12"/>
  <c r="Z1109" i="12"/>
  <c r="Y1109" i="12"/>
  <c r="X1109" i="12"/>
  <c r="W1109" i="12"/>
  <c r="V1109" i="12"/>
  <c r="U1109" i="12"/>
  <c r="T1109" i="12"/>
  <c r="S1109" i="12"/>
  <c r="R1109" i="12"/>
  <c r="Q1109" i="12"/>
  <c r="P1109" i="12"/>
  <c r="O1109" i="12"/>
  <c r="N1109" i="12"/>
  <c r="M1109" i="12"/>
  <c r="L1109" i="12"/>
  <c r="K1109" i="12"/>
  <c r="J1109" i="12"/>
  <c r="I1109" i="12"/>
  <c r="H1109" i="12"/>
  <c r="G1109" i="12"/>
  <c r="F1109" i="12"/>
  <c r="E1109" i="12"/>
  <c r="D1109" i="12"/>
  <c r="C1109" i="12"/>
  <c r="AC1108" i="12"/>
  <c r="AB1108" i="12"/>
  <c r="AA1108" i="12"/>
  <c r="Z1108" i="12"/>
  <c r="Y1108" i="12"/>
  <c r="X1108" i="12"/>
  <c r="W1108" i="12"/>
  <c r="V1108" i="12"/>
  <c r="U1108" i="12"/>
  <c r="T1108" i="12"/>
  <c r="S1108" i="12"/>
  <c r="R1108" i="12"/>
  <c r="Q1108" i="12"/>
  <c r="P1108" i="12"/>
  <c r="O1108" i="12"/>
  <c r="N1108" i="12"/>
  <c r="M1108" i="12"/>
  <c r="L1108" i="12"/>
  <c r="K1108" i="12"/>
  <c r="J1108" i="12"/>
  <c r="I1108" i="12"/>
  <c r="H1108" i="12"/>
  <c r="G1108" i="12"/>
  <c r="F1108" i="12"/>
  <c r="E1108" i="12"/>
  <c r="D1108" i="12"/>
  <c r="C1108" i="12"/>
  <c r="AC1107" i="12"/>
  <c r="AB1107" i="12"/>
  <c r="AA1107" i="12"/>
  <c r="Z1107" i="12"/>
  <c r="Y1107" i="12"/>
  <c r="X1107" i="12"/>
  <c r="W1107" i="12"/>
  <c r="V1107" i="12"/>
  <c r="U1107" i="12"/>
  <c r="T1107" i="12"/>
  <c r="S1107" i="12"/>
  <c r="R1107" i="12"/>
  <c r="Q1107" i="12"/>
  <c r="P1107" i="12"/>
  <c r="O1107" i="12"/>
  <c r="N1107" i="12"/>
  <c r="M1107" i="12"/>
  <c r="L1107" i="12"/>
  <c r="K1107" i="12"/>
  <c r="J1107" i="12"/>
  <c r="I1107" i="12"/>
  <c r="H1107" i="12"/>
  <c r="G1107" i="12"/>
  <c r="F1107" i="12"/>
  <c r="E1107" i="12"/>
  <c r="D1107" i="12"/>
  <c r="C1107" i="12"/>
  <c r="AC1106" i="12"/>
  <c r="AB1106" i="12"/>
  <c r="AA1106" i="12"/>
  <c r="Z1106" i="12"/>
  <c r="Y1106" i="12"/>
  <c r="X1106" i="12"/>
  <c r="W1106" i="12"/>
  <c r="V1106" i="12"/>
  <c r="U1106" i="12"/>
  <c r="T1106" i="12"/>
  <c r="S1106" i="12"/>
  <c r="R1106" i="12"/>
  <c r="Q1106" i="12"/>
  <c r="P1106" i="12"/>
  <c r="O1106" i="12"/>
  <c r="N1106" i="12"/>
  <c r="M1106" i="12"/>
  <c r="L1106" i="12"/>
  <c r="K1106" i="12"/>
  <c r="J1106" i="12"/>
  <c r="I1106" i="12"/>
  <c r="H1106" i="12"/>
  <c r="G1106" i="12"/>
  <c r="F1106" i="12"/>
  <c r="E1106" i="12"/>
  <c r="D1106" i="12"/>
  <c r="C1106" i="12"/>
  <c r="AC1105" i="12"/>
  <c r="AB1105" i="12"/>
  <c r="AA1105" i="12"/>
  <c r="Z1105" i="12"/>
  <c r="Y1105" i="12"/>
  <c r="X1105" i="12"/>
  <c r="W1105" i="12"/>
  <c r="V1105" i="12"/>
  <c r="U1105" i="12"/>
  <c r="T1105" i="12"/>
  <c r="S1105" i="12"/>
  <c r="R1105" i="12"/>
  <c r="Q1105" i="12"/>
  <c r="P1105" i="12"/>
  <c r="O1105" i="12"/>
  <c r="N1105" i="12"/>
  <c r="M1105" i="12"/>
  <c r="L1105" i="12"/>
  <c r="K1105" i="12"/>
  <c r="J1105" i="12"/>
  <c r="I1105" i="12"/>
  <c r="H1105" i="12"/>
  <c r="G1105" i="12"/>
  <c r="F1105" i="12"/>
  <c r="E1105" i="12"/>
  <c r="D1105" i="12"/>
  <c r="C1105" i="12"/>
  <c r="AC1104" i="12"/>
  <c r="AB1104" i="12"/>
  <c r="AA1104" i="12"/>
  <c r="Z1104" i="12"/>
  <c r="Y1104" i="12"/>
  <c r="X1104" i="12"/>
  <c r="W1104" i="12"/>
  <c r="V1104" i="12"/>
  <c r="U1104" i="12"/>
  <c r="T1104" i="12"/>
  <c r="S1104" i="12"/>
  <c r="R1104" i="12"/>
  <c r="Q1104" i="12"/>
  <c r="P1104" i="12"/>
  <c r="O1104" i="12"/>
  <c r="N1104" i="12"/>
  <c r="M1104" i="12"/>
  <c r="L1104" i="12"/>
  <c r="K1104" i="12"/>
  <c r="J1104" i="12"/>
  <c r="I1104" i="12"/>
  <c r="H1104" i="12"/>
  <c r="G1104" i="12"/>
  <c r="F1104" i="12"/>
  <c r="E1104" i="12"/>
  <c r="D1104" i="12"/>
  <c r="C1104" i="12"/>
  <c r="AC1103" i="12"/>
  <c r="AB1103" i="12"/>
  <c r="AA1103" i="12"/>
  <c r="Z1103" i="12"/>
  <c r="Y1103" i="12"/>
  <c r="X1103" i="12"/>
  <c r="W1103" i="12"/>
  <c r="V1103" i="12"/>
  <c r="U1103" i="12"/>
  <c r="T1103" i="12"/>
  <c r="S1103" i="12"/>
  <c r="R1103" i="12"/>
  <c r="Q1103" i="12"/>
  <c r="P1103" i="12"/>
  <c r="O1103" i="12"/>
  <c r="N1103" i="12"/>
  <c r="M1103" i="12"/>
  <c r="L1103" i="12"/>
  <c r="K1103" i="12"/>
  <c r="J1103" i="12"/>
  <c r="I1103" i="12"/>
  <c r="H1103" i="12"/>
  <c r="G1103" i="12"/>
  <c r="F1103" i="12"/>
  <c r="E1103" i="12"/>
  <c r="D1103" i="12"/>
  <c r="C1103" i="12"/>
  <c r="AC1102" i="12"/>
  <c r="AB1102" i="12"/>
  <c r="AA1102" i="12"/>
  <c r="Z1102" i="12"/>
  <c r="Y1102" i="12"/>
  <c r="X1102" i="12"/>
  <c r="W1102" i="12"/>
  <c r="V1102" i="12"/>
  <c r="U1102" i="12"/>
  <c r="T1102" i="12"/>
  <c r="S1102" i="12"/>
  <c r="R1102" i="12"/>
  <c r="Q1102" i="12"/>
  <c r="P1102" i="12"/>
  <c r="O1102" i="12"/>
  <c r="N1102" i="12"/>
  <c r="M1102" i="12"/>
  <c r="L1102" i="12"/>
  <c r="K1102" i="12"/>
  <c r="J1102" i="12"/>
  <c r="I1102" i="12"/>
  <c r="H1102" i="12"/>
  <c r="G1102" i="12"/>
  <c r="F1102" i="12"/>
  <c r="E1102" i="12"/>
  <c r="D1102" i="12"/>
  <c r="C1102" i="12"/>
  <c r="AC1101" i="12"/>
  <c r="AB1101" i="12"/>
  <c r="AA1101" i="12"/>
  <c r="Z1101" i="12"/>
  <c r="Y1101" i="12"/>
  <c r="X1101" i="12"/>
  <c r="W1101" i="12"/>
  <c r="V1101" i="12"/>
  <c r="U1101" i="12"/>
  <c r="T1101" i="12"/>
  <c r="S1101" i="12"/>
  <c r="R1101" i="12"/>
  <c r="Q1101" i="12"/>
  <c r="P1101" i="12"/>
  <c r="O1101" i="12"/>
  <c r="N1101" i="12"/>
  <c r="M1101" i="12"/>
  <c r="L1101" i="12"/>
  <c r="K1101" i="12"/>
  <c r="J1101" i="12"/>
  <c r="I1101" i="12"/>
  <c r="H1101" i="12"/>
  <c r="G1101" i="12"/>
  <c r="F1101" i="12"/>
  <c r="E1101" i="12"/>
  <c r="D1101" i="12"/>
  <c r="C1101" i="12"/>
  <c r="AC1100" i="12"/>
  <c r="AB1100" i="12"/>
  <c r="AA1100" i="12"/>
  <c r="Z1100" i="12"/>
  <c r="Y1100" i="12"/>
  <c r="X1100" i="12"/>
  <c r="W1100" i="12"/>
  <c r="V1100" i="12"/>
  <c r="U1100" i="12"/>
  <c r="T1100" i="12"/>
  <c r="S1100" i="12"/>
  <c r="R1100" i="12"/>
  <c r="Q1100" i="12"/>
  <c r="P1100" i="12"/>
  <c r="O1100" i="12"/>
  <c r="N1100" i="12"/>
  <c r="M1100" i="12"/>
  <c r="L1100" i="12"/>
  <c r="K1100" i="12"/>
  <c r="J1100" i="12"/>
  <c r="I1100" i="12"/>
  <c r="H1100" i="12"/>
  <c r="G1100" i="12"/>
  <c r="F1100" i="12"/>
  <c r="E1100" i="12"/>
  <c r="D1100" i="12"/>
  <c r="C1100" i="12"/>
  <c r="AC1099" i="12"/>
  <c r="AB1099" i="12"/>
  <c r="AA1099" i="12"/>
  <c r="Z1099" i="12"/>
  <c r="Y1099" i="12"/>
  <c r="X1099" i="12"/>
  <c r="W1099" i="12"/>
  <c r="V1099" i="12"/>
  <c r="U1099" i="12"/>
  <c r="T1099" i="12"/>
  <c r="S1099" i="12"/>
  <c r="R1099" i="12"/>
  <c r="Q1099" i="12"/>
  <c r="P1099" i="12"/>
  <c r="O1099" i="12"/>
  <c r="N1099" i="12"/>
  <c r="M1099" i="12"/>
  <c r="L1099" i="12"/>
  <c r="K1099" i="12"/>
  <c r="J1099" i="12"/>
  <c r="I1099" i="12"/>
  <c r="H1099" i="12"/>
  <c r="G1099" i="12"/>
  <c r="F1099" i="12"/>
  <c r="E1099" i="12"/>
  <c r="D1099" i="12"/>
  <c r="C1099" i="12"/>
  <c r="AC1098" i="12"/>
  <c r="AB1098" i="12"/>
  <c r="AA1098" i="12"/>
  <c r="Z1098" i="12"/>
  <c r="Y1098" i="12"/>
  <c r="X1098" i="12"/>
  <c r="W1098" i="12"/>
  <c r="V1098" i="12"/>
  <c r="U1098" i="12"/>
  <c r="T1098" i="12"/>
  <c r="S1098" i="12"/>
  <c r="R1098" i="12"/>
  <c r="Q1098" i="12"/>
  <c r="P1098" i="12"/>
  <c r="O1098" i="12"/>
  <c r="N1098" i="12"/>
  <c r="M1098" i="12"/>
  <c r="L1098" i="12"/>
  <c r="K1098" i="12"/>
  <c r="J1098" i="12"/>
  <c r="I1098" i="12"/>
  <c r="H1098" i="12"/>
  <c r="G1098" i="12"/>
  <c r="F1098" i="12"/>
  <c r="E1098" i="12"/>
  <c r="D1098" i="12"/>
  <c r="C1098" i="12"/>
  <c r="AC1097" i="12"/>
  <c r="AB1097" i="12"/>
  <c r="AA1097" i="12"/>
  <c r="Z1097" i="12"/>
  <c r="Y1097" i="12"/>
  <c r="X1097" i="12"/>
  <c r="W1097" i="12"/>
  <c r="V1097" i="12"/>
  <c r="U1097" i="12"/>
  <c r="T1097" i="12"/>
  <c r="S1097" i="12"/>
  <c r="R1097" i="12"/>
  <c r="Q1097" i="12"/>
  <c r="P1097" i="12"/>
  <c r="O1097" i="12"/>
  <c r="N1097" i="12"/>
  <c r="M1097" i="12"/>
  <c r="L1097" i="12"/>
  <c r="K1097" i="12"/>
  <c r="J1097" i="12"/>
  <c r="I1097" i="12"/>
  <c r="H1097" i="12"/>
  <c r="G1097" i="12"/>
  <c r="F1097" i="12"/>
  <c r="E1097" i="12"/>
  <c r="D1097" i="12"/>
  <c r="C1097" i="12"/>
  <c r="AC1096" i="12"/>
  <c r="AB1096" i="12"/>
  <c r="AA1096" i="12"/>
  <c r="Z1096" i="12"/>
  <c r="Y1096" i="12"/>
  <c r="X1096" i="12"/>
  <c r="W1096" i="12"/>
  <c r="V1096" i="12"/>
  <c r="U1096" i="12"/>
  <c r="T1096" i="12"/>
  <c r="S1096" i="12"/>
  <c r="R1096" i="12"/>
  <c r="Q1096" i="12"/>
  <c r="P1096" i="12"/>
  <c r="O1096" i="12"/>
  <c r="N1096" i="12"/>
  <c r="M1096" i="12"/>
  <c r="L1096" i="12"/>
  <c r="K1096" i="12"/>
  <c r="J1096" i="12"/>
  <c r="I1096" i="12"/>
  <c r="H1096" i="12"/>
  <c r="G1096" i="12"/>
  <c r="F1096" i="12"/>
  <c r="E1096" i="12"/>
  <c r="D1096" i="12"/>
  <c r="C1096" i="12"/>
  <c r="AC1095" i="12"/>
  <c r="AB1095" i="12"/>
  <c r="AA1095" i="12"/>
  <c r="Z1095" i="12"/>
  <c r="Y1095" i="12"/>
  <c r="X1095" i="12"/>
  <c r="W1095" i="12"/>
  <c r="V1095" i="12"/>
  <c r="U1095" i="12"/>
  <c r="T1095" i="12"/>
  <c r="S1095" i="12"/>
  <c r="R1095" i="12"/>
  <c r="Q1095" i="12"/>
  <c r="P1095" i="12"/>
  <c r="O1095" i="12"/>
  <c r="N1095" i="12"/>
  <c r="M1095" i="12"/>
  <c r="L1095" i="12"/>
  <c r="K1095" i="12"/>
  <c r="J1095" i="12"/>
  <c r="I1095" i="12"/>
  <c r="H1095" i="12"/>
  <c r="G1095" i="12"/>
  <c r="F1095" i="12"/>
  <c r="E1095" i="12"/>
  <c r="D1095" i="12"/>
  <c r="C1095" i="12"/>
  <c r="AC1094" i="12"/>
  <c r="AB1094" i="12"/>
  <c r="AA1094" i="12"/>
  <c r="Z1094" i="12"/>
  <c r="Y1094" i="12"/>
  <c r="X1094" i="12"/>
  <c r="W1094" i="12"/>
  <c r="V1094" i="12"/>
  <c r="U1094" i="12"/>
  <c r="T1094" i="12"/>
  <c r="S1094" i="12"/>
  <c r="R1094" i="12"/>
  <c r="Q1094" i="12"/>
  <c r="P1094" i="12"/>
  <c r="O1094" i="12"/>
  <c r="N1094" i="12"/>
  <c r="M1094" i="12"/>
  <c r="L1094" i="12"/>
  <c r="K1094" i="12"/>
  <c r="J1094" i="12"/>
  <c r="I1094" i="12"/>
  <c r="H1094" i="12"/>
  <c r="G1094" i="12"/>
  <c r="F1094" i="12"/>
  <c r="E1094" i="12"/>
  <c r="D1094" i="12"/>
  <c r="C1094" i="12"/>
  <c r="AC1093" i="12"/>
  <c r="AB1093" i="12"/>
  <c r="AA1093" i="12"/>
  <c r="Z1093" i="12"/>
  <c r="Y1093" i="12"/>
  <c r="X1093" i="12"/>
  <c r="W1093" i="12"/>
  <c r="V1093" i="12"/>
  <c r="U1093" i="12"/>
  <c r="T1093" i="12"/>
  <c r="S1093" i="12"/>
  <c r="R1093" i="12"/>
  <c r="Q1093" i="12"/>
  <c r="P1093" i="12"/>
  <c r="O1093" i="12"/>
  <c r="N1093" i="12"/>
  <c r="M1093" i="12"/>
  <c r="L1093" i="12"/>
  <c r="K1093" i="12"/>
  <c r="J1093" i="12"/>
  <c r="I1093" i="12"/>
  <c r="H1093" i="12"/>
  <c r="G1093" i="12"/>
  <c r="F1093" i="12"/>
  <c r="E1093" i="12"/>
  <c r="D1093" i="12"/>
  <c r="C1093" i="12"/>
  <c r="AC1092" i="12"/>
  <c r="AB1092" i="12"/>
  <c r="AA1092" i="12"/>
  <c r="Z1092" i="12"/>
  <c r="Y1092" i="12"/>
  <c r="X1092" i="12"/>
  <c r="W1092" i="12"/>
  <c r="V1092" i="12"/>
  <c r="U1092" i="12"/>
  <c r="T1092" i="12"/>
  <c r="S1092" i="12"/>
  <c r="R1092" i="12"/>
  <c r="Q1092" i="12"/>
  <c r="P1092" i="12"/>
  <c r="O1092" i="12"/>
  <c r="N1092" i="12"/>
  <c r="M1092" i="12"/>
  <c r="L1092" i="12"/>
  <c r="K1092" i="12"/>
  <c r="J1092" i="12"/>
  <c r="I1092" i="12"/>
  <c r="H1092" i="12"/>
  <c r="G1092" i="12"/>
  <c r="F1092" i="12"/>
  <c r="E1092" i="12"/>
  <c r="D1092" i="12"/>
  <c r="C1092" i="12"/>
  <c r="AC1091" i="12"/>
  <c r="AB1091" i="12"/>
  <c r="AA1091" i="12"/>
  <c r="Z1091" i="12"/>
  <c r="Y1091" i="12"/>
  <c r="X1091" i="12"/>
  <c r="W1091" i="12"/>
  <c r="V1091" i="12"/>
  <c r="U1091" i="12"/>
  <c r="T1091" i="12"/>
  <c r="S1091" i="12"/>
  <c r="R1091" i="12"/>
  <c r="Q1091" i="12"/>
  <c r="P1091" i="12"/>
  <c r="O1091" i="12"/>
  <c r="N1091" i="12"/>
  <c r="M1091" i="12"/>
  <c r="L1091" i="12"/>
  <c r="K1091" i="12"/>
  <c r="J1091" i="12"/>
  <c r="I1091" i="12"/>
  <c r="H1091" i="12"/>
  <c r="G1091" i="12"/>
  <c r="F1091" i="12"/>
  <c r="E1091" i="12"/>
  <c r="D1091" i="12"/>
  <c r="C1091" i="12"/>
  <c r="AC1090" i="12"/>
  <c r="AB1090" i="12"/>
  <c r="AA1090" i="12"/>
  <c r="Z1090" i="12"/>
  <c r="Y1090" i="12"/>
  <c r="X1090" i="12"/>
  <c r="W1090" i="12"/>
  <c r="V1090" i="12"/>
  <c r="U1090" i="12"/>
  <c r="T1090" i="12"/>
  <c r="S1090" i="12"/>
  <c r="R1090" i="12"/>
  <c r="Q1090" i="12"/>
  <c r="P1090" i="12"/>
  <c r="O1090" i="12"/>
  <c r="N1090" i="12"/>
  <c r="M1090" i="12"/>
  <c r="L1090" i="12"/>
  <c r="K1090" i="12"/>
  <c r="J1090" i="12"/>
  <c r="I1090" i="12"/>
  <c r="H1090" i="12"/>
  <c r="G1090" i="12"/>
  <c r="F1090" i="12"/>
  <c r="E1090" i="12"/>
  <c r="D1090" i="12"/>
  <c r="C1090" i="12"/>
  <c r="AC1089" i="12"/>
  <c r="AB1089" i="12"/>
  <c r="AA1089" i="12"/>
  <c r="Z1089" i="12"/>
  <c r="Y1089" i="12"/>
  <c r="X1089" i="12"/>
  <c r="W1089" i="12"/>
  <c r="V1089" i="12"/>
  <c r="U1089" i="12"/>
  <c r="T1089" i="12"/>
  <c r="S1089" i="12"/>
  <c r="R1089" i="12"/>
  <c r="Q1089" i="12"/>
  <c r="P1089" i="12"/>
  <c r="O1089" i="12"/>
  <c r="N1089" i="12"/>
  <c r="M1089" i="12"/>
  <c r="L1089" i="12"/>
  <c r="K1089" i="12"/>
  <c r="J1089" i="12"/>
  <c r="I1089" i="12"/>
  <c r="H1089" i="12"/>
  <c r="G1089" i="12"/>
  <c r="F1089" i="12"/>
  <c r="E1089" i="12"/>
  <c r="D1089" i="12"/>
  <c r="C1089" i="12"/>
  <c r="AC1088" i="12"/>
  <c r="AB1088" i="12"/>
  <c r="AA1088" i="12"/>
  <c r="Z1088" i="12"/>
  <c r="Y1088" i="12"/>
  <c r="X1088" i="12"/>
  <c r="W1088" i="12"/>
  <c r="V1088" i="12"/>
  <c r="U1088" i="12"/>
  <c r="T1088" i="12"/>
  <c r="S1088" i="12"/>
  <c r="R1088" i="12"/>
  <c r="Q1088" i="12"/>
  <c r="P1088" i="12"/>
  <c r="O1088" i="12"/>
  <c r="N1088" i="12"/>
  <c r="M1088" i="12"/>
  <c r="L1088" i="12"/>
  <c r="K1088" i="12"/>
  <c r="J1088" i="12"/>
  <c r="I1088" i="12"/>
  <c r="H1088" i="12"/>
  <c r="G1088" i="12"/>
  <c r="F1088" i="12"/>
  <c r="E1088" i="12"/>
  <c r="D1088" i="12"/>
  <c r="C1088" i="12"/>
  <c r="AC1087" i="12"/>
  <c r="AB1087" i="12"/>
  <c r="AA1087" i="12"/>
  <c r="Z1087" i="12"/>
  <c r="Y1087" i="12"/>
  <c r="X1087" i="12"/>
  <c r="W1087" i="12"/>
  <c r="V1087" i="12"/>
  <c r="U1087" i="12"/>
  <c r="T1087" i="12"/>
  <c r="S1087" i="12"/>
  <c r="R1087" i="12"/>
  <c r="Q1087" i="12"/>
  <c r="P1087" i="12"/>
  <c r="O1087" i="12"/>
  <c r="N1087" i="12"/>
  <c r="M1087" i="12"/>
  <c r="L1087" i="12"/>
  <c r="K1087" i="12"/>
  <c r="J1087" i="12"/>
  <c r="I1087" i="12"/>
  <c r="H1087" i="12"/>
  <c r="G1087" i="12"/>
  <c r="F1087" i="12"/>
  <c r="E1087" i="12"/>
  <c r="D1087" i="12"/>
  <c r="C1087" i="12"/>
  <c r="AC1086" i="12"/>
  <c r="AB1086" i="12"/>
  <c r="AA1086" i="12"/>
  <c r="Z1086" i="12"/>
  <c r="Y1086" i="12"/>
  <c r="X1086" i="12"/>
  <c r="W1086" i="12"/>
  <c r="V1086" i="12"/>
  <c r="U1086" i="12"/>
  <c r="T1086" i="12"/>
  <c r="S1086" i="12"/>
  <c r="R1086" i="12"/>
  <c r="Q1086" i="12"/>
  <c r="P1086" i="12"/>
  <c r="O1086" i="12"/>
  <c r="N1086" i="12"/>
  <c r="M1086" i="12"/>
  <c r="L1086" i="12"/>
  <c r="K1086" i="12"/>
  <c r="J1086" i="12"/>
  <c r="I1086" i="12"/>
  <c r="H1086" i="12"/>
  <c r="G1086" i="12"/>
  <c r="F1086" i="12"/>
  <c r="E1086" i="12"/>
  <c r="D1086" i="12"/>
  <c r="C1086" i="12"/>
  <c r="AC1085" i="12"/>
  <c r="AB1085" i="12"/>
  <c r="AA1085" i="12"/>
  <c r="Z1085" i="12"/>
  <c r="Y1085" i="12"/>
  <c r="X1085" i="12"/>
  <c r="W1085" i="12"/>
  <c r="V1085" i="12"/>
  <c r="U1085" i="12"/>
  <c r="T1085" i="12"/>
  <c r="S1085" i="12"/>
  <c r="R1085" i="12"/>
  <c r="Q1085" i="12"/>
  <c r="P1085" i="12"/>
  <c r="O1085" i="12"/>
  <c r="N1085" i="12"/>
  <c r="M1085" i="12"/>
  <c r="L1085" i="12"/>
  <c r="K1085" i="12"/>
  <c r="J1085" i="12"/>
  <c r="I1085" i="12"/>
  <c r="H1085" i="12"/>
  <c r="G1085" i="12"/>
  <c r="F1085" i="12"/>
  <c r="E1085" i="12"/>
  <c r="D1085" i="12"/>
  <c r="C1085" i="12"/>
  <c r="AC1084" i="12"/>
  <c r="AB1084" i="12"/>
  <c r="AA1084" i="12"/>
  <c r="Z1084" i="12"/>
  <c r="Y1084" i="12"/>
  <c r="X1084" i="12"/>
  <c r="W1084" i="12"/>
  <c r="V1084" i="12"/>
  <c r="U1084" i="12"/>
  <c r="T1084" i="12"/>
  <c r="S1084" i="12"/>
  <c r="R1084" i="12"/>
  <c r="Q1084" i="12"/>
  <c r="P1084" i="12"/>
  <c r="O1084" i="12"/>
  <c r="N1084" i="12"/>
  <c r="M1084" i="12"/>
  <c r="L1084" i="12"/>
  <c r="K1084" i="12"/>
  <c r="J1084" i="12"/>
  <c r="I1084" i="12"/>
  <c r="H1084" i="12"/>
  <c r="G1084" i="12"/>
  <c r="F1084" i="12"/>
  <c r="E1084" i="12"/>
  <c r="D1084" i="12"/>
  <c r="C1084" i="12"/>
  <c r="AC1083" i="12"/>
  <c r="AB1083" i="12"/>
  <c r="AA1083" i="12"/>
  <c r="Z1083" i="12"/>
  <c r="Y1083" i="12"/>
  <c r="X1083" i="12"/>
  <c r="W1083" i="12"/>
  <c r="V1083" i="12"/>
  <c r="U1083" i="12"/>
  <c r="T1083" i="12"/>
  <c r="S1083" i="12"/>
  <c r="R1083" i="12"/>
  <c r="Q1083" i="12"/>
  <c r="P1083" i="12"/>
  <c r="O1083" i="12"/>
  <c r="N1083" i="12"/>
  <c r="M1083" i="12"/>
  <c r="L1083" i="12"/>
  <c r="K1083" i="12"/>
  <c r="J1083" i="12"/>
  <c r="I1083" i="12"/>
  <c r="H1083" i="12"/>
  <c r="G1083" i="12"/>
  <c r="F1083" i="12"/>
  <c r="E1083" i="12"/>
  <c r="D1083" i="12"/>
  <c r="C1083" i="12"/>
  <c r="AC1082" i="12"/>
  <c r="AB1082" i="12"/>
  <c r="AA1082" i="12"/>
  <c r="Z1082" i="12"/>
  <c r="Y1082" i="12"/>
  <c r="X1082" i="12"/>
  <c r="W1082" i="12"/>
  <c r="V1082" i="12"/>
  <c r="U1082" i="12"/>
  <c r="T1082" i="12"/>
  <c r="S1082" i="12"/>
  <c r="R1082" i="12"/>
  <c r="Q1082" i="12"/>
  <c r="P1082" i="12"/>
  <c r="O1082" i="12"/>
  <c r="N1082" i="12"/>
  <c r="M1082" i="12"/>
  <c r="L1082" i="12"/>
  <c r="K1082" i="12"/>
  <c r="J1082" i="12"/>
  <c r="I1082" i="12"/>
  <c r="H1082" i="12"/>
  <c r="G1082" i="12"/>
  <c r="F1082" i="12"/>
  <c r="E1082" i="12"/>
  <c r="D1082" i="12"/>
  <c r="C1082" i="12"/>
  <c r="AC1081" i="12"/>
  <c r="AB1081" i="12"/>
  <c r="AA1081" i="12"/>
  <c r="Z1081" i="12"/>
  <c r="Y1081" i="12"/>
  <c r="X1081" i="12"/>
  <c r="W1081" i="12"/>
  <c r="V1081" i="12"/>
  <c r="U1081" i="12"/>
  <c r="T1081" i="12"/>
  <c r="S1081" i="12"/>
  <c r="R1081" i="12"/>
  <c r="Q1081" i="12"/>
  <c r="P1081" i="12"/>
  <c r="O1081" i="12"/>
  <c r="N1081" i="12"/>
  <c r="M1081" i="12"/>
  <c r="L1081" i="12"/>
  <c r="K1081" i="12"/>
  <c r="J1081" i="12"/>
  <c r="I1081" i="12"/>
  <c r="H1081" i="12"/>
  <c r="G1081" i="12"/>
  <c r="F1081" i="12"/>
  <c r="E1081" i="12"/>
  <c r="D1081" i="12"/>
  <c r="C1081" i="12"/>
  <c r="AC1080" i="12"/>
  <c r="AB1080" i="12"/>
  <c r="AA1080" i="12"/>
  <c r="Z1080" i="12"/>
  <c r="Y1080" i="12"/>
  <c r="X1080" i="12"/>
  <c r="W1080" i="12"/>
  <c r="V1080" i="12"/>
  <c r="U1080" i="12"/>
  <c r="T1080" i="12"/>
  <c r="S1080" i="12"/>
  <c r="R1080" i="12"/>
  <c r="Q1080" i="12"/>
  <c r="P1080" i="12"/>
  <c r="O1080" i="12"/>
  <c r="N1080" i="12"/>
  <c r="M1080" i="12"/>
  <c r="L1080" i="12"/>
  <c r="K1080" i="12"/>
  <c r="J1080" i="12"/>
  <c r="I1080" i="12"/>
  <c r="H1080" i="12"/>
  <c r="G1080" i="12"/>
  <c r="F1080" i="12"/>
  <c r="E1080" i="12"/>
  <c r="D1080" i="12"/>
  <c r="C1080" i="12"/>
  <c r="AC1079" i="12"/>
  <c r="AB1079" i="12"/>
  <c r="AA1079" i="12"/>
  <c r="Z1079" i="12"/>
  <c r="Y1079" i="12"/>
  <c r="X1079" i="12"/>
  <c r="W1079" i="12"/>
  <c r="V1079" i="12"/>
  <c r="U1079" i="12"/>
  <c r="T1079" i="12"/>
  <c r="S1079" i="12"/>
  <c r="R1079" i="12"/>
  <c r="Q1079" i="12"/>
  <c r="P1079" i="12"/>
  <c r="O1079" i="12"/>
  <c r="N1079" i="12"/>
  <c r="M1079" i="12"/>
  <c r="L1079" i="12"/>
  <c r="K1079" i="12"/>
  <c r="J1079" i="12"/>
  <c r="I1079" i="12"/>
  <c r="H1079" i="12"/>
  <c r="G1079" i="12"/>
  <c r="F1079" i="12"/>
  <c r="E1079" i="12"/>
  <c r="D1079" i="12"/>
  <c r="C1079" i="12"/>
  <c r="AC1078" i="12"/>
  <c r="AB1078" i="12"/>
  <c r="AA1078" i="12"/>
  <c r="Z1078" i="12"/>
  <c r="Y1078" i="12"/>
  <c r="X1078" i="12"/>
  <c r="W1078" i="12"/>
  <c r="V1078" i="12"/>
  <c r="U1078" i="12"/>
  <c r="T1078" i="12"/>
  <c r="S1078" i="12"/>
  <c r="R1078" i="12"/>
  <c r="Q1078" i="12"/>
  <c r="P1078" i="12"/>
  <c r="O1078" i="12"/>
  <c r="N1078" i="12"/>
  <c r="M1078" i="12"/>
  <c r="L1078" i="12"/>
  <c r="K1078" i="12"/>
  <c r="J1078" i="12"/>
  <c r="I1078" i="12"/>
  <c r="H1078" i="12"/>
  <c r="G1078" i="12"/>
  <c r="F1078" i="12"/>
  <c r="E1078" i="12"/>
  <c r="D1078" i="12"/>
  <c r="C1078" i="12"/>
  <c r="AC1077" i="12"/>
  <c r="AB1077" i="12"/>
  <c r="AA1077" i="12"/>
  <c r="Z1077" i="12"/>
  <c r="Y1077" i="12"/>
  <c r="X1077" i="12"/>
  <c r="W1077" i="12"/>
  <c r="V1077" i="12"/>
  <c r="U1077" i="12"/>
  <c r="T1077" i="12"/>
  <c r="S1077" i="12"/>
  <c r="R1077" i="12"/>
  <c r="Q1077" i="12"/>
  <c r="P1077" i="12"/>
  <c r="O1077" i="12"/>
  <c r="N1077" i="12"/>
  <c r="M1077" i="12"/>
  <c r="L1077" i="12"/>
  <c r="K1077" i="12"/>
  <c r="J1077" i="12"/>
  <c r="I1077" i="12"/>
  <c r="H1077" i="12"/>
  <c r="G1077" i="12"/>
  <c r="F1077" i="12"/>
  <c r="E1077" i="12"/>
  <c r="D1077" i="12"/>
  <c r="C1077" i="12"/>
  <c r="AC1076" i="12"/>
  <c r="AB1076" i="12"/>
  <c r="AA1076" i="12"/>
  <c r="Z1076" i="12"/>
  <c r="Y1076" i="12"/>
  <c r="X1076" i="12"/>
  <c r="W1076" i="12"/>
  <c r="V1076" i="12"/>
  <c r="U1076" i="12"/>
  <c r="T1076" i="12"/>
  <c r="S1076" i="12"/>
  <c r="R1076" i="12"/>
  <c r="Q1076" i="12"/>
  <c r="P1076" i="12"/>
  <c r="O1076" i="12"/>
  <c r="N1076" i="12"/>
  <c r="M1076" i="12"/>
  <c r="L1076" i="12"/>
  <c r="K1076" i="12"/>
  <c r="J1076" i="12"/>
  <c r="I1076" i="12"/>
  <c r="H1076" i="12"/>
  <c r="G1076" i="12"/>
  <c r="F1076" i="12"/>
  <c r="E1076" i="12"/>
  <c r="D1076" i="12"/>
  <c r="C1076" i="12"/>
  <c r="AC1075" i="12"/>
  <c r="AB1075" i="12"/>
  <c r="AA1075" i="12"/>
  <c r="Z1075" i="12"/>
  <c r="Y1075" i="12"/>
  <c r="X1075" i="12"/>
  <c r="W1075" i="12"/>
  <c r="V1075" i="12"/>
  <c r="U1075" i="12"/>
  <c r="T1075" i="12"/>
  <c r="S1075" i="12"/>
  <c r="R1075" i="12"/>
  <c r="Q1075" i="12"/>
  <c r="P1075" i="12"/>
  <c r="O1075" i="12"/>
  <c r="N1075" i="12"/>
  <c r="M1075" i="12"/>
  <c r="L1075" i="12"/>
  <c r="K1075" i="12"/>
  <c r="J1075" i="12"/>
  <c r="I1075" i="12"/>
  <c r="H1075" i="12"/>
  <c r="G1075" i="12"/>
  <c r="F1075" i="12"/>
  <c r="E1075" i="12"/>
  <c r="D1075" i="12"/>
  <c r="C1075" i="12"/>
  <c r="AC1074" i="12"/>
  <c r="AB1074" i="12"/>
  <c r="AA1074" i="12"/>
  <c r="Z1074" i="12"/>
  <c r="Y1074" i="12"/>
  <c r="X1074" i="12"/>
  <c r="W1074" i="12"/>
  <c r="V1074" i="12"/>
  <c r="U1074" i="12"/>
  <c r="T1074" i="12"/>
  <c r="S1074" i="12"/>
  <c r="R1074" i="12"/>
  <c r="Q1074" i="12"/>
  <c r="P1074" i="12"/>
  <c r="O1074" i="12"/>
  <c r="N1074" i="12"/>
  <c r="M1074" i="12"/>
  <c r="L1074" i="12"/>
  <c r="K1074" i="12"/>
  <c r="J1074" i="12"/>
  <c r="I1074" i="12"/>
  <c r="H1074" i="12"/>
  <c r="G1074" i="12"/>
  <c r="F1074" i="12"/>
  <c r="E1074" i="12"/>
  <c r="D1074" i="12"/>
  <c r="C1074" i="12"/>
  <c r="AC1073" i="12"/>
  <c r="AB1073" i="12"/>
  <c r="AA1073" i="12"/>
  <c r="Z1073" i="12"/>
  <c r="Y1073" i="12"/>
  <c r="X1073" i="12"/>
  <c r="W1073" i="12"/>
  <c r="V1073" i="12"/>
  <c r="U1073" i="12"/>
  <c r="T1073" i="12"/>
  <c r="S1073" i="12"/>
  <c r="R1073" i="12"/>
  <c r="Q1073" i="12"/>
  <c r="P1073" i="12"/>
  <c r="O1073" i="12"/>
  <c r="N1073" i="12"/>
  <c r="M1073" i="12"/>
  <c r="L1073" i="12"/>
  <c r="K1073" i="12"/>
  <c r="J1073" i="12"/>
  <c r="I1073" i="12"/>
  <c r="H1073" i="12"/>
  <c r="G1073" i="12"/>
  <c r="F1073" i="12"/>
  <c r="E1073" i="12"/>
  <c r="D1073" i="12"/>
  <c r="C1073" i="12"/>
  <c r="AC1072" i="12"/>
  <c r="AB1072" i="12"/>
  <c r="AA1072" i="12"/>
  <c r="Z1072" i="12"/>
  <c r="Y1072" i="12"/>
  <c r="X1072" i="12"/>
  <c r="W1072" i="12"/>
  <c r="V1072" i="12"/>
  <c r="U1072" i="12"/>
  <c r="T1072" i="12"/>
  <c r="S1072" i="12"/>
  <c r="R1072" i="12"/>
  <c r="Q1072" i="12"/>
  <c r="P1072" i="12"/>
  <c r="O1072" i="12"/>
  <c r="N1072" i="12"/>
  <c r="M1072" i="12"/>
  <c r="L1072" i="12"/>
  <c r="K1072" i="12"/>
  <c r="J1072" i="12"/>
  <c r="I1072" i="12"/>
  <c r="H1072" i="12"/>
  <c r="G1072" i="12"/>
  <c r="F1072" i="12"/>
  <c r="E1072" i="12"/>
  <c r="D1072" i="12"/>
  <c r="C1072" i="12"/>
  <c r="AC1071" i="12"/>
  <c r="AB1071" i="12"/>
  <c r="AA1071" i="12"/>
  <c r="Z1071" i="12"/>
  <c r="Y1071" i="12"/>
  <c r="X1071" i="12"/>
  <c r="W1071" i="12"/>
  <c r="V1071" i="12"/>
  <c r="U1071" i="12"/>
  <c r="T1071" i="12"/>
  <c r="S1071" i="12"/>
  <c r="R1071" i="12"/>
  <c r="Q1071" i="12"/>
  <c r="P1071" i="12"/>
  <c r="O1071" i="12"/>
  <c r="N1071" i="12"/>
  <c r="M1071" i="12"/>
  <c r="L1071" i="12"/>
  <c r="K1071" i="12"/>
  <c r="J1071" i="12"/>
  <c r="I1071" i="12"/>
  <c r="H1071" i="12"/>
  <c r="G1071" i="12"/>
  <c r="F1071" i="12"/>
  <c r="E1071" i="12"/>
  <c r="D1071" i="12"/>
  <c r="C1071" i="12"/>
  <c r="AC1070" i="12"/>
  <c r="AB1070" i="12"/>
  <c r="AA1070" i="12"/>
  <c r="Z1070" i="12"/>
  <c r="Y1070" i="12"/>
  <c r="X1070" i="12"/>
  <c r="W1070" i="12"/>
  <c r="V1070" i="12"/>
  <c r="U1070" i="12"/>
  <c r="T1070" i="12"/>
  <c r="S1070" i="12"/>
  <c r="R1070" i="12"/>
  <c r="Q1070" i="12"/>
  <c r="P1070" i="12"/>
  <c r="O1070" i="12"/>
  <c r="N1070" i="12"/>
  <c r="M1070" i="12"/>
  <c r="L1070" i="12"/>
  <c r="K1070" i="12"/>
  <c r="J1070" i="12"/>
  <c r="I1070" i="12"/>
  <c r="H1070" i="12"/>
  <c r="G1070" i="12"/>
  <c r="F1070" i="12"/>
  <c r="E1070" i="12"/>
  <c r="D1070" i="12"/>
  <c r="C1070" i="12"/>
  <c r="AC1069" i="12"/>
  <c r="AB1069" i="12"/>
  <c r="AA1069" i="12"/>
  <c r="Z1069" i="12"/>
  <c r="Y1069" i="12"/>
  <c r="X1069" i="12"/>
  <c r="W1069" i="12"/>
  <c r="V1069" i="12"/>
  <c r="U1069" i="12"/>
  <c r="T1069" i="12"/>
  <c r="S1069" i="12"/>
  <c r="R1069" i="12"/>
  <c r="Q1069" i="12"/>
  <c r="P1069" i="12"/>
  <c r="O1069" i="12"/>
  <c r="N1069" i="12"/>
  <c r="M1069" i="12"/>
  <c r="L1069" i="12"/>
  <c r="K1069" i="12"/>
  <c r="J1069" i="12"/>
  <c r="I1069" i="12"/>
  <c r="H1069" i="12"/>
  <c r="G1069" i="12"/>
  <c r="F1069" i="12"/>
  <c r="E1069" i="12"/>
  <c r="D1069" i="12"/>
  <c r="C1069" i="12"/>
  <c r="AC1068" i="12"/>
  <c r="AB1068" i="12"/>
  <c r="AA1068" i="12"/>
  <c r="Z1068" i="12"/>
  <c r="Y1068" i="12"/>
  <c r="X1068" i="12"/>
  <c r="W1068" i="12"/>
  <c r="V1068" i="12"/>
  <c r="U1068" i="12"/>
  <c r="T1068" i="12"/>
  <c r="S1068" i="12"/>
  <c r="R1068" i="12"/>
  <c r="Q1068" i="12"/>
  <c r="P1068" i="12"/>
  <c r="O1068" i="12"/>
  <c r="N1068" i="12"/>
  <c r="M1068" i="12"/>
  <c r="L1068" i="12"/>
  <c r="K1068" i="12"/>
  <c r="J1068" i="12"/>
  <c r="I1068" i="12"/>
  <c r="H1068" i="12"/>
  <c r="G1068" i="12"/>
  <c r="F1068" i="12"/>
  <c r="E1068" i="12"/>
  <c r="D1068" i="12"/>
  <c r="C1068" i="12"/>
  <c r="AC1067" i="12"/>
  <c r="AB1067" i="12"/>
  <c r="AA1067" i="12"/>
  <c r="Z1067" i="12"/>
  <c r="Y1067" i="12"/>
  <c r="X1067" i="12"/>
  <c r="W1067" i="12"/>
  <c r="V1067" i="12"/>
  <c r="U1067" i="12"/>
  <c r="T1067" i="12"/>
  <c r="S1067" i="12"/>
  <c r="R1067" i="12"/>
  <c r="Q1067" i="12"/>
  <c r="P1067" i="12"/>
  <c r="O1067" i="12"/>
  <c r="N1067" i="12"/>
  <c r="M1067" i="12"/>
  <c r="L1067" i="12"/>
  <c r="K1067" i="12"/>
  <c r="J1067" i="12"/>
  <c r="I1067" i="12"/>
  <c r="H1067" i="12"/>
  <c r="G1067" i="12"/>
  <c r="F1067" i="12"/>
  <c r="E1067" i="12"/>
  <c r="D1067" i="12"/>
  <c r="C1067" i="12"/>
  <c r="AC1066" i="12"/>
  <c r="AB1066" i="12"/>
  <c r="AA1066" i="12"/>
  <c r="Z1066" i="12"/>
  <c r="Y1066" i="12"/>
  <c r="X1066" i="12"/>
  <c r="W1066" i="12"/>
  <c r="V1066" i="12"/>
  <c r="U1066" i="12"/>
  <c r="T1066" i="12"/>
  <c r="S1066" i="12"/>
  <c r="R1066" i="12"/>
  <c r="Q1066" i="12"/>
  <c r="P1066" i="12"/>
  <c r="O1066" i="12"/>
  <c r="N1066" i="12"/>
  <c r="M1066" i="12"/>
  <c r="L1066" i="12"/>
  <c r="K1066" i="12"/>
  <c r="J1066" i="12"/>
  <c r="I1066" i="12"/>
  <c r="H1066" i="12"/>
  <c r="G1066" i="12"/>
  <c r="F1066" i="12"/>
  <c r="E1066" i="12"/>
  <c r="D1066" i="12"/>
  <c r="C1066" i="12"/>
  <c r="AC1065" i="12"/>
  <c r="AB1065" i="12"/>
  <c r="AA1065" i="12"/>
  <c r="Z1065" i="12"/>
  <c r="Y1065" i="12"/>
  <c r="X1065" i="12"/>
  <c r="W1065" i="12"/>
  <c r="V1065" i="12"/>
  <c r="U1065" i="12"/>
  <c r="T1065" i="12"/>
  <c r="S1065" i="12"/>
  <c r="R1065" i="12"/>
  <c r="Q1065" i="12"/>
  <c r="P1065" i="12"/>
  <c r="O1065" i="12"/>
  <c r="N1065" i="12"/>
  <c r="M1065" i="12"/>
  <c r="L1065" i="12"/>
  <c r="K1065" i="12"/>
  <c r="J1065" i="12"/>
  <c r="I1065" i="12"/>
  <c r="H1065" i="12"/>
  <c r="G1065" i="12"/>
  <c r="F1065" i="12"/>
  <c r="E1065" i="12"/>
  <c r="D1065" i="12"/>
  <c r="C1065" i="12"/>
  <c r="AC1064" i="12"/>
  <c r="AB1064" i="12"/>
  <c r="AA1064" i="12"/>
  <c r="Z1064" i="12"/>
  <c r="Y1064" i="12"/>
  <c r="X1064" i="12"/>
  <c r="W1064" i="12"/>
  <c r="V1064" i="12"/>
  <c r="U1064" i="12"/>
  <c r="T1064" i="12"/>
  <c r="S1064" i="12"/>
  <c r="R1064" i="12"/>
  <c r="Q1064" i="12"/>
  <c r="P1064" i="12"/>
  <c r="O1064" i="12"/>
  <c r="N1064" i="12"/>
  <c r="M1064" i="12"/>
  <c r="L1064" i="12"/>
  <c r="K1064" i="12"/>
  <c r="J1064" i="12"/>
  <c r="I1064" i="12"/>
  <c r="H1064" i="12"/>
  <c r="G1064" i="12"/>
  <c r="F1064" i="12"/>
  <c r="E1064" i="12"/>
  <c r="D1064" i="12"/>
  <c r="C1064" i="12"/>
  <c r="AC1063" i="12"/>
  <c r="AB1063" i="12"/>
  <c r="AA1063" i="12"/>
  <c r="Z1063" i="12"/>
  <c r="Y1063" i="12"/>
  <c r="X1063" i="12"/>
  <c r="W1063" i="12"/>
  <c r="V1063" i="12"/>
  <c r="U1063" i="12"/>
  <c r="T1063" i="12"/>
  <c r="S1063" i="12"/>
  <c r="R1063" i="12"/>
  <c r="Q1063" i="12"/>
  <c r="P1063" i="12"/>
  <c r="O1063" i="12"/>
  <c r="N1063" i="12"/>
  <c r="M1063" i="12"/>
  <c r="L1063" i="12"/>
  <c r="K1063" i="12"/>
  <c r="J1063" i="12"/>
  <c r="I1063" i="12"/>
  <c r="H1063" i="12"/>
  <c r="G1063" i="12"/>
  <c r="F1063" i="12"/>
  <c r="E1063" i="12"/>
  <c r="D1063" i="12"/>
  <c r="C1063" i="12"/>
  <c r="AC1062" i="12"/>
  <c r="AB1062" i="12"/>
  <c r="AA1062" i="12"/>
  <c r="Z1062" i="12"/>
  <c r="Y1062" i="12"/>
  <c r="X1062" i="12"/>
  <c r="W1062" i="12"/>
  <c r="V1062" i="12"/>
  <c r="U1062" i="12"/>
  <c r="T1062" i="12"/>
  <c r="S1062" i="12"/>
  <c r="R1062" i="12"/>
  <c r="Q1062" i="12"/>
  <c r="P1062" i="12"/>
  <c r="O1062" i="12"/>
  <c r="N1062" i="12"/>
  <c r="M1062" i="12"/>
  <c r="L1062" i="12"/>
  <c r="K1062" i="12"/>
  <c r="J1062" i="12"/>
  <c r="I1062" i="12"/>
  <c r="H1062" i="12"/>
  <c r="G1062" i="12"/>
  <c r="F1062" i="12"/>
  <c r="E1062" i="12"/>
  <c r="D1062" i="12"/>
  <c r="C1062" i="12"/>
  <c r="AC1061" i="12"/>
  <c r="AB1061" i="12"/>
  <c r="AA1061" i="12"/>
  <c r="Z1061" i="12"/>
  <c r="Y1061" i="12"/>
  <c r="X1061" i="12"/>
  <c r="W1061" i="12"/>
  <c r="V1061" i="12"/>
  <c r="U1061" i="12"/>
  <c r="T1061" i="12"/>
  <c r="S1061" i="12"/>
  <c r="R1061" i="12"/>
  <c r="Q1061" i="12"/>
  <c r="P1061" i="12"/>
  <c r="O1061" i="12"/>
  <c r="N1061" i="12"/>
  <c r="M1061" i="12"/>
  <c r="L1061" i="12"/>
  <c r="K1061" i="12"/>
  <c r="J1061" i="12"/>
  <c r="I1061" i="12"/>
  <c r="H1061" i="12"/>
  <c r="G1061" i="12"/>
  <c r="F1061" i="12"/>
  <c r="E1061" i="12"/>
  <c r="D1061" i="12"/>
  <c r="C1061" i="12"/>
  <c r="AC1060" i="12"/>
  <c r="AB1060" i="12"/>
  <c r="AA1060" i="12"/>
  <c r="Z1060" i="12"/>
  <c r="Y1060" i="12"/>
  <c r="X1060" i="12"/>
  <c r="W1060" i="12"/>
  <c r="V1060" i="12"/>
  <c r="U1060" i="12"/>
  <c r="T1060" i="12"/>
  <c r="S1060" i="12"/>
  <c r="R1060" i="12"/>
  <c r="Q1060" i="12"/>
  <c r="P1060" i="12"/>
  <c r="O1060" i="12"/>
  <c r="N1060" i="12"/>
  <c r="M1060" i="12"/>
  <c r="L1060" i="12"/>
  <c r="K1060" i="12"/>
  <c r="J1060" i="12"/>
  <c r="I1060" i="12"/>
  <c r="H1060" i="12"/>
  <c r="G1060" i="12"/>
  <c r="F1060" i="12"/>
  <c r="E1060" i="12"/>
  <c r="D1060" i="12"/>
  <c r="C1060" i="12"/>
  <c r="AC1059" i="12"/>
  <c r="AB1059" i="12"/>
  <c r="AA1059" i="12"/>
  <c r="Z1059" i="12"/>
  <c r="Y1059" i="12"/>
  <c r="X1059" i="12"/>
  <c r="W1059" i="12"/>
  <c r="V1059" i="12"/>
  <c r="U1059" i="12"/>
  <c r="T1059" i="12"/>
  <c r="S1059" i="12"/>
  <c r="R1059" i="12"/>
  <c r="Q1059" i="12"/>
  <c r="P1059" i="12"/>
  <c r="O1059" i="12"/>
  <c r="N1059" i="12"/>
  <c r="M1059" i="12"/>
  <c r="L1059" i="12"/>
  <c r="K1059" i="12"/>
  <c r="J1059" i="12"/>
  <c r="I1059" i="12"/>
  <c r="H1059" i="12"/>
  <c r="G1059" i="12"/>
  <c r="F1059" i="12"/>
  <c r="E1059" i="12"/>
  <c r="D1059" i="12"/>
  <c r="C1059" i="12"/>
  <c r="AC1058" i="12"/>
  <c r="AB1058" i="12"/>
  <c r="AA1058" i="12"/>
  <c r="Z1058" i="12"/>
  <c r="Y1058" i="12"/>
  <c r="X1058" i="12"/>
  <c r="W1058" i="12"/>
  <c r="V1058" i="12"/>
  <c r="U1058" i="12"/>
  <c r="T1058" i="12"/>
  <c r="S1058" i="12"/>
  <c r="R1058" i="12"/>
  <c r="Q1058" i="12"/>
  <c r="P1058" i="12"/>
  <c r="O1058" i="12"/>
  <c r="N1058" i="12"/>
  <c r="M1058" i="12"/>
  <c r="L1058" i="12"/>
  <c r="K1058" i="12"/>
  <c r="J1058" i="12"/>
  <c r="I1058" i="12"/>
  <c r="H1058" i="12"/>
  <c r="G1058" i="12"/>
  <c r="F1058" i="12"/>
  <c r="E1058" i="12"/>
  <c r="D1058" i="12"/>
  <c r="C1058" i="12"/>
  <c r="AC1057" i="12"/>
  <c r="AB1057" i="12"/>
  <c r="AA1057" i="12"/>
  <c r="Z1057" i="12"/>
  <c r="Y1057" i="12"/>
  <c r="X1057" i="12"/>
  <c r="W1057" i="12"/>
  <c r="V1057" i="12"/>
  <c r="U1057" i="12"/>
  <c r="T1057" i="12"/>
  <c r="S1057" i="12"/>
  <c r="R1057" i="12"/>
  <c r="Q1057" i="12"/>
  <c r="P1057" i="12"/>
  <c r="O1057" i="12"/>
  <c r="N1057" i="12"/>
  <c r="M1057" i="12"/>
  <c r="L1057" i="12"/>
  <c r="K1057" i="12"/>
  <c r="J1057" i="12"/>
  <c r="I1057" i="12"/>
  <c r="H1057" i="12"/>
  <c r="G1057" i="12"/>
  <c r="F1057" i="12"/>
  <c r="E1057" i="12"/>
  <c r="D1057" i="12"/>
  <c r="C1057" i="12"/>
  <c r="AC1056" i="12"/>
  <c r="AB1056" i="12"/>
  <c r="AA1056" i="12"/>
  <c r="Z1056" i="12"/>
  <c r="Y1056" i="12"/>
  <c r="X1056" i="12"/>
  <c r="W1056" i="12"/>
  <c r="V1056" i="12"/>
  <c r="U1056" i="12"/>
  <c r="T1056" i="12"/>
  <c r="S1056" i="12"/>
  <c r="R1056" i="12"/>
  <c r="Q1056" i="12"/>
  <c r="P1056" i="12"/>
  <c r="O1056" i="12"/>
  <c r="N1056" i="12"/>
  <c r="M1056" i="12"/>
  <c r="L1056" i="12"/>
  <c r="K1056" i="12"/>
  <c r="J1056" i="12"/>
  <c r="I1056" i="12"/>
  <c r="H1056" i="12"/>
  <c r="G1056" i="12"/>
  <c r="F1056" i="12"/>
  <c r="E1056" i="12"/>
  <c r="D1056" i="12"/>
  <c r="C1056" i="12"/>
  <c r="AC1055" i="12"/>
  <c r="AB1055" i="12"/>
  <c r="AA1055" i="12"/>
  <c r="Z1055" i="12"/>
  <c r="Y1055" i="12"/>
  <c r="X1055" i="12"/>
  <c r="W1055" i="12"/>
  <c r="V1055" i="12"/>
  <c r="U1055" i="12"/>
  <c r="T1055" i="12"/>
  <c r="S1055" i="12"/>
  <c r="R1055" i="12"/>
  <c r="Q1055" i="12"/>
  <c r="P1055" i="12"/>
  <c r="O1055" i="12"/>
  <c r="N1055" i="12"/>
  <c r="M1055" i="12"/>
  <c r="L1055" i="12"/>
  <c r="K1055" i="12"/>
  <c r="J1055" i="12"/>
  <c r="I1055" i="12"/>
  <c r="H1055" i="12"/>
  <c r="G1055" i="12"/>
  <c r="F1055" i="12"/>
  <c r="E1055" i="12"/>
  <c r="D1055" i="12"/>
  <c r="C1055" i="12"/>
  <c r="AC1054" i="12"/>
  <c r="AB1054" i="12"/>
  <c r="AA1054" i="12"/>
  <c r="Z1054" i="12"/>
  <c r="Y1054" i="12"/>
  <c r="X1054" i="12"/>
  <c r="W1054" i="12"/>
  <c r="V1054" i="12"/>
  <c r="U1054" i="12"/>
  <c r="T1054" i="12"/>
  <c r="S1054" i="12"/>
  <c r="R1054" i="12"/>
  <c r="Q1054" i="12"/>
  <c r="P1054" i="12"/>
  <c r="O1054" i="12"/>
  <c r="N1054" i="12"/>
  <c r="M1054" i="12"/>
  <c r="L1054" i="12"/>
  <c r="K1054" i="12"/>
  <c r="J1054" i="12"/>
  <c r="I1054" i="12"/>
  <c r="H1054" i="12"/>
  <c r="G1054" i="12"/>
  <c r="F1054" i="12"/>
  <c r="E1054" i="12"/>
  <c r="D1054" i="12"/>
  <c r="C1054" i="12"/>
  <c r="AC1053" i="12"/>
  <c r="AB1053" i="12"/>
  <c r="AA1053" i="12"/>
  <c r="Z1053" i="12"/>
  <c r="Y1053" i="12"/>
  <c r="X1053" i="12"/>
  <c r="W1053" i="12"/>
  <c r="V1053" i="12"/>
  <c r="U1053" i="12"/>
  <c r="T1053" i="12"/>
  <c r="S1053" i="12"/>
  <c r="R1053" i="12"/>
  <c r="Q1053" i="12"/>
  <c r="P1053" i="12"/>
  <c r="O1053" i="12"/>
  <c r="N1053" i="12"/>
  <c r="M1053" i="12"/>
  <c r="L1053" i="12"/>
  <c r="K1053" i="12"/>
  <c r="J1053" i="12"/>
  <c r="I1053" i="12"/>
  <c r="H1053" i="12"/>
  <c r="G1053" i="12"/>
  <c r="F1053" i="12"/>
  <c r="E1053" i="12"/>
  <c r="D1053" i="12"/>
  <c r="C1053" i="12"/>
  <c r="AC1052" i="12"/>
  <c r="AB1052" i="12"/>
  <c r="AA1052" i="12"/>
  <c r="Z1052" i="12"/>
  <c r="Y1052" i="12"/>
  <c r="X1052" i="12"/>
  <c r="W1052" i="12"/>
  <c r="V1052" i="12"/>
  <c r="U1052" i="12"/>
  <c r="T1052" i="12"/>
  <c r="S1052" i="12"/>
  <c r="R1052" i="12"/>
  <c r="Q1052" i="12"/>
  <c r="P1052" i="12"/>
  <c r="O1052" i="12"/>
  <c r="N1052" i="12"/>
  <c r="M1052" i="12"/>
  <c r="L1052" i="12"/>
  <c r="K1052" i="12"/>
  <c r="J1052" i="12"/>
  <c r="I1052" i="12"/>
  <c r="H1052" i="12"/>
  <c r="G1052" i="12"/>
  <c r="F1052" i="12"/>
  <c r="E1052" i="12"/>
  <c r="D1052" i="12"/>
  <c r="C1052" i="12"/>
  <c r="AC1051" i="12"/>
  <c r="AB1051" i="12"/>
  <c r="AA1051" i="12"/>
  <c r="Z1051" i="12"/>
  <c r="Y1051" i="12"/>
  <c r="X1051" i="12"/>
  <c r="W1051" i="12"/>
  <c r="V1051" i="12"/>
  <c r="U1051" i="12"/>
  <c r="T1051" i="12"/>
  <c r="S1051" i="12"/>
  <c r="R1051" i="12"/>
  <c r="Q1051" i="12"/>
  <c r="P1051" i="12"/>
  <c r="O1051" i="12"/>
  <c r="N1051" i="12"/>
  <c r="M1051" i="12"/>
  <c r="L1051" i="12"/>
  <c r="K1051" i="12"/>
  <c r="J1051" i="12"/>
  <c r="I1051" i="12"/>
  <c r="H1051" i="12"/>
  <c r="G1051" i="12"/>
  <c r="F1051" i="12"/>
  <c r="E1051" i="12"/>
  <c r="D1051" i="12"/>
  <c r="C1051" i="12"/>
  <c r="AC1050" i="12"/>
  <c r="AB1050" i="12"/>
  <c r="AA1050" i="12"/>
  <c r="Z1050" i="12"/>
  <c r="Y1050" i="12"/>
  <c r="X1050" i="12"/>
  <c r="W1050" i="12"/>
  <c r="V1050" i="12"/>
  <c r="U1050" i="12"/>
  <c r="T1050" i="12"/>
  <c r="S1050" i="12"/>
  <c r="R1050" i="12"/>
  <c r="Q1050" i="12"/>
  <c r="P1050" i="12"/>
  <c r="O1050" i="12"/>
  <c r="N1050" i="12"/>
  <c r="M1050" i="12"/>
  <c r="L1050" i="12"/>
  <c r="K1050" i="12"/>
  <c r="J1050" i="12"/>
  <c r="I1050" i="12"/>
  <c r="H1050" i="12"/>
  <c r="G1050" i="12"/>
  <c r="F1050" i="12"/>
  <c r="E1050" i="12"/>
  <c r="D1050" i="12"/>
  <c r="C1050" i="12"/>
  <c r="AC1049" i="12"/>
  <c r="AB1049" i="12"/>
  <c r="AA1049" i="12"/>
  <c r="Z1049" i="12"/>
  <c r="Y1049" i="12"/>
  <c r="X1049" i="12"/>
  <c r="W1049" i="12"/>
  <c r="V1049" i="12"/>
  <c r="U1049" i="12"/>
  <c r="T1049" i="12"/>
  <c r="S1049" i="12"/>
  <c r="R1049" i="12"/>
  <c r="Q1049" i="12"/>
  <c r="P1049" i="12"/>
  <c r="O1049" i="12"/>
  <c r="N1049" i="12"/>
  <c r="M1049" i="12"/>
  <c r="L1049" i="12"/>
  <c r="K1049" i="12"/>
  <c r="J1049" i="12"/>
  <c r="I1049" i="12"/>
  <c r="H1049" i="12"/>
  <c r="G1049" i="12"/>
  <c r="F1049" i="12"/>
  <c r="E1049" i="12"/>
  <c r="D1049" i="12"/>
  <c r="C1049" i="12"/>
  <c r="AC1048" i="12"/>
  <c r="AB1048" i="12"/>
  <c r="AA1048" i="12"/>
  <c r="Z1048" i="12"/>
  <c r="Y1048" i="12"/>
  <c r="X1048" i="12"/>
  <c r="W1048" i="12"/>
  <c r="V1048" i="12"/>
  <c r="U1048" i="12"/>
  <c r="T1048" i="12"/>
  <c r="S1048" i="12"/>
  <c r="R1048" i="12"/>
  <c r="Q1048" i="12"/>
  <c r="P1048" i="12"/>
  <c r="O1048" i="12"/>
  <c r="N1048" i="12"/>
  <c r="M1048" i="12"/>
  <c r="L1048" i="12"/>
  <c r="K1048" i="12"/>
  <c r="J1048" i="12"/>
  <c r="I1048" i="12"/>
  <c r="H1048" i="12"/>
  <c r="G1048" i="12"/>
  <c r="F1048" i="12"/>
  <c r="E1048" i="12"/>
  <c r="D1048" i="12"/>
  <c r="C1048" i="12"/>
  <c r="AC1047" i="12"/>
  <c r="AB1047" i="12"/>
  <c r="AA1047" i="12"/>
  <c r="Z1047" i="12"/>
  <c r="Y1047" i="12"/>
  <c r="X1047" i="12"/>
  <c r="W1047" i="12"/>
  <c r="V1047" i="12"/>
  <c r="U1047" i="12"/>
  <c r="T1047" i="12"/>
  <c r="S1047" i="12"/>
  <c r="R1047" i="12"/>
  <c r="Q1047" i="12"/>
  <c r="P1047" i="12"/>
  <c r="O1047" i="12"/>
  <c r="N1047" i="12"/>
  <c r="M1047" i="12"/>
  <c r="L1047" i="12"/>
  <c r="K1047" i="12"/>
  <c r="J1047" i="12"/>
  <c r="I1047" i="12"/>
  <c r="H1047" i="12"/>
  <c r="G1047" i="12"/>
  <c r="F1047" i="12"/>
  <c r="E1047" i="12"/>
  <c r="D1047" i="12"/>
  <c r="C1047" i="12"/>
  <c r="AC1046" i="12"/>
  <c r="AB1046" i="12"/>
  <c r="AA1046" i="12"/>
  <c r="Z1046" i="12"/>
  <c r="Y1046" i="12"/>
  <c r="X1046" i="12"/>
  <c r="W1046" i="12"/>
  <c r="V1046" i="12"/>
  <c r="U1046" i="12"/>
  <c r="T1046" i="12"/>
  <c r="S1046" i="12"/>
  <c r="R1046" i="12"/>
  <c r="Q1046" i="12"/>
  <c r="P1046" i="12"/>
  <c r="O1046" i="12"/>
  <c r="N1046" i="12"/>
  <c r="M1046" i="12"/>
  <c r="L1046" i="12"/>
  <c r="K1046" i="12"/>
  <c r="J1046" i="12"/>
  <c r="I1046" i="12"/>
  <c r="H1046" i="12"/>
  <c r="G1046" i="12"/>
  <c r="F1046" i="12"/>
  <c r="E1046" i="12"/>
  <c r="D1046" i="12"/>
  <c r="C1046" i="12"/>
  <c r="AC1045" i="12"/>
  <c r="AB1045" i="12"/>
  <c r="AA1045" i="12"/>
  <c r="Z1045" i="12"/>
  <c r="Y1045" i="12"/>
  <c r="X1045" i="12"/>
  <c r="W1045" i="12"/>
  <c r="V1045" i="12"/>
  <c r="U1045" i="12"/>
  <c r="T1045" i="12"/>
  <c r="S1045" i="12"/>
  <c r="R1045" i="12"/>
  <c r="Q1045" i="12"/>
  <c r="P1045" i="12"/>
  <c r="O1045" i="12"/>
  <c r="N1045" i="12"/>
  <c r="M1045" i="12"/>
  <c r="L1045" i="12"/>
  <c r="K1045" i="12"/>
  <c r="J1045" i="12"/>
  <c r="I1045" i="12"/>
  <c r="H1045" i="12"/>
  <c r="G1045" i="12"/>
  <c r="F1045" i="12"/>
  <c r="E1045" i="12"/>
  <c r="D1045" i="12"/>
  <c r="C1045" i="12"/>
  <c r="AC1044" i="12"/>
  <c r="AB1044" i="12"/>
  <c r="AA1044" i="12"/>
  <c r="Z1044" i="12"/>
  <c r="Y1044" i="12"/>
  <c r="X1044" i="12"/>
  <c r="W1044" i="12"/>
  <c r="V1044" i="12"/>
  <c r="U1044" i="12"/>
  <c r="T1044" i="12"/>
  <c r="S1044" i="12"/>
  <c r="R1044" i="12"/>
  <c r="Q1044" i="12"/>
  <c r="P1044" i="12"/>
  <c r="O1044" i="12"/>
  <c r="N1044" i="12"/>
  <c r="M1044" i="12"/>
  <c r="L1044" i="12"/>
  <c r="K1044" i="12"/>
  <c r="J1044" i="12"/>
  <c r="I1044" i="12"/>
  <c r="H1044" i="12"/>
  <c r="G1044" i="12"/>
  <c r="F1044" i="12"/>
  <c r="E1044" i="12"/>
  <c r="D1044" i="12"/>
  <c r="C1044" i="12"/>
  <c r="AC1043" i="12"/>
  <c r="AB1043" i="12"/>
  <c r="AA1043" i="12"/>
  <c r="Z1043" i="12"/>
  <c r="Y1043" i="12"/>
  <c r="X1043" i="12"/>
  <c r="W1043" i="12"/>
  <c r="V1043" i="12"/>
  <c r="U1043" i="12"/>
  <c r="T1043" i="12"/>
  <c r="S1043" i="12"/>
  <c r="R1043" i="12"/>
  <c r="Q1043" i="12"/>
  <c r="P1043" i="12"/>
  <c r="O1043" i="12"/>
  <c r="N1043" i="12"/>
  <c r="M1043" i="12"/>
  <c r="L1043" i="12"/>
  <c r="K1043" i="12"/>
  <c r="J1043" i="12"/>
  <c r="I1043" i="12"/>
  <c r="H1043" i="12"/>
  <c r="G1043" i="12"/>
  <c r="F1043" i="12"/>
  <c r="E1043" i="12"/>
  <c r="D1043" i="12"/>
  <c r="C1043" i="12"/>
  <c r="AC1042" i="12"/>
  <c r="AB1042" i="12"/>
  <c r="AA1042" i="12"/>
  <c r="Z1042" i="12"/>
  <c r="Y1042" i="12"/>
  <c r="X1042" i="12"/>
  <c r="W1042" i="12"/>
  <c r="V1042" i="12"/>
  <c r="U1042" i="12"/>
  <c r="T1042" i="12"/>
  <c r="S1042" i="12"/>
  <c r="R1042" i="12"/>
  <c r="Q1042" i="12"/>
  <c r="P1042" i="12"/>
  <c r="O1042" i="12"/>
  <c r="N1042" i="12"/>
  <c r="M1042" i="12"/>
  <c r="L1042" i="12"/>
  <c r="K1042" i="12"/>
  <c r="J1042" i="12"/>
  <c r="I1042" i="12"/>
  <c r="H1042" i="12"/>
  <c r="G1042" i="12"/>
  <c r="F1042" i="12"/>
  <c r="E1042" i="12"/>
  <c r="D1042" i="12"/>
  <c r="C1042" i="12"/>
  <c r="AC1041" i="12"/>
  <c r="AB1041" i="12"/>
  <c r="AA1041" i="12"/>
  <c r="Z1041" i="12"/>
  <c r="Y1041" i="12"/>
  <c r="X1041" i="12"/>
  <c r="W1041" i="12"/>
  <c r="V1041" i="12"/>
  <c r="U1041" i="12"/>
  <c r="T1041" i="12"/>
  <c r="S1041" i="12"/>
  <c r="R1041" i="12"/>
  <c r="Q1041" i="12"/>
  <c r="P1041" i="12"/>
  <c r="O1041" i="12"/>
  <c r="N1041" i="12"/>
  <c r="M1041" i="12"/>
  <c r="L1041" i="12"/>
  <c r="K1041" i="12"/>
  <c r="J1041" i="12"/>
  <c r="I1041" i="12"/>
  <c r="H1041" i="12"/>
  <c r="G1041" i="12"/>
  <c r="F1041" i="12"/>
  <c r="E1041" i="12"/>
  <c r="D1041" i="12"/>
  <c r="C1041" i="12"/>
  <c r="AC1040" i="12"/>
  <c r="AB1040" i="12"/>
  <c r="AA1040" i="12"/>
  <c r="Z1040" i="12"/>
  <c r="Y1040" i="12"/>
  <c r="X1040" i="12"/>
  <c r="W1040" i="12"/>
  <c r="V1040" i="12"/>
  <c r="U1040" i="12"/>
  <c r="T1040" i="12"/>
  <c r="S1040" i="12"/>
  <c r="R1040" i="12"/>
  <c r="Q1040" i="12"/>
  <c r="P1040" i="12"/>
  <c r="O1040" i="12"/>
  <c r="N1040" i="12"/>
  <c r="M1040" i="12"/>
  <c r="L1040" i="12"/>
  <c r="K1040" i="12"/>
  <c r="J1040" i="12"/>
  <c r="I1040" i="12"/>
  <c r="H1040" i="12"/>
  <c r="G1040" i="12"/>
  <c r="F1040" i="12"/>
  <c r="E1040" i="12"/>
  <c r="D1040" i="12"/>
  <c r="C1040" i="12"/>
  <c r="AC1039" i="12"/>
  <c r="AB1039" i="12"/>
  <c r="AA1039" i="12"/>
  <c r="Z1039" i="12"/>
  <c r="Y1039" i="12"/>
  <c r="X1039" i="12"/>
  <c r="W1039" i="12"/>
  <c r="V1039" i="12"/>
  <c r="U1039" i="12"/>
  <c r="T1039" i="12"/>
  <c r="S1039" i="12"/>
  <c r="R1039" i="12"/>
  <c r="Q1039" i="12"/>
  <c r="P1039" i="12"/>
  <c r="O1039" i="12"/>
  <c r="N1039" i="12"/>
  <c r="M1039" i="12"/>
  <c r="L1039" i="12"/>
  <c r="K1039" i="12"/>
  <c r="J1039" i="12"/>
  <c r="I1039" i="12"/>
  <c r="H1039" i="12"/>
  <c r="G1039" i="12"/>
  <c r="F1039" i="12"/>
  <c r="E1039" i="12"/>
  <c r="D1039" i="12"/>
  <c r="C1039" i="12"/>
  <c r="AC1038" i="12"/>
  <c r="AB1038" i="12"/>
  <c r="AA1038" i="12"/>
  <c r="Z1038" i="12"/>
  <c r="Y1038" i="12"/>
  <c r="X1038" i="12"/>
  <c r="W1038" i="12"/>
  <c r="V1038" i="12"/>
  <c r="U1038" i="12"/>
  <c r="T1038" i="12"/>
  <c r="S1038" i="12"/>
  <c r="R1038" i="12"/>
  <c r="Q1038" i="12"/>
  <c r="P1038" i="12"/>
  <c r="O1038" i="12"/>
  <c r="N1038" i="12"/>
  <c r="M1038" i="12"/>
  <c r="L1038" i="12"/>
  <c r="K1038" i="12"/>
  <c r="J1038" i="12"/>
  <c r="I1038" i="12"/>
  <c r="H1038" i="12"/>
  <c r="G1038" i="12"/>
  <c r="F1038" i="12"/>
  <c r="E1038" i="12"/>
  <c r="D1038" i="12"/>
  <c r="C1038" i="12"/>
  <c r="AC1037" i="12"/>
  <c r="AB1037" i="12"/>
  <c r="AA1037" i="12"/>
  <c r="Z1037" i="12"/>
  <c r="Y1037" i="12"/>
  <c r="X1037" i="12"/>
  <c r="W1037" i="12"/>
  <c r="V1037" i="12"/>
  <c r="U1037" i="12"/>
  <c r="T1037" i="12"/>
  <c r="S1037" i="12"/>
  <c r="R1037" i="12"/>
  <c r="Q1037" i="12"/>
  <c r="P1037" i="12"/>
  <c r="O1037" i="12"/>
  <c r="N1037" i="12"/>
  <c r="M1037" i="12"/>
  <c r="L1037" i="12"/>
  <c r="K1037" i="12"/>
  <c r="J1037" i="12"/>
  <c r="I1037" i="12"/>
  <c r="H1037" i="12"/>
  <c r="G1037" i="12"/>
  <c r="F1037" i="12"/>
  <c r="E1037" i="12"/>
  <c r="D1037" i="12"/>
  <c r="C1037" i="12"/>
  <c r="AC1036" i="12"/>
  <c r="AB1036" i="12"/>
  <c r="AA1036" i="12"/>
  <c r="Z1036" i="12"/>
  <c r="Y1036" i="12"/>
  <c r="X1036" i="12"/>
  <c r="W1036" i="12"/>
  <c r="V1036" i="12"/>
  <c r="U1036" i="12"/>
  <c r="T1036" i="12"/>
  <c r="S1036" i="12"/>
  <c r="R1036" i="12"/>
  <c r="Q1036" i="12"/>
  <c r="P1036" i="12"/>
  <c r="O1036" i="12"/>
  <c r="N1036" i="12"/>
  <c r="M1036" i="12"/>
  <c r="L1036" i="12"/>
  <c r="K1036" i="12"/>
  <c r="J1036" i="12"/>
  <c r="I1036" i="12"/>
  <c r="H1036" i="12"/>
  <c r="G1036" i="12"/>
  <c r="F1036" i="12"/>
  <c r="E1036" i="12"/>
  <c r="D1036" i="12"/>
  <c r="C1036" i="12"/>
  <c r="AC1035" i="12"/>
  <c r="AB1035" i="12"/>
  <c r="AA1035" i="12"/>
  <c r="Z1035" i="12"/>
  <c r="Y1035" i="12"/>
  <c r="X1035" i="12"/>
  <c r="W1035" i="12"/>
  <c r="V1035" i="12"/>
  <c r="U1035" i="12"/>
  <c r="T1035" i="12"/>
  <c r="S1035" i="12"/>
  <c r="R1035" i="12"/>
  <c r="Q1035" i="12"/>
  <c r="P1035" i="12"/>
  <c r="O1035" i="12"/>
  <c r="N1035" i="12"/>
  <c r="M1035" i="12"/>
  <c r="L1035" i="12"/>
  <c r="K1035" i="12"/>
  <c r="J1035" i="12"/>
  <c r="I1035" i="12"/>
  <c r="H1035" i="12"/>
  <c r="G1035" i="12"/>
  <c r="F1035" i="12"/>
  <c r="E1035" i="12"/>
  <c r="D1035" i="12"/>
  <c r="C1035" i="12"/>
  <c r="AC1034" i="12"/>
  <c r="AB1034" i="12"/>
  <c r="AA1034" i="12"/>
  <c r="Z1034" i="12"/>
  <c r="Y1034" i="12"/>
  <c r="X1034" i="12"/>
  <c r="W1034" i="12"/>
  <c r="V1034" i="12"/>
  <c r="U1034" i="12"/>
  <c r="T1034" i="12"/>
  <c r="S1034" i="12"/>
  <c r="R1034" i="12"/>
  <c r="Q1034" i="12"/>
  <c r="P1034" i="12"/>
  <c r="O1034" i="12"/>
  <c r="N1034" i="12"/>
  <c r="M1034" i="12"/>
  <c r="L1034" i="12"/>
  <c r="K1034" i="12"/>
  <c r="J1034" i="12"/>
  <c r="I1034" i="12"/>
  <c r="H1034" i="12"/>
  <c r="G1034" i="12"/>
  <c r="F1034" i="12"/>
  <c r="E1034" i="12"/>
  <c r="D1034" i="12"/>
  <c r="C1034" i="12"/>
  <c r="AC1033" i="12"/>
  <c r="AB1033" i="12"/>
  <c r="AA1033" i="12"/>
  <c r="Z1033" i="12"/>
  <c r="Y1033" i="12"/>
  <c r="X1033" i="12"/>
  <c r="W1033" i="12"/>
  <c r="V1033" i="12"/>
  <c r="U1033" i="12"/>
  <c r="T1033" i="12"/>
  <c r="S1033" i="12"/>
  <c r="R1033" i="12"/>
  <c r="Q1033" i="12"/>
  <c r="P1033" i="12"/>
  <c r="O1033" i="12"/>
  <c r="N1033" i="12"/>
  <c r="M1033" i="12"/>
  <c r="L1033" i="12"/>
  <c r="K1033" i="12"/>
  <c r="J1033" i="12"/>
  <c r="I1033" i="12"/>
  <c r="H1033" i="12"/>
  <c r="G1033" i="12"/>
  <c r="F1033" i="12"/>
  <c r="E1033" i="12"/>
  <c r="D1033" i="12"/>
  <c r="C1033" i="12"/>
  <c r="AC1032" i="12"/>
  <c r="AB1032" i="12"/>
  <c r="AA1032" i="12"/>
  <c r="Z1032" i="12"/>
  <c r="Y1032" i="12"/>
  <c r="X1032" i="12"/>
  <c r="W1032" i="12"/>
  <c r="V1032" i="12"/>
  <c r="U1032" i="12"/>
  <c r="T1032" i="12"/>
  <c r="S1032" i="12"/>
  <c r="R1032" i="12"/>
  <c r="Q1032" i="12"/>
  <c r="P1032" i="12"/>
  <c r="O1032" i="12"/>
  <c r="N1032" i="12"/>
  <c r="M1032" i="12"/>
  <c r="L1032" i="12"/>
  <c r="K1032" i="12"/>
  <c r="J1032" i="12"/>
  <c r="I1032" i="12"/>
  <c r="H1032" i="12"/>
  <c r="G1032" i="12"/>
  <c r="F1032" i="12"/>
  <c r="E1032" i="12"/>
  <c r="D1032" i="12"/>
  <c r="C1032" i="12"/>
  <c r="AC1031" i="12"/>
  <c r="AB1031" i="12"/>
  <c r="AA1031" i="12"/>
  <c r="Z1031" i="12"/>
  <c r="Y1031" i="12"/>
  <c r="X1031" i="12"/>
  <c r="W1031" i="12"/>
  <c r="V1031" i="12"/>
  <c r="U1031" i="12"/>
  <c r="T1031" i="12"/>
  <c r="S1031" i="12"/>
  <c r="R1031" i="12"/>
  <c r="Q1031" i="12"/>
  <c r="P1031" i="12"/>
  <c r="O1031" i="12"/>
  <c r="N1031" i="12"/>
  <c r="M1031" i="12"/>
  <c r="L1031" i="12"/>
  <c r="K1031" i="12"/>
  <c r="J1031" i="12"/>
  <c r="I1031" i="12"/>
  <c r="H1031" i="12"/>
  <c r="G1031" i="12"/>
  <c r="F1031" i="12"/>
  <c r="E1031" i="12"/>
  <c r="D1031" i="12"/>
  <c r="C1031" i="12"/>
  <c r="AC1030" i="12"/>
  <c r="AB1030" i="12"/>
  <c r="AA1030" i="12"/>
  <c r="Z1030" i="12"/>
  <c r="Y1030" i="12"/>
  <c r="X1030" i="12"/>
  <c r="W1030" i="12"/>
  <c r="V1030" i="12"/>
  <c r="U1030" i="12"/>
  <c r="T1030" i="12"/>
  <c r="S1030" i="12"/>
  <c r="R1030" i="12"/>
  <c r="Q1030" i="12"/>
  <c r="P1030" i="12"/>
  <c r="O1030" i="12"/>
  <c r="N1030" i="12"/>
  <c r="M1030" i="12"/>
  <c r="L1030" i="12"/>
  <c r="K1030" i="12"/>
  <c r="J1030" i="12"/>
  <c r="I1030" i="12"/>
  <c r="H1030" i="12"/>
  <c r="G1030" i="12"/>
  <c r="F1030" i="12"/>
  <c r="E1030" i="12"/>
  <c r="D1030" i="12"/>
  <c r="C1030" i="12"/>
  <c r="AC1029" i="12"/>
  <c r="AB1029" i="12"/>
  <c r="AA1029" i="12"/>
  <c r="Z1029" i="12"/>
  <c r="Y1029" i="12"/>
  <c r="X1029" i="12"/>
  <c r="W1029" i="12"/>
  <c r="V1029" i="12"/>
  <c r="U1029" i="12"/>
  <c r="T1029" i="12"/>
  <c r="S1029" i="12"/>
  <c r="R1029" i="12"/>
  <c r="Q1029" i="12"/>
  <c r="P1029" i="12"/>
  <c r="O1029" i="12"/>
  <c r="N1029" i="12"/>
  <c r="M1029" i="12"/>
  <c r="L1029" i="12"/>
  <c r="K1029" i="12"/>
  <c r="J1029" i="12"/>
  <c r="I1029" i="12"/>
  <c r="H1029" i="12"/>
  <c r="G1029" i="12"/>
  <c r="F1029" i="12"/>
  <c r="E1029" i="12"/>
  <c r="D1029" i="12"/>
  <c r="C1029" i="12"/>
  <c r="AC1028" i="12"/>
  <c r="AB1028" i="12"/>
  <c r="AA1028" i="12"/>
  <c r="Z1028" i="12"/>
  <c r="Y1028" i="12"/>
  <c r="X1028" i="12"/>
  <c r="W1028" i="12"/>
  <c r="V1028" i="12"/>
  <c r="U1028" i="12"/>
  <c r="T1028" i="12"/>
  <c r="S1028" i="12"/>
  <c r="R1028" i="12"/>
  <c r="Q1028" i="12"/>
  <c r="P1028" i="12"/>
  <c r="O1028" i="12"/>
  <c r="N1028" i="12"/>
  <c r="M1028" i="12"/>
  <c r="L1028" i="12"/>
  <c r="K1028" i="12"/>
  <c r="J1028" i="12"/>
  <c r="I1028" i="12"/>
  <c r="H1028" i="12"/>
  <c r="G1028" i="12"/>
  <c r="F1028" i="12"/>
  <c r="E1028" i="12"/>
  <c r="D1028" i="12"/>
  <c r="C1028" i="12"/>
  <c r="AC1027" i="12"/>
  <c r="AB1027" i="12"/>
  <c r="AA1027" i="12"/>
  <c r="Z1027" i="12"/>
  <c r="Y1027" i="12"/>
  <c r="X1027" i="12"/>
  <c r="W1027" i="12"/>
  <c r="V1027" i="12"/>
  <c r="U1027" i="12"/>
  <c r="T1027" i="12"/>
  <c r="S1027" i="12"/>
  <c r="R1027" i="12"/>
  <c r="Q1027" i="12"/>
  <c r="P1027" i="12"/>
  <c r="O1027" i="12"/>
  <c r="N1027" i="12"/>
  <c r="M1027" i="12"/>
  <c r="L1027" i="12"/>
  <c r="K1027" i="12"/>
  <c r="J1027" i="12"/>
  <c r="I1027" i="12"/>
  <c r="H1027" i="12"/>
  <c r="G1027" i="12"/>
  <c r="F1027" i="12"/>
  <c r="E1027" i="12"/>
  <c r="D1027" i="12"/>
  <c r="C1027" i="12"/>
  <c r="AC1026" i="12"/>
  <c r="AB1026" i="12"/>
  <c r="AA1026" i="12"/>
  <c r="Z1026" i="12"/>
  <c r="Y1026" i="12"/>
  <c r="X1026" i="12"/>
  <c r="W1026" i="12"/>
  <c r="V1026" i="12"/>
  <c r="U1026" i="12"/>
  <c r="T1026" i="12"/>
  <c r="S1026" i="12"/>
  <c r="R1026" i="12"/>
  <c r="Q1026" i="12"/>
  <c r="P1026" i="12"/>
  <c r="O1026" i="12"/>
  <c r="N1026" i="12"/>
  <c r="M1026" i="12"/>
  <c r="L1026" i="12"/>
  <c r="K1026" i="12"/>
  <c r="J1026" i="12"/>
  <c r="I1026" i="12"/>
  <c r="H1026" i="12"/>
  <c r="G1026" i="12"/>
  <c r="F1026" i="12"/>
  <c r="E1026" i="12"/>
  <c r="D1026" i="12"/>
  <c r="C1026" i="12"/>
  <c r="AC1025" i="12"/>
  <c r="AB1025" i="12"/>
  <c r="AA1025" i="12"/>
  <c r="Z1025" i="12"/>
  <c r="Y1025" i="12"/>
  <c r="X1025" i="12"/>
  <c r="W1025" i="12"/>
  <c r="V1025" i="12"/>
  <c r="U1025" i="12"/>
  <c r="T1025" i="12"/>
  <c r="S1025" i="12"/>
  <c r="R1025" i="12"/>
  <c r="Q1025" i="12"/>
  <c r="P1025" i="12"/>
  <c r="O1025" i="12"/>
  <c r="N1025" i="12"/>
  <c r="M1025" i="12"/>
  <c r="L1025" i="12"/>
  <c r="K1025" i="12"/>
  <c r="J1025" i="12"/>
  <c r="I1025" i="12"/>
  <c r="H1025" i="12"/>
  <c r="G1025" i="12"/>
  <c r="F1025" i="12"/>
  <c r="E1025" i="12"/>
  <c r="D1025" i="12"/>
  <c r="C1025" i="12"/>
  <c r="AC1024" i="12"/>
  <c r="AB1024" i="12"/>
  <c r="AA1024" i="12"/>
  <c r="Z1024" i="12"/>
  <c r="Y1024" i="12"/>
  <c r="X1024" i="12"/>
  <c r="W1024" i="12"/>
  <c r="V1024" i="12"/>
  <c r="U1024" i="12"/>
  <c r="T1024" i="12"/>
  <c r="S1024" i="12"/>
  <c r="R1024" i="12"/>
  <c r="Q1024" i="12"/>
  <c r="P1024" i="12"/>
  <c r="O1024" i="12"/>
  <c r="N1024" i="12"/>
  <c r="M1024" i="12"/>
  <c r="L1024" i="12"/>
  <c r="K1024" i="12"/>
  <c r="J1024" i="12"/>
  <c r="I1024" i="12"/>
  <c r="H1024" i="12"/>
  <c r="G1024" i="12"/>
  <c r="F1024" i="12"/>
  <c r="E1024" i="12"/>
  <c r="D1024" i="12"/>
  <c r="C1024" i="12"/>
  <c r="AC1023" i="12"/>
  <c r="AB1023" i="12"/>
  <c r="AA1023" i="12"/>
  <c r="Z1023" i="12"/>
  <c r="Y1023" i="12"/>
  <c r="X1023" i="12"/>
  <c r="W1023" i="12"/>
  <c r="V1023" i="12"/>
  <c r="U1023" i="12"/>
  <c r="T1023" i="12"/>
  <c r="S1023" i="12"/>
  <c r="R1023" i="12"/>
  <c r="Q1023" i="12"/>
  <c r="P1023" i="12"/>
  <c r="O1023" i="12"/>
  <c r="N1023" i="12"/>
  <c r="M1023" i="12"/>
  <c r="L1023" i="12"/>
  <c r="K1023" i="12"/>
  <c r="J1023" i="12"/>
  <c r="I1023" i="12"/>
  <c r="H1023" i="12"/>
  <c r="G1023" i="12"/>
  <c r="F1023" i="12"/>
  <c r="E1023" i="12"/>
  <c r="D1023" i="12"/>
  <c r="C1023" i="12"/>
  <c r="AC1022" i="12"/>
  <c r="AB1022" i="12"/>
  <c r="AA1022" i="12"/>
  <c r="Z1022" i="12"/>
  <c r="Y1022" i="12"/>
  <c r="X1022" i="12"/>
  <c r="W1022" i="12"/>
  <c r="V1022" i="12"/>
  <c r="U1022" i="12"/>
  <c r="T1022" i="12"/>
  <c r="S1022" i="12"/>
  <c r="R1022" i="12"/>
  <c r="Q1022" i="12"/>
  <c r="P1022" i="12"/>
  <c r="O1022" i="12"/>
  <c r="N1022" i="12"/>
  <c r="M1022" i="12"/>
  <c r="L1022" i="12"/>
  <c r="K1022" i="12"/>
  <c r="J1022" i="12"/>
  <c r="I1022" i="12"/>
  <c r="H1022" i="12"/>
  <c r="G1022" i="12"/>
  <c r="F1022" i="12"/>
  <c r="E1022" i="12"/>
  <c r="D1022" i="12"/>
  <c r="C1022" i="12"/>
  <c r="AC1021" i="12"/>
  <c r="AB1021" i="12"/>
  <c r="AA1021" i="12"/>
  <c r="Z1021" i="12"/>
  <c r="Y1021" i="12"/>
  <c r="X1021" i="12"/>
  <c r="W1021" i="12"/>
  <c r="V1021" i="12"/>
  <c r="U1021" i="12"/>
  <c r="T1021" i="12"/>
  <c r="S1021" i="12"/>
  <c r="R1021" i="12"/>
  <c r="Q1021" i="12"/>
  <c r="P1021" i="12"/>
  <c r="O1021" i="12"/>
  <c r="N1021" i="12"/>
  <c r="M1021" i="12"/>
  <c r="L1021" i="12"/>
  <c r="K1021" i="12"/>
  <c r="J1021" i="12"/>
  <c r="I1021" i="12"/>
  <c r="H1021" i="12"/>
  <c r="G1021" i="12"/>
  <c r="F1021" i="12"/>
  <c r="E1021" i="12"/>
  <c r="D1021" i="12"/>
  <c r="C1021" i="12"/>
  <c r="AC1020" i="12"/>
  <c r="AB1020" i="12"/>
  <c r="AA1020" i="12"/>
  <c r="Z1020" i="12"/>
  <c r="Y1020" i="12"/>
  <c r="X1020" i="12"/>
  <c r="W1020" i="12"/>
  <c r="V1020" i="12"/>
  <c r="U1020" i="12"/>
  <c r="T1020" i="12"/>
  <c r="S1020" i="12"/>
  <c r="R1020" i="12"/>
  <c r="Q1020" i="12"/>
  <c r="P1020" i="12"/>
  <c r="O1020" i="12"/>
  <c r="N1020" i="12"/>
  <c r="M1020" i="12"/>
  <c r="L1020" i="12"/>
  <c r="K1020" i="12"/>
  <c r="J1020" i="12"/>
  <c r="I1020" i="12"/>
  <c r="H1020" i="12"/>
  <c r="G1020" i="12"/>
  <c r="F1020" i="12"/>
  <c r="E1020" i="12"/>
  <c r="D1020" i="12"/>
  <c r="C1020" i="12"/>
  <c r="AC1019" i="12"/>
  <c r="AB1019" i="12"/>
  <c r="AA1019" i="12"/>
  <c r="Z1019" i="12"/>
  <c r="Y1019" i="12"/>
  <c r="X1019" i="12"/>
  <c r="W1019" i="12"/>
  <c r="V1019" i="12"/>
  <c r="U1019" i="12"/>
  <c r="T1019" i="12"/>
  <c r="S1019" i="12"/>
  <c r="R1019" i="12"/>
  <c r="Q1019" i="12"/>
  <c r="P1019" i="12"/>
  <c r="O1019" i="12"/>
  <c r="N1019" i="12"/>
  <c r="M1019" i="12"/>
  <c r="L1019" i="12"/>
  <c r="K1019" i="12"/>
  <c r="J1019" i="12"/>
  <c r="I1019" i="12"/>
  <c r="H1019" i="12"/>
  <c r="G1019" i="12"/>
  <c r="F1019" i="12"/>
  <c r="E1019" i="12"/>
  <c r="D1019" i="12"/>
  <c r="C1019" i="12"/>
  <c r="AC1018" i="12"/>
  <c r="AB1018" i="12"/>
  <c r="AA1018" i="12"/>
  <c r="Z1018" i="12"/>
  <c r="Y1018" i="12"/>
  <c r="X1018" i="12"/>
  <c r="W1018" i="12"/>
  <c r="V1018" i="12"/>
  <c r="U1018" i="12"/>
  <c r="T1018" i="12"/>
  <c r="S1018" i="12"/>
  <c r="R1018" i="12"/>
  <c r="Q1018" i="12"/>
  <c r="P1018" i="12"/>
  <c r="O1018" i="12"/>
  <c r="N1018" i="12"/>
  <c r="M1018" i="12"/>
  <c r="L1018" i="12"/>
  <c r="K1018" i="12"/>
  <c r="J1018" i="12"/>
  <c r="I1018" i="12"/>
  <c r="H1018" i="12"/>
  <c r="G1018" i="12"/>
  <c r="F1018" i="12"/>
  <c r="E1018" i="12"/>
  <c r="D1018" i="12"/>
  <c r="C1018" i="12"/>
  <c r="AC1017" i="12"/>
  <c r="AB1017" i="12"/>
  <c r="AA1017" i="12"/>
  <c r="Z1017" i="12"/>
  <c r="Y1017" i="12"/>
  <c r="X1017" i="12"/>
  <c r="W1017" i="12"/>
  <c r="V1017" i="12"/>
  <c r="U1017" i="12"/>
  <c r="T1017" i="12"/>
  <c r="S1017" i="12"/>
  <c r="R1017" i="12"/>
  <c r="Q1017" i="12"/>
  <c r="P1017" i="12"/>
  <c r="O1017" i="12"/>
  <c r="N1017" i="12"/>
  <c r="M1017" i="12"/>
  <c r="L1017" i="12"/>
  <c r="K1017" i="12"/>
  <c r="J1017" i="12"/>
  <c r="I1017" i="12"/>
  <c r="H1017" i="12"/>
  <c r="G1017" i="12"/>
  <c r="F1017" i="12"/>
  <c r="E1017" i="12"/>
  <c r="D1017" i="12"/>
  <c r="C1017" i="12"/>
  <c r="AC1016" i="12"/>
  <c r="AB1016" i="12"/>
  <c r="AA1016" i="12"/>
  <c r="Z1016" i="12"/>
  <c r="Y1016" i="12"/>
  <c r="X1016" i="12"/>
  <c r="W1016" i="12"/>
  <c r="V1016" i="12"/>
  <c r="U1016" i="12"/>
  <c r="T1016" i="12"/>
  <c r="S1016" i="12"/>
  <c r="R1016" i="12"/>
  <c r="Q1016" i="12"/>
  <c r="P1016" i="12"/>
  <c r="O1016" i="12"/>
  <c r="N1016" i="12"/>
  <c r="M1016" i="12"/>
  <c r="L1016" i="12"/>
  <c r="K1016" i="12"/>
  <c r="J1016" i="12"/>
  <c r="I1016" i="12"/>
  <c r="H1016" i="12"/>
  <c r="G1016" i="12"/>
  <c r="F1016" i="12"/>
  <c r="E1016" i="12"/>
  <c r="D1016" i="12"/>
  <c r="C1016" i="12"/>
  <c r="AC1015" i="12"/>
  <c r="AB1015" i="12"/>
  <c r="AA1015" i="12"/>
  <c r="Z1015" i="12"/>
  <c r="Y1015" i="12"/>
  <c r="X1015" i="12"/>
  <c r="W1015" i="12"/>
  <c r="V1015" i="12"/>
  <c r="U1015" i="12"/>
  <c r="T1015" i="12"/>
  <c r="S1015" i="12"/>
  <c r="R1015" i="12"/>
  <c r="Q1015" i="12"/>
  <c r="P1015" i="12"/>
  <c r="O1015" i="12"/>
  <c r="N1015" i="12"/>
  <c r="M1015" i="12"/>
  <c r="L1015" i="12"/>
  <c r="K1015" i="12"/>
  <c r="J1015" i="12"/>
  <c r="I1015" i="12"/>
  <c r="H1015" i="12"/>
  <c r="G1015" i="12"/>
  <c r="F1015" i="12"/>
  <c r="E1015" i="12"/>
  <c r="D1015" i="12"/>
  <c r="C1015" i="12"/>
  <c r="AC1014" i="12"/>
  <c r="AB1014" i="12"/>
  <c r="AA1014" i="12"/>
  <c r="Z1014" i="12"/>
  <c r="Y1014" i="12"/>
  <c r="X1014" i="12"/>
  <c r="W1014" i="12"/>
  <c r="V1014" i="12"/>
  <c r="U1014" i="12"/>
  <c r="T1014" i="12"/>
  <c r="S1014" i="12"/>
  <c r="R1014" i="12"/>
  <c r="Q1014" i="12"/>
  <c r="P1014" i="12"/>
  <c r="O1014" i="12"/>
  <c r="N1014" i="12"/>
  <c r="M1014" i="12"/>
  <c r="L1014" i="12"/>
  <c r="K1014" i="12"/>
  <c r="J1014" i="12"/>
  <c r="I1014" i="12"/>
  <c r="H1014" i="12"/>
  <c r="G1014" i="12"/>
  <c r="F1014" i="12"/>
  <c r="E1014" i="12"/>
  <c r="D1014" i="12"/>
  <c r="C1014" i="12"/>
  <c r="AC1013" i="12"/>
  <c r="AB1013" i="12"/>
  <c r="AA1013" i="12"/>
  <c r="Z1013" i="12"/>
  <c r="Y1013" i="12"/>
  <c r="X1013" i="12"/>
  <c r="W1013" i="12"/>
  <c r="V1013" i="12"/>
  <c r="U1013" i="12"/>
  <c r="T1013" i="12"/>
  <c r="S1013" i="12"/>
  <c r="R1013" i="12"/>
  <c r="Q1013" i="12"/>
  <c r="P1013" i="12"/>
  <c r="O1013" i="12"/>
  <c r="N1013" i="12"/>
  <c r="M1013" i="12"/>
  <c r="L1013" i="12"/>
  <c r="K1013" i="12"/>
  <c r="J1013" i="12"/>
  <c r="I1013" i="12"/>
  <c r="H1013" i="12"/>
  <c r="G1013" i="12"/>
  <c r="F1013" i="12"/>
  <c r="E1013" i="12"/>
  <c r="D1013" i="12"/>
  <c r="C1013" i="12"/>
  <c r="AC1012" i="12"/>
  <c r="AB1012" i="12"/>
  <c r="AA1012" i="12"/>
  <c r="Z1012" i="12"/>
  <c r="Y1012" i="12"/>
  <c r="X1012" i="12"/>
  <c r="W1012" i="12"/>
  <c r="V1012" i="12"/>
  <c r="U1012" i="12"/>
  <c r="T1012" i="12"/>
  <c r="S1012" i="12"/>
  <c r="R1012" i="12"/>
  <c r="Q1012" i="12"/>
  <c r="P1012" i="12"/>
  <c r="O1012" i="12"/>
  <c r="N1012" i="12"/>
  <c r="M1012" i="12"/>
  <c r="L1012" i="12"/>
  <c r="K1012" i="12"/>
  <c r="J1012" i="12"/>
  <c r="I1012" i="12"/>
  <c r="H1012" i="12"/>
  <c r="G1012" i="12"/>
  <c r="F1012" i="12"/>
  <c r="E1012" i="12"/>
  <c r="D1012" i="12"/>
  <c r="C1012" i="12"/>
  <c r="AC1011" i="12"/>
  <c r="AB1011" i="12"/>
  <c r="AA1011" i="12"/>
  <c r="Z1011" i="12"/>
  <c r="Y1011" i="12"/>
  <c r="X1011" i="12"/>
  <c r="W1011" i="12"/>
  <c r="V1011" i="12"/>
  <c r="U1011" i="12"/>
  <c r="T1011" i="12"/>
  <c r="S1011" i="12"/>
  <c r="R1011" i="12"/>
  <c r="Q1011" i="12"/>
  <c r="P1011" i="12"/>
  <c r="O1011" i="12"/>
  <c r="N1011" i="12"/>
  <c r="M1011" i="12"/>
  <c r="L1011" i="12"/>
  <c r="K1011" i="12"/>
  <c r="J1011" i="12"/>
  <c r="I1011" i="12"/>
  <c r="H1011" i="12"/>
  <c r="G1011" i="12"/>
  <c r="F1011" i="12"/>
  <c r="E1011" i="12"/>
  <c r="D1011" i="12"/>
  <c r="C1011" i="12"/>
  <c r="AC1010" i="12"/>
  <c r="AB1010" i="12"/>
  <c r="AA1010" i="12"/>
  <c r="Z1010" i="12"/>
  <c r="Y1010" i="12"/>
  <c r="X1010" i="12"/>
  <c r="W1010" i="12"/>
  <c r="V1010" i="12"/>
  <c r="U1010" i="12"/>
  <c r="T1010" i="12"/>
  <c r="S1010" i="12"/>
  <c r="R1010" i="12"/>
  <c r="Q1010" i="12"/>
  <c r="P1010" i="12"/>
  <c r="O1010" i="12"/>
  <c r="N1010" i="12"/>
  <c r="M1010" i="12"/>
  <c r="L1010" i="12"/>
  <c r="K1010" i="12"/>
  <c r="J1010" i="12"/>
  <c r="I1010" i="12"/>
  <c r="H1010" i="12"/>
  <c r="G1010" i="12"/>
  <c r="F1010" i="12"/>
  <c r="E1010" i="12"/>
  <c r="D1010" i="12"/>
  <c r="C1010" i="12"/>
  <c r="AC1009" i="12"/>
  <c r="AB1009" i="12"/>
  <c r="AA1009" i="12"/>
  <c r="Z1009" i="12"/>
  <c r="Y1009" i="12"/>
  <c r="X1009" i="12"/>
  <c r="W1009" i="12"/>
  <c r="V1009" i="12"/>
  <c r="U1009" i="12"/>
  <c r="T1009" i="12"/>
  <c r="S1009" i="12"/>
  <c r="R1009" i="12"/>
  <c r="Q1009" i="12"/>
  <c r="P1009" i="12"/>
  <c r="O1009" i="12"/>
  <c r="N1009" i="12"/>
  <c r="M1009" i="12"/>
  <c r="L1009" i="12"/>
  <c r="K1009" i="12"/>
  <c r="J1009" i="12"/>
  <c r="I1009" i="12"/>
  <c r="H1009" i="12"/>
  <c r="G1009" i="12"/>
  <c r="F1009" i="12"/>
  <c r="E1009" i="12"/>
  <c r="D1009" i="12"/>
  <c r="C1009" i="12"/>
  <c r="AC1008" i="12"/>
  <c r="AB1008" i="12"/>
  <c r="AA1008" i="12"/>
  <c r="Z1008" i="12"/>
  <c r="Y1008" i="12"/>
  <c r="X1008" i="12"/>
  <c r="W1008" i="12"/>
  <c r="V1008" i="12"/>
  <c r="U1008" i="12"/>
  <c r="T1008" i="12"/>
  <c r="S1008" i="12"/>
  <c r="R1008" i="12"/>
  <c r="Q1008" i="12"/>
  <c r="P1008" i="12"/>
  <c r="O1008" i="12"/>
  <c r="N1008" i="12"/>
  <c r="M1008" i="12"/>
  <c r="L1008" i="12"/>
  <c r="K1008" i="12"/>
  <c r="J1008" i="12"/>
  <c r="I1008" i="12"/>
  <c r="H1008" i="12"/>
  <c r="G1008" i="12"/>
  <c r="F1008" i="12"/>
  <c r="E1008" i="12"/>
  <c r="D1008" i="12"/>
  <c r="C1008" i="12"/>
  <c r="AC1007" i="12"/>
  <c r="AB1007" i="12"/>
  <c r="AA1007" i="12"/>
  <c r="Z1007" i="12"/>
  <c r="Y1007" i="12"/>
  <c r="X1007" i="12"/>
  <c r="W1007" i="12"/>
  <c r="V1007" i="12"/>
  <c r="U1007" i="12"/>
  <c r="T1007" i="12"/>
  <c r="S1007" i="12"/>
  <c r="R1007" i="12"/>
  <c r="Q1007" i="12"/>
  <c r="P1007" i="12"/>
  <c r="O1007" i="12"/>
  <c r="N1007" i="12"/>
  <c r="M1007" i="12"/>
  <c r="L1007" i="12"/>
  <c r="K1007" i="12"/>
  <c r="J1007" i="12"/>
  <c r="I1007" i="12"/>
  <c r="H1007" i="12"/>
  <c r="G1007" i="12"/>
  <c r="F1007" i="12"/>
  <c r="E1007" i="12"/>
  <c r="D1007" i="12"/>
  <c r="C1007" i="12"/>
  <c r="AC1006" i="12"/>
  <c r="AB1006" i="12"/>
  <c r="AA1006" i="12"/>
  <c r="Z1006" i="12"/>
  <c r="Y1006" i="12"/>
  <c r="X1006" i="12"/>
  <c r="W1006" i="12"/>
  <c r="V1006" i="12"/>
  <c r="U1006" i="12"/>
  <c r="T1006" i="12"/>
  <c r="S1006" i="12"/>
  <c r="R1006" i="12"/>
  <c r="Q1006" i="12"/>
  <c r="P1006" i="12"/>
  <c r="O1006" i="12"/>
  <c r="N1006" i="12"/>
  <c r="M1006" i="12"/>
  <c r="L1006" i="12"/>
  <c r="K1006" i="12"/>
  <c r="J1006" i="12"/>
  <c r="I1006" i="12"/>
  <c r="H1006" i="12"/>
  <c r="G1006" i="12"/>
  <c r="F1006" i="12"/>
  <c r="E1006" i="12"/>
  <c r="D1006" i="12"/>
  <c r="C1006" i="12"/>
  <c r="AC1005" i="12"/>
  <c r="AB1005" i="12"/>
  <c r="AA1005" i="12"/>
  <c r="Z1005" i="12"/>
  <c r="Y1005" i="12"/>
  <c r="X1005" i="12"/>
  <c r="W1005" i="12"/>
  <c r="V1005" i="12"/>
  <c r="U1005" i="12"/>
  <c r="T1005" i="12"/>
  <c r="S1005" i="12"/>
  <c r="R1005" i="12"/>
  <c r="Q1005" i="12"/>
  <c r="P1005" i="12"/>
  <c r="O1005" i="12"/>
  <c r="N1005" i="12"/>
  <c r="M1005" i="12"/>
  <c r="L1005" i="12"/>
  <c r="K1005" i="12"/>
  <c r="J1005" i="12"/>
  <c r="I1005" i="12"/>
  <c r="H1005" i="12"/>
  <c r="G1005" i="12"/>
  <c r="F1005" i="12"/>
  <c r="E1005" i="12"/>
  <c r="D1005" i="12"/>
  <c r="C1005" i="12"/>
  <c r="AC1004" i="12"/>
  <c r="AB1004" i="12"/>
  <c r="AA1004" i="12"/>
  <c r="Z1004" i="12"/>
  <c r="Y1004" i="12"/>
  <c r="X1004" i="12"/>
  <c r="W1004" i="12"/>
  <c r="V1004" i="12"/>
  <c r="U1004" i="12"/>
  <c r="T1004" i="12"/>
  <c r="S1004" i="12"/>
  <c r="R1004" i="12"/>
  <c r="Q1004" i="12"/>
  <c r="P1004" i="12"/>
  <c r="O1004" i="12"/>
  <c r="N1004" i="12"/>
  <c r="M1004" i="12"/>
  <c r="L1004" i="12"/>
  <c r="K1004" i="12"/>
  <c r="J1004" i="12"/>
  <c r="I1004" i="12"/>
  <c r="H1004" i="12"/>
  <c r="G1004" i="12"/>
  <c r="F1004" i="12"/>
  <c r="E1004" i="12"/>
  <c r="D1004" i="12"/>
  <c r="C1004" i="12"/>
  <c r="AC1003" i="12"/>
  <c r="AB1003" i="12"/>
  <c r="AA1003" i="12"/>
  <c r="Z1003" i="12"/>
  <c r="Y1003" i="12"/>
  <c r="X1003" i="12"/>
  <c r="W1003" i="12"/>
  <c r="V1003" i="12"/>
  <c r="U1003" i="12"/>
  <c r="T1003" i="12"/>
  <c r="S1003" i="12"/>
  <c r="R1003" i="12"/>
  <c r="Q1003" i="12"/>
  <c r="P1003" i="12"/>
  <c r="O1003" i="12"/>
  <c r="N1003" i="12"/>
  <c r="M1003" i="12"/>
  <c r="L1003" i="12"/>
  <c r="K1003" i="12"/>
  <c r="J1003" i="12"/>
  <c r="I1003" i="12"/>
  <c r="H1003" i="12"/>
  <c r="G1003" i="12"/>
  <c r="F1003" i="12"/>
  <c r="E1003" i="12"/>
  <c r="D1003" i="12"/>
  <c r="C1003" i="12"/>
  <c r="AC1002" i="12"/>
  <c r="AB1002" i="12"/>
  <c r="AA1002" i="12"/>
  <c r="Z1002" i="12"/>
  <c r="Y1002" i="12"/>
  <c r="X1002" i="12"/>
  <c r="W1002" i="12"/>
  <c r="V1002" i="12"/>
  <c r="U1002" i="12"/>
  <c r="T1002" i="12"/>
  <c r="S1002" i="12"/>
  <c r="R1002" i="12"/>
  <c r="Q1002" i="12"/>
  <c r="P1002" i="12"/>
  <c r="O1002" i="12"/>
  <c r="N1002" i="12"/>
  <c r="M1002" i="12"/>
  <c r="L1002" i="12"/>
  <c r="K1002" i="12"/>
  <c r="J1002" i="12"/>
  <c r="I1002" i="12"/>
  <c r="H1002" i="12"/>
  <c r="G1002" i="12"/>
  <c r="F1002" i="12"/>
  <c r="E1002" i="12"/>
  <c r="D1002" i="12"/>
  <c r="C1002" i="12"/>
  <c r="AC1001" i="12"/>
  <c r="AB1001" i="12"/>
  <c r="AA1001" i="12"/>
  <c r="Z1001" i="12"/>
  <c r="Y1001" i="12"/>
  <c r="X1001" i="12"/>
  <c r="W1001" i="12"/>
  <c r="V1001" i="12"/>
  <c r="U1001" i="12"/>
  <c r="T1001" i="12"/>
  <c r="S1001" i="12"/>
  <c r="R1001" i="12"/>
  <c r="Q1001" i="12"/>
  <c r="P1001" i="12"/>
  <c r="O1001" i="12"/>
  <c r="N1001" i="12"/>
  <c r="M1001" i="12"/>
  <c r="L1001" i="12"/>
  <c r="K1001" i="12"/>
  <c r="J1001" i="12"/>
  <c r="I1001" i="12"/>
  <c r="H1001" i="12"/>
  <c r="G1001" i="12"/>
  <c r="F1001" i="12"/>
  <c r="E1001" i="12"/>
  <c r="D1001" i="12"/>
  <c r="C1001" i="12"/>
  <c r="AC1000" i="12"/>
  <c r="AB1000" i="12"/>
  <c r="AA1000" i="12"/>
  <c r="Z1000" i="12"/>
  <c r="Y1000" i="12"/>
  <c r="X1000" i="12"/>
  <c r="W1000" i="12"/>
  <c r="V1000" i="12"/>
  <c r="U1000" i="12"/>
  <c r="T1000" i="12"/>
  <c r="S1000" i="12"/>
  <c r="R1000" i="12"/>
  <c r="Q1000" i="12"/>
  <c r="P1000" i="12"/>
  <c r="O1000" i="12"/>
  <c r="N1000" i="12"/>
  <c r="M1000" i="12"/>
  <c r="L1000" i="12"/>
  <c r="K1000" i="12"/>
  <c r="J1000" i="12"/>
  <c r="I1000" i="12"/>
  <c r="H1000" i="12"/>
  <c r="G1000" i="12"/>
  <c r="F1000" i="12"/>
  <c r="E1000" i="12"/>
  <c r="D1000" i="12"/>
  <c r="C1000" i="12"/>
  <c r="AC999" i="12"/>
  <c r="AB999" i="12"/>
  <c r="AA999" i="12"/>
  <c r="Z999" i="12"/>
  <c r="Y999" i="12"/>
  <c r="X999" i="12"/>
  <c r="W999" i="12"/>
  <c r="V999" i="12"/>
  <c r="U999" i="12"/>
  <c r="T999" i="12"/>
  <c r="S999" i="12"/>
  <c r="R999" i="12"/>
  <c r="Q999" i="12"/>
  <c r="P999" i="12"/>
  <c r="O999" i="12"/>
  <c r="N999" i="12"/>
  <c r="M999" i="12"/>
  <c r="L999" i="12"/>
  <c r="K999" i="12"/>
  <c r="J999" i="12"/>
  <c r="I999" i="12"/>
  <c r="H999" i="12"/>
  <c r="G999" i="12"/>
  <c r="F999" i="12"/>
  <c r="E999" i="12"/>
  <c r="D999" i="12"/>
  <c r="C999" i="12"/>
  <c r="AC998" i="12"/>
  <c r="AB998" i="12"/>
  <c r="AA998" i="12"/>
  <c r="Z998" i="12"/>
  <c r="Y998" i="12"/>
  <c r="X998" i="12"/>
  <c r="W998" i="12"/>
  <c r="V998" i="12"/>
  <c r="U998" i="12"/>
  <c r="T998" i="12"/>
  <c r="S998" i="12"/>
  <c r="R998" i="12"/>
  <c r="Q998" i="12"/>
  <c r="P998" i="12"/>
  <c r="O998" i="12"/>
  <c r="N998" i="12"/>
  <c r="M998" i="12"/>
  <c r="L998" i="12"/>
  <c r="K998" i="12"/>
  <c r="J998" i="12"/>
  <c r="I998" i="12"/>
  <c r="H998" i="12"/>
  <c r="G998" i="12"/>
  <c r="F998" i="12"/>
  <c r="E998" i="12"/>
  <c r="D998" i="12"/>
  <c r="C998" i="12"/>
  <c r="AC997" i="12"/>
  <c r="AB997" i="12"/>
  <c r="AA997" i="12"/>
  <c r="Z997" i="12"/>
  <c r="Y997" i="12"/>
  <c r="X997" i="12"/>
  <c r="W997" i="12"/>
  <c r="V997" i="12"/>
  <c r="U997" i="12"/>
  <c r="T997" i="12"/>
  <c r="S997" i="12"/>
  <c r="R997" i="12"/>
  <c r="Q997" i="12"/>
  <c r="P997" i="12"/>
  <c r="O997" i="12"/>
  <c r="N997" i="12"/>
  <c r="M997" i="12"/>
  <c r="L997" i="12"/>
  <c r="K997" i="12"/>
  <c r="J997" i="12"/>
  <c r="I997" i="12"/>
  <c r="H997" i="12"/>
  <c r="G997" i="12"/>
  <c r="F997" i="12"/>
  <c r="E997" i="12"/>
  <c r="D997" i="12"/>
  <c r="C997" i="12"/>
  <c r="AC996" i="12"/>
  <c r="AB996" i="12"/>
  <c r="AA996" i="12"/>
  <c r="Z996" i="12"/>
  <c r="Y996" i="12"/>
  <c r="X996" i="12"/>
  <c r="W996" i="12"/>
  <c r="V996" i="12"/>
  <c r="U996" i="12"/>
  <c r="T996" i="12"/>
  <c r="S996" i="12"/>
  <c r="R996" i="12"/>
  <c r="Q996" i="12"/>
  <c r="P996" i="12"/>
  <c r="O996" i="12"/>
  <c r="N996" i="12"/>
  <c r="M996" i="12"/>
  <c r="L996" i="12"/>
  <c r="K996" i="12"/>
  <c r="J996" i="12"/>
  <c r="I996" i="12"/>
  <c r="H996" i="12"/>
  <c r="G996" i="12"/>
  <c r="F996" i="12"/>
  <c r="E996" i="12"/>
  <c r="D996" i="12"/>
  <c r="C996" i="12"/>
  <c r="AC995" i="12"/>
  <c r="AB995" i="12"/>
  <c r="AA995" i="12"/>
  <c r="Z995" i="12"/>
  <c r="Y995" i="12"/>
  <c r="X995" i="12"/>
  <c r="W995" i="12"/>
  <c r="V995" i="12"/>
  <c r="U995" i="12"/>
  <c r="T995" i="12"/>
  <c r="S995" i="12"/>
  <c r="R995" i="12"/>
  <c r="Q995" i="12"/>
  <c r="P995" i="12"/>
  <c r="O995" i="12"/>
  <c r="N995" i="12"/>
  <c r="M995" i="12"/>
  <c r="L995" i="12"/>
  <c r="K995" i="12"/>
  <c r="J995" i="12"/>
  <c r="I995" i="12"/>
  <c r="H995" i="12"/>
  <c r="G995" i="12"/>
  <c r="F995" i="12"/>
  <c r="E995" i="12"/>
  <c r="D995" i="12"/>
  <c r="C995" i="12"/>
  <c r="AC994" i="12"/>
  <c r="AB994" i="12"/>
  <c r="AA994" i="12"/>
  <c r="Z994" i="12"/>
  <c r="Y994" i="12"/>
  <c r="X994" i="12"/>
  <c r="W994" i="12"/>
  <c r="V994" i="12"/>
  <c r="U994" i="12"/>
  <c r="T994" i="12"/>
  <c r="S994" i="12"/>
  <c r="R994" i="12"/>
  <c r="Q994" i="12"/>
  <c r="P994" i="12"/>
  <c r="O994" i="12"/>
  <c r="N994" i="12"/>
  <c r="M994" i="12"/>
  <c r="L994" i="12"/>
  <c r="K994" i="12"/>
  <c r="J994" i="12"/>
  <c r="I994" i="12"/>
  <c r="H994" i="12"/>
  <c r="G994" i="12"/>
  <c r="F994" i="12"/>
  <c r="E994" i="12"/>
  <c r="D994" i="12"/>
  <c r="C994" i="12"/>
  <c r="AC993" i="12"/>
  <c r="AB993" i="12"/>
  <c r="AA993" i="12"/>
  <c r="Z993" i="12"/>
  <c r="Y993" i="12"/>
  <c r="X993" i="12"/>
  <c r="W993" i="12"/>
  <c r="V993" i="12"/>
  <c r="U993" i="12"/>
  <c r="T993" i="12"/>
  <c r="S993" i="12"/>
  <c r="R993" i="12"/>
  <c r="Q993" i="12"/>
  <c r="P993" i="12"/>
  <c r="O993" i="12"/>
  <c r="N993" i="12"/>
  <c r="M993" i="12"/>
  <c r="L993" i="12"/>
  <c r="K993" i="12"/>
  <c r="J993" i="12"/>
  <c r="I993" i="12"/>
  <c r="H993" i="12"/>
  <c r="G993" i="12"/>
  <c r="F993" i="12"/>
  <c r="E993" i="12"/>
  <c r="D993" i="12"/>
  <c r="C993" i="12"/>
  <c r="AC992" i="12"/>
  <c r="AB992" i="12"/>
  <c r="AA992" i="12"/>
  <c r="Z992" i="12"/>
  <c r="Y992" i="12"/>
  <c r="X992" i="12"/>
  <c r="W992" i="12"/>
  <c r="V992" i="12"/>
  <c r="U992" i="12"/>
  <c r="T992" i="12"/>
  <c r="S992" i="12"/>
  <c r="R992" i="12"/>
  <c r="Q992" i="12"/>
  <c r="P992" i="12"/>
  <c r="O992" i="12"/>
  <c r="N992" i="12"/>
  <c r="M992" i="12"/>
  <c r="L992" i="12"/>
  <c r="K992" i="12"/>
  <c r="J992" i="12"/>
  <c r="I992" i="12"/>
  <c r="H992" i="12"/>
  <c r="G992" i="12"/>
  <c r="F992" i="12"/>
  <c r="E992" i="12"/>
  <c r="D992" i="12"/>
  <c r="C992" i="12"/>
  <c r="AC991" i="12"/>
  <c r="AB991" i="12"/>
  <c r="AA991" i="12"/>
  <c r="Z991" i="12"/>
  <c r="Y991" i="12"/>
  <c r="X991" i="12"/>
  <c r="W991" i="12"/>
  <c r="V991" i="12"/>
  <c r="U991" i="12"/>
  <c r="T991" i="12"/>
  <c r="S991" i="12"/>
  <c r="R991" i="12"/>
  <c r="Q991" i="12"/>
  <c r="P991" i="12"/>
  <c r="O991" i="12"/>
  <c r="N991" i="12"/>
  <c r="M991" i="12"/>
  <c r="L991" i="12"/>
  <c r="K991" i="12"/>
  <c r="J991" i="12"/>
  <c r="I991" i="12"/>
  <c r="H991" i="12"/>
  <c r="G991" i="12"/>
  <c r="F991" i="12"/>
  <c r="E991" i="12"/>
  <c r="D991" i="12"/>
  <c r="C991" i="12"/>
  <c r="AC990" i="12"/>
  <c r="AB990" i="12"/>
  <c r="AA990" i="12"/>
  <c r="Z990" i="12"/>
  <c r="Y990" i="12"/>
  <c r="X990" i="12"/>
  <c r="W990" i="12"/>
  <c r="V990" i="12"/>
  <c r="U990" i="12"/>
  <c r="T990" i="12"/>
  <c r="S990" i="12"/>
  <c r="R990" i="12"/>
  <c r="Q990" i="12"/>
  <c r="P990" i="12"/>
  <c r="O990" i="12"/>
  <c r="N990" i="12"/>
  <c r="M990" i="12"/>
  <c r="L990" i="12"/>
  <c r="K990" i="12"/>
  <c r="J990" i="12"/>
  <c r="I990" i="12"/>
  <c r="H990" i="12"/>
  <c r="G990" i="12"/>
  <c r="F990" i="12"/>
  <c r="E990" i="12"/>
  <c r="D990" i="12"/>
  <c r="C990" i="12"/>
  <c r="AC989" i="12"/>
  <c r="AB989" i="12"/>
  <c r="AA989" i="12"/>
  <c r="Z989" i="12"/>
  <c r="Y989" i="12"/>
  <c r="X989" i="12"/>
  <c r="W989" i="12"/>
  <c r="V989" i="12"/>
  <c r="U989" i="12"/>
  <c r="T989" i="12"/>
  <c r="S989" i="12"/>
  <c r="R989" i="12"/>
  <c r="Q989" i="12"/>
  <c r="P989" i="12"/>
  <c r="O989" i="12"/>
  <c r="N989" i="12"/>
  <c r="M989" i="12"/>
  <c r="L989" i="12"/>
  <c r="K989" i="12"/>
  <c r="J989" i="12"/>
  <c r="I989" i="12"/>
  <c r="H989" i="12"/>
  <c r="G989" i="12"/>
  <c r="F989" i="12"/>
  <c r="E989" i="12"/>
  <c r="D989" i="12"/>
  <c r="C989" i="12"/>
  <c r="AC988" i="12"/>
  <c r="AB988" i="12"/>
  <c r="AA988" i="12"/>
  <c r="Z988" i="12"/>
  <c r="Y988" i="12"/>
  <c r="X988" i="12"/>
  <c r="W988" i="12"/>
  <c r="V988" i="12"/>
  <c r="U988" i="12"/>
  <c r="T988" i="12"/>
  <c r="S988" i="12"/>
  <c r="R988" i="12"/>
  <c r="Q988" i="12"/>
  <c r="P988" i="12"/>
  <c r="O988" i="12"/>
  <c r="N988" i="12"/>
  <c r="M988" i="12"/>
  <c r="L988" i="12"/>
  <c r="K988" i="12"/>
  <c r="J988" i="12"/>
  <c r="I988" i="12"/>
  <c r="H988" i="12"/>
  <c r="G988" i="12"/>
  <c r="F988" i="12"/>
  <c r="E988" i="12"/>
  <c r="D988" i="12"/>
  <c r="C988" i="12"/>
  <c r="AC987" i="12"/>
  <c r="AB987" i="12"/>
  <c r="AA987" i="12"/>
  <c r="Z987" i="12"/>
  <c r="Y987" i="12"/>
  <c r="X987" i="12"/>
  <c r="W987" i="12"/>
  <c r="V987" i="12"/>
  <c r="U987" i="12"/>
  <c r="T987" i="12"/>
  <c r="S987" i="12"/>
  <c r="R987" i="12"/>
  <c r="Q987" i="12"/>
  <c r="P987" i="12"/>
  <c r="O987" i="12"/>
  <c r="N987" i="12"/>
  <c r="M987" i="12"/>
  <c r="L987" i="12"/>
  <c r="K987" i="12"/>
  <c r="J987" i="12"/>
  <c r="I987" i="12"/>
  <c r="H987" i="12"/>
  <c r="G987" i="12"/>
  <c r="F987" i="12"/>
  <c r="E987" i="12"/>
  <c r="D987" i="12"/>
  <c r="C987" i="12"/>
  <c r="AC986" i="12"/>
  <c r="AB986" i="12"/>
  <c r="AA986" i="12"/>
  <c r="Z986" i="12"/>
  <c r="Y986" i="12"/>
  <c r="X986" i="12"/>
  <c r="W986" i="12"/>
  <c r="V986" i="12"/>
  <c r="U986" i="12"/>
  <c r="T986" i="12"/>
  <c r="S986" i="12"/>
  <c r="R986" i="12"/>
  <c r="Q986" i="12"/>
  <c r="P986" i="12"/>
  <c r="O986" i="12"/>
  <c r="N986" i="12"/>
  <c r="M986" i="12"/>
  <c r="L986" i="12"/>
  <c r="K986" i="12"/>
  <c r="J986" i="12"/>
  <c r="I986" i="12"/>
  <c r="H986" i="12"/>
  <c r="G986" i="12"/>
  <c r="F986" i="12"/>
  <c r="E986" i="12"/>
  <c r="D986" i="12"/>
  <c r="C986" i="12"/>
  <c r="AC985" i="12"/>
  <c r="AB985" i="12"/>
  <c r="AA985" i="12"/>
  <c r="Z985" i="12"/>
  <c r="Y985" i="12"/>
  <c r="X985" i="12"/>
  <c r="W985" i="12"/>
  <c r="V985" i="12"/>
  <c r="U985" i="12"/>
  <c r="T985" i="12"/>
  <c r="S985" i="12"/>
  <c r="R985" i="12"/>
  <c r="Q985" i="12"/>
  <c r="P985" i="12"/>
  <c r="O985" i="12"/>
  <c r="N985" i="12"/>
  <c r="M985" i="12"/>
  <c r="L985" i="12"/>
  <c r="K985" i="12"/>
  <c r="J985" i="12"/>
  <c r="I985" i="12"/>
  <c r="H985" i="12"/>
  <c r="G985" i="12"/>
  <c r="F985" i="12"/>
  <c r="E985" i="12"/>
  <c r="D985" i="12"/>
  <c r="C985" i="12"/>
  <c r="AC984" i="12"/>
  <c r="AB984" i="12"/>
  <c r="AA984" i="12"/>
  <c r="Z984" i="12"/>
  <c r="Y984" i="12"/>
  <c r="X984" i="12"/>
  <c r="W984" i="12"/>
  <c r="V984" i="12"/>
  <c r="U984" i="12"/>
  <c r="T984" i="12"/>
  <c r="S984" i="12"/>
  <c r="R984" i="12"/>
  <c r="Q984" i="12"/>
  <c r="P984" i="12"/>
  <c r="O984" i="12"/>
  <c r="N984" i="12"/>
  <c r="M984" i="12"/>
  <c r="L984" i="12"/>
  <c r="K984" i="12"/>
  <c r="J984" i="12"/>
  <c r="I984" i="12"/>
  <c r="H984" i="12"/>
  <c r="G984" i="12"/>
  <c r="F984" i="12"/>
  <c r="E984" i="12"/>
  <c r="D984" i="12"/>
  <c r="C984" i="12"/>
  <c r="AC983" i="12"/>
  <c r="AB983" i="12"/>
  <c r="AA983" i="12"/>
  <c r="Z983" i="12"/>
  <c r="Y983" i="12"/>
  <c r="X983" i="12"/>
  <c r="W983" i="12"/>
  <c r="V983" i="12"/>
  <c r="U983" i="12"/>
  <c r="T983" i="12"/>
  <c r="S983" i="12"/>
  <c r="R983" i="12"/>
  <c r="Q983" i="12"/>
  <c r="P983" i="12"/>
  <c r="O983" i="12"/>
  <c r="N983" i="12"/>
  <c r="M983" i="12"/>
  <c r="L983" i="12"/>
  <c r="K983" i="12"/>
  <c r="J983" i="12"/>
  <c r="I983" i="12"/>
  <c r="H983" i="12"/>
  <c r="G983" i="12"/>
  <c r="F983" i="12"/>
  <c r="E983" i="12"/>
  <c r="D983" i="12"/>
  <c r="C983" i="12"/>
  <c r="AC982" i="12"/>
  <c r="AB982" i="12"/>
  <c r="AA982" i="12"/>
  <c r="Z982" i="12"/>
  <c r="Y982" i="12"/>
  <c r="X982" i="12"/>
  <c r="W982" i="12"/>
  <c r="V982" i="12"/>
  <c r="U982" i="12"/>
  <c r="T982" i="12"/>
  <c r="S982" i="12"/>
  <c r="R982" i="12"/>
  <c r="Q982" i="12"/>
  <c r="P982" i="12"/>
  <c r="O982" i="12"/>
  <c r="N982" i="12"/>
  <c r="M982" i="12"/>
  <c r="L982" i="12"/>
  <c r="K982" i="12"/>
  <c r="J982" i="12"/>
  <c r="I982" i="12"/>
  <c r="H982" i="12"/>
  <c r="G982" i="12"/>
  <c r="F982" i="12"/>
  <c r="E982" i="12"/>
  <c r="D982" i="12"/>
  <c r="C982" i="12"/>
  <c r="AC981" i="12"/>
  <c r="AB981" i="12"/>
  <c r="AA981" i="12"/>
  <c r="Z981" i="12"/>
  <c r="Y981" i="12"/>
  <c r="X981" i="12"/>
  <c r="W981" i="12"/>
  <c r="V981" i="12"/>
  <c r="U981" i="12"/>
  <c r="T981" i="12"/>
  <c r="S981" i="12"/>
  <c r="R981" i="12"/>
  <c r="Q981" i="12"/>
  <c r="P981" i="12"/>
  <c r="O981" i="12"/>
  <c r="N981" i="12"/>
  <c r="M981" i="12"/>
  <c r="L981" i="12"/>
  <c r="K981" i="12"/>
  <c r="J981" i="12"/>
  <c r="I981" i="12"/>
  <c r="H981" i="12"/>
  <c r="G981" i="12"/>
  <c r="F981" i="12"/>
  <c r="E981" i="12"/>
  <c r="D981" i="12"/>
  <c r="C981" i="12"/>
  <c r="AC980" i="12"/>
  <c r="AB980" i="12"/>
  <c r="AA980" i="12"/>
  <c r="Z980" i="12"/>
  <c r="Y980" i="12"/>
  <c r="X980" i="12"/>
  <c r="W980" i="12"/>
  <c r="V980" i="12"/>
  <c r="U980" i="12"/>
  <c r="T980" i="12"/>
  <c r="S980" i="12"/>
  <c r="R980" i="12"/>
  <c r="Q980" i="12"/>
  <c r="P980" i="12"/>
  <c r="O980" i="12"/>
  <c r="N980" i="12"/>
  <c r="M980" i="12"/>
  <c r="L980" i="12"/>
  <c r="K980" i="12"/>
  <c r="J980" i="12"/>
  <c r="I980" i="12"/>
  <c r="H980" i="12"/>
  <c r="G980" i="12"/>
  <c r="F980" i="12"/>
  <c r="E980" i="12"/>
  <c r="D980" i="12"/>
  <c r="C980" i="12"/>
  <c r="AC979" i="12"/>
  <c r="AB979" i="12"/>
  <c r="AA979" i="12"/>
  <c r="Z979" i="12"/>
  <c r="Y979" i="12"/>
  <c r="X979" i="12"/>
  <c r="W979" i="12"/>
  <c r="V979" i="12"/>
  <c r="U979" i="12"/>
  <c r="T979" i="12"/>
  <c r="S979" i="12"/>
  <c r="R979" i="12"/>
  <c r="Q979" i="12"/>
  <c r="P979" i="12"/>
  <c r="O979" i="12"/>
  <c r="N979" i="12"/>
  <c r="M979" i="12"/>
  <c r="L979" i="12"/>
  <c r="K979" i="12"/>
  <c r="J979" i="12"/>
  <c r="I979" i="12"/>
  <c r="H979" i="12"/>
  <c r="G979" i="12"/>
  <c r="F979" i="12"/>
  <c r="E979" i="12"/>
  <c r="D979" i="12"/>
  <c r="C979" i="12"/>
  <c r="AC978" i="12"/>
  <c r="AB978" i="12"/>
  <c r="AA978" i="12"/>
  <c r="Z978" i="12"/>
  <c r="Y978" i="12"/>
  <c r="X978" i="12"/>
  <c r="W978" i="12"/>
  <c r="V978" i="12"/>
  <c r="U978" i="12"/>
  <c r="T978" i="12"/>
  <c r="S978" i="12"/>
  <c r="R978" i="12"/>
  <c r="Q978" i="12"/>
  <c r="P978" i="12"/>
  <c r="O978" i="12"/>
  <c r="N978" i="12"/>
  <c r="M978" i="12"/>
  <c r="L978" i="12"/>
  <c r="K978" i="12"/>
  <c r="J978" i="12"/>
  <c r="I978" i="12"/>
  <c r="H978" i="12"/>
  <c r="G978" i="12"/>
  <c r="F978" i="12"/>
  <c r="E978" i="12"/>
  <c r="D978" i="12"/>
  <c r="C978" i="12"/>
  <c r="AC977" i="12"/>
  <c r="AB977" i="12"/>
  <c r="AA977" i="12"/>
  <c r="Z977" i="12"/>
  <c r="Y977" i="12"/>
  <c r="X977" i="12"/>
  <c r="W977" i="12"/>
  <c r="V977" i="12"/>
  <c r="U977" i="12"/>
  <c r="T977" i="12"/>
  <c r="S977" i="12"/>
  <c r="R977" i="12"/>
  <c r="Q977" i="12"/>
  <c r="P977" i="12"/>
  <c r="O977" i="12"/>
  <c r="N977" i="12"/>
  <c r="M977" i="12"/>
  <c r="L977" i="12"/>
  <c r="K977" i="12"/>
  <c r="J977" i="12"/>
  <c r="I977" i="12"/>
  <c r="H977" i="12"/>
  <c r="G977" i="12"/>
  <c r="F977" i="12"/>
  <c r="E977" i="12"/>
  <c r="D977" i="12"/>
  <c r="C977" i="12"/>
  <c r="AC976" i="12"/>
  <c r="AB976" i="12"/>
  <c r="AA976" i="12"/>
  <c r="Z976" i="12"/>
  <c r="Y976" i="12"/>
  <c r="X976" i="12"/>
  <c r="W976" i="12"/>
  <c r="V976" i="12"/>
  <c r="U976" i="12"/>
  <c r="T976" i="12"/>
  <c r="S976" i="12"/>
  <c r="R976" i="12"/>
  <c r="Q976" i="12"/>
  <c r="P976" i="12"/>
  <c r="O976" i="12"/>
  <c r="N976" i="12"/>
  <c r="M976" i="12"/>
  <c r="L976" i="12"/>
  <c r="K976" i="12"/>
  <c r="J976" i="12"/>
  <c r="I976" i="12"/>
  <c r="H976" i="12"/>
  <c r="G976" i="12"/>
  <c r="F976" i="12"/>
  <c r="E976" i="12"/>
  <c r="D976" i="12"/>
  <c r="C976" i="12"/>
  <c r="AC975" i="12"/>
  <c r="AB975" i="12"/>
  <c r="AA975" i="12"/>
  <c r="Z975" i="12"/>
  <c r="Y975" i="12"/>
  <c r="X975" i="12"/>
  <c r="W975" i="12"/>
  <c r="V975" i="12"/>
  <c r="U975" i="12"/>
  <c r="T975" i="12"/>
  <c r="S975" i="12"/>
  <c r="R975" i="12"/>
  <c r="Q975" i="12"/>
  <c r="P975" i="12"/>
  <c r="O975" i="12"/>
  <c r="N975" i="12"/>
  <c r="M975" i="12"/>
  <c r="L975" i="12"/>
  <c r="K975" i="12"/>
  <c r="J975" i="12"/>
  <c r="I975" i="12"/>
  <c r="H975" i="12"/>
  <c r="G975" i="12"/>
  <c r="F975" i="12"/>
  <c r="E975" i="12"/>
  <c r="D975" i="12"/>
  <c r="C975" i="12"/>
  <c r="AC974" i="12"/>
  <c r="AB974" i="12"/>
  <c r="AA974" i="12"/>
  <c r="Z974" i="12"/>
  <c r="Y974" i="12"/>
  <c r="X974" i="12"/>
  <c r="W974" i="12"/>
  <c r="V974" i="12"/>
  <c r="U974" i="12"/>
  <c r="T974" i="12"/>
  <c r="S974" i="12"/>
  <c r="R974" i="12"/>
  <c r="Q974" i="12"/>
  <c r="P974" i="12"/>
  <c r="O974" i="12"/>
  <c r="N974" i="12"/>
  <c r="M974" i="12"/>
  <c r="L974" i="12"/>
  <c r="K974" i="12"/>
  <c r="J974" i="12"/>
  <c r="I974" i="12"/>
  <c r="H974" i="12"/>
  <c r="G974" i="12"/>
  <c r="F974" i="12"/>
  <c r="E974" i="12"/>
  <c r="D974" i="12"/>
  <c r="C974" i="12"/>
  <c r="AC973" i="12"/>
  <c r="AB973" i="12"/>
  <c r="AA973" i="12"/>
  <c r="Z973" i="12"/>
  <c r="Y973" i="12"/>
  <c r="X973" i="12"/>
  <c r="W973" i="12"/>
  <c r="V973" i="12"/>
  <c r="U973" i="12"/>
  <c r="T973" i="12"/>
  <c r="S973" i="12"/>
  <c r="R973" i="12"/>
  <c r="Q973" i="12"/>
  <c r="P973" i="12"/>
  <c r="O973" i="12"/>
  <c r="N973" i="12"/>
  <c r="M973" i="12"/>
  <c r="L973" i="12"/>
  <c r="K973" i="12"/>
  <c r="J973" i="12"/>
  <c r="I973" i="12"/>
  <c r="H973" i="12"/>
  <c r="G973" i="12"/>
  <c r="F973" i="12"/>
  <c r="E973" i="12"/>
  <c r="D973" i="12"/>
  <c r="C973" i="12"/>
  <c r="AC972" i="12"/>
  <c r="AB972" i="12"/>
  <c r="AA972" i="12"/>
  <c r="Z972" i="12"/>
  <c r="Y972" i="12"/>
  <c r="X972" i="12"/>
  <c r="W972" i="12"/>
  <c r="V972" i="12"/>
  <c r="U972" i="12"/>
  <c r="T972" i="12"/>
  <c r="S972" i="12"/>
  <c r="R972" i="12"/>
  <c r="Q972" i="12"/>
  <c r="P972" i="12"/>
  <c r="O972" i="12"/>
  <c r="N972" i="12"/>
  <c r="M972" i="12"/>
  <c r="L972" i="12"/>
  <c r="K972" i="12"/>
  <c r="J972" i="12"/>
  <c r="I972" i="12"/>
  <c r="H972" i="12"/>
  <c r="G972" i="12"/>
  <c r="F972" i="12"/>
  <c r="E972" i="12"/>
  <c r="D972" i="12"/>
  <c r="C972" i="12"/>
  <c r="AC971" i="12"/>
  <c r="AB971" i="12"/>
  <c r="AA971" i="12"/>
  <c r="Z971" i="12"/>
  <c r="Y971" i="12"/>
  <c r="X971" i="12"/>
  <c r="W971" i="12"/>
  <c r="V971" i="12"/>
  <c r="U971" i="12"/>
  <c r="T971" i="12"/>
  <c r="S971" i="12"/>
  <c r="R971" i="12"/>
  <c r="Q971" i="12"/>
  <c r="P971" i="12"/>
  <c r="O971" i="12"/>
  <c r="N971" i="12"/>
  <c r="M971" i="12"/>
  <c r="L971" i="12"/>
  <c r="K971" i="12"/>
  <c r="J971" i="12"/>
  <c r="I971" i="12"/>
  <c r="H971" i="12"/>
  <c r="G971" i="12"/>
  <c r="F971" i="12"/>
  <c r="E971" i="12"/>
  <c r="D971" i="12"/>
  <c r="C971" i="12"/>
  <c r="AC970" i="12"/>
  <c r="AB970" i="12"/>
  <c r="AA970" i="12"/>
  <c r="Z970" i="12"/>
  <c r="Y970" i="12"/>
  <c r="X970" i="12"/>
  <c r="W970" i="12"/>
  <c r="V970" i="12"/>
  <c r="U970" i="12"/>
  <c r="T970" i="12"/>
  <c r="S970" i="12"/>
  <c r="R970" i="12"/>
  <c r="Q970" i="12"/>
  <c r="P970" i="12"/>
  <c r="O970" i="12"/>
  <c r="N970" i="12"/>
  <c r="M970" i="12"/>
  <c r="L970" i="12"/>
  <c r="K970" i="12"/>
  <c r="J970" i="12"/>
  <c r="I970" i="12"/>
  <c r="H970" i="12"/>
  <c r="G970" i="12"/>
  <c r="F970" i="12"/>
  <c r="E970" i="12"/>
  <c r="D970" i="12"/>
  <c r="C970" i="12"/>
  <c r="AC969" i="12"/>
  <c r="AB969" i="12"/>
  <c r="AA969" i="12"/>
  <c r="Z969" i="12"/>
  <c r="Y969" i="12"/>
  <c r="X969" i="12"/>
  <c r="W969" i="12"/>
  <c r="V969" i="12"/>
  <c r="U969" i="12"/>
  <c r="T969" i="12"/>
  <c r="S969" i="12"/>
  <c r="R969" i="12"/>
  <c r="Q969" i="12"/>
  <c r="P969" i="12"/>
  <c r="O969" i="12"/>
  <c r="N969" i="12"/>
  <c r="M969" i="12"/>
  <c r="L969" i="12"/>
  <c r="K969" i="12"/>
  <c r="J969" i="12"/>
  <c r="I969" i="12"/>
  <c r="H969" i="12"/>
  <c r="G969" i="12"/>
  <c r="F969" i="12"/>
  <c r="E969" i="12"/>
  <c r="D969" i="12"/>
  <c r="C969" i="12"/>
  <c r="AC968" i="12"/>
  <c r="AB968" i="12"/>
  <c r="AA968" i="12"/>
  <c r="Z968" i="12"/>
  <c r="Y968" i="12"/>
  <c r="X968" i="12"/>
  <c r="W968" i="12"/>
  <c r="V968" i="12"/>
  <c r="U968" i="12"/>
  <c r="T968" i="12"/>
  <c r="S968" i="12"/>
  <c r="R968" i="12"/>
  <c r="Q968" i="12"/>
  <c r="P968" i="12"/>
  <c r="O968" i="12"/>
  <c r="N968" i="12"/>
  <c r="M968" i="12"/>
  <c r="L968" i="12"/>
  <c r="K968" i="12"/>
  <c r="J968" i="12"/>
  <c r="I968" i="12"/>
  <c r="H968" i="12"/>
  <c r="G968" i="12"/>
  <c r="F968" i="12"/>
  <c r="E968" i="12"/>
  <c r="D968" i="12"/>
  <c r="C968" i="12"/>
  <c r="AC967" i="12"/>
  <c r="AB967" i="12"/>
  <c r="AA967" i="12"/>
  <c r="Z967" i="12"/>
  <c r="Y967" i="12"/>
  <c r="X967" i="12"/>
  <c r="W967" i="12"/>
  <c r="V967" i="12"/>
  <c r="U967" i="12"/>
  <c r="T967" i="12"/>
  <c r="S967" i="12"/>
  <c r="R967" i="12"/>
  <c r="Q967" i="12"/>
  <c r="P967" i="12"/>
  <c r="O967" i="12"/>
  <c r="N967" i="12"/>
  <c r="M967" i="12"/>
  <c r="L967" i="12"/>
  <c r="K967" i="12"/>
  <c r="J967" i="12"/>
  <c r="I967" i="12"/>
  <c r="H967" i="12"/>
  <c r="G967" i="12"/>
  <c r="F967" i="12"/>
  <c r="E967" i="12"/>
  <c r="D967" i="12"/>
  <c r="C967" i="12"/>
  <c r="AC966" i="12"/>
  <c r="AB966" i="12"/>
  <c r="AA966" i="12"/>
  <c r="Z966" i="12"/>
  <c r="Y966" i="12"/>
  <c r="X966" i="12"/>
  <c r="W966" i="12"/>
  <c r="V966" i="12"/>
  <c r="U966" i="12"/>
  <c r="T966" i="12"/>
  <c r="S966" i="12"/>
  <c r="R966" i="12"/>
  <c r="Q966" i="12"/>
  <c r="P966" i="12"/>
  <c r="O966" i="12"/>
  <c r="N966" i="12"/>
  <c r="M966" i="12"/>
  <c r="L966" i="12"/>
  <c r="K966" i="12"/>
  <c r="J966" i="12"/>
  <c r="I966" i="12"/>
  <c r="H966" i="12"/>
  <c r="G966" i="12"/>
  <c r="F966" i="12"/>
  <c r="E966" i="12"/>
  <c r="D966" i="12"/>
  <c r="C966" i="12"/>
  <c r="AC965" i="12"/>
  <c r="AB965" i="12"/>
  <c r="AA965" i="12"/>
  <c r="Z965" i="12"/>
  <c r="Y965" i="12"/>
  <c r="X965" i="12"/>
  <c r="W965" i="12"/>
  <c r="V965" i="12"/>
  <c r="U965" i="12"/>
  <c r="T965" i="12"/>
  <c r="S965" i="12"/>
  <c r="R965" i="12"/>
  <c r="Q965" i="12"/>
  <c r="P965" i="12"/>
  <c r="O965" i="12"/>
  <c r="N965" i="12"/>
  <c r="M965" i="12"/>
  <c r="L965" i="12"/>
  <c r="K965" i="12"/>
  <c r="J965" i="12"/>
  <c r="I965" i="12"/>
  <c r="H965" i="12"/>
  <c r="G965" i="12"/>
  <c r="F965" i="12"/>
  <c r="E965" i="12"/>
  <c r="D965" i="12"/>
  <c r="C965" i="12"/>
  <c r="AC964" i="12"/>
  <c r="AB964" i="12"/>
  <c r="AA964" i="12"/>
  <c r="Z964" i="12"/>
  <c r="Y964" i="12"/>
  <c r="X964" i="12"/>
  <c r="W964" i="12"/>
  <c r="V964" i="12"/>
  <c r="U964" i="12"/>
  <c r="T964" i="12"/>
  <c r="S964" i="12"/>
  <c r="R964" i="12"/>
  <c r="Q964" i="12"/>
  <c r="P964" i="12"/>
  <c r="O964" i="12"/>
  <c r="N964" i="12"/>
  <c r="M964" i="12"/>
  <c r="L964" i="12"/>
  <c r="K964" i="12"/>
  <c r="J964" i="12"/>
  <c r="I964" i="12"/>
  <c r="H964" i="12"/>
  <c r="G964" i="12"/>
  <c r="F964" i="12"/>
  <c r="E964" i="12"/>
  <c r="D964" i="12"/>
  <c r="C964" i="12"/>
  <c r="AC963" i="12"/>
  <c r="AB963" i="12"/>
  <c r="AA963" i="12"/>
  <c r="Z963" i="12"/>
  <c r="Y963" i="12"/>
  <c r="X963" i="12"/>
  <c r="W963" i="12"/>
  <c r="V963" i="12"/>
  <c r="U963" i="12"/>
  <c r="T963" i="12"/>
  <c r="S963" i="12"/>
  <c r="R963" i="12"/>
  <c r="Q963" i="12"/>
  <c r="P963" i="12"/>
  <c r="O963" i="12"/>
  <c r="N963" i="12"/>
  <c r="M963" i="12"/>
  <c r="L963" i="12"/>
  <c r="K963" i="12"/>
  <c r="J963" i="12"/>
  <c r="I963" i="12"/>
  <c r="H963" i="12"/>
  <c r="G963" i="12"/>
  <c r="F963" i="12"/>
  <c r="E963" i="12"/>
  <c r="D963" i="12"/>
  <c r="C963" i="12"/>
  <c r="AC962" i="12"/>
  <c r="AB962" i="12"/>
  <c r="AA962" i="12"/>
  <c r="Z962" i="12"/>
  <c r="Y962" i="12"/>
  <c r="X962" i="12"/>
  <c r="W962" i="12"/>
  <c r="V962" i="12"/>
  <c r="U962" i="12"/>
  <c r="T962" i="12"/>
  <c r="S962" i="12"/>
  <c r="R962" i="12"/>
  <c r="Q962" i="12"/>
  <c r="P962" i="12"/>
  <c r="O962" i="12"/>
  <c r="N962" i="12"/>
  <c r="M962" i="12"/>
  <c r="L962" i="12"/>
  <c r="K962" i="12"/>
  <c r="J962" i="12"/>
  <c r="I962" i="12"/>
  <c r="H962" i="12"/>
  <c r="G962" i="12"/>
  <c r="F962" i="12"/>
  <c r="E962" i="12"/>
  <c r="D962" i="12"/>
  <c r="C962" i="12"/>
  <c r="AC961" i="12"/>
  <c r="AB961" i="12"/>
  <c r="AA961" i="12"/>
  <c r="Z961" i="12"/>
  <c r="Y961" i="12"/>
  <c r="X961" i="12"/>
  <c r="W961" i="12"/>
  <c r="V961" i="12"/>
  <c r="U961" i="12"/>
  <c r="T961" i="12"/>
  <c r="S961" i="12"/>
  <c r="R961" i="12"/>
  <c r="Q961" i="12"/>
  <c r="P961" i="12"/>
  <c r="O961" i="12"/>
  <c r="N961" i="12"/>
  <c r="M961" i="12"/>
  <c r="L961" i="12"/>
  <c r="K961" i="12"/>
  <c r="J961" i="12"/>
  <c r="I961" i="12"/>
  <c r="H961" i="12"/>
  <c r="G961" i="12"/>
  <c r="F961" i="12"/>
  <c r="E961" i="12"/>
  <c r="D961" i="12"/>
  <c r="C961" i="12"/>
  <c r="AC960" i="12"/>
  <c r="AB960" i="12"/>
  <c r="AA960" i="12"/>
  <c r="Z960" i="12"/>
  <c r="Y960" i="12"/>
  <c r="X960" i="12"/>
  <c r="W960" i="12"/>
  <c r="V960" i="12"/>
  <c r="U960" i="12"/>
  <c r="T960" i="12"/>
  <c r="S960" i="12"/>
  <c r="R960" i="12"/>
  <c r="Q960" i="12"/>
  <c r="P960" i="12"/>
  <c r="O960" i="12"/>
  <c r="N960" i="12"/>
  <c r="M960" i="12"/>
  <c r="L960" i="12"/>
  <c r="K960" i="12"/>
  <c r="J960" i="12"/>
  <c r="I960" i="12"/>
  <c r="H960" i="12"/>
  <c r="G960" i="12"/>
  <c r="F960" i="12"/>
  <c r="E960" i="12"/>
  <c r="D960" i="12"/>
  <c r="C960" i="12"/>
  <c r="AC959" i="12"/>
  <c r="AB959" i="12"/>
  <c r="AA959" i="12"/>
  <c r="Z959" i="12"/>
  <c r="Y959" i="12"/>
  <c r="X959" i="12"/>
  <c r="W959" i="12"/>
  <c r="V959" i="12"/>
  <c r="U959" i="12"/>
  <c r="T959" i="12"/>
  <c r="S959" i="12"/>
  <c r="R959" i="12"/>
  <c r="Q959" i="12"/>
  <c r="P959" i="12"/>
  <c r="O959" i="12"/>
  <c r="N959" i="12"/>
  <c r="M959" i="12"/>
  <c r="L959" i="12"/>
  <c r="K959" i="12"/>
  <c r="J959" i="12"/>
  <c r="I959" i="12"/>
  <c r="H959" i="12"/>
  <c r="G959" i="12"/>
  <c r="F959" i="12"/>
  <c r="E959" i="12"/>
  <c r="D959" i="12"/>
  <c r="C959" i="12"/>
  <c r="AC958" i="12"/>
  <c r="AB958" i="12"/>
  <c r="AA958" i="12"/>
  <c r="Z958" i="12"/>
  <c r="Y958" i="12"/>
  <c r="X958" i="12"/>
  <c r="W958" i="12"/>
  <c r="V958" i="12"/>
  <c r="U958" i="12"/>
  <c r="T958" i="12"/>
  <c r="S958" i="12"/>
  <c r="R958" i="12"/>
  <c r="Q958" i="12"/>
  <c r="P958" i="12"/>
  <c r="O958" i="12"/>
  <c r="N958" i="12"/>
  <c r="M958" i="12"/>
  <c r="L958" i="12"/>
  <c r="K958" i="12"/>
  <c r="J958" i="12"/>
  <c r="I958" i="12"/>
  <c r="H958" i="12"/>
  <c r="G958" i="12"/>
  <c r="F958" i="12"/>
  <c r="E958" i="12"/>
  <c r="D958" i="12"/>
  <c r="C958" i="12"/>
  <c r="AC957" i="12"/>
  <c r="AB957" i="12"/>
  <c r="AA957" i="12"/>
  <c r="Z957" i="12"/>
  <c r="Y957" i="12"/>
  <c r="X957" i="12"/>
  <c r="W957" i="12"/>
  <c r="V957" i="12"/>
  <c r="U957" i="12"/>
  <c r="T957" i="12"/>
  <c r="S957" i="12"/>
  <c r="R957" i="12"/>
  <c r="Q957" i="12"/>
  <c r="P957" i="12"/>
  <c r="O957" i="12"/>
  <c r="N957" i="12"/>
  <c r="M957" i="12"/>
  <c r="L957" i="12"/>
  <c r="K957" i="12"/>
  <c r="J957" i="12"/>
  <c r="I957" i="12"/>
  <c r="H957" i="12"/>
  <c r="G957" i="12"/>
  <c r="F957" i="12"/>
  <c r="E957" i="12"/>
  <c r="D957" i="12"/>
  <c r="C957" i="12"/>
  <c r="AC956" i="12"/>
  <c r="AB956" i="12"/>
  <c r="AA956" i="12"/>
  <c r="Z956" i="12"/>
  <c r="Y956" i="12"/>
  <c r="X956" i="12"/>
  <c r="W956" i="12"/>
  <c r="V956" i="12"/>
  <c r="U956" i="12"/>
  <c r="T956" i="12"/>
  <c r="S956" i="12"/>
  <c r="R956" i="12"/>
  <c r="Q956" i="12"/>
  <c r="P956" i="12"/>
  <c r="O956" i="12"/>
  <c r="N956" i="12"/>
  <c r="M956" i="12"/>
  <c r="L956" i="12"/>
  <c r="K956" i="12"/>
  <c r="J956" i="12"/>
  <c r="I956" i="12"/>
  <c r="H956" i="12"/>
  <c r="G956" i="12"/>
  <c r="F956" i="12"/>
  <c r="E956" i="12"/>
  <c r="D956" i="12"/>
  <c r="C956" i="12"/>
  <c r="AC955" i="12"/>
  <c r="AB955" i="12"/>
  <c r="AA955" i="12"/>
  <c r="Z955" i="12"/>
  <c r="Y955" i="12"/>
  <c r="X955" i="12"/>
  <c r="W955" i="12"/>
  <c r="V955" i="12"/>
  <c r="U955" i="12"/>
  <c r="T955" i="12"/>
  <c r="S955" i="12"/>
  <c r="R955" i="12"/>
  <c r="Q955" i="12"/>
  <c r="P955" i="12"/>
  <c r="O955" i="12"/>
  <c r="N955" i="12"/>
  <c r="M955" i="12"/>
  <c r="L955" i="12"/>
  <c r="K955" i="12"/>
  <c r="J955" i="12"/>
  <c r="I955" i="12"/>
  <c r="H955" i="12"/>
  <c r="G955" i="12"/>
  <c r="F955" i="12"/>
  <c r="E955" i="12"/>
  <c r="D955" i="12"/>
  <c r="C955" i="12"/>
  <c r="AC954" i="12"/>
  <c r="AB954" i="12"/>
  <c r="AA954" i="12"/>
  <c r="Z954" i="12"/>
  <c r="Y954" i="12"/>
  <c r="X954" i="12"/>
  <c r="W954" i="12"/>
  <c r="V954" i="12"/>
  <c r="U954" i="12"/>
  <c r="T954" i="12"/>
  <c r="S954" i="12"/>
  <c r="R954" i="12"/>
  <c r="Q954" i="12"/>
  <c r="P954" i="12"/>
  <c r="O954" i="12"/>
  <c r="N954" i="12"/>
  <c r="M954" i="12"/>
  <c r="L954" i="12"/>
  <c r="K954" i="12"/>
  <c r="J954" i="12"/>
  <c r="I954" i="12"/>
  <c r="H954" i="12"/>
  <c r="G954" i="12"/>
  <c r="F954" i="12"/>
  <c r="E954" i="12"/>
  <c r="D954" i="12"/>
  <c r="C954" i="12"/>
  <c r="AC947" i="12"/>
  <c r="AB947" i="12"/>
  <c r="AA947" i="12"/>
  <c r="Z947" i="12"/>
  <c r="Y947" i="12"/>
  <c r="X947" i="12"/>
  <c r="W947" i="12"/>
  <c r="V947" i="12"/>
  <c r="U947" i="12"/>
  <c r="T947" i="12"/>
  <c r="S947" i="12"/>
  <c r="R947" i="12"/>
  <c r="Q947" i="12"/>
  <c r="P947" i="12"/>
  <c r="O947" i="12"/>
  <c r="N947" i="12"/>
  <c r="M947" i="12"/>
  <c r="L947" i="12"/>
  <c r="K947" i="12"/>
  <c r="J947" i="12"/>
  <c r="I947" i="12"/>
  <c r="H947" i="12"/>
  <c r="G947" i="12"/>
  <c r="F947" i="12"/>
  <c r="E947" i="12"/>
  <c r="D947" i="12"/>
  <c r="C947" i="12"/>
  <c r="AC946" i="12"/>
  <c r="AB946" i="12"/>
  <c r="AA946" i="12"/>
  <c r="Z946" i="12"/>
  <c r="Y946" i="12"/>
  <c r="X946" i="12"/>
  <c r="W946" i="12"/>
  <c r="V946" i="12"/>
  <c r="U946" i="12"/>
  <c r="T946" i="12"/>
  <c r="S946" i="12"/>
  <c r="R946" i="12"/>
  <c r="Q946" i="12"/>
  <c r="P946" i="12"/>
  <c r="O946" i="12"/>
  <c r="N946" i="12"/>
  <c r="M946" i="12"/>
  <c r="L946" i="12"/>
  <c r="K946" i="12"/>
  <c r="J946" i="12"/>
  <c r="I946" i="12"/>
  <c r="H946" i="12"/>
  <c r="G946" i="12"/>
  <c r="F946" i="12"/>
  <c r="E946" i="12"/>
  <c r="D946" i="12"/>
  <c r="C946" i="12"/>
  <c r="AC945" i="12"/>
  <c r="AB945" i="12"/>
  <c r="AA945" i="12"/>
  <c r="Z945" i="12"/>
  <c r="Y945" i="12"/>
  <c r="X945" i="12"/>
  <c r="W945" i="12"/>
  <c r="V945" i="12"/>
  <c r="U945" i="12"/>
  <c r="T945" i="12"/>
  <c r="S945" i="12"/>
  <c r="R945" i="12"/>
  <c r="Q945" i="12"/>
  <c r="P945" i="12"/>
  <c r="O945" i="12"/>
  <c r="N945" i="12"/>
  <c r="M945" i="12"/>
  <c r="L945" i="12"/>
  <c r="K945" i="12"/>
  <c r="J945" i="12"/>
  <c r="I945" i="12"/>
  <c r="H945" i="12"/>
  <c r="G945" i="12"/>
  <c r="F945" i="12"/>
  <c r="E945" i="12"/>
  <c r="D945" i="12"/>
  <c r="C945" i="12"/>
  <c r="AC944" i="12"/>
  <c r="AB944" i="12"/>
  <c r="AA944" i="12"/>
  <c r="Z944" i="12"/>
  <c r="Y944" i="12"/>
  <c r="X944" i="12"/>
  <c r="W944" i="12"/>
  <c r="V944" i="12"/>
  <c r="U944" i="12"/>
  <c r="T944" i="12"/>
  <c r="S944" i="12"/>
  <c r="R944" i="12"/>
  <c r="Q944" i="12"/>
  <c r="P944" i="12"/>
  <c r="O944" i="12"/>
  <c r="N944" i="12"/>
  <c r="M944" i="12"/>
  <c r="L944" i="12"/>
  <c r="K944" i="12"/>
  <c r="J944" i="12"/>
  <c r="I944" i="12"/>
  <c r="H944" i="12"/>
  <c r="G944" i="12"/>
  <c r="F944" i="12"/>
  <c r="E944" i="12"/>
  <c r="D944" i="12"/>
  <c r="C944" i="12"/>
  <c r="AC943" i="12"/>
  <c r="AB943" i="12"/>
  <c r="AA943" i="12"/>
  <c r="Z943" i="12"/>
  <c r="Y943" i="12"/>
  <c r="X943" i="12"/>
  <c r="W943" i="12"/>
  <c r="V943" i="12"/>
  <c r="U943" i="12"/>
  <c r="T943" i="12"/>
  <c r="S943" i="12"/>
  <c r="R943" i="12"/>
  <c r="Q943" i="12"/>
  <c r="P943" i="12"/>
  <c r="O943" i="12"/>
  <c r="N943" i="12"/>
  <c r="M943" i="12"/>
  <c r="L943" i="12"/>
  <c r="K943" i="12"/>
  <c r="J943" i="12"/>
  <c r="I943" i="12"/>
  <c r="H943" i="12"/>
  <c r="G943" i="12"/>
  <c r="F943" i="12"/>
  <c r="E943" i="12"/>
  <c r="D943" i="12"/>
  <c r="C943" i="12"/>
  <c r="AC942" i="12"/>
  <c r="AB942" i="12"/>
  <c r="AA942" i="12"/>
  <c r="Z942" i="12"/>
  <c r="Y942" i="12"/>
  <c r="X942" i="12"/>
  <c r="W942" i="12"/>
  <c r="V942" i="12"/>
  <c r="U942" i="12"/>
  <c r="T942" i="12"/>
  <c r="S942" i="12"/>
  <c r="R942" i="12"/>
  <c r="Q942" i="12"/>
  <c r="P942" i="12"/>
  <c r="O942" i="12"/>
  <c r="N942" i="12"/>
  <c r="M942" i="12"/>
  <c r="L942" i="12"/>
  <c r="K942" i="12"/>
  <c r="J942" i="12"/>
  <c r="I942" i="12"/>
  <c r="H942" i="12"/>
  <c r="G942" i="12"/>
  <c r="F942" i="12"/>
  <c r="E942" i="12"/>
  <c r="D942" i="12"/>
  <c r="C942" i="12"/>
  <c r="AC941" i="12"/>
  <c r="AB941" i="12"/>
  <c r="AA941" i="12"/>
  <c r="Z941" i="12"/>
  <c r="Y941" i="12"/>
  <c r="X941" i="12"/>
  <c r="W941" i="12"/>
  <c r="V941" i="12"/>
  <c r="U941" i="12"/>
  <c r="T941" i="12"/>
  <c r="S941" i="12"/>
  <c r="R941" i="12"/>
  <c r="Q941" i="12"/>
  <c r="P941" i="12"/>
  <c r="O941" i="12"/>
  <c r="N941" i="12"/>
  <c r="M941" i="12"/>
  <c r="L941" i="12"/>
  <c r="K941" i="12"/>
  <c r="J941" i="12"/>
  <c r="I941" i="12"/>
  <c r="H941" i="12"/>
  <c r="G941" i="12"/>
  <c r="F941" i="12"/>
  <c r="E941" i="12"/>
  <c r="D941" i="12"/>
  <c r="C941" i="12"/>
  <c r="AC940" i="12"/>
  <c r="AB940" i="12"/>
  <c r="AA940" i="12"/>
  <c r="Z940" i="12"/>
  <c r="Y940" i="12"/>
  <c r="X940" i="12"/>
  <c r="W940" i="12"/>
  <c r="V940" i="12"/>
  <c r="U940" i="12"/>
  <c r="T940" i="12"/>
  <c r="S940" i="12"/>
  <c r="R940" i="12"/>
  <c r="Q940" i="12"/>
  <c r="P940" i="12"/>
  <c r="O940" i="12"/>
  <c r="N940" i="12"/>
  <c r="M940" i="12"/>
  <c r="L940" i="12"/>
  <c r="K940" i="12"/>
  <c r="J940" i="12"/>
  <c r="I940" i="12"/>
  <c r="H940" i="12"/>
  <c r="G940" i="12"/>
  <c r="F940" i="12"/>
  <c r="E940" i="12"/>
  <c r="D940" i="12"/>
  <c r="C940" i="12"/>
  <c r="AC939" i="12"/>
  <c r="AB939" i="12"/>
  <c r="AA939" i="12"/>
  <c r="Z939" i="12"/>
  <c r="Y939" i="12"/>
  <c r="X939" i="12"/>
  <c r="W939" i="12"/>
  <c r="V939" i="12"/>
  <c r="U939" i="12"/>
  <c r="T939" i="12"/>
  <c r="S939" i="12"/>
  <c r="R939" i="12"/>
  <c r="Q939" i="12"/>
  <c r="P939" i="12"/>
  <c r="O939" i="12"/>
  <c r="N939" i="12"/>
  <c r="M939" i="12"/>
  <c r="L939" i="12"/>
  <c r="K939" i="12"/>
  <c r="J939" i="12"/>
  <c r="I939" i="12"/>
  <c r="H939" i="12"/>
  <c r="G939" i="12"/>
  <c r="F939" i="12"/>
  <c r="E939" i="12"/>
  <c r="D939" i="12"/>
  <c r="C939" i="12"/>
  <c r="AC938" i="12"/>
  <c r="AB938" i="12"/>
  <c r="AA938" i="12"/>
  <c r="Z938" i="12"/>
  <c r="Y938" i="12"/>
  <c r="X938" i="12"/>
  <c r="W938" i="12"/>
  <c r="V938" i="12"/>
  <c r="U938" i="12"/>
  <c r="T938" i="12"/>
  <c r="S938" i="12"/>
  <c r="R938" i="12"/>
  <c r="Q938" i="12"/>
  <c r="P938" i="12"/>
  <c r="O938" i="12"/>
  <c r="N938" i="12"/>
  <c r="M938" i="12"/>
  <c r="L938" i="12"/>
  <c r="K938" i="12"/>
  <c r="J938" i="12"/>
  <c r="I938" i="12"/>
  <c r="H938" i="12"/>
  <c r="G938" i="12"/>
  <c r="F938" i="12"/>
  <c r="E938" i="12"/>
  <c r="D938" i="12"/>
  <c r="C938" i="12"/>
  <c r="AC937" i="12"/>
  <c r="AB937" i="12"/>
  <c r="AA937" i="12"/>
  <c r="Z937" i="12"/>
  <c r="Y937" i="12"/>
  <c r="X937" i="12"/>
  <c r="W937" i="12"/>
  <c r="V937" i="12"/>
  <c r="U937" i="12"/>
  <c r="T937" i="12"/>
  <c r="S937" i="12"/>
  <c r="R937" i="12"/>
  <c r="Q937" i="12"/>
  <c r="P937" i="12"/>
  <c r="O937" i="12"/>
  <c r="N937" i="12"/>
  <c r="M937" i="12"/>
  <c r="L937" i="12"/>
  <c r="K937" i="12"/>
  <c r="J937" i="12"/>
  <c r="I937" i="12"/>
  <c r="H937" i="12"/>
  <c r="G937" i="12"/>
  <c r="F937" i="12"/>
  <c r="E937" i="12"/>
  <c r="D937" i="12"/>
  <c r="C937" i="12"/>
  <c r="AC936" i="12"/>
  <c r="AB936" i="12"/>
  <c r="AA936" i="12"/>
  <c r="Z936" i="12"/>
  <c r="Y936" i="12"/>
  <c r="X936" i="12"/>
  <c r="W936" i="12"/>
  <c r="V936" i="12"/>
  <c r="U936" i="12"/>
  <c r="T936" i="12"/>
  <c r="S936" i="12"/>
  <c r="R936" i="12"/>
  <c r="Q936" i="12"/>
  <c r="P936" i="12"/>
  <c r="O936" i="12"/>
  <c r="N936" i="12"/>
  <c r="M936" i="12"/>
  <c r="L936" i="12"/>
  <c r="K936" i="12"/>
  <c r="J936" i="12"/>
  <c r="I936" i="12"/>
  <c r="H936" i="12"/>
  <c r="G936" i="12"/>
  <c r="F936" i="12"/>
  <c r="E936" i="12"/>
  <c r="D936" i="12"/>
  <c r="C936" i="12"/>
  <c r="AC935" i="12"/>
  <c r="AB935" i="12"/>
  <c r="AA935" i="12"/>
  <c r="Z935" i="12"/>
  <c r="Y935" i="12"/>
  <c r="X935" i="12"/>
  <c r="W935" i="12"/>
  <c r="V935" i="12"/>
  <c r="U935" i="12"/>
  <c r="T935" i="12"/>
  <c r="S935" i="12"/>
  <c r="R935" i="12"/>
  <c r="Q935" i="12"/>
  <c r="P935" i="12"/>
  <c r="O935" i="12"/>
  <c r="N935" i="12"/>
  <c r="M935" i="12"/>
  <c r="L935" i="12"/>
  <c r="K935" i="12"/>
  <c r="J935" i="12"/>
  <c r="I935" i="12"/>
  <c r="H935" i="12"/>
  <c r="G935" i="12"/>
  <c r="F935" i="12"/>
  <c r="E935" i="12"/>
  <c r="D935" i="12"/>
  <c r="C935" i="12"/>
  <c r="AC934" i="12"/>
  <c r="AB934" i="12"/>
  <c r="AA934" i="12"/>
  <c r="Z934" i="12"/>
  <c r="Y934" i="12"/>
  <c r="X934" i="12"/>
  <c r="W934" i="12"/>
  <c r="V934" i="12"/>
  <c r="U934" i="12"/>
  <c r="T934" i="12"/>
  <c r="S934" i="12"/>
  <c r="R934" i="12"/>
  <c r="Q934" i="12"/>
  <c r="P934" i="12"/>
  <c r="O934" i="12"/>
  <c r="N934" i="12"/>
  <c r="M934" i="12"/>
  <c r="L934" i="12"/>
  <c r="K934" i="12"/>
  <c r="J934" i="12"/>
  <c r="I934" i="12"/>
  <c r="H934" i="12"/>
  <c r="G934" i="12"/>
  <c r="F934" i="12"/>
  <c r="E934" i="12"/>
  <c r="D934" i="12"/>
  <c r="C934" i="12"/>
  <c r="AC933" i="12"/>
  <c r="AB933" i="12"/>
  <c r="AA933" i="12"/>
  <c r="Z933" i="12"/>
  <c r="Y933" i="12"/>
  <c r="X933" i="12"/>
  <c r="W933" i="12"/>
  <c r="V933" i="12"/>
  <c r="U933" i="12"/>
  <c r="T933" i="12"/>
  <c r="S933" i="12"/>
  <c r="R933" i="12"/>
  <c r="Q933" i="12"/>
  <c r="P933" i="12"/>
  <c r="O933" i="12"/>
  <c r="N933" i="12"/>
  <c r="M933" i="12"/>
  <c r="L933" i="12"/>
  <c r="K933" i="12"/>
  <c r="J933" i="12"/>
  <c r="I933" i="12"/>
  <c r="H933" i="12"/>
  <c r="G933" i="12"/>
  <c r="F933" i="12"/>
  <c r="E933" i="12"/>
  <c r="D933" i="12"/>
  <c r="C933" i="12"/>
  <c r="AC932" i="12"/>
  <c r="AB932" i="12"/>
  <c r="AA932" i="12"/>
  <c r="Z932" i="12"/>
  <c r="Y932" i="12"/>
  <c r="X932" i="12"/>
  <c r="W932" i="12"/>
  <c r="V932" i="12"/>
  <c r="U932" i="12"/>
  <c r="T932" i="12"/>
  <c r="S932" i="12"/>
  <c r="R932" i="12"/>
  <c r="Q932" i="12"/>
  <c r="P932" i="12"/>
  <c r="O932" i="12"/>
  <c r="N932" i="12"/>
  <c r="M932" i="12"/>
  <c r="L932" i="12"/>
  <c r="K932" i="12"/>
  <c r="J932" i="12"/>
  <c r="I932" i="12"/>
  <c r="H932" i="12"/>
  <c r="G932" i="12"/>
  <c r="F932" i="12"/>
  <c r="E932" i="12"/>
  <c r="D932" i="12"/>
  <c r="C932" i="12"/>
  <c r="AC931" i="12"/>
  <c r="AB931" i="12"/>
  <c r="AA931" i="12"/>
  <c r="Z931" i="12"/>
  <c r="Y931" i="12"/>
  <c r="X931" i="12"/>
  <c r="W931" i="12"/>
  <c r="V931" i="12"/>
  <c r="U931" i="12"/>
  <c r="T931" i="12"/>
  <c r="S931" i="12"/>
  <c r="R931" i="12"/>
  <c r="Q931" i="12"/>
  <c r="P931" i="12"/>
  <c r="O931" i="12"/>
  <c r="N931" i="12"/>
  <c r="M931" i="12"/>
  <c r="L931" i="12"/>
  <c r="K931" i="12"/>
  <c r="J931" i="12"/>
  <c r="I931" i="12"/>
  <c r="H931" i="12"/>
  <c r="G931" i="12"/>
  <c r="F931" i="12"/>
  <c r="E931" i="12"/>
  <c r="D931" i="12"/>
  <c r="C931" i="12"/>
  <c r="AC930" i="12"/>
  <c r="AB930" i="12"/>
  <c r="AA930" i="12"/>
  <c r="Z930" i="12"/>
  <c r="Y930" i="12"/>
  <c r="X930" i="12"/>
  <c r="W930" i="12"/>
  <c r="V930" i="12"/>
  <c r="U930" i="12"/>
  <c r="T930" i="12"/>
  <c r="S930" i="12"/>
  <c r="R930" i="12"/>
  <c r="Q930" i="12"/>
  <c r="P930" i="12"/>
  <c r="O930" i="12"/>
  <c r="N930" i="12"/>
  <c r="M930" i="12"/>
  <c r="L930" i="12"/>
  <c r="K930" i="12"/>
  <c r="J930" i="12"/>
  <c r="I930" i="12"/>
  <c r="H930" i="12"/>
  <c r="G930" i="12"/>
  <c r="F930" i="12"/>
  <c r="E930" i="12"/>
  <c r="D930" i="12"/>
  <c r="C930" i="12"/>
  <c r="AC929" i="12"/>
  <c r="AB929" i="12"/>
  <c r="AA929" i="12"/>
  <c r="Z929" i="12"/>
  <c r="Y929" i="12"/>
  <c r="X929" i="12"/>
  <c r="W929" i="12"/>
  <c r="V929" i="12"/>
  <c r="U929" i="12"/>
  <c r="T929" i="12"/>
  <c r="S929" i="12"/>
  <c r="R929" i="12"/>
  <c r="Q929" i="12"/>
  <c r="P929" i="12"/>
  <c r="O929" i="12"/>
  <c r="N929" i="12"/>
  <c r="M929" i="12"/>
  <c r="L929" i="12"/>
  <c r="K929" i="12"/>
  <c r="J929" i="12"/>
  <c r="I929" i="12"/>
  <c r="H929" i="12"/>
  <c r="G929" i="12"/>
  <c r="F929" i="12"/>
  <c r="E929" i="12"/>
  <c r="D929" i="12"/>
  <c r="C929" i="12"/>
  <c r="AC928" i="12"/>
  <c r="AB928" i="12"/>
  <c r="AA928" i="12"/>
  <c r="Z928" i="12"/>
  <c r="Y928" i="12"/>
  <c r="X928" i="12"/>
  <c r="W928" i="12"/>
  <c r="V928" i="12"/>
  <c r="U928" i="12"/>
  <c r="T928" i="12"/>
  <c r="S928" i="12"/>
  <c r="R928" i="12"/>
  <c r="Q928" i="12"/>
  <c r="P928" i="12"/>
  <c r="O928" i="12"/>
  <c r="N928" i="12"/>
  <c r="M928" i="12"/>
  <c r="L928" i="12"/>
  <c r="K928" i="12"/>
  <c r="J928" i="12"/>
  <c r="I928" i="12"/>
  <c r="H928" i="12"/>
  <c r="G928" i="12"/>
  <c r="F928" i="12"/>
  <c r="E928" i="12"/>
  <c r="D928" i="12"/>
  <c r="C928" i="12"/>
  <c r="AC927" i="12"/>
  <c r="AB927" i="12"/>
  <c r="AA927" i="12"/>
  <c r="Z927" i="12"/>
  <c r="Y927" i="12"/>
  <c r="X927" i="12"/>
  <c r="W927" i="12"/>
  <c r="V927" i="12"/>
  <c r="U927" i="12"/>
  <c r="T927" i="12"/>
  <c r="S927" i="12"/>
  <c r="R927" i="12"/>
  <c r="Q927" i="12"/>
  <c r="P927" i="12"/>
  <c r="O927" i="12"/>
  <c r="N927" i="12"/>
  <c r="M927" i="12"/>
  <c r="L927" i="12"/>
  <c r="K927" i="12"/>
  <c r="J927" i="12"/>
  <c r="I927" i="12"/>
  <c r="H927" i="12"/>
  <c r="G927" i="12"/>
  <c r="F927" i="12"/>
  <c r="E927" i="12"/>
  <c r="D927" i="12"/>
  <c r="C927" i="12"/>
  <c r="AC926" i="12"/>
  <c r="AB926" i="12"/>
  <c r="AA926" i="12"/>
  <c r="Z926" i="12"/>
  <c r="Y926" i="12"/>
  <c r="X926" i="12"/>
  <c r="W926" i="12"/>
  <c r="V926" i="12"/>
  <c r="U926" i="12"/>
  <c r="T926" i="12"/>
  <c r="S926" i="12"/>
  <c r="R926" i="12"/>
  <c r="Q926" i="12"/>
  <c r="P926" i="12"/>
  <c r="O926" i="12"/>
  <c r="N926" i="12"/>
  <c r="M926" i="12"/>
  <c r="L926" i="12"/>
  <c r="K926" i="12"/>
  <c r="J926" i="12"/>
  <c r="I926" i="12"/>
  <c r="H926" i="12"/>
  <c r="G926" i="12"/>
  <c r="F926" i="12"/>
  <c r="E926" i="12"/>
  <c r="D926" i="12"/>
  <c r="C926" i="12"/>
  <c r="AC925" i="12"/>
  <c r="AB925" i="12"/>
  <c r="AA925" i="12"/>
  <c r="Z925" i="12"/>
  <c r="Y925" i="12"/>
  <c r="X925" i="12"/>
  <c r="W925" i="12"/>
  <c r="V925" i="12"/>
  <c r="U925" i="12"/>
  <c r="T925" i="12"/>
  <c r="S925" i="12"/>
  <c r="R925" i="12"/>
  <c r="Q925" i="12"/>
  <c r="P925" i="12"/>
  <c r="O925" i="12"/>
  <c r="N925" i="12"/>
  <c r="M925" i="12"/>
  <c r="L925" i="12"/>
  <c r="K925" i="12"/>
  <c r="J925" i="12"/>
  <c r="I925" i="12"/>
  <c r="H925" i="12"/>
  <c r="G925" i="12"/>
  <c r="F925" i="12"/>
  <c r="E925" i="12"/>
  <c r="D925" i="12"/>
  <c r="C925" i="12"/>
  <c r="AC924" i="12"/>
  <c r="AB924" i="12"/>
  <c r="AA924" i="12"/>
  <c r="Z924" i="12"/>
  <c r="Y924" i="12"/>
  <c r="X924" i="12"/>
  <c r="W924" i="12"/>
  <c r="V924" i="12"/>
  <c r="U924" i="12"/>
  <c r="T924" i="12"/>
  <c r="S924" i="12"/>
  <c r="R924" i="12"/>
  <c r="Q924" i="12"/>
  <c r="P924" i="12"/>
  <c r="O924" i="12"/>
  <c r="N924" i="12"/>
  <c r="M924" i="12"/>
  <c r="L924" i="12"/>
  <c r="K924" i="12"/>
  <c r="J924" i="12"/>
  <c r="I924" i="12"/>
  <c r="H924" i="12"/>
  <c r="G924" i="12"/>
  <c r="F924" i="12"/>
  <c r="E924" i="12"/>
  <c r="D924" i="12"/>
  <c r="C924" i="12"/>
  <c r="AC923" i="12"/>
  <c r="AB923" i="12"/>
  <c r="AA923" i="12"/>
  <c r="Z923" i="12"/>
  <c r="Y923" i="12"/>
  <c r="X923" i="12"/>
  <c r="W923" i="12"/>
  <c r="V923" i="12"/>
  <c r="U923" i="12"/>
  <c r="T923" i="12"/>
  <c r="S923" i="12"/>
  <c r="R923" i="12"/>
  <c r="Q923" i="12"/>
  <c r="P923" i="12"/>
  <c r="O923" i="12"/>
  <c r="N923" i="12"/>
  <c r="M923" i="12"/>
  <c r="L923" i="12"/>
  <c r="K923" i="12"/>
  <c r="J923" i="12"/>
  <c r="I923" i="12"/>
  <c r="H923" i="12"/>
  <c r="G923" i="12"/>
  <c r="F923" i="12"/>
  <c r="E923" i="12"/>
  <c r="D923" i="12"/>
  <c r="C923" i="12"/>
  <c r="AC922" i="12"/>
  <c r="AB922" i="12"/>
  <c r="AA922" i="12"/>
  <c r="Z922" i="12"/>
  <c r="Y922" i="12"/>
  <c r="X922" i="12"/>
  <c r="W922" i="12"/>
  <c r="V922" i="12"/>
  <c r="U922" i="12"/>
  <c r="T922" i="12"/>
  <c r="S922" i="12"/>
  <c r="R922" i="12"/>
  <c r="Q922" i="12"/>
  <c r="P922" i="12"/>
  <c r="O922" i="12"/>
  <c r="N922" i="12"/>
  <c r="M922" i="12"/>
  <c r="L922" i="12"/>
  <c r="K922" i="12"/>
  <c r="J922" i="12"/>
  <c r="I922" i="12"/>
  <c r="H922" i="12"/>
  <c r="G922" i="12"/>
  <c r="F922" i="12"/>
  <c r="E922" i="12"/>
  <c r="D922" i="12"/>
  <c r="C922" i="12"/>
  <c r="AC921" i="12"/>
  <c r="AB921" i="12"/>
  <c r="AA921" i="12"/>
  <c r="Z921" i="12"/>
  <c r="Y921" i="12"/>
  <c r="X921" i="12"/>
  <c r="W921" i="12"/>
  <c r="V921" i="12"/>
  <c r="U921" i="12"/>
  <c r="T921" i="12"/>
  <c r="S921" i="12"/>
  <c r="R921" i="12"/>
  <c r="Q921" i="12"/>
  <c r="P921" i="12"/>
  <c r="O921" i="12"/>
  <c r="N921" i="12"/>
  <c r="M921" i="12"/>
  <c r="L921" i="12"/>
  <c r="K921" i="12"/>
  <c r="J921" i="12"/>
  <c r="I921" i="12"/>
  <c r="H921" i="12"/>
  <c r="G921" i="12"/>
  <c r="F921" i="12"/>
  <c r="E921" i="12"/>
  <c r="D921" i="12"/>
  <c r="C921" i="12"/>
  <c r="AC920" i="12"/>
  <c r="AB920" i="12"/>
  <c r="AA920" i="12"/>
  <c r="Z920" i="12"/>
  <c r="Y920" i="12"/>
  <c r="X920" i="12"/>
  <c r="W920" i="12"/>
  <c r="V920" i="12"/>
  <c r="U920" i="12"/>
  <c r="T920" i="12"/>
  <c r="S920" i="12"/>
  <c r="R920" i="12"/>
  <c r="Q920" i="12"/>
  <c r="P920" i="12"/>
  <c r="O920" i="12"/>
  <c r="N920" i="12"/>
  <c r="M920" i="12"/>
  <c r="L920" i="12"/>
  <c r="K920" i="12"/>
  <c r="J920" i="12"/>
  <c r="I920" i="12"/>
  <c r="H920" i="12"/>
  <c r="G920" i="12"/>
  <c r="F920" i="12"/>
  <c r="E920" i="12"/>
  <c r="D920" i="12"/>
  <c r="C920" i="12"/>
  <c r="AC919" i="12"/>
  <c r="AB919" i="12"/>
  <c r="AA919" i="12"/>
  <c r="Z919" i="12"/>
  <c r="Y919" i="12"/>
  <c r="X919" i="12"/>
  <c r="W919" i="12"/>
  <c r="V919" i="12"/>
  <c r="U919" i="12"/>
  <c r="T919" i="12"/>
  <c r="S919" i="12"/>
  <c r="R919" i="12"/>
  <c r="Q919" i="12"/>
  <c r="P919" i="12"/>
  <c r="O919" i="12"/>
  <c r="N919" i="12"/>
  <c r="M919" i="12"/>
  <c r="L919" i="12"/>
  <c r="K919" i="12"/>
  <c r="J919" i="12"/>
  <c r="I919" i="12"/>
  <c r="H919" i="12"/>
  <c r="G919" i="12"/>
  <c r="F919" i="12"/>
  <c r="E919" i="12"/>
  <c r="D919" i="12"/>
  <c r="C919" i="12"/>
  <c r="AC918" i="12"/>
  <c r="AB918" i="12"/>
  <c r="AA918" i="12"/>
  <c r="Z918" i="12"/>
  <c r="Y918" i="12"/>
  <c r="X918" i="12"/>
  <c r="W918" i="12"/>
  <c r="V918" i="12"/>
  <c r="U918" i="12"/>
  <c r="T918" i="12"/>
  <c r="S918" i="12"/>
  <c r="R918" i="12"/>
  <c r="Q918" i="12"/>
  <c r="P918" i="12"/>
  <c r="O918" i="12"/>
  <c r="N918" i="12"/>
  <c r="M918" i="12"/>
  <c r="L918" i="12"/>
  <c r="K918" i="12"/>
  <c r="J918" i="12"/>
  <c r="I918" i="12"/>
  <c r="H918" i="12"/>
  <c r="G918" i="12"/>
  <c r="F918" i="12"/>
  <c r="E918" i="12"/>
  <c r="D918" i="12"/>
  <c r="C918" i="12"/>
  <c r="AC917" i="12"/>
  <c r="AB917" i="12"/>
  <c r="AA917" i="12"/>
  <c r="Z917" i="12"/>
  <c r="Y917" i="12"/>
  <c r="X917" i="12"/>
  <c r="W917" i="12"/>
  <c r="V917" i="12"/>
  <c r="U917" i="12"/>
  <c r="T917" i="12"/>
  <c r="S917" i="12"/>
  <c r="R917" i="12"/>
  <c r="Q917" i="12"/>
  <c r="P917" i="12"/>
  <c r="O917" i="12"/>
  <c r="N917" i="12"/>
  <c r="M917" i="12"/>
  <c r="L917" i="12"/>
  <c r="K917" i="12"/>
  <c r="J917" i="12"/>
  <c r="I917" i="12"/>
  <c r="H917" i="12"/>
  <c r="G917" i="12"/>
  <c r="F917" i="12"/>
  <c r="E917" i="12"/>
  <c r="D917" i="12"/>
  <c r="C917" i="12"/>
  <c r="AC916" i="12"/>
  <c r="AB916" i="12"/>
  <c r="AA916" i="12"/>
  <c r="Z916" i="12"/>
  <c r="Y916" i="12"/>
  <c r="X916" i="12"/>
  <c r="W916" i="12"/>
  <c r="V916" i="12"/>
  <c r="U916" i="12"/>
  <c r="T916" i="12"/>
  <c r="S916" i="12"/>
  <c r="R916" i="12"/>
  <c r="Q916" i="12"/>
  <c r="P916" i="12"/>
  <c r="O916" i="12"/>
  <c r="N916" i="12"/>
  <c r="M916" i="12"/>
  <c r="L916" i="12"/>
  <c r="K916" i="12"/>
  <c r="J916" i="12"/>
  <c r="I916" i="12"/>
  <c r="H916" i="12"/>
  <c r="G916" i="12"/>
  <c r="F916" i="12"/>
  <c r="E916" i="12"/>
  <c r="D916" i="12"/>
  <c r="C916" i="12"/>
  <c r="AC915" i="12"/>
  <c r="AB915" i="12"/>
  <c r="AA915" i="12"/>
  <c r="Z915" i="12"/>
  <c r="Y915" i="12"/>
  <c r="X915" i="12"/>
  <c r="W915" i="12"/>
  <c r="V915" i="12"/>
  <c r="U915" i="12"/>
  <c r="T915" i="12"/>
  <c r="S915" i="12"/>
  <c r="R915" i="12"/>
  <c r="Q915" i="12"/>
  <c r="P915" i="12"/>
  <c r="O915" i="12"/>
  <c r="N915" i="12"/>
  <c r="M915" i="12"/>
  <c r="L915" i="12"/>
  <c r="K915" i="12"/>
  <c r="J915" i="12"/>
  <c r="I915" i="12"/>
  <c r="H915" i="12"/>
  <c r="G915" i="12"/>
  <c r="F915" i="12"/>
  <c r="E915" i="12"/>
  <c r="D915" i="12"/>
  <c r="C915" i="12"/>
  <c r="AC914" i="12"/>
  <c r="AB914" i="12"/>
  <c r="AA914" i="12"/>
  <c r="Z914" i="12"/>
  <c r="Y914" i="12"/>
  <c r="X914" i="12"/>
  <c r="W914" i="12"/>
  <c r="V914" i="12"/>
  <c r="U914" i="12"/>
  <c r="T914" i="12"/>
  <c r="S914" i="12"/>
  <c r="R914" i="12"/>
  <c r="Q914" i="12"/>
  <c r="P914" i="12"/>
  <c r="O914" i="12"/>
  <c r="N914" i="12"/>
  <c r="M914" i="12"/>
  <c r="L914" i="12"/>
  <c r="K914" i="12"/>
  <c r="J914" i="12"/>
  <c r="I914" i="12"/>
  <c r="H914" i="12"/>
  <c r="G914" i="12"/>
  <c r="F914" i="12"/>
  <c r="E914" i="12"/>
  <c r="D914" i="12"/>
  <c r="C914" i="12"/>
  <c r="AC913" i="12"/>
  <c r="AB913" i="12"/>
  <c r="AA913" i="12"/>
  <c r="Z913" i="12"/>
  <c r="Y913" i="12"/>
  <c r="X913" i="12"/>
  <c r="W913" i="12"/>
  <c r="V913" i="12"/>
  <c r="U913" i="12"/>
  <c r="T913" i="12"/>
  <c r="S913" i="12"/>
  <c r="R913" i="12"/>
  <c r="Q913" i="12"/>
  <c r="P913" i="12"/>
  <c r="O913" i="12"/>
  <c r="N913" i="12"/>
  <c r="M913" i="12"/>
  <c r="L913" i="12"/>
  <c r="K913" i="12"/>
  <c r="J913" i="12"/>
  <c r="I913" i="12"/>
  <c r="H913" i="12"/>
  <c r="G913" i="12"/>
  <c r="F913" i="12"/>
  <c r="E913" i="12"/>
  <c r="D913" i="12"/>
  <c r="C913" i="12"/>
  <c r="AC912" i="12"/>
  <c r="AB912" i="12"/>
  <c r="AA912" i="12"/>
  <c r="Z912" i="12"/>
  <c r="Y912" i="12"/>
  <c r="X912" i="12"/>
  <c r="W912" i="12"/>
  <c r="V912" i="12"/>
  <c r="U912" i="12"/>
  <c r="T912" i="12"/>
  <c r="S912" i="12"/>
  <c r="R912" i="12"/>
  <c r="Q912" i="12"/>
  <c r="P912" i="12"/>
  <c r="O912" i="12"/>
  <c r="N912" i="12"/>
  <c r="M912" i="12"/>
  <c r="L912" i="12"/>
  <c r="K912" i="12"/>
  <c r="J912" i="12"/>
  <c r="I912" i="12"/>
  <c r="H912" i="12"/>
  <c r="G912" i="12"/>
  <c r="F912" i="12"/>
  <c r="E912" i="12"/>
  <c r="D912" i="12"/>
  <c r="C912" i="12"/>
  <c r="AC911" i="12"/>
  <c r="AB911" i="12"/>
  <c r="AA911" i="12"/>
  <c r="Z911" i="12"/>
  <c r="Y911" i="12"/>
  <c r="X911" i="12"/>
  <c r="W911" i="12"/>
  <c r="V911" i="12"/>
  <c r="U911" i="12"/>
  <c r="T911" i="12"/>
  <c r="S911" i="12"/>
  <c r="R911" i="12"/>
  <c r="Q911" i="12"/>
  <c r="P911" i="12"/>
  <c r="O911" i="12"/>
  <c r="N911" i="12"/>
  <c r="M911" i="12"/>
  <c r="L911" i="12"/>
  <c r="K911" i="12"/>
  <c r="J911" i="12"/>
  <c r="I911" i="12"/>
  <c r="H911" i="12"/>
  <c r="G911" i="12"/>
  <c r="F911" i="12"/>
  <c r="E911" i="12"/>
  <c r="D911" i="12"/>
  <c r="C911" i="12"/>
  <c r="AC910" i="12"/>
  <c r="AB910" i="12"/>
  <c r="AA910" i="12"/>
  <c r="Z910" i="12"/>
  <c r="Y910" i="12"/>
  <c r="X910" i="12"/>
  <c r="W910" i="12"/>
  <c r="V910" i="12"/>
  <c r="U910" i="12"/>
  <c r="T910" i="12"/>
  <c r="S910" i="12"/>
  <c r="R910" i="12"/>
  <c r="Q910" i="12"/>
  <c r="P910" i="12"/>
  <c r="O910" i="12"/>
  <c r="N910" i="12"/>
  <c r="M910" i="12"/>
  <c r="L910" i="12"/>
  <c r="K910" i="12"/>
  <c r="J910" i="12"/>
  <c r="I910" i="12"/>
  <c r="H910" i="12"/>
  <c r="G910" i="12"/>
  <c r="F910" i="12"/>
  <c r="E910" i="12"/>
  <c r="D910" i="12"/>
  <c r="C910" i="12"/>
  <c r="AC909" i="12"/>
  <c r="AB909" i="12"/>
  <c r="AA909" i="12"/>
  <c r="Z909" i="12"/>
  <c r="Y909" i="12"/>
  <c r="X909" i="12"/>
  <c r="W909" i="12"/>
  <c r="V909" i="12"/>
  <c r="U909" i="12"/>
  <c r="T909" i="12"/>
  <c r="S909" i="12"/>
  <c r="R909" i="12"/>
  <c r="Q909" i="12"/>
  <c r="P909" i="12"/>
  <c r="O909" i="12"/>
  <c r="N909" i="12"/>
  <c r="M909" i="12"/>
  <c r="L909" i="12"/>
  <c r="K909" i="12"/>
  <c r="J909" i="12"/>
  <c r="I909" i="12"/>
  <c r="H909" i="12"/>
  <c r="G909" i="12"/>
  <c r="F909" i="12"/>
  <c r="E909" i="12"/>
  <c r="D909" i="12"/>
  <c r="C909" i="12"/>
  <c r="AC908" i="12"/>
  <c r="AB908" i="12"/>
  <c r="AA908" i="12"/>
  <c r="Z908" i="12"/>
  <c r="Y908" i="12"/>
  <c r="X908" i="12"/>
  <c r="W908" i="12"/>
  <c r="V908" i="12"/>
  <c r="U908" i="12"/>
  <c r="T908" i="12"/>
  <c r="S908" i="12"/>
  <c r="R908" i="12"/>
  <c r="Q908" i="12"/>
  <c r="P908" i="12"/>
  <c r="O908" i="12"/>
  <c r="N908" i="12"/>
  <c r="M908" i="12"/>
  <c r="L908" i="12"/>
  <c r="K908" i="12"/>
  <c r="J908" i="12"/>
  <c r="I908" i="12"/>
  <c r="H908" i="12"/>
  <c r="G908" i="12"/>
  <c r="F908" i="12"/>
  <c r="E908" i="12"/>
  <c r="D908" i="12"/>
  <c r="C908" i="12"/>
  <c r="AC907" i="12"/>
  <c r="AB907" i="12"/>
  <c r="AA907" i="12"/>
  <c r="Z907" i="12"/>
  <c r="Y907" i="12"/>
  <c r="X907" i="12"/>
  <c r="W907" i="12"/>
  <c r="V907" i="12"/>
  <c r="U907" i="12"/>
  <c r="T907" i="12"/>
  <c r="S907" i="12"/>
  <c r="R907" i="12"/>
  <c r="Q907" i="12"/>
  <c r="P907" i="12"/>
  <c r="O907" i="12"/>
  <c r="N907" i="12"/>
  <c r="M907" i="12"/>
  <c r="L907" i="12"/>
  <c r="K907" i="12"/>
  <c r="J907" i="12"/>
  <c r="I907" i="12"/>
  <c r="H907" i="12"/>
  <c r="G907" i="12"/>
  <c r="F907" i="12"/>
  <c r="E907" i="12"/>
  <c r="D907" i="12"/>
  <c r="C907" i="12"/>
  <c r="AC906" i="12"/>
  <c r="AB906" i="12"/>
  <c r="AA906" i="12"/>
  <c r="Z906" i="12"/>
  <c r="Y906" i="12"/>
  <c r="X906" i="12"/>
  <c r="W906" i="12"/>
  <c r="V906" i="12"/>
  <c r="U906" i="12"/>
  <c r="T906" i="12"/>
  <c r="S906" i="12"/>
  <c r="R906" i="12"/>
  <c r="Q906" i="12"/>
  <c r="P906" i="12"/>
  <c r="O906" i="12"/>
  <c r="N906" i="12"/>
  <c r="M906" i="12"/>
  <c r="L906" i="12"/>
  <c r="K906" i="12"/>
  <c r="J906" i="12"/>
  <c r="I906" i="12"/>
  <c r="H906" i="12"/>
  <c r="G906" i="12"/>
  <c r="F906" i="12"/>
  <c r="E906" i="12"/>
  <c r="D906" i="12"/>
  <c r="C906" i="12"/>
  <c r="AC905" i="12"/>
  <c r="AB905" i="12"/>
  <c r="AA905" i="12"/>
  <c r="Z905" i="12"/>
  <c r="Y905" i="12"/>
  <c r="X905" i="12"/>
  <c r="W905" i="12"/>
  <c r="V905" i="12"/>
  <c r="U905" i="12"/>
  <c r="T905" i="12"/>
  <c r="S905" i="12"/>
  <c r="R905" i="12"/>
  <c r="Q905" i="12"/>
  <c r="P905" i="12"/>
  <c r="O905" i="12"/>
  <c r="N905" i="12"/>
  <c r="M905" i="12"/>
  <c r="L905" i="12"/>
  <c r="K905" i="12"/>
  <c r="J905" i="12"/>
  <c r="I905" i="12"/>
  <c r="H905" i="12"/>
  <c r="G905" i="12"/>
  <c r="F905" i="12"/>
  <c r="E905" i="12"/>
  <c r="D905" i="12"/>
  <c r="C905" i="12"/>
  <c r="AC904" i="12"/>
  <c r="AB904" i="12"/>
  <c r="AA904" i="12"/>
  <c r="Z904" i="12"/>
  <c r="Y904" i="12"/>
  <c r="X904" i="12"/>
  <c r="W904" i="12"/>
  <c r="V904" i="12"/>
  <c r="U904" i="12"/>
  <c r="T904" i="12"/>
  <c r="S904" i="12"/>
  <c r="R904" i="12"/>
  <c r="Q904" i="12"/>
  <c r="P904" i="12"/>
  <c r="O904" i="12"/>
  <c r="N904" i="12"/>
  <c r="M904" i="12"/>
  <c r="L904" i="12"/>
  <c r="K904" i="12"/>
  <c r="J904" i="12"/>
  <c r="I904" i="12"/>
  <c r="H904" i="12"/>
  <c r="G904" i="12"/>
  <c r="F904" i="12"/>
  <c r="E904" i="12"/>
  <c r="D904" i="12"/>
  <c r="C904" i="12"/>
  <c r="AC903" i="12"/>
  <c r="AB903" i="12"/>
  <c r="AA903" i="12"/>
  <c r="Z903" i="12"/>
  <c r="Y903" i="12"/>
  <c r="X903" i="12"/>
  <c r="W903" i="12"/>
  <c r="V903" i="12"/>
  <c r="U903" i="12"/>
  <c r="T903" i="12"/>
  <c r="S903" i="12"/>
  <c r="R903" i="12"/>
  <c r="Q903" i="12"/>
  <c r="P903" i="12"/>
  <c r="O903" i="12"/>
  <c r="N903" i="12"/>
  <c r="M903" i="12"/>
  <c r="L903" i="12"/>
  <c r="K903" i="12"/>
  <c r="J903" i="12"/>
  <c r="I903" i="12"/>
  <c r="H903" i="12"/>
  <c r="G903" i="12"/>
  <c r="F903" i="12"/>
  <c r="E903" i="12"/>
  <c r="D903" i="12"/>
  <c r="C903" i="12"/>
  <c r="AC902" i="12"/>
  <c r="AB902" i="12"/>
  <c r="AA902" i="12"/>
  <c r="Z902" i="12"/>
  <c r="Y902" i="12"/>
  <c r="X902" i="12"/>
  <c r="W902" i="12"/>
  <c r="V902" i="12"/>
  <c r="U902" i="12"/>
  <c r="T902" i="12"/>
  <c r="S902" i="12"/>
  <c r="R902" i="12"/>
  <c r="Q902" i="12"/>
  <c r="P902" i="12"/>
  <c r="O902" i="12"/>
  <c r="N902" i="12"/>
  <c r="M902" i="12"/>
  <c r="L902" i="12"/>
  <c r="K902" i="12"/>
  <c r="J902" i="12"/>
  <c r="I902" i="12"/>
  <c r="H902" i="12"/>
  <c r="G902" i="12"/>
  <c r="F902" i="12"/>
  <c r="E902" i="12"/>
  <c r="D902" i="12"/>
  <c r="C902" i="12"/>
  <c r="AC901" i="12"/>
  <c r="AB901" i="12"/>
  <c r="AA901" i="12"/>
  <c r="Z901" i="12"/>
  <c r="Y901" i="12"/>
  <c r="X901" i="12"/>
  <c r="W901" i="12"/>
  <c r="V901" i="12"/>
  <c r="U901" i="12"/>
  <c r="T901" i="12"/>
  <c r="S901" i="12"/>
  <c r="R901" i="12"/>
  <c r="Q901" i="12"/>
  <c r="P901" i="12"/>
  <c r="O901" i="12"/>
  <c r="N901" i="12"/>
  <c r="M901" i="12"/>
  <c r="L901" i="12"/>
  <c r="K901" i="12"/>
  <c r="J901" i="12"/>
  <c r="I901" i="12"/>
  <c r="H901" i="12"/>
  <c r="G901" i="12"/>
  <c r="F901" i="12"/>
  <c r="E901" i="12"/>
  <c r="D901" i="12"/>
  <c r="C901" i="12"/>
  <c r="AC900" i="12"/>
  <c r="AB900" i="12"/>
  <c r="AA900" i="12"/>
  <c r="Z900" i="12"/>
  <c r="Y900" i="12"/>
  <c r="X900" i="12"/>
  <c r="W900" i="12"/>
  <c r="V900" i="12"/>
  <c r="U900" i="12"/>
  <c r="T900" i="12"/>
  <c r="S900" i="12"/>
  <c r="R900" i="12"/>
  <c r="Q900" i="12"/>
  <c r="P900" i="12"/>
  <c r="O900" i="12"/>
  <c r="N900" i="12"/>
  <c r="M900" i="12"/>
  <c r="L900" i="12"/>
  <c r="K900" i="12"/>
  <c r="J900" i="12"/>
  <c r="I900" i="12"/>
  <c r="H900" i="12"/>
  <c r="G900" i="12"/>
  <c r="F900" i="12"/>
  <c r="E900" i="12"/>
  <c r="D900" i="12"/>
  <c r="C900" i="12"/>
  <c r="AC899" i="12"/>
  <c r="AB899" i="12"/>
  <c r="AA899" i="12"/>
  <c r="Z899" i="12"/>
  <c r="Y899" i="12"/>
  <c r="X899" i="12"/>
  <c r="W899" i="12"/>
  <c r="V899" i="12"/>
  <c r="U899" i="12"/>
  <c r="T899" i="12"/>
  <c r="S899" i="12"/>
  <c r="R899" i="12"/>
  <c r="Q899" i="12"/>
  <c r="P899" i="12"/>
  <c r="O899" i="12"/>
  <c r="N899" i="12"/>
  <c r="M899" i="12"/>
  <c r="L899" i="12"/>
  <c r="K899" i="12"/>
  <c r="J899" i="12"/>
  <c r="I899" i="12"/>
  <c r="H899" i="12"/>
  <c r="G899" i="12"/>
  <c r="F899" i="12"/>
  <c r="E899" i="12"/>
  <c r="D899" i="12"/>
  <c r="C899" i="12"/>
  <c r="AC898" i="12"/>
  <c r="AB898" i="12"/>
  <c r="AA898" i="12"/>
  <c r="Z898" i="12"/>
  <c r="Y898" i="12"/>
  <c r="X898" i="12"/>
  <c r="W898" i="12"/>
  <c r="V898" i="12"/>
  <c r="U898" i="12"/>
  <c r="T898" i="12"/>
  <c r="S898" i="12"/>
  <c r="R898" i="12"/>
  <c r="Q898" i="12"/>
  <c r="P898" i="12"/>
  <c r="O898" i="12"/>
  <c r="N898" i="12"/>
  <c r="M898" i="12"/>
  <c r="L898" i="12"/>
  <c r="K898" i="12"/>
  <c r="J898" i="12"/>
  <c r="I898" i="12"/>
  <c r="H898" i="12"/>
  <c r="G898" i="12"/>
  <c r="F898" i="12"/>
  <c r="E898" i="12"/>
  <c r="D898" i="12"/>
  <c r="C898" i="12"/>
  <c r="AC897" i="12"/>
  <c r="AB897" i="12"/>
  <c r="AA897" i="12"/>
  <c r="Z897" i="12"/>
  <c r="Y897" i="12"/>
  <c r="X897" i="12"/>
  <c r="W897" i="12"/>
  <c r="V897" i="12"/>
  <c r="U897" i="12"/>
  <c r="T897" i="12"/>
  <c r="S897" i="12"/>
  <c r="R897" i="12"/>
  <c r="Q897" i="12"/>
  <c r="P897" i="12"/>
  <c r="O897" i="12"/>
  <c r="N897" i="12"/>
  <c r="M897" i="12"/>
  <c r="L897" i="12"/>
  <c r="K897" i="12"/>
  <c r="J897" i="12"/>
  <c r="I897" i="12"/>
  <c r="H897" i="12"/>
  <c r="G897" i="12"/>
  <c r="F897" i="12"/>
  <c r="E897" i="12"/>
  <c r="D897" i="12"/>
  <c r="C897" i="12"/>
  <c r="AC896" i="12"/>
  <c r="AB896" i="12"/>
  <c r="AA896" i="12"/>
  <c r="Z896" i="12"/>
  <c r="Y896" i="12"/>
  <c r="X896" i="12"/>
  <c r="W896" i="12"/>
  <c r="V896" i="12"/>
  <c r="U896" i="12"/>
  <c r="T896" i="12"/>
  <c r="S896" i="12"/>
  <c r="R896" i="12"/>
  <c r="Q896" i="12"/>
  <c r="P896" i="12"/>
  <c r="O896" i="12"/>
  <c r="N896" i="12"/>
  <c r="M896" i="12"/>
  <c r="L896" i="12"/>
  <c r="K896" i="12"/>
  <c r="J896" i="12"/>
  <c r="I896" i="12"/>
  <c r="H896" i="12"/>
  <c r="G896" i="12"/>
  <c r="F896" i="12"/>
  <c r="E896" i="12"/>
  <c r="D896" i="12"/>
  <c r="C896" i="12"/>
  <c r="AC895" i="12"/>
  <c r="AB895" i="12"/>
  <c r="AA895" i="12"/>
  <c r="Z895" i="12"/>
  <c r="Y895" i="12"/>
  <c r="X895" i="12"/>
  <c r="W895" i="12"/>
  <c r="V895" i="12"/>
  <c r="U895" i="12"/>
  <c r="T895" i="12"/>
  <c r="S895" i="12"/>
  <c r="R895" i="12"/>
  <c r="Q895" i="12"/>
  <c r="P895" i="12"/>
  <c r="O895" i="12"/>
  <c r="N895" i="12"/>
  <c r="M895" i="12"/>
  <c r="L895" i="12"/>
  <c r="K895" i="12"/>
  <c r="J895" i="12"/>
  <c r="I895" i="12"/>
  <c r="H895" i="12"/>
  <c r="G895" i="12"/>
  <c r="F895" i="12"/>
  <c r="E895" i="12"/>
  <c r="D895" i="12"/>
  <c r="C895" i="12"/>
  <c r="AC894" i="12"/>
  <c r="AB894" i="12"/>
  <c r="AA894" i="12"/>
  <c r="Z894" i="12"/>
  <c r="Y894" i="12"/>
  <c r="X894" i="12"/>
  <c r="W894" i="12"/>
  <c r="V894" i="12"/>
  <c r="U894" i="12"/>
  <c r="T894" i="12"/>
  <c r="S894" i="12"/>
  <c r="R894" i="12"/>
  <c r="Q894" i="12"/>
  <c r="P894" i="12"/>
  <c r="O894" i="12"/>
  <c r="N894" i="12"/>
  <c r="M894" i="12"/>
  <c r="L894" i="12"/>
  <c r="K894" i="12"/>
  <c r="J894" i="12"/>
  <c r="I894" i="12"/>
  <c r="H894" i="12"/>
  <c r="G894" i="12"/>
  <c r="F894" i="12"/>
  <c r="E894" i="12"/>
  <c r="D894" i="12"/>
  <c r="C894" i="12"/>
  <c r="AC893" i="12"/>
  <c r="AB893" i="12"/>
  <c r="AA893" i="12"/>
  <c r="Z893" i="12"/>
  <c r="Y893" i="12"/>
  <c r="X893" i="12"/>
  <c r="W893" i="12"/>
  <c r="V893" i="12"/>
  <c r="U893" i="12"/>
  <c r="T893" i="12"/>
  <c r="S893" i="12"/>
  <c r="R893" i="12"/>
  <c r="Q893" i="12"/>
  <c r="P893" i="12"/>
  <c r="O893" i="12"/>
  <c r="N893" i="12"/>
  <c r="M893" i="12"/>
  <c r="L893" i="12"/>
  <c r="K893" i="12"/>
  <c r="J893" i="12"/>
  <c r="I893" i="12"/>
  <c r="H893" i="12"/>
  <c r="G893" i="12"/>
  <c r="F893" i="12"/>
  <c r="E893" i="12"/>
  <c r="D893" i="12"/>
  <c r="C893" i="12"/>
  <c r="AC892" i="12"/>
  <c r="AB892" i="12"/>
  <c r="AA892" i="12"/>
  <c r="Z892" i="12"/>
  <c r="Y892" i="12"/>
  <c r="X892" i="12"/>
  <c r="W892" i="12"/>
  <c r="V892" i="12"/>
  <c r="U892" i="12"/>
  <c r="T892" i="12"/>
  <c r="S892" i="12"/>
  <c r="R892" i="12"/>
  <c r="Q892" i="12"/>
  <c r="P892" i="12"/>
  <c r="O892" i="12"/>
  <c r="N892" i="12"/>
  <c r="M892" i="12"/>
  <c r="L892" i="12"/>
  <c r="K892" i="12"/>
  <c r="J892" i="12"/>
  <c r="I892" i="12"/>
  <c r="H892" i="12"/>
  <c r="G892" i="12"/>
  <c r="F892" i="12"/>
  <c r="E892" i="12"/>
  <c r="D892" i="12"/>
  <c r="C892" i="12"/>
  <c r="AC891" i="12"/>
  <c r="AB891" i="12"/>
  <c r="AA891" i="12"/>
  <c r="Z891" i="12"/>
  <c r="Y891" i="12"/>
  <c r="X891" i="12"/>
  <c r="W891" i="12"/>
  <c r="V891" i="12"/>
  <c r="U891" i="12"/>
  <c r="T891" i="12"/>
  <c r="S891" i="12"/>
  <c r="R891" i="12"/>
  <c r="Q891" i="12"/>
  <c r="P891" i="12"/>
  <c r="O891" i="12"/>
  <c r="N891" i="12"/>
  <c r="M891" i="12"/>
  <c r="L891" i="12"/>
  <c r="K891" i="12"/>
  <c r="J891" i="12"/>
  <c r="I891" i="12"/>
  <c r="H891" i="12"/>
  <c r="G891" i="12"/>
  <c r="F891" i="12"/>
  <c r="E891" i="12"/>
  <c r="D891" i="12"/>
  <c r="C891" i="12"/>
  <c r="AC890" i="12"/>
  <c r="AB890" i="12"/>
  <c r="AA890" i="12"/>
  <c r="Z890" i="12"/>
  <c r="Y890" i="12"/>
  <c r="X890" i="12"/>
  <c r="W890" i="12"/>
  <c r="V890" i="12"/>
  <c r="U890" i="12"/>
  <c r="T890" i="12"/>
  <c r="S890" i="12"/>
  <c r="R890" i="12"/>
  <c r="Q890" i="12"/>
  <c r="P890" i="12"/>
  <c r="O890" i="12"/>
  <c r="N890" i="12"/>
  <c r="M890" i="12"/>
  <c r="L890" i="12"/>
  <c r="K890" i="12"/>
  <c r="J890" i="12"/>
  <c r="I890" i="12"/>
  <c r="H890" i="12"/>
  <c r="G890" i="12"/>
  <c r="F890" i="12"/>
  <c r="E890" i="12"/>
  <c r="D890" i="12"/>
  <c r="C890" i="12"/>
  <c r="AC889" i="12"/>
  <c r="AB889" i="12"/>
  <c r="AA889" i="12"/>
  <c r="Z889" i="12"/>
  <c r="Y889" i="12"/>
  <c r="X889" i="12"/>
  <c r="W889" i="12"/>
  <c r="V889" i="12"/>
  <c r="U889" i="12"/>
  <c r="T889" i="12"/>
  <c r="S889" i="12"/>
  <c r="R889" i="12"/>
  <c r="Q889" i="12"/>
  <c r="P889" i="12"/>
  <c r="O889" i="12"/>
  <c r="N889" i="12"/>
  <c r="M889" i="12"/>
  <c r="L889" i="12"/>
  <c r="K889" i="12"/>
  <c r="J889" i="12"/>
  <c r="I889" i="12"/>
  <c r="H889" i="12"/>
  <c r="G889" i="12"/>
  <c r="F889" i="12"/>
  <c r="E889" i="12"/>
  <c r="D889" i="12"/>
  <c r="C889" i="12"/>
  <c r="AC888" i="12"/>
  <c r="AB888" i="12"/>
  <c r="AA888" i="12"/>
  <c r="Z888" i="12"/>
  <c r="Y888" i="12"/>
  <c r="X888" i="12"/>
  <c r="W888" i="12"/>
  <c r="V888" i="12"/>
  <c r="U888" i="12"/>
  <c r="T888" i="12"/>
  <c r="S888" i="12"/>
  <c r="R888" i="12"/>
  <c r="Q888" i="12"/>
  <c r="P888" i="12"/>
  <c r="O888" i="12"/>
  <c r="N888" i="12"/>
  <c r="M888" i="12"/>
  <c r="L888" i="12"/>
  <c r="K888" i="12"/>
  <c r="J888" i="12"/>
  <c r="I888" i="12"/>
  <c r="H888" i="12"/>
  <c r="G888" i="12"/>
  <c r="F888" i="12"/>
  <c r="E888" i="12"/>
  <c r="D888" i="12"/>
  <c r="C888" i="12"/>
  <c r="AC887" i="12"/>
  <c r="AB887" i="12"/>
  <c r="AA887" i="12"/>
  <c r="Z887" i="12"/>
  <c r="Y887" i="12"/>
  <c r="X887" i="12"/>
  <c r="W887" i="12"/>
  <c r="V887" i="12"/>
  <c r="U887" i="12"/>
  <c r="T887" i="12"/>
  <c r="S887" i="12"/>
  <c r="R887" i="12"/>
  <c r="Q887" i="12"/>
  <c r="P887" i="12"/>
  <c r="O887" i="12"/>
  <c r="N887" i="12"/>
  <c r="M887" i="12"/>
  <c r="L887" i="12"/>
  <c r="K887" i="12"/>
  <c r="J887" i="12"/>
  <c r="I887" i="12"/>
  <c r="H887" i="12"/>
  <c r="G887" i="12"/>
  <c r="F887" i="12"/>
  <c r="E887" i="12"/>
  <c r="D887" i="12"/>
  <c r="C887" i="12"/>
  <c r="AC886" i="12"/>
  <c r="AB886" i="12"/>
  <c r="AA886" i="12"/>
  <c r="Z886" i="12"/>
  <c r="Y886" i="12"/>
  <c r="X886" i="12"/>
  <c r="W886" i="12"/>
  <c r="V886" i="12"/>
  <c r="U886" i="12"/>
  <c r="T886" i="12"/>
  <c r="S886" i="12"/>
  <c r="R886" i="12"/>
  <c r="Q886" i="12"/>
  <c r="P886" i="12"/>
  <c r="O886" i="12"/>
  <c r="N886" i="12"/>
  <c r="M886" i="12"/>
  <c r="L886" i="12"/>
  <c r="K886" i="12"/>
  <c r="J886" i="12"/>
  <c r="I886" i="12"/>
  <c r="H886" i="12"/>
  <c r="G886" i="12"/>
  <c r="F886" i="12"/>
  <c r="E886" i="12"/>
  <c r="D886" i="12"/>
  <c r="C886" i="12"/>
  <c r="AC885" i="12"/>
  <c r="AB885" i="12"/>
  <c r="AA885" i="12"/>
  <c r="Z885" i="12"/>
  <c r="Y885" i="12"/>
  <c r="X885" i="12"/>
  <c r="W885" i="12"/>
  <c r="V885" i="12"/>
  <c r="U885" i="12"/>
  <c r="T885" i="12"/>
  <c r="S885" i="12"/>
  <c r="R885" i="12"/>
  <c r="Q885" i="12"/>
  <c r="P885" i="12"/>
  <c r="O885" i="12"/>
  <c r="N885" i="12"/>
  <c r="M885" i="12"/>
  <c r="L885" i="12"/>
  <c r="K885" i="12"/>
  <c r="J885" i="12"/>
  <c r="I885" i="12"/>
  <c r="H885" i="12"/>
  <c r="G885" i="12"/>
  <c r="F885" i="12"/>
  <c r="E885" i="12"/>
  <c r="D885" i="12"/>
  <c r="C885" i="12"/>
  <c r="AC884" i="12"/>
  <c r="AB884" i="12"/>
  <c r="AA884" i="12"/>
  <c r="Z884" i="12"/>
  <c r="Y884" i="12"/>
  <c r="X884" i="12"/>
  <c r="W884" i="12"/>
  <c r="V884" i="12"/>
  <c r="U884" i="12"/>
  <c r="T884" i="12"/>
  <c r="S884" i="12"/>
  <c r="R884" i="12"/>
  <c r="Q884" i="12"/>
  <c r="P884" i="12"/>
  <c r="O884" i="12"/>
  <c r="N884" i="12"/>
  <c r="M884" i="12"/>
  <c r="L884" i="12"/>
  <c r="K884" i="12"/>
  <c r="J884" i="12"/>
  <c r="I884" i="12"/>
  <c r="H884" i="12"/>
  <c r="G884" i="12"/>
  <c r="F884" i="12"/>
  <c r="E884" i="12"/>
  <c r="D884" i="12"/>
  <c r="C884" i="12"/>
  <c r="AC883" i="12"/>
  <c r="AB883" i="12"/>
  <c r="AA883" i="12"/>
  <c r="Z883" i="12"/>
  <c r="Y883" i="12"/>
  <c r="X883" i="12"/>
  <c r="W883" i="12"/>
  <c r="V883" i="12"/>
  <c r="U883" i="12"/>
  <c r="T883" i="12"/>
  <c r="S883" i="12"/>
  <c r="R883" i="12"/>
  <c r="Q883" i="12"/>
  <c r="P883" i="12"/>
  <c r="O883" i="12"/>
  <c r="N883" i="12"/>
  <c r="M883" i="12"/>
  <c r="L883" i="12"/>
  <c r="K883" i="12"/>
  <c r="J883" i="12"/>
  <c r="I883" i="12"/>
  <c r="H883" i="12"/>
  <c r="G883" i="12"/>
  <c r="F883" i="12"/>
  <c r="E883" i="12"/>
  <c r="D883" i="12"/>
  <c r="C883" i="12"/>
  <c r="AC882" i="12"/>
  <c r="AB882" i="12"/>
  <c r="AA882" i="12"/>
  <c r="Z882" i="12"/>
  <c r="Y882" i="12"/>
  <c r="X882" i="12"/>
  <c r="W882" i="12"/>
  <c r="V882" i="12"/>
  <c r="U882" i="12"/>
  <c r="T882" i="12"/>
  <c r="S882" i="12"/>
  <c r="R882" i="12"/>
  <c r="Q882" i="12"/>
  <c r="P882" i="12"/>
  <c r="O882" i="12"/>
  <c r="N882" i="12"/>
  <c r="M882" i="12"/>
  <c r="L882" i="12"/>
  <c r="K882" i="12"/>
  <c r="J882" i="12"/>
  <c r="I882" i="12"/>
  <c r="H882" i="12"/>
  <c r="G882" i="12"/>
  <c r="F882" i="12"/>
  <c r="E882" i="12"/>
  <c r="D882" i="12"/>
  <c r="C882" i="12"/>
  <c r="AC881" i="12"/>
  <c r="AB881" i="12"/>
  <c r="AA881" i="12"/>
  <c r="Z881" i="12"/>
  <c r="Y881" i="12"/>
  <c r="X881" i="12"/>
  <c r="W881" i="12"/>
  <c r="V881" i="12"/>
  <c r="U881" i="12"/>
  <c r="T881" i="12"/>
  <c r="S881" i="12"/>
  <c r="R881" i="12"/>
  <c r="Q881" i="12"/>
  <c r="P881" i="12"/>
  <c r="O881" i="12"/>
  <c r="N881" i="12"/>
  <c r="M881" i="12"/>
  <c r="L881" i="12"/>
  <c r="K881" i="12"/>
  <c r="J881" i="12"/>
  <c r="I881" i="12"/>
  <c r="H881" i="12"/>
  <c r="G881" i="12"/>
  <c r="F881" i="12"/>
  <c r="E881" i="12"/>
  <c r="D881" i="12"/>
  <c r="C881" i="12"/>
  <c r="AC880" i="12"/>
  <c r="AB880" i="12"/>
  <c r="AA880" i="12"/>
  <c r="Z880" i="12"/>
  <c r="Y880" i="12"/>
  <c r="X880" i="12"/>
  <c r="W880" i="12"/>
  <c r="V880" i="12"/>
  <c r="U880" i="12"/>
  <c r="T880" i="12"/>
  <c r="S880" i="12"/>
  <c r="R880" i="12"/>
  <c r="Q880" i="12"/>
  <c r="P880" i="12"/>
  <c r="O880" i="12"/>
  <c r="N880" i="12"/>
  <c r="M880" i="12"/>
  <c r="L880" i="12"/>
  <c r="K880" i="12"/>
  <c r="J880" i="12"/>
  <c r="I880" i="12"/>
  <c r="H880" i="12"/>
  <c r="G880" i="12"/>
  <c r="F880" i="12"/>
  <c r="E880" i="12"/>
  <c r="D880" i="12"/>
  <c r="C880" i="12"/>
  <c r="AC879" i="12"/>
  <c r="AB879" i="12"/>
  <c r="AA879" i="12"/>
  <c r="Z879" i="12"/>
  <c r="Y879" i="12"/>
  <c r="X879" i="12"/>
  <c r="W879" i="12"/>
  <c r="V879" i="12"/>
  <c r="U879" i="12"/>
  <c r="T879" i="12"/>
  <c r="S879" i="12"/>
  <c r="R879" i="12"/>
  <c r="Q879" i="12"/>
  <c r="P879" i="12"/>
  <c r="O879" i="12"/>
  <c r="N879" i="12"/>
  <c r="M879" i="12"/>
  <c r="L879" i="12"/>
  <c r="K879" i="12"/>
  <c r="J879" i="12"/>
  <c r="I879" i="12"/>
  <c r="H879" i="12"/>
  <c r="G879" i="12"/>
  <c r="F879" i="12"/>
  <c r="E879" i="12"/>
  <c r="D879" i="12"/>
  <c r="C879" i="12"/>
  <c r="AC878" i="12"/>
  <c r="AB878" i="12"/>
  <c r="AA878" i="12"/>
  <c r="Z878" i="12"/>
  <c r="Y878" i="12"/>
  <c r="X878" i="12"/>
  <c r="W878" i="12"/>
  <c r="V878" i="12"/>
  <c r="U878" i="12"/>
  <c r="T878" i="12"/>
  <c r="S878" i="12"/>
  <c r="R878" i="12"/>
  <c r="Q878" i="12"/>
  <c r="P878" i="12"/>
  <c r="O878" i="12"/>
  <c r="N878" i="12"/>
  <c r="M878" i="12"/>
  <c r="L878" i="12"/>
  <c r="K878" i="12"/>
  <c r="J878" i="12"/>
  <c r="I878" i="12"/>
  <c r="H878" i="12"/>
  <c r="G878" i="12"/>
  <c r="F878" i="12"/>
  <c r="E878" i="12"/>
  <c r="D878" i="12"/>
  <c r="C878" i="12"/>
  <c r="AC877" i="12"/>
  <c r="AB877" i="12"/>
  <c r="AA877" i="12"/>
  <c r="Z877" i="12"/>
  <c r="Y877" i="12"/>
  <c r="X877" i="12"/>
  <c r="W877" i="12"/>
  <c r="V877" i="12"/>
  <c r="U877" i="12"/>
  <c r="T877" i="12"/>
  <c r="S877" i="12"/>
  <c r="R877" i="12"/>
  <c r="Q877" i="12"/>
  <c r="P877" i="12"/>
  <c r="O877" i="12"/>
  <c r="N877" i="12"/>
  <c r="M877" i="12"/>
  <c r="L877" i="12"/>
  <c r="K877" i="12"/>
  <c r="J877" i="12"/>
  <c r="I877" i="12"/>
  <c r="H877" i="12"/>
  <c r="G877" i="12"/>
  <c r="F877" i="12"/>
  <c r="E877" i="12"/>
  <c r="D877" i="12"/>
  <c r="C877" i="12"/>
  <c r="AC876" i="12"/>
  <c r="AB876" i="12"/>
  <c r="AA876" i="12"/>
  <c r="Z876" i="12"/>
  <c r="Y876" i="12"/>
  <c r="X876" i="12"/>
  <c r="W876" i="12"/>
  <c r="V876" i="12"/>
  <c r="U876" i="12"/>
  <c r="T876" i="12"/>
  <c r="S876" i="12"/>
  <c r="R876" i="12"/>
  <c r="Q876" i="12"/>
  <c r="P876" i="12"/>
  <c r="O876" i="12"/>
  <c r="N876" i="12"/>
  <c r="M876" i="12"/>
  <c r="L876" i="12"/>
  <c r="K876" i="12"/>
  <c r="J876" i="12"/>
  <c r="I876" i="12"/>
  <c r="H876" i="12"/>
  <c r="G876" i="12"/>
  <c r="F876" i="12"/>
  <c r="E876" i="12"/>
  <c r="D876" i="12"/>
  <c r="C876" i="12"/>
  <c r="AC875" i="12"/>
  <c r="AB875" i="12"/>
  <c r="AA875" i="12"/>
  <c r="Z875" i="12"/>
  <c r="Y875" i="12"/>
  <c r="X875" i="12"/>
  <c r="W875" i="12"/>
  <c r="V875" i="12"/>
  <c r="U875" i="12"/>
  <c r="T875" i="12"/>
  <c r="S875" i="12"/>
  <c r="R875" i="12"/>
  <c r="Q875" i="12"/>
  <c r="P875" i="12"/>
  <c r="O875" i="12"/>
  <c r="N875" i="12"/>
  <c r="M875" i="12"/>
  <c r="L875" i="12"/>
  <c r="K875" i="12"/>
  <c r="J875" i="12"/>
  <c r="I875" i="12"/>
  <c r="H875" i="12"/>
  <c r="G875" i="12"/>
  <c r="F875" i="12"/>
  <c r="E875" i="12"/>
  <c r="D875" i="12"/>
  <c r="C875" i="12"/>
  <c r="AC874" i="12"/>
  <c r="AB874" i="12"/>
  <c r="AA874" i="12"/>
  <c r="Z874" i="12"/>
  <c r="Y874" i="12"/>
  <c r="X874" i="12"/>
  <c r="W874" i="12"/>
  <c r="V874" i="12"/>
  <c r="U874" i="12"/>
  <c r="T874" i="12"/>
  <c r="S874" i="12"/>
  <c r="R874" i="12"/>
  <c r="Q874" i="12"/>
  <c r="P874" i="12"/>
  <c r="O874" i="12"/>
  <c r="N874" i="12"/>
  <c r="M874" i="12"/>
  <c r="L874" i="12"/>
  <c r="K874" i="12"/>
  <c r="J874" i="12"/>
  <c r="I874" i="12"/>
  <c r="H874" i="12"/>
  <c r="G874" i="12"/>
  <c r="F874" i="12"/>
  <c r="E874" i="12"/>
  <c r="D874" i="12"/>
  <c r="C874" i="12"/>
  <c r="AC873" i="12"/>
  <c r="AB873" i="12"/>
  <c r="AA873" i="12"/>
  <c r="Z873" i="12"/>
  <c r="Y873" i="12"/>
  <c r="X873" i="12"/>
  <c r="W873" i="12"/>
  <c r="V873" i="12"/>
  <c r="U873" i="12"/>
  <c r="T873" i="12"/>
  <c r="S873" i="12"/>
  <c r="R873" i="12"/>
  <c r="Q873" i="12"/>
  <c r="P873" i="12"/>
  <c r="O873" i="12"/>
  <c r="N873" i="12"/>
  <c r="M873" i="12"/>
  <c r="L873" i="12"/>
  <c r="K873" i="12"/>
  <c r="J873" i="12"/>
  <c r="I873" i="12"/>
  <c r="H873" i="12"/>
  <c r="G873" i="12"/>
  <c r="F873" i="12"/>
  <c r="E873" i="12"/>
  <c r="D873" i="12"/>
  <c r="C873" i="12"/>
  <c r="AC872" i="12"/>
  <c r="AB872" i="12"/>
  <c r="AA872" i="12"/>
  <c r="Z872" i="12"/>
  <c r="Y872" i="12"/>
  <c r="X872" i="12"/>
  <c r="W872" i="12"/>
  <c r="V872" i="12"/>
  <c r="U872" i="12"/>
  <c r="T872" i="12"/>
  <c r="S872" i="12"/>
  <c r="R872" i="12"/>
  <c r="Q872" i="12"/>
  <c r="P872" i="12"/>
  <c r="O872" i="12"/>
  <c r="N872" i="12"/>
  <c r="M872" i="12"/>
  <c r="L872" i="12"/>
  <c r="K872" i="12"/>
  <c r="J872" i="12"/>
  <c r="I872" i="12"/>
  <c r="H872" i="12"/>
  <c r="G872" i="12"/>
  <c r="F872" i="12"/>
  <c r="E872" i="12"/>
  <c r="D872" i="12"/>
  <c r="C872" i="12"/>
  <c r="AC871" i="12"/>
  <c r="AB871" i="12"/>
  <c r="AA871" i="12"/>
  <c r="Z871" i="12"/>
  <c r="Y871" i="12"/>
  <c r="X871" i="12"/>
  <c r="W871" i="12"/>
  <c r="V871" i="12"/>
  <c r="U871" i="12"/>
  <c r="T871" i="12"/>
  <c r="S871" i="12"/>
  <c r="R871" i="12"/>
  <c r="Q871" i="12"/>
  <c r="P871" i="12"/>
  <c r="O871" i="12"/>
  <c r="N871" i="12"/>
  <c r="M871" i="12"/>
  <c r="L871" i="12"/>
  <c r="K871" i="12"/>
  <c r="J871" i="12"/>
  <c r="I871" i="12"/>
  <c r="H871" i="12"/>
  <c r="G871" i="12"/>
  <c r="F871" i="12"/>
  <c r="E871" i="12"/>
  <c r="D871" i="12"/>
  <c r="C871" i="12"/>
  <c r="AC870" i="12"/>
  <c r="AB870" i="12"/>
  <c r="AA870" i="12"/>
  <c r="Z870" i="12"/>
  <c r="Y870" i="12"/>
  <c r="X870" i="12"/>
  <c r="W870" i="12"/>
  <c r="V870" i="12"/>
  <c r="U870" i="12"/>
  <c r="T870" i="12"/>
  <c r="S870" i="12"/>
  <c r="R870" i="12"/>
  <c r="Q870" i="12"/>
  <c r="P870" i="12"/>
  <c r="O870" i="12"/>
  <c r="N870" i="12"/>
  <c r="M870" i="12"/>
  <c r="L870" i="12"/>
  <c r="K870" i="12"/>
  <c r="J870" i="12"/>
  <c r="I870" i="12"/>
  <c r="H870" i="12"/>
  <c r="G870" i="12"/>
  <c r="F870" i="12"/>
  <c r="E870" i="12"/>
  <c r="D870" i="12"/>
  <c r="C870" i="12"/>
  <c r="AC869" i="12"/>
  <c r="AB869" i="12"/>
  <c r="AA869" i="12"/>
  <c r="Z869" i="12"/>
  <c r="Y869" i="12"/>
  <c r="X869" i="12"/>
  <c r="W869" i="12"/>
  <c r="V869" i="12"/>
  <c r="U869" i="12"/>
  <c r="T869" i="12"/>
  <c r="S869" i="12"/>
  <c r="R869" i="12"/>
  <c r="Q869" i="12"/>
  <c r="P869" i="12"/>
  <c r="O869" i="12"/>
  <c r="N869" i="12"/>
  <c r="M869" i="12"/>
  <c r="L869" i="12"/>
  <c r="K869" i="12"/>
  <c r="J869" i="12"/>
  <c r="I869" i="12"/>
  <c r="H869" i="12"/>
  <c r="G869" i="12"/>
  <c r="F869" i="12"/>
  <c r="E869" i="12"/>
  <c r="D869" i="12"/>
  <c r="C869" i="12"/>
  <c r="AC868" i="12"/>
  <c r="AB868" i="12"/>
  <c r="AA868" i="12"/>
  <c r="Z868" i="12"/>
  <c r="Y868" i="12"/>
  <c r="X868" i="12"/>
  <c r="W868" i="12"/>
  <c r="V868" i="12"/>
  <c r="U868" i="12"/>
  <c r="T868" i="12"/>
  <c r="S868" i="12"/>
  <c r="R868" i="12"/>
  <c r="Q868" i="12"/>
  <c r="P868" i="12"/>
  <c r="O868" i="12"/>
  <c r="N868" i="12"/>
  <c r="M868" i="12"/>
  <c r="L868" i="12"/>
  <c r="K868" i="12"/>
  <c r="J868" i="12"/>
  <c r="I868" i="12"/>
  <c r="H868" i="12"/>
  <c r="G868" i="12"/>
  <c r="F868" i="12"/>
  <c r="E868" i="12"/>
  <c r="D868" i="12"/>
  <c r="C868" i="12"/>
  <c r="AC867" i="12"/>
  <c r="AB867" i="12"/>
  <c r="AA867" i="12"/>
  <c r="Z867" i="12"/>
  <c r="Y867" i="12"/>
  <c r="X867" i="12"/>
  <c r="W867" i="12"/>
  <c r="V867" i="12"/>
  <c r="U867" i="12"/>
  <c r="T867" i="12"/>
  <c r="S867" i="12"/>
  <c r="R867" i="12"/>
  <c r="Q867" i="12"/>
  <c r="P867" i="12"/>
  <c r="O867" i="12"/>
  <c r="N867" i="12"/>
  <c r="M867" i="12"/>
  <c r="L867" i="12"/>
  <c r="K867" i="12"/>
  <c r="J867" i="12"/>
  <c r="I867" i="12"/>
  <c r="H867" i="12"/>
  <c r="G867" i="12"/>
  <c r="F867" i="12"/>
  <c r="E867" i="12"/>
  <c r="D867" i="12"/>
  <c r="C867" i="12"/>
  <c r="AC866" i="12"/>
  <c r="AB866" i="12"/>
  <c r="AA866" i="12"/>
  <c r="Z866" i="12"/>
  <c r="Y866" i="12"/>
  <c r="X866" i="12"/>
  <c r="W866" i="12"/>
  <c r="V866" i="12"/>
  <c r="U866" i="12"/>
  <c r="T866" i="12"/>
  <c r="S866" i="12"/>
  <c r="R866" i="12"/>
  <c r="Q866" i="12"/>
  <c r="P866" i="12"/>
  <c r="O866" i="12"/>
  <c r="N866" i="12"/>
  <c r="M866" i="12"/>
  <c r="L866" i="12"/>
  <c r="K866" i="12"/>
  <c r="J866" i="12"/>
  <c r="I866" i="12"/>
  <c r="H866" i="12"/>
  <c r="G866" i="12"/>
  <c r="F866" i="12"/>
  <c r="E866" i="12"/>
  <c r="D866" i="12"/>
  <c r="C866" i="12"/>
  <c r="AC865" i="12"/>
  <c r="AB865" i="12"/>
  <c r="AA865" i="12"/>
  <c r="Z865" i="12"/>
  <c r="Y865" i="12"/>
  <c r="X865" i="12"/>
  <c r="W865" i="12"/>
  <c r="V865" i="12"/>
  <c r="U865" i="12"/>
  <c r="T865" i="12"/>
  <c r="S865" i="12"/>
  <c r="R865" i="12"/>
  <c r="Q865" i="12"/>
  <c r="P865" i="12"/>
  <c r="O865" i="12"/>
  <c r="N865" i="12"/>
  <c r="M865" i="12"/>
  <c r="L865" i="12"/>
  <c r="K865" i="12"/>
  <c r="J865" i="12"/>
  <c r="I865" i="12"/>
  <c r="H865" i="12"/>
  <c r="G865" i="12"/>
  <c r="F865" i="12"/>
  <c r="E865" i="12"/>
  <c r="D865" i="12"/>
  <c r="C865" i="12"/>
  <c r="AC864" i="12"/>
  <c r="AB864" i="12"/>
  <c r="AA864" i="12"/>
  <c r="Z864" i="12"/>
  <c r="Y864" i="12"/>
  <c r="X864" i="12"/>
  <c r="W864" i="12"/>
  <c r="V864" i="12"/>
  <c r="U864" i="12"/>
  <c r="T864" i="12"/>
  <c r="S864" i="12"/>
  <c r="R864" i="12"/>
  <c r="Q864" i="12"/>
  <c r="P864" i="12"/>
  <c r="O864" i="12"/>
  <c r="N864" i="12"/>
  <c r="M864" i="12"/>
  <c r="L864" i="12"/>
  <c r="K864" i="12"/>
  <c r="J864" i="12"/>
  <c r="I864" i="12"/>
  <c r="H864" i="12"/>
  <c r="G864" i="12"/>
  <c r="F864" i="12"/>
  <c r="E864" i="12"/>
  <c r="D864" i="12"/>
  <c r="C864" i="12"/>
  <c r="AC863" i="12"/>
  <c r="AB863" i="12"/>
  <c r="AA863" i="12"/>
  <c r="Z863" i="12"/>
  <c r="Y863" i="12"/>
  <c r="X863" i="12"/>
  <c r="W863" i="12"/>
  <c r="V863" i="12"/>
  <c r="U863" i="12"/>
  <c r="T863" i="12"/>
  <c r="S863" i="12"/>
  <c r="R863" i="12"/>
  <c r="Q863" i="12"/>
  <c r="P863" i="12"/>
  <c r="O863" i="12"/>
  <c r="N863" i="12"/>
  <c r="M863" i="12"/>
  <c r="L863" i="12"/>
  <c r="K863" i="12"/>
  <c r="J863" i="12"/>
  <c r="I863" i="12"/>
  <c r="H863" i="12"/>
  <c r="G863" i="12"/>
  <c r="F863" i="12"/>
  <c r="E863" i="12"/>
  <c r="D863" i="12"/>
  <c r="C863" i="12"/>
  <c r="AC862" i="12"/>
  <c r="AB862" i="12"/>
  <c r="AA862" i="12"/>
  <c r="Z862" i="12"/>
  <c r="Y862" i="12"/>
  <c r="X862" i="12"/>
  <c r="W862" i="12"/>
  <c r="V862" i="12"/>
  <c r="U862" i="12"/>
  <c r="T862" i="12"/>
  <c r="S862" i="12"/>
  <c r="R862" i="12"/>
  <c r="Q862" i="12"/>
  <c r="P862" i="12"/>
  <c r="O862" i="12"/>
  <c r="N862" i="12"/>
  <c r="M862" i="12"/>
  <c r="L862" i="12"/>
  <c r="K862" i="12"/>
  <c r="J862" i="12"/>
  <c r="I862" i="12"/>
  <c r="H862" i="12"/>
  <c r="G862" i="12"/>
  <c r="F862" i="12"/>
  <c r="E862" i="12"/>
  <c r="D862" i="12"/>
  <c r="C862" i="12"/>
  <c r="AC861" i="12"/>
  <c r="AB861" i="12"/>
  <c r="AA861" i="12"/>
  <c r="Z861" i="12"/>
  <c r="Y861" i="12"/>
  <c r="X861" i="12"/>
  <c r="W861" i="12"/>
  <c r="V861" i="12"/>
  <c r="U861" i="12"/>
  <c r="T861" i="12"/>
  <c r="S861" i="12"/>
  <c r="R861" i="12"/>
  <c r="Q861" i="12"/>
  <c r="P861" i="12"/>
  <c r="O861" i="12"/>
  <c r="N861" i="12"/>
  <c r="M861" i="12"/>
  <c r="L861" i="12"/>
  <c r="K861" i="12"/>
  <c r="J861" i="12"/>
  <c r="I861" i="12"/>
  <c r="H861" i="12"/>
  <c r="G861" i="12"/>
  <c r="F861" i="12"/>
  <c r="E861" i="12"/>
  <c r="D861" i="12"/>
  <c r="C861" i="12"/>
  <c r="AC860" i="12"/>
  <c r="AB860" i="12"/>
  <c r="AA860" i="12"/>
  <c r="Z860" i="12"/>
  <c r="Y860" i="12"/>
  <c r="X860" i="12"/>
  <c r="W860" i="12"/>
  <c r="V860" i="12"/>
  <c r="U860" i="12"/>
  <c r="T860" i="12"/>
  <c r="S860" i="12"/>
  <c r="R860" i="12"/>
  <c r="Q860" i="12"/>
  <c r="P860" i="12"/>
  <c r="O860" i="12"/>
  <c r="N860" i="12"/>
  <c r="M860" i="12"/>
  <c r="L860" i="12"/>
  <c r="K860" i="12"/>
  <c r="J860" i="12"/>
  <c r="I860" i="12"/>
  <c r="H860" i="12"/>
  <c r="G860" i="12"/>
  <c r="F860" i="12"/>
  <c r="E860" i="12"/>
  <c r="D860" i="12"/>
  <c r="C860" i="12"/>
  <c r="AC859" i="12"/>
  <c r="AB859" i="12"/>
  <c r="AA859" i="12"/>
  <c r="Z859" i="12"/>
  <c r="Y859" i="12"/>
  <c r="X859" i="12"/>
  <c r="W859" i="12"/>
  <c r="V859" i="12"/>
  <c r="U859" i="12"/>
  <c r="T859" i="12"/>
  <c r="S859" i="12"/>
  <c r="R859" i="12"/>
  <c r="Q859" i="12"/>
  <c r="P859" i="12"/>
  <c r="O859" i="12"/>
  <c r="N859" i="12"/>
  <c r="M859" i="12"/>
  <c r="L859" i="12"/>
  <c r="K859" i="12"/>
  <c r="J859" i="12"/>
  <c r="I859" i="12"/>
  <c r="H859" i="12"/>
  <c r="G859" i="12"/>
  <c r="F859" i="12"/>
  <c r="E859" i="12"/>
  <c r="D859" i="12"/>
  <c r="C859" i="12"/>
  <c r="AC858" i="12"/>
  <c r="AB858" i="12"/>
  <c r="AA858" i="12"/>
  <c r="Z858" i="12"/>
  <c r="Y858" i="12"/>
  <c r="X858" i="12"/>
  <c r="W858" i="12"/>
  <c r="V858" i="12"/>
  <c r="U858" i="12"/>
  <c r="T858" i="12"/>
  <c r="S858" i="12"/>
  <c r="R858" i="12"/>
  <c r="Q858" i="12"/>
  <c r="P858" i="12"/>
  <c r="O858" i="12"/>
  <c r="N858" i="12"/>
  <c r="M858" i="12"/>
  <c r="L858" i="12"/>
  <c r="K858" i="12"/>
  <c r="J858" i="12"/>
  <c r="I858" i="12"/>
  <c r="H858" i="12"/>
  <c r="G858" i="12"/>
  <c r="F858" i="12"/>
  <c r="E858" i="12"/>
  <c r="D858" i="12"/>
  <c r="C858" i="12"/>
  <c r="AC857" i="12"/>
  <c r="AB857" i="12"/>
  <c r="AA857" i="12"/>
  <c r="Z857" i="12"/>
  <c r="Y857" i="12"/>
  <c r="X857" i="12"/>
  <c r="W857" i="12"/>
  <c r="V857" i="12"/>
  <c r="U857" i="12"/>
  <c r="T857" i="12"/>
  <c r="S857" i="12"/>
  <c r="R857" i="12"/>
  <c r="Q857" i="12"/>
  <c r="P857" i="12"/>
  <c r="O857" i="12"/>
  <c r="N857" i="12"/>
  <c r="M857" i="12"/>
  <c r="L857" i="12"/>
  <c r="K857" i="12"/>
  <c r="J857" i="12"/>
  <c r="I857" i="12"/>
  <c r="H857" i="12"/>
  <c r="G857" i="12"/>
  <c r="F857" i="12"/>
  <c r="E857" i="12"/>
  <c r="D857" i="12"/>
  <c r="C857" i="12"/>
  <c r="AC856" i="12"/>
  <c r="AB856" i="12"/>
  <c r="AA856" i="12"/>
  <c r="Z856" i="12"/>
  <c r="Y856" i="12"/>
  <c r="X856" i="12"/>
  <c r="W856" i="12"/>
  <c r="V856" i="12"/>
  <c r="U856" i="12"/>
  <c r="T856" i="12"/>
  <c r="S856" i="12"/>
  <c r="R856" i="12"/>
  <c r="Q856" i="12"/>
  <c r="P856" i="12"/>
  <c r="O856" i="12"/>
  <c r="N856" i="12"/>
  <c r="M856" i="12"/>
  <c r="L856" i="12"/>
  <c r="K856" i="12"/>
  <c r="J856" i="12"/>
  <c r="I856" i="12"/>
  <c r="H856" i="12"/>
  <c r="G856" i="12"/>
  <c r="F856" i="12"/>
  <c r="E856" i="12"/>
  <c r="D856" i="12"/>
  <c r="C856" i="12"/>
  <c r="AC855" i="12"/>
  <c r="AB855" i="12"/>
  <c r="AA855" i="12"/>
  <c r="Z855" i="12"/>
  <c r="Y855" i="12"/>
  <c r="X855" i="12"/>
  <c r="W855" i="12"/>
  <c r="V855" i="12"/>
  <c r="U855" i="12"/>
  <c r="T855" i="12"/>
  <c r="S855" i="12"/>
  <c r="R855" i="12"/>
  <c r="Q855" i="12"/>
  <c r="P855" i="12"/>
  <c r="O855" i="12"/>
  <c r="N855" i="12"/>
  <c r="M855" i="12"/>
  <c r="L855" i="12"/>
  <c r="K855" i="12"/>
  <c r="J855" i="12"/>
  <c r="I855" i="12"/>
  <c r="H855" i="12"/>
  <c r="G855" i="12"/>
  <c r="F855" i="12"/>
  <c r="E855" i="12"/>
  <c r="D855" i="12"/>
  <c r="C855" i="12"/>
  <c r="AC854" i="12"/>
  <c r="AB854" i="12"/>
  <c r="AA854" i="12"/>
  <c r="Z854" i="12"/>
  <c r="Y854" i="12"/>
  <c r="X854" i="12"/>
  <c r="W854" i="12"/>
  <c r="V854" i="12"/>
  <c r="U854" i="12"/>
  <c r="T854" i="12"/>
  <c r="S854" i="12"/>
  <c r="R854" i="12"/>
  <c r="Q854" i="12"/>
  <c r="P854" i="12"/>
  <c r="O854" i="12"/>
  <c r="N854" i="12"/>
  <c r="M854" i="12"/>
  <c r="L854" i="12"/>
  <c r="K854" i="12"/>
  <c r="J854" i="12"/>
  <c r="I854" i="12"/>
  <c r="H854" i="12"/>
  <c r="G854" i="12"/>
  <c r="F854" i="12"/>
  <c r="E854" i="12"/>
  <c r="D854" i="12"/>
  <c r="C854" i="12"/>
  <c r="AC853" i="12"/>
  <c r="AB853" i="12"/>
  <c r="AA853" i="12"/>
  <c r="Z853" i="12"/>
  <c r="Y853" i="12"/>
  <c r="X853" i="12"/>
  <c r="W853" i="12"/>
  <c r="V853" i="12"/>
  <c r="U853" i="12"/>
  <c r="T853" i="12"/>
  <c r="S853" i="12"/>
  <c r="R853" i="12"/>
  <c r="Q853" i="12"/>
  <c r="P853" i="12"/>
  <c r="O853" i="12"/>
  <c r="N853" i="12"/>
  <c r="M853" i="12"/>
  <c r="L853" i="12"/>
  <c r="K853" i="12"/>
  <c r="J853" i="12"/>
  <c r="I853" i="12"/>
  <c r="H853" i="12"/>
  <c r="G853" i="12"/>
  <c r="F853" i="12"/>
  <c r="E853" i="12"/>
  <c r="D853" i="12"/>
  <c r="C853" i="12"/>
  <c r="AC852" i="12"/>
  <c r="AB852" i="12"/>
  <c r="AA852" i="12"/>
  <c r="Z852" i="12"/>
  <c r="Y852" i="12"/>
  <c r="X852" i="12"/>
  <c r="W852" i="12"/>
  <c r="V852" i="12"/>
  <c r="U852" i="12"/>
  <c r="T852" i="12"/>
  <c r="S852" i="12"/>
  <c r="R852" i="12"/>
  <c r="Q852" i="12"/>
  <c r="P852" i="12"/>
  <c r="O852" i="12"/>
  <c r="N852" i="12"/>
  <c r="M852" i="12"/>
  <c r="L852" i="12"/>
  <c r="K852" i="12"/>
  <c r="J852" i="12"/>
  <c r="I852" i="12"/>
  <c r="H852" i="12"/>
  <c r="G852" i="12"/>
  <c r="F852" i="12"/>
  <c r="E852" i="12"/>
  <c r="D852" i="12"/>
  <c r="C852" i="12"/>
  <c r="AC851" i="12"/>
  <c r="AB851" i="12"/>
  <c r="AA851" i="12"/>
  <c r="Z851" i="12"/>
  <c r="Y851" i="12"/>
  <c r="X851" i="12"/>
  <c r="W851" i="12"/>
  <c r="V851" i="12"/>
  <c r="U851" i="12"/>
  <c r="T851" i="12"/>
  <c r="S851" i="12"/>
  <c r="R851" i="12"/>
  <c r="Q851" i="12"/>
  <c r="P851" i="12"/>
  <c r="O851" i="12"/>
  <c r="N851" i="12"/>
  <c r="M851" i="12"/>
  <c r="L851" i="12"/>
  <c r="K851" i="12"/>
  <c r="J851" i="12"/>
  <c r="I851" i="12"/>
  <c r="H851" i="12"/>
  <c r="G851" i="12"/>
  <c r="F851" i="12"/>
  <c r="E851" i="12"/>
  <c r="D851" i="12"/>
  <c r="C851" i="12"/>
  <c r="AC850" i="12"/>
  <c r="AB850" i="12"/>
  <c r="AA850" i="12"/>
  <c r="Z850" i="12"/>
  <c r="Y850" i="12"/>
  <c r="X850" i="12"/>
  <c r="W850" i="12"/>
  <c r="V850" i="12"/>
  <c r="U850" i="12"/>
  <c r="T850" i="12"/>
  <c r="S850" i="12"/>
  <c r="R850" i="12"/>
  <c r="Q850" i="12"/>
  <c r="P850" i="12"/>
  <c r="O850" i="12"/>
  <c r="N850" i="12"/>
  <c r="M850" i="12"/>
  <c r="L850" i="12"/>
  <c r="K850" i="12"/>
  <c r="J850" i="12"/>
  <c r="I850" i="12"/>
  <c r="H850" i="12"/>
  <c r="G850" i="12"/>
  <c r="F850" i="12"/>
  <c r="E850" i="12"/>
  <c r="D850" i="12"/>
  <c r="C850" i="12"/>
  <c r="AC849" i="12"/>
  <c r="AB849" i="12"/>
  <c r="AA849" i="12"/>
  <c r="Z849" i="12"/>
  <c r="Y849" i="12"/>
  <c r="X849" i="12"/>
  <c r="W849" i="12"/>
  <c r="V849" i="12"/>
  <c r="U849" i="12"/>
  <c r="T849" i="12"/>
  <c r="S849" i="12"/>
  <c r="R849" i="12"/>
  <c r="Q849" i="12"/>
  <c r="P849" i="12"/>
  <c r="O849" i="12"/>
  <c r="N849" i="12"/>
  <c r="M849" i="12"/>
  <c r="L849" i="12"/>
  <c r="K849" i="12"/>
  <c r="J849" i="12"/>
  <c r="I849" i="12"/>
  <c r="H849" i="12"/>
  <c r="G849" i="12"/>
  <c r="F849" i="12"/>
  <c r="E849" i="12"/>
  <c r="D849" i="12"/>
  <c r="C849" i="12"/>
  <c r="AC848" i="12"/>
  <c r="AB848" i="12"/>
  <c r="AA848" i="12"/>
  <c r="Z848" i="12"/>
  <c r="Y848" i="12"/>
  <c r="X848" i="12"/>
  <c r="W848" i="12"/>
  <c r="V848" i="12"/>
  <c r="U848" i="12"/>
  <c r="T848" i="12"/>
  <c r="S848" i="12"/>
  <c r="R848" i="12"/>
  <c r="Q848" i="12"/>
  <c r="P848" i="12"/>
  <c r="O848" i="12"/>
  <c r="N848" i="12"/>
  <c r="M848" i="12"/>
  <c r="L848" i="12"/>
  <c r="K848" i="12"/>
  <c r="J848" i="12"/>
  <c r="I848" i="12"/>
  <c r="H848" i="12"/>
  <c r="G848" i="12"/>
  <c r="F848" i="12"/>
  <c r="E848" i="12"/>
  <c r="D848" i="12"/>
  <c r="C848" i="12"/>
  <c r="AC847" i="12"/>
  <c r="AB847" i="12"/>
  <c r="AA847" i="12"/>
  <c r="Z847" i="12"/>
  <c r="Y847" i="12"/>
  <c r="X847" i="12"/>
  <c r="W847" i="12"/>
  <c r="V847" i="12"/>
  <c r="U847" i="12"/>
  <c r="T847" i="12"/>
  <c r="S847" i="12"/>
  <c r="R847" i="12"/>
  <c r="Q847" i="12"/>
  <c r="P847" i="12"/>
  <c r="O847" i="12"/>
  <c r="N847" i="12"/>
  <c r="M847" i="12"/>
  <c r="L847" i="12"/>
  <c r="K847" i="12"/>
  <c r="J847" i="12"/>
  <c r="I847" i="12"/>
  <c r="H847" i="12"/>
  <c r="G847" i="12"/>
  <c r="F847" i="12"/>
  <c r="E847" i="12"/>
  <c r="D847" i="12"/>
  <c r="C847" i="12"/>
  <c r="AC846" i="12"/>
  <c r="AB846" i="12"/>
  <c r="AA846" i="12"/>
  <c r="Z846" i="12"/>
  <c r="Y846" i="12"/>
  <c r="X846" i="12"/>
  <c r="W846" i="12"/>
  <c r="V846" i="12"/>
  <c r="U846" i="12"/>
  <c r="T846" i="12"/>
  <c r="S846" i="12"/>
  <c r="R846" i="12"/>
  <c r="Q846" i="12"/>
  <c r="P846" i="12"/>
  <c r="O846" i="12"/>
  <c r="N846" i="12"/>
  <c r="M846" i="12"/>
  <c r="L846" i="12"/>
  <c r="K846" i="12"/>
  <c r="J846" i="12"/>
  <c r="I846" i="12"/>
  <c r="H846" i="12"/>
  <c r="G846" i="12"/>
  <c r="F846" i="12"/>
  <c r="E846" i="12"/>
  <c r="D846" i="12"/>
  <c r="C846" i="12"/>
  <c r="AC845" i="12"/>
  <c r="AB845" i="12"/>
  <c r="AA845" i="12"/>
  <c r="Z845" i="12"/>
  <c r="Y845" i="12"/>
  <c r="X845" i="12"/>
  <c r="W845" i="12"/>
  <c r="V845" i="12"/>
  <c r="U845" i="12"/>
  <c r="T845" i="12"/>
  <c r="S845" i="12"/>
  <c r="R845" i="12"/>
  <c r="Q845" i="12"/>
  <c r="P845" i="12"/>
  <c r="O845" i="12"/>
  <c r="N845" i="12"/>
  <c r="M845" i="12"/>
  <c r="L845" i="12"/>
  <c r="K845" i="12"/>
  <c r="J845" i="12"/>
  <c r="I845" i="12"/>
  <c r="H845" i="12"/>
  <c r="G845" i="12"/>
  <c r="F845" i="12"/>
  <c r="E845" i="12"/>
  <c r="D845" i="12"/>
  <c r="C845" i="12"/>
  <c r="AC844" i="12"/>
  <c r="AB844" i="12"/>
  <c r="AA844" i="12"/>
  <c r="Z844" i="12"/>
  <c r="Y844" i="12"/>
  <c r="X844" i="12"/>
  <c r="W844" i="12"/>
  <c r="V844" i="12"/>
  <c r="U844" i="12"/>
  <c r="T844" i="12"/>
  <c r="S844" i="12"/>
  <c r="R844" i="12"/>
  <c r="Q844" i="12"/>
  <c r="P844" i="12"/>
  <c r="O844" i="12"/>
  <c r="N844" i="12"/>
  <c r="M844" i="12"/>
  <c r="L844" i="12"/>
  <c r="K844" i="12"/>
  <c r="J844" i="12"/>
  <c r="I844" i="12"/>
  <c r="H844" i="12"/>
  <c r="G844" i="12"/>
  <c r="F844" i="12"/>
  <c r="E844" i="12"/>
  <c r="D844" i="12"/>
  <c r="C844" i="12"/>
  <c r="AC843" i="12"/>
  <c r="AB843" i="12"/>
  <c r="AA843" i="12"/>
  <c r="Z843" i="12"/>
  <c r="Y843" i="12"/>
  <c r="X843" i="12"/>
  <c r="W843" i="12"/>
  <c r="V843" i="12"/>
  <c r="U843" i="12"/>
  <c r="T843" i="12"/>
  <c r="S843" i="12"/>
  <c r="R843" i="12"/>
  <c r="Q843" i="12"/>
  <c r="P843" i="12"/>
  <c r="O843" i="12"/>
  <c r="N843" i="12"/>
  <c r="M843" i="12"/>
  <c r="L843" i="12"/>
  <c r="K843" i="12"/>
  <c r="J843" i="12"/>
  <c r="I843" i="12"/>
  <c r="H843" i="12"/>
  <c r="G843" i="12"/>
  <c r="F843" i="12"/>
  <c r="E843" i="12"/>
  <c r="D843" i="12"/>
  <c r="C843" i="12"/>
  <c r="AC842" i="12"/>
  <c r="AB842" i="12"/>
  <c r="AA842" i="12"/>
  <c r="Z842" i="12"/>
  <c r="Y842" i="12"/>
  <c r="X842" i="12"/>
  <c r="W842" i="12"/>
  <c r="V842" i="12"/>
  <c r="U842" i="12"/>
  <c r="T842" i="12"/>
  <c r="S842" i="12"/>
  <c r="R842" i="12"/>
  <c r="Q842" i="12"/>
  <c r="P842" i="12"/>
  <c r="O842" i="12"/>
  <c r="N842" i="12"/>
  <c r="M842" i="12"/>
  <c r="L842" i="12"/>
  <c r="K842" i="12"/>
  <c r="J842" i="12"/>
  <c r="I842" i="12"/>
  <c r="H842" i="12"/>
  <c r="G842" i="12"/>
  <c r="F842" i="12"/>
  <c r="E842" i="12"/>
  <c r="D842" i="12"/>
  <c r="C842" i="12"/>
  <c r="AC841" i="12"/>
  <c r="AB841" i="12"/>
  <c r="AA841" i="12"/>
  <c r="Z841" i="12"/>
  <c r="Y841" i="12"/>
  <c r="X841" i="12"/>
  <c r="W841" i="12"/>
  <c r="V841" i="12"/>
  <c r="U841" i="12"/>
  <c r="T841" i="12"/>
  <c r="S841" i="12"/>
  <c r="R841" i="12"/>
  <c r="Q841" i="12"/>
  <c r="P841" i="12"/>
  <c r="O841" i="12"/>
  <c r="N841" i="12"/>
  <c r="M841" i="12"/>
  <c r="L841" i="12"/>
  <c r="K841" i="12"/>
  <c r="J841" i="12"/>
  <c r="I841" i="12"/>
  <c r="H841" i="12"/>
  <c r="G841" i="12"/>
  <c r="F841" i="12"/>
  <c r="E841" i="12"/>
  <c r="D841" i="12"/>
  <c r="C841" i="12"/>
  <c r="AC840" i="12"/>
  <c r="AB840" i="12"/>
  <c r="AA840" i="12"/>
  <c r="Z840" i="12"/>
  <c r="Y840" i="12"/>
  <c r="X840" i="12"/>
  <c r="W840" i="12"/>
  <c r="V840" i="12"/>
  <c r="U840" i="12"/>
  <c r="T840" i="12"/>
  <c r="S840" i="12"/>
  <c r="R840" i="12"/>
  <c r="Q840" i="12"/>
  <c r="P840" i="12"/>
  <c r="O840" i="12"/>
  <c r="N840" i="12"/>
  <c r="M840" i="12"/>
  <c r="L840" i="12"/>
  <c r="K840" i="12"/>
  <c r="J840" i="12"/>
  <c r="I840" i="12"/>
  <c r="H840" i="12"/>
  <c r="G840" i="12"/>
  <c r="F840" i="12"/>
  <c r="E840" i="12"/>
  <c r="D840" i="12"/>
  <c r="C840" i="12"/>
  <c r="AC839" i="12"/>
  <c r="AB839" i="12"/>
  <c r="AA839" i="12"/>
  <c r="Z839" i="12"/>
  <c r="Y839" i="12"/>
  <c r="X839" i="12"/>
  <c r="W839" i="12"/>
  <c r="V839" i="12"/>
  <c r="U839" i="12"/>
  <c r="T839" i="12"/>
  <c r="S839" i="12"/>
  <c r="R839" i="12"/>
  <c r="Q839" i="12"/>
  <c r="P839" i="12"/>
  <c r="O839" i="12"/>
  <c r="N839" i="12"/>
  <c r="M839" i="12"/>
  <c r="L839" i="12"/>
  <c r="K839" i="12"/>
  <c r="J839" i="12"/>
  <c r="I839" i="12"/>
  <c r="H839" i="12"/>
  <c r="G839" i="12"/>
  <c r="F839" i="12"/>
  <c r="E839" i="12"/>
  <c r="D839" i="12"/>
  <c r="C839" i="12"/>
  <c r="AC838" i="12"/>
  <c r="AB838" i="12"/>
  <c r="AA838" i="12"/>
  <c r="Z838" i="12"/>
  <c r="Y838" i="12"/>
  <c r="X838" i="12"/>
  <c r="W838" i="12"/>
  <c r="V838" i="12"/>
  <c r="U838" i="12"/>
  <c r="T838" i="12"/>
  <c r="S838" i="12"/>
  <c r="R838" i="12"/>
  <c r="Q838" i="12"/>
  <c r="P838" i="12"/>
  <c r="O838" i="12"/>
  <c r="N838" i="12"/>
  <c r="M838" i="12"/>
  <c r="L838" i="12"/>
  <c r="K838" i="12"/>
  <c r="J838" i="12"/>
  <c r="I838" i="12"/>
  <c r="H838" i="12"/>
  <c r="G838" i="12"/>
  <c r="F838" i="12"/>
  <c r="E838" i="12"/>
  <c r="D838" i="12"/>
  <c r="C838" i="12"/>
  <c r="AC837" i="12"/>
  <c r="AB837" i="12"/>
  <c r="AA837" i="12"/>
  <c r="Z837" i="12"/>
  <c r="Y837" i="12"/>
  <c r="X837" i="12"/>
  <c r="W837" i="12"/>
  <c r="V837" i="12"/>
  <c r="U837" i="12"/>
  <c r="T837" i="12"/>
  <c r="S837" i="12"/>
  <c r="R837" i="12"/>
  <c r="Q837" i="12"/>
  <c r="P837" i="12"/>
  <c r="O837" i="12"/>
  <c r="N837" i="12"/>
  <c r="M837" i="12"/>
  <c r="L837" i="12"/>
  <c r="K837" i="12"/>
  <c r="J837" i="12"/>
  <c r="I837" i="12"/>
  <c r="H837" i="12"/>
  <c r="G837" i="12"/>
  <c r="F837" i="12"/>
  <c r="E837" i="12"/>
  <c r="D837" i="12"/>
  <c r="C837" i="12"/>
  <c r="AC836" i="12"/>
  <c r="AB836" i="12"/>
  <c r="AA836" i="12"/>
  <c r="Z836" i="12"/>
  <c r="Y836" i="12"/>
  <c r="X836" i="12"/>
  <c r="W836" i="12"/>
  <c r="V836" i="12"/>
  <c r="U836" i="12"/>
  <c r="T836" i="12"/>
  <c r="S836" i="12"/>
  <c r="R836" i="12"/>
  <c r="Q836" i="12"/>
  <c r="P836" i="12"/>
  <c r="O836" i="12"/>
  <c r="N836" i="12"/>
  <c r="M836" i="12"/>
  <c r="L836" i="12"/>
  <c r="K836" i="12"/>
  <c r="J836" i="12"/>
  <c r="I836" i="12"/>
  <c r="H836" i="12"/>
  <c r="G836" i="12"/>
  <c r="F836" i="12"/>
  <c r="E836" i="12"/>
  <c r="D836" i="12"/>
  <c r="C836" i="12"/>
  <c r="AC835" i="12"/>
  <c r="AB835" i="12"/>
  <c r="AA835" i="12"/>
  <c r="Z835" i="12"/>
  <c r="Y835" i="12"/>
  <c r="X835" i="12"/>
  <c r="W835" i="12"/>
  <c r="V835" i="12"/>
  <c r="U835" i="12"/>
  <c r="T835" i="12"/>
  <c r="S835" i="12"/>
  <c r="R835" i="12"/>
  <c r="Q835" i="12"/>
  <c r="P835" i="12"/>
  <c r="O835" i="12"/>
  <c r="N835" i="12"/>
  <c r="M835" i="12"/>
  <c r="L835" i="12"/>
  <c r="K835" i="12"/>
  <c r="J835" i="12"/>
  <c r="I835" i="12"/>
  <c r="H835" i="12"/>
  <c r="G835" i="12"/>
  <c r="F835" i="12"/>
  <c r="E835" i="12"/>
  <c r="D835" i="12"/>
  <c r="C835" i="12"/>
  <c r="AC834" i="12"/>
  <c r="AB834" i="12"/>
  <c r="AA834" i="12"/>
  <c r="Z834" i="12"/>
  <c r="Y834" i="12"/>
  <c r="X834" i="12"/>
  <c r="W834" i="12"/>
  <c r="V834" i="12"/>
  <c r="U834" i="12"/>
  <c r="T834" i="12"/>
  <c r="S834" i="12"/>
  <c r="R834" i="12"/>
  <c r="Q834" i="12"/>
  <c r="P834" i="12"/>
  <c r="O834" i="12"/>
  <c r="N834" i="12"/>
  <c r="M834" i="12"/>
  <c r="L834" i="12"/>
  <c r="K834" i="12"/>
  <c r="J834" i="12"/>
  <c r="I834" i="12"/>
  <c r="H834" i="12"/>
  <c r="G834" i="12"/>
  <c r="F834" i="12"/>
  <c r="E834" i="12"/>
  <c r="D834" i="12"/>
  <c r="C834" i="12"/>
  <c r="AC833" i="12"/>
  <c r="AB833" i="12"/>
  <c r="AA833" i="12"/>
  <c r="Z833" i="12"/>
  <c r="Y833" i="12"/>
  <c r="X833" i="12"/>
  <c r="W833" i="12"/>
  <c r="V833" i="12"/>
  <c r="U833" i="12"/>
  <c r="T833" i="12"/>
  <c r="S833" i="12"/>
  <c r="R833" i="12"/>
  <c r="Q833" i="12"/>
  <c r="P833" i="12"/>
  <c r="O833" i="12"/>
  <c r="N833" i="12"/>
  <c r="M833" i="12"/>
  <c r="L833" i="12"/>
  <c r="K833" i="12"/>
  <c r="J833" i="12"/>
  <c r="I833" i="12"/>
  <c r="H833" i="12"/>
  <c r="G833" i="12"/>
  <c r="F833" i="12"/>
  <c r="E833" i="12"/>
  <c r="D833" i="12"/>
  <c r="C833" i="12"/>
  <c r="AC832" i="12"/>
  <c r="AB832" i="12"/>
  <c r="AA832" i="12"/>
  <c r="Z832" i="12"/>
  <c r="Y832" i="12"/>
  <c r="X832" i="12"/>
  <c r="W832" i="12"/>
  <c r="V832" i="12"/>
  <c r="U832" i="12"/>
  <c r="T832" i="12"/>
  <c r="S832" i="12"/>
  <c r="R832" i="12"/>
  <c r="Q832" i="12"/>
  <c r="P832" i="12"/>
  <c r="O832" i="12"/>
  <c r="N832" i="12"/>
  <c r="M832" i="12"/>
  <c r="L832" i="12"/>
  <c r="K832" i="12"/>
  <c r="J832" i="12"/>
  <c r="I832" i="12"/>
  <c r="H832" i="12"/>
  <c r="G832" i="12"/>
  <c r="F832" i="12"/>
  <c r="E832" i="12"/>
  <c r="D832" i="12"/>
  <c r="C832" i="12"/>
  <c r="AC831" i="12"/>
  <c r="AB831" i="12"/>
  <c r="AA831" i="12"/>
  <c r="Z831" i="12"/>
  <c r="Y831" i="12"/>
  <c r="X831" i="12"/>
  <c r="W831" i="12"/>
  <c r="V831" i="12"/>
  <c r="U831" i="12"/>
  <c r="T831" i="12"/>
  <c r="S831" i="12"/>
  <c r="R831" i="12"/>
  <c r="Q831" i="12"/>
  <c r="P831" i="12"/>
  <c r="O831" i="12"/>
  <c r="N831" i="12"/>
  <c r="M831" i="12"/>
  <c r="L831" i="12"/>
  <c r="K831" i="12"/>
  <c r="J831" i="12"/>
  <c r="I831" i="12"/>
  <c r="H831" i="12"/>
  <c r="G831" i="12"/>
  <c r="F831" i="12"/>
  <c r="E831" i="12"/>
  <c r="D831" i="12"/>
  <c r="C831" i="12"/>
  <c r="AC830" i="12"/>
  <c r="AB830" i="12"/>
  <c r="AA830" i="12"/>
  <c r="Z830" i="12"/>
  <c r="Y830" i="12"/>
  <c r="X830" i="12"/>
  <c r="W830" i="12"/>
  <c r="V830" i="12"/>
  <c r="U830" i="12"/>
  <c r="T830" i="12"/>
  <c r="S830" i="12"/>
  <c r="R830" i="12"/>
  <c r="Q830" i="12"/>
  <c r="P830" i="12"/>
  <c r="O830" i="12"/>
  <c r="N830" i="12"/>
  <c r="M830" i="12"/>
  <c r="L830" i="12"/>
  <c r="K830" i="12"/>
  <c r="J830" i="12"/>
  <c r="I830" i="12"/>
  <c r="H830" i="12"/>
  <c r="G830" i="12"/>
  <c r="F830" i="12"/>
  <c r="E830" i="12"/>
  <c r="D830" i="12"/>
  <c r="C830" i="12"/>
  <c r="AC829" i="12"/>
  <c r="AB829" i="12"/>
  <c r="AA829" i="12"/>
  <c r="Z829" i="12"/>
  <c r="Y829" i="12"/>
  <c r="X829" i="12"/>
  <c r="W829" i="12"/>
  <c r="V829" i="12"/>
  <c r="U829" i="12"/>
  <c r="T829" i="12"/>
  <c r="S829" i="12"/>
  <c r="R829" i="12"/>
  <c r="Q829" i="12"/>
  <c r="P829" i="12"/>
  <c r="O829" i="12"/>
  <c r="N829" i="12"/>
  <c r="M829" i="12"/>
  <c r="L829" i="12"/>
  <c r="K829" i="12"/>
  <c r="J829" i="12"/>
  <c r="I829" i="12"/>
  <c r="H829" i="12"/>
  <c r="G829" i="12"/>
  <c r="F829" i="12"/>
  <c r="E829" i="12"/>
  <c r="D829" i="12"/>
  <c r="C829" i="12"/>
  <c r="AC828" i="12"/>
  <c r="AB828" i="12"/>
  <c r="AA828" i="12"/>
  <c r="Z828" i="12"/>
  <c r="Y828" i="12"/>
  <c r="X828" i="12"/>
  <c r="W828" i="12"/>
  <c r="V828" i="12"/>
  <c r="U828" i="12"/>
  <c r="T828" i="12"/>
  <c r="S828" i="12"/>
  <c r="R828" i="12"/>
  <c r="Q828" i="12"/>
  <c r="P828" i="12"/>
  <c r="O828" i="12"/>
  <c r="N828" i="12"/>
  <c r="M828" i="12"/>
  <c r="L828" i="12"/>
  <c r="K828" i="12"/>
  <c r="J828" i="12"/>
  <c r="I828" i="12"/>
  <c r="H828" i="12"/>
  <c r="G828" i="12"/>
  <c r="F828" i="12"/>
  <c r="E828" i="12"/>
  <c r="D828" i="12"/>
  <c r="C828" i="12"/>
  <c r="AC827" i="12"/>
  <c r="AB827" i="12"/>
  <c r="AA827" i="12"/>
  <c r="Z827" i="12"/>
  <c r="Y827" i="12"/>
  <c r="X827" i="12"/>
  <c r="W827" i="12"/>
  <c r="V827" i="12"/>
  <c r="U827" i="12"/>
  <c r="T827" i="12"/>
  <c r="S827" i="12"/>
  <c r="R827" i="12"/>
  <c r="Q827" i="12"/>
  <c r="P827" i="12"/>
  <c r="O827" i="12"/>
  <c r="N827" i="12"/>
  <c r="M827" i="12"/>
  <c r="L827" i="12"/>
  <c r="K827" i="12"/>
  <c r="J827" i="12"/>
  <c r="I827" i="12"/>
  <c r="H827" i="12"/>
  <c r="G827" i="12"/>
  <c r="F827" i="12"/>
  <c r="E827" i="12"/>
  <c r="D827" i="12"/>
  <c r="C827" i="12"/>
  <c r="AC826" i="12"/>
  <c r="AB826" i="12"/>
  <c r="AA826" i="12"/>
  <c r="Z826" i="12"/>
  <c r="Y826" i="12"/>
  <c r="X826" i="12"/>
  <c r="W826" i="12"/>
  <c r="V826" i="12"/>
  <c r="U826" i="12"/>
  <c r="T826" i="12"/>
  <c r="S826" i="12"/>
  <c r="R826" i="12"/>
  <c r="Q826" i="12"/>
  <c r="P826" i="12"/>
  <c r="O826" i="12"/>
  <c r="N826" i="12"/>
  <c r="M826" i="12"/>
  <c r="L826" i="12"/>
  <c r="K826" i="12"/>
  <c r="J826" i="12"/>
  <c r="I826" i="12"/>
  <c r="H826" i="12"/>
  <c r="G826" i="12"/>
  <c r="F826" i="12"/>
  <c r="E826" i="12"/>
  <c r="D826" i="12"/>
  <c r="C826" i="12"/>
  <c r="AC825" i="12"/>
  <c r="AB825" i="12"/>
  <c r="AA825" i="12"/>
  <c r="Z825" i="12"/>
  <c r="Y825" i="12"/>
  <c r="X825" i="12"/>
  <c r="W825" i="12"/>
  <c r="V825" i="12"/>
  <c r="U825" i="12"/>
  <c r="T825" i="12"/>
  <c r="S825" i="12"/>
  <c r="R825" i="12"/>
  <c r="Q825" i="12"/>
  <c r="P825" i="12"/>
  <c r="O825" i="12"/>
  <c r="N825" i="12"/>
  <c r="M825" i="12"/>
  <c r="L825" i="12"/>
  <c r="K825" i="12"/>
  <c r="J825" i="12"/>
  <c r="I825" i="12"/>
  <c r="H825" i="12"/>
  <c r="G825" i="12"/>
  <c r="F825" i="12"/>
  <c r="E825" i="12"/>
  <c r="D825" i="12"/>
  <c r="C825" i="12"/>
  <c r="AC824" i="12"/>
  <c r="AB824" i="12"/>
  <c r="AA824" i="12"/>
  <c r="Z824" i="12"/>
  <c r="Y824" i="12"/>
  <c r="X824" i="12"/>
  <c r="W824" i="12"/>
  <c r="V824" i="12"/>
  <c r="U824" i="12"/>
  <c r="T824" i="12"/>
  <c r="S824" i="12"/>
  <c r="R824" i="12"/>
  <c r="Q824" i="12"/>
  <c r="P824" i="12"/>
  <c r="O824" i="12"/>
  <c r="N824" i="12"/>
  <c r="M824" i="12"/>
  <c r="L824" i="12"/>
  <c r="K824" i="12"/>
  <c r="J824" i="12"/>
  <c r="I824" i="12"/>
  <c r="H824" i="12"/>
  <c r="G824" i="12"/>
  <c r="F824" i="12"/>
  <c r="E824" i="12"/>
  <c r="D824" i="12"/>
  <c r="C824" i="12"/>
  <c r="AC823" i="12"/>
  <c r="AB823" i="12"/>
  <c r="AA823" i="12"/>
  <c r="Z823" i="12"/>
  <c r="Y823" i="12"/>
  <c r="X823" i="12"/>
  <c r="W823" i="12"/>
  <c r="V823" i="12"/>
  <c r="U823" i="12"/>
  <c r="T823" i="12"/>
  <c r="S823" i="12"/>
  <c r="R823" i="12"/>
  <c r="Q823" i="12"/>
  <c r="P823" i="12"/>
  <c r="O823" i="12"/>
  <c r="N823" i="12"/>
  <c r="M823" i="12"/>
  <c r="L823" i="12"/>
  <c r="K823" i="12"/>
  <c r="J823" i="12"/>
  <c r="I823" i="12"/>
  <c r="H823" i="12"/>
  <c r="G823" i="12"/>
  <c r="F823" i="12"/>
  <c r="E823" i="12"/>
  <c r="D823" i="12"/>
  <c r="C823" i="12"/>
  <c r="AC822" i="12"/>
  <c r="AB822" i="12"/>
  <c r="AA822" i="12"/>
  <c r="Z822" i="12"/>
  <c r="Y822" i="12"/>
  <c r="X822" i="12"/>
  <c r="W822" i="12"/>
  <c r="V822" i="12"/>
  <c r="U822" i="12"/>
  <c r="T822" i="12"/>
  <c r="S822" i="12"/>
  <c r="R822" i="12"/>
  <c r="Q822" i="12"/>
  <c r="P822" i="12"/>
  <c r="O822" i="12"/>
  <c r="N822" i="12"/>
  <c r="M822" i="12"/>
  <c r="L822" i="12"/>
  <c r="K822" i="12"/>
  <c r="J822" i="12"/>
  <c r="I822" i="12"/>
  <c r="H822" i="12"/>
  <c r="G822" i="12"/>
  <c r="F822" i="12"/>
  <c r="E822" i="12"/>
  <c r="D822" i="12"/>
  <c r="C822" i="12"/>
  <c r="AC821" i="12"/>
  <c r="AB821" i="12"/>
  <c r="AA821" i="12"/>
  <c r="Z821" i="12"/>
  <c r="Y821" i="12"/>
  <c r="X821" i="12"/>
  <c r="W821" i="12"/>
  <c r="V821" i="12"/>
  <c r="U821" i="12"/>
  <c r="T821" i="12"/>
  <c r="S821" i="12"/>
  <c r="R821" i="12"/>
  <c r="Q821" i="12"/>
  <c r="P821" i="12"/>
  <c r="O821" i="12"/>
  <c r="N821" i="12"/>
  <c r="M821" i="12"/>
  <c r="L821" i="12"/>
  <c r="K821" i="12"/>
  <c r="J821" i="12"/>
  <c r="I821" i="12"/>
  <c r="H821" i="12"/>
  <c r="G821" i="12"/>
  <c r="F821" i="12"/>
  <c r="E821" i="12"/>
  <c r="D821" i="12"/>
  <c r="C821" i="12"/>
  <c r="AC820" i="12"/>
  <c r="AB820" i="12"/>
  <c r="AA820" i="12"/>
  <c r="Z820" i="12"/>
  <c r="Y820" i="12"/>
  <c r="X820" i="12"/>
  <c r="W820" i="12"/>
  <c r="V820" i="12"/>
  <c r="U820" i="12"/>
  <c r="T820" i="12"/>
  <c r="S820" i="12"/>
  <c r="R820" i="12"/>
  <c r="Q820" i="12"/>
  <c r="P820" i="12"/>
  <c r="O820" i="12"/>
  <c r="N820" i="12"/>
  <c r="M820" i="12"/>
  <c r="L820" i="12"/>
  <c r="K820" i="12"/>
  <c r="J820" i="12"/>
  <c r="I820" i="12"/>
  <c r="H820" i="12"/>
  <c r="G820" i="12"/>
  <c r="F820" i="12"/>
  <c r="E820" i="12"/>
  <c r="D820" i="12"/>
  <c r="C820" i="12"/>
  <c r="AC819" i="12"/>
  <c r="AB819" i="12"/>
  <c r="AA819" i="12"/>
  <c r="Z819" i="12"/>
  <c r="Y819" i="12"/>
  <c r="X819" i="12"/>
  <c r="W819" i="12"/>
  <c r="V819" i="12"/>
  <c r="U819" i="12"/>
  <c r="T819" i="12"/>
  <c r="S819" i="12"/>
  <c r="R819" i="12"/>
  <c r="Q819" i="12"/>
  <c r="P819" i="12"/>
  <c r="O819" i="12"/>
  <c r="N819" i="12"/>
  <c r="M819" i="12"/>
  <c r="L819" i="12"/>
  <c r="K819" i="12"/>
  <c r="J819" i="12"/>
  <c r="I819" i="12"/>
  <c r="H819" i="12"/>
  <c r="G819" i="12"/>
  <c r="F819" i="12"/>
  <c r="E819" i="12"/>
  <c r="D819" i="12"/>
  <c r="C819" i="12"/>
  <c r="AC818" i="12"/>
  <c r="AB818" i="12"/>
  <c r="AA818" i="12"/>
  <c r="Z818" i="12"/>
  <c r="Y818" i="12"/>
  <c r="X818" i="12"/>
  <c r="W818" i="12"/>
  <c r="V818" i="12"/>
  <c r="U818" i="12"/>
  <c r="T818" i="12"/>
  <c r="S818" i="12"/>
  <c r="R818" i="12"/>
  <c r="Q818" i="12"/>
  <c r="P818" i="12"/>
  <c r="O818" i="12"/>
  <c r="N818" i="12"/>
  <c r="M818" i="12"/>
  <c r="L818" i="12"/>
  <c r="K818" i="12"/>
  <c r="J818" i="12"/>
  <c r="I818" i="12"/>
  <c r="H818" i="12"/>
  <c r="G818" i="12"/>
  <c r="F818" i="12"/>
  <c r="E818" i="12"/>
  <c r="D818" i="12"/>
  <c r="C818" i="12"/>
  <c r="AC817" i="12"/>
  <c r="AB817" i="12"/>
  <c r="AA817" i="12"/>
  <c r="Z817" i="12"/>
  <c r="Y817" i="12"/>
  <c r="X817" i="12"/>
  <c r="W817" i="12"/>
  <c r="V817" i="12"/>
  <c r="U817" i="12"/>
  <c r="T817" i="12"/>
  <c r="S817" i="12"/>
  <c r="R817" i="12"/>
  <c r="Q817" i="12"/>
  <c r="P817" i="12"/>
  <c r="O817" i="12"/>
  <c r="N817" i="12"/>
  <c r="M817" i="12"/>
  <c r="L817" i="12"/>
  <c r="K817" i="12"/>
  <c r="J817" i="12"/>
  <c r="I817" i="12"/>
  <c r="H817" i="12"/>
  <c r="G817" i="12"/>
  <c r="F817" i="12"/>
  <c r="E817" i="12"/>
  <c r="D817" i="12"/>
  <c r="C817" i="12"/>
  <c r="AC816" i="12"/>
  <c r="AB816" i="12"/>
  <c r="AA816" i="12"/>
  <c r="Z816" i="12"/>
  <c r="Y816" i="12"/>
  <c r="X816" i="12"/>
  <c r="W816" i="12"/>
  <c r="V816" i="12"/>
  <c r="U816" i="12"/>
  <c r="T816" i="12"/>
  <c r="S816" i="12"/>
  <c r="R816" i="12"/>
  <c r="Q816" i="12"/>
  <c r="P816" i="12"/>
  <c r="O816" i="12"/>
  <c r="N816" i="12"/>
  <c r="M816" i="12"/>
  <c r="L816" i="12"/>
  <c r="K816" i="12"/>
  <c r="J816" i="12"/>
  <c r="I816" i="12"/>
  <c r="H816" i="12"/>
  <c r="G816" i="12"/>
  <c r="F816" i="12"/>
  <c r="E816" i="12"/>
  <c r="D816" i="12"/>
  <c r="C816" i="12"/>
  <c r="AC815" i="12"/>
  <c r="AB815" i="12"/>
  <c r="AA815" i="12"/>
  <c r="Z815" i="12"/>
  <c r="Y815" i="12"/>
  <c r="X815" i="12"/>
  <c r="W815" i="12"/>
  <c r="V815" i="12"/>
  <c r="U815" i="12"/>
  <c r="T815" i="12"/>
  <c r="S815" i="12"/>
  <c r="R815" i="12"/>
  <c r="Q815" i="12"/>
  <c r="P815" i="12"/>
  <c r="O815" i="12"/>
  <c r="N815" i="12"/>
  <c r="M815" i="12"/>
  <c r="L815" i="12"/>
  <c r="K815" i="12"/>
  <c r="J815" i="12"/>
  <c r="I815" i="12"/>
  <c r="H815" i="12"/>
  <c r="G815" i="12"/>
  <c r="F815" i="12"/>
  <c r="E815" i="12"/>
  <c r="D815" i="12"/>
  <c r="C815" i="12"/>
  <c r="AC814" i="12"/>
  <c r="AB814" i="12"/>
  <c r="AA814" i="12"/>
  <c r="Z814" i="12"/>
  <c r="Y814" i="12"/>
  <c r="X814" i="12"/>
  <c r="W814" i="12"/>
  <c r="V814" i="12"/>
  <c r="U814" i="12"/>
  <c r="T814" i="12"/>
  <c r="S814" i="12"/>
  <c r="R814" i="12"/>
  <c r="Q814" i="12"/>
  <c r="P814" i="12"/>
  <c r="O814" i="12"/>
  <c r="N814" i="12"/>
  <c r="M814" i="12"/>
  <c r="L814" i="12"/>
  <c r="K814" i="12"/>
  <c r="J814" i="12"/>
  <c r="I814" i="12"/>
  <c r="H814" i="12"/>
  <c r="G814" i="12"/>
  <c r="F814" i="12"/>
  <c r="E814" i="12"/>
  <c r="D814" i="12"/>
  <c r="C814" i="12"/>
  <c r="AC813" i="12"/>
  <c r="AB813" i="12"/>
  <c r="AA813" i="12"/>
  <c r="Z813" i="12"/>
  <c r="Y813" i="12"/>
  <c r="X813" i="12"/>
  <c r="W813" i="12"/>
  <c r="V813" i="12"/>
  <c r="U813" i="12"/>
  <c r="T813" i="12"/>
  <c r="S813" i="12"/>
  <c r="R813" i="12"/>
  <c r="Q813" i="12"/>
  <c r="P813" i="12"/>
  <c r="O813" i="12"/>
  <c r="N813" i="12"/>
  <c r="M813" i="12"/>
  <c r="L813" i="12"/>
  <c r="K813" i="12"/>
  <c r="J813" i="12"/>
  <c r="I813" i="12"/>
  <c r="H813" i="12"/>
  <c r="G813" i="12"/>
  <c r="F813" i="12"/>
  <c r="E813" i="12"/>
  <c r="D813" i="12"/>
  <c r="C813" i="12"/>
  <c r="AC812" i="12"/>
  <c r="AB812" i="12"/>
  <c r="AA812" i="12"/>
  <c r="Z812" i="12"/>
  <c r="Y812" i="12"/>
  <c r="X812" i="12"/>
  <c r="W812" i="12"/>
  <c r="V812" i="12"/>
  <c r="U812" i="12"/>
  <c r="T812" i="12"/>
  <c r="S812" i="12"/>
  <c r="R812" i="12"/>
  <c r="Q812" i="12"/>
  <c r="P812" i="12"/>
  <c r="O812" i="12"/>
  <c r="N812" i="12"/>
  <c r="M812" i="12"/>
  <c r="L812" i="12"/>
  <c r="K812" i="12"/>
  <c r="J812" i="12"/>
  <c r="I812" i="12"/>
  <c r="H812" i="12"/>
  <c r="G812" i="12"/>
  <c r="F812" i="12"/>
  <c r="E812" i="12"/>
  <c r="D812" i="12"/>
  <c r="C812" i="12"/>
  <c r="AC811" i="12"/>
  <c r="AB811" i="12"/>
  <c r="AA811" i="12"/>
  <c r="Z811" i="12"/>
  <c r="Y811" i="12"/>
  <c r="X811" i="12"/>
  <c r="W811" i="12"/>
  <c r="V811" i="12"/>
  <c r="U811" i="12"/>
  <c r="T811" i="12"/>
  <c r="S811" i="12"/>
  <c r="R811" i="12"/>
  <c r="Q811" i="12"/>
  <c r="P811" i="12"/>
  <c r="O811" i="12"/>
  <c r="N811" i="12"/>
  <c r="M811" i="12"/>
  <c r="L811" i="12"/>
  <c r="K811" i="12"/>
  <c r="J811" i="12"/>
  <c r="I811" i="12"/>
  <c r="H811" i="12"/>
  <c r="G811" i="12"/>
  <c r="F811" i="12"/>
  <c r="E811" i="12"/>
  <c r="D811" i="12"/>
  <c r="C811" i="12"/>
  <c r="AC810" i="12"/>
  <c r="AB810" i="12"/>
  <c r="AA810" i="12"/>
  <c r="Z810" i="12"/>
  <c r="Y810" i="12"/>
  <c r="X810" i="12"/>
  <c r="W810" i="12"/>
  <c r="V810" i="12"/>
  <c r="U810" i="12"/>
  <c r="T810" i="12"/>
  <c r="S810" i="12"/>
  <c r="R810" i="12"/>
  <c r="Q810" i="12"/>
  <c r="P810" i="12"/>
  <c r="O810" i="12"/>
  <c r="N810" i="12"/>
  <c r="M810" i="12"/>
  <c r="L810" i="12"/>
  <c r="K810" i="12"/>
  <c r="J810" i="12"/>
  <c r="I810" i="12"/>
  <c r="H810" i="12"/>
  <c r="G810" i="12"/>
  <c r="F810" i="12"/>
  <c r="E810" i="12"/>
  <c r="D810" i="12"/>
  <c r="C810" i="12"/>
  <c r="AC809" i="12"/>
  <c r="AB809" i="12"/>
  <c r="AA809" i="12"/>
  <c r="Z809" i="12"/>
  <c r="Y809" i="12"/>
  <c r="X809" i="12"/>
  <c r="W809" i="12"/>
  <c r="V809" i="12"/>
  <c r="U809" i="12"/>
  <c r="T809" i="12"/>
  <c r="S809" i="12"/>
  <c r="R809" i="12"/>
  <c r="Q809" i="12"/>
  <c r="P809" i="12"/>
  <c r="O809" i="12"/>
  <c r="N809" i="12"/>
  <c r="M809" i="12"/>
  <c r="L809" i="12"/>
  <c r="K809" i="12"/>
  <c r="J809" i="12"/>
  <c r="I809" i="12"/>
  <c r="H809" i="12"/>
  <c r="G809" i="12"/>
  <c r="F809" i="12"/>
  <c r="E809" i="12"/>
  <c r="D809" i="12"/>
  <c r="C809" i="12"/>
  <c r="AC808" i="12"/>
  <c r="AB808" i="12"/>
  <c r="AA808" i="12"/>
  <c r="Z808" i="12"/>
  <c r="Y808" i="12"/>
  <c r="X808" i="12"/>
  <c r="W808" i="12"/>
  <c r="V808" i="12"/>
  <c r="U808" i="12"/>
  <c r="T808" i="12"/>
  <c r="S808" i="12"/>
  <c r="R808" i="12"/>
  <c r="Q808" i="12"/>
  <c r="P808" i="12"/>
  <c r="O808" i="12"/>
  <c r="N808" i="12"/>
  <c r="M808" i="12"/>
  <c r="L808" i="12"/>
  <c r="K808" i="12"/>
  <c r="J808" i="12"/>
  <c r="I808" i="12"/>
  <c r="H808" i="12"/>
  <c r="G808" i="12"/>
  <c r="F808" i="12"/>
  <c r="E808" i="12"/>
  <c r="D808" i="12"/>
  <c r="C808" i="12"/>
  <c r="AC807" i="12"/>
  <c r="AB807" i="12"/>
  <c r="AA807" i="12"/>
  <c r="Z807" i="12"/>
  <c r="Y807" i="12"/>
  <c r="X807" i="12"/>
  <c r="W807" i="12"/>
  <c r="V807" i="12"/>
  <c r="U807" i="12"/>
  <c r="T807" i="12"/>
  <c r="S807" i="12"/>
  <c r="R807" i="12"/>
  <c r="Q807" i="12"/>
  <c r="P807" i="12"/>
  <c r="O807" i="12"/>
  <c r="N807" i="12"/>
  <c r="M807" i="12"/>
  <c r="L807" i="12"/>
  <c r="K807" i="12"/>
  <c r="J807" i="12"/>
  <c r="I807" i="12"/>
  <c r="H807" i="12"/>
  <c r="G807" i="12"/>
  <c r="F807" i="12"/>
  <c r="E807" i="12"/>
  <c r="D807" i="12"/>
  <c r="C807" i="12"/>
  <c r="AC806" i="12"/>
  <c r="AB806" i="12"/>
  <c r="AA806" i="12"/>
  <c r="Z806" i="12"/>
  <c r="Y806" i="12"/>
  <c r="X806" i="12"/>
  <c r="W806" i="12"/>
  <c r="V806" i="12"/>
  <c r="U806" i="12"/>
  <c r="T806" i="12"/>
  <c r="S806" i="12"/>
  <c r="R806" i="12"/>
  <c r="Q806" i="12"/>
  <c r="P806" i="12"/>
  <c r="O806" i="12"/>
  <c r="N806" i="12"/>
  <c r="M806" i="12"/>
  <c r="L806" i="12"/>
  <c r="K806" i="12"/>
  <c r="J806" i="12"/>
  <c r="I806" i="12"/>
  <c r="H806" i="12"/>
  <c r="G806" i="12"/>
  <c r="F806" i="12"/>
  <c r="E806" i="12"/>
  <c r="D806" i="12"/>
  <c r="C806" i="12"/>
  <c r="AC805" i="12"/>
  <c r="AB805" i="12"/>
  <c r="AA805" i="12"/>
  <c r="Z805" i="12"/>
  <c r="Y805" i="12"/>
  <c r="X805" i="12"/>
  <c r="W805" i="12"/>
  <c r="V805" i="12"/>
  <c r="U805" i="12"/>
  <c r="T805" i="12"/>
  <c r="S805" i="12"/>
  <c r="R805" i="12"/>
  <c r="Q805" i="12"/>
  <c r="P805" i="12"/>
  <c r="O805" i="12"/>
  <c r="N805" i="12"/>
  <c r="M805" i="12"/>
  <c r="L805" i="12"/>
  <c r="K805" i="12"/>
  <c r="J805" i="12"/>
  <c r="I805" i="12"/>
  <c r="H805" i="12"/>
  <c r="G805" i="12"/>
  <c r="F805" i="12"/>
  <c r="E805" i="12"/>
  <c r="D805" i="12"/>
  <c r="C805" i="12"/>
  <c r="AC804" i="12"/>
  <c r="AB804" i="12"/>
  <c r="AA804" i="12"/>
  <c r="Z804" i="12"/>
  <c r="Y804" i="12"/>
  <c r="X804" i="12"/>
  <c r="W804" i="12"/>
  <c r="V804" i="12"/>
  <c r="U804" i="12"/>
  <c r="T804" i="12"/>
  <c r="S804" i="12"/>
  <c r="R804" i="12"/>
  <c r="Q804" i="12"/>
  <c r="P804" i="12"/>
  <c r="O804" i="12"/>
  <c r="N804" i="12"/>
  <c r="M804" i="12"/>
  <c r="L804" i="12"/>
  <c r="K804" i="12"/>
  <c r="J804" i="12"/>
  <c r="I804" i="12"/>
  <c r="H804" i="12"/>
  <c r="G804" i="12"/>
  <c r="F804" i="12"/>
  <c r="E804" i="12"/>
  <c r="D804" i="12"/>
  <c r="C804" i="12"/>
  <c r="AC803" i="12"/>
  <c r="AB803" i="12"/>
  <c r="AA803" i="12"/>
  <c r="Z803" i="12"/>
  <c r="Y803" i="12"/>
  <c r="X803" i="12"/>
  <c r="W803" i="12"/>
  <c r="V803" i="12"/>
  <c r="U803" i="12"/>
  <c r="T803" i="12"/>
  <c r="S803" i="12"/>
  <c r="R803" i="12"/>
  <c r="Q803" i="12"/>
  <c r="P803" i="12"/>
  <c r="O803" i="12"/>
  <c r="N803" i="12"/>
  <c r="M803" i="12"/>
  <c r="L803" i="12"/>
  <c r="K803" i="12"/>
  <c r="J803" i="12"/>
  <c r="I803" i="12"/>
  <c r="H803" i="12"/>
  <c r="G803" i="12"/>
  <c r="F803" i="12"/>
  <c r="E803" i="12"/>
  <c r="D803" i="12"/>
  <c r="C803" i="12"/>
  <c r="AC802" i="12"/>
  <c r="AB802" i="12"/>
  <c r="AA802" i="12"/>
  <c r="Z802" i="12"/>
  <c r="Y802" i="12"/>
  <c r="X802" i="12"/>
  <c r="W802" i="12"/>
  <c r="V802" i="12"/>
  <c r="U802" i="12"/>
  <c r="T802" i="12"/>
  <c r="S802" i="12"/>
  <c r="R802" i="12"/>
  <c r="Q802" i="12"/>
  <c r="P802" i="12"/>
  <c r="O802" i="12"/>
  <c r="N802" i="12"/>
  <c r="M802" i="12"/>
  <c r="L802" i="12"/>
  <c r="K802" i="12"/>
  <c r="J802" i="12"/>
  <c r="I802" i="12"/>
  <c r="H802" i="12"/>
  <c r="G802" i="12"/>
  <c r="F802" i="12"/>
  <c r="E802" i="12"/>
  <c r="D802" i="12"/>
  <c r="C802" i="12"/>
  <c r="AC801" i="12"/>
  <c r="AB801" i="12"/>
  <c r="AA801" i="12"/>
  <c r="Z801" i="12"/>
  <c r="Y801" i="12"/>
  <c r="X801" i="12"/>
  <c r="W801" i="12"/>
  <c r="V801" i="12"/>
  <c r="U801" i="12"/>
  <c r="T801" i="12"/>
  <c r="S801" i="12"/>
  <c r="R801" i="12"/>
  <c r="Q801" i="12"/>
  <c r="P801" i="12"/>
  <c r="O801" i="12"/>
  <c r="N801" i="12"/>
  <c r="M801" i="12"/>
  <c r="L801" i="12"/>
  <c r="K801" i="12"/>
  <c r="J801" i="12"/>
  <c r="I801" i="12"/>
  <c r="H801" i="12"/>
  <c r="G801" i="12"/>
  <c r="F801" i="12"/>
  <c r="E801" i="12"/>
  <c r="D801" i="12"/>
  <c r="C801" i="12"/>
  <c r="AC800" i="12"/>
  <c r="AB800" i="12"/>
  <c r="AA800" i="12"/>
  <c r="Z800" i="12"/>
  <c r="Y800" i="12"/>
  <c r="X800" i="12"/>
  <c r="W800" i="12"/>
  <c r="V800" i="12"/>
  <c r="U800" i="12"/>
  <c r="T800" i="12"/>
  <c r="S800" i="12"/>
  <c r="R800" i="12"/>
  <c r="Q800" i="12"/>
  <c r="P800" i="12"/>
  <c r="O800" i="12"/>
  <c r="N800" i="12"/>
  <c r="M800" i="12"/>
  <c r="L800" i="12"/>
  <c r="K800" i="12"/>
  <c r="J800" i="12"/>
  <c r="I800" i="12"/>
  <c r="H800" i="12"/>
  <c r="G800" i="12"/>
  <c r="F800" i="12"/>
  <c r="E800" i="12"/>
  <c r="D800" i="12"/>
  <c r="C800" i="12"/>
  <c r="AC799" i="12"/>
  <c r="AB799" i="12"/>
  <c r="AA799" i="12"/>
  <c r="Z799" i="12"/>
  <c r="Y799" i="12"/>
  <c r="X799" i="12"/>
  <c r="W799" i="12"/>
  <c r="V799" i="12"/>
  <c r="U799" i="12"/>
  <c r="T799" i="12"/>
  <c r="S799" i="12"/>
  <c r="R799" i="12"/>
  <c r="Q799" i="12"/>
  <c r="P799" i="12"/>
  <c r="O799" i="12"/>
  <c r="N799" i="12"/>
  <c r="M799" i="12"/>
  <c r="L799" i="12"/>
  <c r="K799" i="12"/>
  <c r="J799" i="12"/>
  <c r="I799" i="12"/>
  <c r="H799" i="12"/>
  <c r="G799" i="12"/>
  <c r="F799" i="12"/>
  <c r="E799" i="12"/>
  <c r="D799" i="12"/>
  <c r="C799" i="12"/>
  <c r="AC798" i="12"/>
  <c r="AB798" i="12"/>
  <c r="AA798" i="12"/>
  <c r="Z798" i="12"/>
  <c r="Y798" i="12"/>
  <c r="X798" i="12"/>
  <c r="W798" i="12"/>
  <c r="V798" i="12"/>
  <c r="U798" i="12"/>
  <c r="T798" i="12"/>
  <c r="S798" i="12"/>
  <c r="R798" i="12"/>
  <c r="Q798" i="12"/>
  <c r="P798" i="12"/>
  <c r="O798" i="12"/>
  <c r="N798" i="12"/>
  <c r="M798" i="12"/>
  <c r="L798" i="12"/>
  <c r="K798" i="12"/>
  <c r="J798" i="12"/>
  <c r="I798" i="12"/>
  <c r="H798" i="12"/>
  <c r="G798" i="12"/>
  <c r="F798" i="12"/>
  <c r="E798" i="12"/>
  <c r="D798" i="12"/>
  <c r="C798" i="12"/>
  <c r="AC797" i="12"/>
  <c r="AB797" i="12"/>
  <c r="AA797" i="12"/>
  <c r="Z797" i="12"/>
  <c r="Y797" i="12"/>
  <c r="X797" i="12"/>
  <c r="W797" i="12"/>
  <c r="V797" i="12"/>
  <c r="U797" i="12"/>
  <c r="T797" i="12"/>
  <c r="S797" i="12"/>
  <c r="R797" i="12"/>
  <c r="Q797" i="12"/>
  <c r="P797" i="12"/>
  <c r="O797" i="12"/>
  <c r="N797" i="12"/>
  <c r="M797" i="12"/>
  <c r="L797" i="12"/>
  <c r="K797" i="12"/>
  <c r="J797" i="12"/>
  <c r="I797" i="12"/>
  <c r="H797" i="12"/>
  <c r="G797" i="12"/>
  <c r="F797" i="12"/>
  <c r="E797" i="12"/>
  <c r="D797" i="12"/>
  <c r="C797" i="12"/>
  <c r="AC796" i="12"/>
  <c r="AB796" i="12"/>
  <c r="AA796" i="12"/>
  <c r="Z796" i="12"/>
  <c r="Y796" i="12"/>
  <c r="X796" i="12"/>
  <c r="W796" i="12"/>
  <c r="V796" i="12"/>
  <c r="U796" i="12"/>
  <c r="T796" i="12"/>
  <c r="S796" i="12"/>
  <c r="R796" i="12"/>
  <c r="Q796" i="12"/>
  <c r="P796" i="12"/>
  <c r="O796" i="12"/>
  <c r="N796" i="12"/>
  <c r="M796" i="12"/>
  <c r="L796" i="12"/>
  <c r="K796" i="12"/>
  <c r="J796" i="12"/>
  <c r="I796" i="12"/>
  <c r="H796" i="12"/>
  <c r="G796" i="12"/>
  <c r="F796" i="12"/>
  <c r="E796" i="12"/>
  <c r="D796" i="12"/>
  <c r="C796" i="12"/>
  <c r="AC795" i="12"/>
  <c r="AB795" i="12"/>
  <c r="AA795" i="12"/>
  <c r="Z795" i="12"/>
  <c r="Y795" i="12"/>
  <c r="X795" i="12"/>
  <c r="W795" i="12"/>
  <c r="V795" i="12"/>
  <c r="U795" i="12"/>
  <c r="T795" i="12"/>
  <c r="S795" i="12"/>
  <c r="R795" i="12"/>
  <c r="Q795" i="12"/>
  <c r="P795" i="12"/>
  <c r="O795" i="12"/>
  <c r="N795" i="12"/>
  <c r="M795" i="12"/>
  <c r="L795" i="12"/>
  <c r="K795" i="12"/>
  <c r="J795" i="12"/>
  <c r="I795" i="12"/>
  <c r="H795" i="12"/>
  <c r="G795" i="12"/>
  <c r="F795" i="12"/>
  <c r="E795" i="12"/>
  <c r="D795" i="12"/>
  <c r="C795" i="12"/>
  <c r="AC794" i="12"/>
  <c r="AB794" i="12"/>
  <c r="AA794" i="12"/>
  <c r="Z794" i="12"/>
  <c r="Y794" i="12"/>
  <c r="X794" i="12"/>
  <c r="W794" i="12"/>
  <c r="V794" i="12"/>
  <c r="U794" i="12"/>
  <c r="T794" i="12"/>
  <c r="S794" i="12"/>
  <c r="R794" i="12"/>
  <c r="Q794" i="12"/>
  <c r="P794" i="12"/>
  <c r="O794" i="12"/>
  <c r="N794" i="12"/>
  <c r="M794" i="12"/>
  <c r="L794" i="12"/>
  <c r="K794" i="12"/>
  <c r="J794" i="12"/>
  <c r="I794" i="12"/>
  <c r="H794" i="12"/>
  <c r="G794" i="12"/>
  <c r="F794" i="12"/>
  <c r="E794" i="12"/>
  <c r="D794" i="12"/>
  <c r="C794" i="12"/>
  <c r="AC793" i="12"/>
  <c r="AB793" i="12"/>
  <c r="AA793" i="12"/>
  <c r="Z793" i="12"/>
  <c r="Y793" i="12"/>
  <c r="X793" i="12"/>
  <c r="W793" i="12"/>
  <c r="V793" i="12"/>
  <c r="U793" i="12"/>
  <c r="T793" i="12"/>
  <c r="S793" i="12"/>
  <c r="R793" i="12"/>
  <c r="Q793" i="12"/>
  <c r="P793" i="12"/>
  <c r="O793" i="12"/>
  <c r="N793" i="12"/>
  <c r="M793" i="12"/>
  <c r="L793" i="12"/>
  <c r="K793" i="12"/>
  <c r="J793" i="12"/>
  <c r="I793" i="12"/>
  <c r="H793" i="12"/>
  <c r="G793" i="12"/>
  <c r="F793" i="12"/>
  <c r="E793" i="12"/>
  <c r="D793" i="12"/>
  <c r="C793" i="12"/>
  <c r="AC792" i="12"/>
  <c r="AB792" i="12"/>
  <c r="AA792" i="12"/>
  <c r="Z792" i="12"/>
  <c r="Y792" i="12"/>
  <c r="X792" i="12"/>
  <c r="W792" i="12"/>
  <c r="V792" i="12"/>
  <c r="U792" i="12"/>
  <c r="T792" i="12"/>
  <c r="S792" i="12"/>
  <c r="R792" i="12"/>
  <c r="Q792" i="12"/>
  <c r="P792" i="12"/>
  <c r="O792" i="12"/>
  <c r="N792" i="12"/>
  <c r="M792" i="12"/>
  <c r="L792" i="12"/>
  <c r="K792" i="12"/>
  <c r="J792" i="12"/>
  <c r="I792" i="12"/>
  <c r="H792" i="12"/>
  <c r="G792" i="12"/>
  <c r="F792" i="12"/>
  <c r="E792" i="12"/>
  <c r="D792" i="12"/>
  <c r="C792" i="12"/>
  <c r="AC791" i="12"/>
  <c r="AB791" i="12"/>
  <c r="AA791" i="12"/>
  <c r="Z791" i="12"/>
  <c r="Y791" i="12"/>
  <c r="X791" i="12"/>
  <c r="W791" i="12"/>
  <c r="V791" i="12"/>
  <c r="U791" i="12"/>
  <c r="T791" i="12"/>
  <c r="S791" i="12"/>
  <c r="R791" i="12"/>
  <c r="Q791" i="12"/>
  <c r="P791" i="12"/>
  <c r="O791" i="12"/>
  <c r="N791" i="12"/>
  <c r="M791" i="12"/>
  <c r="L791" i="12"/>
  <c r="K791" i="12"/>
  <c r="J791" i="12"/>
  <c r="I791" i="12"/>
  <c r="H791" i="12"/>
  <c r="G791" i="12"/>
  <c r="F791" i="12"/>
  <c r="E791" i="12"/>
  <c r="D791" i="12"/>
  <c r="C791" i="12"/>
  <c r="AC790" i="12"/>
  <c r="AB790" i="12"/>
  <c r="AA790" i="12"/>
  <c r="Z790" i="12"/>
  <c r="Y790" i="12"/>
  <c r="X790" i="12"/>
  <c r="W790" i="12"/>
  <c r="V790" i="12"/>
  <c r="U790" i="12"/>
  <c r="T790" i="12"/>
  <c r="S790" i="12"/>
  <c r="R790" i="12"/>
  <c r="Q790" i="12"/>
  <c r="P790" i="12"/>
  <c r="O790" i="12"/>
  <c r="N790" i="12"/>
  <c r="M790" i="12"/>
  <c r="L790" i="12"/>
  <c r="K790" i="12"/>
  <c r="J790" i="12"/>
  <c r="I790" i="12"/>
  <c r="H790" i="12"/>
  <c r="G790" i="12"/>
  <c r="F790" i="12"/>
  <c r="E790" i="12"/>
  <c r="D790" i="12"/>
  <c r="C790" i="12"/>
  <c r="AC789" i="12"/>
  <c r="AB789" i="12"/>
  <c r="AA789" i="12"/>
  <c r="Z789" i="12"/>
  <c r="Y789" i="12"/>
  <c r="X789" i="12"/>
  <c r="W789" i="12"/>
  <c r="V789" i="12"/>
  <c r="U789" i="12"/>
  <c r="T789" i="12"/>
  <c r="S789" i="12"/>
  <c r="R789" i="12"/>
  <c r="Q789" i="12"/>
  <c r="P789" i="12"/>
  <c r="O789" i="12"/>
  <c r="N789" i="12"/>
  <c r="M789" i="12"/>
  <c r="L789" i="12"/>
  <c r="K789" i="12"/>
  <c r="J789" i="12"/>
  <c r="I789" i="12"/>
  <c r="H789" i="12"/>
  <c r="G789" i="12"/>
  <c r="F789" i="12"/>
  <c r="E789" i="12"/>
  <c r="D789" i="12"/>
  <c r="C789" i="12"/>
  <c r="AC788" i="12"/>
  <c r="AB788" i="12"/>
  <c r="AA788" i="12"/>
  <c r="Z788" i="12"/>
  <c r="Y788" i="12"/>
  <c r="X788" i="12"/>
  <c r="W788" i="12"/>
  <c r="V788" i="12"/>
  <c r="U788" i="12"/>
  <c r="T788" i="12"/>
  <c r="S788" i="12"/>
  <c r="R788" i="12"/>
  <c r="Q788" i="12"/>
  <c r="P788" i="12"/>
  <c r="O788" i="12"/>
  <c r="N788" i="12"/>
  <c r="M788" i="12"/>
  <c r="L788" i="12"/>
  <c r="K788" i="12"/>
  <c r="J788" i="12"/>
  <c r="I788" i="12"/>
  <c r="H788" i="12"/>
  <c r="G788" i="12"/>
  <c r="F788" i="12"/>
  <c r="E788" i="12"/>
  <c r="D788" i="12"/>
  <c r="C788" i="12"/>
  <c r="AC787" i="12"/>
  <c r="AB787" i="12"/>
  <c r="AA787" i="12"/>
  <c r="Z787" i="12"/>
  <c r="Y787" i="12"/>
  <c r="X787" i="12"/>
  <c r="W787" i="12"/>
  <c r="V787" i="12"/>
  <c r="U787" i="12"/>
  <c r="T787" i="12"/>
  <c r="S787" i="12"/>
  <c r="R787" i="12"/>
  <c r="Q787" i="12"/>
  <c r="P787" i="12"/>
  <c r="O787" i="12"/>
  <c r="N787" i="12"/>
  <c r="M787" i="12"/>
  <c r="L787" i="12"/>
  <c r="K787" i="12"/>
  <c r="J787" i="12"/>
  <c r="I787" i="12"/>
  <c r="H787" i="12"/>
  <c r="G787" i="12"/>
  <c r="F787" i="12"/>
  <c r="E787" i="12"/>
  <c r="D787" i="12"/>
  <c r="C787" i="12"/>
  <c r="AC786" i="12"/>
  <c r="AB786" i="12"/>
  <c r="AA786" i="12"/>
  <c r="Z786" i="12"/>
  <c r="Y786" i="12"/>
  <c r="X786" i="12"/>
  <c r="W786" i="12"/>
  <c r="V786" i="12"/>
  <c r="U786" i="12"/>
  <c r="T786" i="12"/>
  <c r="S786" i="12"/>
  <c r="R786" i="12"/>
  <c r="Q786" i="12"/>
  <c r="P786" i="12"/>
  <c r="O786" i="12"/>
  <c r="N786" i="12"/>
  <c r="M786" i="12"/>
  <c r="L786" i="12"/>
  <c r="K786" i="12"/>
  <c r="J786" i="12"/>
  <c r="I786" i="12"/>
  <c r="H786" i="12"/>
  <c r="G786" i="12"/>
  <c r="F786" i="12"/>
  <c r="E786" i="12"/>
  <c r="D786" i="12"/>
  <c r="C786" i="12"/>
  <c r="AC785" i="12"/>
  <c r="AB785" i="12"/>
  <c r="AA785" i="12"/>
  <c r="Z785" i="12"/>
  <c r="Y785" i="12"/>
  <c r="X785" i="12"/>
  <c r="W785" i="12"/>
  <c r="V785" i="12"/>
  <c r="U785" i="12"/>
  <c r="T785" i="12"/>
  <c r="S785" i="12"/>
  <c r="R785" i="12"/>
  <c r="Q785" i="12"/>
  <c r="P785" i="12"/>
  <c r="O785" i="12"/>
  <c r="N785" i="12"/>
  <c r="M785" i="12"/>
  <c r="L785" i="12"/>
  <c r="K785" i="12"/>
  <c r="J785" i="12"/>
  <c r="I785" i="12"/>
  <c r="H785" i="12"/>
  <c r="G785" i="12"/>
  <c r="F785" i="12"/>
  <c r="E785" i="12"/>
  <c r="D785" i="12"/>
  <c r="C785" i="12"/>
  <c r="AC784" i="12"/>
  <c r="AB784" i="12"/>
  <c r="AA784" i="12"/>
  <c r="Z784" i="12"/>
  <c r="Y784" i="12"/>
  <c r="X784" i="12"/>
  <c r="W784" i="12"/>
  <c r="V784" i="12"/>
  <c r="U784" i="12"/>
  <c r="T784" i="12"/>
  <c r="S784" i="12"/>
  <c r="R784" i="12"/>
  <c r="Q784" i="12"/>
  <c r="P784" i="12"/>
  <c r="O784" i="12"/>
  <c r="N784" i="12"/>
  <c r="M784" i="12"/>
  <c r="L784" i="12"/>
  <c r="K784" i="12"/>
  <c r="J784" i="12"/>
  <c r="I784" i="12"/>
  <c r="H784" i="12"/>
  <c r="G784" i="12"/>
  <c r="F784" i="12"/>
  <c r="E784" i="12"/>
  <c r="D784" i="12"/>
  <c r="C784" i="12"/>
  <c r="AC783" i="12"/>
  <c r="AB783" i="12"/>
  <c r="AA783" i="12"/>
  <c r="Z783" i="12"/>
  <c r="Y783" i="12"/>
  <c r="X783" i="12"/>
  <c r="W783" i="12"/>
  <c r="V783" i="12"/>
  <c r="U783" i="12"/>
  <c r="T783" i="12"/>
  <c r="S783" i="12"/>
  <c r="R783" i="12"/>
  <c r="Q783" i="12"/>
  <c r="P783" i="12"/>
  <c r="O783" i="12"/>
  <c r="N783" i="12"/>
  <c r="M783" i="12"/>
  <c r="L783" i="12"/>
  <c r="K783" i="12"/>
  <c r="J783" i="12"/>
  <c r="I783" i="12"/>
  <c r="H783" i="12"/>
  <c r="G783" i="12"/>
  <c r="F783" i="12"/>
  <c r="E783" i="12"/>
  <c r="D783" i="12"/>
  <c r="C783" i="12"/>
  <c r="AC782" i="12"/>
  <c r="AB782" i="12"/>
  <c r="AA782" i="12"/>
  <c r="Z782" i="12"/>
  <c r="Y782" i="12"/>
  <c r="X782" i="12"/>
  <c r="W782" i="12"/>
  <c r="V782" i="12"/>
  <c r="U782" i="12"/>
  <c r="T782" i="12"/>
  <c r="S782" i="12"/>
  <c r="R782" i="12"/>
  <c r="Q782" i="12"/>
  <c r="P782" i="12"/>
  <c r="O782" i="12"/>
  <c r="N782" i="12"/>
  <c r="M782" i="12"/>
  <c r="L782" i="12"/>
  <c r="K782" i="12"/>
  <c r="J782" i="12"/>
  <c r="I782" i="12"/>
  <c r="H782" i="12"/>
  <c r="G782" i="12"/>
  <c r="F782" i="12"/>
  <c r="E782" i="12"/>
  <c r="D782" i="12"/>
  <c r="C782" i="12"/>
  <c r="AC781" i="12"/>
  <c r="AB781" i="12"/>
  <c r="AA781" i="12"/>
  <c r="Z781" i="12"/>
  <c r="Y781" i="12"/>
  <c r="X781" i="12"/>
  <c r="W781" i="12"/>
  <c r="V781" i="12"/>
  <c r="U781" i="12"/>
  <c r="T781" i="12"/>
  <c r="S781" i="12"/>
  <c r="R781" i="12"/>
  <c r="Q781" i="12"/>
  <c r="P781" i="12"/>
  <c r="O781" i="12"/>
  <c r="N781" i="12"/>
  <c r="M781" i="12"/>
  <c r="L781" i="12"/>
  <c r="K781" i="12"/>
  <c r="J781" i="12"/>
  <c r="I781" i="12"/>
  <c r="H781" i="12"/>
  <c r="G781" i="12"/>
  <c r="F781" i="12"/>
  <c r="E781" i="12"/>
  <c r="D781" i="12"/>
  <c r="C781" i="12"/>
  <c r="AC780" i="12"/>
  <c r="AB780" i="12"/>
  <c r="AA780" i="12"/>
  <c r="Z780" i="12"/>
  <c r="Y780" i="12"/>
  <c r="X780" i="12"/>
  <c r="W780" i="12"/>
  <c r="V780" i="12"/>
  <c r="U780" i="12"/>
  <c r="T780" i="12"/>
  <c r="S780" i="12"/>
  <c r="R780" i="12"/>
  <c r="Q780" i="12"/>
  <c r="P780" i="12"/>
  <c r="O780" i="12"/>
  <c r="N780" i="12"/>
  <c r="M780" i="12"/>
  <c r="L780" i="12"/>
  <c r="K780" i="12"/>
  <c r="J780" i="12"/>
  <c r="I780" i="12"/>
  <c r="H780" i="12"/>
  <c r="G780" i="12"/>
  <c r="F780" i="12"/>
  <c r="E780" i="12"/>
  <c r="D780" i="12"/>
  <c r="C780" i="12"/>
  <c r="AC779" i="12"/>
  <c r="AB779" i="12"/>
  <c r="AA779" i="12"/>
  <c r="Z779" i="12"/>
  <c r="Y779" i="12"/>
  <c r="X779" i="12"/>
  <c r="W779" i="12"/>
  <c r="V779" i="12"/>
  <c r="U779" i="12"/>
  <c r="T779" i="12"/>
  <c r="S779" i="12"/>
  <c r="R779" i="12"/>
  <c r="Q779" i="12"/>
  <c r="P779" i="12"/>
  <c r="O779" i="12"/>
  <c r="N779" i="12"/>
  <c r="M779" i="12"/>
  <c r="L779" i="12"/>
  <c r="K779" i="12"/>
  <c r="J779" i="12"/>
  <c r="I779" i="12"/>
  <c r="H779" i="12"/>
  <c r="G779" i="12"/>
  <c r="F779" i="12"/>
  <c r="E779" i="12"/>
  <c r="D779" i="12"/>
  <c r="C779" i="12"/>
  <c r="AC778" i="12"/>
  <c r="AB778" i="12"/>
  <c r="AA778" i="12"/>
  <c r="Z778" i="12"/>
  <c r="Y778" i="12"/>
  <c r="X778" i="12"/>
  <c r="W778" i="12"/>
  <c r="V778" i="12"/>
  <c r="U778" i="12"/>
  <c r="T778" i="12"/>
  <c r="S778" i="12"/>
  <c r="R778" i="12"/>
  <c r="Q778" i="12"/>
  <c r="P778" i="12"/>
  <c r="O778" i="12"/>
  <c r="N778" i="12"/>
  <c r="M778" i="12"/>
  <c r="L778" i="12"/>
  <c r="K778" i="12"/>
  <c r="J778" i="12"/>
  <c r="I778" i="12"/>
  <c r="H778" i="12"/>
  <c r="G778" i="12"/>
  <c r="F778" i="12"/>
  <c r="E778" i="12"/>
  <c r="D778" i="12"/>
  <c r="C778" i="12"/>
  <c r="AC777" i="12"/>
  <c r="AB777" i="12"/>
  <c r="AA777" i="12"/>
  <c r="Z777" i="12"/>
  <c r="Y777" i="12"/>
  <c r="X777" i="12"/>
  <c r="W777" i="12"/>
  <c r="V777" i="12"/>
  <c r="U777" i="12"/>
  <c r="T777" i="12"/>
  <c r="S777" i="12"/>
  <c r="R777" i="12"/>
  <c r="Q777" i="12"/>
  <c r="P777" i="12"/>
  <c r="O777" i="12"/>
  <c r="N777" i="12"/>
  <c r="M777" i="12"/>
  <c r="L777" i="12"/>
  <c r="K777" i="12"/>
  <c r="J777" i="12"/>
  <c r="I777" i="12"/>
  <c r="H777" i="12"/>
  <c r="G777" i="12"/>
  <c r="F777" i="12"/>
  <c r="E777" i="12"/>
  <c r="D777" i="12"/>
  <c r="C777" i="12"/>
  <c r="AC776" i="12"/>
  <c r="AB776" i="12"/>
  <c r="AA776" i="12"/>
  <c r="Z776" i="12"/>
  <c r="Y776" i="12"/>
  <c r="X776" i="12"/>
  <c r="W776" i="12"/>
  <c r="V776" i="12"/>
  <c r="U776" i="12"/>
  <c r="T776" i="12"/>
  <c r="S776" i="12"/>
  <c r="R776" i="12"/>
  <c r="Q776" i="12"/>
  <c r="P776" i="12"/>
  <c r="O776" i="12"/>
  <c r="N776" i="12"/>
  <c r="M776" i="12"/>
  <c r="L776" i="12"/>
  <c r="K776" i="12"/>
  <c r="J776" i="12"/>
  <c r="I776" i="12"/>
  <c r="H776" i="12"/>
  <c r="G776" i="12"/>
  <c r="F776" i="12"/>
  <c r="E776" i="12"/>
  <c r="D776" i="12"/>
  <c r="C776" i="12"/>
  <c r="AC775" i="12"/>
  <c r="AB775" i="12"/>
  <c r="AA775" i="12"/>
  <c r="Z775" i="12"/>
  <c r="Y775" i="12"/>
  <c r="X775" i="12"/>
  <c r="W775" i="12"/>
  <c r="V775" i="12"/>
  <c r="U775" i="12"/>
  <c r="T775" i="12"/>
  <c r="S775" i="12"/>
  <c r="R775" i="12"/>
  <c r="Q775" i="12"/>
  <c r="P775" i="12"/>
  <c r="O775" i="12"/>
  <c r="N775" i="12"/>
  <c r="M775" i="12"/>
  <c r="L775" i="12"/>
  <c r="K775" i="12"/>
  <c r="J775" i="12"/>
  <c r="I775" i="12"/>
  <c r="H775" i="12"/>
  <c r="G775" i="12"/>
  <c r="F775" i="12"/>
  <c r="E775" i="12"/>
  <c r="D775" i="12"/>
  <c r="C775" i="12"/>
  <c r="AC774" i="12"/>
  <c r="AB774" i="12"/>
  <c r="AA774" i="12"/>
  <c r="Z774" i="12"/>
  <c r="Y774" i="12"/>
  <c r="X774" i="12"/>
  <c r="W774" i="12"/>
  <c r="V774" i="12"/>
  <c r="U774" i="12"/>
  <c r="T774" i="12"/>
  <c r="S774" i="12"/>
  <c r="R774" i="12"/>
  <c r="Q774" i="12"/>
  <c r="P774" i="12"/>
  <c r="O774" i="12"/>
  <c r="N774" i="12"/>
  <c r="M774" i="12"/>
  <c r="L774" i="12"/>
  <c r="K774" i="12"/>
  <c r="J774" i="12"/>
  <c r="I774" i="12"/>
  <c r="H774" i="12"/>
  <c r="G774" i="12"/>
  <c r="F774" i="12"/>
  <c r="E774" i="12"/>
  <c r="D774" i="12"/>
  <c r="C774" i="12"/>
  <c r="AC773" i="12"/>
  <c r="AB773" i="12"/>
  <c r="AA773" i="12"/>
  <c r="Z773" i="12"/>
  <c r="Y773" i="12"/>
  <c r="X773" i="12"/>
  <c r="W773" i="12"/>
  <c r="V773" i="12"/>
  <c r="U773" i="12"/>
  <c r="T773" i="12"/>
  <c r="S773" i="12"/>
  <c r="R773" i="12"/>
  <c r="Q773" i="12"/>
  <c r="P773" i="12"/>
  <c r="O773" i="12"/>
  <c r="N773" i="12"/>
  <c r="M773" i="12"/>
  <c r="L773" i="12"/>
  <c r="K773" i="12"/>
  <c r="J773" i="12"/>
  <c r="I773" i="12"/>
  <c r="H773" i="12"/>
  <c r="G773" i="12"/>
  <c r="F773" i="12"/>
  <c r="E773" i="12"/>
  <c r="D773" i="12"/>
  <c r="C773" i="12"/>
  <c r="AC772" i="12"/>
  <c r="AB772" i="12"/>
  <c r="AA772" i="12"/>
  <c r="Z772" i="12"/>
  <c r="Y772" i="12"/>
  <c r="X772" i="12"/>
  <c r="W772" i="12"/>
  <c r="V772" i="12"/>
  <c r="U772" i="12"/>
  <c r="T772" i="12"/>
  <c r="S772" i="12"/>
  <c r="R772" i="12"/>
  <c r="Q772" i="12"/>
  <c r="P772" i="12"/>
  <c r="O772" i="12"/>
  <c r="N772" i="12"/>
  <c r="M772" i="12"/>
  <c r="L772" i="12"/>
  <c r="K772" i="12"/>
  <c r="J772" i="12"/>
  <c r="I772" i="12"/>
  <c r="H772" i="12"/>
  <c r="G772" i="12"/>
  <c r="F772" i="12"/>
  <c r="E772" i="12"/>
  <c r="D772" i="12"/>
  <c r="C772" i="12"/>
  <c r="AC771" i="12"/>
  <c r="AB771" i="12"/>
  <c r="AA771" i="12"/>
  <c r="Z771" i="12"/>
  <c r="Y771" i="12"/>
  <c r="X771" i="12"/>
  <c r="W771" i="12"/>
  <c r="V771" i="12"/>
  <c r="U771" i="12"/>
  <c r="T771" i="12"/>
  <c r="S771" i="12"/>
  <c r="R771" i="12"/>
  <c r="Q771" i="12"/>
  <c r="P771" i="12"/>
  <c r="O771" i="12"/>
  <c r="N771" i="12"/>
  <c r="M771" i="12"/>
  <c r="L771" i="12"/>
  <c r="K771" i="12"/>
  <c r="J771" i="12"/>
  <c r="I771" i="12"/>
  <c r="H771" i="12"/>
  <c r="G771" i="12"/>
  <c r="F771" i="12"/>
  <c r="E771" i="12"/>
  <c r="D771" i="12"/>
  <c r="C771" i="12"/>
  <c r="AC770" i="12"/>
  <c r="AB770" i="12"/>
  <c r="AA770" i="12"/>
  <c r="Z770" i="12"/>
  <c r="Y770" i="12"/>
  <c r="X770" i="12"/>
  <c r="W770" i="12"/>
  <c r="V770" i="12"/>
  <c r="U770" i="12"/>
  <c r="T770" i="12"/>
  <c r="S770" i="12"/>
  <c r="R770" i="12"/>
  <c r="Q770" i="12"/>
  <c r="P770" i="12"/>
  <c r="O770" i="12"/>
  <c r="N770" i="12"/>
  <c r="M770" i="12"/>
  <c r="L770" i="12"/>
  <c r="K770" i="12"/>
  <c r="J770" i="12"/>
  <c r="I770" i="12"/>
  <c r="H770" i="12"/>
  <c r="G770" i="12"/>
  <c r="F770" i="12"/>
  <c r="E770" i="12"/>
  <c r="D770" i="12"/>
  <c r="C770" i="12"/>
  <c r="AC769" i="12"/>
  <c r="AB769" i="12"/>
  <c r="AA769" i="12"/>
  <c r="Z769" i="12"/>
  <c r="Y769" i="12"/>
  <c r="X769" i="12"/>
  <c r="W769" i="12"/>
  <c r="V769" i="12"/>
  <c r="U769" i="12"/>
  <c r="T769" i="12"/>
  <c r="S769" i="12"/>
  <c r="R769" i="12"/>
  <c r="Q769" i="12"/>
  <c r="P769" i="12"/>
  <c r="O769" i="12"/>
  <c r="N769" i="12"/>
  <c r="M769" i="12"/>
  <c r="L769" i="12"/>
  <c r="K769" i="12"/>
  <c r="J769" i="12"/>
  <c r="I769" i="12"/>
  <c r="H769" i="12"/>
  <c r="G769" i="12"/>
  <c r="F769" i="12"/>
  <c r="E769" i="12"/>
  <c r="D769" i="12"/>
  <c r="C769" i="12"/>
  <c r="AC768" i="12"/>
  <c r="AB768" i="12"/>
  <c r="AA768" i="12"/>
  <c r="Z768" i="12"/>
  <c r="Y768" i="12"/>
  <c r="X768" i="12"/>
  <c r="W768" i="12"/>
  <c r="V768" i="12"/>
  <c r="U768" i="12"/>
  <c r="T768" i="12"/>
  <c r="S768" i="12"/>
  <c r="R768" i="12"/>
  <c r="Q768" i="12"/>
  <c r="P768" i="12"/>
  <c r="O768" i="12"/>
  <c r="N768" i="12"/>
  <c r="M768" i="12"/>
  <c r="L768" i="12"/>
  <c r="K768" i="12"/>
  <c r="J768" i="12"/>
  <c r="I768" i="12"/>
  <c r="H768" i="12"/>
  <c r="G768" i="12"/>
  <c r="F768" i="12"/>
  <c r="E768" i="12"/>
  <c r="D768" i="12"/>
  <c r="C768" i="12"/>
  <c r="AC767" i="12"/>
  <c r="AB767" i="12"/>
  <c r="AA767" i="12"/>
  <c r="Z767" i="12"/>
  <c r="Y767" i="12"/>
  <c r="X767" i="12"/>
  <c r="W767" i="12"/>
  <c r="V767" i="12"/>
  <c r="U767" i="12"/>
  <c r="T767" i="12"/>
  <c r="S767" i="12"/>
  <c r="R767" i="12"/>
  <c r="Q767" i="12"/>
  <c r="P767" i="12"/>
  <c r="O767" i="12"/>
  <c r="N767" i="12"/>
  <c r="M767" i="12"/>
  <c r="L767" i="12"/>
  <c r="K767" i="12"/>
  <c r="J767" i="12"/>
  <c r="I767" i="12"/>
  <c r="H767" i="12"/>
  <c r="G767" i="12"/>
  <c r="F767" i="12"/>
  <c r="E767" i="12"/>
  <c r="D767" i="12"/>
  <c r="C767" i="12"/>
  <c r="AC766" i="12"/>
  <c r="AB766" i="12"/>
  <c r="AA766" i="12"/>
  <c r="Z766" i="12"/>
  <c r="Y766" i="12"/>
  <c r="X766" i="12"/>
  <c r="W766" i="12"/>
  <c r="V766" i="12"/>
  <c r="U766" i="12"/>
  <c r="T766" i="12"/>
  <c r="S766" i="12"/>
  <c r="R766" i="12"/>
  <c r="Q766" i="12"/>
  <c r="P766" i="12"/>
  <c r="O766" i="12"/>
  <c r="N766" i="12"/>
  <c r="M766" i="12"/>
  <c r="L766" i="12"/>
  <c r="K766" i="12"/>
  <c r="J766" i="12"/>
  <c r="I766" i="12"/>
  <c r="H766" i="12"/>
  <c r="G766" i="12"/>
  <c r="F766" i="12"/>
  <c r="E766" i="12"/>
  <c r="D766" i="12"/>
  <c r="C766" i="12"/>
  <c r="AC765" i="12"/>
  <c r="AB765" i="12"/>
  <c r="AA765" i="12"/>
  <c r="Z765" i="12"/>
  <c r="Y765" i="12"/>
  <c r="X765" i="12"/>
  <c r="W765" i="12"/>
  <c r="V765" i="12"/>
  <c r="U765" i="12"/>
  <c r="T765" i="12"/>
  <c r="S765" i="12"/>
  <c r="R765" i="12"/>
  <c r="Q765" i="12"/>
  <c r="P765" i="12"/>
  <c r="O765" i="12"/>
  <c r="N765" i="12"/>
  <c r="M765" i="12"/>
  <c r="L765" i="12"/>
  <c r="K765" i="12"/>
  <c r="J765" i="12"/>
  <c r="I765" i="12"/>
  <c r="H765" i="12"/>
  <c r="G765" i="12"/>
  <c r="F765" i="12"/>
  <c r="E765" i="12"/>
  <c r="D765" i="12"/>
  <c r="C765" i="12"/>
  <c r="AC764" i="12"/>
  <c r="AB764" i="12"/>
  <c r="AA764" i="12"/>
  <c r="Z764" i="12"/>
  <c r="Y764" i="12"/>
  <c r="X764" i="12"/>
  <c r="W764" i="12"/>
  <c r="V764" i="12"/>
  <c r="U764" i="12"/>
  <c r="T764" i="12"/>
  <c r="S764" i="12"/>
  <c r="R764" i="12"/>
  <c r="Q764" i="12"/>
  <c r="P764" i="12"/>
  <c r="O764" i="12"/>
  <c r="N764" i="12"/>
  <c r="M764" i="12"/>
  <c r="L764" i="12"/>
  <c r="K764" i="12"/>
  <c r="J764" i="12"/>
  <c r="I764" i="12"/>
  <c r="H764" i="12"/>
  <c r="G764" i="12"/>
  <c r="F764" i="12"/>
  <c r="E764" i="12"/>
  <c r="D764" i="12"/>
  <c r="C764" i="12"/>
  <c r="AC757" i="12"/>
  <c r="AB757" i="12"/>
  <c r="AA757" i="12"/>
  <c r="Z757" i="12"/>
  <c r="Y757" i="12"/>
  <c r="X757" i="12"/>
  <c r="W757" i="12"/>
  <c r="V757" i="12"/>
  <c r="U757" i="12"/>
  <c r="T757" i="12"/>
  <c r="S757" i="12"/>
  <c r="R757" i="12"/>
  <c r="Q757" i="12"/>
  <c r="P757" i="12"/>
  <c r="O757" i="12"/>
  <c r="N757" i="12"/>
  <c r="M757" i="12"/>
  <c r="L757" i="12"/>
  <c r="K757" i="12"/>
  <c r="J757" i="12"/>
  <c r="I757" i="12"/>
  <c r="H757" i="12"/>
  <c r="G757" i="12"/>
  <c r="F757" i="12"/>
  <c r="E757" i="12"/>
  <c r="D757" i="12"/>
  <c r="C757" i="12"/>
  <c r="AC756" i="12"/>
  <c r="AB756" i="12"/>
  <c r="AA756" i="12"/>
  <c r="Z756" i="12"/>
  <c r="Y756" i="12"/>
  <c r="X756" i="12"/>
  <c r="W756" i="12"/>
  <c r="V756" i="12"/>
  <c r="U756" i="12"/>
  <c r="T756" i="12"/>
  <c r="S756" i="12"/>
  <c r="R756" i="12"/>
  <c r="Q756" i="12"/>
  <c r="P756" i="12"/>
  <c r="O756" i="12"/>
  <c r="N756" i="12"/>
  <c r="M756" i="12"/>
  <c r="L756" i="12"/>
  <c r="K756" i="12"/>
  <c r="J756" i="12"/>
  <c r="I756" i="12"/>
  <c r="H756" i="12"/>
  <c r="G756" i="12"/>
  <c r="F756" i="12"/>
  <c r="E756" i="12"/>
  <c r="D756" i="12"/>
  <c r="C756" i="12"/>
  <c r="AC755" i="12"/>
  <c r="AB755" i="12"/>
  <c r="AA755" i="12"/>
  <c r="Z755" i="12"/>
  <c r="Y755" i="12"/>
  <c r="X755" i="12"/>
  <c r="W755" i="12"/>
  <c r="V755" i="12"/>
  <c r="U755" i="12"/>
  <c r="T755" i="12"/>
  <c r="S755" i="12"/>
  <c r="R755" i="12"/>
  <c r="Q755" i="12"/>
  <c r="P755" i="12"/>
  <c r="O755" i="12"/>
  <c r="N755" i="12"/>
  <c r="M755" i="12"/>
  <c r="L755" i="12"/>
  <c r="K755" i="12"/>
  <c r="J755" i="12"/>
  <c r="I755" i="12"/>
  <c r="H755" i="12"/>
  <c r="G755" i="12"/>
  <c r="F755" i="12"/>
  <c r="E755" i="12"/>
  <c r="D755" i="12"/>
  <c r="C755" i="12"/>
  <c r="AC754" i="12"/>
  <c r="AB754" i="12"/>
  <c r="AA754" i="12"/>
  <c r="Z754" i="12"/>
  <c r="Y754" i="12"/>
  <c r="X754" i="12"/>
  <c r="W754" i="12"/>
  <c r="V754" i="12"/>
  <c r="U754" i="12"/>
  <c r="T754" i="12"/>
  <c r="S754" i="12"/>
  <c r="R754" i="12"/>
  <c r="Q754" i="12"/>
  <c r="P754" i="12"/>
  <c r="O754" i="12"/>
  <c r="N754" i="12"/>
  <c r="M754" i="12"/>
  <c r="L754" i="12"/>
  <c r="K754" i="12"/>
  <c r="J754" i="12"/>
  <c r="I754" i="12"/>
  <c r="H754" i="12"/>
  <c r="G754" i="12"/>
  <c r="F754" i="12"/>
  <c r="E754" i="12"/>
  <c r="D754" i="12"/>
  <c r="C754" i="12"/>
  <c r="AC753" i="12"/>
  <c r="AB753" i="12"/>
  <c r="AA753" i="12"/>
  <c r="Z753" i="12"/>
  <c r="Y753" i="12"/>
  <c r="X753" i="12"/>
  <c r="W753" i="12"/>
  <c r="V753" i="12"/>
  <c r="U753" i="12"/>
  <c r="T753" i="12"/>
  <c r="S753" i="12"/>
  <c r="R753" i="12"/>
  <c r="Q753" i="12"/>
  <c r="P753" i="12"/>
  <c r="O753" i="12"/>
  <c r="N753" i="12"/>
  <c r="M753" i="12"/>
  <c r="L753" i="12"/>
  <c r="K753" i="12"/>
  <c r="J753" i="12"/>
  <c r="I753" i="12"/>
  <c r="H753" i="12"/>
  <c r="G753" i="12"/>
  <c r="F753" i="12"/>
  <c r="E753" i="12"/>
  <c r="D753" i="12"/>
  <c r="C753" i="12"/>
  <c r="AC752" i="12"/>
  <c r="AB752" i="12"/>
  <c r="AA752" i="12"/>
  <c r="Z752" i="12"/>
  <c r="Y752" i="12"/>
  <c r="X752" i="12"/>
  <c r="W752" i="12"/>
  <c r="V752" i="12"/>
  <c r="U752" i="12"/>
  <c r="T752" i="12"/>
  <c r="S752" i="12"/>
  <c r="R752" i="12"/>
  <c r="Q752" i="12"/>
  <c r="P752" i="12"/>
  <c r="O752" i="12"/>
  <c r="N752" i="12"/>
  <c r="M752" i="12"/>
  <c r="L752" i="12"/>
  <c r="K752" i="12"/>
  <c r="J752" i="12"/>
  <c r="I752" i="12"/>
  <c r="H752" i="12"/>
  <c r="G752" i="12"/>
  <c r="F752" i="12"/>
  <c r="E752" i="12"/>
  <c r="D752" i="12"/>
  <c r="C752" i="12"/>
  <c r="AC751" i="12"/>
  <c r="AB751" i="12"/>
  <c r="AA751" i="12"/>
  <c r="Z751" i="12"/>
  <c r="Y751" i="12"/>
  <c r="X751" i="12"/>
  <c r="W751" i="12"/>
  <c r="V751" i="12"/>
  <c r="U751" i="12"/>
  <c r="T751" i="12"/>
  <c r="S751" i="12"/>
  <c r="R751" i="12"/>
  <c r="Q751" i="12"/>
  <c r="P751" i="12"/>
  <c r="O751" i="12"/>
  <c r="N751" i="12"/>
  <c r="M751" i="12"/>
  <c r="L751" i="12"/>
  <c r="K751" i="12"/>
  <c r="J751" i="12"/>
  <c r="I751" i="12"/>
  <c r="H751" i="12"/>
  <c r="G751" i="12"/>
  <c r="F751" i="12"/>
  <c r="E751" i="12"/>
  <c r="D751" i="12"/>
  <c r="C751" i="12"/>
  <c r="AC750" i="12"/>
  <c r="AB750" i="12"/>
  <c r="AA750" i="12"/>
  <c r="Z750" i="12"/>
  <c r="Y750" i="12"/>
  <c r="X750" i="12"/>
  <c r="W750" i="12"/>
  <c r="V750" i="12"/>
  <c r="U750" i="12"/>
  <c r="T750" i="12"/>
  <c r="S750" i="12"/>
  <c r="R750" i="12"/>
  <c r="Q750" i="12"/>
  <c r="P750" i="12"/>
  <c r="O750" i="12"/>
  <c r="N750" i="12"/>
  <c r="M750" i="12"/>
  <c r="L750" i="12"/>
  <c r="K750" i="12"/>
  <c r="J750" i="12"/>
  <c r="I750" i="12"/>
  <c r="H750" i="12"/>
  <c r="G750" i="12"/>
  <c r="F750" i="12"/>
  <c r="E750" i="12"/>
  <c r="D750" i="12"/>
  <c r="C750" i="12"/>
  <c r="AC749" i="12"/>
  <c r="AB749" i="12"/>
  <c r="AA749" i="12"/>
  <c r="Z749" i="12"/>
  <c r="Y749" i="12"/>
  <c r="X749" i="12"/>
  <c r="W749" i="12"/>
  <c r="V749" i="12"/>
  <c r="U749" i="12"/>
  <c r="T749" i="12"/>
  <c r="S749" i="12"/>
  <c r="R749" i="12"/>
  <c r="Q749" i="12"/>
  <c r="P749" i="12"/>
  <c r="O749" i="12"/>
  <c r="N749" i="12"/>
  <c r="M749" i="12"/>
  <c r="L749" i="12"/>
  <c r="K749" i="12"/>
  <c r="J749" i="12"/>
  <c r="I749" i="12"/>
  <c r="H749" i="12"/>
  <c r="G749" i="12"/>
  <c r="F749" i="12"/>
  <c r="E749" i="12"/>
  <c r="D749" i="12"/>
  <c r="C749" i="12"/>
  <c r="AC748" i="12"/>
  <c r="AB748" i="12"/>
  <c r="AA748" i="12"/>
  <c r="Z748" i="12"/>
  <c r="Y748" i="12"/>
  <c r="X748" i="12"/>
  <c r="W748" i="12"/>
  <c r="V748" i="12"/>
  <c r="U748" i="12"/>
  <c r="T748" i="12"/>
  <c r="S748" i="12"/>
  <c r="R748" i="12"/>
  <c r="Q748" i="12"/>
  <c r="P748" i="12"/>
  <c r="O748" i="12"/>
  <c r="N748" i="12"/>
  <c r="M748" i="12"/>
  <c r="L748" i="12"/>
  <c r="K748" i="12"/>
  <c r="J748" i="12"/>
  <c r="I748" i="12"/>
  <c r="H748" i="12"/>
  <c r="G748" i="12"/>
  <c r="F748" i="12"/>
  <c r="E748" i="12"/>
  <c r="D748" i="12"/>
  <c r="C748" i="12"/>
  <c r="AC747" i="12"/>
  <c r="AB747" i="12"/>
  <c r="AA747" i="12"/>
  <c r="Z747" i="12"/>
  <c r="Y747" i="12"/>
  <c r="X747" i="12"/>
  <c r="W747" i="12"/>
  <c r="V747" i="12"/>
  <c r="U747" i="12"/>
  <c r="T747" i="12"/>
  <c r="S747" i="12"/>
  <c r="R747" i="12"/>
  <c r="Q747" i="12"/>
  <c r="P747" i="12"/>
  <c r="O747" i="12"/>
  <c r="N747" i="12"/>
  <c r="M747" i="12"/>
  <c r="L747" i="12"/>
  <c r="K747" i="12"/>
  <c r="J747" i="12"/>
  <c r="I747" i="12"/>
  <c r="H747" i="12"/>
  <c r="G747" i="12"/>
  <c r="F747" i="12"/>
  <c r="E747" i="12"/>
  <c r="D747" i="12"/>
  <c r="C747" i="12"/>
  <c r="AC746" i="12"/>
  <c r="AB746" i="12"/>
  <c r="AA746" i="12"/>
  <c r="Z746" i="12"/>
  <c r="Y746" i="12"/>
  <c r="X746" i="12"/>
  <c r="W746" i="12"/>
  <c r="V746" i="12"/>
  <c r="U746" i="12"/>
  <c r="T746" i="12"/>
  <c r="S746" i="12"/>
  <c r="R746" i="12"/>
  <c r="Q746" i="12"/>
  <c r="P746" i="12"/>
  <c r="O746" i="12"/>
  <c r="N746" i="12"/>
  <c r="M746" i="12"/>
  <c r="L746" i="12"/>
  <c r="K746" i="12"/>
  <c r="J746" i="12"/>
  <c r="I746" i="12"/>
  <c r="H746" i="12"/>
  <c r="G746" i="12"/>
  <c r="F746" i="12"/>
  <c r="E746" i="12"/>
  <c r="D746" i="12"/>
  <c r="C746" i="12"/>
  <c r="AC745" i="12"/>
  <c r="AB745" i="12"/>
  <c r="AA745" i="12"/>
  <c r="Z745" i="12"/>
  <c r="Y745" i="12"/>
  <c r="X745" i="12"/>
  <c r="W745" i="12"/>
  <c r="V745" i="12"/>
  <c r="U745" i="12"/>
  <c r="T745" i="12"/>
  <c r="S745" i="12"/>
  <c r="R745" i="12"/>
  <c r="Q745" i="12"/>
  <c r="P745" i="12"/>
  <c r="O745" i="12"/>
  <c r="N745" i="12"/>
  <c r="M745" i="12"/>
  <c r="L745" i="12"/>
  <c r="K745" i="12"/>
  <c r="J745" i="12"/>
  <c r="I745" i="12"/>
  <c r="H745" i="12"/>
  <c r="G745" i="12"/>
  <c r="F745" i="12"/>
  <c r="E745" i="12"/>
  <c r="D745" i="12"/>
  <c r="C745" i="12"/>
  <c r="AC744" i="12"/>
  <c r="AB744" i="12"/>
  <c r="AA744" i="12"/>
  <c r="Z744" i="12"/>
  <c r="Y744" i="12"/>
  <c r="X744" i="12"/>
  <c r="W744" i="12"/>
  <c r="V744" i="12"/>
  <c r="U744" i="12"/>
  <c r="T744" i="12"/>
  <c r="S744" i="12"/>
  <c r="R744" i="12"/>
  <c r="Q744" i="12"/>
  <c r="P744" i="12"/>
  <c r="O744" i="12"/>
  <c r="N744" i="12"/>
  <c r="M744" i="12"/>
  <c r="L744" i="12"/>
  <c r="K744" i="12"/>
  <c r="J744" i="12"/>
  <c r="I744" i="12"/>
  <c r="H744" i="12"/>
  <c r="G744" i="12"/>
  <c r="F744" i="12"/>
  <c r="E744" i="12"/>
  <c r="D744" i="12"/>
  <c r="C744" i="12"/>
  <c r="AC743" i="12"/>
  <c r="AB743" i="12"/>
  <c r="AA743" i="12"/>
  <c r="Z743" i="12"/>
  <c r="Y743" i="12"/>
  <c r="X743" i="12"/>
  <c r="W743" i="12"/>
  <c r="V743" i="12"/>
  <c r="U743" i="12"/>
  <c r="T743" i="12"/>
  <c r="S743" i="12"/>
  <c r="R743" i="12"/>
  <c r="Q743" i="12"/>
  <c r="P743" i="12"/>
  <c r="O743" i="12"/>
  <c r="N743" i="12"/>
  <c r="M743" i="12"/>
  <c r="L743" i="12"/>
  <c r="K743" i="12"/>
  <c r="J743" i="12"/>
  <c r="I743" i="12"/>
  <c r="H743" i="12"/>
  <c r="G743" i="12"/>
  <c r="F743" i="12"/>
  <c r="E743" i="12"/>
  <c r="D743" i="12"/>
  <c r="C743" i="12"/>
  <c r="AC742" i="12"/>
  <c r="AB742" i="12"/>
  <c r="AA742" i="12"/>
  <c r="Z742" i="12"/>
  <c r="Y742" i="12"/>
  <c r="X742" i="12"/>
  <c r="W742" i="12"/>
  <c r="V742" i="12"/>
  <c r="U742" i="12"/>
  <c r="T742" i="12"/>
  <c r="S742" i="12"/>
  <c r="R742" i="12"/>
  <c r="Q742" i="12"/>
  <c r="P742" i="12"/>
  <c r="O742" i="12"/>
  <c r="N742" i="12"/>
  <c r="M742" i="12"/>
  <c r="L742" i="12"/>
  <c r="K742" i="12"/>
  <c r="J742" i="12"/>
  <c r="I742" i="12"/>
  <c r="H742" i="12"/>
  <c r="G742" i="12"/>
  <c r="F742" i="12"/>
  <c r="E742" i="12"/>
  <c r="D742" i="12"/>
  <c r="C742" i="12"/>
  <c r="AC741" i="12"/>
  <c r="AB741" i="12"/>
  <c r="AA741" i="12"/>
  <c r="Z741" i="12"/>
  <c r="Y741" i="12"/>
  <c r="X741" i="12"/>
  <c r="W741" i="12"/>
  <c r="V741" i="12"/>
  <c r="U741" i="12"/>
  <c r="T741" i="12"/>
  <c r="S741" i="12"/>
  <c r="R741" i="12"/>
  <c r="Q741" i="12"/>
  <c r="P741" i="12"/>
  <c r="O741" i="12"/>
  <c r="N741" i="12"/>
  <c r="M741" i="12"/>
  <c r="L741" i="12"/>
  <c r="K741" i="12"/>
  <c r="J741" i="12"/>
  <c r="I741" i="12"/>
  <c r="H741" i="12"/>
  <c r="G741" i="12"/>
  <c r="F741" i="12"/>
  <c r="E741" i="12"/>
  <c r="D741" i="12"/>
  <c r="C741" i="12"/>
  <c r="AC740" i="12"/>
  <c r="AB740" i="12"/>
  <c r="AA740" i="12"/>
  <c r="Z740" i="12"/>
  <c r="Y740" i="12"/>
  <c r="X740" i="12"/>
  <c r="W740" i="12"/>
  <c r="V740" i="12"/>
  <c r="U740" i="12"/>
  <c r="T740" i="12"/>
  <c r="S740" i="12"/>
  <c r="R740" i="12"/>
  <c r="Q740" i="12"/>
  <c r="P740" i="12"/>
  <c r="O740" i="12"/>
  <c r="N740" i="12"/>
  <c r="M740" i="12"/>
  <c r="L740" i="12"/>
  <c r="K740" i="12"/>
  <c r="J740" i="12"/>
  <c r="I740" i="12"/>
  <c r="H740" i="12"/>
  <c r="G740" i="12"/>
  <c r="F740" i="12"/>
  <c r="E740" i="12"/>
  <c r="D740" i="12"/>
  <c r="C740" i="12"/>
  <c r="AC739" i="12"/>
  <c r="AB739" i="12"/>
  <c r="AA739" i="12"/>
  <c r="Z739" i="12"/>
  <c r="Y739" i="12"/>
  <c r="X739" i="12"/>
  <c r="W739" i="12"/>
  <c r="V739" i="12"/>
  <c r="U739" i="12"/>
  <c r="T739" i="12"/>
  <c r="S739" i="12"/>
  <c r="R739" i="12"/>
  <c r="Q739" i="12"/>
  <c r="P739" i="12"/>
  <c r="O739" i="12"/>
  <c r="N739" i="12"/>
  <c r="M739" i="12"/>
  <c r="L739" i="12"/>
  <c r="K739" i="12"/>
  <c r="J739" i="12"/>
  <c r="I739" i="12"/>
  <c r="H739" i="12"/>
  <c r="G739" i="12"/>
  <c r="F739" i="12"/>
  <c r="E739" i="12"/>
  <c r="D739" i="12"/>
  <c r="C739" i="12"/>
  <c r="AC738" i="12"/>
  <c r="AB738" i="12"/>
  <c r="AA738" i="12"/>
  <c r="Z738" i="12"/>
  <c r="Y738" i="12"/>
  <c r="X738" i="12"/>
  <c r="W738" i="12"/>
  <c r="V738" i="12"/>
  <c r="U738" i="12"/>
  <c r="T738" i="12"/>
  <c r="S738" i="12"/>
  <c r="R738" i="12"/>
  <c r="Q738" i="12"/>
  <c r="P738" i="12"/>
  <c r="O738" i="12"/>
  <c r="N738" i="12"/>
  <c r="M738" i="12"/>
  <c r="L738" i="12"/>
  <c r="K738" i="12"/>
  <c r="J738" i="12"/>
  <c r="I738" i="12"/>
  <c r="H738" i="12"/>
  <c r="G738" i="12"/>
  <c r="F738" i="12"/>
  <c r="E738" i="12"/>
  <c r="D738" i="12"/>
  <c r="C738" i="12"/>
  <c r="AC737" i="12"/>
  <c r="AB737" i="12"/>
  <c r="AA737" i="12"/>
  <c r="Z737" i="12"/>
  <c r="Y737" i="12"/>
  <c r="X737" i="12"/>
  <c r="W737" i="12"/>
  <c r="V737" i="12"/>
  <c r="U737" i="12"/>
  <c r="T737" i="12"/>
  <c r="S737" i="12"/>
  <c r="R737" i="12"/>
  <c r="Q737" i="12"/>
  <c r="P737" i="12"/>
  <c r="O737" i="12"/>
  <c r="N737" i="12"/>
  <c r="M737" i="12"/>
  <c r="L737" i="12"/>
  <c r="K737" i="12"/>
  <c r="J737" i="12"/>
  <c r="I737" i="12"/>
  <c r="H737" i="12"/>
  <c r="G737" i="12"/>
  <c r="F737" i="12"/>
  <c r="E737" i="12"/>
  <c r="D737" i="12"/>
  <c r="C737" i="12"/>
  <c r="AC736" i="12"/>
  <c r="AB736" i="12"/>
  <c r="AA736" i="12"/>
  <c r="Z736" i="12"/>
  <c r="Y736" i="12"/>
  <c r="X736" i="12"/>
  <c r="W736" i="12"/>
  <c r="V736" i="12"/>
  <c r="U736" i="12"/>
  <c r="T736" i="12"/>
  <c r="S736" i="12"/>
  <c r="R736" i="12"/>
  <c r="Q736" i="12"/>
  <c r="P736" i="12"/>
  <c r="O736" i="12"/>
  <c r="N736" i="12"/>
  <c r="M736" i="12"/>
  <c r="L736" i="12"/>
  <c r="K736" i="12"/>
  <c r="J736" i="12"/>
  <c r="I736" i="12"/>
  <c r="H736" i="12"/>
  <c r="G736" i="12"/>
  <c r="F736" i="12"/>
  <c r="E736" i="12"/>
  <c r="D736" i="12"/>
  <c r="C736" i="12"/>
  <c r="AC735" i="12"/>
  <c r="AB735" i="12"/>
  <c r="AA735" i="12"/>
  <c r="Z735" i="12"/>
  <c r="Y735" i="12"/>
  <c r="X735" i="12"/>
  <c r="W735" i="12"/>
  <c r="V735" i="12"/>
  <c r="U735" i="12"/>
  <c r="T735" i="12"/>
  <c r="S735" i="12"/>
  <c r="R735" i="12"/>
  <c r="Q735" i="12"/>
  <c r="P735" i="12"/>
  <c r="O735" i="12"/>
  <c r="N735" i="12"/>
  <c r="M735" i="12"/>
  <c r="L735" i="12"/>
  <c r="K735" i="12"/>
  <c r="J735" i="12"/>
  <c r="I735" i="12"/>
  <c r="H735" i="12"/>
  <c r="G735" i="12"/>
  <c r="F735" i="12"/>
  <c r="E735" i="12"/>
  <c r="D735" i="12"/>
  <c r="C735" i="12"/>
  <c r="AC734" i="12"/>
  <c r="AB734" i="12"/>
  <c r="AA734" i="12"/>
  <c r="Z734" i="12"/>
  <c r="Y734" i="12"/>
  <c r="X734" i="12"/>
  <c r="W734" i="12"/>
  <c r="V734" i="12"/>
  <c r="U734" i="12"/>
  <c r="T734" i="12"/>
  <c r="S734" i="12"/>
  <c r="R734" i="12"/>
  <c r="Q734" i="12"/>
  <c r="P734" i="12"/>
  <c r="O734" i="12"/>
  <c r="N734" i="12"/>
  <c r="M734" i="12"/>
  <c r="L734" i="12"/>
  <c r="K734" i="12"/>
  <c r="J734" i="12"/>
  <c r="I734" i="12"/>
  <c r="H734" i="12"/>
  <c r="G734" i="12"/>
  <c r="F734" i="12"/>
  <c r="E734" i="12"/>
  <c r="D734" i="12"/>
  <c r="C734" i="12"/>
  <c r="AC733" i="12"/>
  <c r="AB733" i="12"/>
  <c r="AA733" i="12"/>
  <c r="Z733" i="12"/>
  <c r="Y733" i="12"/>
  <c r="X733" i="12"/>
  <c r="W733" i="12"/>
  <c r="V733" i="12"/>
  <c r="U733" i="12"/>
  <c r="T733" i="12"/>
  <c r="S733" i="12"/>
  <c r="R733" i="12"/>
  <c r="Q733" i="12"/>
  <c r="P733" i="12"/>
  <c r="O733" i="12"/>
  <c r="N733" i="12"/>
  <c r="M733" i="12"/>
  <c r="L733" i="12"/>
  <c r="K733" i="12"/>
  <c r="J733" i="12"/>
  <c r="I733" i="12"/>
  <c r="H733" i="12"/>
  <c r="G733" i="12"/>
  <c r="F733" i="12"/>
  <c r="E733" i="12"/>
  <c r="D733" i="12"/>
  <c r="C733" i="12"/>
  <c r="AC732" i="12"/>
  <c r="AB732" i="12"/>
  <c r="AA732" i="12"/>
  <c r="Z732" i="12"/>
  <c r="Y732" i="12"/>
  <c r="X732" i="12"/>
  <c r="W732" i="12"/>
  <c r="V732" i="12"/>
  <c r="U732" i="12"/>
  <c r="T732" i="12"/>
  <c r="S732" i="12"/>
  <c r="R732" i="12"/>
  <c r="Q732" i="12"/>
  <c r="P732" i="12"/>
  <c r="O732" i="12"/>
  <c r="N732" i="12"/>
  <c r="M732" i="12"/>
  <c r="L732" i="12"/>
  <c r="K732" i="12"/>
  <c r="J732" i="12"/>
  <c r="I732" i="12"/>
  <c r="H732" i="12"/>
  <c r="G732" i="12"/>
  <c r="F732" i="12"/>
  <c r="E732" i="12"/>
  <c r="D732" i="12"/>
  <c r="C732" i="12"/>
  <c r="AC731" i="12"/>
  <c r="AB731" i="12"/>
  <c r="AA731" i="12"/>
  <c r="Z731" i="12"/>
  <c r="Y731" i="12"/>
  <c r="X731" i="12"/>
  <c r="W731" i="12"/>
  <c r="V731" i="12"/>
  <c r="U731" i="12"/>
  <c r="T731" i="12"/>
  <c r="S731" i="12"/>
  <c r="R731" i="12"/>
  <c r="Q731" i="12"/>
  <c r="P731" i="12"/>
  <c r="O731" i="12"/>
  <c r="N731" i="12"/>
  <c r="M731" i="12"/>
  <c r="L731" i="12"/>
  <c r="K731" i="12"/>
  <c r="J731" i="12"/>
  <c r="I731" i="12"/>
  <c r="H731" i="12"/>
  <c r="G731" i="12"/>
  <c r="F731" i="12"/>
  <c r="E731" i="12"/>
  <c r="D731" i="12"/>
  <c r="C731" i="12"/>
  <c r="AC730" i="12"/>
  <c r="AB730" i="12"/>
  <c r="AA730" i="12"/>
  <c r="Z730" i="12"/>
  <c r="Y730" i="12"/>
  <c r="X730" i="12"/>
  <c r="W730" i="12"/>
  <c r="V730" i="12"/>
  <c r="U730" i="12"/>
  <c r="T730" i="12"/>
  <c r="S730" i="12"/>
  <c r="R730" i="12"/>
  <c r="Q730" i="12"/>
  <c r="P730" i="12"/>
  <c r="O730" i="12"/>
  <c r="N730" i="12"/>
  <c r="M730" i="12"/>
  <c r="L730" i="12"/>
  <c r="K730" i="12"/>
  <c r="J730" i="12"/>
  <c r="I730" i="12"/>
  <c r="H730" i="12"/>
  <c r="G730" i="12"/>
  <c r="F730" i="12"/>
  <c r="E730" i="12"/>
  <c r="D730" i="12"/>
  <c r="C730" i="12"/>
  <c r="AC729" i="12"/>
  <c r="AB729" i="12"/>
  <c r="AA729" i="12"/>
  <c r="Z729" i="12"/>
  <c r="Y729" i="12"/>
  <c r="X729" i="12"/>
  <c r="W729" i="12"/>
  <c r="V729" i="12"/>
  <c r="U729" i="12"/>
  <c r="T729" i="12"/>
  <c r="S729" i="12"/>
  <c r="R729" i="12"/>
  <c r="Q729" i="12"/>
  <c r="P729" i="12"/>
  <c r="O729" i="12"/>
  <c r="N729" i="12"/>
  <c r="M729" i="12"/>
  <c r="L729" i="12"/>
  <c r="K729" i="12"/>
  <c r="J729" i="12"/>
  <c r="I729" i="12"/>
  <c r="H729" i="12"/>
  <c r="G729" i="12"/>
  <c r="F729" i="12"/>
  <c r="E729" i="12"/>
  <c r="D729" i="12"/>
  <c r="C729" i="12"/>
  <c r="AC728" i="12"/>
  <c r="AB728" i="12"/>
  <c r="AA728" i="12"/>
  <c r="Z728" i="12"/>
  <c r="Y728" i="12"/>
  <c r="X728" i="12"/>
  <c r="W728" i="12"/>
  <c r="V728" i="12"/>
  <c r="U728" i="12"/>
  <c r="T728" i="12"/>
  <c r="S728" i="12"/>
  <c r="R728" i="12"/>
  <c r="Q728" i="12"/>
  <c r="P728" i="12"/>
  <c r="O728" i="12"/>
  <c r="N728" i="12"/>
  <c r="M728" i="12"/>
  <c r="L728" i="12"/>
  <c r="K728" i="12"/>
  <c r="J728" i="12"/>
  <c r="I728" i="12"/>
  <c r="H728" i="12"/>
  <c r="G728" i="12"/>
  <c r="F728" i="12"/>
  <c r="E728" i="12"/>
  <c r="D728" i="12"/>
  <c r="C728" i="12"/>
  <c r="AC727" i="12"/>
  <c r="AB727" i="12"/>
  <c r="AA727" i="12"/>
  <c r="Z727" i="12"/>
  <c r="Y727" i="12"/>
  <c r="X727" i="12"/>
  <c r="W727" i="12"/>
  <c r="V727" i="12"/>
  <c r="U727" i="12"/>
  <c r="T727" i="12"/>
  <c r="S727" i="12"/>
  <c r="R727" i="12"/>
  <c r="Q727" i="12"/>
  <c r="P727" i="12"/>
  <c r="O727" i="12"/>
  <c r="N727" i="12"/>
  <c r="M727" i="12"/>
  <c r="L727" i="12"/>
  <c r="K727" i="12"/>
  <c r="J727" i="12"/>
  <c r="I727" i="12"/>
  <c r="H727" i="12"/>
  <c r="G727" i="12"/>
  <c r="F727" i="12"/>
  <c r="E727" i="12"/>
  <c r="D727" i="12"/>
  <c r="C727" i="12"/>
  <c r="AC726" i="12"/>
  <c r="AB726" i="12"/>
  <c r="AA726" i="12"/>
  <c r="Z726" i="12"/>
  <c r="Y726" i="12"/>
  <c r="X726" i="12"/>
  <c r="W726" i="12"/>
  <c r="V726" i="12"/>
  <c r="U726" i="12"/>
  <c r="T726" i="12"/>
  <c r="S726" i="12"/>
  <c r="R726" i="12"/>
  <c r="Q726" i="12"/>
  <c r="P726" i="12"/>
  <c r="O726" i="12"/>
  <c r="N726" i="12"/>
  <c r="M726" i="12"/>
  <c r="L726" i="12"/>
  <c r="K726" i="12"/>
  <c r="J726" i="12"/>
  <c r="I726" i="12"/>
  <c r="H726" i="12"/>
  <c r="G726" i="12"/>
  <c r="F726" i="12"/>
  <c r="E726" i="12"/>
  <c r="D726" i="12"/>
  <c r="C726" i="12"/>
  <c r="AC725" i="12"/>
  <c r="AB725" i="12"/>
  <c r="AA725" i="12"/>
  <c r="Z725" i="12"/>
  <c r="Y725" i="12"/>
  <c r="X725" i="12"/>
  <c r="W725" i="12"/>
  <c r="V725" i="12"/>
  <c r="U725" i="12"/>
  <c r="T725" i="12"/>
  <c r="S725" i="12"/>
  <c r="R725" i="12"/>
  <c r="Q725" i="12"/>
  <c r="P725" i="12"/>
  <c r="O725" i="12"/>
  <c r="N725" i="12"/>
  <c r="M725" i="12"/>
  <c r="L725" i="12"/>
  <c r="K725" i="12"/>
  <c r="J725" i="12"/>
  <c r="I725" i="12"/>
  <c r="H725" i="12"/>
  <c r="G725" i="12"/>
  <c r="F725" i="12"/>
  <c r="E725" i="12"/>
  <c r="D725" i="12"/>
  <c r="C725" i="12"/>
  <c r="AC724" i="12"/>
  <c r="AB724" i="12"/>
  <c r="AA724" i="12"/>
  <c r="Z724" i="12"/>
  <c r="Y724" i="12"/>
  <c r="X724" i="12"/>
  <c r="W724" i="12"/>
  <c r="V724" i="12"/>
  <c r="U724" i="12"/>
  <c r="T724" i="12"/>
  <c r="S724" i="12"/>
  <c r="R724" i="12"/>
  <c r="Q724" i="12"/>
  <c r="P724" i="12"/>
  <c r="O724" i="12"/>
  <c r="N724" i="12"/>
  <c r="M724" i="12"/>
  <c r="L724" i="12"/>
  <c r="K724" i="12"/>
  <c r="J724" i="12"/>
  <c r="I724" i="12"/>
  <c r="H724" i="12"/>
  <c r="G724" i="12"/>
  <c r="F724" i="12"/>
  <c r="E724" i="12"/>
  <c r="D724" i="12"/>
  <c r="C724" i="12"/>
  <c r="AC723" i="12"/>
  <c r="AB723" i="12"/>
  <c r="AA723" i="12"/>
  <c r="Z723" i="12"/>
  <c r="Y723" i="12"/>
  <c r="X723" i="12"/>
  <c r="W723" i="12"/>
  <c r="V723" i="12"/>
  <c r="U723" i="12"/>
  <c r="T723" i="12"/>
  <c r="S723" i="12"/>
  <c r="R723" i="12"/>
  <c r="Q723" i="12"/>
  <c r="P723" i="12"/>
  <c r="O723" i="12"/>
  <c r="N723" i="12"/>
  <c r="M723" i="12"/>
  <c r="L723" i="12"/>
  <c r="K723" i="12"/>
  <c r="J723" i="12"/>
  <c r="I723" i="12"/>
  <c r="H723" i="12"/>
  <c r="G723" i="12"/>
  <c r="F723" i="12"/>
  <c r="E723" i="12"/>
  <c r="D723" i="12"/>
  <c r="C723" i="12"/>
  <c r="AC722" i="12"/>
  <c r="AB722" i="12"/>
  <c r="AA722" i="12"/>
  <c r="Z722" i="12"/>
  <c r="Y722" i="12"/>
  <c r="X722" i="12"/>
  <c r="W722" i="12"/>
  <c r="V722" i="12"/>
  <c r="U722" i="12"/>
  <c r="T722" i="12"/>
  <c r="S722" i="12"/>
  <c r="R722" i="12"/>
  <c r="Q722" i="12"/>
  <c r="P722" i="12"/>
  <c r="O722" i="12"/>
  <c r="N722" i="12"/>
  <c r="M722" i="12"/>
  <c r="L722" i="12"/>
  <c r="K722" i="12"/>
  <c r="J722" i="12"/>
  <c r="I722" i="12"/>
  <c r="H722" i="12"/>
  <c r="G722" i="12"/>
  <c r="F722" i="12"/>
  <c r="E722" i="12"/>
  <c r="D722" i="12"/>
  <c r="C722" i="12"/>
  <c r="AC721" i="12"/>
  <c r="AB721" i="12"/>
  <c r="AA721" i="12"/>
  <c r="Z721" i="12"/>
  <c r="Y721" i="12"/>
  <c r="X721" i="12"/>
  <c r="W721" i="12"/>
  <c r="V721" i="12"/>
  <c r="U721" i="12"/>
  <c r="T721" i="12"/>
  <c r="S721" i="12"/>
  <c r="R721" i="12"/>
  <c r="Q721" i="12"/>
  <c r="P721" i="12"/>
  <c r="O721" i="12"/>
  <c r="N721" i="12"/>
  <c r="M721" i="12"/>
  <c r="L721" i="12"/>
  <c r="K721" i="12"/>
  <c r="J721" i="12"/>
  <c r="I721" i="12"/>
  <c r="H721" i="12"/>
  <c r="G721" i="12"/>
  <c r="F721" i="12"/>
  <c r="E721" i="12"/>
  <c r="D721" i="12"/>
  <c r="C721" i="12"/>
  <c r="AC720" i="12"/>
  <c r="AB720" i="12"/>
  <c r="AA720" i="12"/>
  <c r="Z720" i="12"/>
  <c r="Y720" i="12"/>
  <c r="X720" i="12"/>
  <c r="W720" i="12"/>
  <c r="V720" i="12"/>
  <c r="U720" i="12"/>
  <c r="T720" i="12"/>
  <c r="S720" i="12"/>
  <c r="R720" i="12"/>
  <c r="Q720" i="12"/>
  <c r="P720" i="12"/>
  <c r="O720" i="12"/>
  <c r="N720" i="12"/>
  <c r="M720" i="12"/>
  <c r="L720" i="12"/>
  <c r="K720" i="12"/>
  <c r="J720" i="12"/>
  <c r="I720" i="12"/>
  <c r="H720" i="12"/>
  <c r="G720" i="12"/>
  <c r="F720" i="12"/>
  <c r="E720" i="12"/>
  <c r="D720" i="12"/>
  <c r="C720" i="12"/>
  <c r="AC719" i="12"/>
  <c r="AB719" i="12"/>
  <c r="AA719" i="12"/>
  <c r="Z719" i="12"/>
  <c r="Y719" i="12"/>
  <c r="X719" i="12"/>
  <c r="W719" i="12"/>
  <c r="V719" i="12"/>
  <c r="U719" i="12"/>
  <c r="T719" i="12"/>
  <c r="S719" i="12"/>
  <c r="R719" i="12"/>
  <c r="Q719" i="12"/>
  <c r="P719" i="12"/>
  <c r="O719" i="12"/>
  <c r="N719" i="12"/>
  <c r="M719" i="12"/>
  <c r="L719" i="12"/>
  <c r="K719" i="12"/>
  <c r="J719" i="12"/>
  <c r="I719" i="12"/>
  <c r="H719" i="12"/>
  <c r="G719" i="12"/>
  <c r="F719" i="12"/>
  <c r="E719" i="12"/>
  <c r="D719" i="12"/>
  <c r="C719" i="12"/>
  <c r="AC718" i="12"/>
  <c r="AB718" i="12"/>
  <c r="AA718" i="12"/>
  <c r="Z718" i="12"/>
  <c r="Y718" i="12"/>
  <c r="X718" i="12"/>
  <c r="W718" i="12"/>
  <c r="V718" i="12"/>
  <c r="U718" i="12"/>
  <c r="T718" i="12"/>
  <c r="S718" i="12"/>
  <c r="R718" i="12"/>
  <c r="Q718" i="12"/>
  <c r="P718" i="12"/>
  <c r="O718" i="12"/>
  <c r="N718" i="12"/>
  <c r="M718" i="12"/>
  <c r="L718" i="12"/>
  <c r="K718" i="12"/>
  <c r="J718" i="12"/>
  <c r="I718" i="12"/>
  <c r="H718" i="12"/>
  <c r="G718" i="12"/>
  <c r="F718" i="12"/>
  <c r="E718" i="12"/>
  <c r="D718" i="12"/>
  <c r="C718" i="12"/>
  <c r="AC717" i="12"/>
  <c r="AB717" i="12"/>
  <c r="AA717" i="12"/>
  <c r="Z717" i="12"/>
  <c r="Y717" i="12"/>
  <c r="X717" i="12"/>
  <c r="W717" i="12"/>
  <c r="V717" i="12"/>
  <c r="U717" i="12"/>
  <c r="T717" i="12"/>
  <c r="S717" i="12"/>
  <c r="R717" i="12"/>
  <c r="Q717" i="12"/>
  <c r="P717" i="12"/>
  <c r="O717" i="12"/>
  <c r="N717" i="12"/>
  <c r="M717" i="12"/>
  <c r="L717" i="12"/>
  <c r="K717" i="12"/>
  <c r="J717" i="12"/>
  <c r="I717" i="12"/>
  <c r="H717" i="12"/>
  <c r="G717" i="12"/>
  <c r="F717" i="12"/>
  <c r="E717" i="12"/>
  <c r="D717" i="12"/>
  <c r="C717" i="12"/>
  <c r="AC716" i="12"/>
  <c r="AB716" i="12"/>
  <c r="AA716" i="12"/>
  <c r="Z716" i="12"/>
  <c r="Y716" i="12"/>
  <c r="X716" i="12"/>
  <c r="W716" i="12"/>
  <c r="V716" i="12"/>
  <c r="U716" i="12"/>
  <c r="T716" i="12"/>
  <c r="S716" i="12"/>
  <c r="R716" i="12"/>
  <c r="Q716" i="12"/>
  <c r="P716" i="12"/>
  <c r="O716" i="12"/>
  <c r="N716" i="12"/>
  <c r="M716" i="12"/>
  <c r="L716" i="12"/>
  <c r="K716" i="12"/>
  <c r="J716" i="12"/>
  <c r="I716" i="12"/>
  <c r="H716" i="12"/>
  <c r="G716" i="12"/>
  <c r="F716" i="12"/>
  <c r="E716" i="12"/>
  <c r="D716" i="12"/>
  <c r="C716" i="12"/>
  <c r="AC715" i="12"/>
  <c r="AB715" i="12"/>
  <c r="AA715" i="12"/>
  <c r="Z715" i="12"/>
  <c r="Y715" i="12"/>
  <c r="X715" i="12"/>
  <c r="W715" i="12"/>
  <c r="V715" i="12"/>
  <c r="U715" i="12"/>
  <c r="T715" i="12"/>
  <c r="S715" i="12"/>
  <c r="R715" i="12"/>
  <c r="Q715" i="12"/>
  <c r="P715" i="12"/>
  <c r="O715" i="12"/>
  <c r="N715" i="12"/>
  <c r="M715" i="12"/>
  <c r="L715" i="12"/>
  <c r="K715" i="12"/>
  <c r="J715" i="12"/>
  <c r="I715" i="12"/>
  <c r="H715" i="12"/>
  <c r="G715" i="12"/>
  <c r="F715" i="12"/>
  <c r="E715" i="12"/>
  <c r="D715" i="12"/>
  <c r="C715" i="12"/>
  <c r="AC714" i="12"/>
  <c r="AB714" i="12"/>
  <c r="AA714" i="12"/>
  <c r="Z714" i="12"/>
  <c r="Y714" i="12"/>
  <c r="X714" i="12"/>
  <c r="W714" i="12"/>
  <c r="V714" i="12"/>
  <c r="U714" i="12"/>
  <c r="T714" i="12"/>
  <c r="S714" i="12"/>
  <c r="R714" i="12"/>
  <c r="Q714" i="12"/>
  <c r="P714" i="12"/>
  <c r="O714" i="12"/>
  <c r="N714" i="12"/>
  <c r="M714" i="12"/>
  <c r="L714" i="12"/>
  <c r="K714" i="12"/>
  <c r="J714" i="12"/>
  <c r="I714" i="12"/>
  <c r="H714" i="12"/>
  <c r="G714" i="12"/>
  <c r="F714" i="12"/>
  <c r="E714" i="12"/>
  <c r="D714" i="12"/>
  <c r="C714" i="12"/>
  <c r="AC713" i="12"/>
  <c r="AB713" i="12"/>
  <c r="AA713" i="12"/>
  <c r="Z713" i="12"/>
  <c r="Y713" i="12"/>
  <c r="X713" i="12"/>
  <c r="W713" i="12"/>
  <c r="V713" i="12"/>
  <c r="U713" i="12"/>
  <c r="T713" i="12"/>
  <c r="S713" i="12"/>
  <c r="R713" i="12"/>
  <c r="Q713" i="12"/>
  <c r="P713" i="12"/>
  <c r="O713" i="12"/>
  <c r="N713" i="12"/>
  <c r="M713" i="12"/>
  <c r="L713" i="12"/>
  <c r="K713" i="12"/>
  <c r="J713" i="12"/>
  <c r="I713" i="12"/>
  <c r="H713" i="12"/>
  <c r="G713" i="12"/>
  <c r="F713" i="12"/>
  <c r="E713" i="12"/>
  <c r="D713" i="12"/>
  <c r="C713" i="12"/>
  <c r="AC712" i="12"/>
  <c r="AB712" i="12"/>
  <c r="AA712" i="12"/>
  <c r="Z712" i="12"/>
  <c r="Y712" i="12"/>
  <c r="X712" i="12"/>
  <c r="W712" i="12"/>
  <c r="V712" i="12"/>
  <c r="U712" i="12"/>
  <c r="T712" i="12"/>
  <c r="S712" i="12"/>
  <c r="R712" i="12"/>
  <c r="Q712" i="12"/>
  <c r="P712" i="12"/>
  <c r="O712" i="12"/>
  <c r="N712" i="12"/>
  <c r="M712" i="12"/>
  <c r="L712" i="12"/>
  <c r="K712" i="12"/>
  <c r="J712" i="12"/>
  <c r="I712" i="12"/>
  <c r="H712" i="12"/>
  <c r="G712" i="12"/>
  <c r="F712" i="12"/>
  <c r="E712" i="12"/>
  <c r="D712" i="12"/>
  <c r="C712" i="12"/>
  <c r="AC711" i="12"/>
  <c r="AB711" i="12"/>
  <c r="AA711" i="12"/>
  <c r="Z711" i="12"/>
  <c r="Y711" i="12"/>
  <c r="X711" i="12"/>
  <c r="W711" i="12"/>
  <c r="V711" i="12"/>
  <c r="U711" i="12"/>
  <c r="T711" i="12"/>
  <c r="S711" i="12"/>
  <c r="R711" i="12"/>
  <c r="Q711" i="12"/>
  <c r="P711" i="12"/>
  <c r="O711" i="12"/>
  <c r="N711" i="12"/>
  <c r="M711" i="12"/>
  <c r="L711" i="12"/>
  <c r="K711" i="12"/>
  <c r="J711" i="12"/>
  <c r="I711" i="12"/>
  <c r="H711" i="12"/>
  <c r="G711" i="12"/>
  <c r="F711" i="12"/>
  <c r="E711" i="12"/>
  <c r="D711" i="12"/>
  <c r="C711" i="12"/>
  <c r="AC710" i="12"/>
  <c r="AB710" i="12"/>
  <c r="AA710" i="12"/>
  <c r="Z710" i="12"/>
  <c r="Y710" i="12"/>
  <c r="X710" i="12"/>
  <c r="W710" i="12"/>
  <c r="V710" i="12"/>
  <c r="U710" i="12"/>
  <c r="T710" i="12"/>
  <c r="S710" i="12"/>
  <c r="R710" i="12"/>
  <c r="Q710" i="12"/>
  <c r="P710" i="12"/>
  <c r="O710" i="12"/>
  <c r="N710" i="12"/>
  <c r="M710" i="12"/>
  <c r="L710" i="12"/>
  <c r="K710" i="12"/>
  <c r="J710" i="12"/>
  <c r="I710" i="12"/>
  <c r="H710" i="12"/>
  <c r="G710" i="12"/>
  <c r="F710" i="12"/>
  <c r="E710" i="12"/>
  <c r="D710" i="12"/>
  <c r="C710" i="12"/>
  <c r="AC709" i="12"/>
  <c r="AB709" i="12"/>
  <c r="AA709" i="12"/>
  <c r="Z709" i="12"/>
  <c r="Y709" i="12"/>
  <c r="X709" i="12"/>
  <c r="W709" i="12"/>
  <c r="V709" i="12"/>
  <c r="U709" i="12"/>
  <c r="T709" i="12"/>
  <c r="S709" i="12"/>
  <c r="R709" i="12"/>
  <c r="Q709" i="12"/>
  <c r="P709" i="12"/>
  <c r="O709" i="12"/>
  <c r="N709" i="12"/>
  <c r="M709" i="12"/>
  <c r="L709" i="12"/>
  <c r="K709" i="12"/>
  <c r="J709" i="12"/>
  <c r="I709" i="12"/>
  <c r="H709" i="12"/>
  <c r="G709" i="12"/>
  <c r="F709" i="12"/>
  <c r="E709" i="12"/>
  <c r="D709" i="12"/>
  <c r="C709" i="12"/>
  <c r="AC708" i="12"/>
  <c r="AB708" i="12"/>
  <c r="AA708" i="12"/>
  <c r="Z708" i="12"/>
  <c r="Y708" i="12"/>
  <c r="X708" i="12"/>
  <c r="W708" i="12"/>
  <c r="V708" i="12"/>
  <c r="U708" i="12"/>
  <c r="T708" i="12"/>
  <c r="S708" i="12"/>
  <c r="R708" i="12"/>
  <c r="Q708" i="12"/>
  <c r="P708" i="12"/>
  <c r="O708" i="12"/>
  <c r="N708" i="12"/>
  <c r="M708" i="12"/>
  <c r="L708" i="12"/>
  <c r="K708" i="12"/>
  <c r="J708" i="12"/>
  <c r="I708" i="12"/>
  <c r="H708" i="12"/>
  <c r="G708" i="12"/>
  <c r="F708" i="12"/>
  <c r="E708" i="12"/>
  <c r="D708" i="12"/>
  <c r="C708" i="12"/>
  <c r="AC707" i="12"/>
  <c r="AB707" i="12"/>
  <c r="AA707" i="12"/>
  <c r="Z707" i="12"/>
  <c r="Y707" i="12"/>
  <c r="X707" i="12"/>
  <c r="W707" i="12"/>
  <c r="V707" i="12"/>
  <c r="U707" i="12"/>
  <c r="T707" i="12"/>
  <c r="S707" i="12"/>
  <c r="R707" i="12"/>
  <c r="Q707" i="12"/>
  <c r="P707" i="12"/>
  <c r="O707" i="12"/>
  <c r="N707" i="12"/>
  <c r="M707" i="12"/>
  <c r="L707" i="12"/>
  <c r="K707" i="12"/>
  <c r="J707" i="12"/>
  <c r="I707" i="12"/>
  <c r="H707" i="12"/>
  <c r="G707" i="12"/>
  <c r="F707" i="12"/>
  <c r="E707" i="12"/>
  <c r="D707" i="12"/>
  <c r="C707" i="12"/>
  <c r="AC706" i="12"/>
  <c r="AB706" i="12"/>
  <c r="AA706" i="12"/>
  <c r="Z706" i="12"/>
  <c r="Y706" i="12"/>
  <c r="X706" i="12"/>
  <c r="W706" i="12"/>
  <c r="V706" i="12"/>
  <c r="U706" i="12"/>
  <c r="T706" i="12"/>
  <c r="S706" i="12"/>
  <c r="R706" i="12"/>
  <c r="Q706" i="12"/>
  <c r="P706" i="12"/>
  <c r="O706" i="12"/>
  <c r="N706" i="12"/>
  <c r="M706" i="12"/>
  <c r="L706" i="12"/>
  <c r="K706" i="12"/>
  <c r="J706" i="12"/>
  <c r="I706" i="12"/>
  <c r="H706" i="12"/>
  <c r="G706" i="12"/>
  <c r="F706" i="12"/>
  <c r="E706" i="12"/>
  <c r="D706" i="12"/>
  <c r="C706" i="12"/>
  <c r="AC705" i="12"/>
  <c r="AB705" i="12"/>
  <c r="AA705" i="12"/>
  <c r="Z705" i="12"/>
  <c r="Y705" i="12"/>
  <c r="X705" i="12"/>
  <c r="W705" i="12"/>
  <c r="V705" i="12"/>
  <c r="U705" i="12"/>
  <c r="T705" i="12"/>
  <c r="S705" i="12"/>
  <c r="R705" i="12"/>
  <c r="Q705" i="12"/>
  <c r="P705" i="12"/>
  <c r="O705" i="12"/>
  <c r="N705" i="12"/>
  <c r="M705" i="12"/>
  <c r="L705" i="12"/>
  <c r="K705" i="12"/>
  <c r="J705" i="12"/>
  <c r="I705" i="12"/>
  <c r="H705" i="12"/>
  <c r="G705" i="12"/>
  <c r="F705" i="12"/>
  <c r="E705" i="12"/>
  <c r="D705" i="12"/>
  <c r="C705" i="12"/>
  <c r="AC704" i="12"/>
  <c r="AB704" i="12"/>
  <c r="AA704" i="12"/>
  <c r="Z704" i="12"/>
  <c r="Y704" i="12"/>
  <c r="X704" i="12"/>
  <c r="W704" i="12"/>
  <c r="V704" i="12"/>
  <c r="U704" i="12"/>
  <c r="T704" i="12"/>
  <c r="S704" i="12"/>
  <c r="R704" i="12"/>
  <c r="Q704" i="12"/>
  <c r="P704" i="12"/>
  <c r="O704" i="12"/>
  <c r="N704" i="12"/>
  <c r="M704" i="12"/>
  <c r="L704" i="12"/>
  <c r="K704" i="12"/>
  <c r="J704" i="12"/>
  <c r="I704" i="12"/>
  <c r="H704" i="12"/>
  <c r="G704" i="12"/>
  <c r="F704" i="12"/>
  <c r="E704" i="12"/>
  <c r="D704" i="12"/>
  <c r="C704" i="12"/>
  <c r="AC703" i="12"/>
  <c r="AB703" i="12"/>
  <c r="AA703" i="12"/>
  <c r="Z703" i="12"/>
  <c r="Y703" i="12"/>
  <c r="X703" i="12"/>
  <c r="W703" i="12"/>
  <c r="V703" i="12"/>
  <c r="U703" i="12"/>
  <c r="T703" i="12"/>
  <c r="S703" i="12"/>
  <c r="R703" i="12"/>
  <c r="Q703" i="12"/>
  <c r="P703" i="12"/>
  <c r="O703" i="12"/>
  <c r="N703" i="12"/>
  <c r="M703" i="12"/>
  <c r="L703" i="12"/>
  <c r="K703" i="12"/>
  <c r="J703" i="12"/>
  <c r="I703" i="12"/>
  <c r="H703" i="12"/>
  <c r="G703" i="12"/>
  <c r="F703" i="12"/>
  <c r="E703" i="12"/>
  <c r="D703" i="12"/>
  <c r="C703" i="12"/>
  <c r="AC702" i="12"/>
  <c r="AB702" i="12"/>
  <c r="AA702" i="12"/>
  <c r="Z702" i="12"/>
  <c r="Y702" i="12"/>
  <c r="X702" i="12"/>
  <c r="W702" i="12"/>
  <c r="V702" i="12"/>
  <c r="U702" i="12"/>
  <c r="T702" i="12"/>
  <c r="S702" i="12"/>
  <c r="R702" i="12"/>
  <c r="Q702" i="12"/>
  <c r="P702" i="12"/>
  <c r="O702" i="12"/>
  <c r="N702" i="12"/>
  <c r="M702" i="12"/>
  <c r="L702" i="12"/>
  <c r="K702" i="12"/>
  <c r="J702" i="12"/>
  <c r="I702" i="12"/>
  <c r="H702" i="12"/>
  <c r="G702" i="12"/>
  <c r="F702" i="12"/>
  <c r="E702" i="12"/>
  <c r="D702" i="12"/>
  <c r="C702" i="12"/>
  <c r="AC701" i="12"/>
  <c r="AB701" i="12"/>
  <c r="AA701" i="12"/>
  <c r="Z701" i="12"/>
  <c r="Y701" i="12"/>
  <c r="X701" i="12"/>
  <c r="W701" i="12"/>
  <c r="V701" i="12"/>
  <c r="U701" i="12"/>
  <c r="T701" i="12"/>
  <c r="S701" i="12"/>
  <c r="R701" i="12"/>
  <c r="Q701" i="12"/>
  <c r="P701" i="12"/>
  <c r="O701" i="12"/>
  <c r="N701" i="12"/>
  <c r="M701" i="12"/>
  <c r="L701" i="12"/>
  <c r="K701" i="12"/>
  <c r="J701" i="12"/>
  <c r="I701" i="12"/>
  <c r="H701" i="12"/>
  <c r="G701" i="12"/>
  <c r="F701" i="12"/>
  <c r="E701" i="12"/>
  <c r="D701" i="12"/>
  <c r="C701" i="12"/>
  <c r="AC700" i="12"/>
  <c r="AB700" i="12"/>
  <c r="AA700" i="12"/>
  <c r="Z700" i="12"/>
  <c r="Y700" i="12"/>
  <c r="X700" i="12"/>
  <c r="W700" i="12"/>
  <c r="V700" i="12"/>
  <c r="U700" i="12"/>
  <c r="T700" i="12"/>
  <c r="S700" i="12"/>
  <c r="R700" i="12"/>
  <c r="Q700" i="12"/>
  <c r="P700" i="12"/>
  <c r="O700" i="12"/>
  <c r="N700" i="12"/>
  <c r="M700" i="12"/>
  <c r="L700" i="12"/>
  <c r="K700" i="12"/>
  <c r="J700" i="12"/>
  <c r="I700" i="12"/>
  <c r="H700" i="12"/>
  <c r="G700" i="12"/>
  <c r="F700" i="12"/>
  <c r="E700" i="12"/>
  <c r="D700" i="12"/>
  <c r="C700" i="12"/>
  <c r="AC699" i="12"/>
  <c r="AB699" i="12"/>
  <c r="AA699" i="12"/>
  <c r="Z699" i="12"/>
  <c r="Y699" i="12"/>
  <c r="X699" i="12"/>
  <c r="W699" i="12"/>
  <c r="V699" i="12"/>
  <c r="U699" i="12"/>
  <c r="T699" i="12"/>
  <c r="S699" i="12"/>
  <c r="R699" i="12"/>
  <c r="Q699" i="12"/>
  <c r="P699" i="12"/>
  <c r="O699" i="12"/>
  <c r="N699" i="12"/>
  <c r="M699" i="12"/>
  <c r="L699" i="12"/>
  <c r="K699" i="12"/>
  <c r="J699" i="12"/>
  <c r="I699" i="12"/>
  <c r="H699" i="12"/>
  <c r="G699" i="12"/>
  <c r="F699" i="12"/>
  <c r="E699" i="12"/>
  <c r="D699" i="12"/>
  <c r="C699" i="12"/>
  <c r="AC698" i="12"/>
  <c r="AB698" i="12"/>
  <c r="AA698" i="12"/>
  <c r="Z698" i="12"/>
  <c r="Y698" i="12"/>
  <c r="X698" i="12"/>
  <c r="W698" i="12"/>
  <c r="V698" i="12"/>
  <c r="U698" i="12"/>
  <c r="T698" i="12"/>
  <c r="S698" i="12"/>
  <c r="R698" i="12"/>
  <c r="Q698" i="12"/>
  <c r="P698" i="12"/>
  <c r="O698" i="12"/>
  <c r="N698" i="12"/>
  <c r="M698" i="12"/>
  <c r="L698" i="12"/>
  <c r="K698" i="12"/>
  <c r="J698" i="12"/>
  <c r="I698" i="12"/>
  <c r="H698" i="12"/>
  <c r="G698" i="12"/>
  <c r="F698" i="12"/>
  <c r="E698" i="12"/>
  <c r="D698" i="12"/>
  <c r="C698" i="12"/>
  <c r="AC697" i="12"/>
  <c r="AB697" i="12"/>
  <c r="AA697" i="12"/>
  <c r="Z697" i="12"/>
  <c r="Y697" i="12"/>
  <c r="X697" i="12"/>
  <c r="W697" i="12"/>
  <c r="V697" i="12"/>
  <c r="U697" i="12"/>
  <c r="T697" i="12"/>
  <c r="S697" i="12"/>
  <c r="R697" i="12"/>
  <c r="Q697" i="12"/>
  <c r="P697" i="12"/>
  <c r="O697" i="12"/>
  <c r="N697" i="12"/>
  <c r="M697" i="12"/>
  <c r="L697" i="12"/>
  <c r="K697" i="12"/>
  <c r="J697" i="12"/>
  <c r="I697" i="12"/>
  <c r="H697" i="12"/>
  <c r="G697" i="12"/>
  <c r="F697" i="12"/>
  <c r="E697" i="12"/>
  <c r="D697" i="12"/>
  <c r="C697" i="12"/>
  <c r="AC696" i="12"/>
  <c r="AB696" i="12"/>
  <c r="AA696" i="12"/>
  <c r="Z696" i="12"/>
  <c r="Y696" i="12"/>
  <c r="X696" i="12"/>
  <c r="W696" i="12"/>
  <c r="V696" i="12"/>
  <c r="U696" i="12"/>
  <c r="T696" i="12"/>
  <c r="S696" i="12"/>
  <c r="R696" i="12"/>
  <c r="Q696" i="12"/>
  <c r="P696" i="12"/>
  <c r="O696" i="12"/>
  <c r="N696" i="12"/>
  <c r="M696" i="12"/>
  <c r="L696" i="12"/>
  <c r="K696" i="12"/>
  <c r="J696" i="12"/>
  <c r="I696" i="12"/>
  <c r="H696" i="12"/>
  <c r="G696" i="12"/>
  <c r="F696" i="12"/>
  <c r="E696" i="12"/>
  <c r="D696" i="12"/>
  <c r="C696" i="12"/>
  <c r="AC695" i="12"/>
  <c r="AB695" i="12"/>
  <c r="AA695" i="12"/>
  <c r="Z695" i="12"/>
  <c r="Y695" i="12"/>
  <c r="X695" i="12"/>
  <c r="W695" i="12"/>
  <c r="V695" i="12"/>
  <c r="U695" i="12"/>
  <c r="T695" i="12"/>
  <c r="S695" i="12"/>
  <c r="R695" i="12"/>
  <c r="Q695" i="12"/>
  <c r="P695" i="12"/>
  <c r="O695" i="12"/>
  <c r="N695" i="12"/>
  <c r="M695" i="12"/>
  <c r="L695" i="12"/>
  <c r="K695" i="12"/>
  <c r="J695" i="12"/>
  <c r="I695" i="12"/>
  <c r="H695" i="12"/>
  <c r="G695" i="12"/>
  <c r="F695" i="12"/>
  <c r="E695" i="12"/>
  <c r="D695" i="12"/>
  <c r="C695" i="12"/>
  <c r="AC694" i="12"/>
  <c r="AB694" i="12"/>
  <c r="AA694" i="12"/>
  <c r="Z694" i="12"/>
  <c r="Y694" i="12"/>
  <c r="X694" i="12"/>
  <c r="W694" i="12"/>
  <c r="V694" i="12"/>
  <c r="U694" i="12"/>
  <c r="T694" i="12"/>
  <c r="S694" i="12"/>
  <c r="R694" i="12"/>
  <c r="Q694" i="12"/>
  <c r="P694" i="12"/>
  <c r="O694" i="12"/>
  <c r="N694" i="12"/>
  <c r="M694" i="12"/>
  <c r="L694" i="12"/>
  <c r="K694" i="12"/>
  <c r="J694" i="12"/>
  <c r="I694" i="12"/>
  <c r="H694" i="12"/>
  <c r="G694" i="12"/>
  <c r="F694" i="12"/>
  <c r="E694" i="12"/>
  <c r="D694" i="12"/>
  <c r="C694" i="12"/>
  <c r="AC693" i="12"/>
  <c r="AB693" i="12"/>
  <c r="AA693" i="12"/>
  <c r="Z693" i="12"/>
  <c r="Y693" i="12"/>
  <c r="X693" i="12"/>
  <c r="W693" i="12"/>
  <c r="V693" i="12"/>
  <c r="U693" i="12"/>
  <c r="T693" i="12"/>
  <c r="S693" i="12"/>
  <c r="R693" i="12"/>
  <c r="Q693" i="12"/>
  <c r="P693" i="12"/>
  <c r="O693" i="12"/>
  <c r="N693" i="12"/>
  <c r="M693" i="12"/>
  <c r="L693" i="12"/>
  <c r="K693" i="12"/>
  <c r="J693" i="12"/>
  <c r="I693" i="12"/>
  <c r="H693" i="12"/>
  <c r="G693" i="12"/>
  <c r="F693" i="12"/>
  <c r="E693" i="12"/>
  <c r="D693" i="12"/>
  <c r="C693" i="12"/>
  <c r="AC692" i="12"/>
  <c r="AB692" i="12"/>
  <c r="AA692" i="12"/>
  <c r="Z692" i="12"/>
  <c r="Y692" i="12"/>
  <c r="X692" i="12"/>
  <c r="W692" i="12"/>
  <c r="V692" i="12"/>
  <c r="U692" i="12"/>
  <c r="T692" i="12"/>
  <c r="S692" i="12"/>
  <c r="R692" i="12"/>
  <c r="Q692" i="12"/>
  <c r="P692" i="12"/>
  <c r="O692" i="12"/>
  <c r="N692" i="12"/>
  <c r="M692" i="12"/>
  <c r="L692" i="12"/>
  <c r="K692" i="12"/>
  <c r="J692" i="12"/>
  <c r="I692" i="12"/>
  <c r="H692" i="12"/>
  <c r="G692" i="12"/>
  <c r="F692" i="12"/>
  <c r="E692" i="12"/>
  <c r="D692" i="12"/>
  <c r="C692" i="12"/>
  <c r="AC691" i="12"/>
  <c r="AB691" i="12"/>
  <c r="AA691" i="12"/>
  <c r="Z691" i="12"/>
  <c r="Y691" i="12"/>
  <c r="X691" i="12"/>
  <c r="W691" i="12"/>
  <c r="V691" i="12"/>
  <c r="U691" i="12"/>
  <c r="T691" i="12"/>
  <c r="S691" i="12"/>
  <c r="R691" i="12"/>
  <c r="Q691" i="12"/>
  <c r="P691" i="12"/>
  <c r="O691" i="12"/>
  <c r="N691" i="12"/>
  <c r="M691" i="12"/>
  <c r="L691" i="12"/>
  <c r="K691" i="12"/>
  <c r="J691" i="12"/>
  <c r="I691" i="12"/>
  <c r="H691" i="12"/>
  <c r="G691" i="12"/>
  <c r="F691" i="12"/>
  <c r="E691" i="12"/>
  <c r="D691" i="12"/>
  <c r="C691" i="12"/>
  <c r="AC690" i="12"/>
  <c r="AB690" i="12"/>
  <c r="AA690" i="12"/>
  <c r="Z690" i="12"/>
  <c r="Y690" i="12"/>
  <c r="X690" i="12"/>
  <c r="W690" i="12"/>
  <c r="V690" i="12"/>
  <c r="U690" i="12"/>
  <c r="T690" i="12"/>
  <c r="S690" i="12"/>
  <c r="R690" i="12"/>
  <c r="Q690" i="12"/>
  <c r="P690" i="12"/>
  <c r="O690" i="12"/>
  <c r="N690" i="12"/>
  <c r="M690" i="12"/>
  <c r="L690" i="12"/>
  <c r="K690" i="12"/>
  <c r="J690" i="12"/>
  <c r="I690" i="12"/>
  <c r="H690" i="12"/>
  <c r="G690" i="12"/>
  <c r="F690" i="12"/>
  <c r="E690" i="12"/>
  <c r="D690" i="12"/>
  <c r="C690" i="12"/>
  <c r="AC689" i="12"/>
  <c r="AB689" i="12"/>
  <c r="AA689" i="12"/>
  <c r="Z689" i="12"/>
  <c r="Y689" i="12"/>
  <c r="X689" i="12"/>
  <c r="W689" i="12"/>
  <c r="V689" i="12"/>
  <c r="U689" i="12"/>
  <c r="T689" i="12"/>
  <c r="S689" i="12"/>
  <c r="R689" i="12"/>
  <c r="Q689" i="12"/>
  <c r="P689" i="12"/>
  <c r="O689" i="12"/>
  <c r="N689" i="12"/>
  <c r="M689" i="12"/>
  <c r="L689" i="12"/>
  <c r="K689" i="12"/>
  <c r="J689" i="12"/>
  <c r="I689" i="12"/>
  <c r="H689" i="12"/>
  <c r="G689" i="12"/>
  <c r="F689" i="12"/>
  <c r="E689" i="12"/>
  <c r="D689" i="12"/>
  <c r="C689" i="12"/>
  <c r="AC688" i="12"/>
  <c r="AB688" i="12"/>
  <c r="AA688" i="12"/>
  <c r="Z688" i="12"/>
  <c r="Y688" i="12"/>
  <c r="X688" i="12"/>
  <c r="W688" i="12"/>
  <c r="V688" i="12"/>
  <c r="U688" i="12"/>
  <c r="T688" i="12"/>
  <c r="S688" i="12"/>
  <c r="R688" i="12"/>
  <c r="Q688" i="12"/>
  <c r="P688" i="12"/>
  <c r="O688" i="12"/>
  <c r="N688" i="12"/>
  <c r="M688" i="12"/>
  <c r="L688" i="12"/>
  <c r="K688" i="12"/>
  <c r="J688" i="12"/>
  <c r="I688" i="12"/>
  <c r="H688" i="12"/>
  <c r="G688" i="12"/>
  <c r="F688" i="12"/>
  <c r="E688" i="12"/>
  <c r="D688" i="12"/>
  <c r="C688" i="12"/>
  <c r="AC687" i="12"/>
  <c r="AB687" i="12"/>
  <c r="AA687" i="12"/>
  <c r="Z687" i="12"/>
  <c r="Y687" i="12"/>
  <c r="X687" i="12"/>
  <c r="W687" i="12"/>
  <c r="V687" i="12"/>
  <c r="U687" i="12"/>
  <c r="T687" i="12"/>
  <c r="S687" i="12"/>
  <c r="R687" i="12"/>
  <c r="Q687" i="12"/>
  <c r="P687" i="12"/>
  <c r="O687" i="12"/>
  <c r="N687" i="12"/>
  <c r="M687" i="12"/>
  <c r="L687" i="12"/>
  <c r="K687" i="12"/>
  <c r="J687" i="12"/>
  <c r="I687" i="12"/>
  <c r="H687" i="12"/>
  <c r="G687" i="12"/>
  <c r="F687" i="12"/>
  <c r="E687" i="12"/>
  <c r="D687" i="12"/>
  <c r="C687" i="12"/>
  <c r="AC686" i="12"/>
  <c r="AB686" i="12"/>
  <c r="AA686" i="12"/>
  <c r="Z686" i="12"/>
  <c r="Y686" i="12"/>
  <c r="X686" i="12"/>
  <c r="W686" i="12"/>
  <c r="V686" i="12"/>
  <c r="U686" i="12"/>
  <c r="T686" i="12"/>
  <c r="S686" i="12"/>
  <c r="R686" i="12"/>
  <c r="Q686" i="12"/>
  <c r="P686" i="12"/>
  <c r="O686" i="12"/>
  <c r="N686" i="12"/>
  <c r="M686" i="12"/>
  <c r="L686" i="12"/>
  <c r="K686" i="12"/>
  <c r="J686" i="12"/>
  <c r="I686" i="12"/>
  <c r="H686" i="12"/>
  <c r="G686" i="12"/>
  <c r="F686" i="12"/>
  <c r="E686" i="12"/>
  <c r="D686" i="12"/>
  <c r="C686" i="12"/>
  <c r="AC685" i="12"/>
  <c r="AB685" i="12"/>
  <c r="AA685" i="12"/>
  <c r="Z685" i="12"/>
  <c r="Y685" i="12"/>
  <c r="X685" i="12"/>
  <c r="W685" i="12"/>
  <c r="V685" i="12"/>
  <c r="U685" i="12"/>
  <c r="T685" i="12"/>
  <c r="S685" i="12"/>
  <c r="R685" i="12"/>
  <c r="Q685" i="12"/>
  <c r="P685" i="12"/>
  <c r="O685" i="12"/>
  <c r="N685" i="12"/>
  <c r="M685" i="12"/>
  <c r="L685" i="12"/>
  <c r="K685" i="12"/>
  <c r="J685" i="12"/>
  <c r="I685" i="12"/>
  <c r="H685" i="12"/>
  <c r="G685" i="12"/>
  <c r="F685" i="12"/>
  <c r="E685" i="12"/>
  <c r="D685" i="12"/>
  <c r="C685" i="12"/>
  <c r="AC684" i="12"/>
  <c r="AB684" i="12"/>
  <c r="AA684" i="12"/>
  <c r="Z684" i="12"/>
  <c r="Y684" i="12"/>
  <c r="X684" i="12"/>
  <c r="W684" i="12"/>
  <c r="V684" i="12"/>
  <c r="U684" i="12"/>
  <c r="T684" i="12"/>
  <c r="S684" i="12"/>
  <c r="R684" i="12"/>
  <c r="Q684" i="12"/>
  <c r="P684" i="12"/>
  <c r="O684" i="12"/>
  <c r="N684" i="12"/>
  <c r="M684" i="12"/>
  <c r="L684" i="12"/>
  <c r="K684" i="12"/>
  <c r="J684" i="12"/>
  <c r="I684" i="12"/>
  <c r="H684" i="12"/>
  <c r="G684" i="12"/>
  <c r="F684" i="12"/>
  <c r="E684" i="12"/>
  <c r="D684" i="12"/>
  <c r="C684" i="12"/>
  <c r="AC683" i="12"/>
  <c r="AB683" i="12"/>
  <c r="AA683" i="12"/>
  <c r="Z683" i="12"/>
  <c r="Y683" i="12"/>
  <c r="X683" i="12"/>
  <c r="W683" i="12"/>
  <c r="V683" i="12"/>
  <c r="U683" i="12"/>
  <c r="T683" i="12"/>
  <c r="S683" i="12"/>
  <c r="R683" i="12"/>
  <c r="Q683" i="12"/>
  <c r="P683" i="12"/>
  <c r="O683" i="12"/>
  <c r="N683" i="12"/>
  <c r="M683" i="12"/>
  <c r="L683" i="12"/>
  <c r="K683" i="12"/>
  <c r="J683" i="12"/>
  <c r="I683" i="12"/>
  <c r="H683" i="12"/>
  <c r="G683" i="12"/>
  <c r="F683" i="12"/>
  <c r="E683" i="12"/>
  <c r="D683" i="12"/>
  <c r="C683" i="12"/>
  <c r="AC682" i="12"/>
  <c r="AB682" i="12"/>
  <c r="AA682" i="12"/>
  <c r="Z682" i="12"/>
  <c r="Y682" i="12"/>
  <c r="X682" i="12"/>
  <c r="W682" i="12"/>
  <c r="V682" i="12"/>
  <c r="U682" i="12"/>
  <c r="T682" i="12"/>
  <c r="S682" i="12"/>
  <c r="R682" i="12"/>
  <c r="Q682" i="12"/>
  <c r="P682" i="12"/>
  <c r="O682" i="12"/>
  <c r="N682" i="12"/>
  <c r="M682" i="12"/>
  <c r="L682" i="12"/>
  <c r="K682" i="12"/>
  <c r="J682" i="12"/>
  <c r="I682" i="12"/>
  <c r="H682" i="12"/>
  <c r="G682" i="12"/>
  <c r="F682" i="12"/>
  <c r="E682" i="12"/>
  <c r="D682" i="12"/>
  <c r="C682" i="12"/>
  <c r="AC681" i="12"/>
  <c r="AB681" i="12"/>
  <c r="AA681" i="12"/>
  <c r="Z681" i="12"/>
  <c r="Y681" i="12"/>
  <c r="X681" i="12"/>
  <c r="W681" i="12"/>
  <c r="V681" i="12"/>
  <c r="U681" i="12"/>
  <c r="T681" i="12"/>
  <c r="S681" i="12"/>
  <c r="R681" i="12"/>
  <c r="Q681" i="12"/>
  <c r="P681" i="12"/>
  <c r="O681" i="12"/>
  <c r="N681" i="12"/>
  <c r="M681" i="12"/>
  <c r="L681" i="12"/>
  <c r="K681" i="12"/>
  <c r="J681" i="12"/>
  <c r="I681" i="12"/>
  <c r="H681" i="12"/>
  <c r="G681" i="12"/>
  <c r="F681" i="12"/>
  <c r="E681" i="12"/>
  <c r="D681" i="12"/>
  <c r="C681" i="12"/>
  <c r="AC680" i="12"/>
  <c r="AB680" i="12"/>
  <c r="AA680" i="12"/>
  <c r="Z680" i="12"/>
  <c r="Y680" i="12"/>
  <c r="X680" i="12"/>
  <c r="W680" i="12"/>
  <c r="V680" i="12"/>
  <c r="U680" i="12"/>
  <c r="T680" i="12"/>
  <c r="S680" i="12"/>
  <c r="R680" i="12"/>
  <c r="Q680" i="12"/>
  <c r="P680" i="12"/>
  <c r="O680" i="12"/>
  <c r="N680" i="12"/>
  <c r="M680" i="12"/>
  <c r="L680" i="12"/>
  <c r="K680" i="12"/>
  <c r="J680" i="12"/>
  <c r="I680" i="12"/>
  <c r="H680" i="12"/>
  <c r="G680" i="12"/>
  <c r="F680" i="12"/>
  <c r="E680" i="12"/>
  <c r="D680" i="12"/>
  <c r="C680" i="12"/>
  <c r="AC679" i="12"/>
  <c r="AB679" i="12"/>
  <c r="AA679" i="12"/>
  <c r="Z679" i="12"/>
  <c r="Y679" i="12"/>
  <c r="X679" i="12"/>
  <c r="W679" i="12"/>
  <c r="V679" i="12"/>
  <c r="U679" i="12"/>
  <c r="T679" i="12"/>
  <c r="S679" i="12"/>
  <c r="R679" i="12"/>
  <c r="Q679" i="12"/>
  <c r="P679" i="12"/>
  <c r="O679" i="12"/>
  <c r="N679" i="12"/>
  <c r="M679" i="12"/>
  <c r="L679" i="12"/>
  <c r="K679" i="12"/>
  <c r="J679" i="12"/>
  <c r="I679" i="12"/>
  <c r="H679" i="12"/>
  <c r="G679" i="12"/>
  <c r="F679" i="12"/>
  <c r="E679" i="12"/>
  <c r="D679" i="12"/>
  <c r="C679" i="12"/>
  <c r="AC678" i="12"/>
  <c r="AB678" i="12"/>
  <c r="AA678" i="12"/>
  <c r="Z678" i="12"/>
  <c r="Y678" i="12"/>
  <c r="X678" i="12"/>
  <c r="W678" i="12"/>
  <c r="V678" i="12"/>
  <c r="U678" i="12"/>
  <c r="T678" i="12"/>
  <c r="S678" i="12"/>
  <c r="R678" i="12"/>
  <c r="Q678" i="12"/>
  <c r="P678" i="12"/>
  <c r="O678" i="12"/>
  <c r="N678" i="12"/>
  <c r="M678" i="12"/>
  <c r="L678" i="12"/>
  <c r="K678" i="12"/>
  <c r="J678" i="12"/>
  <c r="I678" i="12"/>
  <c r="H678" i="12"/>
  <c r="G678" i="12"/>
  <c r="F678" i="12"/>
  <c r="E678" i="12"/>
  <c r="D678" i="12"/>
  <c r="C678" i="12"/>
  <c r="AC677" i="12"/>
  <c r="AB677" i="12"/>
  <c r="AA677" i="12"/>
  <c r="Z677" i="12"/>
  <c r="Y677" i="12"/>
  <c r="X677" i="12"/>
  <c r="W677" i="12"/>
  <c r="V677" i="12"/>
  <c r="U677" i="12"/>
  <c r="T677" i="12"/>
  <c r="S677" i="12"/>
  <c r="R677" i="12"/>
  <c r="Q677" i="12"/>
  <c r="P677" i="12"/>
  <c r="O677" i="12"/>
  <c r="N677" i="12"/>
  <c r="M677" i="12"/>
  <c r="L677" i="12"/>
  <c r="K677" i="12"/>
  <c r="J677" i="12"/>
  <c r="I677" i="12"/>
  <c r="H677" i="12"/>
  <c r="G677" i="12"/>
  <c r="F677" i="12"/>
  <c r="E677" i="12"/>
  <c r="D677" i="12"/>
  <c r="C677" i="12"/>
  <c r="AC676" i="12"/>
  <c r="AB676" i="12"/>
  <c r="AA676" i="12"/>
  <c r="Z676" i="12"/>
  <c r="Y676" i="12"/>
  <c r="X676" i="12"/>
  <c r="W676" i="12"/>
  <c r="V676" i="12"/>
  <c r="U676" i="12"/>
  <c r="T676" i="12"/>
  <c r="S676" i="12"/>
  <c r="R676" i="12"/>
  <c r="Q676" i="12"/>
  <c r="P676" i="12"/>
  <c r="O676" i="12"/>
  <c r="N676" i="12"/>
  <c r="M676" i="12"/>
  <c r="L676" i="12"/>
  <c r="K676" i="12"/>
  <c r="J676" i="12"/>
  <c r="I676" i="12"/>
  <c r="H676" i="12"/>
  <c r="G676" i="12"/>
  <c r="F676" i="12"/>
  <c r="E676" i="12"/>
  <c r="D676" i="12"/>
  <c r="C676" i="12"/>
  <c r="AC675" i="12"/>
  <c r="AB675" i="12"/>
  <c r="AA675" i="12"/>
  <c r="Z675" i="12"/>
  <c r="Y675" i="12"/>
  <c r="X675" i="12"/>
  <c r="W675" i="12"/>
  <c r="V675" i="12"/>
  <c r="U675" i="12"/>
  <c r="T675" i="12"/>
  <c r="S675" i="12"/>
  <c r="R675" i="12"/>
  <c r="Q675" i="12"/>
  <c r="P675" i="12"/>
  <c r="O675" i="12"/>
  <c r="N675" i="12"/>
  <c r="M675" i="12"/>
  <c r="L675" i="12"/>
  <c r="K675" i="12"/>
  <c r="J675" i="12"/>
  <c r="I675" i="12"/>
  <c r="H675" i="12"/>
  <c r="G675" i="12"/>
  <c r="F675" i="12"/>
  <c r="E675" i="12"/>
  <c r="D675" i="12"/>
  <c r="C675" i="12"/>
  <c r="AC674" i="12"/>
  <c r="AB674" i="12"/>
  <c r="AA674" i="12"/>
  <c r="Z674" i="12"/>
  <c r="Y674" i="12"/>
  <c r="X674" i="12"/>
  <c r="W674" i="12"/>
  <c r="V674" i="12"/>
  <c r="U674" i="12"/>
  <c r="T674" i="12"/>
  <c r="S674" i="12"/>
  <c r="R674" i="12"/>
  <c r="Q674" i="12"/>
  <c r="P674" i="12"/>
  <c r="O674" i="12"/>
  <c r="N674" i="12"/>
  <c r="M674" i="12"/>
  <c r="L674" i="12"/>
  <c r="K674" i="12"/>
  <c r="J674" i="12"/>
  <c r="I674" i="12"/>
  <c r="H674" i="12"/>
  <c r="G674" i="12"/>
  <c r="F674" i="12"/>
  <c r="E674" i="12"/>
  <c r="D674" i="12"/>
  <c r="C674" i="12"/>
  <c r="AC673" i="12"/>
  <c r="AB673" i="12"/>
  <c r="AA673" i="12"/>
  <c r="Z673" i="12"/>
  <c r="Y673" i="12"/>
  <c r="X673" i="12"/>
  <c r="W673" i="12"/>
  <c r="V673" i="12"/>
  <c r="U673" i="12"/>
  <c r="T673" i="12"/>
  <c r="S673" i="12"/>
  <c r="R673" i="12"/>
  <c r="Q673" i="12"/>
  <c r="P673" i="12"/>
  <c r="O673" i="12"/>
  <c r="N673" i="12"/>
  <c r="M673" i="12"/>
  <c r="L673" i="12"/>
  <c r="K673" i="12"/>
  <c r="J673" i="12"/>
  <c r="I673" i="12"/>
  <c r="H673" i="12"/>
  <c r="G673" i="12"/>
  <c r="F673" i="12"/>
  <c r="E673" i="12"/>
  <c r="D673" i="12"/>
  <c r="C673" i="12"/>
  <c r="AC672" i="12"/>
  <c r="AB672" i="12"/>
  <c r="AA672" i="12"/>
  <c r="Z672" i="12"/>
  <c r="Y672" i="12"/>
  <c r="X672" i="12"/>
  <c r="W672" i="12"/>
  <c r="V672" i="12"/>
  <c r="U672" i="12"/>
  <c r="T672" i="12"/>
  <c r="S672" i="12"/>
  <c r="R672" i="12"/>
  <c r="Q672" i="12"/>
  <c r="P672" i="12"/>
  <c r="O672" i="12"/>
  <c r="N672" i="12"/>
  <c r="M672" i="12"/>
  <c r="L672" i="12"/>
  <c r="K672" i="12"/>
  <c r="J672" i="12"/>
  <c r="I672" i="12"/>
  <c r="H672" i="12"/>
  <c r="G672" i="12"/>
  <c r="F672" i="12"/>
  <c r="E672" i="12"/>
  <c r="D672" i="12"/>
  <c r="C672" i="12"/>
  <c r="AC671" i="12"/>
  <c r="AB671" i="12"/>
  <c r="AA671" i="12"/>
  <c r="Z671" i="12"/>
  <c r="Y671" i="12"/>
  <c r="X671" i="12"/>
  <c r="W671" i="12"/>
  <c r="V671" i="12"/>
  <c r="U671" i="12"/>
  <c r="T671" i="12"/>
  <c r="S671" i="12"/>
  <c r="R671" i="12"/>
  <c r="Q671" i="12"/>
  <c r="P671" i="12"/>
  <c r="O671" i="12"/>
  <c r="N671" i="12"/>
  <c r="M671" i="12"/>
  <c r="L671" i="12"/>
  <c r="K671" i="12"/>
  <c r="J671" i="12"/>
  <c r="I671" i="12"/>
  <c r="H671" i="12"/>
  <c r="G671" i="12"/>
  <c r="F671" i="12"/>
  <c r="E671" i="12"/>
  <c r="D671" i="12"/>
  <c r="C671" i="12"/>
  <c r="AC670" i="12"/>
  <c r="AB670" i="12"/>
  <c r="AA670" i="12"/>
  <c r="Z670" i="12"/>
  <c r="Y670" i="12"/>
  <c r="X670" i="12"/>
  <c r="W670" i="12"/>
  <c r="V670" i="12"/>
  <c r="U670" i="12"/>
  <c r="T670" i="12"/>
  <c r="S670" i="12"/>
  <c r="R670" i="12"/>
  <c r="Q670" i="12"/>
  <c r="P670" i="12"/>
  <c r="O670" i="12"/>
  <c r="N670" i="12"/>
  <c r="M670" i="12"/>
  <c r="L670" i="12"/>
  <c r="K670" i="12"/>
  <c r="J670" i="12"/>
  <c r="I670" i="12"/>
  <c r="H670" i="12"/>
  <c r="G670" i="12"/>
  <c r="F670" i="12"/>
  <c r="E670" i="12"/>
  <c r="D670" i="12"/>
  <c r="C670" i="12"/>
  <c r="AC669" i="12"/>
  <c r="AB669" i="12"/>
  <c r="AA669" i="12"/>
  <c r="Z669" i="12"/>
  <c r="Y669" i="12"/>
  <c r="X669" i="12"/>
  <c r="W669" i="12"/>
  <c r="V669" i="12"/>
  <c r="U669" i="12"/>
  <c r="T669" i="12"/>
  <c r="S669" i="12"/>
  <c r="R669" i="12"/>
  <c r="Q669" i="12"/>
  <c r="P669" i="12"/>
  <c r="O669" i="12"/>
  <c r="N669" i="12"/>
  <c r="M669" i="12"/>
  <c r="L669" i="12"/>
  <c r="K669" i="12"/>
  <c r="J669" i="12"/>
  <c r="I669" i="12"/>
  <c r="H669" i="12"/>
  <c r="G669" i="12"/>
  <c r="F669" i="12"/>
  <c r="E669" i="12"/>
  <c r="D669" i="12"/>
  <c r="C669" i="12"/>
  <c r="AC668" i="12"/>
  <c r="AB668" i="12"/>
  <c r="AA668" i="12"/>
  <c r="Z668" i="12"/>
  <c r="Y668" i="12"/>
  <c r="X668" i="12"/>
  <c r="W668" i="12"/>
  <c r="V668" i="12"/>
  <c r="U668" i="12"/>
  <c r="T668" i="12"/>
  <c r="S668" i="12"/>
  <c r="R668" i="12"/>
  <c r="Q668" i="12"/>
  <c r="P668" i="12"/>
  <c r="O668" i="12"/>
  <c r="N668" i="12"/>
  <c r="M668" i="12"/>
  <c r="L668" i="12"/>
  <c r="K668" i="12"/>
  <c r="J668" i="12"/>
  <c r="I668" i="12"/>
  <c r="H668" i="12"/>
  <c r="G668" i="12"/>
  <c r="F668" i="12"/>
  <c r="E668" i="12"/>
  <c r="D668" i="12"/>
  <c r="C668" i="12"/>
  <c r="AC667" i="12"/>
  <c r="AB667" i="12"/>
  <c r="AA667" i="12"/>
  <c r="Z667" i="12"/>
  <c r="Y667" i="12"/>
  <c r="X667" i="12"/>
  <c r="W667" i="12"/>
  <c r="V667" i="12"/>
  <c r="U667" i="12"/>
  <c r="T667" i="12"/>
  <c r="S667" i="12"/>
  <c r="R667" i="12"/>
  <c r="Q667" i="12"/>
  <c r="P667" i="12"/>
  <c r="O667" i="12"/>
  <c r="N667" i="12"/>
  <c r="M667" i="12"/>
  <c r="L667" i="12"/>
  <c r="K667" i="12"/>
  <c r="J667" i="12"/>
  <c r="I667" i="12"/>
  <c r="H667" i="12"/>
  <c r="G667" i="12"/>
  <c r="F667" i="12"/>
  <c r="E667" i="12"/>
  <c r="D667" i="12"/>
  <c r="C667" i="12"/>
  <c r="AC666" i="12"/>
  <c r="AB666" i="12"/>
  <c r="AA666" i="12"/>
  <c r="Z666" i="12"/>
  <c r="Y666" i="12"/>
  <c r="X666" i="12"/>
  <c r="W666" i="12"/>
  <c r="V666" i="12"/>
  <c r="U666" i="12"/>
  <c r="T666" i="12"/>
  <c r="S666" i="12"/>
  <c r="R666" i="12"/>
  <c r="Q666" i="12"/>
  <c r="P666" i="12"/>
  <c r="O666" i="12"/>
  <c r="N666" i="12"/>
  <c r="M666" i="12"/>
  <c r="L666" i="12"/>
  <c r="K666" i="12"/>
  <c r="J666" i="12"/>
  <c r="I666" i="12"/>
  <c r="H666" i="12"/>
  <c r="G666" i="12"/>
  <c r="F666" i="12"/>
  <c r="E666" i="12"/>
  <c r="D666" i="12"/>
  <c r="C666" i="12"/>
  <c r="AC665" i="12"/>
  <c r="AB665" i="12"/>
  <c r="AA665" i="12"/>
  <c r="Z665" i="12"/>
  <c r="Y665" i="12"/>
  <c r="X665" i="12"/>
  <c r="W665" i="12"/>
  <c r="V665" i="12"/>
  <c r="U665" i="12"/>
  <c r="T665" i="12"/>
  <c r="S665" i="12"/>
  <c r="R665" i="12"/>
  <c r="Q665" i="12"/>
  <c r="P665" i="12"/>
  <c r="O665" i="12"/>
  <c r="N665" i="12"/>
  <c r="M665" i="12"/>
  <c r="L665" i="12"/>
  <c r="K665" i="12"/>
  <c r="J665" i="12"/>
  <c r="I665" i="12"/>
  <c r="H665" i="12"/>
  <c r="G665" i="12"/>
  <c r="F665" i="12"/>
  <c r="E665" i="12"/>
  <c r="D665" i="12"/>
  <c r="C665" i="12"/>
  <c r="AC664" i="12"/>
  <c r="AB664" i="12"/>
  <c r="AA664" i="12"/>
  <c r="Z664" i="12"/>
  <c r="Y664" i="12"/>
  <c r="X664" i="12"/>
  <c r="W664" i="12"/>
  <c r="V664" i="12"/>
  <c r="U664" i="12"/>
  <c r="T664" i="12"/>
  <c r="S664" i="12"/>
  <c r="R664" i="12"/>
  <c r="Q664" i="12"/>
  <c r="P664" i="12"/>
  <c r="O664" i="12"/>
  <c r="N664" i="12"/>
  <c r="M664" i="12"/>
  <c r="L664" i="12"/>
  <c r="K664" i="12"/>
  <c r="J664" i="12"/>
  <c r="I664" i="12"/>
  <c r="H664" i="12"/>
  <c r="G664" i="12"/>
  <c r="F664" i="12"/>
  <c r="E664" i="12"/>
  <c r="D664" i="12"/>
  <c r="C664" i="12"/>
  <c r="AC663" i="12"/>
  <c r="AB663" i="12"/>
  <c r="AA663" i="12"/>
  <c r="Z663" i="12"/>
  <c r="Y663" i="12"/>
  <c r="X663" i="12"/>
  <c r="W663" i="12"/>
  <c r="V663" i="12"/>
  <c r="U663" i="12"/>
  <c r="T663" i="12"/>
  <c r="S663" i="12"/>
  <c r="R663" i="12"/>
  <c r="Q663" i="12"/>
  <c r="P663" i="12"/>
  <c r="O663" i="12"/>
  <c r="N663" i="12"/>
  <c r="M663" i="12"/>
  <c r="L663" i="12"/>
  <c r="K663" i="12"/>
  <c r="J663" i="12"/>
  <c r="I663" i="12"/>
  <c r="H663" i="12"/>
  <c r="G663" i="12"/>
  <c r="F663" i="12"/>
  <c r="E663" i="12"/>
  <c r="D663" i="12"/>
  <c r="C663" i="12"/>
  <c r="AC662" i="12"/>
  <c r="AB662" i="12"/>
  <c r="AA662" i="12"/>
  <c r="Z662" i="12"/>
  <c r="Y662" i="12"/>
  <c r="X662" i="12"/>
  <c r="W662" i="12"/>
  <c r="V662" i="12"/>
  <c r="U662" i="12"/>
  <c r="T662" i="12"/>
  <c r="S662" i="12"/>
  <c r="R662" i="12"/>
  <c r="Q662" i="12"/>
  <c r="P662" i="12"/>
  <c r="O662" i="12"/>
  <c r="N662" i="12"/>
  <c r="M662" i="12"/>
  <c r="L662" i="12"/>
  <c r="K662" i="12"/>
  <c r="J662" i="12"/>
  <c r="I662" i="12"/>
  <c r="H662" i="12"/>
  <c r="G662" i="12"/>
  <c r="F662" i="12"/>
  <c r="E662" i="12"/>
  <c r="D662" i="12"/>
  <c r="C662" i="12"/>
  <c r="AC661" i="12"/>
  <c r="AB661" i="12"/>
  <c r="AA661" i="12"/>
  <c r="Z661" i="12"/>
  <c r="Y661" i="12"/>
  <c r="X661" i="12"/>
  <c r="W661" i="12"/>
  <c r="V661" i="12"/>
  <c r="U661" i="12"/>
  <c r="T661" i="12"/>
  <c r="S661" i="12"/>
  <c r="R661" i="12"/>
  <c r="Q661" i="12"/>
  <c r="P661" i="12"/>
  <c r="O661" i="12"/>
  <c r="N661" i="12"/>
  <c r="M661" i="12"/>
  <c r="L661" i="12"/>
  <c r="K661" i="12"/>
  <c r="J661" i="12"/>
  <c r="I661" i="12"/>
  <c r="H661" i="12"/>
  <c r="G661" i="12"/>
  <c r="F661" i="12"/>
  <c r="E661" i="12"/>
  <c r="D661" i="12"/>
  <c r="C661" i="12"/>
  <c r="AC660" i="12"/>
  <c r="AB660" i="12"/>
  <c r="AA660" i="12"/>
  <c r="Z660" i="12"/>
  <c r="Y660" i="12"/>
  <c r="X660" i="12"/>
  <c r="W660" i="12"/>
  <c r="V660" i="12"/>
  <c r="U660" i="12"/>
  <c r="T660" i="12"/>
  <c r="S660" i="12"/>
  <c r="R660" i="12"/>
  <c r="Q660" i="12"/>
  <c r="P660" i="12"/>
  <c r="O660" i="12"/>
  <c r="N660" i="12"/>
  <c r="M660" i="12"/>
  <c r="L660" i="12"/>
  <c r="K660" i="12"/>
  <c r="J660" i="12"/>
  <c r="I660" i="12"/>
  <c r="H660" i="12"/>
  <c r="G660" i="12"/>
  <c r="F660" i="12"/>
  <c r="E660" i="12"/>
  <c r="D660" i="12"/>
  <c r="C660" i="12"/>
  <c r="AC659" i="12"/>
  <c r="AB659" i="12"/>
  <c r="AA659" i="12"/>
  <c r="Z659" i="12"/>
  <c r="Y659" i="12"/>
  <c r="X659" i="12"/>
  <c r="W659" i="12"/>
  <c r="V659" i="12"/>
  <c r="U659" i="12"/>
  <c r="T659" i="12"/>
  <c r="S659" i="12"/>
  <c r="R659" i="12"/>
  <c r="Q659" i="12"/>
  <c r="P659" i="12"/>
  <c r="O659" i="12"/>
  <c r="N659" i="12"/>
  <c r="M659" i="12"/>
  <c r="L659" i="12"/>
  <c r="K659" i="12"/>
  <c r="J659" i="12"/>
  <c r="I659" i="12"/>
  <c r="H659" i="12"/>
  <c r="G659" i="12"/>
  <c r="F659" i="12"/>
  <c r="E659" i="12"/>
  <c r="D659" i="12"/>
  <c r="C659" i="12"/>
  <c r="AC658" i="12"/>
  <c r="AB658" i="12"/>
  <c r="AA658" i="12"/>
  <c r="Z658" i="12"/>
  <c r="Y658" i="12"/>
  <c r="X658" i="12"/>
  <c r="W658" i="12"/>
  <c r="V658" i="12"/>
  <c r="U658" i="12"/>
  <c r="T658" i="12"/>
  <c r="S658" i="12"/>
  <c r="R658" i="12"/>
  <c r="Q658" i="12"/>
  <c r="P658" i="12"/>
  <c r="O658" i="12"/>
  <c r="N658" i="12"/>
  <c r="M658" i="12"/>
  <c r="L658" i="12"/>
  <c r="K658" i="12"/>
  <c r="J658" i="12"/>
  <c r="I658" i="12"/>
  <c r="H658" i="12"/>
  <c r="G658" i="12"/>
  <c r="F658" i="12"/>
  <c r="E658" i="12"/>
  <c r="D658" i="12"/>
  <c r="C658" i="12"/>
  <c r="AC657" i="12"/>
  <c r="AB657" i="12"/>
  <c r="AA657" i="12"/>
  <c r="Z657" i="12"/>
  <c r="Y657" i="12"/>
  <c r="X657" i="12"/>
  <c r="W657" i="12"/>
  <c r="V657" i="12"/>
  <c r="U657" i="12"/>
  <c r="T657" i="12"/>
  <c r="S657" i="12"/>
  <c r="R657" i="12"/>
  <c r="Q657" i="12"/>
  <c r="P657" i="12"/>
  <c r="O657" i="12"/>
  <c r="N657" i="12"/>
  <c r="M657" i="12"/>
  <c r="L657" i="12"/>
  <c r="K657" i="12"/>
  <c r="J657" i="12"/>
  <c r="I657" i="12"/>
  <c r="H657" i="12"/>
  <c r="G657" i="12"/>
  <c r="F657" i="12"/>
  <c r="E657" i="12"/>
  <c r="D657" i="12"/>
  <c r="C657" i="12"/>
  <c r="AC656" i="12"/>
  <c r="AB656" i="12"/>
  <c r="AA656" i="12"/>
  <c r="Z656" i="12"/>
  <c r="Y656" i="12"/>
  <c r="X656" i="12"/>
  <c r="W656" i="12"/>
  <c r="V656" i="12"/>
  <c r="U656" i="12"/>
  <c r="T656" i="12"/>
  <c r="S656" i="12"/>
  <c r="R656" i="12"/>
  <c r="Q656" i="12"/>
  <c r="P656" i="12"/>
  <c r="O656" i="12"/>
  <c r="N656" i="12"/>
  <c r="M656" i="12"/>
  <c r="L656" i="12"/>
  <c r="K656" i="12"/>
  <c r="J656" i="12"/>
  <c r="I656" i="12"/>
  <c r="H656" i="12"/>
  <c r="G656" i="12"/>
  <c r="F656" i="12"/>
  <c r="E656" i="12"/>
  <c r="D656" i="12"/>
  <c r="C656" i="12"/>
  <c r="AC655" i="12"/>
  <c r="AB655" i="12"/>
  <c r="AA655" i="12"/>
  <c r="Z655" i="12"/>
  <c r="Y655" i="12"/>
  <c r="X655" i="12"/>
  <c r="W655" i="12"/>
  <c r="V655" i="12"/>
  <c r="U655" i="12"/>
  <c r="T655" i="12"/>
  <c r="S655" i="12"/>
  <c r="R655" i="12"/>
  <c r="Q655" i="12"/>
  <c r="P655" i="12"/>
  <c r="O655" i="12"/>
  <c r="N655" i="12"/>
  <c r="M655" i="12"/>
  <c r="L655" i="12"/>
  <c r="K655" i="12"/>
  <c r="J655" i="12"/>
  <c r="I655" i="12"/>
  <c r="H655" i="12"/>
  <c r="G655" i="12"/>
  <c r="F655" i="12"/>
  <c r="E655" i="12"/>
  <c r="D655" i="12"/>
  <c r="C655" i="12"/>
  <c r="AC654" i="12"/>
  <c r="AB654" i="12"/>
  <c r="AA654" i="12"/>
  <c r="Z654" i="12"/>
  <c r="Y654" i="12"/>
  <c r="X654" i="12"/>
  <c r="W654" i="12"/>
  <c r="V654" i="12"/>
  <c r="U654" i="12"/>
  <c r="T654" i="12"/>
  <c r="S654" i="12"/>
  <c r="R654" i="12"/>
  <c r="Q654" i="12"/>
  <c r="P654" i="12"/>
  <c r="O654" i="12"/>
  <c r="N654" i="12"/>
  <c r="M654" i="12"/>
  <c r="L654" i="12"/>
  <c r="K654" i="12"/>
  <c r="J654" i="12"/>
  <c r="I654" i="12"/>
  <c r="H654" i="12"/>
  <c r="G654" i="12"/>
  <c r="F654" i="12"/>
  <c r="E654" i="12"/>
  <c r="D654" i="12"/>
  <c r="C654" i="12"/>
  <c r="AC653" i="12"/>
  <c r="AB653" i="12"/>
  <c r="AA653" i="12"/>
  <c r="Z653" i="12"/>
  <c r="Y653" i="12"/>
  <c r="X653" i="12"/>
  <c r="W653" i="12"/>
  <c r="V653" i="12"/>
  <c r="U653" i="12"/>
  <c r="T653" i="12"/>
  <c r="S653" i="12"/>
  <c r="R653" i="12"/>
  <c r="Q653" i="12"/>
  <c r="P653" i="12"/>
  <c r="O653" i="12"/>
  <c r="N653" i="12"/>
  <c r="M653" i="12"/>
  <c r="L653" i="12"/>
  <c r="K653" i="12"/>
  <c r="J653" i="12"/>
  <c r="I653" i="12"/>
  <c r="H653" i="12"/>
  <c r="G653" i="12"/>
  <c r="F653" i="12"/>
  <c r="E653" i="12"/>
  <c r="D653" i="12"/>
  <c r="C653" i="12"/>
  <c r="AC652" i="12"/>
  <c r="AB652" i="12"/>
  <c r="AA652" i="12"/>
  <c r="Z652" i="12"/>
  <c r="Y652" i="12"/>
  <c r="X652" i="12"/>
  <c r="W652" i="12"/>
  <c r="V652" i="12"/>
  <c r="U652" i="12"/>
  <c r="T652" i="12"/>
  <c r="S652" i="12"/>
  <c r="R652" i="12"/>
  <c r="Q652" i="12"/>
  <c r="P652" i="12"/>
  <c r="O652" i="12"/>
  <c r="N652" i="12"/>
  <c r="M652" i="12"/>
  <c r="L652" i="12"/>
  <c r="K652" i="12"/>
  <c r="J652" i="12"/>
  <c r="I652" i="12"/>
  <c r="H652" i="12"/>
  <c r="G652" i="12"/>
  <c r="F652" i="12"/>
  <c r="E652" i="12"/>
  <c r="D652" i="12"/>
  <c r="C652" i="12"/>
  <c r="AC651" i="12"/>
  <c r="AB651" i="12"/>
  <c r="AA651" i="12"/>
  <c r="Z651" i="12"/>
  <c r="Y651" i="12"/>
  <c r="X651" i="12"/>
  <c r="W651" i="12"/>
  <c r="V651" i="12"/>
  <c r="U651" i="12"/>
  <c r="T651" i="12"/>
  <c r="S651" i="12"/>
  <c r="R651" i="12"/>
  <c r="Q651" i="12"/>
  <c r="P651" i="12"/>
  <c r="O651" i="12"/>
  <c r="N651" i="12"/>
  <c r="M651" i="12"/>
  <c r="L651" i="12"/>
  <c r="K651" i="12"/>
  <c r="J651" i="12"/>
  <c r="I651" i="12"/>
  <c r="H651" i="12"/>
  <c r="G651" i="12"/>
  <c r="F651" i="12"/>
  <c r="E651" i="12"/>
  <c r="D651" i="12"/>
  <c r="C651" i="12"/>
  <c r="AC650" i="12"/>
  <c r="AB650" i="12"/>
  <c r="AA650" i="12"/>
  <c r="Z650" i="12"/>
  <c r="Y650" i="12"/>
  <c r="X650" i="12"/>
  <c r="W650" i="12"/>
  <c r="V650" i="12"/>
  <c r="U650" i="12"/>
  <c r="T650" i="12"/>
  <c r="S650" i="12"/>
  <c r="R650" i="12"/>
  <c r="Q650" i="12"/>
  <c r="P650" i="12"/>
  <c r="O650" i="12"/>
  <c r="N650" i="12"/>
  <c r="M650" i="12"/>
  <c r="L650" i="12"/>
  <c r="K650" i="12"/>
  <c r="J650" i="12"/>
  <c r="I650" i="12"/>
  <c r="H650" i="12"/>
  <c r="G650" i="12"/>
  <c r="F650" i="12"/>
  <c r="E650" i="12"/>
  <c r="D650" i="12"/>
  <c r="C650" i="12"/>
  <c r="AC649" i="12"/>
  <c r="AB649" i="12"/>
  <c r="AA649" i="12"/>
  <c r="Z649" i="12"/>
  <c r="Y649" i="12"/>
  <c r="X649" i="12"/>
  <c r="W649" i="12"/>
  <c r="V649" i="12"/>
  <c r="U649" i="12"/>
  <c r="T649" i="12"/>
  <c r="S649" i="12"/>
  <c r="R649" i="12"/>
  <c r="Q649" i="12"/>
  <c r="P649" i="12"/>
  <c r="O649" i="12"/>
  <c r="N649" i="12"/>
  <c r="M649" i="12"/>
  <c r="L649" i="12"/>
  <c r="K649" i="12"/>
  <c r="J649" i="12"/>
  <c r="I649" i="12"/>
  <c r="H649" i="12"/>
  <c r="G649" i="12"/>
  <c r="F649" i="12"/>
  <c r="E649" i="12"/>
  <c r="D649" i="12"/>
  <c r="C649" i="12"/>
  <c r="AC648" i="12"/>
  <c r="AB648" i="12"/>
  <c r="AA648" i="12"/>
  <c r="Z648" i="12"/>
  <c r="Y648" i="12"/>
  <c r="X648" i="12"/>
  <c r="W648" i="12"/>
  <c r="V648" i="12"/>
  <c r="U648" i="12"/>
  <c r="T648" i="12"/>
  <c r="S648" i="12"/>
  <c r="R648" i="12"/>
  <c r="Q648" i="12"/>
  <c r="P648" i="12"/>
  <c r="O648" i="12"/>
  <c r="N648" i="12"/>
  <c r="M648" i="12"/>
  <c r="L648" i="12"/>
  <c r="K648" i="12"/>
  <c r="J648" i="12"/>
  <c r="I648" i="12"/>
  <c r="H648" i="12"/>
  <c r="G648" i="12"/>
  <c r="F648" i="12"/>
  <c r="E648" i="12"/>
  <c r="D648" i="12"/>
  <c r="C648" i="12"/>
  <c r="AC647" i="12"/>
  <c r="AB647" i="12"/>
  <c r="AA647" i="12"/>
  <c r="Z647" i="12"/>
  <c r="Y647" i="12"/>
  <c r="X647" i="12"/>
  <c r="W647" i="12"/>
  <c r="V647" i="12"/>
  <c r="U647" i="12"/>
  <c r="T647" i="12"/>
  <c r="S647" i="12"/>
  <c r="R647" i="12"/>
  <c r="Q647" i="12"/>
  <c r="P647" i="12"/>
  <c r="O647" i="12"/>
  <c r="N647" i="12"/>
  <c r="M647" i="12"/>
  <c r="L647" i="12"/>
  <c r="K647" i="12"/>
  <c r="J647" i="12"/>
  <c r="I647" i="12"/>
  <c r="H647" i="12"/>
  <c r="G647" i="12"/>
  <c r="F647" i="12"/>
  <c r="E647" i="12"/>
  <c r="D647" i="12"/>
  <c r="C647" i="12"/>
  <c r="AC646" i="12"/>
  <c r="AB646" i="12"/>
  <c r="AA646" i="12"/>
  <c r="Z646" i="12"/>
  <c r="Y646" i="12"/>
  <c r="X646" i="12"/>
  <c r="W646" i="12"/>
  <c r="V646" i="12"/>
  <c r="U646" i="12"/>
  <c r="T646" i="12"/>
  <c r="S646" i="12"/>
  <c r="R646" i="12"/>
  <c r="Q646" i="12"/>
  <c r="P646" i="12"/>
  <c r="O646" i="12"/>
  <c r="N646" i="12"/>
  <c r="M646" i="12"/>
  <c r="L646" i="12"/>
  <c r="K646" i="12"/>
  <c r="J646" i="12"/>
  <c r="I646" i="12"/>
  <c r="H646" i="12"/>
  <c r="G646" i="12"/>
  <c r="F646" i="12"/>
  <c r="E646" i="12"/>
  <c r="D646" i="12"/>
  <c r="C646" i="12"/>
  <c r="AC645" i="12"/>
  <c r="AB645" i="12"/>
  <c r="AA645" i="12"/>
  <c r="Z645" i="12"/>
  <c r="Y645" i="12"/>
  <c r="X645" i="12"/>
  <c r="W645" i="12"/>
  <c r="V645" i="12"/>
  <c r="U645" i="12"/>
  <c r="T645" i="12"/>
  <c r="S645" i="12"/>
  <c r="R645" i="12"/>
  <c r="Q645" i="12"/>
  <c r="P645" i="12"/>
  <c r="O645" i="12"/>
  <c r="N645" i="12"/>
  <c r="M645" i="12"/>
  <c r="L645" i="12"/>
  <c r="K645" i="12"/>
  <c r="J645" i="12"/>
  <c r="I645" i="12"/>
  <c r="H645" i="12"/>
  <c r="G645" i="12"/>
  <c r="F645" i="12"/>
  <c r="E645" i="12"/>
  <c r="D645" i="12"/>
  <c r="C645" i="12"/>
  <c r="AC644" i="12"/>
  <c r="AB644" i="12"/>
  <c r="AA644" i="12"/>
  <c r="Z644" i="12"/>
  <c r="Y644" i="12"/>
  <c r="X644" i="12"/>
  <c r="W644" i="12"/>
  <c r="V644" i="12"/>
  <c r="U644" i="12"/>
  <c r="T644" i="12"/>
  <c r="S644" i="12"/>
  <c r="R644" i="12"/>
  <c r="Q644" i="12"/>
  <c r="P644" i="12"/>
  <c r="O644" i="12"/>
  <c r="N644" i="12"/>
  <c r="M644" i="12"/>
  <c r="L644" i="12"/>
  <c r="K644" i="12"/>
  <c r="J644" i="12"/>
  <c r="I644" i="12"/>
  <c r="H644" i="12"/>
  <c r="G644" i="12"/>
  <c r="F644" i="12"/>
  <c r="E644" i="12"/>
  <c r="D644" i="12"/>
  <c r="C644" i="12"/>
  <c r="AC643" i="12"/>
  <c r="AB643" i="12"/>
  <c r="AA643" i="12"/>
  <c r="Z643" i="12"/>
  <c r="Y643" i="12"/>
  <c r="X643" i="12"/>
  <c r="W643" i="12"/>
  <c r="V643" i="12"/>
  <c r="U643" i="12"/>
  <c r="T643" i="12"/>
  <c r="S643" i="12"/>
  <c r="R643" i="12"/>
  <c r="Q643" i="12"/>
  <c r="P643" i="12"/>
  <c r="O643" i="12"/>
  <c r="N643" i="12"/>
  <c r="M643" i="12"/>
  <c r="L643" i="12"/>
  <c r="K643" i="12"/>
  <c r="J643" i="12"/>
  <c r="I643" i="12"/>
  <c r="H643" i="12"/>
  <c r="G643" i="12"/>
  <c r="F643" i="12"/>
  <c r="E643" i="12"/>
  <c r="D643" i="12"/>
  <c r="C643" i="12"/>
  <c r="AC642" i="12"/>
  <c r="AB642" i="12"/>
  <c r="AA642" i="12"/>
  <c r="Z642" i="12"/>
  <c r="Y642" i="12"/>
  <c r="X642" i="12"/>
  <c r="W642" i="12"/>
  <c r="V642" i="12"/>
  <c r="U642" i="12"/>
  <c r="T642" i="12"/>
  <c r="S642" i="12"/>
  <c r="R642" i="12"/>
  <c r="Q642" i="12"/>
  <c r="P642" i="12"/>
  <c r="O642" i="12"/>
  <c r="N642" i="12"/>
  <c r="M642" i="12"/>
  <c r="L642" i="12"/>
  <c r="K642" i="12"/>
  <c r="J642" i="12"/>
  <c r="I642" i="12"/>
  <c r="H642" i="12"/>
  <c r="G642" i="12"/>
  <c r="F642" i="12"/>
  <c r="E642" i="12"/>
  <c r="D642" i="12"/>
  <c r="C642" i="12"/>
  <c r="AC641" i="12"/>
  <c r="AB641" i="12"/>
  <c r="AA641" i="12"/>
  <c r="Z641" i="12"/>
  <c r="Y641" i="12"/>
  <c r="X641" i="12"/>
  <c r="W641" i="12"/>
  <c r="V641" i="12"/>
  <c r="U641" i="12"/>
  <c r="T641" i="12"/>
  <c r="S641" i="12"/>
  <c r="R641" i="12"/>
  <c r="Q641" i="12"/>
  <c r="P641" i="12"/>
  <c r="O641" i="12"/>
  <c r="N641" i="12"/>
  <c r="M641" i="12"/>
  <c r="L641" i="12"/>
  <c r="K641" i="12"/>
  <c r="J641" i="12"/>
  <c r="I641" i="12"/>
  <c r="H641" i="12"/>
  <c r="G641" i="12"/>
  <c r="F641" i="12"/>
  <c r="E641" i="12"/>
  <c r="D641" i="12"/>
  <c r="C641" i="12"/>
  <c r="AC640" i="12"/>
  <c r="AB640" i="12"/>
  <c r="AA640" i="12"/>
  <c r="Z640" i="12"/>
  <c r="Y640" i="12"/>
  <c r="X640" i="12"/>
  <c r="W640" i="12"/>
  <c r="V640" i="12"/>
  <c r="U640" i="12"/>
  <c r="T640" i="12"/>
  <c r="S640" i="12"/>
  <c r="R640" i="12"/>
  <c r="Q640" i="12"/>
  <c r="P640" i="12"/>
  <c r="O640" i="12"/>
  <c r="N640" i="12"/>
  <c r="M640" i="12"/>
  <c r="L640" i="12"/>
  <c r="K640" i="12"/>
  <c r="J640" i="12"/>
  <c r="I640" i="12"/>
  <c r="H640" i="12"/>
  <c r="G640" i="12"/>
  <c r="F640" i="12"/>
  <c r="E640" i="12"/>
  <c r="D640" i="12"/>
  <c r="C640" i="12"/>
  <c r="AC639" i="12"/>
  <c r="AB639" i="12"/>
  <c r="AA639" i="12"/>
  <c r="Z639" i="12"/>
  <c r="Y639" i="12"/>
  <c r="X639" i="12"/>
  <c r="W639" i="12"/>
  <c r="V639" i="12"/>
  <c r="U639" i="12"/>
  <c r="T639" i="12"/>
  <c r="S639" i="12"/>
  <c r="R639" i="12"/>
  <c r="Q639" i="12"/>
  <c r="P639" i="12"/>
  <c r="O639" i="12"/>
  <c r="N639" i="12"/>
  <c r="M639" i="12"/>
  <c r="L639" i="12"/>
  <c r="K639" i="12"/>
  <c r="J639" i="12"/>
  <c r="I639" i="12"/>
  <c r="H639" i="12"/>
  <c r="G639" i="12"/>
  <c r="F639" i="12"/>
  <c r="E639" i="12"/>
  <c r="D639" i="12"/>
  <c r="C639" i="12"/>
  <c r="AC638" i="12"/>
  <c r="AB638" i="12"/>
  <c r="AA638" i="12"/>
  <c r="Z638" i="12"/>
  <c r="Y638" i="12"/>
  <c r="X638" i="12"/>
  <c r="W638" i="12"/>
  <c r="V638" i="12"/>
  <c r="U638" i="12"/>
  <c r="T638" i="12"/>
  <c r="S638" i="12"/>
  <c r="R638" i="12"/>
  <c r="Q638" i="12"/>
  <c r="P638" i="12"/>
  <c r="O638" i="12"/>
  <c r="N638" i="12"/>
  <c r="M638" i="12"/>
  <c r="L638" i="12"/>
  <c r="K638" i="12"/>
  <c r="J638" i="12"/>
  <c r="I638" i="12"/>
  <c r="H638" i="12"/>
  <c r="G638" i="12"/>
  <c r="F638" i="12"/>
  <c r="E638" i="12"/>
  <c r="D638" i="12"/>
  <c r="C638" i="12"/>
  <c r="AC637" i="12"/>
  <c r="AB637" i="12"/>
  <c r="AA637" i="12"/>
  <c r="Z637" i="12"/>
  <c r="Y637" i="12"/>
  <c r="X637" i="12"/>
  <c r="W637" i="12"/>
  <c r="V637" i="12"/>
  <c r="U637" i="12"/>
  <c r="T637" i="12"/>
  <c r="S637" i="12"/>
  <c r="R637" i="12"/>
  <c r="Q637" i="12"/>
  <c r="P637" i="12"/>
  <c r="O637" i="12"/>
  <c r="N637" i="12"/>
  <c r="M637" i="12"/>
  <c r="L637" i="12"/>
  <c r="K637" i="12"/>
  <c r="J637" i="12"/>
  <c r="I637" i="12"/>
  <c r="H637" i="12"/>
  <c r="G637" i="12"/>
  <c r="F637" i="12"/>
  <c r="E637" i="12"/>
  <c r="D637" i="12"/>
  <c r="C637" i="12"/>
  <c r="AC636" i="12"/>
  <c r="AB636" i="12"/>
  <c r="AA636" i="12"/>
  <c r="Z636" i="12"/>
  <c r="Y636" i="12"/>
  <c r="X636" i="12"/>
  <c r="W636" i="12"/>
  <c r="V636" i="12"/>
  <c r="U636" i="12"/>
  <c r="T636" i="12"/>
  <c r="S636" i="12"/>
  <c r="R636" i="12"/>
  <c r="Q636" i="12"/>
  <c r="P636" i="12"/>
  <c r="O636" i="12"/>
  <c r="N636" i="12"/>
  <c r="M636" i="12"/>
  <c r="L636" i="12"/>
  <c r="K636" i="12"/>
  <c r="J636" i="12"/>
  <c r="I636" i="12"/>
  <c r="H636" i="12"/>
  <c r="G636" i="12"/>
  <c r="F636" i="12"/>
  <c r="E636" i="12"/>
  <c r="D636" i="12"/>
  <c r="C636" i="12"/>
  <c r="AC635" i="12"/>
  <c r="AB635" i="12"/>
  <c r="AA635" i="12"/>
  <c r="Z635" i="12"/>
  <c r="Y635" i="12"/>
  <c r="X635" i="12"/>
  <c r="W635" i="12"/>
  <c r="V635" i="12"/>
  <c r="U635" i="12"/>
  <c r="T635" i="12"/>
  <c r="S635" i="12"/>
  <c r="R635" i="12"/>
  <c r="Q635" i="12"/>
  <c r="P635" i="12"/>
  <c r="O635" i="12"/>
  <c r="N635" i="12"/>
  <c r="M635" i="12"/>
  <c r="L635" i="12"/>
  <c r="K635" i="12"/>
  <c r="J635" i="12"/>
  <c r="I635" i="12"/>
  <c r="H635" i="12"/>
  <c r="G635" i="12"/>
  <c r="F635" i="12"/>
  <c r="E635" i="12"/>
  <c r="D635" i="12"/>
  <c r="C635" i="12"/>
  <c r="AC634" i="12"/>
  <c r="AB634" i="12"/>
  <c r="AA634" i="12"/>
  <c r="Z634" i="12"/>
  <c r="Y634" i="12"/>
  <c r="X634" i="12"/>
  <c r="W634" i="12"/>
  <c r="V634" i="12"/>
  <c r="U634" i="12"/>
  <c r="T634" i="12"/>
  <c r="S634" i="12"/>
  <c r="R634" i="12"/>
  <c r="Q634" i="12"/>
  <c r="P634" i="12"/>
  <c r="O634" i="12"/>
  <c r="N634" i="12"/>
  <c r="M634" i="12"/>
  <c r="L634" i="12"/>
  <c r="K634" i="12"/>
  <c r="J634" i="12"/>
  <c r="I634" i="12"/>
  <c r="H634" i="12"/>
  <c r="G634" i="12"/>
  <c r="F634" i="12"/>
  <c r="E634" i="12"/>
  <c r="D634" i="12"/>
  <c r="C634" i="12"/>
  <c r="AC633" i="12"/>
  <c r="AB633" i="12"/>
  <c r="AA633" i="12"/>
  <c r="Z633" i="12"/>
  <c r="Y633" i="12"/>
  <c r="X633" i="12"/>
  <c r="W633" i="12"/>
  <c r="V633" i="12"/>
  <c r="U633" i="12"/>
  <c r="T633" i="12"/>
  <c r="S633" i="12"/>
  <c r="R633" i="12"/>
  <c r="Q633" i="12"/>
  <c r="P633" i="12"/>
  <c r="O633" i="12"/>
  <c r="N633" i="12"/>
  <c r="M633" i="12"/>
  <c r="L633" i="12"/>
  <c r="K633" i="12"/>
  <c r="J633" i="12"/>
  <c r="I633" i="12"/>
  <c r="H633" i="12"/>
  <c r="G633" i="12"/>
  <c r="F633" i="12"/>
  <c r="E633" i="12"/>
  <c r="D633" i="12"/>
  <c r="C633" i="12"/>
  <c r="AC632" i="12"/>
  <c r="AB632" i="12"/>
  <c r="AA632" i="12"/>
  <c r="Z632" i="12"/>
  <c r="Y632" i="12"/>
  <c r="X632" i="12"/>
  <c r="W632" i="12"/>
  <c r="V632" i="12"/>
  <c r="U632" i="12"/>
  <c r="T632" i="12"/>
  <c r="S632" i="12"/>
  <c r="R632" i="12"/>
  <c r="Q632" i="12"/>
  <c r="P632" i="12"/>
  <c r="O632" i="12"/>
  <c r="N632" i="12"/>
  <c r="M632" i="12"/>
  <c r="L632" i="12"/>
  <c r="K632" i="12"/>
  <c r="J632" i="12"/>
  <c r="I632" i="12"/>
  <c r="H632" i="12"/>
  <c r="G632" i="12"/>
  <c r="F632" i="12"/>
  <c r="E632" i="12"/>
  <c r="D632" i="12"/>
  <c r="C632" i="12"/>
  <c r="AC631" i="12"/>
  <c r="AB631" i="12"/>
  <c r="AA631" i="12"/>
  <c r="Z631" i="12"/>
  <c r="Y631" i="12"/>
  <c r="X631" i="12"/>
  <c r="W631" i="12"/>
  <c r="V631" i="12"/>
  <c r="U631" i="12"/>
  <c r="T631" i="12"/>
  <c r="S631" i="12"/>
  <c r="R631" i="12"/>
  <c r="Q631" i="12"/>
  <c r="P631" i="12"/>
  <c r="O631" i="12"/>
  <c r="N631" i="12"/>
  <c r="M631" i="12"/>
  <c r="L631" i="12"/>
  <c r="K631" i="12"/>
  <c r="J631" i="12"/>
  <c r="I631" i="12"/>
  <c r="H631" i="12"/>
  <c r="G631" i="12"/>
  <c r="F631" i="12"/>
  <c r="E631" i="12"/>
  <c r="D631" i="12"/>
  <c r="C631" i="12"/>
  <c r="AC630" i="12"/>
  <c r="AB630" i="12"/>
  <c r="AA630" i="12"/>
  <c r="Z630" i="12"/>
  <c r="Y630" i="12"/>
  <c r="X630" i="12"/>
  <c r="W630" i="12"/>
  <c r="V630" i="12"/>
  <c r="U630" i="12"/>
  <c r="T630" i="12"/>
  <c r="S630" i="12"/>
  <c r="R630" i="12"/>
  <c r="Q630" i="12"/>
  <c r="P630" i="12"/>
  <c r="O630" i="12"/>
  <c r="N630" i="12"/>
  <c r="M630" i="12"/>
  <c r="L630" i="12"/>
  <c r="K630" i="12"/>
  <c r="J630" i="12"/>
  <c r="I630" i="12"/>
  <c r="H630" i="12"/>
  <c r="G630" i="12"/>
  <c r="F630" i="12"/>
  <c r="E630" i="12"/>
  <c r="D630" i="12"/>
  <c r="C630" i="12"/>
  <c r="AC629" i="12"/>
  <c r="AB629" i="12"/>
  <c r="AA629" i="12"/>
  <c r="Z629" i="12"/>
  <c r="Y629" i="12"/>
  <c r="X629" i="12"/>
  <c r="W629" i="12"/>
  <c r="V629" i="12"/>
  <c r="U629" i="12"/>
  <c r="T629" i="12"/>
  <c r="S629" i="12"/>
  <c r="R629" i="12"/>
  <c r="Q629" i="12"/>
  <c r="P629" i="12"/>
  <c r="O629" i="12"/>
  <c r="N629" i="12"/>
  <c r="M629" i="12"/>
  <c r="L629" i="12"/>
  <c r="K629" i="12"/>
  <c r="J629" i="12"/>
  <c r="I629" i="12"/>
  <c r="H629" i="12"/>
  <c r="G629" i="12"/>
  <c r="F629" i="12"/>
  <c r="E629" i="12"/>
  <c r="D629" i="12"/>
  <c r="C629" i="12"/>
  <c r="AC628" i="12"/>
  <c r="AB628" i="12"/>
  <c r="AA628" i="12"/>
  <c r="Z628" i="12"/>
  <c r="Y628" i="12"/>
  <c r="X628" i="12"/>
  <c r="W628" i="12"/>
  <c r="V628" i="12"/>
  <c r="U628" i="12"/>
  <c r="T628" i="12"/>
  <c r="S628" i="12"/>
  <c r="R628" i="12"/>
  <c r="Q628" i="12"/>
  <c r="P628" i="12"/>
  <c r="O628" i="12"/>
  <c r="N628" i="12"/>
  <c r="M628" i="12"/>
  <c r="L628" i="12"/>
  <c r="K628" i="12"/>
  <c r="J628" i="12"/>
  <c r="I628" i="12"/>
  <c r="H628" i="12"/>
  <c r="G628" i="12"/>
  <c r="F628" i="12"/>
  <c r="E628" i="12"/>
  <c r="D628" i="12"/>
  <c r="C628" i="12"/>
  <c r="AC627" i="12"/>
  <c r="AB627" i="12"/>
  <c r="AA627" i="12"/>
  <c r="Z627" i="12"/>
  <c r="Y627" i="12"/>
  <c r="X627" i="12"/>
  <c r="W627" i="12"/>
  <c r="V627" i="12"/>
  <c r="U627" i="12"/>
  <c r="T627" i="12"/>
  <c r="S627" i="12"/>
  <c r="R627" i="12"/>
  <c r="Q627" i="12"/>
  <c r="P627" i="12"/>
  <c r="O627" i="12"/>
  <c r="N627" i="12"/>
  <c r="M627" i="12"/>
  <c r="L627" i="12"/>
  <c r="K627" i="12"/>
  <c r="J627" i="12"/>
  <c r="I627" i="12"/>
  <c r="H627" i="12"/>
  <c r="G627" i="12"/>
  <c r="F627" i="12"/>
  <c r="E627" i="12"/>
  <c r="D627" i="12"/>
  <c r="C627" i="12"/>
  <c r="AC626" i="12"/>
  <c r="AB626" i="12"/>
  <c r="AA626" i="12"/>
  <c r="Z626" i="12"/>
  <c r="Y626" i="12"/>
  <c r="X626" i="12"/>
  <c r="W626" i="12"/>
  <c r="V626" i="12"/>
  <c r="U626" i="12"/>
  <c r="T626" i="12"/>
  <c r="S626" i="12"/>
  <c r="R626" i="12"/>
  <c r="Q626" i="12"/>
  <c r="P626" i="12"/>
  <c r="O626" i="12"/>
  <c r="N626" i="12"/>
  <c r="M626" i="12"/>
  <c r="L626" i="12"/>
  <c r="K626" i="12"/>
  <c r="J626" i="12"/>
  <c r="I626" i="12"/>
  <c r="H626" i="12"/>
  <c r="G626" i="12"/>
  <c r="F626" i="12"/>
  <c r="E626" i="12"/>
  <c r="D626" i="12"/>
  <c r="C626" i="12"/>
  <c r="AC625" i="12"/>
  <c r="AB625" i="12"/>
  <c r="AA625" i="12"/>
  <c r="Z625" i="12"/>
  <c r="Y625" i="12"/>
  <c r="X625" i="12"/>
  <c r="W625" i="12"/>
  <c r="V625" i="12"/>
  <c r="U625" i="12"/>
  <c r="T625" i="12"/>
  <c r="S625" i="12"/>
  <c r="R625" i="12"/>
  <c r="Q625" i="12"/>
  <c r="P625" i="12"/>
  <c r="O625" i="12"/>
  <c r="N625" i="12"/>
  <c r="M625" i="12"/>
  <c r="L625" i="12"/>
  <c r="K625" i="12"/>
  <c r="J625" i="12"/>
  <c r="I625" i="12"/>
  <c r="H625" i="12"/>
  <c r="G625" i="12"/>
  <c r="F625" i="12"/>
  <c r="E625" i="12"/>
  <c r="D625" i="12"/>
  <c r="C625" i="12"/>
  <c r="AC624" i="12"/>
  <c r="AB624" i="12"/>
  <c r="AA624" i="12"/>
  <c r="Z624" i="12"/>
  <c r="Y624" i="12"/>
  <c r="X624" i="12"/>
  <c r="W624" i="12"/>
  <c r="V624" i="12"/>
  <c r="U624" i="12"/>
  <c r="T624" i="12"/>
  <c r="S624" i="12"/>
  <c r="R624" i="12"/>
  <c r="Q624" i="12"/>
  <c r="P624" i="12"/>
  <c r="O624" i="12"/>
  <c r="N624" i="12"/>
  <c r="M624" i="12"/>
  <c r="L624" i="12"/>
  <c r="K624" i="12"/>
  <c r="J624" i="12"/>
  <c r="I624" i="12"/>
  <c r="H624" i="12"/>
  <c r="G624" i="12"/>
  <c r="F624" i="12"/>
  <c r="E624" i="12"/>
  <c r="D624" i="12"/>
  <c r="C624" i="12"/>
  <c r="AC623" i="12"/>
  <c r="AB623" i="12"/>
  <c r="AA623" i="12"/>
  <c r="Z623" i="12"/>
  <c r="Y623" i="12"/>
  <c r="X623" i="12"/>
  <c r="W623" i="12"/>
  <c r="V623" i="12"/>
  <c r="U623" i="12"/>
  <c r="T623" i="12"/>
  <c r="S623" i="12"/>
  <c r="R623" i="12"/>
  <c r="Q623" i="12"/>
  <c r="P623" i="12"/>
  <c r="O623" i="12"/>
  <c r="N623" i="12"/>
  <c r="M623" i="12"/>
  <c r="L623" i="12"/>
  <c r="K623" i="12"/>
  <c r="J623" i="12"/>
  <c r="I623" i="12"/>
  <c r="H623" i="12"/>
  <c r="G623" i="12"/>
  <c r="F623" i="12"/>
  <c r="E623" i="12"/>
  <c r="D623" i="12"/>
  <c r="C623" i="12"/>
  <c r="AC622" i="12"/>
  <c r="AB622" i="12"/>
  <c r="AA622" i="12"/>
  <c r="Z622" i="12"/>
  <c r="Y622" i="12"/>
  <c r="X622" i="12"/>
  <c r="W622" i="12"/>
  <c r="V622" i="12"/>
  <c r="U622" i="12"/>
  <c r="T622" i="12"/>
  <c r="S622" i="12"/>
  <c r="R622" i="12"/>
  <c r="Q622" i="12"/>
  <c r="P622" i="12"/>
  <c r="O622" i="12"/>
  <c r="N622" i="12"/>
  <c r="M622" i="12"/>
  <c r="L622" i="12"/>
  <c r="K622" i="12"/>
  <c r="J622" i="12"/>
  <c r="I622" i="12"/>
  <c r="H622" i="12"/>
  <c r="G622" i="12"/>
  <c r="F622" i="12"/>
  <c r="E622" i="12"/>
  <c r="D622" i="12"/>
  <c r="C622" i="12"/>
  <c r="AC621" i="12"/>
  <c r="AB621" i="12"/>
  <c r="AA621" i="12"/>
  <c r="Z621" i="12"/>
  <c r="Y621" i="12"/>
  <c r="X621" i="12"/>
  <c r="W621" i="12"/>
  <c r="V621" i="12"/>
  <c r="U621" i="12"/>
  <c r="T621" i="12"/>
  <c r="S621" i="12"/>
  <c r="R621" i="12"/>
  <c r="Q621" i="12"/>
  <c r="P621" i="12"/>
  <c r="O621" i="12"/>
  <c r="N621" i="12"/>
  <c r="M621" i="12"/>
  <c r="L621" i="12"/>
  <c r="K621" i="12"/>
  <c r="J621" i="12"/>
  <c r="I621" i="12"/>
  <c r="H621" i="12"/>
  <c r="G621" i="12"/>
  <c r="F621" i="12"/>
  <c r="E621" i="12"/>
  <c r="D621" i="12"/>
  <c r="C621" i="12"/>
  <c r="AC620" i="12"/>
  <c r="AB620" i="12"/>
  <c r="AA620" i="12"/>
  <c r="Z620" i="12"/>
  <c r="Y620" i="12"/>
  <c r="X620" i="12"/>
  <c r="W620" i="12"/>
  <c r="V620" i="12"/>
  <c r="U620" i="12"/>
  <c r="T620" i="12"/>
  <c r="S620" i="12"/>
  <c r="R620" i="12"/>
  <c r="Q620" i="12"/>
  <c r="P620" i="12"/>
  <c r="O620" i="12"/>
  <c r="N620" i="12"/>
  <c r="M620" i="12"/>
  <c r="L620" i="12"/>
  <c r="K620" i="12"/>
  <c r="J620" i="12"/>
  <c r="I620" i="12"/>
  <c r="H620" i="12"/>
  <c r="G620" i="12"/>
  <c r="F620" i="12"/>
  <c r="E620" i="12"/>
  <c r="D620" i="12"/>
  <c r="C620" i="12"/>
  <c r="AC619" i="12"/>
  <c r="AB619" i="12"/>
  <c r="AA619" i="12"/>
  <c r="Z619" i="12"/>
  <c r="Y619" i="12"/>
  <c r="X619" i="12"/>
  <c r="W619" i="12"/>
  <c r="V619" i="12"/>
  <c r="U619" i="12"/>
  <c r="T619" i="12"/>
  <c r="S619" i="12"/>
  <c r="R619" i="12"/>
  <c r="Q619" i="12"/>
  <c r="P619" i="12"/>
  <c r="O619" i="12"/>
  <c r="N619" i="12"/>
  <c r="M619" i="12"/>
  <c r="L619" i="12"/>
  <c r="K619" i="12"/>
  <c r="J619" i="12"/>
  <c r="I619" i="12"/>
  <c r="H619" i="12"/>
  <c r="G619" i="12"/>
  <c r="F619" i="12"/>
  <c r="E619" i="12"/>
  <c r="D619" i="12"/>
  <c r="C619" i="12"/>
  <c r="AC618" i="12"/>
  <c r="AB618" i="12"/>
  <c r="AA618" i="12"/>
  <c r="Z618" i="12"/>
  <c r="Y618" i="12"/>
  <c r="X618" i="12"/>
  <c r="W618" i="12"/>
  <c r="V618" i="12"/>
  <c r="U618" i="12"/>
  <c r="T618" i="12"/>
  <c r="S618" i="12"/>
  <c r="R618" i="12"/>
  <c r="Q618" i="12"/>
  <c r="P618" i="12"/>
  <c r="O618" i="12"/>
  <c r="N618" i="12"/>
  <c r="M618" i="12"/>
  <c r="L618" i="12"/>
  <c r="K618" i="12"/>
  <c r="J618" i="12"/>
  <c r="I618" i="12"/>
  <c r="H618" i="12"/>
  <c r="G618" i="12"/>
  <c r="F618" i="12"/>
  <c r="E618" i="12"/>
  <c r="D618" i="12"/>
  <c r="C618" i="12"/>
  <c r="AC617" i="12"/>
  <c r="AB617" i="12"/>
  <c r="AA617" i="12"/>
  <c r="Z617" i="12"/>
  <c r="Y617" i="12"/>
  <c r="X617" i="12"/>
  <c r="W617" i="12"/>
  <c r="V617" i="12"/>
  <c r="U617" i="12"/>
  <c r="T617" i="12"/>
  <c r="S617" i="12"/>
  <c r="R617" i="12"/>
  <c r="Q617" i="12"/>
  <c r="P617" i="12"/>
  <c r="O617" i="12"/>
  <c r="N617" i="12"/>
  <c r="M617" i="12"/>
  <c r="L617" i="12"/>
  <c r="K617" i="12"/>
  <c r="J617" i="12"/>
  <c r="I617" i="12"/>
  <c r="H617" i="12"/>
  <c r="G617" i="12"/>
  <c r="F617" i="12"/>
  <c r="E617" i="12"/>
  <c r="D617" i="12"/>
  <c r="C617" i="12"/>
  <c r="AC616" i="12"/>
  <c r="AB616" i="12"/>
  <c r="AA616" i="12"/>
  <c r="Z616" i="12"/>
  <c r="Y616" i="12"/>
  <c r="X616" i="12"/>
  <c r="W616" i="12"/>
  <c r="V616" i="12"/>
  <c r="U616" i="12"/>
  <c r="T616" i="12"/>
  <c r="S616" i="12"/>
  <c r="R616" i="12"/>
  <c r="Q616" i="12"/>
  <c r="P616" i="12"/>
  <c r="O616" i="12"/>
  <c r="N616" i="12"/>
  <c r="M616" i="12"/>
  <c r="L616" i="12"/>
  <c r="K616" i="12"/>
  <c r="J616" i="12"/>
  <c r="I616" i="12"/>
  <c r="H616" i="12"/>
  <c r="G616" i="12"/>
  <c r="F616" i="12"/>
  <c r="E616" i="12"/>
  <c r="D616" i="12"/>
  <c r="C616" i="12"/>
  <c r="AC615" i="12"/>
  <c r="AB615" i="12"/>
  <c r="AA615" i="12"/>
  <c r="Z615" i="12"/>
  <c r="Y615" i="12"/>
  <c r="X615" i="12"/>
  <c r="W615" i="12"/>
  <c r="V615" i="12"/>
  <c r="U615" i="12"/>
  <c r="T615" i="12"/>
  <c r="S615" i="12"/>
  <c r="R615" i="12"/>
  <c r="Q615" i="12"/>
  <c r="P615" i="12"/>
  <c r="O615" i="12"/>
  <c r="N615" i="12"/>
  <c r="M615" i="12"/>
  <c r="L615" i="12"/>
  <c r="K615" i="12"/>
  <c r="J615" i="12"/>
  <c r="I615" i="12"/>
  <c r="H615" i="12"/>
  <c r="G615" i="12"/>
  <c r="F615" i="12"/>
  <c r="E615" i="12"/>
  <c r="D615" i="12"/>
  <c r="C615" i="12"/>
  <c r="AC614" i="12"/>
  <c r="AB614" i="12"/>
  <c r="AA614" i="12"/>
  <c r="Z614" i="12"/>
  <c r="Y614" i="12"/>
  <c r="X614" i="12"/>
  <c r="W614" i="12"/>
  <c r="V614" i="12"/>
  <c r="U614" i="12"/>
  <c r="T614" i="12"/>
  <c r="S614" i="12"/>
  <c r="R614" i="12"/>
  <c r="Q614" i="12"/>
  <c r="P614" i="12"/>
  <c r="O614" i="12"/>
  <c r="N614" i="12"/>
  <c r="M614" i="12"/>
  <c r="L614" i="12"/>
  <c r="K614" i="12"/>
  <c r="J614" i="12"/>
  <c r="I614" i="12"/>
  <c r="H614" i="12"/>
  <c r="G614" i="12"/>
  <c r="F614" i="12"/>
  <c r="E614" i="12"/>
  <c r="D614" i="12"/>
  <c r="C614" i="12"/>
  <c r="AC613" i="12"/>
  <c r="AB613" i="12"/>
  <c r="AA613" i="12"/>
  <c r="Z613" i="12"/>
  <c r="Y613" i="12"/>
  <c r="X613" i="12"/>
  <c r="W613" i="12"/>
  <c r="V613" i="12"/>
  <c r="U613" i="12"/>
  <c r="T613" i="12"/>
  <c r="S613" i="12"/>
  <c r="R613" i="12"/>
  <c r="Q613" i="12"/>
  <c r="P613" i="12"/>
  <c r="O613" i="12"/>
  <c r="N613" i="12"/>
  <c r="M613" i="12"/>
  <c r="L613" i="12"/>
  <c r="K613" i="12"/>
  <c r="J613" i="12"/>
  <c r="I613" i="12"/>
  <c r="H613" i="12"/>
  <c r="G613" i="12"/>
  <c r="F613" i="12"/>
  <c r="E613" i="12"/>
  <c r="D613" i="12"/>
  <c r="C613" i="12"/>
  <c r="AC612" i="12"/>
  <c r="AB612" i="12"/>
  <c r="AA612" i="12"/>
  <c r="Z612" i="12"/>
  <c r="Y612" i="12"/>
  <c r="X612" i="12"/>
  <c r="W612" i="12"/>
  <c r="V612" i="12"/>
  <c r="U612" i="12"/>
  <c r="T612" i="12"/>
  <c r="S612" i="12"/>
  <c r="R612" i="12"/>
  <c r="Q612" i="12"/>
  <c r="P612" i="12"/>
  <c r="O612" i="12"/>
  <c r="N612" i="12"/>
  <c r="M612" i="12"/>
  <c r="L612" i="12"/>
  <c r="K612" i="12"/>
  <c r="J612" i="12"/>
  <c r="I612" i="12"/>
  <c r="H612" i="12"/>
  <c r="G612" i="12"/>
  <c r="F612" i="12"/>
  <c r="E612" i="12"/>
  <c r="D612" i="12"/>
  <c r="C612" i="12"/>
  <c r="AC611" i="12"/>
  <c r="AB611" i="12"/>
  <c r="AA611" i="12"/>
  <c r="Z611" i="12"/>
  <c r="Y611" i="12"/>
  <c r="X611" i="12"/>
  <c r="W611" i="12"/>
  <c r="V611" i="12"/>
  <c r="U611" i="12"/>
  <c r="T611" i="12"/>
  <c r="S611" i="12"/>
  <c r="R611" i="12"/>
  <c r="Q611" i="12"/>
  <c r="P611" i="12"/>
  <c r="O611" i="12"/>
  <c r="N611" i="12"/>
  <c r="M611" i="12"/>
  <c r="L611" i="12"/>
  <c r="K611" i="12"/>
  <c r="J611" i="12"/>
  <c r="I611" i="12"/>
  <c r="H611" i="12"/>
  <c r="G611" i="12"/>
  <c r="F611" i="12"/>
  <c r="E611" i="12"/>
  <c r="D611" i="12"/>
  <c r="C611" i="12"/>
  <c r="AC610" i="12"/>
  <c r="AB610" i="12"/>
  <c r="AA610" i="12"/>
  <c r="Z610" i="12"/>
  <c r="Y610" i="12"/>
  <c r="X610" i="12"/>
  <c r="W610" i="12"/>
  <c r="V610" i="12"/>
  <c r="U610" i="12"/>
  <c r="T610" i="12"/>
  <c r="S610" i="12"/>
  <c r="R610" i="12"/>
  <c r="Q610" i="12"/>
  <c r="P610" i="12"/>
  <c r="O610" i="12"/>
  <c r="N610" i="12"/>
  <c r="M610" i="12"/>
  <c r="L610" i="12"/>
  <c r="K610" i="12"/>
  <c r="J610" i="12"/>
  <c r="I610" i="12"/>
  <c r="H610" i="12"/>
  <c r="G610" i="12"/>
  <c r="F610" i="12"/>
  <c r="E610" i="12"/>
  <c r="D610" i="12"/>
  <c r="C610" i="12"/>
  <c r="AC609" i="12"/>
  <c r="AB609" i="12"/>
  <c r="AA609" i="12"/>
  <c r="Z609" i="12"/>
  <c r="Y609" i="12"/>
  <c r="X609" i="12"/>
  <c r="W609" i="12"/>
  <c r="V609" i="12"/>
  <c r="U609" i="12"/>
  <c r="T609" i="12"/>
  <c r="S609" i="12"/>
  <c r="R609" i="12"/>
  <c r="Q609" i="12"/>
  <c r="P609" i="12"/>
  <c r="O609" i="12"/>
  <c r="N609" i="12"/>
  <c r="M609" i="12"/>
  <c r="L609" i="12"/>
  <c r="K609" i="12"/>
  <c r="J609" i="12"/>
  <c r="I609" i="12"/>
  <c r="H609" i="12"/>
  <c r="G609" i="12"/>
  <c r="F609" i="12"/>
  <c r="E609" i="12"/>
  <c r="D609" i="12"/>
  <c r="C609" i="12"/>
  <c r="AC608" i="12"/>
  <c r="AB608" i="12"/>
  <c r="AA608" i="12"/>
  <c r="Z608" i="12"/>
  <c r="Y608" i="12"/>
  <c r="X608" i="12"/>
  <c r="W608" i="12"/>
  <c r="V608" i="12"/>
  <c r="U608" i="12"/>
  <c r="T608" i="12"/>
  <c r="S608" i="12"/>
  <c r="R608" i="12"/>
  <c r="Q608" i="12"/>
  <c r="P608" i="12"/>
  <c r="O608" i="12"/>
  <c r="N608" i="12"/>
  <c r="M608" i="12"/>
  <c r="L608" i="12"/>
  <c r="K608" i="12"/>
  <c r="J608" i="12"/>
  <c r="I608" i="12"/>
  <c r="H608" i="12"/>
  <c r="G608" i="12"/>
  <c r="F608" i="12"/>
  <c r="E608" i="12"/>
  <c r="D608" i="12"/>
  <c r="C608" i="12"/>
  <c r="AC607" i="12"/>
  <c r="AB607" i="12"/>
  <c r="AA607" i="12"/>
  <c r="Z607" i="12"/>
  <c r="Y607" i="12"/>
  <c r="X607" i="12"/>
  <c r="W607" i="12"/>
  <c r="V607" i="12"/>
  <c r="U607" i="12"/>
  <c r="T607" i="12"/>
  <c r="S607" i="12"/>
  <c r="R607" i="12"/>
  <c r="Q607" i="12"/>
  <c r="P607" i="12"/>
  <c r="O607" i="12"/>
  <c r="N607" i="12"/>
  <c r="M607" i="12"/>
  <c r="L607" i="12"/>
  <c r="K607" i="12"/>
  <c r="J607" i="12"/>
  <c r="I607" i="12"/>
  <c r="H607" i="12"/>
  <c r="G607" i="12"/>
  <c r="F607" i="12"/>
  <c r="E607" i="12"/>
  <c r="D607" i="12"/>
  <c r="C607" i="12"/>
  <c r="AC606" i="12"/>
  <c r="AB606" i="12"/>
  <c r="AA606" i="12"/>
  <c r="Z606" i="12"/>
  <c r="Y606" i="12"/>
  <c r="X606" i="12"/>
  <c r="W606" i="12"/>
  <c r="V606" i="12"/>
  <c r="U606" i="12"/>
  <c r="T606" i="12"/>
  <c r="S606" i="12"/>
  <c r="R606" i="12"/>
  <c r="Q606" i="12"/>
  <c r="P606" i="12"/>
  <c r="O606" i="12"/>
  <c r="N606" i="12"/>
  <c r="M606" i="12"/>
  <c r="L606" i="12"/>
  <c r="K606" i="12"/>
  <c r="J606" i="12"/>
  <c r="I606" i="12"/>
  <c r="H606" i="12"/>
  <c r="G606" i="12"/>
  <c r="F606" i="12"/>
  <c r="E606" i="12"/>
  <c r="D606" i="12"/>
  <c r="C606" i="12"/>
  <c r="AC605" i="12"/>
  <c r="AB605" i="12"/>
  <c r="AA605" i="12"/>
  <c r="Z605" i="12"/>
  <c r="Y605" i="12"/>
  <c r="X605" i="12"/>
  <c r="W605" i="12"/>
  <c r="V605" i="12"/>
  <c r="U605" i="12"/>
  <c r="T605" i="12"/>
  <c r="S605" i="12"/>
  <c r="R605" i="12"/>
  <c r="Q605" i="12"/>
  <c r="P605" i="12"/>
  <c r="O605" i="12"/>
  <c r="N605" i="12"/>
  <c r="M605" i="12"/>
  <c r="L605" i="12"/>
  <c r="K605" i="12"/>
  <c r="J605" i="12"/>
  <c r="I605" i="12"/>
  <c r="H605" i="12"/>
  <c r="G605" i="12"/>
  <c r="F605" i="12"/>
  <c r="E605" i="12"/>
  <c r="D605" i="12"/>
  <c r="C605" i="12"/>
  <c r="AC604" i="12"/>
  <c r="AB604" i="12"/>
  <c r="AA604" i="12"/>
  <c r="Z604" i="12"/>
  <c r="Y604" i="12"/>
  <c r="X604" i="12"/>
  <c r="W604" i="12"/>
  <c r="V604" i="12"/>
  <c r="U604" i="12"/>
  <c r="T604" i="12"/>
  <c r="S604" i="12"/>
  <c r="R604" i="12"/>
  <c r="Q604" i="12"/>
  <c r="P604" i="12"/>
  <c r="O604" i="12"/>
  <c r="N604" i="12"/>
  <c r="M604" i="12"/>
  <c r="L604" i="12"/>
  <c r="K604" i="12"/>
  <c r="J604" i="12"/>
  <c r="I604" i="12"/>
  <c r="H604" i="12"/>
  <c r="G604" i="12"/>
  <c r="F604" i="12"/>
  <c r="E604" i="12"/>
  <c r="D604" i="12"/>
  <c r="C604" i="12"/>
  <c r="AC603" i="12"/>
  <c r="AB603" i="12"/>
  <c r="AA603" i="12"/>
  <c r="Z603" i="12"/>
  <c r="Y603" i="12"/>
  <c r="X603" i="12"/>
  <c r="W603" i="12"/>
  <c r="V603" i="12"/>
  <c r="U603" i="12"/>
  <c r="T603" i="12"/>
  <c r="S603" i="12"/>
  <c r="R603" i="12"/>
  <c r="Q603" i="12"/>
  <c r="P603" i="12"/>
  <c r="O603" i="12"/>
  <c r="N603" i="12"/>
  <c r="M603" i="12"/>
  <c r="L603" i="12"/>
  <c r="K603" i="12"/>
  <c r="J603" i="12"/>
  <c r="I603" i="12"/>
  <c r="H603" i="12"/>
  <c r="G603" i="12"/>
  <c r="F603" i="12"/>
  <c r="E603" i="12"/>
  <c r="D603" i="12"/>
  <c r="C603" i="12"/>
  <c r="AC602" i="12"/>
  <c r="AB602" i="12"/>
  <c r="AA602" i="12"/>
  <c r="Z602" i="12"/>
  <c r="Y602" i="12"/>
  <c r="X602" i="12"/>
  <c r="W602" i="12"/>
  <c r="V602" i="12"/>
  <c r="U602" i="12"/>
  <c r="T602" i="12"/>
  <c r="S602" i="12"/>
  <c r="R602" i="12"/>
  <c r="Q602" i="12"/>
  <c r="P602" i="12"/>
  <c r="O602" i="12"/>
  <c r="N602" i="12"/>
  <c r="M602" i="12"/>
  <c r="L602" i="12"/>
  <c r="K602" i="12"/>
  <c r="J602" i="12"/>
  <c r="I602" i="12"/>
  <c r="H602" i="12"/>
  <c r="G602" i="12"/>
  <c r="F602" i="12"/>
  <c r="E602" i="12"/>
  <c r="D602" i="12"/>
  <c r="C602" i="12"/>
  <c r="AC601" i="12"/>
  <c r="AB601" i="12"/>
  <c r="AA601" i="12"/>
  <c r="Z601" i="12"/>
  <c r="Y601" i="12"/>
  <c r="X601" i="12"/>
  <c r="W601" i="12"/>
  <c r="V601" i="12"/>
  <c r="U601" i="12"/>
  <c r="T601" i="12"/>
  <c r="S601" i="12"/>
  <c r="R601" i="12"/>
  <c r="Q601" i="12"/>
  <c r="P601" i="12"/>
  <c r="O601" i="12"/>
  <c r="N601" i="12"/>
  <c r="M601" i="12"/>
  <c r="L601" i="12"/>
  <c r="K601" i="12"/>
  <c r="J601" i="12"/>
  <c r="I601" i="12"/>
  <c r="H601" i="12"/>
  <c r="G601" i="12"/>
  <c r="F601" i="12"/>
  <c r="E601" i="12"/>
  <c r="D601" i="12"/>
  <c r="C601" i="12"/>
  <c r="AC600" i="12"/>
  <c r="AB600" i="12"/>
  <c r="AA600" i="12"/>
  <c r="Z600" i="12"/>
  <c r="Y600" i="12"/>
  <c r="X600" i="12"/>
  <c r="W600" i="12"/>
  <c r="V600" i="12"/>
  <c r="U600" i="12"/>
  <c r="T600" i="12"/>
  <c r="S600" i="12"/>
  <c r="R600" i="12"/>
  <c r="Q600" i="12"/>
  <c r="P600" i="12"/>
  <c r="O600" i="12"/>
  <c r="N600" i="12"/>
  <c r="M600" i="12"/>
  <c r="L600" i="12"/>
  <c r="K600" i="12"/>
  <c r="J600" i="12"/>
  <c r="I600" i="12"/>
  <c r="H600" i="12"/>
  <c r="G600" i="12"/>
  <c r="F600" i="12"/>
  <c r="E600" i="12"/>
  <c r="D600" i="12"/>
  <c r="C600" i="12"/>
  <c r="AC599" i="12"/>
  <c r="AB599" i="12"/>
  <c r="AA599" i="12"/>
  <c r="Z599" i="12"/>
  <c r="Y599" i="12"/>
  <c r="X599" i="12"/>
  <c r="W599" i="12"/>
  <c r="V599" i="12"/>
  <c r="U599" i="12"/>
  <c r="T599" i="12"/>
  <c r="S599" i="12"/>
  <c r="R599" i="12"/>
  <c r="Q599" i="12"/>
  <c r="P599" i="12"/>
  <c r="O599" i="12"/>
  <c r="N599" i="12"/>
  <c r="M599" i="12"/>
  <c r="L599" i="12"/>
  <c r="K599" i="12"/>
  <c r="J599" i="12"/>
  <c r="I599" i="12"/>
  <c r="H599" i="12"/>
  <c r="G599" i="12"/>
  <c r="F599" i="12"/>
  <c r="E599" i="12"/>
  <c r="D599" i="12"/>
  <c r="C599" i="12"/>
  <c r="AC598" i="12"/>
  <c r="AB598" i="12"/>
  <c r="AA598" i="12"/>
  <c r="Z598" i="12"/>
  <c r="Y598" i="12"/>
  <c r="X598" i="12"/>
  <c r="W598" i="12"/>
  <c r="V598" i="12"/>
  <c r="U598" i="12"/>
  <c r="T598" i="12"/>
  <c r="S598" i="12"/>
  <c r="R598" i="12"/>
  <c r="Q598" i="12"/>
  <c r="P598" i="12"/>
  <c r="O598" i="12"/>
  <c r="N598" i="12"/>
  <c r="M598" i="12"/>
  <c r="L598" i="12"/>
  <c r="K598" i="12"/>
  <c r="J598" i="12"/>
  <c r="I598" i="12"/>
  <c r="H598" i="12"/>
  <c r="G598" i="12"/>
  <c r="F598" i="12"/>
  <c r="E598" i="12"/>
  <c r="D598" i="12"/>
  <c r="C598" i="12"/>
  <c r="AC597" i="12"/>
  <c r="AB597" i="12"/>
  <c r="AA597" i="12"/>
  <c r="Z597" i="12"/>
  <c r="Y597" i="12"/>
  <c r="X597" i="12"/>
  <c r="W597" i="12"/>
  <c r="V597" i="12"/>
  <c r="U597" i="12"/>
  <c r="T597" i="12"/>
  <c r="S597" i="12"/>
  <c r="R597" i="12"/>
  <c r="Q597" i="12"/>
  <c r="P597" i="12"/>
  <c r="O597" i="12"/>
  <c r="N597" i="12"/>
  <c r="M597" i="12"/>
  <c r="L597" i="12"/>
  <c r="K597" i="12"/>
  <c r="J597" i="12"/>
  <c r="I597" i="12"/>
  <c r="H597" i="12"/>
  <c r="G597" i="12"/>
  <c r="F597" i="12"/>
  <c r="E597" i="12"/>
  <c r="D597" i="12"/>
  <c r="C597" i="12"/>
  <c r="AC596" i="12"/>
  <c r="AB596" i="12"/>
  <c r="AA596" i="12"/>
  <c r="Z596" i="12"/>
  <c r="Y596" i="12"/>
  <c r="X596" i="12"/>
  <c r="W596" i="12"/>
  <c r="V596" i="12"/>
  <c r="U596" i="12"/>
  <c r="T596" i="12"/>
  <c r="S596" i="12"/>
  <c r="R596" i="12"/>
  <c r="Q596" i="12"/>
  <c r="P596" i="12"/>
  <c r="O596" i="12"/>
  <c r="N596" i="12"/>
  <c r="M596" i="12"/>
  <c r="L596" i="12"/>
  <c r="K596" i="12"/>
  <c r="J596" i="12"/>
  <c r="I596" i="12"/>
  <c r="H596" i="12"/>
  <c r="G596" i="12"/>
  <c r="F596" i="12"/>
  <c r="E596" i="12"/>
  <c r="D596" i="12"/>
  <c r="C596" i="12"/>
  <c r="AC595" i="12"/>
  <c r="AB595" i="12"/>
  <c r="AA595" i="12"/>
  <c r="Z595" i="12"/>
  <c r="Y595" i="12"/>
  <c r="X595" i="12"/>
  <c r="W595" i="12"/>
  <c r="V595" i="12"/>
  <c r="U595" i="12"/>
  <c r="T595" i="12"/>
  <c r="S595" i="12"/>
  <c r="R595" i="12"/>
  <c r="Q595" i="12"/>
  <c r="P595" i="12"/>
  <c r="O595" i="12"/>
  <c r="N595" i="12"/>
  <c r="M595" i="12"/>
  <c r="L595" i="12"/>
  <c r="K595" i="12"/>
  <c r="J595" i="12"/>
  <c r="I595" i="12"/>
  <c r="H595" i="12"/>
  <c r="G595" i="12"/>
  <c r="F595" i="12"/>
  <c r="E595" i="12"/>
  <c r="D595" i="12"/>
  <c r="C595" i="12"/>
  <c r="AC594" i="12"/>
  <c r="AB594" i="12"/>
  <c r="AA594" i="12"/>
  <c r="Z594" i="12"/>
  <c r="Y594" i="12"/>
  <c r="X594" i="12"/>
  <c r="W594" i="12"/>
  <c r="V594" i="12"/>
  <c r="U594" i="12"/>
  <c r="T594" i="12"/>
  <c r="S594" i="12"/>
  <c r="R594" i="12"/>
  <c r="Q594" i="12"/>
  <c r="P594" i="12"/>
  <c r="O594" i="12"/>
  <c r="N594" i="12"/>
  <c r="M594" i="12"/>
  <c r="L594" i="12"/>
  <c r="K594" i="12"/>
  <c r="J594" i="12"/>
  <c r="I594" i="12"/>
  <c r="H594" i="12"/>
  <c r="G594" i="12"/>
  <c r="F594" i="12"/>
  <c r="E594" i="12"/>
  <c r="D594" i="12"/>
  <c r="C594" i="12"/>
  <c r="AC593" i="12"/>
  <c r="AB593" i="12"/>
  <c r="AA593" i="12"/>
  <c r="Z593" i="12"/>
  <c r="Y593" i="12"/>
  <c r="X593" i="12"/>
  <c r="W593" i="12"/>
  <c r="V593" i="12"/>
  <c r="U593" i="12"/>
  <c r="T593" i="12"/>
  <c r="S593" i="12"/>
  <c r="R593" i="12"/>
  <c r="Q593" i="12"/>
  <c r="P593" i="12"/>
  <c r="O593" i="12"/>
  <c r="N593" i="12"/>
  <c r="M593" i="12"/>
  <c r="L593" i="12"/>
  <c r="K593" i="12"/>
  <c r="J593" i="12"/>
  <c r="I593" i="12"/>
  <c r="H593" i="12"/>
  <c r="G593" i="12"/>
  <c r="F593" i="12"/>
  <c r="E593" i="12"/>
  <c r="D593" i="12"/>
  <c r="C593" i="12"/>
  <c r="AC592" i="12"/>
  <c r="AB592" i="12"/>
  <c r="AA592" i="12"/>
  <c r="Z592" i="12"/>
  <c r="Y592" i="12"/>
  <c r="X592" i="12"/>
  <c r="W592" i="12"/>
  <c r="V592" i="12"/>
  <c r="U592" i="12"/>
  <c r="T592" i="12"/>
  <c r="S592" i="12"/>
  <c r="R592" i="12"/>
  <c r="Q592" i="12"/>
  <c r="P592" i="12"/>
  <c r="O592" i="12"/>
  <c r="N592" i="12"/>
  <c r="M592" i="12"/>
  <c r="L592" i="12"/>
  <c r="K592" i="12"/>
  <c r="J592" i="12"/>
  <c r="I592" i="12"/>
  <c r="H592" i="12"/>
  <c r="G592" i="12"/>
  <c r="F592" i="12"/>
  <c r="E592" i="12"/>
  <c r="D592" i="12"/>
  <c r="C592" i="12"/>
  <c r="AC591" i="12"/>
  <c r="AB591" i="12"/>
  <c r="AA591" i="12"/>
  <c r="Z591" i="12"/>
  <c r="Y591" i="12"/>
  <c r="X591" i="12"/>
  <c r="W591" i="12"/>
  <c r="V591" i="12"/>
  <c r="U591" i="12"/>
  <c r="T591" i="12"/>
  <c r="S591" i="12"/>
  <c r="R591" i="12"/>
  <c r="Q591" i="12"/>
  <c r="P591" i="12"/>
  <c r="O591" i="12"/>
  <c r="N591" i="12"/>
  <c r="M591" i="12"/>
  <c r="L591" i="12"/>
  <c r="K591" i="12"/>
  <c r="J591" i="12"/>
  <c r="I591" i="12"/>
  <c r="H591" i="12"/>
  <c r="G591" i="12"/>
  <c r="F591" i="12"/>
  <c r="E591" i="12"/>
  <c r="D591" i="12"/>
  <c r="C591" i="12"/>
  <c r="AC590" i="12"/>
  <c r="AB590" i="12"/>
  <c r="AA590" i="12"/>
  <c r="Z590" i="12"/>
  <c r="Y590" i="12"/>
  <c r="X590" i="12"/>
  <c r="W590" i="12"/>
  <c r="V590" i="12"/>
  <c r="U590" i="12"/>
  <c r="T590" i="12"/>
  <c r="S590" i="12"/>
  <c r="R590" i="12"/>
  <c r="Q590" i="12"/>
  <c r="P590" i="12"/>
  <c r="O590" i="12"/>
  <c r="N590" i="12"/>
  <c r="M590" i="12"/>
  <c r="L590" i="12"/>
  <c r="K590" i="12"/>
  <c r="J590" i="12"/>
  <c r="I590" i="12"/>
  <c r="H590" i="12"/>
  <c r="G590" i="12"/>
  <c r="F590" i="12"/>
  <c r="E590" i="12"/>
  <c r="D590" i="12"/>
  <c r="C590" i="12"/>
  <c r="AC589" i="12"/>
  <c r="AB589" i="12"/>
  <c r="AA589" i="12"/>
  <c r="Z589" i="12"/>
  <c r="Y589" i="12"/>
  <c r="X589" i="12"/>
  <c r="W589" i="12"/>
  <c r="V589" i="12"/>
  <c r="U589" i="12"/>
  <c r="T589" i="12"/>
  <c r="S589" i="12"/>
  <c r="R589" i="12"/>
  <c r="Q589" i="12"/>
  <c r="P589" i="12"/>
  <c r="O589" i="12"/>
  <c r="N589" i="12"/>
  <c r="M589" i="12"/>
  <c r="L589" i="12"/>
  <c r="K589" i="12"/>
  <c r="J589" i="12"/>
  <c r="I589" i="12"/>
  <c r="H589" i="12"/>
  <c r="G589" i="12"/>
  <c r="F589" i="12"/>
  <c r="E589" i="12"/>
  <c r="D589" i="12"/>
  <c r="C589" i="12"/>
  <c r="AC588" i="12"/>
  <c r="AB588" i="12"/>
  <c r="AA588" i="12"/>
  <c r="Z588" i="12"/>
  <c r="Y588" i="12"/>
  <c r="X588" i="12"/>
  <c r="W588" i="12"/>
  <c r="V588" i="12"/>
  <c r="U588" i="12"/>
  <c r="T588" i="12"/>
  <c r="S588" i="12"/>
  <c r="R588" i="12"/>
  <c r="Q588" i="12"/>
  <c r="P588" i="12"/>
  <c r="O588" i="12"/>
  <c r="N588" i="12"/>
  <c r="M588" i="12"/>
  <c r="L588" i="12"/>
  <c r="K588" i="12"/>
  <c r="J588" i="12"/>
  <c r="I588" i="12"/>
  <c r="H588" i="12"/>
  <c r="G588" i="12"/>
  <c r="F588" i="12"/>
  <c r="E588" i="12"/>
  <c r="D588" i="12"/>
  <c r="C588" i="12"/>
  <c r="AC587" i="12"/>
  <c r="AB587" i="12"/>
  <c r="AA587" i="12"/>
  <c r="Z587" i="12"/>
  <c r="Y587" i="12"/>
  <c r="X587" i="12"/>
  <c r="W587" i="12"/>
  <c r="V587" i="12"/>
  <c r="U587" i="12"/>
  <c r="T587" i="12"/>
  <c r="S587" i="12"/>
  <c r="R587" i="12"/>
  <c r="Q587" i="12"/>
  <c r="P587" i="12"/>
  <c r="O587" i="12"/>
  <c r="N587" i="12"/>
  <c r="M587" i="12"/>
  <c r="L587" i="12"/>
  <c r="K587" i="12"/>
  <c r="J587" i="12"/>
  <c r="I587" i="12"/>
  <c r="H587" i="12"/>
  <c r="G587" i="12"/>
  <c r="F587" i="12"/>
  <c r="E587" i="12"/>
  <c r="D587" i="12"/>
  <c r="C587" i="12"/>
  <c r="AC586" i="12"/>
  <c r="AB586" i="12"/>
  <c r="AA586" i="12"/>
  <c r="Z586" i="12"/>
  <c r="Y586" i="12"/>
  <c r="X586" i="12"/>
  <c r="W586" i="12"/>
  <c r="V586" i="12"/>
  <c r="U586" i="12"/>
  <c r="T586" i="12"/>
  <c r="S586" i="12"/>
  <c r="R586" i="12"/>
  <c r="Q586" i="12"/>
  <c r="P586" i="12"/>
  <c r="O586" i="12"/>
  <c r="N586" i="12"/>
  <c r="M586" i="12"/>
  <c r="L586" i="12"/>
  <c r="K586" i="12"/>
  <c r="J586" i="12"/>
  <c r="I586" i="12"/>
  <c r="H586" i="12"/>
  <c r="G586" i="12"/>
  <c r="F586" i="12"/>
  <c r="E586" i="12"/>
  <c r="D586" i="12"/>
  <c r="C586" i="12"/>
  <c r="AC585" i="12"/>
  <c r="AB585" i="12"/>
  <c r="AA585" i="12"/>
  <c r="Z585" i="12"/>
  <c r="Y585" i="12"/>
  <c r="X585" i="12"/>
  <c r="W585" i="12"/>
  <c r="V585" i="12"/>
  <c r="U585" i="12"/>
  <c r="T585" i="12"/>
  <c r="S585" i="12"/>
  <c r="R585" i="12"/>
  <c r="Q585" i="12"/>
  <c r="P585" i="12"/>
  <c r="O585" i="12"/>
  <c r="N585" i="12"/>
  <c r="M585" i="12"/>
  <c r="L585" i="12"/>
  <c r="K585" i="12"/>
  <c r="J585" i="12"/>
  <c r="I585" i="12"/>
  <c r="H585" i="12"/>
  <c r="G585" i="12"/>
  <c r="F585" i="12"/>
  <c r="E585" i="12"/>
  <c r="D585" i="12"/>
  <c r="C585" i="12"/>
  <c r="AC584" i="12"/>
  <c r="AB584" i="12"/>
  <c r="AA584" i="12"/>
  <c r="Z584" i="12"/>
  <c r="Y584" i="12"/>
  <c r="X584" i="12"/>
  <c r="W584" i="12"/>
  <c r="V584" i="12"/>
  <c r="U584" i="12"/>
  <c r="T584" i="12"/>
  <c r="S584" i="12"/>
  <c r="R584" i="12"/>
  <c r="Q584" i="12"/>
  <c r="P584" i="12"/>
  <c r="O584" i="12"/>
  <c r="N584" i="12"/>
  <c r="M584" i="12"/>
  <c r="L584" i="12"/>
  <c r="K584" i="12"/>
  <c r="J584" i="12"/>
  <c r="I584" i="12"/>
  <c r="H584" i="12"/>
  <c r="G584" i="12"/>
  <c r="F584" i="12"/>
  <c r="E584" i="12"/>
  <c r="D584" i="12"/>
  <c r="C584" i="12"/>
  <c r="AC583" i="12"/>
  <c r="AB583" i="12"/>
  <c r="AA583" i="12"/>
  <c r="Z583" i="12"/>
  <c r="Y583" i="12"/>
  <c r="X583" i="12"/>
  <c r="W583" i="12"/>
  <c r="V583" i="12"/>
  <c r="U583" i="12"/>
  <c r="T583" i="12"/>
  <c r="S583" i="12"/>
  <c r="R583" i="12"/>
  <c r="Q583" i="12"/>
  <c r="P583" i="12"/>
  <c r="O583" i="12"/>
  <c r="N583" i="12"/>
  <c r="M583" i="12"/>
  <c r="L583" i="12"/>
  <c r="K583" i="12"/>
  <c r="J583" i="12"/>
  <c r="I583" i="12"/>
  <c r="H583" i="12"/>
  <c r="G583" i="12"/>
  <c r="F583" i="12"/>
  <c r="E583" i="12"/>
  <c r="D583" i="12"/>
  <c r="C583" i="12"/>
  <c r="AC582" i="12"/>
  <c r="AB582" i="12"/>
  <c r="AA582" i="12"/>
  <c r="Z582" i="12"/>
  <c r="Y582" i="12"/>
  <c r="X582" i="12"/>
  <c r="W582" i="12"/>
  <c r="V582" i="12"/>
  <c r="U582" i="12"/>
  <c r="T582" i="12"/>
  <c r="S582" i="12"/>
  <c r="R582" i="12"/>
  <c r="Q582" i="12"/>
  <c r="P582" i="12"/>
  <c r="O582" i="12"/>
  <c r="N582" i="12"/>
  <c r="M582" i="12"/>
  <c r="L582" i="12"/>
  <c r="K582" i="12"/>
  <c r="J582" i="12"/>
  <c r="I582" i="12"/>
  <c r="H582" i="12"/>
  <c r="G582" i="12"/>
  <c r="F582" i="12"/>
  <c r="E582" i="12"/>
  <c r="D582" i="12"/>
  <c r="C582" i="12"/>
  <c r="AC581" i="12"/>
  <c r="AB581" i="12"/>
  <c r="AA581" i="12"/>
  <c r="Z581" i="12"/>
  <c r="Y581" i="12"/>
  <c r="X581" i="12"/>
  <c r="W581" i="12"/>
  <c r="V581" i="12"/>
  <c r="U581" i="12"/>
  <c r="T581" i="12"/>
  <c r="S581" i="12"/>
  <c r="R581" i="12"/>
  <c r="Q581" i="12"/>
  <c r="P581" i="12"/>
  <c r="O581" i="12"/>
  <c r="N581" i="12"/>
  <c r="M581" i="12"/>
  <c r="L581" i="12"/>
  <c r="K581" i="12"/>
  <c r="J581" i="12"/>
  <c r="I581" i="12"/>
  <c r="H581" i="12"/>
  <c r="G581" i="12"/>
  <c r="F581" i="12"/>
  <c r="E581" i="12"/>
  <c r="D581" i="12"/>
  <c r="C581" i="12"/>
  <c r="AC580" i="12"/>
  <c r="AB580" i="12"/>
  <c r="AA580" i="12"/>
  <c r="Z580" i="12"/>
  <c r="Y580" i="12"/>
  <c r="X580" i="12"/>
  <c r="W580" i="12"/>
  <c r="V580" i="12"/>
  <c r="U580" i="12"/>
  <c r="T580" i="12"/>
  <c r="S580" i="12"/>
  <c r="R580" i="12"/>
  <c r="Q580" i="12"/>
  <c r="P580" i="12"/>
  <c r="O580" i="12"/>
  <c r="N580" i="12"/>
  <c r="M580" i="12"/>
  <c r="L580" i="12"/>
  <c r="K580" i="12"/>
  <c r="J580" i="12"/>
  <c r="I580" i="12"/>
  <c r="H580" i="12"/>
  <c r="G580" i="12"/>
  <c r="F580" i="12"/>
  <c r="E580" i="12"/>
  <c r="D580" i="12"/>
  <c r="C580" i="12"/>
  <c r="AC579" i="12"/>
  <c r="AB579" i="12"/>
  <c r="AA579" i="12"/>
  <c r="Z579" i="12"/>
  <c r="Y579" i="12"/>
  <c r="X579" i="12"/>
  <c r="W579" i="12"/>
  <c r="V579" i="12"/>
  <c r="U579" i="12"/>
  <c r="T579" i="12"/>
  <c r="S579" i="12"/>
  <c r="R579" i="12"/>
  <c r="Q579" i="12"/>
  <c r="P579" i="12"/>
  <c r="O579" i="12"/>
  <c r="N579" i="12"/>
  <c r="M579" i="12"/>
  <c r="L579" i="12"/>
  <c r="K579" i="12"/>
  <c r="J579" i="12"/>
  <c r="I579" i="12"/>
  <c r="H579" i="12"/>
  <c r="G579" i="12"/>
  <c r="F579" i="12"/>
  <c r="E579" i="12"/>
  <c r="D579" i="12"/>
  <c r="C579" i="12"/>
  <c r="AC578" i="12"/>
  <c r="AB578" i="12"/>
  <c r="AA578" i="12"/>
  <c r="Z578" i="12"/>
  <c r="Y578" i="12"/>
  <c r="X578" i="12"/>
  <c r="W578" i="12"/>
  <c r="V578" i="12"/>
  <c r="U578" i="12"/>
  <c r="T578" i="12"/>
  <c r="S578" i="12"/>
  <c r="R578" i="12"/>
  <c r="Q578" i="12"/>
  <c r="P578" i="12"/>
  <c r="O578" i="12"/>
  <c r="N578" i="12"/>
  <c r="M578" i="12"/>
  <c r="L578" i="12"/>
  <c r="K578" i="12"/>
  <c r="J578" i="12"/>
  <c r="I578" i="12"/>
  <c r="H578" i="12"/>
  <c r="G578" i="12"/>
  <c r="F578" i="12"/>
  <c r="E578" i="12"/>
  <c r="D578" i="12"/>
  <c r="C578" i="12"/>
  <c r="AC577" i="12"/>
  <c r="AB577" i="12"/>
  <c r="AA577" i="12"/>
  <c r="Z577" i="12"/>
  <c r="Y577" i="12"/>
  <c r="X577" i="12"/>
  <c r="W577" i="12"/>
  <c r="V577" i="12"/>
  <c r="U577" i="12"/>
  <c r="T577" i="12"/>
  <c r="S577" i="12"/>
  <c r="R577" i="12"/>
  <c r="Q577" i="12"/>
  <c r="P577" i="12"/>
  <c r="O577" i="12"/>
  <c r="N577" i="12"/>
  <c r="M577" i="12"/>
  <c r="L577" i="12"/>
  <c r="K577" i="12"/>
  <c r="J577" i="12"/>
  <c r="I577" i="12"/>
  <c r="H577" i="12"/>
  <c r="G577" i="12"/>
  <c r="F577" i="12"/>
  <c r="E577" i="12"/>
  <c r="D577" i="12"/>
  <c r="C577" i="12"/>
  <c r="AC576" i="12"/>
  <c r="AB576" i="12"/>
  <c r="AA576" i="12"/>
  <c r="Z576" i="12"/>
  <c r="Y576" i="12"/>
  <c r="X576" i="12"/>
  <c r="W576" i="12"/>
  <c r="V576" i="12"/>
  <c r="U576" i="12"/>
  <c r="T576" i="12"/>
  <c r="S576" i="12"/>
  <c r="R576" i="12"/>
  <c r="Q576" i="12"/>
  <c r="P576" i="12"/>
  <c r="O576" i="12"/>
  <c r="N576" i="12"/>
  <c r="M576" i="12"/>
  <c r="L576" i="12"/>
  <c r="K576" i="12"/>
  <c r="J576" i="12"/>
  <c r="I576" i="12"/>
  <c r="H576" i="12"/>
  <c r="G576" i="12"/>
  <c r="F576" i="12"/>
  <c r="E576" i="12"/>
  <c r="D576" i="12"/>
  <c r="C576" i="12"/>
  <c r="AC575" i="12"/>
  <c r="AB575" i="12"/>
  <c r="AA575" i="12"/>
  <c r="Z575" i="12"/>
  <c r="Y575" i="12"/>
  <c r="X575" i="12"/>
  <c r="W575" i="12"/>
  <c r="V575" i="12"/>
  <c r="U575" i="12"/>
  <c r="T575" i="12"/>
  <c r="S575" i="12"/>
  <c r="R575" i="12"/>
  <c r="Q575" i="12"/>
  <c r="P575" i="12"/>
  <c r="O575" i="12"/>
  <c r="N575" i="12"/>
  <c r="M575" i="12"/>
  <c r="L575" i="12"/>
  <c r="K575" i="12"/>
  <c r="J575" i="12"/>
  <c r="I575" i="12"/>
  <c r="H575" i="12"/>
  <c r="G575" i="12"/>
  <c r="F575" i="12"/>
  <c r="E575" i="12"/>
  <c r="D575" i="12"/>
  <c r="C575" i="12"/>
  <c r="AC574" i="12"/>
  <c r="AB574" i="12"/>
  <c r="AA574" i="12"/>
  <c r="Z574" i="12"/>
  <c r="Y574" i="12"/>
  <c r="X574" i="12"/>
  <c r="W574" i="12"/>
  <c r="V574" i="12"/>
  <c r="U574" i="12"/>
  <c r="T574" i="12"/>
  <c r="S574" i="12"/>
  <c r="R574" i="12"/>
  <c r="Q574" i="12"/>
  <c r="P574" i="12"/>
  <c r="O574" i="12"/>
  <c r="N574" i="12"/>
  <c r="M574" i="12"/>
  <c r="L574" i="12"/>
  <c r="K574" i="12"/>
  <c r="J574" i="12"/>
  <c r="I574" i="12"/>
  <c r="H574" i="12"/>
  <c r="G574" i="12"/>
  <c r="F574" i="12"/>
  <c r="E574" i="12"/>
  <c r="D574" i="12"/>
  <c r="C574" i="12"/>
  <c r="AC567" i="12"/>
  <c r="AB567" i="12"/>
  <c r="AA567" i="12"/>
  <c r="Z567" i="12"/>
  <c r="Y567" i="12"/>
  <c r="X567" i="12"/>
  <c r="W567" i="12"/>
  <c r="V567" i="12"/>
  <c r="U567" i="12"/>
  <c r="T567" i="12"/>
  <c r="S567" i="12"/>
  <c r="R567" i="12"/>
  <c r="Q567" i="12"/>
  <c r="P567" i="12"/>
  <c r="O567" i="12"/>
  <c r="N567" i="12"/>
  <c r="M567" i="12"/>
  <c r="L567" i="12"/>
  <c r="K567" i="12"/>
  <c r="J567" i="12"/>
  <c r="I567" i="12"/>
  <c r="H567" i="12"/>
  <c r="G567" i="12"/>
  <c r="F567" i="12"/>
  <c r="E567" i="12"/>
  <c r="D567" i="12"/>
  <c r="C567" i="12"/>
  <c r="AC566" i="12"/>
  <c r="AB566" i="12"/>
  <c r="AA566" i="12"/>
  <c r="Z566" i="12"/>
  <c r="Y566" i="12"/>
  <c r="X566" i="12"/>
  <c r="W566" i="12"/>
  <c r="V566" i="12"/>
  <c r="U566" i="12"/>
  <c r="T566" i="12"/>
  <c r="S566" i="12"/>
  <c r="R566" i="12"/>
  <c r="Q566" i="12"/>
  <c r="P566" i="12"/>
  <c r="O566" i="12"/>
  <c r="N566" i="12"/>
  <c r="M566" i="12"/>
  <c r="L566" i="12"/>
  <c r="K566" i="12"/>
  <c r="J566" i="12"/>
  <c r="I566" i="12"/>
  <c r="H566" i="12"/>
  <c r="G566" i="12"/>
  <c r="F566" i="12"/>
  <c r="E566" i="12"/>
  <c r="D566" i="12"/>
  <c r="C566" i="12"/>
  <c r="AC565" i="12"/>
  <c r="AB565" i="12"/>
  <c r="AA565" i="12"/>
  <c r="Z565" i="12"/>
  <c r="Y565" i="12"/>
  <c r="X565" i="12"/>
  <c r="W565" i="12"/>
  <c r="V565" i="12"/>
  <c r="U565" i="12"/>
  <c r="T565" i="12"/>
  <c r="S565" i="12"/>
  <c r="R565" i="12"/>
  <c r="Q565" i="12"/>
  <c r="P565" i="12"/>
  <c r="O565" i="12"/>
  <c r="N565" i="12"/>
  <c r="M565" i="12"/>
  <c r="L565" i="12"/>
  <c r="K565" i="12"/>
  <c r="J565" i="12"/>
  <c r="I565" i="12"/>
  <c r="H565" i="12"/>
  <c r="G565" i="12"/>
  <c r="F565" i="12"/>
  <c r="E565" i="12"/>
  <c r="D565" i="12"/>
  <c r="C565" i="12"/>
  <c r="AC564" i="12"/>
  <c r="AB564" i="12"/>
  <c r="AA564" i="12"/>
  <c r="Z564" i="12"/>
  <c r="Y564" i="12"/>
  <c r="X564" i="12"/>
  <c r="W564" i="12"/>
  <c r="V564" i="12"/>
  <c r="U564" i="12"/>
  <c r="T564" i="12"/>
  <c r="S564" i="12"/>
  <c r="R564" i="12"/>
  <c r="Q564" i="12"/>
  <c r="P564" i="12"/>
  <c r="O564" i="12"/>
  <c r="N564" i="12"/>
  <c r="M564" i="12"/>
  <c r="L564" i="12"/>
  <c r="K564" i="12"/>
  <c r="J564" i="12"/>
  <c r="I564" i="12"/>
  <c r="H564" i="12"/>
  <c r="G564" i="12"/>
  <c r="F564" i="12"/>
  <c r="E564" i="12"/>
  <c r="D564" i="12"/>
  <c r="C564" i="12"/>
  <c r="AC563" i="12"/>
  <c r="AB563" i="12"/>
  <c r="AA563" i="12"/>
  <c r="Z563" i="12"/>
  <c r="Y563" i="12"/>
  <c r="X563" i="12"/>
  <c r="W563" i="12"/>
  <c r="V563" i="12"/>
  <c r="U563" i="12"/>
  <c r="T563" i="12"/>
  <c r="S563" i="12"/>
  <c r="R563" i="12"/>
  <c r="Q563" i="12"/>
  <c r="P563" i="12"/>
  <c r="O563" i="12"/>
  <c r="N563" i="12"/>
  <c r="M563" i="12"/>
  <c r="L563" i="12"/>
  <c r="K563" i="12"/>
  <c r="J563" i="12"/>
  <c r="I563" i="12"/>
  <c r="H563" i="12"/>
  <c r="G563" i="12"/>
  <c r="F563" i="12"/>
  <c r="E563" i="12"/>
  <c r="D563" i="12"/>
  <c r="C563" i="12"/>
  <c r="AC562" i="12"/>
  <c r="AB562" i="12"/>
  <c r="AA562" i="12"/>
  <c r="Z562" i="12"/>
  <c r="Y562" i="12"/>
  <c r="X562" i="12"/>
  <c r="W562" i="12"/>
  <c r="V562" i="12"/>
  <c r="U562" i="12"/>
  <c r="T562" i="12"/>
  <c r="S562" i="12"/>
  <c r="R562" i="12"/>
  <c r="Q562" i="12"/>
  <c r="P562" i="12"/>
  <c r="O562" i="12"/>
  <c r="N562" i="12"/>
  <c r="M562" i="12"/>
  <c r="L562" i="12"/>
  <c r="K562" i="12"/>
  <c r="J562" i="12"/>
  <c r="I562" i="12"/>
  <c r="H562" i="12"/>
  <c r="G562" i="12"/>
  <c r="F562" i="12"/>
  <c r="E562" i="12"/>
  <c r="D562" i="12"/>
  <c r="C562" i="12"/>
  <c r="AC561" i="12"/>
  <c r="AB561" i="12"/>
  <c r="AA561" i="12"/>
  <c r="Z561" i="12"/>
  <c r="Y561" i="12"/>
  <c r="X561" i="12"/>
  <c r="W561" i="12"/>
  <c r="V561" i="12"/>
  <c r="U561" i="12"/>
  <c r="T561" i="12"/>
  <c r="S561" i="12"/>
  <c r="R561" i="12"/>
  <c r="Q561" i="12"/>
  <c r="P561" i="12"/>
  <c r="O561" i="12"/>
  <c r="N561" i="12"/>
  <c r="M561" i="12"/>
  <c r="L561" i="12"/>
  <c r="K561" i="12"/>
  <c r="J561" i="12"/>
  <c r="I561" i="12"/>
  <c r="H561" i="12"/>
  <c r="G561" i="12"/>
  <c r="F561" i="12"/>
  <c r="E561" i="12"/>
  <c r="D561" i="12"/>
  <c r="C561" i="12"/>
  <c r="AC560" i="12"/>
  <c r="AB560" i="12"/>
  <c r="AA560" i="12"/>
  <c r="Z560" i="12"/>
  <c r="Y560" i="12"/>
  <c r="X560" i="12"/>
  <c r="W560" i="12"/>
  <c r="V560" i="12"/>
  <c r="U560" i="12"/>
  <c r="T560" i="12"/>
  <c r="S560" i="12"/>
  <c r="R560" i="12"/>
  <c r="Q560" i="12"/>
  <c r="P560" i="12"/>
  <c r="O560" i="12"/>
  <c r="N560" i="12"/>
  <c r="M560" i="12"/>
  <c r="L560" i="12"/>
  <c r="K560" i="12"/>
  <c r="J560" i="12"/>
  <c r="I560" i="12"/>
  <c r="H560" i="12"/>
  <c r="G560" i="12"/>
  <c r="F560" i="12"/>
  <c r="E560" i="12"/>
  <c r="D560" i="12"/>
  <c r="C560" i="12"/>
  <c r="AC559" i="12"/>
  <c r="AB559" i="12"/>
  <c r="AA559" i="12"/>
  <c r="Z559" i="12"/>
  <c r="Y559" i="12"/>
  <c r="X559" i="12"/>
  <c r="W559" i="12"/>
  <c r="V559" i="12"/>
  <c r="U559" i="12"/>
  <c r="T559" i="12"/>
  <c r="S559" i="12"/>
  <c r="R559" i="12"/>
  <c r="Q559" i="12"/>
  <c r="P559" i="12"/>
  <c r="O559" i="12"/>
  <c r="N559" i="12"/>
  <c r="M559" i="12"/>
  <c r="L559" i="12"/>
  <c r="K559" i="12"/>
  <c r="J559" i="12"/>
  <c r="I559" i="12"/>
  <c r="H559" i="12"/>
  <c r="G559" i="12"/>
  <c r="F559" i="12"/>
  <c r="E559" i="12"/>
  <c r="D559" i="12"/>
  <c r="C559" i="12"/>
  <c r="AC558" i="12"/>
  <c r="AB558" i="12"/>
  <c r="AA558" i="12"/>
  <c r="Z558" i="12"/>
  <c r="Y558" i="12"/>
  <c r="X558" i="12"/>
  <c r="W558" i="12"/>
  <c r="V558" i="12"/>
  <c r="U558" i="12"/>
  <c r="T558" i="12"/>
  <c r="S558" i="12"/>
  <c r="R558" i="12"/>
  <c r="Q558" i="12"/>
  <c r="P558" i="12"/>
  <c r="O558" i="12"/>
  <c r="N558" i="12"/>
  <c r="M558" i="12"/>
  <c r="L558" i="12"/>
  <c r="K558" i="12"/>
  <c r="J558" i="12"/>
  <c r="I558" i="12"/>
  <c r="H558" i="12"/>
  <c r="G558" i="12"/>
  <c r="F558" i="12"/>
  <c r="E558" i="12"/>
  <c r="D558" i="12"/>
  <c r="C558" i="12"/>
  <c r="AC557" i="12"/>
  <c r="AB557" i="12"/>
  <c r="AA557" i="12"/>
  <c r="Z557" i="12"/>
  <c r="Y557" i="12"/>
  <c r="X557" i="12"/>
  <c r="W557" i="12"/>
  <c r="V557" i="12"/>
  <c r="U557" i="12"/>
  <c r="T557" i="12"/>
  <c r="S557" i="12"/>
  <c r="R557" i="12"/>
  <c r="Q557" i="12"/>
  <c r="P557" i="12"/>
  <c r="O557" i="12"/>
  <c r="N557" i="12"/>
  <c r="M557" i="12"/>
  <c r="L557" i="12"/>
  <c r="K557" i="12"/>
  <c r="J557" i="12"/>
  <c r="I557" i="12"/>
  <c r="H557" i="12"/>
  <c r="G557" i="12"/>
  <c r="F557" i="12"/>
  <c r="E557" i="12"/>
  <c r="D557" i="12"/>
  <c r="C557" i="12"/>
  <c r="AC556" i="12"/>
  <c r="AB556" i="12"/>
  <c r="AA556" i="12"/>
  <c r="Z556" i="12"/>
  <c r="Y556" i="12"/>
  <c r="X556" i="12"/>
  <c r="W556" i="12"/>
  <c r="V556" i="12"/>
  <c r="U556" i="12"/>
  <c r="T556" i="12"/>
  <c r="S556" i="12"/>
  <c r="R556" i="12"/>
  <c r="Q556" i="12"/>
  <c r="P556" i="12"/>
  <c r="O556" i="12"/>
  <c r="N556" i="12"/>
  <c r="M556" i="12"/>
  <c r="L556" i="12"/>
  <c r="K556" i="12"/>
  <c r="J556" i="12"/>
  <c r="I556" i="12"/>
  <c r="H556" i="12"/>
  <c r="G556" i="12"/>
  <c r="F556" i="12"/>
  <c r="E556" i="12"/>
  <c r="D556" i="12"/>
  <c r="C556" i="12"/>
  <c r="AC555" i="12"/>
  <c r="AB555" i="12"/>
  <c r="AA555" i="12"/>
  <c r="Z555" i="12"/>
  <c r="Y555" i="12"/>
  <c r="X555" i="12"/>
  <c r="W555" i="12"/>
  <c r="V555" i="12"/>
  <c r="U555" i="12"/>
  <c r="T555" i="12"/>
  <c r="S555" i="12"/>
  <c r="R555" i="12"/>
  <c r="Q555" i="12"/>
  <c r="P555" i="12"/>
  <c r="O555" i="12"/>
  <c r="N555" i="12"/>
  <c r="M555" i="12"/>
  <c r="L555" i="12"/>
  <c r="K555" i="12"/>
  <c r="J555" i="12"/>
  <c r="I555" i="12"/>
  <c r="H555" i="12"/>
  <c r="G555" i="12"/>
  <c r="F555" i="12"/>
  <c r="E555" i="12"/>
  <c r="D555" i="12"/>
  <c r="C555" i="12"/>
  <c r="AC554" i="12"/>
  <c r="AB554" i="12"/>
  <c r="AA554" i="12"/>
  <c r="Z554" i="12"/>
  <c r="Y554" i="12"/>
  <c r="X554" i="12"/>
  <c r="W554" i="12"/>
  <c r="V554" i="12"/>
  <c r="U554" i="12"/>
  <c r="T554" i="12"/>
  <c r="S554" i="12"/>
  <c r="R554" i="12"/>
  <c r="Q554" i="12"/>
  <c r="P554" i="12"/>
  <c r="O554" i="12"/>
  <c r="N554" i="12"/>
  <c r="M554" i="12"/>
  <c r="L554" i="12"/>
  <c r="K554" i="12"/>
  <c r="J554" i="12"/>
  <c r="I554" i="12"/>
  <c r="H554" i="12"/>
  <c r="G554" i="12"/>
  <c r="F554" i="12"/>
  <c r="E554" i="12"/>
  <c r="D554" i="12"/>
  <c r="C554" i="12"/>
  <c r="AC553" i="12"/>
  <c r="AB553" i="12"/>
  <c r="AA553" i="12"/>
  <c r="Z553" i="12"/>
  <c r="Y553" i="12"/>
  <c r="X553" i="12"/>
  <c r="W553" i="12"/>
  <c r="V553" i="12"/>
  <c r="U553" i="12"/>
  <c r="T553" i="12"/>
  <c r="S553" i="12"/>
  <c r="R553" i="12"/>
  <c r="Q553" i="12"/>
  <c r="P553" i="12"/>
  <c r="O553" i="12"/>
  <c r="N553" i="12"/>
  <c r="M553" i="12"/>
  <c r="L553" i="12"/>
  <c r="K553" i="12"/>
  <c r="J553" i="12"/>
  <c r="I553" i="12"/>
  <c r="H553" i="12"/>
  <c r="G553" i="12"/>
  <c r="F553" i="12"/>
  <c r="E553" i="12"/>
  <c r="D553" i="12"/>
  <c r="C553" i="12"/>
  <c r="AC552" i="12"/>
  <c r="AB552" i="12"/>
  <c r="AA552" i="12"/>
  <c r="Z552" i="12"/>
  <c r="Y552" i="12"/>
  <c r="X552" i="12"/>
  <c r="W552" i="12"/>
  <c r="V552" i="12"/>
  <c r="U552" i="12"/>
  <c r="T552" i="12"/>
  <c r="S552" i="12"/>
  <c r="R552" i="12"/>
  <c r="Q552" i="12"/>
  <c r="P552" i="12"/>
  <c r="O552" i="12"/>
  <c r="N552" i="12"/>
  <c r="M552" i="12"/>
  <c r="L552" i="12"/>
  <c r="K552" i="12"/>
  <c r="J552" i="12"/>
  <c r="I552" i="12"/>
  <c r="H552" i="12"/>
  <c r="G552" i="12"/>
  <c r="F552" i="12"/>
  <c r="E552" i="12"/>
  <c r="D552" i="12"/>
  <c r="C552" i="12"/>
  <c r="AC551" i="12"/>
  <c r="AB551" i="12"/>
  <c r="AA551" i="12"/>
  <c r="Z551" i="12"/>
  <c r="Y551" i="12"/>
  <c r="X551" i="12"/>
  <c r="W551" i="12"/>
  <c r="V551" i="12"/>
  <c r="U551" i="12"/>
  <c r="T551" i="12"/>
  <c r="S551" i="12"/>
  <c r="R551" i="12"/>
  <c r="Q551" i="12"/>
  <c r="P551" i="12"/>
  <c r="O551" i="12"/>
  <c r="N551" i="12"/>
  <c r="M551" i="12"/>
  <c r="L551" i="12"/>
  <c r="K551" i="12"/>
  <c r="J551" i="12"/>
  <c r="I551" i="12"/>
  <c r="H551" i="12"/>
  <c r="G551" i="12"/>
  <c r="F551" i="12"/>
  <c r="E551" i="12"/>
  <c r="D551" i="12"/>
  <c r="C551" i="12"/>
  <c r="AC550" i="12"/>
  <c r="AB550" i="12"/>
  <c r="AA550" i="12"/>
  <c r="Z550" i="12"/>
  <c r="Y550" i="12"/>
  <c r="X550" i="12"/>
  <c r="W550" i="12"/>
  <c r="V550" i="12"/>
  <c r="U550" i="12"/>
  <c r="T550" i="12"/>
  <c r="S550" i="12"/>
  <c r="R550" i="12"/>
  <c r="Q550" i="12"/>
  <c r="P550" i="12"/>
  <c r="O550" i="12"/>
  <c r="N550" i="12"/>
  <c r="M550" i="12"/>
  <c r="L550" i="12"/>
  <c r="K550" i="12"/>
  <c r="J550" i="12"/>
  <c r="I550" i="12"/>
  <c r="H550" i="12"/>
  <c r="G550" i="12"/>
  <c r="F550" i="12"/>
  <c r="E550" i="12"/>
  <c r="D550" i="12"/>
  <c r="C550" i="12"/>
  <c r="AC549" i="12"/>
  <c r="AB549" i="12"/>
  <c r="AA549" i="12"/>
  <c r="Z549" i="12"/>
  <c r="Y549" i="12"/>
  <c r="X549" i="12"/>
  <c r="W549" i="12"/>
  <c r="V549" i="12"/>
  <c r="U549" i="12"/>
  <c r="T549" i="12"/>
  <c r="S549" i="12"/>
  <c r="R549" i="12"/>
  <c r="Q549" i="12"/>
  <c r="P549" i="12"/>
  <c r="O549" i="12"/>
  <c r="N549" i="12"/>
  <c r="M549" i="12"/>
  <c r="L549" i="12"/>
  <c r="K549" i="12"/>
  <c r="J549" i="12"/>
  <c r="I549" i="12"/>
  <c r="H549" i="12"/>
  <c r="G549" i="12"/>
  <c r="F549" i="12"/>
  <c r="E549" i="12"/>
  <c r="D549" i="12"/>
  <c r="C549" i="12"/>
  <c r="AC548" i="12"/>
  <c r="AB548" i="12"/>
  <c r="AA548" i="12"/>
  <c r="Z548" i="12"/>
  <c r="Y548" i="12"/>
  <c r="X548" i="12"/>
  <c r="W548" i="12"/>
  <c r="V548" i="12"/>
  <c r="U548" i="12"/>
  <c r="T548" i="12"/>
  <c r="S548" i="12"/>
  <c r="R548" i="12"/>
  <c r="Q548" i="12"/>
  <c r="P548" i="12"/>
  <c r="O548" i="12"/>
  <c r="N548" i="12"/>
  <c r="M548" i="12"/>
  <c r="L548" i="12"/>
  <c r="K548" i="12"/>
  <c r="J548" i="12"/>
  <c r="I548" i="12"/>
  <c r="H548" i="12"/>
  <c r="G548" i="12"/>
  <c r="F548" i="12"/>
  <c r="E548" i="12"/>
  <c r="D548" i="12"/>
  <c r="C548" i="12"/>
  <c r="AC547" i="12"/>
  <c r="AB547" i="12"/>
  <c r="AA547" i="12"/>
  <c r="Z547" i="12"/>
  <c r="Y547" i="12"/>
  <c r="X547" i="12"/>
  <c r="W547" i="12"/>
  <c r="V547" i="12"/>
  <c r="U547" i="12"/>
  <c r="T547" i="12"/>
  <c r="S547" i="12"/>
  <c r="R547" i="12"/>
  <c r="Q547" i="12"/>
  <c r="P547" i="12"/>
  <c r="O547" i="12"/>
  <c r="N547" i="12"/>
  <c r="M547" i="12"/>
  <c r="L547" i="12"/>
  <c r="K547" i="12"/>
  <c r="J547" i="12"/>
  <c r="I547" i="12"/>
  <c r="H547" i="12"/>
  <c r="G547" i="12"/>
  <c r="F547" i="12"/>
  <c r="E547" i="12"/>
  <c r="D547" i="12"/>
  <c r="C547" i="12"/>
  <c r="AC546" i="12"/>
  <c r="AB546" i="12"/>
  <c r="AA546" i="12"/>
  <c r="Z546" i="12"/>
  <c r="Y546" i="12"/>
  <c r="X546" i="12"/>
  <c r="W546" i="12"/>
  <c r="V546" i="12"/>
  <c r="U546" i="12"/>
  <c r="T546" i="12"/>
  <c r="S546" i="12"/>
  <c r="R546" i="12"/>
  <c r="Q546" i="12"/>
  <c r="P546" i="12"/>
  <c r="O546" i="12"/>
  <c r="N546" i="12"/>
  <c r="M546" i="12"/>
  <c r="L546" i="12"/>
  <c r="K546" i="12"/>
  <c r="J546" i="12"/>
  <c r="I546" i="12"/>
  <c r="H546" i="12"/>
  <c r="G546" i="12"/>
  <c r="F546" i="12"/>
  <c r="E546" i="12"/>
  <c r="D546" i="12"/>
  <c r="C546" i="12"/>
  <c r="AC545" i="12"/>
  <c r="AB545" i="12"/>
  <c r="AA545" i="12"/>
  <c r="Z545" i="12"/>
  <c r="Y545" i="12"/>
  <c r="X545" i="12"/>
  <c r="W545" i="12"/>
  <c r="V545" i="12"/>
  <c r="U545" i="12"/>
  <c r="T545" i="12"/>
  <c r="S545" i="12"/>
  <c r="R545" i="12"/>
  <c r="Q545" i="12"/>
  <c r="P545" i="12"/>
  <c r="O545" i="12"/>
  <c r="N545" i="12"/>
  <c r="M545" i="12"/>
  <c r="L545" i="12"/>
  <c r="K545" i="12"/>
  <c r="J545" i="12"/>
  <c r="I545" i="12"/>
  <c r="H545" i="12"/>
  <c r="G545" i="12"/>
  <c r="F545" i="12"/>
  <c r="E545" i="12"/>
  <c r="D545" i="12"/>
  <c r="C545" i="12"/>
  <c r="AC544" i="12"/>
  <c r="AB544" i="12"/>
  <c r="AA544" i="12"/>
  <c r="Z544" i="12"/>
  <c r="Y544" i="12"/>
  <c r="X544" i="12"/>
  <c r="W544" i="12"/>
  <c r="V544" i="12"/>
  <c r="U544" i="12"/>
  <c r="T544" i="12"/>
  <c r="S544" i="12"/>
  <c r="R544" i="12"/>
  <c r="Q544" i="12"/>
  <c r="P544" i="12"/>
  <c r="O544" i="12"/>
  <c r="N544" i="12"/>
  <c r="M544" i="12"/>
  <c r="L544" i="12"/>
  <c r="K544" i="12"/>
  <c r="J544" i="12"/>
  <c r="I544" i="12"/>
  <c r="H544" i="12"/>
  <c r="G544" i="12"/>
  <c r="F544" i="12"/>
  <c r="E544" i="12"/>
  <c r="D544" i="12"/>
  <c r="C544" i="12"/>
  <c r="AC543" i="12"/>
  <c r="AB543" i="12"/>
  <c r="AA543" i="12"/>
  <c r="Z543" i="12"/>
  <c r="Y543" i="12"/>
  <c r="X543" i="12"/>
  <c r="W543" i="12"/>
  <c r="V543" i="12"/>
  <c r="U543" i="12"/>
  <c r="T543" i="12"/>
  <c r="S543" i="12"/>
  <c r="R543" i="12"/>
  <c r="Q543" i="12"/>
  <c r="P543" i="12"/>
  <c r="O543" i="12"/>
  <c r="N543" i="12"/>
  <c r="M543" i="12"/>
  <c r="L543" i="12"/>
  <c r="K543" i="12"/>
  <c r="J543" i="12"/>
  <c r="I543" i="12"/>
  <c r="H543" i="12"/>
  <c r="G543" i="12"/>
  <c r="F543" i="12"/>
  <c r="E543" i="12"/>
  <c r="D543" i="12"/>
  <c r="C543" i="12"/>
  <c r="AC542" i="12"/>
  <c r="AB542" i="12"/>
  <c r="AA542" i="12"/>
  <c r="Z542" i="12"/>
  <c r="Y542" i="12"/>
  <c r="X542" i="12"/>
  <c r="W542" i="12"/>
  <c r="V542" i="12"/>
  <c r="U542" i="12"/>
  <c r="T542" i="12"/>
  <c r="S542" i="12"/>
  <c r="R542" i="12"/>
  <c r="Q542" i="12"/>
  <c r="P542" i="12"/>
  <c r="O542" i="12"/>
  <c r="N542" i="12"/>
  <c r="M542" i="12"/>
  <c r="L542" i="12"/>
  <c r="K542" i="12"/>
  <c r="J542" i="12"/>
  <c r="I542" i="12"/>
  <c r="H542" i="12"/>
  <c r="G542" i="12"/>
  <c r="F542" i="12"/>
  <c r="E542" i="12"/>
  <c r="D542" i="12"/>
  <c r="C542" i="12"/>
  <c r="AC541" i="12"/>
  <c r="AB541" i="12"/>
  <c r="AA541" i="12"/>
  <c r="Z541" i="12"/>
  <c r="Y541" i="12"/>
  <c r="X541" i="12"/>
  <c r="W541" i="12"/>
  <c r="V541" i="12"/>
  <c r="U541" i="12"/>
  <c r="T541" i="12"/>
  <c r="S541" i="12"/>
  <c r="R541" i="12"/>
  <c r="Q541" i="12"/>
  <c r="P541" i="12"/>
  <c r="O541" i="12"/>
  <c r="N541" i="12"/>
  <c r="M541" i="12"/>
  <c r="L541" i="12"/>
  <c r="K541" i="12"/>
  <c r="J541" i="12"/>
  <c r="I541" i="12"/>
  <c r="H541" i="12"/>
  <c r="G541" i="12"/>
  <c r="F541" i="12"/>
  <c r="E541" i="12"/>
  <c r="D541" i="12"/>
  <c r="C541" i="12"/>
  <c r="AC540" i="12"/>
  <c r="AB540" i="12"/>
  <c r="AA540" i="12"/>
  <c r="Z540" i="12"/>
  <c r="Y540" i="12"/>
  <c r="X540" i="12"/>
  <c r="W540" i="12"/>
  <c r="V540" i="12"/>
  <c r="U540" i="12"/>
  <c r="T540" i="12"/>
  <c r="S540" i="12"/>
  <c r="R540" i="12"/>
  <c r="Q540" i="12"/>
  <c r="P540" i="12"/>
  <c r="O540" i="12"/>
  <c r="N540" i="12"/>
  <c r="M540" i="12"/>
  <c r="L540" i="12"/>
  <c r="K540" i="12"/>
  <c r="J540" i="12"/>
  <c r="I540" i="12"/>
  <c r="H540" i="12"/>
  <c r="G540" i="12"/>
  <c r="F540" i="12"/>
  <c r="E540" i="12"/>
  <c r="D540" i="12"/>
  <c r="C540" i="12"/>
  <c r="AC539" i="12"/>
  <c r="AB539" i="12"/>
  <c r="AA539" i="12"/>
  <c r="Z539" i="12"/>
  <c r="Y539" i="12"/>
  <c r="X539" i="12"/>
  <c r="W539" i="12"/>
  <c r="V539" i="12"/>
  <c r="U539" i="12"/>
  <c r="T539" i="12"/>
  <c r="S539" i="12"/>
  <c r="R539" i="12"/>
  <c r="Q539" i="12"/>
  <c r="P539" i="12"/>
  <c r="O539" i="12"/>
  <c r="N539" i="12"/>
  <c r="M539" i="12"/>
  <c r="L539" i="12"/>
  <c r="K539" i="12"/>
  <c r="J539" i="12"/>
  <c r="I539" i="12"/>
  <c r="H539" i="12"/>
  <c r="G539" i="12"/>
  <c r="F539" i="12"/>
  <c r="E539" i="12"/>
  <c r="D539" i="12"/>
  <c r="C539" i="12"/>
  <c r="AC538" i="12"/>
  <c r="AB538" i="12"/>
  <c r="AA538" i="12"/>
  <c r="Z538" i="12"/>
  <c r="Y538" i="12"/>
  <c r="X538" i="12"/>
  <c r="W538" i="12"/>
  <c r="V538" i="12"/>
  <c r="U538" i="12"/>
  <c r="T538" i="12"/>
  <c r="S538" i="12"/>
  <c r="R538" i="12"/>
  <c r="Q538" i="12"/>
  <c r="P538" i="12"/>
  <c r="O538" i="12"/>
  <c r="N538" i="12"/>
  <c r="M538" i="12"/>
  <c r="L538" i="12"/>
  <c r="K538" i="12"/>
  <c r="J538" i="12"/>
  <c r="I538" i="12"/>
  <c r="H538" i="12"/>
  <c r="G538" i="12"/>
  <c r="F538" i="12"/>
  <c r="E538" i="12"/>
  <c r="D538" i="12"/>
  <c r="C538" i="12"/>
  <c r="AC537" i="12"/>
  <c r="AB537" i="12"/>
  <c r="AA537" i="12"/>
  <c r="Z537" i="12"/>
  <c r="Y537" i="12"/>
  <c r="X537" i="12"/>
  <c r="W537" i="12"/>
  <c r="V537" i="12"/>
  <c r="U537" i="12"/>
  <c r="T537" i="12"/>
  <c r="S537" i="12"/>
  <c r="R537" i="12"/>
  <c r="Q537" i="12"/>
  <c r="P537" i="12"/>
  <c r="O537" i="12"/>
  <c r="N537" i="12"/>
  <c r="M537" i="12"/>
  <c r="L537" i="12"/>
  <c r="K537" i="12"/>
  <c r="J537" i="12"/>
  <c r="I537" i="12"/>
  <c r="H537" i="12"/>
  <c r="G537" i="12"/>
  <c r="F537" i="12"/>
  <c r="E537" i="12"/>
  <c r="D537" i="12"/>
  <c r="C537" i="12"/>
  <c r="AC536" i="12"/>
  <c r="AB536" i="12"/>
  <c r="AA536" i="12"/>
  <c r="Z536" i="12"/>
  <c r="Y536" i="12"/>
  <c r="X536" i="12"/>
  <c r="W536" i="12"/>
  <c r="V536" i="12"/>
  <c r="U536" i="12"/>
  <c r="T536" i="12"/>
  <c r="S536" i="12"/>
  <c r="R536" i="12"/>
  <c r="Q536" i="12"/>
  <c r="P536" i="12"/>
  <c r="O536" i="12"/>
  <c r="N536" i="12"/>
  <c r="M536" i="12"/>
  <c r="L536" i="12"/>
  <c r="K536" i="12"/>
  <c r="J536" i="12"/>
  <c r="I536" i="12"/>
  <c r="H536" i="12"/>
  <c r="G536" i="12"/>
  <c r="F536" i="12"/>
  <c r="E536" i="12"/>
  <c r="D536" i="12"/>
  <c r="C536" i="12"/>
  <c r="AC535" i="12"/>
  <c r="AB535" i="12"/>
  <c r="AA535" i="12"/>
  <c r="Z535" i="12"/>
  <c r="Y535" i="12"/>
  <c r="X535" i="12"/>
  <c r="W535" i="12"/>
  <c r="V535" i="12"/>
  <c r="U535" i="12"/>
  <c r="T535" i="12"/>
  <c r="S535" i="12"/>
  <c r="R535" i="12"/>
  <c r="Q535" i="12"/>
  <c r="P535" i="12"/>
  <c r="O535" i="12"/>
  <c r="N535" i="12"/>
  <c r="M535" i="12"/>
  <c r="L535" i="12"/>
  <c r="K535" i="12"/>
  <c r="J535" i="12"/>
  <c r="I535" i="12"/>
  <c r="H535" i="12"/>
  <c r="G535" i="12"/>
  <c r="F535" i="12"/>
  <c r="E535" i="12"/>
  <c r="D535" i="12"/>
  <c r="C535" i="12"/>
  <c r="AC534" i="12"/>
  <c r="AB534" i="12"/>
  <c r="AA534" i="12"/>
  <c r="Z534" i="12"/>
  <c r="Y534" i="12"/>
  <c r="X534" i="12"/>
  <c r="W534" i="12"/>
  <c r="V534" i="12"/>
  <c r="U534" i="12"/>
  <c r="T534" i="12"/>
  <c r="S534" i="12"/>
  <c r="R534" i="12"/>
  <c r="Q534" i="12"/>
  <c r="P534" i="12"/>
  <c r="O534" i="12"/>
  <c r="N534" i="12"/>
  <c r="M534" i="12"/>
  <c r="L534" i="12"/>
  <c r="K534" i="12"/>
  <c r="J534" i="12"/>
  <c r="I534" i="12"/>
  <c r="H534" i="12"/>
  <c r="G534" i="12"/>
  <c r="F534" i="12"/>
  <c r="E534" i="12"/>
  <c r="D534" i="12"/>
  <c r="C534" i="12"/>
  <c r="AC533" i="12"/>
  <c r="AB533" i="12"/>
  <c r="AA533" i="12"/>
  <c r="Z533" i="12"/>
  <c r="Y533" i="12"/>
  <c r="X533" i="12"/>
  <c r="W533" i="12"/>
  <c r="V533" i="12"/>
  <c r="U533" i="12"/>
  <c r="T533" i="12"/>
  <c r="S533" i="12"/>
  <c r="R533" i="12"/>
  <c r="Q533" i="12"/>
  <c r="P533" i="12"/>
  <c r="O533" i="12"/>
  <c r="N533" i="12"/>
  <c r="M533" i="12"/>
  <c r="L533" i="12"/>
  <c r="K533" i="12"/>
  <c r="J533" i="12"/>
  <c r="I533" i="12"/>
  <c r="H533" i="12"/>
  <c r="G533" i="12"/>
  <c r="F533" i="12"/>
  <c r="E533" i="12"/>
  <c r="D533" i="12"/>
  <c r="C533" i="12"/>
  <c r="AC532" i="12"/>
  <c r="AB532" i="12"/>
  <c r="AA532" i="12"/>
  <c r="Z532" i="12"/>
  <c r="Y532" i="12"/>
  <c r="X532" i="12"/>
  <c r="W532" i="12"/>
  <c r="V532" i="12"/>
  <c r="U532" i="12"/>
  <c r="T532" i="12"/>
  <c r="S532" i="12"/>
  <c r="R532" i="12"/>
  <c r="Q532" i="12"/>
  <c r="P532" i="12"/>
  <c r="O532" i="12"/>
  <c r="N532" i="12"/>
  <c r="M532" i="12"/>
  <c r="L532" i="12"/>
  <c r="K532" i="12"/>
  <c r="J532" i="12"/>
  <c r="I532" i="12"/>
  <c r="H532" i="12"/>
  <c r="G532" i="12"/>
  <c r="F532" i="12"/>
  <c r="E532" i="12"/>
  <c r="D532" i="12"/>
  <c r="C532" i="12"/>
  <c r="AC531" i="12"/>
  <c r="AB531" i="12"/>
  <c r="AA531" i="12"/>
  <c r="Z531" i="12"/>
  <c r="Y531" i="12"/>
  <c r="X531" i="12"/>
  <c r="W531" i="12"/>
  <c r="V531" i="12"/>
  <c r="U531" i="12"/>
  <c r="T531" i="12"/>
  <c r="S531" i="12"/>
  <c r="R531" i="12"/>
  <c r="Q531" i="12"/>
  <c r="P531" i="12"/>
  <c r="O531" i="12"/>
  <c r="N531" i="12"/>
  <c r="M531" i="12"/>
  <c r="L531" i="12"/>
  <c r="K531" i="12"/>
  <c r="J531" i="12"/>
  <c r="I531" i="12"/>
  <c r="H531" i="12"/>
  <c r="G531" i="12"/>
  <c r="F531" i="12"/>
  <c r="E531" i="12"/>
  <c r="D531" i="12"/>
  <c r="C531" i="12"/>
  <c r="AC530" i="12"/>
  <c r="AB530" i="12"/>
  <c r="AA530" i="12"/>
  <c r="Z530" i="12"/>
  <c r="Y530" i="12"/>
  <c r="X530" i="12"/>
  <c r="W530" i="12"/>
  <c r="V530" i="12"/>
  <c r="U530" i="12"/>
  <c r="T530" i="12"/>
  <c r="S530" i="12"/>
  <c r="R530" i="12"/>
  <c r="Q530" i="12"/>
  <c r="P530" i="12"/>
  <c r="O530" i="12"/>
  <c r="N530" i="12"/>
  <c r="M530" i="12"/>
  <c r="L530" i="12"/>
  <c r="K530" i="12"/>
  <c r="J530" i="12"/>
  <c r="I530" i="12"/>
  <c r="H530" i="12"/>
  <c r="G530" i="12"/>
  <c r="F530" i="12"/>
  <c r="E530" i="12"/>
  <c r="D530" i="12"/>
  <c r="C530" i="12"/>
  <c r="AC529" i="12"/>
  <c r="AB529" i="12"/>
  <c r="AA529" i="12"/>
  <c r="Z529" i="12"/>
  <c r="Y529" i="12"/>
  <c r="X529" i="12"/>
  <c r="W529" i="12"/>
  <c r="V529" i="12"/>
  <c r="U529" i="12"/>
  <c r="T529" i="12"/>
  <c r="S529" i="12"/>
  <c r="R529" i="12"/>
  <c r="Q529" i="12"/>
  <c r="P529" i="12"/>
  <c r="O529" i="12"/>
  <c r="N529" i="12"/>
  <c r="M529" i="12"/>
  <c r="L529" i="12"/>
  <c r="K529" i="12"/>
  <c r="J529" i="12"/>
  <c r="I529" i="12"/>
  <c r="H529" i="12"/>
  <c r="G529" i="12"/>
  <c r="F529" i="12"/>
  <c r="E529" i="12"/>
  <c r="D529" i="12"/>
  <c r="C529" i="12"/>
  <c r="AC528" i="12"/>
  <c r="AB528" i="12"/>
  <c r="AA528" i="12"/>
  <c r="Z528" i="12"/>
  <c r="Y528" i="12"/>
  <c r="X528" i="12"/>
  <c r="W528" i="12"/>
  <c r="V528" i="12"/>
  <c r="U528" i="12"/>
  <c r="T528" i="12"/>
  <c r="S528" i="12"/>
  <c r="R528" i="12"/>
  <c r="Q528" i="12"/>
  <c r="P528" i="12"/>
  <c r="O528" i="12"/>
  <c r="N528" i="12"/>
  <c r="M528" i="12"/>
  <c r="L528" i="12"/>
  <c r="K528" i="12"/>
  <c r="J528" i="12"/>
  <c r="I528" i="12"/>
  <c r="H528" i="12"/>
  <c r="G528" i="12"/>
  <c r="F528" i="12"/>
  <c r="E528" i="12"/>
  <c r="D528" i="12"/>
  <c r="C528" i="12"/>
  <c r="AC527" i="12"/>
  <c r="AB527" i="12"/>
  <c r="AA527" i="12"/>
  <c r="Z527" i="12"/>
  <c r="Y527" i="12"/>
  <c r="X527" i="12"/>
  <c r="W527" i="12"/>
  <c r="V527" i="12"/>
  <c r="U527" i="12"/>
  <c r="T527" i="12"/>
  <c r="S527" i="12"/>
  <c r="R527" i="12"/>
  <c r="Q527" i="12"/>
  <c r="P527" i="12"/>
  <c r="O527" i="12"/>
  <c r="N527" i="12"/>
  <c r="M527" i="12"/>
  <c r="L527" i="12"/>
  <c r="K527" i="12"/>
  <c r="J527" i="12"/>
  <c r="I527" i="12"/>
  <c r="H527" i="12"/>
  <c r="G527" i="12"/>
  <c r="F527" i="12"/>
  <c r="E527" i="12"/>
  <c r="D527" i="12"/>
  <c r="C527" i="12"/>
  <c r="AC526" i="12"/>
  <c r="AB526" i="12"/>
  <c r="AA526" i="12"/>
  <c r="Z526" i="12"/>
  <c r="Y526" i="12"/>
  <c r="X526" i="12"/>
  <c r="W526" i="12"/>
  <c r="V526" i="12"/>
  <c r="U526" i="12"/>
  <c r="T526" i="12"/>
  <c r="S526" i="12"/>
  <c r="R526" i="12"/>
  <c r="Q526" i="12"/>
  <c r="P526" i="12"/>
  <c r="O526" i="12"/>
  <c r="N526" i="12"/>
  <c r="M526" i="12"/>
  <c r="L526" i="12"/>
  <c r="K526" i="12"/>
  <c r="J526" i="12"/>
  <c r="I526" i="12"/>
  <c r="H526" i="12"/>
  <c r="G526" i="12"/>
  <c r="F526" i="12"/>
  <c r="E526" i="12"/>
  <c r="D526" i="12"/>
  <c r="C526" i="12"/>
  <c r="AC525" i="12"/>
  <c r="AB525" i="12"/>
  <c r="AA525" i="12"/>
  <c r="Z525" i="12"/>
  <c r="Y525" i="12"/>
  <c r="X525" i="12"/>
  <c r="W525" i="12"/>
  <c r="V525" i="12"/>
  <c r="U525" i="12"/>
  <c r="T525" i="12"/>
  <c r="S525" i="12"/>
  <c r="R525" i="12"/>
  <c r="Q525" i="12"/>
  <c r="P525" i="12"/>
  <c r="O525" i="12"/>
  <c r="N525" i="12"/>
  <c r="M525" i="12"/>
  <c r="L525" i="12"/>
  <c r="K525" i="12"/>
  <c r="J525" i="12"/>
  <c r="I525" i="12"/>
  <c r="H525" i="12"/>
  <c r="G525" i="12"/>
  <c r="F525" i="12"/>
  <c r="E525" i="12"/>
  <c r="D525" i="12"/>
  <c r="C525" i="12"/>
  <c r="AC524" i="12"/>
  <c r="AB524" i="12"/>
  <c r="AA524" i="12"/>
  <c r="Z524" i="12"/>
  <c r="Y524" i="12"/>
  <c r="X524" i="12"/>
  <c r="W524" i="12"/>
  <c r="V524" i="12"/>
  <c r="U524" i="12"/>
  <c r="T524" i="12"/>
  <c r="S524" i="12"/>
  <c r="R524" i="12"/>
  <c r="Q524" i="12"/>
  <c r="P524" i="12"/>
  <c r="O524" i="12"/>
  <c r="N524" i="12"/>
  <c r="M524" i="12"/>
  <c r="L524" i="12"/>
  <c r="K524" i="12"/>
  <c r="J524" i="12"/>
  <c r="I524" i="12"/>
  <c r="H524" i="12"/>
  <c r="G524" i="12"/>
  <c r="F524" i="12"/>
  <c r="E524" i="12"/>
  <c r="D524" i="12"/>
  <c r="C524" i="12"/>
  <c r="AC523" i="12"/>
  <c r="AB523" i="12"/>
  <c r="AA523" i="12"/>
  <c r="Z523" i="12"/>
  <c r="Y523" i="12"/>
  <c r="X523" i="12"/>
  <c r="W523" i="12"/>
  <c r="V523" i="12"/>
  <c r="U523" i="12"/>
  <c r="T523" i="12"/>
  <c r="S523" i="12"/>
  <c r="R523" i="12"/>
  <c r="Q523" i="12"/>
  <c r="P523" i="12"/>
  <c r="O523" i="12"/>
  <c r="N523" i="12"/>
  <c r="M523" i="12"/>
  <c r="L523" i="12"/>
  <c r="K523" i="12"/>
  <c r="J523" i="12"/>
  <c r="I523" i="12"/>
  <c r="H523" i="12"/>
  <c r="G523" i="12"/>
  <c r="F523" i="12"/>
  <c r="E523" i="12"/>
  <c r="D523" i="12"/>
  <c r="C523" i="12"/>
  <c r="AC522" i="12"/>
  <c r="AB522" i="12"/>
  <c r="AA522" i="12"/>
  <c r="Z522" i="12"/>
  <c r="Y522" i="12"/>
  <c r="X522" i="12"/>
  <c r="W522" i="12"/>
  <c r="V522" i="12"/>
  <c r="U522" i="12"/>
  <c r="T522" i="12"/>
  <c r="S522" i="12"/>
  <c r="R522" i="12"/>
  <c r="Q522" i="12"/>
  <c r="P522" i="12"/>
  <c r="O522" i="12"/>
  <c r="N522" i="12"/>
  <c r="M522" i="12"/>
  <c r="L522" i="12"/>
  <c r="K522" i="12"/>
  <c r="J522" i="12"/>
  <c r="I522" i="12"/>
  <c r="H522" i="12"/>
  <c r="G522" i="12"/>
  <c r="F522" i="12"/>
  <c r="E522" i="12"/>
  <c r="D522" i="12"/>
  <c r="C522" i="12"/>
  <c r="AC521" i="12"/>
  <c r="AB521" i="12"/>
  <c r="AA521" i="12"/>
  <c r="Z521" i="12"/>
  <c r="Y521" i="12"/>
  <c r="X521" i="12"/>
  <c r="W521" i="12"/>
  <c r="V521" i="12"/>
  <c r="U521" i="12"/>
  <c r="T521" i="12"/>
  <c r="S521" i="12"/>
  <c r="R521" i="12"/>
  <c r="Q521" i="12"/>
  <c r="P521" i="12"/>
  <c r="O521" i="12"/>
  <c r="N521" i="12"/>
  <c r="M521" i="12"/>
  <c r="L521" i="12"/>
  <c r="K521" i="12"/>
  <c r="J521" i="12"/>
  <c r="I521" i="12"/>
  <c r="H521" i="12"/>
  <c r="G521" i="12"/>
  <c r="F521" i="12"/>
  <c r="E521" i="12"/>
  <c r="D521" i="12"/>
  <c r="C521" i="12"/>
  <c r="AC520" i="12"/>
  <c r="AB520" i="12"/>
  <c r="AA520" i="12"/>
  <c r="Z520" i="12"/>
  <c r="Y520" i="12"/>
  <c r="X520" i="12"/>
  <c r="W520" i="12"/>
  <c r="V520" i="12"/>
  <c r="U520" i="12"/>
  <c r="T520" i="12"/>
  <c r="S520" i="12"/>
  <c r="R520" i="12"/>
  <c r="Q520" i="12"/>
  <c r="P520" i="12"/>
  <c r="O520" i="12"/>
  <c r="N520" i="12"/>
  <c r="M520" i="12"/>
  <c r="L520" i="12"/>
  <c r="K520" i="12"/>
  <c r="J520" i="12"/>
  <c r="I520" i="12"/>
  <c r="H520" i="12"/>
  <c r="G520" i="12"/>
  <c r="F520" i="12"/>
  <c r="E520" i="12"/>
  <c r="D520" i="12"/>
  <c r="C520" i="12"/>
  <c r="AC519" i="12"/>
  <c r="AB519" i="12"/>
  <c r="AA519" i="12"/>
  <c r="Z519" i="12"/>
  <c r="Y519" i="12"/>
  <c r="X519" i="12"/>
  <c r="W519" i="12"/>
  <c r="V519" i="12"/>
  <c r="U519" i="12"/>
  <c r="T519" i="12"/>
  <c r="S519" i="12"/>
  <c r="R519" i="12"/>
  <c r="Q519" i="12"/>
  <c r="P519" i="12"/>
  <c r="O519" i="12"/>
  <c r="N519" i="12"/>
  <c r="M519" i="12"/>
  <c r="L519" i="12"/>
  <c r="K519" i="12"/>
  <c r="J519" i="12"/>
  <c r="I519" i="12"/>
  <c r="H519" i="12"/>
  <c r="G519" i="12"/>
  <c r="F519" i="12"/>
  <c r="E519" i="12"/>
  <c r="D519" i="12"/>
  <c r="C519" i="12"/>
  <c r="AC518" i="12"/>
  <c r="AB518" i="12"/>
  <c r="AA518" i="12"/>
  <c r="Z518" i="12"/>
  <c r="Y518" i="12"/>
  <c r="X518" i="12"/>
  <c r="W518" i="12"/>
  <c r="V518" i="12"/>
  <c r="U518" i="12"/>
  <c r="T518" i="12"/>
  <c r="S518" i="12"/>
  <c r="R518" i="12"/>
  <c r="Q518" i="12"/>
  <c r="P518" i="12"/>
  <c r="O518" i="12"/>
  <c r="N518" i="12"/>
  <c r="M518" i="12"/>
  <c r="L518" i="12"/>
  <c r="K518" i="12"/>
  <c r="J518" i="12"/>
  <c r="I518" i="12"/>
  <c r="H518" i="12"/>
  <c r="G518" i="12"/>
  <c r="F518" i="12"/>
  <c r="E518" i="12"/>
  <c r="D518" i="12"/>
  <c r="C518" i="12"/>
  <c r="AC517" i="12"/>
  <c r="AB517" i="12"/>
  <c r="AA517" i="12"/>
  <c r="Z517" i="12"/>
  <c r="Y517" i="12"/>
  <c r="X517" i="12"/>
  <c r="W517" i="12"/>
  <c r="V517" i="12"/>
  <c r="U517" i="12"/>
  <c r="T517" i="12"/>
  <c r="S517" i="12"/>
  <c r="R517" i="12"/>
  <c r="Q517" i="12"/>
  <c r="P517" i="12"/>
  <c r="O517" i="12"/>
  <c r="N517" i="12"/>
  <c r="M517" i="12"/>
  <c r="L517" i="12"/>
  <c r="K517" i="12"/>
  <c r="J517" i="12"/>
  <c r="I517" i="12"/>
  <c r="H517" i="12"/>
  <c r="G517" i="12"/>
  <c r="F517" i="12"/>
  <c r="E517" i="12"/>
  <c r="D517" i="12"/>
  <c r="C517" i="12"/>
  <c r="AC516" i="12"/>
  <c r="AB516" i="12"/>
  <c r="AA516" i="12"/>
  <c r="Z516" i="12"/>
  <c r="Y516" i="12"/>
  <c r="X516" i="12"/>
  <c r="W516" i="12"/>
  <c r="V516" i="12"/>
  <c r="U516" i="12"/>
  <c r="T516" i="12"/>
  <c r="S516" i="12"/>
  <c r="R516" i="12"/>
  <c r="Q516" i="12"/>
  <c r="P516" i="12"/>
  <c r="O516" i="12"/>
  <c r="N516" i="12"/>
  <c r="M516" i="12"/>
  <c r="L516" i="12"/>
  <c r="K516" i="12"/>
  <c r="J516" i="12"/>
  <c r="I516" i="12"/>
  <c r="H516" i="12"/>
  <c r="G516" i="12"/>
  <c r="F516" i="12"/>
  <c r="E516" i="12"/>
  <c r="D516" i="12"/>
  <c r="C516" i="12"/>
  <c r="AC515" i="12"/>
  <c r="AB515" i="12"/>
  <c r="AA515" i="12"/>
  <c r="Z515" i="12"/>
  <c r="Y515" i="12"/>
  <c r="X515" i="12"/>
  <c r="W515" i="12"/>
  <c r="V515" i="12"/>
  <c r="U515" i="12"/>
  <c r="T515" i="12"/>
  <c r="S515" i="12"/>
  <c r="R515" i="12"/>
  <c r="Q515" i="12"/>
  <c r="P515" i="12"/>
  <c r="O515" i="12"/>
  <c r="N515" i="12"/>
  <c r="M515" i="12"/>
  <c r="L515" i="12"/>
  <c r="K515" i="12"/>
  <c r="J515" i="12"/>
  <c r="I515" i="12"/>
  <c r="H515" i="12"/>
  <c r="G515" i="12"/>
  <c r="F515" i="12"/>
  <c r="E515" i="12"/>
  <c r="D515" i="12"/>
  <c r="C515" i="12"/>
  <c r="AC514" i="12"/>
  <c r="AB514" i="12"/>
  <c r="AA514" i="12"/>
  <c r="Z514" i="12"/>
  <c r="Y514" i="12"/>
  <c r="X514" i="12"/>
  <c r="W514" i="12"/>
  <c r="V514" i="12"/>
  <c r="U514" i="12"/>
  <c r="T514" i="12"/>
  <c r="S514" i="12"/>
  <c r="R514" i="12"/>
  <c r="Q514" i="12"/>
  <c r="P514" i="12"/>
  <c r="O514" i="12"/>
  <c r="N514" i="12"/>
  <c r="M514" i="12"/>
  <c r="L514" i="12"/>
  <c r="K514" i="12"/>
  <c r="J514" i="12"/>
  <c r="I514" i="12"/>
  <c r="H514" i="12"/>
  <c r="G514" i="12"/>
  <c r="F514" i="12"/>
  <c r="E514" i="12"/>
  <c r="D514" i="12"/>
  <c r="C514" i="12"/>
  <c r="AC513" i="12"/>
  <c r="AB513" i="12"/>
  <c r="AA513" i="12"/>
  <c r="Z513" i="12"/>
  <c r="Y513" i="12"/>
  <c r="X513" i="12"/>
  <c r="W513" i="12"/>
  <c r="V513" i="12"/>
  <c r="U513" i="12"/>
  <c r="T513" i="12"/>
  <c r="S513" i="12"/>
  <c r="R513" i="12"/>
  <c r="Q513" i="12"/>
  <c r="P513" i="12"/>
  <c r="O513" i="12"/>
  <c r="N513" i="12"/>
  <c r="M513" i="12"/>
  <c r="L513" i="12"/>
  <c r="K513" i="12"/>
  <c r="J513" i="12"/>
  <c r="I513" i="12"/>
  <c r="H513" i="12"/>
  <c r="G513" i="12"/>
  <c r="F513" i="12"/>
  <c r="E513" i="12"/>
  <c r="D513" i="12"/>
  <c r="C513" i="12"/>
  <c r="AC512" i="12"/>
  <c r="AB512" i="12"/>
  <c r="AA512" i="12"/>
  <c r="Z512" i="12"/>
  <c r="Y512" i="12"/>
  <c r="X512" i="12"/>
  <c r="W512" i="12"/>
  <c r="V512" i="12"/>
  <c r="U512" i="12"/>
  <c r="T512" i="12"/>
  <c r="S512" i="12"/>
  <c r="R512" i="12"/>
  <c r="Q512" i="12"/>
  <c r="P512" i="12"/>
  <c r="O512" i="12"/>
  <c r="N512" i="12"/>
  <c r="M512" i="12"/>
  <c r="L512" i="12"/>
  <c r="K512" i="12"/>
  <c r="J512" i="12"/>
  <c r="I512" i="12"/>
  <c r="H512" i="12"/>
  <c r="G512" i="12"/>
  <c r="F512" i="12"/>
  <c r="E512" i="12"/>
  <c r="D512" i="12"/>
  <c r="C512" i="12"/>
  <c r="AC511" i="12"/>
  <c r="AB511" i="12"/>
  <c r="AA511" i="12"/>
  <c r="Z511" i="12"/>
  <c r="Y511" i="12"/>
  <c r="X511" i="12"/>
  <c r="W511" i="12"/>
  <c r="V511" i="12"/>
  <c r="U511" i="12"/>
  <c r="T511" i="12"/>
  <c r="S511" i="12"/>
  <c r="R511" i="12"/>
  <c r="Q511" i="12"/>
  <c r="P511" i="12"/>
  <c r="O511" i="12"/>
  <c r="N511" i="12"/>
  <c r="M511" i="12"/>
  <c r="L511" i="12"/>
  <c r="K511" i="12"/>
  <c r="J511" i="12"/>
  <c r="I511" i="12"/>
  <c r="H511" i="12"/>
  <c r="G511" i="12"/>
  <c r="F511" i="12"/>
  <c r="E511" i="12"/>
  <c r="D511" i="12"/>
  <c r="C511" i="12"/>
  <c r="AC510" i="12"/>
  <c r="AB510" i="12"/>
  <c r="AA510" i="12"/>
  <c r="Z510" i="12"/>
  <c r="Y510" i="12"/>
  <c r="X510" i="12"/>
  <c r="W510" i="12"/>
  <c r="V510" i="12"/>
  <c r="U510" i="12"/>
  <c r="T510" i="12"/>
  <c r="S510" i="12"/>
  <c r="R510" i="12"/>
  <c r="Q510" i="12"/>
  <c r="P510" i="12"/>
  <c r="O510" i="12"/>
  <c r="N510" i="12"/>
  <c r="M510" i="12"/>
  <c r="L510" i="12"/>
  <c r="K510" i="12"/>
  <c r="J510" i="12"/>
  <c r="I510" i="12"/>
  <c r="H510" i="12"/>
  <c r="G510" i="12"/>
  <c r="F510" i="12"/>
  <c r="E510" i="12"/>
  <c r="D510" i="12"/>
  <c r="C510" i="12"/>
  <c r="AC509" i="12"/>
  <c r="AB509" i="12"/>
  <c r="AA509" i="12"/>
  <c r="Z509" i="12"/>
  <c r="Y509" i="12"/>
  <c r="X509" i="12"/>
  <c r="W509" i="12"/>
  <c r="V509" i="12"/>
  <c r="U509" i="12"/>
  <c r="T509" i="12"/>
  <c r="S509" i="12"/>
  <c r="R509" i="12"/>
  <c r="Q509" i="12"/>
  <c r="P509" i="12"/>
  <c r="O509" i="12"/>
  <c r="N509" i="12"/>
  <c r="M509" i="12"/>
  <c r="L509" i="12"/>
  <c r="K509" i="12"/>
  <c r="J509" i="12"/>
  <c r="I509" i="12"/>
  <c r="H509" i="12"/>
  <c r="G509" i="12"/>
  <c r="F509" i="12"/>
  <c r="E509" i="12"/>
  <c r="D509" i="12"/>
  <c r="C509" i="12"/>
  <c r="AC508" i="12"/>
  <c r="AB508" i="12"/>
  <c r="AA508" i="12"/>
  <c r="Z508" i="12"/>
  <c r="Y508" i="12"/>
  <c r="X508" i="12"/>
  <c r="W508" i="12"/>
  <c r="V508" i="12"/>
  <c r="U508" i="12"/>
  <c r="T508" i="12"/>
  <c r="S508" i="12"/>
  <c r="R508" i="12"/>
  <c r="Q508" i="12"/>
  <c r="P508" i="12"/>
  <c r="O508" i="12"/>
  <c r="N508" i="12"/>
  <c r="M508" i="12"/>
  <c r="L508" i="12"/>
  <c r="K508" i="12"/>
  <c r="J508" i="12"/>
  <c r="I508" i="12"/>
  <c r="H508" i="12"/>
  <c r="G508" i="12"/>
  <c r="F508" i="12"/>
  <c r="E508" i="12"/>
  <c r="D508" i="12"/>
  <c r="C508" i="12"/>
  <c r="AC507" i="12"/>
  <c r="AB507" i="12"/>
  <c r="AA507" i="12"/>
  <c r="Z507" i="12"/>
  <c r="Y507" i="12"/>
  <c r="X507" i="12"/>
  <c r="W507" i="12"/>
  <c r="V507" i="12"/>
  <c r="U507" i="12"/>
  <c r="T507" i="12"/>
  <c r="S507" i="12"/>
  <c r="R507" i="12"/>
  <c r="Q507" i="12"/>
  <c r="P507" i="12"/>
  <c r="O507" i="12"/>
  <c r="N507" i="12"/>
  <c r="M507" i="12"/>
  <c r="L507" i="12"/>
  <c r="K507" i="12"/>
  <c r="J507" i="12"/>
  <c r="I507" i="12"/>
  <c r="H507" i="12"/>
  <c r="G507" i="12"/>
  <c r="F507" i="12"/>
  <c r="E507" i="12"/>
  <c r="D507" i="12"/>
  <c r="C507" i="12"/>
  <c r="AC506" i="12"/>
  <c r="AB506" i="12"/>
  <c r="AA506" i="12"/>
  <c r="Z506" i="12"/>
  <c r="Y506" i="12"/>
  <c r="X506" i="12"/>
  <c r="W506" i="12"/>
  <c r="V506" i="12"/>
  <c r="U506" i="12"/>
  <c r="T506" i="12"/>
  <c r="S506" i="12"/>
  <c r="R506" i="12"/>
  <c r="Q506" i="12"/>
  <c r="P506" i="12"/>
  <c r="O506" i="12"/>
  <c r="N506" i="12"/>
  <c r="M506" i="12"/>
  <c r="L506" i="12"/>
  <c r="K506" i="12"/>
  <c r="J506" i="12"/>
  <c r="I506" i="12"/>
  <c r="H506" i="12"/>
  <c r="G506" i="12"/>
  <c r="F506" i="12"/>
  <c r="E506" i="12"/>
  <c r="D506" i="12"/>
  <c r="C506" i="12"/>
  <c r="AC505" i="12"/>
  <c r="AB505" i="12"/>
  <c r="AA505" i="12"/>
  <c r="Z505" i="12"/>
  <c r="Y505" i="12"/>
  <c r="X505" i="12"/>
  <c r="W505" i="12"/>
  <c r="V505" i="12"/>
  <c r="U505" i="12"/>
  <c r="T505" i="12"/>
  <c r="S505" i="12"/>
  <c r="R505" i="12"/>
  <c r="Q505" i="12"/>
  <c r="P505" i="12"/>
  <c r="O505" i="12"/>
  <c r="N505" i="12"/>
  <c r="M505" i="12"/>
  <c r="L505" i="12"/>
  <c r="K505" i="12"/>
  <c r="J505" i="12"/>
  <c r="I505" i="12"/>
  <c r="H505" i="12"/>
  <c r="G505" i="12"/>
  <c r="F505" i="12"/>
  <c r="E505" i="12"/>
  <c r="D505" i="12"/>
  <c r="C505" i="12"/>
  <c r="AC504" i="12"/>
  <c r="AB504" i="12"/>
  <c r="AA504" i="12"/>
  <c r="Z504" i="12"/>
  <c r="Y504" i="12"/>
  <c r="X504" i="12"/>
  <c r="W504" i="12"/>
  <c r="V504" i="12"/>
  <c r="U504" i="12"/>
  <c r="T504" i="12"/>
  <c r="S504" i="12"/>
  <c r="R504" i="12"/>
  <c r="Q504" i="12"/>
  <c r="P504" i="12"/>
  <c r="O504" i="12"/>
  <c r="N504" i="12"/>
  <c r="M504" i="12"/>
  <c r="L504" i="12"/>
  <c r="K504" i="12"/>
  <c r="J504" i="12"/>
  <c r="I504" i="12"/>
  <c r="H504" i="12"/>
  <c r="G504" i="12"/>
  <c r="F504" i="12"/>
  <c r="E504" i="12"/>
  <c r="D504" i="12"/>
  <c r="C504" i="12"/>
  <c r="AC503" i="12"/>
  <c r="AB503" i="12"/>
  <c r="AA503" i="12"/>
  <c r="Z503" i="12"/>
  <c r="Y503" i="12"/>
  <c r="X503" i="12"/>
  <c r="W503" i="12"/>
  <c r="V503" i="12"/>
  <c r="U503" i="12"/>
  <c r="T503" i="12"/>
  <c r="S503" i="12"/>
  <c r="R503" i="12"/>
  <c r="Q503" i="12"/>
  <c r="P503" i="12"/>
  <c r="O503" i="12"/>
  <c r="N503" i="12"/>
  <c r="M503" i="12"/>
  <c r="L503" i="12"/>
  <c r="K503" i="12"/>
  <c r="J503" i="12"/>
  <c r="I503" i="12"/>
  <c r="H503" i="12"/>
  <c r="G503" i="12"/>
  <c r="F503" i="12"/>
  <c r="E503" i="12"/>
  <c r="D503" i="12"/>
  <c r="C503" i="12"/>
  <c r="AC502" i="12"/>
  <c r="AB502" i="12"/>
  <c r="AA502" i="12"/>
  <c r="Z502" i="12"/>
  <c r="Y502" i="12"/>
  <c r="X502" i="12"/>
  <c r="W502" i="12"/>
  <c r="V502" i="12"/>
  <c r="U502" i="12"/>
  <c r="T502" i="12"/>
  <c r="S502" i="12"/>
  <c r="R502" i="12"/>
  <c r="Q502" i="12"/>
  <c r="P502" i="12"/>
  <c r="O502" i="12"/>
  <c r="N502" i="12"/>
  <c r="M502" i="12"/>
  <c r="L502" i="12"/>
  <c r="K502" i="12"/>
  <c r="J502" i="12"/>
  <c r="I502" i="12"/>
  <c r="H502" i="12"/>
  <c r="G502" i="12"/>
  <c r="F502" i="12"/>
  <c r="E502" i="12"/>
  <c r="D502" i="12"/>
  <c r="C502" i="12"/>
  <c r="AC501" i="12"/>
  <c r="AB501" i="12"/>
  <c r="AA501" i="12"/>
  <c r="Z501" i="12"/>
  <c r="Y501" i="12"/>
  <c r="X501" i="12"/>
  <c r="W501" i="12"/>
  <c r="V501" i="12"/>
  <c r="U501" i="12"/>
  <c r="T501" i="12"/>
  <c r="S501" i="12"/>
  <c r="R501" i="12"/>
  <c r="Q501" i="12"/>
  <c r="P501" i="12"/>
  <c r="O501" i="12"/>
  <c r="N501" i="12"/>
  <c r="M501" i="12"/>
  <c r="L501" i="12"/>
  <c r="K501" i="12"/>
  <c r="J501" i="12"/>
  <c r="I501" i="12"/>
  <c r="H501" i="12"/>
  <c r="G501" i="12"/>
  <c r="F501" i="12"/>
  <c r="E501" i="12"/>
  <c r="D501" i="12"/>
  <c r="C501" i="12"/>
  <c r="AC500" i="12"/>
  <c r="AB500" i="12"/>
  <c r="AA500" i="12"/>
  <c r="Z500" i="12"/>
  <c r="Y500" i="12"/>
  <c r="X500" i="12"/>
  <c r="W500" i="12"/>
  <c r="V500" i="12"/>
  <c r="U500" i="12"/>
  <c r="T500" i="12"/>
  <c r="S500" i="12"/>
  <c r="R500" i="12"/>
  <c r="Q500" i="12"/>
  <c r="P500" i="12"/>
  <c r="O500" i="12"/>
  <c r="N500" i="12"/>
  <c r="M500" i="12"/>
  <c r="L500" i="12"/>
  <c r="K500" i="12"/>
  <c r="J500" i="12"/>
  <c r="I500" i="12"/>
  <c r="H500" i="12"/>
  <c r="G500" i="12"/>
  <c r="F500" i="12"/>
  <c r="E500" i="12"/>
  <c r="D500" i="12"/>
  <c r="C500" i="12"/>
  <c r="AC499" i="12"/>
  <c r="AB499" i="12"/>
  <c r="AA499" i="12"/>
  <c r="Z499" i="12"/>
  <c r="Y499" i="12"/>
  <c r="X499" i="12"/>
  <c r="W499" i="12"/>
  <c r="V499" i="12"/>
  <c r="U499" i="12"/>
  <c r="T499" i="12"/>
  <c r="S499" i="12"/>
  <c r="R499" i="12"/>
  <c r="Q499" i="12"/>
  <c r="P499" i="12"/>
  <c r="O499" i="12"/>
  <c r="N499" i="12"/>
  <c r="M499" i="12"/>
  <c r="L499" i="12"/>
  <c r="K499" i="12"/>
  <c r="J499" i="12"/>
  <c r="I499" i="12"/>
  <c r="H499" i="12"/>
  <c r="G499" i="12"/>
  <c r="F499" i="12"/>
  <c r="E499" i="12"/>
  <c r="D499" i="12"/>
  <c r="C499" i="12"/>
  <c r="AC498" i="12"/>
  <c r="AB498" i="12"/>
  <c r="AA498" i="12"/>
  <c r="Z498" i="12"/>
  <c r="Y498" i="12"/>
  <c r="X498" i="12"/>
  <c r="W498" i="12"/>
  <c r="V498" i="12"/>
  <c r="U498" i="12"/>
  <c r="T498" i="12"/>
  <c r="S498" i="12"/>
  <c r="R498" i="12"/>
  <c r="Q498" i="12"/>
  <c r="P498" i="12"/>
  <c r="O498" i="12"/>
  <c r="N498" i="12"/>
  <c r="M498" i="12"/>
  <c r="L498" i="12"/>
  <c r="K498" i="12"/>
  <c r="J498" i="12"/>
  <c r="I498" i="12"/>
  <c r="H498" i="12"/>
  <c r="G498" i="12"/>
  <c r="F498" i="12"/>
  <c r="E498" i="12"/>
  <c r="D498" i="12"/>
  <c r="C498" i="12"/>
  <c r="AC497" i="12"/>
  <c r="AB497" i="12"/>
  <c r="AA497" i="12"/>
  <c r="Z497" i="12"/>
  <c r="Y497" i="12"/>
  <c r="X497" i="12"/>
  <c r="W497" i="12"/>
  <c r="V497" i="12"/>
  <c r="U497" i="12"/>
  <c r="T497" i="12"/>
  <c r="S497" i="12"/>
  <c r="R497" i="12"/>
  <c r="Q497" i="12"/>
  <c r="P497" i="12"/>
  <c r="O497" i="12"/>
  <c r="N497" i="12"/>
  <c r="M497" i="12"/>
  <c r="L497" i="12"/>
  <c r="K497" i="12"/>
  <c r="J497" i="12"/>
  <c r="I497" i="12"/>
  <c r="H497" i="12"/>
  <c r="G497" i="12"/>
  <c r="F497" i="12"/>
  <c r="E497" i="12"/>
  <c r="D497" i="12"/>
  <c r="C497" i="12"/>
  <c r="AC496" i="12"/>
  <c r="AB496" i="12"/>
  <c r="AA496" i="12"/>
  <c r="Z496" i="12"/>
  <c r="Y496" i="12"/>
  <c r="X496" i="12"/>
  <c r="W496" i="12"/>
  <c r="V496" i="12"/>
  <c r="U496" i="12"/>
  <c r="T496" i="12"/>
  <c r="S496" i="12"/>
  <c r="R496" i="12"/>
  <c r="Q496" i="12"/>
  <c r="P496" i="12"/>
  <c r="O496" i="12"/>
  <c r="N496" i="12"/>
  <c r="M496" i="12"/>
  <c r="L496" i="12"/>
  <c r="K496" i="12"/>
  <c r="J496" i="12"/>
  <c r="I496" i="12"/>
  <c r="H496" i="12"/>
  <c r="G496" i="12"/>
  <c r="F496" i="12"/>
  <c r="E496" i="12"/>
  <c r="D496" i="12"/>
  <c r="C496" i="12"/>
  <c r="AC495" i="12"/>
  <c r="AB495" i="12"/>
  <c r="AA495" i="12"/>
  <c r="Z495" i="12"/>
  <c r="Y495" i="12"/>
  <c r="X495" i="12"/>
  <c r="W495" i="12"/>
  <c r="V495" i="12"/>
  <c r="U495" i="12"/>
  <c r="T495" i="12"/>
  <c r="S495" i="12"/>
  <c r="R495" i="12"/>
  <c r="Q495" i="12"/>
  <c r="P495" i="12"/>
  <c r="O495" i="12"/>
  <c r="N495" i="12"/>
  <c r="M495" i="12"/>
  <c r="L495" i="12"/>
  <c r="K495" i="12"/>
  <c r="J495" i="12"/>
  <c r="I495" i="12"/>
  <c r="H495" i="12"/>
  <c r="G495" i="12"/>
  <c r="F495" i="12"/>
  <c r="E495" i="12"/>
  <c r="D495" i="12"/>
  <c r="C495" i="12"/>
  <c r="AC494" i="12"/>
  <c r="AB494" i="12"/>
  <c r="AA494" i="12"/>
  <c r="Z494" i="12"/>
  <c r="Y494" i="12"/>
  <c r="X494" i="12"/>
  <c r="W494" i="12"/>
  <c r="V494" i="12"/>
  <c r="U494" i="12"/>
  <c r="T494" i="12"/>
  <c r="S494" i="12"/>
  <c r="R494" i="12"/>
  <c r="Q494" i="12"/>
  <c r="P494" i="12"/>
  <c r="O494" i="12"/>
  <c r="N494" i="12"/>
  <c r="M494" i="12"/>
  <c r="L494" i="12"/>
  <c r="K494" i="12"/>
  <c r="J494" i="12"/>
  <c r="I494" i="12"/>
  <c r="H494" i="12"/>
  <c r="G494" i="12"/>
  <c r="F494" i="12"/>
  <c r="E494" i="12"/>
  <c r="D494" i="12"/>
  <c r="C494" i="12"/>
  <c r="AC493" i="12"/>
  <c r="AB493" i="12"/>
  <c r="AA493" i="12"/>
  <c r="Z493" i="12"/>
  <c r="Y493" i="12"/>
  <c r="X493" i="12"/>
  <c r="W493" i="12"/>
  <c r="V493" i="12"/>
  <c r="U493" i="12"/>
  <c r="T493" i="12"/>
  <c r="S493" i="12"/>
  <c r="R493" i="12"/>
  <c r="Q493" i="12"/>
  <c r="P493" i="12"/>
  <c r="O493" i="12"/>
  <c r="N493" i="12"/>
  <c r="M493" i="12"/>
  <c r="L493" i="12"/>
  <c r="K493" i="12"/>
  <c r="J493" i="12"/>
  <c r="I493" i="12"/>
  <c r="H493" i="12"/>
  <c r="G493" i="12"/>
  <c r="F493" i="12"/>
  <c r="E493" i="12"/>
  <c r="D493" i="12"/>
  <c r="C493" i="12"/>
  <c r="AC492" i="12"/>
  <c r="AB492" i="12"/>
  <c r="AA492" i="12"/>
  <c r="Z492" i="12"/>
  <c r="Y492" i="12"/>
  <c r="X492" i="12"/>
  <c r="W492" i="12"/>
  <c r="V492" i="12"/>
  <c r="U492" i="12"/>
  <c r="T492" i="12"/>
  <c r="S492" i="12"/>
  <c r="R492" i="12"/>
  <c r="Q492" i="12"/>
  <c r="P492" i="12"/>
  <c r="O492" i="12"/>
  <c r="N492" i="12"/>
  <c r="M492" i="12"/>
  <c r="L492" i="12"/>
  <c r="K492" i="12"/>
  <c r="J492" i="12"/>
  <c r="I492" i="12"/>
  <c r="H492" i="12"/>
  <c r="G492" i="12"/>
  <c r="F492" i="12"/>
  <c r="E492" i="12"/>
  <c r="D492" i="12"/>
  <c r="C492" i="12"/>
  <c r="AC491" i="12"/>
  <c r="AB491" i="12"/>
  <c r="AA491" i="12"/>
  <c r="Z491" i="12"/>
  <c r="Y491" i="12"/>
  <c r="X491" i="12"/>
  <c r="W491" i="12"/>
  <c r="V491" i="12"/>
  <c r="U491" i="12"/>
  <c r="T491" i="12"/>
  <c r="S491" i="12"/>
  <c r="R491" i="12"/>
  <c r="Q491" i="12"/>
  <c r="P491" i="12"/>
  <c r="O491" i="12"/>
  <c r="N491" i="12"/>
  <c r="M491" i="12"/>
  <c r="L491" i="12"/>
  <c r="K491" i="12"/>
  <c r="J491" i="12"/>
  <c r="I491" i="12"/>
  <c r="H491" i="12"/>
  <c r="G491" i="12"/>
  <c r="F491" i="12"/>
  <c r="E491" i="12"/>
  <c r="D491" i="12"/>
  <c r="C491" i="12"/>
  <c r="AC490" i="12"/>
  <c r="AB490" i="12"/>
  <c r="AA490" i="12"/>
  <c r="Z490" i="12"/>
  <c r="Y490" i="12"/>
  <c r="X490" i="12"/>
  <c r="W490" i="12"/>
  <c r="V490" i="12"/>
  <c r="U490" i="12"/>
  <c r="T490" i="12"/>
  <c r="S490" i="12"/>
  <c r="R490" i="12"/>
  <c r="Q490" i="12"/>
  <c r="P490" i="12"/>
  <c r="O490" i="12"/>
  <c r="N490" i="12"/>
  <c r="M490" i="12"/>
  <c r="L490" i="12"/>
  <c r="K490" i="12"/>
  <c r="J490" i="12"/>
  <c r="I490" i="12"/>
  <c r="H490" i="12"/>
  <c r="G490" i="12"/>
  <c r="F490" i="12"/>
  <c r="E490" i="12"/>
  <c r="D490" i="12"/>
  <c r="C490" i="12"/>
  <c r="AC489" i="12"/>
  <c r="AB489" i="12"/>
  <c r="AA489" i="12"/>
  <c r="Z489" i="12"/>
  <c r="Y489" i="12"/>
  <c r="X489" i="12"/>
  <c r="W489" i="12"/>
  <c r="V489" i="12"/>
  <c r="U489" i="12"/>
  <c r="T489" i="12"/>
  <c r="S489" i="12"/>
  <c r="R489" i="12"/>
  <c r="Q489" i="12"/>
  <c r="P489" i="12"/>
  <c r="O489" i="12"/>
  <c r="N489" i="12"/>
  <c r="M489" i="12"/>
  <c r="L489" i="12"/>
  <c r="K489" i="12"/>
  <c r="J489" i="12"/>
  <c r="I489" i="12"/>
  <c r="H489" i="12"/>
  <c r="G489" i="12"/>
  <c r="F489" i="12"/>
  <c r="E489" i="12"/>
  <c r="D489" i="12"/>
  <c r="C489" i="12"/>
  <c r="AC488" i="12"/>
  <c r="AB488" i="12"/>
  <c r="AA488" i="12"/>
  <c r="Z488" i="12"/>
  <c r="Y488" i="12"/>
  <c r="X488" i="12"/>
  <c r="W488" i="12"/>
  <c r="V488" i="12"/>
  <c r="U488" i="12"/>
  <c r="T488" i="12"/>
  <c r="S488" i="12"/>
  <c r="R488" i="12"/>
  <c r="Q488" i="12"/>
  <c r="P488" i="12"/>
  <c r="O488" i="12"/>
  <c r="N488" i="12"/>
  <c r="M488" i="12"/>
  <c r="L488" i="12"/>
  <c r="K488" i="12"/>
  <c r="J488" i="12"/>
  <c r="I488" i="12"/>
  <c r="H488" i="12"/>
  <c r="G488" i="12"/>
  <c r="F488" i="12"/>
  <c r="E488" i="12"/>
  <c r="D488" i="12"/>
  <c r="C488" i="12"/>
  <c r="AC487" i="12"/>
  <c r="AB487" i="12"/>
  <c r="AA487" i="12"/>
  <c r="Z487" i="12"/>
  <c r="Y487" i="12"/>
  <c r="X487" i="12"/>
  <c r="W487" i="12"/>
  <c r="V487" i="12"/>
  <c r="U487" i="12"/>
  <c r="T487" i="12"/>
  <c r="S487" i="12"/>
  <c r="R487" i="12"/>
  <c r="Q487" i="12"/>
  <c r="P487" i="12"/>
  <c r="O487" i="12"/>
  <c r="N487" i="12"/>
  <c r="M487" i="12"/>
  <c r="L487" i="12"/>
  <c r="K487" i="12"/>
  <c r="J487" i="12"/>
  <c r="I487" i="12"/>
  <c r="H487" i="12"/>
  <c r="G487" i="12"/>
  <c r="F487" i="12"/>
  <c r="E487" i="12"/>
  <c r="D487" i="12"/>
  <c r="C487" i="12"/>
  <c r="AC486" i="12"/>
  <c r="AB486" i="12"/>
  <c r="AA486" i="12"/>
  <c r="Z486" i="12"/>
  <c r="Y486" i="12"/>
  <c r="X486" i="12"/>
  <c r="W486" i="12"/>
  <c r="V486" i="12"/>
  <c r="U486" i="12"/>
  <c r="T486" i="12"/>
  <c r="S486" i="12"/>
  <c r="R486" i="12"/>
  <c r="Q486" i="12"/>
  <c r="P486" i="12"/>
  <c r="O486" i="12"/>
  <c r="N486" i="12"/>
  <c r="M486" i="12"/>
  <c r="L486" i="12"/>
  <c r="K486" i="12"/>
  <c r="J486" i="12"/>
  <c r="I486" i="12"/>
  <c r="H486" i="12"/>
  <c r="G486" i="12"/>
  <c r="F486" i="12"/>
  <c r="E486" i="12"/>
  <c r="D486" i="12"/>
  <c r="C486" i="12"/>
  <c r="AC485" i="12"/>
  <c r="AB485" i="12"/>
  <c r="AA485" i="12"/>
  <c r="Z485" i="12"/>
  <c r="Y485" i="12"/>
  <c r="X485" i="12"/>
  <c r="W485" i="12"/>
  <c r="V485" i="12"/>
  <c r="U485" i="12"/>
  <c r="T485" i="12"/>
  <c r="S485" i="12"/>
  <c r="R485" i="12"/>
  <c r="Q485" i="12"/>
  <c r="P485" i="12"/>
  <c r="O485" i="12"/>
  <c r="N485" i="12"/>
  <c r="M485" i="12"/>
  <c r="L485" i="12"/>
  <c r="K485" i="12"/>
  <c r="J485" i="12"/>
  <c r="I485" i="12"/>
  <c r="H485" i="12"/>
  <c r="G485" i="12"/>
  <c r="F485" i="12"/>
  <c r="E485" i="12"/>
  <c r="D485" i="12"/>
  <c r="C485" i="12"/>
  <c r="AC484" i="12"/>
  <c r="AB484" i="12"/>
  <c r="AA484" i="12"/>
  <c r="Z484" i="12"/>
  <c r="Y484" i="12"/>
  <c r="X484" i="12"/>
  <c r="W484" i="12"/>
  <c r="V484" i="12"/>
  <c r="U484" i="12"/>
  <c r="T484" i="12"/>
  <c r="S484" i="12"/>
  <c r="R484" i="12"/>
  <c r="Q484" i="12"/>
  <c r="P484" i="12"/>
  <c r="O484" i="12"/>
  <c r="N484" i="12"/>
  <c r="M484" i="12"/>
  <c r="L484" i="12"/>
  <c r="K484" i="12"/>
  <c r="J484" i="12"/>
  <c r="I484" i="12"/>
  <c r="H484" i="12"/>
  <c r="G484" i="12"/>
  <c r="F484" i="12"/>
  <c r="E484" i="12"/>
  <c r="D484" i="12"/>
  <c r="C484" i="12"/>
  <c r="AC483" i="12"/>
  <c r="AB483" i="12"/>
  <c r="AA483" i="12"/>
  <c r="Z483" i="12"/>
  <c r="Y483" i="12"/>
  <c r="X483" i="12"/>
  <c r="W483" i="12"/>
  <c r="V483" i="12"/>
  <c r="U483" i="12"/>
  <c r="T483" i="12"/>
  <c r="S483" i="12"/>
  <c r="R483" i="12"/>
  <c r="Q483" i="12"/>
  <c r="P483" i="12"/>
  <c r="O483" i="12"/>
  <c r="N483" i="12"/>
  <c r="M483" i="12"/>
  <c r="L483" i="12"/>
  <c r="K483" i="12"/>
  <c r="J483" i="12"/>
  <c r="I483" i="12"/>
  <c r="H483" i="12"/>
  <c r="G483" i="12"/>
  <c r="F483" i="12"/>
  <c r="E483" i="12"/>
  <c r="D483" i="12"/>
  <c r="C483" i="12"/>
  <c r="AC482" i="12"/>
  <c r="AB482" i="12"/>
  <c r="AA482" i="12"/>
  <c r="Z482" i="12"/>
  <c r="Y482" i="12"/>
  <c r="X482" i="12"/>
  <c r="W482" i="12"/>
  <c r="V482" i="12"/>
  <c r="U482" i="12"/>
  <c r="T482" i="12"/>
  <c r="S482" i="12"/>
  <c r="R482" i="12"/>
  <c r="Q482" i="12"/>
  <c r="P482" i="12"/>
  <c r="O482" i="12"/>
  <c r="N482" i="12"/>
  <c r="M482" i="12"/>
  <c r="L482" i="12"/>
  <c r="K482" i="12"/>
  <c r="J482" i="12"/>
  <c r="I482" i="12"/>
  <c r="H482" i="12"/>
  <c r="G482" i="12"/>
  <c r="F482" i="12"/>
  <c r="E482" i="12"/>
  <c r="D482" i="12"/>
  <c r="C482" i="12"/>
  <c r="AC481" i="12"/>
  <c r="AB481" i="12"/>
  <c r="AA481" i="12"/>
  <c r="Z481" i="12"/>
  <c r="Y481" i="12"/>
  <c r="X481" i="12"/>
  <c r="W481" i="12"/>
  <c r="V481" i="12"/>
  <c r="U481" i="12"/>
  <c r="T481" i="12"/>
  <c r="S481" i="12"/>
  <c r="R481" i="12"/>
  <c r="Q481" i="12"/>
  <c r="P481" i="12"/>
  <c r="O481" i="12"/>
  <c r="N481" i="12"/>
  <c r="M481" i="12"/>
  <c r="L481" i="12"/>
  <c r="K481" i="12"/>
  <c r="J481" i="12"/>
  <c r="I481" i="12"/>
  <c r="H481" i="12"/>
  <c r="G481" i="12"/>
  <c r="F481" i="12"/>
  <c r="E481" i="12"/>
  <c r="D481" i="12"/>
  <c r="C481" i="12"/>
  <c r="AC480" i="12"/>
  <c r="AB480" i="12"/>
  <c r="AA480" i="12"/>
  <c r="Z480" i="12"/>
  <c r="Y480" i="12"/>
  <c r="X480" i="12"/>
  <c r="W480" i="12"/>
  <c r="V480" i="12"/>
  <c r="U480" i="12"/>
  <c r="T480" i="12"/>
  <c r="S480" i="12"/>
  <c r="R480" i="12"/>
  <c r="Q480" i="12"/>
  <c r="P480" i="12"/>
  <c r="O480" i="12"/>
  <c r="N480" i="12"/>
  <c r="M480" i="12"/>
  <c r="L480" i="12"/>
  <c r="K480" i="12"/>
  <c r="J480" i="12"/>
  <c r="I480" i="12"/>
  <c r="H480" i="12"/>
  <c r="G480" i="12"/>
  <c r="F480" i="12"/>
  <c r="E480" i="12"/>
  <c r="D480" i="12"/>
  <c r="C480" i="12"/>
  <c r="AC479" i="12"/>
  <c r="AB479" i="12"/>
  <c r="AA479" i="12"/>
  <c r="Z479" i="12"/>
  <c r="Y479" i="12"/>
  <c r="X479" i="12"/>
  <c r="W479" i="12"/>
  <c r="V479" i="12"/>
  <c r="U479" i="12"/>
  <c r="T479" i="12"/>
  <c r="S479" i="12"/>
  <c r="R479" i="12"/>
  <c r="Q479" i="12"/>
  <c r="P479" i="12"/>
  <c r="O479" i="12"/>
  <c r="N479" i="12"/>
  <c r="M479" i="12"/>
  <c r="L479" i="12"/>
  <c r="K479" i="12"/>
  <c r="J479" i="12"/>
  <c r="I479" i="12"/>
  <c r="H479" i="12"/>
  <c r="G479" i="12"/>
  <c r="F479" i="12"/>
  <c r="E479" i="12"/>
  <c r="D479" i="12"/>
  <c r="C479" i="12"/>
  <c r="AC478" i="12"/>
  <c r="AB478" i="12"/>
  <c r="AA478" i="12"/>
  <c r="Z478" i="12"/>
  <c r="Y478" i="12"/>
  <c r="X478" i="12"/>
  <c r="W478" i="12"/>
  <c r="V478" i="12"/>
  <c r="U478" i="12"/>
  <c r="T478" i="12"/>
  <c r="S478" i="12"/>
  <c r="R478" i="12"/>
  <c r="Q478" i="12"/>
  <c r="P478" i="12"/>
  <c r="O478" i="12"/>
  <c r="N478" i="12"/>
  <c r="M478" i="12"/>
  <c r="L478" i="12"/>
  <c r="K478" i="12"/>
  <c r="J478" i="12"/>
  <c r="I478" i="12"/>
  <c r="H478" i="12"/>
  <c r="G478" i="12"/>
  <c r="F478" i="12"/>
  <c r="E478" i="12"/>
  <c r="D478" i="12"/>
  <c r="C478" i="12"/>
  <c r="AC477" i="12"/>
  <c r="AB477" i="12"/>
  <c r="AA477" i="12"/>
  <c r="Z477" i="12"/>
  <c r="Y477" i="12"/>
  <c r="X477" i="12"/>
  <c r="W477" i="12"/>
  <c r="V477" i="12"/>
  <c r="U477" i="12"/>
  <c r="T477" i="12"/>
  <c r="S477" i="12"/>
  <c r="R477" i="12"/>
  <c r="Q477" i="12"/>
  <c r="P477" i="12"/>
  <c r="O477" i="12"/>
  <c r="N477" i="12"/>
  <c r="M477" i="12"/>
  <c r="L477" i="12"/>
  <c r="K477" i="12"/>
  <c r="J477" i="12"/>
  <c r="I477" i="12"/>
  <c r="H477" i="12"/>
  <c r="G477" i="12"/>
  <c r="F477" i="12"/>
  <c r="E477" i="12"/>
  <c r="D477" i="12"/>
  <c r="C477" i="12"/>
  <c r="AC476" i="12"/>
  <c r="AB476" i="12"/>
  <c r="AA476" i="12"/>
  <c r="Z476" i="12"/>
  <c r="Y476" i="12"/>
  <c r="X476" i="12"/>
  <c r="W476" i="12"/>
  <c r="V476" i="12"/>
  <c r="U476" i="12"/>
  <c r="T476" i="12"/>
  <c r="S476" i="12"/>
  <c r="R476" i="12"/>
  <c r="Q476" i="12"/>
  <c r="P476" i="12"/>
  <c r="O476" i="12"/>
  <c r="N476" i="12"/>
  <c r="M476" i="12"/>
  <c r="L476" i="12"/>
  <c r="K476" i="12"/>
  <c r="J476" i="12"/>
  <c r="I476" i="12"/>
  <c r="H476" i="12"/>
  <c r="G476" i="12"/>
  <c r="F476" i="12"/>
  <c r="E476" i="12"/>
  <c r="D476" i="12"/>
  <c r="C476" i="12"/>
  <c r="AC475" i="12"/>
  <c r="AB475" i="12"/>
  <c r="AA475" i="12"/>
  <c r="Z475" i="12"/>
  <c r="Y475" i="12"/>
  <c r="X475" i="12"/>
  <c r="W475" i="12"/>
  <c r="V475" i="12"/>
  <c r="U475" i="12"/>
  <c r="T475" i="12"/>
  <c r="S475" i="12"/>
  <c r="R475" i="12"/>
  <c r="Q475" i="12"/>
  <c r="P475" i="12"/>
  <c r="O475" i="12"/>
  <c r="N475" i="12"/>
  <c r="M475" i="12"/>
  <c r="L475" i="12"/>
  <c r="K475" i="12"/>
  <c r="J475" i="12"/>
  <c r="I475" i="12"/>
  <c r="H475" i="12"/>
  <c r="G475" i="12"/>
  <c r="F475" i="12"/>
  <c r="E475" i="12"/>
  <c r="D475" i="12"/>
  <c r="C475" i="12"/>
  <c r="AC474" i="12"/>
  <c r="AB474" i="12"/>
  <c r="AA474" i="12"/>
  <c r="Z474" i="12"/>
  <c r="Y474" i="12"/>
  <c r="X474" i="12"/>
  <c r="W474" i="12"/>
  <c r="V474" i="12"/>
  <c r="U474" i="12"/>
  <c r="T474" i="12"/>
  <c r="S474" i="12"/>
  <c r="R474" i="12"/>
  <c r="Q474" i="12"/>
  <c r="P474" i="12"/>
  <c r="O474" i="12"/>
  <c r="N474" i="12"/>
  <c r="M474" i="12"/>
  <c r="L474" i="12"/>
  <c r="K474" i="12"/>
  <c r="J474" i="12"/>
  <c r="I474" i="12"/>
  <c r="H474" i="12"/>
  <c r="G474" i="12"/>
  <c r="F474" i="12"/>
  <c r="E474" i="12"/>
  <c r="D474" i="12"/>
  <c r="C474" i="12"/>
  <c r="AC473" i="12"/>
  <c r="AB473" i="12"/>
  <c r="AA473" i="12"/>
  <c r="Z473" i="12"/>
  <c r="Y473" i="12"/>
  <c r="X473" i="12"/>
  <c r="W473" i="12"/>
  <c r="V473" i="12"/>
  <c r="U473" i="12"/>
  <c r="T473" i="12"/>
  <c r="S473" i="12"/>
  <c r="R473" i="12"/>
  <c r="Q473" i="12"/>
  <c r="P473" i="12"/>
  <c r="O473" i="12"/>
  <c r="N473" i="12"/>
  <c r="M473" i="12"/>
  <c r="L473" i="12"/>
  <c r="K473" i="12"/>
  <c r="J473" i="12"/>
  <c r="I473" i="12"/>
  <c r="H473" i="12"/>
  <c r="G473" i="12"/>
  <c r="F473" i="12"/>
  <c r="E473" i="12"/>
  <c r="D473" i="12"/>
  <c r="C473" i="12"/>
  <c r="AC472" i="12"/>
  <c r="AB472" i="12"/>
  <c r="AA472" i="12"/>
  <c r="Z472" i="12"/>
  <c r="Y472" i="12"/>
  <c r="X472" i="12"/>
  <c r="W472" i="12"/>
  <c r="V472" i="12"/>
  <c r="U472" i="12"/>
  <c r="T472" i="12"/>
  <c r="S472" i="12"/>
  <c r="R472" i="12"/>
  <c r="Q472" i="12"/>
  <c r="P472" i="12"/>
  <c r="O472" i="12"/>
  <c r="N472" i="12"/>
  <c r="M472" i="12"/>
  <c r="L472" i="12"/>
  <c r="K472" i="12"/>
  <c r="J472" i="12"/>
  <c r="I472" i="12"/>
  <c r="H472" i="12"/>
  <c r="G472" i="12"/>
  <c r="F472" i="12"/>
  <c r="E472" i="12"/>
  <c r="D472" i="12"/>
  <c r="C472" i="12"/>
  <c r="AC471" i="12"/>
  <c r="AB471" i="12"/>
  <c r="AA471" i="12"/>
  <c r="Z471" i="12"/>
  <c r="Y471" i="12"/>
  <c r="X471" i="12"/>
  <c r="W471" i="12"/>
  <c r="V471" i="12"/>
  <c r="U471" i="12"/>
  <c r="T471" i="12"/>
  <c r="S471" i="12"/>
  <c r="R471" i="12"/>
  <c r="Q471" i="12"/>
  <c r="P471" i="12"/>
  <c r="O471" i="12"/>
  <c r="N471" i="12"/>
  <c r="M471" i="12"/>
  <c r="L471" i="12"/>
  <c r="K471" i="12"/>
  <c r="J471" i="12"/>
  <c r="I471" i="12"/>
  <c r="H471" i="12"/>
  <c r="G471" i="12"/>
  <c r="F471" i="12"/>
  <c r="E471" i="12"/>
  <c r="D471" i="12"/>
  <c r="C471" i="12"/>
  <c r="AC470" i="12"/>
  <c r="AB470" i="12"/>
  <c r="AA470" i="12"/>
  <c r="Z470" i="12"/>
  <c r="Y470" i="12"/>
  <c r="X470" i="12"/>
  <c r="W470" i="12"/>
  <c r="V470" i="12"/>
  <c r="U470" i="12"/>
  <c r="T470" i="12"/>
  <c r="S470" i="12"/>
  <c r="R470" i="12"/>
  <c r="Q470" i="12"/>
  <c r="P470" i="12"/>
  <c r="O470" i="12"/>
  <c r="N470" i="12"/>
  <c r="M470" i="12"/>
  <c r="L470" i="12"/>
  <c r="K470" i="12"/>
  <c r="J470" i="12"/>
  <c r="I470" i="12"/>
  <c r="H470" i="12"/>
  <c r="G470" i="12"/>
  <c r="F470" i="12"/>
  <c r="E470" i="12"/>
  <c r="D470" i="12"/>
  <c r="C470" i="12"/>
  <c r="AC469" i="12"/>
  <c r="AB469" i="12"/>
  <c r="AA469" i="12"/>
  <c r="Z469" i="12"/>
  <c r="Y469" i="12"/>
  <c r="X469" i="12"/>
  <c r="W469" i="12"/>
  <c r="V469" i="12"/>
  <c r="U469" i="12"/>
  <c r="T469" i="12"/>
  <c r="S469" i="12"/>
  <c r="R469" i="12"/>
  <c r="Q469" i="12"/>
  <c r="P469" i="12"/>
  <c r="O469" i="12"/>
  <c r="N469" i="12"/>
  <c r="M469" i="12"/>
  <c r="L469" i="12"/>
  <c r="K469" i="12"/>
  <c r="J469" i="12"/>
  <c r="I469" i="12"/>
  <c r="H469" i="12"/>
  <c r="G469" i="12"/>
  <c r="F469" i="12"/>
  <c r="E469" i="12"/>
  <c r="D469" i="12"/>
  <c r="C469" i="12"/>
  <c r="AC468" i="12"/>
  <c r="AB468" i="12"/>
  <c r="AA468" i="12"/>
  <c r="Z468" i="12"/>
  <c r="Y468" i="12"/>
  <c r="X468" i="12"/>
  <c r="W468" i="12"/>
  <c r="V468" i="12"/>
  <c r="U468" i="12"/>
  <c r="T468" i="12"/>
  <c r="S468" i="12"/>
  <c r="R468" i="12"/>
  <c r="Q468" i="12"/>
  <c r="P468" i="12"/>
  <c r="O468" i="12"/>
  <c r="N468" i="12"/>
  <c r="M468" i="12"/>
  <c r="L468" i="12"/>
  <c r="K468" i="12"/>
  <c r="J468" i="12"/>
  <c r="I468" i="12"/>
  <c r="H468" i="12"/>
  <c r="G468" i="12"/>
  <c r="F468" i="12"/>
  <c r="E468" i="12"/>
  <c r="D468" i="12"/>
  <c r="C468" i="12"/>
  <c r="AC467" i="12"/>
  <c r="AB467" i="12"/>
  <c r="AA467" i="12"/>
  <c r="Z467" i="12"/>
  <c r="Y467" i="12"/>
  <c r="X467" i="12"/>
  <c r="W467" i="12"/>
  <c r="V467" i="12"/>
  <c r="U467" i="12"/>
  <c r="T467" i="12"/>
  <c r="S467" i="12"/>
  <c r="R467" i="12"/>
  <c r="Q467" i="12"/>
  <c r="P467" i="12"/>
  <c r="O467" i="12"/>
  <c r="N467" i="12"/>
  <c r="M467" i="12"/>
  <c r="L467" i="12"/>
  <c r="K467" i="12"/>
  <c r="J467" i="12"/>
  <c r="I467" i="12"/>
  <c r="H467" i="12"/>
  <c r="G467" i="12"/>
  <c r="F467" i="12"/>
  <c r="E467" i="12"/>
  <c r="D467" i="12"/>
  <c r="C467" i="12"/>
  <c r="AC466" i="12"/>
  <c r="AB466" i="12"/>
  <c r="AA466" i="12"/>
  <c r="Z466" i="12"/>
  <c r="Y466" i="12"/>
  <c r="X466" i="12"/>
  <c r="W466" i="12"/>
  <c r="V466" i="12"/>
  <c r="U466" i="12"/>
  <c r="T466" i="12"/>
  <c r="S466" i="12"/>
  <c r="R466" i="12"/>
  <c r="Q466" i="12"/>
  <c r="P466" i="12"/>
  <c r="O466" i="12"/>
  <c r="N466" i="12"/>
  <c r="M466" i="12"/>
  <c r="L466" i="12"/>
  <c r="K466" i="12"/>
  <c r="J466" i="12"/>
  <c r="I466" i="12"/>
  <c r="H466" i="12"/>
  <c r="G466" i="12"/>
  <c r="F466" i="12"/>
  <c r="E466" i="12"/>
  <c r="D466" i="12"/>
  <c r="C466" i="12"/>
  <c r="AC465" i="12"/>
  <c r="AB465" i="12"/>
  <c r="AA465" i="12"/>
  <c r="Z465" i="12"/>
  <c r="Y465" i="12"/>
  <c r="X465" i="12"/>
  <c r="W465" i="12"/>
  <c r="V465" i="12"/>
  <c r="U465" i="12"/>
  <c r="T465" i="12"/>
  <c r="S465" i="12"/>
  <c r="R465" i="12"/>
  <c r="Q465" i="12"/>
  <c r="P465" i="12"/>
  <c r="O465" i="12"/>
  <c r="N465" i="12"/>
  <c r="M465" i="12"/>
  <c r="L465" i="12"/>
  <c r="K465" i="12"/>
  <c r="J465" i="12"/>
  <c r="I465" i="12"/>
  <c r="H465" i="12"/>
  <c r="G465" i="12"/>
  <c r="F465" i="12"/>
  <c r="E465" i="12"/>
  <c r="D465" i="12"/>
  <c r="C465" i="12"/>
  <c r="AC464" i="12"/>
  <c r="AB464" i="12"/>
  <c r="AA464" i="12"/>
  <c r="Z464" i="12"/>
  <c r="Y464" i="12"/>
  <c r="X464" i="12"/>
  <c r="W464" i="12"/>
  <c r="V464" i="12"/>
  <c r="U464" i="12"/>
  <c r="T464" i="12"/>
  <c r="S464" i="12"/>
  <c r="R464" i="12"/>
  <c r="Q464" i="12"/>
  <c r="P464" i="12"/>
  <c r="O464" i="12"/>
  <c r="N464" i="12"/>
  <c r="M464" i="12"/>
  <c r="L464" i="12"/>
  <c r="K464" i="12"/>
  <c r="J464" i="12"/>
  <c r="I464" i="12"/>
  <c r="H464" i="12"/>
  <c r="G464" i="12"/>
  <c r="F464" i="12"/>
  <c r="E464" i="12"/>
  <c r="D464" i="12"/>
  <c r="C464" i="12"/>
  <c r="AC463" i="12"/>
  <c r="AB463" i="12"/>
  <c r="AA463" i="12"/>
  <c r="Z463" i="12"/>
  <c r="Y463" i="12"/>
  <c r="X463" i="12"/>
  <c r="W463" i="12"/>
  <c r="V463" i="12"/>
  <c r="U463" i="12"/>
  <c r="T463" i="12"/>
  <c r="S463" i="12"/>
  <c r="R463" i="12"/>
  <c r="Q463" i="12"/>
  <c r="P463" i="12"/>
  <c r="O463" i="12"/>
  <c r="N463" i="12"/>
  <c r="M463" i="12"/>
  <c r="L463" i="12"/>
  <c r="K463" i="12"/>
  <c r="J463" i="12"/>
  <c r="I463" i="12"/>
  <c r="H463" i="12"/>
  <c r="G463" i="12"/>
  <c r="F463" i="12"/>
  <c r="E463" i="12"/>
  <c r="D463" i="12"/>
  <c r="C463" i="12"/>
  <c r="AC462" i="12"/>
  <c r="AB462" i="12"/>
  <c r="AA462" i="12"/>
  <c r="Z462" i="12"/>
  <c r="Y462" i="12"/>
  <c r="X462" i="12"/>
  <c r="W462" i="12"/>
  <c r="V462" i="12"/>
  <c r="U462" i="12"/>
  <c r="T462" i="12"/>
  <c r="S462" i="12"/>
  <c r="R462" i="12"/>
  <c r="Q462" i="12"/>
  <c r="P462" i="12"/>
  <c r="O462" i="12"/>
  <c r="N462" i="12"/>
  <c r="M462" i="12"/>
  <c r="L462" i="12"/>
  <c r="K462" i="12"/>
  <c r="J462" i="12"/>
  <c r="I462" i="12"/>
  <c r="H462" i="12"/>
  <c r="G462" i="12"/>
  <c r="F462" i="12"/>
  <c r="E462" i="12"/>
  <c r="D462" i="12"/>
  <c r="C462" i="12"/>
  <c r="AC461" i="12"/>
  <c r="AB461" i="12"/>
  <c r="AA461" i="12"/>
  <c r="Z461" i="12"/>
  <c r="Y461" i="12"/>
  <c r="X461" i="12"/>
  <c r="W461" i="12"/>
  <c r="V461" i="12"/>
  <c r="U461" i="12"/>
  <c r="T461" i="12"/>
  <c r="S461" i="12"/>
  <c r="R461" i="12"/>
  <c r="Q461" i="12"/>
  <c r="P461" i="12"/>
  <c r="O461" i="12"/>
  <c r="N461" i="12"/>
  <c r="M461" i="12"/>
  <c r="L461" i="12"/>
  <c r="K461" i="12"/>
  <c r="J461" i="12"/>
  <c r="I461" i="12"/>
  <c r="H461" i="12"/>
  <c r="G461" i="12"/>
  <c r="F461" i="12"/>
  <c r="E461" i="12"/>
  <c r="D461" i="12"/>
  <c r="C461" i="12"/>
  <c r="AC460" i="12"/>
  <c r="AB460" i="12"/>
  <c r="AA460" i="12"/>
  <c r="Z460" i="12"/>
  <c r="Y460" i="12"/>
  <c r="X460" i="12"/>
  <c r="W460" i="12"/>
  <c r="V460" i="12"/>
  <c r="U460" i="12"/>
  <c r="T460" i="12"/>
  <c r="S460" i="12"/>
  <c r="R460" i="12"/>
  <c r="Q460" i="12"/>
  <c r="P460" i="12"/>
  <c r="O460" i="12"/>
  <c r="N460" i="12"/>
  <c r="M460" i="12"/>
  <c r="L460" i="12"/>
  <c r="K460" i="12"/>
  <c r="J460" i="12"/>
  <c r="I460" i="12"/>
  <c r="H460" i="12"/>
  <c r="G460" i="12"/>
  <c r="F460" i="12"/>
  <c r="E460" i="12"/>
  <c r="D460" i="12"/>
  <c r="C460" i="12"/>
  <c r="AC459" i="12"/>
  <c r="AB459" i="12"/>
  <c r="AA459" i="12"/>
  <c r="Z459" i="12"/>
  <c r="Y459" i="12"/>
  <c r="X459" i="12"/>
  <c r="W459" i="12"/>
  <c r="V459" i="12"/>
  <c r="U459" i="12"/>
  <c r="T459" i="12"/>
  <c r="S459" i="12"/>
  <c r="R459" i="12"/>
  <c r="Q459" i="12"/>
  <c r="P459" i="12"/>
  <c r="O459" i="12"/>
  <c r="N459" i="12"/>
  <c r="M459" i="12"/>
  <c r="L459" i="12"/>
  <c r="K459" i="12"/>
  <c r="J459" i="12"/>
  <c r="I459" i="12"/>
  <c r="H459" i="12"/>
  <c r="G459" i="12"/>
  <c r="F459" i="12"/>
  <c r="E459" i="12"/>
  <c r="D459" i="12"/>
  <c r="C459" i="12"/>
  <c r="AC458" i="12"/>
  <c r="AB458" i="12"/>
  <c r="AA458" i="12"/>
  <c r="Z458" i="12"/>
  <c r="Y458" i="12"/>
  <c r="X458" i="12"/>
  <c r="W458" i="12"/>
  <c r="V458" i="12"/>
  <c r="U458" i="12"/>
  <c r="T458" i="12"/>
  <c r="S458" i="12"/>
  <c r="R458" i="12"/>
  <c r="Q458" i="12"/>
  <c r="P458" i="12"/>
  <c r="O458" i="12"/>
  <c r="N458" i="12"/>
  <c r="M458" i="12"/>
  <c r="L458" i="12"/>
  <c r="K458" i="12"/>
  <c r="J458" i="12"/>
  <c r="I458" i="12"/>
  <c r="H458" i="12"/>
  <c r="G458" i="12"/>
  <c r="F458" i="12"/>
  <c r="E458" i="12"/>
  <c r="D458" i="12"/>
  <c r="C458" i="12"/>
  <c r="AC457" i="12"/>
  <c r="AB457" i="12"/>
  <c r="AA457" i="12"/>
  <c r="Z457" i="12"/>
  <c r="Y457" i="12"/>
  <c r="X457" i="12"/>
  <c r="W457" i="12"/>
  <c r="V457" i="12"/>
  <c r="U457" i="12"/>
  <c r="T457" i="12"/>
  <c r="S457" i="12"/>
  <c r="R457" i="12"/>
  <c r="Q457" i="12"/>
  <c r="P457" i="12"/>
  <c r="O457" i="12"/>
  <c r="N457" i="12"/>
  <c r="M457" i="12"/>
  <c r="L457" i="12"/>
  <c r="K457" i="12"/>
  <c r="J457" i="12"/>
  <c r="I457" i="12"/>
  <c r="H457" i="12"/>
  <c r="G457" i="12"/>
  <c r="F457" i="12"/>
  <c r="E457" i="12"/>
  <c r="D457" i="12"/>
  <c r="C457" i="12"/>
  <c r="AC456" i="12"/>
  <c r="AB456" i="12"/>
  <c r="AA456" i="12"/>
  <c r="Z456" i="12"/>
  <c r="Y456" i="12"/>
  <c r="X456" i="12"/>
  <c r="W456" i="12"/>
  <c r="V456" i="12"/>
  <c r="U456" i="12"/>
  <c r="T456" i="12"/>
  <c r="S456" i="12"/>
  <c r="R456" i="12"/>
  <c r="Q456" i="12"/>
  <c r="P456" i="12"/>
  <c r="O456" i="12"/>
  <c r="N456" i="12"/>
  <c r="M456" i="12"/>
  <c r="L456" i="12"/>
  <c r="K456" i="12"/>
  <c r="J456" i="12"/>
  <c r="I456" i="12"/>
  <c r="H456" i="12"/>
  <c r="G456" i="12"/>
  <c r="F456" i="12"/>
  <c r="E456" i="12"/>
  <c r="D456" i="12"/>
  <c r="C456" i="12"/>
  <c r="AC455" i="12"/>
  <c r="AB455" i="12"/>
  <c r="AA455" i="12"/>
  <c r="Z455" i="12"/>
  <c r="Y455" i="12"/>
  <c r="X455" i="12"/>
  <c r="W455" i="12"/>
  <c r="V455" i="12"/>
  <c r="U455" i="12"/>
  <c r="T455" i="12"/>
  <c r="S455" i="12"/>
  <c r="R455" i="12"/>
  <c r="Q455" i="12"/>
  <c r="P455" i="12"/>
  <c r="O455" i="12"/>
  <c r="N455" i="12"/>
  <c r="M455" i="12"/>
  <c r="L455" i="12"/>
  <c r="K455" i="12"/>
  <c r="J455" i="12"/>
  <c r="I455" i="12"/>
  <c r="H455" i="12"/>
  <c r="G455" i="12"/>
  <c r="F455" i="12"/>
  <c r="E455" i="12"/>
  <c r="D455" i="12"/>
  <c r="C455" i="12"/>
  <c r="AC454" i="12"/>
  <c r="AB454" i="12"/>
  <c r="AA454" i="12"/>
  <c r="Z454" i="12"/>
  <c r="Y454" i="12"/>
  <c r="X454" i="12"/>
  <c r="W454" i="12"/>
  <c r="V454" i="12"/>
  <c r="U454" i="12"/>
  <c r="T454" i="12"/>
  <c r="S454" i="12"/>
  <c r="R454" i="12"/>
  <c r="Q454" i="12"/>
  <c r="P454" i="12"/>
  <c r="O454" i="12"/>
  <c r="N454" i="12"/>
  <c r="M454" i="12"/>
  <c r="L454" i="12"/>
  <c r="K454" i="12"/>
  <c r="J454" i="12"/>
  <c r="I454" i="12"/>
  <c r="H454" i="12"/>
  <c r="G454" i="12"/>
  <c r="F454" i="12"/>
  <c r="E454" i="12"/>
  <c r="D454" i="12"/>
  <c r="C454" i="12"/>
  <c r="AC453" i="12"/>
  <c r="AB453" i="12"/>
  <c r="AA453" i="12"/>
  <c r="Z453" i="12"/>
  <c r="Y453" i="12"/>
  <c r="X453" i="12"/>
  <c r="W453" i="12"/>
  <c r="V453" i="12"/>
  <c r="U453" i="12"/>
  <c r="T453" i="12"/>
  <c r="S453" i="12"/>
  <c r="R453" i="12"/>
  <c r="Q453" i="12"/>
  <c r="P453" i="12"/>
  <c r="O453" i="12"/>
  <c r="N453" i="12"/>
  <c r="M453" i="12"/>
  <c r="L453" i="12"/>
  <c r="K453" i="12"/>
  <c r="J453" i="12"/>
  <c r="I453" i="12"/>
  <c r="H453" i="12"/>
  <c r="G453" i="12"/>
  <c r="F453" i="12"/>
  <c r="E453" i="12"/>
  <c r="D453" i="12"/>
  <c r="C453" i="12"/>
  <c r="AC452" i="12"/>
  <c r="AB452" i="12"/>
  <c r="AA452" i="12"/>
  <c r="Z452" i="12"/>
  <c r="Y452" i="12"/>
  <c r="X452" i="12"/>
  <c r="W452" i="12"/>
  <c r="V452" i="12"/>
  <c r="U452" i="12"/>
  <c r="T452" i="12"/>
  <c r="S452" i="12"/>
  <c r="R452" i="12"/>
  <c r="Q452" i="12"/>
  <c r="P452" i="12"/>
  <c r="O452" i="12"/>
  <c r="N452" i="12"/>
  <c r="M452" i="12"/>
  <c r="L452" i="12"/>
  <c r="K452" i="12"/>
  <c r="J452" i="12"/>
  <c r="I452" i="12"/>
  <c r="H452" i="12"/>
  <c r="G452" i="12"/>
  <c r="F452" i="12"/>
  <c r="E452" i="12"/>
  <c r="D452" i="12"/>
  <c r="C452" i="12"/>
  <c r="AC451" i="12"/>
  <c r="AB451" i="12"/>
  <c r="AA451" i="12"/>
  <c r="Z451" i="12"/>
  <c r="Y451" i="12"/>
  <c r="X451" i="12"/>
  <c r="W451" i="12"/>
  <c r="V451" i="12"/>
  <c r="U451" i="12"/>
  <c r="T451" i="12"/>
  <c r="S451" i="12"/>
  <c r="R451" i="12"/>
  <c r="Q451" i="12"/>
  <c r="P451" i="12"/>
  <c r="O451" i="12"/>
  <c r="N451" i="12"/>
  <c r="M451" i="12"/>
  <c r="L451" i="12"/>
  <c r="K451" i="12"/>
  <c r="J451" i="12"/>
  <c r="I451" i="12"/>
  <c r="H451" i="12"/>
  <c r="G451" i="12"/>
  <c r="F451" i="12"/>
  <c r="E451" i="12"/>
  <c r="D451" i="12"/>
  <c r="C451" i="12"/>
  <c r="AC450" i="12"/>
  <c r="AB450" i="12"/>
  <c r="AA450" i="12"/>
  <c r="Z450" i="12"/>
  <c r="Y450" i="12"/>
  <c r="X450" i="12"/>
  <c r="W450" i="12"/>
  <c r="V450" i="12"/>
  <c r="U450" i="12"/>
  <c r="T450" i="12"/>
  <c r="S450" i="12"/>
  <c r="R450" i="12"/>
  <c r="Q450" i="12"/>
  <c r="P450" i="12"/>
  <c r="O450" i="12"/>
  <c r="N450" i="12"/>
  <c r="M450" i="12"/>
  <c r="L450" i="12"/>
  <c r="K450" i="12"/>
  <c r="J450" i="12"/>
  <c r="I450" i="12"/>
  <c r="H450" i="12"/>
  <c r="G450" i="12"/>
  <c r="F450" i="12"/>
  <c r="E450" i="12"/>
  <c r="D450" i="12"/>
  <c r="C450" i="12"/>
  <c r="AC449" i="12"/>
  <c r="AB449" i="12"/>
  <c r="AA449" i="12"/>
  <c r="Z449" i="12"/>
  <c r="Y449" i="12"/>
  <c r="X449" i="12"/>
  <c r="W449" i="12"/>
  <c r="V449" i="12"/>
  <c r="U449" i="12"/>
  <c r="T449" i="12"/>
  <c r="S449" i="12"/>
  <c r="R449" i="12"/>
  <c r="Q449" i="12"/>
  <c r="P449" i="12"/>
  <c r="O449" i="12"/>
  <c r="N449" i="12"/>
  <c r="M449" i="12"/>
  <c r="L449" i="12"/>
  <c r="K449" i="12"/>
  <c r="J449" i="12"/>
  <c r="I449" i="12"/>
  <c r="H449" i="12"/>
  <c r="G449" i="12"/>
  <c r="F449" i="12"/>
  <c r="E449" i="12"/>
  <c r="D449" i="12"/>
  <c r="C449" i="12"/>
  <c r="AC448" i="12"/>
  <c r="AB448" i="12"/>
  <c r="AA448" i="12"/>
  <c r="Z448" i="12"/>
  <c r="Y448" i="12"/>
  <c r="X448" i="12"/>
  <c r="W448" i="12"/>
  <c r="V448" i="12"/>
  <c r="U448" i="12"/>
  <c r="T448" i="12"/>
  <c r="S448" i="12"/>
  <c r="R448" i="12"/>
  <c r="Q448" i="12"/>
  <c r="P448" i="12"/>
  <c r="O448" i="12"/>
  <c r="N448" i="12"/>
  <c r="M448" i="12"/>
  <c r="L448" i="12"/>
  <c r="K448" i="12"/>
  <c r="J448" i="12"/>
  <c r="I448" i="12"/>
  <c r="H448" i="12"/>
  <c r="G448" i="12"/>
  <c r="F448" i="12"/>
  <c r="E448" i="12"/>
  <c r="D448" i="12"/>
  <c r="C448" i="12"/>
  <c r="AC447" i="12"/>
  <c r="AB447" i="12"/>
  <c r="AA447" i="12"/>
  <c r="Z447" i="12"/>
  <c r="Y447" i="12"/>
  <c r="X447" i="12"/>
  <c r="W447" i="12"/>
  <c r="V447" i="12"/>
  <c r="U447" i="12"/>
  <c r="T447" i="12"/>
  <c r="S447" i="12"/>
  <c r="R447" i="12"/>
  <c r="Q447" i="12"/>
  <c r="P447" i="12"/>
  <c r="O447" i="12"/>
  <c r="N447" i="12"/>
  <c r="M447" i="12"/>
  <c r="L447" i="12"/>
  <c r="K447" i="12"/>
  <c r="J447" i="12"/>
  <c r="I447" i="12"/>
  <c r="H447" i="12"/>
  <c r="G447" i="12"/>
  <c r="F447" i="12"/>
  <c r="E447" i="12"/>
  <c r="D447" i="12"/>
  <c r="C447" i="12"/>
  <c r="AC446" i="12"/>
  <c r="AB446" i="12"/>
  <c r="AA446" i="12"/>
  <c r="Z446" i="12"/>
  <c r="Y446" i="12"/>
  <c r="X446" i="12"/>
  <c r="W446" i="12"/>
  <c r="V446" i="12"/>
  <c r="U446" i="12"/>
  <c r="T446" i="12"/>
  <c r="S446" i="12"/>
  <c r="R446" i="12"/>
  <c r="Q446" i="12"/>
  <c r="P446" i="12"/>
  <c r="O446" i="12"/>
  <c r="N446" i="12"/>
  <c r="M446" i="12"/>
  <c r="L446" i="12"/>
  <c r="K446" i="12"/>
  <c r="J446" i="12"/>
  <c r="I446" i="12"/>
  <c r="H446" i="12"/>
  <c r="G446" i="12"/>
  <c r="F446" i="12"/>
  <c r="E446" i="12"/>
  <c r="D446" i="12"/>
  <c r="C446" i="12"/>
  <c r="AC445" i="12"/>
  <c r="AB445" i="12"/>
  <c r="AA445" i="12"/>
  <c r="Z445" i="12"/>
  <c r="Y445" i="12"/>
  <c r="X445" i="12"/>
  <c r="W445" i="12"/>
  <c r="V445" i="12"/>
  <c r="U445" i="12"/>
  <c r="T445" i="12"/>
  <c r="S445" i="12"/>
  <c r="R445" i="12"/>
  <c r="Q445" i="12"/>
  <c r="P445" i="12"/>
  <c r="O445" i="12"/>
  <c r="N445" i="12"/>
  <c r="M445" i="12"/>
  <c r="L445" i="12"/>
  <c r="K445" i="12"/>
  <c r="J445" i="12"/>
  <c r="I445" i="12"/>
  <c r="H445" i="12"/>
  <c r="G445" i="12"/>
  <c r="F445" i="12"/>
  <c r="E445" i="12"/>
  <c r="D445" i="12"/>
  <c r="C445" i="12"/>
  <c r="AC444" i="12"/>
  <c r="AB444" i="12"/>
  <c r="AA444" i="12"/>
  <c r="Z444" i="12"/>
  <c r="Y444" i="12"/>
  <c r="X444" i="12"/>
  <c r="W444" i="12"/>
  <c r="V444" i="12"/>
  <c r="U444" i="12"/>
  <c r="T444" i="12"/>
  <c r="S444" i="12"/>
  <c r="R444" i="12"/>
  <c r="Q444" i="12"/>
  <c r="P444" i="12"/>
  <c r="O444" i="12"/>
  <c r="N444" i="12"/>
  <c r="M444" i="12"/>
  <c r="L444" i="12"/>
  <c r="K444" i="12"/>
  <c r="J444" i="12"/>
  <c r="I444" i="12"/>
  <c r="H444" i="12"/>
  <c r="G444" i="12"/>
  <c r="F444" i="12"/>
  <c r="E444" i="12"/>
  <c r="D444" i="12"/>
  <c r="C444" i="12"/>
  <c r="AC443" i="12"/>
  <c r="AB443" i="12"/>
  <c r="AA443" i="12"/>
  <c r="Z443" i="12"/>
  <c r="Y443" i="12"/>
  <c r="X443" i="12"/>
  <c r="W443" i="12"/>
  <c r="V443" i="12"/>
  <c r="U443" i="12"/>
  <c r="T443" i="12"/>
  <c r="S443" i="12"/>
  <c r="R443" i="12"/>
  <c r="Q443" i="12"/>
  <c r="P443" i="12"/>
  <c r="O443" i="12"/>
  <c r="N443" i="12"/>
  <c r="M443" i="12"/>
  <c r="L443" i="12"/>
  <c r="K443" i="12"/>
  <c r="J443" i="12"/>
  <c r="I443" i="12"/>
  <c r="H443" i="12"/>
  <c r="G443" i="12"/>
  <c r="F443" i="12"/>
  <c r="E443" i="12"/>
  <c r="D443" i="12"/>
  <c r="C443" i="12"/>
  <c r="AC442" i="12"/>
  <c r="AB442" i="12"/>
  <c r="AA442" i="12"/>
  <c r="Z442" i="12"/>
  <c r="Y442" i="12"/>
  <c r="X442" i="12"/>
  <c r="W442" i="12"/>
  <c r="V442" i="12"/>
  <c r="U442" i="12"/>
  <c r="T442" i="12"/>
  <c r="S442" i="12"/>
  <c r="R442" i="12"/>
  <c r="Q442" i="12"/>
  <c r="P442" i="12"/>
  <c r="O442" i="12"/>
  <c r="N442" i="12"/>
  <c r="M442" i="12"/>
  <c r="L442" i="12"/>
  <c r="K442" i="12"/>
  <c r="J442" i="12"/>
  <c r="I442" i="12"/>
  <c r="H442" i="12"/>
  <c r="G442" i="12"/>
  <c r="F442" i="12"/>
  <c r="E442" i="12"/>
  <c r="D442" i="12"/>
  <c r="C442" i="12"/>
  <c r="AC441" i="12"/>
  <c r="AB441" i="12"/>
  <c r="AA441" i="12"/>
  <c r="Z441" i="12"/>
  <c r="Y441" i="12"/>
  <c r="X441" i="12"/>
  <c r="W441" i="12"/>
  <c r="V441" i="12"/>
  <c r="U441" i="12"/>
  <c r="T441" i="12"/>
  <c r="S441" i="12"/>
  <c r="R441" i="12"/>
  <c r="Q441" i="12"/>
  <c r="P441" i="12"/>
  <c r="O441" i="12"/>
  <c r="N441" i="12"/>
  <c r="M441" i="12"/>
  <c r="L441" i="12"/>
  <c r="K441" i="12"/>
  <c r="J441" i="12"/>
  <c r="I441" i="12"/>
  <c r="H441" i="12"/>
  <c r="G441" i="12"/>
  <c r="F441" i="12"/>
  <c r="E441" i="12"/>
  <c r="D441" i="12"/>
  <c r="C441" i="12"/>
  <c r="AC440" i="12"/>
  <c r="AB440" i="12"/>
  <c r="AA440" i="12"/>
  <c r="Z440" i="12"/>
  <c r="Y440" i="12"/>
  <c r="X440" i="12"/>
  <c r="W440" i="12"/>
  <c r="V440" i="12"/>
  <c r="U440" i="12"/>
  <c r="T440" i="12"/>
  <c r="S440" i="12"/>
  <c r="R440" i="12"/>
  <c r="Q440" i="12"/>
  <c r="P440" i="12"/>
  <c r="O440" i="12"/>
  <c r="N440" i="12"/>
  <c r="M440" i="12"/>
  <c r="L440" i="12"/>
  <c r="K440" i="12"/>
  <c r="J440" i="12"/>
  <c r="I440" i="12"/>
  <c r="H440" i="12"/>
  <c r="G440" i="12"/>
  <c r="F440" i="12"/>
  <c r="E440" i="12"/>
  <c r="D440" i="12"/>
  <c r="C440" i="12"/>
  <c r="AC439" i="12"/>
  <c r="AB439" i="12"/>
  <c r="AA439" i="12"/>
  <c r="Z439" i="12"/>
  <c r="Y439" i="12"/>
  <c r="X439" i="12"/>
  <c r="W439" i="12"/>
  <c r="V439" i="12"/>
  <c r="U439" i="12"/>
  <c r="T439" i="12"/>
  <c r="S439" i="12"/>
  <c r="R439" i="12"/>
  <c r="Q439" i="12"/>
  <c r="P439" i="12"/>
  <c r="O439" i="12"/>
  <c r="N439" i="12"/>
  <c r="M439" i="12"/>
  <c r="L439" i="12"/>
  <c r="K439" i="12"/>
  <c r="J439" i="12"/>
  <c r="I439" i="12"/>
  <c r="H439" i="12"/>
  <c r="G439" i="12"/>
  <c r="F439" i="12"/>
  <c r="E439" i="12"/>
  <c r="D439" i="12"/>
  <c r="C439" i="12"/>
  <c r="AC438" i="12"/>
  <c r="AB438" i="12"/>
  <c r="AA438" i="12"/>
  <c r="Z438" i="12"/>
  <c r="Y438" i="12"/>
  <c r="X438" i="12"/>
  <c r="W438" i="12"/>
  <c r="V438" i="12"/>
  <c r="U438" i="12"/>
  <c r="T438" i="12"/>
  <c r="S438" i="12"/>
  <c r="R438" i="12"/>
  <c r="Q438" i="12"/>
  <c r="P438" i="12"/>
  <c r="O438" i="12"/>
  <c r="N438" i="12"/>
  <c r="M438" i="12"/>
  <c r="L438" i="12"/>
  <c r="K438" i="12"/>
  <c r="J438" i="12"/>
  <c r="I438" i="12"/>
  <c r="H438" i="12"/>
  <c r="G438" i="12"/>
  <c r="F438" i="12"/>
  <c r="E438" i="12"/>
  <c r="D438" i="12"/>
  <c r="C438" i="12"/>
  <c r="AC437" i="12"/>
  <c r="AB437" i="12"/>
  <c r="AA437" i="12"/>
  <c r="Z437" i="12"/>
  <c r="Y437" i="12"/>
  <c r="X437" i="12"/>
  <c r="W437" i="12"/>
  <c r="V437" i="12"/>
  <c r="U437" i="12"/>
  <c r="T437" i="12"/>
  <c r="S437" i="12"/>
  <c r="R437" i="12"/>
  <c r="Q437" i="12"/>
  <c r="P437" i="12"/>
  <c r="O437" i="12"/>
  <c r="N437" i="12"/>
  <c r="M437" i="12"/>
  <c r="L437" i="12"/>
  <c r="K437" i="12"/>
  <c r="J437" i="12"/>
  <c r="I437" i="12"/>
  <c r="H437" i="12"/>
  <c r="G437" i="12"/>
  <c r="F437" i="12"/>
  <c r="E437" i="12"/>
  <c r="D437" i="12"/>
  <c r="C437" i="12"/>
  <c r="AC436" i="12"/>
  <c r="AB436" i="12"/>
  <c r="AA436" i="12"/>
  <c r="Z436" i="12"/>
  <c r="Y436" i="12"/>
  <c r="X436" i="12"/>
  <c r="W436" i="12"/>
  <c r="V436" i="12"/>
  <c r="U436" i="12"/>
  <c r="T436" i="12"/>
  <c r="S436" i="12"/>
  <c r="R436" i="12"/>
  <c r="Q436" i="12"/>
  <c r="P436" i="12"/>
  <c r="O436" i="12"/>
  <c r="N436" i="12"/>
  <c r="M436" i="12"/>
  <c r="L436" i="12"/>
  <c r="K436" i="12"/>
  <c r="J436" i="12"/>
  <c r="I436" i="12"/>
  <c r="H436" i="12"/>
  <c r="G436" i="12"/>
  <c r="F436" i="12"/>
  <c r="E436" i="12"/>
  <c r="D436" i="12"/>
  <c r="C436" i="12"/>
  <c r="AC435" i="12"/>
  <c r="AB435" i="12"/>
  <c r="AA435" i="12"/>
  <c r="Z435" i="12"/>
  <c r="Y435" i="12"/>
  <c r="X435" i="12"/>
  <c r="W435" i="12"/>
  <c r="V435" i="12"/>
  <c r="U435" i="12"/>
  <c r="T435" i="12"/>
  <c r="S435" i="12"/>
  <c r="R435" i="12"/>
  <c r="Q435" i="12"/>
  <c r="P435" i="12"/>
  <c r="O435" i="12"/>
  <c r="N435" i="12"/>
  <c r="M435" i="12"/>
  <c r="L435" i="12"/>
  <c r="K435" i="12"/>
  <c r="J435" i="12"/>
  <c r="I435" i="12"/>
  <c r="H435" i="12"/>
  <c r="G435" i="12"/>
  <c r="F435" i="12"/>
  <c r="E435" i="12"/>
  <c r="D435" i="12"/>
  <c r="C435" i="12"/>
  <c r="AC434" i="12"/>
  <c r="AB434" i="12"/>
  <c r="AA434" i="12"/>
  <c r="Z434" i="12"/>
  <c r="Y434" i="12"/>
  <c r="X434" i="12"/>
  <c r="W434" i="12"/>
  <c r="V434" i="12"/>
  <c r="U434" i="12"/>
  <c r="T434" i="12"/>
  <c r="S434" i="12"/>
  <c r="R434" i="12"/>
  <c r="Q434" i="12"/>
  <c r="P434" i="12"/>
  <c r="O434" i="12"/>
  <c r="N434" i="12"/>
  <c r="M434" i="12"/>
  <c r="L434" i="12"/>
  <c r="K434" i="12"/>
  <c r="J434" i="12"/>
  <c r="I434" i="12"/>
  <c r="H434" i="12"/>
  <c r="G434" i="12"/>
  <c r="F434" i="12"/>
  <c r="E434" i="12"/>
  <c r="D434" i="12"/>
  <c r="C434" i="12"/>
  <c r="AC433" i="12"/>
  <c r="AB433" i="12"/>
  <c r="AA433" i="12"/>
  <c r="Z433" i="12"/>
  <c r="Y433" i="12"/>
  <c r="X433" i="12"/>
  <c r="W433" i="12"/>
  <c r="V433" i="12"/>
  <c r="U433" i="12"/>
  <c r="T433" i="12"/>
  <c r="S433" i="12"/>
  <c r="R433" i="12"/>
  <c r="Q433" i="12"/>
  <c r="P433" i="12"/>
  <c r="O433" i="12"/>
  <c r="N433" i="12"/>
  <c r="M433" i="12"/>
  <c r="L433" i="12"/>
  <c r="K433" i="12"/>
  <c r="J433" i="12"/>
  <c r="I433" i="12"/>
  <c r="H433" i="12"/>
  <c r="G433" i="12"/>
  <c r="F433" i="12"/>
  <c r="E433" i="12"/>
  <c r="D433" i="12"/>
  <c r="C433" i="12"/>
  <c r="AC432" i="12"/>
  <c r="AB432" i="12"/>
  <c r="AA432" i="12"/>
  <c r="Z432" i="12"/>
  <c r="Y432" i="12"/>
  <c r="X432" i="12"/>
  <c r="W432" i="12"/>
  <c r="V432" i="12"/>
  <c r="U432" i="12"/>
  <c r="T432" i="12"/>
  <c r="S432" i="12"/>
  <c r="R432" i="12"/>
  <c r="Q432" i="12"/>
  <c r="P432" i="12"/>
  <c r="O432" i="12"/>
  <c r="N432" i="12"/>
  <c r="M432" i="12"/>
  <c r="L432" i="12"/>
  <c r="K432" i="12"/>
  <c r="J432" i="12"/>
  <c r="I432" i="12"/>
  <c r="H432" i="12"/>
  <c r="G432" i="12"/>
  <c r="F432" i="12"/>
  <c r="E432" i="12"/>
  <c r="D432" i="12"/>
  <c r="C432" i="12"/>
  <c r="AC431" i="12"/>
  <c r="AB431" i="12"/>
  <c r="AA431" i="12"/>
  <c r="Z431" i="12"/>
  <c r="Y431" i="12"/>
  <c r="X431" i="12"/>
  <c r="W431" i="12"/>
  <c r="V431" i="12"/>
  <c r="U431" i="12"/>
  <c r="T431" i="12"/>
  <c r="S431" i="12"/>
  <c r="R431" i="12"/>
  <c r="Q431" i="12"/>
  <c r="P431" i="12"/>
  <c r="O431" i="12"/>
  <c r="N431" i="12"/>
  <c r="M431" i="12"/>
  <c r="L431" i="12"/>
  <c r="K431" i="12"/>
  <c r="J431" i="12"/>
  <c r="I431" i="12"/>
  <c r="H431" i="12"/>
  <c r="G431" i="12"/>
  <c r="F431" i="12"/>
  <c r="E431" i="12"/>
  <c r="D431" i="12"/>
  <c r="C431" i="12"/>
  <c r="AC430" i="12"/>
  <c r="AB430" i="12"/>
  <c r="AA430" i="12"/>
  <c r="Z430" i="12"/>
  <c r="Y430" i="12"/>
  <c r="X430" i="12"/>
  <c r="W430" i="12"/>
  <c r="V430" i="12"/>
  <c r="U430" i="12"/>
  <c r="T430" i="12"/>
  <c r="S430" i="12"/>
  <c r="R430" i="12"/>
  <c r="Q430" i="12"/>
  <c r="P430" i="12"/>
  <c r="O430" i="12"/>
  <c r="N430" i="12"/>
  <c r="M430" i="12"/>
  <c r="L430" i="12"/>
  <c r="K430" i="12"/>
  <c r="J430" i="12"/>
  <c r="I430" i="12"/>
  <c r="H430" i="12"/>
  <c r="G430" i="12"/>
  <c r="F430" i="12"/>
  <c r="E430" i="12"/>
  <c r="D430" i="12"/>
  <c r="C430" i="12"/>
  <c r="AC429" i="12"/>
  <c r="AB429" i="12"/>
  <c r="AA429" i="12"/>
  <c r="Z429" i="12"/>
  <c r="Y429" i="12"/>
  <c r="X429" i="12"/>
  <c r="W429" i="12"/>
  <c r="V429" i="12"/>
  <c r="U429" i="12"/>
  <c r="T429" i="12"/>
  <c r="S429" i="12"/>
  <c r="R429" i="12"/>
  <c r="Q429" i="12"/>
  <c r="P429" i="12"/>
  <c r="O429" i="12"/>
  <c r="N429" i="12"/>
  <c r="M429" i="12"/>
  <c r="L429" i="12"/>
  <c r="K429" i="12"/>
  <c r="J429" i="12"/>
  <c r="I429" i="12"/>
  <c r="H429" i="12"/>
  <c r="G429" i="12"/>
  <c r="F429" i="12"/>
  <c r="E429" i="12"/>
  <c r="D429" i="12"/>
  <c r="C429" i="12"/>
  <c r="AC428" i="12"/>
  <c r="AB428" i="12"/>
  <c r="AA428" i="12"/>
  <c r="Z428" i="12"/>
  <c r="Y428" i="12"/>
  <c r="X428" i="12"/>
  <c r="W428" i="12"/>
  <c r="V428" i="12"/>
  <c r="U428" i="12"/>
  <c r="T428" i="12"/>
  <c r="S428" i="12"/>
  <c r="R428" i="12"/>
  <c r="Q428" i="12"/>
  <c r="P428" i="12"/>
  <c r="O428" i="12"/>
  <c r="N428" i="12"/>
  <c r="M428" i="12"/>
  <c r="L428" i="12"/>
  <c r="K428" i="12"/>
  <c r="J428" i="12"/>
  <c r="I428" i="12"/>
  <c r="H428" i="12"/>
  <c r="G428" i="12"/>
  <c r="F428" i="12"/>
  <c r="E428" i="12"/>
  <c r="D428" i="12"/>
  <c r="C428" i="12"/>
  <c r="AC427" i="12"/>
  <c r="AB427" i="12"/>
  <c r="AA427" i="12"/>
  <c r="Z427" i="12"/>
  <c r="Y427" i="12"/>
  <c r="X427" i="12"/>
  <c r="W427" i="12"/>
  <c r="V427" i="12"/>
  <c r="U427" i="12"/>
  <c r="T427" i="12"/>
  <c r="S427" i="12"/>
  <c r="R427" i="12"/>
  <c r="Q427" i="12"/>
  <c r="P427" i="12"/>
  <c r="O427" i="12"/>
  <c r="N427" i="12"/>
  <c r="M427" i="12"/>
  <c r="L427" i="12"/>
  <c r="K427" i="12"/>
  <c r="J427" i="12"/>
  <c r="I427" i="12"/>
  <c r="H427" i="12"/>
  <c r="G427" i="12"/>
  <c r="F427" i="12"/>
  <c r="E427" i="12"/>
  <c r="D427" i="12"/>
  <c r="C427" i="12"/>
  <c r="AC426" i="12"/>
  <c r="AB426" i="12"/>
  <c r="AA426" i="12"/>
  <c r="Z426" i="12"/>
  <c r="Y426" i="12"/>
  <c r="X426" i="12"/>
  <c r="W426" i="12"/>
  <c r="V426" i="12"/>
  <c r="U426" i="12"/>
  <c r="T426" i="12"/>
  <c r="S426" i="12"/>
  <c r="R426" i="12"/>
  <c r="Q426" i="12"/>
  <c r="P426" i="12"/>
  <c r="O426" i="12"/>
  <c r="N426" i="12"/>
  <c r="M426" i="12"/>
  <c r="L426" i="12"/>
  <c r="K426" i="12"/>
  <c r="J426" i="12"/>
  <c r="I426" i="12"/>
  <c r="H426" i="12"/>
  <c r="G426" i="12"/>
  <c r="F426" i="12"/>
  <c r="E426" i="12"/>
  <c r="D426" i="12"/>
  <c r="C426" i="12"/>
  <c r="AC425" i="12"/>
  <c r="AB425" i="12"/>
  <c r="AA425" i="12"/>
  <c r="Z425" i="12"/>
  <c r="Y425" i="12"/>
  <c r="X425" i="12"/>
  <c r="W425" i="12"/>
  <c r="V425" i="12"/>
  <c r="U425" i="12"/>
  <c r="T425" i="12"/>
  <c r="S425" i="12"/>
  <c r="R425" i="12"/>
  <c r="Q425" i="12"/>
  <c r="P425" i="12"/>
  <c r="O425" i="12"/>
  <c r="N425" i="12"/>
  <c r="M425" i="12"/>
  <c r="L425" i="12"/>
  <c r="K425" i="12"/>
  <c r="J425" i="12"/>
  <c r="I425" i="12"/>
  <c r="H425" i="12"/>
  <c r="G425" i="12"/>
  <c r="F425" i="12"/>
  <c r="E425" i="12"/>
  <c r="D425" i="12"/>
  <c r="C425" i="12"/>
  <c r="AC424" i="12"/>
  <c r="AB424" i="12"/>
  <c r="AA424" i="12"/>
  <c r="Z424" i="12"/>
  <c r="Y424" i="12"/>
  <c r="X424" i="12"/>
  <c r="W424" i="12"/>
  <c r="V424" i="12"/>
  <c r="U424" i="12"/>
  <c r="T424" i="12"/>
  <c r="S424" i="12"/>
  <c r="R424" i="12"/>
  <c r="Q424" i="12"/>
  <c r="P424" i="12"/>
  <c r="O424" i="12"/>
  <c r="N424" i="12"/>
  <c r="M424" i="12"/>
  <c r="L424" i="12"/>
  <c r="K424" i="12"/>
  <c r="J424" i="12"/>
  <c r="I424" i="12"/>
  <c r="H424" i="12"/>
  <c r="G424" i="12"/>
  <c r="F424" i="12"/>
  <c r="E424" i="12"/>
  <c r="D424" i="12"/>
  <c r="C424" i="12"/>
  <c r="AC423" i="12"/>
  <c r="AB423" i="12"/>
  <c r="AA423" i="12"/>
  <c r="Z423" i="12"/>
  <c r="Y423" i="12"/>
  <c r="X423" i="12"/>
  <c r="W423" i="12"/>
  <c r="V423" i="12"/>
  <c r="U423" i="12"/>
  <c r="T423" i="12"/>
  <c r="S423" i="12"/>
  <c r="R423" i="12"/>
  <c r="Q423" i="12"/>
  <c r="P423" i="12"/>
  <c r="O423" i="12"/>
  <c r="N423" i="12"/>
  <c r="M423" i="12"/>
  <c r="L423" i="12"/>
  <c r="K423" i="12"/>
  <c r="J423" i="12"/>
  <c r="I423" i="12"/>
  <c r="H423" i="12"/>
  <c r="G423" i="12"/>
  <c r="F423" i="12"/>
  <c r="E423" i="12"/>
  <c r="D423" i="12"/>
  <c r="C423" i="12"/>
  <c r="AC422" i="12"/>
  <c r="AB422" i="12"/>
  <c r="AA422" i="12"/>
  <c r="Z422" i="12"/>
  <c r="Y422" i="12"/>
  <c r="X422" i="12"/>
  <c r="W422" i="12"/>
  <c r="V422" i="12"/>
  <c r="U422" i="12"/>
  <c r="T422" i="12"/>
  <c r="S422" i="12"/>
  <c r="R422" i="12"/>
  <c r="Q422" i="12"/>
  <c r="P422" i="12"/>
  <c r="O422" i="12"/>
  <c r="N422" i="12"/>
  <c r="M422" i="12"/>
  <c r="L422" i="12"/>
  <c r="K422" i="12"/>
  <c r="J422" i="12"/>
  <c r="I422" i="12"/>
  <c r="H422" i="12"/>
  <c r="G422" i="12"/>
  <c r="F422" i="12"/>
  <c r="E422" i="12"/>
  <c r="D422" i="12"/>
  <c r="C422" i="12"/>
  <c r="AC421" i="12"/>
  <c r="AB421" i="12"/>
  <c r="AA421" i="12"/>
  <c r="Z421" i="12"/>
  <c r="Y421" i="12"/>
  <c r="X421" i="12"/>
  <c r="W421" i="12"/>
  <c r="V421" i="12"/>
  <c r="U421" i="12"/>
  <c r="T421" i="12"/>
  <c r="S421" i="12"/>
  <c r="R421" i="12"/>
  <c r="Q421" i="12"/>
  <c r="P421" i="12"/>
  <c r="O421" i="12"/>
  <c r="N421" i="12"/>
  <c r="M421" i="12"/>
  <c r="L421" i="12"/>
  <c r="K421" i="12"/>
  <c r="J421" i="12"/>
  <c r="I421" i="12"/>
  <c r="H421" i="12"/>
  <c r="G421" i="12"/>
  <c r="F421" i="12"/>
  <c r="E421" i="12"/>
  <c r="D421" i="12"/>
  <c r="C421" i="12"/>
  <c r="AC420" i="12"/>
  <c r="AB420" i="12"/>
  <c r="AA420" i="12"/>
  <c r="Z420" i="12"/>
  <c r="Y420" i="12"/>
  <c r="X420" i="12"/>
  <c r="W420" i="12"/>
  <c r="V420" i="12"/>
  <c r="U420" i="12"/>
  <c r="T420" i="12"/>
  <c r="S420" i="12"/>
  <c r="R420" i="12"/>
  <c r="Q420" i="12"/>
  <c r="P420" i="12"/>
  <c r="O420" i="12"/>
  <c r="N420" i="12"/>
  <c r="M420" i="12"/>
  <c r="L420" i="12"/>
  <c r="K420" i="12"/>
  <c r="J420" i="12"/>
  <c r="I420" i="12"/>
  <c r="H420" i="12"/>
  <c r="G420" i="12"/>
  <c r="F420" i="12"/>
  <c r="E420" i="12"/>
  <c r="D420" i="12"/>
  <c r="C420" i="12"/>
  <c r="AC419" i="12"/>
  <c r="AB419" i="12"/>
  <c r="AA419" i="12"/>
  <c r="Z419" i="12"/>
  <c r="Y419" i="12"/>
  <c r="X419" i="12"/>
  <c r="W419" i="12"/>
  <c r="V419" i="12"/>
  <c r="U419" i="12"/>
  <c r="T419" i="12"/>
  <c r="S419" i="12"/>
  <c r="R419" i="12"/>
  <c r="Q419" i="12"/>
  <c r="P419" i="12"/>
  <c r="O419" i="12"/>
  <c r="N419" i="12"/>
  <c r="M419" i="12"/>
  <c r="L419" i="12"/>
  <c r="K419" i="12"/>
  <c r="J419" i="12"/>
  <c r="I419" i="12"/>
  <c r="H419" i="12"/>
  <c r="G419" i="12"/>
  <c r="F419" i="12"/>
  <c r="E419" i="12"/>
  <c r="D419" i="12"/>
  <c r="C419" i="12"/>
  <c r="AC418" i="12"/>
  <c r="AB418" i="12"/>
  <c r="AA418" i="12"/>
  <c r="Z418" i="12"/>
  <c r="Y418" i="12"/>
  <c r="X418" i="12"/>
  <c r="W418" i="12"/>
  <c r="V418" i="12"/>
  <c r="U418" i="12"/>
  <c r="T418" i="12"/>
  <c r="S418" i="12"/>
  <c r="R418" i="12"/>
  <c r="Q418" i="12"/>
  <c r="P418" i="12"/>
  <c r="O418" i="12"/>
  <c r="N418" i="12"/>
  <c r="M418" i="12"/>
  <c r="L418" i="12"/>
  <c r="K418" i="12"/>
  <c r="J418" i="12"/>
  <c r="I418" i="12"/>
  <c r="H418" i="12"/>
  <c r="G418" i="12"/>
  <c r="F418" i="12"/>
  <c r="E418" i="12"/>
  <c r="D418" i="12"/>
  <c r="C418" i="12"/>
  <c r="AC417" i="12"/>
  <c r="AB417" i="12"/>
  <c r="AA417" i="12"/>
  <c r="Z417" i="12"/>
  <c r="Y417" i="12"/>
  <c r="X417" i="12"/>
  <c r="W417" i="12"/>
  <c r="V417" i="12"/>
  <c r="U417" i="12"/>
  <c r="T417" i="12"/>
  <c r="S417" i="12"/>
  <c r="R417" i="12"/>
  <c r="Q417" i="12"/>
  <c r="P417" i="12"/>
  <c r="O417" i="12"/>
  <c r="N417" i="12"/>
  <c r="M417" i="12"/>
  <c r="L417" i="12"/>
  <c r="K417" i="12"/>
  <c r="J417" i="12"/>
  <c r="I417" i="12"/>
  <c r="H417" i="12"/>
  <c r="G417" i="12"/>
  <c r="F417" i="12"/>
  <c r="E417" i="12"/>
  <c r="D417" i="12"/>
  <c r="C417" i="12"/>
  <c r="AC416" i="12"/>
  <c r="AB416" i="12"/>
  <c r="AA416" i="12"/>
  <c r="Z416" i="12"/>
  <c r="Y416" i="12"/>
  <c r="X416" i="12"/>
  <c r="W416" i="12"/>
  <c r="V416" i="12"/>
  <c r="U416" i="12"/>
  <c r="T416" i="12"/>
  <c r="S416" i="12"/>
  <c r="R416" i="12"/>
  <c r="Q416" i="12"/>
  <c r="P416" i="12"/>
  <c r="O416" i="12"/>
  <c r="N416" i="12"/>
  <c r="M416" i="12"/>
  <c r="L416" i="12"/>
  <c r="K416" i="12"/>
  <c r="J416" i="12"/>
  <c r="I416" i="12"/>
  <c r="H416" i="12"/>
  <c r="G416" i="12"/>
  <c r="F416" i="12"/>
  <c r="E416" i="12"/>
  <c r="D416" i="12"/>
  <c r="C416" i="12"/>
  <c r="AC415" i="12"/>
  <c r="AB415" i="12"/>
  <c r="AA415" i="12"/>
  <c r="Z415" i="12"/>
  <c r="Y415" i="12"/>
  <c r="X415" i="12"/>
  <c r="W415" i="12"/>
  <c r="V415" i="12"/>
  <c r="U415" i="12"/>
  <c r="T415" i="12"/>
  <c r="S415" i="12"/>
  <c r="R415" i="12"/>
  <c r="Q415" i="12"/>
  <c r="P415" i="12"/>
  <c r="O415" i="12"/>
  <c r="N415" i="12"/>
  <c r="M415" i="12"/>
  <c r="L415" i="12"/>
  <c r="K415" i="12"/>
  <c r="J415" i="12"/>
  <c r="I415" i="12"/>
  <c r="H415" i="12"/>
  <c r="G415" i="12"/>
  <c r="F415" i="12"/>
  <c r="E415" i="12"/>
  <c r="D415" i="12"/>
  <c r="C415" i="12"/>
  <c r="AC414" i="12"/>
  <c r="AB414" i="12"/>
  <c r="AA414" i="12"/>
  <c r="Z414" i="12"/>
  <c r="Y414" i="12"/>
  <c r="X414" i="12"/>
  <c r="W414" i="12"/>
  <c r="V414" i="12"/>
  <c r="U414" i="12"/>
  <c r="T414" i="12"/>
  <c r="S414" i="12"/>
  <c r="R414" i="12"/>
  <c r="Q414" i="12"/>
  <c r="P414" i="12"/>
  <c r="O414" i="12"/>
  <c r="N414" i="12"/>
  <c r="M414" i="12"/>
  <c r="L414" i="12"/>
  <c r="K414" i="12"/>
  <c r="J414" i="12"/>
  <c r="I414" i="12"/>
  <c r="H414" i="12"/>
  <c r="G414" i="12"/>
  <c r="F414" i="12"/>
  <c r="E414" i="12"/>
  <c r="D414" i="12"/>
  <c r="C414" i="12"/>
  <c r="AC413" i="12"/>
  <c r="AB413" i="12"/>
  <c r="AA413" i="12"/>
  <c r="Z413" i="12"/>
  <c r="Y413" i="12"/>
  <c r="X413" i="12"/>
  <c r="W413" i="12"/>
  <c r="V413" i="12"/>
  <c r="U413" i="12"/>
  <c r="T413" i="12"/>
  <c r="S413" i="12"/>
  <c r="R413" i="12"/>
  <c r="Q413" i="12"/>
  <c r="P413" i="12"/>
  <c r="O413" i="12"/>
  <c r="N413" i="12"/>
  <c r="M413" i="12"/>
  <c r="L413" i="12"/>
  <c r="K413" i="12"/>
  <c r="J413" i="12"/>
  <c r="I413" i="12"/>
  <c r="H413" i="12"/>
  <c r="G413" i="12"/>
  <c r="F413" i="12"/>
  <c r="E413" i="12"/>
  <c r="D413" i="12"/>
  <c r="C413" i="12"/>
  <c r="AC412" i="12"/>
  <c r="AB412" i="12"/>
  <c r="AA412" i="12"/>
  <c r="Z412" i="12"/>
  <c r="Y412" i="12"/>
  <c r="X412" i="12"/>
  <c r="W412" i="12"/>
  <c r="V412" i="12"/>
  <c r="U412" i="12"/>
  <c r="T412" i="12"/>
  <c r="S412" i="12"/>
  <c r="R412" i="12"/>
  <c r="Q412" i="12"/>
  <c r="P412" i="12"/>
  <c r="O412" i="12"/>
  <c r="N412" i="12"/>
  <c r="M412" i="12"/>
  <c r="L412" i="12"/>
  <c r="K412" i="12"/>
  <c r="J412" i="12"/>
  <c r="I412" i="12"/>
  <c r="H412" i="12"/>
  <c r="G412" i="12"/>
  <c r="F412" i="12"/>
  <c r="E412" i="12"/>
  <c r="D412" i="12"/>
  <c r="C412" i="12"/>
  <c r="AC411" i="12"/>
  <c r="AB411" i="12"/>
  <c r="AA411" i="12"/>
  <c r="Z411" i="12"/>
  <c r="Y411" i="12"/>
  <c r="X411" i="12"/>
  <c r="W411" i="12"/>
  <c r="V411" i="12"/>
  <c r="U411" i="12"/>
  <c r="T411" i="12"/>
  <c r="S411" i="12"/>
  <c r="R411" i="12"/>
  <c r="Q411" i="12"/>
  <c r="P411" i="12"/>
  <c r="O411" i="12"/>
  <c r="N411" i="12"/>
  <c r="M411" i="12"/>
  <c r="L411" i="12"/>
  <c r="K411" i="12"/>
  <c r="J411" i="12"/>
  <c r="I411" i="12"/>
  <c r="H411" i="12"/>
  <c r="G411" i="12"/>
  <c r="F411" i="12"/>
  <c r="E411" i="12"/>
  <c r="D411" i="12"/>
  <c r="C411" i="12"/>
  <c r="AC410" i="12"/>
  <c r="AB410" i="12"/>
  <c r="AA410" i="12"/>
  <c r="Z410" i="12"/>
  <c r="Y410" i="12"/>
  <c r="X410" i="12"/>
  <c r="W410" i="12"/>
  <c r="V410" i="12"/>
  <c r="U410" i="12"/>
  <c r="T410" i="12"/>
  <c r="S410" i="12"/>
  <c r="R410" i="12"/>
  <c r="Q410" i="12"/>
  <c r="P410" i="12"/>
  <c r="O410" i="12"/>
  <c r="N410" i="12"/>
  <c r="M410" i="12"/>
  <c r="L410" i="12"/>
  <c r="K410" i="12"/>
  <c r="J410" i="12"/>
  <c r="I410" i="12"/>
  <c r="H410" i="12"/>
  <c r="G410" i="12"/>
  <c r="F410" i="12"/>
  <c r="E410" i="12"/>
  <c r="D410" i="12"/>
  <c r="C410" i="12"/>
  <c r="AC409" i="12"/>
  <c r="AB409" i="12"/>
  <c r="AA409" i="12"/>
  <c r="Z409" i="12"/>
  <c r="Y409" i="12"/>
  <c r="X409" i="12"/>
  <c r="W409" i="12"/>
  <c r="V409" i="12"/>
  <c r="U409" i="12"/>
  <c r="T409" i="12"/>
  <c r="S409" i="12"/>
  <c r="R409" i="12"/>
  <c r="Q409" i="12"/>
  <c r="P409" i="12"/>
  <c r="O409" i="12"/>
  <c r="N409" i="12"/>
  <c r="M409" i="12"/>
  <c r="L409" i="12"/>
  <c r="K409" i="12"/>
  <c r="J409" i="12"/>
  <c r="I409" i="12"/>
  <c r="H409" i="12"/>
  <c r="G409" i="12"/>
  <c r="F409" i="12"/>
  <c r="E409" i="12"/>
  <c r="D409" i="12"/>
  <c r="C409" i="12"/>
  <c r="AC408" i="12"/>
  <c r="AB408" i="12"/>
  <c r="AA408" i="12"/>
  <c r="Z408" i="12"/>
  <c r="Y408" i="12"/>
  <c r="X408" i="12"/>
  <c r="W408" i="12"/>
  <c r="V408" i="12"/>
  <c r="U408" i="12"/>
  <c r="T408" i="12"/>
  <c r="S408" i="12"/>
  <c r="R408" i="12"/>
  <c r="Q408" i="12"/>
  <c r="P408" i="12"/>
  <c r="O408" i="12"/>
  <c r="N408" i="12"/>
  <c r="M408" i="12"/>
  <c r="L408" i="12"/>
  <c r="K408" i="12"/>
  <c r="J408" i="12"/>
  <c r="I408" i="12"/>
  <c r="H408" i="12"/>
  <c r="G408" i="12"/>
  <c r="F408" i="12"/>
  <c r="E408" i="12"/>
  <c r="D408" i="12"/>
  <c r="C408" i="12"/>
  <c r="AC407" i="12"/>
  <c r="AB407" i="12"/>
  <c r="AA407" i="12"/>
  <c r="Z407" i="12"/>
  <c r="Y407" i="12"/>
  <c r="X407" i="12"/>
  <c r="W407" i="12"/>
  <c r="V407" i="12"/>
  <c r="U407" i="12"/>
  <c r="T407" i="12"/>
  <c r="S407" i="12"/>
  <c r="R407" i="12"/>
  <c r="Q407" i="12"/>
  <c r="P407" i="12"/>
  <c r="O407" i="12"/>
  <c r="N407" i="12"/>
  <c r="M407" i="12"/>
  <c r="L407" i="12"/>
  <c r="K407" i="12"/>
  <c r="J407" i="12"/>
  <c r="I407" i="12"/>
  <c r="H407" i="12"/>
  <c r="G407" i="12"/>
  <c r="F407" i="12"/>
  <c r="E407" i="12"/>
  <c r="D407" i="12"/>
  <c r="C407" i="12"/>
  <c r="AC406" i="12"/>
  <c r="AB406" i="12"/>
  <c r="AA406" i="12"/>
  <c r="Z406" i="12"/>
  <c r="Y406" i="12"/>
  <c r="X406" i="12"/>
  <c r="W406" i="12"/>
  <c r="V406" i="12"/>
  <c r="U406" i="12"/>
  <c r="T406" i="12"/>
  <c r="S406" i="12"/>
  <c r="R406" i="12"/>
  <c r="Q406" i="12"/>
  <c r="P406" i="12"/>
  <c r="O406" i="12"/>
  <c r="N406" i="12"/>
  <c r="M406" i="12"/>
  <c r="L406" i="12"/>
  <c r="K406" i="12"/>
  <c r="J406" i="12"/>
  <c r="I406" i="12"/>
  <c r="H406" i="12"/>
  <c r="G406" i="12"/>
  <c r="F406" i="12"/>
  <c r="E406" i="12"/>
  <c r="D406" i="12"/>
  <c r="C406" i="12"/>
  <c r="AC405" i="12"/>
  <c r="AB405" i="12"/>
  <c r="AA405" i="12"/>
  <c r="Z405" i="12"/>
  <c r="Y405" i="12"/>
  <c r="X405" i="12"/>
  <c r="W405" i="12"/>
  <c r="V405" i="12"/>
  <c r="U405" i="12"/>
  <c r="T405" i="12"/>
  <c r="S405" i="12"/>
  <c r="R405" i="12"/>
  <c r="Q405" i="12"/>
  <c r="P405" i="12"/>
  <c r="O405" i="12"/>
  <c r="N405" i="12"/>
  <c r="M405" i="12"/>
  <c r="L405" i="12"/>
  <c r="K405" i="12"/>
  <c r="J405" i="12"/>
  <c r="I405" i="12"/>
  <c r="H405" i="12"/>
  <c r="G405" i="12"/>
  <c r="F405" i="12"/>
  <c r="E405" i="12"/>
  <c r="D405" i="12"/>
  <c r="C405" i="12"/>
  <c r="AC404" i="12"/>
  <c r="AB404" i="12"/>
  <c r="AA404" i="12"/>
  <c r="Z404" i="12"/>
  <c r="Y404" i="12"/>
  <c r="X404" i="12"/>
  <c r="W404" i="12"/>
  <c r="V404" i="12"/>
  <c r="U404" i="12"/>
  <c r="T404" i="12"/>
  <c r="S404" i="12"/>
  <c r="R404" i="12"/>
  <c r="Q404" i="12"/>
  <c r="P404" i="12"/>
  <c r="O404" i="12"/>
  <c r="N404" i="12"/>
  <c r="M404" i="12"/>
  <c r="L404" i="12"/>
  <c r="K404" i="12"/>
  <c r="J404" i="12"/>
  <c r="I404" i="12"/>
  <c r="H404" i="12"/>
  <c r="G404" i="12"/>
  <c r="F404" i="12"/>
  <c r="E404" i="12"/>
  <c r="D404" i="12"/>
  <c r="C404" i="12"/>
  <c r="AC403" i="12"/>
  <c r="AB403" i="12"/>
  <c r="AA403" i="12"/>
  <c r="Z403" i="12"/>
  <c r="Y403" i="12"/>
  <c r="X403" i="12"/>
  <c r="W403" i="12"/>
  <c r="V403" i="12"/>
  <c r="U403" i="12"/>
  <c r="T403" i="12"/>
  <c r="S403" i="12"/>
  <c r="R403" i="12"/>
  <c r="Q403" i="12"/>
  <c r="P403" i="12"/>
  <c r="O403" i="12"/>
  <c r="N403" i="12"/>
  <c r="M403" i="12"/>
  <c r="L403" i="12"/>
  <c r="K403" i="12"/>
  <c r="J403" i="12"/>
  <c r="I403" i="12"/>
  <c r="H403" i="12"/>
  <c r="G403" i="12"/>
  <c r="F403" i="12"/>
  <c r="E403" i="12"/>
  <c r="D403" i="12"/>
  <c r="C403" i="12"/>
  <c r="AC402" i="12"/>
  <c r="AB402" i="12"/>
  <c r="AA402" i="12"/>
  <c r="Z402" i="12"/>
  <c r="Y402" i="12"/>
  <c r="X402" i="12"/>
  <c r="W402" i="12"/>
  <c r="V402" i="12"/>
  <c r="U402" i="12"/>
  <c r="T402" i="12"/>
  <c r="S402" i="12"/>
  <c r="R402" i="12"/>
  <c r="Q402" i="12"/>
  <c r="P402" i="12"/>
  <c r="O402" i="12"/>
  <c r="N402" i="12"/>
  <c r="M402" i="12"/>
  <c r="L402" i="12"/>
  <c r="K402" i="12"/>
  <c r="J402" i="12"/>
  <c r="I402" i="12"/>
  <c r="H402" i="12"/>
  <c r="G402" i="12"/>
  <c r="F402" i="12"/>
  <c r="E402" i="12"/>
  <c r="D402" i="12"/>
  <c r="C402" i="12"/>
  <c r="AC401" i="12"/>
  <c r="AB401" i="12"/>
  <c r="AA401" i="12"/>
  <c r="Z401" i="12"/>
  <c r="Y401" i="12"/>
  <c r="X401" i="12"/>
  <c r="W401" i="12"/>
  <c r="V401" i="12"/>
  <c r="U401" i="12"/>
  <c r="T401" i="12"/>
  <c r="S401" i="12"/>
  <c r="R401" i="12"/>
  <c r="Q401" i="12"/>
  <c r="P401" i="12"/>
  <c r="O401" i="12"/>
  <c r="N401" i="12"/>
  <c r="M401" i="12"/>
  <c r="L401" i="12"/>
  <c r="K401" i="12"/>
  <c r="J401" i="12"/>
  <c r="I401" i="12"/>
  <c r="H401" i="12"/>
  <c r="G401" i="12"/>
  <c r="F401" i="12"/>
  <c r="E401" i="12"/>
  <c r="D401" i="12"/>
  <c r="C401" i="12"/>
  <c r="AC400" i="12"/>
  <c r="AB400" i="12"/>
  <c r="AA400" i="12"/>
  <c r="Z400" i="12"/>
  <c r="Y400" i="12"/>
  <c r="X400" i="12"/>
  <c r="W400" i="12"/>
  <c r="V400" i="12"/>
  <c r="U400" i="12"/>
  <c r="T400" i="12"/>
  <c r="S400" i="12"/>
  <c r="R400" i="12"/>
  <c r="Q400" i="12"/>
  <c r="P400" i="12"/>
  <c r="O400" i="12"/>
  <c r="N400" i="12"/>
  <c r="M400" i="12"/>
  <c r="L400" i="12"/>
  <c r="K400" i="12"/>
  <c r="J400" i="12"/>
  <c r="I400" i="12"/>
  <c r="H400" i="12"/>
  <c r="G400" i="12"/>
  <c r="F400" i="12"/>
  <c r="E400" i="12"/>
  <c r="D400" i="12"/>
  <c r="C400" i="12"/>
  <c r="AC399" i="12"/>
  <c r="AB399" i="12"/>
  <c r="AA399" i="12"/>
  <c r="Z399" i="12"/>
  <c r="Y399" i="12"/>
  <c r="X399" i="12"/>
  <c r="W399" i="12"/>
  <c r="V399" i="12"/>
  <c r="U399" i="12"/>
  <c r="T399" i="12"/>
  <c r="S399" i="12"/>
  <c r="R399" i="12"/>
  <c r="Q399" i="12"/>
  <c r="P399" i="12"/>
  <c r="O399" i="12"/>
  <c r="N399" i="12"/>
  <c r="M399" i="12"/>
  <c r="L399" i="12"/>
  <c r="K399" i="12"/>
  <c r="J399" i="12"/>
  <c r="I399" i="12"/>
  <c r="H399" i="12"/>
  <c r="G399" i="12"/>
  <c r="F399" i="12"/>
  <c r="E399" i="12"/>
  <c r="D399" i="12"/>
  <c r="C399" i="12"/>
  <c r="AC398" i="12"/>
  <c r="AB398" i="12"/>
  <c r="AA398" i="12"/>
  <c r="Z398" i="12"/>
  <c r="Y398" i="12"/>
  <c r="X398" i="12"/>
  <c r="W398" i="12"/>
  <c r="V398" i="12"/>
  <c r="U398" i="12"/>
  <c r="T398" i="12"/>
  <c r="S398" i="12"/>
  <c r="R398" i="12"/>
  <c r="Q398" i="12"/>
  <c r="P398" i="12"/>
  <c r="O398" i="12"/>
  <c r="N398" i="12"/>
  <c r="M398" i="12"/>
  <c r="L398" i="12"/>
  <c r="K398" i="12"/>
  <c r="J398" i="12"/>
  <c r="I398" i="12"/>
  <c r="H398" i="12"/>
  <c r="G398" i="12"/>
  <c r="F398" i="12"/>
  <c r="E398" i="12"/>
  <c r="D398" i="12"/>
  <c r="C398" i="12"/>
  <c r="AC397" i="12"/>
  <c r="AB397" i="12"/>
  <c r="AA397" i="12"/>
  <c r="Z397" i="12"/>
  <c r="Y397" i="12"/>
  <c r="X397" i="12"/>
  <c r="W397" i="12"/>
  <c r="V397" i="12"/>
  <c r="U397" i="12"/>
  <c r="T397" i="12"/>
  <c r="S397" i="12"/>
  <c r="R397" i="12"/>
  <c r="Q397" i="12"/>
  <c r="P397" i="12"/>
  <c r="O397" i="12"/>
  <c r="N397" i="12"/>
  <c r="M397" i="12"/>
  <c r="L397" i="12"/>
  <c r="K397" i="12"/>
  <c r="J397" i="12"/>
  <c r="I397" i="12"/>
  <c r="H397" i="12"/>
  <c r="G397" i="12"/>
  <c r="F397" i="12"/>
  <c r="E397" i="12"/>
  <c r="D397" i="12"/>
  <c r="C397" i="12"/>
  <c r="AC396" i="12"/>
  <c r="AB396" i="12"/>
  <c r="AA396" i="12"/>
  <c r="Z396" i="12"/>
  <c r="Y396" i="12"/>
  <c r="X396" i="12"/>
  <c r="W396" i="12"/>
  <c r="V396" i="12"/>
  <c r="U396" i="12"/>
  <c r="T396" i="12"/>
  <c r="S396" i="12"/>
  <c r="R396" i="12"/>
  <c r="Q396" i="12"/>
  <c r="P396" i="12"/>
  <c r="O396" i="12"/>
  <c r="N396" i="12"/>
  <c r="M396" i="12"/>
  <c r="L396" i="12"/>
  <c r="K396" i="12"/>
  <c r="J396" i="12"/>
  <c r="I396" i="12"/>
  <c r="H396" i="12"/>
  <c r="G396" i="12"/>
  <c r="F396" i="12"/>
  <c r="E396" i="12"/>
  <c r="D396" i="12"/>
  <c r="C396" i="12"/>
  <c r="AC395" i="12"/>
  <c r="AB395" i="12"/>
  <c r="AA395" i="12"/>
  <c r="Z395" i="12"/>
  <c r="Y395" i="12"/>
  <c r="X395" i="12"/>
  <c r="W395" i="12"/>
  <c r="V395" i="12"/>
  <c r="U395" i="12"/>
  <c r="T395" i="12"/>
  <c r="S395" i="12"/>
  <c r="R395" i="12"/>
  <c r="Q395" i="12"/>
  <c r="P395" i="12"/>
  <c r="O395" i="12"/>
  <c r="N395" i="12"/>
  <c r="M395" i="12"/>
  <c r="L395" i="12"/>
  <c r="K395" i="12"/>
  <c r="J395" i="12"/>
  <c r="I395" i="12"/>
  <c r="H395" i="12"/>
  <c r="G395" i="12"/>
  <c r="F395" i="12"/>
  <c r="E395" i="12"/>
  <c r="D395" i="12"/>
  <c r="C395" i="12"/>
  <c r="AC394" i="12"/>
  <c r="AB394" i="12"/>
  <c r="AA394" i="12"/>
  <c r="Z394" i="12"/>
  <c r="Y394" i="12"/>
  <c r="X394" i="12"/>
  <c r="W394" i="12"/>
  <c r="V394" i="12"/>
  <c r="U394" i="12"/>
  <c r="T394" i="12"/>
  <c r="S394" i="12"/>
  <c r="R394" i="12"/>
  <c r="Q394" i="12"/>
  <c r="P394" i="12"/>
  <c r="O394" i="12"/>
  <c r="N394" i="12"/>
  <c r="M394" i="12"/>
  <c r="L394" i="12"/>
  <c r="K394" i="12"/>
  <c r="J394" i="12"/>
  <c r="I394" i="12"/>
  <c r="H394" i="12"/>
  <c r="G394" i="12"/>
  <c r="F394" i="12"/>
  <c r="E394" i="12"/>
  <c r="D394" i="12"/>
  <c r="C394" i="12"/>
  <c r="AC393" i="12"/>
  <c r="AB393" i="12"/>
  <c r="AA393" i="12"/>
  <c r="Z393" i="12"/>
  <c r="Y393" i="12"/>
  <c r="X393" i="12"/>
  <c r="W393" i="12"/>
  <c r="V393" i="12"/>
  <c r="U393" i="12"/>
  <c r="T393" i="12"/>
  <c r="S393" i="12"/>
  <c r="R393" i="12"/>
  <c r="Q393" i="12"/>
  <c r="P393" i="12"/>
  <c r="O393" i="12"/>
  <c r="N393" i="12"/>
  <c r="M393" i="12"/>
  <c r="L393" i="12"/>
  <c r="K393" i="12"/>
  <c r="J393" i="12"/>
  <c r="I393" i="12"/>
  <c r="H393" i="12"/>
  <c r="G393" i="12"/>
  <c r="F393" i="12"/>
  <c r="E393" i="12"/>
  <c r="D393" i="12"/>
  <c r="C393" i="12"/>
  <c r="AC392" i="12"/>
  <c r="AB392" i="12"/>
  <c r="AA392" i="12"/>
  <c r="Z392" i="12"/>
  <c r="Y392" i="12"/>
  <c r="X392" i="12"/>
  <c r="W392" i="12"/>
  <c r="V392" i="12"/>
  <c r="U392" i="12"/>
  <c r="T392" i="12"/>
  <c r="S392" i="12"/>
  <c r="R392" i="12"/>
  <c r="Q392" i="12"/>
  <c r="P392" i="12"/>
  <c r="O392" i="12"/>
  <c r="N392" i="12"/>
  <c r="M392" i="12"/>
  <c r="L392" i="12"/>
  <c r="K392" i="12"/>
  <c r="J392" i="12"/>
  <c r="I392" i="12"/>
  <c r="H392" i="12"/>
  <c r="G392" i="12"/>
  <c r="F392" i="12"/>
  <c r="E392" i="12"/>
  <c r="D392" i="12"/>
  <c r="C392" i="12"/>
  <c r="AC391" i="12"/>
  <c r="AB391" i="12"/>
  <c r="AA391" i="12"/>
  <c r="Z391" i="12"/>
  <c r="Y391" i="12"/>
  <c r="X391" i="12"/>
  <c r="W391" i="12"/>
  <c r="V391" i="12"/>
  <c r="U391" i="12"/>
  <c r="T391" i="12"/>
  <c r="S391" i="12"/>
  <c r="R391" i="12"/>
  <c r="Q391" i="12"/>
  <c r="P391" i="12"/>
  <c r="O391" i="12"/>
  <c r="N391" i="12"/>
  <c r="M391" i="12"/>
  <c r="L391" i="12"/>
  <c r="K391" i="12"/>
  <c r="J391" i="12"/>
  <c r="I391" i="12"/>
  <c r="H391" i="12"/>
  <c r="G391" i="12"/>
  <c r="F391" i="12"/>
  <c r="E391" i="12"/>
  <c r="D391" i="12"/>
  <c r="C391" i="12"/>
  <c r="AC390" i="12"/>
  <c r="AB390" i="12"/>
  <c r="AA390" i="12"/>
  <c r="Z390" i="12"/>
  <c r="Y390" i="12"/>
  <c r="X390" i="12"/>
  <c r="W390" i="12"/>
  <c r="V390" i="12"/>
  <c r="U390" i="12"/>
  <c r="T390" i="12"/>
  <c r="S390" i="12"/>
  <c r="R390" i="12"/>
  <c r="Q390" i="12"/>
  <c r="P390" i="12"/>
  <c r="O390" i="12"/>
  <c r="N390" i="12"/>
  <c r="M390" i="12"/>
  <c r="L390" i="12"/>
  <c r="K390" i="12"/>
  <c r="J390" i="12"/>
  <c r="I390" i="12"/>
  <c r="H390" i="12"/>
  <c r="G390" i="12"/>
  <c r="F390" i="12"/>
  <c r="E390" i="12"/>
  <c r="D390" i="12"/>
  <c r="C390" i="12"/>
  <c r="AC389" i="12"/>
  <c r="AB389" i="12"/>
  <c r="AA389" i="12"/>
  <c r="Z389" i="12"/>
  <c r="Y389" i="12"/>
  <c r="X389" i="12"/>
  <c r="W389" i="12"/>
  <c r="V389" i="12"/>
  <c r="U389" i="12"/>
  <c r="T389" i="12"/>
  <c r="S389" i="12"/>
  <c r="R389" i="12"/>
  <c r="Q389" i="12"/>
  <c r="P389" i="12"/>
  <c r="O389" i="12"/>
  <c r="N389" i="12"/>
  <c r="M389" i="12"/>
  <c r="L389" i="12"/>
  <c r="K389" i="12"/>
  <c r="J389" i="12"/>
  <c r="I389" i="12"/>
  <c r="H389" i="12"/>
  <c r="G389" i="12"/>
  <c r="F389" i="12"/>
  <c r="E389" i="12"/>
  <c r="D389" i="12"/>
  <c r="C389" i="12"/>
  <c r="AC388" i="12"/>
  <c r="AB388" i="12"/>
  <c r="AA388" i="12"/>
  <c r="Z388" i="12"/>
  <c r="Y388" i="12"/>
  <c r="X388" i="12"/>
  <c r="W388" i="12"/>
  <c r="V388" i="12"/>
  <c r="U388" i="12"/>
  <c r="T388" i="12"/>
  <c r="S388" i="12"/>
  <c r="R388" i="12"/>
  <c r="Q388" i="12"/>
  <c r="P388" i="12"/>
  <c r="O388" i="12"/>
  <c r="N388" i="12"/>
  <c r="M388" i="12"/>
  <c r="L388" i="12"/>
  <c r="K388" i="12"/>
  <c r="J388" i="12"/>
  <c r="I388" i="12"/>
  <c r="H388" i="12"/>
  <c r="G388" i="12"/>
  <c r="F388" i="12"/>
  <c r="E388" i="12"/>
  <c r="D388" i="12"/>
  <c r="C388" i="12"/>
  <c r="AC387" i="12"/>
  <c r="AB387" i="12"/>
  <c r="AA387" i="12"/>
  <c r="Z387" i="12"/>
  <c r="Y387" i="12"/>
  <c r="X387" i="12"/>
  <c r="W387" i="12"/>
  <c r="V387" i="12"/>
  <c r="U387" i="12"/>
  <c r="T387" i="12"/>
  <c r="S387" i="12"/>
  <c r="R387" i="12"/>
  <c r="Q387" i="12"/>
  <c r="P387" i="12"/>
  <c r="O387" i="12"/>
  <c r="N387" i="12"/>
  <c r="M387" i="12"/>
  <c r="L387" i="12"/>
  <c r="K387" i="12"/>
  <c r="J387" i="12"/>
  <c r="I387" i="12"/>
  <c r="H387" i="12"/>
  <c r="G387" i="12"/>
  <c r="F387" i="12"/>
  <c r="E387" i="12"/>
  <c r="D387" i="12"/>
  <c r="C387" i="12"/>
  <c r="AC386" i="12"/>
  <c r="AB386" i="12"/>
  <c r="AA386" i="12"/>
  <c r="Z386" i="12"/>
  <c r="Y386" i="12"/>
  <c r="X386" i="12"/>
  <c r="W386" i="12"/>
  <c r="V386" i="12"/>
  <c r="U386" i="12"/>
  <c r="T386" i="12"/>
  <c r="S386" i="12"/>
  <c r="R386" i="12"/>
  <c r="Q386" i="12"/>
  <c r="P386" i="12"/>
  <c r="O386" i="12"/>
  <c r="N386" i="12"/>
  <c r="M386" i="12"/>
  <c r="L386" i="12"/>
  <c r="K386" i="12"/>
  <c r="J386" i="12"/>
  <c r="I386" i="12"/>
  <c r="H386" i="12"/>
  <c r="G386" i="12"/>
  <c r="F386" i="12"/>
  <c r="E386" i="12"/>
  <c r="D386" i="12"/>
  <c r="C386" i="12"/>
  <c r="AC385" i="12"/>
  <c r="AB385" i="12"/>
  <c r="AA385" i="12"/>
  <c r="Z385" i="12"/>
  <c r="Y385" i="12"/>
  <c r="X385" i="12"/>
  <c r="W385" i="12"/>
  <c r="V385" i="12"/>
  <c r="U385" i="12"/>
  <c r="T385" i="12"/>
  <c r="S385" i="12"/>
  <c r="R385" i="12"/>
  <c r="Q385" i="12"/>
  <c r="P385" i="12"/>
  <c r="O385" i="12"/>
  <c r="N385" i="12"/>
  <c r="M385" i="12"/>
  <c r="L385" i="12"/>
  <c r="K385" i="12"/>
  <c r="J385" i="12"/>
  <c r="I385" i="12"/>
  <c r="H385" i="12"/>
  <c r="G385" i="12"/>
  <c r="F385" i="12"/>
  <c r="E385" i="12"/>
  <c r="D385" i="12"/>
  <c r="C385" i="12"/>
  <c r="AC384" i="12"/>
  <c r="AB384" i="12"/>
  <c r="AA384" i="12"/>
  <c r="Z384" i="12"/>
  <c r="Y384" i="12"/>
  <c r="X384" i="12"/>
  <c r="W384" i="12"/>
  <c r="V384" i="12"/>
  <c r="U384" i="12"/>
  <c r="T384" i="12"/>
  <c r="S384" i="12"/>
  <c r="R384" i="12"/>
  <c r="Q384" i="12"/>
  <c r="P384" i="12"/>
  <c r="O384" i="12"/>
  <c r="N384" i="12"/>
  <c r="M384" i="12"/>
  <c r="L384" i="12"/>
  <c r="K384" i="12"/>
  <c r="J384" i="12"/>
  <c r="I384" i="12"/>
  <c r="H384" i="12"/>
  <c r="G384" i="12"/>
  <c r="F384" i="12"/>
  <c r="E384" i="12"/>
  <c r="D384" i="12"/>
  <c r="C384" i="12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82" i="10"/>
  <c r="Y83" i="10"/>
  <c r="Y84" i="10"/>
  <c r="Y85" i="10"/>
  <c r="Y86" i="10"/>
  <c r="Y87" i="10"/>
  <c r="Y88" i="10"/>
  <c r="Y89" i="10"/>
  <c r="Y90" i="10"/>
  <c r="Y91" i="10"/>
  <c r="Y92" i="10"/>
  <c r="Y93" i="10"/>
  <c r="Y94" i="10"/>
  <c r="Y95" i="10"/>
  <c r="Y96" i="10"/>
  <c r="Y97" i="10"/>
  <c r="Y98" i="10"/>
  <c r="Y99" i="10"/>
  <c r="Y100" i="10"/>
  <c r="Y101" i="10"/>
  <c r="Y102" i="10"/>
  <c r="Y103" i="10"/>
  <c r="Y104" i="10"/>
  <c r="Y105" i="10"/>
  <c r="Y106" i="10"/>
  <c r="Y107" i="10"/>
  <c r="Y108" i="10"/>
  <c r="Y109" i="10"/>
  <c r="Y110" i="10"/>
  <c r="Y111" i="10"/>
  <c r="Y112" i="10"/>
  <c r="Y113" i="10"/>
  <c r="Y114" i="10"/>
  <c r="Y115" i="10"/>
  <c r="Y116" i="10"/>
  <c r="Y117" i="10"/>
  <c r="Y118" i="10"/>
  <c r="Y119" i="10"/>
  <c r="Y120" i="10"/>
  <c r="Y121" i="10"/>
  <c r="Y122" i="10"/>
  <c r="Y123" i="10"/>
  <c r="Y124" i="10"/>
  <c r="Y125" i="10"/>
  <c r="Y126" i="10"/>
  <c r="Y127" i="10"/>
  <c r="Y128" i="10"/>
  <c r="Y129" i="10"/>
  <c r="Y130" i="10"/>
  <c r="Y131" i="10"/>
  <c r="Y132" i="10"/>
  <c r="Y133" i="10"/>
  <c r="Y134" i="10"/>
  <c r="Y135" i="10"/>
  <c r="Y136" i="10"/>
  <c r="Y137" i="10"/>
  <c r="Y138" i="10"/>
  <c r="Y139" i="10"/>
  <c r="Y140" i="10"/>
  <c r="Y141" i="10"/>
  <c r="Y142" i="10"/>
  <c r="Y143" i="10"/>
  <c r="Y144" i="10"/>
  <c r="Y145" i="10"/>
  <c r="Y146" i="10"/>
  <c r="Y147" i="10"/>
  <c r="Y148" i="10"/>
  <c r="Y149" i="10"/>
  <c r="Y150" i="10"/>
  <c r="Y151" i="10"/>
  <c r="Y152" i="10"/>
  <c r="Y153" i="10"/>
  <c r="Y154" i="10"/>
  <c r="Y155" i="10"/>
  <c r="Y156" i="10"/>
  <c r="Y157" i="10"/>
  <c r="Y158" i="10"/>
  <c r="Y159" i="10"/>
  <c r="Y160" i="10"/>
  <c r="Y161" i="10"/>
  <c r="Y162" i="10"/>
  <c r="Y163" i="10"/>
  <c r="Y164" i="10"/>
  <c r="Y165" i="10"/>
  <c r="Y166" i="10"/>
  <c r="Y167" i="10"/>
  <c r="Y168" i="10"/>
  <c r="Y169" i="10"/>
  <c r="Y170" i="10"/>
  <c r="Y171" i="10"/>
  <c r="Y172" i="10"/>
  <c r="Y173" i="10"/>
  <c r="Y174" i="10"/>
  <c r="Y175" i="10"/>
  <c r="Y176" i="10"/>
  <c r="Y177" i="10"/>
  <c r="Y178" i="10"/>
  <c r="Y179" i="10"/>
  <c r="Y180" i="10"/>
  <c r="Y181" i="10"/>
  <c r="Y182" i="10"/>
  <c r="Y183" i="10"/>
  <c r="Y184" i="10"/>
  <c r="Y185" i="10"/>
  <c r="Y186" i="10"/>
  <c r="Y187" i="10"/>
  <c r="Y188" i="10"/>
  <c r="Z6" i="10"/>
  <c r="Z7" i="10"/>
  <c r="Z8" i="10"/>
  <c r="Z9" i="10"/>
  <c r="Z10" i="10"/>
  <c r="Z11" i="10"/>
  <c r="Z12" i="10"/>
  <c r="Z13" i="10"/>
  <c r="Z14" i="10"/>
  <c r="Z15" i="10"/>
  <c r="Z16" i="10"/>
  <c r="Z17" i="10"/>
  <c r="Z18" i="10"/>
  <c r="Z19" i="10"/>
  <c r="Z20" i="10"/>
  <c r="Z21" i="10"/>
  <c r="Z22" i="10"/>
  <c r="Z23" i="10"/>
  <c r="Z24" i="10"/>
  <c r="Z25" i="10"/>
  <c r="Z26" i="10"/>
  <c r="Z27" i="10"/>
  <c r="Z28" i="10"/>
  <c r="Z29" i="10"/>
  <c r="Z30" i="10"/>
  <c r="Z31" i="10"/>
  <c r="Z32" i="10"/>
  <c r="Z33" i="10"/>
  <c r="Z34" i="10"/>
  <c r="Z35" i="10"/>
  <c r="Z36" i="10"/>
  <c r="Z37" i="10"/>
  <c r="Z38" i="10"/>
  <c r="Z39" i="10"/>
  <c r="Z40" i="10"/>
  <c r="Z41" i="10"/>
  <c r="Z42" i="10"/>
  <c r="Z43" i="10"/>
  <c r="Z44" i="10"/>
  <c r="Z45" i="10"/>
  <c r="Z46" i="10"/>
  <c r="Z47" i="10"/>
  <c r="Z48" i="10"/>
  <c r="Z49" i="10"/>
  <c r="Z50" i="10"/>
  <c r="Z51" i="10"/>
  <c r="Z52" i="10"/>
  <c r="Z53" i="10"/>
  <c r="Z54" i="10"/>
  <c r="Z55" i="10"/>
  <c r="Z56" i="10"/>
  <c r="Z57" i="10"/>
  <c r="Z58" i="10"/>
  <c r="Z59" i="10"/>
  <c r="Z60" i="10"/>
  <c r="Z61" i="10"/>
  <c r="Z62" i="10"/>
  <c r="Z63" i="10"/>
  <c r="Z64" i="10"/>
  <c r="Z65" i="10"/>
  <c r="Z66" i="10"/>
  <c r="Z67" i="10"/>
  <c r="Z68" i="10"/>
  <c r="Z69" i="10"/>
  <c r="Z70" i="10"/>
  <c r="Z71" i="10"/>
  <c r="Z72" i="10"/>
  <c r="Z73" i="10"/>
  <c r="Z74" i="10"/>
  <c r="Z75" i="10"/>
  <c r="Z76" i="10"/>
  <c r="Z77" i="10"/>
  <c r="Z78" i="10"/>
  <c r="Z79" i="10"/>
  <c r="Z80" i="10"/>
  <c r="Z81" i="10"/>
  <c r="Z82" i="10"/>
  <c r="Z83" i="10"/>
  <c r="Z84" i="10"/>
  <c r="Z85" i="10"/>
  <c r="Z86" i="10"/>
  <c r="Z87" i="10"/>
  <c r="Z88" i="10"/>
  <c r="Z89" i="10"/>
  <c r="Z90" i="10"/>
  <c r="Z91" i="10"/>
  <c r="Z92" i="10"/>
  <c r="Z93" i="10"/>
  <c r="Z94" i="10"/>
  <c r="Z95" i="10"/>
  <c r="Z96" i="10"/>
  <c r="Z97" i="10"/>
  <c r="Z98" i="10"/>
  <c r="Z99" i="10"/>
  <c r="Z100" i="10"/>
  <c r="Z101" i="10"/>
  <c r="Z102" i="10"/>
  <c r="Z103" i="10"/>
  <c r="Z104" i="10"/>
  <c r="Z105" i="10"/>
  <c r="Z106" i="10"/>
  <c r="Z107" i="10"/>
  <c r="Z108" i="10"/>
  <c r="Z109" i="10"/>
  <c r="Z110" i="10"/>
  <c r="Z111" i="10"/>
  <c r="Z112" i="10"/>
  <c r="Z113" i="10"/>
  <c r="Z114" i="10"/>
  <c r="Z115" i="10"/>
  <c r="Z116" i="10"/>
  <c r="Z117" i="10"/>
  <c r="Z118" i="10"/>
  <c r="Z119" i="10"/>
  <c r="Z120" i="10"/>
  <c r="Z121" i="10"/>
  <c r="Z122" i="10"/>
  <c r="Z123" i="10"/>
  <c r="Z124" i="10"/>
  <c r="Z125" i="10"/>
  <c r="Z126" i="10"/>
  <c r="Z127" i="10"/>
  <c r="Z128" i="10"/>
  <c r="Z129" i="10"/>
  <c r="Z130" i="10"/>
  <c r="Z131" i="10"/>
  <c r="Z132" i="10"/>
  <c r="Z133" i="10"/>
  <c r="Z134" i="10"/>
  <c r="Z135" i="10"/>
  <c r="Z136" i="10"/>
  <c r="Z137" i="10"/>
  <c r="Z138" i="10"/>
  <c r="Z139" i="10"/>
  <c r="Z140" i="10"/>
  <c r="Z141" i="10"/>
  <c r="Z142" i="10"/>
  <c r="Z143" i="10"/>
  <c r="Z144" i="10"/>
  <c r="Z145" i="10"/>
  <c r="Z146" i="10"/>
  <c r="Z147" i="10"/>
  <c r="Z148" i="10"/>
  <c r="Z149" i="10"/>
  <c r="Z150" i="10"/>
  <c r="Z151" i="10"/>
  <c r="Z152" i="10"/>
  <c r="Z153" i="10"/>
  <c r="Z154" i="10"/>
  <c r="Z155" i="10"/>
  <c r="Z156" i="10"/>
  <c r="Z157" i="10"/>
  <c r="Z158" i="10"/>
  <c r="Z159" i="10"/>
  <c r="Z160" i="10"/>
  <c r="Z161" i="10"/>
  <c r="Z162" i="10"/>
  <c r="Z163" i="10"/>
  <c r="Z164" i="10"/>
  <c r="Z165" i="10"/>
  <c r="Z166" i="10"/>
  <c r="Z167" i="10"/>
  <c r="Z168" i="10"/>
  <c r="Z169" i="10"/>
  <c r="Z170" i="10"/>
  <c r="Z171" i="10"/>
  <c r="Z172" i="10"/>
  <c r="Z173" i="10"/>
  <c r="Z174" i="10"/>
  <c r="Z175" i="10"/>
  <c r="Z176" i="10"/>
  <c r="Z177" i="10"/>
  <c r="Z178" i="10"/>
  <c r="Z179" i="10"/>
  <c r="Z180" i="10"/>
  <c r="Z181" i="10"/>
  <c r="Z182" i="10"/>
  <c r="Z183" i="10"/>
  <c r="Z184" i="10"/>
  <c r="Z185" i="10"/>
  <c r="Z186" i="10"/>
  <c r="Z187" i="10"/>
  <c r="Z188" i="10"/>
  <c r="AA6" i="10"/>
  <c r="AA7" i="10"/>
  <c r="AA8" i="10"/>
  <c r="AA9" i="10"/>
  <c r="AA10" i="10"/>
  <c r="AA11" i="10"/>
  <c r="AA12" i="10"/>
  <c r="AA13" i="10"/>
  <c r="AA14" i="10"/>
  <c r="AA15" i="10"/>
  <c r="AA16" i="10"/>
  <c r="AA17" i="10"/>
  <c r="AA18" i="10"/>
  <c r="AA19" i="10"/>
  <c r="AA20" i="10"/>
  <c r="AA21" i="10"/>
  <c r="AA22" i="10"/>
  <c r="AA23" i="10"/>
  <c r="AA24" i="10"/>
  <c r="AA25" i="10"/>
  <c r="AA26" i="10"/>
  <c r="AA27" i="10"/>
  <c r="AA28" i="10"/>
  <c r="AA29" i="10"/>
  <c r="AA30" i="10"/>
  <c r="AA31" i="10"/>
  <c r="AA32" i="10"/>
  <c r="AA33" i="10"/>
  <c r="AA34" i="10"/>
  <c r="AA35" i="10"/>
  <c r="AA36" i="10"/>
  <c r="AA37" i="10"/>
  <c r="AA38" i="10"/>
  <c r="AA39" i="10"/>
  <c r="AA40" i="10"/>
  <c r="AA41" i="10"/>
  <c r="AA42" i="10"/>
  <c r="AA43" i="10"/>
  <c r="AA44" i="10"/>
  <c r="AA45" i="10"/>
  <c r="AA46" i="10"/>
  <c r="AA47" i="10"/>
  <c r="AA48" i="10"/>
  <c r="AA49" i="10"/>
  <c r="AA50" i="10"/>
  <c r="AA51" i="10"/>
  <c r="AA52" i="10"/>
  <c r="AA53" i="10"/>
  <c r="AA54" i="10"/>
  <c r="AA55" i="10"/>
  <c r="AA56" i="10"/>
  <c r="AA57" i="10"/>
  <c r="AA58" i="10"/>
  <c r="AA59" i="10"/>
  <c r="AA60" i="10"/>
  <c r="AA61" i="10"/>
  <c r="AA62" i="10"/>
  <c r="AA63" i="10"/>
  <c r="AA64" i="10"/>
  <c r="AA65" i="10"/>
  <c r="AA66" i="10"/>
  <c r="AA67" i="10"/>
  <c r="AA68" i="10"/>
  <c r="AA69" i="10"/>
  <c r="AA70" i="10"/>
  <c r="AA71" i="10"/>
  <c r="AA72" i="10"/>
  <c r="AA73" i="10"/>
  <c r="AA74" i="10"/>
  <c r="AA75" i="10"/>
  <c r="AA76" i="10"/>
  <c r="AA77" i="10"/>
  <c r="AA78" i="10"/>
  <c r="AA79" i="10"/>
  <c r="AA80" i="10"/>
  <c r="AA81" i="10"/>
  <c r="AA82" i="10"/>
  <c r="AA83" i="10"/>
  <c r="AA84" i="10"/>
  <c r="AA85" i="10"/>
  <c r="AA86" i="10"/>
  <c r="AA87" i="10"/>
  <c r="AA88" i="10"/>
  <c r="AA89" i="10"/>
  <c r="AA90" i="10"/>
  <c r="AA91" i="10"/>
  <c r="AA92" i="10"/>
  <c r="AA93" i="10"/>
  <c r="AA94" i="10"/>
  <c r="AA95" i="10"/>
  <c r="AA96" i="10"/>
  <c r="AA97" i="10"/>
  <c r="AA98" i="10"/>
  <c r="AA99" i="10"/>
  <c r="AA100" i="10"/>
  <c r="AA101" i="10"/>
  <c r="AA102" i="10"/>
  <c r="AA103" i="10"/>
  <c r="AA104" i="10"/>
  <c r="AA105" i="10"/>
  <c r="AA106" i="10"/>
  <c r="AA107" i="10"/>
  <c r="AA108" i="10"/>
  <c r="AA109" i="10"/>
  <c r="AA110" i="10"/>
  <c r="AA111" i="10"/>
  <c r="AA112" i="10"/>
  <c r="AA113" i="10"/>
  <c r="AA114" i="10"/>
  <c r="AA115" i="10"/>
  <c r="AA116" i="10"/>
  <c r="AA117" i="10"/>
  <c r="AA118" i="10"/>
  <c r="AA119" i="10"/>
  <c r="AA120" i="10"/>
  <c r="AA121" i="10"/>
  <c r="AA122" i="10"/>
  <c r="AA123" i="10"/>
  <c r="AA124" i="10"/>
  <c r="AA125" i="10"/>
  <c r="AA126" i="10"/>
  <c r="AA127" i="10"/>
  <c r="AA128" i="10"/>
  <c r="AA129" i="10"/>
  <c r="AA130" i="10"/>
  <c r="AA131" i="10"/>
  <c r="AA132" i="10"/>
  <c r="AA133" i="10"/>
  <c r="AA134" i="10"/>
  <c r="AA135" i="10"/>
  <c r="AA136" i="10"/>
  <c r="AA137" i="10"/>
  <c r="AA138" i="10"/>
  <c r="AA139" i="10"/>
  <c r="AA140" i="10"/>
  <c r="AA141" i="10"/>
  <c r="AA142" i="10"/>
  <c r="AA143" i="10"/>
  <c r="AA144" i="10"/>
  <c r="AA145" i="10"/>
  <c r="AA146" i="10"/>
  <c r="AA147" i="10"/>
  <c r="AA148" i="10"/>
  <c r="AA149" i="10"/>
  <c r="AA150" i="10"/>
  <c r="AA151" i="10"/>
  <c r="AA152" i="10"/>
  <c r="AA153" i="10"/>
  <c r="AA154" i="10"/>
  <c r="AA155" i="10"/>
  <c r="AA156" i="10"/>
  <c r="AA157" i="10"/>
  <c r="AA158" i="10"/>
  <c r="AA159" i="10"/>
  <c r="AA160" i="10"/>
  <c r="AA161" i="10"/>
  <c r="AA162" i="10"/>
  <c r="AA163" i="10"/>
  <c r="AA164" i="10"/>
  <c r="AA165" i="10"/>
  <c r="AA166" i="10"/>
  <c r="AA167" i="10"/>
  <c r="AA168" i="10"/>
  <c r="AA169" i="10"/>
  <c r="AA170" i="10"/>
  <c r="AA171" i="10"/>
  <c r="AA172" i="10"/>
  <c r="AA173" i="10"/>
  <c r="AA174" i="10"/>
  <c r="AA175" i="10"/>
  <c r="AA176" i="10"/>
  <c r="AA177" i="10"/>
  <c r="AA178" i="10"/>
  <c r="AA179" i="10"/>
  <c r="AA180" i="10"/>
  <c r="AA181" i="10"/>
  <c r="AA182" i="10"/>
  <c r="AA183" i="10"/>
  <c r="AA184" i="10"/>
  <c r="AA185" i="10"/>
  <c r="AA186" i="10"/>
  <c r="AA187" i="10"/>
  <c r="AA188" i="10"/>
  <c r="AB6" i="10"/>
  <c r="AB7" i="10"/>
  <c r="AB8" i="10"/>
  <c r="AB9" i="10"/>
  <c r="AB10" i="10"/>
  <c r="AB11" i="10"/>
  <c r="AB12" i="10"/>
  <c r="AB13" i="10"/>
  <c r="AB14" i="10"/>
  <c r="AB15" i="10"/>
  <c r="AB16" i="10"/>
  <c r="AB17" i="10"/>
  <c r="AB18" i="10"/>
  <c r="AB19" i="10"/>
  <c r="AB20" i="10"/>
  <c r="AB21" i="10"/>
  <c r="AB22" i="10"/>
  <c r="AB23" i="10"/>
  <c r="AB24" i="10"/>
  <c r="AB25" i="10"/>
  <c r="AB26" i="10"/>
  <c r="AB27" i="10"/>
  <c r="AB28" i="10"/>
  <c r="AB29" i="10"/>
  <c r="AB30" i="10"/>
  <c r="AB31" i="10"/>
  <c r="AB32" i="10"/>
  <c r="AB33" i="10"/>
  <c r="AB34" i="10"/>
  <c r="AB35" i="10"/>
  <c r="AB36" i="10"/>
  <c r="AB37" i="10"/>
  <c r="AB38" i="10"/>
  <c r="AB39" i="10"/>
  <c r="AB40" i="10"/>
  <c r="AB41" i="10"/>
  <c r="AB42" i="10"/>
  <c r="AB43" i="10"/>
  <c r="AB44" i="10"/>
  <c r="AB45" i="10"/>
  <c r="AB46" i="10"/>
  <c r="AB47" i="10"/>
  <c r="AB48" i="10"/>
  <c r="AB49" i="10"/>
  <c r="AB50" i="10"/>
  <c r="AB51" i="10"/>
  <c r="AB52" i="10"/>
  <c r="AB53" i="10"/>
  <c r="AB54" i="10"/>
  <c r="AB55" i="10"/>
  <c r="AB56" i="10"/>
  <c r="AB57" i="10"/>
  <c r="AB58" i="10"/>
  <c r="AB59" i="10"/>
  <c r="AB60" i="10"/>
  <c r="AB61" i="10"/>
  <c r="AB62" i="10"/>
  <c r="AB63" i="10"/>
  <c r="AB64" i="10"/>
  <c r="AB65" i="10"/>
  <c r="AB66" i="10"/>
  <c r="AB67" i="10"/>
  <c r="AB68" i="10"/>
  <c r="AB69" i="10"/>
  <c r="AB70" i="10"/>
  <c r="AB71" i="10"/>
  <c r="AB72" i="10"/>
  <c r="AB73" i="10"/>
  <c r="AB74" i="10"/>
  <c r="AB75" i="10"/>
  <c r="AB76" i="10"/>
  <c r="AB77" i="10"/>
  <c r="AB78" i="10"/>
  <c r="AB79" i="10"/>
  <c r="AB80" i="10"/>
  <c r="AB81" i="10"/>
  <c r="AB82" i="10"/>
  <c r="AB83" i="10"/>
  <c r="AB84" i="10"/>
  <c r="AB85" i="10"/>
  <c r="AB86" i="10"/>
  <c r="AB87" i="10"/>
  <c r="AB88" i="10"/>
  <c r="AB89" i="10"/>
  <c r="AB90" i="10"/>
  <c r="AB91" i="10"/>
  <c r="AB92" i="10"/>
  <c r="AB93" i="10"/>
  <c r="AB94" i="10"/>
  <c r="AB95" i="10"/>
  <c r="AB96" i="10"/>
  <c r="AB97" i="10"/>
  <c r="AB98" i="10"/>
  <c r="AB99" i="10"/>
  <c r="AB100" i="10"/>
  <c r="AB101" i="10"/>
  <c r="AB102" i="10"/>
  <c r="AB103" i="10"/>
  <c r="AB104" i="10"/>
  <c r="AB105" i="10"/>
  <c r="AB106" i="10"/>
  <c r="AB107" i="10"/>
  <c r="AB108" i="10"/>
  <c r="AB109" i="10"/>
  <c r="AB110" i="10"/>
  <c r="AB111" i="10"/>
  <c r="AB112" i="10"/>
  <c r="AB113" i="10"/>
  <c r="AB114" i="10"/>
  <c r="AB115" i="10"/>
  <c r="AB116" i="10"/>
  <c r="AB117" i="10"/>
  <c r="AB118" i="10"/>
  <c r="AB119" i="10"/>
  <c r="AB120" i="10"/>
  <c r="AB121" i="10"/>
  <c r="AB122" i="10"/>
  <c r="AB123" i="10"/>
  <c r="AB124" i="10"/>
  <c r="AB125" i="10"/>
  <c r="AB126" i="10"/>
  <c r="AB127" i="10"/>
  <c r="AB128" i="10"/>
  <c r="AB129" i="10"/>
  <c r="AB130" i="10"/>
  <c r="AB131" i="10"/>
  <c r="AB132" i="10"/>
  <c r="AB133" i="10"/>
  <c r="AB134" i="10"/>
  <c r="AB135" i="10"/>
  <c r="AB136" i="10"/>
  <c r="AB137" i="10"/>
  <c r="AB138" i="10"/>
  <c r="AB139" i="10"/>
  <c r="AB140" i="10"/>
  <c r="AB141" i="10"/>
  <c r="AB142" i="10"/>
  <c r="AB143" i="10"/>
  <c r="AB144" i="10"/>
  <c r="AB145" i="10"/>
  <c r="AB146" i="10"/>
  <c r="AB147" i="10"/>
  <c r="AB148" i="10"/>
  <c r="AB149" i="10"/>
  <c r="AB150" i="10"/>
  <c r="AB151" i="10"/>
  <c r="AB152" i="10"/>
  <c r="AB153" i="10"/>
  <c r="AB154" i="10"/>
  <c r="AB155" i="10"/>
  <c r="AB156" i="10"/>
  <c r="AB157" i="10"/>
  <c r="AB158" i="10"/>
  <c r="AB159" i="10"/>
  <c r="AB160" i="10"/>
  <c r="AB161" i="10"/>
  <c r="AB162" i="10"/>
  <c r="AB163" i="10"/>
  <c r="AB164" i="10"/>
  <c r="AB165" i="10"/>
  <c r="AB166" i="10"/>
  <c r="AB167" i="10"/>
  <c r="AB168" i="10"/>
  <c r="AB169" i="10"/>
  <c r="AB170" i="10"/>
  <c r="AB171" i="10"/>
  <c r="AB172" i="10"/>
  <c r="AB173" i="10"/>
  <c r="AB174" i="10"/>
  <c r="AB175" i="10"/>
  <c r="AB176" i="10"/>
  <c r="AB177" i="10"/>
  <c r="AB178" i="10"/>
  <c r="AB179" i="10"/>
  <c r="AB180" i="10"/>
  <c r="AB181" i="10"/>
  <c r="AB182" i="10"/>
  <c r="AB183" i="10"/>
  <c r="AB184" i="10"/>
  <c r="AB185" i="10"/>
  <c r="AB186" i="10"/>
  <c r="AB187" i="10"/>
  <c r="AB188" i="10"/>
  <c r="AC6" i="10"/>
  <c r="AC7" i="10"/>
  <c r="AC8" i="10"/>
  <c r="AC9" i="10"/>
  <c r="AC10" i="10"/>
  <c r="AC11" i="10"/>
  <c r="AC12" i="10"/>
  <c r="AC13" i="10"/>
  <c r="AC14" i="10"/>
  <c r="AC15" i="10"/>
  <c r="AC16" i="10"/>
  <c r="AC17" i="10"/>
  <c r="AC18" i="10"/>
  <c r="AC19" i="10"/>
  <c r="AC20" i="10"/>
  <c r="AC21" i="10"/>
  <c r="AC22" i="10"/>
  <c r="AC23" i="10"/>
  <c r="AC24" i="10"/>
  <c r="AC25" i="10"/>
  <c r="AC26" i="10"/>
  <c r="AC27" i="10"/>
  <c r="AC28" i="10"/>
  <c r="AC29" i="10"/>
  <c r="AC30" i="10"/>
  <c r="AC31" i="10"/>
  <c r="AC32" i="10"/>
  <c r="AC33" i="10"/>
  <c r="AC34" i="10"/>
  <c r="AC35" i="10"/>
  <c r="AC36" i="10"/>
  <c r="AC37" i="10"/>
  <c r="AC38" i="10"/>
  <c r="AC39" i="10"/>
  <c r="AC40" i="10"/>
  <c r="AC41" i="10"/>
  <c r="AC42" i="10"/>
  <c r="AC43" i="10"/>
  <c r="AC44" i="10"/>
  <c r="AC45" i="10"/>
  <c r="AC46" i="10"/>
  <c r="AC47" i="10"/>
  <c r="AC48" i="10"/>
  <c r="AC49" i="10"/>
  <c r="AC50" i="10"/>
  <c r="AC51" i="10"/>
  <c r="AC52" i="10"/>
  <c r="AC53" i="10"/>
  <c r="AC54" i="10"/>
  <c r="AC55" i="10"/>
  <c r="AC56" i="10"/>
  <c r="AC57" i="10"/>
  <c r="AC58" i="10"/>
  <c r="AC59" i="10"/>
  <c r="AC60" i="10"/>
  <c r="AC61" i="10"/>
  <c r="AC62" i="10"/>
  <c r="AC63" i="10"/>
  <c r="AC64" i="10"/>
  <c r="AC65" i="10"/>
  <c r="AC66" i="10"/>
  <c r="AC67" i="10"/>
  <c r="AC68" i="10"/>
  <c r="AC69" i="10"/>
  <c r="AC70" i="10"/>
  <c r="AC71" i="10"/>
  <c r="AC72" i="10"/>
  <c r="AC73" i="10"/>
  <c r="AC74" i="10"/>
  <c r="AC75" i="10"/>
  <c r="AC76" i="10"/>
  <c r="AC77" i="10"/>
  <c r="AC78" i="10"/>
  <c r="AC79" i="10"/>
  <c r="AC80" i="10"/>
  <c r="AC81" i="10"/>
  <c r="AC82" i="10"/>
  <c r="AC83" i="10"/>
  <c r="AC84" i="10"/>
  <c r="AC85" i="10"/>
  <c r="AC86" i="10"/>
  <c r="AC87" i="10"/>
  <c r="AC88" i="10"/>
  <c r="AC89" i="10"/>
  <c r="AC90" i="10"/>
  <c r="AC91" i="10"/>
  <c r="AC92" i="10"/>
  <c r="AC93" i="10"/>
  <c r="AC94" i="10"/>
  <c r="AC95" i="10"/>
  <c r="AC96" i="10"/>
  <c r="AC97" i="10"/>
  <c r="AC98" i="10"/>
  <c r="AC99" i="10"/>
  <c r="AC100" i="10"/>
  <c r="AC101" i="10"/>
  <c r="AC102" i="10"/>
  <c r="AC103" i="10"/>
  <c r="AC104" i="10"/>
  <c r="AC105" i="10"/>
  <c r="AC106" i="10"/>
  <c r="AC107" i="10"/>
  <c r="AC108" i="10"/>
  <c r="AC109" i="10"/>
  <c r="AC110" i="10"/>
  <c r="AC111" i="10"/>
  <c r="AC112" i="10"/>
  <c r="AC113" i="10"/>
  <c r="AC114" i="10"/>
  <c r="AC115" i="10"/>
  <c r="AC116" i="10"/>
  <c r="AC117" i="10"/>
  <c r="AC118" i="10"/>
  <c r="AC119" i="10"/>
  <c r="AC120" i="10"/>
  <c r="AC121" i="10"/>
  <c r="AC122" i="10"/>
  <c r="AC123" i="10"/>
  <c r="AC124" i="10"/>
  <c r="AC125" i="10"/>
  <c r="AC126" i="10"/>
  <c r="AC127" i="10"/>
  <c r="AC128" i="10"/>
  <c r="AC129" i="10"/>
  <c r="AC130" i="10"/>
  <c r="AC131" i="10"/>
  <c r="AC132" i="10"/>
  <c r="AC133" i="10"/>
  <c r="AC134" i="10"/>
  <c r="AC135" i="10"/>
  <c r="AC136" i="10"/>
  <c r="AC137" i="10"/>
  <c r="AC138" i="10"/>
  <c r="AC139" i="10"/>
  <c r="AC140" i="10"/>
  <c r="AC141" i="10"/>
  <c r="AC142" i="10"/>
  <c r="AC143" i="10"/>
  <c r="AC144" i="10"/>
  <c r="AC145" i="10"/>
  <c r="AC146" i="10"/>
  <c r="AC147" i="10"/>
  <c r="AC148" i="10"/>
  <c r="AC149" i="10"/>
  <c r="AC150" i="10"/>
  <c r="AC151" i="10"/>
  <c r="AC152" i="10"/>
  <c r="AC153" i="10"/>
  <c r="AC154" i="10"/>
  <c r="AC155" i="10"/>
  <c r="AC156" i="10"/>
  <c r="AC157" i="10"/>
  <c r="AC158" i="10"/>
  <c r="AC159" i="10"/>
  <c r="AC160" i="10"/>
  <c r="AC161" i="10"/>
  <c r="AC162" i="10"/>
  <c r="AC163" i="10"/>
  <c r="AC164" i="10"/>
  <c r="AC165" i="10"/>
  <c r="AC166" i="10"/>
  <c r="AC167" i="10"/>
  <c r="AC168" i="10"/>
  <c r="AC169" i="10"/>
  <c r="AC170" i="10"/>
  <c r="AC171" i="10"/>
  <c r="AC172" i="10"/>
  <c r="AC173" i="10"/>
  <c r="AC174" i="10"/>
  <c r="AC175" i="10"/>
  <c r="AC176" i="10"/>
  <c r="AC177" i="10"/>
  <c r="AC178" i="10"/>
  <c r="AC179" i="10"/>
  <c r="AC180" i="10"/>
  <c r="AC181" i="10"/>
  <c r="AC182" i="10"/>
  <c r="AC183" i="10"/>
  <c r="AC184" i="10"/>
  <c r="AC185" i="10"/>
  <c r="AC186" i="10"/>
  <c r="AC187" i="10"/>
  <c r="AC188" i="10"/>
  <c r="AD6" i="10"/>
  <c r="AD7" i="10"/>
  <c r="AD8" i="10"/>
  <c r="AD9" i="10"/>
  <c r="AD10" i="10"/>
  <c r="AD11" i="10"/>
  <c r="AD12" i="10"/>
  <c r="AD13" i="10"/>
  <c r="AD14" i="10"/>
  <c r="AD15" i="10"/>
  <c r="AD16" i="10"/>
  <c r="AD17" i="10"/>
  <c r="AD18" i="10"/>
  <c r="AD19" i="10"/>
  <c r="AD20" i="10"/>
  <c r="AD21" i="10"/>
  <c r="AD22" i="10"/>
  <c r="AD23" i="10"/>
  <c r="AD24" i="10"/>
  <c r="AD25" i="10"/>
  <c r="AD26" i="10"/>
  <c r="AD27" i="10"/>
  <c r="AD28" i="10"/>
  <c r="AD29" i="10"/>
  <c r="AD30" i="10"/>
  <c r="AD31" i="10"/>
  <c r="AD32" i="10"/>
  <c r="AD33" i="10"/>
  <c r="AD34" i="10"/>
  <c r="AD35" i="10"/>
  <c r="AD36" i="10"/>
  <c r="AD37" i="10"/>
  <c r="AD38" i="10"/>
  <c r="AD39" i="10"/>
  <c r="AD40" i="10"/>
  <c r="AD41" i="10"/>
  <c r="AD42" i="10"/>
  <c r="AD43" i="10"/>
  <c r="AD44" i="10"/>
  <c r="AD45" i="10"/>
  <c r="AD46" i="10"/>
  <c r="AD47" i="10"/>
  <c r="AD48" i="10"/>
  <c r="AD49" i="10"/>
  <c r="AD50" i="10"/>
  <c r="AD51" i="10"/>
  <c r="AD52" i="10"/>
  <c r="AD53" i="10"/>
  <c r="AD54" i="10"/>
  <c r="AD55" i="10"/>
  <c r="AD56" i="10"/>
  <c r="AD57" i="10"/>
  <c r="AD58" i="10"/>
  <c r="AD59" i="10"/>
  <c r="AD60" i="10"/>
  <c r="AD61" i="10"/>
  <c r="AD62" i="10"/>
  <c r="AD63" i="10"/>
  <c r="AD64" i="10"/>
  <c r="AD65" i="10"/>
  <c r="AD66" i="10"/>
  <c r="AD67" i="10"/>
  <c r="AD68" i="10"/>
  <c r="AD69" i="10"/>
  <c r="AD70" i="10"/>
  <c r="AD71" i="10"/>
  <c r="AD72" i="10"/>
  <c r="AD73" i="10"/>
  <c r="AD74" i="10"/>
  <c r="AD75" i="10"/>
  <c r="AD76" i="10"/>
  <c r="AD77" i="10"/>
  <c r="AD78" i="10"/>
  <c r="AD79" i="10"/>
  <c r="AD80" i="10"/>
  <c r="AD81" i="10"/>
  <c r="AD82" i="10"/>
  <c r="AD83" i="10"/>
  <c r="AD84" i="10"/>
  <c r="AD85" i="10"/>
  <c r="AD86" i="10"/>
  <c r="AD87" i="10"/>
  <c r="AD88" i="10"/>
  <c r="AD89" i="10"/>
  <c r="AD90" i="10"/>
  <c r="AD91" i="10"/>
  <c r="AD92" i="10"/>
  <c r="AD93" i="10"/>
  <c r="AD94" i="10"/>
  <c r="AD95" i="10"/>
  <c r="AD96" i="10"/>
  <c r="AD97" i="10"/>
  <c r="AD98" i="10"/>
  <c r="AD99" i="10"/>
  <c r="AD100" i="10"/>
  <c r="AD101" i="10"/>
  <c r="AD102" i="10"/>
  <c r="AD103" i="10"/>
  <c r="AD104" i="10"/>
  <c r="AD105" i="10"/>
  <c r="AD106" i="10"/>
  <c r="AD107" i="10"/>
  <c r="AD108" i="10"/>
  <c r="AD109" i="10"/>
  <c r="AD110" i="10"/>
  <c r="AD111" i="10"/>
  <c r="AD112" i="10"/>
  <c r="AD113" i="10"/>
  <c r="AD114" i="10"/>
  <c r="AD115" i="10"/>
  <c r="AD116" i="10"/>
  <c r="AD117" i="10"/>
  <c r="AD118" i="10"/>
  <c r="AD119" i="10"/>
  <c r="AD120" i="10"/>
  <c r="AD121" i="10"/>
  <c r="AD122" i="10"/>
  <c r="AD123" i="10"/>
  <c r="AD124" i="10"/>
  <c r="AD125" i="10"/>
  <c r="AD126" i="10"/>
  <c r="AD127" i="10"/>
  <c r="AD128" i="10"/>
  <c r="AD129" i="10"/>
  <c r="AD130" i="10"/>
  <c r="AD131" i="10"/>
  <c r="AD132" i="10"/>
  <c r="AD133" i="10"/>
  <c r="AD134" i="10"/>
  <c r="AD135" i="10"/>
  <c r="AD136" i="10"/>
  <c r="AD137" i="10"/>
  <c r="AD138" i="10"/>
  <c r="AD139" i="10"/>
  <c r="AD140" i="10"/>
  <c r="AD141" i="10"/>
  <c r="AD142" i="10"/>
  <c r="AD143" i="10"/>
  <c r="AD144" i="10"/>
  <c r="AD145" i="10"/>
  <c r="AD146" i="10"/>
  <c r="AD147" i="10"/>
  <c r="AD148" i="10"/>
  <c r="AD149" i="10"/>
  <c r="AD150" i="10"/>
  <c r="AD151" i="10"/>
  <c r="AD152" i="10"/>
  <c r="AD153" i="10"/>
  <c r="AD154" i="10"/>
  <c r="AD155" i="10"/>
  <c r="AD156" i="10"/>
  <c r="AD157" i="10"/>
  <c r="AD158" i="10"/>
  <c r="AD159" i="10"/>
  <c r="AD160" i="10"/>
  <c r="AD161" i="10"/>
  <c r="AD162" i="10"/>
  <c r="AD163" i="10"/>
  <c r="AD164" i="10"/>
  <c r="AD165" i="10"/>
  <c r="AD166" i="10"/>
  <c r="AD167" i="10"/>
  <c r="AD168" i="10"/>
  <c r="AD169" i="10"/>
  <c r="AD170" i="10"/>
  <c r="AD171" i="10"/>
  <c r="AD172" i="10"/>
  <c r="AD173" i="10"/>
  <c r="AD174" i="10"/>
  <c r="AD175" i="10"/>
  <c r="AD176" i="10"/>
  <c r="AD177" i="10"/>
  <c r="AD178" i="10"/>
  <c r="AD179" i="10"/>
  <c r="AD180" i="10"/>
  <c r="AD181" i="10"/>
  <c r="AD182" i="10"/>
  <c r="AD183" i="10"/>
  <c r="AD184" i="10"/>
  <c r="AD185" i="10"/>
  <c r="AD186" i="10"/>
  <c r="AD187" i="10"/>
  <c r="AD188" i="10"/>
  <c r="AE6" i="10"/>
  <c r="AE7" i="10"/>
  <c r="AE8" i="10"/>
  <c r="AE9" i="10"/>
  <c r="AE10" i="10"/>
  <c r="AE11" i="10"/>
  <c r="AE12" i="10"/>
  <c r="AE13" i="10"/>
  <c r="AE14" i="10"/>
  <c r="AE15" i="10"/>
  <c r="AE16" i="10"/>
  <c r="AE17" i="10"/>
  <c r="AE18" i="10"/>
  <c r="AE19" i="10"/>
  <c r="AE20" i="10"/>
  <c r="AE21" i="10"/>
  <c r="AE22" i="10"/>
  <c r="AE23" i="10"/>
  <c r="AE24" i="10"/>
  <c r="AE25" i="10"/>
  <c r="AE26" i="10"/>
  <c r="AE27" i="10"/>
  <c r="AE28" i="10"/>
  <c r="AE29" i="10"/>
  <c r="AE30" i="10"/>
  <c r="AE31" i="10"/>
  <c r="AE32" i="10"/>
  <c r="AE33" i="10"/>
  <c r="AE34" i="10"/>
  <c r="AE35" i="10"/>
  <c r="AE36" i="10"/>
  <c r="AE37" i="10"/>
  <c r="AE38" i="10"/>
  <c r="AE39" i="10"/>
  <c r="AE40" i="10"/>
  <c r="AE41" i="10"/>
  <c r="AE42" i="10"/>
  <c r="AE43" i="10"/>
  <c r="AE44" i="10"/>
  <c r="AE45" i="10"/>
  <c r="AE46" i="10"/>
  <c r="AE47" i="10"/>
  <c r="AE48" i="10"/>
  <c r="AE49" i="10"/>
  <c r="AE50" i="10"/>
  <c r="AE51" i="10"/>
  <c r="AE52" i="10"/>
  <c r="AE53" i="10"/>
  <c r="AE54" i="10"/>
  <c r="AE55" i="10"/>
  <c r="AE56" i="10"/>
  <c r="AE57" i="10"/>
  <c r="AE58" i="10"/>
  <c r="AE59" i="10"/>
  <c r="AE60" i="10"/>
  <c r="AE61" i="10"/>
  <c r="AE62" i="10"/>
  <c r="AE63" i="10"/>
  <c r="AE64" i="10"/>
  <c r="AE65" i="10"/>
  <c r="AE66" i="10"/>
  <c r="AE67" i="10"/>
  <c r="AE68" i="10"/>
  <c r="AE69" i="10"/>
  <c r="AE70" i="10"/>
  <c r="AE71" i="10"/>
  <c r="AE72" i="10"/>
  <c r="AE73" i="10"/>
  <c r="AE74" i="10"/>
  <c r="AE75" i="10"/>
  <c r="AE76" i="10"/>
  <c r="AE77" i="10"/>
  <c r="AE78" i="10"/>
  <c r="AE79" i="10"/>
  <c r="AE80" i="10"/>
  <c r="AE81" i="10"/>
  <c r="AE82" i="10"/>
  <c r="AE83" i="10"/>
  <c r="AE84" i="10"/>
  <c r="AE85" i="10"/>
  <c r="AE86" i="10"/>
  <c r="AE87" i="10"/>
  <c r="AE88" i="10"/>
  <c r="AE89" i="10"/>
  <c r="AE90" i="10"/>
  <c r="AE91" i="10"/>
  <c r="AE92" i="10"/>
  <c r="AE93" i="10"/>
  <c r="AE94" i="10"/>
  <c r="AE95" i="10"/>
  <c r="AE96" i="10"/>
  <c r="AE97" i="10"/>
  <c r="AE98" i="10"/>
  <c r="AE99" i="10"/>
  <c r="AE100" i="10"/>
  <c r="AE101" i="10"/>
  <c r="AE102" i="10"/>
  <c r="AE103" i="10"/>
  <c r="AE104" i="10"/>
  <c r="AE105" i="10"/>
  <c r="AE106" i="10"/>
  <c r="AE107" i="10"/>
  <c r="AE108" i="10"/>
  <c r="AE109" i="10"/>
  <c r="AE110" i="10"/>
  <c r="AE111" i="10"/>
  <c r="AE112" i="10"/>
  <c r="AE113" i="10"/>
  <c r="AE114" i="10"/>
  <c r="AE115" i="10"/>
  <c r="AE116" i="10"/>
  <c r="AE117" i="10"/>
  <c r="AE118" i="10"/>
  <c r="AE119" i="10"/>
  <c r="AE120" i="10"/>
  <c r="AE121" i="10"/>
  <c r="AE122" i="10"/>
  <c r="AE123" i="10"/>
  <c r="AE124" i="10"/>
  <c r="AE125" i="10"/>
  <c r="AE126" i="10"/>
  <c r="AE127" i="10"/>
  <c r="AE128" i="10"/>
  <c r="AE129" i="10"/>
  <c r="AE130" i="10"/>
  <c r="AE131" i="10"/>
  <c r="AE132" i="10"/>
  <c r="AE133" i="10"/>
  <c r="AE134" i="10"/>
  <c r="AE135" i="10"/>
  <c r="AE136" i="10"/>
  <c r="AE137" i="10"/>
  <c r="AE138" i="10"/>
  <c r="AE139" i="10"/>
  <c r="AE140" i="10"/>
  <c r="AE141" i="10"/>
  <c r="AE142" i="10"/>
  <c r="AE143" i="10"/>
  <c r="AE144" i="10"/>
  <c r="AE145" i="10"/>
  <c r="AE146" i="10"/>
  <c r="AE147" i="10"/>
  <c r="AE148" i="10"/>
  <c r="AE149" i="10"/>
  <c r="AE150" i="10"/>
  <c r="AE151" i="10"/>
  <c r="AE152" i="10"/>
  <c r="AE153" i="10"/>
  <c r="AE154" i="10"/>
  <c r="AE155" i="10"/>
  <c r="AE156" i="10"/>
  <c r="AE157" i="10"/>
  <c r="AE158" i="10"/>
  <c r="AE159" i="10"/>
  <c r="AE160" i="10"/>
  <c r="AE161" i="10"/>
  <c r="AE162" i="10"/>
  <c r="AE163" i="10"/>
  <c r="AE164" i="10"/>
  <c r="AE165" i="10"/>
  <c r="AE166" i="10"/>
  <c r="AE167" i="10"/>
  <c r="AE168" i="10"/>
  <c r="AE169" i="10"/>
  <c r="AE170" i="10"/>
  <c r="AE171" i="10"/>
  <c r="AE172" i="10"/>
  <c r="AE173" i="10"/>
  <c r="AE174" i="10"/>
  <c r="AE175" i="10"/>
  <c r="AE176" i="10"/>
  <c r="AE177" i="10"/>
  <c r="AE178" i="10"/>
  <c r="AE179" i="10"/>
  <c r="AE180" i="10"/>
  <c r="AE181" i="10"/>
  <c r="AE182" i="10"/>
  <c r="AE183" i="10"/>
  <c r="AE184" i="10"/>
  <c r="AE185" i="10"/>
  <c r="AE186" i="10"/>
  <c r="AE187" i="10"/>
  <c r="AE188" i="10"/>
  <c r="AF6" i="10"/>
  <c r="AF7" i="10"/>
  <c r="AF8" i="10"/>
  <c r="AF9" i="10"/>
  <c r="AF10" i="10"/>
  <c r="AF11" i="10"/>
  <c r="AF12" i="10"/>
  <c r="AF13" i="10"/>
  <c r="AF14" i="10"/>
  <c r="AF15" i="10"/>
  <c r="AF16" i="10"/>
  <c r="AF17" i="10"/>
  <c r="AF18" i="10"/>
  <c r="AF19" i="10"/>
  <c r="AF20" i="10"/>
  <c r="AF21" i="10"/>
  <c r="AF22" i="10"/>
  <c r="AF23" i="10"/>
  <c r="AF24" i="10"/>
  <c r="AF25" i="10"/>
  <c r="AF26" i="10"/>
  <c r="AF27" i="10"/>
  <c r="AF28" i="10"/>
  <c r="AF29" i="10"/>
  <c r="AF30" i="10"/>
  <c r="AF31" i="10"/>
  <c r="AF32" i="10"/>
  <c r="AF33" i="10"/>
  <c r="AF34" i="10"/>
  <c r="AF35" i="10"/>
  <c r="AF36" i="10"/>
  <c r="AF37" i="10"/>
  <c r="AF38" i="10"/>
  <c r="AF39" i="10"/>
  <c r="AF40" i="10"/>
  <c r="AF41" i="10"/>
  <c r="AF42" i="10"/>
  <c r="AF43" i="10"/>
  <c r="AF44" i="10"/>
  <c r="AF45" i="10"/>
  <c r="AF46" i="10"/>
  <c r="AF47" i="10"/>
  <c r="AF48" i="10"/>
  <c r="AF49" i="10"/>
  <c r="AF50" i="10"/>
  <c r="AF51" i="10"/>
  <c r="AF52" i="10"/>
  <c r="AF53" i="10"/>
  <c r="AF54" i="10"/>
  <c r="AF55" i="10"/>
  <c r="AF56" i="10"/>
  <c r="AF57" i="10"/>
  <c r="AF58" i="10"/>
  <c r="AF59" i="10"/>
  <c r="AF60" i="10"/>
  <c r="AF61" i="10"/>
  <c r="AF62" i="10"/>
  <c r="AF63" i="10"/>
  <c r="AF64" i="10"/>
  <c r="AF65" i="10"/>
  <c r="AF66" i="10"/>
  <c r="AF67" i="10"/>
  <c r="AF68" i="10"/>
  <c r="AF69" i="10"/>
  <c r="AF70" i="10"/>
  <c r="AF71" i="10"/>
  <c r="AF72" i="10"/>
  <c r="AF73" i="10"/>
  <c r="AF74" i="10"/>
  <c r="AF75" i="10"/>
  <c r="AF76" i="10"/>
  <c r="AF77" i="10"/>
  <c r="AF78" i="10"/>
  <c r="AF79" i="10"/>
  <c r="AF80" i="10"/>
  <c r="AF81" i="10"/>
  <c r="AF82" i="10"/>
  <c r="AF83" i="10"/>
  <c r="AF84" i="10"/>
  <c r="AF85" i="10"/>
  <c r="AF86" i="10"/>
  <c r="AF87" i="10"/>
  <c r="AF88" i="10"/>
  <c r="AF89" i="10"/>
  <c r="AF90" i="10"/>
  <c r="AF91" i="10"/>
  <c r="AF92" i="10"/>
  <c r="AF93" i="10"/>
  <c r="AF94" i="10"/>
  <c r="AF95" i="10"/>
  <c r="AF96" i="10"/>
  <c r="AF97" i="10"/>
  <c r="AF98" i="10"/>
  <c r="AF99" i="10"/>
  <c r="AF100" i="10"/>
  <c r="AF101" i="10"/>
  <c r="AF102" i="10"/>
  <c r="AF103" i="10"/>
  <c r="AF104" i="10"/>
  <c r="AF105" i="10"/>
  <c r="AF106" i="10"/>
  <c r="AF107" i="10"/>
  <c r="AF108" i="10"/>
  <c r="AF109" i="10"/>
  <c r="AF110" i="10"/>
  <c r="AF111" i="10"/>
  <c r="AF112" i="10"/>
  <c r="AF113" i="10"/>
  <c r="AF114" i="10"/>
  <c r="AF115" i="10"/>
  <c r="AF116" i="10"/>
  <c r="AF117" i="10"/>
  <c r="AF118" i="10"/>
  <c r="AF119" i="10"/>
  <c r="AF120" i="10"/>
  <c r="AF121" i="10"/>
  <c r="AF122" i="10"/>
  <c r="AF123" i="10"/>
  <c r="AF124" i="10"/>
  <c r="AF125" i="10"/>
  <c r="AF126" i="10"/>
  <c r="AF127" i="10"/>
  <c r="AF128" i="10"/>
  <c r="AF129" i="10"/>
  <c r="AF130" i="10"/>
  <c r="AF131" i="10"/>
  <c r="AF132" i="10"/>
  <c r="AF133" i="10"/>
  <c r="AF134" i="10"/>
  <c r="AF135" i="10"/>
  <c r="AF136" i="10"/>
  <c r="AF137" i="10"/>
  <c r="AF138" i="10"/>
  <c r="AF139" i="10"/>
  <c r="AF140" i="10"/>
  <c r="AF141" i="10"/>
  <c r="AF142" i="10"/>
  <c r="AF143" i="10"/>
  <c r="AF144" i="10"/>
  <c r="AF145" i="10"/>
  <c r="AF146" i="10"/>
  <c r="AF147" i="10"/>
  <c r="AF148" i="10"/>
  <c r="AF149" i="10"/>
  <c r="AF150" i="10"/>
  <c r="AF151" i="10"/>
  <c r="AF152" i="10"/>
  <c r="AF153" i="10"/>
  <c r="AF154" i="10"/>
  <c r="AF155" i="10"/>
  <c r="AF156" i="10"/>
  <c r="AF157" i="10"/>
  <c r="AF158" i="10"/>
  <c r="AF159" i="10"/>
  <c r="AF160" i="10"/>
  <c r="AF161" i="10"/>
  <c r="AF162" i="10"/>
  <c r="AF163" i="10"/>
  <c r="AF164" i="10"/>
  <c r="AF165" i="10"/>
  <c r="AF166" i="10"/>
  <c r="AF167" i="10"/>
  <c r="AF168" i="10"/>
  <c r="AF169" i="10"/>
  <c r="AF170" i="10"/>
  <c r="AF171" i="10"/>
  <c r="AF172" i="10"/>
  <c r="AF173" i="10"/>
  <c r="AF174" i="10"/>
  <c r="AF175" i="10"/>
  <c r="AF176" i="10"/>
  <c r="AF177" i="10"/>
  <c r="AF178" i="10"/>
  <c r="AF179" i="10"/>
  <c r="AF180" i="10"/>
  <c r="AF181" i="10"/>
  <c r="AF182" i="10"/>
  <c r="AF183" i="10"/>
  <c r="AF184" i="10"/>
  <c r="AF185" i="10"/>
  <c r="AF186" i="10"/>
  <c r="AF187" i="10"/>
  <c r="AF188" i="10"/>
  <c r="AF5" i="10"/>
  <c r="AG6" i="10"/>
  <c r="AG7" i="10"/>
  <c r="AG8" i="10"/>
  <c r="AG9" i="10"/>
  <c r="AG10" i="10"/>
  <c r="AG11" i="10"/>
  <c r="AG12" i="10"/>
  <c r="AG13" i="10"/>
  <c r="AG14" i="10"/>
  <c r="AG15" i="10"/>
  <c r="AG16" i="10"/>
  <c r="AG17" i="10"/>
  <c r="AG18" i="10"/>
  <c r="AG19" i="10"/>
  <c r="AG20" i="10"/>
  <c r="AG21" i="10"/>
  <c r="AG22" i="10"/>
  <c r="AG23" i="10"/>
  <c r="AG24" i="10"/>
  <c r="AG25" i="10"/>
  <c r="AG26" i="10"/>
  <c r="AG27" i="10"/>
  <c r="AG28" i="10"/>
  <c r="AG29" i="10"/>
  <c r="AG30" i="10"/>
  <c r="AG31" i="10"/>
  <c r="AG32" i="10"/>
  <c r="AG33" i="10"/>
  <c r="AG34" i="10"/>
  <c r="AG35" i="10"/>
  <c r="AG36" i="10"/>
  <c r="AG37" i="10"/>
  <c r="AG38" i="10"/>
  <c r="AG39" i="10"/>
  <c r="AG40" i="10"/>
  <c r="AG41" i="10"/>
  <c r="AG42" i="10"/>
  <c r="AG43" i="10"/>
  <c r="AG44" i="10"/>
  <c r="AG45" i="10"/>
  <c r="AG46" i="10"/>
  <c r="AG47" i="10"/>
  <c r="AG48" i="10"/>
  <c r="AG49" i="10"/>
  <c r="AG50" i="10"/>
  <c r="AG51" i="10"/>
  <c r="AG52" i="10"/>
  <c r="AG53" i="10"/>
  <c r="AG54" i="10"/>
  <c r="AG55" i="10"/>
  <c r="AG56" i="10"/>
  <c r="AG57" i="10"/>
  <c r="AG58" i="10"/>
  <c r="AG59" i="10"/>
  <c r="AG60" i="10"/>
  <c r="AG61" i="10"/>
  <c r="AG62" i="10"/>
  <c r="AG63" i="10"/>
  <c r="AG64" i="10"/>
  <c r="AG65" i="10"/>
  <c r="AG66" i="10"/>
  <c r="AG67" i="10"/>
  <c r="AG68" i="10"/>
  <c r="AG69" i="10"/>
  <c r="AG70" i="10"/>
  <c r="AG71" i="10"/>
  <c r="AG72" i="10"/>
  <c r="AG73" i="10"/>
  <c r="AG74" i="10"/>
  <c r="AG75" i="10"/>
  <c r="AG76" i="10"/>
  <c r="AG77" i="10"/>
  <c r="AG78" i="10"/>
  <c r="AG79" i="10"/>
  <c r="AG80" i="10"/>
  <c r="AG81" i="10"/>
  <c r="AG82" i="10"/>
  <c r="AG83" i="10"/>
  <c r="AG84" i="10"/>
  <c r="AG85" i="10"/>
  <c r="AG86" i="10"/>
  <c r="AG87" i="10"/>
  <c r="AG88" i="10"/>
  <c r="AG89" i="10"/>
  <c r="AG90" i="10"/>
  <c r="AG91" i="10"/>
  <c r="AG92" i="10"/>
  <c r="AG93" i="10"/>
  <c r="AG94" i="10"/>
  <c r="AG95" i="10"/>
  <c r="AG96" i="10"/>
  <c r="AG97" i="10"/>
  <c r="AG98" i="10"/>
  <c r="AG99" i="10"/>
  <c r="AG100" i="10"/>
  <c r="AG101" i="10"/>
  <c r="AG102" i="10"/>
  <c r="AG103" i="10"/>
  <c r="AG104" i="10"/>
  <c r="AG105" i="10"/>
  <c r="AG106" i="10"/>
  <c r="AG107" i="10"/>
  <c r="AG108" i="10"/>
  <c r="AG109" i="10"/>
  <c r="AG110" i="10"/>
  <c r="AG111" i="10"/>
  <c r="AG112" i="10"/>
  <c r="AG113" i="10"/>
  <c r="AG114" i="10"/>
  <c r="AG115" i="10"/>
  <c r="AG116" i="10"/>
  <c r="AG117" i="10"/>
  <c r="AG118" i="10"/>
  <c r="AG119" i="10"/>
  <c r="AG120" i="10"/>
  <c r="AG121" i="10"/>
  <c r="AG122" i="10"/>
  <c r="AG123" i="10"/>
  <c r="AG124" i="10"/>
  <c r="AG125" i="10"/>
  <c r="AG126" i="10"/>
  <c r="AG127" i="10"/>
  <c r="AG128" i="10"/>
  <c r="AG129" i="10"/>
  <c r="AG130" i="10"/>
  <c r="AG131" i="10"/>
  <c r="AG132" i="10"/>
  <c r="AG133" i="10"/>
  <c r="AG134" i="10"/>
  <c r="AG135" i="10"/>
  <c r="AG136" i="10"/>
  <c r="AG137" i="10"/>
  <c r="AG138" i="10"/>
  <c r="AG139" i="10"/>
  <c r="AG140" i="10"/>
  <c r="AG141" i="10"/>
  <c r="AG142" i="10"/>
  <c r="AG143" i="10"/>
  <c r="AG144" i="10"/>
  <c r="AG145" i="10"/>
  <c r="AG146" i="10"/>
  <c r="AG147" i="10"/>
  <c r="AG148" i="10"/>
  <c r="AG149" i="10"/>
  <c r="AG150" i="10"/>
  <c r="AG151" i="10"/>
  <c r="AG152" i="10"/>
  <c r="AG153" i="10"/>
  <c r="AG154" i="10"/>
  <c r="AG155" i="10"/>
  <c r="AG156" i="10"/>
  <c r="AG157" i="10"/>
  <c r="AG158" i="10"/>
  <c r="AG159" i="10"/>
  <c r="AG160" i="10"/>
  <c r="AG161" i="10"/>
  <c r="AG162" i="10"/>
  <c r="AG163" i="10"/>
  <c r="AG164" i="10"/>
  <c r="AG165" i="10"/>
  <c r="AG166" i="10"/>
  <c r="AG167" i="10"/>
  <c r="AG168" i="10"/>
  <c r="AG169" i="10"/>
  <c r="AG170" i="10"/>
  <c r="AG171" i="10"/>
  <c r="AG172" i="10"/>
  <c r="AG173" i="10"/>
  <c r="AG174" i="10"/>
  <c r="AG175" i="10"/>
  <c r="AG176" i="10"/>
  <c r="AG177" i="10"/>
  <c r="AG178" i="10"/>
  <c r="AG179" i="10"/>
  <c r="AG180" i="10"/>
  <c r="AG181" i="10"/>
  <c r="AG182" i="10"/>
  <c r="AG183" i="10"/>
  <c r="AG184" i="10"/>
  <c r="AG185" i="10"/>
  <c r="AG186" i="10"/>
  <c r="AG187" i="10"/>
  <c r="AG188" i="10"/>
  <c r="AC768" i="20" l="1"/>
  <c r="AC578" i="20"/>
  <c r="AD7" i="20"/>
  <c r="W767" i="20"/>
  <c r="W577" i="20"/>
  <c r="U578" i="20"/>
  <c r="Q774" i="20"/>
  <c r="Q584" i="20"/>
  <c r="O767" i="20"/>
  <c r="O577" i="20"/>
  <c r="Y770" i="20"/>
  <c r="Y580" i="20"/>
  <c r="M768" i="20"/>
  <c r="M578" i="20"/>
  <c r="E768" i="20"/>
  <c r="E578" i="20"/>
  <c r="AA767" i="20"/>
  <c r="AA577" i="20"/>
  <c r="S767" i="20"/>
  <c r="S577" i="20"/>
  <c r="K767" i="20"/>
  <c r="K577" i="20"/>
  <c r="I580" i="20"/>
  <c r="C769" i="20"/>
  <c r="C579" i="20"/>
  <c r="CJ142" i="12"/>
  <c r="CJ114" i="12"/>
  <c r="CJ94" i="12"/>
  <c r="CJ170" i="12"/>
  <c r="BB161" i="12"/>
  <c r="CJ126" i="12"/>
  <c r="CJ158" i="12"/>
  <c r="CJ106" i="12"/>
  <c r="CJ146" i="12"/>
  <c r="CJ174" i="12"/>
  <c r="CJ98" i="12"/>
  <c r="CJ162" i="12"/>
  <c r="CJ118" i="12"/>
  <c r="CJ182" i="12"/>
  <c r="CJ178" i="12"/>
  <c r="CJ150" i="12"/>
  <c r="CJ102" i="12"/>
  <c r="CJ110" i="12"/>
  <c r="CJ138" i="12"/>
  <c r="CJ130" i="12"/>
  <c r="CJ134" i="12"/>
  <c r="CJ166" i="12"/>
  <c r="CJ122" i="12"/>
  <c r="CJ154" i="12"/>
  <c r="CJ186" i="12"/>
  <c r="BZ131" i="12"/>
  <c r="BZ175" i="12"/>
  <c r="BZ187" i="12"/>
  <c r="BB153" i="12"/>
  <c r="BB157" i="12"/>
  <c r="BB165" i="12"/>
  <c r="BB181" i="12"/>
  <c r="BB177" i="12"/>
  <c r="BB169" i="12"/>
  <c r="BB173" i="12"/>
  <c r="BB185" i="12"/>
  <c r="BZ186" i="12"/>
  <c r="BZ151" i="12"/>
  <c r="BB85" i="12"/>
  <c r="BB105" i="12"/>
  <c r="BB145" i="12"/>
  <c r="BB45" i="12"/>
  <c r="BB69" i="12"/>
  <c r="CJ65" i="12"/>
  <c r="CJ171" i="12"/>
  <c r="CJ89" i="12"/>
  <c r="BB187" i="12"/>
  <c r="BZ174" i="12"/>
  <c r="BZ155" i="12"/>
  <c r="BZ179" i="12"/>
  <c r="BZ139" i="12"/>
  <c r="BZ147" i="12"/>
  <c r="BZ159" i="12"/>
  <c r="BZ163" i="12"/>
  <c r="BB49" i="12"/>
  <c r="BB61" i="12"/>
  <c r="BB73" i="12"/>
  <c r="BB97" i="12"/>
  <c r="BB101" i="12"/>
  <c r="BB109" i="12"/>
  <c r="BB121" i="12"/>
  <c r="BB125" i="12"/>
  <c r="BB133" i="12"/>
  <c r="BB149" i="12"/>
  <c r="BJ150" i="12"/>
  <c r="BZ146" i="12"/>
  <c r="BZ171" i="12"/>
  <c r="BZ183" i="12"/>
  <c r="BZ143" i="12"/>
  <c r="BZ167" i="12"/>
  <c r="BB53" i="12"/>
  <c r="BB57" i="12"/>
  <c r="BB65" i="12"/>
  <c r="BB77" i="12"/>
  <c r="BB81" i="12"/>
  <c r="BB89" i="12"/>
  <c r="BB93" i="12"/>
  <c r="BB113" i="12"/>
  <c r="BB117" i="12"/>
  <c r="BB129" i="12"/>
  <c r="BB137" i="12"/>
  <c r="BB141" i="12"/>
  <c r="CJ105" i="12"/>
  <c r="CJ113" i="12"/>
  <c r="CJ176" i="12"/>
  <c r="BZ97" i="12"/>
  <c r="BJ50" i="12"/>
  <c r="BJ110" i="12"/>
  <c r="BZ157" i="12"/>
  <c r="CJ159" i="12"/>
  <c r="BZ181" i="12"/>
  <c r="BZ91" i="12"/>
  <c r="BJ154" i="12"/>
  <c r="CJ161" i="12"/>
  <c r="CJ173" i="12"/>
  <c r="BZ130" i="12"/>
  <c r="BB183" i="12"/>
  <c r="BZ134" i="12"/>
  <c r="BZ138" i="12"/>
  <c r="BZ142" i="12"/>
  <c r="BZ150" i="12"/>
  <c r="BZ154" i="12"/>
  <c r="BZ162" i="12"/>
  <c r="BZ182" i="12"/>
  <c r="CJ97" i="12"/>
  <c r="CJ63" i="12"/>
  <c r="CJ71" i="12"/>
  <c r="BZ87" i="12"/>
  <c r="BZ99" i="12"/>
  <c r="BZ115" i="12"/>
  <c r="BJ142" i="12"/>
  <c r="CJ117" i="12"/>
  <c r="CJ169" i="12"/>
  <c r="BZ158" i="12"/>
  <c r="BZ166" i="12"/>
  <c r="BZ170" i="12"/>
  <c r="BZ178" i="12"/>
  <c r="BB179" i="12"/>
  <c r="CJ68" i="12"/>
  <c r="CJ132" i="12"/>
  <c r="CJ184" i="12"/>
  <c r="CJ48" i="12"/>
  <c r="CJ88" i="12"/>
  <c r="CJ120" i="12"/>
  <c r="BZ61" i="12"/>
  <c r="BJ119" i="12"/>
  <c r="BJ123" i="12"/>
  <c r="BJ127" i="12"/>
  <c r="BJ143" i="12"/>
  <c r="BJ159" i="12"/>
  <c r="BJ175" i="12"/>
  <c r="BJ187" i="12"/>
  <c r="BJ161" i="12"/>
  <c r="CJ107" i="12"/>
  <c r="CJ103" i="12"/>
  <c r="CJ143" i="12"/>
  <c r="CJ151" i="12"/>
  <c r="CJ187" i="12"/>
  <c r="BZ59" i="12"/>
  <c r="BZ63" i="12"/>
  <c r="BZ67" i="12"/>
  <c r="BZ75" i="12"/>
  <c r="BZ103" i="12"/>
  <c r="BZ111" i="12"/>
  <c r="BZ119" i="12"/>
  <c r="BZ135" i="12"/>
  <c r="BJ146" i="12"/>
  <c r="BJ158" i="12"/>
  <c r="BJ182" i="12"/>
  <c r="BJ186" i="12"/>
  <c r="CJ53" i="12"/>
  <c r="CJ85" i="12"/>
  <c r="CJ121" i="12"/>
  <c r="CJ125" i="12"/>
  <c r="CJ141" i="12"/>
  <c r="CJ145" i="12"/>
  <c r="CJ149" i="12"/>
  <c r="CJ157" i="12"/>
  <c r="CJ165" i="12"/>
  <c r="CJ177" i="12"/>
  <c r="CJ181" i="12"/>
  <c r="CJ185" i="12"/>
  <c r="CJ160" i="12"/>
  <c r="CJ36" i="12"/>
  <c r="CJ100" i="12"/>
  <c r="CJ144" i="12"/>
  <c r="CJ152" i="12"/>
  <c r="BJ131" i="12"/>
  <c r="BJ147" i="12"/>
  <c r="BJ163" i="12"/>
  <c r="BJ179" i="12"/>
  <c r="BJ62" i="12"/>
  <c r="BJ102" i="12"/>
  <c r="BJ170" i="12"/>
  <c r="BJ42" i="12"/>
  <c r="BJ58" i="12"/>
  <c r="BJ126" i="12"/>
  <c r="BZ54" i="12"/>
  <c r="BZ58" i="12"/>
  <c r="BZ86" i="12"/>
  <c r="BZ106" i="12"/>
  <c r="BZ141" i="12"/>
  <c r="BB159" i="12"/>
  <c r="CJ95" i="12"/>
  <c r="CJ163" i="12"/>
  <c r="BB172" i="12"/>
  <c r="BZ55" i="12"/>
  <c r="BZ71" i="12"/>
  <c r="BZ79" i="12"/>
  <c r="BZ83" i="12"/>
  <c r="BZ95" i="12"/>
  <c r="BZ107" i="12"/>
  <c r="BZ123" i="12"/>
  <c r="BZ127" i="12"/>
  <c r="BJ134" i="12"/>
  <c r="BJ138" i="12"/>
  <c r="BJ162" i="12"/>
  <c r="BJ174" i="12"/>
  <c r="BJ178" i="12"/>
  <c r="CJ41" i="12"/>
  <c r="CJ69" i="12"/>
  <c r="CJ129" i="12"/>
  <c r="CJ133" i="12"/>
  <c r="CJ137" i="12"/>
  <c r="CJ153" i="12"/>
  <c r="BJ114" i="12"/>
  <c r="CJ101" i="12"/>
  <c r="CJ109" i="12"/>
  <c r="CJ86" i="12"/>
  <c r="BZ113" i="12"/>
  <c r="BB104" i="12"/>
  <c r="CJ5" i="12"/>
  <c r="CJ13" i="12"/>
  <c r="CJ21" i="12"/>
  <c r="CJ29" i="12"/>
  <c r="CJ37" i="12"/>
  <c r="CJ45" i="12"/>
  <c r="CJ61" i="12"/>
  <c r="CJ77" i="12"/>
  <c r="BZ42" i="12"/>
  <c r="BZ46" i="12"/>
  <c r="BZ74" i="12"/>
  <c r="BZ82" i="12"/>
  <c r="BZ94" i="12"/>
  <c r="BZ102" i="12"/>
  <c r="BZ114" i="12"/>
  <c r="BZ118" i="12"/>
  <c r="CJ179" i="12"/>
  <c r="BZ129" i="12"/>
  <c r="BZ165" i="12"/>
  <c r="BB176" i="12"/>
  <c r="BB180" i="12"/>
  <c r="BZ145" i="12"/>
  <c r="BZ161" i="12"/>
  <c r="BZ173" i="12"/>
  <c r="BZ177" i="12"/>
  <c r="BB155" i="12"/>
  <c r="BB175" i="12"/>
  <c r="CJ15" i="12"/>
  <c r="CJ23" i="12"/>
  <c r="CJ27" i="12"/>
  <c r="CJ43" i="12"/>
  <c r="CJ51" i="12"/>
  <c r="CJ67" i="12"/>
  <c r="CJ79" i="12"/>
  <c r="CJ83" i="12"/>
  <c r="CJ87" i="12"/>
  <c r="CJ91" i="12"/>
  <c r="CJ111" i="12"/>
  <c r="CJ115" i="12"/>
  <c r="CJ119" i="12"/>
  <c r="CJ123" i="12"/>
  <c r="CJ127" i="12"/>
  <c r="CJ131" i="12"/>
  <c r="CJ135" i="12"/>
  <c r="CJ139" i="12"/>
  <c r="CJ147" i="12"/>
  <c r="CJ175" i="12"/>
  <c r="CJ183" i="12"/>
  <c r="BZ153" i="12"/>
  <c r="BJ22" i="12"/>
  <c r="BJ38" i="12"/>
  <c r="CJ93" i="12"/>
  <c r="CJ22" i="12"/>
  <c r="CJ14" i="12"/>
  <c r="BZ81" i="12"/>
  <c r="BJ166" i="12"/>
  <c r="CJ9" i="12"/>
  <c r="CJ17" i="12"/>
  <c r="CJ25" i="12"/>
  <c r="CJ33" i="12"/>
  <c r="CJ49" i="12"/>
  <c r="CJ57" i="12"/>
  <c r="CJ73" i="12"/>
  <c r="CJ81" i="12"/>
  <c r="BZ38" i="12"/>
  <c r="BZ50" i="12"/>
  <c r="BZ62" i="12"/>
  <c r="BZ66" i="12"/>
  <c r="BZ70" i="12"/>
  <c r="BZ78" i="12"/>
  <c r="BZ90" i="12"/>
  <c r="BZ98" i="12"/>
  <c r="BZ110" i="12"/>
  <c r="BZ122" i="12"/>
  <c r="BZ126" i="12"/>
  <c r="BB184" i="12"/>
  <c r="BZ137" i="12"/>
  <c r="BZ149" i="12"/>
  <c r="BZ169" i="12"/>
  <c r="BZ185" i="12"/>
  <c r="BB143" i="12"/>
  <c r="BB163" i="12"/>
  <c r="BB167" i="12"/>
  <c r="BB171" i="12"/>
  <c r="CJ11" i="12"/>
  <c r="CJ19" i="12"/>
  <c r="CJ31" i="12"/>
  <c r="CJ35" i="12"/>
  <c r="CJ39" i="12"/>
  <c r="CJ47" i="12"/>
  <c r="CJ55" i="12"/>
  <c r="CJ59" i="12"/>
  <c r="CJ75" i="12"/>
  <c r="CJ99" i="12"/>
  <c r="CJ155" i="12"/>
  <c r="CJ167" i="12"/>
  <c r="BZ5" i="12"/>
  <c r="BZ13" i="12"/>
  <c r="BZ21" i="12"/>
  <c r="BZ33" i="12"/>
  <c r="BZ34" i="12"/>
  <c r="BZ41" i="12"/>
  <c r="BZ45" i="12"/>
  <c r="BZ53" i="12"/>
  <c r="BZ57" i="12"/>
  <c r="BB151" i="12"/>
  <c r="BZ4" i="12"/>
  <c r="CJ16" i="12"/>
  <c r="BJ89" i="12"/>
  <c r="BJ169" i="12"/>
  <c r="BB59" i="12"/>
  <c r="BB63" i="12"/>
  <c r="BB115" i="12"/>
  <c r="BB148" i="12"/>
  <c r="BB152" i="12"/>
  <c r="BB168" i="12"/>
  <c r="BJ129" i="12"/>
  <c r="BJ145" i="12"/>
  <c r="BJ117" i="12"/>
  <c r="BJ181" i="12"/>
  <c r="BZ17" i="12"/>
  <c r="BZ25" i="12"/>
  <c r="BZ37" i="12"/>
  <c r="BZ49" i="12"/>
  <c r="BZ65" i="12"/>
  <c r="BZ69" i="12"/>
  <c r="BZ73" i="12"/>
  <c r="BZ77" i="12"/>
  <c r="BZ85" i="12"/>
  <c r="BZ89" i="12"/>
  <c r="BZ93" i="12"/>
  <c r="BZ101" i="12"/>
  <c r="BZ105" i="12"/>
  <c r="BZ109" i="12"/>
  <c r="BZ125" i="12"/>
  <c r="BZ133" i="12"/>
  <c r="BZ117" i="12"/>
  <c r="BZ121" i="12"/>
  <c r="BJ18" i="12"/>
  <c r="BJ74" i="12"/>
  <c r="BJ90" i="12"/>
  <c r="BJ6" i="12"/>
  <c r="BJ10" i="12"/>
  <c r="BJ14" i="12"/>
  <c r="BJ26" i="12"/>
  <c r="BJ30" i="12"/>
  <c r="BJ34" i="12"/>
  <c r="BJ46" i="12"/>
  <c r="BJ54" i="12"/>
  <c r="BJ66" i="12"/>
  <c r="BJ70" i="12"/>
  <c r="BJ78" i="12"/>
  <c r="BJ82" i="12"/>
  <c r="BJ86" i="12"/>
  <c r="BJ94" i="12"/>
  <c r="BJ98" i="12"/>
  <c r="BJ106" i="12"/>
  <c r="BJ118" i="12"/>
  <c r="BJ122" i="12"/>
  <c r="BJ130" i="12"/>
  <c r="BB116" i="12"/>
  <c r="BJ100" i="12"/>
  <c r="BJ81" i="12"/>
  <c r="BJ93" i="12"/>
  <c r="BB98" i="12"/>
  <c r="BZ47" i="12"/>
  <c r="BJ135" i="12"/>
  <c r="BJ139" i="12"/>
  <c r="BJ151" i="12"/>
  <c r="BJ155" i="12"/>
  <c r="BJ167" i="12"/>
  <c r="BJ171" i="12"/>
  <c r="BJ183" i="12"/>
  <c r="CJ12" i="12"/>
  <c r="CJ32" i="12"/>
  <c r="CJ56" i="12"/>
  <c r="CJ104" i="12"/>
  <c r="CJ112" i="12"/>
  <c r="CJ136" i="12"/>
  <c r="CJ6" i="12"/>
  <c r="CJ26" i="12"/>
  <c r="CJ62" i="12"/>
  <c r="CJ74" i="12"/>
  <c r="CJ78" i="12"/>
  <c r="CJ90" i="12"/>
  <c r="BZ29" i="12"/>
  <c r="BZ10" i="12"/>
  <c r="BZ22" i="12"/>
  <c r="BZ9" i="12"/>
  <c r="BJ141" i="12"/>
  <c r="BB83" i="12"/>
  <c r="BB87" i="12"/>
  <c r="BB95" i="12"/>
  <c r="BB96" i="12"/>
  <c r="BB99" i="12"/>
  <c r="BB100" i="12"/>
  <c r="BB103" i="12"/>
  <c r="BB107" i="12"/>
  <c r="BB108" i="12"/>
  <c r="BB111" i="12"/>
  <c r="BB112" i="12"/>
  <c r="BB119" i="12"/>
  <c r="BB120" i="12"/>
  <c r="BB123" i="12"/>
  <c r="BB124" i="12"/>
  <c r="BB127" i="12"/>
  <c r="BB128" i="12"/>
  <c r="BB131" i="12"/>
  <c r="BB132" i="12"/>
  <c r="BB135" i="12"/>
  <c r="BB136" i="12"/>
  <c r="BB139" i="12"/>
  <c r="BB140" i="12"/>
  <c r="BB144" i="12"/>
  <c r="BB147" i="12"/>
  <c r="BB156" i="12"/>
  <c r="BB160" i="12"/>
  <c r="BB164" i="12"/>
  <c r="BJ137" i="12"/>
  <c r="BJ153" i="12"/>
  <c r="BJ185" i="12"/>
  <c r="BB39" i="12"/>
  <c r="BB43" i="12"/>
  <c r="BB47" i="12"/>
  <c r="BB51" i="12"/>
  <c r="BB55" i="12"/>
  <c r="BB67" i="12"/>
  <c r="BB71" i="12"/>
  <c r="BB75" i="12"/>
  <c r="BB79" i="12"/>
  <c r="BB91" i="12"/>
  <c r="BJ157" i="12"/>
  <c r="BJ177" i="12"/>
  <c r="BB88" i="12"/>
  <c r="BB92" i="12"/>
  <c r="BJ125" i="12"/>
  <c r="BJ133" i="12"/>
  <c r="BJ149" i="12"/>
  <c r="BJ165" i="12"/>
  <c r="BJ173" i="12"/>
  <c r="BZ96" i="12"/>
  <c r="BZ136" i="12"/>
  <c r="CJ7" i="12"/>
  <c r="CJ8" i="12"/>
  <c r="CJ24" i="12"/>
  <c r="CJ40" i="12"/>
  <c r="CJ64" i="12"/>
  <c r="CJ72" i="12"/>
  <c r="CJ80" i="12"/>
  <c r="CJ96" i="12"/>
  <c r="CJ128" i="12"/>
  <c r="CJ30" i="12"/>
  <c r="CJ58" i="12"/>
  <c r="BZ14" i="12"/>
  <c r="BZ18" i="12"/>
  <c r="BZ26" i="12"/>
  <c r="CJ46" i="12"/>
  <c r="BJ108" i="12"/>
  <c r="BJ120" i="12"/>
  <c r="BJ128" i="12"/>
  <c r="BJ136" i="12"/>
  <c r="BJ144" i="12"/>
  <c r="BJ152" i="12"/>
  <c r="BJ160" i="12"/>
  <c r="BJ168" i="12"/>
  <c r="BJ176" i="12"/>
  <c r="BJ184" i="12"/>
  <c r="BJ23" i="12"/>
  <c r="BJ63" i="12"/>
  <c r="BJ91" i="12"/>
  <c r="BJ99" i="12"/>
  <c r="BJ107" i="12"/>
  <c r="BJ115" i="12"/>
  <c r="BJ85" i="12"/>
  <c r="BJ97" i="12"/>
  <c r="BJ113" i="12"/>
  <c r="BB6" i="12"/>
  <c r="BZ112" i="12"/>
  <c r="BZ7" i="12"/>
  <c r="BZ39" i="12"/>
  <c r="BZ43" i="12"/>
  <c r="CJ164" i="12"/>
  <c r="CJ44" i="12"/>
  <c r="CJ76" i="12"/>
  <c r="CJ108" i="12"/>
  <c r="CJ140" i="12"/>
  <c r="CJ50" i="12"/>
  <c r="BZ19" i="12"/>
  <c r="CJ82" i="12"/>
  <c r="CJ42" i="12"/>
  <c r="CJ4" i="12"/>
  <c r="L5" i="10"/>
  <c r="BJ73" i="12"/>
  <c r="BJ101" i="12"/>
  <c r="CJ168" i="12"/>
  <c r="CJ20" i="12"/>
  <c r="CJ52" i="12"/>
  <c r="CJ84" i="12"/>
  <c r="CJ116" i="12"/>
  <c r="CJ148" i="12"/>
  <c r="CJ180" i="12"/>
  <c r="CJ10" i="12"/>
  <c r="CJ18" i="12"/>
  <c r="CJ34" i="12"/>
  <c r="CJ38" i="12"/>
  <c r="CJ66" i="12"/>
  <c r="CJ70" i="12"/>
  <c r="BJ39" i="12"/>
  <c r="BJ103" i="12"/>
  <c r="BJ111" i="12"/>
  <c r="BJ77" i="12"/>
  <c r="BJ105" i="12"/>
  <c r="BJ121" i="12"/>
  <c r="BB70" i="12"/>
  <c r="BB86" i="12"/>
  <c r="BZ51" i="12"/>
  <c r="CJ172" i="12"/>
  <c r="CJ28" i="12"/>
  <c r="CJ60" i="12"/>
  <c r="CJ92" i="12"/>
  <c r="CJ124" i="12"/>
  <c r="CJ156" i="12"/>
  <c r="CJ54" i="12"/>
  <c r="BZ6" i="12"/>
  <c r="BZ30" i="12"/>
  <c r="L13" i="19"/>
  <c r="D13" i="19" s="1"/>
  <c r="L179" i="19"/>
  <c r="J179" i="19" s="1"/>
  <c r="L153" i="19"/>
  <c r="I153" i="19" s="1"/>
  <c r="F47" i="19"/>
  <c r="L46" i="19"/>
  <c r="C46" i="19" s="1"/>
  <c r="L109" i="19"/>
  <c r="J109" i="19" s="1"/>
  <c r="K72" i="19"/>
  <c r="I86" i="19"/>
  <c r="C68" i="19"/>
  <c r="L134" i="19"/>
  <c r="I134" i="19" s="1"/>
  <c r="E68" i="19"/>
  <c r="L83" i="19"/>
  <c r="H83" i="19" s="1"/>
  <c r="L119" i="19"/>
  <c r="E119" i="19" s="1"/>
  <c r="L113" i="19"/>
  <c r="F113" i="19" s="1"/>
  <c r="L101" i="19"/>
  <c r="I101" i="19" s="1"/>
  <c r="L81" i="19"/>
  <c r="E81" i="19" s="1"/>
  <c r="L181" i="19"/>
  <c r="E181" i="19" s="1"/>
  <c r="L105" i="19"/>
  <c r="F105" i="19" s="1"/>
  <c r="L5" i="19"/>
  <c r="J5" i="19" s="1"/>
  <c r="L163" i="19"/>
  <c r="D163" i="19" s="1"/>
  <c r="L151" i="19"/>
  <c r="G151" i="19" s="1"/>
  <c r="L142" i="19"/>
  <c r="I142" i="19" s="1"/>
  <c r="L128" i="19"/>
  <c r="G128" i="19" s="1"/>
  <c r="L169" i="19"/>
  <c r="C169" i="19" s="1"/>
  <c r="L103" i="19"/>
  <c r="J103" i="19" s="1"/>
  <c r="L97" i="19"/>
  <c r="F97" i="19" s="1"/>
  <c r="L76" i="19"/>
  <c r="C76" i="19" s="1"/>
  <c r="L99" i="19"/>
  <c r="I99" i="19" s="1"/>
  <c r="G45" i="19"/>
  <c r="D86" i="19"/>
  <c r="G86" i="19"/>
  <c r="J68" i="19"/>
  <c r="G13" i="19"/>
  <c r="C13" i="19"/>
  <c r="L136" i="19"/>
  <c r="D136" i="19" s="1"/>
  <c r="L55" i="19"/>
  <c r="G55" i="19" s="1"/>
  <c r="E13" i="19"/>
  <c r="H13" i="19"/>
  <c r="L185" i="19"/>
  <c r="E185" i="19" s="1"/>
  <c r="L178" i="19"/>
  <c r="G178" i="19" s="1"/>
  <c r="L67" i="19"/>
  <c r="D67" i="19" s="1"/>
  <c r="L166" i="19"/>
  <c r="E166" i="19" s="1"/>
  <c r="L107" i="19"/>
  <c r="E107" i="19" s="1"/>
  <c r="L104" i="19"/>
  <c r="I104" i="19" s="1"/>
  <c r="L85" i="19"/>
  <c r="I85" i="19" s="1"/>
  <c r="K86" i="19"/>
  <c r="L19" i="19"/>
  <c r="H19" i="19" s="1"/>
  <c r="F86" i="19"/>
  <c r="L146" i="19"/>
  <c r="J146" i="19" s="1"/>
  <c r="L111" i="19"/>
  <c r="E111" i="19" s="1"/>
  <c r="L127" i="19"/>
  <c r="H127" i="19" s="1"/>
  <c r="L30" i="19"/>
  <c r="G30" i="19" s="1"/>
  <c r="L125" i="19"/>
  <c r="I125" i="19" s="1"/>
  <c r="E86" i="19"/>
  <c r="J86" i="19"/>
  <c r="L56" i="19"/>
  <c r="K56" i="19" s="1"/>
  <c r="H72" i="19"/>
  <c r="E19" i="19"/>
  <c r="K13" i="19"/>
  <c r="I13" i="19"/>
  <c r="L116" i="19"/>
  <c r="I116" i="19" s="1"/>
  <c r="L73" i="19"/>
  <c r="I73" i="19" s="1"/>
  <c r="L123" i="19"/>
  <c r="F123" i="19" s="1"/>
  <c r="L93" i="19"/>
  <c r="D93" i="19" s="1"/>
  <c r="L17" i="19"/>
  <c r="I17" i="19" s="1"/>
  <c r="C39" i="19"/>
  <c r="L177" i="19"/>
  <c r="I177" i="19" s="1"/>
  <c r="L157" i="19"/>
  <c r="J157" i="19" s="1"/>
  <c r="L156" i="19"/>
  <c r="J156" i="19" s="1"/>
  <c r="L23" i="19"/>
  <c r="F23" i="19" s="1"/>
  <c r="L6" i="19"/>
  <c r="G6" i="19" s="1"/>
  <c r="L122" i="19"/>
  <c r="D122" i="19" s="1"/>
  <c r="L82" i="19"/>
  <c r="H82" i="19" s="1"/>
  <c r="H86" i="19"/>
  <c r="C86" i="19"/>
  <c r="L49" i="19"/>
  <c r="G49" i="19" s="1"/>
  <c r="J72" i="19"/>
  <c r="G19" i="19"/>
  <c r="J13" i="19"/>
  <c r="L167" i="19"/>
  <c r="D167" i="19" s="1"/>
  <c r="L43" i="19"/>
  <c r="I43" i="19" s="1"/>
  <c r="L31" i="19"/>
  <c r="H31" i="19" s="1"/>
  <c r="L155" i="19"/>
  <c r="E155" i="19" s="1"/>
  <c r="L89" i="19"/>
  <c r="H89" i="19" s="1"/>
  <c r="L40" i="19"/>
  <c r="I40" i="19" s="1"/>
  <c r="L29" i="19"/>
  <c r="I29" i="19" s="1"/>
  <c r="L126" i="19"/>
  <c r="I126" i="19" s="1"/>
  <c r="L161" i="19"/>
  <c r="H161" i="19" s="1"/>
  <c r="L144" i="19"/>
  <c r="D144" i="19" s="1"/>
  <c r="E72" i="19"/>
  <c r="C72" i="19"/>
  <c r="L173" i="19"/>
  <c r="E173" i="19" s="1"/>
  <c r="L152" i="19"/>
  <c r="G152" i="19" s="1"/>
  <c r="L147" i="19"/>
  <c r="C147" i="19" s="1"/>
  <c r="L87" i="19"/>
  <c r="L132" i="19"/>
  <c r="K132" i="19" s="1"/>
  <c r="L112" i="19"/>
  <c r="J112" i="19" s="1"/>
  <c r="L133" i="19"/>
  <c r="L78" i="19"/>
  <c r="I78" i="19" s="1"/>
  <c r="L14" i="19"/>
  <c r="I14" i="19" s="1"/>
  <c r="L70" i="19"/>
  <c r="G70" i="19" s="1"/>
  <c r="H39" i="19"/>
  <c r="L162" i="19"/>
  <c r="H162" i="19" s="1"/>
  <c r="L165" i="19"/>
  <c r="I165" i="19" s="1"/>
  <c r="L115" i="19"/>
  <c r="J115" i="19" s="1"/>
  <c r="L95" i="19"/>
  <c r="F95" i="19" s="1"/>
  <c r="L138" i="19"/>
  <c r="C138" i="19" s="1"/>
  <c r="L159" i="19"/>
  <c r="K159" i="19" s="1"/>
  <c r="L41" i="19"/>
  <c r="C41" i="19" s="1"/>
  <c r="I72" i="19"/>
  <c r="G72" i="19"/>
  <c r="L186" i="19"/>
  <c r="F186" i="19" s="1"/>
  <c r="L183" i="19"/>
  <c r="K183" i="19" s="1"/>
  <c r="L141" i="19"/>
  <c r="J141" i="19" s="1"/>
  <c r="L175" i="19"/>
  <c r="L121" i="19"/>
  <c r="J121" i="19" s="1"/>
  <c r="D72" i="19"/>
  <c r="F72" i="19"/>
  <c r="L120" i="19"/>
  <c r="D120" i="19" s="1"/>
  <c r="L35" i="19"/>
  <c r="L50" i="19"/>
  <c r="C50" i="19" s="1"/>
  <c r="L7" i="19"/>
  <c r="F7" i="19" s="1"/>
  <c r="L12" i="19"/>
  <c r="G12" i="19" s="1"/>
  <c r="F39" i="19"/>
  <c r="L77" i="19"/>
  <c r="G77" i="19" s="1"/>
  <c r="L69" i="19"/>
  <c r="G69" i="19" s="1"/>
  <c r="L171" i="19"/>
  <c r="L130" i="19"/>
  <c r="K68" i="19"/>
  <c r="F68" i="19"/>
  <c r="D68" i="19"/>
  <c r="G68" i="19"/>
  <c r="I68" i="19"/>
  <c r="L37" i="19"/>
  <c r="H37" i="19" s="1"/>
  <c r="L20" i="19"/>
  <c r="L92" i="19"/>
  <c r="H92" i="19" s="1"/>
  <c r="H68" i="19"/>
  <c r="L187" i="19"/>
  <c r="E187" i="19" s="1"/>
  <c r="L59" i="19"/>
  <c r="L124" i="19"/>
  <c r="K124" i="19" s="1"/>
  <c r="L26" i="19"/>
  <c r="G26" i="19" s="1"/>
  <c r="L148" i="19"/>
  <c r="L117" i="19"/>
  <c r="L42" i="19"/>
  <c r="J42" i="19" s="1"/>
  <c r="L27" i="19"/>
  <c r="F27" i="19" s="1"/>
  <c r="L66" i="19"/>
  <c r="D66" i="19" s="1"/>
  <c r="L62" i="19"/>
  <c r="G62" i="19" s="1"/>
  <c r="L58" i="19"/>
  <c r="D58" i="19" s="1"/>
  <c r="L25" i="19"/>
  <c r="D25" i="19" s="1"/>
  <c r="L11" i="19"/>
  <c r="D11" i="19" s="1"/>
  <c r="L38" i="19"/>
  <c r="E38" i="19" s="1"/>
  <c r="L63" i="19"/>
  <c r="L32" i="19"/>
  <c r="L79" i="19"/>
  <c r="D79" i="19" s="1"/>
  <c r="L80" i="19"/>
  <c r="L28" i="19"/>
  <c r="H28" i="19" s="1"/>
  <c r="L9" i="19"/>
  <c r="K71" i="19"/>
  <c r="G71" i="19"/>
  <c r="L150" i="19"/>
  <c r="I150" i="19" s="1"/>
  <c r="L114" i="19"/>
  <c r="J114" i="19" s="1"/>
  <c r="L22" i="19"/>
  <c r="C22" i="19" s="1"/>
  <c r="L53" i="19"/>
  <c r="L158" i="19"/>
  <c r="L57" i="19"/>
  <c r="L48" i="19"/>
  <c r="L172" i="19"/>
  <c r="K172" i="19" s="1"/>
  <c r="L74" i="19"/>
  <c r="L96" i="19"/>
  <c r="L33" i="19"/>
  <c r="L174" i="19"/>
  <c r="L61" i="19"/>
  <c r="L8" i="19"/>
  <c r="L118" i="19"/>
  <c r="L84" i="19"/>
  <c r="K84" i="19" s="1"/>
  <c r="L75" i="19"/>
  <c r="F75" i="19" s="1"/>
  <c r="L21" i="19"/>
  <c r="I21" i="19" s="1"/>
  <c r="E45" i="19"/>
  <c r="L154" i="19"/>
  <c r="E154" i="19" s="1"/>
  <c r="L54" i="19"/>
  <c r="L65" i="19"/>
  <c r="E65" i="19" s="1"/>
  <c r="L106" i="19"/>
  <c r="G106" i="19" s="1"/>
  <c r="L88" i="19"/>
  <c r="K88" i="19" s="1"/>
  <c r="H71" i="19"/>
  <c r="C71" i="19"/>
  <c r="D71" i="19"/>
  <c r="J71" i="19"/>
  <c r="J45" i="19"/>
  <c r="H45" i="19"/>
  <c r="C45" i="19"/>
  <c r="D45" i="19"/>
  <c r="F45" i="19"/>
  <c r="I45" i="19"/>
  <c r="K45" i="19"/>
  <c r="J47" i="19"/>
  <c r="D47" i="19"/>
  <c r="I47" i="19"/>
  <c r="K47" i="19"/>
  <c r="E47" i="19"/>
  <c r="G47" i="19"/>
  <c r="E71" i="19"/>
  <c r="C47" i="19"/>
  <c r="F71" i="19"/>
  <c r="I71" i="19"/>
  <c r="H47" i="19"/>
  <c r="J39" i="19"/>
  <c r="D39" i="19"/>
  <c r="I39" i="19"/>
  <c r="K39" i="19"/>
  <c r="E39" i="19"/>
  <c r="G39" i="19"/>
  <c r="L145" i="19"/>
  <c r="D145" i="19" s="1"/>
  <c r="L182" i="19"/>
  <c r="L160" i="19"/>
  <c r="L143" i="19"/>
  <c r="L137" i="19"/>
  <c r="H137" i="19" s="1"/>
  <c r="L100" i="19"/>
  <c r="L34" i="19"/>
  <c r="L139" i="19"/>
  <c r="L149" i="19"/>
  <c r="G149" i="19" s="1"/>
  <c r="L108" i="19"/>
  <c r="L140" i="19"/>
  <c r="L131" i="19"/>
  <c r="L18" i="19"/>
  <c r="L10" i="19"/>
  <c r="L64" i="19"/>
  <c r="L60" i="19"/>
  <c r="L52" i="19"/>
  <c r="L44" i="19"/>
  <c r="L36" i="19"/>
  <c r="L15" i="19"/>
  <c r="L16" i="19"/>
  <c r="J16" i="19" s="1"/>
  <c r="L135" i="19"/>
  <c r="L129" i="19"/>
  <c r="H129" i="19" s="1"/>
  <c r="L188" i="19"/>
  <c r="L180" i="19"/>
  <c r="L170" i="19"/>
  <c r="L164" i="19"/>
  <c r="L110" i="19"/>
  <c r="L102" i="19"/>
  <c r="L94" i="19"/>
  <c r="L90" i="19"/>
  <c r="L24" i="19"/>
  <c r="L168" i="19"/>
  <c r="L98" i="19"/>
  <c r="L51" i="19"/>
  <c r="J91" i="19"/>
  <c r="F91" i="19"/>
  <c r="I91" i="19"/>
  <c r="E91" i="19"/>
  <c r="H91" i="19"/>
  <c r="D91" i="19"/>
  <c r="G91" i="19"/>
  <c r="C91" i="19"/>
  <c r="K91" i="19"/>
  <c r="L176" i="19"/>
  <c r="L184" i="19"/>
  <c r="BB52" i="12"/>
  <c r="BB60" i="12"/>
  <c r="BJ96" i="12"/>
  <c r="BJ69" i="12"/>
  <c r="BB25" i="12"/>
  <c r="BB122" i="12"/>
  <c r="BB102" i="12"/>
  <c r="BB126" i="12"/>
  <c r="BZ20" i="12"/>
  <c r="BZ32" i="12"/>
  <c r="BZ40" i="12"/>
  <c r="BZ48" i="12"/>
  <c r="BZ56" i="12"/>
  <c r="BZ64" i="12"/>
  <c r="BZ72" i="12"/>
  <c r="BZ80" i="12"/>
  <c r="BZ88" i="12"/>
  <c r="BZ104" i="12"/>
  <c r="BZ124" i="12"/>
  <c r="BZ148" i="12"/>
  <c r="BZ180" i="12"/>
  <c r="BZ184" i="12"/>
  <c r="BZ164" i="12"/>
  <c r="BZ28" i="12"/>
  <c r="BZ60" i="12"/>
  <c r="BZ100" i="12"/>
  <c r="BZ120" i="12"/>
  <c r="BZ140" i="12"/>
  <c r="BZ168" i="12"/>
  <c r="BZ11" i="12"/>
  <c r="BZ31" i="12"/>
  <c r="BB56" i="12"/>
  <c r="BJ11" i="12"/>
  <c r="BJ27" i="12"/>
  <c r="BB13" i="12"/>
  <c r="BB21" i="12"/>
  <c r="BB54" i="12"/>
  <c r="BZ172" i="12"/>
  <c r="BZ16" i="12"/>
  <c r="BZ132" i="12"/>
  <c r="BZ156" i="12"/>
  <c r="BZ176" i="12"/>
  <c r="BZ36" i="12"/>
  <c r="BZ68" i="12"/>
  <c r="BZ15" i="12"/>
  <c r="BB68" i="12"/>
  <c r="BJ7" i="12"/>
  <c r="BJ55" i="12"/>
  <c r="BJ71" i="12"/>
  <c r="BJ87" i="12"/>
  <c r="BJ95" i="12"/>
  <c r="BJ5" i="12"/>
  <c r="BJ33" i="12"/>
  <c r="BB114" i="12"/>
  <c r="BB110" i="12"/>
  <c r="BZ116" i="12"/>
  <c r="BZ160" i="12"/>
  <c r="BZ44" i="12"/>
  <c r="BZ76" i="12"/>
  <c r="BZ108" i="12"/>
  <c r="BZ128" i="12"/>
  <c r="BZ152" i="12"/>
  <c r="BZ23" i="12"/>
  <c r="BZ35" i="12"/>
  <c r="BB40" i="12"/>
  <c r="BB48" i="12"/>
  <c r="BB64" i="12"/>
  <c r="BB72" i="12"/>
  <c r="BB84" i="12"/>
  <c r="BJ92" i="12"/>
  <c r="BJ12" i="12"/>
  <c r="BJ48" i="12"/>
  <c r="BJ76" i="12"/>
  <c r="BJ15" i="12"/>
  <c r="BJ19" i="12"/>
  <c r="BJ31" i="12"/>
  <c r="BJ35" i="12"/>
  <c r="BJ43" i="12"/>
  <c r="BJ47" i="12"/>
  <c r="BJ51" i="12"/>
  <c r="BJ59" i="12"/>
  <c r="BJ67" i="12"/>
  <c r="BJ75" i="12"/>
  <c r="BJ79" i="12"/>
  <c r="BJ83" i="12"/>
  <c r="BJ8" i="12"/>
  <c r="BJ44" i="12"/>
  <c r="BJ80" i="12"/>
  <c r="BJ109" i="12"/>
  <c r="BB118" i="12"/>
  <c r="BB94" i="12"/>
  <c r="BB90" i="12"/>
  <c r="BB106" i="12"/>
  <c r="BB130" i="12"/>
  <c r="BZ12" i="12"/>
  <c r="BZ144" i="12"/>
  <c r="BZ8" i="12"/>
  <c r="BZ24" i="12"/>
  <c r="BZ52" i="12"/>
  <c r="BZ84" i="12"/>
  <c r="BZ92" i="12"/>
  <c r="BZ27" i="12"/>
  <c r="BB78" i="12"/>
  <c r="BB50" i="12"/>
  <c r="BB35" i="12"/>
  <c r="BB32" i="12"/>
  <c r="BB44" i="12"/>
  <c r="BJ104" i="12"/>
  <c r="BJ36" i="12"/>
  <c r="BJ17" i="12"/>
  <c r="BJ25" i="12"/>
  <c r="BJ57" i="12"/>
  <c r="BB18" i="12"/>
  <c r="BB138" i="12"/>
  <c r="BB162" i="12"/>
  <c r="BB170" i="12"/>
  <c r="BB186" i="12"/>
  <c r="BB10" i="12"/>
  <c r="BB15" i="12"/>
  <c r="BB31" i="12"/>
  <c r="BB8" i="12"/>
  <c r="BB20" i="12"/>
  <c r="BJ32" i="12"/>
  <c r="BJ64" i="12"/>
  <c r="BJ112" i="12"/>
  <c r="BJ28" i="12"/>
  <c r="BJ60" i="12"/>
  <c r="BJ37" i="12"/>
  <c r="BB41" i="12"/>
  <c r="BB58" i="12"/>
  <c r="BB14" i="12"/>
  <c r="BB22" i="12"/>
  <c r="BB30" i="12"/>
  <c r="BB46" i="12"/>
  <c r="BB26" i="12"/>
  <c r="BB82" i="12"/>
  <c r="BB7" i="12"/>
  <c r="BB23" i="12"/>
  <c r="BB24" i="12"/>
  <c r="BB80" i="12"/>
  <c r="BB42" i="12"/>
  <c r="BB19" i="12"/>
  <c r="BB12" i="12"/>
  <c r="BB36" i="12"/>
  <c r="BB76" i="12"/>
  <c r="BJ116" i="12"/>
  <c r="BJ40" i="12"/>
  <c r="BJ72" i="12"/>
  <c r="BJ68" i="12"/>
  <c r="BJ49" i="12"/>
  <c r="BJ21" i="12"/>
  <c r="BJ53" i="12"/>
  <c r="BB33" i="12"/>
  <c r="BB146" i="12"/>
  <c r="BB154" i="12"/>
  <c r="BB178" i="12"/>
  <c r="BB134" i="12"/>
  <c r="BB34" i="12"/>
  <c r="BB66" i="12"/>
  <c r="BB11" i="12"/>
  <c r="BB27" i="12"/>
  <c r="BB16" i="12"/>
  <c r="BB28" i="12"/>
  <c r="BJ16" i="12"/>
  <c r="BJ124" i="12"/>
  <c r="BJ132" i="12"/>
  <c r="BJ140" i="12"/>
  <c r="BJ148" i="12"/>
  <c r="BJ156" i="12"/>
  <c r="BJ164" i="12"/>
  <c r="BJ172" i="12"/>
  <c r="BJ180" i="12"/>
  <c r="BJ24" i="12"/>
  <c r="BJ52" i="12"/>
  <c r="BJ84" i="12"/>
  <c r="BJ20" i="12"/>
  <c r="BJ56" i="12"/>
  <c r="BJ88" i="12"/>
  <c r="BJ13" i="12"/>
  <c r="BJ45" i="12"/>
  <c r="BJ9" i="12"/>
  <c r="BJ29" i="12"/>
  <c r="BJ41" i="12"/>
  <c r="BJ61" i="12"/>
  <c r="BJ65" i="12"/>
  <c r="BJ4" i="12"/>
  <c r="BB5" i="12"/>
  <c r="BB9" i="12"/>
  <c r="BB17" i="12"/>
  <c r="BB29" i="12"/>
  <c r="BB37" i="12"/>
  <c r="BB38" i="12"/>
  <c r="BB62" i="12"/>
  <c r="BB142" i="12"/>
  <c r="BB150" i="12"/>
  <c r="BB158" i="12"/>
  <c r="BB166" i="12"/>
  <c r="BB174" i="12"/>
  <c r="BB182" i="12"/>
  <c r="BB74" i="12"/>
  <c r="M5" i="10"/>
  <c r="X6" i="10"/>
  <c r="Y771" i="20" l="1"/>
  <c r="Y581" i="20"/>
  <c r="G578" i="20"/>
  <c r="AD8" i="20"/>
  <c r="K768" i="20"/>
  <c r="K578" i="20"/>
  <c r="M769" i="20"/>
  <c r="M579" i="20"/>
  <c r="U579" i="20"/>
  <c r="I771" i="20"/>
  <c r="I581" i="20"/>
  <c r="E769" i="20"/>
  <c r="E579" i="20"/>
  <c r="Q775" i="20"/>
  <c r="Q585" i="20"/>
  <c r="S768" i="20"/>
  <c r="S578" i="20"/>
  <c r="W768" i="20"/>
  <c r="W578" i="20"/>
  <c r="AA768" i="20"/>
  <c r="AA578" i="20"/>
  <c r="O768" i="20"/>
  <c r="O578" i="20"/>
  <c r="AC769" i="20"/>
  <c r="AC579" i="20"/>
  <c r="C770" i="20"/>
  <c r="C580" i="20"/>
  <c r="H178" i="19"/>
  <c r="F13" i="19"/>
  <c r="E179" i="19"/>
  <c r="K179" i="19"/>
  <c r="E12" i="19"/>
  <c r="K165" i="19"/>
  <c r="C179" i="19"/>
  <c r="I179" i="19"/>
  <c r="D179" i="19"/>
  <c r="F179" i="19"/>
  <c r="G179" i="19"/>
  <c r="H179" i="19"/>
  <c r="D17" i="19"/>
  <c r="J153" i="19"/>
  <c r="H153" i="19"/>
  <c r="D134" i="19"/>
  <c r="C153" i="19"/>
  <c r="H125" i="19"/>
  <c r="D153" i="19"/>
  <c r="E125" i="19"/>
  <c r="J105" i="19"/>
  <c r="J101" i="19"/>
  <c r="H113" i="19"/>
  <c r="G153" i="19"/>
  <c r="E153" i="19"/>
  <c r="J125" i="19"/>
  <c r="C166" i="19"/>
  <c r="G101" i="19"/>
  <c r="F82" i="19"/>
  <c r="J97" i="19"/>
  <c r="E109" i="19"/>
  <c r="F153" i="19"/>
  <c r="K153" i="19"/>
  <c r="K125" i="19"/>
  <c r="E116" i="19"/>
  <c r="G166" i="19"/>
  <c r="F128" i="19"/>
  <c r="H101" i="19"/>
  <c r="K128" i="19"/>
  <c r="D101" i="19"/>
  <c r="I172" i="19"/>
  <c r="F101" i="19"/>
  <c r="K101" i="19"/>
  <c r="E101" i="19"/>
  <c r="C101" i="19"/>
  <c r="D185" i="19"/>
  <c r="D128" i="19"/>
  <c r="G5" i="19"/>
  <c r="D76" i="19"/>
  <c r="H163" i="19"/>
  <c r="F66" i="19"/>
  <c r="C187" i="19"/>
  <c r="E46" i="19"/>
  <c r="K46" i="19"/>
  <c r="H46" i="19"/>
  <c r="K12" i="19"/>
  <c r="F12" i="19"/>
  <c r="D147" i="19"/>
  <c r="C12" i="19"/>
  <c r="J12" i="19"/>
  <c r="C121" i="19"/>
  <c r="G46" i="19"/>
  <c r="C136" i="19"/>
  <c r="K65" i="19"/>
  <c r="I46" i="19"/>
  <c r="J46" i="19"/>
  <c r="F46" i="19"/>
  <c r="F99" i="19"/>
  <c r="F81" i="19"/>
  <c r="D46" i="19"/>
  <c r="J113" i="19"/>
  <c r="D30" i="19"/>
  <c r="D12" i="19"/>
  <c r="H12" i="19"/>
  <c r="C105" i="19"/>
  <c r="D84" i="19"/>
  <c r="C97" i="19"/>
  <c r="H121" i="19"/>
  <c r="J142" i="19"/>
  <c r="E55" i="19"/>
  <c r="G127" i="19"/>
  <c r="I12" i="19"/>
  <c r="H105" i="19"/>
  <c r="I155" i="19"/>
  <c r="H97" i="19"/>
  <c r="K109" i="19"/>
  <c r="C113" i="19"/>
  <c r="D142" i="19"/>
  <c r="J134" i="19"/>
  <c r="H21" i="19"/>
  <c r="E127" i="19"/>
  <c r="E105" i="19"/>
  <c r="G97" i="19"/>
  <c r="E97" i="19"/>
  <c r="C109" i="19"/>
  <c r="I109" i="19"/>
  <c r="G113" i="19"/>
  <c r="E113" i="19"/>
  <c r="C142" i="19"/>
  <c r="H142" i="19"/>
  <c r="C134" i="19"/>
  <c r="H134" i="19"/>
  <c r="F167" i="19"/>
  <c r="K105" i="19"/>
  <c r="I105" i="19"/>
  <c r="K89" i="19"/>
  <c r="K97" i="19"/>
  <c r="I97" i="19"/>
  <c r="D109" i="19"/>
  <c r="F109" i="19"/>
  <c r="F56" i="19"/>
  <c r="K113" i="19"/>
  <c r="I113" i="19"/>
  <c r="I122" i="19"/>
  <c r="G142" i="19"/>
  <c r="E142" i="19"/>
  <c r="G134" i="19"/>
  <c r="E134" i="19"/>
  <c r="G105" i="19"/>
  <c r="D105" i="19"/>
  <c r="I183" i="19"/>
  <c r="D97" i="19"/>
  <c r="G109" i="19"/>
  <c r="H109" i="19"/>
  <c r="I56" i="19"/>
  <c r="D113" i="19"/>
  <c r="D49" i="19"/>
  <c r="F142" i="19"/>
  <c r="K142" i="19"/>
  <c r="F134" i="19"/>
  <c r="K134" i="19"/>
  <c r="G115" i="19"/>
  <c r="E83" i="19"/>
  <c r="E163" i="19"/>
  <c r="H136" i="19"/>
  <c r="J81" i="19"/>
  <c r="H70" i="19"/>
  <c r="E73" i="19"/>
  <c r="I70" i="19"/>
  <c r="D114" i="19"/>
  <c r="I115" i="19"/>
  <c r="J83" i="19"/>
  <c r="I81" i="19"/>
  <c r="J99" i="19"/>
  <c r="K99" i="19"/>
  <c r="F29" i="19"/>
  <c r="F107" i="19"/>
  <c r="I159" i="19"/>
  <c r="H156" i="19"/>
  <c r="I187" i="19"/>
  <c r="E115" i="19"/>
  <c r="J17" i="19"/>
  <c r="G156" i="19"/>
  <c r="D125" i="19"/>
  <c r="G125" i="19"/>
  <c r="C132" i="19"/>
  <c r="K147" i="19"/>
  <c r="H41" i="19"/>
  <c r="F127" i="19"/>
  <c r="G112" i="19"/>
  <c r="E126" i="19"/>
  <c r="G126" i="19"/>
  <c r="J155" i="19"/>
  <c r="K26" i="19"/>
  <c r="C115" i="19"/>
  <c r="F149" i="19"/>
  <c r="C156" i="19"/>
  <c r="C125" i="19"/>
  <c r="F125" i="19"/>
  <c r="C70" i="19"/>
  <c r="K27" i="19"/>
  <c r="J43" i="19"/>
  <c r="I112" i="19"/>
  <c r="I147" i="19"/>
  <c r="I185" i="19"/>
  <c r="G107" i="19"/>
  <c r="F55" i="19"/>
  <c r="K23" i="19"/>
  <c r="H23" i="19"/>
  <c r="K119" i="19"/>
  <c r="F185" i="19"/>
  <c r="D107" i="19"/>
  <c r="H55" i="19"/>
  <c r="J151" i="19"/>
  <c r="G111" i="19"/>
  <c r="G185" i="19"/>
  <c r="I107" i="19"/>
  <c r="K55" i="19"/>
  <c r="G73" i="19"/>
  <c r="J11" i="19"/>
  <c r="K73" i="19"/>
  <c r="D5" i="19"/>
  <c r="K151" i="19"/>
  <c r="I119" i="19"/>
  <c r="H14" i="19"/>
  <c r="F30" i="19"/>
  <c r="K31" i="19"/>
  <c r="D99" i="19"/>
  <c r="E103" i="19"/>
  <c r="I181" i="19"/>
  <c r="F83" i="19"/>
  <c r="F14" i="19"/>
  <c r="C163" i="19"/>
  <c r="K81" i="19"/>
  <c r="G7" i="19"/>
  <c r="D77" i="19"/>
  <c r="H79" i="19"/>
  <c r="F11" i="19"/>
  <c r="J77" i="19"/>
  <c r="H152" i="19"/>
  <c r="I127" i="19"/>
  <c r="F152" i="19"/>
  <c r="D127" i="19"/>
  <c r="I152" i="19"/>
  <c r="D23" i="19"/>
  <c r="J169" i="19"/>
  <c r="E169" i="19"/>
  <c r="F169" i="19"/>
  <c r="I88" i="19"/>
  <c r="G103" i="19"/>
  <c r="K181" i="19"/>
  <c r="G79" i="19"/>
  <c r="H99" i="19"/>
  <c r="F173" i="19"/>
  <c r="D183" i="19"/>
  <c r="H165" i="19"/>
  <c r="D141" i="19"/>
  <c r="G83" i="19"/>
  <c r="G163" i="19"/>
  <c r="F177" i="19"/>
  <c r="D81" i="19"/>
  <c r="E30" i="19"/>
  <c r="F67" i="19"/>
  <c r="E66" i="19"/>
  <c r="J79" i="19"/>
  <c r="C127" i="19"/>
  <c r="J127" i="19"/>
  <c r="K169" i="19"/>
  <c r="E138" i="19"/>
  <c r="K127" i="19"/>
  <c r="G169" i="19"/>
  <c r="I173" i="19"/>
  <c r="E151" i="19"/>
  <c r="D151" i="19"/>
  <c r="C56" i="19"/>
  <c r="I11" i="19"/>
  <c r="C66" i="19"/>
  <c r="K66" i="19"/>
  <c r="H78" i="19"/>
  <c r="D40" i="19"/>
  <c r="F178" i="19"/>
  <c r="E178" i="19"/>
  <c r="C99" i="19"/>
  <c r="E99" i="19"/>
  <c r="F151" i="19"/>
  <c r="C151" i="19"/>
  <c r="H151" i="19"/>
  <c r="E162" i="19"/>
  <c r="E89" i="19"/>
  <c r="F106" i="19"/>
  <c r="F84" i="19"/>
  <c r="D103" i="19"/>
  <c r="F103" i="19"/>
  <c r="C181" i="19"/>
  <c r="H181" i="19"/>
  <c r="J181" i="19"/>
  <c r="G22" i="19"/>
  <c r="C119" i="19"/>
  <c r="H119" i="19"/>
  <c r="J119" i="19"/>
  <c r="C83" i="19"/>
  <c r="D83" i="19"/>
  <c r="K185" i="19"/>
  <c r="H185" i="19"/>
  <c r="J185" i="19"/>
  <c r="J56" i="19"/>
  <c r="G56" i="19"/>
  <c r="K107" i="19"/>
  <c r="H107" i="19"/>
  <c r="J107" i="19"/>
  <c r="J163" i="19"/>
  <c r="K163" i="19"/>
  <c r="I163" i="19"/>
  <c r="E177" i="19"/>
  <c r="J55" i="19"/>
  <c r="C55" i="19"/>
  <c r="I55" i="19"/>
  <c r="C81" i="19"/>
  <c r="H81" i="19"/>
  <c r="C73" i="19"/>
  <c r="F73" i="19"/>
  <c r="E11" i="19"/>
  <c r="I66" i="19"/>
  <c r="H43" i="19"/>
  <c r="D73" i="19"/>
  <c r="H167" i="19"/>
  <c r="K120" i="19"/>
  <c r="J73" i="19"/>
  <c r="I169" i="19"/>
  <c r="G78" i="19"/>
  <c r="J6" i="19"/>
  <c r="K19" i="19"/>
  <c r="C19" i="19"/>
  <c r="D169" i="19"/>
  <c r="K103" i="19"/>
  <c r="I103" i="19"/>
  <c r="D181" i="19"/>
  <c r="F181" i="19"/>
  <c r="H22" i="19"/>
  <c r="D119" i="19"/>
  <c r="F119" i="19"/>
  <c r="H56" i="19"/>
  <c r="I162" i="19"/>
  <c r="G177" i="19"/>
  <c r="E50" i="19"/>
  <c r="C40" i="19"/>
  <c r="K82" i="19"/>
  <c r="G99" i="19"/>
  <c r="G173" i="19"/>
  <c r="I151" i="19"/>
  <c r="K106" i="19"/>
  <c r="C103" i="19"/>
  <c r="H103" i="19"/>
  <c r="G181" i="19"/>
  <c r="G119" i="19"/>
  <c r="K83" i="19"/>
  <c r="I83" i="19"/>
  <c r="C185" i="19"/>
  <c r="D56" i="19"/>
  <c r="E56" i="19"/>
  <c r="C107" i="19"/>
  <c r="F163" i="19"/>
  <c r="D55" i="19"/>
  <c r="G81" i="19"/>
  <c r="H73" i="19"/>
  <c r="C11" i="19"/>
  <c r="F43" i="19"/>
  <c r="C120" i="19"/>
  <c r="J40" i="19"/>
  <c r="F120" i="19"/>
  <c r="I6" i="19"/>
  <c r="H169" i="19"/>
  <c r="F132" i="19"/>
  <c r="F104" i="19"/>
  <c r="F19" i="19"/>
  <c r="F155" i="19"/>
  <c r="K156" i="19"/>
  <c r="C172" i="19"/>
  <c r="F17" i="19"/>
  <c r="H17" i="19"/>
  <c r="I156" i="19"/>
  <c r="C122" i="19"/>
  <c r="E156" i="19"/>
  <c r="J49" i="19"/>
  <c r="I128" i="19"/>
  <c r="H128" i="19"/>
  <c r="H5" i="19"/>
  <c r="G116" i="19"/>
  <c r="K5" i="19"/>
  <c r="F76" i="19"/>
  <c r="J116" i="19"/>
  <c r="K126" i="19"/>
  <c r="D156" i="19"/>
  <c r="E76" i="19"/>
  <c r="K155" i="19"/>
  <c r="F156" i="19"/>
  <c r="C17" i="19"/>
  <c r="E17" i="19"/>
  <c r="G122" i="19"/>
  <c r="F49" i="19"/>
  <c r="E128" i="19"/>
  <c r="C128" i="19"/>
  <c r="C144" i="19"/>
  <c r="C5" i="19"/>
  <c r="I76" i="19"/>
  <c r="K76" i="19"/>
  <c r="D116" i="19"/>
  <c r="H126" i="19"/>
  <c r="D178" i="19"/>
  <c r="G104" i="19"/>
  <c r="H104" i="19"/>
  <c r="C104" i="19"/>
  <c r="H76" i="19"/>
  <c r="I5" i="19"/>
  <c r="E5" i="19"/>
  <c r="D155" i="19"/>
  <c r="H172" i="19"/>
  <c r="G17" i="19"/>
  <c r="K17" i="19"/>
  <c r="E122" i="19"/>
  <c r="H122" i="19"/>
  <c r="H49" i="19"/>
  <c r="K49" i="19"/>
  <c r="J128" i="19"/>
  <c r="H144" i="19"/>
  <c r="J76" i="19"/>
  <c r="F5" i="19"/>
  <c r="G76" i="19"/>
  <c r="J104" i="19"/>
  <c r="J178" i="19"/>
  <c r="K104" i="19"/>
  <c r="K178" i="19"/>
  <c r="D165" i="19"/>
  <c r="G165" i="19"/>
  <c r="D187" i="19"/>
  <c r="F187" i="19"/>
  <c r="G29" i="19"/>
  <c r="D22" i="19"/>
  <c r="F22" i="19"/>
  <c r="K22" i="19"/>
  <c r="G14" i="19"/>
  <c r="E14" i="19"/>
  <c r="J14" i="19"/>
  <c r="D150" i="19"/>
  <c r="F69" i="19"/>
  <c r="H65" i="19"/>
  <c r="D152" i="19"/>
  <c r="D146" i="19"/>
  <c r="F146" i="19"/>
  <c r="C152" i="19"/>
  <c r="D85" i="19"/>
  <c r="J165" i="19"/>
  <c r="E165" i="19"/>
  <c r="G187" i="19"/>
  <c r="H187" i="19"/>
  <c r="J187" i="19"/>
  <c r="E29" i="19"/>
  <c r="I22" i="19"/>
  <c r="J22" i="19"/>
  <c r="K14" i="19"/>
  <c r="D14" i="19"/>
  <c r="H146" i="19"/>
  <c r="D186" i="19"/>
  <c r="H159" i="19"/>
  <c r="F159" i="19"/>
  <c r="G159" i="19"/>
  <c r="K146" i="19"/>
  <c r="C165" i="19"/>
  <c r="F165" i="19"/>
  <c r="K187" i="19"/>
  <c r="J29" i="19"/>
  <c r="D157" i="19"/>
  <c r="E22" i="19"/>
  <c r="C14" i="19"/>
  <c r="E67" i="19"/>
  <c r="J75" i="19"/>
  <c r="K75" i="19"/>
  <c r="G42" i="19"/>
  <c r="K152" i="19"/>
  <c r="J186" i="19"/>
  <c r="J159" i="19"/>
  <c r="I186" i="19"/>
  <c r="D159" i="19"/>
  <c r="J85" i="19"/>
  <c r="G82" i="19"/>
  <c r="J82" i="19"/>
  <c r="I84" i="19"/>
  <c r="J84" i="19"/>
  <c r="H124" i="19"/>
  <c r="G136" i="19"/>
  <c r="E136" i="19"/>
  <c r="C92" i="19"/>
  <c r="J167" i="19"/>
  <c r="K6" i="19"/>
  <c r="D82" i="19"/>
  <c r="C82" i="19"/>
  <c r="F183" i="19"/>
  <c r="C155" i="19"/>
  <c r="H155" i="19"/>
  <c r="H26" i="19"/>
  <c r="J89" i="19"/>
  <c r="D89" i="19"/>
  <c r="D16" i="19"/>
  <c r="J88" i="19"/>
  <c r="D115" i="19"/>
  <c r="F115" i="19"/>
  <c r="C84" i="19"/>
  <c r="E84" i="19"/>
  <c r="I95" i="19"/>
  <c r="E137" i="19"/>
  <c r="J124" i="19"/>
  <c r="I141" i="19"/>
  <c r="H25" i="19"/>
  <c r="F122" i="19"/>
  <c r="K122" i="19"/>
  <c r="D177" i="19"/>
  <c r="I49" i="19"/>
  <c r="C49" i="19"/>
  <c r="F136" i="19"/>
  <c r="K136" i="19"/>
  <c r="I136" i="19"/>
  <c r="G123" i="19"/>
  <c r="I7" i="19"/>
  <c r="C30" i="19"/>
  <c r="K30" i="19"/>
  <c r="J50" i="19"/>
  <c r="K67" i="19"/>
  <c r="K77" i="19"/>
  <c r="I75" i="19"/>
  <c r="H147" i="19"/>
  <c r="E120" i="19"/>
  <c r="E146" i="19"/>
  <c r="E92" i="19"/>
  <c r="H77" i="19"/>
  <c r="J92" i="19"/>
  <c r="C167" i="19"/>
  <c r="E167" i="19"/>
  <c r="H6" i="19"/>
  <c r="D6" i="19"/>
  <c r="F6" i="19"/>
  <c r="C85" i="19"/>
  <c r="E85" i="19"/>
  <c r="F126" i="19"/>
  <c r="H85" i="19"/>
  <c r="H30" i="19"/>
  <c r="D104" i="19"/>
  <c r="E104" i="19"/>
  <c r="I178" i="19"/>
  <c r="C178" i="19"/>
  <c r="K166" i="19"/>
  <c r="I166" i="19"/>
  <c r="I82" i="19"/>
  <c r="G89" i="19"/>
  <c r="F89" i="19"/>
  <c r="I89" i="19"/>
  <c r="G84" i="19"/>
  <c r="F25" i="19"/>
  <c r="J145" i="19"/>
  <c r="D7" i="19"/>
  <c r="I27" i="19"/>
  <c r="F77" i="19"/>
  <c r="K167" i="19"/>
  <c r="D92" i="19"/>
  <c r="H166" i="19"/>
  <c r="F166" i="19"/>
  <c r="C126" i="19"/>
  <c r="E82" i="19"/>
  <c r="F114" i="19"/>
  <c r="G155" i="19"/>
  <c r="F26" i="19"/>
  <c r="C89" i="19"/>
  <c r="H16" i="19"/>
  <c r="C88" i="19"/>
  <c r="K115" i="19"/>
  <c r="H115" i="19"/>
  <c r="H84" i="19"/>
  <c r="C145" i="19"/>
  <c r="J122" i="19"/>
  <c r="K177" i="19"/>
  <c r="H177" i="19"/>
  <c r="E49" i="19"/>
  <c r="J136" i="19"/>
  <c r="J166" i="19"/>
  <c r="K123" i="19"/>
  <c r="C7" i="19"/>
  <c r="I30" i="19"/>
  <c r="K70" i="19"/>
  <c r="H67" i="19"/>
  <c r="F37" i="19"/>
  <c r="G67" i="19"/>
  <c r="I67" i="19"/>
  <c r="I77" i="19"/>
  <c r="C67" i="19"/>
  <c r="E77" i="19"/>
  <c r="H112" i="19"/>
  <c r="J126" i="19"/>
  <c r="C6" i="19"/>
  <c r="E6" i="19"/>
  <c r="D126" i="19"/>
  <c r="J67" i="19"/>
  <c r="D166" i="19"/>
  <c r="J30" i="19"/>
  <c r="G85" i="19"/>
  <c r="F85" i="19"/>
  <c r="I146" i="19"/>
  <c r="K85" i="19"/>
  <c r="I19" i="19"/>
  <c r="D19" i="19"/>
  <c r="J19" i="19"/>
  <c r="C161" i="19"/>
  <c r="E95" i="19"/>
  <c r="G95" i="19"/>
  <c r="J95" i="19"/>
  <c r="H95" i="19"/>
  <c r="C95" i="19"/>
  <c r="G133" i="19"/>
  <c r="E133" i="19"/>
  <c r="I133" i="19"/>
  <c r="D133" i="19"/>
  <c r="H133" i="19"/>
  <c r="C133" i="19"/>
  <c r="F133" i="19"/>
  <c r="J133" i="19"/>
  <c r="H87" i="19"/>
  <c r="J87" i="19"/>
  <c r="F87" i="19"/>
  <c r="E87" i="19"/>
  <c r="C87" i="19"/>
  <c r="K87" i="19"/>
  <c r="I93" i="19"/>
  <c r="C93" i="19"/>
  <c r="E93" i="19"/>
  <c r="K93" i="19"/>
  <c r="J93" i="19"/>
  <c r="H93" i="19"/>
  <c r="G93" i="19"/>
  <c r="K95" i="19"/>
  <c r="F93" i="19"/>
  <c r="F53" i="19"/>
  <c r="I53" i="19"/>
  <c r="J53" i="19"/>
  <c r="C53" i="19"/>
  <c r="E53" i="19"/>
  <c r="F58" i="19"/>
  <c r="G58" i="19"/>
  <c r="I58" i="19"/>
  <c r="K58" i="19"/>
  <c r="E58" i="19"/>
  <c r="I42" i="19"/>
  <c r="H42" i="19"/>
  <c r="F42" i="19"/>
  <c r="D42" i="19"/>
  <c r="E42" i="19"/>
  <c r="E183" i="19"/>
  <c r="G183" i="19"/>
  <c r="J183" i="19"/>
  <c r="H183" i="19"/>
  <c r="C183" i="19"/>
  <c r="H54" i="19"/>
  <c r="I54" i="19"/>
  <c r="C54" i="19"/>
  <c r="F54" i="19"/>
  <c r="D161" i="19"/>
  <c r="J161" i="19"/>
  <c r="G161" i="19"/>
  <c r="I161" i="19"/>
  <c r="K161" i="19"/>
  <c r="F161" i="19"/>
  <c r="F111" i="19"/>
  <c r="D111" i="19"/>
  <c r="I111" i="19"/>
  <c r="K111" i="19"/>
  <c r="H111" i="19"/>
  <c r="G118" i="19"/>
  <c r="F118" i="19"/>
  <c r="G114" i="19"/>
  <c r="I114" i="19"/>
  <c r="H114" i="19"/>
  <c r="C114" i="19"/>
  <c r="E114" i="19"/>
  <c r="I157" i="19"/>
  <c r="K157" i="19"/>
  <c r="F157" i="19"/>
  <c r="C157" i="19"/>
  <c r="E157" i="19"/>
  <c r="G157" i="19"/>
  <c r="H157" i="19"/>
  <c r="K114" i="19"/>
  <c r="D95" i="19"/>
  <c r="C111" i="19"/>
  <c r="J111" i="19"/>
  <c r="E161" i="19"/>
  <c r="K133" i="19"/>
  <c r="K53" i="19"/>
  <c r="G87" i="19"/>
  <c r="C69" i="19"/>
  <c r="D69" i="19"/>
  <c r="I69" i="19"/>
  <c r="K69" i="19"/>
  <c r="G35" i="19"/>
  <c r="K35" i="19"/>
  <c r="E35" i="19"/>
  <c r="C35" i="19"/>
  <c r="F121" i="19"/>
  <c r="D121" i="19"/>
  <c r="I121" i="19"/>
  <c r="K121" i="19"/>
  <c r="E121" i="19"/>
  <c r="G121" i="19"/>
  <c r="H29" i="19"/>
  <c r="K29" i="19"/>
  <c r="D29" i="19"/>
  <c r="C29" i="19"/>
  <c r="F31" i="19"/>
  <c r="J31" i="19"/>
  <c r="E31" i="19"/>
  <c r="C31" i="19"/>
  <c r="D31" i="19"/>
  <c r="G31" i="19"/>
  <c r="I31" i="19"/>
  <c r="E23" i="19"/>
  <c r="G23" i="19"/>
  <c r="H88" i="19"/>
  <c r="J172" i="19"/>
  <c r="C177" i="19"/>
  <c r="J177" i="19"/>
  <c r="C123" i="19"/>
  <c r="H7" i="19"/>
  <c r="J7" i="19"/>
  <c r="D70" i="19"/>
  <c r="J70" i="19"/>
  <c r="J37" i="19"/>
  <c r="G75" i="19"/>
  <c r="D62" i="19"/>
  <c r="D43" i="19"/>
  <c r="G43" i="19"/>
  <c r="C65" i="19"/>
  <c r="G37" i="19"/>
  <c r="E40" i="19"/>
  <c r="G146" i="19"/>
  <c r="G186" i="19"/>
  <c r="H40" i="19"/>
  <c r="C146" i="19"/>
  <c r="H186" i="19"/>
  <c r="K40" i="19"/>
  <c r="C112" i="19"/>
  <c r="F147" i="19"/>
  <c r="E186" i="19"/>
  <c r="K186" i="19"/>
  <c r="D112" i="19"/>
  <c r="G147" i="19"/>
  <c r="I123" i="19"/>
  <c r="D123" i="19"/>
  <c r="J123" i="19"/>
  <c r="G167" i="19"/>
  <c r="I167" i="19"/>
  <c r="H123" i="19"/>
  <c r="G40" i="19"/>
  <c r="G154" i="19"/>
  <c r="F70" i="19"/>
  <c r="E70" i="19"/>
  <c r="C75" i="19"/>
  <c r="E75" i="19"/>
  <c r="J62" i="19"/>
  <c r="C43" i="19"/>
  <c r="E43" i="19"/>
  <c r="F112" i="19"/>
  <c r="E147" i="19"/>
  <c r="K43" i="19"/>
  <c r="J147" i="19"/>
  <c r="C186" i="19"/>
  <c r="J23" i="19"/>
  <c r="F40" i="19"/>
  <c r="E112" i="19"/>
  <c r="E123" i="19"/>
  <c r="I23" i="19"/>
  <c r="C23" i="19"/>
  <c r="K112" i="19"/>
  <c r="F116" i="19"/>
  <c r="H116" i="19"/>
  <c r="C116" i="19"/>
  <c r="K116" i="19"/>
  <c r="D138" i="19"/>
  <c r="F138" i="19"/>
  <c r="K138" i="19"/>
  <c r="J173" i="19"/>
  <c r="D173" i="19"/>
  <c r="G137" i="19"/>
  <c r="E26" i="19"/>
  <c r="J26" i="19"/>
  <c r="J106" i="19"/>
  <c r="D106" i="19"/>
  <c r="C149" i="19"/>
  <c r="D124" i="19"/>
  <c r="C124" i="19"/>
  <c r="J162" i="19"/>
  <c r="J149" i="19"/>
  <c r="E145" i="19"/>
  <c r="K162" i="19"/>
  <c r="C25" i="19"/>
  <c r="E25" i="19"/>
  <c r="C141" i="19"/>
  <c r="K118" i="19"/>
  <c r="G144" i="19"/>
  <c r="E144" i="19"/>
  <c r="F50" i="19"/>
  <c r="G50" i="19"/>
  <c r="E27" i="19"/>
  <c r="D78" i="19"/>
  <c r="J78" i="19"/>
  <c r="F28" i="19"/>
  <c r="E132" i="19"/>
  <c r="G28" i="19"/>
  <c r="I138" i="19"/>
  <c r="H138" i="19"/>
  <c r="C77" i="19"/>
  <c r="J175" i="19"/>
  <c r="I175" i="19"/>
  <c r="G175" i="19"/>
  <c r="E175" i="19"/>
  <c r="F175" i="19"/>
  <c r="C175" i="19"/>
  <c r="H175" i="19"/>
  <c r="K175" i="19"/>
  <c r="D175" i="19"/>
  <c r="I87" i="19"/>
  <c r="D87" i="19"/>
  <c r="H141" i="19"/>
  <c r="C173" i="19"/>
  <c r="H173" i="19"/>
  <c r="I137" i="19"/>
  <c r="I26" i="19"/>
  <c r="C26" i="19"/>
  <c r="E106" i="19"/>
  <c r="C106" i="19"/>
  <c r="H106" i="19"/>
  <c r="K141" i="19"/>
  <c r="E149" i="19"/>
  <c r="I124" i="19"/>
  <c r="G124" i="19"/>
  <c r="D162" i="19"/>
  <c r="H149" i="19"/>
  <c r="F162" i="19"/>
  <c r="G25" i="19"/>
  <c r="K25" i="19"/>
  <c r="I25" i="19"/>
  <c r="E141" i="19"/>
  <c r="K137" i="19"/>
  <c r="F144" i="19"/>
  <c r="K144" i="19"/>
  <c r="I144" i="19"/>
  <c r="H50" i="19"/>
  <c r="I50" i="19"/>
  <c r="C27" i="19"/>
  <c r="J27" i="19"/>
  <c r="F78" i="19"/>
  <c r="E78" i="19"/>
  <c r="I28" i="19"/>
  <c r="G132" i="19"/>
  <c r="C28" i="19"/>
  <c r="D132" i="19"/>
  <c r="G138" i="19"/>
  <c r="J138" i="19"/>
  <c r="J41" i="19"/>
  <c r="F41" i="19"/>
  <c r="K41" i="19"/>
  <c r="I41" i="19"/>
  <c r="G41" i="19"/>
  <c r="D41" i="19"/>
  <c r="E41" i="19"/>
  <c r="I149" i="19"/>
  <c r="K173" i="19"/>
  <c r="C162" i="19"/>
  <c r="D26" i="19"/>
  <c r="I106" i="19"/>
  <c r="F141" i="19"/>
  <c r="C137" i="19"/>
  <c r="F124" i="19"/>
  <c r="E124" i="19"/>
  <c r="G141" i="19"/>
  <c r="D137" i="19"/>
  <c r="J25" i="19"/>
  <c r="K149" i="19"/>
  <c r="F137" i="19"/>
  <c r="G162" i="19"/>
  <c r="J144" i="19"/>
  <c r="J150" i="19"/>
  <c r="K50" i="19"/>
  <c r="D50" i="19"/>
  <c r="H27" i="19"/>
  <c r="K78" i="19"/>
  <c r="C78" i="19"/>
  <c r="H132" i="19"/>
  <c r="J132" i="19"/>
  <c r="I132" i="19"/>
  <c r="C159" i="19"/>
  <c r="E159" i="19"/>
  <c r="J152" i="19"/>
  <c r="E152" i="19"/>
  <c r="J32" i="19"/>
  <c r="H32" i="19"/>
  <c r="K32" i="19"/>
  <c r="F32" i="19"/>
  <c r="D32" i="19"/>
  <c r="G32" i="19"/>
  <c r="E32" i="19"/>
  <c r="C32" i="19"/>
  <c r="I32" i="19"/>
  <c r="G38" i="19"/>
  <c r="K38" i="19"/>
  <c r="F38" i="19"/>
  <c r="D38" i="19"/>
  <c r="E117" i="19"/>
  <c r="K117" i="19"/>
  <c r="I117" i="19"/>
  <c r="G117" i="19"/>
  <c r="F117" i="19"/>
  <c r="C117" i="19"/>
  <c r="H117" i="19"/>
  <c r="J117" i="19"/>
  <c r="D117" i="19"/>
  <c r="D88" i="19"/>
  <c r="G88" i="19"/>
  <c r="D172" i="19"/>
  <c r="G172" i="19"/>
  <c r="I154" i="19"/>
  <c r="J118" i="19"/>
  <c r="D118" i="19"/>
  <c r="C154" i="19"/>
  <c r="C150" i="19"/>
  <c r="H150" i="19"/>
  <c r="H35" i="19"/>
  <c r="J35" i="19"/>
  <c r="J154" i="19"/>
  <c r="D37" i="19"/>
  <c r="F154" i="19"/>
  <c r="F62" i="19"/>
  <c r="E62" i="19"/>
  <c r="E37" i="19"/>
  <c r="I38" i="19"/>
  <c r="I35" i="19"/>
  <c r="J28" i="19"/>
  <c r="D28" i="19"/>
  <c r="D63" i="19"/>
  <c r="J63" i="19"/>
  <c r="H63" i="19"/>
  <c r="F63" i="19"/>
  <c r="E63" i="19"/>
  <c r="C63" i="19"/>
  <c r="K63" i="19"/>
  <c r="I63" i="19"/>
  <c r="G63" i="19"/>
  <c r="H11" i="19"/>
  <c r="G11" i="19"/>
  <c r="J66" i="19"/>
  <c r="H66" i="19"/>
  <c r="F148" i="19"/>
  <c r="H148" i="19"/>
  <c r="C148" i="19"/>
  <c r="I148" i="19"/>
  <c r="G148" i="19"/>
  <c r="K148" i="19"/>
  <c r="E148" i="19"/>
  <c r="J148" i="19"/>
  <c r="D148" i="19"/>
  <c r="E7" i="19"/>
  <c r="K7" i="19"/>
  <c r="H120" i="19"/>
  <c r="I120" i="19"/>
  <c r="G120" i="19"/>
  <c r="F9" i="19"/>
  <c r="C9" i="19"/>
  <c r="I9" i="19"/>
  <c r="H9" i="19"/>
  <c r="E9" i="19"/>
  <c r="J9" i="19"/>
  <c r="G9" i="19"/>
  <c r="K9" i="19"/>
  <c r="D9" i="19"/>
  <c r="F171" i="19"/>
  <c r="I171" i="19"/>
  <c r="K171" i="19"/>
  <c r="C171" i="19"/>
  <c r="D171" i="19"/>
  <c r="E171" i="19"/>
  <c r="J171" i="19"/>
  <c r="H171" i="19"/>
  <c r="G171" i="19"/>
  <c r="E88" i="19"/>
  <c r="F88" i="19"/>
  <c r="E172" i="19"/>
  <c r="F172" i="19"/>
  <c r="J137" i="19"/>
  <c r="D149" i="19"/>
  <c r="E118" i="19"/>
  <c r="C118" i="19"/>
  <c r="H118" i="19"/>
  <c r="G150" i="19"/>
  <c r="E150" i="19"/>
  <c r="F35" i="19"/>
  <c r="G21" i="19"/>
  <c r="K37" i="19"/>
  <c r="C37" i="19"/>
  <c r="K42" i="19"/>
  <c r="C42" i="19"/>
  <c r="D53" i="19"/>
  <c r="J69" i="19"/>
  <c r="C79" i="19"/>
  <c r="K11" i="19"/>
  <c r="C58" i="19"/>
  <c r="K62" i="19"/>
  <c r="C62" i="19"/>
  <c r="G66" i="19"/>
  <c r="G92" i="19"/>
  <c r="E28" i="19"/>
  <c r="E69" i="19"/>
  <c r="J120" i="19"/>
  <c r="J38" i="19"/>
  <c r="C80" i="19"/>
  <c r="E80" i="19"/>
  <c r="J80" i="19"/>
  <c r="H80" i="19"/>
  <c r="G80" i="19"/>
  <c r="K80" i="19"/>
  <c r="D80" i="19"/>
  <c r="F80" i="19"/>
  <c r="I80" i="19"/>
  <c r="D27" i="19"/>
  <c r="G27" i="19"/>
  <c r="I118" i="19"/>
  <c r="F150" i="19"/>
  <c r="K150" i="19"/>
  <c r="D35" i="19"/>
  <c r="I37" i="19"/>
  <c r="H62" i="19"/>
  <c r="C38" i="19"/>
  <c r="I62" i="19"/>
  <c r="H38" i="19"/>
  <c r="E79" i="19"/>
  <c r="F79" i="19"/>
  <c r="I79" i="19"/>
  <c r="K79" i="19"/>
  <c r="K28" i="19"/>
  <c r="J58" i="19"/>
  <c r="H58" i="19"/>
  <c r="I59" i="19"/>
  <c r="K59" i="19"/>
  <c r="F59" i="19"/>
  <c r="E59" i="19"/>
  <c r="C59" i="19"/>
  <c r="G59" i="19"/>
  <c r="H59" i="19"/>
  <c r="J59" i="19"/>
  <c r="D59" i="19"/>
  <c r="I92" i="19"/>
  <c r="F92" i="19"/>
  <c r="K92" i="19"/>
  <c r="J20" i="19"/>
  <c r="D20" i="19"/>
  <c r="K20" i="19"/>
  <c r="F20" i="19"/>
  <c r="I20" i="19"/>
  <c r="C20" i="19"/>
  <c r="G20" i="19"/>
  <c r="E20" i="19"/>
  <c r="H20" i="19"/>
  <c r="J130" i="19"/>
  <c r="H130" i="19"/>
  <c r="C130" i="19"/>
  <c r="D130" i="19"/>
  <c r="F130" i="19"/>
  <c r="E130" i="19"/>
  <c r="K130" i="19"/>
  <c r="I130" i="19"/>
  <c r="G130" i="19"/>
  <c r="H69" i="19"/>
  <c r="K54" i="19"/>
  <c r="D96" i="19"/>
  <c r="J96" i="19"/>
  <c r="H96" i="19"/>
  <c r="E96" i="19"/>
  <c r="K96" i="19"/>
  <c r="F96" i="19"/>
  <c r="C96" i="19"/>
  <c r="G96" i="19"/>
  <c r="I96" i="19"/>
  <c r="C158" i="19"/>
  <c r="J158" i="19"/>
  <c r="I16" i="19"/>
  <c r="G16" i="19"/>
  <c r="D54" i="19"/>
  <c r="J54" i="19"/>
  <c r="G129" i="19"/>
  <c r="G158" i="19"/>
  <c r="K21" i="19"/>
  <c r="F21" i="19"/>
  <c r="G65" i="19"/>
  <c r="K154" i="19"/>
  <c r="D154" i="19"/>
  <c r="H61" i="19"/>
  <c r="C61" i="19"/>
  <c r="G61" i="19"/>
  <c r="D61" i="19"/>
  <c r="J61" i="19"/>
  <c r="I61" i="19"/>
  <c r="K61" i="19"/>
  <c r="F61" i="19"/>
  <c r="E61" i="19"/>
  <c r="K74" i="19"/>
  <c r="F74" i="19"/>
  <c r="D74" i="19"/>
  <c r="G74" i="19"/>
  <c r="I74" i="19"/>
  <c r="J74" i="19"/>
  <c r="H74" i="19"/>
  <c r="C74" i="19"/>
  <c r="E74" i="19"/>
  <c r="E8" i="19"/>
  <c r="I8" i="19"/>
  <c r="D8" i="19"/>
  <c r="K8" i="19"/>
  <c r="J8" i="19"/>
  <c r="H8" i="19"/>
  <c r="G8" i="19"/>
  <c r="F8" i="19"/>
  <c r="C8" i="19"/>
  <c r="E16" i="19"/>
  <c r="F16" i="19"/>
  <c r="K129" i="19"/>
  <c r="F158" i="19"/>
  <c r="E129" i="19"/>
  <c r="I158" i="19"/>
  <c r="H158" i="19"/>
  <c r="D21" i="19"/>
  <c r="E21" i="19"/>
  <c r="H75" i="19"/>
  <c r="D75" i="19"/>
  <c r="H154" i="19"/>
  <c r="H174" i="19"/>
  <c r="K174" i="19"/>
  <c r="F174" i="19"/>
  <c r="G174" i="19"/>
  <c r="E174" i="19"/>
  <c r="J174" i="19"/>
  <c r="C174" i="19"/>
  <c r="D174" i="19"/>
  <c r="I174" i="19"/>
  <c r="G48" i="19"/>
  <c r="I48" i="19"/>
  <c r="D48" i="19"/>
  <c r="C48" i="19"/>
  <c r="E48" i="19"/>
  <c r="F48" i="19"/>
  <c r="J48" i="19"/>
  <c r="H48" i="19"/>
  <c r="K48" i="19"/>
  <c r="G53" i="19"/>
  <c r="H53" i="19"/>
  <c r="E54" i="19"/>
  <c r="G54" i="19"/>
  <c r="C16" i="19"/>
  <c r="K16" i="19"/>
  <c r="I129" i="19"/>
  <c r="D158" i="19"/>
  <c r="E158" i="19"/>
  <c r="C21" i="19"/>
  <c r="J21" i="19"/>
  <c r="I65" i="19"/>
  <c r="F65" i="19"/>
  <c r="D65" i="19"/>
  <c r="J65" i="19"/>
  <c r="J33" i="19"/>
  <c r="F33" i="19"/>
  <c r="H33" i="19"/>
  <c r="C33" i="19"/>
  <c r="G33" i="19"/>
  <c r="D33" i="19"/>
  <c r="E33" i="19"/>
  <c r="I33" i="19"/>
  <c r="K33" i="19"/>
  <c r="F57" i="19"/>
  <c r="G57" i="19"/>
  <c r="H57" i="19"/>
  <c r="K57" i="19"/>
  <c r="I57" i="19"/>
  <c r="C57" i="19"/>
  <c r="E57" i="19"/>
  <c r="D57" i="19"/>
  <c r="J57" i="19"/>
  <c r="K158" i="19"/>
  <c r="J60" i="19"/>
  <c r="H60" i="19"/>
  <c r="K60" i="19"/>
  <c r="F60" i="19"/>
  <c r="D60" i="19"/>
  <c r="G60" i="19"/>
  <c r="I60" i="19"/>
  <c r="C60" i="19"/>
  <c r="E60" i="19"/>
  <c r="J36" i="19"/>
  <c r="H36" i="19"/>
  <c r="K36" i="19"/>
  <c r="F36" i="19"/>
  <c r="D36" i="19"/>
  <c r="G36" i="19"/>
  <c r="I36" i="19"/>
  <c r="C36" i="19"/>
  <c r="E36" i="19"/>
  <c r="G64" i="19"/>
  <c r="I64" i="19"/>
  <c r="C64" i="19"/>
  <c r="E64" i="19"/>
  <c r="J64" i="19"/>
  <c r="H64" i="19"/>
  <c r="K64" i="19"/>
  <c r="F64" i="19"/>
  <c r="D64" i="19"/>
  <c r="F140" i="19"/>
  <c r="I140" i="19"/>
  <c r="K140" i="19"/>
  <c r="E140" i="19"/>
  <c r="G140" i="19"/>
  <c r="D140" i="19"/>
  <c r="J140" i="19"/>
  <c r="H140" i="19"/>
  <c r="C140" i="19"/>
  <c r="C160" i="19"/>
  <c r="E160" i="19"/>
  <c r="G160" i="19"/>
  <c r="J160" i="19"/>
  <c r="H160" i="19"/>
  <c r="I160" i="19"/>
  <c r="K160" i="19"/>
  <c r="F160" i="19"/>
  <c r="D160" i="19"/>
  <c r="H131" i="19"/>
  <c r="D131" i="19"/>
  <c r="K131" i="19"/>
  <c r="F131" i="19"/>
  <c r="G131" i="19"/>
  <c r="I131" i="19"/>
  <c r="J131" i="19"/>
  <c r="C131" i="19"/>
  <c r="E131" i="19"/>
  <c r="J143" i="19"/>
  <c r="H143" i="19"/>
  <c r="C143" i="19"/>
  <c r="K143" i="19"/>
  <c r="F143" i="19"/>
  <c r="D143" i="19"/>
  <c r="G143" i="19"/>
  <c r="I143" i="19"/>
  <c r="E143" i="19"/>
  <c r="J129" i="19"/>
  <c r="F129" i="19"/>
  <c r="D129" i="19"/>
  <c r="C129" i="19"/>
  <c r="C44" i="19"/>
  <c r="E44" i="19"/>
  <c r="J44" i="19"/>
  <c r="H44" i="19"/>
  <c r="K44" i="19"/>
  <c r="F44" i="19"/>
  <c r="D44" i="19"/>
  <c r="I44" i="19"/>
  <c r="G44" i="19"/>
  <c r="I10" i="19"/>
  <c r="C10" i="19"/>
  <c r="D10" i="19"/>
  <c r="K10" i="19"/>
  <c r="J10" i="19"/>
  <c r="E10" i="19"/>
  <c r="G10" i="19"/>
  <c r="F10" i="19"/>
  <c r="H10" i="19"/>
  <c r="I108" i="19"/>
  <c r="H108" i="19"/>
  <c r="C108" i="19"/>
  <c r="E108" i="19"/>
  <c r="G108" i="19"/>
  <c r="D108" i="19"/>
  <c r="J108" i="19"/>
  <c r="K108" i="19"/>
  <c r="F108" i="19"/>
  <c r="J34" i="19"/>
  <c r="H34" i="19"/>
  <c r="K34" i="19"/>
  <c r="F34" i="19"/>
  <c r="D34" i="19"/>
  <c r="G34" i="19"/>
  <c r="I34" i="19"/>
  <c r="C34" i="19"/>
  <c r="E34" i="19"/>
  <c r="G182" i="19"/>
  <c r="I182" i="19"/>
  <c r="F182" i="19"/>
  <c r="H182" i="19"/>
  <c r="C182" i="19"/>
  <c r="E182" i="19"/>
  <c r="D182" i="19"/>
  <c r="J182" i="19"/>
  <c r="K182" i="19"/>
  <c r="K15" i="19"/>
  <c r="G15" i="19"/>
  <c r="F15" i="19"/>
  <c r="I15" i="19"/>
  <c r="H15" i="19"/>
  <c r="J15" i="19"/>
  <c r="C15" i="19"/>
  <c r="E15" i="19"/>
  <c r="D15" i="19"/>
  <c r="H139" i="19"/>
  <c r="D139" i="19"/>
  <c r="G139" i="19"/>
  <c r="I139" i="19"/>
  <c r="C139" i="19"/>
  <c r="E139" i="19"/>
  <c r="K139" i="19"/>
  <c r="F139" i="19"/>
  <c r="J139" i="19"/>
  <c r="K135" i="19"/>
  <c r="F135" i="19"/>
  <c r="D135" i="19"/>
  <c r="J135" i="19"/>
  <c r="H135" i="19"/>
  <c r="G135" i="19"/>
  <c r="I135" i="19"/>
  <c r="C135" i="19"/>
  <c r="E135" i="19"/>
  <c r="E52" i="19"/>
  <c r="J52" i="19"/>
  <c r="G52" i="19"/>
  <c r="D52" i="19"/>
  <c r="K52" i="19"/>
  <c r="C52" i="19"/>
  <c r="I52" i="19"/>
  <c r="F52" i="19"/>
  <c r="H52" i="19"/>
  <c r="I18" i="19"/>
  <c r="C18" i="19"/>
  <c r="H18" i="19"/>
  <c r="J18" i="19"/>
  <c r="E18" i="19"/>
  <c r="K18" i="19"/>
  <c r="F18" i="19"/>
  <c r="D18" i="19"/>
  <c r="G18" i="19"/>
  <c r="I100" i="19"/>
  <c r="H100" i="19"/>
  <c r="C100" i="19"/>
  <c r="E100" i="19"/>
  <c r="G100" i="19"/>
  <c r="D100" i="19"/>
  <c r="J100" i="19"/>
  <c r="K100" i="19"/>
  <c r="F100" i="19"/>
  <c r="K145" i="19"/>
  <c r="I145" i="19"/>
  <c r="G145" i="19"/>
  <c r="F145" i="19"/>
  <c r="H145" i="19"/>
  <c r="K164" i="19"/>
  <c r="G164" i="19"/>
  <c r="C164" i="19"/>
  <c r="J164" i="19"/>
  <c r="F164" i="19"/>
  <c r="I164" i="19"/>
  <c r="E164" i="19"/>
  <c r="H164" i="19"/>
  <c r="D164" i="19"/>
  <c r="H188" i="19"/>
  <c r="D188" i="19"/>
  <c r="K188" i="19"/>
  <c r="G188" i="19"/>
  <c r="C188" i="19"/>
  <c r="J188" i="19"/>
  <c r="F188" i="19"/>
  <c r="I188" i="19"/>
  <c r="E188" i="19"/>
  <c r="H98" i="19"/>
  <c r="D98" i="19"/>
  <c r="K98" i="19"/>
  <c r="G98" i="19"/>
  <c r="C98" i="19"/>
  <c r="J98" i="19"/>
  <c r="F98" i="19"/>
  <c r="I98" i="19"/>
  <c r="E98" i="19"/>
  <c r="K168" i="19"/>
  <c r="G168" i="19"/>
  <c r="C168" i="19"/>
  <c r="J168" i="19"/>
  <c r="F168" i="19"/>
  <c r="H168" i="19"/>
  <c r="E168" i="19"/>
  <c r="D168" i="19"/>
  <c r="I168" i="19"/>
  <c r="H94" i="19"/>
  <c r="D94" i="19"/>
  <c r="K94" i="19"/>
  <c r="G94" i="19"/>
  <c r="C94" i="19"/>
  <c r="J94" i="19"/>
  <c r="F94" i="19"/>
  <c r="I94" i="19"/>
  <c r="E94" i="19"/>
  <c r="K176" i="19"/>
  <c r="G176" i="19"/>
  <c r="C176" i="19"/>
  <c r="J176" i="19"/>
  <c r="F176" i="19"/>
  <c r="H176" i="19"/>
  <c r="E176" i="19"/>
  <c r="D176" i="19"/>
  <c r="I176" i="19"/>
  <c r="K24" i="19"/>
  <c r="G24" i="19"/>
  <c r="C24" i="19"/>
  <c r="J24" i="19"/>
  <c r="F24" i="19"/>
  <c r="I24" i="19"/>
  <c r="D24" i="19"/>
  <c r="H24" i="19"/>
  <c r="E24" i="19"/>
  <c r="H90" i="19"/>
  <c r="D90" i="19"/>
  <c r="K90" i="19"/>
  <c r="G90" i="19"/>
  <c r="C90" i="19"/>
  <c r="J90" i="19"/>
  <c r="F90" i="19"/>
  <c r="I90" i="19"/>
  <c r="E90" i="19"/>
  <c r="H102" i="19"/>
  <c r="D102" i="19"/>
  <c r="K102" i="19"/>
  <c r="G102" i="19"/>
  <c r="C102" i="19"/>
  <c r="J102" i="19"/>
  <c r="F102" i="19"/>
  <c r="I102" i="19"/>
  <c r="E102" i="19"/>
  <c r="K170" i="19"/>
  <c r="G170" i="19"/>
  <c r="C170" i="19"/>
  <c r="J170" i="19"/>
  <c r="F170" i="19"/>
  <c r="I170" i="19"/>
  <c r="H170" i="19"/>
  <c r="E170" i="19"/>
  <c r="D170" i="19"/>
  <c r="H184" i="19"/>
  <c r="D184" i="19"/>
  <c r="K184" i="19"/>
  <c r="G184" i="19"/>
  <c r="C184" i="19"/>
  <c r="J184" i="19"/>
  <c r="F184" i="19"/>
  <c r="I184" i="19"/>
  <c r="E184" i="19"/>
  <c r="K51" i="19"/>
  <c r="G51" i="19"/>
  <c r="C51" i="19"/>
  <c r="J51" i="19"/>
  <c r="E51" i="19"/>
  <c r="I51" i="19"/>
  <c r="D51" i="19"/>
  <c r="H51" i="19"/>
  <c r="F51" i="19"/>
  <c r="H110" i="19"/>
  <c r="D110" i="19"/>
  <c r="K110" i="19"/>
  <c r="G110" i="19"/>
  <c r="C110" i="19"/>
  <c r="J110" i="19"/>
  <c r="F110" i="19"/>
  <c r="I110" i="19"/>
  <c r="E110" i="19"/>
  <c r="H180" i="19"/>
  <c r="D180" i="19"/>
  <c r="K180" i="19"/>
  <c r="G180" i="19"/>
  <c r="C180" i="19"/>
  <c r="J180" i="19"/>
  <c r="F180" i="19"/>
  <c r="I180" i="19"/>
  <c r="E180" i="19"/>
  <c r="I5" i="10"/>
  <c r="J5" i="10"/>
  <c r="AC770" i="20" l="1"/>
  <c r="AC580" i="20"/>
  <c r="U580" i="20"/>
  <c r="W769" i="20"/>
  <c r="W579" i="20"/>
  <c r="S769" i="20"/>
  <c r="S579" i="20"/>
  <c r="E770" i="20"/>
  <c r="E580" i="20"/>
  <c r="I772" i="20"/>
  <c r="I582" i="20"/>
  <c r="Y772" i="20"/>
  <c r="Y582" i="20"/>
  <c r="AA769" i="20"/>
  <c r="AA579" i="20"/>
  <c r="Q776" i="20"/>
  <c r="Q586" i="20"/>
  <c r="K769" i="20"/>
  <c r="K579" i="20"/>
  <c r="G579" i="20"/>
  <c r="O769" i="20"/>
  <c r="O579" i="20"/>
  <c r="M770" i="20"/>
  <c r="M580" i="20"/>
  <c r="AD9" i="20"/>
  <c r="C581" i="20"/>
  <c r="C771" i="20"/>
  <c r="U771" i="20" l="1"/>
  <c r="U581" i="20"/>
  <c r="K770" i="20"/>
  <c r="K580" i="20"/>
  <c r="Y773" i="20"/>
  <c r="Y583" i="20"/>
  <c r="W770" i="20"/>
  <c r="W580" i="20"/>
  <c r="G580" i="20"/>
  <c r="AD10" i="20"/>
  <c r="AA770" i="20"/>
  <c r="AA580" i="20"/>
  <c r="S770" i="20"/>
  <c r="S580" i="20"/>
  <c r="M771" i="20"/>
  <c r="M581" i="20"/>
  <c r="I773" i="20"/>
  <c r="I583" i="20"/>
  <c r="O770" i="20"/>
  <c r="O580" i="20"/>
  <c r="AC771" i="20"/>
  <c r="AC581" i="20"/>
  <c r="C582" i="20"/>
  <c r="C772" i="20"/>
  <c r="AC772" i="20" l="1"/>
  <c r="AC582" i="20"/>
  <c r="E772" i="20"/>
  <c r="E582" i="20"/>
  <c r="M772" i="20"/>
  <c r="M582" i="20"/>
  <c r="I774" i="20"/>
  <c r="I584" i="20"/>
  <c r="AA771" i="20"/>
  <c r="AA581" i="20"/>
  <c r="W771" i="20"/>
  <c r="W581" i="20"/>
  <c r="G771" i="20"/>
  <c r="G581" i="20"/>
  <c r="AD11" i="20"/>
  <c r="Y774" i="20"/>
  <c r="Y584" i="20"/>
  <c r="O771" i="20"/>
  <c r="O581" i="20"/>
  <c r="S771" i="20"/>
  <c r="S581" i="20"/>
  <c r="K771" i="20"/>
  <c r="K581" i="20"/>
  <c r="U582" i="20"/>
  <c r="C773" i="20"/>
  <c r="C583" i="20"/>
  <c r="Y775" i="20" l="1"/>
  <c r="Y585" i="20"/>
  <c r="G582" i="20"/>
  <c r="W772" i="20"/>
  <c r="W582" i="20"/>
  <c r="E773" i="20"/>
  <c r="O772" i="20"/>
  <c r="O582" i="20"/>
  <c r="AD12" i="20"/>
  <c r="M773" i="20"/>
  <c r="M583" i="20"/>
  <c r="U583" i="20"/>
  <c r="S772" i="20"/>
  <c r="S582" i="20"/>
  <c r="I775" i="20"/>
  <c r="I585" i="20"/>
  <c r="K772" i="20"/>
  <c r="K582" i="20"/>
  <c r="AA772" i="20"/>
  <c r="AA582" i="20"/>
  <c r="AC773" i="20"/>
  <c r="AC583" i="20"/>
  <c r="C774" i="20"/>
  <c r="AD35" i="12"/>
  <c r="AD51" i="12"/>
  <c r="AD67" i="12"/>
  <c r="AD83" i="12"/>
  <c r="AD87" i="12"/>
  <c r="AD111" i="12"/>
  <c r="AD115" i="12"/>
  <c r="AD123" i="12"/>
  <c r="AD131" i="12"/>
  <c r="AD163" i="12"/>
  <c r="AD66" i="12"/>
  <c r="AD114" i="12"/>
  <c r="AD16" i="12"/>
  <c r="AD32" i="12"/>
  <c r="AD36" i="12"/>
  <c r="AD64" i="12"/>
  <c r="AD68" i="12"/>
  <c r="AD84" i="12"/>
  <c r="AD104" i="12"/>
  <c r="AD14" i="12"/>
  <c r="AD50" i="12"/>
  <c r="AD58" i="12"/>
  <c r="AD98" i="12"/>
  <c r="AD142" i="12"/>
  <c r="AD154" i="12"/>
  <c r="AD166" i="12"/>
  <c r="AD5" i="12"/>
  <c r="AD21" i="12"/>
  <c r="AD37" i="12"/>
  <c r="AD53" i="12"/>
  <c r="AD69" i="12"/>
  <c r="AD101" i="12"/>
  <c r="AD105" i="12"/>
  <c r="AD109" i="12"/>
  <c r="AD26" i="12"/>
  <c r="AD62" i="12"/>
  <c r="AD106" i="12"/>
  <c r="AD118" i="12"/>
  <c r="AD170" i="12"/>
  <c r="AD147" i="12"/>
  <c r="AD133" i="12"/>
  <c r="AD19" i="12"/>
  <c r="AD15" i="12"/>
  <c r="AD31" i="12"/>
  <c r="AD47" i="12"/>
  <c r="AD63" i="12"/>
  <c r="AD99" i="12"/>
  <c r="AD127" i="12"/>
  <c r="AD175" i="12"/>
  <c r="AD179" i="12"/>
  <c r="AD42" i="12"/>
  <c r="AD102" i="12"/>
  <c r="AD186" i="12"/>
  <c r="AD12" i="12"/>
  <c r="AD28" i="12"/>
  <c r="AD44" i="12"/>
  <c r="AD48" i="12"/>
  <c r="AD60" i="12"/>
  <c r="AD96" i="12"/>
  <c r="AD100" i="12"/>
  <c r="AD124" i="12"/>
  <c r="AD128" i="12"/>
  <c r="AD140" i="12"/>
  <c r="AD144" i="12"/>
  <c r="AD172" i="12"/>
  <c r="AD6" i="12"/>
  <c r="AD38" i="12"/>
  <c r="AD82" i="12"/>
  <c r="AD134" i="12"/>
  <c r="AD17" i="12"/>
  <c r="AD33" i="12"/>
  <c r="AD49" i="12"/>
  <c r="AD65" i="12"/>
  <c r="AD81" i="12"/>
  <c r="AD117" i="12"/>
  <c r="AD121" i="12"/>
  <c r="AD153" i="12"/>
  <c r="AD185" i="12"/>
  <c r="AD54" i="12"/>
  <c r="AD94" i="12"/>
  <c r="AD138" i="12"/>
  <c r="AD162" i="12"/>
  <c r="AD176" i="12"/>
  <c r="AD173" i="12"/>
  <c r="AD150" i="12"/>
  <c r="AD11" i="12"/>
  <c r="AD27" i="12"/>
  <c r="AD43" i="12"/>
  <c r="AD59" i="12"/>
  <c r="AD75" i="12"/>
  <c r="AD79" i="12"/>
  <c r="AD91" i="12"/>
  <c r="AD119" i="12"/>
  <c r="AD135" i="12"/>
  <c r="AD155" i="12"/>
  <c r="AD159" i="12"/>
  <c r="AD171" i="12"/>
  <c r="AD90" i="12"/>
  <c r="AD158" i="12"/>
  <c r="AD174" i="12"/>
  <c r="AD24" i="12"/>
  <c r="AD40" i="12"/>
  <c r="AD72" i="12"/>
  <c r="AD76" i="12"/>
  <c r="AD80" i="12"/>
  <c r="AD108" i="12"/>
  <c r="AD112" i="12"/>
  <c r="AD168" i="12"/>
  <c r="AD184" i="12"/>
  <c r="AD30" i="12"/>
  <c r="AD70" i="12"/>
  <c r="AD13" i="12"/>
  <c r="AD29" i="12"/>
  <c r="AD45" i="12"/>
  <c r="AD61" i="12"/>
  <c r="AD85" i="12"/>
  <c r="AD97" i="12"/>
  <c r="AD125" i="12"/>
  <c r="AD137" i="12"/>
  <c r="AD141" i="12"/>
  <c r="AD169" i="12"/>
  <c r="AD181" i="12"/>
  <c r="AD10" i="12"/>
  <c r="AD18" i="12"/>
  <c r="AD46" i="12"/>
  <c r="AD86" i="12"/>
  <c r="AD126" i="12"/>
  <c r="AD7" i="12"/>
  <c r="AD23" i="12"/>
  <c r="AD39" i="12"/>
  <c r="AD55" i="12"/>
  <c r="AD71" i="12"/>
  <c r="AD95" i="12"/>
  <c r="AD103" i="12"/>
  <c r="AD107" i="12"/>
  <c r="AD139" i="12"/>
  <c r="AD143" i="12"/>
  <c r="AD151" i="12"/>
  <c r="AD167" i="12"/>
  <c r="AD183" i="12"/>
  <c r="AD187" i="12"/>
  <c r="AD78" i="12"/>
  <c r="AD130" i="12"/>
  <c r="AD146" i="12"/>
  <c r="AD8" i="12"/>
  <c r="AD20" i="12"/>
  <c r="AD52" i="12"/>
  <c r="AD56" i="12"/>
  <c r="AD88" i="12"/>
  <c r="AD92" i="12"/>
  <c r="AD116" i="12"/>
  <c r="AD120" i="12"/>
  <c r="AD132" i="12"/>
  <c r="AD136" i="12"/>
  <c r="AD148" i="12"/>
  <c r="AD152" i="12"/>
  <c r="AD156" i="12"/>
  <c r="AD160" i="12"/>
  <c r="AD164" i="12"/>
  <c r="AD180" i="12"/>
  <c r="AD22" i="12"/>
  <c r="AD110" i="12"/>
  <c r="AD122" i="12"/>
  <c r="AD178" i="12"/>
  <c r="AD9" i="12"/>
  <c r="AD25" i="12"/>
  <c r="AD41" i="12"/>
  <c r="AD57" i="12"/>
  <c r="AD73" i="12"/>
  <c r="AD77" i="12"/>
  <c r="AD89" i="12"/>
  <c r="AD93" i="12"/>
  <c r="AD113" i="12"/>
  <c r="AD129" i="12"/>
  <c r="AD145" i="12"/>
  <c r="AD149" i="12"/>
  <c r="AD157" i="12"/>
  <c r="AD161" i="12"/>
  <c r="AD165" i="12"/>
  <c r="AD177" i="12"/>
  <c r="AD34" i="12"/>
  <c r="AD74" i="12"/>
  <c r="AD182" i="12"/>
  <c r="I776" i="20" l="1"/>
  <c r="I586" i="20"/>
  <c r="E774" i="20"/>
  <c r="E584" i="20"/>
  <c r="Y776" i="20"/>
  <c r="Y586" i="20"/>
  <c r="S773" i="20"/>
  <c r="S583" i="20"/>
  <c r="AC774" i="20"/>
  <c r="AC584" i="20"/>
  <c r="K773" i="20"/>
  <c r="K583" i="20"/>
  <c r="M774" i="20"/>
  <c r="M584" i="20"/>
  <c r="O773" i="20"/>
  <c r="O583" i="20"/>
  <c r="G583" i="20"/>
  <c r="W773" i="20"/>
  <c r="W583" i="20"/>
  <c r="AA773" i="20"/>
  <c r="AD13" i="20"/>
  <c r="U584" i="20"/>
  <c r="C585" i="20"/>
  <c r="C775" i="2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M102" i="10"/>
  <c r="M103" i="10"/>
  <c r="M104" i="10"/>
  <c r="M105" i="10"/>
  <c r="M106" i="10"/>
  <c r="M107" i="10"/>
  <c r="M108" i="10"/>
  <c r="M109" i="10"/>
  <c r="M110" i="10"/>
  <c r="M111" i="10"/>
  <c r="M112" i="10"/>
  <c r="M113" i="10"/>
  <c r="M114" i="10"/>
  <c r="M115" i="10"/>
  <c r="M116" i="10"/>
  <c r="M117" i="10"/>
  <c r="M118" i="10"/>
  <c r="M119" i="10"/>
  <c r="M120" i="10"/>
  <c r="M121" i="10"/>
  <c r="M122" i="10"/>
  <c r="M123" i="10"/>
  <c r="M124" i="10"/>
  <c r="M125" i="10"/>
  <c r="M126" i="10"/>
  <c r="M127" i="10"/>
  <c r="M128" i="10"/>
  <c r="M129" i="10"/>
  <c r="M130" i="10"/>
  <c r="M131" i="10"/>
  <c r="M132" i="10"/>
  <c r="M133" i="10"/>
  <c r="M134" i="10"/>
  <c r="M135" i="10"/>
  <c r="M136" i="10"/>
  <c r="M137" i="10"/>
  <c r="M138" i="10"/>
  <c r="M139" i="10"/>
  <c r="M140" i="10"/>
  <c r="M141" i="10"/>
  <c r="M142" i="10"/>
  <c r="M143" i="10"/>
  <c r="M144" i="10"/>
  <c r="M145" i="10"/>
  <c r="M146" i="10"/>
  <c r="M147" i="10"/>
  <c r="M148" i="10"/>
  <c r="M149" i="10"/>
  <c r="M150" i="10"/>
  <c r="M151" i="10"/>
  <c r="M152" i="10"/>
  <c r="M153" i="10"/>
  <c r="M154" i="10"/>
  <c r="M155" i="10"/>
  <c r="M156" i="10"/>
  <c r="M157" i="10"/>
  <c r="M158" i="10"/>
  <c r="M159" i="10"/>
  <c r="M160" i="10"/>
  <c r="M161" i="10"/>
  <c r="M162" i="10"/>
  <c r="M163" i="10"/>
  <c r="M164" i="10"/>
  <c r="M165" i="10"/>
  <c r="M166" i="10"/>
  <c r="M167" i="10"/>
  <c r="M168" i="10"/>
  <c r="M169" i="10"/>
  <c r="M170" i="10"/>
  <c r="M171" i="10"/>
  <c r="M172" i="10"/>
  <c r="M173" i="10"/>
  <c r="M174" i="10"/>
  <c r="M175" i="10"/>
  <c r="M176" i="10"/>
  <c r="M177" i="10"/>
  <c r="M178" i="10"/>
  <c r="M179" i="10"/>
  <c r="M180" i="10"/>
  <c r="M181" i="10"/>
  <c r="M182" i="10"/>
  <c r="M183" i="10"/>
  <c r="M184" i="10"/>
  <c r="M185" i="10"/>
  <c r="M186" i="10"/>
  <c r="M187" i="10"/>
  <c r="M188" i="10"/>
  <c r="W6" i="10"/>
  <c r="W7" i="10"/>
  <c r="W8" i="10"/>
  <c r="W9" i="10"/>
  <c r="W10" i="10"/>
  <c r="W11" i="10"/>
  <c r="W12" i="10"/>
  <c r="W13" i="10"/>
  <c r="W14" i="10"/>
  <c r="W15" i="10"/>
  <c r="W16" i="10"/>
  <c r="W17" i="10"/>
  <c r="W18" i="10"/>
  <c r="W19" i="10"/>
  <c r="W20" i="10"/>
  <c r="W21" i="10"/>
  <c r="W22" i="10"/>
  <c r="W23" i="10"/>
  <c r="W24" i="10"/>
  <c r="W25" i="10"/>
  <c r="W26" i="10"/>
  <c r="W27" i="10"/>
  <c r="W28" i="10"/>
  <c r="W29" i="10"/>
  <c r="W30" i="10"/>
  <c r="W31" i="10"/>
  <c r="W32" i="10"/>
  <c r="W33" i="10"/>
  <c r="W34" i="10"/>
  <c r="W35" i="10"/>
  <c r="W36" i="10"/>
  <c r="W37" i="10"/>
  <c r="W38" i="10"/>
  <c r="W39" i="10"/>
  <c r="W40" i="10"/>
  <c r="W41" i="10"/>
  <c r="W42" i="10"/>
  <c r="W43" i="10"/>
  <c r="W44" i="10"/>
  <c r="W45" i="10"/>
  <c r="W46" i="10"/>
  <c r="W47" i="10"/>
  <c r="W48" i="10"/>
  <c r="W49" i="10"/>
  <c r="W50" i="10"/>
  <c r="W51" i="10"/>
  <c r="W52" i="10"/>
  <c r="W53" i="10"/>
  <c r="W54" i="10"/>
  <c r="W55" i="10"/>
  <c r="W56" i="10"/>
  <c r="W57" i="10"/>
  <c r="W58" i="10"/>
  <c r="W59" i="10"/>
  <c r="W60" i="10"/>
  <c r="W61" i="10"/>
  <c r="W62" i="10"/>
  <c r="W63" i="10"/>
  <c r="W64" i="10"/>
  <c r="W65" i="10"/>
  <c r="W66" i="10"/>
  <c r="W67" i="10"/>
  <c r="W68" i="10"/>
  <c r="W69" i="10"/>
  <c r="W70" i="10"/>
  <c r="W71" i="10"/>
  <c r="W72" i="10"/>
  <c r="W73" i="10"/>
  <c r="W74" i="10"/>
  <c r="W75" i="10"/>
  <c r="W76" i="10"/>
  <c r="W77" i="10"/>
  <c r="W78" i="10"/>
  <c r="W79" i="10"/>
  <c r="W80" i="10"/>
  <c r="W81" i="10"/>
  <c r="W82" i="10"/>
  <c r="W83" i="10"/>
  <c r="W84" i="10"/>
  <c r="W85" i="10"/>
  <c r="W86" i="10"/>
  <c r="W87" i="10"/>
  <c r="W88" i="10"/>
  <c r="W89" i="10"/>
  <c r="W90" i="10"/>
  <c r="W91" i="10"/>
  <c r="W92" i="10"/>
  <c r="W93" i="10"/>
  <c r="W94" i="10"/>
  <c r="W95" i="10"/>
  <c r="W96" i="10"/>
  <c r="W97" i="10"/>
  <c r="W98" i="10"/>
  <c r="W99" i="10"/>
  <c r="W100" i="10"/>
  <c r="W101" i="10"/>
  <c r="W102" i="10"/>
  <c r="W103" i="10"/>
  <c r="W104" i="10"/>
  <c r="W105" i="10"/>
  <c r="W106" i="10"/>
  <c r="W107" i="10"/>
  <c r="W108" i="10"/>
  <c r="W109" i="10"/>
  <c r="W110" i="10"/>
  <c r="W111" i="10"/>
  <c r="W112" i="10"/>
  <c r="W113" i="10"/>
  <c r="W114" i="10"/>
  <c r="W115" i="10"/>
  <c r="W116" i="10"/>
  <c r="W117" i="10"/>
  <c r="W118" i="10"/>
  <c r="W119" i="10"/>
  <c r="W120" i="10"/>
  <c r="W121" i="10"/>
  <c r="W122" i="10"/>
  <c r="W123" i="10"/>
  <c r="W124" i="10"/>
  <c r="W125" i="10"/>
  <c r="W126" i="10"/>
  <c r="W127" i="10"/>
  <c r="W128" i="10"/>
  <c r="W129" i="10"/>
  <c r="W130" i="10"/>
  <c r="W131" i="10"/>
  <c r="W132" i="10"/>
  <c r="W133" i="10"/>
  <c r="W134" i="10"/>
  <c r="W135" i="10"/>
  <c r="W136" i="10"/>
  <c r="W137" i="10"/>
  <c r="W138" i="10"/>
  <c r="W139" i="10"/>
  <c r="W140" i="10"/>
  <c r="W141" i="10"/>
  <c r="W142" i="10"/>
  <c r="W143" i="10"/>
  <c r="W144" i="10"/>
  <c r="W145" i="10"/>
  <c r="W146" i="10"/>
  <c r="W147" i="10"/>
  <c r="W148" i="10"/>
  <c r="W149" i="10"/>
  <c r="W150" i="10"/>
  <c r="W151" i="10"/>
  <c r="W152" i="10"/>
  <c r="W153" i="10"/>
  <c r="W154" i="10"/>
  <c r="W155" i="10"/>
  <c r="W156" i="10"/>
  <c r="W157" i="10"/>
  <c r="W158" i="10"/>
  <c r="W159" i="10"/>
  <c r="W160" i="10"/>
  <c r="W161" i="10"/>
  <c r="W162" i="10"/>
  <c r="W163" i="10"/>
  <c r="W164" i="10"/>
  <c r="W165" i="10"/>
  <c r="W166" i="10"/>
  <c r="W167" i="10"/>
  <c r="W168" i="10"/>
  <c r="W169" i="10"/>
  <c r="W170" i="10"/>
  <c r="W171" i="10"/>
  <c r="W172" i="10"/>
  <c r="W173" i="10"/>
  <c r="W174" i="10"/>
  <c r="W175" i="10"/>
  <c r="W176" i="10"/>
  <c r="W177" i="10"/>
  <c r="W178" i="10"/>
  <c r="W179" i="10"/>
  <c r="W180" i="10"/>
  <c r="W181" i="10"/>
  <c r="W182" i="10"/>
  <c r="W183" i="10"/>
  <c r="W184" i="10"/>
  <c r="W185" i="10"/>
  <c r="W186" i="10"/>
  <c r="W187" i="10"/>
  <c r="W188" i="10"/>
  <c r="X7" i="10"/>
  <c r="X8" i="10"/>
  <c r="X9" i="10"/>
  <c r="X10" i="10"/>
  <c r="X11" i="10"/>
  <c r="X12" i="10"/>
  <c r="X13" i="10"/>
  <c r="X14" i="10"/>
  <c r="X15" i="10"/>
  <c r="X16" i="10"/>
  <c r="X17" i="10"/>
  <c r="X18" i="10"/>
  <c r="X19" i="10"/>
  <c r="X20" i="10"/>
  <c r="X21" i="10"/>
  <c r="X22" i="10"/>
  <c r="X23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8" i="10"/>
  <c r="X39" i="10"/>
  <c r="X40" i="10"/>
  <c r="X41" i="10"/>
  <c r="X42" i="10"/>
  <c r="X43" i="10"/>
  <c r="X44" i="10"/>
  <c r="X45" i="10"/>
  <c r="X46" i="10"/>
  <c r="X47" i="10"/>
  <c r="X48" i="10"/>
  <c r="X49" i="10"/>
  <c r="X50" i="10"/>
  <c r="X51" i="10"/>
  <c r="X52" i="10"/>
  <c r="X53" i="10"/>
  <c r="X54" i="10"/>
  <c r="X55" i="10"/>
  <c r="X56" i="10"/>
  <c r="X57" i="10"/>
  <c r="X58" i="10"/>
  <c r="X59" i="10"/>
  <c r="X60" i="10"/>
  <c r="X61" i="10"/>
  <c r="X62" i="10"/>
  <c r="X63" i="10"/>
  <c r="X64" i="10"/>
  <c r="X65" i="10"/>
  <c r="X66" i="10"/>
  <c r="X67" i="10"/>
  <c r="X68" i="10"/>
  <c r="X69" i="10"/>
  <c r="X70" i="10"/>
  <c r="X71" i="10"/>
  <c r="X72" i="10"/>
  <c r="X73" i="10"/>
  <c r="X74" i="10"/>
  <c r="X75" i="10"/>
  <c r="X76" i="10"/>
  <c r="X77" i="10"/>
  <c r="X78" i="10"/>
  <c r="X79" i="10"/>
  <c r="X80" i="10"/>
  <c r="X81" i="10"/>
  <c r="X82" i="10"/>
  <c r="X83" i="10"/>
  <c r="X84" i="10"/>
  <c r="X85" i="10"/>
  <c r="X86" i="10"/>
  <c r="X87" i="10"/>
  <c r="X88" i="10"/>
  <c r="X89" i="10"/>
  <c r="X90" i="10"/>
  <c r="X91" i="10"/>
  <c r="X92" i="10"/>
  <c r="X93" i="10"/>
  <c r="X94" i="10"/>
  <c r="X95" i="10"/>
  <c r="X96" i="10"/>
  <c r="X97" i="10"/>
  <c r="X98" i="10"/>
  <c r="X99" i="10"/>
  <c r="X100" i="10"/>
  <c r="X101" i="10"/>
  <c r="X102" i="10"/>
  <c r="X103" i="10"/>
  <c r="X104" i="10"/>
  <c r="X105" i="10"/>
  <c r="X106" i="10"/>
  <c r="X107" i="10"/>
  <c r="X108" i="10"/>
  <c r="X109" i="10"/>
  <c r="X110" i="10"/>
  <c r="X111" i="10"/>
  <c r="X112" i="10"/>
  <c r="X113" i="10"/>
  <c r="X114" i="10"/>
  <c r="X115" i="10"/>
  <c r="X116" i="10"/>
  <c r="X117" i="10"/>
  <c r="X118" i="10"/>
  <c r="X119" i="10"/>
  <c r="X120" i="10"/>
  <c r="X121" i="10"/>
  <c r="X122" i="10"/>
  <c r="X123" i="10"/>
  <c r="X124" i="10"/>
  <c r="X125" i="10"/>
  <c r="X126" i="10"/>
  <c r="X127" i="10"/>
  <c r="X128" i="10"/>
  <c r="X129" i="10"/>
  <c r="X130" i="10"/>
  <c r="X131" i="10"/>
  <c r="X132" i="10"/>
  <c r="X133" i="10"/>
  <c r="X134" i="10"/>
  <c r="X135" i="10"/>
  <c r="X136" i="10"/>
  <c r="X137" i="10"/>
  <c r="X138" i="10"/>
  <c r="X139" i="10"/>
  <c r="X140" i="10"/>
  <c r="X141" i="10"/>
  <c r="X142" i="10"/>
  <c r="X143" i="10"/>
  <c r="X144" i="10"/>
  <c r="X145" i="10"/>
  <c r="X146" i="10"/>
  <c r="X147" i="10"/>
  <c r="X148" i="10"/>
  <c r="X149" i="10"/>
  <c r="X150" i="10"/>
  <c r="X151" i="10"/>
  <c r="X152" i="10"/>
  <c r="X153" i="10"/>
  <c r="X154" i="10"/>
  <c r="X155" i="10"/>
  <c r="X156" i="10"/>
  <c r="X157" i="10"/>
  <c r="X158" i="10"/>
  <c r="X159" i="10"/>
  <c r="X160" i="10"/>
  <c r="X161" i="10"/>
  <c r="X162" i="10"/>
  <c r="X163" i="10"/>
  <c r="X164" i="10"/>
  <c r="X165" i="10"/>
  <c r="X166" i="10"/>
  <c r="X167" i="10"/>
  <c r="X168" i="10"/>
  <c r="X169" i="10"/>
  <c r="X170" i="10"/>
  <c r="X171" i="10"/>
  <c r="X172" i="10"/>
  <c r="X173" i="10"/>
  <c r="X174" i="10"/>
  <c r="X175" i="10"/>
  <c r="X176" i="10"/>
  <c r="X177" i="10"/>
  <c r="X178" i="10"/>
  <c r="X179" i="10"/>
  <c r="X180" i="10"/>
  <c r="X181" i="10"/>
  <c r="X182" i="10"/>
  <c r="X183" i="10"/>
  <c r="X184" i="10"/>
  <c r="X185" i="10"/>
  <c r="X186" i="10"/>
  <c r="X187" i="10"/>
  <c r="X188" i="10"/>
  <c r="C6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C7" i="7"/>
  <c r="D7" i="7"/>
  <c r="E7" i="7"/>
  <c r="F7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X7" i="7"/>
  <c r="Y7" i="7"/>
  <c r="Z7" i="7"/>
  <c r="AA7" i="7"/>
  <c r="AB7" i="7"/>
  <c r="AC7" i="7"/>
  <c r="C8" i="7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AB8" i="7"/>
  <c r="AC8" i="7"/>
  <c r="C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C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C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C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C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C16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C17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C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C19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C20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C21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C22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C23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C24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C25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C26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AB26" i="7"/>
  <c r="AC26" i="7"/>
  <c r="C27" i="7"/>
  <c r="D27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Y27" i="7"/>
  <c r="Z27" i="7"/>
  <c r="AA27" i="7"/>
  <c r="AB27" i="7"/>
  <c r="AC27" i="7"/>
  <c r="C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C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C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C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C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C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C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C35" i="7"/>
  <c r="D35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C36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C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C38" i="7"/>
  <c r="D38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AC38" i="7"/>
  <c r="C39" i="7"/>
  <c r="D39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C40" i="7"/>
  <c r="D40" i="7"/>
  <c r="E40" i="7"/>
  <c r="F40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C41" i="7"/>
  <c r="D41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C42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C43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C44" i="7"/>
  <c r="D44" i="7"/>
  <c r="E44" i="7"/>
  <c r="F44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AB44" i="7"/>
  <c r="AC44" i="7"/>
  <c r="C45" i="7"/>
  <c r="D45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B45" i="7"/>
  <c r="AC45" i="7"/>
  <c r="C46" i="7"/>
  <c r="D46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AB46" i="7"/>
  <c r="AC46" i="7"/>
  <c r="C47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C48" i="7"/>
  <c r="D48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B48" i="7"/>
  <c r="AC48" i="7"/>
  <c r="C49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C50" i="7"/>
  <c r="D50" i="7"/>
  <c r="E50" i="7"/>
  <c r="F50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B50" i="7"/>
  <c r="AC50" i="7"/>
  <c r="C51" i="7"/>
  <c r="D51" i="7"/>
  <c r="E51" i="7"/>
  <c r="F5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C52" i="7"/>
  <c r="D52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C53" i="7"/>
  <c r="D53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C54" i="7"/>
  <c r="D54" i="7"/>
  <c r="E54" i="7"/>
  <c r="F54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AB54" i="7"/>
  <c r="AC54" i="7"/>
  <c r="C55" i="7"/>
  <c r="D55" i="7"/>
  <c r="E55" i="7"/>
  <c r="F55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B55" i="7"/>
  <c r="AC55" i="7"/>
  <c r="C56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C57" i="7"/>
  <c r="D57" i="7"/>
  <c r="E57" i="7"/>
  <c r="F57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C58" i="7"/>
  <c r="D58" i="7"/>
  <c r="E58" i="7"/>
  <c r="F58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C59" i="7"/>
  <c r="D59" i="7"/>
  <c r="E59" i="7"/>
  <c r="F59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C60" i="7"/>
  <c r="D60" i="7"/>
  <c r="E60" i="7"/>
  <c r="F60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B60" i="7"/>
  <c r="AC60" i="7"/>
  <c r="C61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C62" i="7"/>
  <c r="D62" i="7"/>
  <c r="E62" i="7"/>
  <c r="F62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C63" i="7"/>
  <c r="D63" i="7"/>
  <c r="E63" i="7"/>
  <c r="F63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C64" i="7"/>
  <c r="D64" i="7"/>
  <c r="E64" i="7"/>
  <c r="F64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C65" i="7"/>
  <c r="D65" i="7"/>
  <c r="E65" i="7"/>
  <c r="F65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AB65" i="7"/>
  <c r="AC65" i="7"/>
  <c r="C66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C67" i="7"/>
  <c r="D67" i="7"/>
  <c r="E67" i="7"/>
  <c r="F67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C68" i="7"/>
  <c r="D68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C69" i="7"/>
  <c r="D69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C70" i="7"/>
  <c r="D70" i="7"/>
  <c r="E70" i="7"/>
  <c r="F70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C71" i="7"/>
  <c r="D71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C72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C73" i="7"/>
  <c r="D73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C74" i="7"/>
  <c r="D74" i="7"/>
  <c r="E74" i="7"/>
  <c r="F74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C75" i="7"/>
  <c r="D75" i="7"/>
  <c r="E75" i="7"/>
  <c r="F75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C76" i="7"/>
  <c r="D76" i="7"/>
  <c r="E76" i="7"/>
  <c r="F76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C77" i="7"/>
  <c r="D77" i="7"/>
  <c r="E77" i="7"/>
  <c r="F77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C78" i="7"/>
  <c r="D78" i="7"/>
  <c r="E78" i="7"/>
  <c r="F78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C79" i="7"/>
  <c r="D79" i="7"/>
  <c r="E79" i="7"/>
  <c r="F79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C80" i="7"/>
  <c r="D80" i="7"/>
  <c r="E80" i="7"/>
  <c r="F80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C81" i="7"/>
  <c r="D81" i="7"/>
  <c r="E81" i="7"/>
  <c r="F81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C82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C83" i="7"/>
  <c r="D83" i="7"/>
  <c r="E83" i="7"/>
  <c r="F83" i="7"/>
  <c r="G83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C84" i="7"/>
  <c r="D84" i="7"/>
  <c r="E84" i="7"/>
  <c r="F84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C85" i="7"/>
  <c r="D85" i="7"/>
  <c r="E85" i="7"/>
  <c r="F85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C86" i="7"/>
  <c r="D86" i="7"/>
  <c r="E86" i="7"/>
  <c r="F86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C87" i="7"/>
  <c r="D87" i="7"/>
  <c r="E87" i="7"/>
  <c r="F87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C88" i="7"/>
  <c r="D88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C89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C90" i="7"/>
  <c r="D90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C91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C92" i="7"/>
  <c r="D92" i="7"/>
  <c r="E92" i="7"/>
  <c r="F92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C93" i="7"/>
  <c r="D93" i="7"/>
  <c r="E93" i="7"/>
  <c r="F93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C94" i="7"/>
  <c r="D94" i="7"/>
  <c r="E94" i="7"/>
  <c r="F94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C95" i="7"/>
  <c r="D95" i="7"/>
  <c r="E95" i="7"/>
  <c r="F95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C96" i="7"/>
  <c r="D96" i="7"/>
  <c r="E96" i="7"/>
  <c r="F96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C97" i="7"/>
  <c r="D97" i="7"/>
  <c r="E97" i="7"/>
  <c r="F97" i="7"/>
  <c r="G97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AC97" i="7"/>
  <c r="C98" i="7"/>
  <c r="D98" i="7"/>
  <c r="E98" i="7"/>
  <c r="F98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C99" i="7"/>
  <c r="D99" i="7"/>
  <c r="E99" i="7"/>
  <c r="F99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C100" i="7"/>
  <c r="D100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AC100" i="7"/>
  <c r="C101" i="7"/>
  <c r="D101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C102" i="7"/>
  <c r="D102" i="7"/>
  <c r="E102" i="7"/>
  <c r="F102" i="7"/>
  <c r="G102" i="7"/>
  <c r="H102" i="7"/>
  <c r="I102" i="7"/>
  <c r="J102" i="7"/>
  <c r="K102" i="7"/>
  <c r="L102" i="7"/>
  <c r="M102" i="7"/>
  <c r="N102" i="7"/>
  <c r="O102" i="7"/>
  <c r="P102" i="7"/>
  <c r="Q102" i="7"/>
  <c r="R102" i="7"/>
  <c r="S102" i="7"/>
  <c r="T102" i="7"/>
  <c r="U102" i="7"/>
  <c r="V102" i="7"/>
  <c r="W102" i="7"/>
  <c r="X102" i="7"/>
  <c r="Y102" i="7"/>
  <c r="Z102" i="7"/>
  <c r="AA102" i="7"/>
  <c r="AB102" i="7"/>
  <c r="AC102" i="7"/>
  <c r="C103" i="7"/>
  <c r="D103" i="7"/>
  <c r="E103" i="7"/>
  <c r="F103" i="7"/>
  <c r="G103" i="7"/>
  <c r="H103" i="7"/>
  <c r="I103" i="7"/>
  <c r="J103" i="7"/>
  <c r="K103" i="7"/>
  <c r="L103" i="7"/>
  <c r="M103" i="7"/>
  <c r="N103" i="7"/>
  <c r="O103" i="7"/>
  <c r="P103" i="7"/>
  <c r="Q103" i="7"/>
  <c r="R103" i="7"/>
  <c r="S103" i="7"/>
  <c r="T103" i="7"/>
  <c r="U103" i="7"/>
  <c r="V103" i="7"/>
  <c r="W103" i="7"/>
  <c r="X103" i="7"/>
  <c r="Y103" i="7"/>
  <c r="Z103" i="7"/>
  <c r="AA103" i="7"/>
  <c r="AB103" i="7"/>
  <c r="AC103" i="7"/>
  <c r="C104" i="7"/>
  <c r="D104" i="7"/>
  <c r="E104" i="7"/>
  <c r="F104" i="7"/>
  <c r="G104" i="7"/>
  <c r="H104" i="7"/>
  <c r="I104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V104" i="7"/>
  <c r="W104" i="7"/>
  <c r="X104" i="7"/>
  <c r="Y104" i="7"/>
  <c r="Z104" i="7"/>
  <c r="AA104" i="7"/>
  <c r="AB104" i="7"/>
  <c r="AC104" i="7"/>
  <c r="C105" i="7"/>
  <c r="D105" i="7"/>
  <c r="E105" i="7"/>
  <c r="F105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V105" i="7"/>
  <c r="W105" i="7"/>
  <c r="X105" i="7"/>
  <c r="Y105" i="7"/>
  <c r="Z105" i="7"/>
  <c r="AA105" i="7"/>
  <c r="AB105" i="7"/>
  <c r="AC105" i="7"/>
  <c r="C106" i="7"/>
  <c r="D106" i="7"/>
  <c r="E106" i="7"/>
  <c r="F106" i="7"/>
  <c r="G106" i="7"/>
  <c r="H106" i="7"/>
  <c r="I106" i="7"/>
  <c r="J106" i="7"/>
  <c r="K106" i="7"/>
  <c r="L106" i="7"/>
  <c r="M106" i="7"/>
  <c r="N106" i="7"/>
  <c r="O106" i="7"/>
  <c r="P106" i="7"/>
  <c r="Q106" i="7"/>
  <c r="R106" i="7"/>
  <c r="S106" i="7"/>
  <c r="T106" i="7"/>
  <c r="U106" i="7"/>
  <c r="V106" i="7"/>
  <c r="W106" i="7"/>
  <c r="X106" i="7"/>
  <c r="Y106" i="7"/>
  <c r="Z106" i="7"/>
  <c r="AA106" i="7"/>
  <c r="AB106" i="7"/>
  <c r="AC106" i="7"/>
  <c r="C107" i="7"/>
  <c r="D107" i="7"/>
  <c r="E107" i="7"/>
  <c r="F107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V107" i="7"/>
  <c r="W107" i="7"/>
  <c r="X107" i="7"/>
  <c r="Y107" i="7"/>
  <c r="Z107" i="7"/>
  <c r="AA107" i="7"/>
  <c r="AB107" i="7"/>
  <c r="AC107" i="7"/>
  <c r="C108" i="7"/>
  <c r="D108" i="7"/>
  <c r="E108" i="7"/>
  <c r="F108" i="7"/>
  <c r="G108" i="7"/>
  <c r="H108" i="7"/>
  <c r="I108" i="7"/>
  <c r="J108" i="7"/>
  <c r="K108" i="7"/>
  <c r="L108" i="7"/>
  <c r="M108" i="7"/>
  <c r="N108" i="7"/>
  <c r="O108" i="7"/>
  <c r="P108" i="7"/>
  <c r="Q108" i="7"/>
  <c r="R108" i="7"/>
  <c r="S108" i="7"/>
  <c r="T108" i="7"/>
  <c r="U108" i="7"/>
  <c r="V108" i="7"/>
  <c r="W108" i="7"/>
  <c r="X108" i="7"/>
  <c r="Y108" i="7"/>
  <c r="Z108" i="7"/>
  <c r="AA108" i="7"/>
  <c r="AB108" i="7"/>
  <c r="AC108" i="7"/>
  <c r="C109" i="7"/>
  <c r="D109" i="7"/>
  <c r="E109" i="7"/>
  <c r="F109" i="7"/>
  <c r="G109" i="7"/>
  <c r="H109" i="7"/>
  <c r="I109" i="7"/>
  <c r="J109" i="7"/>
  <c r="K109" i="7"/>
  <c r="L109" i="7"/>
  <c r="M109" i="7"/>
  <c r="N109" i="7"/>
  <c r="O109" i="7"/>
  <c r="P109" i="7"/>
  <c r="Q109" i="7"/>
  <c r="R109" i="7"/>
  <c r="S109" i="7"/>
  <c r="T109" i="7"/>
  <c r="U109" i="7"/>
  <c r="V109" i="7"/>
  <c r="W109" i="7"/>
  <c r="X109" i="7"/>
  <c r="Y109" i="7"/>
  <c r="Z109" i="7"/>
  <c r="AA109" i="7"/>
  <c r="AB109" i="7"/>
  <c r="AC109" i="7"/>
  <c r="C110" i="7"/>
  <c r="D110" i="7"/>
  <c r="E110" i="7"/>
  <c r="F110" i="7"/>
  <c r="G110" i="7"/>
  <c r="H110" i="7"/>
  <c r="I110" i="7"/>
  <c r="J110" i="7"/>
  <c r="K110" i="7"/>
  <c r="L110" i="7"/>
  <c r="M110" i="7"/>
  <c r="N110" i="7"/>
  <c r="O110" i="7"/>
  <c r="P110" i="7"/>
  <c r="Q110" i="7"/>
  <c r="R110" i="7"/>
  <c r="S110" i="7"/>
  <c r="T110" i="7"/>
  <c r="U110" i="7"/>
  <c r="V110" i="7"/>
  <c r="W110" i="7"/>
  <c r="X110" i="7"/>
  <c r="Y110" i="7"/>
  <c r="Z110" i="7"/>
  <c r="AA110" i="7"/>
  <c r="AB110" i="7"/>
  <c r="AC110" i="7"/>
  <c r="C111" i="7"/>
  <c r="D111" i="7"/>
  <c r="E111" i="7"/>
  <c r="F111" i="7"/>
  <c r="G111" i="7"/>
  <c r="H111" i="7"/>
  <c r="I111" i="7"/>
  <c r="J111" i="7"/>
  <c r="K111" i="7"/>
  <c r="L111" i="7"/>
  <c r="M111" i="7"/>
  <c r="N111" i="7"/>
  <c r="O111" i="7"/>
  <c r="P111" i="7"/>
  <c r="Q111" i="7"/>
  <c r="R111" i="7"/>
  <c r="S111" i="7"/>
  <c r="T111" i="7"/>
  <c r="U111" i="7"/>
  <c r="V111" i="7"/>
  <c r="W111" i="7"/>
  <c r="X111" i="7"/>
  <c r="Y111" i="7"/>
  <c r="Z111" i="7"/>
  <c r="AA111" i="7"/>
  <c r="AB111" i="7"/>
  <c r="AC111" i="7"/>
  <c r="C112" i="7"/>
  <c r="D112" i="7"/>
  <c r="E112" i="7"/>
  <c r="F112" i="7"/>
  <c r="G112" i="7"/>
  <c r="H112" i="7"/>
  <c r="I112" i="7"/>
  <c r="J112" i="7"/>
  <c r="K112" i="7"/>
  <c r="L112" i="7"/>
  <c r="M112" i="7"/>
  <c r="N112" i="7"/>
  <c r="O112" i="7"/>
  <c r="P112" i="7"/>
  <c r="Q112" i="7"/>
  <c r="R112" i="7"/>
  <c r="S112" i="7"/>
  <c r="T112" i="7"/>
  <c r="U112" i="7"/>
  <c r="V112" i="7"/>
  <c r="W112" i="7"/>
  <c r="X112" i="7"/>
  <c r="Y112" i="7"/>
  <c r="Z112" i="7"/>
  <c r="AA112" i="7"/>
  <c r="AB112" i="7"/>
  <c r="AC112" i="7"/>
  <c r="C113" i="7"/>
  <c r="D113" i="7"/>
  <c r="E113" i="7"/>
  <c r="F113" i="7"/>
  <c r="G113" i="7"/>
  <c r="H113" i="7"/>
  <c r="I113" i="7"/>
  <c r="J113" i="7"/>
  <c r="K113" i="7"/>
  <c r="L113" i="7"/>
  <c r="M113" i="7"/>
  <c r="N113" i="7"/>
  <c r="O113" i="7"/>
  <c r="P113" i="7"/>
  <c r="Q113" i="7"/>
  <c r="R113" i="7"/>
  <c r="S113" i="7"/>
  <c r="T113" i="7"/>
  <c r="U113" i="7"/>
  <c r="V113" i="7"/>
  <c r="W113" i="7"/>
  <c r="X113" i="7"/>
  <c r="Y113" i="7"/>
  <c r="Z113" i="7"/>
  <c r="AA113" i="7"/>
  <c r="AB113" i="7"/>
  <c r="AC113" i="7"/>
  <c r="C114" i="7"/>
  <c r="D114" i="7"/>
  <c r="E114" i="7"/>
  <c r="F114" i="7"/>
  <c r="G114" i="7"/>
  <c r="H114" i="7"/>
  <c r="I114" i="7"/>
  <c r="J114" i="7"/>
  <c r="K114" i="7"/>
  <c r="L114" i="7"/>
  <c r="M114" i="7"/>
  <c r="N114" i="7"/>
  <c r="O114" i="7"/>
  <c r="P114" i="7"/>
  <c r="Q114" i="7"/>
  <c r="R114" i="7"/>
  <c r="S114" i="7"/>
  <c r="T114" i="7"/>
  <c r="U114" i="7"/>
  <c r="V114" i="7"/>
  <c r="W114" i="7"/>
  <c r="X114" i="7"/>
  <c r="Y114" i="7"/>
  <c r="Z114" i="7"/>
  <c r="AA114" i="7"/>
  <c r="AB114" i="7"/>
  <c r="AC114" i="7"/>
  <c r="C115" i="7"/>
  <c r="D115" i="7"/>
  <c r="E115" i="7"/>
  <c r="F115" i="7"/>
  <c r="G115" i="7"/>
  <c r="H115" i="7"/>
  <c r="I115" i="7"/>
  <c r="J115" i="7"/>
  <c r="K115" i="7"/>
  <c r="L115" i="7"/>
  <c r="M115" i="7"/>
  <c r="N115" i="7"/>
  <c r="O115" i="7"/>
  <c r="P115" i="7"/>
  <c r="Q115" i="7"/>
  <c r="R115" i="7"/>
  <c r="S115" i="7"/>
  <c r="T115" i="7"/>
  <c r="U115" i="7"/>
  <c r="V115" i="7"/>
  <c r="W115" i="7"/>
  <c r="X115" i="7"/>
  <c r="Y115" i="7"/>
  <c r="Z115" i="7"/>
  <c r="AA115" i="7"/>
  <c r="AB115" i="7"/>
  <c r="AC115" i="7"/>
  <c r="C116" i="7"/>
  <c r="D116" i="7"/>
  <c r="E116" i="7"/>
  <c r="F116" i="7"/>
  <c r="G116" i="7"/>
  <c r="H116" i="7"/>
  <c r="I116" i="7"/>
  <c r="J116" i="7"/>
  <c r="K116" i="7"/>
  <c r="L116" i="7"/>
  <c r="M116" i="7"/>
  <c r="N116" i="7"/>
  <c r="O116" i="7"/>
  <c r="P116" i="7"/>
  <c r="Q116" i="7"/>
  <c r="R116" i="7"/>
  <c r="S116" i="7"/>
  <c r="T116" i="7"/>
  <c r="U116" i="7"/>
  <c r="V116" i="7"/>
  <c r="W116" i="7"/>
  <c r="X116" i="7"/>
  <c r="Y116" i="7"/>
  <c r="Z116" i="7"/>
  <c r="AA116" i="7"/>
  <c r="AB116" i="7"/>
  <c r="AC116" i="7"/>
  <c r="C117" i="7"/>
  <c r="D117" i="7"/>
  <c r="E117" i="7"/>
  <c r="F117" i="7"/>
  <c r="G117" i="7"/>
  <c r="H117" i="7"/>
  <c r="I117" i="7"/>
  <c r="J117" i="7"/>
  <c r="K117" i="7"/>
  <c r="L117" i="7"/>
  <c r="M117" i="7"/>
  <c r="N117" i="7"/>
  <c r="O117" i="7"/>
  <c r="P117" i="7"/>
  <c r="Q117" i="7"/>
  <c r="R117" i="7"/>
  <c r="S117" i="7"/>
  <c r="T117" i="7"/>
  <c r="U117" i="7"/>
  <c r="V117" i="7"/>
  <c r="W117" i="7"/>
  <c r="X117" i="7"/>
  <c r="Y117" i="7"/>
  <c r="Z117" i="7"/>
  <c r="AA117" i="7"/>
  <c r="AB117" i="7"/>
  <c r="AC117" i="7"/>
  <c r="C118" i="7"/>
  <c r="D118" i="7"/>
  <c r="E118" i="7"/>
  <c r="F118" i="7"/>
  <c r="G118" i="7"/>
  <c r="H118" i="7"/>
  <c r="I118" i="7"/>
  <c r="J118" i="7"/>
  <c r="K118" i="7"/>
  <c r="L118" i="7"/>
  <c r="M118" i="7"/>
  <c r="N118" i="7"/>
  <c r="O118" i="7"/>
  <c r="P118" i="7"/>
  <c r="Q118" i="7"/>
  <c r="R118" i="7"/>
  <c r="S118" i="7"/>
  <c r="T118" i="7"/>
  <c r="U118" i="7"/>
  <c r="V118" i="7"/>
  <c r="W118" i="7"/>
  <c r="X118" i="7"/>
  <c r="Y118" i="7"/>
  <c r="Z118" i="7"/>
  <c r="AA118" i="7"/>
  <c r="AB118" i="7"/>
  <c r="AC118" i="7"/>
  <c r="C119" i="7"/>
  <c r="D119" i="7"/>
  <c r="E119" i="7"/>
  <c r="F119" i="7"/>
  <c r="G119" i="7"/>
  <c r="H119" i="7"/>
  <c r="I119" i="7"/>
  <c r="J119" i="7"/>
  <c r="K119" i="7"/>
  <c r="L119" i="7"/>
  <c r="M119" i="7"/>
  <c r="N119" i="7"/>
  <c r="O119" i="7"/>
  <c r="P119" i="7"/>
  <c r="Q119" i="7"/>
  <c r="R119" i="7"/>
  <c r="S119" i="7"/>
  <c r="T119" i="7"/>
  <c r="U119" i="7"/>
  <c r="V119" i="7"/>
  <c r="W119" i="7"/>
  <c r="X119" i="7"/>
  <c r="Y119" i="7"/>
  <c r="Z119" i="7"/>
  <c r="AA119" i="7"/>
  <c r="AB119" i="7"/>
  <c r="AC119" i="7"/>
  <c r="C120" i="7"/>
  <c r="D120" i="7"/>
  <c r="E120" i="7"/>
  <c r="F120" i="7"/>
  <c r="G120" i="7"/>
  <c r="H120" i="7"/>
  <c r="I120" i="7"/>
  <c r="J120" i="7"/>
  <c r="K120" i="7"/>
  <c r="L120" i="7"/>
  <c r="M120" i="7"/>
  <c r="N120" i="7"/>
  <c r="O120" i="7"/>
  <c r="P120" i="7"/>
  <c r="Q120" i="7"/>
  <c r="R120" i="7"/>
  <c r="S120" i="7"/>
  <c r="T120" i="7"/>
  <c r="U120" i="7"/>
  <c r="V120" i="7"/>
  <c r="W120" i="7"/>
  <c r="X120" i="7"/>
  <c r="Y120" i="7"/>
  <c r="Z120" i="7"/>
  <c r="AA120" i="7"/>
  <c r="AB120" i="7"/>
  <c r="AC120" i="7"/>
  <c r="C121" i="7"/>
  <c r="D121" i="7"/>
  <c r="E121" i="7"/>
  <c r="F121" i="7"/>
  <c r="G121" i="7"/>
  <c r="H121" i="7"/>
  <c r="I121" i="7"/>
  <c r="J121" i="7"/>
  <c r="K121" i="7"/>
  <c r="L121" i="7"/>
  <c r="M121" i="7"/>
  <c r="N121" i="7"/>
  <c r="O121" i="7"/>
  <c r="P121" i="7"/>
  <c r="Q121" i="7"/>
  <c r="R121" i="7"/>
  <c r="S121" i="7"/>
  <c r="T121" i="7"/>
  <c r="U121" i="7"/>
  <c r="V121" i="7"/>
  <c r="W121" i="7"/>
  <c r="X121" i="7"/>
  <c r="Y121" i="7"/>
  <c r="Z121" i="7"/>
  <c r="AA121" i="7"/>
  <c r="AB121" i="7"/>
  <c r="AC121" i="7"/>
  <c r="C122" i="7"/>
  <c r="D122" i="7"/>
  <c r="E122" i="7"/>
  <c r="F122" i="7"/>
  <c r="G122" i="7"/>
  <c r="H122" i="7"/>
  <c r="I122" i="7"/>
  <c r="J122" i="7"/>
  <c r="K122" i="7"/>
  <c r="L122" i="7"/>
  <c r="M122" i="7"/>
  <c r="N122" i="7"/>
  <c r="O122" i="7"/>
  <c r="P122" i="7"/>
  <c r="Q122" i="7"/>
  <c r="R122" i="7"/>
  <c r="S122" i="7"/>
  <c r="T122" i="7"/>
  <c r="U122" i="7"/>
  <c r="V122" i="7"/>
  <c r="W122" i="7"/>
  <c r="X122" i="7"/>
  <c r="Y122" i="7"/>
  <c r="Z122" i="7"/>
  <c r="AA122" i="7"/>
  <c r="AB122" i="7"/>
  <c r="AC122" i="7"/>
  <c r="C123" i="7"/>
  <c r="D123" i="7"/>
  <c r="E123" i="7"/>
  <c r="F123" i="7"/>
  <c r="G123" i="7"/>
  <c r="H123" i="7"/>
  <c r="I123" i="7"/>
  <c r="J123" i="7"/>
  <c r="K123" i="7"/>
  <c r="L123" i="7"/>
  <c r="M123" i="7"/>
  <c r="N123" i="7"/>
  <c r="O123" i="7"/>
  <c r="P123" i="7"/>
  <c r="Q123" i="7"/>
  <c r="R123" i="7"/>
  <c r="S123" i="7"/>
  <c r="T123" i="7"/>
  <c r="U123" i="7"/>
  <c r="V123" i="7"/>
  <c r="W123" i="7"/>
  <c r="X123" i="7"/>
  <c r="Y123" i="7"/>
  <c r="Z123" i="7"/>
  <c r="AA123" i="7"/>
  <c r="AB123" i="7"/>
  <c r="AC123" i="7"/>
  <c r="C124" i="7"/>
  <c r="D124" i="7"/>
  <c r="E124" i="7"/>
  <c r="F124" i="7"/>
  <c r="G124" i="7"/>
  <c r="H124" i="7"/>
  <c r="I124" i="7"/>
  <c r="J124" i="7"/>
  <c r="K124" i="7"/>
  <c r="L124" i="7"/>
  <c r="M124" i="7"/>
  <c r="N124" i="7"/>
  <c r="O124" i="7"/>
  <c r="P124" i="7"/>
  <c r="Q124" i="7"/>
  <c r="R124" i="7"/>
  <c r="S124" i="7"/>
  <c r="T124" i="7"/>
  <c r="U124" i="7"/>
  <c r="V124" i="7"/>
  <c r="W124" i="7"/>
  <c r="X124" i="7"/>
  <c r="Y124" i="7"/>
  <c r="Z124" i="7"/>
  <c r="AA124" i="7"/>
  <c r="AB124" i="7"/>
  <c r="AC124" i="7"/>
  <c r="C125" i="7"/>
  <c r="D125" i="7"/>
  <c r="E125" i="7"/>
  <c r="F125" i="7"/>
  <c r="G125" i="7"/>
  <c r="H125" i="7"/>
  <c r="I125" i="7"/>
  <c r="J125" i="7"/>
  <c r="K125" i="7"/>
  <c r="L125" i="7"/>
  <c r="M125" i="7"/>
  <c r="N125" i="7"/>
  <c r="O125" i="7"/>
  <c r="P125" i="7"/>
  <c r="Q125" i="7"/>
  <c r="R125" i="7"/>
  <c r="S125" i="7"/>
  <c r="T125" i="7"/>
  <c r="U125" i="7"/>
  <c r="V125" i="7"/>
  <c r="W125" i="7"/>
  <c r="X125" i="7"/>
  <c r="Y125" i="7"/>
  <c r="Z125" i="7"/>
  <c r="AA125" i="7"/>
  <c r="AB125" i="7"/>
  <c r="AC125" i="7"/>
  <c r="C126" i="7"/>
  <c r="D126" i="7"/>
  <c r="E126" i="7"/>
  <c r="F126" i="7"/>
  <c r="G126" i="7"/>
  <c r="H126" i="7"/>
  <c r="I126" i="7"/>
  <c r="J126" i="7"/>
  <c r="K126" i="7"/>
  <c r="L126" i="7"/>
  <c r="M126" i="7"/>
  <c r="N126" i="7"/>
  <c r="O126" i="7"/>
  <c r="P126" i="7"/>
  <c r="Q126" i="7"/>
  <c r="R126" i="7"/>
  <c r="S126" i="7"/>
  <c r="T126" i="7"/>
  <c r="U126" i="7"/>
  <c r="V126" i="7"/>
  <c r="W126" i="7"/>
  <c r="X126" i="7"/>
  <c r="Y126" i="7"/>
  <c r="Z126" i="7"/>
  <c r="AA126" i="7"/>
  <c r="AB126" i="7"/>
  <c r="AC126" i="7"/>
  <c r="C127" i="7"/>
  <c r="D127" i="7"/>
  <c r="E127" i="7"/>
  <c r="F127" i="7"/>
  <c r="G127" i="7"/>
  <c r="H127" i="7"/>
  <c r="I127" i="7"/>
  <c r="J127" i="7"/>
  <c r="K127" i="7"/>
  <c r="L127" i="7"/>
  <c r="M127" i="7"/>
  <c r="N127" i="7"/>
  <c r="O127" i="7"/>
  <c r="P127" i="7"/>
  <c r="Q127" i="7"/>
  <c r="R127" i="7"/>
  <c r="S127" i="7"/>
  <c r="T127" i="7"/>
  <c r="U127" i="7"/>
  <c r="V127" i="7"/>
  <c r="W127" i="7"/>
  <c r="X127" i="7"/>
  <c r="Y127" i="7"/>
  <c r="Z127" i="7"/>
  <c r="AA127" i="7"/>
  <c r="AB127" i="7"/>
  <c r="AC127" i="7"/>
  <c r="C128" i="7"/>
  <c r="D128" i="7"/>
  <c r="E128" i="7"/>
  <c r="F128" i="7"/>
  <c r="G128" i="7"/>
  <c r="H128" i="7"/>
  <c r="I128" i="7"/>
  <c r="J128" i="7"/>
  <c r="K128" i="7"/>
  <c r="L128" i="7"/>
  <c r="M128" i="7"/>
  <c r="N128" i="7"/>
  <c r="O128" i="7"/>
  <c r="P128" i="7"/>
  <c r="Q128" i="7"/>
  <c r="R128" i="7"/>
  <c r="S128" i="7"/>
  <c r="T128" i="7"/>
  <c r="U128" i="7"/>
  <c r="V128" i="7"/>
  <c r="W128" i="7"/>
  <c r="X128" i="7"/>
  <c r="Y128" i="7"/>
  <c r="Z128" i="7"/>
  <c r="AA128" i="7"/>
  <c r="AB128" i="7"/>
  <c r="AC128" i="7"/>
  <c r="C129" i="7"/>
  <c r="D129" i="7"/>
  <c r="E129" i="7"/>
  <c r="F129" i="7"/>
  <c r="G129" i="7"/>
  <c r="H129" i="7"/>
  <c r="I129" i="7"/>
  <c r="J129" i="7"/>
  <c r="K129" i="7"/>
  <c r="L129" i="7"/>
  <c r="M129" i="7"/>
  <c r="N129" i="7"/>
  <c r="O129" i="7"/>
  <c r="P129" i="7"/>
  <c r="Q129" i="7"/>
  <c r="R129" i="7"/>
  <c r="S129" i="7"/>
  <c r="T129" i="7"/>
  <c r="U129" i="7"/>
  <c r="V129" i="7"/>
  <c r="W129" i="7"/>
  <c r="X129" i="7"/>
  <c r="Y129" i="7"/>
  <c r="Z129" i="7"/>
  <c r="AA129" i="7"/>
  <c r="AB129" i="7"/>
  <c r="AC129" i="7"/>
  <c r="C130" i="7"/>
  <c r="D130" i="7"/>
  <c r="E130" i="7"/>
  <c r="F130" i="7"/>
  <c r="G130" i="7"/>
  <c r="H130" i="7"/>
  <c r="I130" i="7"/>
  <c r="J130" i="7"/>
  <c r="K130" i="7"/>
  <c r="L130" i="7"/>
  <c r="M130" i="7"/>
  <c r="N130" i="7"/>
  <c r="O130" i="7"/>
  <c r="P130" i="7"/>
  <c r="Q130" i="7"/>
  <c r="R130" i="7"/>
  <c r="S130" i="7"/>
  <c r="T130" i="7"/>
  <c r="U130" i="7"/>
  <c r="V130" i="7"/>
  <c r="W130" i="7"/>
  <c r="X130" i="7"/>
  <c r="Y130" i="7"/>
  <c r="Z130" i="7"/>
  <c r="AA130" i="7"/>
  <c r="AB130" i="7"/>
  <c r="AC130" i="7"/>
  <c r="C131" i="7"/>
  <c r="D131" i="7"/>
  <c r="E131" i="7"/>
  <c r="F131" i="7"/>
  <c r="G131" i="7"/>
  <c r="H131" i="7"/>
  <c r="I131" i="7"/>
  <c r="J131" i="7"/>
  <c r="K131" i="7"/>
  <c r="L131" i="7"/>
  <c r="M131" i="7"/>
  <c r="N131" i="7"/>
  <c r="O131" i="7"/>
  <c r="P131" i="7"/>
  <c r="Q131" i="7"/>
  <c r="R131" i="7"/>
  <c r="S131" i="7"/>
  <c r="T131" i="7"/>
  <c r="U131" i="7"/>
  <c r="V131" i="7"/>
  <c r="W131" i="7"/>
  <c r="X131" i="7"/>
  <c r="Y131" i="7"/>
  <c r="Z131" i="7"/>
  <c r="AA131" i="7"/>
  <c r="AB131" i="7"/>
  <c r="AC131" i="7"/>
  <c r="C132" i="7"/>
  <c r="D132" i="7"/>
  <c r="E132" i="7"/>
  <c r="F132" i="7"/>
  <c r="G132" i="7"/>
  <c r="H132" i="7"/>
  <c r="I132" i="7"/>
  <c r="J132" i="7"/>
  <c r="K132" i="7"/>
  <c r="L132" i="7"/>
  <c r="M132" i="7"/>
  <c r="N132" i="7"/>
  <c r="O132" i="7"/>
  <c r="P132" i="7"/>
  <c r="Q132" i="7"/>
  <c r="R132" i="7"/>
  <c r="S132" i="7"/>
  <c r="T132" i="7"/>
  <c r="U132" i="7"/>
  <c r="V132" i="7"/>
  <c r="W132" i="7"/>
  <c r="X132" i="7"/>
  <c r="Y132" i="7"/>
  <c r="Z132" i="7"/>
  <c r="AA132" i="7"/>
  <c r="AB132" i="7"/>
  <c r="AC132" i="7"/>
  <c r="C133" i="7"/>
  <c r="D133" i="7"/>
  <c r="E133" i="7"/>
  <c r="F133" i="7"/>
  <c r="G133" i="7"/>
  <c r="H133" i="7"/>
  <c r="I133" i="7"/>
  <c r="J133" i="7"/>
  <c r="K133" i="7"/>
  <c r="L133" i="7"/>
  <c r="M133" i="7"/>
  <c r="N133" i="7"/>
  <c r="O133" i="7"/>
  <c r="P133" i="7"/>
  <c r="Q133" i="7"/>
  <c r="R133" i="7"/>
  <c r="S133" i="7"/>
  <c r="T133" i="7"/>
  <c r="U133" i="7"/>
  <c r="V133" i="7"/>
  <c r="W133" i="7"/>
  <c r="X133" i="7"/>
  <c r="Y133" i="7"/>
  <c r="Z133" i="7"/>
  <c r="AA133" i="7"/>
  <c r="AB133" i="7"/>
  <c r="AC133" i="7"/>
  <c r="C134" i="7"/>
  <c r="D134" i="7"/>
  <c r="E134" i="7"/>
  <c r="F134" i="7"/>
  <c r="G134" i="7"/>
  <c r="H134" i="7"/>
  <c r="I134" i="7"/>
  <c r="J134" i="7"/>
  <c r="K134" i="7"/>
  <c r="L134" i="7"/>
  <c r="M134" i="7"/>
  <c r="N134" i="7"/>
  <c r="O134" i="7"/>
  <c r="P134" i="7"/>
  <c r="Q134" i="7"/>
  <c r="R134" i="7"/>
  <c r="S134" i="7"/>
  <c r="T134" i="7"/>
  <c r="U134" i="7"/>
  <c r="V134" i="7"/>
  <c r="W134" i="7"/>
  <c r="X134" i="7"/>
  <c r="Y134" i="7"/>
  <c r="Z134" i="7"/>
  <c r="AA134" i="7"/>
  <c r="AB134" i="7"/>
  <c r="AC134" i="7"/>
  <c r="C135" i="7"/>
  <c r="D135" i="7"/>
  <c r="E135" i="7"/>
  <c r="F135" i="7"/>
  <c r="G135" i="7"/>
  <c r="H135" i="7"/>
  <c r="I135" i="7"/>
  <c r="J135" i="7"/>
  <c r="K135" i="7"/>
  <c r="L135" i="7"/>
  <c r="M135" i="7"/>
  <c r="N135" i="7"/>
  <c r="O135" i="7"/>
  <c r="P135" i="7"/>
  <c r="Q135" i="7"/>
  <c r="R135" i="7"/>
  <c r="S135" i="7"/>
  <c r="T135" i="7"/>
  <c r="U135" i="7"/>
  <c r="V135" i="7"/>
  <c r="W135" i="7"/>
  <c r="X135" i="7"/>
  <c r="Y135" i="7"/>
  <c r="Z135" i="7"/>
  <c r="AA135" i="7"/>
  <c r="AB135" i="7"/>
  <c r="AC135" i="7"/>
  <c r="C136" i="7"/>
  <c r="D136" i="7"/>
  <c r="E136" i="7"/>
  <c r="F136" i="7"/>
  <c r="G136" i="7"/>
  <c r="H136" i="7"/>
  <c r="I136" i="7"/>
  <c r="J136" i="7"/>
  <c r="K136" i="7"/>
  <c r="L136" i="7"/>
  <c r="M136" i="7"/>
  <c r="N136" i="7"/>
  <c r="O136" i="7"/>
  <c r="P136" i="7"/>
  <c r="Q136" i="7"/>
  <c r="R136" i="7"/>
  <c r="S136" i="7"/>
  <c r="T136" i="7"/>
  <c r="U136" i="7"/>
  <c r="V136" i="7"/>
  <c r="W136" i="7"/>
  <c r="X136" i="7"/>
  <c r="Y136" i="7"/>
  <c r="Z136" i="7"/>
  <c r="AA136" i="7"/>
  <c r="AB136" i="7"/>
  <c r="AC136" i="7"/>
  <c r="C137" i="7"/>
  <c r="D137" i="7"/>
  <c r="E137" i="7"/>
  <c r="F137" i="7"/>
  <c r="G137" i="7"/>
  <c r="H137" i="7"/>
  <c r="I137" i="7"/>
  <c r="J137" i="7"/>
  <c r="K137" i="7"/>
  <c r="L137" i="7"/>
  <c r="M137" i="7"/>
  <c r="N137" i="7"/>
  <c r="O137" i="7"/>
  <c r="P137" i="7"/>
  <c r="Q137" i="7"/>
  <c r="R137" i="7"/>
  <c r="S137" i="7"/>
  <c r="T137" i="7"/>
  <c r="U137" i="7"/>
  <c r="V137" i="7"/>
  <c r="W137" i="7"/>
  <c r="X137" i="7"/>
  <c r="Y137" i="7"/>
  <c r="Z137" i="7"/>
  <c r="AA137" i="7"/>
  <c r="AB137" i="7"/>
  <c r="AC137" i="7"/>
  <c r="C138" i="7"/>
  <c r="D138" i="7"/>
  <c r="E138" i="7"/>
  <c r="F138" i="7"/>
  <c r="G138" i="7"/>
  <c r="H138" i="7"/>
  <c r="I138" i="7"/>
  <c r="J138" i="7"/>
  <c r="K138" i="7"/>
  <c r="L138" i="7"/>
  <c r="M138" i="7"/>
  <c r="N138" i="7"/>
  <c r="O138" i="7"/>
  <c r="P138" i="7"/>
  <c r="Q138" i="7"/>
  <c r="R138" i="7"/>
  <c r="S138" i="7"/>
  <c r="T138" i="7"/>
  <c r="U138" i="7"/>
  <c r="V138" i="7"/>
  <c r="W138" i="7"/>
  <c r="X138" i="7"/>
  <c r="Y138" i="7"/>
  <c r="Z138" i="7"/>
  <c r="AA138" i="7"/>
  <c r="AB138" i="7"/>
  <c r="AC138" i="7"/>
  <c r="C139" i="7"/>
  <c r="D139" i="7"/>
  <c r="E139" i="7"/>
  <c r="F139" i="7"/>
  <c r="G139" i="7"/>
  <c r="H139" i="7"/>
  <c r="I139" i="7"/>
  <c r="J139" i="7"/>
  <c r="K139" i="7"/>
  <c r="L139" i="7"/>
  <c r="M139" i="7"/>
  <c r="N139" i="7"/>
  <c r="O139" i="7"/>
  <c r="P139" i="7"/>
  <c r="Q139" i="7"/>
  <c r="R139" i="7"/>
  <c r="S139" i="7"/>
  <c r="T139" i="7"/>
  <c r="U139" i="7"/>
  <c r="V139" i="7"/>
  <c r="W139" i="7"/>
  <c r="X139" i="7"/>
  <c r="Y139" i="7"/>
  <c r="Z139" i="7"/>
  <c r="AA139" i="7"/>
  <c r="AB139" i="7"/>
  <c r="AC139" i="7"/>
  <c r="C140" i="7"/>
  <c r="D140" i="7"/>
  <c r="E140" i="7"/>
  <c r="F140" i="7"/>
  <c r="G140" i="7"/>
  <c r="H140" i="7"/>
  <c r="I140" i="7"/>
  <c r="J140" i="7"/>
  <c r="K140" i="7"/>
  <c r="L140" i="7"/>
  <c r="M140" i="7"/>
  <c r="N140" i="7"/>
  <c r="O140" i="7"/>
  <c r="P140" i="7"/>
  <c r="Q140" i="7"/>
  <c r="R140" i="7"/>
  <c r="S140" i="7"/>
  <c r="T140" i="7"/>
  <c r="U140" i="7"/>
  <c r="V140" i="7"/>
  <c r="W140" i="7"/>
  <c r="X140" i="7"/>
  <c r="Y140" i="7"/>
  <c r="Z140" i="7"/>
  <c r="AA140" i="7"/>
  <c r="AB140" i="7"/>
  <c r="AC140" i="7"/>
  <c r="C141" i="7"/>
  <c r="D141" i="7"/>
  <c r="E141" i="7"/>
  <c r="F141" i="7"/>
  <c r="G141" i="7"/>
  <c r="H141" i="7"/>
  <c r="I141" i="7"/>
  <c r="J141" i="7"/>
  <c r="K141" i="7"/>
  <c r="L141" i="7"/>
  <c r="M141" i="7"/>
  <c r="N141" i="7"/>
  <c r="O141" i="7"/>
  <c r="P141" i="7"/>
  <c r="Q141" i="7"/>
  <c r="R141" i="7"/>
  <c r="S141" i="7"/>
  <c r="T141" i="7"/>
  <c r="U141" i="7"/>
  <c r="V141" i="7"/>
  <c r="W141" i="7"/>
  <c r="X141" i="7"/>
  <c r="Y141" i="7"/>
  <c r="Z141" i="7"/>
  <c r="AA141" i="7"/>
  <c r="AB141" i="7"/>
  <c r="AC141" i="7"/>
  <c r="C142" i="7"/>
  <c r="D142" i="7"/>
  <c r="E142" i="7"/>
  <c r="F142" i="7"/>
  <c r="G142" i="7"/>
  <c r="H142" i="7"/>
  <c r="I142" i="7"/>
  <c r="J142" i="7"/>
  <c r="K142" i="7"/>
  <c r="L142" i="7"/>
  <c r="M142" i="7"/>
  <c r="N142" i="7"/>
  <c r="O142" i="7"/>
  <c r="P142" i="7"/>
  <c r="Q142" i="7"/>
  <c r="R142" i="7"/>
  <c r="S142" i="7"/>
  <c r="T142" i="7"/>
  <c r="U142" i="7"/>
  <c r="V142" i="7"/>
  <c r="W142" i="7"/>
  <c r="X142" i="7"/>
  <c r="Y142" i="7"/>
  <c r="Z142" i="7"/>
  <c r="AA142" i="7"/>
  <c r="AB142" i="7"/>
  <c r="AC142" i="7"/>
  <c r="C143" i="7"/>
  <c r="D143" i="7"/>
  <c r="E143" i="7"/>
  <c r="F143" i="7"/>
  <c r="G143" i="7"/>
  <c r="H143" i="7"/>
  <c r="I143" i="7"/>
  <c r="J143" i="7"/>
  <c r="K143" i="7"/>
  <c r="L143" i="7"/>
  <c r="M143" i="7"/>
  <c r="N143" i="7"/>
  <c r="O143" i="7"/>
  <c r="P143" i="7"/>
  <c r="Q143" i="7"/>
  <c r="R143" i="7"/>
  <c r="S143" i="7"/>
  <c r="T143" i="7"/>
  <c r="U143" i="7"/>
  <c r="V143" i="7"/>
  <c r="W143" i="7"/>
  <c r="X143" i="7"/>
  <c r="Y143" i="7"/>
  <c r="Z143" i="7"/>
  <c r="AA143" i="7"/>
  <c r="AB143" i="7"/>
  <c r="AC143" i="7"/>
  <c r="C144" i="7"/>
  <c r="D144" i="7"/>
  <c r="E144" i="7"/>
  <c r="F144" i="7"/>
  <c r="G144" i="7"/>
  <c r="H144" i="7"/>
  <c r="I144" i="7"/>
  <c r="J144" i="7"/>
  <c r="K144" i="7"/>
  <c r="L144" i="7"/>
  <c r="M144" i="7"/>
  <c r="N144" i="7"/>
  <c r="O144" i="7"/>
  <c r="P144" i="7"/>
  <c r="Q144" i="7"/>
  <c r="R144" i="7"/>
  <c r="S144" i="7"/>
  <c r="T144" i="7"/>
  <c r="U144" i="7"/>
  <c r="V144" i="7"/>
  <c r="W144" i="7"/>
  <c r="X144" i="7"/>
  <c r="Y144" i="7"/>
  <c r="Z144" i="7"/>
  <c r="AA144" i="7"/>
  <c r="AB144" i="7"/>
  <c r="AC144" i="7"/>
  <c r="C145" i="7"/>
  <c r="D145" i="7"/>
  <c r="E145" i="7"/>
  <c r="F145" i="7"/>
  <c r="G145" i="7"/>
  <c r="H145" i="7"/>
  <c r="I145" i="7"/>
  <c r="J145" i="7"/>
  <c r="K145" i="7"/>
  <c r="L145" i="7"/>
  <c r="M145" i="7"/>
  <c r="N145" i="7"/>
  <c r="O145" i="7"/>
  <c r="P145" i="7"/>
  <c r="Q145" i="7"/>
  <c r="R145" i="7"/>
  <c r="S145" i="7"/>
  <c r="T145" i="7"/>
  <c r="U145" i="7"/>
  <c r="V145" i="7"/>
  <c r="W145" i="7"/>
  <c r="X145" i="7"/>
  <c r="Y145" i="7"/>
  <c r="Z145" i="7"/>
  <c r="AA145" i="7"/>
  <c r="AB145" i="7"/>
  <c r="AC145" i="7"/>
  <c r="C146" i="7"/>
  <c r="D146" i="7"/>
  <c r="E146" i="7"/>
  <c r="F146" i="7"/>
  <c r="G146" i="7"/>
  <c r="H146" i="7"/>
  <c r="I146" i="7"/>
  <c r="J146" i="7"/>
  <c r="K146" i="7"/>
  <c r="L146" i="7"/>
  <c r="M146" i="7"/>
  <c r="N146" i="7"/>
  <c r="O146" i="7"/>
  <c r="P146" i="7"/>
  <c r="Q146" i="7"/>
  <c r="R146" i="7"/>
  <c r="S146" i="7"/>
  <c r="T146" i="7"/>
  <c r="U146" i="7"/>
  <c r="V146" i="7"/>
  <c r="W146" i="7"/>
  <c r="X146" i="7"/>
  <c r="Y146" i="7"/>
  <c r="Z146" i="7"/>
  <c r="AA146" i="7"/>
  <c r="AB146" i="7"/>
  <c r="AC146" i="7"/>
  <c r="C147" i="7"/>
  <c r="D147" i="7"/>
  <c r="E147" i="7"/>
  <c r="F147" i="7"/>
  <c r="G147" i="7"/>
  <c r="H147" i="7"/>
  <c r="I147" i="7"/>
  <c r="J147" i="7"/>
  <c r="K147" i="7"/>
  <c r="L147" i="7"/>
  <c r="M147" i="7"/>
  <c r="N147" i="7"/>
  <c r="O147" i="7"/>
  <c r="P147" i="7"/>
  <c r="Q147" i="7"/>
  <c r="R147" i="7"/>
  <c r="S147" i="7"/>
  <c r="T147" i="7"/>
  <c r="U147" i="7"/>
  <c r="V147" i="7"/>
  <c r="W147" i="7"/>
  <c r="X147" i="7"/>
  <c r="Y147" i="7"/>
  <c r="Z147" i="7"/>
  <c r="AA147" i="7"/>
  <c r="AB147" i="7"/>
  <c r="AC147" i="7"/>
  <c r="C148" i="7"/>
  <c r="D148" i="7"/>
  <c r="E148" i="7"/>
  <c r="F148" i="7"/>
  <c r="G148" i="7"/>
  <c r="H148" i="7"/>
  <c r="I148" i="7"/>
  <c r="J148" i="7"/>
  <c r="K148" i="7"/>
  <c r="L148" i="7"/>
  <c r="M148" i="7"/>
  <c r="N148" i="7"/>
  <c r="O148" i="7"/>
  <c r="P148" i="7"/>
  <c r="Q148" i="7"/>
  <c r="R148" i="7"/>
  <c r="S148" i="7"/>
  <c r="T148" i="7"/>
  <c r="U148" i="7"/>
  <c r="V148" i="7"/>
  <c r="W148" i="7"/>
  <c r="X148" i="7"/>
  <c r="Y148" i="7"/>
  <c r="Z148" i="7"/>
  <c r="AA148" i="7"/>
  <c r="AB148" i="7"/>
  <c r="AC148" i="7"/>
  <c r="C149" i="7"/>
  <c r="D149" i="7"/>
  <c r="E149" i="7"/>
  <c r="F149" i="7"/>
  <c r="G149" i="7"/>
  <c r="H149" i="7"/>
  <c r="I149" i="7"/>
  <c r="J149" i="7"/>
  <c r="K149" i="7"/>
  <c r="L149" i="7"/>
  <c r="M149" i="7"/>
  <c r="N149" i="7"/>
  <c r="O149" i="7"/>
  <c r="P149" i="7"/>
  <c r="Q149" i="7"/>
  <c r="R149" i="7"/>
  <c r="S149" i="7"/>
  <c r="T149" i="7"/>
  <c r="U149" i="7"/>
  <c r="V149" i="7"/>
  <c r="W149" i="7"/>
  <c r="X149" i="7"/>
  <c r="Y149" i="7"/>
  <c r="Z149" i="7"/>
  <c r="AA149" i="7"/>
  <c r="AB149" i="7"/>
  <c r="AC149" i="7"/>
  <c r="C150" i="7"/>
  <c r="D150" i="7"/>
  <c r="E150" i="7"/>
  <c r="F150" i="7"/>
  <c r="G150" i="7"/>
  <c r="H150" i="7"/>
  <c r="I150" i="7"/>
  <c r="J150" i="7"/>
  <c r="K150" i="7"/>
  <c r="L150" i="7"/>
  <c r="M150" i="7"/>
  <c r="N150" i="7"/>
  <c r="O150" i="7"/>
  <c r="P150" i="7"/>
  <c r="Q150" i="7"/>
  <c r="R150" i="7"/>
  <c r="S150" i="7"/>
  <c r="T150" i="7"/>
  <c r="U150" i="7"/>
  <c r="V150" i="7"/>
  <c r="W150" i="7"/>
  <c r="X150" i="7"/>
  <c r="Y150" i="7"/>
  <c r="Z150" i="7"/>
  <c r="AA150" i="7"/>
  <c r="AB150" i="7"/>
  <c r="AC150" i="7"/>
  <c r="C151" i="7"/>
  <c r="D151" i="7"/>
  <c r="E151" i="7"/>
  <c r="F151" i="7"/>
  <c r="G151" i="7"/>
  <c r="H151" i="7"/>
  <c r="I151" i="7"/>
  <c r="J151" i="7"/>
  <c r="K151" i="7"/>
  <c r="L151" i="7"/>
  <c r="M151" i="7"/>
  <c r="N151" i="7"/>
  <c r="O151" i="7"/>
  <c r="P151" i="7"/>
  <c r="Q151" i="7"/>
  <c r="R151" i="7"/>
  <c r="S151" i="7"/>
  <c r="T151" i="7"/>
  <c r="U151" i="7"/>
  <c r="V151" i="7"/>
  <c r="W151" i="7"/>
  <c r="X151" i="7"/>
  <c r="Y151" i="7"/>
  <c r="Z151" i="7"/>
  <c r="AA151" i="7"/>
  <c r="AB151" i="7"/>
  <c r="AC151" i="7"/>
  <c r="C152" i="7"/>
  <c r="D152" i="7"/>
  <c r="E152" i="7"/>
  <c r="F152" i="7"/>
  <c r="G152" i="7"/>
  <c r="H152" i="7"/>
  <c r="I152" i="7"/>
  <c r="J152" i="7"/>
  <c r="K152" i="7"/>
  <c r="L152" i="7"/>
  <c r="M152" i="7"/>
  <c r="N152" i="7"/>
  <c r="O152" i="7"/>
  <c r="P152" i="7"/>
  <c r="Q152" i="7"/>
  <c r="R152" i="7"/>
  <c r="S152" i="7"/>
  <c r="T152" i="7"/>
  <c r="U152" i="7"/>
  <c r="V152" i="7"/>
  <c r="W152" i="7"/>
  <c r="X152" i="7"/>
  <c r="Y152" i="7"/>
  <c r="Z152" i="7"/>
  <c r="AA152" i="7"/>
  <c r="AB152" i="7"/>
  <c r="AC152" i="7"/>
  <c r="C153" i="7"/>
  <c r="D153" i="7"/>
  <c r="E153" i="7"/>
  <c r="F153" i="7"/>
  <c r="G153" i="7"/>
  <c r="H153" i="7"/>
  <c r="I153" i="7"/>
  <c r="J153" i="7"/>
  <c r="K153" i="7"/>
  <c r="L153" i="7"/>
  <c r="M153" i="7"/>
  <c r="N153" i="7"/>
  <c r="O153" i="7"/>
  <c r="P153" i="7"/>
  <c r="Q153" i="7"/>
  <c r="R153" i="7"/>
  <c r="S153" i="7"/>
  <c r="T153" i="7"/>
  <c r="U153" i="7"/>
  <c r="V153" i="7"/>
  <c r="W153" i="7"/>
  <c r="X153" i="7"/>
  <c r="Y153" i="7"/>
  <c r="Z153" i="7"/>
  <c r="AA153" i="7"/>
  <c r="AB153" i="7"/>
  <c r="AC153" i="7"/>
  <c r="C154" i="7"/>
  <c r="D154" i="7"/>
  <c r="E154" i="7"/>
  <c r="F154" i="7"/>
  <c r="G154" i="7"/>
  <c r="H154" i="7"/>
  <c r="I154" i="7"/>
  <c r="J154" i="7"/>
  <c r="K154" i="7"/>
  <c r="L154" i="7"/>
  <c r="M154" i="7"/>
  <c r="N154" i="7"/>
  <c r="O154" i="7"/>
  <c r="P154" i="7"/>
  <c r="Q154" i="7"/>
  <c r="R154" i="7"/>
  <c r="S154" i="7"/>
  <c r="T154" i="7"/>
  <c r="U154" i="7"/>
  <c r="V154" i="7"/>
  <c r="W154" i="7"/>
  <c r="X154" i="7"/>
  <c r="Y154" i="7"/>
  <c r="Z154" i="7"/>
  <c r="AA154" i="7"/>
  <c r="AB154" i="7"/>
  <c r="AC154" i="7"/>
  <c r="C155" i="7"/>
  <c r="D155" i="7"/>
  <c r="E155" i="7"/>
  <c r="F155" i="7"/>
  <c r="G155" i="7"/>
  <c r="H155" i="7"/>
  <c r="I155" i="7"/>
  <c r="J155" i="7"/>
  <c r="K155" i="7"/>
  <c r="L155" i="7"/>
  <c r="M155" i="7"/>
  <c r="N155" i="7"/>
  <c r="O155" i="7"/>
  <c r="P155" i="7"/>
  <c r="Q155" i="7"/>
  <c r="R155" i="7"/>
  <c r="S155" i="7"/>
  <c r="T155" i="7"/>
  <c r="U155" i="7"/>
  <c r="V155" i="7"/>
  <c r="W155" i="7"/>
  <c r="X155" i="7"/>
  <c r="Y155" i="7"/>
  <c r="Z155" i="7"/>
  <c r="AA155" i="7"/>
  <c r="AB155" i="7"/>
  <c r="AC155" i="7"/>
  <c r="C156" i="7"/>
  <c r="D156" i="7"/>
  <c r="E156" i="7"/>
  <c r="F156" i="7"/>
  <c r="G156" i="7"/>
  <c r="H156" i="7"/>
  <c r="I156" i="7"/>
  <c r="J156" i="7"/>
  <c r="K156" i="7"/>
  <c r="L156" i="7"/>
  <c r="M156" i="7"/>
  <c r="N156" i="7"/>
  <c r="O156" i="7"/>
  <c r="P156" i="7"/>
  <c r="Q156" i="7"/>
  <c r="R156" i="7"/>
  <c r="S156" i="7"/>
  <c r="T156" i="7"/>
  <c r="U156" i="7"/>
  <c r="V156" i="7"/>
  <c r="W156" i="7"/>
  <c r="X156" i="7"/>
  <c r="Y156" i="7"/>
  <c r="Z156" i="7"/>
  <c r="AA156" i="7"/>
  <c r="AB156" i="7"/>
  <c r="AC156" i="7"/>
  <c r="C157" i="7"/>
  <c r="D157" i="7"/>
  <c r="E157" i="7"/>
  <c r="F157" i="7"/>
  <c r="G157" i="7"/>
  <c r="H157" i="7"/>
  <c r="I157" i="7"/>
  <c r="J157" i="7"/>
  <c r="K157" i="7"/>
  <c r="L157" i="7"/>
  <c r="M157" i="7"/>
  <c r="N157" i="7"/>
  <c r="O157" i="7"/>
  <c r="P157" i="7"/>
  <c r="Q157" i="7"/>
  <c r="R157" i="7"/>
  <c r="S157" i="7"/>
  <c r="T157" i="7"/>
  <c r="U157" i="7"/>
  <c r="V157" i="7"/>
  <c r="W157" i="7"/>
  <c r="X157" i="7"/>
  <c r="Y157" i="7"/>
  <c r="Z157" i="7"/>
  <c r="AA157" i="7"/>
  <c r="AB157" i="7"/>
  <c r="AC157" i="7"/>
  <c r="C158" i="7"/>
  <c r="D158" i="7"/>
  <c r="E158" i="7"/>
  <c r="F158" i="7"/>
  <c r="G158" i="7"/>
  <c r="H158" i="7"/>
  <c r="I158" i="7"/>
  <c r="J158" i="7"/>
  <c r="K158" i="7"/>
  <c r="L158" i="7"/>
  <c r="M158" i="7"/>
  <c r="N158" i="7"/>
  <c r="O158" i="7"/>
  <c r="P158" i="7"/>
  <c r="Q158" i="7"/>
  <c r="R158" i="7"/>
  <c r="S158" i="7"/>
  <c r="T158" i="7"/>
  <c r="U158" i="7"/>
  <c r="V158" i="7"/>
  <c r="W158" i="7"/>
  <c r="X158" i="7"/>
  <c r="Y158" i="7"/>
  <c r="Z158" i="7"/>
  <c r="AA158" i="7"/>
  <c r="AB158" i="7"/>
  <c r="AC158" i="7"/>
  <c r="C159" i="7"/>
  <c r="D159" i="7"/>
  <c r="E159" i="7"/>
  <c r="F159" i="7"/>
  <c r="G159" i="7"/>
  <c r="H159" i="7"/>
  <c r="I159" i="7"/>
  <c r="J159" i="7"/>
  <c r="K159" i="7"/>
  <c r="L159" i="7"/>
  <c r="M159" i="7"/>
  <c r="N159" i="7"/>
  <c r="O159" i="7"/>
  <c r="P159" i="7"/>
  <c r="Q159" i="7"/>
  <c r="R159" i="7"/>
  <c r="S159" i="7"/>
  <c r="T159" i="7"/>
  <c r="U159" i="7"/>
  <c r="V159" i="7"/>
  <c r="W159" i="7"/>
  <c r="X159" i="7"/>
  <c r="Y159" i="7"/>
  <c r="Z159" i="7"/>
  <c r="AA159" i="7"/>
  <c r="AB159" i="7"/>
  <c r="AC159" i="7"/>
  <c r="C160" i="7"/>
  <c r="D160" i="7"/>
  <c r="E160" i="7"/>
  <c r="F160" i="7"/>
  <c r="G160" i="7"/>
  <c r="H160" i="7"/>
  <c r="I160" i="7"/>
  <c r="J160" i="7"/>
  <c r="K160" i="7"/>
  <c r="L160" i="7"/>
  <c r="M160" i="7"/>
  <c r="N160" i="7"/>
  <c r="O160" i="7"/>
  <c r="P160" i="7"/>
  <c r="Q160" i="7"/>
  <c r="R160" i="7"/>
  <c r="S160" i="7"/>
  <c r="T160" i="7"/>
  <c r="U160" i="7"/>
  <c r="V160" i="7"/>
  <c r="W160" i="7"/>
  <c r="X160" i="7"/>
  <c r="Y160" i="7"/>
  <c r="Z160" i="7"/>
  <c r="AA160" i="7"/>
  <c r="AB160" i="7"/>
  <c r="AC160" i="7"/>
  <c r="C161" i="7"/>
  <c r="D161" i="7"/>
  <c r="E161" i="7"/>
  <c r="F161" i="7"/>
  <c r="G161" i="7"/>
  <c r="H161" i="7"/>
  <c r="I161" i="7"/>
  <c r="J161" i="7"/>
  <c r="K161" i="7"/>
  <c r="L161" i="7"/>
  <c r="M161" i="7"/>
  <c r="N161" i="7"/>
  <c r="O161" i="7"/>
  <c r="P161" i="7"/>
  <c r="Q161" i="7"/>
  <c r="R161" i="7"/>
  <c r="S161" i="7"/>
  <c r="T161" i="7"/>
  <c r="U161" i="7"/>
  <c r="V161" i="7"/>
  <c r="W161" i="7"/>
  <c r="X161" i="7"/>
  <c r="Y161" i="7"/>
  <c r="Z161" i="7"/>
  <c r="AA161" i="7"/>
  <c r="AB161" i="7"/>
  <c r="AC161" i="7"/>
  <c r="C162" i="7"/>
  <c r="D162" i="7"/>
  <c r="E162" i="7"/>
  <c r="F162" i="7"/>
  <c r="G162" i="7"/>
  <c r="H162" i="7"/>
  <c r="I162" i="7"/>
  <c r="J162" i="7"/>
  <c r="K162" i="7"/>
  <c r="L162" i="7"/>
  <c r="M162" i="7"/>
  <c r="N162" i="7"/>
  <c r="O162" i="7"/>
  <c r="P162" i="7"/>
  <c r="Q162" i="7"/>
  <c r="R162" i="7"/>
  <c r="S162" i="7"/>
  <c r="T162" i="7"/>
  <c r="U162" i="7"/>
  <c r="V162" i="7"/>
  <c r="W162" i="7"/>
  <c r="X162" i="7"/>
  <c r="Y162" i="7"/>
  <c r="Z162" i="7"/>
  <c r="AA162" i="7"/>
  <c r="AB162" i="7"/>
  <c r="AC162" i="7"/>
  <c r="C163" i="7"/>
  <c r="D163" i="7"/>
  <c r="E163" i="7"/>
  <c r="F163" i="7"/>
  <c r="G163" i="7"/>
  <c r="H163" i="7"/>
  <c r="I163" i="7"/>
  <c r="J163" i="7"/>
  <c r="K163" i="7"/>
  <c r="L163" i="7"/>
  <c r="M163" i="7"/>
  <c r="N163" i="7"/>
  <c r="O163" i="7"/>
  <c r="P163" i="7"/>
  <c r="Q163" i="7"/>
  <c r="R163" i="7"/>
  <c r="S163" i="7"/>
  <c r="T163" i="7"/>
  <c r="U163" i="7"/>
  <c r="V163" i="7"/>
  <c r="W163" i="7"/>
  <c r="X163" i="7"/>
  <c r="Y163" i="7"/>
  <c r="Z163" i="7"/>
  <c r="AA163" i="7"/>
  <c r="AB163" i="7"/>
  <c r="AC163" i="7"/>
  <c r="C164" i="7"/>
  <c r="D164" i="7"/>
  <c r="E164" i="7"/>
  <c r="F164" i="7"/>
  <c r="G164" i="7"/>
  <c r="H164" i="7"/>
  <c r="I164" i="7"/>
  <c r="J164" i="7"/>
  <c r="K164" i="7"/>
  <c r="L164" i="7"/>
  <c r="M164" i="7"/>
  <c r="N164" i="7"/>
  <c r="O164" i="7"/>
  <c r="P164" i="7"/>
  <c r="Q164" i="7"/>
  <c r="R164" i="7"/>
  <c r="S164" i="7"/>
  <c r="T164" i="7"/>
  <c r="U164" i="7"/>
  <c r="V164" i="7"/>
  <c r="W164" i="7"/>
  <c r="X164" i="7"/>
  <c r="Y164" i="7"/>
  <c r="Z164" i="7"/>
  <c r="AA164" i="7"/>
  <c r="AB164" i="7"/>
  <c r="AC164" i="7"/>
  <c r="C165" i="7"/>
  <c r="D165" i="7"/>
  <c r="E165" i="7"/>
  <c r="F165" i="7"/>
  <c r="G165" i="7"/>
  <c r="H165" i="7"/>
  <c r="I165" i="7"/>
  <c r="J165" i="7"/>
  <c r="K165" i="7"/>
  <c r="L165" i="7"/>
  <c r="M165" i="7"/>
  <c r="N165" i="7"/>
  <c r="O165" i="7"/>
  <c r="P165" i="7"/>
  <c r="Q165" i="7"/>
  <c r="R165" i="7"/>
  <c r="S165" i="7"/>
  <c r="T165" i="7"/>
  <c r="U165" i="7"/>
  <c r="V165" i="7"/>
  <c r="W165" i="7"/>
  <c r="X165" i="7"/>
  <c r="Y165" i="7"/>
  <c r="Z165" i="7"/>
  <c r="AA165" i="7"/>
  <c r="AB165" i="7"/>
  <c r="AC165" i="7"/>
  <c r="C166" i="7"/>
  <c r="D166" i="7"/>
  <c r="E166" i="7"/>
  <c r="F166" i="7"/>
  <c r="G166" i="7"/>
  <c r="H166" i="7"/>
  <c r="I166" i="7"/>
  <c r="J166" i="7"/>
  <c r="K166" i="7"/>
  <c r="L166" i="7"/>
  <c r="M166" i="7"/>
  <c r="N166" i="7"/>
  <c r="O166" i="7"/>
  <c r="P166" i="7"/>
  <c r="Q166" i="7"/>
  <c r="R166" i="7"/>
  <c r="S166" i="7"/>
  <c r="T166" i="7"/>
  <c r="U166" i="7"/>
  <c r="V166" i="7"/>
  <c r="W166" i="7"/>
  <c r="X166" i="7"/>
  <c r="Y166" i="7"/>
  <c r="Z166" i="7"/>
  <c r="AA166" i="7"/>
  <c r="AB166" i="7"/>
  <c r="AC166" i="7"/>
  <c r="C167" i="7"/>
  <c r="D167" i="7"/>
  <c r="E167" i="7"/>
  <c r="F167" i="7"/>
  <c r="G167" i="7"/>
  <c r="H167" i="7"/>
  <c r="I167" i="7"/>
  <c r="J167" i="7"/>
  <c r="K167" i="7"/>
  <c r="L167" i="7"/>
  <c r="M167" i="7"/>
  <c r="N167" i="7"/>
  <c r="O167" i="7"/>
  <c r="P167" i="7"/>
  <c r="Q167" i="7"/>
  <c r="R167" i="7"/>
  <c r="S167" i="7"/>
  <c r="T167" i="7"/>
  <c r="U167" i="7"/>
  <c r="V167" i="7"/>
  <c r="W167" i="7"/>
  <c r="X167" i="7"/>
  <c r="Y167" i="7"/>
  <c r="Z167" i="7"/>
  <c r="AA167" i="7"/>
  <c r="AB167" i="7"/>
  <c r="AC167" i="7"/>
  <c r="C168" i="7"/>
  <c r="D168" i="7"/>
  <c r="E168" i="7"/>
  <c r="F168" i="7"/>
  <c r="G168" i="7"/>
  <c r="H168" i="7"/>
  <c r="I168" i="7"/>
  <c r="J168" i="7"/>
  <c r="K168" i="7"/>
  <c r="L168" i="7"/>
  <c r="M168" i="7"/>
  <c r="N168" i="7"/>
  <c r="O168" i="7"/>
  <c r="P168" i="7"/>
  <c r="Q168" i="7"/>
  <c r="R168" i="7"/>
  <c r="S168" i="7"/>
  <c r="T168" i="7"/>
  <c r="U168" i="7"/>
  <c r="V168" i="7"/>
  <c r="W168" i="7"/>
  <c r="X168" i="7"/>
  <c r="Y168" i="7"/>
  <c r="Z168" i="7"/>
  <c r="AA168" i="7"/>
  <c r="AB168" i="7"/>
  <c r="AC168" i="7"/>
  <c r="C169" i="7"/>
  <c r="D169" i="7"/>
  <c r="E169" i="7"/>
  <c r="F169" i="7"/>
  <c r="G169" i="7"/>
  <c r="H169" i="7"/>
  <c r="I169" i="7"/>
  <c r="J169" i="7"/>
  <c r="K169" i="7"/>
  <c r="L169" i="7"/>
  <c r="M169" i="7"/>
  <c r="N169" i="7"/>
  <c r="O169" i="7"/>
  <c r="P169" i="7"/>
  <c r="Q169" i="7"/>
  <c r="R169" i="7"/>
  <c r="S169" i="7"/>
  <c r="T169" i="7"/>
  <c r="U169" i="7"/>
  <c r="V169" i="7"/>
  <c r="W169" i="7"/>
  <c r="X169" i="7"/>
  <c r="Y169" i="7"/>
  <c r="Z169" i="7"/>
  <c r="AA169" i="7"/>
  <c r="AB169" i="7"/>
  <c r="AC169" i="7"/>
  <c r="C170" i="7"/>
  <c r="D170" i="7"/>
  <c r="E170" i="7"/>
  <c r="F170" i="7"/>
  <c r="G170" i="7"/>
  <c r="H170" i="7"/>
  <c r="I170" i="7"/>
  <c r="J170" i="7"/>
  <c r="K170" i="7"/>
  <c r="L170" i="7"/>
  <c r="M170" i="7"/>
  <c r="N170" i="7"/>
  <c r="O170" i="7"/>
  <c r="P170" i="7"/>
  <c r="Q170" i="7"/>
  <c r="R170" i="7"/>
  <c r="S170" i="7"/>
  <c r="T170" i="7"/>
  <c r="U170" i="7"/>
  <c r="V170" i="7"/>
  <c r="W170" i="7"/>
  <c r="X170" i="7"/>
  <c r="Y170" i="7"/>
  <c r="Z170" i="7"/>
  <c r="AA170" i="7"/>
  <c r="AB170" i="7"/>
  <c r="AC170" i="7"/>
  <c r="C171" i="7"/>
  <c r="D171" i="7"/>
  <c r="E171" i="7"/>
  <c r="F171" i="7"/>
  <c r="G171" i="7"/>
  <c r="H171" i="7"/>
  <c r="I171" i="7"/>
  <c r="J171" i="7"/>
  <c r="K171" i="7"/>
  <c r="L171" i="7"/>
  <c r="M171" i="7"/>
  <c r="N171" i="7"/>
  <c r="O171" i="7"/>
  <c r="P171" i="7"/>
  <c r="Q171" i="7"/>
  <c r="R171" i="7"/>
  <c r="S171" i="7"/>
  <c r="T171" i="7"/>
  <c r="U171" i="7"/>
  <c r="V171" i="7"/>
  <c r="W171" i="7"/>
  <c r="X171" i="7"/>
  <c r="Y171" i="7"/>
  <c r="Z171" i="7"/>
  <c r="AA171" i="7"/>
  <c r="AB171" i="7"/>
  <c r="AC171" i="7"/>
  <c r="C172" i="7"/>
  <c r="D172" i="7"/>
  <c r="E172" i="7"/>
  <c r="F172" i="7"/>
  <c r="G172" i="7"/>
  <c r="H172" i="7"/>
  <c r="I172" i="7"/>
  <c r="J172" i="7"/>
  <c r="K172" i="7"/>
  <c r="L172" i="7"/>
  <c r="M172" i="7"/>
  <c r="N172" i="7"/>
  <c r="O172" i="7"/>
  <c r="P172" i="7"/>
  <c r="Q172" i="7"/>
  <c r="R172" i="7"/>
  <c r="S172" i="7"/>
  <c r="T172" i="7"/>
  <c r="U172" i="7"/>
  <c r="V172" i="7"/>
  <c r="W172" i="7"/>
  <c r="X172" i="7"/>
  <c r="Y172" i="7"/>
  <c r="Z172" i="7"/>
  <c r="AA172" i="7"/>
  <c r="AB172" i="7"/>
  <c r="AC172" i="7"/>
  <c r="C173" i="7"/>
  <c r="D173" i="7"/>
  <c r="E173" i="7"/>
  <c r="F173" i="7"/>
  <c r="G173" i="7"/>
  <c r="H173" i="7"/>
  <c r="I173" i="7"/>
  <c r="J173" i="7"/>
  <c r="K173" i="7"/>
  <c r="L173" i="7"/>
  <c r="M173" i="7"/>
  <c r="N173" i="7"/>
  <c r="O173" i="7"/>
  <c r="P173" i="7"/>
  <c r="Q173" i="7"/>
  <c r="R173" i="7"/>
  <c r="S173" i="7"/>
  <c r="T173" i="7"/>
  <c r="U173" i="7"/>
  <c r="V173" i="7"/>
  <c r="W173" i="7"/>
  <c r="X173" i="7"/>
  <c r="Y173" i="7"/>
  <c r="Z173" i="7"/>
  <c r="AA173" i="7"/>
  <c r="AB173" i="7"/>
  <c r="AC173" i="7"/>
  <c r="C174" i="7"/>
  <c r="D174" i="7"/>
  <c r="E174" i="7"/>
  <c r="F174" i="7"/>
  <c r="G174" i="7"/>
  <c r="H174" i="7"/>
  <c r="I174" i="7"/>
  <c r="J174" i="7"/>
  <c r="K174" i="7"/>
  <c r="L174" i="7"/>
  <c r="M174" i="7"/>
  <c r="N174" i="7"/>
  <c r="O174" i="7"/>
  <c r="P174" i="7"/>
  <c r="Q174" i="7"/>
  <c r="R174" i="7"/>
  <c r="S174" i="7"/>
  <c r="T174" i="7"/>
  <c r="U174" i="7"/>
  <c r="V174" i="7"/>
  <c r="W174" i="7"/>
  <c r="X174" i="7"/>
  <c r="Y174" i="7"/>
  <c r="Z174" i="7"/>
  <c r="AA174" i="7"/>
  <c r="AB174" i="7"/>
  <c r="AC174" i="7"/>
  <c r="C175" i="7"/>
  <c r="D175" i="7"/>
  <c r="E175" i="7"/>
  <c r="F175" i="7"/>
  <c r="G175" i="7"/>
  <c r="H175" i="7"/>
  <c r="I175" i="7"/>
  <c r="J175" i="7"/>
  <c r="K175" i="7"/>
  <c r="L175" i="7"/>
  <c r="M175" i="7"/>
  <c r="N175" i="7"/>
  <c r="O175" i="7"/>
  <c r="P175" i="7"/>
  <c r="Q175" i="7"/>
  <c r="R175" i="7"/>
  <c r="S175" i="7"/>
  <c r="T175" i="7"/>
  <c r="U175" i="7"/>
  <c r="V175" i="7"/>
  <c r="W175" i="7"/>
  <c r="X175" i="7"/>
  <c r="Y175" i="7"/>
  <c r="Z175" i="7"/>
  <c r="AA175" i="7"/>
  <c r="AB175" i="7"/>
  <c r="AC175" i="7"/>
  <c r="C176" i="7"/>
  <c r="D176" i="7"/>
  <c r="E176" i="7"/>
  <c r="F176" i="7"/>
  <c r="G176" i="7"/>
  <c r="H176" i="7"/>
  <c r="I176" i="7"/>
  <c r="J176" i="7"/>
  <c r="K176" i="7"/>
  <c r="L176" i="7"/>
  <c r="M176" i="7"/>
  <c r="N176" i="7"/>
  <c r="O176" i="7"/>
  <c r="P176" i="7"/>
  <c r="Q176" i="7"/>
  <c r="R176" i="7"/>
  <c r="S176" i="7"/>
  <c r="T176" i="7"/>
  <c r="U176" i="7"/>
  <c r="V176" i="7"/>
  <c r="W176" i="7"/>
  <c r="X176" i="7"/>
  <c r="Y176" i="7"/>
  <c r="Z176" i="7"/>
  <c r="AA176" i="7"/>
  <c r="AB176" i="7"/>
  <c r="AC176" i="7"/>
  <c r="C177" i="7"/>
  <c r="D177" i="7"/>
  <c r="E177" i="7"/>
  <c r="F177" i="7"/>
  <c r="G177" i="7"/>
  <c r="H177" i="7"/>
  <c r="I177" i="7"/>
  <c r="J177" i="7"/>
  <c r="K177" i="7"/>
  <c r="L177" i="7"/>
  <c r="M177" i="7"/>
  <c r="N177" i="7"/>
  <c r="O177" i="7"/>
  <c r="P177" i="7"/>
  <c r="Q177" i="7"/>
  <c r="R177" i="7"/>
  <c r="S177" i="7"/>
  <c r="T177" i="7"/>
  <c r="U177" i="7"/>
  <c r="V177" i="7"/>
  <c r="W177" i="7"/>
  <c r="X177" i="7"/>
  <c r="Y177" i="7"/>
  <c r="Z177" i="7"/>
  <c r="AA177" i="7"/>
  <c r="AB177" i="7"/>
  <c r="AC177" i="7"/>
  <c r="C178" i="7"/>
  <c r="D178" i="7"/>
  <c r="E178" i="7"/>
  <c r="F178" i="7"/>
  <c r="G178" i="7"/>
  <c r="H178" i="7"/>
  <c r="I178" i="7"/>
  <c r="J178" i="7"/>
  <c r="K178" i="7"/>
  <c r="L178" i="7"/>
  <c r="M178" i="7"/>
  <c r="N178" i="7"/>
  <c r="O178" i="7"/>
  <c r="P178" i="7"/>
  <c r="Q178" i="7"/>
  <c r="R178" i="7"/>
  <c r="S178" i="7"/>
  <c r="T178" i="7"/>
  <c r="U178" i="7"/>
  <c r="V178" i="7"/>
  <c r="W178" i="7"/>
  <c r="X178" i="7"/>
  <c r="Y178" i="7"/>
  <c r="Z178" i="7"/>
  <c r="AA178" i="7"/>
  <c r="AB178" i="7"/>
  <c r="AC178" i="7"/>
  <c r="C179" i="7"/>
  <c r="D179" i="7"/>
  <c r="E179" i="7"/>
  <c r="F179" i="7"/>
  <c r="G179" i="7"/>
  <c r="H179" i="7"/>
  <c r="I179" i="7"/>
  <c r="J179" i="7"/>
  <c r="K179" i="7"/>
  <c r="L179" i="7"/>
  <c r="M179" i="7"/>
  <c r="N179" i="7"/>
  <c r="O179" i="7"/>
  <c r="P179" i="7"/>
  <c r="Q179" i="7"/>
  <c r="R179" i="7"/>
  <c r="S179" i="7"/>
  <c r="T179" i="7"/>
  <c r="U179" i="7"/>
  <c r="V179" i="7"/>
  <c r="W179" i="7"/>
  <c r="X179" i="7"/>
  <c r="Y179" i="7"/>
  <c r="Z179" i="7"/>
  <c r="AA179" i="7"/>
  <c r="AB179" i="7"/>
  <c r="AC179" i="7"/>
  <c r="C180" i="7"/>
  <c r="D180" i="7"/>
  <c r="E180" i="7"/>
  <c r="F180" i="7"/>
  <c r="G180" i="7"/>
  <c r="H180" i="7"/>
  <c r="I180" i="7"/>
  <c r="J180" i="7"/>
  <c r="K180" i="7"/>
  <c r="L180" i="7"/>
  <c r="M180" i="7"/>
  <c r="N180" i="7"/>
  <c r="O180" i="7"/>
  <c r="P180" i="7"/>
  <c r="Q180" i="7"/>
  <c r="R180" i="7"/>
  <c r="S180" i="7"/>
  <c r="T180" i="7"/>
  <c r="U180" i="7"/>
  <c r="V180" i="7"/>
  <c r="W180" i="7"/>
  <c r="X180" i="7"/>
  <c r="Y180" i="7"/>
  <c r="Z180" i="7"/>
  <c r="AA180" i="7"/>
  <c r="AB180" i="7"/>
  <c r="AC180" i="7"/>
  <c r="C181" i="7"/>
  <c r="D181" i="7"/>
  <c r="E181" i="7"/>
  <c r="F181" i="7"/>
  <c r="G181" i="7"/>
  <c r="H181" i="7"/>
  <c r="I181" i="7"/>
  <c r="J181" i="7"/>
  <c r="K181" i="7"/>
  <c r="L181" i="7"/>
  <c r="M181" i="7"/>
  <c r="N181" i="7"/>
  <c r="O181" i="7"/>
  <c r="P181" i="7"/>
  <c r="Q181" i="7"/>
  <c r="R181" i="7"/>
  <c r="S181" i="7"/>
  <c r="T181" i="7"/>
  <c r="U181" i="7"/>
  <c r="V181" i="7"/>
  <c r="W181" i="7"/>
  <c r="X181" i="7"/>
  <c r="Y181" i="7"/>
  <c r="Z181" i="7"/>
  <c r="AA181" i="7"/>
  <c r="AB181" i="7"/>
  <c r="AC181" i="7"/>
  <c r="C182" i="7"/>
  <c r="D182" i="7"/>
  <c r="E182" i="7"/>
  <c r="F182" i="7"/>
  <c r="G182" i="7"/>
  <c r="H182" i="7"/>
  <c r="I182" i="7"/>
  <c r="J182" i="7"/>
  <c r="K182" i="7"/>
  <c r="L182" i="7"/>
  <c r="M182" i="7"/>
  <c r="N182" i="7"/>
  <c r="O182" i="7"/>
  <c r="P182" i="7"/>
  <c r="Q182" i="7"/>
  <c r="R182" i="7"/>
  <c r="S182" i="7"/>
  <c r="T182" i="7"/>
  <c r="U182" i="7"/>
  <c r="V182" i="7"/>
  <c r="W182" i="7"/>
  <c r="X182" i="7"/>
  <c r="Y182" i="7"/>
  <c r="Z182" i="7"/>
  <c r="AA182" i="7"/>
  <c r="AB182" i="7"/>
  <c r="AC182" i="7"/>
  <c r="C183" i="7"/>
  <c r="D183" i="7"/>
  <c r="E183" i="7"/>
  <c r="F183" i="7"/>
  <c r="G183" i="7"/>
  <c r="H183" i="7"/>
  <c r="I183" i="7"/>
  <c r="J183" i="7"/>
  <c r="K183" i="7"/>
  <c r="L183" i="7"/>
  <c r="M183" i="7"/>
  <c r="N183" i="7"/>
  <c r="O183" i="7"/>
  <c r="P183" i="7"/>
  <c r="Q183" i="7"/>
  <c r="R183" i="7"/>
  <c r="S183" i="7"/>
  <c r="T183" i="7"/>
  <c r="U183" i="7"/>
  <c r="V183" i="7"/>
  <c r="W183" i="7"/>
  <c r="X183" i="7"/>
  <c r="Y183" i="7"/>
  <c r="Z183" i="7"/>
  <c r="AA183" i="7"/>
  <c r="AB183" i="7"/>
  <c r="AC183" i="7"/>
  <c r="C184" i="7"/>
  <c r="D184" i="7"/>
  <c r="E184" i="7"/>
  <c r="F184" i="7"/>
  <c r="G184" i="7"/>
  <c r="H184" i="7"/>
  <c r="I184" i="7"/>
  <c r="J184" i="7"/>
  <c r="K184" i="7"/>
  <c r="L184" i="7"/>
  <c r="M184" i="7"/>
  <c r="N184" i="7"/>
  <c r="O184" i="7"/>
  <c r="P184" i="7"/>
  <c r="Q184" i="7"/>
  <c r="R184" i="7"/>
  <c r="S184" i="7"/>
  <c r="T184" i="7"/>
  <c r="U184" i="7"/>
  <c r="V184" i="7"/>
  <c r="W184" i="7"/>
  <c r="X184" i="7"/>
  <c r="Y184" i="7"/>
  <c r="Z184" i="7"/>
  <c r="AA184" i="7"/>
  <c r="AB184" i="7"/>
  <c r="AC184" i="7"/>
  <c r="C185" i="7"/>
  <c r="D185" i="7"/>
  <c r="E185" i="7"/>
  <c r="F185" i="7"/>
  <c r="G185" i="7"/>
  <c r="H185" i="7"/>
  <c r="I185" i="7"/>
  <c r="J185" i="7"/>
  <c r="K185" i="7"/>
  <c r="L185" i="7"/>
  <c r="M185" i="7"/>
  <c r="N185" i="7"/>
  <c r="O185" i="7"/>
  <c r="P185" i="7"/>
  <c r="Q185" i="7"/>
  <c r="R185" i="7"/>
  <c r="S185" i="7"/>
  <c r="T185" i="7"/>
  <c r="U185" i="7"/>
  <c r="V185" i="7"/>
  <c r="W185" i="7"/>
  <c r="X185" i="7"/>
  <c r="Y185" i="7"/>
  <c r="Z185" i="7"/>
  <c r="AA185" i="7"/>
  <c r="AB185" i="7"/>
  <c r="AC185" i="7"/>
  <c r="C186" i="7"/>
  <c r="D186" i="7"/>
  <c r="E186" i="7"/>
  <c r="F186" i="7"/>
  <c r="G186" i="7"/>
  <c r="H186" i="7"/>
  <c r="I186" i="7"/>
  <c r="J186" i="7"/>
  <c r="K186" i="7"/>
  <c r="L186" i="7"/>
  <c r="M186" i="7"/>
  <c r="N186" i="7"/>
  <c r="O186" i="7"/>
  <c r="P186" i="7"/>
  <c r="Q186" i="7"/>
  <c r="R186" i="7"/>
  <c r="S186" i="7"/>
  <c r="T186" i="7"/>
  <c r="U186" i="7"/>
  <c r="V186" i="7"/>
  <c r="W186" i="7"/>
  <c r="X186" i="7"/>
  <c r="Y186" i="7"/>
  <c r="Z186" i="7"/>
  <c r="AA186" i="7"/>
  <c r="AB186" i="7"/>
  <c r="AC186" i="7"/>
  <c r="C187" i="7"/>
  <c r="D187" i="7"/>
  <c r="E187" i="7"/>
  <c r="F187" i="7"/>
  <c r="G187" i="7"/>
  <c r="H187" i="7"/>
  <c r="I187" i="7"/>
  <c r="J187" i="7"/>
  <c r="K187" i="7"/>
  <c r="L187" i="7"/>
  <c r="M187" i="7"/>
  <c r="N187" i="7"/>
  <c r="O187" i="7"/>
  <c r="P187" i="7"/>
  <c r="Q187" i="7"/>
  <c r="R187" i="7"/>
  <c r="S187" i="7"/>
  <c r="T187" i="7"/>
  <c r="U187" i="7"/>
  <c r="V187" i="7"/>
  <c r="W187" i="7"/>
  <c r="X187" i="7"/>
  <c r="Y187" i="7"/>
  <c r="Z187" i="7"/>
  <c r="AA187" i="7"/>
  <c r="AB187" i="7"/>
  <c r="AC187" i="7"/>
  <c r="C188" i="7"/>
  <c r="D188" i="7"/>
  <c r="E188" i="7"/>
  <c r="F188" i="7"/>
  <c r="G188" i="7"/>
  <c r="H188" i="7"/>
  <c r="I188" i="7"/>
  <c r="J188" i="7"/>
  <c r="K188" i="7"/>
  <c r="L188" i="7"/>
  <c r="M188" i="7"/>
  <c r="N188" i="7"/>
  <c r="O188" i="7"/>
  <c r="P188" i="7"/>
  <c r="Q188" i="7"/>
  <c r="R188" i="7"/>
  <c r="S188" i="7"/>
  <c r="T188" i="7"/>
  <c r="U188" i="7"/>
  <c r="V188" i="7"/>
  <c r="W188" i="7"/>
  <c r="X188" i="7"/>
  <c r="Y188" i="7"/>
  <c r="Z188" i="7"/>
  <c r="AA188" i="7"/>
  <c r="AB188" i="7"/>
  <c r="AC188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C5" i="7"/>
  <c r="X194" i="1"/>
  <c r="X193" i="1"/>
  <c r="V194" i="1"/>
  <c r="V193" i="1"/>
  <c r="U194" i="1"/>
  <c r="U193" i="1"/>
  <c r="T194" i="1"/>
  <c r="T193" i="1"/>
  <c r="S194" i="1"/>
  <c r="S193" i="1"/>
  <c r="R194" i="1"/>
  <c r="R193" i="1"/>
  <c r="Q194" i="1"/>
  <c r="Q193" i="1"/>
  <c r="P194" i="1"/>
  <c r="P193" i="1"/>
  <c r="K194" i="1"/>
  <c r="K193" i="1"/>
  <c r="J194" i="1"/>
  <c r="J193" i="1"/>
  <c r="I194" i="1"/>
  <c r="I193" i="1"/>
  <c r="H194" i="1"/>
  <c r="H193" i="1"/>
  <c r="D194" i="1"/>
  <c r="D193" i="1"/>
  <c r="AC194" i="1"/>
  <c r="AC193" i="1"/>
  <c r="AB194" i="1"/>
  <c r="AB193" i="1"/>
  <c r="AA194" i="1"/>
  <c r="AA193" i="1"/>
  <c r="Z194" i="1"/>
  <c r="Z193" i="1"/>
  <c r="Y194" i="1"/>
  <c r="Y193" i="1"/>
  <c r="W194" i="1"/>
  <c r="W193" i="1"/>
  <c r="O194" i="1"/>
  <c r="O193" i="1"/>
  <c r="N194" i="1"/>
  <c r="N193" i="1"/>
  <c r="M194" i="1"/>
  <c r="M193" i="1"/>
  <c r="L194" i="1"/>
  <c r="L193" i="1"/>
  <c r="G194" i="1"/>
  <c r="G193" i="1"/>
  <c r="F194" i="1"/>
  <c r="F193" i="1"/>
  <c r="E194" i="1"/>
  <c r="E193" i="1"/>
  <c r="C194" i="1"/>
  <c r="C193" i="1"/>
  <c r="AD14" i="20" l="1"/>
  <c r="AC775" i="20"/>
  <c r="AC585" i="20"/>
  <c r="E775" i="20"/>
  <c r="E585" i="20"/>
  <c r="W774" i="20"/>
  <c r="W584" i="20"/>
  <c r="K774" i="20"/>
  <c r="K584" i="20"/>
  <c r="O774" i="20"/>
  <c r="O584" i="20"/>
  <c r="S774" i="20"/>
  <c r="S584" i="20"/>
  <c r="U585" i="20"/>
  <c r="AA774" i="20"/>
  <c r="AA584" i="20"/>
  <c r="M775" i="20"/>
  <c r="M585" i="20"/>
  <c r="C586" i="20"/>
  <c r="C776" i="20"/>
  <c r="L185" i="10"/>
  <c r="D185" i="10" s="1"/>
  <c r="L181" i="10"/>
  <c r="H181" i="10" s="1"/>
  <c r="L177" i="10"/>
  <c r="D177" i="10" s="1"/>
  <c r="L173" i="10"/>
  <c r="E173" i="10" s="1"/>
  <c r="L169" i="10"/>
  <c r="G169" i="10" s="1"/>
  <c r="L165" i="10"/>
  <c r="C165" i="10" s="1"/>
  <c r="L161" i="10"/>
  <c r="H161" i="10" s="1"/>
  <c r="L157" i="10"/>
  <c r="K157" i="10" s="1"/>
  <c r="L153" i="10"/>
  <c r="K153" i="10" s="1"/>
  <c r="L149" i="10"/>
  <c r="E149" i="10" s="1"/>
  <c r="L145" i="10"/>
  <c r="D145" i="10" s="1"/>
  <c r="L141" i="10"/>
  <c r="H141" i="10" s="1"/>
  <c r="L137" i="10"/>
  <c r="C137" i="10" s="1"/>
  <c r="L133" i="10"/>
  <c r="C133" i="10" s="1"/>
  <c r="L129" i="10"/>
  <c r="E129" i="10" s="1"/>
  <c r="L125" i="10"/>
  <c r="D125" i="10" s="1"/>
  <c r="L121" i="10"/>
  <c r="K121" i="10" s="1"/>
  <c r="L117" i="10"/>
  <c r="G117" i="10" s="1"/>
  <c r="L113" i="10"/>
  <c r="C113" i="10" s="1"/>
  <c r="L109" i="10"/>
  <c r="D109" i="10" s="1"/>
  <c r="L105" i="10"/>
  <c r="C105" i="10" s="1"/>
  <c r="L101" i="10"/>
  <c r="K101" i="10" s="1"/>
  <c r="L97" i="10"/>
  <c r="G97" i="10" s="1"/>
  <c r="L93" i="10"/>
  <c r="D93" i="10" s="1"/>
  <c r="L89" i="10"/>
  <c r="K89" i="10" s="1"/>
  <c r="L85" i="10"/>
  <c r="K85" i="10" s="1"/>
  <c r="L81" i="10"/>
  <c r="D81" i="10" s="1"/>
  <c r="L77" i="10"/>
  <c r="E77" i="10" s="1"/>
  <c r="L73" i="10"/>
  <c r="C73" i="10" s="1"/>
  <c r="L69" i="10"/>
  <c r="C69" i="10" s="1"/>
  <c r="L65" i="10"/>
  <c r="E65" i="10" s="1"/>
  <c r="L61" i="10"/>
  <c r="D61" i="10" s="1"/>
  <c r="L57" i="10"/>
  <c r="D57" i="10" s="1"/>
  <c r="L53" i="10"/>
  <c r="G53" i="10" s="1"/>
  <c r="L49" i="10"/>
  <c r="C49" i="10" s="1"/>
  <c r="L45" i="10"/>
  <c r="D45" i="10" s="1"/>
  <c r="L41" i="10"/>
  <c r="C41" i="10" s="1"/>
  <c r="L37" i="10"/>
  <c r="K37" i="10" s="1"/>
  <c r="L33" i="10"/>
  <c r="G33" i="10" s="1"/>
  <c r="L29" i="10"/>
  <c r="H29" i="10" s="1"/>
  <c r="L25" i="10"/>
  <c r="J25" i="10" s="1"/>
  <c r="L21" i="10"/>
  <c r="K21" i="10" s="1"/>
  <c r="L17" i="10"/>
  <c r="D17" i="10" s="1"/>
  <c r="L13" i="10"/>
  <c r="H13" i="10" s="1"/>
  <c r="L9" i="10"/>
  <c r="D9" i="10" s="1"/>
  <c r="C5" i="10"/>
  <c r="E5" i="10"/>
  <c r="F5" i="10"/>
  <c r="H5" i="10"/>
  <c r="G5" i="10"/>
  <c r="D5" i="10"/>
  <c r="H185" i="10"/>
  <c r="E185" i="10"/>
  <c r="G185" i="10"/>
  <c r="C185" i="10"/>
  <c r="F185" i="10"/>
  <c r="J185" i="10"/>
  <c r="E181" i="10"/>
  <c r="I181" i="10"/>
  <c r="D169" i="10"/>
  <c r="H169" i="10"/>
  <c r="E169" i="10"/>
  <c r="I169" i="10"/>
  <c r="F169" i="10"/>
  <c r="C169" i="10"/>
  <c r="K169" i="10"/>
  <c r="D165" i="10"/>
  <c r="I165" i="10"/>
  <c r="J165" i="10"/>
  <c r="D153" i="10"/>
  <c r="H153" i="10"/>
  <c r="C153" i="10"/>
  <c r="E153" i="10"/>
  <c r="I153" i="10"/>
  <c r="F153" i="10"/>
  <c r="G153" i="10"/>
  <c r="D149" i="10"/>
  <c r="H149" i="10"/>
  <c r="J149" i="10"/>
  <c r="K149" i="10"/>
  <c r="E137" i="10"/>
  <c r="I137" i="10"/>
  <c r="G137" i="10"/>
  <c r="H137" i="10"/>
  <c r="D137" i="10"/>
  <c r="J137" i="10"/>
  <c r="K133" i="10"/>
  <c r="D133" i="10"/>
  <c r="C121" i="10"/>
  <c r="G121" i="10"/>
  <c r="D121" i="10"/>
  <c r="H121" i="10"/>
  <c r="E121" i="10"/>
  <c r="F121" i="10"/>
  <c r="J121" i="10"/>
  <c r="C117" i="10"/>
  <c r="I117" i="10"/>
  <c r="F117" i="10"/>
  <c r="G105" i="10"/>
  <c r="K105" i="10"/>
  <c r="D105" i="10"/>
  <c r="E105" i="10"/>
  <c r="I105" i="10"/>
  <c r="F105" i="10"/>
  <c r="D101" i="10"/>
  <c r="H101" i="10"/>
  <c r="E89" i="10"/>
  <c r="G89" i="10"/>
  <c r="C89" i="10"/>
  <c r="H89" i="10"/>
  <c r="D89" i="10"/>
  <c r="F89" i="10"/>
  <c r="J89" i="10"/>
  <c r="G73" i="10"/>
  <c r="K73" i="10"/>
  <c r="E73" i="10"/>
  <c r="J73" i="10"/>
  <c r="D73" i="10"/>
  <c r="F73" i="10"/>
  <c r="F69" i="10"/>
  <c r="C57" i="10"/>
  <c r="G57" i="10"/>
  <c r="K57" i="10"/>
  <c r="H57" i="10"/>
  <c r="E57" i="10"/>
  <c r="I57" i="10"/>
  <c r="F57" i="10"/>
  <c r="C53" i="10"/>
  <c r="F53" i="10"/>
  <c r="G41" i="10"/>
  <c r="K41" i="10"/>
  <c r="D41" i="10"/>
  <c r="E41" i="10"/>
  <c r="I41" i="10"/>
  <c r="J41" i="10"/>
  <c r="G37" i="10"/>
  <c r="J37" i="10"/>
  <c r="F25" i="10"/>
  <c r="G25" i="10"/>
  <c r="C25" i="10"/>
  <c r="H25" i="10"/>
  <c r="I25" i="10"/>
  <c r="K25" i="10"/>
  <c r="E25" i="10"/>
  <c r="E21" i="10"/>
  <c r="F9" i="10"/>
  <c r="J9" i="10"/>
  <c r="H9" i="10"/>
  <c r="C9" i="10"/>
  <c r="K9" i="10"/>
  <c r="G9" i="10"/>
  <c r="I9" i="10"/>
  <c r="S194" i="7"/>
  <c r="K194" i="7"/>
  <c r="G194" i="7"/>
  <c r="C194" i="7"/>
  <c r="Z194" i="7"/>
  <c r="Z193" i="7"/>
  <c r="Z49" i="6" s="1"/>
  <c r="V193" i="7"/>
  <c r="V194" i="7"/>
  <c r="V12" i="6" s="1"/>
  <c r="J194" i="7"/>
  <c r="F194" i="7"/>
  <c r="F20" i="6" s="1"/>
  <c r="AA194" i="7"/>
  <c r="V65" i="6"/>
  <c r="Z61" i="6"/>
  <c r="V61" i="6"/>
  <c r="V53" i="6"/>
  <c r="V49" i="6"/>
  <c r="V45" i="6"/>
  <c r="V41" i="6"/>
  <c r="V37" i="6"/>
  <c r="V33" i="6"/>
  <c r="Z25" i="6"/>
  <c r="V25" i="6"/>
  <c r="V21" i="6"/>
  <c r="Z17" i="6"/>
  <c r="V17" i="6"/>
  <c r="V13" i="6"/>
  <c r="V154" i="6"/>
  <c r="V146" i="6"/>
  <c r="Z142" i="6"/>
  <c r="V138" i="6"/>
  <c r="Z130" i="6"/>
  <c r="V130" i="6"/>
  <c r="V122" i="6"/>
  <c r="V114" i="6"/>
  <c r="Z110" i="6"/>
  <c r="V110" i="6"/>
  <c r="V106" i="6"/>
  <c r="Z102" i="6"/>
  <c r="V102" i="6"/>
  <c r="V98" i="6"/>
  <c r="Z94" i="6"/>
  <c r="V94" i="6"/>
  <c r="V90" i="6"/>
  <c r="Z86" i="6"/>
  <c r="V86" i="6"/>
  <c r="V82" i="6"/>
  <c r="Z78" i="6"/>
  <c r="V78" i="6"/>
  <c r="V74" i="6"/>
  <c r="Z70" i="6"/>
  <c r="V70" i="6"/>
  <c r="V66" i="6"/>
  <c r="Z62" i="6"/>
  <c r="V62" i="6"/>
  <c r="V58" i="6"/>
  <c r="Z54" i="6"/>
  <c r="V54" i="6"/>
  <c r="V50" i="6"/>
  <c r="V46" i="6"/>
  <c r="Z42" i="6"/>
  <c r="V42" i="6"/>
  <c r="V38" i="6"/>
  <c r="Z34" i="6"/>
  <c r="V34" i="6"/>
  <c r="V30" i="6"/>
  <c r="Z26" i="6"/>
  <c r="V26" i="6"/>
  <c r="V22" i="6"/>
  <c r="Z18" i="6"/>
  <c r="V18" i="6"/>
  <c r="V14" i="6"/>
  <c r="U194" i="7"/>
  <c r="U32" i="6" s="1"/>
  <c r="V10" i="6"/>
  <c r="R193" i="7"/>
  <c r="D193" i="7"/>
  <c r="D1140" i="7" s="1"/>
  <c r="V6" i="6"/>
  <c r="K193" i="7"/>
  <c r="Z13" i="6"/>
  <c r="X194" i="7"/>
  <c r="Q194" i="7"/>
  <c r="V19" i="6"/>
  <c r="V7" i="6"/>
  <c r="N193" i="8"/>
  <c r="R193" i="8"/>
  <c r="V193" i="8"/>
  <c r="Z193" i="8"/>
  <c r="G193" i="7"/>
  <c r="G21" i="6" s="1"/>
  <c r="C193" i="7"/>
  <c r="C62" i="6" s="1"/>
  <c r="C10" i="6"/>
  <c r="V9" i="6"/>
  <c r="M194" i="7"/>
  <c r="K6" i="6"/>
  <c r="AA193" i="7"/>
  <c r="AA54" i="6" s="1"/>
  <c r="L188" i="10"/>
  <c r="L184" i="10"/>
  <c r="L180" i="10"/>
  <c r="L176" i="10"/>
  <c r="L172" i="10"/>
  <c r="L168" i="10"/>
  <c r="L164" i="10"/>
  <c r="L160" i="10"/>
  <c r="L156" i="10"/>
  <c r="L152" i="10"/>
  <c r="L148" i="10"/>
  <c r="L144" i="10"/>
  <c r="L140" i="10"/>
  <c r="L136" i="10"/>
  <c r="L132" i="10"/>
  <c r="L128" i="10"/>
  <c r="L124" i="10"/>
  <c r="L120" i="10"/>
  <c r="L116" i="10"/>
  <c r="L112" i="10"/>
  <c r="L108" i="10"/>
  <c r="L104" i="10"/>
  <c r="L100" i="10"/>
  <c r="L96" i="10"/>
  <c r="L92" i="10"/>
  <c r="L88" i="10"/>
  <c r="L84" i="10"/>
  <c r="L80" i="10"/>
  <c r="L76" i="10"/>
  <c r="L72" i="10"/>
  <c r="L68" i="10"/>
  <c r="L64" i="10"/>
  <c r="L60" i="10"/>
  <c r="L56" i="10"/>
  <c r="L52" i="10"/>
  <c r="L48" i="10"/>
  <c r="L44" i="10"/>
  <c r="L40" i="10"/>
  <c r="L36" i="10"/>
  <c r="L32" i="10"/>
  <c r="L28" i="10"/>
  <c r="L24" i="10"/>
  <c r="L20" i="10"/>
  <c r="L16" i="10"/>
  <c r="L12" i="10"/>
  <c r="L8" i="10"/>
  <c r="L187" i="10"/>
  <c r="L183" i="10"/>
  <c r="L179" i="10"/>
  <c r="L175" i="10"/>
  <c r="L171" i="10"/>
  <c r="L167" i="10"/>
  <c r="L163" i="10"/>
  <c r="L159" i="10"/>
  <c r="L155" i="10"/>
  <c r="L151" i="10"/>
  <c r="L147" i="10"/>
  <c r="L143" i="10"/>
  <c r="L139" i="10"/>
  <c r="L135" i="10"/>
  <c r="L131" i="10"/>
  <c r="L127" i="10"/>
  <c r="L123" i="10"/>
  <c r="L119" i="10"/>
  <c r="L115" i="10"/>
  <c r="L111" i="10"/>
  <c r="L107" i="10"/>
  <c r="L103" i="10"/>
  <c r="L99" i="10"/>
  <c r="L95" i="10"/>
  <c r="L91" i="10"/>
  <c r="L87" i="10"/>
  <c r="L83" i="10"/>
  <c r="L79" i="10"/>
  <c r="L75" i="10"/>
  <c r="L71" i="10"/>
  <c r="L67" i="10"/>
  <c r="L63" i="10"/>
  <c r="L59" i="10"/>
  <c r="L55" i="10"/>
  <c r="L51" i="10"/>
  <c r="L47" i="10"/>
  <c r="L43" i="10"/>
  <c r="L39" i="10"/>
  <c r="L35" i="10"/>
  <c r="L31" i="10"/>
  <c r="L27" i="10"/>
  <c r="L23" i="10"/>
  <c r="L19" i="10"/>
  <c r="L15" i="10"/>
  <c r="L11" i="10"/>
  <c r="L7" i="10"/>
  <c r="L186" i="10"/>
  <c r="L182" i="10"/>
  <c r="L178" i="10"/>
  <c r="L174" i="10"/>
  <c r="L170" i="10"/>
  <c r="L166" i="10"/>
  <c r="L162" i="10"/>
  <c r="L158" i="10"/>
  <c r="L154" i="10"/>
  <c r="L150" i="10"/>
  <c r="L146" i="10"/>
  <c r="L142" i="10"/>
  <c r="L138" i="10"/>
  <c r="L134" i="10"/>
  <c r="L130" i="10"/>
  <c r="L126" i="10"/>
  <c r="L122" i="10"/>
  <c r="L118" i="10"/>
  <c r="L114" i="10"/>
  <c r="L110" i="10"/>
  <c r="L106" i="10"/>
  <c r="L102" i="10"/>
  <c r="L98" i="10"/>
  <c r="L94" i="10"/>
  <c r="L90" i="10"/>
  <c r="L86" i="10"/>
  <c r="L82" i="10"/>
  <c r="L78" i="10"/>
  <c r="L74" i="10"/>
  <c r="L70" i="10"/>
  <c r="L66" i="10"/>
  <c r="L62" i="10"/>
  <c r="L58" i="10"/>
  <c r="L54" i="10"/>
  <c r="L50" i="10"/>
  <c r="L46" i="10"/>
  <c r="L42" i="10"/>
  <c r="L38" i="10"/>
  <c r="L34" i="10"/>
  <c r="L30" i="10"/>
  <c r="L26" i="10"/>
  <c r="L22" i="10"/>
  <c r="L18" i="10"/>
  <c r="L14" i="10"/>
  <c r="L10" i="10"/>
  <c r="L6" i="10"/>
  <c r="AC193" i="7"/>
  <c r="AC194" i="7"/>
  <c r="AC183" i="6" s="1"/>
  <c r="AB194" i="7"/>
  <c r="AB193" i="7"/>
  <c r="AB75" i="6" s="1"/>
  <c r="Y194" i="7"/>
  <c r="Y193" i="7"/>
  <c r="Y183" i="6" s="1"/>
  <c r="Y82" i="6"/>
  <c r="Y50" i="6"/>
  <c r="Y18" i="6"/>
  <c r="Y55" i="6"/>
  <c r="Y23" i="6"/>
  <c r="Y7" i="6"/>
  <c r="X193" i="7"/>
  <c r="X175" i="6" s="1"/>
  <c r="W194" i="7"/>
  <c r="W193" i="7"/>
  <c r="W115" i="6" s="1"/>
  <c r="W141" i="6"/>
  <c r="W163" i="6"/>
  <c r="W151" i="6"/>
  <c r="W127" i="6"/>
  <c r="W119" i="6"/>
  <c r="W95" i="6"/>
  <c r="W87" i="6"/>
  <c r="W63" i="6"/>
  <c r="W55" i="6"/>
  <c r="W39" i="6"/>
  <c r="W31" i="6"/>
  <c r="W15" i="6"/>
  <c r="W11" i="6"/>
  <c r="U48" i="6"/>
  <c r="U137" i="6"/>
  <c r="U29" i="6"/>
  <c r="U193" i="7"/>
  <c r="U173" i="6"/>
  <c r="U125" i="6"/>
  <c r="U77" i="6"/>
  <c r="T194" i="7"/>
  <c r="T193" i="7"/>
  <c r="T73" i="6" s="1"/>
  <c r="T79" i="6"/>
  <c r="T47" i="6"/>
  <c r="S193" i="7"/>
  <c r="S5" i="6" s="1"/>
  <c r="S10" i="6"/>
  <c r="R158" i="6"/>
  <c r="R153" i="6"/>
  <c r="R111" i="6"/>
  <c r="R31" i="6"/>
  <c r="R163" i="6"/>
  <c r="R194" i="7"/>
  <c r="R176" i="6" s="1"/>
  <c r="Q193" i="7"/>
  <c r="Q6" i="6" s="1"/>
  <c r="P193" i="7"/>
  <c r="P194" i="7"/>
  <c r="P176" i="6" s="1"/>
  <c r="O193" i="7"/>
  <c r="O173" i="6" s="1"/>
  <c r="O194" i="7"/>
  <c r="O134" i="6" s="1"/>
  <c r="N194" i="7"/>
  <c r="N193" i="7"/>
  <c r="M193" i="7"/>
  <c r="M75" i="6" s="1"/>
  <c r="L193" i="7"/>
  <c r="L194" i="7"/>
  <c r="L156" i="6" s="1"/>
  <c r="J144" i="6"/>
  <c r="J60" i="6"/>
  <c r="J105" i="6"/>
  <c r="J53" i="6"/>
  <c r="J166" i="6"/>
  <c r="J134" i="6"/>
  <c r="J38" i="6"/>
  <c r="J6" i="6"/>
  <c r="J179" i="6"/>
  <c r="J147" i="6"/>
  <c r="J51" i="6"/>
  <c r="J19" i="6"/>
  <c r="J193" i="7"/>
  <c r="J137" i="6" s="1"/>
  <c r="I193" i="7"/>
  <c r="I37" i="6" s="1"/>
  <c r="I194" i="7"/>
  <c r="H193" i="7"/>
  <c r="H60" i="6" s="1"/>
  <c r="H194" i="7"/>
  <c r="H124" i="6" s="1"/>
  <c r="G7" i="6"/>
  <c r="G19" i="6"/>
  <c r="G31" i="6"/>
  <c r="G43" i="6"/>
  <c r="G59" i="6"/>
  <c r="G74" i="6"/>
  <c r="G91" i="6"/>
  <c r="G107" i="6"/>
  <c r="G124" i="6"/>
  <c r="G135" i="6"/>
  <c r="G146" i="6"/>
  <c r="G158" i="6"/>
  <c r="G174" i="6"/>
  <c r="G8" i="6"/>
  <c r="G18" i="6"/>
  <c r="G27" i="6"/>
  <c r="G38" i="6"/>
  <c r="G46" i="6"/>
  <c r="G58" i="6"/>
  <c r="G70" i="6"/>
  <c r="G90" i="6"/>
  <c r="G106" i="6"/>
  <c r="G122" i="6"/>
  <c r="G148" i="6"/>
  <c r="G168" i="6"/>
  <c r="G183" i="6"/>
  <c r="G62" i="6"/>
  <c r="G78" i="6"/>
  <c r="G92" i="6"/>
  <c r="G108" i="6"/>
  <c r="G123" i="6"/>
  <c r="G136" i="6"/>
  <c r="G156" i="6"/>
  <c r="G170" i="6"/>
  <c r="G184" i="6"/>
  <c r="F193" i="7"/>
  <c r="F176" i="6" s="1"/>
  <c r="E193" i="7"/>
  <c r="E104" i="6" s="1"/>
  <c r="E194" i="7"/>
  <c r="D60" i="6"/>
  <c r="D20" i="6"/>
  <c r="D67" i="6"/>
  <c r="D194" i="7"/>
  <c r="D8" i="6"/>
  <c r="J193" i="8"/>
  <c r="F193" i="8"/>
  <c r="G193" i="8"/>
  <c r="K193" i="8"/>
  <c r="O193" i="8"/>
  <c r="S193" i="8"/>
  <c r="W193" i="8"/>
  <c r="AA193" i="8"/>
  <c r="D193" i="8"/>
  <c r="H193" i="8"/>
  <c r="L193" i="8"/>
  <c r="P193" i="8"/>
  <c r="T193" i="8"/>
  <c r="X193" i="8"/>
  <c r="AB193" i="8"/>
  <c r="E193" i="8"/>
  <c r="I193" i="8"/>
  <c r="M193" i="8"/>
  <c r="Q193" i="8"/>
  <c r="U193" i="8"/>
  <c r="Y193" i="8"/>
  <c r="AC193" i="8"/>
  <c r="F194" i="8"/>
  <c r="J194" i="8"/>
  <c r="J21" i="9" s="1"/>
  <c r="N194" i="8"/>
  <c r="R194" i="8"/>
  <c r="R74" i="9" s="1"/>
  <c r="V194" i="8"/>
  <c r="V9" i="9" s="1"/>
  <c r="Z194" i="8"/>
  <c r="E194" i="8"/>
  <c r="I194" i="8"/>
  <c r="I99" i="9" s="1"/>
  <c r="M194" i="8"/>
  <c r="Q194" i="8"/>
  <c r="U194" i="8"/>
  <c r="Y194" i="8"/>
  <c r="Y18" i="9" s="1"/>
  <c r="AC194" i="8"/>
  <c r="C194" i="8"/>
  <c r="G194" i="8"/>
  <c r="K194" i="8"/>
  <c r="K24" i="9" s="1"/>
  <c r="O194" i="8"/>
  <c r="S194" i="8"/>
  <c r="W194" i="8"/>
  <c r="AA194" i="8"/>
  <c r="D194" i="8"/>
  <c r="H194" i="8"/>
  <c r="L194" i="8"/>
  <c r="P194" i="8"/>
  <c r="T194" i="8"/>
  <c r="X194" i="8"/>
  <c r="AB194" i="8"/>
  <c r="C1140" i="7"/>
  <c r="D1139" i="7"/>
  <c r="AA775" i="20" l="1"/>
  <c r="AA585" i="20"/>
  <c r="K775" i="20"/>
  <c r="K585" i="20"/>
  <c r="W585" i="20"/>
  <c r="W775" i="20"/>
  <c r="M776" i="20"/>
  <c r="M586" i="20"/>
  <c r="O775" i="20"/>
  <c r="O585" i="20"/>
  <c r="AC586" i="20"/>
  <c r="AC776" i="20"/>
  <c r="U776" i="20"/>
  <c r="U586" i="20"/>
  <c r="S775" i="20"/>
  <c r="S585" i="20"/>
  <c r="E776" i="20"/>
  <c r="G585" i="20"/>
  <c r="AD15" i="20"/>
  <c r="J85" i="10"/>
  <c r="D37" i="10"/>
  <c r="J53" i="10"/>
  <c r="E69" i="10"/>
  <c r="C85" i="10"/>
  <c r="E85" i="10"/>
  <c r="C21" i="10"/>
  <c r="K53" i="10"/>
  <c r="I21" i="10"/>
  <c r="J21" i="10"/>
  <c r="F37" i="10"/>
  <c r="C37" i="10"/>
  <c r="I53" i="10"/>
  <c r="K69" i="10"/>
  <c r="G85" i="10"/>
  <c r="F101" i="10"/>
  <c r="C101" i="10"/>
  <c r="H117" i="10"/>
  <c r="H133" i="10"/>
  <c r="G133" i="10"/>
  <c r="F149" i="10"/>
  <c r="K165" i="10"/>
  <c r="K181" i="10"/>
  <c r="G181" i="10"/>
  <c r="E9" i="10"/>
  <c r="H21" i="10"/>
  <c r="F21" i="10"/>
  <c r="D25" i="10"/>
  <c r="E37" i="10"/>
  <c r="F41" i="10"/>
  <c r="H41" i="10"/>
  <c r="D53" i="10"/>
  <c r="J57" i="10"/>
  <c r="J69" i="10"/>
  <c r="H73" i="10"/>
  <c r="I73" i="10"/>
  <c r="F85" i="10"/>
  <c r="I89" i="10"/>
  <c r="E101" i="10"/>
  <c r="J105" i="10"/>
  <c r="H105" i="10"/>
  <c r="D117" i="10"/>
  <c r="I121" i="10"/>
  <c r="F133" i="10"/>
  <c r="F137" i="10"/>
  <c r="K137" i="10"/>
  <c r="G149" i="10"/>
  <c r="J153" i="10"/>
  <c r="G165" i="10"/>
  <c r="H165" i="10"/>
  <c r="J169" i="10"/>
  <c r="C181" i="10"/>
  <c r="K185" i="10"/>
  <c r="I185" i="10"/>
  <c r="J65" i="10"/>
  <c r="F129" i="10"/>
  <c r="K81" i="10"/>
  <c r="G177" i="10"/>
  <c r="D65" i="10"/>
  <c r="G21" i="10"/>
  <c r="H37" i="10"/>
  <c r="H53" i="10"/>
  <c r="H69" i="10"/>
  <c r="G69" i="10"/>
  <c r="H85" i="10"/>
  <c r="I85" i="10"/>
  <c r="J101" i="10"/>
  <c r="G101" i="10"/>
  <c r="J117" i="10"/>
  <c r="K117" i="10"/>
  <c r="G129" i="10"/>
  <c r="E133" i="10"/>
  <c r="H145" i="10"/>
  <c r="I149" i="10"/>
  <c r="E165" i="10"/>
  <c r="J181" i="10"/>
  <c r="D181" i="10"/>
  <c r="X65" i="9"/>
  <c r="H17" i="9"/>
  <c r="S12" i="9"/>
  <c r="Z7" i="9"/>
  <c r="T177" i="9"/>
  <c r="D180" i="9"/>
  <c r="AC22" i="9"/>
  <c r="M129" i="9"/>
  <c r="F177" i="9"/>
  <c r="P177" i="9"/>
  <c r="AA30" i="9"/>
  <c r="U30" i="9"/>
  <c r="E59" i="9"/>
  <c r="C155" i="9"/>
  <c r="F33" i="10"/>
  <c r="J97" i="10"/>
  <c r="K161" i="10"/>
  <c r="H33" i="10"/>
  <c r="C97" i="10"/>
  <c r="E161" i="10"/>
  <c r="C17" i="10"/>
  <c r="F49" i="10"/>
  <c r="F81" i="10"/>
  <c r="J113" i="10"/>
  <c r="F145" i="10"/>
  <c r="D161" i="10"/>
  <c r="J17" i="10"/>
  <c r="I49" i="10"/>
  <c r="F97" i="10"/>
  <c r="K113" i="10"/>
  <c r="E145" i="10"/>
  <c r="E177" i="10"/>
  <c r="I17" i="10"/>
  <c r="F17" i="10"/>
  <c r="D33" i="10"/>
  <c r="D49" i="10"/>
  <c r="K65" i="10"/>
  <c r="I81" i="10"/>
  <c r="H97" i="10"/>
  <c r="I113" i="10"/>
  <c r="H129" i="10"/>
  <c r="C145" i="10"/>
  <c r="C161" i="10"/>
  <c r="J177" i="10"/>
  <c r="K17" i="10"/>
  <c r="J33" i="10"/>
  <c r="C33" i="10"/>
  <c r="K49" i="10"/>
  <c r="G65" i="10"/>
  <c r="C81" i="10"/>
  <c r="E81" i="10"/>
  <c r="D97" i="10"/>
  <c r="D113" i="10"/>
  <c r="K129" i="10"/>
  <c r="I145" i="10"/>
  <c r="I161" i="10"/>
  <c r="F177" i="10"/>
  <c r="G17" i="10"/>
  <c r="H17" i="10"/>
  <c r="I33" i="10"/>
  <c r="K33" i="10"/>
  <c r="E49" i="10"/>
  <c r="G49" i="10"/>
  <c r="H65" i="10"/>
  <c r="I65" i="10"/>
  <c r="C65" i="10"/>
  <c r="H81" i="10"/>
  <c r="J81" i="10"/>
  <c r="I97" i="10"/>
  <c r="K97" i="10"/>
  <c r="E113" i="10"/>
  <c r="G113" i="10"/>
  <c r="D129" i="10"/>
  <c r="I129" i="10"/>
  <c r="C129" i="10"/>
  <c r="G145" i="10"/>
  <c r="J145" i="10"/>
  <c r="J161" i="10"/>
  <c r="G161" i="10"/>
  <c r="K177" i="10"/>
  <c r="H177" i="10"/>
  <c r="E17" i="10"/>
  <c r="D21" i="10"/>
  <c r="E33" i="10"/>
  <c r="I37" i="10"/>
  <c r="J49" i="10"/>
  <c r="H49" i="10"/>
  <c r="E53" i="10"/>
  <c r="F65" i="10"/>
  <c r="D69" i="10"/>
  <c r="I69" i="10"/>
  <c r="G81" i="10"/>
  <c r="D85" i="10"/>
  <c r="E97" i="10"/>
  <c r="I101" i="10"/>
  <c r="F113" i="10"/>
  <c r="H113" i="10"/>
  <c r="E117" i="10"/>
  <c r="J129" i="10"/>
  <c r="J133" i="10"/>
  <c r="I133" i="10"/>
  <c r="K145" i="10"/>
  <c r="C149" i="10"/>
  <c r="F161" i="10"/>
  <c r="F165" i="10"/>
  <c r="C177" i="10"/>
  <c r="I177" i="10"/>
  <c r="F181" i="10"/>
  <c r="K77" i="10"/>
  <c r="I93" i="10"/>
  <c r="D13" i="10"/>
  <c r="E29" i="10"/>
  <c r="C141" i="10"/>
  <c r="F157" i="10"/>
  <c r="C29" i="10"/>
  <c r="I45" i="10"/>
  <c r="K93" i="10"/>
  <c r="I109" i="10"/>
  <c r="G157" i="10"/>
  <c r="J173" i="10"/>
  <c r="K45" i="10"/>
  <c r="I61" i="10"/>
  <c r="K109" i="10"/>
  <c r="I125" i="10"/>
  <c r="G173" i="10"/>
  <c r="C13" i="10"/>
  <c r="K61" i="10"/>
  <c r="H77" i="10"/>
  <c r="K125" i="10"/>
  <c r="J141" i="10"/>
  <c r="I13" i="10"/>
  <c r="J13" i="10"/>
  <c r="I29" i="10"/>
  <c r="J29" i="10"/>
  <c r="E45" i="10"/>
  <c r="G45" i="10"/>
  <c r="E61" i="10"/>
  <c r="G61" i="10"/>
  <c r="F77" i="10"/>
  <c r="G77" i="10"/>
  <c r="E93" i="10"/>
  <c r="G93" i="10"/>
  <c r="E109" i="10"/>
  <c r="G109" i="10"/>
  <c r="E125" i="10"/>
  <c r="G125" i="10"/>
  <c r="D141" i="10"/>
  <c r="I141" i="10"/>
  <c r="I157" i="10"/>
  <c r="H157" i="10"/>
  <c r="F173" i="10"/>
  <c r="H173" i="10"/>
  <c r="E13" i="10"/>
  <c r="G13" i="10"/>
  <c r="F13" i="10"/>
  <c r="G29" i="10"/>
  <c r="D29" i="10"/>
  <c r="F29" i="10"/>
  <c r="J45" i="10"/>
  <c r="H45" i="10"/>
  <c r="C45" i="10"/>
  <c r="J61" i="10"/>
  <c r="H61" i="10"/>
  <c r="C61" i="10"/>
  <c r="D77" i="10"/>
  <c r="I77" i="10"/>
  <c r="C77" i="10"/>
  <c r="J93" i="10"/>
  <c r="H93" i="10"/>
  <c r="C93" i="10"/>
  <c r="J109" i="10"/>
  <c r="H109" i="10"/>
  <c r="C109" i="10"/>
  <c r="J125" i="10"/>
  <c r="H125" i="10"/>
  <c r="C125" i="10"/>
  <c r="K141" i="10"/>
  <c r="G141" i="10"/>
  <c r="E141" i="10"/>
  <c r="C157" i="10"/>
  <c r="E157" i="10"/>
  <c r="D157" i="10"/>
  <c r="K173" i="10"/>
  <c r="I173" i="10"/>
  <c r="D173" i="10"/>
  <c r="K13" i="10"/>
  <c r="K29" i="10"/>
  <c r="F45" i="10"/>
  <c r="F61" i="10"/>
  <c r="J77" i="10"/>
  <c r="F93" i="10"/>
  <c r="F109" i="10"/>
  <c r="F125" i="10"/>
  <c r="F141" i="10"/>
  <c r="J157" i="10"/>
  <c r="C173" i="10"/>
  <c r="F163" i="6"/>
  <c r="F76" i="6"/>
  <c r="I126" i="6"/>
  <c r="I64" i="6"/>
  <c r="I106" i="6"/>
  <c r="O21" i="6"/>
  <c r="O53" i="6"/>
  <c r="O85" i="6"/>
  <c r="O125" i="6"/>
  <c r="O165" i="6"/>
  <c r="S167" i="6"/>
  <c r="E22" i="10"/>
  <c r="I22" i="10"/>
  <c r="G22" i="10"/>
  <c r="C22" i="10"/>
  <c r="H22" i="10"/>
  <c r="D22" i="10"/>
  <c r="J22" i="10"/>
  <c r="F22" i="10"/>
  <c r="K22" i="10"/>
  <c r="F70" i="10"/>
  <c r="J70" i="10"/>
  <c r="D70" i="10"/>
  <c r="H70" i="10"/>
  <c r="E70" i="10"/>
  <c r="G70" i="10"/>
  <c r="I70" i="10"/>
  <c r="C70" i="10"/>
  <c r="K70" i="10"/>
  <c r="F118" i="10"/>
  <c r="J118" i="10"/>
  <c r="C118" i="10"/>
  <c r="G118" i="10"/>
  <c r="K118" i="10"/>
  <c r="D118" i="10"/>
  <c r="H118" i="10"/>
  <c r="E118" i="10"/>
  <c r="I118" i="10"/>
  <c r="C166" i="10"/>
  <c r="G166" i="10"/>
  <c r="K166" i="10"/>
  <c r="J166" i="10"/>
  <c r="D166" i="10"/>
  <c r="H166" i="10"/>
  <c r="E166" i="10"/>
  <c r="I166" i="10"/>
  <c r="F166" i="10"/>
  <c r="E47" i="10"/>
  <c r="I47" i="10"/>
  <c r="F47" i="10"/>
  <c r="J47" i="10"/>
  <c r="C47" i="10"/>
  <c r="G47" i="10"/>
  <c r="K47" i="10"/>
  <c r="D47" i="10"/>
  <c r="H47" i="10"/>
  <c r="E111" i="10"/>
  <c r="I111" i="10"/>
  <c r="F111" i="10"/>
  <c r="J111" i="10"/>
  <c r="C111" i="10"/>
  <c r="G111" i="10"/>
  <c r="K111" i="10"/>
  <c r="D111" i="10"/>
  <c r="H111" i="10"/>
  <c r="F159" i="10"/>
  <c r="J159" i="10"/>
  <c r="I159" i="10"/>
  <c r="C159" i="10"/>
  <c r="G159" i="10"/>
  <c r="K159" i="10"/>
  <c r="D159" i="10"/>
  <c r="H159" i="10"/>
  <c r="E159" i="10"/>
  <c r="C8" i="10"/>
  <c r="G8" i="10"/>
  <c r="K8" i="10"/>
  <c r="E8" i="10"/>
  <c r="I8" i="10"/>
  <c r="D8" i="10"/>
  <c r="F8" i="10"/>
  <c r="H8" i="10"/>
  <c r="J8" i="10"/>
  <c r="D56" i="10"/>
  <c r="H56" i="10"/>
  <c r="E56" i="10"/>
  <c r="I56" i="10"/>
  <c r="F56" i="10"/>
  <c r="J56" i="10"/>
  <c r="C56" i="10"/>
  <c r="G56" i="10"/>
  <c r="K56" i="10"/>
  <c r="F88" i="10"/>
  <c r="J88" i="10"/>
  <c r="E88" i="10"/>
  <c r="K88" i="10"/>
  <c r="G88" i="10"/>
  <c r="C88" i="10"/>
  <c r="H88" i="10"/>
  <c r="D88" i="10"/>
  <c r="I88" i="10"/>
  <c r="D120" i="10"/>
  <c r="H120" i="10"/>
  <c r="E120" i="10"/>
  <c r="I120" i="10"/>
  <c r="F120" i="10"/>
  <c r="J120" i="10"/>
  <c r="K120" i="10"/>
  <c r="C120" i="10"/>
  <c r="G120" i="10"/>
  <c r="E152" i="10"/>
  <c r="I152" i="10"/>
  <c r="D152" i="10"/>
  <c r="F152" i="10"/>
  <c r="J152" i="10"/>
  <c r="C152" i="10"/>
  <c r="G152" i="10"/>
  <c r="K152" i="10"/>
  <c r="H152" i="10"/>
  <c r="E168" i="10"/>
  <c r="I168" i="10"/>
  <c r="H168" i="10"/>
  <c r="F168" i="10"/>
  <c r="J168" i="10"/>
  <c r="C168" i="10"/>
  <c r="G168" i="10"/>
  <c r="K168" i="10"/>
  <c r="D168" i="10"/>
  <c r="AC85" i="9"/>
  <c r="D172" i="6"/>
  <c r="D99" i="6"/>
  <c r="D100" i="6"/>
  <c r="D136" i="6"/>
  <c r="F8" i="6"/>
  <c r="F67" i="6"/>
  <c r="F181" i="6"/>
  <c r="F105" i="6"/>
  <c r="F50" i="6"/>
  <c r="F178" i="6"/>
  <c r="F136" i="6"/>
  <c r="G180" i="6"/>
  <c r="G166" i="6"/>
  <c r="G151" i="6"/>
  <c r="G134" i="6"/>
  <c r="G118" i="6"/>
  <c r="G102" i="6"/>
  <c r="G88" i="6"/>
  <c r="G75" i="6"/>
  <c r="G56" i="6"/>
  <c r="G179" i="6"/>
  <c r="G164" i="6"/>
  <c r="G144" i="6"/>
  <c r="G119" i="6"/>
  <c r="G103" i="6"/>
  <c r="G83" i="6"/>
  <c r="G67" i="6"/>
  <c r="G55" i="6"/>
  <c r="G44" i="6"/>
  <c r="G34" i="6"/>
  <c r="G24" i="6"/>
  <c r="G16" i="6"/>
  <c r="G6" i="6"/>
  <c r="G172" i="6"/>
  <c r="G155" i="6"/>
  <c r="G143" i="6"/>
  <c r="G132" i="6"/>
  <c r="G120" i="6"/>
  <c r="G104" i="6"/>
  <c r="G87" i="6"/>
  <c r="G71" i="6"/>
  <c r="G54" i="6"/>
  <c r="G39" i="6"/>
  <c r="G28" i="6"/>
  <c r="G14" i="6"/>
  <c r="G13" i="6"/>
  <c r="H23" i="6"/>
  <c r="H184" i="6"/>
  <c r="I134" i="6"/>
  <c r="I20" i="6"/>
  <c r="I96" i="6"/>
  <c r="I174" i="6"/>
  <c r="I54" i="6"/>
  <c r="I138" i="6"/>
  <c r="I12" i="6"/>
  <c r="I69" i="6"/>
  <c r="I135" i="6"/>
  <c r="M17" i="6"/>
  <c r="M65" i="6"/>
  <c r="M145" i="6"/>
  <c r="O29" i="6"/>
  <c r="O61" i="6"/>
  <c r="O93" i="6"/>
  <c r="O133" i="6"/>
  <c r="O177" i="6"/>
  <c r="O28" i="6"/>
  <c r="R73" i="6"/>
  <c r="R47" i="6"/>
  <c r="R9" i="6"/>
  <c r="R56" i="6"/>
  <c r="R177" i="6"/>
  <c r="S14" i="6"/>
  <c r="S30" i="6"/>
  <c r="S46" i="6"/>
  <c r="S62" i="6"/>
  <c r="S90" i="6"/>
  <c r="S122" i="6"/>
  <c r="S154" i="6"/>
  <c r="S186" i="6"/>
  <c r="S37" i="6"/>
  <c r="S69" i="6"/>
  <c r="S101" i="6"/>
  <c r="S133" i="6"/>
  <c r="S165" i="6"/>
  <c r="S128" i="6"/>
  <c r="S152" i="6"/>
  <c r="S84" i="6"/>
  <c r="S135" i="6"/>
  <c r="S55" i="6"/>
  <c r="U85" i="6"/>
  <c r="U133" i="6"/>
  <c r="U188" i="6"/>
  <c r="U45" i="6"/>
  <c r="U165" i="6"/>
  <c r="U64" i="6"/>
  <c r="AB145" i="6"/>
  <c r="E10" i="10"/>
  <c r="I10" i="10"/>
  <c r="C10" i="10"/>
  <c r="G10" i="10"/>
  <c r="K10" i="10"/>
  <c r="J10" i="10"/>
  <c r="D10" i="10"/>
  <c r="F10" i="10"/>
  <c r="H10" i="10"/>
  <c r="E26" i="10"/>
  <c r="I26" i="10"/>
  <c r="C26" i="10"/>
  <c r="H26" i="10"/>
  <c r="D26" i="10"/>
  <c r="J26" i="10"/>
  <c r="F26" i="10"/>
  <c r="K26" i="10"/>
  <c r="G26" i="10"/>
  <c r="F42" i="10"/>
  <c r="J42" i="10"/>
  <c r="C42" i="10"/>
  <c r="G42" i="10"/>
  <c r="K42" i="10"/>
  <c r="D42" i="10"/>
  <c r="H42" i="10"/>
  <c r="E42" i="10"/>
  <c r="I42" i="10"/>
  <c r="F58" i="10"/>
  <c r="J58" i="10"/>
  <c r="C58" i="10"/>
  <c r="G58" i="10"/>
  <c r="K58" i="10"/>
  <c r="D58" i="10"/>
  <c r="H58" i="10"/>
  <c r="E58" i="10"/>
  <c r="I58" i="10"/>
  <c r="F74" i="10"/>
  <c r="J74" i="10"/>
  <c r="D74" i="10"/>
  <c r="H74" i="10"/>
  <c r="I74" i="10"/>
  <c r="C74" i="10"/>
  <c r="K74" i="10"/>
  <c r="E74" i="10"/>
  <c r="G74" i="10"/>
  <c r="F90" i="10"/>
  <c r="J90" i="10"/>
  <c r="C90" i="10"/>
  <c r="G90" i="10"/>
  <c r="K90" i="10"/>
  <c r="D90" i="10"/>
  <c r="H90" i="10"/>
  <c r="I90" i="10"/>
  <c r="E90" i="10"/>
  <c r="F106" i="10"/>
  <c r="J106" i="10"/>
  <c r="C106" i="10"/>
  <c r="G106" i="10"/>
  <c r="K106" i="10"/>
  <c r="D106" i="10"/>
  <c r="H106" i="10"/>
  <c r="E106" i="10"/>
  <c r="I106" i="10"/>
  <c r="F122" i="10"/>
  <c r="J122" i="10"/>
  <c r="C122" i="10"/>
  <c r="G122" i="10"/>
  <c r="K122" i="10"/>
  <c r="D122" i="10"/>
  <c r="H122" i="10"/>
  <c r="E122" i="10"/>
  <c r="I122" i="10"/>
  <c r="D138" i="10"/>
  <c r="H138" i="10"/>
  <c r="C138" i="10"/>
  <c r="I138" i="10"/>
  <c r="E138" i="10"/>
  <c r="J138" i="10"/>
  <c r="F138" i="10"/>
  <c r="K138" i="10"/>
  <c r="G138" i="10"/>
  <c r="C154" i="10"/>
  <c r="G154" i="10"/>
  <c r="K154" i="10"/>
  <c r="D154" i="10"/>
  <c r="H154" i="10"/>
  <c r="E154" i="10"/>
  <c r="I154" i="10"/>
  <c r="F154" i="10"/>
  <c r="J154" i="10"/>
  <c r="C170" i="10"/>
  <c r="G170" i="10"/>
  <c r="K170" i="10"/>
  <c r="J170" i="10"/>
  <c r="D170" i="10"/>
  <c r="H170" i="10"/>
  <c r="F170" i="10"/>
  <c r="E170" i="10"/>
  <c r="I170" i="10"/>
  <c r="C186" i="10"/>
  <c r="G186" i="10"/>
  <c r="K186" i="10"/>
  <c r="D186" i="10"/>
  <c r="H186" i="10"/>
  <c r="J186" i="10"/>
  <c r="E186" i="10"/>
  <c r="I186" i="10"/>
  <c r="F186" i="10"/>
  <c r="D19" i="10"/>
  <c r="H19" i="10"/>
  <c r="F19" i="10"/>
  <c r="J19" i="10"/>
  <c r="I19" i="10"/>
  <c r="C19" i="10"/>
  <c r="K19" i="10"/>
  <c r="E19" i="10"/>
  <c r="G19" i="10"/>
  <c r="E35" i="10"/>
  <c r="I35" i="10"/>
  <c r="F35" i="10"/>
  <c r="J35" i="10"/>
  <c r="C35" i="10"/>
  <c r="G35" i="10"/>
  <c r="K35" i="10"/>
  <c r="D35" i="10"/>
  <c r="H35" i="10"/>
  <c r="E51" i="10"/>
  <c r="I51" i="10"/>
  <c r="F51" i="10"/>
  <c r="J51" i="10"/>
  <c r="C51" i="10"/>
  <c r="G51" i="10"/>
  <c r="K51" i="10"/>
  <c r="D51" i="10"/>
  <c r="H51" i="10"/>
  <c r="E67" i="10"/>
  <c r="I67" i="10"/>
  <c r="C67" i="10"/>
  <c r="G67" i="10"/>
  <c r="K67" i="10"/>
  <c r="H67" i="10"/>
  <c r="J67" i="10"/>
  <c r="D67" i="10"/>
  <c r="F67" i="10"/>
  <c r="C83" i="10"/>
  <c r="G83" i="10"/>
  <c r="K83" i="10"/>
  <c r="H83" i="10"/>
  <c r="D83" i="10"/>
  <c r="I83" i="10"/>
  <c r="E83" i="10"/>
  <c r="J83" i="10"/>
  <c r="F83" i="10"/>
  <c r="E99" i="10"/>
  <c r="I99" i="10"/>
  <c r="F99" i="10"/>
  <c r="J99" i="10"/>
  <c r="C99" i="10"/>
  <c r="G99" i="10"/>
  <c r="K99" i="10"/>
  <c r="D99" i="10"/>
  <c r="H99" i="10"/>
  <c r="E115" i="10"/>
  <c r="I115" i="10"/>
  <c r="F115" i="10"/>
  <c r="J115" i="10"/>
  <c r="C115" i="10"/>
  <c r="G115" i="10"/>
  <c r="K115" i="10"/>
  <c r="D115" i="10"/>
  <c r="H115" i="10"/>
  <c r="E131" i="10"/>
  <c r="I131" i="10"/>
  <c r="C131" i="10"/>
  <c r="G131" i="10"/>
  <c r="K131" i="10"/>
  <c r="F131" i="10"/>
  <c r="D131" i="10"/>
  <c r="H131" i="10"/>
  <c r="J131" i="10"/>
  <c r="C147" i="10"/>
  <c r="G147" i="10"/>
  <c r="K147" i="10"/>
  <c r="H147" i="10"/>
  <c r="F147" i="10"/>
  <c r="D147" i="10"/>
  <c r="I147" i="10"/>
  <c r="E147" i="10"/>
  <c r="J147" i="10"/>
  <c r="F163" i="10"/>
  <c r="J163" i="10"/>
  <c r="E163" i="10"/>
  <c r="C163" i="10"/>
  <c r="G163" i="10"/>
  <c r="K163" i="10"/>
  <c r="D163" i="10"/>
  <c r="H163" i="10"/>
  <c r="I163" i="10"/>
  <c r="F179" i="10"/>
  <c r="J179" i="10"/>
  <c r="I179" i="10"/>
  <c r="C179" i="10"/>
  <c r="G179" i="10"/>
  <c r="K179" i="10"/>
  <c r="D179" i="10"/>
  <c r="H179" i="10"/>
  <c r="E179" i="10"/>
  <c r="C12" i="10"/>
  <c r="G12" i="10"/>
  <c r="K12" i="10"/>
  <c r="E12" i="10"/>
  <c r="I12" i="10"/>
  <c r="H12" i="10"/>
  <c r="J12" i="10"/>
  <c r="D12" i="10"/>
  <c r="F12" i="10"/>
  <c r="C28" i="10"/>
  <c r="G28" i="10"/>
  <c r="K28" i="10"/>
  <c r="F28" i="10"/>
  <c r="H28" i="10"/>
  <c r="D28" i="10"/>
  <c r="I28" i="10"/>
  <c r="E28" i="10"/>
  <c r="J28" i="10"/>
  <c r="D44" i="10"/>
  <c r="H44" i="10"/>
  <c r="E44" i="10"/>
  <c r="I44" i="10"/>
  <c r="F44" i="10"/>
  <c r="J44" i="10"/>
  <c r="C44" i="10"/>
  <c r="G44" i="10"/>
  <c r="K44" i="10"/>
  <c r="D60" i="10"/>
  <c r="H60" i="10"/>
  <c r="E60" i="10"/>
  <c r="I60" i="10"/>
  <c r="F60" i="10"/>
  <c r="J60" i="10"/>
  <c r="C60" i="10"/>
  <c r="G60" i="10"/>
  <c r="K60" i="10"/>
  <c r="D76" i="10"/>
  <c r="H76" i="10"/>
  <c r="F76" i="10"/>
  <c r="J76" i="10"/>
  <c r="G76" i="10"/>
  <c r="I76" i="10"/>
  <c r="C76" i="10"/>
  <c r="K76" i="10"/>
  <c r="E76" i="10"/>
  <c r="D92" i="10"/>
  <c r="H92" i="10"/>
  <c r="E92" i="10"/>
  <c r="I92" i="10"/>
  <c r="F92" i="10"/>
  <c r="J92" i="10"/>
  <c r="K92" i="10"/>
  <c r="C92" i="10"/>
  <c r="G92" i="10"/>
  <c r="D108" i="10"/>
  <c r="H108" i="10"/>
  <c r="E108" i="10"/>
  <c r="I108" i="10"/>
  <c r="F108" i="10"/>
  <c r="J108" i="10"/>
  <c r="K108" i="10"/>
  <c r="G108" i="10"/>
  <c r="C108" i="10"/>
  <c r="D124" i="10"/>
  <c r="H124" i="10"/>
  <c r="E124" i="10"/>
  <c r="I124" i="10"/>
  <c r="F124" i="10"/>
  <c r="J124" i="10"/>
  <c r="K124" i="10"/>
  <c r="G124" i="10"/>
  <c r="C124" i="10"/>
  <c r="F140" i="10"/>
  <c r="J140" i="10"/>
  <c r="G140" i="10"/>
  <c r="E140" i="10"/>
  <c r="C140" i="10"/>
  <c r="H140" i="10"/>
  <c r="D140" i="10"/>
  <c r="I140" i="10"/>
  <c r="K140" i="10"/>
  <c r="E156" i="10"/>
  <c r="I156" i="10"/>
  <c r="H156" i="10"/>
  <c r="F156" i="10"/>
  <c r="J156" i="10"/>
  <c r="C156" i="10"/>
  <c r="G156" i="10"/>
  <c r="K156" i="10"/>
  <c r="D156" i="10"/>
  <c r="E172" i="10"/>
  <c r="I172" i="10"/>
  <c r="H172" i="10"/>
  <c r="F172" i="10"/>
  <c r="J172" i="10"/>
  <c r="C172" i="10"/>
  <c r="G172" i="10"/>
  <c r="K172" i="10"/>
  <c r="D172" i="10"/>
  <c r="E188" i="10"/>
  <c r="I188" i="10"/>
  <c r="J188" i="10"/>
  <c r="H188" i="10"/>
  <c r="F188" i="10"/>
  <c r="D188" i="10"/>
  <c r="C188" i="10"/>
  <c r="G188" i="10"/>
  <c r="K188" i="10"/>
  <c r="Z19" i="6"/>
  <c r="Z122" i="6"/>
  <c r="Z134" i="6"/>
  <c r="Z154" i="6"/>
  <c r="Z29" i="6"/>
  <c r="Z37" i="6"/>
  <c r="Z45" i="6"/>
  <c r="Z53" i="6"/>
  <c r="Z20" i="6"/>
  <c r="F51" i="6"/>
  <c r="F18" i="6"/>
  <c r="I7" i="6"/>
  <c r="M49" i="6"/>
  <c r="S26" i="6"/>
  <c r="S58" i="6"/>
  <c r="S114" i="6"/>
  <c r="S178" i="6"/>
  <c r="S61" i="6"/>
  <c r="S125" i="6"/>
  <c r="S28" i="6"/>
  <c r="F38" i="10"/>
  <c r="J38" i="10"/>
  <c r="C38" i="10"/>
  <c r="G38" i="10"/>
  <c r="K38" i="10"/>
  <c r="D38" i="10"/>
  <c r="H38" i="10"/>
  <c r="E38" i="10"/>
  <c r="I38" i="10"/>
  <c r="D86" i="10"/>
  <c r="H86" i="10"/>
  <c r="G86" i="10"/>
  <c r="C86" i="10"/>
  <c r="I86" i="10"/>
  <c r="E86" i="10"/>
  <c r="J86" i="10"/>
  <c r="K86" i="10"/>
  <c r="F86" i="10"/>
  <c r="F134" i="10"/>
  <c r="J134" i="10"/>
  <c r="D134" i="10"/>
  <c r="H134" i="10"/>
  <c r="C134" i="10"/>
  <c r="K134" i="10"/>
  <c r="I134" i="10"/>
  <c r="E134" i="10"/>
  <c r="G134" i="10"/>
  <c r="C182" i="10"/>
  <c r="G182" i="10"/>
  <c r="K182" i="10"/>
  <c r="D182" i="10"/>
  <c r="H182" i="10"/>
  <c r="F182" i="10"/>
  <c r="E182" i="10"/>
  <c r="I182" i="10"/>
  <c r="J182" i="10"/>
  <c r="D31" i="10"/>
  <c r="H31" i="10"/>
  <c r="F31" i="10"/>
  <c r="K31" i="10"/>
  <c r="G31" i="10"/>
  <c r="C31" i="10"/>
  <c r="I31" i="10"/>
  <c r="E31" i="10"/>
  <c r="J31" i="10"/>
  <c r="C79" i="10"/>
  <c r="G79" i="10"/>
  <c r="K79" i="10"/>
  <c r="F79" i="10"/>
  <c r="H79" i="10"/>
  <c r="D79" i="10"/>
  <c r="I79" i="10"/>
  <c r="J79" i="10"/>
  <c r="E79" i="10"/>
  <c r="E127" i="10"/>
  <c r="I127" i="10"/>
  <c r="C127" i="10"/>
  <c r="G127" i="10"/>
  <c r="K127" i="10"/>
  <c r="J127" i="10"/>
  <c r="H127" i="10"/>
  <c r="D127" i="10"/>
  <c r="F127" i="10"/>
  <c r="F175" i="10"/>
  <c r="J175" i="10"/>
  <c r="E175" i="10"/>
  <c r="C175" i="10"/>
  <c r="G175" i="10"/>
  <c r="K175" i="10"/>
  <c r="D175" i="10"/>
  <c r="H175" i="10"/>
  <c r="I175" i="10"/>
  <c r="D40" i="10"/>
  <c r="H40" i="10"/>
  <c r="E40" i="10"/>
  <c r="I40" i="10"/>
  <c r="F40" i="10"/>
  <c r="J40" i="10"/>
  <c r="C40" i="10"/>
  <c r="G40" i="10"/>
  <c r="K40" i="10"/>
  <c r="D72" i="10"/>
  <c r="H72" i="10"/>
  <c r="F72" i="10"/>
  <c r="J72" i="10"/>
  <c r="C72" i="10"/>
  <c r="K72" i="10"/>
  <c r="E72" i="10"/>
  <c r="G72" i="10"/>
  <c r="I72" i="10"/>
  <c r="D104" i="10"/>
  <c r="H104" i="10"/>
  <c r="E104" i="10"/>
  <c r="I104" i="10"/>
  <c r="F104" i="10"/>
  <c r="J104" i="10"/>
  <c r="K104" i="10"/>
  <c r="C104" i="10"/>
  <c r="G104" i="10"/>
  <c r="D136" i="10"/>
  <c r="H136" i="10"/>
  <c r="F136" i="10"/>
  <c r="J136" i="10"/>
  <c r="I136" i="10"/>
  <c r="G136" i="10"/>
  <c r="C136" i="10"/>
  <c r="K136" i="10"/>
  <c r="E136" i="10"/>
  <c r="E184" i="10"/>
  <c r="I184" i="10"/>
  <c r="F184" i="10"/>
  <c r="D184" i="10"/>
  <c r="J184" i="10"/>
  <c r="C184" i="10"/>
  <c r="G184" i="10"/>
  <c r="K184" i="10"/>
  <c r="H184" i="10"/>
  <c r="G36" i="9"/>
  <c r="N5" i="9"/>
  <c r="D131" i="6"/>
  <c r="D164" i="6"/>
  <c r="F19" i="6"/>
  <c r="F99" i="6"/>
  <c r="F113" i="6"/>
  <c r="F37" i="6"/>
  <c r="F82" i="6"/>
  <c r="F100" i="6"/>
  <c r="G9" i="6"/>
  <c r="G178" i="6"/>
  <c r="G163" i="6"/>
  <c r="G147" i="6"/>
  <c r="G131" i="6"/>
  <c r="G114" i="6"/>
  <c r="G100" i="6"/>
  <c r="G86" i="6"/>
  <c r="G72" i="6"/>
  <c r="G50" i="6"/>
  <c r="G175" i="6"/>
  <c r="G159" i="6"/>
  <c r="G140" i="6"/>
  <c r="G115" i="6"/>
  <c r="G98" i="6"/>
  <c r="G80" i="6"/>
  <c r="G64" i="6"/>
  <c r="G51" i="6"/>
  <c r="G42" i="6"/>
  <c r="G32" i="6"/>
  <c r="G23" i="6"/>
  <c r="G15" i="6"/>
  <c r="G186" i="6"/>
  <c r="G167" i="6"/>
  <c r="G152" i="6"/>
  <c r="G142" i="6"/>
  <c r="G130" i="6"/>
  <c r="G116" i="6"/>
  <c r="G99" i="6"/>
  <c r="G82" i="6"/>
  <c r="G66" i="6"/>
  <c r="G52" i="6"/>
  <c r="G36" i="6"/>
  <c r="G26" i="6"/>
  <c r="G12" i="6"/>
  <c r="G17" i="6"/>
  <c r="H87" i="6"/>
  <c r="I142" i="6"/>
  <c r="I48" i="6"/>
  <c r="I116" i="6"/>
  <c r="I6" i="6"/>
  <c r="I70" i="6"/>
  <c r="I40" i="6"/>
  <c r="I84" i="6"/>
  <c r="I101" i="6"/>
  <c r="J83" i="6"/>
  <c r="J56" i="6"/>
  <c r="J70" i="6"/>
  <c r="J113" i="6"/>
  <c r="J124" i="6"/>
  <c r="M25" i="6"/>
  <c r="M81" i="6"/>
  <c r="M165" i="6"/>
  <c r="O37" i="6"/>
  <c r="O69" i="6"/>
  <c r="O101" i="6"/>
  <c r="O145" i="6"/>
  <c r="R131" i="6"/>
  <c r="R113" i="6"/>
  <c r="R63" i="6"/>
  <c r="R121" i="6"/>
  <c r="R30" i="6"/>
  <c r="R128" i="6"/>
  <c r="S18" i="6"/>
  <c r="S34" i="6"/>
  <c r="S50" i="6"/>
  <c r="S66" i="6"/>
  <c r="S98" i="6"/>
  <c r="S130" i="6"/>
  <c r="S162" i="6"/>
  <c r="S13" i="6"/>
  <c r="S45" i="6"/>
  <c r="S77" i="6"/>
  <c r="S109" i="6"/>
  <c r="S141" i="6"/>
  <c r="S173" i="6"/>
  <c r="S32" i="6"/>
  <c r="S88" i="6"/>
  <c r="S39" i="6"/>
  <c r="S119" i="6"/>
  <c r="S23" i="6"/>
  <c r="U97" i="6"/>
  <c r="U161" i="6"/>
  <c r="U7" i="6"/>
  <c r="U69" i="6"/>
  <c r="U16" i="6"/>
  <c r="U80" i="6"/>
  <c r="W23" i="6"/>
  <c r="W43" i="6"/>
  <c r="W71" i="6"/>
  <c r="W103" i="6"/>
  <c r="W135" i="6"/>
  <c r="W175" i="6"/>
  <c r="E14" i="10"/>
  <c r="I14" i="10"/>
  <c r="C14" i="10"/>
  <c r="G14" i="10"/>
  <c r="K14" i="10"/>
  <c r="F14" i="10"/>
  <c r="H14" i="10"/>
  <c r="J14" i="10"/>
  <c r="D14" i="10"/>
  <c r="E30" i="10"/>
  <c r="I30" i="10"/>
  <c r="D30" i="10"/>
  <c r="J30" i="10"/>
  <c r="F30" i="10"/>
  <c r="K30" i="10"/>
  <c r="G30" i="10"/>
  <c r="H30" i="10"/>
  <c r="C30" i="10"/>
  <c r="F46" i="10"/>
  <c r="J46" i="10"/>
  <c r="C46" i="10"/>
  <c r="G46" i="10"/>
  <c r="K46" i="10"/>
  <c r="D46" i="10"/>
  <c r="H46" i="10"/>
  <c r="E46" i="10"/>
  <c r="I46" i="10"/>
  <c r="F62" i="10"/>
  <c r="J62" i="10"/>
  <c r="C62" i="10"/>
  <c r="G62" i="10"/>
  <c r="K62" i="10"/>
  <c r="D62" i="10"/>
  <c r="H62" i="10"/>
  <c r="E62" i="10"/>
  <c r="I62" i="10"/>
  <c r="D78" i="10"/>
  <c r="H78" i="10"/>
  <c r="E78" i="10"/>
  <c r="J78" i="10"/>
  <c r="F78" i="10"/>
  <c r="K78" i="10"/>
  <c r="G78" i="10"/>
  <c r="C78" i="10"/>
  <c r="I78" i="10"/>
  <c r="F94" i="10"/>
  <c r="J94" i="10"/>
  <c r="C94" i="10"/>
  <c r="G94" i="10"/>
  <c r="K94" i="10"/>
  <c r="D94" i="10"/>
  <c r="H94" i="10"/>
  <c r="I94" i="10"/>
  <c r="E94" i="10"/>
  <c r="F110" i="10"/>
  <c r="J110" i="10"/>
  <c r="C110" i="10"/>
  <c r="G110" i="10"/>
  <c r="K110" i="10"/>
  <c r="D110" i="10"/>
  <c r="H110" i="10"/>
  <c r="I110" i="10"/>
  <c r="E110" i="10"/>
  <c r="F126" i="10"/>
  <c r="J126" i="10"/>
  <c r="C126" i="10"/>
  <c r="G126" i="10"/>
  <c r="K126" i="10"/>
  <c r="D126" i="10"/>
  <c r="H126" i="10"/>
  <c r="I126" i="10"/>
  <c r="E126" i="10"/>
  <c r="D142" i="10"/>
  <c r="H142" i="10"/>
  <c r="E142" i="10"/>
  <c r="J142" i="10"/>
  <c r="I142" i="10"/>
  <c r="F142" i="10"/>
  <c r="K142" i="10"/>
  <c r="G142" i="10"/>
  <c r="C142" i="10"/>
  <c r="C158" i="10"/>
  <c r="G158" i="10"/>
  <c r="K158" i="10"/>
  <c r="J158" i="10"/>
  <c r="D158" i="10"/>
  <c r="H158" i="10"/>
  <c r="E158" i="10"/>
  <c r="I158" i="10"/>
  <c r="F158" i="10"/>
  <c r="C174" i="10"/>
  <c r="G174" i="10"/>
  <c r="K174" i="10"/>
  <c r="F174" i="10"/>
  <c r="D174" i="10"/>
  <c r="H174" i="10"/>
  <c r="E174" i="10"/>
  <c r="I174" i="10"/>
  <c r="J174" i="10"/>
  <c r="D7" i="10"/>
  <c r="H7" i="10"/>
  <c r="F7" i="10"/>
  <c r="J7" i="10"/>
  <c r="E7" i="10"/>
  <c r="G7" i="10"/>
  <c r="I7" i="10"/>
  <c r="C7" i="10"/>
  <c r="K7" i="10"/>
  <c r="D23" i="10"/>
  <c r="H23" i="10"/>
  <c r="C23" i="10"/>
  <c r="I23" i="10"/>
  <c r="E23" i="10"/>
  <c r="J23" i="10"/>
  <c r="F23" i="10"/>
  <c r="K23" i="10"/>
  <c r="G23" i="10"/>
  <c r="E39" i="10"/>
  <c r="I39" i="10"/>
  <c r="F39" i="10"/>
  <c r="J39" i="10"/>
  <c r="C39" i="10"/>
  <c r="G39" i="10"/>
  <c r="K39" i="10"/>
  <c r="D39" i="10"/>
  <c r="H39" i="10"/>
  <c r="E55" i="10"/>
  <c r="I55" i="10"/>
  <c r="F55" i="10"/>
  <c r="J55" i="10"/>
  <c r="C55" i="10"/>
  <c r="G55" i="10"/>
  <c r="K55" i="10"/>
  <c r="D55" i="10"/>
  <c r="H55" i="10"/>
  <c r="E71" i="10"/>
  <c r="I71" i="10"/>
  <c r="C71" i="10"/>
  <c r="G71" i="10"/>
  <c r="K71" i="10"/>
  <c r="D71" i="10"/>
  <c r="F71" i="10"/>
  <c r="H71" i="10"/>
  <c r="J71" i="10"/>
  <c r="C87" i="10"/>
  <c r="G87" i="10"/>
  <c r="K87" i="10"/>
  <c r="D87" i="10"/>
  <c r="I87" i="10"/>
  <c r="E87" i="10"/>
  <c r="J87" i="10"/>
  <c r="F87" i="10"/>
  <c r="H87" i="10"/>
  <c r="E103" i="10"/>
  <c r="I103" i="10"/>
  <c r="F103" i="10"/>
  <c r="J103" i="10"/>
  <c r="C103" i="10"/>
  <c r="G103" i="10"/>
  <c r="K103" i="10"/>
  <c r="H103" i="10"/>
  <c r="D103" i="10"/>
  <c r="E119" i="10"/>
  <c r="I119" i="10"/>
  <c r="F119" i="10"/>
  <c r="J119" i="10"/>
  <c r="C119" i="10"/>
  <c r="G119" i="10"/>
  <c r="K119" i="10"/>
  <c r="H119" i="10"/>
  <c r="D119" i="10"/>
  <c r="E135" i="10"/>
  <c r="I135" i="10"/>
  <c r="C135" i="10"/>
  <c r="G135" i="10"/>
  <c r="K135" i="10"/>
  <c r="J135" i="10"/>
  <c r="D135" i="10"/>
  <c r="F135" i="10"/>
  <c r="H135" i="10"/>
  <c r="F151" i="10"/>
  <c r="J151" i="10"/>
  <c r="E151" i="10"/>
  <c r="C151" i="10"/>
  <c r="G151" i="10"/>
  <c r="K151" i="10"/>
  <c r="D151" i="10"/>
  <c r="H151" i="10"/>
  <c r="I151" i="10"/>
  <c r="F167" i="10"/>
  <c r="J167" i="10"/>
  <c r="I167" i="10"/>
  <c r="C167" i="10"/>
  <c r="G167" i="10"/>
  <c r="K167" i="10"/>
  <c r="D167" i="10"/>
  <c r="H167" i="10"/>
  <c r="E167" i="10"/>
  <c r="F183" i="10"/>
  <c r="J183" i="10"/>
  <c r="C183" i="10"/>
  <c r="E183" i="10"/>
  <c r="G183" i="10"/>
  <c r="K183" i="10"/>
  <c r="D183" i="10"/>
  <c r="H183" i="10"/>
  <c r="I183" i="10"/>
  <c r="C16" i="10"/>
  <c r="G16" i="10"/>
  <c r="K16" i="10"/>
  <c r="E16" i="10"/>
  <c r="I16" i="10"/>
  <c r="D16" i="10"/>
  <c r="F16" i="10"/>
  <c r="H16" i="10"/>
  <c r="J16" i="10"/>
  <c r="C32" i="10"/>
  <c r="G32" i="10"/>
  <c r="H32" i="10"/>
  <c r="D32" i="10"/>
  <c r="I32" i="10"/>
  <c r="E32" i="10"/>
  <c r="J32" i="10"/>
  <c r="K32" i="10"/>
  <c r="F32" i="10"/>
  <c r="D48" i="10"/>
  <c r="H48" i="10"/>
  <c r="E48" i="10"/>
  <c r="I48" i="10"/>
  <c r="F48" i="10"/>
  <c r="J48" i="10"/>
  <c r="K48" i="10"/>
  <c r="C48" i="10"/>
  <c r="G48" i="10"/>
  <c r="D64" i="10"/>
  <c r="H64" i="10"/>
  <c r="F64" i="10"/>
  <c r="J64" i="10"/>
  <c r="C64" i="10"/>
  <c r="K64" i="10"/>
  <c r="E64" i="10"/>
  <c r="G64" i="10"/>
  <c r="I64" i="10"/>
  <c r="F80" i="10"/>
  <c r="J80" i="10"/>
  <c r="C80" i="10"/>
  <c r="H80" i="10"/>
  <c r="D80" i="10"/>
  <c r="I80" i="10"/>
  <c r="E80" i="10"/>
  <c r="K80" i="10"/>
  <c r="G80" i="10"/>
  <c r="D96" i="10"/>
  <c r="H96" i="10"/>
  <c r="E96" i="10"/>
  <c r="I96" i="10"/>
  <c r="F96" i="10"/>
  <c r="J96" i="10"/>
  <c r="G96" i="10"/>
  <c r="K96" i="10"/>
  <c r="C96" i="10"/>
  <c r="D112" i="10"/>
  <c r="H112" i="10"/>
  <c r="E112" i="10"/>
  <c r="I112" i="10"/>
  <c r="F112" i="10"/>
  <c r="J112" i="10"/>
  <c r="G112" i="10"/>
  <c r="K112" i="10"/>
  <c r="C112" i="10"/>
  <c r="D128" i="10"/>
  <c r="H128" i="10"/>
  <c r="F128" i="10"/>
  <c r="J128" i="10"/>
  <c r="I128" i="10"/>
  <c r="C128" i="10"/>
  <c r="K128" i="10"/>
  <c r="E128" i="10"/>
  <c r="G128" i="10"/>
  <c r="F144" i="10"/>
  <c r="J144" i="10"/>
  <c r="C144" i="10"/>
  <c r="H144" i="10"/>
  <c r="D144" i="10"/>
  <c r="I144" i="10"/>
  <c r="E144" i="10"/>
  <c r="K144" i="10"/>
  <c r="G144" i="10"/>
  <c r="E160" i="10"/>
  <c r="I160" i="10"/>
  <c r="H160" i="10"/>
  <c r="F160" i="10"/>
  <c r="J160" i="10"/>
  <c r="C160" i="10"/>
  <c r="G160" i="10"/>
  <c r="K160" i="10"/>
  <c r="D160" i="10"/>
  <c r="E176" i="10"/>
  <c r="I176" i="10"/>
  <c r="D176" i="10"/>
  <c r="F176" i="10"/>
  <c r="J176" i="10"/>
  <c r="C176" i="10"/>
  <c r="G176" i="10"/>
  <c r="K176" i="10"/>
  <c r="H176" i="10"/>
  <c r="Z7" i="6"/>
  <c r="Z11" i="6"/>
  <c r="Z14" i="6"/>
  <c r="Z22" i="6"/>
  <c r="Z30" i="6"/>
  <c r="Z38" i="6"/>
  <c r="Z58" i="6"/>
  <c r="Z66" i="6"/>
  <c r="Z74" i="6"/>
  <c r="Z82" i="6"/>
  <c r="Z90" i="6"/>
  <c r="Z98" i="6"/>
  <c r="Z106" i="6"/>
  <c r="Z114" i="6"/>
  <c r="Z126" i="6"/>
  <c r="Z146" i="6"/>
  <c r="Z21" i="6"/>
  <c r="Z57" i="6"/>
  <c r="Z65" i="6"/>
  <c r="C9" i="6"/>
  <c r="F165" i="6"/>
  <c r="F146" i="6"/>
  <c r="H52" i="6"/>
  <c r="I166" i="6"/>
  <c r="I168" i="6"/>
  <c r="I38" i="6"/>
  <c r="M9" i="6"/>
  <c r="M125" i="6"/>
  <c r="S42" i="6"/>
  <c r="S82" i="6"/>
  <c r="S146" i="6"/>
  <c r="S29" i="6"/>
  <c r="S93" i="6"/>
  <c r="S157" i="6"/>
  <c r="S148" i="6"/>
  <c r="S71" i="6"/>
  <c r="E6" i="10"/>
  <c r="I6" i="10"/>
  <c r="C6" i="10"/>
  <c r="G6" i="10"/>
  <c r="K6" i="10"/>
  <c r="F6" i="10"/>
  <c r="H6" i="10"/>
  <c r="J6" i="10"/>
  <c r="D6" i="10"/>
  <c r="F54" i="10"/>
  <c r="J54" i="10"/>
  <c r="C54" i="10"/>
  <c r="G54" i="10"/>
  <c r="K54" i="10"/>
  <c r="D54" i="10"/>
  <c r="H54" i="10"/>
  <c r="E54" i="10"/>
  <c r="I54" i="10"/>
  <c r="F102" i="10"/>
  <c r="J102" i="10"/>
  <c r="C102" i="10"/>
  <c r="G102" i="10"/>
  <c r="K102" i="10"/>
  <c r="D102" i="10"/>
  <c r="H102" i="10"/>
  <c r="E102" i="10"/>
  <c r="I102" i="10"/>
  <c r="C150" i="10"/>
  <c r="G150" i="10"/>
  <c r="K150" i="10"/>
  <c r="F150" i="10"/>
  <c r="D150" i="10"/>
  <c r="H150" i="10"/>
  <c r="E150" i="10"/>
  <c r="I150" i="10"/>
  <c r="J150" i="10"/>
  <c r="D15" i="10"/>
  <c r="H15" i="10"/>
  <c r="F15" i="10"/>
  <c r="J15" i="10"/>
  <c r="E15" i="10"/>
  <c r="G15" i="10"/>
  <c r="I15" i="10"/>
  <c r="C15" i="10"/>
  <c r="K15" i="10"/>
  <c r="E63" i="10"/>
  <c r="I63" i="10"/>
  <c r="C63" i="10"/>
  <c r="G63" i="10"/>
  <c r="K63" i="10"/>
  <c r="D63" i="10"/>
  <c r="F63" i="10"/>
  <c r="H63" i="10"/>
  <c r="J63" i="10"/>
  <c r="E95" i="10"/>
  <c r="I95" i="10"/>
  <c r="F95" i="10"/>
  <c r="J95" i="10"/>
  <c r="C95" i="10"/>
  <c r="G95" i="10"/>
  <c r="K95" i="10"/>
  <c r="D95" i="10"/>
  <c r="H95" i="10"/>
  <c r="C143" i="10"/>
  <c r="G143" i="10"/>
  <c r="K143" i="10"/>
  <c r="F143" i="10"/>
  <c r="J143" i="10"/>
  <c r="H143" i="10"/>
  <c r="D143" i="10"/>
  <c r="I143" i="10"/>
  <c r="E143" i="10"/>
  <c r="C24" i="10"/>
  <c r="G24" i="10"/>
  <c r="K24" i="10"/>
  <c r="E24" i="10"/>
  <c r="J24" i="10"/>
  <c r="F24" i="10"/>
  <c r="H24" i="10"/>
  <c r="D24" i="10"/>
  <c r="I24" i="10"/>
  <c r="Q176" i="9"/>
  <c r="D35" i="6"/>
  <c r="D163" i="6"/>
  <c r="D180" i="6"/>
  <c r="F35" i="6"/>
  <c r="F131" i="6"/>
  <c r="F49" i="6"/>
  <c r="F96" i="6"/>
  <c r="F114" i="6"/>
  <c r="G187" i="6"/>
  <c r="G176" i="6"/>
  <c r="G160" i="6"/>
  <c r="G139" i="6"/>
  <c r="G127" i="6"/>
  <c r="G112" i="6"/>
  <c r="G94" i="6"/>
  <c r="G84" i="6"/>
  <c r="G68" i="6"/>
  <c r="G188" i="6"/>
  <c r="G171" i="6"/>
  <c r="G154" i="6"/>
  <c r="G128" i="6"/>
  <c r="G110" i="6"/>
  <c r="G95" i="6"/>
  <c r="G76" i="6"/>
  <c r="G60" i="6"/>
  <c r="G48" i="6"/>
  <c r="G40" i="6"/>
  <c r="G30" i="6"/>
  <c r="G20" i="6"/>
  <c r="G11" i="6"/>
  <c r="G182" i="6"/>
  <c r="G162" i="6"/>
  <c r="G150" i="6"/>
  <c r="G138" i="6"/>
  <c r="G126" i="6"/>
  <c r="G111" i="6"/>
  <c r="G96" i="6"/>
  <c r="G79" i="6"/>
  <c r="G63" i="6"/>
  <c r="G47" i="6"/>
  <c r="G35" i="6"/>
  <c r="G22" i="6"/>
  <c r="G10" i="6"/>
  <c r="H92" i="6"/>
  <c r="H151" i="6"/>
  <c r="I98" i="6"/>
  <c r="I158" i="6"/>
  <c r="I60" i="6"/>
  <c r="I128" i="6"/>
  <c r="I22" i="6"/>
  <c r="I86" i="6"/>
  <c r="I132" i="6"/>
  <c r="I172" i="6"/>
  <c r="I165" i="6"/>
  <c r="J8" i="6"/>
  <c r="J115" i="6"/>
  <c r="J128" i="6"/>
  <c r="J102" i="6"/>
  <c r="J21" i="6"/>
  <c r="J141" i="6"/>
  <c r="M33" i="6"/>
  <c r="M101" i="6"/>
  <c r="M152" i="6"/>
  <c r="O13" i="6"/>
  <c r="O45" i="6"/>
  <c r="O77" i="6"/>
  <c r="O113" i="6"/>
  <c r="O157" i="6"/>
  <c r="O128" i="6"/>
  <c r="R147" i="6"/>
  <c r="R157" i="6"/>
  <c r="R95" i="6"/>
  <c r="R69" i="6"/>
  <c r="R94" i="6"/>
  <c r="S6" i="6"/>
  <c r="S22" i="6"/>
  <c r="S38" i="6"/>
  <c r="S54" i="6"/>
  <c r="S74" i="6"/>
  <c r="S106" i="6"/>
  <c r="S138" i="6"/>
  <c r="S170" i="6"/>
  <c r="S21" i="6"/>
  <c r="S53" i="6"/>
  <c r="S85" i="6"/>
  <c r="S117" i="6"/>
  <c r="S149" i="6"/>
  <c r="S181" i="6"/>
  <c r="S156" i="6"/>
  <c r="S112" i="6"/>
  <c r="S187" i="6"/>
  <c r="S103" i="6"/>
  <c r="T15" i="6"/>
  <c r="T144" i="6"/>
  <c r="U109" i="6"/>
  <c r="U169" i="6"/>
  <c r="U13" i="6"/>
  <c r="U101" i="6"/>
  <c r="W7" i="6"/>
  <c r="W27" i="6"/>
  <c r="W47" i="6"/>
  <c r="W79" i="6"/>
  <c r="W111" i="6"/>
  <c r="W143" i="6"/>
  <c r="W109" i="6"/>
  <c r="E18" i="10"/>
  <c r="I18" i="10"/>
  <c r="C18" i="10"/>
  <c r="G18" i="10"/>
  <c r="K18" i="10"/>
  <c r="J18" i="10"/>
  <c r="D18" i="10"/>
  <c r="F18" i="10"/>
  <c r="H18" i="10"/>
  <c r="F34" i="10"/>
  <c r="J34" i="10"/>
  <c r="C34" i="10"/>
  <c r="G34" i="10"/>
  <c r="K34" i="10"/>
  <c r="D34" i="10"/>
  <c r="H34" i="10"/>
  <c r="I34" i="10"/>
  <c r="E34" i="10"/>
  <c r="F50" i="10"/>
  <c r="J50" i="10"/>
  <c r="C50" i="10"/>
  <c r="G50" i="10"/>
  <c r="K50" i="10"/>
  <c r="D50" i="10"/>
  <c r="H50" i="10"/>
  <c r="I50" i="10"/>
  <c r="E50" i="10"/>
  <c r="F66" i="10"/>
  <c r="J66" i="10"/>
  <c r="D66" i="10"/>
  <c r="H66" i="10"/>
  <c r="I66" i="10"/>
  <c r="C66" i="10"/>
  <c r="K66" i="10"/>
  <c r="E66" i="10"/>
  <c r="G66" i="10"/>
  <c r="D82" i="10"/>
  <c r="H82" i="10"/>
  <c r="F82" i="10"/>
  <c r="K82" i="10"/>
  <c r="G82" i="10"/>
  <c r="C82" i="10"/>
  <c r="I82" i="10"/>
  <c r="E82" i="10"/>
  <c r="J82" i="10"/>
  <c r="F98" i="10"/>
  <c r="J98" i="10"/>
  <c r="C98" i="10"/>
  <c r="G98" i="10"/>
  <c r="K98" i="10"/>
  <c r="D98" i="10"/>
  <c r="H98" i="10"/>
  <c r="E98" i="10"/>
  <c r="I98" i="10"/>
  <c r="F114" i="10"/>
  <c r="J114" i="10"/>
  <c r="C114" i="10"/>
  <c r="G114" i="10"/>
  <c r="K114" i="10"/>
  <c r="D114" i="10"/>
  <c r="H114" i="10"/>
  <c r="E114" i="10"/>
  <c r="I114" i="10"/>
  <c r="F130" i="10"/>
  <c r="J130" i="10"/>
  <c r="D130" i="10"/>
  <c r="H130" i="10"/>
  <c r="G130" i="10"/>
  <c r="I130" i="10"/>
  <c r="C130" i="10"/>
  <c r="K130" i="10"/>
  <c r="E130" i="10"/>
  <c r="D146" i="10"/>
  <c r="H146" i="10"/>
  <c r="F146" i="10"/>
  <c r="K146" i="10"/>
  <c r="E146" i="10"/>
  <c r="G146" i="10"/>
  <c r="C146" i="10"/>
  <c r="I146" i="10"/>
  <c r="J146" i="10"/>
  <c r="C162" i="10"/>
  <c r="G162" i="10"/>
  <c r="K162" i="10"/>
  <c r="F162" i="10"/>
  <c r="D162" i="10"/>
  <c r="H162" i="10"/>
  <c r="E162" i="10"/>
  <c r="I162" i="10"/>
  <c r="J162" i="10"/>
  <c r="C178" i="10"/>
  <c r="G178" i="10"/>
  <c r="K178" i="10"/>
  <c r="J178" i="10"/>
  <c r="D178" i="10"/>
  <c r="H178" i="10"/>
  <c r="E178" i="10"/>
  <c r="I178" i="10"/>
  <c r="F178" i="10"/>
  <c r="D11" i="10"/>
  <c r="H11" i="10"/>
  <c r="F11" i="10"/>
  <c r="J11" i="10"/>
  <c r="I11" i="10"/>
  <c r="C11" i="10"/>
  <c r="K11" i="10"/>
  <c r="E11" i="10"/>
  <c r="G11" i="10"/>
  <c r="D27" i="10"/>
  <c r="H27" i="10"/>
  <c r="E27" i="10"/>
  <c r="J27" i="10"/>
  <c r="F27" i="10"/>
  <c r="K27" i="10"/>
  <c r="G27" i="10"/>
  <c r="C27" i="10"/>
  <c r="I27" i="10"/>
  <c r="E43" i="10"/>
  <c r="I43" i="10"/>
  <c r="F43" i="10"/>
  <c r="J43" i="10"/>
  <c r="C43" i="10"/>
  <c r="G43" i="10"/>
  <c r="K43" i="10"/>
  <c r="H43" i="10"/>
  <c r="D43" i="10"/>
  <c r="E59" i="10"/>
  <c r="I59" i="10"/>
  <c r="F59" i="10"/>
  <c r="J59" i="10"/>
  <c r="C59" i="10"/>
  <c r="G59" i="10"/>
  <c r="K59" i="10"/>
  <c r="H59" i="10"/>
  <c r="D59" i="10"/>
  <c r="E75" i="10"/>
  <c r="I75" i="10"/>
  <c r="C75" i="10"/>
  <c r="G75" i="10"/>
  <c r="K75" i="10"/>
  <c r="H75" i="10"/>
  <c r="J75" i="10"/>
  <c r="D75" i="10"/>
  <c r="F75" i="10"/>
  <c r="E91" i="10"/>
  <c r="I91" i="10"/>
  <c r="F91" i="10"/>
  <c r="J91" i="10"/>
  <c r="C91" i="10"/>
  <c r="G91" i="10"/>
  <c r="K91" i="10"/>
  <c r="D91" i="10"/>
  <c r="H91" i="10"/>
  <c r="E107" i="10"/>
  <c r="I107" i="10"/>
  <c r="F107" i="10"/>
  <c r="J107" i="10"/>
  <c r="C107" i="10"/>
  <c r="G107" i="10"/>
  <c r="K107" i="10"/>
  <c r="D107" i="10"/>
  <c r="H107" i="10"/>
  <c r="E123" i="10"/>
  <c r="I123" i="10"/>
  <c r="F123" i="10"/>
  <c r="J123" i="10"/>
  <c r="C123" i="10"/>
  <c r="G123" i="10"/>
  <c r="K123" i="10"/>
  <c r="D123" i="10"/>
  <c r="H123" i="10"/>
  <c r="C139" i="10"/>
  <c r="G139" i="10"/>
  <c r="K139" i="10"/>
  <c r="E139" i="10"/>
  <c r="J139" i="10"/>
  <c r="D139" i="10"/>
  <c r="F139" i="10"/>
  <c r="H139" i="10"/>
  <c r="I139" i="10"/>
  <c r="F155" i="10"/>
  <c r="J155" i="10"/>
  <c r="E155" i="10"/>
  <c r="C155" i="10"/>
  <c r="G155" i="10"/>
  <c r="K155" i="10"/>
  <c r="I155" i="10"/>
  <c r="D155" i="10"/>
  <c r="H155" i="10"/>
  <c r="F171" i="10"/>
  <c r="J171" i="10"/>
  <c r="I171" i="10"/>
  <c r="C171" i="10"/>
  <c r="G171" i="10"/>
  <c r="K171" i="10"/>
  <c r="D171" i="10"/>
  <c r="H171" i="10"/>
  <c r="E171" i="10"/>
  <c r="F187" i="10"/>
  <c r="J187" i="10"/>
  <c r="G187" i="10"/>
  <c r="K187" i="10"/>
  <c r="E187" i="10"/>
  <c r="C187" i="10"/>
  <c r="D187" i="10"/>
  <c r="H187" i="10"/>
  <c r="I187" i="10"/>
  <c r="C20" i="10"/>
  <c r="G20" i="10"/>
  <c r="K20" i="10"/>
  <c r="E20" i="10"/>
  <c r="I20" i="10"/>
  <c r="H20" i="10"/>
  <c r="J20" i="10"/>
  <c r="D20" i="10"/>
  <c r="F20" i="10"/>
  <c r="D36" i="10"/>
  <c r="H36" i="10"/>
  <c r="E36" i="10"/>
  <c r="I36" i="10"/>
  <c r="F36" i="10"/>
  <c r="J36" i="10"/>
  <c r="G36" i="10"/>
  <c r="K36" i="10"/>
  <c r="C36" i="10"/>
  <c r="D52" i="10"/>
  <c r="H52" i="10"/>
  <c r="E52" i="10"/>
  <c r="I52" i="10"/>
  <c r="F52" i="10"/>
  <c r="J52" i="10"/>
  <c r="G52" i="10"/>
  <c r="K52" i="10"/>
  <c r="C52" i="10"/>
  <c r="D68" i="10"/>
  <c r="H68" i="10"/>
  <c r="F68" i="10"/>
  <c r="J68" i="10"/>
  <c r="G68" i="10"/>
  <c r="I68" i="10"/>
  <c r="C68" i="10"/>
  <c r="K68" i="10"/>
  <c r="E68" i="10"/>
  <c r="F84" i="10"/>
  <c r="J84" i="10"/>
  <c r="D84" i="10"/>
  <c r="I84" i="10"/>
  <c r="E84" i="10"/>
  <c r="K84" i="10"/>
  <c r="G84" i="10"/>
  <c r="H84" i="10"/>
  <c r="C84" i="10"/>
  <c r="D100" i="10"/>
  <c r="H100" i="10"/>
  <c r="E100" i="10"/>
  <c r="I100" i="10"/>
  <c r="F100" i="10"/>
  <c r="J100" i="10"/>
  <c r="C100" i="10"/>
  <c r="G100" i="10"/>
  <c r="K100" i="10"/>
  <c r="D116" i="10"/>
  <c r="H116" i="10"/>
  <c r="E116" i="10"/>
  <c r="I116" i="10"/>
  <c r="F116" i="10"/>
  <c r="J116" i="10"/>
  <c r="C116" i="10"/>
  <c r="G116" i="10"/>
  <c r="K116" i="10"/>
  <c r="D132" i="10"/>
  <c r="H132" i="10"/>
  <c r="F132" i="10"/>
  <c r="J132" i="10"/>
  <c r="E132" i="10"/>
  <c r="K132" i="10"/>
  <c r="G132" i="10"/>
  <c r="I132" i="10"/>
  <c r="C132" i="10"/>
  <c r="F148" i="10"/>
  <c r="D148" i="10"/>
  <c r="I148" i="10"/>
  <c r="H148" i="10"/>
  <c r="E148" i="10"/>
  <c r="J148" i="10"/>
  <c r="G148" i="10"/>
  <c r="K148" i="10"/>
  <c r="C148" i="10"/>
  <c r="E164" i="10"/>
  <c r="I164" i="10"/>
  <c r="D164" i="10"/>
  <c r="F164" i="10"/>
  <c r="J164" i="10"/>
  <c r="C164" i="10"/>
  <c r="G164" i="10"/>
  <c r="K164" i="10"/>
  <c r="H164" i="10"/>
  <c r="E180" i="10"/>
  <c r="I180" i="10"/>
  <c r="H180" i="10"/>
  <c r="F180" i="10"/>
  <c r="J180" i="10"/>
  <c r="C180" i="10"/>
  <c r="G180" i="10"/>
  <c r="K180" i="10"/>
  <c r="D180" i="10"/>
  <c r="C6" i="6"/>
  <c r="Z9" i="6"/>
  <c r="C8" i="6"/>
  <c r="Z15" i="6"/>
  <c r="Z6" i="6"/>
  <c r="Z10" i="6"/>
  <c r="Z118" i="6"/>
  <c r="Z138" i="6"/>
  <c r="Z150" i="6"/>
  <c r="Z33" i="6"/>
  <c r="Z41" i="6"/>
  <c r="AA13" i="6"/>
  <c r="AB177" i="9"/>
  <c r="AB132" i="9"/>
  <c r="AB157" i="9"/>
  <c r="AB59" i="9"/>
  <c r="AB123" i="9"/>
  <c r="AB49" i="9"/>
  <c r="AB18" i="9"/>
  <c r="AB82" i="9"/>
  <c r="AB33" i="9"/>
  <c r="AB11" i="9"/>
  <c r="AB75" i="9"/>
  <c r="AB139" i="9"/>
  <c r="AB85" i="9"/>
  <c r="AB34" i="9"/>
  <c r="AB102" i="9"/>
  <c r="AB100" i="9"/>
  <c r="AB81" i="9"/>
  <c r="AB27" i="9"/>
  <c r="AB91" i="9"/>
  <c r="AB155" i="9"/>
  <c r="AB121" i="9"/>
  <c r="AB50" i="9"/>
  <c r="AB118" i="9"/>
  <c r="AB116" i="9"/>
  <c r="AB117" i="9"/>
  <c r="AB43" i="9"/>
  <c r="AB107" i="9"/>
  <c r="AB171" i="9"/>
  <c r="L37" i="9"/>
  <c r="L53" i="9"/>
  <c r="L69" i="9"/>
  <c r="L41" i="9"/>
  <c r="L57" i="9"/>
  <c r="L73" i="9"/>
  <c r="L45" i="9"/>
  <c r="L61" i="9"/>
  <c r="L77" i="9"/>
  <c r="L33" i="9"/>
  <c r="L49" i="9"/>
  <c r="L65" i="9"/>
  <c r="L100" i="9"/>
  <c r="L108" i="9"/>
  <c r="L116" i="9"/>
  <c r="L124" i="9"/>
  <c r="L10" i="9"/>
  <c r="L18" i="9"/>
  <c r="L26" i="9"/>
  <c r="L164" i="9"/>
  <c r="L172" i="9"/>
  <c r="L180" i="9"/>
  <c r="L188" i="9"/>
  <c r="L34" i="9"/>
  <c r="L42" i="9"/>
  <c r="L39" i="9"/>
  <c r="L55" i="9"/>
  <c r="L71" i="9"/>
  <c r="L87" i="9"/>
  <c r="L103" i="9"/>
  <c r="L119" i="9"/>
  <c r="L135" i="9"/>
  <c r="L151" i="9"/>
  <c r="L167" i="9"/>
  <c r="L183" i="9"/>
  <c r="L54" i="9"/>
  <c r="L62" i="9"/>
  <c r="L74" i="9"/>
  <c r="L5" i="9"/>
  <c r="L13" i="9"/>
  <c r="L21" i="9"/>
  <c r="L85" i="9"/>
  <c r="L101" i="9"/>
  <c r="L117" i="9"/>
  <c r="L133" i="9"/>
  <c r="L149" i="9"/>
  <c r="L165" i="9"/>
  <c r="L181" i="9"/>
  <c r="L31" i="9"/>
  <c r="L12" i="9"/>
  <c r="L20" i="9"/>
  <c r="L28" i="9"/>
  <c r="L36" i="9"/>
  <c r="L44" i="9"/>
  <c r="L52" i="9"/>
  <c r="L60" i="9"/>
  <c r="L68" i="9"/>
  <c r="L76" i="9"/>
  <c r="L84" i="9"/>
  <c r="L92" i="9"/>
  <c r="L136" i="9"/>
  <c r="L144" i="9"/>
  <c r="L152" i="9"/>
  <c r="L7" i="9"/>
  <c r="L15" i="9"/>
  <c r="L23" i="9"/>
  <c r="L43" i="9"/>
  <c r="L59" i="9"/>
  <c r="L75" i="9"/>
  <c r="L91" i="9"/>
  <c r="L107" i="9"/>
  <c r="L123" i="9"/>
  <c r="L139" i="9"/>
  <c r="L155" i="9"/>
  <c r="L171" i="9"/>
  <c r="L187" i="9"/>
  <c r="L78" i="9"/>
  <c r="L86" i="9"/>
  <c r="L94" i="9"/>
  <c r="L102" i="9"/>
  <c r="L110" i="9"/>
  <c r="L118" i="9"/>
  <c r="L126" i="9"/>
  <c r="L134" i="9"/>
  <c r="L142" i="9"/>
  <c r="L150" i="9"/>
  <c r="L158" i="9"/>
  <c r="L166" i="9"/>
  <c r="L174" i="9"/>
  <c r="L182" i="9"/>
  <c r="L89" i="9"/>
  <c r="L105" i="9"/>
  <c r="L121" i="9"/>
  <c r="L137" i="9"/>
  <c r="L153" i="9"/>
  <c r="L169" i="9"/>
  <c r="L185" i="9"/>
  <c r="L29" i="9"/>
  <c r="L96" i="9"/>
  <c r="L104" i="9"/>
  <c r="L112" i="9"/>
  <c r="L120" i="9"/>
  <c r="L128" i="9"/>
  <c r="L6" i="9"/>
  <c r="L14" i="9"/>
  <c r="L22" i="9"/>
  <c r="L160" i="9"/>
  <c r="L168" i="9"/>
  <c r="L176" i="9"/>
  <c r="L184" i="9"/>
  <c r="L30" i="9"/>
  <c r="L38" i="9"/>
  <c r="L46" i="9"/>
  <c r="L47" i="9"/>
  <c r="L63" i="9"/>
  <c r="L79" i="9"/>
  <c r="L95" i="9"/>
  <c r="L111" i="9"/>
  <c r="L127" i="9"/>
  <c r="L143" i="9"/>
  <c r="L159" i="9"/>
  <c r="L175" i="9"/>
  <c r="L50" i="9"/>
  <c r="L58" i="9"/>
  <c r="L66" i="9"/>
  <c r="L9" i="9"/>
  <c r="L17" i="9"/>
  <c r="L25" i="9"/>
  <c r="L93" i="9"/>
  <c r="L109" i="9"/>
  <c r="L125" i="9"/>
  <c r="L141" i="9"/>
  <c r="L157" i="9"/>
  <c r="L173" i="9"/>
  <c r="L27" i="9"/>
  <c r="L8" i="9"/>
  <c r="L16" i="9"/>
  <c r="L24" i="9"/>
  <c r="L32" i="9"/>
  <c r="L40" i="9"/>
  <c r="L48" i="9"/>
  <c r="L56" i="9"/>
  <c r="L64" i="9"/>
  <c r="L72" i="9"/>
  <c r="L80" i="9"/>
  <c r="L88" i="9"/>
  <c r="L132" i="9"/>
  <c r="L140" i="9"/>
  <c r="L148" i="9"/>
  <c r="L156" i="9"/>
  <c r="L11" i="9"/>
  <c r="L19" i="9"/>
  <c r="L35" i="9"/>
  <c r="L51" i="9"/>
  <c r="L67" i="9"/>
  <c r="L83" i="9"/>
  <c r="L99" i="9"/>
  <c r="L115" i="9"/>
  <c r="L131" i="9"/>
  <c r="L147" i="9"/>
  <c r="L163" i="9"/>
  <c r="L179" i="9"/>
  <c r="L70" i="9"/>
  <c r="L82" i="9"/>
  <c r="L90" i="9"/>
  <c r="L98" i="9"/>
  <c r="L106" i="9"/>
  <c r="L114" i="9"/>
  <c r="L122" i="9"/>
  <c r="L130" i="9"/>
  <c r="L138" i="9"/>
  <c r="L146" i="9"/>
  <c r="L154" i="9"/>
  <c r="L162" i="9"/>
  <c r="L170" i="9"/>
  <c r="L178" i="9"/>
  <c r="L186" i="9"/>
  <c r="L81" i="9"/>
  <c r="L97" i="9"/>
  <c r="L113" i="9"/>
  <c r="L129" i="9"/>
  <c r="L145" i="9"/>
  <c r="L161" i="9"/>
  <c r="L177" i="9"/>
  <c r="W5" i="9"/>
  <c r="W121" i="9"/>
  <c r="W185" i="9"/>
  <c r="W138" i="9"/>
  <c r="W52" i="9"/>
  <c r="W116" i="9"/>
  <c r="W180" i="9"/>
  <c r="W102" i="9"/>
  <c r="W73" i="9"/>
  <c r="W137" i="9"/>
  <c r="W38" i="9"/>
  <c r="W89" i="9"/>
  <c r="W153" i="9"/>
  <c r="W74" i="9"/>
  <c r="W20" i="9"/>
  <c r="W84" i="9"/>
  <c r="W148" i="9"/>
  <c r="W50" i="9"/>
  <c r="Y97" i="9"/>
  <c r="I35" i="9"/>
  <c r="T131" i="9"/>
  <c r="D174" i="9"/>
  <c r="D46" i="9"/>
  <c r="D128" i="9"/>
  <c r="D64" i="9"/>
  <c r="D26" i="9"/>
  <c r="D50" i="9"/>
  <c r="D83" i="9"/>
  <c r="D177" i="9"/>
  <c r="E171" i="9"/>
  <c r="E107" i="9"/>
  <c r="E43" i="9"/>
  <c r="F133" i="9"/>
  <c r="F69" i="9"/>
  <c r="I154" i="9"/>
  <c r="I90" i="9"/>
  <c r="I26" i="9"/>
  <c r="I147" i="9"/>
  <c r="R53" i="9"/>
  <c r="R95" i="9"/>
  <c r="R138" i="9"/>
  <c r="S140" i="9"/>
  <c r="V169" i="9"/>
  <c r="V41" i="9"/>
  <c r="V83" i="9"/>
  <c r="W164" i="9"/>
  <c r="W36" i="9"/>
  <c r="W105" i="9"/>
  <c r="X37" i="9"/>
  <c r="X80" i="9"/>
  <c r="Z93" i="9"/>
  <c r="AB66" i="9"/>
  <c r="S81" i="9"/>
  <c r="S145" i="9"/>
  <c r="S28" i="9"/>
  <c r="S92" i="9"/>
  <c r="S156" i="9"/>
  <c r="S113" i="9"/>
  <c r="S177" i="9"/>
  <c r="S60" i="9"/>
  <c r="S124" i="9"/>
  <c r="S188" i="9"/>
  <c r="Z24" i="9"/>
  <c r="Z58" i="9"/>
  <c r="Z122" i="9"/>
  <c r="Z186" i="9"/>
  <c r="Z23" i="9"/>
  <c r="Z87" i="9"/>
  <c r="Z151" i="9"/>
  <c r="Z45" i="9"/>
  <c r="Z109" i="9"/>
  <c r="Z173" i="9"/>
  <c r="Z74" i="9"/>
  <c r="Z138" i="9"/>
  <c r="Z36" i="9"/>
  <c r="Z39" i="9"/>
  <c r="Z103" i="9"/>
  <c r="Z167" i="9"/>
  <c r="Z61" i="9"/>
  <c r="Z125" i="9"/>
  <c r="Z90" i="9"/>
  <c r="Z154" i="9"/>
  <c r="Z5" i="9"/>
  <c r="Z55" i="9"/>
  <c r="Z119" i="9"/>
  <c r="Z13" i="9"/>
  <c r="Z77" i="9"/>
  <c r="Z141" i="9"/>
  <c r="J145" i="9"/>
  <c r="J153" i="9"/>
  <c r="J37" i="9"/>
  <c r="J101" i="9"/>
  <c r="J185" i="9"/>
  <c r="J69" i="9"/>
  <c r="J133" i="9"/>
  <c r="U41" i="9"/>
  <c r="E74" i="9"/>
  <c r="K36" i="9"/>
  <c r="D138" i="9"/>
  <c r="D6" i="9"/>
  <c r="D112" i="9"/>
  <c r="D48" i="9"/>
  <c r="D150" i="9"/>
  <c r="D10" i="9"/>
  <c r="D51" i="9"/>
  <c r="D145" i="9"/>
  <c r="E155" i="9"/>
  <c r="E91" i="9"/>
  <c r="F117" i="9"/>
  <c r="F53" i="9"/>
  <c r="I138" i="9"/>
  <c r="I74" i="9"/>
  <c r="I10" i="9"/>
  <c r="I131" i="9"/>
  <c r="J117" i="9"/>
  <c r="J169" i="9"/>
  <c r="R149" i="9"/>
  <c r="R21" i="9"/>
  <c r="R63" i="9"/>
  <c r="R106" i="9"/>
  <c r="S108" i="9"/>
  <c r="S161" i="9"/>
  <c r="V137" i="9"/>
  <c r="W146" i="9"/>
  <c r="W132" i="9"/>
  <c r="W170" i="9"/>
  <c r="X126" i="9"/>
  <c r="X103" i="9"/>
  <c r="X16" i="9"/>
  <c r="Z29" i="9"/>
  <c r="Z170" i="9"/>
  <c r="AB165" i="9"/>
  <c r="O82" i="9"/>
  <c r="O90" i="9"/>
  <c r="O98" i="9"/>
  <c r="O106" i="9"/>
  <c r="O114" i="9"/>
  <c r="O122" i="9"/>
  <c r="O130" i="9"/>
  <c r="O138" i="9"/>
  <c r="O146" i="9"/>
  <c r="O154" i="9"/>
  <c r="O162" i="9"/>
  <c r="O170" i="9"/>
  <c r="O178" i="9"/>
  <c r="O186" i="9"/>
  <c r="O84" i="9"/>
  <c r="O92" i="9"/>
  <c r="O100" i="9"/>
  <c r="O108" i="9"/>
  <c r="O116" i="9"/>
  <c r="O124" i="9"/>
  <c r="O132" i="9"/>
  <c r="O140" i="9"/>
  <c r="O148" i="9"/>
  <c r="O156" i="9"/>
  <c r="O164" i="9"/>
  <c r="O172" i="9"/>
  <c r="O180" i="9"/>
  <c r="O188" i="9"/>
  <c r="O86" i="9"/>
  <c r="O94" i="9"/>
  <c r="O102" i="9"/>
  <c r="O110" i="9"/>
  <c r="O118" i="9"/>
  <c r="O126" i="9"/>
  <c r="O134" i="9"/>
  <c r="O142" i="9"/>
  <c r="O150" i="9"/>
  <c r="O158" i="9"/>
  <c r="O166" i="9"/>
  <c r="O174" i="9"/>
  <c r="O182" i="9"/>
  <c r="O88" i="9"/>
  <c r="O120" i="9"/>
  <c r="O152" i="9"/>
  <c r="O184" i="9"/>
  <c r="O96" i="9"/>
  <c r="O128" i="9"/>
  <c r="O160" i="9"/>
  <c r="O104" i="9"/>
  <c r="O136" i="9"/>
  <c r="O168" i="9"/>
  <c r="O80" i="9"/>
  <c r="O112" i="9"/>
  <c r="O144" i="9"/>
  <c r="O176" i="9"/>
  <c r="O11" i="9"/>
  <c r="O19" i="9"/>
  <c r="O27" i="9"/>
  <c r="O35" i="9"/>
  <c r="O43" i="9"/>
  <c r="O51" i="9"/>
  <c r="O59" i="9"/>
  <c r="O67" i="9"/>
  <c r="O75" i="9"/>
  <c r="O83" i="9"/>
  <c r="O91" i="9"/>
  <c r="O135" i="9"/>
  <c r="O143" i="9"/>
  <c r="O151" i="9"/>
  <c r="O6" i="9"/>
  <c r="O14" i="9"/>
  <c r="O22" i="9"/>
  <c r="O85" i="9"/>
  <c r="O93" i="9"/>
  <c r="O101" i="9"/>
  <c r="O109" i="9"/>
  <c r="O117" i="9"/>
  <c r="O125" i="9"/>
  <c r="O133" i="9"/>
  <c r="O141" i="9"/>
  <c r="O149" i="9"/>
  <c r="O157" i="9"/>
  <c r="O165" i="9"/>
  <c r="O173" i="9"/>
  <c r="O181" i="9"/>
  <c r="O46" i="9"/>
  <c r="O62" i="9"/>
  <c r="O78" i="9"/>
  <c r="O28" i="9"/>
  <c r="O40" i="9"/>
  <c r="O56" i="9"/>
  <c r="O72" i="9"/>
  <c r="O95" i="9"/>
  <c r="O103" i="9"/>
  <c r="O111" i="9"/>
  <c r="O119" i="9"/>
  <c r="O127" i="9"/>
  <c r="O5" i="9"/>
  <c r="O13" i="9"/>
  <c r="O21" i="9"/>
  <c r="O159" i="9"/>
  <c r="O167" i="9"/>
  <c r="O175" i="9"/>
  <c r="O183" i="9"/>
  <c r="O29" i="9"/>
  <c r="O37" i="9"/>
  <c r="O45" i="9"/>
  <c r="O57" i="9"/>
  <c r="O65" i="9"/>
  <c r="O8" i="9"/>
  <c r="O16" i="9"/>
  <c r="O24" i="9"/>
  <c r="O34" i="9"/>
  <c r="O50" i="9"/>
  <c r="O66" i="9"/>
  <c r="O69" i="9"/>
  <c r="O44" i="9"/>
  <c r="O60" i="9"/>
  <c r="O76" i="9"/>
  <c r="O7" i="9"/>
  <c r="O15" i="9"/>
  <c r="O23" i="9"/>
  <c r="O31" i="9"/>
  <c r="O39" i="9"/>
  <c r="O47" i="9"/>
  <c r="O55" i="9"/>
  <c r="O63" i="9"/>
  <c r="O71" i="9"/>
  <c r="O79" i="9"/>
  <c r="O87" i="9"/>
  <c r="O131" i="9"/>
  <c r="O139" i="9"/>
  <c r="O147" i="9"/>
  <c r="O155" i="9"/>
  <c r="O10" i="9"/>
  <c r="O18" i="9"/>
  <c r="O26" i="9"/>
  <c r="O81" i="9"/>
  <c r="O89" i="9"/>
  <c r="O97" i="9"/>
  <c r="O105" i="9"/>
  <c r="O113" i="9"/>
  <c r="O121" i="9"/>
  <c r="O129" i="9"/>
  <c r="O137" i="9"/>
  <c r="O145" i="9"/>
  <c r="O153" i="9"/>
  <c r="O161" i="9"/>
  <c r="O169" i="9"/>
  <c r="O177" i="9"/>
  <c r="O185" i="9"/>
  <c r="O38" i="9"/>
  <c r="O54" i="9"/>
  <c r="O70" i="9"/>
  <c r="O73" i="9"/>
  <c r="O32" i="9"/>
  <c r="O48" i="9"/>
  <c r="O64" i="9"/>
  <c r="O99" i="9"/>
  <c r="O107" i="9"/>
  <c r="O115" i="9"/>
  <c r="O123" i="9"/>
  <c r="O9" i="9"/>
  <c r="O17" i="9"/>
  <c r="O25" i="9"/>
  <c r="O163" i="9"/>
  <c r="O171" i="9"/>
  <c r="O179" i="9"/>
  <c r="O187" i="9"/>
  <c r="O33" i="9"/>
  <c r="O41" i="9"/>
  <c r="O49" i="9"/>
  <c r="O53" i="9"/>
  <c r="O61" i="9"/>
  <c r="O12" i="9"/>
  <c r="O20" i="9"/>
  <c r="O30" i="9"/>
  <c r="O42" i="9"/>
  <c r="O58" i="9"/>
  <c r="O74" i="9"/>
  <c r="O77" i="9"/>
  <c r="O36" i="9"/>
  <c r="O52" i="9"/>
  <c r="O68" i="9"/>
  <c r="M58" i="9"/>
  <c r="M169" i="9"/>
  <c r="M34" i="9"/>
  <c r="V24" i="9"/>
  <c r="V99" i="9"/>
  <c r="V163" i="9"/>
  <c r="V57" i="9"/>
  <c r="V121" i="9"/>
  <c r="V67" i="9"/>
  <c r="V131" i="9"/>
  <c r="V25" i="9"/>
  <c r="V89" i="9"/>
  <c r="V153" i="9"/>
  <c r="Q129" i="9"/>
  <c r="AB26" i="9"/>
  <c r="D102" i="9"/>
  <c r="D160" i="9"/>
  <c r="D96" i="9"/>
  <c r="D32" i="9"/>
  <c r="D118" i="9"/>
  <c r="D147" i="9"/>
  <c r="D19" i="9"/>
  <c r="D113" i="9"/>
  <c r="E139" i="9"/>
  <c r="E75" i="9"/>
  <c r="F165" i="9"/>
  <c r="F101" i="9"/>
  <c r="I186" i="9"/>
  <c r="I122" i="9"/>
  <c r="I58" i="9"/>
  <c r="I179" i="9"/>
  <c r="J85" i="9"/>
  <c r="M50" i="9"/>
  <c r="R117" i="9"/>
  <c r="R159" i="9"/>
  <c r="R31" i="9"/>
  <c r="S76" i="9"/>
  <c r="S129" i="9"/>
  <c r="V105" i="9"/>
  <c r="V147" i="9"/>
  <c r="W78" i="9"/>
  <c r="W100" i="9"/>
  <c r="W110" i="9"/>
  <c r="X62" i="9"/>
  <c r="X39" i="9"/>
  <c r="Z135" i="9"/>
  <c r="Z106" i="9"/>
  <c r="X101" i="9"/>
  <c r="X32" i="9"/>
  <c r="X96" i="9"/>
  <c r="X160" i="9"/>
  <c r="X55" i="9"/>
  <c r="X119" i="9"/>
  <c r="X69" i="9"/>
  <c r="X14" i="9"/>
  <c r="X78" i="9"/>
  <c r="X142" i="9"/>
  <c r="X185" i="9"/>
  <c r="X133" i="9"/>
  <c r="X48" i="9"/>
  <c r="X112" i="9"/>
  <c r="X7" i="9"/>
  <c r="X71" i="9"/>
  <c r="X135" i="9"/>
  <c r="X97" i="9"/>
  <c r="X30" i="9"/>
  <c r="X94" i="9"/>
  <c r="X33" i="9"/>
  <c r="X161" i="9"/>
  <c r="X64" i="9"/>
  <c r="X128" i="9"/>
  <c r="X23" i="9"/>
  <c r="X87" i="9"/>
  <c r="X151" i="9"/>
  <c r="X129" i="9"/>
  <c r="X46" i="9"/>
  <c r="X110" i="9"/>
  <c r="I51" i="9"/>
  <c r="I115" i="9"/>
  <c r="I83" i="9"/>
  <c r="R90" i="9"/>
  <c r="R162" i="9"/>
  <c r="R47" i="9"/>
  <c r="R111" i="9"/>
  <c r="R8" i="9"/>
  <c r="R69" i="9"/>
  <c r="R133" i="9"/>
  <c r="R122" i="9"/>
  <c r="R15" i="9"/>
  <c r="R79" i="9"/>
  <c r="R143" i="9"/>
  <c r="R37" i="9"/>
  <c r="R101" i="9"/>
  <c r="R165" i="9"/>
  <c r="H134" i="9"/>
  <c r="D74" i="9"/>
  <c r="D144" i="9"/>
  <c r="D80" i="9"/>
  <c r="D16" i="9"/>
  <c r="D86" i="9"/>
  <c r="D115" i="9"/>
  <c r="E187" i="9"/>
  <c r="E123" i="9"/>
  <c r="F149" i="9"/>
  <c r="F85" i="9"/>
  <c r="I170" i="9"/>
  <c r="I106" i="9"/>
  <c r="I42" i="9"/>
  <c r="I163" i="9"/>
  <c r="I67" i="9"/>
  <c r="J53" i="9"/>
  <c r="M18" i="9"/>
  <c r="R85" i="9"/>
  <c r="R127" i="9"/>
  <c r="R181" i="9"/>
  <c r="S172" i="9"/>
  <c r="S44" i="9"/>
  <c r="S97" i="9"/>
  <c r="V73" i="9"/>
  <c r="V115" i="9"/>
  <c r="W14" i="9"/>
  <c r="W68" i="9"/>
  <c r="W169" i="9"/>
  <c r="X165" i="9"/>
  <c r="X144" i="9"/>
  <c r="Z157" i="9"/>
  <c r="Z71" i="9"/>
  <c r="AB134" i="9"/>
  <c r="E142" i="6"/>
  <c r="H55" i="6"/>
  <c r="H119" i="6"/>
  <c r="H183" i="6"/>
  <c r="H120" i="6"/>
  <c r="I133" i="6"/>
  <c r="I176" i="6"/>
  <c r="I71" i="6"/>
  <c r="M41" i="6"/>
  <c r="M57" i="6"/>
  <c r="M73" i="6"/>
  <c r="M93" i="6"/>
  <c r="M113" i="6"/>
  <c r="M133" i="6"/>
  <c r="M157" i="6"/>
  <c r="M177" i="6"/>
  <c r="M168" i="6"/>
  <c r="M16" i="6"/>
  <c r="M80" i="6"/>
  <c r="M144" i="6"/>
  <c r="M146" i="6"/>
  <c r="M62" i="6"/>
  <c r="M58" i="6"/>
  <c r="M119" i="6"/>
  <c r="M39" i="6"/>
  <c r="M111" i="6"/>
  <c r="O60" i="6"/>
  <c r="O90" i="6"/>
  <c r="O54" i="6"/>
  <c r="O158" i="6"/>
  <c r="O152" i="6"/>
  <c r="P11" i="6"/>
  <c r="P43" i="6"/>
  <c r="P75" i="6"/>
  <c r="P80" i="6"/>
  <c r="P66" i="6"/>
  <c r="P65" i="6"/>
  <c r="P180" i="6"/>
  <c r="P128" i="6"/>
  <c r="T72" i="6"/>
  <c r="T58" i="6"/>
  <c r="T33" i="6"/>
  <c r="T68" i="6"/>
  <c r="U112" i="6"/>
  <c r="U144" i="6"/>
  <c r="U176" i="6"/>
  <c r="U162" i="6"/>
  <c r="U142" i="6"/>
  <c r="U110" i="6"/>
  <c r="U46" i="6"/>
  <c r="U167" i="6"/>
  <c r="U99" i="6"/>
  <c r="U39" i="6"/>
  <c r="U86" i="6"/>
  <c r="U18" i="6"/>
  <c r="U135" i="6"/>
  <c r="U67" i="6"/>
  <c r="W41" i="6"/>
  <c r="W105" i="6"/>
  <c r="W56" i="6"/>
  <c r="W120" i="6"/>
  <c r="W184" i="6"/>
  <c r="W42" i="6"/>
  <c r="AB19" i="6"/>
  <c r="AB83" i="6"/>
  <c r="AB147" i="6"/>
  <c r="AB14" i="6"/>
  <c r="AB46" i="6"/>
  <c r="AB78" i="6"/>
  <c r="AB110" i="6"/>
  <c r="AB142" i="6"/>
  <c r="AB178" i="6"/>
  <c r="AB33" i="6"/>
  <c r="AB97" i="6"/>
  <c r="AB161" i="6"/>
  <c r="C16" i="6"/>
  <c r="K178" i="6"/>
  <c r="K134" i="6"/>
  <c r="K118" i="6"/>
  <c r="K102" i="6"/>
  <c r="K86" i="6"/>
  <c r="K70" i="6"/>
  <c r="K42" i="6"/>
  <c r="K140" i="6"/>
  <c r="K132" i="6"/>
  <c r="K124" i="6"/>
  <c r="K116" i="6"/>
  <c r="K88" i="6"/>
  <c r="K64" i="6"/>
  <c r="K60" i="6"/>
  <c r="K56" i="6"/>
  <c r="K40" i="6"/>
  <c r="K24" i="6"/>
  <c r="K101" i="6"/>
  <c r="K89" i="6"/>
  <c r="K21" i="6"/>
  <c r="K130" i="6"/>
  <c r="K114" i="6"/>
  <c r="K98" i="6"/>
  <c r="K82" i="6"/>
  <c r="K144" i="6"/>
  <c r="K136" i="6"/>
  <c r="K128" i="6"/>
  <c r="K120" i="6"/>
  <c r="K112" i="6"/>
  <c r="K108" i="6"/>
  <c r="K84" i="6"/>
  <c r="K52" i="6"/>
  <c r="K36" i="6"/>
  <c r="K20" i="6"/>
  <c r="K125" i="6"/>
  <c r="K117" i="6"/>
  <c r="K109" i="6"/>
  <c r="K85" i="6"/>
  <c r="K73" i="6"/>
  <c r="K65" i="6"/>
  <c r="K57" i="6"/>
  <c r="K49" i="6"/>
  <c r="K41" i="6"/>
  <c r="K29" i="6"/>
  <c r="K182" i="6"/>
  <c r="K174" i="6"/>
  <c r="K142" i="6"/>
  <c r="K126" i="6"/>
  <c r="K110" i="6"/>
  <c r="K94" i="6"/>
  <c r="K78" i="6"/>
  <c r="K104" i="6"/>
  <c r="K100" i="6"/>
  <c r="K96" i="6"/>
  <c r="K80" i="6"/>
  <c r="K48" i="6"/>
  <c r="K32" i="6"/>
  <c r="K105" i="6"/>
  <c r="K81" i="6"/>
  <c r="K37" i="6"/>
  <c r="K122" i="6"/>
  <c r="K106" i="6"/>
  <c r="K90" i="6"/>
  <c r="K74" i="6"/>
  <c r="K92" i="6"/>
  <c r="K68" i="6"/>
  <c r="K44" i="6"/>
  <c r="K28" i="6"/>
  <c r="K129" i="6"/>
  <c r="K121" i="6"/>
  <c r="K113" i="6"/>
  <c r="K93" i="6"/>
  <c r="K77" i="6"/>
  <c r="K69" i="6"/>
  <c r="K61" i="6"/>
  <c r="K53" i="6"/>
  <c r="K45" i="6"/>
  <c r="K33" i="6"/>
  <c r="K25" i="6"/>
  <c r="C1139" i="7"/>
  <c r="K11" i="6"/>
  <c r="AA19" i="6"/>
  <c r="K23" i="6"/>
  <c r="C27" i="6"/>
  <c r="AA35" i="6"/>
  <c r="K39" i="6"/>
  <c r="C43" i="6"/>
  <c r="C47" i="6"/>
  <c r="C51" i="6"/>
  <c r="AA63" i="6"/>
  <c r="K67" i="6"/>
  <c r="K71" i="6"/>
  <c r="C75" i="6"/>
  <c r="AA83" i="6"/>
  <c r="K87" i="6"/>
  <c r="C91" i="6"/>
  <c r="AA103" i="6"/>
  <c r="K107" i="6"/>
  <c r="K111" i="6"/>
  <c r="C115" i="6"/>
  <c r="K119" i="6"/>
  <c r="C123" i="6"/>
  <c r="K127" i="6"/>
  <c r="C131" i="6"/>
  <c r="K135" i="6"/>
  <c r="C139" i="6"/>
  <c r="K143" i="6"/>
  <c r="C147" i="6"/>
  <c r="K151" i="6"/>
  <c r="C155" i="6"/>
  <c r="AA18" i="6"/>
  <c r="K22" i="6"/>
  <c r="C26" i="6"/>
  <c r="C30" i="6"/>
  <c r="AA38" i="6"/>
  <c r="AA42" i="6"/>
  <c r="K46" i="6"/>
  <c r="C50" i="6"/>
  <c r="V57" i="6"/>
  <c r="AA58" i="6"/>
  <c r="K62" i="6"/>
  <c r="C66" i="6"/>
  <c r="V8" i="6"/>
  <c r="AA9" i="6"/>
  <c r="D19" i="6"/>
  <c r="D83" i="6"/>
  <c r="D147" i="6"/>
  <c r="D56" i="6"/>
  <c r="D124" i="6"/>
  <c r="D92" i="6"/>
  <c r="E178" i="6"/>
  <c r="F11" i="6"/>
  <c r="F43" i="6"/>
  <c r="F83" i="6"/>
  <c r="F147" i="6"/>
  <c r="F145" i="6"/>
  <c r="F17" i="6"/>
  <c r="F69" i="6"/>
  <c r="F188" i="6"/>
  <c r="F66" i="6"/>
  <c r="F130" i="6"/>
  <c r="F28" i="6"/>
  <c r="F40" i="6"/>
  <c r="F160" i="6"/>
  <c r="H7" i="6"/>
  <c r="H71" i="6"/>
  <c r="H135" i="6"/>
  <c r="H20" i="6"/>
  <c r="H164" i="6"/>
  <c r="I110" i="6"/>
  <c r="I154" i="6"/>
  <c r="I28" i="6"/>
  <c r="I88" i="6"/>
  <c r="I144" i="6"/>
  <c r="I14" i="6"/>
  <c r="I46" i="6"/>
  <c r="I78" i="6"/>
  <c r="I122" i="6"/>
  <c r="I72" i="6"/>
  <c r="I44" i="6"/>
  <c r="I21" i="6"/>
  <c r="I85" i="6"/>
  <c r="I149" i="6"/>
  <c r="I151" i="6"/>
  <c r="I103" i="6"/>
  <c r="J177" i="6"/>
  <c r="J67" i="6"/>
  <c r="J131" i="6"/>
  <c r="J20" i="6"/>
  <c r="J133" i="6"/>
  <c r="J54" i="6"/>
  <c r="J118" i="6"/>
  <c r="J182" i="6"/>
  <c r="J97" i="6"/>
  <c r="J41" i="6"/>
  <c r="J32" i="6"/>
  <c r="J172" i="6"/>
  <c r="M13" i="6"/>
  <c r="M29" i="6"/>
  <c r="M45" i="6"/>
  <c r="M61" i="6"/>
  <c r="M77" i="6"/>
  <c r="M97" i="6"/>
  <c r="M117" i="6"/>
  <c r="M141" i="6"/>
  <c r="M161" i="6"/>
  <c r="M181" i="6"/>
  <c r="M184" i="6"/>
  <c r="M32" i="6"/>
  <c r="M96" i="6"/>
  <c r="M172" i="6"/>
  <c r="M82" i="6"/>
  <c r="M166" i="6"/>
  <c r="M6" i="6"/>
  <c r="M91" i="6"/>
  <c r="M23" i="6"/>
  <c r="N111" i="6"/>
  <c r="O17" i="6"/>
  <c r="O33" i="6"/>
  <c r="O49" i="6"/>
  <c r="O65" i="6"/>
  <c r="O81" i="6"/>
  <c r="O97" i="6"/>
  <c r="O117" i="6"/>
  <c r="O141" i="6"/>
  <c r="O161" i="6"/>
  <c r="O181" i="6"/>
  <c r="O12" i="6"/>
  <c r="O76" i="6"/>
  <c r="O142" i="6"/>
  <c r="O82" i="6"/>
  <c r="O88" i="6"/>
  <c r="O172" i="6"/>
  <c r="P23" i="6"/>
  <c r="P55" i="6"/>
  <c r="P87" i="6"/>
  <c r="P18" i="6"/>
  <c r="P82" i="6"/>
  <c r="P17" i="6"/>
  <c r="P81" i="6"/>
  <c r="P160" i="6"/>
  <c r="P156" i="6"/>
  <c r="R33" i="6"/>
  <c r="R186" i="6"/>
  <c r="R62" i="6"/>
  <c r="R5" i="6"/>
  <c r="R168" i="6"/>
  <c r="T23" i="6"/>
  <c r="T55" i="6"/>
  <c r="T87" i="6"/>
  <c r="T184" i="6"/>
  <c r="T10" i="6"/>
  <c r="T74" i="6"/>
  <c r="T49" i="6"/>
  <c r="T96" i="6"/>
  <c r="T160" i="6"/>
  <c r="U33" i="6"/>
  <c r="U73" i="6"/>
  <c r="U141" i="6"/>
  <c r="U20" i="6"/>
  <c r="U52" i="6"/>
  <c r="U84" i="6"/>
  <c r="U116" i="6"/>
  <c r="U148" i="6"/>
  <c r="U180" i="6"/>
  <c r="U146" i="6"/>
  <c r="U126" i="6"/>
  <c r="U98" i="6"/>
  <c r="U38" i="6"/>
  <c r="U159" i="6"/>
  <c r="U95" i="6"/>
  <c r="U31" i="6"/>
  <c r="U78" i="6"/>
  <c r="U6" i="6"/>
  <c r="U123" i="6"/>
  <c r="U59" i="6"/>
  <c r="W59" i="6"/>
  <c r="W75" i="6"/>
  <c r="W91" i="6"/>
  <c r="W107" i="6"/>
  <c r="W123" i="6"/>
  <c r="W139" i="6"/>
  <c r="W159" i="6"/>
  <c r="W153" i="6"/>
  <c r="W117" i="6"/>
  <c r="W149" i="6"/>
  <c r="W186" i="6"/>
  <c r="W57" i="6"/>
  <c r="W8" i="6"/>
  <c r="W72" i="6"/>
  <c r="W136" i="6"/>
  <c r="W183" i="6"/>
  <c r="W74" i="6"/>
  <c r="Y71" i="6"/>
  <c r="Y66" i="6"/>
  <c r="AB43" i="6"/>
  <c r="AB107" i="6"/>
  <c r="AB167" i="6"/>
  <c r="AB26" i="6"/>
  <c r="AB58" i="6"/>
  <c r="AB90" i="6"/>
  <c r="AB122" i="6"/>
  <c r="AB154" i="6"/>
  <c r="AB5" i="6"/>
  <c r="AB49" i="6"/>
  <c r="AB113" i="6"/>
  <c r="AB177" i="6"/>
  <c r="C12" i="6"/>
  <c r="K16" i="6"/>
  <c r="K7" i="6"/>
  <c r="AA11" i="6"/>
  <c r="C15" i="6"/>
  <c r="AA23" i="6"/>
  <c r="K27" i="6"/>
  <c r="C31" i="6"/>
  <c r="AA39" i="6"/>
  <c r="K43" i="6"/>
  <c r="K47" i="6"/>
  <c r="K51" i="6"/>
  <c r="K55" i="6"/>
  <c r="C59" i="6"/>
  <c r="AA71" i="6"/>
  <c r="K75" i="6"/>
  <c r="C79" i="6"/>
  <c r="AA87" i="6"/>
  <c r="K91" i="6"/>
  <c r="K95" i="6"/>
  <c r="C99" i="6"/>
  <c r="AA111" i="6"/>
  <c r="AA115" i="6"/>
  <c r="AA119" i="6"/>
  <c r="AA123" i="6"/>
  <c r="AA127" i="6"/>
  <c r="AA131" i="6"/>
  <c r="AA135" i="6"/>
  <c r="AA139" i="6"/>
  <c r="AA143" i="6"/>
  <c r="AA147" i="6"/>
  <c r="AA151" i="6"/>
  <c r="AA155" i="6"/>
  <c r="AA22" i="6"/>
  <c r="K26" i="6"/>
  <c r="K30" i="6"/>
  <c r="C34" i="6"/>
  <c r="AA46" i="6"/>
  <c r="K50" i="6"/>
  <c r="C54" i="6"/>
  <c r="AA62" i="6"/>
  <c r="K66" i="6"/>
  <c r="C162" i="6"/>
  <c r="C142" i="6"/>
  <c r="C5" i="6"/>
  <c r="C175" i="6"/>
  <c r="C159" i="6"/>
  <c r="C180" i="6"/>
  <c r="C164" i="6"/>
  <c r="C148" i="6"/>
  <c r="C185" i="6"/>
  <c r="C177" i="6"/>
  <c r="C169" i="6"/>
  <c r="C161" i="6"/>
  <c r="C85" i="6"/>
  <c r="C25" i="6"/>
  <c r="C158" i="6"/>
  <c r="C146" i="6"/>
  <c r="C122" i="6"/>
  <c r="C106" i="6"/>
  <c r="C90" i="6"/>
  <c r="C74" i="6"/>
  <c r="C92" i="6"/>
  <c r="C68" i="6"/>
  <c r="C44" i="6"/>
  <c r="C28" i="6"/>
  <c r="C105" i="6"/>
  <c r="C81" i="6"/>
  <c r="C37" i="6"/>
  <c r="C187" i="6"/>
  <c r="C171" i="6"/>
  <c r="C55" i="6"/>
  <c r="C178" i="6"/>
  <c r="C176" i="6"/>
  <c r="C160" i="6"/>
  <c r="C144" i="6"/>
  <c r="C128" i="6"/>
  <c r="C112" i="6"/>
  <c r="C153" i="6"/>
  <c r="C145" i="6"/>
  <c r="C137" i="6"/>
  <c r="C21" i="6"/>
  <c r="C138" i="6"/>
  <c r="C134" i="6"/>
  <c r="C118" i="6"/>
  <c r="C102" i="6"/>
  <c r="C86" i="6"/>
  <c r="C70" i="6"/>
  <c r="C140" i="6"/>
  <c r="C132" i="6"/>
  <c r="C124" i="6"/>
  <c r="C116" i="6"/>
  <c r="C88" i="6"/>
  <c r="C64" i="6"/>
  <c r="C60" i="6"/>
  <c r="C56" i="6"/>
  <c r="C40" i="6"/>
  <c r="C24" i="6"/>
  <c r="C129" i="6"/>
  <c r="C121" i="6"/>
  <c r="C113" i="6"/>
  <c r="C77" i="6"/>
  <c r="C69" i="6"/>
  <c r="C61" i="6"/>
  <c r="C53" i="6"/>
  <c r="C45" i="6"/>
  <c r="C33" i="6"/>
  <c r="C182" i="6"/>
  <c r="C174" i="6"/>
  <c r="C166" i="6"/>
  <c r="C183" i="6"/>
  <c r="C167" i="6"/>
  <c r="C186" i="6"/>
  <c r="C188" i="6"/>
  <c r="C172" i="6"/>
  <c r="C156" i="6"/>
  <c r="C181" i="6"/>
  <c r="C173" i="6"/>
  <c r="C165" i="6"/>
  <c r="C157" i="6"/>
  <c r="C93" i="6"/>
  <c r="C150" i="6"/>
  <c r="C130" i="6"/>
  <c r="C114" i="6"/>
  <c r="C98" i="6"/>
  <c r="C82" i="6"/>
  <c r="C108" i="6"/>
  <c r="C84" i="6"/>
  <c r="C52" i="6"/>
  <c r="C36" i="6"/>
  <c r="C20" i="6"/>
  <c r="C101" i="6"/>
  <c r="C89" i="6"/>
  <c r="C179" i="6"/>
  <c r="C163" i="6"/>
  <c r="C95" i="6"/>
  <c r="C170" i="6"/>
  <c r="C184" i="6"/>
  <c r="C168" i="6"/>
  <c r="C152" i="6"/>
  <c r="C136" i="6"/>
  <c r="C120" i="6"/>
  <c r="C149" i="6"/>
  <c r="C141" i="6"/>
  <c r="C133" i="6"/>
  <c r="C154" i="6"/>
  <c r="C126" i="6"/>
  <c r="C110" i="6"/>
  <c r="C94" i="6"/>
  <c r="C78" i="6"/>
  <c r="C104" i="6"/>
  <c r="C100" i="6"/>
  <c r="C96" i="6"/>
  <c r="C80" i="6"/>
  <c r="C76" i="6"/>
  <c r="C72" i="6"/>
  <c r="C48" i="6"/>
  <c r="C32" i="6"/>
  <c r="C125" i="6"/>
  <c r="C117" i="6"/>
  <c r="C109" i="6"/>
  <c r="C97" i="6"/>
  <c r="C73" i="6"/>
  <c r="C65" i="6"/>
  <c r="C57" i="6"/>
  <c r="C49" i="6"/>
  <c r="C41" i="6"/>
  <c r="C29" i="6"/>
  <c r="C17" i="6"/>
  <c r="M48" i="6"/>
  <c r="M112" i="6"/>
  <c r="M102" i="6"/>
  <c r="M18" i="6"/>
  <c r="M186" i="6"/>
  <c r="M171" i="6"/>
  <c r="M71" i="6"/>
  <c r="M7" i="6"/>
  <c r="O18" i="6"/>
  <c r="O174" i="6"/>
  <c r="O102" i="6"/>
  <c r="O108" i="6"/>
  <c r="P27" i="6"/>
  <c r="P59" i="6"/>
  <c r="P8" i="6"/>
  <c r="P34" i="6"/>
  <c r="P32" i="6"/>
  <c r="P33" i="6"/>
  <c r="P20" i="6"/>
  <c r="P96" i="6"/>
  <c r="T31" i="6"/>
  <c r="T63" i="6"/>
  <c r="T65" i="6"/>
  <c r="T8" i="6"/>
  <c r="T26" i="6"/>
  <c r="T90" i="6"/>
  <c r="T77" i="6"/>
  <c r="T112" i="6"/>
  <c r="T176" i="6"/>
  <c r="U96" i="6"/>
  <c r="U128" i="6"/>
  <c r="U160" i="6"/>
  <c r="U166" i="6"/>
  <c r="U150" i="6"/>
  <c r="U154" i="6"/>
  <c r="U74" i="6"/>
  <c r="U14" i="6"/>
  <c r="U139" i="6"/>
  <c r="U75" i="6"/>
  <c r="U11" i="6"/>
  <c r="U54" i="6"/>
  <c r="U171" i="6"/>
  <c r="U103" i="6"/>
  <c r="U35" i="6"/>
  <c r="W161" i="6"/>
  <c r="W133" i="6"/>
  <c r="W157" i="6"/>
  <c r="W9" i="6"/>
  <c r="W73" i="6"/>
  <c r="W24" i="6"/>
  <c r="W88" i="6"/>
  <c r="W152" i="6"/>
  <c r="W170" i="6"/>
  <c r="W106" i="6"/>
  <c r="AB51" i="6"/>
  <c r="AB115" i="6"/>
  <c r="AB179" i="6"/>
  <c r="AB30" i="6"/>
  <c r="AB62" i="6"/>
  <c r="AB94" i="6"/>
  <c r="AB126" i="6"/>
  <c r="AB158" i="6"/>
  <c r="AB65" i="6"/>
  <c r="AB129" i="6"/>
  <c r="AA6" i="6"/>
  <c r="AA8" i="6"/>
  <c r="AA12" i="6"/>
  <c r="AA16" i="6"/>
  <c r="C14" i="6"/>
  <c r="AA7" i="6"/>
  <c r="K15" i="6"/>
  <c r="C19" i="6"/>
  <c r="AA27" i="6"/>
  <c r="K31" i="6"/>
  <c r="C35" i="6"/>
  <c r="AA43" i="6"/>
  <c r="AA47" i="6"/>
  <c r="AA51" i="6"/>
  <c r="AA55" i="6"/>
  <c r="K59" i="6"/>
  <c r="C63" i="6"/>
  <c r="AA75" i="6"/>
  <c r="K79" i="6"/>
  <c r="C83" i="6"/>
  <c r="AA91" i="6"/>
  <c r="AA95" i="6"/>
  <c r="K99" i="6"/>
  <c r="C103" i="6"/>
  <c r="C18" i="6"/>
  <c r="AA26" i="6"/>
  <c r="AA30" i="6"/>
  <c r="K34" i="6"/>
  <c r="C38" i="6"/>
  <c r="AA50" i="6"/>
  <c r="K54" i="6"/>
  <c r="C58" i="6"/>
  <c r="AA66" i="6"/>
  <c r="V11" i="6"/>
  <c r="V63" i="6"/>
  <c r="V182" i="6"/>
  <c r="V166" i="6"/>
  <c r="V150" i="6"/>
  <c r="V134" i="6"/>
  <c r="V118" i="6"/>
  <c r="V181" i="6"/>
  <c r="V187" i="6"/>
  <c r="V171" i="6"/>
  <c r="V155" i="6"/>
  <c r="V188" i="6"/>
  <c r="V180" i="6"/>
  <c r="V172" i="6"/>
  <c r="V164" i="6"/>
  <c r="V156" i="6"/>
  <c r="V169" i="6"/>
  <c r="V129" i="6"/>
  <c r="V113" i="6"/>
  <c r="V97" i="6"/>
  <c r="V81" i="6"/>
  <c r="V107" i="6"/>
  <c r="V103" i="6"/>
  <c r="V83" i="6"/>
  <c r="V51" i="6"/>
  <c r="V35" i="6"/>
  <c r="V100" i="6"/>
  <c r="V84" i="6"/>
  <c r="V185" i="6"/>
  <c r="V153" i="6"/>
  <c r="V141" i="6"/>
  <c r="V178" i="6"/>
  <c r="V162" i="6"/>
  <c r="V165" i="6"/>
  <c r="V183" i="6"/>
  <c r="V167" i="6"/>
  <c r="V151" i="6"/>
  <c r="V148" i="6"/>
  <c r="V140" i="6"/>
  <c r="V177" i="6"/>
  <c r="V157" i="6"/>
  <c r="V145" i="6"/>
  <c r="V125" i="6"/>
  <c r="V109" i="6"/>
  <c r="V93" i="6"/>
  <c r="V77" i="6"/>
  <c r="V29" i="6"/>
  <c r="V95" i="6"/>
  <c r="V79" i="6"/>
  <c r="V75" i="6"/>
  <c r="V71" i="6"/>
  <c r="V47" i="6"/>
  <c r="V31" i="6"/>
  <c r="V132" i="6"/>
  <c r="V124" i="6"/>
  <c r="V116" i="6"/>
  <c r="V108" i="6"/>
  <c r="V96" i="6"/>
  <c r="V80" i="6"/>
  <c r="V72" i="6"/>
  <c r="V64" i="6"/>
  <c r="V56" i="6"/>
  <c r="V48" i="6"/>
  <c r="V40" i="6"/>
  <c r="V28" i="6"/>
  <c r="V5" i="6"/>
  <c r="V174" i="6"/>
  <c r="V158" i="6"/>
  <c r="V142" i="6"/>
  <c r="V126" i="6"/>
  <c r="V173" i="6"/>
  <c r="V179" i="6"/>
  <c r="V163" i="6"/>
  <c r="V59" i="6"/>
  <c r="V184" i="6"/>
  <c r="V176" i="6"/>
  <c r="V168" i="6"/>
  <c r="V160" i="6"/>
  <c r="V137" i="6"/>
  <c r="V121" i="6"/>
  <c r="V105" i="6"/>
  <c r="V89" i="6"/>
  <c r="V73" i="6"/>
  <c r="V91" i="6"/>
  <c r="V67" i="6"/>
  <c r="V43" i="6"/>
  <c r="V27" i="6"/>
  <c r="V104" i="6"/>
  <c r="V92" i="6"/>
  <c r="V36" i="6"/>
  <c r="V24" i="6"/>
  <c r="V186" i="6"/>
  <c r="V170" i="6"/>
  <c r="V175" i="6"/>
  <c r="V159" i="6"/>
  <c r="V99" i="6"/>
  <c r="V152" i="6"/>
  <c r="V144" i="6"/>
  <c r="V136" i="6"/>
  <c r="V161" i="6"/>
  <c r="V149" i="6"/>
  <c r="V133" i="6"/>
  <c r="V117" i="6"/>
  <c r="V101" i="6"/>
  <c r="V85" i="6"/>
  <c r="V69" i="6"/>
  <c r="V147" i="6"/>
  <c r="V143" i="6"/>
  <c r="V139" i="6"/>
  <c r="V135" i="6"/>
  <c r="V131" i="6"/>
  <c r="V127" i="6"/>
  <c r="V123" i="6"/>
  <c r="V119" i="6"/>
  <c r="V115" i="6"/>
  <c r="V111" i="6"/>
  <c r="V87" i="6"/>
  <c r="V55" i="6"/>
  <c r="V39" i="6"/>
  <c r="V23" i="6"/>
  <c r="V15" i="6"/>
  <c r="V128" i="6"/>
  <c r="V120" i="6"/>
  <c r="V112" i="6"/>
  <c r="V88" i="6"/>
  <c r="V76" i="6"/>
  <c r="V68" i="6"/>
  <c r="V60" i="6"/>
  <c r="V52" i="6"/>
  <c r="V44" i="6"/>
  <c r="V32" i="6"/>
  <c r="V20" i="6"/>
  <c r="V16" i="6"/>
  <c r="Z46" i="6"/>
  <c r="Z177" i="6"/>
  <c r="Z178" i="6"/>
  <c r="Z162" i="6"/>
  <c r="Z183" i="6"/>
  <c r="Z167" i="6"/>
  <c r="Z151" i="6"/>
  <c r="Z148" i="6"/>
  <c r="Z140" i="6"/>
  <c r="Z153" i="6"/>
  <c r="Z125" i="6"/>
  <c r="Z109" i="6"/>
  <c r="Z93" i="6"/>
  <c r="Z77" i="6"/>
  <c r="Z99" i="6"/>
  <c r="Z95" i="6"/>
  <c r="Z79" i="6"/>
  <c r="Z75" i="6"/>
  <c r="Z71" i="6"/>
  <c r="Z47" i="6"/>
  <c r="Z31" i="6"/>
  <c r="Z132" i="6"/>
  <c r="Z124" i="6"/>
  <c r="Z116" i="6"/>
  <c r="Z108" i="6"/>
  <c r="Z96" i="6"/>
  <c r="Z72" i="6"/>
  <c r="Z64" i="6"/>
  <c r="Z56" i="6"/>
  <c r="Z48" i="6"/>
  <c r="Z40" i="6"/>
  <c r="Z28" i="6"/>
  <c r="Z169" i="6"/>
  <c r="Z5" i="6"/>
  <c r="Z174" i="6"/>
  <c r="Z158" i="6"/>
  <c r="Z179" i="6"/>
  <c r="Z163" i="6"/>
  <c r="Z184" i="6"/>
  <c r="Z176" i="6"/>
  <c r="Z168" i="6"/>
  <c r="Z160" i="6"/>
  <c r="Z80" i="6"/>
  <c r="Z185" i="6"/>
  <c r="Z121" i="6"/>
  <c r="Z105" i="6"/>
  <c r="Z89" i="6"/>
  <c r="Z73" i="6"/>
  <c r="Z91" i="6"/>
  <c r="Z67" i="6"/>
  <c r="Z43" i="6"/>
  <c r="Z27" i="6"/>
  <c r="Z104" i="6"/>
  <c r="Z92" i="6"/>
  <c r="Z36" i="6"/>
  <c r="Z24" i="6"/>
  <c r="Z145" i="6"/>
  <c r="Z186" i="6"/>
  <c r="Z170" i="6"/>
  <c r="Z50" i="6"/>
  <c r="Z175" i="6"/>
  <c r="Z159" i="6"/>
  <c r="Z103" i="6"/>
  <c r="Z152" i="6"/>
  <c r="Z144" i="6"/>
  <c r="Z136" i="6"/>
  <c r="Z16" i="6"/>
  <c r="Z165" i="6"/>
  <c r="Z133" i="6"/>
  <c r="Z117" i="6"/>
  <c r="Z101" i="6"/>
  <c r="Z85" i="6"/>
  <c r="Z69" i="6"/>
  <c r="Z147" i="6"/>
  <c r="Z143" i="6"/>
  <c r="Z139" i="6"/>
  <c r="Z135" i="6"/>
  <c r="Z131" i="6"/>
  <c r="Z127" i="6"/>
  <c r="Z123" i="6"/>
  <c r="Z119" i="6"/>
  <c r="Z115" i="6"/>
  <c r="Z111" i="6"/>
  <c r="Z87" i="6"/>
  <c r="Z63" i="6"/>
  <c r="Z59" i="6"/>
  <c r="Z55" i="6"/>
  <c r="Z39" i="6"/>
  <c r="Z23" i="6"/>
  <c r="Z128" i="6"/>
  <c r="Z120" i="6"/>
  <c r="Z112" i="6"/>
  <c r="Z76" i="6"/>
  <c r="Z68" i="6"/>
  <c r="Z60" i="6"/>
  <c r="Z52" i="6"/>
  <c r="Z44" i="6"/>
  <c r="Z32" i="6"/>
  <c r="Z157" i="6"/>
  <c r="Z149" i="6"/>
  <c r="Z137" i="6"/>
  <c r="Z182" i="6"/>
  <c r="Z166" i="6"/>
  <c r="Z161" i="6"/>
  <c r="Z187" i="6"/>
  <c r="Z171" i="6"/>
  <c r="Z155" i="6"/>
  <c r="Z188" i="6"/>
  <c r="Z180" i="6"/>
  <c r="Z172" i="6"/>
  <c r="Z164" i="6"/>
  <c r="Z156" i="6"/>
  <c r="Z88" i="6"/>
  <c r="Z181" i="6"/>
  <c r="Z173" i="6"/>
  <c r="Z141" i="6"/>
  <c r="Z129" i="6"/>
  <c r="Z113" i="6"/>
  <c r="Z97" i="6"/>
  <c r="Z81" i="6"/>
  <c r="Z107" i="6"/>
  <c r="Z83" i="6"/>
  <c r="Z51" i="6"/>
  <c r="Z35" i="6"/>
  <c r="Z100" i="6"/>
  <c r="Z84" i="6"/>
  <c r="Z12" i="6"/>
  <c r="G5" i="6"/>
  <c r="C13" i="6"/>
  <c r="K17" i="6"/>
  <c r="D51" i="6"/>
  <c r="D115" i="6"/>
  <c r="D179" i="6"/>
  <c r="D140" i="6"/>
  <c r="D32" i="6"/>
  <c r="E114" i="6"/>
  <c r="F27" i="6"/>
  <c r="F59" i="6"/>
  <c r="F115" i="6"/>
  <c r="F179" i="6"/>
  <c r="F81" i="6"/>
  <c r="F133" i="6"/>
  <c r="F48" i="6"/>
  <c r="F34" i="6"/>
  <c r="F98" i="6"/>
  <c r="F162" i="6"/>
  <c r="F172" i="6"/>
  <c r="F112" i="6"/>
  <c r="H152" i="6"/>
  <c r="H39" i="6"/>
  <c r="H103" i="6"/>
  <c r="H167" i="6"/>
  <c r="H88" i="6"/>
  <c r="H36" i="6"/>
  <c r="H148" i="6"/>
  <c r="I30" i="6"/>
  <c r="I62" i="6"/>
  <c r="I94" i="6"/>
  <c r="I162" i="6"/>
  <c r="I136" i="6"/>
  <c r="I140" i="6"/>
  <c r="I53" i="6"/>
  <c r="I117" i="6"/>
  <c r="I181" i="6"/>
  <c r="I39" i="6"/>
  <c r="J35" i="6"/>
  <c r="J99" i="6"/>
  <c r="J163" i="6"/>
  <c r="J84" i="6"/>
  <c r="J22" i="6"/>
  <c r="J86" i="6"/>
  <c r="J150" i="6"/>
  <c r="J77" i="6"/>
  <c r="J25" i="6"/>
  <c r="J188" i="6"/>
  <c r="J100" i="6"/>
  <c r="M21" i="6"/>
  <c r="M37" i="6"/>
  <c r="M53" i="6"/>
  <c r="M69" i="6"/>
  <c r="M85" i="6"/>
  <c r="M109" i="6"/>
  <c r="M129" i="6"/>
  <c r="M149" i="6"/>
  <c r="M173" i="6"/>
  <c r="M164" i="6"/>
  <c r="M8" i="6"/>
  <c r="M64" i="6"/>
  <c r="M128" i="6"/>
  <c r="M22" i="6"/>
  <c r="M126" i="6"/>
  <c r="M122" i="6"/>
  <c r="M151" i="6"/>
  <c r="M55" i="6"/>
  <c r="M147" i="6"/>
  <c r="O9" i="6"/>
  <c r="O25" i="6"/>
  <c r="O41" i="6"/>
  <c r="O57" i="6"/>
  <c r="O73" i="6"/>
  <c r="O89" i="6"/>
  <c r="O109" i="6"/>
  <c r="O129" i="6"/>
  <c r="O149" i="6"/>
  <c r="O44" i="6"/>
  <c r="O38" i="6"/>
  <c r="O30" i="6"/>
  <c r="O130" i="6"/>
  <c r="P7" i="6"/>
  <c r="P39" i="6"/>
  <c r="P71" i="6"/>
  <c r="P48" i="6"/>
  <c r="P50" i="6"/>
  <c r="P84" i="6"/>
  <c r="P49" i="6"/>
  <c r="P76" i="6"/>
  <c r="P112" i="6"/>
  <c r="R21" i="6"/>
  <c r="R15" i="6"/>
  <c r="R79" i="6"/>
  <c r="R57" i="6"/>
  <c r="R117" i="6"/>
  <c r="R120" i="6"/>
  <c r="R126" i="6"/>
  <c r="R40" i="6"/>
  <c r="S92" i="6"/>
  <c r="S24" i="6"/>
  <c r="S20" i="6"/>
  <c r="S151" i="6"/>
  <c r="S87" i="6"/>
  <c r="T7" i="6"/>
  <c r="T39" i="6"/>
  <c r="T71" i="6"/>
  <c r="T81" i="6"/>
  <c r="T36" i="6"/>
  <c r="T42" i="6"/>
  <c r="T17" i="6"/>
  <c r="T28" i="6"/>
  <c r="T128" i="6"/>
  <c r="U65" i="6"/>
  <c r="U105" i="6"/>
  <c r="U145" i="6"/>
  <c r="U185" i="6"/>
  <c r="U17" i="6"/>
  <c r="U49" i="6"/>
  <c r="U113" i="6"/>
  <c r="U177" i="6"/>
  <c r="U36" i="6"/>
  <c r="U68" i="6"/>
  <c r="U100" i="6"/>
  <c r="U132" i="6"/>
  <c r="U164" i="6"/>
  <c r="U118" i="6"/>
  <c r="U134" i="6"/>
  <c r="U138" i="6"/>
  <c r="U66" i="6"/>
  <c r="U10" i="6"/>
  <c r="U131" i="6"/>
  <c r="U63" i="6"/>
  <c r="U106" i="6"/>
  <c r="U42" i="6"/>
  <c r="U163" i="6"/>
  <c r="U91" i="6"/>
  <c r="U27" i="6"/>
  <c r="W19" i="6"/>
  <c r="W35" i="6"/>
  <c r="W51" i="6"/>
  <c r="W67" i="6"/>
  <c r="W83" i="6"/>
  <c r="W99" i="6"/>
  <c r="W131" i="6"/>
  <c r="W147" i="6"/>
  <c r="W167" i="6"/>
  <c r="W5" i="6"/>
  <c r="W137" i="6"/>
  <c r="W165" i="6"/>
  <c r="W25" i="6"/>
  <c r="W89" i="6"/>
  <c r="W40" i="6"/>
  <c r="W104" i="6"/>
  <c r="W168" i="6"/>
  <c r="W10" i="6"/>
  <c r="W138" i="6"/>
  <c r="Y39" i="6"/>
  <c r="Y34" i="6"/>
  <c r="Y98" i="6"/>
  <c r="AB11" i="6"/>
  <c r="AB139" i="6"/>
  <c r="AB10" i="6"/>
  <c r="AB42" i="6"/>
  <c r="AB74" i="6"/>
  <c r="AB106" i="6"/>
  <c r="AB138" i="6"/>
  <c r="AB170" i="6"/>
  <c r="AB17" i="6"/>
  <c r="AB81" i="6"/>
  <c r="AA10" i="6"/>
  <c r="K14" i="6"/>
  <c r="C7" i="6"/>
  <c r="C11" i="6"/>
  <c r="AA15" i="6"/>
  <c r="K19" i="6"/>
  <c r="C23" i="6"/>
  <c r="AA31" i="6"/>
  <c r="K35" i="6"/>
  <c r="C39" i="6"/>
  <c r="AA59" i="6"/>
  <c r="K63" i="6"/>
  <c r="C67" i="6"/>
  <c r="C71" i="6"/>
  <c r="AA79" i="6"/>
  <c r="K83" i="6"/>
  <c r="C87" i="6"/>
  <c r="AA99" i="6"/>
  <c r="K103" i="6"/>
  <c r="C107" i="6"/>
  <c r="C111" i="6"/>
  <c r="C119" i="6"/>
  <c r="C127" i="6"/>
  <c r="C135" i="6"/>
  <c r="C143" i="6"/>
  <c r="C151" i="6"/>
  <c r="AA14" i="6"/>
  <c r="K18" i="6"/>
  <c r="C22" i="6"/>
  <c r="AA34" i="6"/>
  <c r="K38" i="6"/>
  <c r="C42" i="6"/>
  <c r="C46" i="6"/>
  <c r="K58" i="6"/>
  <c r="AA146" i="6"/>
  <c r="AA183" i="6"/>
  <c r="AA167" i="6"/>
  <c r="AA67" i="6"/>
  <c r="AA188" i="6"/>
  <c r="AA172" i="6"/>
  <c r="AA156" i="6"/>
  <c r="AA132" i="6"/>
  <c r="AA116" i="6"/>
  <c r="AA149" i="6"/>
  <c r="AA141" i="6"/>
  <c r="AA133" i="6"/>
  <c r="AA105" i="6"/>
  <c r="AA138" i="6"/>
  <c r="AA130" i="6"/>
  <c r="AA114" i="6"/>
  <c r="AA98" i="6"/>
  <c r="AA82" i="6"/>
  <c r="AA144" i="6"/>
  <c r="AA136" i="6"/>
  <c r="AA128" i="6"/>
  <c r="AA120" i="6"/>
  <c r="AA112" i="6"/>
  <c r="AA108" i="6"/>
  <c r="AA84" i="6"/>
  <c r="AA52" i="6"/>
  <c r="AA36" i="6"/>
  <c r="AA20" i="6"/>
  <c r="AA125" i="6"/>
  <c r="AA117" i="6"/>
  <c r="AA109" i="6"/>
  <c r="AA85" i="6"/>
  <c r="AA73" i="6"/>
  <c r="AA65" i="6"/>
  <c r="AA57" i="6"/>
  <c r="AA49" i="6"/>
  <c r="AA41" i="6"/>
  <c r="AA29" i="6"/>
  <c r="AA174" i="6"/>
  <c r="AA158" i="6"/>
  <c r="AA179" i="6"/>
  <c r="AA163" i="6"/>
  <c r="AA186" i="6"/>
  <c r="AA184" i="6"/>
  <c r="AA168" i="6"/>
  <c r="AA152" i="6"/>
  <c r="AA185" i="6"/>
  <c r="AA177" i="6"/>
  <c r="AA169" i="6"/>
  <c r="AA161" i="6"/>
  <c r="AA153" i="6"/>
  <c r="AA166" i="6"/>
  <c r="AA150" i="6"/>
  <c r="AA126" i="6"/>
  <c r="AA110" i="6"/>
  <c r="AA94" i="6"/>
  <c r="AA78" i="6"/>
  <c r="AA104" i="6"/>
  <c r="AA100" i="6"/>
  <c r="AA96" i="6"/>
  <c r="AA80" i="6"/>
  <c r="AA48" i="6"/>
  <c r="AA32" i="6"/>
  <c r="AA97" i="6"/>
  <c r="AA81" i="6"/>
  <c r="AA175" i="6"/>
  <c r="AA159" i="6"/>
  <c r="AA107" i="6"/>
  <c r="AA162" i="6"/>
  <c r="AA180" i="6"/>
  <c r="AA164" i="6"/>
  <c r="AA148" i="6"/>
  <c r="AA140" i="6"/>
  <c r="AA124" i="6"/>
  <c r="AA145" i="6"/>
  <c r="AA137" i="6"/>
  <c r="AA37" i="6"/>
  <c r="AA154" i="6"/>
  <c r="AA122" i="6"/>
  <c r="AA106" i="6"/>
  <c r="AA90" i="6"/>
  <c r="AA74" i="6"/>
  <c r="AA92" i="6"/>
  <c r="AA76" i="6"/>
  <c r="AA72" i="6"/>
  <c r="AA68" i="6"/>
  <c r="AA44" i="6"/>
  <c r="AA28" i="6"/>
  <c r="AA129" i="6"/>
  <c r="AA121" i="6"/>
  <c r="AA113" i="6"/>
  <c r="AA93" i="6"/>
  <c r="AA77" i="6"/>
  <c r="AA69" i="6"/>
  <c r="AA61" i="6"/>
  <c r="AA53" i="6"/>
  <c r="AA45" i="6"/>
  <c r="AA25" i="6"/>
  <c r="AA178" i="6"/>
  <c r="AA170" i="6"/>
  <c r="AA142" i="6"/>
  <c r="AA187" i="6"/>
  <c r="AA171" i="6"/>
  <c r="AA5" i="6"/>
  <c r="AA182" i="6"/>
  <c r="AA176" i="6"/>
  <c r="AA160" i="6"/>
  <c r="AA181" i="6"/>
  <c r="AA173" i="6"/>
  <c r="AA165" i="6"/>
  <c r="AA157" i="6"/>
  <c r="AA33" i="6"/>
  <c r="AA134" i="6"/>
  <c r="AA118" i="6"/>
  <c r="AA102" i="6"/>
  <c r="AA86" i="6"/>
  <c r="AA70" i="6"/>
  <c r="AA88" i="6"/>
  <c r="AA64" i="6"/>
  <c r="AA60" i="6"/>
  <c r="AA56" i="6"/>
  <c r="AA40" i="6"/>
  <c r="AA24" i="6"/>
  <c r="AA101" i="6"/>
  <c r="AA89" i="6"/>
  <c r="AA21" i="6"/>
  <c r="Z8" i="6"/>
  <c r="K9" i="6"/>
  <c r="K13" i="6"/>
  <c r="AA17" i="6"/>
  <c r="G37" i="6"/>
  <c r="G81" i="6"/>
  <c r="G105" i="6"/>
  <c r="K10" i="6"/>
  <c r="K8" i="6"/>
  <c r="K12" i="6"/>
  <c r="K137" i="6"/>
  <c r="K145" i="6"/>
  <c r="K153" i="6"/>
  <c r="G161" i="6"/>
  <c r="G169" i="6"/>
  <c r="G177" i="6"/>
  <c r="G185" i="6"/>
  <c r="K148" i="6"/>
  <c r="K164" i="6"/>
  <c r="K180" i="6"/>
  <c r="K123" i="6"/>
  <c r="K139" i="6"/>
  <c r="K155" i="6"/>
  <c r="K159" i="6"/>
  <c r="K175" i="6"/>
  <c r="K162" i="6"/>
  <c r="G29" i="6"/>
  <c r="G41" i="6"/>
  <c r="G49" i="6"/>
  <c r="G57" i="6"/>
  <c r="G65" i="6"/>
  <c r="G73" i="6"/>
  <c r="G85" i="6"/>
  <c r="G97" i="6"/>
  <c r="G109" i="6"/>
  <c r="G117" i="6"/>
  <c r="G125" i="6"/>
  <c r="G133" i="6"/>
  <c r="G141" i="6"/>
  <c r="G149" i="6"/>
  <c r="K161" i="6"/>
  <c r="K169" i="6"/>
  <c r="K177" i="6"/>
  <c r="K185" i="6"/>
  <c r="K152" i="6"/>
  <c r="K168" i="6"/>
  <c r="K184" i="6"/>
  <c r="K163" i="6"/>
  <c r="K179" i="6"/>
  <c r="K138" i="6"/>
  <c r="K150" i="6"/>
  <c r="K158" i="6"/>
  <c r="G89" i="6"/>
  <c r="G101" i="6"/>
  <c r="K97" i="6"/>
  <c r="K133" i="6"/>
  <c r="K141" i="6"/>
  <c r="K149" i="6"/>
  <c r="G157" i="6"/>
  <c r="G165" i="6"/>
  <c r="G173" i="6"/>
  <c r="G181" i="6"/>
  <c r="K72" i="6"/>
  <c r="K156" i="6"/>
  <c r="K172" i="6"/>
  <c r="K188" i="6"/>
  <c r="K115" i="6"/>
  <c r="K131" i="6"/>
  <c r="K147" i="6"/>
  <c r="K167" i="6"/>
  <c r="K183" i="6"/>
  <c r="K146" i="6"/>
  <c r="G25" i="6"/>
  <c r="G33" i="6"/>
  <c r="G45" i="6"/>
  <c r="G53" i="6"/>
  <c r="G61" i="6"/>
  <c r="G69" i="6"/>
  <c r="G77" i="6"/>
  <c r="G93" i="6"/>
  <c r="G113" i="6"/>
  <c r="G121" i="6"/>
  <c r="G129" i="6"/>
  <c r="K186" i="6"/>
  <c r="G137" i="6"/>
  <c r="G145" i="6"/>
  <c r="G153" i="6"/>
  <c r="K157" i="6"/>
  <c r="K165" i="6"/>
  <c r="K173" i="6"/>
  <c r="K181" i="6"/>
  <c r="K76" i="6"/>
  <c r="K160" i="6"/>
  <c r="K176" i="6"/>
  <c r="K166" i="6"/>
  <c r="K171" i="6"/>
  <c r="K187" i="6"/>
  <c r="K154" i="6"/>
  <c r="K170" i="6"/>
  <c r="K5" i="6"/>
  <c r="AC140" i="6"/>
  <c r="AC168" i="6"/>
  <c r="AC58" i="6"/>
  <c r="AC118" i="6"/>
  <c r="AC16" i="6"/>
  <c r="AC48" i="6"/>
  <c r="AC80" i="6"/>
  <c r="AC96" i="6"/>
  <c r="AC128" i="6"/>
  <c r="AC164" i="6"/>
  <c r="AC26" i="6"/>
  <c r="AC78" i="6"/>
  <c r="AC126" i="6"/>
  <c r="AC170" i="6"/>
  <c r="AC38" i="6"/>
  <c r="AC82" i="6"/>
  <c r="AC122" i="6"/>
  <c r="AC166" i="6"/>
  <c r="AC182" i="6"/>
  <c r="AC103" i="6"/>
  <c r="AC105" i="6"/>
  <c r="AC121" i="6"/>
  <c r="AC137" i="6"/>
  <c r="AC169" i="6"/>
  <c r="AC180" i="6"/>
  <c r="AC111" i="6"/>
  <c r="AC151" i="6"/>
  <c r="AC148" i="6"/>
  <c r="AC14" i="6"/>
  <c r="AC74" i="6"/>
  <c r="AC138" i="6"/>
  <c r="AC8" i="6"/>
  <c r="AC20" i="6"/>
  <c r="AC36" i="6"/>
  <c r="AC52" i="6"/>
  <c r="AC68" i="6"/>
  <c r="AC84" i="6"/>
  <c r="AC100" i="6"/>
  <c r="AC116" i="6"/>
  <c r="AC136" i="6"/>
  <c r="AC172" i="6"/>
  <c r="AC42" i="6"/>
  <c r="AC90" i="6"/>
  <c r="AC134" i="6"/>
  <c r="AC6" i="6"/>
  <c r="AC50" i="6"/>
  <c r="AC94" i="6"/>
  <c r="AC130" i="6"/>
  <c r="AC5" i="6"/>
  <c r="AC186" i="6"/>
  <c r="AC143" i="6"/>
  <c r="AC93" i="6"/>
  <c r="AC109" i="6"/>
  <c r="AC125" i="6"/>
  <c r="AC141" i="6"/>
  <c r="AC157" i="6"/>
  <c r="AC173" i="6"/>
  <c r="AC184" i="6"/>
  <c r="AC119" i="6"/>
  <c r="AC159" i="6"/>
  <c r="AC179" i="6"/>
  <c r="AC152" i="6"/>
  <c r="AC34" i="6"/>
  <c r="AC86" i="6"/>
  <c r="AC150" i="6"/>
  <c r="AC24" i="6"/>
  <c r="AC40" i="6"/>
  <c r="AC56" i="6"/>
  <c r="AC72" i="6"/>
  <c r="AC88" i="6"/>
  <c r="AC104" i="6"/>
  <c r="AC120" i="6"/>
  <c r="AC144" i="6"/>
  <c r="AC10" i="6"/>
  <c r="AC54" i="6"/>
  <c r="AC98" i="6"/>
  <c r="AC146" i="6"/>
  <c r="AC18" i="6"/>
  <c r="AC66" i="6"/>
  <c r="AC106" i="6"/>
  <c r="AC142" i="6"/>
  <c r="AC174" i="6"/>
  <c r="AC181" i="6"/>
  <c r="AC167" i="6"/>
  <c r="AC97" i="6"/>
  <c r="AC113" i="6"/>
  <c r="AC129" i="6"/>
  <c r="AC145" i="6"/>
  <c r="AC161" i="6"/>
  <c r="AC177" i="6"/>
  <c r="AC188" i="6"/>
  <c r="AC127" i="6"/>
  <c r="AC9" i="6"/>
  <c r="AC17" i="6"/>
  <c r="AC25" i="6"/>
  <c r="AC33" i="6"/>
  <c r="AC41" i="6"/>
  <c r="AC49" i="6"/>
  <c r="AC57" i="6"/>
  <c r="AC65" i="6"/>
  <c r="AC73" i="6"/>
  <c r="AC81" i="6"/>
  <c r="AC89" i="6"/>
  <c r="AC27" i="6"/>
  <c r="AC83" i="6"/>
  <c r="AC139" i="6"/>
  <c r="AC7" i="6"/>
  <c r="AC15" i="6"/>
  <c r="AC23" i="6"/>
  <c r="AC31" i="6"/>
  <c r="AC39" i="6"/>
  <c r="AC47" i="6"/>
  <c r="AC55" i="6"/>
  <c r="AC63" i="6"/>
  <c r="AC71" i="6"/>
  <c r="AC79" i="6"/>
  <c r="AC87" i="6"/>
  <c r="AC11" i="6"/>
  <c r="AC35" i="6"/>
  <c r="AC43" i="6"/>
  <c r="AC67" i="6"/>
  <c r="AC99" i="6"/>
  <c r="AC107" i="6"/>
  <c r="AC123" i="6"/>
  <c r="AC131" i="6"/>
  <c r="AC155" i="6"/>
  <c r="AC163" i="6"/>
  <c r="AC13" i="6"/>
  <c r="AC21" i="6"/>
  <c r="AC29" i="6"/>
  <c r="AC37" i="6"/>
  <c r="AC45" i="6"/>
  <c r="AC53" i="6"/>
  <c r="AC61" i="6"/>
  <c r="AC69" i="6"/>
  <c r="AC77" i="6"/>
  <c r="AC85" i="6"/>
  <c r="AC19" i="6"/>
  <c r="AC51" i="6"/>
  <c r="AC59" i="6"/>
  <c r="AC75" i="6"/>
  <c r="AC91" i="6"/>
  <c r="AC115" i="6"/>
  <c r="AC147" i="6"/>
  <c r="AC171" i="6"/>
  <c r="AC32" i="6"/>
  <c r="AC64" i="6"/>
  <c r="AC112" i="6"/>
  <c r="AC153" i="6"/>
  <c r="AC132" i="6"/>
  <c r="AC160" i="6"/>
  <c r="AC46" i="6"/>
  <c r="AC102" i="6"/>
  <c r="AC162" i="6"/>
  <c r="AC12" i="6"/>
  <c r="AC28" i="6"/>
  <c r="AC44" i="6"/>
  <c r="AC60" i="6"/>
  <c r="AC76" i="6"/>
  <c r="AC92" i="6"/>
  <c r="AC108" i="6"/>
  <c r="AC124" i="6"/>
  <c r="AC156" i="6"/>
  <c r="AC22" i="6"/>
  <c r="AC62" i="6"/>
  <c r="AC110" i="6"/>
  <c r="AC154" i="6"/>
  <c r="AC30" i="6"/>
  <c r="AC70" i="6"/>
  <c r="AC114" i="6"/>
  <c r="AC158" i="6"/>
  <c r="AC178" i="6"/>
  <c r="AC185" i="6"/>
  <c r="AC175" i="6"/>
  <c r="AC101" i="6"/>
  <c r="AC117" i="6"/>
  <c r="AC133" i="6"/>
  <c r="AC149" i="6"/>
  <c r="AC165" i="6"/>
  <c r="AC176" i="6"/>
  <c r="AC95" i="6"/>
  <c r="AC135" i="6"/>
  <c r="AC187" i="6"/>
  <c r="AB8" i="6"/>
  <c r="AB12" i="6"/>
  <c r="AB16" i="6"/>
  <c r="AB20" i="6"/>
  <c r="AB24" i="6"/>
  <c r="AB28" i="6"/>
  <c r="AB32" i="6"/>
  <c r="AB36" i="6"/>
  <c r="AB40" i="6"/>
  <c r="AB44" i="6"/>
  <c r="AB48" i="6"/>
  <c r="AB52" i="6"/>
  <c r="AB56" i="6"/>
  <c r="AB60" i="6"/>
  <c r="AB64" i="6"/>
  <c r="AB68" i="6"/>
  <c r="AB72" i="6"/>
  <c r="AB76" i="6"/>
  <c r="AB80" i="6"/>
  <c r="AB84" i="6"/>
  <c r="AB88" i="6"/>
  <c r="AB92" i="6"/>
  <c r="AB96" i="6"/>
  <c r="AB100" i="6"/>
  <c r="AB104" i="6"/>
  <c r="AB108" i="6"/>
  <c r="AB112" i="6"/>
  <c r="AB116" i="6"/>
  <c r="AB120" i="6"/>
  <c r="AB124" i="6"/>
  <c r="AB128" i="6"/>
  <c r="AB132" i="6"/>
  <c r="AB136" i="6"/>
  <c r="AB140" i="6"/>
  <c r="AB144" i="6"/>
  <c r="AB148" i="6"/>
  <c r="AB152" i="6"/>
  <c r="AB156" i="6"/>
  <c r="AB160" i="6"/>
  <c r="AB164" i="6"/>
  <c r="AB180" i="6"/>
  <c r="AB176" i="6"/>
  <c r="AB172" i="6"/>
  <c r="AB175" i="6"/>
  <c r="AB188" i="6"/>
  <c r="AB7" i="6"/>
  <c r="AB15" i="6"/>
  <c r="AB23" i="6"/>
  <c r="AB31" i="6"/>
  <c r="AB39" i="6"/>
  <c r="AB47" i="6"/>
  <c r="AB55" i="6"/>
  <c r="AB63" i="6"/>
  <c r="AB95" i="6"/>
  <c r="AB127" i="6"/>
  <c r="AB159" i="6"/>
  <c r="AB71" i="6"/>
  <c r="AB103" i="6"/>
  <c r="AB135" i="6"/>
  <c r="AB174" i="6"/>
  <c r="AB187" i="6"/>
  <c r="AB79" i="6"/>
  <c r="AB111" i="6"/>
  <c r="AB143" i="6"/>
  <c r="AB171" i="6"/>
  <c r="AB184" i="6"/>
  <c r="AB87" i="6"/>
  <c r="AB119" i="6"/>
  <c r="AB151" i="6"/>
  <c r="AB168" i="6"/>
  <c r="AB21" i="6"/>
  <c r="AB37" i="6"/>
  <c r="AB53" i="6"/>
  <c r="AB69" i="6"/>
  <c r="AB85" i="6"/>
  <c r="AB101" i="6"/>
  <c r="AB117" i="6"/>
  <c r="AB133" i="6"/>
  <c r="AB149" i="6"/>
  <c r="AB165" i="6"/>
  <c r="AB181" i="6"/>
  <c r="AB27" i="6"/>
  <c r="AB59" i="6"/>
  <c r="AB91" i="6"/>
  <c r="AB123" i="6"/>
  <c r="AB155" i="6"/>
  <c r="AB183" i="6"/>
  <c r="AB18" i="6"/>
  <c r="AB34" i="6"/>
  <c r="AB50" i="6"/>
  <c r="AB66" i="6"/>
  <c r="AB82" i="6"/>
  <c r="AB98" i="6"/>
  <c r="AB114" i="6"/>
  <c r="AB130" i="6"/>
  <c r="AB146" i="6"/>
  <c r="AB162" i="6"/>
  <c r="AB182" i="6"/>
  <c r="AB9" i="6"/>
  <c r="AB25" i="6"/>
  <c r="AB41" i="6"/>
  <c r="AB57" i="6"/>
  <c r="AB73" i="6"/>
  <c r="AB89" i="6"/>
  <c r="AB105" i="6"/>
  <c r="AB121" i="6"/>
  <c r="AB137" i="6"/>
  <c r="AB153" i="6"/>
  <c r="AB169" i="6"/>
  <c r="AB185" i="6"/>
  <c r="AB35" i="6"/>
  <c r="AB67" i="6"/>
  <c r="AB99" i="6"/>
  <c r="AB131" i="6"/>
  <c r="AB163" i="6"/>
  <c r="AB6" i="6"/>
  <c r="AB22" i="6"/>
  <c r="AB38" i="6"/>
  <c r="AB54" i="6"/>
  <c r="AB70" i="6"/>
  <c r="AB86" i="6"/>
  <c r="AB102" i="6"/>
  <c r="AB118" i="6"/>
  <c r="AB134" i="6"/>
  <c r="AB150" i="6"/>
  <c r="AB166" i="6"/>
  <c r="AB186" i="6"/>
  <c r="AB13" i="6"/>
  <c r="AB29" i="6"/>
  <c r="AB45" i="6"/>
  <c r="AB61" i="6"/>
  <c r="AB77" i="6"/>
  <c r="AB93" i="6"/>
  <c r="AB109" i="6"/>
  <c r="AB125" i="6"/>
  <c r="AB141" i="6"/>
  <c r="AB157" i="6"/>
  <c r="AB173" i="6"/>
  <c r="Y64" i="6"/>
  <c r="Y124" i="6"/>
  <c r="Y87" i="6"/>
  <c r="Y151" i="6"/>
  <c r="Y29" i="6"/>
  <c r="Y45" i="6"/>
  <c r="Y77" i="6"/>
  <c r="Y93" i="6"/>
  <c r="Y109" i="6"/>
  <c r="Y125" i="6"/>
  <c r="Y161" i="6"/>
  <c r="Y24" i="6"/>
  <c r="Y52" i="6"/>
  <c r="Y88" i="6"/>
  <c r="Y120" i="6"/>
  <c r="Y152" i="6"/>
  <c r="Y83" i="6"/>
  <c r="Y115" i="6"/>
  <c r="Y175" i="6"/>
  <c r="Y27" i="6"/>
  <c r="Y59" i="6"/>
  <c r="Y22" i="6"/>
  <c r="Y54" i="6"/>
  <c r="Y86" i="6"/>
  <c r="Y118" i="6"/>
  <c r="Y150" i="6"/>
  <c r="Y133" i="6"/>
  <c r="Y8" i="6"/>
  <c r="Y68" i="6"/>
  <c r="Y132" i="6"/>
  <c r="Y95" i="6"/>
  <c r="Y163" i="6"/>
  <c r="Y33" i="6"/>
  <c r="Y49" i="6"/>
  <c r="Y81" i="6"/>
  <c r="Y97" i="6"/>
  <c r="Y113" i="6"/>
  <c r="Y129" i="6"/>
  <c r="Y169" i="6"/>
  <c r="Y32" i="6"/>
  <c r="Y60" i="6"/>
  <c r="Y96" i="6"/>
  <c r="Y128" i="6"/>
  <c r="Y160" i="6"/>
  <c r="Y91" i="6"/>
  <c r="Y123" i="6"/>
  <c r="Y155" i="6"/>
  <c r="Y15" i="6"/>
  <c r="Y31" i="6"/>
  <c r="Y47" i="6"/>
  <c r="Y63" i="6"/>
  <c r="Y10" i="6"/>
  <c r="Y26" i="6"/>
  <c r="Y42" i="6"/>
  <c r="Y58" i="6"/>
  <c r="Y74" i="6"/>
  <c r="Y90" i="6"/>
  <c r="Y106" i="6"/>
  <c r="Y122" i="6"/>
  <c r="Y138" i="6"/>
  <c r="Y154" i="6"/>
  <c r="Y170" i="6"/>
  <c r="Y137" i="6"/>
  <c r="Y165" i="6"/>
  <c r="Y177" i="6"/>
  <c r="Y180" i="6"/>
  <c r="Y182" i="6"/>
  <c r="Y185" i="6"/>
  <c r="Y186" i="6"/>
  <c r="Y176" i="6"/>
  <c r="Y178" i="6"/>
  <c r="Y181" i="6"/>
  <c r="Y184" i="6"/>
  <c r="Y188" i="6"/>
  <c r="Y44" i="6"/>
  <c r="Y76" i="6"/>
  <c r="Y108" i="6"/>
  <c r="Y140" i="6"/>
  <c r="Y172" i="6"/>
  <c r="Y103" i="6"/>
  <c r="Y135" i="6"/>
  <c r="Y171" i="6"/>
  <c r="Y21" i="6"/>
  <c r="Y37" i="6"/>
  <c r="Y53" i="6"/>
  <c r="Y69" i="6"/>
  <c r="Y85" i="6"/>
  <c r="Y101" i="6"/>
  <c r="Y117" i="6"/>
  <c r="Y141" i="6"/>
  <c r="Y12" i="6"/>
  <c r="Y40" i="6"/>
  <c r="Y72" i="6"/>
  <c r="Y104" i="6"/>
  <c r="Y136" i="6"/>
  <c r="Y168" i="6"/>
  <c r="Y99" i="6"/>
  <c r="Y131" i="6"/>
  <c r="Y159" i="6"/>
  <c r="Y179" i="6"/>
  <c r="Y114" i="6"/>
  <c r="Y130" i="6"/>
  <c r="Y146" i="6"/>
  <c r="Y162" i="6"/>
  <c r="Y5" i="6"/>
  <c r="Y153" i="6"/>
  <c r="Y28" i="6"/>
  <c r="Y92" i="6"/>
  <c r="Y156" i="6"/>
  <c r="Y119" i="6"/>
  <c r="Y13" i="6"/>
  <c r="Y61" i="6"/>
  <c r="Y147" i="6"/>
  <c r="Y11" i="6"/>
  <c r="Y43" i="6"/>
  <c r="Y6" i="6"/>
  <c r="Y38" i="6"/>
  <c r="Y70" i="6"/>
  <c r="Y102" i="6"/>
  <c r="Y134" i="6"/>
  <c r="Y166" i="6"/>
  <c r="Y157" i="6"/>
  <c r="Y36" i="6"/>
  <c r="Y100" i="6"/>
  <c r="Y164" i="6"/>
  <c r="Y127" i="6"/>
  <c r="Y17" i="6"/>
  <c r="Y65" i="6"/>
  <c r="Y19" i="6"/>
  <c r="Y35" i="6"/>
  <c r="Y51" i="6"/>
  <c r="Y67" i="6"/>
  <c r="Y14" i="6"/>
  <c r="Y30" i="6"/>
  <c r="Y46" i="6"/>
  <c r="Y62" i="6"/>
  <c r="Y78" i="6"/>
  <c r="Y94" i="6"/>
  <c r="Y110" i="6"/>
  <c r="Y126" i="6"/>
  <c r="Y142" i="6"/>
  <c r="Y158" i="6"/>
  <c r="Y174" i="6"/>
  <c r="Y145" i="6"/>
  <c r="Y173" i="6"/>
  <c r="Y16" i="6"/>
  <c r="Y56" i="6"/>
  <c r="Y84" i="6"/>
  <c r="Y116" i="6"/>
  <c r="Y148" i="6"/>
  <c r="Y79" i="6"/>
  <c r="Y111" i="6"/>
  <c r="Y143" i="6"/>
  <c r="Y9" i="6"/>
  <c r="Y25" i="6"/>
  <c r="Y41" i="6"/>
  <c r="Y57" i="6"/>
  <c r="Y73" i="6"/>
  <c r="Y89" i="6"/>
  <c r="Y105" i="6"/>
  <c r="Y121" i="6"/>
  <c r="Y149" i="6"/>
  <c r="Y20" i="6"/>
  <c r="Y48" i="6"/>
  <c r="Y80" i="6"/>
  <c r="Y112" i="6"/>
  <c r="Y144" i="6"/>
  <c r="Y75" i="6"/>
  <c r="Y107" i="6"/>
  <c r="Y139" i="6"/>
  <c r="Y167" i="6"/>
  <c r="Y187" i="6"/>
  <c r="X184" i="6"/>
  <c r="X102" i="6"/>
  <c r="X38" i="6"/>
  <c r="X133" i="6"/>
  <c r="X97" i="6"/>
  <c r="X49" i="6"/>
  <c r="X17" i="6"/>
  <c r="X138" i="6"/>
  <c r="X74" i="6"/>
  <c r="X6" i="6"/>
  <c r="X63" i="6"/>
  <c r="X123" i="6"/>
  <c r="X187" i="6"/>
  <c r="X79" i="6"/>
  <c r="X20" i="6"/>
  <c r="X52" i="6"/>
  <c r="X84" i="6"/>
  <c r="X100" i="6"/>
  <c r="X136" i="6"/>
  <c r="X156" i="6"/>
  <c r="X188" i="6"/>
  <c r="X23" i="6"/>
  <c r="X151" i="6"/>
  <c r="X5" i="6"/>
  <c r="X186" i="6"/>
  <c r="X158" i="6"/>
  <c r="X126" i="6"/>
  <c r="X94" i="6"/>
  <c r="X62" i="6"/>
  <c r="X30" i="6"/>
  <c r="X185" i="6"/>
  <c r="X153" i="6"/>
  <c r="X129" i="6"/>
  <c r="X109" i="6"/>
  <c r="X93" i="6"/>
  <c r="X77" i="6"/>
  <c r="X61" i="6"/>
  <c r="X45" i="6"/>
  <c r="X29" i="6"/>
  <c r="X13" i="6"/>
  <c r="X162" i="6"/>
  <c r="X130" i="6"/>
  <c r="X98" i="6"/>
  <c r="X66" i="6"/>
  <c r="X34" i="6"/>
  <c r="X181" i="6"/>
  <c r="X149" i="6"/>
  <c r="X71" i="6"/>
  <c r="X103" i="6"/>
  <c r="X135" i="6"/>
  <c r="X163" i="6"/>
  <c r="X128" i="6"/>
  <c r="X39" i="6"/>
  <c r="X99" i="6"/>
  <c r="X8" i="6"/>
  <c r="X24" i="6"/>
  <c r="X40" i="6"/>
  <c r="X56" i="6"/>
  <c r="X72" i="6"/>
  <c r="X88" i="6"/>
  <c r="X104" i="6"/>
  <c r="X120" i="6"/>
  <c r="X144" i="6"/>
  <c r="X164" i="6"/>
  <c r="X7" i="6"/>
  <c r="X27" i="6"/>
  <c r="X55" i="6"/>
  <c r="X111" i="6"/>
  <c r="X155" i="6"/>
  <c r="X166" i="6"/>
  <c r="X10" i="6"/>
  <c r="X81" i="6"/>
  <c r="X51" i="6"/>
  <c r="X140" i="6"/>
  <c r="X178" i="6"/>
  <c r="X150" i="6"/>
  <c r="X118" i="6"/>
  <c r="X86" i="6"/>
  <c r="X54" i="6"/>
  <c r="X22" i="6"/>
  <c r="X177" i="6"/>
  <c r="X145" i="6"/>
  <c r="X121" i="6"/>
  <c r="X105" i="6"/>
  <c r="X89" i="6"/>
  <c r="X73" i="6"/>
  <c r="X57" i="6"/>
  <c r="X41" i="6"/>
  <c r="X25" i="6"/>
  <c r="X9" i="6"/>
  <c r="X154" i="6"/>
  <c r="X122" i="6"/>
  <c r="X90" i="6"/>
  <c r="X58" i="6"/>
  <c r="X26" i="6"/>
  <c r="X173" i="6"/>
  <c r="X137" i="6"/>
  <c r="X83" i="6"/>
  <c r="X115" i="6"/>
  <c r="X139" i="6"/>
  <c r="X179" i="6"/>
  <c r="X160" i="6"/>
  <c r="X47" i="6"/>
  <c r="X107" i="6"/>
  <c r="X12" i="6"/>
  <c r="X28" i="6"/>
  <c r="X44" i="6"/>
  <c r="X60" i="6"/>
  <c r="X76" i="6"/>
  <c r="X92" i="6"/>
  <c r="X108" i="6"/>
  <c r="X124" i="6"/>
  <c r="X148" i="6"/>
  <c r="X172" i="6"/>
  <c r="X15" i="6"/>
  <c r="X35" i="6"/>
  <c r="X59" i="6"/>
  <c r="X127" i="6"/>
  <c r="X167" i="6"/>
  <c r="X134" i="6"/>
  <c r="X70" i="6"/>
  <c r="X165" i="6"/>
  <c r="X113" i="6"/>
  <c r="X65" i="6"/>
  <c r="X33" i="6"/>
  <c r="X170" i="6"/>
  <c r="X106" i="6"/>
  <c r="X42" i="6"/>
  <c r="X157" i="6"/>
  <c r="X91" i="6"/>
  <c r="X159" i="6"/>
  <c r="X31" i="6"/>
  <c r="X171" i="6"/>
  <c r="X36" i="6"/>
  <c r="X68" i="6"/>
  <c r="X116" i="6"/>
  <c r="X95" i="6"/>
  <c r="X11" i="6"/>
  <c r="X168" i="6"/>
  <c r="X174" i="6"/>
  <c r="X142" i="6"/>
  <c r="X110" i="6"/>
  <c r="X78" i="6"/>
  <c r="X46" i="6"/>
  <c r="X18" i="6"/>
  <c r="X169" i="6"/>
  <c r="X141" i="6"/>
  <c r="X117" i="6"/>
  <c r="X101" i="6"/>
  <c r="X85" i="6"/>
  <c r="X69" i="6"/>
  <c r="X53" i="6"/>
  <c r="X37" i="6"/>
  <c r="X21" i="6"/>
  <c r="X182" i="6"/>
  <c r="X146" i="6"/>
  <c r="X114" i="6"/>
  <c r="X82" i="6"/>
  <c r="X50" i="6"/>
  <c r="X14" i="6"/>
  <c r="X161" i="6"/>
  <c r="X125" i="6"/>
  <c r="X87" i="6"/>
  <c r="X119" i="6"/>
  <c r="X147" i="6"/>
  <c r="X183" i="6"/>
  <c r="X180" i="6"/>
  <c r="X67" i="6"/>
  <c r="X143" i="6"/>
  <c r="X16" i="6"/>
  <c r="X32" i="6"/>
  <c r="X48" i="6"/>
  <c r="X64" i="6"/>
  <c r="X80" i="6"/>
  <c r="X96" i="6"/>
  <c r="X112" i="6"/>
  <c r="X132" i="6"/>
  <c r="X152" i="6"/>
  <c r="X176" i="6"/>
  <c r="X19" i="6"/>
  <c r="X43" i="6"/>
  <c r="X75" i="6"/>
  <c r="X131" i="6"/>
  <c r="W155" i="6"/>
  <c r="W171" i="6"/>
  <c r="W169" i="6"/>
  <c r="W125" i="6"/>
  <c r="W145" i="6"/>
  <c r="W173" i="6"/>
  <c r="W13" i="6"/>
  <c r="W29" i="6"/>
  <c r="W45" i="6"/>
  <c r="W61" i="6"/>
  <c r="W77" i="6"/>
  <c r="W93" i="6"/>
  <c r="W113" i="6"/>
  <c r="W12" i="6"/>
  <c r="W28" i="6"/>
  <c r="W44" i="6"/>
  <c r="W60" i="6"/>
  <c r="W76" i="6"/>
  <c r="W92" i="6"/>
  <c r="W108" i="6"/>
  <c r="W124" i="6"/>
  <c r="W140" i="6"/>
  <c r="W156" i="6"/>
  <c r="W172" i="6"/>
  <c r="W188" i="6"/>
  <c r="W187" i="6"/>
  <c r="W178" i="6"/>
  <c r="W18" i="6"/>
  <c r="W50" i="6"/>
  <c r="W82" i="6"/>
  <c r="W114" i="6"/>
  <c r="W146" i="6"/>
  <c r="W17" i="6"/>
  <c r="W33" i="6"/>
  <c r="W49" i="6"/>
  <c r="W65" i="6"/>
  <c r="W81" i="6"/>
  <c r="W97" i="6"/>
  <c r="W121" i="6"/>
  <c r="W16" i="6"/>
  <c r="W32" i="6"/>
  <c r="W48" i="6"/>
  <c r="W64" i="6"/>
  <c r="W80" i="6"/>
  <c r="W96" i="6"/>
  <c r="W112" i="6"/>
  <c r="W128" i="6"/>
  <c r="W144" i="6"/>
  <c r="W160" i="6"/>
  <c r="W176" i="6"/>
  <c r="W185" i="6"/>
  <c r="W154" i="6"/>
  <c r="W182" i="6"/>
  <c r="W26" i="6"/>
  <c r="W58" i="6"/>
  <c r="W90" i="6"/>
  <c r="W122" i="6"/>
  <c r="W6" i="6"/>
  <c r="W22" i="6"/>
  <c r="W46" i="6"/>
  <c r="W62" i="6"/>
  <c r="W78" i="6"/>
  <c r="W94" i="6"/>
  <c r="W110" i="6"/>
  <c r="W118" i="6"/>
  <c r="W150" i="6"/>
  <c r="W166" i="6"/>
  <c r="W14" i="6"/>
  <c r="W30" i="6"/>
  <c r="W38" i="6"/>
  <c r="W54" i="6"/>
  <c r="W70" i="6"/>
  <c r="W86" i="6"/>
  <c r="W102" i="6"/>
  <c r="W134" i="6"/>
  <c r="W142" i="6"/>
  <c r="W158" i="6"/>
  <c r="W174" i="6"/>
  <c r="W126" i="6"/>
  <c r="W21" i="6"/>
  <c r="W37" i="6"/>
  <c r="W53" i="6"/>
  <c r="W69" i="6"/>
  <c r="W85" i="6"/>
  <c r="W101" i="6"/>
  <c r="W129" i="6"/>
  <c r="W20" i="6"/>
  <c r="W36" i="6"/>
  <c r="W52" i="6"/>
  <c r="W68" i="6"/>
  <c r="W84" i="6"/>
  <c r="W100" i="6"/>
  <c r="W116" i="6"/>
  <c r="W132" i="6"/>
  <c r="W148" i="6"/>
  <c r="W164" i="6"/>
  <c r="W180" i="6"/>
  <c r="W179" i="6"/>
  <c r="W162" i="6"/>
  <c r="W177" i="6"/>
  <c r="W34" i="6"/>
  <c r="W66" i="6"/>
  <c r="W98" i="6"/>
  <c r="W130" i="6"/>
  <c r="W181" i="6"/>
  <c r="U21" i="6"/>
  <c r="U37" i="6"/>
  <c r="U57" i="6"/>
  <c r="U81" i="6"/>
  <c r="U121" i="6"/>
  <c r="U149" i="6"/>
  <c r="U8" i="6"/>
  <c r="U24" i="6"/>
  <c r="U40" i="6"/>
  <c r="U56" i="6"/>
  <c r="U72" i="6"/>
  <c r="U88" i="6"/>
  <c r="U104" i="6"/>
  <c r="U120" i="6"/>
  <c r="U136" i="6"/>
  <c r="U152" i="6"/>
  <c r="U168" i="6"/>
  <c r="U184" i="6"/>
  <c r="U5" i="6"/>
  <c r="U130" i="6"/>
  <c r="U174" i="6"/>
  <c r="U186" i="6"/>
  <c r="U122" i="6"/>
  <c r="U94" i="6"/>
  <c r="U58" i="6"/>
  <c r="U30" i="6"/>
  <c r="U183" i="6"/>
  <c r="U155" i="6"/>
  <c r="U115" i="6"/>
  <c r="U87" i="6"/>
  <c r="U55" i="6"/>
  <c r="U23" i="6"/>
  <c r="U102" i="6"/>
  <c r="U70" i="6"/>
  <c r="U34" i="6"/>
  <c r="U187" i="6"/>
  <c r="U151" i="6"/>
  <c r="U119" i="6"/>
  <c r="U83" i="6"/>
  <c r="U51" i="6"/>
  <c r="U19" i="6"/>
  <c r="U53" i="6"/>
  <c r="U89" i="6"/>
  <c r="U117" i="6"/>
  <c r="U153" i="6"/>
  <c r="U181" i="6"/>
  <c r="U9" i="6"/>
  <c r="U25" i="6"/>
  <c r="U41" i="6"/>
  <c r="U61" i="6"/>
  <c r="U93" i="6"/>
  <c r="U129" i="6"/>
  <c r="U157" i="6"/>
  <c r="U12" i="6"/>
  <c r="U28" i="6"/>
  <c r="U44" i="6"/>
  <c r="U60" i="6"/>
  <c r="U76" i="6"/>
  <c r="U92" i="6"/>
  <c r="U108" i="6"/>
  <c r="U124" i="6"/>
  <c r="U140" i="6"/>
  <c r="U156" i="6"/>
  <c r="U172" i="6"/>
  <c r="U182" i="6"/>
  <c r="U178" i="6"/>
  <c r="U114" i="6"/>
  <c r="U158" i="6"/>
  <c r="U170" i="6"/>
  <c r="U127" i="6"/>
  <c r="U82" i="6"/>
  <c r="U50" i="6"/>
  <c r="U26" i="6"/>
  <c r="U175" i="6"/>
  <c r="U147" i="6"/>
  <c r="U111" i="6"/>
  <c r="U79" i="6"/>
  <c r="U47" i="6"/>
  <c r="U15" i="6"/>
  <c r="U90" i="6"/>
  <c r="U62" i="6"/>
  <c r="U22" i="6"/>
  <c r="U179" i="6"/>
  <c r="U143" i="6"/>
  <c r="U107" i="6"/>
  <c r="U71" i="6"/>
  <c r="U43" i="6"/>
  <c r="T11" i="6"/>
  <c r="T27" i="6"/>
  <c r="T43" i="6"/>
  <c r="T59" i="6"/>
  <c r="T75" i="6"/>
  <c r="T57" i="6"/>
  <c r="T89" i="6"/>
  <c r="T16" i="6"/>
  <c r="T44" i="6"/>
  <c r="T80" i="6"/>
  <c r="T14" i="6"/>
  <c r="T30" i="6"/>
  <c r="T46" i="6"/>
  <c r="T62" i="6"/>
  <c r="T78" i="6"/>
  <c r="T64" i="6"/>
  <c r="T21" i="6"/>
  <c r="T37" i="6"/>
  <c r="T53" i="6"/>
  <c r="T85" i="6"/>
  <c r="T40" i="6"/>
  <c r="T76" i="6"/>
  <c r="T100" i="6"/>
  <c r="T116" i="6"/>
  <c r="T132" i="6"/>
  <c r="T148" i="6"/>
  <c r="T164" i="6"/>
  <c r="T180" i="6"/>
  <c r="T24" i="6"/>
  <c r="T52" i="6"/>
  <c r="T88" i="6"/>
  <c r="T18" i="6"/>
  <c r="T34" i="6"/>
  <c r="T50" i="6"/>
  <c r="T66" i="6"/>
  <c r="T82" i="6"/>
  <c r="T9" i="6"/>
  <c r="T25" i="6"/>
  <c r="T41" i="6"/>
  <c r="T61" i="6"/>
  <c r="T12" i="6"/>
  <c r="T48" i="6"/>
  <c r="T84" i="6"/>
  <c r="T104" i="6"/>
  <c r="T120" i="6"/>
  <c r="T136" i="6"/>
  <c r="T152" i="6"/>
  <c r="T168" i="6"/>
  <c r="T19" i="6"/>
  <c r="T35" i="6"/>
  <c r="T51" i="6"/>
  <c r="T67" i="6"/>
  <c r="T83" i="6"/>
  <c r="T91" i="6"/>
  <c r="T94" i="6"/>
  <c r="T98" i="6"/>
  <c r="T101" i="6"/>
  <c r="T103" i="6"/>
  <c r="T105" i="6"/>
  <c r="T109" i="6"/>
  <c r="T113" i="6"/>
  <c r="T115" i="6"/>
  <c r="T118" i="6"/>
  <c r="T122" i="6"/>
  <c r="T123" i="6"/>
  <c r="T126" i="6"/>
  <c r="T130" i="6"/>
  <c r="T131" i="6"/>
  <c r="T133" i="6"/>
  <c r="T135" i="6"/>
  <c r="T138" i="6"/>
  <c r="T141" i="6"/>
  <c r="T143" i="6"/>
  <c r="T146" i="6"/>
  <c r="T149" i="6"/>
  <c r="T153" i="6"/>
  <c r="T155" i="6"/>
  <c r="T157" i="6"/>
  <c r="T159" i="6"/>
  <c r="T162" i="6"/>
  <c r="T165" i="6"/>
  <c r="T167" i="6"/>
  <c r="T169" i="6"/>
  <c r="T171" i="6"/>
  <c r="T174" i="6"/>
  <c r="T178" i="6"/>
  <c r="T181" i="6"/>
  <c r="T183" i="6"/>
  <c r="T185" i="6"/>
  <c r="T187" i="6"/>
  <c r="T5" i="6"/>
  <c r="T93" i="6"/>
  <c r="T95" i="6"/>
  <c r="T97" i="6"/>
  <c r="T99" i="6"/>
  <c r="T102" i="6"/>
  <c r="T106" i="6"/>
  <c r="T107" i="6"/>
  <c r="T110" i="6"/>
  <c r="T111" i="6"/>
  <c r="T114" i="6"/>
  <c r="T117" i="6"/>
  <c r="T119" i="6"/>
  <c r="T121" i="6"/>
  <c r="T125" i="6"/>
  <c r="T127" i="6"/>
  <c r="T129" i="6"/>
  <c r="T134" i="6"/>
  <c r="T137" i="6"/>
  <c r="T139" i="6"/>
  <c r="T142" i="6"/>
  <c r="T145" i="6"/>
  <c r="T147" i="6"/>
  <c r="T150" i="6"/>
  <c r="T151" i="6"/>
  <c r="T154" i="6"/>
  <c r="T158" i="6"/>
  <c r="T161" i="6"/>
  <c r="T163" i="6"/>
  <c r="T166" i="6"/>
  <c r="T170" i="6"/>
  <c r="T173" i="6"/>
  <c r="T175" i="6"/>
  <c r="T177" i="6"/>
  <c r="T179" i="6"/>
  <c r="T182" i="6"/>
  <c r="T186" i="6"/>
  <c r="T32" i="6"/>
  <c r="T56" i="6"/>
  <c r="T6" i="6"/>
  <c r="T22" i="6"/>
  <c r="T38" i="6"/>
  <c r="T54" i="6"/>
  <c r="T70" i="6"/>
  <c r="T86" i="6"/>
  <c r="T13" i="6"/>
  <c r="T29" i="6"/>
  <c r="T45" i="6"/>
  <c r="T69" i="6"/>
  <c r="T20" i="6"/>
  <c r="T60" i="6"/>
  <c r="T92" i="6"/>
  <c r="T108" i="6"/>
  <c r="T124" i="6"/>
  <c r="T140" i="6"/>
  <c r="T156" i="6"/>
  <c r="T172" i="6"/>
  <c r="T188" i="6"/>
  <c r="S78" i="6"/>
  <c r="S94" i="6"/>
  <c r="S110" i="6"/>
  <c r="S126" i="6"/>
  <c r="S142" i="6"/>
  <c r="S158" i="6"/>
  <c r="S174" i="6"/>
  <c r="S9" i="6"/>
  <c r="S25" i="6"/>
  <c r="S41" i="6"/>
  <c r="S57" i="6"/>
  <c r="S73" i="6"/>
  <c r="S89" i="6"/>
  <c r="S105" i="6"/>
  <c r="S121" i="6"/>
  <c r="S137" i="6"/>
  <c r="S153" i="6"/>
  <c r="S169" i="6"/>
  <c r="S185" i="6"/>
  <c r="S96" i="6"/>
  <c r="S16" i="6"/>
  <c r="S140" i="6"/>
  <c r="S76" i="6"/>
  <c r="S12" i="6"/>
  <c r="S136" i="6"/>
  <c r="S72" i="6"/>
  <c r="S8" i="6"/>
  <c r="S80" i="6"/>
  <c r="S132" i="6"/>
  <c r="S68" i="6"/>
  <c r="S183" i="6"/>
  <c r="S31" i="6"/>
  <c r="S179" i="6"/>
  <c r="S163" i="6"/>
  <c r="S147" i="6"/>
  <c r="S131" i="6"/>
  <c r="S115" i="6"/>
  <c r="S99" i="6"/>
  <c r="S83" i="6"/>
  <c r="S67" i="6"/>
  <c r="S47" i="6"/>
  <c r="S15" i="6"/>
  <c r="S64" i="6"/>
  <c r="S188" i="6"/>
  <c r="S124" i="6"/>
  <c r="S60" i="6"/>
  <c r="S184" i="6"/>
  <c r="S120" i="6"/>
  <c r="S56" i="6"/>
  <c r="S160" i="6"/>
  <c r="S180" i="6"/>
  <c r="S116" i="6"/>
  <c r="S52" i="6"/>
  <c r="S51" i="6"/>
  <c r="S19" i="6"/>
  <c r="S175" i="6"/>
  <c r="S159" i="6"/>
  <c r="S143" i="6"/>
  <c r="S127" i="6"/>
  <c r="S111" i="6"/>
  <c r="S95" i="6"/>
  <c r="S79" i="6"/>
  <c r="S63" i="6"/>
  <c r="S35" i="6"/>
  <c r="S7" i="6"/>
  <c r="S70" i="6"/>
  <c r="S86" i="6"/>
  <c r="S102" i="6"/>
  <c r="S118" i="6"/>
  <c r="S134" i="6"/>
  <c r="S150" i="6"/>
  <c r="S166" i="6"/>
  <c r="S182" i="6"/>
  <c r="S17" i="6"/>
  <c r="S33" i="6"/>
  <c r="S49" i="6"/>
  <c r="S65" i="6"/>
  <c r="S81" i="6"/>
  <c r="S97" i="6"/>
  <c r="S113" i="6"/>
  <c r="S129" i="6"/>
  <c r="S145" i="6"/>
  <c r="S161" i="6"/>
  <c r="S177" i="6"/>
  <c r="S176" i="6"/>
  <c r="S48" i="6"/>
  <c r="S172" i="6"/>
  <c r="S108" i="6"/>
  <c r="S44" i="6"/>
  <c r="S168" i="6"/>
  <c r="S104" i="6"/>
  <c r="S40" i="6"/>
  <c r="S144" i="6"/>
  <c r="S164" i="6"/>
  <c r="S100" i="6"/>
  <c r="S36" i="6"/>
  <c r="S43" i="6"/>
  <c r="S11" i="6"/>
  <c r="S171" i="6"/>
  <c r="S155" i="6"/>
  <c r="S139" i="6"/>
  <c r="S123" i="6"/>
  <c r="S107" i="6"/>
  <c r="S91" i="6"/>
  <c r="S75" i="6"/>
  <c r="S59" i="6"/>
  <c r="S27" i="6"/>
  <c r="R8" i="6"/>
  <c r="R135" i="6"/>
  <c r="R151" i="6"/>
  <c r="R167" i="6"/>
  <c r="R37" i="6"/>
  <c r="R81" i="6"/>
  <c r="R125" i="6"/>
  <c r="R165" i="6"/>
  <c r="R19" i="6"/>
  <c r="R35" i="6"/>
  <c r="R51" i="6"/>
  <c r="R67" i="6"/>
  <c r="R83" i="6"/>
  <c r="R99" i="6"/>
  <c r="R115" i="6"/>
  <c r="R17" i="6"/>
  <c r="R85" i="6"/>
  <c r="R149" i="6"/>
  <c r="R41" i="6"/>
  <c r="R77" i="6"/>
  <c r="R129" i="6"/>
  <c r="R169" i="6"/>
  <c r="R24" i="6"/>
  <c r="R64" i="6"/>
  <c r="R6" i="6"/>
  <c r="R38" i="6"/>
  <c r="R70" i="6"/>
  <c r="R102" i="6"/>
  <c r="R134" i="6"/>
  <c r="R166" i="6"/>
  <c r="R72" i="6"/>
  <c r="R181" i="6"/>
  <c r="R88" i="6"/>
  <c r="R136" i="6"/>
  <c r="R10" i="6"/>
  <c r="R26" i="6"/>
  <c r="R42" i="6"/>
  <c r="R82" i="6"/>
  <c r="R98" i="6"/>
  <c r="R114" i="6"/>
  <c r="R170" i="6"/>
  <c r="R187" i="6"/>
  <c r="R58" i="6"/>
  <c r="R154" i="6"/>
  <c r="R183" i="6"/>
  <c r="R12" i="6"/>
  <c r="R20" i="6"/>
  <c r="R28" i="6"/>
  <c r="R36" i="6"/>
  <c r="R44" i="6"/>
  <c r="R52" i="6"/>
  <c r="R60" i="6"/>
  <c r="R68" i="6"/>
  <c r="R76" i="6"/>
  <c r="R84" i="6"/>
  <c r="R92" i="6"/>
  <c r="R100" i="6"/>
  <c r="R108" i="6"/>
  <c r="R116" i="6"/>
  <c r="R124" i="6"/>
  <c r="R132" i="6"/>
  <c r="R140" i="6"/>
  <c r="R148" i="6"/>
  <c r="R156" i="6"/>
  <c r="R164" i="6"/>
  <c r="R172" i="6"/>
  <c r="R18" i="6"/>
  <c r="R34" i="6"/>
  <c r="R50" i="6"/>
  <c r="R66" i="6"/>
  <c r="R74" i="6"/>
  <c r="R90" i="6"/>
  <c r="R106" i="6"/>
  <c r="R122" i="6"/>
  <c r="R130" i="6"/>
  <c r="R138" i="6"/>
  <c r="R146" i="6"/>
  <c r="R162" i="6"/>
  <c r="R175" i="6"/>
  <c r="R179" i="6"/>
  <c r="R139" i="6"/>
  <c r="R155" i="6"/>
  <c r="R171" i="6"/>
  <c r="R53" i="6"/>
  <c r="R93" i="6"/>
  <c r="R137" i="6"/>
  <c r="R7" i="6"/>
  <c r="R23" i="6"/>
  <c r="R39" i="6"/>
  <c r="R55" i="6"/>
  <c r="R71" i="6"/>
  <c r="R87" i="6"/>
  <c r="R103" i="6"/>
  <c r="R119" i="6"/>
  <c r="R29" i="6"/>
  <c r="R97" i="6"/>
  <c r="R161" i="6"/>
  <c r="R49" i="6"/>
  <c r="R89" i="6"/>
  <c r="R133" i="6"/>
  <c r="R173" i="6"/>
  <c r="R32" i="6"/>
  <c r="R80" i="6"/>
  <c r="R14" i="6"/>
  <c r="R46" i="6"/>
  <c r="R78" i="6"/>
  <c r="R110" i="6"/>
  <c r="R142" i="6"/>
  <c r="R174" i="6"/>
  <c r="R152" i="6"/>
  <c r="R185" i="6"/>
  <c r="R96" i="6"/>
  <c r="R144" i="6"/>
  <c r="R184" i="6"/>
  <c r="R123" i="6"/>
  <c r="R143" i="6"/>
  <c r="R159" i="6"/>
  <c r="R13" i="6"/>
  <c r="R65" i="6"/>
  <c r="R105" i="6"/>
  <c r="R141" i="6"/>
  <c r="R11" i="6"/>
  <c r="R27" i="6"/>
  <c r="R43" i="6"/>
  <c r="R59" i="6"/>
  <c r="R75" i="6"/>
  <c r="R91" i="6"/>
  <c r="R107" i="6"/>
  <c r="R127" i="6"/>
  <c r="R45" i="6"/>
  <c r="R109" i="6"/>
  <c r="R25" i="6"/>
  <c r="R61" i="6"/>
  <c r="R101" i="6"/>
  <c r="R145" i="6"/>
  <c r="R178" i="6"/>
  <c r="R48" i="6"/>
  <c r="R104" i="6"/>
  <c r="R22" i="6"/>
  <c r="R54" i="6"/>
  <c r="R86" i="6"/>
  <c r="R118" i="6"/>
  <c r="R150" i="6"/>
  <c r="R182" i="6"/>
  <c r="R180" i="6"/>
  <c r="R16" i="6"/>
  <c r="R112" i="6"/>
  <c r="R160" i="6"/>
  <c r="R188" i="6"/>
  <c r="Q72" i="6"/>
  <c r="Q136" i="6"/>
  <c r="Q66" i="6"/>
  <c r="Q106" i="6"/>
  <c r="Q17" i="6"/>
  <c r="Q49" i="6"/>
  <c r="Q81" i="6"/>
  <c r="Q117" i="6"/>
  <c r="Q30" i="6"/>
  <c r="Q52" i="6"/>
  <c r="Q80" i="6"/>
  <c r="Q148" i="6"/>
  <c r="Q114" i="6"/>
  <c r="Q187" i="6"/>
  <c r="Q155" i="6"/>
  <c r="Q123" i="6"/>
  <c r="Q107" i="6"/>
  <c r="Q91" i="6"/>
  <c r="Q75" i="6"/>
  <c r="Q59" i="6"/>
  <c r="Q43" i="6"/>
  <c r="Q11" i="6"/>
  <c r="Q134" i="6"/>
  <c r="Q149" i="6"/>
  <c r="Q62" i="6"/>
  <c r="Q16" i="6"/>
  <c r="Q84" i="6"/>
  <c r="Q144" i="6"/>
  <c r="Q98" i="6"/>
  <c r="Q122" i="6"/>
  <c r="Q21" i="6"/>
  <c r="Q53" i="6"/>
  <c r="Q85" i="6"/>
  <c r="Q121" i="6"/>
  <c r="Q78" i="6"/>
  <c r="Q28" i="6"/>
  <c r="Q88" i="6"/>
  <c r="Q120" i="6"/>
  <c r="Q156" i="6"/>
  <c r="Q188" i="6"/>
  <c r="Q130" i="6"/>
  <c r="Q18" i="6"/>
  <c r="Q183" i="6"/>
  <c r="Q167" i="6"/>
  <c r="Q151" i="6"/>
  <c r="Q135" i="6"/>
  <c r="Q119" i="6"/>
  <c r="Q103" i="6"/>
  <c r="Q87" i="6"/>
  <c r="Q71" i="6"/>
  <c r="Q55" i="6"/>
  <c r="Q39" i="6"/>
  <c r="Q7" i="6"/>
  <c r="Q86" i="6"/>
  <c r="Q150" i="6"/>
  <c r="Q129" i="6"/>
  <c r="Q153" i="6"/>
  <c r="Q177" i="6"/>
  <c r="Q110" i="6"/>
  <c r="Q174" i="6"/>
  <c r="Q24" i="6"/>
  <c r="Q56" i="6"/>
  <c r="Q92" i="6"/>
  <c r="Q124" i="6"/>
  <c r="Q152" i="6"/>
  <c r="Q184" i="6"/>
  <c r="Q146" i="6"/>
  <c r="Q74" i="6"/>
  <c r="Q138" i="6"/>
  <c r="Q9" i="6"/>
  <c r="Q25" i="6"/>
  <c r="Q41" i="6"/>
  <c r="Q57" i="6"/>
  <c r="Q73" i="6"/>
  <c r="Q89" i="6"/>
  <c r="Q109" i="6"/>
  <c r="Q125" i="6"/>
  <c r="Q173" i="6"/>
  <c r="Q94" i="6"/>
  <c r="Q36" i="6"/>
  <c r="Q68" i="6"/>
  <c r="Q96" i="6"/>
  <c r="Q128" i="6"/>
  <c r="Q164" i="6"/>
  <c r="Q34" i="6"/>
  <c r="Q162" i="6"/>
  <c r="Q14" i="6"/>
  <c r="Q179" i="6"/>
  <c r="Q163" i="6"/>
  <c r="Q147" i="6"/>
  <c r="Q131" i="6"/>
  <c r="Q115" i="6"/>
  <c r="Q99" i="6"/>
  <c r="Q83" i="6"/>
  <c r="Q67" i="6"/>
  <c r="Q51" i="6"/>
  <c r="Q35" i="6"/>
  <c r="Q19" i="6"/>
  <c r="Q22" i="6"/>
  <c r="Q54" i="6"/>
  <c r="Q118" i="6"/>
  <c r="Q182" i="6"/>
  <c r="Q141" i="6"/>
  <c r="Q165" i="6"/>
  <c r="Q46" i="6"/>
  <c r="Q142" i="6"/>
  <c r="Q40" i="6"/>
  <c r="Q108" i="6"/>
  <c r="Q168" i="6"/>
  <c r="Q42" i="6"/>
  <c r="Q170" i="6"/>
  <c r="Q33" i="6"/>
  <c r="Q65" i="6"/>
  <c r="Q101" i="6"/>
  <c r="Q145" i="6"/>
  <c r="Q20" i="6"/>
  <c r="Q112" i="6"/>
  <c r="Q180" i="6"/>
  <c r="Q26" i="6"/>
  <c r="Q171" i="6"/>
  <c r="Q139" i="6"/>
  <c r="Q27" i="6"/>
  <c r="Q70" i="6"/>
  <c r="Q97" i="6"/>
  <c r="Q169" i="6"/>
  <c r="Q158" i="6"/>
  <c r="Q48" i="6"/>
  <c r="Q116" i="6"/>
  <c r="Q176" i="6"/>
  <c r="Q58" i="6"/>
  <c r="Q186" i="6"/>
  <c r="Q37" i="6"/>
  <c r="Q69" i="6"/>
  <c r="Q105" i="6"/>
  <c r="Q157" i="6"/>
  <c r="Q60" i="6"/>
  <c r="Q23" i="6"/>
  <c r="Q38" i="6"/>
  <c r="Q102" i="6"/>
  <c r="Q166" i="6"/>
  <c r="Q137" i="6"/>
  <c r="Q161" i="6"/>
  <c r="Q185" i="6"/>
  <c r="Q126" i="6"/>
  <c r="Q8" i="6"/>
  <c r="Q32" i="6"/>
  <c r="Q64" i="6"/>
  <c r="Q100" i="6"/>
  <c r="Q132" i="6"/>
  <c r="Q160" i="6"/>
  <c r="Q50" i="6"/>
  <c r="Q5" i="6"/>
  <c r="Q90" i="6"/>
  <c r="Q154" i="6"/>
  <c r="Q13" i="6"/>
  <c r="Q29" i="6"/>
  <c r="Q45" i="6"/>
  <c r="Q61" i="6"/>
  <c r="Q77" i="6"/>
  <c r="Q93" i="6"/>
  <c r="Q113" i="6"/>
  <c r="Q133" i="6"/>
  <c r="Q181" i="6"/>
  <c r="Q12" i="6"/>
  <c r="Q44" i="6"/>
  <c r="Q76" i="6"/>
  <c r="Q104" i="6"/>
  <c r="Q140" i="6"/>
  <c r="Q172" i="6"/>
  <c r="Q82" i="6"/>
  <c r="Q178" i="6"/>
  <c r="Q10" i="6"/>
  <c r="Q175" i="6"/>
  <c r="Q159" i="6"/>
  <c r="Q143" i="6"/>
  <c r="Q127" i="6"/>
  <c r="Q111" i="6"/>
  <c r="Q95" i="6"/>
  <c r="Q79" i="6"/>
  <c r="Q63" i="6"/>
  <c r="Q47" i="6"/>
  <c r="Q31" i="6"/>
  <c r="Q15" i="6"/>
  <c r="P52" i="6"/>
  <c r="P6" i="6"/>
  <c r="P22" i="6"/>
  <c r="P38" i="6"/>
  <c r="P54" i="6"/>
  <c r="P70" i="6"/>
  <c r="P86" i="6"/>
  <c r="P44" i="6"/>
  <c r="P21" i="6"/>
  <c r="P37" i="6"/>
  <c r="P53" i="6"/>
  <c r="P69" i="6"/>
  <c r="P85" i="6"/>
  <c r="P28" i="6"/>
  <c r="P88" i="6"/>
  <c r="P132" i="6"/>
  <c r="P168" i="6"/>
  <c r="P100" i="6"/>
  <c r="P116" i="6"/>
  <c r="P136" i="6"/>
  <c r="P164" i="6"/>
  <c r="P15" i="6"/>
  <c r="P31" i="6"/>
  <c r="P47" i="6"/>
  <c r="P63" i="6"/>
  <c r="P79" i="6"/>
  <c r="P24" i="6"/>
  <c r="P60" i="6"/>
  <c r="P10" i="6"/>
  <c r="P26" i="6"/>
  <c r="P42" i="6"/>
  <c r="P58" i="6"/>
  <c r="P74" i="6"/>
  <c r="P90" i="6"/>
  <c r="P56" i="6"/>
  <c r="P9" i="6"/>
  <c r="P25" i="6"/>
  <c r="P41" i="6"/>
  <c r="P57" i="6"/>
  <c r="P73" i="6"/>
  <c r="P89" i="6"/>
  <c r="P40" i="6"/>
  <c r="P5" i="6"/>
  <c r="P144" i="6"/>
  <c r="P184" i="6"/>
  <c r="P104" i="6"/>
  <c r="P120" i="6"/>
  <c r="P140" i="6"/>
  <c r="P91" i="6"/>
  <c r="P97" i="6"/>
  <c r="P103" i="6"/>
  <c r="P107" i="6"/>
  <c r="P109" i="6"/>
  <c r="P114" i="6"/>
  <c r="P117" i="6"/>
  <c r="P121" i="6"/>
  <c r="P126" i="6"/>
  <c r="P130" i="6"/>
  <c r="P133" i="6"/>
  <c r="P138" i="6"/>
  <c r="P141" i="6"/>
  <c r="P145" i="6"/>
  <c r="P151" i="6"/>
  <c r="P155" i="6"/>
  <c r="P157" i="6"/>
  <c r="P162" i="6"/>
  <c r="P167" i="6"/>
  <c r="P170" i="6"/>
  <c r="P173" i="6"/>
  <c r="P177" i="6"/>
  <c r="P183" i="6"/>
  <c r="P187" i="6"/>
  <c r="P94" i="6"/>
  <c r="P98" i="6"/>
  <c r="P101" i="6"/>
  <c r="P105" i="6"/>
  <c r="P110" i="6"/>
  <c r="P113" i="6"/>
  <c r="P118" i="6"/>
  <c r="P122" i="6"/>
  <c r="P125" i="6"/>
  <c r="P129" i="6"/>
  <c r="P134" i="6"/>
  <c r="P137" i="6"/>
  <c r="P139" i="6"/>
  <c r="P143" i="6"/>
  <c r="P146" i="6"/>
  <c r="P149" i="6"/>
  <c r="P154" i="6"/>
  <c r="P159" i="6"/>
  <c r="P163" i="6"/>
  <c r="P165" i="6"/>
  <c r="P171" i="6"/>
  <c r="P175" i="6"/>
  <c r="P178" i="6"/>
  <c r="P181" i="6"/>
  <c r="P185" i="6"/>
  <c r="P93" i="6"/>
  <c r="P95" i="6"/>
  <c r="P99" i="6"/>
  <c r="P102" i="6"/>
  <c r="P106" i="6"/>
  <c r="P111" i="6"/>
  <c r="P115" i="6"/>
  <c r="P119" i="6"/>
  <c r="P123" i="6"/>
  <c r="P127" i="6"/>
  <c r="P131" i="6"/>
  <c r="P135" i="6"/>
  <c r="P142" i="6"/>
  <c r="P147" i="6"/>
  <c r="P150" i="6"/>
  <c r="P153" i="6"/>
  <c r="P158" i="6"/>
  <c r="P161" i="6"/>
  <c r="P166" i="6"/>
  <c r="P169" i="6"/>
  <c r="P174" i="6"/>
  <c r="P179" i="6"/>
  <c r="P182" i="6"/>
  <c r="P186" i="6"/>
  <c r="P19" i="6"/>
  <c r="P35" i="6"/>
  <c r="P51" i="6"/>
  <c r="P67" i="6"/>
  <c r="P83" i="6"/>
  <c r="P36" i="6"/>
  <c r="P68" i="6"/>
  <c r="P14" i="6"/>
  <c r="P30" i="6"/>
  <c r="P46" i="6"/>
  <c r="P62" i="6"/>
  <c r="P78" i="6"/>
  <c r="P16" i="6"/>
  <c r="P72" i="6"/>
  <c r="P13" i="6"/>
  <c r="P29" i="6"/>
  <c r="P45" i="6"/>
  <c r="P61" i="6"/>
  <c r="P77" i="6"/>
  <c r="P12" i="6"/>
  <c r="P64" i="6"/>
  <c r="P172" i="6"/>
  <c r="P152" i="6"/>
  <c r="P92" i="6"/>
  <c r="P108" i="6"/>
  <c r="P124" i="6"/>
  <c r="P148" i="6"/>
  <c r="P188" i="6"/>
  <c r="O7" i="6"/>
  <c r="O15" i="6"/>
  <c r="O19" i="6"/>
  <c r="O23" i="6"/>
  <c r="O27" i="6"/>
  <c r="O35" i="6"/>
  <c r="O39" i="6"/>
  <c r="O47" i="6"/>
  <c r="O51" i="6"/>
  <c r="O59" i="6"/>
  <c r="O63" i="6"/>
  <c r="O71" i="6"/>
  <c r="O79" i="6"/>
  <c r="O83" i="6"/>
  <c r="O87" i="6"/>
  <c r="O99" i="6"/>
  <c r="O107" i="6"/>
  <c r="O115" i="6"/>
  <c r="O123" i="6"/>
  <c r="O127" i="6"/>
  <c r="O135" i="6"/>
  <c r="O139" i="6"/>
  <c r="O147" i="6"/>
  <c r="O155" i="6"/>
  <c r="O159" i="6"/>
  <c r="O171" i="6"/>
  <c r="O175" i="6"/>
  <c r="O183" i="6"/>
  <c r="O187" i="6"/>
  <c r="O11" i="6"/>
  <c r="O31" i="6"/>
  <c r="O43" i="6"/>
  <c r="O55" i="6"/>
  <c r="O67" i="6"/>
  <c r="O75" i="6"/>
  <c r="O91" i="6"/>
  <c r="O95" i="6"/>
  <c r="O103" i="6"/>
  <c r="O111" i="6"/>
  <c r="O119" i="6"/>
  <c r="O131" i="6"/>
  <c r="O143" i="6"/>
  <c r="O151" i="6"/>
  <c r="O163" i="6"/>
  <c r="O167" i="6"/>
  <c r="O179" i="6"/>
  <c r="O5" i="6"/>
  <c r="O116" i="6"/>
  <c r="O132" i="6"/>
  <c r="O164" i="6"/>
  <c r="O100" i="6"/>
  <c r="O148" i="6"/>
  <c r="O180" i="6"/>
  <c r="O16" i="6"/>
  <c r="O32" i="6"/>
  <c r="O48" i="6"/>
  <c r="O64" i="6"/>
  <c r="O80" i="6"/>
  <c r="O22" i="6"/>
  <c r="O62" i="6"/>
  <c r="O110" i="6"/>
  <c r="O154" i="6"/>
  <c r="O182" i="6"/>
  <c r="O42" i="6"/>
  <c r="O58" i="6"/>
  <c r="O86" i="6"/>
  <c r="O106" i="6"/>
  <c r="O138" i="6"/>
  <c r="O166" i="6"/>
  <c r="O92" i="6"/>
  <c r="O112" i="6"/>
  <c r="O136" i="6"/>
  <c r="O156" i="6"/>
  <c r="O176" i="6"/>
  <c r="O20" i="6"/>
  <c r="O36" i="6"/>
  <c r="O52" i="6"/>
  <c r="O68" i="6"/>
  <c r="O84" i="6"/>
  <c r="O26" i="6"/>
  <c r="O70" i="6"/>
  <c r="O122" i="6"/>
  <c r="O162" i="6"/>
  <c r="O6" i="6"/>
  <c r="O46" i="6"/>
  <c r="O66" i="6"/>
  <c r="O94" i="6"/>
  <c r="O114" i="6"/>
  <c r="O146" i="6"/>
  <c r="O178" i="6"/>
  <c r="O96" i="6"/>
  <c r="O120" i="6"/>
  <c r="O140" i="6"/>
  <c r="O160" i="6"/>
  <c r="O184" i="6"/>
  <c r="O105" i="6"/>
  <c r="O121" i="6"/>
  <c r="O137" i="6"/>
  <c r="O153" i="6"/>
  <c r="O169" i="6"/>
  <c r="O185" i="6"/>
  <c r="O8" i="6"/>
  <c r="O24" i="6"/>
  <c r="O40" i="6"/>
  <c r="O56" i="6"/>
  <c r="O72" i="6"/>
  <c r="O10" i="6"/>
  <c r="O34" i="6"/>
  <c r="O78" i="6"/>
  <c r="O126" i="6"/>
  <c r="O170" i="6"/>
  <c r="O14" i="6"/>
  <c r="O50" i="6"/>
  <c r="O74" i="6"/>
  <c r="O98" i="6"/>
  <c r="O118" i="6"/>
  <c r="O150" i="6"/>
  <c r="O186" i="6"/>
  <c r="O104" i="6"/>
  <c r="O124" i="6"/>
  <c r="O144" i="6"/>
  <c r="O168" i="6"/>
  <c r="O188" i="6"/>
  <c r="N51" i="6"/>
  <c r="N83" i="6"/>
  <c r="N131" i="6"/>
  <c r="N29" i="6"/>
  <c r="N137" i="6"/>
  <c r="N133" i="6"/>
  <c r="N117" i="6"/>
  <c r="N22" i="6"/>
  <c r="N86" i="6"/>
  <c r="N150" i="6"/>
  <c r="N96" i="6"/>
  <c r="N128" i="6"/>
  <c r="N176" i="6"/>
  <c r="N7" i="6"/>
  <c r="N23" i="6"/>
  <c r="N39" i="6"/>
  <c r="N55" i="6"/>
  <c r="N71" i="6"/>
  <c r="N87" i="6"/>
  <c r="N103" i="6"/>
  <c r="N119" i="6"/>
  <c r="N135" i="6"/>
  <c r="N151" i="6"/>
  <c r="N167" i="6"/>
  <c r="N37" i="6"/>
  <c r="N73" i="6"/>
  <c r="N113" i="6"/>
  <c r="N145" i="6"/>
  <c r="N9" i="6"/>
  <c r="N61" i="6"/>
  <c r="N149" i="6"/>
  <c r="N41" i="6"/>
  <c r="N89" i="6"/>
  <c r="N125" i="6"/>
  <c r="N8" i="6"/>
  <c r="N16" i="6"/>
  <c r="N24" i="6"/>
  <c r="N32" i="6"/>
  <c r="N40" i="6"/>
  <c r="N48" i="6"/>
  <c r="N56" i="6"/>
  <c r="N64" i="6"/>
  <c r="N72" i="6"/>
  <c r="N80" i="6"/>
  <c r="N88" i="6"/>
  <c r="N28" i="6"/>
  <c r="N36" i="6"/>
  <c r="N44" i="6"/>
  <c r="N60" i="6"/>
  <c r="N76" i="6"/>
  <c r="N84" i="6"/>
  <c r="N5" i="6"/>
  <c r="N18" i="6"/>
  <c r="N34" i="6"/>
  <c r="N42" i="6"/>
  <c r="N66" i="6"/>
  <c r="N98" i="6"/>
  <c r="N146" i="6"/>
  <c r="N175" i="6"/>
  <c r="N183" i="6"/>
  <c r="N187" i="6"/>
  <c r="N20" i="6"/>
  <c r="N68" i="6"/>
  <c r="N10" i="6"/>
  <c r="N50" i="6"/>
  <c r="N90" i="6"/>
  <c r="N138" i="6"/>
  <c r="N179" i="6"/>
  <c r="N185" i="6"/>
  <c r="N12" i="6"/>
  <c r="N52" i="6"/>
  <c r="N26" i="6"/>
  <c r="N58" i="6"/>
  <c r="N74" i="6"/>
  <c r="N82" i="6"/>
  <c r="N106" i="6"/>
  <c r="N114" i="6"/>
  <c r="N122" i="6"/>
  <c r="N130" i="6"/>
  <c r="N154" i="6"/>
  <c r="N162" i="6"/>
  <c r="N170" i="6"/>
  <c r="N177" i="6"/>
  <c r="N181" i="6"/>
  <c r="N30" i="6"/>
  <c r="N62" i="6"/>
  <c r="N94" i="6"/>
  <c r="N126" i="6"/>
  <c r="N158" i="6"/>
  <c r="N182" i="6"/>
  <c r="N100" i="6"/>
  <c r="N116" i="6"/>
  <c r="N132" i="6"/>
  <c r="N148" i="6"/>
  <c r="N164" i="6"/>
  <c r="N180" i="6"/>
  <c r="N35" i="6"/>
  <c r="N99" i="6"/>
  <c r="N147" i="6"/>
  <c r="N65" i="6"/>
  <c r="N45" i="6"/>
  <c r="N144" i="6"/>
  <c r="N11" i="6"/>
  <c r="N27" i="6"/>
  <c r="N43" i="6"/>
  <c r="N59" i="6"/>
  <c r="N75" i="6"/>
  <c r="N91" i="6"/>
  <c r="N107" i="6"/>
  <c r="N123" i="6"/>
  <c r="N139" i="6"/>
  <c r="N155" i="6"/>
  <c r="N171" i="6"/>
  <c r="N49" i="6"/>
  <c r="N81" i="6"/>
  <c r="N121" i="6"/>
  <c r="N157" i="6"/>
  <c r="N21" i="6"/>
  <c r="N77" i="6"/>
  <c r="N169" i="6"/>
  <c r="N53" i="6"/>
  <c r="N97" i="6"/>
  <c r="N141" i="6"/>
  <c r="N6" i="6"/>
  <c r="N38" i="6"/>
  <c r="N70" i="6"/>
  <c r="N102" i="6"/>
  <c r="N134" i="6"/>
  <c r="N166" i="6"/>
  <c r="N186" i="6"/>
  <c r="N104" i="6"/>
  <c r="N120" i="6"/>
  <c r="N136" i="6"/>
  <c r="N152" i="6"/>
  <c r="N168" i="6"/>
  <c r="N184" i="6"/>
  <c r="N19" i="6"/>
  <c r="N67" i="6"/>
  <c r="N115" i="6"/>
  <c r="N163" i="6"/>
  <c r="N101" i="6"/>
  <c r="N165" i="6"/>
  <c r="N25" i="6"/>
  <c r="N85" i="6"/>
  <c r="N173" i="6"/>
  <c r="N54" i="6"/>
  <c r="N118" i="6"/>
  <c r="N178" i="6"/>
  <c r="N112" i="6"/>
  <c r="N160" i="6"/>
  <c r="N15" i="6"/>
  <c r="N31" i="6"/>
  <c r="N47" i="6"/>
  <c r="N63" i="6"/>
  <c r="N79" i="6"/>
  <c r="N95" i="6"/>
  <c r="N127" i="6"/>
  <c r="N143" i="6"/>
  <c r="N159" i="6"/>
  <c r="N13" i="6"/>
  <c r="N57" i="6"/>
  <c r="N93" i="6"/>
  <c r="N129" i="6"/>
  <c r="N161" i="6"/>
  <c r="N33" i="6"/>
  <c r="N109" i="6"/>
  <c r="N17" i="6"/>
  <c r="N69" i="6"/>
  <c r="N105" i="6"/>
  <c r="N153" i="6"/>
  <c r="N14" i="6"/>
  <c r="N46" i="6"/>
  <c r="N78" i="6"/>
  <c r="N110" i="6"/>
  <c r="N142" i="6"/>
  <c r="N174" i="6"/>
  <c r="N92" i="6"/>
  <c r="N108" i="6"/>
  <c r="N124" i="6"/>
  <c r="N140" i="6"/>
  <c r="N156" i="6"/>
  <c r="N172" i="6"/>
  <c r="N188" i="6"/>
  <c r="M20" i="6"/>
  <c r="M36" i="6"/>
  <c r="M52" i="6"/>
  <c r="M68" i="6"/>
  <c r="M84" i="6"/>
  <c r="M100" i="6"/>
  <c r="M116" i="6"/>
  <c r="M132" i="6"/>
  <c r="M148" i="6"/>
  <c r="M176" i="6"/>
  <c r="M86" i="6"/>
  <c r="M5" i="6"/>
  <c r="M130" i="6"/>
  <c r="M66" i="6"/>
  <c r="M174" i="6"/>
  <c r="M110" i="6"/>
  <c r="M46" i="6"/>
  <c r="M150" i="6"/>
  <c r="M170" i="6"/>
  <c r="M106" i="6"/>
  <c r="M42" i="6"/>
  <c r="M187" i="6"/>
  <c r="M167" i="6"/>
  <c r="M139" i="6"/>
  <c r="M115" i="6"/>
  <c r="M87" i="6"/>
  <c r="M67" i="6"/>
  <c r="M51" i="6"/>
  <c r="M35" i="6"/>
  <c r="M19" i="6"/>
  <c r="M14" i="6"/>
  <c r="M143" i="6"/>
  <c r="M103" i="6"/>
  <c r="M24" i="6"/>
  <c r="M40" i="6"/>
  <c r="M56" i="6"/>
  <c r="M72" i="6"/>
  <c r="M88" i="6"/>
  <c r="M104" i="6"/>
  <c r="M120" i="6"/>
  <c r="M136" i="6"/>
  <c r="M156" i="6"/>
  <c r="M188" i="6"/>
  <c r="M54" i="6"/>
  <c r="M178" i="6"/>
  <c r="M114" i="6"/>
  <c r="M50" i="6"/>
  <c r="M158" i="6"/>
  <c r="M94" i="6"/>
  <c r="M30" i="6"/>
  <c r="M118" i="6"/>
  <c r="M154" i="6"/>
  <c r="M90" i="6"/>
  <c r="M26" i="6"/>
  <c r="M183" i="6"/>
  <c r="M163" i="6"/>
  <c r="M131" i="6"/>
  <c r="M107" i="6"/>
  <c r="M83" i="6"/>
  <c r="M63" i="6"/>
  <c r="M47" i="6"/>
  <c r="M31" i="6"/>
  <c r="M15" i="6"/>
  <c r="M179" i="6"/>
  <c r="M135" i="6"/>
  <c r="M95" i="6"/>
  <c r="M89" i="6"/>
  <c r="M105" i="6"/>
  <c r="M121" i="6"/>
  <c r="M137" i="6"/>
  <c r="M153" i="6"/>
  <c r="M169" i="6"/>
  <c r="M185" i="6"/>
  <c r="M180" i="6"/>
  <c r="M12" i="6"/>
  <c r="M28" i="6"/>
  <c r="M44" i="6"/>
  <c r="M60" i="6"/>
  <c r="M76" i="6"/>
  <c r="M92" i="6"/>
  <c r="M108" i="6"/>
  <c r="M124" i="6"/>
  <c r="M140" i="6"/>
  <c r="M160" i="6"/>
  <c r="M134" i="6"/>
  <c r="M38" i="6"/>
  <c r="M162" i="6"/>
  <c r="M98" i="6"/>
  <c r="M34" i="6"/>
  <c r="M142" i="6"/>
  <c r="M78" i="6"/>
  <c r="M182" i="6"/>
  <c r="M70" i="6"/>
  <c r="M138" i="6"/>
  <c r="M74" i="6"/>
  <c r="M10" i="6"/>
  <c r="M175" i="6"/>
  <c r="M155" i="6"/>
  <c r="M123" i="6"/>
  <c r="M99" i="6"/>
  <c r="M79" i="6"/>
  <c r="M59" i="6"/>
  <c r="M43" i="6"/>
  <c r="M27" i="6"/>
  <c r="M11" i="6"/>
  <c r="M159" i="6"/>
  <c r="M127" i="6"/>
  <c r="L35" i="6"/>
  <c r="L67" i="6"/>
  <c r="L68" i="6"/>
  <c r="L46" i="6"/>
  <c r="L33" i="6"/>
  <c r="L60" i="6"/>
  <c r="L25" i="6"/>
  <c r="L8" i="6"/>
  <c r="L148" i="6"/>
  <c r="L128" i="6"/>
  <c r="L132" i="6"/>
  <c r="L7" i="6"/>
  <c r="L23" i="6"/>
  <c r="L39" i="6"/>
  <c r="L55" i="6"/>
  <c r="L71" i="6"/>
  <c r="L87" i="6"/>
  <c r="L20" i="6"/>
  <c r="L80" i="6"/>
  <c r="L18" i="6"/>
  <c r="L34" i="6"/>
  <c r="L50" i="6"/>
  <c r="L66" i="6"/>
  <c r="L82" i="6"/>
  <c r="L45" i="6"/>
  <c r="L77" i="6"/>
  <c r="L40" i="6"/>
  <c r="L72" i="6"/>
  <c r="L13" i="6"/>
  <c r="L29" i="6"/>
  <c r="L57" i="6"/>
  <c r="L24" i="6"/>
  <c r="L76" i="6"/>
  <c r="L172" i="6"/>
  <c r="L136" i="6"/>
  <c r="L164" i="6"/>
  <c r="L92" i="6"/>
  <c r="L108" i="6"/>
  <c r="L144" i="6"/>
  <c r="L19" i="6"/>
  <c r="L83" i="6"/>
  <c r="L14" i="6"/>
  <c r="L62" i="6"/>
  <c r="L28" i="6"/>
  <c r="L188" i="6"/>
  <c r="L11" i="6"/>
  <c r="L27" i="6"/>
  <c r="L43" i="6"/>
  <c r="L59" i="6"/>
  <c r="L75" i="6"/>
  <c r="L65" i="6"/>
  <c r="L32" i="6"/>
  <c r="L6" i="6"/>
  <c r="L22" i="6"/>
  <c r="L38" i="6"/>
  <c r="L54" i="6"/>
  <c r="L70" i="6"/>
  <c r="L86" i="6"/>
  <c r="L53" i="6"/>
  <c r="L85" i="6"/>
  <c r="L44" i="6"/>
  <c r="L88" i="6"/>
  <c r="L17" i="6"/>
  <c r="L37" i="6"/>
  <c r="L69" i="6"/>
  <c r="L36" i="6"/>
  <c r="L84" i="6"/>
  <c r="L180" i="6"/>
  <c r="L140" i="6"/>
  <c r="L168" i="6"/>
  <c r="L96" i="6"/>
  <c r="L112" i="6"/>
  <c r="L94" i="6"/>
  <c r="L101" i="6"/>
  <c r="L106" i="6"/>
  <c r="L111" i="6"/>
  <c r="L113" i="6"/>
  <c r="L119" i="6"/>
  <c r="L122" i="6"/>
  <c r="L125" i="6"/>
  <c r="L130" i="6"/>
  <c r="L133" i="6"/>
  <c r="L139" i="6"/>
  <c r="L143" i="6"/>
  <c r="L147" i="6"/>
  <c r="L149" i="6"/>
  <c r="L153" i="6"/>
  <c r="L158" i="6"/>
  <c r="L163" i="6"/>
  <c r="L166" i="6"/>
  <c r="L170" i="6"/>
  <c r="L174" i="6"/>
  <c r="L179" i="6"/>
  <c r="L183" i="6"/>
  <c r="L186" i="6"/>
  <c r="L93" i="6"/>
  <c r="L95" i="6"/>
  <c r="L97" i="6"/>
  <c r="L99" i="6"/>
  <c r="L103" i="6"/>
  <c r="L105" i="6"/>
  <c r="L109" i="6"/>
  <c r="L115" i="6"/>
  <c r="L117" i="6"/>
  <c r="L126" i="6"/>
  <c r="L131" i="6"/>
  <c r="L135" i="6"/>
  <c r="L137" i="6"/>
  <c r="L142" i="6"/>
  <c r="L145" i="6"/>
  <c r="L151" i="6"/>
  <c r="L155" i="6"/>
  <c r="L157" i="6"/>
  <c r="L162" i="6"/>
  <c r="L165" i="6"/>
  <c r="L169" i="6"/>
  <c r="L173" i="6"/>
  <c r="L175" i="6"/>
  <c r="L178" i="6"/>
  <c r="L182" i="6"/>
  <c r="L187" i="6"/>
  <c r="L5" i="6"/>
  <c r="L91" i="6"/>
  <c r="L98" i="6"/>
  <c r="L102" i="6"/>
  <c r="L107" i="6"/>
  <c r="L110" i="6"/>
  <c r="L114" i="6"/>
  <c r="L118" i="6"/>
  <c r="L121" i="6"/>
  <c r="L123" i="6"/>
  <c r="L127" i="6"/>
  <c r="L129" i="6"/>
  <c r="L134" i="6"/>
  <c r="L138" i="6"/>
  <c r="L141" i="6"/>
  <c r="L146" i="6"/>
  <c r="L150" i="6"/>
  <c r="L154" i="6"/>
  <c r="L159" i="6"/>
  <c r="L161" i="6"/>
  <c r="L167" i="6"/>
  <c r="L171" i="6"/>
  <c r="L177" i="6"/>
  <c r="L181" i="6"/>
  <c r="L185" i="6"/>
  <c r="L51" i="6"/>
  <c r="L12" i="6"/>
  <c r="L30" i="6"/>
  <c r="L78" i="6"/>
  <c r="L73" i="6"/>
  <c r="L9" i="6"/>
  <c r="L49" i="6"/>
  <c r="L64" i="6"/>
  <c r="L160" i="6"/>
  <c r="L104" i="6"/>
  <c r="L15" i="6"/>
  <c r="L31" i="6"/>
  <c r="L47" i="6"/>
  <c r="L63" i="6"/>
  <c r="L79" i="6"/>
  <c r="L81" i="6"/>
  <c r="L48" i="6"/>
  <c r="L10" i="6"/>
  <c r="L26" i="6"/>
  <c r="L42" i="6"/>
  <c r="L58" i="6"/>
  <c r="L74" i="6"/>
  <c r="L90" i="6"/>
  <c r="L61" i="6"/>
  <c r="L16" i="6"/>
  <c r="L56" i="6"/>
  <c r="L21" i="6"/>
  <c r="L41" i="6"/>
  <c r="L89" i="6"/>
  <c r="L52" i="6"/>
  <c r="L124" i="6"/>
  <c r="L116" i="6"/>
  <c r="L152" i="6"/>
  <c r="L176" i="6"/>
  <c r="L100" i="6"/>
  <c r="L120" i="6"/>
  <c r="L184" i="6"/>
  <c r="J129" i="6"/>
  <c r="J7" i="6"/>
  <c r="J23" i="6"/>
  <c r="J39" i="6"/>
  <c r="J55" i="6"/>
  <c r="J71" i="6"/>
  <c r="J87" i="6"/>
  <c r="J103" i="6"/>
  <c r="J119" i="6"/>
  <c r="J135" i="6"/>
  <c r="J151" i="6"/>
  <c r="J167" i="6"/>
  <c r="J183" i="6"/>
  <c r="J24" i="6"/>
  <c r="J64" i="6"/>
  <c r="J96" i="6"/>
  <c r="J164" i="6"/>
  <c r="J149" i="6"/>
  <c r="J10" i="6"/>
  <c r="J26" i="6"/>
  <c r="J42" i="6"/>
  <c r="J58" i="6"/>
  <c r="J74" i="6"/>
  <c r="J90" i="6"/>
  <c r="J106" i="6"/>
  <c r="J122" i="6"/>
  <c r="J138" i="6"/>
  <c r="J154" i="6"/>
  <c r="J170" i="6"/>
  <c r="J186" i="6"/>
  <c r="J101" i="6"/>
  <c r="J65" i="6"/>
  <c r="J9" i="6"/>
  <c r="J93" i="6"/>
  <c r="J49" i="6"/>
  <c r="J13" i="6"/>
  <c r="J85" i="6"/>
  <c r="J17" i="6"/>
  <c r="J132" i="6"/>
  <c r="J153" i="6"/>
  <c r="J173" i="6"/>
  <c r="J40" i="6"/>
  <c r="J72" i="6"/>
  <c r="J108" i="6"/>
  <c r="J148" i="6"/>
  <c r="J180" i="6"/>
  <c r="J145" i="6"/>
  <c r="J11" i="6"/>
  <c r="J27" i="6"/>
  <c r="J43" i="6"/>
  <c r="J59" i="6"/>
  <c r="J75" i="6"/>
  <c r="J91" i="6"/>
  <c r="J107" i="6"/>
  <c r="J123" i="6"/>
  <c r="J139" i="6"/>
  <c r="J155" i="6"/>
  <c r="J171" i="6"/>
  <c r="J187" i="6"/>
  <c r="J36" i="6"/>
  <c r="J68" i="6"/>
  <c r="J104" i="6"/>
  <c r="J168" i="6"/>
  <c r="J165" i="6"/>
  <c r="J14" i="6"/>
  <c r="J30" i="6"/>
  <c r="J46" i="6"/>
  <c r="J62" i="6"/>
  <c r="J78" i="6"/>
  <c r="J94" i="6"/>
  <c r="J110" i="6"/>
  <c r="J126" i="6"/>
  <c r="J142" i="6"/>
  <c r="J158" i="6"/>
  <c r="J174" i="6"/>
  <c r="J125" i="6"/>
  <c r="J89" i="6"/>
  <c r="J45" i="6"/>
  <c r="J117" i="6"/>
  <c r="J69" i="6"/>
  <c r="J37" i="6"/>
  <c r="J5" i="6"/>
  <c r="J73" i="6"/>
  <c r="J92" i="6"/>
  <c r="J140" i="6"/>
  <c r="J169" i="6"/>
  <c r="J12" i="6"/>
  <c r="J44" i="6"/>
  <c r="J80" i="6"/>
  <c r="J120" i="6"/>
  <c r="J156" i="6"/>
  <c r="J184" i="6"/>
  <c r="J161" i="6"/>
  <c r="J15" i="6"/>
  <c r="J31" i="6"/>
  <c r="J47" i="6"/>
  <c r="J63" i="6"/>
  <c r="J79" i="6"/>
  <c r="J95" i="6"/>
  <c r="J111" i="6"/>
  <c r="J127" i="6"/>
  <c r="J143" i="6"/>
  <c r="J159" i="6"/>
  <c r="J175" i="6"/>
  <c r="J16" i="6"/>
  <c r="J48" i="6"/>
  <c r="J76" i="6"/>
  <c r="J112" i="6"/>
  <c r="J176" i="6"/>
  <c r="J181" i="6"/>
  <c r="J18" i="6"/>
  <c r="J34" i="6"/>
  <c r="J50" i="6"/>
  <c r="J66" i="6"/>
  <c r="J82" i="6"/>
  <c r="J98" i="6"/>
  <c r="J114" i="6"/>
  <c r="J130" i="6"/>
  <c r="J146" i="6"/>
  <c r="J162" i="6"/>
  <c r="J178" i="6"/>
  <c r="J157" i="6"/>
  <c r="J81" i="6"/>
  <c r="J33" i="6"/>
  <c r="J109" i="6"/>
  <c r="J57" i="6"/>
  <c r="J29" i="6"/>
  <c r="J121" i="6"/>
  <c r="J61" i="6"/>
  <c r="J116" i="6"/>
  <c r="J152" i="6"/>
  <c r="J185" i="6"/>
  <c r="J28" i="6"/>
  <c r="J52" i="6"/>
  <c r="J88" i="6"/>
  <c r="J136" i="6"/>
  <c r="J160" i="6"/>
  <c r="I118" i="6"/>
  <c r="I146" i="6"/>
  <c r="I170" i="6"/>
  <c r="I56" i="6"/>
  <c r="I92" i="6"/>
  <c r="I120" i="6"/>
  <c r="I152" i="6"/>
  <c r="I10" i="6"/>
  <c r="I26" i="6"/>
  <c r="I42" i="6"/>
  <c r="I58" i="6"/>
  <c r="I74" i="6"/>
  <c r="I90" i="6"/>
  <c r="I114" i="6"/>
  <c r="I150" i="6"/>
  <c r="I52" i="6"/>
  <c r="I160" i="6"/>
  <c r="I24" i="6"/>
  <c r="I68" i="6"/>
  <c r="I100" i="6"/>
  <c r="I148" i="6"/>
  <c r="I9" i="6"/>
  <c r="I25" i="6"/>
  <c r="I41" i="6"/>
  <c r="I57" i="6"/>
  <c r="I73" i="6"/>
  <c r="I89" i="6"/>
  <c r="I105" i="6"/>
  <c r="I121" i="6"/>
  <c r="I137" i="6"/>
  <c r="I153" i="6"/>
  <c r="I169" i="6"/>
  <c r="I185" i="6"/>
  <c r="I180" i="6"/>
  <c r="I159" i="6"/>
  <c r="I15" i="6"/>
  <c r="I47" i="6"/>
  <c r="I79" i="6"/>
  <c r="I111" i="6"/>
  <c r="I143" i="6"/>
  <c r="I32" i="6"/>
  <c r="I76" i="6"/>
  <c r="I112" i="6"/>
  <c r="I156" i="6"/>
  <c r="I13" i="6"/>
  <c r="I29" i="6"/>
  <c r="I45" i="6"/>
  <c r="I61" i="6"/>
  <c r="I77" i="6"/>
  <c r="I93" i="6"/>
  <c r="I109" i="6"/>
  <c r="I125" i="6"/>
  <c r="I141" i="6"/>
  <c r="I157" i="6"/>
  <c r="I173" i="6"/>
  <c r="I178" i="6"/>
  <c r="I184" i="6"/>
  <c r="I167" i="6"/>
  <c r="I23" i="6"/>
  <c r="I55" i="6"/>
  <c r="I87" i="6"/>
  <c r="I119" i="6"/>
  <c r="I104" i="6"/>
  <c r="I179" i="6"/>
  <c r="I183" i="6"/>
  <c r="I27" i="6"/>
  <c r="I51" i="6"/>
  <c r="I67" i="6"/>
  <c r="I115" i="6"/>
  <c r="I163" i="6"/>
  <c r="I19" i="6"/>
  <c r="I99" i="6"/>
  <c r="I131" i="6"/>
  <c r="I171" i="6"/>
  <c r="I175" i="6"/>
  <c r="I187" i="6"/>
  <c r="I11" i="6"/>
  <c r="I35" i="6"/>
  <c r="I43" i="6"/>
  <c r="I59" i="6"/>
  <c r="I75" i="6"/>
  <c r="I83" i="6"/>
  <c r="I91" i="6"/>
  <c r="I107" i="6"/>
  <c r="I123" i="6"/>
  <c r="I139" i="6"/>
  <c r="I147" i="6"/>
  <c r="I155" i="6"/>
  <c r="I18" i="6"/>
  <c r="I34" i="6"/>
  <c r="I50" i="6"/>
  <c r="I66" i="6"/>
  <c r="I82" i="6"/>
  <c r="I102" i="6"/>
  <c r="I130" i="6"/>
  <c r="I16" i="6"/>
  <c r="I108" i="6"/>
  <c r="I8" i="6"/>
  <c r="I36" i="6"/>
  <c r="I80" i="6"/>
  <c r="I124" i="6"/>
  <c r="I164" i="6"/>
  <c r="I17" i="6"/>
  <c r="I33" i="6"/>
  <c r="I49" i="6"/>
  <c r="I65" i="6"/>
  <c r="I81" i="6"/>
  <c r="I97" i="6"/>
  <c r="I113" i="6"/>
  <c r="I129" i="6"/>
  <c r="I145" i="6"/>
  <c r="I161" i="6"/>
  <c r="I177" i="6"/>
  <c r="I186" i="6"/>
  <c r="I188" i="6"/>
  <c r="I182" i="6"/>
  <c r="I31" i="6"/>
  <c r="I63" i="6"/>
  <c r="I95" i="6"/>
  <c r="I127" i="6"/>
  <c r="I5" i="6"/>
  <c r="H11" i="6"/>
  <c r="H27" i="6"/>
  <c r="H43" i="6"/>
  <c r="H59" i="6"/>
  <c r="H75" i="6"/>
  <c r="H91" i="6"/>
  <c r="H107" i="6"/>
  <c r="H123" i="6"/>
  <c r="H139" i="6"/>
  <c r="H155" i="6"/>
  <c r="H171" i="6"/>
  <c r="H187" i="6"/>
  <c r="H28" i="6"/>
  <c r="H68" i="6"/>
  <c r="H96" i="6"/>
  <c r="H132" i="6"/>
  <c r="H168" i="6"/>
  <c r="H188" i="6"/>
  <c r="H44" i="6"/>
  <c r="H64" i="6"/>
  <c r="H100" i="6"/>
  <c r="H128" i="6"/>
  <c r="H98" i="6"/>
  <c r="H106" i="6"/>
  <c r="H114" i="6"/>
  <c r="H126" i="6"/>
  <c r="H146" i="6"/>
  <c r="H174" i="6"/>
  <c r="H182" i="6"/>
  <c r="H13" i="6"/>
  <c r="H17" i="6"/>
  <c r="H25" i="6"/>
  <c r="H33" i="6"/>
  <c r="H45" i="6"/>
  <c r="H53" i="6"/>
  <c r="H61" i="6"/>
  <c r="H69" i="6"/>
  <c r="H77" i="6"/>
  <c r="H85" i="6"/>
  <c r="H93" i="6"/>
  <c r="H101" i="6"/>
  <c r="H113" i="6"/>
  <c r="H121" i="6"/>
  <c r="H129" i="6"/>
  <c r="H141" i="6"/>
  <c r="H149" i="6"/>
  <c r="H157" i="6"/>
  <c r="H169" i="6"/>
  <c r="H177" i="6"/>
  <c r="H181" i="6"/>
  <c r="H94" i="6"/>
  <c r="H118" i="6"/>
  <c r="H122" i="6"/>
  <c r="H130" i="6"/>
  <c r="H138" i="6"/>
  <c r="H142" i="6"/>
  <c r="H150" i="6"/>
  <c r="H158" i="6"/>
  <c r="H162" i="6"/>
  <c r="H166" i="6"/>
  <c r="H170" i="6"/>
  <c r="H178" i="6"/>
  <c r="H186" i="6"/>
  <c r="H5" i="6"/>
  <c r="H9" i="6"/>
  <c r="H21" i="6"/>
  <c r="H29" i="6"/>
  <c r="H37" i="6"/>
  <c r="H41" i="6"/>
  <c r="H49" i="6"/>
  <c r="H57" i="6"/>
  <c r="H65" i="6"/>
  <c r="H73" i="6"/>
  <c r="H81" i="6"/>
  <c r="H89" i="6"/>
  <c r="H97" i="6"/>
  <c r="H105" i="6"/>
  <c r="H109" i="6"/>
  <c r="H117" i="6"/>
  <c r="H125" i="6"/>
  <c r="H133" i="6"/>
  <c r="H137" i="6"/>
  <c r="H145" i="6"/>
  <c r="H153" i="6"/>
  <c r="H161" i="6"/>
  <c r="H165" i="6"/>
  <c r="H173" i="6"/>
  <c r="H185" i="6"/>
  <c r="H6" i="6"/>
  <c r="H10" i="6"/>
  <c r="H14" i="6"/>
  <c r="H18" i="6"/>
  <c r="H22" i="6"/>
  <c r="H26" i="6"/>
  <c r="H30" i="6"/>
  <c r="H34" i="6"/>
  <c r="H38" i="6"/>
  <c r="H42" i="6"/>
  <c r="H46" i="6"/>
  <c r="H50" i="6"/>
  <c r="H54" i="6"/>
  <c r="H58" i="6"/>
  <c r="H62" i="6"/>
  <c r="H66" i="6"/>
  <c r="H70" i="6"/>
  <c r="H74" i="6"/>
  <c r="H78" i="6"/>
  <c r="H82" i="6"/>
  <c r="H86" i="6"/>
  <c r="H90" i="6"/>
  <c r="H102" i="6"/>
  <c r="H110" i="6"/>
  <c r="H134" i="6"/>
  <c r="H154" i="6"/>
  <c r="H15" i="6"/>
  <c r="H31" i="6"/>
  <c r="H47" i="6"/>
  <c r="H63" i="6"/>
  <c r="H79" i="6"/>
  <c r="H95" i="6"/>
  <c r="H111" i="6"/>
  <c r="H127" i="6"/>
  <c r="H143" i="6"/>
  <c r="H159" i="6"/>
  <c r="H175" i="6"/>
  <c r="H12" i="6"/>
  <c r="H32" i="6"/>
  <c r="H76" i="6"/>
  <c r="H108" i="6"/>
  <c r="H136" i="6"/>
  <c r="H172" i="6"/>
  <c r="H8" i="6"/>
  <c r="H48" i="6"/>
  <c r="H72" i="6"/>
  <c r="H104" i="6"/>
  <c r="H140" i="6"/>
  <c r="H160" i="6"/>
  <c r="H19" i="6"/>
  <c r="H35" i="6"/>
  <c r="H51" i="6"/>
  <c r="H67" i="6"/>
  <c r="H83" i="6"/>
  <c r="H99" i="6"/>
  <c r="H115" i="6"/>
  <c r="H131" i="6"/>
  <c r="H147" i="6"/>
  <c r="H163" i="6"/>
  <c r="H179" i="6"/>
  <c r="H16" i="6"/>
  <c r="H40" i="6"/>
  <c r="H84" i="6"/>
  <c r="H116" i="6"/>
  <c r="H156" i="6"/>
  <c r="H176" i="6"/>
  <c r="H24" i="6"/>
  <c r="H56" i="6"/>
  <c r="H80" i="6"/>
  <c r="H112" i="6"/>
  <c r="H144" i="6"/>
  <c r="H180" i="6"/>
  <c r="F7" i="6"/>
  <c r="F23" i="6"/>
  <c r="F39" i="6"/>
  <c r="F55" i="6"/>
  <c r="F71" i="6"/>
  <c r="F87" i="6"/>
  <c r="F103" i="6"/>
  <c r="F119" i="6"/>
  <c r="F135" i="6"/>
  <c r="F151" i="6"/>
  <c r="F167" i="6"/>
  <c r="F183" i="6"/>
  <c r="F177" i="6"/>
  <c r="F137" i="6"/>
  <c r="F101" i="6"/>
  <c r="F73" i="6"/>
  <c r="F41" i="6"/>
  <c r="F9" i="6"/>
  <c r="F157" i="6"/>
  <c r="F125" i="6"/>
  <c r="F93" i="6"/>
  <c r="F61" i="6"/>
  <c r="F29" i="6"/>
  <c r="F60" i="6"/>
  <c r="F108" i="6"/>
  <c r="F6" i="6"/>
  <c r="F22" i="6"/>
  <c r="F38" i="6"/>
  <c r="F54" i="6"/>
  <c r="F70" i="6"/>
  <c r="F86" i="6"/>
  <c r="F102" i="6"/>
  <c r="F118" i="6"/>
  <c r="F134" i="6"/>
  <c r="F150" i="6"/>
  <c r="F166" i="6"/>
  <c r="F182" i="6"/>
  <c r="F44" i="6"/>
  <c r="F116" i="6"/>
  <c r="F180" i="6"/>
  <c r="F24" i="6"/>
  <c r="F52" i="6"/>
  <c r="F80" i="6"/>
  <c r="F120" i="6"/>
  <c r="F140" i="6"/>
  <c r="F164" i="6"/>
  <c r="F75" i="6"/>
  <c r="F91" i="6"/>
  <c r="F107" i="6"/>
  <c r="F123" i="6"/>
  <c r="F139" i="6"/>
  <c r="F155" i="6"/>
  <c r="F171" i="6"/>
  <c r="F187" i="6"/>
  <c r="F161" i="6"/>
  <c r="F129" i="6"/>
  <c r="F97" i="6"/>
  <c r="F65" i="6"/>
  <c r="F33" i="6"/>
  <c r="F173" i="6"/>
  <c r="F149" i="6"/>
  <c r="F121" i="6"/>
  <c r="F89" i="6"/>
  <c r="F53" i="6"/>
  <c r="F21" i="6"/>
  <c r="F68" i="6"/>
  <c r="F152" i="6"/>
  <c r="F10" i="6"/>
  <c r="F26" i="6"/>
  <c r="F42" i="6"/>
  <c r="F58" i="6"/>
  <c r="F74" i="6"/>
  <c r="F90" i="6"/>
  <c r="F106" i="6"/>
  <c r="F122" i="6"/>
  <c r="F138" i="6"/>
  <c r="F154" i="6"/>
  <c r="F170" i="6"/>
  <c r="F186" i="6"/>
  <c r="F72" i="6"/>
  <c r="F128" i="6"/>
  <c r="F12" i="6"/>
  <c r="F32" i="6"/>
  <c r="F56" i="6"/>
  <c r="F92" i="6"/>
  <c r="F124" i="6"/>
  <c r="F148" i="6"/>
  <c r="F168" i="6"/>
  <c r="F15" i="6"/>
  <c r="F31" i="6"/>
  <c r="F47" i="6"/>
  <c r="F63" i="6"/>
  <c r="F79" i="6"/>
  <c r="F95" i="6"/>
  <c r="F111" i="6"/>
  <c r="F127" i="6"/>
  <c r="F143" i="6"/>
  <c r="F159" i="6"/>
  <c r="F175" i="6"/>
  <c r="F185" i="6"/>
  <c r="F153" i="6"/>
  <c r="F117" i="6"/>
  <c r="F85" i="6"/>
  <c r="F57" i="6"/>
  <c r="F25" i="6"/>
  <c r="F169" i="6"/>
  <c r="F141" i="6"/>
  <c r="F109" i="6"/>
  <c r="F77" i="6"/>
  <c r="F45" i="6"/>
  <c r="F13" i="6"/>
  <c r="F84" i="6"/>
  <c r="F184" i="6"/>
  <c r="F14" i="6"/>
  <c r="F30" i="6"/>
  <c r="F46" i="6"/>
  <c r="F62" i="6"/>
  <c r="F78" i="6"/>
  <c r="F94" i="6"/>
  <c r="F110" i="6"/>
  <c r="F126" i="6"/>
  <c r="F142" i="6"/>
  <c r="F158" i="6"/>
  <c r="F174" i="6"/>
  <c r="F5" i="6"/>
  <c r="F88" i="6"/>
  <c r="F144" i="6"/>
  <c r="F16" i="6"/>
  <c r="F36" i="6"/>
  <c r="F64" i="6"/>
  <c r="F104" i="6"/>
  <c r="F132" i="6"/>
  <c r="F156" i="6"/>
  <c r="E84" i="6"/>
  <c r="E172" i="6"/>
  <c r="E53" i="6"/>
  <c r="E85" i="6"/>
  <c r="E117" i="6"/>
  <c r="E149" i="6"/>
  <c r="E165" i="6"/>
  <c r="E181" i="6"/>
  <c r="E176" i="6"/>
  <c r="E39" i="6"/>
  <c r="E71" i="6"/>
  <c r="E103" i="6"/>
  <c r="E135" i="6"/>
  <c r="E167" i="6"/>
  <c r="E187" i="6"/>
  <c r="E122" i="6"/>
  <c r="E150" i="6"/>
  <c r="E8" i="6"/>
  <c r="E48" i="6"/>
  <c r="E100" i="6"/>
  <c r="E132" i="6"/>
  <c r="E168" i="6"/>
  <c r="E14" i="6"/>
  <c r="E30" i="6"/>
  <c r="E46" i="6"/>
  <c r="E62" i="6"/>
  <c r="E78" i="6"/>
  <c r="E94" i="6"/>
  <c r="E118" i="6"/>
  <c r="E154" i="6"/>
  <c r="E40" i="6"/>
  <c r="E116" i="6"/>
  <c r="E20" i="6"/>
  <c r="E64" i="6"/>
  <c r="E92" i="6"/>
  <c r="E140" i="6"/>
  <c r="E9" i="6"/>
  <c r="E25" i="6"/>
  <c r="E41" i="6"/>
  <c r="E57" i="6"/>
  <c r="E73" i="6"/>
  <c r="E89" i="6"/>
  <c r="E105" i="6"/>
  <c r="E121" i="6"/>
  <c r="E137" i="6"/>
  <c r="E153" i="6"/>
  <c r="E169" i="6"/>
  <c r="E185" i="6"/>
  <c r="E180" i="6"/>
  <c r="E15" i="6"/>
  <c r="E47" i="6"/>
  <c r="E79" i="6"/>
  <c r="E111" i="6"/>
  <c r="E143" i="6"/>
  <c r="E175" i="6"/>
  <c r="E170" i="6"/>
  <c r="E96" i="6"/>
  <c r="E160" i="6"/>
  <c r="E26" i="6"/>
  <c r="E58" i="6"/>
  <c r="E90" i="6"/>
  <c r="E37" i="6"/>
  <c r="E158" i="6"/>
  <c r="E12" i="6"/>
  <c r="E76" i="6"/>
  <c r="E144" i="6"/>
  <c r="E19" i="6"/>
  <c r="E35" i="6"/>
  <c r="E43" i="6"/>
  <c r="E75" i="6"/>
  <c r="E91" i="6"/>
  <c r="E107" i="6"/>
  <c r="E155" i="6"/>
  <c r="E163" i="6"/>
  <c r="E11" i="6"/>
  <c r="E59" i="6"/>
  <c r="E83" i="6"/>
  <c r="E115" i="6"/>
  <c r="E139" i="6"/>
  <c r="E27" i="6"/>
  <c r="E51" i="6"/>
  <c r="E67" i="6"/>
  <c r="E99" i="6"/>
  <c r="E123" i="6"/>
  <c r="E131" i="6"/>
  <c r="E147" i="6"/>
  <c r="E171" i="6"/>
  <c r="E18" i="6"/>
  <c r="E34" i="6"/>
  <c r="E50" i="6"/>
  <c r="E66" i="6"/>
  <c r="E82" i="6"/>
  <c r="E98" i="6"/>
  <c r="E126" i="6"/>
  <c r="E162" i="6"/>
  <c r="E52" i="6"/>
  <c r="E136" i="6"/>
  <c r="E32" i="6"/>
  <c r="E68" i="6"/>
  <c r="E108" i="6"/>
  <c r="E148" i="6"/>
  <c r="E13" i="6"/>
  <c r="E29" i="6"/>
  <c r="E45" i="6"/>
  <c r="E61" i="6"/>
  <c r="E77" i="6"/>
  <c r="E93" i="6"/>
  <c r="E109" i="6"/>
  <c r="E125" i="6"/>
  <c r="E141" i="6"/>
  <c r="E157" i="6"/>
  <c r="E173" i="6"/>
  <c r="E174" i="6"/>
  <c r="E184" i="6"/>
  <c r="E23" i="6"/>
  <c r="E55" i="6"/>
  <c r="E87" i="6"/>
  <c r="E119" i="6"/>
  <c r="E151" i="6"/>
  <c r="E179" i="6"/>
  <c r="E182" i="6"/>
  <c r="E36" i="6"/>
  <c r="E124" i="6"/>
  <c r="E10" i="6"/>
  <c r="E42" i="6"/>
  <c r="E74" i="6"/>
  <c r="E110" i="6"/>
  <c r="E146" i="6"/>
  <c r="E28" i="6"/>
  <c r="E88" i="6"/>
  <c r="E56" i="6"/>
  <c r="E128" i="6"/>
  <c r="E21" i="6"/>
  <c r="E69" i="6"/>
  <c r="E101" i="6"/>
  <c r="E133" i="6"/>
  <c r="E7" i="6"/>
  <c r="E130" i="6"/>
  <c r="E106" i="6"/>
  <c r="E138" i="6"/>
  <c r="E166" i="6"/>
  <c r="E24" i="6"/>
  <c r="E80" i="6"/>
  <c r="E112" i="6"/>
  <c r="E152" i="6"/>
  <c r="E6" i="6"/>
  <c r="E22" i="6"/>
  <c r="E38" i="6"/>
  <c r="E54" i="6"/>
  <c r="E70" i="6"/>
  <c r="E86" i="6"/>
  <c r="E102" i="6"/>
  <c r="E134" i="6"/>
  <c r="E16" i="6"/>
  <c r="E60" i="6"/>
  <c r="E156" i="6"/>
  <c r="E44" i="6"/>
  <c r="E72" i="6"/>
  <c r="E120" i="6"/>
  <c r="E164" i="6"/>
  <c r="E17" i="6"/>
  <c r="E33" i="6"/>
  <c r="E49" i="6"/>
  <c r="E65" i="6"/>
  <c r="E81" i="6"/>
  <c r="E97" i="6"/>
  <c r="E113" i="6"/>
  <c r="E129" i="6"/>
  <c r="E145" i="6"/>
  <c r="E161" i="6"/>
  <c r="E177" i="6"/>
  <c r="E186" i="6"/>
  <c r="E188" i="6"/>
  <c r="E31" i="6"/>
  <c r="E63" i="6"/>
  <c r="E95" i="6"/>
  <c r="E127" i="6"/>
  <c r="E159" i="6"/>
  <c r="E183" i="6"/>
  <c r="E5" i="6"/>
  <c r="E191" i="6" s="1"/>
  <c r="D7" i="6"/>
  <c r="D23" i="6"/>
  <c r="D39" i="6"/>
  <c r="D55" i="6"/>
  <c r="D71" i="6"/>
  <c r="D87" i="6"/>
  <c r="D103" i="6"/>
  <c r="D119" i="6"/>
  <c r="D135" i="6"/>
  <c r="D151" i="6"/>
  <c r="D167" i="6"/>
  <c r="D183" i="6"/>
  <c r="D28" i="6"/>
  <c r="D64" i="6"/>
  <c r="D108" i="6"/>
  <c r="D144" i="6"/>
  <c r="D176" i="6"/>
  <c r="D132" i="6"/>
  <c r="D188" i="6"/>
  <c r="D40" i="6"/>
  <c r="D72" i="6"/>
  <c r="D96" i="6"/>
  <c r="D152" i="6"/>
  <c r="D11" i="6"/>
  <c r="D27" i="6"/>
  <c r="D43" i="6"/>
  <c r="D59" i="6"/>
  <c r="D75" i="6"/>
  <c r="D91" i="6"/>
  <c r="D107" i="6"/>
  <c r="D123" i="6"/>
  <c r="D139" i="6"/>
  <c r="D155" i="6"/>
  <c r="D171" i="6"/>
  <c r="D187" i="6"/>
  <c r="D36" i="6"/>
  <c r="D68" i="6"/>
  <c r="D120" i="6"/>
  <c r="D148" i="6"/>
  <c r="D80" i="6"/>
  <c r="D156" i="6"/>
  <c r="D16" i="6"/>
  <c r="D44" i="6"/>
  <c r="D76" i="6"/>
  <c r="D104" i="6"/>
  <c r="D162" i="6"/>
  <c r="D174" i="6"/>
  <c r="D186" i="6"/>
  <c r="D5" i="6"/>
  <c r="D13" i="6"/>
  <c r="D25" i="6"/>
  <c r="D29" i="6"/>
  <c r="D41" i="6"/>
  <c r="D45" i="6"/>
  <c r="D57" i="6"/>
  <c r="D65" i="6"/>
  <c r="D73" i="6"/>
  <c r="D77" i="6"/>
  <c r="D93" i="6"/>
  <c r="D97" i="6"/>
  <c r="D105" i="6"/>
  <c r="D113" i="6"/>
  <c r="D121" i="6"/>
  <c r="D129" i="6"/>
  <c r="D133" i="6"/>
  <c r="D141" i="6"/>
  <c r="D153" i="6"/>
  <c r="D157" i="6"/>
  <c r="D169" i="6"/>
  <c r="D177" i="6"/>
  <c r="D185" i="6"/>
  <c r="D6" i="6"/>
  <c r="D10" i="6"/>
  <c r="D14" i="6"/>
  <c r="D18" i="6"/>
  <c r="D22" i="6"/>
  <c r="D26" i="6"/>
  <c r="D30" i="6"/>
  <c r="D34" i="6"/>
  <c r="D38" i="6"/>
  <c r="D42" i="6"/>
  <c r="D46" i="6"/>
  <c r="D50" i="6"/>
  <c r="D54" i="6"/>
  <c r="D58" i="6"/>
  <c r="D62" i="6"/>
  <c r="D66" i="6"/>
  <c r="D70" i="6"/>
  <c r="D74" i="6"/>
  <c r="D78" i="6"/>
  <c r="D82" i="6"/>
  <c r="D86" i="6"/>
  <c r="D90" i="6"/>
  <c r="D94" i="6"/>
  <c r="D98" i="6"/>
  <c r="D102" i="6"/>
  <c r="D106" i="6"/>
  <c r="D110" i="6"/>
  <c r="D114" i="6"/>
  <c r="D118" i="6"/>
  <c r="D122" i="6"/>
  <c r="D126" i="6"/>
  <c r="D130" i="6"/>
  <c r="D134" i="6"/>
  <c r="D138" i="6"/>
  <c r="D142" i="6"/>
  <c r="D146" i="6"/>
  <c r="D150" i="6"/>
  <c r="D154" i="6"/>
  <c r="D158" i="6"/>
  <c r="D166" i="6"/>
  <c r="D170" i="6"/>
  <c r="D178" i="6"/>
  <c r="D182" i="6"/>
  <c r="D9" i="6"/>
  <c r="D17" i="6"/>
  <c r="D21" i="6"/>
  <c r="D33" i="6"/>
  <c r="D37" i="6"/>
  <c r="D49" i="6"/>
  <c r="D53" i="6"/>
  <c r="D61" i="6"/>
  <c r="D69" i="6"/>
  <c r="D81" i="6"/>
  <c r="D85" i="6"/>
  <c r="D89" i="6"/>
  <c r="D101" i="6"/>
  <c r="D109" i="6"/>
  <c r="D117" i="6"/>
  <c r="D125" i="6"/>
  <c r="D137" i="6"/>
  <c r="D145" i="6"/>
  <c r="D149" i="6"/>
  <c r="D161" i="6"/>
  <c r="D165" i="6"/>
  <c r="D173" i="6"/>
  <c r="D181" i="6"/>
  <c r="D15" i="6"/>
  <c r="D31" i="6"/>
  <c r="D47" i="6"/>
  <c r="D63" i="6"/>
  <c r="D79" i="6"/>
  <c r="D95" i="6"/>
  <c r="D111" i="6"/>
  <c r="D127" i="6"/>
  <c r="D143" i="6"/>
  <c r="D159" i="6"/>
  <c r="D175" i="6"/>
  <c r="D12" i="6"/>
  <c r="D48" i="6"/>
  <c r="D84" i="6"/>
  <c r="D128" i="6"/>
  <c r="D160" i="6"/>
  <c r="D112" i="6"/>
  <c r="D168" i="6"/>
  <c r="D24" i="6"/>
  <c r="D52" i="6"/>
  <c r="D88" i="6"/>
  <c r="D116" i="6"/>
  <c r="D184" i="6"/>
  <c r="AC142" i="9"/>
  <c r="AC26" i="9"/>
  <c r="AC156" i="9"/>
  <c r="AC108" i="9"/>
  <c r="AC60" i="9"/>
  <c r="AC28" i="9"/>
  <c r="AC165" i="9"/>
  <c r="AC149" i="9"/>
  <c r="AC133" i="9"/>
  <c r="AC117" i="9"/>
  <c r="AC101" i="9"/>
  <c r="AC53" i="9"/>
  <c r="AC37" i="9"/>
  <c r="AC21" i="9"/>
  <c r="AC5" i="9"/>
  <c r="AC158" i="9"/>
  <c r="AC126" i="9"/>
  <c r="AC106" i="9"/>
  <c r="AC74" i="9"/>
  <c r="AC50" i="9"/>
  <c r="AC162" i="9"/>
  <c r="AC134" i="9"/>
  <c r="AC86" i="9"/>
  <c r="AC46" i="9"/>
  <c r="AC18" i="9"/>
  <c r="AC184" i="9"/>
  <c r="AC168" i="9"/>
  <c r="AC152" i="9"/>
  <c r="AC136" i="9"/>
  <c r="AC120" i="9"/>
  <c r="AC104" i="9"/>
  <c r="AC88" i="9"/>
  <c r="AC72" i="9"/>
  <c r="AC56" i="9"/>
  <c r="AC40" i="9"/>
  <c r="AC24" i="9"/>
  <c r="AC8" i="9"/>
  <c r="AC177" i="9"/>
  <c r="AC161" i="9"/>
  <c r="AC145" i="9"/>
  <c r="AC129" i="9"/>
  <c r="AC113" i="9"/>
  <c r="AC97" i="9"/>
  <c r="AC81" i="9"/>
  <c r="AC65" i="9"/>
  <c r="AC49" i="9"/>
  <c r="AC33" i="9"/>
  <c r="AC17" i="9"/>
  <c r="AC182" i="9"/>
  <c r="AC146" i="9"/>
  <c r="AC122" i="9"/>
  <c r="AC98" i="9"/>
  <c r="AC66" i="9"/>
  <c r="AC30" i="9"/>
  <c r="AC170" i="9"/>
  <c r="AC62" i="9"/>
  <c r="AC172" i="9"/>
  <c r="AC124" i="9"/>
  <c r="AC76" i="9"/>
  <c r="AC12" i="9"/>
  <c r="AC69" i="9"/>
  <c r="AC186" i="9"/>
  <c r="AC154" i="9"/>
  <c r="AC114" i="9"/>
  <c r="AC78" i="9"/>
  <c r="AC42" i="9"/>
  <c r="AC14" i="9"/>
  <c r="AC180" i="9"/>
  <c r="AC164" i="9"/>
  <c r="AC148" i="9"/>
  <c r="AC132" i="9"/>
  <c r="AC116" i="9"/>
  <c r="AC100" i="9"/>
  <c r="AC84" i="9"/>
  <c r="AC68" i="9"/>
  <c r="AC52" i="9"/>
  <c r="AC36" i="9"/>
  <c r="AC20" i="9"/>
  <c r="AC38" i="9"/>
  <c r="AC173" i="9"/>
  <c r="AC157" i="9"/>
  <c r="AC141" i="9"/>
  <c r="AC125" i="9"/>
  <c r="AC109" i="9"/>
  <c r="AC93" i="9"/>
  <c r="AC77" i="9"/>
  <c r="AC61" i="9"/>
  <c r="AC45" i="9"/>
  <c r="AC29" i="9"/>
  <c r="AC13" i="9"/>
  <c r="AC178" i="9"/>
  <c r="AC138" i="9"/>
  <c r="AC118" i="9"/>
  <c r="AC90" i="9"/>
  <c r="AC58" i="9"/>
  <c r="AC94" i="9"/>
  <c r="AC188" i="9"/>
  <c r="AC140" i="9"/>
  <c r="AC92" i="9"/>
  <c r="AC44" i="9"/>
  <c r="AC181" i="9"/>
  <c r="AC11" i="9"/>
  <c r="AC15" i="9"/>
  <c r="AC23" i="9"/>
  <c r="AC31" i="9"/>
  <c r="AC43" i="9"/>
  <c r="AC51" i="9"/>
  <c r="AC107" i="9"/>
  <c r="AC119" i="9"/>
  <c r="AC127" i="9"/>
  <c r="AC139" i="9"/>
  <c r="AC147" i="9"/>
  <c r="AC159" i="9"/>
  <c r="AC171" i="9"/>
  <c r="AC179" i="9"/>
  <c r="AC7" i="9"/>
  <c r="AC19" i="9"/>
  <c r="AC27" i="9"/>
  <c r="AC35" i="9"/>
  <c r="AC47" i="9"/>
  <c r="AC55" i="9"/>
  <c r="AC59" i="9"/>
  <c r="AC63" i="9"/>
  <c r="AC67" i="9"/>
  <c r="AC71" i="9"/>
  <c r="AC75" i="9"/>
  <c r="AC79" i="9"/>
  <c r="AC87" i="9"/>
  <c r="AC95" i="9"/>
  <c r="AC103" i="9"/>
  <c r="AC115" i="9"/>
  <c r="AC123" i="9"/>
  <c r="AC135" i="9"/>
  <c r="AC143" i="9"/>
  <c r="AC155" i="9"/>
  <c r="AC167" i="9"/>
  <c r="AC175" i="9"/>
  <c r="AC183" i="9"/>
  <c r="AC39" i="9"/>
  <c r="AC83" i="9"/>
  <c r="AC91" i="9"/>
  <c r="AC99" i="9"/>
  <c r="AC111" i="9"/>
  <c r="AC131" i="9"/>
  <c r="AC151" i="9"/>
  <c r="AC163" i="9"/>
  <c r="AC187" i="9"/>
  <c r="AC174" i="9"/>
  <c r="AC150" i="9"/>
  <c r="AC102" i="9"/>
  <c r="AC70" i="9"/>
  <c r="AC34" i="9"/>
  <c r="AC6" i="9"/>
  <c r="AC176" i="9"/>
  <c r="AC160" i="9"/>
  <c r="AC144" i="9"/>
  <c r="AC128" i="9"/>
  <c r="AC112" i="9"/>
  <c r="AC96" i="9"/>
  <c r="AC80" i="9"/>
  <c r="AC64" i="9"/>
  <c r="AC48" i="9"/>
  <c r="AC32" i="9"/>
  <c r="AC16" i="9"/>
  <c r="AC185" i="9"/>
  <c r="AC169" i="9"/>
  <c r="AC153" i="9"/>
  <c r="AC137" i="9"/>
  <c r="AC121" i="9"/>
  <c r="AC105" i="9"/>
  <c r="AC89" i="9"/>
  <c r="AC73" i="9"/>
  <c r="AC57" i="9"/>
  <c r="AC41" i="9"/>
  <c r="AC25" i="9"/>
  <c r="AC9" i="9"/>
  <c r="AC166" i="9"/>
  <c r="AC130" i="9"/>
  <c r="AC110" i="9"/>
  <c r="AC82" i="9"/>
  <c r="AC54" i="9"/>
  <c r="AC10" i="9"/>
  <c r="AB169" i="9"/>
  <c r="AB114" i="9"/>
  <c r="AB46" i="9"/>
  <c r="AB113" i="9"/>
  <c r="AB151" i="9"/>
  <c r="AB87" i="9"/>
  <c r="AB23" i="9"/>
  <c r="AB65" i="9"/>
  <c r="AB112" i="9"/>
  <c r="AB64" i="9"/>
  <c r="AB48" i="9"/>
  <c r="AB32" i="9"/>
  <c r="AB16" i="9"/>
  <c r="AB181" i="9"/>
  <c r="AB98" i="9"/>
  <c r="AB62" i="9"/>
  <c r="AB14" i="9"/>
  <c r="AB77" i="9"/>
  <c r="AB167" i="9"/>
  <c r="AB119" i="9"/>
  <c r="AB71" i="9"/>
  <c r="AB39" i="9"/>
  <c r="AB149" i="9"/>
  <c r="AB128" i="9"/>
  <c r="AB96" i="9"/>
  <c r="AB145" i="9"/>
  <c r="AB94" i="9"/>
  <c r="AB10" i="9"/>
  <c r="AB137" i="9"/>
  <c r="AB105" i="9"/>
  <c r="AB69" i="9"/>
  <c r="AB29" i="9"/>
  <c r="AB163" i="9"/>
  <c r="AB147" i="9"/>
  <c r="AB131" i="9"/>
  <c r="AB115" i="9"/>
  <c r="AB99" i="9"/>
  <c r="AB83" i="9"/>
  <c r="AB67" i="9"/>
  <c r="AB51" i="9"/>
  <c r="AB35" i="9"/>
  <c r="AB19" i="9"/>
  <c r="AB173" i="9"/>
  <c r="AB141" i="9"/>
  <c r="AB101" i="9"/>
  <c r="AB57" i="9"/>
  <c r="AB17" i="9"/>
  <c r="AB124" i="9"/>
  <c r="AB108" i="9"/>
  <c r="AB92" i="9"/>
  <c r="AB76" i="9"/>
  <c r="AB60" i="9"/>
  <c r="AB44" i="9"/>
  <c r="AB28" i="9"/>
  <c r="AB12" i="9"/>
  <c r="AB125" i="9"/>
  <c r="AB37" i="9"/>
  <c r="AB84" i="9"/>
  <c r="AB68" i="9"/>
  <c r="AB52" i="9"/>
  <c r="AB36" i="9"/>
  <c r="AB20" i="9"/>
  <c r="AB73" i="9"/>
  <c r="AB185" i="9"/>
  <c r="AB130" i="9"/>
  <c r="AB78" i="9"/>
  <c r="AB30" i="9"/>
  <c r="AB153" i="9"/>
  <c r="AB41" i="9"/>
  <c r="AB135" i="9"/>
  <c r="AB103" i="9"/>
  <c r="AB55" i="9"/>
  <c r="AB7" i="9"/>
  <c r="AB109" i="9"/>
  <c r="AB25" i="9"/>
  <c r="AB80" i="9"/>
  <c r="AB61" i="9"/>
  <c r="AB86" i="9"/>
  <c r="AB126" i="9"/>
  <c r="AB110" i="9"/>
  <c r="AB74" i="9"/>
  <c r="AB58" i="9"/>
  <c r="AB42" i="9"/>
  <c r="AB136" i="9"/>
  <c r="AB140" i="9"/>
  <c r="AB142" i="9"/>
  <c r="AB144" i="9"/>
  <c r="AB146" i="9"/>
  <c r="AB148" i="9"/>
  <c r="AB150" i="9"/>
  <c r="AB152" i="9"/>
  <c r="AB154" i="9"/>
  <c r="AB156" i="9"/>
  <c r="AB158" i="9"/>
  <c r="AB160" i="9"/>
  <c r="AB162" i="9"/>
  <c r="AB164" i="9"/>
  <c r="AB166" i="9"/>
  <c r="AB168" i="9"/>
  <c r="AB170" i="9"/>
  <c r="AB172" i="9"/>
  <c r="AB174" i="9"/>
  <c r="AB176" i="9"/>
  <c r="AB178" i="9"/>
  <c r="AB182" i="9"/>
  <c r="AB184" i="9"/>
  <c r="AB187" i="9"/>
  <c r="AB175" i="9"/>
  <c r="AB179" i="9"/>
  <c r="AB180" i="9"/>
  <c r="AB183" i="9"/>
  <c r="AB186" i="9"/>
  <c r="AB188" i="9"/>
  <c r="AB138" i="9"/>
  <c r="AB122" i="9"/>
  <c r="AB106" i="9"/>
  <c r="AB90" i="9"/>
  <c r="AB70" i="9"/>
  <c r="AB54" i="9"/>
  <c r="AB38" i="9"/>
  <c r="AB22" i="9"/>
  <c r="AB6" i="9"/>
  <c r="AB129" i="9"/>
  <c r="AB89" i="9"/>
  <c r="AB53" i="9"/>
  <c r="AB21" i="9"/>
  <c r="AB159" i="9"/>
  <c r="AB143" i="9"/>
  <c r="AB127" i="9"/>
  <c r="AB111" i="9"/>
  <c r="AB95" i="9"/>
  <c r="AB79" i="9"/>
  <c r="AB63" i="9"/>
  <c r="AB47" i="9"/>
  <c r="AB31" i="9"/>
  <c r="AB15" i="9"/>
  <c r="AB161" i="9"/>
  <c r="AB133" i="9"/>
  <c r="AB93" i="9"/>
  <c r="AB45" i="9"/>
  <c r="AB9" i="9"/>
  <c r="AB120" i="9"/>
  <c r="AB104" i="9"/>
  <c r="AB88" i="9"/>
  <c r="AB72" i="9"/>
  <c r="AB56" i="9"/>
  <c r="AB40" i="9"/>
  <c r="AB24" i="9"/>
  <c r="AB8" i="9"/>
  <c r="AB97" i="9"/>
  <c r="AB13" i="9"/>
  <c r="AB5" i="9"/>
  <c r="AA98" i="9"/>
  <c r="AA22" i="9"/>
  <c r="AA168" i="9"/>
  <c r="AA136" i="9"/>
  <c r="AA104" i="9"/>
  <c r="AA72" i="9"/>
  <c r="AA40" i="9"/>
  <c r="AA8" i="9"/>
  <c r="AA161" i="9"/>
  <c r="AA129" i="9"/>
  <c r="AA97" i="9"/>
  <c r="AA81" i="9"/>
  <c r="AA65" i="9"/>
  <c r="AA49" i="9"/>
  <c r="AA17" i="9"/>
  <c r="AA150" i="9"/>
  <c r="AA130" i="9"/>
  <c r="AA94" i="9"/>
  <c r="AA70" i="9"/>
  <c r="AA38" i="9"/>
  <c r="AA122" i="9"/>
  <c r="AA90" i="9"/>
  <c r="AA46" i="9"/>
  <c r="AA14" i="9"/>
  <c r="AA180" i="9"/>
  <c r="AA164" i="9"/>
  <c r="AA148" i="9"/>
  <c r="AA132" i="9"/>
  <c r="AA116" i="9"/>
  <c r="AA100" i="9"/>
  <c r="AA84" i="9"/>
  <c r="AA68" i="9"/>
  <c r="AA52" i="9"/>
  <c r="AA36" i="9"/>
  <c r="AA20" i="9"/>
  <c r="AA10" i="9"/>
  <c r="AA173" i="9"/>
  <c r="AA157" i="9"/>
  <c r="AA141" i="9"/>
  <c r="AA125" i="9"/>
  <c r="AA109" i="9"/>
  <c r="AA93" i="9"/>
  <c r="AA77" i="9"/>
  <c r="AA61" i="9"/>
  <c r="AA45" i="9"/>
  <c r="AA29" i="9"/>
  <c r="AA13" i="9"/>
  <c r="AA146" i="9"/>
  <c r="AA118" i="9"/>
  <c r="AA86" i="9"/>
  <c r="AA62" i="9"/>
  <c r="AA7" i="9"/>
  <c r="AA27" i="9"/>
  <c r="AA35" i="9"/>
  <c r="AA43" i="9"/>
  <c r="AA51" i="9"/>
  <c r="AA59" i="9"/>
  <c r="AA67" i="9"/>
  <c r="AA79" i="9"/>
  <c r="AA91" i="9"/>
  <c r="AA99" i="9"/>
  <c r="AA111" i="9"/>
  <c r="AA119" i="9"/>
  <c r="AA127" i="9"/>
  <c r="AA139" i="9"/>
  <c r="AA147" i="9"/>
  <c r="AA155" i="9"/>
  <c r="AA163" i="9"/>
  <c r="AA171" i="9"/>
  <c r="AA179" i="9"/>
  <c r="AA187" i="9"/>
  <c r="AA11" i="9"/>
  <c r="AA19" i="9"/>
  <c r="AA31" i="9"/>
  <c r="AA47" i="9"/>
  <c r="AA55" i="9"/>
  <c r="AA63" i="9"/>
  <c r="AA71" i="9"/>
  <c r="AA83" i="9"/>
  <c r="AA95" i="9"/>
  <c r="AA103" i="9"/>
  <c r="AA115" i="9"/>
  <c r="AA123" i="9"/>
  <c r="AA135" i="9"/>
  <c r="AA143" i="9"/>
  <c r="AA159" i="9"/>
  <c r="AA167" i="9"/>
  <c r="AA183" i="9"/>
  <c r="AA158" i="9"/>
  <c r="AA162" i="9"/>
  <c r="AA166" i="9"/>
  <c r="AA170" i="9"/>
  <c r="AA174" i="9"/>
  <c r="AA178" i="9"/>
  <c r="AA182" i="9"/>
  <c r="AA186" i="9"/>
  <c r="AA15" i="9"/>
  <c r="AA23" i="9"/>
  <c r="AA39" i="9"/>
  <c r="AA75" i="9"/>
  <c r="AA87" i="9"/>
  <c r="AA107" i="9"/>
  <c r="AA131" i="9"/>
  <c r="AA151" i="9"/>
  <c r="AA175" i="9"/>
  <c r="AA154" i="9"/>
  <c r="AA78" i="9"/>
  <c r="AA42" i="9"/>
  <c r="AA176" i="9"/>
  <c r="AA160" i="9"/>
  <c r="AA144" i="9"/>
  <c r="AA128" i="9"/>
  <c r="AA112" i="9"/>
  <c r="AA96" i="9"/>
  <c r="AA80" i="9"/>
  <c r="AA64" i="9"/>
  <c r="AA48" i="9"/>
  <c r="AA32" i="9"/>
  <c r="AA16" i="9"/>
  <c r="AA185" i="9"/>
  <c r="AA169" i="9"/>
  <c r="AA153" i="9"/>
  <c r="AA137" i="9"/>
  <c r="AA121" i="9"/>
  <c r="AA105" i="9"/>
  <c r="AA89" i="9"/>
  <c r="AA73" i="9"/>
  <c r="AA57" i="9"/>
  <c r="AA41" i="9"/>
  <c r="AA25" i="9"/>
  <c r="AA9" i="9"/>
  <c r="AA142" i="9"/>
  <c r="AA114" i="9"/>
  <c r="AA82" i="9"/>
  <c r="AA54" i="9"/>
  <c r="AA26" i="9"/>
  <c r="AA126" i="9"/>
  <c r="AA58" i="9"/>
  <c r="AA184" i="9"/>
  <c r="AA152" i="9"/>
  <c r="AA120" i="9"/>
  <c r="AA88" i="9"/>
  <c r="AA56" i="9"/>
  <c r="AA24" i="9"/>
  <c r="AA177" i="9"/>
  <c r="AA145" i="9"/>
  <c r="AA113" i="9"/>
  <c r="AA33" i="9"/>
  <c r="AA110" i="9"/>
  <c r="AA6" i="9"/>
  <c r="AA138" i="9"/>
  <c r="AA106" i="9"/>
  <c r="AA66" i="9"/>
  <c r="AA34" i="9"/>
  <c r="AA188" i="9"/>
  <c r="AA172" i="9"/>
  <c r="AA156" i="9"/>
  <c r="AA140" i="9"/>
  <c r="AA124" i="9"/>
  <c r="AA108" i="9"/>
  <c r="AA92" i="9"/>
  <c r="AA76" i="9"/>
  <c r="AA60" i="9"/>
  <c r="AA44" i="9"/>
  <c r="AA28" i="9"/>
  <c r="AA12" i="9"/>
  <c r="AA181" i="9"/>
  <c r="AA165" i="9"/>
  <c r="AA149" i="9"/>
  <c r="AA133" i="9"/>
  <c r="AA117" i="9"/>
  <c r="AA101" i="9"/>
  <c r="AA85" i="9"/>
  <c r="AA69" i="9"/>
  <c r="AA53" i="9"/>
  <c r="AA37" i="9"/>
  <c r="AA21" i="9"/>
  <c r="AA5" i="9"/>
  <c r="AA134" i="9"/>
  <c r="AA102" i="9"/>
  <c r="AA74" i="9"/>
  <c r="AA50" i="9"/>
  <c r="AA18" i="9"/>
  <c r="Z42" i="9"/>
  <c r="Z26" i="9"/>
  <c r="Z10" i="9"/>
  <c r="Z179" i="9"/>
  <c r="Z48" i="9"/>
  <c r="Z169" i="9"/>
  <c r="Z153" i="9"/>
  <c r="Z137" i="9"/>
  <c r="Z121" i="9"/>
  <c r="Z105" i="9"/>
  <c r="Z89" i="9"/>
  <c r="Z73" i="9"/>
  <c r="Z57" i="9"/>
  <c r="Z41" i="9"/>
  <c r="Z25" i="9"/>
  <c r="Z9" i="9"/>
  <c r="Z163" i="9"/>
  <c r="Z147" i="9"/>
  <c r="Z131" i="9"/>
  <c r="Z115" i="9"/>
  <c r="Z99" i="9"/>
  <c r="Z83" i="9"/>
  <c r="Z67" i="9"/>
  <c r="Z51" i="9"/>
  <c r="Z35" i="9"/>
  <c r="Z19" i="9"/>
  <c r="Z185" i="9"/>
  <c r="Z60" i="9"/>
  <c r="Z28" i="9"/>
  <c r="Z182" i="9"/>
  <c r="Z166" i="9"/>
  <c r="Z150" i="9"/>
  <c r="Z134" i="9"/>
  <c r="Z118" i="9"/>
  <c r="Z102" i="9"/>
  <c r="Z86" i="9"/>
  <c r="Z70" i="9"/>
  <c r="Z54" i="9"/>
  <c r="Z38" i="9"/>
  <c r="Z22" i="9"/>
  <c r="Z6" i="9"/>
  <c r="Z175" i="9"/>
  <c r="Z32" i="9"/>
  <c r="Z165" i="9"/>
  <c r="Z149" i="9"/>
  <c r="Z133" i="9"/>
  <c r="Z117" i="9"/>
  <c r="Z101" i="9"/>
  <c r="Z85" i="9"/>
  <c r="Z69" i="9"/>
  <c r="Z53" i="9"/>
  <c r="Z37" i="9"/>
  <c r="Z21" i="9"/>
  <c r="Z8" i="9"/>
  <c r="Z159" i="9"/>
  <c r="Z143" i="9"/>
  <c r="Z127" i="9"/>
  <c r="Z111" i="9"/>
  <c r="Z95" i="9"/>
  <c r="Z79" i="9"/>
  <c r="Z63" i="9"/>
  <c r="Z47" i="9"/>
  <c r="Z31" i="9"/>
  <c r="Z15" i="9"/>
  <c r="Z181" i="9"/>
  <c r="Z44" i="9"/>
  <c r="Z20" i="9"/>
  <c r="Z178" i="9"/>
  <c r="Z162" i="9"/>
  <c r="Z146" i="9"/>
  <c r="Z130" i="9"/>
  <c r="Z114" i="9"/>
  <c r="Z98" i="9"/>
  <c r="Z82" i="9"/>
  <c r="Z66" i="9"/>
  <c r="Z50" i="9"/>
  <c r="Z34" i="9"/>
  <c r="Z18" i="9"/>
  <c r="Z187" i="9"/>
  <c r="Z56" i="9"/>
  <c r="Z68" i="9"/>
  <c r="Z92" i="9"/>
  <c r="Z108" i="9"/>
  <c r="Z116" i="9"/>
  <c r="Z140" i="9"/>
  <c r="Z148" i="9"/>
  <c r="Z164" i="9"/>
  <c r="Z64" i="9"/>
  <c r="Z72" i="9"/>
  <c r="Z80" i="9"/>
  <c r="Z88" i="9"/>
  <c r="Z96" i="9"/>
  <c r="Z104" i="9"/>
  <c r="Z112" i="9"/>
  <c r="Z120" i="9"/>
  <c r="Z128" i="9"/>
  <c r="Z136" i="9"/>
  <c r="Z144" i="9"/>
  <c r="Z152" i="9"/>
  <c r="Z160" i="9"/>
  <c r="Z168" i="9"/>
  <c r="Z176" i="9"/>
  <c r="Z180" i="9"/>
  <c r="Z184" i="9"/>
  <c r="Z188" i="9"/>
  <c r="Z76" i="9"/>
  <c r="Z84" i="9"/>
  <c r="Z100" i="9"/>
  <c r="Z124" i="9"/>
  <c r="Z132" i="9"/>
  <c r="Z156" i="9"/>
  <c r="Z172" i="9"/>
  <c r="Z161" i="9"/>
  <c r="Z145" i="9"/>
  <c r="Z129" i="9"/>
  <c r="Z113" i="9"/>
  <c r="Z97" i="9"/>
  <c r="Z81" i="9"/>
  <c r="Z65" i="9"/>
  <c r="Z49" i="9"/>
  <c r="Z33" i="9"/>
  <c r="Z17" i="9"/>
  <c r="Z171" i="9"/>
  <c r="Z155" i="9"/>
  <c r="Z139" i="9"/>
  <c r="Z123" i="9"/>
  <c r="Z107" i="9"/>
  <c r="Z91" i="9"/>
  <c r="Z75" i="9"/>
  <c r="Z59" i="9"/>
  <c r="Z43" i="9"/>
  <c r="Z27" i="9"/>
  <c r="Z11" i="9"/>
  <c r="Z177" i="9"/>
  <c r="Z40" i="9"/>
  <c r="Z12" i="9"/>
  <c r="Z174" i="9"/>
  <c r="Z158" i="9"/>
  <c r="Z142" i="9"/>
  <c r="Z126" i="9"/>
  <c r="Z110" i="9"/>
  <c r="Z94" i="9"/>
  <c r="Z78" i="9"/>
  <c r="Z62" i="9"/>
  <c r="Z46" i="9"/>
  <c r="Z30" i="9"/>
  <c r="Z14" i="9"/>
  <c r="Z183" i="9"/>
  <c r="Z52" i="9"/>
  <c r="Z16" i="9"/>
  <c r="Y170" i="9"/>
  <c r="Y82" i="9"/>
  <c r="Y180" i="9"/>
  <c r="Y132" i="9"/>
  <c r="Y84" i="9"/>
  <c r="Y52" i="9"/>
  <c r="Y50" i="9"/>
  <c r="Y177" i="9"/>
  <c r="Y161" i="9"/>
  <c r="Y145" i="9"/>
  <c r="Y113" i="9"/>
  <c r="Y81" i="9"/>
  <c r="Y65" i="9"/>
  <c r="Y49" i="9"/>
  <c r="Y33" i="9"/>
  <c r="Y17" i="9"/>
  <c r="Y182" i="9"/>
  <c r="Y142" i="9"/>
  <c r="Y106" i="9"/>
  <c r="Y70" i="9"/>
  <c r="Y30" i="9"/>
  <c r="Y162" i="9"/>
  <c r="Y138" i="9"/>
  <c r="Y110" i="9"/>
  <c r="Y78" i="9"/>
  <c r="Y42" i="9"/>
  <c r="Y10" i="9"/>
  <c r="Y176" i="9"/>
  <c r="Y160" i="9"/>
  <c r="Y144" i="9"/>
  <c r="Y128" i="9"/>
  <c r="Y112" i="9"/>
  <c r="Y96" i="9"/>
  <c r="Y80" i="9"/>
  <c r="Y64" i="9"/>
  <c r="Y48" i="9"/>
  <c r="Y32" i="9"/>
  <c r="Y16" i="9"/>
  <c r="Y26" i="9"/>
  <c r="Y173" i="9"/>
  <c r="Y157" i="9"/>
  <c r="Y141" i="9"/>
  <c r="Y125" i="9"/>
  <c r="Y109" i="9"/>
  <c r="Y93" i="9"/>
  <c r="Y77" i="9"/>
  <c r="Y61" i="9"/>
  <c r="Y45" i="9"/>
  <c r="Y29" i="9"/>
  <c r="Y13" i="9"/>
  <c r="Y174" i="9"/>
  <c r="Y130" i="9"/>
  <c r="Y98" i="9"/>
  <c r="Y62" i="9"/>
  <c r="Y22" i="9"/>
  <c r="Y118" i="9"/>
  <c r="Y14" i="9"/>
  <c r="Y148" i="9"/>
  <c r="Y100" i="9"/>
  <c r="Y36" i="9"/>
  <c r="Y129" i="9"/>
  <c r="Y186" i="9"/>
  <c r="Y158" i="9"/>
  <c r="Y134" i="9"/>
  <c r="Y102" i="9"/>
  <c r="Y74" i="9"/>
  <c r="Y38" i="9"/>
  <c r="Y188" i="9"/>
  <c r="Y172" i="9"/>
  <c r="Y156" i="9"/>
  <c r="Y140" i="9"/>
  <c r="Y124" i="9"/>
  <c r="Y108" i="9"/>
  <c r="Y92" i="9"/>
  <c r="Y76" i="9"/>
  <c r="Y60" i="9"/>
  <c r="Y44" i="9"/>
  <c r="Y28" i="9"/>
  <c r="Y12" i="9"/>
  <c r="Y185" i="9"/>
  <c r="Y169" i="9"/>
  <c r="Y153" i="9"/>
  <c r="Y137" i="9"/>
  <c r="Y121" i="9"/>
  <c r="Y105" i="9"/>
  <c r="Y89" i="9"/>
  <c r="Y73" i="9"/>
  <c r="Y57" i="9"/>
  <c r="Y41" i="9"/>
  <c r="Y25" i="9"/>
  <c r="Y9" i="9"/>
  <c r="Y166" i="9"/>
  <c r="Y122" i="9"/>
  <c r="Y94" i="9"/>
  <c r="Y58" i="9"/>
  <c r="Y146" i="9"/>
  <c r="Y54" i="9"/>
  <c r="Y164" i="9"/>
  <c r="Y116" i="9"/>
  <c r="Y68" i="9"/>
  <c r="Y20" i="9"/>
  <c r="Y11" i="9"/>
  <c r="Y15" i="9"/>
  <c r="Y23" i="9"/>
  <c r="Y35" i="9"/>
  <c r="Y43" i="9"/>
  <c r="Y51" i="9"/>
  <c r="Y59" i="9"/>
  <c r="Y67" i="9"/>
  <c r="Y75" i="9"/>
  <c r="Y83" i="9"/>
  <c r="Y91" i="9"/>
  <c r="Y99" i="9"/>
  <c r="Y107" i="9"/>
  <c r="Y115" i="9"/>
  <c r="Y127" i="9"/>
  <c r="Y135" i="9"/>
  <c r="Y143" i="9"/>
  <c r="Y151" i="9"/>
  <c r="Y159" i="9"/>
  <c r="Y167" i="9"/>
  <c r="Y171" i="9"/>
  <c r="Y187" i="9"/>
  <c r="Y7" i="9"/>
  <c r="Y19" i="9"/>
  <c r="Y27" i="9"/>
  <c r="Y31" i="9"/>
  <c r="Y39" i="9"/>
  <c r="Y47" i="9"/>
  <c r="Y55" i="9"/>
  <c r="Y63" i="9"/>
  <c r="Y71" i="9"/>
  <c r="Y79" i="9"/>
  <c r="Y87" i="9"/>
  <c r="Y95" i="9"/>
  <c r="Y103" i="9"/>
  <c r="Y111" i="9"/>
  <c r="Y119" i="9"/>
  <c r="Y123" i="9"/>
  <c r="Y131" i="9"/>
  <c r="Y139" i="9"/>
  <c r="Y147" i="9"/>
  <c r="Y155" i="9"/>
  <c r="Y163" i="9"/>
  <c r="Y175" i="9"/>
  <c r="Y179" i="9"/>
  <c r="Y183" i="9"/>
  <c r="Y178" i="9"/>
  <c r="Y150" i="9"/>
  <c r="Y126" i="9"/>
  <c r="Y90" i="9"/>
  <c r="Y66" i="9"/>
  <c r="Y34" i="9"/>
  <c r="Y184" i="9"/>
  <c r="Y168" i="9"/>
  <c r="Y152" i="9"/>
  <c r="Y136" i="9"/>
  <c r="Y120" i="9"/>
  <c r="Y104" i="9"/>
  <c r="Y88" i="9"/>
  <c r="Y72" i="9"/>
  <c r="Y56" i="9"/>
  <c r="Y40" i="9"/>
  <c r="Y24" i="9"/>
  <c r="Y8" i="9"/>
  <c r="Y181" i="9"/>
  <c r="Y165" i="9"/>
  <c r="Y149" i="9"/>
  <c r="Y133" i="9"/>
  <c r="Y117" i="9"/>
  <c r="Y101" i="9"/>
  <c r="Y85" i="9"/>
  <c r="Y69" i="9"/>
  <c r="Y53" i="9"/>
  <c r="Y37" i="9"/>
  <c r="Y21" i="9"/>
  <c r="Y5" i="9"/>
  <c r="Y154" i="9"/>
  <c r="Y114" i="9"/>
  <c r="Y86" i="9"/>
  <c r="Y46" i="9"/>
  <c r="Y6" i="9"/>
  <c r="X154" i="9"/>
  <c r="X155" i="9"/>
  <c r="X158" i="9"/>
  <c r="X159" i="9"/>
  <c r="X162" i="9"/>
  <c r="X163" i="9"/>
  <c r="X166" i="9"/>
  <c r="X167" i="9"/>
  <c r="X170" i="9"/>
  <c r="X171" i="9"/>
  <c r="X174" i="9"/>
  <c r="X176" i="9"/>
  <c r="X178" i="9"/>
  <c r="X180" i="9"/>
  <c r="X182" i="9"/>
  <c r="X184" i="9"/>
  <c r="X186" i="9"/>
  <c r="X188" i="9"/>
  <c r="X175" i="9"/>
  <c r="X179" i="9"/>
  <c r="X183" i="9"/>
  <c r="X187" i="9"/>
  <c r="X138" i="9"/>
  <c r="X122" i="9"/>
  <c r="X106" i="9"/>
  <c r="X90" i="9"/>
  <c r="X74" i="9"/>
  <c r="X58" i="9"/>
  <c r="X42" i="9"/>
  <c r="X26" i="9"/>
  <c r="X10" i="9"/>
  <c r="X157" i="9"/>
  <c r="X121" i="9"/>
  <c r="X89" i="9"/>
  <c r="X61" i="9"/>
  <c r="X29" i="9"/>
  <c r="X147" i="9"/>
  <c r="X131" i="9"/>
  <c r="X115" i="9"/>
  <c r="X99" i="9"/>
  <c r="X83" i="9"/>
  <c r="X67" i="9"/>
  <c r="X51" i="9"/>
  <c r="X35" i="9"/>
  <c r="X19" i="9"/>
  <c r="X172" i="9"/>
  <c r="X156" i="9"/>
  <c r="X140" i="9"/>
  <c r="X124" i="9"/>
  <c r="X108" i="9"/>
  <c r="X92" i="9"/>
  <c r="X76" i="9"/>
  <c r="X60" i="9"/>
  <c r="X44" i="9"/>
  <c r="X28" i="9"/>
  <c r="X12" i="9"/>
  <c r="X153" i="9"/>
  <c r="X125" i="9"/>
  <c r="X93" i="9"/>
  <c r="X57" i="9"/>
  <c r="X25" i="9"/>
  <c r="X181" i="9"/>
  <c r="X150" i="9"/>
  <c r="X134" i="9"/>
  <c r="X118" i="9"/>
  <c r="X102" i="9"/>
  <c r="X86" i="9"/>
  <c r="X70" i="9"/>
  <c r="X54" i="9"/>
  <c r="X38" i="9"/>
  <c r="X22" i="9"/>
  <c r="X6" i="9"/>
  <c r="X149" i="9"/>
  <c r="X113" i="9"/>
  <c r="X85" i="9"/>
  <c r="X53" i="9"/>
  <c r="X21" i="9"/>
  <c r="X143" i="9"/>
  <c r="X127" i="9"/>
  <c r="X111" i="9"/>
  <c r="X95" i="9"/>
  <c r="X79" i="9"/>
  <c r="X63" i="9"/>
  <c r="X47" i="9"/>
  <c r="X31" i="9"/>
  <c r="X15" i="9"/>
  <c r="X168" i="9"/>
  <c r="X152" i="9"/>
  <c r="X136" i="9"/>
  <c r="X120" i="9"/>
  <c r="X104" i="9"/>
  <c r="X88" i="9"/>
  <c r="X72" i="9"/>
  <c r="X56" i="9"/>
  <c r="X40" i="9"/>
  <c r="X24" i="9"/>
  <c r="X8" i="9"/>
  <c r="X145" i="9"/>
  <c r="X117" i="9"/>
  <c r="X81" i="9"/>
  <c r="X49" i="9"/>
  <c r="X17" i="9"/>
  <c r="X177" i="9"/>
  <c r="X146" i="9"/>
  <c r="X130" i="9"/>
  <c r="X114" i="9"/>
  <c r="X98" i="9"/>
  <c r="X82" i="9"/>
  <c r="X66" i="9"/>
  <c r="X50" i="9"/>
  <c r="X34" i="9"/>
  <c r="X18" i="9"/>
  <c r="X173" i="9"/>
  <c r="X137" i="9"/>
  <c r="X105" i="9"/>
  <c r="X77" i="9"/>
  <c r="X45" i="9"/>
  <c r="X13" i="9"/>
  <c r="X139" i="9"/>
  <c r="X123" i="9"/>
  <c r="X107" i="9"/>
  <c r="X91" i="9"/>
  <c r="X75" i="9"/>
  <c r="X59" i="9"/>
  <c r="X43" i="9"/>
  <c r="X27" i="9"/>
  <c r="X11" i="9"/>
  <c r="X164" i="9"/>
  <c r="X148" i="9"/>
  <c r="X132" i="9"/>
  <c r="X116" i="9"/>
  <c r="X100" i="9"/>
  <c r="X84" i="9"/>
  <c r="X68" i="9"/>
  <c r="X52" i="9"/>
  <c r="X36" i="9"/>
  <c r="X20" i="9"/>
  <c r="X169" i="9"/>
  <c r="X141" i="9"/>
  <c r="X109" i="9"/>
  <c r="X73" i="9"/>
  <c r="X41" i="9"/>
  <c r="X9" i="9"/>
  <c r="X5" i="9"/>
  <c r="W57" i="9"/>
  <c r="W41" i="9"/>
  <c r="W25" i="9"/>
  <c r="W9" i="9"/>
  <c r="W94" i="9"/>
  <c r="W70" i="9"/>
  <c r="W42" i="9"/>
  <c r="W10" i="9"/>
  <c r="W176" i="9"/>
  <c r="W160" i="9"/>
  <c r="W144" i="9"/>
  <c r="W128" i="9"/>
  <c r="W112" i="9"/>
  <c r="W96" i="9"/>
  <c r="W80" i="9"/>
  <c r="W64" i="9"/>
  <c r="W48" i="9"/>
  <c r="W32" i="9"/>
  <c r="W16" i="9"/>
  <c r="W162" i="9"/>
  <c r="W130" i="9"/>
  <c r="W106" i="9"/>
  <c r="W66" i="9"/>
  <c r="W34" i="9"/>
  <c r="W181" i="9"/>
  <c r="W165" i="9"/>
  <c r="W149" i="9"/>
  <c r="W133" i="9"/>
  <c r="W117" i="9"/>
  <c r="W101" i="9"/>
  <c r="W85" i="9"/>
  <c r="W69" i="9"/>
  <c r="W53" i="9"/>
  <c r="W37" i="9"/>
  <c r="W21" i="9"/>
  <c r="W11" i="9"/>
  <c r="W15" i="9"/>
  <c r="W23" i="9"/>
  <c r="W35" i="9"/>
  <c r="W43" i="9"/>
  <c r="W51" i="9"/>
  <c r="W59" i="9"/>
  <c r="W67" i="9"/>
  <c r="W75" i="9"/>
  <c r="W83" i="9"/>
  <c r="W91" i="9"/>
  <c r="W99" i="9"/>
  <c r="W107" i="9"/>
  <c r="W115" i="9"/>
  <c r="W123" i="9"/>
  <c r="W131" i="9"/>
  <c r="W139" i="9"/>
  <c r="W147" i="9"/>
  <c r="W151" i="9"/>
  <c r="W159" i="9"/>
  <c r="W167" i="9"/>
  <c r="W179" i="9"/>
  <c r="W187" i="9"/>
  <c r="W174" i="9"/>
  <c r="W178" i="9"/>
  <c r="W182" i="9"/>
  <c r="W186" i="9"/>
  <c r="W7" i="9"/>
  <c r="W19" i="9"/>
  <c r="W27" i="9"/>
  <c r="W31" i="9"/>
  <c r="W39" i="9"/>
  <c r="W47" i="9"/>
  <c r="W55" i="9"/>
  <c r="W63" i="9"/>
  <c r="W71" i="9"/>
  <c r="W79" i="9"/>
  <c r="W87" i="9"/>
  <c r="W95" i="9"/>
  <c r="W103" i="9"/>
  <c r="W111" i="9"/>
  <c r="W119" i="9"/>
  <c r="W127" i="9"/>
  <c r="W135" i="9"/>
  <c r="W143" i="9"/>
  <c r="W155" i="9"/>
  <c r="W163" i="9"/>
  <c r="W171" i="9"/>
  <c r="W175" i="9"/>
  <c r="W183" i="9"/>
  <c r="W134" i="9"/>
  <c r="W166" i="9"/>
  <c r="W122" i="9"/>
  <c r="W86" i="9"/>
  <c r="W62" i="9"/>
  <c r="W30" i="9"/>
  <c r="W188" i="9"/>
  <c r="W172" i="9"/>
  <c r="W156" i="9"/>
  <c r="W140" i="9"/>
  <c r="W124" i="9"/>
  <c r="W108" i="9"/>
  <c r="W92" i="9"/>
  <c r="W76" i="9"/>
  <c r="W60" i="9"/>
  <c r="W44" i="9"/>
  <c r="W28" i="9"/>
  <c r="W12" i="9"/>
  <c r="W158" i="9"/>
  <c r="W126" i="9"/>
  <c r="W98" i="9"/>
  <c r="W54" i="9"/>
  <c r="W18" i="9"/>
  <c r="W177" i="9"/>
  <c r="W161" i="9"/>
  <c r="W145" i="9"/>
  <c r="W129" i="9"/>
  <c r="W113" i="9"/>
  <c r="W97" i="9"/>
  <c r="W81" i="9"/>
  <c r="W65" i="9"/>
  <c r="W49" i="9"/>
  <c r="W33" i="9"/>
  <c r="W17" i="9"/>
  <c r="W142" i="9"/>
  <c r="W154" i="9"/>
  <c r="W114" i="9"/>
  <c r="W82" i="9"/>
  <c r="W58" i="9"/>
  <c r="W22" i="9"/>
  <c r="W184" i="9"/>
  <c r="W168" i="9"/>
  <c r="W152" i="9"/>
  <c r="W136" i="9"/>
  <c r="W120" i="9"/>
  <c r="W104" i="9"/>
  <c r="W88" i="9"/>
  <c r="W72" i="9"/>
  <c r="W56" i="9"/>
  <c r="W40" i="9"/>
  <c r="W24" i="9"/>
  <c r="W8" i="9"/>
  <c r="W150" i="9"/>
  <c r="W118" i="9"/>
  <c r="W90" i="9"/>
  <c r="W46" i="9"/>
  <c r="W6" i="9"/>
  <c r="W173" i="9"/>
  <c r="W157" i="9"/>
  <c r="W141" i="9"/>
  <c r="W125" i="9"/>
  <c r="W109" i="9"/>
  <c r="W93" i="9"/>
  <c r="W77" i="9"/>
  <c r="W61" i="9"/>
  <c r="W45" i="9"/>
  <c r="W29" i="9"/>
  <c r="W13" i="9"/>
  <c r="W26" i="9"/>
  <c r="V51" i="9"/>
  <c r="V19" i="9"/>
  <c r="V132" i="9"/>
  <c r="V68" i="9"/>
  <c r="V36" i="9"/>
  <c r="V130" i="9"/>
  <c r="V98" i="9"/>
  <c r="V66" i="9"/>
  <c r="V34" i="9"/>
  <c r="V20" i="9"/>
  <c r="V175" i="9"/>
  <c r="V152" i="9"/>
  <c r="V136" i="9"/>
  <c r="V104" i="9"/>
  <c r="V48" i="9"/>
  <c r="V165" i="9"/>
  <c r="V149" i="9"/>
  <c r="V133" i="9"/>
  <c r="V117" i="9"/>
  <c r="V101" i="9"/>
  <c r="V85" i="9"/>
  <c r="V69" i="9"/>
  <c r="V53" i="9"/>
  <c r="V37" i="9"/>
  <c r="V21" i="9"/>
  <c r="V8" i="9"/>
  <c r="V159" i="9"/>
  <c r="V143" i="9"/>
  <c r="V127" i="9"/>
  <c r="V111" i="9"/>
  <c r="V95" i="9"/>
  <c r="V79" i="9"/>
  <c r="V63" i="9"/>
  <c r="V47" i="9"/>
  <c r="V31" i="9"/>
  <c r="V15" i="9"/>
  <c r="V181" i="9"/>
  <c r="V124" i="9"/>
  <c r="V84" i="9"/>
  <c r="V60" i="9"/>
  <c r="V32" i="9"/>
  <c r="V154" i="9"/>
  <c r="V122" i="9"/>
  <c r="V90" i="9"/>
  <c r="V58" i="9"/>
  <c r="V26" i="9"/>
  <c r="V64" i="9"/>
  <c r="V187" i="9"/>
  <c r="V164" i="9"/>
  <c r="V148" i="9"/>
  <c r="V128" i="9"/>
  <c r="V96" i="9"/>
  <c r="V28" i="9"/>
  <c r="V35" i="9"/>
  <c r="V185" i="9"/>
  <c r="V100" i="9"/>
  <c r="V162" i="9"/>
  <c r="V92" i="9"/>
  <c r="V161" i="9"/>
  <c r="V129" i="9"/>
  <c r="V113" i="9"/>
  <c r="V81" i="9"/>
  <c r="V65" i="9"/>
  <c r="V49" i="9"/>
  <c r="V33" i="9"/>
  <c r="V17" i="9"/>
  <c r="V171" i="9"/>
  <c r="V155" i="9"/>
  <c r="V139" i="9"/>
  <c r="V123" i="9"/>
  <c r="V107" i="9"/>
  <c r="V91" i="9"/>
  <c r="V75" i="9"/>
  <c r="V59" i="9"/>
  <c r="V43" i="9"/>
  <c r="V27" i="9"/>
  <c r="V11" i="9"/>
  <c r="V177" i="9"/>
  <c r="V120" i="9"/>
  <c r="V76" i="9"/>
  <c r="V56" i="9"/>
  <c r="V12" i="9"/>
  <c r="V146" i="9"/>
  <c r="V114" i="9"/>
  <c r="V82" i="9"/>
  <c r="V50" i="9"/>
  <c r="V18" i="9"/>
  <c r="V52" i="9"/>
  <c r="V183" i="9"/>
  <c r="V160" i="9"/>
  <c r="V144" i="9"/>
  <c r="V116" i="9"/>
  <c r="V88" i="9"/>
  <c r="V168" i="9"/>
  <c r="V6" i="9"/>
  <c r="V14" i="9"/>
  <c r="V22" i="9"/>
  <c r="V30" i="9"/>
  <c r="V38" i="9"/>
  <c r="V46" i="9"/>
  <c r="V54" i="9"/>
  <c r="V62" i="9"/>
  <c r="V70" i="9"/>
  <c r="V78" i="9"/>
  <c r="V86" i="9"/>
  <c r="V94" i="9"/>
  <c r="V102" i="9"/>
  <c r="V110" i="9"/>
  <c r="V118" i="9"/>
  <c r="V126" i="9"/>
  <c r="V134" i="9"/>
  <c r="V142" i="9"/>
  <c r="V150" i="9"/>
  <c r="V158" i="9"/>
  <c r="V166" i="9"/>
  <c r="V174" i="9"/>
  <c r="V176" i="9"/>
  <c r="V178" i="9"/>
  <c r="V180" i="9"/>
  <c r="V182" i="9"/>
  <c r="V184" i="9"/>
  <c r="V186" i="9"/>
  <c r="V188" i="9"/>
  <c r="V172" i="9"/>
  <c r="V145" i="9"/>
  <c r="V97" i="9"/>
  <c r="V173" i="9"/>
  <c r="V157" i="9"/>
  <c r="V141" i="9"/>
  <c r="V125" i="9"/>
  <c r="V109" i="9"/>
  <c r="V93" i="9"/>
  <c r="V77" i="9"/>
  <c r="V61" i="9"/>
  <c r="V45" i="9"/>
  <c r="V29" i="9"/>
  <c r="V13" i="9"/>
  <c r="V167" i="9"/>
  <c r="V151" i="9"/>
  <c r="V135" i="9"/>
  <c r="V119" i="9"/>
  <c r="V103" i="9"/>
  <c r="V87" i="9"/>
  <c r="V71" i="9"/>
  <c r="V55" i="9"/>
  <c r="V39" i="9"/>
  <c r="V23" i="9"/>
  <c r="V7" i="9"/>
  <c r="V5" i="9"/>
  <c r="V108" i="9"/>
  <c r="V72" i="9"/>
  <c r="V44" i="9"/>
  <c r="V170" i="9"/>
  <c r="V138" i="9"/>
  <c r="V106" i="9"/>
  <c r="V74" i="9"/>
  <c r="V42" i="9"/>
  <c r="V10" i="9"/>
  <c r="V40" i="9"/>
  <c r="V179" i="9"/>
  <c r="V156" i="9"/>
  <c r="V140" i="9"/>
  <c r="V112" i="9"/>
  <c r="V80" i="9"/>
  <c r="V16" i="9"/>
  <c r="U122" i="9"/>
  <c r="U34" i="9"/>
  <c r="U172" i="9"/>
  <c r="U140" i="9"/>
  <c r="U108" i="9"/>
  <c r="U76" i="9"/>
  <c r="U44" i="9"/>
  <c r="U12" i="9"/>
  <c r="U14" i="9"/>
  <c r="U157" i="9"/>
  <c r="U109" i="9"/>
  <c r="U77" i="9"/>
  <c r="U45" i="9"/>
  <c r="U29" i="9"/>
  <c r="U162" i="9"/>
  <c r="U86" i="9"/>
  <c r="U142" i="9"/>
  <c r="U74" i="9"/>
  <c r="U184" i="9"/>
  <c r="U152" i="9"/>
  <c r="U120" i="9"/>
  <c r="U88" i="9"/>
  <c r="U56" i="9"/>
  <c r="U24" i="9"/>
  <c r="U46" i="9"/>
  <c r="U185" i="9"/>
  <c r="U153" i="9"/>
  <c r="U137" i="9"/>
  <c r="U121" i="9"/>
  <c r="U105" i="9"/>
  <c r="U89" i="9"/>
  <c r="U73" i="9"/>
  <c r="U57" i="9"/>
  <c r="U25" i="9"/>
  <c r="U9" i="9"/>
  <c r="U174" i="9"/>
  <c r="U154" i="9"/>
  <c r="U114" i="9"/>
  <c r="U82" i="9"/>
  <c r="U50" i="9"/>
  <c r="U178" i="9"/>
  <c r="U134" i="9"/>
  <c r="U106" i="9"/>
  <c r="U54" i="9"/>
  <c r="U10" i="9"/>
  <c r="U180" i="9"/>
  <c r="U164" i="9"/>
  <c r="U148" i="9"/>
  <c r="U132" i="9"/>
  <c r="U116" i="9"/>
  <c r="U100" i="9"/>
  <c r="U84" i="9"/>
  <c r="U68" i="9"/>
  <c r="U52" i="9"/>
  <c r="U36" i="9"/>
  <c r="U20" i="9"/>
  <c r="U102" i="9"/>
  <c r="U38" i="9"/>
  <c r="U181" i="9"/>
  <c r="U165" i="9"/>
  <c r="U149" i="9"/>
  <c r="U133" i="9"/>
  <c r="U117" i="9"/>
  <c r="U101" i="9"/>
  <c r="U85" i="9"/>
  <c r="U69" i="9"/>
  <c r="U53" i="9"/>
  <c r="U37" i="9"/>
  <c r="U21" i="9"/>
  <c r="U5" i="9"/>
  <c r="U170" i="9"/>
  <c r="U146" i="9"/>
  <c r="U110" i="9"/>
  <c r="U66" i="9"/>
  <c r="U150" i="9"/>
  <c r="U78" i="9"/>
  <c r="U188" i="9"/>
  <c r="U156" i="9"/>
  <c r="U124" i="9"/>
  <c r="U92" i="9"/>
  <c r="U60" i="9"/>
  <c r="U28" i="9"/>
  <c r="U70" i="9"/>
  <c r="U173" i="9"/>
  <c r="U141" i="9"/>
  <c r="U125" i="9"/>
  <c r="U93" i="9"/>
  <c r="U61" i="9"/>
  <c r="U13" i="9"/>
  <c r="U182" i="9"/>
  <c r="U126" i="9"/>
  <c r="U58" i="9"/>
  <c r="U118" i="9"/>
  <c r="U26" i="9"/>
  <c r="U168" i="9"/>
  <c r="U136" i="9"/>
  <c r="U104" i="9"/>
  <c r="U72" i="9"/>
  <c r="U40" i="9"/>
  <c r="U8" i="9"/>
  <c r="U169" i="9"/>
  <c r="U11" i="9"/>
  <c r="U19" i="9"/>
  <c r="U23" i="9"/>
  <c r="U31" i="9"/>
  <c r="U39" i="9"/>
  <c r="U51" i="9"/>
  <c r="U59" i="9"/>
  <c r="U67" i="9"/>
  <c r="U75" i="9"/>
  <c r="U83" i="9"/>
  <c r="U91" i="9"/>
  <c r="U99" i="9"/>
  <c r="U107" i="9"/>
  <c r="U115" i="9"/>
  <c r="U123" i="9"/>
  <c r="U135" i="9"/>
  <c r="U139" i="9"/>
  <c r="U151" i="9"/>
  <c r="U159" i="9"/>
  <c r="U167" i="9"/>
  <c r="U171" i="9"/>
  <c r="U179" i="9"/>
  <c r="U187" i="9"/>
  <c r="U7" i="9"/>
  <c r="U15" i="9"/>
  <c r="U27" i="9"/>
  <c r="U35" i="9"/>
  <c r="U43" i="9"/>
  <c r="U47" i="9"/>
  <c r="U55" i="9"/>
  <c r="U63" i="9"/>
  <c r="U71" i="9"/>
  <c r="U79" i="9"/>
  <c r="U87" i="9"/>
  <c r="U95" i="9"/>
  <c r="U103" i="9"/>
  <c r="U111" i="9"/>
  <c r="U119" i="9"/>
  <c r="U127" i="9"/>
  <c r="U131" i="9"/>
  <c r="U143" i="9"/>
  <c r="U147" i="9"/>
  <c r="U155" i="9"/>
  <c r="U163" i="9"/>
  <c r="U175" i="9"/>
  <c r="U183" i="9"/>
  <c r="U158" i="9"/>
  <c r="U130" i="9"/>
  <c r="U98" i="9"/>
  <c r="U42" i="9"/>
  <c r="U6" i="9"/>
  <c r="U176" i="9"/>
  <c r="U160" i="9"/>
  <c r="U144" i="9"/>
  <c r="U128" i="9"/>
  <c r="U112" i="9"/>
  <c r="U96" i="9"/>
  <c r="U80" i="9"/>
  <c r="U64" i="9"/>
  <c r="U48" i="9"/>
  <c r="U32" i="9"/>
  <c r="U16" i="9"/>
  <c r="U90" i="9"/>
  <c r="U22" i="9"/>
  <c r="U177" i="9"/>
  <c r="U161" i="9"/>
  <c r="U145" i="9"/>
  <c r="U129" i="9"/>
  <c r="U113" i="9"/>
  <c r="U97" i="9"/>
  <c r="U81" i="9"/>
  <c r="U65" i="9"/>
  <c r="U49" i="9"/>
  <c r="U33" i="9"/>
  <c r="U17" i="9"/>
  <c r="U186" i="9"/>
  <c r="U166" i="9"/>
  <c r="U138" i="9"/>
  <c r="U94" i="9"/>
  <c r="U62" i="9"/>
  <c r="U18" i="9"/>
  <c r="T130" i="9"/>
  <c r="T82" i="9"/>
  <c r="T34" i="9"/>
  <c r="T133" i="9"/>
  <c r="T49" i="9"/>
  <c r="T147" i="9"/>
  <c r="T115" i="9"/>
  <c r="T83" i="9"/>
  <c r="T51" i="9"/>
  <c r="T19" i="9"/>
  <c r="T73" i="9"/>
  <c r="T136" i="9"/>
  <c r="T120" i="9"/>
  <c r="T88" i="9"/>
  <c r="T56" i="9"/>
  <c r="T40" i="9"/>
  <c r="T24" i="9"/>
  <c r="T8" i="9"/>
  <c r="T97" i="9"/>
  <c r="T61" i="9"/>
  <c r="T185" i="9"/>
  <c r="T142" i="9"/>
  <c r="T126" i="9"/>
  <c r="T110" i="9"/>
  <c r="T94" i="9"/>
  <c r="T78" i="9"/>
  <c r="T62" i="9"/>
  <c r="T46" i="9"/>
  <c r="T30" i="9"/>
  <c r="T14" i="9"/>
  <c r="T157" i="9"/>
  <c r="T125" i="9"/>
  <c r="T93" i="9"/>
  <c r="T45" i="9"/>
  <c r="T13" i="9"/>
  <c r="T143" i="9"/>
  <c r="T127" i="9"/>
  <c r="T111" i="9"/>
  <c r="T95" i="9"/>
  <c r="T79" i="9"/>
  <c r="T63" i="9"/>
  <c r="T47" i="9"/>
  <c r="T31" i="9"/>
  <c r="T15" i="9"/>
  <c r="T149" i="9"/>
  <c r="T57" i="9"/>
  <c r="T148" i="9"/>
  <c r="T132" i="9"/>
  <c r="T116" i="9"/>
  <c r="T100" i="9"/>
  <c r="T84" i="9"/>
  <c r="T68" i="9"/>
  <c r="T52" i="9"/>
  <c r="T36" i="9"/>
  <c r="T20" i="9"/>
  <c r="T169" i="9"/>
  <c r="T129" i="9"/>
  <c r="T89" i="9"/>
  <c r="T53" i="9"/>
  <c r="T181" i="9"/>
  <c r="T146" i="9"/>
  <c r="T98" i="9"/>
  <c r="T50" i="9"/>
  <c r="T173" i="9"/>
  <c r="T101" i="9"/>
  <c r="T21" i="9"/>
  <c r="T99" i="9"/>
  <c r="T67" i="9"/>
  <c r="T35" i="9"/>
  <c r="T165" i="9"/>
  <c r="T9" i="9"/>
  <c r="T104" i="9"/>
  <c r="T72" i="9"/>
  <c r="T137" i="9"/>
  <c r="T138" i="9"/>
  <c r="T122" i="9"/>
  <c r="T90" i="9"/>
  <c r="T74" i="9"/>
  <c r="T58" i="9"/>
  <c r="T42" i="9"/>
  <c r="T26" i="9"/>
  <c r="T10" i="9"/>
  <c r="T153" i="9"/>
  <c r="T117" i="9"/>
  <c r="T81" i="9"/>
  <c r="T41" i="9"/>
  <c r="T155" i="9"/>
  <c r="T139" i="9"/>
  <c r="T123" i="9"/>
  <c r="T107" i="9"/>
  <c r="T91" i="9"/>
  <c r="T75" i="9"/>
  <c r="T59" i="9"/>
  <c r="T43" i="9"/>
  <c r="T27" i="9"/>
  <c r="T11" i="9"/>
  <c r="T109" i="9"/>
  <c r="T37" i="9"/>
  <c r="T144" i="9"/>
  <c r="T128" i="9"/>
  <c r="T112" i="9"/>
  <c r="T96" i="9"/>
  <c r="T80" i="9"/>
  <c r="T64" i="9"/>
  <c r="T48" i="9"/>
  <c r="T32" i="9"/>
  <c r="T16" i="9"/>
  <c r="T161" i="9"/>
  <c r="T121" i="9"/>
  <c r="T77" i="9"/>
  <c r="T29" i="9"/>
  <c r="T114" i="9"/>
  <c r="T66" i="9"/>
  <c r="T18" i="9"/>
  <c r="T152" i="9"/>
  <c r="T154" i="9"/>
  <c r="T156" i="9"/>
  <c r="T158" i="9"/>
  <c r="T159" i="9"/>
  <c r="T160" i="9"/>
  <c r="T162" i="9"/>
  <c r="T163" i="9"/>
  <c r="T164" i="9"/>
  <c r="T166" i="9"/>
  <c r="T167" i="9"/>
  <c r="T168" i="9"/>
  <c r="T170" i="9"/>
  <c r="T171" i="9"/>
  <c r="T172" i="9"/>
  <c r="T174" i="9"/>
  <c r="T183" i="9"/>
  <c r="T175" i="9"/>
  <c r="T176" i="9"/>
  <c r="T178" i="9"/>
  <c r="T179" i="9"/>
  <c r="T180" i="9"/>
  <c r="T182" i="9"/>
  <c r="T184" i="9"/>
  <c r="T186" i="9"/>
  <c r="T187" i="9"/>
  <c r="T188" i="9"/>
  <c r="T106" i="9"/>
  <c r="T150" i="9"/>
  <c r="T134" i="9"/>
  <c r="T118" i="9"/>
  <c r="T102" i="9"/>
  <c r="T86" i="9"/>
  <c r="T70" i="9"/>
  <c r="T54" i="9"/>
  <c r="T38" i="9"/>
  <c r="T22" i="9"/>
  <c r="T6" i="9"/>
  <c r="T141" i="9"/>
  <c r="T113" i="9"/>
  <c r="T69" i="9"/>
  <c r="T33" i="9"/>
  <c r="T151" i="9"/>
  <c r="T135" i="9"/>
  <c r="T119" i="9"/>
  <c r="T103" i="9"/>
  <c r="T87" i="9"/>
  <c r="T71" i="9"/>
  <c r="T55" i="9"/>
  <c r="T39" i="9"/>
  <c r="T23" i="9"/>
  <c r="T7" i="9"/>
  <c r="T85" i="9"/>
  <c r="T25" i="9"/>
  <c r="T140" i="9"/>
  <c r="T124" i="9"/>
  <c r="T108" i="9"/>
  <c r="T92" i="9"/>
  <c r="T76" i="9"/>
  <c r="T60" i="9"/>
  <c r="T44" i="9"/>
  <c r="T28" i="9"/>
  <c r="T12" i="9"/>
  <c r="T145" i="9"/>
  <c r="T105" i="9"/>
  <c r="T65" i="9"/>
  <c r="T17" i="9"/>
  <c r="T5" i="9"/>
  <c r="S6" i="9"/>
  <c r="S14" i="9"/>
  <c r="S18" i="9"/>
  <c r="S22" i="9"/>
  <c r="S26" i="9"/>
  <c r="S30" i="9"/>
  <c r="S34" i="9"/>
  <c r="S38" i="9"/>
  <c r="S42" i="9"/>
  <c r="S46" i="9"/>
  <c r="S50" i="9"/>
  <c r="S58" i="9"/>
  <c r="S62" i="9"/>
  <c r="S70" i="9"/>
  <c r="S74" i="9"/>
  <c r="S82" i="9"/>
  <c r="S90" i="9"/>
  <c r="S102" i="9"/>
  <c r="S106" i="9"/>
  <c r="S118" i="9"/>
  <c r="S126" i="9"/>
  <c r="S138" i="9"/>
  <c r="S142" i="9"/>
  <c r="S150" i="9"/>
  <c r="S158" i="9"/>
  <c r="S162" i="9"/>
  <c r="S170" i="9"/>
  <c r="S178" i="9"/>
  <c r="S186" i="9"/>
  <c r="S11" i="9"/>
  <c r="S19" i="9"/>
  <c r="S31" i="9"/>
  <c r="S43" i="9"/>
  <c r="S51" i="9"/>
  <c r="S63" i="9"/>
  <c r="S79" i="9"/>
  <c r="S83" i="9"/>
  <c r="S95" i="9"/>
  <c r="S103" i="9"/>
  <c r="S10" i="9"/>
  <c r="S54" i="9"/>
  <c r="S66" i="9"/>
  <c r="S78" i="9"/>
  <c r="S86" i="9"/>
  <c r="S94" i="9"/>
  <c r="S98" i="9"/>
  <c r="S110" i="9"/>
  <c r="S114" i="9"/>
  <c r="S122" i="9"/>
  <c r="S130" i="9"/>
  <c r="S134" i="9"/>
  <c r="S146" i="9"/>
  <c r="S154" i="9"/>
  <c r="S166" i="9"/>
  <c r="S174" i="9"/>
  <c r="S182" i="9"/>
  <c r="S15" i="9"/>
  <c r="S39" i="9"/>
  <c r="S71" i="9"/>
  <c r="S91" i="9"/>
  <c r="S107" i="9"/>
  <c r="S7" i="9"/>
  <c r="S23" i="9"/>
  <c r="S27" i="9"/>
  <c r="S35" i="9"/>
  <c r="S47" i="9"/>
  <c r="S55" i="9"/>
  <c r="S59" i="9"/>
  <c r="S67" i="9"/>
  <c r="S75" i="9"/>
  <c r="S87" i="9"/>
  <c r="S99" i="9"/>
  <c r="S123" i="9"/>
  <c r="S139" i="9"/>
  <c r="S155" i="9"/>
  <c r="S171" i="9"/>
  <c r="S187" i="9"/>
  <c r="S135" i="9"/>
  <c r="S151" i="9"/>
  <c r="S167" i="9"/>
  <c r="S111" i="9"/>
  <c r="S127" i="9"/>
  <c r="S143" i="9"/>
  <c r="S159" i="9"/>
  <c r="S175" i="9"/>
  <c r="S119" i="9"/>
  <c r="S183" i="9"/>
  <c r="S115" i="9"/>
  <c r="S131" i="9"/>
  <c r="S147" i="9"/>
  <c r="S163" i="9"/>
  <c r="S179" i="9"/>
  <c r="S184" i="9"/>
  <c r="S168" i="9"/>
  <c r="S152" i="9"/>
  <c r="S136" i="9"/>
  <c r="S120" i="9"/>
  <c r="S104" i="9"/>
  <c r="S88" i="9"/>
  <c r="S72" i="9"/>
  <c r="S56" i="9"/>
  <c r="S40" i="9"/>
  <c r="S24" i="9"/>
  <c r="S8" i="9"/>
  <c r="S173" i="9"/>
  <c r="S157" i="9"/>
  <c r="S141" i="9"/>
  <c r="S125" i="9"/>
  <c r="S109" i="9"/>
  <c r="S93" i="9"/>
  <c r="S77" i="9"/>
  <c r="S61" i="9"/>
  <c r="S45" i="9"/>
  <c r="S29" i="9"/>
  <c r="S13" i="9"/>
  <c r="S65" i="9"/>
  <c r="S49" i="9"/>
  <c r="S33" i="9"/>
  <c r="S17" i="9"/>
  <c r="S180" i="9"/>
  <c r="S164" i="9"/>
  <c r="S148" i="9"/>
  <c r="S132" i="9"/>
  <c r="S116" i="9"/>
  <c r="S100" i="9"/>
  <c r="S84" i="9"/>
  <c r="S68" i="9"/>
  <c r="S52" i="9"/>
  <c r="S36" i="9"/>
  <c r="S20" i="9"/>
  <c r="S185" i="9"/>
  <c r="S169" i="9"/>
  <c r="S153" i="9"/>
  <c r="S137" i="9"/>
  <c r="S121" i="9"/>
  <c r="S105" i="9"/>
  <c r="S89" i="9"/>
  <c r="S73" i="9"/>
  <c r="S57" i="9"/>
  <c r="S41" i="9"/>
  <c r="S25" i="9"/>
  <c r="S9" i="9"/>
  <c r="S176" i="9"/>
  <c r="S160" i="9"/>
  <c r="S144" i="9"/>
  <c r="S128" i="9"/>
  <c r="S112" i="9"/>
  <c r="S96" i="9"/>
  <c r="S80" i="9"/>
  <c r="S64" i="9"/>
  <c r="S48" i="9"/>
  <c r="S32" i="9"/>
  <c r="S16" i="9"/>
  <c r="S181" i="9"/>
  <c r="S165" i="9"/>
  <c r="S149" i="9"/>
  <c r="S133" i="9"/>
  <c r="S117" i="9"/>
  <c r="S101" i="9"/>
  <c r="S85" i="9"/>
  <c r="S69" i="9"/>
  <c r="S53" i="9"/>
  <c r="S37" i="9"/>
  <c r="S21" i="9"/>
  <c r="S5" i="9"/>
  <c r="R44" i="9"/>
  <c r="R52" i="9"/>
  <c r="R84" i="9"/>
  <c r="R92" i="9"/>
  <c r="R116" i="9"/>
  <c r="R132" i="9"/>
  <c r="R140" i="9"/>
  <c r="R164" i="9"/>
  <c r="R40" i="9"/>
  <c r="R48" i="9"/>
  <c r="R56" i="9"/>
  <c r="R64" i="9"/>
  <c r="R72" i="9"/>
  <c r="R80" i="9"/>
  <c r="R88" i="9"/>
  <c r="R96" i="9"/>
  <c r="R104" i="9"/>
  <c r="R112" i="9"/>
  <c r="R120" i="9"/>
  <c r="R128" i="9"/>
  <c r="R136" i="9"/>
  <c r="R144" i="9"/>
  <c r="R152" i="9"/>
  <c r="R160" i="9"/>
  <c r="R168" i="9"/>
  <c r="R150" i="9"/>
  <c r="R158" i="9"/>
  <c r="R166" i="9"/>
  <c r="R174" i="9"/>
  <c r="R176" i="9"/>
  <c r="R178" i="9"/>
  <c r="R180" i="9"/>
  <c r="R182" i="9"/>
  <c r="R184" i="9"/>
  <c r="R186" i="9"/>
  <c r="R188" i="9"/>
  <c r="R36" i="9"/>
  <c r="R60" i="9"/>
  <c r="R68" i="9"/>
  <c r="R76" i="9"/>
  <c r="R100" i="9"/>
  <c r="R108" i="9"/>
  <c r="R124" i="9"/>
  <c r="R148" i="9"/>
  <c r="R156" i="9"/>
  <c r="R172" i="9"/>
  <c r="R161" i="9"/>
  <c r="R145" i="9"/>
  <c r="R129" i="9"/>
  <c r="R113" i="9"/>
  <c r="R97" i="9"/>
  <c r="R81" i="9"/>
  <c r="R65" i="9"/>
  <c r="R49" i="9"/>
  <c r="R33" i="9"/>
  <c r="R17" i="9"/>
  <c r="R171" i="9"/>
  <c r="R155" i="9"/>
  <c r="R139" i="9"/>
  <c r="R123" i="9"/>
  <c r="R107" i="9"/>
  <c r="R91" i="9"/>
  <c r="R75" i="9"/>
  <c r="R59" i="9"/>
  <c r="R43" i="9"/>
  <c r="R27" i="9"/>
  <c r="R11" i="9"/>
  <c r="R177" i="9"/>
  <c r="R154" i="9"/>
  <c r="R134" i="9"/>
  <c r="R118" i="9"/>
  <c r="R102" i="9"/>
  <c r="R86" i="9"/>
  <c r="R70" i="9"/>
  <c r="R54" i="9"/>
  <c r="R38" i="9"/>
  <c r="R22" i="9"/>
  <c r="R6" i="9"/>
  <c r="R175" i="9"/>
  <c r="R20" i="9"/>
  <c r="R58" i="9"/>
  <c r="R26" i="9"/>
  <c r="R179" i="9"/>
  <c r="R157" i="9"/>
  <c r="R125" i="9"/>
  <c r="R109" i="9"/>
  <c r="R77" i="9"/>
  <c r="R61" i="9"/>
  <c r="R45" i="9"/>
  <c r="R29" i="9"/>
  <c r="R13" i="9"/>
  <c r="R167" i="9"/>
  <c r="R151" i="9"/>
  <c r="R135" i="9"/>
  <c r="R119" i="9"/>
  <c r="R103" i="9"/>
  <c r="R87" i="9"/>
  <c r="R71" i="9"/>
  <c r="R55" i="9"/>
  <c r="R39" i="9"/>
  <c r="R23" i="9"/>
  <c r="R7" i="9"/>
  <c r="R5" i="9"/>
  <c r="R146" i="9"/>
  <c r="R130" i="9"/>
  <c r="R114" i="9"/>
  <c r="R98" i="9"/>
  <c r="R82" i="9"/>
  <c r="R66" i="9"/>
  <c r="R50" i="9"/>
  <c r="R34" i="9"/>
  <c r="R18" i="9"/>
  <c r="R187" i="9"/>
  <c r="R32" i="9"/>
  <c r="R16" i="9"/>
  <c r="R42" i="9"/>
  <c r="R10" i="9"/>
  <c r="R24" i="9"/>
  <c r="R173" i="9"/>
  <c r="R141" i="9"/>
  <c r="R93" i="9"/>
  <c r="R169" i="9"/>
  <c r="R153" i="9"/>
  <c r="R137" i="9"/>
  <c r="R121" i="9"/>
  <c r="R105" i="9"/>
  <c r="R89" i="9"/>
  <c r="R73" i="9"/>
  <c r="R57" i="9"/>
  <c r="R41" i="9"/>
  <c r="R25" i="9"/>
  <c r="R9" i="9"/>
  <c r="R163" i="9"/>
  <c r="R147" i="9"/>
  <c r="R131" i="9"/>
  <c r="R115" i="9"/>
  <c r="R99" i="9"/>
  <c r="R83" i="9"/>
  <c r="R67" i="9"/>
  <c r="R51" i="9"/>
  <c r="R35" i="9"/>
  <c r="R19" i="9"/>
  <c r="R185" i="9"/>
  <c r="R170" i="9"/>
  <c r="R142" i="9"/>
  <c r="R126" i="9"/>
  <c r="R110" i="9"/>
  <c r="R94" i="9"/>
  <c r="R78" i="9"/>
  <c r="R62" i="9"/>
  <c r="R46" i="9"/>
  <c r="R30" i="9"/>
  <c r="R14" i="9"/>
  <c r="R183" i="9"/>
  <c r="R28" i="9"/>
  <c r="R12" i="9"/>
  <c r="Q146" i="9"/>
  <c r="Q114" i="9"/>
  <c r="Q66" i="9"/>
  <c r="Q18" i="9"/>
  <c r="Q136" i="9"/>
  <c r="Q44" i="9"/>
  <c r="Q108" i="9"/>
  <c r="Q8" i="9"/>
  <c r="Q161" i="9"/>
  <c r="Q85" i="9"/>
  <c r="Q37" i="9"/>
  <c r="Q5" i="9"/>
  <c r="Q88" i="9"/>
  <c r="Q40" i="9"/>
  <c r="Q181" i="9"/>
  <c r="Q145" i="9"/>
  <c r="Q101" i="9"/>
  <c r="Q65" i="9"/>
  <c r="Q17" i="9"/>
  <c r="Q174" i="9"/>
  <c r="Q158" i="9"/>
  <c r="Q142" i="9"/>
  <c r="Q126" i="9"/>
  <c r="Q110" i="9"/>
  <c r="Q94" i="9"/>
  <c r="Q78" i="9"/>
  <c r="Q62" i="9"/>
  <c r="Q46" i="9"/>
  <c r="Q30" i="9"/>
  <c r="Q14" i="9"/>
  <c r="Q152" i="9"/>
  <c r="Q132" i="9"/>
  <c r="Q92" i="9"/>
  <c r="Q28" i="9"/>
  <c r="Q113" i="9"/>
  <c r="Q41" i="9"/>
  <c r="Q84" i="9"/>
  <c r="Q52" i="9"/>
  <c r="Q185" i="9"/>
  <c r="Q153" i="9"/>
  <c r="Q117" i="9"/>
  <c r="Q69" i="9"/>
  <c r="Q29" i="9"/>
  <c r="Q160" i="9"/>
  <c r="Q116" i="9"/>
  <c r="Q76" i="9"/>
  <c r="Q32" i="9"/>
  <c r="Q173" i="9"/>
  <c r="Q133" i="9"/>
  <c r="Q93" i="9"/>
  <c r="Q53" i="9"/>
  <c r="Q184" i="9"/>
  <c r="Q178" i="9"/>
  <c r="Q130" i="9"/>
  <c r="Q82" i="9"/>
  <c r="Q34" i="9"/>
  <c r="Q156" i="9"/>
  <c r="Q100" i="9"/>
  <c r="Q61" i="9"/>
  <c r="Q60" i="9"/>
  <c r="Q121" i="9"/>
  <c r="Q124" i="9"/>
  <c r="Q186" i="9"/>
  <c r="Q170" i="9"/>
  <c r="Q154" i="9"/>
  <c r="Q138" i="9"/>
  <c r="Q122" i="9"/>
  <c r="Q106" i="9"/>
  <c r="Q90" i="9"/>
  <c r="Q74" i="9"/>
  <c r="Q58" i="9"/>
  <c r="Q42" i="9"/>
  <c r="Q26" i="9"/>
  <c r="Q10" i="9"/>
  <c r="Q148" i="9"/>
  <c r="Q120" i="9"/>
  <c r="Q68" i="9"/>
  <c r="Q12" i="9"/>
  <c r="Q89" i="9"/>
  <c r="Q25" i="9"/>
  <c r="Q80" i="9"/>
  <c r="Q36" i="9"/>
  <c r="Q177" i="9"/>
  <c r="Q141" i="9"/>
  <c r="Q105" i="9"/>
  <c r="Q57" i="9"/>
  <c r="Q21" i="9"/>
  <c r="Q140" i="9"/>
  <c r="Q104" i="9"/>
  <c r="Q64" i="9"/>
  <c r="Q20" i="9"/>
  <c r="Q169" i="9"/>
  <c r="Q125" i="9"/>
  <c r="Q81" i="9"/>
  <c r="Q49" i="9"/>
  <c r="Q162" i="9"/>
  <c r="Q98" i="9"/>
  <c r="Q50" i="9"/>
  <c r="Q19" i="9"/>
  <c r="Q35" i="9"/>
  <c r="Q51" i="9"/>
  <c r="Q67" i="9"/>
  <c r="Q83" i="9"/>
  <c r="Q99" i="9"/>
  <c r="Q115" i="9"/>
  <c r="Q131" i="9"/>
  <c r="Q147" i="9"/>
  <c r="Q163" i="9"/>
  <c r="Q171" i="9"/>
  <c r="Q179" i="9"/>
  <c r="Q187" i="9"/>
  <c r="Q11" i="9"/>
  <c r="Q27" i="9"/>
  <c r="Q43" i="9"/>
  <c r="Q59" i="9"/>
  <c r="Q75" i="9"/>
  <c r="Q91" i="9"/>
  <c r="Q107" i="9"/>
  <c r="Q123" i="9"/>
  <c r="Q139" i="9"/>
  <c r="Q155" i="9"/>
  <c r="Q167" i="9"/>
  <c r="Q175" i="9"/>
  <c r="Q183" i="9"/>
  <c r="Q7" i="9"/>
  <c r="Q23" i="9"/>
  <c r="Q39" i="9"/>
  <c r="Q55" i="9"/>
  <c r="Q71" i="9"/>
  <c r="Q87" i="9"/>
  <c r="Q103" i="9"/>
  <c r="Q119" i="9"/>
  <c r="Q135" i="9"/>
  <c r="Q151" i="9"/>
  <c r="Q63" i="9"/>
  <c r="Q95" i="9"/>
  <c r="Q159" i="9"/>
  <c r="Q180" i="9"/>
  <c r="Q15" i="9"/>
  <c r="Q31" i="9"/>
  <c r="Q47" i="9"/>
  <c r="Q79" i="9"/>
  <c r="Q111" i="9"/>
  <c r="Q127" i="9"/>
  <c r="Q143" i="9"/>
  <c r="Q164" i="9"/>
  <c r="Q172" i="9"/>
  <c r="Q188" i="9"/>
  <c r="Q182" i="9"/>
  <c r="Q166" i="9"/>
  <c r="Q150" i="9"/>
  <c r="Q134" i="9"/>
  <c r="Q118" i="9"/>
  <c r="Q102" i="9"/>
  <c r="Q86" i="9"/>
  <c r="Q70" i="9"/>
  <c r="Q54" i="9"/>
  <c r="Q38" i="9"/>
  <c r="Q22" i="9"/>
  <c r="Q6" i="9"/>
  <c r="Q144" i="9"/>
  <c r="Q112" i="9"/>
  <c r="Q56" i="9"/>
  <c r="Q149" i="9"/>
  <c r="Q77" i="9"/>
  <c r="Q9" i="9"/>
  <c r="Q72" i="9"/>
  <c r="Q24" i="9"/>
  <c r="Q165" i="9"/>
  <c r="Q137" i="9"/>
  <c r="Q97" i="9"/>
  <c r="Q45" i="9"/>
  <c r="Q13" i="9"/>
  <c r="Q128" i="9"/>
  <c r="Q96" i="9"/>
  <c r="Q48" i="9"/>
  <c r="Q16" i="9"/>
  <c r="Q157" i="9"/>
  <c r="Q109" i="9"/>
  <c r="Q73" i="9"/>
  <c r="Q33" i="9"/>
  <c r="Q168" i="9"/>
  <c r="P126" i="9"/>
  <c r="P94" i="9"/>
  <c r="P46" i="9"/>
  <c r="P14" i="9"/>
  <c r="P131" i="9"/>
  <c r="P99" i="9"/>
  <c r="P67" i="9"/>
  <c r="P19" i="9"/>
  <c r="P141" i="9"/>
  <c r="P77" i="9"/>
  <c r="P152" i="9"/>
  <c r="P120" i="9"/>
  <c r="P104" i="9"/>
  <c r="P72" i="9"/>
  <c r="P56" i="9"/>
  <c r="P40" i="9"/>
  <c r="P24" i="9"/>
  <c r="P8" i="9"/>
  <c r="P113" i="9"/>
  <c r="P73" i="9"/>
  <c r="P41" i="9"/>
  <c r="P185" i="9"/>
  <c r="P154" i="9"/>
  <c r="P138" i="9"/>
  <c r="P122" i="9"/>
  <c r="P106" i="9"/>
  <c r="P90" i="9"/>
  <c r="P74" i="9"/>
  <c r="P58" i="9"/>
  <c r="P42" i="9"/>
  <c r="P26" i="9"/>
  <c r="P10" i="9"/>
  <c r="P21" i="9"/>
  <c r="P143" i="9"/>
  <c r="P127" i="9"/>
  <c r="P111" i="9"/>
  <c r="P95" i="9"/>
  <c r="P79" i="9"/>
  <c r="P63" i="9"/>
  <c r="P47" i="9"/>
  <c r="P31" i="9"/>
  <c r="P15" i="9"/>
  <c r="P161" i="9"/>
  <c r="P133" i="9"/>
  <c r="P101" i="9"/>
  <c r="P65" i="9"/>
  <c r="P29" i="9"/>
  <c r="P148" i="9"/>
  <c r="P132" i="9"/>
  <c r="P116" i="9"/>
  <c r="P100" i="9"/>
  <c r="P84" i="9"/>
  <c r="P68" i="9"/>
  <c r="P52" i="9"/>
  <c r="P36" i="9"/>
  <c r="P20" i="9"/>
  <c r="P169" i="9"/>
  <c r="P137" i="9"/>
  <c r="P105" i="9"/>
  <c r="P69" i="9"/>
  <c r="P33" i="9"/>
  <c r="P181" i="9"/>
  <c r="P142" i="9"/>
  <c r="P78" i="9"/>
  <c r="P30" i="9"/>
  <c r="P147" i="9"/>
  <c r="P115" i="9"/>
  <c r="P83" i="9"/>
  <c r="P51" i="9"/>
  <c r="P173" i="9"/>
  <c r="P109" i="9"/>
  <c r="P45" i="9"/>
  <c r="P136" i="9"/>
  <c r="P88" i="9"/>
  <c r="P145" i="9"/>
  <c r="P150" i="9"/>
  <c r="P118" i="9"/>
  <c r="P86" i="9"/>
  <c r="P70" i="9"/>
  <c r="P54" i="9"/>
  <c r="P38" i="9"/>
  <c r="P22" i="9"/>
  <c r="P6" i="9"/>
  <c r="P155" i="9"/>
  <c r="P139" i="9"/>
  <c r="P123" i="9"/>
  <c r="P107" i="9"/>
  <c r="P91" i="9"/>
  <c r="P75" i="9"/>
  <c r="P59" i="9"/>
  <c r="P43" i="9"/>
  <c r="P27" i="9"/>
  <c r="P11" i="9"/>
  <c r="P157" i="9"/>
  <c r="P121" i="9"/>
  <c r="P93" i="9"/>
  <c r="P61" i="9"/>
  <c r="P13" i="9"/>
  <c r="P144" i="9"/>
  <c r="P128" i="9"/>
  <c r="P112" i="9"/>
  <c r="P96" i="9"/>
  <c r="P80" i="9"/>
  <c r="P64" i="9"/>
  <c r="P48" i="9"/>
  <c r="P32" i="9"/>
  <c r="P16" i="9"/>
  <c r="P165" i="9"/>
  <c r="P129" i="9"/>
  <c r="P97" i="9"/>
  <c r="P57" i="9"/>
  <c r="P25" i="9"/>
  <c r="P156" i="9"/>
  <c r="P158" i="9"/>
  <c r="P159" i="9"/>
  <c r="P160" i="9"/>
  <c r="P162" i="9"/>
  <c r="P163" i="9"/>
  <c r="P164" i="9"/>
  <c r="P166" i="9"/>
  <c r="P167" i="9"/>
  <c r="P168" i="9"/>
  <c r="P170" i="9"/>
  <c r="P171" i="9"/>
  <c r="P172" i="9"/>
  <c r="P174" i="9"/>
  <c r="P175" i="9"/>
  <c r="P179" i="9"/>
  <c r="P183" i="9"/>
  <c r="P186" i="9"/>
  <c r="P188" i="9"/>
  <c r="P176" i="9"/>
  <c r="P178" i="9"/>
  <c r="P180" i="9"/>
  <c r="P182" i="9"/>
  <c r="P184" i="9"/>
  <c r="P187" i="9"/>
  <c r="P110" i="9"/>
  <c r="P62" i="9"/>
  <c r="P37" i="9"/>
  <c r="P35" i="9"/>
  <c r="P134" i="9"/>
  <c r="P102" i="9"/>
  <c r="P146" i="9"/>
  <c r="P130" i="9"/>
  <c r="P114" i="9"/>
  <c r="P98" i="9"/>
  <c r="P82" i="9"/>
  <c r="P66" i="9"/>
  <c r="P50" i="9"/>
  <c r="P34" i="9"/>
  <c r="P18" i="9"/>
  <c r="P81" i="9"/>
  <c r="P151" i="9"/>
  <c r="P135" i="9"/>
  <c r="P119" i="9"/>
  <c r="P103" i="9"/>
  <c r="P87" i="9"/>
  <c r="P71" i="9"/>
  <c r="P55" i="9"/>
  <c r="P39" i="9"/>
  <c r="P23" i="9"/>
  <c r="P7" i="9"/>
  <c r="P149" i="9"/>
  <c r="P117" i="9"/>
  <c r="P85" i="9"/>
  <c r="P53" i="9"/>
  <c r="P9" i="9"/>
  <c r="P140" i="9"/>
  <c r="P124" i="9"/>
  <c r="P108" i="9"/>
  <c r="P92" i="9"/>
  <c r="P76" i="9"/>
  <c r="P60" i="9"/>
  <c r="P44" i="9"/>
  <c r="P28" i="9"/>
  <c r="P12" i="9"/>
  <c r="P153" i="9"/>
  <c r="P125" i="9"/>
  <c r="P89" i="9"/>
  <c r="P49" i="9"/>
  <c r="P17" i="9"/>
  <c r="P5" i="9"/>
  <c r="N158" i="9"/>
  <c r="N110" i="9"/>
  <c r="N62" i="9"/>
  <c r="N14" i="9"/>
  <c r="N117" i="9"/>
  <c r="N45" i="9"/>
  <c r="N163" i="9"/>
  <c r="N115" i="9"/>
  <c r="N67" i="9"/>
  <c r="N19" i="9"/>
  <c r="N172" i="9"/>
  <c r="N140" i="9"/>
  <c r="N108" i="9"/>
  <c r="N76" i="9"/>
  <c r="N60" i="9"/>
  <c r="N28" i="9"/>
  <c r="N12" i="9"/>
  <c r="N157" i="9"/>
  <c r="N121" i="9"/>
  <c r="N93" i="9"/>
  <c r="N65" i="9"/>
  <c r="N29" i="9"/>
  <c r="N186" i="9"/>
  <c r="N170" i="9"/>
  <c r="N154" i="9"/>
  <c r="N138" i="9"/>
  <c r="N122" i="9"/>
  <c r="N106" i="9"/>
  <c r="N90" i="9"/>
  <c r="N74" i="9"/>
  <c r="N58" i="9"/>
  <c r="N42" i="9"/>
  <c r="N26" i="9"/>
  <c r="N10" i="9"/>
  <c r="N165" i="9"/>
  <c r="N141" i="9"/>
  <c r="N109" i="9"/>
  <c r="N73" i="9"/>
  <c r="N37" i="9"/>
  <c r="N9" i="9"/>
  <c r="N175" i="9"/>
  <c r="N159" i="9"/>
  <c r="N143" i="9"/>
  <c r="N127" i="9"/>
  <c r="N111" i="9"/>
  <c r="N95" i="9"/>
  <c r="N79" i="9"/>
  <c r="N63" i="9"/>
  <c r="N47" i="9"/>
  <c r="N31" i="9"/>
  <c r="N15" i="9"/>
  <c r="N184" i="9"/>
  <c r="N168" i="9"/>
  <c r="N152" i="9"/>
  <c r="N136" i="9"/>
  <c r="N120" i="9"/>
  <c r="N104" i="9"/>
  <c r="N88" i="9"/>
  <c r="N72" i="9"/>
  <c r="N56" i="9"/>
  <c r="N40" i="9"/>
  <c r="N24" i="9"/>
  <c r="N185" i="9"/>
  <c r="N149" i="9"/>
  <c r="N113" i="9"/>
  <c r="N81" i="9"/>
  <c r="N57" i="9"/>
  <c r="N21" i="9"/>
  <c r="N174" i="9"/>
  <c r="N126" i="9"/>
  <c r="N78" i="9"/>
  <c r="N30" i="9"/>
  <c r="N145" i="9"/>
  <c r="N17" i="9"/>
  <c r="N131" i="9"/>
  <c r="N83" i="9"/>
  <c r="N35" i="9"/>
  <c r="N92" i="9"/>
  <c r="N166" i="9"/>
  <c r="N118" i="9"/>
  <c r="N70" i="9"/>
  <c r="N38" i="9"/>
  <c r="N6" i="9"/>
  <c r="N161" i="9"/>
  <c r="N137" i="9"/>
  <c r="N97" i="9"/>
  <c r="N61" i="9"/>
  <c r="N33" i="9"/>
  <c r="N187" i="9"/>
  <c r="N171" i="9"/>
  <c r="N155" i="9"/>
  <c r="N139" i="9"/>
  <c r="N123" i="9"/>
  <c r="N107" i="9"/>
  <c r="N91" i="9"/>
  <c r="N75" i="9"/>
  <c r="N59" i="9"/>
  <c r="N43" i="9"/>
  <c r="N27" i="9"/>
  <c r="N11" i="9"/>
  <c r="N180" i="9"/>
  <c r="N164" i="9"/>
  <c r="N148" i="9"/>
  <c r="N132" i="9"/>
  <c r="N116" i="9"/>
  <c r="N100" i="9"/>
  <c r="N84" i="9"/>
  <c r="N68" i="9"/>
  <c r="N52" i="9"/>
  <c r="N36" i="9"/>
  <c r="N20" i="9"/>
  <c r="N177" i="9"/>
  <c r="N133" i="9"/>
  <c r="N105" i="9"/>
  <c r="N77" i="9"/>
  <c r="N49" i="9"/>
  <c r="N13" i="9"/>
  <c r="N8" i="9"/>
  <c r="N142" i="9"/>
  <c r="N94" i="9"/>
  <c r="N46" i="9"/>
  <c r="N173" i="9"/>
  <c r="N85" i="9"/>
  <c r="N179" i="9"/>
  <c r="N147" i="9"/>
  <c r="N99" i="9"/>
  <c r="N51" i="9"/>
  <c r="N188" i="9"/>
  <c r="N156" i="9"/>
  <c r="N124" i="9"/>
  <c r="N44" i="9"/>
  <c r="N182" i="9"/>
  <c r="N150" i="9"/>
  <c r="N134" i="9"/>
  <c r="N102" i="9"/>
  <c r="N86" i="9"/>
  <c r="N54" i="9"/>
  <c r="N22" i="9"/>
  <c r="N178" i="9"/>
  <c r="N162" i="9"/>
  <c r="N146" i="9"/>
  <c r="N130" i="9"/>
  <c r="N114" i="9"/>
  <c r="N98" i="9"/>
  <c r="N82" i="9"/>
  <c r="N66" i="9"/>
  <c r="N50" i="9"/>
  <c r="N34" i="9"/>
  <c r="N18" i="9"/>
  <c r="N181" i="9"/>
  <c r="N153" i="9"/>
  <c r="N129" i="9"/>
  <c r="N89" i="9"/>
  <c r="N53" i="9"/>
  <c r="N25" i="9"/>
  <c r="N183" i="9"/>
  <c r="N167" i="9"/>
  <c r="N151" i="9"/>
  <c r="N135" i="9"/>
  <c r="N119" i="9"/>
  <c r="N103" i="9"/>
  <c r="N87" i="9"/>
  <c r="N71" i="9"/>
  <c r="N55" i="9"/>
  <c r="N39" i="9"/>
  <c r="N23" i="9"/>
  <c r="N7" i="9"/>
  <c r="N176" i="9"/>
  <c r="N160" i="9"/>
  <c r="N144" i="9"/>
  <c r="N128" i="9"/>
  <c r="N112" i="9"/>
  <c r="N96" i="9"/>
  <c r="N80" i="9"/>
  <c r="N64" i="9"/>
  <c r="N48" i="9"/>
  <c r="N32" i="9"/>
  <c r="N16" i="9"/>
  <c r="N169" i="9"/>
  <c r="N125" i="9"/>
  <c r="N101" i="9"/>
  <c r="N69" i="9"/>
  <c r="N41" i="9"/>
  <c r="M167" i="9"/>
  <c r="M135" i="9"/>
  <c r="M103" i="9"/>
  <c r="M71" i="9"/>
  <c r="M39" i="9"/>
  <c r="M7" i="9"/>
  <c r="M77" i="9"/>
  <c r="M32" i="9"/>
  <c r="M16" i="9"/>
  <c r="M165" i="9"/>
  <c r="M105" i="9"/>
  <c r="M80" i="9"/>
  <c r="M64" i="9"/>
  <c r="M185" i="9"/>
  <c r="M61" i="9"/>
  <c r="M45" i="9"/>
  <c r="M29" i="9"/>
  <c r="M13" i="9"/>
  <c r="M162" i="9"/>
  <c r="M130" i="9"/>
  <c r="M98" i="9"/>
  <c r="M66" i="9"/>
  <c r="M46" i="9"/>
  <c r="M30" i="9"/>
  <c r="M14" i="9"/>
  <c r="M157" i="9"/>
  <c r="M117" i="9"/>
  <c r="M81" i="9"/>
  <c r="M163" i="9"/>
  <c r="M147" i="9"/>
  <c r="M131" i="9"/>
  <c r="M115" i="9"/>
  <c r="M99" i="9"/>
  <c r="M83" i="9"/>
  <c r="M67" i="9"/>
  <c r="M51" i="9"/>
  <c r="M35" i="9"/>
  <c r="M19" i="9"/>
  <c r="M161" i="9"/>
  <c r="M113" i="9"/>
  <c r="M69" i="9"/>
  <c r="M44" i="9"/>
  <c r="M28" i="9"/>
  <c r="M12" i="9"/>
  <c r="M149" i="9"/>
  <c r="M93" i="9"/>
  <c r="M92" i="9"/>
  <c r="M76" i="9"/>
  <c r="M60" i="9"/>
  <c r="M181" i="9"/>
  <c r="M57" i="9"/>
  <c r="M41" i="9"/>
  <c r="M25" i="9"/>
  <c r="M9" i="9"/>
  <c r="M154" i="9"/>
  <c r="M122" i="9"/>
  <c r="M90" i="9"/>
  <c r="M108" i="9"/>
  <c r="M116" i="9"/>
  <c r="M124" i="9"/>
  <c r="M132" i="9"/>
  <c r="M140" i="9"/>
  <c r="M148" i="9"/>
  <c r="M156" i="9"/>
  <c r="M164" i="9"/>
  <c r="M172" i="9"/>
  <c r="M188" i="9"/>
  <c r="M70" i="9"/>
  <c r="M86" i="9"/>
  <c r="M102" i="9"/>
  <c r="M126" i="9"/>
  <c r="M142" i="9"/>
  <c r="M150" i="9"/>
  <c r="M158" i="9"/>
  <c r="M176" i="9"/>
  <c r="M180" i="9"/>
  <c r="M182" i="9"/>
  <c r="M186" i="9"/>
  <c r="M112" i="9"/>
  <c r="M120" i="9"/>
  <c r="M128" i="9"/>
  <c r="M136" i="9"/>
  <c r="M144" i="9"/>
  <c r="M152" i="9"/>
  <c r="M160" i="9"/>
  <c r="M168" i="9"/>
  <c r="M62" i="9"/>
  <c r="M78" i="9"/>
  <c r="M94" i="9"/>
  <c r="M110" i="9"/>
  <c r="M118" i="9"/>
  <c r="M134" i="9"/>
  <c r="M166" i="9"/>
  <c r="M174" i="9"/>
  <c r="M178" i="9"/>
  <c r="M184" i="9"/>
  <c r="M42" i="9"/>
  <c r="M26" i="9"/>
  <c r="M10" i="9"/>
  <c r="M145" i="9"/>
  <c r="M109" i="9"/>
  <c r="M73" i="9"/>
  <c r="M159" i="9"/>
  <c r="M143" i="9"/>
  <c r="M127" i="9"/>
  <c r="M111" i="9"/>
  <c r="M95" i="9"/>
  <c r="M79" i="9"/>
  <c r="M63" i="9"/>
  <c r="M47" i="9"/>
  <c r="M31" i="9"/>
  <c r="M15" i="9"/>
  <c r="M153" i="9"/>
  <c r="M101" i="9"/>
  <c r="M56" i="9"/>
  <c r="M40" i="9"/>
  <c r="M24" i="9"/>
  <c r="M8" i="9"/>
  <c r="M133" i="9"/>
  <c r="M104" i="9"/>
  <c r="M88" i="9"/>
  <c r="M72" i="9"/>
  <c r="M183" i="9"/>
  <c r="M177" i="9"/>
  <c r="M53" i="9"/>
  <c r="M37" i="9"/>
  <c r="M21" i="9"/>
  <c r="M5" i="9"/>
  <c r="M146" i="9"/>
  <c r="M114" i="9"/>
  <c r="M82" i="9"/>
  <c r="M187" i="9"/>
  <c r="M85" i="9"/>
  <c r="M151" i="9"/>
  <c r="M119" i="9"/>
  <c r="M87" i="9"/>
  <c r="M55" i="9"/>
  <c r="M23" i="9"/>
  <c r="M125" i="9"/>
  <c r="M48" i="9"/>
  <c r="M96" i="9"/>
  <c r="M54" i="9"/>
  <c r="M38" i="9"/>
  <c r="M22" i="9"/>
  <c r="M6" i="9"/>
  <c r="M137" i="9"/>
  <c r="M97" i="9"/>
  <c r="M171" i="9"/>
  <c r="M155" i="9"/>
  <c r="M139" i="9"/>
  <c r="M123" i="9"/>
  <c r="M107" i="9"/>
  <c r="M91" i="9"/>
  <c r="M75" i="9"/>
  <c r="M59" i="9"/>
  <c r="M43" i="9"/>
  <c r="M27" i="9"/>
  <c r="M11" i="9"/>
  <c r="M141" i="9"/>
  <c r="M89" i="9"/>
  <c r="M52" i="9"/>
  <c r="M36" i="9"/>
  <c r="M20" i="9"/>
  <c r="M173" i="9"/>
  <c r="M121" i="9"/>
  <c r="M100" i="9"/>
  <c r="M84" i="9"/>
  <c r="M68" i="9"/>
  <c r="M175" i="9"/>
  <c r="M65" i="9"/>
  <c r="M49" i="9"/>
  <c r="M33" i="9"/>
  <c r="M17" i="9"/>
  <c r="M170" i="9"/>
  <c r="M138" i="9"/>
  <c r="M106" i="9"/>
  <c r="M74" i="9"/>
  <c r="M179" i="9"/>
  <c r="K148" i="9"/>
  <c r="K64" i="9"/>
  <c r="K170" i="9"/>
  <c r="K138" i="9"/>
  <c r="K106" i="9"/>
  <c r="K74" i="9"/>
  <c r="K42" i="9"/>
  <c r="K10" i="9"/>
  <c r="K139" i="9"/>
  <c r="K87" i="9"/>
  <c r="K63" i="9"/>
  <c r="K7" i="9"/>
  <c r="K60" i="9"/>
  <c r="K151" i="9"/>
  <c r="K123" i="9"/>
  <c r="K67" i="9"/>
  <c r="K11" i="9"/>
  <c r="K164" i="9"/>
  <c r="K132" i="9"/>
  <c r="K100" i="9"/>
  <c r="K68" i="9"/>
  <c r="K27" i="9"/>
  <c r="K172" i="9"/>
  <c r="K140" i="9"/>
  <c r="K92" i="9"/>
  <c r="K56" i="9"/>
  <c r="K28" i="9"/>
  <c r="K182" i="9"/>
  <c r="K166" i="9"/>
  <c r="K150" i="9"/>
  <c r="K134" i="9"/>
  <c r="K118" i="9"/>
  <c r="K102" i="9"/>
  <c r="K86" i="9"/>
  <c r="K70" i="9"/>
  <c r="K54" i="9"/>
  <c r="K38" i="9"/>
  <c r="K22" i="9"/>
  <c r="K6" i="9"/>
  <c r="K159" i="9"/>
  <c r="K131" i="9"/>
  <c r="K103" i="9"/>
  <c r="K83" i="9"/>
  <c r="K59" i="9"/>
  <c r="K124" i="9"/>
  <c r="K52" i="9"/>
  <c r="K179" i="9"/>
  <c r="K143" i="9"/>
  <c r="K107" i="9"/>
  <c r="K55" i="9"/>
  <c r="K184" i="9"/>
  <c r="K160" i="9"/>
  <c r="K128" i="9"/>
  <c r="K96" i="9"/>
  <c r="K44" i="9"/>
  <c r="K188" i="9"/>
  <c r="K108" i="9"/>
  <c r="K186" i="9"/>
  <c r="K154" i="9"/>
  <c r="K122" i="9"/>
  <c r="K90" i="9"/>
  <c r="K58" i="9"/>
  <c r="K26" i="9"/>
  <c r="K167" i="9"/>
  <c r="K111" i="9"/>
  <c r="K187" i="9"/>
  <c r="K51" i="9"/>
  <c r="K136" i="9"/>
  <c r="K48" i="9"/>
  <c r="K178" i="9"/>
  <c r="K146" i="9"/>
  <c r="K130" i="9"/>
  <c r="K114" i="9"/>
  <c r="K98" i="9"/>
  <c r="K82" i="9"/>
  <c r="K66" i="9"/>
  <c r="K50" i="9"/>
  <c r="K34" i="9"/>
  <c r="K18" i="9"/>
  <c r="K183" i="9"/>
  <c r="K155" i="9"/>
  <c r="K119" i="9"/>
  <c r="K99" i="9"/>
  <c r="K75" i="9"/>
  <c r="K39" i="9"/>
  <c r="K104" i="9"/>
  <c r="K32" i="9"/>
  <c r="K171" i="9"/>
  <c r="K135" i="9"/>
  <c r="K95" i="9"/>
  <c r="K47" i="9"/>
  <c r="K180" i="9"/>
  <c r="K152" i="9"/>
  <c r="K116" i="9"/>
  <c r="K88" i="9"/>
  <c r="K31" i="9"/>
  <c r="K13" i="9"/>
  <c r="K29" i="9"/>
  <c r="K33" i="9"/>
  <c r="K41" i="9"/>
  <c r="K49" i="9"/>
  <c r="K57" i="9"/>
  <c r="K69" i="9"/>
  <c r="K37" i="9"/>
  <c r="K81" i="9"/>
  <c r="K93" i="9"/>
  <c r="K101" i="9"/>
  <c r="K109" i="9"/>
  <c r="K117" i="9"/>
  <c r="K125" i="9"/>
  <c r="K129" i="9"/>
  <c r="K133" i="9"/>
  <c r="K145" i="9"/>
  <c r="K153" i="9"/>
  <c r="K161" i="9"/>
  <c r="K169" i="9"/>
  <c r="K177" i="9"/>
  <c r="K185" i="9"/>
  <c r="K9" i="9"/>
  <c r="K17" i="9"/>
  <c r="K21" i="9"/>
  <c r="K25" i="9"/>
  <c r="K45" i="9"/>
  <c r="K53" i="9"/>
  <c r="K61" i="9"/>
  <c r="K65" i="9"/>
  <c r="K73" i="9"/>
  <c r="K77" i="9"/>
  <c r="K85" i="9"/>
  <c r="K89" i="9"/>
  <c r="K97" i="9"/>
  <c r="K105" i="9"/>
  <c r="K113" i="9"/>
  <c r="K121" i="9"/>
  <c r="K137" i="9"/>
  <c r="K141" i="9"/>
  <c r="K149" i="9"/>
  <c r="K157" i="9"/>
  <c r="K165" i="9"/>
  <c r="K173" i="9"/>
  <c r="K181" i="9"/>
  <c r="K5" i="9"/>
  <c r="K23" i="9"/>
  <c r="K168" i="9"/>
  <c r="K80" i="9"/>
  <c r="K20" i="9"/>
  <c r="K162" i="9"/>
  <c r="K43" i="9"/>
  <c r="K15" i="9"/>
  <c r="K156" i="9"/>
  <c r="K120" i="9"/>
  <c r="K76" i="9"/>
  <c r="K40" i="9"/>
  <c r="K8" i="9"/>
  <c r="K174" i="9"/>
  <c r="K158" i="9"/>
  <c r="K142" i="9"/>
  <c r="K126" i="9"/>
  <c r="K110" i="9"/>
  <c r="K94" i="9"/>
  <c r="K78" i="9"/>
  <c r="K62" i="9"/>
  <c r="K46" i="9"/>
  <c r="K30" i="9"/>
  <c r="K14" i="9"/>
  <c r="K175" i="9"/>
  <c r="K147" i="9"/>
  <c r="K115" i="9"/>
  <c r="K91" i="9"/>
  <c r="K71" i="9"/>
  <c r="K19" i="9"/>
  <c r="K84" i="9"/>
  <c r="K16" i="9"/>
  <c r="K163" i="9"/>
  <c r="K127" i="9"/>
  <c r="K79" i="9"/>
  <c r="K35" i="9"/>
  <c r="K176" i="9"/>
  <c r="K144" i="9"/>
  <c r="K112" i="9"/>
  <c r="K72" i="9"/>
  <c r="K12" i="9"/>
  <c r="J129" i="9"/>
  <c r="J113" i="9"/>
  <c r="J97" i="9"/>
  <c r="J81" i="9"/>
  <c r="J65" i="9"/>
  <c r="J49" i="9"/>
  <c r="J33" i="9"/>
  <c r="J17" i="9"/>
  <c r="J181" i="9"/>
  <c r="J165" i="9"/>
  <c r="J149" i="9"/>
  <c r="J141" i="9"/>
  <c r="J125" i="9"/>
  <c r="J109" i="9"/>
  <c r="J93" i="9"/>
  <c r="J77" i="9"/>
  <c r="J61" i="9"/>
  <c r="J45" i="9"/>
  <c r="J29" i="9"/>
  <c r="J13" i="9"/>
  <c r="J177" i="9"/>
  <c r="J161" i="9"/>
  <c r="J6" i="9"/>
  <c r="J7" i="9"/>
  <c r="J8" i="9"/>
  <c r="J10" i="9"/>
  <c r="J11" i="9"/>
  <c r="J12" i="9"/>
  <c r="J14" i="9"/>
  <c r="J15" i="9"/>
  <c r="J16" i="9"/>
  <c r="J18" i="9"/>
  <c r="J19" i="9"/>
  <c r="J20" i="9"/>
  <c r="J22" i="9"/>
  <c r="J23" i="9"/>
  <c r="J24" i="9"/>
  <c r="J26" i="9"/>
  <c r="J27" i="9"/>
  <c r="J30" i="9"/>
  <c r="J31" i="9"/>
  <c r="J32" i="9"/>
  <c r="J34" i="9"/>
  <c r="J35" i="9"/>
  <c r="J38" i="9"/>
  <c r="J39" i="9"/>
  <c r="J42" i="9"/>
  <c r="J44" i="9"/>
  <c r="J46" i="9"/>
  <c r="J48" i="9"/>
  <c r="J51" i="9"/>
  <c r="J52" i="9"/>
  <c r="J54" i="9"/>
  <c r="J56" i="9"/>
  <c r="J59" i="9"/>
  <c r="J63" i="9"/>
  <c r="J66" i="9"/>
  <c r="J68" i="9"/>
  <c r="J70" i="9"/>
  <c r="J72" i="9"/>
  <c r="J75" i="9"/>
  <c r="J78" i="9"/>
  <c r="J80" i="9"/>
  <c r="J82" i="9"/>
  <c r="J86" i="9"/>
  <c r="J88" i="9"/>
  <c r="J91" i="9"/>
  <c r="J94" i="9"/>
  <c r="J96" i="9"/>
  <c r="J99" i="9"/>
  <c r="J102" i="9"/>
  <c r="J104" i="9"/>
  <c r="J106" i="9"/>
  <c r="J108" i="9"/>
  <c r="J111" i="9"/>
  <c r="J112" i="9"/>
  <c r="J114" i="9"/>
  <c r="J116" i="9"/>
  <c r="J119" i="9"/>
  <c r="J122" i="9"/>
  <c r="J124" i="9"/>
  <c r="J127" i="9"/>
  <c r="J128" i="9"/>
  <c r="J131" i="9"/>
  <c r="J134" i="9"/>
  <c r="J136" i="9"/>
  <c r="J138" i="9"/>
  <c r="J140" i="9"/>
  <c r="J142" i="9"/>
  <c r="J28" i="9"/>
  <c r="J36" i="9"/>
  <c r="J40" i="9"/>
  <c r="J43" i="9"/>
  <c r="J47" i="9"/>
  <c r="J50" i="9"/>
  <c r="J55" i="9"/>
  <c r="J58" i="9"/>
  <c r="J60" i="9"/>
  <c r="J62" i="9"/>
  <c r="J64" i="9"/>
  <c r="J67" i="9"/>
  <c r="J71" i="9"/>
  <c r="J74" i="9"/>
  <c r="J76" i="9"/>
  <c r="J79" i="9"/>
  <c r="J83" i="9"/>
  <c r="J84" i="9"/>
  <c r="J87" i="9"/>
  <c r="J90" i="9"/>
  <c r="J92" i="9"/>
  <c r="J95" i="9"/>
  <c r="J98" i="9"/>
  <c r="J100" i="9"/>
  <c r="J103" i="9"/>
  <c r="J107" i="9"/>
  <c r="J110" i="9"/>
  <c r="J115" i="9"/>
  <c r="J118" i="9"/>
  <c r="J120" i="9"/>
  <c r="J123" i="9"/>
  <c r="J126" i="9"/>
  <c r="J130" i="9"/>
  <c r="J132" i="9"/>
  <c r="J135" i="9"/>
  <c r="J139" i="9"/>
  <c r="J143" i="9"/>
  <c r="J144" i="9"/>
  <c r="J146" i="9"/>
  <c r="J147" i="9"/>
  <c r="J148" i="9"/>
  <c r="J150" i="9"/>
  <c r="J151" i="9"/>
  <c r="J152" i="9"/>
  <c r="J154" i="9"/>
  <c r="J155" i="9"/>
  <c r="J156" i="9"/>
  <c r="J158" i="9"/>
  <c r="J159" i="9"/>
  <c r="J160" i="9"/>
  <c r="J162" i="9"/>
  <c r="J163" i="9"/>
  <c r="J164" i="9"/>
  <c r="J166" i="9"/>
  <c r="J167" i="9"/>
  <c r="J168" i="9"/>
  <c r="J170" i="9"/>
  <c r="J171" i="9"/>
  <c r="J172" i="9"/>
  <c r="J174" i="9"/>
  <c r="J175" i="9"/>
  <c r="J176" i="9"/>
  <c r="J178" i="9"/>
  <c r="J179" i="9"/>
  <c r="J180" i="9"/>
  <c r="J182" i="9"/>
  <c r="J183" i="9"/>
  <c r="J184" i="9"/>
  <c r="J186" i="9"/>
  <c r="J187" i="9"/>
  <c r="J188" i="9"/>
  <c r="J137" i="9"/>
  <c r="J121" i="9"/>
  <c r="J105" i="9"/>
  <c r="J89" i="9"/>
  <c r="J73" i="9"/>
  <c r="J57" i="9"/>
  <c r="J41" i="9"/>
  <c r="J25" i="9"/>
  <c r="J9" i="9"/>
  <c r="J173" i="9"/>
  <c r="J157" i="9"/>
  <c r="J5" i="9"/>
  <c r="I17" i="9"/>
  <c r="I21" i="9"/>
  <c r="I29" i="9"/>
  <c r="I37" i="9"/>
  <c r="I41" i="9"/>
  <c r="I45" i="9"/>
  <c r="I53" i="9"/>
  <c r="I65" i="9"/>
  <c r="I73" i="9"/>
  <c r="I77" i="9"/>
  <c r="I81" i="9"/>
  <c r="I101" i="9"/>
  <c r="I105" i="9"/>
  <c r="I113" i="9"/>
  <c r="I117" i="9"/>
  <c r="I141" i="9"/>
  <c r="I145" i="9"/>
  <c r="I153" i="9"/>
  <c r="I157" i="9"/>
  <c r="I161" i="9"/>
  <c r="I165" i="9"/>
  <c r="I9" i="9"/>
  <c r="I13" i="9"/>
  <c r="I25" i="9"/>
  <c r="I33" i="9"/>
  <c r="I49" i="9"/>
  <c r="I57" i="9"/>
  <c r="I61" i="9"/>
  <c r="I69" i="9"/>
  <c r="I85" i="9"/>
  <c r="I93" i="9"/>
  <c r="I97" i="9"/>
  <c r="I109" i="9"/>
  <c r="I121" i="9"/>
  <c r="I125" i="9"/>
  <c r="I129" i="9"/>
  <c r="I137" i="9"/>
  <c r="I149" i="9"/>
  <c r="I169" i="9"/>
  <c r="I177" i="9"/>
  <c r="I181" i="9"/>
  <c r="I185" i="9"/>
  <c r="I5" i="9"/>
  <c r="I8" i="9"/>
  <c r="I12" i="9"/>
  <c r="I16" i="9"/>
  <c r="I20" i="9"/>
  <c r="I24" i="9"/>
  <c r="I28" i="9"/>
  <c r="I32" i="9"/>
  <c r="I36" i="9"/>
  <c r="I40" i="9"/>
  <c r="I44" i="9"/>
  <c r="I48" i="9"/>
  <c r="I52" i="9"/>
  <c r="I56" i="9"/>
  <c r="I60" i="9"/>
  <c r="I64" i="9"/>
  <c r="I68" i="9"/>
  <c r="I72" i="9"/>
  <c r="I76" i="9"/>
  <c r="I80" i="9"/>
  <c r="I84" i="9"/>
  <c r="I88" i="9"/>
  <c r="I92" i="9"/>
  <c r="I96" i="9"/>
  <c r="I100" i="9"/>
  <c r="I104" i="9"/>
  <c r="I108" i="9"/>
  <c r="I112" i="9"/>
  <c r="I116" i="9"/>
  <c r="I120" i="9"/>
  <c r="I124" i="9"/>
  <c r="I128" i="9"/>
  <c r="I132" i="9"/>
  <c r="I136" i="9"/>
  <c r="I140" i="9"/>
  <c r="I144" i="9"/>
  <c r="I148" i="9"/>
  <c r="I152" i="9"/>
  <c r="I156" i="9"/>
  <c r="I160" i="9"/>
  <c r="I164" i="9"/>
  <c r="I168" i="9"/>
  <c r="I172" i="9"/>
  <c r="I176" i="9"/>
  <c r="I180" i="9"/>
  <c r="I184" i="9"/>
  <c r="I188" i="9"/>
  <c r="I89" i="9"/>
  <c r="I133" i="9"/>
  <c r="I173" i="9"/>
  <c r="I182" i="9"/>
  <c r="I166" i="9"/>
  <c r="I150" i="9"/>
  <c r="I134" i="9"/>
  <c r="I118" i="9"/>
  <c r="I102" i="9"/>
  <c r="I86" i="9"/>
  <c r="I70" i="9"/>
  <c r="I54" i="9"/>
  <c r="I38" i="9"/>
  <c r="I22" i="9"/>
  <c r="I6" i="9"/>
  <c r="I175" i="9"/>
  <c r="I159" i="9"/>
  <c r="I143" i="9"/>
  <c r="I127" i="9"/>
  <c r="I111" i="9"/>
  <c r="I95" i="9"/>
  <c r="I79" i="9"/>
  <c r="I63" i="9"/>
  <c r="I47" i="9"/>
  <c r="I31" i="9"/>
  <c r="I15" i="9"/>
  <c r="I19" i="9"/>
  <c r="I162" i="9"/>
  <c r="I130" i="9"/>
  <c r="I98" i="9"/>
  <c r="I66" i="9"/>
  <c r="I50" i="9"/>
  <c r="I34" i="9"/>
  <c r="I18" i="9"/>
  <c r="I187" i="9"/>
  <c r="I171" i="9"/>
  <c r="I155" i="9"/>
  <c r="I139" i="9"/>
  <c r="I123" i="9"/>
  <c r="I107" i="9"/>
  <c r="I91" i="9"/>
  <c r="I75" i="9"/>
  <c r="I59" i="9"/>
  <c r="I43" i="9"/>
  <c r="I27" i="9"/>
  <c r="I11" i="9"/>
  <c r="I178" i="9"/>
  <c r="I146" i="9"/>
  <c r="I114" i="9"/>
  <c r="I82" i="9"/>
  <c r="I174" i="9"/>
  <c r="I158" i="9"/>
  <c r="I142" i="9"/>
  <c r="I126" i="9"/>
  <c r="I110" i="9"/>
  <c r="I94" i="9"/>
  <c r="I78" i="9"/>
  <c r="I62" i="9"/>
  <c r="I46" i="9"/>
  <c r="I30" i="9"/>
  <c r="I14" i="9"/>
  <c r="I183" i="9"/>
  <c r="I167" i="9"/>
  <c r="I151" i="9"/>
  <c r="I135" i="9"/>
  <c r="I119" i="9"/>
  <c r="I103" i="9"/>
  <c r="I87" i="9"/>
  <c r="I71" i="9"/>
  <c r="I55" i="9"/>
  <c r="I39" i="9"/>
  <c r="I23" i="9"/>
  <c r="I7" i="9"/>
  <c r="H98" i="9"/>
  <c r="H46" i="9"/>
  <c r="H164" i="9"/>
  <c r="H132" i="9"/>
  <c r="H100" i="9"/>
  <c r="H68" i="9"/>
  <c r="H36" i="9"/>
  <c r="H150" i="9"/>
  <c r="H70" i="9"/>
  <c r="H114" i="9"/>
  <c r="H163" i="9"/>
  <c r="H131" i="9"/>
  <c r="H99" i="9"/>
  <c r="H67" i="9"/>
  <c r="H35" i="9"/>
  <c r="H19" i="9"/>
  <c r="H181" i="9"/>
  <c r="H153" i="9"/>
  <c r="H121" i="9"/>
  <c r="H89" i="9"/>
  <c r="H57" i="9"/>
  <c r="H25" i="9"/>
  <c r="H126" i="9"/>
  <c r="H86" i="9"/>
  <c r="H38" i="9"/>
  <c r="H10" i="9"/>
  <c r="H160" i="9"/>
  <c r="H144" i="9"/>
  <c r="H128" i="9"/>
  <c r="H112" i="9"/>
  <c r="H96" i="9"/>
  <c r="H80" i="9"/>
  <c r="H64" i="9"/>
  <c r="H48" i="9"/>
  <c r="H32" i="9"/>
  <c r="H16" i="9"/>
  <c r="H142" i="9"/>
  <c r="H102" i="9"/>
  <c r="H66" i="9"/>
  <c r="H26" i="9"/>
  <c r="H90" i="9"/>
  <c r="H6" i="9"/>
  <c r="H159" i="9"/>
  <c r="H143" i="9"/>
  <c r="H127" i="9"/>
  <c r="H111" i="9"/>
  <c r="H95" i="9"/>
  <c r="H79" i="9"/>
  <c r="H63" i="9"/>
  <c r="H47" i="9"/>
  <c r="H31" i="9"/>
  <c r="H15" i="9"/>
  <c r="H180" i="9"/>
  <c r="H177" i="9"/>
  <c r="H145" i="9"/>
  <c r="H113" i="9"/>
  <c r="H81" i="9"/>
  <c r="H49" i="9"/>
  <c r="H154" i="9"/>
  <c r="H158" i="9"/>
  <c r="H162" i="9"/>
  <c r="H166" i="9"/>
  <c r="H170" i="9"/>
  <c r="H174" i="9"/>
  <c r="H178" i="9"/>
  <c r="H182" i="9"/>
  <c r="H186" i="9"/>
  <c r="H188" i="9"/>
  <c r="H21" i="9"/>
  <c r="H29" i="9"/>
  <c r="H45" i="9"/>
  <c r="H77" i="9"/>
  <c r="H85" i="9"/>
  <c r="H93" i="9"/>
  <c r="H117" i="9"/>
  <c r="H149" i="9"/>
  <c r="H37" i="9"/>
  <c r="H53" i="9"/>
  <c r="H61" i="9"/>
  <c r="H69" i="9"/>
  <c r="H109" i="9"/>
  <c r="H125" i="9"/>
  <c r="H133" i="9"/>
  <c r="H157" i="9"/>
  <c r="H173" i="9"/>
  <c r="H175" i="9"/>
  <c r="H179" i="9"/>
  <c r="H183" i="9"/>
  <c r="H187" i="9"/>
  <c r="H13" i="9"/>
  <c r="H101" i="9"/>
  <c r="H141" i="9"/>
  <c r="H165" i="9"/>
  <c r="H30" i="9"/>
  <c r="H156" i="9"/>
  <c r="H124" i="9"/>
  <c r="H92" i="9"/>
  <c r="H76" i="9"/>
  <c r="H60" i="9"/>
  <c r="H44" i="9"/>
  <c r="H28" i="9"/>
  <c r="H12" i="9"/>
  <c r="H130" i="9"/>
  <c r="H94" i="9"/>
  <c r="H58" i="9"/>
  <c r="H14" i="9"/>
  <c r="H78" i="9"/>
  <c r="H171" i="9"/>
  <c r="H155" i="9"/>
  <c r="H139" i="9"/>
  <c r="H123" i="9"/>
  <c r="H107" i="9"/>
  <c r="H91" i="9"/>
  <c r="H75" i="9"/>
  <c r="H59" i="9"/>
  <c r="H43" i="9"/>
  <c r="H27" i="9"/>
  <c r="H11" i="9"/>
  <c r="H176" i="9"/>
  <c r="H169" i="9"/>
  <c r="H137" i="9"/>
  <c r="H105" i="9"/>
  <c r="H73" i="9"/>
  <c r="H41" i="9"/>
  <c r="H9" i="9"/>
  <c r="H18" i="9"/>
  <c r="H148" i="9"/>
  <c r="H116" i="9"/>
  <c r="H84" i="9"/>
  <c r="H52" i="9"/>
  <c r="H20" i="9"/>
  <c r="H106" i="9"/>
  <c r="H34" i="9"/>
  <c r="H42" i="9"/>
  <c r="H147" i="9"/>
  <c r="H115" i="9"/>
  <c r="H83" i="9"/>
  <c r="H51" i="9"/>
  <c r="H184" i="9"/>
  <c r="H122" i="9"/>
  <c r="H74" i="9"/>
  <c r="H172" i="9"/>
  <c r="H140" i="9"/>
  <c r="H108" i="9"/>
  <c r="H146" i="9"/>
  <c r="H110" i="9"/>
  <c r="H62" i="9"/>
  <c r="H22" i="9"/>
  <c r="H168" i="9"/>
  <c r="H152" i="9"/>
  <c r="H136" i="9"/>
  <c r="H120" i="9"/>
  <c r="H104" i="9"/>
  <c r="H88" i="9"/>
  <c r="H72" i="9"/>
  <c r="H56" i="9"/>
  <c r="H40" i="9"/>
  <c r="H24" i="9"/>
  <c r="H8" i="9"/>
  <c r="H118" i="9"/>
  <c r="H82" i="9"/>
  <c r="H50" i="9"/>
  <c r="H138" i="9"/>
  <c r="H54" i="9"/>
  <c r="H167" i="9"/>
  <c r="H151" i="9"/>
  <c r="H135" i="9"/>
  <c r="H119" i="9"/>
  <c r="H103" i="9"/>
  <c r="H87" i="9"/>
  <c r="H71" i="9"/>
  <c r="H55" i="9"/>
  <c r="H39" i="9"/>
  <c r="H23" i="9"/>
  <c r="H7" i="9"/>
  <c r="H185" i="9"/>
  <c r="H161" i="9"/>
  <c r="H129" i="9"/>
  <c r="H97" i="9"/>
  <c r="H65" i="9"/>
  <c r="H33" i="9"/>
  <c r="H5" i="9"/>
  <c r="G168" i="9"/>
  <c r="G68" i="9"/>
  <c r="G186" i="9"/>
  <c r="G154" i="9"/>
  <c r="G122" i="9"/>
  <c r="G90" i="9"/>
  <c r="G58" i="9"/>
  <c r="G26" i="9"/>
  <c r="G96" i="9"/>
  <c r="G175" i="9"/>
  <c r="G143" i="9"/>
  <c r="G111" i="9"/>
  <c r="G79" i="9"/>
  <c r="G47" i="9"/>
  <c r="G15" i="9"/>
  <c r="G148" i="9"/>
  <c r="G64" i="9"/>
  <c r="G120" i="9"/>
  <c r="G28" i="9"/>
  <c r="G166" i="9"/>
  <c r="G134" i="9"/>
  <c r="G102" i="9"/>
  <c r="G70" i="9"/>
  <c r="G38" i="9"/>
  <c r="G6" i="9"/>
  <c r="G187" i="9"/>
  <c r="G123" i="9"/>
  <c r="G188" i="9"/>
  <c r="G152" i="9"/>
  <c r="G116" i="9"/>
  <c r="G56" i="9"/>
  <c r="G24" i="9"/>
  <c r="G178" i="9"/>
  <c r="G162" i="9"/>
  <c r="G146" i="9"/>
  <c r="G130" i="9"/>
  <c r="G114" i="9"/>
  <c r="G98" i="9"/>
  <c r="G82" i="9"/>
  <c r="G66" i="9"/>
  <c r="G50" i="9"/>
  <c r="G34" i="9"/>
  <c r="G18" i="9"/>
  <c r="G128" i="9"/>
  <c r="G44" i="9"/>
  <c r="G183" i="9"/>
  <c r="G167" i="9"/>
  <c r="G151" i="9"/>
  <c r="G135" i="9"/>
  <c r="G119" i="9"/>
  <c r="G103" i="9"/>
  <c r="G87" i="9"/>
  <c r="G71" i="9"/>
  <c r="G55" i="9"/>
  <c r="G39" i="9"/>
  <c r="G23" i="9"/>
  <c r="G7" i="9"/>
  <c r="G164" i="9"/>
  <c r="G132" i="9"/>
  <c r="G100" i="9"/>
  <c r="G76" i="9"/>
  <c r="G17" i="9"/>
  <c r="G25" i="9"/>
  <c r="G29" i="9"/>
  <c r="G37" i="9"/>
  <c r="G41" i="9"/>
  <c r="G53" i="9"/>
  <c r="G61" i="9"/>
  <c r="G65" i="9"/>
  <c r="G73" i="9"/>
  <c r="G81" i="9"/>
  <c r="G89" i="9"/>
  <c r="G97" i="9"/>
  <c r="G101" i="9"/>
  <c r="G109" i="9"/>
  <c r="G113" i="9"/>
  <c r="G125" i="9"/>
  <c r="G129" i="9"/>
  <c r="G145" i="9"/>
  <c r="G153" i="9"/>
  <c r="G157" i="9"/>
  <c r="G169" i="9"/>
  <c r="G173" i="9"/>
  <c r="G177" i="9"/>
  <c r="G181" i="9"/>
  <c r="G9" i="9"/>
  <c r="G13" i="9"/>
  <c r="G21" i="9"/>
  <c r="G33" i="9"/>
  <c r="G45" i="9"/>
  <c r="G49" i="9"/>
  <c r="G57" i="9"/>
  <c r="G69" i="9"/>
  <c r="G77" i="9"/>
  <c r="G85" i="9"/>
  <c r="G93" i="9"/>
  <c r="G105" i="9"/>
  <c r="G117" i="9"/>
  <c r="G121" i="9"/>
  <c r="G133" i="9"/>
  <c r="G137" i="9"/>
  <c r="G141" i="9"/>
  <c r="G149" i="9"/>
  <c r="G161" i="9"/>
  <c r="G165" i="9"/>
  <c r="G185" i="9"/>
  <c r="G5" i="9"/>
  <c r="G136" i="9"/>
  <c r="G32" i="9"/>
  <c r="G170" i="9"/>
  <c r="G138" i="9"/>
  <c r="G106" i="9"/>
  <c r="G74" i="9"/>
  <c r="G42" i="9"/>
  <c r="G10" i="9"/>
  <c r="G8" i="9"/>
  <c r="G159" i="9"/>
  <c r="G127" i="9"/>
  <c r="G95" i="9"/>
  <c r="G63" i="9"/>
  <c r="G31" i="9"/>
  <c r="G180" i="9"/>
  <c r="G112" i="9"/>
  <c r="G84" i="9"/>
  <c r="G156" i="9"/>
  <c r="G60" i="9"/>
  <c r="G182" i="9"/>
  <c r="G150" i="9"/>
  <c r="G118" i="9"/>
  <c r="G86" i="9"/>
  <c r="G54" i="9"/>
  <c r="G22" i="9"/>
  <c r="G52" i="9"/>
  <c r="G171" i="9"/>
  <c r="G155" i="9"/>
  <c r="G139" i="9"/>
  <c r="G107" i="9"/>
  <c r="G91" i="9"/>
  <c r="G75" i="9"/>
  <c r="G59" i="9"/>
  <c r="G43" i="9"/>
  <c r="G27" i="9"/>
  <c r="G11" i="9"/>
  <c r="G172" i="9"/>
  <c r="G144" i="9"/>
  <c r="G104" i="9"/>
  <c r="G80" i="9"/>
  <c r="G48" i="9"/>
  <c r="G176" i="9"/>
  <c r="G140" i="9"/>
  <c r="G92" i="9"/>
  <c r="G40" i="9"/>
  <c r="G12" i="9"/>
  <c r="G174" i="9"/>
  <c r="G158" i="9"/>
  <c r="G142" i="9"/>
  <c r="G126" i="9"/>
  <c r="G110" i="9"/>
  <c r="G94" i="9"/>
  <c r="G78" i="9"/>
  <c r="G62" i="9"/>
  <c r="G46" i="9"/>
  <c r="G30" i="9"/>
  <c r="G14" i="9"/>
  <c r="G108" i="9"/>
  <c r="G20" i="9"/>
  <c r="G179" i="9"/>
  <c r="G163" i="9"/>
  <c r="G147" i="9"/>
  <c r="G131" i="9"/>
  <c r="G115" i="9"/>
  <c r="G99" i="9"/>
  <c r="G83" i="9"/>
  <c r="G67" i="9"/>
  <c r="G51" i="9"/>
  <c r="G35" i="9"/>
  <c r="G19" i="9"/>
  <c r="G184" i="9"/>
  <c r="G160" i="9"/>
  <c r="G124" i="9"/>
  <c r="G88" i="9"/>
  <c r="G72" i="9"/>
  <c r="G16" i="9"/>
  <c r="F161" i="9"/>
  <c r="F145" i="9"/>
  <c r="F129" i="9"/>
  <c r="F113" i="9"/>
  <c r="F97" i="9"/>
  <c r="F81" i="9"/>
  <c r="F65" i="9"/>
  <c r="F49" i="9"/>
  <c r="F33" i="9"/>
  <c r="F17" i="9"/>
  <c r="F181" i="9"/>
  <c r="F37" i="9"/>
  <c r="F21" i="9"/>
  <c r="F185" i="9"/>
  <c r="F173" i="9"/>
  <c r="F141" i="9"/>
  <c r="F109" i="9"/>
  <c r="F93" i="9"/>
  <c r="F77" i="9"/>
  <c r="F61" i="9"/>
  <c r="F45" i="9"/>
  <c r="F29" i="9"/>
  <c r="F13" i="9"/>
  <c r="F6" i="9"/>
  <c r="F10" i="9"/>
  <c r="F12" i="9"/>
  <c r="F15" i="9"/>
  <c r="F16" i="9"/>
  <c r="F19" i="9"/>
  <c r="F23" i="9"/>
  <c r="F26" i="9"/>
  <c r="F28" i="9"/>
  <c r="F31" i="9"/>
  <c r="F35" i="9"/>
  <c r="F36" i="9"/>
  <c r="F39" i="9"/>
  <c r="F42" i="9"/>
  <c r="F46" i="9"/>
  <c r="F48" i="9"/>
  <c r="F51" i="9"/>
  <c r="F54" i="9"/>
  <c r="F56" i="9"/>
  <c r="F58" i="9"/>
  <c r="F62" i="9"/>
  <c r="F64" i="9"/>
  <c r="F66" i="9"/>
  <c r="F68" i="9"/>
  <c r="F71" i="9"/>
  <c r="F75" i="9"/>
  <c r="F76" i="9"/>
  <c r="F79" i="9"/>
  <c r="F82" i="9"/>
  <c r="F84" i="9"/>
  <c r="F86" i="9"/>
  <c r="F88" i="9"/>
  <c r="F91" i="9"/>
  <c r="F94" i="9"/>
  <c r="F96" i="9"/>
  <c r="F98" i="9"/>
  <c r="F100" i="9"/>
  <c r="F102" i="9"/>
  <c r="F104" i="9"/>
  <c r="F106" i="9"/>
  <c r="F110" i="9"/>
  <c r="F114" i="9"/>
  <c r="F116" i="9"/>
  <c r="F119" i="9"/>
  <c r="F122" i="9"/>
  <c r="F124" i="9"/>
  <c r="F127" i="9"/>
  <c r="F130" i="9"/>
  <c r="F132" i="9"/>
  <c r="F135" i="9"/>
  <c r="F136" i="9"/>
  <c r="F139" i="9"/>
  <c r="F143" i="9"/>
  <c r="F147" i="9"/>
  <c r="F150" i="9"/>
  <c r="F152" i="9"/>
  <c r="F155" i="9"/>
  <c r="F159" i="9"/>
  <c r="F162" i="9"/>
  <c r="F167" i="9"/>
  <c r="F168" i="9"/>
  <c r="F171" i="9"/>
  <c r="F7" i="9"/>
  <c r="F8" i="9"/>
  <c r="F11" i="9"/>
  <c r="F14" i="9"/>
  <c r="F18" i="9"/>
  <c r="F20" i="9"/>
  <c r="F22" i="9"/>
  <c r="F24" i="9"/>
  <c r="F27" i="9"/>
  <c r="F30" i="9"/>
  <c r="F32" i="9"/>
  <c r="F34" i="9"/>
  <c r="F38" i="9"/>
  <c r="F40" i="9"/>
  <c r="F43" i="9"/>
  <c r="F44" i="9"/>
  <c r="F47" i="9"/>
  <c r="F50" i="9"/>
  <c r="F52" i="9"/>
  <c r="F55" i="9"/>
  <c r="F59" i="9"/>
  <c r="F60" i="9"/>
  <c r="F63" i="9"/>
  <c r="F67" i="9"/>
  <c r="F70" i="9"/>
  <c r="F72" i="9"/>
  <c r="F74" i="9"/>
  <c r="F78" i="9"/>
  <c r="F80" i="9"/>
  <c r="F83" i="9"/>
  <c r="F87" i="9"/>
  <c r="F90" i="9"/>
  <c r="F92" i="9"/>
  <c r="F95" i="9"/>
  <c r="F99" i="9"/>
  <c r="F103" i="9"/>
  <c r="F107" i="9"/>
  <c r="F108" i="9"/>
  <c r="F111" i="9"/>
  <c r="F112" i="9"/>
  <c r="F115" i="9"/>
  <c r="F118" i="9"/>
  <c r="F120" i="9"/>
  <c r="F123" i="9"/>
  <c r="F126" i="9"/>
  <c r="F128" i="9"/>
  <c r="F131" i="9"/>
  <c r="F134" i="9"/>
  <c r="F138" i="9"/>
  <c r="F140" i="9"/>
  <c r="F142" i="9"/>
  <c r="F144" i="9"/>
  <c r="F146" i="9"/>
  <c r="F148" i="9"/>
  <c r="F151" i="9"/>
  <c r="F154" i="9"/>
  <c r="F156" i="9"/>
  <c r="F158" i="9"/>
  <c r="F160" i="9"/>
  <c r="F163" i="9"/>
  <c r="F164" i="9"/>
  <c r="F166" i="9"/>
  <c r="F170" i="9"/>
  <c r="F172" i="9"/>
  <c r="F174" i="9"/>
  <c r="F175" i="9"/>
  <c r="F176" i="9"/>
  <c r="F178" i="9"/>
  <c r="F179" i="9"/>
  <c r="F180" i="9"/>
  <c r="F182" i="9"/>
  <c r="F183" i="9"/>
  <c r="F184" i="9"/>
  <c r="F186" i="9"/>
  <c r="F187" i="9"/>
  <c r="F188" i="9"/>
  <c r="F157" i="9"/>
  <c r="F125" i="9"/>
  <c r="F169" i="9"/>
  <c r="F153" i="9"/>
  <c r="F137" i="9"/>
  <c r="F121" i="9"/>
  <c r="F105" i="9"/>
  <c r="F89" i="9"/>
  <c r="F73" i="9"/>
  <c r="F57" i="9"/>
  <c r="F41" i="9"/>
  <c r="F25" i="9"/>
  <c r="F9" i="9"/>
  <c r="F5" i="9"/>
  <c r="E11" i="9"/>
  <c r="E70" i="9"/>
  <c r="E134" i="9"/>
  <c r="E8" i="9"/>
  <c r="E12" i="9"/>
  <c r="E16" i="9"/>
  <c r="E20" i="9"/>
  <c r="E24" i="9"/>
  <c r="E28" i="9"/>
  <c r="E32" i="9"/>
  <c r="E36" i="9"/>
  <c r="E40" i="9"/>
  <c r="E44" i="9"/>
  <c r="E48" i="9"/>
  <c r="E52" i="9"/>
  <c r="E56" i="9"/>
  <c r="E60" i="9"/>
  <c r="E64" i="9"/>
  <c r="E68" i="9"/>
  <c r="E72" i="9"/>
  <c r="E76" i="9"/>
  <c r="E80" i="9"/>
  <c r="E84" i="9"/>
  <c r="E88" i="9"/>
  <c r="E92" i="9"/>
  <c r="E96" i="9"/>
  <c r="E100" i="9"/>
  <c r="E104" i="9"/>
  <c r="E108" i="9"/>
  <c r="E112" i="9"/>
  <c r="E116" i="9"/>
  <c r="E120" i="9"/>
  <c r="E124" i="9"/>
  <c r="E128" i="9"/>
  <c r="E132" i="9"/>
  <c r="E136" i="9"/>
  <c r="E140" i="9"/>
  <c r="E144" i="9"/>
  <c r="E148" i="9"/>
  <c r="E152" i="9"/>
  <c r="E156" i="9"/>
  <c r="E160" i="9"/>
  <c r="E9" i="9"/>
  <c r="E25" i="9"/>
  <c r="E41" i="9"/>
  <c r="E57" i="9"/>
  <c r="E73" i="9"/>
  <c r="E89" i="9"/>
  <c r="E105" i="9"/>
  <c r="E121" i="9"/>
  <c r="E137" i="9"/>
  <c r="E153" i="9"/>
  <c r="E165" i="9"/>
  <c r="E173" i="9"/>
  <c r="E181" i="9"/>
  <c r="E5" i="9"/>
  <c r="E13" i="9"/>
  <c r="E29" i="9"/>
  <c r="E45" i="9"/>
  <c r="E61" i="9"/>
  <c r="E77" i="9"/>
  <c r="E93" i="9"/>
  <c r="E109" i="9"/>
  <c r="E125" i="9"/>
  <c r="E141" i="9"/>
  <c r="E157" i="9"/>
  <c r="E168" i="9"/>
  <c r="E176" i="9"/>
  <c r="E184" i="9"/>
  <c r="E21" i="9"/>
  <c r="E37" i="9"/>
  <c r="E69" i="9"/>
  <c r="E85" i="9"/>
  <c r="E101" i="9"/>
  <c r="E172" i="9"/>
  <c r="E188" i="9"/>
  <c r="E17" i="9"/>
  <c r="E33" i="9"/>
  <c r="E49" i="9"/>
  <c r="E65" i="9"/>
  <c r="E81" i="9"/>
  <c r="E97" i="9"/>
  <c r="E113" i="9"/>
  <c r="E129" i="9"/>
  <c r="E145" i="9"/>
  <c r="E161" i="9"/>
  <c r="E169" i="9"/>
  <c r="E177" i="9"/>
  <c r="E185" i="9"/>
  <c r="E53" i="9"/>
  <c r="E117" i="9"/>
  <c r="E133" i="9"/>
  <c r="E149" i="9"/>
  <c r="E164" i="9"/>
  <c r="E180" i="9"/>
  <c r="E183" i="9"/>
  <c r="E167" i="9"/>
  <c r="E151" i="9"/>
  <c r="E135" i="9"/>
  <c r="E119" i="9"/>
  <c r="E103" i="9"/>
  <c r="E87" i="9"/>
  <c r="E71" i="9"/>
  <c r="E55" i="9"/>
  <c r="E39" i="9"/>
  <c r="E23" i="9"/>
  <c r="E7" i="9"/>
  <c r="E94" i="9"/>
  <c r="E62" i="9"/>
  <c r="E10" i="9"/>
  <c r="E158" i="9"/>
  <c r="E118" i="9"/>
  <c r="E54" i="9"/>
  <c r="E178" i="9"/>
  <c r="E138" i="9"/>
  <c r="E106" i="9"/>
  <c r="E58" i="9"/>
  <c r="E26" i="9"/>
  <c r="E163" i="9"/>
  <c r="E131" i="9"/>
  <c r="E115" i="9"/>
  <c r="E99" i="9"/>
  <c r="E83" i="9"/>
  <c r="E67" i="9"/>
  <c r="E51" i="9"/>
  <c r="E35" i="9"/>
  <c r="E19" i="9"/>
  <c r="E142" i="9"/>
  <c r="E82" i="9"/>
  <c r="E50" i="9"/>
  <c r="E182" i="9"/>
  <c r="E150" i="9"/>
  <c r="E102" i="9"/>
  <c r="E34" i="9"/>
  <c r="E170" i="9"/>
  <c r="E130" i="9"/>
  <c r="E98" i="9"/>
  <c r="E46" i="9"/>
  <c r="E18" i="9"/>
  <c r="E27" i="9"/>
  <c r="E110" i="9"/>
  <c r="E22" i="9"/>
  <c r="E166" i="9"/>
  <c r="E186" i="9"/>
  <c r="E154" i="9"/>
  <c r="E114" i="9"/>
  <c r="E66" i="9"/>
  <c r="E38" i="9"/>
  <c r="E179" i="9"/>
  <c r="E147" i="9"/>
  <c r="E175" i="9"/>
  <c r="E159" i="9"/>
  <c r="E143" i="9"/>
  <c r="E127" i="9"/>
  <c r="E111" i="9"/>
  <c r="E95" i="9"/>
  <c r="E79" i="9"/>
  <c r="E63" i="9"/>
  <c r="E47" i="9"/>
  <c r="E31" i="9"/>
  <c r="E15" i="9"/>
  <c r="E126" i="9"/>
  <c r="E78" i="9"/>
  <c r="E30" i="9"/>
  <c r="E174" i="9"/>
  <c r="E146" i="9"/>
  <c r="E90" i="9"/>
  <c r="E14" i="9"/>
  <c r="E162" i="9"/>
  <c r="E122" i="9"/>
  <c r="E86" i="9"/>
  <c r="E42" i="9"/>
  <c r="E6" i="9"/>
  <c r="D186" i="9"/>
  <c r="D188" i="9"/>
  <c r="D37" i="9"/>
  <c r="D69" i="9"/>
  <c r="D77" i="9"/>
  <c r="D85" i="9"/>
  <c r="D93" i="9"/>
  <c r="D101" i="9"/>
  <c r="D109" i="9"/>
  <c r="D133" i="9"/>
  <c r="D141" i="9"/>
  <c r="D149" i="9"/>
  <c r="D157" i="9"/>
  <c r="D165" i="9"/>
  <c r="D7" i="9"/>
  <c r="D15" i="9"/>
  <c r="D23" i="9"/>
  <c r="D31" i="9"/>
  <c r="D39" i="9"/>
  <c r="D47" i="9"/>
  <c r="D55" i="9"/>
  <c r="D63" i="9"/>
  <c r="D71" i="9"/>
  <c r="D79" i="9"/>
  <c r="D87" i="9"/>
  <c r="D95" i="9"/>
  <c r="D103" i="9"/>
  <c r="D111" i="9"/>
  <c r="D119" i="9"/>
  <c r="D127" i="9"/>
  <c r="D135" i="9"/>
  <c r="D143" i="9"/>
  <c r="D151" i="9"/>
  <c r="D159" i="9"/>
  <c r="D167" i="9"/>
  <c r="D175" i="9"/>
  <c r="D179" i="9"/>
  <c r="D183" i="9"/>
  <c r="D187" i="9"/>
  <c r="D13" i="9"/>
  <c r="D21" i="9"/>
  <c r="D29" i="9"/>
  <c r="D45" i="9"/>
  <c r="D53" i="9"/>
  <c r="D61" i="9"/>
  <c r="D117" i="9"/>
  <c r="D125" i="9"/>
  <c r="D173" i="9"/>
  <c r="D162" i="9"/>
  <c r="D130" i="9"/>
  <c r="D98" i="9"/>
  <c r="D66" i="9"/>
  <c r="D34" i="9"/>
  <c r="D172" i="9"/>
  <c r="D156" i="9"/>
  <c r="D140" i="9"/>
  <c r="D124" i="9"/>
  <c r="D108" i="9"/>
  <c r="D92" i="9"/>
  <c r="D76" i="9"/>
  <c r="D60" i="9"/>
  <c r="D44" i="9"/>
  <c r="D28" i="9"/>
  <c r="D12" i="9"/>
  <c r="D170" i="9"/>
  <c r="D142" i="9"/>
  <c r="D110" i="9"/>
  <c r="D78" i="9"/>
  <c r="D38" i="9"/>
  <c r="D171" i="9"/>
  <c r="D139" i="9"/>
  <c r="D107" i="9"/>
  <c r="D75" i="9"/>
  <c r="D43" i="9"/>
  <c r="D11" i="9"/>
  <c r="D176" i="9"/>
  <c r="D169" i="9"/>
  <c r="D137" i="9"/>
  <c r="D105" i="9"/>
  <c r="D73" i="9"/>
  <c r="D41" i="9"/>
  <c r="D9" i="9"/>
  <c r="D81" i="9"/>
  <c r="D49" i="9"/>
  <c r="D17" i="9"/>
  <c r="D154" i="9"/>
  <c r="D122" i="9"/>
  <c r="D90" i="9"/>
  <c r="D58" i="9"/>
  <c r="D22" i="9"/>
  <c r="D168" i="9"/>
  <c r="D152" i="9"/>
  <c r="D136" i="9"/>
  <c r="D120" i="9"/>
  <c r="D104" i="9"/>
  <c r="D88" i="9"/>
  <c r="D72" i="9"/>
  <c r="D56" i="9"/>
  <c r="D40" i="9"/>
  <c r="D24" i="9"/>
  <c r="D8" i="9"/>
  <c r="D166" i="9"/>
  <c r="D134" i="9"/>
  <c r="D106" i="9"/>
  <c r="D70" i="9"/>
  <c r="D30" i="9"/>
  <c r="D163" i="9"/>
  <c r="D131" i="9"/>
  <c r="D99" i="9"/>
  <c r="D67" i="9"/>
  <c r="D35" i="9"/>
  <c r="D182" i="9"/>
  <c r="D185" i="9"/>
  <c r="D161" i="9"/>
  <c r="D129" i="9"/>
  <c r="D97" i="9"/>
  <c r="D65" i="9"/>
  <c r="D33" i="9"/>
  <c r="D5" i="9"/>
  <c r="D146" i="9"/>
  <c r="D114" i="9"/>
  <c r="D82" i="9"/>
  <c r="D54" i="9"/>
  <c r="D14" i="9"/>
  <c r="D164" i="9"/>
  <c r="D148" i="9"/>
  <c r="D132" i="9"/>
  <c r="D116" i="9"/>
  <c r="D100" i="9"/>
  <c r="D84" i="9"/>
  <c r="D68" i="9"/>
  <c r="D52" i="9"/>
  <c r="D36" i="9"/>
  <c r="D20" i="9"/>
  <c r="D42" i="9"/>
  <c r="D158" i="9"/>
  <c r="D126" i="9"/>
  <c r="D94" i="9"/>
  <c r="D62" i="9"/>
  <c r="D18" i="9"/>
  <c r="D155" i="9"/>
  <c r="D123" i="9"/>
  <c r="D91" i="9"/>
  <c r="D59" i="9"/>
  <c r="D27" i="9"/>
  <c r="D184" i="9"/>
  <c r="D181" i="9"/>
  <c r="D153" i="9"/>
  <c r="D121" i="9"/>
  <c r="D89" i="9"/>
  <c r="D57" i="9"/>
  <c r="D25" i="9"/>
  <c r="D178" i="9"/>
  <c r="C66" i="9"/>
  <c r="C178" i="9"/>
  <c r="C50" i="9"/>
  <c r="C162" i="9"/>
  <c r="C98" i="9"/>
  <c r="C34" i="9"/>
  <c r="C13" i="9"/>
  <c r="C17" i="9"/>
  <c r="C33" i="9"/>
  <c r="C41" i="9"/>
  <c r="C45" i="9"/>
  <c r="C53" i="9"/>
  <c r="C61" i="9"/>
  <c r="C69" i="9"/>
  <c r="C73" i="9"/>
  <c r="C81" i="9"/>
  <c r="C89" i="9"/>
  <c r="C93" i="9"/>
  <c r="C105" i="9"/>
  <c r="C117" i="9"/>
  <c r="C125" i="9"/>
  <c r="C133" i="9"/>
  <c r="C137" i="9"/>
  <c r="C149" i="9"/>
  <c r="C161" i="9"/>
  <c r="C165" i="9"/>
  <c r="C173" i="9"/>
  <c r="C181" i="9"/>
  <c r="C185" i="9"/>
  <c r="C65" i="9"/>
  <c r="C97" i="9"/>
  <c r="C109" i="9"/>
  <c r="C129" i="9"/>
  <c r="C141" i="9"/>
  <c r="C153" i="9"/>
  <c r="C169" i="9"/>
  <c r="C177" i="9"/>
  <c r="C9" i="9"/>
  <c r="C21" i="9"/>
  <c r="C25" i="9"/>
  <c r="C29" i="9"/>
  <c r="C37" i="9"/>
  <c r="C49" i="9"/>
  <c r="C57" i="9"/>
  <c r="C77" i="9"/>
  <c r="C85" i="9"/>
  <c r="C101" i="9"/>
  <c r="C113" i="9"/>
  <c r="C121" i="9"/>
  <c r="C145" i="9"/>
  <c r="C157" i="9"/>
  <c r="C8" i="9"/>
  <c r="C24" i="9"/>
  <c r="C40" i="9"/>
  <c r="C56" i="9"/>
  <c r="C72" i="9"/>
  <c r="C88" i="9"/>
  <c r="C104" i="9"/>
  <c r="C120" i="9"/>
  <c r="C136" i="9"/>
  <c r="C152" i="9"/>
  <c r="C168" i="9"/>
  <c r="C184" i="9"/>
  <c r="C15" i="9"/>
  <c r="C31" i="9"/>
  <c r="C47" i="9"/>
  <c r="C63" i="9"/>
  <c r="C79" i="9"/>
  <c r="C95" i="9"/>
  <c r="C111" i="9"/>
  <c r="C127" i="9"/>
  <c r="C143" i="9"/>
  <c r="C159" i="9"/>
  <c r="C175" i="9"/>
  <c r="C6" i="9"/>
  <c r="C22" i="9"/>
  <c r="C38" i="9"/>
  <c r="C54" i="9"/>
  <c r="C70" i="9"/>
  <c r="C86" i="9"/>
  <c r="C102" i="9"/>
  <c r="C118" i="9"/>
  <c r="C134" i="9"/>
  <c r="C150" i="9"/>
  <c r="C166" i="9"/>
  <c r="C182" i="9"/>
  <c r="C11" i="9"/>
  <c r="C75" i="9"/>
  <c r="C107" i="9"/>
  <c r="C139" i="9"/>
  <c r="C12" i="9"/>
  <c r="C28" i="9"/>
  <c r="C44" i="9"/>
  <c r="C60" i="9"/>
  <c r="C76" i="9"/>
  <c r="C92" i="9"/>
  <c r="C108" i="9"/>
  <c r="C124" i="9"/>
  <c r="C140" i="9"/>
  <c r="C156" i="9"/>
  <c r="C172" i="9"/>
  <c r="C188" i="9"/>
  <c r="C19" i="9"/>
  <c r="C35" i="9"/>
  <c r="C51" i="9"/>
  <c r="C67" i="9"/>
  <c r="C83" i="9"/>
  <c r="C99" i="9"/>
  <c r="C115" i="9"/>
  <c r="C131" i="9"/>
  <c r="C147" i="9"/>
  <c r="C163" i="9"/>
  <c r="C179" i="9"/>
  <c r="C10" i="9"/>
  <c r="C26" i="9"/>
  <c r="C42" i="9"/>
  <c r="C58" i="9"/>
  <c r="C74" i="9"/>
  <c r="C90" i="9"/>
  <c r="C106" i="9"/>
  <c r="C122" i="9"/>
  <c r="C138" i="9"/>
  <c r="C154" i="9"/>
  <c r="C170" i="9"/>
  <c r="C186" i="9"/>
  <c r="C16" i="9"/>
  <c r="C32" i="9"/>
  <c r="C48" i="9"/>
  <c r="C64" i="9"/>
  <c r="C80" i="9"/>
  <c r="C96" i="9"/>
  <c r="C112" i="9"/>
  <c r="C128" i="9"/>
  <c r="C144" i="9"/>
  <c r="C160" i="9"/>
  <c r="C176" i="9"/>
  <c r="C7" i="9"/>
  <c r="C23" i="9"/>
  <c r="C39" i="9"/>
  <c r="C55" i="9"/>
  <c r="C71" i="9"/>
  <c r="C87" i="9"/>
  <c r="C103" i="9"/>
  <c r="C119" i="9"/>
  <c r="C135" i="9"/>
  <c r="C151" i="9"/>
  <c r="C167" i="9"/>
  <c r="C183" i="9"/>
  <c r="C14" i="9"/>
  <c r="C30" i="9"/>
  <c r="C46" i="9"/>
  <c r="C62" i="9"/>
  <c r="C78" i="9"/>
  <c r="C94" i="9"/>
  <c r="C110" i="9"/>
  <c r="C126" i="9"/>
  <c r="C142" i="9"/>
  <c r="C158" i="9"/>
  <c r="C174" i="9"/>
  <c r="C5" i="9"/>
  <c r="C20" i="9"/>
  <c r="C36" i="9"/>
  <c r="C52" i="9"/>
  <c r="C68" i="9"/>
  <c r="C84" i="9"/>
  <c r="C100" i="9"/>
  <c r="C116" i="9"/>
  <c r="C132" i="9"/>
  <c r="C148" i="9"/>
  <c r="C164" i="9"/>
  <c r="C180" i="9"/>
  <c r="C27" i="9"/>
  <c r="C43" i="9"/>
  <c r="C59" i="9"/>
  <c r="C91" i="9"/>
  <c r="C130" i="9"/>
  <c r="C187" i="9"/>
  <c r="C114" i="9"/>
  <c r="C171" i="9"/>
  <c r="C146" i="9"/>
  <c r="C82" i="9"/>
  <c r="C18" i="9"/>
  <c r="C123" i="9"/>
  <c r="K776" i="20" l="1"/>
  <c r="K586" i="20"/>
  <c r="S776" i="20"/>
  <c r="S586" i="20"/>
  <c r="W776" i="20"/>
  <c r="W586" i="20"/>
  <c r="O776" i="20"/>
  <c r="O586" i="20"/>
  <c r="G776" i="20"/>
  <c r="G586" i="20"/>
  <c r="AD16" i="20"/>
  <c r="AA776" i="20"/>
  <c r="AA586" i="20"/>
  <c r="J191" i="9"/>
  <c r="G191" i="6"/>
  <c r="Z191" i="9"/>
  <c r="S191" i="6"/>
  <c r="V191" i="6"/>
  <c r="N191" i="9"/>
  <c r="X191" i="9"/>
  <c r="R191" i="6"/>
  <c r="K191" i="6"/>
  <c r="L191" i="9"/>
  <c r="AB191" i="6"/>
  <c r="O191" i="9"/>
  <c r="W191" i="9"/>
  <c r="M191" i="6"/>
  <c r="W191" i="6"/>
  <c r="AA191" i="6"/>
  <c r="Z191" i="6"/>
  <c r="C191" i="6"/>
  <c r="AC191" i="6"/>
  <c r="Y191" i="6"/>
  <c r="X191" i="6"/>
  <c r="U191" i="6"/>
  <c r="T191" i="6"/>
  <c r="Q191" i="6"/>
  <c r="P191" i="6"/>
  <c r="O191" i="6"/>
  <c r="N191" i="6"/>
  <c r="L191" i="6"/>
  <c r="J191" i="6"/>
  <c r="I191" i="6"/>
  <c r="H191" i="6"/>
  <c r="F191" i="6"/>
  <c r="D191" i="6"/>
  <c r="D1139" i="6" s="1"/>
  <c r="AC191" i="9"/>
  <c r="AB191" i="9"/>
  <c r="AA191" i="9"/>
  <c r="Y191" i="9"/>
  <c r="V191" i="9"/>
  <c r="U191" i="9"/>
  <c r="T191" i="9"/>
  <c r="S191" i="9"/>
  <c r="R191" i="9"/>
  <c r="Q191" i="9"/>
  <c r="P191" i="9"/>
  <c r="M191" i="9"/>
  <c r="K191" i="9"/>
  <c r="I191" i="9"/>
  <c r="H191" i="9"/>
  <c r="G191" i="9"/>
  <c r="F191" i="9"/>
  <c r="E191" i="9"/>
  <c r="D191" i="9"/>
  <c r="D1139" i="9" s="1"/>
  <c r="C191" i="9"/>
  <c r="C1139" i="9" s="1"/>
  <c r="D1137" i="1"/>
  <c r="D1136" i="1"/>
  <c r="C1140" i="6" l="1"/>
  <c r="C1139" i="6"/>
  <c r="D1140" i="9"/>
  <c r="D1140" i="6"/>
  <c r="C1140" i="9"/>
  <c r="C1137" i="1"/>
  <c r="C1136" i="1"/>
  <c r="BB4" i="12"/>
</calcChain>
</file>

<file path=xl/sharedStrings.xml><?xml version="1.0" encoding="utf-8"?>
<sst xmlns="http://schemas.openxmlformats.org/spreadsheetml/2006/main" count="13759" uniqueCount="1380">
  <si>
    <t>GEOCOD</t>
  </si>
  <si>
    <t>MUNIC</t>
  </si>
  <si>
    <t>1. SENSIBILIDADE</t>
  </si>
  <si>
    <t>1.1 Oferta e demanda de Recursos Hídricos</t>
  </si>
  <si>
    <t>1.1.1</t>
  </si>
  <si>
    <t xml:space="preserve">Percentual de área do município com balanço hídrico classificado como “preocupante”, “crítico” e/ou “muito crítico" </t>
  </si>
  <si>
    <t>CÓDIGO</t>
  </si>
  <si>
    <t>DESCRIÇÃO</t>
  </si>
  <si>
    <t>Volume de água produzido per capita</t>
  </si>
  <si>
    <t>Percentual da demanda hídrica do município destinada ao abastecimento humano (urbano e rural)</t>
  </si>
  <si>
    <t>1.1.2</t>
  </si>
  <si>
    <t>1.1.3</t>
  </si>
  <si>
    <t>%</t>
  </si>
  <si>
    <t>m³/ano/hab.</t>
  </si>
  <si>
    <t>1.2.1</t>
  </si>
  <si>
    <t>Índice de perdas na distribuição do sistema de abastecimento de água</t>
  </si>
  <si>
    <t>Consumo médio per capita de água</t>
  </si>
  <si>
    <t xml:space="preserve">1.2.2  </t>
  </si>
  <si>
    <t>l/hab./dia</t>
  </si>
  <si>
    <t>1.2 Eficiência no uso da água</t>
  </si>
  <si>
    <t>1.3 Saneamento básico e acesso aos recursos hídricos</t>
  </si>
  <si>
    <t>1.3.1</t>
  </si>
  <si>
    <t xml:space="preserve">1.3.2  </t>
  </si>
  <si>
    <t xml:space="preserve">1.3.3 </t>
  </si>
  <si>
    <t xml:space="preserve">1.3.4  </t>
  </si>
  <si>
    <t>habitantes</t>
  </si>
  <si>
    <t>Percentual da população atendida pela rede de abastecimento de água no município</t>
  </si>
  <si>
    <t>Percentual da população atendida pela rede de esgotamento sanitário no município</t>
  </si>
  <si>
    <t xml:space="preserve"> Índice de tratamento de esgoto </t>
  </si>
  <si>
    <t xml:space="preserve"> Taxa de crescimento anual da tarifa cobrada pelo uso dos recursos hídricos</t>
  </si>
  <si>
    <t>1.3.5</t>
  </si>
  <si>
    <t>1.4 Riscos à saúde humana</t>
  </si>
  <si>
    <t>1.4.1</t>
  </si>
  <si>
    <t xml:space="preserve">1.4.2  </t>
  </si>
  <si>
    <t>2.1 Planos ou ações emergenciais e/ou estruturais</t>
  </si>
  <si>
    <t>2.2 Gestão dos recursos hídricos</t>
  </si>
  <si>
    <t>2.3 Capacidade socioeconômica familiar</t>
  </si>
  <si>
    <t>2.1.1</t>
  </si>
  <si>
    <t>2.1.2</t>
  </si>
  <si>
    <t>2.1.3</t>
  </si>
  <si>
    <t>2.2.1</t>
  </si>
  <si>
    <t xml:space="preserve">2.2.2  </t>
  </si>
  <si>
    <t xml:space="preserve">2.2.3 </t>
  </si>
  <si>
    <t>-</t>
  </si>
  <si>
    <t>1- Não existente  2- Em elaboração 3- Elaborado         4- Concluído</t>
  </si>
  <si>
    <t>2.3.1</t>
  </si>
  <si>
    <t xml:space="preserve">2.3.2  </t>
  </si>
  <si>
    <t>1- Não / 2- Sim</t>
  </si>
  <si>
    <t>3.1 Exposição Biofísica</t>
  </si>
  <si>
    <t>3.2 Ocupação no espaço</t>
  </si>
  <si>
    <t>3. Exposição</t>
  </si>
  <si>
    <r>
      <t>km</t>
    </r>
    <r>
      <rPr>
        <b/>
        <vertAlign val="superscript"/>
        <sz val="9"/>
        <color theme="1"/>
        <rFont val="Calibri"/>
        <family val="2"/>
        <scheme val="minor"/>
      </rPr>
      <t>2</t>
    </r>
  </si>
  <si>
    <t>ÁGUA BRANCA</t>
  </si>
  <si>
    <t>BATALHA</t>
  </si>
  <si>
    <t>OURO BRANCO</t>
  </si>
  <si>
    <t>QUEIMADAS</t>
  </si>
  <si>
    <t>RIACHO DE SANTANA</t>
  </si>
  <si>
    <t>RUY BARBOSA</t>
  </si>
  <si>
    <t>SANTA INÊS</t>
  </si>
  <si>
    <t>SANTA TEREZINHA</t>
  </si>
  <si>
    <t>SÃO DOMINGOS</t>
  </si>
  <si>
    <t>SERRINHA</t>
  </si>
  <si>
    <t>CEDRO</t>
  </si>
  <si>
    <t>MULUNGU</t>
  </si>
  <si>
    <t>NOVA OLINDA</t>
  </si>
  <si>
    <t>PEDRA BRANCA</t>
  </si>
  <si>
    <t>ARAIOSES</t>
  </si>
  <si>
    <t>TIMON</t>
  </si>
  <si>
    <t>ÁGUAS VERMELHAS</t>
  </si>
  <si>
    <t>ALMENARA</t>
  </si>
  <si>
    <t>ARAÇUAÍ</t>
  </si>
  <si>
    <t>BANDEIRA</t>
  </si>
  <si>
    <t>BERILO</t>
  </si>
  <si>
    <t>BERIZAL</t>
  </si>
  <si>
    <t>BONITO DE MINAS</t>
  </si>
  <si>
    <t>BURITIZEIRO</t>
  </si>
  <si>
    <t>CACHOEIRA DE PAJEÚ</t>
  </si>
  <si>
    <t>CAPITÃO ENÉAS</t>
  </si>
  <si>
    <t>CARAÍ</t>
  </si>
  <si>
    <t>CATUTI</t>
  </si>
  <si>
    <t>CHAPADA DO NORTE</t>
  </si>
  <si>
    <t>COMERCINHO</t>
  </si>
  <si>
    <t>CÔNEGO MARINHO</t>
  </si>
  <si>
    <t>CORONEL MURTA</t>
  </si>
  <si>
    <t>CRISTÁLIA</t>
  </si>
  <si>
    <t>CURRAL DE DENTRO</t>
  </si>
  <si>
    <t>DIVISA ALEGRE</t>
  </si>
  <si>
    <t>DIVISÓPOLIS</t>
  </si>
  <si>
    <t>ESPINOSA</t>
  </si>
  <si>
    <t>FELISBURGO</t>
  </si>
  <si>
    <t>FRANCISCO BADARÓ</t>
  </si>
  <si>
    <t>FRANCISCO SÁ</t>
  </si>
  <si>
    <t>FRUTA DE LEITE</t>
  </si>
  <si>
    <t>GAMELEIRAS</t>
  </si>
  <si>
    <t>GRÃO MOGOL</t>
  </si>
  <si>
    <t>IBIRACATU</t>
  </si>
  <si>
    <t>INDAIABIRA</t>
  </si>
  <si>
    <t>ITACARAMBI</t>
  </si>
  <si>
    <t>ITAOBIM</t>
  </si>
  <si>
    <t>ITINGA</t>
  </si>
  <si>
    <t>JACINTO</t>
  </si>
  <si>
    <t>JAÍBA</t>
  </si>
  <si>
    <t>JANAÚBA</t>
  </si>
  <si>
    <t>JANUÁRIA</t>
  </si>
  <si>
    <t>JAPONVAR</t>
  </si>
  <si>
    <t>JENIPAPO DE MINAS</t>
  </si>
  <si>
    <t>JEQUITINHONHA</t>
  </si>
  <si>
    <t>JOAÍMA</t>
  </si>
  <si>
    <t>JORDÂNIA</t>
  </si>
  <si>
    <t>JOSÉ GONÇALVES DE MINAS</t>
  </si>
  <si>
    <t>JOSENÓPOLIS</t>
  </si>
  <si>
    <t>JUVENÍLIA</t>
  </si>
  <si>
    <t>LONTRA</t>
  </si>
  <si>
    <t>MAMONAS</t>
  </si>
  <si>
    <t>MANGA</t>
  </si>
  <si>
    <t>MATA VERDE</t>
  </si>
  <si>
    <t>MATIAS CARDOSO</t>
  </si>
  <si>
    <t>MATO VERDE</t>
  </si>
  <si>
    <t>MEDINA</t>
  </si>
  <si>
    <t>MIRAVÂNIA</t>
  </si>
  <si>
    <t>MONTALVÂNIA</t>
  </si>
  <si>
    <t>MONTE AZUL</t>
  </si>
  <si>
    <t>MONTE FORMOSO</t>
  </si>
  <si>
    <t>MONTEZUMA</t>
  </si>
  <si>
    <t>NINHEIRA</t>
  </si>
  <si>
    <t>NOVA PORTEIRINHA</t>
  </si>
  <si>
    <t>NOVO CRUZEIRO</t>
  </si>
  <si>
    <t>NOVORIZONTE</t>
  </si>
  <si>
    <t>PADRE CARVALHO</t>
  </si>
  <si>
    <t>PADRE PARAÍSO</t>
  </si>
  <si>
    <t>PAI PEDRO</t>
  </si>
  <si>
    <t>PATIS</t>
  </si>
  <si>
    <t>PEDRA AZUL</t>
  </si>
  <si>
    <t>PEDRAS DE MARIA DA CRUZ</t>
  </si>
  <si>
    <t>PIRAPORA</t>
  </si>
  <si>
    <t>PONTO DOS VOLANTES</t>
  </si>
  <si>
    <t>PORTEIRINHA</t>
  </si>
  <si>
    <t>RIACHO DOS MACHADOS</t>
  </si>
  <si>
    <t>RIO PARDO DE MINAS</t>
  </si>
  <si>
    <t>RUBELITA</t>
  </si>
  <si>
    <t>RUBIM</t>
  </si>
  <si>
    <t>SALINAS</t>
  </si>
  <si>
    <t>SALTO DA DIVISA</t>
  </si>
  <si>
    <t>SANTA CRUZ DE SALINAS</t>
  </si>
  <si>
    <t>SANTA FÉ DE MINAS</t>
  </si>
  <si>
    <t>SANTA MARIA DO SALTO</t>
  </si>
  <si>
    <t>SANTO ANTÔNIO DO RETIRO</t>
  </si>
  <si>
    <t>SÃO FRANCISCO</t>
  </si>
  <si>
    <t>SÃO JOÃO DA PONTE</t>
  </si>
  <si>
    <t>SÃO JOÃO DAS MISSÕES</t>
  </si>
  <si>
    <t>SÃO JOÃO DO PARAÍSO</t>
  </si>
  <si>
    <t>SÃO ROMÃO</t>
  </si>
  <si>
    <t>SERRANÓPOLIS DE MINAS</t>
  </si>
  <si>
    <t>TAIOBEIRAS</t>
  </si>
  <si>
    <t>VARGEM GRANDE DO RIO PARDO</t>
  </si>
  <si>
    <t>VÁRZEA DA PALMA</t>
  </si>
  <si>
    <t>VARZELÂNDIA</t>
  </si>
  <si>
    <t>VERDELÂNDIA</t>
  </si>
  <si>
    <t>VIRGEM DA LAPA</t>
  </si>
  <si>
    <t>AGUIAR</t>
  </si>
  <si>
    <t>ALAGOA GRANDE</t>
  </si>
  <si>
    <t>ALAGOA NOVA</t>
  </si>
  <si>
    <t>ALAGOINHA</t>
  </si>
  <si>
    <t>ALCANTIL</t>
  </si>
  <si>
    <t>ALGODÃO DE JANDAÍRA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</si>
  <si>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</si>
  <si>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</si>
  <si>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</si>
  <si>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</si>
  <si>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</si>
  <si>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</si>
  <si>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</si>
  <si>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</si>
  <si>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</si>
  <si>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</si>
  <si>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BANANEIRAS</t>
  </si>
  <si>
    <t>BARAÚNA</t>
  </si>
  <si>
    <t>BARRA DE SANTA ROSA</t>
  </si>
  <si>
    <t>BARRA DE SANTANA</t>
  </si>
  <si>
    <t>BARRA DE SÃO MIGUEL</t>
  </si>
  <si>
    <t>BELÉM</t>
  </si>
  <si>
    <t>BELÉM DO BREJO DO CRUZ</t>
  </si>
  <si>
    <t>BERNARDINO BATISTA</t>
  </si>
  <si>
    <t>BOA VENTURA</t>
  </si>
  <si>
    <t>BOA VISTA</t>
  </si>
  <si>
    <t>BOM JESUS</t>
  </si>
  <si>
    <t>BOM SUCESSO</t>
  </si>
  <si>
    <t>BONITO DE SANTA FÉ</t>
  </si>
  <si>
    <t>BOQUEIRÃO</t>
  </si>
  <si>
    <t>BORBOREMA</t>
  </si>
  <si>
    <t>BREJO DO CRUZ</t>
  </si>
  <si>
    <t>BREJO DOS SANTOS</t>
  </si>
  <si>
    <t>CABACEIRAS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</si>
  <si>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</si>
  <si>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</si>
  <si>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</si>
  <si>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</si>
  <si>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</si>
  <si>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</si>
  <si>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</si>
  <si>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</si>
  <si>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</si>
  <si>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</si>
  <si>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CARAÚBAS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</si>
  <si>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</si>
  <si>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</si>
  <si>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</si>
  <si>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</si>
  <si>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</si>
  <si>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</si>
  <si>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</si>
  <si>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CONGO</t>
  </si>
  <si>
    <t>COREMAS</t>
  </si>
  <si>
    <t>COXIXOLA</t>
  </si>
  <si>
    <t>CUBATI</t>
  </si>
  <si>
    <t>CUITÉ</t>
  </si>
  <si>
    <t>CUITEGI</t>
  </si>
  <si>
    <t>CURRAL VELHO</t>
  </si>
  <si>
    <t>DAMIÃO</t>
  </si>
  <si>
    <t>DESTERRO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</si>
  <si>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</si>
  <si>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</si>
  <si>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</si>
  <si>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</si>
  <si>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</si>
  <si>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</si>
  <si>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</si>
  <si>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</si>
  <si>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</si>
  <si>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</si>
  <si>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</si>
  <si>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</si>
  <si>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IGARACY</t>
  </si>
  <si>
    <t>IMACULADA</t>
  </si>
  <si>
    <t>INGÁ</t>
  </si>
  <si>
    <t>ITABAIANA</t>
  </si>
  <si>
    <t>ITAPORANGA</t>
  </si>
  <si>
    <t>ITATUBA</t>
  </si>
  <si>
    <t>JERICÓ</t>
  </si>
  <si>
    <t>JOCA CLAUDINO*</t>
  </si>
  <si>
    <t>JUAREZ TÁVORA</t>
  </si>
  <si>
    <t>JUAZEIRINHO</t>
  </si>
  <si>
    <t>JUNCO DO SERIDÓ</t>
  </si>
  <si>
    <t>JURU</t>
  </si>
  <si>
    <t>LAGOA</t>
  </si>
  <si>
    <t>LAGOA DE DENTRO</t>
  </si>
  <si>
    <t>LAGOA SECA</t>
  </si>
  <si>
    <t>LASTRO</t>
  </si>
  <si>
    <t>LIVRAMENTO</t>
  </si>
  <si>
    <t>LOGRADOURO</t>
  </si>
  <si>
    <t>MÃE D'ÁGUA</t>
  </si>
  <si>
    <t>MALTA</t>
  </si>
  <si>
    <t>MANAÍRA</t>
  </si>
  <si>
    <t>MARIZÓPOLIS</t>
  </si>
  <si>
    <t>MASSARANDUBA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</si>
  <si>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</si>
  <si>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</si>
  <si>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</si>
  <si>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</si>
  <si>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</si>
  <si>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</si>
  <si>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</si>
  <si>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</si>
  <si>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</si>
  <si>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</si>
  <si>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</si>
  <si>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</si>
  <si>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</si>
  <si>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</si>
  <si>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</si>
  <si>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PASSAGEM</t>
  </si>
  <si>
    <t>PATOS</t>
  </si>
  <si>
    <t>PAULISTA</t>
  </si>
  <si>
    <t>PEDRA LAVRADA</t>
  </si>
  <si>
    <t>PIANCÓ</t>
  </si>
  <si>
    <t>PICUÍ</t>
  </si>
  <si>
    <t>PILÕES</t>
  </si>
  <si>
    <t>PILÕEZINHOS</t>
  </si>
  <si>
    <t>PIRPIRITUBA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</si>
  <si>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</si>
  <si>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</si>
  <si>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</si>
  <si>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</si>
  <si>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</si>
  <si>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</si>
  <si>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</si>
  <si>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QUIXABA</t>
  </si>
  <si>
    <t>REMÍGIO</t>
  </si>
  <si>
    <t>RIACHÃO</t>
  </si>
  <si>
    <t>RIACHÃO DO BACAMARTE</t>
  </si>
  <si>
    <t>RIACHO DE SANTO ANTÔNIO</t>
  </si>
  <si>
    <t>RIACHO DOS CAVALOS</t>
  </si>
  <si>
    <t>SALGADINHO</t>
  </si>
  <si>
    <t>SALGADO DE SÃO FÉLIX</t>
  </si>
  <si>
    <t>SANTA CECÍLIA</t>
  </si>
  <si>
    <t>SANTA CRUZ</t>
  </si>
  <si>
    <t>SANTA HELENA</t>
  </si>
  <si>
    <t>SANTA LUZIA</t>
  </si>
  <si>
    <t>SANTA TERESINHA</t>
  </si>
  <si>
    <t>SANTANA DE MANGUEIRA</t>
  </si>
  <si>
    <t>SANTANA DOS GARROTES</t>
  </si>
  <si>
    <t>SANTO ANDRÉ</t>
  </si>
  <si>
    <t>SÃO BENTINHO</t>
  </si>
  <si>
    <t>SÃO BENTO</t>
  </si>
  <si>
    <t>SÃO DOMINGOS DO CARIRI</t>
  </si>
  <si>
    <t>SÃO JOÃO DO CARIRI</t>
  </si>
  <si>
    <t>SÃO JOÃO DO RIO DO PEIXE</t>
  </si>
  <si>
    <t>SÃO JOÃO DO TIGRE</t>
  </si>
  <si>
    <t>SÃO JOSÉ DA LAGOA TAPADA</t>
  </si>
  <si>
    <t>SÃO JOSÉ DE CAIANA</t>
  </si>
  <si>
    <t>SÃO JOSÉ DE ESPINHARAS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</si>
  <si>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</si>
  <si>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</si>
  <si>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</si>
  <si>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</si>
  <si>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</si>
  <si>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</si>
  <si>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JOSÉ DOS RAMOS</t>
  </si>
  <si>
    <t>SÃO MAMEDE</t>
  </si>
  <si>
    <t>SÃO SEBASTIÃO DE LAGOA DE ROÇA</t>
  </si>
  <si>
    <t>SÃO SEBASTIÃO DO UMBUZEIRO</t>
  </si>
  <si>
    <t>SÃO VICENTE DO SERIDÓ*</t>
  </si>
  <si>
    <t>SERRA BRANCA</t>
  </si>
  <si>
    <t>SERRA DA RAIZ</t>
  </si>
  <si>
    <t>SERRA GRANDE</t>
  </si>
  <si>
    <t>SERRA REDONDA</t>
  </si>
  <si>
    <t>SERRARIA</t>
  </si>
  <si>
    <t>SERTÃOZINHO</t>
  </si>
  <si>
    <t>SOLÂNEA</t>
  </si>
  <si>
    <t>SOLEDADE</t>
  </si>
  <si>
    <t>SOSSÊGO</t>
  </si>
  <si>
    <t>SOUSA</t>
  </si>
  <si>
    <t>SUMÉ</t>
  </si>
  <si>
    <t>TACIMA*</t>
  </si>
  <si>
    <t>TAPEROÁ</t>
  </si>
  <si>
    <t>TAVARES</t>
  </si>
  <si>
    <t>TEIXEIRA</t>
  </si>
  <si>
    <t>TENÓRIO</t>
  </si>
  <si>
    <t>TRIUNFO</t>
  </si>
  <si>
    <t>UIRAÚNA</t>
  </si>
  <si>
    <t>UMBUZEIRO</t>
  </si>
  <si>
    <t>VÁRZEA</t>
  </si>
  <si>
    <t>VIEIRÓPOLIS</t>
  </si>
  <si>
    <t>VISTA SERRANA</t>
  </si>
  <si>
    <t>ZABELÊ</t>
  </si>
  <si>
    <t>AFOGADOS DA INGAZEIRA</t>
  </si>
  <si>
    <t>AFRÂNIO</t>
  </si>
  <si>
    <t>AGRESTINA</t>
  </si>
  <si>
    <t>ÁGUAS BELAS</t>
  </si>
  <si>
    <t>ALTINHO</t>
  </si>
  <si>
    <t>ANGELIM</t>
  </si>
  <si>
    <t>ARARIPINA</t>
  </si>
  <si>
    <t>ARCOVERDE</t>
  </si>
  <si>
    <t>BELÉM DO SÃO FRANCISCO</t>
  </si>
  <si>
    <t>BELO JARDIM</t>
  </si>
  <si>
    <t>BETÂNIA</t>
  </si>
  <si>
    <t>BEZERROS</t>
  </si>
  <si>
    <t>BODOCÓ</t>
  </si>
  <si>
    <t>BOM CONSELHO</t>
  </si>
  <si>
    <t>BOM JARDIM</t>
  </si>
  <si>
    <t>BREJÃO</t>
  </si>
  <si>
    <t>BREJINHO</t>
  </si>
  <si>
    <t>BREJO DA MADRE DE DEUS</t>
  </si>
  <si>
    <t>BUÍQUE</t>
  </si>
  <si>
    <t>CABROBÓ</t>
  </si>
  <si>
    <t>CACHOEIRINHA</t>
  </si>
  <si>
    <t>CAETÉS</t>
  </si>
  <si>
    <t>CALÇADO</t>
  </si>
  <si>
    <t>CALUMBI</t>
  </si>
  <si>
    <t>CAMOCIM DE SÃO FÉLIX</t>
  </si>
  <si>
    <t>CANHOTINHO</t>
  </si>
  <si>
    <t>CAPOEIRAS</t>
  </si>
  <si>
    <t>CARNAÍBA</t>
  </si>
  <si>
    <t>CARNAUBEIRA DA PENHA</t>
  </si>
  <si>
    <t>CARUARU</t>
  </si>
  <si>
    <t>CASINHAS</t>
  </si>
  <si>
    <t>CHÃ GRANDE</t>
  </si>
  <si>
    <t>CORRENTES</t>
  </si>
  <si>
    <t>CUMARU</t>
  </si>
  <si>
    <t>CUPIRA</t>
  </si>
  <si>
    <t>CUSTÓDIA</t>
  </si>
  <si>
    <t>DORMENTES</t>
  </si>
  <si>
    <t>EXU</t>
  </si>
  <si>
    <t>FLORES</t>
  </si>
  <si>
    <t>FLORESTA</t>
  </si>
  <si>
    <t>FREI MIGUELINHO</t>
  </si>
  <si>
    <t>GARANHUNS</t>
  </si>
  <si>
    <t>GRANITO</t>
  </si>
  <si>
    <t>GRAVATÁ</t>
  </si>
  <si>
    <t>IATI</t>
  </si>
  <si>
    <t>IBIMIRIM</t>
  </si>
  <si>
    <t>IBIRAJUBA</t>
  </si>
  <si>
    <t>IGUARACY</t>
  </si>
  <si>
    <t>INAJÁ</t>
  </si>
  <si>
    <t>INGAZEIRA</t>
  </si>
  <si>
    <t>IPUBI</t>
  </si>
  <si>
    <t>ITACURUBA</t>
  </si>
  <si>
    <t>ITAÍBA</t>
  </si>
  <si>
    <t>ITAPETIM</t>
  </si>
  <si>
    <t>JATAÚBA</t>
  </si>
  <si>
    <t>JATOBÁ</t>
  </si>
  <si>
    <t>JOÃO ALFREDO</t>
  </si>
  <si>
    <t>JUCATI</t>
  </si>
  <si>
    <t>JUPI</t>
  </si>
  <si>
    <t>JUREMA</t>
  </si>
  <si>
    <t>LAGOA DO OURO</t>
  </si>
  <si>
    <t>LAGOA DOS GATOS</t>
  </si>
  <si>
    <t>LAGOA GRANDE</t>
  </si>
  <si>
    <t>LAJEDO</t>
  </si>
  <si>
    <t>MANARI</t>
  </si>
  <si>
    <t>MIRANDIBA</t>
  </si>
  <si>
    <t>MOREILÂNDIA</t>
  </si>
  <si>
    <t>OROBÓ</t>
  </si>
  <si>
    <t>OROCÓ</t>
  </si>
  <si>
    <t>OURICURI</t>
  </si>
  <si>
    <t>PALMEIRINA</t>
  </si>
  <si>
    <t>PANELAS</t>
  </si>
  <si>
    <t>PARANATAMA</t>
  </si>
  <si>
    <t>PARNAMIRIM</t>
  </si>
  <si>
    <t>PASSIRA</t>
  </si>
  <si>
    <t>PEDRA</t>
  </si>
  <si>
    <t>PESQUEIRA</t>
  </si>
  <si>
    <t>PETROLÂNDIA</t>
  </si>
  <si>
    <t>PETROLINA</t>
  </si>
  <si>
    <t>POÇÃO</t>
  </si>
  <si>
    <t>POMBOS</t>
  </si>
  <si>
    <t>RIACHO DAS ALMAS</t>
  </si>
  <si>
    <t>SAIRÉ</t>
  </si>
  <si>
    <t>SALGUEIRO</t>
  </si>
  <si>
    <t>SALOÁ</t>
  </si>
  <si>
    <t>SANHARÓ</t>
  </si>
  <si>
    <t>SANTA CRUZ DA BAIXA VERDE</t>
  </si>
  <si>
    <t>SANTA CRUZ DO CAPIBARIBE</t>
  </si>
  <si>
    <t>SANTA FILOMENA</t>
  </si>
  <si>
    <t>SANTA MARIA DA BOA VISTA</t>
  </si>
  <si>
    <t>SANTA MARIA DO CAMBUCÁ</t>
  </si>
  <si>
    <t>SÃO BENTO DO UNA</t>
  </si>
  <si>
    <t>SÃO CAITANO</t>
  </si>
  <si>
    <t>SÃO JOÃO</t>
  </si>
  <si>
    <t>SÃO JOAQUIM DO MONTE</t>
  </si>
  <si>
    <t>SÃO JOSÉ DO BELMONTE</t>
  </si>
  <si>
    <t>SÃO JOSÉ DO EGITO</t>
  </si>
  <si>
    <t>SERRA TALHADA</t>
  </si>
  <si>
    <t>SERRITA</t>
  </si>
  <si>
    <t>SERTÂNIA</t>
  </si>
  <si>
    <t>SOLIDÃO</t>
  </si>
  <si>
    <t>SURUBIM</t>
  </si>
  <si>
    <t>TABIRA</t>
  </si>
  <si>
    <t>TACAIMBÓ</t>
  </si>
  <si>
    <t>TACARATU</t>
  </si>
  <si>
    <t>TAQUARITINGA DO NORTE</t>
  </si>
  <si>
    <t>TEREZINHA</t>
  </si>
  <si>
    <t>TERRA NOVA</t>
  </si>
  <si>
    <t>TORITAMA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</si>
  <si>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</si>
  <si>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</si>
  <si>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</si>
  <si>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</si>
  <si>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</si>
  <si>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</si>
  <si>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</si>
  <si>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ACAUÃ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</si>
  <si>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</si>
  <si>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</si>
  <si>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</si>
  <si>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</si>
  <si>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</si>
  <si>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</si>
  <si>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</si>
  <si>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</si>
  <si>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AROAZES</t>
  </si>
  <si>
    <t>AROEIRAS DO ITAIM</t>
  </si>
  <si>
    <t>ARRAIAL</t>
  </si>
  <si>
    <t>ASSUNÇÃO DO PIAUÍ</t>
  </si>
  <si>
    <t>AVELINO LOPES</t>
  </si>
  <si>
    <t>BARRA D'ALCÂNTARA</t>
  </si>
  <si>
    <t>BARRAS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</si>
  <si>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</si>
  <si>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</si>
  <si>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</si>
  <si>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</si>
  <si>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</si>
  <si>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</si>
  <si>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</si>
  <si>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</si>
  <si>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</si>
  <si>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</si>
  <si>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</si>
  <si>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</si>
  <si>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</si>
  <si>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</si>
  <si>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</si>
  <si>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</si>
  <si>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CALDEIRÃO GRANDE DO PIAUÍ</t>
  </si>
  <si>
    <t>CAMPINAS DO PIAUÍ</t>
  </si>
  <si>
    <t>CAMPO ALEGRE DO FIDALGO</t>
  </si>
  <si>
    <t>CAMPO GRANDE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</si>
  <si>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</si>
  <si>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</si>
  <si>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</si>
  <si>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</si>
  <si>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</si>
  <si>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</si>
  <si>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</si>
  <si>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</si>
  <si>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</si>
  <si>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</si>
  <si>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</si>
  <si>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</si>
  <si>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</si>
  <si>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</si>
  <si>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</si>
  <si>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</si>
  <si>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</si>
  <si>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</si>
  <si>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</si>
  <si>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</si>
  <si>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</si>
  <si>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</si>
  <si>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</si>
  <si>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 NOVO DO PIAUÍ</t>
  </si>
  <si>
    <t>DEMERVAL LOBÃO</t>
  </si>
  <si>
    <t>DIRCEU ARCOVERDE</t>
  </si>
  <si>
    <t>DOM EXPEDITO LOPES</t>
  </si>
  <si>
    <t>DOM INOCÊNCIO</t>
  </si>
  <si>
    <t>DOMINGOS MOURÃO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</si>
  <si>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</si>
  <si>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</si>
  <si>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</si>
  <si>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</si>
  <si>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</si>
  <si>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</si>
  <si>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</si>
  <si>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</si>
  <si>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</si>
  <si>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</si>
  <si>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</si>
  <si>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</si>
  <si>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GUARIBAS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</si>
  <si>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</si>
  <si>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</si>
  <si>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</si>
  <si>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</si>
  <si>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</si>
  <si>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</si>
  <si>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</si>
  <si>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</si>
  <si>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</si>
  <si>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</si>
  <si>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JOÃO COSTA</t>
  </si>
  <si>
    <t>JOSÉ DE FREITAS</t>
  </si>
  <si>
    <t>JUAZEIRO DO PIAUÍ</t>
  </si>
  <si>
    <t>JÚLIO BORGES</t>
  </si>
  <si>
    <t>LAGOA DE SÃO FRANCISCO</t>
  </si>
  <si>
    <t>LAGOA DO BARRO DO PIAUÍ</t>
  </si>
  <si>
    <t>LAGOA DO PIAUÍ</t>
  </si>
  <si>
    <t>LAGOA DO SÍTIO</t>
  </si>
  <si>
    <t>LUÍS CORREIA</t>
  </si>
  <si>
    <t>MANOEL EMÍDIO</t>
  </si>
  <si>
    <t>MARCOLÂNDIA</t>
  </si>
  <si>
    <t>MASSAPÊ DO PIAUÍ</t>
  </si>
  <si>
    <t>MILTON BRANDÃO</t>
  </si>
  <si>
    <t>MONSENHOR GIL</t>
  </si>
  <si>
    <t>MONSENHOR HIPÓLITO</t>
  </si>
  <si>
    <t>MORRO CABEÇA NO TEMPO</t>
  </si>
  <si>
    <t>NAZARÉ DO PIAUÍ</t>
  </si>
  <si>
    <t>NOSSA SENHORA DE NAZARÉ</t>
  </si>
  <si>
    <t>NOVA SANTA RITA</t>
  </si>
  <si>
    <t>NOVO ORIENTE DO PIAUÍ</t>
  </si>
  <si>
    <t>NOVO SANTO ANTÔNIO</t>
  </si>
  <si>
    <t>OEIRAS</t>
  </si>
  <si>
    <t>PADRE MARCOS</t>
  </si>
  <si>
    <t>PAES LANDIM</t>
  </si>
  <si>
    <t>PAJEÚ DO PIAUÍ</t>
  </si>
  <si>
    <t>PALMEIRA DO PIAUÍ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</si>
  <si>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</si>
  <si>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</si>
  <si>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</si>
  <si>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</si>
  <si>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</si>
  <si>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</si>
  <si>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</si>
  <si>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</si>
  <si>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</si>
  <si>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</si>
  <si>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PICOS</t>
  </si>
  <si>
    <t>PIMENTEIRAS</t>
  </si>
  <si>
    <t>PIO IX</t>
  </si>
  <si>
    <t>PIRACURUCA</t>
  </si>
  <si>
    <t>PIRIPIRI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</si>
  <si>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</si>
  <si>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</si>
  <si>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</si>
  <si>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</si>
  <si>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</si>
  <si>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</si>
  <si>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RIO GRANDE DO PIAUÍ</t>
  </si>
  <si>
    <t>SANTA CRUZ DO PIAUÍ</t>
  </si>
  <si>
    <t>SANTA CRUZ DOS MILAGRES</t>
  </si>
  <si>
    <t>SANTA LUZ</t>
  </si>
  <si>
    <t>SANTA ROSA DO PIAUÍ</t>
  </si>
  <si>
    <t>SANTANA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</si>
  <si>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</si>
  <si>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</si>
  <si>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</si>
  <si>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</si>
  <si>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</si>
  <si>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</si>
  <si>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</si>
  <si>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</si>
  <si>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</si>
  <si>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</si>
  <si>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</si>
  <si>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</si>
  <si>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</si>
  <si>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</si>
  <si>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</si>
  <si>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</si>
  <si>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</si>
  <si>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</si>
  <si>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</si>
  <si>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</si>
  <si>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</si>
  <si>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</si>
  <si>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</si>
  <si>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</si>
  <si>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</si>
  <si>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</si>
  <si>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</si>
  <si>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</si>
  <si>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</si>
  <si>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</si>
  <si>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</si>
  <si>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</si>
  <si>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</si>
  <si>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</si>
  <si>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</si>
  <si>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VALENÇA DO PIAUÍ</t>
  </si>
  <si>
    <t>VÁRZEA BRANCA</t>
  </si>
  <si>
    <t>VÁRZEA GRANDE</t>
  </si>
  <si>
    <t>VERA MENDES</t>
  </si>
  <si>
    <t>VILA NOVA DO PIAUÍ</t>
  </si>
  <si>
    <t>WALL FERRAZ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</si>
  <si>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</si>
  <si>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</si>
  <si>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</si>
  <si>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</si>
  <si>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</si>
  <si>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</si>
  <si>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</si>
  <si>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</si>
  <si>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</si>
  <si>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</si>
  <si>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</si>
  <si>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AUGUSTO SEVERO</t>
  </si>
  <si>
    <t>BARCELONA</t>
  </si>
  <si>
    <t>BENTO FERNANDES</t>
  </si>
  <si>
    <t>BODÓ</t>
  </si>
  <si>
    <t>CAIÇARA DO NORTE</t>
  </si>
  <si>
    <t>CAIÇARA DO RIO DO VENTO</t>
  </si>
  <si>
    <t>CAICÓ</t>
  </si>
  <si>
    <t>CAMPO REDONDO</t>
  </si>
  <si>
    <t>CARNAÚBA DOS DANTAS</t>
  </si>
  <si>
    <t>CARNAUBAIS</t>
  </si>
  <si>
    <t>CERRO CORÁ</t>
  </si>
  <si>
    <t>CORONEL EZEQUIEL</t>
  </si>
  <si>
    <t>CORONEL JOÃO PESSOA</t>
  </si>
  <si>
    <t>CRUZETA</t>
  </si>
  <si>
    <t>CURRAIS NOVOS</t>
  </si>
  <si>
    <t>DOUTOR SEVERIANO</t>
  </si>
  <si>
    <t>ENCANTO</t>
  </si>
  <si>
    <t>EQUADOR</t>
  </si>
  <si>
    <t>FELIPE GUERRA</t>
  </si>
  <si>
    <t>FERNANDO PEDROZA</t>
  </si>
  <si>
    <t>FLORÂNIA</t>
  </si>
  <si>
    <t>FRANCISCO DANTAS</t>
  </si>
  <si>
    <t>FRUTUOSO GOMES</t>
  </si>
  <si>
    <t>GALINHOS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</si>
  <si>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</si>
  <si>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</si>
  <si>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</si>
  <si>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</si>
  <si>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</si>
  <si>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</si>
  <si>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</si>
  <si>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</si>
  <si>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</si>
  <si>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</si>
  <si>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</si>
  <si>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</si>
  <si>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</si>
  <si>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</si>
  <si>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</si>
  <si>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</si>
  <si>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</si>
  <si>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</si>
  <si>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</si>
  <si>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</si>
  <si>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</si>
  <si>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</si>
  <si>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</si>
  <si>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</si>
  <si>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</si>
  <si>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</si>
  <si>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</si>
  <si>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</si>
  <si>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</si>
  <si>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</si>
  <si>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</si>
  <si>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</si>
  <si>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</si>
  <si>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</si>
  <si>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MESSIAS TARGINO</t>
  </si>
  <si>
    <t>MONTE ALEGRE</t>
  </si>
  <si>
    <t>MONTE DAS GAMELEIRAS</t>
  </si>
  <si>
    <t>MOSSORÓ</t>
  </si>
  <si>
    <t>NOVA CRUZ</t>
  </si>
  <si>
    <t>OLHO D'ÁGUA DO BORGES</t>
  </si>
  <si>
    <t>PARANÁ</t>
  </si>
  <si>
    <t>PARAÚ</t>
  </si>
  <si>
    <t>PARAZINHO</t>
  </si>
  <si>
    <t>PARELHAS</t>
  </si>
  <si>
    <t>PASSA E FICA</t>
  </si>
  <si>
    <t>PATU</t>
  </si>
  <si>
    <t>PAU DOS FERROS</t>
  </si>
  <si>
    <t>PEDRA GRANDE</t>
  </si>
  <si>
    <t>PEDRA PRETA</t>
  </si>
  <si>
    <t>PEDRO AVELINO</t>
  </si>
  <si>
    <t>PENDÊNCIAS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</si>
  <si>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</si>
  <si>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</si>
  <si>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</si>
  <si>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</si>
  <si>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</si>
  <si>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</si>
  <si>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</si>
  <si>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</si>
  <si>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RODOLFO FERNANDES</t>
  </si>
  <si>
    <t>SANTA MARIA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</si>
  <si>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</si>
  <si>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</si>
  <si>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</si>
  <si>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</si>
  <si>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</si>
  <si>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</si>
  <si>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</si>
  <si>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</si>
  <si>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</si>
  <si>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</si>
  <si>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</si>
  <si>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</si>
  <si>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</si>
  <si>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</si>
  <si>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</si>
  <si>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</si>
  <si>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</si>
  <si>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</si>
  <si>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SERRA CAIADA*</t>
  </si>
  <si>
    <t>SERRA DE SÃO BENTO</t>
  </si>
  <si>
    <t>SERRA DO MEL</t>
  </si>
  <si>
    <t>SERRA NEGRA DO NORTE</t>
  </si>
  <si>
    <t>SERRINHA DOS PINTOS</t>
  </si>
  <si>
    <t>SEVERIANO MELO</t>
  </si>
  <si>
    <t>SÍTIO NOVO</t>
  </si>
  <si>
    <t>TABOLEIRO GRANDE</t>
  </si>
  <si>
    <t>TAIPU</t>
  </si>
  <si>
    <t>TANGARÁ</t>
  </si>
  <si>
    <t>TENENTE ANANIAS</t>
  </si>
  <si>
    <t>TENENTE LAURENTINO CRUZ</t>
  </si>
  <si>
    <t>TIBAU</t>
  </si>
  <si>
    <t>TIMBAÚBA DOS BATISTAS</t>
  </si>
  <si>
    <t>TOUROS</t>
  </si>
  <si>
    <t>TRIUNFO POTIGUAR</t>
  </si>
  <si>
    <t>UMARIZAL</t>
  </si>
  <si>
    <t>UPANEMA</t>
  </si>
  <si>
    <t>VENHA-VER</t>
  </si>
  <si>
    <t>VERA CRUZ</t>
  </si>
  <si>
    <t>VIÇOSA</t>
  </si>
  <si>
    <t>AMPARO DE SÃO FRANCISCO</t>
  </si>
  <si>
    <t>AQUIDABÃ</t>
  </si>
  <si>
    <t>CANHOBA</t>
  </si>
  <si>
    <t>CANINDÉ DE SÃO FRANCISCO</t>
  </si>
  <si>
    <t>CARIRA</t>
  </si>
  <si>
    <t>CEDRO DE SÃO JOÃO</t>
  </si>
  <si>
    <t>CUMBE</t>
  </si>
  <si>
    <t>FEIRA NOVA</t>
  </si>
  <si>
    <t>FREI PAULO</t>
  </si>
  <si>
    <t>GARARU</t>
  </si>
  <si>
    <t>GRACHO CARDOSO</t>
  </si>
  <si>
    <t>ITABI</t>
  </si>
  <si>
    <t>MACAMBIRA</t>
  </si>
  <si>
    <t>MONTE ALEGRE DE SERGIPE</t>
  </si>
  <si>
    <t>NOSSA SENHORA APARECIDA</t>
  </si>
  <si>
    <t>NOSSA SENHORA DA GLÓRIA</t>
  </si>
  <si>
    <t>NOSSA SENHORA DAS DORES</t>
  </si>
  <si>
    <t>NOSSA SENHORA DE LOURDES</t>
  </si>
  <si>
    <t>PEDRA MOLE</t>
  </si>
  <si>
    <t>PINHÃO</t>
  </si>
  <si>
    <t>POÇO REDONDO</t>
  </si>
  <si>
    <t>POÇO VERDE</t>
  </si>
  <si>
    <t>PORTO DA FOLHA</t>
  </si>
  <si>
    <t>PROPRIÁ</t>
  </si>
  <si>
    <t>RIBEIRÓPOLIS</t>
  </si>
  <si>
    <t>SÃO MIGUEL DO ALEIXO</t>
  </si>
  <si>
    <t>SIMÃO DIAS</t>
  </si>
  <si>
    <t>TELHA</t>
  </si>
  <si>
    <t>TOBIAS BARRETO</t>
  </si>
  <si>
    <t>3.1.1</t>
  </si>
  <si>
    <t>3.1.2</t>
  </si>
  <si>
    <t>3.1.3</t>
  </si>
  <si>
    <t>3.1.4</t>
  </si>
  <si>
    <t>3.2.1</t>
  </si>
  <si>
    <t>3.2.2</t>
  </si>
  <si>
    <t>Pior Situação</t>
  </si>
  <si>
    <t>Melhor Situação</t>
  </si>
  <si>
    <t xml:space="preserve"> Percentual da população com abastecimento de água da chuva armazenada em cisternas ou com disponibilidade de poço ou nascente</t>
  </si>
  <si>
    <t>Pecentual de domicílios inadequados  (por tipo de banheiro)</t>
  </si>
  <si>
    <t>Ocorrência de doenças relacionadas ao saneamento ambiental inadequado per capita</t>
  </si>
  <si>
    <t>Incidência de análise de coliformes fecais fora do padrão</t>
  </si>
  <si>
    <t xml:space="preserve">1.4.3  </t>
  </si>
  <si>
    <t>2. CAPACIDADE DE RESPOSTA</t>
  </si>
  <si>
    <t>Percentual da População municipal atendida pela Operação Carro Pipa</t>
  </si>
  <si>
    <t>Existência de Planos de Contingência para desastres ambientais</t>
  </si>
  <si>
    <t>Nível de implentação de Planos de Gerenciamento dos Recursos Hídricos do Comitê de Bacia</t>
  </si>
  <si>
    <t>Agenda 21 Local em fase de elaboração e/ou estágio atual</t>
  </si>
  <si>
    <t>Percentual de pessoas pobres</t>
  </si>
  <si>
    <t xml:space="preserve">Índice de Theil </t>
  </si>
  <si>
    <t>Proporção de cobertura natural em Áreas de Preservação Pemanente (APP) de curso d'água</t>
  </si>
  <si>
    <t>Porpoção de áreas antropizadas ou impermeáveis</t>
  </si>
  <si>
    <t>Porporção de áreas com 20% ou mais de declividade sem cobertura arbóreo-arbustiva, quando estas apresentam mais de 25% do território do município</t>
  </si>
  <si>
    <t>Evapotranspiração Potencial</t>
  </si>
  <si>
    <t>População Residente</t>
  </si>
  <si>
    <t>Áreas com população rural a mais de 2 km de distância aos principais açudes/ rios perenes ou estradas (leito ou asfaltada)</t>
  </si>
  <si>
    <t>Nível na pirâmide: 1</t>
  </si>
  <si>
    <t>Nível na pirâmide: 2</t>
  </si>
  <si>
    <t>Nível na pirâmide: 3</t>
  </si>
  <si>
    <t>Nível na pirâmide: 5 (Indicador simples)</t>
  </si>
  <si>
    <t>Impacto (2015)</t>
  </si>
  <si>
    <t>Impacto (2030) - Otimista</t>
  </si>
  <si>
    <t>Impacto (2050) - Otimista</t>
  </si>
  <si>
    <t>Vulnerabilidade (2015)</t>
  </si>
  <si>
    <t>Exposição (2015)</t>
  </si>
  <si>
    <t>Índice de Seca (2015)</t>
  </si>
  <si>
    <t>Índice de Seca (2030) - Otimista</t>
  </si>
  <si>
    <t>Índice de Seca (2030) - Pessimista</t>
  </si>
  <si>
    <t>Índice de Seca (2050) - Otimista</t>
  </si>
  <si>
    <t>Índice de Seca (2050) - Pessimista</t>
  </si>
  <si>
    <t>Sensibilidade (2015)</t>
  </si>
  <si>
    <t>Capacidade de Resposta (2015)</t>
  </si>
  <si>
    <t>Eficiência no uso da água (2015)</t>
  </si>
  <si>
    <t>Oferta e demanda de Recursos Hídricos (2015)</t>
  </si>
  <si>
    <t>Saneamento básico e acesso aos recursos hídricos (2015)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</si>
  <si>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</si>
  <si>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</si>
  <si>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</si>
  <si>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</si>
  <si>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</si>
  <si>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</si>
  <si>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</si>
  <si>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</si>
  <si>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</si>
  <si>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</si>
  <si>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</si>
  <si>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</si>
  <si>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</si>
  <si>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</si>
  <si>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</si>
  <si>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S</t>
  </si>
  <si>
    <t>T</t>
  </si>
  <si>
    <t>U</t>
  </si>
  <si>
    <t>P</t>
  </si>
  <si>
    <t>Q</t>
  </si>
  <si>
    <t>R</t>
  </si>
  <si>
    <t>2300101</t>
  </si>
  <si>
    <t>Abaiara</t>
  </si>
  <si>
    <t>2300150</t>
  </si>
  <si>
    <t>Acarape</t>
  </si>
  <si>
    <t>2300200</t>
  </si>
  <si>
    <t>Acaraú</t>
  </si>
  <si>
    <t>2300309</t>
  </si>
  <si>
    <t>Acopiara</t>
  </si>
  <si>
    <t>2300408</t>
  </si>
  <si>
    <t>Aiuaba</t>
  </si>
  <si>
    <t>2300507</t>
  </si>
  <si>
    <t>Alcântaras</t>
  </si>
  <si>
    <t>2300606</t>
  </si>
  <si>
    <t>Altaneira</t>
  </si>
  <si>
    <t>2300705</t>
  </si>
  <si>
    <t>Alto Santo</t>
  </si>
  <si>
    <t>2300754</t>
  </si>
  <si>
    <t>Amontada</t>
  </si>
  <si>
    <t>2300804</t>
  </si>
  <si>
    <t>Antonina do Norte</t>
  </si>
  <si>
    <t>2300903</t>
  </si>
  <si>
    <t>Apuiarés</t>
  </si>
  <si>
    <t>2301000</t>
  </si>
  <si>
    <t>Aquiraz</t>
  </si>
  <si>
    <t>2301109</t>
  </si>
  <si>
    <t>Aracati</t>
  </si>
  <si>
    <t>2301208</t>
  </si>
  <si>
    <t>Aracoiaba</t>
  </si>
  <si>
    <t>2301257</t>
  </si>
  <si>
    <t>Ararendá</t>
  </si>
  <si>
    <t>2301307</t>
  </si>
  <si>
    <t>Araripe</t>
  </si>
  <si>
    <t>2301406</t>
  </si>
  <si>
    <t>Aratuba</t>
  </si>
  <si>
    <t>2301505</t>
  </si>
  <si>
    <t>Arneiroz</t>
  </si>
  <si>
    <t>2301604</t>
  </si>
  <si>
    <t>Assaré</t>
  </si>
  <si>
    <t>2301703</t>
  </si>
  <si>
    <t>Aurora</t>
  </si>
  <si>
    <t>2301802</t>
  </si>
  <si>
    <t>Baixio</t>
  </si>
  <si>
    <t>2301851</t>
  </si>
  <si>
    <t>Banabuiú</t>
  </si>
  <si>
    <t>2301901</t>
  </si>
  <si>
    <t>Barbalha</t>
  </si>
  <si>
    <t>2301950</t>
  </si>
  <si>
    <t>Barreira</t>
  </si>
  <si>
    <t>2302008</t>
  </si>
  <si>
    <t>Barro</t>
  </si>
  <si>
    <t>2302057</t>
  </si>
  <si>
    <t>Barroquinha</t>
  </si>
  <si>
    <t>2302107</t>
  </si>
  <si>
    <t>Baturité</t>
  </si>
  <si>
    <t>2302206</t>
  </si>
  <si>
    <t>Beberibe</t>
  </si>
  <si>
    <t>2302305</t>
  </si>
  <si>
    <t>Bela Cruz</t>
  </si>
  <si>
    <t>2302404</t>
  </si>
  <si>
    <t>Boa Viagem</t>
  </si>
  <si>
    <t>2302503</t>
  </si>
  <si>
    <t>Brejo Santo</t>
  </si>
  <si>
    <t>2302602</t>
  </si>
  <si>
    <t>Camocim</t>
  </si>
  <si>
    <t>2302701</t>
  </si>
  <si>
    <t>Campos Sales</t>
  </si>
  <si>
    <t>2302800</t>
  </si>
  <si>
    <t>Canindé</t>
  </si>
  <si>
    <t>2302909</t>
  </si>
  <si>
    <t>Capistrano</t>
  </si>
  <si>
    <t>2303006</t>
  </si>
  <si>
    <t>Caridade</t>
  </si>
  <si>
    <t>2303105</t>
  </si>
  <si>
    <t>Cariré</t>
  </si>
  <si>
    <t>2303204</t>
  </si>
  <si>
    <t>Caririaçu</t>
  </si>
  <si>
    <t>2303303</t>
  </si>
  <si>
    <t>Cariús</t>
  </si>
  <si>
    <t>2303402</t>
  </si>
  <si>
    <t>Carnaubal</t>
  </si>
  <si>
    <t>2303501</t>
  </si>
  <si>
    <t>Cascavel</t>
  </si>
  <si>
    <t>2303600</t>
  </si>
  <si>
    <t>Catarina</t>
  </si>
  <si>
    <t>2303659</t>
  </si>
  <si>
    <t>Catunda</t>
  </si>
  <si>
    <t>2303709</t>
  </si>
  <si>
    <t>Caucaia</t>
  </si>
  <si>
    <t>2303808</t>
  </si>
  <si>
    <t>Cedro</t>
  </si>
  <si>
    <t>2303907</t>
  </si>
  <si>
    <t>Chaval</t>
  </si>
  <si>
    <t>2303931</t>
  </si>
  <si>
    <t>Choró</t>
  </si>
  <si>
    <t>2303956</t>
  </si>
  <si>
    <t>Chorozinho</t>
  </si>
  <si>
    <t>2304004</t>
  </si>
  <si>
    <t>Coreaú</t>
  </si>
  <si>
    <t>2304103</t>
  </si>
  <si>
    <t>Crateús</t>
  </si>
  <si>
    <t>2304202</t>
  </si>
  <si>
    <t>Crato</t>
  </si>
  <si>
    <t>2304236</t>
  </si>
  <si>
    <t>Croatá</t>
  </si>
  <si>
    <t>2304251</t>
  </si>
  <si>
    <t>Cruz</t>
  </si>
  <si>
    <t>2304269</t>
  </si>
  <si>
    <t>Deputado Irapuan Pinheiro</t>
  </si>
  <si>
    <t>2304277</t>
  </si>
  <si>
    <t>Ererê</t>
  </si>
  <si>
    <t>2304285</t>
  </si>
  <si>
    <t>Eusébio</t>
  </si>
  <si>
    <t>2304301</t>
  </si>
  <si>
    <t>Farias Brito</t>
  </si>
  <si>
    <t>2304350</t>
  </si>
  <si>
    <t>Forquilha</t>
  </si>
  <si>
    <t>2304400</t>
  </si>
  <si>
    <t>Fortaleza</t>
  </si>
  <si>
    <t>2304459</t>
  </si>
  <si>
    <t>Fortim</t>
  </si>
  <si>
    <t>2304509</t>
  </si>
  <si>
    <t>Frecheirinha</t>
  </si>
  <si>
    <t>2304608</t>
  </si>
  <si>
    <t>General Sampaio</t>
  </si>
  <si>
    <t>2304657</t>
  </si>
  <si>
    <t>Graça</t>
  </si>
  <si>
    <t>2304707</t>
  </si>
  <si>
    <t>Granja</t>
  </si>
  <si>
    <t>2304806</t>
  </si>
  <si>
    <t>Granjeiro</t>
  </si>
  <si>
    <t>2304905</t>
  </si>
  <si>
    <t>Groaíras</t>
  </si>
  <si>
    <t>2304954</t>
  </si>
  <si>
    <t>Guaiúba</t>
  </si>
  <si>
    <t>2305001</t>
  </si>
  <si>
    <t>Guaraciaba do Norte</t>
  </si>
  <si>
    <t>2305100</t>
  </si>
  <si>
    <t>Guaramiranga</t>
  </si>
  <si>
    <t>2305209</t>
  </si>
  <si>
    <t>Hidrolândia</t>
  </si>
  <si>
    <t>2305233</t>
  </si>
  <si>
    <t>Horizonte</t>
  </si>
  <si>
    <t>2305266</t>
  </si>
  <si>
    <t>Ibaretama</t>
  </si>
  <si>
    <t>2305308</t>
  </si>
  <si>
    <t>Ibiapina</t>
  </si>
  <si>
    <t>2305332</t>
  </si>
  <si>
    <t>Ibicuitinga</t>
  </si>
  <si>
    <t>2305357</t>
  </si>
  <si>
    <t>Icapuí</t>
  </si>
  <si>
    <t>2305407</t>
  </si>
  <si>
    <t>Icó</t>
  </si>
  <si>
    <t>2305506</t>
  </si>
  <si>
    <t>Iguatu</t>
  </si>
  <si>
    <t>2305605</t>
  </si>
  <si>
    <t>Independência</t>
  </si>
  <si>
    <t>2305654</t>
  </si>
  <si>
    <t>Ipaporanga</t>
  </si>
  <si>
    <t>2305704</t>
  </si>
  <si>
    <t>Ipaumirim</t>
  </si>
  <si>
    <t>2305803</t>
  </si>
  <si>
    <t>Ipu</t>
  </si>
  <si>
    <t>2305902</t>
  </si>
  <si>
    <t>Ipueiras</t>
  </si>
  <si>
    <t>2306009</t>
  </si>
  <si>
    <t>Iracema</t>
  </si>
  <si>
    <t>2306108</t>
  </si>
  <si>
    <t>Irauçuba</t>
  </si>
  <si>
    <t>2306207</t>
  </si>
  <si>
    <t>Itaiçaba</t>
  </si>
  <si>
    <t>2306256</t>
  </si>
  <si>
    <t>Itaitinga</t>
  </si>
  <si>
    <t>2306306</t>
  </si>
  <si>
    <t>Itapagé</t>
  </si>
  <si>
    <t>2306405</t>
  </si>
  <si>
    <t>Itapipoca</t>
  </si>
  <si>
    <t>2306504</t>
  </si>
  <si>
    <t>Itapiúna</t>
  </si>
  <si>
    <t>2306553</t>
  </si>
  <si>
    <t>Itarema</t>
  </si>
  <si>
    <t>2306603</t>
  </si>
  <si>
    <t>Itatira</t>
  </si>
  <si>
    <t>2306702</t>
  </si>
  <si>
    <t>Jaguaretama</t>
  </si>
  <si>
    <t>2306801</t>
  </si>
  <si>
    <t>Jaguaribara</t>
  </si>
  <si>
    <t>2306900</t>
  </si>
  <si>
    <t>Jaguaribe</t>
  </si>
  <si>
    <t>2307007</t>
  </si>
  <si>
    <t>Jaguaruana</t>
  </si>
  <si>
    <t>2307106</t>
  </si>
  <si>
    <t>Jardim</t>
  </si>
  <si>
    <t>2307205</t>
  </si>
  <si>
    <t>Jati</t>
  </si>
  <si>
    <t>2307254</t>
  </si>
  <si>
    <t>Jijoca de Jericoacoara</t>
  </si>
  <si>
    <t>2307304</t>
  </si>
  <si>
    <t>Juazeiro do Norte</t>
  </si>
  <si>
    <t>2307403</t>
  </si>
  <si>
    <t>Jucás</t>
  </si>
  <si>
    <t>2307502</t>
  </si>
  <si>
    <t>Lavras da Mangabeira</t>
  </si>
  <si>
    <t>2307601</t>
  </si>
  <si>
    <t>Limoeiro do Norte</t>
  </si>
  <si>
    <t>2307635</t>
  </si>
  <si>
    <t>Madalena</t>
  </si>
  <si>
    <t>2307650</t>
  </si>
  <si>
    <t>Maracanaú</t>
  </si>
  <si>
    <t>2307700</t>
  </si>
  <si>
    <t>Maranguape</t>
  </si>
  <si>
    <t>2307809</t>
  </si>
  <si>
    <t>Marco</t>
  </si>
  <si>
    <t>2307908</t>
  </si>
  <si>
    <t>Martinópole</t>
  </si>
  <si>
    <t>2308005</t>
  </si>
  <si>
    <t>Massapê</t>
  </si>
  <si>
    <t>2308104</t>
  </si>
  <si>
    <t>Mauriti</t>
  </si>
  <si>
    <t>2308203</t>
  </si>
  <si>
    <t>Meruoca</t>
  </si>
  <si>
    <t>2308302</t>
  </si>
  <si>
    <t>Milagres</t>
  </si>
  <si>
    <t>2308351</t>
  </si>
  <si>
    <t>Milhã</t>
  </si>
  <si>
    <t>2308377</t>
  </si>
  <si>
    <t>Miraíma</t>
  </si>
  <si>
    <t>2308401</t>
  </si>
  <si>
    <t>Missão Velha</t>
  </si>
  <si>
    <t>2308500</t>
  </si>
  <si>
    <t>Mombaça</t>
  </si>
  <si>
    <t>2308609</t>
  </si>
  <si>
    <t>Monsenhor Tabosa</t>
  </si>
  <si>
    <t>2308708</t>
  </si>
  <si>
    <t>Morada Nova</t>
  </si>
  <si>
    <t>2308807</t>
  </si>
  <si>
    <t>Moraújo</t>
  </si>
  <si>
    <t>2308906</t>
  </si>
  <si>
    <t>Morrinhos</t>
  </si>
  <si>
    <t>2309003</t>
  </si>
  <si>
    <t>Mucambo</t>
  </si>
  <si>
    <t>2309102</t>
  </si>
  <si>
    <t>Mulungu</t>
  </si>
  <si>
    <t>2309201</t>
  </si>
  <si>
    <t>Nova Olinda</t>
  </si>
  <si>
    <t>2309300</t>
  </si>
  <si>
    <t>Nova Russas</t>
  </si>
  <si>
    <t>2309409</t>
  </si>
  <si>
    <t>Novo Oriente</t>
  </si>
  <si>
    <t>2309458</t>
  </si>
  <si>
    <t>Ocara</t>
  </si>
  <si>
    <t>2309508</t>
  </si>
  <si>
    <t>Orós</t>
  </si>
  <si>
    <t>2309607</t>
  </si>
  <si>
    <t>Pacajus</t>
  </si>
  <si>
    <t>2309706</t>
  </si>
  <si>
    <t>Pacatuba</t>
  </si>
  <si>
    <t>2309805</t>
  </si>
  <si>
    <t>Pacoti</t>
  </si>
  <si>
    <t>2309904</t>
  </si>
  <si>
    <t>Pacujá</t>
  </si>
  <si>
    <t>2310001</t>
  </si>
  <si>
    <t>Palhano</t>
  </si>
  <si>
    <t>2310100</t>
  </si>
  <si>
    <t>Palmácia</t>
  </si>
  <si>
    <t>2310209</t>
  </si>
  <si>
    <t>Paracuru</t>
  </si>
  <si>
    <t>2310258</t>
  </si>
  <si>
    <t>Paraipaba</t>
  </si>
  <si>
    <t>2310308</t>
  </si>
  <si>
    <t>Parambu</t>
  </si>
  <si>
    <t>2310407</t>
  </si>
  <si>
    <t>Paramoti</t>
  </si>
  <si>
    <t>2310506</t>
  </si>
  <si>
    <t>Pedra Branca</t>
  </si>
  <si>
    <t>2310605</t>
  </si>
  <si>
    <t>Penaforte</t>
  </si>
  <si>
    <t>2310704</t>
  </si>
  <si>
    <t>Pentecoste</t>
  </si>
  <si>
    <t>2310803</t>
  </si>
  <si>
    <t>Pereiro</t>
  </si>
  <si>
    <t>2310852</t>
  </si>
  <si>
    <t>Pindoretama</t>
  </si>
  <si>
    <t>2310902</t>
  </si>
  <si>
    <t>Piquet Carneiro</t>
  </si>
  <si>
    <t>2310951</t>
  </si>
  <si>
    <t>Pires Ferreira</t>
  </si>
  <si>
    <t>2311009</t>
  </si>
  <si>
    <t>Poranga</t>
  </si>
  <si>
    <t>2311108</t>
  </si>
  <si>
    <t>Porteiras</t>
  </si>
  <si>
    <t>2311207</t>
  </si>
  <si>
    <t>Potengi</t>
  </si>
  <si>
    <t>2311231</t>
  </si>
  <si>
    <t>Potiretama</t>
  </si>
  <si>
    <t>2311264</t>
  </si>
  <si>
    <t>Quiterianópolis</t>
  </si>
  <si>
    <t>2311306</t>
  </si>
  <si>
    <t>Quixadá</t>
  </si>
  <si>
    <t>2311355</t>
  </si>
  <si>
    <t>Quixelô</t>
  </si>
  <si>
    <t>2311405</t>
  </si>
  <si>
    <t>Quixeramobim</t>
  </si>
  <si>
    <t>2311504</t>
  </si>
  <si>
    <t>Quixeré</t>
  </si>
  <si>
    <t>2311603</t>
  </si>
  <si>
    <t>Redenção</t>
  </si>
  <si>
    <t>2311702</t>
  </si>
  <si>
    <t>Reriutaba</t>
  </si>
  <si>
    <t>2311801</t>
  </si>
  <si>
    <t>Russas</t>
  </si>
  <si>
    <t>2311900</t>
  </si>
  <si>
    <t>Saboeiro</t>
  </si>
  <si>
    <t>2311959</t>
  </si>
  <si>
    <t>Salitre</t>
  </si>
  <si>
    <t>2312007</t>
  </si>
  <si>
    <t>Santana do Acaraú</t>
  </si>
  <si>
    <t>2312106</t>
  </si>
  <si>
    <t>Santana do Cariri</t>
  </si>
  <si>
    <t>2312205</t>
  </si>
  <si>
    <t>Santa Quitéria</t>
  </si>
  <si>
    <t>2312304</t>
  </si>
  <si>
    <t>São Benedito</t>
  </si>
  <si>
    <t>2312403</t>
  </si>
  <si>
    <t>São Gonçalo do Amarante</t>
  </si>
  <si>
    <t>2312502</t>
  </si>
  <si>
    <t>São João do Jaguaribe</t>
  </si>
  <si>
    <t>2312601</t>
  </si>
  <si>
    <t>São Luís do Curu</t>
  </si>
  <si>
    <t>2312700</t>
  </si>
  <si>
    <t>Senador Pompeu</t>
  </si>
  <si>
    <t>2312809</t>
  </si>
  <si>
    <t>Senador Sá</t>
  </si>
  <si>
    <t>2312908</t>
  </si>
  <si>
    <t>Sobral</t>
  </si>
  <si>
    <t>2313005</t>
  </si>
  <si>
    <t>Solonópole</t>
  </si>
  <si>
    <t>2313104</t>
  </si>
  <si>
    <t>Tabuleiro do Norte</t>
  </si>
  <si>
    <t>2313203</t>
  </si>
  <si>
    <t>Tamboril</t>
  </si>
  <si>
    <t>2313252</t>
  </si>
  <si>
    <t>Tarrafas</t>
  </si>
  <si>
    <t>2313302</t>
  </si>
  <si>
    <t>Tauá</t>
  </si>
  <si>
    <t>2313351</t>
  </si>
  <si>
    <t>Tejuçuoca</t>
  </si>
  <si>
    <t>2313401</t>
  </si>
  <si>
    <t>Tianguá</t>
  </si>
  <si>
    <t>2313500</t>
  </si>
  <si>
    <t>Trairi</t>
  </si>
  <si>
    <t>2313559</t>
  </si>
  <si>
    <t>Tururu</t>
  </si>
  <si>
    <t>2313609</t>
  </si>
  <si>
    <t>Ubajara</t>
  </si>
  <si>
    <t>2313708</t>
  </si>
  <si>
    <t>Umari</t>
  </si>
  <si>
    <t>2313757</t>
  </si>
  <si>
    <t>Umirim</t>
  </si>
  <si>
    <t>2313807</t>
  </si>
  <si>
    <t>Uruburetama</t>
  </si>
  <si>
    <t>2313906</t>
  </si>
  <si>
    <t>Uruoca</t>
  </si>
  <si>
    <t>2313955</t>
  </si>
  <si>
    <t>Varjota</t>
  </si>
  <si>
    <t>2314003</t>
  </si>
  <si>
    <t>Várzea Alegre</t>
  </si>
  <si>
    <t>2314102</t>
  </si>
  <si>
    <t>Viçosa do Ceará</t>
  </si>
  <si>
    <t>média</t>
  </si>
  <si>
    <t>Legenda dos Mapas</t>
  </si>
  <si>
    <t>Municípios</t>
  </si>
  <si>
    <t>PERÍODO "ATUAL"</t>
  </si>
  <si>
    <t>CENÁRIO OTIMISTA</t>
  </si>
  <si>
    <t>Impacto (2020) - Otimista</t>
  </si>
  <si>
    <t>Impacto (2040) - Otimista</t>
  </si>
  <si>
    <t>Impacto (2020) -  - Pessimista</t>
  </si>
  <si>
    <t>Impacto (2030)  - Pessimista</t>
  </si>
  <si>
    <t>Impacto (2040) -  - Pessimista</t>
  </si>
  <si>
    <t>Impacto (2050) -  - Pessimista</t>
  </si>
  <si>
    <t>CENÁRIO PESSIMISTA</t>
  </si>
  <si>
    <t>Índice de Seca (2020) - Otimista</t>
  </si>
  <si>
    <t>Índice de Seca (2040) - Otimista</t>
  </si>
  <si>
    <t>Índice de Seca (2020) - Pessimista</t>
  </si>
  <si>
    <t>Índice de Seca (2040) - Pessimista</t>
  </si>
  <si>
    <t>V</t>
  </si>
  <si>
    <t>Nível na pirâmide: 4 (Indicador temático ou composto)</t>
  </si>
  <si>
    <t>Qualidade da água e riscos à saúde humana (2015)</t>
  </si>
  <si>
    <t>1.1</t>
  </si>
  <si>
    <t>1.2</t>
  </si>
  <si>
    <t>1.3</t>
  </si>
  <si>
    <t>1.4</t>
  </si>
  <si>
    <t>SENSIBILIDADE</t>
  </si>
  <si>
    <t>Planos ou ações emergenciais e/ou estruturais (2015)</t>
  </si>
  <si>
    <t>2.1</t>
  </si>
  <si>
    <t>Gestão dos recursos hídricos (2015)</t>
  </si>
  <si>
    <t>2.2</t>
  </si>
  <si>
    <t>Capacidade socioeconômica familiar (2015)</t>
  </si>
  <si>
    <t>2.3</t>
  </si>
  <si>
    <t>CAPACIDADE DE RESPOSTA</t>
  </si>
  <si>
    <t>EXPOSIÇÃO</t>
  </si>
  <si>
    <t>Exposição Biofísica (2015)</t>
  </si>
  <si>
    <t>Ocupação no Espaço (2015)</t>
  </si>
  <si>
    <t>3.1</t>
  </si>
  <si>
    <t>3.2</t>
  </si>
  <si>
    <t>RECURSO</t>
  </si>
  <si>
    <t>Índice de Impacto das Mudanças Climáticas (2015)</t>
  </si>
  <si>
    <t>Índice de Impacto das Mudanças Climáticas (2030) - Cenário Otimista</t>
  </si>
  <si>
    <t>Índice de Impacto das Mudanças Climáticas (2030) - Cenário Pessimista</t>
  </si>
  <si>
    <t>Índice de Impacto das Mudanças Climáticas (2050) - Cenário Otimista</t>
  </si>
  <si>
    <t>Índice de Impacto das Mudanças Climáticas (2050) - Cenário Pessimista</t>
  </si>
  <si>
    <t>Índice de Vulnerabilidade às Mudanças Climáticas (2015)</t>
  </si>
  <si>
    <t>Índice de Exposição às Mudanças Climáticas (2015)</t>
  </si>
  <si>
    <t>Índice Climático de Seca (2015)</t>
  </si>
  <si>
    <t>Índice Climático de Seca (2030) - Cenário Otimista</t>
  </si>
  <si>
    <t>Índice Climático de Seca (2030) - Cenário Pessimista</t>
  </si>
  <si>
    <t>Índice Climático de Seca (2050) - Cenário Otimista</t>
  </si>
  <si>
    <t>Índice Climático de Seca (2050) - Cenário Pessimista</t>
  </si>
  <si>
    <t>Índice de Sensibilidade às Mudanças Climáticas (2015)</t>
  </si>
  <si>
    <t>Índice de Capacidade de Resposta às Mudanças Climáticas (2015)</t>
  </si>
  <si>
    <t>NOME FANTADIA</t>
  </si>
  <si>
    <t>Índice de Impacto das Mudanças Climáticas (2020) - Cenário Otimista</t>
  </si>
  <si>
    <t>Índice de Impacto das Mudanças Climáticas (2040) - Cenário Otimista</t>
  </si>
  <si>
    <t>Índice de Impacto das Mudanças Climáticas (2020) - Cenário Pessimista</t>
  </si>
  <si>
    <t>Índice de Impacto das Mudanças Climáticas (2040) - Cenário Pessimista</t>
  </si>
  <si>
    <t>Índice Climático de Seca (2020) - Cenário Otimista</t>
  </si>
  <si>
    <t>Índice Climático de Seca (2020) - Cenário Pessimista</t>
  </si>
  <si>
    <t>Índice Climático de Seca (2040) - Cenário Pessimista</t>
  </si>
  <si>
    <t>Índice Climático de Seca (2040) - Cenário Otimista</t>
  </si>
  <si>
    <t>Área do município com balanço hídrico deficitário (2015)</t>
  </si>
  <si>
    <t>Demanda hídrica para abastecimento humano (2014)</t>
  </si>
  <si>
    <t>Produção per capita de água (2015)</t>
  </si>
  <si>
    <t>Perdas no sistema de abastecimento de água (2015)</t>
  </si>
  <si>
    <t>Consumo per capita de água (2015)</t>
  </si>
  <si>
    <t>População atendida pela rede de abastecimento de água (2015)</t>
  </si>
  <si>
    <t>População atendida pela rede de esgotamento sanitário (2015)</t>
  </si>
  <si>
    <t xml:space="preserve"> Índice de tratamento de esgoto  (2015)</t>
  </si>
  <si>
    <t>População com abastecimento de água em cisternas ou poços (2010)</t>
  </si>
  <si>
    <t>Cobrança pelo uso dos recursos hídricos (2015)</t>
  </si>
  <si>
    <t>Doenças relacionadas ao saneamento ambiental inadequado (2008)</t>
  </si>
  <si>
    <t>Domicílios inadequados para habitação (2010)</t>
  </si>
  <si>
    <t>Qualidade da água (2015)</t>
  </si>
  <si>
    <t>População atendida por carro pipa (2010)</t>
  </si>
  <si>
    <t>Planos de Contingência para desastres ambientais (2010)</t>
  </si>
  <si>
    <t>Plano Emergencial para a seca ou enchentes/inundações (2010)</t>
  </si>
  <si>
    <t>Planos de Gerenciamento dos Recursos Hídricos (2016)</t>
  </si>
  <si>
    <t>Programa de Despoluição de Bacias Hidrográficas (2013)</t>
  </si>
  <si>
    <t>Agenda 21 Local (2008)</t>
  </si>
  <si>
    <t>Índice de Theil (2010)</t>
  </si>
  <si>
    <t>Pessoas pobres (2010)</t>
  </si>
  <si>
    <t>Áreas com declive acentuado e sem cobertura vegetal (2015)</t>
  </si>
  <si>
    <t>Áreas antropizadas ou impermeáveis (2015)</t>
  </si>
  <si>
    <t>Cobertura vegetal em Áreas de Preservação Permanente (2015)</t>
  </si>
  <si>
    <t>Evapotranspiração Potencial (2015)</t>
  </si>
  <si>
    <t>População residente (2015)</t>
  </si>
  <si>
    <t>População longe de corpos d'água e estradas (2015)</t>
  </si>
  <si>
    <t>Índice de Chuva (2015)</t>
  </si>
  <si>
    <t>Índice de Chuva (2020) - Otimista</t>
  </si>
  <si>
    <t>Índice de Chuva (2030) - Otimista</t>
  </si>
  <si>
    <t>Índice de Chuva (2040) - Otimista</t>
  </si>
  <si>
    <t>Índice de Chuva (2050) - Otimista</t>
  </si>
  <si>
    <t>Índice de Chuva (2020) - Pessimista</t>
  </si>
  <si>
    <t>Índice de Chuva (2030) - Pessimista</t>
  </si>
  <si>
    <t>Índice de Chuva (2040) - Pessimista</t>
  </si>
  <si>
    <t>Índice de Chuva (2050) - Pessimista</t>
  </si>
  <si>
    <t>soma</t>
  </si>
  <si>
    <t>Balanço Hídrico deficitário (2015)</t>
  </si>
  <si>
    <t>Demanda Hídrica (2014)</t>
  </si>
  <si>
    <t>Perdas de água (2015)</t>
  </si>
  <si>
    <t>Abastecimento de água (2015)</t>
  </si>
  <si>
    <t>Esgotamento sanitário (2015)</t>
  </si>
  <si>
    <t>Índice de tratamento de esgoto  (2015)</t>
  </si>
  <si>
    <t>Abastecimento por cisternas ou poços (2010)</t>
  </si>
  <si>
    <t>Cobrança pela água (2015)</t>
  </si>
  <si>
    <t>Ocorrência de doenças (2008)</t>
  </si>
  <si>
    <t>Domicílios inadequados (2010)</t>
  </si>
  <si>
    <t>Abastecimento por carro pipa (2010)</t>
  </si>
  <si>
    <t>Cobertura vegetal em APP's (2015)</t>
  </si>
  <si>
    <t>É o impacto atual das mudanças climáticas em sistemas naturais e humanos resultante de fatores de vulnerabilidade, exposição e clima.</t>
  </si>
  <si>
    <t>É o impacto das mudanças climáticas, projetado para 2020 em um cenário otimista, em sistemas naturais e humanos resultante de fatores de vulnerabilidade, exposição e clima.</t>
  </si>
  <si>
    <t>É o impacto das mudanças climáticas, projetado para 2030 em um cenário otimista, em sistemas naturais e humanos resultante de fatores de vulnerabilidade, exposição e clima.</t>
  </si>
  <si>
    <t>É o impacto das mudanças climáticas, projetado para 2040 em um cenário otimista, em sistemas naturais e humanos resultante de fatores de vulnerabilidade, exposição e clima.</t>
  </si>
  <si>
    <t>É o impacto das mudanças climáticas, projetado para 2050 em um cenário otimista, em sistemas naturais e humanos resultante de fatores de vulnerabilidade, exposição e clima.</t>
  </si>
  <si>
    <t>É o impacto das mudanças climáticas, projetado para 2020 em um cenário pessimista, em sistemas naturais e humanos resultante de fatores de vulnerabilidade, exposição e clima.</t>
  </si>
  <si>
    <t>É o impacto das mudanças climáticas, projetado para 2030 em um cenário pessimista, em sistemas naturais e humanos resultante de fatores de vulnerabilidade, exposição e clima.</t>
  </si>
  <si>
    <t>É o impacto das mudanças climáticas, projetado para 2040 em um cenário pessimista, em sistemas naturais e humanos resultante de fatores de vulnerabilidade, exposição e clima.</t>
  </si>
  <si>
    <t>É o impacto das mudanças climáticas, projetado para 2050 em um cenário pessimista, em sistemas naturais e humanos resultante de fatores de vulnerabilidade, exposição e clima.</t>
  </si>
  <si>
    <t>É a propensão ou predisposição atual do sistema socioecológico ser afetado por mudanças climáticas.</t>
  </si>
  <si>
    <t>É a distribuição de elementos de superfície que possam contribuir com a magnitude do contato entre o sistema socioecológico e as perturbações climáticas.</t>
  </si>
  <si>
    <t>São as variações climáticas em relação à seca com base em um intervalo climático normal de 30 anos.</t>
  </si>
  <si>
    <t>DESCRIÇÃO DAS CLASSES</t>
  </si>
  <si>
    <t>Muito Baixo</t>
  </si>
  <si>
    <t>Baixo</t>
  </si>
  <si>
    <t>Médio</t>
  </si>
  <si>
    <t>Alto</t>
  </si>
  <si>
    <t>Muito Alto</t>
  </si>
  <si>
    <t>Adesão ao Programa Cidade Resilientes</t>
  </si>
  <si>
    <t>Cidades Resilientes</t>
  </si>
  <si>
    <t>Despoluição de Bacias Hidrográficas (2013)</t>
  </si>
  <si>
    <t>Despoluição de Bacias Hidrográficas (PRODES+ETE's)</t>
  </si>
  <si>
    <t>Impacto (2020) - OTIMISTA</t>
  </si>
  <si>
    <t>Impacto (2030) - OTIMISTA</t>
  </si>
  <si>
    <t>Impacto (2040) - OTIMISTA</t>
  </si>
  <si>
    <t>Impacto (2050) - OTIMISTA</t>
  </si>
  <si>
    <t>Impacto (2020) - PESSIMISTA</t>
  </si>
  <si>
    <t>Impacto (2030) - PESSIMISTA</t>
  </si>
  <si>
    <t>Impacto (2040) - PESSIMISTA</t>
  </si>
  <si>
    <t>Impacto (2050) - PESSIMISTA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</si>
</sst>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vertAlign val="superscript"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color indexed="10"/>
      <name val="Arial"/>
      <family val="2"/>
    </font>
    <font>
      <sz val="10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1"/>
      <name val="Calibri"/>
      <family val="2"/>
      <scheme val="minor"/>
    </font>
    <font>
      <sz val="9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13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1" fontId="2" fillId="0" borderId="0" xfId="0" applyNumberFormat="1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 wrapText="1"/>
    </xf>
    <xf numFmtId="0" fontId="4" fillId="10" borderId="1" xfId="0" applyFont="1" applyFill="1" applyBorder="1" applyAlignment="1">
      <alignment horizontal="center" vertical="center" wrapText="1"/>
    </xf>
    <xf numFmtId="0" fontId="4" fillId="10" borderId="1" xfId="0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horizontal="center" vertical="center"/>
    </xf>
    <xf numFmtId="0" fontId="2" fillId="14" borderId="1" xfId="0" applyFont="1" applyFill="1" applyBorder="1" applyAlignment="1">
      <alignment horizontal="center" vertical="center"/>
    </xf>
    <xf numFmtId="1" fontId="2" fillId="14" borderId="1" xfId="0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 wrapText="1"/>
    </xf>
    <xf numFmtId="0" fontId="0" fillId="0" borderId="0" xfId="0" applyFill="1"/>
    <xf numFmtId="0" fontId="0" fillId="0" borderId="0" xfId="0" applyFont="1" applyFill="1" applyBorder="1" applyAlignment="1">
      <alignment horizontal="center" vertical="center"/>
    </xf>
    <xf numFmtId="1" fontId="0" fillId="0" borderId="0" xfId="0" applyNumberFormat="1" applyFont="1" applyFill="1" applyBorder="1" applyAlignment="1">
      <alignment horizontal="center" vertical="center"/>
    </xf>
    <xf numFmtId="1" fontId="0" fillId="0" borderId="0" xfId="0" applyNumberFormat="1" applyFont="1" applyFill="1" applyBorder="1" applyAlignment="1">
      <alignment horizontal="left" vertical="center"/>
    </xf>
    <xf numFmtId="0" fontId="0" fillId="0" borderId="0" xfId="0" applyFont="1" applyAlignment="1">
      <alignment horizontal="center"/>
    </xf>
    <xf numFmtId="0" fontId="0" fillId="0" borderId="0" xfId="0" applyFont="1" applyAlignment="1">
      <alignment horizontal="left"/>
    </xf>
    <xf numFmtId="0" fontId="0" fillId="0" borderId="0" xfId="0" applyFont="1" applyAlignment="1">
      <alignment horizontal="right"/>
    </xf>
    <xf numFmtId="2" fontId="0" fillId="0" borderId="0" xfId="0" applyNumberFormat="1" applyFont="1" applyFill="1" applyAlignment="1">
      <alignment horizontal="center" vertical="center"/>
    </xf>
    <xf numFmtId="2" fontId="6" fillId="0" borderId="0" xfId="0" applyNumberFormat="1" applyFont="1" applyFill="1" applyBorder="1" applyAlignment="1">
      <alignment horizontal="center" vertical="center"/>
    </xf>
    <xf numFmtId="2" fontId="6" fillId="0" borderId="0" xfId="0" applyNumberFormat="1" applyFont="1" applyFill="1" applyBorder="1" applyAlignment="1">
      <alignment horizontal="center" vertical="center" wrapText="1"/>
    </xf>
    <xf numFmtId="2" fontId="6" fillId="0" borderId="0" xfId="0" applyNumberFormat="1" applyFont="1" applyFill="1" applyAlignment="1">
      <alignment horizontal="center"/>
    </xf>
    <xf numFmtId="0" fontId="0" fillId="0" borderId="0" xfId="0" applyFill="1" applyAlignment="1">
      <alignment horizontal="left"/>
    </xf>
    <xf numFmtId="2" fontId="7" fillId="0" borderId="0" xfId="0" applyNumberFormat="1" applyFont="1" applyFill="1" applyAlignment="1">
      <alignment horizontal="center" vertical="center"/>
    </xf>
    <xf numFmtId="2" fontId="8" fillId="0" borderId="0" xfId="0" applyNumberFormat="1" applyFont="1" applyAlignment="1">
      <alignment horizontal="center"/>
    </xf>
    <xf numFmtId="2" fontId="0" fillId="0" borderId="0" xfId="0" applyNumberFormat="1" applyFill="1"/>
    <xf numFmtId="2" fontId="0" fillId="0" borderId="0" xfId="0" applyNumberFormat="1" applyFill="1" applyAlignment="1">
      <alignment horizontal="center"/>
    </xf>
    <xf numFmtId="2" fontId="0" fillId="0" borderId="0" xfId="0" applyNumberFormat="1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vertical="center"/>
    </xf>
    <xf numFmtId="0" fontId="6" fillId="15" borderId="1" xfId="0" applyFont="1" applyFill="1" applyBorder="1" applyAlignment="1">
      <alignment horizontal="center" vertical="center" wrapText="1"/>
    </xf>
    <xf numFmtId="0" fontId="6" fillId="6" borderId="1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6" fillId="16" borderId="1" xfId="0" applyFont="1" applyFill="1" applyBorder="1" applyAlignment="1">
      <alignment horizontal="center" vertical="center" wrapText="1"/>
    </xf>
    <xf numFmtId="0" fontId="6" fillId="7" borderId="1" xfId="0" applyFont="1" applyFill="1" applyBorder="1" applyAlignment="1">
      <alignment horizontal="center" vertical="center" wrapText="1"/>
    </xf>
    <xf numFmtId="0" fontId="12" fillId="17" borderId="1" xfId="0" applyFont="1" applyFill="1" applyBorder="1" applyAlignment="1">
      <alignment horizontal="center" vertical="center"/>
    </xf>
    <xf numFmtId="2" fontId="6" fillId="0" borderId="0" xfId="0" applyNumberFormat="1" applyFont="1" applyAlignment="1">
      <alignment horizontal="center"/>
    </xf>
    <xf numFmtId="2" fontId="6" fillId="0" borderId="0" xfId="0" applyNumberFormat="1" applyFont="1" applyAlignment="1">
      <alignment horizontal="center" vertical="center"/>
    </xf>
    <xf numFmtId="0" fontId="4" fillId="15" borderId="1" xfId="0" applyFont="1" applyFill="1" applyBorder="1" applyAlignment="1">
      <alignment horizontal="center" vertical="center" wrapText="1"/>
    </xf>
    <xf numFmtId="0" fontId="11" fillId="15" borderId="1" xfId="0" applyFont="1" applyFill="1" applyBorder="1" applyAlignment="1">
      <alignment horizontal="center" vertical="center" wrapText="1"/>
    </xf>
    <xf numFmtId="0" fontId="11" fillId="6" borderId="1" xfId="0" applyFont="1" applyFill="1" applyBorder="1" applyAlignment="1">
      <alignment horizontal="center" vertical="center" wrapText="1"/>
    </xf>
    <xf numFmtId="0" fontId="11" fillId="3" borderId="1" xfId="0" applyFont="1" applyFill="1" applyBorder="1" applyAlignment="1">
      <alignment horizontal="center" vertical="center" wrapText="1"/>
    </xf>
    <xf numFmtId="0" fontId="11" fillId="16" borderId="1" xfId="0" applyFont="1" applyFill="1" applyBorder="1" applyAlignment="1">
      <alignment horizontal="center" vertical="center" wrapText="1"/>
    </xf>
    <xf numFmtId="0" fontId="11" fillId="15" borderId="8" xfId="0" applyFont="1" applyFill="1" applyBorder="1" applyAlignment="1">
      <alignment horizontal="center" vertical="center" wrapText="1"/>
    </xf>
    <xf numFmtId="0" fontId="11" fillId="15" borderId="11" xfId="0" applyFont="1" applyFill="1" applyBorder="1" applyAlignment="1">
      <alignment horizontal="center" vertical="center" wrapText="1"/>
    </xf>
    <xf numFmtId="0" fontId="13" fillId="7" borderId="4" xfId="0" applyFont="1" applyFill="1" applyBorder="1" applyAlignment="1">
      <alignment horizontal="center" vertical="center" wrapText="1"/>
    </xf>
    <xf numFmtId="0" fontId="14" fillId="0" borderId="0" xfId="0" applyFont="1"/>
    <xf numFmtId="0" fontId="13" fillId="18" borderId="1" xfId="0" applyFont="1" applyFill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4" fillId="0" borderId="0" xfId="0" applyFont="1" applyAlignment="1">
      <alignment wrapText="1"/>
    </xf>
    <xf numFmtId="0" fontId="11" fillId="2" borderId="1" xfId="0" applyFont="1" applyFill="1" applyBorder="1" applyAlignment="1">
      <alignment horizontal="center" vertical="center"/>
    </xf>
    <xf numFmtId="0" fontId="11" fillId="2" borderId="1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/>
    </xf>
    <xf numFmtId="0" fontId="9" fillId="6" borderId="1" xfId="0" applyFont="1" applyFill="1" applyBorder="1" applyAlignment="1">
      <alignment horizontal="center"/>
    </xf>
    <xf numFmtId="0" fontId="9" fillId="15" borderId="1" xfId="0" applyFont="1" applyFill="1" applyBorder="1" applyAlignment="1">
      <alignment horizontal="center"/>
    </xf>
    <xf numFmtId="0" fontId="6" fillId="11" borderId="1" xfId="0" applyFont="1" applyFill="1" applyBorder="1" applyAlignment="1">
      <alignment horizontal="center" vertical="center" wrapText="1"/>
    </xf>
    <xf numFmtId="2" fontId="6" fillId="0" borderId="0" xfId="0" applyNumberFormat="1" applyFont="1" applyBorder="1" applyAlignment="1">
      <alignment horizontal="center"/>
    </xf>
    <xf numFmtId="0" fontId="9" fillId="2" borderId="1" xfId="0" applyFont="1" applyFill="1" applyBorder="1" applyAlignment="1">
      <alignment horizontal="center" vertical="center"/>
    </xf>
    <xf numFmtId="0" fontId="9" fillId="6" borderId="1" xfId="0" applyFont="1" applyFill="1" applyBorder="1" applyAlignment="1">
      <alignment horizontal="center" vertical="center"/>
    </xf>
    <xf numFmtId="0" fontId="9" fillId="15" borderId="1" xfId="0" applyFont="1" applyFill="1" applyBorder="1" applyAlignment="1">
      <alignment horizontal="center" vertical="center"/>
    </xf>
    <xf numFmtId="2" fontId="0" fillId="0" borderId="0" xfId="0" applyNumberFormat="1" applyAlignment="1">
      <alignment horizontal="center"/>
    </xf>
    <xf numFmtId="2" fontId="0" fillId="0" borderId="0" xfId="0" applyNumberFormat="1"/>
    <xf numFmtId="0" fontId="15" fillId="0" borderId="0" xfId="0" applyFont="1"/>
    <xf numFmtId="0" fontId="14" fillId="0" borderId="0" xfId="0" applyFont="1" applyAlignment="1">
      <alignment horizontal="left" vertical="center"/>
    </xf>
    <xf numFmtId="0" fontId="2" fillId="4" borderId="6" xfId="0" applyFont="1" applyFill="1" applyBorder="1" applyAlignment="1">
      <alignment horizontal="center" vertical="center" wrapText="1"/>
    </xf>
    <xf numFmtId="0" fontId="13" fillId="7" borderId="4" xfId="0" applyFont="1" applyFill="1" applyBorder="1" applyAlignment="1">
      <alignment horizontal="center" vertical="center" wrapText="1"/>
    </xf>
    <xf numFmtId="0" fontId="16" fillId="0" borderId="0" xfId="0" applyFont="1"/>
    <xf numFmtId="0" fontId="17" fillId="0" borderId="0" xfId="0" applyFont="1" applyAlignment="1">
      <alignment horizontal="center" vertical="center"/>
    </xf>
    <xf numFmtId="2" fontId="6" fillId="0" borderId="0" xfId="0" applyNumberFormat="1" applyFont="1"/>
    <xf numFmtId="0" fontId="18" fillId="20" borderId="1" xfId="0" applyFont="1" applyFill="1" applyBorder="1" applyAlignment="1">
      <alignment horizontal="center" vertical="center"/>
    </xf>
    <xf numFmtId="0" fontId="3" fillId="20" borderId="1" xfId="0" applyFont="1" applyFill="1" applyBorder="1" applyAlignment="1">
      <alignment horizontal="center" vertical="center"/>
    </xf>
    <xf numFmtId="2" fontId="6" fillId="20" borderId="0" xfId="0" applyNumberFormat="1" applyFont="1" applyFill="1" applyAlignment="1">
      <alignment horizontal="center"/>
    </xf>
    <xf numFmtId="2" fontId="19" fillId="0" borderId="0" xfId="0" applyNumberFormat="1" applyFont="1" applyAlignment="1">
      <alignment horizontal="center"/>
    </xf>
    <xf numFmtId="0" fontId="2" fillId="18" borderId="1" xfId="0" applyFont="1" applyFill="1" applyBorder="1" applyAlignment="1">
      <alignment horizontal="center" vertical="center"/>
    </xf>
    <xf numFmtId="0" fontId="13" fillId="18" borderId="13" xfId="0" applyFont="1" applyFill="1" applyBorder="1" applyAlignment="1">
      <alignment horizontal="center" vertical="center"/>
    </xf>
    <xf numFmtId="0" fontId="13" fillId="18" borderId="7" xfId="0" applyFont="1" applyFill="1" applyBorder="1" applyAlignment="1">
      <alignment horizontal="center" vertical="center"/>
    </xf>
    <xf numFmtId="0" fontId="13" fillId="18" borderId="0" xfId="0" applyFont="1" applyFill="1" applyBorder="1" applyAlignment="1">
      <alignment horizontal="center" vertical="center"/>
    </xf>
    <xf numFmtId="0" fontId="13" fillId="18" borderId="4" xfId="0" applyFont="1" applyFill="1" applyBorder="1" applyAlignment="1">
      <alignment horizontal="center" vertical="center"/>
    </xf>
    <xf numFmtId="0" fontId="2" fillId="12" borderId="5" xfId="0" applyFont="1" applyFill="1" applyBorder="1" applyAlignment="1">
      <alignment horizontal="center" vertical="center" wrapText="1"/>
    </xf>
    <xf numFmtId="0" fontId="2" fillId="12" borderId="2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4" borderId="5" xfId="0" applyFont="1" applyFill="1" applyBorder="1" applyAlignment="1">
      <alignment horizontal="center" vertical="center" wrapText="1"/>
    </xf>
    <xf numFmtId="0" fontId="2" fillId="4" borderId="6" xfId="0" applyFont="1" applyFill="1" applyBorder="1" applyAlignment="1">
      <alignment horizontal="center" vertical="center" wrapText="1"/>
    </xf>
    <xf numFmtId="0" fontId="2" fillId="4" borderId="2" xfId="0" applyFont="1" applyFill="1" applyBorder="1" applyAlignment="1">
      <alignment horizontal="center" vertical="center" wrapText="1"/>
    </xf>
    <xf numFmtId="0" fontId="1" fillId="5" borderId="3" xfId="0" applyFont="1" applyFill="1" applyBorder="1" applyAlignment="1">
      <alignment horizontal="center" vertical="center"/>
    </xf>
    <xf numFmtId="0" fontId="1" fillId="5" borderId="4" xfId="0" applyFont="1" applyFill="1" applyBorder="1" applyAlignment="1">
      <alignment horizontal="center" vertical="center"/>
    </xf>
    <xf numFmtId="0" fontId="3" fillId="9" borderId="3" xfId="0" applyFont="1" applyFill="1" applyBorder="1" applyAlignment="1">
      <alignment horizontal="center" vertical="center"/>
    </xf>
    <xf numFmtId="0" fontId="3" fillId="9" borderId="4" xfId="0" applyFont="1" applyFill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 wrapText="1"/>
    </xf>
    <xf numFmtId="0" fontId="2" fillId="8" borderId="5" xfId="0" applyFont="1" applyFill="1" applyBorder="1" applyAlignment="1">
      <alignment horizontal="center" vertical="center" wrapText="1"/>
    </xf>
    <xf numFmtId="0" fontId="2" fillId="8" borderId="2" xfId="0" applyFont="1" applyFill="1" applyBorder="1" applyAlignment="1">
      <alignment horizontal="center" vertical="center" wrapText="1"/>
    </xf>
    <xf numFmtId="0" fontId="2" fillId="12" borderId="6" xfId="0" applyFont="1" applyFill="1" applyBorder="1" applyAlignment="1">
      <alignment horizontal="center" vertical="center" wrapText="1"/>
    </xf>
    <xf numFmtId="0" fontId="3" fillId="13" borderId="3" xfId="0" applyFont="1" applyFill="1" applyBorder="1" applyAlignment="1">
      <alignment horizontal="center" vertical="center"/>
    </xf>
    <xf numFmtId="0" fontId="3" fillId="13" borderId="4" xfId="0" applyFont="1" applyFill="1" applyBorder="1" applyAlignment="1">
      <alignment horizontal="center" vertical="center"/>
    </xf>
    <xf numFmtId="0" fontId="13" fillId="9" borderId="5" xfId="0" applyFont="1" applyFill="1" applyBorder="1" applyAlignment="1">
      <alignment horizontal="center" vertical="center"/>
    </xf>
    <xf numFmtId="0" fontId="13" fillId="9" borderId="6" xfId="0" applyFont="1" applyFill="1" applyBorder="1" applyAlignment="1">
      <alignment horizontal="center" vertical="center"/>
    </xf>
    <xf numFmtId="0" fontId="13" fillId="9" borderId="2" xfId="0" applyFont="1" applyFill="1" applyBorder="1" applyAlignment="1">
      <alignment horizontal="center" vertical="center"/>
    </xf>
    <xf numFmtId="0" fontId="13" fillId="9" borderId="1" xfId="0" applyFont="1" applyFill="1" applyBorder="1" applyAlignment="1">
      <alignment horizontal="center" vertical="center"/>
    </xf>
    <xf numFmtId="0" fontId="10" fillId="0" borderId="9" xfId="0" applyFont="1" applyFill="1" applyBorder="1" applyAlignment="1">
      <alignment horizontal="right" vertical="center"/>
    </xf>
    <xf numFmtId="0" fontId="10" fillId="0" borderId="10" xfId="0" applyFont="1" applyFill="1" applyBorder="1" applyAlignment="1">
      <alignment horizontal="right" vertical="center"/>
    </xf>
    <xf numFmtId="0" fontId="4" fillId="15" borderId="5" xfId="0" applyFont="1" applyFill="1" applyBorder="1" applyAlignment="1">
      <alignment horizontal="center" vertical="center" wrapText="1"/>
    </xf>
    <xf numFmtId="0" fontId="4" fillId="15" borderId="2" xfId="0" applyFont="1" applyFill="1" applyBorder="1" applyAlignment="1">
      <alignment horizontal="center" vertical="center" wrapText="1"/>
    </xf>
    <xf numFmtId="0" fontId="4" fillId="15" borderId="6" xfId="0" applyFont="1" applyFill="1" applyBorder="1" applyAlignment="1">
      <alignment horizontal="center" vertical="center" wrapText="1"/>
    </xf>
    <xf numFmtId="0" fontId="4" fillId="6" borderId="5" xfId="0" applyFont="1" applyFill="1" applyBorder="1" applyAlignment="1">
      <alignment horizontal="center" vertical="center" wrapText="1"/>
    </xf>
    <xf numFmtId="0" fontId="4" fillId="6" borderId="6" xfId="0" applyFont="1" applyFill="1" applyBorder="1" applyAlignment="1">
      <alignment horizontal="center" vertical="center" wrapText="1"/>
    </xf>
    <xf numFmtId="0" fontId="4" fillId="6" borderId="2" xfId="0" applyFont="1" applyFill="1" applyBorder="1" applyAlignment="1">
      <alignment horizontal="center" vertical="center" wrapText="1"/>
    </xf>
    <xf numFmtId="0" fontId="4" fillId="16" borderId="5" xfId="0" applyFont="1" applyFill="1" applyBorder="1" applyAlignment="1">
      <alignment horizontal="center" vertical="center" wrapText="1"/>
    </xf>
    <xf numFmtId="0" fontId="4" fillId="16" borderId="6" xfId="0" applyFont="1" applyFill="1" applyBorder="1" applyAlignment="1">
      <alignment horizontal="center" vertical="center" wrapText="1"/>
    </xf>
    <xf numFmtId="0" fontId="4" fillId="16" borderId="2" xfId="0" applyFont="1" applyFill="1" applyBorder="1" applyAlignment="1">
      <alignment horizontal="center" vertical="center" wrapText="1"/>
    </xf>
    <xf numFmtId="0" fontId="13" fillId="7" borderId="5" xfId="0" applyFont="1" applyFill="1" applyBorder="1" applyAlignment="1">
      <alignment horizontal="center" vertical="center"/>
    </xf>
    <xf numFmtId="0" fontId="13" fillId="7" borderId="6" xfId="0" applyFont="1" applyFill="1" applyBorder="1" applyAlignment="1">
      <alignment horizontal="center" vertical="center"/>
    </xf>
    <xf numFmtId="0" fontId="13" fillId="7" borderId="2" xfId="0" applyFont="1" applyFill="1" applyBorder="1" applyAlignment="1">
      <alignment horizontal="center" vertical="center"/>
    </xf>
    <xf numFmtId="0" fontId="13" fillId="7" borderId="3" xfId="0" applyFont="1" applyFill="1" applyBorder="1" applyAlignment="1">
      <alignment horizontal="center" vertical="center" wrapText="1"/>
    </xf>
    <xf numFmtId="0" fontId="13" fillId="7" borderId="4" xfId="0" applyFont="1" applyFill="1" applyBorder="1" applyAlignment="1">
      <alignment horizontal="center" vertical="center" wrapText="1"/>
    </xf>
    <xf numFmtId="0" fontId="13" fillId="7" borderId="7" xfId="0" applyFont="1" applyFill="1" applyBorder="1" applyAlignment="1">
      <alignment horizontal="center" vertical="center" wrapText="1"/>
    </xf>
    <xf numFmtId="0" fontId="6" fillId="9" borderId="3" xfId="0" applyFont="1" applyFill="1" applyBorder="1" applyAlignment="1">
      <alignment horizontal="center" vertical="center" wrapText="1"/>
    </xf>
    <xf numFmtId="0" fontId="6" fillId="9" borderId="4" xfId="0" applyFont="1" applyFill="1" applyBorder="1" applyAlignment="1">
      <alignment horizontal="center" vertical="center" wrapText="1"/>
    </xf>
    <xf numFmtId="0" fontId="2" fillId="7" borderId="3" xfId="0" applyFont="1" applyFill="1" applyBorder="1" applyAlignment="1">
      <alignment horizontal="center" vertical="center" wrapText="1"/>
    </xf>
    <xf numFmtId="0" fontId="2" fillId="7" borderId="4" xfId="0" applyFont="1" applyFill="1" applyBorder="1" applyAlignment="1">
      <alignment horizontal="center" vertical="center" wrapText="1"/>
    </xf>
    <xf numFmtId="0" fontId="13" fillId="9" borderId="12" xfId="0" applyFont="1" applyFill="1" applyBorder="1" applyAlignment="1">
      <alignment horizontal="center" vertical="center"/>
    </xf>
    <xf numFmtId="0" fontId="13" fillId="9" borderId="0" xfId="0" applyFont="1" applyFill="1" applyBorder="1" applyAlignment="1">
      <alignment horizontal="center" vertical="center"/>
    </xf>
    <xf numFmtId="0" fontId="2" fillId="15" borderId="1" xfId="0" applyFont="1" applyFill="1" applyBorder="1" applyAlignment="1">
      <alignment horizontal="center" vertical="center" wrapText="1"/>
    </xf>
    <xf numFmtId="0" fontId="2" fillId="15" borderId="5" xfId="0" applyFont="1" applyFill="1" applyBorder="1" applyAlignment="1">
      <alignment horizontal="center" vertical="center" wrapText="1"/>
    </xf>
    <xf numFmtId="0" fontId="2" fillId="15" borderId="6" xfId="0" applyFont="1" applyFill="1" applyBorder="1" applyAlignment="1">
      <alignment horizontal="center" vertical="center" wrapText="1"/>
    </xf>
    <xf numFmtId="0" fontId="2" fillId="15" borderId="2" xfId="0" applyFont="1" applyFill="1" applyBorder="1" applyAlignment="1">
      <alignment horizontal="center" vertical="center" wrapText="1"/>
    </xf>
    <xf numFmtId="0" fontId="2" fillId="19" borderId="3" xfId="0" applyFont="1" applyFill="1" applyBorder="1" applyAlignment="1">
      <alignment horizontal="center" vertical="center" wrapText="1"/>
    </xf>
    <xf numFmtId="0" fontId="2" fillId="19" borderId="4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AD7E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10E9A-3A3F-4DD8-B797-6BBB5A1BCBB2}">
  <dimension ref="A1:I71"/>
  <sheetViews>
    <sheetView tabSelected="1" topLeftCell="A16" zoomScale="90" zoomScaleNormal="90" workbookViewId="0">
      <selection activeCell="E3" sqref="E3"/>
    </sheetView>
  </sheetViews>
  <sheetFormatPr defaultColWidth="9.140625" defaultRowHeight="15.75" x14ac:dyDescent="0.25"/>
  <cols>
    <col min="1" max="1" width="75.28515625" style="52" customWidth="1"/>
    <col min="2" max="2" width="62.7109375" style="52" customWidth="1"/>
    <col min="3" max="3" width="11.28515625" style="52" customWidth="1"/>
    <col min="4" max="4" width="163" style="52" customWidth="1"/>
    <col min="5" max="9" width="14.140625" style="52" customWidth="1"/>
    <col min="10" max="16384" width="9.140625" style="52"/>
  </cols>
  <sheetData>
    <row r="1" spans="1:9" ht="24.75" customHeight="1" x14ac:dyDescent="0.25">
      <c r="C1" s="82" t="s">
        <v>6</v>
      </c>
      <c r="D1" s="80" t="s">
        <v>7</v>
      </c>
      <c r="E1" s="79" t="s">
        <v>1362</v>
      </c>
      <c r="F1" s="79"/>
      <c r="G1" s="79"/>
      <c r="H1" s="79"/>
      <c r="I1" s="79"/>
    </row>
    <row r="2" spans="1:9" ht="24.75" customHeight="1" x14ac:dyDescent="0.25">
      <c r="A2" s="53" t="s">
        <v>1277</v>
      </c>
      <c r="B2" s="53" t="s">
        <v>1292</v>
      </c>
      <c r="C2" s="83"/>
      <c r="D2" s="81"/>
      <c r="E2" s="53" t="s">
        <v>1363</v>
      </c>
      <c r="F2" s="53" t="s">
        <v>1364</v>
      </c>
      <c r="G2" s="53" t="s">
        <v>1365</v>
      </c>
      <c r="H2" s="53" t="s">
        <v>1366</v>
      </c>
      <c r="I2" s="53" t="s">
        <v>1367</v>
      </c>
    </row>
    <row r="3" spans="1:9" x14ac:dyDescent="0.25">
      <c r="A3" s="52" t="s">
        <v>1278</v>
      </c>
      <c r="B3" s="52" t="s">
        <v>837</v>
      </c>
      <c r="C3" s="54" t="s">
        <v>852</v>
      </c>
      <c r="D3" s="69" t="s">
        <v>1350</v>
      </c>
    </row>
    <row r="4" spans="1:9" x14ac:dyDescent="0.25">
      <c r="A4" s="52" t="s">
        <v>1293</v>
      </c>
      <c r="B4" s="52" t="s">
        <v>1246</v>
      </c>
      <c r="C4" s="54" t="s">
        <v>853</v>
      </c>
      <c r="D4" s="69" t="s">
        <v>1351</v>
      </c>
    </row>
    <row r="5" spans="1:9" x14ac:dyDescent="0.25">
      <c r="A5" s="52" t="s">
        <v>1279</v>
      </c>
      <c r="B5" s="52" t="s">
        <v>838</v>
      </c>
      <c r="C5" s="54" t="s">
        <v>854</v>
      </c>
      <c r="D5" s="69" t="s">
        <v>1352</v>
      </c>
    </row>
    <row r="6" spans="1:9" x14ac:dyDescent="0.25">
      <c r="A6" s="52" t="s">
        <v>1294</v>
      </c>
      <c r="B6" s="52" t="s">
        <v>1247</v>
      </c>
      <c r="C6" s="54" t="s">
        <v>855</v>
      </c>
      <c r="D6" s="69" t="s">
        <v>1353</v>
      </c>
    </row>
    <row r="7" spans="1:9" x14ac:dyDescent="0.25">
      <c r="A7" s="52" t="s">
        <v>1281</v>
      </c>
      <c r="B7" s="52" t="s">
        <v>839</v>
      </c>
      <c r="C7" s="54" t="s">
        <v>856</v>
      </c>
      <c r="D7" s="69" t="s">
        <v>1354</v>
      </c>
    </row>
    <row r="8" spans="1:9" x14ac:dyDescent="0.25">
      <c r="A8" s="52" t="s">
        <v>1295</v>
      </c>
      <c r="B8" s="52" t="s">
        <v>1248</v>
      </c>
      <c r="C8" s="54" t="s">
        <v>857</v>
      </c>
      <c r="D8" s="69" t="s">
        <v>1355</v>
      </c>
    </row>
    <row r="9" spans="1:9" x14ac:dyDescent="0.25">
      <c r="A9" s="52" t="s">
        <v>1280</v>
      </c>
      <c r="B9" s="52" t="s">
        <v>1249</v>
      </c>
      <c r="C9" s="54" t="s">
        <v>858</v>
      </c>
      <c r="D9" s="69" t="s">
        <v>1356</v>
      </c>
    </row>
    <row r="10" spans="1:9" x14ac:dyDescent="0.25">
      <c r="A10" s="52" t="s">
        <v>1296</v>
      </c>
      <c r="B10" s="52" t="s">
        <v>1250</v>
      </c>
      <c r="C10" s="54" t="s">
        <v>859</v>
      </c>
      <c r="D10" s="69" t="s">
        <v>1357</v>
      </c>
    </row>
    <row r="11" spans="1:9" x14ac:dyDescent="0.25">
      <c r="A11" s="52" t="s">
        <v>1282</v>
      </c>
      <c r="B11" s="52" t="s">
        <v>1251</v>
      </c>
      <c r="C11" s="54" t="s">
        <v>860</v>
      </c>
      <c r="D11" s="69" t="s">
        <v>1358</v>
      </c>
    </row>
    <row r="12" spans="1:9" x14ac:dyDescent="0.25">
      <c r="A12" s="52" t="s">
        <v>1283</v>
      </c>
      <c r="B12" s="52" t="s">
        <v>840</v>
      </c>
      <c r="C12" s="54" t="s">
        <v>861</v>
      </c>
      <c r="D12" s="52" t="s">
        <v>1359</v>
      </c>
    </row>
    <row r="13" spans="1:9" x14ac:dyDescent="0.25">
      <c r="A13" s="52" t="s">
        <v>1284</v>
      </c>
      <c r="B13" s="52" t="s">
        <v>841</v>
      </c>
      <c r="C13" s="54" t="s">
        <v>862</v>
      </c>
      <c r="D13" s="52" t="s">
        <v>1360</v>
      </c>
    </row>
    <row r="14" spans="1:9" x14ac:dyDescent="0.25">
      <c r="A14" s="52" t="s">
        <v>1285</v>
      </c>
      <c r="B14" s="52" t="s">
        <v>842</v>
      </c>
      <c r="C14" s="54" t="s">
        <v>863</v>
      </c>
      <c r="D14" s="52" t="s">
        <v>1361</v>
      </c>
    </row>
    <row r="15" spans="1:9" x14ac:dyDescent="0.25">
      <c r="A15" s="52" t="s">
        <v>1297</v>
      </c>
      <c r="B15" s="52" t="s">
        <v>1253</v>
      </c>
      <c r="C15" s="54" t="s">
        <v>864</v>
      </c>
      <c r="D15" s="54"/>
    </row>
    <row r="16" spans="1:9" x14ac:dyDescent="0.25">
      <c r="A16" s="52" t="s">
        <v>1286</v>
      </c>
      <c r="B16" s="52" t="s">
        <v>843</v>
      </c>
      <c r="C16" s="54" t="s">
        <v>865</v>
      </c>
      <c r="D16" s="54"/>
    </row>
    <row r="17" spans="1:4" x14ac:dyDescent="0.25">
      <c r="A17" s="52" t="s">
        <v>1300</v>
      </c>
      <c r="B17" s="52" t="s">
        <v>1254</v>
      </c>
      <c r="C17" s="54" t="s">
        <v>866</v>
      </c>
      <c r="D17" s="54"/>
    </row>
    <row r="18" spans="1:4" x14ac:dyDescent="0.25">
      <c r="A18" s="52" t="s">
        <v>1288</v>
      </c>
      <c r="B18" s="52" t="s">
        <v>845</v>
      </c>
      <c r="C18" s="54" t="s">
        <v>870</v>
      </c>
      <c r="D18" s="54"/>
    </row>
    <row r="19" spans="1:4" x14ac:dyDescent="0.25">
      <c r="A19" s="52" t="s">
        <v>1298</v>
      </c>
      <c r="B19" s="52" t="s">
        <v>1255</v>
      </c>
      <c r="C19" s="54" t="s">
        <v>871</v>
      </c>
      <c r="D19" s="54"/>
    </row>
    <row r="20" spans="1:4" x14ac:dyDescent="0.25">
      <c r="A20" s="52" t="s">
        <v>1287</v>
      </c>
      <c r="B20" s="52" t="s">
        <v>844</v>
      </c>
      <c r="C20" s="54" t="s">
        <v>872</v>
      </c>
      <c r="D20" s="54"/>
    </row>
    <row r="21" spans="1:4" x14ac:dyDescent="0.25">
      <c r="A21" s="52" t="s">
        <v>1299</v>
      </c>
      <c r="B21" s="52" t="s">
        <v>1256</v>
      </c>
      <c r="C21" s="54" t="s">
        <v>867</v>
      </c>
      <c r="D21" s="54"/>
    </row>
    <row r="22" spans="1:4" x14ac:dyDescent="0.25">
      <c r="A22" s="52" t="s">
        <v>1289</v>
      </c>
      <c r="B22" s="52" t="s">
        <v>846</v>
      </c>
      <c r="C22" s="54" t="s">
        <v>868</v>
      </c>
      <c r="D22" s="54"/>
    </row>
    <row r="23" spans="1:4" x14ac:dyDescent="0.25">
      <c r="A23" s="52" t="s">
        <v>1290</v>
      </c>
      <c r="B23" s="52" t="s">
        <v>847</v>
      </c>
      <c r="C23" s="54" t="s">
        <v>869</v>
      </c>
      <c r="D23" s="54"/>
    </row>
    <row r="24" spans="1:4" x14ac:dyDescent="0.25">
      <c r="A24" s="52" t="s">
        <v>1291</v>
      </c>
      <c r="B24" s="52" t="s">
        <v>848</v>
      </c>
      <c r="C24" s="54" t="s">
        <v>1257</v>
      </c>
      <c r="D24" s="54"/>
    </row>
    <row r="25" spans="1:4" x14ac:dyDescent="0.25">
      <c r="A25" s="52" t="s">
        <v>850</v>
      </c>
      <c r="B25" s="52" t="s">
        <v>850</v>
      </c>
      <c r="C25" s="54" t="s">
        <v>1260</v>
      </c>
      <c r="D25" s="54"/>
    </row>
    <row r="26" spans="1:4" x14ac:dyDescent="0.25">
      <c r="A26" s="52" t="s">
        <v>849</v>
      </c>
      <c r="B26" s="52" t="s">
        <v>849</v>
      </c>
      <c r="C26" s="54" t="s">
        <v>1261</v>
      </c>
      <c r="D26" s="54"/>
    </row>
    <row r="27" spans="1:4" x14ac:dyDescent="0.25">
      <c r="A27" s="52" t="s">
        <v>851</v>
      </c>
      <c r="B27" s="52" t="s">
        <v>851</v>
      </c>
      <c r="C27" s="54" t="s">
        <v>1262</v>
      </c>
      <c r="D27" s="54"/>
    </row>
    <row r="28" spans="1:4" x14ac:dyDescent="0.25">
      <c r="A28" s="52" t="s">
        <v>1259</v>
      </c>
      <c r="B28" s="52" t="s">
        <v>1259</v>
      </c>
      <c r="C28" s="54" t="s">
        <v>1263</v>
      </c>
      <c r="D28" s="54"/>
    </row>
    <row r="29" spans="1:4" x14ac:dyDescent="0.25">
      <c r="A29" s="52" t="s">
        <v>1265</v>
      </c>
      <c r="B29" s="52" t="s">
        <v>1265</v>
      </c>
      <c r="C29" s="54" t="s">
        <v>1266</v>
      </c>
      <c r="D29" s="54"/>
    </row>
    <row r="30" spans="1:4" x14ac:dyDescent="0.25">
      <c r="A30" s="52" t="s">
        <v>1267</v>
      </c>
      <c r="B30" s="52" t="s">
        <v>1267</v>
      </c>
      <c r="C30" s="54" t="s">
        <v>1268</v>
      </c>
      <c r="D30" s="54"/>
    </row>
    <row r="31" spans="1:4" x14ac:dyDescent="0.25">
      <c r="A31" s="52" t="s">
        <v>1269</v>
      </c>
      <c r="B31" s="52" t="s">
        <v>1269</v>
      </c>
      <c r="C31" s="54" t="s">
        <v>1270</v>
      </c>
      <c r="D31" s="54"/>
    </row>
    <row r="32" spans="1:4" x14ac:dyDescent="0.25">
      <c r="A32" s="52" t="s">
        <v>1273</v>
      </c>
      <c r="B32" s="52" t="s">
        <v>1273</v>
      </c>
      <c r="C32" s="54" t="s">
        <v>1275</v>
      </c>
      <c r="D32" s="54"/>
    </row>
    <row r="33" spans="1:4" x14ac:dyDescent="0.25">
      <c r="A33" s="52" t="s">
        <v>1274</v>
      </c>
      <c r="B33" s="52" t="s">
        <v>1274</v>
      </c>
      <c r="C33" s="54" t="s">
        <v>1276</v>
      </c>
      <c r="D33" s="54"/>
    </row>
    <row r="34" spans="1:4" x14ac:dyDescent="0.25">
      <c r="A34" s="52" t="s">
        <v>1301</v>
      </c>
      <c r="B34" s="52" t="s">
        <v>1338</v>
      </c>
      <c r="C34" s="54" t="s">
        <v>4</v>
      </c>
      <c r="D34" s="52" t="s">
        <v>5</v>
      </c>
    </row>
    <row r="35" spans="1:4" x14ac:dyDescent="0.25">
      <c r="A35" s="52" t="s">
        <v>1302</v>
      </c>
      <c r="B35" s="52" t="s">
        <v>1339</v>
      </c>
      <c r="C35" s="54" t="s">
        <v>10</v>
      </c>
      <c r="D35" s="52" t="s">
        <v>9</v>
      </c>
    </row>
    <row r="36" spans="1:4" x14ac:dyDescent="0.25">
      <c r="A36" s="52" t="s">
        <v>1303</v>
      </c>
      <c r="B36" s="52" t="s">
        <v>1303</v>
      </c>
      <c r="C36" s="54" t="s">
        <v>11</v>
      </c>
      <c r="D36" s="52" t="s">
        <v>8</v>
      </c>
    </row>
    <row r="37" spans="1:4" x14ac:dyDescent="0.25">
      <c r="A37" s="52" t="s">
        <v>1304</v>
      </c>
      <c r="B37" s="52" t="s">
        <v>1340</v>
      </c>
      <c r="C37" s="54" t="s">
        <v>14</v>
      </c>
      <c r="D37" s="52" t="s">
        <v>15</v>
      </c>
    </row>
    <row r="38" spans="1:4" x14ac:dyDescent="0.25">
      <c r="A38" s="52" t="s">
        <v>1305</v>
      </c>
      <c r="B38" s="52" t="s">
        <v>1305</v>
      </c>
      <c r="C38" s="54" t="s">
        <v>17</v>
      </c>
      <c r="D38" s="52" t="s">
        <v>16</v>
      </c>
    </row>
    <row r="39" spans="1:4" x14ac:dyDescent="0.25">
      <c r="A39" s="52" t="s">
        <v>1306</v>
      </c>
      <c r="B39" s="52" t="s">
        <v>1341</v>
      </c>
      <c r="C39" s="54" t="s">
        <v>21</v>
      </c>
      <c r="D39" s="52" t="s">
        <v>26</v>
      </c>
    </row>
    <row r="40" spans="1:4" x14ac:dyDescent="0.25">
      <c r="A40" s="52" t="s">
        <v>1307</v>
      </c>
      <c r="B40" s="52" t="s">
        <v>1342</v>
      </c>
      <c r="C40" s="54" t="s">
        <v>22</v>
      </c>
      <c r="D40" s="52" t="s">
        <v>27</v>
      </c>
    </row>
    <row r="41" spans="1:4" x14ac:dyDescent="0.25">
      <c r="A41" s="52" t="s">
        <v>1308</v>
      </c>
      <c r="B41" s="52" t="s">
        <v>1343</v>
      </c>
      <c r="C41" s="54" t="s">
        <v>23</v>
      </c>
      <c r="D41" s="52" t="s">
        <v>28</v>
      </c>
    </row>
    <row r="42" spans="1:4" x14ac:dyDescent="0.25">
      <c r="A42" s="52" t="s">
        <v>1309</v>
      </c>
      <c r="B42" s="52" t="s">
        <v>1344</v>
      </c>
      <c r="C42" s="54" t="s">
        <v>24</v>
      </c>
      <c r="D42" s="52" t="s">
        <v>815</v>
      </c>
    </row>
    <row r="43" spans="1:4" x14ac:dyDescent="0.25">
      <c r="A43" s="52" t="s">
        <v>1310</v>
      </c>
      <c r="B43" s="52" t="s">
        <v>1345</v>
      </c>
      <c r="C43" s="54" t="s">
        <v>30</v>
      </c>
      <c r="D43" s="52" t="s">
        <v>29</v>
      </c>
    </row>
    <row r="44" spans="1:4" x14ac:dyDescent="0.25">
      <c r="A44" s="52" t="s">
        <v>1311</v>
      </c>
      <c r="B44" s="52" t="s">
        <v>1346</v>
      </c>
      <c r="C44" s="54" t="s">
        <v>32</v>
      </c>
      <c r="D44" s="52" t="s">
        <v>817</v>
      </c>
    </row>
    <row r="45" spans="1:4" x14ac:dyDescent="0.25">
      <c r="A45" s="52" t="s">
        <v>1312</v>
      </c>
      <c r="B45" s="52" t="s">
        <v>1347</v>
      </c>
      <c r="C45" s="54" t="s">
        <v>33</v>
      </c>
      <c r="D45" s="52" t="s">
        <v>816</v>
      </c>
    </row>
    <row r="46" spans="1:4" x14ac:dyDescent="0.25">
      <c r="A46" s="52" t="s">
        <v>1313</v>
      </c>
      <c r="B46" s="52" t="s">
        <v>1313</v>
      </c>
      <c r="C46" s="54" t="s">
        <v>819</v>
      </c>
      <c r="D46" s="52" t="s">
        <v>818</v>
      </c>
    </row>
    <row r="47" spans="1:4" x14ac:dyDescent="0.25">
      <c r="A47" s="52" t="s">
        <v>1314</v>
      </c>
      <c r="B47" s="52" t="s">
        <v>1348</v>
      </c>
      <c r="C47" s="54" t="s">
        <v>37</v>
      </c>
      <c r="D47" s="52" t="s">
        <v>821</v>
      </c>
    </row>
    <row r="48" spans="1:4" x14ac:dyDescent="0.25">
      <c r="A48" s="52" t="s">
        <v>1315</v>
      </c>
      <c r="B48" s="52" t="s">
        <v>1315</v>
      </c>
      <c r="C48" s="54" t="s">
        <v>38</v>
      </c>
      <c r="D48" s="52" t="s">
        <v>822</v>
      </c>
    </row>
    <row r="49" spans="1:4" x14ac:dyDescent="0.25">
      <c r="A49" s="68"/>
      <c r="B49" s="68" t="s">
        <v>1369</v>
      </c>
      <c r="C49" s="73" t="s">
        <v>39</v>
      </c>
      <c r="D49" s="72" t="s">
        <v>1368</v>
      </c>
    </row>
    <row r="50" spans="1:4" x14ac:dyDescent="0.25">
      <c r="A50" s="52" t="s">
        <v>1317</v>
      </c>
      <c r="B50" s="52" t="s">
        <v>1317</v>
      </c>
      <c r="C50" s="54" t="s">
        <v>40</v>
      </c>
      <c r="D50" s="52" t="s">
        <v>823</v>
      </c>
    </row>
    <row r="51" spans="1:4" x14ac:dyDescent="0.25">
      <c r="A51" s="52" t="s">
        <v>1370</v>
      </c>
      <c r="B51" s="52" t="s">
        <v>1370</v>
      </c>
      <c r="C51" s="54" t="s">
        <v>41</v>
      </c>
      <c r="D51" s="52" t="s">
        <v>1371</v>
      </c>
    </row>
    <row r="52" spans="1:4" x14ac:dyDescent="0.25">
      <c r="A52" s="52" t="s">
        <v>1319</v>
      </c>
      <c r="B52" s="52" t="s">
        <v>1319</v>
      </c>
      <c r="C52" s="54" t="s">
        <v>42</v>
      </c>
      <c r="D52" s="52" t="s">
        <v>824</v>
      </c>
    </row>
    <row r="53" spans="1:4" x14ac:dyDescent="0.25">
      <c r="A53" s="52" t="s">
        <v>1320</v>
      </c>
      <c r="B53" s="52" t="s">
        <v>1320</v>
      </c>
      <c r="C53" s="54" t="s">
        <v>45</v>
      </c>
      <c r="D53" s="55" t="s">
        <v>826</v>
      </c>
    </row>
    <row r="54" spans="1:4" x14ac:dyDescent="0.25">
      <c r="A54" s="52" t="s">
        <v>1321</v>
      </c>
      <c r="B54" s="52" t="s">
        <v>1321</v>
      </c>
      <c r="C54" s="54" t="s">
        <v>46</v>
      </c>
      <c r="D54" s="52" t="s">
        <v>825</v>
      </c>
    </row>
    <row r="55" spans="1:4" x14ac:dyDescent="0.25">
      <c r="A55" s="52" t="s">
        <v>1324</v>
      </c>
      <c r="B55" s="52" t="s">
        <v>1349</v>
      </c>
      <c r="C55" s="54" t="s">
        <v>807</v>
      </c>
      <c r="D55" s="52" t="s">
        <v>827</v>
      </c>
    </row>
    <row r="56" spans="1:4" x14ac:dyDescent="0.25">
      <c r="A56" s="52" t="s">
        <v>1323</v>
      </c>
      <c r="B56" s="52" t="s">
        <v>1323</v>
      </c>
      <c r="C56" s="54" t="s">
        <v>808</v>
      </c>
      <c r="D56" s="52" t="s">
        <v>828</v>
      </c>
    </row>
    <row r="57" spans="1:4" x14ac:dyDescent="0.25">
      <c r="A57" s="52" t="s">
        <v>1322</v>
      </c>
      <c r="B57" s="52" t="s">
        <v>1322</v>
      </c>
      <c r="C57" s="54" t="s">
        <v>809</v>
      </c>
      <c r="D57" s="52" t="s">
        <v>829</v>
      </c>
    </row>
    <row r="58" spans="1:4" x14ac:dyDescent="0.25">
      <c r="A58" s="52" t="s">
        <v>1325</v>
      </c>
      <c r="B58" s="52" t="s">
        <v>1325</v>
      </c>
      <c r="C58" s="54" t="s">
        <v>810</v>
      </c>
      <c r="D58" s="52" t="s">
        <v>830</v>
      </c>
    </row>
    <row r="59" spans="1:4" x14ac:dyDescent="0.25">
      <c r="A59" s="52" t="s">
        <v>1326</v>
      </c>
      <c r="B59" s="52" t="s">
        <v>1326</v>
      </c>
      <c r="C59" s="54" t="s">
        <v>811</v>
      </c>
      <c r="D59" s="52" t="s">
        <v>831</v>
      </c>
    </row>
    <row r="60" spans="1:4" x14ac:dyDescent="0.25">
      <c r="A60" s="52" t="s">
        <v>1327</v>
      </c>
      <c r="B60" s="52" t="s">
        <v>1327</v>
      </c>
      <c r="C60" s="54" t="s">
        <v>812</v>
      </c>
      <c r="D60" s="52" t="s">
        <v>832</v>
      </c>
    </row>
    <row r="71" spans="4:4" x14ac:dyDescent="0.25">
      <c r="D71" s="55"/>
    </row>
  </sheetData>
  <mergeCells count="3">
    <mergeCell ref="E1:I1"/>
    <mergeCell ref="D1:D2"/>
    <mergeCell ref="C1:C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2D4B1-8C08-4F2E-B2FA-29C007E39CB4}">
  <dimension ref="A1:AC1137"/>
  <sheetViews>
    <sheetView zoomScale="80" zoomScaleNormal="80" workbookViewId="0">
      <pane xSplit="2" ySplit="4" topLeftCell="C74" activePane="bottomRight" state="frozen"/>
      <selection pane="topRight" activeCell="D1" sqref="D1"/>
      <selection pane="bottomLeft" activeCell="A5" sqref="A5"/>
      <selection pane="bottomRight" activeCell="O107" sqref="O107"/>
    </sheetView>
  </sheetViews>
  <sheetFormatPr defaultRowHeight="15" x14ac:dyDescent="0.25"/>
  <cols>
    <col min="1" max="1" width="11.28515625" style="1" customWidth="1"/>
    <col min="2" max="2" width="33.7109375" customWidth="1"/>
    <col min="3" max="5" width="13.85546875" style="2" customWidth="1"/>
    <col min="6" max="16" width="13.85546875" customWidth="1"/>
    <col min="17" max="21" width="16.140625" customWidth="1"/>
    <col min="22" max="29" width="13.85546875" customWidth="1"/>
  </cols>
  <sheetData>
    <row r="1" spans="1:29" ht="24.75" customHeight="1" x14ac:dyDescent="0.25">
      <c r="C1" s="90" t="s">
        <v>2</v>
      </c>
      <c r="D1" s="91"/>
      <c r="E1" s="91"/>
      <c r="F1" s="91"/>
      <c r="G1" s="91"/>
      <c r="H1" s="91"/>
      <c r="I1" s="91"/>
      <c r="J1" s="91"/>
      <c r="K1" s="91"/>
      <c r="L1" s="91"/>
      <c r="M1" s="91"/>
      <c r="N1" s="91"/>
      <c r="O1" s="91"/>
      <c r="P1" s="92" t="s">
        <v>820</v>
      </c>
      <c r="Q1" s="93"/>
      <c r="R1" s="93"/>
      <c r="S1" s="93"/>
      <c r="T1" s="93"/>
      <c r="U1" s="93"/>
      <c r="V1" s="93"/>
      <c r="W1" s="93"/>
      <c r="X1" s="98" t="s">
        <v>50</v>
      </c>
      <c r="Y1" s="99"/>
      <c r="Z1" s="99"/>
      <c r="AA1" s="99"/>
      <c r="AB1" s="99"/>
      <c r="AC1" s="99"/>
    </row>
    <row r="2" spans="1:29" ht="33.75" customHeight="1" x14ac:dyDescent="0.25">
      <c r="A2" s="4"/>
      <c r="B2" s="5"/>
      <c r="C2" s="86" t="s">
        <v>3</v>
      </c>
      <c r="D2" s="86"/>
      <c r="E2" s="86"/>
      <c r="F2" s="86" t="s">
        <v>19</v>
      </c>
      <c r="G2" s="86"/>
      <c r="H2" s="86" t="s">
        <v>20</v>
      </c>
      <c r="I2" s="86"/>
      <c r="J2" s="86"/>
      <c r="K2" s="86"/>
      <c r="L2" s="86"/>
      <c r="M2" s="87" t="s">
        <v>31</v>
      </c>
      <c r="N2" s="88"/>
      <c r="O2" s="89"/>
      <c r="P2" s="94" t="s">
        <v>34</v>
      </c>
      <c r="Q2" s="94"/>
      <c r="R2" s="94"/>
      <c r="S2" s="94" t="s">
        <v>35</v>
      </c>
      <c r="T2" s="94"/>
      <c r="U2" s="94"/>
      <c r="V2" s="95" t="s">
        <v>36</v>
      </c>
      <c r="W2" s="96"/>
      <c r="X2" s="84" t="s">
        <v>48</v>
      </c>
      <c r="Y2" s="97"/>
      <c r="Z2" s="97"/>
      <c r="AA2" s="85"/>
      <c r="AB2" s="84" t="s">
        <v>49</v>
      </c>
      <c r="AC2" s="85"/>
    </row>
    <row r="3" spans="1:29" ht="19.5" customHeight="1" x14ac:dyDescent="0.25">
      <c r="A3" s="4"/>
      <c r="B3" s="5"/>
      <c r="C3" s="3" t="s">
        <v>4</v>
      </c>
      <c r="D3" s="3" t="s">
        <v>10</v>
      </c>
      <c r="E3" s="3" t="s">
        <v>11</v>
      </c>
      <c r="F3" s="3" t="s">
        <v>14</v>
      </c>
      <c r="G3" s="3" t="s">
        <v>17</v>
      </c>
      <c r="H3" s="3" t="s">
        <v>21</v>
      </c>
      <c r="I3" s="3" t="s">
        <v>22</v>
      </c>
      <c r="J3" s="3" t="s">
        <v>23</v>
      </c>
      <c r="K3" s="3" t="s">
        <v>24</v>
      </c>
      <c r="L3" s="3" t="s">
        <v>30</v>
      </c>
      <c r="M3" s="3" t="s">
        <v>32</v>
      </c>
      <c r="N3" s="3" t="s">
        <v>33</v>
      </c>
      <c r="O3" s="3" t="s">
        <v>819</v>
      </c>
      <c r="P3" s="6" t="s">
        <v>37</v>
      </c>
      <c r="Q3" s="6" t="s">
        <v>38</v>
      </c>
      <c r="R3" s="6" t="s">
        <v>39</v>
      </c>
      <c r="S3" s="6" t="s">
        <v>40</v>
      </c>
      <c r="T3" s="6" t="s">
        <v>41</v>
      </c>
      <c r="U3" s="6" t="s">
        <v>42</v>
      </c>
      <c r="V3" s="6" t="s">
        <v>45</v>
      </c>
      <c r="W3" s="6" t="s">
        <v>46</v>
      </c>
      <c r="X3" s="12" t="s">
        <v>807</v>
      </c>
      <c r="Y3" s="12" t="s">
        <v>808</v>
      </c>
      <c r="Z3" s="12" t="s">
        <v>809</v>
      </c>
      <c r="AA3" s="12" t="s">
        <v>810</v>
      </c>
      <c r="AB3" s="12" t="s">
        <v>811</v>
      </c>
      <c r="AC3" s="12" t="s">
        <v>812</v>
      </c>
    </row>
    <row r="4" spans="1:29" ht="72.75" customHeight="1" x14ac:dyDescent="0.25">
      <c r="A4" s="13" t="s">
        <v>0</v>
      </c>
      <c r="B4" s="14" t="s">
        <v>1</v>
      </c>
      <c r="C4" s="7" t="s">
        <v>12</v>
      </c>
      <c r="D4" s="7" t="s">
        <v>12</v>
      </c>
      <c r="E4" s="7" t="s">
        <v>13</v>
      </c>
      <c r="F4" s="7" t="s">
        <v>12</v>
      </c>
      <c r="G4" s="7" t="s">
        <v>18</v>
      </c>
      <c r="H4" s="7" t="s">
        <v>12</v>
      </c>
      <c r="I4" s="7" t="s">
        <v>12</v>
      </c>
      <c r="J4" s="7" t="s">
        <v>12</v>
      </c>
      <c r="K4" s="7" t="s">
        <v>12</v>
      </c>
      <c r="L4" s="7" t="s">
        <v>12</v>
      </c>
      <c r="M4" s="7" t="s">
        <v>12</v>
      </c>
      <c r="N4" s="7" t="s">
        <v>12</v>
      </c>
      <c r="O4" s="7" t="s">
        <v>12</v>
      </c>
      <c r="P4" s="8" t="s">
        <v>12</v>
      </c>
      <c r="Q4" s="8" t="s">
        <v>47</v>
      </c>
      <c r="R4" s="8" t="s">
        <v>47</v>
      </c>
      <c r="S4" s="9" t="s">
        <v>44</v>
      </c>
      <c r="T4" s="8" t="s">
        <v>47</v>
      </c>
      <c r="U4" s="8" t="s">
        <v>47</v>
      </c>
      <c r="V4" s="8" t="s">
        <v>43</v>
      </c>
      <c r="W4" s="8" t="s">
        <v>12</v>
      </c>
      <c r="X4" s="10" t="s">
        <v>43</v>
      </c>
      <c r="Y4" s="11" t="s">
        <v>43</v>
      </c>
      <c r="Z4" s="11" t="s">
        <v>43</v>
      </c>
      <c r="AA4" s="11" t="s">
        <v>43</v>
      </c>
      <c r="AB4" s="11" t="s">
        <v>25</v>
      </c>
      <c r="AC4" s="11" t="s">
        <v>51</v>
      </c>
    </row>
    <row r="5" spans="1:29" s="17" customFormat="1" x14ac:dyDescent="0.25">
      <c r="A5" s="18" t="s">
        <v>873</v>
      </c>
      <c r="B5" s="28" t="s">
        <v>874</v>
      </c>
      <c r="C5" s="24">
        <v>61.741204531902206</v>
      </c>
      <c r="D5" s="25">
        <v>56.631097560975604</v>
      </c>
      <c r="E5" s="25">
        <v>40.03</v>
      </c>
      <c r="F5" s="25">
        <v>29.4</v>
      </c>
      <c r="G5" s="25">
        <v>11.217248908296943</v>
      </c>
      <c r="H5" s="25">
        <v>5.5413780532263948</v>
      </c>
      <c r="I5" s="25">
        <v>55.37</v>
      </c>
      <c r="J5" s="25">
        <v>28.88</v>
      </c>
      <c r="K5" s="25">
        <v>32.93</v>
      </c>
      <c r="L5" s="25">
        <v>71.44</v>
      </c>
      <c r="M5" s="25">
        <v>57.62</v>
      </c>
      <c r="N5" s="25">
        <v>86.56</v>
      </c>
      <c r="O5" s="25">
        <v>88.71</v>
      </c>
      <c r="P5" s="25">
        <v>99.36</v>
      </c>
      <c r="Q5" s="25">
        <v>0</v>
      </c>
      <c r="R5" s="27">
        <v>0</v>
      </c>
      <c r="S5" s="25">
        <v>1</v>
      </c>
      <c r="T5" s="27">
        <v>0</v>
      </c>
      <c r="U5" s="25">
        <v>0</v>
      </c>
      <c r="V5" s="25">
        <v>0.48</v>
      </c>
      <c r="W5" s="25">
        <v>91.88</v>
      </c>
      <c r="X5" s="26">
        <v>89.99</v>
      </c>
      <c r="Y5" s="25">
        <v>42.99</v>
      </c>
      <c r="Z5" s="25">
        <v>32.99</v>
      </c>
      <c r="AA5" s="25">
        <v>44.64</v>
      </c>
      <c r="AB5" s="26">
        <v>0.57999999999999996</v>
      </c>
      <c r="AC5" s="25">
        <v>0.45</v>
      </c>
    </row>
    <row r="6" spans="1:29" s="17" customFormat="1" x14ac:dyDescent="0.25">
      <c r="A6" s="18" t="s">
        <v>875</v>
      </c>
      <c r="B6" s="28" t="s">
        <v>876</v>
      </c>
      <c r="C6" s="25">
        <v>45.656378123307803</v>
      </c>
      <c r="D6" s="25">
        <v>47.959316729690968</v>
      </c>
      <c r="E6" s="25">
        <v>29.46</v>
      </c>
      <c r="F6" s="25">
        <v>21.77</v>
      </c>
      <c r="G6" s="25">
        <v>10.616721854304636</v>
      </c>
      <c r="H6" s="25">
        <v>1.1867364746945899</v>
      </c>
      <c r="I6" s="25">
        <v>76.930000000000007</v>
      </c>
      <c r="J6" s="25">
        <v>36.94</v>
      </c>
      <c r="K6" s="25">
        <v>35.44</v>
      </c>
      <c r="L6" s="25">
        <v>76.94</v>
      </c>
      <c r="M6" s="25">
        <v>72.349999999999994</v>
      </c>
      <c r="N6" s="25">
        <v>90.37</v>
      </c>
      <c r="O6" s="25">
        <v>95.74</v>
      </c>
      <c r="P6" s="25">
        <v>99.43</v>
      </c>
      <c r="Q6" s="25">
        <v>0</v>
      </c>
      <c r="R6" s="27">
        <v>0</v>
      </c>
      <c r="S6" s="25">
        <v>1</v>
      </c>
      <c r="T6" s="27">
        <v>0</v>
      </c>
      <c r="U6" s="25">
        <v>0</v>
      </c>
      <c r="V6" s="25">
        <v>0.43</v>
      </c>
      <c r="W6" s="25">
        <v>87.19</v>
      </c>
      <c r="X6" s="26">
        <v>92.76</v>
      </c>
      <c r="Y6" s="25">
        <v>30.55</v>
      </c>
      <c r="Z6" s="25">
        <v>21.18</v>
      </c>
      <c r="AA6" s="25">
        <v>32.880000000000003</v>
      </c>
      <c r="AB6" s="26">
        <v>0.47</v>
      </c>
      <c r="AC6" s="25">
        <v>0.33</v>
      </c>
    </row>
    <row r="7" spans="1:29" s="17" customFormat="1" x14ac:dyDescent="0.25">
      <c r="A7" s="18" t="s">
        <v>877</v>
      </c>
      <c r="B7" s="28" t="s">
        <v>878</v>
      </c>
      <c r="C7" s="25">
        <v>49.799869302401568</v>
      </c>
      <c r="D7" s="25">
        <v>50.927003874824074</v>
      </c>
      <c r="E7" s="25">
        <v>39.75</v>
      </c>
      <c r="F7" s="25">
        <v>28.83</v>
      </c>
      <c r="G7" s="25">
        <v>16.822546452176081</v>
      </c>
      <c r="H7" s="25">
        <v>1.9956955585991001</v>
      </c>
      <c r="I7" s="25">
        <v>64.81</v>
      </c>
      <c r="J7" s="25">
        <v>26.99</v>
      </c>
      <c r="K7" s="25">
        <v>25.36</v>
      </c>
      <c r="L7" s="25">
        <v>86.17</v>
      </c>
      <c r="M7" s="25">
        <v>37.71</v>
      </c>
      <c r="N7" s="25">
        <v>71.44</v>
      </c>
      <c r="O7" s="25">
        <v>75.239999999999995</v>
      </c>
      <c r="P7" s="25">
        <v>95.58</v>
      </c>
      <c r="Q7" s="25">
        <v>0</v>
      </c>
      <c r="R7" s="27">
        <v>0</v>
      </c>
      <c r="S7" s="25">
        <v>1</v>
      </c>
      <c r="T7" s="27">
        <v>0</v>
      </c>
      <c r="U7" s="25">
        <v>0</v>
      </c>
      <c r="V7" s="25">
        <v>0.6</v>
      </c>
      <c r="W7" s="25">
        <v>92.5</v>
      </c>
      <c r="X7" s="26">
        <v>92.1</v>
      </c>
      <c r="Y7" s="25">
        <v>44.34</v>
      </c>
      <c r="Z7" s="25">
        <v>49.13</v>
      </c>
      <c r="AA7" s="25">
        <v>51.22</v>
      </c>
      <c r="AB7" s="26">
        <v>0.73</v>
      </c>
      <c r="AC7" s="25">
        <v>0.69</v>
      </c>
    </row>
    <row r="8" spans="1:29" s="17" customFormat="1" x14ac:dyDescent="0.25">
      <c r="A8" s="18" t="s">
        <v>879</v>
      </c>
      <c r="B8" s="28" t="s">
        <v>880</v>
      </c>
      <c r="C8" s="25">
        <v>52.839595222436728</v>
      </c>
      <c r="D8" s="25">
        <v>50.688037529319786</v>
      </c>
      <c r="E8" s="25">
        <v>42.96</v>
      </c>
      <c r="F8" s="25">
        <v>32.869999999999997</v>
      </c>
      <c r="G8" s="25">
        <v>8.5676199709161427</v>
      </c>
      <c r="H8" s="25">
        <v>2.8132181630874076</v>
      </c>
      <c r="I8" s="25">
        <v>75.39</v>
      </c>
      <c r="J8" s="25">
        <v>33.840000000000003</v>
      </c>
      <c r="K8" s="25">
        <v>41.69</v>
      </c>
      <c r="L8" s="25">
        <v>61</v>
      </c>
      <c r="M8" s="25">
        <v>55.57</v>
      </c>
      <c r="N8" s="25">
        <v>89.18</v>
      </c>
      <c r="O8" s="25">
        <v>76.27</v>
      </c>
      <c r="P8" s="25">
        <v>98.4</v>
      </c>
      <c r="Q8" s="25">
        <v>1</v>
      </c>
      <c r="R8" s="27">
        <v>1</v>
      </c>
      <c r="S8" s="25">
        <v>2</v>
      </c>
      <c r="T8" s="27">
        <v>0</v>
      </c>
      <c r="U8" s="25">
        <v>0</v>
      </c>
      <c r="V8" s="25">
        <v>0.56999999999999995</v>
      </c>
      <c r="W8" s="25">
        <v>94.3</v>
      </c>
      <c r="X8" s="26">
        <v>93.87</v>
      </c>
      <c r="Y8" s="25">
        <v>57.05</v>
      </c>
      <c r="Z8" s="25">
        <v>49.84</v>
      </c>
      <c r="AA8" s="25">
        <v>45.21</v>
      </c>
      <c r="AB8" s="26">
        <v>0.78</v>
      </c>
      <c r="AC8" s="25">
        <v>0.65</v>
      </c>
    </row>
    <row r="9" spans="1:29" s="17" customFormat="1" x14ac:dyDescent="0.25">
      <c r="A9" s="18" t="s">
        <v>881</v>
      </c>
      <c r="B9" s="28" t="s">
        <v>882</v>
      </c>
      <c r="C9" s="25">
        <v>80.362579573761423</v>
      </c>
      <c r="D9" s="25">
        <v>75.615626735789661</v>
      </c>
      <c r="E9" s="25">
        <v>43.87</v>
      </c>
      <c r="F9" s="25">
        <v>34.14</v>
      </c>
      <c r="G9" s="25">
        <v>10.536522301228183</v>
      </c>
      <c r="H9" s="25">
        <v>1.8806990881458967</v>
      </c>
      <c r="I9" s="25">
        <v>82.3</v>
      </c>
      <c r="J9" s="25">
        <v>28.59</v>
      </c>
      <c r="K9" s="25">
        <v>25.53</v>
      </c>
      <c r="L9" s="25">
        <v>55.79</v>
      </c>
      <c r="M9" s="25">
        <v>67.599999999999994</v>
      </c>
      <c r="N9" s="25">
        <v>97.11</v>
      </c>
      <c r="O9" s="25">
        <v>44.81</v>
      </c>
      <c r="P9" s="25">
        <v>94.64</v>
      </c>
      <c r="Q9" s="25">
        <v>0</v>
      </c>
      <c r="R9" s="27">
        <v>1</v>
      </c>
      <c r="S9" s="25">
        <v>1</v>
      </c>
      <c r="T9" s="27">
        <v>0</v>
      </c>
      <c r="U9" s="25">
        <v>0</v>
      </c>
      <c r="V9" s="25">
        <v>0.53</v>
      </c>
      <c r="W9" s="25">
        <v>96.19</v>
      </c>
      <c r="X9" s="26">
        <v>96.69</v>
      </c>
      <c r="Y9" s="25">
        <v>60.85</v>
      </c>
      <c r="Z9" s="25">
        <v>51.32</v>
      </c>
      <c r="AA9" s="25">
        <v>52.55</v>
      </c>
      <c r="AB9" s="26">
        <v>0.6</v>
      </c>
      <c r="AC9" s="25">
        <v>0.52</v>
      </c>
    </row>
    <row r="10" spans="1:29" s="17" customFormat="1" x14ac:dyDescent="0.25">
      <c r="A10" s="18" t="s">
        <v>883</v>
      </c>
      <c r="B10" s="28" t="s">
        <v>884</v>
      </c>
      <c r="C10" s="25">
        <v>71.072475911185578</v>
      </c>
      <c r="D10" s="25">
        <v>67.988116238046601</v>
      </c>
      <c r="E10" s="25">
        <v>38.65</v>
      </c>
      <c r="F10" s="25">
        <v>29.11</v>
      </c>
      <c r="G10" s="25">
        <v>15.234207133648475</v>
      </c>
      <c r="H10" s="25">
        <v>1.7538554581191412</v>
      </c>
      <c r="I10" s="25">
        <v>77.510000000000005</v>
      </c>
      <c r="J10" s="25">
        <v>28.24</v>
      </c>
      <c r="K10" s="25">
        <v>20.39</v>
      </c>
      <c r="L10" s="25">
        <v>62.59</v>
      </c>
      <c r="M10" s="25">
        <v>76.64</v>
      </c>
      <c r="N10" s="25">
        <v>94.88</v>
      </c>
      <c r="O10" s="25">
        <v>80.41</v>
      </c>
      <c r="P10" s="25">
        <v>98.13</v>
      </c>
      <c r="Q10" s="25">
        <v>0</v>
      </c>
      <c r="R10" s="27">
        <v>0</v>
      </c>
      <c r="S10" s="25">
        <v>3</v>
      </c>
      <c r="T10" s="27">
        <v>0</v>
      </c>
      <c r="U10" s="25">
        <v>0</v>
      </c>
      <c r="V10" s="25">
        <v>0.46</v>
      </c>
      <c r="W10" s="25">
        <v>94.72</v>
      </c>
      <c r="X10" s="26">
        <v>95.43</v>
      </c>
      <c r="Y10" s="25">
        <v>51.2</v>
      </c>
      <c r="Z10" s="25">
        <v>28.26</v>
      </c>
      <c r="AA10" s="25">
        <v>37.340000000000003</v>
      </c>
      <c r="AB10" s="26">
        <v>0.56000000000000005</v>
      </c>
      <c r="AC10" s="25">
        <v>0.42</v>
      </c>
    </row>
    <row r="11" spans="1:29" s="17" customFormat="1" x14ac:dyDescent="0.25">
      <c r="A11" s="18" t="s">
        <v>885</v>
      </c>
      <c r="B11" s="28" t="s">
        <v>886</v>
      </c>
      <c r="C11" s="25">
        <v>33.409530508176545</v>
      </c>
      <c r="D11" s="25">
        <v>27.698366394399066</v>
      </c>
      <c r="E11" s="25">
        <v>41.73</v>
      </c>
      <c r="F11" s="25">
        <v>31.83</v>
      </c>
      <c r="G11" s="25">
        <v>11.637239165329053</v>
      </c>
      <c r="H11" s="25">
        <v>2.2267206477732793</v>
      </c>
      <c r="I11" s="25">
        <v>72.11</v>
      </c>
      <c r="J11" s="25">
        <v>24.16</v>
      </c>
      <c r="K11" s="25">
        <v>55.98</v>
      </c>
      <c r="L11" s="25">
        <v>95.55</v>
      </c>
      <c r="M11" s="25">
        <v>75.16</v>
      </c>
      <c r="N11" s="25">
        <v>98.69</v>
      </c>
      <c r="O11" s="25">
        <v>94.19</v>
      </c>
      <c r="P11" s="25">
        <v>98.77</v>
      </c>
      <c r="Q11" s="25">
        <v>0</v>
      </c>
      <c r="R11" s="27">
        <v>0</v>
      </c>
      <c r="S11" s="25">
        <v>3</v>
      </c>
      <c r="T11" s="27">
        <v>0</v>
      </c>
      <c r="U11" s="25">
        <v>0</v>
      </c>
      <c r="V11" s="25">
        <v>0.55000000000000004</v>
      </c>
      <c r="W11" s="25">
        <v>98.04</v>
      </c>
      <c r="X11" s="26">
        <v>93.2</v>
      </c>
      <c r="Y11" s="25">
        <v>63.5</v>
      </c>
      <c r="Z11" s="25">
        <v>47.34</v>
      </c>
      <c r="AA11" s="25">
        <v>49.56</v>
      </c>
      <c r="AB11" s="26">
        <v>0.82</v>
      </c>
      <c r="AC11" s="25">
        <v>0.56999999999999995</v>
      </c>
    </row>
    <row r="12" spans="1:29" s="17" customFormat="1" x14ac:dyDescent="0.25">
      <c r="A12" s="18" t="s">
        <v>887</v>
      </c>
      <c r="B12" s="28" t="s">
        <v>888</v>
      </c>
      <c r="C12" s="25">
        <v>64.616084188644933</v>
      </c>
      <c r="D12" s="25">
        <v>50.846628767039547</v>
      </c>
      <c r="E12" s="25">
        <v>37.53</v>
      </c>
      <c r="F12" s="25">
        <v>30.13</v>
      </c>
      <c r="G12" s="25">
        <v>11.028287461773701</v>
      </c>
      <c r="H12" s="25">
        <v>2.0782122905027935</v>
      </c>
      <c r="I12" s="25">
        <v>49.01</v>
      </c>
      <c r="J12" s="25">
        <v>24.06</v>
      </c>
      <c r="K12" s="25">
        <v>36.01</v>
      </c>
      <c r="L12" s="25">
        <v>67.39</v>
      </c>
      <c r="M12" s="25">
        <v>86.28</v>
      </c>
      <c r="N12" s="25">
        <v>76.94</v>
      </c>
      <c r="O12" s="25">
        <v>80.06</v>
      </c>
      <c r="P12" s="25">
        <v>98.65</v>
      </c>
      <c r="Q12" s="25">
        <v>0</v>
      </c>
      <c r="R12" s="27">
        <v>0</v>
      </c>
      <c r="S12" s="25">
        <v>4</v>
      </c>
      <c r="T12" s="27">
        <v>0</v>
      </c>
      <c r="U12" s="25">
        <v>1</v>
      </c>
      <c r="V12" s="25">
        <v>0.48</v>
      </c>
      <c r="W12" s="25">
        <v>88.22</v>
      </c>
      <c r="X12" s="26">
        <v>94.62</v>
      </c>
      <c r="Y12" s="25">
        <v>47.82</v>
      </c>
      <c r="Z12" s="25">
        <v>43.19</v>
      </c>
      <c r="AA12" s="25">
        <v>36.020000000000003</v>
      </c>
      <c r="AB12" s="26">
        <v>0.46</v>
      </c>
      <c r="AC12" s="25">
        <v>0.42</v>
      </c>
    </row>
    <row r="13" spans="1:29" s="17" customFormat="1" x14ac:dyDescent="0.25">
      <c r="A13" s="18" t="s">
        <v>889</v>
      </c>
      <c r="B13" s="28" t="s">
        <v>890</v>
      </c>
      <c r="C13" s="25">
        <v>63.498592768997618</v>
      </c>
      <c r="D13" s="25">
        <v>59.35205954323002</v>
      </c>
      <c r="E13" s="25">
        <v>36.57</v>
      </c>
      <c r="F13" s="25">
        <v>25.67</v>
      </c>
      <c r="G13" s="25">
        <v>14.863614090488376</v>
      </c>
      <c r="H13" s="25">
        <v>4.5329267577552335</v>
      </c>
      <c r="I13" s="25">
        <v>66.66</v>
      </c>
      <c r="J13" s="25">
        <v>26.47</v>
      </c>
      <c r="K13" s="25">
        <v>24.13</v>
      </c>
      <c r="L13" s="25">
        <v>77.08</v>
      </c>
      <c r="M13" s="25">
        <v>59.73</v>
      </c>
      <c r="N13" s="25">
        <v>72.97</v>
      </c>
      <c r="O13" s="25">
        <v>60.52</v>
      </c>
      <c r="P13" s="25">
        <v>95.14</v>
      </c>
      <c r="Q13" s="25">
        <v>0</v>
      </c>
      <c r="R13" s="27">
        <v>0</v>
      </c>
      <c r="S13" s="25">
        <v>4</v>
      </c>
      <c r="T13" s="27">
        <v>0</v>
      </c>
      <c r="U13" s="25">
        <v>0</v>
      </c>
      <c r="V13" s="25">
        <v>0.56000000000000005</v>
      </c>
      <c r="W13" s="25">
        <v>87.69</v>
      </c>
      <c r="X13" s="26">
        <v>93.11</v>
      </c>
      <c r="Y13" s="25">
        <v>54.73</v>
      </c>
      <c r="Z13" s="25">
        <v>53.13</v>
      </c>
      <c r="AA13" s="25">
        <v>57.54</v>
      </c>
      <c r="AB13" s="26">
        <v>0.67</v>
      </c>
      <c r="AC13" s="25">
        <v>0.57999999999999996</v>
      </c>
    </row>
    <row r="14" spans="1:29" s="17" customFormat="1" x14ac:dyDescent="0.25">
      <c r="A14" s="18" t="s">
        <v>891</v>
      </c>
      <c r="B14" s="28" t="s">
        <v>892</v>
      </c>
      <c r="C14" s="25">
        <v>31.955753571977262</v>
      </c>
      <c r="D14" s="25">
        <v>28.422107674684995</v>
      </c>
      <c r="E14" s="25">
        <v>42.93</v>
      </c>
      <c r="F14" s="25">
        <v>32.61</v>
      </c>
      <c r="G14" s="25">
        <v>11.079836233367452</v>
      </c>
      <c r="H14" s="25">
        <v>2.8363357608279034</v>
      </c>
      <c r="I14" s="25">
        <v>59.05</v>
      </c>
      <c r="J14" s="25">
        <v>24.4</v>
      </c>
      <c r="K14" s="25">
        <v>61.91</v>
      </c>
      <c r="L14" s="25">
        <v>79.62</v>
      </c>
      <c r="M14" s="25">
        <v>66.31</v>
      </c>
      <c r="N14" s="25">
        <v>85.57</v>
      </c>
      <c r="O14" s="25">
        <v>78.75</v>
      </c>
      <c r="P14" s="25">
        <v>98.51</v>
      </c>
      <c r="Q14" s="25">
        <v>0</v>
      </c>
      <c r="R14" s="27">
        <v>1</v>
      </c>
      <c r="S14" s="25">
        <v>2</v>
      </c>
      <c r="T14" s="27">
        <v>0</v>
      </c>
      <c r="U14" s="25">
        <v>0</v>
      </c>
      <c r="V14" s="25">
        <v>0.51</v>
      </c>
      <c r="W14" s="25">
        <v>93.75</v>
      </c>
      <c r="X14" s="26">
        <v>93.14</v>
      </c>
      <c r="Y14" s="25">
        <v>40.950000000000003</v>
      </c>
      <c r="Z14" s="25">
        <v>36.700000000000003</v>
      </c>
      <c r="AA14" s="25">
        <v>43.92</v>
      </c>
      <c r="AB14" s="26">
        <v>0.62</v>
      </c>
      <c r="AC14" s="25">
        <v>0.5</v>
      </c>
    </row>
    <row r="15" spans="1:29" s="17" customFormat="1" x14ac:dyDescent="0.25">
      <c r="A15" s="18" t="s">
        <v>893</v>
      </c>
      <c r="B15" s="28" t="s">
        <v>894</v>
      </c>
      <c r="C15" s="25">
        <v>56.515151515151516</v>
      </c>
      <c r="D15" s="25">
        <v>58.549371633752244</v>
      </c>
      <c r="E15" s="25">
        <v>35.42</v>
      </c>
      <c r="F15" s="25">
        <v>26.8</v>
      </c>
      <c r="G15" s="25">
        <v>22.815444300757438</v>
      </c>
      <c r="H15" s="25">
        <v>3.2374969799468474</v>
      </c>
      <c r="I15" s="25">
        <v>67.290000000000006</v>
      </c>
      <c r="J15" s="25">
        <v>30.27</v>
      </c>
      <c r="K15" s="25">
        <v>26.73</v>
      </c>
      <c r="L15" s="25">
        <v>83.41</v>
      </c>
      <c r="M15" s="25">
        <v>76.319999999999993</v>
      </c>
      <c r="N15" s="25">
        <v>92.61</v>
      </c>
      <c r="O15" s="25">
        <v>81.459999999999994</v>
      </c>
      <c r="P15" s="25">
        <v>98.48</v>
      </c>
      <c r="Q15" s="25">
        <v>0</v>
      </c>
      <c r="R15" s="27">
        <v>1</v>
      </c>
      <c r="S15" s="25">
        <v>2</v>
      </c>
      <c r="T15" s="27">
        <v>0</v>
      </c>
      <c r="U15" s="25">
        <v>0</v>
      </c>
      <c r="V15" s="25">
        <v>0.54</v>
      </c>
      <c r="W15" s="25">
        <v>92.94</v>
      </c>
      <c r="X15" s="26">
        <v>94.9</v>
      </c>
      <c r="Y15" s="25">
        <v>49.8</v>
      </c>
      <c r="Z15" s="25">
        <v>46.94</v>
      </c>
      <c r="AA15" s="25">
        <v>49.77</v>
      </c>
      <c r="AB15" s="26">
        <v>0.61</v>
      </c>
      <c r="AC15" s="25">
        <v>0.56999999999999995</v>
      </c>
    </row>
    <row r="16" spans="1:29" s="17" customFormat="1" x14ac:dyDescent="0.25">
      <c r="A16" s="18" t="s">
        <v>895</v>
      </c>
      <c r="B16" s="28" t="s">
        <v>896</v>
      </c>
      <c r="C16" s="25">
        <v>9.5701929914501651</v>
      </c>
      <c r="D16" s="25">
        <v>7.6347964972187032</v>
      </c>
      <c r="E16" s="25">
        <v>31.48</v>
      </c>
      <c r="F16" s="25">
        <v>20.83</v>
      </c>
      <c r="G16" s="25">
        <v>10.808658510099182</v>
      </c>
      <c r="H16" s="25">
        <v>1.1140172430495012</v>
      </c>
      <c r="I16" s="25">
        <v>54.06</v>
      </c>
      <c r="J16" s="25">
        <v>21.72</v>
      </c>
      <c r="K16" s="25">
        <v>35.22</v>
      </c>
      <c r="L16" s="25">
        <v>77.760000000000005</v>
      </c>
      <c r="M16" s="25">
        <v>57.62</v>
      </c>
      <c r="N16" s="25">
        <v>76.040000000000006</v>
      </c>
      <c r="O16" s="25">
        <v>92.72</v>
      </c>
      <c r="P16" s="25">
        <v>98.9</v>
      </c>
      <c r="Q16" s="25">
        <v>0</v>
      </c>
      <c r="R16" s="27">
        <v>0</v>
      </c>
      <c r="S16" s="25">
        <v>1</v>
      </c>
      <c r="T16" s="27">
        <v>0</v>
      </c>
      <c r="U16" s="25">
        <v>0</v>
      </c>
      <c r="V16" s="25">
        <v>0.48</v>
      </c>
      <c r="W16" s="25">
        <v>91.48</v>
      </c>
      <c r="X16" s="26">
        <v>92.5</v>
      </c>
      <c r="Y16" s="25">
        <v>16.66</v>
      </c>
      <c r="Z16" s="25">
        <v>14.62</v>
      </c>
      <c r="AA16" s="25">
        <v>24.19</v>
      </c>
      <c r="AB16" s="26">
        <v>0.56000000000000005</v>
      </c>
      <c r="AC16" s="25">
        <v>0.42</v>
      </c>
    </row>
    <row r="17" spans="1:29" s="17" customFormat="1" x14ac:dyDescent="0.25">
      <c r="A17" s="18" t="s">
        <v>897</v>
      </c>
      <c r="B17" s="28" t="s">
        <v>898</v>
      </c>
      <c r="C17" s="25">
        <v>35.968424665370094</v>
      </c>
      <c r="D17" s="25">
        <v>36.327882126693559</v>
      </c>
      <c r="E17" s="25">
        <v>28.79</v>
      </c>
      <c r="F17" s="25">
        <v>20.82</v>
      </c>
      <c r="G17" s="25">
        <v>13.043478260869565</v>
      </c>
      <c r="H17" s="25">
        <v>2.9397648188144951</v>
      </c>
      <c r="I17" s="25">
        <v>57.05</v>
      </c>
      <c r="J17" s="25">
        <v>30</v>
      </c>
      <c r="K17" s="25">
        <v>48.14</v>
      </c>
      <c r="L17" s="25">
        <v>82.01</v>
      </c>
      <c r="M17" s="25">
        <v>87.38</v>
      </c>
      <c r="N17" s="25">
        <v>93.54</v>
      </c>
      <c r="O17" s="25">
        <v>94.04</v>
      </c>
      <c r="P17" s="25">
        <v>98.82</v>
      </c>
      <c r="Q17" s="25">
        <v>1</v>
      </c>
      <c r="R17" s="27">
        <v>0</v>
      </c>
      <c r="S17" s="25">
        <v>1</v>
      </c>
      <c r="T17" s="27">
        <v>0</v>
      </c>
      <c r="U17" s="25">
        <v>1</v>
      </c>
      <c r="V17" s="25">
        <v>0.53</v>
      </c>
      <c r="W17" s="25">
        <v>84.69</v>
      </c>
      <c r="X17" s="26">
        <v>89.9</v>
      </c>
      <c r="Y17" s="25">
        <v>23.83</v>
      </c>
      <c r="Z17" s="25">
        <v>26.68</v>
      </c>
      <c r="AA17" s="25">
        <v>31.68</v>
      </c>
      <c r="AB17" s="26">
        <v>0.52</v>
      </c>
      <c r="AC17" s="25">
        <v>0.53</v>
      </c>
    </row>
    <row r="18" spans="1:29" s="17" customFormat="1" x14ac:dyDescent="0.25">
      <c r="A18" s="18" t="s">
        <v>899</v>
      </c>
      <c r="B18" s="28" t="s">
        <v>900</v>
      </c>
      <c r="C18" s="25">
        <v>49.28108377659575</v>
      </c>
      <c r="D18" s="25">
        <v>45.898152888818871</v>
      </c>
      <c r="E18" s="25">
        <v>40.770000000000003</v>
      </c>
      <c r="F18" s="25">
        <v>30.07</v>
      </c>
      <c r="G18" s="25">
        <v>15.941187850648095</v>
      </c>
      <c r="H18" s="25">
        <v>3.609725023887886</v>
      </c>
      <c r="I18" s="25">
        <v>76.930000000000007</v>
      </c>
      <c r="J18" s="25">
        <v>26.7</v>
      </c>
      <c r="K18" s="25">
        <v>19.32</v>
      </c>
      <c r="L18" s="25">
        <v>65.97</v>
      </c>
      <c r="M18" s="25">
        <v>66.290000000000006</v>
      </c>
      <c r="N18" s="25">
        <v>76.91</v>
      </c>
      <c r="O18" s="25">
        <v>90.42</v>
      </c>
      <c r="P18" s="25">
        <v>98.88</v>
      </c>
      <c r="Q18" s="25">
        <v>1</v>
      </c>
      <c r="R18" s="27">
        <v>1</v>
      </c>
      <c r="S18" s="25">
        <v>1</v>
      </c>
      <c r="T18" s="27">
        <v>0</v>
      </c>
      <c r="U18" s="25">
        <v>0</v>
      </c>
      <c r="V18" s="25">
        <v>0.51</v>
      </c>
      <c r="W18" s="25">
        <v>92.11</v>
      </c>
      <c r="X18" s="26">
        <v>94.11</v>
      </c>
      <c r="Y18" s="25">
        <v>46.38</v>
      </c>
      <c r="Z18" s="25">
        <v>48.93</v>
      </c>
      <c r="AA18" s="25">
        <v>42.69</v>
      </c>
      <c r="AB18" s="26">
        <v>0.54</v>
      </c>
      <c r="AC18" s="25">
        <v>0.48</v>
      </c>
    </row>
    <row r="19" spans="1:29" s="17" customFormat="1" x14ac:dyDescent="0.25">
      <c r="A19" s="18" t="s">
        <v>901</v>
      </c>
      <c r="B19" s="28" t="s">
        <v>902</v>
      </c>
      <c r="C19" s="25">
        <v>59.282573940847328</v>
      </c>
      <c r="D19" s="25">
        <v>53.236107139452862</v>
      </c>
      <c r="E19" s="25">
        <v>40.43</v>
      </c>
      <c r="F19" s="25">
        <v>34.020000000000003</v>
      </c>
      <c r="G19" s="25">
        <v>43.678160919540232</v>
      </c>
      <c r="H19" s="25">
        <v>4.3905635648754915</v>
      </c>
      <c r="I19" s="25">
        <v>52.1</v>
      </c>
      <c r="J19" s="25">
        <v>26.07</v>
      </c>
      <c r="K19" s="25">
        <v>19.399999999999999</v>
      </c>
      <c r="L19" s="25">
        <v>75.64</v>
      </c>
      <c r="M19" s="25">
        <v>56.88</v>
      </c>
      <c r="N19" s="25">
        <v>89.88</v>
      </c>
      <c r="O19" s="25">
        <v>73.709999999999994</v>
      </c>
      <c r="P19" s="25">
        <v>98.95</v>
      </c>
      <c r="Q19" s="25">
        <v>0</v>
      </c>
      <c r="R19" s="27">
        <v>1</v>
      </c>
      <c r="S19" s="25">
        <v>3</v>
      </c>
      <c r="T19" s="27">
        <v>0</v>
      </c>
      <c r="U19" s="25">
        <v>0</v>
      </c>
      <c r="V19" s="25">
        <v>0.53</v>
      </c>
      <c r="W19" s="25">
        <v>91.78</v>
      </c>
      <c r="X19" s="26">
        <v>87.1</v>
      </c>
      <c r="Y19" s="25">
        <v>58.61</v>
      </c>
      <c r="Z19" s="25">
        <v>42.43</v>
      </c>
      <c r="AA19" s="25">
        <v>51.04</v>
      </c>
      <c r="AB19" s="26">
        <v>0.67</v>
      </c>
      <c r="AC19" s="25">
        <v>0.56000000000000005</v>
      </c>
    </row>
    <row r="20" spans="1:29" s="17" customFormat="1" x14ac:dyDescent="0.25">
      <c r="A20" s="18" t="s">
        <v>903</v>
      </c>
      <c r="B20" s="28" t="s">
        <v>904</v>
      </c>
      <c r="C20" s="25">
        <v>48.225033153116392</v>
      </c>
      <c r="D20" s="25">
        <v>38.443316412859559</v>
      </c>
      <c r="E20" s="25">
        <v>44.26</v>
      </c>
      <c r="F20" s="25">
        <v>33.54</v>
      </c>
      <c r="G20" s="25">
        <v>12.991392315200995</v>
      </c>
      <c r="H20" s="25">
        <v>4.7536732929991361</v>
      </c>
      <c r="I20" s="25">
        <v>72.11</v>
      </c>
      <c r="J20" s="25">
        <v>26.76</v>
      </c>
      <c r="K20" s="25">
        <v>43.6</v>
      </c>
      <c r="L20" s="25">
        <v>68.42</v>
      </c>
      <c r="M20" s="25">
        <v>41.99</v>
      </c>
      <c r="N20" s="25">
        <v>90.96</v>
      </c>
      <c r="O20" s="25">
        <v>67.150000000000006</v>
      </c>
      <c r="P20" s="25">
        <v>97.59</v>
      </c>
      <c r="Q20" s="25">
        <v>0</v>
      </c>
      <c r="R20" s="27">
        <v>0</v>
      </c>
      <c r="S20" s="25">
        <v>2</v>
      </c>
      <c r="T20" s="27">
        <v>0</v>
      </c>
      <c r="U20" s="25">
        <v>0</v>
      </c>
      <c r="V20" s="25">
        <v>0.56000000000000005</v>
      </c>
      <c r="W20" s="25">
        <v>96.62</v>
      </c>
      <c r="X20" s="26">
        <v>95.02</v>
      </c>
      <c r="Y20" s="25">
        <v>72.38</v>
      </c>
      <c r="Z20" s="25">
        <v>52.06</v>
      </c>
      <c r="AA20" s="25">
        <v>56</v>
      </c>
      <c r="AB20" s="26">
        <v>0.67</v>
      </c>
      <c r="AC20" s="25">
        <v>0.62</v>
      </c>
    </row>
    <row r="21" spans="1:29" s="17" customFormat="1" x14ac:dyDescent="0.25">
      <c r="A21" s="18" t="s">
        <v>905</v>
      </c>
      <c r="B21" s="28" t="s">
        <v>906</v>
      </c>
      <c r="C21" s="25">
        <v>82.547131644955101</v>
      </c>
      <c r="D21" s="25">
        <v>67.308526324919768</v>
      </c>
      <c r="E21" s="25">
        <v>35.380000000000003</v>
      </c>
      <c r="F21" s="25">
        <v>25.35</v>
      </c>
      <c r="G21" s="25">
        <v>9.746348962336663</v>
      </c>
      <c r="H21" s="25">
        <v>3.350739773716275</v>
      </c>
      <c r="I21" s="25">
        <v>49.38</v>
      </c>
      <c r="J21" s="25">
        <v>23.93</v>
      </c>
      <c r="K21" s="25">
        <v>28.72</v>
      </c>
      <c r="L21" s="25">
        <v>82.06</v>
      </c>
      <c r="M21" s="25">
        <v>99.77</v>
      </c>
      <c r="N21" s="25">
        <v>96.75</v>
      </c>
      <c r="O21" s="25">
        <v>92.03</v>
      </c>
      <c r="P21" s="25">
        <v>99.96</v>
      </c>
      <c r="Q21" s="25">
        <v>0</v>
      </c>
      <c r="R21" s="27">
        <v>0</v>
      </c>
      <c r="S21" s="25">
        <v>2</v>
      </c>
      <c r="T21" s="27">
        <v>0</v>
      </c>
      <c r="U21" s="25">
        <v>0</v>
      </c>
      <c r="V21" s="25">
        <v>0.49</v>
      </c>
      <c r="W21" s="25">
        <v>91.03</v>
      </c>
      <c r="X21" s="26">
        <v>95.45</v>
      </c>
      <c r="Y21" s="25">
        <v>62.64</v>
      </c>
      <c r="Z21" s="25">
        <v>54.68</v>
      </c>
      <c r="AA21" s="25">
        <v>46.35</v>
      </c>
      <c r="AB21" s="26">
        <v>0.6</v>
      </c>
      <c r="AC21" s="25">
        <v>0.46</v>
      </c>
    </row>
    <row r="22" spans="1:29" s="17" customFormat="1" x14ac:dyDescent="0.25">
      <c r="A22" s="18" t="s">
        <v>907</v>
      </c>
      <c r="B22" s="28" t="s">
        <v>908</v>
      </c>
      <c r="C22" s="25">
        <v>71.530910055717698</v>
      </c>
      <c r="D22" s="25">
        <v>49.294117647058819</v>
      </c>
      <c r="E22" s="25">
        <v>39.24</v>
      </c>
      <c r="F22" s="25">
        <v>30.26</v>
      </c>
      <c r="G22" s="25">
        <v>8.345221112696148</v>
      </c>
      <c r="H22" s="25">
        <v>0.63317855635289144</v>
      </c>
      <c r="I22" s="25">
        <v>76.400000000000006</v>
      </c>
      <c r="J22" s="25">
        <v>30.38</v>
      </c>
      <c r="K22" s="25">
        <v>27.44</v>
      </c>
      <c r="L22" s="25">
        <v>59.54</v>
      </c>
      <c r="M22" s="25">
        <v>87.73</v>
      </c>
      <c r="N22" s="25">
        <v>96.99</v>
      </c>
      <c r="O22" s="25">
        <v>61.24</v>
      </c>
      <c r="P22" s="25">
        <v>97.77</v>
      </c>
      <c r="Q22" s="25">
        <v>1</v>
      </c>
      <c r="R22" s="27">
        <v>1</v>
      </c>
      <c r="S22" s="25">
        <v>1</v>
      </c>
      <c r="T22" s="27">
        <v>0</v>
      </c>
      <c r="U22" s="25">
        <v>0</v>
      </c>
      <c r="V22" s="25">
        <v>0.53</v>
      </c>
      <c r="W22" s="25">
        <v>93.32</v>
      </c>
      <c r="X22" s="26">
        <v>93.63</v>
      </c>
      <c r="Y22" s="25">
        <v>58.43</v>
      </c>
      <c r="Z22" s="25">
        <v>37.03</v>
      </c>
      <c r="AA22" s="25">
        <v>40.76</v>
      </c>
      <c r="AB22" s="26">
        <v>0.53</v>
      </c>
      <c r="AC22" s="25">
        <v>0.53</v>
      </c>
    </row>
    <row r="23" spans="1:29" s="17" customFormat="1" x14ac:dyDescent="0.25">
      <c r="A23" s="18" t="s">
        <v>909</v>
      </c>
      <c r="B23" s="28" t="s">
        <v>910</v>
      </c>
      <c r="C23" s="25">
        <v>54.85106790537305</v>
      </c>
      <c r="D23" s="25">
        <v>46.749832924927603</v>
      </c>
      <c r="E23" s="25">
        <v>44.61</v>
      </c>
      <c r="F23" s="25">
        <v>31.68</v>
      </c>
      <c r="G23" s="25">
        <v>13.849816057130489</v>
      </c>
      <c r="H23" s="25">
        <v>2.0555138784696174</v>
      </c>
      <c r="I23" s="25">
        <v>72.11</v>
      </c>
      <c r="J23" s="25">
        <v>22.62</v>
      </c>
      <c r="K23" s="25">
        <v>44.68</v>
      </c>
      <c r="L23" s="25">
        <v>79.510000000000005</v>
      </c>
      <c r="M23" s="25">
        <v>75.180000000000007</v>
      </c>
      <c r="N23" s="25">
        <v>92.94</v>
      </c>
      <c r="O23" s="25">
        <v>72.72</v>
      </c>
      <c r="P23" s="25">
        <v>99.41</v>
      </c>
      <c r="Q23" s="25">
        <v>0</v>
      </c>
      <c r="R23" s="27">
        <v>1</v>
      </c>
      <c r="S23" s="25">
        <v>1</v>
      </c>
      <c r="T23" s="27">
        <v>0</v>
      </c>
      <c r="U23" s="25">
        <v>0</v>
      </c>
      <c r="V23" s="25">
        <v>0.59</v>
      </c>
      <c r="W23" s="25">
        <v>96.78</v>
      </c>
      <c r="X23" s="26">
        <v>95.81</v>
      </c>
      <c r="Y23" s="25">
        <v>58.43</v>
      </c>
      <c r="Z23" s="25">
        <v>38.409999999999997</v>
      </c>
      <c r="AA23" s="25">
        <v>45.07</v>
      </c>
      <c r="AB23" s="26">
        <v>0.66</v>
      </c>
      <c r="AC23" s="25">
        <v>0.68</v>
      </c>
    </row>
    <row r="24" spans="1:29" s="17" customFormat="1" x14ac:dyDescent="0.25">
      <c r="A24" s="18" t="s">
        <v>911</v>
      </c>
      <c r="B24" s="28" t="s">
        <v>912</v>
      </c>
      <c r="C24" s="25">
        <v>60.011108025548452</v>
      </c>
      <c r="D24" s="25">
        <v>51.864365383049751</v>
      </c>
      <c r="E24" s="25">
        <v>35.56</v>
      </c>
      <c r="F24" s="25">
        <v>28.05</v>
      </c>
      <c r="G24" s="25">
        <v>16.647956892680739</v>
      </c>
      <c r="H24" s="25">
        <v>4.0966386554621845</v>
      </c>
      <c r="I24" s="25">
        <v>65.09</v>
      </c>
      <c r="J24" s="25">
        <v>25.93</v>
      </c>
      <c r="K24" s="25">
        <v>38.56</v>
      </c>
      <c r="L24" s="25">
        <v>65.28</v>
      </c>
      <c r="M24" s="25">
        <v>69.290000000000006</v>
      </c>
      <c r="N24" s="25">
        <v>93.42</v>
      </c>
      <c r="O24" s="25">
        <v>81.52</v>
      </c>
      <c r="P24" s="25">
        <v>99.26</v>
      </c>
      <c r="Q24" s="25">
        <v>1</v>
      </c>
      <c r="R24" s="27">
        <v>0</v>
      </c>
      <c r="S24" s="25">
        <v>1</v>
      </c>
      <c r="T24" s="27">
        <v>0</v>
      </c>
      <c r="U24" s="25">
        <v>0</v>
      </c>
      <c r="V24" s="25">
        <v>0.53</v>
      </c>
      <c r="W24" s="25">
        <v>91.38</v>
      </c>
      <c r="X24" s="26">
        <v>93.48</v>
      </c>
      <c r="Y24" s="25">
        <v>39.46</v>
      </c>
      <c r="Z24" s="25">
        <v>45.34</v>
      </c>
      <c r="AA24" s="25">
        <v>45.69</v>
      </c>
      <c r="AB24" s="26">
        <v>0.51</v>
      </c>
      <c r="AC24" s="25">
        <v>0.54</v>
      </c>
    </row>
    <row r="25" spans="1:29" s="17" customFormat="1" x14ac:dyDescent="0.25">
      <c r="A25" s="18" t="s">
        <v>913</v>
      </c>
      <c r="B25" s="28" t="s">
        <v>914</v>
      </c>
      <c r="C25" s="25">
        <v>55.660377358490564</v>
      </c>
      <c r="D25" s="25">
        <v>45.170925987387982</v>
      </c>
      <c r="E25" s="25">
        <v>33.950000000000003</v>
      </c>
      <c r="F25" s="25">
        <v>23.75</v>
      </c>
      <c r="G25" s="25">
        <v>12.815533980582524</v>
      </c>
      <c r="H25" s="25">
        <v>4.559915164369035</v>
      </c>
      <c r="I25" s="25">
        <v>75.39</v>
      </c>
      <c r="J25" s="25">
        <v>26.05</v>
      </c>
      <c r="K25" s="25">
        <v>47.15</v>
      </c>
      <c r="L25" s="25">
        <v>83.47</v>
      </c>
      <c r="M25" s="25">
        <v>95.01</v>
      </c>
      <c r="N25" s="25">
        <v>98.38</v>
      </c>
      <c r="O25" s="25">
        <v>89.64</v>
      </c>
      <c r="P25" s="25">
        <v>99.85</v>
      </c>
      <c r="Q25" s="25">
        <v>0</v>
      </c>
      <c r="R25" s="27">
        <v>0</v>
      </c>
      <c r="S25" s="25">
        <v>3</v>
      </c>
      <c r="T25" s="27">
        <v>0</v>
      </c>
      <c r="U25" s="25">
        <v>0</v>
      </c>
      <c r="V25" s="25">
        <v>0.46</v>
      </c>
      <c r="W25" s="25">
        <v>93.66</v>
      </c>
      <c r="X25" s="26">
        <v>93.43</v>
      </c>
      <c r="Y25" s="25">
        <v>49.4</v>
      </c>
      <c r="Z25" s="25">
        <v>40.049999999999997</v>
      </c>
      <c r="AA25" s="25">
        <v>35.89</v>
      </c>
      <c r="AB25" s="26">
        <v>0.51</v>
      </c>
      <c r="AC25" s="25">
        <v>0.4</v>
      </c>
    </row>
    <row r="26" spans="1:29" s="17" customFormat="1" x14ac:dyDescent="0.25">
      <c r="A26" s="18" t="s">
        <v>915</v>
      </c>
      <c r="B26" s="28" t="s">
        <v>916</v>
      </c>
      <c r="C26" s="25">
        <v>52.87207073517591</v>
      </c>
      <c r="D26" s="25">
        <v>49.448455096736929</v>
      </c>
      <c r="E26" s="25">
        <v>40.380000000000003</v>
      </c>
      <c r="F26" s="25">
        <v>30.18</v>
      </c>
      <c r="G26" s="25">
        <v>11.776236429433052</v>
      </c>
      <c r="H26" s="25">
        <v>1.9735063530683969</v>
      </c>
      <c r="I26" s="25">
        <v>56.16</v>
      </c>
      <c r="J26" s="25">
        <v>23.3</v>
      </c>
      <c r="K26" s="25">
        <v>30.47</v>
      </c>
      <c r="L26" s="25">
        <v>66.09</v>
      </c>
      <c r="M26" s="25">
        <v>66.42</v>
      </c>
      <c r="N26" s="25">
        <v>91.01</v>
      </c>
      <c r="O26" s="25">
        <v>64.540000000000006</v>
      </c>
      <c r="P26" s="25">
        <v>98.14</v>
      </c>
      <c r="Q26" s="25">
        <v>1</v>
      </c>
      <c r="R26" s="27">
        <v>1</v>
      </c>
      <c r="S26" s="25">
        <v>3</v>
      </c>
      <c r="T26" s="27">
        <v>0</v>
      </c>
      <c r="U26" s="25">
        <v>0</v>
      </c>
      <c r="V26" s="25">
        <v>0.55000000000000004</v>
      </c>
      <c r="W26" s="25">
        <v>87.35</v>
      </c>
      <c r="X26" s="26">
        <v>94.36</v>
      </c>
      <c r="Y26" s="25">
        <v>45.44</v>
      </c>
      <c r="Z26" s="25">
        <v>51.76</v>
      </c>
      <c r="AA26" s="25">
        <v>48.92</v>
      </c>
      <c r="AB26" s="26">
        <v>0.57999999999999996</v>
      </c>
      <c r="AC26" s="25">
        <v>0.56999999999999995</v>
      </c>
    </row>
    <row r="27" spans="1:29" s="17" customFormat="1" x14ac:dyDescent="0.25">
      <c r="A27" s="18" t="s">
        <v>917</v>
      </c>
      <c r="B27" s="28" t="s">
        <v>918</v>
      </c>
      <c r="C27" s="25">
        <v>34.789819480768003</v>
      </c>
      <c r="D27" s="25">
        <v>31.27270755382029</v>
      </c>
      <c r="E27" s="25">
        <v>26.17</v>
      </c>
      <c r="F27" s="25">
        <v>18.79</v>
      </c>
      <c r="G27" s="25">
        <v>12.86072772898369</v>
      </c>
      <c r="H27" s="25">
        <v>2.0937714255577236</v>
      </c>
      <c r="I27" s="25">
        <v>52.45</v>
      </c>
      <c r="J27" s="25">
        <v>17.23</v>
      </c>
      <c r="K27" s="25">
        <v>58.23</v>
      </c>
      <c r="L27" s="25">
        <v>82.13</v>
      </c>
      <c r="M27" s="25">
        <v>81.96</v>
      </c>
      <c r="N27" s="25">
        <v>92.34</v>
      </c>
      <c r="O27" s="25">
        <v>92.22</v>
      </c>
      <c r="P27" s="25">
        <v>99.84</v>
      </c>
      <c r="Q27" s="25">
        <v>0</v>
      </c>
      <c r="R27" s="27">
        <v>0</v>
      </c>
      <c r="S27" s="25">
        <v>4</v>
      </c>
      <c r="T27" s="27">
        <v>1</v>
      </c>
      <c r="U27" s="25">
        <v>0</v>
      </c>
      <c r="V27" s="25">
        <v>0.51</v>
      </c>
      <c r="W27" s="25">
        <v>83.6</v>
      </c>
      <c r="X27" s="26">
        <v>90.22</v>
      </c>
      <c r="Y27" s="25">
        <v>24.88</v>
      </c>
      <c r="Z27" s="25">
        <v>18.010000000000002</v>
      </c>
      <c r="AA27" s="25">
        <v>28.35</v>
      </c>
      <c r="AB27" s="26">
        <v>0.69</v>
      </c>
      <c r="AC27" s="25">
        <v>0.48</v>
      </c>
    </row>
    <row r="28" spans="1:29" s="17" customFormat="1" x14ac:dyDescent="0.25">
      <c r="A28" s="18" t="s">
        <v>919</v>
      </c>
      <c r="B28" s="28" t="s">
        <v>920</v>
      </c>
      <c r="C28" s="25">
        <v>62.552866541353382</v>
      </c>
      <c r="D28" s="25">
        <v>58.478516323506867</v>
      </c>
      <c r="E28" s="25">
        <v>34.04</v>
      </c>
      <c r="F28" s="25">
        <v>27.46</v>
      </c>
      <c r="G28" s="25">
        <v>14.854290339989207</v>
      </c>
      <c r="H28" s="25">
        <v>0.8712344949793267</v>
      </c>
      <c r="I28" s="25">
        <v>75.39</v>
      </c>
      <c r="J28" s="25">
        <v>24.61</v>
      </c>
      <c r="K28" s="25">
        <v>16.809999999999999</v>
      </c>
      <c r="L28" s="25">
        <v>70.02</v>
      </c>
      <c r="M28" s="25">
        <v>38.53</v>
      </c>
      <c r="N28" s="25">
        <v>83.6</v>
      </c>
      <c r="O28" s="25">
        <v>88.92</v>
      </c>
      <c r="P28" s="25">
        <v>99.75</v>
      </c>
      <c r="Q28" s="25">
        <v>0</v>
      </c>
      <c r="R28" s="27">
        <v>0</v>
      </c>
      <c r="S28" s="25">
        <v>3</v>
      </c>
      <c r="T28" s="27">
        <v>0</v>
      </c>
      <c r="U28" s="25">
        <v>0</v>
      </c>
      <c r="V28" s="25">
        <v>0.5</v>
      </c>
      <c r="W28" s="25">
        <v>89.8</v>
      </c>
      <c r="X28" s="26">
        <v>89.539999999999992</v>
      </c>
      <c r="Y28" s="25">
        <v>35.18</v>
      </c>
      <c r="Z28" s="25">
        <v>31.38</v>
      </c>
      <c r="AA28" s="25">
        <v>41.44</v>
      </c>
      <c r="AB28" s="26">
        <v>0.45</v>
      </c>
      <c r="AC28" s="25">
        <v>0.47</v>
      </c>
    </row>
    <row r="29" spans="1:29" s="17" customFormat="1" x14ac:dyDescent="0.25">
      <c r="A29" s="18" t="s">
        <v>921</v>
      </c>
      <c r="B29" s="28" t="s">
        <v>922</v>
      </c>
      <c r="C29" s="25">
        <v>45.689008846903583</v>
      </c>
      <c r="D29" s="25">
        <v>38.830528957887886</v>
      </c>
      <c r="E29" s="25">
        <v>32.96</v>
      </c>
      <c r="F29" s="25">
        <v>23.37</v>
      </c>
      <c r="G29" s="25">
        <v>9.8748065832043892</v>
      </c>
      <c r="H29" s="25">
        <v>2.1710649447875725</v>
      </c>
      <c r="I29" s="25">
        <v>49.01</v>
      </c>
      <c r="J29" s="25">
        <v>26.92</v>
      </c>
      <c r="K29" s="25">
        <v>42.42</v>
      </c>
      <c r="L29" s="25">
        <v>75.86</v>
      </c>
      <c r="M29" s="25">
        <v>71.099999999999994</v>
      </c>
      <c r="N29" s="25">
        <v>86.43</v>
      </c>
      <c r="O29" s="25">
        <v>90.37</v>
      </c>
      <c r="P29" s="25">
        <v>99.46</v>
      </c>
      <c r="Q29" s="25">
        <v>0</v>
      </c>
      <c r="R29" s="27">
        <v>0</v>
      </c>
      <c r="S29" s="25">
        <v>4</v>
      </c>
      <c r="T29" s="27">
        <v>0</v>
      </c>
      <c r="U29" s="25">
        <v>0</v>
      </c>
      <c r="V29" s="25">
        <v>0.5</v>
      </c>
      <c r="W29" s="25">
        <v>95.3</v>
      </c>
      <c r="X29" s="26">
        <v>94.61</v>
      </c>
      <c r="Y29" s="25">
        <v>36.79</v>
      </c>
      <c r="Z29" s="25">
        <v>38.83</v>
      </c>
      <c r="AA29" s="25">
        <v>41.46</v>
      </c>
      <c r="AB29" s="26">
        <v>0.5</v>
      </c>
      <c r="AC29" s="25">
        <v>0.5</v>
      </c>
    </row>
    <row r="30" spans="1:29" s="17" customFormat="1" x14ac:dyDescent="0.25">
      <c r="A30" s="18" t="s">
        <v>923</v>
      </c>
      <c r="B30" s="28" t="s">
        <v>924</v>
      </c>
      <c r="C30" s="25">
        <v>34.659866388908846</v>
      </c>
      <c r="D30" s="25">
        <v>32.508980381320804</v>
      </c>
      <c r="E30" s="25">
        <v>47.35</v>
      </c>
      <c r="F30" s="25">
        <v>36.5</v>
      </c>
      <c r="G30" s="25">
        <v>13.939478845615019</v>
      </c>
      <c r="H30" s="25">
        <v>1.1838989739542225</v>
      </c>
      <c r="I30" s="25">
        <v>88.79</v>
      </c>
      <c r="J30" s="25">
        <v>34.58</v>
      </c>
      <c r="K30" s="25">
        <v>26.98</v>
      </c>
      <c r="L30" s="25">
        <v>75.31</v>
      </c>
      <c r="M30" s="25">
        <v>29.57</v>
      </c>
      <c r="N30" s="25">
        <v>73.38</v>
      </c>
      <c r="O30" s="25">
        <v>69.48</v>
      </c>
      <c r="P30" s="25">
        <v>97.93</v>
      </c>
      <c r="Q30" s="25">
        <v>0</v>
      </c>
      <c r="R30" s="27">
        <v>0</v>
      </c>
      <c r="S30" s="25">
        <v>3</v>
      </c>
      <c r="T30" s="27">
        <v>0</v>
      </c>
      <c r="U30" s="25">
        <v>0</v>
      </c>
      <c r="V30" s="25">
        <v>0.55000000000000004</v>
      </c>
      <c r="W30" s="25">
        <v>90.73</v>
      </c>
      <c r="X30" s="26">
        <v>96.88</v>
      </c>
      <c r="Y30" s="25">
        <v>44.41</v>
      </c>
      <c r="Z30" s="25">
        <v>44.29</v>
      </c>
      <c r="AA30" s="25">
        <v>55.93</v>
      </c>
      <c r="AB30" s="26">
        <v>0.51</v>
      </c>
      <c r="AC30" s="25">
        <v>0.56999999999999995</v>
      </c>
    </row>
    <row r="31" spans="1:29" s="17" customFormat="1" x14ac:dyDescent="0.25">
      <c r="A31" s="18" t="s">
        <v>925</v>
      </c>
      <c r="B31" s="28" t="s">
        <v>926</v>
      </c>
      <c r="C31" s="25">
        <v>30.189879776296841</v>
      </c>
      <c r="D31" s="25">
        <v>26.661864890009301</v>
      </c>
      <c r="E31" s="25">
        <v>30.28</v>
      </c>
      <c r="F31" s="25">
        <v>22.03</v>
      </c>
      <c r="G31" s="25">
        <v>11.688427830441782</v>
      </c>
      <c r="H31" s="25">
        <v>1.9436666117608303</v>
      </c>
      <c r="I31" s="25">
        <v>72.11</v>
      </c>
      <c r="J31" s="25">
        <v>27.81</v>
      </c>
      <c r="K31" s="25">
        <v>47.77</v>
      </c>
      <c r="L31" s="25">
        <v>71.88</v>
      </c>
      <c r="M31" s="25">
        <v>74.03</v>
      </c>
      <c r="N31" s="25">
        <v>94.53</v>
      </c>
      <c r="O31" s="25">
        <v>91.03</v>
      </c>
      <c r="P31" s="25">
        <v>99.7</v>
      </c>
      <c r="Q31" s="25">
        <v>1</v>
      </c>
      <c r="R31" s="27">
        <v>1</v>
      </c>
      <c r="S31" s="25">
        <v>4</v>
      </c>
      <c r="T31" s="27">
        <v>0</v>
      </c>
      <c r="U31" s="25">
        <v>0</v>
      </c>
      <c r="V31" s="25">
        <v>0.48</v>
      </c>
      <c r="W31" s="25">
        <v>89.7</v>
      </c>
      <c r="X31" s="26">
        <v>92.58</v>
      </c>
      <c r="Y31" s="25">
        <v>35.520000000000003</v>
      </c>
      <c r="Z31" s="25">
        <v>32.270000000000003</v>
      </c>
      <c r="AA31" s="25">
        <v>34.409999999999997</v>
      </c>
      <c r="AB31" s="26">
        <v>0.63</v>
      </c>
      <c r="AC31" s="25">
        <v>0.42</v>
      </c>
    </row>
    <row r="32" spans="1:29" s="17" customFormat="1" x14ac:dyDescent="0.25">
      <c r="A32" s="18" t="s">
        <v>927</v>
      </c>
      <c r="B32" s="28" t="s">
        <v>928</v>
      </c>
      <c r="C32" s="25">
        <v>53.482275700824225</v>
      </c>
      <c r="D32" s="25">
        <v>56.174078805945939</v>
      </c>
      <c r="E32" s="25">
        <v>34.950000000000003</v>
      </c>
      <c r="F32" s="25">
        <v>26.05</v>
      </c>
      <c r="G32" s="25">
        <v>9.8925672062612424</v>
      </c>
      <c r="H32" s="25">
        <v>1.6208859193268994</v>
      </c>
      <c r="I32" s="25">
        <v>46.8</v>
      </c>
      <c r="J32" s="25">
        <v>23.4</v>
      </c>
      <c r="K32" s="25">
        <v>25.57</v>
      </c>
      <c r="L32" s="25">
        <v>75.77</v>
      </c>
      <c r="M32" s="25">
        <v>64.959999999999994</v>
      </c>
      <c r="N32" s="25">
        <v>92.97</v>
      </c>
      <c r="O32" s="25">
        <v>82.84</v>
      </c>
      <c r="P32" s="25">
        <v>98.79</v>
      </c>
      <c r="Q32" s="25">
        <v>1</v>
      </c>
      <c r="R32" s="27">
        <v>0</v>
      </c>
      <c r="S32" s="25">
        <v>2</v>
      </c>
      <c r="T32" s="27">
        <v>0</v>
      </c>
      <c r="U32" s="25">
        <v>0</v>
      </c>
      <c r="V32" s="25">
        <v>0.55000000000000004</v>
      </c>
      <c r="W32" s="25">
        <v>88.76</v>
      </c>
      <c r="X32" s="26">
        <v>93.34</v>
      </c>
      <c r="Y32" s="25">
        <v>41.1</v>
      </c>
      <c r="Z32" s="25">
        <v>35.56</v>
      </c>
      <c r="AA32" s="25">
        <v>38.18</v>
      </c>
      <c r="AB32" s="26">
        <v>0.56999999999999995</v>
      </c>
      <c r="AC32" s="25">
        <v>0.59</v>
      </c>
    </row>
    <row r="33" spans="1:29" s="17" customFormat="1" x14ac:dyDescent="0.25">
      <c r="A33" s="18" t="s">
        <v>929</v>
      </c>
      <c r="B33" s="28" t="s">
        <v>930</v>
      </c>
      <c r="C33" s="25">
        <v>59.147330559277798</v>
      </c>
      <c r="D33" s="25">
        <v>57.908543299436488</v>
      </c>
      <c r="E33" s="25">
        <v>35.299999999999997</v>
      </c>
      <c r="F33" s="25">
        <v>27.09</v>
      </c>
      <c r="G33" s="25">
        <v>13.191489361702127</v>
      </c>
      <c r="H33" s="25">
        <v>2.5018395879323032</v>
      </c>
      <c r="I33" s="25">
        <v>80.540000000000006</v>
      </c>
      <c r="J33" s="25">
        <v>26.67</v>
      </c>
      <c r="K33" s="25">
        <v>28.39</v>
      </c>
      <c r="L33" s="25">
        <v>82.31</v>
      </c>
      <c r="M33" s="25">
        <v>54.13</v>
      </c>
      <c r="N33" s="25">
        <v>86.07</v>
      </c>
      <c r="O33" s="25">
        <v>71.47</v>
      </c>
      <c r="P33" s="25">
        <v>94.98</v>
      </c>
      <c r="Q33" s="25">
        <v>1</v>
      </c>
      <c r="R33" s="27">
        <v>0</v>
      </c>
      <c r="S33" s="25">
        <v>2</v>
      </c>
      <c r="T33" s="27">
        <v>0</v>
      </c>
      <c r="U33" s="25">
        <v>0</v>
      </c>
      <c r="V33" s="25">
        <v>0.55000000000000004</v>
      </c>
      <c r="W33" s="25">
        <v>90.11</v>
      </c>
      <c r="X33" s="26">
        <v>93.94</v>
      </c>
      <c r="Y33" s="25">
        <v>42.87</v>
      </c>
      <c r="Z33" s="25">
        <v>50.53</v>
      </c>
      <c r="AA33" s="25">
        <v>51.91</v>
      </c>
      <c r="AB33" s="26">
        <v>0.48</v>
      </c>
      <c r="AC33" s="25">
        <v>0.56999999999999995</v>
      </c>
    </row>
    <row r="34" spans="1:29" s="17" customFormat="1" x14ac:dyDescent="0.25">
      <c r="A34" s="18" t="s">
        <v>931</v>
      </c>
      <c r="B34" s="28" t="s">
        <v>932</v>
      </c>
      <c r="C34" s="25">
        <v>59.157953325647043</v>
      </c>
      <c r="D34" s="25">
        <v>49.323783763190981</v>
      </c>
      <c r="E34" s="25">
        <v>42.24</v>
      </c>
      <c r="F34" s="25">
        <v>32.57</v>
      </c>
      <c r="G34" s="25">
        <v>13.321020978358669</v>
      </c>
      <c r="H34" s="25">
        <v>7.0475140827822678</v>
      </c>
      <c r="I34" s="25">
        <v>68.319999999999993</v>
      </c>
      <c r="J34" s="25">
        <v>25.08</v>
      </c>
      <c r="K34" s="25">
        <v>42.93</v>
      </c>
      <c r="L34" s="25">
        <v>74.180000000000007</v>
      </c>
      <c r="M34" s="25">
        <v>73.48</v>
      </c>
      <c r="N34" s="25">
        <v>83.54</v>
      </c>
      <c r="O34" s="25">
        <v>72.489999999999995</v>
      </c>
      <c r="P34" s="25">
        <v>98.13</v>
      </c>
      <c r="Q34" s="25">
        <v>1</v>
      </c>
      <c r="R34" s="27">
        <v>1</v>
      </c>
      <c r="S34" s="25">
        <v>2</v>
      </c>
      <c r="T34" s="27">
        <v>0</v>
      </c>
      <c r="U34" s="25">
        <v>0</v>
      </c>
      <c r="V34" s="25">
        <v>0.59</v>
      </c>
      <c r="W34" s="25">
        <v>92.95</v>
      </c>
      <c r="X34" s="26">
        <v>93.65</v>
      </c>
      <c r="Y34" s="25">
        <v>60.41</v>
      </c>
      <c r="Z34" s="25">
        <v>56.14</v>
      </c>
      <c r="AA34" s="25">
        <v>48.83</v>
      </c>
      <c r="AB34" s="26">
        <v>0.74</v>
      </c>
      <c r="AC34" s="25">
        <v>0.69</v>
      </c>
    </row>
    <row r="35" spans="1:29" s="17" customFormat="1" x14ac:dyDescent="0.25">
      <c r="A35" s="18" t="s">
        <v>933</v>
      </c>
      <c r="B35" s="28" t="s">
        <v>934</v>
      </c>
      <c r="C35" s="25">
        <v>41.071614177320441</v>
      </c>
      <c r="D35" s="25">
        <v>37.921802048989889</v>
      </c>
      <c r="E35" s="25">
        <v>34.42</v>
      </c>
      <c r="F35" s="25">
        <v>22.68</v>
      </c>
      <c r="G35" s="25">
        <v>8.6513087511589752</v>
      </c>
      <c r="H35" s="25">
        <v>0.60552456116478437</v>
      </c>
      <c r="I35" s="25">
        <v>46.88</v>
      </c>
      <c r="J35" s="25">
        <v>25.18</v>
      </c>
      <c r="K35" s="25">
        <v>57.88</v>
      </c>
      <c r="L35" s="25">
        <v>83.49</v>
      </c>
      <c r="M35" s="25">
        <v>89</v>
      </c>
      <c r="N35" s="25">
        <v>98.04</v>
      </c>
      <c r="O35" s="25">
        <v>92.7</v>
      </c>
      <c r="P35" s="25">
        <v>99.22</v>
      </c>
      <c r="Q35" s="25">
        <v>1</v>
      </c>
      <c r="R35" s="27">
        <v>0</v>
      </c>
      <c r="S35" s="25">
        <v>1</v>
      </c>
      <c r="T35" s="27">
        <v>0</v>
      </c>
      <c r="U35" s="25">
        <v>0</v>
      </c>
      <c r="V35" s="25">
        <v>0.52</v>
      </c>
      <c r="W35" s="25">
        <v>88.1</v>
      </c>
      <c r="X35" s="26">
        <v>91.32</v>
      </c>
      <c r="Y35" s="25">
        <v>27.33</v>
      </c>
      <c r="Z35" s="25">
        <v>23.72</v>
      </c>
      <c r="AA35" s="25">
        <v>32.29</v>
      </c>
      <c r="AB35" s="26">
        <v>0.64</v>
      </c>
      <c r="AC35" s="25">
        <v>0.47</v>
      </c>
    </row>
    <row r="36" spans="1:29" s="17" customFormat="1" x14ac:dyDescent="0.25">
      <c r="A36" s="18" t="s">
        <v>935</v>
      </c>
      <c r="B36" s="28" t="s">
        <v>936</v>
      </c>
      <c r="C36" s="25">
        <v>26.626749386812872</v>
      </c>
      <c r="D36" s="25">
        <v>25.767146514179331</v>
      </c>
      <c r="E36" s="25">
        <v>35.49</v>
      </c>
      <c r="F36" s="25">
        <v>26.49</v>
      </c>
      <c r="G36" s="25">
        <v>14.441596769182977</v>
      </c>
      <c r="H36" s="25">
        <v>3.2167966868920352</v>
      </c>
      <c r="I36" s="25">
        <v>71.41</v>
      </c>
      <c r="J36" s="25">
        <v>32.770000000000003</v>
      </c>
      <c r="K36" s="25">
        <v>50.6</v>
      </c>
      <c r="L36" s="25">
        <v>93.62</v>
      </c>
      <c r="M36" s="25">
        <v>78.709999999999994</v>
      </c>
      <c r="N36" s="25">
        <v>93.75</v>
      </c>
      <c r="O36" s="25">
        <v>81.459999999999994</v>
      </c>
      <c r="P36" s="25">
        <v>98.71</v>
      </c>
      <c r="Q36" s="25">
        <v>1</v>
      </c>
      <c r="R36" s="27">
        <v>0</v>
      </c>
      <c r="S36" s="25">
        <v>1</v>
      </c>
      <c r="T36" s="27">
        <v>0</v>
      </c>
      <c r="U36" s="25">
        <v>0</v>
      </c>
      <c r="V36" s="25">
        <v>0.56000000000000005</v>
      </c>
      <c r="W36" s="25">
        <v>88.47</v>
      </c>
      <c r="X36" s="26">
        <v>90.960000000000008</v>
      </c>
      <c r="Y36" s="25">
        <v>36.450000000000003</v>
      </c>
      <c r="Z36" s="25">
        <v>29.87</v>
      </c>
      <c r="AA36" s="25">
        <v>45.76</v>
      </c>
      <c r="AB36" s="26">
        <v>0.77</v>
      </c>
      <c r="AC36" s="25">
        <v>0.6</v>
      </c>
    </row>
    <row r="37" spans="1:29" s="17" customFormat="1" x14ac:dyDescent="0.25">
      <c r="A37" s="18" t="s">
        <v>937</v>
      </c>
      <c r="B37" s="28" t="s">
        <v>938</v>
      </c>
      <c r="C37" s="25">
        <v>32.977391848548855</v>
      </c>
      <c r="D37" s="25">
        <v>28.012525465932242</v>
      </c>
      <c r="E37" s="25">
        <v>38.1</v>
      </c>
      <c r="F37" s="25">
        <v>29.21</v>
      </c>
      <c r="G37" s="25">
        <v>16.083663901911287</v>
      </c>
      <c r="H37" s="25">
        <v>4.7986819071156424</v>
      </c>
      <c r="I37" s="25">
        <v>57.33</v>
      </c>
      <c r="J37" s="25">
        <v>25.04</v>
      </c>
      <c r="K37" s="25">
        <v>49.29</v>
      </c>
      <c r="L37" s="25">
        <v>71.86</v>
      </c>
      <c r="M37" s="25">
        <v>81.88</v>
      </c>
      <c r="N37" s="25">
        <v>93.77</v>
      </c>
      <c r="O37" s="25">
        <v>73.239999999999995</v>
      </c>
      <c r="P37" s="25">
        <v>98.92</v>
      </c>
      <c r="Q37" s="25">
        <v>0</v>
      </c>
      <c r="R37" s="27">
        <v>1</v>
      </c>
      <c r="S37" s="25">
        <v>1</v>
      </c>
      <c r="T37" s="27">
        <v>0</v>
      </c>
      <c r="U37" s="25">
        <v>0</v>
      </c>
      <c r="V37" s="25">
        <v>0.57999999999999996</v>
      </c>
      <c r="W37" s="25">
        <v>90.66</v>
      </c>
      <c r="X37" s="26">
        <v>94.41</v>
      </c>
      <c r="Y37" s="25">
        <v>43.33</v>
      </c>
      <c r="Z37" s="25">
        <v>42.55</v>
      </c>
      <c r="AA37" s="25">
        <v>46.64</v>
      </c>
      <c r="AB37" s="26">
        <v>0.84</v>
      </c>
      <c r="AC37" s="25">
        <v>0.66</v>
      </c>
    </row>
    <row r="38" spans="1:29" s="17" customFormat="1" x14ac:dyDescent="0.25">
      <c r="A38" s="18" t="s">
        <v>939</v>
      </c>
      <c r="B38" s="28" t="s">
        <v>940</v>
      </c>
      <c r="C38" s="25">
        <v>43.143058289392393</v>
      </c>
      <c r="D38" s="25">
        <v>37.0577256186806</v>
      </c>
      <c r="E38" s="25">
        <v>35.42</v>
      </c>
      <c r="F38" s="25">
        <v>24.67</v>
      </c>
      <c r="G38" s="25">
        <v>11.202212147519372</v>
      </c>
      <c r="H38" s="25">
        <v>3.0070470122598709</v>
      </c>
      <c r="I38" s="25">
        <v>54.93</v>
      </c>
      <c r="J38" s="25">
        <v>25.72</v>
      </c>
      <c r="K38" s="25">
        <v>52.09</v>
      </c>
      <c r="L38" s="25">
        <v>73.73</v>
      </c>
      <c r="M38" s="25">
        <v>73.290000000000006</v>
      </c>
      <c r="N38" s="25">
        <v>91.81</v>
      </c>
      <c r="O38" s="25">
        <v>70.569999999999993</v>
      </c>
      <c r="P38" s="25">
        <v>99.07</v>
      </c>
      <c r="Q38" s="25">
        <v>1</v>
      </c>
      <c r="R38" s="27">
        <v>1</v>
      </c>
      <c r="S38" s="25">
        <v>1</v>
      </c>
      <c r="T38" s="27">
        <v>0</v>
      </c>
      <c r="U38" s="25">
        <v>0</v>
      </c>
      <c r="V38" s="25">
        <v>0.57999999999999996</v>
      </c>
      <c r="W38" s="25">
        <v>88.56</v>
      </c>
      <c r="X38" s="26">
        <v>90.37</v>
      </c>
      <c r="Y38" s="25">
        <v>38.83</v>
      </c>
      <c r="Z38" s="25">
        <v>26.97</v>
      </c>
      <c r="AA38" s="25">
        <v>45.24</v>
      </c>
      <c r="AB38" s="26">
        <v>0.61</v>
      </c>
      <c r="AC38" s="25">
        <v>0.66</v>
      </c>
    </row>
    <row r="39" spans="1:29" s="17" customFormat="1" x14ac:dyDescent="0.25">
      <c r="A39" s="18" t="s">
        <v>941</v>
      </c>
      <c r="B39" s="28" t="s">
        <v>942</v>
      </c>
      <c r="C39" s="25">
        <v>66.822488945041059</v>
      </c>
      <c r="D39" s="25">
        <v>63.591607080060953</v>
      </c>
      <c r="E39" s="25">
        <v>37.76</v>
      </c>
      <c r="F39" s="25">
        <v>27.78</v>
      </c>
      <c r="G39" s="25">
        <v>10.401188707280832</v>
      </c>
      <c r="H39" s="25">
        <v>1.5015974440894568</v>
      </c>
      <c r="I39" s="25">
        <v>55.22</v>
      </c>
      <c r="J39" s="25">
        <v>32.4</v>
      </c>
      <c r="K39" s="25">
        <v>10.47</v>
      </c>
      <c r="L39" s="25">
        <v>55.07</v>
      </c>
      <c r="M39" s="25">
        <v>86.58</v>
      </c>
      <c r="N39" s="25">
        <v>82.02</v>
      </c>
      <c r="O39" s="25">
        <v>87.22</v>
      </c>
      <c r="P39" s="25">
        <v>99.38</v>
      </c>
      <c r="Q39" s="25">
        <v>1</v>
      </c>
      <c r="R39" s="27">
        <v>1</v>
      </c>
      <c r="S39" s="25">
        <v>1</v>
      </c>
      <c r="T39" s="27">
        <v>0</v>
      </c>
      <c r="U39" s="25">
        <v>0</v>
      </c>
      <c r="V39" s="25">
        <v>0.56999999999999995</v>
      </c>
      <c r="W39" s="25">
        <v>90.789999999999992</v>
      </c>
      <c r="X39" s="26">
        <v>93.41</v>
      </c>
      <c r="Y39" s="25">
        <v>55.02</v>
      </c>
      <c r="Z39" s="25">
        <v>48.55</v>
      </c>
      <c r="AA39" s="25">
        <v>52.79</v>
      </c>
      <c r="AB39" s="26">
        <v>0.47</v>
      </c>
      <c r="AC39" s="25">
        <v>0.61</v>
      </c>
    </row>
    <row r="40" spans="1:29" s="17" customFormat="1" x14ac:dyDescent="0.25">
      <c r="A40" s="18" t="s">
        <v>943</v>
      </c>
      <c r="B40" s="28" t="s">
        <v>944</v>
      </c>
      <c r="C40" s="25">
        <v>46.289412971033066</v>
      </c>
      <c r="D40" s="25">
        <v>42.442557442557444</v>
      </c>
      <c r="E40" s="25">
        <v>37.200000000000003</v>
      </c>
      <c r="F40" s="25">
        <v>26.83</v>
      </c>
      <c r="G40" s="25">
        <v>15.05748718659094</v>
      </c>
      <c r="H40" s="25">
        <v>1.9713954387321222</v>
      </c>
      <c r="I40" s="25">
        <v>55.39</v>
      </c>
      <c r="J40" s="25">
        <v>23.21</v>
      </c>
      <c r="K40" s="25">
        <v>33.78</v>
      </c>
      <c r="L40" s="25">
        <v>81.040000000000006</v>
      </c>
      <c r="M40" s="25">
        <v>65.52</v>
      </c>
      <c r="N40" s="25">
        <v>86.64</v>
      </c>
      <c r="O40" s="25">
        <v>85.15</v>
      </c>
      <c r="P40" s="25">
        <v>99.59</v>
      </c>
      <c r="Q40" s="25">
        <v>1</v>
      </c>
      <c r="R40" s="27">
        <v>1</v>
      </c>
      <c r="S40" s="25">
        <v>3</v>
      </c>
      <c r="T40" s="27">
        <v>0</v>
      </c>
      <c r="U40" s="25">
        <v>0</v>
      </c>
      <c r="V40" s="25">
        <v>0.5</v>
      </c>
      <c r="W40" s="25">
        <v>88.75</v>
      </c>
      <c r="X40" s="26">
        <v>90.25</v>
      </c>
      <c r="Y40" s="25">
        <v>39.119999999999997</v>
      </c>
      <c r="Z40" s="25">
        <v>32.630000000000003</v>
      </c>
      <c r="AA40" s="25">
        <v>47.06</v>
      </c>
      <c r="AB40" s="26">
        <v>0.47</v>
      </c>
      <c r="AC40" s="25">
        <v>0.48</v>
      </c>
    </row>
    <row r="41" spans="1:29" s="17" customFormat="1" x14ac:dyDescent="0.25">
      <c r="A41" s="18" t="s">
        <v>945</v>
      </c>
      <c r="B41" s="28" t="s">
        <v>946</v>
      </c>
      <c r="C41" s="25">
        <v>70.677337916957612</v>
      </c>
      <c r="D41" s="25">
        <v>54.755545865809118</v>
      </c>
      <c r="E41" s="25">
        <v>37.65</v>
      </c>
      <c r="F41" s="25">
        <v>30.47</v>
      </c>
      <c r="G41" s="25">
        <v>23.027182373368461</v>
      </c>
      <c r="H41" s="25">
        <v>4.2821640221754924</v>
      </c>
      <c r="I41" s="25">
        <v>56.35</v>
      </c>
      <c r="J41" s="25">
        <v>28.7</v>
      </c>
      <c r="K41" s="25">
        <v>31.87</v>
      </c>
      <c r="L41" s="25">
        <v>81.42</v>
      </c>
      <c r="M41" s="25">
        <v>51.03</v>
      </c>
      <c r="N41" s="25">
        <v>86.84</v>
      </c>
      <c r="O41" s="25">
        <v>75.739999999999995</v>
      </c>
      <c r="P41" s="25">
        <v>98.13</v>
      </c>
      <c r="Q41" s="25">
        <v>1</v>
      </c>
      <c r="R41" s="27">
        <v>1</v>
      </c>
      <c r="S41" s="25">
        <v>2</v>
      </c>
      <c r="T41" s="27">
        <v>0</v>
      </c>
      <c r="U41" s="25">
        <v>0</v>
      </c>
      <c r="V41" s="25">
        <v>0.54</v>
      </c>
      <c r="W41" s="25">
        <v>94.28</v>
      </c>
      <c r="X41" s="26">
        <v>94.09</v>
      </c>
      <c r="Y41" s="25">
        <v>57.39</v>
      </c>
      <c r="Z41" s="25">
        <v>37.08</v>
      </c>
      <c r="AA41" s="25">
        <v>49.87</v>
      </c>
      <c r="AB41" s="26">
        <v>0.68</v>
      </c>
      <c r="AC41" s="25">
        <v>0.55000000000000004</v>
      </c>
    </row>
    <row r="42" spans="1:29" s="17" customFormat="1" x14ac:dyDescent="0.25">
      <c r="A42" s="18" t="s">
        <v>947</v>
      </c>
      <c r="B42" s="28" t="s">
        <v>948</v>
      </c>
      <c r="C42" s="25">
        <v>58.737807484552903</v>
      </c>
      <c r="D42" s="25">
        <v>46.838176789300192</v>
      </c>
      <c r="E42" s="25">
        <v>40.28</v>
      </c>
      <c r="F42" s="25">
        <v>31.65</v>
      </c>
      <c r="G42" s="25">
        <v>14.021142342047039</v>
      </c>
      <c r="H42" s="25">
        <v>1.8989378822014804</v>
      </c>
      <c r="I42" s="25">
        <v>81.14</v>
      </c>
      <c r="J42" s="25">
        <v>32.42</v>
      </c>
      <c r="K42" s="25">
        <v>49.64</v>
      </c>
      <c r="L42" s="25">
        <v>82.1</v>
      </c>
      <c r="M42" s="25">
        <v>84.18</v>
      </c>
      <c r="N42" s="25">
        <v>95.81</v>
      </c>
      <c r="O42" s="25">
        <v>85.56</v>
      </c>
      <c r="P42" s="25">
        <v>99.29</v>
      </c>
      <c r="Q42" s="25">
        <v>1</v>
      </c>
      <c r="R42" s="27">
        <v>0</v>
      </c>
      <c r="S42" s="25">
        <v>3</v>
      </c>
      <c r="T42" s="27">
        <v>0</v>
      </c>
      <c r="U42" s="25">
        <v>0</v>
      </c>
      <c r="V42" s="25">
        <v>0.51</v>
      </c>
      <c r="W42" s="25">
        <v>92.34</v>
      </c>
      <c r="X42" s="26">
        <v>93.51</v>
      </c>
      <c r="Y42" s="25">
        <v>57.28</v>
      </c>
      <c r="Z42" s="25">
        <v>43.41</v>
      </c>
      <c r="AA42" s="25">
        <v>45.21</v>
      </c>
      <c r="AB42" s="26">
        <v>0.66</v>
      </c>
      <c r="AC42" s="25">
        <v>0.51</v>
      </c>
    </row>
    <row r="43" spans="1:29" s="17" customFormat="1" x14ac:dyDescent="0.25">
      <c r="A43" s="18" t="s">
        <v>949</v>
      </c>
      <c r="B43" s="28" t="s">
        <v>950</v>
      </c>
      <c r="C43" s="25">
        <v>61.125569290826284</v>
      </c>
      <c r="D43" s="25">
        <v>55.243173372111812</v>
      </c>
      <c r="E43" s="25">
        <v>39.729999999999997</v>
      </c>
      <c r="F43" s="25">
        <v>31.79</v>
      </c>
      <c r="G43" s="25">
        <v>7.3327866932177574</v>
      </c>
      <c r="H43" s="25">
        <v>1.1464497041420119</v>
      </c>
      <c r="I43" s="25">
        <v>49.38</v>
      </c>
      <c r="J43" s="25">
        <v>28.22</v>
      </c>
      <c r="K43" s="25">
        <v>27.38</v>
      </c>
      <c r="L43" s="25">
        <v>62.25</v>
      </c>
      <c r="M43" s="25">
        <v>66.040000000000006</v>
      </c>
      <c r="N43" s="25">
        <v>97.36</v>
      </c>
      <c r="O43" s="25">
        <v>72.08</v>
      </c>
      <c r="P43" s="25">
        <v>98.84</v>
      </c>
      <c r="Q43" s="25">
        <v>1</v>
      </c>
      <c r="R43" s="27">
        <v>1</v>
      </c>
      <c r="S43" s="25">
        <v>2</v>
      </c>
      <c r="T43" s="27">
        <v>0</v>
      </c>
      <c r="U43" s="25">
        <v>0</v>
      </c>
      <c r="V43" s="25">
        <v>0.52</v>
      </c>
      <c r="W43" s="25">
        <v>94.05</v>
      </c>
      <c r="X43" s="26">
        <v>95.87</v>
      </c>
      <c r="Y43" s="25">
        <v>64.72</v>
      </c>
      <c r="Z43" s="25">
        <v>51.58</v>
      </c>
      <c r="AA43" s="25">
        <v>44.85</v>
      </c>
      <c r="AB43" s="26">
        <v>0.51</v>
      </c>
      <c r="AC43" s="25">
        <v>0.57999999999999996</v>
      </c>
    </row>
    <row r="44" spans="1:29" s="17" customFormat="1" x14ac:dyDescent="0.25">
      <c r="A44" s="18" t="s">
        <v>951</v>
      </c>
      <c r="B44" s="28" t="s">
        <v>952</v>
      </c>
      <c r="C44" s="25">
        <v>54.530531845042674</v>
      </c>
      <c r="D44" s="25">
        <v>52.466260599546153</v>
      </c>
      <c r="E44" s="25">
        <v>38.75</v>
      </c>
      <c r="F44" s="25">
        <v>29.66</v>
      </c>
      <c r="G44" s="25">
        <v>16.197916666666668</v>
      </c>
      <c r="H44" s="25">
        <v>1.2783364581557866</v>
      </c>
      <c r="I44" s="25">
        <v>77.7</v>
      </c>
      <c r="J44" s="25">
        <v>26.62</v>
      </c>
      <c r="K44" s="25">
        <v>55.48</v>
      </c>
      <c r="L44" s="25">
        <v>75.150000000000006</v>
      </c>
      <c r="M44" s="25">
        <v>51.18</v>
      </c>
      <c r="N44" s="25">
        <v>96.4</v>
      </c>
      <c r="O44" s="25">
        <v>90.78</v>
      </c>
      <c r="P44" s="25">
        <v>99.51</v>
      </c>
      <c r="Q44" s="25">
        <v>1</v>
      </c>
      <c r="R44" s="27">
        <v>0</v>
      </c>
      <c r="S44" s="25">
        <v>3</v>
      </c>
      <c r="T44" s="27">
        <v>0</v>
      </c>
      <c r="U44" s="25">
        <v>0</v>
      </c>
      <c r="V44" s="25">
        <v>0.53</v>
      </c>
      <c r="W44" s="25">
        <v>87.789999999999992</v>
      </c>
      <c r="X44" s="26">
        <v>97.4</v>
      </c>
      <c r="Y44" s="25">
        <v>48.86</v>
      </c>
      <c r="Z44" s="25">
        <v>51.88</v>
      </c>
      <c r="AA44" s="25">
        <v>49.64</v>
      </c>
      <c r="AB44" s="26">
        <v>0.75</v>
      </c>
      <c r="AC44" s="25">
        <v>0.52</v>
      </c>
    </row>
    <row r="45" spans="1:29" s="17" customFormat="1" x14ac:dyDescent="0.25">
      <c r="A45" s="18" t="s">
        <v>953</v>
      </c>
      <c r="B45" s="28" t="s">
        <v>954</v>
      </c>
      <c r="C45" s="25">
        <v>16.937107248507761</v>
      </c>
      <c r="D45" s="25">
        <v>15.096307943515466</v>
      </c>
      <c r="E45" s="25">
        <v>32.53</v>
      </c>
      <c r="F45" s="25">
        <v>22.89</v>
      </c>
      <c r="G45" s="25">
        <v>9.8986886540064027</v>
      </c>
      <c r="H45" s="25">
        <v>1.1896647871615342</v>
      </c>
      <c r="I45" s="25">
        <v>46.8</v>
      </c>
      <c r="J45" s="25">
        <v>20.92</v>
      </c>
      <c r="K45" s="25">
        <v>26.32</v>
      </c>
      <c r="L45" s="25">
        <v>79.400000000000006</v>
      </c>
      <c r="M45" s="25">
        <v>59.93</v>
      </c>
      <c r="N45" s="25">
        <v>74.97</v>
      </c>
      <c r="O45" s="25">
        <v>88.75</v>
      </c>
      <c r="P45" s="25">
        <v>99.28</v>
      </c>
      <c r="Q45" s="25">
        <v>1</v>
      </c>
      <c r="R45" s="27">
        <v>0</v>
      </c>
      <c r="S45" s="25">
        <v>1</v>
      </c>
      <c r="T45" s="27">
        <v>0</v>
      </c>
      <c r="U45" s="25">
        <v>0</v>
      </c>
      <c r="V45" s="25">
        <v>0.48</v>
      </c>
      <c r="W45" s="25">
        <v>85.37</v>
      </c>
      <c r="X45" s="26">
        <v>91.34</v>
      </c>
      <c r="Y45" s="25">
        <v>22.91</v>
      </c>
      <c r="Z45" s="25">
        <v>21.25</v>
      </c>
      <c r="AA45" s="25">
        <v>31.25</v>
      </c>
      <c r="AB45" s="26">
        <v>0.68</v>
      </c>
      <c r="AC45" s="25">
        <v>0.44</v>
      </c>
    </row>
    <row r="46" spans="1:29" s="17" customFormat="1" x14ac:dyDescent="0.25">
      <c r="A46" s="18" t="s">
        <v>955</v>
      </c>
      <c r="B46" s="28" t="s">
        <v>956</v>
      </c>
      <c r="C46" s="25">
        <v>58.416414742394032</v>
      </c>
      <c r="D46" s="25">
        <v>53.438250200053346</v>
      </c>
      <c r="E46" s="25">
        <v>37.28</v>
      </c>
      <c r="F46" s="25">
        <v>29.44</v>
      </c>
      <c r="G46" s="25">
        <v>10.830324909747292</v>
      </c>
      <c r="H46" s="25">
        <v>1.5530402737562516</v>
      </c>
      <c r="I46" s="25">
        <v>77.7</v>
      </c>
      <c r="J46" s="25">
        <v>25.8</v>
      </c>
      <c r="K46" s="25">
        <v>44.98</v>
      </c>
      <c r="L46" s="25">
        <v>58.69</v>
      </c>
      <c r="M46" s="25">
        <v>88.11</v>
      </c>
      <c r="N46" s="25">
        <v>97.08</v>
      </c>
      <c r="O46" s="25">
        <v>66</v>
      </c>
      <c r="P46" s="25">
        <v>95.32</v>
      </c>
      <c r="Q46" s="25">
        <v>1</v>
      </c>
      <c r="R46" s="27">
        <v>1</v>
      </c>
      <c r="S46" s="25">
        <v>1</v>
      </c>
      <c r="T46" s="27">
        <v>0</v>
      </c>
      <c r="U46" s="25">
        <v>0</v>
      </c>
      <c r="V46" s="25">
        <v>0.51</v>
      </c>
      <c r="W46" s="25">
        <v>86.68</v>
      </c>
      <c r="X46" s="26">
        <v>83.67</v>
      </c>
      <c r="Y46" s="25">
        <v>64.13</v>
      </c>
      <c r="Z46" s="25">
        <v>42.9</v>
      </c>
      <c r="AA46" s="25">
        <v>42.19</v>
      </c>
      <c r="AB46" s="26">
        <v>0.47</v>
      </c>
      <c r="AC46" s="25">
        <v>0.51</v>
      </c>
    </row>
    <row r="47" spans="1:29" s="17" customFormat="1" x14ac:dyDescent="0.25">
      <c r="A47" s="18" t="s">
        <v>957</v>
      </c>
      <c r="B47" s="28" t="s">
        <v>958</v>
      </c>
      <c r="C47" s="25">
        <v>56.192117165625675</v>
      </c>
      <c r="D47" s="25">
        <v>45.789790996784568</v>
      </c>
      <c r="E47" s="25">
        <v>39.85</v>
      </c>
      <c r="F47" s="25">
        <v>30.02</v>
      </c>
      <c r="G47" s="25">
        <v>8.9364844903988185</v>
      </c>
      <c r="H47" s="25">
        <v>5.5226824457593686</v>
      </c>
      <c r="I47" s="25">
        <v>58.72</v>
      </c>
      <c r="J47" s="25">
        <v>35.340000000000003</v>
      </c>
      <c r="K47" s="25">
        <v>35.36</v>
      </c>
      <c r="L47" s="25">
        <v>75.83</v>
      </c>
      <c r="M47" s="25">
        <v>71.86</v>
      </c>
      <c r="N47" s="25">
        <v>89.24</v>
      </c>
      <c r="O47" s="25">
        <v>65.010000000000005</v>
      </c>
      <c r="P47" s="25">
        <v>97.71</v>
      </c>
      <c r="Q47" s="25">
        <v>0</v>
      </c>
      <c r="R47" s="27">
        <v>1</v>
      </c>
      <c r="S47" s="25">
        <v>4</v>
      </c>
      <c r="T47" s="27">
        <v>0</v>
      </c>
      <c r="U47" s="25">
        <v>0</v>
      </c>
      <c r="V47" s="25">
        <v>0.53</v>
      </c>
      <c r="W47" s="25">
        <v>96.73</v>
      </c>
      <c r="X47" s="26">
        <v>94.7</v>
      </c>
      <c r="Y47" s="25">
        <v>50.75</v>
      </c>
      <c r="Z47" s="25">
        <v>34.85</v>
      </c>
      <c r="AA47" s="25">
        <v>48.19</v>
      </c>
      <c r="AB47" s="26">
        <v>0.51</v>
      </c>
      <c r="AC47" s="25">
        <v>0.54</v>
      </c>
    </row>
    <row r="48" spans="1:29" s="17" customFormat="1" x14ac:dyDescent="0.25">
      <c r="A48" s="18" t="s">
        <v>959</v>
      </c>
      <c r="B48" s="28" t="s">
        <v>960</v>
      </c>
      <c r="C48" s="25">
        <v>9.7377424853979786</v>
      </c>
      <c r="D48" s="25">
        <v>10.822545407616127</v>
      </c>
      <c r="E48" s="25">
        <v>18.91</v>
      </c>
      <c r="F48" s="25">
        <v>12.86</v>
      </c>
      <c r="G48" s="25">
        <v>7.7806046979468677</v>
      </c>
      <c r="H48" s="25">
        <v>1.1786710524194199</v>
      </c>
      <c r="I48" s="25">
        <v>39.58</v>
      </c>
      <c r="J48" s="25">
        <v>18.84</v>
      </c>
      <c r="K48" s="25">
        <v>59.83</v>
      </c>
      <c r="L48" s="25">
        <v>91.28</v>
      </c>
      <c r="M48" s="25">
        <v>81.81</v>
      </c>
      <c r="N48" s="25">
        <v>86.73</v>
      </c>
      <c r="O48" s="25">
        <v>97.4</v>
      </c>
      <c r="P48" s="25">
        <v>99.3</v>
      </c>
      <c r="Q48" s="25">
        <v>1</v>
      </c>
      <c r="R48" s="27">
        <v>0</v>
      </c>
      <c r="S48" s="25">
        <v>1</v>
      </c>
      <c r="T48" s="27">
        <v>0</v>
      </c>
      <c r="U48" s="25">
        <v>0</v>
      </c>
      <c r="V48" s="25">
        <v>0.48</v>
      </c>
      <c r="W48" s="25">
        <v>80.97</v>
      </c>
      <c r="X48" s="26">
        <v>91.53</v>
      </c>
      <c r="Y48" s="25">
        <v>6.79</v>
      </c>
      <c r="Z48" s="25">
        <v>5.41</v>
      </c>
      <c r="AA48" s="25">
        <v>22.82</v>
      </c>
      <c r="AB48" s="26">
        <v>0.53</v>
      </c>
      <c r="AC48" s="25">
        <v>0.41</v>
      </c>
    </row>
    <row r="49" spans="1:29" s="17" customFormat="1" x14ac:dyDescent="0.25">
      <c r="A49" s="18" t="s">
        <v>961</v>
      </c>
      <c r="B49" s="28" t="s">
        <v>962</v>
      </c>
      <c r="C49" s="25">
        <v>43.890782146122511</v>
      </c>
      <c r="D49" s="25">
        <v>38.194642638724666</v>
      </c>
      <c r="E49" s="25">
        <v>36.119999999999997</v>
      </c>
      <c r="F49" s="25">
        <v>27.52</v>
      </c>
      <c r="G49" s="25">
        <v>11.766738660907128</v>
      </c>
      <c r="H49" s="25">
        <v>1.620279628903698</v>
      </c>
      <c r="I49" s="25">
        <v>67.2</v>
      </c>
      <c r="J49" s="25">
        <v>27.9</v>
      </c>
      <c r="K49" s="25">
        <v>32.99</v>
      </c>
      <c r="L49" s="25">
        <v>79.3</v>
      </c>
      <c r="M49" s="25">
        <v>75.510000000000005</v>
      </c>
      <c r="N49" s="25">
        <v>90.63</v>
      </c>
      <c r="O49" s="25">
        <v>84.18</v>
      </c>
      <c r="P49" s="25">
        <v>99.62</v>
      </c>
      <c r="Q49" s="25">
        <v>1</v>
      </c>
      <c r="R49" s="27">
        <v>1</v>
      </c>
      <c r="S49" s="25">
        <v>4</v>
      </c>
      <c r="T49" s="27">
        <v>0</v>
      </c>
      <c r="U49" s="25">
        <v>0</v>
      </c>
      <c r="V49" s="25">
        <v>0.56000000000000005</v>
      </c>
      <c r="W49" s="25">
        <v>94.4</v>
      </c>
      <c r="X49" s="26">
        <v>94.33</v>
      </c>
      <c r="Y49" s="25">
        <v>55.08</v>
      </c>
      <c r="Z49" s="25">
        <v>44.17</v>
      </c>
      <c r="AA49" s="25">
        <v>39.130000000000003</v>
      </c>
      <c r="AB49" s="26">
        <v>0.6</v>
      </c>
      <c r="AC49" s="25">
        <v>0.62</v>
      </c>
    </row>
    <row r="50" spans="1:29" s="17" customFormat="1" x14ac:dyDescent="0.25">
      <c r="A50" s="18" t="s">
        <v>963</v>
      </c>
      <c r="B50" s="28" t="s">
        <v>964</v>
      </c>
      <c r="C50" s="25">
        <v>30.140590314889419</v>
      </c>
      <c r="D50" s="25">
        <v>27.324613555291322</v>
      </c>
      <c r="E50" s="25">
        <v>39.369999999999997</v>
      </c>
      <c r="F50" s="25">
        <v>32.47</v>
      </c>
      <c r="G50" s="25">
        <v>15.151515151515152</v>
      </c>
      <c r="H50" s="25">
        <v>4.0930812383129025</v>
      </c>
      <c r="I50" s="25">
        <v>88.79</v>
      </c>
      <c r="J50" s="25">
        <v>35.39</v>
      </c>
      <c r="K50" s="25">
        <v>15.54</v>
      </c>
      <c r="L50" s="25">
        <v>72.98</v>
      </c>
      <c r="M50" s="25">
        <v>19.850000000000001</v>
      </c>
      <c r="N50" s="25">
        <v>80.260000000000005</v>
      </c>
      <c r="O50" s="25">
        <v>78.849999999999994</v>
      </c>
      <c r="P50" s="25">
        <v>97.28</v>
      </c>
      <c r="Q50" s="25">
        <v>0</v>
      </c>
      <c r="R50" s="27">
        <v>0</v>
      </c>
      <c r="S50" s="25">
        <v>1</v>
      </c>
      <c r="T50" s="27">
        <v>1</v>
      </c>
      <c r="U50" s="25">
        <v>0</v>
      </c>
      <c r="V50" s="25">
        <v>0.5</v>
      </c>
      <c r="W50" s="25">
        <v>96.07</v>
      </c>
      <c r="X50" s="26">
        <v>95.32</v>
      </c>
      <c r="Y50" s="25">
        <v>37.54</v>
      </c>
      <c r="Z50" s="25">
        <v>25.8</v>
      </c>
      <c r="AA50" s="25">
        <v>49.91</v>
      </c>
      <c r="AB50" s="26">
        <v>0.77</v>
      </c>
      <c r="AC50" s="25">
        <v>0.48</v>
      </c>
    </row>
    <row r="51" spans="1:29" s="17" customFormat="1" x14ac:dyDescent="0.25">
      <c r="A51" s="18" t="s">
        <v>965</v>
      </c>
      <c r="B51" s="28" t="s">
        <v>966</v>
      </c>
      <c r="C51" s="25">
        <v>76.260311640696614</v>
      </c>
      <c r="D51" s="25">
        <v>70.481599626546327</v>
      </c>
      <c r="E51" s="25">
        <v>42.23</v>
      </c>
      <c r="F51" s="25">
        <v>32.43</v>
      </c>
      <c r="G51" s="25">
        <v>6.1188811188811192</v>
      </c>
      <c r="H51" s="25">
        <v>2.471812662619254</v>
      </c>
      <c r="I51" s="25">
        <v>72.11</v>
      </c>
      <c r="J51" s="25">
        <v>23.45</v>
      </c>
      <c r="K51" s="25">
        <v>13.06</v>
      </c>
      <c r="L51" s="25">
        <v>38.92</v>
      </c>
      <c r="M51" s="25">
        <v>45.53</v>
      </c>
      <c r="N51" s="25">
        <v>73.180000000000007</v>
      </c>
      <c r="O51" s="25">
        <v>56.58</v>
      </c>
      <c r="P51" s="25">
        <v>97.84</v>
      </c>
      <c r="Q51" s="25">
        <v>0</v>
      </c>
      <c r="R51" s="27">
        <v>1</v>
      </c>
      <c r="S51" s="25">
        <v>1</v>
      </c>
      <c r="T51" s="27">
        <v>0</v>
      </c>
      <c r="U51" s="25">
        <v>0</v>
      </c>
      <c r="V51" s="25">
        <v>0.57999999999999996</v>
      </c>
      <c r="W51" s="25">
        <v>95.18</v>
      </c>
      <c r="X51" s="26">
        <v>89.710000000000008</v>
      </c>
      <c r="Y51" s="25">
        <v>74.86</v>
      </c>
      <c r="Z51" s="25">
        <v>57.53</v>
      </c>
      <c r="AA51" s="25">
        <v>60.78</v>
      </c>
      <c r="AB51" s="26">
        <v>0.5</v>
      </c>
      <c r="AC51" s="25">
        <v>0.64</v>
      </c>
    </row>
    <row r="52" spans="1:29" s="17" customFormat="1" x14ac:dyDescent="0.25">
      <c r="A52" s="18" t="s">
        <v>967</v>
      </c>
      <c r="B52" s="28" t="s">
        <v>968</v>
      </c>
      <c r="C52" s="25">
        <v>49.382584059442991</v>
      </c>
      <c r="D52" s="25">
        <v>39.592915675389904</v>
      </c>
      <c r="E52" s="25">
        <v>35.78</v>
      </c>
      <c r="F52" s="25">
        <v>28.72</v>
      </c>
      <c r="G52" s="25">
        <v>12.068149550402271</v>
      </c>
      <c r="H52" s="25">
        <v>3.5005048805116123</v>
      </c>
      <c r="I52" s="25">
        <v>66.63</v>
      </c>
      <c r="J52" s="25">
        <v>29.99</v>
      </c>
      <c r="K52" s="25">
        <v>17.21</v>
      </c>
      <c r="L52" s="25">
        <v>59.2</v>
      </c>
      <c r="M52" s="25">
        <v>64.349999999999994</v>
      </c>
      <c r="N52" s="25">
        <v>85.67</v>
      </c>
      <c r="O52" s="25">
        <v>90.86</v>
      </c>
      <c r="P52" s="25">
        <v>99.16</v>
      </c>
      <c r="Q52" s="25">
        <v>1</v>
      </c>
      <c r="R52" s="27">
        <v>0</v>
      </c>
      <c r="S52" s="25">
        <v>1</v>
      </c>
      <c r="T52" s="27">
        <v>0</v>
      </c>
      <c r="U52" s="25">
        <v>0</v>
      </c>
      <c r="V52" s="25">
        <v>0.5</v>
      </c>
      <c r="W52" s="25">
        <v>91.5</v>
      </c>
      <c r="X52" s="26">
        <v>92.9</v>
      </c>
      <c r="Y52" s="25">
        <v>38.54</v>
      </c>
      <c r="Z52" s="25">
        <v>30.38</v>
      </c>
      <c r="AA52" s="25">
        <v>36.15</v>
      </c>
      <c r="AB52" s="26">
        <v>0.52</v>
      </c>
      <c r="AC52" s="25">
        <v>0.46</v>
      </c>
    </row>
    <row r="53" spans="1:29" s="17" customFormat="1" x14ac:dyDescent="0.25">
      <c r="A53" s="18" t="s">
        <v>969</v>
      </c>
      <c r="B53" s="28" t="s">
        <v>970</v>
      </c>
      <c r="C53" s="25">
        <v>43.631449877383517</v>
      </c>
      <c r="D53" s="25">
        <v>35.214539491664389</v>
      </c>
      <c r="E53" s="25">
        <v>47.55</v>
      </c>
      <c r="F53" s="25">
        <v>36.909999999999997</v>
      </c>
      <c r="G53" s="25">
        <v>16.94831013916501</v>
      </c>
      <c r="H53" s="25">
        <v>6.1125034809245333</v>
      </c>
      <c r="I53" s="25">
        <v>62.02</v>
      </c>
      <c r="J53" s="25">
        <v>26.9</v>
      </c>
      <c r="K53" s="25">
        <v>42.36</v>
      </c>
      <c r="L53" s="25">
        <v>68.58</v>
      </c>
      <c r="M53" s="25">
        <v>26.28</v>
      </c>
      <c r="N53" s="25">
        <v>66.099999999999994</v>
      </c>
      <c r="O53" s="25">
        <v>66.989999999999995</v>
      </c>
      <c r="P53" s="25">
        <v>98.36</v>
      </c>
      <c r="Q53" s="25">
        <v>0</v>
      </c>
      <c r="R53" s="27">
        <v>0</v>
      </c>
      <c r="S53" s="25">
        <v>1</v>
      </c>
      <c r="T53" s="27">
        <v>0</v>
      </c>
      <c r="U53" s="25">
        <v>0</v>
      </c>
      <c r="V53" s="25">
        <v>0.51</v>
      </c>
      <c r="W53" s="25">
        <v>96.25</v>
      </c>
      <c r="X53" s="26">
        <v>92.87</v>
      </c>
      <c r="Y53" s="25">
        <v>58.03</v>
      </c>
      <c r="Z53" s="25">
        <v>41.03</v>
      </c>
      <c r="AA53" s="25">
        <v>47.57</v>
      </c>
      <c r="AB53" s="26">
        <v>0.5</v>
      </c>
      <c r="AC53" s="25">
        <v>0.51</v>
      </c>
    </row>
    <row r="54" spans="1:29" s="17" customFormat="1" x14ac:dyDescent="0.25">
      <c r="A54" s="18" t="s">
        <v>971</v>
      </c>
      <c r="B54" s="28" t="s">
        <v>972</v>
      </c>
      <c r="C54" s="25">
        <v>32.933228017715592</v>
      </c>
      <c r="D54" s="25">
        <v>27.698730978410151</v>
      </c>
      <c r="E54" s="25">
        <v>32.909999999999997</v>
      </c>
      <c r="F54" s="25">
        <v>24.99</v>
      </c>
      <c r="G54" s="25">
        <v>10.153985823527357</v>
      </c>
      <c r="H54" s="25">
        <v>1.9832449991451531</v>
      </c>
      <c r="I54" s="25">
        <v>47.68</v>
      </c>
      <c r="J54" s="25">
        <v>21.79</v>
      </c>
      <c r="K54" s="25">
        <v>57.43</v>
      </c>
      <c r="L54" s="25">
        <v>77.540000000000006</v>
      </c>
      <c r="M54" s="25">
        <v>73.150000000000006</v>
      </c>
      <c r="N54" s="25">
        <v>85.34</v>
      </c>
      <c r="O54" s="25">
        <v>85.49</v>
      </c>
      <c r="P54" s="25">
        <v>99.44</v>
      </c>
      <c r="Q54" s="25">
        <v>1</v>
      </c>
      <c r="R54" s="27">
        <v>1</v>
      </c>
      <c r="S54" s="25">
        <v>2</v>
      </c>
      <c r="T54" s="27">
        <v>0</v>
      </c>
      <c r="U54" s="25">
        <v>0</v>
      </c>
      <c r="V54" s="25">
        <v>0.6</v>
      </c>
      <c r="W54" s="25">
        <v>89.81</v>
      </c>
      <c r="X54" s="26">
        <v>90.039999999999992</v>
      </c>
      <c r="Y54" s="25">
        <v>37.520000000000003</v>
      </c>
      <c r="Z54" s="25">
        <v>23.72</v>
      </c>
      <c r="AA54" s="25">
        <v>37.07</v>
      </c>
      <c r="AB54" s="26">
        <v>0.72</v>
      </c>
      <c r="AC54" s="25">
        <v>0.71</v>
      </c>
    </row>
    <row r="55" spans="1:29" s="17" customFormat="1" x14ac:dyDescent="0.25">
      <c r="A55" s="18" t="s">
        <v>973</v>
      </c>
      <c r="B55" s="28" t="s">
        <v>974</v>
      </c>
      <c r="C55" s="25">
        <v>19.808688339735873</v>
      </c>
      <c r="D55" s="25">
        <v>16.892314787363706</v>
      </c>
      <c r="E55" s="25">
        <v>22.91</v>
      </c>
      <c r="F55" s="25">
        <v>14.94</v>
      </c>
      <c r="G55" s="25">
        <v>9.8929358664847271</v>
      </c>
      <c r="H55" s="25">
        <v>1.2985775971551943</v>
      </c>
      <c r="I55" s="25">
        <v>52.45</v>
      </c>
      <c r="J55" s="25">
        <v>17.670000000000002</v>
      </c>
      <c r="K55" s="25">
        <v>69.17</v>
      </c>
      <c r="L55" s="25">
        <v>90.03</v>
      </c>
      <c r="M55" s="25">
        <v>78.08</v>
      </c>
      <c r="N55" s="25">
        <v>92.23</v>
      </c>
      <c r="O55" s="25">
        <v>92.88</v>
      </c>
      <c r="P55" s="25">
        <v>99.7</v>
      </c>
      <c r="Q55" s="25">
        <v>0</v>
      </c>
      <c r="R55" s="27">
        <v>0</v>
      </c>
      <c r="S55" s="25">
        <v>2</v>
      </c>
      <c r="T55" s="27">
        <v>0</v>
      </c>
      <c r="U55" s="25">
        <v>0</v>
      </c>
      <c r="V55" s="25">
        <v>0.56999999999999995</v>
      </c>
      <c r="W55" s="25">
        <v>85.68</v>
      </c>
      <c r="X55" s="26">
        <v>91.6</v>
      </c>
      <c r="Y55" s="25">
        <v>21.86</v>
      </c>
      <c r="Z55" s="25">
        <v>13.82</v>
      </c>
      <c r="AA55" s="25">
        <v>24.54</v>
      </c>
      <c r="AB55" s="26">
        <v>0.75</v>
      </c>
      <c r="AC55" s="25">
        <v>0.59</v>
      </c>
    </row>
    <row r="56" spans="1:29" s="17" customFormat="1" x14ac:dyDescent="0.25">
      <c r="A56" s="18" t="s">
        <v>975</v>
      </c>
      <c r="B56" s="28" t="s">
        <v>976</v>
      </c>
      <c r="C56" s="25">
        <v>54.569223107569719</v>
      </c>
      <c r="D56" s="25">
        <v>47.050207979377817</v>
      </c>
      <c r="E56" s="25">
        <v>45.27</v>
      </c>
      <c r="F56" s="25">
        <v>35.25</v>
      </c>
      <c r="G56" s="25">
        <v>12.507251421278569</v>
      </c>
      <c r="H56" s="25">
        <v>0.95794771878551721</v>
      </c>
      <c r="I56" s="25">
        <v>81.53</v>
      </c>
      <c r="J56" s="25">
        <v>26.62</v>
      </c>
      <c r="K56" s="25">
        <v>40.049999999999997</v>
      </c>
      <c r="L56" s="25">
        <v>94.62</v>
      </c>
      <c r="M56" s="25">
        <v>72.790000000000006</v>
      </c>
      <c r="N56" s="25">
        <v>89.56</v>
      </c>
      <c r="O56" s="25">
        <v>75.13</v>
      </c>
      <c r="P56" s="25">
        <v>99.32</v>
      </c>
      <c r="Q56" s="25">
        <v>1</v>
      </c>
      <c r="R56" s="27">
        <v>0</v>
      </c>
      <c r="S56" s="25">
        <v>2</v>
      </c>
      <c r="T56" s="27">
        <v>0</v>
      </c>
      <c r="U56" s="25">
        <v>0</v>
      </c>
      <c r="V56" s="25">
        <v>0.56999999999999995</v>
      </c>
      <c r="W56" s="25">
        <v>96.08</v>
      </c>
      <c r="X56" s="26">
        <v>94.49</v>
      </c>
      <c r="Y56" s="25">
        <v>73.010000000000005</v>
      </c>
      <c r="Z56" s="25">
        <v>59.51</v>
      </c>
      <c r="AA56" s="25">
        <v>58.91</v>
      </c>
      <c r="AB56" s="26">
        <v>0.74</v>
      </c>
      <c r="AC56" s="25">
        <v>0.63</v>
      </c>
    </row>
    <row r="57" spans="1:29" s="17" customFormat="1" x14ac:dyDescent="0.25">
      <c r="A57" s="18" t="s">
        <v>977</v>
      </c>
      <c r="B57" s="28" t="s">
        <v>978</v>
      </c>
      <c r="C57" s="25">
        <v>58.450882248849787</v>
      </c>
      <c r="D57" s="25">
        <v>57.43138039948397</v>
      </c>
      <c r="E57" s="25">
        <v>35.53</v>
      </c>
      <c r="F57" s="25">
        <v>24.64</v>
      </c>
      <c r="G57" s="25">
        <v>14.879068000506521</v>
      </c>
      <c r="H57" s="25">
        <v>3.7124118302190325</v>
      </c>
      <c r="I57" s="25">
        <v>53.91</v>
      </c>
      <c r="J57" s="25">
        <v>28.03</v>
      </c>
      <c r="K57" s="25">
        <v>38.090000000000003</v>
      </c>
      <c r="L57" s="25">
        <v>90.21</v>
      </c>
      <c r="M57" s="25">
        <v>61.05</v>
      </c>
      <c r="N57" s="25">
        <v>88.63</v>
      </c>
      <c r="O57" s="25">
        <v>78.599999999999994</v>
      </c>
      <c r="P57" s="25">
        <v>98.73</v>
      </c>
      <c r="Q57" s="25">
        <v>0</v>
      </c>
      <c r="R57" s="27">
        <v>0</v>
      </c>
      <c r="S57" s="25">
        <v>3</v>
      </c>
      <c r="T57" s="27">
        <v>0</v>
      </c>
      <c r="U57" s="25">
        <v>0</v>
      </c>
      <c r="V57" s="25">
        <v>0.57999999999999996</v>
      </c>
      <c r="W57" s="25">
        <v>92.85</v>
      </c>
      <c r="X57" s="26">
        <v>95.88</v>
      </c>
      <c r="Y57" s="25">
        <v>43.94</v>
      </c>
      <c r="Z57" s="25">
        <v>38.729999999999997</v>
      </c>
      <c r="AA57" s="25">
        <v>46.29</v>
      </c>
      <c r="AB57" s="26">
        <v>0.59</v>
      </c>
      <c r="AC57" s="25">
        <v>0.65</v>
      </c>
    </row>
    <row r="58" spans="1:29" s="17" customFormat="1" x14ac:dyDescent="0.25">
      <c r="A58" s="18" t="s">
        <v>979</v>
      </c>
      <c r="B58" s="28" t="s">
        <v>980</v>
      </c>
      <c r="C58" s="25">
        <v>67.549194991055458</v>
      </c>
      <c r="D58" s="25">
        <v>54.557449147883453</v>
      </c>
      <c r="E58" s="25">
        <v>41.51</v>
      </c>
      <c r="F58" s="25">
        <v>32.28</v>
      </c>
      <c r="G58" s="25">
        <v>12.820512820512819</v>
      </c>
      <c r="H58" s="25">
        <v>0.88874259381171816</v>
      </c>
      <c r="I58" s="25">
        <v>81.53</v>
      </c>
      <c r="J58" s="25">
        <v>30.01</v>
      </c>
      <c r="K58" s="25">
        <v>32.03</v>
      </c>
      <c r="L58" s="25">
        <v>80.2</v>
      </c>
      <c r="M58" s="25">
        <v>33.549999999999997</v>
      </c>
      <c r="N58" s="25">
        <v>91.17</v>
      </c>
      <c r="O58" s="25">
        <v>77.56</v>
      </c>
      <c r="P58" s="25">
        <v>96.92</v>
      </c>
      <c r="Q58" s="25">
        <v>0</v>
      </c>
      <c r="R58" s="27">
        <v>1</v>
      </c>
      <c r="S58" s="25">
        <v>2</v>
      </c>
      <c r="T58" s="27">
        <v>0</v>
      </c>
      <c r="U58" s="25">
        <v>0</v>
      </c>
      <c r="V58" s="25">
        <v>0.5</v>
      </c>
      <c r="W58" s="25">
        <v>96.51</v>
      </c>
      <c r="X58" s="26">
        <v>96.6</v>
      </c>
      <c r="Y58" s="25">
        <v>65.94</v>
      </c>
      <c r="Z58" s="25">
        <v>58.21</v>
      </c>
      <c r="AA58" s="25">
        <v>45.38</v>
      </c>
      <c r="AB58" s="26">
        <v>0.7</v>
      </c>
      <c r="AC58" s="25">
        <v>0.52</v>
      </c>
    </row>
    <row r="59" spans="1:29" s="17" customFormat="1" x14ac:dyDescent="0.25">
      <c r="A59" s="18" t="s">
        <v>981</v>
      </c>
      <c r="B59" s="28" t="s">
        <v>982</v>
      </c>
      <c r="C59" s="25">
        <v>64.106632814979363</v>
      </c>
      <c r="D59" s="25">
        <v>49.444444444444443</v>
      </c>
      <c r="E59" s="25">
        <v>41.78</v>
      </c>
      <c r="F59" s="25">
        <v>30.73</v>
      </c>
      <c r="G59" s="25">
        <v>6.1515928231417067</v>
      </c>
      <c r="H59" s="25">
        <v>1.1146496815286624</v>
      </c>
      <c r="I59" s="25">
        <v>59.45</v>
      </c>
      <c r="J59" s="25">
        <v>27.74</v>
      </c>
      <c r="K59" s="25">
        <v>26.03</v>
      </c>
      <c r="L59" s="25">
        <v>79.31</v>
      </c>
      <c r="M59" s="25">
        <v>80.61</v>
      </c>
      <c r="N59" s="25">
        <v>96.53</v>
      </c>
      <c r="O59" s="25">
        <v>64.430000000000007</v>
      </c>
      <c r="P59" s="25">
        <v>99.51</v>
      </c>
      <c r="Q59" s="25">
        <v>1</v>
      </c>
      <c r="R59" s="27">
        <v>0</v>
      </c>
      <c r="S59" s="25">
        <v>3</v>
      </c>
      <c r="T59" s="27">
        <v>0</v>
      </c>
      <c r="U59" s="25">
        <v>1</v>
      </c>
      <c r="V59" s="25">
        <v>0.46</v>
      </c>
      <c r="W59" s="25">
        <v>94.36</v>
      </c>
      <c r="X59" s="26">
        <v>92.26</v>
      </c>
      <c r="Y59" s="25">
        <v>61.2</v>
      </c>
      <c r="Z59" s="25">
        <v>52.27</v>
      </c>
      <c r="AA59" s="25">
        <v>39.25</v>
      </c>
      <c r="AB59" s="26">
        <v>0.51</v>
      </c>
      <c r="AC59" s="25">
        <v>0.43</v>
      </c>
    </row>
    <row r="60" spans="1:29" s="17" customFormat="1" x14ac:dyDescent="0.25">
      <c r="A60" s="18" t="s">
        <v>983</v>
      </c>
      <c r="B60" s="28" t="s">
        <v>984</v>
      </c>
      <c r="C60" s="25">
        <v>53.24</v>
      </c>
      <c r="D60" s="25">
        <v>62.35</v>
      </c>
      <c r="E60" s="25">
        <v>23.81</v>
      </c>
      <c r="F60" s="25">
        <v>13.49</v>
      </c>
      <c r="G60" s="25">
        <v>12.250057458055618</v>
      </c>
      <c r="H60" s="25">
        <v>0.65002215984635836</v>
      </c>
      <c r="I60" s="25">
        <v>54.06</v>
      </c>
      <c r="J60" s="25">
        <v>20.67</v>
      </c>
      <c r="K60" s="25">
        <v>30.75</v>
      </c>
      <c r="L60" s="25">
        <v>87.18</v>
      </c>
      <c r="M60" s="25">
        <v>68.61</v>
      </c>
      <c r="N60" s="25">
        <v>93.02</v>
      </c>
      <c r="O60" s="25">
        <v>98.55</v>
      </c>
      <c r="P60" s="25">
        <v>99.41</v>
      </c>
      <c r="Q60" s="25">
        <v>0</v>
      </c>
      <c r="R60" s="27">
        <v>0</v>
      </c>
      <c r="S60" s="25">
        <v>2</v>
      </c>
      <c r="T60" s="27">
        <v>0</v>
      </c>
      <c r="U60" s="25">
        <v>0</v>
      </c>
      <c r="V60" s="25">
        <v>0.65</v>
      </c>
      <c r="W60" s="25">
        <v>76.760000000000005</v>
      </c>
      <c r="X60" s="26">
        <v>92.53</v>
      </c>
      <c r="Y60" s="25">
        <v>7.57</v>
      </c>
      <c r="Z60" s="25">
        <v>5.38</v>
      </c>
      <c r="AA60" s="25">
        <v>22.03</v>
      </c>
      <c r="AB60" s="26">
        <v>0.53</v>
      </c>
      <c r="AC60" s="25">
        <v>0.79</v>
      </c>
    </row>
    <row r="61" spans="1:29" s="17" customFormat="1" x14ac:dyDescent="0.25">
      <c r="A61" s="18" t="s">
        <v>985</v>
      </c>
      <c r="B61" s="28" t="s">
        <v>986</v>
      </c>
      <c r="C61" s="25">
        <v>57.046517351710555</v>
      </c>
      <c r="D61" s="25">
        <v>53.3277213658126</v>
      </c>
      <c r="E61" s="25">
        <v>36.14</v>
      </c>
      <c r="F61" s="25">
        <v>27.62</v>
      </c>
      <c r="G61" s="25">
        <v>8.4191616766467074</v>
      </c>
      <c r="H61" s="25">
        <v>2.6300409117475163</v>
      </c>
      <c r="I61" s="25">
        <v>75.39</v>
      </c>
      <c r="J61" s="25">
        <v>24.16</v>
      </c>
      <c r="K61" s="25">
        <v>46.79</v>
      </c>
      <c r="L61" s="25">
        <v>78.91</v>
      </c>
      <c r="M61" s="25">
        <v>67.89</v>
      </c>
      <c r="N61" s="25">
        <v>98.74</v>
      </c>
      <c r="O61" s="25">
        <v>74.77</v>
      </c>
      <c r="P61" s="25">
        <v>99.33</v>
      </c>
      <c r="Q61" s="25">
        <v>0</v>
      </c>
      <c r="R61" s="27">
        <v>0</v>
      </c>
      <c r="S61" s="25">
        <v>3</v>
      </c>
      <c r="T61" s="27">
        <v>0</v>
      </c>
      <c r="U61" s="25">
        <v>0</v>
      </c>
      <c r="V61" s="25">
        <v>0.54</v>
      </c>
      <c r="W61" s="25">
        <v>95.26</v>
      </c>
      <c r="X61" s="26">
        <v>92.94</v>
      </c>
      <c r="Y61" s="25">
        <v>66.2</v>
      </c>
      <c r="Z61" s="25">
        <v>49.05</v>
      </c>
      <c r="AA61" s="25">
        <v>48.78</v>
      </c>
      <c r="AB61" s="26">
        <v>0.64</v>
      </c>
      <c r="AC61" s="25">
        <v>0.56999999999999995</v>
      </c>
    </row>
    <row r="62" spans="1:29" s="17" customFormat="1" x14ac:dyDescent="0.25">
      <c r="A62" s="18" t="s">
        <v>987</v>
      </c>
      <c r="B62" s="28" t="s">
        <v>988</v>
      </c>
      <c r="C62" s="25">
        <v>33.560155535224148</v>
      </c>
      <c r="D62" s="25">
        <v>28.977324887542462</v>
      </c>
      <c r="E62" s="25">
        <v>37.44</v>
      </c>
      <c r="F62" s="25">
        <v>26.18</v>
      </c>
      <c r="G62" s="25">
        <v>21.11808598839275</v>
      </c>
      <c r="H62" s="25">
        <v>4.5866666666666669</v>
      </c>
      <c r="I62" s="25">
        <v>56.06</v>
      </c>
      <c r="J62" s="25">
        <v>26.5</v>
      </c>
      <c r="K62" s="25">
        <v>69.819999999999993</v>
      </c>
      <c r="L62" s="25">
        <v>92.19</v>
      </c>
      <c r="M62" s="25">
        <v>74.13</v>
      </c>
      <c r="N62" s="25">
        <v>97.94</v>
      </c>
      <c r="O62" s="25">
        <v>91.08</v>
      </c>
      <c r="P62" s="25">
        <v>99.69</v>
      </c>
      <c r="Q62" s="25">
        <v>1</v>
      </c>
      <c r="R62" s="27">
        <v>1</v>
      </c>
      <c r="S62" s="25">
        <v>2</v>
      </c>
      <c r="T62" s="27">
        <v>0</v>
      </c>
      <c r="U62" s="25">
        <v>0</v>
      </c>
      <c r="V62" s="25">
        <v>0.45</v>
      </c>
      <c r="W62" s="25">
        <v>85.08</v>
      </c>
      <c r="X62" s="26">
        <v>93.34</v>
      </c>
      <c r="Y62" s="25">
        <v>35.74</v>
      </c>
      <c r="Z62" s="25">
        <v>21.21</v>
      </c>
      <c r="AA62" s="25">
        <v>29.57</v>
      </c>
      <c r="AB62" s="26">
        <v>0.6</v>
      </c>
      <c r="AC62" s="25">
        <v>0.37</v>
      </c>
    </row>
    <row r="63" spans="1:29" s="17" customFormat="1" x14ac:dyDescent="0.25">
      <c r="A63" s="18" t="s">
        <v>989</v>
      </c>
      <c r="B63" s="28" t="s">
        <v>990</v>
      </c>
      <c r="C63" s="25">
        <v>62.58</v>
      </c>
      <c r="D63" s="25">
        <v>49.53</v>
      </c>
      <c r="E63" s="25">
        <v>11.19</v>
      </c>
      <c r="F63" s="25">
        <v>6.94</v>
      </c>
      <c r="G63" s="25">
        <v>7.9882766556680851</v>
      </c>
      <c r="H63" s="25">
        <v>0.62398245672326147</v>
      </c>
      <c r="I63" s="25">
        <v>44.81</v>
      </c>
      <c r="J63" s="25">
        <v>16.899999999999999</v>
      </c>
      <c r="K63" s="25">
        <v>88.27</v>
      </c>
      <c r="L63" s="25">
        <v>98.7</v>
      </c>
      <c r="M63" s="25">
        <v>95.06</v>
      </c>
      <c r="N63" s="25">
        <v>98.59</v>
      </c>
      <c r="O63" s="25">
        <v>99.51</v>
      </c>
      <c r="P63" s="25">
        <v>99.75</v>
      </c>
      <c r="Q63" s="25">
        <v>0</v>
      </c>
      <c r="R63" s="27">
        <v>0</v>
      </c>
      <c r="S63" s="25">
        <v>3</v>
      </c>
      <c r="T63" s="27">
        <v>0</v>
      </c>
      <c r="U63" s="25">
        <v>0</v>
      </c>
      <c r="V63" s="25">
        <v>0.61</v>
      </c>
      <c r="W63" s="25">
        <v>84.09</v>
      </c>
      <c r="X63" s="26">
        <v>92.51</v>
      </c>
      <c r="Y63" s="25">
        <v>0.95</v>
      </c>
      <c r="Z63" s="25">
        <v>0.8</v>
      </c>
      <c r="AA63" s="25">
        <v>12.14</v>
      </c>
      <c r="AB63" s="26">
        <v>0.77</v>
      </c>
      <c r="AC63" s="25">
        <v>0.69</v>
      </c>
    </row>
    <row r="64" spans="1:29" s="17" customFormat="1" x14ac:dyDescent="0.25">
      <c r="A64" s="18" t="s">
        <v>991</v>
      </c>
      <c r="B64" s="28" t="s">
        <v>992</v>
      </c>
      <c r="C64" s="25">
        <v>28.642466434609648</v>
      </c>
      <c r="D64" s="25">
        <v>35.155564554228249</v>
      </c>
      <c r="E64" s="25">
        <v>37.200000000000003</v>
      </c>
      <c r="F64" s="25">
        <v>26.79</v>
      </c>
      <c r="G64" s="25">
        <v>10.699226985242445</v>
      </c>
      <c r="H64" s="25">
        <v>1.3663133097762075</v>
      </c>
      <c r="I64" s="25">
        <v>71.14</v>
      </c>
      <c r="J64" s="25">
        <v>31.56</v>
      </c>
      <c r="K64" s="25">
        <v>24</v>
      </c>
      <c r="L64" s="25">
        <v>84.85</v>
      </c>
      <c r="M64" s="25">
        <v>59.99</v>
      </c>
      <c r="N64" s="25">
        <v>89.76</v>
      </c>
      <c r="O64" s="25">
        <v>91.97</v>
      </c>
      <c r="P64" s="25">
        <v>99.64</v>
      </c>
      <c r="Q64" s="25">
        <v>0</v>
      </c>
      <c r="R64" s="27">
        <v>0</v>
      </c>
      <c r="S64" s="25">
        <v>2</v>
      </c>
      <c r="T64" s="27">
        <v>0</v>
      </c>
      <c r="U64" s="25">
        <v>0</v>
      </c>
      <c r="V64" s="25">
        <v>0.51</v>
      </c>
      <c r="W64" s="25">
        <v>84.44</v>
      </c>
      <c r="X64" s="26">
        <v>90.1</v>
      </c>
      <c r="Y64" s="25">
        <v>44.98</v>
      </c>
      <c r="Z64" s="25">
        <v>40.270000000000003</v>
      </c>
      <c r="AA64" s="25">
        <v>39.33</v>
      </c>
      <c r="AB64" s="26">
        <v>0.73</v>
      </c>
      <c r="AC64" s="25">
        <v>0.51</v>
      </c>
    </row>
    <row r="65" spans="1:29" s="17" customFormat="1" x14ac:dyDescent="0.25">
      <c r="A65" s="18" t="s">
        <v>993</v>
      </c>
      <c r="B65" s="28" t="s">
        <v>994</v>
      </c>
      <c r="C65" s="25">
        <v>45.410750507099387</v>
      </c>
      <c r="D65" s="25">
        <v>41.220845200523435</v>
      </c>
      <c r="E65" s="25">
        <v>45.43</v>
      </c>
      <c r="F65" s="25">
        <v>33.33</v>
      </c>
      <c r="G65" s="25">
        <v>9.965986394557822</v>
      </c>
      <c r="H65" s="25">
        <v>0.81984897518878108</v>
      </c>
      <c r="I65" s="25">
        <v>63.61</v>
      </c>
      <c r="J65" s="25">
        <v>29.18</v>
      </c>
      <c r="K65" s="25">
        <v>46.36</v>
      </c>
      <c r="L65" s="25">
        <v>70.27</v>
      </c>
      <c r="M65" s="25">
        <v>88.14</v>
      </c>
      <c r="N65" s="25">
        <v>95.09</v>
      </c>
      <c r="O65" s="25">
        <v>75.28</v>
      </c>
      <c r="P65" s="25">
        <v>98.28</v>
      </c>
      <c r="Q65" s="25">
        <v>0</v>
      </c>
      <c r="R65" s="27">
        <v>0</v>
      </c>
      <c r="S65" s="25">
        <v>1</v>
      </c>
      <c r="T65" s="27">
        <v>0</v>
      </c>
      <c r="U65" s="25">
        <v>0</v>
      </c>
      <c r="V65" s="25">
        <v>0.53</v>
      </c>
      <c r="W65" s="25">
        <v>87.9</v>
      </c>
      <c r="X65" s="26">
        <v>95.56</v>
      </c>
      <c r="Y65" s="25">
        <v>33.229999999999997</v>
      </c>
      <c r="Z65" s="25">
        <v>34.71</v>
      </c>
      <c r="AA65" s="25">
        <v>45.88</v>
      </c>
      <c r="AB65" s="26">
        <v>0.62</v>
      </c>
      <c r="AC65" s="25">
        <v>0.52</v>
      </c>
    </row>
    <row r="66" spans="1:29" s="17" customFormat="1" x14ac:dyDescent="0.25">
      <c r="A66" s="18" t="s">
        <v>995</v>
      </c>
      <c r="B66" s="28" t="s">
        <v>996</v>
      </c>
      <c r="C66" s="25">
        <v>52.40443896424167</v>
      </c>
      <c r="D66" s="25">
        <v>41.331617883563851</v>
      </c>
      <c r="E66" s="25">
        <v>38.92</v>
      </c>
      <c r="F66" s="25">
        <v>32.58</v>
      </c>
      <c r="G66" s="25">
        <v>15.413533834586465</v>
      </c>
      <c r="H66" s="25">
        <v>1.7408123791102514</v>
      </c>
      <c r="I66" s="25">
        <v>66.69</v>
      </c>
      <c r="J66" s="25">
        <v>29.58</v>
      </c>
      <c r="K66" s="25">
        <v>21.58</v>
      </c>
      <c r="L66" s="25">
        <v>64.36</v>
      </c>
      <c r="M66" s="25">
        <v>94.43</v>
      </c>
      <c r="N66" s="25">
        <v>97.53</v>
      </c>
      <c r="O66" s="25">
        <v>50.12</v>
      </c>
      <c r="P66" s="25">
        <v>97.82</v>
      </c>
      <c r="Q66" s="25">
        <v>1</v>
      </c>
      <c r="R66" s="27">
        <v>1</v>
      </c>
      <c r="S66" s="25">
        <v>1</v>
      </c>
      <c r="T66" s="27">
        <v>0</v>
      </c>
      <c r="U66" s="25">
        <v>0</v>
      </c>
      <c r="V66" s="25">
        <v>0.51</v>
      </c>
      <c r="W66" s="25">
        <v>81.150000000000006</v>
      </c>
      <c r="X66" s="26">
        <v>92.35</v>
      </c>
      <c r="Y66" s="25">
        <v>39.979999999999997</v>
      </c>
      <c r="Z66" s="25">
        <v>34.51</v>
      </c>
      <c r="AA66" s="25">
        <v>43.35</v>
      </c>
      <c r="AB66" s="26">
        <v>0.63</v>
      </c>
      <c r="AC66" s="25">
        <v>0.47</v>
      </c>
    </row>
    <row r="67" spans="1:29" s="17" customFormat="1" x14ac:dyDescent="0.25">
      <c r="A67" s="18" t="s">
        <v>997</v>
      </c>
      <c r="B67" s="28" t="s">
        <v>998</v>
      </c>
      <c r="C67" s="25">
        <v>67.339499088638348</v>
      </c>
      <c r="D67" s="25">
        <v>61.359558774669409</v>
      </c>
      <c r="E67" s="25">
        <v>47.49</v>
      </c>
      <c r="F67" s="25">
        <v>35.69</v>
      </c>
      <c r="G67" s="25">
        <v>17.852834740651389</v>
      </c>
      <c r="H67" s="25">
        <v>2.8037383177570092</v>
      </c>
      <c r="I67" s="25">
        <v>56.35</v>
      </c>
      <c r="J67" s="25">
        <v>27.56</v>
      </c>
      <c r="K67" s="25">
        <v>26.89</v>
      </c>
      <c r="L67" s="25">
        <v>65.87</v>
      </c>
      <c r="M67" s="25">
        <v>51.83</v>
      </c>
      <c r="N67" s="25">
        <v>92.84</v>
      </c>
      <c r="O67" s="25">
        <v>69.7</v>
      </c>
      <c r="P67" s="25">
        <v>98.52</v>
      </c>
      <c r="Q67" s="25">
        <v>1</v>
      </c>
      <c r="R67" s="27">
        <v>1</v>
      </c>
      <c r="S67" s="25">
        <v>1</v>
      </c>
      <c r="T67" s="27">
        <v>0</v>
      </c>
      <c r="U67" s="25">
        <v>0</v>
      </c>
      <c r="V67" s="25">
        <v>0.55000000000000004</v>
      </c>
      <c r="W67" s="25">
        <v>93.8</v>
      </c>
      <c r="X67" s="26">
        <v>92.01</v>
      </c>
      <c r="Y67" s="25">
        <v>56.61</v>
      </c>
      <c r="Z67" s="25">
        <v>40.619999999999997</v>
      </c>
      <c r="AA67" s="25">
        <v>55.15</v>
      </c>
      <c r="AB67" s="26">
        <v>0.59</v>
      </c>
      <c r="AC67" s="25">
        <v>0.61</v>
      </c>
    </row>
    <row r="68" spans="1:29" s="17" customFormat="1" x14ac:dyDescent="0.25">
      <c r="A68" s="18" t="s">
        <v>999</v>
      </c>
      <c r="B68" s="28" t="s">
        <v>1000</v>
      </c>
      <c r="C68" s="25">
        <v>53.460935566372413</v>
      </c>
      <c r="D68" s="25">
        <v>50.81774147592364</v>
      </c>
      <c r="E68" s="25">
        <v>51.43</v>
      </c>
      <c r="F68" s="25">
        <v>38.57</v>
      </c>
      <c r="G68" s="25">
        <v>19.606108850757707</v>
      </c>
      <c r="H68" s="25">
        <v>6.7967422511279079</v>
      </c>
      <c r="I68" s="25">
        <v>68.17</v>
      </c>
      <c r="J68" s="25">
        <v>23.36</v>
      </c>
      <c r="K68" s="25">
        <v>29.03</v>
      </c>
      <c r="L68" s="25">
        <v>70.73</v>
      </c>
      <c r="M68" s="25">
        <v>32.32</v>
      </c>
      <c r="N68" s="25">
        <v>64.89</v>
      </c>
      <c r="O68" s="25">
        <v>51.97</v>
      </c>
      <c r="P68" s="25">
        <v>92.71</v>
      </c>
      <c r="Q68" s="25">
        <v>0</v>
      </c>
      <c r="R68" s="27">
        <v>0</v>
      </c>
      <c r="S68" s="25">
        <v>1</v>
      </c>
      <c r="T68" s="27">
        <v>0</v>
      </c>
      <c r="U68" s="25">
        <v>0</v>
      </c>
      <c r="V68" s="25">
        <v>0.62</v>
      </c>
      <c r="W68" s="25">
        <v>93.36</v>
      </c>
      <c r="X68" s="26">
        <v>92.92</v>
      </c>
      <c r="Y68" s="25">
        <v>55.33</v>
      </c>
      <c r="Z68" s="25">
        <v>55.36</v>
      </c>
      <c r="AA68" s="25">
        <v>63.91</v>
      </c>
      <c r="AB68" s="26">
        <v>0.63</v>
      </c>
      <c r="AC68" s="25">
        <v>0.7</v>
      </c>
    </row>
    <row r="69" spans="1:29" s="17" customFormat="1" x14ac:dyDescent="0.25">
      <c r="A69" s="18" t="s">
        <v>1001</v>
      </c>
      <c r="B69" s="28" t="s">
        <v>1002</v>
      </c>
      <c r="C69" s="25">
        <v>76.694995278564676</v>
      </c>
      <c r="D69" s="25">
        <v>70.403974940591922</v>
      </c>
      <c r="E69" s="25">
        <v>39.68</v>
      </c>
      <c r="F69" s="25">
        <v>30.62</v>
      </c>
      <c r="G69" s="25">
        <v>14.959677419354838</v>
      </c>
      <c r="H69" s="25">
        <v>2.4335031126202602</v>
      </c>
      <c r="I69" s="25">
        <v>81.14</v>
      </c>
      <c r="J69" s="25">
        <v>35.72</v>
      </c>
      <c r="K69" s="25">
        <v>31.72</v>
      </c>
      <c r="L69" s="25">
        <v>86.42</v>
      </c>
      <c r="M69" s="25">
        <v>76.11</v>
      </c>
      <c r="N69" s="25">
        <v>97.16</v>
      </c>
      <c r="O69" s="25">
        <v>77.36</v>
      </c>
      <c r="P69" s="25">
        <v>99.54</v>
      </c>
      <c r="Q69" s="25">
        <v>0</v>
      </c>
      <c r="R69" s="27">
        <v>0</v>
      </c>
      <c r="S69" s="25">
        <v>1</v>
      </c>
      <c r="T69" s="27">
        <v>0</v>
      </c>
      <c r="U69" s="25">
        <v>0</v>
      </c>
      <c r="V69" s="25">
        <v>0.51</v>
      </c>
      <c r="W69" s="25">
        <v>86.12</v>
      </c>
      <c r="X69" s="26">
        <v>94.62</v>
      </c>
      <c r="Y69" s="25">
        <v>45.55</v>
      </c>
      <c r="Z69" s="25">
        <v>37.99</v>
      </c>
      <c r="AA69" s="25">
        <v>46.36</v>
      </c>
      <c r="AB69" s="26">
        <v>0.53</v>
      </c>
      <c r="AC69" s="25">
        <v>0.47</v>
      </c>
    </row>
    <row r="70" spans="1:29" s="17" customFormat="1" x14ac:dyDescent="0.25">
      <c r="A70" s="18" t="s">
        <v>1003</v>
      </c>
      <c r="B70" s="28" t="s">
        <v>1004</v>
      </c>
      <c r="C70" s="25">
        <v>36.071387713076305</v>
      </c>
      <c r="D70" s="25">
        <v>30.817364098552989</v>
      </c>
      <c r="E70" s="25">
        <v>36.65</v>
      </c>
      <c r="F70" s="25">
        <v>25.24</v>
      </c>
      <c r="G70" s="25">
        <v>20.910920986411679</v>
      </c>
      <c r="H70" s="25">
        <v>8.6680053547523421</v>
      </c>
      <c r="I70" s="25">
        <v>59.05</v>
      </c>
      <c r="J70" s="25">
        <v>33.840000000000003</v>
      </c>
      <c r="K70" s="25">
        <v>66.59</v>
      </c>
      <c r="L70" s="25">
        <v>86.81</v>
      </c>
      <c r="M70" s="25">
        <v>75.3</v>
      </c>
      <c r="N70" s="25">
        <v>94.71</v>
      </c>
      <c r="O70" s="25">
        <v>96.41</v>
      </c>
      <c r="P70" s="25">
        <v>99.91</v>
      </c>
      <c r="Q70" s="25">
        <v>0</v>
      </c>
      <c r="R70" s="27">
        <v>1</v>
      </c>
      <c r="S70" s="25">
        <v>4</v>
      </c>
      <c r="T70" s="27">
        <v>0</v>
      </c>
      <c r="U70" s="25">
        <v>0</v>
      </c>
      <c r="V70" s="25">
        <v>0.47</v>
      </c>
      <c r="W70" s="25">
        <v>90.47</v>
      </c>
      <c r="X70" s="26">
        <v>95.08</v>
      </c>
      <c r="Y70" s="25">
        <v>44.28</v>
      </c>
      <c r="Z70" s="25">
        <v>36.97</v>
      </c>
      <c r="AA70" s="25">
        <v>31.9</v>
      </c>
      <c r="AB70" s="26">
        <v>0.54</v>
      </c>
      <c r="AC70" s="25">
        <v>0.41</v>
      </c>
    </row>
    <row r="71" spans="1:29" s="17" customFormat="1" x14ac:dyDescent="0.25">
      <c r="A71" s="18" t="s">
        <v>1005</v>
      </c>
      <c r="B71" s="28" t="s">
        <v>1006</v>
      </c>
      <c r="C71" s="25">
        <v>24.919533293099981</v>
      </c>
      <c r="D71" s="25">
        <v>21.642937196463411</v>
      </c>
      <c r="E71" s="25">
        <v>33.46</v>
      </c>
      <c r="F71" s="25">
        <v>23.07</v>
      </c>
      <c r="G71" s="25">
        <v>7.5675075008334254</v>
      </c>
      <c r="H71" s="25">
        <v>3.1973539140022051</v>
      </c>
      <c r="I71" s="25">
        <v>49.38</v>
      </c>
      <c r="J71" s="25">
        <v>25.2</v>
      </c>
      <c r="K71" s="25">
        <v>43.18</v>
      </c>
      <c r="L71" s="25">
        <v>87.12</v>
      </c>
      <c r="M71" s="25">
        <v>57.65</v>
      </c>
      <c r="N71" s="25">
        <v>87.07</v>
      </c>
      <c r="O71" s="25">
        <v>88.92</v>
      </c>
      <c r="P71" s="25">
        <v>98.36</v>
      </c>
      <c r="Q71" s="25">
        <v>0</v>
      </c>
      <c r="R71" s="27">
        <v>0</v>
      </c>
      <c r="S71" s="25">
        <v>1</v>
      </c>
      <c r="T71" s="27">
        <v>0</v>
      </c>
      <c r="U71" s="25">
        <v>0</v>
      </c>
      <c r="V71" s="25">
        <v>0.47</v>
      </c>
      <c r="W71" s="25">
        <v>90.5</v>
      </c>
      <c r="X71" s="26">
        <v>91.32</v>
      </c>
      <c r="Y71" s="25">
        <v>35.82</v>
      </c>
      <c r="Z71" s="25">
        <v>34.700000000000003</v>
      </c>
      <c r="AA71" s="25">
        <v>40.450000000000003</v>
      </c>
      <c r="AB71" s="26">
        <v>0.39</v>
      </c>
      <c r="AC71" s="25">
        <v>0.41</v>
      </c>
    </row>
    <row r="72" spans="1:29" s="17" customFormat="1" x14ac:dyDescent="0.25">
      <c r="A72" s="18" t="s">
        <v>1007</v>
      </c>
      <c r="B72" s="28" t="s">
        <v>1008</v>
      </c>
      <c r="C72" s="25">
        <v>57.684733281959069</v>
      </c>
      <c r="D72" s="25">
        <v>53.929847782925208</v>
      </c>
      <c r="E72" s="25">
        <v>38.93</v>
      </c>
      <c r="F72" s="25">
        <v>28.43</v>
      </c>
      <c r="G72" s="25">
        <v>12.366726485801752</v>
      </c>
      <c r="H72" s="25">
        <v>3.9187720728063029</v>
      </c>
      <c r="I72" s="25">
        <v>58.37</v>
      </c>
      <c r="J72" s="25">
        <v>23.68</v>
      </c>
      <c r="K72" s="25">
        <v>39.47</v>
      </c>
      <c r="L72" s="25">
        <v>87.07</v>
      </c>
      <c r="M72" s="25">
        <v>54.75</v>
      </c>
      <c r="N72" s="25">
        <v>88.99</v>
      </c>
      <c r="O72" s="25">
        <v>90.43</v>
      </c>
      <c r="P72" s="25">
        <v>99.8</v>
      </c>
      <c r="Q72" s="25">
        <v>1</v>
      </c>
      <c r="R72" s="27">
        <v>0</v>
      </c>
      <c r="S72" s="25">
        <v>1</v>
      </c>
      <c r="T72" s="27">
        <v>0</v>
      </c>
      <c r="U72" s="25">
        <v>0</v>
      </c>
      <c r="V72" s="25">
        <v>0.51</v>
      </c>
      <c r="W72" s="25">
        <v>95.24</v>
      </c>
      <c r="X72" s="26">
        <v>95.49</v>
      </c>
      <c r="Y72" s="25">
        <v>50.85</v>
      </c>
      <c r="Z72" s="25">
        <v>53.19</v>
      </c>
      <c r="AA72" s="25">
        <v>43.42</v>
      </c>
      <c r="AB72" s="26">
        <v>0.57999999999999996</v>
      </c>
      <c r="AC72" s="25">
        <v>0.48</v>
      </c>
    </row>
    <row r="73" spans="1:29" s="17" customFormat="1" x14ac:dyDescent="0.25">
      <c r="A73" s="18" t="s">
        <v>1009</v>
      </c>
      <c r="B73" s="28" t="s">
        <v>1010</v>
      </c>
      <c r="C73" s="25">
        <v>59.222961148057408</v>
      </c>
      <c r="D73" s="25">
        <v>40.081652257444766</v>
      </c>
      <c r="E73" s="25">
        <v>31.19</v>
      </c>
      <c r="F73" s="25">
        <v>17.850000000000001</v>
      </c>
      <c r="G73" s="25">
        <v>11.183239893773974</v>
      </c>
      <c r="H73" s="25">
        <v>1.0341726618705036</v>
      </c>
      <c r="I73" s="25">
        <v>55.22</v>
      </c>
      <c r="J73" s="25">
        <v>31.3</v>
      </c>
      <c r="K73" s="25">
        <v>39</v>
      </c>
      <c r="L73" s="25">
        <v>78.040000000000006</v>
      </c>
      <c r="M73" s="25">
        <v>72.02</v>
      </c>
      <c r="N73" s="25">
        <v>97.93</v>
      </c>
      <c r="O73" s="25">
        <v>86.51</v>
      </c>
      <c r="P73" s="25">
        <v>99.13</v>
      </c>
      <c r="Q73" s="25">
        <v>0</v>
      </c>
      <c r="R73" s="27">
        <v>0</v>
      </c>
      <c r="S73" s="25">
        <v>1</v>
      </c>
      <c r="T73" s="27">
        <v>0</v>
      </c>
      <c r="U73" s="25">
        <v>0</v>
      </c>
      <c r="V73" s="25">
        <v>0.47</v>
      </c>
      <c r="W73" s="25">
        <v>91.03</v>
      </c>
      <c r="X73" s="26">
        <v>89.02</v>
      </c>
      <c r="Y73" s="25">
        <v>37.83</v>
      </c>
      <c r="Z73" s="25">
        <v>21.29</v>
      </c>
      <c r="AA73" s="25">
        <v>35.520000000000003</v>
      </c>
      <c r="AB73" s="26">
        <v>0.43</v>
      </c>
      <c r="AC73" s="25">
        <v>0.4</v>
      </c>
    </row>
    <row r="74" spans="1:29" s="17" customFormat="1" x14ac:dyDescent="0.25">
      <c r="A74" s="18" t="s">
        <v>1011</v>
      </c>
      <c r="B74" s="28" t="s">
        <v>1012</v>
      </c>
      <c r="C74" s="25">
        <v>48.425397184372706</v>
      </c>
      <c r="D74" s="25">
        <v>42.799482535575677</v>
      </c>
      <c r="E74" s="25">
        <v>35.39</v>
      </c>
      <c r="F74" s="25">
        <v>30.19</v>
      </c>
      <c r="G74" s="25">
        <v>14.760031471282456</v>
      </c>
      <c r="H74" s="25">
        <v>4.3394263635012633</v>
      </c>
      <c r="I74" s="25">
        <v>53.05</v>
      </c>
      <c r="J74" s="25">
        <v>23.95</v>
      </c>
      <c r="K74" s="25">
        <v>39.130000000000003</v>
      </c>
      <c r="L74" s="25">
        <v>75.34</v>
      </c>
      <c r="M74" s="25">
        <v>72.150000000000006</v>
      </c>
      <c r="N74" s="25">
        <v>97.71</v>
      </c>
      <c r="O74" s="25">
        <v>66.61</v>
      </c>
      <c r="P74" s="25">
        <v>97.68</v>
      </c>
      <c r="Q74" s="25">
        <v>1</v>
      </c>
      <c r="R74" s="27">
        <v>1</v>
      </c>
      <c r="S74" s="25">
        <v>3</v>
      </c>
      <c r="T74" s="27">
        <v>1</v>
      </c>
      <c r="U74" s="25">
        <v>0</v>
      </c>
      <c r="V74" s="25">
        <v>0.51</v>
      </c>
      <c r="W74" s="25">
        <v>91.63</v>
      </c>
      <c r="X74" s="26">
        <v>95.12</v>
      </c>
      <c r="Y74" s="25">
        <v>48.26</v>
      </c>
      <c r="Z74" s="25">
        <v>41.72</v>
      </c>
      <c r="AA74" s="25">
        <v>44</v>
      </c>
      <c r="AB74" s="26">
        <v>0.56999999999999995</v>
      </c>
      <c r="AC74" s="25">
        <v>0.51</v>
      </c>
    </row>
    <row r="75" spans="1:29" s="17" customFormat="1" x14ac:dyDescent="0.25">
      <c r="A75" s="18" t="s">
        <v>1013</v>
      </c>
      <c r="B75" s="28" t="s">
        <v>1014</v>
      </c>
      <c r="C75" s="25">
        <v>16.7741935483871</v>
      </c>
      <c r="D75" s="25">
        <v>7.4981426785293639</v>
      </c>
      <c r="E75" s="25">
        <v>28.18</v>
      </c>
      <c r="F75" s="25">
        <v>15.65</v>
      </c>
      <c r="G75" s="25">
        <v>13.241413888192529</v>
      </c>
      <c r="H75" s="25">
        <v>3.5698056046452917</v>
      </c>
      <c r="I75" s="25">
        <v>54.4</v>
      </c>
      <c r="J75" s="25">
        <v>21.64</v>
      </c>
      <c r="K75" s="25">
        <v>28.74</v>
      </c>
      <c r="L75" s="25">
        <v>93.98</v>
      </c>
      <c r="M75" s="25">
        <v>70.92</v>
      </c>
      <c r="N75" s="25">
        <v>94.84</v>
      </c>
      <c r="O75" s="25">
        <v>96.37</v>
      </c>
      <c r="P75" s="25">
        <v>99.56</v>
      </c>
      <c r="Q75" s="25">
        <v>1</v>
      </c>
      <c r="R75" s="27">
        <v>0</v>
      </c>
      <c r="S75" s="25">
        <v>2</v>
      </c>
      <c r="T75" s="27">
        <v>0</v>
      </c>
      <c r="U75" s="25">
        <v>0</v>
      </c>
      <c r="V75" s="25">
        <v>0.42</v>
      </c>
      <c r="W75" s="25">
        <v>83.710000000000008</v>
      </c>
      <c r="X75" s="26">
        <v>90.88</v>
      </c>
      <c r="Y75" s="25">
        <v>12.41</v>
      </c>
      <c r="Z75" s="25">
        <v>6.42</v>
      </c>
      <c r="AA75" s="25">
        <v>22.32</v>
      </c>
      <c r="AB75" s="26">
        <v>0.66</v>
      </c>
      <c r="AC75" s="25">
        <v>0.32</v>
      </c>
    </row>
    <row r="76" spans="1:29" s="17" customFormat="1" x14ac:dyDescent="0.25">
      <c r="A76" s="18" t="s">
        <v>1015</v>
      </c>
      <c r="B76" s="28" t="s">
        <v>1016</v>
      </c>
      <c r="C76" s="25">
        <v>73.202770480057325</v>
      </c>
      <c r="D76" s="25">
        <v>65.585822628076158</v>
      </c>
      <c r="E76" s="25">
        <v>41.47</v>
      </c>
      <c r="F76" s="25">
        <v>34.67</v>
      </c>
      <c r="G76" s="25">
        <v>15.809072444143535</v>
      </c>
      <c r="H76" s="25">
        <v>7.8516228748068002</v>
      </c>
      <c r="I76" s="25">
        <v>68.319999999999993</v>
      </c>
      <c r="J76" s="25">
        <v>26.81</v>
      </c>
      <c r="K76" s="25">
        <v>3.99</v>
      </c>
      <c r="L76" s="25">
        <v>17.04</v>
      </c>
      <c r="M76" s="25">
        <v>61.76</v>
      </c>
      <c r="N76" s="25">
        <v>90.98</v>
      </c>
      <c r="O76" s="25">
        <v>66.81</v>
      </c>
      <c r="P76" s="25">
        <v>98.42</v>
      </c>
      <c r="Q76" s="25">
        <v>0</v>
      </c>
      <c r="R76" s="27">
        <v>0</v>
      </c>
      <c r="S76" s="25">
        <v>3</v>
      </c>
      <c r="T76" s="27">
        <v>0</v>
      </c>
      <c r="U76" s="25">
        <v>0</v>
      </c>
      <c r="V76" s="25">
        <v>0.55000000000000004</v>
      </c>
      <c r="W76" s="25">
        <v>92.04</v>
      </c>
      <c r="X76" s="26">
        <v>96.04</v>
      </c>
      <c r="Y76" s="25">
        <v>62.3</v>
      </c>
      <c r="Z76" s="25">
        <v>55.61</v>
      </c>
      <c r="AA76" s="25">
        <v>54.03</v>
      </c>
      <c r="AB76" s="26">
        <v>0.41</v>
      </c>
      <c r="AC76" s="25">
        <v>0.56999999999999995</v>
      </c>
    </row>
    <row r="77" spans="1:29" s="17" customFormat="1" x14ac:dyDescent="0.25">
      <c r="A77" s="18" t="s">
        <v>1017</v>
      </c>
      <c r="B77" s="28" t="s">
        <v>1018</v>
      </c>
      <c r="C77" s="25">
        <v>62.851469061696072</v>
      </c>
      <c r="D77" s="25">
        <v>54.876512096774185</v>
      </c>
      <c r="E77" s="25">
        <v>34.47</v>
      </c>
      <c r="F77" s="25">
        <v>25.48</v>
      </c>
      <c r="G77" s="25">
        <v>12.258420762009939</v>
      </c>
      <c r="H77" s="25">
        <v>1.2474012474012475</v>
      </c>
      <c r="I77" s="25">
        <v>57.64</v>
      </c>
      <c r="J77" s="25">
        <v>25.24</v>
      </c>
      <c r="K77" s="25">
        <v>42.14</v>
      </c>
      <c r="L77" s="25">
        <v>81.040000000000006</v>
      </c>
      <c r="M77" s="25">
        <v>75.069999999999993</v>
      </c>
      <c r="N77" s="25">
        <v>93.47</v>
      </c>
      <c r="O77" s="25">
        <v>90.58</v>
      </c>
      <c r="P77" s="25">
        <v>99.3</v>
      </c>
      <c r="Q77" s="25">
        <v>0</v>
      </c>
      <c r="R77" s="27">
        <v>0</v>
      </c>
      <c r="S77" s="25">
        <v>2</v>
      </c>
      <c r="T77" s="27">
        <v>0</v>
      </c>
      <c r="U77" s="25">
        <v>0</v>
      </c>
      <c r="V77" s="25">
        <v>0.47</v>
      </c>
      <c r="W77" s="25">
        <v>93.15</v>
      </c>
      <c r="X77" s="26">
        <v>97.85</v>
      </c>
      <c r="Y77" s="25">
        <v>54.46</v>
      </c>
      <c r="Z77" s="25">
        <v>58.66</v>
      </c>
      <c r="AA77" s="25">
        <v>38.71</v>
      </c>
      <c r="AB77" s="26">
        <v>0.59</v>
      </c>
      <c r="AC77" s="25">
        <v>0.39</v>
      </c>
    </row>
    <row r="78" spans="1:29" s="17" customFormat="1" x14ac:dyDescent="0.25">
      <c r="A78" s="18" t="s">
        <v>1019</v>
      </c>
      <c r="B78" s="28" t="s">
        <v>1020</v>
      </c>
      <c r="C78" s="25">
        <v>53.50291467938527</v>
      </c>
      <c r="D78" s="25">
        <v>49.342743714159681</v>
      </c>
      <c r="E78" s="25">
        <v>36.58</v>
      </c>
      <c r="F78" s="25">
        <v>29.34</v>
      </c>
      <c r="G78" s="25">
        <v>13.585171281088689</v>
      </c>
      <c r="H78" s="25">
        <v>2.9229177444386965</v>
      </c>
      <c r="I78" s="25">
        <v>47.78</v>
      </c>
      <c r="J78" s="25">
        <v>26.88</v>
      </c>
      <c r="K78" s="25">
        <v>42.44</v>
      </c>
      <c r="L78" s="25">
        <v>75.540000000000006</v>
      </c>
      <c r="M78" s="25">
        <v>82.2</v>
      </c>
      <c r="N78" s="25">
        <v>92.74</v>
      </c>
      <c r="O78" s="25">
        <v>79.45</v>
      </c>
      <c r="P78" s="25">
        <v>98.15</v>
      </c>
      <c r="Q78" s="25">
        <v>1</v>
      </c>
      <c r="R78" s="27">
        <v>0</v>
      </c>
      <c r="S78" s="25">
        <v>1</v>
      </c>
      <c r="T78" s="27">
        <v>0</v>
      </c>
      <c r="U78" s="25">
        <v>1</v>
      </c>
      <c r="V78" s="25">
        <v>0.52</v>
      </c>
      <c r="W78" s="25">
        <v>93.39</v>
      </c>
      <c r="X78" s="26">
        <v>91.59</v>
      </c>
      <c r="Y78" s="25">
        <v>47.35</v>
      </c>
      <c r="Z78" s="25">
        <v>44.47</v>
      </c>
      <c r="AA78" s="25">
        <v>53.82</v>
      </c>
      <c r="AB78" s="26">
        <v>0.38</v>
      </c>
      <c r="AC78" s="25">
        <v>0.51</v>
      </c>
    </row>
    <row r="79" spans="1:29" s="17" customFormat="1" x14ac:dyDescent="0.25">
      <c r="A79" s="18" t="s">
        <v>1021</v>
      </c>
      <c r="B79" s="28" t="s">
        <v>1022</v>
      </c>
      <c r="C79" s="25">
        <v>70.956890107151764</v>
      </c>
      <c r="D79" s="25">
        <v>68.535232709873867</v>
      </c>
      <c r="E79" s="25">
        <v>33.159999999999997</v>
      </c>
      <c r="F79" s="25">
        <v>26.07</v>
      </c>
      <c r="G79" s="25">
        <v>7.0159027128157154</v>
      </c>
      <c r="H79" s="25">
        <v>0.52067381316998473</v>
      </c>
      <c r="I79" s="25">
        <v>71.14</v>
      </c>
      <c r="J79" s="25">
        <v>27.08</v>
      </c>
      <c r="K79" s="25">
        <v>46.19</v>
      </c>
      <c r="L79" s="25">
        <v>85.41</v>
      </c>
      <c r="M79" s="25">
        <v>80.03</v>
      </c>
      <c r="N79" s="25">
        <v>95.29</v>
      </c>
      <c r="O79" s="25">
        <v>93.58</v>
      </c>
      <c r="P79" s="25">
        <v>98.8</v>
      </c>
      <c r="Q79" s="25">
        <v>0</v>
      </c>
      <c r="R79" s="27">
        <v>0</v>
      </c>
      <c r="S79" s="25">
        <v>2</v>
      </c>
      <c r="T79" s="27">
        <v>0</v>
      </c>
      <c r="U79" s="25">
        <v>1</v>
      </c>
      <c r="V79" s="25">
        <v>0.47</v>
      </c>
      <c r="W79" s="25">
        <v>88.99</v>
      </c>
      <c r="X79" s="26">
        <v>91.51</v>
      </c>
      <c r="Y79" s="25">
        <v>49.82</v>
      </c>
      <c r="Z79" s="25">
        <v>45.94</v>
      </c>
      <c r="AA79" s="25">
        <v>33.32</v>
      </c>
      <c r="AB79" s="26">
        <v>0.46</v>
      </c>
      <c r="AC79" s="25">
        <v>0.41</v>
      </c>
    </row>
    <row r="80" spans="1:29" s="17" customFormat="1" x14ac:dyDescent="0.25">
      <c r="A80" s="18" t="s">
        <v>1023</v>
      </c>
      <c r="B80" s="28" t="s">
        <v>1024</v>
      </c>
      <c r="C80" s="25">
        <v>58.338798163816961</v>
      </c>
      <c r="D80" s="25">
        <v>53.460339770227328</v>
      </c>
      <c r="E80" s="25">
        <v>40.369999999999997</v>
      </c>
      <c r="F80" s="25">
        <v>32.83</v>
      </c>
      <c r="G80" s="25">
        <v>11.945364238410596</v>
      </c>
      <c r="H80" s="25">
        <v>5.2300562727573645</v>
      </c>
      <c r="I80" s="25">
        <v>76.400000000000006</v>
      </c>
      <c r="J80" s="25">
        <v>32.17</v>
      </c>
      <c r="K80" s="25">
        <v>48.18</v>
      </c>
      <c r="L80" s="25">
        <v>78.489999999999995</v>
      </c>
      <c r="M80" s="25">
        <v>74.3</v>
      </c>
      <c r="N80" s="25">
        <v>93.17</v>
      </c>
      <c r="O80" s="25">
        <v>77.44</v>
      </c>
      <c r="P80" s="25">
        <v>99.46</v>
      </c>
      <c r="Q80" s="25">
        <v>1</v>
      </c>
      <c r="R80" s="27">
        <v>1</v>
      </c>
      <c r="S80" s="25">
        <v>2</v>
      </c>
      <c r="T80" s="27">
        <v>0</v>
      </c>
      <c r="U80" s="25">
        <v>0</v>
      </c>
      <c r="V80" s="25">
        <v>0.55000000000000004</v>
      </c>
      <c r="W80" s="25">
        <v>88.460000000000008</v>
      </c>
      <c r="X80" s="26">
        <v>94.47</v>
      </c>
      <c r="Y80" s="25">
        <v>47.21</v>
      </c>
      <c r="Z80" s="25">
        <v>39.61</v>
      </c>
      <c r="AA80" s="25">
        <v>42.14</v>
      </c>
      <c r="AB80" s="26">
        <v>0.59</v>
      </c>
      <c r="AC80" s="25">
        <v>0.59</v>
      </c>
    </row>
    <row r="81" spans="1:29" s="17" customFormat="1" x14ac:dyDescent="0.25">
      <c r="A81" s="18" t="s">
        <v>1025</v>
      </c>
      <c r="B81" s="28" t="s">
        <v>1026</v>
      </c>
      <c r="C81" s="25">
        <v>27.15528820884191</v>
      </c>
      <c r="D81" s="25">
        <v>22.662314109539356</v>
      </c>
      <c r="E81" s="25">
        <v>30.79</v>
      </c>
      <c r="F81" s="25">
        <v>23.36</v>
      </c>
      <c r="G81" s="25">
        <v>10.360276274033975</v>
      </c>
      <c r="H81" s="25">
        <v>0.96523858388917383</v>
      </c>
      <c r="I81" s="25">
        <v>48.82</v>
      </c>
      <c r="J81" s="25">
        <v>18.54</v>
      </c>
      <c r="K81" s="25">
        <v>70.150000000000006</v>
      </c>
      <c r="L81" s="25">
        <v>87.24</v>
      </c>
      <c r="M81" s="25">
        <v>90.83</v>
      </c>
      <c r="N81" s="25">
        <v>96.32</v>
      </c>
      <c r="O81" s="25">
        <v>95.2</v>
      </c>
      <c r="P81" s="25">
        <v>99.83</v>
      </c>
      <c r="Q81" s="25">
        <v>1</v>
      </c>
      <c r="R81" s="27">
        <v>1</v>
      </c>
      <c r="S81" s="25">
        <v>2</v>
      </c>
      <c r="T81" s="27">
        <v>0</v>
      </c>
      <c r="U81" s="25">
        <v>0</v>
      </c>
      <c r="V81" s="25">
        <v>0.54</v>
      </c>
      <c r="W81" s="25">
        <v>90.88</v>
      </c>
      <c r="X81" s="26">
        <v>93.11</v>
      </c>
      <c r="Y81" s="25">
        <v>25.9</v>
      </c>
      <c r="Z81" s="25">
        <v>19.16</v>
      </c>
      <c r="AA81" s="25">
        <v>24.31</v>
      </c>
      <c r="AB81" s="26">
        <v>0.62</v>
      </c>
      <c r="AC81" s="25">
        <v>0.56999999999999995</v>
      </c>
    </row>
    <row r="82" spans="1:29" s="17" customFormat="1" x14ac:dyDescent="0.25">
      <c r="A82" s="18" t="s">
        <v>1027</v>
      </c>
      <c r="B82" s="28" t="s">
        <v>1028</v>
      </c>
      <c r="C82" s="25">
        <v>59.365845934605332</v>
      </c>
      <c r="D82" s="25">
        <v>55.13627654166504</v>
      </c>
      <c r="E82" s="25">
        <v>37.78</v>
      </c>
      <c r="F82" s="25">
        <v>28.74</v>
      </c>
      <c r="G82" s="25">
        <v>10.614466659688055</v>
      </c>
      <c r="H82" s="25">
        <v>1.5346670320635791</v>
      </c>
      <c r="I82" s="25">
        <v>47.68</v>
      </c>
      <c r="J82" s="25">
        <v>26.87</v>
      </c>
      <c r="K82" s="25">
        <v>32.47</v>
      </c>
      <c r="L82" s="25">
        <v>66.52</v>
      </c>
      <c r="M82" s="25">
        <v>76.3</v>
      </c>
      <c r="N82" s="25">
        <v>91.47</v>
      </c>
      <c r="O82" s="25">
        <v>62.92</v>
      </c>
      <c r="P82" s="25">
        <v>99.47</v>
      </c>
      <c r="Q82" s="25">
        <v>1</v>
      </c>
      <c r="R82" s="27">
        <v>1</v>
      </c>
      <c r="S82" s="25">
        <v>1</v>
      </c>
      <c r="T82" s="27">
        <v>0</v>
      </c>
      <c r="U82" s="25">
        <v>0</v>
      </c>
      <c r="V82" s="25">
        <v>0.55000000000000004</v>
      </c>
      <c r="W82" s="25">
        <v>92.11</v>
      </c>
      <c r="X82" s="26">
        <v>91.05</v>
      </c>
      <c r="Y82" s="25">
        <v>60.13</v>
      </c>
      <c r="Z82" s="25">
        <v>45.81</v>
      </c>
      <c r="AA82" s="25">
        <v>45.52</v>
      </c>
      <c r="AB82" s="26">
        <v>0.59</v>
      </c>
      <c r="AC82" s="25">
        <v>0.59</v>
      </c>
    </row>
    <row r="83" spans="1:29" s="17" customFormat="1" x14ac:dyDescent="0.25">
      <c r="A83" s="18" t="s">
        <v>1029</v>
      </c>
      <c r="B83" s="28" t="s">
        <v>1030</v>
      </c>
      <c r="C83" s="25">
        <v>71.521294567440208</v>
      </c>
      <c r="D83" s="25">
        <v>63.536983161421148</v>
      </c>
      <c r="E83" s="25">
        <v>43.02</v>
      </c>
      <c r="F83" s="25">
        <v>34.29</v>
      </c>
      <c r="G83" s="25">
        <v>8.4299436899635634</v>
      </c>
      <c r="H83" s="25">
        <v>2.1595162683558886</v>
      </c>
      <c r="I83" s="25">
        <v>52.1</v>
      </c>
      <c r="J83" s="25">
        <v>25.56</v>
      </c>
      <c r="K83" s="25">
        <v>25.58</v>
      </c>
      <c r="L83" s="25">
        <v>82.55</v>
      </c>
      <c r="M83" s="25">
        <v>63.22</v>
      </c>
      <c r="N83" s="25">
        <v>88.2</v>
      </c>
      <c r="O83" s="25">
        <v>69.650000000000006</v>
      </c>
      <c r="P83" s="25">
        <v>97.66</v>
      </c>
      <c r="Q83" s="25">
        <v>0</v>
      </c>
      <c r="R83" s="27">
        <v>1</v>
      </c>
      <c r="S83" s="25">
        <v>1</v>
      </c>
      <c r="T83" s="27">
        <v>0</v>
      </c>
      <c r="U83" s="25">
        <v>0</v>
      </c>
      <c r="V83" s="25">
        <v>0.55000000000000004</v>
      </c>
      <c r="W83" s="25">
        <v>89.15</v>
      </c>
      <c r="X83" s="26">
        <v>92.43</v>
      </c>
      <c r="Y83" s="25">
        <v>65.45</v>
      </c>
      <c r="Z83" s="25">
        <v>47.63</v>
      </c>
      <c r="AA83" s="25">
        <v>55.78</v>
      </c>
      <c r="AB83" s="26">
        <v>0.57999999999999996</v>
      </c>
      <c r="AC83" s="25">
        <v>0.62</v>
      </c>
    </row>
    <row r="84" spans="1:29" s="17" customFormat="1" x14ac:dyDescent="0.25">
      <c r="A84" s="18" t="s">
        <v>1031</v>
      </c>
      <c r="B84" s="28" t="s">
        <v>1032</v>
      </c>
      <c r="C84" s="25">
        <v>46.277840367449521</v>
      </c>
      <c r="D84" s="25">
        <v>40.602881172453991</v>
      </c>
      <c r="E84" s="25">
        <v>30.13</v>
      </c>
      <c r="F84" s="25">
        <v>27.32</v>
      </c>
      <c r="G84" s="25">
        <v>15.96233851543683</v>
      </c>
      <c r="H84" s="25">
        <v>2.7352039613298751</v>
      </c>
      <c r="I84" s="25">
        <v>67.53</v>
      </c>
      <c r="J84" s="25">
        <v>32.729999999999997</v>
      </c>
      <c r="K84" s="25">
        <v>56.77</v>
      </c>
      <c r="L84" s="25">
        <v>77.760000000000005</v>
      </c>
      <c r="M84" s="25">
        <v>80.44</v>
      </c>
      <c r="N84" s="25">
        <v>96.11</v>
      </c>
      <c r="O84" s="25">
        <v>89.87</v>
      </c>
      <c r="P84" s="25">
        <v>99.38</v>
      </c>
      <c r="Q84" s="25">
        <v>1</v>
      </c>
      <c r="R84" s="27">
        <v>0</v>
      </c>
      <c r="S84" s="25">
        <v>1</v>
      </c>
      <c r="T84" s="27">
        <v>0</v>
      </c>
      <c r="U84" s="25">
        <v>0</v>
      </c>
      <c r="V84" s="25">
        <v>0.63</v>
      </c>
      <c r="W84" s="25">
        <v>89.460000000000008</v>
      </c>
      <c r="X84" s="26">
        <v>92.47</v>
      </c>
      <c r="Y84" s="25">
        <v>51.99</v>
      </c>
      <c r="Z84" s="25">
        <v>42.75</v>
      </c>
      <c r="AA84" s="25">
        <v>36.35</v>
      </c>
      <c r="AB84" s="26">
        <v>0.56000000000000005</v>
      </c>
      <c r="AC84" s="25">
        <v>0.75</v>
      </c>
    </row>
    <row r="85" spans="1:29" s="17" customFormat="1" x14ac:dyDescent="0.25">
      <c r="A85" s="18" t="s">
        <v>1033</v>
      </c>
      <c r="B85" s="28" t="s">
        <v>1034</v>
      </c>
      <c r="C85" s="25">
        <v>42.668509135575007</v>
      </c>
      <c r="D85" s="25">
        <v>36.517272185824893</v>
      </c>
      <c r="E85" s="25">
        <v>36.659999999999997</v>
      </c>
      <c r="F85" s="25">
        <v>28.13</v>
      </c>
      <c r="G85" s="25">
        <v>10.4789030933298</v>
      </c>
      <c r="H85" s="25">
        <v>2.9890076795663303</v>
      </c>
      <c r="I85" s="25">
        <v>48.04</v>
      </c>
      <c r="J85" s="25">
        <v>26.31</v>
      </c>
      <c r="K85" s="25">
        <v>44.29</v>
      </c>
      <c r="L85" s="25">
        <v>82.05</v>
      </c>
      <c r="M85" s="25">
        <v>70.72</v>
      </c>
      <c r="N85" s="25">
        <v>87.78</v>
      </c>
      <c r="O85" s="25">
        <v>84.26</v>
      </c>
      <c r="P85" s="25">
        <v>99.13</v>
      </c>
      <c r="Q85" s="25">
        <v>1</v>
      </c>
      <c r="R85" s="27">
        <v>0</v>
      </c>
      <c r="S85" s="25">
        <v>1</v>
      </c>
      <c r="T85" s="27">
        <v>0</v>
      </c>
      <c r="U85" s="25">
        <v>0</v>
      </c>
      <c r="V85" s="25">
        <v>0.56000000000000005</v>
      </c>
      <c r="W85" s="25">
        <v>96.37</v>
      </c>
      <c r="X85" s="26">
        <v>94.63</v>
      </c>
      <c r="Y85" s="25">
        <v>52.32</v>
      </c>
      <c r="Z85" s="25">
        <v>37.67</v>
      </c>
      <c r="AA85" s="25">
        <v>42.15</v>
      </c>
      <c r="AB85" s="26">
        <v>0.66</v>
      </c>
      <c r="AC85" s="25">
        <v>0.6</v>
      </c>
    </row>
    <row r="86" spans="1:29" s="17" customFormat="1" x14ac:dyDescent="0.25">
      <c r="A86" s="18" t="s">
        <v>1035</v>
      </c>
      <c r="B86" s="28" t="s">
        <v>1036</v>
      </c>
      <c r="C86" s="25">
        <v>58.724718072163064</v>
      </c>
      <c r="D86" s="25">
        <v>51.513390734773658</v>
      </c>
      <c r="E86" s="25">
        <v>39.29</v>
      </c>
      <c r="F86" s="25">
        <v>32.03</v>
      </c>
      <c r="G86" s="25">
        <v>13.094640566616475</v>
      </c>
      <c r="H86" s="25">
        <v>2.380225816295392</v>
      </c>
      <c r="I86" s="25">
        <v>63.42</v>
      </c>
      <c r="J86" s="25">
        <v>31.42</v>
      </c>
      <c r="K86" s="25">
        <v>30.86</v>
      </c>
      <c r="L86" s="25">
        <v>89.16</v>
      </c>
      <c r="M86" s="25">
        <v>62.92</v>
      </c>
      <c r="N86" s="25">
        <v>83</v>
      </c>
      <c r="O86" s="25">
        <v>72.08</v>
      </c>
      <c r="P86" s="25">
        <v>99.43</v>
      </c>
      <c r="Q86" s="25">
        <v>0</v>
      </c>
      <c r="R86" s="27">
        <v>1</v>
      </c>
      <c r="S86" s="25">
        <v>3</v>
      </c>
      <c r="T86" s="27">
        <v>0</v>
      </c>
      <c r="U86" s="25">
        <v>0</v>
      </c>
      <c r="V86" s="25">
        <v>0.56000000000000005</v>
      </c>
      <c r="W86" s="25">
        <v>93.81</v>
      </c>
      <c r="X86" s="26">
        <v>92.7</v>
      </c>
      <c r="Y86" s="25">
        <v>51.88</v>
      </c>
      <c r="Z86" s="25">
        <v>46.35</v>
      </c>
      <c r="AA86" s="25">
        <v>51.9</v>
      </c>
      <c r="AB86" s="26">
        <v>0.57999999999999996</v>
      </c>
      <c r="AC86" s="25">
        <v>0.61</v>
      </c>
    </row>
    <row r="87" spans="1:29" s="17" customFormat="1" x14ac:dyDescent="0.25">
      <c r="A87" s="18" t="s">
        <v>1037</v>
      </c>
      <c r="B87" s="28" t="s">
        <v>1038</v>
      </c>
      <c r="C87" s="25">
        <v>37.065754465982515</v>
      </c>
      <c r="D87" s="25">
        <v>28.443375601224314</v>
      </c>
      <c r="E87" s="25">
        <v>35.24</v>
      </c>
      <c r="F87" s="25">
        <v>26.59</v>
      </c>
      <c r="G87" s="25">
        <v>7.8723404255319149</v>
      </c>
      <c r="H87" s="25">
        <v>2.1967049425861211</v>
      </c>
      <c r="I87" s="25">
        <v>59.45</v>
      </c>
      <c r="J87" s="25">
        <v>31.86</v>
      </c>
      <c r="K87" s="25">
        <v>61.28</v>
      </c>
      <c r="L87" s="25">
        <v>76.05</v>
      </c>
      <c r="M87" s="25">
        <v>90.96</v>
      </c>
      <c r="N87" s="25">
        <v>94.1</v>
      </c>
      <c r="O87" s="25">
        <v>80.23</v>
      </c>
      <c r="P87" s="25">
        <v>99.63</v>
      </c>
      <c r="Q87" s="25">
        <v>1</v>
      </c>
      <c r="R87" s="27">
        <v>0</v>
      </c>
      <c r="S87" s="25">
        <v>3</v>
      </c>
      <c r="T87" s="27">
        <v>0</v>
      </c>
      <c r="U87" s="25">
        <v>1</v>
      </c>
      <c r="V87" s="25">
        <v>0.55000000000000004</v>
      </c>
      <c r="W87" s="25">
        <v>92.21</v>
      </c>
      <c r="X87" s="26">
        <v>92.02</v>
      </c>
      <c r="Y87" s="25">
        <v>47.76</v>
      </c>
      <c r="Z87" s="25">
        <v>40.83</v>
      </c>
      <c r="AA87" s="25">
        <v>33.85</v>
      </c>
      <c r="AB87" s="26">
        <v>0.59</v>
      </c>
      <c r="AC87" s="25">
        <v>0.6</v>
      </c>
    </row>
    <row r="88" spans="1:29" s="17" customFormat="1" x14ac:dyDescent="0.25">
      <c r="A88" s="18" t="s">
        <v>1039</v>
      </c>
      <c r="B88" s="28" t="s">
        <v>1040</v>
      </c>
      <c r="C88" s="25">
        <v>44.412065439672801</v>
      </c>
      <c r="D88" s="25">
        <v>35.75076151227379</v>
      </c>
      <c r="E88" s="25">
        <v>38.25</v>
      </c>
      <c r="F88" s="25">
        <v>28.01</v>
      </c>
      <c r="G88" s="25">
        <v>14.99225606608157</v>
      </c>
      <c r="H88" s="25">
        <v>2.3120765673728361</v>
      </c>
      <c r="I88" s="25">
        <v>56.35</v>
      </c>
      <c r="J88" s="25">
        <v>27.56</v>
      </c>
      <c r="K88" s="25">
        <v>41.64</v>
      </c>
      <c r="L88" s="25">
        <v>76.14</v>
      </c>
      <c r="M88" s="25">
        <v>74.180000000000007</v>
      </c>
      <c r="N88" s="25">
        <v>92.51</v>
      </c>
      <c r="O88" s="25">
        <v>71.98</v>
      </c>
      <c r="P88" s="25">
        <v>94.5</v>
      </c>
      <c r="Q88" s="25">
        <v>1</v>
      </c>
      <c r="R88" s="27">
        <v>1</v>
      </c>
      <c r="S88" s="25">
        <v>3</v>
      </c>
      <c r="T88" s="27">
        <v>0</v>
      </c>
      <c r="U88" s="25">
        <v>0</v>
      </c>
      <c r="V88" s="25">
        <v>0.61</v>
      </c>
      <c r="W88" s="25">
        <v>94.69</v>
      </c>
      <c r="X88" s="26">
        <v>85.03</v>
      </c>
      <c r="Y88" s="25">
        <v>46.18</v>
      </c>
      <c r="Z88" s="25">
        <v>27.5</v>
      </c>
      <c r="AA88" s="25">
        <v>56.58</v>
      </c>
      <c r="AB88" s="26">
        <v>0.56999999999999995</v>
      </c>
      <c r="AC88" s="25">
        <v>0.68</v>
      </c>
    </row>
    <row r="89" spans="1:29" s="17" customFormat="1" x14ac:dyDescent="0.25">
      <c r="A89" s="18" t="s">
        <v>1041</v>
      </c>
      <c r="B89" s="28" t="s">
        <v>1042</v>
      </c>
      <c r="C89" s="25">
        <v>44.186046511627907</v>
      </c>
      <c r="D89" s="25">
        <v>41.511755057408422</v>
      </c>
      <c r="E89" s="25">
        <v>30.15</v>
      </c>
      <c r="F89" s="25">
        <v>22.82</v>
      </c>
      <c r="G89" s="25">
        <v>8.8596491228070171</v>
      </c>
      <c r="H89" s="25">
        <v>1.0762751520823586</v>
      </c>
      <c r="I89" s="25">
        <v>71.14</v>
      </c>
      <c r="J89" s="25">
        <v>26.88</v>
      </c>
      <c r="K89" s="25">
        <v>33.14</v>
      </c>
      <c r="L89" s="25">
        <v>88.18</v>
      </c>
      <c r="M89" s="25">
        <v>97.25</v>
      </c>
      <c r="N89" s="25">
        <v>99.78</v>
      </c>
      <c r="O89" s="25">
        <v>94.65</v>
      </c>
      <c r="P89" s="25">
        <v>99.36</v>
      </c>
      <c r="Q89" s="25">
        <v>0</v>
      </c>
      <c r="R89" s="27">
        <v>0</v>
      </c>
      <c r="S89" s="25">
        <v>3</v>
      </c>
      <c r="T89" s="27">
        <v>0</v>
      </c>
      <c r="U89" s="25">
        <v>1</v>
      </c>
      <c r="V89" s="25">
        <v>0.44</v>
      </c>
      <c r="W89" s="25">
        <v>92.36</v>
      </c>
      <c r="X89" s="26">
        <v>89.8</v>
      </c>
      <c r="Y89" s="25">
        <v>35.229999999999997</v>
      </c>
      <c r="Z89" s="25">
        <v>35.119999999999997</v>
      </c>
      <c r="AA89" s="25">
        <v>26.94</v>
      </c>
      <c r="AB89" s="26">
        <v>0.49</v>
      </c>
      <c r="AC89" s="25">
        <v>0.35</v>
      </c>
    </row>
    <row r="90" spans="1:29" s="17" customFormat="1" x14ac:dyDescent="0.25">
      <c r="A90" s="18" t="s">
        <v>1043</v>
      </c>
      <c r="B90" s="28" t="s">
        <v>1044</v>
      </c>
      <c r="C90" s="25">
        <v>9.1419379128589515</v>
      </c>
      <c r="D90" s="25">
        <v>0.7035765139458916</v>
      </c>
      <c r="E90" s="25">
        <v>25.1</v>
      </c>
      <c r="F90" s="25">
        <v>17.2</v>
      </c>
      <c r="G90" s="25">
        <v>13.444370419720187</v>
      </c>
      <c r="H90" s="25">
        <v>2.1450381679389312</v>
      </c>
      <c r="I90" s="25">
        <v>54.06</v>
      </c>
      <c r="J90" s="25">
        <v>25.2</v>
      </c>
      <c r="K90" s="25">
        <v>37.119999999999997</v>
      </c>
      <c r="L90" s="25">
        <v>92.98</v>
      </c>
      <c r="M90" s="25">
        <v>80.290000000000006</v>
      </c>
      <c r="N90" s="25">
        <v>96.06</v>
      </c>
      <c r="O90" s="25">
        <v>94.91</v>
      </c>
      <c r="P90" s="25">
        <v>99.25</v>
      </c>
      <c r="Q90" s="25">
        <v>0</v>
      </c>
      <c r="R90" s="27">
        <v>0</v>
      </c>
      <c r="S90" s="25">
        <v>1</v>
      </c>
      <c r="T90" s="27">
        <v>0</v>
      </c>
      <c r="U90" s="25">
        <v>0</v>
      </c>
      <c r="V90" s="25">
        <v>0.45</v>
      </c>
      <c r="W90" s="25">
        <v>82.05</v>
      </c>
      <c r="X90" s="26">
        <v>88.78</v>
      </c>
      <c r="Y90" s="25">
        <v>8.3800000000000008</v>
      </c>
      <c r="Z90" s="25">
        <v>8.6999999999999993</v>
      </c>
      <c r="AA90" s="25">
        <v>29.31</v>
      </c>
      <c r="AB90" s="26">
        <v>0.39</v>
      </c>
      <c r="AC90" s="25">
        <v>0.39</v>
      </c>
    </row>
    <row r="91" spans="1:29" s="17" customFormat="1" x14ac:dyDescent="0.25">
      <c r="A91" s="18" t="s">
        <v>1045</v>
      </c>
      <c r="B91" s="28" t="s">
        <v>1046</v>
      </c>
      <c r="C91" s="25">
        <v>33.178400214148397</v>
      </c>
      <c r="D91" s="25">
        <v>29.70010341261634</v>
      </c>
      <c r="E91" s="25">
        <v>30.57</v>
      </c>
      <c r="F91" s="25">
        <v>23.36</v>
      </c>
      <c r="G91" s="25">
        <v>12.544273907910272</v>
      </c>
      <c r="H91" s="25">
        <v>1.2947022184897472</v>
      </c>
      <c r="I91" s="25">
        <v>60.37</v>
      </c>
      <c r="J91" s="25">
        <v>26.68</v>
      </c>
      <c r="K91" s="25">
        <v>60.78</v>
      </c>
      <c r="L91" s="25">
        <v>79.83</v>
      </c>
      <c r="M91" s="25">
        <v>86.43</v>
      </c>
      <c r="N91" s="25">
        <v>93.51</v>
      </c>
      <c r="O91" s="25">
        <v>88.58</v>
      </c>
      <c r="P91" s="25">
        <v>97.38</v>
      </c>
      <c r="Q91" s="25">
        <v>0</v>
      </c>
      <c r="R91" s="27">
        <v>1</v>
      </c>
      <c r="S91" s="25">
        <v>3</v>
      </c>
      <c r="T91" s="27">
        <v>0</v>
      </c>
      <c r="U91" s="25">
        <v>0</v>
      </c>
      <c r="V91" s="25">
        <v>0.54</v>
      </c>
      <c r="W91" s="25">
        <v>91.65</v>
      </c>
      <c r="X91" s="26">
        <v>91.12</v>
      </c>
      <c r="Y91" s="25">
        <v>27.11</v>
      </c>
      <c r="Z91" s="25">
        <v>23.68</v>
      </c>
      <c r="AA91" s="25">
        <v>42.45</v>
      </c>
      <c r="AB91" s="26">
        <v>0.6</v>
      </c>
      <c r="AC91" s="25">
        <v>0.53</v>
      </c>
    </row>
    <row r="92" spans="1:29" s="17" customFormat="1" x14ac:dyDescent="0.25">
      <c r="A92" s="18" t="s">
        <v>1047</v>
      </c>
      <c r="B92" s="28" t="s">
        <v>1048</v>
      </c>
      <c r="C92" s="25">
        <v>48.626137820682644</v>
      </c>
      <c r="D92" s="25">
        <v>42.35213027183044</v>
      </c>
      <c r="E92" s="25">
        <v>31.58</v>
      </c>
      <c r="F92" s="25">
        <v>22.68</v>
      </c>
      <c r="G92" s="25">
        <v>9.9151417464681888</v>
      </c>
      <c r="H92" s="25">
        <v>3.8317647746536503</v>
      </c>
      <c r="I92" s="25">
        <v>50.22</v>
      </c>
      <c r="J92" s="25">
        <v>26.47</v>
      </c>
      <c r="K92" s="25">
        <v>35</v>
      </c>
      <c r="L92" s="25">
        <v>76.959999999999994</v>
      </c>
      <c r="M92" s="25">
        <v>68.819999999999993</v>
      </c>
      <c r="N92" s="25">
        <v>87.26</v>
      </c>
      <c r="O92" s="25">
        <v>72.5</v>
      </c>
      <c r="P92" s="25">
        <v>97.96</v>
      </c>
      <c r="Q92" s="25">
        <v>1</v>
      </c>
      <c r="R92" s="27">
        <v>1</v>
      </c>
      <c r="S92" s="25">
        <v>1</v>
      </c>
      <c r="T92" s="27">
        <v>0</v>
      </c>
      <c r="U92" s="25">
        <v>0</v>
      </c>
      <c r="V92" s="25">
        <v>0.56000000000000005</v>
      </c>
      <c r="W92" s="25">
        <v>92.24</v>
      </c>
      <c r="X92" s="26">
        <v>90.460000000000008</v>
      </c>
      <c r="Y92" s="25">
        <v>43.34</v>
      </c>
      <c r="Z92" s="25">
        <v>32.67</v>
      </c>
      <c r="AA92" s="25">
        <v>45</v>
      </c>
      <c r="AB92" s="26">
        <v>0.61</v>
      </c>
      <c r="AC92" s="25">
        <v>0.6</v>
      </c>
    </row>
    <row r="93" spans="1:29" s="17" customFormat="1" x14ac:dyDescent="0.25">
      <c r="A93" s="18" t="s">
        <v>1049</v>
      </c>
      <c r="B93" s="28" t="s">
        <v>1050</v>
      </c>
      <c r="C93" s="25">
        <v>52.789383140820846</v>
      </c>
      <c r="D93" s="25">
        <v>52.652206592934604</v>
      </c>
      <c r="E93" s="25">
        <v>37.71</v>
      </c>
      <c r="F93" s="25">
        <v>30.42</v>
      </c>
      <c r="G93" s="25">
        <v>9.0376569037656918</v>
      </c>
      <c r="H93" s="25">
        <v>3.371868978805395</v>
      </c>
      <c r="I93" s="25">
        <v>50.22</v>
      </c>
      <c r="J93" s="25">
        <v>23.93</v>
      </c>
      <c r="K93" s="25">
        <v>35.090000000000003</v>
      </c>
      <c r="L93" s="25">
        <v>61.27</v>
      </c>
      <c r="M93" s="25">
        <v>75.180000000000007</v>
      </c>
      <c r="N93" s="25">
        <v>94.69</v>
      </c>
      <c r="O93" s="25">
        <v>79.08</v>
      </c>
      <c r="P93" s="25">
        <v>99.54</v>
      </c>
      <c r="Q93" s="25">
        <v>1</v>
      </c>
      <c r="R93" s="27">
        <v>1</v>
      </c>
      <c r="S93" s="25">
        <v>3</v>
      </c>
      <c r="T93" s="27">
        <v>0</v>
      </c>
      <c r="U93" s="25">
        <v>0</v>
      </c>
      <c r="V93" s="25">
        <v>0.5</v>
      </c>
      <c r="W93" s="25">
        <v>90.31</v>
      </c>
      <c r="X93" s="26">
        <v>93.97</v>
      </c>
      <c r="Y93" s="25">
        <v>51.96</v>
      </c>
      <c r="Z93" s="25">
        <v>52.94</v>
      </c>
      <c r="AA93" s="25">
        <v>46.42</v>
      </c>
      <c r="AB93" s="26">
        <v>0.61</v>
      </c>
      <c r="AC93" s="25">
        <v>0.47</v>
      </c>
    </row>
    <row r="94" spans="1:29" s="17" customFormat="1" x14ac:dyDescent="0.25">
      <c r="A94" s="18" t="s">
        <v>1051</v>
      </c>
      <c r="B94" s="28" t="s">
        <v>1052</v>
      </c>
      <c r="C94" s="25">
        <v>67.374040267571758</v>
      </c>
      <c r="D94" s="25">
        <v>57.465773531531049</v>
      </c>
      <c r="E94" s="25">
        <v>39.340000000000003</v>
      </c>
      <c r="F94" s="25">
        <v>26.9</v>
      </c>
      <c r="G94" s="25">
        <v>17.352215301445529</v>
      </c>
      <c r="H94" s="25">
        <v>1.992337164750958</v>
      </c>
      <c r="I94" s="25">
        <v>66.349999999999994</v>
      </c>
      <c r="J94" s="25">
        <v>27.83</v>
      </c>
      <c r="K94" s="25">
        <v>19.690000000000001</v>
      </c>
      <c r="L94" s="25">
        <v>83.03</v>
      </c>
      <c r="M94" s="25">
        <v>69.42</v>
      </c>
      <c r="N94" s="25">
        <v>80.569999999999993</v>
      </c>
      <c r="O94" s="25">
        <v>74.099999999999994</v>
      </c>
      <c r="P94" s="25">
        <v>97.27</v>
      </c>
      <c r="Q94" s="25">
        <v>1</v>
      </c>
      <c r="R94" s="27">
        <v>0</v>
      </c>
      <c r="S94" s="25">
        <v>1</v>
      </c>
      <c r="T94" s="27">
        <v>0</v>
      </c>
      <c r="U94" s="25">
        <v>0</v>
      </c>
      <c r="V94" s="25">
        <v>0.53</v>
      </c>
      <c r="W94" s="25">
        <v>93.28</v>
      </c>
      <c r="X94" s="26">
        <v>94.87</v>
      </c>
      <c r="Y94" s="25">
        <v>52.63</v>
      </c>
      <c r="Z94" s="25">
        <v>47.78</v>
      </c>
      <c r="AA94" s="25">
        <v>49.01</v>
      </c>
      <c r="AB94" s="26">
        <v>0.55000000000000004</v>
      </c>
      <c r="AC94" s="25">
        <v>0.52</v>
      </c>
    </row>
    <row r="95" spans="1:29" s="17" customFormat="1" x14ac:dyDescent="0.25">
      <c r="A95" s="18" t="s">
        <v>1053</v>
      </c>
      <c r="B95" s="28" t="s">
        <v>1054</v>
      </c>
      <c r="C95" s="25">
        <v>61.199408017502087</v>
      </c>
      <c r="D95" s="25">
        <v>49.603048586852971</v>
      </c>
      <c r="E95" s="25">
        <v>46.31</v>
      </c>
      <c r="F95" s="25">
        <v>32.57</v>
      </c>
      <c r="G95" s="25">
        <v>19.095402126703608</v>
      </c>
      <c r="H95" s="25">
        <v>5.3566862694962927</v>
      </c>
      <c r="I95" s="25">
        <v>71.97</v>
      </c>
      <c r="J95" s="25">
        <v>29.14</v>
      </c>
      <c r="K95" s="25">
        <v>13.37</v>
      </c>
      <c r="L95" s="25">
        <v>53.92</v>
      </c>
      <c r="M95" s="25">
        <v>13.33</v>
      </c>
      <c r="N95" s="25">
        <v>76.42</v>
      </c>
      <c r="O95" s="25">
        <v>60.22</v>
      </c>
      <c r="P95" s="25">
        <v>98.18</v>
      </c>
      <c r="Q95" s="25">
        <v>0</v>
      </c>
      <c r="R95" s="27">
        <v>1</v>
      </c>
      <c r="S95" s="25">
        <v>2</v>
      </c>
      <c r="T95" s="27">
        <v>0</v>
      </c>
      <c r="U95" s="25">
        <v>0</v>
      </c>
      <c r="V95" s="25">
        <v>0.54</v>
      </c>
      <c r="W95" s="25">
        <v>94.89</v>
      </c>
      <c r="X95" s="26">
        <v>90.09</v>
      </c>
      <c r="Y95" s="25">
        <v>73.08</v>
      </c>
      <c r="Z95" s="25">
        <v>44.55</v>
      </c>
      <c r="AA95" s="25">
        <v>53.79</v>
      </c>
      <c r="AB95" s="26">
        <v>0.56999999999999995</v>
      </c>
      <c r="AC95" s="25">
        <v>0.55000000000000004</v>
      </c>
    </row>
    <row r="96" spans="1:29" s="17" customFormat="1" x14ac:dyDescent="0.25">
      <c r="A96" s="18" t="s">
        <v>1055</v>
      </c>
      <c r="B96" s="28" t="s">
        <v>1056</v>
      </c>
      <c r="C96" s="25">
        <v>59.526187305814474</v>
      </c>
      <c r="D96" s="25">
        <v>52.589150758551199</v>
      </c>
      <c r="E96" s="25">
        <v>35.79</v>
      </c>
      <c r="F96" s="25">
        <v>28.53</v>
      </c>
      <c r="G96" s="25">
        <v>8.6253754827635536</v>
      </c>
      <c r="H96" s="25">
        <v>3.1989878908367979</v>
      </c>
      <c r="I96" s="25">
        <v>50.15</v>
      </c>
      <c r="J96" s="25">
        <v>23.71</v>
      </c>
      <c r="K96" s="25">
        <v>27.92</v>
      </c>
      <c r="L96" s="25">
        <v>62.13</v>
      </c>
      <c r="M96" s="25">
        <v>54.46</v>
      </c>
      <c r="N96" s="25">
        <v>96.99</v>
      </c>
      <c r="O96" s="25">
        <v>66.02</v>
      </c>
      <c r="P96" s="25">
        <v>99.14</v>
      </c>
      <c r="Q96" s="25">
        <v>1</v>
      </c>
      <c r="R96" s="27">
        <v>0</v>
      </c>
      <c r="S96" s="25">
        <v>1</v>
      </c>
      <c r="T96" s="27">
        <v>0</v>
      </c>
      <c r="U96" s="25">
        <v>1</v>
      </c>
      <c r="V96" s="25">
        <v>0.56000000000000005</v>
      </c>
      <c r="W96" s="25">
        <v>95.11</v>
      </c>
      <c r="X96" s="26">
        <v>94.04</v>
      </c>
      <c r="Y96" s="25">
        <v>57.52</v>
      </c>
      <c r="Z96" s="25">
        <v>47.75</v>
      </c>
      <c r="AA96" s="25">
        <v>47.29</v>
      </c>
      <c r="AB96" s="26">
        <v>0.51</v>
      </c>
      <c r="AC96" s="25">
        <v>0.62</v>
      </c>
    </row>
    <row r="97" spans="1:29" s="17" customFormat="1" x14ac:dyDescent="0.25">
      <c r="A97" s="18" t="s">
        <v>1057</v>
      </c>
      <c r="B97" s="28" t="s">
        <v>1058</v>
      </c>
      <c r="C97" s="25">
        <v>59.461626575028639</v>
      </c>
      <c r="D97" s="25">
        <v>30.647177613232042</v>
      </c>
      <c r="E97" s="25">
        <v>36.51</v>
      </c>
      <c r="F97" s="25">
        <v>25.97</v>
      </c>
      <c r="G97" s="25">
        <v>8.5040587553150377</v>
      </c>
      <c r="H97" s="25">
        <v>1.4478028956057911</v>
      </c>
      <c r="I97" s="25">
        <v>50.15</v>
      </c>
      <c r="J97" s="25">
        <v>31.42</v>
      </c>
      <c r="K97" s="25">
        <v>39.090000000000003</v>
      </c>
      <c r="L97" s="25">
        <v>87.99</v>
      </c>
      <c r="M97" s="25">
        <v>84.75</v>
      </c>
      <c r="N97" s="25">
        <v>89.4</v>
      </c>
      <c r="O97" s="25">
        <v>76</v>
      </c>
      <c r="P97" s="25">
        <v>98.96</v>
      </c>
      <c r="Q97" s="25">
        <v>1</v>
      </c>
      <c r="R97" s="27">
        <v>0</v>
      </c>
      <c r="S97" s="25">
        <v>2</v>
      </c>
      <c r="T97" s="27">
        <v>0</v>
      </c>
      <c r="U97" s="25">
        <v>1</v>
      </c>
      <c r="V97" s="25">
        <v>0.45</v>
      </c>
      <c r="W97" s="25">
        <v>86.539999999999992</v>
      </c>
      <c r="X97" s="26">
        <v>95.06</v>
      </c>
      <c r="Y97" s="25">
        <v>48.07</v>
      </c>
      <c r="Z97" s="25">
        <v>42.33</v>
      </c>
      <c r="AA97" s="25">
        <v>32.21</v>
      </c>
      <c r="AB97" s="26">
        <v>0.48</v>
      </c>
      <c r="AC97" s="25">
        <v>0.38</v>
      </c>
    </row>
    <row r="98" spans="1:29" s="17" customFormat="1" x14ac:dyDescent="0.25">
      <c r="A98" s="18" t="s">
        <v>1059</v>
      </c>
      <c r="B98" s="28" t="s">
        <v>1060</v>
      </c>
      <c r="C98" s="25">
        <v>39.960641149962925</v>
      </c>
      <c r="D98" s="25">
        <v>32.378156877561103</v>
      </c>
      <c r="E98" s="25">
        <v>33.24</v>
      </c>
      <c r="F98" s="25">
        <v>25.56</v>
      </c>
      <c r="G98" s="25">
        <v>10.185388730123837</v>
      </c>
      <c r="H98" s="25">
        <v>4.0315019688730542</v>
      </c>
      <c r="I98" s="25">
        <v>50.15</v>
      </c>
      <c r="J98" s="25">
        <v>26.58</v>
      </c>
      <c r="K98" s="25">
        <v>63.43</v>
      </c>
      <c r="L98" s="25">
        <v>83.81</v>
      </c>
      <c r="M98" s="25">
        <v>79.98</v>
      </c>
      <c r="N98" s="25">
        <v>93.71</v>
      </c>
      <c r="O98" s="25">
        <v>87.78</v>
      </c>
      <c r="P98" s="25">
        <v>99.76</v>
      </c>
      <c r="Q98" s="25">
        <v>1</v>
      </c>
      <c r="R98" s="27">
        <v>0</v>
      </c>
      <c r="S98" s="25">
        <v>1</v>
      </c>
      <c r="T98" s="27">
        <v>0</v>
      </c>
      <c r="U98" s="25">
        <v>1</v>
      </c>
      <c r="V98" s="25">
        <v>0.52</v>
      </c>
      <c r="W98" s="25">
        <v>91.9</v>
      </c>
      <c r="X98" s="26">
        <v>93.38</v>
      </c>
      <c r="Y98" s="25">
        <v>32.32</v>
      </c>
      <c r="Z98" s="25">
        <v>37.82</v>
      </c>
      <c r="AA98" s="25">
        <v>37.299999999999997</v>
      </c>
      <c r="AB98" s="26">
        <v>0.71</v>
      </c>
      <c r="AC98" s="25">
        <v>0.53</v>
      </c>
    </row>
    <row r="99" spans="1:29" s="17" customFormat="1" x14ac:dyDescent="0.25">
      <c r="A99" s="18" t="s">
        <v>1061</v>
      </c>
      <c r="B99" s="28" t="s">
        <v>1062</v>
      </c>
      <c r="C99" s="25">
        <v>44.240793677484447</v>
      </c>
      <c r="D99" s="25">
        <v>40.640898374488152</v>
      </c>
      <c r="E99" s="25">
        <v>35.36</v>
      </c>
      <c r="F99" s="25">
        <v>27.15</v>
      </c>
      <c r="G99" s="25">
        <v>11.355946191301477</v>
      </c>
      <c r="H99" s="25">
        <v>0.9475007251281059</v>
      </c>
      <c r="I99" s="25">
        <v>45</v>
      </c>
      <c r="J99" s="25">
        <v>23.26</v>
      </c>
      <c r="K99" s="25">
        <v>36.81</v>
      </c>
      <c r="L99" s="25">
        <v>84.38</v>
      </c>
      <c r="M99" s="25">
        <v>77.59</v>
      </c>
      <c r="N99" s="25">
        <v>97.78</v>
      </c>
      <c r="O99" s="25">
        <v>89.98</v>
      </c>
      <c r="P99" s="25">
        <v>99.2</v>
      </c>
      <c r="Q99" s="25">
        <v>1</v>
      </c>
      <c r="R99" s="27">
        <v>0</v>
      </c>
      <c r="S99" s="25">
        <v>2</v>
      </c>
      <c r="T99" s="27">
        <v>1</v>
      </c>
      <c r="U99" s="25">
        <v>1</v>
      </c>
      <c r="V99" s="25">
        <v>0.47</v>
      </c>
      <c r="W99" s="25">
        <v>89.38</v>
      </c>
      <c r="X99" s="26">
        <v>92.52</v>
      </c>
      <c r="Y99" s="25">
        <v>34.61</v>
      </c>
      <c r="Z99" s="25">
        <v>24.78</v>
      </c>
      <c r="AA99" s="25">
        <v>34.35</v>
      </c>
      <c r="AB99" s="26">
        <v>0.51</v>
      </c>
      <c r="AC99" s="25">
        <v>0.39</v>
      </c>
    </row>
    <row r="100" spans="1:29" s="17" customFormat="1" x14ac:dyDescent="0.25">
      <c r="A100" s="18" t="s">
        <v>1063</v>
      </c>
      <c r="B100" s="28" t="s">
        <v>1064</v>
      </c>
      <c r="C100" s="25">
        <v>72.646840148698885</v>
      </c>
      <c r="D100" s="25">
        <v>66.29946043165468</v>
      </c>
      <c r="E100" s="25">
        <v>35.270000000000003</v>
      </c>
      <c r="F100" s="25">
        <v>26.29</v>
      </c>
      <c r="G100" s="25">
        <v>16.363958536369275</v>
      </c>
      <c r="H100" s="25">
        <v>1.5864621893178215</v>
      </c>
      <c r="I100" s="25">
        <v>55.22</v>
      </c>
      <c r="J100" s="25">
        <v>23.27</v>
      </c>
      <c r="K100" s="25">
        <v>35.64</v>
      </c>
      <c r="L100" s="25">
        <v>48.55</v>
      </c>
      <c r="M100" s="25">
        <v>78.36</v>
      </c>
      <c r="N100" s="25">
        <v>96.89</v>
      </c>
      <c r="O100" s="25">
        <v>73.73</v>
      </c>
      <c r="P100" s="25">
        <v>99.1</v>
      </c>
      <c r="Q100" s="25">
        <v>0</v>
      </c>
      <c r="R100" s="27">
        <v>0</v>
      </c>
      <c r="S100" s="25">
        <v>1</v>
      </c>
      <c r="T100" s="27">
        <v>0</v>
      </c>
      <c r="U100" s="25">
        <v>0</v>
      </c>
      <c r="V100" s="25">
        <v>0.53</v>
      </c>
      <c r="W100" s="25">
        <v>84.289999999999992</v>
      </c>
      <c r="X100" s="26">
        <v>95.13</v>
      </c>
      <c r="Y100" s="25">
        <v>55.73</v>
      </c>
      <c r="Z100" s="25">
        <v>52.74</v>
      </c>
      <c r="AA100" s="25">
        <v>45.8</v>
      </c>
      <c r="AB100" s="26">
        <v>0.57999999999999996</v>
      </c>
      <c r="AC100" s="25">
        <v>0.52</v>
      </c>
    </row>
    <row r="101" spans="1:29" s="17" customFormat="1" x14ac:dyDescent="0.25">
      <c r="A101" s="18" t="s">
        <v>1065</v>
      </c>
      <c r="B101" s="28" t="s">
        <v>1066</v>
      </c>
      <c r="C101" s="25">
        <v>58.485891259463173</v>
      </c>
      <c r="D101" s="25">
        <v>41.396866840731072</v>
      </c>
      <c r="E101" s="25">
        <v>35.1</v>
      </c>
      <c r="F101" s="25">
        <v>26.25</v>
      </c>
      <c r="G101" s="25">
        <v>8.3756345177664979</v>
      </c>
      <c r="H101" s="25">
        <v>0.60926076360682369</v>
      </c>
      <c r="I101" s="25">
        <v>54.41</v>
      </c>
      <c r="J101" s="25">
        <v>23.65</v>
      </c>
      <c r="K101" s="25">
        <v>48.51</v>
      </c>
      <c r="L101" s="25">
        <v>80.33</v>
      </c>
      <c r="M101" s="25">
        <v>93.27</v>
      </c>
      <c r="N101" s="25">
        <v>87.73</v>
      </c>
      <c r="O101" s="25">
        <v>88.95</v>
      </c>
      <c r="P101" s="25">
        <v>99.33</v>
      </c>
      <c r="Q101" s="25">
        <v>0</v>
      </c>
      <c r="R101" s="27">
        <v>0</v>
      </c>
      <c r="S101" s="25">
        <v>2</v>
      </c>
      <c r="T101" s="27">
        <v>0</v>
      </c>
      <c r="U101" s="25">
        <v>0</v>
      </c>
      <c r="V101" s="25">
        <v>0.5</v>
      </c>
      <c r="W101" s="25">
        <v>79.349999999999994</v>
      </c>
      <c r="X101" s="26">
        <v>93.7</v>
      </c>
      <c r="Y101" s="25">
        <v>39.950000000000003</v>
      </c>
      <c r="Z101" s="25">
        <v>35.659999999999997</v>
      </c>
      <c r="AA101" s="25">
        <v>41.91</v>
      </c>
      <c r="AB101" s="26">
        <v>0.57999999999999996</v>
      </c>
      <c r="AC101" s="25">
        <v>0.46</v>
      </c>
    </row>
    <row r="102" spans="1:29" s="17" customFormat="1" x14ac:dyDescent="0.25">
      <c r="A102" s="18" t="s">
        <v>1067</v>
      </c>
      <c r="B102" s="28" t="s">
        <v>1068</v>
      </c>
      <c r="C102" s="25">
        <v>71.594011084456938</v>
      </c>
      <c r="D102" s="25">
        <v>67.321491589224806</v>
      </c>
      <c r="E102" s="25">
        <v>37.31</v>
      </c>
      <c r="F102" s="25">
        <v>23.51</v>
      </c>
      <c r="G102" s="25">
        <v>4.5992893801816033</v>
      </c>
      <c r="H102" s="25">
        <v>1.5908367801463568</v>
      </c>
      <c r="I102" s="25">
        <v>70.22</v>
      </c>
      <c r="J102" s="25">
        <v>34.04</v>
      </c>
      <c r="K102" s="25">
        <v>35.82</v>
      </c>
      <c r="L102" s="25">
        <v>93.34</v>
      </c>
      <c r="M102" s="25">
        <v>73.39</v>
      </c>
      <c r="N102" s="25">
        <v>96.35</v>
      </c>
      <c r="O102" s="25">
        <v>76.63</v>
      </c>
      <c r="P102" s="25">
        <v>99.05</v>
      </c>
      <c r="Q102" s="25">
        <v>1</v>
      </c>
      <c r="R102" s="27">
        <v>0</v>
      </c>
      <c r="S102" s="25">
        <v>1</v>
      </c>
      <c r="T102" s="27">
        <v>0</v>
      </c>
      <c r="U102" s="25">
        <v>0</v>
      </c>
      <c r="V102" s="25">
        <v>0.59</v>
      </c>
      <c r="W102" s="25">
        <v>96.17</v>
      </c>
      <c r="X102" s="26">
        <v>94.78</v>
      </c>
      <c r="Y102" s="25">
        <v>32.01</v>
      </c>
      <c r="Z102" s="25">
        <v>20.93</v>
      </c>
      <c r="AA102" s="25">
        <v>36.4</v>
      </c>
      <c r="AB102" s="26">
        <v>0.76</v>
      </c>
      <c r="AC102" s="25">
        <v>0.67</v>
      </c>
    </row>
    <row r="103" spans="1:29" s="17" customFormat="1" x14ac:dyDescent="0.25">
      <c r="A103" s="18" t="s">
        <v>1069</v>
      </c>
      <c r="B103" s="28" t="s">
        <v>1070</v>
      </c>
      <c r="C103" s="25">
        <v>4.6697119260086826</v>
      </c>
      <c r="D103" s="25">
        <v>3.9253577873001011</v>
      </c>
      <c r="E103" s="25">
        <v>24.95</v>
      </c>
      <c r="F103" s="25">
        <v>16.2</v>
      </c>
      <c r="G103" s="25">
        <v>10.138648180242635</v>
      </c>
      <c r="H103" s="25">
        <v>1.9451239986568811</v>
      </c>
      <c r="I103" s="25">
        <v>52.8</v>
      </c>
      <c r="J103" s="25">
        <v>19.43</v>
      </c>
      <c r="K103" s="25">
        <v>86.13</v>
      </c>
      <c r="L103" s="25">
        <v>95.04</v>
      </c>
      <c r="M103" s="25">
        <v>93.63</v>
      </c>
      <c r="N103" s="25">
        <v>95.76</v>
      </c>
      <c r="O103" s="25">
        <v>97.81</v>
      </c>
      <c r="P103" s="25">
        <v>99.58</v>
      </c>
      <c r="Q103" s="25">
        <v>1</v>
      </c>
      <c r="R103" s="27">
        <v>0</v>
      </c>
      <c r="S103" s="25">
        <v>3</v>
      </c>
      <c r="T103" s="27">
        <v>0</v>
      </c>
      <c r="U103" s="25">
        <v>0</v>
      </c>
      <c r="V103" s="25">
        <v>0.54</v>
      </c>
      <c r="W103" s="25">
        <v>86.36</v>
      </c>
      <c r="X103" s="26">
        <v>90.6</v>
      </c>
      <c r="Y103" s="25">
        <v>6.68</v>
      </c>
      <c r="Z103" s="25">
        <v>4.6100000000000003</v>
      </c>
      <c r="AA103" s="25">
        <v>23.43</v>
      </c>
      <c r="AB103" s="26">
        <v>0.65</v>
      </c>
      <c r="AC103" s="25">
        <v>0.53</v>
      </c>
    </row>
    <row r="104" spans="1:29" s="17" customFormat="1" x14ac:dyDescent="0.25">
      <c r="A104" s="18" t="s">
        <v>1071</v>
      </c>
      <c r="B104" s="28" t="s">
        <v>1072</v>
      </c>
      <c r="C104" s="25">
        <v>47.613997879109228</v>
      </c>
      <c r="D104" s="25">
        <v>40.563699752173733</v>
      </c>
      <c r="E104" s="25">
        <v>37.950000000000003</v>
      </c>
      <c r="F104" s="25">
        <v>31.18</v>
      </c>
      <c r="G104" s="25">
        <v>9.2356687898089174</v>
      </c>
      <c r="H104" s="25">
        <v>2.6615969581749046</v>
      </c>
      <c r="I104" s="25">
        <v>75.39</v>
      </c>
      <c r="J104" s="25">
        <v>24.4</v>
      </c>
      <c r="K104" s="25">
        <v>38.78</v>
      </c>
      <c r="L104" s="25">
        <v>77.2</v>
      </c>
      <c r="M104" s="25">
        <v>63.18</v>
      </c>
      <c r="N104" s="25">
        <v>90.73</v>
      </c>
      <c r="O104" s="25">
        <v>75.78</v>
      </c>
      <c r="P104" s="25">
        <v>96.35</v>
      </c>
      <c r="Q104" s="25">
        <v>0</v>
      </c>
      <c r="R104" s="27">
        <v>1</v>
      </c>
      <c r="S104" s="25">
        <v>2</v>
      </c>
      <c r="T104" s="27">
        <v>0</v>
      </c>
      <c r="U104" s="25">
        <v>0</v>
      </c>
      <c r="V104" s="25">
        <v>0.49</v>
      </c>
      <c r="W104" s="25">
        <v>92.83</v>
      </c>
      <c r="X104" s="26">
        <v>91.61</v>
      </c>
      <c r="Y104" s="25">
        <v>56.17</v>
      </c>
      <c r="Z104" s="25">
        <v>40.840000000000003</v>
      </c>
      <c r="AA104" s="25">
        <v>44.11</v>
      </c>
      <c r="AB104" s="26">
        <v>0.56999999999999995</v>
      </c>
      <c r="AC104" s="25">
        <v>0.47</v>
      </c>
    </row>
    <row r="105" spans="1:29" s="17" customFormat="1" x14ac:dyDescent="0.25">
      <c r="A105" s="18" t="s">
        <v>1073</v>
      </c>
      <c r="B105" s="28" t="s">
        <v>1074</v>
      </c>
      <c r="C105" s="25">
        <v>46.651785714285715</v>
      </c>
      <c r="D105" s="25">
        <v>41.67899646188485</v>
      </c>
      <c r="E105" s="25">
        <v>36.65</v>
      </c>
      <c r="F105" s="25">
        <v>28.88</v>
      </c>
      <c r="G105" s="25">
        <v>17.565070075465886</v>
      </c>
      <c r="H105" s="25">
        <v>7.7404403244495947</v>
      </c>
      <c r="I105" s="25">
        <v>52.28</v>
      </c>
      <c r="J105" s="25">
        <v>23.44</v>
      </c>
      <c r="K105" s="25">
        <v>51.41</v>
      </c>
      <c r="L105" s="25">
        <v>70.739999999999995</v>
      </c>
      <c r="M105" s="25">
        <v>61.36</v>
      </c>
      <c r="N105" s="25">
        <v>95.62</v>
      </c>
      <c r="O105" s="25">
        <v>87.93</v>
      </c>
      <c r="P105" s="25">
        <v>99.12</v>
      </c>
      <c r="Q105" s="25">
        <v>1</v>
      </c>
      <c r="R105" s="27">
        <v>0</v>
      </c>
      <c r="S105" s="25">
        <v>3</v>
      </c>
      <c r="T105" s="27">
        <v>0</v>
      </c>
      <c r="U105" s="25">
        <v>0</v>
      </c>
      <c r="V105" s="25">
        <v>0.6</v>
      </c>
      <c r="W105" s="25">
        <v>91.93</v>
      </c>
      <c r="X105" s="26">
        <v>92.3</v>
      </c>
      <c r="Y105" s="25">
        <v>45.73</v>
      </c>
      <c r="Z105" s="25">
        <v>38.6</v>
      </c>
      <c r="AA105" s="25">
        <v>46.26</v>
      </c>
      <c r="AB105" s="26">
        <v>0.56000000000000005</v>
      </c>
      <c r="AC105" s="25">
        <v>0.71</v>
      </c>
    </row>
    <row r="106" spans="1:29" s="17" customFormat="1" x14ac:dyDescent="0.25">
      <c r="A106" s="18" t="s">
        <v>1075</v>
      </c>
      <c r="B106" s="28" t="s">
        <v>1076</v>
      </c>
      <c r="C106" s="25">
        <v>43.141878274889159</v>
      </c>
      <c r="D106" s="25">
        <v>42.266813593061279</v>
      </c>
      <c r="E106" s="25">
        <v>25.97</v>
      </c>
      <c r="F106" s="25">
        <v>19.21</v>
      </c>
      <c r="G106" s="25">
        <v>8.6607092676895405</v>
      </c>
      <c r="H106" s="25">
        <v>1.1302475780409043</v>
      </c>
      <c r="I106" s="25">
        <v>35.04</v>
      </c>
      <c r="J106" s="25">
        <v>19.22</v>
      </c>
      <c r="K106" s="25">
        <v>67.099999999999994</v>
      </c>
      <c r="L106" s="25">
        <v>95.81</v>
      </c>
      <c r="M106" s="25">
        <v>82.5</v>
      </c>
      <c r="N106" s="25">
        <v>96.36</v>
      </c>
      <c r="O106" s="25">
        <v>96.94</v>
      </c>
      <c r="P106" s="25">
        <v>99.79</v>
      </c>
      <c r="Q106" s="25">
        <v>1</v>
      </c>
      <c r="R106" s="27">
        <v>0</v>
      </c>
      <c r="S106" s="25">
        <v>3</v>
      </c>
      <c r="T106" s="27">
        <v>0</v>
      </c>
      <c r="U106" s="25">
        <v>1</v>
      </c>
      <c r="V106" s="25">
        <v>0.49</v>
      </c>
      <c r="W106" s="25">
        <v>88.43</v>
      </c>
      <c r="X106" s="26">
        <v>91.08</v>
      </c>
      <c r="Y106" s="25">
        <v>31.27</v>
      </c>
      <c r="Z106" s="25">
        <v>27.65</v>
      </c>
      <c r="AA106" s="25">
        <v>21.09</v>
      </c>
      <c r="AB106" s="26">
        <v>0.55000000000000004</v>
      </c>
      <c r="AC106" s="25">
        <v>0.44</v>
      </c>
    </row>
    <row r="107" spans="1:29" s="17" customFormat="1" x14ac:dyDescent="0.25">
      <c r="A107" s="18" t="s">
        <v>1077</v>
      </c>
      <c r="B107" s="28" t="s">
        <v>1078</v>
      </c>
      <c r="C107" s="25">
        <v>63.273681377825618</v>
      </c>
      <c r="D107" s="25">
        <v>50.713180008845647</v>
      </c>
      <c r="E107" s="25">
        <v>36.89</v>
      </c>
      <c r="F107" s="25">
        <v>26.12</v>
      </c>
      <c r="G107" s="25">
        <v>11.739881066564358</v>
      </c>
      <c r="H107" s="25">
        <v>0.67753158762131482</v>
      </c>
      <c r="I107" s="25">
        <v>56.16</v>
      </c>
      <c r="J107" s="25">
        <v>23.45</v>
      </c>
      <c r="K107" s="25">
        <v>32.869999999999997</v>
      </c>
      <c r="L107" s="25">
        <v>64.349999999999994</v>
      </c>
      <c r="M107" s="25">
        <v>55.86</v>
      </c>
      <c r="N107" s="25">
        <v>90.48</v>
      </c>
      <c r="O107" s="25">
        <v>81.78</v>
      </c>
      <c r="P107" s="25">
        <v>99.14</v>
      </c>
      <c r="Q107" s="25">
        <v>0</v>
      </c>
      <c r="R107" s="27">
        <v>1</v>
      </c>
      <c r="S107" s="25">
        <v>4</v>
      </c>
      <c r="T107" s="27">
        <v>0</v>
      </c>
      <c r="U107" s="25">
        <v>0</v>
      </c>
      <c r="V107" s="25">
        <v>0.57999999999999996</v>
      </c>
      <c r="W107" s="25">
        <v>94.13</v>
      </c>
      <c r="X107" s="26">
        <v>91.06</v>
      </c>
      <c r="Y107" s="25">
        <v>61.83</v>
      </c>
      <c r="Z107" s="25">
        <v>42.86</v>
      </c>
      <c r="AA107" s="25">
        <v>49.8</v>
      </c>
      <c r="AB107" s="26">
        <v>0.6</v>
      </c>
      <c r="AC107" s="25">
        <v>0.66</v>
      </c>
    </row>
    <row r="108" spans="1:29" s="17" customFormat="1" x14ac:dyDescent="0.25">
      <c r="A108" s="18" t="s">
        <v>1079</v>
      </c>
      <c r="B108" s="28" t="s">
        <v>1080</v>
      </c>
      <c r="C108" s="25">
        <v>0.31268777958293459</v>
      </c>
      <c r="D108" s="25">
        <v>0.68019726677413339</v>
      </c>
      <c r="E108" s="25">
        <v>15.16</v>
      </c>
      <c r="F108" s="25">
        <v>9.6</v>
      </c>
      <c r="G108" s="25">
        <v>5.5962601699105496</v>
      </c>
      <c r="H108" s="25">
        <v>1.8201436303817171</v>
      </c>
      <c r="I108" s="25">
        <v>40.590000000000003</v>
      </c>
      <c r="J108" s="25">
        <v>21.72</v>
      </c>
      <c r="K108" s="25">
        <v>75.28</v>
      </c>
      <c r="L108" s="25">
        <v>97.03</v>
      </c>
      <c r="M108" s="25">
        <v>89.81</v>
      </c>
      <c r="N108" s="25">
        <v>95.87</v>
      </c>
      <c r="O108" s="25">
        <v>99.01</v>
      </c>
      <c r="P108" s="25">
        <v>99.43</v>
      </c>
      <c r="Q108" s="25">
        <v>1</v>
      </c>
      <c r="R108" s="27">
        <v>0</v>
      </c>
      <c r="S108" s="25">
        <v>2</v>
      </c>
      <c r="T108" s="27">
        <v>0</v>
      </c>
      <c r="U108" s="25">
        <v>0</v>
      </c>
      <c r="V108" s="25">
        <v>0.43</v>
      </c>
      <c r="W108" s="25">
        <v>81.789999999999992</v>
      </c>
      <c r="X108" s="26">
        <v>89.6</v>
      </c>
      <c r="Y108" s="25">
        <v>2.11</v>
      </c>
      <c r="Z108" s="25">
        <v>1.53</v>
      </c>
      <c r="AA108" s="25">
        <v>18.97</v>
      </c>
      <c r="AB108" s="26">
        <v>0.42</v>
      </c>
      <c r="AC108" s="25">
        <v>0.33</v>
      </c>
    </row>
    <row r="109" spans="1:29" s="17" customFormat="1" x14ac:dyDescent="0.25">
      <c r="A109" s="18" t="s">
        <v>1081</v>
      </c>
      <c r="B109" s="28" t="s">
        <v>1082</v>
      </c>
      <c r="C109" s="25">
        <v>25.945424632665798</v>
      </c>
      <c r="D109" s="25">
        <v>23.997675258231261</v>
      </c>
      <c r="E109" s="25">
        <v>23.74</v>
      </c>
      <c r="F109" s="25">
        <v>15.39</v>
      </c>
      <c r="G109" s="25">
        <v>12.667609792102349</v>
      </c>
      <c r="H109" s="25">
        <v>1.1105447130789399</v>
      </c>
      <c r="I109" s="25">
        <v>46.56</v>
      </c>
      <c r="J109" s="25">
        <v>21.72</v>
      </c>
      <c r="K109" s="25">
        <v>44.25</v>
      </c>
      <c r="L109" s="25">
        <v>86.24</v>
      </c>
      <c r="M109" s="25">
        <v>85.74</v>
      </c>
      <c r="N109" s="25">
        <v>95.63</v>
      </c>
      <c r="O109" s="25">
        <v>92.26</v>
      </c>
      <c r="P109" s="25">
        <v>99.07</v>
      </c>
      <c r="Q109" s="25">
        <v>1</v>
      </c>
      <c r="R109" s="27">
        <v>0</v>
      </c>
      <c r="S109" s="25">
        <v>4</v>
      </c>
      <c r="T109" s="27">
        <v>0</v>
      </c>
      <c r="U109" s="25">
        <v>0</v>
      </c>
      <c r="V109" s="25">
        <v>0.44</v>
      </c>
      <c r="W109" s="25">
        <v>85.78</v>
      </c>
      <c r="X109" s="26">
        <v>91.8</v>
      </c>
      <c r="Y109" s="25">
        <v>21.82</v>
      </c>
      <c r="Z109" s="25">
        <v>15.64</v>
      </c>
      <c r="AA109" s="25">
        <v>25.4</v>
      </c>
      <c r="AB109" s="26">
        <v>0.47</v>
      </c>
      <c r="AC109" s="25">
        <v>0.34</v>
      </c>
    </row>
    <row r="110" spans="1:29" s="17" customFormat="1" x14ac:dyDescent="0.25">
      <c r="A110" s="18" t="s">
        <v>1083</v>
      </c>
      <c r="B110" s="28" t="s">
        <v>1084</v>
      </c>
      <c r="C110" s="25">
        <v>42.786508053067017</v>
      </c>
      <c r="D110" s="25">
        <v>37.517710399546608</v>
      </c>
      <c r="E110" s="25">
        <v>37.979999999999997</v>
      </c>
      <c r="F110" s="25">
        <v>28.6</v>
      </c>
      <c r="G110" s="25">
        <v>12.71337761588458</v>
      </c>
      <c r="H110" s="25">
        <v>3.7949037637341227</v>
      </c>
      <c r="I110" s="25">
        <v>70.02</v>
      </c>
      <c r="J110" s="25">
        <v>31.6</v>
      </c>
      <c r="K110" s="25">
        <v>41.21</v>
      </c>
      <c r="L110" s="25">
        <v>83.32</v>
      </c>
      <c r="M110" s="25">
        <v>39.39</v>
      </c>
      <c r="N110" s="25">
        <v>80.41</v>
      </c>
      <c r="O110" s="25">
        <v>82.61</v>
      </c>
      <c r="P110" s="25">
        <v>98.25</v>
      </c>
      <c r="Q110" s="25">
        <v>0</v>
      </c>
      <c r="R110" s="27">
        <v>0</v>
      </c>
      <c r="S110" s="25">
        <v>4</v>
      </c>
      <c r="T110" s="27">
        <v>0</v>
      </c>
      <c r="U110" s="25">
        <v>0</v>
      </c>
      <c r="V110" s="25">
        <v>0.54</v>
      </c>
      <c r="W110" s="25">
        <v>88.73</v>
      </c>
      <c r="X110" s="26">
        <v>92.65</v>
      </c>
      <c r="Y110" s="25">
        <v>29.01</v>
      </c>
      <c r="Z110" s="25">
        <v>25.84</v>
      </c>
      <c r="AA110" s="25">
        <v>41.45</v>
      </c>
      <c r="AB110" s="26">
        <v>0.64</v>
      </c>
      <c r="AC110" s="25">
        <v>0.55000000000000004</v>
      </c>
    </row>
    <row r="111" spans="1:29" s="17" customFormat="1" x14ac:dyDescent="0.25">
      <c r="A111" s="18" t="s">
        <v>1085</v>
      </c>
      <c r="B111" s="28" t="s">
        <v>1086</v>
      </c>
      <c r="C111" s="25">
        <v>24.587305277842361</v>
      </c>
      <c r="D111" s="25">
        <v>21.607597415312316</v>
      </c>
      <c r="E111" s="25">
        <v>41.25</v>
      </c>
      <c r="F111" s="25">
        <v>29.87</v>
      </c>
      <c r="G111" s="25">
        <v>16.594360086767896</v>
      </c>
      <c r="H111" s="25">
        <v>4.8370672097759675</v>
      </c>
      <c r="I111" s="25">
        <v>80.540000000000006</v>
      </c>
      <c r="J111" s="25">
        <v>26.67</v>
      </c>
      <c r="K111" s="25">
        <v>54.73</v>
      </c>
      <c r="L111" s="25">
        <v>81.150000000000006</v>
      </c>
      <c r="M111" s="25">
        <v>71.72</v>
      </c>
      <c r="N111" s="25">
        <v>90.6</v>
      </c>
      <c r="O111" s="25">
        <v>69.69</v>
      </c>
      <c r="P111" s="25">
        <v>98.05</v>
      </c>
      <c r="Q111" s="25">
        <v>0</v>
      </c>
      <c r="R111" s="27">
        <v>0</v>
      </c>
      <c r="S111" s="25">
        <v>4</v>
      </c>
      <c r="T111" s="27">
        <v>0</v>
      </c>
      <c r="U111" s="25">
        <v>0</v>
      </c>
      <c r="V111" s="25">
        <v>0.59</v>
      </c>
      <c r="W111" s="25">
        <v>92.44</v>
      </c>
      <c r="X111" s="26">
        <v>93.91</v>
      </c>
      <c r="Y111" s="25">
        <v>51.78</v>
      </c>
      <c r="Z111" s="25">
        <v>36.06</v>
      </c>
      <c r="AA111" s="25">
        <v>51.02</v>
      </c>
      <c r="AB111" s="26">
        <v>0.61</v>
      </c>
      <c r="AC111" s="25">
        <v>0.66</v>
      </c>
    </row>
    <row r="112" spans="1:29" s="17" customFormat="1" x14ac:dyDescent="0.25">
      <c r="A112" s="18" t="s">
        <v>1087</v>
      </c>
      <c r="B112" s="28" t="s">
        <v>1088</v>
      </c>
      <c r="C112" s="25">
        <v>35.169405558936909</v>
      </c>
      <c r="D112" s="25">
        <v>31.849052314512232</v>
      </c>
      <c r="E112" s="25">
        <v>43.2</v>
      </c>
      <c r="F112" s="25">
        <v>28.49</v>
      </c>
      <c r="G112" s="25">
        <v>19.529173522338944</v>
      </c>
      <c r="H112" s="25">
        <v>6.1902559358618561</v>
      </c>
      <c r="I112" s="25">
        <v>61.46</v>
      </c>
      <c r="J112" s="25">
        <v>23.33</v>
      </c>
      <c r="K112" s="25">
        <v>35.56</v>
      </c>
      <c r="L112" s="25">
        <v>77.77</v>
      </c>
      <c r="M112" s="25">
        <v>51.56</v>
      </c>
      <c r="N112" s="25">
        <v>90.14</v>
      </c>
      <c r="O112" s="25">
        <v>79.39</v>
      </c>
      <c r="P112" s="25">
        <v>98.84</v>
      </c>
      <c r="Q112" s="25">
        <v>1</v>
      </c>
      <c r="R112" s="27">
        <v>1</v>
      </c>
      <c r="S112" s="25">
        <v>3</v>
      </c>
      <c r="T112" s="27">
        <v>0</v>
      </c>
      <c r="U112" s="25">
        <v>0</v>
      </c>
      <c r="V112" s="25">
        <v>0.47</v>
      </c>
      <c r="W112" s="25">
        <v>92.64</v>
      </c>
      <c r="X112" s="26">
        <v>92.24</v>
      </c>
      <c r="Y112" s="25">
        <v>38.979999999999997</v>
      </c>
      <c r="Z112" s="25">
        <v>22.35</v>
      </c>
      <c r="AA112" s="25">
        <v>41.67</v>
      </c>
      <c r="AB112" s="26">
        <v>0.55000000000000004</v>
      </c>
      <c r="AC112" s="25">
        <v>0.42</v>
      </c>
    </row>
    <row r="113" spans="1:29" s="17" customFormat="1" x14ac:dyDescent="0.25">
      <c r="A113" s="18" t="s">
        <v>1089</v>
      </c>
      <c r="B113" s="28" t="s">
        <v>1090</v>
      </c>
      <c r="C113" s="25">
        <v>57.359843392532838</v>
      </c>
      <c r="D113" s="25">
        <v>47.366636528028934</v>
      </c>
      <c r="E113" s="25">
        <v>40.44</v>
      </c>
      <c r="F113" s="25">
        <v>29.51</v>
      </c>
      <c r="G113" s="25">
        <v>13.587549531958881</v>
      </c>
      <c r="H113" s="25">
        <v>2.7791814047498735</v>
      </c>
      <c r="I113" s="25">
        <v>49.01</v>
      </c>
      <c r="J113" s="25">
        <v>24.41</v>
      </c>
      <c r="K113" s="25">
        <v>40.450000000000003</v>
      </c>
      <c r="L113" s="25">
        <v>72.02</v>
      </c>
      <c r="M113" s="25">
        <v>65.739999999999995</v>
      </c>
      <c r="N113" s="25">
        <v>87.65</v>
      </c>
      <c r="O113" s="25">
        <v>77.209999999999994</v>
      </c>
      <c r="P113" s="25">
        <v>98.99</v>
      </c>
      <c r="Q113" s="25">
        <v>1</v>
      </c>
      <c r="R113" s="27">
        <v>0</v>
      </c>
      <c r="S113" s="25">
        <v>2</v>
      </c>
      <c r="T113" s="27">
        <v>0</v>
      </c>
      <c r="U113" s="25">
        <v>0</v>
      </c>
      <c r="V113" s="25">
        <v>0.56000000000000005</v>
      </c>
      <c r="W113" s="25">
        <v>89.73</v>
      </c>
      <c r="X113" s="26">
        <v>91.69</v>
      </c>
      <c r="Y113" s="25">
        <v>33.83</v>
      </c>
      <c r="Z113" s="25">
        <v>49.17</v>
      </c>
      <c r="AA113" s="25">
        <v>48.76</v>
      </c>
      <c r="AB113" s="26">
        <v>0.69</v>
      </c>
      <c r="AC113" s="25">
        <v>0.6</v>
      </c>
    </row>
    <row r="114" spans="1:29" s="17" customFormat="1" x14ac:dyDescent="0.25">
      <c r="A114" s="18" t="s">
        <v>1091</v>
      </c>
      <c r="B114" s="28" t="s">
        <v>1092</v>
      </c>
      <c r="C114" s="25">
        <v>50.374812593703147</v>
      </c>
      <c r="D114" s="25">
        <v>45.811728620463008</v>
      </c>
      <c r="E114" s="25">
        <v>33.25</v>
      </c>
      <c r="F114" s="25">
        <v>18.71</v>
      </c>
      <c r="G114" s="25">
        <v>8.5213032581453625</v>
      </c>
      <c r="H114" s="25">
        <v>3.9516129032258061</v>
      </c>
      <c r="I114" s="25">
        <v>65.5</v>
      </c>
      <c r="J114" s="25">
        <v>26.32</v>
      </c>
      <c r="K114" s="25">
        <v>32.630000000000003</v>
      </c>
      <c r="L114" s="25">
        <v>77.06</v>
      </c>
      <c r="M114" s="25">
        <v>45.83</v>
      </c>
      <c r="N114" s="25">
        <v>82.02</v>
      </c>
      <c r="O114" s="25">
        <v>90.91</v>
      </c>
      <c r="P114" s="25">
        <v>99.24</v>
      </c>
      <c r="Q114" s="25">
        <v>1</v>
      </c>
      <c r="R114" s="27">
        <v>0</v>
      </c>
      <c r="S114" s="25">
        <v>2</v>
      </c>
      <c r="T114" s="27">
        <v>0</v>
      </c>
      <c r="U114" s="25">
        <v>0</v>
      </c>
      <c r="V114" s="25">
        <v>0.47</v>
      </c>
      <c r="W114" s="25">
        <v>95.99</v>
      </c>
      <c r="X114" s="26">
        <v>96.63</v>
      </c>
      <c r="Y114" s="25">
        <v>43.29</v>
      </c>
      <c r="Z114" s="25">
        <v>30.2</v>
      </c>
      <c r="AA114" s="25">
        <v>35.68</v>
      </c>
      <c r="AB114" s="26">
        <v>0.56999999999999995</v>
      </c>
      <c r="AC114" s="25">
        <v>0.41</v>
      </c>
    </row>
    <row r="115" spans="1:29" s="17" customFormat="1" x14ac:dyDescent="0.25">
      <c r="A115" s="18" t="s">
        <v>1093</v>
      </c>
      <c r="B115" s="28" t="s">
        <v>1094</v>
      </c>
      <c r="C115" s="25">
        <v>58.117882710783043</v>
      </c>
      <c r="D115" s="25">
        <v>52.126006498092949</v>
      </c>
      <c r="E115" s="25">
        <v>35.450000000000003</v>
      </c>
      <c r="F115" s="25">
        <v>28.84</v>
      </c>
      <c r="G115" s="25">
        <v>12.430339095116652</v>
      </c>
      <c r="H115" s="25">
        <v>2.4905967266443021</v>
      </c>
      <c r="I115" s="25">
        <v>55.37</v>
      </c>
      <c r="J115" s="25">
        <v>23.57</v>
      </c>
      <c r="K115" s="25">
        <v>38.840000000000003</v>
      </c>
      <c r="L115" s="25">
        <v>67.849999999999994</v>
      </c>
      <c r="M115" s="25">
        <v>71.099999999999994</v>
      </c>
      <c r="N115" s="25">
        <v>89.47</v>
      </c>
      <c r="O115" s="25">
        <v>84.83</v>
      </c>
      <c r="P115" s="25">
        <v>99.33</v>
      </c>
      <c r="Q115" s="25">
        <v>0</v>
      </c>
      <c r="R115" s="27">
        <v>0</v>
      </c>
      <c r="S115" s="25">
        <v>2</v>
      </c>
      <c r="T115" s="27">
        <v>0</v>
      </c>
      <c r="U115" s="25">
        <v>0</v>
      </c>
      <c r="V115" s="25">
        <v>0.47</v>
      </c>
      <c r="W115" s="25">
        <v>90.15</v>
      </c>
      <c r="X115" s="26">
        <v>92.18</v>
      </c>
      <c r="Y115" s="25">
        <v>39.06</v>
      </c>
      <c r="Z115" s="25">
        <v>33.659999999999997</v>
      </c>
      <c r="AA115" s="25">
        <v>36.4</v>
      </c>
      <c r="AB115" s="26">
        <v>0.62</v>
      </c>
      <c r="AC115" s="25">
        <v>0.41</v>
      </c>
    </row>
    <row r="116" spans="1:29" s="17" customFormat="1" x14ac:dyDescent="0.25">
      <c r="A116" s="18" t="s">
        <v>1095</v>
      </c>
      <c r="B116" s="28" t="s">
        <v>1096</v>
      </c>
      <c r="C116" s="25">
        <v>61.20663186981885</v>
      </c>
      <c r="D116" s="25">
        <v>54.386367109888432</v>
      </c>
      <c r="E116" s="25">
        <v>35.700000000000003</v>
      </c>
      <c r="F116" s="25">
        <v>28.8</v>
      </c>
      <c r="G116" s="25">
        <v>13.801308744794765</v>
      </c>
      <c r="H116" s="25">
        <v>0.96520193040386082</v>
      </c>
      <c r="I116" s="25">
        <v>63.7</v>
      </c>
      <c r="J116" s="25">
        <v>22.43</v>
      </c>
      <c r="K116" s="25">
        <v>43.88</v>
      </c>
      <c r="L116" s="25">
        <v>71.930000000000007</v>
      </c>
      <c r="M116" s="25">
        <v>91.77</v>
      </c>
      <c r="N116" s="25">
        <v>92.66</v>
      </c>
      <c r="O116" s="25">
        <v>78.319999999999993</v>
      </c>
      <c r="P116" s="25">
        <v>98.84</v>
      </c>
      <c r="Q116" s="25">
        <v>1</v>
      </c>
      <c r="R116" s="27">
        <v>1</v>
      </c>
      <c r="S116" s="25">
        <v>2</v>
      </c>
      <c r="T116" s="27">
        <v>0</v>
      </c>
      <c r="U116" s="25">
        <v>0</v>
      </c>
      <c r="V116" s="25">
        <v>0.54</v>
      </c>
      <c r="W116" s="25">
        <v>95.14</v>
      </c>
      <c r="X116" s="26">
        <v>95.83</v>
      </c>
      <c r="Y116" s="25">
        <v>66.010000000000005</v>
      </c>
      <c r="Z116" s="25">
        <v>45.36</v>
      </c>
      <c r="AA116" s="25">
        <v>44.12</v>
      </c>
      <c r="AB116" s="26">
        <v>0.5</v>
      </c>
      <c r="AC116" s="25">
        <v>0.55000000000000004</v>
      </c>
    </row>
    <row r="117" spans="1:29" s="17" customFormat="1" x14ac:dyDescent="0.25">
      <c r="A117" s="18" t="s">
        <v>1097</v>
      </c>
      <c r="B117" s="28" t="s">
        <v>1098</v>
      </c>
      <c r="C117" s="25">
        <v>58.202680213716384</v>
      </c>
      <c r="D117" s="25">
        <v>46.5078125</v>
      </c>
      <c r="E117" s="25">
        <v>44.42</v>
      </c>
      <c r="F117" s="25">
        <v>32.270000000000003</v>
      </c>
      <c r="G117" s="25">
        <v>10.8806686271475</v>
      </c>
      <c r="H117" s="25">
        <v>5.7543998418034406</v>
      </c>
      <c r="I117" s="25">
        <v>61.46</v>
      </c>
      <c r="J117" s="25">
        <v>23.33</v>
      </c>
      <c r="K117" s="25">
        <v>20.73</v>
      </c>
      <c r="L117" s="25">
        <v>68.86</v>
      </c>
      <c r="M117" s="25">
        <v>29.26</v>
      </c>
      <c r="N117" s="25">
        <v>91.67</v>
      </c>
      <c r="O117" s="25">
        <v>67.02</v>
      </c>
      <c r="P117" s="25">
        <v>98.18</v>
      </c>
      <c r="Q117" s="25">
        <v>0</v>
      </c>
      <c r="R117" s="27">
        <v>0</v>
      </c>
      <c r="S117" s="25">
        <v>2</v>
      </c>
      <c r="T117" s="27">
        <v>0</v>
      </c>
      <c r="U117" s="25">
        <v>0</v>
      </c>
      <c r="V117" s="25">
        <v>0.64</v>
      </c>
      <c r="W117" s="25">
        <v>92.38</v>
      </c>
      <c r="X117" s="26">
        <v>87.32</v>
      </c>
      <c r="Y117" s="25">
        <v>59.77</v>
      </c>
      <c r="Z117" s="25">
        <v>43.21</v>
      </c>
      <c r="AA117" s="25">
        <v>64.349999999999994</v>
      </c>
      <c r="AB117" s="26">
        <v>0.56999999999999995</v>
      </c>
      <c r="AC117" s="25">
        <v>0.79</v>
      </c>
    </row>
    <row r="118" spans="1:29" s="17" customFormat="1" x14ac:dyDescent="0.25">
      <c r="A118" s="18" t="s">
        <v>1099</v>
      </c>
      <c r="B118" s="28" t="s">
        <v>1100</v>
      </c>
      <c r="C118" s="25">
        <v>60.76535935677898</v>
      </c>
      <c r="D118" s="25">
        <v>55.012545953200679</v>
      </c>
      <c r="E118" s="25">
        <v>38.07</v>
      </c>
      <c r="F118" s="25">
        <v>28.05</v>
      </c>
      <c r="G118" s="25">
        <v>17.543859649122805</v>
      </c>
      <c r="H118" s="25">
        <v>2.486360093530787</v>
      </c>
      <c r="I118" s="25">
        <v>67.430000000000007</v>
      </c>
      <c r="J118" s="25">
        <v>27.8</v>
      </c>
      <c r="K118" s="25">
        <v>39.159999999999997</v>
      </c>
      <c r="L118" s="25">
        <v>84.74</v>
      </c>
      <c r="M118" s="25">
        <v>79.89</v>
      </c>
      <c r="N118" s="25">
        <v>93.47</v>
      </c>
      <c r="O118" s="25">
        <v>88.29</v>
      </c>
      <c r="P118" s="25">
        <v>98.53</v>
      </c>
      <c r="Q118" s="25">
        <v>1</v>
      </c>
      <c r="R118" s="27">
        <v>0</v>
      </c>
      <c r="S118" s="25">
        <v>1</v>
      </c>
      <c r="T118" s="27">
        <v>0</v>
      </c>
      <c r="U118" s="25">
        <v>0</v>
      </c>
      <c r="V118" s="25">
        <v>0.56999999999999995</v>
      </c>
      <c r="W118" s="25">
        <v>93.07</v>
      </c>
      <c r="X118" s="26">
        <v>95.83</v>
      </c>
      <c r="Y118" s="25">
        <v>38.880000000000003</v>
      </c>
      <c r="Z118" s="25">
        <v>48.88</v>
      </c>
      <c r="AA118" s="25">
        <v>44.81</v>
      </c>
      <c r="AB118" s="26">
        <v>0.69</v>
      </c>
      <c r="AC118" s="25">
        <v>0.61</v>
      </c>
    </row>
    <row r="119" spans="1:29" s="17" customFormat="1" x14ac:dyDescent="0.25">
      <c r="A119" s="18" t="s">
        <v>1101</v>
      </c>
      <c r="B119" s="28" t="s">
        <v>1102</v>
      </c>
      <c r="C119" s="25">
        <v>61.053014679121674</v>
      </c>
      <c r="D119" s="25">
        <v>55.924104005621921</v>
      </c>
      <c r="E119" s="25">
        <v>42.15</v>
      </c>
      <c r="F119" s="25">
        <v>34.020000000000003</v>
      </c>
      <c r="G119" s="25">
        <v>12.839325018341894</v>
      </c>
      <c r="H119" s="25">
        <v>1.45961985724597</v>
      </c>
      <c r="I119" s="25">
        <v>62.91</v>
      </c>
      <c r="J119" s="25">
        <v>31.46</v>
      </c>
      <c r="K119" s="25">
        <v>34.58</v>
      </c>
      <c r="L119" s="25">
        <v>63.74</v>
      </c>
      <c r="M119" s="25">
        <v>68.81</v>
      </c>
      <c r="N119" s="25">
        <v>83.72</v>
      </c>
      <c r="O119" s="25">
        <v>67.819999999999993</v>
      </c>
      <c r="P119" s="25">
        <v>98.91</v>
      </c>
      <c r="Q119" s="25">
        <v>0</v>
      </c>
      <c r="R119" s="27">
        <v>1</v>
      </c>
      <c r="S119" s="25">
        <v>1</v>
      </c>
      <c r="T119" s="27">
        <v>0</v>
      </c>
      <c r="U119" s="25">
        <v>0</v>
      </c>
      <c r="V119" s="25">
        <v>0.54</v>
      </c>
      <c r="W119" s="25">
        <v>92.73</v>
      </c>
      <c r="X119" s="26">
        <v>95.03</v>
      </c>
      <c r="Y119" s="25">
        <v>58.9</v>
      </c>
      <c r="Z119" s="25">
        <v>47.38</v>
      </c>
      <c r="AA119" s="25">
        <v>45.53</v>
      </c>
      <c r="AB119" s="26">
        <v>0.66</v>
      </c>
      <c r="AC119" s="25">
        <v>0.56999999999999995</v>
      </c>
    </row>
    <row r="120" spans="1:29" s="17" customFormat="1" x14ac:dyDescent="0.25">
      <c r="A120" s="18" t="s">
        <v>1103</v>
      </c>
      <c r="B120" s="28" t="s">
        <v>1104</v>
      </c>
      <c r="C120" s="25">
        <v>49.510523739598625</v>
      </c>
      <c r="D120" s="25">
        <v>43.956899131996408</v>
      </c>
      <c r="E120" s="25">
        <v>38.08</v>
      </c>
      <c r="F120" s="25">
        <v>29.84</v>
      </c>
      <c r="G120" s="25">
        <v>9.6500219651486301</v>
      </c>
      <c r="H120" s="25">
        <v>1.1669097728693478</v>
      </c>
      <c r="I120" s="25">
        <v>52.1</v>
      </c>
      <c r="J120" s="25">
        <v>24.26</v>
      </c>
      <c r="K120" s="25">
        <v>25.09</v>
      </c>
      <c r="L120" s="25">
        <v>70.03</v>
      </c>
      <c r="M120" s="25">
        <v>79.430000000000007</v>
      </c>
      <c r="N120" s="25">
        <v>97.34</v>
      </c>
      <c r="O120" s="25">
        <v>69.739999999999995</v>
      </c>
      <c r="P120" s="25">
        <v>96.73</v>
      </c>
      <c r="Q120" s="25">
        <v>1</v>
      </c>
      <c r="R120" s="27">
        <v>1</v>
      </c>
      <c r="S120" s="25">
        <v>1</v>
      </c>
      <c r="T120" s="27">
        <v>0</v>
      </c>
      <c r="U120" s="25">
        <v>0</v>
      </c>
      <c r="V120" s="25">
        <v>0.55000000000000004</v>
      </c>
      <c r="W120" s="25">
        <v>94.84</v>
      </c>
      <c r="X120" s="26">
        <v>89.49</v>
      </c>
      <c r="Y120" s="25">
        <v>58.12</v>
      </c>
      <c r="Z120" s="25">
        <v>45.64</v>
      </c>
      <c r="AA120" s="25">
        <v>49.73</v>
      </c>
      <c r="AB120" s="26">
        <v>0.54</v>
      </c>
      <c r="AC120" s="25">
        <v>0.6</v>
      </c>
    </row>
    <row r="121" spans="1:29" s="17" customFormat="1" x14ac:dyDescent="0.25">
      <c r="A121" s="18" t="s">
        <v>1105</v>
      </c>
      <c r="B121" s="28" t="s">
        <v>1106</v>
      </c>
      <c r="C121" s="25">
        <v>47.408385093167702</v>
      </c>
      <c r="D121" s="25">
        <v>42.961411423507613</v>
      </c>
      <c r="E121" s="25">
        <v>35.090000000000003</v>
      </c>
      <c r="F121" s="25">
        <v>28.22</v>
      </c>
      <c r="G121" s="25">
        <v>10.558483384570341</v>
      </c>
      <c r="H121" s="25">
        <v>4.1678496394299023</v>
      </c>
      <c r="I121" s="25">
        <v>47.68</v>
      </c>
      <c r="J121" s="25">
        <v>26.99</v>
      </c>
      <c r="K121" s="25">
        <v>49.67</v>
      </c>
      <c r="L121" s="25">
        <v>78.290000000000006</v>
      </c>
      <c r="M121" s="25">
        <v>61.99</v>
      </c>
      <c r="N121" s="25">
        <v>86.12</v>
      </c>
      <c r="O121" s="25">
        <v>80.17</v>
      </c>
      <c r="P121" s="25">
        <v>99.17</v>
      </c>
      <c r="Q121" s="25">
        <v>1</v>
      </c>
      <c r="R121" s="27">
        <v>0</v>
      </c>
      <c r="S121" s="25">
        <v>1</v>
      </c>
      <c r="T121" s="27">
        <v>0</v>
      </c>
      <c r="U121" s="25">
        <v>1</v>
      </c>
      <c r="V121" s="25">
        <v>0.52</v>
      </c>
      <c r="W121" s="25">
        <v>91.78</v>
      </c>
      <c r="X121" s="26">
        <v>91.78</v>
      </c>
      <c r="Y121" s="25">
        <v>42.49</v>
      </c>
      <c r="Z121" s="25">
        <v>38.619999999999997</v>
      </c>
      <c r="AA121" s="25">
        <v>39.18</v>
      </c>
      <c r="AB121" s="26">
        <v>0.67</v>
      </c>
      <c r="AC121" s="25">
        <v>0.52</v>
      </c>
    </row>
    <row r="122" spans="1:29" s="17" customFormat="1" x14ac:dyDescent="0.25">
      <c r="A122" s="18" t="s">
        <v>1107</v>
      </c>
      <c r="B122" s="28" t="s">
        <v>1108</v>
      </c>
      <c r="C122" s="25">
        <v>52.426908884473455</v>
      </c>
      <c r="D122" s="25">
        <v>55.34076827757125</v>
      </c>
      <c r="E122" s="25">
        <v>39.61</v>
      </c>
      <c r="F122" s="25">
        <v>31.98</v>
      </c>
      <c r="G122" s="25">
        <v>14.323529411764707</v>
      </c>
      <c r="H122" s="25">
        <v>5.0169109357384443</v>
      </c>
      <c r="I122" s="25">
        <v>66.8</v>
      </c>
      <c r="J122" s="25">
        <v>25.07</v>
      </c>
      <c r="K122" s="25">
        <v>47.65</v>
      </c>
      <c r="L122" s="25">
        <v>67.56</v>
      </c>
      <c r="M122" s="25">
        <v>59.35</v>
      </c>
      <c r="N122" s="25">
        <v>86.32</v>
      </c>
      <c r="O122" s="25">
        <v>64.75</v>
      </c>
      <c r="P122" s="25">
        <v>97.64</v>
      </c>
      <c r="Q122" s="25">
        <v>0</v>
      </c>
      <c r="R122" s="27">
        <v>0</v>
      </c>
      <c r="S122" s="25">
        <v>3</v>
      </c>
      <c r="T122" s="27">
        <v>0</v>
      </c>
      <c r="U122" s="25">
        <v>0</v>
      </c>
      <c r="V122" s="25">
        <v>0.51</v>
      </c>
      <c r="W122" s="25">
        <v>99.02</v>
      </c>
      <c r="X122" s="26">
        <v>92.12</v>
      </c>
      <c r="Y122" s="25">
        <v>53.7</v>
      </c>
      <c r="Z122" s="25">
        <v>49.95</v>
      </c>
      <c r="AA122" s="25">
        <v>58.9</v>
      </c>
      <c r="AB122" s="26">
        <v>0.53</v>
      </c>
      <c r="AC122" s="25">
        <v>0.5</v>
      </c>
    </row>
    <row r="123" spans="1:29" s="17" customFormat="1" x14ac:dyDescent="0.25">
      <c r="A123" s="18" t="s">
        <v>1109</v>
      </c>
      <c r="B123" s="28" t="s">
        <v>1110</v>
      </c>
      <c r="C123" s="25">
        <v>56.793842034805884</v>
      </c>
      <c r="D123" s="25">
        <v>53.565217391304344</v>
      </c>
      <c r="E123" s="25">
        <v>39.01</v>
      </c>
      <c r="F123" s="25">
        <v>28.44</v>
      </c>
      <c r="G123" s="25">
        <v>22.832740213523131</v>
      </c>
      <c r="H123" s="25">
        <v>6.6488066244520212</v>
      </c>
      <c r="I123" s="25">
        <v>70.02</v>
      </c>
      <c r="J123" s="25">
        <v>26.67</v>
      </c>
      <c r="K123" s="25">
        <v>47.74</v>
      </c>
      <c r="L123" s="25">
        <v>78.64</v>
      </c>
      <c r="M123" s="25">
        <v>40.58</v>
      </c>
      <c r="N123" s="25">
        <v>98.57</v>
      </c>
      <c r="O123" s="25">
        <v>75.36</v>
      </c>
      <c r="P123" s="25">
        <v>96.02</v>
      </c>
      <c r="Q123" s="25">
        <v>1</v>
      </c>
      <c r="R123" s="27">
        <v>0</v>
      </c>
      <c r="S123" s="25">
        <v>3</v>
      </c>
      <c r="T123" s="27">
        <v>0</v>
      </c>
      <c r="U123" s="25">
        <v>0</v>
      </c>
      <c r="V123" s="25">
        <v>0.54</v>
      </c>
      <c r="W123" s="25">
        <v>92.92</v>
      </c>
      <c r="X123" s="26">
        <v>93.16</v>
      </c>
      <c r="Y123" s="25">
        <v>45.61</v>
      </c>
      <c r="Z123" s="25">
        <v>39.86</v>
      </c>
      <c r="AA123" s="25">
        <v>54.57</v>
      </c>
      <c r="AB123" s="26">
        <v>0.68</v>
      </c>
      <c r="AC123" s="25">
        <v>0.53</v>
      </c>
    </row>
    <row r="124" spans="1:29" s="17" customFormat="1" x14ac:dyDescent="0.25">
      <c r="A124" s="18" t="s">
        <v>1111</v>
      </c>
      <c r="B124" s="28" t="s">
        <v>1112</v>
      </c>
      <c r="C124" s="25">
        <v>45.456520165085799</v>
      </c>
      <c r="D124" s="25">
        <v>35.711246631683444</v>
      </c>
      <c r="E124" s="25">
        <v>38.51</v>
      </c>
      <c r="F124" s="25">
        <v>31.61</v>
      </c>
      <c r="G124" s="25">
        <v>8.9722066778586083</v>
      </c>
      <c r="H124" s="25">
        <v>3.2346145767695864</v>
      </c>
      <c r="I124" s="25">
        <v>56.35</v>
      </c>
      <c r="J124" s="25">
        <v>32.07</v>
      </c>
      <c r="K124" s="25">
        <v>32.67</v>
      </c>
      <c r="L124" s="25">
        <v>72.53</v>
      </c>
      <c r="M124" s="25">
        <v>75.03</v>
      </c>
      <c r="N124" s="25">
        <v>95.5</v>
      </c>
      <c r="O124" s="25">
        <v>72.86</v>
      </c>
      <c r="P124" s="25">
        <v>99.62</v>
      </c>
      <c r="Q124" s="25">
        <v>1</v>
      </c>
      <c r="R124" s="27">
        <v>0</v>
      </c>
      <c r="S124" s="25">
        <v>1</v>
      </c>
      <c r="T124" s="27">
        <v>0</v>
      </c>
      <c r="U124" s="25">
        <v>0</v>
      </c>
      <c r="V124" s="25">
        <v>0.56999999999999995</v>
      </c>
      <c r="W124" s="25">
        <v>94.75</v>
      </c>
      <c r="X124" s="26">
        <v>92.53</v>
      </c>
      <c r="Y124" s="25">
        <v>41.64</v>
      </c>
      <c r="Z124" s="25">
        <v>40.200000000000003</v>
      </c>
      <c r="AA124" s="25">
        <v>46.25</v>
      </c>
      <c r="AB124" s="26">
        <v>0.71</v>
      </c>
      <c r="AC124" s="25">
        <v>0.63</v>
      </c>
    </row>
    <row r="125" spans="1:29" s="17" customFormat="1" x14ac:dyDescent="0.25">
      <c r="A125" s="18" t="s">
        <v>1113</v>
      </c>
      <c r="B125" s="28" t="s">
        <v>1114</v>
      </c>
      <c r="C125" s="25">
        <v>57.663989290495309</v>
      </c>
      <c r="D125" s="25">
        <v>63.4479756203744</v>
      </c>
      <c r="E125" s="25">
        <v>35.47</v>
      </c>
      <c r="F125" s="25">
        <v>22.98</v>
      </c>
      <c r="G125" s="25">
        <v>10.41196388261851</v>
      </c>
      <c r="H125" s="25">
        <v>2.7047913446676968</v>
      </c>
      <c r="I125" s="25">
        <v>49.38</v>
      </c>
      <c r="J125" s="25">
        <v>26.7</v>
      </c>
      <c r="K125" s="25">
        <v>35.72</v>
      </c>
      <c r="L125" s="25">
        <v>63.52</v>
      </c>
      <c r="M125" s="25">
        <v>66.91</v>
      </c>
      <c r="N125" s="25">
        <v>96.09</v>
      </c>
      <c r="O125" s="25">
        <v>85.2</v>
      </c>
      <c r="P125" s="25">
        <v>98.63</v>
      </c>
      <c r="Q125" s="25">
        <v>0</v>
      </c>
      <c r="R125" s="27">
        <v>0</v>
      </c>
      <c r="S125" s="25">
        <v>3</v>
      </c>
      <c r="T125" s="27">
        <v>0</v>
      </c>
      <c r="U125" s="25">
        <v>0</v>
      </c>
      <c r="V125" s="25">
        <v>0.55000000000000004</v>
      </c>
      <c r="W125" s="25">
        <v>94.51</v>
      </c>
      <c r="X125" s="26">
        <v>94.64</v>
      </c>
      <c r="Y125" s="25">
        <v>46.23</v>
      </c>
      <c r="Z125" s="25">
        <v>47.22</v>
      </c>
      <c r="AA125" s="25">
        <v>47.55</v>
      </c>
      <c r="AB125" s="26">
        <v>0.63</v>
      </c>
      <c r="AC125" s="25">
        <v>0.56999999999999995</v>
      </c>
    </row>
    <row r="126" spans="1:29" s="17" customFormat="1" x14ac:dyDescent="0.25">
      <c r="A126" s="18" t="s">
        <v>1115</v>
      </c>
      <c r="B126" s="28" t="s">
        <v>1116</v>
      </c>
      <c r="C126" s="25">
        <v>47.064668377908419</v>
      </c>
      <c r="D126" s="25">
        <v>31.986531986531986</v>
      </c>
      <c r="E126" s="25">
        <v>34.21</v>
      </c>
      <c r="F126" s="25">
        <v>23.3</v>
      </c>
      <c r="G126" s="25">
        <v>13.516666666666666</v>
      </c>
      <c r="H126" s="25">
        <v>3.1185361972951471</v>
      </c>
      <c r="I126" s="25">
        <v>68.2</v>
      </c>
      <c r="J126" s="25">
        <v>23.27</v>
      </c>
      <c r="K126" s="25">
        <v>50.9</v>
      </c>
      <c r="L126" s="25">
        <v>80.98</v>
      </c>
      <c r="M126" s="25">
        <v>84.46</v>
      </c>
      <c r="N126" s="25">
        <v>94.63</v>
      </c>
      <c r="O126" s="25">
        <v>88.99</v>
      </c>
      <c r="P126" s="25">
        <v>99.8</v>
      </c>
      <c r="Q126" s="25">
        <v>0</v>
      </c>
      <c r="R126" s="27">
        <v>0</v>
      </c>
      <c r="S126" s="25">
        <v>1</v>
      </c>
      <c r="T126" s="27">
        <v>0</v>
      </c>
      <c r="U126" s="25">
        <v>0</v>
      </c>
      <c r="V126" s="25">
        <v>0.56999999999999995</v>
      </c>
      <c r="W126" s="25">
        <v>95.47</v>
      </c>
      <c r="X126" s="26">
        <v>94.52</v>
      </c>
      <c r="Y126" s="25">
        <v>43.86</v>
      </c>
      <c r="Z126" s="25">
        <v>30.42</v>
      </c>
      <c r="AA126" s="25">
        <v>46.47</v>
      </c>
      <c r="AB126" s="26">
        <v>0.69</v>
      </c>
      <c r="AC126" s="25">
        <v>0.61</v>
      </c>
    </row>
    <row r="127" spans="1:29" s="17" customFormat="1" x14ac:dyDescent="0.25">
      <c r="A127" s="18" t="s">
        <v>1117</v>
      </c>
      <c r="B127" s="28" t="s">
        <v>1118</v>
      </c>
      <c r="C127" s="25">
        <v>28.974000749650731</v>
      </c>
      <c r="D127" s="25">
        <v>24.934603584692393</v>
      </c>
      <c r="E127" s="25">
        <v>35.979999999999997</v>
      </c>
      <c r="F127" s="25">
        <v>28.44</v>
      </c>
      <c r="G127" s="25">
        <v>17.874899759422615</v>
      </c>
      <c r="H127" s="25">
        <v>2.2051065625659421</v>
      </c>
      <c r="I127" s="25">
        <v>63.7</v>
      </c>
      <c r="J127" s="25">
        <v>27.66</v>
      </c>
      <c r="K127" s="25">
        <v>68.959999999999994</v>
      </c>
      <c r="L127" s="25">
        <v>90.74</v>
      </c>
      <c r="M127" s="25">
        <v>56.31</v>
      </c>
      <c r="N127" s="25">
        <v>90.65</v>
      </c>
      <c r="O127" s="25">
        <v>88.76</v>
      </c>
      <c r="P127" s="25">
        <v>99.57</v>
      </c>
      <c r="Q127" s="25">
        <v>1</v>
      </c>
      <c r="R127" s="27">
        <v>1</v>
      </c>
      <c r="S127" s="25">
        <v>3</v>
      </c>
      <c r="T127" s="27">
        <v>0</v>
      </c>
      <c r="U127" s="25">
        <v>0</v>
      </c>
      <c r="V127" s="25">
        <v>0.5</v>
      </c>
      <c r="W127" s="25">
        <v>90.11</v>
      </c>
      <c r="X127" s="26">
        <v>95.32</v>
      </c>
      <c r="Y127" s="25">
        <v>35.299999999999997</v>
      </c>
      <c r="Z127" s="25">
        <v>27.93</v>
      </c>
      <c r="AA127" s="25">
        <v>33.630000000000003</v>
      </c>
      <c r="AB127" s="26">
        <v>0.72</v>
      </c>
      <c r="AC127" s="25">
        <v>0.47</v>
      </c>
    </row>
    <row r="128" spans="1:29" s="17" customFormat="1" x14ac:dyDescent="0.25">
      <c r="A128" s="18" t="s">
        <v>1119</v>
      </c>
      <c r="B128" s="28" t="s">
        <v>1120</v>
      </c>
      <c r="C128" s="25">
        <v>51.341934989854131</v>
      </c>
      <c r="D128" s="25">
        <v>48.165956361781952</v>
      </c>
      <c r="E128" s="25">
        <v>47.08</v>
      </c>
      <c r="F128" s="25">
        <v>34.07</v>
      </c>
      <c r="G128" s="25">
        <v>23.8542329726289</v>
      </c>
      <c r="H128" s="25">
        <v>2.0561685055165495</v>
      </c>
      <c r="I128" s="25">
        <v>63.7</v>
      </c>
      <c r="J128" s="25">
        <v>26</v>
      </c>
      <c r="K128" s="25">
        <v>3.53</v>
      </c>
      <c r="L128" s="25">
        <v>75.22</v>
      </c>
      <c r="M128" s="25">
        <v>63.58</v>
      </c>
      <c r="N128" s="25">
        <v>82.35</v>
      </c>
      <c r="O128" s="25">
        <v>66.069999999999993</v>
      </c>
      <c r="P128" s="25">
        <v>99.42</v>
      </c>
      <c r="Q128" s="25">
        <v>1</v>
      </c>
      <c r="R128" s="27">
        <v>1</v>
      </c>
      <c r="S128" s="25">
        <v>2</v>
      </c>
      <c r="T128" s="27">
        <v>0</v>
      </c>
      <c r="U128" s="25">
        <v>0</v>
      </c>
      <c r="V128" s="25">
        <v>0.6</v>
      </c>
      <c r="W128" s="25">
        <v>95.29</v>
      </c>
      <c r="X128" s="26">
        <v>93</v>
      </c>
      <c r="Y128" s="25">
        <v>59.45</v>
      </c>
      <c r="Z128" s="25">
        <v>50.47</v>
      </c>
      <c r="AA128" s="25">
        <v>50.09</v>
      </c>
      <c r="AB128" s="26">
        <v>0.53</v>
      </c>
      <c r="AC128" s="25">
        <v>0.7</v>
      </c>
    </row>
    <row r="129" spans="1:29" s="17" customFormat="1" x14ac:dyDescent="0.25">
      <c r="A129" s="18" t="s">
        <v>1121</v>
      </c>
      <c r="B129" s="28" t="s">
        <v>1122</v>
      </c>
      <c r="C129" s="25">
        <v>70.478131949592296</v>
      </c>
      <c r="D129" s="25">
        <v>68.321739492647978</v>
      </c>
      <c r="E129" s="25">
        <v>40.51</v>
      </c>
      <c r="F129" s="25">
        <v>30.07</v>
      </c>
      <c r="G129" s="25">
        <v>13.521028849496004</v>
      </c>
      <c r="H129" s="25">
        <v>1.8735981000131943</v>
      </c>
      <c r="I129" s="25">
        <v>71.7</v>
      </c>
      <c r="J129" s="25">
        <v>24.61</v>
      </c>
      <c r="K129" s="25">
        <v>1.32</v>
      </c>
      <c r="L129" s="25">
        <v>53.9</v>
      </c>
      <c r="M129" s="25">
        <v>49.64</v>
      </c>
      <c r="N129" s="25">
        <v>84.98</v>
      </c>
      <c r="O129" s="25">
        <v>70.19</v>
      </c>
      <c r="P129" s="25">
        <v>99.59</v>
      </c>
      <c r="Q129" s="25">
        <v>1</v>
      </c>
      <c r="R129" s="27">
        <v>1</v>
      </c>
      <c r="S129" s="25">
        <v>2</v>
      </c>
      <c r="T129" s="27">
        <v>0</v>
      </c>
      <c r="U129" s="25">
        <v>0</v>
      </c>
      <c r="V129" s="25">
        <v>0.53</v>
      </c>
      <c r="W129" s="25">
        <v>89.1</v>
      </c>
      <c r="X129" s="26">
        <v>92.9</v>
      </c>
      <c r="Y129" s="25">
        <v>56.71</v>
      </c>
      <c r="Z129" s="25">
        <v>54.78</v>
      </c>
      <c r="AA129" s="25">
        <v>49.99</v>
      </c>
      <c r="AB129" s="26">
        <v>0.47</v>
      </c>
      <c r="AC129" s="25">
        <v>0.53</v>
      </c>
    </row>
    <row r="130" spans="1:29" s="17" customFormat="1" x14ac:dyDescent="0.25">
      <c r="A130" s="18" t="s">
        <v>1123</v>
      </c>
      <c r="B130" s="28" t="s">
        <v>1124</v>
      </c>
      <c r="C130" s="25">
        <v>28.66548608273169</v>
      </c>
      <c r="D130" s="25">
        <v>25.087661882275935</v>
      </c>
      <c r="E130" s="25">
        <v>35.81</v>
      </c>
      <c r="F130" s="25">
        <v>29.69</v>
      </c>
      <c r="G130" s="25">
        <v>8.4622823984526114</v>
      </c>
      <c r="H130" s="25">
        <v>1.6890428757037679</v>
      </c>
      <c r="I130" s="25">
        <v>67.2</v>
      </c>
      <c r="J130" s="25">
        <v>20.87</v>
      </c>
      <c r="K130" s="25">
        <v>48.63</v>
      </c>
      <c r="L130" s="25">
        <v>88.29</v>
      </c>
      <c r="M130" s="25">
        <v>86.44</v>
      </c>
      <c r="N130" s="25">
        <v>95.58</v>
      </c>
      <c r="O130" s="25">
        <v>94.17</v>
      </c>
      <c r="P130" s="25">
        <v>99.76</v>
      </c>
      <c r="Q130" s="25">
        <v>1</v>
      </c>
      <c r="R130" s="27">
        <v>1</v>
      </c>
      <c r="S130" s="25">
        <v>2</v>
      </c>
      <c r="T130" s="27">
        <v>0</v>
      </c>
      <c r="U130" s="25">
        <v>0</v>
      </c>
      <c r="V130" s="25">
        <v>0.49</v>
      </c>
      <c r="W130" s="25">
        <v>89.35</v>
      </c>
      <c r="X130" s="26">
        <v>95.28</v>
      </c>
      <c r="Y130" s="25">
        <v>43.81</v>
      </c>
      <c r="Z130" s="25">
        <v>40.369999999999997</v>
      </c>
      <c r="AA130" s="25">
        <v>33.03</v>
      </c>
      <c r="AB130" s="26">
        <v>0.54</v>
      </c>
      <c r="AC130" s="25">
        <v>0.45</v>
      </c>
    </row>
    <row r="131" spans="1:29" s="17" customFormat="1" x14ac:dyDescent="0.25">
      <c r="A131" s="18" t="s">
        <v>1125</v>
      </c>
      <c r="B131" s="28" t="s">
        <v>1126</v>
      </c>
      <c r="C131" s="25">
        <v>22.167007034263673</v>
      </c>
      <c r="D131" s="25">
        <v>18.052006856625376</v>
      </c>
      <c r="E131" s="25">
        <v>27.34</v>
      </c>
      <c r="F131" s="25">
        <v>18.260000000000002</v>
      </c>
      <c r="G131" s="25">
        <v>20.633290543431752</v>
      </c>
      <c r="H131" s="25">
        <v>0.8685353335965259</v>
      </c>
      <c r="I131" s="25">
        <v>54.4</v>
      </c>
      <c r="J131" s="25">
        <v>21.64</v>
      </c>
      <c r="K131" s="25">
        <v>33.229999999999997</v>
      </c>
      <c r="L131" s="25">
        <v>80.040000000000006</v>
      </c>
      <c r="M131" s="25">
        <v>70.63</v>
      </c>
      <c r="N131" s="25">
        <v>92.29</v>
      </c>
      <c r="O131" s="25">
        <v>95.29</v>
      </c>
      <c r="P131" s="25">
        <v>99.42</v>
      </c>
      <c r="Q131" s="25">
        <v>0</v>
      </c>
      <c r="R131" s="27">
        <v>0</v>
      </c>
      <c r="S131" s="25">
        <v>2</v>
      </c>
      <c r="T131" s="27">
        <v>0</v>
      </c>
      <c r="U131" s="25">
        <v>0</v>
      </c>
      <c r="V131" s="25">
        <v>0.47</v>
      </c>
      <c r="W131" s="25">
        <v>82.62</v>
      </c>
      <c r="X131" s="26">
        <v>90.33</v>
      </c>
      <c r="Y131" s="25">
        <v>17.46</v>
      </c>
      <c r="Z131" s="25">
        <v>10.66</v>
      </c>
      <c r="AA131" s="25">
        <v>24.7</v>
      </c>
      <c r="AB131" s="26">
        <v>0.45</v>
      </c>
      <c r="AC131" s="25">
        <v>0.4</v>
      </c>
    </row>
    <row r="132" spans="1:29" s="17" customFormat="1" x14ac:dyDescent="0.25">
      <c r="A132" s="18" t="s">
        <v>1127</v>
      </c>
      <c r="B132" s="28" t="s">
        <v>1128</v>
      </c>
      <c r="C132" s="25">
        <v>9.0297121634168995</v>
      </c>
      <c r="D132" s="25">
        <v>14.11361152989668</v>
      </c>
      <c r="E132" s="25">
        <v>17.48</v>
      </c>
      <c r="F132" s="25">
        <v>9.3800000000000008</v>
      </c>
      <c r="G132" s="25">
        <v>10.049456786119668</v>
      </c>
      <c r="H132" s="25">
        <v>1.4148534068852794</v>
      </c>
      <c r="I132" s="25">
        <v>44.71</v>
      </c>
      <c r="J132" s="25">
        <v>23.17</v>
      </c>
      <c r="K132" s="25">
        <v>71.56</v>
      </c>
      <c r="L132" s="25">
        <v>97.76</v>
      </c>
      <c r="M132" s="25">
        <v>82.34</v>
      </c>
      <c r="N132" s="25">
        <v>97.41</v>
      </c>
      <c r="O132" s="25">
        <v>97.51</v>
      </c>
      <c r="P132" s="25">
        <v>99.63</v>
      </c>
      <c r="Q132" s="25">
        <v>1</v>
      </c>
      <c r="R132" s="27">
        <v>0</v>
      </c>
      <c r="S132" s="25">
        <v>2</v>
      </c>
      <c r="T132" s="27">
        <v>0</v>
      </c>
      <c r="U132" s="25">
        <v>0</v>
      </c>
      <c r="V132" s="25">
        <v>0.44</v>
      </c>
      <c r="W132" s="25">
        <v>77.89</v>
      </c>
      <c r="X132" s="26">
        <v>87.52</v>
      </c>
      <c r="Y132" s="25">
        <v>5.51</v>
      </c>
      <c r="Z132" s="25">
        <v>4.41</v>
      </c>
      <c r="AA132" s="25">
        <v>22</v>
      </c>
      <c r="AB132" s="26">
        <v>0.37</v>
      </c>
      <c r="AC132" s="25">
        <v>0.36</v>
      </c>
    </row>
    <row r="133" spans="1:29" s="17" customFormat="1" x14ac:dyDescent="0.25">
      <c r="A133" s="18" t="s">
        <v>1129</v>
      </c>
      <c r="B133" s="28" t="s">
        <v>1130</v>
      </c>
      <c r="C133" s="25">
        <v>65.147771982798062</v>
      </c>
      <c r="D133" s="25">
        <v>59.119496855345908</v>
      </c>
      <c r="E133" s="25">
        <v>33.71</v>
      </c>
      <c r="F133" s="25">
        <v>20.329999999999998</v>
      </c>
      <c r="G133" s="25">
        <v>8.2737871380218131</v>
      </c>
      <c r="H133" s="25">
        <v>1.4163090128755365</v>
      </c>
      <c r="I133" s="25">
        <v>47.68</v>
      </c>
      <c r="J133" s="25">
        <v>24.23</v>
      </c>
      <c r="K133" s="25">
        <v>28.39</v>
      </c>
      <c r="L133" s="25">
        <v>78.91</v>
      </c>
      <c r="M133" s="25">
        <v>75.73</v>
      </c>
      <c r="N133" s="25">
        <v>92.76</v>
      </c>
      <c r="O133" s="25">
        <v>90.3</v>
      </c>
      <c r="P133" s="25">
        <v>99.39</v>
      </c>
      <c r="Q133" s="25">
        <v>0</v>
      </c>
      <c r="R133" s="27">
        <v>0</v>
      </c>
      <c r="S133" s="25">
        <v>1</v>
      </c>
      <c r="T133" s="27">
        <v>0</v>
      </c>
      <c r="U133" s="25">
        <v>0</v>
      </c>
      <c r="V133" s="25">
        <v>0.5</v>
      </c>
      <c r="W133" s="25">
        <v>95.03</v>
      </c>
      <c r="X133" s="26">
        <v>92.37</v>
      </c>
      <c r="Y133" s="25">
        <v>51.71</v>
      </c>
      <c r="Z133" s="25">
        <v>43.23</v>
      </c>
      <c r="AA133" s="25">
        <v>37.950000000000003</v>
      </c>
      <c r="AB133" s="26">
        <v>0.53</v>
      </c>
      <c r="AC133" s="25">
        <v>0.48</v>
      </c>
    </row>
    <row r="134" spans="1:29" s="17" customFormat="1" x14ac:dyDescent="0.25">
      <c r="A134" s="18" t="s">
        <v>1131</v>
      </c>
      <c r="B134" s="28" t="s">
        <v>1132</v>
      </c>
      <c r="C134" s="25">
        <v>42.048469839023525</v>
      </c>
      <c r="D134" s="25">
        <v>37.804878048780488</v>
      </c>
      <c r="E134" s="25">
        <v>35.21</v>
      </c>
      <c r="F134" s="25">
        <v>28.15</v>
      </c>
      <c r="G134" s="25">
        <v>19.474835886214443</v>
      </c>
      <c r="H134" s="25">
        <v>3.3175355450236967</v>
      </c>
      <c r="I134" s="25">
        <v>56.06</v>
      </c>
      <c r="J134" s="25">
        <v>29.43</v>
      </c>
      <c r="K134" s="25">
        <v>48.31</v>
      </c>
      <c r="L134" s="25">
        <v>72.56</v>
      </c>
      <c r="M134" s="25">
        <v>67.209999999999994</v>
      </c>
      <c r="N134" s="25">
        <v>97.65</v>
      </c>
      <c r="O134" s="25">
        <v>94.49</v>
      </c>
      <c r="P134" s="25">
        <v>99.71</v>
      </c>
      <c r="Q134" s="25">
        <v>0</v>
      </c>
      <c r="R134" s="27">
        <v>0</v>
      </c>
      <c r="S134" s="25">
        <v>2</v>
      </c>
      <c r="T134" s="27">
        <v>0</v>
      </c>
      <c r="U134" s="25">
        <v>0</v>
      </c>
      <c r="V134" s="25">
        <v>0.5</v>
      </c>
      <c r="W134" s="25">
        <v>92.25</v>
      </c>
      <c r="X134" s="26">
        <v>94.32</v>
      </c>
      <c r="Y134" s="25">
        <v>31.52</v>
      </c>
      <c r="Z134" s="25">
        <v>25.15</v>
      </c>
      <c r="AA134" s="25">
        <v>41.68</v>
      </c>
      <c r="AB134" s="26">
        <v>0.49</v>
      </c>
      <c r="AC134" s="25">
        <v>0.47</v>
      </c>
    </row>
    <row r="135" spans="1:29" s="17" customFormat="1" x14ac:dyDescent="0.25">
      <c r="A135" s="18" t="s">
        <v>1133</v>
      </c>
      <c r="B135" s="28" t="s">
        <v>1134</v>
      </c>
      <c r="C135" s="25">
        <v>47.844722018123932</v>
      </c>
      <c r="D135" s="25">
        <v>49.075118429957136</v>
      </c>
      <c r="E135" s="25">
        <v>35.119999999999997</v>
      </c>
      <c r="F135" s="25">
        <v>28.38</v>
      </c>
      <c r="G135" s="25">
        <v>14.006139677666923</v>
      </c>
      <c r="H135" s="25">
        <v>0.80139372822299659</v>
      </c>
      <c r="I135" s="25">
        <v>59.05</v>
      </c>
      <c r="J135" s="25">
        <v>34.04</v>
      </c>
      <c r="K135" s="25">
        <v>25.83</v>
      </c>
      <c r="L135" s="25">
        <v>72</v>
      </c>
      <c r="M135" s="25">
        <v>71.489999999999995</v>
      </c>
      <c r="N135" s="25">
        <v>90.9</v>
      </c>
      <c r="O135" s="25">
        <v>87.49</v>
      </c>
      <c r="P135" s="25">
        <v>99.15</v>
      </c>
      <c r="Q135" s="25">
        <v>1</v>
      </c>
      <c r="R135" s="27">
        <v>0</v>
      </c>
      <c r="S135" s="25">
        <v>1</v>
      </c>
      <c r="T135" s="27">
        <v>0</v>
      </c>
      <c r="U135" s="25">
        <v>1</v>
      </c>
      <c r="V135" s="25">
        <v>0.47</v>
      </c>
      <c r="W135" s="25">
        <v>92.57</v>
      </c>
      <c r="X135" s="26">
        <v>95.95</v>
      </c>
      <c r="Y135" s="25">
        <v>54.89</v>
      </c>
      <c r="Z135" s="25">
        <v>47.71</v>
      </c>
      <c r="AA135" s="25">
        <v>34.53</v>
      </c>
      <c r="AB135" s="26">
        <v>0.51</v>
      </c>
      <c r="AC135" s="25">
        <v>0.43</v>
      </c>
    </row>
    <row r="136" spans="1:29" s="17" customFormat="1" x14ac:dyDescent="0.25">
      <c r="A136" s="18" t="s">
        <v>1135</v>
      </c>
      <c r="B136" s="28" t="s">
        <v>1136</v>
      </c>
      <c r="C136" s="25">
        <v>55.198295973222436</v>
      </c>
      <c r="D136" s="25">
        <v>58.708871303623489</v>
      </c>
      <c r="E136" s="25">
        <v>33.76</v>
      </c>
      <c r="F136" s="25">
        <v>24.09</v>
      </c>
      <c r="G136" s="25">
        <v>12.212081703607128</v>
      </c>
      <c r="H136" s="25">
        <v>1.8294674942829141</v>
      </c>
      <c r="I136" s="25">
        <v>50.15</v>
      </c>
      <c r="J136" s="25">
        <v>29.95</v>
      </c>
      <c r="K136" s="25">
        <v>33.68</v>
      </c>
      <c r="L136" s="25">
        <v>60.64</v>
      </c>
      <c r="M136" s="25">
        <v>70.19</v>
      </c>
      <c r="N136" s="25">
        <v>88.05</v>
      </c>
      <c r="O136" s="25">
        <v>83.45</v>
      </c>
      <c r="P136" s="25">
        <v>98.63</v>
      </c>
      <c r="Q136" s="25">
        <v>0</v>
      </c>
      <c r="R136" s="27">
        <v>0</v>
      </c>
      <c r="S136" s="25">
        <v>2</v>
      </c>
      <c r="T136" s="27">
        <v>0</v>
      </c>
      <c r="U136" s="25">
        <v>0</v>
      </c>
      <c r="V136" s="25">
        <v>0.63</v>
      </c>
      <c r="W136" s="25">
        <v>87.02</v>
      </c>
      <c r="X136" s="26">
        <v>95.17</v>
      </c>
      <c r="Y136" s="25">
        <v>42.71</v>
      </c>
      <c r="Z136" s="25">
        <v>38.909999999999997</v>
      </c>
      <c r="AA136" s="25">
        <v>45.85</v>
      </c>
      <c r="AB136" s="26">
        <v>0.59</v>
      </c>
      <c r="AC136" s="25">
        <v>0.76</v>
      </c>
    </row>
    <row r="137" spans="1:29" s="17" customFormat="1" x14ac:dyDescent="0.25">
      <c r="A137" s="18" t="s">
        <v>1137</v>
      </c>
      <c r="B137" s="28" t="s">
        <v>1138</v>
      </c>
      <c r="C137" s="25">
        <v>39.461166987400603</v>
      </c>
      <c r="D137" s="25">
        <v>36.610190921734734</v>
      </c>
      <c r="E137" s="25">
        <v>27.09</v>
      </c>
      <c r="F137" s="25">
        <v>20.149999999999999</v>
      </c>
      <c r="G137" s="25">
        <v>9.6616452401608957</v>
      </c>
      <c r="H137" s="25">
        <v>0.89814814814814814</v>
      </c>
      <c r="I137" s="25">
        <v>67.31</v>
      </c>
      <c r="J137" s="25">
        <v>29.34</v>
      </c>
      <c r="K137" s="25">
        <v>35.25</v>
      </c>
      <c r="L137" s="25">
        <v>94.62</v>
      </c>
      <c r="M137" s="25">
        <v>54.35</v>
      </c>
      <c r="N137" s="25">
        <v>89.21</v>
      </c>
      <c r="O137" s="25">
        <v>86.91</v>
      </c>
      <c r="P137" s="25">
        <v>98.54</v>
      </c>
      <c r="Q137" s="25">
        <v>0</v>
      </c>
      <c r="R137" s="27">
        <v>0</v>
      </c>
      <c r="S137" s="25">
        <v>1</v>
      </c>
      <c r="T137" s="27">
        <v>0</v>
      </c>
      <c r="U137" s="25">
        <v>0</v>
      </c>
      <c r="V137" s="25">
        <v>0.55000000000000004</v>
      </c>
      <c r="W137" s="25">
        <v>86.31</v>
      </c>
      <c r="X137" s="26">
        <v>94.36</v>
      </c>
      <c r="Y137" s="25">
        <v>32.35</v>
      </c>
      <c r="Z137" s="25">
        <v>26.52</v>
      </c>
      <c r="AA137" s="25">
        <v>36.590000000000003</v>
      </c>
      <c r="AB137" s="26">
        <v>0.53</v>
      </c>
      <c r="AC137" s="25">
        <v>0.56000000000000005</v>
      </c>
    </row>
    <row r="138" spans="1:29" s="17" customFormat="1" x14ac:dyDescent="0.25">
      <c r="A138" s="18" t="s">
        <v>1139</v>
      </c>
      <c r="B138" s="28" t="s">
        <v>1140</v>
      </c>
      <c r="C138" s="25">
        <v>50.200298484015391</v>
      </c>
      <c r="D138" s="25">
        <v>55.277787024399984</v>
      </c>
      <c r="E138" s="25">
        <v>28.87</v>
      </c>
      <c r="F138" s="25">
        <v>19.940000000000001</v>
      </c>
      <c r="G138" s="25">
        <v>6.2191738594327992</v>
      </c>
      <c r="H138" s="25">
        <v>0.93758617519992637</v>
      </c>
      <c r="I138" s="25">
        <v>49.37</v>
      </c>
      <c r="J138" s="25">
        <v>30.94</v>
      </c>
      <c r="K138" s="25">
        <v>40.880000000000003</v>
      </c>
      <c r="L138" s="25">
        <v>88.53</v>
      </c>
      <c r="M138" s="25">
        <v>87.04</v>
      </c>
      <c r="N138" s="25">
        <v>95.33</v>
      </c>
      <c r="O138" s="25">
        <v>86.3</v>
      </c>
      <c r="P138" s="25">
        <v>99.15</v>
      </c>
      <c r="Q138" s="25">
        <v>1</v>
      </c>
      <c r="R138" s="27">
        <v>0</v>
      </c>
      <c r="S138" s="25">
        <v>2</v>
      </c>
      <c r="T138" s="27">
        <v>0</v>
      </c>
      <c r="U138" s="25">
        <v>0</v>
      </c>
      <c r="V138" s="25">
        <v>0.5</v>
      </c>
      <c r="W138" s="25">
        <v>90.6</v>
      </c>
      <c r="X138" s="26">
        <v>94.33</v>
      </c>
      <c r="Y138" s="25">
        <v>38.72</v>
      </c>
      <c r="Z138" s="25">
        <v>39.08</v>
      </c>
      <c r="AA138" s="25">
        <v>38.479999999999997</v>
      </c>
      <c r="AB138" s="26">
        <v>0.56000000000000005</v>
      </c>
      <c r="AC138" s="25">
        <v>0.47</v>
      </c>
    </row>
    <row r="139" spans="1:29" s="17" customFormat="1" x14ac:dyDescent="0.25">
      <c r="A139" s="18" t="s">
        <v>1141</v>
      </c>
      <c r="B139" s="28" t="s">
        <v>1142</v>
      </c>
      <c r="C139" s="25">
        <v>61.147916537675684</v>
      </c>
      <c r="D139" s="25">
        <v>54.945862212143467</v>
      </c>
      <c r="E139" s="25">
        <v>44.41</v>
      </c>
      <c r="F139" s="25">
        <v>35.090000000000003</v>
      </c>
      <c r="G139" s="25">
        <v>13.747307968413496</v>
      </c>
      <c r="H139" s="25">
        <v>0.90988818241613667</v>
      </c>
      <c r="I139" s="25">
        <v>47.78</v>
      </c>
      <c r="J139" s="25">
        <v>25.8</v>
      </c>
      <c r="K139" s="25">
        <v>35.9</v>
      </c>
      <c r="L139" s="25">
        <v>63.73</v>
      </c>
      <c r="M139" s="25">
        <v>57.26</v>
      </c>
      <c r="N139" s="25">
        <v>90.86</v>
      </c>
      <c r="O139" s="25">
        <v>66.69</v>
      </c>
      <c r="P139" s="25">
        <v>96.28</v>
      </c>
      <c r="Q139" s="25">
        <v>0</v>
      </c>
      <c r="R139" s="27">
        <v>1</v>
      </c>
      <c r="S139" s="25">
        <v>1</v>
      </c>
      <c r="T139" s="27">
        <v>0</v>
      </c>
      <c r="U139" s="25">
        <v>0</v>
      </c>
      <c r="V139" s="25">
        <v>0.53</v>
      </c>
      <c r="W139" s="25">
        <v>93.58</v>
      </c>
      <c r="X139" s="26">
        <v>93.71</v>
      </c>
      <c r="Y139" s="25">
        <v>60.26</v>
      </c>
      <c r="Z139" s="25">
        <v>48.72</v>
      </c>
      <c r="AA139" s="25">
        <v>51.58</v>
      </c>
      <c r="AB139" s="26">
        <v>0.61</v>
      </c>
      <c r="AC139" s="25">
        <v>0.53</v>
      </c>
    </row>
    <row r="140" spans="1:29" s="17" customFormat="1" x14ac:dyDescent="0.25">
      <c r="A140" s="18" t="s">
        <v>1143</v>
      </c>
      <c r="B140" s="28" t="s">
        <v>1144</v>
      </c>
      <c r="C140" s="25">
        <v>61.941659070191434</v>
      </c>
      <c r="D140" s="25">
        <v>51.008135833038558</v>
      </c>
      <c r="E140" s="25">
        <v>41.12</v>
      </c>
      <c r="F140" s="25">
        <v>29.78</v>
      </c>
      <c r="G140" s="25">
        <v>13.057696799813129</v>
      </c>
      <c r="H140" s="25">
        <v>3.6424696460862824</v>
      </c>
      <c r="I140" s="25">
        <v>66.34</v>
      </c>
      <c r="J140" s="25">
        <v>30.26</v>
      </c>
      <c r="K140" s="25">
        <v>29.49</v>
      </c>
      <c r="L140" s="25">
        <v>68.209999999999994</v>
      </c>
      <c r="M140" s="25">
        <v>90.24</v>
      </c>
      <c r="N140" s="25">
        <v>94.16</v>
      </c>
      <c r="O140" s="25">
        <v>53.84</v>
      </c>
      <c r="P140" s="25">
        <v>98.06</v>
      </c>
      <c r="Q140" s="25">
        <v>1</v>
      </c>
      <c r="R140" s="27">
        <v>1</v>
      </c>
      <c r="S140" s="25">
        <v>1</v>
      </c>
      <c r="T140" s="27">
        <v>0</v>
      </c>
      <c r="U140" s="25">
        <v>0</v>
      </c>
      <c r="V140" s="25">
        <v>0.52</v>
      </c>
      <c r="W140" s="25">
        <v>90.5</v>
      </c>
      <c r="X140" s="26">
        <v>93.58</v>
      </c>
      <c r="Y140" s="25">
        <v>51.94</v>
      </c>
      <c r="Z140" s="25">
        <v>34.479999999999997</v>
      </c>
      <c r="AA140" s="25">
        <v>49.98</v>
      </c>
      <c r="AB140" s="26">
        <v>0.53</v>
      </c>
      <c r="AC140" s="25">
        <v>0.53</v>
      </c>
    </row>
    <row r="141" spans="1:29" s="17" customFormat="1" x14ac:dyDescent="0.25">
      <c r="A141" s="18" t="s">
        <v>1145</v>
      </c>
      <c r="B141" s="28" t="s">
        <v>1146</v>
      </c>
      <c r="C141" s="25">
        <v>57.422316037504295</v>
      </c>
      <c r="D141" s="25">
        <v>41.489615660062071</v>
      </c>
      <c r="E141" s="25">
        <v>46.32</v>
      </c>
      <c r="F141" s="25">
        <v>33.19</v>
      </c>
      <c r="G141" s="25">
        <v>16.347469220246239</v>
      </c>
      <c r="H141" s="25">
        <v>2.8892576946288475</v>
      </c>
      <c r="I141" s="25">
        <v>62.95</v>
      </c>
      <c r="J141" s="25">
        <v>23.23</v>
      </c>
      <c r="K141" s="25">
        <v>37.880000000000003</v>
      </c>
      <c r="L141" s="25">
        <v>73.19</v>
      </c>
      <c r="M141" s="25">
        <v>85.6</v>
      </c>
      <c r="N141" s="25">
        <v>96</v>
      </c>
      <c r="O141" s="25">
        <v>60.08</v>
      </c>
      <c r="P141" s="25">
        <v>98.09</v>
      </c>
      <c r="Q141" s="25">
        <v>0</v>
      </c>
      <c r="R141" s="27">
        <v>1</v>
      </c>
      <c r="S141" s="25">
        <v>1</v>
      </c>
      <c r="T141" s="27">
        <v>0</v>
      </c>
      <c r="U141" s="25">
        <v>0</v>
      </c>
      <c r="V141" s="25">
        <v>0.5</v>
      </c>
      <c r="W141" s="25">
        <v>95.32</v>
      </c>
      <c r="X141" s="26">
        <v>93.77</v>
      </c>
      <c r="Y141" s="25">
        <v>62.13</v>
      </c>
      <c r="Z141" s="25">
        <v>49.49</v>
      </c>
      <c r="AA141" s="25">
        <v>41.95</v>
      </c>
      <c r="AB141" s="26">
        <v>0.59</v>
      </c>
      <c r="AC141" s="25">
        <v>0.48</v>
      </c>
    </row>
    <row r="142" spans="1:29" s="17" customFormat="1" x14ac:dyDescent="0.25">
      <c r="A142" s="18" t="s">
        <v>1147</v>
      </c>
      <c r="B142" s="28" t="s">
        <v>1148</v>
      </c>
      <c r="C142" s="25">
        <v>36.183554225452475</v>
      </c>
      <c r="D142" s="25">
        <v>22.210065645514224</v>
      </c>
      <c r="E142" s="25">
        <v>26.83</v>
      </c>
      <c r="F142" s="25">
        <v>22.17</v>
      </c>
      <c r="G142" s="25">
        <v>11.724806201550388</v>
      </c>
      <c r="H142" s="25">
        <v>5.1983057373892949</v>
      </c>
      <c r="I142" s="25">
        <v>49.01</v>
      </c>
      <c r="J142" s="25">
        <v>26.46</v>
      </c>
      <c r="K142" s="25">
        <v>59.75</v>
      </c>
      <c r="L142" s="25">
        <v>76.06</v>
      </c>
      <c r="M142" s="25">
        <v>57.91</v>
      </c>
      <c r="N142" s="25">
        <v>87.75</v>
      </c>
      <c r="O142" s="25">
        <v>90.07</v>
      </c>
      <c r="P142" s="25">
        <v>99.5</v>
      </c>
      <c r="Q142" s="25">
        <v>0</v>
      </c>
      <c r="R142" s="27">
        <v>0</v>
      </c>
      <c r="S142" s="25">
        <v>1</v>
      </c>
      <c r="T142" s="27">
        <v>0</v>
      </c>
      <c r="U142" s="25">
        <v>0</v>
      </c>
      <c r="V142" s="25">
        <v>0.45</v>
      </c>
      <c r="W142" s="25">
        <v>88.83</v>
      </c>
      <c r="X142" s="26">
        <v>89.97</v>
      </c>
      <c r="Y142" s="25">
        <v>21.99</v>
      </c>
      <c r="Z142" s="25">
        <v>31.39</v>
      </c>
      <c r="AA142" s="25">
        <v>34.26</v>
      </c>
      <c r="AB142" s="26">
        <v>0.51</v>
      </c>
      <c r="AC142" s="25">
        <v>0.38</v>
      </c>
    </row>
    <row r="143" spans="1:29" s="17" customFormat="1" x14ac:dyDescent="0.25">
      <c r="A143" s="18" t="s">
        <v>1149</v>
      </c>
      <c r="B143" s="28" t="s">
        <v>1150</v>
      </c>
      <c r="C143" s="25">
        <v>41.067484662576689</v>
      </c>
      <c r="D143" s="25">
        <v>39.564971751412429</v>
      </c>
      <c r="E143" s="25">
        <v>34.5</v>
      </c>
      <c r="F143" s="25">
        <v>24.8</v>
      </c>
      <c r="G143" s="25">
        <v>13.38469896774831</v>
      </c>
      <c r="H143" s="25">
        <v>4.2512158309575714</v>
      </c>
      <c r="I143" s="25">
        <v>68.319999999999993</v>
      </c>
      <c r="J143" s="25">
        <v>31.55</v>
      </c>
      <c r="K143" s="25">
        <v>36.700000000000003</v>
      </c>
      <c r="L143" s="25">
        <v>80.2</v>
      </c>
      <c r="M143" s="25">
        <v>61.76</v>
      </c>
      <c r="N143" s="25">
        <v>97.01</v>
      </c>
      <c r="O143" s="25">
        <v>81.02</v>
      </c>
      <c r="P143" s="25">
        <v>98.22</v>
      </c>
      <c r="Q143" s="25">
        <v>1</v>
      </c>
      <c r="R143" s="27">
        <v>0</v>
      </c>
      <c r="S143" s="25">
        <v>1</v>
      </c>
      <c r="T143" s="27">
        <v>0</v>
      </c>
      <c r="U143" s="25">
        <v>0</v>
      </c>
      <c r="V143" s="25">
        <v>0.56000000000000005</v>
      </c>
      <c r="W143" s="25">
        <v>88.960000000000008</v>
      </c>
      <c r="X143" s="26">
        <v>91.31</v>
      </c>
      <c r="Y143" s="25">
        <v>37.06</v>
      </c>
      <c r="Z143" s="25">
        <v>34.49</v>
      </c>
      <c r="AA143" s="25">
        <v>44.8</v>
      </c>
      <c r="AB143" s="26">
        <v>0.56000000000000005</v>
      </c>
      <c r="AC143" s="25">
        <v>0.57999999999999996</v>
      </c>
    </row>
    <row r="144" spans="1:29" s="17" customFormat="1" x14ac:dyDescent="0.25">
      <c r="A144" s="18" t="s">
        <v>1151</v>
      </c>
      <c r="B144" s="28" t="s">
        <v>1152</v>
      </c>
      <c r="C144" s="25">
        <v>66.443349753694577</v>
      </c>
      <c r="D144" s="25">
        <v>65.520086310845969</v>
      </c>
      <c r="E144" s="25">
        <v>40.07</v>
      </c>
      <c r="F144" s="25">
        <v>29.57</v>
      </c>
      <c r="G144" s="25">
        <v>12.632483529074765</v>
      </c>
      <c r="H144" s="25">
        <v>7.1611799914493375</v>
      </c>
      <c r="I144" s="25">
        <v>59.45</v>
      </c>
      <c r="J144" s="25">
        <v>23.71</v>
      </c>
      <c r="K144" s="25">
        <v>33.83</v>
      </c>
      <c r="L144" s="25">
        <v>78.53</v>
      </c>
      <c r="M144" s="25">
        <v>78.650000000000006</v>
      </c>
      <c r="N144" s="25">
        <v>93.09</v>
      </c>
      <c r="O144" s="25">
        <v>92.62</v>
      </c>
      <c r="P144" s="25">
        <v>98.98</v>
      </c>
      <c r="Q144" s="25">
        <v>0</v>
      </c>
      <c r="R144" s="27">
        <v>0</v>
      </c>
      <c r="S144" s="25">
        <v>1</v>
      </c>
      <c r="T144" s="27">
        <v>0</v>
      </c>
      <c r="U144" s="25">
        <v>1</v>
      </c>
      <c r="V144" s="25">
        <v>0.53</v>
      </c>
      <c r="W144" s="25">
        <v>94.6</v>
      </c>
      <c r="X144" s="26">
        <v>96.13</v>
      </c>
      <c r="Y144" s="25">
        <v>69.13</v>
      </c>
      <c r="Z144" s="25">
        <v>62.65</v>
      </c>
      <c r="AA144" s="25">
        <v>51.12</v>
      </c>
      <c r="AB144" s="26">
        <v>0.73</v>
      </c>
      <c r="AC144" s="25">
        <v>0.55000000000000004</v>
      </c>
    </row>
    <row r="145" spans="1:29" s="17" customFormat="1" x14ac:dyDescent="0.25">
      <c r="A145" s="18" t="s">
        <v>1153</v>
      </c>
      <c r="B145" s="28" t="s">
        <v>1154</v>
      </c>
      <c r="C145" s="25">
        <v>54.397699150558488</v>
      </c>
      <c r="D145" s="25">
        <v>39.624257346250602</v>
      </c>
      <c r="E145" s="25">
        <v>29.93</v>
      </c>
      <c r="F145" s="25">
        <v>21.7</v>
      </c>
      <c r="G145" s="25">
        <v>6.1285950911007383</v>
      </c>
      <c r="H145" s="25">
        <v>0.88130774697938863</v>
      </c>
      <c r="I145" s="25">
        <v>59.98</v>
      </c>
      <c r="J145" s="25">
        <v>27.65</v>
      </c>
      <c r="K145" s="25">
        <v>34.200000000000003</v>
      </c>
      <c r="L145" s="25">
        <v>87.36</v>
      </c>
      <c r="M145" s="25">
        <v>72.16</v>
      </c>
      <c r="N145" s="25">
        <v>86.21</v>
      </c>
      <c r="O145" s="25">
        <v>89.6</v>
      </c>
      <c r="P145" s="25">
        <v>98.73</v>
      </c>
      <c r="Q145" s="25">
        <v>0</v>
      </c>
      <c r="R145" s="27">
        <v>0</v>
      </c>
      <c r="S145" s="25">
        <v>2</v>
      </c>
      <c r="T145" s="27">
        <v>1</v>
      </c>
      <c r="U145" s="25">
        <v>0</v>
      </c>
      <c r="V145" s="25">
        <v>0.45</v>
      </c>
      <c r="W145" s="25">
        <v>87.65</v>
      </c>
      <c r="X145" s="26">
        <v>94.08</v>
      </c>
      <c r="Y145" s="25">
        <v>28.47</v>
      </c>
      <c r="Z145" s="25">
        <v>25.18</v>
      </c>
      <c r="AA145" s="25">
        <v>30.09</v>
      </c>
      <c r="AB145" s="26">
        <v>0.65</v>
      </c>
      <c r="AC145" s="25">
        <v>0.37</v>
      </c>
    </row>
    <row r="146" spans="1:29" s="17" customFormat="1" x14ac:dyDescent="0.25">
      <c r="A146" s="18" t="s">
        <v>1155</v>
      </c>
      <c r="B146" s="28" t="s">
        <v>1156</v>
      </c>
      <c r="C146" s="25">
        <v>57.489909374762014</v>
      </c>
      <c r="D146" s="25">
        <v>51.897588414042808</v>
      </c>
      <c r="E146" s="25">
        <v>36.99</v>
      </c>
      <c r="F146" s="25">
        <v>26.34</v>
      </c>
      <c r="G146" s="25">
        <v>11.346633416458852</v>
      </c>
      <c r="H146" s="25">
        <v>3.2014575741801146</v>
      </c>
      <c r="I146" s="25">
        <v>60.77</v>
      </c>
      <c r="J146" s="25">
        <v>23.23</v>
      </c>
      <c r="K146" s="25">
        <v>32.049999999999997</v>
      </c>
      <c r="L146" s="25">
        <v>63.96</v>
      </c>
      <c r="M146" s="25">
        <v>83.85</v>
      </c>
      <c r="N146" s="25">
        <v>97.24</v>
      </c>
      <c r="O146" s="25">
        <v>67.680000000000007</v>
      </c>
      <c r="P146" s="25">
        <v>99.27</v>
      </c>
      <c r="Q146" s="25">
        <v>0</v>
      </c>
      <c r="R146" s="27">
        <v>1</v>
      </c>
      <c r="S146" s="25">
        <v>2</v>
      </c>
      <c r="T146" s="27">
        <v>0</v>
      </c>
      <c r="U146" s="25">
        <v>0</v>
      </c>
      <c r="V146" s="25">
        <v>0.52</v>
      </c>
      <c r="W146" s="25">
        <v>94.02</v>
      </c>
      <c r="X146" s="26">
        <v>94.17</v>
      </c>
      <c r="Y146" s="25">
        <v>59.91</v>
      </c>
      <c r="Z146" s="25">
        <v>53.77</v>
      </c>
      <c r="AA146" s="25">
        <v>48.21</v>
      </c>
      <c r="AB146" s="26">
        <v>0.53</v>
      </c>
      <c r="AC146" s="25">
        <v>0.53</v>
      </c>
    </row>
    <row r="147" spans="1:29" s="17" customFormat="1" x14ac:dyDescent="0.25">
      <c r="A147" s="18" t="s">
        <v>1157</v>
      </c>
      <c r="B147" s="28" t="s">
        <v>1158</v>
      </c>
      <c r="C147" s="25">
        <v>67.453430521809551</v>
      </c>
      <c r="D147" s="25">
        <v>67.169146436961626</v>
      </c>
      <c r="E147" s="25">
        <v>43.28</v>
      </c>
      <c r="F147" s="25">
        <v>29.94</v>
      </c>
      <c r="G147" s="25">
        <v>12.525297953676636</v>
      </c>
      <c r="H147" s="25">
        <v>3.5795887281035799</v>
      </c>
      <c r="I147" s="25">
        <v>63.42</v>
      </c>
      <c r="J147" s="25">
        <v>24.98</v>
      </c>
      <c r="K147" s="25">
        <v>27.69</v>
      </c>
      <c r="L147" s="25">
        <v>72.27</v>
      </c>
      <c r="M147" s="25">
        <v>41.14</v>
      </c>
      <c r="N147" s="25">
        <v>76.569999999999993</v>
      </c>
      <c r="O147" s="25">
        <v>84.33</v>
      </c>
      <c r="P147" s="25">
        <v>99.78</v>
      </c>
      <c r="Q147" s="25">
        <v>0</v>
      </c>
      <c r="R147" s="27">
        <v>0</v>
      </c>
      <c r="S147" s="25">
        <v>1</v>
      </c>
      <c r="T147" s="27">
        <v>0</v>
      </c>
      <c r="U147" s="25">
        <v>0</v>
      </c>
      <c r="V147" s="25">
        <v>0.51</v>
      </c>
      <c r="W147" s="25">
        <v>98.14</v>
      </c>
      <c r="X147" s="26">
        <v>91.83</v>
      </c>
      <c r="Y147" s="25">
        <v>73.08</v>
      </c>
      <c r="Z147" s="25">
        <v>47.35</v>
      </c>
      <c r="AA147" s="25">
        <v>52.34</v>
      </c>
      <c r="AB147" s="26">
        <v>0.69</v>
      </c>
      <c r="AC147" s="25">
        <v>0.54</v>
      </c>
    </row>
    <row r="148" spans="1:29" s="17" customFormat="1" x14ac:dyDescent="0.25">
      <c r="A148" s="18" t="s">
        <v>1159</v>
      </c>
      <c r="B148" s="28" t="s">
        <v>1160</v>
      </c>
      <c r="C148" s="25">
        <v>39.209337990968727</v>
      </c>
      <c r="D148" s="25">
        <v>35.022081493208901</v>
      </c>
      <c r="E148" s="25">
        <v>46.16</v>
      </c>
      <c r="F148" s="25">
        <v>33.97</v>
      </c>
      <c r="G148" s="25">
        <v>16.107893934775984</v>
      </c>
      <c r="H148" s="25">
        <v>7.2805624858244506</v>
      </c>
      <c r="I148" s="25">
        <v>63.42</v>
      </c>
      <c r="J148" s="25">
        <v>29.25</v>
      </c>
      <c r="K148" s="25">
        <v>29.91</v>
      </c>
      <c r="L148" s="25">
        <v>72.34</v>
      </c>
      <c r="M148" s="25">
        <v>41.02</v>
      </c>
      <c r="N148" s="25">
        <v>60.68</v>
      </c>
      <c r="O148" s="25">
        <v>76.099999999999994</v>
      </c>
      <c r="P148" s="25">
        <v>97.78</v>
      </c>
      <c r="Q148" s="25">
        <v>0</v>
      </c>
      <c r="R148" s="27">
        <v>1</v>
      </c>
      <c r="S148" s="25">
        <v>1</v>
      </c>
      <c r="T148" s="27">
        <v>0</v>
      </c>
      <c r="U148" s="25">
        <v>0</v>
      </c>
      <c r="V148" s="25">
        <v>0.54</v>
      </c>
      <c r="W148" s="25">
        <v>88.77</v>
      </c>
      <c r="X148" s="26">
        <v>92.44</v>
      </c>
      <c r="Y148" s="25">
        <v>55.58</v>
      </c>
      <c r="Z148" s="25">
        <v>38.46</v>
      </c>
      <c r="AA148" s="25">
        <v>53</v>
      </c>
      <c r="AB148" s="26">
        <v>0.72</v>
      </c>
      <c r="AC148" s="25">
        <v>0.59</v>
      </c>
    </row>
    <row r="149" spans="1:29" s="17" customFormat="1" x14ac:dyDescent="0.25">
      <c r="A149" s="18" t="s">
        <v>1161</v>
      </c>
      <c r="B149" s="28" t="s">
        <v>1162</v>
      </c>
      <c r="C149" s="25">
        <v>71.388427640822584</v>
      </c>
      <c r="D149" s="25">
        <v>58.907111081601485</v>
      </c>
      <c r="E149" s="25">
        <v>39.64</v>
      </c>
      <c r="F149" s="25">
        <v>29.17</v>
      </c>
      <c r="G149" s="25">
        <v>5.812300035549236</v>
      </c>
      <c r="H149" s="25">
        <v>0.93227792436235712</v>
      </c>
      <c r="I149" s="25">
        <v>53.09</v>
      </c>
      <c r="J149" s="25">
        <v>25.66</v>
      </c>
      <c r="K149" s="25">
        <v>30.98</v>
      </c>
      <c r="L149" s="25">
        <v>62.63</v>
      </c>
      <c r="M149" s="25">
        <v>71.98</v>
      </c>
      <c r="N149" s="25">
        <v>97.98</v>
      </c>
      <c r="O149" s="25">
        <v>70.010000000000005</v>
      </c>
      <c r="P149" s="25">
        <v>99.47</v>
      </c>
      <c r="Q149" s="25">
        <v>1</v>
      </c>
      <c r="R149" s="27">
        <v>0</v>
      </c>
      <c r="S149" s="25">
        <v>1</v>
      </c>
      <c r="T149" s="27">
        <v>0</v>
      </c>
      <c r="U149" s="25">
        <v>0</v>
      </c>
      <c r="V149" s="25">
        <v>0.49</v>
      </c>
      <c r="W149" s="25">
        <v>94.79</v>
      </c>
      <c r="X149" s="26">
        <v>90.24</v>
      </c>
      <c r="Y149" s="25">
        <v>38.369999999999997</v>
      </c>
      <c r="Z149" s="25">
        <v>48.05</v>
      </c>
      <c r="AA149" s="25">
        <v>47.62</v>
      </c>
      <c r="AB149" s="26">
        <v>0.56999999999999995</v>
      </c>
      <c r="AC149" s="25">
        <v>0.45</v>
      </c>
    </row>
    <row r="150" spans="1:29" s="17" customFormat="1" x14ac:dyDescent="0.25">
      <c r="A150" s="18" t="s">
        <v>1163</v>
      </c>
      <c r="B150" s="28" t="s">
        <v>1164</v>
      </c>
      <c r="C150" s="25">
        <v>56.956146035860876</v>
      </c>
      <c r="D150" s="25">
        <v>44.394706111327366</v>
      </c>
      <c r="E150" s="25">
        <v>47.29</v>
      </c>
      <c r="F150" s="25">
        <v>34.520000000000003</v>
      </c>
      <c r="G150" s="25">
        <v>19.858156028368796</v>
      </c>
      <c r="H150" s="25">
        <v>3.4662496742246551</v>
      </c>
      <c r="I150" s="25">
        <v>58.72</v>
      </c>
      <c r="J150" s="25">
        <v>26.76</v>
      </c>
      <c r="K150" s="25">
        <v>42.84</v>
      </c>
      <c r="L150" s="25">
        <v>65.489999999999995</v>
      </c>
      <c r="M150" s="25">
        <v>57.74</v>
      </c>
      <c r="N150" s="25">
        <v>92.85</v>
      </c>
      <c r="O150" s="25">
        <v>66.040000000000006</v>
      </c>
      <c r="P150" s="25">
        <v>99.12</v>
      </c>
      <c r="Q150" s="25">
        <v>1</v>
      </c>
      <c r="R150" s="27">
        <v>0</v>
      </c>
      <c r="S150" s="25">
        <v>1</v>
      </c>
      <c r="T150" s="27">
        <v>0</v>
      </c>
      <c r="U150" s="25">
        <v>0</v>
      </c>
      <c r="V150" s="25">
        <v>0.57999999999999996</v>
      </c>
      <c r="W150" s="25">
        <v>96.75</v>
      </c>
      <c r="X150" s="26">
        <v>85.24</v>
      </c>
      <c r="Y150" s="25">
        <v>58</v>
      </c>
      <c r="Z150" s="25">
        <v>50.2</v>
      </c>
      <c r="AA150" s="25">
        <v>53.53</v>
      </c>
      <c r="AB150" s="26">
        <v>0.48</v>
      </c>
      <c r="AC150" s="25">
        <v>0.67</v>
      </c>
    </row>
    <row r="151" spans="1:29" s="17" customFormat="1" x14ac:dyDescent="0.25">
      <c r="A151" s="18" t="s">
        <v>1165</v>
      </c>
      <c r="B151" s="28" t="s">
        <v>1166</v>
      </c>
      <c r="C151" s="25">
        <v>61.910540915395288</v>
      </c>
      <c r="D151" s="25">
        <v>55.876591576885403</v>
      </c>
      <c r="E151" s="25">
        <v>40.04</v>
      </c>
      <c r="F151" s="25">
        <v>29.11</v>
      </c>
      <c r="G151" s="25">
        <v>12.005700035625223</v>
      </c>
      <c r="H151" s="25">
        <v>3.5811177428106347</v>
      </c>
      <c r="I151" s="25">
        <v>59.45</v>
      </c>
      <c r="J151" s="25">
        <v>27.74</v>
      </c>
      <c r="K151" s="25">
        <v>30.19</v>
      </c>
      <c r="L151" s="25">
        <v>50.5</v>
      </c>
      <c r="M151" s="25">
        <v>33.99</v>
      </c>
      <c r="N151" s="25">
        <v>88.25</v>
      </c>
      <c r="O151" s="25">
        <v>55.39</v>
      </c>
      <c r="P151" s="25">
        <v>98.93</v>
      </c>
      <c r="Q151" s="25">
        <v>1</v>
      </c>
      <c r="R151" s="27">
        <v>0</v>
      </c>
      <c r="S151" s="25">
        <v>2</v>
      </c>
      <c r="T151" s="27">
        <v>0</v>
      </c>
      <c r="U151" s="25">
        <v>1</v>
      </c>
      <c r="V151" s="25">
        <v>0.5</v>
      </c>
      <c r="W151" s="25">
        <v>93.32</v>
      </c>
      <c r="X151" s="26">
        <v>92.39</v>
      </c>
      <c r="Y151" s="25">
        <v>64.680000000000007</v>
      </c>
      <c r="Z151" s="25">
        <v>50.18</v>
      </c>
      <c r="AA151" s="25">
        <v>43.54</v>
      </c>
      <c r="AB151" s="26">
        <v>0.52</v>
      </c>
      <c r="AC151" s="25">
        <v>0.46</v>
      </c>
    </row>
    <row r="152" spans="1:29" s="17" customFormat="1" x14ac:dyDescent="0.25">
      <c r="A152" s="18" t="s">
        <v>1167</v>
      </c>
      <c r="B152" s="28" t="s">
        <v>1168</v>
      </c>
      <c r="C152" s="25">
        <v>72.388994824298564</v>
      </c>
      <c r="D152" s="25">
        <v>68.349982430600875</v>
      </c>
      <c r="E152" s="25">
        <v>41.21</v>
      </c>
      <c r="F152" s="25">
        <v>32.81</v>
      </c>
      <c r="G152" s="25">
        <v>10.977884359179322</v>
      </c>
      <c r="H152" s="25">
        <v>3.9529914529914527</v>
      </c>
      <c r="I152" s="25">
        <v>47.68</v>
      </c>
      <c r="J152" s="25">
        <v>23.99</v>
      </c>
      <c r="K152" s="25">
        <v>27.1</v>
      </c>
      <c r="L152" s="25">
        <v>61.06</v>
      </c>
      <c r="M152" s="25">
        <v>54.85</v>
      </c>
      <c r="N152" s="25">
        <v>88.44</v>
      </c>
      <c r="O152" s="25">
        <v>64.290000000000006</v>
      </c>
      <c r="P152" s="25">
        <v>96.17</v>
      </c>
      <c r="Q152" s="25">
        <v>1</v>
      </c>
      <c r="R152" s="27">
        <v>1</v>
      </c>
      <c r="S152" s="25">
        <v>1</v>
      </c>
      <c r="T152" s="27">
        <v>0</v>
      </c>
      <c r="U152" s="25">
        <v>0</v>
      </c>
      <c r="V152" s="25">
        <v>0.55000000000000004</v>
      </c>
      <c r="W152" s="25">
        <v>98.65</v>
      </c>
      <c r="X152" s="26">
        <v>94.16</v>
      </c>
      <c r="Y152" s="25">
        <v>74.55</v>
      </c>
      <c r="Z152" s="25">
        <v>54.78</v>
      </c>
      <c r="AA152" s="25">
        <v>49.89</v>
      </c>
      <c r="AB152" s="26">
        <v>0.53</v>
      </c>
      <c r="AC152" s="25">
        <v>0.6</v>
      </c>
    </row>
    <row r="153" spans="1:29" s="17" customFormat="1" x14ac:dyDescent="0.25">
      <c r="A153" s="18" t="s">
        <v>1169</v>
      </c>
      <c r="B153" s="28" t="s">
        <v>1170</v>
      </c>
      <c r="C153" s="25">
        <v>32.684411519797855</v>
      </c>
      <c r="D153" s="25">
        <v>28.68219939457099</v>
      </c>
      <c r="E153" s="25">
        <v>31.59</v>
      </c>
      <c r="F153" s="25">
        <v>22.94</v>
      </c>
      <c r="G153" s="25">
        <v>12.046496516371249</v>
      </c>
      <c r="H153" s="25">
        <v>4.2473986365267313</v>
      </c>
      <c r="I153" s="25">
        <v>44.71</v>
      </c>
      <c r="J153" s="25">
        <v>23.83</v>
      </c>
      <c r="K153" s="25">
        <v>55.79</v>
      </c>
      <c r="L153" s="25">
        <v>72.09</v>
      </c>
      <c r="M153" s="25">
        <v>75.47</v>
      </c>
      <c r="N153" s="25">
        <v>91.26</v>
      </c>
      <c r="O153" s="25">
        <v>85.89</v>
      </c>
      <c r="P153" s="25">
        <v>99.39</v>
      </c>
      <c r="Q153" s="25">
        <v>0</v>
      </c>
      <c r="R153" s="27">
        <v>1</v>
      </c>
      <c r="S153" s="25">
        <v>2</v>
      </c>
      <c r="T153" s="27">
        <v>0</v>
      </c>
      <c r="U153" s="25">
        <v>0</v>
      </c>
      <c r="V153" s="25">
        <v>0.53</v>
      </c>
      <c r="W153" s="25">
        <v>86.33</v>
      </c>
      <c r="X153" s="26">
        <v>91.9</v>
      </c>
      <c r="Y153" s="25">
        <v>33.82</v>
      </c>
      <c r="Z153" s="25">
        <v>26.5</v>
      </c>
      <c r="AA153" s="25">
        <v>36.21</v>
      </c>
      <c r="AB153" s="26">
        <v>0.57999999999999996</v>
      </c>
      <c r="AC153" s="25">
        <v>0.54</v>
      </c>
    </row>
    <row r="154" spans="1:29" s="17" customFormat="1" x14ac:dyDescent="0.25">
      <c r="A154" s="18" t="s">
        <v>1171</v>
      </c>
      <c r="B154" s="28" t="s">
        <v>1172</v>
      </c>
      <c r="C154" s="25">
        <v>73.294434470377027</v>
      </c>
      <c r="D154" s="25">
        <v>67.14</v>
      </c>
      <c r="E154" s="25">
        <v>43.8</v>
      </c>
      <c r="F154" s="25">
        <v>36.700000000000003</v>
      </c>
      <c r="G154" s="25">
        <v>11.75287356321839</v>
      </c>
      <c r="H154" s="25">
        <v>1.572052401746725</v>
      </c>
      <c r="I154" s="25">
        <v>56.34</v>
      </c>
      <c r="J154" s="25">
        <v>33.56</v>
      </c>
      <c r="K154" s="25">
        <v>42.57</v>
      </c>
      <c r="L154" s="25">
        <v>82.24</v>
      </c>
      <c r="M154" s="25">
        <v>77.739999999999995</v>
      </c>
      <c r="N154" s="25">
        <v>96.71</v>
      </c>
      <c r="O154" s="25">
        <v>85.14</v>
      </c>
      <c r="P154" s="25">
        <v>99.69</v>
      </c>
      <c r="Q154" s="25">
        <v>1</v>
      </c>
      <c r="R154" s="27">
        <v>1</v>
      </c>
      <c r="S154" s="25">
        <v>1</v>
      </c>
      <c r="T154" s="27">
        <v>0</v>
      </c>
      <c r="U154" s="25">
        <v>0</v>
      </c>
      <c r="V154" s="25">
        <v>0.51</v>
      </c>
      <c r="W154" s="25">
        <v>97.3</v>
      </c>
      <c r="X154" s="26">
        <v>96.63</v>
      </c>
      <c r="Y154" s="25">
        <v>70.58</v>
      </c>
      <c r="Z154" s="25">
        <v>52.24</v>
      </c>
      <c r="AA154" s="25">
        <v>45.02</v>
      </c>
      <c r="AB154" s="26">
        <v>0.55000000000000004</v>
      </c>
      <c r="AC154" s="25">
        <v>0.51</v>
      </c>
    </row>
    <row r="155" spans="1:29" s="17" customFormat="1" x14ac:dyDescent="0.25">
      <c r="A155" s="18" t="s">
        <v>1173</v>
      </c>
      <c r="B155" s="28" t="s">
        <v>1174</v>
      </c>
      <c r="C155" s="25">
        <v>48.067865282349963</v>
      </c>
      <c r="D155" s="25">
        <v>39.594085161433917</v>
      </c>
      <c r="E155" s="25">
        <v>35.33</v>
      </c>
      <c r="F155" s="25">
        <v>24.2</v>
      </c>
      <c r="G155" s="25">
        <v>10.237695640295071</v>
      </c>
      <c r="H155" s="25">
        <v>2.7189939288811793</v>
      </c>
      <c r="I155" s="25">
        <v>56.16</v>
      </c>
      <c r="J155" s="25">
        <v>21.56</v>
      </c>
      <c r="K155" s="25">
        <v>51.21</v>
      </c>
      <c r="L155" s="25">
        <v>78.72</v>
      </c>
      <c r="M155" s="25">
        <v>72.650000000000006</v>
      </c>
      <c r="N155" s="25">
        <v>89.83</v>
      </c>
      <c r="O155" s="25">
        <v>83.31</v>
      </c>
      <c r="P155" s="25">
        <v>99.07</v>
      </c>
      <c r="Q155" s="25">
        <v>1</v>
      </c>
      <c r="R155" s="27">
        <v>1</v>
      </c>
      <c r="S155" s="25">
        <v>1</v>
      </c>
      <c r="T155" s="27">
        <v>0</v>
      </c>
      <c r="U155" s="25">
        <v>0</v>
      </c>
      <c r="V155" s="25">
        <v>0.56000000000000005</v>
      </c>
      <c r="W155" s="25">
        <v>92.32</v>
      </c>
      <c r="X155" s="26">
        <v>93.83</v>
      </c>
      <c r="Y155" s="25">
        <v>47.86</v>
      </c>
      <c r="Z155" s="25">
        <v>35.36</v>
      </c>
      <c r="AA155" s="25">
        <v>38.369999999999997</v>
      </c>
      <c r="AB155" s="26">
        <v>0.54</v>
      </c>
      <c r="AC155" s="25">
        <v>0.6</v>
      </c>
    </row>
    <row r="156" spans="1:29" s="17" customFormat="1" x14ac:dyDescent="0.25">
      <c r="A156" s="18" t="s">
        <v>1175</v>
      </c>
      <c r="B156" s="28" t="s">
        <v>1176</v>
      </c>
      <c r="C156" s="25">
        <v>41.543114695765624</v>
      </c>
      <c r="D156" s="25">
        <v>38.543169173706985</v>
      </c>
      <c r="E156" s="25">
        <v>37.51</v>
      </c>
      <c r="F156" s="25">
        <v>26.03</v>
      </c>
      <c r="G156" s="25">
        <v>12.990580847723704</v>
      </c>
      <c r="H156" s="25">
        <v>1.3176966662274345</v>
      </c>
      <c r="I156" s="25">
        <v>49.01</v>
      </c>
      <c r="J156" s="25">
        <v>24.06</v>
      </c>
      <c r="K156" s="25">
        <v>56.96</v>
      </c>
      <c r="L156" s="25">
        <v>88.55</v>
      </c>
      <c r="M156" s="25">
        <v>82.36</v>
      </c>
      <c r="N156" s="25">
        <v>96.49</v>
      </c>
      <c r="O156" s="25">
        <v>93.18</v>
      </c>
      <c r="P156" s="25">
        <v>99.35</v>
      </c>
      <c r="Q156" s="25">
        <v>1</v>
      </c>
      <c r="R156" s="27">
        <v>0</v>
      </c>
      <c r="S156" s="25">
        <v>1</v>
      </c>
      <c r="T156" s="27">
        <v>0</v>
      </c>
      <c r="U156" s="25">
        <v>1</v>
      </c>
      <c r="V156" s="25">
        <v>0.44</v>
      </c>
      <c r="W156" s="25">
        <v>93.13</v>
      </c>
      <c r="X156" s="26">
        <v>88.02</v>
      </c>
      <c r="Y156" s="25">
        <v>45.73</v>
      </c>
      <c r="Z156" s="25">
        <v>43.36</v>
      </c>
      <c r="AA156" s="25">
        <v>34.25</v>
      </c>
      <c r="AB156" s="26">
        <v>0.45</v>
      </c>
      <c r="AC156" s="25">
        <v>0.36</v>
      </c>
    </row>
    <row r="157" spans="1:29" s="17" customFormat="1" x14ac:dyDescent="0.25">
      <c r="A157" s="18" t="s">
        <v>1177</v>
      </c>
      <c r="B157" s="28" t="s">
        <v>1178</v>
      </c>
      <c r="C157" s="25">
        <v>48.837674548873686</v>
      </c>
      <c r="D157" s="25">
        <v>42.706795381412078</v>
      </c>
      <c r="E157" s="25">
        <v>30.68</v>
      </c>
      <c r="F157" s="25">
        <v>24.32</v>
      </c>
      <c r="G157" s="25">
        <v>11.609653233364574</v>
      </c>
      <c r="H157" s="25">
        <v>0.74779758246261019</v>
      </c>
      <c r="I157" s="25">
        <v>55.81</v>
      </c>
      <c r="J157" s="25">
        <v>28.46</v>
      </c>
      <c r="K157" s="25">
        <v>25.73</v>
      </c>
      <c r="L157" s="25">
        <v>72.84</v>
      </c>
      <c r="M157" s="25">
        <v>57.48</v>
      </c>
      <c r="N157" s="25">
        <v>86.54</v>
      </c>
      <c r="O157" s="25">
        <v>93.86</v>
      </c>
      <c r="P157" s="25">
        <v>99.91</v>
      </c>
      <c r="Q157" s="25">
        <v>1</v>
      </c>
      <c r="R157" s="27">
        <v>0</v>
      </c>
      <c r="S157" s="25">
        <v>1</v>
      </c>
      <c r="T157" s="27">
        <v>0</v>
      </c>
      <c r="U157" s="25">
        <v>0</v>
      </c>
      <c r="V157" s="25">
        <v>0.5</v>
      </c>
      <c r="W157" s="25">
        <v>91.28</v>
      </c>
      <c r="X157" s="26">
        <v>95.37</v>
      </c>
      <c r="Y157" s="25">
        <v>44.89</v>
      </c>
      <c r="Z157" s="25">
        <v>34.32</v>
      </c>
      <c r="AA157" s="25">
        <v>38.32</v>
      </c>
      <c r="AB157" s="26">
        <v>0.46</v>
      </c>
      <c r="AC157" s="25">
        <v>0.47</v>
      </c>
    </row>
    <row r="158" spans="1:29" s="17" customFormat="1" x14ac:dyDescent="0.25">
      <c r="A158" s="18" t="s">
        <v>1179</v>
      </c>
      <c r="B158" s="28" t="s">
        <v>1180</v>
      </c>
      <c r="C158" s="25">
        <v>54.136826234451561</v>
      </c>
      <c r="D158" s="25">
        <v>45.566692367000769</v>
      </c>
      <c r="E158" s="25">
        <v>39.619999999999997</v>
      </c>
      <c r="F158" s="25">
        <v>29.25</v>
      </c>
      <c r="G158" s="25">
        <v>8.8764854159164557</v>
      </c>
      <c r="H158" s="25">
        <v>5.2800812320189543</v>
      </c>
      <c r="I158" s="25">
        <v>49.37</v>
      </c>
      <c r="J158" s="25">
        <v>26.47</v>
      </c>
      <c r="K158" s="25">
        <v>37.61</v>
      </c>
      <c r="L158" s="25">
        <v>77.73</v>
      </c>
      <c r="M158" s="25">
        <v>72</v>
      </c>
      <c r="N158" s="25">
        <v>84.73</v>
      </c>
      <c r="O158" s="25">
        <v>75.64</v>
      </c>
      <c r="P158" s="25">
        <v>99.38</v>
      </c>
      <c r="Q158" s="25">
        <v>0</v>
      </c>
      <c r="R158" s="27">
        <v>1</v>
      </c>
      <c r="S158" s="25">
        <v>2</v>
      </c>
      <c r="T158" s="27">
        <v>0</v>
      </c>
      <c r="U158" s="25">
        <v>0</v>
      </c>
      <c r="V158" s="25">
        <v>0.6</v>
      </c>
      <c r="W158" s="25">
        <v>92.6</v>
      </c>
      <c r="X158" s="26">
        <v>94.62</v>
      </c>
      <c r="Y158" s="25">
        <v>53.03</v>
      </c>
      <c r="Z158" s="25">
        <v>40.99</v>
      </c>
      <c r="AA158" s="25">
        <v>50.02</v>
      </c>
      <c r="AB158" s="26">
        <v>0.55000000000000004</v>
      </c>
      <c r="AC158" s="25">
        <v>0.7</v>
      </c>
    </row>
    <row r="159" spans="1:29" s="17" customFormat="1" x14ac:dyDescent="0.25">
      <c r="A159" s="18" t="s">
        <v>1181</v>
      </c>
      <c r="B159" s="28" t="s">
        <v>1182</v>
      </c>
      <c r="C159" s="25">
        <v>38.37578506629449</v>
      </c>
      <c r="D159" s="25">
        <v>35.62928701330317</v>
      </c>
      <c r="E159" s="25">
        <v>26.52</v>
      </c>
      <c r="F159" s="25">
        <v>19.59</v>
      </c>
      <c r="G159" s="25">
        <v>11.76036145625163</v>
      </c>
      <c r="H159" s="25">
        <v>2.0142431972789114</v>
      </c>
      <c r="I159" s="25">
        <v>40.590000000000003</v>
      </c>
      <c r="J159" s="25">
        <v>21.28</v>
      </c>
      <c r="K159" s="25">
        <v>58.14</v>
      </c>
      <c r="L159" s="25">
        <v>88.02</v>
      </c>
      <c r="M159" s="25">
        <v>83.66</v>
      </c>
      <c r="N159" s="25">
        <v>95.68</v>
      </c>
      <c r="O159" s="25">
        <v>96</v>
      </c>
      <c r="P159" s="25">
        <v>99.73</v>
      </c>
      <c r="Q159" s="25">
        <v>1</v>
      </c>
      <c r="R159" s="27">
        <v>0</v>
      </c>
      <c r="S159" s="25">
        <v>1</v>
      </c>
      <c r="T159" s="27">
        <v>0</v>
      </c>
      <c r="U159" s="25">
        <v>1</v>
      </c>
      <c r="V159" s="25">
        <v>0.46</v>
      </c>
      <c r="W159" s="25">
        <v>86.28</v>
      </c>
      <c r="X159" s="26">
        <v>93.8</v>
      </c>
      <c r="Y159" s="25">
        <v>25.87</v>
      </c>
      <c r="Z159" s="25">
        <v>23.17</v>
      </c>
      <c r="AA159" s="25">
        <v>22.09</v>
      </c>
      <c r="AB159" s="26">
        <v>0.45</v>
      </c>
      <c r="AC159" s="25">
        <v>0.39</v>
      </c>
    </row>
    <row r="160" spans="1:29" s="17" customFormat="1" x14ac:dyDescent="0.25">
      <c r="A160" s="18" t="s">
        <v>1183</v>
      </c>
      <c r="B160" s="28" t="s">
        <v>1184</v>
      </c>
      <c r="C160" s="25">
        <v>51.941328731665223</v>
      </c>
      <c r="D160" s="25">
        <v>46.324276282376843</v>
      </c>
      <c r="E160" s="25">
        <v>47.6</v>
      </c>
      <c r="F160" s="25">
        <v>33.5</v>
      </c>
      <c r="G160" s="25">
        <v>8.9257294429708232</v>
      </c>
      <c r="H160" s="25">
        <v>0.82304526748971196</v>
      </c>
      <c r="I160" s="25">
        <v>82.3</v>
      </c>
      <c r="J160" s="25">
        <v>35.770000000000003</v>
      </c>
      <c r="K160" s="25">
        <v>42.4</v>
      </c>
      <c r="L160" s="25">
        <v>62.66</v>
      </c>
      <c r="M160" s="25">
        <v>35.450000000000003</v>
      </c>
      <c r="N160" s="25">
        <v>97.09</v>
      </c>
      <c r="O160" s="25">
        <v>57.88</v>
      </c>
      <c r="P160" s="25">
        <v>91.09</v>
      </c>
      <c r="Q160" s="25">
        <v>1</v>
      </c>
      <c r="R160" s="27">
        <v>1</v>
      </c>
      <c r="S160" s="25">
        <v>2</v>
      </c>
      <c r="T160" s="27">
        <v>0</v>
      </c>
      <c r="U160" s="25">
        <v>0</v>
      </c>
      <c r="V160" s="25">
        <v>0.54</v>
      </c>
      <c r="W160" s="25">
        <v>97.15</v>
      </c>
      <c r="X160" s="26">
        <v>94.32</v>
      </c>
      <c r="Y160" s="25">
        <v>64.430000000000007</v>
      </c>
      <c r="Z160" s="25">
        <v>48.98</v>
      </c>
      <c r="AA160" s="25">
        <v>50.76</v>
      </c>
      <c r="AB160" s="26">
        <v>0.68</v>
      </c>
      <c r="AC160" s="25">
        <v>0.56999999999999995</v>
      </c>
    </row>
    <row r="161" spans="1:29" s="17" customFormat="1" x14ac:dyDescent="0.25">
      <c r="A161" s="18" t="s">
        <v>1185</v>
      </c>
      <c r="B161" s="28" t="s">
        <v>1186</v>
      </c>
      <c r="C161" s="25">
        <v>67.763016157989227</v>
      </c>
      <c r="D161" s="25">
        <v>59.470652947647707</v>
      </c>
      <c r="E161" s="25">
        <v>51.56</v>
      </c>
      <c r="F161" s="25">
        <v>39.979999999999997</v>
      </c>
      <c r="G161" s="25">
        <v>28.429970293761691</v>
      </c>
      <c r="H161" s="25">
        <v>4.4133333333333331</v>
      </c>
      <c r="I161" s="25">
        <v>71.7</v>
      </c>
      <c r="J161" s="25">
        <v>32.07</v>
      </c>
      <c r="K161" s="25">
        <v>2.98</v>
      </c>
      <c r="L161" s="25">
        <v>13.46</v>
      </c>
      <c r="M161" s="25">
        <v>21.46</v>
      </c>
      <c r="N161" s="25">
        <v>79.14</v>
      </c>
      <c r="O161" s="25">
        <v>36.31</v>
      </c>
      <c r="P161" s="25">
        <v>94.95</v>
      </c>
      <c r="Q161" s="25">
        <v>0</v>
      </c>
      <c r="R161" s="27">
        <v>0</v>
      </c>
      <c r="S161" s="25">
        <v>1</v>
      </c>
      <c r="T161" s="27">
        <v>0</v>
      </c>
      <c r="U161" s="25">
        <v>0</v>
      </c>
      <c r="V161" s="25">
        <v>0.49</v>
      </c>
      <c r="W161" s="25">
        <v>97.09</v>
      </c>
      <c r="X161" s="26">
        <v>98.19</v>
      </c>
      <c r="Y161" s="25">
        <v>62.61</v>
      </c>
      <c r="Z161" s="25">
        <v>60.23</v>
      </c>
      <c r="AA161" s="25">
        <v>53.46</v>
      </c>
      <c r="AB161" s="26">
        <v>0.45</v>
      </c>
      <c r="AC161" s="25">
        <v>0.45</v>
      </c>
    </row>
    <row r="162" spans="1:29" s="17" customFormat="1" x14ac:dyDescent="0.25">
      <c r="A162" s="18" t="s">
        <v>1187</v>
      </c>
      <c r="B162" s="28" t="s">
        <v>1188</v>
      </c>
      <c r="C162" s="25">
        <v>52.462020001526831</v>
      </c>
      <c r="D162" s="25">
        <v>48.667601683029453</v>
      </c>
      <c r="E162" s="25">
        <v>38.799999999999997</v>
      </c>
      <c r="F162" s="25">
        <v>29.56</v>
      </c>
      <c r="G162" s="25">
        <v>10.239596469104665</v>
      </c>
      <c r="H162" s="25">
        <v>3.6229852838121932</v>
      </c>
      <c r="I162" s="25">
        <v>61.46</v>
      </c>
      <c r="J162" s="25">
        <v>27.56</v>
      </c>
      <c r="K162" s="25">
        <v>43.53</v>
      </c>
      <c r="L162" s="25">
        <v>61.98</v>
      </c>
      <c r="M162" s="25">
        <v>74.84</v>
      </c>
      <c r="N162" s="25">
        <v>78.650000000000006</v>
      </c>
      <c r="O162" s="25">
        <v>63.68</v>
      </c>
      <c r="P162" s="25">
        <v>98.68</v>
      </c>
      <c r="Q162" s="25">
        <v>1</v>
      </c>
      <c r="R162" s="27">
        <v>0</v>
      </c>
      <c r="S162" s="25">
        <v>3</v>
      </c>
      <c r="T162" s="27">
        <v>0</v>
      </c>
      <c r="U162" s="25">
        <v>0</v>
      </c>
      <c r="V162" s="25">
        <v>0.66</v>
      </c>
      <c r="W162" s="25">
        <v>90.09</v>
      </c>
      <c r="X162" s="26">
        <v>91.2</v>
      </c>
      <c r="Y162" s="25">
        <v>48.69</v>
      </c>
      <c r="Z162" s="25">
        <v>45.8</v>
      </c>
      <c r="AA162" s="25">
        <v>59.47</v>
      </c>
      <c r="AB162" s="26">
        <v>0.82</v>
      </c>
      <c r="AC162" s="25">
        <v>0.8</v>
      </c>
    </row>
    <row r="163" spans="1:29" s="17" customFormat="1" x14ac:dyDescent="0.25">
      <c r="A163" s="18" t="s">
        <v>1189</v>
      </c>
      <c r="B163" s="28" t="s">
        <v>1190</v>
      </c>
      <c r="C163" s="25">
        <v>51.457232741734437</v>
      </c>
      <c r="D163" s="25">
        <v>48.619685497961562</v>
      </c>
      <c r="E163" s="25">
        <v>39.31</v>
      </c>
      <c r="F163" s="25">
        <v>30</v>
      </c>
      <c r="G163" s="25">
        <v>9.5778856929398586</v>
      </c>
      <c r="H163" s="25">
        <v>4.8653966550397998</v>
      </c>
      <c r="I163" s="25">
        <v>58.26</v>
      </c>
      <c r="J163" s="25">
        <v>23.27</v>
      </c>
      <c r="K163" s="25">
        <v>33.6</v>
      </c>
      <c r="L163" s="25">
        <v>60.84</v>
      </c>
      <c r="M163" s="25">
        <v>50.87</v>
      </c>
      <c r="N163" s="25">
        <v>92.34</v>
      </c>
      <c r="O163" s="25">
        <v>77.97</v>
      </c>
      <c r="P163" s="25">
        <v>97.3</v>
      </c>
      <c r="Q163" s="25">
        <v>1</v>
      </c>
      <c r="R163" s="27">
        <v>0</v>
      </c>
      <c r="S163" s="25">
        <v>3</v>
      </c>
      <c r="T163" s="27">
        <v>0</v>
      </c>
      <c r="U163" s="25">
        <v>0</v>
      </c>
      <c r="V163" s="25">
        <v>0.56000000000000005</v>
      </c>
      <c r="W163" s="25">
        <v>91.9</v>
      </c>
      <c r="X163" s="26">
        <v>94.57</v>
      </c>
      <c r="Y163" s="25">
        <v>57.95</v>
      </c>
      <c r="Z163" s="25">
        <v>51.87</v>
      </c>
      <c r="AA163" s="25">
        <v>56.11</v>
      </c>
      <c r="AB163" s="26">
        <v>0.56999999999999995</v>
      </c>
      <c r="AC163" s="25">
        <v>0.61</v>
      </c>
    </row>
    <row r="164" spans="1:29" s="17" customFormat="1" x14ac:dyDescent="0.25">
      <c r="A164" s="18" t="s">
        <v>1191</v>
      </c>
      <c r="B164" s="28" t="s">
        <v>1192</v>
      </c>
      <c r="C164" s="25">
        <v>54.324483775811203</v>
      </c>
      <c r="D164" s="25">
        <v>47.945653953183829</v>
      </c>
      <c r="E164" s="25">
        <v>37.200000000000003</v>
      </c>
      <c r="F164" s="25">
        <v>27.43</v>
      </c>
      <c r="G164" s="25">
        <v>15.896375577718317</v>
      </c>
      <c r="H164" s="25">
        <v>4.7115933752141634</v>
      </c>
      <c r="I164" s="25">
        <v>53.05</v>
      </c>
      <c r="J164" s="25">
        <v>23.95</v>
      </c>
      <c r="K164" s="25">
        <v>36.81</v>
      </c>
      <c r="L164" s="25">
        <v>70.349999999999994</v>
      </c>
      <c r="M164" s="25">
        <v>56.44</v>
      </c>
      <c r="N164" s="25">
        <v>77.599999999999994</v>
      </c>
      <c r="O164" s="25">
        <v>63.74</v>
      </c>
      <c r="P164" s="25">
        <v>97.59</v>
      </c>
      <c r="Q164" s="25">
        <v>1</v>
      </c>
      <c r="R164" s="27">
        <v>1</v>
      </c>
      <c r="S164" s="25">
        <v>3</v>
      </c>
      <c r="T164" s="27">
        <v>0</v>
      </c>
      <c r="U164" s="25">
        <v>0</v>
      </c>
      <c r="V164" s="25">
        <v>0.56000000000000005</v>
      </c>
      <c r="W164" s="25">
        <v>95.56</v>
      </c>
      <c r="X164" s="26">
        <v>92.69</v>
      </c>
      <c r="Y164" s="25">
        <v>45.74</v>
      </c>
      <c r="Z164" s="25">
        <v>44.85</v>
      </c>
      <c r="AA164" s="25">
        <v>48.79</v>
      </c>
      <c r="AB164" s="26">
        <v>0.66</v>
      </c>
      <c r="AC164" s="25">
        <v>0.62</v>
      </c>
    </row>
    <row r="165" spans="1:29" s="17" customFormat="1" x14ac:dyDescent="0.25">
      <c r="A165" s="18" t="s">
        <v>1193</v>
      </c>
      <c r="B165" s="28" t="s">
        <v>1194</v>
      </c>
      <c r="C165" s="25">
        <v>47.435704617235672</v>
      </c>
      <c r="D165" s="25">
        <v>44.42029969668161</v>
      </c>
      <c r="E165" s="25">
        <v>36.83</v>
      </c>
      <c r="F165" s="25">
        <v>27.09</v>
      </c>
      <c r="G165" s="25">
        <v>9.5189459707895008</v>
      </c>
      <c r="H165" s="25">
        <v>1.6065659652492796</v>
      </c>
      <c r="I165" s="25">
        <v>71.41</v>
      </c>
      <c r="J165" s="25">
        <v>25.85</v>
      </c>
      <c r="K165" s="25">
        <v>46.84</v>
      </c>
      <c r="L165" s="25">
        <v>86.7</v>
      </c>
      <c r="M165" s="25">
        <v>53.79</v>
      </c>
      <c r="N165" s="25">
        <v>89.48</v>
      </c>
      <c r="O165" s="25">
        <v>92.21</v>
      </c>
      <c r="P165" s="25">
        <v>99.86</v>
      </c>
      <c r="Q165" s="25">
        <v>1</v>
      </c>
      <c r="R165" s="27">
        <v>0</v>
      </c>
      <c r="S165" s="25">
        <v>1</v>
      </c>
      <c r="T165" s="27">
        <v>0</v>
      </c>
      <c r="U165" s="25">
        <v>0</v>
      </c>
      <c r="V165" s="25">
        <v>0.51</v>
      </c>
      <c r="W165" s="25">
        <v>90.62</v>
      </c>
      <c r="X165" s="26">
        <v>96.62</v>
      </c>
      <c r="Y165" s="25">
        <v>47.7</v>
      </c>
      <c r="Z165" s="25">
        <v>47.85</v>
      </c>
      <c r="AA165" s="25">
        <v>42.61</v>
      </c>
      <c r="AB165" s="26">
        <v>0.72</v>
      </c>
      <c r="AC165" s="25">
        <v>0.48</v>
      </c>
    </row>
    <row r="166" spans="1:29" s="17" customFormat="1" x14ac:dyDescent="0.25">
      <c r="A166" s="18" t="s">
        <v>1195</v>
      </c>
      <c r="B166" s="28" t="s">
        <v>1196</v>
      </c>
      <c r="C166" s="25">
        <v>37.999887665693102</v>
      </c>
      <c r="D166" s="25">
        <v>34.980633401686035</v>
      </c>
      <c r="E166" s="25">
        <v>30.02</v>
      </c>
      <c r="F166" s="25">
        <v>20.12</v>
      </c>
      <c r="G166" s="25">
        <v>13.510537905001573</v>
      </c>
      <c r="H166" s="25">
        <v>1.528460997891778</v>
      </c>
      <c r="I166" s="25">
        <v>64.209999999999994</v>
      </c>
      <c r="J166" s="25">
        <v>23.98</v>
      </c>
      <c r="K166" s="25">
        <v>32.93</v>
      </c>
      <c r="L166" s="25">
        <v>84.02</v>
      </c>
      <c r="M166" s="25">
        <v>62.75</v>
      </c>
      <c r="N166" s="25">
        <v>82.78</v>
      </c>
      <c r="O166" s="25">
        <v>85.51</v>
      </c>
      <c r="P166" s="25">
        <v>98.46</v>
      </c>
      <c r="Q166" s="25">
        <v>0</v>
      </c>
      <c r="R166" s="27">
        <v>0</v>
      </c>
      <c r="S166" s="25">
        <v>2</v>
      </c>
      <c r="T166" s="27">
        <v>0</v>
      </c>
      <c r="U166" s="25">
        <v>0</v>
      </c>
      <c r="V166" s="25">
        <v>0.51</v>
      </c>
      <c r="W166" s="25">
        <v>89.41</v>
      </c>
      <c r="X166" s="26">
        <v>91.75</v>
      </c>
      <c r="Y166" s="25">
        <v>30.34</v>
      </c>
      <c r="Z166" s="25">
        <v>23.13</v>
      </c>
      <c r="AA166" s="25">
        <v>33.04</v>
      </c>
      <c r="AB166" s="26">
        <v>0.47</v>
      </c>
      <c r="AC166" s="25">
        <v>0.48</v>
      </c>
    </row>
    <row r="167" spans="1:29" s="17" customFormat="1" x14ac:dyDescent="0.25">
      <c r="A167" s="18" t="s">
        <v>1197</v>
      </c>
      <c r="B167" s="28" t="s">
        <v>1198</v>
      </c>
      <c r="C167" s="25">
        <v>68.27745664739885</v>
      </c>
      <c r="D167" s="25">
        <v>59.88607594936709</v>
      </c>
      <c r="E167" s="25">
        <v>29.12</v>
      </c>
      <c r="F167" s="25">
        <v>25.8</v>
      </c>
      <c r="G167" s="25">
        <v>6.4679771718452752</v>
      </c>
      <c r="H167" s="25">
        <v>0.40091638029782356</v>
      </c>
      <c r="I167" s="25">
        <v>39.35</v>
      </c>
      <c r="J167" s="25">
        <v>22.36</v>
      </c>
      <c r="K167" s="25">
        <v>64.180000000000007</v>
      </c>
      <c r="L167" s="25">
        <v>96.16</v>
      </c>
      <c r="M167" s="25">
        <v>91.48</v>
      </c>
      <c r="N167" s="25">
        <v>99.04</v>
      </c>
      <c r="O167" s="25">
        <v>95.04</v>
      </c>
      <c r="P167" s="25">
        <v>99.72</v>
      </c>
      <c r="Q167" s="25">
        <v>1</v>
      </c>
      <c r="R167" s="27">
        <v>0</v>
      </c>
      <c r="S167" s="25">
        <v>1</v>
      </c>
      <c r="T167" s="27">
        <v>0</v>
      </c>
      <c r="U167" s="25">
        <v>1</v>
      </c>
      <c r="V167" s="25">
        <v>0.5</v>
      </c>
      <c r="W167" s="25">
        <v>85.36</v>
      </c>
      <c r="X167" s="26">
        <v>95.75</v>
      </c>
      <c r="Y167" s="25">
        <v>52.1</v>
      </c>
      <c r="Z167" s="25">
        <v>40.51</v>
      </c>
      <c r="AA167" s="25">
        <v>27.57</v>
      </c>
      <c r="AB167" s="26">
        <v>0.59</v>
      </c>
      <c r="AC167" s="25">
        <v>0.51</v>
      </c>
    </row>
    <row r="168" spans="1:29" s="17" customFormat="1" x14ac:dyDescent="0.25">
      <c r="A168" s="18" t="s">
        <v>1199</v>
      </c>
      <c r="B168" s="28" t="s">
        <v>1200</v>
      </c>
      <c r="C168" s="25">
        <v>35.774549882578064</v>
      </c>
      <c r="D168" s="25">
        <v>35.444372364579955</v>
      </c>
      <c r="E168" s="25">
        <v>31.06</v>
      </c>
      <c r="F168" s="25">
        <v>22.37</v>
      </c>
      <c r="G168" s="25">
        <v>11.606484893146646</v>
      </c>
      <c r="H168" s="25">
        <v>2.9376924899312962</v>
      </c>
      <c r="I168" s="25">
        <v>71.41</v>
      </c>
      <c r="J168" s="25">
        <v>34.85</v>
      </c>
      <c r="K168" s="25">
        <v>31.03</v>
      </c>
      <c r="L168" s="25">
        <v>69.28</v>
      </c>
      <c r="M168" s="25">
        <v>85.07</v>
      </c>
      <c r="N168" s="25">
        <v>91.3</v>
      </c>
      <c r="O168" s="25">
        <v>91.54</v>
      </c>
      <c r="P168" s="25">
        <v>98.38</v>
      </c>
      <c r="Q168" s="25">
        <v>0</v>
      </c>
      <c r="R168" s="27">
        <v>0</v>
      </c>
      <c r="S168" s="25">
        <v>3</v>
      </c>
      <c r="T168" s="27">
        <v>0</v>
      </c>
      <c r="U168" s="25">
        <v>0</v>
      </c>
      <c r="V168" s="25">
        <v>0.51</v>
      </c>
      <c r="W168" s="25">
        <v>90.63</v>
      </c>
      <c r="X168" s="26">
        <v>88.94</v>
      </c>
      <c r="Y168" s="25">
        <v>28.94</v>
      </c>
      <c r="Z168" s="25">
        <v>23.81</v>
      </c>
      <c r="AA168" s="25">
        <v>42.2</v>
      </c>
      <c r="AB168" s="26">
        <v>0.68</v>
      </c>
      <c r="AC168" s="25">
        <v>0.47</v>
      </c>
    </row>
    <row r="169" spans="1:29" s="17" customFormat="1" x14ac:dyDescent="0.25">
      <c r="A169" s="18" t="s">
        <v>1201</v>
      </c>
      <c r="B169" s="28" t="s">
        <v>1202</v>
      </c>
      <c r="C169" s="25">
        <v>42.398530762167127</v>
      </c>
      <c r="D169" s="25">
        <v>40.662661981941142</v>
      </c>
      <c r="E169" s="25">
        <v>35.56</v>
      </c>
      <c r="F169" s="25">
        <v>27.06</v>
      </c>
      <c r="G169" s="25">
        <v>11.880707208082377</v>
      </c>
      <c r="H169" s="25">
        <v>2.7817128139085643</v>
      </c>
      <c r="I169" s="25">
        <v>72.11</v>
      </c>
      <c r="J169" s="25">
        <v>24.71</v>
      </c>
      <c r="K169" s="25">
        <v>47.75</v>
      </c>
      <c r="L169" s="25">
        <v>76.83</v>
      </c>
      <c r="M169" s="25">
        <v>84.41</v>
      </c>
      <c r="N169" s="25">
        <v>88.63</v>
      </c>
      <c r="O169" s="25">
        <v>88.19</v>
      </c>
      <c r="P169" s="25">
        <v>98.49</v>
      </c>
      <c r="Q169" s="25">
        <v>1</v>
      </c>
      <c r="R169" s="27">
        <v>1</v>
      </c>
      <c r="S169" s="25">
        <v>1</v>
      </c>
      <c r="T169" s="27">
        <v>0</v>
      </c>
      <c r="U169" s="25">
        <v>0</v>
      </c>
      <c r="V169" s="25">
        <v>0.51</v>
      </c>
      <c r="W169" s="25">
        <v>90.83</v>
      </c>
      <c r="X169" s="26">
        <v>91.72</v>
      </c>
      <c r="Y169" s="25">
        <v>42.05</v>
      </c>
      <c r="Z169" s="25">
        <v>40.299999999999997</v>
      </c>
      <c r="AA169" s="25">
        <v>37.35</v>
      </c>
      <c r="AB169" s="26">
        <v>0.67</v>
      </c>
      <c r="AC169" s="25">
        <v>0.53</v>
      </c>
    </row>
    <row r="170" spans="1:29" s="17" customFormat="1" x14ac:dyDescent="0.25">
      <c r="A170" s="18" t="s">
        <v>1203</v>
      </c>
      <c r="B170" s="28" t="s">
        <v>1204</v>
      </c>
      <c r="C170" s="25">
        <v>32.167707404103481</v>
      </c>
      <c r="D170" s="25">
        <v>26.036193812025687</v>
      </c>
      <c r="E170" s="25">
        <v>42.82</v>
      </c>
      <c r="F170" s="25">
        <v>33.159999999999997</v>
      </c>
      <c r="G170" s="25">
        <v>17.702845100105375</v>
      </c>
      <c r="H170" s="25">
        <v>4.0336134453781511</v>
      </c>
      <c r="I170" s="25">
        <v>57.11</v>
      </c>
      <c r="J170" s="25">
        <v>31.35</v>
      </c>
      <c r="K170" s="25">
        <v>50.31</v>
      </c>
      <c r="L170" s="25">
        <v>82.46</v>
      </c>
      <c r="M170" s="25">
        <v>35.630000000000003</v>
      </c>
      <c r="N170" s="25">
        <v>52.5</v>
      </c>
      <c r="O170" s="25">
        <v>63.54</v>
      </c>
      <c r="P170" s="25">
        <v>97.71</v>
      </c>
      <c r="Q170" s="25">
        <v>0</v>
      </c>
      <c r="R170" s="27">
        <v>0</v>
      </c>
      <c r="S170" s="25">
        <v>2</v>
      </c>
      <c r="T170" s="27">
        <v>0</v>
      </c>
      <c r="U170" s="25">
        <v>0</v>
      </c>
      <c r="V170" s="25">
        <v>0.52</v>
      </c>
      <c r="W170" s="25">
        <v>92.35</v>
      </c>
      <c r="X170" s="26">
        <v>95.2</v>
      </c>
      <c r="Y170" s="25">
        <v>52.23</v>
      </c>
      <c r="Z170" s="25">
        <v>40.700000000000003</v>
      </c>
      <c r="AA170" s="25">
        <v>50.98</v>
      </c>
      <c r="AB170" s="26">
        <v>0.61</v>
      </c>
      <c r="AC170" s="25">
        <v>0.52</v>
      </c>
    </row>
    <row r="171" spans="1:29" s="17" customFormat="1" x14ac:dyDescent="0.25">
      <c r="A171" s="18" t="s">
        <v>1205</v>
      </c>
      <c r="B171" s="28" t="s">
        <v>1206</v>
      </c>
      <c r="C171" s="25">
        <v>13.374893737602719</v>
      </c>
      <c r="D171" s="25">
        <v>11.646735694591277</v>
      </c>
      <c r="E171" s="25">
        <v>26.47</v>
      </c>
      <c r="F171" s="25">
        <v>17</v>
      </c>
      <c r="G171" s="25">
        <v>8.844100865083746</v>
      </c>
      <c r="H171" s="25">
        <v>2.2325050329016558</v>
      </c>
      <c r="I171" s="25">
        <v>50.37</v>
      </c>
      <c r="J171" s="25">
        <v>14.64</v>
      </c>
      <c r="K171" s="25">
        <v>82.88</v>
      </c>
      <c r="L171" s="25">
        <v>95.01</v>
      </c>
      <c r="M171" s="25">
        <v>79.22</v>
      </c>
      <c r="N171" s="25">
        <v>95.61</v>
      </c>
      <c r="O171" s="25">
        <v>95.28</v>
      </c>
      <c r="P171" s="25">
        <v>99.53</v>
      </c>
      <c r="Q171" s="25">
        <v>1</v>
      </c>
      <c r="R171" s="27">
        <v>1</v>
      </c>
      <c r="S171" s="25">
        <v>1</v>
      </c>
      <c r="T171" s="27">
        <v>0</v>
      </c>
      <c r="U171" s="25">
        <v>0</v>
      </c>
      <c r="V171" s="25">
        <v>0.56000000000000005</v>
      </c>
      <c r="W171" s="25">
        <v>86.73</v>
      </c>
      <c r="X171" s="26">
        <v>92.58</v>
      </c>
      <c r="Y171" s="25">
        <v>11.89</v>
      </c>
      <c r="Z171" s="25">
        <v>7.5</v>
      </c>
      <c r="AA171" s="25">
        <v>25.2</v>
      </c>
      <c r="AB171" s="26">
        <v>0.68</v>
      </c>
      <c r="AC171" s="25">
        <v>0.57999999999999996</v>
      </c>
    </row>
    <row r="172" spans="1:29" s="17" customFormat="1" x14ac:dyDescent="0.25">
      <c r="A172" s="18" t="s">
        <v>1207</v>
      </c>
      <c r="B172" s="28" t="s">
        <v>1208</v>
      </c>
      <c r="C172" s="25">
        <v>54.348597799077034</v>
      </c>
      <c r="D172" s="25">
        <v>48.451740730257569</v>
      </c>
      <c r="E172" s="25">
        <v>34.36</v>
      </c>
      <c r="F172" s="25">
        <v>26.22</v>
      </c>
      <c r="G172" s="25">
        <v>11.201121670042061</v>
      </c>
      <c r="H172" s="25">
        <v>2.3202911737943586</v>
      </c>
      <c r="I172" s="25">
        <v>60.77</v>
      </c>
      <c r="J172" s="25">
        <v>27.74</v>
      </c>
      <c r="K172" s="25">
        <v>50.2</v>
      </c>
      <c r="L172" s="25">
        <v>75.98</v>
      </c>
      <c r="M172" s="25">
        <v>41.22</v>
      </c>
      <c r="N172" s="25">
        <v>97.09</v>
      </c>
      <c r="O172" s="25">
        <v>82.66</v>
      </c>
      <c r="P172" s="25">
        <v>99.52</v>
      </c>
      <c r="Q172" s="25">
        <v>1</v>
      </c>
      <c r="R172" s="27">
        <v>1</v>
      </c>
      <c r="S172" s="25">
        <v>3</v>
      </c>
      <c r="T172" s="27">
        <v>0</v>
      </c>
      <c r="U172" s="25">
        <v>0</v>
      </c>
      <c r="V172" s="25">
        <v>0.51</v>
      </c>
      <c r="W172" s="25">
        <v>93.3</v>
      </c>
      <c r="X172" s="26">
        <v>94.6</v>
      </c>
      <c r="Y172" s="25">
        <v>52.14</v>
      </c>
      <c r="Z172" s="25">
        <v>48.45</v>
      </c>
      <c r="AA172" s="25">
        <v>40.69</v>
      </c>
      <c r="AB172" s="26">
        <v>0.44</v>
      </c>
      <c r="AC172" s="25">
        <v>0.51</v>
      </c>
    </row>
    <row r="173" spans="1:29" s="17" customFormat="1" x14ac:dyDescent="0.25">
      <c r="A173" s="18" t="s">
        <v>1209</v>
      </c>
      <c r="B173" s="28" t="s">
        <v>1210</v>
      </c>
      <c r="C173" s="25">
        <v>41.501217802051812</v>
      </c>
      <c r="D173" s="25">
        <v>35.604711683331054</v>
      </c>
      <c r="E173" s="25">
        <v>30.29</v>
      </c>
      <c r="F173" s="25">
        <v>22.54</v>
      </c>
      <c r="G173" s="25">
        <v>8.6386113634070032</v>
      </c>
      <c r="H173" s="25">
        <v>1.8510356985456149</v>
      </c>
      <c r="I173" s="25">
        <v>40.590000000000003</v>
      </c>
      <c r="J173" s="25">
        <v>21.28</v>
      </c>
      <c r="K173" s="25">
        <v>54.34</v>
      </c>
      <c r="L173" s="25">
        <v>75.47</v>
      </c>
      <c r="M173" s="25">
        <v>81.180000000000007</v>
      </c>
      <c r="N173" s="25">
        <v>93.76</v>
      </c>
      <c r="O173" s="25">
        <v>89.35</v>
      </c>
      <c r="P173" s="25">
        <v>99.67</v>
      </c>
      <c r="Q173" s="25">
        <v>0</v>
      </c>
      <c r="R173" s="27">
        <v>0</v>
      </c>
      <c r="S173" s="25">
        <v>3</v>
      </c>
      <c r="T173" s="27">
        <v>0</v>
      </c>
      <c r="U173" s="25">
        <v>1</v>
      </c>
      <c r="V173" s="25">
        <v>0.53</v>
      </c>
      <c r="W173" s="25">
        <v>87.69</v>
      </c>
      <c r="X173" s="26">
        <v>89.99</v>
      </c>
      <c r="Y173" s="25">
        <v>41.89</v>
      </c>
      <c r="Z173" s="25">
        <v>22.45</v>
      </c>
      <c r="AA173" s="25">
        <v>30.02</v>
      </c>
      <c r="AB173" s="26">
        <v>0.56999999999999995</v>
      </c>
      <c r="AC173" s="25">
        <v>0.54</v>
      </c>
    </row>
    <row r="174" spans="1:29" s="17" customFormat="1" x14ac:dyDescent="0.25">
      <c r="A174" s="18" t="s">
        <v>1211</v>
      </c>
      <c r="B174" s="28" t="s">
        <v>1212</v>
      </c>
      <c r="C174" s="25">
        <v>52.254264043429707</v>
      </c>
      <c r="D174" s="25">
        <v>44.198656241405054</v>
      </c>
      <c r="E174" s="25">
        <v>40.159999999999997</v>
      </c>
      <c r="F174" s="25">
        <v>32.97</v>
      </c>
      <c r="G174" s="25">
        <v>15.123847405532453</v>
      </c>
      <c r="H174" s="25">
        <v>2.6075619295958279</v>
      </c>
      <c r="I174" s="25">
        <v>52.1</v>
      </c>
      <c r="J174" s="25">
        <v>23.28</v>
      </c>
      <c r="K174" s="25">
        <v>33.880000000000003</v>
      </c>
      <c r="L174" s="25">
        <v>81.34</v>
      </c>
      <c r="M174" s="25">
        <v>54.21</v>
      </c>
      <c r="N174" s="25">
        <v>83.72</v>
      </c>
      <c r="O174" s="25">
        <v>72</v>
      </c>
      <c r="P174" s="25">
        <v>99.02</v>
      </c>
      <c r="Q174" s="25">
        <v>1</v>
      </c>
      <c r="R174" s="27">
        <v>1</v>
      </c>
      <c r="S174" s="25">
        <v>3</v>
      </c>
      <c r="T174" s="27">
        <v>1</v>
      </c>
      <c r="U174" s="25">
        <v>0</v>
      </c>
      <c r="V174" s="25">
        <v>0.52</v>
      </c>
      <c r="W174" s="25">
        <v>92.68</v>
      </c>
      <c r="X174" s="26">
        <v>94.93</v>
      </c>
      <c r="Y174" s="25">
        <v>57.47</v>
      </c>
      <c r="Z174" s="25">
        <v>32.81</v>
      </c>
      <c r="AA174" s="25">
        <v>49.31</v>
      </c>
      <c r="AB174" s="26">
        <v>0.54</v>
      </c>
      <c r="AC174" s="25">
        <v>0.54</v>
      </c>
    </row>
    <row r="175" spans="1:29" s="17" customFormat="1" x14ac:dyDescent="0.25">
      <c r="A175" s="18" t="s">
        <v>1213</v>
      </c>
      <c r="B175" s="28" t="s">
        <v>1214</v>
      </c>
      <c r="C175" s="25">
        <v>78.866818625854776</v>
      </c>
      <c r="D175" s="25">
        <v>70.549943883277223</v>
      </c>
      <c r="E175" s="25">
        <v>37.380000000000003</v>
      </c>
      <c r="F175" s="25">
        <v>35.51</v>
      </c>
      <c r="G175" s="25">
        <v>17.123081552813723</v>
      </c>
      <c r="H175" s="25">
        <v>6.3581890812250341</v>
      </c>
      <c r="I175" s="25">
        <v>82.24</v>
      </c>
      <c r="J175" s="25">
        <v>28.33</v>
      </c>
      <c r="K175" s="25">
        <v>31.37</v>
      </c>
      <c r="L175" s="25">
        <v>77.41</v>
      </c>
      <c r="M175" s="25">
        <v>65.02</v>
      </c>
      <c r="N175" s="25">
        <v>95.26</v>
      </c>
      <c r="O175" s="25">
        <v>75.010000000000005</v>
      </c>
      <c r="P175" s="25">
        <v>98.44</v>
      </c>
      <c r="Q175" s="25">
        <v>1</v>
      </c>
      <c r="R175" s="27">
        <v>1</v>
      </c>
      <c r="S175" s="25">
        <v>3</v>
      </c>
      <c r="T175" s="27">
        <v>0</v>
      </c>
      <c r="U175" s="25">
        <v>0</v>
      </c>
      <c r="V175" s="25">
        <v>0.54</v>
      </c>
      <c r="W175" s="25">
        <v>91.2</v>
      </c>
      <c r="X175" s="26">
        <v>91.95</v>
      </c>
      <c r="Y175" s="25">
        <v>66.900000000000006</v>
      </c>
      <c r="Z175" s="25">
        <v>42.31</v>
      </c>
      <c r="AA175" s="25">
        <v>49.69</v>
      </c>
      <c r="AB175" s="26">
        <v>0.41</v>
      </c>
      <c r="AC175" s="25">
        <v>0.61</v>
      </c>
    </row>
    <row r="176" spans="1:29" s="17" customFormat="1" x14ac:dyDescent="0.25">
      <c r="A176" s="18" t="s">
        <v>1215</v>
      </c>
      <c r="B176" s="28" t="s">
        <v>1216</v>
      </c>
      <c r="C176" s="25">
        <v>48.562023562023562</v>
      </c>
      <c r="D176" s="25">
        <v>42.101012276545333</v>
      </c>
      <c r="E176" s="25">
        <v>38.57</v>
      </c>
      <c r="F176" s="25">
        <v>27.34</v>
      </c>
      <c r="G176" s="25">
        <v>10.718185636287274</v>
      </c>
      <c r="H176" s="25">
        <v>2.0654940985882897</v>
      </c>
      <c r="I176" s="25">
        <v>46.88</v>
      </c>
      <c r="J176" s="25">
        <v>24.19</v>
      </c>
      <c r="K176" s="25">
        <v>47.59</v>
      </c>
      <c r="L176" s="25">
        <v>78.22</v>
      </c>
      <c r="M176" s="25">
        <v>71.11</v>
      </c>
      <c r="N176" s="25">
        <v>96.07</v>
      </c>
      <c r="O176" s="25">
        <v>72.86</v>
      </c>
      <c r="P176" s="25">
        <v>98.83</v>
      </c>
      <c r="Q176" s="25">
        <v>0</v>
      </c>
      <c r="R176" s="27">
        <v>1</v>
      </c>
      <c r="S176" s="25">
        <v>3</v>
      </c>
      <c r="T176" s="27">
        <v>0</v>
      </c>
      <c r="U176" s="25">
        <v>0</v>
      </c>
      <c r="V176" s="25">
        <v>0.56999999999999995</v>
      </c>
      <c r="W176" s="25">
        <v>93.2</v>
      </c>
      <c r="X176" s="26">
        <v>94.51</v>
      </c>
      <c r="Y176" s="25">
        <v>53.97</v>
      </c>
      <c r="Z176" s="25">
        <v>45.5</v>
      </c>
      <c r="AA176" s="25">
        <v>41.03</v>
      </c>
      <c r="AB176" s="26">
        <v>0.67</v>
      </c>
      <c r="AC176" s="25">
        <v>0.6</v>
      </c>
    </row>
    <row r="177" spans="1:29" s="17" customFormat="1" x14ac:dyDescent="0.25">
      <c r="A177" s="18" t="s">
        <v>1217</v>
      </c>
      <c r="B177" s="28" t="s">
        <v>1218</v>
      </c>
      <c r="C177" s="25">
        <v>69.250684222205777</v>
      </c>
      <c r="D177" s="25">
        <v>62.352172104356093</v>
      </c>
      <c r="E177" s="25">
        <v>35.630000000000003</v>
      </c>
      <c r="F177" s="25">
        <v>27.78</v>
      </c>
      <c r="G177" s="25">
        <v>9.5702840495265846</v>
      </c>
      <c r="H177" s="25">
        <v>1.8021140183677005</v>
      </c>
      <c r="I177" s="25">
        <v>66.62</v>
      </c>
      <c r="J177" s="25">
        <v>29.94</v>
      </c>
      <c r="K177" s="25">
        <v>21.49</v>
      </c>
      <c r="L177" s="25">
        <v>59.92</v>
      </c>
      <c r="M177" s="25">
        <v>88.19</v>
      </c>
      <c r="N177" s="25">
        <v>95.99</v>
      </c>
      <c r="O177" s="25">
        <v>81.040000000000006</v>
      </c>
      <c r="P177" s="25">
        <v>97.79</v>
      </c>
      <c r="Q177" s="25">
        <v>1</v>
      </c>
      <c r="R177" s="27">
        <v>1</v>
      </c>
      <c r="S177" s="25">
        <v>4</v>
      </c>
      <c r="T177" s="27">
        <v>0</v>
      </c>
      <c r="U177" s="25">
        <v>0</v>
      </c>
      <c r="V177" s="25">
        <v>0.52</v>
      </c>
      <c r="W177" s="25">
        <v>90.28</v>
      </c>
      <c r="X177" s="26">
        <v>91.789999999999992</v>
      </c>
      <c r="Y177" s="25">
        <v>47.2</v>
      </c>
      <c r="Z177" s="25">
        <v>29.56</v>
      </c>
      <c r="AA177" s="25">
        <v>51.38</v>
      </c>
      <c r="AB177" s="26">
        <v>0.75</v>
      </c>
      <c r="AC177" s="25">
        <v>0.52</v>
      </c>
    </row>
    <row r="178" spans="1:29" s="17" customFormat="1" x14ac:dyDescent="0.25">
      <c r="A178" s="18" t="s">
        <v>1219</v>
      </c>
      <c r="B178" s="28" t="s">
        <v>1220</v>
      </c>
      <c r="C178" s="25">
        <v>35.767793487058498</v>
      </c>
      <c r="D178" s="25">
        <v>33.491551994426061</v>
      </c>
      <c r="E178" s="25">
        <v>35.69</v>
      </c>
      <c r="F178" s="25">
        <v>24.02</v>
      </c>
      <c r="G178" s="25">
        <v>17.456808597469731</v>
      </c>
      <c r="H178" s="25">
        <v>1.5529112408322108</v>
      </c>
      <c r="I178" s="25">
        <v>57.66</v>
      </c>
      <c r="J178" s="25">
        <v>25.15</v>
      </c>
      <c r="K178" s="25">
        <v>55.86</v>
      </c>
      <c r="L178" s="25">
        <v>89.94</v>
      </c>
      <c r="M178" s="25">
        <v>53.73</v>
      </c>
      <c r="N178" s="25">
        <v>85.39</v>
      </c>
      <c r="O178" s="25">
        <v>90.68</v>
      </c>
      <c r="P178" s="25">
        <v>99.48</v>
      </c>
      <c r="Q178" s="25">
        <v>1</v>
      </c>
      <c r="R178" s="27">
        <v>0</v>
      </c>
      <c r="S178" s="25">
        <v>4</v>
      </c>
      <c r="T178" s="27">
        <v>0</v>
      </c>
      <c r="U178" s="25">
        <v>0</v>
      </c>
      <c r="V178" s="25">
        <v>0.61</v>
      </c>
      <c r="W178" s="25">
        <v>92.81</v>
      </c>
      <c r="X178" s="26">
        <v>95.48</v>
      </c>
      <c r="Y178" s="25">
        <v>40.79</v>
      </c>
      <c r="Z178" s="25">
        <v>37.71</v>
      </c>
      <c r="AA178" s="25">
        <v>34.54</v>
      </c>
      <c r="AB178" s="26">
        <v>0.6</v>
      </c>
      <c r="AC178" s="25">
        <v>0.69</v>
      </c>
    </row>
    <row r="179" spans="1:29" s="17" customFormat="1" x14ac:dyDescent="0.25">
      <c r="A179" s="18" t="s">
        <v>1221</v>
      </c>
      <c r="B179" s="28" t="s">
        <v>1222</v>
      </c>
      <c r="C179" s="25">
        <v>67.630875648482942</v>
      </c>
      <c r="D179" s="25">
        <v>63.470887946793198</v>
      </c>
      <c r="E179" s="25">
        <v>34.49</v>
      </c>
      <c r="F179" s="25">
        <v>23.62</v>
      </c>
      <c r="G179" s="25">
        <v>15.893048128342247</v>
      </c>
      <c r="H179" s="25">
        <v>0.90571930509467102</v>
      </c>
      <c r="I179" s="25">
        <v>50.22</v>
      </c>
      <c r="J179" s="25">
        <v>30.61</v>
      </c>
      <c r="K179" s="25">
        <v>15.12</v>
      </c>
      <c r="L179" s="25">
        <v>75.989999999999995</v>
      </c>
      <c r="M179" s="25">
        <v>59</v>
      </c>
      <c r="N179" s="25">
        <v>77.94</v>
      </c>
      <c r="O179" s="25">
        <v>65.790000000000006</v>
      </c>
      <c r="P179" s="25">
        <v>96.45</v>
      </c>
      <c r="Q179" s="25">
        <v>1</v>
      </c>
      <c r="R179" s="27">
        <v>0</v>
      </c>
      <c r="S179" s="25">
        <v>4</v>
      </c>
      <c r="T179" s="27">
        <v>0</v>
      </c>
      <c r="U179" s="25">
        <v>0</v>
      </c>
      <c r="V179" s="25">
        <v>0.55000000000000004</v>
      </c>
      <c r="W179" s="25">
        <v>94.68</v>
      </c>
      <c r="X179" s="26">
        <v>96.1</v>
      </c>
      <c r="Y179" s="25">
        <v>45.95</v>
      </c>
      <c r="Z179" s="25">
        <v>48.5</v>
      </c>
      <c r="AA179" s="25">
        <v>53.07</v>
      </c>
      <c r="AB179" s="26">
        <v>0.57999999999999996</v>
      </c>
      <c r="AC179" s="25">
        <v>0.55000000000000004</v>
      </c>
    </row>
    <row r="180" spans="1:29" s="17" customFormat="1" x14ac:dyDescent="0.25">
      <c r="A180" s="18" t="s">
        <v>1223</v>
      </c>
      <c r="B180" s="20" t="s">
        <v>1224</v>
      </c>
      <c r="C180" s="25">
        <v>54.096364585145238</v>
      </c>
      <c r="D180" s="25">
        <v>63.298167684619656</v>
      </c>
      <c r="E180" s="25">
        <v>39.36</v>
      </c>
      <c r="F180" s="25">
        <v>28</v>
      </c>
      <c r="G180" s="25">
        <v>14.16376306620209</v>
      </c>
      <c r="H180" s="25">
        <v>4.5713124746038201</v>
      </c>
      <c r="I180" s="25">
        <v>60.37</v>
      </c>
      <c r="J180" s="25">
        <v>26.68</v>
      </c>
      <c r="K180" s="25">
        <v>18.36</v>
      </c>
      <c r="L180" s="25">
        <v>79.47</v>
      </c>
      <c r="M180" s="25">
        <v>16.13</v>
      </c>
      <c r="N180" s="25">
        <v>88.48</v>
      </c>
      <c r="O180" s="25">
        <v>87.19</v>
      </c>
      <c r="P180" s="25">
        <v>99.09</v>
      </c>
      <c r="Q180" s="25">
        <v>0</v>
      </c>
      <c r="R180" s="27">
        <v>0</v>
      </c>
      <c r="S180" s="25">
        <v>4</v>
      </c>
      <c r="T180" s="27">
        <v>0</v>
      </c>
      <c r="U180" s="25">
        <v>0</v>
      </c>
      <c r="V180" s="25">
        <v>0.54</v>
      </c>
      <c r="W180" s="25">
        <v>90.43</v>
      </c>
      <c r="X180" s="26">
        <v>87.99</v>
      </c>
      <c r="Y180" s="25">
        <v>54.16</v>
      </c>
      <c r="Z180" s="25">
        <v>50.66</v>
      </c>
      <c r="AA180" s="25">
        <v>54.19</v>
      </c>
      <c r="AB180" s="26">
        <v>0.46</v>
      </c>
      <c r="AC180" s="25">
        <v>0.55000000000000004</v>
      </c>
    </row>
    <row r="181" spans="1:29" s="17" customFormat="1" x14ac:dyDescent="0.25">
      <c r="A181" s="18" t="s">
        <v>1225</v>
      </c>
      <c r="B181" s="20" t="s">
        <v>1226</v>
      </c>
      <c r="C181" s="25">
        <v>53.902934120686474</v>
      </c>
      <c r="D181" s="25">
        <v>51.709818479252526</v>
      </c>
      <c r="E181" s="25">
        <v>35.79</v>
      </c>
      <c r="F181" s="25">
        <v>24.57</v>
      </c>
      <c r="G181" s="25">
        <v>11.522867913791877</v>
      </c>
      <c r="H181" s="25">
        <v>3.5746274733327907</v>
      </c>
      <c r="I181" s="25">
        <v>56.15</v>
      </c>
      <c r="J181" s="25">
        <v>24.95</v>
      </c>
      <c r="K181" s="25">
        <v>53.83</v>
      </c>
      <c r="L181" s="25">
        <v>80.45</v>
      </c>
      <c r="M181" s="25">
        <v>27.07</v>
      </c>
      <c r="N181" s="25">
        <v>93.93</v>
      </c>
      <c r="O181" s="25">
        <v>89.44</v>
      </c>
      <c r="P181" s="25">
        <v>99.13</v>
      </c>
      <c r="Q181" s="25">
        <v>0</v>
      </c>
      <c r="R181" s="27">
        <v>0</v>
      </c>
      <c r="S181" s="25">
        <v>4</v>
      </c>
      <c r="T181" s="27">
        <v>0</v>
      </c>
      <c r="U181" s="25">
        <v>0</v>
      </c>
      <c r="V181" s="25">
        <v>0.54</v>
      </c>
      <c r="W181" s="25">
        <v>93.97</v>
      </c>
      <c r="X181" s="26">
        <v>92.69</v>
      </c>
      <c r="Y181" s="25">
        <v>54.26</v>
      </c>
      <c r="Z181" s="25">
        <v>46.64</v>
      </c>
      <c r="AA181" s="25">
        <v>36.4</v>
      </c>
      <c r="AB181" s="26">
        <v>0.55000000000000004</v>
      </c>
      <c r="AC181" s="25">
        <v>0.52</v>
      </c>
    </row>
    <row r="182" spans="1:29" s="17" customFormat="1" x14ac:dyDescent="0.25">
      <c r="A182" s="18" t="s">
        <v>1227</v>
      </c>
      <c r="B182" s="20" t="s">
        <v>1228</v>
      </c>
      <c r="C182" s="25">
        <v>54.821788836583728</v>
      </c>
      <c r="D182" s="25">
        <v>48.071570576540758</v>
      </c>
      <c r="E182" s="25">
        <v>36.630000000000003</v>
      </c>
      <c r="F182" s="25">
        <v>32.46</v>
      </c>
      <c r="G182" s="25">
        <v>16.282595512431776</v>
      </c>
      <c r="H182" s="25">
        <v>3.4934497816593884</v>
      </c>
      <c r="I182" s="25">
        <v>75.39</v>
      </c>
      <c r="J182" s="25">
        <v>23.44</v>
      </c>
      <c r="K182" s="25">
        <v>32.82</v>
      </c>
      <c r="L182" s="25">
        <v>80.459999999999994</v>
      </c>
      <c r="M182" s="25">
        <v>66.83</v>
      </c>
      <c r="N182" s="25">
        <v>71.44</v>
      </c>
      <c r="O182" s="25">
        <v>87.91</v>
      </c>
      <c r="P182" s="25">
        <v>99.75</v>
      </c>
      <c r="Q182" s="25">
        <v>0</v>
      </c>
      <c r="R182" s="27">
        <v>0</v>
      </c>
      <c r="S182" s="25">
        <v>3</v>
      </c>
      <c r="T182" s="27">
        <v>0</v>
      </c>
      <c r="U182" s="25">
        <v>0</v>
      </c>
      <c r="V182" s="25">
        <v>0.55000000000000004</v>
      </c>
      <c r="W182" s="25">
        <v>85.539999999999992</v>
      </c>
      <c r="X182" s="26">
        <v>93.93</v>
      </c>
      <c r="Y182" s="25">
        <v>47.02</v>
      </c>
      <c r="Z182" s="25">
        <v>35.799999999999997</v>
      </c>
      <c r="AA182" s="25">
        <v>50.85</v>
      </c>
      <c r="AB182" s="26">
        <v>0.64</v>
      </c>
      <c r="AC182" s="25">
        <v>0.59</v>
      </c>
    </row>
    <row r="183" spans="1:29" s="17" customFormat="1" x14ac:dyDescent="0.25">
      <c r="A183" s="18" t="s">
        <v>1229</v>
      </c>
      <c r="B183" s="20" t="s">
        <v>1230</v>
      </c>
      <c r="C183" s="25">
        <v>41.993888023986628</v>
      </c>
      <c r="D183" s="25">
        <v>41.011594511222214</v>
      </c>
      <c r="E183" s="25">
        <v>40.43</v>
      </c>
      <c r="F183" s="25">
        <v>28.47</v>
      </c>
      <c r="G183" s="25">
        <v>16.235648846109243</v>
      </c>
      <c r="H183" s="25">
        <v>6.4060803474484258</v>
      </c>
      <c r="I183" s="25">
        <v>82.24</v>
      </c>
      <c r="J183" s="25">
        <v>28.24</v>
      </c>
      <c r="K183" s="25">
        <v>34.729999999999997</v>
      </c>
      <c r="L183" s="25">
        <v>77.86</v>
      </c>
      <c r="M183" s="25">
        <v>31.66</v>
      </c>
      <c r="N183" s="25">
        <v>91.2</v>
      </c>
      <c r="O183" s="25">
        <v>87.53</v>
      </c>
      <c r="P183" s="25">
        <v>98.57</v>
      </c>
      <c r="Q183" s="25">
        <v>1</v>
      </c>
      <c r="R183" s="27">
        <v>0</v>
      </c>
      <c r="S183" s="25">
        <v>4</v>
      </c>
      <c r="T183" s="27">
        <v>0</v>
      </c>
      <c r="U183" s="25">
        <v>0</v>
      </c>
      <c r="V183" s="25">
        <v>0.53</v>
      </c>
      <c r="W183" s="25">
        <v>90.98</v>
      </c>
      <c r="X183" s="26">
        <v>91.18</v>
      </c>
      <c r="Y183" s="25">
        <v>46.89</v>
      </c>
      <c r="Z183" s="25">
        <v>43.77</v>
      </c>
      <c r="AA183" s="25">
        <v>52.27</v>
      </c>
      <c r="AB183" s="26">
        <v>0.52</v>
      </c>
      <c r="AC183" s="25">
        <v>0.54</v>
      </c>
    </row>
    <row r="184" spans="1:29" s="17" customFormat="1" x14ac:dyDescent="0.25">
      <c r="A184" s="18" t="s">
        <v>1231</v>
      </c>
      <c r="B184" s="20" t="s">
        <v>1232</v>
      </c>
      <c r="C184" s="25">
        <v>32.072488445633667</v>
      </c>
      <c r="D184" s="25">
        <v>25.681760688084999</v>
      </c>
      <c r="E184" s="25">
        <v>33.15</v>
      </c>
      <c r="F184" s="25">
        <v>22.85</v>
      </c>
      <c r="G184" s="25">
        <v>10.419485791610285</v>
      </c>
      <c r="H184" s="25">
        <v>1.8851214574898787</v>
      </c>
      <c r="I184" s="25">
        <v>60.6</v>
      </c>
      <c r="J184" s="25">
        <v>26.68</v>
      </c>
      <c r="K184" s="25">
        <v>67.790000000000006</v>
      </c>
      <c r="L184" s="25">
        <v>76.87</v>
      </c>
      <c r="M184" s="25">
        <v>70.95</v>
      </c>
      <c r="N184" s="25">
        <v>95.87</v>
      </c>
      <c r="O184" s="25">
        <v>84.87</v>
      </c>
      <c r="P184" s="25">
        <v>98.56</v>
      </c>
      <c r="Q184" s="25">
        <v>0</v>
      </c>
      <c r="R184" s="27">
        <v>1</v>
      </c>
      <c r="S184" s="25">
        <v>3</v>
      </c>
      <c r="T184" s="27">
        <v>0</v>
      </c>
      <c r="U184" s="25">
        <v>0</v>
      </c>
      <c r="V184" s="25">
        <v>0.54</v>
      </c>
      <c r="W184" s="25">
        <v>90.210000000000008</v>
      </c>
      <c r="X184" s="26">
        <v>88.539999999999992</v>
      </c>
      <c r="Y184" s="25">
        <v>34.65</v>
      </c>
      <c r="Z184" s="25">
        <v>31.99</v>
      </c>
      <c r="AA184" s="25">
        <v>41.37</v>
      </c>
      <c r="AB184" s="26">
        <v>0.39</v>
      </c>
      <c r="AC184" s="25">
        <v>0.53</v>
      </c>
    </row>
    <row r="185" spans="1:29" s="17" customFormat="1" x14ac:dyDescent="0.25">
      <c r="A185" s="18" t="s">
        <v>1233</v>
      </c>
      <c r="B185" s="20" t="s">
        <v>1234</v>
      </c>
      <c r="C185" s="25">
        <v>46.676539768272498</v>
      </c>
      <c r="D185" s="25">
        <v>40.45641543118839</v>
      </c>
      <c r="E185" s="25">
        <v>45.53</v>
      </c>
      <c r="F185" s="25">
        <v>36.46</v>
      </c>
      <c r="G185" s="25">
        <v>17.430244574578023</v>
      </c>
      <c r="H185" s="25">
        <v>4.4568822553897176</v>
      </c>
      <c r="I185" s="25">
        <v>61.6</v>
      </c>
      <c r="J185" s="25">
        <v>29.43</v>
      </c>
      <c r="K185" s="25">
        <v>43.28</v>
      </c>
      <c r="L185" s="25">
        <v>71.33</v>
      </c>
      <c r="M185" s="25">
        <v>71.33</v>
      </c>
      <c r="N185" s="25">
        <v>85.25</v>
      </c>
      <c r="O185" s="25">
        <v>62.09</v>
      </c>
      <c r="P185" s="25">
        <v>97.31</v>
      </c>
      <c r="Q185" s="25">
        <v>0</v>
      </c>
      <c r="R185" s="27">
        <v>0</v>
      </c>
      <c r="S185" s="25">
        <v>4</v>
      </c>
      <c r="T185" s="27">
        <v>0</v>
      </c>
      <c r="U185" s="25">
        <v>0</v>
      </c>
      <c r="V185" s="25">
        <v>0.53</v>
      </c>
      <c r="W185" s="25">
        <v>94.64</v>
      </c>
      <c r="X185" s="26">
        <v>92.42</v>
      </c>
      <c r="Y185" s="25">
        <v>53.85</v>
      </c>
      <c r="Z185" s="25">
        <v>40.33</v>
      </c>
      <c r="AA185" s="25">
        <v>56.79</v>
      </c>
      <c r="AB185" s="26">
        <v>0.63</v>
      </c>
      <c r="AC185" s="25">
        <v>0.53</v>
      </c>
    </row>
    <row r="186" spans="1:29" s="17" customFormat="1" x14ac:dyDescent="0.25">
      <c r="A186" s="18" t="s">
        <v>1235</v>
      </c>
      <c r="B186" s="20" t="s">
        <v>1236</v>
      </c>
      <c r="C186" s="25">
        <v>18.766949918640393</v>
      </c>
      <c r="D186" s="25">
        <v>18.058318649462855</v>
      </c>
      <c r="E186" s="25">
        <v>34.159999999999997</v>
      </c>
      <c r="F186" s="25">
        <v>26.67</v>
      </c>
      <c r="G186" s="25">
        <v>14.188604622419973</v>
      </c>
      <c r="H186" s="25">
        <v>4.1666666666666661</v>
      </c>
      <c r="I186" s="25">
        <v>57.66</v>
      </c>
      <c r="J186" s="25">
        <v>32.979999999999997</v>
      </c>
      <c r="K186" s="25">
        <v>48.47</v>
      </c>
      <c r="L186" s="25">
        <v>91.82</v>
      </c>
      <c r="M186" s="25">
        <v>23.75</v>
      </c>
      <c r="N186" s="25">
        <v>87</v>
      </c>
      <c r="O186" s="25">
        <v>88.41</v>
      </c>
      <c r="P186" s="25">
        <v>99.32</v>
      </c>
      <c r="Q186" s="25">
        <v>1</v>
      </c>
      <c r="R186" s="27">
        <v>0</v>
      </c>
      <c r="S186" s="25">
        <v>3</v>
      </c>
      <c r="T186" s="27">
        <v>0</v>
      </c>
      <c r="U186" s="25">
        <v>0</v>
      </c>
      <c r="V186" s="25">
        <v>0.52</v>
      </c>
      <c r="W186" s="25">
        <v>91.17</v>
      </c>
      <c r="X186" s="26">
        <v>92.34</v>
      </c>
      <c r="Y186" s="25">
        <v>40.78</v>
      </c>
      <c r="Z186" s="25">
        <v>28.86</v>
      </c>
      <c r="AA186" s="25">
        <v>40.409999999999997</v>
      </c>
      <c r="AB186" s="26">
        <v>0.57999999999999996</v>
      </c>
      <c r="AC186" s="25">
        <v>0.51</v>
      </c>
    </row>
    <row r="187" spans="1:29" s="17" customFormat="1" x14ac:dyDescent="0.25">
      <c r="A187" s="18" t="s">
        <v>1237</v>
      </c>
      <c r="B187" s="20" t="s">
        <v>1238</v>
      </c>
      <c r="C187" s="25">
        <v>44.702100792101938</v>
      </c>
      <c r="D187" s="25">
        <v>37.825883332466049</v>
      </c>
      <c r="E187" s="25">
        <v>36.83</v>
      </c>
      <c r="F187" s="25">
        <v>28.56</v>
      </c>
      <c r="G187" s="25">
        <v>8.261565429464218</v>
      </c>
      <c r="H187" s="25">
        <v>2.274057353064125</v>
      </c>
      <c r="I187" s="25">
        <v>59.05</v>
      </c>
      <c r="J187" s="25">
        <v>26.76</v>
      </c>
      <c r="K187" s="25">
        <v>59.84</v>
      </c>
      <c r="L187" s="25">
        <v>84.62</v>
      </c>
      <c r="M187" s="25">
        <v>69.94</v>
      </c>
      <c r="N187" s="25">
        <v>91.21</v>
      </c>
      <c r="O187" s="25">
        <v>90.06</v>
      </c>
      <c r="P187" s="25">
        <v>99.71</v>
      </c>
      <c r="Q187" s="25">
        <v>1</v>
      </c>
      <c r="R187" s="27">
        <v>0</v>
      </c>
      <c r="S187" s="25">
        <v>2</v>
      </c>
      <c r="T187" s="27">
        <v>0</v>
      </c>
      <c r="U187" s="25">
        <v>0</v>
      </c>
      <c r="V187" s="25">
        <v>0.54</v>
      </c>
      <c r="W187" s="25">
        <v>90.47</v>
      </c>
      <c r="X187" s="26">
        <v>94.9</v>
      </c>
      <c r="Y187" s="25">
        <v>47.47</v>
      </c>
      <c r="Z187" s="25">
        <v>34.549999999999997</v>
      </c>
      <c r="AA187" s="25">
        <v>42.91</v>
      </c>
      <c r="AB187" s="26">
        <v>0.6</v>
      </c>
      <c r="AC187" s="25">
        <v>0.56000000000000005</v>
      </c>
    </row>
    <row r="188" spans="1:29" s="17" customFormat="1" x14ac:dyDescent="0.25">
      <c r="A188" s="18" t="s">
        <v>1239</v>
      </c>
      <c r="B188" s="20" t="s">
        <v>1240</v>
      </c>
      <c r="C188" s="25">
        <v>68.129086226253108</v>
      </c>
      <c r="D188" s="25">
        <v>67.560731507597126</v>
      </c>
      <c r="E188" s="25">
        <v>45.31</v>
      </c>
      <c r="F188" s="25">
        <v>31.42</v>
      </c>
      <c r="G188" s="25">
        <v>13.52580056412809</v>
      </c>
      <c r="H188" s="25">
        <v>3.9480573882081891</v>
      </c>
      <c r="I188" s="25">
        <v>58.37</v>
      </c>
      <c r="J188" s="25">
        <v>27.83</v>
      </c>
      <c r="K188" s="25">
        <v>28.7</v>
      </c>
      <c r="L188" s="25">
        <v>65.81</v>
      </c>
      <c r="M188" s="25">
        <v>69.28</v>
      </c>
      <c r="N188" s="25">
        <v>80.430000000000007</v>
      </c>
      <c r="O188" s="25">
        <v>73.760000000000005</v>
      </c>
      <c r="P188" s="25">
        <v>98.56</v>
      </c>
      <c r="Q188" s="25">
        <v>1</v>
      </c>
      <c r="R188" s="27">
        <v>0</v>
      </c>
      <c r="S188" s="25">
        <v>3</v>
      </c>
      <c r="T188" s="27">
        <v>1</v>
      </c>
      <c r="U188" s="25">
        <v>0</v>
      </c>
      <c r="V188" s="25">
        <v>0.6</v>
      </c>
      <c r="W188" s="25">
        <v>94.12</v>
      </c>
      <c r="X188" s="26">
        <v>95.24</v>
      </c>
      <c r="Y188" s="25">
        <v>61.56</v>
      </c>
      <c r="Z188" s="25">
        <v>60.82</v>
      </c>
      <c r="AA188" s="25">
        <v>57.51</v>
      </c>
      <c r="AB188" s="26">
        <v>0.65</v>
      </c>
      <c r="AC188" s="25">
        <v>0.68</v>
      </c>
    </row>
    <row r="189" spans="1:29" s="17" customFormat="1" x14ac:dyDescent="0.25"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6"/>
      <c r="T189" s="15"/>
      <c r="U189" s="15"/>
      <c r="V189" s="15"/>
      <c r="W189" s="15"/>
      <c r="X189" s="16"/>
      <c r="Y189" s="15"/>
      <c r="Z189" s="15"/>
      <c r="AA189" s="15"/>
      <c r="AB189" s="15"/>
      <c r="AC189" s="15"/>
    </row>
    <row r="190" spans="1:29" s="17" customFormat="1" x14ac:dyDescent="0.25"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6"/>
      <c r="T190" s="15"/>
      <c r="U190" s="15"/>
      <c r="V190" s="15"/>
      <c r="W190" s="15"/>
      <c r="X190" s="16"/>
      <c r="Y190" s="15"/>
      <c r="Z190" s="15"/>
      <c r="AA190" s="15"/>
      <c r="AB190" s="15"/>
      <c r="AC190" s="15"/>
    </row>
    <row r="191" spans="1:29" s="17" customFormat="1" ht="15" customHeight="1" x14ac:dyDescent="0.25">
      <c r="C191" s="86" t="s">
        <v>3</v>
      </c>
      <c r="D191" s="86"/>
      <c r="E191" s="86"/>
      <c r="F191" s="86" t="s">
        <v>19</v>
      </c>
      <c r="G191" s="86"/>
      <c r="H191" s="86" t="s">
        <v>20</v>
      </c>
      <c r="I191" s="86"/>
      <c r="J191" s="86"/>
      <c r="K191" s="86"/>
      <c r="L191" s="86"/>
      <c r="M191" s="87" t="s">
        <v>31</v>
      </c>
      <c r="N191" s="88"/>
      <c r="O191" s="89"/>
      <c r="P191" s="94" t="s">
        <v>34</v>
      </c>
      <c r="Q191" s="94"/>
      <c r="R191" s="94"/>
      <c r="S191" s="94" t="s">
        <v>35</v>
      </c>
      <c r="T191" s="94"/>
      <c r="U191" s="94"/>
      <c r="V191" s="95" t="s">
        <v>36</v>
      </c>
      <c r="W191" s="96"/>
      <c r="X191" s="84" t="s">
        <v>48</v>
      </c>
      <c r="Y191" s="97"/>
      <c r="Z191" s="97"/>
      <c r="AA191" s="85"/>
      <c r="AB191" s="84" t="s">
        <v>49</v>
      </c>
      <c r="AC191" s="85"/>
    </row>
    <row r="192" spans="1:29" s="17" customFormat="1" x14ac:dyDescent="0.25">
      <c r="C192" s="3" t="s">
        <v>4</v>
      </c>
      <c r="D192" s="3" t="s">
        <v>10</v>
      </c>
      <c r="E192" s="3" t="s">
        <v>11</v>
      </c>
      <c r="F192" s="3" t="s">
        <v>14</v>
      </c>
      <c r="G192" s="3" t="s">
        <v>17</v>
      </c>
      <c r="H192" s="3" t="s">
        <v>21</v>
      </c>
      <c r="I192" s="3" t="s">
        <v>22</v>
      </c>
      <c r="J192" s="3" t="s">
        <v>23</v>
      </c>
      <c r="K192" s="3"/>
      <c r="L192" s="3" t="s">
        <v>24</v>
      </c>
      <c r="M192" s="3" t="s">
        <v>32</v>
      </c>
      <c r="N192" s="3"/>
      <c r="O192" s="3" t="s">
        <v>33</v>
      </c>
      <c r="P192" s="6" t="s">
        <v>37</v>
      </c>
      <c r="Q192" s="6" t="s">
        <v>38</v>
      </c>
      <c r="R192" s="6" t="s">
        <v>39</v>
      </c>
      <c r="S192" s="6" t="s">
        <v>40</v>
      </c>
      <c r="T192" s="6" t="s">
        <v>41</v>
      </c>
      <c r="U192" s="6" t="s">
        <v>42</v>
      </c>
      <c r="V192" s="6" t="s">
        <v>45</v>
      </c>
      <c r="W192" s="6" t="s">
        <v>46</v>
      </c>
      <c r="X192" s="12" t="s">
        <v>807</v>
      </c>
      <c r="Y192" s="12" t="s">
        <v>808</v>
      </c>
      <c r="Z192" s="12" t="s">
        <v>809</v>
      </c>
      <c r="AA192" s="12" t="s">
        <v>810</v>
      </c>
      <c r="AB192" s="12" t="s">
        <v>811</v>
      </c>
      <c r="AC192" s="12" t="s">
        <v>812</v>
      </c>
    </row>
    <row r="193" spans="2:29" s="17" customFormat="1" x14ac:dyDescent="0.25">
      <c r="B193" s="17" t="s">
        <v>813</v>
      </c>
      <c r="C193" s="29">
        <f>MAX(C8:C188)</f>
        <v>82.547131644955101</v>
      </c>
      <c r="D193" s="29">
        <f>MIN(D8:D188)</f>
        <v>0.68019726677413339</v>
      </c>
      <c r="E193" s="29">
        <f>MAX(E8:E188)</f>
        <v>51.56</v>
      </c>
      <c r="F193" s="29">
        <f>MAX(F8:F188)</f>
        <v>39.979999999999997</v>
      </c>
      <c r="G193" s="29">
        <f>MAX(G8:G188)</f>
        <v>43.678160919540232</v>
      </c>
      <c r="H193" s="29">
        <f>MIN(H8:H188)</f>
        <v>0.40091638029782356</v>
      </c>
      <c r="I193" s="29">
        <f>MIN(I8:I188)</f>
        <v>35.04</v>
      </c>
      <c r="J193" s="29">
        <f>MIN(J8:J188)</f>
        <v>14.64</v>
      </c>
      <c r="K193" s="29">
        <f>MIN(K8:K188)</f>
        <v>1.32</v>
      </c>
      <c r="L193" s="29">
        <f>MAX(L8:L188)</f>
        <v>98.7</v>
      </c>
      <c r="M193" s="29">
        <f>MAX(M8:M188)</f>
        <v>99.77</v>
      </c>
      <c r="N193" s="29">
        <f>MAX(N8:N188)</f>
        <v>99.78</v>
      </c>
      <c r="O193" s="29">
        <f>MAX(O8:O188)</f>
        <v>99.51</v>
      </c>
      <c r="P193" s="29">
        <f t="shared" ref="P193:V193" si="0">MIN(P8:P188)</f>
        <v>91.09</v>
      </c>
      <c r="Q193" s="29">
        <f t="shared" si="0"/>
        <v>0</v>
      </c>
      <c r="R193" s="29">
        <f t="shared" si="0"/>
        <v>0</v>
      </c>
      <c r="S193" s="29">
        <f t="shared" si="0"/>
        <v>1</v>
      </c>
      <c r="T193" s="29">
        <f t="shared" si="0"/>
        <v>0</v>
      </c>
      <c r="U193" s="29">
        <f t="shared" si="0"/>
        <v>0</v>
      </c>
      <c r="V193" s="29">
        <f t="shared" si="0"/>
        <v>0.42</v>
      </c>
      <c r="W193" s="29">
        <f>MAX(W8:W188)</f>
        <v>99.02</v>
      </c>
      <c r="X193" s="29">
        <f>MIN(X8:X188)</f>
        <v>83.67</v>
      </c>
      <c r="Y193" s="29">
        <f>MAX(Y8:Y188)</f>
        <v>74.86</v>
      </c>
      <c r="Z193" s="29">
        <f>MAX(Z8:Z188)</f>
        <v>62.65</v>
      </c>
      <c r="AA193" s="29">
        <f>MAX(AA8:AA188)</f>
        <v>64.349999999999994</v>
      </c>
      <c r="AB193" s="29">
        <f>MAX(AB8:AB188)</f>
        <v>0.84</v>
      </c>
      <c r="AC193" s="29">
        <f>MAX(AC8:AC188)</f>
        <v>0.8</v>
      </c>
    </row>
    <row r="194" spans="2:29" s="17" customFormat="1" x14ac:dyDescent="0.25">
      <c r="B194" s="17" t="s">
        <v>814</v>
      </c>
      <c r="C194" s="29">
        <f>MIN(C8:C188)</f>
        <v>0.31268777958293459</v>
      </c>
      <c r="D194" s="29">
        <f>MAX(D8:D188)</f>
        <v>75.615626735789661</v>
      </c>
      <c r="E194" s="29">
        <f>MIN(E8:E188)</f>
        <v>11.19</v>
      </c>
      <c r="F194" s="29">
        <f>MIN(F8:F188)</f>
        <v>6.94</v>
      </c>
      <c r="G194" s="29">
        <f>MIN(G8:G188)</f>
        <v>4.5992893801816033</v>
      </c>
      <c r="H194" s="29">
        <f>MAX(H8:H188)</f>
        <v>8.6680053547523421</v>
      </c>
      <c r="I194" s="29">
        <f>MAX(I8:I188)</f>
        <v>88.79</v>
      </c>
      <c r="J194" s="29">
        <f>MAX(J8:J188)</f>
        <v>35.770000000000003</v>
      </c>
      <c r="K194" s="29">
        <f>MAX(K8:K188)</f>
        <v>88.27</v>
      </c>
      <c r="L194" s="29">
        <f>MIN(L8:L188)</f>
        <v>13.46</v>
      </c>
      <c r="M194" s="29">
        <f>MIN(M8:M188)</f>
        <v>13.33</v>
      </c>
      <c r="N194" s="29">
        <f>MIN(N8:N188)</f>
        <v>52.5</v>
      </c>
      <c r="O194" s="29">
        <f>MIN(O8:O188)</f>
        <v>36.31</v>
      </c>
      <c r="P194" s="29">
        <f t="shared" ref="P194:V194" si="1">MAX(P8:P188)</f>
        <v>99.96</v>
      </c>
      <c r="Q194" s="29">
        <f t="shared" si="1"/>
        <v>1</v>
      </c>
      <c r="R194" s="29">
        <f t="shared" si="1"/>
        <v>1</v>
      </c>
      <c r="S194" s="29">
        <f t="shared" si="1"/>
        <v>4</v>
      </c>
      <c r="T194" s="29">
        <f t="shared" si="1"/>
        <v>1</v>
      </c>
      <c r="U194" s="29">
        <f t="shared" si="1"/>
        <v>1</v>
      </c>
      <c r="V194" s="29">
        <f t="shared" si="1"/>
        <v>0.66</v>
      </c>
      <c r="W194" s="29">
        <f>MIN(W8:W188)</f>
        <v>76.760000000000005</v>
      </c>
      <c r="X194" s="29">
        <f>MAX(X8:X188)</f>
        <v>98.19</v>
      </c>
      <c r="Y194" s="29">
        <f>MIN(Y8:Y188)</f>
        <v>0.95</v>
      </c>
      <c r="Z194" s="29">
        <f>MIN(Z8:Z188)</f>
        <v>0.8</v>
      </c>
      <c r="AA194" s="29">
        <f>MIN(AA8:AA188)</f>
        <v>12.14</v>
      </c>
      <c r="AB194" s="29">
        <f>MIN(AB8:AB188)</f>
        <v>0.37</v>
      </c>
      <c r="AC194" s="29">
        <f>MIN(AC8:AC188)</f>
        <v>0.32</v>
      </c>
    </row>
    <row r="195" spans="2:29" s="17" customFormat="1" x14ac:dyDescent="0.25"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6"/>
      <c r="T195" s="15"/>
      <c r="U195" s="15"/>
      <c r="V195" s="15"/>
      <c r="W195" s="15"/>
      <c r="X195" s="16"/>
      <c r="Y195" s="15"/>
      <c r="Z195" s="15"/>
      <c r="AA195" s="15"/>
      <c r="AB195" s="15"/>
      <c r="AC195" s="15"/>
    </row>
    <row r="196" spans="2:29" s="17" customFormat="1" x14ac:dyDescent="0.25"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6"/>
      <c r="T196" s="15"/>
      <c r="U196" s="15"/>
      <c r="V196" s="15"/>
      <c r="W196" s="15"/>
      <c r="X196" s="16"/>
      <c r="Y196" s="15"/>
      <c r="Z196" s="15"/>
      <c r="AA196" s="15"/>
      <c r="AB196" s="15"/>
      <c r="AC196" s="15"/>
    </row>
    <row r="197" spans="2:29" s="17" customFormat="1" x14ac:dyDescent="0.25"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6"/>
      <c r="T197" s="15"/>
      <c r="U197" s="15"/>
      <c r="V197" s="15"/>
      <c r="W197" s="15"/>
      <c r="X197" s="16"/>
      <c r="Y197" s="15"/>
      <c r="Z197" s="15"/>
      <c r="AA197" s="15"/>
      <c r="AB197" s="15"/>
      <c r="AC197" s="15"/>
    </row>
    <row r="198" spans="2:29" s="17" customFormat="1" x14ac:dyDescent="0.25"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6"/>
      <c r="T198" s="15"/>
      <c r="U198" s="15"/>
      <c r="V198" s="15"/>
      <c r="W198" s="15"/>
      <c r="X198" s="16"/>
      <c r="Y198" s="15"/>
      <c r="Z198" s="15"/>
      <c r="AA198" s="15"/>
      <c r="AB198" s="15"/>
      <c r="AC198" s="15"/>
    </row>
    <row r="199" spans="2:29" s="17" customFormat="1" x14ac:dyDescent="0.25"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6"/>
      <c r="T199" s="15"/>
      <c r="U199" s="15"/>
      <c r="V199" s="15"/>
      <c r="W199" s="15"/>
      <c r="X199" s="16"/>
      <c r="Y199" s="15"/>
      <c r="Z199" s="15"/>
      <c r="AA199" s="15"/>
      <c r="AB199" s="15"/>
      <c r="AC199" s="15"/>
    </row>
    <row r="200" spans="2:29" s="17" customFormat="1" x14ac:dyDescent="0.25"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6"/>
      <c r="T200" s="15"/>
      <c r="U200" s="15"/>
      <c r="V200" s="15"/>
      <c r="W200" s="15"/>
      <c r="X200" s="16"/>
      <c r="Y200" s="15"/>
      <c r="Z200" s="15"/>
      <c r="AA200" s="15"/>
      <c r="AB200" s="15"/>
      <c r="AC200" s="15"/>
    </row>
    <row r="201" spans="2:29" s="17" customFormat="1" x14ac:dyDescent="0.25"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6"/>
      <c r="T201" s="15"/>
      <c r="U201" s="15"/>
      <c r="V201" s="15"/>
      <c r="W201" s="15"/>
      <c r="X201" s="16"/>
      <c r="Y201" s="15"/>
      <c r="Z201" s="15"/>
      <c r="AA201" s="15"/>
      <c r="AB201" s="15"/>
      <c r="AC201" s="15"/>
    </row>
    <row r="202" spans="2:29" s="17" customFormat="1" x14ac:dyDescent="0.25"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6"/>
      <c r="T202" s="15"/>
      <c r="U202" s="15"/>
      <c r="V202" s="15"/>
      <c r="W202" s="15"/>
      <c r="X202" s="16"/>
      <c r="Y202" s="15"/>
      <c r="Z202" s="15"/>
      <c r="AA202" s="15"/>
      <c r="AB202" s="15"/>
      <c r="AC202" s="15"/>
    </row>
    <row r="203" spans="2:29" s="17" customFormat="1" x14ac:dyDescent="0.25"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6"/>
      <c r="T203" s="15"/>
      <c r="U203" s="15"/>
      <c r="V203" s="15"/>
      <c r="W203" s="15"/>
      <c r="X203" s="16"/>
      <c r="Y203" s="15"/>
      <c r="Z203" s="15"/>
      <c r="AA203" s="15"/>
      <c r="AB203" s="15"/>
      <c r="AC203" s="15"/>
    </row>
    <row r="204" spans="2:29" s="17" customFormat="1" x14ac:dyDescent="0.25"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6"/>
      <c r="T204" s="15"/>
      <c r="U204" s="15"/>
      <c r="V204" s="15"/>
      <c r="W204" s="15"/>
      <c r="X204" s="16"/>
      <c r="Y204" s="15"/>
      <c r="Z204" s="15"/>
      <c r="AA204" s="15"/>
      <c r="AB204" s="15"/>
      <c r="AC204" s="15"/>
    </row>
    <row r="205" spans="2:29" s="17" customFormat="1" x14ac:dyDescent="0.25"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6"/>
      <c r="T205" s="15"/>
      <c r="U205" s="15"/>
      <c r="V205" s="15"/>
      <c r="W205" s="15"/>
      <c r="X205" s="16"/>
      <c r="Y205" s="15"/>
      <c r="Z205" s="15"/>
      <c r="AA205" s="15"/>
      <c r="AB205" s="15"/>
      <c r="AC205" s="15"/>
    </row>
    <row r="206" spans="2:29" s="17" customFormat="1" x14ac:dyDescent="0.25"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6"/>
      <c r="T206" s="15"/>
      <c r="U206" s="15"/>
      <c r="V206" s="15"/>
      <c r="W206" s="15"/>
      <c r="X206" s="16"/>
      <c r="Y206" s="15"/>
      <c r="Z206" s="15"/>
      <c r="AA206" s="15"/>
      <c r="AB206" s="15"/>
      <c r="AC206" s="15"/>
    </row>
    <row r="207" spans="2:29" s="17" customFormat="1" x14ac:dyDescent="0.25"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6"/>
      <c r="T207" s="15"/>
      <c r="U207" s="15"/>
      <c r="V207" s="15"/>
      <c r="W207" s="15"/>
      <c r="X207" s="16"/>
      <c r="Y207" s="15"/>
      <c r="Z207" s="15"/>
      <c r="AA207" s="15"/>
      <c r="AB207" s="15"/>
      <c r="AC207" s="15"/>
    </row>
    <row r="208" spans="2:29" s="17" customFormat="1" x14ac:dyDescent="0.25"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6"/>
      <c r="T208" s="15"/>
      <c r="U208" s="15"/>
      <c r="V208" s="15"/>
      <c r="W208" s="15"/>
      <c r="X208" s="16"/>
      <c r="Y208" s="15"/>
      <c r="Z208" s="15"/>
      <c r="AA208" s="15"/>
      <c r="AB208" s="15"/>
      <c r="AC208" s="15"/>
    </row>
    <row r="209" spans="3:29" s="17" customFormat="1" x14ac:dyDescent="0.25"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6"/>
      <c r="T209" s="15"/>
      <c r="U209" s="15"/>
      <c r="V209" s="15"/>
      <c r="W209" s="15"/>
      <c r="X209" s="16"/>
      <c r="Y209" s="15"/>
      <c r="Z209" s="15"/>
      <c r="AA209" s="15"/>
      <c r="AB209" s="15"/>
      <c r="AC209" s="15"/>
    </row>
    <row r="210" spans="3:29" s="17" customFormat="1" x14ac:dyDescent="0.25"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6"/>
      <c r="T210" s="15"/>
      <c r="U210" s="15"/>
      <c r="V210" s="15"/>
      <c r="W210" s="15"/>
      <c r="X210" s="16"/>
      <c r="Y210" s="15"/>
      <c r="Z210" s="15"/>
      <c r="AA210" s="15"/>
      <c r="AB210" s="15"/>
      <c r="AC210" s="15"/>
    </row>
    <row r="211" spans="3:29" s="17" customFormat="1" x14ac:dyDescent="0.25"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6"/>
      <c r="T211" s="15"/>
      <c r="U211" s="15"/>
      <c r="V211" s="15"/>
      <c r="W211" s="15"/>
      <c r="X211" s="16"/>
      <c r="Y211" s="15"/>
      <c r="Z211" s="15"/>
      <c r="AA211" s="15"/>
      <c r="AB211" s="15"/>
      <c r="AC211" s="15"/>
    </row>
    <row r="212" spans="3:29" s="17" customFormat="1" x14ac:dyDescent="0.25"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6"/>
      <c r="T212" s="15"/>
      <c r="U212" s="15"/>
      <c r="V212" s="15"/>
      <c r="W212" s="15"/>
      <c r="X212" s="16"/>
      <c r="Y212" s="15"/>
      <c r="Z212" s="15"/>
      <c r="AA212" s="15"/>
      <c r="AB212" s="15"/>
      <c r="AC212" s="15"/>
    </row>
    <row r="213" spans="3:29" s="17" customFormat="1" x14ac:dyDescent="0.25"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6"/>
      <c r="T213" s="15"/>
      <c r="U213" s="15"/>
      <c r="V213" s="15"/>
      <c r="W213" s="15"/>
      <c r="X213" s="16"/>
      <c r="Y213" s="15"/>
      <c r="Z213" s="15"/>
      <c r="AA213" s="15"/>
      <c r="AB213" s="15"/>
      <c r="AC213" s="15"/>
    </row>
    <row r="214" spans="3:29" s="17" customFormat="1" x14ac:dyDescent="0.25"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6"/>
      <c r="T214" s="15"/>
      <c r="U214" s="15"/>
      <c r="V214" s="15"/>
      <c r="W214" s="15"/>
      <c r="X214" s="16"/>
      <c r="Y214" s="15"/>
      <c r="Z214" s="15"/>
      <c r="AA214" s="15"/>
      <c r="AB214" s="15"/>
      <c r="AC214" s="15"/>
    </row>
    <row r="215" spans="3:29" s="17" customFormat="1" x14ac:dyDescent="0.25"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6"/>
      <c r="T215" s="15"/>
      <c r="U215" s="15"/>
      <c r="V215" s="15"/>
      <c r="W215" s="15"/>
      <c r="X215" s="16"/>
      <c r="Y215" s="15"/>
      <c r="Z215" s="15"/>
      <c r="AA215" s="15"/>
      <c r="AB215" s="15"/>
      <c r="AC215" s="15"/>
    </row>
    <row r="216" spans="3:29" s="17" customFormat="1" x14ac:dyDescent="0.25"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6"/>
      <c r="T216" s="15"/>
      <c r="U216" s="15"/>
      <c r="V216" s="15"/>
      <c r="W216" s="15"/>
      <c r="X216" s="16"/>
      <c r="Y216" s="15"/>
      <c r="Z216" s="15"/>
      <c r="AA216" s="15"/>
      <c r="AB216" s="15"/>
      <c r="AC216" s="15"/>
    </row>
    <row r="217" spans="3:29" s="17" customFormat="1" x14ac:dyDescent="0.25"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6"/>
      <c r="T217" s="15"/>
      <c r="U217" s="15"/>
      <c r="V217" s="15"/>
      <c r="W217" s="15"/>
      <c r="X217" s="16"/>
      <c r="Y217" s="15"/>
      <c r="Z217" s="15"/>
      <c r="AA217" s="15"/>
      <c r="AB217" s="15"/>
      <c r="AC217" s="15"/>
    </row>
    <row r="218" spans="3:29" s="17" customFormat="1" x14ac:dyDescent="0.25"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6"/>
      <c r="T218" s="15"/>
      <c r="U218" s="15"/>
      <c r="V218" s="15"/>
      <c r="W218" s="15"/>
      <c r="X218" s="16"/>
      <c r="Y218" s="15"/>
      <c r="Z218" s="15"/>
      <c r="AA218" s="15"/>
      <c r="AB218" s="15"/>
      <c r="AC218" s="15"/>
    </row>
    <row r="219" spans="3:29" s="17" customFormat="1" x14ac:dyDescent="0.25"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6"/>
      <c r="T219" s="15"/>
      <c r="U219" s="15"/>
      <c r="V219" s="15"/>
      <c r="W219" s="15"/>
      <c r="X219" s="16"/>
      <c r="Y219" s="15"/>
      <c r="Z219" s="15"/>
      <c r="AA219" s="15"/>
      <c r="AB219" s="15"/>
      <c r="AC219" s="15"/>
    </row>
    <row r="220" spans="3:29" s="17" customFormat="1" x14ac:dyDescent="0.25"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6"/>
      <c r="T220" s="15"/>
      <c r="U220" s="15"/>
      <c r="V220" s="15"/>
      <c r="W220" s="15"/>
      <c r="X220" s="16"/>
      <c r="Y220" s="15"/>
      <c r="Z220" s="15"/>
      <c r="AA220" s="15"/>
      <c r="AB220" s="15"/>
      <c r="AC220" s="15"/>
    </row>
    <row r="221" spans="3:29" s="17" customFormat="1" x14ac:dyDescent="0.25"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6"/>
      <c r="T221" s="15"/>
      <c r="U221" s="15"/>
      <c r="V221" s="15"/>
      <c r="W221" s="15"/>
      <c r="X221" s="16"/>
      <c r="Y221" s="15"/>
      <c r="Z221" s="15"/>
      <c r="AA221" s="15"/>
      <c r="AB221" s="15"/>
      <c r="AC221" s="15"/>
    </row>
    <row r="222" spans="3:29" s="17" customFormat="1" x14ac:dyDescent="0.25"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6"/>
      <c r="T222" s="15"/>
      <c r="U222" s="15"/>
      <c r="V222" s="15"/>
      <c r="W222" s="15"/>
      <c r="X222" s="16"/>
      <c r="Y222" s="15"/>
      <c r="Z222" s="15"/>
      <c r="AA222" s="15"/>
      <c r="AB222" s="15"/>
      <c r="AC222" s="15"/>
    </row>
    <row r="223" spans="3:29" s="17" customFormat="1" x14ac:dyDescent="0.25"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6"/>
      <c r="T223" s="15"/>
      <c r="U223" s="15"/>
      <c r="V223" s="15"/>
      <c r="W223" s="15"/>
      <c r="X223" s="16"/>
      <c r="Y223" s="15"/>
      <c r="Z223" s="15"/>
      <c r="AA223" s="15"/>
      <c r="AB223" s="15"/>
      <c r="AC223" s="15"/>
    </row>
    <row r="224" spans="3:29" s="17" customFormat="1" x14ac:dyDescent="0.25"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6"/>
      <c r="T224" s="15"/>
      <c r="U224" s="15"/>
      <c r="V224" s="15"/>
      <c r="W224" s="15"/>
      <c r="X224" s="16"/>
      <c r="Y224" s="15"/>
      <c r="Z224" s="15"/>
      <c r="AA224" s="15"/>
      <c r="AB224" s="15"/>
      <c r="AC224" s="15"/>
    </row>
    <row r="225" spans="3:29" s="17" customFormat="1" x14ac:dyDescent="0.25"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6"/>
      <c r="T225" s="15"/>
      <c r="U225" s="15"/>
      <c r="V225" s="15"/>
      <c r="W225" s="15"/>
      <c r="X225" s="16"/>
      <c r="Y225" s="15"/>
      <c r="Z225" s="15"/>
      <c r="AA225" s="15"/>
      <c r="AB225" s="15"/>
      <c r="AC225" s="15"/>
    </row>
    <row r="226" spans="3:29" s="17" customFormat="1" x14ac:dyDescent="0.25"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6"/>
      <c r="T226" s="15"/>
      <c r="U226" s="15"/>
      <c r="V226" s="15"/>
      <c r="W226" s="15"/>
      <c r="X226" s="16"/>
      <c r="Y226" s="15"/>
      <c r="Z226" s="15"/>
      <c r="AA226" s="15"/>
      <c r="AB226" s="15"/>
      <c r="AC226" s="15"/>
    </row>
    <row r="227" spans="3:29" s="17" customFormat="1" x14ac:dyDescent="0.25"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6"/>
      <c r="T227" s="15"/>
      <c r="U227" s="15"/>
      <c r="V227" s="15"/>
      <c r="W227" s="15"/>
      <c r="X227" s="16"/>
      <c r="Y227" s="15"/>
      <c r="Z227" s="15"/>
      <c r="AA227" s="15"/>
      <c r="AB227" s="15"/>
      <c r="AC227" s="15"/>
    </row>
    <row r="228" spans="3:29" s="17" customFormat="1" x14ac:dyDescent="0.25"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6"/>
      <c r="T228" s="15"/>
      <c r="U228" s="15"/>
      <c r="V228" s="15"/>
      <c r="W228" s="15"/>
      <c r="X228" s="16"/>
      <c r="Y228" s="15"/>
      <c r="Z228" s="15"/>
      <c r="AA228" s="15"/>
      <c r="AB228" s="15"/>
      <c r="AC228" s="15"/>
    </row>
    <row r="229" spans="3:29" s="17" customFormat="1" x14ac:dyDescent="0.25"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6"/>
      <c r="T229" s="15"/>
      <c r="U229" s="15"/>
      <c r="V229" s="15"/>
      <c r="W229" s="15"/>
      <c r="X229" s="16"/>
      <c r="Y229" s="15"/>
      <c r="Z229" s="15"/>
      <c r="AA229" s="15"/>
      <c r="AB229" s="15"/>
      <c r="AC229" s="15"/>
    </row>
    <row r="230" spans="3:29" s="17" customFormat="1" x14ac:dyDescent="0.25"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6"/>
      <c r="T230" s="15"/>
      <c r="U230" s="15"/>
      <c r="V230" s="15"/>
      <c r="W230" s="15"/>
      <c r="X230" s="16"/>
      <c r="Y230" s="15"/>
      <c r="Z230" s="15"/>
      <c r="AA230" s="15"/>
      <c r="AB230" s="15"/>
      <c r="AC230" s="15"/>
    </row>
    <row r="231" spans="3:29" s="17" customFormat="1" x14ac:dyDescent="0.25"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6"/>
      <c r="T231" s="15"/>
      <c r="U231" s="15"/>
      <c r="V231" s="15"/>
      <c r="W231" s="15"/>
      <c r="X231" s="16"/>
      <c r="Y231" s="15"/>
      <c r="Z231" s="15"/>
      <c r="AA231" s="15"/>
      <c r="AB231" s="15"/>
      <c r="AC231" s="15"/>
    </row>
    <row r="232" spans="3:29" s="17" customFormat="1" x14ac:dyDescent="0.25"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6"/>
      <c r="T232" s="15"/>
      <c r="U232" s="15"/>
      <c r="V232" s="15"/>
      <c r="W232" s="15"/>
      <c r="X232" s="16"/>
      <c r="Y232" s="15"/>
      <c r="Z232" s="15"/>
      <c r="AA232" s="15"/>
      <c r="AB232" s="15"/>
      <c r="AC232" s="15"/>
    </row>
    <row r="233" spans="3:29" s="17" customFormat="1" x14ac:dyDescent="0.25"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6"/>
      <c r="T233" s="15"/>
      <c r="U233" s="15"/>
      <c r="V233" s="15"/>
      <c r="W233" s="15"/>
      <c r="X233" s="16"/>
      <c r="Y233" s="15"/>
      <c r="Z233" s="15"/>
      <c r="AA233" s="15"/>
      <c r="AB233" s="15"/>
      <c r="AC233" s="15"/>
    </row>
    <row r="234" spans="3:29" s="17" customFormat="1" x14ac:dyDescent="0.25"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6"/>
      <c r="T234" s="15"/>
      <c r="U234" s="15"/>
      <c r="V234" s="15"/>
      <c r="W234" s="15"/>
      <c r="X234" s="16"/>
      <c r="Y234" s="15"/>
      <c r="Z234" s="15"/>
      <c r="AA234" s="15"/>
      <c r="AB234" s="15"/>
      <c r="AC234" s="15"/>
    </row>
    <row r="235" spans="3:29" s="17" customFormat="1" x14ac:dyDescent="0.25"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6"/>
      <c r="T235" s="15"/>
      <c r="U235" s="15"/>
      <c r="V235" s="15"/>
      <c r="W235" s="15"/>
      <c r="X235" s="16"/>
      <c r="Y235" s="15"/>
      <c r="Z235" s="15"/>
      <c r="AA235" s="15"/>
      <c r="AB235" s="15"/>
      <c r="AC235" s="15"/>
    </row>
    <row r="236" spans="3:29" s="17" customFormat="1" x14ac:dyDescent="0.25"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6"/>
      <c r="T236" s="15"/>
      <c r="U236" s="15"/>
      <c r="V236" s="15"/>
      <c r="W236" s="15"/>
      <c r="X236" s="16"/>
      <c r="Y236" s="15"/>
      <c r="Z236" s="15"/>
      <c r="AA236" s="15"/>
      <c r="AB236" s="15"/>
      <c r="AC236" s="15"/>
    </row>
    <row r="237" spans="3:29" s="17" customFormat="1" x14ac:dyDescent="0.25"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6"/>
      <c r="T237" s="15"/>
      <c r="U237" s="15"/>
      <c r="V237" s="15"/>
      <c r="W237" s="15"/>
      <c r="X237" s="16"/>
      <c r="Y237" s="15"/>
      <c r="Z237" s="15"/>
      <c r="AA237" s="15"/>
      <c r="AB237" s="15"/>
      <c r="AC237" s="15"/>
    </row>
    <row r="238" spans="3:29" s="17" customFormat="1" x14ac:dyDescent="0.25"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6"/>
      <c r="T238" s="15"/>
      <c r="U238" s="15"/>
      <c r="V238" s="15"/>
      <c r="W238" s="15"/>
      <c r="X238" s="16"/>
      <c r="Y238" s="15"/>
      <c r="Z238" s="15"/>
      <c r="AA238" s="15"/>
      <c r="AB238" s="15"/>
      <c r="AC238" s="15"/>
    </row>
    <row r="239" spans="3:29" s="17" customFormat="1" x14ac:dyDescent="0.25"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6"/>
      <c r="T239" s="15"/>
      <c r="U239" s="15"/>
      <c r="V239" s="15"/>
      <c r="W239" s="15"/>
      <c r="X239" s="16"/>
      <c r="Y239" s="15"/>
      <c r="Z239" s="15"/>
      <c r="AA239" s="15"/>
      <c r="AB239" s="15"/>
      <c r="AC239" s="15"/>
    </row>
    <row r="240" spans="3:29" s="17" customFormat="1" x14ac:dyDescent="0.25"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6"/>
      <c r="T240" s="15"/>
      <c r="U240" s="15"/>
      <c r="V240" s="15"/>
      <c r="W240" s="15"/>
      <c r="X240" s="16"/>
      <c r="Y240" s="15"/>
      <c r="Z240" s="15"/>
      <c r="AA240" s="15"/>
      <c r="AB240" s="15"/>
      <c r="AC240" s="15"/>
    </row>
    <row r="241" spans="3:29" s="17" customFormat="1" x14ac:dyDescent="0.25"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6"/>
      <c r="T241" s="15"/>
      <c r="U241" s="15"/>
      <c r="V241" s="15"/>
      <c r="W241" s="15"/>
      <c r="X241" s="16"/>
      <c r="Y241" s="15"/>
      <c r="Z241" s="15"/>
      <c r="AA241" s="15"/>
      <c r="AB241" s="15"/>
      <c r="AC241" s="15"/>
    </row>
    <row r="242" spans="3:29" s="17" customFormat="1" x14ac:dyDescent="0.25"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6"/>
      <c r="T242" s="15"/>
      <c r="U242" s="15"/>
      <c r="V242" s="15"/>
      <c r="W242" s="15"/>
      <c r="X242" s="16"/>
      <c r="Y242" s="15"/>
      <c r="Z242" s="15"/>
      <c r="AA242" s="15"/>
      <c r="AB242" s="15"/>
      <c r="AC242" s="15"/>
    </row>
    <row r="243" spans="3:29" s="17" customFormat="1" x14ac:dyDescent="0.25"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6"/>
      <c r="T243" s="15"/>
      <c r="U243" s="15"/>
      <c r="V243" s="15"/>
      <c r="W243" s="15"/>
      <c r="X243" s="16"/>
      <c r="Y243" s="15"/>
      <c r="Z243" s="15"/>
      <c r="AA243" s="15"/>
      <c r="AB243" s="15"/>
      <c r="AC243" s="15"/>
    </row>
    <row r="244" spans="3:29" s="17" customFormat="1" x14ac:dyDescent="0.25"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6"/>
      <c r="T244" s="15"/>
      <c r="U244" s="15"/>
      <c r="V244" s="15"/>
      <c r="W244" s="15"/>
      <c r="X244" s="16"/>
      <c r="Y244" s="15"/>
      <c r="Z244" s="15"/>
      <c r="AA244" s="15"/>
      <c r="AB244" s="15"/>
      <c r="AC244" s="15"/>
    </row>
    <row r="245" spans="3:29" s="17" customFormat="1" x14ac:dyDescent="0.25"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6"/>
      <c r="T245" s="15"/>
      <c r="U245" s="15"/>
      <c r="V245" s="15"/>
      <c r="W245" s="15"/>
      <c r="X245" s="16"/>
      <c r="Y245" s="15"/>
      <c r="Z245" s="15"/>
      <c r="AA245" s="15"/>
      <c r="AB245" s="15"/>
      <c r="AC245" s="15"/>
    </row>
    <row r="246" spans="3:29" s="17" customFormat="1" x14ac:dyDescent="0.25"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6"/>
      <c r="T246" s="15"/>
      <c r="U246" s="15"/>
      <c r="V246" s="15"/>
      <c r="W246" s="15"/>
      <c r="X246" s="16"/>
      <c r="Y246" s="15"/>
      <c r="Z246" s="15"/>
      <c r="AA246" s="15"/>
      <c r="AB246" s="15"/>
      <c r="AC246" s="15"/>
    </row>
    <row r="247" spans="3:29" s="17" customFormat="1" x14ac:dyDescent="0.25"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6"/>
      <c r="T247" s="15"/>
      <c r="U247" s="15"/>
      <c r="V247" s="15"/>
      <c r="W247" s="15"/>
      <c r="X247" s="16"/>
      <c r="Y247" s="15"/>
      <c r="Z247" s="15"/>
      <c r="AA247" s="15"/>
      <c r="AB247" s="15"/>
      <c r="AC247" s="15"/>
    </row>
    <row r="248" spans="3:29" s="17" customFormat="1" x14ac:dyDescent="0.25"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6"/>
      <c r="T248" s="15"/>
      <c r="U248" s="15"/>
      <c r="V248" s="15"/>
      <c r="W248" s="15"/>
      <c r="X248" s="16"/>
      <c r="Y248" s="15"/>
      <c r="Z248" s="15"/>
      <c r="AA248" s="15"/>
      <c r="AB248" s="15"/>
      <c r="AC248" s="15"/>
    </row>
    <row r="249" spans="3:29" s="17" customFormat="1" x14ac:dyDescent="0.25"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6"/>
      <c r="T249" s="15"/>
      <c r="U249" s="15"/>
      <c r="V249" s="15"/>
      <c r="W249" s="15"/>
      <c r="X249" s="16"/>
      <c r="Y249" s="15"/>
      <c r="Z249" s="15"/>
      <c r="AA249" s="15"/>
      <c r="AB249" s="15"/>
      <c r="AC249" s="15"/>
    </row>
    <row r="250" spans="3:29" s="17" customFormat="1" x14ac:dyDescent="0.25"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6"/>
      <c r="T250" s="15"/>
      <c r="U250" s="15"/>
      <c r="V250" s="15"/>
      <c r="W250" s="15"/>
      <c r="X250" s="16"/>
      <c r="Y250" s="15"/>
      <c r="Z250" s="15"/>
      <c r="AA250" s="15"/>
      <c r="AB250" s="15"/>
      <c r="AC250" s="15"/>
    </row>
    <row r="251" spans="3:29" s="17" customFormat="1" x14ac:dyDescent="0.25"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6"/>
      <c r="T251" s="15"/>
      <c r="U251" s="15"/>
      <c r="V251" s="15"/>
      <c r="W251" s="15"/>
      <c r="X251" s="16"/>
      <c r="Y251" s="15"/>
      <c r="Z251" s="15"/>
      <c r="AA251" s="15"/>
      <c r="AB251" s="15"/>
      <c r="AC251" s="15"/>
    </row>
    <row r="252" spans="3:29" s="17" customFormat="1" x14ac:dyDescent="0.25"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6"/>
      <c r="T252" s="15"/>
      <c r="U252" s="15"/>
      <c r="V252" s="15"/>
      <c r="W252" s="15"/>
      <c r="X252" s="16"/>
      <c r="Y252" s="15"/>
      <c r="Z252" s="15"/>
      <c r="AA252" s="15"/>
      <c r="AB252" s="15"/>
      <c r="AC252" s="15"/>
    </row>
    <row r="253" spans="3:29" s="17" customFormat="1" x14ac:dyDescent="0.25"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6"/>
      <c r="T253" s="15"/>
      <c r="U253" s="15"/>
      <c r="V253" s="15"/>
      <c r="W253" s="15"/>
      <c r="X253" s="16"/>
      <c r="Y253" s="15"/>
      <c r="Z253" s="15"/>
      <c r="AA253" s="15"/>
      <c r="AB253" s="15"/>
      <c r="AC253" s="15"/>
    </row>
    <row r="254" spans="3:29" s="17" customFormat="1" x14ac:dyDescent="0.25"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6"/>
      <c r="T254" s="15"/>
      <c r="U254" s="15"/>
      <c r="V254" s="15"/>
      <c r="W254" s="15"/>
      <c r="X254" s="16"/>
      <c r="Y254" s="15"/>
      <c r="Z254" s="15"/>
      <c r="AA254" s="15"/>
      <c r="AB254" s="15"/>
      <c r="AC254" s="15"/>
    </row>
    <row r="255" spans="3:29" s="17" customFormat="1" x14ac:dyDescent="0.25"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6"/>
      <c r="T255" s="15"/>
      <c r="U255" s="15"/>
      <c r="V255" s="15"/>
      <c r="W255" s="15"/>
      <c r="X255" s="16"/>
      <c r="Y255" s="15"/>
      <c r="Z255" s="15"/>
      <c r="AA255" s="15"/>
      <c r="AB255" s="15"/>
      <c r="AC255" s="15"/>
    </row>
    <row r="256" spans="3:29" s="17" customFormat="1" x14ac:dyDescent="0.25"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6"/>
      <c r="T256" s="15"/>
      <c r="U256" s="15"/>
      <c r="V256" s="15"/>
      <c r="W256" s="15"/>
      <c r="X256" s="16"/>
      <c r="Y256" s="15"/>
      <c r="Z256" s="15"/>
      <c r="AA256" s="15"/>
      <c r="AB256" s="15"/>
      <c r="AC256" s="15"/>
    </row>
    <row r="257" spans="3:29" s="17" customFormat="1" x14ac:dyDescent="0.25"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6"/>
      <c r="T257" s="15"/>
      <c r="U257" s="15"/>
      <c r="V257" s="15"/>
      <c r="W257" s="15"/>
      <c r="X257" s="16"/>
      <c r="Y257" s="15"/>
      <c r="Z257" s="15"/>
      <c r="AA257" s="15"/>
      <c r="AB257" s="15"/>
      <c r="AC257" s="15"/>
    </row>
    <row r="258" spans="3:29" s="17" customFormat="1" x14ac:dyDescent="0.25"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6"/>
      <c r="T258" s="15"/>
      <c r="U258" s="15"/>
      <c r="V258" s="15"/>
      <c r="W258" s="15"/>
      <c r="X258" s="16"/>
      <c r="Y258" s="15"/>
      <c r="Z258" s="15"/>
      <c r="AA258" s="15"/>
      <c r="AB258" s="15"/>
      <c r="AC258" s="15"/>
    </row>
    <row r="259" spans="3:29" s="17" customFormat="1" x14ac:dyDescent="0.25"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6"/>
      <c r="T259" s="15"/>
      <c r="U259" s="15"/>
      <c r="V259" s="15"/>
      <c r="W259" s="15"/>
      <c r="X259" s="16"/>
      <c r="Y259" s="15"/>
      <c r="Z259" s="15"/>
      <c r="AA259" s="15"/>
      <c r="AB259" s="15"/>
      <c r="AC259" s="15"/>
    </row>
    <row r="260" spans="3:29" s="17" customFormat="1" x14ac:dyDescent="0.25"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6"/>
      <c r="T260" s="15"/>
      <c r="U260" s="15"/>
      <c r="V260" s="15"/>
      <c r="W260" s="15"/>
      <c r="X260" s="16"/>
      <c r="Y260" s="15"/>
      <c r="Z260" s="15"/>
      <c r="AA260" s="15"/>
      <c r="AB260" s="15"/>
      <c r="AC260" s="15"/>
    </row>
    <row r="261" spans="3:29" s="17" customFormat="1" x14ac:dyDescent="0.25"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6"/>
      <c r="T261" s="15"/>
      <c r="U261" s="15"/>
      <c r="V261" s="15"/>
      <c r="W261" s="15"/>
      <c r="X261" s="16"/>
      <c r="Y261" s="15"/>
      <c r="Z261" s="15"/>
      <c r="AA261" s="15"/>
      <c r="AB261" s="15"/>
      <c r="AC261" s="15"/>
    </row>
    <row r="262" spans="3:29" s="17" customFormat="1" x14ac:dyDescent="0.25"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6"/>
      <c r="T262" s="15"/>
      <c r="U262" s="15"/>
      <c r="V262" s="15"/>
      <c r="W262" s="15"/>
      <c r="X262" s="16"/>
      <c r="Y262" s="15"/>
      <c r="Z262" s="15"/>
      <c r="AA262" s="15"/>
      <c r="AB262" s="15"/>
      <c r="AC262" s="15"/>
    </row>
    <row r="263" spans="3:29" s="17" customFormat="1" x14ac:dyDescent="0.25"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6"/>
      <c r="T263" s="15"/>
      <c r="U263" s="15"/>
      <c r="V263" s="15"/>
      <c r="W263" s="15"/>
      <c r="X263" s="16"/>
      <c r="Y263" s="15"/>
      <c r="Z263" s="15"/>
      <c r="AA263" s="15"/>
      <c r="AB263" s="15"/>
      <c r="AC263" s="15"/>
    </row>
    <row r="264" spans="3:29" s="17" customFormat="1" x14ac:dyDescent="0.25"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6"/>
      <c r="T264" s="15"/>
      <c r="U264" s="15"/>
      <c r="V264" s="15"/>
      <c r="W264" s="15"/>
      <c r="X264" s="16"/>
      <c r="Y264" s="15"/>
      <c r="Z264" s="15"/>
      <c r="AA264" s="15"/>
      <c r="AB264" s="15"/>
      <c r="AC264" s="15"/>
    </row>
    <row r="265" spans="3:29" s="17" customFormat="1" x14ac:dyDescent="0.25"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6"/>
      <c r="T265" s="15"/>
      <c r="U265" s="15"/>
      <c r="V265" s="15"/>
      <c r="W265" s="15"/>
      <c r="X265" s="16"/>
      <c r="Y265" s="15"/>
      <c r="Z265" s="15"/>
      <c r="AA265" s="15"/>
      <c r="AB265" s="15"/>
      <c r="AC265" s="15"/>
    </row>
    <row r="266" spans="3:29" s="17" customFormat="1" x14ac:dyDescent="0.25"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6"/>
      <c r="T266" s="15"/>
      <c r="U266" s="15"/>
      <c r="V266" s="15"/>
      <c r="W266" s="15"/>
      <c r="X266" s="16"/>
      <c r="Y266" s="15"/>
      <c r="Z266" s="15"/>
      <c r="AA266" s="15"/>
      <c r="AB266" s="15"/>
      <c r="AC266" s="15"/>
    </row>
    <row r="267" spans="3:29" s="17" customFormat="1" x14ac:dyDescent="0.25"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6"/>
      <c r="T267" s="15"/>
      <c r="U267" s="15"/>
      <c r="V267" s="15"/>
      <c r="W267" s="15"/>
      <c r="X267" s="16"/>
      <c r="Y267" s="15"/>
      <c r="Z267" s="15"/>
      <c r="AA267" s="15"/>
      <c r="AB267" s="15"/>
      <c r="AC267" s="15"/>
    </row>
    <row r="268" spans="3:29" s="17" customFormat="1" x14ac:dyDescent="0.25"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6"/>
      <c r="T268" s="15"/>
      <c r="U268" s="15"/>
      <c r="V268" s="15"/>
      <c r="W268" s="15"/>
      <c r="X268" s="16"/>
      <c r="Y268" s="15"/>
      <c r="Z268" s="15"/>
      <c r="AA268" s="15"/>
      <c r="AB268" s="15"/>
      <c r="AC268" s="15"/>
    </row>
    <row r="269" spans="3:29" s="17" customFormat="1" x14ac:dyDescent="0.25"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6"/>
      <c r="T269" s="15"/>
      <c r="U269" s="15"/>
      <c r="V269" s="15"/>
      <c r="W269" s="15"/>
      <c r="X269" s="16"/>
      <c r="Y269" s="15"/>
      <c r="Z269" s="15"/>
      <c r="AA269" s="15"/>
      <c r="AB269" s="15"/>
      <c r="AC269" s="15"/>
    </row>
    <row r="270" spans="3:29" s="17" customFormat="1" x14ac:dyDescent="0.25"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6"/>
      <c r="T270" s="15"/>
      <c r="U270" s="15"/>
      <c r="V270" s="15"/>
      <c r="W270" s="15"/>
      <c r="X270" s="16"/>
      <c r="Y270" s="15"/>
      <c r="Z270" s="15"/>
      <c r="AA270" s="15"/>
      <c r="AB270" s="15"/>
      <c r="AC270" s="15"/>
    </row>
    <row r="271" spans="3:29" s="17" customFormat="1" x14ac:dyDescent="0.25"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6"/>
      <c r="T271" s="15"/>
      <c r="U271" s="15"/>
      <c r="V271" s="15"/>
      <c r="W271" s="15"/>
      <c r="X271" s="16"/>
      <c r="Y271" s="15"/>
      <c r="Z271" s="15"/>
      <c r="AA271" s="15"/>
      <c r="AB271" s="15"/>
      <c r="AC271" s="15"/>
    </row>
    <row r="272" spans="3:29" s="17" customFormat="1" x14ac:dyDescent="0.25"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6"/>
      <c r="T272" s="15"/>
      <c r="U272" s="15"/>
      <c r="V272" s="15"/>
      <c r="W272" s="15"/>
      <c r="X272" s="16"/>
      <c r="Y272" s="15"/>
      <c r="Z272" s="15"/>
      <c r="AA272" s="15"/>
      <c r="AB272" s="15"/>
      <c r="AC272" s="15"/>
    </row>
    <row r="273" spans="3:29" s="17" customFormat="1" x14ac:dyDescent="0.25"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6"/>
      <c r="T273" s="15"/>
      <c r="U273" s="15"/>
      <c r="V273" s="15"/>
      <c r="W273" s="15"/>
      <c r="X273" s="16"/>
      <c r="Y273" s="15"/>
      <c r="Z273" s="15"/>
      <c r="AA273" s="15"/>
      <c r="AB273" s="15"/>
      <c r="AC273" s="15"/>
    </row>
    <row r="274" spans="3:29" s="17" customFormat="1" x14ac:dyDescent="0.25"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6"/>
      <c r="T274" s="15"/>
      <c r="U274" s="15"/>
      <c r="V274" s="15"/>
      <c r="W274" s="15"/>
      <c r="X274" s="16"/>
      <c r="Y274" s="15"/>
      <c r="Z274" s="15"/>
      <c r="AA274" s="15"/>
      <c r="AB274" s="15"/>
      <c r="AC274" s="15"/>
    </row>
    <row r="275" spans="3:29" s="17" customFormat="1" x14ac:dyDescent="0.25"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6"/>
      <c r="T275" s="15"/>
      <c r="U275" s="15"/>
      <c r="V275" s="15"/>
      <c r="W275" s="15"/>
      <c r="X275" s="16"/>
      <c r="Y275" s="15"/>
      <c r="Z275" s="15"/>
      <c r="AA275" s="15"/>
      <c r="AB275" s="15"/>
      <c r="AC275" s="15"/>
    </row>
    <row r="276" spans="3:29" s="17" customFormat="1" x14ac:dyDescent="0.25"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6"/>
      <c r="T276" s="15"/>
      <c r="U276" s="15"/>
      <c r="V276" s="15"/>
      <c r="W276" s="15"/>
      <c r="X276" s="16"/>
      <c r="Y276" s="15"/>
      <c r="Z276" s="15"/>
      <c r="AA276" s="15"/>
      <c r="AB276" s="15"/>
      <c r="AC276" s="15"/>
    </row>
    <row r="277" spans="3:29" s="17" customFormat="1" x14ac:dyDescent="0.25"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6"/>
      <c r="T277" s="15"/>
      <c r="U277" s="15"/>
      <c r="V277" s="15"/>
      <c r="W277" s="15"/>
      <c r="X277" s="16"/>
      <c r="Y277" s="15"/>
      <c r="Z277" s="15"/>
      <c r="AA277" s="15"/>
      <c r="AB277" s="15"/>
      <c r="AC277" s="15"/>
    </row>
    <row r="278" spans="3:29" s="17" customFormat="1" x14ac:dyDescent="0.25"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6"/>
      <c r="T278" s="15"/>
      <c r="U278" s="15"/>
      <c r="V278" s="15"/>
      <c r="W278" s="15"/>
      <c r="X278" s="16"/>
      <c r="Y278" s="15"/>
      <c r="Z278" s="15"/>
      <c r="AA278" s="15"/>
      <c r="AB278" s="15"/>
      <c r="AC278" s="15"/>
    </row>
    <row r="279" spans="3:29" s="17" customFormat="1" x14ac:dyDescent="0.25"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6"/>
      <c r="T279" s="15"/>
      <c r="U279" s="15"/>
      <c r="V279" s="15"/>
      <c r="W279" s="15"/>
      <c r="X279" s="16"/>
      <c r="Y279" s="15"/>
      <c r="Z279" s="15"/>
      <c r="AA279" s="15"/>
      <c r="AB279" s="15"/>
      <c r="AC279" s="15"/>
    </row>
    <row r="280" spans="3:29" s="17" customFormat="1" x14ac:dyDescent="0.25"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6"/>
      <c r="T280" s="15"/>
      <c r="U280" s="15"/>
      <c r="V280" s="15"/>
      <c r="W280" s="15"/>
      <c r="X280" s="16"/>
      <c r="Y280" s="15"/>
      <c r="Z280" s="15"/>
      <c r="AA280" s="15"/>
      <c r="AB280" s="15"/>
      <c r="AC280" s="15"/>
    </row>
    <row r="281" spans="3:29" s="17" customFormat="1" x14ac:dyDescent="0.25"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6"/>
      <c r="T281" s="15"/>
      <c r="U281" s="15"/>
      <c r="V281" s="15"/>
      <c r="W281" s="15"/>
      <c r="X281" s="16"/>
      <c r="Y281" s="15"/>
      <c r="Z281" s="15"/>
      <c r="AA281" s="15"/>
      <c r="AB281" s="15"/>
      <c r="AC281" s="15"/>
    </row>
    <row r="282" spans="3:29" s="17" customFormat="1" x14ac:dyDescent="0.25"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6"/>
      <c r="T282" s="15"/>
      <c r="U282" s="15"/>
      <c r="V282" s="15"/>
      <c r="W282" s="15"/>
      <c r="X282" s="16"/>
      <c r="Y282" s="15"/>
      <c r="Z282" s="15"/>
      <c r="AA282" s="15"/>
      <c r="AB282" s="15"/>
      <c r="AC282" s="15"/>
    </row>
    <row r="283" spans="3:29" s="17" customFormat="1" x14ac:dyDescent="0.25"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6"/>
      <c r="T283" s="15"/>
      <c r="U283" s="15"/>
      <c r="V283" s="15"/>
      <c r="W283" s="15"/>
      <c r="X283" s="16"/>
      <c r="Y283" s="15"/>
      <c r="Z283" s="15"/>
      <c r="AA283" s="15"/>
      <c r="AB283" s="15"/>
      <c r="AC283" s="15"/>
    </row>
    <row r="284" spans="3:29" s="17" customFormat="1" x14ac:dyDescent="0.25"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6"/>
      <c r="T284" s="15"/>
      <c r="U284" s="15"/>
      <c r="V284" s="15"/>
      <c r="W284" s="15"/>
      <c r="X284" s="16"/>
      <c r="Y284" s="15"/>
      <c r="Z284" s="15"/>
      <c r="AA284" s="15"/>
      <c r="AB284" s="15"/>
      <c r="AC284" s="15"/>
    </row>
    <row r="285" spans="3:29" s="17" customFormat="1" x14ac:dyDescent="0.25"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6"/>
      <c r="T285" s="15"/>
      <c r="U285" s="15"/>
      <c r="V285" s="15"/>
      <c r="W285" s="15"/>
      <c r="X285" s="16"/>
      <c r="Y285" s="15"/>
      <c r="Z285" s="15"/>
      <c r="AA285" s="15"/>
      <c r="AB285" s="15"/>
      <c r="AC285" s="15"/>
    </row>
    <row r="286" spans="3:29" s="17" customFormat="1" x14ac:dyDescent="0.25"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6"/>
      <c r="T286" s="15"/>
      <c r="U286" s="15"/>
      <c r="V286" s="15"/>
      <c r="W286" s="15"/>
      <c r="X286" s="16"/>
      <c r="Y286" s="15"/>
      <c r="Z286" s="15"/>
      <c r="AA286" s="15"/>
      <c r="AB286" s="15"/>
      <c r="AC286" s="15"/>
    </row>
    <row r="287" spans="3:29" s="17" customFormat="1" x14ac:dyDescent="0.25"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6"/>
      <c r="T287" s="15"/>
      <c r="U287" s="15"/>
      <c r="V287" s="15"/>
      <c r="W287" s="15"/>
      <c r="X287" s="16"/>
      <c r="Y287" s="15"/>
      <c r="Z287" s="15"/>
      <c r="AA287" s="15"/>
      <c r="AB287" s="15"/>
      <c r="AC287" s="15"/>
    </row>
    <row r="288" spans="3:29" s="17" customFormat="1" x14ac:dyDescent="0.25"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6"/>
      <c r="T288" s="15"/>
      <c r="U288" s="15"/>
      <c r="V288" s="15"/>
      <c r="W288" s="15"/>
      <c r="X288" s="16"/>
      <c r="Y288" s="15"/>
      <c r="Z288" s="15"/>
      <c r="AA288" s="15"/>
      <c r="AB288" s="15"/>
      <c r="AC288" s="15"/>
    </row>
    <row r="289" spans="3:29" s="17" customFormat="1" x14ac:dyDescent="0.25"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6"/>
      <c r="T289" s="15"/>
      <c r="U289" s="15"/>
      <c r="V289" s="15"/>
      <c r="W289" s="15"/>
      <c r="X289" s="16"/>
      <c r="Y289" s="15"/>
      <c r="Z289" s="15"/>
      <c r="AA289" s="15"/>
      <c r="AB289" s="15"/>
      <c r="AC289" s="15"/>
    </row>
    <row r="290" spans="3:29" s="17" customFormat="1" x14ac:dyDescent="0.25"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6"/>
      <c r="T290" s="15"/>
      <c r="U290" s="15"/>
      <c r="V290" s="15"/>
      <c r="W290" s="15"/>
      <c r="X290" s="16"/>
      <c r="Y290" s="15"/>
      <c r="Z290" s="15"/>
      <c r="AA290" s="15"/>
      <c r="AB290" s="15"/>
      <c r="AC290" s="15"/>
    </row>
    <row r="291" spans="3:29" s="17" customFormat="1" x14ac:dyDescent="0.25"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6"/>
      <c r="T291" s="15"/>
      <c r="U291" s="15"/>
      <c r="V291" s="15"/>
      <c r="W291" s="15"/>
      <c r="X291" s="16"/>
      <c r="Y291" s="15"/>
      <c r="Z291" s="15"/>
      <c r="AA291" s="15"/>
      <c r="AB291" s="15"/>
      <c r="AC291" s="15"/>
    </row>
    <row r="292" spans="3:29" s="17" customFormat="1" x14ac:dyDescent="0.25"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6"/>
      <c r="T292" s="15"/>
      <c r="U292" s="15"/>
      <c r="V292" s="15"/>
      <c r="W292" s="15"/>
      <c r="X292" s="16"/>
      <c r="Y292" s="15"/>
      <c r="Z292" s="15"/>
      <c r="AA292" s="15"/>
      <c r="AB292" s="15"/>
      <c r="AC292" s="15"/>
    </row>
    <row r="293" spans="3:29" s="17" customFormat="1" x14ac:dyDescent="0.25"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6"/>
      <c r="T293" s="15"/>
      <c r="U293" s="15"/>
      <c r="V293" s="15"/>
      <c r="W293" s="15"/>
      <c r="X293" s="16"/>
      <c r="Y293" s="15"/>
      <c r="Z293" s="15"/>
      <c r="AA293" s="15"/>
      <c r="AB293" s="15"/>
      <c r="AC293" s="15"/>
    </row>
    <row r="294" spans="3:29" s="17" customFormat="1" x14ac:dyDescent="0.25"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6"/>
      <c r="T294" s="15"/>
      <c r="U294" s="15"/>
      <c r="V294" s="15"/>
      <c r="W294" s="15"/>
      <c r="X294" s="16"/>
      <c r="Y294" s="15"/>
      <c r="Z294" s="15"/>
      <c r="AA294" s="15"/>
      <c r="AB294" s="15"/>
      <c r="AC294" s="15"/>
    </row>
    <row r="295" spans="3:29" s="17" customFormat="1" x14ac:dyDescent="0.25"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6"/>
      <c r="T295" s="15"/>
      <c r="U295" s="15"/>
      <c r="V295" s="15"/>
      <c r="W295" s="15"/>
      <c r="X295" s="16"/>
      <c r="Y295" s="15"/>
      <c r="Z295" s="15"/>
      <c r="AA295" s="15"/>
      <c r="AB295" s="15"/>
      <c r="AC295" s="15"/>
    </row>
    <row r="296" spans="3:29" s="17" customFormat="1" x14ac:dyDescent="0.25"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6"/>
      <c r="T296" s="15"/>
      <c r="U296" s="15"/>
      <c r="V296" s="15"/>
      <c r="W296" s="15"/>
      <c r="X296" s="16"/>
      <c r="Y296" s="15"/>
      <c r="Z296" s="15"/>
      <c r="AA296" s="15"/>
      <c r="AB296" s="15"/>
      <c r="AC296" s="15"/>
    </row>
    <row r="297" spans="3:29" s="17" customFormat="1" x14ac:dyDescent="0.25"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6"/>
      <c r="T297" s="15"/>
      <c r="U297" s="15"/>
      <c r="V297" s="15"/>
      <c r="W297" s="15"/>
      <c r="X297" s="16"/>
      <c r="Y297" s="15"/>
      <c r="Z297" s="15"/>
      <c r="AA297" s="15"/>
      <c r="AB297" s="15"/>
      <c r="AC297" s="15"/>
    </row>
    <row r="298" spans="3:29" s="17" customFormat="1" x14ac:dyDescent="0.25"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6"/>
      <c r="T298" s="15"/>
      <c r="U298" s="15"/>
      <c r="V298" s="15"/>
      <c r="W298" s="15"/>
      <c r="X298" s="16"/>
      <c r="Y298" s="15"/>
      <c r="Z298" s="15"/>
      <c r="AA298" s="15"/>
      <c r="AB298" s="15"/>
      <c r="AC298" s="15"/>
    </row>
    <row r="299" spans="3:29" s="17" customFormat="1" x14ac:dyDescent="0.25"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6"/>
      <c r="T299" s="15"/>
      <c r="U299" s="15"/>
      <c r="V299" s="15"/>
      <c r="W299" s="15"/>
      <c r="X299" s="16"/>
      <c r="Y299" s="15"/>
      <c r="Z299" s="15"/>
      <c r="AA299" s="15"/>
      <c r="AB299" s="15"/>
      <c r="AC299" s="15"/>
    </row>
    <row r="300" spans="3:29" s="17" customFormat="1" x14ac:dyDescent="0.25"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6"/>
      <c r="T300" s="15"/>
      <c r="U300" s="15"/>
      <c r="V300" s="15"/>
      <c r="W300" s="15"/>
      <c r="X300" s="16"/>
      <c r="Y300" s="15"/>
      <c r="Z300" s="15"/>
      <c r="AA300" s="15"/>
      <c r="AB300" s="15"/>
      <c r="AC300" s="15"/>
    </row>
    <row r="301" spans="3:29" s="17" customFormat="1" x14ac:dyDescent="0.25"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6"/>
      <c r="T301" s="15"/>
      <c r="U301" s="15"/>
      <c r="V301" s="15"/>
      <c r="W301" s="15"/>
      <c r="X301" s="16"/>
      <c r="Y301" s="15"/>
      <c r="Z301" s="15"/>
      <c r="AA301" s="15"/>
      <c r="AB301" s="15"/>
      <c r="AC301" s="15"/>
    </row>
    <row r="302" spans="3:29" s="17" customFormat="1" x14ac:dyDescent="0.25"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6"/>
      <c r="T302" s="15"/>
      <c r="U302" s="15"/>
      <c r="V302" s="15"/>
      <c r="W302" s="15"/>
      <c r="X302" s="16"/>
      <c r="Y302" s="15"/>
      <c r="Z302" s="15"/>
      <c r="AA302" s="15"/>
      <c r="AB302" s="15"/>
      <c r="AC302" s="15"/>
    </row>
    <row r="303" spans="3:29" s="17" customFormat="1" x14ac:dyDescent="0.25"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6"/>
      <c r="T303" s="15"/>
      <c r="U303" s="15"/>
      <c r="V303" s="15"/>
      <c r="W303" s="15"/>
      <c r="X303" s="16"/>
      <c r="Y303" s="15"/>
      <c r="Z303" s="15"/>
      <c r="AA303" s="15"/>
      <c r="AB303" s="15"/>
      <c r="AC303" s="15"/>
    </row>
    <row r="304" spans="3:29" s="17" customFormat="1" x14ac:dyDescent="0.25"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6"/>
      <c r="T304" s="15"/>
      <c r="U304" s="15"/>
      <c r="V304" s="15"/>
      <c r="W304" s="15"/>
      <c r="X304" s="16"/>
      <c r="Y304" s="15"/>
      <c r="Z304" s="15"/>
      <c r="AA304" s="15"/>
      <c r="AB304" s="15"/>
      <c r="AC304" s="15"/>
    </row>
    <row r="305" spans="3:29" s="17" customFormat="1" x14ac:dyDescent="0.25"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6"/>
      <c r="T305" s="15"/>
      <c r="U305" s="15"/>
      <c r="V305" s="15"/>
      <c r="W305" s="15"/>
      <c r="X305" s="16"/>
      <c r="Y305" s="15"/>
      <c r="Z305" s="15"/>
      <c r="AA305" s="15"/>
      <c r="AB305" s="15"/>
      <c r="AC305" s="15"/>
    </row>
    <row r="306" spans="3:29" s="17" customFormat="1" x14ac:dyDescent="0.25"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6"/>
      <c r="T306" s="15"/>
      <c r="U306" s="15"/>
      <c r="V306" s="15"/>
      <c r="W306" s="15"/>
      <c r="X306" s="16"/>
      <c r="Y306" s="15"/>
      <c r="Z306" s="15"/>
      <c r="AA306" s="15"/>
      <c r="AB306" s="15"/>
      <c r="AC306" s="15"/>
    </row>
    <row r="307" spans="3:29" s="17" customFormat="1" x14ac:dyDescent="0.25"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6"/>
      <c r="T307" s="15"/>
      <c r="U307" s="15"/>
      <c r="V307" s="15"/>
      <c r="W307" s="15"/>
      <c r="X307" s="16"/>
      <c r="Y307" s="15"/>
      <c r="Z307" s="15"/>
      <c r="AA307" s="15"/>
      <c r="AB307" s="15"/>
      <c r="AC307" s="15"/>
    </row>
    <row r="308" spans="3:29" s="17" customFormat="1" x14ac:dyDescent="0.25"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6"/>
      <c r="T308" s="15"/>
      <c r="U308" s="15"/>
      <c r="V308" s="15"/>
      <c r="W308" s="15"/>
      <c r="X308" s="16"/>
      <c r="Y308" s="15"/>
      <c r="Z308" s="15"/>
      <c r="AA308" s="15"/>
      <c r="AB308" s="15"/>
      <c r="AC308" s="15"/>
    </row>
    <row r="309" spans="3:29" s="17" customFormat="1" x14ac:dyDescent="0.25"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6"/>
      <c r="T309" s="15"/>
      <c r="U309" s="15"/>
      <c r="V309" s="15"/>
      <c r="W309" s="15"/>
      <c r="X309" s="16"/>
      <c r="Y309" s="15"/>
      <c r="Z309" s="15"/>
      <c r="AA309" s="15"/>
      <c r="AB309" s="15"/>
      <c r="AC309" s="15"/>
    </row>
    <row r="310" spans="3:29" s="17" customFormat="1" x14ac:dyDescent="0.25"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6"/>
      <c r="T310" s="15"/>
      <c r="U310" s="15"/>
      <c r="V310" s="15"/>
      <c r="W310" s="15"/>
      <c r="X310" s="16"/>
      <c r="Y310" s="15"/>
      <c r="Z310" s="15"/>
      <c r="AA310" s="15"/>
      <c r="AB310" s="15"/>
      <c r="AC310" s="15"/>
    </row>
    <row r="311" spans="3:29" s="17" customFormat="1" x14ac:dyDescent="0.25"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6"/>
      <c r="T311" s="15"/>
      <c r="U311" s="15"/>
      <c r="V311" s="15"/>
      <c r="W311" s="15"/>
      <c r="X311" s="16"/>
      <c r="Y311" s="15"/>
      <c r="Z311" s="15"/>
      <c r="AA311" s="15"/>
      <c r="AB311" s="15"/>
      <c r="AC311" s="15"/>
    </row>
    <row r="312" spans="3:29" s="17" customFormat="1" x14ac:dyDescent="0.25"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6"/>
      <c r="T312" s="15"/>
      <c r="U312" s="15"/>
      <c r="V312" s="15"/>
      <c r="W312" s="15"/>
      <c r="X312" s="16"/>
      <c r="Y312" s="15"/>
      <c r="Z312" s="15"/>
      <c r="AA312" s="15"/>
      <c r="AB312" s="15"/>
      <c r="AC312" s="15"/>
    </row>
    <row r="313" spans="3:29" s="17" customFormat="1" x14ac:dyDescent="0.25"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6"/>
      <c r="T313" s="15"/>
      <c r="U313" s="15"/>
      <c r="V313" s="15"/>
      <c r="W313" s="15"/>
      <c r="X313" s="16"/>
      <c r="Y313" s="15"/>
      <c r="Z313" s="15"/>
      <c r="AA313" s="15"/>
      <c r="AB313" s="15"/>
      <c r="AC313" s="15"/>
    </row>
    <row r="314" spans="3:29" s="17" customFormat="1" x14ac:dyDescent="0.25"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6"/>
      <c r="T314" s="15"/>
      <c r="U314" s="15"/>
      <c r="V314" s="15"/>
      <c r="W314" s="15"/>
      <c r="X314" s="16"/>
      <c r="Y314" s="15"/>
      <c r="Z314" s="15"/>
      <c r="AA314" s="15"/>
      <c r="AB314" s="15"/>
      <c r="AC314" s="15"/>
    </row>
    <row r="315" spans="3:29" s="17" customFormat="1" x14ac:dyDescent="0.25"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6"/>
      <c r="T315" s="15"/>
      <c r="U315" s="15"/>
      <c r="V315" s="15"/>
      <c r="W315" s="15"/>
      <c r="X315" s="16"/>
      <c r="Y315" s="15"/>
      <c r="Z315" s="15"/>
      <c r="AA315" s="15"/>
      <c r="AB315" s="15"/>
      <c r="AC315" s="15"/>
    </row>
    <row r="316" spans="3:29" s="17" customFormat="1" x14ac:dyDescent="0.25"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6"/>
      <c r="T316" s="15"/>
      <c r="U316" s="15"/>
      <c r="V316" s="15"/>
      <c r="W316" s="15"/>
      <c r="X316" s="16"/>
      <c r="Y316" s="15"/>
      <c r="Z316" s="15"/>
      <c r="AA316" s="15"/>
      <c r="AB316" s="15"/>
      <c r="AC316" s="15"/>
    </row>
    <row r="317" spans="3:29" s="17" customFormat="1" x14ac:dyDescent="0.25"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6"/>
      <c r="T317" s="15"/>
      <c r="U317" s="15"/>
      <c r="V317" s="15"/>
      <c r="W317" s="15"/>
      <c r="X317" s="16"/>
      <c r="Y317" s="15"/>
      <c r="Z317" s="15"/>
      <c r="AA317" s="15"/>
      <c r="AB317" s="15"/>
      <c r="AC317" s="15"/>
    </row>
    <row r="318" spans="3:29" s="17" customFormat="1" x14ac:dyDescent="0.25"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6"/>
      <c r="T318" s="15"/>
      <c r="U318" s="15"/>
      <c r="V318" s="15"/>
      <c r="W318" s="15"/>
      <c r="X318" s="16"/>
      <c r="Y318" s="15"/>
      <c r="Z318" s="15"/>
      <c r="AA318" s="15"/>
      <c r="AB318" s="15"/>
      <c r="AC318" s="15"/>
    </row>
    <row r="319" spans="3:29" s="17" customFormat="1" x14ac:dyDescent="0.25"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6"/>
      <c r="T319" s="15"/>
      <c r="U319" s="15"/>
      <c r="V319" s="15"/>
      <c r="W319" s="15"/>
      <c r="X319" s="16"/>
      <c r="Y319" s="15"/>
      <c r="Z319" s="15"/>
      <c r="AA319" s="15"/>
      <c r="AB319" s="15"/>
      <c r="AC319" s="15"/>
    </row>
    <row r="320" spans="3:29" s="17" customFormat="1" x14ac:dyDescent="0.25"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6"/>
      <c r="T320" s="15"/>
      <c r="U320" s="15"/>
      <c r="V320" s="15"/>
      <c r="W320" s="15"/>
      <c r="X320" s="16"/>
      <c r="Y320" s="15"/>
      <c r="Z320" s="15"/>
      <c r="AA320" s="15"/>
      <c r="AB320" s="15"/>
      <c r="AC320" s="15"/>
    </row>
    <row r="321" spans="3:29" s="17" customFormat="1" x14ac:dyDescent="0.25"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6"/>
      <c r="T321" s="15"/>
      <c r="U321" s="15"/>
      <c r="V321" s="15"/>
      <c r="W321" s="15"/>
      <c r="X321" s="16"/>
      <c r="Y321" s="15"/>
      <c r="Z321" s="15"/>
      <c r="AA321" s="15"/>
      <c r="AB321" s="15"/>
      <c r="AC321" s="15"/>
    </row>
    <row r="322" spans="3:29" s="17" customFormat="1" x14ac:dyDescent="0.25"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6"/>
      <c r="T322" s="15"/>
      <c r="U322" s="15"/>
      <c r="V322" s="15"/>
      <c r="W322" s="15"/>
      <c r="X322" s="16"/>
      <c r="Y322" s="15"/>
      <c r="Z322" s="15"/>
      <c r="AA322" s="15"/>
      <c r="AB322" s="15"/>
      <c r="AC322" s="15"/>
    </row>
    <row r="323" spans="3:29" s="17" customFormat="1" x14ac:dyDescent="0.25"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6"/>
      <c r="T323" s="15"/>
      <c r="U323" s="15"/>
      <c r="V323" s="15"/>
      <c r="W323" s="15"/>
      <c r="X323" s="16"/>
      <c r="Y323" s="15"/>
      <c r="Z323" s="15"/>
      <c r="AA323" s="15"/>
      <c r="AB323" s="15"/>
      <c r="AC323" s="15"/>
    </row>
    <row r="324" spans="3:29" s="17" customFormat="1" x14ac:dyDescent="0.25"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6"/>
      <c r="T324" s="15"/>
      <c r="U324" s="15"/>
      <c r="V324" s="15"/>
      <c r="W324" s="15"/>
      <c r="X324" s="16"/>
      <c r="Y324" s="15"/>
      <c r="Z324" s="15"/>
      <c r="AA324" s="15"/>
      <c r="AB324" s="15"/>
      <c r="AC324" s="15"/>
    </row>
    <row r="325" spans="3:29" s="17" customFormat="1" x14ac:dyDescent="0.25"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6"/>
      <c r="T325" s="15"/>
      <c r="U325" s="15"/>
      <c r="V325" s="15"/>
      <c r="W325" s="15"/>
      <c r="X325" s="16"/>
      <c r="Y325" s="15"/>
      <c r="Z325" s="15"/>
      <c r="AA325" s="15"/>
      <c r="AB325" s="15"/>
      <c r="AC325" s="15"/>
    </row>
    <row r="326" spans="3:29" s="17" customFormat="1" x14ac:dyDescent="0.25"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6"/>
      <c r="T326" s="15"/>
      <c r="U326" s="15"/>
      <c r="V326" s="15"/>
      <c r="W326" s="15"/>
      <c r="X326" s="16"/>
      <c r="Y326" s="15"/>
      <c r="Z326" s="15"/>
      <c r="AA326" s="15"/>
      <c r="AB326" s="15"/>
      <c r="AC326" s="15"/>
    </row>
    <row r="327" spans="3:29" s="17" customFormat="1" x14ac:dyDescent="0.25"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6"/>
      <c r="T327" s="15"/>
      <c r="U327" s="15"/>
      <c r="V327" s="15"/>
      <c r="W327" s="15"/>
      <c r="X327" s="16"/>
      <c r="Y327" s="15"/>
      <c r="Z327" s="15"/>
      <c r="AA327" s="15"/>
      <c r="AB327" s="15"/>
      <c r="AC327" s="15"/>
    </row>
    <row r="328" spans="3:29" s="17" customFormat="1" x14ac:dyDescent="0.25"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6"/>
      <c r="T328" s="15"/>
      <c r="U328" s="15"/>
      <c r="V328" s="15"/>
      <c r="W328" s="15"/>
      <c r="X328" s="16"/>
      <c r="Y328" s="15"/>
      <c r="Z328" s="15"/>
      <c r="AA328" s="15"/>
      <c r="AB328" s="15"/>
      <c r="AC328" s="15"/>
    </row>
    <row r="329" spans="3:29" s="17" customFormat="1" x14ac:dyDescent="0.25"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6"/>
      <c r="T329" s="15"/>
      <c r="U329" s="15"/>
      <c r="V329" s="15"/>
      <c r="W329" s="15"/>
      <c r="X329" s="16"/>
      <c r="Y329" s="15"/>
      <c r="Z329" s="15"/>
      <c r="AA329" s="15"/>
      <c r="AB329" s="15"/>
      <c r="AC329" s="15"/>
    </row>
    <row r="330" spans="3:29" s="17" customFormat="1" x14ac:dyDescent="0.25"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6"/>
      <c r="T330" s="15"/>
      <c r="U330" s="15"/>
      <c r="V330" s="15"/>
      <c r="W330" s="15"/>
      <c r="X330" s="16"/>
      <c r="Y330" s="15"/>
      <c r="Z330" s="15"/>
      <c r="AA330" s="15"/>
      <c r="AB330" s="15"/>
      <c r="AC330" s="15"/>
    </row>
    <row r="331" spans="3:29" s="17" customFormat="1" x14ac:dyDescent="0.25"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6"/>
      <c r="T331" s="15"/>
      <c r="U331" s="15"/>
      <c r="V331" s="15"/>
      <c r="W331" s="15"/>
      <c r="X331" s="16"/>
      <c r="Y331" s="15"/>
      <c r="Z331" s="15"/>
      <c r="AA331" s="15"/>
      <c r="AB331" s="15"/>
      <c r="AC331" s="15"/>
    </row>
    <row r="332" spans="3:29" s="17" customFormat="1" x14ac:dyDescent="0.25"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6"/>
      <c r="T332" s="15"/>
      <c r="U332" s="15"/>
      <c r="V332" s="15"/>
      <c r="W332" s="15"/>
      <c r="X332" s="16"/>
      <c r="Y332" s="15"/>
      <c r="Z332" s="15"/>
      <c r="AA332" s="15"/>
      <c r="AB332" s="15"/>
      <c r="AC332" s="15"/>
    </row>
    <row r="333" spans="3:29" s="17" customFormat="1" x14ac:dyDescent="0.25"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6"/>
      <c r="T333" s="15"/>
      <c r="U333" s="15"/>
      <c r="V333" s="15"/>
      <c r="W333" s="15"/>
      <c r="X333" s="16"/>
      <c r="Y333" s="15"/>
      <c r="Z333" s="15"/>
      <c r="AA333" s="15"/>
      <c r="AB333" s="15"/>
      <c r="AC333" s="15"/>
    </row>
    <row r="334" spans="3:29" s="17" customFormat="1" x14ac:dyDescent="0.25"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6"/>
      <c r="T334" s="15"/>
      <c r="U334" s="15"/>
      <c r="V334" s="15"/>
      <c r="W334" s="15"/>
      <c r="X334" s="16"/>
      <c r="Y334" s="15"/>
      <c r="Z334" s="15"/>
      <c r="AA334" s="15"/>
      <c r="AB334" s="15"/>
      <c r="AC334" s="15"/>
    </row>
    <row r="335" spans="3:29" s="17" customFormat="1" x14ac:dyDescent="0.25"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6"/>
      <c r="T335" s="15"/>
      <c r="U335" s="15"/>
      <c r="V335" s="15"/>
      <c r="W335" s="15"/>
      <c r="X335" s="16"/>
      <c r="Y335" s="15"/>
      <c r="Z335" s="15"/>
      <c r="AA335" s="15"/>
      <c r="AB335" s="15"/>
      <c r="AC335" s="15"/>
    </row>
    <row r="336" spans="3:29" s="17" customFormat="1" x14ac:dyDescent="0.25"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6"/>
      <c r="T336" s="15"/>
      <c r="U336" s="15"/>
      <c r="V336" s="15"/>
      <c r="W336" s="15"/>
      <c r="X336" s="16"/>
      <c r="Y336" s="15"/>
      <c r="Z336" s="15"/>
      <c r="AA336" s="15"/>
      <c r="AB336" s="15"/>
      <c r="AC336" s="15"/>
    </row>
    <row r="337" spans="3:29" s="17" customFormat="1" x14ac:dyDescent="0.25"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6"/>
      <c r="T337" s="15"/>
      <c r="U337" s="15"/>
      <c r="V337" s="15"/>
      <c r="W337" s="15"/>
      <c r="X337" s="16"/>
      <c r="Y337" s="15"/>
      <c r="Z337" s="15"/>
      <c r="AA337" s="15"/>
      <c r="AB337" s="15"/>
      <c r="AC337" s="15"/>
    </row>
    <row r="338" spans="3:29" s="17" customFormat="1" x14ac:dyDescent="0.25"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6"/>
      <c r="T338" s="15"/>
      <c r="U338" s="15"/>
      <c r="V338" s="15"/>
      <c r="W338" s="15"/>
      <c r="X338" s="16"/>
      <c r="Y338" s="15"/>
      <c r="Z338" s="15"/>
      <c r="AA338" s="15"/>
      <c r="AB338" s="15"/>
      <c r="AC338" s="15"/>
    </row>
    <row r="339" spans="3:29" s="17" customFormat="1" x14ac:dyDescent="0.25"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6"/>
      <c r="T339" s="15"/>
      <c r="U339" s="15"/>
      <c r="V339" s="15"/>
      <c r="W339" s="15"/>
      <c r="X339" s="16"/>
      <c r="Y339" s="15"/>
      <c r="Z339" s="15"/>
      <c r="AA339" s="15"/>
      <c r="AB339" s="15"/>
      <c r="AC339" s="15"/>
    </row>
    <row r="340" spans="3:29" s="17" customFormat="1" x14ac:dyDescent="0.25"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6"/>
      <c r="T340" s="15"/>
      <c r="U340" s="15"/>
      <c r="V340" s="15"/>
      <c r="W340" s="15"/>
      <c r="X340" s="16"/>
      <c r="Y340" s="15"/>
      <c r="Z340" s="15"/>
      <c r="AA340" s="15"/>
      <c r="AB340" s="15"/>
      <c r="AC340" s="15"/>
    </row>
    <row r="341" spans="3:29" s="17" customFormat="1" x14ac:dyDescent="0.25"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6"/>
      <c r="T341" s="15"/>
      <c r="U341" s="15"/>
      <c r="V341" s="15"/>
      <c r="W341" s="15"/>
      <c r="X341" s="16"/>
      <c r="Y341" s="15"/>
      <c r="Z341" s="15"/>
      <c r="AA341" s="15"/>
      <c r="AB341" s="15"/>
      <c r="AC341" s="15"/>
    </row>
    <row r="342" spans="3:29" s="17" customFormat="1" x14ac:dyDescent="0.25"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6"/>
      <c r="T342" s="15"/>
      <c r="U342" s="15"/>
      <c r="V342" s="15"/>
      <c r="W342" s="15"/>
      <c r="X342" s="16"/>
      <c r="Y342" s="15"/>
      <c r="Z342" s="15"/>
      <c r="AA342" s="15"/>
      <c r="AB342" s="15"/>
      <c r="AC342" s="15"/>
    </row>
    <row r="343" spans="3:29" s="17" customFormat="1" x14ac:dyDescent="0.25"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6"/>
      <c r="T343" s="15"/>
      <c r="U343" s="15"/>
      <c r="V343" s="15"/>
      <c r="W343" s="15"/>
      <c r="X343" s="16"/>
      <c r="Y343" s="15"/>
      <c r="Z343" s="15"/>
      <c r="AA343" s="15"/>
      <c r="AB343" s="15"/>
      <c r="AC343" s="15"/>
    </row>
    <row r="344" spans="3:29" s="17" customFormat="1" x14ac:dyDescent="0.25"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6"/>
      <c r="T344" s="15"/>
      <c r="U344" s="15"/>
      <c r="V344" s="15"/>
      <c r="W344" s="15"/>
      <c r="X344" s="16"/>
      <c r="Y344" s="15"/>
      <c r="Z344" s="15"/>
      <c r="AA344" s="15"/>
      <c r="AB344" s="15"/>
      <c r="AC344" s="15"/>
    </row>
    <row r="345" spans="3:29" s="17" customFormat="1" x14ac:dyDescent="0.25"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6"/>
      <c r="T345" s="15"/>
      <c r="U345" s="15"/>
      <c r="V345" s="15"/>
      <c r="W345" s="15"/>
      <c r="X345" s="16"/>
      <c r="Y345" s="15"/>
      <c r="Z345" s="15"/>
      <c r="AA345" s="15"/>
      <c r="AB345" s="15"/>
      <c r="AC345" s="15"/>
    </row>
    <row r="346" spans="3:29" s="17" customFormat="1" x14ac:dyDescent="0.25"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6"/>
      <c r="T346" s="15"/>
      <c r="U346" s="15"/>
      <c r="V346" s="15"/>
      <c r="W346" s="15"/>
      <c r="X346" s="16"/>
      <c r="Y346" s="15"/>
      <c r="Z346" s="15"/>
      <c r="AA346" s="15"/>
      <c r="AB346" s="15"/>
      <c r="AC346" s="15"/>
    </row>
    <row r="347" spans="3:29" s="17" customFormat="1" x14ac:dyDescent="0.25"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6"/>
      <c r="T347" s="15"/>
      <c r="U347" s="15"/>
      <c r="V347" s="15"/>
      <c r="W347" s="15"/>
      <c r="X347" s="16"/>
      <c r="Y347" s="15"/>
      <c r="Z347" s="15"/>
      <c r="AA347" s="15"/>
      <c r="AB347" s="15"/>
      <c r="AC347" s="15"/>
    </row>
    <row r="348" spans="3:29" s="17" customFormat="1" x14ac:dyDescent="0.25"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6"/>
      <c r="T348" s="15"/>
      <c r="U348" s="15"/>
      <c r="V348" s="15"/>
      <c r="W348" s="15"/>
      <c r="X348" s="16"/>
      <c r="Y348" s="15"/>
      <c r="Z348" s="15"/>
      <c r="AA348" s="15"/>
      <c r="AB348" s="15"/>
      <c r="AC348" s="15"/>
    </row>
    <row r="349" spans="3:29" s="17" customFormat="1" x14ac:dyDescent="0.25"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6"/>
      <c r="T349" s="15"/>
      <c r="U349" s="15"/>
      <c r="V349" s="15"/>
      <c r="W349" s="15"/>
      <c r="X349" s="16"/>
      <c r="Y349" s="15"/>
      <c r="Z349" s="15"/>
      <c r="AA349" s="15"/>
      <c r="AB349" s="15"/>
      <c r="AC349" s="15"/>
    </row>
    <row r="350" spans="3:29" s="17" customFormat="1" x14ac:dyDescent="0.25"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6"/>
      <c r="T350" s="15"/>
      <c r="U350" s="15"/>
      <c r="V350" s="15"/>
      <c r="W350" s="15"/>
      <c r="X350" s="16"/>
      <c r="Y350" s="15"/>
      <c r="Z350" s="15"/>
      <c r="AA350" s="15"/>
      <c r="AB350" s="15"/>
      <c r="AC350" s="15"/>
    </row>
    <row r="351" spans="3:29" s="17" customFormat="1" x14ac:dyDescent="0.25"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6"/>
      <c r="T351" s="15"/>
      <c r="U351" s="15"/>
      <c r="V351" s="15"/>
      <c r="W351" s="15"/>
      <c r="X351" s="16"/>
      <c r="Y351" s="15"/>
      <c r="Z351" s="15"/>
      <c r="AA351" s="15"/>
      <c r="AB351" s="15"/>
      <c r="AC351" s="15"/>
    </row>
    <row r="352" spans="3:29" s="17" customFormat="1" x14ac:dyDescent="0.25"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6"/>
      <c r="T352" s="15"/>
      <c r="U352" s="15"/>
      <c r="V352" s="15"/>
      <c r="W352" s="15"/>
      <c r="X352" s="16"/>
      <c r="Y352" s="15"/>
      <c r="Z352" s="15"/>
      <c r="AA352" s="15"/>
      <c r="AB352" s="15"/>
      <c r="AC352" s="15"/>
    </row>
    <row r="353" spans="1:29" s="17" customFormat="1" x14ac:dyDescent="0.25"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6"/>
      <c r="T353" s="15"/>
      <c r="U353" s="15"/>
      <c r="V353" s="15"/>
      <c r="W353" s="15"/>
      <c r="X353" s="16"/>
      <c r="Y353" s="15"/>
      <c r="Z353" s="15"/>
      <c r="AA353" s="15"/>
      <c r="AB353" s="15"/>
      <c r="AC353" s="15"/>
    </row>
    <row r="354" spans="1:29" s="17" customFormat="1" x14ac:dyDescent="0.25"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6"/>
      <c r="T354" s="15"/>
      <c r="U354" s="15"/>
      <c r="V354" s="15"/>
      <c r="W354" s="15"/>
      <c r="X354" s="16"/>
      <c r="Y354" s="15"/>
      <c r="Z354" s="15"/>
      <c r="AA354" s="15"/>
      <c r="AB354" s="15"/>
      <c r="AC354" s="15"/>
    </row>
    <row r="355" spans="1:29" s="17" customFormat="1" x14ac:dyDescent="0.25"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6"/>
      <c r="T355" s="15"/>
      <c r="U355" s="15"/>
      <c r="V355" s="15"/>
      <c r="W355" s="15"/>
      <c r="X355" s="16"/>
      <c r="Y355" s="15"/>
      <c r="Z355" s="15"/>
      <c r="AA355" s="15"/>
      <c r="AB355" s="15"/>
      <c r="AC355" s="15"/>
    </row>
    <row r="356" spans="1:29" s="17" customFormat="1" x14ac:dyDescent="0.25"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6"/>
      <c r="T356" s="15"/>
      <c r="U356" s="15"/>
      <c r="V356" s="15"/>
      <c r="W356" s="15"/>
      <c r="X356" s="16"/>
      <c r="Y356" s="15"/>
      <c r="Z356" s="15"/>
      <c r="AA356" s="15"/>
      <c r="AB356" s="15"/>
      <c r="AC356" s="15"/>
    </row>
    <row r="357" spans="1:29" s="17" customFormat="1" x14ac:dyDescent="0.25"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6"/>
      <c r="T357" s="15"/>
      <c r="U357" s="15"/>
      <c r="V357" s="15"/>
      <c r="W357" s="15"/>
      <c r="X357" s="16"/>
      <c r="Y357" s="15"/>
      <c r="Z357" s="15"/>
      <c r="AA357" s="15"/>
      <c r="AB357" s="15"/>
      <c r="AC357" s="15"/>
    </row>
    <row r="358" spans="1:29" s="17" customFormat="1" x14ac:dyDescent="0.25"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6"/>
      <c r="T358" s="15"/>
      <c r="U358" s="15"/>
      <c r="V358" s="15"/>
      <c r="W358" s="15"/>
      <c r="X358" s="16"/>
      <c r="Y358" s="15"/>
      <c r="Z358" s="15"/>
      <c r="AA358" s="15"/>
      <c r="AB358" s="15"/>
      <c r="AC358" s="15"/>
    </row>
    <row r="359" spans="1:29" s="17" customFormat="1" x14ac:dyDescent="0.25"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6"/>
      <c r="T359" s="15"/>
      <c r="U359" s="15"/>
      <c r="V359" s="15"/>
      <c r="W359" s="15"/>
      <c r="X359" s="16"/>
      <c r="Y359" s="15"/>
      <c r="Z359" s="15"/>
      <c r="AA359" s="15"/>
      <c r="AB359" s="15"/>
      <c r="AC359" s="15"/>
    </row>
    <row r="360" spans="1:29" s="17" customFormat="1" x14ac:dyDescent="0.25"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6"/>
      <c r="T360" s="15"/>
      <c r="U360" s="15"/>
      <c r="V360" s="15"/>
      <c r="W360" s="15"/>
      <c r="X360" s="16"/>
      <c r="Y360" s="15"/>
      <c r="Z360" s="15"/>
      <c r="AA360" s="15"/>
      <c r="AB360" s="15"/>
      <c r="AC360" s="15"/>
    </row>
    <row r="361" spans="1:29" s="17" customFormat="1" x14ac:dyDescent="0.25">
      <c r="A361" s="18">
        <v>2100907</v>
      </c>
      <c r="B361" s="20" t="s">
        <v>66</v>
      </c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6"/>
      <c r="T361" s="15"/>
      <c r="U361" s="15"/>
      <c r="V361" s="15"/>
      <c r="W361" s="15"/>
      <c r="X361" s="16"/>
      <c r="Y361" s="15"/>
      <c r="Z361" s="15"/>
      <c r="AA361" s="15"/>
      <c r="AB361" s="15"/>
      <c r="AC361" s="15"/>
    </row>
    <row r="362" spans="1:29" s="17" customFormat="1" x14ac:dyDescent="0.25">
      <c r="A362" s="21">
        <v>2112209</v>
      </c>
      <c r="B362" s="22" t="s">
        <v>67</v>
      </c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6"/>
      <c r="T362" s="15"/>
      <c r="U362" s="15"/>
      <c r="V362" s="15"/>
      <c r="W362" s="15"/>
      <c r="X362" s="16"/>
      <c r="Y362" s="15"/>
      <c r="Z362" s="15"/>
      <c r="AA362" s="15"/>
      <c r="AB362" s="15"/>
      <c r="AC362" s="15"/>
    </row>
    <row r="363" spans="1:29" s="17" customFormat="1" x14ac:dyDescent="0.25">
      <c r="A363" s="21">
        <v>3101003</v>
      </c>
      <c r="B363" s="22" t="s">
        <v>68</v>
      </c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6"/>
      <c r="T363" s="15"/>
      <c r="U363" s="15"/>
      <c r="V363" s="15"/>
      <c r="W363" s="15"/>
      <c r="X363" s="16"/>
      <c r="Y363" s="15"/>
      <c r="Z363" s="15"/>
      <c r="AA363" s="15"/>
      <c r="AB363" s="15"/>
      <c r="AC363" s="15"/>
    </row>
    <row r="364" spans="1:29" s="17" customFormat="1" x14ac:dyDescent="0.25">
      <c r="A364" s="18">
        <v>3101706</v>
      </c>
      <c r="B364" s="20" t="s">
        <v>69</v>
      </c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6"/>
      <c r="T364" s="15"/>
      <c r="U364" s="15"/>
      <c r="V364" s="15"/>
      <c r="W364" s="15"/>
      <c r="X364" s="16"/>
      <c r="Y364" s="15"/>
      <c r="Z364" s="15"/>
      <c r="AA364" s="15"/>
      <c r="AB364" s="15"/>
      <c r="AC364" s="15"/>
    </row>
    <row r="365" spans="1:29" s="17" customFormat="1" x14ac:dyDescent="0.25">
      <c r="A365" s="18">
        <v>3103405</v>
      </c>
      <c r="B365" s="20" t="s">
        <v>70</v>
      </c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6"/>
      <c r="T365" s="15"/>
      <c r="U365" s="15"/>
      <c r="V365" s="15"/>
      <c r="W365" s="15"/>
      <c r="X365" s="16"/>
      <c r="Y365" s="15"/>
      <c r="Z365" s="15"/>
      <c r="AA365" s="15"/>
      <c r="AB365" s="15"/>
      <c r="AC365" s="15"/>
    </row>
    <row r="366" spans="1:29" s="17" customFormat="1" x14ac:dyDescent="0.25">
      <c r="A366" s="18">
        <v>3105202</v>
      </c>
      <c r="B366" s="20" t="s">
        <v>71</v>
      </c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6"/>
      <c r="T366" s="15"/>
      <c r="U366" s="15"/>
      <c r="V366" s="15"/>
      <c r="W366" s="15"/>
      <c r="X366" s="16"/>
      <c r="Y366" s="15"/>
      <c r="Z366" s="15"/>
      <c r="AA366" s="15"/>
      <c r="AB366" s="15"/>
      <c r="AC366" s="15"/>
    </row>
    <row r="367" spans="1:29" s="17" customFormat="1" x14ac:dyDescent="0.25">
      <c r="A367" s="18">
        <v>3106507</v>
      </c>
      <c r="B367" s="20" t="s">
        <v>72</v>
      </c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6"/>
      <c r="T367" s="15"/>
      <c r="U367" s="15"/>
      <c r="V367" s="15"/>
      <c r="W367" s="15"/>
      <c r="X367" s="16"/>
      <c r="Y367" s="15"/>
      <c r="Z367" s="15"/>
      <c r="AA367" s="15"/>
      <c r="AB367" s="15"/>
      <c r="AC367" s="15"/>
    </row>
    <row r="368" spans="1:29" s="17" customFormat="1" x14ac:dyDescent="0.25">
      <c r="A368" s="18">
        <v>3106655</v>
      </c>
      <c r="B368" s="20" t="s">
        <v>73</v>
      </c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6"/>
      <c r="T368" s="15"/>
      <c r="U368" s="15"/>
      <c r="V368" s="15"/>
      <c r="W368" s="15"/>
      <c r="X368" s="16"/>
      <c r="Y368" s="15"/>
      <c r="Z368" s="15"/>
      <c r="AA368" s="15"/>
      <c r="AB368" s="15"/>
      <c r="AC368" s="15"/>
    </row>
    <row r="369" spans="1:29" s="17" customFormat="1" x14ac:dyDescent="0.25">
      <c r="A369" s="18">
        <v>3108255</v>
      </c>
      <c r="B369" s="20" t="s">
        <v>74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6"/>
      <c r="T369" s="15"/>
      <c r="U369" s="15"/>
      <c r="V369" s="15"/>
      <c r="W369" s="15"/>
      <c r="X369" s="16"/>
      <c r="Y369" s="15"/>
      <c r="Z369" s="15"/>
      <c r="AA369" s="15"/>
      <c r="AB369" s="15"/>
      <c r="AC369" s="15"/>
    </row>
    <row r="370" spans="1:29" s="17" customFormat="1" x14ac:dyDescent="0.25">
      <c r="A370" s="18">
        <v>3109402</v>
      </c>
      <c r="B370" s="20" t="s">
        <v>75</v>
      </c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6"/>
      <c r="T370" s="15"/>
      <c r="U370" s="15"/>
      <c r="V370" s="15"/>
      <c r="W370" s="15"/>
      <c r="X370" s="16"/>
      <c r="Y370" s="15"/>
      <c r="Z370" s="15"/>
      <c r="AA370" s="15"/>
      <c r="AB370" s="15"/>
      <c r="AC370" s="15"/>
    </row>
    <row r="371" spans="1:29" s="17" customFormat="1" x14ac:dyDescent="0.25">
      <c r="A371" s="18">
        <v>3102704</v>
      </c>
      <c r="B371" s="20" t="s">
        <v>76</v>
      </c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6"/>
      <c r="T371" s="15"/>
      <c r="U371" s="15"/>
      <c r="V371" s="15"/>
      <c r="W371" s="15"/>
      <c r="X371" s="16"/>
      <c r="Y371" s="15"/>
      <c r="Z371" s="15"/>
      <c r="AA371" s="15"/>
      <c r="AB371" s="15"/>
      <c r="AC371" s="15"/>
    </row>
    <row r="372" spans="1:29" s="17" customFormat="1" x14ac:dyDescent="0.25">
      <c r="A372" s="18">
        <v>3112703</v>
      </c>
      <c r="B372" s="20" t="s">
        <v>77</v>
      </c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6"/>
      <c r="T372" s="15"/>
      <c r="U372" s="15"/>
      <c r="V372" s="15"/>
      <c r="W372" s="15"/>
      <c r="X372" s="16"/>
      <c r="Y372" s="15"/>
      <c r="Z372" s="15"/>
      <c r="AA372" s="15"/>
      <c r="AB372" s="15"/>
      <c r="AC372" s="15"/>
    </row>
    <row r="373" spans="1:29" s="17" customFormat="1" x14ac:dyDescent="0.25">
      <c r="A373" s="18">
        <v>3113008</v>
      </c>
      <c r="B373" s="20" t="s">
        <v>78</v>
      </c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6"/>
      <c r="T373" s="15"/>
      <c r="U373" s="15"/>
      <c r="V373" s="15"/>
      <c r="W373" s="15"/>
      <c r="X373" s="16"/>
      <c r="Y373" s="15"/>
      <c r="Z373" s="15"/>
      <c r="AA373" s="15"/>
      <c r="AB373" s="15"/>
      <c r="AC373" s="15"/>
    </row>
    <row r="374" spans="1:29" s="17" customFormat="1" x14ac:dyDescent="0.25">
      <c r="A374" s="18">
        <v>3115474</v>
      </c>
      <c r="B374" s="20" t="s">
        <v>79</v>
      </c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6"/>
      <c r="T374" s="15"/>
      <c r="U374" s="15"/>
      <c r="V374" s="15"/>
      <c r="W374" s="15"/>
      <c r="X374" s="16"/>
      <c r="Y374" s="15"/>
      <c r="Z374" s="15"/>
      <c r="AA374" s="15"/>
      <c r="AB374" s="15"/>
      <c r="AC374" s="15"/>
    </row>
    <row r="375" spans="1:29" s="17" customFormat="1" x14ac:dyDescent="0.25">
      <c r="A375" s="18">
        <v>3116100</v>
      </c>
      <c r="B375" s="20" t="s">
        <v>80</v>
      </c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6"/>
      <c r="T375" s="15"/>
      <c r="U375" s="15"/>
      <c r="V375" s="15"/>
      <c r="W375" s="15"/>
      <c r="X375" s="16"/>
      <c r="Y375" s="15"/>
      <c r="Z375" s="15"/>
      <c r="AA375" s="15"/>
      <c r="AB375" s="15"/>
      <c r="AC375" s="15"/>
    </row>
    <row r="376" spans="1:29" s="17" customFormat="1" x14ac:dyDescent="0.25">
      <c r="A376" s="18">
        <v>3117009</v>
      </c>
      <c r="B376" s="20" t="s">
        <v>81</v>
      </c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6"/>
      <c r="T376" s="15"/>
      <c r="U376" s="15"/>
      <c r="V376" s="15"/>
      <c r="W376" s="15"/>
      <c r="X376" s="16"/>
      <c r="Y376" s="15"/>
      <c r="Z376" s="15"/>
      <c r="AA376" s="15"/>
      <c r="AB376" s="15"/>
      <c r="AC376" s="15"/>
    </row>
    <row r="377" spans="1:29" s="17" customFormat="1" x14ac:dyDescent="0.25">
      <c r="A377" s="18">
        <v>3117836</v>
      </c>
      <c r="B377" s="20" t="s">
        <v>82</v>
      </c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6"/>
      <c r="T377" s="15"/>
      <c r="U377" s="15"/>
      <c r="V377" s="15"/>
      <c r="W377" s="15"/>
      <c r="X377" s="16"/>
      <c r="Y377" s="15"/>
      <c r="Z377" s="15"/>
      <c r="AA377" s="15"/>
      <c r="AB377" s="15"/>
      <c r="AC377" s="15"/>
    </row>
    <row r="378" spans="1:29" s="17" customFormat="1" x14ac:dyDescent="0.25">
      <c r="A378" s="18">
        <v>3119500</v>
      </c>
      <c r="B378" s="20" t="s">
        <v>83</v>
      </c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6"/>
      <c r="T378" s="15"/>
      <c r="U378" s="15"/>
      <c r="V378" s="15"/>
      <c r="W378" s="15"/>
      <c r="X378" s="16"/>
      <c r="Y378" s="15"/>
      <c r="Z378" s="15"/>
      <c r="AA378" s="15"/>
      <c r="AB378" s="15"/>
      <c r="AC378" s="15"/>
    </row>
    <row r="379" spans="1:29" s="17" customFormat="1" x14ac:dyDescent="0.25">
      <c r="A379" s="18">
        <v>3120300</v>
      </c>
      <c r="B379" s="20" t="s">
        <v>84</v>
      </c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6"/>
      <c r="T379" s="15"/>
      <c r="U379" s="15"/>
      <c r="V379" s="15"/>
      <c r="W379" s="15"/>
      <c r="X379" s="16"/>
      <c r="Y379" s="15"/>
      <c r="Z379" s="15"/>
      <c r="AA379" s="15"/>
      <c r="AB379" s="15"/>
      <c r="AC379" s="15"/>
    </row>
    <row r="380" spans="1:29" s="17" customFormat="1" x14ac:dyDescent="0.25">
      <c r="A380" s="18">
        <v>3120870</v>
      </c>
      <c r="B380" s="20" t="s">
        <v>85</v>
      </c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6"/>
      <c r="T380" s="15"/>
      <c r="U380" s="15"/>
      <c r="V380" s="15"/>
      <c r="W380" s="15"/>
      <c r="X380" s="16"/>
      <c r="Y380" s="15"/>
      <c r="Z380" s="15"/>
      <c r="AA380" s="15"/>
      <c r="AB380" s="15"/>
      <c r="AC380" s="15"/>
    </row>
    <row r="381" spans="1:29" s="17" customFormat="1" x14ac:dyDescent="0.25">
      <c r="A381" s="18">
        <v>3122355</v>
      </c>
      <c r="B381" s="20" t="s">
        <v>86</v>
      </c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6"/>
      <c r="T381" s="15"/>
      <c r="U381" s="15"/>
      <c r="V381" s="15"/>
      <c r="W381" s="15"/>
      <c r="X381" s="16"/>
      <c r="Y381" s="15"/>
      <c r="Z381" s="15"/>
      <c r="AA381" s="15"/>
      <c r="AB381" s="15"/>
      <c r="AC381" s="15"/>
    </row>
    <row r="382" spans="1:29" s="17" customFormat="1" x14ac:dyDescent="0.25">
      <c r="A382" s="18">
        <v>3122454</v>
      </c>
      <c r="B382" s="20" t="s">
        <v>87</v>
      </c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6"/>
      <c r="T382" s="15"/>
      <c r="U382" s="15"/>
      <c r="V382" s="15"/>
      <c r="W382" s="15"/>
      <c r="X382" s="16"/>
      <c r="Y382" s="15"/>
      <c r="Z382" s="15"/>
      <c r="AA382" s="15"/>
      <c r="AB382" s="15"/>
      <c r="AC382" s="15"/>
    </row>
    <row r="383" spans="1:29" s="17" customFormat="1" x14ac:dyDescent="0.25">
      <c r="A383" s="18">
        <v>3124302</v>
      </c>
      <c r="B383" s="20" t="s">
        <v>88</v>
      </c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6"/>
      <c r="T383" s="15"/>
      <c r="U383" s="15"/>
      <c r="V383" s="15"/>
      <c r="W383" s="15"/>
      <c r="X383" s="16"/>
      <c r="Y383" s="15"/>
      <c r="Z383" s="15"/>
      <c r="AA383" s="15"/>
      <c r="AB383" s="15"/>
      <c r="AC383" s="15"/>
    </row>
    <row r="384" spans="1:29" s="17" customFormat="1" x14ac:dyDescent="0.25">
      <c r="A384" s="18">
        <v>3125606</v>
      </c>
      <c r="B384" s="20" t="s">
        <v>89</v>
      </c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6"/>
      <c r="T384" s="15"/>
      <c r="U384" s="15"/>
      <c r="V384" s="15"/>
      <c r="W384" s="15"/>
      <c r="X384" s="16"/>
      <c r="Y384" s="15"/>
      <c r="Z384" s="15"/>
      <c r="AA384" s="15"/>
      <c r="AB384" s="15"/>
      <c r="AC384" s="15"/>
    </row>
    <row r="385" spans="1:29" s="17" customFormat="1" x14ac:dyDescent="0.25">
      <c r="A385" s="18">
        <v>3126505</v>
      </c>
      <c r="B385" s="20" t="s">
        <v>90</v>
      </c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6"/>
      <c r="T385" s="15"/>
      <c r="U385" s="15"/>
      <c r="V385" s="15"/>
      <c r="W385" s="15"/>
      <c r="X385" s="16"/>
      <c r="Y385" s="15"/>
      <c r="Z385" s="15"/>
      <c r="AA385" s="15"/>
      <c r="AB385" s="15"/>
      <c r="AC385" s="15"/>
    </row>
    <row r="386" spans="1:29" s="17" customFormat="1" x14ac:dyDescent="0.25">
      <c r="A386" s="18">
        <v>3126703</v>
      </c>
      <c r="B386" s="20" t="s">
        <v>91</v>
      </c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6"/>
      <c r="T386" s="15"/>
      <c r="U386" s="15"/>
      <c r="V386" s="15"/>
      <c r="W386" s="15"/>
      <c r="X386" s="16"/>
      <c r="Y386" s="15"/>
      <c r="Z386" s="15"/>
      <c r="AA386" s="15"/>
      <c r="AB386" s="15"/>
      <c r="AC386" s="15"/>
    </row>
    <row r="387" spans="1:29" s="17" customFormat="1" x14ac:dyDescent="0.25">
      <c r="A387" s="18">
        <v>3127073</v>
      </c>
      <c r="B387" s="20" t="s">
        <v>92</v>
      </c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6"/>
      <c r="T387" s="15"/>
      <c r="U387" s="15"/>
      <c r="V387" s="15"/>
      <c r="W387" s="15"/>
      <c r="X387" s="16"/>
      <c r="Y387" s="15"/>
      <c r="Z387" s="15"/>
      <c r="AA387" s="15"/>
      <c r="AB387" s="15"/>
      <c r="AC387" s="15"/>
    </row>
    <row r="388" spans="1:29" s="17" customFormat="1" x14ac:dyDescent="0.25">
      <c r="A388" s="18">
        <v>3127339</v>
      </c>
      <c r="B388" s="20" t="s">
        <v>93</v>
      </c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6"/>
      <c r="T388" s="15"/>
      <c r="U388" s="15"/>
      <c r="V388" s="15"/>
      <c r="W388" s="15"/>
      <c r="X388" s="16"/>
      <c r="Y388" s="15"/>
      <c r="Z388" s="15"/>
      <c r="AA388" s="15"/>
      <c r="AB388" s="15"/>
      <c r="AC388" s="15"/>
    </row>
    <row r="389" spans="1:29" s="17" customFormat="1" x14ac:dyDescent="0.25">
      <c r="A389" s="18">
        <v>3127800</v>
      </c>
      <c r="B389" s="20" t="s">
        <v>94</v>
      </c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6"/>
      <c r="T389" s="15"/>
      <c r="U389" s="15"/>
      <c r="V389" s="15"/>
      <c r="W389" s="15"/>
      <c r="X389" s="16"/>
      <c r="Y389" s="15"/>
      <c r="Z389" s="15"/>
      <c r="AA389" s="15"/>
      <c r="AB389" s="15"/>
      <c r="AC389" s="15"/>
    </row>
    <row r="390" spans="1:29" s="17" customFormat="1" x14ac:dyDescent="0.25">
      <c r="A390" s="18">
        <v>3129657</v>
      </c>
      <c r="B390" s="20" t="s">
        <v>95</v>
      </c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6"/>
      <c r="T390" s="15"/>
      <c r="U390" s="15"/>
      <c r="V390" s="15"/>
      <c r="W390" s="15"/>
      <c r="X390" s="16"/>
      <c r="Y390" s="15"/>
      <c r="Z390" s="15"/>
      <c r="AA390" s="15"/>
      <c r="AB390" s="15"/>
      <c r="AC390" s="15"/>
    </row>
    <row r="391" spans="1:29" s="17" customFormat="1" x14ac:dyDescent="0.25">
      <c r="A391" s="18">
        <v>3130655</v>
      </c>
      <c r="B391" s="20" t="s">
        <v>96</v>
      </c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6"/>
      <c r="T391" s="15"/>
      <c r="U391" s="15"/>
      <c r="V391" s="15"/>
      <c r="W391" s="15"/>
      <c r="X391" s="16"/>
      <c r="Y391" s="15"/>
      <c r="Z391" s="15"/>
      <c r="AA391" s="15"/>
      <c r="AB391" s="15"/>
      <c r="AC391" s="15"/>
    </row>
    <row r="392" spans="1:29" s="17" customFormat="1" x14ac:dyDescent="0.25">
      <c r="A392" s="18">
        <v>3132107</v>
      </c>
      <c r="B392" s="20" t="s">
        <v>97</v>
      </c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6"/>
      <c r="T392" s="15"/>
      <c r="U392" s="15"/>
      <c r="V392" s="15"/>
      <c r="W392" s="15"/>
      <c r="X392" s="16"/>
      <c r="Y392" s="15"/>
      <c r="Z392" s="15"/>
      <c r="AA392" s="15"/>
      <c r="AB392" s="15"/>
      <c r="AC392" s="15"/>
    </row>
    <row r="393" spans="1:29" s="17" customFormat="1" x14ac:dyDescent="0.25">
      <c r="A393" s="18">
        <v>3133303</v>
      </c>
      <c r="B393" s="20" t="s">
        <v>98</v>
      </c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6"/>
      <c r="T393" s="15"/>
      <c r="U393" s="15"/>
      <c r="V393" s="15"/>
      <c r="W393" s="15"/>
      <c r="X393" s="16"/>
      <c r="Y393" s="15"/>
      <c r="Z393" s="15"/>
      <c r="AA393" s="15"/>
      <c r="AB393" s="15"/>
      <c r="AC393" s="15"/>
    </row>
    <row r="394" spans="1:29" s="17" customFormat="1" x14ac:dyDescent="0.25">
      <c r="A394" s="18">
        <v>3134004</v>
      </c>
      <c r="B394" s="20" t="s">
        <v>99</v>
      </c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6"/>
      <c r="T394" s="15"/>
      <c r="U394" s="15"/>
      <c r="V394" s="15"/>
      <c r="W394" s="15"/>
      <c r="X394" s="16"/>
      <c r="Y394" s="15"/>
      <c r="Z394" s="15"/>
      <c r="AA394" s="15"/>
      <c r="AB394" s="15"/>
      <c r="AC394" s="15"/>
    </row>
    <row r="395" spans="1:29" s="17" customFormat="1" x14ac:dyDescent="0.25">
      <c r="A395" s="18">
        <v>3134707</v>
      </c>
      <c r="B395" s="20" t="s">
        <v>100</v>
      </c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6"/>
      <c r="T395" s="15"/>
      <c r="U395" s="15"/>
      <c r="V395" s="15"/>
      <c r="W395" s="15"/>
      <c r="X395" s="16"/>
      <c r="Y395" s="15"/>
      <c r="Z395" s="15"/>
      <c r="AA395" s="15"/>
      <c r="AB395" s="15"/>
      <c r="AC395" s="15"/>
    </row>
    <row r="396" spans="1:29" s="17" customFormat="1" x14ac:dyDescent="0.25">
      <c r="A396" s="18">
        <v>3135050</v>
      </c>
      <c r="B396" s="20" t="s">
        <v>101</v>
      </c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6"/>
      <c r="T396" s="15"/>
      <c r="U396" s="15"/>
      <c r="V396" s="15"/>
      <c r="W396" s="15"/>
      <c r="X396" s="16"/>
      <c r="Y396" s="15"/>
      <c r="Z396" s="15"/>
      <c r="AA396" s="15"/>
      <c r="AB396" s="15"/>
      <c r="AC396" s="15"/>
    </row>
    <row r="397" spans="1:29" s="17" customFormat="1" x14ac:dyDescent="0.25">
      <c r="A397" s="18">
        <v>3135100</v>
      </c>
      <c r="B397" s="20" t="s">
        <v>102</v>
      </c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6"/>
      <c r="T397" s="15"/>
      <c r="U397" s="15"/>
      <c r="V397" s="15"/>
      <c r="W397" s="15"/>
      <c r="X397" s="16"/>
      <c r="Y397" s="15"/>
      <c r="Z397" s="15"/>
      <c r="AA397" s="15"/>
      <c r="AB397" s="15"/>
      <c r="AC397" s="15"/>
    </row>
    <row r="398" spans="1:29" s="17" customFormat="1" x14ac:dyDescent="0.25">
      <c r="A398" s="18">
        <v>3135209</v>
      </c>
      <c r="B398" s="20" t="s">
        <v>103</v>
      </c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6"/>
      <c r="T398" s="15"/>
      <c r="U398" s="15"/>
      <c r="V398" s="15"/>
      <c r="W398" s="15"/>
      <c r="X398" s="16"/>
      <c r="Y398" s="15"/>
      <c r="Z398" s="15"/>
      <c r="AA398" s="15"/>
      <c r="AB398" s="15"/>
      <c r="AC398" s="15"/>
    </row>
    <row r="399" spans="1:29" s="17" customFormat="1" x14ac:dyDescent="0.25">
      <c r="A399" s="18">
        <v>3135357</v>
      </c>
      <c r="B399" s="20" t="s">
        <v>104</v>
      </c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6"/>
      <c r="T399" s="15"/>
      <c r="U399" s="15"/>
      <c r="V399" s="15"/>
      <c r="W399" s="15"/>
      <c r="X399" s="16"/>
      <c r="Y399" s="15"/>
      <c r="Z399" s="15"/>
      <c r="AA399" s="15"/>
      <c r="AB399" s="15"/>
      <c r="AC399" s="15"/>
    </row>
    <row r="400" spans="1:29" s="17" customFormat="1" x14ac:dyDescent="0.25">
      <c r="A400" s="18">
        <v>3135456</v>
      </c>
      <c r="B400" s="20" t="s">
        <v>105</v>
      </c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6"/>
      <c r="T400" s="15"/>
      <c r="U400" s="15"/>
      <c r="V400" s="15"/>
      <c r="W400" s="15"/>
      <c r="X400" s="16"/>
      <c r="Y400" s="15"/>
      <c r="Z400" s="15"/>
      <c r="AA400" s="15"/>
      <c r="AB400" s="15"/>
      <c r="AC400" s="15"/>
    </row>
    <row r="401" spans="1:29" s="17" customFormat="1" x14ac:dyDescent="0.25">
      <c r="A401" s="18">
        <v>3135803</v>
      </c>
      <c r="B401" s="20" t="s">
        <v>106</v>
      </c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6"/>
      <c r="T401" s="15"/>
      <c r="U401" s="15"/>
      <c r="V401" s="15"/>
      <c r="W401" s="15"/>
      <c r="X401" s="16"/>
      <c r="Y401" s="15"/>
      <c r="Z401" s="15"/>
      <c r="AA401" s="15"/>
      <c r="AB401" s="15"/>
      <c r="AC401" s="15"/>
    </row>
    <row r="402" spans="1:29" s="17" customFormat="1" x14ac:dyDescent="0.25">
      <c r="A402" s="18">
        <v>3136009</v>
      </c>
      <c r="B402" s="20" t="s">
        <v>107</v>
      </c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6"/>
      <c r="T402" s="15"/>
      <c r="U402" s="15"/>
      <c r="V402" s="15"/>
      <c r="W402" s="15"/>
      <c r="X402" s="16"/>
      <c r="Y402" s="15"/>
      <c r="Z402" s="15"/>
      <c r="AA402" s="15"/>
      <c r="AB402" s="15"/>
      <c r="AC402" s="15"/>
    </row>
    <row r="403" spans="1:29" s="17" customFormat="1" x14ac:dyDescent="0.25">
      <c r="A403" s="18">
        <v>3136504</v>
      </c>
      <c r="B403" s="20" t="s">
        <v>108</v>
      </c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6"/>
      <c r="T403" s="15"/>
      <c r="U403" s="15"/>
      <c r="V403" s="15"/>
      <c r="W403" s="15"/>
      <c r="X403" s="16"/>
      <c r="Y403" s="15"/>
      <c r="Z403" s="15"/>
      <c r="AA403" s="15"/>
      <c r="AB403" s="15"/>
      <c r="AC403" s="15"/>
    </row>
    <row r="404" spans="1:29" s="17" customFormat="1" x14ac:dyDescent="0.25">
      <c r="A404" s="18">
        <v>3136520</v>
      </c>
      <c r="B404" s="20" t="s">
        <v>109</v>
      </c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6"/>
      <c r="T404" s="15"/>
      <c r="U404" s="15"/>
      <c r="V404" s="15"/>
      <c r="W404" s="15"/>
      <c r="X404" s="16"/>
      <c r="Y404" s="15"/>
      <c r="Z404" s="15"/>
      <c r="AA404" s="15"/>
      <c r="AB404" s="15"/>
      <c r="AC404" s="15"/>
    </row>
    <row r="405" spans="1:29" s="17" customFormat="1" x14ac:dyDescent="0.25">
      <c r="A405" s="18">
        <v>3136579</v>
      </c>
      <c r="B405" s="20" t="s">
        <v>110</v>
      </c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6"/>
      <c r="T405" s="15"/>
      <c r="U405" s="15"/>
      <c r="V405" s="15"/>
      <c r="W405" s="15"/>
      <c r="X405" s="16"/>
      <c r="Y405" s="15"/>
      <c r="Z405" s="15"/>
      <c r="AA405" s="15"/>
      <c r="AB405" s="15"/>
      <c r="AC405" s="15"/>
    </row>
    <row r="406" spans="1:29" s="17" customFormat="1" x14ac:dyDescent="0.25">
      <c r="A406" s="18">
        <v>3136959</v>
      </c>
      <c r="B406" s="20" t="s">
        <v>111</v>
      </c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6"/>
      <c r="T406" s="15"/>
      <c r="U406" s="15"/>
      <c r="V406" s="15"/>
      <c r="W406" s="15"/>
      <c r="X406" s="16"/>
      <c r="Y406" s="15"/>
      <c r="Z406" s="15"/>
      <c r="AA406" s="15"/>
      <c r="AB406" s="15"/>
      <c r="AC406" s="15"/>
    </row>
    <row r="407" spans="1:29" s="17" customFormat="1" x14ac:dyDescent="0.25">
      <c r="A407" s="18">
        <v>3138658</v>
      </c>
      <c r="B407" s="20" t="s">
        <v>112</v>
      </c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6"/>
      <c r="T407" s="15"/>
      <c r="U407" s="15"/>
      <c r="V407" s="15"/>
      <c r="W407" s="15"/>
      <c r="X407" s="16"/>
      <c r="Y407" s="15"/>
      <c r="Z407" s="15"/>
      <c r="AA407" s="15"/>
      <c r="AB407" s="15"/>
      <c r="AC407" s="15"/>
    </row>
    <row r="408" spans="1:29" s="17" customFormat="1" x14ac:dyDescent="0.25">
      <c r="A408" s="18">
        <v>3139250</v>
      </c>
      <c r="B408" s="20" t="s">
        <v>113</v>
      </c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6"/>
      <c r="T408" s="15"/>
      <c r="U408" s="15"/>
      <c r="V408" s="15"/>
      <c r="W408" s="15"/>
      <c r="X408" s="16"/>
      <c r="Y408" s="15"/>
      <c r="Z408" s="15"/>
      <c r="AA408" s="15"/>
      <c r="AB408" s="15"/>
      <c r="AC408" s="15"/>
    </row>
    <row r="409" spans="1:29" s="17" customFormat="1" x14ac:dyDescent="0.25">
      <c r="A409" s="18">
        <v>3139300</v>
      </c>
      <c r="B409" s="20" t="s">
        <v>114</v>
      </c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6"/>
      <c r="T409" s="15"/>
      <c r="U409" s="15"/>
      <c r="V409" s="15"/>
      <c r="W409" s="15"/>
      <c r="X409" s="16"/>
      <c r="Y409" s="15"/>
      <c r="Z409" s="15"/>
      <c r="AA409" s="15"/>
      <c r="AB409" s="15"/>
      <c r="AC409" s="15"/>
    </row>
    <row r="410" spans="1:29" s="17" customFormat="1" x14ac:dyDescent="0.25">
      <c r="A410" s="18">
        <v>3140555</v>
      </c>
      <c r="B410" s="20" t="s">
        <v>115</v>
      </c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6"/>
      <c r="T410" s="15"/>
      <c r="U410" s="15"/>
      <c r="V410" s="15"/>
      <c r="W410" s="15"/>
      <c r="X410" s="16"/>
      <c r="Y410" s="15"/>
      <c r="Z410" s="15"/>
      <c r="AA410" s="15"/>
      <c r="AB410" s="15"/>
      <c r="AC410" s="15"/>
    </row>
    <row r="411" spans="1:29" s="17" customFormat="1" x14ac:dyDescent="0.25">
      <c r="A411" s="18">
        <v>3140852</v>
      </c>
      <c r="B411" s="20" t="s">
        <v>116</v>
      </c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6"/>
      <c r="T411" s="15"/>
      <c r="U411" s="15"/>
      <c r="V411" s="15"/>
      <c r="W411" s="15"/>
      <c r="X411" s="16"/>
      <c r="Y411" s="15"/>
      <c r="Z411" s="15"/>
      <c r="AA411" s="15"/>
      <c r="AB411" s="15"/>
      <c r="AC411" s="15"/>
    </row>
    <row r="412" spans="1:29" s="17" customFormat="1" x14ac:dyDescent="0.25">
      <c r="A412" s="18">
        <v>3141009</v>
      </c>
      <c r="B412" s="20" t="s">
        <v>117</v>
      </c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6"/>
      <c r="T412" s="15"/>
      <c r="U412" s="15"/>
      <c r="V412" s="15"/>
      <c r="W412" s="15"/>
      <c r="X412" s="16"/>
      <c r="Y412" s="15"/>
      <c r="Z412" s="15"/>
      <c r="AA412" s="15"/>
      <c r="AB412" s="15"/>
      <c r="AC412" s="15"/>
    </row>
    <row r="413" spans="1:29" s="17" customFormat="1" x14ac:dyDescent="0.25">
      <c r="A413" s="18">
        <v>3141405</v>
      </c>
      <c r="B413" s="20" t="s">
        <v>118</v>
      </c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6"/>
      <c r="T413" s="15"/>
      <c r="U413" s="15"/>
      <c r="V413" s="15"/>
      <c r="W413" s="15"/>
      <c r="X413" s="16"/>
      <c r="Y413" s="15"/>
      <c r="Z413" s="15"/>
      <c r="AA413" s="15"/>
      <c r="AB413" s="15"/>
      <c r="AC413" s="15"/>
    </row>
    <row r="414" spans="1:29" s="17" customFormat="1" x14ac:dyDescent="0.25">
      <c r="A414" s="18">
        <v>3142254</v>
      </c>
      <c r="B414" s="20" t="s">
        <v>119</v>
      </c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6"/>
      <c r="T414" s="15"/>
      <c r="U414" s="15"/>
      <c r="V414" s="15"/>
      <c r="W414" s="15"/>
      <c r="X414" s="16"/>
      <c r="Y414" s="15"/>
      <c r="Z414" s="15"/>
      <c r="AA414" s="15"/>
      <c r="AB414" s="15"/>
      <c r="AC414" s="15"/>
    </row>
    <row r="415" spans="1:29" s="17" customFormat="1" x14ac:dyDescent="0.25">
      <c r="A415" s="18">
        <v>3142700</v>
      </c>
      <c r="B415" s="20" t="s">
        <v>120</v>
      </c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6"/>
      <c r="T415" s="15"/>
      <c r="U415" s="15"/>
      <c r="V415" s="15"/>
      <c r="W415" s="15"/>
      <c r="X415" s="16"/>
      <c r="Y415" s="15"/>
      <c r="Z415" s="15"/>
      <c r="AA415" s="15"/>
      <c r="AB415" s="15"/>
      <c r="AC415" s="15"/>
    </row>
    <row r="416" spans="1:29" s="17" customFormat="1" x14ac:dyDescent="0.25">
      <c r="A416" s="18">
        <v>3142908</v>
      </c>
      <c r="B416" s="20" t="s">
        <v>121</v>
      </c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6"/>
      <c r="T416" s="15"/>
      <c r="U416" s="15"/>
      <c r="V416" s="15"/>
      <c r="W416" s="15"/>
      <c r="X416" s="16"/>
      <c r="Y416" s="15"/>
      <c r="Z416" s="15"/>
      <c r="AA416" s="15"/>
      <c r="AB416" s="15"/>
      <c r="AC416" s="15"/>
    </row>
    <row r="417" spans="1:29" s="17" customFormat="1" x14ac:dyDescent="0.25">
      <c r="A417" s="18">
        <v>3143153</v>
      </c>
      <c r="B417" s="20" t="s">
        <v>122</v>
      </c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6"/>
      <c r="T417" s="15"/>
      <c r="U417" s="15"/>
      <c r="V417" s="15"/>
      <c r="W417" s="15"/>
      <c r="X417" s="16"/>
      <c r="Y417" s="15"/>
      <c r="Z417" s="15"/>
      <c r="AA417" s="15"/>
      <c r="AB417" s="15"/>
      <c r="AC417" s="15"/>
    </row>
    <row r="418" spans="1:29" s="17" customFormat="1" x14ac:dyDescent="0.25">
      <c r="A418" s="18">
        <v>3143450</v>
      </c>
      <c r="B418" s="20" t="s">
        <v>123</v>
      </c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6"/>
      <c r="T418" s="15"/>
      <c r="U418" s="15"/>
      <c r="V418" s="15"/>
      <c r="W418" s="15"/>
      <c r="X418" s="16"/>
      <c r="Y418" s="15"/>
      <c r="Z418" s="15"/>
      <c r="AA418" s="15"/>
      <c r="AB418" s="15"/>
      <c r="AC418" s="15"/>
    </row>
    <row r="419" spans="1:29" s="17" customFormat="1" x14ac:dyDescent="0.25">
      <c r="A419" s="18">
        <v>3144656</v>
      </c>
      <c r="B419" s="20" t="s">
        <v>124</v>
      </c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6"/>
      <c r="T419" s="15"/>
      <c r="U419" s="15"/>
      <c r="V419" s="15"/>
      <c r="W419" s="15"/>
      <c r="X419" s="16"/>
      <c r="Y419" s="15"/>
      <c r="Z419" s="15"/>
      <c r="AA419" s="15"/>
      <c r="AB419" s="15"/>
      <c r="AC419" s="15"/>
    </row>
    <row r="420" spans="1:29" s="17" customFormat="1" x14ac:dyDescent="0.25">
      <c r="A420" s="18">
        <v>3145059</v>
      </c>
      <c r="B420" s="20" t="s">
        <v>125</v>
      </c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6"/>
      <c r="T420" s="15"/>
      <c r="U420" s="15"/>
      <c r="V420" s="15"/>
      <c r="W420" s="15"/>
      <c r="X420" s="16"/>
      <c r="Y420" s="15"/>
      <c r="Z420" s="15"/>
      <c r="AA420" s="15"/>
      <c r="AB420" s="15"/>
      <c r="AC420" s="15"/>
    </row>
    <row r="421" spans="1:29" s="17" customFormat="1" x14ac:dyDescent="0.25">
      <c r="A421" s="18">
        <v>3145307</v>
      </c>
      <c r="B421" s="20" t="s">
        <v>126</v>
      </c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6"/>
      <c r="T421" s="15"/>
      <c r="U421" s="15"/>
      <c r="V421" s="15"/>
      <c r="W421" s="15"/>
      <c r="X421" s="16"/>
      <c r="Y421" s="15"/>
      <c r="Z421" s="15"/>
      <c r="AA421" s="15"/>
      <c r="AB421" s="15"/>
      <c r="AC421" s="15"/>
    </row>
    <row r="422" spans="1:29" s="17" customFormat="1" x14ac:dyDescent="0.25">
      <c r="A422" s="18">
        <v>3145372</v>
      </c>
      <c r="B422" s="20" t="s">
        <v>127</v>
      </c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6"/>
      <c r="T422" s="15"/>
      <c r="U422" s="15"/>
      <c r="V422" s="15"/>
      <c r="W422" s="15"/>
      <c r="X422" s="16"/>
      <c r="Y422" s="15"/>
      <c r="Z422" s="15"/>
      <c r="AA422" s="15"/>
      <c r="AB422" s="15"/>
      <c r="AC422" s="15"/>
    </row>
    <row r="423" spans="1:29" s="17" customFormat="1" x14ac:dyDescent="0.25">
      <c r="A423" s="18">
        <v>3146255</v>
      </c>
      <c r="B423" s="20" t="s">
        <v>128</v>
      </c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6"/>
      <c r="T423" s="15"/>
      <c r="U423" s="15"/>
      <c r="V423" s="15"/>
      <c r="W423" s="15"/>
      <c r="X423" s="16"/>
      <c r="Y423" s="15"/>
      <c r="Z423" s="15"/>
      <c r="AA423" s="15"/>
      <c r="AB423" s="15"/>
      <c r="AC423" s="15"/>
    </row>
    <row r="424" spans="1:29" s="17" customFormat="1" x14ac:dyDescent="0.25">
      <c r="A424" s="18">
        <v>3146305</v>
      </c>
      <c r="B424" s="20" t="s">
        <v>129</v>
      </c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6"/>
      <c r="T424" s="15"/>
      <c r="U424" s="15"/>
      <c r="V424" s="15"/>
      <c r="W424" s="15"/>
      <c r="X424" s="16"/>
      <c r="Y424" s="15"/>
      <c r="Z424" s="15"/>
      <c r="AA424" s="15"/>
      <c r="AB424" s="15"/>
      <c r="AC424" s="15"/>
    </row>
    <row r="425" spans="1:29" s="17" customFormat="1" x14ac:dyDescent="0.25">
      <c r="A425" s="18">
        <v>3146552</v>
      </c>
      <c r="B425" s="20" t="s">
        <v>130</v>
      </c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6"/>
      <c r="T425" s="15"/>
      <c r="U425" s="15"/>
      <c r="V425" s="15"/>
      <c r="W425" s="15"/>
      <c r="X425" s="16"/>
      <c r="Y425" s="15"/>
      <c r="Z425" s="15"/>
      <c r="AA425" s="15"/>
      <c r="AB425" s="15"/>
      <c r="AC425" s="15"/>
    </row>
    <row r="426" spans="1:29" s="17" customFormat="1" x14ac:dyDescent="0.25">
      <c r="A426" s="18">
        <v>3147956</v>
      </c>
      <c r="B426" s="20" t="s">
        <v>131</v>
      </c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6"/>
      <c r="T426" s="15"/>
      <c r="U426" s="15"/>
      <c r="V426" s="15"/>
      <c r="W426" s="15"/>
      <c r="X426" s="16"/>
      <c r="Y426" s="15"/>
      <c r="Z426" s="15"/>
      <c r="AA426" s="15"/>
      <c r="AB426" s="15"/>
      <c r="AC426" s="15"/>
    </row>
    <row r="427" spans="1:29" s="17" customFormat="1" x14ac:dyDescent="0.25">
      <c r="A427" s="18">
        <v>3148707</v>
      </c>
      <c r="B427" s="20" t="s">
        <v>132</v>
      </c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6"/>
      <c r="T427" s="15"/>
      <c r="U427" s="15"/>
      <c r="V427" s="15"/>
      <c r="W427" s="15"/>
      <c r="X427" s="16"/>
      <c r="Y427" s="15"/>
      <c r="Z427" s="15"/>
      <c r="AA427" s="15"/>
      <c r="AB427" s="15"/>
      <c r="AC427" s="15"/>
    </row>
    <row r="428" spans="1:29" s="17" customFormat="1" x14ac:dyDescent="0.25">
      <c r="A428" s="18">
        <v>3149150</v>
      </c>
      <c r="B428" s="20" t="s">
        <v>133</v>
      </c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6"/>
      <c r="T428" s="15"/>
      <c r="U428" s="15"/>
      <c r="V428" s="15"/>
      <c r="W428" s="15"/>
      <c r="X428" s="16"/>
      <c r="Y428" s="15"/>
      <c r="Z428" s="15"/>
      <c r="AA428" s="15"/>
      <c r="AB428" s="15"/>
      <c r="AC428" s="15"/>
    </row>
    <row r="429" spans="1:29" s="17" customFormat="1" x14ac:dyDescent="0.25">
      <c r="A429" s="18">
        <v>3151206</v>
      </c>
      <c r="B429" s="20" t="s">
        <v>134</v>
      </c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6"/>
      <c r="T429" s="15"/>
      <c r="U429" s="15"/>
      <c r="V429" s="15"/>
      <c r="W429" s="15"/>
      <c r="X429" s="16"/>
      <c r="Y429" s="15"/>
      <c r="Z429" s="15"/>
      <c r="AA429" s="15"/>
      <c r="AB429" s="15"/>
      <c r="AC429" s="15"/>
    </row>
    <row r="430" spans="1:29" s="17" customFormat="1" x14ac:dyDescent="0.25">
      <c r="A430" s="18">
        <v>3152170</v>
      </c>
      <c r="B430" s="20" t="s">
        <v>135</v>
      </c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6"/>
      <c r="T430" s="15"/>
      <c r="U430" s="15"/>
      <c r="V430" s="15"/>
      <c r="W430" s="15"/>
      <c r="X430" s="16"/>
      <c r="Y430" s="15"/>
      <c r="Z430" s="15"/>
      <c r="AA430" s="15"/>
      <c r="AB430" s="15"/>
      <c r="AC430" s="15"/>
    </row>
    <row r="431" spans="1:29" s="17" customFormat="1" x14ac:dyDescent="0.25">
      <c r="A431" s="18">
        <v>3152204</v>
      </c>
      <c r="B431" s="20" t="s">
        <v>136</v>
      </c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6"/>
      <c r="T431" s="15"/>
      <c r="U431" s="15"/>
      <c r="V431" s="15"/>
      <c r="W431" s="15"/>
      <c r="X431" s="16"/>
      <c r="Y431" s="15"/>
      <c r="Z431" s="15"/>
      <c r="AA431" s="15"/>
      <c r="AB431" s="15"/>
      <c r="AC431" s="15"/>
    </row>
    <row r="432" spans="1:29" s="17" customFormat="1" x14ac:dyDescent="0.25">
      <c r="A432" s="18">
        <v>3154507</v>
      </c>
      <c r="B432" s="20" t="s">
        <v>137</v>
      </c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6"/>
      <c r="T432" s="15"/>
      <c r="U432" s="15"/>
      <c r="V432" s="15"/>
      <c r="W432" s="15"/>
      <c r="X432" s="16"/>
      <c r="Y432" s="15"/>
      <c r="Z432" s="15"/>
      <c r="AA432" s="15"/>
      <c r="AB432" s="15"/>
      <c r="AC432" s="15"/>
    </row>
    <row r="433" spans="1:29" s="17" customFormat="1" x14ac:dyDescent="0.25">
      <c r="A433" s="18">
        <v>3155603</v>
      </c>
      <c r="B433" s="20" t="s">
        <v>138</v>
      </c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6"/>
      <c r="T433" s="15"/>
      <c r="U433" s="15"/>
      <c r="V433" s="15"/>
      <c r="W433" s="15"/>
      <c r="X433" s="16"/>
      <c r="Y433" s="15"/>
      <c r="Z433" s="15"/>
      <c r="AA433" s="15"/>
      <c r="AB433" s="15"/>
      <c r="AC433" s="15"/>
    </row>
    <row r="434" spans="1:29" s="17" customFormat="1" x14ac:dyDescent="0.25">
      <c r="A434" s="18">
        <v>3156502</v>
      </c>
      <c r="B434" s="20" t="s">
        <v>139</v>
      </c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6"/>
      <c r="T434" s="15"/>
      <c r="U434" s="15"/>
      <c r="V434" s="15"/>
      <c r="W434" s="15"/>
      <c r="X434" s="16"/>
      <c r="Y434" s="15"/>
      <c r="Z434" s="15"/>
      <c r="AA434" s="15"/>
      <c r="AB434" s="15"/>
      <c r="AC434" s="15"/>
    </row>
    <row r="435" spans="1:29" s="17" customFormat="1" x14ac:dyDescent="0.25">
      <c r="A435" s="18">
        <v>3156601</v>
      </c>
      <c r="B435" s="20" t="s">
        <v>140</v>
      </c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6"/>
      <c r="T435" s="15"/>
      <c r="U435" s="15"/>
      <c r="V435" s="15"/>
      <c r="W435" s="15"/>
      <c r="X435" s="16"/>
      <c r="Y435" s="15"/>
      <c r="Z435" s="15"/>
      <c r="AA435" s="15"/>
      <c r="AB435" s="15"/>
      <c r="AC435" s="15"/>
    </row>
    <row r="436" spans="1:29" s="17" customFormat="1" x14ac:dyDescent="0.25">
      <c r="A436" s="18">
        <v>3157005</v>
      </c>
      <c r="B436" s="20" t="s">
        <v>141</v>
      </c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6"/>
      <c r="T436" s="15"/>
      <c r="U436" s="15"/>
      <c r="V436" s="15"/>
      <c r="W436" s="15"/>
      <c r="X436" s="16"/>
      <c r="Y436" s="15"/>
      <c r="Z436" s="15"/>
      <c r="AA436" s="15"/>
      <c r="AB436" s="15"/>
      <c r="AC436" s="15"/>
    </row>
    <row r="437" spans="1:29" s="17" customFormat="1" x14ac:dyDescent="0.25">
      <c r="A437" s="18">
        <v>3157104</v>
      </c>
      <c r="B437" s="20" t="s">
        <v>142</v>
      </c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6"/>
      <c r="T437" s="15"/>
      <c r="U437" s="15"/>
      <c r="V437" s="15"/>
      <c r="W437" s="15"/>
      <c r="X437" s="16"/>
      <c r="Y437" s="15"/>
      <c r="Z437" s="15"/>
      <c r="AA437" s="15"/>
      <c r="AB437" s="15"/>
      <c r="AC437" s="15"/>
    </row>
    <row r="438" spans="1:29" s="17" customFormat="1" x14ac:dyDescent="0.25">
      <c r="A438" s="18">
        <v>3157377</v>
      </c>
      <c r="B438" s="20" t="s">
        <v>143</v>
      </c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6"/>
      <c r="T438" s="15"/>
      <c r="U438" s="15"/>
      <c r="V438" s="15"/>
      <c r="W438" s="15"/>
      <c r="X438" s="16"/>
      <c r="Y438" s="15"/>
      <c r="Z438" s="15"/>
      <c r="AA438" s="15"/>
      <c r="AB438" s="15"/>
      <c r="AC438" s="15"/>
    </row>
    <row r="439" spans="1:29" s="17" customFormat="1" x14ac:dyDescent="0.25">
      <c r="A439" s="18">
        <v>3157609</v>
      </c>
      <c r="B439" s="20" t="s">
        <v>144</v>
      </c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6"/>
      <c r="T439" s="15"/>
      <c r="U439" s="15"/>
      <c r="V439" s="15"/>
      <c r="W439" s="15"/>
      <c r="X439" s="16"/>
      <c r="Y439" s="15"/>
      <c r="Z439" s="15"/>
      <c r="AA439" s="15"/>
      <c r="AB439" s="15"/>
      <c r="AC439" s="15"/>
    </row>
    <row r="440" spans="1:29" s="17" customFormat="1" x14ac:dyDescent="0.25">
      <c r="A440" s="18">
        <v>3158102</v>
      </c>
      <c r="B440" s="20" t="s">
        <v>145</v>
      </c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6"/>
      <c r="T440" s="15"/>
      <c r="U440" s="15"/>
      <c r="V440" s="15"/>
      <c r="W440" s="15"/>
      <c r="X440" s="16"/>
      <c r="Y440" s="15"/>
      <c r="Z440" s="15"/>
      <c r="AA440" s="15"/>
      <c r="AB440" s="15"/>
      <c r="AC440" s="15"/>
    </row>
    <row r="441" spans="1:29" s="17" customFormat="1" x14ac:dyDescent="0.25">
      <c r="A441" s="18">
        <v>3160454</v>
      </c>
      <c r="B441" s="20" t="s">
        <v>146</v>
      </c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6"/>
      <c r="T441" s="15"/>
      <c r="U441" s="15"/>
      <c r="V441" s="15"/>
      <c r="W441" s="15"/>
      <c r="X441" s="16"/>
      <c r="Y441" s="15"/>
      <c r="Z441" s="15"/>
      <c r="AA441" s="15"/>
      <c r="AB441" s="15"/>
      <c r="AC441" s="15"/>
    </row>
    <row r="442" spans="1:29" s="17" customFormat="1" x14ac:dyDescent="0.25">
      <c r="A442" s="18">
        <v>3161106</v>
      </c>
      <c r="B442" s="20" t="s">
        <v>147</v>
      </c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6"/>
      <c r="T442" s="15"/>
      <c r="U442" s="15"/>
      <c r="V442" s="15"/>
      <c r="W442" s="15"/>
      <c r="X442" s="16"/>
      <c r="Y442" s="15"/>
      <c r="Z442" s="15"/>
      <c r="AA442" s="15"/>
      <c r="AB442" s="15"/>
      <c r="AC442" s="15"/>
    </row>
    <row r="443" spans="1:29" s="17" customFormat="1" x14ac:dyDescent="0.25">
      <c r="A443" s="18">
        <v>3162401</v>
      </c>
      <c r="B443" s="20" t="s">
        <v>148</v>
      </c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6"/>
      <c r="T443" s="15"/>
      <c r="U443" s="15"/>
      <c r="V443" s="15"/>
      <c r="W443" s="15"/>
      <c r="X443" s="16"/>
      <c r="Y443" s="15"/>
      <c r="Z443" s="15"/>
      <c r="AA443" s="15"/>
      <c r="AB443" s="15"/>
      <c r="AC443" s="15"/>
    </row>
    <row r="444" spans="1:29" s="17" customFormat="1" x14ac:dyDescent="0.25">
      <c r="A444" s="18">
        <v>3162450</v>
      </c>
      <c r="B444" s="20" t="s">
        <v>149</v>
      </c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6"/>
      <c r="T444" s="15"/>
      <c r="U444" s="15"/>
      <c r="V444" s="15"/>
      <c r="W444" s="15"/>
      <c r="X444" s="16"/>
      <c r="Y444" s="15"/>
      <c r="Z444" s="15"/>
      <c r="AA444" s="15"/>
      <c r="AB444" s="15"/>
      <c r="AC444" s="15"/>
    </row>
    <row r="445" spans="1:29" s="17" customFormat="1" x14ac:dyDescent="0.25">
      <c r="A445" s="18">
        <v>3162708</v>
      </c>
      <c r="B445" s="20" t="s">
        <v>150</v>
      </c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6"/>
      <c r="T445" s="15"/>
      <c r="U445" s="15"/>
      <c r="V445" s="15"/>
      <c r="W445" s="15"/>
      <c r="X445" s="16"/>
      <c r="Y445" s="15"/>
      <c r="Z445" s="15"/>
      <c r="AA445" s="15"/>
      <c r="AB445" s="15"/>
      <c r="AC445" s="15"/>
    </row>
    <row r="446" spans="1:29" s="17" customFormat="1" x14ac:dyDescent="0.25">
      <c r="A446" s="18">
        <v>3164209</v>
      </c>
      <c r="B446" s="20" t="s">
        <v>151</v>
      </c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6"/>
      <c r="T446" s="15"/>
      <c r="U446" s="15"/>
      <c r="V446" s="15"/>
      <c r="W446" s="15"/>
      <c r="X446" s="16"/>
      <c r="Y446" s="15"/>
      <c r="Z446" s="15"/>
      <c r="AA446" s="15"/>
      <c r="AB446" s="15"/>
      <c r="AC446" s="15"/>
    </row>
    <row r="447" spans="1:29" s="17" customFormat="1" x14ac:dyDescent="0.25">
      <c r="A447" s="18">
        <v>3166956</v>
      </c>
      <c r="B447" s="20" t="s">
        <v>152</v>
      </c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6"/>
      <c r="T447" s="15"/>
      <c r="U447" s="15"/>
      <c r="V447" s="15"/>
      <c r="W447" s="15"/>
      <c r="X447" s="16"/>
      <c r="Y447" s="15"/>
      <c r="Z447" s="15"/>
      <c r="AA447" s="15"/>
      <c r="AB447" s="15"/>
      <c r="AC447" s="15"/>
    </row>
    <row r="448" spans="1:29" s="17" customFormat="1" x14ac:dyDescent="0.25">
      <c r="A448" s="18">
        <v>3168002</v>
      </c>
      <c r="B448" s="20" t="s">
        <v>153</v>
      </c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6"/>
      <c r="T448" s="15"/>
      <c r="U448" s="15"/>
      <c r="V448" s="15"/>
      <c r="W448" s="15"/>
      <c r="X448" s="16"/>
      <c r="Y448" s="15"/>
      <c r="Z448" s="15"/>
      <c r="AA448" s="15"/>
      <c r="AB448" s="15"/>
      <c r="AC448" s="15"/>
    </row>
    <row r="449" spans="1:29" s="17" customFormat="1" x14ac:dyDescent="0.25">
      <c r="A449" s="18">
        <v>3170651</v>
      </c>
      <c r="B449" s="20" t="s">
        <v>154</v>
      </c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6"/>
      <c r="T449" s="15"/>
      <c r="U449" s="15"/>
      <c r="V449" s="15"/>
      <c r="W449" s="15"/>
      <c r="X449" s="16"/>
      <c r="Y449" s="15"/>
      <c r="Z449" s="15"/>
      <c r="AA449" s="15"/>
      <c r="AB449" s="15"/>
      <c r="AC449" s="15"/>
    </row>
    <row r="450" spans="1:29" s="17" customFormat="1" x14ac:dyDescent="0.25">
      <c r="A450" s="18">
        <v>3170800</v>
      </c>
      <c r="B450" s="20" t="s">
        <v>155</v>
      </c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6"/>
      <c r="T450" s="15"/>
      <c r="U450" s="15"/>
      <c r="V450" s="15"/>
      <c r="W450" s="15"/>
      <c r="X450" s="16"/>
      <c r="Y450" s="15"/>
      <c r="Z450" s="15"/>
      <c r="AA450" s="15"/>
      <c r="AB450" s="15"/>
      <c r="AC450" s="15"/>
    </row>
    <row r="451" spans="1:29" s="17" customFormat="1" x14ac:dyDescent="0.25">
      <c r="A451" s="18">
        <v>3170909</v>
      </c>
      <c r="B451" s="20" t="s">
        <v>156</v>
      </c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6"/>
      <c r="T451" s="15"/>
      <c r="U451" s="15"/>
      <c r="V451" s="15"/>
      <c r="W451" s="15"/>
      <c r="X451" s="16"/>
      <c r="Y451" s="15"/>
      <c r="Z451" s="15"/>
      <c r="AA451" s="15"/>
      <c r="AB451" s="15"/>
      <c r="AC451" s="15"/>
    </row>
    <row r="452" spans="1:29" s="17" customFormat="1" x14ac:dyDescent="0.25">
      <c r="A452" s="18">
        <v>3171030</v>
      </c>
      <c r="B452" s="20" t="s">
        <v>157</v>
      </c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6"/>
      <c r="T452" s="15"/>
      <c r="U452" s="15"/>
      <c r="V452" s="15"/>
      <c r="W452" s="15"/>
      <c r="X452" s="16"/>
      <c r="Y452" s="15"/>
      <c r="Z452" s="15"/>
      <c r="AA452" s="15"/>
      <c r="AB452" s="15"/>
      <c r="AC452" s="15"/>
    </row>
    <row r="453" spans="1:29" s="17" customFormat="1" x14ac:dyDescent="0.25">
      <c r="A453" s="18">
        <v>3171600</v>
      </c>
      <c r="B453" s="20" t="s">
        <v>158</v>
      </c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6"/>
      <c r="T453" s="15"/>
      <c r="U453" s="15"/>
      <c r="V453" s="15"/>
      <c r="W453" s="15"/>
      <c r="X453" s="16"/>
      <c r="Y453" s="15"/>
      <c r="Z453" s="15"/>
      <c r="AA453" s="15"/>
      <c r="AB453" s="15"/>
      <c r="AC453" s="15"/>
    </row>
    <row r="454" spans="1:29" s="17" customFormat="1" x14ac:dyDescent="0.25">
      <c r="A454" s="18">
        <v>2500106</v>
      </c>
      <c r="B454" s="20" t="s">
        <v>52</v>
      </c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6"/>
      <c r="T454" s="15"/>
      <c r="U454" s="15"/>
      <c r="V454" s="15"/>
      <c r="W454" s="15"/>
      <c r="X454" s="16"/>
      <c r="Y454" s="15"/>
      <c r="Z454" s="15"/>
      <c r="AA454" s="15"/>
      <c r="AB454" s="15"/>
      <c r="AC454" s="15"/>
    </row>
    <row r="455" spans="1:29" s="17" customFormat="1" x14ac:dyDescent="0.25">
      <c r="A455" s="18">
        <v>2500205</v>
      </c>
      <c r="B455" s="20" t="s">
        <v>159</v>
      </c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6"/>
      <c r="T455" s="15"/>
      <c r="U455" s="15"/>
      <c r="V455" s="15"/>
      <c r="W455" s="15"/>
      <c r="X455" s="16"/>
      <c r="Y455" s="15"/>
      <c r="Z455" s="15"/>
      <c r="AA455" s="15"/>
      <c r="AB455" s="15"/>
      <c r="AC455" s="15"/>
    </row>
    <row r="456" spans="1:29" s="17" customFormat="1" x14ac:dyDescent="0.25">
      <c r="A456" s="18">
        <v>2500304</v>
      </c>
      <c r="B456" s="20" t="s">
        <v>160</v>
      </c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6"/>
      <c r="T456" s="15"/>
      <c r="U456" s="15"/>
      <c r="V456" s="15"/>
      <c r="W456" s="15"/>
      <c r="X456" s="16"/>
      <c r="Y456" s="15"/>
      <c r="Z456" s="15"/>
      <c r="AA456" s="15"/>
      <c r="AB456" s="15"/>
      <c r="AC456" s="15"/>
    </row>
    <row r="457" spans="1:29" s="17" customFormat="1" x14ac:dyDescent="0.25">
      <c r="A457" s="18">
        <v>2500403</v>
      </c>
      <c r="B457" s="20" t="s">
        <v>161</v>
      </c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6"/>
      <c r="T457" s="15"/>
      <c r="U457" s="15"/>
      <c r="V457" s="15"/>
      <c r="W457" s="15"/>
      <c r="X457" s="16"/>
      <c r="Y457" s="15"/>
      <c r="Z457" s="15"/>
      <c r="AA457" s="15"/>
      <c r="AB457" s="15"/>
      <c r="AC457" s="15"/>
    </row>
    <row r="458" spans="1:29" s="17" customFormat="1" x14ac:dyDescent="0.25">
      <c r="A458" s="18">
        <v>2500502</v>
      </c>
      <c r="B458" s="20" t="s">
        <v>162</v>
      </c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6"/>
      <c r="T458" s="15"/>
      <c r="U458" s="15"/>
      <c r="V458" s="15"/>
      <c r="W458" s="15"/>
      <c r="X458" s="16"/>
      <c r="Y458" s="15"/>
      <c r="Z458" s="15"/>
      <c r="AA458" s="15"/>
      <c r="AB458" s="15"/>
      <c r="AC458" s="15"/>
    </row>
    <row r="459" spans="1:29" s="17" customFormat="1" x14ac:dyDescent="0.25">
      <c r="A459" s="18">
        <v>2500536</v>
      </c>
      <c r="B459" s="20" t="s">
        <v>163</v>
      </c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6"/>
      <c r="T459" s="15"/>
      <c r="U459" s="15"/>
      <c r="V459" s="15"/>
      <c r="W459" s="15"/>
      <c r="X459" s="16"/>
      <c r="Y459" s="15"/>
      <c r="Z459" s="15"/>
      <c r="AA459" s="15"/>
      <c r="AB459" s="15"/>
      <c r="AC459" s="15"/>
    </row>
    <row r="460" spans="1:29" s="17" customFormat="1" x14ac:dyDescent="0.25">
      <c r="A460" s="18">
        <v>2500577</v>
      </c>
      <c r="B460" s="20" t="s">
        <v>164</v>
      </c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6"/>
      <c r="T460" s="15"/>
      <c r="U460" s="15"/>
      <c r="V460" s="15"/>
      <c r="W460" s="15"/>
      <c r="X460" s="16"/>
      <c r="Y460" s="15"/>
      <c r="Z460" s="15"/>
      <c r="AA460" s="15"/>
      <c r="AB460" s="15"/>
      <c r="AC460" s="15"/>
    </row>
    <row r="461" spans="1:29" s="17" customFormat="1" x14ac:dyDescent="0.25">
      <c r="A461" s="18">
        <v>2500734</v>
      </c>
      <c r="B461" s="20" t="s">
        <v>165</v>
      </c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6"/>
      <c r="T461" s="15"/>
      <c r="U461" s="15"/>
      <c r="V461" s="15"/>
      <c r="W461" s="15"/>
      <c r="X461" s="16"/>
      <c r="Y461" s="15"/>
      <c r="Z461" s="15"/>
      <c r="AA461" s="15"/>
      <c r="AB461" s="15"/>
      <c r="AC461" s="15"/>
    </row>
    <row r="462" spans="1:29" s="17" customFormat="1" x14ac:dyDescent="0.25">
      <c r="A462" s="18">
        <v>2500775</v>
      </c>
      <c r="B462" s="20" t="s">
        <v>166</v>
      </c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6"/>
      <c r="T462" s="15"/>
      <c r="U462" s="15"/>
      <c r="V462" s="15"/>
      <c r="W462" s="15"/>
      <c r="X462" s="16"/>
      <c r="Y462" s="15"/>
      <c r="Z462" s="15"/>
      <c r="AA462" s="15"/>
      <c r="AB462" s="15"/>
      <c r="AC462" s="15"/>
    </row>
    <row r="463" spans="1:29" s="17" customFormat="1" x14ac:dyDescent="0.25">
      <c r="A463" s="18">
        <v>2500809</v>
      </c>
      <c r="B463" s="20" t="s">
        <v>167</v>
      </c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6"/>
      <c r="T463" s="15"/>
      <c r="U463" s="15"/>
      <c r="V463" s="15"/>
      <c r="W463" s="15"/>
      <c r="X463" s="16"/>
      <c r="Y463" s="15"/>
      <c r="Z463" s="15"/>
      <c r="AA463" s="15"/>
      <c r="AB463" s="15"/>
      <c r="AC463" s="15"/>
    </row>
    <row r="464" spans="1:29" s="17" customFormat="1" x14ac:dyDescent="0.25">
      <c r="A464" s="18">
        <v>2500908</v>
      </c>
      <c r="B464" s="20" t="s">
        <v>168</v>
      </c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6"/>
      <c r="T464" s="15"/>
      <c r="U464" s="15"/>
      <c r="V464" s="15"/>
      <c r="W464" s="15"/>
      <c r="X464" s="16"/>
      <c r="Y464" s="15"/>
      <c r="Z464" s="15"/>
      <c r="AA464" s="15"/>
      <c r="AB464" s="15"/>
      <c r="AC464" s="15"/>
    </row>
    <row r="465" spans="1:29" s="17" customFormat="1" x14ac:dyDescent="0.25">
      <c r="A465" s="18">
        <v>2501005</v>
      </c>
      <c r="B465" s="20" t="s">
        <v>169</v>
      </c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6"/>
      <c r="T465" s="15"/>
      <c r="U465" s="15"/>
      <c r="V465" s="15"/>
      <c r="W465" s="15"/>
      <c r="X465" s="16"/>
      <c r="Y465" s="15"/>
      <c r="Z465" s="15"/>
      <c r="AA465" s="15"/>
      <c r="AB465" s="15"/>
      <c r="AC465" s="15"/>
    </row>
    <row r="466" spans="1:29" s="17" customFormat="1" x14ac:dyDescent="0.25">
      <c r="A466" s="18">
        <v>2501104</v>
      </c>
      <c r="B466" s="20" t="s">
        <v>170</v>
      </c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6"/>
      <c r="T466" s="15"/>
      <c r="U466" s="15"/>
      <c r="V466" s="15"/>
      <c r="W466" s="15"/>
      <c r="X466" s="16"/>
      <c r="Y466" s="15"/>
      <c r="Z466" s="15"/>
      <c r="AA466" s="15"/>
      <c r="AB466" s="15"/>
      <c r="AC466" s="15"/>
    </row>
    <row r="467" spans="1:29" s="17" customFormat="1" x14ac:dyDescent="0.25">
      <c r="A467" s="18">
        <v>2501153</v>
      </c>
      <c r="B467" s="20" t="s">
        <v>171</v>
      </c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6"/>
      <c r="T467" s="15"/>
      <c r="U467" s="15"/>
      <c r="V467" s="15"/>
      <c r="W467" s="15"/>
      <c r="X467" s="16"/>
      <c r="Y467" s="15"/>
      <c r="Z467" s="15"/>
      <c r="AA467" s="15"/>
      <c r="AB467" s="15"/>
      <c r="AC467" s="15"/>
    </row>
    <row r="468" spans="1:29" s="17" customFormat="1" x14ac:dyDescent="0.25">
      <c r="A468" s="18">
        <v>2501203</v>
      </c>
      <c r="B468" s="20" t="s">
        <v>172</v>
      </c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6"/>
      <c r="T468" s="15"/>
      <c r="U468" s="15"/>
      <c r="V468" s="15"/>
      <c r="W468" s="15"/>
      <c r="X468" s="16"/>
      <c r="Y468" s="15"/>
      <c r="Z468" s="15"/>
      <c r="AA468" s="15"/>
      <c r="AB468" s="15"/>
      <c r="AC468" s="15"/>
    </row>
    <row r="469" spans="1:29" s="17" customFormat="1" x14ac:dyDescent="0.25">
      <c r="A469" s="18">
        <v>2501302</v>
      </c>
      <c r="B469" s="20" t="s">
        <v>173</v>
      </c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6"/>
      <c r="T469" s="15"/>
      <c r="U469" s="15"/>
      <c r="V469" s="15"/>
      <c r="W469" s="15"/>
      <c r="X469" s="16"/>
      <c r="Y469" s="15"/>
      <c r="Z469" s="15"/>
      <c r="AA469" s="15"/>
      <c r="AB469" s="15"/>
      <c r="AC469" s="15"/>
    </row>
    <row r="470" spans="1:29" s="17" customFormat="1" x14ac:dyDescent="0.25">
      <c r="A470" s="18">
        <v>2501351</v>
      </c>
      <c r="B470" s="20" t="s">
        <v>174</v>
      </c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6"/>
      <c r="T470" s="15"/>
      <c r="U470" s="15"/>
      <c r="V470" s="15"/>
      <c r="W470" s="15"/>
      <c r="X470" s="16"/>
      <c r="Y470" s="15"/>
      <c r="Z470" s="15"/>
      <c r="AA470" s="15"/>
      <c r="AB470" s="15"/>
      <c r="AC470" s="15"/>
    </row>
    <row r="471" spans="1:29" s="17" customFormat="1" x14ac:dyDescent="0.25">
      <c r="A471" s="18">
        <v>2501500</v>
      </c>
      <c r="B471" s="20" t="s">
        <v>175</v>
      </c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6"/>
      <c r="T471" s="15"/>
      <c r="U471" s="15"/>
      <c r="V471" s="15"/>
      <c r="W471" s="15"/>
      <c r="X471" s="16"/>
      <c r="Y471" s="15"/>
      <c r="Z471" s="15"/>
      <c r="AA471" s="15"/>
      <c r="AB471" s="15"/>
      <c r="AC471" s="15"/>
    </row>
    <row r="472" spans="1:29" s="17" customFormat="1" x14ac:dyDescent="0.25">
      <c r="A472" s="18">
        <v>2501534</v>
      </c>
      <c r="B472" s="20" t="s">
        <v>176</v>
      </c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6"/>
      <c r="T472" s="15"/>
      <c r="U472" s="15"/>
      <c r="V472" s="15"/>
      <c r="W472" s="15"/>
      <c r="X472" s="16"/>
      <c r="Y472" s="15"/>
      <c r="Z472" s="15"/>
      <c r="AA472" s="15"/>
      <c r="AB472" s="15"/>
      <c r="AC472" s="15"/>
    </row>
    <row r="473" spans="1:29" s="17" customFormat="1" x14ac:dyDescent="0.25">
      <c r="A473" s="18">
        <v>2501609</v>
      </c>
      <c r="B473" s="20" t="s">
        <v>177</v>
      </c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6"/>
      <c r="T473" s="15"/>
      <c r="U473" s="15"/>
      <c r="V473" s="15"/>
      <c r="W473" s="15"/>
      <c r="X473" s="16"/>
      <c r="Y473" s="15"/>
      <c r="Z473" s="15"/>
      <c r="AA473" s="15"/>
      <c r="AB473" s="15"/>
      <c r="AC473" s="15"/>
    </row>
    <row r="474" spans="1:29" s="17" customFormat="1" x14ac:dyDescent="0.25">
      <c r="A474" s="18">
        <v>2501575</v>
      </c>
      <c r="B474" s="20" t="s">
        <v>178</v>
      </c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6"/>
      <c r="T474" s="15"/>
      <c r="U474" s="15"/>
      <c r="V474" s="15"/>
      <c r="W474" s="15"/>
      <c r="X474" s="16"/>
      <c r="Y474" s="15"/>
      <c r="Z474" s="15"/>
      <c r="AA474" s="15"/>
      <c r="AB474" s="15"/>
      <c r="AC474" s="15"/>
    </row>
    <row r="475" spans="1:29" s="17" customFormat="1" x14ac:dyDescent="0.25">
      <c r="A475" s="18">
        <v>2501708</v>
      </c>
      <c r="B475" s="20" t="s">
        <v>179</v>
      </c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6"/>
      <c r="T475" s="15"/>
      <c r="U475" s="15"/>
      <c r="V475" s="15"/>
      <c r="W475" s="15"/>
      <c r="X475" s="16"/>
      <c r="Y475" s="15"/>
      <c r="Z475" s="15"/>
      <c r="AA475" s="15"/>
      <c r="AB475" s="15"/>
      <c r="AC475" s="15"/>
    </row>
    <row r="476" spans="1:29" s="17" customFormat="1" x14ac:dyDescent="0.25">
      <c r="A476" s="18">
        <v>2501906</v>
      </c>
      <c r="B476" s="20" t="s">
        <v>180</v>
      </c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6"/>
      <c r="T476" s="15"/>
      <c r="U476" s="15"/>
      <c r="V476" s="15"/>
      <c r="W476" s="15"/>
      <c r="X476" s="16"/>
      <c r="Y476" s="15"/>
      <c r="Z476" s="15"/>
      <c r="AA476" s="15"/>
      <c r="AB476" s="15"/>
      <c r="AC476" s="15"/>
    </row>
    <row r="477" spans="1:29" s="17" customFormat="1" x14ac:dyDescent="0.25">
      <c r="A477" s="18">
        <v>2502003</v>
      </c>
      <c r="B477" s="20" t="s">
        <v>181</v>
      </c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6"/>
      <c r="T477" s="15"/>
      <c r="U477" s="15"/>
      <c r="V477" s="15"/>
      <c r="W477" s="15"/>
      <c r="X477" s="16"/>
      <c r="Y477" s="15"/>
      <c r="Z477" s="15"/>
      <c r="AA477" s="15"/>
      <c r="AB477" s="15"/>
      <c r="AC477" s="15"/>
    </row>
    <row r="478" spans="1:29" s="17" customFormat="1" x14ac:dyDescent="0.25">
      <c r="A478" s="18">
        <v>2502052</v>
      </c>
      <c r="B478" s="20" t="s">
        <v>182</v>
      </c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6"/>
      <c r="T478" s="15"/>
      <c r="U478" s="15"/>
      <c r="V478" s="15"/>
      <c r="W478" s="15"/>
      <c r="X478" s="16"/>
      <c r="Y478" s="15"/>
      <c r="Z478" s="15"/>
      <c r="AA478" s="15"/>
      <c r="AB478" s="15"/>
      <c r="AC478" s="15"/>
    </row>
    <row r="479" spans="1:29" s="17" customFormat="1" x14ac:dyDescent="0.25">
      <c r="A479" s="18">
        <v>2502102</v>
      </c>
      <c r="B479" s="20" t="s">
        <v>183</v>
      </c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6"/>
      <c r="T479" s="15"/>
      <c r="U479" s="15"/>
      <c r="V479" s="15"/>
      <c r="W479" s="15"/>
      <c r="X479" s="16"/>
      <c r="Y479" s="15"/>
      <c r="Z479" s="15"/>
      <c r="AA479" s="15"/>
      <c r="AB479" s="15"/>
      <c r="AC479" s="15"/>
    </row>
    <row r="480" spans="1:29" s="17" customFormat="1" x14ac:dyDescent="0.25">
      <c r="A480" s="18">
        <v>2502151</v>
      </c>
      <c r="B480" s="20" t="s">
        <v>184</v>
      </c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6"/>
      <c r="T480" s="15"/>
      <c r="U480" s="15"/>
      <c r="V480" s="15"/>
      <c r="W480" s="15"/>
      <c r="X480" s="16"/>
      <c r="Y480" s="15"/>
      <c r="Z480" s="15"/>
      <c r="AA480" s="15"/>
      <c r="AB480" s="15"/>
      <c r="AC480" s="15"/>
    </row>
    <row r="481" spans="1:29" s="17" customFormat="1" x14ac:dyDescent="0.25">
      <c r="A481" s="18">
        <v>2502201</v>
      </c>
      <c r="B481" s="20" t="s">
        <v>185</v>
      </c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6"/>
      <c r="T481" s="15"/>
      <c r="U481" s="15"/>
      <c r="V481" s="15"/>
      <c r="W481" s="15"/>
      <c r="X481" s="16"/>
      <c r="Y481" s="15"/>
      <c r="Z481" s="15"/>
      <c r="AA481" s="15"/>
      <c r="AB481" s="15"/>
      <c r="AC481" s="15"/>
    </row>
    <row r="482" spans="1:29" s="17" customFormat="1" x14ac:dyDescent="0.25">
      <c r="A482" s="18">
        <v>2502300</v>
      </c>
      <c r="B482" s="20" t="s">
        <v>186</v>
      </c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6"/>
      <c r="T482" s="15"/>
      <c r="U482" s="15"/>
      <c r="V482" s="15"/>
      <c r="W482" s="15"/>
      <c r="X482" s="16"/>
      <c r="Y482" s="15"/>
      <c r="Z482" s="15"/>
      <c r="AA482" s="15"/>
      <c r="AB482" s="15"/>
      <c r="AC482" s="15"/>
    </row>
    <row r="483" spans="1:29" s="17" customFormat="1" x14ac:dyDescent="0.25">
      <c r="A483" s="18">
        <v>2502409</v>
      </c>
      <c r="B483" s="20" t="s">
        <v>187</v>
      </c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6"/>
      <c r="T483" s="15"/>
      <c r="U483" s="15"/>
      <c r="V483" s="15"/>
      <c r="W483" s="15"/>
      <c r="X483" s="16"/>
      <c r="Y483" s="15"/>
      <c r="Z483" s="15"/>
      <c r="AA483" s="15"/>
      <c r="AB483" s="15"/>
      <c r="AC483" s="15"/>
    </row>
    <row r="484" spans="1:29" s="17" customFormat="1" x14ac:dyDescent="0.25">
      <c r="A484" s="18">
        <v>2502508</v>
      </c>
      <c r="B484" s="20" t="s">
        <v>188</v>
      </c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6"/>
      <c r="T484" s="15"/>
      <c r="U484" s="15"/>
      <c r="V484" s="15"/>
      <c r="W484" s="15"/>
      <c r="X484" s="16"/>
      <c r="Y484" s="15"/>
      <c r="Z484" s="15"/>
      <c r="AA484" s="15"/>
      <c r="AB484" s="15"/>
      <c r="AC484" s="15"/>
    </row>
    <row r="485" spans="1:29" s="17" customFormat="1" x14ac:dyDescent="0.25">
      <c r="A485" s="18">
        <v>2502706</v>
      </c>
      <c r="B485" s="20" t="s">
        <v>189</v>
      </c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6"/>
      <c r="T485" s="15"/>
      <c r="U485" s="15"/>
      <c r="V485" s="15"/>
      <c r="W485" s="15"/>
      <c r="X485" s="16"/>
      <c r="Y485" s="15"/>
      <c r="Z485" s="15"/>
      <c r="AA485" s="15"/>
      <c r="AB485" s="15"/>
      <c r="AC485" s="15"/>
    </row>
    <row r="486" spans="1:29" s="17" customFormat="1" x14ac:dyDescent="0.25">
      <c r="A486" s="18">
        <v>2502805</v>
      </c>
      <c r="B486" s="20" t="s">
        <v>190</v>
      </c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6"/>
      <c r="T486" s="15"/>
      <c r="U486" s="15"/>
      <c r="V486" s="15"/>
      <c r="W486" s="15"/>
      <c r="X486" s="16"/>
      <c r="Y486" s="15"/>
      <c r="Z486" s="15"/>
      <c r="AA486" s="15"/>
      <c r="AB486" s="15"/>
      <c r="AC486" s="15"/>
    </row>
    <row r="487" spans="1:29" s="17" customFormat="1" x14ac:dyDescent="0.25">
      <c r="A487" s="18">
        <v>2502904</v>
      </c>
      <c r="B487" s="20" t="s">
        <v>191</v>
      </c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6"/>
      <c r="T487" s="15"/>
      <c r="U487" s="15"/>
      <c r="V487" s="15"/>
      <c r="W487" s="15"/>
      <c r="X487" s="16"/>
      <c r="Y487" s="15"/>
      <c r="Z487" s="15"/>
      <c r="AA487" s="15"/>
      <c r="AB487" s="15"/>
      <c r="AC487" s="15"/>
    </row>
    <row r="488" spans="1:29" s="17" customFormat="1" x14ac:dyDescent="0.25">
      <c r="A488" s="18">
        <v>2503100</v>
      </c>
      <c r="B488" s="20" t="s">
        <v>192</v>
      </c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6"/>
      <c r="T488" s="15"/>
      <c r="U488" s="15"/>
      <c r="V488" s="15"/>
      <c r="W488" s="15"/>
      <c r="X488" s="16"/>
      <c r="Y488" s="15"/>
      <c r="Z488" s="15"/>
      <c r="AA488" s="15"/>
      <c r="AB488" s="15"/>
      <c r="AC488" s="15"/>
    </row>
    <row r="489" spans="1:29" s="17" customFormat="1" x14ac:dyDescent="0.25">
      <c r="A489" s="18">
        <v>2503308</v>
      </c>
      <c r="B489" s="20" t="s">
        <v>193</v>
      </c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6"/>
      <c r="T489" s="15"/>
      <c r="U489" s="15"/>
      <c r="V489" s="15"/>
      <c r="W489" s="15"/>
      <c r="X489" s="16"/>
      <c r="Y489" s="15"/>
      <c r="Z489" s="15"/>
      <c r="AA489" s="15"/>
      <c r="AB489" s="15"/>
      <c r="AC489" s="15"/>
    </row>
    <row r="490" spans="1:29" s="17" customFormat="1" x14ac:dyDescent="0.25">
      <c r="A490" s="18">
        <v>2503407</v>
      </c>
      <c r="B490" s="20" t="s">
        <v>194</v>
      </c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6"/>
      <c r="T490" s="15"/>
      <c r="U490" s="15"/>
      <c r="V490" s="15"/>
      <c r="W490" s="15"/>
      <c r="X490" s="16"/>
      <c r="Y490" s="15"/>
      <c r="Z490" s="15"/>
      <c r="AA490" s="15"/>
      <c r="AB490" s="15"/>
      <c r="AC490" s="15"/>
    </row>
    <row r="491" spans="1:29" s="17" customFormat="1" x14ac:dyDescent="0.25">
      <c r="A491" s="18">
        <v>2503506</v>
      </c>
      <c r="B491" s="20" t="s">
        <v>195</v>
      </c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6"/>
      <c r="T491" s="15"/>
      <c r="U491" s="15"/>
      <c r="V491" s="15"/>
      <c r="W491" s="15"/>
      <c r="X491" s="16"/>
      <c r="Y491" s="15"/>
      <c r="Z491" s="15"/>
      <c r="AA491" s="15"/>
      <c r="AB491" s="15"/>
      <c r="AC491" s="15"/>
    </row>
    <row r="492" spans="1:29" s="17" customFormat="1" x14ac:dyDescent="0.25">
      <c r="A492" s="18">
        <v>2503555</v>
      </c>
      <c r="B492" s="20" t="s">
        <v>196</v>
      </c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6"/>
      <c r="T492" s="15"/>
      <c r="U492" s="15"/>
      <c r="V492" s="15"/>
      <c r="W492" s="15"/>
      <c r="X492" s="16"/>
      <c r="Y492" s="15"/>
      <c r="Z492" s="15"/>
      <c r="AA492" s="15"/>
      <c r="AB492" s="15"/>
      <c r="AC492" s="15"/>
    </row>
    <row r="493" spans="1:29" s="17" customFormat="1" x14ac:dyDescent="0.25">
      <c r="A493" s="18">
        <v>2503605</v>
      </c>
      <c r="B493" s="20" t="s">
        <v>197</v>
      </c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6"/>
      <c r="T493" s="15"/>
      <c r="U493" s="15"/>
      <c r="V493" s="15"/>
      <c r="W493" s="15"/>
      <c r="X493" s="16"/>
      <c r="Y493" s="15"/>
      <c r="Z493" s="15"/>
      <c r="AA493" s="15"/>
      <c r="AB493" s="15"/>
      <c r="AC493" s="15"/>
    </row>
    <row r="494" spans="1:29" s="17" customFormat="1" x14ac:dyDescent="0.25">
      <c r="A494" s="18">
        <v>2503704</v>
      </c>
      <c r="B494" s="20" t="s">
        <v>198</v>
      </c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6"/>
      <c r="T494" s="15"/>
      <c r="U494" s="15"/>
      <c r="V494" s="15"/>
      <c r="W494" s="15"/>
      <c r="X494" s="16"/>
      <c r="Y494" s="15"/>
      <c r="Z494" s="15"/>
      <c r="AA494" s="15"/>
      <c r="AB494" s="15"/>
      <c r="AC494" s="15"/>
    </row>
    <row r="495" spans="1:29" s="17" customFormat="1" x14ac:dyDescent="0.25">
      <c r="A495" s="18">
        <v>2503753</v>
      </c>
      <c r="B495" s="20" t="s">
        <v>199</v>
      </c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6"/>
      <c r="T495" s="15"/>
      <c r="U495" s="15"/>
      <c r="V495" s="15"/>
      <c r="W495" s="15"/>
      <c r="X495" s="16"/>
      <c r="Y495" s="15"/>
      <c r="Z495" s="15"/>
      <c r="AA495" s="15"/>
      <c r="AB495" s="15"/>
      <c r="AC495" s="15"/>
    </row>
    <row r="496" spans="1:29" s="17" customFormat="1" x14ac:dyDescent="0.25">
      <c r="A496" s="18">
        <v>2503803</v>
      </c>
      <c r="B496" s="20" t="s">
        <v>200</v>
      </c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6"/>
      <c r="T496" s="15"/>
      <c r="U496" s="15"/>
      <c r="V496" s="15"/>
      <c r="W496" s="15"/>
      <c r="X496" s="16"/>
      <c r="Y496" s="15"/>
      <c r="Z496" s="15"/>
      <c r="AA496" s="15"/>
      <c r="AB496" s="15"/>
      <c r="AC496" s="15"/>
    </row>
    <row r="497" spans="1:29" s="17" customFormat="1" x14ac:dyDescent="0.25">
      <c r="A497" s="18">
        <v>2503902</v>
      </c>
      <c r="B497" s="20" t="s">
        <v>201</v>
      </c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6"/>
      <c r="T497" s="15"/>
      <c r="U497" s="15"/>
      <c r="V497" s="15"/>
      <c r="W497" s="15"/>
      <c r="X497" s="16"/>
      <c r="Y497" s="15"/>
      <c r="Z497" s="15"/>
      <c r="AA497" s="15"/>
      <c r="AB497" s="15"/>
      <c r="AC497" s="15"/>
    </row>
    <row r="498" spans="1:29" s="17" customFormat="1" x14ac:dyDescent="0.25">
      <c r="A498" s="18">
        <v>2504009</v>
      </c>
      <c r="B498" s="20" t="s">
        <v>202</v>
      </c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6"/>
      <c r="T498" s="15"/>
      <c r="U498" s="15"/>
      <c r="V498" s="15"/>
      <c r="W498" s="15"/>
      <c r="X498" s="16"/>
      <c r="Y498" s="15"/>
      <c r="Z498" s="15"/>
      <c r="AA498" s="15"/>
      <c r="AB498" s="15"/>
      <c r="AC498" s="15"/>
    </row>
    <row r="499" spans="1:29" s="17" customFormat="1" x14ac:dyDescent="0.25">
      <c r="A499" s="18">
        <v>2504074</v>
      </c>
      <c r="B499" s="20" t="s">
        <v>203</v>
      </c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6"/>
      <c r="T499" s="15"/>
      <c r="U499" s="15"/>
      <c r="V499" s="15"/>
      <c r="W499" s="15"/>
      <c r="X499" s="16"/>
      <c r="Y499" s="15"/>
      <c r="Z499" s="15"/>
      <c r="AA499" s="15"/>
      <c r="AB499" s="15"/>
      <c r="AC499" s="15"/>
    </row>
    <row r="500" spans="1:29" s="17" customFormat="1" x14ac:dyDescent="0.25">
      <c r="A500" s="18">
        <v>2504108</v>
      </c>
      <c r="B500" s="20" t="s">
        <v>204</v>
      </c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6"/>
      <c r="T500" s="15"/>
      <c r="U500" s="15"/>
      <c r="V500" s="15"/>
      <c r="W500" s="15"/>
      <c r="X500" s="16"/>
      <c r="Y500" s="15"/>
      <c r="Z500" s="15"/>
      <c r="AA500" s="15"/>
      <c r="AB500" s="15"/>
      <c r="AC500" s="15"/>
    </row>
    <row r="501" spans="1:29" s="17" customFormat="1" x14ac:dyDescent="0.25">
      <c r="A501" s="18">
        <v>2504157</v>
      </c>
      <c r="B501" s="20" t="s">
        <v>205</v>
      </c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6"/>
      <c r="T501" s="15"/>
      <c r="U501" s="15"/>
      <c r="V501" s="15"/>
      <c r="W501" s="15"/>
      <c r="X501" s="16"/>
      <c r="Y501" s="15"/>
      <c r="Z501" s="15"/>
      <c r="AA501" s="15"/>
      <c r="AB501" s="15"/>
      <c r="AC501" s="15"/>
    </row>
    <row r="502" spans="1:29" s="17" customFormat="1" x14ac:dyDescent="0.25">
      <c r="A502" s="18">
        <v>2504207</v>
      </c>
      <c r="B502" s="20" t="s">
        <v>206</v>
      </c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6"/>
      <c r="T502" s="15"/>
      <c r="U502" s="15"/>
      <c r="V502" s="15"/>
      <c r="W502" s="15"/>
      <c r="X502" s="16"/>
      <c r="Y502" s="15"/>
      <c r="Z502" s="15"/>
      <c r="AA502" s="15"/>
      <c r="AB502" s="15"/>
      <c r="AC502" s="15"/>
    </row>
    <row r="503" spans="1:29" s="17" customFormat="1" x14ac:dyDescent="0.25">
      <c r="A503" s="18">
        <v>2504306</v>
      </c>
      <c r="B503" s="20" t="s">
        <v>207</v>
      </c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6"/>
      <c r="T503" s="15"/>
      <c r="U503" s="15"/>
      <c r="V503" s="15"/>
      <c r="W503" s="15"/>
      <c r="X503" s="16"/>
      <c r="Y503" s="15"/>
      <c r="Z503" s="15"/>
      <c r="AA503" s="15"/>
      <c r="AB503" s="15"/>
      <c r="AC503" s="15"/>
    </row>
    <row r="504" spans="1:29" s="17" customFormat="1" x14ac:dyDescent="0.25">
      <c r="A504" s="18">
        <v>2504355</v>
      </c>
      <c r="B504" s="20" t="s">
        <v>208</v>
      </c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6"/>
      <c r="T504" s="15"/>
      <c r="U504" s="15"/>
      <c r="V504" s="15"/>
      <c r="W504" s="15"/>
      <c r="X504" s="16"/>
      <c r="Y504" s="15"/>
      <c r="Z504" s="15"/>
      <c r="AA504" s="15"/>
      <c r="AB504" s="15"/>
      <c r="AC504" s="15"/>
    </row>
    <row r="505" spans="1:29" s="17" customFormat="1" x14ac:dyDescent="0.25">
      <c r="A505" s="18">
        <v>2504405</v>
      </c>
      <c r="B505" s="20" t="s">
        <v>209</v>
      </c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6"/>
      <c r="T505" s="15"/>
      <c r="U505" s="15"/>
      <c r="V505" s="15"/>
      <c r="W505" s="15"/>
      <c r="X505" s="16"/>
      <c r="Y505" s="15"/>
      <c r="Z505" s="15"/>
      <c r="AA505" s="15"/>
      <c r="AB505" s="15"/>
      <c r="AC505" s="15"/>
    </row>
    <row r="506" spans="1:29" s="17" customFormat="1" x14ac:dyDescent="0.25">
      <c r="A506" s="18">
        <v>2504504</v>
      </c>
      <c r="B506" s="20" t="s">
        <v>210</v>
      </c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6"/>
      <c r="T506" s="15"/>
      <c r="U506" s="15"/>
      <c r="V506" s="15"/>
      <c r="W506" s="15"/>
      <c r="X506" s="16"/>
      <c r="Y506" s="15"/>
      <c r="Z506" s="15"/>
      <c r="AA506" s="15"/>
      <c r="AB506" s="15"/>
      <c r="AC506" s="15"/>
    </row>
    <row r="507" spans="1:29" s="17" customFormat="1" x14ac:dyDescent="0.25">
      <c r="A507" s="18">
        <v>2504702</v>
      </c>
      <c r="B507" s="20" t="s">
        <v>211</v>
      </c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6"/>
      <c r="T507" s="15"/>
      <c r="U507" s="15"/>
      <c r="V507" s="15"/>
      <c r="W507" s="15"/>
      <c r="X507" s="16"/>
      <c r="Y507" s="15"/>
      <c r="Z507" s="15"/>
      <c r="AA507" s="15"/>
      <c r="AB507" s="15"/>
      <c r="AC507" s="15"/>
    </row>
    <row r="508" spans="1:29" s="17" customFormat="1" x14ac:dyDescent="0.25">
      <c r="A508" s="18">
        <v>2504801</v>
      </c>
      <c r="B508" s="20" t="s">
        <v>212</v>
      </c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6"/>
      <c r="T508" s="15"/>
      <c r="U508" s="15"/>
      <c r="V508" s="15"/>
      <c r="W508" s="15"/>
      <c r="X508" s="16"/>
      <c r="Y508" s="15"/>
      <c r="Z508" s="15"/>
      <c r="AA508" s="15"/>
      <c r="AB508" s="15"/>
      <c r="AC508" s="15"/>
    </row>
    <row r="509" spans="1:29" s="17" customFormat="1" x14ac:dyDescent="0.25">
      <c r="A509" s="18">
        <v>2504850</v>
      </c>
      <c r="B509" s="20" t="s">
        <v>213</v>
      </c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6"/>
      <c r="T509" s="15"/>
      <c r="U509" s="15"/>
      <c r="V509" s="15"/>
      <c r="W509" s="15"/>
      <c r="X509" s="16"/>
      <c r="Y509" s="15"/>
      <c r="Z509" s="15"/>
      <c r="AA509" s="15"/>
      <c r="AB509" s="15"/>
      <c r="AC509" s="15"/>
    </row>
    <row r="510" spans="1:29" s="17" customFormat="1" x14ac:dyDescent="0.25">
      <c r="A510" s="18">
        <v>2505006</v>
      </c>
      <c r="B510" s="20" t="s">
        <v>214</v>
      </c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6"/>
      <c r="T510" s="15"/>
      <c r="U510" s="15"/>
      <c r="V510" s="15"/>
      <c r="W510" s="15"/>
      <c r="X510" s="16"/>
      <c r="Y510" s="15"/>
      <c r="Z510" s="15"/>
      <c r="AA510" s="15"/>
      <c r="AB510" s="15"/>
      <c r="AC510" s="15"/>
    </row>
    <row r="511" spans="1:29" s="17" customFormat="1" x14ac:dyDescent="0.25">
      <c r="A511" s="18">
        <v>2505105</v>
      </c>
      <c r="B511" s="20" t="s">
        <v>215</v>
      </c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6"/>
      <c r="T511" s="15"/>
      <c r="U511" s="15"/>
      <c r="V511" s="15"/>
      <c r="W511" s="15"/>
      <c r="X511" s="16"/>
      <c r="Y511" s="15"/>
      <c r="Z511" s="15"/>
      <c r="AA511" s="15"/>
      <c r="AB511" s="15"/>
      <c r="AC511" s="15"/>
    </row>
    <row r="512" spans="1:29" s="17" customFormat="1" x14ac:dyDescent="0.25">
      <c r="A512" s="18">
        <v>2505204</v>
      </c>
      <c r="B512" s="20" t="s">
        <v>216</v>
      </c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6"/>
      <c r="T512" s="15"/>
      <c r="U512" s="15"/>
      <c r="V512" s="15"/>
      <c r="W512" s="15"/>
      <c r="X512" s="16"/>
      <c r="Y512" s="15"/>
      <c r="Z512" s="15"/>
      <c r="AA512" s="15"/>
      <c r="AB512" s="15"/>
      <c r="AC512" s="15"/>
    </row>
    <row r="513" spans="1:29" s="17" customFormat="1" x14ac:dyDescent="0.25">
      <c r="A513" s="18">
        <v>2505303</v>
      </c>
      <c r="B513" s="20" t="s">
        <v>217</v>
      </c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6"/>
      <c r="T513" s="15"/>
      <c r="U513" s="15"/>
      <c r="V513" s="15"/>
      <c r="W513" s="15"/>
      <c r="X513" s="16"/>
      <c r="Y513" s="15"/>
      <c r="Z513" s="15"/>
      <c r="AA513" s="15"/>
      <c r="AB513" s="15"/>
      <c r="AC513" s="15"/>
    </row>
    <row r="514" spans="1:29" s="17" customFormat="1" x14ac:dyDescent="0.25">
      <c r="A514" s="18">
        <v>2505352</v>
      </c>
      <c r="B514" s="20" t="s">
        <v>218</v>
      </c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6"/>
      <c r="T514" s="15"/>
      <c r="U514" s="15"/>
      <c r="V514" s="15"/>
      <c r="W514" s="15"/>
      <c r="X514" s="16"/>
      <c r="Y514" s="15"/>
      <c r="Z514" s="15"/>
      <c r="AA514" s="15"/>
      <c r="AB514" s="15"/>
      <c r="AC514" s="15"/>
    </row>
    <row r="515" spans="1:29" s="17" customFormat="1" x14ac:dyDescent="0.25">
      <c r="A515" s="18">
        <v>2505402</v>
      </c>
      <c r="B515" s="20" t="s">
        <v>219</v>
      </c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6"/>
      <c r="T515" s="15"/>
      <c r="U515" s="15"/>
      <c r="V515" s="15"/>
      <c r="W515" s="15"/>
      <c r="X515" s="16"/>
      <c r="Y515" s="15"/>
      <c r="Z515" s="15"/>
      <c r="AA515" s="15"/>
      <c r="AB515" s="15"/>
      <c r="AC515" s="15"/>
    </row>
    <row r="516" spans="1:29" s="17" customFormat="1" x14ac:dyDescent="0.25">
      <c r="A516" s="18">
        <v>2505600</v>
      </c>
      <c r="B516" s="20" t="s">
        <v>220</v>
      </c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6"/>
      <c r="T516" s="15"/>
      <c r="U516" s="15"/>
      <c r="V516" s="15"/>
      <c r="W516" s="15"/>
      <c r="X516" s="16"/>
      <c r="Y516" s="15"/>
      <c r="Z516" s="15"/>
      <c r="AA516" s="15"/>
      <c r="AB516" s="15"/>
      <c r="AC516" s="15"/>
    </row>
    <row r="517" spans="1:29" s="17" customFormat="1" x14ac:dyDescent="0.25">
      <c r="A517" s="18">
        <v>2505709</v>
      </c>
      <c r="B517" s="20" t="s">
        <v>221</v>
      </c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6"/>
      <c r="T517" s="15"/>
      <c r="U517" s="15"/>
      <c r="V517" s="15"/>
      <c r="W517" s="15"/>
      <c r="X517" s="16"/>
      <c r="Y517" s="15"/>
      <c r="Z517" s="15"/>
      <c r="AA517" s="15"/>
      <c r="AB517" s="15"/>
      <c r="AC517" s="15"/>
    </row>
    <row r="518" spans="1:29" s="17" customFormat="1" x14ac:dyDescent="0.25">
      <c r="A518" s="18">
        <v>2505808</v>
      </c>
      <c r="B518" s="20" t="s">
        <v>222</v>
      </c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6"/>
      <c r="T518" s="15"/>
      <c r="U518" s="15"/>
      <c r="V518" s="15"/>
      <c r="W518" s="15"/>
      <c r="X518" s="16"/>
      <c r="Y518" s="15"/>
      <c r="Z518" s="15"/>
      <c r="AA518" s="15"/>
      <c r="AB518" s="15"/>
      <c r="AC518" s="15"/>
    </row>
    <row r="519" spans="1:29" s="17" customFormat="1" x14ac:dyDescent="0.25">
      <c r="A519" s="18">
        <v>2505907</v>
      </c>
      <c r="B519" s="20" t="s">
        <v>223</v>
      </c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6"/>
      <c r="T519" s="15"/>
      <c r="U519" s="15"/>
      <c r="V519" s="15"/>
      <c r="W519" s="15"/>
      <c r="X519" s="16"/>
      <c r="Y519" s="15"/>
      <c r="Z519" s="15"/>
      <c r="AA519" s="15"/>
      <c r="AB519" s="15"/>
      <c r="AC519" s="15"/>
    </row>
    <row r="520" spans="1:29" s="17" customFormat="1" x14ac:dyDescent="0.25">
      <c r="A520" s="18">
        <v>2506004</v>
      </c>
      <c r="B520" s="20" t="s">
        <v>224</v>
      </c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6"/>
      <c r="T520" s="15"/>
      <c r="U520" s="15"/>
      <c r="V520" s="15"/>
      <c r="W520" s="15"/>
      <c r="X520" s="16"/>
      <c r="Y520" s="15"/>
      <c r="Z520" s="15"/>
      <c r="AA520" s="15"/>
      <c r="AB520" s="15"/>
      <c r="AC520" s="15"/>
    </row>
    <row r="521" spans="1:29" s="17" customFormat="1" x14ac:dyDescent="0.25">
      <c r="A521" s="18">
        <v>2506103</v>
      </c>
      <c r="B521" s="20" t="s">
        <v>225</v>
      </c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6"/>
      <c r="T521" s="15"/>
      <c r="U521" s="15"/>
      <c r="V521" s="15"/>
      <c r="W521" s="15"/>
      <c r="X521" s="16"/>
      <c r="Y521" s="15"/>
      <c r="Z521" s="15"/>
      <c r="AA521" s="15"/>
      <c r="AB521" s="15"/>
      <c r="AC521" s="15"/>
    </row>
    <row r="522" spans="1:29" s="17" customFormat="1" x14ac:dyDescent="0.25">
      <c r="A522" s="18">
        <v>2506202</v>
      </c>
      <c r="B522" s="20" t="s">
        <v>226</v>
      </c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6"/>
      <c r="T522" s="15"/>
      <c r="U522" s="15"/>
      <c r="V522" s="15"/>
      <c r="W522" s="15"/>
      <c r="X522" s="16"/>
      <c r="Y522" s="15"/>
      <c r="Z522" s="15"/>
      <c r="AA522" s="15"/>
      <c r="AB522" s="15"/>
      <c r="AC522" s="15"/>
    </row>
    <row r="523" spans="1:29" s="17" customFormat="1" x14ac:dyDescent="0.25">
      <c r="A523" s="18">
        <v>2506251</v>
      </c>
      <c r="B523" s="20" t="s">
        <v>227</v>
      </c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6"/>
      <c r="T523" s="15"/>
      <c r="U523" s="15"/>
      <c r="V523" s="15"/>
      <c r="W523" s="15"/>
      <c r="X523" s="16"/>
      <c r="Y523" s="15"/>
      <c r="Z523" s="15"/>
      <c r="AA523" s="15"/>
      <c r="AB523" s="15"/>
      <c r="AC523" s="15"/>
    </row>
    <row r="524" spans="1:29" s="17" customFormat="1" x14ac:dyDescent="0.25">
      <c r="A524" s="18">
        <v>2506301</v>
      </c>
      <c r="B524" s="20" t="s">
        <v>228</v>
      </c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6"/>
      <c r="T524" s="15"/>
      <c r="U524" s="15"/>
      <c r="V524" s="15"/>
      <c r="W524" s="15"/>
      <c r="X524" s="16"/>
      <c r="Y524" s="15"/>
      <c r="Z524" s="15"/>
      <c r="AA524" s="15"/>
      <c r="AB524" s="15"/>
      <c r="AC524" s="15"/>
    </row>
    <row r="525" spans="1:29" s="17" customFormat="1" x14ac:dyDescent="0.25">
      <c r="A525" s="18">
        <v>2506400</v>
      </c>
      <c r="B525" s="20" t="s">
        <v>229</v>
      </c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6"/>
      <c r="T525" s="15"/>
      <c r="U525" s="15"/>
      <c r="V525" s="15"/>
      <c r="W525" s="15"/>
      <c r="X525" s="16"/>
      <c r="Y525" s="15"/>
      <c r="Z525" s="15"/>
      <c r="AA525" s="15"/>
      <c r="AB525" s="15"/>
      <c r="AC525" s="15"/>
    </row>
    <row r="526" spans="1:29" s="17" customFormat="1" x14ac:dyDescent="0.25">
      <c r="A526" s="18">
        <v>2506509</v>
      </c>
      <c r="B526" s="20" t="s">
        <v>230</v>
      </c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6"/>
      <c r="T526" s="15"/>
      <c r="U526" s="15"/>
      <c r="V526" s="15"/>
      <c r="W526" s="15"/>
      <c r="X526" s="16"/>
      <c r="Y526" s="15"/>
      <c r="Z526" s="15"/>
      <c r="AA526" s="15"/>
      <c r="AB526" s="15"/>
      <c r="AC526" s="15"/>
    </row>
    <row r="527" spans="1:29" s="17" customFormat="1" x14ac:dyDescent="0.25">
      <c r="A527" s="18">
        <v>2506608</v>
      </c>
      <c r="B527" s="20" t="s">
        <v>231</v>
      </c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6"/>
      <c r="T527" s="15"/>
      <c r="U527" s="15"/>
      <c r="V527" s="15"/>
      <c r="W527" s="15"/>
      <c r="X527" s="16"/>
      <c r="Y527" s="15"/>
      <c r="Z527" s="15"/>
      <c r="AA527" s="15"/>
      <c r="AB527" s="15"/>
      <c r="AC527" s="15"/>
    </row>
    <row r="528" spans="1:29" s="17" customFormat="1" x14ac:dyDescent="0.25">
      <c r="A528" s="18">
        <v>2502607</v>
      </c>
      <c r="B528" s="20" t="s">
        <v>232</v>
      </c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6"/>
      <c r="T528" s="15"/>
      <c r="U528" s="15"/>
      <c r="V528" s="15"/>
      <c r="W528" s="15"/>
      <c r="X528" s="16"/>
      <c r="Y528" s="15"/>
      <c r="Z528" s="15"/>
      <c r="AA528" s="15"/>
      <c r="AB528" s="15"/>
      <c r="AC528" s="15"/>
    </row>
    <row r="529" spans="1:29" s="17" customFormat="1" x14ac:dyDescent="0.25">
      <c r="A529" s="18">
        <v>2506707</v>
      </c>
      <c r="B529" s="20" t="s">
        <v>233</v>
      </c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6"/>
      <c r="T529" s="15"/>
      <c r="U529" s="15"/>
      <c r="V529" s="15"/>
      <c r="W529" s="15"/>
      <c r="X529" s="16"/>
      <c r="Y529" s="15"/>
      <c r="Z529" s="15"/>
      <c r="AA529" s="15"/>
      <c r="AB529" s="15"/>
      <c r="AC529" s="15"/>
    </row>
    <row r="530" spans="1:29" s="17" customFormat="1" x14ac:dyDescent="0.25">
      <c r="A530" s="18">
        <v>2506806</v>
      </c>
      <c r="B530" s="20" t="s">
        <v>234</v>
      </c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6"/>
      <c r="T530" s="15"/>
      <c r="U530" s="15"/>
      <c r="V530" s="15"/>
      <c r="W530" s="15"/>
      <c r="X530" s="16"/>
      <c r="Y530" s="15"/>
      <c r="Z530" s="15"/>
      <c r="AA530" s="15"/>
      <c r="AB530" s="15"/>
      <c r="AC530" s="15"/>
    </row>
    <row r="531" spans="1:29" s="17" customFormat="1" x14ac:dyDescent="0.25">
      <c r="A531" s="18">
        <v>2506905</v>
      </c>
      <c r="B531" s="20" t="s">
        <v>235</v>
      </c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6"/>
      <c r="T531" s="15"/>
      <c r="U531" s="15"/>
      <c r="V531" s="15"/>
      <c r="W531" s="15"/>
      <c r="X531" s="16"/>
      <c r="Y531" s="15"/>
      <c r="Z531" s="15"/>
      <c r="AA531" s="15"/>
      <c r="AB531" s="15"/>
      <c r="AC531" s="15"/>
    </row>
    <row r="532" spans="1:29" s="17" customFormat="1" x14ac:dyDescent="0.25">
      <c r="A532" s="18">
        <v>2507002</v>
      </c>
      <c r="B532" s="20" t="s">
        <v>236</v>
      </c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6"/>
      <c r="T532" s="15"/>
      <c r="U532" s="15"/>
      <c r="V532" s="15"/>
      <c r="W532" s="15"/>
      <c r="X532" s="16"/>
      <c r="Y532" s="15"/>
      <c r="Z532" s="15"/>
      <c r="AA532" s="15"/>
      <c r="AB532" s="15"/>
      <c r="AC532" s="15"/>
    </row>
    <row r="533" spans="1:29" s="17" customFormat="1" x14ac:dyDescent="0.25">
      <c r="A533" s="18">
        <v>2507200</v>
      </c>
      <c r="B533" s="20" t="s">
        <v>237</v>
      </c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6"/>
      <c r="T533" s="15"/>
      <c r="U533" s="15"/>
      <c r="V533" s="15"/>
      <c r="W533" s="15"/>
      <c r="X533" s="16"/>
      <c r="Y533" s="15"/>
      <c r="Z533" s="15"/>
      <c r="AA533" s="15"/>
      <c r="AB533" s="15"/>
      <c r="AC533" s="15"/>
    </row>
    <row r="534" spans="1:29" s="17" customFormat="1" x14ac:dyDescent="0.25">
      <c r="A534" s="18">
        <v>2507408</v>
      </c>
      <c r="B534" s="20" t="s">
        <v>238</v>
      </c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6"/>
      <c r="T534" s="15"/>
      <c r="U534" s="15"/>
      <c r="V534" s="15"/>
      <c r="W534" s="15"/>
      <c r="X534" s="16"/>
      <c r="Y534" s="15"/>
      <c r="Z534" s="15"/>
      <c r="AA534" s="15"/>
      <c r="AB534" s="15"/>
      <c r="AC534" s="15"/>
    </row>
    <row r="535" spans="1:29" s="17" customFormat="1" x14ac:dyDescent="0.25">
      <c r="A535" s="18">
        <v>2513653</v>
      </c>
      <c r="B535" s="20" t="s">
        <v>239</v>
      </c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6"/>
      <c r="T535" s="15"/>
      <c r="U535" s="15"/>
      <c r="V535" s="15"/>
      <c r="W535" s="15"/>
      <c r="X535" s="16"/>
      <c r="Y535" s="15"/>
      <c r="Z535" s="15"/>
      <c r="AA535" s="15"/>
      <c r="AB535" s="15"/>
      <c r="AC535" s="15"/>
    </row>
    <row r="536" spans="1:29" s="17" customFormat="1" x14ac:dyDescent="0.25">
      <c r="A536" s="18">
        <v>2507606</v>
      </c>
      <c r="B536" s="20" t="s">
        <v>240</v>
      </c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6"/>
      <c r="T536" s="15"/>
      <c r="U536" s="15"/>
      <c r="V536" s="15"/>
      <c r="W536" s="15"/>
      <c r="X536" s="16"/>
      <c r="Y536" s="15"/>
      <c r="Z536" s="15"/>
      <c r="AA536" s="15"/>
      <c r="AB536" s="15"/>
      <c r="AC536" s="15"/>
    </row>
    <row r="537" spans="1:29" s="17" customFormat="1" x14ac:dyDescent="0.25">
      <c r="A537" s="18">
        <v>2507705</v>
      </c>
      <c r="B537" s="20" t="s">
        <v>241</v>
      </c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6"/>
      <c r="T537" s="15"/>
      <c r="U537" s="15"/>
      <c r="V537" s="15"/>
      <c r="W537" s="15"/>
      <c r="X537" s="16"/>
      <c r="Y537" s="15"/>
      <c r="Z537" s="15"/>
      <c r="AA537" s="15"/>
      <c r="AB537" s="15"/>
      <c r="AC537" s="15"/>
    </row>
    <row r="538" spans="1:29" s="17" customFormat="1" x14ac:dyDescent="0.25">
      <c r="A538" s="18">
        <v>2507804</v>
      </c>
      <c r="B538" s="20" t="s">
        <v>242</v>
      </c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6"/>
      <c r="T538" s="15"/>
      <c r="U538" s="15"/>
      <c r="V538" s="15"/>
      <c r="W538" s="15"/>
      <c r="X538" s="16"/>
      <c r="Y538" s="15"/>
      <c r="Z538" s="15"/>
      <c r="AA538" s="15"/>
      <c r="AB538" s="15"/>
      <c r="AC538" s="15"/>
    </row>
    <row r="539" spans="1:29" s="17" customFormat="1" x14ac:dyDescent="0.25">
      <c r="A539" s="18">
        <v>2508000</v>
      </c>
      <c r="B539" s="20" t="s">
        <v>243</v>
      </c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6"/>
      <c r="T539" s="15"/>
      <c r="U539" s="15"/>
      <c r="V539" s="15"/>
      <c r="W539" s="15"/>
      <c r="X539" s="16"/>
      <c r="Y539" s="15"/>
      <c r="Z539" s="15"/>
      <c r="AA539" s="15"/>
      <c r="AB539" s="15"/>
      <c r="AC539" s="15"/>
    </row>
    <row r="540" spans="1:29" s="17" customFormat="1" x14ac:dyDescent="0.25">
      <c r="A540" s="18">
        <v>2508109</v>
      </c>
      <c r="B540" s="20" t="s">
        <v>244</v>
      </c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6"/>
      <c r="T540" s="15"/>
      <c r="U540" s="15"/>
      <c r="V540" s="15"/>
      <c r="W540" s="15"/>
      <c r="X540" s="16"/>
      <c r="Y540" s="15"/>
      <c r="Z540" s="15"/>
      <c r="AA540" s="15"/>
      <c r="AB540" s="15"/>
      <c r="AC540" s="15"/>
    </row>
    <row r="541" spans="1:29" s="17" customFormat="1" x14ac:dyDescent="0.25">
      <c r="A541" s="18">
        <v>2508208</v>
      </c>
      <c r="B541" s="20" t="s">
        <v>245</v>
      </c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6"/>
      <c r="T541" s="15"/>
      <c r="U541" s="15"/>
      <c r="V541" s="15"/>
      <c r="W541" s="15"/>
      <c r="X541" s="16"/>
      <c r="Y541" s="15"/>
      <c r="Z541" s="15"/>
      <c r="AA541" s="15"/>
      <c r="AB541" s="15"/>
      <c r="AC541" s="15"/>
    </row>
    <row r="542" spans="1:29" s="17" customFormat="1" x14ac:dyDescent="0.25">
      <c r="A542" s="18">
        <v>2508307</v>
      </c>
      <c r="B542" s="20" t="s">
        <v>246</v>
      </c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6"/>
      <c r="T542" s="15"/>
      <c r="U542" s="15"/>
      <c r="V542" s="15"/>
      <c r="W542" s="15"/>
      <c r="X542" s="16"/>
      <c r="Y542" s="15"/>
      <c r="Z542" s="15"/>
      <c r="AA542" s="15"/>
      <c r="AB542" s="15"/>
      <c r="AC542" s="15"/>
    </row>
    <row r="543" spans="1:29" s="17" customFormat="1" x14ac:dyDescent="0.25">
      <c r="A543" s="18">
        <v>2508406</v>
      </c>
      <c r="B543" s="20" t="s">
        <v>247</v>
      </c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6"/>
      <c r="T543" s="15"/>
      <c r="U543" s="15"/>
      <c r="V543" s="15"/>
      <c r="W543" s="15"/>
      <c r="X543" s="16"/>
      <c r="Y543" s="15"/>
      <c r="Z543" s="15"/>
      <c r="AA543" s="15"/>
      <c r="AB543" s="15"/>
      <c r="AC543" s="15"/>
    </row>
    <row r="544" spans="1:29" s="17" customFormat="1" x14ac:dyDescent="0.25">
      <c r="A544" s="18">
        <v>2508505</v>
      </c>
      <c r="B544" s="20" t="s">
        <v>248</v>
      </c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6"/>
      <c r="T544" s="15"/>
      <c r="U544" s="15"/>
      <c r="V544" s="15"/>
      <c r="W544" s="15"/>
      <c r="X544" s="16"/>
      <c r="Y544" s="15"/>
      <c r="Z544" s="15"/>
      <c r="AA544" s="15"/>
      <c r="AB544" s="15"/>
      <c r="AC544" s="15"/>
    </row>
    <row r="545" spans="1:29" s="17" customFormat="1" x14ac:dyDescent="0.25">
      <c r="A545" s="18">
        <v>2508554</v>
      </c>
      <c r="B545" s="20" t="s">
        <v>249</v>
      </c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6"/>
      <c r="T545" s="15"/>
      <c r="U545" s="15"/>
      <c r="V545" s="15"/>
      <c r="W545" s="15"/>
      <c r="X545" s="16"/>
      <c r="Y545" s="15"/>
      <c r="Z545" s="15"/>
      <c r="AA545" s="15"/>
      <c r="AB545" s="15"/>
      <c r="AC545" s="15"/>
    </row>
    <row r="546" spans="1:29" s="17" customFormat="1" x14ac:dyDescent="0.25">
      <c r="A546" s="18">
        <v>2508703</v>
      </c>
      <c r="B546" s="20" t="s">
        <v>250</v>
      </c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6"/>
      <c r="T546" s="15"/>
      <c r="U546" s="15"/>
      <c r="V546" s="15"/>
      <c r="W546" s="15"/>
      <c r="X546" s="16"/>
      <c r="Y546" s="15"/>
      <c r="Z546" s="15"/>
      <c r="AA546" s="15"/>
      <c r="AB546" s="15"/>
      <c r="AC546" s="15"/>
    </row>
    <row r="547" spans="1:29" s="17" customFormat="1" x14ac:dyDescent="0.25">
      <c r="A547" s="18">
        <v>2508802</v>
      </c>
      <c r="B547" s="20" t="s">
        <v>251</v>
      </c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6"/>
      <c r="T547" s="15"/>
      <c r="U547" s="15"/>
      <c r="V547" s="15"/>
      <c r="W547" s="15"/>
      <c r="X547" s="16"/>
      <c r="Y547" s="15"/>
      <c r="Z547" s="15"/>
      <c r="AA547" s="15"/>
      <c r="AB547" s="15"/>
      <c r="AC547" s="15"/>
    </row>
    <row r="548" spans="1:29" s="17" customFormat="1" x14ac:dyDescent="0.25">
      <c r="A548" s="18">
        <v>2509008</v>
      </c>
      <c r="B548" s="20" t="s">
        <v>252</v>
      </c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6"/>
      <c r="T548" s="15"/>
      <c r="U548" s="15"/>
      <c r="V548" s="15"/>
      <c r="W548" s="15"/>
      <c r="X548" s="16"/>
      <c r="Y548" s="15"/>
      <c r="Z548" s="15"/>
      <c r="AA548" s="15"/>
      <c r="AB548" s="15"/>
      <c r="AC548" s="15"/>
    </row>
    <row r="549" spans="1:29" s="17" customFormat="1" x14ac:dyDescent="0.25">
      <c r="A549" s="18">
        <v>2509156</v>
      </c>
      <c r="B549" s="20" t="s">
        <v>253</v>
      </c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6"/>
      <c r="T549" s="15"/>
      <c r="U549" s="15"/>
      <c r="V549" s="15"/>
      <c r="W549" s="15"/>
      <c r="X549" s="16"/>
      <c r="Y549" s="15"/>
      <c r="Z549" s="15"/>
      <c r="AA549" s="15"/>
      <c r="AB549" s="15"/>
      <c r="AC549" s="15"/>
    </row>
    <row r="550" spans="1:29" s="17" customFormat="1" x14ac:dyDescent="0.25">
      <c r="A550" s="18">
        <v>2509206</v>
      </c>
      <c r="B550" s="20" t="s">
        <v>254</v>
      </c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6"/>
      <c r="T550" s="15"/>
      <c r="U550" s="15"/>
      <c r="V550" s="15"/>
      <c r="W550" s="15"/>
      <c r="X550" s="16"/>
      <c r="Y550" s="15"/>
      <c r="Z550" s="15"/>
      <c r="AA550" s="15"/>
      <c r="AB550" s="15"/>
      <c r="AC550" s="15"/>
    </row>
    <row r="551" spans="1:29" s="17" customFormat="1" x14ac:dyDescent="0.25">
      <c r="A551" s="18">
        <v>2509339</v>
      </c>
      <c r="B551" s="20" t="s">
        <v>255</v>
      </c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6"/>
      <c r="T551" s="15"/>
      <c r="U551" s="15"/>
      <c r="V551" s="15"/>
      <c r="W551" s="15"/>
      <c r="X551" s="16"/>
      <c r="Y551" s="15"/>
      <c r="Z551" s="15"/>
      <c r="AA551" s="15"/>
      <c r="AB551" s="15"/>
      <c r="AC551" s="15"/>
    </row>
    <row r="552" spans="1:29" s="17" customFormat="1" x14ac:dyDescent="0.25">
      <c r="A552" s="18">
        <v>2509370</v>
      </c>
      <c r="B552" s="20" t="s">
        <v>256</v>
      </c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6"/>
      <c r="T552" s="15"/>
      <c r="U552" s="15"/>
      <c r="V552" s="15"/>
      <c r="W552" s="15"/>
      <c r="X552" s="16"/>
      <c r="Y552" s="15"/>
      <c r="Z552" s="15"/>
      <c r="AA552" s="15"/>
      <c r="AB552" s="15"/>
      <c r="AC552" s="15"/>
    </row>
    <row r="553" spans="1:29" s="17" customFormat="1" x14ac:dyDescent="0.25">
      <c r="A553" s="18">
        <v>2509396</v>
      </c>
      <c r="B553" s="20" t="s">
        <v>257</v>
      </c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6"/>
      <c r="T553" s="15"/>
      <c r="U553" s="15"/>
      <c r="V553" s="15"/>
      <c r="W553" s="15"/>
      <c r="X553" s="16"/>
      <c r="Y553" s="15"/>
      <c r="Z553" s="15"/>
      <c r="AA553" s="15"/>
      <c r="AB553" s="15"/>
      <c r="AC553" s="15"/>
    </row>
    <row r="554" spans="1:29" s="17" customFormat="1" x14ac:dyDescent="0.25">
      <c r="A554" s="18">
        <v>2509404</v>
      </c>
      <c r="B554" s="20" t="s">
        <v>258</v>
      </c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6"/>
      <c r="T554" s="15"/>
      <c r="U554" s="15"/>
      <c r="V554" s="15"/>
      <c r="W554" s="15"/>
      <c r="X554" s="16"/>
      <c r="Y554" s="15"/>
      <c r="Z554" s="15"/>
      <c r="AA554" s="15"/>
      <c r="AB554" s="15"/>
      <c r="AC554" s="15"/>
    </row>
    <row r="555" spans="1:29" s="17" customFormat="1" x14ac:dyDescent="0.25">
      <c r="A555" s="18">
        <v>2509503</v>
      </c>
      <c r="B555" s="20" t="s">
        <v>259</v>
      </c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6"/>
      <c r="T555" s="15"/>
      <c r="U555" s="15"/>
      <c r="V555" s="15"/>
      <c r="W555" s="15"/>
      <c r="X555" s="16"/>
      <c r="Y555" s="15"/>
      <c r="Z555" s="15"/>
      <c r="AA555" s="15"/>
      <c r="AB555" s="15"/>
      <c r="AC555" s="15"/>
    </row>
    <row r="556" spans="1:29" s="17" customFormat="1" x14ac:dyDescent="0.25">
      <c r="A556" s="18">
        <v>2509602</v>
      </c>
      <c r="B556" s="20" t="s">
        <v>260</v>
      </c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6"/>
      <c r="T556" s="15"/>
      <c r="U556" s="15"/>
      <c r="V556" s="15"/>
      <c r="W556" s="15"/>
      <c r="X556" s="16"/>
      <c r="Y556" s="15"/>
      <c r="Z556" s="15"/>
      <c r="AA556" s="15"/>
      <c r="AB556" s="15"/>
      <c r="AC556" s="15"/>
    </row>
    <row r="557" spans="1:29" s="17" customFormat="1" x14ac:dyDescent="0.25">
      <c r="A557" s="18">
        <v>2509701</v>
      </c>
      <c r="B557" s="20" t="s">
        <v>261</v>
      </c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6"/>
      <c r="T557" s="15"/>
      <c r="U557" s="15"/>
      <c r="V557" s="15"/>
      <c r="W557" s="15"/>
      <c r="X557" s="16"/>
      <c r="Y557" s="15"/>
      <c r="Z557" s="15"/>
      <c r="AA557" s="15"/>
      <c r="AB557" s="15"/>
      <c r="AC557" s="15"/>
    </row>
    <row r="558" spans="1:29" s="17" customFormat="1" x14ac:dyDescent="0.25">
      <c r="A558" s="18">
        <v>2509800</v>
      </c>
      <c r="B558" s="20" t="s">
        <v>63</v>
      </c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6"/>
      <c r="T558" s="15"/>
      <c r="U558" s="15"/>
      <c r="V558" s="15"/>
      <c r="W558" s="15"/>
      <c r="X558" s="16"/>
      <c r="Y558" s="15"/>
      <c r="Z558" s="15"/>
      <c r="AA558" s="15"/>
      <c r="AB558" s="15"/>
      <c r="AC558" s="15"/>
    </row>
    <row r="559" spans="1:29" s="17" customFormat="1" x14ac:dyDescent="0.25">
      <c r="A559" s="18">
        <v>2509909</v>
      </c>
      <c r="B559" s="20" t="s">
        <v>262</v>
      </c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6"/>
      <c r="T559" s="15"/>
      <c r="U559" s="15"/>
      <c r="V559" s="15"/>
      <c r="W559" s="15"/>
      <c r="X559" s="16"/>
      <c r="Y559" s="15"/>
      <c r="Z559" s="15"/>
      <c r="AA559" s="15"/>
      <c r="AB559" s="15"/>
      <c r="AC559" s="15"/>
    </row>
    <row r="560" spans="1:29" s="17" customFormat="1" x14ac:dyDescent="0.25">
      <c r="A560" s="18">
        <v>2510006</v>
      </c>
      <c r="B560" s="20" t="s">
        <v>263</v>
      </c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6"/>
      <c r="T560" s="15"/>
      <c r="U560" s="15"/>
      <c r="V560" s="15"/>
      <c r="W560" s="15"/>
      <c r="X560" s="16"/>
      <c r="Y560" s="15"/>
      <c r="Z560" s="15"/>
      <c r="AA560" s="15"/>
      <c r="AB560" s="15"/>
      <c r="AC560" s="15"/>
    </row>
    <row r="561" spans="1:29" s="17" customFormat="1" x14ac:dyDescent="0.25">
      <c r="A561" s="18">
        <v>2510105</v>
      </c>
      <c r="B561" s="20" t="s">
        <v>264</v>
      </c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6"/>
      <c r="T561" s="15"/>
      <c r="U561" s="15"/>
      <c r="V561" s="15"/>
      <c r="W561" s="15"/>
      <c r="X561" s="16"/>
      <c r="Y561" s="15"/>
      <c r="Z561" s="15"/>
      <c r="AA561" s="15"/>
      <c r="AB561" s="15"/>
      <c r="AC561" s="15"/>
    </row>
    <row r="562" spans="1:29" s="17" customFormat="1" x14ac:dyDescent="0.25">
      <c r="A562" s="18">
        <v>2510204</v>
      </c>
      <c r="B562" s="20" t="s">
        <v>64</v>
      </c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6"/>
      <c r="T562" s="15"/>
      <c r="U562" s="15"/>
      <c r="V562" s="15"/>
      <c r="W562" s="15"/>
      <c r="X562" s="16"/>
      <c r="Y562" s="15"/>
      <c r="Z562" s="15"/>
      <c r="AA562" s="15"/>
      <c r="AB562" s="15"/>
      <c r="AC562" s="15"/>
    </row>
    <row r="563" spans="1:29" s="17" customFormat="1" x14ac:dyDescent="0.25">
      <c r="A563" s="18">
        <v>2510303</v>
      </c>
      <c r="B563" s="20" t="s">
        <v>265</v>
      </c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6"/>
      <c r="T563" s="15"/>
      <c r="U563" s="15"/>
      <c r="V563" s="15"/>
      <c r="W563" s="15"/>
      <c r="X563" s="16"/>
      <c r="Y563" s="15"/>
      <c r="Z563" s="15"/>
      <c r="AA563" s="15"/>
      <c r="AB563" s="15"/>
      <c r="AC563" s="15"/>
    </row>
    <row r="564" spans="1:29" s="17" customFormat="1" x14ac:dyDescent="0.25">
      <c r="A564" s="18">
        <v>2510402</v>
      </c>
      <c r="B564" s="20" t="s">
        <v>266</v>
      </c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6"/>
      <c r="T564" s="15"/>
      <c r="U564" s="15"/>
      <c r="V564" s="15"/>
      <c r="W564" s="15"/>
      <c r="X564" s="16"/>
      <c r="Y564" s="15"/>
      <c r="Z564" s="15"/>
      <c r="AA564" s="15"/>
      <c r="AB564" s="15"/>
      <c r="AC564" s="15"/>
    </row>
    <row r="565" spans="1:29" s="17" customFormat="1" x14ac:dyDescent="0.25">
      <c r="A565" s="18">
        <v>2510501</v>
      </c>
      <c r="B565" s="20" t="s">
        <v>267</v>
      </c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6"/>
      <c r="T565" s="15"/>
      <c r="U565" s="15"/>
      <c r="V565" s="15"/>
      <c r="W565" s="15"/>
      <c r="X565" s="16"/>
      <c r="Y565" s="15"/>
      <c r="Z565" s="15"/>
      <c r="AA565" s="15"/>
      <c r="AB565" s="15"/>
      <c r="AC565" s="15"/>
    </row>
    <row r="566" spans="1:29" s="17" customFormat="1" x14ac:dyDescent="0.25">
      <c r="A566" s="18">
        <v>2510600</v>
      </c>
      <c r="B566" s="20" t="s">
        <v>268</v>
      </c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6"/>
      <c r="T566" s="15"/>
      <c r="U566" s="15"/>
      <c r="V566" s="15"/>
      <c r="W566" s="15"/>
      <c r="X566" s="16"/>
      <c r="Y566" s="15"/>
      <c r="Z566" s="15"/>
      <c r="AA566" s="15"/>
      <c r="AB566" s="15"/>
      <c r="AC566" s="15"/>
    </row>
    <row r="567" spans="1:29" s="17" customFormat="1" x14ac:dyDescent="0.25">
      <c r="A567" s="18">
        <v>2510659</v>
      </c>
      <c r="B567" s="20" t="s">
        <v>269</v>
      </c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6"/>
      <c r="T567" s="15"/>
      <c r="U567" s="15"/>
      <c r="V567" s="15"/>
      <c r="W567" s="15"/>
      <c r="X567" s="16"/>
      <c r="Y567" s="15"/>
      <c r="Z567" s="15"/>
      <c r="AA567" s="15"/>
      <c r="AB567" s="15"/>
      <c r="AC567" s="15"/>
    </row>
    <row r="568" spans="1:29" s="17" customFormat="1" x14ac:dyDescent="0.25">
      <c r="A568" s="18">
        <v>2510709</v>
      </c>
      <c r="B568" s="20" t="s">
        <v>270</v>
      </c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6"/>
      <c r="T568" s="15"/>
      <c r="U568" s="15"/>
      <c r="V568" s="15"/>
      <c r="W568" s="15"/>
      <c r="X568" s="16"/>
      <c r="Y568" s="15"/>
      <c r="Z568" s="15"/>
      <c r="AA568" s="15"/>
      <c r="AB568" s="15"/>
      <c r="AC568" s="15"/>
    </row>
    <row r="569" spans="1:29" s="17" customFormat="1" x14ac:dyDescent="0.25">
      <c r="A569" s="18">
        <v>2510808</v>
      </c>
      <c r="B569" s="20" t="s">
        <v>271</v>
      </c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6"/>
      <c r="T569" s="15"/>
      <c r="U569" s="15"/>
      <c r="V569" s="15"/>
      <c r="W569" s="15"/>
      <c r="X569" s="16"/>
      <c r="Y569" s="15"/>
      <c r="Z569" s="15"/>
      <c r="AA569" s="15"/>
      <c r="AB569" s="15"/>
      <c r="AC569" s="15"/>
    </row>
    <row r="570" spans="1:29" s="17" customFormat="1" x14ac:dyDescent="0.25">
      <c r="A570" s="18">
        <v>2510907</v>
      </c>
      <c r="B570" s="20" t="s">
        <v>272</v>
      </c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6"/>
      <c r="T570" s="15"/>
      <c r="U570" s="15"/>
      <c r="V570" s="15"/>
      <c r="W570" s="15"/>
      <c r="X570" s="16"/>
      <c r="Y570" s="15"/>
      <c r="Z570" s="15"/>
      <c r="AA570" s="15"/>
      <c r="AB570" s="15"/>
      <c r="AC570" s="15"/>
    </row>
    <row r="571" spans="1:29" s="17" customFormat="1" x14ac:dyDescent="0.25">
      <c r="A571" s="18">
        <v>2511004</v>
      </c>
      <c r="B571" s="20" t="s">
        <v>65</v>
      </c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6"/>
      <c r="T571" s="15"/>
      <c r="U571" s="15"/>
      <c r="V571" s="15"/>
      <c r="W571" s="15"/>
      <c r="X571" s="16"/>
      <c r="Y571" s="15"/>
      <c r="Z571" s="15"/>
      <c r="AA571" s="15"/>
      <c r="AB571" s="15"/>
      <c r="AC571" s="15"/>
    </row>
    <row r="572" spans="1:29" s="17" customFormat="1" x14ac:dyDescent="0.25">
      <c r="A572" s="18">
        <v>2511103</v>
      </c>
      <c r="B572" s="20" t="s">
        <v>273</v>
      </c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6"/>
      <c r="T572" s="15"/>
      <c r="U572" s="15"/>
      <c r="V572" s="15"/>
      <c r="W572" s="15"/>
      <c r="X572" s="16"/>
      <c r="Y572" s="15"/>
      <c r="Z572" s="15"/>
      <c r="AA572" s="15"/>
      <c r="AB572" s="15"/>
      <c r="AC572" s="15"/>
    </row>
    <row r="573" spans="1:29" s="17" customFormat="1" x14ac:dyDescent="0.25">
      <c r="A573" s="18">
        <v>2511301</v>
      </c>
      <c r="B573" s="20" t="s">
        <v>274</v>
      </c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6"/>
      <c r="T573" s="15"/>
      <c r="U573" s="15"/>
      <c r="V573" s="15"/>
      <c r="W573" s="15"/>
      <c r="X573" s="16"/>
      <c r="Y573" s="15"/>
      <c r="Z573" s="15"/>
      <c r="AA573" s="15"/>
      <c r="AB573" s="15"/>
      <c r="AC573" s="15"/>
    </row>
    <row r="574" spans="1:29" s="17" customFormat="1" x14ac:dyDescent="0.25">
      <c r="A574" s="18">
        <v>2511400</v>
      </c>
      <c r="B574" s="20" t="s">
        <v>275</v>
      </c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6"/>
      <c r="T574" s="15"/>
      <c r="U574" s="15"/>
      <c r="V574" s="15"/>
      <c r="W574" s="15"/>
      <c r="X574" s="16"/>
      <c r="Y574" s="15"/>
      <c r="Z574" s="15"/>
      <c r="AA574" s="15"/>
      <c r="AB574" s="15"/>
      <c r="AC574" s="15"/>
    </row>
    <row r="575" spans="1:29" s="17" customFormat="1" x14ac:dyDescent="0.25">
      <c r="A575" s="18">
        <v>2511608</v>
      </c>
      <c r="B575" s="20" t="s">
        <v>276</v>
      </c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6"/>
      <c r="T575" s="15"/>
      <c r="U575" s="15"/>
      <c r="V575" s="15"/>
      <c r="W575" s="15"/>
      <c r="X575" s="16"/>
      <c r="Y575" s="15"/>
      <c r="Z575" s="15"/>
      <c r="AA575" s="15"/>
      <c r="AB575" s="15"/>
      <c r="AC575" s="15"/>
    </row>
    <row r="576" spans="1:29" s="17" customFormat="1" x14ac:dyDescent="0.25">
      <c r="A576" s="18">
        <v>2511707</v>
      </c>
      <c r="B576" s="20" t="s">
        <v>277</v>
      </c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6"/>
      <c r="T576" s="15"/>
      <c r="U576" s="15"/>
      <c r="V576" s="15"/>
      <c r="W576" s="15"/>
      <c r="X576" s="16"/>
      <c r="Y576" s="15"/>
      <c r="Z576" s="15"/>
      <c r="AA576" s="15"/>
      <c r="AB576" s="15"/>
      <c r="AC576" s="15"/>
    </row>
    <row r="577" spans="1:29" s="17" customFormat="1" x14ac:dyDescent="0.25">
      <c r="A577" s="18">
        <v>2511806</v>
      </c>
      <c r="B577" s="20" t="s">
        <v>278</v>
      </c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6"/>
      <c r="T577" s="15"/>
      <c r="U577" s="15"/>
      <c r="V577" s="15"/>
      <c r="W577" s="15"/>
      <c r="X577" s="16"/>
      <c r="Y577" s="15"/>
      <c r="Z577" s="15"/>
      <c r="AA577" s="15"/>
      <c r="AB577" s="15"/>
      <c r="AC577" s="15"/>
    </row>
    <row r="578" spans="1:29" s="17" customFormat="1" x14ac:dyDescent="0.25">
      <c r="A578" s="18">
        <v>2512002</v>
      </c>
      <c r="B578" s="20" t="s">
        <v>279</v>
      </c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6"/>
      <c r="T578" s="15"/>
      <c r="U578" s="15"/>
      <c r="V578" s="15"/>
      <c r="W578" s="15"/>
      <c r="X578" s="16"/>
      <c r="Y578" s="15"/>
      <c r="Z578" s="15"/>
      <c r="AA578" s="15"/>
      <c r="AB578" s="15"/>
      <c r="AC578" s="15"/>
    </row>
    <row r="579" spans="1:29" s="17" customFormat="1" x14ac:dyDescent="0.25">
      <c r="A579" s="18">
        <v>2512036</v>
      </c>
      <c r="B579" s="20" t="s">
        <v>280</v>
      </c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6"/>
      <c r="T579" s="15"/>
      <c r="U579" s="15"/>
      <c r="V579" s="15"/>
      <c r="W579" s="15"/>
      <c r="X579" s="16"/>
      <c r="Y579" s="15"/>
      <c r="Z579" s="15"/>
      <c r="AA579" s="15"/>
      <c r="AB579" s="15"/>
      <c r="AC579" s="15"/>
    </row>
    <row r="580" spans="1:29" s="17" customFormat="1" x14ac:dyDescent="0.25">
      <c r="A580" s="18">
        <v>2512077</v>
      </c>
      <c r="B580" s="20" t="s">
        <v>281</v>
      </c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6"/>
      <c r="T580" s="15"/>
      <c r="U580" s="15"/>
      <c r="V580" s="15"/>
      <c r="W580" s="15"/>
      <c r="X580" s="16"/>
      <c r="Y580" s="15"/>
      <c r="Z580" s="15"/>
      <c r="AA580" s="15"/>
      <c r="AB580" s="15"/>
      <c r="AC580" s="15"/>
    </row>
    <row r="581" spans="1:29" s="17" customFormat="1" x14ac:dyDescent="0.25">
      <c r="A581" s="18">
        <v>2512101</v>
      </c>
      <c r="B581" s="20" t="s">
        <v>282</v>
      </c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6"/>
      <c r="T581" s="15"/>
      <c r="U581" s="15"/>
      <c r="V581" s="15"/>
      <c r="W581" s="15"/>
      <c r="X581" s="16"/>
      <c r="Y581" s="15"/>
      <c r="Z581" s="15"/>
      <c r="AA581" s="15"/>
      <c r="AB581" s="15"/>
      <c r="AC581" s="15"/>
    </row>
    <row r="582" spans="1:29" s="17" customFormat="1" x14ac:dyDescent="0.25">
      <c r="A582" s="18">
        <v>2512200</v>
      </c>
      <c r="B582" s="20" t="s">
        <v>283</v>
      </c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6"/>
      <c r="T582" s="15"/>
      <c r="U582" s="15"/>
      <c r="V582" s="15"/>
      <c r="W582" s="15"/>
      <c r="X582" s="16"/>
      <c r="Y582" s="15"/>
      <c r="Z582" s="15"/>
      <c r="AA582" s="15"/>
      <c r="AB582" s="15"/>
      <c r="AC582" s="15"/>
    </row>
    <row r="583" spans="1:29" s="17" customFormat="1" x14ac:dyDescent="0.25">
      <c r="A583" s="18">
        <v>2512309</v>
      </c>
      <c r="B583" s="20" t="s">
        <v>284</v>
      </c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6"/>
      <c r="T583" s="15"/>
      <c r="U583" s="15"/>
      <c r="V583" s="15"/>
      <c r="W583" s="15"/>
      <c r="X583" s="16"/>
      <c r="Y583" s="15"/>
      <c r="Z583" s="15"/>
      <c r="AA583" s="15"/>
      <c r="AB583" s="15"/>
      <c r="AC583" s="15"/>
    </row>
    <row r="584" spans="1:29" s="17" customFormat="1" x14ac:dyDescent="0.25">
      <c r="A584" s="18">
        <v>2512408</v>
      </c>
      <c r="B584" s="20" t="s">
        <v>285</v>
      </c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6"/>
      <c r="T584" s="15"/>
      <c r="U584" s="15"/>
      <c r="V584" s="15"/>
      <c r="W584" s="15"/>
      <c r="X584" s="16"/>
      <c r="Y584" s="15"/>
      <c r="Z584" s="15"/>
      <c r="AA584" s="15"/>
      <c r="AB584" s="15"/>
      <c r="AC584" s="15"/>
    </row>
    <row r="585" spans="1:29" s="17" customFormat="1" x14ac:dyDescent="0.25">
      <c r="A585" s="18">
        <v>2512507</v>
      </c>
      <c r="B585" s="20" t="s">
        <v>55</v>
      </c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6"/>
      <c r="T585" s="15"/>
      <c r="U585" s="15"/>
      <c r="V585" s="15"/>
      <c r="W585" s="15"/>
      <c r="X585" s="16"/>
      <c r="Y585" s="15"/>
      <c r="Z585" s="15"/>
      <c r="AA585" s="15"/>
      <c r="AB585" s="15"/>
      <c r="AC585" s="15"/>
    </row>
    <row r="586" spans="1:29" s="17" customFormat="1" x14ac:dyDescent="0.25">
      <c r="A586" s="18">
        <v>2512606</v>
      </c>
      <c r="B586" s="20" t="s">
        <v>286</v>
      </c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6"/>
      <c r="T586" s="15"/>
      <c r="U586" s="15"/>
      <c r="V586" s="15"/>
      <c r="W586" s="15"/>
      <c r="X586" s="16"/>
      <c r="Y586" s="15"/>
      <c r="Z586" s="15"/>
      <c r="AA586" s="15"/>
      <c r="AB586" s="15"/>
      <c r="AC586" s="15"/>
    </row>
    <row r="587" spans="1:29" s="17" customFormat="1" x14ac:dyDescent="0.25">
      <c r="A587" s="18">
        <v>2512705</v>
      </c>
      <c r="B587" s="20" t="s">
        <v>287</v>
      </c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6"/>
      <c r="T587" s="15"/>
      <c r="U587" s="15"/>
      <c r="V587" s="15"/>
      <c r="W587" s="15"/>
      <c r="X587" s="16"/>
      <c r="Y587" s="15"/>
      <c r="Z587" s="15"/>
      <c r="AA587" s="15"/>
      <c r="AB587" s="15"/>
      <c r="AC587" s="15"/>
    </row>
    <row r="588" spans="1:29" s="17" customFormat="1" x14ac:dyDescent="0.25">
      <c r="A588" s="18">
        <v>2512747</v>
      </c>
      <c r="B588" s="20" t="s">
        <v>288</v>
      </c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6"/>
      <c r="T588" s="15"/>
      <c r="U588" s="15"/>
      <c r="V588" s="15"/>
      <c r="W588" s="15"/>
      <c r="X588" s="16"/>
      <c r="Y588" s="15"/>
      <c r="Z588" s="15"/>
      <c r="AA588" s="15"/>
      <c r="AB588" s="15"/>
      <c r="AC588" s="15"/>
    </row>
    <row r="589" spans="1:29" s="17" customFormat="1" x14ac:dyDescent="0.25">
      <c r="A589" s="18">
        <v>2512754</v>
      </c>
      <c r="B589" s="20" t="s">
        <v>289</v>
      </c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6"/>
      <c r="T589" s="15"/>
      <c r="U589" s="15"/>
      <c r="V589" s="15"/>
      <c r="W589" s="15"/>
      <c r="X589" s="16"/>
      <c r="Y589" s="15"/>
      <c r="Z589" s="15"/>
      <c r="AA589" s="15"/>
      <c r="AB589" s="15"/>
      <c r="AC589" s="15"/>
    </row>
    <row r="590" spans="1:29" s="17" customFormat="1" x14ac:dyDescent="0.25">
      <c r="A590" s="18">
        <v>2512788</v>
      </c>
      <c r="B590" s="20" t="s">
        <v>290</v>
      </c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6"/>
      <c r="T590" s="15"/>
      <c r="U590" s="15"/>
      <c r="V590" s="15"/>
      <c r="W590" s="15"/>
      <c r="X590" s="16"/>
      <c r="Y590" s="15"/>
      <c r="Z590" s="15"/>
      <c r="AA590" s="15"/>
      <c r="AB590" s="15"/>
      <c r="AC590" s="15"/>
    </row>
    <row r="591" spans="1:29" s="17" customFormat="1" x14ac:dyDescent="0.25">
      <c r="A591" s="18">
        <v>2512804</v>
      </c>
      <c r="B591" s="20" t="s">
        <v>291</v>
      </c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6"/>
      <c r="T591" s="15"/>
      <c r="U591" s="15"/>
      <c r="V591" s="15"/>
      <c r="W591" s="15"/>
      <c r="X591" s="16"/>
      <c r="Y591" s="15"/>
      <c r="Z591" s="15"/>
      <c r="AA591" s="15"/>
      <c r="AB591" s="15"/>
      <c r="AC591" s="15"/>
    </row>
    <row r="592" spans="1:29" s="17" customFormat="1" x14ac:dyDescent="0.25">
      <c r="A592" s="18">
        <v>2513000</v>
      </c>
      <c r="B592" s="20" t="s">
        <v>292</v>
      </c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6"/>
      <c r="T592" s="15"/>
      <c r="U592" s="15"/>
      <c r="V592" s="15"/>
      <c r="W592" s="15"/>
      <c r="X592" s="16"/>
      <c r="Y592" s="15"/>
      <c r="Z592" s="15"/>
      <c r="AA592" s="15"/>
      <c r="AB592" s="15"/>
      <c r="AC592" s="15"/>
    </row>
    <row r="593" spans="1:29" s="17" customFormat="1" x14ac:dyDescent="0.25">
      <c r="A593" s="18">
        <v>2513109</v>
      </c>
      <c r="B593" s="20" t="s">
        <v>293</v>
      </c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6"/>
      <c r="T593" s="15"/>
      <c r="U593" s="15"/>
      <c r="V593" s="15"/>
      <c r="W593" s="15"/>
      <c r="X593" s="16"/>
      <c r="Y593" s="15"/>
      <c r="Z593" s="15"/>
      <c r="AA593" s="15"/>
      <c r="AB593" s="15"/>
      <c r="AC593" s="15"/>
    </row>
    <row r="594" spans="1:29" s="17" customFormat="1" x14ac:dyDescent="0.25">
      <c r="A594" s="18">
        <v>2513158</v>
      </c>
      <c r="B594" s="20" t="s">
        <v>294</v>
      </c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6"/>
      <c r="T594" s="15"/>
      <c r="U594" s="15"/>
      <c r="V594" s="15"/>
      <c r="W594" s="15"/>
      <c r="X594" s="16"/>
      <c r="Y594" s="15"/>
      <c r="Z594" s="15"/>
      <c r="AA594" s="15"/>
      <c r="AB594" s="15"/>
      <c r="AC594" s="15"/>
    </row>
    <row r="595" spans="1:29" s="17" customFormat="1" x14ac:dyDescent="0.25">
      <c r="A595" s="18">
        <v>2513208</v>
      </c>
      <c r="B595" s="20" t="s">
        <v>295</v>
      </c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6"/>
      <c r="T595" s="15"/>
      <c r="U595" s="15"/>
      <c r="V595" s="15"/>
      <c r="W595" s="15"/>
      <c r="X595" s="16"/>
      <c r="Y595" s="15"/>
      <c r="Z595" s="15"/>
      <c r="AA595" s="15"/>
      <c r="AB595" s="15"/>
      <c r="AC595" s="15"/>
    </row>
    <row r="596" spans="1:29" s="17" customFormat="1" x14ac:dyDescent="0.25">
      <c r="A596" s="18">
        <v>2513307</v>
      </c>
      <c r="B596" s="20" t="s">
        <v>296</v>
      </c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6"/>
      <c r="T596" s="15"/>
      <c r="U596" s="15"/>
      <c r="V596" s="15"/>
      <c r="W596" s="15"/>
      <c r="X596" s="16"/>
      <c r="Y596" s="15"/>
      <c r="Z596" s="15"/>
      <c r="AA596" s="15"/>
      <c r="AB596" s="15"/>
      <c r="AC596" s="15"/>
    </row>
    <row r="597" spans="1:29" s="17" customFormat="1" x14ac:dyDescent="0.25">
      <c r="A597" s="18">
        <v>2513356</v>
      </c>
      <c r="B597" s="20" t="s">
        <v>58</v>
      </c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6"/>
      <c r="T597" s="15"/>
      <c r="U597" s="15"/>
      <c r="V597" s="15"/>
      <c r="W597" s="15"/>
      <c r="X597" s="16"/>
      <c r="Y597" s="15"/>
      <c r="Z597" s="15"/>
      <c r="AA597" s="15"/>
      <c r="AB597" s="15"/>
      <c r="AC597" s="15"/>
    </row>
    <row r="598" spans="1:29" s="17" customFormat="1" x14ac:dyDescent="0.25">
      <c r="A598" s="18">
        <v>2513406</v>
      </c>
      <c r="B598" s="20" t="s">
        <v>297</v>
      </c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6"/>
      <c r="T598" s="15"/>
      <c r="U598" s="15"/>
      <c r="V598" s="15"/>
      <c r="W598" s="15"/>
      <c r="X598" s="16"/>
      <c r="Y598" s="15"/>
      <c r="Z598" s="15"/>
      <c r="AA598" s="15"/>
      <c r="AB598" s="15"/>
      <c r="AC598" s="15"/>
    </row>
    <row r="599" spans="1:29" s="17" customFormat="1" x14ac:dyDescent="0.25">
      <c r="A599" s="18">
        <v>2513802</v>
      </c>
      <c r="B599" s="20" t="s">
        <v>298</v>
      </c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6"/>
      <c r="T599" s="15"/>
      <c r="U599" s="15"/>
      <c r="V599" s="15"/>
      <c r="W599" s="15"/>
      <c r="X599" s="16"/>
      <c r="Y599" s="15"/>
      <c r="Z599" s="15"/>
      <c r="AA599" s="15"/>
      <c r="AB599" s="15"/>
      <c r="AC599" s="15"/>
    </row>
    <row r="600" spans="1:29" s="17" customFormat="1" x14ac:dyDescent="0.25">
      <c r="A600" s="18">
        <v>2513505</v>
      </c>
      <c r="B600" s="20" t="s">
        <v>299</v>
      </c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6"/>
      <c r="T600" s="15"/>
      <c r="U600" s="15"/>
      <c r="V600" s="15"/>
      <c r="W600" s="15"/>
      <c r="X600" s="16"/>
      <c r="Y600" s="15"/>
      <c r="Z600" s="15"/>
      <c r="AA600" s="15"/>
      <c r="AB600" s="15"/>
      <c r="AC600" s="15"/>
    </row>
    <row r="601" spans="1:29" s="17" customFormat="1" x14ac:dyDescent="0.25">
      <c r="A601" s="18">
        <v>2513604</v>
      </c>
      <c r="B601" s="20" t="s">
        <v>300</v>
      </c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6"/>
      <c r="T601" s="15"/>
      <c r="U601" s="15"/>
      <c r="V601" s="15"/>
      <c r="W601" s="15"/>
      <c r="X601" s="16"/>
      <c r="Y601" s="15"/>
      <c r="Z601" s="15"/>
      <c r="AA601" s="15"/>
      <c r="AB601" s="15"/>
      <c r="AC601" s="15"/>
    </row>
    <row r="602" spans="1:29" s="17" customFormat="1" x14ac:dyDescent="0.25">
      <c r="A602" s="18">
        <v>2513851</v>
      </c>
      <c r="B602" s="20" t="s">
        <v>301</v>
      </c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6"/>
      <c r="T602" s="15"/>
      <c r="U602" s="15"/>
      <c r="V602" s="15"/>
      <c r="W602" s="15"/>
      <c r="X602" s="16"/>
      <c r="Y602" s="15"/>
      <c r="Z602" s="15"/>
      <c r="AA602" s="15"/>
      <c r="AB602" s="15"/>
      <c r="AC602" s="15"/>
    </row>
    <row r="603" spans="1:29" s="17" customFormat="1" x14ac:dyDescent="0.25">
      <c r="A603" s="18">
        <v>2513927</v>
      </c>
      <c r="B603" s="20" t="s">
        <v>302</v>
      </c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6"/>
      <c r="T603" s="15"/>
      <c r="U603" s="15"/>
      <c r="V603" s="15"/>
      <c r="W603" s="15"/>
      <c r="X603" s="16"/>
      <c r="Y603" s="15"/>
      <c r="Z603" s="15"/>
      <c r="AA603" s="15"/>
      <c r="AB603" s="15"/>
      <c r="AC603" s="15"/>
    </row>
    <row r="604" spans="1:29" s="17" customFormat="1" x14ac:dyDescent="0.25">
      <c r="A604" s="18">
        <v>2513901</v>
      </c>
      <c r="B604" s="20" t="s">
        <v>303</v>
      </c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6"/>
      <c r="T604" s="15"/>
      <c r="U604" s="15"/>
      <c r="V604" s="15"/>
      <c r="W604" s="15"/>
      <c r="X604" s="16"/>
      <c r="Y604" s="15"/>
      <c r="Z604" s="15"/>
      <c r="AA604" s="15"/>
      <c r="AB604" s="15"/>
      <c r="AC604" s="15"/>
    </row>
    <row r="605" spans="1:29" s="17" customFormat="1" x14ac:dyDescent="0.25">
      <c r="A605" s="18">
        <v>2513968</v>
      </c>
      <c r="B605" s="20" t="s">
        <v>60</v>
      </c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6"/>
      <c r="T605" s="15"/>
      <c r="U605" s="15"/>
      <c r="V605" s="15"/>
      <c r="W605" s="15"/>
      <c r="X605" s="16"/>
      <c r="Y605" s="15"/>
      <c r="Z605" s="15"/>
      <c r="AA605" s="15"/>
      <c r="AB605" s="15"/>
      <c r="AC605" s="15"/>
    </row>
    <row r="606" spans="1:29" s="17" customFormat="1" x14ac:dyDescent="0.25">
      <c r="A606" s="18">
        <v>2513943</v>
      </c>
      <c r="B606" s="20" t="s">
        <v>304</v>
      </c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6"/>
      <c r="T606" s="15"/>
      <c r="U606" s="15"/>
      <c r="V606" s="15"/>
      <c r="W606" s="15"/>
      <c r="X606" s="16"/>
      <c r="Y606" s="15"/>
      <c r="Z606" s="15"/>
      <c r="AA606" s="15"/>
      <c r="AB606" s="15"/>
      <c r="AC606" s="15"/>
    </row>
    <row r="607" spans="1:29" s="17" customFormat="1" x14ac:dyDescent="0.25">
      <c r="A607" s="18">
        <v>2513984</v>
      </c>
      <c r="B607" s="20" t="s">
        <v>147</v>
      </c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6"/>
      <c r="T607" s="15"/>
      <c r="U607" s="15"/>
      <c r="V607" s="15"/>
      <c r="W607" s="15"/>
      <c r="X607" s="16"/>
      <c r="Y607" s="15"/>
      <c r="Z607" s="15"/>
      <c r="AA607" s="15"/>
      <c r="AB607" s="15"/>
      <c r="AC607" s="15"/>
    </row>
    <row r="608" spans="1:29" s="17" customFormat="1" x14ac:dyDescent="0.25">
      <c r="A608" s="18">
        <v>2514008</v>
      </c>
      <c r="B608" s="20" t="s">
        <v>305</v>
      </c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6"/>
      <c r="T608" s="15"/>
      <c r="U608" s="15"/>
      <c r="V608" s="15"/>
      <c r="W608" s="15"/>
      <c r="X608" s="16"/>
      <c r="Y608" s="15"/>
      <c r="Z608" s="15"/>
      <c r="AA608" s="15"/>
      <c r="AB608" s="15"/>
      <c r="AC608" s="15"/>
    </row>
    <row r="609" spans="1:29" s="17" customFormat="1" x14ac:dyDescent="0.25">
      <c r="A609" s="18">
        <v>2500700</v>
      </c>
      <c r="B609" s="20" t="s">
        <v>306</v>
      </c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6"/>
      <c r="T609" s="15"/>
      <c r="U609" s="15"/>
      <c r="V609" s="15"/>
      <c r="W609" s="15"/>
      <c r="X609" s="16"/>
      <c r="Y609" s="15"/>
      <c r="Z609" s="15"/>
      <c r="AA609" s="15"/>
      <c r="AB609" s="15"/>
      <c r="AC609" s="15"/>
    </row>
    <row r="610" spans="1:29" s="17" customFormat="1" x14ac:dyDescent="0.25">
      <c r="A610" s="18">
        <v>2514107</v>
      </c>
      <c r="B610" s="20" t="s">
        <v>307</v>
      </c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6"/>
      <c r="T610" s="15"/>
      <c r="U610" s="15"/>
      <c r="V610" s="15"/>
      <c r="W610" s="15"/>
      <c r="X610" s="16"/>
      <c r="Y610" s="15"/>
      <c r="Z610" s="15"/>
      <c r="AA610" s="15"/>
      <c r="AB610" s="15"/>
      <c r="AC610" s="15"/>
    </row>
    <row r="611" spans="1:29" s="17" customFormat="1" x14ac:dyDescent="0.25">
      <c r="A611" s="18">
        <v>2514206</v>
      </c>
      <c r="B611" s="20" t="s">
        <v>308</v>
      </c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6"/>
      <c r="T611" s="15"/>
      <c r="U611" s="15"/>
      <c r="V611" s="15"/>
      <c r="W611" s="15"/>
      <c r="X611" s="16"/>
      <c r="Y611" s="15"/>
      <c r="Z611" s="15"/>
      <c r="AA611" s="15"/>
      <c r="AB611" s="15"/>
      <c r="AC611" s="15"/>
    </row>
    <row r="612" spans="1:29" s="17" customFormat="1" x14ac:dyDescent="0.25">
      <c r="A612" s="18">
        <v>2514305</v>
      </c>
      <c r="B612" s="20" t="s">
        <v>309</v>
      </c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6"/>
      <c r="T612" s="15"/>
      <c r="U612" s="15"/>
      <c r="V612" s="15"/>
      <c r="W612" s="15"/>
      <c r="X612" s="16"/>
      <c r="Y612" s="15"/>
      <c r="Z612" s="15"/>
      <c r="AA612" s="15"/>
      <c r="AB612" s="15"/>
      <c r="AC612" s="15"/>
    </row>
    <row r="613" spans="1:29" s="17" customFormat="1" x14ac:dyDescent="0.25">
      <c r="A613" s="18">
        <v>2514404</v>
      </c>
      <c r="B613" s="20" t="s">
        <v>310</v>
      </c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6"/>
      <c r="T613" s="15"/>
      <c r="U613" s="15"/>
      <c r="V613" s="15"/>
      <c r="W613" s="15"/>
      <c r="X613" s="16"/>
      <c r="Y613" s="15"/>
      <c r="Z613" s="15"/>
      <c r="AA613" s="15"/>
      <c r="AB613" s="15"/>
      <c r="AC613" s="15"/>
    </row>
    <row r="614" spans="1:29" s="17" customFormat="1" x14ac:dyDescent="0.25">
      <c r="A614" s="18">
        <v>2514503</v>
      </c>
      <c r="B614" s="20" t="s">
        <v>311</v>
      </c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6"/>
      <c r="T614" s="15"/>
      <c r="U614" s="15"/>
      <c r="V614" s="15"/>
      <c r="W614" s="15"/>
      <c r="X614" s="16"/>
      <c r="Y614" s="15"/>
      <c r="Z614" s="15"/>
      <c r="AA614" s="15"/>
      <c r="AB614" s="15"/>
      <c r="AC614" s="15"/>
    </row>
    <row r="615" spans="1:29" s="17" customFormat="1" x14ac:dyDescent="0.25">
      <c r="A615" s="18">
        <v>2514552</v>
      </c>
      <c r="B615" s="20" t="s">
        <v>312</v>
      </c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6"/>
      <c r="T615" s="15"/>
      <c r="U615" s="15"/>
      <c r="V615" s="15"/>
      <c r="W615" s="15"/>
      <c r="X615" s="16"/>
      <c r="Y615" s="15"/>
      <c r="Z615" s="15"/>
      <c r="AA615" s="15"/>
      <c r="AB615" s="15"/>
      <c r="AC615" s="15"/>
    </row>
    <row r="616" spans="1:29" s="17" customFormat="1" x14ac:dyDescent="0.25">
      <c r="A616" s="18">
        <v>2514602</v>
      </c>
      <c r="B616" s="20" t="s">
        <v>313</v>
      </c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6"/>
      <c r="T616" s="15"/>
      <c r="U616" s="15"/>
      <c r="V616" s="15"/>
      <c r="W616" s="15"/>
      <c r="X616" s="16"/>
      <c r="Y616" s="15"/>
      <c r="Z616" s="15"/>
      <c r="AA616" s="15"/>
      <c r="AB616" s="15"/>
      <c r="AC616" s="15"/>
    </row>
    <row r="617" spans="1:29" s="17" customFormat="1" x14ac:dyDescent="0.25">
      <c r="A617" s="18">
        <v>2514651</v>
      </c>
      <c r="B617" s="20" t="s">
        <v>314</v>
      </c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6"/>
      <c r="T617" s="15"/>
      <c r="U617" s="15"/>
      <c r="V617" s="15"/>
      <c r="W617" s="15"/>
      <c r="X617" s="16"/>
      <c r="Y617" s="15"/>
      <c r="Z617" s="15"/>
      <c r="AA617" s="15"/>
      <c r="AB617" s="15"/>
      <c r="AC617" s="15"/>
    </row>
    <row r="618" spans="1:29" s="17" customFormat="1" x14ac:dyDescent="0.25">
      <c r="A618" s="18">
        <v>2514701</v>
      </c>
      <c r="B618" s="20" t="s">
        <v>315</v>
      </c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6"/>
      <c r="T618" s="15"/>
      <c r="U618" s="15"/>
      <c r="V618" s="15"/>
      <c r="W618" s="15"/>
      <c r="X618" s="16"/>
      <c r="Y618" s="15"/>
      <c r="Z618" s="15"/>
      <c r="AA618" s="15"/>
      <c r="AB618" s="15"/>
      <c r="AC618" s="15"/>
    </row>
    <row r="619" spans="1:29" s="17" customFormat="1" x14ac:dyDescent="0.25">
      <c r="A619" s="18">
        <v>2514800</v>
      </c>
      <c r="B619" s="20" t="s">
        <v>316</v>
      </c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6"/>
      <c r="T619" s="15"/>
      <c r="U619" s="15"/>
      <c r="V619" s="15"/>
      <c r="W619" s="15"/>
      <c r="X619" s="16"/>
      <c r="Y619" s="15"/>
      <c r="Z619" s="15"/>
      <c r="AA619" s="15"/>
      <c r="AB619" s="15"/>
      <c r="AC619" s="15"/>
    </row>
    <row r="620" spans="1:29" s="17" customFormat="1" x14ac:dyDescent="0.25">
      <c r="A620" s="18">
        <v>2514453</v>
      </c>
      <c r="B620" s="20" t="s">
        <v>317</v>
      </c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6"/>
      <c r="T620" s="15"/>
      <c r="U620" s="15"/>
      <c r="V620" s="15"/>
      <c r="W620" s="15"/>
      <c r="X620" s="16"/>
      <c r="Y620" s="15"/>
      <c r="Z620" s="15"/>
      <c r="AA620" s="15"/>
      <c r="AB620" s="15"/>
      <c r="AC620" s="15"/>
    </row>
    <row r="621" spans="1:29" s="17" customFormat="1" x14ac:dyDescent="0.25">
      <c r="A621" s="18">
        <v>2514909</v>
      </c>
      <c r="B621" s="20" t="s">
        <v>318</v>
      </c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6"/>
      <c r="T621" s="15"/>
      <c r="U621" s="15"/>
      <c r="V621" s="15"/>
      <c r="W621" s="15"/>
      <c r="X621" s="16"/>
      <c r="Y621" s="15"/>
      <c r="Z621" s="15"/>
      <c r="AA621" s="15"/>
      <c r="AB621" s="15"/>
      <c r="AC621" s="15"/>
    </row>
    <row r="622" spans="1:29" s="17" customFormat="1" x14ac:dyDescent="0.25">
      <c r="A622" s="18">
        <v>2515104</v>
      </c>
      <c r="B622" s="20" t="s">
        <v>319</v>
      </c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6"/>
      <c r="T622" s="15"/>
      <c r="U622" s="15"/>
      <c r="V622" s="15"/>
      <c r="W622" s="15"/>
      <c r="X622" s="16"/>
      <c r="Y622" s="15"/>
      <c r="Z622" s="15"/>
      <c r="AA622" s="15"/>
      <c r="AB622" s="15"/>
      <c r="AC622" s="15"/>
    </row>
    <row r="623" spans="1:29" s="17" customFormat="1" x14ac:dyDescent="0.25">
      <c r="A623" s="18">
        <v>2515203</v>
      </c>
      <c r="B623" s="20" t="s">
        <v>320</v>
      </c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6"/>
      <c r="T623" s="15"/>
      <c r="U623" s="15"/>
      <c r="V623" s="15"/>
      <c r="W623" s="15"/>
      <c r="X623" s="16"/>
      <c r="Y623" s="15"/>
      <c r="Z623" s="15"/>
      <c r="AA623" s="15"/>
      <c r="AB623" s="15"/>
      <c r="AC623" s="15"/>
    </row>
    <row r="624" spans="1:29" s="17" customFormat="1" x14ac:dyDescent="0.25">
      <c r="A624" s="18">
        <v>2515401</v>
      </c>
      <c r="B624" s="20" t="s">
        <v>321</v>
      </c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6"/>
      <c r="T624" s="15"/>
      <c r="U624" s="15"/>
      <c r="V624" s="15"/>
      <c r="W624" s="15"/>
      <c r="X624" s="16"/>
      <c r="Y624" s="15"/>
      <c r="Z624" s="15"/>
      <c r="AA624" s="15"/>
      <c r="AB624" s="15"/>
      <c r="AC624" s="15"/>
    </row>
    <row r="625" spans="1:29" s="17" customFormat="1" x14ac:dyDescent="0.25">
      <c r="A625" s="18">
        <v>2515500</v>
      </c>
      <c r="B625" s="20" t="s">
        <v>322</v>
      </c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6"/>
      <c r="T625" s="15"/>
      <c r="U625" s="15"/>
      <c r="V625" s="15"/>
      <c r="W625" s="15"/>
      <c r="X625" s="16"/>
      <c r="Y625" s="15"/>
      <c r="Z625" s="15"/>
      <c r="AA625" s="15"/>
      <c r="AB625" s="15"/>
      <c r="AC625" s="15"/>
    </row>
    <row r="626" spans="1:29" s="17" customFormat="1" x14ac:dyDescent="0.25">
      <c r="A626" s="18">
        <v>2515609</v>
      </c>
      <c r="B626" s="20" t="s">
        <v>323</v>
      </c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6"/>
      <c r="T626" s="15"/>
      <c r="U626" s="15"/>
      <c r="V626" s="15"/>
      <c r="W626" s="15"/>
      <c r="X626" s="16"/>
      <c r="Y626" s="15"/>
      <c r="Z626" s="15"/>
      <c r="AA626" s="15"/>
      <c r="AB626" s="15"/>
      <c r="AC626" s="15"/>
    </row>
    <row r="627" spans="1:29" s="17" customFormat="1" x14ac:dyDescent="0.25">
      <c r="A627" s="18">
        <v>2515708</v>
      </c>
      <c r="B627" s="20" t="s">
        <v>324</v>
      </c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6"/>
      <c r="T627" s="15"/>
      <c r="U627" s="15"/>
      <c r="V627" s="15"/>
      <c r="W627" s="15"/>
      <c r="X627" s="16"/>
      <c r="Y627" s="15"/>
      <c r="Z627" s="15"/>
      <c r="AA627" s="15"/>
      <c r="AB627" s="15"/>
      <c r="AC627" s="15"/>
    </row>
    <row r="628" spans="1:29" s="17" customFormat="1" x14ac:dyDescent="0.25">
      <c r="A628" s="18">
        <v>2515807</v>
      </c>
      <c r="B628" s="20" t="s">
        <v>325</v>
      </c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6"/>
      <c r="T628" s="15"/>
      <c r="U628" s="15"/>
      <c r="V628" s="15"/>
      <c r="W628" s="15"/>
      <c r="X628" s="16"/>
      <c r="Y628" s="15"/>
      <c r="Z628" s="15"/>
      <c r="AA628" s="15"/>
      <c r="AB628" s="15"/>
      <c r="AC628" s="15"/>
    </row>
    <row r="629" spans="1:29" s="17" customFormat="1" x14ac:dyDescent="0.25">
      <c r="A629" s="18">
        <v>2515906</v>
      </c>
      <c r="B629" s="20" t="s">
        <v>326</v>
      </c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6"/>
      <c r="T629" s="15"/>
      <c r="U629" s="15"/>
      <c r="V629" s="15"/>
      <c r="W629" s="15"/>
      <c r="X629" s="16"/>
      <c r="Y629" s="15"/>
      <c r="Z629" s="15"/>
      <c r="AA629" s="15"/>
      <c r="AB629" s="15"/>
      <c r="AC629" s="15"/>
    </row>
    <row r="630" spans="1:29" s="17" customFormat="1" x14ac:dyDescent="0.25">
      <c r="A630" s="18">
        <v>2515930</v>
      </c>
      <c r="B630" s="20" t="s">
        <v>327</v>
      </c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6"/>
      <c r="T630" s="15"/>
      <c r="U630" s="15"/>
      <c r="V630" s="15"/>
      <c r="W630" s="15"/>
      <c r="X630" s="16"/>
      <c r="Y630" s="15"/>
      <c r="Z630" s="15"/>
      <c r="AA630" s="15"/>
      <c r="AB630" s="15"/>
      <c r="AC630" s="15"/>
    </row>
    <row r="631" spans="1:29" s="17" customFormat="1" x14ac:dyDescent="0.25">
      <c r="A631" s="18">
        <v>2516003</v>
      </c>
      <c r="B631" s="20" t="s">
        <v>328</v>
      </c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6"/>
      <c r="T631" s="15"/>
      <c r="U631" s="15"/>
      <c r="V631" s="15"/>
      <c r="W631" s="15"/>
      <c r="X631" s="16"/>
      <c r="Y631" s="15"/>
      <c r="Z631" s="15"/>
      <c r="AA631" s="15"/>
      <c r="AB631" s="15"/>
      <c r="AC631" s="15"/>
    </row>
    <row r="632" spans="1:29" s="17" customFormat="1" x14ac:dyDescent="0.25">
      <c r="A632" s="18">
        <v>2516102</v>
      </c>
      <c r="B632" s="20" t="s">
        <v>329</v>
      </c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6"/>
      <c r="T632" s="15"/>
      <c r="U632" s="15"/>
      <c r="V632" s="15"/>
      <c r="W632" s="15"/>
      <c r="X632" s="16"/>
      <c r="Y632" s="15"/>
      <c r="Z632" s="15"/>
      <c r="AA632" s="15"/>
      <c r="AB632" s="15"/>
      <c r="AC632" s="15"/>
    </row>
    <row r="633" spans="1:29" s="17" customFormat="1" x14ac:dyDescent="0.25">
      <c r="A633" s="18">
        <v>2516151</v>
      </c>
      <c r="B633" s="20" t="s">
        <v>330</v>
      </c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6"/>
      <c r="T633" s="15"/>
      <c r="U633" s="15"/>
      <c r="V633" s="15"/>
      <c r="W633" s="15"/>
      <c r="X633" s="16"/>
      <c r="Y633" s="15"/>
      <c r="Z633" s="15"/>
      <c r="AA633" s="15"/>
      <c r="AB633" s="15"/>
      <c r="AC633" s="15"/>
    </row>
    <row r="634" spans="1:29" s="17" customFormat="1" x14ac:dyDescent="0.25">
      <c r="A634" s="18">
        <v>2516201</v>
      </c>
      <c r="B634" s="20" t="s">
        <v>331</v>
      </c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6"/>
      <c r="T634" s="15"/>
      <c r="U634" s="15"/>
      <c r="V634" s="15"/>
      <c r="W634" s="15"/>
      <c r="X634" s="16"/>
      <c r="Y634" s="15"/>
      <c r="Z634" s="15"/>
      <c r="AA634" s="15"/>
      <c r="AB634" s="15"/>
      <c r="AC634" s="15"/>
    </row>
    <row r="635" spans="1:29" s="17" customFormat="1" x14ac:dyDescent="0.25">
      <c r="A635" s="18">
        <v>2516300</v>
      </c>
      <c r="B635" s="20" t="s">
        <v>332</v>
      </c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6"/>
      <c r="T635" s="15"/>
      <c r="U635" s="15"/>
      <c r="V635" s="15"/>
      <c r="W635" s="15"/>
      <c r="X635" s="16"/>
      <c r="Y635" s="15"/>
      <c r="Z635" s="15"/>
      <c r="AA635" s="15"/>
      <c r="AB635" s="15"/>
      <c r="AC635" s="15"/>
    </row>
    <row r="636" spans="1:29" s="17" customFormat="1" x14ac:dyDescent="0.25">
      <c r="A636" s="18">
        <v>2516409</v>
      </c>
      <c r="B636" s="20" t="s">
        <v>333</v>
      </c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6"/>
      <c r="T636" s="15"/>
      <c r="U636" s="15"/>
      <c r="V636" s="15"/>
      <c r="W636" s="15"/>
      <c r="X636" s="16"/>
      <c r="Y636" s="15"/>
      <c r="Z636" s="15"/>
      <c r="AA636" s="15"/>
      <c r="AB636" s="15"/>
      <c r="AC636" s="15"/>
    </row>
    <row r="637" spans="1:29" s="17" customFormat="1" x14ac:dyDescent="0.25">
      <c r="A637" s="18">
        <v>2516508</v>
      </c>
      <c r="B637" s="20" t="s">
        <v>334</v>
      </c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6"/>
      <c r="T637" s="15"/>
      <c r="U637" s="15"/>
      <c r="V637" s="15"/>
      <c r="W637" s="15"/>
      <c r="X637" s="16"/>
      <c r="Y637" s="15"/>
      <c r="Z637" s="15"/>
      <c r="AA637" s="15"/>
      <c r="AB637" s="15"/>
      <c r="AC637" s="15"/>
    </row>
    <row r="638" spans="1:29" s="17" customFormat="1" x14ac:dyDescent="0.25">
      <c r="A638" s="18">
        <v>2516607</v>
      </c>
      <c r="B638" s="20" t="s">
        <v>335</v>
      </c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6"/>
      <c r="T638" s="15"/>
      <c r="U638" s="15"/>
      <c r="V638" s="15"/>
      <c r="W638" s="15"/>
      <c r="X638" s="16"/>
      <c r="Y638" s="15"/>
      <c r="Z638" s="15"/>
      <c r="AA638" s="15"/>
      <c r="AB638" s="15"/>
      <c r="AC638" s="15"/>
    </row>
    <row r="639" spans="1:29" s="17" customFormat="1" x14ac:dyDescent="0.25">
      <c r="A639" s="18">
        <v>2516706</v>
      </c>
      <c r="B639" s="20" t="s">
        <v>336</v>
      </c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6"/>
      <c r="T639" s="15"/>
      <c r="U639" s="15"/>
      <c r="V639" s="15"/>
      <c r="W639" s="15"/>
      <c r="X639" s="16"/>
      <c r="Y639" s="15"/>
      <c r="Z639" s="15"/>
      <c r="AA639" s="15"/>
      <c r="AB639" s="15"/>
      <c r="AC639" s="15"/>
    </row>
    <row r="640" spans="1:29" s="17" customFormat="1" x14ac:dyDescent="0.25">
      <c r="A640" s="18">
        <v>2516755</v>
      </c>
      <c r="B640" s="20" t="s">
        <v>337</v>
      </c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6"/>
      <c r="T640" s="15"/>
      <c r="U640" s="15"/>
      <c r="V640" s="15"/>
      <c r="W640" s="15"/>
      <c r="X640" s="16"/>
      <c r="Y640" s="15"/>
      <c r="Z640" s="15"/>
      <c r="AA640" s="15"/>
      <c r="AB640" s="15"/>
      <c r="AC640" s="15"/>
    </row>
    <row r="641" spans="1:29" s="17" customFormat="1" x14ac:dyDescent="0.25">
      <c r="A641" s="18">
        <v>2516805</v>
      </c>
      <c r="B641" s="20" t="s">
        <v>338</v>
      </c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6"/>
      <c r="T641" s="15"/>
      <c r="U641" s="15"/>
      <c r="V641" s="15"/>
      <c r="W641" s="15"/>
      <c r="X641" s="16"/>
      <c r="Y641" s="15"/>
      <c r="Z641" s="15"/>
      <c r="AA641" s="15"/>
      <c r="AB641" s="15"/>
      <c r="AC641" s="15"/>
    </row>
    <row r="642" spans="1:29" s="17" customFormat="1" x14ac:dyDescent="0.25">
      <c r="A642" s="18">
        <v>2516904</v>
      </c>
      <c r="B642" s="20" t="s">
        <v>339</v>
      </c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6"/>
      <c r="T642" s="15"/>
      <c r="U642" s="15"/>
      <c r="V642" s="15"/>
      <c r="W642" s="15"/>
      <c r="X642" s="16"/>
      <c r="Y642" s="15"/>
      <c r="Z642" s="15"/>
      <c r="AA642" s="15"/>
      <c r="AB642" s="15"/>
      <c r="AC642" s="15"/>
    </row>
    <row r="643" spans="1:29" s="17" customFormat="1" x14ac:dyDescent="0.25">
      <c r="A643" s="18">
        <v>2517001</v>
      </c>
      <c r="B643" s="20" t="s">
        <v>340</v>
      </c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6"/>
      <c r="T643" s="15"/>
      <c r="U643" s="15"/>
      <c r="V643" s="15"/>
      <c r="W643" s="15"/>
      <c r="X643" s="16"/>
      <c r="Y643" s="15"/>
      <c r="Z643" s="15"/>
      <c r="AA643" s="15"/>
      <c r="AB643" s="15"/>
      <c r="AC643" s="15"/>
    </row>
    <row r="644" spans="1:29" s="17" customFormat="1" x14ac:dyDescent="0.25">
      <c r="A644" s="18">
        <v>2517100</v>
      </c>
      <c r="B644" s="20" t="s">
        <v>341</v>
      </c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6"/>
      <c r="T644" s="15"/>
      <c r="U644" s="15"/>
      <c r="V644" s="15"/>
      <c r="W644" s="15"/>
      <c r="X644" s="16"/>
      <c r="Y644" s="15"/>
      <c r="Z644" s="15"/>
      <c r="AA644" s="15"/>
      <c r="AB644" s="15"/>
      <c r="AC644" s="15"/>
    </row>
    <row r="645" spans="1:29" s="17" customFormat="1" x14ac:dyDescent="0.25">
      <c r="A645" s="18">
        <v>2517209</v>
      </c>
      <c r="B645" s="20" t="s">
        <v>342</v>
      </c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6"/>
      <c r="T645" s="15"/>
      <c r="U645" s="15"/>
      <c r="V645" s="15"/>
      <c r="W645" s="15"/>
      <c r="X645" s="16"/>
      <c r="Y645" s="15"/>
      <c r="Z645" s="15"/>
      <c r="AA645" s="15"/>
      <c r="AB645" s="15"/>
      <c r="AC645" s="15"/>
    </row>
    <row r="646" spans="1:29" s="17" customFormat="1" x14ac:dyDescent="0.25">
      <c r="A646" s="18">
        <v>2505501</v>
      </c>
      <c r="B646" s="20" t="s">
        <v>343</v>
      </c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6"/>
      <c r="T646" s="15"/>
      <c r="U646" s="15"/>
      <c r="V646" s="15"/>
      <c r="W646" s="15"/>
      <c r="X646" s="16"/>
      <c r="Y646" s="15"/>
      <c r="Z646" s="15"/>
      <c r="AA646" s="15"/>
      <c r="AB646" s="15"/>
      <c r="AC646" s="15"/>
    </row>
    <row r="647" spans="1:29" s="17" customFormat="1" x14ac:dyDescent="0.25">
      <c r="A647" s="18">
        <v>2517407</v>
      </c>
      <c r="B647" s="20" t="s">
        <v>344</v>
      </c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6"/>
      <c r="T647" s="15"/>
      <c r="U647" s="15"/>
      <c r="V647" s="15"/>
      <c r="W647" s="15"/>
      <c r="X647" s="16"/>
      <c r="Y647" s="15"/>
      <c r="Z647" s="15"/>
      <c r="AA647" s="15"/>
      <c r="AB647" s="15"/>
      <c r="AC647" s="15"/>
    </row>
    <row r="648" spans="1:29" s="17" customFormat="1" x14ac:dyDescent="0.25">
      <c r="A648" s="18">
        <v>2600104</v>
      </c>
      <c r="B648" s="20" t="s">
        <v>345</v>
      </c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6"/>
      <c r="T648" s="15"/>
      <c r="U648" s="15"/>
      <c r="V648" s="15"/>
      <c r="W648" s="15"/>
      <c r="X648" s="16"/>
      <c r="Y648" s="15"/>
      <c r="Z648" s="15"/>
      <c r="AA648" s="15"/>
      <c r="AB648" s="15"/>
      <c r="AC648" s="15"/>
    </row>
    <row r="649" spans="1:29" s="17" customFormat="1" x14ac:dyDescent="0.25">
      <c r="A649" s="18">
        <v>2600203</v>
      </c>
      <c r="B649" s="20" t="s">
        <v>346</v>
      </c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6"/>
      <c r="T649" s="15"/>
      <c r="U649" s="15"/>
      <c r="V649" s="15"/>
      <c r="W649" s="15"/>
      <c r="X649" s="16"/>
      <c r="Y649" s="15"/>
      <c r="Z649" s="15"/>
      <c r="AA649" s="15"/>
      <c r="AB649" s="15"/>
      <c r="AC649" s="15"/>
    </row>
    <row r="650" spans="1:29" s="17" customFormat="1" x14ac:dyDescent="0.25">
      <c r="A650" s="18">
        <v>2600302</v>
      </c>
      <c r="B650" s="20" t="s">
        <v>347</v>
      </c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6"/>
      <c r="T650" s="15"/>
      <c r="U650" s="15"/>
      <c r="V650" s="15"/>
      <c r="W650" s="15"/>
      <c r="X650" s="16"/>
      <c r="Y650" s="15"/>
      <c r="Z650" s="15"/>
      <c r="AA650" s="15"/>
      <c r="AB650" s="15"/>
      <c r="AC650" s="15"/>
    </row>
    <row r="651" spans="1:29" s="17" customFormat="1" x14ac:dyDescent="0.25">
      <c r="A651" s="18">
        <v>2600500</v>
      </c>
      <c r="B651" s="20" t="s">
        <v>348</v>
      </c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6"/>
      <c r="T651" s="15"/>
      <c r="U651" s="15"/>
      <c r="V651" s="15"/>
      <c r="W651" s="15"/>
      <c r="X651" s="16"/>
      <c r="Y651" s="15"/>
      <c r="Z651" s="15"/>
      <c r="AA651" s="15"/>
      <c r="AB651" s="15"/>
      <c r="AC651" s="15"/>
    </row>
    <row r="652" spans="1:29" s="17" customFormat="1" x14ac:dyDescent="0.25">
      <c r="A652" s="18">
        <v>2600609</v>
      </c>
      <c r="B652" s="20" t="s">
        <v>162</v>
      </c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6"/>
      <c r="T652" s="15"/>
      <c r="U652" s="15"/>
      <c r="V652" s="15"/>
      <c r="W652" s="15"/>
      <c r="X652" s="16"/>
      <c r="Y652" s="15"/>
      <c r="Z652" s="15"/>
      <c r="AA652" s="15"/>
      <c r="AB652" s="15"/>
      <c r="AC652" s="15"/>
    </row>
    <row r="653" spans="1:29" s="17" customFormat="1" x14ac:dyDescent="0.25">
      <c r="A653" s="18">
        <v>2600807</v>
      </c>
      <c r="B653" s="20" t="s">
        <v>349</v>
      </c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6"/>
      <c r="T653" s="15"/>
      <c r="U653" s="15"/>
      <c r="V653" s="15"/>
      <c r="W653" s="15"/>
      <c r="X653" s="16"/>
      <c r="Y653" s="15"/>
      <c r="Z653" s="15"/>
      <c r="AA653" s="15"/>
      <c r="AB653" s="15"/>
      <c r="AC653" s="15"/>
    </row>
    <row r="654" spans="1:29" s="17" customFormat="1" x14ac:dyDescent="0.25">
      <c r="A654" s="18">
        <v>2601003</v>
      </c>
      <c r="B654" s="20" t="s">
        <v>350</v>
      </c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6"/>
      <c r="T654" s="15"/>
      <c r="U654" s="15"/>
      <c r="V654" s="15"/>
      <c r="W654" s="15"/>
      <c r="X654" s="16"/>
      <c r="Y654" s="15"/>
      <c r="Z654" s="15"/>
      <c r="AA654" s="15"/>
      <c r="AB654" s="15"/>
      <c r="AC654" s="15"/>
    </row>
    <row r="655" spans="1:29" s="17" customFormat="1" x14ac:dyDescent="0.25">
      <c r="A655" s="18">
        <v>2601102</v>
      </c>
      <c r="B655" s="20" t="s">
        <v>351</v>
      </c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6"/>
      <c r="T655" s="15"/>
      <c r="U655" s="15"/>
      <c r="V655" s="15"/>
      <c r="W655" s="15"/>
      <c r="X655" s="16"/>
      <c r="Y655" s="15"/>
      <c r="Z655" s="15"/>
      <c r="AA655" s="15"/>
      <c r="AB655" s="15"/>
      <c r="AC655" s="15"/>
    </row>
    <row r="656" spans="1:29" s="17" customFormat="1" x14ac:dyDescent="0.25">
      <c r="A656" s="18">
        <v>2601201</v>
      </c>
      <c r="B656" s="20" t="s">
        <v>352</v>
      </c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6"/>
      <c r="T656" s="15"/>
      <c r="U656" s="15"/>
      <c r="V656" s="15"/>
      <c r="W656" s="15"/>
      <c r="X656" s="16"/>
      <c r="Y656" s="15"/>
      <c r="Z656" s="15"/>
      <c r="AA656" s="15"/>
      <c r="AB656" s="15"/>
      <c r="AC656" s="15"/>
    </row>
    <row r="657" spans="1:29" s="17" customFormat="1" x14ac:dyDescent="0.25">
      <c r="A657" s="18">
        <v>2601607</v>
      </c>
      <c r="B657" s="20" t="s">
        <v>353</v>
      </c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6"/>
      <c r="T657" s="15"/>
      <c r="U657" s="15"/>
      <c r="V657" s="15"/>
      <c r="W657" s="15"/>
      <c r="X657" s="16"/>
      <c r="Y657" s="15"/>
      <c r="Z657" s="15"/>
      <c r="AA657" s="15"/>
      <c r="AB657" s="15"/>
      <c r="AC657" s="15"/>
    </row>
    <row r="658" spans="1:29" s="17" customFormat="1" x14ac:dyDescent="0.25">
      <c r="A658" s="18">
        <v>2601706</v>
      </c>
      <c r="B658" s="20" t="s">
        <v>354</v>
      </c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6"/>
      <c r="T658" s="15"/>
      <c r="U658" s="15"/>
      <c r="V658" s="15"/>
      <c r="W658" s="15"/>
      <c r="X658" s="16"/>
      <c r="Y658" s="15"/>
      <c r="Z658" s="15"/>
      <c r="AA658" s="15"/>
      <c r="AB658" s="15"/>
      <c r="AC658" s="15"/>
    </row>
    <row r="659" spans="1:29" s="17" customFormat="1" x14ac:dyDescent="0.25">
      <c r="A659" s="18">
        <v>2601805</v>
      </c>
      <c r="B659" s="20" t="s">
        <v>355</v>
      </c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6"/>
      <c r="T659" s="15"/>
      <c r="U659" s="15"/>
      <c r="V659" s="15"/>
      <c r="W659" s="15"/>
      <c r="X659" s="16"/>
      <c r="Y659" s="15"/>
      <c r="Z659" s="15"/>
      <c r="AA659" s="15"/>
      <c r="AB659" s="15"/>
      <c r="AC659" s="15"/>
    </row>
    <row r="660" spans="1:29" s="17" customFormat="1" x14ac:dyDescent="0.25">
      <c r="A660" s="18">
        <v>2601904</v>
      </c>
      <c r="B660" s="20" t="s">
        <v>356</v>
      </c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6"/>
      <c r="T660" s="15"/>
      <c r="U660" s="15"/>
      <c r="V660" s="15"/>
      <c r="W660" s="15"/>
      <c r="X660" s="16"/>
      <c r="Y660" s="15"/>
      <c r="Z660" s="15"/>
      <c r="AA660" s="15"/>
      <c r="AB660" s="15"/>
      <c r="AC660" s="15"/>
    </row>
    <row r="661" spans="1:29" s="17" customFormat="1" x14ac:dyDescent="0.25">
      <c r="A661" s="18">
        <v>2602001</v>
      </c>
      <c r="B661" s="20" t="s">
        <v>357</v>
      </c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6"/>
      <c r="T661" s="15"/>
      <c r="U661" s="15"/>
      <c r="V661" s="15"/>
      <c r="W661" s="15"/>
      <c r="X661" s="16"/>
      <c r="Y661" s="15"/>
      <c r="Z661" s="15"/>
      <c r="AA661" s="15"/>
      <c r="AB661" s="15"/>
      <c r="AC661" s="15"/>
    </row>
    <row r="662" spans="1:29" s="17" customFormat="1" x14ac:dyDescent="0.25">
      <c r="A662" s="18">
        <v>2602100</v>
      </c>
      <c r="B662" s="20" t="s">
        <v>358</v>
      </c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6"/>
      <c r="T662" s="15"/>
      <c r="U662" s="15"/>
      <c r="V662" s="15"/>
      <c r="W662" s="15"/>
      <c r="X662" s="16"/>
      <c r="Y662" s="15"/>
      <c r="Z662" s="15"/>
      <c r="AA662" s="15"/>
      <c r="AB662" s="15"/>
      <c r="AC662" s="15"/>
    </row>
    <row r="663" spans="1:29" s="17" customFormat="1" x14ac:dyDescent="0.25">
      <c r="A663" s="18">
        <v>2602209</v>
      </c>
      <c r="B663" s="20" t="s">
        <v>359</v>
      </c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6"/>
      <c r="T663" s="15"/>
      <c r="U663" s="15"/>
      <c r="V663" s="15"/>
      <c r="W663" s="15"/>
      <c r="X663" s="16"/>
      <c r="Y663" s="15"/>
      <c r="Z663" s="15"/>
      <c r="AA663" s="15"/>
      <c r="AB663" s="15"/>
      <c r="AC663" s="15"/>
    </row>
    <row r="664" spans="1:29" s="17" customFormat="1" x14ac:dyDescent="0.25">
      <c r="A664" s="18">
        <v>2602407</v>
      </c>
      <c r="B664" s="20" t="s">
        <v>360</v>
      </c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6"/>
      <c r="T664" s="15"/>
      <c r="U664" s="15"/>
      <c r="V664" s="15"/>
      <c r="W664" s="15"/>
      <c r="X664" s="16"/>
      <c r="Y664" s="15"/>
      <c r="Z664" s="15"/>
      <c r="AA664" s="15"/>
      <c r="AB664" s="15"/>
      <c r="AC664" s="15"/>
    </row>
    <row r="665" spans="1:29" s="17" customFormat="1" x14ac:dyDescent="0.25">
      <c r="A665" s="18">
        <v>2602506</v>
      </c>
      <c r="B665" s="20" t="s">
        <v>361</v>
      </c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6"/>
      <c r="T665" s="15"/>
      <c r="U665" s="15"/>
      <c r="V665" s="15"/>
      <c r="W665" s="15"/>
      <c r="X665" s="16"/>
      <c r="Y665" s="15"/>
      <c r="Z665" s="15"/>
      <c r="AA665" s="15"/>
      <c r="AB665" s="15"/>
      <c r="AC665" s="15"/>
    </row>
    <row r="666" spans="1:29" s="17" customFormat="1" x14ac:dyDescent="0.25">
      <c r="A666" s="18">
        <v>2602605</v>
      </c>
      <c r="B666" s="20" t="s">
        <v>362</v>
      </c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6"/>
      <c r="T666" s="15"/>
      <c r="U666" s="15"/>
      <c r="V666" s="15"/>
      <c r="W666" s="15"/>
      <c r="X666" s="16"/>
      <c r="Y666" s="15"/>
      <c r="Z666" s="15"/>
      <c r="AA666" s="15"/>
      <c r="AB666" s="15"/>
      <c r="AC666" s="15"/>
    </row>
    <row r="667" spans="1:29" s="17" customFormat="1" x14ac:dyDescent="0.25">
      <c r="A667" s="18">
        <v>2602803</v>
      </c>
      <c r="B667" s="20" t="s">
        <v>363</v>
      </c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6"/>
      <c r="T667" s="15"/>
      <c r="U667" s="15"/>
      <c r="V667" s="15"/>
      <c r="W667" s="15"/>
      <c r="X667" s="16"/>
      <c r="Y667" s="15"/>
      <c r="Z667" s="15"/>
      <c r="AA667" s="15"/>
      <c r="AB667" s="15"/>
      <c r="AC667" s="15"/>
    </row>
    <row r="668" spans="1:29" s="17" customFormat="1" x14ac:dyDescent="0.25">
      <c r="A668" s="18">
        <v>2603009</v>
      </c>
      <c r="B668" s="20" t="s">
        <v>364</v>
      </c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6"/>
      <c r="T668" s="15"/>
      <c r="U668" s="15"/>
      <c r="V668" s="15"/>
      <c r="W668" s="15"/>
      <c r="X668" s="16"/>
      <c r="Y668" s="15"/>
      <c r="Z668" s="15"/>
      <c r="AA668" s="15"/>
      <c r="AB668" s="15"/>
      <c r="AC668" s="15"/>
    </row>
    <row r="669" spans="1:29" s="17" customFormat="1" x14ac:dyDescent="0.25">
      <c r="A669" s="18">
        <v>2603108</v>
      </c>
      <c r="B669" s="20" t="s">
        <v>365</v>
      </c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6"/>
      <c r="T669" s="15"/>
      <c r="U669" s="15"/>
      <c r="V669" s="15"/>
      <c r="W669" s="15"/>
      <c r="X669" s="16"/>
      <c r="Y669" s="15"/>
      <c r="Z669" s="15"/>
      <c r="AA669" s="15"/>
      <c r="AB669" s="15"/>
      <c r="AC669" s="15"/>
    </row>
    <row r="670" spans="1:29" s="17" customFormat="1" x14ac:dyDescent="0.25">
      <c r="A670" s="18">
        <v>2603207</v>
      </c>
      <c r="B670" s="20" t="s">
        <v>366</v>
      </c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6"/>
      <c r="T670" s="15"/>
      <c r="U670" s="15"/>
      <c r="V670" s="15"/>
      <c r="W670" s="15"/>
      <c r="X670" s="16"/>
      <c r="Y670" s="15"/>
      <c r="Z670" s="15"/>
      <c r="AA670" s="15"/>
      <c r="AB670" s="15"/>
      <c r="AC670" s="15"/>
    </row>
    <row r="671" spans="1:29" s="17" customFormat="1" x14ac:dyDescent="0.25">
      <c r="A671" s="18">
        <v>2603306</v>
      </c>
      <c r="B671" s="20" t="s">
        <v>367</v>
      </c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6"/>
      <c r="T671" s="15"/>
      <c r="U671" s="15"/>
      <c r="V671" s="15"/>
      <c r="W671" s="15"/>
      <c r="X671" s="16"/>
      <c r="Y671" s="15"/>
      <c r="Z671" s="15"/>
      <c r="AA671" s="15"/>
      <c r="AB671" s="15"/>
      <c r="AC671" s="15"/>
    </row>
    <row r="672" spans="1:29" s="17" customFormat="1" x14ac:dyDescent="0.25">
      <c r="A672" s="18">
        <v>2603405</v>
      </c>
      <c r="B672" s="20" t="s">
        <v>368</v>
      </c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6"/>
      <c r="T672" s="15"/>
      <c r="U672" s="15"/>
      <c r="V672" s="15"/>
      <c r="W672" s="15"/>
      <c r="X672" s="16"/>
      <c r="Y672" s="15"/>
      <c r="Z672" s="15"/>
      <c r="AA672" s="15"/>
      <c r="AB672" s="15"/>
      <c r="AC672" s="15"/>
    </row>
    <row r="673" spans="1:29" s="17" customFormat="1" x14ac:dyDescent="0.25">
      <c r="A673" s="18">
        <v>2603504</v>
      </c>
      <c r="B673" s="20" t="s">
        <v>369</v>
      </c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6"/>
      <c r="T673" s="15"/>
      <c r="U673" s="15"/>
      <c r="V673" s="15"/>
      <c r="W673" s="15"/>
      <c r="X673" s="16"/>
      <c r="Y673" s="15"/>
      <c r="Z673" s="15"/>
      <c r="AA673" s="15"/>
      <c r="AB673" s="15"/>
      <c r="AC673" s="15"/>
    </row>
    <row r="674" spans="1:29" s="17" customFormat="1" x14ac:dyDescent="0.25">
      <c r="A674" s="18">
        <v>2603702</v>
      </c>
      <c r="B674" s="20" t="s">
        <v>370</v>
      </c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6"/>
      <c r="T674" s="15"/>
      <c r="U674" s="15"/>
      <c r="V674" s="15"/>
      <c r="W674" s="15"/>
      <c r="X674" s="16"/>
      <c r="Y674" s="15"/>
      <c r="Z674" s="15"/>
      <c r="AA674" s="15"/>
      <c r="AB674" s="15"/>
      <c r="AC674" s="15"/>
    </row>
    <row r="675" spans="1:29" s="17" customFormat="1" x14ac:dyDescent="0.25">
      <c r="A675" s="18">
        <v>2603801</v>
      </c>
      <c r="B675" s="20" t="s">
        <v>371</v>
      </c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6"/>
      <c r="T675" s="15"/>
      <c r="U675" s="15"/>
      <c r="V675" s="15"/>
      <c r="W675" s="15"/>
      <c r="X675" s="16"/>
      <c r="Y675" s="15"/>
      <c r="Z675" s="15"/>
      <c r="AA675" s="15"/>
      <c r="AB675" s="15"/>
      <c r="AC675" s="15"/>
    </row>
    <row r="676" spans="1:29" s="17" customFormat="1" x14ac:dyDescent="0.25">
      <c r="A676" s="18">
        <v>2603900</v>
      </c>
      <c r="B676" s="20" t="s">
        <v>372</v>
      </c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6"/>
      <c r="T676" s="15"/>
      <c r="U676" s="15"/>
      <c r="V676" s="15"/>
      <c r="W676" s="15"/>
      <c r="X676" s="16"/>
      <c r="Y676" s="15"/>
      <c r="Z676" s="15"/>
      <c r="AA676" s="15"/>
      <c r="AB676" s="15"/>
      <c r="AC676" s="15"/>
    </row>
    <row r="677" spans="1:29" s="17" customFormat="1" x14ac:dyDescent="0.25">
      <c r="A677" s="18">
        <v>2603926</v>
      </c>
      <c r="B677" s="20" t="s">
        <v>373</v>
      </c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6"/>
      <c r="T677" s="15"/>
      <c r="U677" s="15"/>
      <c r="V677" s="15"/>
      <c r="W677" s="15"/>
      <c r="X677" s="16"/>
      <c r="Y677" s="15"/>
      <c r="Z677" s="15"/>
      <c r="AA677" s="15"/>
      <c r="AB677" s="15"/>
      <c r="AC677" s="15"/>
    </row>
    <row r="678" spans="1:29" s="17" customFormat="1" x14ac:dyDescent="0.25">
      <c r="A678" s="18">
        <v>2604106</v>
      </c>
      <c r="B678" s="20" t="s">
        <v>374</v>
      </c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6"/>
      <c r="T678" s="15"/>
      <c r="U678" s="15"/>
      <c r="V678" s="15"/>
      <c r="W678" s="15"/>
      <c r="X678" s="16"/>
      <c r="Y678" s="15"/>
      <c r="Z678" s="15"/>
      <c r="AA678" s="15"/>
      <c r="AB678" s="15"/>
      <c r="AC678" s="15"/>
    </row>
    <row r="679" spans="1:29" s="17" customFormat="1" x14ac:dyDescent="0.25">
      <c r="A679" s="18">
        <v>2604155</v>
      </c>
      <c r="B679" s="20" t="s">
        <v>375</v>
      </c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6"/>
      <c r="T679" s="15"/>
      <c r="U679" s="15"/>
      <c r="V679" s="15"/>
      <c r="W679" s="15"/>
      <c r="X679" s="16"/>
      <c r="Y679" s="15"/>
      <c r="Z679" s="15"/>
      <c r="AA679" s="15"/>
      <c r="AB679" s="15"/>
      <c r="AC679" s="15"/>
    </row>
    <row r="680" spans="1:29" s="17" customFormat="1" x14ac:dyDescent="0.25">
      <c r="A680" s="18">
        <v>2604304</v>
      </c>
      <c r="B680" s="20" t="s">
        <v>62</v>
      </c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6"/>
      <c r="T680" s="15"/>
      <c r="U680" s="15"/>
      <c r="V680" s="15"/>
      <c r="W680" s="15"/>
      <c r="X680" s="16"/>
      <c r="Y680" s="15"/>
      <c r="Z680" s="15"/>
      <c r="AA680" s="15"/>
      <c r="AB680" s="15"/>
      <c r="AC680" s="15"/>
    </row>
    <row r="681" spans="1:29" s="17" customFormat="1" x14ac:dyDescent="0.25">
      <c r="A681" s="18">
        <v>2604502</v>
      </c>
      <c r="B681" s="20" t="s">
        <v>376</v>
      </c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6"/>
      <c r="T681" s="15"/>
      <c r="U681" s="15"/>
      <c r="V681" s="15"/>
      <c r="W681" s="15"/>
      <c r="X681" s="16"/>
      <c r="Y681" s="15"/>
      <c r="Z681" s="15"/>
      <c r="AA681" s="15"/>
      <c r="AB681" s="15"/>
      <c r="AC681" s="15"/>
    </row>
    <row r="682" spans="1:29" s="17" customFormat="1" x14ac:dyDescent="0.25">
      <c r="A682" s="18">
        <v>2604700</v>
      </c>
      <c r="B682" s="20" t="s">
        <v>377</v>
      </c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6"/>
      <c r="T682" s="15"/>
      <c r="U682" s="15"/>
      <c r="V682" s="15"/>
      <c r="W682" s="15"/>
      <c r="X682" s="16"/>
      <c r="Y682" s="15"/>
      <c r="Z682" s="15"/>
      <c r="AA682" s="15"/>
      <c r="AB682" s="15"/>
      <c r="AC682" s="15"/>
    </row>
    <row r="683" spans="1:29" s="17" customFormat="1" x14ac:dyDescent="0.25">
      <c r="A683" s="18">
        <v>2604908</v>
      </c>
      <c r="B683" s="20" t="s">
        <v>378</v>
      </c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6"/>
      <c r="T683" s="15"/>
      <c r="U683" s="15"/>
      <c r="V683" s="15"/>
      <c r="W683" s="15"/>
      <c r="X683" s="16"/>
      <c r="Y683" s="15"/>
      <c r="Z683" s="15"/>
      <c r="AA683" s="15"/>
      <c r="AB683" s="15"/>
      <c r="AC683" s="15"/>
    </row>
    <row r="684" spans="1:29" s="17" customFormat="1" x14ac:dyDescent="0.25">
      <c r="A684" s="18">
        <v>2605004</v>
      </c>
      <c r="B684" s="20" t="s">
        <v>379</v>
      </c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6"/>
      <c r="T684" s="15"/>
      <c r="U684" s="15"/>
      <c r="V684" s="15"/>
      <c r="W684" s="15"/>
      <c r="X684" s="16"/>
      <c r="Y684" s="15"/>
      <c r="Z684" s="15"/>
      <c r="AA684" s="15"/>
      <c r="AB684" s="15"/>
      <c r="AC684" s="15"/>
    </row>
    <row r="685" spans="1:29" s="17" customFormat="1" x14ac:dyDescent="0.25">
      <c r="A685" s="18">
        <v>2605103</v>
      </c>
      <c r="B685" s="20" t="s">
        <v>380</v>
      </c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6"/>
      <c r="T685" s="15"/>
      <c r="U685" s="15"/>
      <c r="V685" s="15"/>
      <c r="W685" s="15"/>
      <c r="X685" s="16"/>
      <c r="Y685" s="15"/>
      <c r="Z685" s="15"/>
      <c r="AA685" s="15"/>
      <c r="AB685" s="15"/>
      <c r="AC685" s="15"/>
    </row>
    <row r="686" spans="1:29" s="17" customFormat="1" x14ac:dyDescent="0.25">
      <c r="A686" s="18">
        <v>2605152</v>
      </c>
      <c r="B686" s="20" t="s">
        <v>381</v>
      </c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6"/>
      <c r="T686" s="15"/>
      <c r="U686" s="15"/>
      <c r="V686" s="15"/>
      <c r="W686" s="15"/>
      <c r="X686" s="16"/>
      <c r="Y686" s="15"/>
      <c r="Z686" s="15"/>
      <c r="AA686" s="15"/>
      <c r="AB686" s="15"/>
      <c r="AC686" s="15"/>
    </row>
    <row r="687" spans="1:29" s="17" customFormat="1" x14ac:dyDescent="0.25">
      <c r="A687" s="18">
        <v>2605301</v>
      </c>
      <c r="B687" s="20" t="s">
        <v>382</v>
      </c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6"/>
      <c r="T687" s="15"/>
      <c r="U687" s="15"/>
      <c r="V687" s="15"/>
      <c r="W687" s="15"/>
      <c r="X687" s="16"/>
      <c r="Y687" s="15"/>
      <c r="Z687" s="15"/>
      <c r="AA687" s="15"/>
      <c r="AB687" s="15"/>
      <c r="AC687" s="15"/>
    </row>
    <row r="688" spans="1:29" s="17" customFormat="1" x14ac:dyDescent="0.25">
      <c r="A688" s="18">
        <v>2605608</v>
      </c>
      <c r="B688" s="20" t="s">
        <v>383</v>
      </c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6"/>
      <c r="T688" s="15"/>
      <c r="U688" s="15"/>
      <c r="V688" s="15"/>
      <c r="W688" s="15"/>
      <c r="X688" s="16"/>
      <c r="Y688" s="15"/>
      <c r="Z688" s="15"/>
      <c r="AA688" s="15"/>
      <c r="AB688" s="15"/>
      <c r="AC688" s="15"/>
    </row>
    <row r="689" spans="1:29" s="17" customFormat="1" x14ac:dyDescent="0.25">
      <c r="A689" s="18">
        <v>2605707</v>
      </c>
      <c r="B689" s="20" t="s">
        <v>384</v>
      </c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6"/>
      <c r="T689" s="15"/>
      <c r="U689" s="15"/>
      <c r="V689" s="15"/>
      <c r="W689" s="15"/>
      <c r="X689" s="16"/>
      <c r="Y689" s="15"/>
      <c r="Z689" s="15"/>
      <c r="AA689" s="15"/>
      <c r="AB689" s="15"/>
      <c r="AC689" s="15"/>
    </row>
    <row r="690" spans="1:29" s="17" customFormat="1" x14ac:dyDescent="0.25">
      <c r="A690" s="18">
        <v>2605806</v>
      </c>
      <c r="B690" s="20" t="s">
        <v>385</v>
      </c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6"/>
      <c r="T690" s="15"/>
      <c r="U690" s="15"/>
      <c r="V690" s="15"/>
      <c r="W690" s="15"/>
      <c r="X690" s="16"/>
      <c r="Y690" s="15"/>
      <c r="Z690" s="15"/>
      <c r="AA690" s="15"/>
      <c r="AB690" s="15"/>
      <c r="AC690" s="15"/>
    </row>
    <row r="691" spans="1:29" s="17" customFormat="1" x14ac:dyDescent="0.25">
      <c r="A691" s="18">
        <v>2606002</v>
      </c>
      <c r="B691" s="20" t="s">
        <v>386</v>
      </c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6"/>
      <c r="T691" s="15"/>
      <c r="U691" s="15"/>
      <c r="V691" s="15"/>
      <c r="W691" s="15"/>
      <c r="X691" s="16"/>
      <c r="Y691" s="15"/>
      <c r="Z691" s="15"/>
      <c r="AA691" s="15"/>
      <c r="AB691" s="15"/>
      <c r="AC691" s="15"/>
    </row>
    <row r="692" spans="1:29" s="17" customFormat="1" x14ac:dyDescent="0.25">
      <c r="A692" s="18">
        <v>2606309</v>
      </c>
      <c r="B692" s="20" t="s">
        <v>387</v>
      </c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6"/>
      <c r="T692" s="15"/>
      <c r="U692" s="15"/>
      <c r="V692" s="15"/>
      <c r="W692" s="15"/>
      <c r="X692" s="16"/>
      <c r="Y692" s="15"/>
      <c r="Z692" s="15"/>
      <c r="AA692" s="15"/>
      <c r="AB692" s="15"/>
      <c r="AC692" s="15"/>
    </row>
    <row r="693" spans="1:29" s="17" customFormat="1" x14ac:dyDescent="0.25">
      <c r="A693" s="18">
        <v>2606408</v>
      </c>
      <c r="B693" s="20" t="s">
        <v>388</v>
      </c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6"/>
      <c r="T693" s="15"/>
      <c r="U693" s="15"/>
      <c r="V693" s="15"/>
      <c r="W693" s="15"/>
      <c r="X693" s="16"/>
      <c r="Y693" s="15"/>
      <c r="Z693" s="15"/>
      <c r="AA693" s="15"/>
      <c r="AB693" s="15"/>
      <c r="AC693" s="15"/>
    </row>
    <row r="694" spans="1:29" s="17" customFormat="1" x14ac:dyDescent="0.25">
      <c r="A694" s="18">
        <v>2606507</v>
      </c>
      <c r="B694" s="20" t="s">
        <v>389</v>
      </c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6"/>
      <c r="T694" s="15"/>
      <c r="U694" s="15"/>
      <c r="V694" s="15"/>
      <c r="W694" s="15"/>
      <c r="X694" s="16"/>
      <c r="Y694" s="15"/>
      <c r="Z694" s="15"/>
      <c r="AA694" s="15"/>
      <c r="AB694" s="15"/>
      <c r="AC694" s="15"/>
    </row>
    <row r="695" spans="1:29" s="17" customFormat="1" x14ac:dyDescent="0.25">
      <c r="A695" s="18">
        <v>2606606</v>
      </c>
      <c r="B695" s="20" t="s">
        <v>390</v>
      </c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6"/>
      <c r="T695" s="15"/>
      <c r="U695" s="15"/>
      <c r="V695" s="15"/>
      <c r="W695" s="15"/>
      <c r="X695" s="16"/>
      <c r="Y695" s="15"/>
      <c r="Z695" s="15"/>
      <c r="AA695" s="15"/>
      <c r="AB695" s="15"/>
      <c r="AC695" s="15"/>
    </row>
    <row r="696" spans="1:29" s="17" customFormat="1" x14ac:dyDescent="0.25">
      <c r="A696" s="18">
        <v>2606705</v>
      </c>
      <c r="B696" s="20" t="s">
        <v>391</v>
      </c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6"/>
      <c r="T696" s="15"/>
      <c r="U696" s="15"/>
      <c r="V696" s="15"/>
      <c r="W696" s="15"/>
      <c r="X696" s="16"/>
      <c r="Y696" s="15"/>
      <c r="Z696" s="15"/>
      <c r="AA696" s="15"/>
      <c r="AB696" s="15"/>
      <c r="AC696" s="15"/>
    </row>
    <row r="697" spans="1:29" s="17" customFormat="1" x14ac:dyDescent="0.25">
      <c r="A697" s="18">
        <v>2606903</v>
      </c>
      <c r="B697" s="20" t="s">
        <v>392</v>
      </c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6"/>
      <c r="T697" s="15"/>
      <c r="U697" s="15"/>
      <c r="V697" s="15"/>
      <c r="W697" s="15"/>
      <c r="X697" s="16"/>
      <c r="Y697" s="15"/>
      <c r="Z697" s="15"/>
      <c r="AA697" s="15"/>
      <c r="AB697" s="15"/>
      <c r="AC697" s="15"/>
    </row>
    <row r="698" spans="1:29" s="17" customFormat="1" x14ac:dyDescent="0.25">
      <c r="A698" s="18">
        <v>2607000</v>
      </c>
      <c r="B698" s="20" t="s">
        <v>393</v>
      </c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6"/>
      <c r="T698" s="15"/>
      <c r="U698" s="15"/>
      <c r="V698" s="15"/>
      <c r="W698" s="15"/>
      <c r="X698" s="16"/>
      <c r="Y698" s="15"/>
      <c r="Z698" s="15"/>
      <c r="AA698" s="15"/>
      <c r="AB698" s="15"/>
      <c r="AC698" s="15"/>
    </row>
    <row r="699" spans="1:29" s="17" customFormat="1" x14ac:dyDescent="0.25">
      <c r="A699" s="18">
        <v>2607109</v>
      </c>
      <c r="B699" s="20" t="s">
        <v>394</v>
      </c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6"/>
      <c r="T699" s="15"/>
      <c r="U699" s="15"/>
      <c r="V699" s="15"/>
      <c r="W699" s="15"/>
      <c r="X699" s="16"/>
      <c r="Y699" s="15"/>
      <c r="Z699" s="15"/>
      <c r="AA699" s="15"/>
      <c r="AB699" s="15"/>
      <c r="AC699" s="15"/>
    </row>
    <row r="700" spans="1:29" s="17" customFormat="1" x14ac:dyDescent="0.25">
      <c r="A700" s="18">
        <v>2607307</v>
      </c>
      <c r="B700" s="20" t="s">
        <v>395</v>
      </c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6"/>
      <c r="T700" s="15"/>
      <c r="U700" s="15"/>
      <c r="V700" s="15"/>
      <c r="W700" s="15"/>
      <c r="X700" s="16"/>
      <c r="Y700" s="15"/>
      <c r="Z700" s="15"/>
      <c r="AA700" s="15"/>
      <c r="AB700" s="15"/>
      <c r="AC700" s="15"/>
    </row>
    <row r="701" spans="1:29" s="17" customFormat="1" x14ac:dyDescent="0.25">
      <c r="A701" s="18">
        <v>2607406</v>
      </c>
      <c r="B701" s="20" t="s">
        <v>396</v>
      </c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6"/>
      <c r="T701" s="15"/>
      <c r="U701" s="15"/>
      <c r="V701" s="15"/>
      <c r="W701" s="15"/>
      <c r="X701" s="16"/>
      <c r="Y701" s="15"/>
      <c r="Z701" s="15"/>
      <c r="AA701" s="15"/>
      <c r="AB701" s="15"/>
      <c r="AC701" s="15"/>
    </row>
    <row r="702" spans="1:29" s="17" customFormat="1" x14ac:dyDescent="0.25">
      <c r="A702" s="18">
        <v>2607505</v>
      </c>
      <c r="B702" s="20" t="s">
        <v>397</v>
      </c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6"/>
      <c r="T702" s="15"/>
      <c r="U702" s="15"/>
      <c r="V702" s="15"/>
      <c r="W702" s="15"/>
      <c r="X702" s="16"/>
      <c r="Y702" s="15"/>
      <c r="Z702" s="15"/>
      <c r="AA702" s="15"/>
      <c r="AB702" s="15"/>
      <c r="AC702" s="15"/>
    </row>
    <row r="703" spans="1:29" s="17" customFormat="1" x14ac:dyDescent="0.25">
      <c r="A703" s="18">
        <v>2607703</v>
      </c>
      <c r="B703" s="20" t="s">
        <v>398</v>
      </c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6"/>
      <c r="T703" s="15"/>
      <c r="U703" s="15"/>
      <c r="V703" s="15"/>
      <c r="W703" s="15"/>
      <c r="X703" s="16"/>
      <c r="Y703" s="15"/>
      <c r="Z703" s="15"/>
      <c r="AA703" s="15"/>
      <c r="AB703" s="15"/>
      <c r="AC703" s="15"/>
    </row>
    <row r="704" spans="1:29" s="17" customFormat="1" x14ac:dyDescent="0.25">
      <c r="A704" s="18">
        <v>2608008</v>
      </c>
      <c r="B704" s="20" t="s">
        <v>399</v>
      </c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6"/>
      <c r="T704" s="15"/>
      <c r="U704" s="15"/>
      <c r="V704" s="15"/>
      <c r="W704" s="15"/>
      <c r="X704" s="16"/>
      <c r="Y704" s="15"/>
      <c r="Z704" s="15"/>
      <c r="AA704" s="15"/>
      <c r="AB704" s="15"/>
      <c r="AC704" s="15"/>
    </row>
    <row r="705" spans="1:29" s="17" customFormat="1" x14ac:dyDescent="0.25">
      <c r="A705" s="18">
        <v>2608057</v>
      </c>
      <c r="B705" s="20" t="s">
        <v>400</v>
      </c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6"/>
      <c r="T705" s="15"/>
      <c r="U705" s="15"/>
      <c r="V705" s="15"/>
      <c r="W705" s="15"/>
      <c r="X705" s="16"/>
      <c r="Y705" s="15"/>
      <c r="Z705" s="15"/>
      <c r="AA705" s="15"/>
      <c r="AB705" s="15"/>
      <c r="AC705" s="15"/>
    </row>
    <row r="706" spans="1:29" s="17" customFormat="1" x14ac:dyDescent="0.25">
      <c r="A706" s="18">
        <v>2608107</v>
      </c>
      <c r="B706" s="20" t="s">
        <v>401</v>
      </c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6"/>
      <c r="T706" s="15"/>
      <c r="U706" s="15"/>
      <c r="V706" s="15"/>
      <c r="W706" s="15"/>
      <c r="X706" s="16"/>
      <c r="Y706" s="15"/>
      <c r="Z706" s="15"/>
      <c r="AA706" s="15"/>
      <c r="AB706" s="15"/>
      <c r="AC706" s="15"/>
    </row>
    <row r="707" spans="1:29" s="17" customFormat="1" x14ac:dyDescent="0.25">
      <c r="A707" s="18">
        <v>2608255</v>
      </c>
      <c r="B707" s="20" t="s">
        <v>402</v>
      </c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6"/>
      <c r="T707" s="15"/>
      <c r="U707" s="15"/>
      <c r="V707" s="15"/>
      <c r="W707" s="15"/>
      <c r="X707" s="16"/>
      <c r="Y707" s="15"/>
      <c r="Z707" s="15"/>
      <c r="AA707" s="15"/>
      <c r="AB707" s="15"/>
      <c r="AC707" s="15"/>
    </row>
    <row r="708" spans="1:29" s="17" customFormat="1" x14ac:dyDescent="0.25">
      <c r="A708" s="18">
        <v>2608305</v>
      </c>
      <c r="B708" s="20" t="s">
        <v>403</v>
      </c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6"/>
      <c r="T708" s="15"/>
      <c r="U708" s="15"/>
      <c r="V708" s="15"/>
      <c r="W708" s="15"/>
      <c r="X708" s="16"/>
      <c r="Y708" s="15"/>
      <c r="Z708" s="15"/>
      <c r="AA708" s="15"/>
      <c r="AB708" s="15"/>
      <c r="AC708" s="15"/>
    </row>
    <row r="709" spans="1:29" s="17" customFormat="1" x14ac:dyDescent="0.25">
      <c r="A709" s="18">
        <v>2608404</v>
      </c>
      <c r="B709" s="20" t="s">
        <v>404</v>
      </c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6"/>
      <c r="T709" s="15"/>
      <c r="U709" s="15"/>
      <c r="V709" s="15"/>
      <c r="W709" s="15"/>
      <c r="X709" s="16"/>
      <c r="Y709" s="15"/>
      <c r="Z709" s="15"/>
      <c r="AA709" s="15"/>
      <c r="AB709" s="15"/>
      <c r="AC709" s="15"/>
    </row>
    <row r="710" spans="1:29" s="17" customFormat="1" x14ac:dyDescent="0.25">
      <c r="A710" s="18">
        <v>2608602</v>
      </c>
      <c r="B710" s="20" t="s">
        <v>405</v>
      </c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6"/>
      <c r="T710" s="15"/>
      <c r="U710" s="15"/>
      <c r="V710" s="15"/>
      <c r="W710" s="15"/>
      <c r="X710" s="16"/>
      <c r="Y710" s="15"/>
      <c r="Z710" s="15"/>
      <c r="AA710" s="15"/>
      <c r="AB710" s="15"/>
      <c r="AC710" s="15"/>
    </row>
    <row r="711" spans="1:29" s="17" customFormat="1" x14ac:dyDescent="0.25">
      <c r="A711" s="18">
        <v>2608701</v>
      </c>
      <c r="B711" s="20" t="s">
        <v>406</v>
      </c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6"/>
      <c r="T711" s="15"/>
      <c r="U711" s="15"/>
      <c r="V711" s="15"/>
      <c r="W711" s="15"/>
      <c r="X711" s="16"/>
      <c r="Y711" s="15"/>
      <c r="Z711" s="15"/>
      <c r="AA711" s="15"/>
      <c r="AB711" s="15"/>
      <c r="AC711" s="15"/>
    </row>
    <row r="712" spans="1:29" s="17" customFormat="1" x14ac:dyDescent="0.25">
      <c r="A712" s="18">
        <v>2608750</v>
      </c>
      <c r="B712" s="20" t="s">
        <v>407</v>
      </c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6"/>
      <c r="T712" s="15"/>
      <c r="U712" s="15"/>
      <c r="V712" s="15"/>
      <c r="W712" s="15"/>
      <c r="X712" s="16"/>
      <c r="Y712" s="15"/>
      <c r="Z712" s="15"/>
      <c r="AA712" s="15"/>
      <c r="AB712" s="15"/>
      <c r="AC712" s="15"/>
    </row>
    <row r="713" spans="1:29" s="17" customFormat="1" x14ac:dyDescent="0.25">
      <c r="A713" s="18">
        <v>2608800</v>
      </c>
      <c r="B713" s="20" t="s">
        <v>408</v>
      </c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6"/>
      <c r="T713" s="15"/>
      <c r="U713" s="15"/>
      <c r="V713" s="15"/>
      <c r="W713" s="15"/>
      <c r="X713" s="16"/>
      <c r="Y713" s="15"/>
      <c r="Z713" s="15"/>
      <c r="AA713" s="15"/>
      <c r="AB713" s="15"/>
      <c r="AC713" s="15"/>
    </row>
    <row r="714" spans="1:29" s="17" customFormat="1" x14ac:dyDescent="0.25">
      <c r="A714" s="18">
        <v>2609154</v>
      </c>
      <c r="B714" s="20" t="s">
        <v>409</v>
      </c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6"/>
      <c r="T714" s="15"/>
      <c r="U714" s="15"/>
      <c r="V714" s="15"/>
      <c r="W714" s="15"/>
      <c r="X714" s="16"/>
      <c r="Y714" s="15"/>
      <c r="Z714" s="15"/>
      <c r="AA714" s="15"/>
      <c r="AB714" s="15"/>
      <c r="AC714" s="15"/>
    </row>
    <row r="715" spans="1:29" s="17" customFormat="1" x14ac:dyDescent="0.25">
      <c r="A715" s="18">
        <v>2609303</v>
      </c>
      <c r="B715" s="20" t="s">
        <v>410</v>
      </c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6"/>
      <c r="T715" s="15"/>
      <c r="U715" s="15"/>
      <c r="V715" s="15"/>
      <c r="W715" s="15"/>
      <c r="X715" s="16"/>
      <c r="Y715" s="15"/>
      <c r="Z715" s="15"/>
      <c r="AA715" s="15"/>
      <c r="AB715" s="15"/>
      <c r="AC715" s="15"/>
    </row>
    <row r="716" spans="1:29" s="17" customFormat="1" x14ac:dyDescent="0.25">
      <c r="A716" s="18">
        <v>2614303</v>
      </c>
      <c r="B716" s="20" t="s">
        <v>411</v>
      </c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6"/>
      <c r="T716" s="15"/>
      <c r="U716" s="15"/>
      <c r="V716" s="15"/>
      <c r="W716" s="15"/>
      <c r="X716" s="16"/>
      <c r="Y716" s="15"/>
      <c r="Z716" s="15"/>
      <c r="AA716" s="15"/>
      <c r="AB716" s="15"/>
      <c r="AC716" s="15"/>
    </row>
    <row r="717" spans="1:29" s="17" customFormat="1" x14ac:dyDescent="0.25">
      <c r="A717" s="18">
        <v>2609709</v>
      </c>
      <c r="B717" s="20" t="s">
        <v>412</v>
      </c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6"/>
      <c r="T717" s="15"/>
      <c r="U717" s="15"/>
      <c r="V717" s="15"/>
      <c r="W717" s="15"/>
      <c r="X717" s="16"/>
      <c r="Y717" s="15"/>
      <c r="Z717" s="15"/>
      <c r="AA717" s="15"/>
      <c r="AB717" s="15"/>
      <c r="AC717" s="15"/>
    </row>
    <row r="718" spans="1:29" s="17" customFormat="1" x14ac:dyDescent="0.25">
      <c r="A718" s="18">
        <v>2609808</v>
      </c>
      <c r="B718" s="20" t="s">
        <v>413</v>
      </c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6"/>
      <c r="T718" s="15"/>
      <c r="U718" s="15"/>
      <c r="V718" s="15"/>
      <c r="W718" s="15"/>
      <c r="X718" s="16"/>
      <c r="Y718" s="15"/>
      <c r="Z718" s="15"/>
      <c r="AA718" s="15"/>
      <c r="AB718" s="15"/>
      <c r="AC718" s="15"/>
    </row>
    <row r="719" spans="1:29" s="17" customFormat="1" x14ac:dyDescent="0.25">
      <c r="A719" s="18">
        <v>2609907</v>
      </c>
      <c r="B719" s="20" t="s">
        <v>414</v>
      </c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6"/>
      <c r="T719" s="15"/>
      <c r="U719" s="15"/>
      <c r="V719" s="15"/>
      <c r="W719" s="15"/>
      <c r="X719" s="16"/>
      <c r="Y719" s="15"/>
      <c r="Z719" s="15"/>
      <c r="AA719" s="15"/>
      <c r="AB719" s="15"/>
      <c r="AC719" s="15"/>
    </row>
    <row r="720" spans="1:29" s="17" customFormat="1" x14ac:dyDescent="0.25">
      <c r="A720" s="18">
        <v>2610103</v>
      </c>
      <c r="B720" s="20" t="s">
        <v>415</v>
      </c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6"/>
      <c r="T720" s="15"/>
      <c r="U720" s="15"/>
      <c r="V720" s="15"/>
      <c r="W720" s="15"/>
      <c r="X720" s="16"/>
      <c r="Y720" s="15"/>
      <c r="Z720" s="15"/>
      <c r="AA720" s="15"/>
      <c r="AB720" s="15"/>
      <c r="AC720" s="15"/>
    </row>
    <row r="721" spans="1:29" s="17" customFormat="1" x14ac:dyDescent="0.25">
      <c r="A721" s="18">
        <v>2610202</v>
      </c>
      <c r="B721" s="20" t="s">
        <v>416</v>
      </c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6"/>
      <c r="T721" s="15"/>
      <c r="U721" s="15"/>
      <c r="V721" s="15"/>
      <c r="W721" s="15"/>
      <c r="X721" s="16"/>
      <c r="Y721" s="15"/>
      <c r="Z721" s="15"/>
      <c r="AA721" s="15"/>
      <c r="AB721" s="15"/>
      <c r="AC721" s="15"/>
    </row>
    <row r="722" spans="1:29" s="17" customFormat="1" x14ac:dyDescent="0.25">
      <c r="A722" s="18">
        <v>2610301</v>
      </c>
      <c r="B722" s="20" t="s">
        <v>417</v>
      </c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6"/>
      <c r="T722" s="15"/>
      <c r="U722" s="15"/>
      <c r="V722" s="15"/>
      <c r="W722" s="15"/>
      <c r="X722" s="16"/>
      <c r="Y722" s="15"/>
      <c r="Z722" s="15"/>
      <c r="AA722" s="15"/>
      <c r="AB722" s="15"/>
      <c r="AC722" s="15"/>
    </row>
    <row r="723" spans="1:29" s="17" customFormat="1" x14ac:dyDescent="0.25">
      <c r="A723" s="18">
        <v>2610400</v>
      </c>
      <c r="B723" s="20" t="s">
        <v>418</v>
      </c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6"/>
      <c r="T723" s="15"/>
      <c r="U723" s="15"/>
      <c r="V723" s="15"/>
      <c r="W723" s="15"/>
      <c r="X723" s="16"/>
      <c r="Y723" s="15"/>
      <c r="Z723" s="15"/>
      <c r="AA723" s="15"/>
      <c r="AB723" s="15"/>
      <c r="AC723" s="15"/>
    </row>
    <row r="724" spans="1:29" s="17" customFormat="1" x14ac:dyDescent="0.25">
      <c r="A724" s="18">
        <v>2610509</v>
      </c>
      <c r="B724" s="20" t="s">
        <v>419</v>
      </c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6"/>
      <c r="T724" s="15"/>
      <c r="U724" s="15"/>
      <c r="V724" s="15"/>
      <c r="W724" s="15"/>
      <c r="X724" s="16"/>
      <c r="Y724" s="15"/>
      <c r="Z724" s="15"/>
      <c r="AA724" s="15"/>
      <c r="AB724" s="15"/>
      <c r="AC724" s="15"/>
    </row>
    <row r="725" spans="1:29" s="17" customFormat="1" x14ac:dyDescent="0.25">
      <c r="A725" s="18">
        <v>2610806</v>
      </c>
      <c r="B725" s="20" t="s">
        <v>420</v>
      </c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6"/>
      <c r="T725" s="15"/>
      <c r="U725" s="15"/>
      <c r="V725" s="15"/>
      <c r="W725" s="15"/>
      <c r="X725" s="16"/>
      <c r="Y725" s="15"/>
      <c r="Z725" s="15"/>
      <c r="AA725" s="15"/>
      <c r="AB725" s="15"/>
      <c r="AC725" s="15"/>
    </row>
    <row r="726" spans="1:29" s="17" customFormat="1" x14ac:dyDescent="0.25">
      <c r="A726" s="18">
        <v>2610905</v>
      </c>
      <c r="B726" s="20" t="s">
        <v>421</v>
      </c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6"/>
      <c r="T726" s="15"/>
      <c r="U726" s="15"/>
      <c r="V726" s="15"/>
      <c r="W726" s="15"/>
      <c r="X726" s="16"/>
      <c r="Y726" s="15"/>
      <c r="Z726" s="15"/>
      <c r="AA726" s="15"/>
      <c r="AB726" s="15"/>
      <c r="AC726" s="15"/>
    </row>
    <row r="727" spans="1:29" s="17" customFormat="1" x14ac:dyDescent="0.25">
      <c r="A727" s="18">
        <v>2611002</v>
      </c>
      <c r="B727" s="20" t="s">
        <v>422</v>
      </c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6"/>
      <c r="T727" s="15"/>
      <c r="U727" s="15"/>
      <c r="V727" s="15"/>
      <c r="W727" s="15"/>
      <c r="X727" s="16"/>
      <c r="Y727" s="15"/>
      <c r="Z727" s="15"/>
      <c r="AA727" s="15"/>
      <c r="AB727" s="15"/>
      <c r="AC727" s="15"/>
    </row>
    <row r="728" spans="1:29" s="17" customFormat="1" x14ac:dyDescent="0.25">
      <c r="A728" s="18">
        <v>2611101</v>
      </c>
      <c r="B728" s="20" t="s">
        <v>423</v>
      </c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6"/>
      <c r="T728" s="15"/>
      <c r="U728" s="15"/>
      <c r="V728" s="15"/>
      <c r="W728" s="15"/>
      <c r="X728" s="16"/>
      <c r="Y728" s="15"/>
      <c r="Z728" s="15"/>
      <c r="AA728" s="15"/>
      <c r="AB728" s="15"/>
      <c r="AC728" s="15"/>
    </row>
    <row r="729" spans="1:29" s="17" customFormat="1" x14ac:dyDescent="0.25">
      <c r="A729" s="18">
        <v>2611200</v>
      </c>
      <c r="B729" s="20" t="s">
        <v>424</v>
      </c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6"/>
      <c r="T729" s="15"/>
      <c r="U729" s="15"/>
      <c r="V729" s="15"/>
      <c r="W729" s="15"/>
      <c r="X729" s="16"/>
      <c r="Y729" s="15"/>
      <c r="Z729" s="15"/>
      <c r="AA729" s="15"/>
      <c r="AB729" s="15"/>
      <c r="AC729" s="15"/>
    </row>
    <row r="730" spans="1:29" s="17" customFormat="1" x14ac:dyDescent="0.25">
      <c r="A730" s="18">
        <v>2611309</v>
      </c>
      <c r="B730" s="20" t="s">
        <v>425</v>
      </c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6"/>
      <c r="T730" s="15"/>
      <c r="U730" s="15"/>
      <c r="V730" s="15"/>
      <c r="W730" s="15"/>
      <c r="X730" s="16"/>
      <c r="Y730" s="15"/>
      <c r="Z730" s="15"/>
      <c r="AA730" s="15"/>
      <c r="AB730" s="15"/>
      <c r="AC730" s="15"/>
    </row>
    <row r="731" spans="1:29" s="17" customFormat="1" x14ac:dyDescent="0.25">
      <c r="A731" s="18">
        <v>2611533</v>
      </c>
      <c r="B731" s="20" t="s">
        <v>286</v>
      </c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6"/>
      <c r="T731" s="15"/>
      <c r="U731" s="15"/>
      <c r="V731" s="15"/>
      <c r="W731" s="15"/>
      <c r="X731" s="16"/>
      <c r="Y731" s="15"/>
      <c r="Z731" s="15"/>
      <c r="AA731" s="15"/>
      <c r="AB731" s="15"/>
      <c r="AC731" s="15"/>
    </row>
    <row r="732" spans="1:29" s="17" customFormat="1" x14ac:dyDescent="0.25">
      <c r="A732" s="18">
        <v>2611705</v>
      </c>
      <c r="B732" s="20" t="s">
        <v>426</v>
      </c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6"/>
      <c r="T732" s="15"/>
      <c r="U732" s="15"/>
      <c r="V732" s="15"/>
      <c r="W732" s="15"/>
      <c r="X732" s="16"/>
      <c r="Y732" s="15"/>
      <c r="Z732" s="15"/>
      <c r="AA732" s="15"/>
      <c r="AB732" s="15"/>
      <c r="AC732" s="15"/>
    </row>
    <row r="733" spans="1:29" s="17" customFormat="1" x14ac:dyDescent="0.25">
      <c r="A733" s="18">
        <v>2612000</v>
      </c>
      <c r="B733" s="20" t="s">
        <v>427</v>
      </c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6"/>
      <c r="T733" s="15"/>
      <c r="U733" s="15"/>
      <c r="V733" s="15"/>
      <c r="W733" s="15"/>
      <c r="X733" s="16"/>
      <c r="Y733" s="15"/>
      <c r="Z733" s="15"/>
      <c r="AA733" s="15"/>
      <c r="AB733" s="15"/>
      <c r="AC733" s="15"/>
    </row>
    <row r="734" spans="1:29" s="17" customFormat="1" x14ac:dyDescent="0.25">
      <c r="A734" s="18">
        <v>2612109</v>
      </c>
      <c r="B734" s="20" t="s">
        <v>292</v>
      </c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6"/>
      <c r="T734" s="15"/>
      <c r="U734" s="15"/>
      <c r="V734" s="15"/>
      <c r="W734" s="15"/>
      <c r="X734" s="16"/>
      <c r="Y734" s="15"/>
      <c r="Z734" s="15"/>
      <c r="AA734" s="15"/>
      <c r="AB734" s="15"/>
      <c r="AC734" s="15"/>
    </row>
    <row r="735" spans="1:29" s="17" customFormat="1" x14ac:dyDescent="0.25">
      <c r="A735" s="18">
        <v>2612208</v>
      </c>
      <c r="B735" s="20" t="s">
        <v>428</v>
      </c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6"/>
      <c r="T735" s="15"/>
      <c r="U735" s="15"/>
      <c r="V735" s="15"/>
      <c r="W735" s="15"/>
      <c r="X735" s="16"/>
      <c r="Y735" s="15"/>
      <c r="Z735" s="15"/>
      <c r="AA735" s="15"/>
      <c r="AB735" s="15"/>
      <c r="AC735" s="15"/>
    </row>
    <row r="736" spans="1:29" s="17" customFormat="1" x14ac:dyDescent="0.25">
      <c r="A736" s="18">
        <v>2612307</v>
      </c>
      <c r="B736" s="20" t="s">
        <v>429</v>
      </c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6"/>
      <c r="T736" s="15"/>
      <c r="U736" s="15"/>
      <c r="V736" s="15"/>
      <c r="W736" s="15"/>
      <c r="X736" s="16"/>
      <c r="Y736" s="15"/>
      <c r="Z736" s="15"/>
      <c r="AA736" s="15"/>
      <c r="AB736" s="15"/>
      <c r="AC736" s="15"/>
    </row>
    <row r="737" spans="1:29" s="17" customFormat="1" x14ac:dyDescent="0.25">
      <c r="A737" s="18">
        <v>2612406</v>
      </c>
      <c r="B737" s="20" t="s">
        <v>430</v>
      </c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6"/>
      <c r="T737" s="15"/>
      <c r="U737" s="15"/>
      <c r="V737" s="15"/>
      <c r="W737" s="15"/>
      <c r="X737" s="16"/>
      <c r="Y737" s="15"/>
      <c r="Z737" s="15"/>
      <c r="AA737" s="15"/>
      <c r="AB737" s="15"/>
      <c r="AC737" s="15"/>
    </row>
    <row r="738" spans="1:29" s="17" customFormat="1" x14ac:dyDescent="0.25">
      <c r="A738" s="18">
        <v>2612455</v>
      </c>
      <c r="B738" s="20" t="s">
        <v>295</v>
      </c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6"/>
      <c r="T738" s="15"/>
      <c r="U738" s="15"/>
      <c r="V738" s="15"/>
      <c r="W738" s="15"/>
      <c r="X738" s="16"/>
      <c r="Y738" s="15"/>
      <c r="Z738" s="15"/>
      <c r="AA738" s="15"/>
      <c r="AB738" s="15"/>
      <c r="AC738" s="15"/>
    </row>
    <row r="739" spans="1:29" s="17" customFormat="1" x14ac:dyDescent="0.25">
      <c r="A739" s="18">
        <v>2612471</v>
      </c>
      <c r="B739" s="20" t="s">
        <v>431</v>
      </c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6"/>
      <c r="T739" s="15"/>
      <c r="U739" s="15"/>
      <c r="V739" s="15"/>
      <c r="W739" s="15"/>
      <c r="X739" s="16"/>
      <c r="Y739" s="15"/>
      <c r="Z739" s="15"/>
      <c r="AA739" s="15"/>
      <c r="AB739" s="15"/>
      <c r="AC739" s="15"/>
    </row>
    <row r="740" spans="1:29" s="17" customFormat="1" x14ac:dyDescent="0.25">
      <c r="A740" s="18">
        <v>2612505</v>
      </c>
      <c r="B740" s="20" t="s">
        <v>432</v>
      </c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6"/>
      <c r="T740" s="15"/>
      <c r="U740" s="15"/>
      <c r="V740" s="15"/>
      <c r="W740" s="15"/>
      <c r="X740" s="16"/>
      <c r="Y740" s="15"/>
      <c r="Z740" s="15"/>
      <c r="AA740" s="15"/>
      <c r="AB740" s="15"/>
      <c r="AC740" s="15"/>
    </row>
    <row r="741" spans="1:29" s="17" customFormat="1" x14ac:dyDescent="0.25">
      <c r="A741" s="18">
        <v>2612554</v>
      </c>
      <c r="B741" s="20" t="s">
        <v>433</v>
      </c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6"/>
      <c r="T741" s="15"/>
      <c r="U741" s="15"/>
      <c r="V741" s="15"/>
      <c r="W741" s="15"/>
      <c r="X741" s="16"/>
      <c r="Y741" s="15"/>
      <c r="Z741" s="15"/>
      <c r="AA741" s="15"/>
      <c r="AB741" s="15"/>
      <c r="AC741" s="15"/>
    </row>
    <row r="742" spans="1:29" s="17" customFormat="1" x14ac:dyDescent="0.25">
      <c r="A742" s="18">
        <v>2612604</v>
      </c>
      <c r="B742" s="20" t="s">
        <v>434</v>
      </c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6"/>
      <c r="T742" s="15"/>
      <c r="U742" s="15"/>
      <c r="V742" s="15"/>
      <c r="W742" s="15"/>
      <c r="X742" s="16"/>
      <c r="Y742" s="15"/>
      <c r="Z742" s="15"/>
      <c r="AA742" s="15"/>
      <c r="AB742" s="15"/>
      <c r="AC742" s="15"/>
    </row>
    <row r="743" spans="1:29" s="17" customFormat="1" x14ac:dyDescent="0.25">
      <c r="A743" s="18">
        <v>2612703</v>
      </c>
      <c r="B743" s="20" t="s">
        <v>435</v>
      </c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6"/>
      <c r="T743" s="15"/>
      <c r="U743" s="15"/>
      <c r="V743" s="15"/>
      <c r="W743" s="15"/>
      <c r="X743" s="16"/>
      <c r="Y743" s="15"/>
      <c r="Z743" s="15"/>
      <c r="AA743" s="15"/>
      <c r="AB743" s="15"/>
      <c r="AC743" s="15"/>
    </row>
    <row r="744" spans="1:29" s="17" customFormat="1" x14ac:dyDescent="0.25">
      <c r="A744" s="18">
        <v>2612802</v>
      </c>
      <c r="B744" s="20" t="s">
        <v>59</v>
      </c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6"/>
      <c r="T744" s="15"/>
      <c r="U744" s="15"/>
      <c r="V744" s="15"/>
      <c r="W744" s="15"/>
      <c r="X744" s="16"/>
      <c r="Y744" s="15"/>
      <c r="Z744" s="15"/>
      <c r="AA744" s="15"/>
      <c r="AB744" s="15"/>
      <c r="AC744" s="15"/>
    </row>
    <row r="745" spans="1:29" s="17" customFormat="1" x14ac:dyDescent="0.25">
      <c r="A745" s="18">
        <v>2613008</v>
      </c>
      <c r="B745" s="20" t="s">
        <v>436</v>
      </c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6"/>
      <c r="T745" s="15"/>
      <c r="U745" s="15"/>
      <c r="V745" s="15"/>
      <c r="W745" s="15"/>
      <c r="X745" s="16"/>
      <c r="Y745" s="15"/>
      <c r="Z745" s="15"/>
      <c r="AA745" s="15"/>
      <c r="AB745" s="15"/>
      <c r="AC745" s="15"/>
    </row>
    <row r="746" spans="1:29" s="17" customFormat="1" x14ac:dyDescent="0.25">
      <c r="A746" s="18">
        <v>2613107</v>
      </c>
      <c r="B746" s="20" t="s">
        <v>437</v>
      </c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6"/>
      <c r="T746" s="15"/>
      <c r="U746" s="15"/>
      <c r="V746" s="15"/>
      <c r="W746" s="15"/>
      <c r="X746" s="16"/>
      <c r="Y746" s="15"/>
      <c r="Z746" s="15"/>
      <c r="AA746" s="15"/>
      <c r="AB746" s="15"/>
      <c r="AC746" s="15"/>
    </row>
    <row r="747" spans="1:29" s="17" customFormat="1" x14ac:dyDescent="0.25">
      <c r="A747" s="18">
        <v>2613206</v>
      </c>
      <c r="B747" s="20" t="s">
        <v>438</v>
      </c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6"/>
      <c r="T747" s="15"/>
      <c r="U747" s="15"/>
      <c r="V747" s="15"/>
      <c r="W747" s="15"/>
      <c r="X747" s="16"/>
      <c r="Y747" s="15"/>
      <c r="Z747" s="15"/>
      <c r="AA747" s="15"/>
      <c r="AB747" s="15"/>
      <c r="AC747" s="15"/>
    </row>
    <row r="748" spans="1:29" s="17" customFormat="1" x14ac:dyDescent="0.25">
      <c r="A748" s="18">
        <v>2613305</v>
      </c>
      <c r="B748" s="20" t="s">
        <v>439</v>
      </c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6"/>
      <c r="T748" s="15"/>
      <c r="U748" s="15"/>
      <c r="V748" s="15"/>
      <c r="W748" s="15"/>
      <c r="X748" s="16"/>
      <c r="Y748" s="15"/>
      <c r="Z748" s="15"/>
      <c r="AA748" s="15"/>
      <c r="AB748" s="15"/>
      <c r="AC748" s="15"/>
    </row>
    <row r="749" spans="1:29" s="17" customFormat="1" x14ac:dyDescent="0.25">
      <c r="A749" s="18">
        <v>2613503</v>
      </c>
      <c r="B749" s="20" t="s">
        <v>440</v>
      </c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6"/>
      <c r="T749" s="15"/>
      <c r="U749" s="15"/>
      <c r="V749" s="15"/>
      <c r="W749" s="15"/>
      <c r="X749" s="16"/>
      <c r="Y749" s="15"/>
      <c r="Z749" s="15"/>
      <c r="AA749" s="15"/>
      <c r="AB749" s="15"/>
      <c r="AC749" s="15"/>
    </row>
    <row r="750" spans="1:29" s="17" customFormat="1" x14ac:dyDescent="0.25">
      <c r="A750" s="18">
        <v>2613602</v>
      </c>
      <c r="B750" s="20" t="s">
        <v>441</v>
      </c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6"/>
      <c r="T750" s="15"/>
      <c r="U750" s="15"/>
      <c r="V750" s="15"/>
      <c r="W750" s="15"/>
      <c r="X750" s="16"/>
      <c r="Y750" s="15"/>
      <c r="Z750" s="15"/>
      <c r="AA750" s="15"/>
      <c r="AB750" s="15"/>
      <c r="AC750" s="15"/>
    </row>
    <row r="751" spans="1:29" s="17" customFormat="1" x14ac:dyDescent="0.25">
      <c r="A751" s="18">
        <v>2613909</v>
      </c>
      <c r="B751" s="20" t="s">
        <v>442</v>
      </c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6"/>
      <c r="T751" s="15"/>
      <c r="U751" s="15"/>
      <c r="V751" s="15"/>
      <c r="W751" s="15"/>
      <c r="X751" s="16"/>
      <c r="Y751" s="15"/>
      <c r="Z751" s="15"/>
      <c r="AA751" s="15"/>
      <c r="AB751" s="15"/>
      <c r="AC751" s="15"/>
    </row>
    <row r="752" spans="1:29" s="17" customFormat="1" x14ac:dyDescent="0.25">
      <c r="A752" s="18">
        <v>2614006</v>
      </c>
      <c r="B752" s="20" t="s">
        <v>443</v>
      </c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6"/>
      <c r="T752" s="15"/>
      <c r="U752" s="15"/>
      <c r="V752" s="15"/>
      <c r="W752" s="15"/>
      <c r="X752" s="16"/>
      <c r="Y752" s="15"/>
      <c r="Z752" s="15"/>
      <c r="AA752" s="15"/>
      <c r="AB752" s="15"/>
      <c r="AC752" s="15"/>
    </row>
    <row r="753" spans="1:29" s="17" customFormat="1" x14ac:dyDescent="0.25">
      <c r="A753" s="18">
        <v>2614105</v>
      </c>
      <c r="B753" s="20" t="s">
        <v>444</v>
      </c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6"/>
      <c r="T753" s="15"/>
      <c r="U753" s="15"/>
      <c r="V753" s="15"/>
      <c r="W753" s="15"/>
      <c r="X753" s="16"/>
      <c r="Y753" s="15"/>
      <c r="Z753" s="15"/>
      <c r="AA753" s="15"/>
      <c r="AB753" s="15"/>
      <c r="AC753" s="15"/>
    </row>
    <row r="754" spans="1:29" s="17" customFormat="1" x14ac:dyDescent="0.25">
      <c r="A754" s="18">
        <v>2614402</v>
      </c>
      <c r="B754" s="20" t="s">
        <v>445</v>
      </c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6"/>
      <c r="T754" s="15"/>
      <c r="U754" s="15"/>
      <c r="V754" s="15"/>
      <c r="W754" s="15"/>
      <c r="X754" s="16"/>
      <c r="Y754" s="15"/>
      <c r="Z754" s="15"/>
      <c r="AA754" s="15"/>
      <c r="AB754" s="15"/>
      <c r="AC754" s="15"/>
    </row>
    <row r="755" spans="1:29" s="17" customFormat="1" x14ac:dyDescent="0.25">
      <c r="A755" s="18">
        <v>2614501</v>
      </c>
      <c r="B755" s="20" t="s">
        <v>446</v>
      </c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6"/>
      <c r="T755" s="15"/>
      <c r="U755" s="15"/>
      <c r="V755" s="15"/>
      <c r="W755" s="15"/>
      <c r="X755" s="16"/>
      <c r="Y755" s="15"/>
      <c r="Z755" s="15"/>
      <c r="AA755" s="15"/>
      <c r="AB755" s="15"/>
      <c r="AC755" s="15"/>
    </row>
    <row r="756" spans="1:29" s="17" customFormat="1" x14ac:dyDescent="0.25">
      <c r="A756" s="18">
        <v>2614600</v>
      </c>
      <c r="B756" s="20" t="s">
        <v>447</v>
      </c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6"/>
      <c r="T756" s="15"/>
      <c r="U756" s="15"/>
      <c r="V756" s="15"/>
      <c r="W756" s="15"/>
      <c r="X756" s="16"/>
      <c r="Y756" s="15"/>
      <c r="Z756" s="15"/>
      <c r="AA756" s="15"/>
      <c r="AB756" s="15"/>
      <c r="AC756" s="15"/>
    </row>
    <row r="757" spans="1:29" s="17" customFormat="1" x14ac:dyDescent="0.25">
      <c r="A757" s="18">
        <v>2614709</v>
      </c>
      <c r="B757" s="20" t="s">
        <v>448</v>
      </c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6"/>
      <c r="T757" s="15"/>
      <c r="U757" s="15"/>
      <c r="V757" s="15"/>
      <c r="W757" s="15"/>
      <c r="X757" s="16"/>
      <c r="Y757" s="15"/>
      <c r="Z757" s="15"/>
      <c r="AA757" s="15"/>
      <c r="AB757" s="15"/>
      <c r="AC757" s="15"/>
    </row>
    <row r="758" spans="1:29" s="17" customFormat="1" x14ac:dyDescent="0.25">
      <c r="A758" s="18">
        <v>2614808</v>
      </c>
      <c r="B758" s="20" t="s">
        <v>449</v>
      </c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6"/>
      <c r="T758" s="15"/>
      <c r="U758" s="15"/>
      <c r="V758" s="15"/>
      <c r="W758" s="15"/>
      <c r="X758" s="16"/>
      <c r="Y758" s="15"/>
      <c r="Z758" s="15"/>
      <c r="AA758" s="15"/>
      <c r="AB758" s="15"/>
      <c r="AC758" s="15"/>
    </row>
    <row r="759" spans="1:29" s="17" customFormat="1" x14ac:dyDescent="0.25">
      <c r="A759" s="18">
        <v>2615003</v>
      </c>
      <c r="B759" s="20" t="s">
        <v>450</v>
      </c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6"/>
      <c r="T759" s="15"/>
      <c r="U759" s="15"/>
      <c r="V759" s="15"/>
      <c r="W759" s="15"/>
      <c r="X759" s="16"/>
      <c r="Y759" s="15"/>
      <c r="Z759" s="15"/>
      <c r="AA759" s="15"/>
      <c r="AB759" s="15"/>
      <c r="AC759" s="15"/>
    </row>
    <row r="760" spans="1:29" s="17" customFormat="1" x14ac:dyDescent="0.25">
      <c r="A760" s="18">
        <v>2615102</v>
      </c>
      <c r="B760" s="20" t="s">
        <v>451</v>
      </c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6"/>
      <c r="T760" s="15"/>
      <c r="U760" s="15"/>
      <c r="V760" s="15"/>
      <c r="W760" s="15"/>
      <c r="X760" s="16"/>
      <c r="Y760" s="15"/>
      <c r="Z760" s="15"/>
      <c r="AA760" s="15"/>
      <c r="AB760" s="15"/>
      <c r="AC760" s="15"/>
    </row>
    <row r="761" spans="1:29" s="17" customFormat="1" x14ac:dyDescent="0.25">
      <c r="A761" s="18">
        <v>2615201</v>
      </c>
      <c r="B761" s="20" t="s">
        <v>452</v>
      </c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6"/>
      <c r="T761" s="15"/>
      <c r="U761" s="15"/>
      <c r="V761" s="15"/>
      <c r="W761" s="15"/>
      <c r="X761" s="16"/>
      <c r="Y761" s="15"/>
      <c r="Z761" s="15"/>
      <c r="AA761" s="15"/>
      <c r="AB761" s="15"/>
      <c r="AC761" s="15"/>
    </row>
    <row r="762" spans="1:29" s="17" customFormat="1" x14ac:dyDescent="0.25">
      <c r="A762" s="18">
        <v>2615409</v>
      </c>
      <c r="B762" s="20" t="s">
        <v>453</v>
      </c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6"/>
      <c r="T762" s="15"/>
      <c r="U762" s="15"/>
      <c r="V762" s="15"/>
      <c r="W762" s="15"/>
      <c r="X762" s="16"/>
      <c r="Y762" s="15"/>
      <c r="Z762" s="15"/>
      <c r="AA762" s="15"/>
      <c r="AB762" s="15"/>
      <c r="AC762" s="15"/>
    </row>
    <row r="763" spans="1:29" s="17" customFormat="1" x14ac:dyDescent="0.25">
      <c r="A763" s="18">
        <v>2615607</v>
      </c>
      <c r="B763" s="20" t="s">
        <v>454</v>
      </c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6"/>
      <c r="T763" s="15"/>
      <c r="U763" s="15"/>
      <c r="V763" s="15"/>
      <c r="W763" s="15"/>
      <c r="X763" s="16"/>
      <c r="Y763" s="15"/>
      <c r="Z763" s="15"/>
      <c r="AA763" s="15"/>
      <c r="AB763" s="15"/>
      <c r="AC763" s="15"/>
    </row>
    <row r="764" spans="1:29" s="17" customFormat="1" x14ac:dyDescent="0.25">
      <c r="A764" s="18">
        <v>2615706</v>
      </c>
      <c r="B764" s="20" t="s">
        <v>338</v>
      </c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6"/>
      <c r="T764" s="15"/>
      <c r="U764" s="15"/>
      <c r="V764" s="15"/>
      <c r="W764" s="15"/>
      <c r="X764" s="16"/>
      <c r="Y764" s="15"/>
      <c r="Z764" s="15"/>
      <c r="AA764" s="15"/>
      <c r="AB764" s="15"/>
      <c r="AC764" s="15"/>
    </row>
    <row r="765" spans="1:29" s="17" customFormat="1" x14ac:dyDescent="0.25">
      <c r="A765" s="18">
        <v>2615805</v>
      </c>
      <c r="B765" s="20" t="s">
        <v>455</v>
      </c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6"/>
      <c r="T765" s="15"/>
      <c r="U765" s="15"/>
      <c r="V765" s="15"/>
      <c r="W765" s="15"/>
      <c r="X765" s="16"/>
      <c r="Y765" s="15"/>
      <c r="Z765" s="15"/>
      <c r="AA765" s="15"/>
      <c r="AB765" s="15"/>
      <c r="AC765" s="15"/>
    </row>
    <row r="766" spans="1:29" s="17" customFormat="1" x14ac:dyDescent="0.25">
      <c r="A766" s="18">
        <v>2615904</v>
      </c>
      <c r="B766" s="20" t="s">
        <v>456</v>
      </c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6"/>
      <c r="T766" s="15"/>
      <c r="U766" s="15"/>
      <c r="V766" s="15"/>
      <c r="W766" s="15"/>
      <c r="X766" s="16"/>
      <c r="Y766" s="15"/>
      <c r="Z766" s="15"/>
      <c r="AA766" s="15"/>
      <c r="AB766" s="15"/>
      <c r="AC766" s="15"/>
    </row>
    <row r="767" spans="1:29" s="17" customFormat="1" x14ac:dyDescent="0.25">
      <c r="A767" s="18">
        <v>2616001</v>
      </c>
      <c r="B767" s="20" t="s">
        <v>457</v>
      </c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6"/>
      <c r="T767" s="15"/>
      <c r="U767" s="15"/>
      <c r="V767" s="15"/>
      <c r="W767" s="15"/>
      <c r="X767" s="16"/>
      <c r="Y767" s="15"/>
      <c r="Z767" s="15"/>
      <c r="AA767" s="15"/>
      <c r="AB767" s="15"/>
      <c r="AC767" s="15"/>
    </row>
    <row r="768" spans="1:29" s="17" customFormat="1" x14ac:dyDescent="0.25">
      <c r="A768" s="18">
        <v>2616100</v>
      </c>
      <c r="B768" s="20" t="s">
        <v>458</v>
      </c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6"/>
      <c r="T768" s="15"/>
      <c r="U768" s="15"/>
      <c r="V768" s="15"/>
      <c r="W768" s="15"/>
      <c r="X768" s="16"/>
      <c r="Y768" s="15"/>
      <c r="Z768" s="15"/>
      <c r="AA768" s="15"/>
      <c r="AB768" s="15"/>
      <c r="AC768" s="15"/>
    </row>
    <row r="769" spans="1:29" s="17" customFormat="1" x14ac:dyDescent="0.25">
      <c r="A769" s="18">
        <v>2616183</v>
      </c>
      <c r="B769" s="20" t="s">
        <v>459</v>
      </c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6"/>
      <c r="T769" s="15"/>
      <c r="U769" s="15"/>
      <c r="V769" s="15"/>
      <c r="W769" s="15"/>
      <c r="X769" s="16"/>
      <c r="Y769" s="15"/>
      <c r="Z769" s="15"/>
      <c r="AA769" s="15"/>
      <c r="AB769" s="15"/>
      <c r="AC769" s="15"/>
    </row>
    <row r="770" spans="1:29" s="17" customFormat="1" x14ac:dyDescent="0.25">
      <c r="A770" s="18">
        <v>2616209</v>
      </c>
      <c r="B770" s="20" t="s">
        <v>460</v>
      </c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6"/>
      <c r="T770" s="15"/>
      <c r="U770" s="15"/>
      <c r="V770" s="15"/>
      <c r="W770" s="15"/>
      <c r="X770" s="16"/>
      <c r="Y770" s="15"/>
      <c r="Z770" s="15"/>
      <c r="AA770" s="15"/>
      <c r="AB770" s="15"/>
      <c r="AC770" s="15"/>
    </row>
    <row r="771" spans="1:29" s="17" customFormat="1" x14ac:dyDescent="0.25">
      <c r="A771" s="18">
        <v>2200053</v>
      </c>
      <c r="B771" s="20" t="s">
        <v>461</v>
      </c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6"/>
      <c r="T771" s="15"/>
      <c r="U771" s="15"/>
      <c r="V771" s="15"/>
      <c r="W771" s="15"/>
      <c r="X771" s="16"/>
      <c r="Y771" s="15"/>
      <c r="Z771" s="15"/>
      <c r="AA771" s="15"/>
      <c r="AB771" s="15"/>
      <c r="AC771" s="15"/>
    </row>
    <row r="772" spans="1:29" s="17" customFormat="1" x14ac:dyDescent="0.25">
      <c r="A772" s="18">
        <v>2200251</v>
      </c>
      <c r="B772" s="20" t="s">
        <v>462</v>
      </c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6"/>
      <c r="T772" s="15"/>
      <c r="U772" s="15"/>
      <c r="V772" s="15"/>
      <c r="W772" s="15"/>
      <c r="X772" s="16"/>
      <c r="Y772" s="15"/>
      <c r="Z772" s="15"/>
      <c r="AA772" s="15"/>
      <c r="AB772" s="15"/>
      <c r="AC772" s="15"/>
    </row>
    <row r="773" spans="1:29" s="17" customFormat="1" x14ac:dyDescent="0.25">
      <c r="A773" s="18">
        <v>2200277</v>
      </c>
      <c r="B773" s="20" t="s">
        <v>463</v>
      </c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6"/>
      <c r="T773" s="15"/>
      <c r="U773" s="15"/>
      <c r="V773" s="15"/>
      <c r="W773" s="15"/>
      <c r="X773" s="16"/>
      <c r="Y773" s="15"/>
      <c r="Z773" s="15"/>
      <c r="AA773" s="15"/>
      <c r="AB773" s="15"/>
      <c r="AC773" s="15"/>
    </row>
    <row r="774" spans="1:29" s="17" customFormat="1" x14ac:dyDescent="0.25">
      <c r="A774" s="18">
        <v>2200301</v>
      </c>
      <c r="B774" s="20" t="s">
        <v>464</v>
      </c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6"/>
      <c r="T774" s="15"/>
      <c r="U774" s="15"/>
      <c r="V774" s="15"/>
      <c r="W774" s="15"/>
      <c r="X774" s="16"/>
      <c r="Y774" s="15"/>
      <c r="Z774" s="15"/>
      <c r="AA774" s="15"/>
      <c r="AB774" s="15"/>
      <c r="AC774" s="15"/>
    </row>
    <row r="775" spans="1:29" s="17" customFormat="1" x14ac:dyDescent="0.25">
      <c r="A775" s="18">
        <v>2200400</v>
      </c>
      <c r="B775" s="20" t="s">
        <v>465</v>
      </c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6"/>
      <c r="T775" s="15"/>
      <c r="U775" s="15"/>
      <c r="V775" s="15"/>
      <c r="W775" s="15"/>
      <c r="X775" s="16"/>
      <c r="Y775" s="15"/>
      <c r="Z775" s="15"/>
      <c r="AA775" s="15"/>
      <c r="AB775" s="15"/>
      <c r="AC775" s="15"/>
    </row>
    <row r="776" spans="1:29" x14ac:dyDescent="0.25">
      <c r="A776" s="21">
        <v>2200459</v>
      </c>
      <c r="B776" s="22" t="s">
        <v>466</v>
      </c>
    </row>
    <row r="777" spans="1:29" x14ac:dyDescent="0.25">
      <c r="A777" s="21">
        <v>2200509</v>
      </c>
      <c r="B777" s="22" t="s">
        <v>467</v>
      </c>
    </row>
    <row r="778" spans="1:29" x14ac:dyDescent="0.25">
      <c r="A778" s="21">
        <v>2200608</v>
      </c>
      <c r="B778" s="22" t="s">
        <v>468</v>
      </c>
    </row>
    <row r="779" spans="1:29" x14ac:dyDescent="0.25">
      <c r="A779" s="21">
        <v>2200707</v>
      </c>
      <c r="B779" s="22" t="s">
        <v>469</v>
      </c>
    </row>
    <row r="780" spans="1:29" x14ac:dyDescent="0.25">
      <c r="A780" s="21">
        <v>2200905</v>
      </c>
      <c r="B780" s="22" t="s">
        <v>470</v>
      </c>
    </row>
    <row r="781" spans="1:29" x14ac:dyDescent="0.25">
      <c r="A781" s="21">
        <v>2200954</v>
      </c>
      <c r="B781" s="22" t="s">
        <v>471</v>
      </c>
    </row>
    <row r="782" spans="1:29" x14ac:dyDescent="0.25">
      <c r="A782" s="21">
        <v>2201002</v>
      </c>
      <c r="B782" s="22" t="s">
        <v>472</v>
      </c>
    </row>
    <row r="783" spans="1:29" x14ac:dyDescent="0.25">
      <c r="A783" s="21">
        <v>2201051</v>
      </c>
      <c r="B783" s="22" t="s">
        <v>473</v>
      </c>
    </row>
    <row r="784" spans="1:29" x14ac:dyDescent="0.25">
      <c r="A784" s="21">
        <v>2201101</v>
      </c>
      <c r="B784" s="22" t="s">
        <v>474</v>
      </c>
    </row>
    <row r="785" spans="1:2" x14ac:dyDescent="0.25">
      <c r="A785" s="21">
        <v>2201176</v>
      </c>
      <c r="B785" s="22" t="s">
        <v>475</v>
      </c>
    </row>
    <row r="786" spans="1:2" x14ac:dyDescent="0.25">
      <c r="A786" s="21">
        <v>2201200</v>
      </c>
      <c r="B786" s="22" t="s">
        <v>476</v>
      </c>
    </row>
    <row r="787" spans="1:2" x14ac:dyDescent="0.25">
      <c r="A787" s="21">
        <v>2201507</v>
      </c>
      <c r="B787" s="22" t="s">
        <v>53</v>
      </c>
    </row>
    <row r="788" spans="1:2" x14ac:dyDescent="0.25">
      <c r="A788" s="21">
        <v>2201556</v>
      </c>
      <c r="B788" s="22" t="s">
        <v>477</v>
      </c>
    </row>
    <row r="789" spans="1:2" x14ac:dyDescent="0.25">
      <c r="A789" s="21">
        <v>2201572</v>
      </c>
      <c r="B789" s="22" t="s">
        <v>478</v>
      </c>
    </row>
    <row r="790" spans="1:2" x14ac:dyDescent="0.25">
      <c r="A790" s="21">
        <v>2201606</v>
      </c>
      <c r="B790" s="22" t="s">
        <v>479</v>
      </c>
    </row>
    <row r="791" spans="1:2" x14ac:dyDescent="0.25">
      <c r="A791" s="21">
        <v>2201705</v>
      </c>
      <c r="B791" s="22" t="s">
        <v>480</v>
      </c>
    </row>
    <row r="792" spans="1:2" x14ac:dyDescent="0.25">
      <c r="A792" s="21">
        <v>2201739</v>
      </c>
      <c r="B792" s="22" t="s">
        <v>481</v>
      </c>
    </row>
    <row r="793" spans="1:2" x14ac:dyDescent="0.25">
      <c r="A793" s="21">
        <v>2201770</v>
      </c>
      <c r="B793" s="22" t="s">
        <v>482</v>
      </c>
    </row>
    <row r="794" spans="1:2" x14ac:dyDescent="0.25">
      <c r="A794" s="21">
        <v>2201804</v>
      </c>
      <c r="B794" s="22" t="s">
        <v>483</v>
      </c>
    </row>
    <row r="795" spans="1:2" x14ac:dyDescent="0.25">
      <c r="A795" s="21">
        <v>2201903</v>
      </c>
      <c r="B795" s="22" t="s">
        <v>185</v>
      </c>
    </row>
    <row r="796" spans="1:2" x14ac:dyDescent="0.25">
      <c r="A796" s="21">
        <v>2201919</v>
      </c>
      <c r="B796" s="22" t="s">
        <v>484</v>
      </c>
    </row>
    <row r="797" spans="1:2" x14ac:dyDescent="0.25">
      <c r="A797" s="21">
        <v>2201929</v>
      </c>
      <c r="B797" s="22" t="s">
        <v>485</v>
      </c>
    </row>
    <row r="798" spans="1:2" x14ac:dyDescent="0.25">
      <c r="A798" s="21">
        <v>2201945</v>
      </c>
      <c r="B798" s="22" t="s">
        <v>486</v>
      </c>
    </row>
    <row r="799" spans="1:2" x14ac:dyDescent="0.25">
      <c r="A799" s="21">
        <v>2201960</v>
      </c>
      <c r="B799" s="22" t="s">
        <v>487</v>
      </c>
    </row>
    <row r="800" spans="1:2" x14ac:dyDescent="0.25">
      <c r="A800" s="21">
        <v>2201988</v>
      </c>
      <c r="B800" s="22" t="s">
        <v>488</v>
      </c>
    </row>
    <row r="801" spans="1:2" x14ac:dyDescent="0.25">
      <c r="A801" s="21">
        <v>2202000</v>
      </c>
      <c r="B801" s="22" t="s">
        <v>489</v>
      </c>
    </row>
    <row r="802" spans="1:2" x14ac:dyDescent="0.25">
      <c r="A802" s="21">
        <v>2202026</v>
      </c>
      <c r="B802" s="22" t="s">
        <v>490</v>
      </c>
    </row>
    <row r="803" spans="1:2" x14ac:dyDescent="0.25">
      <c r="A803" s="21">
        <v>2202059</v>
      </c>
      <c r="B803" s="22" t="s">
        <v>491</v>
      </c>
    </row>
    <row r="804" spans="1:2" x14ac:dyDescent="0.25">
      <c r="A804" s="21">
        <v>2202075</v>
      </c>
      <c r="B804" s="22" t="s">
        <v>492</v>
      </c>
    </row>
    <row r="805" spans="1:2" x14ac:dyDescent="0.25">
      <c r="A805" s="21">
        <v>2202091</v>
      </c>
      <c r="B805" s="22" t="s">
        <v>493</v>
      </c>
    </row>
    <row r="806" spans="1:2" x14ac:dyDescent="0.25">
      <c r="A806" s="21">
        <v>2202109</v>
      </c>
      <c r="B806" s="22" t="s">
        <v>494</v>
      </c>
    </row>
    <row r="807" spans="1:2" x14ac:dyDescent="0.25">
      <c r="A807" s="21">
        <v>2202117</v>
      </c>
      <c r="B807" s="22" t="s">
        <v>495</v>
      </c>
    </row>
    <row r="808" spans="1:2" x14ac:dyDescent="0.25">
      <c r="A808" s="21">
        <v>2202133</v>
      </c>
      <c r="B808" s="22" t="s">
        <v>496</v>
      </c>
    </row>
    <row r="809" spans="1:2" x14ac:dyDescent="0.25">
      <c r="A809" s="21">
        <v>2202208</v>
      </c>
      <c r="B809" s="22" t="s">
        <v>497</v>
      </c>
    </row>
    <row r="810" spans="1:2" x14ac:dyDescent="0.25">
      <c r="A810" s="21">
        <v>2202251</v>
      </c>
      <c r="B810" s="22" t="s">
        <v>498</v>
      </c>
    </row>
    <row r="811" spans="1:2" x14ac:dyDescent="0.25">
      <c r="A811" s="21">
        <v>2202307</v>
      </c>
      <c r="B811" s="22" t="s">
        <v>499</v>
      </c>
    </row>
    <row r="812" spans="1:2" x14ac:dyDescent="0.25">
      <c r="A812" s="21">
        <v>2202406</v>
      </c>
      <c r="B812" s="22" t="s">
        <v>500</v>
      </c>
    </row>
    <row r="813" spans="1:2" x14ac:dyDescent="0.25">
      <c r="A813" s="21">
        <v>2202455</v>
      </c>
      <c r="B813" s="22" t="s">
        <v>501</v>
      </c>
    </row>
    <row r="814" spans="1:2" x14ac:dyDescent="0.25">
      <c r="A814" s="21">
        <v>2202505</v>
      </c>
      <c r="B814" s="22" t="s">
        <v>502</v>
      </c>
    </row>
    <row r="815" spans="1:2" x14ac:dyDescent="0.25">
      <c r="A815" s="21">
        <v>2202539</v>
      </c>
      <c r="B815" s="22" t="s">
        <v>503</v>
      </c>
    </row>
    <row r="816" spans="1:2" x14ac:dyDescent="0.25">
      <c r="A816" s="21">
        <v>2202554</v>
      </c>
      <c r="B816" s="22" t="s">
        <v>504</v>
      </c>
    </row>
    <row r="817" spans="1:2" x14ac:dyDescent="0.25">
      <c r="A817" s="21">
        <v>2202604</v>
      </c>
      <c r="B817" s="22" t="s">
        <v>505</v>
      </c>
    </row>
    <row r="818" spans="1:2" x14ac:dyDescent="0.25">
      <c r="A818" s="21">
        <v>2202653</v>
      </c>
      <c r="B818" s="22" t="s">
        <v>506</v>
      </c>
    </row>
    <row r="819" spans="1:2" x14ac:dyDescent="0.25">
      <c r="A819" s="21">
        <v>2202703</v>
      </c>
      <c r="B819" s="22" t="s">
        <v>507</v>
      </c>
    </row>
    <row r="820" spans="1:2" x14ac:dyDescent="0.25">
      <c r="A820" s="21">
        <v>2202711</v>
      </c>
      <c r="B820" s="22" t="s">
        <v>508</v>
      </c>
    </row>
    <row r="821" spans="1:2" x14ac:dyDescent="0.25">
      <c r="A821" s="21">
        <v>2202729</v>
      </c>
      <c r="B821" s="22" t="s">
        <v>509</v>
      </c>
    </row>
    <row r="822" spans="1:2" x14ac:dyDescent="0.25">
      <c r="A822" s="21">
        <v>2202737</v>
      </c>
      <c r="B822" s="22" t="s">
        <v>510</v>
      </c>
    </row>
    <row r="823" spans="1:2" x14ac:dyDescent="0.25">
      <c r="A823" s="21">
        <v>2202752</v>
      </c>
      <c r="B823" s="22" t="s">
        <v>511</v>
      </c>
    </row>
    <row r="824" spans="1:2" x14ac:dyDescent="0.25">
      <c r="A824" s="21">
        <v>2202778</v>
      </c>
      <c r="B824" s="22" t="s">
        <v>512</v>
      </c>
    </row>
    <row r="825" spans="1:2" x14ac:dyDescent="0.25">
      <c r="A825" s="21">
        <v>2202802</v>
      </c>
      <c r="B825" s="22" t="s">
        <v>513</v>
      </c>
    </row>
    <row r="826" spans="1:2" x14ac:dyDescent="0.25">
      <c r="A826" s="21">
        <v>2202851</v>
      </c>
      <c r="B826" s="22" t="s">
        <v>514</v>
      </c>
    </row>
    <row r="827" spans="1:2" x14ac:dyDescent="0.25">
      <c r="A827" s="21">
        <v>2202901</v>
      </c>
      <c r="B827" s="22" t="s">
        <v>515</v>
      </c>
    </row>
    <row r="828" spans="1:2" x14ac:dyDescent="0.25">
      <c r="A828" s="21">
        <v>2203008</v>
      </c>
      <c r="B828" s="22" t="s">
        <v>516</v>
      </c>
    </row>
    <row r="829" spans="1:2" x14ac:dyDescent="0.25">
      <c r="A829" s="21">
        <v>2203107</v>
      </c>
      <c r="B829" s="22" t="s">
        <v>517</v>
      </c>
    </row>
    <row r="830" spans="1:2" x14ac:dyDescent="0.25">
      <c r="A830" s="21">
        <v>2203206</v>
      </c>
      <c r="B830" s="22" t="s">
        <v>518</v>
      </c>
    </row>
    <row r="831" spans="1:2" x14ac:dyDescent="0.25">
      <c r="A831" s="21">
        <v>2203230</v>
      </c>
      <c r="B831" s="22" t="s">
        <v>519</v>
      </c>
    </row>
    <row r="832" spans="1:2" x14ac:dyDescent="0.25">
      <c r="A832" s="21">
        <v>2203271</v>
      </c>
      <c r="B832" s="22" t="s">
        <v>520</v>
      </c>
    </row>
    <row r="833" spans="1:2" x14ac:dyDescent="0.25">
      <c r="A833" s="21">
        <v>2203305</v>
      </c>
      <c r="B833" s="22" t="s">
        <v>521</v>
      </c>
    </row>
    <row r="834" spans="1:2" x14ac:dyDescent="0.25">
      <c r="A834" s="21">
        <v>2203354</v>
      </c>
      <c r="B834" s="22" t="s">
        <v>522</v>
      </c>
    </row>
    <row r="835" spans="1:2" x14ac:dyDescent="0.25">
      <c r="A835" s="21">
        <v>2203404</v>
      </c>
      <c r="B835" s="22" t="s">
        <v>523</v>
      </c>
    </row>
    <row r="836" spans="1:2" x14ac:dyDescent="0.25">
      <c r="A836" s="21">
        <v>2203453</v>
      </c>
      <c r="B836" s="22" t="s">
        <v>524</v>
      </c>
    </row>
    <row r="837" spans="1:2" x14ac:dyDescent="0.25">
      <c r="A837" s="21">
        <v>2203420</v>
      </c>
      <c r="B837" s="22" t="s">
        <v>525</v>
      </c>
    </row>
    <row r="838" spans="1:2" x14ac:dyDescent="0.25">
      <c r="A838" s="21">
        <v>2203503</v>
      </c>
      <c r="B838" s="22" t="s">
        <v>526</v>
      </c>
    </row>
    <row r="839" spans="1:2" x14ac:dyDescent="0.25">
      <c r="A839" s="21">
        <v>2203602</v>
      </c>
      <c r="B839" s="22" t="s">
        <v>527</v>
      </c>
    </row>
    <row r="840" spans="1:2" x14ac:dyDescent="0.25">
      <c r="A840" s="21">
        <v>2203750</v>
      </c>
      <c r="B840" s="22" t="s">
        <v>528</v>
      </c>
    </row>
    <row r="841" spans="1:2" x14ac:dyDescent="0.25">
      <c r="A841" s="21">
        <v>2203800</v>
      </c>
      <c r="B841" s="22" t="s">
        <v>529</v>
      </c>
    </row>
    <row r="842" spans="1:2" x14ac:dyDescent="0.25">
      <c r="A842" s="21">
        <v>2203859</v>
      </c>
      <c r="B842" s="22" t="s">
        <v>530</v>
      </c>
    </row>
    <row r="843" spans="1:2" x14ac:dyDescent="0.25">
      <c r="A843" s="21">
        <v>2203909</v>
      </c>
      <c r="B843" s="22" t="s">
        <v>531</v>
      </c>
    </row>
    <row r="844" spans="1:2" x14ac:dyDescent="0.25">
      <c r="A844" s="21">
        <v>2204006</v>
      </c>
      <c r="B844" s="22" t="s">
        <v>532</v>
      </c>
    </row>
    <row r="845" spans="1:2" x14ac:dyDescent="0.25">
      <c r="A845" s="21">
        <v>2204105</v>
      </c>
      <c r="B845" s="22" t="s">
        <v>533</v>
      </c>
    </row>
    <row r="846" spans="1:2" x14ac:dyDescent="0.25">
      <c r="A846" s="21">
        <v>2204154</v>
      </c>
      <c r="B846" s="22" t="s">
        <v>534</v>
      </c>
    </row>
    <row r="847" spans="1:2" x14ac:dyDescent="0.25">
      <c r="A847" s="21">
        <v>2204204</v>
      </c>
      <c r="B847" s="22" t="s">
        <v>535</v>
      </c>
    </row>
    <row r="848" spans="1:2" x14ac:dyDescent="0.25">
      <c r="A848" s="21">
        <v>2204303</v>
      </c>
      <c r="B848" s="22" t="s">
        <v>536</v>
      </c>
    </row>
    <row r="849" spans="1:2" x14ac:dyDescent="0.25">
      <c r="A849" s="21">
        <v>2204352</v>
      </c>
      <c r="B849" s="22" t="s">
        <v>537</v>
      </c>
    </row>
    <row r="850" spans="1:2" x14ac:dyDescent="0.25">
      <c r="A850" s="21">
        <v>2204550</v>
      </c>
      <c r="B850" s="22" t="s">
        <v>538</v>
      </c>
    </row>
    <row r="851" spans="1:2" x14ac:dyDescent="0.25">
      <c r="A851" s="21">
        <v>2204659</v>
      </c>
      <c r="B851" s="22" t="s">
        <v>539</v>
      </c>
    </row>
    <row r="852" spans="1:2" x14ac:dyDescent="0.25">
      <c r="A852" s="21">
        <v>2204709</v>
      </c>
      <c r="B852" s="22" t="s">
        <v>540</v>
      </c>
    </row>
    <row r="853" spans="1:2" x14ac:dyDescent="0.25">
      <c r="A853" s="21">
        <v>2204808</v>
      </c>
      <c r="B853" s="22" t="s">
        <v>541</v>
      </c>
    </row>
    <row r="854" spans="1:2" x14ac:dyDescent="0.25">
      <c r="A854" s="21">
        <v>2204907</v>
      </c>
      <c r="B854" s="22" t="s">
        <v>542</v>
      </c>
    </row>
    <row r="855" spans="1:2" x14ac:dyDescent="0.25">
      <c r="A855" s="21">
        <v>2205003</v>
      </c>
      <c r="B855" s="22" t="s">
        <v>543</v>
      </c>
    </row>
    <row r="856" spans="1:2" x14ac:dyDescent="0.25">
      <c r="A856" s="21">
        <v>2205102</v>
      </c>
      <c r="B856" s="22" t="s">
        <v>544</v>
      </c>
    </row>
    <row r="857" spans="1:2" x14ac:dyDescent="0.25">
      <c r="A857" s="21">
        <v>2205151</v>
      </c>
      <c r="B857" s="22" t="s">
        <v>545</v>
      </c>
    </row>
    <row r="858" spans="1:2" x14ac:dyDescent="0.25">
      <c r="A858" s="21">
        <v>2205201</v>
      </c>
      <c r="B858" s="22" t="s">
        <v>546</v>
      </c>
    </row>
    <row r="859" spans="1:2" x14ac:dyDescent="0.25">
      <c r="A859" s="21">
        <v>2205250</v>
      </c>
      <c r="B859" s="22" t="s">
        <v>547</v>
      </c>
    </row>
    <row r="860" spans="1:2" x14ac:dyDescent="0.25">
      <c r="A860" s="21">
        <v>2205276</v>
      </c>
      <c r="B860" s="22" t="s">
        <v>548</v>
      </c>
    </row>
    <row r="861" spans="1:2" x14ac:dyDescent="0.25">
      <c r="A861" s="21">
        <v>2205359</v>
      </c>
      <c r="B861" s="22" t="s">
        <v>549</v>
      </c>
    </row>
    <row r="862" spans="1:2" x14ac:dyDescent="0.25">
      <c r="A862" s="21">
        <v>2205508</v>
      </c>
      <c r="B862" s="22" t="s">
        <v>550</v>
      </c>
    </row>
    <row r="863" spans="1:2" x14ac:dyDescent="0.25">
      <c r="A863" s="21">
        <v>2205516</v>
      </c>
      <c r="B863" s="22" t="s">
        <v>551</v>
      </c>
    </row>
    <row r="864" spans="1:2" x14ac:dyDescent="0.25">
      <c r="A864" s="21">
        <v>2205524</v>
      </c>
      <c r="B864" s="22" t="s">
        <v>552</v>
      </c>
    </row>
    <row r="865" spans="1:2" x14ac:dyDescent="0.25">
      <c r="A865" s="21">
        <v>2205532</v>
      </c>
      <c r="B865" s="22" t="s">
        <v>404</v>
      </c>
    </row>
    <row r="866" spans="1:2" x14ac:dyDescent="0.25">
      <c r="A866" s="21">
        <v>2205573</v>
      </c>
      <c r="B866" s="22" t="s">
        <v>553</v>
      </c>
    </row>
    <row r="867" spans="1:2" x14ac:dyDescent="0.25">
      <c r="A867" s="21">
        <v>2205565</v>
      </c>
      <c r="B867" s="22" t="s">
        <v>554</v>
      </c>
    </row>
    <row r="868" spans="1:2" x14ac:dyDescent="0.25">
      <c r="A868" s="21">
        <v>2205581</v>
      </c>
      <c r="B868" s="22" t="s">
        <v>555</v>
      </c>
    </row>
    <row r="869" spans="1:2" x14ac:dyDescent="0.25">
      <c r="A869" s="21">
        <v>2205599</v>
      </c>
      <c r="B869" s="22" t="s">
        <v>556</v>
      </c>
    </row>
    <row r="870" spans="1:2" x14ac:dyDescent="0.25">
      <c r="A870" s="21">
        <v>2205706</v>
      </c>
      <c r="B870" s="22" t="s">
        <v>557</v>
      </c>
    </row>
    <row r="871" spans="1:2" x14ac:dyDescent="0.25">
      <c r="A871" s="21">
        <v>2205904</v>
      </c>
      <c r="B871" s="22" t="s">
        <v>558</v>
      </c>
    </row>
    <row r="872" spans="1:2" x14ac:dyDescent="0.25">
      <c r="A872" s="21">
        <v>2205953</v>
      </c>
      <c r="B872" s="22" t="s">
        <v>559</v>
      </c>
    </row>
    <row r="873" spans="1:2" x14ac:dyDescent="0.25">
      <c r="A873" s="21">
        <v>2206050</v>
      </c>
      <c r="B873" s="22" t="s">
        <v>560</v>
      </c>
    </row>
    <row r="874" spans="1:2" x14ac:dyDescent="0.25">
      <c r="A874" s="21">
        <v>2206357</v>
      </c>
      <c r="B874" s="22" t="s">
        <v>561</v>
      </c>
    </row>
    <row r="875" spans="1:2" x14ac:dyDescent="0.25">
      <c r="A875" s="21">
        <v>2206407</v>
      </c>
      <c r="B875" s="22" t="s">
        <v>562</v>
      </c>
    </row>
    <row r="876" spans="1:2" x14ac:dyDescent="0.25">
      <c r="A876" s="21">
        <v>2206506</v>
      </c>
      <c r="B876" s="22" t="s">
        <v>563</v>
      </c>
    </row>
    <row r="877" spans="1:2" x14ac:dyDescent="0.25">
      <c r="A877" s="21">
        <v>2206654</v>
      </c>
      <c r="B877" s="22" t="s">
        <v>564</v>
      </c>
    </row>
    <row r="878" spans="1:2" x14ac:dyDescent="0.25">
      <c r="A878" s="21">
        <v>2206704</v>
      </c>
      <c r="B878" s="22" t="s">
        <v>565</v>
      </c>
    </row>
    <row r="879" spans="1:2" x14ac:dyDescent="0.25">
      <c r="A879" s="21">
        <v>2206753</v>
      </c>
      <c r="B879" s="22" t="s">
        <v>566</v>
      </c>
    </row>
    <row r="880" spans="1:2" x14ac:dyDescent="0.25">
      <c r="A880" s="21">
        <v>2207959</v>
      </c>
      <c r="B880" s="22" t="s">
        <v>567</v>
      </c>
    </row>
    <row r="881" spans="1:2" x14ac:dyDescent="0.25">
      <c r="A881" s="21">
        <v>2206902</v>
      </c>
      <c r="B881" s="22" t="s">
        <v>568</v>
      </c>
    </row>
    <row r="882" spans="1:2" x14ac:dyDescent="0.25">
      <c r="A882" s="21">
        <v>2206951</v>
      </c>
      <c r="B882" s="22" t="s">
        <v>569</v>
      </c>
    </row>
    <row r="883" spans="1:2" x14ac:dyDescent="0.25">
      <c r="A883" s="21">
        <v>2207009</v>
      </c>
      <c r="B883" s="22" t="s">
        <v>570</v>
      </c>
    </row>
    <row r="884" spans="1:2" x14ac:dyDescent="0.25">
      <c r="A884" s="21">
        <v>2207207</v>
      </c>
      <c r="B884" s="22" t="s">
        <v>571</v>
      </c>
    </row>
    <row r="885" spans="1:2" x14ac:dyDescent="0.25">
      <c r="A885" s="21">
        <v>2207306</v>
      </c>
      <c r="B885" s="22" t="s">
        <v>572</v>
      </c>
    </row>
    <row r="886" spans="1:2" x14ac:dyDescent="0.25">
      <c r="A886" s="21">
        <v>2207355</v>
      </c>
      <c r="B886" s="22" t="s">
        <v>573</v>
      </c>
    </row>
    <row r="887" spans="1:2" x14ac:dyDescent="0.25">
      <c r="A887" s="21">
        <v>2207405</v>
      </c>
      <c r="B887" s="22" t="s">
        <v>574</v>
      </c>
    </row>
    <row r="888" spans="1:2" x14ac:dyDescent="0.25">
      <c r="A888" s="21">
        <v>2207553</v>
      </c>
      <c r="B888" s="22" t="s">
        <v>575</v>
      </c>
    </row>
    <row r="889" spans="1:2" x14ac:dyDescent="0.25">
      <c r="A889" s="21">
        <v>2207603</v>
      </c>
      <c r="B889" s="22" t="s">
        <v>576</v>
      </c>
    </row>
    <row r="890" spans="1:2" x14ac:dyDescent="0.25">
      <c r="A890" s="21">
        <v>2207702</v>
      </c>
      <c r="B890" s="22" t="s">
        <v>577</v>
      </c>
    </row>
    <row r="891" spans="1:2" x14ac:dyDescent="0.25">
      <c r="A891" s="21">
        <v>2207751</v>
      </c>
      <c r="B891" s="22" t="s">
        <v>578</v>
      </c>
    </row>
    <row r="892" spans="1:2" x14ac:dyDescent="0.25">
      <c r="A892" s="21">
        <v>2207777</v>
      </c>
      <c r="B892" s="22" t="s">
        <v>579</v>
      </c>
    </row>
    <row r="893" spans="1:2" x14ac:dyDescent="0.25">
      <c r="A893" s="21">
        <v>2207793</v>
      </c>
      <c r="B893" s="22" t="s">
        <v>580</v>
      </c>
    </row>
    <row r="894" spans="1:2" x14ac:dyDescent="0.25">
      <c r="A894" s="21">
        <v>2207801</v>
      </c>
      <c r="B894" s="22" t="s">
        <v>581</v>
      </c>
    </row>
    <row r="895" spans="1:2" x14ac:dyDescent="0.25">
      <c r="A895" s="21">
        <v>2207850</v>
      </c>
      <c r="B895" s="22" t="s">
        <v>582</v>
      </c>
    </row>
    <row r="896" spans="1:2" x14ac:dyDescent="0.25">
      <c r="A896" s="21">
        <v>2207900</v>
      </c>
      <c r="B896" s="22" t="s">
        <v>583</v>
      </c>
    </row>
    <row r="897" spans="1:2" x14ac:dyDescent="0.25">
      <c r="A897" s="21">
        <v>2207934</v>
      </c>
      <c r="B897" s="22" t="s">
        <v>584</v>
      </c>
    </row>
    <row r="898" spans="1:2" x14ac:dyDescent="0.25">
      <c r="A898" s="21">
        <v>2208007</v>
      </c>
      <c r="B898" s="22" t="s">
        <v>585</v>
      </c>
    </row>
    <row r="899" spans="1:2" x14ac:dyDescent="0.25">
      <c r="A899" s="21">
        <v>2208106</v>
      </c>
      <c r="B899" s="22" t="s">
        <v>586</v>
      </c>
    </row>
    <row r="900" spans="1:2" x14ac:dyDescent="0.25">
      <c r="A900" s="21">
        <v>2208205</v>
      </c>
      <c r="B900" s="22" t="s">
        <v>587</v>
      </c>
    </row>
    <row r="901" spans="1:2" x14ac:dyDescent="0.25">
      <c r="A901" s="21">
        <v>2208304</v>
      </c>
      <c r="B901" s="22" t="s">
        <v>588</v>
      </c>
    </row>
    <row r="902" spans="1:2" x14ac:dyDescent="0.25">
      <c r="A902" s="21">
        <v>2208403</v>
      </c>
      <c r="B902" s="22" t="s">
        <v>589</v>
      </c>
    </row>
    <row r="903" spans="1:2" x14ac:dyDescent="0.25">
      <c r="A903" s="21">
        <v>2208601</v>
      </c>
      <c r="B903" s="22" t="s">
        <v>590</v>
      </c>
    </row>
    <row r="904" spans="1:2" x14ac:dyDescent="0.25">
      <c r="A904" s="21">
        <v>2208650</v>
      </c>
      <c r="B904" s="22" t="s">
        <v>591</v>
      </c>
    </row>
    <row r="905" spans="1:2" x14ac:dyDescent="0.25">
      <c r="A905" s="21">
        <v>2208700</v>
      </c>
      <c r="B905" s="22" t="s">
        <v>592</v>
      </c>
    </row>
    <row r="906" spans="1:2" x14ac:dyDescent="0.25">
      <c r="A906" s="21">
        <v>2208809</v>
      </c>
      <c r="B906" s="22" t="s">
        <v>593</v>
      </c>
    </row>
    <row r="907" spans="1:2" x14ac:dyDescent="0.25">
      <c r="A907" s="21">
        <v>2208858</v>
      </c>
      <c r="B907" s="22" t="s">
        <v>594</v>
      </c>
    </row>
    <row r="908" spans="1:2" x14ac:dyDescent="0.25">
      <c r="A908" s="21">
        <v>2208874</v>
      </c>
      <c r="B908" s="22" t="s">
        <v>595</v>
      </c>
    </row>
    <row r="909" spans="1:2" x14ac:dyDescent="0.25">
      <c r="A909" s="21">
        <v>2209005</v>
      </c>
      <c r="B909" s="22" t="s">
        <v>596</v>
      </c>
    </row>
    <row r="910" spans="1:2" x14ac:dyDescent="0.25">
      <c r="A910" s="21">
        <v>2209104</v>
      </c>
      <c r="B910" s="22" t="s">
        <v>597</v>
      </c>
    </row>
    <row r="911" spans="1:2" x14ac:dyDescent="0.25">
      <c r="A911" s="21">
        <v>2209153</v>
      </c>
      <c r="B911" s="22" t="s">
        <v>598</v>
      </c>
    </row>
    <row r="912" spans="1:2" x14ac:dyDescent="0.25">
      <c r="A912" s="21">
        <v>2209302</v>
      </c>
      <c r="B912" s="22" t="s">
        <v>599</v>
      </c>
    </row>
    <row r="913" spans="1:2" x14ac:dyDescent="0.25">
      <c r="A913" s="21">
        <v>2209377</v>
      </c>
      <c r="B913" s="22" t="s">
        <v>600</v>
      </c>
    </row>
    <row r="914" spans="1:2" x14ac:dyDescent="0.25">
      <c r="A914" s="21">
        <v>2209351</v>
      </c>
      <c r="B914" s="22" t="s">
        <v>601</v>
      </c>
    </row>
    <row r="915" spans="1:2" x14ac:dyDescent="0.25">
      <c r="A915" s="21">
        <v>2209401</v>
      </c>
      <c r="B915" s="22" t="s">
        <v>602</v>
      </c>
    </row>
    <row r="916" spans="1:2" x14ac:dyDescent="0.25">
      <c r="A916" s="21">
        <v>2209450</v>
      </c>
      <c r="B916" s="22" t="s">
        <v>603</v>
      </c>
    </row>
    <row r="917" spans="1:2" x14ac:dyDescent="0.25">
      <c r="A917" s="21">
        <v>2209500</v>
      </c>
      <c r="B917" s="22" t="s">
        <v>604</v>
      </c>
    </row>
    <row r="918" spans="1:2" x14ac:dyDescent="0.25">
      <c r="A918" s="21">
        <v>2209559</v>
      </c>
      <c r="B918" s="22" t="s">
        <v>605</v>
      </c>
    </row>
    <row r="919" spans="1:2" x14ac:dyDescent="0.25">
      <c r="A919" s="21">
        <v>2209609</v>
      </c>
      <c r="B919" s="22" t="s">
        <v>606</v>
      </c>
    </row>
    <row r="920" spans="1:2" x14ac:dyDescent="0.25">
      <c r="A920" s="21">
        <v>2209658</v>
      </c>
      <c r="B920" s="22" t="s">
        <v>607</v>
      </c>
    </row>
    <row r="921" spans="1:2" x14ac:dyDescent="0.25">
      <c r="A921" s="21">
        <v>2209708</v>
      </c>
      <c r="B921" s="22" t="s">
        <v>608</v>
      </c>
    </row>
    <row r="922" spans="1:2" x14ac:dyDescent="0.25">
      <c r="A922" s="21">
        <v>2209757</v>
      </c>
      <c r="B922" s="22" t="s">
        <v>609</v>
      </c>
    </row>
    <row r="923" spans="1:2" x14ac:dyDescent="0.25">
      <c r="A923" s="21">
        <v>2209807</v>
      </c>
      <c r="B923" s="22" t="s">
        <v>610</v>
      </c>
    </row>
    <row r="924" spans="1:2" x14ac:dyDescent="0.25">
      <c r="A924" s="21">
        <v>2209856</v>
      </c>
      <c r="B924" s="22" t="s">
        <v>611</v>
      </c>
    </row>
    <row r="925" spans="1:2" x14ac:dyDescent="0.25">
      <c r="A925" s="21">
        <v>2209872</v>
      </c>
      <c r="B925" s="22" t="s">
        <v>612</v>
      </c>
    </row>
    <row r="926" spans="1:2" x14ac:dyDescent="0.25">
      <c r="A926" s="21">
        <v>2209906</v>
      </c>
      <c r="B926" s="22" t="s">
        <v>613</v>
      </c>
    </row>
    <row r="927" spans="1:2" x14ac:dyDescent="0.25">
      <c r="A927" s="21">
        <v>2209955</v>
      </c>
      <c r="B927" s="22" t="s">
        <v>614</v>
      </c>
    </row>
    <row r="928" spans="1:2" x14ac:dyDescent="0.25">
      <c r="A928" s="21">
        <v>2210003</v>
      </c>
      <c r="B928" s="22" t="s">
        <v>615</v>
      </c>
    </row>
    <row r="929" spans="1:2" x14ac:dyDescent="0.25">
      <c r="A929" s="21">
        <v>2210052</v>
      </c>
      <c r="B929" s="22" t="s">
        <v>616</v>
      </c>
    </row>
    <row r="930" spans="1:2" x14ac:dyDescent="0.25">
      <c r="A930" s="21">
        <v>2210102</v>
      </c>
      <c r="B930" s="22" t="s">
        <v>617</v>
      </c>
    </row>
    <row r="931" spans="1:2" x14ac:dyDescent="0.25">
      <c r="A931" s="21">
        <v>2210201</v>
      </c>
      <c r="B931" s="22" t="s">
        <v>618</v>
      </c>
    </row>
    <row r="932" spans="1:2" x14ac:dyDescent="0.25">
      <c r="A932" s="21">
        <v>2210300</v>
      </c>
      <c r="B932" s="22" t="s">
        <v>619</v>
      </c>
    </row>
    <row r="933" spans="1:2" x14ac:dyDescent="0.25">
      <c r="A933" s="21">
        <v>2210359</v>
      </c>
      <c r="B933" s="22" t="s">
        <v>620</v>
      </c>
    </row>
    <row r="934" spans="1:2" x14ac:dyDescent="0.25">
      <c r="A934" s="21">
        <v>2210375</v>
      </c>
      <c r="B934" s="22" t="s">
        <v>621</v>
      </c>
    </row>
    <row r="935" spans="1:2" x14ac:dyDescent="0.25">
      <c r="A935" s="21">
        <v>2210383</v>
      </c>
      <c r="B935" s="22" t="s">
        <v>622</v>
      </c>
    </row>
    <row r="936" spans="1:2" x14ac:dyDescent="0.25">
      <c r="A936" s="21">
        <v>2210391</v>
      </c>
      <c r="B936" s="22" t="s">
        <v>623</v>
      </c>
    </row>
    <row r="937" spans="1:2" x14ac:dyDescent="0.25">
      <c r="A937" s="21">
        <v>2210409</v>
      </c>
      <c r="B937" s="22" t="s">
        <v>624</v>
      </c>
    </row>
    <row r="938" spans="1:2" x14ac:dyDescent="0.25">
      <c r="A938" s="21">
        <v>2210508</v>
      </c>
      <c r="B938" s="22" t="s">
        <v>625</v>
      </c>
    </row>
    <row r="939" spans="1:2" x14ac:dyDescent="0.25">
      <c r="A939" s="21">
        <v>2210607</v>
      </c>
      <c r="B939" s="22" t="s">
        <v>626</v>
      </c>
    </row>
    <row r="940" spans="1:2" x14ac:dyDescent="0.25">
      <c r="A940" s="21">
        <v>2210623</v>
      </c>
      <c r="B940" s="22" t="s">
        <v>627</v>
      </c>
    </row>
    <row r="941" spans="1:2" x14ac:dyDescent="0.25">
      <c r="A941" s="21">
        <v>2210631</v>
      </c>
      <c r="B941" s="22" t="s">
        <v>628</v>
      </c>
    </row>
    <row r="942" spans="1:2" x14ac:dyDescent="0.25">
      <c r="A942" s="21">
        <v>2210656</v>
      </c>
      <c r="B942" s="22" t="s">
        <v>629</v>
      </c>
    </row>
    <row r="943" spans="1:2" x14ac:dyDescent="0.25">
      <c r="A943" s="21">
        <v>2210706</v>
      </c>
      <c r="B943" s="22" t="s">
        <v>630</v>
      </c>
    </row>
    <row r="944" spans="1:2" x14ac:dyDescent="0.25">
      <c r="A944" s="21">
        <v>2210805</v>
      </c>
      <c r="B944" s="22" t="s">
        <v>631</v>
      </c>
    </row>
    <row r="945" spans="1:2" x14ac:dyDescent="0.25">
      <c r="A945" s="21">
        <v>2210904</v>
      </c>
      <c r="B945" s="22" t="s">
        <v>632</v>
      </c>
    </row>
    <row r="946" spans="1:2" x14ac:dyDescent="0.25">
      <c r="A946" s="21">
        <v>2210938</v>
      </c>
      <c r="B946" s="22" t="s">
        <v>633</v>
      </c>
    </row>
    <row r="947" spans="1:2" x14ac:dyDescent="0.25">
      <c r="A947" s="21">
        <v>2210953</v>
      </c>
      <c r="B947" s="22" t="s">
        <v>634</v>
      </c>
    </row>
    <row r="948" spans="1:2" x14ac:dyDescent="0.25">
      <c r="A948" s="21">
        <v>2210979</v>
      </c>
      <c r="B948" s="22" t="s">
        <v>635</v>
      </c>
    </row>
    <row r="949" spans="1:2" x14ac:dyDescent="0.25">
      <c r="A949" s="21">
        <v>2211001</v>
      </c>
      <c r="B949" s="22" t="s">
        <v>636</v>
      </c>
    </row>
    <row r="950" spans="1:2" x14ac:dyDescent="0.25">
      <c r="A950" s="21">
        <v>2211308</v>
      </c>
      <c r="B950" s="22" t="s">
        <v>637</v>
      </c>
    </row>
    <row r="951" spans="1:2" x14ac:dyDescent="0.25">
      <c r="A951" s="21">
        <v>2211357</v>
      </c>
      <c r="B951" s="22" t="s">
        <v>638</v>
      </c>
    </row>
    <row r="952" spans="1:2" x14ac:dyDescent="0.25">
      <c r="A952" s="21">
        <v>2211407</v>
      </c>
      <c r="B952" s="22" t="s">
        <v>639</v>
      </c>
    </row>
    <row r="953" spans="1:2" x14ac:dyDescent="0.25">
      <c r="A953" s="21">
        <v>2211506</v>
      </c>
      <c r="B953" s="22" t="s">
        <v>640</v>
      </c>
    </row>
    <row r="954" spans="1:2" x14ac:dyDescent="0.25">
      <c r="A954" s="21">
        <v>2211605</v>
      </c>
      <c r="B954" s="22" t="s">
        <v>641</v>
      </c>
    </row>
    <row r="955" spans="1:2" x14ac:dyDescent="0.25">
      <c r="A955" s="21">
        <v>2211704</v>
      </c>
      <c r="B955" s="22" t="s">
        <v>642</v>
      </c>
    </row>
    <row r="956" spans="1:2" x14ac:dyDescent="0.25">
      <c r="A956" s="21">
        <v>2400109</v>
      </c>
      <c r="B956" s="22" t="s">
        <v>643</v>
      </c>
    </row>
    <row r="957" spans="1:2" x14ac:dyDescent="0.25">
      <c r="A957" s="21">
        <v>2400208</v>
      </c>
      <c r="B957" s="22" t="s">
        <v>644</v>
      </c>
    </row>
    <row r="958" spans="1:2" x14ac:dyDescent="0.25">
      <c r="A958" s="21">
        <v>2400307</v>
      </c>
      <c r="B958" s="22" t="s">
        <v>645</v>
      </c>
    </row>
    <row r="959" spans="1:2" x14ac:dyDescent="0.25">
      <c r="A959" s="21">
        <v>2400406</v>
      </c>
      <c r="B959" s="22" t="s">
        <v>646</v>
      </c>
    </row>
    <row r="960" spans="1:2" x14ac:dyDescent="0.25">
      <c r="A960" s="21">
        <v>2400505</v>
      </c>
      <c r="B960" s="22" t="s">
        <v>647</v>
      </c>
    </row>
    <row r="961" spans="1:2" x14ac:dyDescent="0.25">
      <c r="A961" s="21">
        <v>2400604</v>
      </c>
      <c r="B961" s="22" t="s">
        <v>648</v>
      </c>
    </row>
    <row r="962" spans="1:2" x14ac:dyDescent="0.25">
      <c r="A962" s="21">
        <v>2400703</v>
      </c>
      <c r="B962" s="22" t="s">
        <v>649</v>
      </c>
    </row>
    <row r="963" spans="1:2" x14ac:dyDescent="0.25">
      <c r="A963" s="21">
        <v>2400802</v>
      </c>
      <c r="B963" s="22" t="s">
        <v>650</v>
      </c>
    </row>
    <row r="964" spans="1:2" x14ac:dyDescent="0.25">
      <c r="A964" s="21">
        <v>2400901</v>
      </c>
      <c r="B964" s="22" t="s">
        <v>651</v>
      </c>
    </row>
    <row r="965" spans="1:2" x14ac:dyDescent="0.25">
      <c r="A965" s="21">
        <v>2401008</v>
      </c>
      <c r="B965" s="22" t="s">
        <v>652</v>
      </c>
    </row>
    <row r="966" spans="1:2" x14ac:dyDescent="0.25">
      <c r="A966" s="21">
        <v>2401107</v>
      </c>
      <c r="B966" s="22" t="s">
        <v>653</v>
      </c>
    </row>
    <row r="967" spans="1:2" x14ac:dyDescent="0.25">
      <c r="A967" s="21">
        <v>2401305</v>
      </c>
      <c r="B967" s="22" t="s">
        <v>654</v>
      </c>
    </row>
    <row r="968" spans="1:2" x14ac:dyDescent="0.25">
      <c r="A968" s="21">
        <v>2401453</v>
      </c>
      <c r="B968" s="22" t="s">
        <v>176</v>
      </c>
    </row>
    <row r="969" spans="1:2" x14ac:dyDescent="0.25">
      <c r="A969" s="21">
        <v>2401503</v>
      </c>
      <c r="B969" s="22" t="s">
        <v>655</v>
      </c>
    </row>
    <row r="970" spans="1:2" x14ac:dyDescent="0.25">
      <c r="A970" s="21">
        <v>2401602</v>
      </c>
      <c r="B970" s="22" t="s">
        <v>656</v>
      </c>
    </row>
    <row r="971" spans="1:2" x14ac:dyDescent="0.25">
      <c r="A971" s="21">
        <v>2401651</v>
      </c>
      <c r="B971" s="22" t="s">
        <v>657</v>
      </c>
    </row>
    <row r="972" spans="1:2" x14ac:dyDescent="0.25">
      <c r="A972" s="21">
        <v>2401701</v>
      </c>
      <c r="B972" s="22" t="s">
        <v>185</v>
      </c>
    </row>
    <row r="973" spans="1:2" x14ac:dyDescent="0.25">
      <c r="A973" s="21">
        <v>2401800</v>
      </c>
      <c r="B973" s="22" t="s">
        <v>361</v>
      </c>
    </row>
    <row r="974" spans="1:2" x14ac:dyDescent="0.25">
      <c r="A974" s="21">
        <v>2401859</v>
      </c>
      <c r="B974" s="22" t="s">
        <v>658</v>
      </c>
    </row>
    <row r="975" spans="1:2" x14ac:dyDescent="0.25">
      <c r="A975" s="21">
        <v>2401909</v>
      </c>
      <c r="B975" s="22" t="s">
        <v>659</v>
      </c>
    </row>
    <row r="976" spans="1:2" x14ac:dyDescent="0.25">
      <c r="A976" s="21">
        <v>2402006</v>
      </c>
      <c r="B976" s="22" t="s">
        <v>660</v>
      </c>
    </row>
    <row r="977" spans="1:2" x14ac:dyDescent="0.25">
      <c r="A977" s="21">
        <v>2402105</v>
      </c>
      <c r="B977" s="22" t="s">
        <v>661</v>
      </c>
    </row>
    <row r="978" spans="1:2" x14ac:dyDescent="0.25">
      <c r="A978" s="21">
        <v>2402303</v>
      </c>
      <c r="B978" s="22" t="s">
        <v>203</v>
      </c>
    </row>
    <row r="979" spans="1:2" x14ac:dyDescent="0.25">
      <c r="A979" s="21">
        <v>2402402</v>
      </c>
      <c r="B979" s="22" t="s">
        <v>662</v>
      </c>
    </row>
    <row r="980" spans="1:2" x14ac:dyDescent="0.25">
      <c r="A980" s="21">
        <v>2402501</v>
      </c>
      <c r="B980" s="22" t="s">
        <v>663</v>
      </c>
    </row>
    <row r="981" spans="1:2" x14ac:dyDescent="0.25">
      <c r="A981" s="21">
        <v>2402709</v>
      </c>
      <c r="B981" s="22" t="s">
        <v>664</v>
      </c>
    </row>
    <row r="982" spans="1:2" x14ac:dyDescent="0.25">
      <c r="A982" s="21">
        <v>2402808</v>
      </c>
      <c r="B982" s="22" t="s">
        <v>665</v>
      </c>
    </row>
    <row r="983" spans="1:2" x14ac:dyDescent="0.25">
      <c r="A983" s="21">
        <v>2402907</v>
      </c>
      <c r="B983" s="22" t="s">
        <v>666</v>
      </c>
    </row>
    <row r="984" spans="1:2" x14ac:dyDescent="0.25">
      <c r="A984" s="21">
        <v>2403004</v>
      </c>
      <c r="B984" s="22" t="s">
        <v>667</v>
      </c>
    </row>
    <row r="985" spans="1:2" x14ac:dyDescent="0.25">
      <c r="A985" s="21">
        <v>2403103</v>
      </c>
      <c r="B985" s="22" t="s">
        <v>668</v>
      </c>
    </row>
    <row r="986" spans="1:2" x14ac:dyDescent="0.25">
      <c r="A986" s="21">
        <v>2403202</v>
      </c>
      <c r="B986" s="22" t="s">
        <v>669</v>
      </c>
    </row>
    <row r="987" spans="1:2" x14ac:dyDescent="0.25">
      <c r="A987" s="21">
        <v>2403301</v>
      </c>
      <c r="B987" s="22" t="s">
        <v>670</v>
      </c>
    </row>
    <row r="988" spans="1:2" x14ac:dyDescent="0.25">
      <c r="A988" s="21">
        <v>2403400</v>
      </c>
      <c r="B988" s="22" t="s">
        <v>671</v>
      </c>
    </row>
    <row r="989" spans="1:2" x14ac:dyDescent="0.25">
      <c r="A989" s="21">
        <v>2403707</v>
      </c>
      <c r="B989" s="22" t="s">
        <v>672</v>
      </c>
    </row>
    <row r="990" spans="1:2" x14ac:dyDescent="0.25">
      <c r="A990" s="21">
        <v>2403756</v>
      </c>
      <c r="B990" s="22" t="s">
        <v>673</v>
      </c>
    </row>
    <row r="991" spans="1:2" x14ac:dyDescent="0.25">
      <c r="A991" s="21">
        <v>2403806</v>
      </c>
      <c r="B991" s="22" t="s">
        <v>674</v>
      </c>
    </row>
    <row r="992" spans="1:2" x14ac:dyDescent="0.25">
      <c r="A992" s="21">
        <v>2403905</v>
      </c>
      <c r="B992" s="22" t="s">
        <v>675</v>
      </c>
    </row>
    <row r="993" spans="1:2" x14ac:dyDescent="0.25">
      <c r="A993" s="21">
        <v>2404002</v>
      </c>
      <c r="B993" s="22" t="s">
        <v>676</v>
      </c>
    </row>
    <row r="994" spans="1:2" x14ac:dyDescent="0.25">
      <c r="A994" s="21">
        <v>2404101</v>
      </c>
      <c r="B994" s="22" t="s">
        <v>677</v>
      </c>
    </row>
    <row r="995" spans="1:2" x14ac:dyDescent="0.25">
      <c r="A995" s="21">
        <v>2404309</v>
      </c>
      <c r="B995" s="22" t="s">
        <v>678</v>
      </c>
    </row>
    <row r="996" spans="1:2" x14ac:dyDescent="0.25">
      <c r="A996" s="21">
        <v>2404408</v>
      </c>
      <c r="B996" s="22" t="s">
        <v>679</v>
      </c>
    </row>
    <row r="997" spans="1:2" x14ac:dyDescent="0.25">
      <c r="A997" s="21">
        <v>2404507</v>
      </c>
      <c r="B997" s="22" t="s">
        <v>680</v>
      </c>
    </row>
    <row r="998" spans="1:2" x14ac:dyDescent="0.25">
      <c r="A998" s="21">
        <v>2404606</v>
      </c>
      <c r="B998" s="22" t="s">
        <v>681</v>
      </c>
    </row>
    <row r="999" spans="1:2" x14ac:dyDescent="0.25">
      <c r="A999" s="21">
        <v>2404705</v>
      </c>
      <c r="B999" s="22" t="s">
        <v>682</v>
      </c>
    </row>
    <row r="1000" spans="1:2" x14ac:dyDescent="0.25">
      <c r="A1000" s="21">
        <v>2404804</v>
      </c>
      <c r="B1000" s="22" t="s">
        <v>683</v>
      </c>
    </row>
    <row r="1001" spans="1:2" x14ac:dyDescent="0.25">
      <c r="A1001" s="21">
        <v>2404853</v>
      </c>
      <c r="B1001" s="22" t="s">
        <v>684</v>
      </c>
    </row>
    <row r="1002" spans="1:2" x14ac:dyDescent="0.25">
      <c r="A1002" s="21">
        <v>2404903</v>
      </c>
      <c r="B1002" s="22" t="s">
        <v>685</v>
      </c>
    </row>
    <row r="1003" spans="1:2" x14ac:dyDescent="0.25">
      <c r="A1003" s="21">
        <v>2405009</v>
      </c>
      <c r="B1003" s="22" t="s">
        <v>686</v>
      </c>
    </row>
    <row r="1004" spans="1:2" x14ac:dyDescent="0.25">
      <c r="A1004" s="21">
        <v>2405108</v>
      </c>
      <c r="B1004" s="22" t="s">
        <v>687</v>
      </c>
    </row>
    <row r="1005" spans="1:2" x14ac:dyDescent="0.25">
      <c r="A1005" s="21">
        <v>2405207</v>
      </c>
      <c r="B1005" s="22" t="s">
        <v>688</v>
      </c>
    </row>
    <row r="1006" spans="1:2" x14ac:dyDescent="0.25">
      <c r="A1006" s="21">
        <v>2405306</v>
      </c>
      <c r="B1006" s="22" t="s">
        <v>689</v>
      </c>
    </row>
    <row r="1007" spans="1:2" x14ac:dyDescent="0.25">
      <c r="A1007" s="21">
        <v>2405405</v>
      </c>
      <c r="B1007" s="22" t="s">
        <v>690</v>
      </c>
    </row>
    <row r="1008" spans="1:2" x14ac:dyDescent="0.25">
      <c r="A1008" s="21">
        <v>2405504</v>
      </c>
      <c r="B1008" s="22" t="s">
        <v>691</v>
      </c>
    </row>
    <row r="1009" spans="1:2" x14ac:dyDescent="0.25">
      <c r="A1009" s="21">
        <v>2405603</v>
      </c>
      <c r="B1009" s="22" t="s">
        <v>692</v>
      </c>
    </row>
    <row r="1010" spans="1:2" x14ac:dyDescent="0.25">
      <c r="A1010" s="21">
        <v>2405702</v>
      </c>
      <c r="B1010" s="22" t="s">
        <v>693</v>
      </c>
    </row>
    <row r="1011" spans="1:2" x14ac:dyDescent="0.25">
      <c r="A1011" s="21">
        <v>2405801</v>
      </c>
      <c r="B1011" s="22" t="s">
        <v>694</v>
      </c>
    </row>
    <row r="1012" spans="1:2" x14ac:dyDescent="0.25">
      <c r="A1012" s="21">
        <v>2405900</v>
      </c>
      <c r="B1012" s="22" t="s">
        <v>695</v>
      </c>
    </row>
    <row r="1013" spans="1:2" x14ac:dyDescent="0.25">
      <c r="A1013" s="21">
        <v>2406007</v>
      </c>
      <c r="B1013" s="22" t="s">
        <v>696</v>
      </c>
    </row>
    <row r="1014" spans="1:2" x14ac:dyDescent="0.25">
      <c r="A1014" s="21">
        <v>2406106</v>
      </c>
      <c r="B1014" s="22" t="s">
        <v>697</v>
      </c>
    </row>
    <row r="1015" spans="1:2" x14ac:dyDescent="0.25">
      <c r="A1015" s="21">
        <v>2406205</v>
      </c>
      <c r="B1015" s="22" t="s">
        <v>698</v>
      </c>
    </row>
    <row r="1016" spans="1:2" x14ac:dyDescent="0.25">
      <c r="A1016" s="21">
        <v>2406304</v>
      </c>
      <c r="B1016" s="22" t="s">
        <v>699</v>
      </c>
    </row>
    <row r="1017" spans="1:2" x14ac:dyDescent="0.25">
      <c r="A1017" s="21">
        <v>2406403</v>
      </c>
      <c r="B1017" s="22" t="s">
        <v>700</v>
      </c>
    </row>
    <row r="1018" spans="1:2" x14ac:dyDescent="0.25">
      <c r="A1018" s="21">
        <v>2406502</v>
      </c>
      <c r="B1018" s="22" t="s">
        <v>701</v>
      </c>
    </row>
    <row r="1019" spans="1:2" x14ac:dyDescent="0.25">
      <c r="A1019" s="21">
        <v>2406601</v>
      </c>
      <c r="B1019" s="22" t="s">
        <v>702</v>
      </c>
    </row>
    <row r="1020" spans="1:2" x14ac:dyDescent="0.25">
      <c r="A1020" s="21">
        <v>2406700</v>
      </c>
      <c r="B1020" s="22" t="s">
        <v>703</v>
      </c>
    </row>
    <row r="1021" spans="1:2" x14ac:dyDescent="0.25">
      <c r="A1021" s="21">
        <v>2406809</v>
      </c>
      <c r="B1021" s="22" t="s">
        <v>704</v>
      </c>
    </row>
    <row r="1022" spans="1:2" x14ac:dyDescent="0.25">
      <c r="A1022" s="21">
        <v>2406908</v>
      </c>
      <c r="B1022" s="22" t="s">
        <v>705</v>
      </c>
    </row>
    <row r="1023" spans="1:2" x14ac:dyDescent="0.25">
      <c r="A1023" s="21">
        <v>2407005</v>
      </c>
      <c r="B1023" s="22" t="s">
        <v>706</v>
      </c>
    </row>
    <row r="1024" spans="1:2" x14ac:dyDescent="0.25">
      <c r="A1024" s="21">
        <v>2407104</v>
      </c>
      <c r="B1024" s="22" t="s">
        <v>707</v>
      </c>
    </row>
    <row r="1025" spans="1:2" x14ac:dyDescent="0.25">
      <c r="A1025" s="21">
        <v>2407203</v>
      </c>
      <c r="B1025" s="22" t="s">
        <v>708</v>
      </c>
    </row>
    <row r="1026" spans="1:2" x14ac:dyDescent="0.25">
      <c r="A1026" s="21">
        <v>2407252</v>
      </c>
      <c r="B1026" s="22" t="s">
        <v>709</v>
      </c>
    </row>
    <row r="1027" spans="1:2" x14ac:dyDescent="0.25">
      <c r="A1027" s="21">
        <v>2407302</v>
      </c>
      <c r="B1027" s="22" t="s">
        <v>710</v>
      </c>
    </row>
    <row r="1028" spans="1:2" x14ac:dyDescent="0.25">
      <c r="A1028" s="21">
        <v>2407401</v>
      </c>
      <c r="B1028" s="22" t="s">
        <v>711</v>
      </c>
    </row>
    <row r="1029" spans="1:2" x14ac:dyDescent="0.25">
      <c r="A1029" s="21">
        <v>2407609</v>
      </c>
      <c r="B1029" s="22" t="s">
        <v>712</v>
      </c>
    </row>
    <row r="1030" spans="1:2" x14ac:dyDescent="0.25">
      <c r="A1030" s="21">
        <v>2407807</v>
      </c>
      <c r="B1030" s="22" t="s">
        <v>713</v>
      </c>
    </row>
    <row r="1031" spans="1:2" x14ac:dyDescent="0.25">
      <c r="A1031" s="21">
        <v>2407906</v>
      </c>
      <c r="B1031" s="22" t="s">
        <v>714</v>
      </c>
    </row>
    <row r="1032" spans="1:2" x14ac:dyDescent="0.25">
      <c r="A1032" s="21">
        <v>2408003</v>
      </c>
      <c r="B1032" s="22" t="s">
        <v>715</v>
      </c>
    </row>
    <row r="1033" spans="1:2" x14ac:dyDescent="0.25">
      <c r="A1033" s="21">
        <v>2408300</v>
      </c>
      <c r="B1033" s="22" t="s">
        <v>716</v>
      </c>
    </row>
    <row r="1034" spans="1:2" x14ac:dyDescent="0.25">
      <c r="A1034" s="21">
        <v>2408409</v>
      </c>
      <c r="B1034" s="22" t="s">
        <v>717</v>
      </c>
    </row>
    <row r="1035" spans="1:2" x14ac:dyDescent="0.25">
      <c r="A1035" s="21">
        <v>2408508</v>
      </c>
      <c r="B1035" s="22" t="s">
        <v>54</v>
      </c>
    </row>
    <row r="1036" spans="1:2" x14ac:dyDescent="0.25">
      <c r="A1036" s="21">
        <v>2408607</v>
      </c>
      <c r="B1036" s="22" t="s">
        <v>718</v>
      </c>
    </row>
    <row r="1037" spans="1:2" x14ac:dyDescent="0.25">
      <c r="A1037" s="21">
        <v>2408706</v>
      </c>
      <c r="B1037" s="22" t="s">
        <v>719</v>
      </c>
    </row>
    <row r="1038" spans="1:2" x14ac:dyDescent="0.25">
      <c r="A1038" s="21">
        <v>2408805</v>
      </c>
      <c r="B1038" s="22" t="s">
        <v>720</v>
      </c>
    </row>
    <row r="1039" spans="1:2" x14ac:dyDescent="0.25">
      <c r="A1039" s="21">
        <v>2408904</v>
      </c>
      <c r="B1039" s="22" t="s">
        <v>721</v>
      </c>
    </row>
    <row r="1040" spans="1:2" x14ac:dyDescent="0.25">
      <c r="A1040" s="21">
        <v>2409100</v>
      </c>
      <c r="B1040" s="22" t="s">
        <v>722</v>
      </c>
    </row>
    <row r="1041" spans="1:2" x14ac:dyDescent="0.25">
      <c r="A1041" s="21">
        <v>2409209</v>
      </c>
      <c r="B1041" s="22" t="s">
        <v>270</v>
      </c>
    </row>
    <row r="1042" spans="1:2" x14ac:dyDescent="0.25">
      <c r="A1042" s="21">
        <v>2409308</v>
      </c>
      <c r="B1042" s="22" t="s">
        <v>723</v>
      </c>
    </row>
    <row r="1043" spans="1:2" x14ac:dyDescent="0.25">
      <c r="A1043" s="21">
        <v>2409407</v>
      </c>
      <c r="B1043" s="22" t="s">
        <v>724</v>
      </c>
    </row>
    <row r="1044" spans="1:2" x14ac:dyDescent="0.25">
      <c r="A1044" s="21">
        <v>2409506</v>
      </c>
      <c r="B1044" s="22" t="s">
        <v>725</v>
      </c>
    </row>
    <row r="1045" spans="1:2" x14ac:dyDescent="0.25">
      <c r="A1045" s="21">
        <v>2409605</v>
      </c>
      <c r="B1045" s="22" t="s">
        <v>726</v>
      </c>
    </row>
    <row r="1046" spans="1:2" x14ac:dyDescent="0.25">
      <c r="A1046" s="21">
        <v>2409704</v>
      </c>
      <c r="B1046" s="22" t="s">
        <v>727</v>
      </c>
    </row>
    <row r="1047" spans="1:2" x14ac:dyDescent="0.25">
      <c r="A1047" s="21">
        <v>2409902</v>
      </c>
      <c r="B1047" s="22" t="s">
        <v>728</v>
      </c>
    </row>
    <row r="1048" spans="1:2" x14ac:dyDescent="0.25">
      <c r="A1048" s="21">
        <v>2410009</v>
      </c>
      <c r="B1048" s="22" t="s">
        <v>276</v>
      </c>
    </row>
    <row r="1049" spans="1:2" x14ac:dyDescent="0.25">
      <c r="A1049" s="21">
        <v>2410108</v>
      </c>
      <c r="B1049" s="22" t="s">
        <v>729</v>
      </c>
    </row>
    <row r="1050" spans="1:2" x14ac:dyDescent="0.25">
      <c r="A1050" s="21">
        <v>2410207</v>
      </c>
      <c r="B1050" s="22" t="s">
        <v>730</v>
      </c>
    </row>
    <row r="1051" spans="1:2" x14ac:dyDescent="0.25">
      <c r="A1051" s="21">
        <v>2410256</v>
      </c>
      <c r="B1051" s="22" t="s">
        <v>731</v>
      </c>
    </row>
    <row r="1052" spans="1:2" x14ac:dyDescent="0.25">
      <c r="A1052" s="21">
        <v>2410405</v>
      </c>
      <c r="B1052" s="22" t="s">
        <v>732</v>
      </c>
    </row>
    <row r="1053" spans="1:2" x14ac:dyDescent="0.25">
      <c r="A1053" s="21">
        <v>2410504</v>
      </c>
      <c r="B1053" s="22" t="s">
        <v>733</v>
      </c>
    </row>
    <row r="1054" spans="1:2" x14ac:dyDescent="0.25">
      <c r="A1054" s="21">
        <v>2410603</v>
      </c>
      <c r="B1054" s="22" t="s">
        <v>734</v>
      </c>
    </row>
    <row r="1055" spans="1:2" x14ac:dyDescent="0.25">
      <c r="A1055" s="21">
        <v>2410702</v>
      </c>
      <c r="B1055" s="22" t="s">
        <v>735</v>
      </c>
    </row>
    <row r="1056" spans="1:2" x14ac:dyDescent="0.25">
      <c r="A1056" s="21">
        <v>2410801</v>
      </c>
      <c r="B1056" s="22" t="s">
        <v>56</v>
      </c>
    </row>
    <row r="1057" spans="1:2" x14ac:dyDescent="0.25">
      <c r="A1057" s="21">
        <v>2410900</v>
      </c>
      <c r="B1057" s="22" t="s">
        <v>736</v>
      </c>
    </row>
    <row r="1058" spans="1:2" x14ac:dyDescent="0.25">
      <c r="A1058" s="21">
        <v>2411007</v>
      </c>
      <c r="B1058" s="22" t="s">
        <v>737</v>
      </c>
    </row>
    <row r="1059" spans="1:2" x14ac:dyDescent="0.25">
      <c r="A1059" s="21">
        <v>2411106</v>
      </c>
      <c r="B1059" s="22" t="s">
        <v>57</v>
      </c>
    </row>
    <row r="1060" spans="1:2" x14ac:dyDescent="0.25">
      <c r="A1060" s="21">
        <v>2411205</v>
      </c>
      <c r="B1060" s="22" t="s">
        <v>295</v>
      </c>
    </row>
    <row r="1061" spans="1:2" x14ac:dyDescent="0.25">
      <c r="A1061" s="21">
        <v>2409332</v>
      </c>
      <c r="B1061" s="22" t="s">
        <v>738</v>
      </c>
    </row>
    <row r="1062" spans="1:2" x14ac:dyDescent="0.25">
      <c r="A1062" s="21">
        <v>2411403</v>
      </c>
      <c r="B1062" s="22" t="s">
        <v>739</v>
      </c>
    </row>
    <row r="1063" spans="1:2" x14ac:dyDescent="0.25">
      <c r="A1063" s="21">
        <v>2411429</v>
      </c>
      <c r="B1063" s="22" t="s">
        <v>740</v>
      </c>
    </row>
    <row r="1064" spans="1:2" x14ac:dyDescent="0.25">
      <c r="A1064" s="21">
        <v>2411502</v>
      </c>
      <c r="B1064" s="22" t="s">
        <v>741</v>
      </c>
    </row>
    <row r="1065" spans="1:2" x14ac:dyDescent="0.25">
      <c r="A1065" s="21">
        <v>2411601</v>
      </c>
      <c r="B1065" s="22" t="s">
        <v>742</v>
      </c>
    </row>
    <row r="1066" spans="1:2" x14ac:dyDescent="0.25">
      <c r="A1066" s="21">
        <v>2411700</v>
      </c>
      <c r="B1066" s="22" t="s">
        <v>743</v>
      </c>
    </row>
    <row r="1067" spans="1:2" x14ac:dyDescent="0.25">
      <c r="A1067" s="21">
        <v>2411809</v>
      </c>
      <c r="B1067" s="22" t="s">
        <v>744</v>
      </c>
    </row>
    <row r="1068" spans="1:2" x14ac:dyDescent="0.25">
      <c r="A1068" s="21">
        <v>2411908</v>
      </c>
      <c r="B1068" s="22" t="s">
        <v>745</v>
      </c>
    </row>
    <row r="1069" spans="1:2" x14ac:dyDescent="0.25">
      <c r="A1069" s="21">
        <v>2412104</v>
      </c>
      <c r="B1069" s="22" t="s">
        <v>746</v>
      </c>
    </row>
    <row r="1070" spans="1:2" x14ac:dyDescent="0.25">
      <c r="A1070" s="21">
        <v>2412302</v>
      </c>
      <c r="B1070" s="22" t="s">
        <v>747</v>
      </c>
    </row>
    <row r="1071" spans="1:2" x14ac:dyDescent="0.25">
      <c r="A1071" s="21">
        <v>2412401</v>
      </c>
      <c r="B1071" s="22" t="s">
        <v>748</v>
      </c>
    </row>
    <row r="1072" spans="1:2" x14ac:dyDescent="0.25">
      <c r="A1072" s="21">
        <v>2412500</v>
      </c>
      <c r="B1072" s="22" t="s">
        <v>749</v>
      </c>
    </row>
    <row r="1073" spans="1:2" x14ac:dyDescent="0.25">
      <c r="A1073" s="21">
        <v>2412559</v>
      </c>
      <c r="B1073" s="22" t="s">
        <v>750</v>
      </c>
    </row>
    <row r="1074" spans="1:2" x14ac:dyDescent="0.25">
      <c r="A1074" s="21">
        <v>2412609</v>
      </c>
      <c r="B1074" s="22" t="s">
        <v>751</v>
      </c>
    </row>
    <row r="1075" spans="1:2" x14ac:dyDescent="0.25">
      <c r="A1075" s="21">
        <v>2412708</v>
      </c>
      <c r="B1075" s="22" t="s">
        <v>752</v>
      </c>
    </row>
    <row r="1076" spans="1:2" x14ac:dyDescent="0.25">
      <c r="A1076" s="21">
        <v>2412807</v>
      </c>
      <c r="B1076" s="22" t="s">
        <v>753</v>
      </c>
    </row>
    <row r="1077" spans="1:2" x14ac:dyDescent="0.25">
      <c r="A1077" s="21">
        <v>2412906</v>
      </c>
      <c r="B1077" s="22" t="s">
        <v>754</v>
      </c>
    </row>
    <row r="1078" spans="1:2" x14ac:dyDescent="0.25">
      <c r="A1078" s="21">
        <v>2413003</v>
      </c>
      <c r="B1078" s="22" t="s">
        <v>755</v>
      </c>
    </row>
    <row r="1079" spans="1:2" x14ac:dyDescent="0.25">
      <c r="A1079" s="21">
        <v>2413102</v>
      </c>
      <c r="B1079" s="22" t="s">
        <v>756</v>
      </c>
    </row>
    <row r="1080" spans="1:2" x14ac:dyDescent="0.25">
      <c r="A1080" s="21">
        <v>2410306</v>
      </c>
      <c r="B1080" s="22" t="s">
        <v>757</v>
      </c>
    </row>
    <row r="1081" spans="1:2" x14ac:dyDescent="0.25">
      <c r="A1081" s="21">
        <v>2413300</v>
      </c>
      <c r="B1081" s="22" t="s">
        <v>758</v>
      </c>
    </row>
    <row r="1082" spans="1:2" x14ac:dyDescent="0.25">
      <c r="A1082" s="21">
        <v>2413359</v>
      </c>
      <c r="B1082" s="22" t="s">
        <v>759</v>
      </c>
    </row>
    <row r="1083" spans="1:2" x14ac:dyDescent="0.25">
      <c r="A1083" s="21">
        <v>2413409</v>
      </c>
      <c r="B1083" s="22" t="s">
        <v>760</v>
      </c>
    </row>
    <row r="1084" spans="1:2" x14ac:dyDescent="0.25">
      <c r="A1084" s="21">
        <v>2413508</v>
      </c>
      <c r="B1084" s="22" t="s">
        <v>61</v>
      </c>
    </row>
    <row r="1085" spans="1:2" x14ac:dyDescent="0.25">
      <c r="A1085" s="21">
        <v>2413557</v>
      </c>
      <c r="B1085" s="22" t="s">
        <v>761</v>
      </c>
    </row>
    <row r="1086" spans="1:2" x14ac:dyDescent="0.25">
      <c r="A1086" s="21">
        <v>2413607</v>
      </c>
      <c r="B1086" s="22" t="s">
        <v>762</v>
      </c>
    </row>
    <row r="1087" spans="1:2" x14ac:dyDescent="0.25">
      <c r="A1087" s="21">
        <v>2413706</v>
      </c>
      <c r="B1087" s="22" t="s">
        <v>763</v>
      </c>
    </row>
    <row r="1088" spans="1:2" x14ac:dyDescent="0.25">
      <c r="A1088" s="21">
        <v>2413805</v>
      </c>
      <c r="B1088" s="22" t="s">
        <v>764</v>
      </c>
    </row>
    <row r="1089" spans="1:2" x14ac:dyDescent="0.25">
      <c r="A1089" s="21">
        <v>2413904</v>
      </c>
      <c r="B1089" s="22" t="s">
        <v>765</v>
      </c>
    </row>
    <row r="1090" spans="1:2" x14ac:dyDescent="0.25">
      <c r="A1090" s="21">
        <v>2414001</v>
      </c>
      <c r="B1090" s="22" t="s">
        <v>766</v>
      </c>
    </row>
    <row r="1091" spans="1:2" x14ac:dyDescent="0.25">
      <c r="A1091" s="21">
        <v>2414100</v>
      </c>
      <c r="B1091" s="22" t="s">
        <v>767</v>
      </c>
    </row>
    <row r="1092" spans="1:2" x14ac:dyDescent="0.25">
      <c r="A1092" s="21">
        <v>2414159</v>
      </c>
      <c r="B1092" s="22" t="s">
        <v>768</v>
      </c>
    </row>
    <row r="1093" spans="1:2" x14ac:dyDescent="0.25">
      <c r="A1093" s="21">
        <v>2411056</v>
      </c>
      <c r="B1093" s="22" t="s">
        <v>769</v>
      </c>
    </row>
    <row r="1094" spans="1:2" x14ac:dyDescent="0.25">
      <c r="A1094" s="21">
        <v>2414308</v>
      </c>
      <c r="B1094" s="22" t="s">
        <v>770</v>
      </c>
    </row>
    <row r="1095" spans="1:2" x14ac:dyDescent="0.25">
      <c r="A1095" s="21">
        <v>2414407</v>
      </c>
      <c r="B1095" s="22" t="s">
        <v>771</v>
      </c>
    </row>
    <row r="1096" spans="1:2" x14ac:dyDescent="0.25">
      <c r="A1096" s="21">
        <v>2414456</v>
      </c>
      <c r="B1096" s="22" t="s">
        <v>772</v>
      </c>
    </row>
    <row r="1097" spans="1:2" x14ac:dyDescent="0.25">
      <c r="A1097" s="21">
        <v>2414506</v>
      </c>
      <c r="B1097" s="22" t="s">
        <v>773</v>
      </c>
    </row>
    <row r="1098" spans="1:2" x14ac:dyDescent="0.25">
      <c r="A1098" s="21">
        <v>2414605</v>
      </c>
      <c r="B1098" s="22" t="s">
        <v>774</v>
      </c>
    </row>
    <row r="1099" spans="1:2" x14ac:dyDescent="0.25">
      <c r="A1099" s="21">
        <v>2414704</v>
      </c>
      <c r="B1099" s="22" t="s">
        <v>341</v>
      </c>
    </row>
    <row r="1100" spans="1:2" x14ac:dyDescent="0.25">
      <c r="A1100" s="21">
        <v>2414753</v>
      </c>
      <c r="B1100" s="22" t="s">
        <v>775</v>
      </c>
    </row>
    <row r="1101" spans="1:2" x14ac:dyDescent="0.25">
      <c r="A1101" s="21">
        <v>2414803</v>
      </c>
      <c r="B1101" s="22" t="s">
        <v>776</v>
      </c>
    </row>
    <row r="1102" spans="1:2" x14ac:dyDescent="0.25">
      <c r="A1102" s="21">
        <v>2414902</v>
      </c>
      <c r="B1102" s="22" t="s">
        <v>777</v>
      </c>
    </row>
    <row r="1103" spans="1:2" x14ac:dyDescent="0.25">
      <c r="A1103" s="21">
        <v>2800100</v>
      </c>
      <c r="B1103" s="22" t="s">
        <v>778</v>
      </c>
    </row>
    <row r="1104" spans="1:2" x14ac:dyDescent="0.25">
      <c r="A1104" s="21">
        <v>2800209</v>
      </c>
      <c r="B1104" s="22" t="s">
        <v>779</v>
      </c>
    </row>
    <row r="1105" spans="1:2" x14ac:dyDescent="0.25">
      <c r="A1105" s="21">
        <v>2801108</v>
      </c>
      <c r="B1105" s="22" t="s">
        <v>780</v>
      </c>
    </row>
    <row r="1106" spans="1:2" x14ac:dyDescent="0.25">
      <c r="A1106" s="21">
        <v>2801207</v>
      </c>
      <c r="B1106" s="22" t="s">
        <v>781</v>
      </c>
    </row>
    <row r="1107" spans="1:2" x14ac:dyDescent="0.25">
      <c r="A1107" s="21">
        <v>2801405</v>
      </c>
      <c r="B1107" s="22" t="s">
        <v>782</v>
      </c>
    </row>
    <row r="1108" spans="1:2" x14ac:dyDescent="0.25">
      <c r="A1108" s="21">
        <v>2801603</v>
      </c>
      <c r="B1108" s="22" t="s">
        <v>783</v>
      </c>
    </row>
    <row r="1109" spans="1:2" x14ac:dyDescent="0.25">
      <c r="A1109" s="21">
        <v>2801900</v>
      </c>
      <c r="B1109" s="22" t="s">
        <v>784</v>
      </c>
    </row>
    <row r="1110" spans="1:2" x14ac:dyDescent="0.25">
      <c r="A1110" s="21">
        <v>2802205</v>
      </c>
      <c r="B1110" s="22" t="s">
        <v>785</v>
      </c>
    </row>
    <row r="1111" spans="1:2" x14ac:dyDescent="0.25">
      <c r="A1111" s="21">
        <v>2802304</v>
      </c>
      <c r="B1111" s="22" t="s">
        <v>786</v>
      </c>
    </row>
    <row r="1112" spans="1:2" x14ac:dyDescent="0.25">
      <c r="A1112" s="21">
        <v>2802403</v>
      </c>
      <c r="B1112" s="22" t="s">
        <v>787</v>
      </c>
    </row>
    <row r="1113" spans="1:2" x14ac:dyDescent="0.25">
      <c r="A1113" s="21">
        <v>2802601</v>
      </c>
      <c r="B1113" s="22" t="s">
        <v>788</v>
      </c>
    </row>
    <row r="1114" spans="1:2" x14ac:dyDescent="0.25">
      <c r="A1114" s="21">
        <v>2803104</v>
      </c>
      <c r="B1114" s="22" t="s">
        <v>789</v>
      </c>
    </row>
    <row r="1115" spans="1:2" x14ac:dyDescent="0.25">
      <c r="A1115" s="21">
        <v>2803708</v>
      </c>
      <c r="B1115" s="22" t="s">
        <v>790</v>
      </c>
    </row>
    <row r="1116" spans="1:2" x14ac:dyDescent="0.25">
      <c r="A1116" s="21">
        <v>2804201</v>
      </c>
      <c r="B1116" s="22" t="s">
        <v>791</v>
      </c>
    </row>
    <row r="1117" spans="1:2" x14ac:dyDescent="0.25">
      <c r="A1117" s="21">
        <v>2804458</v>
      </c>
      <c r="B1117" s="22" t="s">
        <v>792</v>
      </c>
    </row>
    <row r="1118" spans="1:2" x14ac:dyDescent="0.25">
      <c r="A1118" s="21">
        <v>2804508</v>
      </c>
      <c r="B1118" s="22" t="s">
        <v>793</v>
      </c>
    </row>
    <row r="1119" spans="1:2" x14ac:dyDescent="0.25">
      <c r="A1119" s="21">
        <v>2804607</v>
      </c>
      <c r="B1119" s="22" t="s">
        <v>794</v>
      </c>
    </row>
    <row r="1120" spans="1:2" x14ac:dyDescent="0.25">
      <c r="A1120" s="21">
        <v>2804706</v>
      </c>
      <c r="B1120" s="22" t="s">
        <v>795</v>
      </c>
    </row>
    <row r="1121" spans="1:29" x14ac:dyDescent="0.25">
      <c r="A1121" s="21">
        <v>2805000</v>
      </c>
      <c r="B1121" s="22" t="s">
        <v>796</v>
      </c>
    </row>
    <row r="1122" spans="1:29" x14ac:dyDescent="0.25">
      <c r="A1122" s="21">
        <v>2805208</v>
      </c>
      <c r="B1122" s="22" t="s">
        <v>797</v>
      </c>
    </row>
    <row r="1123" spans="1:29" x14ac:dyDescent="0.25">
      <c r="A1123" s="21">
        <v>2805406</v>
      </c>
      <c r="B1123" s="22" t="s">
        <v>798</v>
      </c>
    </row>
    <row r="1124" spans="1:29" x14ac:dyDescent="0.25">
      <c r="A1124" s="21">
        <v>2805505</v>
      </c>
      <c r="B1124" s="22" t="s">
        <v>799</v>
      </c>
    </row>
    <row r="1125" spans="1:29" x14ac:dyDescent="0.25">
      <c r="A1125" s="21">
        <v>2805604</v>
      </c>
      <c r="B1125" s="22" t="s">
        <v>800</v>
      </c>
    </row>
    <row r="1126" spans="1:29" x14ac:dyDescent="0.25">
      <c r="A1126" s="21">
        <v>2805703</v>
      </c>
      <c r="B1126" s="22" t="s">
        <v>801</v>
      </c>
    </row>
    <row r="1127" spans="1:29" x14ac:dyDescent="0.25">
      <c r="A1127" s="21">
        <v>2806008</v>
      </c>
      <c r="B1127" s="22" t="s">
        <v>802</v>
      </c>
    </row>
    <row r="1128" spans="1:29" x14ac:dyDescent="0.25">
      <c r="A1128" s="21">
        <v>2807006</v>
      </c>
      <c r="B1128" s="22" t="s">
        <v>803</v>
      </c>
    </row>
    <row r="1129" spans="1:29" x14ac:dyDescent="0.25">
      <c r="A1129" s="21">
        <v>2807105</v>
      </c>
      <c r="B1129" s="22" t="s">
        <v>804</v>
      </c>
    </row>
    <row r="1130" spans="1:29" x14ac:dyDescent="0.25">
      <c r="A1130" s="21">
        <v>2807303</v>
      </c>
      <c r="B1130" s="22" t="s">
        <v>805</v>
      </c>
    </row>
    <row r="1131" spans="1:29" x14ac:dyDescent="0.25">
      <c r="A1131" s="21">
        <v>2807402</v>
      </c>
      <c r="B1131" s="22" t="s">
        <v>806</v>
      </c>
    </row>
    <row r="1134" spans="1:29" x14ac:dyDescent="0.25">
      <c r="C1134" s="86" t="s">
        <v>3</v>
      </c>
      <c r="D1134" s="86"/>
      <c r="E1134" s="86"/>
      <c r="F1134" s="86" t="s">
        <v>19</v>
      </c>
      <c r="G1134" s="86"/>
      <c r="H1134" s="86" t="s">
        <v>20</v>
      </c>
      <c r="I1134" s="86"/>
      <c r="J1134" s="86"/>
      <c r="K1134" s="86"/>
      <c r="L1134" s="86"/>
      <c r="M1134" s="87" t="s">
        <v>31</v>
      </c>
      <c r="N1134" s="88"/>
      <c r="O1134" s="89"/>
      <c r="P1134" s="94" t="s">
        <v>34</v>
      </c>
      <c r="Q1134" s="94"/>
      <c r="R1134" s="94"/>
      <c r="S1134" s="94" t="s">
        <v>35</v>
      </c>
      <c r="T1134" s="94"/>
      <c r="U1134" s="94"/>
      <c r="V1134" s="95" t="s">
        <v>36</v>
      </c>
      <c r="W1134" s="96"/>
      <c r="X1134" s="84" t="s">
        <v>48</v>
      </c>
      <c r="Y1134" s="97"/>
      <c r="Z1134" s="97"/>
      <c r="AA1134" s="85"/>
      <c r="AB1134" s="84" t="s">
        <v>49</v>
      </c>
      <c r="AC1134" s="85"/>
    </row>
    <row r="1135" spans="1:29" x14ac:dyDescent="0.25">
      <c r="C1135" s="3" t="s">
        <v>4</v>
      </c>
      <c r="D1135" s="3" t="s">
        <v>10</v>
      </c>
      <c r="E1135" s="3" t="s">
        <v>11</v>
      </c>
      <c r="F1135" s="3" t="s">
        <v>14</v>
      </c>
      <c r="G1135" s="3" t="s">
        <v>17</v>
      </c>
      <c r="H1135" s="3" t="s">
        <v>21</v>
      </c>
      <c r="I1135" s="3" t="s">
        <v>22</v>
      </c>
      <c r="J1135" s="3" t="s">
        <v>23</v>
      </c>
      <c r="K1135" s="3"/>
      <c r="L1135" s="3" t="s">
        <v>24</v>
      </c>
      <c r="M1135" s="3" t="s">
        <v>32</v>
      </c>
      <c r="N1135" s="3"/>
      <c r="O1135" s="3" t="s">
        <v>33</v>
      </c>
      <c r="P1135" s="6" t="s">
        <v>37</v>
      </c>
      <c r="Q1135" s="6" t="s">
        <v>38</v>
      </c>
      <c r="R1135" s="6" t="s">
        <v>39</v>
      </c>
      <c r="S1135" s="6" t="s">
        <v>40</v>
      </c>
      <c r="T1135" s="6" t="s">
        <v>41</v>
      </c>
      <c r="U1135" s="6" t="s">
        <v>42</v>
      </c>
      <c r="V1135" s="6" t="s">
        <v>45</v>
      </c>
      <c r="W1135" s="6" t="s">
        <v>46</v>
      </c>
      <c r="X1135" s="12" t="s">
        <v>807</v>
      </c>
      <c r="Y1135" s="12" t="s">
        <v>808</v>
      </c>
      <c r="Z1135" s="12" t="s">
        <v>809</v>
      </c>
      <c r="AA1135" s="12" t="s">
        <v>810</v>
      </c>
      <c r="AB1135" s="12" t="s">
        <v>811</v>
      </c>
      <c r="AC1135" s="12" t="s">
        <v>812</v>
      </c>
    </row>
    <row r="1136" spans="1:29" x14ac:dyDescent="0.25">
      <c r="B1136" s="23" t="s">
        <v>813</v>
      </c>
      <c r="C1136" s="2">
        <f>MAX(C6:C1131)</f>
        <v>82.547131644955101</v>
      </c>
      <c r="D1136" s="2">
        <f>MAX(D6:D1131)</f>
        <v>75.615626735789661</v>
      </c>
    </row>
    <row r="1137" spans="2:4" x14ac:dyDescent="0.25">
      <c r="B1137" s="23" t="s">
        <v>814</v>
      </c>
      <c r="C1137" s="2">
        <f>MIN(C6:C1131)</f>
        <v>0.31268777958293459</v>
      </c>
      <c r="D1137" s="2">
        <f>MIN(D6:D1131)</f>
        <v>0.68019726677413339</v>
      </c>
    </row>
  </sheetData>
  <mergeCells count="30">
    <mergeCell ref="C191:E191"/>
    <mergeCell ref="F191:G191"/>
    <mergeCell ref="H191:L191"/>
    <mergeCell ref="M191:O191"/>
    <mergeCell ref="P191:R191"/>
    <mergeCell ref="S191:U191"/>
    <mergeCell ref="V191:W191"/>
    <mergeCell ref="X191:AA191"/>
    <mergeCell ref="AB191:AC191"/>
    <mergeCell ref="S1134:U1134"/>
    <mergeCell ref="V1134:W1134"/>
    <mergeCell ref="X1134:AA1134"/>
    <mergeCell ref="AB1134:AC1134"/>
    <mergeCell ref="C1134:E1134"/>
    <mergeCell ref="F1134:G1134"/>
    <mergeCell ref="H1134:L1134"/>
    <mergeCell ref="M1134:O1134"/>
    <mergeCell ref="P1134:R1134"/>
    <mergeCell ref="AB2:AC2"/>
    <mergeCell ref="H2:L2"/>
    <mergeCell ref="M2:O2"/>
    <mergeCell ref="C1:O1"/>
    <mergeCell ref="P1:W1"/>
    <mergeCell ref="P2:R2"/>
    <mergeCell ref="S2:U2"/>
    <mergeCell ref="V2:W2"/>
    <mergeCell ref="C2:E2"/>
    <mergeCell ref="F2:G2"/>
    <mergeCell ref="X2:AA2"/>
    <mergeCell ref="X1:AC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3A6C7-B9BF-4D0B-A978-4A97E76A69E2}">
  <dimension ref="A1:AF1140"/>
  <sheetViews>
    <sheetView zoomScale="80" zoomScaleNormal="80" workbookViewId="0">
      <pane xSplit="2" ySplit="4" topLeftCell="C170" activePane="bottomRight" state="frozen"/>
      <selection pane="topRight" activeCell="D1" sqref="D1"/>
      <selection pane="bottomLeft" activeCell="A5" sqref="A5"/>
      <selection pane="bottomRight" activeCell="C193" sqref="C193"/>
    </sheetView>
  </sheetViews>
  <sheetFormatPr defaultRowHeight="15" x14ac:dyDescent="0.25"/>
  <cols>
    <col min="1" max="1" width="11.28515625" style="1" customWidth="1"/>
    <col min="2" max="2" width="33.7109375" customWidth="1"/>
    <col min="3" max="5" width="13.85546875" style="2" customWidth="1"/>
    <col min="6" max="16" width="13.85546875" customWidth="1"/>
    <col min="17" max="21" width="16.140625" customWidth="1"/>
    <col min="22" max="29" width="13.85546875" customWidth="1"/>
  </cols>
  <sheetData>
    <row r="1" spans="1:29" ht="24.75" customHeight="1" x14ac:dyDescent="0.25">
      <c r="C1" s="90" t="s">
        <v>2</v>
      </c>
      <c r="D1" s="91"/>
      <c r="E1" s="91"/>
      <c r="F1" s="91"/>
      <c r="G1" s="91"/>
      <c r="H1" s="91"/>
      <c r="I1" s="91"/>
      <c r="J1" s="91"/>
      <c r="K1" s="91"/>
      <c r="L1" s="91"/>
      <c r="M1" s="91"/>
      <c r="N1" s="91"/>
      <c r="O1" s="91"/>
      <c r="P1" s="92" t="s">
        <v>820</v>
      </c>
      <c r="Q1" s="93"/>
      <c r="R1" s="93"/>
      <c r="S1" s="93"/>
      <c r="T1" s="93"/>
      <c r="U1" s="93"/>
      <c r="V1" s="93"/>
      <c r="W1" s="93"/>
      <c r="X1" s="98" t="s">
        <v>50</v>
      </c>
      <c r="Y1" s="99"/>
      <c r="Z1" s="99"/>
      <c r="AA1" s="99"/>
      <c r="AB1" s="99"/>
      <c r="AC1" s="99"/>
    </row>
    <row r="2" spans="1:29" ht="33.75" customHeight="1" x14ac:dyDescent="0.25">
      <c r="A2" s="4"/>
      <c r="B2" s="5"/>
      <c r="C2" s="86" t="s">
        <v>3</v>
      </c>
      <c r="D2" s="86"/>
      <c r="E2" s="86"/>
      <c r="F2" s="86" t="s">
        <v>19</v>
      </c>
      <c r="G2" s="86"/>
      <c r="H2" s="86" t="s">
        <v>20</v>
      </c>
      <c r="I2" s="86"/>
      <c r="J2" s="86"/>
      <c r="K2" s="86"/>
      <c r="L2" s="86"/>
      <c r="M2" s="87" t="s">
        <v>31</v>
      </c>
      <c r="N2" s="88"/>
      <c r="O2" s="89"/>
      <c r="P2" s="94" t="s">
        <v>34</v>
      </c>
      <c r="Q2" s="94"/>
      <c r="R2" s="94"/>
      <c r="S2" s="94" t="s">
        <v>35</v>
      </c>
      <c r="T2" s="94"/>
      <c r="U2" s="94"/>
      <c r="V2" s="95" t="s">
        <v>36</v>
      </c>
      <c r="W2" s="96"/>
      <c r="X2" s="84" t="s">
        <v>48</v>
      </c>
      <c r="Y2" s="97"/>
      <c r="Z2" s="97"/>
      <c r="AA2" s="85"/>
      <c r="AB2" s="84" t="s">
        <v>49</v>
      </c>
      <c r="AC2" s="85"/>
    </row>
    <row r="3" spans="1:29" ht="19.5" customHeight="1" x14ac:dyDescent="0.25">
      <c r="A3" s="4"/>
      <c r="B3" s="5"/>
      <c r="C3" s="3" t="s">
        <v>4</v>
      </c>
      <c r="D3" s="3" t="s">
        <v>10</v>
      </c>
      <c r="E3" s="3" t="s">
        <v>11</v>
      </c>
      <c r="F3" s="3" t="s">
        <v>14</v>
      </c>
      <c r="G3" s="3" t="s">
        <v>17</v>
      </c>
      <c r="H3" s="3" t="s">
        <v>21</v>
      </c>
      <c r="I3" s="3" t="s">
        <v>22</v>
      </c>
      <c r="J3" s="3" t="s">
        <v>23</v>
      </c>
      <c r="K3" s="3" t="s">
        <v>24</v>
      </c>
      <c r="L3" s="3" t="s">
        <v>30</v>
      </c>
      <c r="M3" s="3" t="s">
        <v>32</v>
      </c>
      <c r="N3" s="3" t="s">
        <v>33</v>
      </c>
      <c r="O3" s="3" t="s">
        <v>819</v>
      </c>
      <c r="P3" s="6" t="s">
        <v>37</v>
      </c>
      <c r="Q3" s="6" t="s">
        <v>38</v>
      </c>
      <c r="R3" s="6" t="s">
        <v>39</v>
      </c>
      <c r="S3" s="6" t="s">
        <v>40</v>
      </c>
      <c r="T3" s="6" t="s">
        <v>41</v>
      </c>
      <c r="U3" s="6" t="s">
        <v>42</v>
      </c>
      <c r="V3" s="6" t="s">
        <v>45</v>
      </c>
      <c r="W3" s="6" t="s">
        <v>46</v>
      </c>
      <c r="X3" s="12" t="s">
        <v>807</v>
      </c>
      <c r="Y3" s="12" t="s">
        <v>808</v>
      </c>
      <c r="Z3" s="12" t="s">
        <v>809</v>
      </c>
      <c r="AA3" s="12" t="s">
        <v>810</v>
      </c>
      <c r="AB3" s="12" t="s">
        <v>811</v>
      </c>
      <c r="AC3" s="12" t="s">
        <v>812</v>
      </c>
    </row>
    <row r="4" spans="1:29" ht="72.75" customHeight="1" x14ac:dyDescent="0.25">
      <c r="A4" s="13" t="s">
        <v>0</v>
      </c>
      <c r="B4" s="14" t="s">
        <v>1</v>
      </c>
      <c r="C4" s="7">
        <v>5</v>
      </c>
      <c r="D4" s="7">
        <v>4.9000000000000004</v>
      </c>
      <c r="E4" s="7">
        <v>3.8</v>
      </c>
      <c r="F4" s="7">
        <v>2.5</v>
      </c>
      <c r="G4" s="7">
        <v>3.2</v>
      </c>
      <c r="H4" s="7">
        <v>3.8</v>
      </c>
      <c r="I4" s="7">
        <v>1.8</v>
      </c>
      <c r="J4" s="7">
        <v>2.8</v>
      </c>
      <c r="K4" s="7">
        <v>5</v>
      </c>
      <c r="L4" s="7">
        <v>2.9</v>
      </c>
      <c r="M4" s="7">
        <v>4.5999999999999996</v>
      </c>
      <c r="N4" s="7">
        <v>3.5</v>
      </c>
      <c r="O4" s="7">
        <v>2.9</v>
      </c>
      <c r="P4" s="8">
        <v>3.9</v>
      </c>
      <c r="Q4" s="8">
        <v>4.9000000000000004</v>
      </c>
      <c r="R4" s="8">
        <v>4.5</v>
      </c>
      <c r="S4" s="9">
        <v>2.4</v>
      </c>
      <c r="T4" s="8">
        <v>1.6</v>
      </c>
      <c r="U4" s="8">
        <v>1.4</v>
      </c>
      <c r="V4" s="8">
        <v>2</v>
      </c>
      <c r="W4" s="8">
        <v>4.8</v>
      </c>
      <c r="X4" s="10">
        <v>3.9</v>
      </c>
      <c r="Y4" s="11">
        <v>1.9</v>
      </c>
      <c r="Z4" s="11">
        <v>2</v>
      </c>
      <c r="AA4" s="11">
        <v>4</v>
      </c>
      <c r="AB4" s="11">
        <v>4.7</v>
      </c>
      <c r="AC4" s="11">
        <v>4.9000000000000004</v>
      </c>
    </row>
    <row r="5" spans="1:29" s="17" customFormat="1" x14ac:dyDescent="0.25">
      <c r="A5" s="18" t="s">
        <v>873</v>
      </c>
      <c r="B5" s="28" t="s">
        <v>874</v>
      </c>
      <c r="C5" s="32">
        <f>'Dados Brutos - SECA'!C5*'Dados Normal. pelo Peso - Seca'!C$4</f>
        <v>308.70602265951101</v>
      </c>
      <c r="D5" s="32">
        <f>'Dados Brutos - SECA'!D5*'Dados Normal. pelo Peso - Seca'!D$4</f>
        <v>277.49237804878049</v>
      </c>
      <c r="E5" s="32">
        <f>'Dados Brutos - SECA'!E5*'Dados Normal. pelo Peso - Seca'!E$4</f>
        <v>152.114</v>
      </c>
      <c r="F5" s="32">
        <f>'Dados Brutos - SECA'!F5*'Dados Normal. pelo Peso - Seca'!F$4</f>
        <v>73.5</v>
      </c>
      <c r="G5" s="32">
        <f>'Dados Brutos - SECA'!G5*'Dados Normal. pelo Peso - Seca'!G$4</f>
        <v>35.895196506550221</v>
      </c>
      <c r="H5" s="32">
        <f>'Dados Brutos - SECA'!H5*'Dados Normal. pelo Peso - Seca'!H$4</f>
        <v>21.0572366022603</v>
      </c>
      <c r="I5" s="32">
        <f>'Dados Brutos - SECA'!I5*'Dados Normal. pelo Peso - Seca'!I$4</f>
        <v>99.665999999999997</v>
      </c>
      <c r="J5" s="32">
        <f>'Dados Brutos - SECA'!J5*'Dados Normal. pelo Peso - Seca'!J$4</f>
        <v>80.86399999999999</v>
      </c>
      <c r="K5" s="32">
        <f>'Dados Brutos - SECA'!K5*'Dados Normal. pelo Peso - Seca'!K$4</f>
        <v>164.65</v>
      </c>
      <c r="L5" s="32">
        <f>'Dados Brutos - SECA'!L5*'Dados Normal. pelo Peso - Seca'!L$4</f>
        <v>207.17599999999999</v>
      </c>
      <c r="M5" s="32">
        <f>'Dados Brutos - SECA'!M5*'Dados Normal. pelo Peso - Seca'!M$4</f>
        <v>265.05199999999996</v>
      </c>
      <c r="N5" s="32">
        <f>'Dados Brutos - SECA'!N5*'Dados Normal. pelo Peso - Seca'!N$4</f>
        <v>302.96000000000004</v>
      </c>
      <c r="O5" s="32">
        <f>'Dados Brutos - SECA'!O5*'Dados Normal. pelo Peso - Seca'!O$4</f>
        <v>257.25899999999996</v>
      </c>
      <c r="P5" s="32">
        <f>'Dados Brutos - SECA'!P5*'Dados Normal. pelo Peso - Seca'!P$4</f>
        <v>387.50399999999996</v>
      </c>
      <c r="Q5" s="32">
        <f>'Dados Brutos - SECA'!Q5*'Dados Normal. pelo Peso - Seca'!Q$4</f>
        <v>0</v>
      </c>
      <c r="R5" s="32">
        <f>'Dados Brutos - SECA'!R5*'Dados Normal. pelo Peso - Seca'!R$4</f>
        <v>0</v>
      </c>
      <c r="S5" s="32">
        <f>'Dados Brutos - SECA'!S5*'Dados Normal. pelo Peso - Seca'!S$4</f>
        <v>2.4</v>
      </c>
      <c r="T5" s="32">
        <f>'Dados Brutos - SECA'!T5*'Dados Normal. pelo Peso - Seca'!T$4</f>
        <v>0</v>
      </c>
      <c r="U5" s="32">
        <f>'Dados Brutos - SECA'!U5*'Dados Normal. pelo Peso - Seca'!U$4</f>
        <v>0</v>
      </c>
      <c r="V5" s="32">
        <f>'Dados Brutos - SECA'!V5*'Dados Normal. pelo Peso - Seca'!V$4</f>
        <v>0.96</v>
      </c>
      <c r="W5" s="32">
        <f>'Dados Brutos - SECA'!W5*'Dados Normal. pelo Peso - Seca'!W$4</f>
        <v>441.02399999999994</v>
      </c>
      <c r="X5" s="32">
        <f>'Dados Brutos - SECA'!X5*'Dados Normal. pelo Peso - Seca'!X$4</f>
        <v>350.96099999999996</v>
      </c>
      <c r="Y5" s="32">
        <f>'Dados Brutos - SECA'!Y5*'Dados Normal. pelo Peso - Seca'!Y$4</f>
        <v>81.680999999999997</v>
      </c>
      <c r="Z5" s="32">
        <f>'Dados Brutos - SECA'!Z5*'Dados Normal. pelo Peso - Seca'!Z$4</f>
        <v>65.98</v>
      </c>
      <c r="AA5" s="32">
        <f>'Dados Brutos - SECA'!AA5*'Dados Normal. pelo Peso - Seca'!AA$4</f>
        <v>178.56</v>
      </c>
      <c r="AB5" s="32">
        <f>'Dados Brutos - SECA'!AB5*'Dados Normal. pelo Peso - Seca'!AB$4</f>
        <v>2.726</v>
      </c>
      <c r="AC5" s="32">
        <f>'Dados Brutos - SECA'!AC5*'Dados Normal. pelo Peso - Seca'!AC$4</f>
        <v>2.2050000000000001</v>
      </c>
    </row>
    <row r="6" spans="1:29" s="17" customFormat="1" x14ac:dyDescent="0.25">
      <c r="A6" s="18" t="s">
        <v>875</v>
      </c>
      <c r="B6" s="28" t="s">
        <v>876</v>
      </c>
      <c r="C6" s="32">
        <f>'Dados Brutos - SECA'!C6*'Dados Normal. pelo Peso - Seca'!C$4</f>
        <v>228.28189061653902</v>
      </c>
      <c r="D6" s="32">
        <f>'Dados Brutos - SECA'!D6*'Dados Normal. pelo Peso - Seca'!D$4</f>
        <v>235.00065197548577</v>
      </c>
      <c r="E6" s="32">
        <f>'Dados Brutos - SECA'!E6*'Dados Normal. pelo Peso - Seca'!E$4</f>
        <v>111.94799999999999</v>
      </c>
      <c r="F6" s="32">
        <f>'Dados Brutos - SECA'!F6*'Dados Normal. pelo Peso - Seca'!F$4</f>
        <v>54.424999999999997</v>
      </c>
      <c r="G6" s="32">
        <f>'Dados Brutos - SECA'!G6*'Dados Normal. pelo Peso - Seca'!G$4</f>
        <v>33.973509933774835</v>
      </c>
      <c r="H6" s="32">
        <f>'Dados Brutos - SECA'!H6*'Dados Normal. pelo Peso - Seca'!H$4</f>
        <v>4.5095986038394411</v>
      </c>
      <c r="I6" s="32">
        <f>'Dados Brutos - SECA'!I6*'Dados Normal. pelo Peso - Seca'!I$4</f>
        <v>138.47400000000002</v>
      </c>
      <c r="J6" s="32">
        <f>'Dados Brutos - SECA'!J6*'Dados Normal. pelo Peso - Seca'!J$4</f>
        <v>103.43199999999999</v>
      </c>
      <c r="K6" s="32">
        <f>'Dados Brutos - SECA'!K6*'Dados Normal. pelo Peso - Seca'!K$4</f>
        <v>177.2</v>
      </c>
      <c r="L6" s="32">
        <f>'Dados Brutos - SECA'!L6*'Dados Normal. pelo Peso - Seca'!L$4</f>
        <v>223.12599999999998</v>
      </c>
      <c r="M6" s="32">
        <f>'Dados Brutos - SECA'!M6*'Dados Normal. pelo Peso - Seca'!M$4</f>
        <v>332.80999999999995</v>
      </c>
      <c r="N6" s="32">
        <f>'Dados Brutos - SECA'!N6*'Dados Normal. pelo Peso - Seca'!N$4</f>
        <v>316.29500000000002</v>
      </c>
      <c r="O6" s="32">
        <f>'Dados Brutos - SECA'!O6*'Dados Normal. pelo Peso - Seca'!O$4</f>
        <v>277.64599999999996</v>
      </c>
      <c r="P6" s="32">
        <f>'Dados Brutos - SECA'!P6*'Dados Normal. pelo Peso - Seca'!P$4</f>
        <v>387.77700000000004</v>
      </c>
      <c r="Q6" s="32">
        <f>'Dados Brutos - SECA'!Q6*'Dados Normal. pelo Peso - Seca'!Q$4</f>
        <v>0</v>
      </c>
      <c r="R6" s="32">
        <f>'Dados Brutos - SECA'!R6*'Dados Normal. pelo Peso - Seca'!R$4</f>
        <v>0</v>
      </c>
      <c r="S6" s="32">
        <f>'Dados Brutos - SECA'!S6*'Dados Normal. pelo Peso - Seca'!S$4</f>
        <v>2.4</v>
      </c>
      <c r="T6" s="32">
        <f>'Dados Brutos - SECA'!T6*'Dados Normal. pelo Peso - Seca'!T$4</f>
        <v>0</v>
      </c>
      <c r="U6" s="32">
        <f>'Dados Brutos - SECA'!U6*'Dados Normal. pelo Peso - Seca'!U$4</f>
        <v>0</v>
      </c>
      <c r="V6" s="32">
        <f>'Dados Brutos - SECA'!V6*'Dados Normal. pelo Peso - Seca'!V$4</f>
        <v>0.86</v>
      </c>
      <c r="W6" s="32">
        <f>'Dados Brutos - SECA'!W6*'Dados Normal. pelo Peso - Seca'!W$4</f>
        <v>418.512</v>
      </c>
      <c r="X6" s="32">
        <f>'Dados Brutos - SECA'!X6*'Dados Normal. pelo Peso - Seca'!X$4</f>
        <v>361.76400000000001</v>
      </c>
      <c r="Y6" s="32">
        <f>'Dados Brutos - SECA'!Y6*'Dados Normal. pelo Peso - Seca'!Y$4</f>
        <v>58.045000000000002</v>
      </c>
      <c r="Z6" s="32">
        <f>'Dados Brutos - SECA'!Z6*'Dados Normal. pelo Peso - Seca'!Z$4</f>
        <v>42.36</v>
      </c>
      <c r="AA6" s="32">
        <f>'Dados Brutos - SECA'!AA6*'Dados Normal. pelo Peso - Seca'!AA$4</f>
        <v>131.52000000000001</v>
      </c>
      <c r="AB6" s="32">
        <f>'Dados Brutos - SECA'!AB6*'Dados Normal. pelo Peso - Seca'!AB$4</f>
        <v>2.2090000000000001</v>
      </c>
      <c r="AC6" s="32">
        <f>'Dados Brutos - SECA'!AC6*'Dados Normal. pelo Peso - Seca'!AC$4</f>
        <v>1.6170000000000002</v>
      </c>
    </row>
    <row r="7" spans="1:29" s="17" customFormat="1" x14ac:dyDescent="0.25">
      <c r="A7" s="18" t="s">
        <v>877</v>
      </c>
      <c r="B7" s="28" t="s">
        <v>878</v>
      </c>
      <c r="C7" s="32">
        <f>'Dados Brutos - SECA'!C7*'Dados Normal. pelo Peso - Seca'!C$4</f>
        <v>248.99934651200783</v>
      </c>
      <c r="D7" s="32">
        <f>'Dados Brutos - SECA'!D7*'Dados Normal. pelo Peso - Seca'!D$4</f>
        <v>249.54231898663798</v>
      </c>
      <c r="E7" s="32">
        <f>'Dados Brutos - SECA'!E7*'Dados Normal. pelo Peso - Seca'!E$4</f>
        <v>151.04999999999998</v>
      </c>
      <c r="F7" s="32">
        <f>'Dados Brutos - SECA'!F7*'Dados Normal. pelo Peso - Seca'!F$4</f>
        <v>72.074999999999989</v>
      </c>
      <c r="G7" s="32">
        <f>'Dados Brutos - SECA'!G7*'Dados Normal. pelo Peso - Seca'!G$4</f>
        <v>53.832148646963461</v>
      </c>
      <c r="H7" s="32">
        <f>'Dados Brutos - SECA'!H7*'Dados Normal. pelo Peso - Seca'!H$4</f>
        <v>7.5836431226765804</v>
      </c>
      <c r="I7" s="32">
        <f>'Dados Brutos - SECA'!I7*'Dados Normal. pelo Peso - Seca'!I$4</f>
        <v>116.658</v>
      </c>
      <c r="J7" s="32">
        <f>'Dados Brutos - SECA'!J7*'Dados Normal. pelo Peso - Seca'!J$4</f>
        <v>75.571999999999989</v>
      </c>
      <c r="K7" s="32">
        <f>'Dados Brutos - SECA'!K7*'Dados Normal. pelo Peso - Seca'!K$4</f>
        <v>126.8</v>
      </c>
      <c r="L7" s="32">
        <f>'Dados Brutos - SECA'!L7*'Dados Normal. pelo Peso - Seca'!L$4</f>
        <v>249.893</v>
      </c>
      <c r="M7" s="32">
        <f>'Dados Brutos - SECA'!M7*'Dados Normal. pelo Peso - Seca'!M$4</f>
        <v>173.46599999999998</v>
      </c>
      <c r="N7" s="32">
        <f>'Dados Brutos - SECA'!N7*'Dados Normal. pelo Peso - Seca'!N$4</f>
        <v>250.04</v>
      </c>
      <c r="O7" s="32">
        <f>'Dados Brutos - SECA'!O7*'Dados Normal. pelo Peso - Seca'!O$4</f>
        <v>218.19599999999997</v>
      </c>
      <c r="P7" s="32">
        <f>'Dados Brutos - SECA'!P7*'Dados Normal. pelo Peso - Seca'!P$4</f>
        <v>372.762</v>
      </c>
      <c r="Q7" s="32">
        <f>'Dados Brutos - SECA'!Q7*'Dados Normal. pelo Peso - Seca'!Q$4</f>
        <v>0</v>
      </c>
      <c r="R7" s="32">
        <f>'Dados Brutos - SECA'!R7*'Dados Normal. pelo Peso - Seca'!R$4</f>
        <v>0</v>
      </c>
      <c r="S7" s="32">
        <f>'Dados Brutos - SECA'!S7*'Dados Normal. pelo Peso - Seca'!S$4</f>
        <v>2.4</v>
      </c>
      <c r="T7" s="32">
        <f>'Dados Brutos - SECA'!T7*'Dados Normal. pelo Peso - Seca'!T$4</f>
        <v>0</v>
      </c>
      <c r="U7" s="32">
        <f>'Dados Brutos - SECA'!U7*'Dados Normal. pelo Peso - Seca'!U$4</f>
        <v>0</v>
      </c>
      <c r="V7" s="32">
        <f>'Dados Brutos - SECA'!V7*'Dados Normal. pelo Peso - Seca'!V$4</f>
        <v>1.2</v>
      </c>
      <c r="W7" s="32">
        <f>'Dados Brutos - SECA'!W7*'Dados Normal. pelo Peso - Seca'!W$4</f>
        <v>444</v>
      </c>
      <c r="X7" s="32">
        <f>'Dados Brutos - SECA'!X7*'Dados Normal. pelo Peso - Seca'!X$4</f>
        <v>359.19</v>
      </c>
      <c r="Y7" s="32">
        <f>'Dados Brutos - SECA'!Y7*'Dados Normal. pelo Peso - Seca'!Y$4</f>
        <v>84.246000000000009</v>
      </c>
      <c r="Z7" s="32">
        <f>'Dados Brutos - SECA'!Z7*'Dados Normal. pelo Peso - Seca'!Z$4</f>
        <v>98.26</v>
      </c>
      <c r="AA7" s="32">
        <f>'Dados Brutos - SECA'!AA7*'Dados Normal. pelo Peso - Seca'!AA$4</f>
        <v>204.88</v>
      </c>
      <c r="AB7" s="32">
        <f>'Dados Brutos - SECA'!AB7*'Dados Normal. pelo Peso - Seca'!AB$4</f>
        <v>3.431</v>
      </c>
      <c r="AC7" s="32">
        <f>'Dados Brutos - SECA'!AC7*'Dados Normal. pelo Peso - Seca'!AC$4</f>
        <v>3.3809999999999998</v>
      </c>
    </row>
    <row r="8" spans="1:29" s="17" customFormat="1" x14ac:dyDescent="0.25">
      <c r="A8" s="18" t="s">
        <v>879</v>
      </c>
      <c r="B8" s="28" t="s">
        <v>880</v>
      </c>
      <c r="C8" s="32">
        <f>'Dados Brutos - SECA'!C8*'Dados Normal. pelo Peso - Seca'!C$4</f>
        <v>264.19797611218365</v>
      </c>
      <c r="D8" s="32">
        <f>'Dados Brutos - SECA'!D8*'Dados Normal. pelo Peso - Seca'!D$4</f>
        <v>248.37138389366697</v>
      </c>
      <c r="E8" s="32">
        <f>'Dados Brutos - SECA'!E8*'Dados Normal. pelo Peso - Seca'!E$4</f>
        <v>163.24799999999999</v>
      </c>
      <c r="F8" s="32">
        <f>'Dados Brutos - SECA'!F8*'Dados Normal. pelo Peso - Seca'!F$4</f>
        <v>82.174999999999997</v>
      </c>
      <c r="G8" s="32">
        <f>'Dados Brutos - SECA'!G8*'Dados Normal. pelo Peso - Seca'!G$4</f>
        <v>27.416383906931657</v>
      </c>
      <c r="H8" s="32">
        <f>'Dados Brutos - SECA'!H8*'Dados Normal. pelo Peso - Seca'!H$4</f>
        <v>10.690229019732149</v>
      </c>
      <c r="I8" s="32">
        <f>'Dados Brutos - SECA'!I8*'Dados Normal. pelo Peso - Seca'!I$4</f>
        <v>135.702</v>
      </c>
      <c r="J8" s="32">
        <f>'Dados Brutos - SECA'!J8*'Dados Normal. pelo Peso - Seca'!J$4</f>
        <v>94.75200000000001</v>
      </c>
      <c r="K8" s="32">
        <f>'Dados Brutos - SECA'!K8*'Dados Normal. pelo Peso - Seca'!K$4</f>
        <v>208.45</v>
      </c>
      <c r="L8" s="32">
        <f>'Dados Brutos - SECA'!L8*'Dados Normal. pelo Peso - Seca'!L$4</f>
        <v>176.9</v>
      </c>
      <c r="M8" s="32">
        <f>'Dados Brutos - SECA'!M8*'Dados Normal. pelo Peso - Seca'!M$4</f>
        <v>255.62199999999999</v>
      </c>
      <c r="N8" s="32">
        <f>'Dados Brutos - SECA'!N8*'Dados Normal. pelo Peso - Seca'!N$4</f>
        <v>312.13</v>
      </c>
      <c r="O8" s="32">
        <f>'Dados Brutos - SECA'!O8*'Dados Normal. pelo Peso - Seca'!O$4</f>
        <v>221.18299999999999</v>
      </c>
      <c r="P8" s="32">
        <f>'Dados Brutos - SECA'!P8*'Dados Normal. pelo Peso - Seca'!P$4</f>
        <v>383.76</v>
      </c>
      <c r="Q8" s="32">
        <f>'Dados Brutos - SECA'!Q8*'Dados Normal. pelo Peso - Seca'!Q$4</f>
        <v>4.9000000000000004</v>
      </c>
      <c r="R8" s="32">
        <f>'Dados Brutos - SECA'!R8*'Dados Normal. pelo Peso - Seca'!R$4</f>
        <v>4.5</v>
      </c>
      <c r="S8" s="32">
        <f>'Dados Brutos - SECA'!S8*'Dados Normal. pelo Peso - Seca'!S$4</f>
        <v>4.8</v>
      </c>
      <c r="T8" s="32">
        <f>'Dados Brutos - SECA'!T8*'Dados Normal. pelo Peso - Seca'!T$4</f>
        <v>0</v>
      </c>
      <c r="U8" s="32">
        <f>'Dados Brutos - SECA'!U8*'Dados Normal. pelo Peso - Seca'!U$4</f>
        <v>0</v>
      </c>
      <c r="V8" s="32">
        <f>'Dados Brutos - SECA'!V8*'Dados Normal. pelo Peso - Seca'!V$4</f>
        <v>1.1399999999999999</v>
      </c>
      <c r="W8" s="32">
        <f>'Dados Brutos - SECA'!W8*'Dados Normal. pelo Peso - Seca'!W$4</f>
        <v>452.64</v>
      </c>
      <c r="X8" s="32">
        <f>'Dados Brutos - SECA'!X8*'Dados Normal. pelo Peso - Seca'!X$4</f>
        <v>366.09300000000002</v>
      </c>
      <c r="Y8" s="32">
        <f>'Dados Brutos - SECA'!Y8*'Dados Normal. pelo Peso - Seca'!Y$4</f>
        <v>108.395</v>
      </c>
      <c r="Z8" s="32">
        <f>'Dados Brutos - SECA'!Z8*'Dados Normal. pelo Peso - Seca'!Z$4</f>
        <v>99.68</v>
      </c>
      <c r="AA8" s="32">
        <f>'Dados Brutos - SECA'!AA8*'Dados Normal. pelo Peso - Seca'!AA$4</f>
        <v>180.84</v>
      </c>
      <c r="AB8" s="32">
        <f>'Dados Brutos - SECA'!AB8*'Dados Normal. pelo Peso - Seca'!AB$4</f>
        <v>3.6660000000000004</v>
      </c>
      <c r="AC8" s="32">
        <f>'Dados Brutos - SECA'!AC8*'Dados Normal. pelo Peso - Seca'!AC$4</f>
        <v>3.1850000000000005</v>
      </c>
    </row>
    <row r="9" spans="1:29" s="17" customFormat="1" x14ac:dyDescent="0.25">
      <c r="A9" s="18" t="s">
        <v>881</v>
      </c>
      <c r="B9" s="28" t="s">
        <v>882</v>
      </c>
      <c r="C9" s="32">
        <f>'Dados Brutos - SECA'!C9*'Dados Normal. pelo Peso - Seca'!C$4</f>
        <v>401.81289786880711</v>
      </c>
      <c r="D9" s="32">
        <f>'Dados Brutos - SECA'!D9*'Dados Normal. pelo Peso - Seca'!D$4</f>
        <v>370.51657100536937</v>
      </c>
      <c r="E9" s="32">
        <f>'Dados Brutos - SECA'!E9*'Dados Normal. pelo Peso - Seca'!E$4</f>
        <v>166.70599999999999</v>
      </c>
      <c r="F9" s="32">
        <f>'Dados Brutos - SECA'!F9*'Dados Normal. pelo Peso - Seca'!F$4</f>
        <v>85.35</v>
      </c>
      <c r="G9" s="32">
        <f>'Dados Brutos - SECA'!G9*'Dados Normal. pelo Peso - Seca'!G$4</f>
        <v>33.716871363930188</v>
      </c>
      <c r="H9" s="32">
        <f>'Dados Brutos - SECA'!H9*'Dados Normal. pelo Peso - Seca'!H$4</f>
        <v>7.1466565349544071</v>
      </c>
      <c r="I9" s="32">
        <f>'Dados Brutos - SECA'!I9*'Dados Normal. pelo Peso - Seca'!I$4</f>
        <v>148.13999999999999</v>
      </c>
      <c r="J9" s="32">
        <f>'Dados Brutos - SECA'!J9*'Dados Normal. pelo Peso - Seca'!J$4</f>
        <v>80.051999999999992</v>
      </c>
      <c r="K9" s="32">
        <f>'Dados Brutos - SECA'!K9*'Dados Normal. pelo Peso - Seca'!K$4</f>
        <v>127.65</v>
      </c>
      <c r="L9" s="32">
        <f>'Dados Brutos - SECA'!L9*'Dados Normal. pelo Peso - Seca'!L$4</f>
        <v>161.791</v>
      </c>
      <c r="M9" s="32">
        <f>'Dados Brutos - SECA'!M9*'Dados Normal. pelo Peso - Seca'!M$4</f>
        <v>310.95999999999992</v>
      </c>
      <c r="N9" s="32">
        <f>'Dados Brutos - SECA'!N9*'Dados Normal. pelo Peso - Seca'!N$4</f>
        <v>339.88499999999999</v>
      </c>
      <c r="O9" s="32">
        <f>'Dados Brutos - SECA'!O9*'Dados Normal. pelo Peso - Seca'!O$4</f>
        <v>129.94900000000001</v>
      </c>
      <c r="P9" s="32">
        <f>'Dados Brutos - SECA'!P9*'Dados Normal. pelo Peso - Seca'!P$4</f>
        <v>369.096</v>
      </c>
      <c r="Q9" s="32">
        <f>'Dados Brutos - SECA'!Q9*'Dados Normal. pelo Peso - Seca'!Q$4</f>
        <v>0</v>
      </c>
      <c r="R9" s="32">
        <f>'Dados Brutos - SECA'!R9*'Dados Normal. pelo Peso - Seca'!R$4</f>
        <v>4.5</v>
      </c>
      <c r="S9" s="32">
        <f>'Dados Brutos - SECA'!S9*'Dados Normal. pelo Peso - Seca'!S$4</f>
        <v>2.4</v>
      </c>
      <c r="T9" s="32">
        <f>'Dados Brutos - SECA'!T9*'Dados Normal. pelo Peso - Seca'!T$4</f>
        <v>0</v>
      </c>
      <c r="U9" s="32">
        <f>'Dados Brutos - SECA'!U9*'Dados Normal. pelo Peso - Seca'!U$4</f>
        <v>0</v>
      </c>
      <c r="V9" s="32">
        <f>'Dados Brutos - SECA'!V9*'Dados Normal. pelo Peso - Seca'!V$4</f>
        <v>1.06</v>
      </c>
      <c r="W9" s="32">
        <f>'Dados Brutos - SECA'!W9*'Dados Normal. pelo Peso - Seca'!W$4</f>
        <v>461.71199999999999</v>
      </c>
      <c r="X9" s="32">
        <f>'Dados Brutos - SECA'!X9*'Dados Normal. pelo Peso - Seca'!X$4</f>
        <v>377.09100000000001</v>
      </c>
      <c r="Y9" s="32">
        <f>'Dados Brutos - SECA'!Y9*'Dados Normal. pelo Peso - Seca'!Y$4</f>
        <v>115.61499999999999</v>
      </c>
      <c r="Z9" s="32">
        <f>'Dados Brutos - SECA'!Z9*'Dados Normal. pelo Peso - Seca'!Z$4</f>
        <v>102.64</v>
      </c>
      <c r="AA9" s="32">
        <f>'Dados Brutos - SECA'!AA9*'Dados Normal. pelo Peso - Seca'!AA$4</f>
        <v>210.2</v>
      </c>
      <c r="AB9" s="32">
        <f>'Dados Brutos - SECA'!AB9*'Dados Normal. pelo Peso - Seca'!AB$4</f>
        <v>2.82</v>
      </c>
      <c r="AC9" s="32">
        <f>'Dados Brutos - SECA'!AC9*'Dados Normal. pelo Peso - Seca'!AC$4</f>
        <v>2.5480000000000005</v>
      </c>
    </row>
    <row r="10" spans="1:29" s="17" customFormat="1" x14ac:dyDescent="0.25">
      <c r="A10" s="18" t="s">
        <v>883</v>
      </c>
      <c r="B10" s="28" t="s">
        <v>884</v>
      </c>
      <c r="C10" s="32">
        <f>'Dados Brutos - SECA'!C10*'Dados Normal. pelo Peso - Seca'!C$4</f>
        <v>355.36237955592787</v>
      </c>
      <c r="D10" s="32">
        <f>'Dados Brutos - SECA'!D10*'Dados Normal. pelo Peso - Seca'!D$4</f>
        <v>333.14176956642837</v>
      </c>
      <c r="E10" s="32">
        <f>'Dados Brutos - SECA'!E10*'Dados Normal. pelo Peso - Seca'!E$4</f>
        <v>146.86999999999998</v>
      </c>
      <c r="F10" s="32">
        <f>'Dados Brutos - SECA'!F10*'Dados Normal. pelo Peso - Seca'!F$4</f>
        <v>72.775000000000006</v>
      </c>
      <c r="G10" s="32">
        <f>'Dados Brutos - SECA'!G10*'Dados Normal. pelo Peso - Seca'!G$4</f>
        <v>48.749462827675124</v>
      </c>
      <c r="H10" s="32">
        <f>'Dados Brutos - SECA'!H10*'Dados Normal. pelo Peso - Seca'!H$4</f>
        <v>6.6646507408527365</v>
      </c>
      <c r="I10" s="32">
        <f>'Dados Brutos - SECA'!I10*'Dados Normal. pelo Peso - Seca'!I$4</f>
        <v>139.518</v>
      </c>
      <c r="J10" s="32">
        <f>'Dados Brutos - SECA'!J10*'Dados Normal. pelo Peso - Seca'!J$4</f>
        <v>79.071999999999989</v>
      </c>
      <c r="K10" s="32">
        <f>'Dados Brutos - SECA'!K10*'Dados Normal. pelo Peso - Seca'!K$4</f>
        <v>101.95</v>
      </c>
      <c r="L10" s="32">
        <f>'Dados Brutos - SECA'!L10*'Dados Normal. pelo Peso - Seca'!L$4</f>
        <v>181.511</v>
      </c>
      <c r="M10" s="32">
        <f>'Dados Brutos - SECA'!M10*'Dados Normal. pelo Peso - Seca'!M$4</f>
        <v>352.54399999999998</v>
      </c>
      <c r="N10" s="32">
        <f>'Dados Brutos - SECA'!N10*'Dados Normal. pelo Peso - Seca'!N$4</f>
        <v>332.08</v>
      </c>
      <c r="O10" s="32">
        <f>'Dados Brutos - SECA'!O10*'Dados Normal. pelo Peso - Seca'!O$4</f>
        <v>233.18899999999999</v>
      </c>
      <c r="P10" s="32">
        <f>'Dados Brutos - SECA'!P10*'Dados Normal. pelo Peso - Seca'!P$4</f>
        <v>382.70699999999999</v>
      </c>
      <c r="Q10" s="32">
        <f>'Dados Brutos - SECA'!Q10*'Dados Normal. pelo Peso - Seca'!Q$4</f>
        <v>0</v>
      </c>
      <c r="R10" s="32">
        <f>'Dados Brutos - SECA'!R10*'Dados Normal. pelo Peso - Seca'!R$4</f>
        <v>0</v>
      </c>
      <c r="S10" s="32">
        <f>'Dados Brutos - SECA'!S10*'Dados Normal. pelo Peso - Seca'!S$4</f>
        <v>7.1999999999999993</v>
      </c>
      <c r="T10" s="32">
        <f>'Dados Brutos - SECA'!T10*'Dados Normal. pelo Peso - Seca'!T$4</f>
        <v>0</v>
      </c>
      <c r="U10" s="32">
        <f>'Dados Brutos - SECA'!U10*'Dados Normal. pelo Peso - Seca'!U$4</f>
        <v>0</v>
      </c>
      <c r="V10" s="32">
        <f>'Dados Brutos - SECA'!V10*'Dados Normal. pelo Peso - Seca'!V$4</f>
        <v>0.92</v>
      </c>
      <c r="W10" s="32">
        <f>'Dados Brutos - SECA'!W10*'Dados Normal. pelo Peso - Seca'!W$4</f>
        <v>454.65600000000001</v>
      </c>
      <c r="X10" s="32">
        <f>'Dados Brutos - SECA'!X10*'Dados Normal. pelo Peso - Seca'!X$4</f>
        <v>372.17700000000002</v>
      </c>
      <c r="Y10" s="32">
        <f>'Dados Brutos - SECA'!Y10*'Dados Normal. pelo Peso - Seca'!Y$4</f>
        <v>97.28</v>
      </c>
      <c r="Z10" s="32">
        <f>'Dados Brutos - SECA'!Z10*'Dados Normal. pelo Peso - Seca'!Z$4</f>
        <v>56.52</v>
      </c>
      <c r="AA10" s="32">
        <f>'Dados Brutos - SECA'!AA10*'Dados Normal. pelo Peso - Seca'!AA$4</f>
        <v>149.36000000000001</v>
      </c>
      <c r="AB10" s="32">
        <f>'Dados Brutos - SECA'!AB10*'Dados Normal. pelo Peso - Seca'!AB$4</f>
        <v>2.6320000000000006</v>
      </c>
      <c r="AC10" s="32">
        <f>'Dados Brutos - SECA'!AC10*'Dados Normal. pelo Peso - Seca'!AC$4</f>
        <v>2.0580000000000003</v>
      </c>
    </row>
    <row r="11" spans="1:29" s="17" customFormat="1" x14ac:dyDescent="0.25">
      <c r="A11" s="18" t="s">
        <v>885</v>
      </c>
      <c r="B11" s="28" t="s">
        <v>886</v>
      </c>
      <c r="C11" s="32">
        <f>'Dados Brutos - SECA'!C11*'Dados Normal. pelo Peso - Seca'!C$4</f>
        <v>167.04765254088272</v>
      </c>
      <c r="D11" s="32">
        <f>'Dados Brutos - SECA'!D11*'Dados Normal. pelo Peso - Seca'!D$4</f>
        <v>135.72199533255542</v>
      </c>
      <c r="E11" s="32">
        <f>'Dados Brutos - SECA'!E11*'Dados Normal. pelo Peso - Seca'!E$4</f>
        <v>158.57399999999998</v>
      </c>
      <c r="F11" s="32">
        <f>'Dados Brutos - SECA'!F11*'Dados Normal. pelo Peso - Seca'!F$4</f>
        <v>79.574999999999989</v>
      </c>
      <c r="G11" s="32">
        <f>'Dados Brutos - SECA'!G11*'Dados Normal. pelo Peso - Seca'!G$4</f>
        <v>37.239165329052973</v>
      </c>
      <c r="H11" s="32">
        <f>'Dados Brutos - SECA'!H11*'Dados Normal. pelo Peso - Seca'!H$4</f>
        <v>8.4615384615384617</v>
      </c>
      <c r="I11" s="32">
        <f>'Dados Brutos - SECA'!I11*'Dados Normal. pelo Peso - Seca'!I$4</f>
        <v>129.798</v>
      </c>
      <c r="J11" s="32">
        <f>'Dados Brutos - SECA'!J11*'Dados Normal. pelo Peso - Seca'!J$4</f>
        <v>67.647999999999996</v>
      </c>
      <c r="K11" s="32">
        <f>'Dados Brutos - SECA'!K11*'Dados Normal. pelo Peso - Seca'!K$4</f>
        <v>279.89999999999998</v>
      </c>
      <c r="L11" s="32">
        <f>'Dados Brutos - SECA'!L11*'Dados Normal. pelo Peso - Seca'!L$4</f>
        <v>277.09499999999997</v>
      </c>
      <c r="M11" s="32">
        <f>'Dados Brutos - SECA'!M11*'Dados Normal. pelo Peso - Seca'!M$4</f>
        <v>345.73599999999993</v>
      </c>
      <c r="N11" s="32">
        <f>'Dados Brutos - SECA'!N11*'Dados Normal. pelo Peso - Seca'!N$4</f>
        <v>345.41499999999996</v>
      </c>
      <c r="O11" s="32">
        <f>'Dados Brutos - SECA'!O11*'Dados Normal. pelo Peso - Seca'!O$4</f>
        <v>273.15100000000001</v>
      </c>
      <c r="P11" s="32">
        <f>'Dados Brutos - SECA'!P11*'Dados Normal. pelo Peso - Seca'!P$4</f>
        <v>385.20299999999997</v>
      </c>
      <c r="Q11" s="32">
        <f>'Dados Brutos - SECA'!Q11*'Dados Normal. pelo Peso - Seca'!Q$4</f>
        <v>0</v>
      </c>
      <c r="R11" s="32">
        <f>'Dados Brutos - SECA'!R11*'Dados Normal. pelo Peso - Seca'!R$4</f>
        <v>0</v>
      </c>
      <c r="S11" s="32">
        <f>'Dados Brutos - SECA'!S11*'Dados Normal. pelo Peso - Seca'!S$4</f>
        <v>7.1999999999999993</v>
      </c>
      <c r="T11" s="32">
        <f>'Dados Brutos - SECA'!T11*'Dados Normal. pelo Peso - Seca'!T$4</f>
        <v>0</v>
      </c>
      <c r="U11" s="32">
        <f>'Dados Brutos - SECA'!U11*'Dados Normal. pelo Peso - Seca'!U$4</f>
        <v>0</v>
      </c>
      <c r="V11" s="32">
        <f>'Dados Brutos - SECA'!V11*'Dados Normal. pelo Peso - Seca'!V$4</f>
        <v>1.1000000000000001</v>
      </c>
      <c r="W11" s="32">
        <f>'Dados Brutos - SECA'!W11*'Dados Normal. pelo Peso - Seca'!W$4</f>
        <v>470.59199999999998</v>
      </c>
      <c r="X11" s="32">
        <f>'Dados Brutos - SECA'!X11*'Dados Normal. pelo Peso - Seca'!X$4</f>
        <v>363.48</v>
      </c>
      <c r="Y11" s="32">
        <f>'Dados Brutos - SECA'!Y11*'Dados Normal. pelo Peso - Seca'!Y$4</f>
        <v>120.64999999999999</v>
      </c>
      <c r="Z11" s="32">
        <f>'Dados Brutos - SECA'!Z11*'Dados Normal. pelo Peso - Seca'!Z$4</f>
        <v>94.68</v>
      </c>
      <c r="AA11" s="32">
        <f>'Dados Brutos - SECA'!AA11*'Dados Normal. pelo Peso - Seca'!AA$4</f>
        <v>198.24</v>
      </c>
      <c r="AB11" s="32">
        <f>'Dados Brutos - SECA'!AB11*'Dados Normal. pelo Peso - Seca'!AB$4</f>
        <v>3.8540000000000001</v>
      </c>
      <c r="AC11" s="32">
        <f>'Dados Brutos - SECA'!AC11*'Dados Normal. pelo Peso - Seca'!AC$4</f>
        <v>2.7930000000000001</v>
      </c>
    </row>
    <row r="12" spans="1:29" s="17" customFormat="1" x14ac:dyDescent="0.25">
      <c r="A12" s="18" t="s">
        <v>887</v>
      </c>
      <c r="B12" s="28" t="s">
        <v>888</v>
      </c>
      <c r="C12" s="32">
        <f>'Dados Brutos - SECA'!C12*'Dados Normal. pelo Peso - Seca'!C$4</f>
        <v>323.08042094322468</v>
      </c>
      <c r="D12" s="32">
        <f>'Dados Brutos - SECA'!D12*'Dados Normal. pelo Peso - Seca'!D$4</f>
        <v>249.14848095849379</v>
      </c>
      <c r="E12" s="32">
        <f>'Dados Brutos - SECA'!E12*'Dados Normal. pelo Peso - Seca'!E$4</f>
        <v>142.614</v>
      </c>
      <c r="F12" s="32">
        <f>'Dados Brutos - SECA'!F12*'Dados Normal. pelo Peso - Seca'!F$4</f>
        <v>75.325000000000003</v>
      </c>
      <c r="G12" s="32">
        <f>'Dados Brutos - SECA'!G12*'Dados Normal. pelo Peso - Seca'!G$4</f>
        <v>35.290519877675841</v>
      </c>
      <c r="H12" s="32">
        <f>'Dados Brutos - SECA'!H12*'Dados Normal. pelo Peso - Seca'!H$4</f>
        <v>7.8972067039106149</v>
      </c>
      <c r="I12" s="32">
        <f>'Dados Brutos - SECA'!I12*'Dados Normal. pelo Peso - Seca'!I$4</f>
        <v>88.218000000000004</v>
      </c>
      <c r="J12" s="32">
        <f>'Dados Brutos - SECA'!J12*'Dados Normal. pelo Peso - Seca'!J$4</f>
        <v>67.367999999999995</v>
      </c>
      <c r="K12" s="32">
        <f>'Dados Brutos - SECA'!K12*'Dados Normal. pelo Peso - Seca'!K$4</f>
        <v>180.04999999999998</v>
      </c>
      <c r="L12" s="32">
        <f>'Dados Brutos - SECA'!L12*'Dados Normal. pelo Peso - Seca'!L$4</f>
        <v>195.43099999999998</v>
      </c>
      <c r="M12" s="32">
        <f>'Dados Brutos - SECA'!M12*'Dados Normal. pelo Peso - Seca'!M$4</f>
        <v>396.88799999999998</v>
      </c>
      <c r="N12" s="32">
        <f>'Dados Brutos - SECA'!N12*'Dados Normal. pelo Peso - Seca'!N$4</f>
        <v>269.28999999999996</v>
      </c>
      <c r="O12" s="32">
        <f>'Dados Brutos - SECA'!O12*'Dados Normal. pelo Peso - Seca'!O$4</f>
        <v>232.17400000000001</v>
      </c>
      <c r="P12" s="32">
        <f>'Dados Brutos - SECA'!P12*'Dados Normal. pelo Peso - Seca'!P$4</f>
        <v>384.73500000000001</v>
      </c>
      <c r="Q12" s="32">
        <f>'Dados Brutos - SECA'!Q12*'Dados Normal. pelo Peso - Seca'!Q$4</f>
        <v>0</v>
      </c>
      <c r="R12" s="32">
        <f>'Dados Brutos - SECA'!R12*'Dados Normal. pelo Peso - Seca'!R$4</f>
        <v>0</v>
      </c>
      <c r="S12" s="32">
        <f>'Dados Brutos - SECA'!S12*'Dados Normal. pelo Peso - Seca'!S$4</f>
        <v>9.6</v>
      </c>
      <c r="T12" s="32">
        <f>'Dados Brutos - SECA'!T12*'Dados Normal. pelo Peso - Seca'!T$4</f>
        <v>0</v>
      </c>
      <c r="U12" s="32">
        <f>'Dados Brutos - SECA'!U12*'Dados Normal. pelo Peso - Seca'!U$4</f>
        <v>1.4</v>
      </c>
      <c r="V12" s="32">
        <f>'Dados Brutos - SECA'!V12*'Dados Normal. pelo Peso - Seca'!V$4</f>
        <v>0.96</v>
      </c>
      <c r="W12" s="32">
        <f>'Dados Brutos - SECA'!W12*'Dados Normal. pelo Peso - Seca'!W$4</f>
        <v>423.45599999999996</v>
      </c>
      <c r="X12" s="32">
        <f>'Dados Brutos - SECA'!X12*'Dados Normal. pelo Peso - Seca'!X$4</f>
        <v>369.01800000000003</v>
      </c>
      <c r="Y12" s="32">
        <f>'Dados Brutos - SECA'!Y12*'Dados Normal. pelo Peso - Seca'!Y$4</f>
        <v>90.85799999999999</v>
      </c>
      <c r="Z12" s="32">
        <f>'Dados Brutos - SECA'!Z12*'Dados Normal. pelo Peso - Seca'!Z$4</f>
        <v>86.38</v>
      </c>
      <c r="AA12" s="32">
        <f>'Dados Brutos - SECA'!AA12*'Dados Normal. pelo Peso - Seca'!AA$4</f>
        <v>144.08000000000001</v>
      </c>
      <c r="AB12" s="32">
        <f>'Dados Brutos - SECA'!AB12*'Dados Normal. pelo Peso - Seca'!AB$4</f>
        <v>2.1620000000000004</v>
      </c>
      <c r="AC12" s="32">
        <f>'Dados Brutos - SECA'!AC12*'Dados Normal. pelo Peso - Seca'!AC$4</f>
        <v>2.0580000000000003</v>
      </c>
    </row>
    <row r="13" spans="1:29" s="17" customFormat="1" x14ac:dyDescent="0.25">
      <c r="A13" s="18" t="s">
        <v>889</v>
      </c>
      <c r="B13" s="28" t="s">
        <v>890</v>
      </c>
      <c r="C13" s="32">
        <f>'Dados Brutos - SECA'!C13*'Dados Normal. pelo Peso - Seca'!C$4</f>
        <v>317.49296384498808</v>
      </c>
      <c r="D13" s="32">
        <f>'Dados Brutos - SECA'!D13*'Dados Normal. pelo Peso - Seca'!D$4</f>
        <v>290.82509176182714</v>
      </c>
      <c r="E13" s="32">
        <f>'Dados Brutos - SECA'!E13*'Dados Normal. pelo Peso - Seca'!E$4</f>
        <v>138.96600000000001</v>
      </c>
      <c r="F13" s="32">
        <f>'Dados Brutos - SECA'!F13*'Dados Normal. pelo Peso - Seca'!F$4</f>
        <v>64.175000000000011</v>
      </c>
      <c r="G13" s="32">
        <f>'Dados Brutos - SECA'!G13*'Dados Normal. pelo Peso - Seca'!G$4</f>
        <v>47.563565089562807</v>
      </c>
      <c r="H13" s="32">
        <f>'Dados Brutos - SECA'!H13*'Dados Normal. pelo Peso - Seca'!H$4</f>
        <v>17.225121679469886</v>
      </c>
      <c r="I13" s="32">
        <f>'Dados Brutos - SECA'!I13*'Dados Normal. pelo Peso - Seca'!I$4</f>
        <v>119.988</v>
      </c>
      <c r="J13" s="32">
        <f>'Dados Brutos - SECA'!J13*'Dados Normal. pelo Peso - Seca'!J$4</f>
        <v>74.115999999999985</v>
      </c>
      <c r="K13" s="32">
        <f>'Dados Brutos - SECA'!K13*'Dados Normal. pelo Peso - Seca'!K$4</f>
        <v>120.64999999999999</v>
      </c>
      <c r="L13" s="32">
        <f>'Dados Brutos - SECA'!L13*'Dados Normal. pelo Peso - Seca'!L$4</f>
        <v>223.53199999999998</v>
      </c>
      <c r="M13" s="32">
        <f>'Dados Brutos - SECA'!M13*'Dados Normal. pelo Peso - Seca'!M$4</f>
        <v>274.75799999999998</v>
      </c>
      <c r="N13" s="32">
        <f>'Dados Brutos - SECA'!N13*'Dados Normal. pelo Peso - Seca'!N$4</f>
        <v>255.39499999999998</v>
      </c>
      <c r="O13" s="32">
        <f>'Dados Brutos - SECA'!O13*'Dados Normal. pelo Peso - Seca'!O$4</f>
        <v>175.50800000000001</v>
      </c>
      <c r="P13" s="32">
        <f>'Dados Brutos - SECA'!P13*'Dados Normal. pelo Peso - Seca'!P$4</f>
        <v>371.04599999999999</v>
      </c>
      <c r="Q13" s="32">
        <f>'Dados Brutos - SECA'!Q13*'Dados Normal. pelo Peso - Seca'!Q$4</f>
        <v>0</v>
      </c>
      <c r="R13" s="32">
        <f>'Dados Brutos - SECA'!R13*'Dados Normal. pelo Peso - Seca'!R$4</f>
        <v>0</v>
      </c>
      <c r="S13" s="32">
        <f>'Dados Brutos - SECA'!S13*'Dados Normal. pelo Peso - Seca'!S$4</f>
        <v>9.6</v>
      </c>
      <c r="T13" s="32">
        <f>'Dados Brutos - SECA'!T13*'Dados Normal. pelo Peso - Seca'!T$4</f>
        <v>0</v>
      </c>
      <c r="U13" s="32">
        <f>'Dados Brutos - SECA'!U13*'Dados Normal. pelo Peso - Seca'!U$4</f>
        <v>0</v>
      </c>
      <c r="V13" s="32">
        <f>'Dados Brutos - SECA'!V13*'Dados Normal. pelo Peso - Seca'!V$4</f>
        <v>1.1200000000000001</v>
      </c>
      <c r="W13" s="32">
        <f>'Dados Brutos - SECA'!W13*'Dados Normal. pelo Peso - Seca'!W$4</f>
        <v>420.91199999999998</v>
      </c>
      <c r="X13" s="32">
        <f>'Dados Brutos - SECA'!X13*'Dados Normal. pelo Peso - Seca'!X$4</f>
        <v>363.12899999999996</v>
      </c>
      <c r="Y13" s="32">
        <f>'Dados Brutos - SECA'!Y13*'Dados Normal. pelo Peso - Seca'!Y$4</f>
        <v>103.98699999999999</v>
      </c>
      <c r="Z13" s="32">
        <f>'Dados Brutos - SECA'!Z13*'Dados Normal. pelo Peso - Seca'!Z$4</f>
        <v>106.26</v>
      </c>
      <c r="AA13" s="32">
        <f>'Dados Brutos - SECA'!AA13*'Dados Normal. pelo Peso - Seca'!AA$4</f>
        <v>230.16</v>
      </c>
      <c r="AB13" s="32">
        <f>'Dados Brutos - SECA'!AB13*'Dados Normal. pelo Peso - Seca'!AB$4</f>
        <v>3.1490000000000005</v>
      </c>
      <c r="AC13" s="32">
        <f>'Dados Brutos - SECA'!AC13*'Dados Normal. pelo Peso - Seca'!AC$4</f>
        <v>2.8420000000000001</v>
      </c>
    </row>
    <row r="14" spans="1:29" s="17" customFormat="1" x14ac:dyDescent="0.25">
      <c r="A14" s="18" t="s">
        <v>891</v>
      </c>
      <c r="B14" s="28" t="s">
        <v>892</v>
      </c>
      <c r="C14" s="32">
        <f>'Dados Brutos - SECA'!C14*'Dados Normal. pelo Peso - Seca'!C$4</f>
        <v>159.7787678598863</v>
      </c>
      <c r="D14" s="32">
        <f>'Dados Brutos - SECA'!D14*'Dados Normal. pelo Peso - Seca'!D$4</f>
        <v>139.26832760595647</v>
      </c>
      <c r="E14" s="32">
        <f>'Dados Brutos - SECA'!E14*'Dados Normal. pelo Peso - Seca'!E$4</f>
        <v>163.13399999999999</v>
      </c>
      <c r="F14" s="32">
        <f>'Dados Brutos - SECA'!F14*'Dados Normal. pelo Peso - Seca'!F$4</f>
        <v>81.525000000000006</v>
      </c>
      <c r="G14" s="32">
        <f>'Dados Brutos - SECA'!G14*'Dados Normal. pelo Peso - Seca'!G$4</f>
        <v>35.455475946775849</v>
      </c>
      <c r="H14" s="32">
        <f>'Dados Brutos - SECA'!H14*'Dados Normal. pelo Peso - Seca'!H$4</f>
        <v>10.778075891146033</v>
      </c>
      <c r="I14" s="32">
        <f>'Dados Brutos - SECA'!I14*'Dados Normal. pelo Peso - Seca'!I$4</f>
        <v>106.28999999999999</v>
      </c>
      <c r="J14" s="32">
        <f>'Dados Brutos - SECA'!J14*'Dados Normal. pelo Peso - Seca'!J$4</f>
        <v>68.319999999999993</v>
      </c>
      <c r="K14" s="32">
        <f>'Dados Brutos - SECA'!K14*'Dados Normal. pelo Peso - Seca'!K$4</f>
        <v>309.54999999999995</v>
      </c>
      <c r="L14" s="32">
        <f>'Dados Brutos - SECA'!L14*'Dados Normal. pelo Peso - Seca'!L$4</f>
        <v>230.898</v>
      </c>
      <c r="M14" s="32">
        <f>'Dados Brutos - SECA'!M14*'Dados Normal. pelo Peso - Seca'!M$4</f>
        <v>305.02600000000001</v>
      </c>
      <c r="N14" s="32">
        <f>'Dados Brutos - SECA'!N14*'Dados Normal. pelo Peso - Seca'!N$4</f>
        <v>299.495</v>
      </c>
      <c r="O14" s="32">
        <f>'Dados Brutos - SECA'!O14*'Dados Normal. pelo Peso - Seca'!O$4</f>
        <v>228.375</v>
      </c>
      <c r="P14" s="32">
        <f>'Dados Brutos - SECA'!P14*'Dados Normal. pelo Peso - Seca'!P$4</f>
        <v>384.18900000000002</v>
      </c>
      <c r="Q14" s="32">
        <f>'Dados Brutos - SECA'!Q14*'Dados Normal. pelo Peso - Seca'!Q$4</f>
        <v>0</v>
      </c>
      <c r="R14" s="32">
        <f>'Dados Brutos - SECA'!R14*'Dados Normal. pelo Peso - Seca'!R$4</f>
        <v>4.5</v>
      </c>
      <c r="S14" s="32">
        <f>'Dados Brutos - SECA'!S14*'Dados Normal. pelo Peso - Seca'!S$4</f>
        <v>4.8</v>
      </c>
      <c r="T14" s="32">
        <f>'Dados Brutos - SECA'!T14*'Dados Normal. pelo Peso - Seca'!T$4</f>
        <v>0</v>
      </c>
      <c r="U14" s="32">
        <f>'Dados Brutos - SECA'!U14*'Dados Normal. pelo Peso - Seca'!U$4</f>
        <v>0</v>
      </c>
      <c r="V14" s="32">
        <f>'Dados Brutos - SECA'!V14*'Dados Normal. pelo Peso - Seca'!V$4</f>
        <v>1.02</v>
      </c>
      <c r="W14" s="32">
        <f>'Dados Brutos - SECA'!W14*'Dados Normal. pelo Peso - Seca'!W$4</f>
        <v>450</v>
      </c>
      <c r="X14" s="32">
        <f>'Dados Brutos - SECA'!X14*'Dados Normal. pelo Peso - Seca'!X$4</f>
        <v>363.24599999999998</v>
      </c>
      <c r="Y14" s="32">
        <f>'Dados Brutos - SECA'!Y14*'Dados Normal. pelo Peso - Seca'!Y$4</f>
        <v>77.805000000000007</v>
      </c>
      <c r="Z14" s="32">
        <f>'Dados Brutos - SECA'!Z14*'Dados Normal. pelo Peso - Seca'!Z$4</f>
        <v>73.400000000000006</v>
      </c>
      <c r="AA14" s="32">
        <f>'Dados Brutos - SECA'!AA14*'Dados Normal. pelo Peso - Seca'!AA$4</f>
        <v>175.68</v>
      </c>
      <c r="AB14" s="32">
        <f>'Dados Brutos - SECA'!AB14*'Dados Normal. pelo Peso - Seca'!AB$4</f>
        <v>2.9140000000000001</v>
      </c>
      <c r="AC14" s="32">
        <f>'Dados Brutos - SECA'!AC14*'Dados Normal. pelo Peso - Seca'!AC$4</f>
        <v>2.4500000000000002</v>
      </c>
    </row>
    <row r="15" spans="1:29" s="17" customFormat="1" x14ac:dyDescent="0.25">
      <c r="A15" s="18" t="s">
        <v>893</v>
      </c>
      <c r="B15" s="28" t="s">
        <v>894</v>
      </c>
      <c r="C15" s="32">
        <f>'Dados Brutos - SECA'!C15*'Dados Normal. pelo Peso - Seca'!C$4</f>
        <v>282.57575757575756</v>
      </c>
      <c r="D15" s="32">
        <f>'Dados Brutos - SECA'!D15*'Dados Normal. pelo Peso - Seca'!D$4</f>
        <v>286.891921005386</v>
      </c>
      <c r="E15" s="32">
        <f>'Dados Brutos - SECA'!E15*'Dados Normal. pelo Peso - Seca'!E$4</f>
        <v>134.596</v>
      </c>
      <c r="F15" s="32">
        <f>'Dados Brutos - SECA'!F15*'Dados Normal. pelo Peso - Seca'!F$4</f>
        <v>67</v>
      </c>
      <c r="G15" s="32">
        <f>'Dados Brutos - SECA'!G15*'Dados Normal. pelo Peso - Seca'!G$4</f>
        <v>73.009421762423798</v>
      </c>
      <c r="H15" s="32">
        <f>'Dados Brutos - SECA'!H15*'Dados Normal. pelo Peso - Seca'!H$4</f>
        <v>12.302488523798019</v>
      </c>
      <c r="I15" s="32">
        <f>'Dados Brutos - SECA'!I15*'Dados Normal. pelo Peso - Seca'!I$4</f>
        <v>121.12200000000001</v>
      </c>
      <c r="J15" s="32">
        <f>'Dados Brutos - SECA'!J15*'Dados Normal. pelo Peso - Seca'!J$4</f>
        <v>84.756</v>
      </c>
      <c r="K15" s="32">
        <f>'Dados Brutos - SECA'!K15*'Dados Normal. pelo Peso - Seca'!K$4</f>
        <v>133.65</v>
      </c>
      <c r="L15" s="32">
        <f>'Dados Brutos - SECA'!L15*'Dados Normal. pelo Peso - Seca'!L$4</f>
        <v>241.88899999999998</v>
      </c>
      <c r="M15" s="32">
        <f>'Dados Brutos - SECA'!M15*'Dados Normal. pelo Peso - Seca'!M$4</f>
        <v>351.07199999999995</v>
      </c>
      <c r="N15" s="32">
        <f>'Dados Brutos - SECA'!N15*'Dados Normal. pelo Peso - Seca'!N$4</f>
        <v>324.13499999999999</v>
      </c>
      <c r="O15" s="32">
        <f>'Dados Brutos - SECA'!O15*'Dados Normal. pelo Peso - Seca'!O$4</f>
        <v>236.23399999999998</v>
      </c>
      <c r="P15" s="32">
        <f>'Dados Brutos - SECA'!P15*'Dados Normal. pelo Peso - Seca'!P$4</f>
        <v>384.072</v>
      </c>
      <c r="Q15" s="32">
        <f>'Dados Brutos - SECA'!Q15*'Dados Normal. pelo Peso - Seca'!Q$4</f>
        <v>0</v>
      </c>
      <c r="R15" s="32">
        <f>'Dados Brutos - SECA'!R15*'Dados Normal. pelo Peso - Seca'!R$4</f>
        <v>4.5</v>
      </c>
      <c r="S15" s="32">
        <f>'Dados Brutos - SECA'!S15*'Dados Normal. pelo Peso - Seca'!S$4</f>
        <v>4.8</v>
      </c>
      <c r="T15" s="32">
        <f>'Dados Brutos - SECA'!T15*'Dados Normal. pelo Peso - Seca'!T$4</f>
        <v>0</v>
      </c>
      <c r="U15" s="32">
        <f>'Dados Brutos - SECA'!U15*'Dados Normal. pelo Peso - Seca'!U$4</f>
        <v>0</v>
      </c>
      <c r="V15" s="32">
        <f>'Dados Brutos - SECA'!V15*'Dados Normal. pelo Peso - Seca'!V$4</f>
        <v>1.08</v>
      </c>
      <c r="W15" s="32">
        <f>'Dados Brutos - SECA'!W15*'Dados Normal. pelo Peso - Seca'!W$4</f>
        <v>446.11199999999997</v>
      </c>
      <c r="X15" s="32">
        <f>'Dados Brutos - SECA'!X15*'Dados Normal. pelo Peso - Seca'!X$4</f>
        <v>370.11</v>
      </c>
      <c r="Y15" s="32">
        <f>'Dados Brutos - SECA'!Y15*'Dados Normal. pelo Peso - Seca'!Y$4</f>
        <v>94.61999999999999</v>
      </c>
      <c r="Z15" s="32">
        <f>'Dados Brutos - SECA'!Z15*'Dados Normal. pelo Peso - Seca'!Z$4</f>
        <v>93.88</v>
      </c>
      <c r="AA15" s="32">
        <f>'Dados Brutos - SECA'!AA15*'Dados Normal. pelo Peso - Seca'!AA$4</f>
        <v>199.08</v>
      </c>
      <c r="AB15" s="32">
        <f>'Dados Brutos - SECA'!AB15*'Dados Normal. pelo Peso - Seca'!AB$4</f>
        <v>2.867</v>
      </c>
      <c r="AC15" s="32">
        <f>'Dados Brutos - SECA'!AC15*'Dados Normal. pelo Peso - Seca'!AC$4</f>
        <v>2.7930000000000001</v>
      </c>
    </row>
    <row r="16" spans="1:29" s="17" customFormat="1" x14ac:dyDescent="0.25">
      <c r="A16" s="18" t="s">
        <v>895</v>
      </c>
      <c r="B16" s="28" t="s">
        <v>896</v>
      </c>
      <c r="C16" s="32">
        <f>'Dados Brutos - SECA'!C16*'Dados Normal. pelo Peso - Seca'!C$4</f>
        <v>47.850964957250824</v>
      </c>
      <c r="D16" s="32">
        <f>'Dados Brutos - SECA'!D16*'Dados Normal. pelo Peso - Seca'!D$4</f>
        <v>37.410502836371649</v>
      </c>
      <c r="E16" s="32">
        <f>'Dados Brutos - SECA'!E16*'Dados Normal. pelo Peso - Seca'!E$4</f>
        <v>119.624</v>
      </c>
      <c r="F16" s="32">
        <f>'Dados Brutos - SECA'!F16*'Dados Normal. pelo Peso - Seca'!F$4</f>
        <v>52.074999999999996</v>
      </c>
      <c r="G16" s="32">
        <f>'Dados Brutos - SECA'!G16*'Dados Normal. pelo Peso - Seca'!G$4</f>
        <v>34.587707232317385</v>
      </c>
      <c r="H16" s="32">
        <f>'Dados Brutos - SECA'!H16*'Dados Normal. pelo Peso - Seca'!H$4</f>
        <v>4.2332655235881047</v>
      </c>
      <c r="I16" s="32">
        <f>'Dados Brutos - SECA'!I16*'Dados Normal. pelo Peso - Seca'!I$4</f>
        <v>97.308000000000007</v>
      </c>
      <c r="J16" s="32">
        <f>'Dados Brutos - SECA'!J16*'Dados Normal. pelo Peso - Seca'!J$4</f>
        <v>60.815999999999995</v>
      </c>
      <c r="K16" s="32">
        <f>'Dados Brutos - SECA'!K16*'Dados Normal. pelo Peso - Seca'!K$4</f>
        <v>176.1</v>
      </c>
      <c r="L16" s="32">
        <f>'Dados Brutos - SECA'!L16*'Dados Normal. pelo Peso - Seca'!L$4</f>
        <v>225.50400000000002</v>
      </c>
      <c r="M16" s="32">
        <f>'Dados Brutos - SECA'!M16*'Dados Normal. pelo Peso - Seca'!M$4</f>
        <v>265.05199999999996</v>
      </c>
      <c r="N16" s="32">
        <f>'Dados Brutos - SECA'!N16*'Dados Normal. pelo Peso - Seca'!N$4</f>
        <v>266.14000000000004</v>
      </c>
      <c r="O16" s="32">
        <f>'Dados Brutos - SECA'!O16*'Dados Normal. pelo Peso - Seca'!O$4</f>
        <v>268.88799999999998</v>
      </c>
      <c r="P16" s="32">
        <f>'Dados Brutos - SECA'!P16*'Dados Normal. pelo Peso - Seca'!P$4</f>
        <v>385.71000000000004</v>
      </c>
      <c r="Q16" s="32">
        <f>'Dados Brutos - SECA'!Q16*'Dados Normal. pelo Peso - Seca'!Q$4</f>
        <v>0</v>
      </c>
      <c r="R16" s="32">
        <f>'Dados Brutos - SECA'!R16*'Dados Normal. pelo Peso - Seca'!R$4</f>
        <v>0</v>
      </c>
      <c r="S16" s="32">
        <f>'Dados Brutos - SECA'!S16*'Dados Normal. pelo Peso - Seca'!S$4</f>
        <v>2.4</v>
      </c>
      <c r="T16" s="32">
        <f>'Dados Brutos - SECA'!T16*'Dados Normal. pelo Peso - Seca'!T$4</f>
        <v>0</v>
      </c>
      <c r="U16" s="32">
        <f>'Dados Brutos - SECA'!U16*'Dados Normal. pelo Peso - Seca'!U$4</f>
        <v>0</v>
      </c>
      <c r="V16" s="32">
        <f>'Dados Brutos - SECA'!V16*'Dados Normal. pelo Peso - Seca'!V$4</f>
        <v>0.96</v>
      </c>
      <c r="W16" s="32">
        <f>'Dados Brutos - SECA'!W16*'Dados Normal. pelo Peso - Seca'!W$4</f>
        <v>439.10399999999998</v>
      </c>
      <c r="X16" s="32">
        <f>'Dados Brutos - SECA'!X16*'Dados Normal. pelo Peso - Seca'!X$4</f>
        <v>360.75</v>
      </c>
      <c r="Y16" s="32">
        <f>'Dados Brutos - SECA'!Y16*'Dados Normal. pelo Peso - Seca'!Y$4</f>
        <v>31.654</v>
      </c>
      <c r="Z16" s="32">
        <f>'Dados Brutos - SECA'!Z16*'Dados Normal. pelo Peso - Seca'!Z$4</f>
        <v>29.24</v>
      </c>
      <c r="AA16" s="32">
        <f>'Dados Brutos - SECA'!AA16*'Dados Normal. pelo Peso - Seca'!AA$4</f>
        <v>96.76</v>
      </c>
      <c r="AB16" s="32">
        <f>'Dados Brutos - SECA'!AB16*'Dados Normal. pelo Peso - Seca'!AB$4</f>
        <v>2.6320000000000006</v>
      </c>
      <c r="AC16" s="32">
        <f>'Dados Brutos - SECA'!AC16*'Dados Normal. pelo Peso - Seca'!AC$4</f>
        <v>2.0580000000000003</v>
      </c>
    </row>
    <row r="17" spans="1:29" s="17" customFormat="1" x14ac:dyDescent="0.25">
      <c r="A17" s="18" t="s">
        <v>897</v>
      </c>
      <c r="B17" s="28" t="s">
        <v>898</v>
      </c>
      <c r="C17" s="32">
        <f>'Dados Brutos - SECA'!C17*'Dados Normal. pelo Peso - Seca'!C$4</f>
        <v>179.84212332685047</v>
      </c>
      <c r="D17" s="32">
        <f>'Dados Brutos - SECA'!D17*'Dados Normal. pelo Peso - Seca'!D$4</f>
        <v>178.00662242079846</v>
      </c>
      <c r="E17" s="32">
        <f>'Dados Brutos - SECA'!E17*'Dados Normal. pelo Peso - Seca'!E$4</f>
        <v>109.40199999999999</v>
      </c>
      <c r="F17" s="32">
        <f>'Dados Brutos - SECA'!F17*'Dados Normal. pelo Peso - Seca'!F$4</f>
        <v>52.05</v>
      </c>
      <c r="G17" s="32">
        <f>'Dados Brutos - SECA'!G17*'Dados Normal. pelo Peso - Seca'!G$4</f>
        <v>41.739130434782609</v>
      </c>
      <c r="H17" s="32">
        <f>'Dados Brutos - SECA'!H17*'Dados Normal. pelo Peso - Seca'!H$4</f>
        <v>11.17110631149508</v>
      </c>
      <c r="I17" s="32">
        <f>'Dados Brutos - SECA'!I17*'Dados Normal. pelo Peso - Seca'!I$4</f>
        <v>102.69</v>
      </c>
      <c r="J17" s="32">
        <f>'Dados Brutos - SECA'!J17*'Dados Normal. pelo Peso - Seca'!J$4</f>
        <v>84</v>
      </c>
      <c r="K17" s="32">
        <f>'Dados Brutos - SECA'!K17*'Dados Normal. pelo Peso - Seca'!K$4</f>
        <v>240.7</v>
      </c>
      <c r="L17" s="32">
        <f>'Dados Brutos - SECA'!L17*'Dados Normal. pelo Peso - Seca'!L$4</f>
        <v>237.82900000000001</v>
      </c>
      <c r="M17" s="32">
        <f>'Dados Brutos - SECA'!M17*'Dados Normal. pelo Peso - Seca'!M$4</f>
        <v>401.94799999999992</v>
      </c>
      <c r="N17" s="32">
        <f>'Dados Brutos - SECA'!N17*'Dados Normal. pelo Peso - Seca'!N$4</f>
        <v>327.39000000000004</v>
      </c>
      <c r="O17" s="32">
        <f>'Dados Brutos - SECA'!O17*'Dados Normal. pelo Peso - Seca'!O$4</f>
        <v>272.71600000000001</v>
      </c>
      <c r="P17" s="32">
        <f>'Dados Brutos - SECA'!P17*'Dados Normal. pelo Peso - Seca'!P$4</f>
        <v>385.39799999999997</v>
      </c>
      <c r="Q17" s="32">
        <f>'Dados Brutos - SECA'!Q17*'Dados Normal. pelo Peso - Seca'!Q$4</f>
        <v>4.9000000000000004</v>
      </c>
      <c r="R17" s="32">
        <f>'Dados Brutos - SECA'!R17*'Dados Normal. pelo Peso - Seca'!R$4</f>
        <v>0</v>
      </c>
      <c r="S17" s="32">
        <f>'Dados Brutos - SECA'!S17*'Dados Normal. pelo Peso - Seca'!S$4</f>
        <v>2.4</v>
      </c>
      <c r="T17" s="32">
        <f>'Dados Brutos - SECA'!T17*'Dados Normal. pelo Peso - Seca'!T$4</f>
        <v>0</v>
      </c>
      <c r="U17" s="32">
        <f>'Dados Brutos - SECA'!U17*'Dados Normal. pelo Peso - Seca'!U$4</f>
        <v>1.4</v>
      </c>
      <c r="V17" s="32">
        <f>'Dados Brutos - SECA'!V17*'Dados Normal. pelo Peso - Seca'!V$4</f>
        <v>1.06</v>
      </c>
      <c r="W17" s="32">
        <f>'Dados Brutos - SECA'!W17*'Dados Normal. pelo Peso - Seca'!W$4</f>
        <v>406.512</v>
      </c>
      <c r="X17" s="32">
        <f>'Dados Brutos - SECA'!X17*'Dados Normal. pelo Peso - Seca'!X$4</f>
        <v>350.61</v>
      </c>
      <c r="Y17" s="32">
        <f>'Dados Brutos - SECA'!Y17*'Dados Normal. pelo Peso - Seca'!Y$4</f>
        <v>45.276999999999994</v>
      </c>
      <c r="Z17" s="32">
        <f>'Dados Brutos - SECA'!Z17*'Dados Normal. pelo Peso - Seca'!Z$4</f>
        <v>53.36</v>
      </c>
      <c r="AA17" s="32">
        <f>'Dados Brutos - SECA'!AA17*'Dados Normal. pelo Peso - Seca'!AA$4</f>
        <v>126.72</v>
      </c>
      <c r="AB17" s="32">
        <f>'Dados Brutos - SECA'!AB17*'Dados Normal. pelo Peso - Seca'!AB$4</f>
        <v>2.4440000000000004</v>
      </c>
      <c r="AC17" s="32">
        <f>'Dados Brutos - SECA'!AC17*'Dados Normal. pelo Peso - Seca'!AC$4</f>
        <v>2.5970000000000004</v>
      </c>
    </row>
    <row r="18" spans="1:29" s="17" customFormat="1" x14ac:dyDescent="0.25">
      <c r="A18" s="18" t="s">
        <v>899</v>
      </c>
      <c r="B18" s="28" t="s">
        <v>900</v>
      </c>
      <c r="C18" s="32">
        <f>'Dados Brutos - SECA'!C18*'Dados Normal. pelo Peso - Seca'!C$4</f>
        <v>246.40541888297875</v>
      </c>
      <c r="D18" s="32">
        <f>'Dados Brutos - SECA'!D18*'Dados Normal. pelo Peso - Seca'!D$4</f>
        <v>224.90094915521249</v>
      </c>
      <c r="E18" s="32">
        <f>'Dados Brutos - SECA'!E18*'Dados Normal. pelo Peso - Seca'!E$4</f>
        <v>154.92600000000002</v>
      </c>
      <c r="F18" s="32">
        <f>'Dados Brutos - SECA'!F18*'Dados Normal. pelo Peso - Seca'!F$4</f>
        <v>75.174999999999997</v>
      </c>
      <c r="G18" s="32">
        <f>'Dados Brutos - SECA'!G18*'Dados Normal. pelo Peso - Seca'!G$4</f>
        <v>51.011801122073905</v>
      </c>
      <c r="H18" s="32">
        <f>'Dados Brutos - SECA'!H18*'Dados Normal. pelo Peso - Seca'!H$4</f>
        <v>13.716955090773967</v>
      </c>
      <c r="I18" s="32">
        <f>'Dados Brutos - SECA'!I18*'Dados Normal. pelo Peso - Seca'!I$4</f>
        <v>138.47400000000002</v>
      </c>
      <c r="J18" s="32">
        <f>'Dados Brutos - SECA'!J18*'Dados Normal. pelo Peso - Seca'!J$4</f>
        <v>74.759999999999991</v>
      </c>
      <c r="K18" s="32">
        <f>'Dados Brutos - SECA'!K18*'Dados Normal. pelo Peso - Seca'!K$4</f>
        <v>96.6</v>
      </c>
      <c r="L18" s="32">
        <f>'Dados Brutos - SECA'!L18*'Dados Normal. pelo Peso - Seca'!L$4</f>
        <v>191.31299999999999</v>
      </c>
      <c r="M18" s="32">
        <f>'Dados Brutos - SECA'!M18*'Dados Normal. pelo Peso - Seca'!M$4</f>
        <v>304.93400000000003</v>
      </c>
      <c r="N18" s="32">
        <f>'Dados Brutos - SECA'!N18*'Dados Normal. pelo Peso - Seca'!N$4</f>
        <v>269.185</v>
      </c>
      <c r="O18" s="32">
        <f>'Dados Brutos - SECA'!O18*'Dados Normal. pelo Peso - Seca'!O$4</f>
        <v>262.21800000000002</v>
      </c>
      <c r="P18" s="32">
        <f>'Dados Brutos - SECA'!P18*'Dados Normal. pelo Peso - Seca'!P$4</f>
        <v>385.63199999999995</v>
      </c>
      <c r="Q18" s="32">
        <f>'Dados Brutos - SECA'!Q18*'Dados Normal. pelo Peso - Seca'!Q$4</f>
        <v>4.9000000000000004</v>
      </c>
      <c r="R18" s="32">
        <f>'Dados Brutos - SECA'!R18*'Dados Normal. pelo Peso - Seca'!R$4</f>
        <v>4.5</v>
      </c>
      <c r="S18" s="32">
        <f>'Dados Brutos - SECA'!S18*'Dados Normal. pelo Peso - Seca'!S$4</f>
        <v>2.4</v>
      </c>
      <c r="T18" s="32">
        <f>'Dados Brutos - SECA'!T18*'Dados Normal. pelo Peso - Seca'!T$4</f>
        <v>0</v>
      </c>
      <c r="U18" s="32">
        <f>'Dados Brutos - SECA'!U18*'Dados Normal. pelo Peso - Seca'!U$4</f>
        <v>0</v>
      </c>
      <c r="V18" s="32">
        <f>'Dados Brutos - SECA'!V18*'Dados Normal. pelo Peso - Seca'!V$4</f>
        <v>1.02</v>
      </c>
      <c r="W18" s="32">
        <f>'Dados Brutos - SECA'!W18*'Dados Normal. pelo Peso - Seca'!W$4</f>
        <v>442.12799999999999</v>
      </c>
      <c r="X18" s="32">
        <f>'Dados Brutos - SECA'!X18*'Dados Normal. pelo Peso - Seca'!X$4</f>
        <v>367.029</v>
      </c>
      <c r="Y18" s="32">
        <f>'Dados Brutos - SECA'!Y18*'Dados Normal. pelo Peso - Seca'!Y$4</f>
        <v>88.122</v>
      </c>
      <c r="Z18" s="32">
        <f>'Dados Brutos - SECA'!Z18*'Dados Normal. pelo Peso - Seca'!Z$4</f>
        <v>97.86</v>
      </c>
      <c r="AA18" s="32">
        <f>'Dados Brutos - SECA'!AA18*'Dados Normal. pelo Peso - Seca'!AA$4</f>
        <v>170.76</v>
      </c>
      <c r="AB18" s="32">
        <f>'Dados Brutos - SECA'!AB18*'Dados Normal. pelo Peso - Seca'!AB$4</f>
        <v>2.5380000000000003</v>
      </c>
      <c r="AC18" s="32">
        <f>'Dados Brutos - SECA'!AC18*'Dados Normal. pelo Peso - Seca'!AC$4</f>
        <v>2.3519999999999999</v>
      </c>
    </row>
    <row r="19" spans="1:29" s="17" customFormat="1" x14ac:dyDescent="0.25">
      <c r="A19" s="18" t="s">
        <v>901</v>
      </c>
      <c r="B19" s="28" t="s">
        <v>902</v>
      </c>
      <c r="C19" s="32">
        <f>'Dados Brutos - SECA'!C19*'Dados Normal. pelo Peso - Seca'!C$4</f>
        <v>296.41286970423664</v>
      </c>
      <c r="D19" s="32">
        <f>'Dados Brutos - SECA'!D19*'Dados Normal. pelo Peso - Seca'!D$4</f>
        <v>260.85692498331906</v>
      </c>
      <c r="E19" s="32">
        <f>'Dados Brutos - SECA'!E19*'Dados Normal. pelo Peso - Seca'!E$4</f>
        <v>153.63399999999999</v>
      </c>
      <c r="F19" s="32">
        <f>'Dados Brutos - SECA'!F19*'Dados Normal. pelo Peso - Seca'!F$4</f>
        <v>85.050000000000011</v>
      </c>
      <c r="G19" s="32">
        <f>'Dados Brutos - SECA'!G19*'Dados Normal. pelo Peso - Seca'!G$4</f>
        <v>139.77011494252875</v>
      </c>
      <c r="H19" s="32">
        <f>'Dados Brutos - SECA'!H19*'Dados Normal. pelo Peso - Seca'!H$4</f>
        <v>16.684141546526867</v>
      </c>
      <c r="I19" s="32">
        <f>'Dados Brutos - SECA'!I19*'Dados Normal. pelo Peso - Seca'!I$4</f>
        <v>93.78</v>
      </c>
      <c r="J19" s="32">
        <f>'Dados Brutos - SECA'!J19*'Dados Normal. pelo Peso - Seca'!J$4</f>
        <v>72.995999999999995</v>
      </c>
      <c r="K19" s="32">
        <f>'Dados Brutos - SECA'!K19*'Dados Normal. pelo Peso - Seca'!K$4</f>
        <v>97</v>
      </c>
      <c r="L19" s="32">
        <f>'Dados Brutos - SECA'!L19*'Dados Normal. pelo Peso - Seca'!L$4</f>
        <v>219.35599999999999</v>
      </c>
      <c r="M19" s="32">
        <f>'Dados Brutos - SECA'!M19*'Dados Normal. pelo Peso - Seca'!M$4</f>
        <v>261.64799999999997</v>
      </c>
      <c r="N19" s="32">
        <f>'Dados Brutos - SECA'!N19*'Dados Normal. pelo Peso - Seca'!N$4</f>
        <v>314.58</v>
      </c>
      <c r="O19" s="32">
        <f>'Dados Brutos - SECA'!O19*'Dados Normal. pelo Peso - Seca'!O$4</f>
        <v>213.75899999999999</v>
      </c>
      <c r="P19" s="32">
        <f>'Dados Brutos - SECA'!P19*'Dados Normal. pelo Peso - Seca'!P$4</f>
        <v>385.90500000000003</v>
      </c>
      <c r="Q19" s="32">
        <f>'Dados Brutos - SECA'!Q19*'Dados Normal. pelo Peso - Seca'!Q$4</f>
        <v>0</v>
      </c>
      <c r="R19" s="32">
        <f>'Dados Brutos - SECA'!R19*'Dados Normal. pelo Peso - Seca'!R$4</f>
        <v>4.5</v>
      </c>
      <c r="S19" s="32">
        <f>'Dados Brutos - SECA'!S19*'Dados Normal. pelo Peso - Seca'!S$4</f>
        <v>7.1999999999999993</v>
      </c>
      <c r="T19" s="32">
        <f>'Dados Brutos - SECA'!T19*'Dados Normal. pelo Peso - Seca'!T$4</f>
        <v>0</v>
      </c>
      <c r="U19" s="32">
        <f>'Dados Brutos - SECA'!U19*'Dados Normal. pelo Peso - Seca'!U$4</f>
        <v>0</v>
      </c>
      <c r="V19" s="32">
        <f>'Dados Brutos - SECA'!V19*'Dados Normal. pelo Peso - Seca'!V$4</f>
        <v>1.06</v>
      </c>
      <c r="W19" s="32">
        <f>'Dados Brutos - SECA'!W19*'Dados Normal. pelo Peso - Seca'!W$4</f>
        <v>440.54399999999998</v>
      </c>
      <c r="X19" s="32">
        <f>'Dados Brutos - SECA'!X19*'Dados Normal. pelo Peso - Seca'!X$4</f>
        <v>339.69</v>
      </c>
      <c r="Y19" s="32">
        <f>'Dados Brutos - SECA'!Y19*'Dados Normal. pelo Peso - Seca'!Y$4</f>
        <v>111.35899999999999</v>
      </c>
      <c r="Z19" s="32">
        <f>'Dados Brutos - SECA'!Z19*'Dados Normal. pelo Peso - Seca'!Z$4</f>
        <v>84.86</v>
      </c>
      <c r="AA19" s="32">
        <f>'Dados Brutos - SECA'!AA19*'Dados Normal. pelo Peso - Seca'!AA$4</f>
        <v>204.16</v>
      </c>
      <c r="AB19" s="32">
        <f>'Dados Brutos - SECA'!AB19*'Dados Normal. pelo Peso - Seca'!AB$4</f>
        <v>3.1490000000000005</v>
      </c>
      <c r="AC19" s="32">
        <f>'Dados Brutos - SECA'!AC19*'Dados Normal. pelo Peso - Seca'!AC$4</f>
        <v>2.7440000000000007</v>
      </c>
    </row>
    <row r="20" spans="1:29" s="17" customFormat="1" x14ac:dyDescent="0.25">
      <c r="A20" s="18" t="s">
        <v>903</v>
      </c>
      <c r="B20" s="28" t="s">
        <v>904</v>
      </c>
      <c r="C20" s="32">
        <f>'Dados Brutos - SECA'!C20*'Dados Normal. pelo Peso - Seca'!C$4</f>
        <v>241.12516576558195</v>
      </c>
      <c r="D20" s="32">
        <f>'Dados Brutos - SECA'!D20*'Dados Normal. pelo Peso - Seca'!D$4</f>
        <v>188.37225042301185</v>
      </c>
      <c r="E20" s="32">
        <f>'Dados Brutos - SECA'!E20*'Dados Normal. pelo Peso - Seca'!E$4</f>
        <v>168.18799999999999</v>
      </c>
      <c r="F20" s="32">
        <f>'Dados Brutos - SECA'!F20*'Dados Normal. pelo Peso - Seca'!F$4</f>
        <v>83.85</v>
      </c>
      <c r="G20" s="32">
        <f>'Dados Brutos - SECA'!G20*'Dados Normal. pelo Peso - Seca'!G$4</f>
        <v>41.572455408643187</v>
      </c>
      <c r="H20" s="32">
        <f>'Dados Brutos - SECA'!H20*'Dados Normal. pelo Peso - Seca'!H$4</f>
        <v>18.063958513396717</v>
      </c>
      <c r="I20" s="32">
        <f>'Dados Brutos - SECA'!I20*'Dados Normal. pelo Peso - Seca'!I$4</f>
        <v>129.798</v>
      </c>
      <c r="J20" s="32">
        <f>'Dados Brutos - SECA'!J20*'Dados Normal. pelo Peso - Seca'!J$4</f>
        <v>74.927999999999997</v>
      </c>
      <c r="K20" s="32">
        <f>'Dados Brutos - SECA'!K20*'Dados Normal. pelo Peso - Seca'!K$4</f>
        <v>218</v>
      </c>
      <c r="L20" s="32">
        <f>'Dados Brutos - SECA'!L20*'Dados Normal. pelo Peso - Seca'!L$4</f>
        <v>198.41800000000001</v>
      </c>
      <c r="M20" s="32">
        <f>'Dados Brutos - SECA'!M20*'Dados Normal. pelo Peso - Seca'!M$4</f>
        <v>193.154</v>
      </c>
      <c r="N20" s="32">
        <f>'Dados Brutos - SECA'!N20*'Dados Normal. pelo Peso - Seca'!N$4</f>
        <v>318.35999999999996</v>
      </c>
      <c r="O20" s="32">
        <f>'Dados Brutos - SECA'!O20*'Dados Normal. pelo Peso - Seca'!O$4</f>
        <v>194.73500000000001</v>
      </c>
      <c r="P20" s="32">
        <f>'Dados Brutos - SECA'!P20*'Dados Normal. pelo Peso - Seca'!P$4</f>
        <v>380.601</v>
      </c>
      <c r="Q20" s="32">
        <f>'Dados Brutos - SECA'!Q20*'Dados Normal. pelo Peso - Seca'!Q$4</f>
        <v>0</v>
      </c>
      <c r="R20" s="32">
        <f>'Dados Brutos - SECA'!R20*'Dados Normal. pelo Peso - Seca'!R$4</f>
        <v>0</v>
      </c>
      <c r="S20" s="32">
        <f>'Dados Brutos - SECA'!S20*'Dados Normal. pelo Peso - Seca'!S$4</f>
        <v>4.8</v>
      </c>
      <c r="T20" s="32">
        <f>'Dados Brutos - SECA'!T20*'Dados Normal. pelo Peso - Seca'!T$4</f>
        <v>0</v>
      </c>
      <c r="U20" s="32">
        <f>'Dados Brutos - SECA'!U20*'Dados Normal. pelo Peso - Seca'!U$4</f>
        <v>0</v>
      </c>
      <c r="V20" s="32">
        <f>'Dados Brutos - SECA'!V20*'Dados Normal. pelo Peso - Seca'!V$4</f>
        <v>1.1200000000000001</v>
      </c>
      <c r="W20" s="32">
        <f>'Dados Brutos - SECA'!W20*'Dados Normal. pelo Peso - Seca'!W$4</f>
        <v>463.77600000000001</v>
      </c>
      <c r="X20" s="32">
        <f>'Dados Brutos - SECA'!X20*'Dados Normal. pelo Peso - Seca'!X$4</f>
        <v>370.57799999999997</v>
      </c>
      <c r="Y20" s="32">
        <f>'Dados Brutos - SECA'!Y20*'Dados Normal. pelo Peso - Seca'!Y$4</f>
        <v>137.52199999999999</v>
      </c>
      <c r="Z20" s="32">
        <f>'Dados Brutos - SECA'!Z20*'Dados Normal. pelo Peso - Seca'!Z$4</f>
        <v>104.12</v>
      </c>
      <c r="AA20" s="32">
        <f>'Dados Brutos - SECA'!AA20*'Dados Normal. pelo Peso - Seca'!AA$4</f>
        <v>224</v>
      </c>
      <c r="AB20" s="32">
        <f>'Dados Brutos - SECA'!AB20*'Dados Normal. pelo Peso - Seca'!AB$4</f>
        <v>3.1490000000000005</v>
      </c>
      <c r="AC20" s="32">
        <f>'Dados Brutos - SECA'!AC20*'Dados Normal. pelo Peso - Seca'!AC$4</f>
        <v>3.0380000000000003</v>
      </c>
    </row>
    <row r="21" spans="1:29" s="17" customFormat="1" x14ac:dyDescent="0.25">
      <c r="A21" s="18" t="s">
        <v>905</v>
      </c>
      <c r="B21" s="28" t="s">
        <v>906</v>
      </c>
      <c r="C21" s="32">
        <f>'Dados Brutos - SECA'!C21*'Dados Normal. pelo Peso - Seca'!C$4</f>
        <v>412.73565822477553</v>
      </c>
      <c r="D21" s="32">
        <f>'Dados Brutos - SECA'!D21*'Dados Normal. pelo Peso - Seca'!D$4</f>
        <v>329.81177899210689</v>
      </c>
      <c r="E21" s="32">
        <f>'Dados Brutos - SECA'!E21*'Dados Normal. pelo Peso - Seca'!E$4</f>
        <v>134.44400000000002</v>
      </c>
      <c r="F21" s="32">
        <f>'Dados Brutos - SECA'!F21*'Dados Normal. pelo Peso - Seca'!F$4</f>
        <v>63.375</v>
      </c>
      <c r="G21" s="32">
        <f>'Dados Brutos - SECA'!G21*'Dados Normal. pelo Peso - Seca'!G$4</f>
        <v>31.188316679477325</v>
      </c>
      <c r="H21" s="32">
        <f>'Dados Brutos - SECA'!H21*'Dados Normal. pelo Peso - Seca'!H$4</f>
        <v>12.732811140121845</v>
      </c>
      <c r="I21" s="32">
        <f>'Dados Brutos - SECA'!I21*'Dados Normal. pelo Peso - Seca'!I$4</f>
        <v>88.884</v>
      </c>
      <c r="J21" s="32">
        <f>'Dados Brutos - SECA'!J21*'Dados Normal. pelo Peso - Seca'!J$4</f>
        <v>67.003999999999991</v>
      </c>
      <c r="K21" s="32">
        <f>'Dados Brutos - SECA'!K21*'Dados Normal. pelo Peso - Seca'!K$4</f>
        <v>143.6</v>
      </c>
      <c r="L21" s="32">
        <f>'Dados Brutos - SECA'!L21*'Dados Normal. pelo Peso - Seca'!L$4</f>
        <v>237.97399999999999</v>
      </c>
      <c r="M21" s="32">
        <f>'Dados Brutos - SECA'!M21*'Dados Normal. pelo Peso - Seca'!M$4</f>
        <v>458.94199999999995</v>
      </c>
      <c r="N21" s="32">
        <f>'Dados Brutos - SECA'!N21*'Dados Normal. pelo Peso - Seca'!N$4</f>
        <v>338.625</v>
      </c>
      <c r="O21" s="32">
        <f>'Dados Brutos - SECA'!O21*'Dados Normal. pelo Peso - Seca'!O$4</f>
        <v>266.887</v>
      </c>
      <c r="P21" s="32">
        <f>'Dados Brutos - SECA'!P21*'Dados Normal. pelo Peso - Seca'!P$4</f>
        <v>389.84399999999999</v>
      </c>
      <c r="Q21" s="32">
        <f>'Dados Brutos - SECA'!Q21*'Dados Normal. pelo Peso - Seca'!Q$4</f>
        <v>0</v>
      </c>
      <c r="R21" s="32">
        <f>'Dados Brutos - SECA'!R21*'Dados Normal. pelo Peso - Seca'!R$4</f>
        <v>0</v>
      </c>
      <c r="S21" s="32">
        <f>'Dados Brutos - SECA'!S21*'Dados Normal. pelo Peso - Seca'!S$4</f>
        <v>4.8</v>
      </c>
      <c r="T21" s="32">
        <f>'Dados Brutos - SECA'!T21*'Dados Normal. pelo Peso - Seca'!T$4</f>
        <v>0</v>
      </c>
      <c r="U21" s="32">
        <f>'Dados Brutos - SECA'!U21*'Dados Normal. pelo Peso - Seca'!U$4</f>
        <v>0</v>
      </c>
      <c r="V21" s="32">
        <f>'Dados Brutos - SECA'!V21*'Dados Normal. pelo Peso - Seca'!V$4</f>
        <v>0.98</v>
      </c>
      <c r="W21" s="32">
        <f>'Dados Brutos - SECA'!W21*'Dados Normal. pelo Peso - Seca'!W$4</f>
        <v>436.94400000000002</v>
      </c>
      <c r="X21" s="32">
        <f>'Dados Brutos - SECA'!X21*'Dados Normal. pelo Peso - Seca'!X$4</f>
        <v>372.255</v>
      </c>
      <c r="Y21" s="32">
        <f>'Dados Brutos - SECA'!Y21*'Dados Normal. pelo Peso - Seca'!Y$4</f>
        <v>119.01599999999999</v>
      </c>
      <c r="Z21" s="32">
        <f>'Dados Brutos - SECA'!Z21*'Dados Normal. pelo Peso - Seca'!Z$4</f>
        <v>109.36</v>
      </c>
      <c r="AA21" s="32">
        <f>'Dados Brutos - SECA'!AA21*'Dados Normal. pelo Peso - Seca'!AA$4</f>
        <v>185.4</v>
      </c>
      <c r="AB21" s="32">
        <f>'Dados Brutos - SECA'!AB21*'Dados Normal. pelo Peso - Seca'!AB$4</f>
        <v>2.82</v>
      </c>
      <c r="AC21" s="32">
        <f>'Dados Brutos - SECA'!AC21*'Dados Normal. pelo Peso - Seca'!AC$4</f>
        <v>2.2540000000000004</v>
      </c>
    </row>
    <row r="22" spans="1:29" s="17" customFormat="1" x14ac:dyDescent="0.25">
      <c r="A22" s="18" t="s">
        <v>907</v>
      </c>
      <c r="B22" s="28" t="s">
        <v>908</v>
      </c>
      <c r="C22" s="32">
        <f>'Dados Brutos - SECA'!C22*'Dados Normal. pelo Peso - Seca'!C$4</f>
        <v>357.65455027858849</v>
      </c>
      <c r="D22" s="32">
        <f>'Dados Brutos - SECA'!D22*'Dados Normal. pelo Peso - Seca'!D$4</f>
        <v>241.54117647058823</v>
      </c>
      <c r="E22" s="32">
        <f>'Dados Brutos - SECA'!E22*'Dados Normal. pelo Peso - Seca'!E$4</f>
        <v>149.11199999999999</v>
      </c>
      <c r="F22" s="32">
        <f>'Dados Brutos - SECA'!F22*'Dados Normal. pelo Peso - Seca'!F$4</f>
        <v>75.650000000000006</v>
      </c>
      <c r="G22" s="32">
        <f>'Dados Brutos - SECA'!G22*'Dados Normal. pelo Peso - Seca'!G$4</f>
        <v>26.704707560627675</v>
      </c>
      <c r="H22" s="32">
        <f>'Dados Brutos - SECA'!H22*'Dados Normal. pelo Peso - Seca'!H$4</f>
        <v>2.4060785141409875</v>
      </c>
      <c r="I22" s="32">
        <f>'Dados Brutos - SECA'!I22*'Dados Normal. pelo Peso - Seca'!I$4</f>
        <v>137.52000000000001</v>
      </c>
      <c r="J22" s="32">
        <f>'Dados Brutos - SECA'!J22*'Dados Normal. pelo Peso - Seca'!J$4</f>
        <v>85.063999999999993</v>
      </c>
      <c r="K22" s="32">
        <f>'Dados Brutos - SECA'!K22*'Dados Normal. pelo Peso - Seca'!K$4</f>
        <v>137.20000000000002</v>
      </c>
      <c r="L22" s="32">
        <f>'Dados Brutos - SECA'!L22*'Dados Normal. pelo Peso - Seca'!L$4</f>
        <v>172.666</v>
      </c>
      <c r="M22" s="32">
        <f>'Dados Brutos - SECA'!M22*'Dados Normal. pelo Peso - Seca'!M$4</f>
        <v>403.55799999999999</v>
      </c>
      <c r="N22" s="32">
        <f>'Dados Brutos - SECA'!N22*'Dados Normal. pelo Peso - Seca'!N$4</f>
        <v>339.46499999999997</v>
      </c>
      <c r="O22" s="32">
        <f>'Dados Brutos - SECA'!O22*'Dados Normal. pelo Peso - Seca'!O$4</f>
        <v>177.596</v>
      </c>
      <c r="P22" s="32">
        <f>'Dados Brutos - SECA'!P22*'Dados Normal. pelo Peso - Seca'!P$4</f>
        <v>381.303</v>
      </c>
      <c r="Q22" s="32">
        <f>'Dados Brutos - SECA'!Q22*'Dados Normal. pelo Peso - Seca'!Q$4</f>
        <v>4.9000000000000004</v>
      </c>
      <c r="R22" s="32">
        <f>'Dados Brutos - SECA'!R22*'Dados Normal. pelo Peso - Seca'!R$4</f>
        <v>4.5</v>
      </c>
      <c r="S22" s="32">
        <f>'Dados Brutos - SECA'!S22*'Dados Normal. pelo Peso - Seca'!S$4</f>
        <v>2.4</v>
      </c>
      <c r="T22" s="32">
        <f>'Dados Brutos - SECA'!T22*'Dados Normal. pelo Peso - Seca'!T$4</f>
        <v>0</v>
      </c>
      <c r="U22" s="32">
        <f>'Dados Brutos - SECA'!U22*'Dados Normal. pelo Peso - Seca'!U$4</f>
        <v>0</v>
      </c>
      <c r="V22" s="32">
        <f>'Dados Brutos - SECA'!V22*'Dados Normal. pelo Peso - Seca'!V$4</f>
        <v>1.06</v>
      </c>
      <c r="W22" s="32">
        <f>'Dados Brutos - SECA'!W22*'Dados Normal. pelo Peso - Seca'!W$4</f>
        <v>447.93599999999998</v>
      </c>
      <c r="X22" s="32">
        <f>'Dados Brutos - SECA'!X22*'Dados Normal. pelo Peso - Seca'!X$4</f>
        <v>365.15699999999998</v>
      </c>
      <c r="Y22" s="32">
        <f>'Dados Brutos - SECA'!Y22*'Dados Normal. pelo Peso - Seca'!Y$4</f>
        <v>111.017</v>
      </c>
      <c r="Z22" s="32">
        <f>'Dados Brutos - SECA'!Z22*'Dados Normal. pelo Peso - Seca'!Z$4</f>
        <v>74.06</v>
      </c>
      <c r="AA22" s="32">
        <f>'Dados Brutos - SECA'!AA22*'Dados Normal. pelo Peso - Seca'!AA$4</f>
        <v>163.04</v>
      </c>
      <c r="AB22" s="32">
        <f>'Dados Brutos - SECA'!AB22*'Dados Normal. pelo Peso - Seca'!AB$4</f>
        <v>2.4910000000000001</v>
      </c>
      <c r="AC22" s="32">
        <f>'Dados Brutos - SECA'!AC22*'Dados Normal. pelo Peso - Seca'!AC$4</f>
        <v>2.5970000000000004</v>
      </c>
    </row>
    <row r="23" spans="1:29" s="17" customFormat="1" x14ac:dyDescent="0.25">
      <c r="A23" s="18" t="s">
        <v>909</v>
      </c>
      <c r="B23" s="28" t="s">
        <v>910</v>
      </c>
      <c r="C23" s="32">
        <f>'Dados Brutos - SECA'!C23*'Dados Normal. pelo Peso - Seca'!C$4</f>
        <v>274.25533952686527</v>
      </c>
      <c r="D23" s="32">
        <f>'Dados Brutos - SECA'!D23*'Dados Normal. pelo Peso - Seca'!D$4</f>
        <v>229.07418133214526</v>
      </c>
      <c r="E23" s="32">
        <f>'Dados Brutos - SECA'!E23*'Dados Normal. pelo Peso - Seca'!E$4</f>
        <v>169.518</v>
      </c>
      <c r="F23" s="32">
        <f>'Dados Brutos - SECA'!F23*'Dados Normal. pelo Peso - Seca'!F$4</f>
        <v>79.2</v>
      </c>
      <c r="G23" s="32">
        <f>'Dados Brutos - SECA'!G23*'Dados Normal. pelo Peso - Seca'!G$4</f>
        <v>44.31941138281757</v>
      </c>
      <c r="H23" s="32">
        <f>'Dados Brutos - SECA'!H23*'Dados Normal. pelo Peso - Seca'!H$4</f>
        <v>7.8109527381845458</v>
      </c>
      <c r="I23" s="32">
        <f>'Dados Brutos - SECA'!I23*'Dados Normal. pelo Peso - Seca'!I$4</f>
        <v>129.798</v>
      </c>
      <c r="J23" s="32">
        <f>'Dados Brutos - SECA'!J23*'Dados Normal. pelo Peso - Seca'!J$4</f>
        <v>63.335999999999999</v>
      </c>
      <c r="K23" s="32">
        <f>'Dados Brutos - SECA'!K23*'Dados Normal. pelo Peso - Seca'!K$4</f>
        <v>223.4</v>
      </c>
      <c r="L23" s="32">
        <f>'Dados Brutos - SECA'!L23*'Dados Normal. pelo Peso - Seca'!L$4</f>
        <v>230.57900000000001</v>
      </c>
      <c r="M23" s="32">
        <f>'Dados Brutos - SECA'!M23*'Dados Normal. pelo Peso - Seca'!M$4</f>
        <v>345.82800000000003</v>
      </c>
      <c r="N23" s="32">
        <f>'Dados Brutos - SECA'!N23*'Dados Normal. pelo Peso - Seca'!N$4</f>
        <v>325.28999999999996</v>
      </c>
      <c r="O23" s="32">
        <f>'Dados Brutos - SECA'!O23*'Dados Normal. pelo Peso - Seca'!O$4</f>
        <v>210.88799999999998</v>
      </c>
      <c r="P23" s="32">
        <f>'Dados Brutos - SECA'!P23*'Dados Normal. pelo Peso - Seca'!P$4</f>
        <v>387.69899999999996</v>
      </c>
      <c r="Q23" s="32">
        <f>'Dados Brutos - SECA'!Q23*'Dados Normal. pelo Peso - Seca'!Q$4</f>
        <v>0</v>
      </c>
      <c r="R23" s="32">
        <f>'Dados Brutos - SECA'!R23*'Dados Normal. pelo Peso - Seca'!R$4</f>
        <v>4.5</v>
      </c>
      <c r="S23" s="32">
        <f>'Dados Brutos - SECA'!S23*'Dados Normal. pelo Peso - Seca'!S$4</f>
        <v>2.4</v>
      </c>
      <c r="T23" s="32">
        <f>'Dados Brutos - SECA'!T23*'Dados Normal. pelo Peso - Seca'!T$4</f>
        <v>0</v>
      </c>
      <c r="U23" s="32">
        <f>'Dados Brutos - SECA'!U23*'Dados Normal. pelo Peso - Seca'!U$4</f>
        <v>0</v>
      </c>
      <c r="V23" s="32">
        <f>'Dados Brutos - SECA'!V23*'Dados Normal. pelo Peso - Seca'!V$4</f>
        <v>1.18</v>
      </c>
      <c r="W23" s="32">
        <f>'Dados Brutos - SECA'!W23*'Dados Normal. pelo Peso - Seca'!W$4</f>
        <v>464.54399999999998</v>
      </c>
      <c r="X23" s="32">
        <f>'Dados Brutos - SECA'!X23*'Dados Normal. pelo Peso - Seca'!X$4</f>
        <v>373.65899999999999</v>
      </c>
      <c r="Y23" s="32">
        <f>'Dados Brutos - SECA'!Y23*'Dados Normal. pelo Peso - Seca'!Y$4</f>
        <v>111.017</v>
      </c>
      <c r="Z23" s="32">
        <f>'Dados Brutos - SECA'!Z23*'Dados Normal. pelo Peso - Seca'!Z$4</f>
        <v>76.819999999999993</v>
      </c>
      <c r="AA23" s="32">
        <f>'Dados Brutos - SECA'!AA23*'Dados Normal. pelo Peso - Seca'!AA$4</f>
        <v>180.28</v>
      </c>
      <c r="AB23" s="32">
        <f>'Dados Brutos - SECA'!AB23*'Dados Normal. pelo Peso - Seca'!AB$4</f>
        <v>3.1020000000000003</v>
      </c>
      <c r="AC23" s="32">
        <f>'Dados Brutos - SECA'!AC23*'Dados Normal. pelo Peso - Seca'!AC$4</f>
        <v>3.3320000000000003</v>
      </c>
    </row>
    <row r="24" spans="1:29" s="17" customFormat="1" x14ac:dyDescent="0.25">
      <c r="A24" s="18" t="s">
        <v>911</v>
      </c>
      <c r="B24" s="28" t="s">
        <v>912</v>
      </c>
      <c r="C24" s="32">
        <f>'Dados Brutos - SECA'!C24*'Dados Normal. pelo Peso - Seca'!C$4</f>
        <v>300.05554012774223</v>
      </c>
      <c r="D24" s="32">
        <f>'Dados Brutos - SECA'!D24*'Dados Normal. pelo Peso - Seca'!D$4</f>
        <v>254.1353903769438</v>
      </c>
      <c r="E24" s="32">
        <f>'Dados Brutos - SECA'!E24*'Dados Normal. pelo Peso - Seca'!E$4</f>
        <v>135.12800000000001</v>
      </c>
      <c r="F24" s="32">
        <f>'Dados Brutos - SECA'!F24*'Dados Normal. pelo Peso - Seca'!F$4</f>
        <v>70.125</v>
      </c>
      <c r="G24" s="32">
        <f>'Dados Brutos - SECA'!G24*'Dados Normal. pelo Peso - Seca'!G$4</f>
        <v>53.273462056578367</v>
      </c>
      <c r="H24" s="32">
        <f>'Dados Brutos - SECA'!H24*'Dados Normal. pelo Peso - Seca'!H$4</f>
        <v>15.567226890756301</v>
      </c>
      <c r="I24" s="32">
        <f>'Dados Brutos - SECA'!I24*'Dados Normal. pelo Peso - Seca'!I$4</f>
        <v>117.16200000000001</v>
      </c>
      <c r="J24" s="32">
        <f>'Dados Brutos - SECA'!J24*'Dados Normal. pelo Peso - Seca'!J$4</f>
        <v>72.603999999999999</v>
      </c>
      <c r="K24" s="32">
        <f>'Dados Brutos - SECA'!K24*'Dados Normal. pelo Peso - Seca'!K$4</f>
        <v>192.8</v>
      </c>
      <c r="L24" s="32">
        <f>'Dados Brutos - SECA'!L24*'Dados Normal. pelo Peso - Seca'!L$4</f>
        <v>189.31199999999998</v>
      </c>
      <c r="M24" s="32">
        <f>'Dados Brutos - SECA'!M24*'Dados Normal. pelo Peso - Seca'!M$4</f>
        <v>318.73399999999998</v>
      </c>
      <c r="N24" s="32">
        <f>'Dados Brutos - SECA'!N24*'Dados Normal. pelo Peso - Seca'!N$4</f>
        <v>326.97000000000003</v>
      </c>
      <c r="O24" s="32">
        <f>'Dados Brutos - SECA'!O24*'Dados Normal. pelo Peso - Seca'!O$4</f>
        <v>236.40799999999999</v>
      </c>
      <c r="P24" s="32">
        <f>'Dados Brutos - SECA'!P24*'Dados Normal. pelo Peso - Seca'!P$4</f>
        <v>387.11400000000003</v>
      </c>
      <c r="Q24" s="32">
        <f>'Dados Brutos - SECA'!Q24*'Dados Normal. pelo Peso - Seca'!Q$4</f>
        <v>4.9000000000000004</v>
      </c>
      <c r="R24" s="32">
        <f>'Dados Brutos - SECA'!R24*'Dados Normal. pelo Peso - Seca'!R$4</f>
        <v>0</v>
      </c>
      <c r="S24" s="32">
        <f>'Dados Brutos - SECA'!S24*'Dados Normal. pelo Peso - Seca'!S$4</f>
        <v>2.4</v>
      </c>
      <c r="T24" s="32">
        <f>'Dados Brutos - SECA'!T24*'Dados Normal. pelo Peso - Seca'!T$4</f>
        <v>0</v>
      </c>
      <c r="U24" s="32">
        <f>'Dados Brutos - SECA'!U24*'Dados Normal. pelo Peso - Seca'!U$4</f>
        <v>0</v>
      </c>
      <c r="V24" s="32">
        <f>'Dados Brutos - SECA'!V24*'Dados Normal. pelo Peso - Seca'!V$4</f>
        <v>1.06</v>
      </c>
      <c r="W24" s="32">
        <f>'Dados Brutos - SECA'!W24*'Dados Normal. pelo Peso - Seca'!W$4</f>
        <v>438.62399999999997</v>
      </c>
      <c r="X24" s="32">
        <f>'Dados Brutos - SECA'!X24*'Dados Normal. pelo Peso - Seca'!X$4</f>
        <v>364.572</v>
      </c>
      <c r="Y24" s="32">
        <f>'Dados Brutos - SECA'!Y24*'Dados Normal. pelo Peso - Seca'!Y$4</f>
        <v>74.974000000000004</v>
      </c>
      <c r="Z24" s="32">
        <f>'Dados Brutos - SECA'!Z24*'Dados Normal. pelo Peso - Seca'!Z$4</f>
        <v>90.68</v>
      </c>
      <c r="AA24" s="32">
        <f>'Dados Brutos - SECA'!AA24*'Dados Normal. pelo Peso - Seca'!AA$4</f>
        <v>182.76</v>
      </c>
      <c r="AB24" s="32">
        <f>'Dados Brutos - SECA'!AB24*'Dados Normal. pelo Peso - Seca'!AB$4</f>
        <v>2.3970000000000002</v>
      </c>
      <c r="AC24" s="32">
        <f>'Dados Brutos - SECA'!AC24*'Dados Normal. pelo Peso - Seca'!AC$4</f>
        <v>2.6460000000000004</v>
      </c>
    </row>
    <row r="25" spans="1:29" s="17" customFormat="1" x14ac:dyDescent="0.25">
      <c r="A25" s="18" t="s">
        <v>913</v>
      </c>
      <c r="B25" s="28" t="s">
        <v>914</v>
      </c>
      <c r="C25" s="32">
        <f>'Dados Brutos - SECA'!C25*'Dados Normal. pelo Peso - Seca'!C$4</f>
        <v>278.30188679245282</v>
      </c>
      <c r="D25" s="32">
        <f>'Dados Brutos - SECA'!D25*'Dados Normal. pelo Peso - Seca'!D$4</f>
        <v>221.33753733820112</v>
      </c>
      <c r="E25" s="32">
        <f>'Dados Brutos - SECA'!E25*'Dados Normal. pelo Peso - Seca'!E$4</f>
        <v>129.01</v>
      </c>
      <c r="F25" s="32">
        <f>'Dados Brutos - SECA'!F25*'Dados Normal. pelo Peso - Seca'!F$4</f>
        <v>59.375</v>
      </c>
      <c r="G25" s="32">
        <f>'Dados Brutos - SECA'!G25*'Dados Normal. pelo Peso - Seca'!G$4</f>
        <v>41.009708737864081</v>
      </c>
      <c r="H25" s="32">
        <f>'Dados Brutos - SECA'!H25*'Dados Normal. pelo Peso - Seca'!H$4</f>
        <v>17.327677624602334</v>
      </c>
      <c r="I25" s="32">
        <f>'Dados Brutos - SECA'!I25*'Dados Normal. pelo Peso - Seca'!I$4</f>
        <v>135.702</v>
      </c>
      <c r="J25" s="32">
        <f>'Dados Brutos - SECA'!J25*'Dados Normal. pelo Peso - Seca'!J$4</f>
        <v>72.94</v>
      </c>
      <c r="K25" s="32">
        <f>'Dados Brutos - SECA'!K25*'Dados Normal. pelo Peso - Seca'!K$4</f>
        <v>235.75</v>
      </c>
      <c r="L25" s="32">
        <f>'Dados Brutos - SECA'!L25*'Dados Normal. pelo Peso - Seca'!L$4</f>
        <v>242.06299999999999</v>
      </c>
      <c r="M25" s="32">
        <f>'Dados Brutos - SECA'!M25*'Dados Normal. pelo Peso - Seca'!M$4</f>
        <v>437.04599999999999</v>
      </c>
      <c r="N25" s="32">
        <f>'Dados Brutos - SECA'!N25*'Dados Normal. pelo Peso - Seca'!N$4</f>
        <v>344.33</v>
      </c>
      <c r="O25" s="32">
        <f>'Dados Brutos - SECA'!O25*'Dados Normal. pelo Peso - Seca'!O$4</f>
        <v>259.95600000000002</v>
      </c>
      <c r="P25" s="32">
        <f>'Dados Brutos - SECA'!P25*'Dados Normal. pelo Peso - Seca'!P$4</f>
        <v>389.41499999999996</v>
      </c>
      <c r="Q25" s="32">
        <f>'Dados Brutos - SECA'!Q25*'Dados Normal. pelo Peso - Seca'!Q$4</f>
        <v>0</v>
      </c>
      <c r="R25" s="32">
        <f>'Dados Brutos - SECA'!R25*'Dados Normal. pelo Peso - Seca'!R$4</f>
        <v>0</v>
      </c>
      <c r="S25" s="32">
        <f>'Dados Brutos - SECA'!S25*'Dados Normal. pelo Peso - Seca'!S$4</f>
        <v>7.1999999999999993</v>
      </c>
      <c r="T25" s="32">
        <f>'Dados Brutos - SECA'!T25*'Dados Normal. pelo Peso - Seca'!T$4</f>
        <v>0</v>
      </c>
      <c r="U25" s="32">
        <f>'Dados Brutos - SECA'!U25*'Dados Normal. pelo Peso - Seca'!U$4</f>
        <v>0</v>
      </c>
      <c r="V25" s="32">
        <f>'Dados Brutos - SECA'!V25*'Dados Normal. pelo Peso - Seca'!V$4</f>
        <v>0.92</v>
      </c>
      <c r="W25" s="32">
        <f>'Dados Brutos - SECA'!W25*'Dados Normal. pelo Peso - Seca'!W$4</f>
        <v>449.56799999999998</v>
      </c>
      <c r="X25" s="32">
        <f>'Dados Brutos - SECA'!X25*'Dados Normal. pelo Peso - Seca'!X$4</f>
        <v>364.37700000000001</v>
      </c>
      <c r="Y25" s="32">
        <f>'Dados Brutos - SECA'!Y25*'Dados Normal. pelo Peso - Seca'!Y$4</f>
        <v>93.86</v>
      </c>
      <c r="Z25" s="32">
        <f>'Dados Brutos - SECA'!Z25*'Dados Normal. pelo Peso - Seca'!Z$4</f>
        <v>80.099999999999994</v>
      </c>
      <c r="AA25" s="32">
        <f>'Dados Brutos - SECA'!AA25*'Dados Normal. pelo Peso - Seca'!AA$4</f>
        <v>143.56</v>
      </c>
      <c r="AB25" s="32">
        <f>'Dados Brutos - SECA'!AB25*'Dados Normal. pelo Peso - Seca'!AB$4</f>
        <v>2.3970000000000002</v>
      </c>
      <c r="AC25" s="32">
        <f>'Dados Brutos - SECA'!AC25*'Dados Normal. pelo Peso - Seca'!AC$4</f>
        <v>1.9600000000000002</v>
      </c>
    </row>
    <row r="26" spans="1:29" s="17" customFormat="1" x14ac:dyDescent="0.25">
      <c r="A26" s="18" t="s">
        <v>915</v>
      </c>
      <c r="B26" s="28" t="s">
        <v>916</v>
      </c>
      <c r="C26" s="32">
        <f>'Dados Brutos - SECA'!C26*'Dados Normal. pelo Peso - Seca'!C$4</f>
        <v>264.36035367587954</v>
      </c>
      <c r="D26" s="32">
        <f>'Dados Brutos - SECA'!D26*'Dados Normal. pelo Peso - Seca'!D$4</f>
        <v>242.29742997401098</v>
      </c>
      <c r="E26" s="32">
        <f>'Dados Brutos - SECA'!E26*'Dados Normal. pelo Peso - Seca'!E$4</f>
        <v>153.44399999999999</v>
      </c>
      <c r="F26" s="32">
        <f>'Dados Brutos - SECA'!F26*'Dados Normal. pelo Peso - Seca'!F$4</f>
        <v>75.45</v>
      </c>
      <c r="G26" s="32">
        <f>'Dados Brutos - SECA'!G26*'Dados Normal. pelo Peso - Seca'!G$4</f>
        <v>37.683956574185764</v>
      </c>
      <c r="H26" s="32">
        <f>'Dados Brutos - SECA'!H26*'Dados Normal. pelo Peso - Seca'!H$4</f>
        <v>7.4993241416599083</v>
      </c>
      <c r="I26" s="32">
        <f>'Dados Brutos - SECA'!I26*'Dados Normal. pelo Peso - Seca'!I$4</f>
        <v>101.08799999999999</v>
      </c>
      <c r="J26" s="32">
        <f>'Dados Brutos - SECA'!J26*'Dados Normal. pelo Peso - Seca'!J$4</f>
        <v>65.239999999999995</v>
      </c>
      <c r="K26" s="32">
        <f>'Dados Brutos - SECA'!K26*'Dados Normal. pelo Peso - Seca'!K$4</f>
        <v>152.35</v>
      </c>
      <c r="L26" s="32">
        <f>'Dados Brutos - SECA'!L26*'Dados Normal. pelo Peso - Seca'!L$4</f>
        <v>191.661</v>
      </c>
      <c r="M26" s="32">
        <f>'Dados Brutos - SECA'!M26*'Dados Normal. pelo Peso - Seca'!M$4</f>
        <v>305.53199999999998</v>
      </c>
      <c r="N26" s="32">
        <f>'Dados Brutos - SECA'!N26*'Dados Normal. pelo Peso - Seca'!N$4</f>
        <v>318.53500000000003</v>
      </c>
      <c r="O26" s="32">
        <f>'Dados Brutos - SECA'!O26*'Dados Normal. pelo Peso - Seca'!O$4</f>
        <v>187.16600000000003</v>
      </c>
      <c r="P26" s="32">
        <f>'Dados Brutos - SECA'!P26*'Dados Normal. pelo Peso - Seca'!P$4</f>
        <v>382.74599999999998</v>
      </c>
      <c r="Q26" s="32">
        <f>'Dados Brutos - SECA'!Q26*'Dados Normal. pelo Peso - Seca'!Q$4</f>
        <v>4.9000000000000004</v>
      </c>
      <c r="R26" s="32">
        <f>'Dados Brutos - SECA'!R26*'Dados Normal. pelo Peso - Seca'!R$4</f>
        <v>4.5</v>
      </c>
      <c r="S26" s="32">
        <f>'Dados Brutos - SECA'!S26*'Dados Normal. pelo Peso - Seca'!S$4</f>
        <v>7.1999999999999993</v>
      </c>
      <c r="T26" s="32">
        <f>'Dados Brutos - SECA'!T26*'Dados Normal. pelo Peso - Seca'!T$4</f>
        <v>0</v>
      </c>
      <c r="U26" s="32">
        <f>'Dados Brutos - SECA'!U26*'Dados Normal. pelo Peso - Seca'!U$4</f>
        <v>0</v>
      </c>
      <c r="V26" s="32">
        <f>'Dados Brutos - SECA'!V26*'Dados Normal. pelo Peso - Seca'!V$4</f>
        <v>1.1000000000000001</v>
      </c>
      <c r="W26" s="32">
        <f>'Dados Brutos - SECA'!W26*'Dados Normal. pelo Peso - Seca'!W$4</f>
        <v>419.28</v>
      </c>
      <c r="X26" s="32">
        <f>'Dados Brutos - SECA'!X26*'Dados Normal. pelo Peso - Seca'!X$4</f>
        <v>368.00399999999996</v>
      </c>
      <c r="Y26" s="32">
        <f>'Dados Brutos - SECA'!Y26*'Dados Normal. pelo Peso - Seca'!Y$4</f>
        <v>86.335999999999999</v>
      </c>
      <c r="Z26" s="32">
        <f>'Dados Brutos - SECA'!Z26*'Dados Normal. pelo Peso - Seca'!Z$4</f>
        <v>103.52</v>
      </c>
      <c r="AA26" s="32">
        <f>'Dados Brutos - SECA'!AA26*'Dados Normal. pelo Peso - Seca'!AA$4</f>
        <v>195.68</v>
      </c>
      <c r="AB26" s="32">
        <f>'Dados Brutos - SECA'!AB26*'Dados Normal. pelo Peso - Seca'!AB$4</f>
        <v>2.726</v>
      </c>
      <c r="AC26" s="32">
        <f>'Dados Brutos - SECA'!AC26*'Dados Normal. pelo Peso - Seca'!AC$4</f>
        <v>2.7930000000000001</v>
      </c>
    </row>
    <row r="27" spans="1:29" s="17" customFormat="1" x14ac:dyDescent="0.25">
      <c r="A27" s="18" t="s">
        <v>917</v>
      </c>
      <c r="B27" s="28" t="s">
        <v>918</v>
      </c>
      <c r="C27" s="32">
        <f>'Dados Brutos - SECA'!C27*'Dados Normal. pelo Peso - Seca'!C$4</f>
        <v>173.94909740384003</v>
      </c>
      <c r="D27" s="32">
        <f>'Dados Brutos - SECA'!D27*'Dados Normal. pelo Peso - Seca'!D$4</f>
        <v>153.23626701371944</v>
      </c>
      <c r="E27" s="32">
        <f>'Dados Brutos - SECA'!E27*'Dados Normal. pelo Peso - Seca'!E$4</f>
        <v>99.445999999999998</v>
      </c>
      <c r="F27" s="32">
        <f>'Dados Brutos - SECA'!F27*'Dados Normal. pelo Peso - Seca'!F$4</f>
        <v>46.974999999999994</v>
      </c>
      <c r="G27" s="32">
        <f>'Dados Brutos - SECA'!G27*'Dados Normal. pelo Peso - Seca'!G$4</f>
        <v>41.154328732747814</v>
      </c>
      <c r="H27" s="32">
        <f>'Dados Brutos - SECA'!H27*'Dados Normal. pelo Peso - Seca'!H$4</f>
        <v>7.9563314171193493</v>
      </c>
      <c r="I27" s="32">
        <f>'Dados Brutos - SECA'!I27*'Dados Normal. pelo Peso - Seca'!I$4</f>
        <v>94.410000000000011</v>
      </c>
      <c r="J27" s="32">
        <f>'Dados Brutos - SECA'!J27*'Dados Normal. pelo Peso - Seca'!J$4</f>
        <v>48.244</v>
      </c>
      <c r="K27" s="32">
        <f>'Dados Brutos - SECA'!K27*'Dados Normal. pelo Peso - Seca'!K$4</f>
        <v>291.14999999999998</v>
      </c>
      <c r="L27" s="32">
        <f>'Dados Brutos - SECA'!L27*'Dados Normal. pelo Peso - Seca'!L$4</f>
        <v>238.17699999999999</v>
      </c>
      <c r="M27" s="32">
        <f>'Dados Brutos - SECA'!M27*'Dados Normal. pelo Peso - Seca'!M$4</f>
        <v>377.01599999999996</v>
      </c>
      <c r="N27" s="32">
        <f>'Dados Brutos - SECA'!N27*'Dados Normal. pelo Peso - Seca'!N$4</f>
        <v>323.19</v>
      </c>
      <c r="O27" s="32">
        <f>'Dados Brutos - SECA'!O27*'Dados Normal. pelo Peso - Seca'!O$4</f>
        <v>267.43799999999999</v>
      </c>
      <c r="P27" s="32">
        <f>'Dados Brutos - SECA'!P27*'Dados Normal. pelo Peso - Seca'!P$4</f>
        <v>389.37599999999998</v>
      </c>
      <c r="Q27" s="32">
        <f>'Dados Brutos - SECA'!Q27*'Dados Normal. pelo Peso - Seca'!Q$4</f>
        <v>0</v>
      </c>
      <c r="R27" s="32">
        <f>'Dados Brutos - SECA'!R27*'Dados Normal. pelo Peso - Seca'!R$4</f>
        <v>0</v>
      </c>
      <c r="S27" s="32">
        <f>'Dados Brutos - SECA'!S27*'Dados Normal. pelo Peso - Seca'!S$4</f>
        <v>9.6</v>
      </c>
      <c r="T27" s="32">
        <f>'Dados Brutos - SECA'!T27*'Dados Normal. pelo Peso - Seca'!T$4</f>
        <v>1.6</v>
      </c>
      <c r="U27" s="32">
        <f>'Dados Brutos - SECA'!U27*'Dados Normal. pelo Peso - Seca'!U$4</f>
        <v>0</v>
      </c>
      <c r="V27" s="32">
        <f>'Dados Brutos - SECA'!V27*'Dados Normal. pelo Peso - Seca'!V$4</f>
        <v>1.02</v>
      </c>
      <c r="W27" s="32">
        <f>'Dados Brutos - SECA'!W27*'Dados Normal. pelo Peso - Seca'!W$4</f>
        <v>401.28</v>
      </c>
      <c r="X27" s="32">
        <f>'Dados Brutos - SECA'!X27*'Dados Normal. pelo Peso - Seca'!X$4</f>
        <v>351.858</v>
      </c>
      <c r="Y27" s="32">
        <f>'Dados Brutos - SECA'!Y27*'Dados Normal. pelo Peso - Seca'!Y$4</f>
        <v>47.271999999999998</v>
      </c>
      <c r="Z27" s="32">
        <f>'Dados Brutos - SECA'!Z27*'Dados Normal. pelo Peso - Seca'!Z$4</f>
        <v>36.020000000000003</v>
      </c>
      <c r="AA27" s="32">
        <f>'Dados Brutos - SECA'!AA27*'Dados Normal. pelo Peso - Seca'!AA$4</f>
        <v>113.4</v>
      </c>
      <c r="AB27" s="32">
        <f>'Dados Brutos - SECA'!AB27*'Dados Normal. pelo Peso - Seca'!AB$4</f>
        <v>3.2429999999999999</v>
      </c>
      <c r="AC27" s="32">
        <f>'Dados Brutos - SECA'!AC27*'Dados Normal. pelo Peso - Seca'!AC$4</f>
        <v>2.3519999999999999</v>
      </c>
    </row>
    <row r="28" spans="1:29" s="17" customFormat="1" x14ac:dyDescent="0.25">
      <c r="A28" s="18" t="s">
        <v>919</v>
      </c>
      <c r="B28" s="28" t="s">
        <v>920</v>
      </c>
      <c r="C28" s="32">
        <f>'Dados Brutos - SECA'!C28*'Dados Normal. pelo Peso - Seca'!C$4</f>
        <v>312.76433270676694</v>
      </c>
      <c r="D28" s="32">
        <f>'Dados Brutos - SECA'!D28*'Dados Normal. pelo Peso - Seca'!D$4</f>
        <v>286.54472998518366</v>
      </c>
      <c r="E28" s="32">
        <f>'Dados Brutos - SECA'!E28*'Dados Normal. pelo Peso - Seca'!E$4</f>
        <v>129.352</v>
      </c>
      <c r="F28" s="32">
        <f>'Dados Brutos - SECA'!F28*'Dados Normal. pelo Peso - Seca'!F$4</f>
        <v>68.650000000000006</v>
      </c>
      <c r="G28" s="32">
        <f>'Dados Brutos - SECA'!G28*'Dados Normal. pelo Peso - Seca'!G$4</f>
        <v>47.533729087965469</v>
      </c>
      <c r="H28" s="32">
        <f>'Dados Brutos - SECA'!H28*'Dados Normal. pelo Peso - Seca'!H$4</f>
        <v>3.3106910809214414</v>
      </c>
      <c r="I28" s="32">
        <f>'Dados Brutos - SECA'!I28*'Dados Normal. pelo Peso - Seca'!I$4</f>
        <v>135.702</v>
      </c>
      <c r="J28" s="32">
        <f>'Dados Brutos - SECA'!J28*'Dados Normal. pelo Peso - Seca'!J$4</f>
        <v>68.907999999999987</v>
      </c>
      <c r="K28" s="32">
        <f>'Dados Brutos - SECA'!K28*'Dados Normal. pelo Peso - Seca'!K$4</f>
        <v>84.05</v>
      </c>
      <c r="L28" s="32">
        <f>'Dados Brutos - SECA'!L28*'Dados Normal. pelo Peso - Seca'!L$4</f>
        <v>203.05799999999999</v>
      </c>
      <c r="M28" s="32">
        <f>'Dados Brutos - SECA'!M28*'Dados Normal. pelo Peso - Seca'!M$4</f>
        <v>177.238</v>
      </c>
      <c r="N28" s="32">
        <f>'Dados Brutos - SECA'!N28*'Dados Normal. pelo Peso - Seca'!N$4</f>
        <v>292.59999999999997</v>
      </c>
      <c r="O28" s="32">
        <f>'Dados Brutos - SECA'!O28*'Dados Normal. pelo Peso - Seca'!O$4</f>
        <v>257.86799999999999</v>
      </c>
      <c r="P28" s="32">
        <f>'Dados Brutos - SECA'!P28*'Dados Normal. pelo Peso - Seca'!P$4</f>
        <v>389.02499999999998</v>
      </c>
      <c r="Q28" s="32">
        <f>'Dados Brutos - SECA'!Q28*'Dados Normal. pelo Peso - Seca'!Q$4</f>
        <v>0</v>
      </c>
      <c r="R28" s="32">
        <f>'Dados Brutos - SECA'!R28*'Dados Normal. pelo Peso - Seca'!R$4</f>
        <v>0</v>
      </c>
      <c r="S28" s="32">
        <f>'Dados Brutos - SECA'!S28*'Dados Normal. pelo Peso - Seca'!S$4</f>
        <v>7.1999999999999993</v>
      </c>
      <c r="T28" s="32">
        <f>'Dados Brutos - SECA'!T28*'Dados Normal. pelo Peso - Seca'!T$4</f>
        <v>0</v>
      </c>
      <c r="U28" s="32">
        <f>'Dados Brutos - SECA'!U28*'Dados Normal. pelo Peso - Seca'!U$4</f>
        <v>0</v>
      </c>
      <c r="V28" s="32">
        <f>'Dados Brutos - SECA'!V28*'Dados Normal. pelo Peso - Seca'!V$4</f>
        <v>1</v>
      </c>
      <c r="W28" s="32">
        <f>'Dados Brutos - SECA'!W28*'Dados Normal. pelo Peso - Seca'!W$4</f>
        <v>431.03999999999996</v>
      </c>
      <c r="X28" s="32">
        <f>'Dados Brutos - SECA'!X28*'Dados Normal. pelo Peso - Seca'!X$4</f>
        <v>349.20599999999996</v>
      </c>
      <c r="Y28" s="32">
        <f>'Dados Brutos - SECA'!Y28*'Dados Normal. pelo Peso - Seca'!Y$4</f>
        <v>66.841999999999999</v>
      </c>
      <c r="Z28" s="32">
        <f>'Dados Brutos - SECA'!Z28*'Dados Normal. pelo Peso - Seca'!Z$4</f>
        <v>62.76</v>
      </c>
      <c r="AA28" s="32">
        <f>'Dados Brutos - SECA'!AA28*'Dados Normal. pelo Peso - Seca'!AA$4</f>
        <v>165.76</v>
      </c>
      <c r="AB28" s="32">
        <f>'Dados Brutos - SECA'!AB28*'Dados Normal. pelo Peso - Seca'!AB$4</f>
        <v>2.1150000000000002</v>
      </c>
      <c r="AC28" s="32">
        <f>'Dados Brutos - SECA'!AC28*'Dados Normal. pelo Peso - Seca'!AC$4</f>
        <v>2.3029999999999999</v>
      </c>
    </row>
    <row r="29" spans="1:29" s="17" customFormat="1" x14ac:dyDescent="0.25">
      <c r="A29" s="18" t="s">
        <v>921</v>
      </c>
      <c r="B29" s="28" t="s">
        <v>922</v>
      </c>
      <c r="C29" s="32">
        <f>'Dados Brutos - SECA'!C29*'Dados Normal. pelo Peso - Seca'!C$4</f>
        <v>228.44504423451792</v>
      </c>
      <c r="D29" s="32">
        <f>'Dados Brutos - SECA'!D29*'Dados Normal. pelo Peso - Seca'!D$4</f>
        <v>190.26959189365064</v>
      </c>
      <c r="E29" s="32">
        <f>'Dados Brutos - SECA'!E29*'Dados Normal. pelo Peso - Seca'!E$4</f>
        <v>125.24799999999999</v>
      </c>
      <c r="F29" s="32">
        <f>'Dados Brutos - SECA'!F29*'Dados Normal. pelo Peso - Seca'!F$4</f>
        <v>58.425000000000004</v>
      </c>
      <c r="G29" s="32">
        <f>'Dados Brutos - SECA'!G29*'Dados Normal. pelo Peso - Seca'!G$4</f>
        <v>31.599381066254047</v>
      </c>
      <c r="H29" s="32">
        <f>'Dados Brutos - SECA'!H29*'Dados Normal. pelo Peso - Seca'!H$4</f>
        <v>8.2500467901927745</v>
      </c>
      <c r="I29" s="32">
        <f>'Dados Brutos - SECA'!I29*'Dados Normal. pelo Peso - Seca'!I$4</f>
        <v>88.218000000000004</v>
      </c>
      <c r="J29" s="32">
        <f>'Dados Brutos - SECA'!J29*'Dados Normal. pelo Peso - Seca'!J$4</f>
        <v>75.376000000000005</v>
      </c>
      <c r="K29" s="32">
        <f>'Dados Brutos - SECA'!K29*'Dados Normal. pelo Peso - Seca'!K$4</f>
        <v>212.10000000000002</v>
      </c>
      <c r="L29" s="32">
        <f>'Dados Brutos - SECA'!L29*'Dados Normal. pelo Peso - Seca'!L$4</f>
        <v>219.994</v>
      </c>
      <c r="M29" s="32">
        <f>'Dados Brutos - SECA'!M29*'Dados Normal. pelo Peso - Seca'!M$4</f>
        <v>327.05999999999995</v>
      </c>
      <c r="N29" s="32">
        <f>'Dados Brutos - SECA'!N29*'Dados Normal. pelo Peso - Seca'!N$4</f>
        <v>302.505</v>
      </c>
      <c r="O29" s="32">
        <f>'Dados Brutos - SECA'!O29*'Dados Normal. pelo Peso - Seca'!O$4</f>
        <v>262.07299999999998</v>
      </c>
      <c r="P29" s="32">
        <f>'Dados Brutos - SECA'!P29*'Dados Normal. pelo Peso - Seca'!P$4</f>
        <v>387.89399999999995</v>
      </c>
      <c r="Q29" s="32">
        <f>'Dados Brutos - SECA'!Q29*'Dados Normal. pelo Peso - Seca'!Q$4</f>
        <v>0</v>
      </c>
      <c r="R29" s="32">
        <f>'Dados Brutos - SECA'!R29*'Dados Normal. pelo Peso - Seca'!R$4</f>
        <v>0</v>
      </c>
      <c r="S29" s="32">
        <f>'Dados Brutos - SECA'!S29*'Dados Normal. pelo Peso - Seca'!S$4</f>
        <v>9.6</v>
      </c>
      <c r="T29" s="32">
        <f>'Dados Brutos - SECA'!T29*'Dados Normal. pelo Peso - Seca'!T$4</f>
        <v>0</v>
      </c>
      <c r="U29" s="32">
        <f>'Dados Brutos - SECA'!U29*'Dados Normal. pelo Peso - Seca'!U$4</f>
        <v>0</v>
      </c>
      <c r="V29" s="32">
        <f>'Dados Brutos - SECA'!V29*'Dados Normal. pelo Peso - Seca'!V$4</f>
        <v>1</v>
      </c>
      <c r="W29" s="32">
        <f>'Dados Brutos - SECA'!W29*'Dados Normal. pelo Peso - Seca'!W$4</f>
        <v>457.44</v>
      </c>
      <c r="X29" s="32">
        <f>'Dados Brutos - SECA'!X29*'Dados Normal. pelo Peso - Seca'!X$4</f>
        <v>368.97899999999998</v>
      </c>
      <c r="Y29" s="32">
        <f>'Dados Brutos - SECA'!Y29*'Dados Normal. pelo Peso - Seca'!Y$4</f>
        <v>69.900999999999996</v>
      </c>
      <c r="Z29" s="32">
        <f>'Dados Brutos - SECA'!Z29*'Dados Normal. pelo Peso - Seca'!Z$4</f>
        <v>77.66</v>
      </c>
      <c r="AA29" s="32">
        <f>'Dados Brutos - SECA'!AA29*'Dados Normal. pelo Peso - Seca'!AA$4</f>
        <v>165.84</v>
      </c>
      <c r="AB29" s="32">
        <f>'Dados Brutos - SECA'!AB29*'Dados Normal. pelo Peso - Seca'!AB$4</f>
        <v>2.35</v>
      </c>
      <c r="AC29" s="32">
        <f>'Dados Brutos - SECA'!AC29*'Dados Normal. pelo Peso - Seca'!AC$4</f>
        <v>2.4500000000000002</v>
      </c>
    </row>
    <row r="30" spans="1:29" s="17" customFormat="1" x14ac:dyDescent="0.25">
      <c r="A30" s="18" t="s">
        <v>923</v>
      </c>
      <c r="B30" s="28" t="s">
        <v>924</v>
      </c>
      <c r="C30" s="32">
        <f>'Dados Brutos - SECA'!C30*'Dados Normal. pelo Peso - Seca'!C$4</f>
        <v>173.29933194454424</v>
      </c>
      <c r="D30" s="32">
        <f>'Dados Brutos - SECA'!D30*'Dados Normal. pelo Peso - Seca'!D$4</f>
        <v>159.29400386847195</v>
      </c>
      <c r="E30" s="32">
        <f>'Dados Brutos - SECA'!E30*'Dados Normal. pelo Peso - Seca'!E$4</f>
        <v>179.93</v>
      </c>
      <c r="F30" s="32">
        <f>'Dados Brutos - SECA'!F30*'Dados Normal. pelo Peso - Seca'!F$4</f>
        <v>91.25</v>
      </c>
      <c r="G30" s="32">
        <f>'Dados Brutos - SECA'!G30*'Dados Normal. pelo Peso - Seca'!G$4</f>
        <v>44.606332305968067</v>
      </c>
      <c r="H30" s="32">
        <f>'Dados Brutos - SECA'!H30*'Dados Normal. pelo Peso - Seca'!H$4</f>
        <v>4.498816101026045</v>
      </c>
      <c r="I30" s="32">
        <f>'Dados Brutos - SECA'!I30*'Dados Normal. pelo Peso - Seca'!I$4</f>
        <v>159.822</v>
      </c>
      <c r="J30" s="32">
        <f>'Dados Brutos - SECA'!J30*'Dados Normal. pelo Peso - Seca'!J$4</f>
        <v>96.823999999999984</v>
      </c>
      <c r="K30" s="32">
        <f>'Dados Brutos - SECA'!K30*'Dados Normal. pelo Peso - Seca'!K$4</f>
        <v>134.9</v>
      </c>
      <c r="L30" s="32">
        <f>'Dados Brutos - SECA'!L30*'Dados Normal. pelo Peso - Seca'!L$4</f>
        <v>218.399</v>
      </c>
      <c r="M30" s="32">
        <f>'Dados Brutos - SECA'!M30*'Dados Normal. pelo Peso - Seca'!M$4</f>
        <v>136.02199999999999</v>
      </c>
      <c r="N30" s="32">
        <f>'Dados Brutos - SECA'!N30*'Dados Normal. pelo Peso - Seca'!N$4</f>
        <v>256.83</v>
      </c>
      <c r="O30" s="32">
        <f>'Dados Brutos - SECA'!O30*'Dados Normal. pelo Peso - Seca'!O$4</f>
        <v>201.49200000000002</v>
      </c>
      <c r="P30" s="32">
        <f>'Dados Brutos - SECA'!P30*'Dados Normal. pelo Peso - Seca'!P$4</f>
        <v>381.92700000000002</v>
      </c>
      <c r="Q30" s="32">
        <f>'Dados Brutos - SECA'!Q30*'Dados Normal. pelo Peso - Seca'!Q$4</f>
        <v>0</v>
      </c>
      <c r="R30" s="32">
        <f>'Dados Brutos - SECA'!R30*'Dados Normal. pelo Peso - Seca'!R$4</f>
        <v>0</v>
      </c>
      <c r="S30" s="32">
        <f>'Dados Brutos - SECA'!S30*'Dados Normal. pelo Peso - Seca'!S$4</f>
        <v>7.1999999999999993</v>
      </c>
      <c r="T30" s="32">
        <f>'Dados Brutos - SECA'!T30*'Dados Normal. pelo Peso - Seca'!T$4</f>
        <v>0</v>
      </c>
      <c r="U30" s="32">
        <f>'Dados Brutos - SECA'!U30*'Dados Normal. pelo Peso - Seca'!U$4</f>
        <v>0</v>
      </c>
      <c r="V30" s="32">
        <f>'Dados Brutos - SECA'!V30*'Dados Normal. pelo Peso - Seca'!V$4</f>
        <v>1.1000000000000001</v>
      </c>
      <c r="W30" s="32">
        <f>'Dados Brutos - SECA'!W30*'Dados Normal. pelo Peso - Seca'!W$4</f>
        <v>435.50400000000002</v>
      </c>
      <c r="X30" s="32">
        <f>'Dados Brutos - SECA'!X30*'Dados Normal. pelo Peso - Seca'!X$4</f>
        <v>377.83199999999999</v>
      </c>
      <c r="Y30" s="32">
        <f>'Dados Brutos - SECA'!Y30*'Dados Normal. pelo Peso - Seca'!Y$4</f>
        <v>84.378999999999991</v>
      </c>
      <c r="Z30" s="32">
        <f>'Dados Brutos - SECA'!Z30*'Dados Normal. pelo Peso - Seca'!Z$4</f>
        <v>88.58</v>
      </c>
      <c r="AA30" s="32">
        <f>'Dados Brutos - SECA'!AA30*'Dados Normal. pelo Peso - Seca'!AA$4</f>
        <v>223.72</v>
      </c>
      <c r="AB30" s="32">
        <f>'Dados Brutos - SECA'!AB30*'Dados Normal. pelo Peso - Seca'!AB$4</f>
        <v>2.3970000000000002</v>
      </c>
      <c r="AC30" s="32">
        <f>'Dados Brutos - SECA'!AC30*'Dados Normal. pelo Peso - Seca'!AC$4</f>
        <v>2.7930000000000001</v>
      </c>
    </row>
    <row r="31" spans="1:29" s="17" customFormat="1" x14ac:dyDescent="0.25">
      <c r="A31" s="18" t="s">
        <v>925</v>
      </c>
      <c r="B31" s="28" t="s">
        <v>926</v>
      </c>
      <c r="C31" s="32">
        <f>'Dados Brutos - SECA'!C31*'Dados Normal. pelo Peso - Seca'!C$4</f>
        <v>150.9493988814842</v>
      </c>
      <c r="D31" s="32">
        <f>'Dados Brutos - SECA'!D31*'Dados Normal. pelo Peso - Seca'!D$4</f>
        <v>130.6431379610456</v>
      </c>
      <c r="E31" s="32">
        <f>'Dados Brutos - SECA'!E31*'Dados Normal. pelo Peso - Seca'!E$4</f>
        <v>115.06399999999999</v>
      </c>
      <c r="F31" s="32">
        <f>'Dados Brutos - SECA'!F31*'Dados Normal. pelo Peso - Seca'!F$4</f>
        <v>55.075000000000003</v>
      </c>
      <c r="G31" s="32">
        <f>'Dados Brutos - SECA'!G31*'Dados Normal. pelo Peso - Seca'!G$4</f>
        <v>37.402969057413706</v>
      </c>
      <c r="H31" s="32">
        <f>'Dados Brutos - SECA'!H31*'Dados Normal. pelo Peso - Seca'!H$4</f>
        <v>7.3859331246911548</v>
      </c>
      <c r="I31" s="32">
        <f>'Dados Brutos - SECA'!I31*'Dados Normal. pelo Peso - Seca'!I$4</f>
        <v>129.798</v>
      </c>
      <c r="J31" s="32">
        <f>'Dados Brutos - SECA'!J31*'Dados Normal. pelo Peso - Seca'!J$4</f>
        <v>77.867999999999995</v>
      </c>
      <c r="K31" s="32">
        <f>'Dados Brutos - SECA'!K31*'Dados Normal. pelo Peso - Seca'!K$4</f>
        <v>238.85000000000002</v>
      </c>
      <c r="L31" s="32">
        <f>'Dados Brutos - SECA'!L31*'Dados Normal. pelo Peso - Seca'!L$4</f>
        <v>208.45199999999997</v>
      </c>
      <c r="M31" s="32">
        <f>'Dados Brutos - SECA'!M31*'Dados Normal. pelo Peso - Seca'!M$4</f>
        <v>340.53799999999995</v>
      </c>
      <c r="N31" s="32">
        <f>'Dados Brutos - SECA'!N31*'Dados Normal. pelo Peso - Seca'!N$4</f>
        <v>330.85500000000002</v>
      </c>
      <c r="O31" s="32">
        <f>'Dados Brutos - SECA'!O31*'Dados Normal. pelo Peso - Seca'!O$4</f>
        <v>263.98700000000002</v>
      </c>
      <c r="P31" s="32">
        <f>'Dados Brutos - SECA'!P31*'Dados Normal. pelo Peso - Seca'!P$4</f>
        <v>388.83</v>
      </c>
      <c r="Q31" s="32">
        <f>'Dados Brutos - SECA'!Q31*'Dados Normal. pelo Peso - Seca'!Q$4</f>
        <v>4.9000000000000004</v>
      </c>
      <c r="R31" s="32">
        <f>'Dados Brutos - SECA'!R31*'Dados Normal. pelo Peso - Seca'!R$4</f>
        <v>4.5</v>
      </c>
      <c r="S31" s="32">
        <f>'Dados Brutos - SECA'!S31*'Dados Normal. pelo Peso - Seca'!S$4</f>
        <v>9.6</v>
      </c>
      <c r="T31" s="32">
        <f>'Dados Brutos - SECA'!T31*'Dados Normal. pelo Peso - Seca'!T$4</f>
        <v>0</v>
      </c>
      <c r="U31" s="32">
        <f>'Dados Brutos - SECA'!U31*'Dados Normal. pelo Peso - Seca'!U$4</f>
        <v>0</v>
      </c>
      <c r="V31" s="32">
        <f>'Dados Brutos - SECA'!V31*'Dados Normal. pelo Peso - Seca'!V$4</f>
        <v>0.96</v>
      </c>
      <c r="W31" s="32">
        <f>'Dados Brutos - SECA'!W31*'Dados Normal. pelo Peso - Seca'!W$4</f>
        <v>430.56</v>
      </c>
      <c r="X31" s="32">
        <f>'Dados Brutos - SECA'!X31*'Dados Normal. pelo Peso - Seca'!X$4</f>
        <v>361.06200000000001</v>
      </c>
      <c r="Y31" s="32">
        <f>'Dados Brutos - SECA'!Y31*'Dados Normal. pelo Peso - Seca'!Y$4</f>
        <v>67.488</v>
      </c>
      <c r="Z31" s="32">
        <f>'Dados Brutos - SECA'!Z31*'Dados Normal. pelo Peso - Seca'!Z$4</f>
        <v>64.540000000000006</v>
      </c>
      <c r="AA31" s="32">
        <f>'Dados Brutos - SECA'!AA31*'Dados Normal. pelo Peso - Seca'!AA$4</f>
        <v>137.63999999999999</v>
      </c>
      <c r="AB31" s="32">
        <f>'Dados Brutos - SECA'!AB31*'Dados Normal. pelo Peso - Seca'!AB$4</f>
        <v>2.9610000000000003</v>
      </c>
      <c r="AC31" s="32">
        <f>'Dados Brutos - SECA'!AC31*'Dados Normal. pelo Peso - Seca'!AC$4</f>
        <v>2.0580000000000003</v>
      </c>
    </row>
    <row r="32" spans="1:29" s="17" customFormat="1" x14ac:dyDescent="0.25">
      <c r="A32" s="18" t="s">
        <v>927</v>
      </c>
      <c r="B32" s="28" t="s">
        <v>928</v>
      </c>
      <c r="C32" s="32">
        <f>'Dados Brutos - SECA'!C32*'Dados Normal. pelo Peso - Seca'!C$4</f>
        <v>267.4113785041211</v>
      </c>
      <c r="D32" s="32">
        <f>'Dados Brutos - SECA'!D32*'Dados Normal. pelo Peso - Seca'!D$4</f>
        <v>275.2529861491351</v>
      </c>
      <c r="E32" s="32">
        <f>'Dados Brutos - SECA'!E32*'Dados Normal. pelo Peso - Seca'!E$4</f>
        <v>132.81</v>
      </c>
      <c r="F32" s="32">
        <f>'Dados Brutos - SECA'!F32*'Dados Normal. pelo Peso - Seca'!F$4</f>
        <v>65.125</v>
      </c>
      <c r="G32" s="32">
        <f>'Dados Brutos - SECA'!G32*'Dados Normal. pelo Peso - Seca'!G$4</f>
        <v>31.656215060035976</v>
      </c>
      <c r="H32" s="32">
        <f>'Dados Brutos - SECA'!H32*'Dados Normal. pelo Peso - Seca'!H$4</f>
        <v>6.1593664934422172</v>
      </c>
      <c r="I32" s="32">
        <f>'Dados Brutos - SECA'!I32*'Dados Normal. pelo Peso - Seca'!I$4</f>
        <v>84.24</v>
      </c>
      <c r="J32" s="32">
        <f>'Dados Brutos - SECA'!J32*'Dados Normal. pelo Peso - Seca'!J$4</f>
        <v>65.52</v>
      </c>
      <c r="K32" s="32">
        <f>'Dados Brutos - SECA'!K32*'Dados Normal. pelo Peso - Seca'!K$4</f>
        <v>127.85</v>
      </c>
      <c r="L32" s="32">
        <f>'Dados Brutos - SECA'!L32*'Dados Normal. pelo Peso - Seca'!L$4</f>
        <v>219.73299999999998</v>
      </c>
      <c r="M32" s="32">
        <f>'Dados Brutos - SECA'!M32*'Dados Normal. pelo Peso - Seca'!M$4</f>
        <v>298.81599999999997</v>
      </c>
      <c r="N32" s="32">
        <f>'Dados Brutos - SECA'!N32*'Dados Normal. pelo Peso - Seca'!N$4</f>
        <v>325.39499999999998</v>
      </c>
      <c r="O32" s="32">
        <f>'Dados Brutos - SECA'!O32*'Dados Normal. pelo Peso - Seca'!O$4</f>
        <v>240.23599999999999</v>
      </c>
      <c r="P32" s="32">
        <f>'Dados Brutos - SECA'!P32*'Dados Normal. pelo Peso - Seca'!P$4</f>
        <v>385.28100000000001</v>
      </c>
      <c r="Q32" s="32">
        <f>'Dados Brutos - SECA'!Q32*'Dados Normal. pelo Peso - Seca'!Q$4</f>
        <v>4.9000000000000004</v>
      </c>
      <c r="R32" s="32">
        <f>'Dados Brutos - SECA'!R32*'Dados Normal. pelo Peso - Seca'!R$4</f>
        <v>0</v>
      </c>
      <c r="S32" s="32">
        <f>'Dados Brutos - SECA'!S32*'Dados Normal. pelo Peso - Seca'!S$4</f>
        <v>4.8</v>
      </c>
      <c r="T32" s="32">
        <f>'Dados Brutos - SECA'!T32*'Dados Normal. pelo Peso - Seca'!T$4</f>
        <v>0</v>
      </c>
      <c r="U32" s="32">
        <f>'Dados Brutos - SECA'!U32*'Dados Normal. pelo Peso - Seca'!U$4</f>
        <v>0</v>
      </c>
      <c r="V32" s="32">
        <f>'Dados Brutos - SECA'!V32*'Dados Normal. pelo Peso - Seca'!V$4</f>
        <v>1.1000000000000001</v>
      </c>
      <c r="W32" s="32">
        <f>'Dados Brutos - SECA'!W32*'Dados Normal. pelo Peso - Seca'!W$4</f>
        <v>426.048</v>
      </c>
      <c r="X32" s="32">
        <f>'Dados Brutos - SECA'!X32*'Dados Normal. pelo Peso - Seca'!X$4</f>
        <v>364.02600000000001</v>
      </c>
      <c r="Y32" s="32">
        <f>'Dados Brutos - SECA'!Y32*'Dados Normal. pelo Peso - Seca'!Y$4</f>
        <v>78.09</v>
      </c>
      <c r="Z32" s="32">
        <f>'Dados Brutos - SECA'!Z32*'Dados Normal. pelo Peso - Seca'!Z$4</f>
        <v>71.12</v>
      </c>
      <c r="AA32" s="32">
        <f>'Dados Brutos - SECA'!AA32*'Dados Normal. pelo Peso - Seca'!AA$4</f>
        <v>152.72</v>
      </c>
      <c r="AB32" s="32">
        <f>'Dados Brutos - SECA'!AB32*'Dados Normal. pelo Peso - Seca'!AB$4</f>
        <v>2.6789999999999998</v>
      </c>
      <c r="AC32" s="32">
        <f>'Dados Brutos - SECA'!AC32*'Dados Normal. pelo Peso - Seca'!AC$4</f>
        <v>2.891</v>
      </c>
    </row>
    <row r="33" spans="1:29" s="17" customFormat="1" x14ac:dyDescent="0.25">
      <c r="A33" s="18" t="s">
        <v>929</v>
      </c>
      <c r="B33" s="28" t="s">
        <v>930</v>
      </c>
      <c r="C33" s="32">
        <f>'Dados Brutos - SECA'!C33*'Dados Normal. pelo Peso - Seca'!C$4</f>
        <v>295.73665279638897</v>
      </c>
      <c r="D33" s="32">
        <f>'Dados Brutos - SECA'!D33*'Dados Normal. pelo Peso - Seca'!D$4</f>
        <v>283.75186216723881</v>
      </c>
      <c r="E33" s="32">
        <f>'Dados Brutos - SECA'!E33*'Dados Normal. pelo Peso - Seca'!E$4</f>
        <v>134.13999999999999</v>
      </c>
      <c r="F33" s="32">
        <f>'Dados Brutos - SECA'!F33*'Dados Normal. pelo Peso - Seca'!F$4</f>
        <v>67.724999999999994</v>
      </c>
      <c r="G33" s="32">
        <f>'Dados Brutos - SECA'!G33*'Dados Normal. pelo Peso - Seca'!G$4</f>
        <v>42.212765957446805</v>
      </c>
      <c r="H33" s="32">
        <f>'Dados Brutos - SECA'!H33*'Dados Normal. pelo Peso - Seca'!H$4</f>
        <v>9.506990434142752</v>
      </c>
      <c r="I33" s="32">
        <f>'Dados Brutos - SECA'!I33*'Dados Normal. pelo Peso - Seca'!I$4</f>
        <v>144.97200000000001</v>
      </c>
      <c r="J33" s="32">
        <f>'Dados Brutos - SECA'!J33*'Dados Normal. pelo Peso - Seca'!J$4</f>
        <v>74.676000000000002</v>
      </c>
      <c r="K33" s="32">
        <f>'Dados Brutos - SECA'!K33*'Dados Normal. pelo Peso - Seca'!K$4</f>
        <v>141.94999999999999</v>
      </c>
      <c r="L33" s="32">
        <f>'Dados Brutos - SECA'!L33*'Dados Normal. pelo Peso - Seca'!L$4</f>
        <v>238.69900000000001</v>
      </c>
      <c r="M33" s="32">
        <f>'Dados Brutos - SECA'!M33*'Dados Normal. pelo Peso - Seca'!M$4</f>
        <v>248.99799999999999</v>
      </c>
      <c r="N33" s="32">
        <f>'Dados Brutos - SECA'!N33*'Dados Normal. pelo Peso - Seca'!N$4</f>
        <v>301.245</v>
      </c>
      <c r="O33" s="32">
        <f>'Dados Brutos - SECA'!O33*'Dados Normal. pelo Peso - Seca'!O$4</f>
        <v>207.26299999999998</v>
      </c>
      <c r="P33" s="32">
        <f>'Dados Brutos - SECA'!P33*'Dados Normal. pelo Peso - Seca'!P$4</f>
        <v>370.42200000000003</v>
      </c>
      <c r="Q33" s="32">
        <f>'Dados Brutos - SECA'!Q33*'Dados Normal. pelo Peso - Seca'!Q$4</f>
        <v>4.9000000000000004</v>
      </c>
      <c r="R33" s="32">
        <f>'Dados Brutos - SECA'!R33*'Dados Normal. pelo Peso - Seca'!R$4</f>
        <v>0</v>
      </c>
      <c r="S33" s="32">
        <f>'Dados Brutos - SECA'!S33*'Dados Normal. pelo Peso - Seca'!S$4</f>
        <v>4.8</v>
      </c>
      <c r="T33" s="32">
        <f>'Dados Brutos - SECA'!T33*'Dados Normal. pelo Peso - Seca'!T$4</f>
        <v>0</v>
      </c>
      <c r="U33" s="32">
        <f>'Dados Brutos - SECA'!U33*'Dados Normal. pelo Peso - Seca'!U$4</f>
        <v>0</v>
      </c>
      <c r="V33" s="32">
        <f>'Dados Brutos - SECA'!V33*'Dados Normal. pelo Peso - Seca'!V$4</f>
        <v>1.1000000000000001</v>
      </c>
      <c r="W33" s="32">
        <f>'Dados Brutos - SECA'!W33*'Dados Normal. pelo Peso - Seca'!W$4</f>
        <v>432.52799999999996</v>
      </c>
      <c r="X33" s="32">
        <f>'Dados Brutos - SECA'!X33*'Dados Normal. pelo Peso - Seca'!X$4</f>
        <v>366.36599999999999</v>
      </c>
      <c r="Y33" s="32">
        <f>'Dados Brutos - SECA'!Y33*'Dados Normal. pelo Peso - Seca'!Y$4</f>
        <v>81.452999999999989</v>
      </c>
      <c r="Z33" s="32">
        <f>'Dados Brutos - SECA'!Z33*'Dados Normal. pelo Peso - Seca'!Z$4</f>
        <v>101.06</v>
      </c>
      <c r="AA33" s="32">
        <f>'Dados Brutos - SECA'!AA33*'Dados Normal. pelo Peso - Seca'!AA$4</f>
        <v>207.64</v>
      </c>
      <c r="AB33" s="32">
        <f>'Dados Brutos - SECA'!AB33*'Dados Normal. pelo Peso - Seca'!AB$4</f>
        <v>2.2559999999999998</v>
      </c>
      <c r="AC33" s="32">
        <f>'Dados Brutos - SECA'!AC33*'Dados Normal. pelo Peso - Seca'!AC$4</f>
        <v>2.7930000000000001</v>
      </c>
    </row>
    <row r="34" spans="1:29" s="17" customFormat="1" x14ac:dyDescent="0.25">
      <c r="A34" s="18" t="s">
        <v>931</v>
      </c>
      <c r="B34" s="28" t="s">
        <v>932</v>
      </c>
      <c r="C34" s="32">
        <f>'Dados Brutos - SECA'!C34*'Dados Normal. pelo Peso - Seca'!C$4</f>
        <v>295.78976662823521</v>
      </c>
      <c r="D34" s="32">
        <f>'Dados Brutos - SECA'!D34*'Dados Normal. pelo Peso - Seca'!D$4</f>
        <v>241.68654043963582</v>
      </c>
      <c r="E34" s="32">
        <f>'Dados Brutos - SECA'!E34*'Dados Normal. pelo Peso - Seca'!E$4</f>
        <v>160.512</v>
      </c>
      <c r="F34" s="32">
        <f>'Dados Brutos - SECA'!F34*'Dados Normal. pelo Peso - Seca'!F$4</f>
        <v>81.424999999999997</v>
      </c>
      <c r="G34" s="32">
        <f>'Dados Brutos - SECA'!G34*'Dados Normal. pelo Peso - Seca'!G$4</f>
        <v>42.627267130747747</v>
      </c>
      <c r="H34" s="32">
        <f>'Dados Brutos - SECA'!H34*'Dados Normal. pelo Peso - Seca'!H$4</f>
        <v>26.780553514572617</v>
      </c>
      <c r="I34" s="32">
        <f>'Dados Brutos - SECA'!I34*'Dados Normal. pelo Peso - Seca'!I$4</f>
        <v>122.97599999999998</v>
      </c>
      <c r="J34" s="32">
        <f>'Dados Brutos - SECA'!J34*'Dados Normal. pelo Peso - Seca'!J$4</f>
        <v>70.22399999999999</v>
      </c>
      <c r="K34" s="32">
        <f>'Dados Brutos - SECA'!K34*'Dados Normal. pelo Peso - Seca'!K$4</f>
        <v>214.65</v>
      </c>
      <c r="L34" s="32">
        <f>'Dados Brutos - SECA'!L34*'Dados Normal. pelo Peso - Seca'!L$4</f>
        <v>215.12200000000001</v>
      </c>
      <c r="M34" s="32">
        <f>'Dados Brutos - SECA'!M34*'Dados Normal. pelo Peso - Seca'!M$4</f>
        <v>338.00799999999998</v>
      </c>
      <c r="N34" s="32">
        <f>'Dados Brutos - SECA'!N34*'Dados Normal. pelo Peso - Seca'!N$4</f>
        <v>292.39000000000004</v>
      </c>
      <c r="O34" s="32">
        <f>'Dados Brutos - SECA'!O34*'Dados Normal. pelo Peso - Seca'!O$4</f>
        <v>210.22099999999998</v>
      </c>
      <c r="P34" s="32">
        <f>'Dados Brutos - SECA'!P34*'Dados Normal. pelo Peso - Seca'!P$4</f>
        <v>382.70699999999999</v>
      </c>
      <c r="Q34" s="32">
        <f>'Dados Brutos - SECA'!Q34*'Dados Normal. pelo Peso - Seca'!Q$4</f>
        <v>4.9000000000000004</v>
      </c>
      <c r="R34" s="32">
        <f>'Dados Brutos - SECA'!R34*'Dados Normal. pelo Peso - Seca'!R$4</f>
        <v>4.5</v>
      </c>
      <c r="S34" s="32">
        <f>'Dados Brutos - SECA'!S34*'Dados Normal. pelo Peso - Seca'!S$4</f>
        <v>4.8</v>
      </c>
      <c r="T34" s="32">
        <f>'Dados Brutos - SECA'!T34*'Dados Normal. pelo Peso - Seca'!T$4</f>
        <v>0</v>
      </c>
      <c r="U34" s="32">
        <f>'Dados Brutos - SECA'!U34*'Dados Normal. pelo Peso - Seca'!U$4</f>
        <v>0</v>
      </c>
      <c r="V34" s="32">
        <f>'Dados Brutos - SECA'!V34*'Dados Normal. pelo Peso - Seca'!V$4</f>
        <v>1.18</v>
      </c>
      <c r="W34" s="32">
        <f>'Dados Brutos - SECA'!W34*'Dados Normal. pelo Peso - Seca'!W$4</f>
        <v>446.16</v>
      </c>
      <c r="X34" s="32">
        <f>'Dados Brutos - SECA'!X34*'Dados Normal. pelo Peso - Seca'!X$4</f>
        <v>365.23500000000001</v>
      </c>
      <c r="Y34" s="32">
        <f>'Dados Brutos - SECA'!Y34*'Dados Normal. pelo Peso - Seca'!Y$4</f>
        <v>114.77899999999998</v>
      </c>
      <c r="Z34" s="32">
        <f>'Dados Brutos - SECA'!Z34*'Dados Normal. pelo Peso - Seca'!Z$4</f>
        <v>112.28</v>
      </c>
      <c r="AA34" s="32">
        <f>'Dados Brutos - SECA'!AA34*'Dados Normal. pelo Peso - Seca'!AA$4</f>
        <v>195.32</v>
      </c>
      <c r="AB34" s="32">
        <f>'Dados Brutos - SECA'!AB34*'Dados Normal. pelo Peso - Seca'!AB$4</f>
        <v>3.4780000000000002</v>
      </c>
      <c r="AC34" s="32">
        <f>'Dados Brutos - SECA'!AC34*'Dados Normal. pelo Peso - Seca'!AC$4</f>
        <v>3.3809999999999998</v>
      </c>
    </row>
    <row r="35" spans="1:29" s="17" customFormat="1" x14ac:dyDescent="0.25">
      <c r="A35" s="18" t="s">
        <v>933</v>
      </c>
      <c r="B35" s="28" t="s">
        <v>934</v>
      </c>
      <c r="C35" s="32">
        <f>'Dados Brutos - SECA'!C35*'Dados Normal. pelo Peso - Seca'!C$4</f>
        <v>205.35807088660221</v>
      </c>
      <c r="D35" s="32">
        <f>'Dados Brutos - SECA'!D35*'Dados Normal. pelo Peso - Seca'!D$4</f>
        <v>185.81683004005046</v>
      </c>
      <c r="E35" s="32">
        <f>'Dados Brutos - SECA'!E35*'Dados Normal. pelo Peso - Seca'!E$4</f>
        <v>130.79599999999999</v>
      </c>
      <c r="F35" s="32">
        <f>'Dados Brutos - SECA'!F35*'Dados Normal. pelo Peso - Seca'!F$4</f>
        <v>56.7</v>
      </c>
      <c r="G35" s="32">
        <f>'Dados Brutos - SECA'!G35*'Dados Normal. pelo Peso - Seca'!G$4</f>
        <v>27.684188003708723</v>
      </c>
      <c r="H35" s="32">
        <f>'Dados Brutos - SECA'!H35*'Dados Normal. pelo Peso - Seca'!H$4</f>
        <v>2.3009933324261804</v>
      </c>
      <c r="I35" s="32">
        <f>'Dados Brutos - SECA'!I35*'Dados Normal. pelo Peso - Seca'!I$4</f>
        <v>84.384</v>
      </c>
      <c r="J35" s="32">
        <f>'Dados Brutos - SECA'!J35*'Dados Normal. pelo Peso - Seca'!J$4</f>
        <v>70.503999999999991</v>
      </c>
      <c r="K35" s="32">
        <f>'Dados Brutos - SECA'!K35*'Dados Normal. pelo Peso - Seca'!K$4</f>
        <v>289.40000000000003</v>
      </c>
      <c r="L35" s="32">
        <f>'Dados Brutos - SECA'!L35*'Dados Normal. pelo Peso - Seca'!L$4</f>
        <v>242.12099999999998</v>
      </c>
      <c r="M35" s="32">
        <f>'Dados Brutos - SECA'!M35*'Dados Normal. pelo Peso - Seca'!M$4</f>
        <v>409.4</v>
      </c>
      <c r="N35" s="32">
        <f>'Dados Brutos - SECA'!N35*'Dados Normal. pelo Peso - Seca'!N$4</f>
        <v>343.14000000000004</v>
      </c>
      <c r="O35" s="32">
        <f>'Dados Brutos - SECA'!O35*'Dados Normal. pelo Peso - Seca'!O$4</f>
        <v>268.83</v>
      </c>
      <c r="P35" s="32">
        <f>'Dados Brutos - SECA'!P35*'Dados Normal. pelo Peso - Seca'!P$4</f>
        <v>386.95799999999997</v>
      </c>
      <c r="Q35" s="32">
        <f>'Dados Brutos - SECA'!Q35*'Dados Normal. pelo Peso - Seca'!Q$4</f>
        <v>4.9000000000000004</v>
      </c>
      <c r="R35" s="32">
        <f>'Dados Brutos - SECA'!R35*'Dados Normal. pelo Peso - Seca'!R$4</f>
        <v>0</v>
      </c>
      <c r="S35" s="32">
        <f>'Dados Brutos - SECA'!S35*'Dados Normal. pelo Peso - Seca'!S$4</f>
        <v>2.4</v>
      </c>
      <c r="T35" s="32">
        <f>'Dados Brutos - SECA'!T35*'Dados Normal. pelo Peso - Seca'!T$4</f>
        <v>0</v>
      </c>
      <c r="U35" s="32">
        <f>'Dados Brutos - SECA'!U35*'Dados Normal. pelo Peso - Seca'!U$4</f>
        <v>0</v>
      </c>
      <c r="V35" s="32">
        <f>'Dados Brutos - SECA'!V35*'Dados Normal. pelo Peso - Seca'!V$4</f>
        <v>1.04</v>
      </c>
      <c r="W35" s="32">
        <f>'Dados Brutos - SECA'!W35*'Dados Normal. pelo Peso - Seca'!W$4</f>
        <v>422.87999999999994</v>
      </c>
      <c r="X35" s="32">
        <f>'Dados Brutos - SECA'!X35*'Dados Normal. pelo Peso - Seca'!X$4</f>
        <v>356.14799999999997</v>
      </c>
      <c r="Y35" s="32">
        <f>'Dados Brutos - SECA'!Y35*'Dados Normal. pelo Peso - Seca'!Y$4</f>
        <v>51.926999999999992</v>
      </c>
      <c r="Z35" s="32">
        <f>'Dados Brutos - SECA'!Z35*'Dados Normal. pelo Peso - Seca'!Z$4</f>
        <v>47.44</v>
      </c>
      <c r="AA35" s="32">
        <f>'Dados Brutos - SECA'!AA35*'Dados Normal. pelo Peso - Seca'!AA$4</f>
        <v>129.16</v>
      </c>
      <c r="AB35" s="32">
        <f>'Dados Brutos - SECA'!AB35*'Dados Normal. pelo Peso - Seca'!AB$4</f>
        <v>3.008</v>
      </c>
      <c r="AC35" s="32">
        <f>'Dados Brutos - SECA'!AC35*'Dados Normal. pelo Peso - Seca'!AC$4</f>
        <v>2.3029999999999999</v>
      </c>
    </row>
    <row r="36" spans="1:29" s="17" customFormat="1" x14ac:dyDescent="0.25">
      <c r="A36" s="18" t="s">
        <v>935</v>
      </c>
      <c r="B36" s="28" t="s">
        <v>936</v>
      </c>
      <c r="C36" s="32">
        <f>'Dados Brutos - SECA'!C36*'Dados Normal. pelo Peso - Seca'!C$4</f>
        <v>133.13374693406436</v>
      </c>
      <c r="D36" s="32">
        <f>'Dados Brutos - SECA'!D36*'Dados Normal. pelo Peso - Seca'!D$4</f>
        <v>126.25901791947872</v>
      </c>
      <c r="E36" s="32">
        <f>'Dados Brutos - SECA'!E36*'Dados Normal. pelo Peso - Seca'!E$4</f>
        <v>134.86199999999999</v>
      </c>
      <c r="F36" s="32">
        <f>'Dados Brutos - SECA'!F36*'Dados Normal. pelo Peso - Seca'!F$4</f>
        <v>66.224999999999994</v>
      </c>
      <c r="G36" s="32">
        <f>'Dados Brutos - SECA'!G36*'Dados Normal. pelo Peso - Seca'!G$4</f>
        <v>46.213109661385531</v>
      </c>
      <c r="H36" s="32">
        <f>'Dados Brutos - SECA'!H36*'Dados Normal. pelo Peso - Seca'!H$4</f>
        <v>12.223827410189733</v>
      </c>
      <c r="I36" s="32">
        <f>'Dados Brutos - SECA'!I36*'Dados Normal. pelo Peso - Seca'!I$4</f>
        <v>128.53800000000001</v>
      </c>
      <c r="J36" s="32">
        <f>'Dados Brutos - SECA'!J36*'Dados Normal. pelo Peso - Seca'!J$4</f>
        <v>91.756</v>
      </c>
      <c r="K36" s="32">
        <f>'Dados Brutos - SECA'!K36*'Dados Normal. pelo Peso - Seca'!K$4</f>
        <v>253</v>
      </c>
      <c r="L36" s="32">
        <f>'Dados Brutos - SECA'!L36*'Dados Normal. pelo Peso - Seca'!L$4</f>
        <v>271.49799999999999</v>
      </c>
      <c r="M36" s="32">
        <f>'Dados Brutos - SECA'!M36*'Dados Normal. pelo Peso - Seca'!M$4</f>
        <v>362.06599999999992</v>
      </c>
      <c r="N36" s="32">
        <f>'Dados Brutos - SECA'!N36*'Dados Normal. pelo Peso - Seca'!N$4</f>
        <v>328.125</v>
      </c>
      <c r="O36" s="32">
        <f>'Dados Brutos - SECA'!O36*'Dados Normal. pelo Peso - Seca'!O$4</f>
        <v>236.23399999999998</v>
      </c>
      <c r="P36" s="32">
        <f>'Dados Brutos - SECA'!P36*'Dados Normal. pelo Peso - Seca'!P$4</f>
        <v>384.96899999999999</v>
      </c>
      <c r="Q36" s="32">
        <f>'Dados Brutos - SECA'!Q36*'Dados Normal. pelo Peso - Seca'!Q$4</f>
        <v>4.9000000000000004</v>
      </c>
      <c r="R36" s="32">
        <f>'Dados Brutos - SECA'!R36*'Dados Normal. pelo Peso - Seca'!R$4</f>
        <v>0</v>
      </c>
      <c r="S36" s="32">
        <f>'Dados Brutos - SECA'!S36*'Dados Normal. pelo Peso - Seca'!S$4</f>
        <v>2.4</v>
      </c>
      <c r="T36" s="32">
        <f>'Dados Brutos - SECA'!T36*'Dados Normal. pelo Peso - Seca'!T$4</f>
        <v>0</v>
      </c>
      <c r="U36" s="32">
        <f>'Dados Brutos - SECA'!U36*'Dados Normal. pelo Peso - Seca'!U$4</f>
        <v>0</v>
      </c>
      <c r="V36" s="32">
        <f>'Dados Brutos - SECA'!V36*'Dados Normal. pelo Peso - Seca'!V$4</f>
        <v>1.1200000000000001</v>
      </c>
      <c r="W36" s="32">
        <f>'Dados Brutos - SECA'!W36*'Dados Normal. pelo Peso - Seca'!W$4</f>
        <v>424.65600000000001</v>
      </c>
      <c r="X36" s="32">
        <f>'Dados Brutos - SECA'!X36*'Dados Normal. pelo Peso - Seca'!X$4</f>
        <v>354.74400000000003</v>
      </c>
      <c r="Y36" s="32">
        <f>'Dados Brutos - SECA'!Y36*'Dados Normal. pelo Peso - Seca'!Y$4</f>
        <v>69.254999999999995</v>
      </c>
      <c r="Z36" s="32">
        <f>'Dados Brutos - SECA'!Z36*'Dados Normal. pelo Peso - Seca'!Z$4</f>
        <v>59.74</v>
      </c>
      <c r="AA36" s="32">
        <f>'Dados Brutos - SECA'!AA36*'Dados Normal. pelo Peso - Seca'!AA$4</f>
        <v>183.04</v>
      </c>
      <c r="AB36" s="32">
        <f>'Dados Brutos - SECA'!AB36*'Dados Normal. pelo Peso - Seca'!AB$4</f>
        <v>3.6190000000000002</v>
      </c>
      <c r="AC36" s="32">
        <f>'Dados Brutos - SECA'!AC36*'Dados Normal. pelo Peso - Seca'!AC$4</f>
        <v>2.94</v>
      </c>
    </row>
    <row r="37" spans="1:29" s="17" customFormat="1" x14ac:dyDescent="0.25">
      <c r="A37" s="18" t="s">
        <v>937</v>
      </c>
      <c r="B37" s="28" t="s">
        <v>938</v>
      </c>
      <c r="C37" s="32">
        <f>'Dados Brutos - SECA'!C37*'Dados Normal. pelo Peso - Seca'!C$4</f>
        <v>164.88695924274427</v>
      </c>
      <c r="D37" s="32">
        <f>'Dados Brutos - SECA'!D37*'Dados Normal. pelo Peso - Seca'!D$4</f>
        <v>137.26137478306799</v>
      </c>
      <c r="E37" s="32">
        <f>'Dados Brutos - SECA'!E37*'Dados Normal. pelo Peso - Seca'!E$4</f>
        <v>144.78</v>
      </c>
      <c r="F37" s="32">
        <f>'Dados Brutos - SECA'!F37*'Dados Normal. pelo Peso - Seca'!F$4</f>
        <v>73.025000000000006</v>
      </c>
      <c r="G37" s="32">
        <f>'Dados Brutos - SECA'!G37*'Dados Normal. pelo Peso - Seca'!G$4</f>
        <v>51.467724486116118</v>
      </c>
      <c r="H37" s="32">
        <f>'Dados Brutos - SECA'!H37*'Dados Normal. pelo Peso - Seca'!H$4</f>
        <v>18.234991247039439</v>
      </c>
      <c r="I37" s="32">
        <f>'Dados Brutos - SECA'!I37*'Dados Normal. pelo Peso - Seca'!I$4</f>
        <v>103.194</v>
      </c>
      <c r="J37" s="32">
        <f>'Dados Brutos - SECA'!J37*'Dados Normal. pelo Peso - Seca'!J$4</f>
        <v>70.111999999999995</v>
      </c>
      <c r="K37" s="32">
        <f>'Dados Brutos - SECA'!K37*'Dados Normal. pelo Peso - Seca'!K$4</f>
        <v>246.45</v>
      </c>
      <c r="L37" s="32">
        <f>'Dados Brutos - SECA'!L37*'Dados Normal. pelo Peso - Seca'!L$4</f>
        <v>208.39400000000001</v>
      </c>
      <c r="M37" s="32">
        <f>'Dados Brutos - SECA'!M37*'Dados Normal. pelo Peso - Seca'!M$4</f>
        <v>376.64799999999997</v>
      </c>
      <c r="N37" s="32">
        <f>'Dados Brutos - SECA'!N37*'Dados Normal. pelo Peso - Seca'!N$4</f>
        <v>328.19499999999999</v>
      </c>
      <c r="O37" s="32">
        <f>'Dados Brutos - SECA'!O37*'Dados Normal. pelo Peso - Seca'!O$4</f>
        <v>212.39599999999999</v>
      </c>
      <c r="P37" s="32">
        <f>'Dados Brutos - SECA'!P37*'Dados Normal. pelo Peso - Seca'!P$4</f>
        <v>385.78800000000001</v>
      </c>
      <c r="Q37" s="32">
        <f>'Dados Brutos - SECA'!Q37*'Dados Normal. pelo Peso - Seca'!Q$4</f>
        <v>0</v>
      </c>
      <c r="R37" s="32">
        <f>'Dados Brutos - SECA'!R37*'Dados Normal. pelo Peso - Seca'!R$4</f>
        <v>4.5</v>
      </c>
      <c r="S37" s="32">
        <f>'Dados Brutos - SECA'!S37*'Dados Normal. pelo Peso - Seca'!S$4</f>
        <v>2.4</v>
      </c>
      <c r="T37" s="32">
        <f>'Dados Brutos - SECA'!T37*'Dados Normal. pelo Peso - Seca'!T$4</f>
        <v>0</v>
      </c>
      <c r="U37" s="32">
        <f>'Dados Brutos - SECA'!U37*'Dados Normal. pelo Peso - Seca'!U$4</f>
        <v>0</v>
      </c>
      <c r="V37" s="32">
        <f>'Dados Brutos - SECA'!V37*'Dados Normal. pelo Peso - Seca'!V$4</f>
        <v>1.1599999999999999</v>
      </c>
      <c r="W37" s="32">
        <f>'Dados Brutos - SECA'!W37*'Dados Normal. pelo Peso - Seca'!W$4</f>
        <v>435.16799999999995</v>
      </c>
      <c r="X37" s="32">
        <f>'Dados Brutos - SECA'!X37*'Dados Normal. pelo Peso - Seca'!X$4</f>
        <v>368.19899999999996</v>
      </c>
      <c r="Y37" s="32">
        <f>'Dados Brutos - SECA'!Y37*'Dados Normal. pelo Peso - Seca'!Y$4</f>
        <v>82.326999999999998</v>
      </c>
      <c r="Z37" s="32">
        <f>'Dados Brutos - SECA'!Z37*'Dados Normal. pelo Peso - Seca'!Z$4</f>
        <v>85.1</v>
      </c>
      <c r="AA37" s="32">
        <f>'Dados Brutos - SECA'!AA37*'Dados Normal. pelo Peso - Seca'!AA$4</f>
        <v>186.56</v>
      </c>
      <c r="AB37" s="32">
        <f>'Dados Brutos - SECA'!AB37*'Dados Normal. pelo Peso - Seca'!AB$4</f>
        <v>3.948</v>
      </c>
      <c r="AC37" s="32">
        <f>'Dados Brutos - SECA'!AC37*'Dados Normal. pelo Peso - Seca'!AC$4</f>
        <v>3.2340000000000004</v>
      </c>
    </row>
    <row r="38" spans="1:29" s="17" customFormat="1" x14ac:dyDescent="0.25">
      <c r="A38" s="18" t="s">
        <v>939</v>
      </c>
      <c r="B38" s="28" t="s">
        <v>940</v>
      </c>
      <c r="C38" s="32">
        <f>'Dados Brutos - SECA'!C38*'Dados Normal. pelo Peso - Seca'!C$4</f>
        <v>215.71529144696197</v>
      </c>
      <c r="D38" s="32">
        <f>'Dados Brutos - SECA'!D38*'Dados Normal. pelo Peso - Seca'!D$4</f>
        <v>181.58285553153496</v>
      </c>
      <c r="E38" s="32">
        <f>'Dados Brutos - SECA'!E38*'Dados Normal. pelo Peso - Seca'!E$4</f>
        <v>134.596</v>
      </c>
      <c r="F38" s="32">
        <f>'Dados Brutos - SECA'!F38*'Dados Normal. pelo Peso - Seca'!F$4</f>
        <v>61.675000000000004</v>
      </c>
      <c r="G38" s="32">
        <f>'Dados Brutos - SECA'!G38*'Dados Normal. pelo Peso - Seca'!G$4</f>
        <v>35.847078872061992</v>
      </c>
      <c r="H38" s="32">
        <f>'Dados Brutos - SECA'!H38*'Dados Normal. pelo Peso - Seca'!H$4</f>
        <v>11.426778646587509</v>
      </c>
      <c r="I38" s="32">
        <f>'Dados Brutos - SECA'!I38*'Dados Normal. pelo Peso - Seca'!I$4</f>
        <v>98.873999999999995</v>
      </c>
      <c r="J38" s="32">
        <f>'Dados Brutos - SECA'!J38*'Dados Normal. pelo Peso - Seca'!J$4</f>
        <v>72.015999999999991</v>
      </c>
      <c r="K38" s="32">
        <f>'Dados Brutos - SECA'!K38*'Dados Normal. pelo Peso - Seca'!K$4</f>
        <v>260.45000000000005</v>
      </c>
      <c r="L38" s="32">
        <f>'Dados Brutos - SECA'!L38*'Dados Normal. pelo Peso - Seca'!L$4</f>
        <v>213.81700000000001</v>
      </c>
      <c r="M38" s="32">
        <f>'Dados Brutos - SECA'!M38*'Dados Normal. pelo Peso - Seca'!M$4</f>
        <v>337.13400000000001</v>
      </c>
      <c r="N38" s="32">
        <f>'Dados Brutos - SECA'!N38*'Dados Normal. pelo Peso - Seca'!N$4</f>
        <v>321.33500000000004</v>
      </c>
      <c r="O38" s="32">
        <f>'Dados Brutos - SECA'!O38*'Dados Normal. pelo Peso - Seca'!O$4</f>
        <v>204.65299999999996</v>
      </c>
      <c r="P38" s="32">
        <f>'Dados Brutos - SECA'!P38*'Dados Normal. pelo Peso - Seca'!P$4</f>
        <v>386.37299999999999</v>
      </c>
      <c r="Q38" s="32">
        <f>'Dados Brutos - SECA'!Q38*'Dados Normal. pelo Peso - Seca'!Q$4</f>
        <v>4.9000000000000004</v>
      </c>
      <c r="R38" s="32">
        <f>'Dados Brutos - SECA'!R38*'Dados Normal. pelo Peso - Seca'!R$4</f>
        <v>4.5</v>
      </c>
      <c r="S38" s="32">
        <f>'Dados Brutos - SECA'!S38*'Dados Normal. pelo Peso - Seca'!S$4</f>
        <v>2.4</v>
      </c>
      <c r="T38" s="32">
        <f>'Dados Brutos - SECA'!T38*'Dados Normal. pelo Peso - Seca'!T$4</f>
        <v>0</v>
      </c>
      <c r="U38" s="32">
        <f>'Dados Brutos - SECA'!U38*'Dados Normal. pelo Peso - Seca'!U$4</f>
        <v>0</v>
      </c>
      <c r="V38" s="32">
        <f>'Dados Brutos - SECA'!V38*'Dados Normal. pelo Peso - Seca'!V$4</f>
        <v>1.1599999999999999</v>
      </c>
      <c r="W38" s="32">
        <f>'Dados Brutos - SECA'!W38*'Dados Normal. pelo Peso - Seca'!W$4</f>
        <v>425.08800000000002</v>
      </c>
      <c r="X38" s="32">
        <f>'Dados Brutos - SECA'!X38*'Dados Normal. pelo Peso - Seca'!X$4</f>
        <v>352.44299999999998</v>
      </c>
      <c r="Y38" s="32">
        <f>'Dados Brutos - SECA'!Y38*'Dados Normal. pelo Peso - Seca'!Y$4</f>
        <v>73.776999999999987</v>
      </c>
      <c r="Z38" s="32">
        <f>'Dados Brutos - SECA'!Z38*'Dados Normal. pelo Peso - Seca'!Z$4</f>
        <v>53.94</v>
      </c>
      <c r="AA38" s="32">
        <f>'Dados Brutos - SECA'!AA38*'Dados Normal. pelo Peso - Seca'!AA$4</f>
        <v>180.96</v>
      </c>
      <c r="AB38" s="32">
        <f>'Dados Brutos - SECA'!AB38*'Dados Normal. pelo Peso - Seca'!AB$4</f>
        <v>2.867</v>
      </c>
      <c r="AC38" s="32">
        <f>'Dados Brutos - SECA'!AC38*'Dados Normal. pelo Peso - Seca'!AC$4</f>
        <v>3.2340000000000004</v>
      </c>
    </row>
    <row r="39" spans="1:29" s="17" customFormat="1" x14ac:dyDescent="0.25">
      <c r="A39" s="18" t="s">
        <v>941</v>
      </c>
      <c r="B39" s="28" t="s">
        <v>942</v>
      </c>
      <c r="C39" s="32">
        <f>'Dados Brutos - SECA'!C39*'Dados Normal. pelo Peso - Seca'!C$4</f>
        <v>334.11244472520531</v>
      </c>
      <c r="D39" s="32">
        <f>'Dados Brutos - SECA'!D39*'Dados Normal. pelo Peso - Seca'!D$4</f>
        <v>311.59887469229869</v>
      </c>
      <c r="E39" s="32">
        <f>'Dados Brutos - SECA'!E39*'Dados Normal. pelo Peso - Seca'!E$4</f>
        <v>143.488</v>
      </c>
      <c r="F39" s="32">
        <f>'Dados Brutos - SECA'!F39*'Dados Normal. pelo Peso - Seca'!F$4</f>
        <v>69.45</v>
      </c>
      <c r="G39" s="32">
        <f>'Dados Brutos - SECA'!G39*'Dados Normal. pelo Peso - Seca'!G$4</f>
        <v>33.283803863298665</v>
      </c>
      <c r="H39" s="32">
        <f>'Dados Brutos - SECA'!H39*'Dados Normal. pelo Peso - Seca'!H$4</f>
        <v>5.7060702875399354</v>
      </c>
      <c r="I39" s="32">
        <f>'Dados Brutos - SECA'!I39*'Dados Normal. pelo Peso - Seca'!I$4</f>
        <v>99.396000000000001</v>
      </c>
      <c r="J39" s="32">
        <f>'Dados Brutos - SECA'!J39*'Dados Normal. pelo Peso - Seca'!J$4</f>
        <v>90.719999999999985</v>
      </c>
      <c r="K39" s="32">
        <f>'Dados Brutos - SECA'!K39*'Dados Normal. pelo Peso - Seca'!K$4</f>
        <v>52.35</v>
      </c>
      <c r="L39" s="32">
        <f>'Dados Brutos - SECA'!L39*'Dados Normal. pelo Peso - Seca'!L$4</f>
        <v>159.703</v>
      </c>
      <c r="M39" s="32">
        <f>'Dados Brutos - SECA'!M39*'Dados Normal. pelo Peso - Seca'!M$4</f>
        <v>398.26799999999997</v>
      </c>
      <c r="N39" s="32">
        <f>'Dados Brutos - SECA'!N39*'Dados Normal. pelo Peso - Seca'!N$4</f>
        <v>287.07</v>
      </c>
      <c r="O39" s="32">
        <f>'Dados Brutos - SECA'!O39*'Dados Normal. pelo Peso - Seca'!O$4</f>
        <v>252.93799999999999</v>
      </c>
      <c r="P39" s="32">
        <f>'Dados Brutos - SECA'!P39*'Dados Normal. pelo Peso - Seca'!P$4</f>
        <v>387.58199999999999</v>
      </c>
      <c r="Q39" s="32">
        <f>'Dados Brutos - SECA'!Q39*'Dados Normal. pelo Peso - Seca'!Q$4</f>
        <v>4.9000000000000004</v>
      </c>
      <c r="R39" s="32">
        <f>'Dados Brutos - SECA'!R39*'Dados Normal. pelo Peso - Seca'!R$4</f>
        <v>4.5</v>
      </c>
      <c r="S39" s="32">
        <f>'Dados Brutos - SECA'!S39*'Dados Normal. pelo Peso - Seca'!S$4</f>
        <v>2.4</v>
      </c>
      <c r="T39" s="32">
        <f>'Dados Brutos - SECA'!T39*'Dados Normal. pelo Peso - Seca'!T$4</f>
        <v>0</v>
      </c>
      <c r="U39" s="32">
        <f>'Dados Brutos - SECA'!U39*'Dados Normal. pelo Peso - Seca'!U$4</f>
        <v>0</v>
      </c>
      <c r="V39" s="32">
        <f>'Dados Brutos - SECA'!V39*'Dados Normal. pelo Peso - Seca'!V$4</f>
        <v>1.1399999999999999</v>
      </c>
      <c r="W39" s="32">
        <f>'Dados Brutos - SECA'!W39*'Dados Normal. pelo Peso - Seca'!W$4</f>
        <v>435.79199999999997</v>
      </c>
      <c r="X39" s="32">
        <f>'Dados Brutos - SECA'!X39*'Dados Normal. pelo Peso - Seca'!X$4</f>
        <v>364.29899999999998</v>
      </c>
      <c r="Y39" s="32">
        <f>'Dados Brutos - SECA'!Y39*'Dados Normal. pelo Peso - Seca'!Y$4</f>
        <v>104.538</v>
      </c>
      <c r="Z39" s="32">
        <f>'Dados Brutos - SECA'!Z39*'Dados Normal. pelo Peso - Seca'!Z$4</f>
        <v>97.1</v>
      </c>
      <c r="AA39" s="32">
        <f>'Dados Brutos - SECA'!AA39*'Dados Normal. pelo Peso - Seca'!AA$4</f>
        <v>211.16</v>
      </c>
      <c r="AB39" s="32">
        <f>'Dados Brutos - SECA'!AB39*'Dados Normal. pelo Peso - Seca'!AB$4</f>
        <v>2.2090000000000001</v>
      </c>
      <c r="AC39" s="32">
        <f>'Dados Brutos - SECA'!AC39*'Dados Normal. pelo Peso - Seca'!AC$4</f>
        <v>2.9890000000000003</v>
      </c>
    </row>
    <row r="40" spans="1:29" s="17" customFormat="1" x14ac:dyDescent="0.25">
      <c r="A40" s="18" t="s">
        <v>943</v>
      </c>
      <c r="B40" s="28" t="s">
        <v>944</v>
      </c>
      <c r="C40" s="32">
        <f>'Dados Brutos - SECA'!C40*'Dados Normal. pelo Peso - Seca'!C$4</f>
        <v>231.44706485516534</v>
      </c>
      <c r="D40" s="32">
        <f>'Dados Brutos - SECA'!D40*'Dados Normal. pelo Peso - Seca'!D$4</f>
        <v>207.96853146853149</v>
      </c>
      <c r="E40" s="32">
        <f>'Dados Brutos - SECA'!E40*'Dados Normal. pelo Peso - Seca'!E$4</f>
        <v>141.36000000000001</v>
      </c>
      <c r="F40" s="32">
        <f>'Dados Brutos - SECA'!F40*'Dados Normal. pelo Peso - Seca'!F$4</f>
        <v>67.074999999999989</v>
      </c>
      <c r="G40" s="32">
        <f>'Dados Brutos - SECA'!G40*'Dados Normal. pelo Peso - Seca'!G$4</f>
        <v>48.183958997091011</v>
      </c>
      <c r="H40" s="32">
        <f>'Dados Brutos - SECA'!H40*'Dados Normal. pelo Peso - Seca'!H$4</f>
        <v>7.4913026671820644</v>
      </c>
      <c r="I40" s="32">
        <f>'Dados Brutos - SECA'!I40*'Dados Normal. pelo Peso - Seca'!I$4</f>
        <v>99.701999999999998</v>
      </c>
      <c r="J40" s="32">
        <f>'Dados Brutos - SECA'!J40*'Dados Normal. pelo Peso - Seca'!J$4</f>
        <v>64.988</v>
      </c>
      <c r="K40" s="32">
        <f>'Dados Brutos - SECA'!K40*'Dados Normal. pelo Peso - Seca'!K$4</f>
        <v>168.9</v>
      </c>
      <c r="L40" s="32">
        <f>'Dados Brutos - SECA'!L40*'Dados Normal. pelo Peso - Seca'!L$4</f>
        <v>235.01600000000002</v>
      </c>
      <c r="M40" s="32">
        <f>'Dados Brutos - SECA'!M40*'Dados Normal. pelo Peso - Seca'!M$4</f>
        <v>301.39199999999994</v>
      </c>
      <c r="N40" s="32">
        <f>'Dados Brutos - SECA'!N40*'Dados Normal. pelo Peso - Seca'!N$4</f>
        <v>303.24</v>
      </c>
      <c r="O40" s="32">
        <f>'Dados Brutos - SECA'!O40*'Dados Normal. pelo Peso - Seca'!O$4</f>
        <v>246.935</v>
      </c>
      <c r="P40" s="32">
        <f>'Dados Brutos - SECA'!P40*'Dados Normal. pelo Peso - Seca'!P$4</f>
        <v>388.40100000000001</v>
      </c>
      <c r="Q40" s="32">
        <f>'Dados Brutos - SECA'!Q40*'Dados Normal. pelo Peso - Seca'!Q$4</f>
        <v>4.9000000000000004</v>
      </c>
      <c r="R40" s="32">
        <f>'Dados Brutos - SECA'!R40*'Dados Normal. pelo Peso - Seca'!R$4</f>
        <v>4.5</v>
      </c>
      <c r="S40" s="32">
        <f>'Dados Brutos - SECA'!S40*'Dados Normal. pelo Peso - Seca'!S$4</f>
        <v>7.1999999999999993</v>
      </c>
      <c r="T40" s="32">
        <f>'Dados Brutos - SECA'!T40*'Dados Normal. pelo Peso - Seca'!T$4</f>
        <v>0</v>
      </c>
      <c r="U40" s="32">
        <f>'Dados Brutos - SECA'!U40*'Dados Normal. pelo Peso - Seca'!U$4</f>
        <v>0</v>
      </c>
      <c r="V40" s="32">
        <f>'Dados Brutos - SECA'!V40*'Dados Normal. pelo Peso - Seca'!V$4</f>
        <v>1</v>
      </c>
      <c r="W40" s="32">
        <f>'Dados Brutos - SECA'!W40*'Dados Normal. pelo Peso - Seca'!W$4</f>
        <v>426</v>
      </c>
      <c r="X40" s="32">
        <f>'Dados Brutos - SECA'!X40*'Dados Normal. pelo Peso - Seca'!X$4</f>
        <v>351.97499999999997</v>
      </c>
      <c r="Y40" s="32">
        <f>'Dados Brutos - SECA'!Y40*'Dados Normal. pelo Peso - Seca'!Y$4</f>
        <v>74.327999999999989</v>
      </c>
      <c r="Z40" s="32">
        <f>'Dados Brutos - SECA'!Z40*'Dados Normal. pelo Peso - Seca'!Z$4</f>
        <v>65.260000000000005</v>
      </c>
      <c r="AA40" s="32">
        <f>'Dados Brutos - SECA'!AA40*'Dados Normal. pelo Peso - Seca'!AA$4</f>
        <v>188.24</v>
      </c>
      <c r="AB40" s="32">
        <f>'Dados Brutos - SECA'!AB40*'Dados Normal. pelo Peso - Seca'!AB$4</f>
        <v>2.2090000000000001</v>
      </c>
      <c r="AC40" s="32">
        <f>'Dados Brutos - SECA'!AC40*'Dados Normal. pelo Peso - Seca'!AC$4</f>
        <v>2.3519999999999999</v>
      </c>
    </row>
    <row r="41" spans="1:29" s="17" customFormat="1" x14ac:dyDescent="0.25">
      <c r="A41" s="18" t="s">
        <v>945</v>
      </c>
      <c r="B41" s="28" t="s">
        <v>946</v>
      </c>
      <c r="C41" s="32">
        <f>'Dados Brutos - SECA'!C41*'Dados Normal. pelo Peso - Seca'!C$4</f>
        <v>353.38668958478809</v>
      </c>
      <c r="D41" s="32">
        <f>'Dados Brutos - SECA'!D41*'Dados Normal. pelo Peso - Seca'!D$4</f>
        <v>268.30217474246467</v>
      </c>
      <c r="E41" s="32">
        <f>'Dados Brutos - SECA'!E41*'Dados Normal. pelo Peso - Seca'!E$4</f>
        <v>143.07</v>
      </c>
      <c r="F41" s="32">
        <f>'Dados Brutos - SECA'!F41*'Dados Normal. pelo Peso - Seca'!F$4</f>
        <v>76.174999999999997</v>
      </c>
      <c r="G41" s="32">
        <f>'Dados Brutos - SECA'!G41*'Dados Normal. pelo Peso - Seca'!G$4</f>
        <v>73.686983594779079</v>
      </c>
      <c r="H41" s="32">
        <f>'Dados Brutos - SECA'!H41*'Dados Normal. pelo Peso - Seca'!H$4</f>
        <v>16.272223284266872</v>
      </c>
      <c r="I41" s="32">
        <f>'Dados Brutos - SECA'!I41*'Dados Normal. pelo Peso - Seca'!I$4</f>
        <v>101.43</v>
      </c>
      <c r="J41" s="32">
        <f>'Dados Brutos - SECA'!J41*'Dados Normal. pelo Peso - Seca'!J$4</f>
        <v>80.36</v>
      </c>
      <c r="K41" s="32">
        <f>'Dados Brutos - SECA'!K41*'Dados Normal. pelo Peso - Seca'!K$4</f>
        <v>159.35</v>
      </c>
      <c r="L41" s="32">
        <f>'Dados Brutos - SECA'!L41*'Dados Normal. pelo Peso - Seca'!L$4</f>
        <v>236.11799999999999</v>
      </c>
      <c r="M41" s="32">
        <f>'Dados Brutos - SECA'!M41*'Dados Normal. pelo Peso - Seca'!M$4</f>
        <v>234.738</v>
      </c>
      <c r="N41" s="32">
        <f>'Dados Brutos - SECA'!N41*'Dados Normal. pelo Peso - Seca'!N$4</f>
        <v>303.94</v>
      </c>
      <c r="O41" s="32">
        <f>'Dados Brutos - SECA'!O41*'Dados Normal. pelo Peso - Seca'!O$4</f>
        <v>219.64599999999999</v>
      </c>
      <c r="P41" s="32">
        <f>'Dados Brutos - SECA'!P41*'Dados Normal. pelo Peso - Seca'!P$4</f>
        <v>382.70699999999999</v>
      </c>
      <c r="Q41" s="32">
        <f>'Dados Brutos - SECA'!Q41*'Dados Normal. pelo Peso - Seca'!Q$4</f>
        <v>4.9000000000000004</v>
      </c>
      <c r="R41" s="32">
        <f>'Dados Brutos - SECA'!R41*'Dados Normal. pelo Peso - Seca'!R$4</f>
        <v>4.5</v>
      </c>
      <c r="S41" s="32">
        <f>'Dados Brutos - SECA'!S41*'Dados Normal. pelo Peso - Seca'!S$4</f>
        <v>4.8</v>
      </c>
      <c r="T41" s="32">
        <f>'Dados Brutos - SECA'!T41*'Dados Normal. pelo Peso - Seca'!T$4</f>
        <v>0</v>
      </c>
      <c r="U41" s="32">
        <f>'Dados Brutos - SECA'!U41*'Dados Normal. pelo Peso - Seca'!U$4</f>
        <v>0</v>
      </c>
      <c r="V41" s="32">
        <f>'Dados Brutos - SECA'!V41*'Dados Normal. pelo Peso - Seca'!V$4</f>
        <v>1.08</v>
      </c>
      <c r="W41" s="32">
        <f>'Dados Brutos - SECA'!W41*'Dados Normal. pelo Peso - Seca'!W$4</f>
        <v>452.54399999999998</v>
      </c>
      <c r="X41" s="32">
        <f>'Dados Brutos - SECA'!X41*'Dados Normal. pelo Peso - Seca'!X$4</f>
        <v>366.95100000000002</v>
      </c>
      <c r="Y41" s="32">
        <f>'Dados Brutos - SECA'!Y41*'Dados Normal. pelo Peso - Seca'!Y$4</f>
        <v>109.041</v>
      </c>
      <c r="Z41" s="32">
        <f>'Dados Brutos - SECA'!Z41*'Dados Normal. pelo Peso - Seca'!Z$4</f>
        <v>74.16</v>
      </c>
      <c r="AA41" s="32">
        <f>'Dados Brutos - SECA'!AA41*'Dados Normal. pelo Peso - Seca'!AA$4</f>
        <v>199.48</v>
      </c>
      <c r="AB41" s="32">
        <f>'Dados Brutos - SECA'!AB41*'Dados Normal. pelo Peso - Seca'!AB$4</f>
        <v>3.1960000000000002</v>
      </c>
      <c r="AC41" s="32">
        <f>'Dados Brutos - SECA'!AC41*'Dados Normal. pelo Peso - Seca'!AC$4</f>
        <v>2.6950000000000003</v>
      </c>
    </row>
    <row r="42" spans="1:29" s="17" customFormat="1" x14ac:dyDescent="0.25">
      <c r="A42" s="18" t="s">
        <v>947</v>
      </c>
      <c r="B42" s="28" t="s">
        <v>948</v>
      </c>
      <c r="C42" s="32">
        <f>'Dados Brutos - SECA'!C42*'Dados Normal. pelo Peso - Seca'!C$4</f>
        <v>293.6890374227645</v>
      </c>
      <c r="D42" s="32">
        <f>'Dados Brutos - SECA'!D42*'Dados Normal. pelo Peso - Seca'!D$4</f>
        <v>229.50706626757096</v>
      </c>
      <c r="E42" s="32">
        <f>'Dados Brutos - SECA'!E42*'Dados Normal. pelo Peso - Seca'!E$4</f>
        <v>153.06399999999999</v>
      </c>
      <c r="F42" s="32">
        <f>'Dados Brutos - SECA'!F42*'Dados Normal. pelo Peso - Seca'!F$4</f>
        <v>79.125</v>
      </c>
      <c r="G42" s="32">
        <f>'Dados Brutos - SECA'!G42*'Dados Normal. pelo Peso - Seca'!G$4</f>
        <v>44.867655494550526</v>
      </c>
      <c r="H42" s="32">
        <f>'Dados Brutos - SECA'!H42*'Dados Normal. pelo Peso - Seca'!H$4</f>
        <v>7.2159639523656249</v>
      </c>
      <c r="I42" s="32">
        <f>'Dados Brutos - SECA'!I42*'Dados Normal. pelo Peso - Seca'!I$4</f>
        <v>146.05199999999999</v>
      </c>
      <c r="J42" s="32">
        <f>'Dados Brutos - SECA'!J42*'Dados Normal. pelo Peso - Seca'!J$4</f>
        <v>90.775999999999996</v>
      </c>
      <c r="K42" s="32">
        <f>'Dados Brutos - SECA'!K42*'Dados Normal. pelo Peso - Seca'!K$4</f>
        <v>248.2</v>
      </c>
      <c r="L42" s="32">
        <f>'Dados Brutos - SECA'!L42*'Dados Normal. pelo Peso - Seca'!L$4</f>
        <v>238.08999999999997</v>
      </c>
      <c r="M42" s="32">
        <f>'Dados Brutos - SECA'!M42*'Dados Normal. pelo Peso - Seca'!M$4</f>
        <v>387.22800000000001</v>
      </c>
      <c r="N42" s="32">
        <f>'Dados Brutos - SECA'!N42*'Dados Normal. pelo Peso - Seca'!N$4</f>
        <v>335.33500000000004</v>
      </c>
      <c r="O42" s="32">
        <f>'Dados Brutos - SECA'!O42*'Dados Normal. pelo Peso - Seca'!O$4</f>
        <v>248.124</v>
      </c>
      <c r="P42" s="32">
        <f>'Dados Brutos - SECA'!P42*'Dados Normal. pelo Peso - Seca'!P$4</f>
        <v>387.23099999999999</v>
      </c>
      <c r="Q42" s="32">
        <f>'Dados Brutos - SECA'!Q42*'Dados Normal. pelo Peso - Seca'!Q$4</f>
        <v>4.9000000000000004</v>
      </c>
      <c r="R42" s="32">
        <f>'Dados Brutos - SECA'!R42*'Dados Normal. pelo Peso - Seca'!R$4</f>
        <v>0</v>
      </c>
      <c r="S42" s="32">
        <f>'Dados Brutos - SECA'!S42*'Dados Normal. pelo Peso - Seca'!S$4</f>
        <v>7.1999999999999993</v>
      </c>
      <c r="T42" s="32">
        <f>'Dados Brutos - SECA'!T42*'Dados Normal. pelo Peso - Seca'!T$4</f>
        <v>0</v>
      </c>
      <c r="U42" s="32">
        <f>'Dados Brutos - SECA'!U42*'Dados Normal. pelo Peso - Seca'!U$4</f>
        <v>0</v>
      </c>
      <c r="V42" s="32">
        <f>'Dados Brutos - SECA'!V42*'Dados Normal. pelo Peso - Seca'!V$4</f>
        <v>1.02</v>
      </c>
      <c r="W42" s="32">
        <f>'Dados Brutos - SECA'!W42*'Dados Normal. pelo Peso - Seca'!W$4</f>
        <v>443.23200000000003</v>
      </c>
      <c r="X42" s="32">
        <f>'Dados Brutos - SECA'!X42*'Dados Normal. pelo Peso - Seca'!X$4</f>
        <v>364.68900000000002</v>
      </c>
      <c r="Y42" s="32">
        <f>'Dados Brutos - SECA'!Y42*'Dados Normal. pelo Peso - Seca'!Y$4</f>
        <v>108.83199999999999</v>
      </c>
      <c r="Z42" s="32">
        <f>'Dados Brutos - SECA'!Z42*'Dados Normal. pelo Peso - Seca'!Z$4</f>
        <v>86.82</v>
      </c>
      <c r="AA42" s="32">
        <f>'Dados Brutos - SECA'!AA42*'Dados Normal. pelo Peso - Seca'!AA$4</f>
        <v>180.84</v>
      </c>
      <c r="AB42" s="32">
        <f>'Dados Brutos - SECA'!AB42*'Dados Normal. pelo Peso - Seca'!AB$4</f>
        <v>3.1020000000000003</v>
      </c>
      <c r="AC42" s="32">
        <f>'Dados Brutos - SECA'!AC42*'Dados Normal. pelo Peso - Seca'!AC$4</f>
        <v>2.4990000000000001</v>
      </c>
    </row>
    <row r="43" spans="1:29" s="17" customFormat="1" x14ac:dyDescent="0.25">
      <c r="A43" s="18" t="s">
        <v>949</v>
      </c>
      <c r="B43" s="28" t="s">
        <v>950</v>
      </c>
      <c r="C43" s="32">
        <f>'Dados Brutos - SECA'!C43*'Dados Normal. pelo Peso - Seca'!C$4</f>
        <v>305.62784645413143</v>
      </c>
      <c r="D43" s="32">
        <f>'Dados Brutos - SECA'!D43*'Dados Normal. pelo Peso - Seca'!D$4</f>
        <v>270.69154952334787</v>
      </c>
      <c r="E43" s="32">
        <f>'Dados Brutos - SECA'!E43*'Dados Normal. pelo Peso - Seca'!E$4</f>
        <v>150.97399999999999</v>
      </c>
      <c r="F43" s="32">
        <f>'Dados Brutos - SECA'!F43*'Dados Normal. pelo Peso - Seca'!F$4</f>
        <v>79.474999999999994</v>
      </c>
      <c r="G43" s="32">
        <f>'Dados Brutos - SECA'!G43*'Dados Normal. pelo Peso - Seca'!G$4</f>
        <v>23.464917418296825</v>
      </c>
      <c r="H43" s="32">
        <f>'Dados Brutos - SECA'!H43*'Dados Normal. pelo Peso - Seca'!H$4</f>
        <v>4.3565088757396451</v>
      </c>
      <c r="I43" s="32">
        <f>'Dados Brutos - SECA'!I43*'Dados Normal. pelo Peso - Seca'!I$4</f>
        <v>88.884</v>
      </c>
      <c r="J43" s="32">
        <f>'Dados Brutos - SECA'!J43*'Dados Normal. pelo Peso - Seca'!J$4</f>
        <v>79.015999999999991</v>
      </c>
      <c r="K43" s="32">
        <f>'Dados Brutos - SECA'!K43*'Dados Normal. pelo Peso - Seca'!K$4</f>
        <v>136.9</v>
      </c>
      <c r="L43" s="32">
        <f>'Dados Brutos - SECA'!L43*'Dados Normal. pelo Peso - Seca'!L$4</f>
        <v>180.52500000000001</v>
      </c>
      <c r="M43" s="32">
        <f>'Dados Brutos - SECA'!M43*'Dados Normal. pelo Peso - Seca'!M$4</f>
        <v>303.78399999999999</v>
      </c>
      <c r="N43" s="32">
        <f>'Dados Brutos - SECA'!N43*'Dados Normal. pelo Peso - Seca'!N$4</f>
        <v>340.76</v>
      </c>
      <c r="O43" s="32">
        <f>'Dados Brutos - SECA'!O43*'Dados Normal. pelo Peso - Seca'!O$4</f>
        <v>209.03199999999998</v>
      </c>
      <c r="P43" s="32">
        <f>'Dados Brutos - SECA'!P43*'Dados Normal. pelo Peso - Seca'!P$4</f>
        <v>385.476</v>
      </c>
      <c r="Q43" s="32">
        <f>'Dados Brutos - SECA'!Q43*'Dados Normal. pelo Peso - Seca'!Q$4</f>
        <v>4.9000000000000004</v>
      </c>
      <c r="R43" s="32">
        <f>'Dados Brutos - SECA'!R43*'Dados Normal. pelo Peso - Seca'!R$4</f>
        <v>4.5</v>
      </c>
      <c r="S43" s="32">
        <f>'Dados Brutos - SECA'!S43*'Dados Normal. pelo Peso - Seca'!S$4</f>
        <v>4.8</v>
      </c>
      <c r="T43" s="32">
        <f>'Dados Brutos - SECA'!T43*'Dados Normal. pelo Peso - Seca'!T$4</f>
        <v>0</v>
      </c>
      <c r="U43" s="32">
        <f>'Dados Brutos - SECA'!U43*'Dados Normal. pelo Peso - Seca'!U$4</f>
        <v>0</v>
      </c>
      <c r="V43" s="32">
        <f>'Dados Brutos - SECA'!V43*'Dados Normal. pelo Peso - Seca'!V$4</f>
        <v>1.04</v>
      </c>
      <c r="W43" s="32">
        <f>'Dados Brutos - SECA'!W43*'Dados Normal. pelo Peso - Seca'!W$4</f>
        <v>451.44</v>
      </c>
      <c r="X43" s="32">
        <f>'Dados Brutos - SECA'!X43*'Dados Normal. pelo Peso - Seca'!X$4</f>
        <v>373.89300000000003</v>
      </c>
      <c r="Y43" s="32">
        <f>'Dados Brutos - SECA'!Y43*'Dados Normal. pelo Peso - Seca'!Y$4</f>
        <v>122.96799999999999</v>
      </c>
      <c r="Z43" s="32">
        <f>'Dados Brutos - SECA'!Z43*'Dados Normal. pelo Peso - Seca'!Z$4</f>
        <v>103.16</v>
      </c>
      <c r="AA43" s="32">
        <f>'Dados Brutos - SECA'!AA43*'Dados Normal. pelo Peso - Seca'!AA$4</f>
        <v>179.4</v>
      </c>
      <c r="AB43" s="32">
        <f>'Dados Brutos - SECA'!AB43*'Dados Normal. pelo Peso - Seca'!AB$4</f>
        <v>2.3970000000000002</v>
      </c>
      <c r="AC43" s="32">
        <f>'Dados Brutos - SECA'!AC43*'Dados Normal. pelo Peso - Seca'!AC$4</f>
        <v>2.8420000000000001</v>
      </c>
    </row>
    <row r="44" spans="1:29" s="17" customFormat="1" x14ac:dyDescent="0.25">
      <c r="A44" s="18" t="s">
        <v>951</v>
      </c>
      <c r="B44" s="28" t="s">
        <v>952</v>
      </c>
      <c r="C44" s="32">
        <f>'Dados Brutos - SECA'!C44*'Dados Normal. pelo Peso - Seca'!C$4</f>
        <v>272.65265922521337</v>
      </c>
      <c r="D44" s="32">
        <f>'Dados Brutos - SECA'!D44*'Dados Normal. pelo Peso - Seca'!D$4</f>
        <v>257.08467693777618</v>
      </c>
      <c r="E44" s="32">
        <f>'Dados Brutos - SECA'!E44*'Dados Normal. pelo Peso - Seca'!E$4</f>
        <v>147.25</v>
      </c>
      <c r="F44" s="32">
        <f>'Dados Brutos - SECA'!F44*'Dados Normal. pelo Peso - Seca'!F$4</f>
        <v>74.150000000000006</v>
      </c>
      <c r="G44" s="32">
        <f>'Dados Brutos - SECA'!G44*'Dados Normal. pelo Peso - Seca'!G$4</f>
        <v>51.833333333333343</v>
      </c>
      <c r="H44" s="32">
        <f>'Dados Brutos - SECA'!H44*'Dados Normal. pelo Peso - Seca'!H$4</f>
        <v>4.8576785409919889</v>
      </c>
      <c r="I44" s="32">
        <f>'Dados Brutos - SECA'!I44*'Dados Normal. pelo Peso - Seca'!I$4</f>
        <v>139.86000000000001</v>
      </c>
      <c r="J44" s="32">
        <f>'Dados Brutos - SECA'!J44*'Dados Normal. pelo Peso - Seca'!J$4</f>
        <v>74.536000000000001</v>
      </c>
      <c r="K44" s="32">
        <f>'Dados Brutos - SECA'!K44*'Dados Normal. pelo Peso - Seca'!K$4</f>
        <v>277.39999999999998</v>
      </c>
      <c r="L44" s="32">
        <f>'Dados Brutos - SECA'!L44*'Dados Normal. pelo Peso - Seca'!L$4</f>
        <v>217.935</v>
      </c>
      <c r="M44" s="32">
        <f>'Dados Brutos - SECA'!M44*'Dados Normal. pelo Peso - Seca'!M$4</f>
        <v>235.42799999999997</v>
      </c>
      <c r="N44" s="32">
        <f>'Dados Brutos - SECA'!N44*'Dados Normal. pelo Peso - Seca'!N$4</f>
        <v>337.40000000000003</v>
      </c>
      <c r="O44" s="32">
        <f>'Dados Brutos - SECA'!O44*'Dados Normal. pelo Peso - Seca'!O$4</f>
        <v>263.262</v>
      </c>
      <c r="P44" s="32">
        <f>'Dados Brutos - SECA'!P44*'Dados Normal. pelo Peso - Seca'!P$4</f>
        <v>388.089</v>
      </c>
      <c r="Q44" s="32">
        <f>'Dados Brutos - SECA'!Q44*'Dados Normal. pelo Peso - Seca'!Q$4</f>
        <v>4.9000000000000004</v>
      </c>
      <c r="R44" s="32">
        <f>'Dados Brutos - SECA'!R44*'Dados Normal. pelo Peso - Seca'!R$4</f>
        <v>0</v>
      </c>
      <c r="S44" s="32">
        <f>'Dados Brutos - SECA'!S44*'Dados Normal. pelo Peso - Seca'!S$4</f>
        <v>7.1999999999999993</v>
      </c>
      <c r="T44" s="32">
        <f>'Dados Brutos - SECA'!T44*'Dados Normal. pelo Peso - Seca'!T$4</f>
        <v>0</v>
      </c>
      <c r="U44" s="32">
        <f>'Dados Brutos - SECA'!U44*'Dados Normal. pelo Peso - Seca'!U$4</f>
        <v>0</v>
      </c>
      <c r="V44" s="32">
        <f>'Dados Brutos - SECA'!V44*'Dados Normal. pelo Peso - Seca'!V$4</f>
        <v>1.06</v>
      </c>
      <c r="W44" s="32">
        <f>'Dados Brutos - SECA'!W44*'Dados Normal. pelo Peso - Seca'!W$4</f>
        <v>421.39199999999994</v>
      </c>
      <c r="X44" s="32">
        <f>'Dados Brutos - SECA'!X44*'Dados Normal. pelo Peso - Seca'!X$4</f>
        <v>379.86</v>
      </c>
      <c r="Y44" s="32">
        <f>'Dados Brutos - SECA'!Y44*'Dados Normal. pelo Peso - Seca'!Y$4</f>
        <v>92.833999999999989</v>
      </c>
      <c r="Z44" s="32">
        <f>'Dados Brutos - SECA'!Z44*'Dados Normal. pelo Peso - Seca'!Z$4</f>
        <v>103.76</v>
      </c>
      <c r="AA44" s="32">
        <f>'Dados Brutos - SECA'!AA44*'Dados Normal. pelo Peso - Seca'!AA$4</f>
        <v>198.56</v>
      </c>
      <c r="AB44" s="32">
        <f>'Dados Brutos - SECA'!AB44*'Dados Normal. pelo Peso - Seca'!AB$4</f>
        <v>3.5250000000000004</v>
      </c>
      <c r="AC44" s="32">
        <f>'Dados Brutos - SECA'!AC44*'Dados Normal. pelo Peso - Seca'!AC$4</f>
        <v>2.5480000000000005</v>
      </c>
    </row>
    <row r="45" spans="1:29" s="17" customFormat="1" x14ac:dyDescent="0.25">
      <c r="A45" s="18" t="s">
        <v>953</v>
      </c>
      <c r="B45" s="28" t="s">
        <v>954</v>
      </c>
      <c r="C45" s="32">
        <f>'Dados Brutos - SECA'!C45*'Dados Normal. pelo Peso - Seca'!C$4</f>
        <v>84.685536242538802</v>
      </c>
      <c r="D45" s="32">
        <f>'Dados Brutos - SECA'!D45*'Dados Normal. pelo Peso - Seca'!D$4</f>
        <v>73.971908923225783</v>
      </c>
      <c r="E45" s="32">
        <f>'Dados Brutos - SECA'!E45*'Dados Normal. pelo Peso - Seca'!E$4</f>
        <v>123.614</v>
      </c>
      <c r="F45" s="32">
        <f>'Dados Brutos - SECA'!F45*'Dados Normal. pelo Peso - Seca'!F$4</f>
        <v>57.225000000000001</v>
      </c>
      <c r="G45" s="32">
        <f>'Dados Brutos - SECA'!G45*'Dados Normal. pelo Peso - Seca'!G$4</f>
        <v>31.675803692820491</v>
      </c>
      <c r="H45" s="32">
        <f>'Dados Brutos - SECA'!H45*'Dados Normal. pelo Peso - Seca'!H$4</f>
        <v>4.5207261912138295</v>
      </c>
      <c r="I45" s="32">
        <f>'Dados Brutos - SECA'!I45*'Dados Normal. pelo Peso - Seca'!I$4</f>
        <v>84.24</v>
      </c>
      <c r="J45" s="32">
        <f>'Dados Brutos - SECA'!J45*'Dados Normal. pelo Peso - Seca'!J$4</f>
        <v>58.576000000000001</v>
      </c>
      <c r="K45" s="32">
        <f>'Dados Brutos - SECA'!K45*'Dados Normal. pelo Peso - Seca'!K$4</f>
        <v>131.6</v>
      </c>
      <c r="L45" s="32">
        <f>'Dados Brutos - SECA'!L45*'Dados Normal. pelo Peso - Seca'!L$4</f>
        <v>230.26000000000002</v>
      </c>
      <c r="M45" s="32">
        <f>'Dados Brutos - SECA'!M45*'Dados Normal. pelo Peso - Seca'!M$4</f>
        <v>275.678</v>
      </c>
      <c r="N45" s="32">
        <f>'Dados Brutos - SECA'!N45*'Dados Normal. pelo Peso - Seca'!N$4</f>
        <v>262.39499999999998</v>
      </c>
      <c r="O45" s="32">
        <f>'Dados Brutos - SECA'!O45*'Dados Normal. pelo Peso - Seca'!O$4</f>
        <v>257.375</v>
      </c>
      <c r="P45" s="32">
        <f>'Dados Brutos - SECA'!P45*'Dados Normal. pelo Peso - Seca'!P$4</f>
        <v>387.19200000000001</v>
      </c>
      <c r="Q45" s="32">
        <f>'Dados Brutos - SECA'!Q45*'Dados Normal. pelo Peso - Seca'!Q$4</f>
        <v>4.9000000000000004</v>
      </c>
      <c r="R45" s="32">
        <f>'Dados Brutos - SECA'!R45*'Dados Normal. pelo Peso - Seca'!R$4</f>
        <v>0</v>
      </c>
      <c r="S45" s="32">
        <f>'Dados Brutos - SECA'!S45*'Dados Normal. pelo Peso - Seca'!S$4</f>
        <v>2.4</v>
      </c>
      <c r="T45" s="32">
        <f>'Dados Brutos - SECA'!T45*'Dados Normal. pelo Peso - Seca'!T$4</f>
        <v>0</v>
      </c>
      <c r="U45" s="32">
        <f>'Dados Brutos - SECA'!U45*'Dados Normal. pelo Peso - Seca'!U$4</f>
        <v>0</v>
      </c>
      <c r="V45" s="32">
        <f>'Dados Brutos - SECA'!V45*'Dados Normal. pelo Peso - Seca'!V$4</f>
        <v>0.96</v>
      </c>
      <c r="W45" s="32">
        <f>'Dados Brutos - SECA'!W45*'Dados Normal. pelo Peso - Seca'!W$4</f>
        <v>409.77600000000001</v>
      </c>
      <c r="X45" s="32">
        <f>'Dados Brutos - SECA'!X45*'Dados Normal. pelo Peso - Seca'!X$4</f>
        <v>356.226</v>
      </c>
      <c r="Y45" s="32">
        <f>'Dados Brutos - SECA'!Y45*'Dados Normal. pelo Peso - Seca'!Y$4</f>
        <v>43.528999999999996</v>
      </c>
      <c r="Z45" s="32">
        <f>'Dados Brutos - SECA'!Z45*'Dados Normal. pelo Peso - Seca'!Z$4</f>
        <v>42.5</v>
      </c>
      <c r="AA45" s="32">
        <f>'Dados Brutos - SECA'!AA45*'Dados Normal. pelo Peso - Seca'!AA$4</f>
        <v>125</v>
      </c>
      <c r="AB45" s="32">
        <f>'Dados Brutos - SECA'!AB45*'Dados Normal. pelo Peso - Seca'!AB$4</f>
        <v>3.1960000000000002</v>
      </c>
      <c r="AC45" s="32">
        <f>'Dados Brutos - SECA'!AC45*'Dados Normal. pelo Peso - Seca'!AC$4</f>
        <v>2.1560000000000001</v>
      </c>
    </row>
    <row r="46" spans="1:29" s="17" customFormat="1" x14ac:dyDescent="0.25">
      <c r="A46" s="18" t="s">
        <v>955</v>
      </c>
      <c r="B46" s="28" t="s">
        <v>956</v>
      </c>
      <c r="C46" s="32">
        <f>'Dados Brutos - SECA'!C46*'Dados Normal. pelo Peso - Seca'!C$4</f>
        <v>292.08207371197017</v>
      </c>
      <c r="D46" s="32">
        <f>'Dados Brutos - SECA'!D46*'Dados Normal. pelo Peso - Seca'!D$4</f>
        <v>261.84742598026139</v>
      </c>
      <c r="E46" s="32">
        <f>'Dados Brutos - SECA'!E46*'Dados Normal. pelo Peso - Seca'!E$4</f>
        <v>141.66399999999999</v>
      </c>
      <c r="F46" s="32">
        <f>'Dados Brutos - SECA'!F46*'Dados Normal. pelo Peso - Seca'!F$4</f>
        <v>73.600000000000009</v>
      </c>
      <c r="G46" s="32">
        <f>'Dados Brutos - SECA'!G46*'Dados Normal. pelo Peso - Seca'!G$4</f>
        <v>34.657039711191338</v>
      </c>
      <c r="H46" s="32">
        <f>'Dados Brutos - SECA'!H46*'Dados Normal. pelo Peso - Seca'!H$4</f>
        <v>5.9015530402737557</v>
      </c>
      <c r="I46" s="32">
        <f>'Dados Brutos - SECA'!I46*'Dados Normal. pelo Peso - Seca'!I$4</f>
        <v>139.86000000000001</v>
      </c>
      <c r="J46" s="32">
        <f>'Dados Brutos - SECA'!J46*'Dados Normal. pelo Peso - Seca'!J$4</f>
        <v>72.239999999999995</v>
      </c>
      <c r="K46" s="32">
        <f>'Dados Brutos - SECA'!K46*'Dados Normal. pelo Peso - Seca'!K$4</f>
        <v>224.89999999999998</v>
      </c>
      <c r="L46" s="32">
        <f>'Dados Brutos - SECA'!L46*'Dados Normal. pelo Peso - Seca'!L$4</f>
        <v>170.20099999999999</v>
      </c>
      <c r="M46" s="32">
        <f>'Dados Brutos - SECA'!M46*'Dados Normal. pelo Peso - Seca'!M$4</f>
        <v>405.30599999999998</v>
      </c>
      <c r="N46" s="32">
        <f>'Dados Brutos - SECA'!N46*'Dados Normal. pelo Peso - Seca'!N$4</f>
        <v>339.78</v>
      </c>
      <c r="O46" s="32">
        <f>'Dados Brutos - SECA'!O46*'Dados Normal. pelo Peso - Seca'!O$4</f>
        <v>191.4</v>
      </c>
      <c r="P46" s="32">
        <f>'Dados Brutos - SECA'!P46*'Dados Normal. pelo Peso - Seca'!P$4</f>
        <v>371.74799999999999</v>
      </c>
      <c r="Q46" s="32">
        <f>'Dados Brutos - SECA'!Q46*'Dados Normal. pelo Peso - Seca'!Q$4</f>
        <v>4.9000000000000004</v>
      </c>
      <c r="R46" s="32">
        <f>'Dados Brutos - SECA'!R46*'Dados Normal. pelo Peso - Seca'!R$4</f>
        <v>4.5</v>
      </c>
      <c r="S46" s="32">
        <f>'Dados Brutos - SECA'!S46*'Dados Normal. pelo Peso - Seca'!S$4</f>
        <v>2.4</v>
      </c>
      <c r="T46" s="32">
        <f>'Dados Brutos - SECA'!T46*'Dados Normal. pelo Peso - Seca'!T$4</f>
        <v>0</v>
      </c>
      <c r="U46" s="32">
        <f>'Dados Brutos - SECA'!U46*'Dados Normal. pelo Peso - Seca'!U$4</f>
        <v>0</v>
      </c>
      <c r="V46" s="32">
        <f>'Dados Brutos - SECA'!V46*'Dados Normal. pelo Peso - Seca'!V$4</f>
        <v>1.02</v>
      </c>
      <c r="W46" s="32">
        <f>'Dados Brutos - SECA'!W46*'Dados Normal. pelo Peso - Seca'!W$4</f>
        <v>416.06400000000002</v>
      </c>
      <c r="X46" s="32">
        <f>'Dados Brutos - SECA'!X46*'Dados Normal. pelo Peso - Seca'!X$4</f>
        <v>326.31299999999999</v>
      </c>
      <c r="Y46" s="32">
        <f>'Dados Brutos - SECA'!Y46*'Dados Normal. pelo Peso - Seca'!Y$4</f>
        <v>121.84699999999998</v>
      </c>
      <c r="Z46" s="32">
        <f>'Dados Brutos - SECA'!Z46*'Dados Normal. pelo Peso - Seca'!Z$4</f>
        <v>85.8</v>
      </c>
      <c r="AA46" s="32">
        <f>'Dados Brutos - SECA'!AA46*'Dados Normal. pelo Peso - Seca'!AA$4</f>
        <v>168.76</v>
      </c>
      <c r="AB46" s="32">
        <f>'Dados Brutos - SECA'!AB46*'Dados Normal. pelo Peso - Seca'!AB$4</f>
        <v>2.2090000000000001</v>
      </c>
      <c r="AC46" s="32">
        <f>'Dados Brutos - SECA'!AC46*'Dados Normal. pelo Peso - Seca'!AC$4</f>
        <v>2.4990000000000001</v>
      </c>
    </row>
    <row r="47" spans="1:29" s="17" customFormat="1" x14ac:dyDescent="0.25">
      <c r="A47" s="18" t="s">
        <v>957</v>
      </c>
      <c r="B47" s="28" t="s">
        <v>958</v>
      </c>
      <c r="C47" s="32">
        <f>'Dados Brutos - SECA'!C47*'Dados Normal. pelo Peso - Seca'!C$4</f>
        <v>280.96058582812839</v>
      </c>
      <c r="D47" s="32">
        <f>'Dados Brutos - SECA'!D47*'Dados Normal. pelo Peso - Seca'!D$4</f>
        <v>224.36997588424441</v>
      </c>
      <c r="E47" s="32">
        <f>'Dados Brutos - SECA'!E47*'Dados Normal. pelo Peso - Seca'!E$4</f>
        <v>151.43</v>
      </c>
      <c r="F47" s="32">
        <f>'Dados Brutos - SECA'!F47*'Dados Normal. pelo Peso - Seca'!F$4</f>
        <v>75.05</v>
      </c>
      <c r="G47" s="32">
        <f>'Dados Brutos - SECA'!G47*'Dados Normal. pelo Peso - Seca'!G$4</f>
        <v>28.596750369276222</v>
      </c>
      <c r="H47" s="32">
        <f>'Dados Brutos - SECA'!H47*'Dados Normal. pelo Peso - Seca'!H$4</f>
        <v>20.986193293885599</v>
      </c>
      <c r="I47" s="32">
        <f>'Dados Brutos - SECA'!I47*'Dados Normal. pelo Peso - Seca'!I$4</f>
        <v>105.696</v>
      </c>
      <c r="J47" s="32">
        <f>'Dados Brutos - SECA'!J47*'Dados Normal. pelo Peso - Seca'!J$4</f>
        <v>98.951999999999998</v>
      </c>
      <c r="K47" s="32">
        <f>'Dados Brutos - SECA'!K47*'Dados Normal. pelo Peso - Seca'!K$4</f>
        <v>176.8</v>
      </c>
      <c r="L47" s="32">
        <f>'Dados Brutos - SECA'!L47*'Dados Normal. pelo Peso - Seca'!L$4</f>
        <v>219.90699999999998</v>
      </c>
      <c r="M47" s="32">
        <f>'Dados Brutos - SECA'!M47*'Dados Normal. pelo Peso - Seca'!M$4</f>
        <v>330.55599999999998</v>
      </c>
      <c r="N47" s="32">
        <f>'Dados Brutos - SECA'!N47*'Dados Normal. pelo Peso - Seca'!N$4</f>
        <v>312.33999999999997</v>
      </c>
      <c r="O47" s="32">
        <f>'Dados Brutos - SECA'!O47*'Dados Normal. pelo Peso - Seca'!O$4</f>
        <v>188.529</v>
      </c>
      <c r="P47" s="32">
        <f>'Dados Brutos - SECA'!P47*'Dados Normal. pelo Peso - Seca'!P$4</f>
        <v>381.06899999999996</v>
      </c>
      <c r="Q47" s="32">
        <f>'Dados Brutos - SECA'!Q47*'Dados Normal. pelo Peso - Seca'!Q$4</f>
        <v>0</v>
      </c>
      <c r="R47" s="32">
        <f>'Dados Brutos - SECA'!R47*'Dados Normal. pelo Peso - Seca'!R$4</f>
        <v>4.5</v>
      </c>
      <c r="S47" s="32">
        <f>'Dados Brutos - SECA'!S47*'Dados Normal. pelo Peso - Seca'!S$4</f>
        <v>9.6</v>
      </c>
      <c r="T47" s="32">
        <f>'Dados Brutos - SECA'!T47*'Dados Normal. pelo Peso - Seca'!T$4</f>
        <v>0</v>
      </c>
      <c r="U47" s="32">
        <f>'Dados Brutos - SECA'!U47*'Dados Normal. pelo Peso - Seca'!U$4</f>
        <v>0</v>
      </c>
      <c r="V47" s="32">
        <f>'Dados Brutos - SECA'!V47*'Dados Normal. pelo Peso - Seca'!V$4</f>
        <v>1.06</v>
      </c>
      <c r="W47" s="32">
        <f>'Dados Brutos - SECA'!W47*'Dados Normal. pelo Peso - Seca'!W$4</f>
        <v>464.30399999999997</v>
      </c>
      <c r="X47" s="32">
        <f>'Dados Brutos - SECA'!X47*'Dados Normal. pelo Peso - Seca'!X$4</f>
        <v>369.33</v>
      </c>
      <c r="Y47" s="32">
        <f>'Dados Brutos - SECA'!Y47*'Dados Normal. pelo Peso - Seca'!Y$4</f>
        <v>96.424999999999997</v>
      </c>
      <c r="Z47" s="32">
        <f>'Dados Brutos - SECA'!Z47*'Dados Normal. pelo Peso - Seca'!Z$4</f>
        <v>69.7</v>
      </c>
      <c r="AA47" s="32">
        <f>'Dados Brutos - SECA'!AA47*'Dados Normal. pelo Peso - Seca'!AA$4</f>
        <v>192.76</v>
      </c>
      <c r="AB47" s="32">
        <f>'Dados Brutos - SECA'!AB47*'Dados Normal. pelo Peso - Seca'!AB$4</f>
        <v>2.3970000000000002</v>
      </c>
      <c r="AC47" s="32">
        <f>'Dados Brutos - SECA'!AC47*'Dados Normal. pelo Peso - Seca'!AC$4</f>
        <v>2.6460000000000004</v>
      </c>
    </row>
    <row r="48" spans="1:29" s="17" customFormat="1" x14ac:dyDescent="0.25">
      <c r="A48" s="18" t="s">
        <v>959</v>
      </c>
      <c r="B48" s="28" t="s">
        <v>960</v>
      </c>
      <c r="C48" s="32">
        <f>'Dados Brutos - SECA'!C48*'Dados Normal. pelo Peso - Seca'!C$4</f>
        <v>48.688712426989895</v>
      </c>
      <c r="D48" s="32">
        <f>'Dados Brutos - SECA'!D48*'Dados Normal. pelo Peso - Seca'!D$4</f>
        <v>53.030472497319025</v>
      </c>
      <c r="E48" s="32">
        <f>'Dados Brutos - SECA'!E48*'Dados Normal. pelo Peso - Seca'!E$4</f>
        <v>71.858000000000004</v>
      </c>
      <c r="F48" s="32">
        <f>'Dados Brutos - SECA'!F48*'Dados Normal. pelo Peso - Seca'!F$4</f>
        <v>32.15</v>
      </c>
      <c r="G48" s="32">
        <f>'Dados Brutos - SECA'!G48*'Dados Normal. pelo Peso - Seca'!G$4</f>
        <v>24.897935033429977</v>
      </c>
      <c r="H48" s="32">
        <f>'Dados Brutos - SECA'!H48*'Dados Normal. pelo Peso - Seca'!H$4</f>
        <v>4.4789499991937953</v>
      </c>
      <c r="I48" s="32">
        <f>'Dados Brutos - SECA'!I48*'Dados Normal. pelo Peso - Seca'!I$4</f>
        <v>71.244</v>
      </c>
      <c r="J48" s="32">
        <f>'Dados Brutos - SECA'!J48*'Dados Normal. pelo Peso - Seca'!J$4</f>
        <v>52.751999999999995</v>
      </c>
      <c r="K48" s="32">
        <f>'Dados Brutos - SECA'!K48*'Dados Normal. pelo Peso - Seca'!K$4</f>
        <v>299.14999999999998</v>
      </c>
      <c r="L48" s="32">
        <f>'Dados Brutos - SECA'!L48*'Dados Normal. pelo Peso - Seca'!L$4</f>
        <v>264.71199999999999</v>
      </c>
      <c r="M48" s="32">
        <f>'Dados Brutos - SECA'!M48*'Dados Normal. pelo Peso - Seca'!M$4</f>
        <v>376.32599999999996</v>
      </c>
      <c r="N48" s="32">
        <f>'Dados Brutos - SECA'!N48*'Dados Normal. pelo Peso - Seca'!N$4</f>
        <v>303.55500000000001</v>
      </c>
      <c r="O48" s="32">
        <f>'Dados Brutos - SECA'!O48*'Dados Normal. pelo Peso - Seca'!O$4</f>
        <v>282.45999999999998</v>
      </c>
      <c r="P48" s="32">
        <f>'Dados Brutos - SECA'!P48*'Dados Normal. pelo Peso - Seca'!P$4</f>
        <v>387.27</v>
      </c>
      <c r="Q48" s="32">
        <f>'Dados Brutos - SECA'!Q48*'Dados Normal. pelo Peso - Seca'!Q$4</f>
        <v>4.9000000000000004</v>
      </c>
      <c r="R48" s="32">
        <f>'Dados Brutos - SECA'!R48*'Dados Normal. pelo Peso - Seca'!R$4</f>
        <v>0</v>
      </c>
      <c r="S48" s="32">
        <f>'Dados Brutos - SECA'!S48*'Dados Normal. pelo Peso - Seca'!S$4</f>
        <v>2.4</v>
      </c>
      <c r="T48" s="32">
        <f>'Dados Brutos - SECA'!T48*'Dados Normal. pelo Peso - Seca'!T$4</f>
        <v>0</v>
      </c>
      <c r="U48" s="32">
        <f>'Dados Brutos - SECA'!U48*'Dados Normal. pelo Peso - Seca'!U$4</f>
        <v>0</v>
      </c>
      <c r="V48" s="32">
        <f>'Dados Brutos - SECA'!V48*'Dados Normal. pelo Peso - Seca'!V$4</f>
        <v>0.96</v>
      </c>
      <c r="W48" s="32">
        <f>'Dados Brutos - SECA'!W48*'Dados Normal. pelo Peso - Seca'!W$4</f>
        <v>388.65600000000001</v>
      </c>
      <c r="X48" s="32">
        <f>'Dados Brutos - SECA'!X48*'Dados Normal. pelo Peso - Seca'!X$4</f>
        <v>356.96699999999998</v>
      </c>
      <c r="Y48" s="32">
        <f>'Dados Brutos - SECA'!Y48*'Dados Normal. pelo Peso - Seca'!Y$4</f>
        <v>12.901</v>
      </c>
      <c r="Z48" s="32">
        <f>'Dados Brutos - SECA'!Z48*'Dados Normal. pelo Peso - Seca'!Z$4</f>
        <v>10.82</v>
      </c>
      <c r="AA48" s="32">
        <f>'Dados Brutos - SECA'!AA48*'Dados Normal. pelo Peso - Seca'!AA$4</f>
        <v>91.28</v>
      </c>
      <c r="AB48" s="32">
        <f>'Dados Brutos - SECA'!AB48*'Dados Normal. pelo Peso - Seca'!AB$4</f>
        <v>2.4910000000000001</v>
      </c>
      <c r="AC48" s="32">
        <f>'Dados Brutos - SECA'!AC48*'Dados Normal. pelo Peso - Seca'!AC$4</f>
        <v>2.0089999999999999</v>
      </c>
    </row>
    <row r="49" spans="1:29" s="17" customFormat="1" x14ac:dyDescent="0.25">
      <c r="A49" s="18" t="s">
        <v>961</v>
      </c>
      <c r="B49" s="28" t="s">
        <v>962</v>
      </c>
      <c r="C49" s="32">
        <f>'Dados Brutos - SECA'!C49*'Dados Normal. pelo Peso - Seca'!C$4</f>
        <v>219.45391073061256</v>
      </c>
      <c r="D49" s="32">
        <f>'Dados Brutos - SECA'!D49*'Dados Normal. pelo Peso - Seca'!D$4</f>
        <v>187.15374892975089</v>
      </c>
      <c r="E49" s="32">
        <f>'Dados Brutos - SECA'!E49*'Dados Normal. pelo Peso - Seca'!E$4</f>
        <v>137.25599999999997</v>
      </c>
      <c r="F49" s="32">
        <f>'Dados Brutos - SECA'!F49*'Dados Normal. pelo Peso - Seca'!F$4</f>
        <v>68.8</v>
      </c>
      <c r="G49" s="32">
        <f>'Dados Brutos - SECA'!G49*'Dados Normal. pelo Peso - Seca'!G$4</f>
        <v>37.653563714902809</v>
      </c>
      <c r="H49" s="32">
        <f>'Dados Brutos - SECA'!H49*'Dados Normal. pelo Peso - Seca'!H$4</f>
        <v>6.1570625898340525</v>
      </c>
      <c r="I49" s="32">
        <f>'Dados Brutos - SECA'!I49*'Dados Normal. pelo Peso - Seca'!I$4</f>
        <v>120.96000000000001</v>
      </c>
      <c r="J49" s="32">
        <f>'Dados Brutos - SECA'!J49*'Dados Normal. pelo Peso - Seca'!J$4</f>
        <v>78.11999999999999</v>
      </c>
      <c r="K49" s="32">
        <f>'Dados Brutos - SECA'!K49*'Dados Normal. pelo Peso - Seca'!K$4</f>
        <v>164.95000000000002</v>
      </c>
      <c r="L49" s="32">
        <f>'Dados Brutos - SECA'!L49*'Dados Normal. pelo Peso - Seca'!L$4</f>
        <v>229.97</v>
      </c>
      <c r="M49" s="32">
        <f>'Dados Brutos - SECA'!M49*'Dados Normal. pelo Peso - Seca'!M$4</f>
        <v>347.346</v>
      </c>
      <c r="N49" s="32">
        <f>'Dados Brutos - SECA'!N49*'Dados Normal. pelo Peso - Seca'!N$4</f>
        <v>317.20499999999998</v>
      </c>
      <c r="O49" s="32">
        <f>'Dados Brutos - SECA'!O49*'Dados Normal. pelo Peso - Seca'!O$4</f>
        <v>244.12200000000001</v>
      </c>
      <c r="P49" s="32">
        <f>'Dados Brutos - SECA'!P49*'Dados Normal. pelo Peso - Seca'!P$4</f>
        <v>388.51800000000003</v>
      </c>
      <c r="Q49" s="32">
        <f>'Dados Brutos - SECA'!Q49*'Dados Normal. pelo Peso - Seca'!Q$4</f>
        <v>4.9000000000000004</v>
      </c>
      <c r="R49" s="32">
        <f>'Dados Brutos - SECA'!R49*'Dados Normal. pelo Peso - Seca'!R$4</f>
        <v>4.5</v>
      </c>
      <c r="S49" s="32">
        <f>'Dados Brutos - SECA'!S49*'Dados Normal. pelo Peso - Seca'!S$4</f>
        <v>9.6</v>
      </c>
      <c r="T49" s="32">
        <f>'Dados Brutos - SECA'!T49*'Dados Normal. pelo Peso - Seca'!T$4</f>
        <v>0</v>
      </c>
      <c r="U49" s="32">
        <f>'Dados Brutos - SECA'!U49*'Dados Normal. pelo Peso - Seca'!U$4</f>
        <v>0</v>
      </c>
      <c r="V49" s="32">
        <f>'Dados Brutos - SECA'!V49*'Dados Normal. pelo Peso - Seca'!V$4</f>
        <v>1.1200000000000001</v>
      </c>
      <c r="W49" s="32">
        <f>'Dados Brutos - SECA'!W49*'Dados Normal. pelo Peso - Seca'!W$4</f>
        <v>453.12</v>
      </c>
      <c r="X49" s="32">
        <f>'Dados Brutos - SECA'!X49*'Dados Normal. pelo Peso - Seca'!X$4</f>
        <v>367.887</v>
      </c>
      <c r="Y49" s="32">
        <f>'Dados Brutos - SECA'!Y49*'Dados Normal. pelo Peso - Seca'!Y$4</f>
        <v>104.65199999999999</v>
      </c>
      <c r="Z49" s="32">
        <f>'Dados Brutos - SECA'!Z49*'Dados Normal. pelo Peso - Seca'!Z$4</f>
        <v>88.34</v>
      </c>
      <c r="AA49" s="32">
        <f>'Dados Brutos - SECA'!AA49*'Dados Normal. pelo Peso - Seca'!AA$4</f>
        <v>156.52000000000001</v>
      </c>
      <c r="AB49" s="32">
        <f>'Dados Brutos - SECA'!AB49*'Dados Normal. pelo Peso - Seca'!AB$4</f>
        <v>2.82</v>
      </c>
      <c r="AC49" s="32">
        <f>'Dados Brutos - SECA'!AC49*'Dados Normal. pelo Peso - Seca'!AC$4</f>
        <v>3.0380000000000003</v>
      </c>
    </row>
    <row r="50" spans="1:29" s="17" customFormat="1" x14ac:dyDescent="0.25">
      <c r="A50" s="18" t="s">
        <v>963</v>
      </c>
      <c r="B50" s="28" t="s">
        <v>964</v>
      </c>
      <c r="C50" s="32">
        <f>'Dados Brutos - SECA'!C50*'Dados Normal. pelo Peso - Seca'!C$4</f>
        <v>150.7029515744471</v>
      </c>
      <c r="D50" s="32">
        <f>'Dados Brutos - SECA'!D50*'Dados Normal. pelo Peso - Seca'!D$4</f>
        <v>133.8906064209275</v>
      </c>
      <c r="E50" s="32">
        <f>'Dados Brutos - SECA'!E50*'Dados Normal. pelo Peso - Seca'!E$4</f>
        <v>149.60599999999999</v>
      </c>
      <c r="F50" s="32">
        <f>'Dados Brutos - SECA'!F50*'Dados Normal. pelo Peso - Seca'!F$4</f>
        <v>81.174999999999997</v>
      </c>
      <c r="G50" s="32">
        <f>'Dados Brutos - SECA'!G50*'Dados Normal. pelo Peso - Seca'!G$4</f>
        <v>48.484848484848492</v>
      </c>
      <c r="H50" s="32">
        <f>'Dados Brutos - SECA'!H50*'Dados Normal. pelo Peso - Seca'!H$4</f>
        <v>15.553708705589029</v>
      </c>
      <c r="I50" s="32">
        <f>'Dados Brutos - SECA'!I50*'Dados Normal. pelo Peso - Seca'!I$4</f>
        <v>159.822</v>
      </c>
      <c r="J50" s="32">
        <f>'Dados Brutos - SECA'!J50*'Dados Normal. pelo Peso - Seca'!J$4</f>
        <v>99.091999999999999</v>
      </c>
      <c r="K50" s="32">
        <f>'Dados Brutos - SECA'!K50*'Dados Normal. pelo Peso - Seca'!K$4</f>
        <v>77.699999999999989</v>
      </c>
      <c r="L50" s="32">
        <f>'Dados Brutos - SECA'!L50*'Dados Normal. pelo Peso - Seca'!L$4</f>
        <v>211.642</v>
      </c>
      <c r="M50" s="32">
        <f>'Dados Brutos - SECA'!M50*'Dados Normal. pelo Peso - Seca'!M$4</f>
        <v>91.31</v>
      </c>
      <c r="N50" s="32">
        <f>'Dados Brutos - SECA'!N50*'Dados Normal. pelo Peso - Seca'!N$4</f>
        <v>280.91000000000003</v>
      </c>
      <c r="O50" s="32">
        <f>'Dados Brutos - SECA'!O50*'Dados Normal. pelo Peso - Seca'!O$4</f>
        <v>228.66499999999996</v>
      </c>
      <c r="P50" s="32">
        <f>'Dados Brutos - SECA'!P50*'Dados Normal. pelo Peso - Seca'!P$4</f>
        <v>379.392</v>
      </c>
      <c r="Q50" s="32">
        <f>'Dados Brutos - SECA'!Q50*'Dados Normal. pelo Peso - Seca'!Q$4</f>
        <v>0</v>
      </c>
      <c r="R50" s="32">
        <f>'Dados Brutos - SECA'!R50*'Dados Normal. pelo Peso - Seca'!R$4</f>
        <v>0</v>
      </c>
      <c r="S50" s="32">
        <f>'Dados Brutos - SECA'!S50*'Dados Normal. pelo Peso - Seca'!S$4</f>
        <v>2.4</v>
      </c>
      <c r="T50" s="32">
        <f>'Dados Brutos - SECA'!T50*'Dados Normal. pelo Peso - Seca'!T$4</f>
        <v>1.6</v>
      </c>
      <c r="U50" s="32">
        <f>'Dados Brutos - SECA'!U50*'Dados Normal. pelo Peso - Seca'!U$4</f>
        <v>0</v>
      </c>
      <c r="V50" s="32">
        <f>'Dados Brutos - SECA'!V50*'Dados Normal. pelo Peso - Seca'!V$4</f>
        <v>1</v>
      </c>
      <c r="W50" s="32">
        <f>'Dados Brutos - SECA'!W50*'Dados Normal. pelo Peso - Seca'!W$4</f>
        <v>461.13599999999997</v>
      </c>
      <c r="X50" s="32">
        <f>'Dados Brutos - SECA'!X50*'Dados Normal. pelo Peso - Seca'!X$4</f>
        <v>371.74799999999999</v>
      </c>
      <c r="Y50" s="32">
        <f>'Dados Brutos - SECA'!Y50*'Dados Normal. pelo Peso - Seca'!Y$4</f>
        <v>71.325999999999993</v>
      </c>
      <c r="Z50" s="32">
        <f>'Dados Brutos - SECA'!Z50*'Dados Normal. pelo Peso - Seca'!Z$4</f>
        <v>51.6</v>
      </c>
      <c r="AA50" s="32">
        <f>'Dados Brutos - SECA'!AA50*'Dados Normal. pelo Peso - Seca'!AA$4</f>
        <v>199.64</v>
      </c>
      <c r="AB50" s="32">
        <f>'Dados Brutos - SECA'!AB50*'Dados Normal. pelo Peso - Seca'!AB$4</f>
        <v>3.6190000000000002</v>
      </c>
      <c r="AC50" s="32">
        <f>'Dados Brutos - SECA'!AC50*'Dados Normal. pelo Peso - Seca'!AC$4</f>
        <v>2.3519999999999999</v>
      </c>
    </row>
    <row r="51" spans="1:29" s="17" customFormat="1" x14ac:dyDescent="0.25">
      <c r="A51" s="18" t="s">
        <v>965</v>
      </c>
      <c r="B51" s="28" t="s">
        <v>966</v>
      </c>
      <c r="C51" s="32">
        <f>'Dados Brutos - SECA'!C51*'Dados Normal. pelo Peso - Seca'!C$4</f>
        <v>381.30155820348307</v>
      </c>
      <c r="D51" s="32">
        <f>'Dados Brutos - SECA'!D51*'Dados Normal. pelo Peso - Seca'!D$4</f>
        <v>345.35983817007701</v>
      </c>
      <c r="E51" s="32">
        <f>'Dados Brutos - SECA'!E51*'Dados Normal. pelo Peso - Seca'!E$4</f>
        <v>160.47399999999999</v>
      </c>
      <c r="F51" s="32">
        <f>'Dados Brutos - SECA'!F51*'Dados Normal. pelo Peso - Seca'!F$4</f>
        <v>81.075000000000003</v>
      </c>
      <c r="G51" s="32">
        <f>'Dados Brutos - SECA'!G51*'Dados Normal. pelo Peso - Seca'!G$4</f>
        <v>19.580419580419584</v>
      </c>
      <c r="H51" s="32">
        <f>'Dados Brutos - SECA'!H51*'Dados Normal. pelo Peso - Seca'!H$4</f>
        <v>9.3928881179531647</v>
      </c>
      <c r="I51" s="32">
        <f>'Dados Brutos - SECA'!I51*'Dados Normal. pelo Peso - Seca'!I$4</f>
        <v>129.798</v>
      </c>
      <c r="J51" s="32">
        <f>'Dados Brutos - SECA'!J51*'Dados Normal. pelo Peso - Seca'!J$4</f>
        <v>65.66</v>
      </c>
      <c r="K51" s="32">
        <f>'Dados Brutos - SECA'!K51*'Dados Normal. pelo Peso - Seca'!K$4</f>
        <v>65.3</v>
      </c>
      <c r="L51" s="32">
        <f>'Dados Brutos - SECA'!L51*'Dados Normal. pelo Peso - Seca'!L$4</f>
        <v>112.86799999999999</v>
      </c>
      <c r="M51" s="32">
        <f>'Dados Brutos - SECA'!M51*'Dados Normal. pelo Peso - Seca'!M$4</f>
        <v>209.43799999999999</v>
      </c>
      <c r="N51" s="32">
        <f>'Dados Brutos - SECA'!N51*'Dados Normal. pelo Peso - Seca'!N$4</f>
        <v>256.13</v>
      </c>
      <c r="O51" s="32">
        <f>'Dados Brutos - SECA'!O51*'Dados Normal. pelo Peso - Seca'!O$4</f>
        <v>164.08199999999999</v>
      </c>
      <c r="P51" s="32">
        <f>'Dados Brutos - SECA'!P51*'Dados Normal. pelo Peso - Seca'!P$4</f>
        <v>381.57600000000002</v>
      </c>
      <c r="Q51" s="32">
        <f>'Dados Brutos - SECA'!Q51*'Dados Normal. pelo Peso - Seca'!Q$4</f>
        <v>0</v>
      </c>
      <c r="R51" s="32">
        <f>'Dados Brutos - SECA'!R51*'Dados Normal. pelo Peso - Seca'!R$4</f>
        <v>4.5</v>
      </c>
      <c r="S51" s="32">
        <f>'Dados Brutos - SECA'!S51*'Dados Normal. pelo Peso - Seca'!S$4</f>
        <v>2.4</v>
      </c>
      <c r="T51" s="32">
        <f>'Dados Brutos - SECA'!T51*'Dados Normal. pelo Peso - Seca'!T$4</f>
        <v>0</v>
      </c>
      <c r="U51" s="32">
        <f>'Dados Brutos - SECA'!U51*'Dados Normal. pelo Peso - Seca'!U$4</f>
        <v>0</v>
      </c>
      <c r="V51" s="32">
        <f>'Dados Brutos - SECA'!V51*'Dados Normal. pelo Peso - Seca'!V$4</f>
        <v>1.1599999999999999</v>
      </c>
      <c r="W51" s="32">
        <f>'Dados Brutos - SECA'!W51*'Dados Normal. pelo Peso - Seca'!W$4</f>
        <v>456.86400000000003</v>
      </c>
      <c r="X51" s="32">
        <f>'Dados Brutos - SECA'!X51*'Dados Normal. pelo Peso - Seca'!X$4</f>
        <v>349.86900000000003</v>
      </c>
      <c r="Y51" s="32">
        <f>'Dados Brutos - SECA'!Y51*'Dados Normal. pelo Peso - Seca'!Y$4</f>
        <v>142.23399999999998</v>
      </c>
      <c r="Z51" s="32">
        <f>'Dados Brutos - SECA'!Z51*'Dados Normal. pelo Peso - Seca'!Z$4</f>
        <v>115.06</v>
      </c>
      <c r="AA51" s="32">
        <f>'Dados Brutos - SECA'!AA51*'Dados Normal. pelo Peso - Seca'!AA$4</f>
        <v>243.12</v>
      </c>
      <c r="AB51" s="32">
        <f>'Dados Brutos - SECA'!AB51*'Dados Normal. pelo Peso - Seca'!AB$4</f>
        <v>2.35</v>
      </c>
      <c r="AC51" s="32">
        <f>'Dados Brutos - SECA'!AC51*'Dados Normal. pelo Peso - Seca'!AC$4</f>
        <v>3.1360000000000001</v>
      </c>
    </row>
    <row r="52" spans="1:29" s="17" customFormat="1" x14ac:dyDescent="0.25">
      <c r="A52" s="18" t="s">
        <v>967</v>
      </c>
      <c r="B52" s="28" t="s">
        <v>968</v>
      </c>
      <c r="C52" s="32">
        <f>'Dados Brutos - SECA'!C52*'Dados Normal. pelo Peso - Seca'!C$4</f>
        <v>246.91292029721495</v>
      </c>
      <c r="D52" s="32">
        <f>'Dados Brutos - SECA'!D52*'Dados Normal. pelo Peso - Seca'!D$4</f>
        <v>194.00528680941053</v>
      </c>
      <c r="E52" s="32">
        <f>'Dados Brutos - SECA'!E52*'Dados Normal. pelo Peso - Seca'!E$4</f>
        <v>135.964</v>
      </c>
      <c r="F52" s="32">
        <f>'Dados Brutos - SECA'!F52*'Dados Normal. pelo Peso - Seca'!F$4</f>
        <v>71.8</v>
      </c>
      <c r="G52" s="32">
        <f>'Dados Brutos - SECA'!G52*'Dados Normal. pelo Peso - Seca'!G$4</f>
        <v>38.61807856128727</v>
      </c>
      <c r="H52" s="32">
        <f>'Dados Brutos - SECA'!H52*'Dados Normal. pelo Peso - Seca'!H$4</f>
        <v>13.301918545944126</v>
      </c>
      <c r="I52" s="32">
        <f>'Dados Brutos - SECA'!I52*'Dados Normal. pelo Peso - Seca'!I$4</f>
        <v>119.934</v>
      </c>
      <c r="J52" s="32">
        <f>'Dados Brutos - SECA'!J52*'Dados Normal. pelo Peso - Seca'!J$4</f>
        <v>83.971999999999994</v>
      </c>
      <c r="K52" s="32">
        <f>'Dados Brutos - SECA'!K52*'Dados Normal. pelo Peso - Seca'!K$4</f>
        <v>86.050000000000011</v>
      </c>
      <c r="L52" s="32">
        <f>'Dados Brutos - SECA'!L52*'Dados Normal. pelo Peso - Seca'!L$4</f>
        <v>171.68</v>
      </c>
      <c r="M52" s="32">
        <f>'Dados Brutos - SECA'!M52*'Dados Normal. pelo Peso - Seca'!M$4</f>
        <v>296.00999999999993</v>
      </c>
      <c r="N52" s="32">
        <f>'Dados Brutos - SECA'!N52*'Dados Normal. pelo Peso - Seca'!N$4</f>
        <v>299.84500000000003</v>
      </c>
      <c r="O52" s="32">
        <f>'Dados Brutos - SECA'!O52*'Dados Normal. pelo Peso - Seca'!O$4</f>
        <v>263.49399999999997</v>
      </c>
      <c r="P52" s="32">
        <f>'Dados Brutos - SECA'!P52*'Dados Normal. pelo Peso - Seca'!P$4</f>
        <v>386.72399999999999</v>
      </c>
      <c r="Q52" s="32">
        <f>'Dados Brutos - SECA'!Q52*'Dados Normal. pelo Peso - Seca'!Q$4</f>
        <v>4.9000000000000004</v>
      </c>
      <c r="R52" s="32">
        <f>'Dados Brutos - SECA'!R52*'Dados Normal. pelo Peso - Seca'!R$4</f>
        <v>0</v>
      </c>
      <c r="S52" s="32">
        <f>'Dados Brutos - SECA'!S52*'Dados Normal. pelo Peso - Seca'!S$4</f>
        <v>2.4</v>
      </c>
      <c r="T52" s="32">
        <f>'Dados Brutos - SECA'!T52*'Dados Normal. pelo Peso - Seca'!T$4</f>
        <v>0</v>
      </c>
      <c r="U52" s="32">
        <f>'Dados Brutos - SECA'!U52*'Dados Normal. pelo Peso - Seca'!U$4</f>
        <v>0</v>
      </c>
      <c r="V52" s="32">
        <f>'Dados Brutos - SECA'!V52*'Dados Normal. pelo Peso - Seca'!V$4</f>
        <v>1</v>
      </c>
      <c r="W52" s="32">
        <f>'Dados Brutos - SECA'!W52*'Dados Normal. pelo Peso - Seca'!W$4</f>
        <v>439.2</v>
      </c>
      <c r="X52" s="32">
        <f>'Dados Brutos - SECA'!X52*'Dados Normal. pelo Peso - Seca'!X$4</f>
        <v>362.31</v>
      </c>
      <c r="Y52" s="32">
        <f>'Dados Brutos - SECA'!Y52*'Dados Normal. pelo Peso - Seca'!Y$4</f>
        <v>73.225999999999999</v>
      </c>
      <c r="Z52" s="32">
        <f>'Dados Brutos - SECA'!Z52*'Dados Normal. pelo Peso - Seca'!Z$4</f>
        <v>60.76</v>
      </c>
      <c r="AA52" s="32">
        <f>'Dados Brutos - SECA'!AA52*'Dados Normal. pelo Peso - Seca'!AA$4</f>
        <v>144.6</v>
      </c>
      <c r="AB52" s="32">
        <f>'Dados Brutos - SECA'!AB52*'Dados Normal. pelo Peso - Seca'!AB$4</f>
        <v>2.4440000000000004</v>
      </c>
      <c r="AC52" s="32">
        <f>'Dados Brutos - SECA'!AC52*'Dados Normal. pelo Peso - Seca'!AC$4</f>
        <v>2.2540000000000004</v>
      </c>
    </row>
    <row r="53" spans="1:29" s="17" customFormat="1" x14ac:dyDescent="0.25">
      <c r="A53" s="18" t="s">
        <v>969</v>
      </c>
      <c r="B53" s="28" t="s">
        <v>970</v>
      </c>
      <c r="C53" s="32">
        <f>'Dados Brutos - SECA'!C53*'Dados Normal. pelo Peso - Seca'!C$4</f>
        <v>218.15724938691758</v>
      </c>
      <c r="D53" s="32">
        <f>'Dados Brutos - SECA'!D53*'Dados Normal. pelo Peso - Seca'!D$4</f>
        <v>172.55124350915551</v>
      </c>
      <c r="E53" s="32">
        <f>'Dados Brutos - SECA'!E53*'Dados Normal. pelo Peso - Seca'!E$4</f>
        <v>180.68999999999997</v>
      </c>
      <c r="F53" s="32">
        <f>'Dados Brutos - SECA'!F53*'Dados Normal. pelo Peso - Seca'!F$4</f>
        <v>92.274999999999991</v>
      </c>
      <c r="G53" s="32">
        <f>'Dados Brutos - SECA'!G53*'Dados Normal. pelo Peso - Seca'!G$4</f>
        <v>54.234592445328033</v>
      </c>
      <c r="H53" s="32">
        <f>'Dados Brutos - SECA'!H53*'Dados Normal. pelo Peso - Seca'!H$4</f>
        <v>23.227513227513224</v>
      </c>
      <c r="I53" s="32">
        <f>'Dados Brutos - SECA'!I53*'Dados Normal. pelo Peso - Seca'!I$4</f>
        <v>111.63600000000001</v>
      </c>
      <c r="J53" s="32">
        <f>'Dados Brutos - SECA'!J53*'Dados Normal. pelo Peso - Seca'!J$4</f>
        <v>75.319999999999993</v>
      </c>
      <c r="K53" s="32">
        <f>'Dados Brutos - SECA'!K53*'Dados Normal. pelo Peso - Seca'!K$4</f>
        <v>211.8</v>
      </c>
      <c r="L53" s="32">
        <f>'Dados Brutos - SECA'!L53*'Dados Normal. pelo Peso - Seca'!L$4</f>
        <v>198.88199999999998</v>
      </c>
      <c r="M53" s="32">
        <f>'Dados Brutos - SECA'!M53*'Dados Normal. pelo Peso - Seca'!M$4</f>
        <v>120.88799999999999</v>
      </c>
      <c r="N53" s="32">
        <f>'Dados Brutos - SECA'!N53*'Dados Normal. pelo Peso - Seca'!N$4</f>
        <v>231.34999999999997</v>
      </c>
      <c r="O53" s="32">
        <f>'Dados Brutos - SECA'!O53*'Dados Normal. pelo Peso - Seca'!O$4</f>
        <v>194.27099999999999</v>
      </c>
      <c r="P53" s="32">
        <f>'Dados Brutos - SECA'!P53*'Dados Normal. pelo Peso - Seca'!P$4</f>
        <v>383.60399999999998</v>
      </c>
      <c r="Q53" s="32">
        <f>'Dados Brutos - SECA'!Q53*'Dados Normal. pelo Peso - Seca'!Q$4</f>
        <v>0</v>
      </c>
      <c r="R53" s="32">
        <f>'Dados Brutos - SECA'!R53*'Dados Normal. pelo Peso - Seca'!R$4</f>
        <v>0</v>
      </c>
      <c r="S53" s="32">
        <f>'Dados Brutos - SECA'!S53*'Dados Normal. pelo Peso - Seca'!S$4</f>
        <v>2.4</v>
      </c>
      <c r="T53" s="32">
        <f>'Dados Brutos - SECA'!T53*'Dados Normal. pelo Peso - Seca'!T$4</f>
        <v>0</v>
      </c>
      <c r="U53" s="32">
        <f>'Dados Brutos - SECA'!U53*'Dados Normal. pelo Peso - Seca'!U$4</f>
        <v>0</v>
      </c>
      <c r="V53" s="32">
        <f>'Dados Brutos - SECA'!V53*'Dados Normal. pelo Peso - Seca'!V$4</f>
        <v>1.02</v>
      </c>
      <c r="W53" s="32">
        <f>'Dados Brutos - SECA'!W53*'Dados Normal. pelo Peso - Seca'!W$4</f>
        <v>462</v>
      </c>
      <c r="X53" s="32">
        <f>'Dados Brutos - SECA'!X53*'Dados Normal. pelo Peso - Seca'!X$4</f>
        <v>362.19299999999998</v>
      </c>
      <c r="Y53" s="32">
        <f>'Dados Brutos - SECA'!Y53*'Dados Normal. pelo Peso - Seca'!Y$4</f>
        <v>110.25699999999999</v>
      </c>
      <c r="Z53" s="32">
        <f>'Dados Brutos - SECA'!Z53*'Dados Normal. pelo Peso - Seca'!Z$4</f>
        <v>82.06</v>
      </c>
      <c r="AA53" s="32">
        <f>'Dados Brutos - SECA'!AA53*'Dados Normal. pelo Peso - Seca'!AA$4</f>
        <v>190.28</v>
      </c>
      <c r="AB53" s="32">
        <f>'Dados Brutos - SECA'!AB53*'Dados Normal. pelo Peso - Seca'!AB$4</f>
        <v>2.35</v>
      </c>
      <c r="AC53" s="32">
        <f>'Dados Brutos - SECA'!AC53*'Dados Normal. pelo Peso - Seca'!AC$4</f>
        <v>2.4990000000000001</v>
      </c>
    </row>
    <row r="54" spans="1:29" s="17" customFormat="1" x14ac:dyDescent="0.25">
      <c r="A54" s="18" t="s">
        <v>971</v>
      </c>
      <c r="B54" s="28" t="s">
        <v>972</v>
      </c>
      <c r="C54" s="32">
        <f>'Dados Brutos - SECA'!C54*'Dados Normal. pelo Peso - Seca'!C$4</f>
        <v>164.66614008857795</v>
      </c>
      <c r="D54" s="32">
        <f>'Dados Brutos - SECA'!D54*'Dados Normal. pelo Peso - Seca'!D$4</f>
        <v>135.72378179420974</v>
      </c>
      <c r="E54" s="32">
        <f>'Dados Brutos - SECA'!E54*'Dados Normal. pelo Peso - Seca'!E$4</f>
        <v>125.05799999999998</v>
      </c>
      <c r="F54" s="32">
        <f>'Dados Brutos - SECA'!F54*'Dados Normal. pelo Peso - Seca'!F$4</f>
        <v>62.474999999999994</v>
      </c>
      <c r="G54" s="32">
        <f>'Dados Brutos - SECA'!G54*'Dados Normal. pelo Peso - Seca'!G$4</f>
        <v>32.492754635287547</v>
      </c>
      <c r="H54" s="32">
        <f>'Dados Brutos - SECA'!H54*'Dados Normal. pelo Peso - Seca'!H$4</f>
        <v>7.5363309967515812</v>
      </c>
      <c r="I54" s="32">
        <f>'Dados Brutos - SECA'!I54*'Dados Normal. pelo Peso - Seca'!I$4</f>
        <v>85.823999999999998</v>
      </c>
      <c r="J54" s="32">
        <f>'Dados Brutos - SECA'!J54*'Dados Normal. pelo Peso - Seca'!J$4</f>
        <v>61.011999999999993</v>
      </c>
      <c r="K54" s="32">
        <f>'Dados Brutos - SECA'!K54*'Dados Normal. pelo Peso - Seca'!K$4</f>
        <v>287.14999999999998</v>
      </c>
      <c r="L54" s="32">
        <f>'Dados Brutos - SECA'!L54*'Dados Normal. pelo Peso - Seca'!L$4</f>
        <v>224.86600000000001</v>
      </c>
      <c r="M54" s="32">
        <f>'Dados Brutos - SECA'!M54*'Dados Normal. pelo Peso - Seca'!M$4</f>
        <v>336.49</v>
      </c>
      <c r="N54" s="32">
        <f>'Dados Brutos - SECA'!N54*'Dados Normal. pelo Peso - Seca'!N$4</f>
        <v>298.69</v>
      </c>
      <c r="O54" s="32">
        <f>'Dados Brutos - SECA'!O54*'Dados Normal. pelo Peso - Seca'!O$4</f>
        <v>247.92099999999996</v>
      </c>
      <c r="P54" s="32">
        <f>'Dados Brutos - SECA'!P54*'Dados Normal. pelo Peso - Seca'!P$4</f>
        <v>387.81599999999997</v>
      </c>
      <c r="Q54" s="32">
        <f>'Dados Brutos - SECA'!Q54*'Dados Normal. pelo Peso - Seca'!Q$4</f>
        <v>4.9000000000000004</v>
      </c>
      <c r="R54" s="32">
        <f>'Dados Brutos - SECA'!R54*'Dados Normal. pelo Peso - Seca'!R$4</f>
        <v>4.5</v>
      </c>
      <c r="S54" s="32">
        <f>'Dados Brutos - SECA'!S54*'Dados Normal. pelo Peso - Seca'!S$4</f>
        <v>4.8</v>
      </c>
      <c r="T54" s="32">
        <f>'Dados Brutos - SECA'!T54*'Dados Normal. pelo Peso - Seca'!T$4</f>
        <v>0</v>
      </c>
      <c r="U54" s="32">
        <f>'Dados Brutos - SECA'!U54*'Dados Normal. pelo Peso - Seca'!U$4</f>
        <v>0</v>
      </c>
      <c r="V54" s="32">
        <f>'Dados Brutos - SECA'!V54*'Dados Normal. pelo Peso - Seca'!V$4</f>
        <v>1.2</v>
      </c>
      <c r="W54" s="32">
        <f>'Dados Brutos - SECA'!W54*'Dados Normal. pelo Peso - Seca'!W$4</f>
        <v>431.08800000000002</v>
      </c>
      <c r="X54" s="32">
        <f>'Dados Brutos - SECA'!X54*'Dados Normal. pelo Peso - Seca'!X$4</f>
        <v>351.15599999999995</v>
      </c>
      <c r="Y54" s="32">
        <f>'Dados Brutos - SECA'!Y54*'Dados Normal. pelo Peso - Seca'!Y$4</f>
        <v>71.287999999999997</v>
      </c>
      <c r="Z54" s="32">
        <f>'Dados Brutos - SECA'!Z54*'Dados Normal. pelo Peso - Seca'!Z$4</f>
        <v>47.44</v>
      </c>
      <c r="AA54" s="32">
        <f>'Dados Brutos - SECA'!AA54*'Dados Normal. pelo Peso - Seca'!AA$4</f>
        <v>148.28</v>
      </c>
      <c r="AB54" s="32">
        <f>'Dados Brutos - SECA'!AB54*'Dados Normal. pelo Peso - Seca'!AB$4</f>
        <v>3.3839999999999999</v>
      </c>
      <c r="AC54" s="32">
        <f>'Dados Brutos - SECA'!AC54*'Dados Normal. pelo Peso - Seca'!AC$4</f>
        <v>3.4790000000000001</v>
      </c>
    </row>
    <row r="55" spans="1:29" s="17" customFormat="1" x14ac:dyDescent="0.25">
      <c r="A55" s="18" t="s">
        <v>973</v>
      </c>
      <c r="B55" s="28" t="s">
        <v>974</v>
      </c>
      <c r="C55" s="32">
        <f>'Dados Brutos - SECA'!C55*'Dados Normal. pelo Peso - Seca'!C$4</f>
        <v>99.043441698679374</v>
      </c>
      <c r="D55" s="32">
        <f>'Dados Brutos - SECA'!D55*'Dados Normal. pelo Peso - Seca'!D$4</f>
        <v>82.772342458082164</v>
      </c>
      <c r="E55" s="32">
        <f>'Dados Brutos - SECA'!E55*'Dados Normal. pelo Peso - Seca'!E$4</f>
        <v>87.057999999999993</v>
      </c>
      <c r="F55" s="32">
        <f>'Dados Brutos - SECA'!F55*'Dados Normal. pelo Peso - Seca'!F$4</f>
        <v>37.35</v>
      </c>
      <c r="G55" s="32">
        <f>'Dados Brutos - SECA'!G55*'Dados Normal. pelo Peso - Seca'!G$4</f>
        <v>31.657394772751129</v>
      </c>
      <c r="H55" s="32">
        <f>'Dados Brutos - SECA'!H55*'Dados Normal. pelo Peso - Seca'!H$4</f>
        <v>4.9345948691897377</v>
      </c>
      <c r="I55" s="32">
        <f>'Dados Brutos - SECA'!I55*'Dados Normal. pelo Peso - Seca'!I$4</f>
        <v>94.410000000000011</v>
      </c>
      <c r="J55" s="32">
        <f>'Dados Brutos - SECA'!J55*'Dados Normal. pelo Peso - Seca'!J$4</f>
        <v>49.475999999999999</v>
      </c>
      <c r="K55" s="32">
        <f>'Dados Brutos - SECA'!K55*'Dados Normal. pelo Peso - Seca'!K$4</f>
        <v>345.85</v>
      </c>
      <c r="L55" s="32">
        <f>'Dados Brutos - SECA'!L55*'Dados Normal. pelo Peso - Seca'!L$4</f>
        <v>261.08699999999999</v>
      </c>
      <c r="M55" s="32">
        <f>'Dados Brutos - SECA'!M55*'Dados Normal. pelo Peso - Seca'!M$4</f>
        <v>359.16799999999995</v>
      </c>
      <c r="N55" s="32">
        <f>'Dados Brutos - SECA'!N55*'Dados Normal. pelo Peso - Seca'!N$4</f>
        <v>322.80500000000001</v>
      </c>
      <c r="O55" s="32">
        <f>'Dados Brutos - SECA'!O55*'Dados Normal. pelo Peso - Seca'!O$4</f>
        <v>269.35199999999998</v>
      </c>
      <c r="P55" s="32">
        <f>'Dados Brutos - SECA'!P55*'Dados Normal. pelo Peso - Seca'!P$4</f>
        <v>388.83</v>
      </c>
      <c r="Q55" s="32">
        <f>'Dados Brutos - SECA'!Q55*'Dados Normal. pelo Peso - Seca'!Q$4</f>
        <v>0</v>
      </c>
      <c r="R55" s="32">
        <f>'Dados Brutos - SECA'!R55*'Dados Normal. pelo Peso - Seca'!R$4</f>
        <v>0</v>
      </c>
      <c r="S55" s="32">
        <f>'Dados Brutos - SECA'!S55*'Dados Normal. pelo Peso - Seca'!S$4</f>
        <v>4.8</v>
      </c>
      <c r="T55" s="32">
        <f>'Dados Brutos - SECA'!T55*'Dados Normal. pelo Peso - Seca'!T$4</f>
        <v>0</v>
      </c>
      <c r="U55" s="32">
        <f>'Dados Brutos - SECA'!U55*'Dados Normal. pelo Peso - Seca'!U$4</f>
        <v>0</v>
      </c>
      <c r="V55" s="32">
        <f>'Dados Brutos - SECA'!V55*'Dados Normal. pelo Peso - Seca'!V$4</f>
        <v>1.1399999999999999</v>
      </c>
      <c r="W55" s="32">
        <f>'Dados Brutos - SECA'!W55*'Dados Normal. pelo Peso - Seca'!W$4</f>
        <v>411.26400000000001</v>
      </c>
      <c r="X55" s="32">
        <f>'Dados Brutos - SECA'!X55*'Dados Normal. pelo Peso - Seca'!X$4</f>
        <v>357.23999999999995</v>
      </c>
      <c r="Y55" s="32">
        <f>'Dados Brutos - SECA'!Y55*'Dados Normal. pelo Peso - Seca'!Y$4</f>
        <v>41.533999999999999</v>
      </c>
      <c r="Z55" s="32">
        <f>'Dados Brutos - SECA'!Z55*'Dados Normal. pelo Peso - Seca'!Z$4</f>
        <v>27.64</v>
      </c>
      <c r="AA55" s="32">
        <f>'Dados Brutos - SECA'!AA55*'Dados Normal. pelo Peso - Seca'!AA$4</f>
        <v>98.16</v>
      </c>
      <c r="AB55" s="32">
        <f>'Dados Brutos - SECA'!AB55*'Dados Normal. pelo Peso - Seca'!AB$4</f>
        <v>3.5250000000000004</v>
      </c>
      <c r="AC55" s="32">
        <f>'Dados Brutos - SECA'!AC55*'Dados Normal. pelo Peso - Seca'!AC$4</f>
        <v>2.891</v>
      </c>
    </row>
    <row r="56" spans="1:29" s="17" customFormat="1" x14ac:dyDescent="0.25">
      <c r="A56" s="18" t="s">
        <v>975</v>
      </c>
      <c r="B56" s="28" t="s">
        <v>976</v>
      </c>
      <c r="C56" s="32">
        <f>'Dados Brutos - SECA'!C56*'Dados Normal. pelo Peso - Seca'!C$4</f>
        <v>272.84611553784862</v>
      </c>
      <c r="D56" s="32">
        <f>'Dados Brutos - SECA'!D56*'Dados Normal. pelo Peso - Seca'!D$4</f>
        <v>230.54601909895132</v>
      </c>
      <c r="E56" s="32">
        <f>'Dados Brutos - SECA'!E56*'Dados Normal. pelo Peso - Seca'!E$4</f>
        <v>172.02600000000001</v>
      </c>
      <c r="F56" s="32">
        <f>'Dados Brutos - SECA'!F56*'Dados Normal. pelo Peso - Seca'!F$4</f>
        <v>88.125</v>
      </c>
      <c r="G56" s="32">
        <f>'Dados Brutos - SECA'!G56*'Dados Normal. pelo Peso - Seca'!G$4</f>
        <v>40.023204548091428</v>
      </c>
      <c r="H56" s="32">
        <f>'Dados Brutos - SECA'!H56*'Dados Normal. pelo Peso - Seca'!H$4</f>
        <v>3.640201331384965</v>
      </c>
      <c r="I56" s="32">
        <f>'Dados Brutos - SECA'!I56*'Dados Normal. pelo Peso - Seca'!I$4</f>
        <v>146.75400000000002</v>
      </c>
      <c r="J56" s="32">
        <f>'Dados Brutos - SECA'!J56*'Dados Normal. pelo Peso - Seca'!J$4</f>
        <v>74.536000000000001</v>
      </c>
      <c r="K56" s="32">
        <f>'Dados Brutos - SECA'!K56*'Dados Normal. pelo Peso - Seca'!K$4</f>
        <v>200.25</v>
      </c>
      <c r="L56" s="32">
        <f>'Dados Brutos - SECA'!L56*'Dados Normal. pelo Peso - Seca'!L$4</f>
        <v>274.39800000000002</v>
      </c>
      <c r="M56" s="32">
        <f>'Dados Brutos - SECA'!M56*'Dados Normal. pelo Peso - Seca'!M$4</f>
        <v>334.834</v>
      </c>
      <c r="N56" s="32">
        <f>'Dados Brutos - SECA'!N56*'Dados Normal. pelo Peso - Seca'!N$4</f>
        <v>313.46000000000004</v>
      </c>
      <c r="O56" s="32">
        <f>'Dados Brutos - SECA'!O56*'Dados Normal. pelo Peso - Seca'!O$4</f>
        <v>217.87699999999998</v>
      </c>
      <c r="P56" s="32">
        <f>'Dados Brutos - SECA'!P56*'Dados Normal. pelo Peso - Seca'!P$4</f>
        <v>387.34799999999996</v>
      </c>
      <c r="Q56" s="32">
        <f>'Dados Brutos - SECA'!Q56*'Dados Normal. pelo Peso - Seca'!Q$4</f>
        <v>4.9000000000000004</v>
      </c>
      <c r="R56" s="32">
        <f>'Dados Brutos - SECA'!R56*'Dados Normal. pelo Peso - Seca'!R$4</f>
        <v>0</v>
      </c>
      <c r="S56" s="32">
        <f>'Dados Brutos - SECA'!S56*'Dados Normal. pelo Peso - Seca'!S$4</f>
        <v>4.8</v>
      </c>
      <c r="T56" s="32">
        <f>'Dados Brutos - SECA'!T56*'Dados Normal. pelo Peso - Seca'!T$4</f>
        <v>0</v>
      </c>
      <c r="U56" s="32">
        <f>'Dados Brutos - SECA'!U56*'Dados Normal. pelo Peso - Seca'!U$4</f>
        <v>0</v>
      </c>
      <c r="V56" s="32">
        <f>'Dados Brutos - SECA'!V56*'Dados Normal. pelo Peso - Seca'!V$4</f>
        <v>1.1399999999999999</v>
      </c>
      <c r="W56" s="32">
        <f>'Dados Brutos - SECA'!W56*'Dados Normal. pelo Peso - Seca'!W$4</f>
        <v>461.18399999999997</v>
      </c>
      <c r="X56" s="32">
        <f>'Dados Brutos - SECA'!X56*'Dados Normal. pelo Peso - Seca'!X$4</f>
        <v>368.51099999999997</v>
      </c>
      <c r="Y56" s="32">
        <f>'Dados Brutos - SECA'!Y56*'Dados Normal. pelo Peso - Seca'!Y$4</f>
        <v>138.71899999999999</v>
      </c>
      <c r="Z56" s="32">
        <f>'Dados Brutos - SECA'!Z56*'Dados Normal. pelo Peso - Seca'!Z$4</f>
        <v>119.02</v>
      </c>
      <c r="AA56" s="32">
        <f>'Dados Brutos - SECA'!AA56*'Dados Normal. pelo Peso - Seca'!AA$4</f>
        <v>235.64</v>
      </c>
      <c r="AB56" s="32">
        <f>'Dados Brutos - SECA'!AB56*'Dados Normal. pelo Peso - Seca'!AB$4</f>
        <v>3.4780000000000002</v>
      </c>
      <c r="AC56" s="32">
        <f>'Dados Brutos - SECA'!AC56*'Dados Normal. pelo Peso - Seca'!AC$4</f>
        <v>3.0870000000000002</v>
      </c>
    </row>
    <row r="57" spans="1:29" s="17" customFormat="1" x14ac:dyDescent="0.25">
      <c r="A57" s="18" t="s">
        <v>977</v>
      </c>
      <c r="B57" s="28" t="s">
        <v>978</v>
      </c>
      <c r="C57" s="32">
        <f>'Dados Brutos - SECA'!C57*'Dados Normal. pelo Peso - Seca'!C$4</f>
        <v>292.25441124424896</v>
      </c>
      <c r="D57" s="32">
        <f>'Dados Brutos - SECA'!D57*'Dados Normal. pelo Peso - Seca'!D$4</f>
        <v>281.41376395747147</v>
      </c>
      <c r="E57" s="32">
        <f>'Dados Brutos - SECA'!E57*'Dados Normal. pelo Peso - Seca'!E$4</f>
        <v>135.01400000000001</v>
      </c>
      <c r="F57" s="32">
        <f>'Dados Brutos - SECA'!F57*'Dados Normal. pelo Peso - Seca'!F$4</f>
        <v>61.6</v>
      </c>
      <c r="G57" s="32">
        <f>'Dados Brutos - SECA'!G57*'Dados Normal. pelo Peso - Seca'!G$4</f>
        <v>47.613017601620868</v>
      </c>
      <c r="H57" s="32">
        <f>'Dados Brutos - SECA'!H57*'Dados Normal. pelo Peso - Seca'!H$4</f>
        <v>14.107164954832323</v>
      </c>
      <c r="I57" s="32">
        <f>'Dados Brutos - SECA'!I57*'Dados Normal. pelo Peso - Seca'!I$4</f>
        <v>97.037999999999997</v>
      </c>
      <c r="J57" s="32">
        <f>'Dados Brutos - SECA'!J57*'Dados Normal. pelo Peso - Seca'!J$4</f>
        <v>78.483999999999995</v>
      </c>
      <c r="K57" s="32">
        <f>'Dados Brutos - SECA'!K57*'Dados Normal. pelo Peso - Seca'!K$4</f>
        <v>190.45000000000002</v>
      </c>
      <c r="L57" s="32">
        <f>'Dados Brutos - SECA'!L57*'Dados Normal. pelo Peso - Seca'!L$4</f>
        <v>261.60899999999998</v>
      </c>
      <c r="M57" s="32">
        <f>'Dados Brutos - SECA'!M57*'Dados Normal. pelo Peso - Seca'!M$4</f>
        <v>280.83</v>
      </c>
      <c r="N57" s="32">
        <f>'Dados Brutos - SECA'!N57*'Dados Normal. pelo Peso - Seca'!N$4</f>
        <v>310.20499999999998</v>
      </c>
      <c r="O57" s="32">
        <f>'Dados Brutos - SECA'!O57*'Dados Normal. pelo Peso - Seca'!O$4</f>
        <v>227.93999999999997</v>
      </c>
      <c r="P57" s="32">
        <f>'Dados Brutos - SECA'!P57*'Dados Normal. pelo Peso - Seca'!P$4</f>
        <v>385.04700000000003</v>
      </c>
      <c r="Q57" s="32">
        <f>'Dados Brutos - SECA'!Q57*'Dados Normal. pelo Peso - Seca'!Q$4</f>
        <v>0</v>
      </c>
      <c r="R57" s="32">
        <f>'Dados Brutos - SECA'!R57*'Dados Normal. pelo Peso - Seca'!R$4</f>
        <v>0</v>
      </c>
      <c r="S57" s="32">
        <f>'Dados Brutos - SECA'!S57*'Dados Normal. pelo Peso - Seca'!S$4</f>
        <v>7.1999999999999993</v>
      </c>
      <c r="T57" s="32">
        <f>'Dados Brutos - SECA'!T57*'Dados Normal. pelo Peso - Seca'!T$4</f>
        <v>0</v>
      </c>
      <c r="U57" s="32">
        <f>'Dados Brutos - SECA'!U57*'Dados Normal. pelo Peso - Seca'!U$4</f>
        <v>0</v>
      </c>
      <c r="V57" s="32">
        <f>'Dados Brutos - SECA'!V57*'Dados Normal. pelo Peso - Seca'!V$4</f>
        <v>1.1599999999999999</v>
      </c>
      <c r="W57" s="32">
        <f>'Dados Brutos - SECA'!W57*'Dados Normal. pelo Peso - Seca'!W$4</f>
        <v>445.67999999999995</v>
      </c>
      <c r="X57" s="32">
        <f>'Dados Brutos - SECA'!X57*'Dados Normal. pelo Peso - Seca'!X$4</f>
        <v>373.93199999999996</v>
      </c>
      <c r="Y57" s="32">
        <f>'Dados Brutos - SECA'!Y57*'Dados Normal. pelo Peso - Seca'!Y$4</f>
        <v>83.48599999999999</v>
      </c>
      <c r="Z57" s="32">
        <f>'Dados Brutos - SECA'!Z57*'Dados Normal. pelo Peso - Seca'!Z$4</f>
        <v>77.459999999999994</v>
      </c>
      <c r="AA57" s="32">
        <f>'Dados Brutos - SECA'!AA57*'Dados Normal. pelo Peso - Seca'!AA$4</f>
        <v>185.16</v>
      </c>
      <c r="AB57" s="32">
        <f>'Dados Brutos - SECA'!AB57*'Dados Normal. pelo Peso - Seca'!AB$4</f>
        <v>2.7730000000000001</v>
      </c>
      <c r="AC57" s="32">
        <f>'Dados Brutos - SECA'!AC57*'Dados Normal. pelo Peso - Seca'!AC$4</f>
        <v>3.1850000000000005</v>
      </c>
    </row>
    <row r="58" spans="1:29" s="17" customFormat="1" x14ac:dyDescent="0.25">
      <c r="A58" s="18" t="s">
        <v>979</v>
      </c>
      <c r="B58" s="28" t="s">
        <v>980</v>
      </c>
      <c r="C58" s="32">
        <f>'Dados Brutos - SECA'!C58*'Dados Normal. pelo Peso - Seca'!C$4</f>
        <v>337.74597495527729</v>
      </c>
      <c r="D58" s="32">
        <f>'Dados Brutos - SECA'!D58*'Dados Normal. pelo Peso - Seca'!D$4</f>
        <v>267.33150082462896</v>
      </c>
      <c r="E58" s="32">
        <f>'Dados Brutos - SECA'!E58*'Dados Normal. pelo Peso - Seca'!E$4</f>
        <v>157.73799999999997</v>
      </c>
      <c r="F58" s="32">
        <f>'Dados Brutos - SECA'!F58*'Dados Normal. pelo Peso - Seca'!F$4</f>
        <v>80.7</v>
      </c>
      <c r="G58" s="32">
        <f>'Dados Brutos - SECA'!G58*'Dados Normal. pelo Peso - Seca'!G$4</f>
        <v>41.025641025641022</v>
      </c>
      <c r="H58" s="32">
        <f>'Dados Brutos - SECA'!H58*'Dados Normal. pelo Peso - Seca'!H$4</f>
        <v>3.3772218564845287</v>
      </c>
      <c r="I58" s="32">
        <f>'Dados Brutos - SECA'!I58*'Dados Normal. pelo Peso - Seca'!I$4</f>
        <v>146.75400000000002</v>
      </c>
      <c r="J58" s="32">
        <f>'Dados Brutos - SECA'!J58*'Dados Normal. pelo Peso - Seca'!J$4</f>
        <v>84.028000000000006</v>
      </c>
      <c r="K58" s="32">
        <f>'Dados Brutos - SECA'!K58*'Dados Normal. pelo Peso - Seca'!K$4</f>
        <v>160.15</v>
      </c>
      <c r="L58" s="32">
        <f>'Dados Brutos - SECA'!L58*'Dados Normal. pelo Peso - Seca'!L$4</f>
        <v>232.58</v>
      </c>
      <c r="M58" s="32">
        <f>'Dados Brutos - SECA'!M58*'Dados Normal. pelo Peso - Seca'!M$4</f>
        <v>154.32999999999998</v>
      </c>
      <c r="N58" s="32">
        <f>'Dados Brutos - SECA'!N58*'Dados Normal. pelo Peso - Seca'!N$4</f>
        <v>319.09500000000003</v>
      </c>
      <c r="O58" s="32">
        <f>'Dados Brutos - SECA'!O58*'Dados Normal. pelo Peso - Seca'!O$4</f>
        <v>224.92400000000001</v>
      </c>
      <c r="P58" s="32">
        <f>'Dados Brutos - SECA'!P58*'Dados Normal. pelo Peso - Seca'!P$4</f>
        <v>377.988</v>
      </c>
      <c r="Q58" s="32">
        <f>'Dados Brutos - SECA'!Q58*'Dados Normal. pelo Peso - Seca'!Q$4</f>
        <v>0</v>
      </c>
      <c r="R58" s="32">
        <f>'Dados Brutos - SECA'!R58*'Dados Normal. pelo Peso - Seca'!R$4</f>
        <v>4.5</v>
      </c>
      <c r="S58" s="32">
        <f>'Dados Brutos - SECA'!S58*'Dados Normal. pelo Peso - Seca'!S$4</f>
        <v>4.8</v>
      </c>
      <c r="T58" s="32">
        <f>'Dados Brutos - SECA'!T58*'Dados Normal. pelo Peso - Seca'!T$4</f>
        <v>0</v>
      </c>
      <c r="U58" s="32">
        <f>'Dados Brutos - SECA'!U58*'Dados Normal. pelo Peso - Seca'!U$4</f>
        <v>0</v>
      </c>
      <c r="V58" s="32">
        <f>'Dados Brutos - SECA'!V58*'Dados Normal. pelo Peso - Seca'!V$4</f>
        <v>1</v>
      </c>
      <c r="W58" s="32">
        <f>'Dados Brutos - SECA'!W58*'Dados Normal. pelo Peso - Seca'!W$4</f>
        <v>463.24799999999999</v>
      </c>
      <c r="X58" s="32">
        <f>'Dados Brutos - SECA'!X58*'Dados Normal. pelo Peso - Seca'!X$4</f>
        <v>376.73999999999995</v>
      </c>
      <c r="Y58" s="32">
        <f>'Dados Brutos - SECA'!Y58*'Dados Normal. pelo Peso - Seca'!Y$4</f>
        <v>125.28599999999999</v>
      </c>
      <c r="Z58" s="32">
        <f>'Dados Brutos - SECA'!Z58*'Dados Normal. pelo Peso - Seca'!Z$4</f>
        <v>116.42</v>
      </c>
      <c r="AA58" s="32">
        <f>'Dados Brutos - SECA'!AA58*'Dados Normal. pelo Peso - Seca'!AA$4</f>
        <v>181.52</v>
      </c>
      <c r="AB58" s="32">
        <f>'Dados Brutos - SECA'!AB58*'Dados Normal. pelo Peso - Seca'!AB$4</f>
        <v>3.29</v>
      </c>
      <c r="AC58" s="32">
        <f>'Dados Brutos - SECA'!AC58*'Dados Normal. pelo Peso - Seca'!AC$4</f>
        <v>2.5480000000000005</v>
      </c>
    </row>
    <row r="59" spans="1:29" s="17" customFormat="1" x14ac:dyDescent="0.25">
      <c r="A59" s="18" t="s">
        <v>981</v>
      </c>
      <c r="B59" s="28" t="s">
        <v>982</v>
      </c>
      <c r="C59" s="32">
        <f>'Dados Brutos - SECA'!C59*'Dados Normal. pelo Peso - Seca'!C$4</f>
        <v>320.53316407489683</v>
      </c>
      <c r="D59" s="32">
        <f>'Dados Brutos - SECA'!D59*'Dados Normal. pelo Peso - Seca'!D$4</f>
        <v>242.2777777777778</v>
      </c>
      <c r="E59" s="32">
        <f>'Dados Brutos - SECA'!E59*'Dados Normal. pelo Peso - Seca'!E$4</f>
        <v>158.76400000000001</v>
      </c>
      <c r="F59" s="32">
        <f>'Dados Brutos - SECA'!F59*'Dados Normal. pelo Peso - Seca'!F$4</f>
        <v>76.825000000000003</v>
      </c>
      <c r="G59" s="32">
        <f>'Dados Brutos - SECA'!G59*'Dados Normal. pelo Peso - Seca'!G$4</f>
        <v>19.685097034053463</v>
      </c>
      <c r="H59" s="32">
        <f>'Dados Brutos - SECA'!H59*'Dados Normal. pelo Peso - Seca'!H$4</f>
        <v>4.2356687898089165</v>
      </c>
      <c r="I59" s="32">
        <f>'Dados Brutos - SECA'!I59*'Dados Normal. pelo Peso - Seca'!I$4</f>
        <v>107.01</v>
      </c>
      <c r="J59" s="32">
        <f>'Dados Brutos - SECA'!J59*'Dados Normal. pelo Peso - Seca'!J$4</f>
        <v>77.671999999999997</v>
      </c>
      <c r="K59" s="32">
        <f>'Dados Brutos - SECA'!K59*'Dados Normal. pelo Peso - Seca'!K$4</f>
        <v>130.15</v>
      </c>
      <c r="L59" s="32">
        <f>'Dados Brutos - SECA'!L59*'Dados Normal. pelo Peso - Seca'!L$4</f>
        <v>229.999</v>
      </c>
      <c r="M59" s="32">
        <f>'Dados Brutos - SECA'!M59*'Dados Normal. pelo Peso - Seca'!M$4</f>
        <v>370.80599999999998</v>
      </c>
      <c r="N59" s="32">
        <f>'Dados Brutos - SECA'!N59*'Dados Normal. pelo Peso - Seca'!N$4</f>
        <v>337.85500000000002</v>
      </c>
      <c r="O59" s="32">
        <f>'Dados Brutos - SECA'!O59*'Dados Normal. pelo Peso - Seca'!O$4</f>
        <v>186.84700000000001</v>
      </c>
      <c r="P59" s="32">
        <f>'Dados Brutos - SECA'!P59*'Dados Normal. pelo Peso - Seca'!P$4</f>
        <v>388.089</v>
      </c>
      <c r="Q59" s="32">
        <f>'Dados Brutos - SECA'!Q59*'Dados Normal. pelo Peso - Seca'!Q$4</f>
        <v>4.9000000000000004</v>
      </c>
      <c r="R59" s="32">
        <f>'Dados Brutos - SECA'!R59*'Dados Normal. pelo Peso - Seca'!R$4</f>
        <v>0</v>
      </c>
      <c r="S59" s="32">
        <f>'Dados Brutos - SECA'!S59*'Dados Normal. pelo Peso - Seca'!S$4</f>
        <v>7.1999999999999993</v>
      </c>
      <c r="T59" s="32">
        <f>'Dados Brutos - SECA'!T59*'Dados Normal. pelo Peso - Seca'!T$4</f>
        <v>0</v>
      </c>
      <c r="U59" s="32">
        <f>'Dados Brutos - SECA'!U59*'Dados Normal. pelo Peso - Seca'!U$4</f>
        <v>1.4</v>
      </c>
      <c r="V59" s="32">
        <f>'Dados Brutos - SECA'!V59*'Dados Normal. pelo Peso - Seca'!V$4</f>
        <v>0.92</v>
      </c>
      <c r="W59" s="32">
        <f>'Dados Brutos - SECA'!W59*'Dados Normal. pelo Peso - Seca'!W$4</f>
        <v>452.928</v>
      </c>
      <c r="X59" s="32">
        <f>'Dados Brutos - SECA'!X59*'Dados Normal. pelo Peso - Seca'!X$4</f>
        <v>359.81400000000002</v>
      </c>
      <c r="Y59" s="32">
        <f>'Dados Brutos - SECA'!Y59*'Dados Normal. pelo Peso - Seca'!Y$4</f>
        <v>116.28</v>
      </c>
      <c r="Z59" s="32">
        <f>'Dados Brutos - SECA'!Z59*'Dados Normal. pelo Peso - Seca'!Z$4</f>
        <v>104.54</v>
      </c>
      <c r="AA59" s="32">
        <f>'Dados Brutos - SECA'!AA59*'Dados Normal. pelo Peso - Seca'!AA$4</f>
        <v>157</v>
      </c>
      <c r="AB59" s="32">
        <f>'Dados Brutos - SECA'!AB59*'Dados Normal. pelo Peso - Seca'!AB$4</f>
        <v>2.3970000000000002</v>
      </c>
      <c r="AC59" s="32">
        <f>'Dados Brutos - SECA'!AC59*'Dados Normal. pelo Peso - Seca'!AC$4</f>
        <v>2.1070000000000002</v>
      </c>
    </row>
    <row r="60" spans="1:29" s="17" customFormat="1" x14ac:dyDescent="0.25">
      <c r="A60" s="18" t="s">
        <v>983</v>
      </c>
      <c r="B60" s="28" t="s">
        <v>984</v>
      </c>
      <c r="C60" s="32">
        <f>'Dados Brutos - SECA'!C60*'Dados Normal. pelo Peso - Seca'!C$4</f>
        <v>266.2</v>
      </c>
      <c r="D60" s="32">
        <f>'Dados Brutos - SECA'!D60*'Dados Normal. pelo Peso - Seca'!D$4</f>
        <v>305.51500000000004</v>
      </c>
      <c r="E60" s="32">
        <f>'Dados Brutos - SECA'!E60*'Dados Normal. pelo Peso - Seca'!E$4</f>
        <v>90.477999999999994</v>
      </c>
      <c r="F60" s="32">
        <f>'Dados Brutos - SECA'!F60*'Dados Normal. pelo Peso - Seca'!F$4</f>
        <v>33.725000000000001</v>
      </c>
      <c r="G60" s="32">
        <f>'Dados Brutos - SECA'!G60*'Dados Normal. pelo Peso - Seca'!G$4</f>
        <v>39.20018386577798</v>
      </c>
      <c r="H60" s="32">
        <f>'Dados Brutos - SECA'!H60*'Dados Normal. pelo Peso - Seca'!H$4</f>
        <v>2.4700842074161615</v>
      </c>
      <c r="I60" s="32">
        <f>'Dados Brutos - SECA'!I60*'Dados Normal. pelo Peso - Seca'!I$4</f>
        <v>97.308000000000007</v>
      </c>
      <c r="J60" s="32">
        <f>'Dados Brutos - SECA'!J60*'Dados Normal. pelo Peso - Seca'!J$4</f>
        <v>57.875999999999998</v>
      </c>
      <c r="K60" s="32">
        <f>'Dados Brutos - SECA'!K60*'Dados Normal. pelo Peso - Seca'!K$4</f>
        <v>153.75</v>
      </c>
      <c r="L60" s="32">
        <f>'Dados Brutos - SECA'!L60*'Dados Normal. pelo Peso - Seca'!L$4</f>
        <v>252.822</v>
      </c>
      <c r="M60" s="32">
        <f>'Dados Brutos - SECA'!M60*'Dados Normal. pelo Peso - Seca'!M$4</f>
        <v>315.60599999999999</v>
      </c>
      <c r="N60" s="32">
        <f>'Dados Brutos - SECA'!N60*'Dados Normal. pelo Peso - Seca'!N$4</f>
        <v>325.57</v>
      </c>
      <c r="O60" s="32">
        <f>'Dados Brutos - SECA'!O60*'Dados Normal. pelo Peso - Seca'!O$4</f>
        <v>285.79499999999996</v>
      </c>
      <c r="P60" s="32">
        <f>'Dados Brutos - SECA'!P60*'Dados Normal. pelo Peso - Seca'!P$4</f>
        <v>387.69899999999996</v>
      </c>
      <c r="Q60" s="32">
        <f>'Dados Brutos - SECA'!Q60*'Dados Normal. pelo Peso - Seca'!Q$4</f>
        <v>0</v>
      </c>
      <c r="R60" s="32">
        <f>'Dados Brutos - SECA'!R60*'Dados Normal. pelo Peso - Seca'!R$4</f>
        <v>0</v>
      </c>
      <c r="S60" s="32">
        <f>'Dados Brutos - SECA'!S60*'Dados Normal. pelo Peso - Seca'!S$4</f>
        <v>4.8</v>
      </c>
      <c r="T60" s="32">
        <f>'Dados Brutos - SECA'!T60*'Dados Normal. pelo Peso - Seca'!T$4</f>
        <v>0</v>
      </c>
      <c r="U60" s="32">
        <f>'Dados Brutos - SECA'!U60*'Dados Normal. pelo Peso - Seca'!U$4</f>
        <v>0</v>
      </c>
      <c r="V60" s="32">
        <f>'Dados Brutos - SECA'!V60*'Dados Normal. pelo Peso - Seca'!V$4</f>
        <v>1.3</v>
      </c>
      <c r="W60" s="32">
        <f>'Dados Brutos - SECA'!W60*'Dados Normal. pelo Peso - Seca'!W$4</f>
        <v>368.44800000000004</v>
      </c>
      <c r="X60" s="32">
        <f>'Dados Brutos - SECA'!X60*'Dados Normal. pelo Peso - Seca'!X$4</f>
        <v>360.86700000000002</v>
      </c>
      <c r="Y60" s="32">
        <f>'Dados Brutos - SECA'!Y60*'Dados Normal. pelo Peso - Seca'!Y$4</f>
        <v>14.382999999999999</v>
      </c>
      <c r="Z60" s="32">
        <f>'Dados Brutos - SECA'!Z60*'Dados Normal. pelo Peso - Seca'!Z$4</f>
        <v>10.76</v>
      </c>
      <c r="AA60" s="32">
        <f>'Dados Brutos - SECA'!AA60*'Dados Normal. pelo Peso - Seca'!AA$4</f>
        <v>88.12</v>
      </c>
      <c r="AB60" s="32">
        <f>'Dados Brutos - SECA'!AB60*'Dados Normal. pelo Peso - Seca'!AB$4</f>
        <v>2.4910000000000001</v>
      </c>
      <c r="AC60" s="32">
        <f>'Dados Brutos - SECA'!AC60*'Dados Normal. pelo Peso - Seca'!AC$4</f>
        <v>3.8710000000000004</v>
      </c>
    </row>
    <row r="61" spans="1:29" s="17" customFormat="1" x14ac:dyDescent="0.25">
      <c r="A61" s="18" t="s">
        <v>985</v>
      </c>
      <c r="B61" s="28" t="s">
        <v>986</v>
      </c>
      <c r="C61" s="32">
        <f>'Dados Brutos - SECA'!C61*'Dados Normal. pelo Peso - Seca'!C$4</f>
        <v>285.23258675855277</v>
      </c>
      <c r="D61" s="32">
        <f>'Dados Brutos - SECA'!D61*'Dados Normal. pelo Peso - Seca'!D$4</f>
        <v>261.30583469248177</v>
      </c>
      <c r="E61" s="32">
        <f>'Dados Brutos - SECA'!E61*'Dados Normal. pelo Peso - Seca'!E$4</f>
        <v>137.33199999999999</v>
      </c>
      <c r="F61" s="32">
        <f>'Dados Brutos - SECA'!F61*'Dados Normal. pelo Peso - Seca'!F$4</f>
        <v>69.05</v>
      </c>
      <c r="G61" s="32">
        <f>'Dados Brutos - SECA'!G61*'Dados Normal. pelo Peso - Seca'!G$4</f>
        <v>26.941317365269466</v>
      </c>
      <c r="H61" s="32">
        <f>'Dados Brutos - SECA'!H61*'Dados Normal. pelo Peso - Seca'!H$4</f>
        <v>9.9941554646405617</v>
      </c>
      <c r="I61" s="32">
        <f>'Dados Brutos - SECA'!I61*'Dados Normal. pelo Peso - Seca'!I$4</f>
        <v>135.702</v>
      </c>
      <c r="J61" s="32">
        <f>'Dados Brutos - SECA'!J61*'Dados Normal. pelo Peso - Seca'!J$4</f>
        <v>67.647999999999996</v>
      </c>
      <c r="K61" s="32">
        <f>'Dados Brutos - SECA'!K61*'Dados Normal. pelo Peso - Seca'!K$4</f>
        <v>233.95</v>
      </c>
      <c r="L61" s="32">
        <f>'Dados Brutos - SECA'!L61*'Dados Normal. pelo Peso - Seca'!L$4</f>
        <v>228.83899999999997</v>
      </c>
      <c r="M61" s="32">
        <f>'Dados Brutos - SECA'!M61*'Dados Normal. pelo Peso - Seca'!M$4</f>
        <v>312.29399999999998</v>
      </c>
      <c r="N61" s="32">
        <f>'Dados Brutos - SECA'!N61*'Dados Normal. pelo Peso - Seca'!N$4</f>
        <v>345.59</v>
      </c>
      <c r="O61" s="32">
        <f>'Dados Brutos - SECA'!O61*'Dados Normal. pelo Peso - Seca'!O$4</f>
        <v>216.83299999999997</v>
      </c>
      <c r="P61" s="32">
        <f>'Dados Brutos - SECA'!P61*'Dados Normal. pelo Peso - Seca'!P$4</f>
        <v>387.387</v>
      </c>
      <c r="Q61" s="32">
        <f>'Dados Brutos - SECA'!Q61*'Dados Normal. pelo Peso - Seca'!Q$4</f>
        <v>0</v>
      </c>
      <c r="R61" s="32">
        <f>'Dados Brutos - SECA'!R61*'Dados Normal. pelo Peso - Seca'!R$4</f>
        <v>0</v>
      </c>
      <c r="S61" s="32">
        <f>'Dados Brutos - SECA'!S61*'Dados Normal. pelo Peso - Seca'!S$4</f>
        <v>7.1999999999999993</v>
      </c>
      <c r="T61" s="32">
        <f>'Dados Brutos - SECA'!T61*'Dados Normal. pelo Peso - Seca'!T$4</f>
        <v>0</v>
      </c>
      <c r="U61" s="32">
        <f>'Dados Brutos - SECA'!U61*'Dados Normal. pelo Peso - Seca'!U$4</f>
        <v>0</v>
      </c>
      <c r="V61" s="32">
        <f>'Dados Brutos - SECA'!V61*'Dados Normal. pelo Peso - Seca'!V$4</f>
        <v>1.08</v>
      </c>
      <c r="W61" s="32">
        <f>'Dados Brutos - SECA'!W61*'Dados Normal. pelo Peso - Seca'!W$4</f>
        <v>457.24799999999999</v>
      </c>
      <c r="X61" s="32">
        <f>'Dados Brutos - SECA'!X61*'Dados Normal. pelo Peso - Seca'!X$4</f>
        <v>362.46600000000001</v>
      </c>
      <c r="Y61" s="32">
        <f>'Dados Brutos - SECA'!Y61*'Dados Normal. pelo Peso - Seca'!Y$4</f>
        <v>125.78</v>
      </c>
      <c r="Z61" s="32">
        <f>'Dados Brutos - SECA'!Z61*'Dados Normal. pelo Peso - Seca'!Z$4</f>
        <v>98.1</v>
      </c>
      <c r="AA61" s="32">
        <f>'Dados Brutos - SECA'!AA61*'Dados Normal. pelo Peso - Seca'!AA$4</f>
        <v>195.12</v>
      </c>
      <c r="AB61" s="32">
        <f>'Dados Brutos - SECA'!AB61*'Dados Normal. pelo Peso - Seca'!AB$4</f>
        <v>3.008</v>
      </c>
      <c r="AC61" s="32">
        <f>'Dados Brutos - SECA'!AC61*'Dados Normal. pelo Peso - Seca'!AC$4</f>
        <v>2.7930000000000001</v>
      </c>
    </row>
    <row r="62" spans="1:29" s="17" customFormat="1" x14ac:dyDescent="0.25">
      <c r="A62" s="18" t="s">
        <v>987</v>
      </c>
      <c r="B62" s="28" t="s">
        <v>988</v>
      </c>
      <c r="C62" s="32">
        <f>'Dados Brutos - SECA'!C62*'Dados Normal. pelo Peso - Seca'!C$4</f>
        <v>167.80077767612073</v>
      </c>
      <c r="D62" s="32">
        <f>'Dados Brutos - SECA'!D62*'Dados Normal. pelo Peso - Seca'!D$4</f>
        <v>141.98889194895807</v>
      </c>
      <c r="E62" s="32">
        <f>'Dados Brutos - SECA'!E62*'Dados Normal. pelo Peso - Seca'!E$4</f>
        <v>142.27199999999999</v>
      </c>
      <c r="F62" s="32">
        <f>'Dados Brutos - SECA'!F62*'Dados Normal. pelo Peso - Seca'!F$4</f>
        <v>65.45</v>
      </c>
      <c r="G62" s="32">
        <f>'Dados Brutos - SECA'!G62*'Dados Normal. pelo Peso - Seca'!G$4</f>
        <v>67.577875162856799</v>
      </c>
      <c r="H62" s="32">
        <f>'Dados Brutos - SECA'!H62*'Dados Normal. pelo Peso - Seca'!H$4</f>
        <v>17.429333333333332</v>
      </c>
      <c r="I62" s="32">
        <f>'Dados Brutos - SECA'!I62*'Dados Normal. pelo Peso - Seca'!I$4</f>
        <v>100.908</v>
      </c>
      <c r="J62" s="32">
        <f>'Dados Brutos - SECA'!J62*'Dados Normal. pelo Peso - Seca'!J$4</f>
        <v>74.199999999999989</v>
      </c>
      <c r="K62" s="32">
        <f>'Dados Brutos - SECA'!K62*'Dados Normal. pelo Peso - Seca'!K$4</f>
        <v>349.09999999999997</v>
      </c>
      <c r="L62" s="32">
        <f>'Dados Brutos - SECA'!L62*'Dados Normal. pelo Peso - Seca'!L$4</f>
        <v>267.351</v>
      </c>
      <c r="M62" s="32">
        <f>'Dados Brutos - SECA'!M62*'Dados Normal. pelo Peso - Seca'!M$4</f>
        <v>340.99799999999993</v>
      </c>
      <c r="N62" s="32">
        <f>'Dados Brutos - SECA'!N62*'Dados Normal. pelo Peso - Seca'!N$4</f>
        <v>342.78999999999996</v>
      </c>
      <c r="O62" s="32">
        <f>'Dados Brutos - SECA'!O62*'Dados Normal. pelo Peso - Seca'!O$4</f>
        <v>264.13200000000001</v>
      </c>
      <c r="P62" s="32">
        <f>'Dados Brutos - SECA'!P62*'Dados Normal. pelo Peso - Seca'!P$4</f>
        <v>388.791</v>
      </c>
      <c r="Q62" s="32">
        <f>'Dados Brutos - SECA'!Q62*'Dados Normal. pelo Peso - Seca'!Q$4</f>
        <v>4.9000000000000004</v>
      </c>
      <c r="R62" s="32">
        <f>'Dados Brutos - SECA'!R62*'Dados Normal. pelo Peso - Seca'!R$4</f>
        <v>4.5</v>
      </c>
      <c r="S62" s="32">
        <f>'Dados Brutos - SECA'!S62*'Dados Normal. pelo Peso - Seca'!S$4</f>
        <v>4.8</v>
      </c>
      <c r="T62" s="32">
        <f>'Dados Brutos - SECA'!T62*'Dados Normal. pelo Peso - Seca'!T$4</f>
        <v>0</v>
      </c>
      <c r="U62" s="32">
        <f>'Dados Brutos - SECA'!U62*'Dados Normal. pelo Peso - Seca'!U$4</f>
        <v>0</v>
      </c>
      <c r="V62" s="32">
        <f>'Dados Brutos - SECA'!V62*'Dados Normal. pelo Peso - Seca'!V$4</f>
        <v>0.9</v>
      </c>
      <c r="W62" s="32">
        <f>'Dados Brutos - SECA'!W62*'Dados Normal. pelo Peso - Seca'!W$4</f>
        <v>408.38399999999996</v>
      </c>
      <c r="X62" s="32">
        <f>'Dados Brutos - SECA'!X62*'Dados Normal. pelo Peso - Seca'!X$4</f>
        <v>364.02600000000001</v>
      </c>
      <c r="Y62" s="32">
        <f>'Dados Brutos - SECA'!Y62*'Dados Normal. pelo Peso - Seca'!Y$4</f>
        <v>67.906000000000006</v>
      </c>
      <c r="Z62" s="32">
        <f>'Dados Brutos - SECA'!Z62*'Dados Normal. pelo Peso - Seca'!Z$4</f>
        <v>42.42</v>
      </c>
      <c r="AA62" s="32">
        <f>'Dados Brutos - SECA'!AA62*'Dados Normal. pelo Peso - Seca'!AA$4</f>
        <v>118.28</v>
      </c>
      <c r="AB62" s="32">
        <f>'Dados Brutos - SECA'!AB62*'Dados Normal. pelo Peso - Seca'!AB$4</f>
        <v>2.82</v>
      </c>
      <c r="AC62" s="32">
        <f>'Dados Brutos - SECA'!AC62*'Dados Normal. pelo Peso - Seca'!AC$4</f>
        <v>1.8130000000000002</v>
      </c>
    </row>
    <row r="63" spans="1:29" s="17" customFormat="1" x14ac:dyDescent="0.25">
      <c r="A63" s="18" t="s">
        <v>989</v>
      </c>
      <c r="B63" s="28" t="s">
        <v>990</v>
      </c>
      <c r="C63" s="32">
        <f>'Dados Brutos - SECA'!C63*'Dados Normal. pelo Peso - Seca'!C$4</f>
        <v>312.89999999999998</v>
      </c>
      <c r="D63" s="32">
        <f>'Dados Brutos - SECA'!D63*'Dados Normal. pelo Peso - Seca'!D$4</f>
        <v>242.69700000000003</v>
      </c>
      <c r="E63" s="32">
        <f>'Dados Brutos - SECA'!E63*'Dados Normal. pelo Peso - Seca'!E$4</f>
        <v>42.521999999999998</v>
      </c>
      <c r="F63" s="32">
        <f>'Dados Brutos - SECA'!F63*'Dados Normal. pelo Peso - Seca'!F$4</f>
        <v>17.350000000000001</v>
      </c>
      <c r="G63" s="32">
        <f>'Dados Brutos - SECA'!G63*'Dados Normal. pelo Peso - Seca'!G$4</f>
        <v>25.562485298137872</v>
      </c>
      <c r="H63" s="32">
        <f>'Dados Brutos - SECA'!H63*'Dados Normal. pelo Peso - Seca'!H$4</f>
        <v>2.3711333355483935</v>
      </c>
      <c r="I63" s="32">
        <f>'Dados Brutos - SECA'!I63*'Dados Normal. pelo Peso - Seca'!I$4</f>
        <v>80.658000000000001</v>
      </c>
      <c r="J63" s="32">
        <f>'Dados Brutos - SECA'!J63*'Dados Normal. pelo Peso - Seca'!J$4</f>
        <v>47.319999999999993</v>
      </c>
      <c r="K63" s="32">
        <f>'Dados Brutos - SECA'!K63*'Dados Normal. pelo Peso - Seca'!K$4</f>
        <v>441.34999999999997</v>
      </c>
      <c r="L63" s="32">
        <f>'Dados Brutos - SECA'!L63*'Dados Normal. pelo Peso - Seca'!L$4</f>
        <v>286.23</v>
      </c>
      <c r="M63" s="32">
        <f>'Dados Brutos - SECA'!M63*'Dados Normal. pelo Peso - Seca'!M$4</f>
        <v>437.27599999999995</v>
      </c>
      <c r="N63" s="32">
        <f>'Dados Brutos - SECA'!N63*'Dados Normal. pelo Peso - Seca'!N$4</f>
        <v>345.065</v>
      </c>
      <c r="O63" s="32">
        <f>'Dados Brutos - SECA'!O63*'Dados Normal. pelo Peso - Seca'!O$4</f>
        <v>288.57900000000001</v>
      </c>
      <c r="P63" s="32">
        <f>'Dados Brutos - SECA'!P63*'Dados Normal. pelo Peso - Seca'!P$4</f>
        <v>389.02499999999998</v>
      </c>
      <c r="Q63" s="32">
        <f>'Dados Brutos - SECA'!Q63*'Dados Normal. pelo Peso - Seca'!Q$4</f>
        <v>0</v>
      </c>
      <c r="R63" s="32">
        <f>'Dados Brutos - SECA'!R63*'Dados Normal. pelo Peso - Seca'!R$4</f>
        <v>0</v>
      </c>
      <c r="S63" s="32">
        <f>'Dados Brutos - SECA'!S63*'Dados Normal. pelo Peso - Seca'!S$4</f>
        <v>7.1999999999999993</v>
      </c>
      <c r="T63" s="32">
        <f>'Dados Brutos - SECA'!T63*'Dados Normal. pelo Peso - Seca'!T$4</f>
        <v>0</v>
      </c>
      <c r="U63" s="32">
        <f>'Dados Brutos - SECA'!U63*'Dados Normal. pelo Peso - Seca'!U$4</f>
        <v>0</v>
      </c>
      <c r="V63" s="32">
        <f>'Dados Brutos - SECA'!V63*'Dados Normal. pelo Peso - Seca'!V$4</f>
        <v>1.22</v>
      </c>
      <c r="W63" s="32">
        <f>'Dados Brutos - SECA'!W63*'Dados Normal. pelo Peso - Seca'!W$4</f>
        <v>403.63200000000001</v>
      </c>
      <c r="X63" s="32">
        <f>'Dados Brutos - SECA'!X63*'Dados Normal. pelo Peso - Seca'!X$4</f>
        <v>360.78899999999999</v>
      </c>
      <c r="Y63" s="32">
        <f>'Dados Brutos - SECA'!Y63*'Dados Normal. pelo Peso - Seca'!Y$4</f>
        <v>1.8049999999999999</v>
      </c>
      <c r="Z63" s="32">
        <f>'Dados Brutos - SECA'!Z63*'Dados Normal. pelo Peso - Seca'!Z$4</f>
        <v>1.6</v>
      </c>
      <c r="AA63" s="32">
        <f>'Dados Brutos - SECA'!AA63*'Dados Normal. pelo Peso - Seca'!AA$4</f>
        <v>48.56</v>
      </c>
      <c r="AB63" s="32">
        <f>'Dados Brutos - SECA'!AB63*'Dados Normal. pelo Peso - Seca'!AB$4</f>
        <v>3.6190000000000002</v>
      </c>
      <c r="AC63" s="32">
        <f>'Dados Brutos - SECA'!AC63*'Dados Normal. pelo Peso - Seca'!AC$4</f>
        <v>3.3809999999999998</v>
      </c>
    </row>
    <row r="64" spans="1:29" s="17" customFormat="1" x14ac:dyDescent="0.25">
      <c r="A64" s="18" t="s">
        <v>991</v>
      </c>
      <c r="B64" s="28" t="s">
        <v>992</v>
      </c>
      <c r="C64" s="32">
        <f>'Dados Brutos - SECA'!C64*'Dados Normal. pelo Peso - Seca'!C$4</f>
        <v>143.21233217304825</v>
      </c>
      <c r="D64" s="32">
        <f>'Dados Brutos - SECA'!D64*'Dados Normal. pelo Peso - Seca'!D$4</f>
        <v>172.26226631571842</v>
      </c>
      <c r="E64" s="32">
        <f>'Dados Brutos - SECA'!E64*'Dados Normal. pelo Peso - Seca'!E$4</f>
        <v>141.36000000000001</v>
      </c>
      <c r="F64" s="32">
        <f>'Dados Brutos - SECA'!F64*'Dados Normal. pelo Peso - Seca'!F$4</f>
        <v>66.974999999999994</v>
      </c>
      <c r="G64" s="32">
        <f>'Dados Brutos - SECA'!G64*'Dados Normal. pelo Peso - Seca'!G$4</f>
        <v>34.237526352775824</v>
      </c>
      <c r="H64" s="32">
        <f>'Dados Brutos - SECA'!H64*'Dados Normal. pelo Peso - Seca'!H$4</f>
        <v>5.1919905771495882</v>
      </c>
      <c r="I64" s="32">
        <f>'Dados Brutos - SECA'!I64*'Dados Normal. pelo Peso - Seca'!I$4</f>
        <v>128.05199999999999</v>
      </c>
      <c r="J64" s="32">
        <f>'Dados Brutos - SECA'!J64*'Dados Normal. pelo Peso - Seca'!J$4</f>
        <v>88.367999999999995</v>
      </c>
      <c r="K64" s="32">
        <f>'Dados Brutos - SECA'!K64*'Dados Normal. pelo Peso - Seca'!K$4</f>
        <v>120</v>
      </c>
      <c r="L64" s="32">
        <f>'Dados Brutos - SECA'!L64*'Dados Normal. pelo Peso - Seca'!L$4</f>
        <v>246.06499999999997</v>
      </c>
      <c r="M64" s="32">
        <f>'Dados Brutos - SECA'!M64*'Dados Normal. pelo Peso - Seca'!M$4</f>
        <v>275.95400000000001</v>
      </c>
      <c r="N64" s="32">
        <f>'Dados Brutos - SECA'!N64*'Dados Normal. pelo Peso - Seca'!N$4</f>
        <v>314.16000000000003</v>
      </c>
      <c r="O64" s="32">
        <f>'Dados Brutos - SECA'!O64*'Dados Normal. pelo Peso - Seca'!O$4</f>
        <v>266.71299999999997</v>
      </c>
      <c r="P64" s="32">
        <f>'Dados Brutos - SECA'!P64*'Dados Normal. pelo Peso - Seca'!P$4</f>
        <v>388.596</v>
      </c>
      <c r="Q64" s="32">
        <f>'Dados Brutos - SECA'!Q64*'Dados Normal. pelo Peso - Seca'!Q$4</f>
        <v>0</v>
      </c>
      <c r="R64" s="32">
        <f>'Dados Brutos - SECA'!R64*'Dados Normal. pelo Peso - Seca'!R$4</f>
        <v>0</v>
      </c>
      <c r="S64" s="32">
        <f>'Dados Brutos - SECA'!S64*'Dados Normal. pelo Peso - Seca'!S$4</f>
        <v>4.8</v>
      </c>
      <c r="T64" s="32">
        <f>'Dados Brutos - SECA'!T64*'Dados Normal. pelo Peso - Seca'!T$4</f>
        <v>0</v>
      </c>
      <c r="U64" s="32">
        <f>'Dados Brutos - SECA'!U64*'Dados Normal. pelo Peso - Seca'!U$4</f>
        <v>0</v>
      </c>
      <c r="V64" s="32">
        <f>'Dados Brutos - SECA'!V64*'Dados Normal. pelo Peso - Seca'!V$4</f>
        <v>1.02</v>
      </c>
      <c r="W64" s="32">
        <f>'Dados Brutos - SECA'!W64*'Dados Normal. pelo Peso - Seca'!W$4</f>
        <v>405.31199999999995</v>
      </c>
      <c r="X64" s="32">
        <f>'Dados Brutos - SECA'!X64*'Dados Normal. pelo Peso - Seca'!X$4</f>
        <v>351.39</v>
      </c>
      <c r="Y64" s="32">
        <f>'Dados Brutos - SECA'!Y64*'Dados Normal. pelo Peso - Seca'!Y$4</f>
        <v>85.461999999999989</v>
      </c>
      <c r="Z64" s="32">
        <f>'Dados Brutos - SECA'!Z64*'Dados Normal. pelo Peso - Seca'!Z$4</f>
        <v>80.540000000000006</v>
      </c>
      <c r="AA64" s="32">
        <f>'Dados Brutos - SECA'!AA64*'Dados Normal. pelo Peso - Seca'!AA$4</f>
        <v>157.32</v>
      </c>
      <c r="AB64" s="32">
        <f>'Dados Brutos - SECA'!AB64*'Dados Normal. pelo Peso - Seca'!AB$4</f>
        <v>3.431</v>
      </c>
      <c r="AC64" s="32">
        <f>'Dados Brutos - SECA'!AC64*'Dados Normal. pelo Peso - Seca'!AC$4</f>
        <v>2.4990000000000001</v>
      </c>
    </row>
    <row r="65" spans="1:29" s="17" customFormat="1" x14ac:dyDescent="0.25">
      <c r="A65" s="18" t="s">
        <v>993</v>
      </c>
      <c r="B65" s="28" t="s">
        <v>994</v>
      </c>
      <c r="C65" s="32">
        <f>'Dados Brutos - SECA'!C65*'Dados Normal. pelo Peso - Seca'!C$4</f>
        <v>227.05375253549693</v>
      </c>
      <c r="D65" s="32">
        <f>'Dados Brutos - SECA'!D65*'Dados Normal. pelo Peso - Seca'!D$4</f>
        <v>201.98214148256486</v>
      </c>
      <c r="E65" s="32">
        <f>'Dados Brutos - SECA'!E65*'Dados Normal. pelo Peso - Seca'!E$4</f>
        <v>172.63399999999999</v>
      </c>
      <c r="F65" s="32">
        <f>'Dados Brutos - SECA'!F65*'Dados Normal. pelo Peso - Seca'!F$4</f>
        <v>83.324999999999989</v>
      </c>
      <c r="G65" s="32">
        <f>'Dados Brutos - SECA'!G65*'Dados Normal. pelo Peso - Seca'!G$4</f>
        <v>31.89115646258503</v>
      </c>
      <c r="H65" s="32">
        <f>'Dados Brutos - SECA'!H65*'Dados Normal. pelo Peso - Seca'!H$4</f>
        <v>3.115426105717368</v>
      </c>
      <c r="I65" s="32">
        <f>'Dados Brutos - SECA'!I65*'Dados Normal. pelo Peso - Seca'!I$4</f>
        <v>114.498</v>
      </c>
      <c r="J65" s="32">
        <f>'Dados Brutos - SECA'!J65*'Dados Normal. pelo Peso - Seca'!J$4</f>
        <v>81.703999999999994</v>
      </c>
      <c r="K65" s="32">
        <f>'Dados Brutos - SECA'!K65*'Dados Normal. pelo Peso - Seca'!K$4</f>
        <v>231.8</v>
      </c>
      <c r="L65" s="32">
        <f>'Dados Brutos - SECA'!L65*'Dados Normal. pelo Peso - Seca'!L$4</f>
        <v>203.78299999999999</v>
      </c>
      <c r="M65" s="32">
        <f>'Dados Brutos - SECA'!M65*'Dados Normal. pelo Peso - Seca'!M$4</f>
        <v>405.44399999999996</v>
      </c>
      <c r="N65" s="32">
        <f>'Dados Brutos - SECA'!N65*'Dados Normal. pelo Peso - Seca'!N$4</f>
        <v>332.815</v>
      </c>
      <c r="O65" s="32">
        <f>'Dados Brutos - SECA'!O65*'Dados Normal. pelo Peso - Seca'!O$4</f>
        <v>218.31199999999998</v>
      </c>
      <c r="P65" s="32">
        <f>'Dados Brutos - SECA'!P65*'Dados Normal. pelo Peso - Seca'!P$4</f>
        <v>383.29199999999997</v>
      </c>
      <c r="Q65" s="32">
        <f>'Dados Brutos - SECA'!Q65*'Dados Normal. pelo Peso - Seca'!Q$4</f>
        <v>0</v>
      </c>
      <c r="R65" s="32">
        <f>'Dados Brutos - SECA'!R65*'Dados Normal. pelo Peso - Seca'!R$4</f>
        <v>0</v>
      </c>
      <c r="S65" s="32">
        <f>'Dados Brutos - SECA'!S65*'Dados Normal. pelo Peso - Seca'!S$4</f>
        <v>2.4</v>
      </c>
      <c r="T65" s="32">
        <f>'Dados Brutos - SECA'!T65*'Dados Normal. pelo Peso - Seca'!T$4</f>
        <v>0</v>
      </c>
      <c r="U65" s="32">
        <f>'Dados Brutos - SECA'!U65*'Dados Normal. pelo Peso - Seca'!U$4</f>
        <v>0</v>
      </c>
      <c r="V65" s="32">
        <f>'Dados Brutos - SECA'!V65*'Dados Normal. pelo Peso - Seca'!V$4</f>
        <v>1.06</v>
      </c>
      <c r="W65" s="32">
        <f>'Dados Brutos - SECA'!W65*'Dados Normal. pelo Peso - Seca'!W$4</f>
        <v>421.92</v>
      </c>
      <c r="X65" s="32">
        <f>'Dados Brutos - SECA'!X65*'Dados Normal. pelo Peso - Seca'!X$4</f>
        <v>372.68400000000003</v>
      </c>
      <c r="Y65" s="32">
        <f>'Dados Brutos - SECA'!Y65*'Dados Normal. pelo Peso - Seca'!Y$4</f>
        <v>63.136999999999993</v>
      </c>
      <c r="Z65" s="32">
        <f>'Dados Brutos - SECA'!Z65*'Dados Normal. pelo Peso - Seca'!Z$4</f>
        <v>69.42</v>
      </c>
      <c r="AA65" s="32">
        <f>'Dados Brutos - SECA'!AA65*'Dados Normal. pelo Peso - Seca'!AA$4</f>
        <v>183.52</v>
      </c>
      <c r="AB65" s="32">
        <f>'Dados Brutos - SECA'!AB65*'Dados Normal. pelo Peso - Seca'!AB$4</f>
        <v>2.9140000000000001</v>
      </c>
      <c r="AC65" s="32">
        <f>'Dados Brutos - SECA'!AC65*'Dados Normal. pelo Peso - Seca'!AC$4</f>
        <v>2.5480000000000005</v>
      </c>
    </row>
    <row r="66" spans="1:29" s="17" customFormat="1" x14ac:dyDescent="0.25">
      <c r="A66" s="18" t="s">
        <v>995</v>
      </c>
      <c r="B66" s="28" t="s">
        <v>996</v>
      </c>
      <c r="C66" s="32">
        <f>'Dados Brutos - SECA'!C66*'Dados Normal. pelo Peso - Seca'!C$4</f>
        <v>262.02219482120836</v>
      </c>
      <c r="D66" s="32">
        <f>'Dados Brutos - SECA'!D66*'Dados Normal. pelo Peso - Seca'!D$4</f>
        <v>202.52492762946289</v>
      </c>
      <c r="E66" s="32">
        <f>'Dados Brutos - SECA'!E66*'Dados Normal. pelo Peso - Seca'!E$4</f>
        <v>147.89599999999999</v>
      </c>
      <c r="F66" s="32">
        <f>'Dados Brutos - SECA'!F66*'Dados Normal. pelo Peso - Seca'!F$4</f>
        <v>81.449999999999989</v>
      </c>
      <c r="G66" s="32">
        <f>'Dados Brutos - SECA'!G66*'Dados Normal. pelo Peso - Seca'!G$4</f>
        <v>49.323308270676691</v>
      </c>
      <c r="H66" s="32">
        <f>'Dados Brutos - SECA'!H66*'Dados Normal. pelo Peso - Seca'!H$4</f>
        <v>6.6150870406189552</v>
      </c>
      <c r="I66" s="32">
        <f>'Dados Brutos - SECA'!I66*'Dados Normal. pelo Peso - Seca'!I$4</f>
        <v>120.042</v>
      </c>
      <c r="J66" s="32">
        <f>'Dados Brutos - SECA'!J66*'Dados Normal. pelo Peso - Seca'!J$4</f>
        <v>82.823999999999984</v>
      </c>
      <c r="K66" s="32">
        <f>'Dados Brutos - SECA'!K66*'Dados Normal. pelo Peso - Seca'!K$4</f>
        <v>107.89999999999999</v>
      </c>
      <c r="L66" s="32">
        <f>'Dados Brutos - SECA'!L66*'Dados Normal. pelo Peso - Seca'!L$4</f>
        <v>186.64400000000001</v>
      </c>
      <c r="M66" s="32">
        <f>'Dados Brutos - SECA'!M66*'Dados Normal. pelo Peso - Seca'!M$4</f>
        <v>434.37799999999999</v>
      </c>
      <c r="N66" s="32">
        <f>'Dados Brutos - SECA'!N66*'Dados Normal. pelo Peso - Seca'!N$4</f>
        <v>341.35500000000002</v>
      </c>
      <c r="O66" s="32">
        <f>'Dados Brutos - SECA'!O66*'Dados Normal. pelo Peso - Seca'!O$4</f>
        <v>145.34799999999998</v>
      </c>
      <c r="P66" s="32">
        <f>'Dados Brutos - SECA'!P66*'Dados Normal. pelo Peso - Seca'!P$4</f>
        <v>381.49799999999999</v>
      </c>
      <c r="Q66" s="32">
        <f>'Dados Brutos - SECA'!Q66*'Dados Normal. pelo Peso - Seca'!Q$4</f>
        <v>4.9000000000000004</v>
      </c>
      <c r="R66" s="32">
        <f>'Dados Brutos - SECA'!R66*'Dados Normal. pelo Peso - Seca'!R$4</f>
        <v>4.5</v>
      </c>
      <c r="S66" s="32">
        <f>'Dados Brutos - SECA'!S66*'Dados Normal. pelo Peso - Seca'!S$4</f>
        <v>2.4</v>
      </c>
      <c r="T66" s="32">
        <f>'Dados Brutos - SECA'!T66*'Dados Normal. pelo Peso - Seca'!T$4</f>
        <v>0</v>
      </c>
      <c r="U66" s="32">
        <f>'Dados Brutos - SECA'!U66*'Dados Normal. pelo Peso - Seca'!U$4</f>
        <v>0</v>
      </c>
      <c r="V66" s="32">
        <f>'Dados Brutos - SECA'!V66*'Dados Normal. pelo Peso - Seca'!V$4</f>
        <v>1.02</v>
      </c>
      <c r="W66" s="32">
        <f>'Dados Brutos - SECA'!W66*'Dados Normal. pelo Peso - Seca'!W$4</f>
        <v>389.52000000000004</v>
      </c>
      <c r="X66" s="32">
        <f>'Dados Brutos - SECA'!X66*'Dados Normal. pelo Peso - Seca'!X$4</f>
        <v>360.16499999999996</v>
      </c>
      <c r="Y66" s="32">
        <f>'Dados Brutos - SECA'!Y66*'Dados Normal. pelo Peso - Seca'!Y$4</f>
        <v>75.961999999999989</v>
      </c>
      <c r="Z66" s="32">
        <f>'Dados Brutos - SECA'!Z66*'Dados Normal. pelo Peso - Seca'!Z$4</f>
        <v>69.02</v>
      </c>
      <c r="AA66" s="32">
        <f>'Dados Brutos - SECA'!AA66*'Dados Normal. pelo Peso - Seca'!AA$4</f>
        <v>173.4</v>
      </c>
      <c r="AB66" s="32">
        <f>'Dados Brutos - SECA'!AB66*'Dados Normal. pelo Peso - Seca'!AB$4</f>
        <v>2.9610000000000003</v>
      </c>
      <c r="AC66" s="32">
        <f>'Dados Brutos - SECA'!AC66*'Dados Normal. pelo Peso - Seca'!AC$4</f>
        <v>2.3029999999999999</v>
      </c>
    </row>
    <row r="67" spans="1:29" s="17" customFormat="1" x14ac:dyDescent="0.25">
      <c r="A67" s="18" t="s">
        <v>997</v>
      </c>
      <c r="B67" s="28" t="s">
        <v>998</v>
      </c>
      <c r="C67" s="32">
        <f>'Dados Brutos - SECA'!C67*'Dados Normal. pelo Peso - Seca'!C$4</f>
        <v>336.69749544319177</v>
      </c>
      <c r="D67" s="32">
        <f>'Dados Brutos - SECA'!D67*'Dados Normal. pelo Peso - Seca'!D$4</f>
        <v>300.66183799588015</v>
      </c>
      <c r="E67" s="32">
        <f>'Dados Brutos - SECA'!E67*'Dados Normal. pelo Peso - Seca'!E$4</f>
        <v>180.46199999999999</v>
      </c>
      <c r="F67" s="32">
        <f>'Dados Brutos - SECA'!F67*'Dados Normal. pelo Peso - Seca'!F$4</f>
        <v>89.224999999999994</v>
      </c>
      <c r="G67" s="32">
        <f>'Dados Brutos - SECA'!G67*'Dados Normal. pelo Peso - Seca'!G$4</f>
        <v>57.129071170084444</v>
      </c>
      <c r="H67" s="32">
        <f>'Dados Brutos - SECA'!H67*'Dados Normal. pelo Peso - Seca'!H$4</f>
        <v>10.654205607476635</v>
      </c>
      <c r="I67" s="32">
        <f>'Dados Brutos - SECA'!I67*'Dados Normal. pelo Peso - Seca'!I$4</f>
        <v>101.43</v>
      </c>
      <c r="J67" s="32">
        <f>'Dados Brutos - SECA'!J67*'Dados Normal. pelo Peso - Seca'!J$4</f>
        <v>77.167999999999992</v>
      </c>
      <c r="K67" s="32">
        <f>'Dados Brutos - SECA'!K67*'Dados Normal. pelo Peso - Seca'!K$4</f>
        <v>134.44999999999999</v>
      </c>
      <c r="L67" s="32">
        <f>'Dados Brutos - SECA'!L67*'Dados Normal. pelo Peso - Seca'!L$4</f>
        <v>191.023</v>
      </c>
      <c r="M67" s="32">
        <f>'Dados Brutos - SECA'!M67*'Dados Normal. pelo Peso - Seca'!M$4</f>
        <v>238.41799999999998</v>
      </c>
      <c r="N67" s="32">
        <f>'Dados Brutos - SECA'!N67*'Dados Normal. pelo Peso - Seca'!N$4</f>
        <v>324.94</v>
      </c>
      <c r="O67" s="32">
        <f>'Dados Brutos - SECA'!O67*'Dados Normal. pelo Peso - Seca'!O$4</f>
        <v>202.13</v>
      </c>
      <c r="P67" s="32">
        <f>'Dados Brutos - SECA'!P67*'Dados Normal. pelo Peso - Seca'!P$4</f>
        <v>384.22799999999995</v>
      </c>
      <c r="Q67" s="32">
        <f>'Dados Brutos - SECA'!Q67*'Dados Normal. pelo Peso - Seca'!Q$4</f>
        <v>4.9000000000000004</v>
      </c>
      <c r="R67" s="32">
        <f>'Dados Brutos - SECA'!R67*'Dados Normal. pelo Peso - Seca'!R$4</f>
        <v>4.5</v>
      </c>
      <c r="S67" s="32">
        <f>'Dados Brutos - SECA'!S67*'Dados Normal. pelo Peso - Seca'!S$4</f>
        <v>2.4</v>
      </c>
      <c r="T67" s="32">
        <f>'Dados Brutos - SECA'!T67*'Dados Normal. pelo Peso - Seca'!T$4</f>
        <v>0</v>
      </c>
      <c r="U67" s="32">
        <f>'Dados Brutos - SECA'!U67*'Dados Normal. pelo Peso - Seca'!U$4</f>
        <v>0</v>
      </c>
      <c r="V67" s="32">
        <f>'Dados Brutos - SECA'!V67*'Dados Normal. pelo Peso - Seca'!V$4</f>
        <v>1.1000000000000001</v>
      </c>
      <c r="W67" s="32">
        <f>'Dados Brutos - SECA'!W67*'Dados Normal. pelo Peso - Seca'!W$4</f>
        <v>450.23999999999995</v>
      </c>
      <c r="X67" s="32">
        <f>'Dados Brutos - SECA'!X67*'Dados Normal. pelo Peso - Seca'!X$4</f>
        <v>358.839</v>
      </c>
      <c r="Y67" s="32">
        <f>'Dados Brutos - SECA'!Y67*'Dados Normal. pelo Peso - Seca'!Y$4</f>
        <v>107.559</v>
      </c>
      <c r="Z67" s="32">
        <f>'Dados Brutos - SECA'!Z67*'Dados Normal. pelo Peso - Seca'!Z$4</f>
        <v>81.239999999999995</v>
      </c>
      <c r="AA67" s="32">
        <f>'Dados Brutos - SECA'!AA67*'Dados Normal. pelo Peso - Seca'!AA$4</f>
        <v>220.6</v>
      </c>
      <c r="AB67" s="32">
        <f>'Dados Brutos - SECA'!AB67*'Dados Normal. pelo Peso - Seca'!AB$4</f>
        <v>2.7730000000000001</v>
      </c>
      <c r="AC67" s="32">
        <f>'Dados Brutos - SECA'!AC67*'Dados Normal. pelo Peso - Seca'!AC$4</f>
        <v>2.9890000000000003</v>
      </c>
    </row>
    <row r="68" spans="1:29" s="17" customFormat="1" x14ac:dyDescent="0.25">
      <c r="A68" s="18" t="s">
        <v>999</v>
      </c>
      <c r="B68" s="28" t="s">
        <v>1000</v>
      </c>
      <c r="C68" s="32">
        <f>'Dados Brutos - SECA'!C68*'Dados Normal. pelo Peso - Seca'!C$4</f>
        <v>267.30467783186208</v>
      </c>
      <c r="D68" s="32">
        <f>'Dados Brutos - SECA'!D68*'Dados Normal. pelo Peso - Seca'!D$4</f>
        <v>249.00693323202586</v>
      </c>
      <c r="E68" s="32">
        <f>'Dados Brutos - SECA'!E68*'Dados Normal. pelo Peso - Seca'!E$4</f>
        <v>195.434</v>
      </c>
      <c r="F68" s="32">
        <f>'Dados Brutos - SECA'!F68*'Dados Normal. pelo Peso - Seca'!F$4</f>
        <v>96.424999999999997</v>
      </c>
      <c r="G68" s="32">
        <f>'Dados Brutos - SECA'!G68*'Dados Normal. pelo Peso - Seca'!G$4</f>
        <v>62.739548322424668</v>
      </c>
      <c r="H68" s="32">
        <f>'Dados Brutos - SECA'!H68*'Dados Normal. pelo Peso - Seca'!H$4</f>
        <v>25.82762055428605</v>
      </c>
      <c r="I68" s="32">
        <f>'Dados Brutos - SECA'!I68*'Dados Normal. pelo Peso - Seca'!I$4</f>
        <v>122.706</v>
      </c>
      <c r="J68" s="32">
        <f>'Dados Brutos - SECA'!J68*'Dados Normal. pelo Peso - Seca'!J$4</f>
        <v>65.408000000000001</v>
      </c>
      <c r="K68" s="32">
        <f>'Dados Brutos - SECA'!K68*'Dados Normal. pelo Peso - Seca'!K$4</f>
        <v>145.15</v>
      </c>
      <c r="L68" s="32">
        <f>'Dados Brutos - SECA'!L68*'Dados Normal. pelo Peso - Seca'!L$4</f>
        <v>205.11700000000002</v>
      </c>
      <c r="M68" s="32">
        <f>'Dados Brutos - SECA'!M68*'Dados Normal. pelo Peso - Seca'!M$4</f>
        <v>148.672</v>
      </c>
      <c r="N68" s="32">
        <f>'Dados Brutos - SECA'!N68*'Dados Normal. pelo Peso - Seca'!N$4</f>
        <v>227.11500000000001</v>
      </c>
      <c r="O68" s="32">
        <f>'Dados Brutos - SECA'!O68*'Dados Normal. pelo Peso - Seca'!O$4</f>
        <v>150.71299999999999</v>
      </c>
      <c r="P68" s="32">
        <f>'Dados Brutos - SECA'!P68*'Dados Normal. pelo Peso - Seca'!P$4</f>
        <v>361.56899999999996</v>
      </c>
      <c r="Q68" s="32">
        <f>'Dados Brutos - SECA'!Q68*'Dados Normal. pelo Peso - Seca'!Q$4</f>
        <v>0</v>
      </c>
      <c r="R68" s="32">
        <f>'Dados Brutos - SECA'!R68*'Dados Normal. pelo Peso - Seca'!R$4</f>
        <v>0</v>
      </c>
      <c r="S68" s="32">
        <f>'Dados Brutos - SECA'!S68*'Dados Normal. pelo Peso - Seca'!S$4</f>
        <v>2.4</v>
      </c>
      <c r="T68" s="32">
        <f>'Dados Brutos - SECA'!T68*'Dados Normal. pelo Peso - Seca'!T$4</f>
        <v>0</v>
      </c>
      <c r="U68" s="32">
        <f>'Dados Brutos - SECA'!U68*'Dados Normal. pelo Peso - Seca'!U$4</f>
        <v>0</v>
      </c>
      <c r="V68" s="32">
        <f>'Dados Brutos - SECA'!V68*'Dados Normal. pelo Peso - Seca'!V$4</f>
        <v>1.24</v>
      </c>
      <c r="W68" s="32">
        <f>'Dados Brutos - SECA'!W68*'Dados Normal. pelo Peso - Seca'!W$4</f>
        <v>448.12799999999999</v>
      </c>
      <c r="X68" s="32">
        <f>'Dados Brutos - SECA'!X68*'Dados Normal. pelo Peso - Seca'!X$4</f>
        <v>362.38799999999998</v>
      </c>
      <c r="Y68" s="32">
        <f>'Dados Brutos - SECA'!Y68*'Dados Normal. pelo Peso - Seca'!Y$4</f>
        <v>105.127</v>
      </c>
      <c r="Z68" s="32">
        <f>'Dados Brutos - SECA'!Z68*'Dados Normal. pelo Peso - Seca'!Z$4</f>
        <v>110.72</v>
      </c>
      <c r="AA68" s="32">
        <f>'Dados Brutos - SECA'!AA68*'Dados Normal. pelo Peso - Seca'!AA$4</f>
        <v>255.64</v>
      </c>
      <c r="AB68" s="32">
        <f>'Dados Brutos - SECA'!AB68*'Dados Normal. pelo Peso - Seca'!AB$4</f>
        <v>2.9610000000000003</v>
      </c>
      <c r="AC68" s="32">
        <f>'Dados Brutos - SECA'!AC68*'Dados Normal. pelo Peso - Seca'!AC$4</f>
        <v>3.43</v>
      </c>
    </row>
    <row r="69" spans="1:29" s="17" customFormat="1" x14ac:dyDescent="0.25">
      <c r="A69" s="18" t="s">
        <v>1001</v>
      </c>
      <c r="B69" s="28" t="s">
        <v>1002</v>
      </c>
      <c r="C69" s="32">
        <f>'Dados Brutos - SECA'!C69*'Dados Normal. pelo Peso - Seca'!C$4</f>
        <v>383.47497639282335</v>
      </c>
      <c r="D69" s="32">
        <f>'Dados Brutos - SECA'!D69*'Dados Normal. pelo Peso - Seca'!D$4</f>
        <v>344.97947720890045</v>
      </c>
      <c r="E69" s="32">
        <f>'Dados Brutos - SECA'!E69*'Dados Normal. pelo Peso - Seca'!E$4</f>
        <v>150.78399999999999</v>
      </c>
      <c r="F69" s="32">
        <f>'Dados Brutos - SECA'!F69*'Dados Normal. pelo Peso - Seca'!F$4</f>
        <v>76.55</v>
      </c>
      <c r="G69" s="32">
        <f>'Dados Brutos - SECA'!G69*'Dados Normal. pelo Peso - Seca'!G$4</f>
        <v>47.870967741935488</v>
      </c>
      <c r="H69" s="32">
        <f>'Dados Brutos - SECA'!H69*'Dados Normal. pelo Peso - Seca'!H$4</f>
        <v>9.2473118279569881</v>
      </c>
      <c r="I69" s="32">
        <f>'Dados Brutos - SECA'!I69*'Dados Normal. pelo Peso - Seca'!I$4</f>
        <v>146.05199999999999</v>
      </c>
      <c r="J69" s="32">
        <f>'Dados Brutos - SECA'!J69*'Dados Normal. pelo Peso - Seca'!J$4</f>
        <v>100.01599999999999</v>
      </c>
      <c r="K69" s="32">
        <f>'Dados Brutos - SECA'!K69*'Dados Normal. pelo Peso - Seca'!K$4</f>
        <v>158.6</v>
      </c>
      <c r="L69" s="32">
        <f>'Dados Brutos - SECA'!L69*'Dados Normal. pelo Peso - Seca'!L$4</f>
        <v>250.61799999999999</v>
      </c>
      <c r="M69" s="32">
        <f>'Dados Brutos - SECA'!M69*'Dados Normal. pelo Peso - Seca'!M$4</f>
        <v>350.10599999999999</v>
      </c>
      <c r="N69" s="32">
        <f>'Dados Brutos - SECA'!N69*'Dados Normal. pelo Peso - Seca'!N$4</f>
        <v>340.06</v>
      </c>
      <c r="O69" s="32">
        <f>'Dados Brutos - SECA'!O69*'Dados Normal. pelo Peso - Seca'!O$4</f>
        <v>224.34399999999999</v>
      </c>
      <c r="P69" s="32">
        <f>'Dados Brutos - SECA'!P69*'Dados Normal. pelo Peso - Seca'!P$4</f>
        <v>388.20600000000002</v>
      </c>
      <c r="Q69" s="32">
        <f>'Dados Brutos - SECA'!Q69*'Dados Normal. pelo Peso - Seca'!Q$4</f>
        <v>0</v>
      </c>
      <c r="R69" s="32">
        <f>'Dados Brutos - SECA'!R69*'Dados Normal. pelo Peso - Seca'!R$4</f>
        <v>0</v>
      </c>
      <c r="S69" s="32">
        <f>'Dados Brutos - SECA'!S69*'Dados Normal. pelo Peso - Seca'!S$4</f>
        <v>2.4</v>
      </c>
      <c r="T69" s="32">
        <f>'Dados Brutos - SECA'!T69*'Dados Normal. pelo Peso - Seca'!T$4</f>
        <v>0</v>
      </c>
      <c r="U69" s="32">
        <f>'Dados Brutos - SECA'!U69*'Dados Normal. pelo Peso - Seca'!U$4</f>
        <v>0</v>
      </c>
      <c r="V69" s="32">
        <f>'Dados Brutos - SECA'!V69*'Dados Normal. pelo Peso - Seca'!V$4</f>
        <v>1.02</v>
      </c>
      <c r="W69" s="32">
        <f>'Dados Brutos - SECA'!W69*'Dados Normal. pelo Peso - Seca'!W$4</f>
        <v>413.37600000000003</v>
      </c>
      <c r="X69" s="32">
        <f>'Dados Brutos - SECA'!X69*'Dados Normal. pelo Peso - Seca'!X$4</f>
        <v>369.01800000000003</v>
      </c>
      <c r="Y69" s="32">
        <f>'Dados Brutos - SECA'!Y69*'Dados Normal. pelo Peso - Seca'!Y$4</f>
        <v>86.544999999999987</v>
      </c>
      <c r="Z69" s="32">
        <f>'Dados Brutos - SECA'!Z69*'Dados Normal. pelo Peso - Seca'!Z$4</f>
        <v>75.98</v>
      </c>
      <c r="AA69" s="32">
        <f>'Dados Brutos - SECA'!AA69*'Dados Normal. pelo Peso - Seca'!AA$4</f>
        <v>185.44</v>
      </c>
      <c r="AB69" s="32">
        <f>'Dados Brutos - SECA'!AB69*'Dados Normal. pelo Peso - Seca'!AB$4</f>
        <v>2.4910000000000001</v>
      </c>
      <c r="AC69" s="32">
        <f>'Dados Brutos - SECA'!AC69*'Dados Normal. pelo Peso - Seca'!AC$4</f>
        <v>2.3029999999999999</v>
      </c>
    </row>
    <row r="70" spans="1:29" s="17" customFormat="1" x14ac:dyDescent="0.25">
      <c r="A70" s="18" t="s">
        <v>1003</v>
      </c>
      <c r="B70" s="28" t="s">
        <v>1004</v>
      </c>
      <c r="C70" s="32">
        <f>'Dados Brutos - SECA'!C70*'Dados Normal. pelo Peso - Seca'!C$4</f>
        <v>180.35693856538154</v>
      </c>
      <c r="D70" s="32">
        <f>'Dados Brutos - SECA'!D70*'Dados Normal. pelo Peso - Seca'!D$4</f>
        <v>151.00508408290966</v>
      </c>
      <c r="E70" s="32">
        <f>'Dados Brutos - SECA'!E70*'Dados Normal. pelo Peso - Seca'!E$4</f>
        <v>139.26999999999998</v>
      </c>
      <c r="F70" s="32">
        <f>'Dados Brutos - SECA'!F70*'Dados Normal. pelo Peso - Seca'!F$4</f>
        <v>63.099999999999994</v>
      </c>
      <c r="G70" s="32">
        <f>'Dados Brutos - SECA'!G70*'Dados Normal. pelo Peso - Seca'!G$4</f>
        <v>66.914947156517371</v>
      </c>
      <c r="H70" s="32">
        <f>'Dados Brutos - SECA'!H70*'Dados Normal. pelo Peso - Seca'!H$4</f>
        <v>32.938420348058898</v>
      </c>
      <c r="I70" s="32">
        <f>'Dados Brutos - SECA'!I70*'Dados Normal. pelo Peso - Seca'!I$4</f>
        <v>106.28999999999999</v>
      </c>
      <c r="J70" s="32">
        <f>'Dados Brutos - SECA'!J70*'Dados Normal. pelo Peso - Seca'!J$4</f>
        <v>94.75200000000001</v>
      </c>
      <c r="K70" s="32">
        <f>'Dados Brutos - SECA'!K70*'Dados Normal. pelo Peso - Seca'!K$4</f>
        <v>332.95000000000005</v>
      </c>
      <c r="L70" s="32">
        <f>'Dados Brutos - SECA'!L70*'Dados Normal. pelo Peso - Seca'!L$4</f>
        <v>251.749</v>
      </c>
      <c r="M70" s="32">
        <f>'Dados Brutos - SECA'!M70*'Dados Normal. pelo Peso - Seca'!M$4</f>
        <v>346.37999999999994</v>
      </c>
      <c r="N70" s="32">
        <f>'Dados Brutos - SECA'!N70*'Dados Normal. pelo Peso - Seca'!N$4</f>
        <v>331.48499999999996</v>
      </c>
      <c r="O70" s="32">
        <f>'Dados Brutos - SECA'!O70*'Dados Normal. pelo Peso - Seca'!O$4</f>
        <v>279.589</v>
      </c>
      <c r="P70" s="32">
        <f>'Dados Brutos - SECA'!P70*'Dados Normal. pelo Peso - Seca'!P$4</f>
        <v>389.649</v>
      </c>
      <c r="Q70" s="32">
        <f>'Dados Brutos - SECA'!Q70*'Dados Normal. pelo Peso - Seca'!Q$4</f>
        <v>0</v>
      </c>
      <c r="R70" s="32">
        <f>'Dados Brutos - SECA'!R70*'Dados Normal. pelo Peso - Seca'!R$4</f>
        <v>4.5</v>
      </c>
      <c r="S70" s="32">
        <f>'Dados Brutos - SECA'!S70*'Dados Normal. pelo Peso - Seca'!S$4</f>
        <v>9.6</v>
      </c>
      <c r="T70" s="32">
        <f>'Dados Brutos - SECA'!T70*'Dados Normal. pelo Peso - Seca'!T$4</f>
        <v>0</v>
      </c>
      <c r="U70" s="32">
        <f>'Dados Brutos - SECA'!U70*'Dados Normal. pelo Peso - Seca'!U$4</f>
        <v>0</v>
      </c>
      <c r="V70" s="32">
        <f>'Dados Brutos - SECA'!V70*'Dados Normal. pelo Peso - Seca'!V$4</f>
        <v>0.94</v>
      </c>
      <c r="W70" s="32">
        <f>'Dados Brutos - SECA'!W70*'Dados Normal. pelo Peso - Seca'!W$4</f>
        <v>434.25599999999997</v>
      </c>
      <c r="X70" s="32">
        <f>'Dados Brutos - SECA'!X70*'Dados Normal. pelo Peso - Seca'!X$4</f>
        <v>370.81200000000001</v>
      </c>
      <c r="Y70" s="32">
        <f>'Dados Brutos - SECA'!Y70*'Dados Normal. pelo Peso - Seca'!Y$4</f>
        <v>84.132000000000005</v>
      </c>
      <c r="Z70" s="32">
        <f>'Dados Brutos - SECA'!Z70*'Dados Normal. pelo Peso - Seca'!Z$4</f>
        <v>73.94</v>
      </c>
      <c r="AA70" s="32">
        <f>'Dados Brutos - SECA'!AA70*'Dados Normal. pelo Peso - Seca'!AA$4</f>
        <v>127.6</v>
      </c>
      <c r="AB70" s="32">
        <f>'Dados Brutos - SECA'!AB70*'Dados Normal. pelo Peso - Seca'!AB$4</f>
        <v>2.5380000000000003</v>
      </c>
      <c r="AC70" s="32">
        <f>'Dados Brutos - SECA'!AC70*'Dados Normal. pelo Peso - Seca'!AC$4</f>
        <v>2.0089999999999999</v>
      </c>
    </row>
    <row r="71" spans="1:29" s="17" customFormat="1" x14ac:dyDescent="0.25">
      <c r="A71" s="18" t="s">
        <v>1005</v>
      </c>
      <c r="B71" s="28" t="s">
        <v>1006</v>
      </c>
      <c r="C71" s="32">
        <f>'Dados Brutos - SECA'!C71*'Dados Normal. pelo Peso - Seca'!C$4</f>
        <v>124.59766646549991</v>
      </c>
      <c r="D71" s="32">
        <f>'Dados Brutos - SECA'!D71*'Dados Normal. pelo Peso - Seca'!D$4</f>
        <v>106.05039226267073</v>
      </c>
      <c r="E71" s="32">
        <f>'Dados Brutos - SECA'!E71*'Dados Normal. pelo Peso - Seca'!E$4</f>
        <v>127.148</v>
      </c>
      <c r="F71" s="32">
        <f>'Dados Brutos - SECA'!F71*'Dados Normal. pelo Peso - Seca'!F$4</f>
        <v>57.674999999999997</v>
      </c>
      <c r="G71" s="32">
        <f>'Dados Brutos - SECA'!G71*'Dados Normal. pelo Peso - Seca'!G$4</f>
        <v>24.216024002666963</v>
      </c>
      <c r="H71" s="32">
        <f>'Dados Brutos - SECA'!H71*'Dados Normal. pelo Peso - Seca'!H$4</f>
        <v>12.149944873208378</v>
      </c>
      <c r="I71" s="32">
        <f>'Dados Brutos - SECA'!I71*'Dados Normal. pelo Peso - Seca'!I$4</f>
        <v>88.884</v>
      </c>
      <c r="J71" s="32">
        <f>'Dados Brutos - SECA'!J71*'Dados Normal. pelo Peso - Seca'!J$4</f>
        <v>70.559999999999988</v>
      </c>
      <c r="K71" s="32">
        <f>'Dados Brutos - SECA'!K71*'Dados Normal. pelo Peso - Seca'!K$4</f>
        <v>215.9</v>
      </c>
      <c r="L71" s="32">
        <f>'Dados Brutos - SECA'!L71*'Dados Normal. pelo Peso - Seca'!L$4</f>
        <v>252.648</v>
      </c>
      <c r="M71" s="32">
        <f>'Dados Brutos - SECA'!M71*'Dados Normal. pelo Peso - Seca'!M$4</f>
        <v>265.19</v>
      </c>
      <c r="N71" s="32">
        <f>'Dados Brutos - SECA'!N71*'Dados Normal. pelo Peso - Seca'!N$4</f>
        <v>304.745</v>
      </c>
      <c r="O71" s="32">
        <f>'Dados Brutos - SECA'!O71*'Dados Normal. pelo Peso - Seca'!O$4</f>
        <v>257.86799999999999</v>
      </c>
      <c r="P71" s="32">
        <f>'Dados Brutos - SECA'!P71*'Dados Normal. pelo Peso - Seca'!P$4</f>
        <v>383.60399999999998</v>
      </c>
      <c r="Q71" s="32">
        <f>'Dados Brutos - SECA'!Q71*'Dados Normal. pelo Peso - Seca'!Q$4</f>
        <v>0</v>
      </c>
      <c r="R71" s="32">
        <f>'Dados Brutos - SECA'!R71*'Dados Normal. pelo Peso - Seca'!R$4</f>
        <v>0</v>
      </c>
      <c r="S71" s="32">
        <f>'Dados Brutos - SECA'!S71*'Dados Normal. pelo Peso - Seca'!S$4</f>
        <v>2.4</v>
      </c>
      <c r="T71" s="32">
        <f>'Dados Brutos - SECA'!T71*'Dados Normal. pelo Peso - Seca'!T$4</f>
        <v>0</v>
      </c>
      <c r="U71" s="32">
        <f>'Dados Brutos - SECA'!U71*'Dados Normal. pelo Peso - Seca'!U$4</f>
        <v>0</v>
      </c>
      <c r="V71" s="32">
        <f>'Dados Brutos - SECA'!V71*'Dados Normal. pelo Peso - Seca'!V$4</f>
        <v>0.94</v>
      </c>
      <c r="W71" s="32">
        <f>'Dados Brutos - SECA'!W71*'Dados Normal. pelo Peso - Seca'!W$4</f>
        <v>434.4</v>
      </c>
      <c r="X71" s="32">
        <f>'Dados Brutos - SECA'!X71*'Dados Normal. pelo Peso - Seca'!X$4</f>
        <v>356.14799999999997</v>
      </c>
      <c r="Y71" s="32">
        <f>'Dados Brutos - SECA'!Y71*'Dados Normal. pelo Peso - Seca'!Y$4</f>
        <v>68.057999999999993</v>
      </c>
      <c r="Z71" s="32">
        <f>'Dados Brutos - SECA'!Z71*'Dados Normal. pelo Peso - Seca'!Z$4</f>
        <v>69.400000000000006</v>
      </c>
      <c r="AA71" s="32">
        <f>'Dados Brutos - SECA'!AA71*'Dados Normal. pelo Peso - Seca'!AA$4</f>
        <v>161.80000000000001</v>
      </c>
      <c r="AB71" s="32">
        <f>'Dados Brutos - SECA'!AB71*'Dados Normal. pelo Peso - Seca'!AB$4</f>
        <v>1.8330000000000002</v>
      </c>
      <c r="AC71" s="32">
        <f>'Dados Brutos - SECA'!AC71*'Dados Normal. pelo Peso - Seca'!AC$4</f>
        <v>2.0089999999999999</v>
      </c>
    </row>
    <row r="72" spans="1:29" s="17" customFormat="1" x14ac:dyDescent="0.25">
      <c r="A72" s="18" t="s">
        <v>1007</v>
      </c>
      <c r="B72" s="28" t="s">
        <v>1008</v>
      </c>
      <c r="C72" s="32">
        <f>'Dados Brutos - SECA'!C72*'Dados Normal. pelo Peso - Seca'!C$4</f>
        <v>288.42366640979537</v>
      </c>
      <c r="D72" s="32">
        <f>'Dados Brutos - SECA'!D72*'Dados Normal. pelo Peso - Seca'!D$4</f>
        <v>264.25625413633355</v>
      </c>
      <c r="E72" s="32">
        <f>'Dados Brutos - SECA'!E72*'Dados Normal. pelo Peso - Seca'!E$4</f>
        <v>147.934</v>
      </c>
      <c r="F72" s="32">
        <f>'Dados Brutos - SECA'!F72*'Dados Normal. pelo Peso - Seca'!F$4</f>
        <v>71.075000000000003</v>
      </c>
      <c r="G72" s="32">
        <f>'Dados Brutos - SECA'!G72*'Dados Normal. pelo Peso - Seca'!G$4</f>
        <v>39.573524754565611</v>
      </c>
      <c r="H72" s="32">
        <f>'Dados Brutos - SECA'!H72*'Dados Normal. pelo Peso - Seca'!H$4</f>
        <v>14.89133387666395</v>
      </c>
      <c r="I72" s="32">
        <f>'Dados Brutos - SECA'!I72*'Dados Normal. pelo Peso - Seca'!I$4</f>
        <v>105.066</v>
      </c>
      <c r="J72" s="32">
        <f>'Dados Brutos - SECA'!J72*'Dados Normal. pelo Peso - Seca'!J$4</f>
        <v>66.304000000000002</v>
      </c>
      <c r="K72" s="32">
        <f>'Dados Brutos - SECA'!K72*'Dados Normal. pelo Peso - Seca'!K$4</f>
        <v>197.35</v>
      </c>
      <c r="L72" s="32">
        <f>'Dados Brutos - SECA'!L72*'Dados Normal. pelo Peso - Seca'!L$4</f>
        <v>252.50299999999999</v>
      </c>
      <c r="M72" s="32">
        <f>'Dados Brutos - SECA'!M72*'Dados Normal. pelo Peso - Seca'!M$4</f>
        <v>251.85</v>
      </c>
      <c r="N72" s="32">
        <f>'Dados Brutos - SECA'!N72*'Dados Normal. pelo Peso - Seca'!N$4</f>
        <v>311.46499999999997</v>
      </c>
      <c r="O72" s="32">
        <f>'Dados Brutos - SECA'!O72*'Dados Normal. pelo Peso - Seca'!O$4</f>
        <v>262.24700000000001</v>
      </c>
      <c r="P72" s="32">
        <f>'Dados Brutos - SECA'!P72*'Dados Normal. pelo Peso - Seca'!P$4</f>
        <v>389.21999999999997</v>
      </c>
      <c r="Q72" s="32">
        <f>'Dados Brutos - SECA'!Q72*'Dados Normal. pelo Peso - Seca'!Q$4</f>
        <v>4.9000000000000004</v>
      </c>
      <c r="R72" s="32">
        <f>'Dados Brutos - SECA'!R72*'Dados Normal. pelo Peso - Seca'!R$4</f>
        <v>0</v>
      </c>
      <c r="S72" s="32">
        <f>'Dados Brutos - SECA'!S72*'Dados Normal. pelo Peso - Seca'!S$4</f>
        <v>2.4</v>
      </c>
      <c r="T72" s="32">
        <f>'Dados Brutos - SECA'!T72*'Dados Normal. pelo Peso - Seca'!T$4</f>
        <v>0</v>
      </c>
      <c r="U72" s="32">
        <f>'Dados Brutos - SECA'!U72*'Dados Normal. pelo Peso - Seca'!U$4</f>
        <v>0</v>
      </c>
      <c r="V72" s="32">
        <f>'Dados Brutos - SECA'!V72*'Dados Normal. pelo Peso - Seca'!V$4</f>
        <v>1.02</v>
      </c>
      <c r="W72" s="32">
        <f>'Dados Brutos - SECA'!W72*'Dados Normal. pelo Peso - Seca'!W$4</f>
        <v>457.15199999999999</v>
      </c>
      <c r="X72" s="32">
        <f>'Dados Brutos - SECA'!X72*'Dados Normal. pelo Peso - Seca'!X$4</f>
        <v>372.41099999999994</v>
      </c>
      <c r="Y72" s="32">
        <f>'Dados Brutos - SECA'!Y72*'Dados Normal. pelo Peso - Seca'!Y$4</f>
        <v>96.614999999999995</v>
      </c>
      <c r="Z72" s="32">
        <f>'Dados Brutos - SECA'!Z72*'Dados Normal. pelo Peso - Seca'!Z$4</f>
        <v>106.38</v>
      </c>
      <c r="AA72" s="32">
        <f>'Dados Brutos - SECA'!AA72*'Dados Normal. pelo Peso - Seca'!AA$4</f>
        <v>173.68</v>
      </c>
      <c r="AB72" s="32">
        <f>'Dados Brutos - SECA'!AB72*'Dados Normal. pelo Peso - Seca'!AB$4</f>
        <v>2.726</v>
      </c>
      <c r="AC72" s="32">
        <f>'Dados Brutos - SECA'!AC72*'Dados Normal. pelo Peso - Seca'!AC$4</f>
        <v>2.3519999999999999</v>
      </c>
    </row>
    <row r="73" spans="1:29" s="17" customFormat="1" x14ac:dyDescent="0.25">
      <c r="A73" s="18" t="s">
        <v>1009</v>
      </c>
      <c r="B73" s="28" t="s">
        <v>1010</v>
      </c>
      <c r="C73" s="32">
        <f>'Dados Brutos - SECA'!C73*'Dados Normal. pelo Peso - Seca'!C$4</f>
        <v>296.11480574028701</v>
      </c>
      <c r="D73" s="32">
        <f>'Dados Brutos - SECA'!D73*'Dados Normal. pelo Peso - Seca'!D$4</f>
        <v>196.40009606147936</v>
      </c>
      <c r="E73" s="32">
        <f>'Dados Brutos - SECA'!E73*'Dados Normal. pelo Peso - Seca'!E$4</f>
        <v>118.52200000000001</v>
      </c>
      <c r="F73" s="32">
        <f>'Dados Brutos - SECA'!F73*'Dados Normal. pelo Peso - Seca'!F$4</f>
        <v>44.625</v>
      </c>
      <c r="G73" s="32">
        <f>'Dados Brutos - SECA'!G73*'Dados Normal. pelo Peso - Seca'!G$4</f>
        <v>35.786367660076721</v>
      </c>
      <c r="H73" s="32">
        <f>'Dados Brutos - SECA'!H73*'Dados Normal. pelo Peso - Seca'!H$4</f>
        <v>3.9298561151079134</v>
      </c>
      <c r="I73" s="32">
        <f>'Dados Brutos - SECA'!I73*'Dados Normal. pelo Peso - Seca'!I$4</f>
        <v>99.396000000000001</v>
      </c>
      <c r="J73" s="32">
        <f>'Dados Brutos - SECA'!J73*'Dados Normal. pelo Peso - Seca'!J$4</f>
        <v>87.64</v>
      </c>
      <c r="K73" s="32">
        <f>'Dados Brutos - SECA'!K73*'Dados Normal. pelo Peso - Seca'!K$4</f>
        <v>195</v>
      </c>
      <c r="L73" s="32">
        <f>'Dados Brutos - SECA'!L73*'Dados Normal. pelo Peso - Seca'!L$4</f>
        <v>226.316</v>
      </c>
      <c r="M73" s="32">
        <f>'Dados Brutos - SECA'!M73*'Dados Normal. pelo Peso - Seca'!M$4</f>
        <v>331.29199999999997</v>
      </c>
      <c r="N73" s="32">
        <f>'Dados Brutos - SECA'!N73*'Dados Normal. pelo Peso - Seca'!N$4</f>
        <v>342.755</v>
      </c>
      <c r="O73" s="32">
        <f>'Dados Brutos - SECA'!O73*'Dados Normal. pelo Peso - Seca'!O$4</f>
        <v>250.87900000000002</v>
      </c>
      <c r="P73" s="32">
        <f>'Dados Brutos - SECA'!P73*'Dados Normal. pelo Peso - Seca'!P$4</f>
        <v>386.60699999999997</v>
      </c>
      <c r="Q73" s="32">
        <f>'Dados Brutos - SECA'!Q73*'Dados Normal. pelo Peso - Seca'!Q$4</f>
        <v>0</v>
      </c>
      <c r="R73" s="32">
        <f>'Dados Brutos - SECA'!R73*'Dados Normal. pelo Peso - Seca'!R$4</f>
        <v>0</v>
      </c>
      <c r="S73" s="32">
        <f>'Dados Brutos - SECA'!S73*'Dados Normal. pelo Peso - Seca'!S$4</f>
        <v>2.4</v>
      </c>
      <c r="T73" s="32">
        <f>'Dados Brutos - SECA'!T73*'Dados Normal. pelo Peso - Seca'!T$4</f>
        <v>0</v>
      </c>
      <c r="U73" s="32">
        <f>'Dados Brutos - SECA'!U73*'Dados Normal. pelo Peso - Seca'!U$4</f>
        <v>0</v>
      </c>
      <c r="V73" s="32">
        <f>'Dados Brutos - SECA'!V73*'Dados Normal. pelo Peso - Seca'!V$4</f>
        <v>0.94</v>
      </c>
      <c r="W73" s="32">
        <f>'Dados Brutos - SECA'!W73*'Dados Normal. pelo Peso - Seca'!W$4</f>
        <v>436.94400000000002</v>
      </c>
      <c r="X73" s="32">
        <f>'Dados Brutos - SECA'!X73*'Dados Normal. pelo Peso - Seca'!X$4</f>
        <v>347.178</v>
      </c>
      <c r="Y73" s="32">
        <f>'Dados Brutos - SECA'!Y73*'Dados Normal. pelo Peso - Seca'!Y$4</f>
        <v>71.876999999999995</v>
      </c>
      <c r="Z73" s="32">
        <f>'Dados Brutos - SECA'!Z73*'Dados Normal. pelo Peso - Seca'!Z$4</f>
        <v>42.58</v>
      </c>
      <c r="AA73" s="32">
        <f>'Dados Brutos - SECA'!AA73*'Dados Normal. pelo Peso - Seca'!AA$4</f>
        <v>142.08000000000001</v>
      </c>
      <c r="AB73" s="32">
        <f>'Dados Brutos - SECA'!AB73*'Dados Normal. pelo Peso - Seca'!AB$4</f>
        <v>2.0209999999999999</v>
      </c>
      <c r="AC73" s="32">
        <f>'Dados Brutos - SECA'!AC73*'Dados Normal. pelo Peso - Seca'!AC$4</f>
        <v>1.9600000000000002</v>
      </c>
    </row>
    <row r="74" spans="1:29" s="17" customFormat="1" x14ac:dyDescent="0.25">
      <c r="A74" s="18" t="s">
        <v>1011</v>
      </c>
      <c r="B74" s="28" t="s">
        <v>1012</v>
      </c>
      <c r="C74" s="32">
        <f>'Dados Brutos - SECA'!C74*'Dados Normal. pelo Peso - Seca'!C$4</f>
        <v>242.12698592186354</v>
      </c>
      <c r="D74" s="32">
        <f>'Dados Brutos - SECA'!D74*'Dados Normal. pelo Peso - Seca'!D$4</f>
        <v>209.71746442432084</v>
      </c>
      <c r="E74" s="32">
        <f>'Dados Brutos - SECA'!E74*'Dados Normal. pelo Peso - Seca'!E$4</f>
        <v>134.482</v>
      </c>
      <c r="F74" s="32">
        <f>'Dados Brutos - SECA'!F74*'Dados Normal. pelo Peso - Seca'!F$4</f>
        <v>75.475000000000009</v>
      </c>
      <c r="G74" s="32">
        <f>'Dados Brutos - SECA'!G74*'Dados Normal. pelo Peso - Seca'!G$4</f>
        <v>47.232100708103864</v>
      </c>
      <c r="H74" s="32">
        <f>'Dados Brutos - SECA'!H74*'Dados Normal. pelo Peso - Seca'!H$4</f>
        <v>16.4898201813048</v>
      </c>
      <c r="I74" s="32">
        <f>'Dados Brutos - SECA'!I74*'Dados Normal. pelo Peso - Seca'!I$4</f>
        <v>95.49</v>
      </c>
      <c r="J74" s="32">
        <f>'Dados Brutos - SECA'!J74*'Dados Normal. pelo Peso - Seca'!J$4</f>
        <v>67.059999999999988</v>
      </c>
      <c r="K74" s="32">
        <f>'Dados Brutos - SECA'!K74*'Dados Normal. pelo Peso - Seca'!K$4</f>
        <v>195.65</v>
      </c>
      <c r="L74" s="32">
        <f>'Dados Brutos - SECA'!L74*'Dados Normal. pelo Peso - Seca'!L$4</f>
        <v>218.48599999999999</v>
      </c>
      <c r="M74" s="32">
        <f>'Dados Brutos - SECA'!M74*'Dados Normal. pelo Peso - Seca'!M$4</f>
        <v>331.89</v>
      </c>
      <c r="N74" s="32">
        <f>'Dados Brutos - SECA'!N74*'Dados Normal. pelo Peso - Seca'!N$4</f>
        <v>341.98499999999996</v>
      </c>
      <c r="O74" s="32">
        <f>'Dados Brutos - SECA'!O74*'Dados Normal. pelo Peso - Seca'!O$4</f>
        <v>193.16899999999998</v>
      </c>
      <c r="P74" s="32">
        <f>'Dados Brutos - SECA'!P74*'Dados Normal. pelo Peso - Seca'!P$4</f>
        <v>380.952</v>
      </c>
      <c r="Q74" s="32">
        <f>'Dados Brutos - SECA'!Q74*'Dados Normal. pelo Peso - Seca'!Q$4</f>
        <v>4.9000000000000004</v>
      </c>
      <c r="R74" s="32">
        <f>'Dados Brutos - SECA'!R74*'Dados Normal. pelo Peso - Seca'!R$4</f>
        <v>4.5</v>
      </c>
      <c r="S74" s="32">
        <f>'Dados Brutos - SECA'!S74*'Dados Normal. pelo Peso - Seca'!S$4</f>
        <v>7.1999999999999993</v>
      </c>
      <c r="T74" s="32">
        <f>'Dados Brutos - SECA'!T74*'Dados Normal. pelo Peso - Seca'!T$4</f>
        <v>1.6</v>
      </c>
      <c r="U74" s="32">
        <f>'Dados Brutos - SECA'!U74*'Dados Normal. pelo Peso - Seca'!U$4</f>
        <v>0</v>
      </c>
      <c r="V74" s="32">
        <f>'Dados Brutos - SECA'!V74*'Dados Normal. pelo Peso - Seca'!V$4</f>
        <v>1.02</v>
      </c>
      <c r="W74" s="32">
        <f>'Dados Brutos - SECA'!W74*'Dados Normal. pelo Peso - Seca'!W$4</f>
        <v>439.82399999999996</v>
      </c>
      <c r="X74" s="32">
        <f>'Dados Brutos - SECA'!X74*'Dados Normal. pelo Peso - Seca'!X$4</f>
        <v>370.96800000000002</v>
      </c>
      <c r="Y74" s="32">
        <f>'Dados Brutos - SECA'!Y74*'Dados Normal. pelo Peso - Seca'!Y$4</f>
        <v>91.693999999999988</v>
      </c>
      <c r="Z74" s="32">
        <f>'Dados Brutos - SECA'!Z74*'Dados Normal. pelo Peso - Seca'!Z$4</f>
        <v>83.44</v>
      </c>
      <c r="AA74" s="32">
        <f>'Dados Brutos - SECA'!AA74*'Dados Normal. pelo Peso - Seca'!AA$4</f>
        <v>176</v>
      </c>
      <c r="AB74" s="32">
        <f>'Dados Brutos - SECA'!AB74*'Dados Normal. pelo Peso - Seca'!AB$4</f>
        <v>2.6789999999999998</v>
      </c>
      <c r="AC74" s="32">
        <f>'Dados Brutos - SECA'!AC74*'Dados Normal. pelo Peso - Seca'!AC$4</f>
        <v>2.4990000000000001</v>
      </c>
    </row>
    <row r="75" spans="1:29" s="17" customFormat="1" x14ac:dyDescent="0.25">
      <c r="A75" s="18" t="s">
        <v>1013</v>
      </c>
      <c r="B75" s="28" t="s">
        <v>1014</v>
      </c>
      <c r="C75" s="32">
        <f>'Dados Brutos - SECA'!C75*'Dados Normal. pelo Peso - Seca'!C$4</f>
        <v>83.870967741935502</v>
      </c>
      <c r="D75" s="32">
        <f>'Dados Brutos - SECA'!D75*'Dados Normal. pelo Peso - Seca'!D$4</f>
        <v>36.740899124793884</v>
      </c>
      <c r="E75" s="32">
        <f>'Dados Brutos - SECA'!E75*'Dados Normal. pelo Peso - Seca'!E$4</f>
        <v>107.08399999999999</v>
      </c>
      <c r="F75" s="32">
        <f>'Dados Brutos - SECA'!F75*'Dados Normal. pelo Peso - Seca'!F$4</f>
        <v>39.125</v>
      </c>
      <c r="G75" s="32">
        <f>'Dados Brutos - SECA'!G75*'Dados Normal. pelo Peso - Seca'!G$4</f>
        <v>42.372524442216097</v>
      </c>
      <c r="H75" s="32">
        <f>'Dados Brutos - SECA'!H75*'Dados Normal. pelo Peso - Seca'!H$4</f>
        <v>13.565261297652109</v>
      </c>
      <c r="I75" s="32">
        <f>'Dados Brutos - SECA'!I75*'Dados Normal. pelo Peso - Seca'!I$4</f>
        <v>97.92</v>
      </c>
      <c r="J75" s="32">
        <f>'Dados Brutos - SECA'!J75*'Dados Normal. pelo Peso - Seca'!J$4</f>
        <v>60.591999999999999</v>
      </c>
      <c r="K75" s="32">
        <f>'Dados Brutos - SECA'!K75*'Dados Normal. pelo Peso - Seca'!K$4</f>
        <v>143.69999999999999</v>
      </c>
      <c r="L75" s="32">
        <f>'Dados Brutos - SECA'!L75*'Dados Normal. pelo Peso - Seca'!L$4</f>
        <v>272.54200000000003</v>
      </c>
      <c r="M75" s="32">
        <f>'Dados Brutos - SECA'!M75*'Dados Normal. pelo Peso - Seca'!M$4</f>
        <v>326.23199999999997</v>
      </c>
      <c r="N75" s="32">
        <f>'Dados Brutos - SECA'!N75*'Dados Normal. pelo Peso - Seca'!N$4</f>
        <v>331.94</v>
      </c>
      <c r="O75" s="32">
        <f>'Dados Brutos - SECA'!O75*'Dados Normal. pelo Peso - Seca'!O$4</f>
        <v>279.47300000000001</v>
      </c>
      <c r="P75" s="32">
        <f>'Dados Brutos - SECA'!P75*'Dados Normal. pelo Peso - Seca'!P$4</f>
        <v>388.28399999999999</v>
      </c>
      <c r="Q75" s="32">
        <f>'Dados Brutos - SECA'!Q75*'Dados Normal. pelo Peso - Seca'!Q$4</f>
        <v>4.9000000000000004</v>
      </c>
      <c r="R75" s="32">
        <f>'Dados Brutos - SECA'!R75*'Dados Normal. pelo Peso - Seca'!R$4</f>
        <v>0</v>
      </c>
      <c r="S75" s="32">
        <f>'Dados Brutos - SECA'!S75*'Dados Normal. pelo Peso - Seca'!S$4</f>
        <v>4.8</v>
      </c>
      <c r="T75" s="32">
        <f>'Dados Brutos - SECA'!T75*'Dados Normal. pelo Peso - Seca'!T$4</f>
        <v>0</v>
      </c>
      <c r="U75" s="32">
        <f>'Dados Brutos - SECA'!U75*'Dados Normal. pelo Peso - Seca'!U$4</f>
        <v>0</v>
      </c>
      <c r="V75" s="32">
        <f>'Dados Brutos - SECA'!V75*'Dados Normal. pelo Peso - Seca'!V$4</f>
        <v>0.84</v>
      </c>
      <c r="W75" s="32">
        <f>'Dados Brutos - SECA'!W75*'Dados Normal. pelo Peso - Seca'!W$4</f>
        <v>401.80800000000005</v>
      </c>
      <c r="X75" s="32">
        <f>'Dados Brutos - SECA'!X75*'Dados Normal. pelo Peso - Seca'!X$4</f>
        <v>354.43199999999996</v>
      </c>
      <c r="Y75" s="32">
        <f>'Dados Brutos - SECA'!Y75*'Dados Normal. pelo Peso - Seca'!Y$4</f>
        <v>23.579000000000001</v>
      </c>
      <c r="Z75" s="32">
        <f>'Dados Brutos - SECA'!Z75*'Dados Normal. pelo Peso - Seca'!Z$4</f>
        <v>12.84</v>
      </c>
      <c r="AA75" s="32">
        <f>'Dados Brutos - SECA'!AA75*'Dados Normal. pelo Peso - Seca'!AA$4</f>
        <v>89.28</v>
      </c>
      <c r="AB75" s="32">
        <f>'Dados Brutos - SECA'!AB75*'Dados Normal. pelo Peso - Seca'!AB$4</f>
        <v>3.1020000000000003</v>
      </c>
      <c r="AC75" s="32">
        <f>'Dados Brutos - SECA'!AC75*'Dados Normal. pelo Peso - Seca'!AC$4</f>
        <v>1.5680000000000001</v>
      </c>
    </row>
    <row r="76" spans="1:29" s="17" customFormat="1" x14ac:dyDescent="0.25">
      <c r="A76" s="18" t="s">
        <v>1015</v>
      </c>
      <c r="B76" s="28" t="s">
        <v>1016</v>
      </c>
      <c r="C76" s="32">
        <f>'Dados Brutos - SECA'!C76*'Dados Normal. pelo Peso - Seca'!C$4</f>
        <v>366.01385240028662</v>
      </c>
      <c r="D76" s="32">
        <f>'Dados Brutos - SECA'!D76*'Dados Normal. pelo Peso - Seca'!D$4</f>
        <v>321.37053087757317</v>
      </c>
      <c r="E76" s="32">
        <f>'Dados Brutos - SECA'!E76*'Dados Normal. pelo Peso - Seca'!E$4</f>
        <v>157.58599999999998</v>
      </c>
      <c r="F76" s="32">
        <f>'Dados Brutos - SECA'!F76*'Dados Normal. pelo Peso - Seca'!F$4</f>
        <v>86.675000000000011</v>
      </c>
      <c r="G76" s="32">
        <f>'Dados Brutos - SECA'!G76*'Dados Normal. pelo Peso - Seca'!G$4</f>
        <v>50.589031821259312</v>
      </c>
      <c r="H76" s="32">
        <f>'Dados Brutos - SECA'!H76*'Dados Normal. pelo Peso - Seca'!H$4</f>
        <v>29.836166924265839</v>
      </c>
      <c r="I76" s="32">
        <f>'Dados Brutos - SECA'!I76*'Dados Normal. pelo Peso - Seca'!I$4</f>
        <v>122.97599999999998</v>
      </c>
      <c r="J76" s="32">
        <f>'Dados Brutos - SECA'!J76*'Dados Normal. pelo Peso - Seca'!J$4</f>
        <v>75.067999999999998</v>
      </c>
      <c r="K76" s="32">
        <f>'Dados Brutos - SECA'!K76*'Dados Normal. pelo Peso - Seca'!K$4</f>
        <v>19.950000000000003</v>
      </c>
      <c r="L76" s="32">
        <f>'Dados Brutos - SECA'!L76*'Dados Normal. pelo Peso - Seca'!L$4</f>
        <v>49.415999999999997</v>
      </c>
      <c r="M76" s="32">
        <f>'Dados Brutos - SECA'!M76*'Dados Normal. pelo Peso - Seca'!M$4</f>
        <v>284.09599999999995</v>
      </c>
      <c r="N76" s="32">
        <f>'Dados Brutos - SECA'!N76*'Dados Normal. pelo Peso - Seca'!N$4</f>
        <v>318.43</v>
      </c>
      <c r="O76" s="32">
        <f>'Dados Brutos - SECA'!O76*'Dados Normal. pelo Peso - Seca'!O$4</f>
        <v>193.749</v>
      </c>
      <c r="P76" s="32">
        <f>'Dados Brutos - SECA'!P76*'Dados Normal. pelo Peso - Seca'!P$4</f>
        <v>383.83800000000002</v>
      </c>
      <c r="Q76" s="32">
        <f>'Dados Brutos - SECA'!Q76*'Dados Normal. pelo Peso - Seca'!Q$4</f>
        <v>0</v>
      </c>
      <c r="R76" s="32">
        <f>'Dados Brutos - SECA'!R76*'Dados Normal. pelo Peso - Seca'!R$4</f>
        <v>0</v>
      </c>
      <c r="S76" s="32">
        <f>'Dados Brutos - SECA'!S76*'Dados Normal. pelo Peso - Seca'!S$4</f>
        <v>7.1999999999999993</v>
      </c>
      <c r="T76" s="32">
        <f>'Dados Brutos - SECA'!T76*'Dados Normal. pelo Peso - Seca'!T$4</f>
        <v>0</v>
      </c>
      <c r="U76" s="32">
        <f>'Dados Brutos - SECA'!U76*'Dados Normal. pelo Peso - Seca'!U$4</f>
        <v>0</v>
      </c>
      <c r="V76" s="32">
        <f>'Dados Brutos - SECA'!V76*'Dados Normal. pelo Peso - Seca'!V$4</f>
        <v>1.1000000000000001</v>
      </c>
      <c r="W76" s="32">
        <f>'Dados Brutos - SECA'!W76*'Dados Normal. pelo Peso - Seca'!W$4</f>
        <v>441.79200000000003</v>
      </c>
      <c r="X76" s="32">
        <f>'Dados Brutos - SECA'!X76*'Dados Normal. pelo Peso - Seca'!X$4</f>
        <v>374.55600000000004</v>
      </c>
      <c r="Y76" s="32">
        <f>'Dados Brutos - SECA'!Y76*'Dados Normal. pelo Peso - Seca'!Y$4</f>
        <v>118.36999999999999</v>
      </c>
      <c r="Z76" s="32">
        <f>'Dados Brutos - SECA'!Z76*'Dados Normal. pelo Peso - Seca'!Z$4</f>
        <v>111.22</v>
      </c>
      <c r="AA76" s="32">
        <f>'Dados Brutos - SECA'!AA76*'Dados Normal. pelo Peso - Seca'!AA$4</f>
        <v>216.12</v>
      </c>
      <c r="AB76" s="32">
        <f>'Dados Brutos - SECA'!AB76*'Dados Normal. pelo Peso - Seca'!AB$4</f>
        <v>1.927</v>
      </c>
      <c r="AC76" s="32">
        <f>'Dados Brutos - SECA'!AC76*'Dados Normal. pelo Peso - Seca'!AC$4</f>
        <v>2.7930000000000001</v>
      </c>
    </row>
    <row r="77" spans="1:29" s="17" customFormat="1" x14ac:dyDescent="0.25">
      <c r="A77" s="18" t="s">
        <v>1017</v>
      </c>
      <c r="B77" s="28" t="s">
        <v>1018</v>
      </c>
      <c r="C77" s="32">
        <f>'Dados Brutos - SECA'!C77*'Dados Normal. pelo Peso - Seca'!C$4</f>
        <v>314.25734530848035</v>
      </c>
      <c r="D77" s="32">
        <f>'Dados Brutos - SECA'!D77*'Dados Normal. pelo Peso - Seca'!D$4</f>
        <v>268.89490927419354</v>
      </c>
      <c r="E77" s="32">
        <f>'Dados Brutos - SECA'!E77*'Dados Normal. pelo Peso - Seca'!E$4</f>
        <v>130.98599999999999</v>
      </c>
      <c r="F77" s="32">
        <f>'Dados Brutos - SECA'!F77*'Dados Normal. pelo Peso - Seca'!F$4</f>
        <v>63.7</v>
      </c>
      <c r="G77" s="32">
        <f>'Dados Brutos - SECA'!G77*'Dados Normal. pelo Peso - Seca'!G$4</f>
        <v>39.22694643843181</v>
      </c>
      <c r="H77" s="32">
        <f>'Dados Brutos - SECA'!H77*'Dados Normal. pelo Peso - Seca'!H$4</f>
        <v>4.7401247401247399</v>
      </c>
      <c r="I77" s="32">
        <f>'Dados Brutos - SECA'!I77*'Dados Normal. pelo Peso - Seca'!I$4</f>
        <v>103.75200000000001</v>
      </c>
      <c r="J77" s="32">
        <f>'Dados Brutos - SECA'!J77*'Dados Normal. pelo Peso - Seca'!J$4</f>
        <v>70.671999999999997</v>
      </c>
      <c r="K77" s="32">
        <f>'Dados Brutos - SECA'!K77*'Dados Normal. pelo Peso - Seca'!K$4</f>
        <v>210.7</v>
      </c>
      <c r="L77" s="32">
        <f>'Dados Brutos - SECA'!L77*'Dados Normal. pelo Peso - Seca'!L$4</f>
        <v>235.01600000000002</v>
      </c>
      <c r="M77" s="32">
        <f>'Dados Brutos - SECA'!M77*'Dados Normal. pelo Peso - Seca'!M$4</f>
        <v>345.32199999999995</v>
      </c>
      <c r="N77" s="32">
        <f>'Dados Brutos - SECA'!N77*'Dados Normal. pelo Peso - Seca'!N$4</f>
        <v>327.14499999999998</v>
      </c>
      <c r="O77" s="32">
        <f>'Dados Brutos - SECA'!O77*'Dados Normal. pelo Peso - Seca'!O$4</f>
        <v>262.68199999999996</v>
      </c>
      <c r="P77" s="32">
        <f>'Dados Brutos - SECA'!P77*'Dados Normal. pelo Peso - Seca'!P$4</f>
        <v>387.27</v>
      </c>
      <c r="Q77" s="32">
        <f>'Dados Brutos - SECA'!Q77*'Dados Normal. pelo Peso - Seca'!Q$4</f>
        <v>0</v>
      </c>
      <c r="R77" s="32">
        <f>'Dados Brutos - SECA'!R77*'Dados Normal. pelo Peso - Seca'!R$4</f>
        <v>0</v>
      </c>
      <c r="S77" s="32">
        <f>'Dados Brutos - SECA'!S77*'Dados Normal. pelo Peso - Seca'!S$4</f>
        <v>4.8</v>
      </c>
      <c r="T77" s="32">
        <f>'Dados Brutos - SECA'!T77*'Dados Normal. pelo Peso - Seca'!T$4</f>
        <v>0</v>
      </c>
      <c r="U77" s="32">
        <f>'Dados Brutos - SECA'!U77*'Dados Normal. pelo Peso - Seca'!U$4</f>
        <v>0</v>
      </c>
      <c r="V77" s="32">
        <f>'Dados Brutos - SECA'!V77*'Dados Normal. pelo Peso - Seca'!V$4</f>
        <v>0.94</v>
      </c>
      <c r="W77" s="32">
        <f>'Dados Brutos - SECA'!W77*'Dados Normal. pelo Peso - Seca'!W$4</f>
        <v>447.12</v>
      </c>
      <c r="X77" s="32">
        <f>'Dados Brutos - SECA'!X77*'Dados Normal. pelo Peso - Seca'!X$4</f>
        <v>381.61499999999995</v>
      </c>
      <c r="Y77" s="32">
        <f>'Dados Brutos - SECA'!Y77*'Dados Normal. pelo Peso - Seca'!Y$4</f>
        <v>103.474</v>
      </c>
      <c r="Z77" s="32">
        <f>'Dados Brutos - SECA'!Z77*'Dados Normal. pelo Peso - Seca'!Z$4</f>
        <v>117.32</v>
      </c>
      <c r="AA77" s="32">
        <f>'Dados Brutos - SECA'!AA77*'Dados Normal. pelo Peso - Seca'!AA$4</f>
        <v>154.84</v>
      </c>
      <c r="AB77" s="32">
        <f>'Dados Brutos - SECA'!AB77*'Dados Normal. pelo Peso - Seca'!AB$4</f>
        <v>2.7730000000000001</v>
      </c>
      <c r="AC77" s="32">
        <f>'Dados Brutos - SECA'!AC77*'Dados Normal. pelo Peso - Seca'!AC$4</f>
        <v>1.9110000000000003</v>
      </c>
    </row>
    <row r="78" spans="1:29" s="17" customFormat="1" x14ac:dyDescent="0.25">
      <c r="A78" s="18" t="s">
        <v>1019</v>
      </c>
      <c r="B78" s="28" t="s">
        <v>1020</v>
      </c>
      <c r="C78" s="32">
        <f>'Dados Brutos - SECA'!C78*'Dados Normal. pelo Peso - Seca'!C$4</f>
        <v>267.51457339692638</v>
      </c>
      <c r="D78" s="32">
        <f>'Dados Brutos - SECA'!D78*'Dados Normal. pelo Peso - Seca'!D$4</f>
        <v>241.77944419938245</v>
      </c>
      <c r="E78" s="32">
        <f>'Dados Brutos - SECA'!E78*'Dados Normal. pelo Peso - Seca'!E$4</f>
        <v>139.00399999999999</v>
      </c>
      <c r="F78" s="32">
        <f>'Dados Brutos - SECA'!F78*'Dados Normal. pelo Peso - Seca'!F$4</f>
        <v>73.349999999999994</v>
      </c>
      <c r="G78" s="32">
        <f>'Dados Brutos - SECA'!G78*'Dados Normal. pelo Peso - Seca'!G$4</f>
        <v>43.472548099483809</v>
      </c>
      <c r="H78" s="32">
        <f>'Dados Brutos - SECA'!H78*'Dados Normal. pelo Peso - Seca'!H$4</f>
        <v>11.107087428867047</v>
      </c>
      <c r="I78" s="32">
        <f>'Dados Brutos - SECA'!I78*'Dados Normal. pelo Peso - Seca'!I$4</f>
        <v>86.004000000000005</v>
      </c>
      <c r="J78" s="32">
        <f>'Dados Brutos - SECA'!J78*'Dados Normal. pelo Peso - Seca'!J$4</f>
        <v>75.263999999999996</v>
      </c>
      <c r="K78" s="32">
        <f>'Dados Brutos - SECA'!K78*'Dados Normal. pelo Peso - Seca'!K$4</f>
        <v>212.2</v>
      </c>
      <c r="L78" s="32">
        <f>'Dados Brutos - SECA'!L78*'Dados Normal. pelo Peso - Seca'!L$4</f>
        <v>219.066</v>
      </c>
      <c r="M78" s="32">
        <f>'Dados Brutos - SECA'!M78*'Dados Normal. pelo Peso - Seca'!M$4</f>
        <v>378.12</v>
      </c>
      <c r="N78" s="32">
        <f>'Dados Brutos - SECA'!N78*'Dados Normal. pelo Peso - Seca'!N$4</f>
        <v>324.58999999999997</v>
      </c>
      <c r="O78" s="32">
        <f>'Dados Brutos - SECA'!O78*'Dados Normal. pelo Peso - Seca'!O$4</f>
        <v>230.405</v>
      </c>
      <c r="P78" s="32">
        <f>'Dados Brutos - SECA'!P78*'Dados Normal. pelo Peso - Seca'!P$4</f>
        <v>382.78500000000003</v>
      </c>
      <c r="Q78" s="32">
        <f>'Dados Brutos - SECA'!Q78*'Dados Normal. pelo Peso - Seca'!Q$4</f>
        <v>4.9000000000000004</v>
      </c>
      <c r="R78" s="32">
        <f>'Dados Brutos - SECA'!R78*'Dados Normal. pelo Peso - Seca'!R$4</f>
        <v>0</v>
      </c>
      <c r="S78" s="32">
        <f>'Dados Brutos - SECA'!S78*'Dados Normal. pelo Peso - Seca'!S$4</f>
        <v>2.4</v>
      </c>
      <c r="T78" s="32">
        <f>'Dados Brutos - SECA'!T78*'Dados Normal. pelo Peso - Seca'!T$4</f>
        <v>0</v>
      </c>
      <c r="U78" s="32">
        <f>'Dados Brutos - SECA'!U78*'Dados Normal. pelo Peso - Seca'!U$4</f>
        <v>1.4</v>
      </c>
      <c r="V78" s="32">
        <f>'Dados Brutos - SECA'!V78*'Dados Normal. pelo Peso - Seca'!V$4</f>
        <v>1.04</v>
      </c>
      <c r="W78" s="32">
        <f>'Dados Brutos - SECA'!W78*'Dados Normal. pelo Peso - Seca'!W$4</f>
        <v>448.27199999999999</v>
      </c>
      <c r="X78" s="32">
        <f>'Dados Brutos - SECA'!X78*'Dados Normal. pelo Peso - Seca'!X$4</f>
        <v>357.20100000000002</v>
      </c>
      <c r="Y78" s="32">
        <f>'Dados Brutos - SECA'!Y78*'Dados Normal. pelo Peso - Seca'!Y$4</f>
        <v>89.965000000000003</v>
      </c>
      <c r="Z78" s="32">
        <f>'Dados Brutos - SECA'!Z78*'Dados Normal. pelo Peso - Seca'!Z$4</f>
        <v>88.94</v>
      </c>
      <c r="AA78" s="32">
        <f>'Dados Brutos - SECA'!AA78*'Dados Normal. pelo Peso - Seca'!AA$4</f>
        <v>215.28</v>
      </c>
      <c r="AB78" s="32">
        <f>'Dados Brutos - SECA'!AB78*'Dados Normal. pelo Peso - Seca'!AB$4</f>
        <v>1.786</v>
      </c>
      <c r="AC78" s="32">
        <f>'Dados Brutos - SECA'!AC78*'Dados Normal. pelo Peso - Seca'!AC$4</f>
        <v>2.4990000000000001</v>
      </c>
    </row>
    <row r="79" spans="1:29" s="17" customFormat="1" x14ac:dyDescent="0.25">
      <c r="A79" s="18" t="s">
        <v>1021</v>
      </c>
      <c r="B79" s="28" t="s">
        <v>1022</v>
      </c>
      <c r="C79" s="32">
        <f>'Dados Brutos - SECA'!C79*'Dados Normal. pelo Peso - Seca'!C$4</f>
        <v>354.78445053575882</v>
      </c>
      <c r="D79" s="32">
        <f>'Dados Brutos - SECA'!D79*'Dados Normal. pelo Peso - Seca'!D$4</f>
        <v>335.82264027838198</v>
      </c>
      <c r="E79" s="32">
        <f>'Dados Brutos - SECA'!E79*'Dados Normal. pelo Peso - Seca'!E$4</f>
        <v>126.00799999999998</v>
      </c>
      <c r="F79" s="32">
        <f>'Dados Brutos - SECA'!F79*'Dados Normal. pelo Peso - Seca'!F$4</f>
        <v>65.174999999999997</v>
      </c>
      <c r="G79" s="32">
        <f>'Dados Brutos - SECA'!G79*'Dados Normal. pelo Peso - Seca'!G$4</f>
        <v>22.450888681010291</v>
      </c>
      <c r="H79" s="32">
        <f>'Dados Brutos - SECA'!H79*'Dados Normal. pelo Peso - Seca'!H$4</f>
        <v>1.9785604900459419</v>
      </c>
      <c r="I79" s="32">
        <f>'Dados Brutos - SECA'!I79*'Dados Normal. pelo Peso - Seca'!I$4</f>
        <v>128.05199999999999</v>
      </c>
      <c r="J79" s="32">
        <f>'Dados Brutos - SECA'!J79*'Dados Normal. pelo Peso - Seca'!J$4</f>
        <v>75.823999999999984</v>
      </c>
      <c r="K79" s="32">
        <f>'Dados Brutos - SECA'!K79*'Dados Normal. pelo Peso - Seca'!K$4</f>
        <v>230.95</v>
      </c>
      <c r="L79" s="32">
        <f>'Dados Brutos - SECA'!L79*'Dados Normal. pelo Peso - Seca'!L$4</f>
        <v>247.68899999999999</v>
      </c>
      <c r="M79" s="32">
        <f>'Dados Brutos - SECA'!M79*'Dados Normal. pelo Peso - Seca'!M$4</f>
        <v>368.13799999999998</v>
      </c>
      <c r="N79" s="32">
        <f>'Dados Brutos - SECA'!N79*'Dados Normal. pelo Peso - Seca'!N$4</f>
        <v>333.51500000000004</v>
      </c>
      <c r="O79" s="32">
        <f>'Dados Brutos - SECA'!O79*'Dados Normal. pelo Peso - Seca'!O$4</f>
        <v>271.38200000000001</v>
      </c>
      <c r="P79" s="32">
        <f>'Dados Brutos - SECA'!P79*'Dados Normal. pelo Peso - Seca'!P$4</f>
        <v>385.32</v>
      </c>
      <c r="Q79" s="32">
        <f>'Dados Brutos - SECA'!Q79*'Dados Normal. pelo Peso - Seca'!Q$4</f>
        <v>0</v>
      </c>
      <c r="R79" s="32">
        <f>'Dados Brutos - SECA'!R79*'Dados Normal. pelo Peso - Seca'!R$4</f>
        <v>0</v>
      </c>
      <c r="S79" s="32">
        <f>'Dados Brutos - SECA'!S79*'Dados Normal. pelo Peso - Seca'!S$4</f>
        <v>4.8</v>
      </c>
      <c r="T79" s="32">
        <f>'Dados Brutos - SECA'!T79*'Dados Normal. pelo Peso - Seca'!T$4</f>
        <v>0</v>
      </c>
      <c r="U79" s="32">
        <f>'Dados Brutos - SECA'!U79*'Dados Normal. pelo Peso - Seca'!U$4</f>
        <v>1.4</v>
      </c>
      <c r="V79" s="32">
        <f>'Dados Brutos - SECA'!V79*'Dados Normal. pelo Peso - Seca'!V$4</f>
        <v>0.94</v>
      </c>
      <c r="W79" s="32">
        <f>'Dados Brutos - SECA'!W79*'Dados Normal. pelo Peso - Seca'!W$4</f>
        <v>427.15199999999999</v>
      </c>
      <c r="X79" s="32">
        <f>'Dados Brutos - SECA'!X79*'Dados Normal. pelo Peso - Seca'!X$4</f>
        <v>356.88900000000001</v>
      </c>
      <c r="Y79" s="32">
        <f>'Dados Brutos - SECA'!Y79*'Dados Normal. pelo Peso - Seca'!Y$4</f>
        <v>94.658000000000001</v>
      </c>
      <c r="Z79" s="32">
        <f>'Dados Brutos - SECA'!Z79*'Dados Normal. pelo Peso - Seca'!Z$4</f>
        <v>91.88</v>
      </c>
      <c r="AA79" s="32">
        <f>'Dados Brutos - SECA'!AA79*'Dados Normal. pelo Peso - Seca'!AA$4</f>
        <v>133.28</v>
      </c>
      <c r="AB79" s="32">
        <f>'Dados Brutos - SECA'!AB79*'Dados Normal. pelo Peso - Seca'!AB$4</f>
        <v>2.1620000000000004</v>
      </c>
      <c r="AC79" s="32">
        <f>'Dados Brutos - SECA'!AC79*'Dados Normal. pelo Peso - Seca'!AC$4</f>
        <v>2.0089999999999999</v>
      </c>
    </row>
    <row r="80" spans="1:29" s="17" customFormat="1" x14ac:dyDescent="0.25">
      <c r="A80" s="18" t="s">
        <v>1023</v>
      </c>
      <c r="B80" s="28" t="s">
        <v>1024</v>
      </c>
      <c r="C80" s="32">
        <f>'Dados Brutos - SECA'!C80*'Dados Normal. pelo Peso - Seca'!C$4</f>
        <v>291.69399081908477</v>
      </c>
      <c r="D80" s="32">
        <f>'Dados Brutos - SECA'!D80*'Dados Normal. pelo Peso - Seca'!D$4</f>
        <v>261.95566487411395</v>
      </c>
      <c r="E80" s="32">
        <f>'Dados Brutos - SECA'!E80*'Dados Normal. pelo Peso - Seca'!E$4</f>
        <v>153.40599999999998</v>
      </c>
      <c r="F80" s="32">
        <f>'Dados Brutos - SECA'!F80*'Dados Normal. pelo Peso - Seca'!F$4</f>
        <v>82.074999999999989</v>
      </c>
      <c r="G80" s="32">
        <f>'Dados Brutos - SECA'!G80*'Dados Normal. pelo Peso - Seca'!G$4</f>
        <v>38.225165562913908</v>
      </c>
      <c r="H80" s="32">
        <f>'Dados Brutos - SECA'!H80*'Dados Normal. pelo Peso - Seca'!H$4</f>
        <v>19.874213836477985</v>
      </c>
      <c r="I80" s="32">
        <f>'Dados Brutos - SECA'!I80*'Dados Normal. pelo Peso - Seca'!I$4</f>
        <v>137.52000000000001</v>
      </c>
      <c r="J80" s="32">
        <f>'Dados Brutos - SECA'!J80*'Dados Normal. pelo Peso - Seca'!J$4</f>
        <v>90.075999999999993</v>
      </c>
      <c r="K80" s="32">
        <f>'Dados Brutos - SECA'!K80*'Dados Normal. pelo Peso - Seca'!K$4</f>
        <v>240.9</v>
      </c>
      <c r="L80" s="32">
        <f>'Dados Brutos - SECA'!L80*'Dados Normal. pelo Peso - Seca'!L$4</f>
        <v>227.62099999999998</v>
      </c>
      <c r="M80" s="32">
        <f>'Dados Brutos - SECA'!M80*'Dados Normal. pelo Peso - Seca'!M$4</f>
        <v>341.78</v>
      </c>
      <c r="N80" s="32">
        <f>'Dados Brutos - SECA'!N80*'Dados Normal. pelo Peso - Seca'!N$4</f>
        <v>326.09500000000003</v>
      </c>
      <c r="O80" s="32">
        <f>'Dados Brutos - SECA'!O80*'Dados Normal. pelo Peso - Seca'!O$4</f>
        <v>224.57599999999999</v>
      </c>
      <c r="P80" s="32">
        <f>'Dados Brutos - SECA'!P80*'Dados Normal. pelo Peso - Seca'!P$4</f>
        <v>387.89399999999995</v>
      </c>
      <c r="Q80" s="32">
        <f>'Dados Brutos - SECA'!Q80*'Dados Normal. pelo Peso - Seca'!Q$4</f>
        <v>4.9000000000000004</v>
      </c>
      <c r="R80" s="32">
        <f>'Dados Brutos - SECA'!R80*'Dados Normal. pelo Peso - Seca'!R$4</f>
        <v>4.5</v>
      </c>
      <c r="S80" s="32">
        <f>'Dados Brutos - SECA'!S80*'Dados Normal. pelo Peso - Seca'!S$4</f>
        <v>4.8</v>
      </c>
      <c r="T80" s="32">
        <f>'Dados Brutos - SECA'!T80*'Dados Normal. pelo Peso - Seca'!T$4</f>
        <v>0</v>
      </c>
      <c r="U80" s="32">
        <f>'Dados Brutos - SECA'!U80*'Dados Normal. pelo Peso - Seca'!U$4</f>
        <v>0</v>
      </c>
      <c r="V80" s="32">
        <f>'Dados Brutos - SECA'!V80*'Dados Normal. pelo Peso - Seca'!V$4</f>
        <v>1.1000000000000001</v>
      </c>
      <c r="W80" s="32">
        <f>'Dados Brutos - SECA'!W80*'Dados Normal. pelo Peso - Seca'!W$4</f>
        <v>424.608</v>
      </c>
      <c r="X80" s="32">
        <f>'Dados Brutos - SECA'!X80*'Dados Normal. pelo Peso - Seca'!X$4</f>
        <v>368.43299999999999</v>
      </c>
      <c r="Y80" s="32">
        <f>'Dados Brutos - SECA'!Y80*'Dados Normal. pelo Peso - Seca'!Y$4</f>
        <v>89.698999999999998</v>
      </c>
      <c r="Z80" s="32">
        <f>'Dados Brutos - SECA'!Z80*'Dados Normal. pelo Peso - Seca'!Z$4</f>
        <v>79.22</v>
      </c>
      <c r="AA80" s="32">
        <f>'Dados Brutos - SECA'!AA80*'Dados Normal. pelo Peso - Seca'!AA$4</f>
        <v>168.56</v>
      </c>
      <c r="AB80" s="32">
        <f>'Dados Brutos - SECA'!AB80*'Dados Normal. pelo Peso - Seca'!AB$4</f>
        <v>2.7730000000000001</v>
      </c>
      <c r="AC80" s="32">
        <f>'Dados Brutos - SECA'!AC80*'Dados Normal. pelo Peso - Seca'!AC$4</f>
        <v>2.891</v>
      </c>
    </row>
    <row r="81" spans="1:29" s="17" customFormat="1" x14ac:dyDescent="0.25">
      <c r="A81" s="18" t="s">
        <v>1025</v>
      </c>
      <c r="B81" s="28" t="s">
        <v>1026</v>
      </c>
      <c r="C81" s="32">
        <f>'Dados Brutos - SECA'!C81*'Dados Normal. pelo Peso - Seca'!C$4</f>
        <v>135.77644104420955</v>
      </c>
      <c r="D81" s="32">
        <f>'Dados Brutos - SECA'!D81*'Dados Normal. pelo Peso - Seca'!D$4</f>
        <v>111.04533913674285</v>
      </c>
      <c r="E81" s="32">
        <f>'Dados Brutos - SECA'!E81*'Dados Normal. pelo Peso - Seca'!E$4</f>
        <v>117.002</v>
      </c>
      <c r="F81" s="32">
        <f>'Dados Brutos - SECA'!F81*'Dados Normal. pelo Peso - Seca'!F$4</f>
        <v>58.4</v>
      </c>
      <c r="G81" s="32">
        <f>'Dados Brutos - SECA'!G81*'Dados Normal. pelo Peso - Seca'!G$4</f>
        <v>33.15288407690872</v>
      </c>
      <c r="H81" s="32">
        <f>'Dados Brutos - SECA'!H81*'Dados Normal. pelo Peso - Seca'!H$4</f>
        <v>3.6679066187788605</v>
      </c>
      <c r="I81" s="32">
        <f>'Dados Brutos - SECA'!I81*'Dados Normal. pelo Peso - Seca'!I$4</f>
        <v>87.876000000000005</v>
      </c>
      <c r="J81" s="32">
        <f>'Dados Brutos - SECA'!J81*'Dados Normal. pelo Peso - Seca'!J$4</f>
        <v>51.911999999999992</v>
      </c>
      <c r="K81" s="32">
        <f>'Dados Brutos - SECA'!K81*'Dados Normal. pelo Peso - Seca'!K$4</f>
        <v>350.75</v>
      </c>
      <c r="L81" s="32">
        <f>'Dados Brutos - SECA'!L81*'Dados Normal. pelo Peso - Seca'!L$4</f>
        <v>252.99599999999998</v>
      </c>
      <c r="M81" s="32">
        <f>'Dados Brutos - SECA'!M81*'Dados Normal. pelo Peso - Seca'!M$4</f>
        <v>417.81799999999998</v>
      </c>
      <c r="N81" s="32">
        <f>'Dados Brutos - SECA'!N81*'Dados Normal. pelo Peso - Seca'!N$4</f>
        <v>337.12</v>
      </c>
      <c r="O81" s="32">
        <f>'Dados Brutos - SECA'!O81*'Dados Normal. pelo Peso - Seca'!O$4</f>
        <v>276.08</v>
      </c>
      <c r="P81" s="32">
        <f>'Dados Brutos - SECA'!P81*'Dados Normal. pelo Peso - Seca'!P$4</f>
        <v>389.33699999999999</v>
      </c>
      <c r="Q81" s="32">
        <f>'Dados Brutos - SECA'!Q81*'Dados Normal. pelo Peso - Seca'!Q$4</f>
        <v>4.9000000000000004</v>
      </c>
      <c r="R81" s="32">
        <f>'Dados Brutos - SECA'!R81*'Dados Normal. pelo Peso - Seca'!R$4</f>
        <v>4.5</v>
      </c>
      <c r="S81" s="32">
        <f>'Dados Brutos - SECA'!S81*'Dados Normal. pelo Peso - Seca'!S$4</f>
        <v>4.8</v>
      </c>
      <c r="T81" s="32">
        <f>'Dados Brutos - SECA'!T81*'Dados Normal. pelo Peso - Seca'!T$4</f>
        <v>0</v>
      </c>
      <c r="U81" s="32">
        <f>'Dados Brutos - SECA'!U81*'Dados Normal. pelo Peso - Seca'!U$4</f>
        <v>0</v>
      </c>
      <c r="V81" s="32">
        <f>'Dados Brutos - SECA'!V81*'Dados Normal. pelo Peso - Seca'!V$4</f>
        <v>1.08</v>
      </c>
      <c r="W81" s="32">
        <f>'Dados Brutos - SECA'!W81*'Dados Normal. pelo Peso - Seca'!W$4</f>
        <v>436.22399999999999</v>
      </c>
      <c r="X81" s="32">
        <f>'Dados Brutos - SECA'!X81*'Dados Normal. pelo Peso - Seca'!X$4</f>
        <v>363.12899999999996</v>
      </c>
      <c r="Y81" s="32">
        <f>'Dados Brutos - SECA'!Y81*'Dados Normal. pelo Peso - Seca'!Y$4</f>
        <v>49.209999999999994</v>
      </c>
      <c r="Z81" s="32">
        <f>'Dados Brutos - SECA'!Z81*'Dados Normal. pelo Peso - Seca'!Z$4</f>
        <v>38.32</v>
      </c>
      <c r="AA81" s="32">
        <f>'Dados Brutos - SECA'!AA81*'Dados Normal. pelo Peso - Seca'!AA$4</f>
        <v>97.24</v>
      </c>
      <c r="AB81" s="32">
        <f>'Dados Brutos - SECA'!AB81*'Dados Normal. pelo Peso - Seca'!AB$4</f>
        <v>2.9140000000000001</v>
      </c>
      <c r="AC81" s="32">
        <f>'Dados Brutos - SECA'!AC81*'Dados Normal. pelo Peso - Seca'!AC$4</f>
        <v>2.7930000000000001</v>
      </c>
    </row>
    <row r="82" spans="1:29" s="17" customFormat="1" x14ac:dyDescent="0.25">
      <c r="A82" s="18" t="s">
        <v>1027</v>
      </c>
      <c r="B82" s="28" t="s">
        <v>1028</v>
      </c>
      <c r="C82" s="32">
        <f>'Dados Brutos - SECA'!C82*'Dados Normal. pelo Peso - Seca'!C$4</f>
        <v>296.82922967302665</v>
      </c>
      <c r="D82" s="32">
        <f>'Dados Brutos - SECA'!D82*'Dados Normal. pelo Peso - Seca'!D$4</f>
        <v>270.1677550541587</v>
      </c>
      <c r="E82" s="32">
        <f>'Dados Brutos - SECA'!E82*'Dados Normal. pelo Peso - Seca'!E$4</f>
        <v>143.56399999999999</v>
      </c>
      <c r="F82" s="32">
        <f>'Dados Brutos - SECA'!F82*'Dados Normal. pelo Peso - Seca'!F$4</f>
        <v>71.849999999999994</v>
      </c>
      <c r="G82" s="32">
        <f>'Dados Brutos - SECA'!G82*'Dados Normal. pelo Peso - Seca'!G$4</f>
        <v>33.966293311001778</v>
      </c>
      <c r="H82" s="32">
        <f>'Dados Brutos - SECA'!H82*'Dados Normal. pelo Peso - Seca'!H$4</f>
        <v>5.8317347218416007</v>
      </c>
      <c r="I82" s="32">
        <f>'Dados Brutos - SECA'!I82*'Dados Normal. pelo Peso - Seca'!I$4</f>
        <v>85.823999999999998</v>
      </c>
      <c r="J82" s="32">
        <f>'Dados Brutos - SECA'!J82*'Dados Normal. pelo Peso - Seca'!J$4</f>
        <v>75.236000000000004</v>
      </c>
      <c r="K82" s="32">
        <f>'Dados Brutos - SECA'!K82*'Dados Normal. pelo Peso - Seca'!K$4</f>
        <v>162.35</v>
      </c>
      <c r="L82" s="32">
        <f>'Dados Brutos - SECA'!L82*'Dados Normal. pelo Peso - Seca'!L$4</f>
        <v>192.90799999999999</v>
      </c>
      <c r="M82" s="32">
        <f>'Dados Brutos - SECA'!M82*'Dados Normal. pelo Peso - Seca'!M$4</f>
        <v>350.97999999999996</v>
      </c>
      <c r="N82" s="32">
        <f>'Dados Brutos - SECA'!N82*'Dados Normal. pelo Peso - Seca'!N$4</f>
        <v>320.14499999999998</v>
      </c>
      <c r="O82" s="32">
        <f>'Dados Brutos - SECA'!O82*'Dados Normal. pelo Peso - Seca'!O$4</f>
        <v>182.46799999999999</v>
      </c>
      <c r="P82" s="32">
        <f>'Dados Brutos - SECA'!P82*'Dados Normal. pelo Peso - Seca'!P$4</f>
        <v>387.93299999999999</v>
      </c>
      <c r="Q82" s="32">
        <f>'Dados Brutos - SECA'!Q82*'Dados Normal. pelo Peso - Seca'!Q$4</f>
        <v>4.9000000000000004</v>
      </c>
      <c r="R82" s="32">
        <f>'Dados Brutos - SECA'!R82*'Dados Normal. pelo Peso - Seca'!R$4</f>
        <v>4.5</v>
      </c>
      <c r="S82" s="32">
        <f>'Dados Brutos - SECA'!S82*'Dados Normal. pelo Peso - Seca'!S$4</f>
        <v>2.4</v>
      </c>
      <c r="T82" s="32">
        <f>'Dados Brutos - SECA'!T82*'Dados Normal. pelo Peso - Seca'!T$4</f>
        <v>0</v>
      </c>
      <c r="U82" s="32">
        <f>'Dados Brutos - SECA'!U82*'Dados Normal. pelo Peso - Seca'!U$4</f>
        <v>0</v>
      </c>
      <c r="V82" s="32">
        <f>'Dados Brutos - SECA'!V82*'Dados Normal. pelo Peso - Seca'!V$4</f>
        <v>1.1000000000000001</v>
      </c>
      <c r="W82" s="32">
        <f>'Dados Brutos - SECA'!W82*'Dados Normal. pelo Peso - Seca'!W$4</f>
        <v>442.12799999999999</v>
      </c>
      <c r="X82" s="32">
        <f>'Dados Brutos - SECA'!X82*'Dados Normal. pelo Peso - Seca'!X$4</f>
        <v>355.09499999999997</v>
      </c>
      <c r="Y82" s="32">
        <f>'Dados Brutos - SECA'!Y82*'Dados Normal. pelo Peso - Seca'!Y$4</f>
        <v>114.247</v>
      </c>
      <c r="Z82" s="32">
        <f>'Dados Brutos - SECA'!Z82*'Dados Normal. pelo Peso - Seca'!Z$4</f>
        <v>91.62</v>
      </c>
      <c r="AA82" s="32">
        <f>'Dados Brutos - SECA'!AA82*'Dados Normal. pelo Peso - Seca'!AA$4</f>
        <v>182.08</v>
      </c>
      <c r="AB82" s="32">
        <f>'Dados Brutos - SECA'!AB82*'Dados Normal. pelo Peso - Seca'!AB$4</f>
        <v>2.7730000000000001</v>
      </c>
      <c r="AC82" s="32">
        <f>'Dados Brutos - SECA'!AC82*'Dados Normal. pelo Peso - Seca'!AC$4</f>
        <v>2.891</v>
      </c>
    </row>
    <row r="83" spans="1:29" s="17" customFormat="1" x14ac:dyDescent="0.25">
      <c r="A83" s="18" t="s">
        <v>1029</v>
      </c>
      <c r="B83" s="28" t="s">
        <v>1030</v>
      </c>
      <c r="C83" s="32">
        <f>'Dados Brutos - SECA'!C83*'Dados Normal. pelo Peso - Seca'!C$4</f>
        <v>357.60647283720107</v>
      </c>
      <c r="D83" s="32">
        <f>'Dados Brutos - SECA'!D83*'Dados Normal. pelo Peso - Seca'!D$4</f>
        <v>311.33121749096364</v>
      </c>
      <c r="E83" s="32">
        <f>'Dados Brutos - SECA'!E83*'Dados Normal. pelo Peso - Seca'!E$4</f>
        <v>163.476</v>
      </c>
      <c r="F83" s="32">
        <f>'Dados Brutos - SECA'!F83*'Dados Normal. pelo Peso - Seca'!F$4</f>
        <v>85.724999999999994</v>
      </c>
      <c r="G83" s="32">
        <f>'Dados Brutos - SECA'!G83*'Dados Normal. pelo Peso - Seca'!G$4</f>
        <v>26.975819807883404</v>
      </c>
      <c r="H83" s="32">
        <f>'Dados Brutos - SECA'!H83*'Dados Normal. pelo Peso - Seca'!H$4</f>
        <v>8.206161819752376</v>
      </c>
      <c r="I83" s="32">
        <f>'Dados Brutos - SECA'!I83*'Dados Normal. pelo Peso - Seca'!I$4</f>
        <v>93.78</v>
      </c>
      <c r="J83" s="32">
        <f>'Dados Brutos - SECA'!J83*'Dados Normal. pelo Peso - Seca'!J$4</f>
        <v>71.567999999999998</v>
      </c>
      <c r="K83" s="32">
        <f>'Dados Brutos - SECA'!K83*'Dados Normal. pelo Peso - Seca'!K$4</f>
        <v>127.89999999999999</v>
      </c>
      <c r="L83" s="32">
        <f>'Dados Brutos - SECA'!L83*'Dados Normal. pelo Peso - Seca'!L$4</f>
        <v>239.39499999999998</v>
      </c>
      <c r="M83" s="32">
        <f>'Dados Brutos - SECA'!M83*'Dados Normal. pelo Peso - Seca'!M$4</f>
        <v>290.81199999999995</v>
      </c>
      <c r="N83" s="32">
        <f>'Dados Brutos - SECA'!N83*'Dados Normal. pelo Peso - Seca'!N$4</f>
        <v>308.7</v>
      </c>
      <c r="O83" s="32">
        <f>'Dados Brutos - SECA'!O83*'Dados Normal. pelo Peso - Seca'!O$4</f>
        <v>201.98500000000001</v>
      </c>
      <c r="P83" s="32">
        <f>'Dados Brutos - SECA'!P83*'Dados Normal. pelo Peso - Seca'!P$4</f>
        <v>380.87399999999997</v>
      </c>
      <c r="Q83" s="32">
        <f>'Dados Brutos - SECA'!Q83*'Dados Normal. pelo Peso - Seca'!Q$4</f>
        <v>0</v>
      </c>
      <c r="R83" s="32">
        <f>'Dados Brutos - SECA'!R83*'Dados Normal. pelo Peso - Seca'!R$4</f>
        <v>4.5</v>
      </c>
      <c r="S83" s="32">
        <f>'Dados Brutos - SECA'!S83*'Dados Normal. pelo Peso - Seca'!S$4</f>
        <v>2.4</v>
      </c>
      <c r="T83" s="32">
        <f>'Dados Brutos - SECA'!T83*'Dados Normal. pelo Peso - Seca'!T$4</f>
        <v>0</v>
      </c>
      <c r="U83" s="32">
        <f>'Dados Brutos - SECA'!U83*'Dados Normal. pelo Peso - Seca'!U$4</f>
        <v>0</v>
      </c>
      <c r="V83" s="32">
        <f>'Dados Brutos - SECA'!V83*'Dados Normal. pelo Peso - Seca'!V$4</f>
        <v>1.1000000000000001</v>
      </c>
      <c r="W83" s="32">
        <f>'Dados Brutos - SECA'!W83*'Dados Normal. pelo Peso - Seca'!W$4</f>
        <v>427.92</v>
      </c>
      <c r="X83" s="32">
        <f>'Dados Brutos - SECA'!X83*'Dados Normal. pelo Peso - Seca'!X$4</f>
        <v>360.47700000000003</v>
      </c>
      <c r="Y83" s="32">
        <f>'Dados Brutos - SECA'!Y83*'Dados Normal. pelo Peso - Seca'!Y$4</f>
        <v>124.355</v>
      </c>
      <c r="Z83" s="32">
        <f>'Dados Brutos - SECA'!Z83*'Dados Normal. pelo Peso - Seca'!Z$4</f>
        <v>95.26</v>
      </c>
      <c r="AA83" s="32">
        <f>'Dados Brutos - SECA'!AA83*'Dados Normal. pelo Peso - Seca'!AA$4</f>
        <v>223.12</v>
      </c>
      <c r="AB83" s="32">
        <f>'Dados Brutos - SECA'!AB83*'Dados Normal. pelo Peso - Seca'!AB$4</f>
        <v>2.726</v>
      </c>
      <c r="AC83" s="32">
        <f>'Dados Brutos - SECA'!AC83*'Dados Normal. pelo Peso - Seca'!AC$4</f>
        <v>3.0380000000000003</v>
      </c>
    </row>
    <row r="84" spans="1:29" s="17" customFormat="1" x14ac:dyDescent="0.25">
      <c r="A84" s="18" t="s">
        <v>1031</v>
      </c>
      <c r="B84" s="28" t="s">
        <v>1032</v>
      </c>
      <c r="C84" s="32">
        <f>'Dados Brutos - SECA'!C84*'Dados Normal. pelo Peso - Seca'!C$4</f>
        <v>231.38920183724761</v>
      </c>
      <c r="D84" s="32">
        <f>'Dados Brutos - SECA'!D84*'Dados Normal. pelo Peso - Seca'!D$4</f>
        <v>198.95411774502458</v>
      </c>
      <c r="E84" s="32">
        <f>'Dados Brutos - SECA'!E84*'Dados Normal. pelo Peso - Seca'!E$4</f>
        <v>114.49399999999999</v>
      </c>
      <c r="F84" s="32">
        <f>'Dados Brutos - SECA'!F84*'Dados Normal. pelo Peso - Seca'!F$4</f>
        <v>68.3</v>
      </c>
      <c r="G84" s="32">
        <f>'Dados Brutos - SECA'!G84*'Dados Normal. pelo Peso - Seca'!G$4</f>
        <v>51.07948324939786</v>
      </c>
      <c r="H84" s="32">
        <f>'Dados Brutos - SECA'!H84*'Dados Normal. pelo Peso - Seca'!H$4</f>
        <v>10.393775053053524</v>
      </c>
      <c r="I84" s="32">
        <f>'Dados Brutos - SECA'!I84*'Dados Normal. pelo Peso - Seca'!I$4</f>
        <v>121.554</v>
      </c>
      <c r="J84" s="32">
        <f>'Dados Brutos - SECA'!J84*'Dados Normal. pelo Peso - Seca'!J$4</f>
        <v>91.643999999999991</v>
      </c>
      <c r="K84" s="32">
        <f>'Dados Brutos - SECA'!K84*'Dados Normal. pelo Peso - Seca'!K$4</f>
        <v>283.85000000000002</v>
      </c>
      <c r="L84" s="32">
        <f>'Dados Brutos - SECA'!L84*'Dados Normal. pelo Peso - Seca'!L$4</f>
        <v>225.50400000000002</v>
      </c>
      <c r="M84" s="32">
        <f>'Dados Brutos - SECA'!M84*'Dados Normal. pelo Peso - Seca'!M$4</f>
        <v>370.02399999999994</v>
      </c>
      <c r="N84" s="32">
        <f>'Dados Brutos - SECA'!N84*'Dados Normal. pelo Peso - Seca'!N$4</f>
        <v>336.38499999999999</v>
      </c>
      <c r="O84" s="32">
        <f>'Dados Brutos - SECA'!O84*'Dados Normal. pelo Peso - Seca'!O$4</f>
        <v>260.62299999999999</v>
      </c>
      <c r="P84" s="32">
        <f>'Dados Brutos - SECA'!P84*'Dados Normal. pelo Peso - Seca'!P$4</f>
        <v>387.58199999999999</v>
      </c>
      <c r="Q84" s="32">
        <f>'Dados Brutos - SECA'!Q84*'Dados Normal. pelo Peso - Seca'!Q$4</f>
        <v>4.9000000000000004</v>
      </c>
      <c r="R84" s="32">
        <f>'Dados Brutos - SECA'!R84*'Dados Normal. pelo Peso - Seca'!R$4</f>
        <v>0</v>
      </c>
      <c r="S84" s="32">
        <f>'Dados Brutos - SECA'!S84*'Dados Normal. pelo Peso - Seca'!S$4</f>
        <v>2.4</v>
      </c>
      <c r="T84" s="32">
        <f>'Dados Brutos - SECA'!T84*'Dados Normal. pelo Peso - Seca'!T$4</f>
        <v>0</v>
      </c>
      <c r="U84" s="32">
        <f>'Dados Brutos - SECA'!U84*'Dados Normal. pelo Peso - Seca'!U$4</f>
        <v>0</v>
      </c>
      <c r="V84" s="32">
        <f>'Dados Brutos - SECA'!V84*'Dados Normal. pelo Peso - Seca'!V$4</f>
        <v>1.26</v>
      </c>
      <c r="W84" s="32">
        <f>'Dados Brutos - SECA'!W84*'Dados Normal. pelo Peso - Seca'!W$4</f>
        <v>429.40800000000002</v>
      </c>
      <c r="X84" s="32">
        <f>'Dados Brutos - SECA'!X84*'Dados Normal. pelo Peso - Seca'!X$4</f>
        <v>360.63299999999998</v>
      </c>
      <c r="Y84" s="32">
        <f>'Dados Brutos - SECA'!Y84*'Dados Normal. pelo Peso - Seca'!Y$4</f>
        <v>98.781000000000006</v>
      </c>
      <c r="Z84" s="32">
        <f>'Dados Brutos - SECA'!Z84*'Dados Normal. pelo Peso - Seca'!Z$4</f>
        <v>85.5</v>
      </c>
      <c r="AA84" s="32">
        <f>'Dados Brutos - SECA'!AA84*'Dados Normal. pelo Peso - Seca'!AA$4</f>
        <v>145.4</v>
      </c>
      <c r="AB84" s="32">
        <f>'Dados Brutos - SECA'!AB84*'Dados Normal. pelo Peso - Seca'!AB$4</f>
        <v>2.6320000000000006</v>
      </c>
      <c r="AC84" s="32">
        <f>'Dados Brutos - SECA'!AC84*'Dados Normal. pelo Peso - Seca'!AC$4</f>
        <v>3.6750000000000003</v>
      </c>
    </row>
    <row r="85" spans="1:29" s="17" customFormat="1" x14ac:dyDescent="0.25">
      <c r="A85" s="18" t="s">
        <v>1033</v>
      </c>
      <c r="B85" s="28" t="s">
        <v>1034</v>
      </c>
      <c r="C85" s="32">
        <f>'Dados Brutos - SECA'!C85*'Dados Normal. pelo Peso - Seca'!C$4</f>
        <v>213.34254567787502</v>
      </c>
      <c r="D85" s="32">
        <f>'Dados Brutos - SECA'!D85*'Dados Normal. pelo Peso - Seca'!D$4</f>
        <v>178.93463371054199</v>
      </c>
      <c r="E85" s="32">
        <f>'Dados Brutos - SECA'!E85*'Dados Normal. pelo Peso - Seca'!E$4</f>
        <v>139.30799999999999</v>
      </c>
      <c r="F85" s="32">
        <f>'Dados Brutos - SECA'!F85*'Dados Normal. pelo Peso - Seca'!F$4</f>
        <v>70.325000000000003</v>
      </c>
      <c r="G85" s="32">
        <f>'Dados Brutos - SECA'!G85*'Dados Normal. pelo Peso - Seca'!G$4</f>
        <v>33.532489898655363</v>
      </c>
      <c r="H85" s="32">
        <f>'Dados Brutos - SECA'!H85*'Dados Normal. pelo Peso - Seca'!H$4</f>
        <v>11.358229182352055</v>
      </c>
      <c r="I85" s="32">
        <f>'Dados Brutos - SECA'!I85*'Dados Normal. pelo Peso - Seca'!I$4</f>
        <v>86.471999999999994</v>
      </c>
      <c r="J85" s="32">
        <f>'Dados Brutos - SECA'!J85*'Dados Normal. pelo Peso - Seca'!J$4</f>
        <v>73.667999999999992</v>
      </c>
      <c r="K85" s="32">
        <f>'Dados Brutos - SECA'!K85*'Dados Normal. pelo Peso - Seca'!K$4</f>
        <v>221.45</v>
      </c>
      <c r="L85" s="32">
        <f>'Dados Brutos - SECA'!L85*'Dados Normal. pelo Peso - Seca'!L$4</f>
        <v>237.94499999999999</v>
      </c>
      <c r="M85" s="32">
        <f>'Dados Brutos - SECA'!M85*'Dados Normal. pelo Peso - Seca'!M$4</f>
        <v>325.31199999999995</v>
      </c>
      <c r="N85" s="32">
        <f>'Dados Brutos - SECA'!N85*'Dados Normal. pelo Peso - Seca'!N$4</f>
        <v>307.23</v>
      </c>
      <c r="O85" s="32">
        <f>'Dados Brutos - SECA'!O85*'Dados Normal. pelo Peso - Seca'!O$4</f>
        <v>244.35400000000001</v>
      </c>
      <c r="P85" s="32">
        <f>'Dados Brutos - SECA'!P85*'Dados Normal. pelo Peso - Seca'!P$4</f>
        <v>386.60699999999997</v>
      </c>
      <c r="Q85" s="32">
        <f>'Dados Brutos - SECA'!Q85*'Dados Normal. pelo Peso - Seca'!Q$4</f>
        <v>4.9000000000000004</v>
      </c>
      <c r="R85" s="32">
        <f>'Dados Brutos - SECA'!R85*'Dados Normal. pelo Peso - Seca'!R$4</f>
        <v>0</v>
      </c>
      <c r="S85" s="32">
        <f>'Dados Brutos - SECA'!S85*'Dados Normal. pelo Peso - Seca'!S$4</f>
        <v>2.4</v>
      </c>
      <c r="T85" s="32">
        <f>'Dados Brutos - SECA'!T85*'Dados Normal. pelo Peso - Seca'!T$4</f>
        <v>0</v>
      </c>
      <c r="U85" s="32">
        <f>'Dados Brutos - SECA'!U85*'Dados Normal. pelo Peso - Seca'!U$4</f>
        <v>0</v>
      </c>
      <c r="V85" s="32">
        <f>'Dados Brutos - SECA'!V85*'Dados Normal. pelo Peso - Seca'!V$4</f>
        <v>1.1200000000000001</v>
      </c>
      <c r="W85" s="32">
        <f>'Dados Brutos - SECA'!W85*'Dados Normal. pelo Peso - Seca'!W$4</f>
        <v>462.57600000000002</v>
      </c>
      <c r="X85" s="32">
        <f>'Dados Brutos - SECA'!X85*'Dados Normal. pelo Peso - Seca'!X$4</f>
        <v>369.05699999999996</v>
      </c>
      <c r="Y85" s="32">
        <f>'Dados Brutos - SECA'!Y85*'Dados Normal. pelo Peso - Seca'!Y$4</f>
        <v>99.408000000000001</v>
      </c>
      <c r="Z85" s="32">
        <f>'Dados Brutos - SECA'!Z85*'Dados Normal. pelo Peso - Seca'!Z$4</f>
        <v>75.34</v>
      </c>
      <c r="AA85" s="32">
        <f>'Dados Brutos - SECA'!AA85*'Dados Normal. pelo Peso - Seca'!AA$4</f>
        <v>168.6</v>
      </c>
      <c r="AB85" s="32">
        <f>'Dados Brutos - SECA'!AB85*'Dados Normal. pelo Peso - Seca'!AB$4</f>
        <v>3.1020000000000003</v>
      </c>
      <c r="AC85" s="32">
        <f>'Dados Brutos - SECA'!AC85*'Dados Normal. pelo Peso - Seca'!AC$4</f>
        <v>2.94</v>
      </c>
    </row>
    <row r="86" spans="1:29" s="17" customFormat="1" x14ac:dyDescent="0.25">
      <c r="A86" s="18" t="s">
        <v>1035</v>
      </c>
      <c r="B86" s="28" t="s">
        <v>1036</v>
      </c>
      <c r="C86" s="32">
        <f>'Dados Brutos - SECA'!C86*'Dados Normal. pelo Peso - Seca'!C$4</f>
        <v>293.62359036081534</v>
      </c>
      <c r="D86" s="32">
        <f>'Dados Brutos - SECA'!D86*'Dados Normal. pelo Peso - Seca'!D$4</f>
        <v>252.41561460039094</v>
      </c>
      <c r="E86" s="32">
        <f>'Dados Brutos - SECA'!E86*'Dados Normal. pelo Peso - Seca'!E$4</f>
        <v>149.30199999999999</v>
      </c>
      <c r="F86" s="32">
        <f>'Dados Brutos - SECA'!F86*'Dados Normal. pelo Peso - Seca'!F$4</f>
        <v>80.075000000000003</v>
      </c>
      <c r="G86" s="32">
        <f>'Dados Brutos - SECA'!G86*'Dados Normal. pelo Peso - Seca'!G$4</f>
        <v>41.902849813172722</v>
      </c>
      <c r="H86" s="32">
        <f>'Dados Brutos - SECA'!H86*'Dados Normal. pelo Peso - Seca'!H$4</f>
        <v>9.0448581019224896</v>
      </c>
      <c r="I86" s="32">
        <f>'Dados Brutos - SECA'!I86*'Dados Normal. pelo Peso - Seca'!I$4</f>
        <v>114.15600000000001</v>
      </c>
      <c r="J86" s="32">
        <f>'Dados Brutos - SECA'!J86*'Dados Normal. pelo Peso - Seca'!J$4</f>
        <v>87.975999999999999</v>
      </c>
      <c r="K86" s="32">
        <f>'Dados Brutos - SECA'!K86*'Dados Normal. pelo Peso - Seca'!K$4</f>
        <v>154.30000000000001</v>
      </c>
      <c r="L86" s="32">
        <f>'Dados Brutos - SECA'!L86*'Dados Normal. pelo Peso - Seca'!L$4</f>
        <v>258.56399999999996</v>
      </c>
      <c r="M86" s="32">
        <f>'Dados Brutos - SECA'!M86*'Dados Normal. pelo Peso - Seca'!M$4</f>
        <v>289.43199999999996</v>
      </c>
      <c r="N86" s="32">
        <f>'Dados Brutos - SECA'!N86*'Dados Normal. pelo Peso - Seca'!N$4</f>
        <v>290.5</v>
      </c>
      <c r="O86" s="32">
        <f>'Dados Brutos - SECA'!O86*'Dados Normal. pelo Peso - Seca'!O$4</f>
        <v>209.03199999999998</v>
      </c>
      <c r="P86" s="32">
        <f>'Dados Brutos - SECA'!P86*'Dados Normal. pelo Peso - Seca'!P$4</f>
        <v>387.77700000000004</v>
      </c>
      <c r="Q86" s="32">
        <f>'Dados Brutos - SECA'!Q86*'Dados Normal. pelo Peso - Seca'!Q$4</f>
        <v>0</v>
      </c>
      <c r="R86" s="32">
        <f>'Dados Brutos - SECA'!R86*'Dados Normal. pelo Peso - Seca'!R$4</f>
        <v>4.5</v>
      </c>
      <c r="S86" s="32">
        <f>'Dados Brutos - SECA'!S86*'Dados Normal. pelo Peso - Seca'!S$4</f>
        <v>7.1999999999999993</v>
      </c>
      <c r="T86" s="32">
        <f>'Dados Brutos - SECA'!T86*'Dados Normal. pelo Peso - Seca'!T$4</f>
        <v>0</v>
      </c>
      <c r="U86" s="32">
        <f>'Dados Brutos - SECA'!U86*'Dados Normal. pelo Peso - Seca'!U$4</f>
        <v>0</v>
      </c>
      <c r="V86" s="32">
        <f>'Dados Brutos - SECA'!V86*'Dados Normal. pelo Peso - Seca'!V$4</f>
        <v>1.1200000000000001</v>
      </c>
      <c r="W86" s="32">
        <f>'Dados Brutos - SECA'!W86*'Dados Normal. pelo Peso - Seca'!W$4</f>
        <v>450.28800000000001</v>
      </c>
      <c r="X86" s="32">
        <f>'Dados Brutos - SECA'!X86*'Dados Normal. pelo Peso - Seca'!X$4</f>
        <v>361.53000000000003</v>
      </c>
      <c r="Y86" s="32">
        <f>'Dados Brutos - SECA'!Y86*'Dados Normal. pelo Peso - Seca'!Y$4</f>
        <v>98.572000000000003</v>
      </c>
      <c r="Z86" s="32">
        <f>'Dados Brutos - SECA'!Z86*'Dados Normal. pelo Peso - Seca'!Z$4</f>
        <v>92.7</v>
      </c>
      <c r="AA86" s="32">
        <f>'Dados Brutos - SECA'!AA86*'Dados Normal. pelo Peso - Seca'!AA$4</f>
        <v>207.6</v>
      </c>
      <c r="AB86" s="32">
        <f>'Dados Brutos - SECA'!AB86*'Dados Normal. pelo Peso - Seca'!AB$4</f>
        <v>2.726</v>
      </c>
      <c r="AC86" s="32">
        <f>'Dados Brutos - SECA'!AC86*'Dados Normal. pelo Peso - Seca'!AC$4</f>
        <v>2.9890000000000003</v>
      </c>
    </row>
    <row r="87" spans="1:29" s="17" customFormat="1" x14ac:dyDescent="0.25">
      <c r="A87" s="18" t="s">
        <v>1037</v>
      </c>
      <c r="B87" s="28" t="s">
        <v>1038</v>
      </c>
      <c r="C87" s="32">
        <f>'Dados Brutos - SECA'!C87*'Dados Normal. pelo Peso - Seca'!C$4</f>
        <v>185.32877232991257</v>
      </c>
      <c r="D87" s="32">
        <f>'Dados Brutos - SECA'!D87*'Dados Normal. pelo Peso - Seca'!D$4</f>
        <v>139.37254044599916</v>
      </c>
      <c r="E87" s="32">
        <f>'Dados Brutos - SECA'!E87*'Dados Normal. pelo Peso - Seca'!E$4</f>
        <v>133.91200000000001</v>
      </c>
      <c r="F87" s="32">
        <f>'Dados Brutos - SECA'!F87*'Dados Normal. pelo Peso - Seca'!F$4</f>
        <v>66.474999999999994</v>
      </c>
      <c r="G87" s="32">
        <f>'Dados Brutos - SECA'!G87*'Dados Normal. pelo Peso - Seca'!G$4</f>
        <v>25.191489361702128</v>
      </c>
      <c r="H87" s="32">
        <f>'Dados Brutos - SECA'!H87*'Dados Normal. pelo Peso - Seca'!H$4</f>
        <v>8.3474787818272596</v>
      </c>
      <c r="I87" s="32">
        <f>'Dados Brutos - SECA'!I87*'Dados Normal. pelo Peso - Seca'!I$4</f>
        <v>107.01</v>
      </c>
      <c r="J87" s="32">
        <f>'Dados Brutos - SECA'!J87*'Dados Normal. pelo Peso - Seca'!J$4</f>
        <v>89.207999999999998</v>
      </c>
      <c r="K87" s="32">
        <f>'Dados Brutos - SECA'!K87*'Dados Normal. pelo Peso - Seca'!K$4</f>
        <v>306.39999999999998</v>
      </c>
      <c r="L87" s="32">
        <f>'Dados Brutos - SECA'!L87*'Dados Normal. pelo Peso - Seca'!L$4</f>
        <v>220.54499999999999</v>
      </c>
      <c r="M87" s="32">
        <f>'Dados Brutos - SECA'!M87*'Dados Normal. pelo Peso - Seca'!M$4</f>
        <v>418.41599999999994</v>
      </c>
      <c r="N87" s="32">
        <f>'Dados Brutos - SECA'!N87*'Dados Normal. pelo Peso - Seca'!N$4</f>
        <v>329.34999999999997</v>
      </c>
      <c r="O87" s="32">
        <f>'Dados Brutos - SECA'!O87*'Dados Normal. pelo Peso - Seca'!O$4</f>
        <v>232.667</v>
      </c>
      <c r="P87" s="32">
        <f>'Dados Brutos - SECA'!P87*'Dados Normal. pelo Peso - Seca'!P$4</f>
        <v>388.55699999999996</v>
      </c>
      <c r="Q87" s="32">
        <f>'Dados Brutos - SECA'!Q87*'Dados Normal. pelo Peso - Seca'!Q$4</f>
        <v>4.9000000000000004</v>
      </c>
      <c r="R87" s="32">
        <f>'Dados Brutos - SECA'!R87*'Dados Normal. pelo Peso - Seca'!R$4</f>
        <v>0</v>
      </c>
      <c r="S87" s="32">
        <f>'Dados Brutos - SECA'!S87*'Dados Normal. pelo Peso - Seca'!S$4</f>
        <v>7.1999999999999993</v>
      </c>
      <c r="T87" s="32">
        <f>'Dados Brutos - SECA'!T87*'Dados Normal. pelo Peso - Seca'!T$4</f>
        <v>0</v>
      </c>
      <c r="U87" s="32">
        <f>'Dados Brutos - SECA'!U87*'Dados Normal. pelo Peso - Seca'!U$4</f>
        <v>1.4</v>
      </c>
      <c r="V87" s="32">
        <f>'Dados Brutos - SECA'!V87*'Dados Normal. pelo Peso - Seca'!V$4</f>
        <v>1.1000000000000001</v>
      </c>
      <c r="W87" s="32">
        <f>'Dados Brutos - SECA'!W87*'Dados Normal. pelo Peso - Seca'!W$4</f>
        <v>442.60799999999995</v>
      </c>
      <c r="X87" s="32">
        <f>'Dados Brutos - SECA'!X87*'Dados Normal. pelo Peso - Seca'!X$4</f>
        <v>358.87799999999999</v>
      </c>
      <c r="Y87" s="32">
        <f>'Dados Brutos - SECA'!Y87*'Dados Normal. pelo Peso - Seca'!Y$4</f>
        <v>90.743999999999986</v>
      </c>
      <c r="Z87" s="32">
        <f>'Dados Brutos - SECA'!Z87*'Dados Normal. pelo Peso - Seca'!Z$4</f>
        <v>81.66</v>
      </c>
      <c r="AA87" s="32">
        <f>'Dados Brutos - SECA'!AA87*'Dados Normal. pelo Peso - Seca'!AA$4</f>
        <v>135.4</v>
      </c>
      <c r="AB87" s="32">
        <f>'Dados Brutos - SECA'!AB87*'Dados Normal. pelo Peso - Seca'!AB$4</f>
        <v>2.7730000000000001</v>
      </c>
      <c r="AC87" s="32">
        <f>'Dados Brutos - SECA'!AC87*'Dados Normal. pelo Peso - Seca'!AC$4</f>
        <v>2.94</v>
      </c>
    </row>
    <row r="88" spans="1:29" s="17" customFormat="1" x14ac:dyDescent="0.25">
      <c r="A88" s="18" t="s">
        <v>1039</v>
      </c>
      <c r="B88" s="28" t="s">
        <v>1040</v>
      </c>
      <c r="C88" s="32">
        <f>'Dados Brutos - SECA'!C88*'Dados Normal. pelo Peso - Seca'!C$4</f>
        <v>222.06032719836401</v>
      </c>
      <c r="D88" s="32">
        <f>'Dados Brutos - SECA'!D88*'Dados Normal. pelo Peso - Seca'!D$4</f>
        <v>175.17873141014158</v>
      </c>
      <c r="E88" s="32">
        <f>'Dados Brutos - SECA'!E88*'Dados Normal. pelo Peso - Seca'!E$4</f>
        <v>145.35</v>
      </c>
      <c r="F88" s="32">
        <f>'Dados Brutos - SECA'!F88*'Dados Normal. pelo Peso - Seca'!F$4</f>
        <v>70.025000000000006</v>
      </c>
      <c r="G88" s="32">
        <f>'Dados Brutos - SECA'!G88*'Dados Normal. pelo Peso - Seca'!G$4</f>
        <v>47.975219411461026</v>
      </c>
      <c r="H88" s="32">
        <f>'Dados Brutos - SECA'!H88*'Dados Normal. pelo Peso - Seca'!H$4</f>
        <v>8.7858909560167771</v>
      </c>
      <c r="I88" s="32">
        <f>'Dados Brutos - SECA'!I88*'Dados Normal. pelo Peso - Seca'!I$4</f>
        <v>101.43</v>
      </c>
      <c r="J88" s="32">
        <f>'Dados Brutos - SECA'!J88*'Dados Normal. pelo Peso - Seca'!J$4</f>
        <v>77.167999999999992</v>
      </c>
      <c r="K88" s="32">
        <f>'Dados Brutos - SECA'!K88*'Dados Normal. pelo Peso - Seca'!K$4</f>
        <v>208.2</v>
      </c>
      <c r="L88" s="32">
        <f>'Dados Brutos - SECA'!L88*'Dados Normal. pelo Peso - Seca'!L$4</f>
        <v>220.80599999999998</v>
      </c>
      <c r="M88" s="32">
        <f>'Dados Brutos - SECA'!M88*'Dados Normal. pelo Peso - Seca'!M$4</f>
        <v>341.22800000000001</v>
      </c>
      <c r="N88" s="32">
        <f>'Dados Brutos - SECA'!N88*'Dados Normal. pelo Peso - Seca'!N$4</f>
        <v>323.78500000000003</v>
      </c>
      <c r="O88" s="32">
        <f>'Dados Brutos - SECA'!O88*'Dados Normal. pelo Peso - Seca'!O$4</f>
        <v>208.74200000000002</v>
      </c>
      <c r="P88" s="32">
        <f>'Dados Brutos - SECA'!P88*'Dados Normal. pelo Peso - Seca'!P$4</f>
        <v>368.55</v>
      </c>
      <c r="Q88" s="32">
        <f>'Dados Brutos - SECA'!Q88*'Dados Normal. pelo Peso - Seca'!Q$4</f>
        <v>4.9000000000000004</v>
      </c>
      <c r="R88" s="32">
        <f>'Dados Brutos - SECA'!R88*'Dados Normal. pelo Peso - Seca'!R$4</f>
        <v>4.5</v>
      </c>
      <c r="S88" s="32">
        <f>'Dados Brutos - SECA'!S88*'Dados Normal. pelo Peso - Seca'!S$4</f>
        <v>7.1999999999999993</v>
      </c>
      <c r="T88" s="32">
        <f>'Dados Brutos - SECA'!T88*'Dados Normal. pelo Peso - Seca'!T$4</f>
        <v>0</v>
      </c>
      <c r="U88" s="32">
        <f>'Dados Brutos - SECA'!U88*'Dados Normal. pelo Peso - Seca'!U$4</f>
        <v>0</v>
      </c>
      <c r="V88" s="32">
        <f>'Dados Brutos - SECA'!V88*'Dados Normal. pelo Peso - Seca'!V$4</f>
        <v>1.22</v>
      </c>
      <c r="W88" s="32">
        <f>'Dados Brutos - SECA'!W88*'Dados Normal. pelo Peso - Seca'!W$4</f>
        <v>454.512</v>
      </c>
      <c r="X88" s="32">
        <f>'Dados Brutos - SECA'!X88*'Dados Normal. pelo Peso - Seca'!X$4</f>
        <v>331.61700000000002</v>
      </c>
      <c r="Y88" s="32">
        <f>'Dados Brutos - SECA'!Y88*'Dados Normal. pelo Peso - Seca'!Y$4</f>
        <v>87.74199999999999</v>
      </c>
      <c r="Z88" s="32">
        <f>'Dados Brutos - SECA'!Z88*'Dados Normal. pelo Peso - Seca'!Z$4</f>
        <v>55</v>
      </c>
      <c r="AA88" s="32">
        <f>'Dados Brutos - SECA'!AA88*'Dados Normal. pelo Peso - Seca'!AA$4</f>
        <v>226.32</v>
      </c>
      <c r="AB88" s="32">
        <f>'Dados Brutos - SECA'!AB88*'Dados Normal. pelo Peso - Seca'!AB$4</f>
        <v>2.6789999999999998</v>
      </c>
      <c r="AC88" s="32">
        <f>'Dados Brutos - SECA'!AC88*'Dados Normal. pelo Peso - Seca'!AC$4</f>
        <v>3.3320000000000003</v>
      </c>
    </row>
    <row r="89" spans="1:29" s="17" customFormat="1" x14ac:dyDescent="0.25">
      <c r="A89" s="18" t="s">
        <v>1041</v>
      </c>
      <c r="B89" s="28" t="s">
        <v>1042</v>
      </c>
      <c r="C89" s="32">
        <f>'Dados Brutos - SECA'!C89*'Dados Normal. pelo Peso - Seca'!C$4</f>
        <v>220.93023255813955</v>
      </c>
      <c r="D89" s="32">
        <f>'Dados Brutos - SECA'!D89*'Dados Normal. pelo Peso - Seca'!D$4</f>
        <v>203.40759978130129</v>
      </c>
      <c r="E89" s="32">
        <f>'Dados Brutos - SECA'!E89*'Dados Normal. pelo Peso - Seca'!E$4</f>
        <v>114.57</v>
      </c>
      <c r="F89" s="32">
        <f>'Dados Brutos - SECA'!F89*'Dados Normal. pelo Peso - Seca'!F$4</f>
        <v>57.05</v>
      </c>
      <c r="G89" s="32">
        <f>'Dados Brutos - SECA'!G89*'Dados Normal. pelo Peso - Seca'!G$4</f>
        <v>28.350877192982455</v>
      </c>
      <c r="H89" s="32">
        <f>'Dados Brutos - SECA'!H89*'Dados Normal. pelo Peso - Seca'!H$4</f>
        <v>4.0898455779129623</v>
      </c>
      <c r="I89" s="32">
        <f>'Dados Brutos - SECA'!I89*'Dados Normal. pelo Peso - Seca'!I$4</f>
        <v>128.05199999999999</v>
      </c>
      <c r="J89" s="32">
        <f>'Dados Brutos - SECA'!J89*'Dados Normal. pelo Peso - Seca'!J$4</f>
        <v>75.263999999999996</v>
      </c>
      <c r="K89" s="32">
        <f>'Dados Brutos - SECA'!K89*'Dados Normal. pelo Peso - Seca'!K$4</f>
        <v>165.7</v>
      </c>
      <c r="L89" s="32">
        <f>'Dados Brutos - SECA'!L89*'Dados Normal. pelo Peso - Seca'!L$4</f>
        <v>255.72200000000001</v>
      </c>
      <c r="M89" s="32">
        <f>'Dados Brutos - SECA'!M89*'Dados Normal. pelo Peso - Seca'!M$4</f>
        <v>447.34999999999997</v>
      </c>
      <c r="N89" s="32">
        <f>'Dados Brutos - SECA'!N89*'Dados Normal. pelo Peso - Seca'!N$4</f>
        <v>349.23</v>
      </c>
      <c r="O89" s="32">
        <f>'Dados Brutos - SECA'!O89*'Dados Normal. pelo Peso - Seca'!O$4</f>
        <v>274.48500000000001</v>
      </c>
      <c r="P89" s="32">
        <f>'Dados Brutos - SECA'!P89*'Dados Normal. pelo Peso - Seca'!P$4</f>
        <v>387.50399999999996</v>
      </c>
      <c r="Q89" s="32">
        <f>'Dados Brutos - SECA'!Q89*'Dados Normal. pelo Peso - Seca'!Q$4</f>
        <v>0</v>
      </c>
      <c r="R89" s="32">
        <f>'Dados Brutos - SECA'!R89*'Dados Normal. pelo Peso - Seca'!R$4</f>
        <v>0</v>
      </c>
      <c r="S89" s="32">
        <f>'Dados Brutos - SECA'!S89*'Dados Normal. pelo Peso - Seca'!S$4</f>
        <v>7.1999999999999993</v>
      </c>
      <c r="T89" s="32">
        <f>'Dados Brutos - SECA'!T89*'Dados Normal. pelo Peso - Seca'!T$4</f>
        <v>0</v>
      </c>
      <c r="U89" s="32">
        <f>'Dados Brutos - SECA'!U89*'Dados Normal. pelo Peso - Seca'!U$4</f>
        <v>1.4</v>
      </c>
      <c r="V89" s="32">
        <f>'Dados Brutos - SECA'!V89*'Dados Normal. pelo Peso - Seca'!V$4</f>
        <v>0.88</v>
      </c>
      <c r="W89" s="32">
        <f>'Dados Brutos - SECA'!W89*'Dados Normal. pelo Peso - Seca'!W$4</f>
        <v>443.32799999999997</v>
      </c>
      <c r="X89" s="32">
        <f>'Dados Brutos - SECA'!X89*'Dados Normal. pelo Peso - Seca'!X$4</f>
        <v>350.21999999999997</v>
      </c>
      <c r="Y89" s="32">
        <f>'Dados Brutos - SECA'!Y89*'Dados Normal. pelo Peso - Seca'!Y$4</f>
        <v>66.936999999999998</v>
      </c>
      <c r="Z89" s="32">
        <f>'Dados Brutos - SECA'!Z89*'Dados Normal. pelo Peso - Seca'!Z$4</f>
        <v>70.239999999999995</v>
      </c>
      <c r="AA89" s="32">
        <f>'Dados Brutos - SECA'!AA89*'Dados Normal. pelo Peso - Seca'!AA$4</f>
        <v>107.76</v>
      </c>
      <c r="AB89" s="32">
        <f>'Dados Brutos - SECA'!AB89*'Dados Normal. pelo Peso - Seca'!AB$4</f>
        <v>2.3029999999999999</v>
      </c>
      <c r="AC89" s="32">
        <f>'Dados Brutos - SECA'!AC89*'Dados Normal. pelo Peso - Seca'!AC$4</f>
        <v>1.7150000000000001</v>
      </c>
    </row>
    <row r="90" spans="1:29" s="17" customFormat="1" x14ac:dyDescent="0.25">
      <c r="A90" s="18" t="s">
        <v>1043</v>
      </c>
      <c r="B90" s="28" t="s">
        <v>1044</v>
      </c>
      <c r="C90" s="32">
        <f>'Dados Brutos - SECA'!C90*'Dados Normal. pelo Peso - Seca'!C$4</f>
        <v>45.709689564294756</v>
      </c>
      <c r="D90" s="32">
        <f>'Dados Brutos - SECA'!D90*'Dados Normal. pelo Peso - Seca'!D$4</f>
        <v>3.4475249183348691</v>
      </c>
      <c r="E90" s="32">
        <f>'Dados Brutos - SECA'!E90*'Dados Normal. pelo Peso - Seca'!E$4</f>
        <v>95.38</v>
      </c>
      <c r="F90" s="32">
        <f>'Dados Brutos - SECA'!F90*'Dados Normal. pelo Peso - Seca'!F$4</f>
        <v>43</v>
      </c>
      <c r="G90" s="32">
        <f>'Dados Brutos - SECA'!G90*'Dados Normal. pelo Peso - Seca'!G$4</f>
        <v>43.021985343104603</v>
      </c>
      <c r="H90" s="32">
        <f>'Dados Brutos - SECA'!H90*'Dados Normal. pelo Peso - Seca'!H$4</f>
        <v>8.1511450381679378</v>
      </c>
      <c r="I90" s="32">
        <f>'Dados Brutos - SECA'!I90*'Dados Normal. pelo Peso - Seca'!I$4</f>
        <v>97.308000000000007</v>
      </c>
      <c r="J90" s="32">
        <f>'Dados Brutos - SECA'!J90*'Dados Normal. pelo Peso - Seca'!J$4</f>
        <v>70.559999999999988</v>
      </c>
      <c r="K90" s="32">
        <f>'Dados Brutos - SECA'!K90*'Dados Normal. pelo Peso - Seca'!K$4</f>
        <v>185.6</v>
      </c>
      <c r="L90" s="32">
        <f>'Dados Brutos - SECA'!L90*'Dados Normal. pelo Peso - Seca'!L$4</f>
        <v>269.642</v>
      </c>
      <c r="M90" s="32">
        <f>'Dados Brutos - SECA'!M90*'Dados Normal. pelo Peso - Seca'!M$4</f>
        <v>369.334</v>
      </c>
      <c r="N90" s="32">
        <f>'Dados Brutos - SECA'!N90*'Dados Normal. pelo Peso - Seca'!N$4</f>
        <v>336.21000000000004</v>
      </c>
      <c r="O90" s="32">
        <f>'Dados Brutos - SECA'!O90*'Dados Normal. pelo Peso - Seca'!O$4</f>
        <v>275.23899999999998</v>
      </c>
      <c r="P90" s="32">
        <f>'Dados Brutos - SECA'!P90*'Dados Normal. pelo Peso - Seca'!P$4</f>
        <v>387.07499999999999</v>
      </c>
      <c r="Q90" s="32">
        <f>'Dados Brutos - SECA'!Q90*'Dados Normal. pelo Peso - Seca'!Q$4</f>
        <v>0</v>
      </c>
      <c r="R90" s="32">
        <f>'Dados Brutos - SECA'!R90*'Dados Normal. pelo Peso - Seca'!R$4</f>
        <v>0</v>
      </c>
      <c r="S90" s="32">
        <f>'Dados Brutos - SECA'!S90*'Dados Normal. pelo Peso - Seca'!S$4</f>
        <v>2.4</v>
      </c>
      <c r="T90" s="32">
        <f>'Dados Brutos - SECA'!T90*'Dados Normal. pelo Peso - Seca'!T$4</f>
        <v>0</v>
      </c>
      <c r="U90" s="32">
        <f>'Dados Brutos - SECA'!U90*'Dados Normal. pelo Peso - Seca'!U$4</f>
        <v>0</v>
      </c>
      <c r="V90" s="32">
        <f>'Dados Brutos - SECA'!V90*'Dados Normal. pelo Peso - Seca'!V$4</f>
        <v>0.9</v>
      </c>
      <c r="W90" s="32">
        <f>'Dados Brutos - SECA'!W90*'Dados Normal. pelo Peso - Seca'!W$4</f>
        <v>393.84</v>
      </c>
      <c r="X90" s="32">
        <f>'Dados Brutos - SECA'!X90*'Dados Normal. pelo Peso - Seca'!X$4</f>
        <v>346.24200000000002</v>
      </c>
      <c r="Y90" s="32">
        <f>'Dados Brutos - SECA'!Y90*'Dados Normal. pelo Peso - Seca'!Y$4</f>
        <v>15.922000000000001</v>
      </c>
      <c r="Z90" s="32">
        <f>'Dados Brutos - SECA'!Z90*'Dados Normal. pelo Peso - Seca'!Z$4</f>
        <v>17.399999999999999</v>
      </c>
      <c r="AA90" s="32">
        <f>'Dados Brutos - SECA'!AA90*'Dados Normal. pelo Peso - Seca'!AA$4</f>
        <v>117.24</v>
      </c>
      <c r="AB90" s="32">
        <f>'Dados Brutos - SECA'!AB90*'Dados Normal. pelo Peso - Seca'!AB$4</f>
        <v>1.8330000000000002</v>
      </c>
      <c r="AC90" s="32">
        <f>'Dados Brutos - SECA'!AC90*'Dados Normal. pelo Peso - Seca'!AC$4</f>
        <v>1.9110000000000003</v>
      </c>
    </row>
    <row r="91" spans="1:29" s="17" customFormat="1" x14ac:dyDescent="0.25">
      <c r="A91" s="18" t="s">
        <v>1045</v>
      </c>
      <c r="B91" s="28" t="s">
        <v>1046</v>
      </c>
      <c r="C91" s="32">
        <f>'Dados Brutos - SECA'!C91*'Dados Normal. pelo Peso - Seca'!C$4</f>
        <v>165.89200107074197</v>
      </c>
      <c r="D91" s="32">
        <f>'Dados Brutos - SECA'!D91*'Dados Normal. pelo Peso - Seca'!D$4</f>
        <v>145.53050672182007</v>
      </c>
      <c r="E91" s="32">
        <f>'Dados Brutos - SECA'!E91*'Dados Normal. pelo Peso - Seca'!E$4</f>
        <v>116.166</v>
      </c>
      <c r="F91" s="32">
        <f>'Dados Brutos - SECA'!F91*'Dados Normal. pelo Peso - Seca'!F$4</f>
        <v>58.4</v>
      </c>
      <c r="G91" s="32">
        <f>'Dados Brutos - SECA'!G91*'Dados Normal. pelo Peso - Seca'!G$4</f>
        <v>40.141676505312873</v>
      </c>
      <c r="H91" s="32">
        <f>'Dados Brutos - SECA'!H91*'Dados Normal. pelo Peso - Seca'!H$4</f>
        <v>4.9198684302610394</v>
      </c>
      <c r="I91" s="32">
        <f>'Dados Brutos - SECA'!I91*'Dados Normal. pelo Peso - Seca'!I$4</f>
        <v>108.666</v>
      </c>
      <c r="J91" s="32">
        <f>'Dados Brutos - SECA'!J91*'Dados Normal. pelo Peso - Seca'!J$4</f>
        <v>74.703999999999994</v>
      </c>
      <c r="K91" s="32">
        <f>'Dados Brutos - SECA'!K91*'Dados Normal. pelo Peso - Seca'!K$4</f>
        <v>303.89999999999998</v>
      </c>
      <c r="L91" s="32">
        <f>'Dados Brutos - SECA'!L91*'Dados Normal. pelo Peso - Seca'!L$4</f>
        <v>231.50699999999998</v>
      </c>
      <c r="M91" s="32">
        <f>'Dados Brutos - SECA'!M91*'Dados Normal. pelo Peso - Seca'!M$4</f>
        <v>397.57799999999997</v>
      </c>
      <c r="N91" s="32">
        <f>'Dados Brutos - SECA'!N91*'Dados Normal. pelo Peso - Seca'!N$4</f>
        <v>327.28500000000003</v>
      </c>
      <c r="O91" s="32">
        <f>'Dados Brutos - SECA'!O91*'Dados Normal. pelo Peso - Seca'!O$4</f>
        <v>256.88200000000001</v>
      </c>
      <c r="P91" s="32">
        <f>'Dados Brutos - SECA'!P91*'Dados Normal. pelo Peso - Seca'!P$4</f>
        <v>379.78199999999998</v>
      </c>
      <c r="Q91" s="32">
        <f>'Dados Brutos - SECA'!Q91*'Dados Normal. pelo Peso - Seca'!Q$4</f>
        <v>0</v>
      </c>
      <c r="R91" s="32">
        <f>'Dados Brutos - SECA'!R91*'Dados Normal. pelo Peso - Seca'!R$4</f>
        <v>4.5</v>
      </c>
      <c r="S91" s="32">
        <f>'Dados Brutos - SECA'!S91*'Dados Normal. pelo Peso - Seca'!S$4</f>
        <v>7.1999999999999993</v>
      </c>
      <c r="T91" s="32">
        <f>'Dados Brutos - SECA'!T91*'Dados Normal. pelo Peso - Seca'!T$4</f>
        <v>0</v>
      </c>
      <c r="U91" s="32">
        <f>'Dados Brutos - SECA'!U91*'Dados Normal. pelo Peso - Seca'!U$4</f>
        <v>0</v>
      </c>
      <c r="V91" s="32">
        <f>'Dados Brutos - SECA'!V91*'Dados Normal. pelo Peso - Seca'!V$4</f>
        <v>1.08</v>
      </c>
      <c r="W91" s="32">
        <f>'Dados Brutos - SECA'!W91*'Dados Normal. pelo Peso - Seca'!W$4</f>
        <v>439.92</v>
      </c>
      <c r="X91" s="32">
        <f>'Dados Brutos - SECA'!X91*'Dados Normal. pelo Peso - Seca'!X$4</f>
        <v>355.36799999999999</v>
      </c>
      <c r="Y91" s="32">
        <f>'Dados Brutos - SECA'!Y91*'Dados Normal. pelo Peso - Seca'!Y$4</f>
        <v>51.508999999999993</v>
      </c>
      <c r="Z91" s="32">
        <f>'Dados Brutos - SECA'!Z91*'Dados Normal. pelo Peso - Seca'!Z$4</f>
        <v>47.36</v>
      </c>
      <c r="AA91" s="32">
        <f>'Dados Brutos - SECA'!AA91*'Dados Normal. pelo Peso - Seca'!AA$4</f>
        <v>169.8</v>
      </c>
      <c r="AB91" s="32">
        <f>'Dados Brutos - SECA'!AB91*'Dados Normal. pelo Peso - Seca'!AB$4</f>
        <v>2.82</v>
      </c>
      <c r="AC91" s="32">
        <f>'Dados Brutos - SECA'!AC91*'Dados Normal. pelo Peso - Seca'!AC$4</f>
        <v>2.5970000000000004</v>
      </c>
    </row>
    <row r="92" spans="1:29" s="17" customFormat="1" x14ac:dyDescent="0.25">
      <c r="A92" s="18" t="s">
        <v>1047</v>
      </c>
      <c r="B92" s="28" t="s">
        <v>1048</v>
      </c>
      <c r="C92" s="32">
        <f>'Dados Brutos - SECA'!C92*'Dados Normal. pelo Peso - Seca'!C$4</f>
        <v>243.1306891034132</v>
      </c>
      <c r="D92" s="32">
        <f>'Dados Brutos - SECA'!D92*'Dados Normal. pelo Peso - Seca'!D$4</f>
        <v>207.52543833196918</v>
      </c>
      <c r="E92" s="32">
        <f>'Dados Brutos - SECA'!E92*'Dados Normal. pelo Peso - Seca'!E$4</f>
        <v>120.00399999999999</v>
      </c>
      <c r="F92" s="32">
        <f>'Dados Brutos - SECA'!F92*'Dados Normal. pelo Peso - Seca'!F$4</f>
        <v>56.7</v>
      </c>
      <c r="G92" s="32">
        <f>'Dados Brutos - SECA'!G92*'Dados Normal. pelo Peso - Seca'!G$4</f>
        <v>31.728453588698205</v>
      </c>
      <c r="H92" s="32">
        <f>'Dados Brutos - SECA'!H92*'Dados Normal. pelo Peso - Seca'!H$4</f>
        <v>14.56070614368387</v>
      </c>
      <c r="I92" s="32">
        <f>'Dados Brutos - SECA'!I92*'Dados Normal. pelo Peso - Seca'!I$4</f>
        <v>90.396000000000001</v>
      </c>
      <c r="J92" s="32">
        <f>'Dados Brutos - SECA'!J92*'Dados Normal. pelo Peso - Seca'!J$4</f>
        <v>74.115999999999985</v>
      </c>
      <c r="K92" s="32">
        <f>'Dados Brutos - SECA'!K92*'Dados Normal. pelo Peso - Seca'!K$4</f>
        <v>175</v>
      </c>
      <c r="L92" s="32">
        <f>'Dados Brutos - SECA'!L92*'Dados Normal. pelo Peso - Seca'!L$4</f>
        <v>223.18399999999997</v>
      </c>
      <c r="M92" s="32">
        <f>'Dados Brutos - SECA'!M92*'Dados Normal. pelo Peso - Seca'!M$4</f>
        <v>316.57199999999995</v>
      </c>
      <c r="N92" s="32">
        <f>'Dados Brutos - SECA'!N92*'Dados Normal. pelo Peso - Seca'!N$4</f>
        <v>305.41000000000003</v>
      </c>
      <c r="O92" s="32">
        <f>'Dados Brutos - SECA'!O92*'Dados Normal. pelo Peso - Seca'!O$4</f>
        <v>210.25</v>
      </c>
      <c r="P92" s="32">
        <f>'Dados Brutos - SECA'!P92*'Dados Normal. pelo Peso - Seca'!P$4</f>
        <v>382.04399999999998</v>
      </c>
      <c r="Q92" s="32">
        <f>'Dados Brutos - SECA'!Q92*'Dados Normal. pelo Peso - Seca'!Q$4</f>
        <v>4.9000000000000004</v>
      </c>
      <c r="R92" s="32">
        <f>'Dados Brutos - SECA'!R92*'Dados Normal. pelo Peso - Seca'!R$4</f>
        <v>4.5</v>
      </c>
      <c r="S92" s="32">
        <f>'Dados Brutos - SECA'!S92*'Dados Normal. pelo Peso - Seca'!S$4</f>
        <v>2.4</v>
      </c>
      <c r="T92" s="32">
        <f>'Dados Brutos - SECA'!T92*'Dados Normal. pelo Peso - Seca'!T$4</f>
        <v>0</v>
      </c>
      <c r="U92" s="32">
        <f>'Dados Brutos - SECA'!U92*'Dados Normal. pelo Peso - Seca'!U$4</f>
        <v>0</v>
      </c>
      <c r="V92" s="32">
        <f>'Dados Brutos - SECA'!V92*'Dados Normal. pelo Peso - Seca'!V$4</f>
        <v>1.1200000000000001</v>
      </c>
      <c r="W92" s="32">
        <f>'Dados Brutos - SECA'!W92*'Dados Normal. pelo Peso - Seca'!W$4</f>
        <v>442.75199999999995</v>
      </c>
      <c r="X92" s="32">
        <f>'Dados Brutos - SECA'!X92*'Dados Normal. pelo Peso - Seca'!X$4</f>
        <v>352.79400000000004</v>
      </c>
      <c r="Y92" s="32">
        <f>'Dados Brutos - SECA'!Y92*'Dados Normal. pelo Peso - Seca'!Y$4</f>
        <v>82.346000000000004</v>
      </c>
      <c r="Z92" s="32">
        <f>'Dados Brutos - SECA'!Z92*'Dados Normal. pelo Peso - Seca'!Z$4</f>
        <v>65.34</v>
      </c>
      <c r="AA92" s="32">
        <f>'Dados Brutos - SECA'!AA92*'Dados Normal. pelo Peso - Seca'!AA$4</f>
        <v>180</v>
      </c>
      <c r="AB92" s="32">
        <f>'Dados Brutos - SECA'!AB92*'Dados Normal. pelo Peso - Seca'!AB$4</f>
        <v>2.867</v>
      </c>
      <c r="AC92" s="32">
        <f>'Dados Brutos - SECA'!AC92*'Dados Normal. pelo Peso - Seca'!AC$4</f>
        <v>2.94</v>
      </c>
    </row>
    <row r="93" spans="1:29" s="17" customFormat="1" x14ac:dyDescent="0.25">
      <c r="A93" s="18" t="s">
        <v>1049</v>
      </c>
      <c r="B93" s="28" t="s">
        <v>1050</v>
      </c>
      <c r="C93" s="32">
        <f>'Dados Brutos - SECA'!C93*'Dados Normal. pelo Peso - Seca'!C$4</f>
        <v>263.94691570410424</v>
      </c>
      <c r="D93" s="32">
        <f>'Dados Brutos - SECA'!D93*'Dados Normal. pelo Peso - Seca'!D$4</f>
        <v>257.99581230537956</v>
      </c>
      <c r="E93" s="32">
        <f>'Dados Brutos - SECA'!E93*'Dados Normal. pelo Peso - Seca'!E$4</f>
        <v>143.298</v>
      </c>
      <c r="F93" s="32">
        <f>'Dados Brutos - SECA'!F93*'Dados Normal. pelo Peso - Seca'!F$4</f>
        <v>76.050000000000011</v>
      </c>
      <c r="G93" s="32">
        <f>'Dados Brutos - SECA'!G93*'Dados Normal. pelo Peso - Seca'!G$4</f>
        <v>28.920502092050214</v>
      </c>
      <c r="H93" s="32">
        <f>'Dados Brutos - SECA'!H93*'Dados Normal. pelo Peso - Seca'!H$4</f>
        <v>12.813102119460501</v>
      </c>
      <c r="I93" s="32">
        <f>'Dados Brutos - SECA'!I93*'Dados Normal. pelo Peso - Seca'!I$4</f>
        <v>90.396000000000001</v>
      </c>
      <c r="J93" s="32">
        <f>'Dados Brutos - SECA'!J93*'Dados Normal. pelo Peso - Seca'!J$4</f>
        <v>67.003999999999991</v>
      </c>
      <c r="K93" s="32">
        <f>'Dados Brutos - SECA'!K93*'Dados Normal. pelo Peso - Seca'!K$4</f>
        <v>175.45000000000002</v>
      </c>
      <c r="L93" s="32">
        <f>'Dados Brutos - SECA'!L93*'Dados Normal. pelo Peso - Seca'!L$4</f>
        <v>177.68299999999999</v>
      </c>
      <c r="M93" s="32">
        <f>'Dados Brutos - SECA'!M93*'Dados Normal. pelo Peso - Seca'!M$4</f>
        <v>345.82800000000003</v>
      </c>
      <c r="N93" s="32">
        <f>'Dados Brutos - SECA'!N93*'Dados Normal. pelo Peso - Seca'!N$4</f>
        <v>331.41499999999996</v>
      </c>
      <c r="O93" s="32">
        <f>'Dados Brutos - SECA'!O93*'Dados Normal. pelo Peso - Seca'!O$4</f>
        <v>229.33199999999999</v>
      </c>
      <c r="P93" s="32">
        <f>'Dados Brutos - SECA'!P93*'Dados Normal. pelo Peso - Seca'!P$4</f>
        <v>388.20600000000002</v>
      </c>
      <c r="Q93" s="32">
        <f>'Dados Brutos - SECA'!Q93*'Dados Normal. pelo Peso - Seca'!Q$4</f>
        <v>4.9000000000000004</v>
      </c>
      <c r="R93" s="32">
        <f>'Dados Brutos - SECA'!R93*'Dados Normal. pelo Peso - Seca'!R$4</f>
        <v>4.5</v>
      </c>
      <c r="S93" s="32">
        <f>'Dados Brutos - SECA'!S93*'Dados Normal. pelo Peso - Seca'!S$4</f>
        <v>7.1999999999999993</v>
      </c>
      <c r="T93" s="32">
        <f>'Dados Brutos - SECA'!T93*'Dados Normal. pelo Peso - Seca'!T$4</f>
        <v>0</v>
      </c>
      <c r="U93" s="32">
        <f>'Dados Brutos - SECA'!U93*'Dados Normal. pelo Peso - Seca'!U$4</f>
        <v>0</v>
      </c>
      <c r="V93" s="32">
        <f>'Dados Brutos - SECA'!V93*'Dados Normal. pelo Peso - Seca'!V$4</f>
        <v>1</v>
      </c>
      <c r="W93" s="32">
        <f>'Dados Brutos - SECA'!W93*'Dados Normal. pelo Peso - Seca'!W$4</f>
        <v>433.488</v>
      </c>
      <c r="X93" s="32">
        <f>'Dados Brutos - SECA'!X93*'Dados Normal. pelo Peso - Seca'!X$4</f>
        <v>366.483</v>
      </c>
      <c r="Y93" s="32">
        <f>'Dados Brutos - SECA'!Y93*'Dados Normal. pelo Peso - Seca'!Y$4</f>
        <v>98.724000000000004</v>
      </c>
      <c r="Z93" s="32">
        <f>'Dados Brutos - SECA'!Z93*'Dados Normal. pelo Peso - Seca'!Z$4</f>
        <v>105.88</v>
      </c>
      <c r="AA93" s="32">
        <f>'Dados Brutos - SECA'!AA93*'Dados Normal. pelo Peso - Seca'!AA$4</f>
        <v>185.68</v>
      </c>
      <c r="AB93" s="32">
        <f>'Dados Brutos - SECA'!AB93*'Dados Normal. pelo Peso - Seca'!AB$4</f>
        <v>2.867</v>
      </c>
      <c r="AC93" s="32">
        <f>'Dados Brutos - SECA'!AC93*'Dados Normal. pelo Peso - Seca'!AC$4</f>
        <v>2.3029999999999999</v>
      </c>
    </row>
    <row r="94" spans="1:29" s="17" customFormat="1" x14ac:dyDescent="0.25">
      <c r="A94" s="18" t="s">
        <v>1051</v>
      </c>
      <c r="B94" s="28" t="s">
        <v>1052</v>
      </c>
      <c r="C94" s="32">
        <f>'Dados Brutos - SECA'!C94*'Dados Normal. pelo Peso - Seca'!C$4</f>
        <v>336.87020133785882</v>
      </c>
      <c r="D94" s="32">
        <f>'Dados Brutos - SECA'!D94*'Dados Normal. pelo Peso - Seca'!D$4</f>
        <v>281.58229030450218</v>
      </c>
      <c r="E94" s="32">
        <f>'Dados Brutos - SECA'!E94*'Dados Normal. pelo Peso - Seca'!E$4</f>
        <v>149.49200000000002</v>
      </c>
      <c r="F94" s="32">
        <f>'Dados Brutos - SECA'!F94*'Dados Normal. pelo Peso - Seca'!F$4</f>
        <v>67.25</v>
      </c>
      <c r="G94" s="32">
        <f>'Dados Brutos - SECA'!G94*'Dados Normal. pelo Peso - Seca'!G$4</f>
        <v>55.527088964625698</v>
      </c>
      <c r="H94" s="32">
        <f>'Dados Brutos - SECA'!H94*'Dados Normal. pelo Peso - Seca'!H$4</f>
        <v>7.5708812260536398</v>
      </c>
      <c r="I94" s="32">
        <f>'Dados Brutos - SECA'!I94*'Dados Normal. pelo Peso - Seca'!I$4</f>
        <v>119.42999999999999</v>
      </c>
      <c r="J94" s="32">
        <f>'Dados Brutos - SECA'!J94*'Dados Normal. pelo Peso - Seca'!J$4</f>
        <v>77.923999999999992</v>
      </c>
      <c r="K94" s="32">
        <f>'Dados Brutos - SECA'!K94*'Dados Normal. pelo Peso - Seca'!K$4</f>
        <v>98.45</v>
      </c>
      <c r="L94" s="32">
        <f>'Dados Brutos - SECA'!L94*'Dados Normal. pelo Peso - Seca'!L$4</f>
        <v>240.78700000000001</v>
      </c>
      <c r="M94" s="32">
        <f>'Dados Brutos - SECA'!M94*'Dados Normal. pelo Peso - Seca'!M$4</f>
        <v>319.33199999999999</v>
      </c>
      <c r="N94" s="32">
        <f>'Dados Brutos - SECA'!N94*'Dados Normal. pelo Peso - Seca'!N$4</f>
        <v>281.995</v>
      </c>
      <c r="O94" s="32">
        <f>'Dados Brutos - SECA'!O94*'Dados Normal. pelo Peso - Seca'!O$4</f>
        <v>214.89</v>
      </c>
      <c r="P94" s="32">
        <f>'Dados Brutos - SECA'!P94*'Dados Normal. pelo Peso - Seca'!P$4</f>
        <v>379.35299999999995</v>
      </c>
      <c r="Q94" s="32">
        <f>'Dados Brutos - SECA'!Q94*'Dados Normal. pelo Peso - Seca'!Q$4</f>
        <v>4.9000000000000004</v>
      </c>
      <c r="R94" s="32">
        <f>'Dados Brutos - SECA'!R94*'Dados Normal. pelo Peso - Seca'!R$4</f>
        <v>0</v>
      </c>
      <c r="S94" s="32">
        <f>'Dados Brutos - SECA'!S94*'Dados Normal. pelo Peso - Seca'!S$4</f>
        <v>2.4</v>
      </c>
      <c r="T94" s="32">
        <f>'Dados Brutos - SECA'!T94*'Dados Normal. pelo Peso - Seca'!T$4</f>
        <v>0</v>
      </c>
      <c r="U94" s="32">
        <f>'Dados Brutos - SECA'!U94*'Dados Normal. pelo Peso - Seca'!U$4</f>
        <v>0</v>
      </c>
      <c r="V94" s="32">
        <f>'Dados Brutos - SECA'!V94*'Dados Normal. pelo Peso - Seca'!V$4</f>
        <v>1.06</v>
      </c>
      <c r="W94" s="32">
        <f>'Dados Brutos - SECA'!W94*'Dados Normal. pelo Peso - Seca'!W$4</f>
        <v>447.74399999999997</v>
      </c>
      <c r="X94" s="32">
        <f>'Dados Brutos - SECA'!X94*'Dados Normal. pelo Peso - Seca'!X$4</f>
        <v>369.99299999999999</v>
      </c>
      <c r="Y94" s="32">
        <f>'Dados Brutos - SECA'!Y94*'Dados Normal. pelo Peso - Seca'!Y$4</f>
        <v>99.997</v>
      </c>
      <c r="Z94" s="32">
        <f>'Dados Brutos - SECA'!Z94*'Dados Normal. pelo Peso - Seca'!Z$4</f>
        <v>95.56</v>
      </c>
      <c r="AA94" s="32">
        <f>'Dados Brutos - SECA'!AA94*'Dados Normal. pelo Peso - Seca'!AA$4</f>
        <v>196.04</v>
      </c>
      <c r="AB94" s="32">
        <f>'Dados Brutos - SECA'!AB94*'Dados Normal. pelo Peso - Seca'!AB$4</f>
        <v>2.5850000000000004</v>
      </c>
      <c r="AC94" s="32">
        <f>'Dados Brutos - SECA'!AC94*'Dados Normal. pelo Peso - Seca'!AC$4</f>
        <v>2.5480000000000005</v>
      </c>
    </row>
    <row r="95" spans="1:29" s="17" customFormat="1" x14ac:dyDescent="0.25">
      <c r="A95" s="18" t="s">
        <v>1053</v>
      </c>
      <c r="B95" s="28" t="s">
        <v>1054</v>
      </c>
      <c r="C95" s="32">
        <f>'Dados Brutos - SECA'!C95*'Dados Normal. pelo Peso - Seca'!C$4</f>
        <v>305.99704008751041</v>
      </c>
      <c r="D95" s="32">
        <f>'Dados Brutos - SECA'!D95*'Dados Normal. pelo Peso - Seca'!D$4</f>
        <v>243.05493807557957</v>
      </c>
      <c r="E95" s="32">
        <f>'Dados Brutos - SECA'!E95*'Dados Normal. pelo Peso - Seca'!E$4</f>
        <v>175.97800000000001</v>
      </c>
      <c r="F95" s="32">
        <f>'Dados Brutos - SECA'!F95*'Dados Normal. pelo Peso - Seca'!F$4</f>
        <v>81.424999999999997</v>
      </c>
      <c r="G95" s="32">
        <f>'Dados Brutos - SECA'!G95*'Dados Normal. pelo Peso - Seca'!G$4</f>
        <v>61.105286805451549</v>
      </c>
      <c r="H95" s="32">
        <f>'Dados Brutos - SECA'!H95*'Dados Normal. pelo Peso - Seca'!H$4</f>
        <v>20.355407824085912</v>
      </c>
      <c r="I95" s="32">
        <f>'Dados Brutos - SECA'!I95*'Dados Normal. pelo Peso - Seca'!I$4</f>
        <v>129.54599999999999</v>
      </c>
      <c r="J95" s="32">
        <f>'Dados Brutos - SECA'!J95*'Dados Normal. pelo Peso - Seca'!J$4</f>
        <v>81.591999999999999</v>
      </c>
      <c r="K95" s="32">
        <f>'Dados Brutos - SECA'!K95*'Dados Normal. pelo Peso - Seca'!K$4</f>
        <v>66.849999999999994</v>
      </c>
      <c r="L95" s="32">
        <f>'Dados Brutos - SECA'!L95*'Dados Normal. pelo Peso - Seca'!L$4</f>
        <v>156.36799999999999</v>
      </c>
      <c r="M95" s="32">
        <f>'Dados Brutos - SECA'!M95*'Dados Normal. pelo Peso - Seca'!M$4</f>
        <v>61.317999999999998</v>
      </c>
      <c r="N95" s="32">
        <f>'Dados Brutos - SECA'!N95*'Dados Normal. pelo Peso - Seca'!N$4</f>
        <v>267.47000000000003</v>
      </c>
      <c r="O95" s="32">
        <f>'Dados Brutos - SECA'!O95*'Dados Normal. pelo Peso - Seca'!O$4</f>
        <v>174.63800000000001</v>
      </c>
      <c r="P95" s="32">
        <f>'Dados Brutos - SECA'!P95*'Dados Normal. pelo Peso - Seca'!P$4</f>
        <v>382.90200000000004</v>
      </c>
      <c r="Q95" s="32">
        <f>'Dados Brutos - SECA'!Q95*'Dados Normal. pelo Peso - Seca'!Q$4</f>
        <v>0</v>
      </c>
      <c r="R95" s="32">
        <f>'Dados Brutos - SECA'!R95*'Dados Normal. pelo Peso - Seca'!R$4</f>
        <v>4.5</v>
      </c>
      <c r="S95" s="32">
        <f>'Dados Brutos - SECA'!S95*'Dados Normal. pelo Peso - Seca'!S$4</f>
        <v>4.8</v>
      </c>
      <c r="T95" s="32">
        <f>'Dados Brutos - SECA'!T95*'Dados Normal. pelo Peso - Seca'!T$4</f>
        <v>0</v>
      </c>
      <c r="U95" s="32">
        <f>'Dados Brutos - SECA'!U95*'Dados Normal. pelo Peso - Seca'!U$4</f>
        <v>0</v>
      </c>
      <c r="V95" s="32">
        <f>'Dados Brutos - SECA'!V95*'Dados Normal. pelo Peso - Seca'!V$4</f>
        <v>1.08</v>
      </c>
      <c r="W95" s="32">
        <f>'Dados Brutos - SECA'!W95*'Dados Normal. pelo Peso - Seca'!W$4</f>
        <v>455.47199999999998</v>
      </c>
      <c r="X95" s="32">
        <f>'Dados Brutos - SECA'!X95*'Dados Normal. pelo Peso - Seca'!X$4</f>
        <v>351.351</v>
      </c>
      <c r="Y95" s="32">
        <f>'Dados Brutos - SECA'!Y95*'Dados Normal. pelo Peso - Seca'!Y$4</f>
        <v>138.852</v>
      </c>
      <c r="Z95" s="32">
        <f>'Dados Brutos - SECA'!Z95*'Dados Normal. pelo Peso - Seca'!Z$4</f>
        <v>89.1</v>
      </c>
      <c r="AA95" s="32">
        <f>'Dados Brutos - SECA'!AA95*'Dados Normal. pelo Peso - Seca'!AA$4</f>
        <v>215.16</v>
      </c>
      <c r="AB95" s="32">
        <f>'Dados Brutos - SECA'!AB95*'Dados Normal. pelo Peso - Seca'!AB$4</f>
        <v>2.6789999999999998</v>
      </c>
      <c r="AC95" s="32">
        <f>'Dados Brutos - SECA'!AC95*'Dados Normal. pelo Peso - Seca'!AC$4</f>
        <v>2.6950000000000003</v>
      </c>
    </row>
    <row r="96" spans="1:29" s="17" customFormat="1" x14ac:dyDescent="0.25">
      <c r="A96" s="18" t="s">
        <v>1055</v>
      </c>
      <c r="B96" s="28" t="s">
        <v>1056</v>
      </c>
      <c r="C96" s="32">
        <f>'Dados Brutos - SECA'!C96*'Dados Normal. pelo Peso - Seca'!C$4</f>
        <v>297.63093652907236</v>
      </c>
      <c r="D96" s="32">
        <f>'Dados Brutos - SECA'!D96*'Dados Normal. pelo Peso - Seca'!D$4</f>
        <v>257.68683871690087</v>
      </c>
      <c r="E96" s="32">
        <f>'Dados Brutos - SECA'!E96*'Dados Normal. pelo Peso - Seca'!E$4</f>
        <v>136.00199999999998</v>
      </c>
      <c r="F96" s="32">
        <f>'Dados Brutos - SECA'!F96*'Dados Normal. pelo Peso - Seca'!F$4</f>
        <v>71.325000000000003</v>
      </c>
      <c r="G96" s="32">
        <f>'Dados Brutos - SECA'!G96*'Dados Normal. pelo Peso - Seca'!G$4</f>
        <v>27.601201544843374</v>
      </c>
      <c r="H96" s="32">
        <f>'Dados Brutos - SECA'!H96*'Dados Normal. pelo Peso - Seca'!H$4</f>
        <v>12.156153985179831</v>
      </c>
      <c r="I96" s="32">
        <f>'Dados Brutos - SECA'!I96*'Dados Normal. pelo Peso - Seca'!I$4</f>
        <v>90.27</v>
      </c>
      <c r="J96" s="32">
        <f>'Dados Brutos - SECA'!J96*'Dados Normal. pelo Peso - Seca'!J$4</f>
        <v>66.388000000000005</v>
      </c>
      <c r="K96" s="32">
        <f>'Dados Brutos - SECA'!K96*'Dados Normal. pelo Peso - Seca'!K$4</f>
        <v>139.60000000000002</v>
      </c>
      <c r="L96" s="32">
        <f>'Dados Brutos - SECA'!L96*'Dados Normal. pelo Peso - Seca'!L$4</f>
        <v>180.17699999999999</v>
      </c>
      <c r="M96" s="32">
        <f>'Dados Brutos - SECA'!M96*'Dados Normal. pelo Peso - Seca'!M$4</f>
        <v>250.51599999999999</v>
      </c>
      <c r="N96" s="32">
        <f>'Dados Brutos - SECA'!N96*'Dados Normal. pelo Peso - Seca'!N$4</f>
        <v>339.46499999999997</v>
      </c>
      <c r="O96" s="32">
        <f>'Dados Brutos - SECA'!O96*'Dados Normal. pelo Peso - Seca'!O$4</f>
        <v>191.45799999999997</v>
      </c>
      <c r="P96" s="32">
        <f>'Dados Brutos - SECA'!P96*'Dados Normal. pelo Peso - Seca'!P$4</f>
        <v>386.64600000000002</v>
      </c>
      <c r="Q96" s="32">
        <f>'Dados Brutos - SECA'!Q96*'Dados Normal. pelo Peso - Seca'!Q$4</f>
        <v>4.9000000000000004</v>
      </c>
      <c r="R96" s="32">
        <f>'Dados Brutos - SECA'!R96*'Dados Normal. pelo Peso - Seca'!R$4</f>
        <v>0</v>
      </c>
      <c r="S96" s="32">
        <f>'Dados Brutos - SECA'!S96*'Dados Normal. pelo Peso - Seca'!S$4</f>
        <v>2.4</v>
      </c>
      <c r="T96" s="32">
        <f>'Dados Brutos - SECA'!T96*'Dados Normal. pelo Peso - Seca'!T$4</f>
        <v>0</v>
      </c>
      <c r="U96" s="32">
        <f>'Dados Brutos - SECA'!U96*'Dados Normal. pelo Peso - Seca'!U$4</f>
        <v>1.4</v>
      </c>
      <c r="V96" s="32">
        <f>'Dados Brutos - SECA'!V96*'Dados Normal. pelo Peso - Seca'!V$4</f>
        <v>1.1200000000000001</v>
      </c>
      <c r="W96" s="32">
        <f>'Dados Brutos - SECA'!W96*'Dados Normal. pelo Peso - Seca'!W$4</f>
        <v>456.52799999999996</v>
      </c>
      <c r="X96" s="32">
        <f>'Dados Brutos - SECA'!X96*'Dados Normal. pelo Peso - Seca'!X$4</f>
        <v>366.75600000000003</v>
      </c>
      <c r="Y96" s="32">
        <f>'Dados Brutos - SECA'!Y96*'Dados Normal. pelo Peso - Seca'!Y$4</f>
        <v>109.288</v>
      </c>
      <c r="Z96" s="32">
        <f>'Dados Brutos - SECA'!Z96*'Dados Normal. pelo Peso - Seca'!Z$4</f>
        <v>95.5</v>
      </c>
      <c r="AA96" s="32">
        <f>'Dados Brutos - SECA'!AA96*'Dados Normal. pelo Peso - Seca'!AA$4</f>
        <v>189.16</v>
      </c>
      <c r="AB96" s="32">
        <f>'Dados Brutos - SECA'!AB96*'Dados Normal. pelo Peso - Seca'!AB$4</f>
        <v>2.3970000000000002</v>
      </c>
      <c r="AC96" s="32">
        <f>'Dados Brutos - SECA'!AC96*'Dados Normal. pelo Peso - Seca'!AC$4</f>
        <v>3.0380000000000003</v>
      </c>
    </row>
    <row r="97" spans="1:29" s="17" customFormat="1" x14ac:dyDescent="0.25">
      <c r="A97" s="18" t="s">
        <v>1057</v>
      </c>
      <c r="B97" s="28" t="s">
        <v>1058</v>
      </c>
      <c r="C97" s="32">
        <f>'Dados Brutos - SECA'!C97*'Dados Normal. pelo Peso - Seca'!C$4</f>
        <v>297.3081328751432</v>
      </c>
      <c r="D97" s="32">
        <f>'Dados Brutos - SECA'!D97*'Dados Normal. pelo Peso - Seca'!D$4</f>
        <v>150.17117030483701</v>
      </c>
      <c r="E97" s="32">
        <f>'Dados Brutos - SECA'!E97*'Dados Normal. pelo Peso - Seca'!E$4</f>
        <v>138.738</v>
      </c>
      <c r="F97" s="32">
        <f>'Dados Brutos - SECA'!F97*'Dados Normal. pelo Peso - Seca'!F$4</f>
        <v>64.924999999999997</v>
      </c>
      <c r="G97" s="32">
        <f>'Dados Brutos - SECA'!G97*'Dados Normal. pelo Peso - Seca'!G$4</f>
        <v>27.212988017008122</v>
      </c>
      <c r="H97" s="32">
        <f>'Dados Brutos - SECA'!H97*'Dados Normal. pelo Peso - Seca'!H$4</f>
        <v>5.5016510033020056</v>
      </c>
      <c r="I97" s="32">
        <f>'Dados Brutos - SECA'!I97*'Dados Normal. pelo Peso - Seca'!I$4</f>
        <v>90.27</v>
      </c>
      <c r="J97" s="32">
        <f>'Dados Brutos - SECA'!J97*'Dados Normal. pelo Peso - Seca'!J$4</f>
        <v>87.975999999999999</v>
      </c>
      <c r="K97" s="32">
        <f>'Dados Brutos - SECA'!K97*'Dados Normal. pelo Peso - Seca'!K$4</f>
        <v>195.45000000000002</v>
      </c>
      <c r="L97" s="32">
        <f>'Dados Brutos - SECA'!L97*'Dados Normal. pelo Peso - Seca'!L$4</f>
        <v>255.17099999999996</v>
      </c>
      <c r="M97" s="32">
        <f>'Dados Brutos - SECA'!M97*'Dados Normal. pelo Peso - Seca'!M$4</f>
        <v>389.84999999999997</v>
      </c>
      <c r="N97" s="32">
        <f>'Dados Brutos - SECA'!N97*'Dados Normal. pelo Peso - Seca'!N$4</f>
        <v>312.90000000000003</v>
      </c>
      <c r="O97" s="32">
        <f>'Dados Brutos - SECA'!O97*'Dados Normal. pelo Peso - Seca'!O$4</f>
        <v>220.4</v>
      </c>
      <c r="P97" s="32">
        <f>'Dados Brutos - SECA'!P97*'Dados Normal. pelo Peso - Seca'!P$4</f>
        <v>385.94399999999996</v>
      </c>
      <c r="Q97" s="32">
        <f>'Dados Brutos - SECA'!Q97*'Dados Normal. pelo Peso - Seca'!Q$4</f>
        <v>4.9000000000000004</v>
      </c>
      <c r="R97" s="32">
        <f>'Dados Brutos - SECA'!R97*'Dados Normal. pelo Peso - Seca'!R$4</f>
        <v>0</v>
      </c>
      <c r="S97" s="32">
        <f>'Dados Brutos - SECA'!S97*'Dados Normal. pelo Peso - Seca'!S$4</f>
        <v>4.8</v>
      </c>
      <c r="T97" s="32">
        <f>'Dados Brutos - SECA'!T97*'Dados Normal. pelo Peso - Seca'!T$4</f>
        <v>0</v>
      </c>
      <c r="U97" s="32">
        <f>'Dados Brutos - SECA'!U97*'Dados Normal. pelo Peso - Seca'!U$4</f>
        <v>1.4</v>
      </c>
      <c r="V97" s="32">
        <f>'Dados Brutos - SECA'!V97*'Dados Normal. pelo Peso - Seca'!V$4</f>
        <v>0.9</v>
      </c>
      <c r="W97" s="32">
        <f>'Dados Brutos - SECA'!W97*'Dados Normal. pelo Peso - Seca'!W$4</f>
        <v>415.39199999999994</v>
      </c>
      <c r="X97" s="32">
        <f>'Dados Brutos - SECA'!X97*'Dados Normal. pelo Peso - Seca'!X$4</f>
        <v>370.73399999999998</v>
      </c>
      <c r="Y97" s="32">
        <f>'Dados Brutos - SECA'!Y97*'Dados Normal. pelo Peso - Seca'!Y$4</f>
        <v>91.332999999999998</v>
      </c>
      <c r="Z97" s="32">
        <f>'Dados Brutos - SECA'!Z97*'Dados Normal. pelo Peso - Seca'!Z$4</f>
        <v>84.66</v>
      </c>
      <c r="AA97" s="32">
        <f>'Dados Brutos - SECA'!AA97*'Dados Normal. pelo Peso - Seca'!AA$4</f>
        <v>128.84</v>
      </c>
      <c r="AB97" s="32">
        <f>'Dados Brutos - SECA'!AB97*'Dados Normal. pelo Peso - Seca'!AB$4</f>
        <v>2.2559999999999998</v>
      </c>
      <c r="AC97" s="32">
        <f>'Dados Brutos - SECA'!AC97*'Dados Normal. pelo Peso - Seca'!AC$4</f>
        <v>1.8620000000000001</v>
      </c>
    </row>
    <row r="98" spans="1:29" s="17" customFormat="1" x14ac:dyDescent="0.25">
      <c r="A98" s="18" t="s">
        <v>1059</v>
      </c>
      <c r="B98" s="28" t="s">
        <v>1060</v>
      </c>
      <c r="C98" s="32">
        <f>'Dados Brutos - SECA'!C98*'Dados Normal. pelo Peso - Seca'!C$4</f>
        <v>199.80320574981462</v>
      </c>
      <c r="D98" s="32">
        <f>'Dados Brutos - SECA'!D98*'Dados Normal. pelo Peso - Seca'!D$4</f>
        <v>158.65296870004943</v>
      </c>
      <c r="E98" s="32">
        <f>'Dados Brutos - SECA'!E98*'Dados Normal. pelo Peso - Seca'!E$4</f>
        <v>126.312</v>
      </c>
      <c r="F98" s="32">
        <f>'Dados Brutos - SECA'!F98*'Dados Normal. pelo Peso - Seca'!F$4</f>
        <v>63.9</v>
      </c>
      <c r="G98" s="32">
        <f>'Dados Brutos - SECA'!G98*'Dados Normal. pelo Peso - Seca'!G$4</f>
        <v>32.593243936396277</v>
      </c>
      <c r="H98" s="32">
        <f>'Dados Brutos - SECA'!H98*'Dados Normal. pelo Peso - Seca'!H$4</f>
        <v>15.319707481717606</v>
      </c>
      <c r="I98" s="32">
        <f>'Dados Brutos - SECA'!I98*'Dados Normal. pelo Peso - Seca'!I$4</f>
        <v>90.27</v>
      </c>
      <c r="J98" s="32">
        <f>'Dados Brutos - SECA'!J98*'Dados Normal. pelo Peso - Seca'!J$4</f>
        <v>74.423999999999992</v>
      </c>
      <c r="K98" s="32">
        <f>'Dados Brutos - SECA'!K98*'Dados Normal. pelo Peso - Seca'!K$4</f>
        <v>317.14999999999998</v>
      </c>
      <c r="L98" s="32">
        <f>'Dados Brutos - SECA'!L98*'Dados Normal. pelo Peso - Seca'!L$4</f>
        <v>243.04900000000001</v>
      </c>
      <c r="M98" s="32">
        <f>'Dados Brutos - SECA'!M98*'Dados Normal. pelo Peso - Seca'!M$4</f>
        <v>367.90800000000002</v>
      </c>
      <c r="N98" s="32">
        <f>'Dados Brutos - SECA'!N98*'Dados Normal. pelo Peso - Seca'!N$4</f>
        <v>327.98499999999996</v>
      </c>
      <c r="O98" s="32">
        <f>'Dados Brutos - SECA'!O98*'Dados Normal. pelo Peso - Seca'!O$4</f>
        <v>254.56199999999998</v>
      </c>
      <c r="P98" s="32">
        <f>'Dados Brutos - SECA'!P98*'Dados Normal. pelo Peso - Seca'!P$4</f>
        <v>389.06400000000002</v>
      </c>
      <c r="Q98" s="32">
        <f>'Dados Brutos - SECA'!Q98*'Dados Normal. pelo Peso - Seca'!Q$4</f>
        <v>4.9000000000000004</v>
      </c>
      <c r="R98" s="32">
        <f>'Dados Brutos - SECA'!R98*'Dados Normal. pelo Peso - Seca'!R$4</f>
        <v>0</v>
      </c>
      <c r="S98" s="32">
        <f>'Dados Brutos - SECA'!S98*'Dados Normal. pelo Peso - Seca'!S$4</f>
        <v>2.4</v>
      </c>
      <c r="T98" s="32">
        <f>'Dados Brutos - SECA'!T98*'Dados Normal. pelo Peso - Seca'!T$4</f>
        <v>0</v>
      </c>
      <c r="U98" s="32">
        <f>'Dados Brutos - SECA'!U98*'Dados Normal. pelo Peso - Seca'!U$4</f>
        <v>1.4</v>
      </c>
      <c r="V98" s="32">
        <f>'Dados Brutos - SECA'!V98*'Dados Normal. pelo Peso - Seca'!V$4</f>
        <v>1.04</v>
      </c>
      <c r="W98" s="32">
        <f>'Dados Brutos - SECA'!W98*'Dados Normal. pelo Peso - Seca'!W$4</f>
        <v>441.12</v>
      </c>
      <c r="X98" s="32">
        <f>'Dados Brutos - SECA'!X98*'Dados Normal. pelo Peso - Seca'!X$4</f>
        <v>364.18199999999996</v>
      </c>
      <c r="Y98" s="32">
        <f>'Dados Brutos - SECA'!Y98*'Dados Normal. pelo Peso - Seca'!Y$4</f>
        <v>61.407999999999994</v>
      </c>
      <c r="Z98" s="32">
        <f>'Dados Brutos - SECA'!Z98*'Dados Normal. pelo Peso - Seca'!Z$4</f>
        <v>75.64</v>
      </c>
      <c r="AA98" s="32">
        <f>'Dados Brutos - SECA'!AA98*'Dados Normal. pelo Peso - Seca'!AA$4</f>
        <v>149.19999999999999</v>
      </c>
      <c r="AB98" s="32">
        <f>'Dados Brutos - SECA'!AB98*'Dados Normal. pelo Peso - Seca'!AB$4</f>
        <v>3.3369999999999997</v>
      </c>
      <c r="AC98" s="32">
        <f>'Dados Brutos - SECA'!AC98*'Dados Normal. pelo Peso - Seca'!AC$4</f>
        <v>2.5970000000000004</v>
      </c>
    </row>
    <row r="99" spans="1:29" s="17" customFormat="1" x14ac:dyDescent="0.25">
      <c r="A99" s="18" t="s">
        <v>1061</v>
      </c>
      <c r="B99" s="28" t="s">
        <v>1062</v>
      </c>
      <c r="C99" s="32">
        <f>'Dados Brutos - SECA'!C99*'Dados Normal. pelo Peso - Seca'!C$4</f>
        <v>221.20396838742224</v>
      </c>
      <c r="D99" s="32">
        <f>'Dados Brutos - SECA'!D99*'Dados Normal. pelo Peso - Seca'!D$4</f>
        <v>199.14040203499195</v>
      </c>
      <c r="E99" s="32">
        <f>'Dados Brutos - SECA'!E99*'Dados Normal. pelo Peso - Seca'!E$4</f>
        <v>134.36799999999999</v>
      </c>
      <c r="F99" s="32">
        <f>'Dados Brutos - SECA'!F99*'Dados Normal. pelo Peso - Seca'!F$4</f>
        <v>67.875</v>
      </c>
      <c r="G99" s="32">
        <f>'Dados Brutos - SECA'!G99*'Dados Normal. pelo Peso - Seca'!G$4</f>
        <v>36.33902781216473</v>
      </c>
      <c r="H99" s="32">
        <f>'Dados Brutos - SECA'!H99*'Dados Normal. pelo Peso - Seca'!H$4</f>
        <v>3.6005027554868021</v>
      </c>
      <c r="I99" s="32">
        <f>'Dados Brutos - SECA'!I99*'Dados Normal. pelo Peso - Seca'!I$4</f>
        <v>81</v>
      </c>
      <c r="J99" s="32">
        <f>'Dados Brutos - SECA'!J99*'Dados Normal. pelo Peso - Seca'!J$4</f>
        <v>65.128</v>
      </c>
      <c r="K99" s="32">
        <f>'Dados Brutos - SECA'!K99*'Dados Normal. pelo Peso - Seca'!K$4</f>
        <v>184.05</v>
      </c>
      <c r="L99" s="32">
        <f>'Dados Brutos - SECA'!L99*'Dados Normal. pelo Peso - Seca'!L$4</f>
        <v>244.70199999999997</v>
      </c>
      <c r="M99" s="32">
        <f>'Dados Brutos - SECA'!M99*'Dados Normal. pelo Peso - Seca'!M$4</f>
        <v>356.91399999999999</v>
      </c>
      <c r="N99" s="32">
        <f>'Dados Brutos - SECA'!N99*'Dados Normal. pelo Peso - Seca'!N$4</f>
        <v>342.23</v>
      </c>
      <c r="O99" s="32">
        <f>'Dados Brutos - SECA'!O99*'Dados Normal. pelo Peso - Seca'!O$4</f>
        <v>260.94200000000001</v>
      </c>
      <c r="P99" s="32">
        <f>'Dados Brutos - SECA'!P99*'Dados Normal. pelo Peso - Seca'!P$4</f>
        <v>386.88</v>
      </c>
      <c r="Q99" s="32">
        <f>'Dados Brutos - SECA'!Q99*'Dados Normal. pelo Peso - Seca'!Q$4</f>
        <v>4.9000000000000004</v>
      </c>
      <c r="R99" s="32">
        <f>'Dados Brutos - SECA'!R99*'Dados Normal. pelo Peso - Seca'!R$4</f>
        <v>0</v>
      </c>
      <c r="S99" s="32">
        <f>'Dados Brutos - SECA'!S99*'Dados Normal. pelo Peso - Seca'!S$4</f>
        <v>4.8</v>
      </c>
      <c r="T99" s="32">
        <f>'Dados Brutos - SECA'!T99*'Dados Normal. pelo Peso - Seca'!T$4</f>
        <v>1.6</v>
      </c>
      <c r="U99" s="32">
        <f>'Dados Brutos - SECA'!U99*'Dados Normal. pelo Peso - Seca'!U$4</f>
        <v>1.4</v>
      </c>
      <c r="V99" s="32">
        <f>'Dados Brutos - SECA'!V99*'Dados Normal. pelo Peso - Seca'!V$4</f>
        <v>0.94</v>
      </c>
      <c r="W99" s="32">
        <f>'Dados Brutos - SECA'!W99*'Dados Normal. pelo Peso - Seca'!W$4</f>
        <v>429.02399999999994</v>
      </c>
      <c r="X99" s="32">
        <f>'Dados Brutos - SECA'!X99*'Dados Normal. pelo Peso - Seca'!X$4</f>
        <v>360.82799999999997</v>
      </c>
      <c r="Y99" s="32">
        <f>'Dados Brutos - SECA'!Y99*'Dados Normal. pelo Peso - Seca'!Y$4</f>
        <v>65.759</v>
      </c>
      <c r="Z99" s="32">
        <f>'Dados Brutos - SECA'!Z99*'Dados Normal. pelo Peso - Seca'!Z$4</f>
        <v>49.56</v>
      </c>
      <c r="AA99" s="32">
        <f>'Dados Brutos - SECA'!AA99*'Dados Normal. pelo Peso - Seca'!AA$4</f>
        <v>137.4</v>
      </c>
      <c r="AB99" s="32">
        <f>'Dados Brutos - SECA'!AB99*'Dados Normal. pelo Peso - Seca'!AB$4</f>
        <v>2.3970000000000002</v>
      </c>
      <c r="AC99" s="32">
        <f>'Dados Brutos - SECA'!AC99*'Dados Normal. pelo Peso - Seca'!AC$4</f>
        <v>1.9110000000000003</v>
      </c>
    </row>
    <row r="100" spans="1:29" s="17" customFormat="1" x14ac:dyDescent="0.25">
      <c r="A100" s="18" t="s">
        <v>1063</v>
      </c>
      <c r="B100" s="28" t="s">
        <v>1064</v>
      </c>
      <c r="C100" s="32">
        <f>'Dados Brutos - SECA'!C100*'Dados Normal. pelo Peso - Seca'!C$4</f>
        <v>363.2342007434944</v>
      </c>
      <c r="D100" s="32">
        <f>'Dados Brutos - SECA'!D100*'Dados Normal. pelo Peso - Seca'!D$4</f>
        <v>324.86735611510795</v>
      </c>
      <c r="E100" s="32">
        <f>'Dados Brutos - SECA'!E100*'Dados Normal. pelo Peso - Seca'!E$4</f>
        <v>134.02600000000001</v>
      </c>
      <c r="F100" s="32">
        <f>'Dados Brutos - SECA'!F100*'Dados Normal. pelo Peso - Seca'!F$4</f>
        <v>65.724999999999994</v>
      </c>
      <c r="G100" s="32">
        <f>'Dados Brutos - SECA'!G100*'Dados Normal. pelo Peso - Seca'!G$4</f>
        <v>52.364667316381684</v>
      </c>
      <c r="H100" s="32">
        <f>'Dados Brutos - SECA'!H100*'Dados Normal. pelo Peso - Seca'!H$4</f>
        <v>6.0285563194077216</v>
      </c>
      <c r="I100" s="32">
        <f>'Dados Brutos - SECA'!I100*'Dados Normal. pelo Peso - Seca'!I$4</f>
        <v>99.396000000000001</v>
      </c>
      <c r="J100" s="32">
        <f>'Dados Brutos - SECA'!J100*'Dados Normal. pelo Peso - Seca'!J$4</f>
        <v>65.155999999999992</v>
      </c>
      <c r="K100" s="32">
        <f>'Dados Brutos - SECA'!K100*'Dados Normal. pelo Peso - Seca'!K$4</f>
        <v>178.2</v>
      </c>
      <c r="L100" s="32">
        <f>'Dados Brutos - SECA'!L100*'Dados Normal. pelo Peso - Seca'!L$4</f>
        <v>140.79499999999999</v>
      </c>
      <c r="M100" s="32">
        <f>'Dados Brutos - SECA'!M100*'Dados Normal. pelo Peso - Seca'!M$4</f>
        <v>360.45599999999996</v>
      </c>
      <c r="N100" s="32">
        <f>'Dados Brutos - SECA'!N100*'Dados Normal. pelo Peso - Seca'!N$4</f>
        <v>339.11500000000001</v>
      </c>
      <c r="O100" s="32">
        <f>'Dados Brutos - SECA'!O100*'Dados Normal. pelo Peso - Seca'!O$4</f>
        <v>213.81700000000001</v>
      </c>
      <c r="P100" s="32">
        <f>'Dados Brutos - SECA'!P100*'Dados Normal. pelo Peso - Seca'!P$4</f>
        <v>386.48999999999995</v>
      </c>
      <c r="Q100" s="32">
        <f>'Dados Brutos - SECA'!Q100*'Dados Normal. pelo Peso - Seca'!Q$4</f>
        <v>0</v>
      </c>
      <c r="R100" s="32">
        <f>'Dados Brutos - SECA'!R100*'Dados Normal. pelo Peso - Seca'!R$4</f>
        <v>0</v>
      </c>
      <c r="S100" s="32">
        <f>'Dados Brutos - SECA'!S100*'Dados Normal. pelo Peso - Seca'!S$4</f>
        <v>2.4</v>
      </c>
      <c r="T100" s="32">
        <f>'Dados Brutos - SECA'!T100*'Dados Normal. pelo Peso - Seca'!T$4</f>
        <v>0</v>
      </c>
      <c r="U100" s="32">
        <f>'Dados Brutos - SECA'!U100*'Dados Normal. pelo Peso - Seca'!U$4</f>
        <v>0</v>
      </c>
      <c r="V100" s="32">
        <f>'Dados Brutos - SECA'!V100*'Dados Normal. pelo Peso - Seca'!V$4</f>
        <v>1.06</v>
      </c>
      <c r="W100" s="32">
        <f>'Dados Brutos - SECA'!W100*'Dados Normal. pelo Peso - Seca'!W$4</f>
        <v>404.59199999999993</v>
      </c>
      <c r="X100" s="32">
        <f>'Dados Brutos - SECA'!X100*'Dados Normal. pelo Peso - Seca'!X$4</f>
        <v>371.00699999999995</v>
      </c>
      <c r="Y100" s="32">
        <f>'Dados Brutos - SECA'!Y100*'Dados Normal. pelo Peso - Seca'!Y$4</f>
        <v>105.88699999999999</v>
      </c>
      <c r="Z100" s="32">
        <f>'Dados Brutos - SECA'!Z100*'Dados Normal. pelo Peso - Seca'!Z$4</f>
        <v>105.48</v>
      </c>
      <c r="AA100" s="32">
        <f>'Dados Brutos - SECA'!AA100*'Dados Normal. pelo Peso - Seca'!AA$4</f>
        <v>183.2</v>
      </c>
      <c r="AB100" s="32">
        <f>'Dados Brutos - SECA'!AB100*'Dados Normal. pelo Peso - Seca'!AB$4</f>
        <v>2.726</v>
      </c>
      <c r="AC100" s="32">
        <f>'Dados Brutos - SECA'!AC100*'Dados Normal. pelo Peso - Seca'!AC$4</f>
        <v>2.5480000000000005</v>
      </c>
    </row>
    <row r="101" spans="1:29" s="17" customFormat="1" x14ac:dyDescent="0.25">
      <c r="A101" s="18" t="s">
        <v>1065</v>
      </c>
      <c r="B101" s="28" t="s">
        <v>1066</v>
      </c>
      <c r="C101" s="32">
        <f>'Dados Brutos - SECA'!C101*'Dados Normal. pelo Peso - Seca'!C$4</f>
        <v>292.42945629731588</v>
      </c>
      <c r="D101" s="32">
        <f>'Dados Brutos - SECA'!D101*'Dados Normal. pelo Peso - Seca'!D$4</f>
        <v>202.84464751958225</v>
      </c>
      <c r="E101" s="32">
        <f>'Dados Brutos - SECA'!E101*'Dados Normal. pelo Peso - Seca'!E$4</f>
        <v>133.38</v>
      </c>
      <c r="F101" s="32">
        <f>'Dados Brutos - SECA'!F101*'Dados Normal. pelo Peso - Seca'!F$4</f>
        <v>65.625</v>
      </c>
      <c r="G101" s="32">
        <f>'Dados Brutos - SECA'!G101*'Dados Normal. pelo Peso - Seca'!G$4</f>
        <v>26.802030456852794</v>
      </c>
      <c r="H101" s="32">
        <f>'Dados Brutos - SECA'!H101*'Dados Normal. pelo Peso - Seca'!H$4</f>
        <v>2.3151909017059298</v>
      </c>
      <c r="I101" s="32">
        <f>'Dados Brutos - SECA'!I101*'Dados Normal. pelo Peso - Seca'!I$4</f>
        <v>97.938000000000002</v>
      </c>
      <c r="J101" s="32">
        <f>'Dados Brutos - SECA'!J101*'Dados Normal. pelo Peso - Seca'!J$4</f>
        <v>66.22</v>
      </c>
      <c r="K101" s="32">
        <f>'Dados Brutos - SECA'!K101*'Dados Normal. pelo Peso - Seca'!K$4</f>
        <v>242.54999999999998</v>
      </c>
      <c r="L101" s="32">
        <f>'Dados Brutos - SECA'!L101*'Dados Normal. pelo Peso - Seca'!L$4</f>
        <v>232.95699999999999</v>
      </c>
      <c r="M101" s="32">
        <f>'Dados Brutos - SECA'!M101*'Dados Normal. pelo Peso - Seca'!M$4</f>
        <v>429.04199999999997</v>
      </c>
      <c r="N101" s="32">
        <f>'Dados Brutos - SECA'!N101*'Dados Normal. pelo Peso - Seca'!N$4</f>
        <v>307.05500000000001</v>
      </c>
      <c r="O101" s="32">
        <f>'Dados Brutos - SECA'!O101*'Dados Normal. pelo Peso - Seca'!O$4</f>
        <v>257.95499999999998</v>
      </c>
      <c r="P101" s="32">
        <f>'Dados Brutos - SECA'!P101*'Dados Normal. pelo Peso - Seca'!P$4</f>
        <v>387.387</v>
      </c>
      <c r="Q101" s="32">
        <f>'Dados Brutos - SECA'!Q101*'Dados Normal. pelo Peso - Seca'!Q$4</f>
        <v>0</v>
      </c>
      <c r="R101" s="32">
        <f>'Dados Brutos - SECA'!R101*'Dados Normal. pelo Peso - Seca'!R$4</f>
        <v>0</v>
      </c>
      <c r="S101" s="32">
        <f>'Dados Brutos - SECA'!S101*'Dados Normal. pelo Peso - Seca'!S$4</f>
        <v>4.8</v>
      </c>
      <c r="T101" s="32">
        <f>'Dados Brutos - SECA'!T101*'Dados Normal. pelo Peso - Seca'!T$4</f>
        <v>0</v>
      </c>
      <c r="U101" s="32">
        <f>'Dados Brutos - SECA'!U101*'Dados Normal. pelo Peso - Seca'!U$4</f>
        <v>0</v>
      </c>
      <c r="V101" s="32">
        <f>'Dados Brutos - SECA'!V101*'Dados Normal. pelo Peso - Seca'!V$4</f>
        <v>1</v>
      </c>
      <c r="W101" s="32">
        <f>'Dados Brutos - SECA'!W101*'Dados Normal. pelo Peso - Seca'!W$4</f>
        <v>380.87999999999994</v>
      </c>
      <c r="X101" s="32">
        <f>'Dados Brutos - SECA'!X101*'Dados Normal. pelo Peso - Seca'!X$4</f>
        <v>365.43</v>
      </c>
      <c r="Y101" s="32">
        <f>'Dados Brutos - SECA'!Y101*'Dados Normal. pelo Peso - Seca'!Y$4</f>
        <v>75.905000000000001</v>
      </c>
      <c r="Z101" s="32">
        <f>'Dados Brutos - SECA'!Z101*'Dados Normal. pelo Peso - Seca'!Z$4</f>
        <v>71.319999999999993</v>
      </c>
      <c r="AA101" s="32">
        <f>'Dados Brutos - SECA'!AA101*'Dados Normal. pelo Peso - Seca'!AA$4</f>
        <v>167.64</v>
      </c>
      <c r="AB101" s="32">
        <f>'Dados Brutos - SECA'!AB101*'Dados Normal. pelo Peso - Seca'!AB$4</f>
        <v>2.726</v>
      </c>
      <c r="AC101" s="32">
        <f>'Dados Brutos - SECA'!AC101*'Dados Normal. pelo Peso - Seca'!AC$4</f>
        <v>2.2540000000000004</v>
      </c>
    </row>
    <row r="102" spans="1:29" s="17" customFormat="1" x14ac:dyDescent="0.25">
      <c r="A102" s="18" t="s">
        <v>1067</v>
      </c>
      <c r="B102" s="28" t="s">
        <v>1068</v>
      </c>
      <c r="C102" s="32">
        <f>'Dados Brutos - SECA'!C102*'Dados Normal. pelo Peso - Seca'!C$4</f>
        <v>357.9700554222847</v>
      </c>
      <c r="D102" s="32">
        <f>'Dados Brutos - SECA'!D102*'Dados Normal. pelo Peso - Seca'!D$4</f>
        <v>329.87530878720156</v>
      </c>
      <c r="E102" s="32">
        <f>'Dados Brutos - SECA'!E102*'Dados Normal. pelo Peso - Seca'!E$4</f>
        <v>141.77799999999999</v>
      </c>
      <c r="F102" s="32">
        <f>'Dados Brutos - SECA'!F102*'Dados Normal. pelo Peso - Seca'!F$4</f>
        <v>58.775000000000006</v>
      </c>
      <c r="G102" s="32">
        <f>'Dados Brutos - SECA'!G102*'Dados Normal. pelo Peso - Seca'!G$4</f>
        <v>14.717726016581132</v>
      </c>
      <c r="H102" s="32">
        <f>'Dados Brutos - SECA'!H102*'Dados Normal. pelo Peso - Seca'!H$4</f>
        <v>6.0451797645561554</v>
      </c>
      <c r="I102" s="32">
        <f>'Dados Brutos - SECA'!I102*'Dados Normal. pelo Peso - Seca'!I$4</f>
        <v>126.396</v>
      </c>
      <c r="J102" s="32">
        <f>'Dados Brutos - SECA'!J102*'Dados Normal. pelo Peso - Seca'!J$4</f>
        <v>95.311999999999998</v>
      </c>
      <c r="K102" s="32">
        <f>'Dados Brutos - SECA'!K102*'Dados Normal. pelo Peso - Seca'!K$4</f>
        <v>179.1</v>
      </c>
      <c r="L102" s="32">
        <f>'Dados Brutos - SECA'!L102*'Dados Normal. pelo Peso - Seca'!L$4</f>
        <v>270.68599999999998</v>
      </c>
      <c r="M102" s="32">
        <f>'Dados Brutos - SECA'!M102*'Dados Normal. pelo Peso - Seca'!M$4</f>
        <v>337.59399999999999</v>
      </c>
      <c r="N102" s="32">
        <f>'Dados Brutos - SECA'!N102*'Dados Normal. pelo Peso - Seca'!N$4</f>
        <v>337.22499999999997</v>
      </c>
      <c r="O102" s="32">
        <f>'Dados Brutos - SECA'!O102*'Dados Normal. pelo Peso - Seca'!O$4</f>
        <v>222.22699999999998</v>
      </c>
      <c r="P102" s="32">
        <f>'Dados Brutos - SECA'!P102*'Dados Normal. pelo Peso - Seca'!P$4</f>
        <v>386.29499999999996</v>
      </c>
      <c r="Q102" s="32">
        <f>'Dados Brutos - SECA'!Q102*'Dados Normal. pelo Peso - Seca'!Q$4</f>
        <v>4.9000000000000004</v>
      </c>
      <c r="R102" s="32">
        <f>'Dados Brutos - SECA'!R102*'Dados Normal. pelo Peso - Seca'!R$4</f>
        <v>0</v>
      </c>
      <c r="S102" s="32">
        <f>'Dados Brutos - SECA'!S102*'Dados Normal. pelo Peso - Seca'!S$4</f>
        <v>2.4</v>
      </c>
      <c r="T102" s="32">
        <f>'Dados Brutos - SECA'!T102*'Dados Normal. pelo Peso - Seca'!T$4</f>
        <v>0</v>
      </c>
      <c r="U102" s="32">
        <f>'Dados Brutos - SECA'!U102*'Dados Normal. pelo Peso - Seca'!U$4</f>
        <v>0</v>
      </c>
      <c r="V102" s="32">
        <f>'Dados Brutos - SECA'!V102*'Dados Normal. pelo Peso - Seca'!V$4</f>
        <v>1.18</v>
      </c>
      <c r="W102" s="32">
        <f>'Dados Brutos - SECA'!W102*'Dados Normal. pelo Peso - Seca'!W$4</f>
        <v>461.61599999999999</v>
      </c>
      <c r="X102" s="32">
        <f>'Dados Brutos - SECA'!X102*'Dados Normal. pelo Peso - Seca'!X$4</f>
        <v>369.642</v>
      </c>
      <c r="Y102" s="32">
        <f>'Dados Brutos - SECA'!Y102*'Dados Normal. pelo Peso - Seca'!Y$4</f>
        <v>60.818999999999996</v>
      </c>
      <c r="Z102" s="32">
        <f>'Dados Brutos - SECA'!Z102*'Dados Normal. pelo Peso - Seca'!Z$4</f>
        <v>41.86</v>
      </c>
      <c r="AA102" s="32">
        <f>'Dados Brutos - SECA'!AA102*'Dados Normal. pelo Peso - Seca'!AA$4</f>
        <v>145.6</v>
      </c>
      <c r="AB102" s="32">
        <f>'Dados Brutos - SECA'!AB102*'Dados Normal. pelo Peso - Seca'!AB$4</f>
        <v>3.5720000000000001</v>
      </c>
      <c r="AC102" s="32">
        <f>'Dados Brutos - SECA'!AC102*'Dados Normal. pelo Peso - Seca'!AC$4</f>
        <v>3.2830000000000004</v>
      </c>
    </row>
    <row r="103" spans="1:29" s="17" customFormat="1" x14ac:dyDescent="0.25">
      <c r="A103" s="18" t="s">
        <v>1069</v>
      </c>
      <c r="B103" s="28" t="s">
        <v>1070</v>
      </c>
      <c r="C103" s="32">
        <f>'Dados Brutos - SECA'!C103*'Dados Normal. pelo Peso - Seca'!C$4</f>
        <v>23.348559630043411</v>
      </c>
      <c r="D103" s="32">
        <f>'Dados Brutos - SECA'!D103*'Dados Normal. pelo Peso - Seca'!D$4</f>
        <v>19.234253157770496</v>
      </c>
      <c r="E103" s="32">
        <f>'Dados Brutos - SECA'!E103*'Dados Normal. pelo Peso - Seca'!E$4</f>
        <v>94.809999999999988</v>
      </c>
      <c r="F103" s="32">
        <f>'Dados Brutos - SECA'!F103*'Dados Normal. pelo Peso - Seca'!F$4</f>
        <v>40.5</v>
      </c>
      <c r="G103" s="32">
        <f>'Dados Brutos - SECA'!G103*'Dados Normal. pelo Peso - Seca'!G$4</f>
        <v>32.443674176776433</v>
      </c>
      <c r="H103" s="32">
        <f>'Dados Brutos - SECA'!H103*'Dados Normal. pelo Peso - Seca'!H$4</f>
        <v>7.3914711948961482</v>
      </c>
      <c r="I103" s="32">
        <f>'Dados Brutos - SECA'!I103*'Dados Normal. pelo Peso - Seca'!I$4</f>
        <v>95.039999999999992</v>
      </c>
      <c r="J103" s="32">
        <f>'Dados Brutos - SECA'!J103*'Dados Normal. pelo Peso - Seca'!J$4</f>
        <v>54.403999999999996</v>
      </c>
      <c r="K103" s="32">
        <f>'Dados Brutos - SECA'!K103*'Dados Normal. pelo Peso - Seca'!K$4</f>
        <v>430.65</v>
      </c>
      <c r="L103" s="32">
        <f>'Dados Brutos - SECA'!L103*'Dados Normal. pelo Peso - Seca'!L$4</f>
        <v>275.61599999999999</v>
      </c>
      <c r="M103" s="32">
        <f>'Dados Brutos - SECA'!M103*'Dados Normal. pelo Peso - Seca'!M$4</f>
        <v>430.69799999999992</v>
      </c>
      <c r="N103" s="32">
        <f>'Dados Brutos - SECA'!N103*'Dados Normal. pelo Peso - Seca'!N$4</f>
        <v>335.16</v>
      </c>
      <c r="O103" s="32">
        <f>'Dados Brutos - SECA'!O103*'Dados Normal. pelo Peso - Seca'!O$4</f>
        <v>283.649</v>
      </c>
      <c r="P103" s="32">
        <f>'Dados Brutos - SECA'!P103*'Dados Normal. pelo Peso - Seca'!P$4</f>
        <v>388.36199999999997</v>
      </c>
      <c r="Q103" s="32">
        <f>'Dados Brutos - SECA'!Q103*'Dados Normal. pelo Peso - Seca'!Q$4</f>
        <v>4.9000000000000004</v>
      </c>
      <c r="R103" s="32">
        <f>'Dados Brutos - SECA'!R103*'Dados Normal. pelo Peso - Seca'!R$4</f>
        <v>0</v>
      </c>
      <c r="S103" s="32">
        <f>'Dados Brutos - SECA'!S103*'Dados Normal. pelo Peso - Seca'!S$4</f>
        <v>7.1999999999999993</v>
      </c>
      <c r="T103" s="32">
        <f>'Dados Brutos - SECA'!T103*'Dados Normal. pelo Peso - Seca'!T$4</f>
        <v>0</v>
      </c>
      <c r="U103" s="32">
        <f>'Dados Brutos - SECA'!U103*'Dados Normal. pelo Peso - Seca'!U$4</f>
        <v>0</v>
      </c>
      <c r="V103" s="32">
        <f>'Dados Brutos - SECA'!V103*'Dados Normal. pelo Peso - Seca'!V$4</f>
        <v>1.08</v>
      </c>
      <c r="W103" s="32">
        <f>'Dados Brutos - SECA'!W103*'Dados Normal. pelo Peso - Seca'!W$4</f>
        <v>414.52799999999996</v>
      </c>
      <c r="X103" s="32">
        <f>'Dados Brutos - SECA'!X103*'Dados Normal. pelo Peso - Seca'!X$4</f>
        <v>353.34</v>
      </c>
      <c r="Y103" s="32">
        <f>'Dados Brutos - SECA'!Y103*'Dados Normal. pelo Peso - Seca'!Y$4</f>
        <v>12.691999999999998</v>
      </c>
      <c r="Z103" s="32">
        <f>'Dados Brutos - SECA'!Z103*'Dados Normal. pelo Peso - Seca'!Z$4</f>
        <v>9.2200000000000006</v>
      </c>
      <c r="AA103" s="32">
        <f>'Dados Brutos - SECA'!AA103*'Dados Normal. pelo Peso - Seca'!AA$4</f>
        <v>93.72</v>
      </c>
      <c r="AB103" s="32">
        <f>'Dados Brutos - SECA'!AB103*'Dados Normal. pelo Peso - Seca'!AB$4</f>
        <v>3.0550000000000002</v>
      </c>
      <c r="AC103" s="32">
        <f>'Dados Brutos - SECA'!AC103*'Dados Normal. pelo Peso - Seca'!AC$4</f>
        <v>2.5970000000000004</v>
      </c>
    </row>
    <row r="104" spans="1:29" s="17" customFormat="1" x14ac:dyDescent="0.25">
      <c r="A104" s="18" t="s">
        <v>1071</v>
      </c>
      <c r="B104" s="28" t="s">
        <v>1072</v>
      </c>
      <c r="C104" s="32">
        <f>'Dados Brutos - SECA'!C104*'Dados Normal. pelo Peso - Seca'!C$4</f>
        <v>238.06998939554614</v>
      </c>
      <c r="D104" s="32">
        <f>'Dados Brutos - SECA'!D104*'Dados Normal. pelo Peso - Seca'!D$4</f>
        <v>198.7621287856513</v>
      </c>
      <c r="E104" s="32">
        <f>'Dados Brutos - SECA'!E104*'Dados Normal. pelo Peso - Seca'!E$4</f>
        <v>144.21</v>
      </c>
      <c r="F104" s="32">
        <f>'Dados Brutos - SECA'!F104*'Dados Normal. pelo Peso - Seca'!F$4</f>
        <v>77.95</v>
      </c>
      <c r="G104" s="32">
        <f>'Dados Brutos - SECA'!G104*'Dados Normal. pelo Peso - Seca'!G$4</f>
        <v>29.554140127388536</v>
      </c>
      <c r="H104" s="32">
        <f>'Dados Brutos - SECA'!H104*'Dados Normal. pelo Peso - Seca'!H$4</f>
        <v>10.114068441064637</v>
      </c>
      <c r="I104" s="32">
        <f>'Dados Brutos - SECA'!I104*'Dados Normal. pelo Peso - Seca'!I$4</f>
        <v>135.702</v>
      </c>
      <c r="J104" s="32">
        <f>'Dados Brutos - SECA'!J104*'Dados Normal. pelo Peso - Seca'!J$4</f>
        <v>68.319999999999993</v>
      </c>
      <c r="K104" s="32">
        <f>'Dados Brutos - SECA'!K104*'Dados Normal. pelo Peso - Seca'!K$4</f>
        <v>193.9</v>
      </c>
      <c r="L104" s="32">
        <f>'Dados Brutos - SECA'!L104*'Dados Normal. pelo Peso - Seca'!L$4</f>
        <v>223.88</v>
      </c>
      <c r="M104" s="32">
        <f>'Dados Brutos - SECA'!M104*'Dados Normal. pelo Peso - Seca'!M$4</f>
        <v>290.62799999999999</v>
      </c>
      <c r="N104" s="32">
        <f>'Dados Brutos - SECA'!N104*'Dados Normal. pelo Peso - Seca'!N$4</f>
        <v>317.55500000000001</v>
      </c>
      <c r="O104" s="32">
        <f>'Dados Brutos - SECA'!O104*'Dados Normal. pelo Peso - Seca'!O$4</f>
        <v>219.762</v>
      </c>
      <c r="P104" s="32">
        <f>'Dados Brutos - SECA'!P104*'Dados Normal. pelo Peso - Seca'!P$4</f>
        <v>375.76499999999999</v>
      </c>
      <c r="Q104" s="32">
        <f>'Dados Brutos - SECA'!Q104*'Dados Normal. pelo Peso - Seca'!Q$4</f>
        <v>0</v>
      </c>
      <c r="R104" s="32">
        <f>'Dados Brutos - SECA'!R104*'Dados Normal. pelo Peso - Seca'!R$4</f>
        <v>4.5</v>
      </c>
      <c r="S104" s="32">
        <f>'Dados Brutos - SECA'!S104*'Dados Normal. pelo Peso - Seca'!S$4</f>
        <v>4.8</v>
      </c>
      <c r="T104" s="32">
        <f>'Dados Brutos - SECA'!T104*'Dados Normal. pelo Peso - Seca'!T$4</f>
        <v>0</v>
      </c>
      <c r="U104" s="32">
        <f>'Dados Brutos - SECA'!U104*'Dados Normal. pelo Peso - Seca'!U$4</f>
        <v>0</v>
      </c>
      <c r="V104" s="32">
        <f>'Dados Brutos - SECA'!V104*'Dados Normal. pelo Peso - Seca'!V$4</f>
        <v>0.98</v>
      </c>
      <c r="W104" s="32">
        <f>'Dados Brutos - SECA'!W104*'Dados Normal. pelo Peso - Seca'!W$4</f>
        <v>445.584</v>
      </c>
      <c r="X104" s="32">
        <f>'Dados Brutos - SECA'!X104*'Dados Normal. pelo Peso - Seca'!X$4</f>
        <v>357.279</v>
      </c>
      <c r="Y104" s="32">
        <f>'Dados Brutos - SECA'!Y104*'Dados Normal. pelo Peso - Seca'!Y$4</f>
        <v>106.723</v>
      </c>
      <c r="Z104" s="32">
        <f>'Dados Brutos - SECA'!Z104*'Dados Normal. pelo Peso - Seca'!Z$4</f>
        <v>81.680000000000007</v>
      </c>
      <c r="AA104" s="32">
        <f>'Dados Brutos - SECA'!AA104*'Dados Normal. pelo Peso - Seca'!AA$4</f>
        <v>176.44</v>
      </c>
      <c r="AB104" s="32">
        <f>'Dados Brutos - SECA'!AB104*'Dados Normal. pelo Peso - Seca'!AB$4</f>
        <v>2.6789999999999998</v>
      </c>
      <c r="AC104" s="32">
        <f>'Dados Brutos - SECA'!AC104*'Dados Normal. pelo Peso - Seca'!AC$4</f>
        <v>2.3029999999999999</v>
      </c>
    </row>
    <row r="105" spans="1:29" s="17" customFormat="1" x14ac:dyDescent="0.25">
      <c r="A105" s="18" t="s">
        <v>1073</v>
      </c>
      <c r="B105" s="28" t="s">
        <v>1074</v>
      </c>
      <c r="C105" s="32">
        <f>'Dados Brutos - SECA'!C105*'Dados Normal. pelo Peso - Seca'!C$4</f>
        <v>233.25892857142858</v>
      </c>
      <c r="D105" s="32">
        <f>'Dados Brutos - SECA'!D105*'Dados Normal. pelo Peso - Seca'!D$4</f>
        <v>204.22708266323579</v>
      </c>
      <c r="E105" s="32">
        <f>'Dados Brutos - SECA'!E105*'Dados Normal. pelo Peso - Seca'!E$4</f>
        <v>139.26999999999998</v>
      </c>
      <c r="F105" s="32">
        <f>'Dados Brutos - SECA'!F105*'Dados Normal. pelo Peso - Seca'!F$4</f>
        <v>72.2</v>
      </c>
      <c r="G105" s="32">
        <f>'Dados Brutos - SECA'!G105*'Dados Normal. pelo Peso - Seca'!G$4</f>
        <v>56.208224241490839</v>
      </c>
      <c r="H105" s="32">
        <f>'Dados Brutos - SECA'!H105*'Dados Normal. pelo Peso - Seca'!H$4</f>
        <v>29.413673232908458</v>
      </c>
      <c r="I105" s="32">
        <f>'Dados Brutos - SECA'!I105*'Dados Normal. pelo Peso - Seca'!I$4</f>
        <v>94.103999999999999</v>
      </c>
      <c r="J105" s="32">
        <f>'Dados Brutos - SECA'!J105*'Dados Normal. pelo Peso - Seca'!J$4</f>
        <v>65.632000000000005</v>
      </c>
      <c r="K105" s="32">
        <f>'Dados Brutos - SECA'!K105*'Dados Normal. pelo Peso - Seca'!K$4</f>
        <v>257.04999999999995</v>
      </c>
      <c r="L105" s="32">
        <f>'Dados Brutos - SECA'!L105*'Dados Normal. pelo Peso - Seca'!L$4</f>
        <v>205.14599999999999</v>
      </c>
      <c r="M105" s="32">
        <f>'Dados Brutos - SECA'!M105*'Dados Normal. pelo Peso - Seca'!M$4</f>
        <v>282.25599999999997</v>
      </c>
      <c r="N105" s="32">
        <f>'Dados Brutos - SECA'!N105*'Dados Normal. pelo Peso - Seca'!N$4</f>
        <v>334.67</v>
      </c>
      <c r="O105" s="32">
        <f>'Dados Brutos - SECA'!O105*'Dados Normal. pelo Peso - Seca'!O$4</f>
        <v>254.99700000000001</v>
      </c>
      <c r="P105" s="32">
        <f>'Dados Brutos - SECA'!P105*'Dados Normal. pelo Peso - Seca'!P$4</f>
        <v>386.56799999999998</v>
      </c>
      <c r="Q105" s="32">
        <f>'Dados Brutos - SECA'!Q105*'Dados Normal. pelo Peso - Seca'!Q$4</f>
        <v>4.9000000000000004</v>
      </c>
      <c r="R105" s="32">
        <f>'Dados Brutos - SECA'!R105*'Dados Normal. pelo Peso - Seca'!R$4</f>
        <v>0</v>
      </c>
      <c r="S105" s="32">
        <f>'Dados Brutos - SECA'!S105*'Dados Normal. pelo Peso - Seca'!S$4</f>
        <v>7.1999999999999993</v>
      </c>
      <c r="T105" s="32">
        <f>'Dados Brutos - SECA'!T105*'Dados Normal. pelo Peso - Seca'!T$4</f>
        <v>0</v>
      </c>
      <c r="U105" s="32">
        <f>'Dados Brutos - SECA'!U105*'Dados Normal. pelo Peso - Seca'!U$4</f>
        <v>0</v>
      </c>
      <c r="V105" s="32">
        <f>'Dados Brutos - SECA'!V105*'Dados Normal. pelo Peso - Seca'!V$4</f>
        <v>1.2</v>
      </c>
      <c r="W105" s="32">
        <f>'Dados Brutos - SECA'!W105*'Dados Normal. pelo Peso - Seca'!W$4</f>
        <v>441.26400000000001</v>
      </c>
      <c r="X105" s="32">
        <f>'Dados Brutos - SECA'!X105*'Dados Normal. pelo Peso - Seca'!X$4</f>
        <v>359.96999999999997</v>
      </c>
      <c r="Y105" s="32">
        <f>'Dados Brutos - SECA'!Y105*'Dados Normal. pelo Peso - Seca'!Y$4</f>
        <v>86.886999999999986</v>
      </c>
      <c r="Z105" s="32">
        <f>'Dados Brutos - SECA'!Z105*'Dados Normal. pelo Peso - Seca'!Z$4</f>
        <v>77.2</v>
      </c>
      <c r="AA105" s="32">
        <f>'Dados Brutos - SECA'!AA105*'Dados Normal. pelo Peso - Seca'!AA$4</f>
        <v>185.04</v>
      </c>
      <c r="AB105" s="32">
        <f>'Dados Brutos - SECA'!AB105*'Dados Normal. pelo Peso - Seca'!AB$4</f>
        <v>2.6320000000000006</v>
      </c>
      <c r="AC105" s="32">
        <f>'Dados Brutos - SECA'!AC105*'Dados Normal. pelo Peso - Seca'!AC$4</f>
        <v>3.4790000000000001</v>
      </c>
    </row>
    <row r="106" spans="1:29" s="17" customFormat="1" x14ac:dyDescent="0.25">
      <c r="A106" s="18" t="s">
        <v>1075</v>
      </c>
      <c r="B106" s="28" t="s">
        <v>1076</v>
      </c>
      <c r="C106" s="32">
        <f>'Dados Brutos - SECA'!C106*'Dados Normal. pelo Peso - Seca'!C$4</f>
        <v>215.7093913744458</v>
      </c>
      <c r="D106" s="32">
        <f>'Dados Brutos - SECA'!D106*'Dados Normal. pelo Peso - Seca'!D$4</f>
        <v>207.10738660600029</v>
      </c>
      <c r="E106" s="32">
        <f>'Dados Brutos - SECA'!E106*'Dados Normal. pelo Peso - Seca'!E$4</f>
        <v>98.685999999999993</v>
      </c>
      <c r="F106" s="32">
        <f>'Dados Brutos - SECA'!F106*'Dados Normal. pelo Peso - Seca'!F$4</f>
        <v>48.025000000000006</v>
      </c>
      <c r="G106" s="32">
        <f>'Dados Brutos - SECA'!G106*'Dados Normal. pelo Peso - Seca'!G$4</f>
        <v>27.714269656606533</v>
      </c>
      <c r="H106" s="32">
        <f>'Dados Brutos - SECA'!H106*'Dados Normal. pelo Peso - Seca'!H$4</f>
        <v>4.2949407965554363</v>
      </c>
      <c r="I106" s="32">
        <f>'Dados Brutos - SECA'!I106*'Dados Normal. pelo Peso - Seca'!I$4</f>
        <v>63.072000000000003</v>
      </c>
      <c r="J106" s="32">
        <f>'Dados Brutos - SECA'!J106*'Dados Normal. pelo Peso - Seca'!J$4</f>
        <v>53.815999999999995</v>
      </c>
      <c r="K106" s="32">
        <f>'Dados Brutos - SECA'!K106*'Dados Normal. pelo Peso - Seca'!K$4</f>
        <v>335.5</v>
      </c>
      <c r="L106" s="32">
        <f>'Dados Brutos - SECA'!L106*'Dados Normal. pelo Peso - Seca'!L$4</f>
        <v>277.84899999999999</v>
      </c>
      <c r="M106" s="32">
        <f>'Dados Brutos - SECA'!M106*'Dados Normal. pelo Peso - Seca'!M$4</f>
        <v>379.49999999999994</v>
      </c>
      <c r="N106" s="32">
        <f>'Dados Brutos - SECA'!N106*'Dados Normal. pelo Peso - Seca'!N$4</f>
        <v>337.26</v>
      </c>
      <c r="O106" s="32">
        <f>'Dados Brutos - SECA'!O106*'Dados Normal. pelo Peso - Seca'!O$4</f>
        <v>281.12599999999998</v>
      </c>
      <c r="P106" s="32">
        <f>'Dados Brutos - SECA'!P106*'Dados Normal. pelo Peso - Seca'!P$4</f>
        <v>389.18100000000004</v>
      </c>
      <c r="Q106" s="32">
        <f>'Dados Brutos - SECA'!Q106*'Dados Normal. pelo Peso - Seca'!Q$4</f>
        <v>4.9000000000000004</v>
      </c>
      <c r="R106" s="32">
        <f>'Dados Brutos - SECA'!R106*'Dados Normal. pelo Peso - Seca'!R$4</f>
        <v>0</v>
      </c>
      <c r="S106" s="32">
        <f>'Dados Brutos - SECA'!S106*'Dados Normal. pelo Peso - Seca'!S$4</f>
        <v>7.1999999999999993</v>
      </c>
      <c r="T106" s="32">
        <f>'Dados Brutos - SECA'!T106*'Dados Normal. pelo Peso - Seca'!T$4</f>
        <v>0</v>
      </c>
      <c r="U106" s="32">
        <f>'Dados Brutos - SECA'!U106*'Dados Normal. pelo Peso - Seca'!U$4</f>
        <v>1.4</v>
      </c>
      <c r="V106" s="32">
        <f>'Dados Brutos - SECA'!V106*'Dados Normal. pelo Peso - Seca'!V$4</f>
        <v>0.98</v>
      </c>
      <c r="W106" s="32">
        <f>'Dados Brutos - SECA'!W106*'Dados Normal. pelo Peso - Seca'!W$4</f>
        <v>424.464</v>
      </c>
      <c r="X106" s="32">
        <f>'Dados Brutos - SECA'!X106*'Dados Normal. pelo Peso - Seca'!X$4</f>
        <v>355.21199999999999</v>
      </c>
      <c r="Y106" s="32">
        <f>'Dados Brutos - SECA'!Y106*'Dados Normal. pelo Peso - Seca'!Y$4</f>
        <v>59.412999999999997</v>
      </c>
      <c r="Z106" s="32">
        <f>'Dados Brutos - SECA'!Z106*'Dados Normal. pelo Peso - Seca'!Z$4</f>
        <v>55.3</v>
      </c>
      <c r="AA106" s="32">
        <f>'Dados Brutos - SECA'!AA106*'Dados Normal. pelo Peso - Seca'!AA$4</f>
        <v>84.36</v>
      </c>
      <c r="AB106" s="32">
        <f>'Dados Brutos - SECA'!AB106*'Dados Normal. pelo Peso - Seca'!AB$4</f>
        <v>2.5850000000000004</v>
      </c>
      <c r="AC106" s="32">
        <f>'Dados Brutos - SECA'!AC106*'Dados Normal. pelo Peso - Seca'!AC$4</f>
        <v>2.1560000000000001</v>
      </c>
    </row>
    <row r="107" spans="1:29" s="17" customFormat="1" x14ac:dyDescent="0.25">
      <c r="A107" s="18" t="s">
        <v>1077</v>
      </c>
      <c r="B107" s="28" t="s">
        <v>1078</v>
      </c>
      <c r="C107" s="32">
        <f>'Dados Brutos - SECA'!C107*'Dados Normal. pelo Peso - Seca'!C$4</f>
        <v>316.3684068891281</v>
      </c>
      <c r="D107" s="32">
        <f>'Dados Brutos - SECA'!D107*'Dados Normal. pelo Peso - Seca'!D$4</f>
        <v>248.49458204334368</v>
      </c>
      <c r="E107" s="32">
        <f>'Dados Brutos - SECA'!E107*'Dados Normal. pelo Peso - Seca'!E$4</f>
        <v>140.18199999999999</v>
      </c>
      <c r="F107" s="32">
        <f>'Dados Brutos - SECA'!F107*'Dados Normal. pelo Peso - Seca'!F$4</f>
        <v>65.3</v>
      </c>
      <c r="G107" s="32">
        <f>'Dados Brutos - SECA'!G107*'Dados Normal. pelo Peso - Seca'!G$4</f>
        <v>37.56761941300595</v>
      </c>
      <c r="H107" s="32">
        <f>'Dados Brutos - SECA'!H107*'Dados Normal. pelo Peso - Seca'!H$4</f>
        <v>2.5746200329609961</v>
      </c>
      <c r="I107" s="32">
        <f>'Dados Brutos - SECA'!I107*'Dados Normal. pelo Peso - Seca'!I$4</f>
        <v>101.08799999999999</v>
      </c>
      <c r="J107" s="32">
        <f>'Dados Brutos - SECA'!J107*'Dados Normal. pelo Peso - Seca'!J$4</f>
        <v>65.66</v>
      </c>
      <c r="K107" s="32">
        <f>'Dados Brutos - SECA'!K107*'Dados Normal. pelo Peso - Seca'!K$4</f>
        <v>164.35</v>
      </c>
      <c r="L107" s="32">
        <f>'Dados Brutos - SECA'!L107*'Dados Normal. pelo Peso - Seca'!L$4</f>
        <v>186.61499999999998</v>
      </c>
      <c r="M107" s="32">
        <f>'Dados Brutos - SECA'!M107*'Dados Normal. pelo Peso - Seca'!M$4</f>
        <v>256.95599999999996</v>
      </c>
      <c r="N107" s="32">
        <f>'Dados Brutos - SECA'!N107*'Dados Normal. pelo Peso - Seca'!N$4</f>
        <v>316.68</v>
      </c>
      <c r="O107" s="32">
        <f>'Dados Brutos - SECA'!O107*'Dados Normal. pelo Peso - Seca'!O$4</f>
        <v>237.16200000000001</v>
      </c>
      <c r="P107" s="32">
        <f>'Dados Brutos - SECA'!P107*'Dados Normal. pelo Peso - Seca'!P$4</f>
        <v>386.64600000000002</v>
      </c>
      <c r="Q107" s="32">
        <f>'Dados Brutos - SECA'!Q107*'Dados Normal. pelo Peso - Seca'!Q$4</f>
        <v>0</v>
      </c>
      <c r="R107" s="32">
        <f>'Dados Brutos - SECA'!R107*'Dados Normal. pelo Peso - Seca'!R$4</f>
        <v>4.5</v>
      </c>
      <c r="S107" s="32">
        <f>'Dados Brutos - SECA'!S107*'Dados Normal. pelo Peso - Seca'!S$4</f>
        <v>9.6</v>
      </c>
      <c r="T107" s="32">
        <f>'Dados Brutos - SECA'!T107*'Dados Normal. pelo Peso - Seca'!T$4</f>
        <v>0</v>
      </c>
      <c r="U107" s="32">
        <f>'Dados Brutos - SECA'!U107*'Dados Normal. pelo Peso - Seca'!U$4</f>
        <v>0</v>
      </c>
      <c r="V107" s="32">
        <f>'Dados Brutos - SECA'!V107*'Dados Normal. pelo Peso - Seca'!V$4</f>
        <v>1.1599999999999999</v>
      </c>
      <c r="W107" s="32">
        <f>'Dados Brutos - SECA'!W107*'Dados Normal. pelo Peso - Seca'!W$4</f>
        <v>451.82399999999996</v>
      </c>
      <c r="X107" s="32">
        <f>'Dados Brutos - SECA'!X107*'Dados Normal. pelo Peso - Seca'!X$4</f>
        <v>355.13400000000001</v>
      </c>
      <c r="Y107" s="32">
        <f>'Dados Brutos - SECA'!Y107*'Dados Normal. pelo Peso - Seca'!Y$4</f>
        <v>117.47699999999999</v>
      </c>
      <c r="Z107" s="32">
        <f>'Dados Brutos - SECA'!Z107*'Dados Normal. pelo Peso - Seca'!Z$4</f>
        <v>85.72</v>
      </c>
      <c r="AA107" s="32">
        <f>'Dados Brutos - SECA'!AA107*'Dados Normal. pelo Peso - Seca'!AA$4</f>
        <v>199.2</v>
      </c>
      <c r="AB107" s="32">
        <f>'Dados Brutos - SECA'!AB107*'Dados Normal. pelo Peso - Seca'!AB$4</f>
        <v>2.82</v>
      </c>
      <c r="AC107" s="32">
        <f>'Dados Brutos - SECA'!AC107*'Dados Normal. pelo Peso - Seca'!AC$4</f>
        <v>3.2340000000000004</v>
      </c>
    </row>
    <row r="108" spans="1:29" s="17" customFormat="1" x14ac:dyDescent="0.25">
      <c r="A108" s="18" t="s">
        <v>1079</v>
      </c>
      <c r="B108" s="28" t="s">
        <v>1080</v>
      </c>
      <c r="C108" s="32">
        <f>'Dados Brutos - SECA'!C108*'Dados Normal. pelo Peso - Seca'!C$4</f>
        <v>1.5634388979146729</v>
      </c>
      <c r="D108" s="32">
        <f>'Dados Brutos - SECA'!D108*'Dados Normal. pelo Peso - Seca'!D$4</f>
        <v>3.3329666071932538</v>
      </c>
      <c r="E108" s="32">
        <f>'Dados Brutos - SECA'!E108*'Dados Normal. pelo Peso - Seca'!E$4</f>
        <v>57.607999999999997</v>
      </c>
      <c r="F108" s="32">
        <f>'Dados Brutos - SECA'!F108*'Dados Normal. pelo Peso - Seca'!F$4</f>
        <v>24</v>
      </c>
      <c r="G108" s="32">
        <f>'Dados Brutos - SECA'!G108*'Dados Normal. pelo Peso - Seca'!G$4</f>
        <v>17.908032543713759</v>
      </c>
      <c r="H108" s="32">
        <f>'Dados Brutos - SECA'!H108*'Dados Normal. pelo Peso - Seca'!H$4</f>
        <v>6.9165457954505243</v>
      </c>
      <c r="I108" s="32">
        <f>'Dados Brutos - SECA'!I108*'Dados Normal. pelo Peso - Seca'!I$4</f>
        <v>73.062000000000012</v>
      </c>
      <c r="J108" s="32">
        <f>'Dados Brutos - SECA'!J108*'Dados Normal. pelo Peso - Seca'!J$4</f>
        <v>60.815999999999995</v>
      </c>
      <c r="K108" s="32">
        <f>'Dados Brutos - SECA'!K108*'Dados Normal. pelo Peso - Seca'!K$4</f>
        <v>376.4</v>
      </c>
      <c r="L108" s="32">
        <f>'Dados Brutos - SECA'!L108*'Dados Normal. pelo Peso - Seca'!L$4</f>
        <v>281.387</v>
      </c>
      <c r="M108" s="32">
        <f>'Dados Brutos - SECA'!M108*'Dados Normal. pelo Peso - Seca'!M$4</f>
        <v>413.12599999999998</v>
      </c>
      <c r="N108" s="32">
        <f>'Dados Brutos - SECA'!N108*'Dados Normal. pelo Peso - Seca'!N$4</f>
        <v>335.54500000000002</v>
      </c>
      <c r="O108" s="32">
        <f>'Dados Brutos - SECA'!O108*'Dados Normal. pelo Peso - Seca'!O$4</f>
        <v>287.12900000000002</v>
      </c>
      <c r="P108" s="32">
        <f>'Dados Brutos - SECA'!P108*'Dados Normal. pelo Peso - Seca'!P$4</f>
        <v>387.77700000000004</v>
      </c>
      <c r="Q108" s="32">
        <f>'Dados Brutos - SECA'!Q108*'Dados Normal. pelo Peso - Seca'!Q$4</f>
        <v>4.9000000000000004</v>
      </c>
      <c r="R108" s="32">
        <f>'Dados Brutos - SECA'!R108*'Dados Normal. pelo Peso - Seca'!R$4</f>
        <v>0</v>
      </c>
      <c r="S108" s="32">
        <f>'Dados Brutos - SECA'!S108*'Dados Normal. pelo Peso - Seca'!S$4</f>
        <v>4.8</v>
      </c>
      <c r="T108" s="32">
        <f>'Dados Brutos - SECA'!T108*'Dados Normal. pelo Peso - Seca'!T$4</f>
        <v>0</v>
      </c>
      <c r="U108" s="32">
        <f>'Dados Brutos - SECA'!U108*'Dados Normal. pelo Peso - Seca'!U$4</f>
        <v>0</v>
      </c>
      <c r="V108" s="32">
        <f>'Dados Brutos - SECA'!V108*'Dados Normal. pelo Peso - Seca'!V$4</f>
        <v>0.86</v>
      </c>
      <c r="W108" s="32">
        <f>'Dados Brutos - SECA'!W108*'Dados Normal. pelo Peso - Seca'!W$4</f>
        <v>392.59199999999993</v>
      </c>
      <c r="X108" s="32">
        <f>'Dados Brutos - SECA'!X108*'Dados Normal. pelo Peso - Seca'!X$4</f>
        <v>349.44</v>
      </c>
      <c r="Y108" s="32">
        <f>'Dados Brutos - SECA'!Y108*'Dados Normal. pelo Peso - Seca'!Y$4</f>
        <v>4.0089999999999995</v>
      </c>
      <c r="Z108" s="32">
        <f>'Dados Brutos - SECA'!Z108*'Dados Normal. pelo Peso - Seca'!Z$4</f>
        <v>3.06</v>
      </c>
      <c r="AA108" s="32">
        <f>'Dados Brutos - SECA'!AA108*'Dados Normal. pelo Peso - Seca'!AA$4</f>
        <v>75.88</v>
      </c>
      <c r="AB108" s="32">
        <f>'Dados Brutos - SECA'!AB108*'Dados Normal. pelo Peso - Seca'!AB$4</f>
        <v>1.974</v>
      </c>
      <c r="AC108" s="32">
        <f>'Dados Brutos - SECA'!AC108*'Dados Normal. pelo Peso - Seca'!AC$4</f>
        <v>1.6170000000000002</v>
      </c>
    </row>
    <row r="109" spans="1:29" s="17" customFormat="1" x14ac:dyDescent="0.25">
      <c r="A109" s="18" t="s">
        <v>1081</v>
      </c>
      <c r="B109" s="28" t="s">
        <v>1082</v>
      </c>
      <c r="C109" s="32">
        <f>'Dados Brutos - SECA'!C109*'Dados Normal. pelo Peso - Seca'!C$4</f>
        <v>129.727123163329</v>
      </c>
      <c r="D109" s="32">
        <f>'Dados Brutos - SECA'!D109*'Dados Normal. pelo Peso - Seca'!D$4</f>
        <v>117.58860876533319</v>
      </c>
      <c r="E109" s="32">
        <f>'Dados Brutos - SECA'!E109*'Dados Normal. pelo Peso - Seca'!E$4</f>
        <v>90.211999999999989</v>
      </c>
      <c r="F109" s="32">
        <f>'Dados Brutos - SECA'!F109*'Dados Normal. pelo Peso - Seca'!F$4</f>
        <v>38.475000000000001</v>
      </c>
      <c r="G109" s="32">
        <f>'Dados Brutos - SECA'!G109*'Dados Normal. pelo Peso - Seca'!G$4</f>
        <v>40.53635133472752</v>
      </c>
      <c r="H109" s="32">
        <f>'Dados Brutos - SECA'!H109*'Dados Normal. pelo Peso - Seca'!H$4</f>
        <v>4.220069909699971</v>
      </c>
      <c r="I109" s="32">
        <f>'Dados Brutos - SECA'!I109*'Dados Normal. pelo Peso - Seca'!I$4</f>
        <v>83.808000000000007</v>
      </c>
      <c r="J109" s="32">
        <f>'Dados Brutos - SECA'!J109*'Dados Normal. pelo Peso - Seca'!J$4</f>
        <v>60.815999999999995</v>
      </c>
      <c r="K109" s="32">
        <f>'Dados Brutos - SECA'!K109*'Dados Normal. pelo Peso - Seca'!K$4</f>
        <v>221.25</v>
      </c>
      <c r="L109" s="32">
        <f>'Dados Brutos - SECA'!L109*'Dados Normal. pelo Peso - Seca'!L$4</f>
        <v>250.09599999999998</v>
      </c>
      <c r="M109" s="32">
        <f>'Dados Brutos - SECA'!M109*'Dados Normal. pelo Peso - Seca'!M$4</f>
        <v>394.40399999999994</v>
      </c>
      <c r="N109" s="32">
        <f>'Dados Brutos - SECA'!N109*'Dados Normal. pelo Peso - Seca'!N$4</f>
        <v>334.70499999999998</v>
      </c>
      <c r="O109" s="32">
        <f>'Dados Brutos - SECA'!O109*'Dados Normal. pelo Peso - Seca'!O$4</f>
        <v>267.55400000000003</v>
      </c>
      <c r="P109" s="32">
        <f>'Dados Brutos - SECA'!P109*'Dados Normal. pelo Peso - Seca'!P$4</f>
        <v>386.37299999999999</v>
      </c>
      <c r="Q109" s="32">
        <f>'Dados Brutos - SECA'!Q109*'Dados Normal. pelo Peso - Seca'!Q$4</f>
        <v>4.9000000000000004</v>
      </c>
      <c r="R109" s="32">
        <f>'Dados Brutos - SECA'!R109*'Dados Normal. pelo Peso - Seca'!R$4</f>
        <v>0</v>
      </c>
      <c r="S109" s="32">
        <f>'Dados Brutos - SECA'!S109*'Dados Normal. pelo Peso - Seca'!S$4</f>
        <v>9.6</v>
      </c>
      <c r="T109" s="32">
        <f>'Dados Brutos - SECA'!T109*'Dados Normal. pelo Peso - Seca'!T$4</f>
        <v>0</v>
      </c>
      <c r="U109" s="32">
        <f>'Dados Brutos - SECA'!U109*'Dados Normal. pelo Peso - Seca'!U$4</f>
        <v>0</v>
      </c>
      <c r="V109" s="32">
        <f>'Dados Brutos - SECA'!V109*'Dados Normal. pelo Peso - Seca'!V$4</f>
        <v>0.88</v>
      </c>
      <c r="W109" s="32">
        <f>'Dados Brutos - SECA'!W109*'Dados Normal. pelo Peso - Seca'!W$4</f>
        <v>411.74399999999997</v>
      </c>
      <c r="X109" s="32">
        <f>'Dados Brutos - SECA'!X109*'Dados Normal. pelo Peso - Seca'!X$4</f>
        <v>358.02</v>
      </c>
      <c r="Y109" s="32">
        <f>'Dados Brutos - SECA'!Y109*'Dados Normal. pelo Peso - Seca'!Y$4</f>
        <v>41.457999999999998</v>
      </c>
      <c r="Z109" s="32">
        <f>'Dados Brutos - SECA'!Z109*'Dados Normal. pelo Peso - Seca'!Z$4</f>
        <v>31.28</v>
      </c>
      <c r="AA109" s="32">
        <f>'Dados Brutos - SECA'!AA109*'Dados Normal. pelo Peso - Seca'!AA$4</f>
        <v>101.6</v>
      </c>
      <c r="AB109" s="32">
        <f>'Dados Brutos - SECA'!AB109*'Dados Normal. pelo Peso - Seca'!AB$4</f>
        <v>2.2090000000000001</v>
      </c>
      <c r="AC109" s="32">
        <f>'Dados Brutos - SECA'!AC109*'Dados Normal. pelo Peso - Seca'!AC$4</f>
        <v>1.6660000000000001</v>
      </c>
    </row>
    <row r="110" spans="1:29" s="17" customFormat="1" x14ac:dyDescent="0.25">
      <c r="A110" s="18" t="s">
        <v>1083</v>
      </c>
      <c r="B110" s="28" t="s">
        <v>1084</v>
      </c>
      <c r="C110" s="32">
        <f>'Dados Brutos - SECA'!C110*'Dados Normal. pelo Peso - Seca'!C$4</f>
        <v>213.93254026533509</v>
      </c>
      <c r="D110" s="32">
        <f>'Dados Brutos - SECA'!D110*'Dados Normal. pelo Peso - Seca'!D$4</f>
        <v>183.83678095777839</v>
      </c>
      <c r="E110" s="32">
        <f>'Dados Brutos - SECA'!E110*'Dados Normal. pelo Peso - Seca'!E$4</f>
        <v>144.32399999999998</v>
      </c>
      <c r="F110" s="32">
        <f>'Dados Brutos - SECA'!F110*'Dados Normal. pelo Peso - Seca'!F$4</f>
        <v>71.5</v>
      </c>
      <c r="G110" s="32">
        <f>'Dados Brutos - SECA'!G110*'Dados Normal. pelo Peso - Seca'!G$4</f>
        <v>40.682808370830656</v>
      </c>
      <c r="H110" s="32">
        <f>'Dados Brutos - SECA'!H110*'Dados Normal. pelo Peso - Seca'!H$4</f>
        <v>14.420634302189665</v>
      </c>
      <c r="I110" s="32">
        <f>'Dados Brutos - SECA'!I110*'Dados Normal. pelo Peso - Seca'!I$4</f>
        <v>126.036</v>
      </c>
      <c r="J110" s="32">
        <f>'Dados Brutos - SECA'!J110*'Dados Normal. pelo Peso - Seca'!J$4</f>
        <v>88.48</v>
      </c>
      <c r="K110" s="32">
        <f>'Dados Brutos - SECA'!K110*'Dados Normal. pelo Peso - Seca'!K$4</f>
        <v>206.05</v>
      </c>
      <c r="L110" s="32">
        <f>'Dados Brutos - SECA'!L110*'Dados Normal. pelo Peso - Seca'!L$4</f>
        <v>241.62799999999999</v>
      </c>
      <c r="M110" s="32">
        <f>'Dados Brutos - SECA'!M110*'Dados Normal. pelo Peso - Seca'!M$4</f>
        <v>181.19399999999999</v>
      </c>
      <c r="N110" s="32">
        <f>'Dados Brutos - SECA'!N110*'Dados Normal. pelo Peso - Seca'!N$4</f>
        <v>281.435</v>
      </c>
      <c r="O110" s="32">
        <f>'Dados Brutos - SECA'!O110*'Dados Normal. pelo Peso - Seca'!O$4</f>
        <v>239.56899999999999</v>
      </c>
      <c r="P110" s="32">
        <f>'Dados Brutos - SECA'!P110*'Dados Normal. pelo Peso - Seca'!P$4</f>
        <v>383.17500000000001</v>
      </c>
      <c r="Q110" s="32">
        <f>'Dados Brutos - SECA'!Q110*'Dados Normal. pelo Peso - Seca'!Q$4</f>
        <v>0</v>
      </c>
      <c r="R110" s="32">
        <f>'Dados Brutos - SECA'!R110*'Dados Normal. pelo Peso - Seca'!R$4</f>
        <v>0</v>
      </c>
      <c r="S110" s="32">
        <f>'Dados Brutos - SECA'!S110*'Dados Normal. pelo Peso - Seca'!S$4</f>
        <v>9.6</v>
      </c>
      <c r="T110" s="32">
        <f>'Dados Brutos - SECA'!T110*'Dados Normal. pelo Peso - Seca'!T$4</f>
        <v>0</v>
      </c>
      <c r="U110" s="32">
        <f>'Dados Brutos - SECA'!U110*'Dados Normal. pelo Peso - Seca'!U$4</f>
        <v>0</v>
      </c>
      <c r="V110" s="32">
        <f>'Dados Brutos - SECA'!V110*'Dados Normal. pelo Peso - Seca'!V$4</f>
        <v>1.08</v>
      </c>
      <c r="W110" s="32">
        <f>'Dados Brutos - SECA'!W110*'Dados Normal. pelo Peso - Seca'!W$4</f>
        <v>425.904</v>
      </c>
      <c r="X110" s="32">
        <f>'Dados Brutos - SECA'!X110*'Dados Normal. pelo Peso - Seca'!X$4</f>
        <v>361.33500000000004</v>
      </c>
      <c r="Y110" s="32">
        <f>'Dados Brutos - SECA'!Y110*'Dados Normal. pelo Peso - Seca'!Y$4</f>
        <v>55.119</v>
      </c>
      <c r="Z110" s="32">
        <f>'Dados Brutos - SECA'!Z110*'Dados Normal. pelo Peso - Seca'!Z$4</f>
        <v>51.68</v>
      </c>
      <c r="AA110" s="32">
        <f>'Dados Brutos - SECA'!AA110*'Dados Normal. pelo Peso - Seca'!AA$4</f>
        <v>165.8</v>
      </c>
      <c r="AB110" s="32">
        <f>'Dados Brutos - SECA'!AB110*'Dados Normal. pelo Peso - Seca'!AB$4</f>
        <v>3.008</v>
      </c>
      <c r="AC110" s="32">
        <f>'Dados Brutos - SECA'!AC110*'Dados Normal. pelo Peso - Seca'!AC$4</f>
        <v>2.6950000000000003</v>
      </c>
    </row>
    <row r="111" spans="1:29" s="17" customFormat="1" x14ac:dyDescent="0.25">
      <c r="A111" s="18" t="s">
        <v>1085</v>
      </c>
      <c r="B111" s="28" t="s">
        <v>1086</v>
      </c>
      <c r="C111" s="32">
        <f>'Dados Brutos - SECA'!C111*'Dados Normal. pelo Peso - Seca'!C$4</f>
        <v>122.93652638921181</v>
      </c>
      <c r="D111" s="32">
        <f>'Dados Brutos - SECA'!D111*'Dados Normal. pelo Peso - Seca'!D$4</f>
        <v>105.87722733503035</v>
      </c>
      <c r="E111" s="32">
        <f>'Dados Brutos - SECA'!E111*'Dados Normal. pelo Peso - Seca'!E$4</f>
        <v>156.75</v>
      </c>
      <c r="F111" s="32">
        <f>'Dados Brutos - SECA'!F111*'Dados Normal. pelo Peso - Seca'!F$4</f>
        <v>74.674999999999997</v>
      </c>
      <c r="G111" s="32">
        <f>'Dados Brutos - SECA'!G111*'Dados Normal. pelo Peso - Seca'!G$4</f>
        <v>53.101952277657269</v>
      </c>
      <c r="H111" s="32">
        <f>'Dados Brutos - SECA'!H111*'Dados Normal. pelo Peso - Seca'!H$4</f>
        <v>18.380855397148675</v>
      </c>
      <c r="I111" s="32">
        <f>'Dados Brutos - SECA'!I111*'Dados Normal. pelo Peso - Seca'!I$4</f>
        <v>144.97200000000001</v>
      </c>
      <c r="J111" s="32">
        <f>'Dados Brutos - SECA'!J111*'Dados Normal. pelo Peso - Seca'!J$4</f>
        <v>74.676000000000002</v>
      </c>
      <c r="K111" s="32">
        <f>'Dados Brutos - SECA'!K111*'Dados Normal. pelo Peso - Seca'!K$4</f>
        <v>273.64999999999998</v>
      </c>
      <c r="L111" s="32">
        <f>'Dados Brutos - SECA'!L111*'Dados Normal. pelo Peso - Seca'!L$4</f>
        <v>235.33500000000001</v>
      </c>
      <c r="M111" s="32">
        <f>'Dados Brutos - SECA'!M111*'Dados Normal. pelo Peso - Seca'!M$4</f>
        <v>329.91199999999998</v>
      </c>
      <c r="N111" s="32">
        <f>'Dados Brutos - SECA'!N111*'Dados Normal. pelo Peso - Seca'!N$4</f>
        <v>317.09999999999997</v>
      </c>
      <c r="O111" s="32">
        <f>'Dados Brutos - SECA'!O111*'Dados Normal. pelo Peso - Seca'!O$4</f>
        <v>202.101</v>
      </c>
      <c r="P111" s="32">
        <f>'Dados Brutos - SECA'!P111*'Dados Normal. pelo Peso - Seca'!P$4</f>
        <v>382.39499999999998</v>
      </c>
      <c r="Q111" s="32">
        <f>'Dados Brutos - SECA'!Q111*'Dados Normal. pelo Peso - Seca'!Q$4</f>
        <v>0</v>
      </c>
      <c r="R111" s="32">
        <f>'Dados Brutos - SECA'!R111*'Dados Normal. pelo Peso - Seca'!R$4</f>
        <v>0</v>
      </c>
      <c r="S111" s="32">
        <f>'Dados Brutos - SECA'!S111*'Dados Normal. pelo Peso - Seca'!S$4</f>
        <v>9.6</v>
      </c>
      <c r="T111" s="32">
        <f>'Dados Brutos - SECA'!T111*'Dados Normal. pelo Peso - Seca'!T$4</f>
        <v>0</v>
      </c>
      <c r="U111" s="32">
        <f>'Dados Brutos - SECA'!U111*'Dados Normal. pelo Peso - Seca'!U$4</f>
        <v>0</v>
      </c>
      <c r="V111" s="32">
        <f>'Dados Brutos - SECA'!V111*'Dados Normal. pelo Peso - Seca'!V$4</f>
        <v>1.18</v>
      </c>
      <c r="W111" s="32">
        <f>'Dados Brutos - SECA'!W111*'Dados Normal. pelo Peso - Seca'!W$4</f>
        <v>443.71199999999999</v>
      </c>
      <c r="X111" s="32">
        <f>'Dados Brutos - SECA'!X111*'Dados Normal. pelo Peso - Seca'!X$4</f>
        <v>366.24899999999997</v>
      </c>
      <c r="Y111" s="32">
        <f>'Dados Brutos - SECA'!Y111*'Dados Normal. pelo Peso - Seca'!Y$4</f>
        <v>98.381999999999991</v>
      </c>
      <c r="Z111" s="32">
        <f>'Dados Brutos - SECA'!Z111*'Dados Normal. pelo Peso - Seca'!Z$4</f>
        <v>72.12</v>
      </c>
      <c r="AA111" s="32">
        <f>'Dados Brutos - SECA'!AA111*'Dados Normal. pelo Peso - Seca'!AA$4</f>
        <v>204.08</v>
      </c>
      <c r="AB111" s="32">
        <f>'Dados Brutos - SECA'!AB111*'Dados Normal. pelo Peso - Seca'!AB$4</f>
        <v>2.867</v>
      </c>
      <c r="AC111" s="32">
        <f>'Dados Brutos - SECA'!AC111*'Dados Normal. pelo Peso - Seca'!AC$4</f>
        <v>3.2340000000000004</v>
      </c>
    </row>
    <row r="112" spans="1:29" s="17" customFormat="1" x14ac:dyDescent="0.25">
      <c r="A112" s="18" t="s">
        <v>1087</v>
      </c>
      <c r="B112" s="28" t="s">
        <v>1088</v>
      </c>
      <c r="C112" s="32">
        <f>'Dados Brutos - SECA'!C112*'Dados Normal. pelo Peso - Seca'!C$4</f>
        <v>175.84702779468455</v>
      </c>
      <c r="D112" s="32">
        <f>'Dados Brutos - SECA'!D112*'Dados Normal. pelo Peso - Seca'!D$4</f>
        <v>156.06035634110995</v>
      </c>
      <c r="E112" s="32">
        <f>'Dados Brutos - SECA'!E112*'Dados Normal. pelo Peso - Seca'!E$4</f>
        <v>164.16</v>
      </c>
      <c r="F112" s="32">
        <f>'Dados Brutos - SECA'!F112*'Dados Normal. pelo Peso - Seca'!F$4</f>
        <v>71.224999999999994</v>
      </c>
      <c r="G112" s="32">
        <f>'Dados Brutos - SECA'!G112*'Dados Normal. pelo Peso - Seca'!G$4</f>
        <v>62.493355271484624</v>
      </c>
      <c r="H112" s="32">
        <f>'Dados Brutos - SECA'!H112*'Dados Normal. pelo Peso - Seca'!H$4</f>
        <v>23.52297255627505</v>
      </c>
      <c r="I112" s="32">
        <f>'Dados Brutos - SECA'!I112*'Dados Normal. pelo Peso - Seca'!I$4</f>
        <v>110.628</v>
      </c>
      <c r="J112" s="32">
        <f>'Dados Brutos - SECA'!J112*'Dados Normal. pelo Peso - Seca'!J$4</f>
        <v>65.323999999999998</v>
      </c>
      <c r="K112" s="32">
        <f>'Dados Brutos - SECA'!K112*'Dados Normal. pelo Peso - Seca'!K$4</f>
        <v>177.8</v>
      </c>
      <c r="L112" s="32">
        <f>'Dados Brutos - SECA'!L112*'Dados Normal. pelo Peso - Seca'!L$4</f>
        <v>225.53299999999999</v>
      </c>
      <c r="M112" s="32">
        <f>'Dados Brutos - SECA'!M112*'Dados Normal. pelo Peso - Seca'!M$4</f>
        <v>237.17599999999999</v>
      </c>
      <c r="N112" s="32">
        <f>'Dados Brutos - SECA'!N112*'Dados Normal. pelo Peso - Seca'!N$4</f>
        <v>315.49</v>
      </c>
      <c r="O112" s="32">
        <f>'Dados Brutos - SECA'!O112*'Dados Normal. pelo Peso - Seca'!O$4</f>
        <v>230.23099999999999</v>
      </c>
      <c r="P112" s="32">
        <f>'Dados Brutos - SECA'!P112*'Dados Normal. pelo Peso - Seca'!P$4</f>
        <v>385.476</v>
      </c>
      <c r="Q112" s="32">
        <f>'Dados Brutos - SECA'!Q112*'Dados Normal. pelo Peso - Seca'!Q$4</f>
        <v>4.9000000000000004</v>
      </c>
      <c r="R112" s="32">
        <f>'Dados Brutos - SECA'!R112*'Dados Normal. pelo Peso - Seca'!R$4</f>
        <v>4.5</v>
      </c>
      <c r="S112" s="32">
        <f>'Dados Brutos - SECA'!S112*'Dados Normal. pelo Peso - Seca'!S$4</f>
        <v>7.1999999999999993</v>
      </c>
      <c r="T112" s="32">
        <f>'Dados Brutos - SECA'!T112*'Dados Normal. pelo Peso - Seca'!T$4</f>
        <v>0</v>
      </c>
      <c r="U112" s="32">
        <f>'Dados Brutos - SECA'!U112*'Dados Normal. pelo Peso - Seca'!U$4</f>
        <v>0</v>
      </c>
      <c r="V112" s="32">
        <f>'Dados Brutos - SECA'!V112*'Dados Normal. pelo Peso - Seca'!V$4</f>
        <v>0.94</v>
      </c>
      <c r="W112" s="32">
        <f>'Dados Brutos - SECA'!W112*'Dados Normal. pelo Peso - Seca'!W$4</f>
        <v>444.67199999999997</v>
      </c>
      <c r="X112" s="32">
        <f>'Dados Brutos - SECA'!X112*'Dados Normal. pelo Peso - Seca'!X$4</f>
        <v>359.73599999999999</v>
      </c>
      <c r="Y112" s="32">
        <f>'Dados Brutos - SECA'!Y112*'Dados Normal. pelo Peso - Seca'!Y$4</f>
        <v>74.061999999999998</v>
      </c>
      <c r="Z112" s="32">
        <f>'Dados Brutos - SECA'!Z112*'Dados Normal. pelo Peso - Seca'!Z$4</f>
        <v>44.7</v>
      </c>
      <c r="AA112" s="32">
        <f>'Dados Brutos - SECA'!AA112*'Dados Normal. pelo Peso - Seca'!AA$4</f>
        <v>166.68</v>
      </c>
      <c r="AB112" s="32">
        <f>'Dados Brutos - SECA'!AB112*'Dados Normal. pelo Peso - Seca'!AB$4</f>
        <v>2.5850000000000004</v>
      </c>
      <c r="AC112" s="32">
        <f>'Dados Brutos - SECA'!AC112*'Dados Normal. pelo Peso - Seca'!AC$4</f>
        <v>2.0580000000000003</v>
      </c>
    </row>
    <row r="113" spans="1:29" s="17" customFormat="1" x14ac:dyDescent="0.25">
      <c r="A113" s="18" t="s">
        <v>1089</v>
      </c>
      <c r="B113" s="28" t="s">
        <v>1090</v>
      </c>
      <c r="C113" s="32">
        <f>'Dados Brutos - SECA'!C113*'Dados Normal. pelo Peso - Seca'!C$4</f>
        <v>286.79921696266422</v>
      </c>
      <c r="D113" s="32">
        <f>'Dados Brutos - SECA'!D113*'Dados Normal. pelo Peso - Seca'!D$4</f>
        <v>232.0965189873418</v>
      </c>
      <c r="E113" s="32">
        <f>'Dados Brutos - SECA'!E113*'Dados Normal. pelo Peso - Seca'!E$4</f>
        <v>153.672</v>
      </c>
      <c r="F113" s="32">
        <f>'Dados Brutos - SECA'!F113*'Dados Normal. pelo Peso - Seca'!F$4</f>
        <v>73.775000000000006</v>
      </c>
      <c r="G113" s="32">
        <f>'Dados Brutos - SECA'!G113*'Dados Normal. pelo Peso - Seca'!G$4</f>
        <v>43.480158502268424</v>
      </c>
      <c r="H113" s="32">
        <f>'Dados Brutos - SECA'!H113*'Dados Normal. pelo Peso - Seca'!H$4</f>
        <v>10.560889338049519</v>
      </c>
      <c r="I113" s="32">
        <f>'Dados Brutos - SECA'!I113*'Dados Normal. pelo Peso - Seca'!I$4</f>
        <v>88.218000000000004</v>
      </c>
      <c r="J113" s="32">
        <f>'Dados Brutos - SECA'!J113*'Dados Normal. pelo Peso - Seca'!J$4</f>
        <v>68.347999999999999</v>
      </c>
      <c r="K113" s="32">
        <f>'Dados Brutos - SECA'!K113*'Dados Normal. pelo Peso - Seca'!K$4</f>
        <v>202.25</v>
      </c>
      <c r="L113" s="32">
        <f>'Dados Brutos - SECA'!L113*'Dados Normal. pelo Peso - Seca'!L$4</f>
        <v>208.85799999999998</v>
      </c>
      <c r="M113" s="32">
        <f>'Dados Brutos - SECA'!M113*'Dados Normal. pelo Peso - Seca'!M$4</f>
        <v>302.40399999999994</v>
      </c>
      <c r="N113" s="32">
        <f>'Dados Brutos - SECA'!N113*'Dados Normal. pelo Peso - Seca'!N$4</f>
        <v>306.77500000000003</v>
      </c>
      <c r="O113" s="32">
        <f>'Dados Brutos - SECA'!O113*'Dados Normal. pelo Peso - Seca'!O$4</f>
        <v>223.90899999999996</v>
      </c>
      <c r="P113" s="32">
        <f>'Dados Brutos - SECA'!P113*'Dados Normal. pelo Peso - Seca'!P$4</f>
        <v>386.06099999999998</v>
      </c>
      <c r="Q113" s="32">
        <f>'Dados Brutos - SECA'!Q113*'Dados Normal. pelo Peso - Seca'!Q$4</f>
        <v>4.9000000000000004</v>
      </c>
      <c r="R113" s="32">
        <f>'Dados Brutos - SECA'!R113*'Dados Normal. pelo Peso - Seca'!R$4</f>
        <v>0</v>
      </c>
      <c r="S113" s="32">
        <f>'Dados Brutos - SECA'!S113*'Dados Normal. pelo Peso - Seca'!S$4</f>
        <v>4.8</v>
      </c>
      <c r="T113" s="32">
        <f>'Dados Brutos - SECA'!T113*'Dados Normal. pelo Peso - Seca'!T$4</f>
        <v>0</v>
      </c>
      <c r="U113" s="32">
        <f>'Dados Brutos - SECA'!U113*'Dados Normal. pelo Peso - Seca'!U$4</f>
        <v>0</v>
      </c>
      <c r="V113" s="32">
        <f>'Dados Brutos - SECA'!V113*'Dados Normal. pelo Peso - Seca'!V$4</f>
        <v>1.1200000000000001</v>
      </c>
      <c r="W113" s="32">
        <f>'Dados Brutos - SECA'!W113*'Dados Normal. pelo Peso - Seca'!W$4</f>
        <v>430.70400000000001</v>
      </c>
      <c r="X113" s="32">
        <f>'Dados Brutos - SECA'!X113*'Dados Normal. pelo Peso - Seca'!X$4</f>
        <v>357.59100000000001</v>
      </c>
      <c r="Y113" s="32">
        <f>'Dados Brutos - SECA'!Y113*'Dados Normal. pelo Peso - Seca'!Y$4</f>
        <v>64.276999999999987</v>
      </c>
      <c r="Z113" s="32">
        <f>'Dados Brutos - SECA'!Z113*'Dados Normal. pelo Peso - Seca'!Z$4</f>
        <v>98.34</v>
      </c>
      <c r="AA113" s="32">
        <f>'Dados Brutos - SECA'!AA113*'Dados Normal. pelo Peso - Seca'!AA$4</f>
        <v>195.04</v>
      </c>
      <c r="AB113" s="32">
        <f>'Dados Brutos - SECA'!AB113*'Dados Normal. pelo Peso - Seca'!AB$4</f>
        <v>3.2429999999999999</v>
      </c>
      <c r="AC113" s="32">
        <f>'Dados Brutos - SECA'!AC113*'Dados Normal. pelo Peso - Seca'!AC$4</f>
        <v>2.94</v>
      </c>
    </row>
    <row r="114" spans="1:29" s="17" customFormat="1" x14ac:dyDescent="0.25">
      <c r="A114" s="18" t="s">
        <v>1091</v>
      </c>
      <c r="B114" s="28" t="s">
        <v>1092</v>
      </c>
      <c r="C114" s="32">
        <f>'Dados Brutos - SECA'!C114*'Dados Normal. pelo Peso - Seca'!C$4</f>
        <v>251.87406296851574</v>
      </c>
      <c r="D114" s="32">
        <f>'Dados Brutos - SECA'!D114*'Dados Normal. pelo Peso - Seca'!D$4</f>
        <v>224.47747024026876</v>
      </c>
      <c r="E114" s="32">
        <f>'Dados Brutos - SECA'!E114*'Dados Normal. pelo Peso - Seca'!E$4</f>
        <v>126.35</v>
      </c>
      <c r="F114" s="32">
        <f>'Dados Brutos - SECA'!F114*'Dados Normal. pelo Peso - Seca'!F$4</f>
        <v>46.775000000000006</v>
      </c>
      <c r="G114" s="32">
        <f>'Dados Brutos - SECA'!G114*'Dados Normal. pelo Peso - Seca'!G$4</f>
        <v>27.268170426065161</v>
      </c>
      <c r="H114" s="32">
        <f>'Dados Brutos - SECA'!H114*'Dados Normal. pelo Peso - Seca'!H$4</f>
        <v>15.016129032258062</v>
      </c>
      <c r="I114" s="32">
        <f>'Dados Brutos - SECA'!I114*'Dados Normal. pelo Peso - Seca'!I$4</f>
        <v>117.9</v>
      </c>
      <c r="J114" s="32">
        <f>'Dados Brutos - SECA'!J114*'Dados Normal. pelo Peso - Seca'!J$4</f>
        <v>73.695999999999998</v>
      </c>
      <c r="K114" s="32">
        <f>'Dados Brutos - SECA'!K114*'Dados Normal. pelo Peso - Seca'!K$4</f>
        <v>163.15</v>
      </c>
      <c r="L114" s="32">
        <f>'Dados Brutos - SECA'!L114*'Dados Normal. pelo Peso - Seca'!L$4</f>
        <v>223.47399999999999</v>
      </c>
      <c r="M114" s="32">
        <f>'Dados Brutos - SECA'!M114*'Dados Normal. pelo Peso - Seca'!M$4</f>
        <v>210.81799999999998</v>
      </c>
      <c r="N114" s="32">
        <f>'Dados Brutos - SECA'!N114*'Dados Normal. pelo Peso - Seca'!N$4</f>
        <v>287.07</v>
      </c>
      <c r="O114" s="32">
        <f>'Dados Brutos - SECA'!O114*'Dados Normal. pelo Peso - Seca'!O$4</f>
        <v>263.63900000000001</v>
      </c>
      <c r="P114" s="32">
        <f>'Dados Brutos - SECA'!P114*'Dados Normal. pelo Peso - Seca'!P$4</f>
        <v>387.03599999999994</v>
      </c>
      <c r="Q114" s="32">
        <f>'Dados Brutos - SECA'!Q114*'Dados Normal. pelo Peso - Seca'!Q$4</f>
        <v>4.9000000000000004</v>
      </c>
      <c r="R114" s="32">
        <f>'Dados Brutos - SECA'!R114*'Dados Normal. pelo Peso - Seca'!R$4</f>
        <v>0</v>
      </c>
      <c r="S114" s="32">
        <f>'Dados Brutos - SECA'!S114*'Dados Normal. pelo Peso - Seca'!S$4</f>
        <v>4.8</v>
      </c>
      <c r="T114" s="32">
        <f>'Dados Brutos - SECA'!T114*'Dados Normal. pelo Peso - Seca'!T$4</f>
        <v>0</v>
      </c>
      <c r="U114" s="32">
        <f>'Dados Brutos - SECA'!U114*'Dados Normal. pelo Peso - Seca'!U$4</f>
        <v>0</v>
      </c>
      <c r="V114" s="32">
        <f>'Dados Brutos - SECA'!V114*'Dados Normal. pelo Peso - Seca'!V$4</f>
        <v>0.94</v>
      </c>
      <c r="W114" s="32">
        <f>'Dados Brutos - SECA'!W114*'Dados Normal. pelo Peso - Seca'!W$4</f>
        <v>460.75199999999995</v>
      </c>
      <c r="X114" s="32">
        <f>'Dados Brutos - SECA'!X114*'Dados Normal. pelo Peso - Seca'!X$4</f>
        <v>376.85699999999997</v>
      </c>
      <c r="Y114" s="32">
        <f>'Dados Brutos - SECA'!Y114*'Dados Normal. pelo Peso - Seca'!Y$4</f>
        <v>82.250999999999991</v>
      </c>
      <c r="Z114" s="32">
        <f>'Dados Brutos - SECA'!Z114*'Dados Normal. pelo Peso - Seca'!Z$4</f>
        <v>60.4</v>
      </c>
      <c r="AA114" s="32">
        <f>'Dados Brutos - SECA'!AA114*'Dados Normal. pelo Peso - Seca'!AA$4</f>
        <v>142.72</v>
      </c>
      <c r="AB114" s="32">
        <f>'Dados Brutos - SECA'!AB114*'Dados Normal. pelo Peso - Seca'!AB$4</f>
        <v>2.6789999999999998</v>
      </c>
      <c r="AC114" s="32">
        <f>'Dados Brutos - SECA'!AC114*'Dados Normal. pelo Peso - Seca'!AC$4</f>
        <v>2.0089999999999999</v>
      </c>
    </row>
    <row r="115" spans="1:29" s="17" customFormat="1" x14ac:dyDescent="0.25">
      <c r="A115" s="18" t="s">
        <v>1093</v>
      </c>
      <c r="B115" s="28" t="s">
        <v>1094</v>
      </c>
      <c r="C115" s="32">
        <f>'Dados Brutos - SECA'!C115*'Dados Normal. pelo Peso - Seca'!C$4</f>
        <v>290.58941355391522</v>
      </c>
      <c r="D115" s="32">
        <f>'Dados Brutos - SECA'!D115*'Dados Normal. pelo Peso - Seca'!D$4</f>
        <v>255.41743184065547</v>
      </c>
      <c r="E115" s="32">
        <f>'Dados Brutos - SECA'!E115*'Dados Normal. pelo Peso - Seca'!E$4</f>
        <v>134.71</v>
      </c>
      <c r="F115" s="32">
        <f>'Dados Brutos - SECA'!F115*'Dados Normal. pelo Peso - Seca'!F$4</f>
        <v>72.099999999999994</v>
      </c>
      <c r="G115" s="32">
        <f>'Dados Brutos - SECA'!G115*'Dados Normal. pelo Peso - Seca'!G$4</f>
        <v>39.777085104373292</v>
      </c>
      <c r="H115" s="32">
        <f>'Dados Brutos - SECA'!H115*'Dados Normal. pelo Peso - Seca'!H$4</f>
        <v>9.4642675612483469</v>
      </c>
      <c r="I115" s="32">
        <f>'Dados Brutos - SECA'!I115*'Dados Normal. pelo Peso - Seca'!I$4</f>
        <v>99.665999999999997</v>
      </c>
      <c r="J115" s="32">
        <f>'Dados Brutos - SECA'!J115*'Dados Normal. pelo Peso - Seca'!J$4</f>
        <v>65.995999999999995</v>
      </c>
      <c r="K115" s="32">
        <f>'Dados Brutos - SECA'!K115*'Dados Normal. pelo Peso - Seca'!K$4</f>
        <v>194.20000000000002</v>
      </c>
      <c r="L115" s="32">
        <f>'Dados Brutos - SECA'!L115*'Dados Normal. pelo Peso - Seca'!L$4</f>
        <v>196.76499999999999</v>
      </c>
      <c r="M115" s="32">
        <f>'Dados Brutos - SECA'!M115*'Dados Normal. pelo Peso - Seca'!M$4</f>
        <v>327.05999999999995</v>
      </c>
      <c r="N115" s="32">
        <f>'Dados Brutos - SECA'!N115*'Dados Normal. pelo Peso - Seca'!N$4</f>
        <v>313.14499999999998</v>
      </c>
      <c r="O115" s="32">
        <f>'Dados Brutos - SECA'!O115*'Dados Normal. pelo Peso - Seca'!O$4</f>
        <v>246.00699999999998</v>
      </c>
      <c r="P115" s="32">
        <f>'Dados Brutos - SECA'!P115*'Dados Normal. pelo Peso - Seca'!P$4</f>
        <v>387.387</v>
      </c>
      <c r="Q115" s="32">
        <f>'Dados Brutos - SECA'!Q115*'Dados Normal. pelo Peso - Seca'!Q$4</f>
        <v>0</v>
      </c>
      <c r="R115" s="32">
        <f>'Dados Brutos - SECA'!R115*'Dados Normal. pelo Peso - Seca'!R$4</f>
        <v>0</v>
      </c>
      <c r="S115" s="32">
        <f>'Dados Brutos - SECA'!S115*'Dados Normal. pelo Peso - Seca'!S$4</f>
        <v>4.8</v>
      </c>
      <c r="T115" s="32">
        <f>'Dados Brutos - SECA'!T115*'Dados Normal. pelo Peso - Seca'!T$4</f>
        <v>0</v>
      </c>
      <c r="U115" s="32">
        <f>'Dados Brutos - SECA'!U115*'Dados Normal. pelo Peso - Seca'!U$4</f>
        <v>0</v>
      </c>
      <c r="V115" s="32">
        <f>'Dados Brutos - SECA'!V115*'Dados Normal. pelo Peso - Seca'!V$4</f>
        <v>0.94</v>
      </c>
      <c r="W115" s="32">
        <f>'Dados Brutos - SECA'!W115*'Dados Normal. pelo Peso - Seca'!W$4</f>
        <v>432.72</v>
      </c>
      <c r="X115" s="32">
        <f>'Dados Brutos - SECA'!X115*'Dados Normal. pelo Peso - Seca'!X$4</f>
        <v>359.50200000000001</v>
      </c>
      <c r="Y115" s="32">
        <f>'Dados Brutos - SECA'!Y115*'Dados Normal. pelo Peso - Seca'!Y$4</f>
        <v>74.213999999999999</v>
      </c>
      <c r="Z115" s="32">
        <f>'Dados Brutos - SECA'!Z115*'Dados Normal. pelo Peso - Seca'!Z$4</f>
        <v>67.319999999999993</v>
      </c>
      <c r="AA115" s="32">
        <f>'Dados Brutos - SECA'!AA115*'Dados Normal. pelo Peso - Seca'!AA$4</f>
        <v>145.6</v>
      </c>
      <c r="AB115" s="32">
        <f>'Dados Brutos - SECA'!AB115*'Dados Normal. pelo Peso - Seca'!AB$4</f>
        <v>2.9140000000000001</v>
      </c>
      <c r="AC115" s="32">
        <f>'Dados Brutos - SECA'!AC115*'Dados Normal. pelo Peso - Seca'!AC$4</f>
        <v>2.0089999999999999</v>
      </c>
    </row>
    <row r="116" spans="1:29" s="17" customFormat="1" x14ac:dyDescent="0.25">
      <c r="A116" s="18" t="s">
        <v>1095</v>
      </c>
      <c r="B116" s="28" t="s">
        <v>1096</v>
      </c>
      <c r="C116" s="32">
        <f>'Dados Brutos - SECA'!C116*'Dados Normal. pelo Peso - Seca'!C$4</f>
        <v>306.03315934909426</v>
      </c>
      <c r="D116" s="32">
        <f>'Dados Brutos - SECA'!D116*'Dados Normal. pelo Peso - Seca'!D$4</f>
        <v>266.49319883845334</v>
      </c>
      <c r="E116" s="32">
        <f>'Dados Brutos - SECA'!E116*'Dados Normal. pelo Peso - Seca'!E$4</f>
        <v>135.66</v>
      </c>
      <c r="F116" s="32">
        <f>'Dados Brutos - SECA'!F116*'Dados Normal. pelo Peso - Seca'!F$4</f>
        <v>72</v>
      </c>
      <c r="G116" s="32">
        <f>'Dados Brutos - SECA'!G116*'Dados Normal. pelo Peso - Seca'!G$4</f>
        <v>44.164187983343254</v>
      </c>
      <c r="H116" s="32">
        <f>'Dados Brutos - SECA'!H116*'Dados Normal. pelo Peso - Seca'!H$4</f>
        <v>3.6677673355346712</v>
      </c>
      <c r="I116" s="32">
        <f>'Dados Brutos - SECA'!I116*'Dados Normal. pelo Peso - Seca'!I$4</f>
        <v>114.66000000000001</v>
      </c>
      <c r="J116" s="32">
        <f>'Dados Brutos - SECA'!J116*'Dados Normal. pelo Peso - Seca'!J$4</f>
        <v>62.803999999999995</v>
      </c>
      <c r="K116" s="32">
        <f>'Dados Brutos - SECA'!K116*'Dados Normal. pelo Peso - Seca'!K$4</f>
        <v>219.4</v>
      </c>
      <c r="L116" s="32">
        <f>'Dados Brutos - SECA'!L116*'Dados Normal. pelo Peso - Seca'!L$4</f>
        <v>208.59700000000001</v>
      </c>
      <c r="M116" s="32">
        <f>'Dados Brutos - SECA'!M116*'Dados Normal. pelo Peso - Seca'!M$4</f>
        <v>422.14199999999994</v>
      </c>
      <c r="N116" s="32">
        <f>'Dados Brutos - SECA'!N116*'Dados Normal. pelo Peso - Seca'!N$4</f>
        <v>324.31</v>
      </c>
      <c r="O116" s="32">
        <f>'Dados Brutos - SECA'!O116*'Dados Normal. pelo Peso - Seca'!O$4</f>
        <v>227.12799999999999</v>
      </c>
      <c r="P116" s="32">
        <f>'Dados Brutos - SECA'!P116*'Dados Normal. pelo Peso - Seca'!P$4</f>
        <v>385.476</v>
      </c>
      <c r="Q116" s="32">
        <f>'Dados Brutos - SECA'!Q116*'Dados Normal. pelo Peso - Seca'!Q$4</f>
        <v>4.9000000000000004</v>
      </c>
      <c r="R116" s="32">
        <f>'Dados Brutos - SECA'!R116*'Dados Normal. pelo Peso - Seca'!R$4</f>
        <v>4.5</v>
      </c>
      <c r="S116" s="32">
        <f>'Dados Brutos - SECA'!S116*'Dados Normal. pelo Peso - Seca'!S$4</f>
        <v>4.8</v>
      </c>
      <c r="T116" s="32">
        <f>'Dados Brutos - SECA'!T116*'Dados Normal. pelo Peso - Seca'!T$4</f>
        <v>0</v>
      </c>
      <c r="U116" s="32">
        <f>'Dados Brutos - SECA'!U116*'Dados Normal. pelo Peso - Seca'!U$4</f>
        <v>0</v>
      </c>
      <c r="V116" s="32">
        <f>'Dados Brutos - SECA'!V116*'Dados Normal. pelo Peso - Seca'!V$4</f>
        <v>1.08</v>
      </c>
      <c r="W116" s="32">
        <f>'Dados Brutos - SECA'!W116*'Dados Normal. pelo Peso - Seca'!W$4</f>
        <v>456.67199999999997</v>
      </c>
      <c r="X116" s="32">
        <f>'Dados Brutos - SECA'!X116*'Dados Normal. pelo Peso - Seca'!X$4</f>
        <v>373.73699999999997</v>
      </c>
      <c r="Y116" s="32">
        <f>'Dados Brutos - SECA'!Y116*'Dados Normal. pelo Peso - Seca'!Y$4</f>
        <v>125.419</v>
      </c>
      <c r="Z116" s="32">
        <f>'Dados Brutos - SECA'!Z116*'Dados Normal. pelo Peso - Seca'!Z$4</f>
        <v>90.72</v>
      </c>
      <c r="AA116" s="32">
        <f>'Dados Brutos - SECA'!AA116*'Dados Normal. pelo Peso - Seca'!AA$4</f>
        <v>176.48</v>
      </c>
      <c r="AB116" s="32">
        <f>'Dados Brutos - SECA'!AB116*'Dados Normal. pelo Peso - Seca'!AB$4</f>
        <v>2.35</v>
      </c>
      <c r="AC116" s="32">
        <f>'Dados Brutos - SECA'!AC116*'Dados Normal. pelo Peso - Seca'!AC$4</f>
        <v>2.6950000000000003</v>
      </c>
    </row>
    <row r="117" spans="1:29" s="17" customFormat="1" x14ac:dyDescent="0.25">
      <c r="A117" s="18" t="s">
        <v>1097</v>
      </c>
      <c r="B117" s="28" t="s">
        <v>1098</v>
      </c>
      <c r="C117" s="32">
        <f>'Dados Brutos - SECA'!C117*'Dados Normal. pelo Peso - Seca'!C$4</f>
        <v>291.01340106858191</v>
      </c>
      <c r="D117" s="32">
        <f>'Dados Brutos - SECA'!D117*'Dados Normal. pelo Peso - Seca'!D$4</f>
        <v>227.88828125000001</v>
      </c>
      <c r="E117" s="32">
        <f>'Dados Brutos - SECA'!E117*'Dados Normal. pelo Peso - Seca'!E$4</f>
        <v>168.79599999999999</v>
      </c>
      <c r="F117" s="32">
        <f>'Dados Brutos - SECA'!F117*'Dados Normal. pelo Peso - Seca'!F$4</f>
        <v>80.675000000000011</v>
      </c>
      <c r="G117" s="32">
        <f>'Dados Brutos - SECA'!G117*'Dados Normal. pelo Peso - Seca'!G$4</f>
        <v>34.818139606872002</v>
      </c>
      <c r="H117" s="32">
        <f>'Dados Brutos - SECA'!H117*'Dados Normal. pelo Peso - Seca'!H$4</f>
        <v>21.866719398853075</v>
      </c>
      <c r="I117" s="32">
        <f>'Dados Brutos - SECA'!I117*'Dados Normal. pelo Peso - Seca'!I$4</f>
        <v>110.628</v>
      </c>
      <c r="J117" s="32">
        <f>'Dados Brutos - SECA'!J117*'Dados Normal. pelo Peso - Seca'!J$4</f>
        <v>65.323999999999998</v>
      </c>
      <c r="K117" s="32">
        <f>'Dados Brutos - SECA'!K117*'Dados Normal. pelo Peso - Seca'!K$4</f>
        <v>103.65</v>
      </c>
      <c r="L117" s="32">
        <f>'Dados Brutos - SECA'!L117*'Dados Normal. pelo Peso - Seca'!L$4</f>
        <v>199.69399999999999</v>
      </c>
      <c r="M117" s="32">
        <f>'Dados Brutos - SECA'!M117*'Dados Normal. pelo Peso - Seca'!M$4</f>
        <v>134.596</v>
      </c>
      <c r="N117" s="32">
        <f>'Dados Brutos - SECA'!N117*'Dados Normal. pelo Peso - Seca'!N$4</f>
        <v>320.84500000000003</v>
      </c>
      <c r="O117" s="32">
        <f>'Dados Brutos - SECA'!O117*'Dados Normal. pelo Peso - Seca'!O$4</f>
        <v>194.35799999999998</v>
      </c>
      <c r="P117" s="32">
        <f>'Dados Brutos - SECA'!P117*'Dados Normal. pelo Peso - Seca'!P$4</f>
        <v>382.90200000000004</v>
      </c>
      <c r="Q117" s="32">
        <f>'Dados Brutos - SECA'!Q117*'Dados Normal. pelo Peso - Seca'!Q$4</f>
        <v>0</v>
      </c>
      <c r="R117" s="32">
        <f>'Dados Brutos - SECA'!R117*'Dados Normal. pelo Peso - Seca'!R$4</f>
        <v>0</v>
      </c>
      <c r="S117" s="32">
        <f>'Dados Brutos - SECA'!S117*'Dados Normal. pelo Peso - Seca'!S$4</f>
        <v>4.8</v>
      </c>
      <c r="T117" s="32">
        <f>'Dados Brutos - SECA'!T117*'Dados Normal. pelo Peso - Seca'!T$4</f>
        <v>0</v>
      </c>
      <c r="U117" s="32">
        <f>'Dados Brutos - SECA'!U117*'Dados Normal. pelo Peso - Seca'!U$4</f>
        <v>0</v>
      </c>
      <c r="V117" s="32">
        <f>'Dados Brutos - SECA'!V117*'Dados Normal. pelo Peso - Seca'!V$4</f>
        <v>1.28</v>
      </c>
      <c r="W117" s="32">
        <f>'Dados Brutos - SECA'!W117*'Dados Normal. pelo Peso - Seca'!W$4</f>
        <v>443.42399999999998</v>
      </c>
      <c r="X117" s="32">
        <f>'Dados Brutos - SECA'!X117*'Dados Normal. pelo Peso - Seca'!X$4</f>
        <v>340.54799999999994</v>
      </c>
      <c r="Y117" s="32">
        <f>'Dados Brutos - SECA'!Y117*'Dados Normal. pelo Peso - Seca'!Y$4</f>
        <v>113.563</v>
      </c>
      <c r="Z117" s="32">
        <f>'Dados Brutos - SECA'!Z117*'Dados Normal. pelo Peso - Seca'!Z$4</f>
        <v>86.42</v>
      </c>
      <c r="AA117" s="32">
        <f>'Dados Brutos - SECA'!AA117*'Dados Normal. pelo Peso - Seca'!AA$4</f>
        <v>257.39999999999998</v>
      </c>
      <c r="AB117" s="32">
        <f>'Dados Brutos - SECA'!AB117*'Dados Normal. pelo Peso - Seca'!AB$4</f>
        <v>2.6789999999999998</v>
      </c>
      <c r="AC117" s="32">
        <f>'Dados Brutos - SECA'!AC117*'Dados Normal. pelo Peso - Seca'!AC$4</f>
        <v>3.8710000000000004</v>
      </c>
    </row>
    <row r="118" spans="1:29" s="17" customFormat="1" x14ac:dyDescent="0.25">
      <c r="A118" s="18" t="s">
        <v>1099</v>
      </c>
      <c r="B118" s="28" t="s">
        <v>1100</v>
      </c>
      <c r="C118" s="32">
        <f>'Dados Brutos - SECA'!C118*'Dados Normal. pelo Peso - Seca'!C$4</f>
        <v>303.82679678389491</v>
      </c>
      <c r="D118" s="32">
        <f>'Dados Brutos - SECA'!D118*'Dados Normal. pelo Peso - Seca'!D$4</f>
        <v>269.56147517068337</v>
      </c>
      <c r="E118" s="32">
        <f>'Dados Brutos - SECA'!E118*'Dados Normal. pelo Peso - Seca'!E$4</f>
        <v>144.666</v>
      </c>
      <c r="F118" s="32">
        <f>'Dados Brutos - SECA'!F118*'Dados Normal. pelo Peso - Seca'!F$4</f>
        <v>70.125</v>
      </c>
      <c r="G118" s="32">
        <f>'Dados Brutos - SECA'!G118*'Dados Normal. pelo Peso - Seca'!G$4</f>
        <v>56.140350877192979</v>
      </c>
      <c r="H118" s="32">
        <f>'Dados Brutos - SECA'!H118*'Dados Normal. pelo Peso - Seca'!H$4</f>
        <v>9.4481683554169908</v>
      </c>
      <c r="I118" s="32">
        <f>'Dados Brutos - SECA'!I118*'Dados Normal. pelo Peso - Seca'!I$4</f>
        <v>121.37400000000001</v>
      </c>
      <c r="J118" s="32">
        <f>'Dados Brutos - SECA'!J118*'Dados Normal. pelo Peso - Seca'!J$4</f>
        <v>77.84</v>
      </c>
      <c r="K118" s="32">
        <f>'Dados Brutos - SECA'!K118*'Dados Normal. pelo Peso - Seca'!K$4</f>
        <v>195.79999999999998</v>
      </c>
      <c r="L118" s="32">
        <f>'Dados Brutos - SECA'!L118*'Dados Normal. pelo Peso - Seca'!L$4</f>
        <v>245.74599999999998</v>
      </c>
      <c r="M118" s="32">
        <f>'Dados Brutos - SECA'!M118*'Dados Normal. pelo Peso - Seca'!M$4</f>
        <v>367.49399999999997</v>
      </c>
      <c r="N118" s="32">
        <f>'Dados Brutos - SECA'!N118*'Dados Normal. pelo Peso - Seca'!N$4</f>
        <v>327.14499999999998</v>
      </c>
      <c r="O118" s="32">
        <f>'Dados Brutos - SECA'!O118*'Dados Normal. pelo Peso - Seca'!O$4</f>
        <v>256.041</v>
      </c>
      <c r="P118" s="32">
        <f>'Dados Brutos - SECA'!P118*'Dados Normal. pelo Peso - Seca'!P$4</f>
        <v>384.267</v>
      </c>
      <c r="Q118" s="32">
        <f>'Dados Brutos - SECA'!Q118*'Dados Normal. pelo Peso - Seca'!Q$4</f>
        <v>4.9000000000000004</v>
      </c>
      <c r="R118" s="32">
        <f>'Dados Brutos - SECA'!R118*'Dados Normal. pelo Peso - Seca'!R$4</f>
        <v>0</v>
      </c>
      <c r="S118" s="32">
        <f>'Dados Brutos - SECA'!S118*'Dados Normal. pelo Peso - Seca'!S$4</f>
        <v>2.4</v>
      </c>
      <c r="T118" s="32">
        <f>'Dados Brutos - SECA'!T118*'Dados Normal. pelo Peso - Seca'!T$4</f>
        <v>0</v>
      </c>
      <c r="U118" s="32">
        <f>'Dados Brutos - SECA'!U118*'Dados Normal. pelo Peso - Seca'!U$4</f>
        <v>0</v>
      </c>
      <c r="V118" s="32">
        <f>'Dados Brutos - SECA'!V118*'Dados Normal. pelo Peso - Seca'!V$4</f>
        <v>1.1399999999999999</v>
      </c>
      <c r="W118" s="32">
        <f>'Dados Brutos - SECA'!W118*'Dados Normal. pelo Peso - Seca'!W$4</f>
        <v>446.73599999999993</v>
      </c>
      <c r="X118" s="32">
        <f>'Dados Brutos - SECA'!X118*'Dados Normal. pelo Peso - Seca'!X$4</f>
        <v>373.73699999999997</v>
      </c>
      <c r="Y118" s="32">
        <f>'Dados Brutos - SECA'!Y118*'Dados Normal. pelo Peso - Seca'!Y$4</f>
        <v>73.872</v>
      </c>
      <c r="Z118" s="32">
        <f>'Dados Brutos - SECA'!Z118*'Dados Normal. pelo Peso - Seca'!Z$4</f>
        <v>97.76</v>
      </c>
      <c r="AA118" s="32">
        <f>'Dados Brutos - SECA'!AA118*'Dados Normal. pelo Peso - Seca'!AA$4</f>
        <v>179.24</v>
      </c>
      <c r="AB118" s="32">
        <f>'Dados Brutos - SECA'!AB118*'Dados Normal. pelo Peso - Seca'!AB$4</f>
        <v>3.2429999999999999</v>
      </c>
      <c r="AC118" s="32">
        <f>'Dados Brutos - SECA'!AC118*'Dados Normal. pelo Peso - Seca'!AC$4</f>
        <v>2.9890000000000003</v>
      </c>
    </row>
    <row r="119" spans="1:29" s="17" customFormat="1" x14ac:dyDescent="0.25">
      <c r="A119" s="18" t="s">
        <v>1101</v>
      </c>
      <c r="B119" s="28" t="s">
        <v>1102</v>
      </c>
      <c r="C119" s="32">
        <f>'Dados Brutos - SECA'!C119*'Dados Normal. pelo Peso - Seca'!C$4</f>
        <v>305.2650733956084</v>
      </c>
      <c r="D119" s="32">
        <f>'Dados Brutos - SECA'!D119*'Dados Normal. pelo Peso - Seca'!D$4</f>
        <v>274.02810962754745</v>
      </c>
      <c r="E119" s="32">
        <f>'Dados Brutos - SECA'!E119*'Dados Normal. pelo Peso - Seca'!E$4</f>
        <v>160.16999999999999</v>
      </c>
      <c r="F119" s="32">
        <f>'Dados Brutos - SECA'!F119*'Dados Normal. pelo Peso - Seca'!F$4</f>
        <v>85.050000000000011</v>
      </c>
      <c r="G119" s="32">
        <f>'Dados Brutos - SECA'!G119*'Dados Normal. pelo Peso - Seca'!G$4</f>
        <v>41.08584005869406</v>
      </c>
      <c r="H119" s="32">
        <f>'Dados Brutos - SECA'!H119*'Dados Normal. pelo Peso - Seca'!H$4</f>
        <v>5.5465554575346854</v>
      </c>
      <c r="I119" s="32">
        <f>'Dados Brutos - SECA'!I119*'Dados Normal. pelo Peso - Seca'!I$4</f>
        <v>113.238</v>
      </c>
      <c r="J119" s="32">
        <f>'Dados Brutos - SECA'!J119*'Dados Normal. pelo Peso - Seca'!J$4</f>
        <v>88.087999999999994</v>
      </c>
      <c r="K119" s="32">
        <f>'Dados Brutos - SECA'!K119*'Dados Normal. pelo Peso - Seca'!K$4</f>
        <v>172.89999999999998</v>
      </c>
      <c r="L119" s="32">
        <f>'Dados Brutos - SECA'!L119*'Dados Normal. pelo Peso - Seca'!L$4</f>
        <v>184.846</v>
      </c>
      <c r="M119" s="32">
        <f>'Dados Brutos - SECA'!M119*'Dados Normal. pelo Peso - Seca'!M$4</f>
        <v>316.52600000000001</v>
      </c>
      <c r="N119" s="32">
        <f>'Dados Brutos - SECA'!N119*'Dados Normal. pelo Peso - Seca'!N$4</f>
        <v>293.02</v>
      </c>
      <c r="O119" s="32">
        <f>'Dados Brutos - SECA'!O119*'Dados Normal. pelo Peso - Seca'!O$4</f>
        <v>196.67799999999997</v>
      </c>
      <c r="P119" s="32">
        <f>'Dados Brutos - SECA'!P119*'Dados Normal. pelo Peso - Seca'!P$4</f>
        <v>385.74899999999997</v>
      </c>
      <c r="Q119" s="32">
        <f>'Dados Brutos - SECA'!Q119*'Dados Normal. pelo Peso - Seca'!Q$4</f>
        <v>0</v>
      </c>
      <c r="R119" s="32">
        <f>'Dados Brutos - SECA'!R119*'Dados Normal. pelo Peso - Seca'!R$4</f>
        <v>4.5</v>
      </c>
      <c r="S119" s="32">
        <f>'Dados Brutos - SECA'!S119*'Dados Normal. pelo Peso - Seca'!S$4</f>
        <v>2.4</v>
      </c>
      <c r="T119" s="32">
        <f>'Dados Brutos - SECA'!T119*'Dados Normal. pelo Peso - Seca'!T$4</f>
        <v>0</v>
      </c>
      <c r="U119" s="32">
        <f>'Dados Brutos - SECA'!U119*'Dados Normal. pelo Peso - Seca'!U$4</f>
        <v>0</v>
      </c>
      <c r="V119" s="32">
        <f>'Dados Brutos - SECA'!V119*'Dados Normal. pelo Peso - Seca'!V$4</f>
        <v>1.08</v>
      </c>
      <c r="W119" s="32">
        <f>'Dados Brutos - SECA'!W119*'Dados Normal. pelo Peso - Seca'!W$4</f>
        <v>445.10399999999998</v>
      </c>
      <c r="X119" s="32">
        <f>'Dados Brutos - SECA'!X119*'Dados Normal. pelo Peso - Seca'!X$4</f>
        <v>370.61700000000002</v>
      </c>
      <c r="Y119" s="32">
        <f>'Dados Brutos - SECA'!Y119*'Dados Normal. pelo Peso - Seca'!Y$4</f>
        <v>111.91</v>
      </c>
      <c r="Z119" s="32">
        <f>'Dados Brutos - SECA'!Z119*'Dados Normal. pelo Peso - Seca'!Z$4</f>
        <v>94.76</v>
      </c>
      <c r="AA119" s="32">
        <f>'Dados Brutos - SECA'!AA119*'Dados Normal. pelo Peso - Seca'!AA$4</f>
        <v>182.12</v>
      </c>
      <c r="AB119" s="32">
        <f>'Dados Brutos - SECA'!AB119*'Dados Normal. pelo Peso - Seca'!AB$4</f>
        <v>3.1020000000000003</v>
      </c>
      <c r="AC119" s="32">
        <f>'Dados Brutos - SECA'!AC119*'Dados Normal. pelo Peso - Seca'!AC$4</f>
        <v>2.7930000000000001</v>
      </c>
    </row>
    <row r="120" spans="1:29" s="17" customFormat="1" x14ac:dyDescent="0.25">
      <c r="A120" s="18" t="s">
        <v>1103</v>
      </c>
      <c r="B120" s="28" t="s">
        <v>1104</v>
      </c>
      <c r="C120" s="32">
        <f>'Dados Brutos - SECA'!C120*'Dados Normal. pelo Peso - Seca'!C$4</f>
        <v>247.55261869799313</v>
      </c>
      <c r="D120" s="32">
        <f>'Dados Brutos - SECA'!D120*'Dados Normal. pelo Peso - Seca'!D$4</f>
        <v>215.38880574678242</v>
      </c>
      <c r="E120" s="32">
        <f>'Dados Brutos - SECA'!E120*'Dados Normal. pelo Peso - Seca'!E$4</f>
        <v>144.70399999999998</v>
      </c>
      <c r="F120" s="32">
        <f>'Dados Brutos - SECA'!F120*'Dados Normal. pelo Peso - Seca'!F$4</f>
        <v>74.599999999999994</v>
      </c>
      <c r="G120" s="32">
        <f>'Dados Brutos - SECA'!G120*'Dados Normal. pelo Peso - Seca'!G$4</f>
        <v>30.880070288475618</v>
      </c>
      <c r="H120" s="32">
        <f>'Dados Brutos - SECA'!H120*'Dados Normal. pelo Peso - Seca'!H$4</f>
        <v>4.434257136903522</v>
      </c>
      <c r="I120" s="32">
        <f>'Dados Brutos - SECA'!I120*'Dados Normal. pelo Peso - Seca'!I$4</f>
        <v>93.78</v>
      </c>
      <c r="J120" s="32">
        <f>'Dados Brutos - SECA'!J120*'Dados Normal. pelo Peso - Seca'!J$4</f>
        <v>67.927999999999997</v>
      </c>
      <c r="K120" s="32">
        <f>'Dados Brutos - SECA'!K120*'Dados Normal. pelo Peso - Seca'!K$4</f>
        <v>125.45</v>
      </c>
      <c r="L120" s="32">
        <f>'Dados Brutos - SECA'!L120*'Dados Normal. pelo Peso - Seca'!L$4</f>
        <v>203.08699999999999</v>
      </c>
      <c r="M120" s="32">
        <f>'Dados Brutos - SECA'!M120*'Dados Normal. pelo Peso - Seca'!M$4</f>
        <v>365.37799999999999</v>
      </c>
      <c r="N120" s="32">
        <f>'Dados Brutos - SECA'!N120*'Dados Normal. pelo Peso - Seca'!N$4</f>
        <v>340.69</v>
      </c>
      <c r="O120" s="32">
        <f>'Dados Brutos - SECA'!O120*'Dados Normal. pelo Peso - Seca'!O$4</f>
        <v>202.24599999999998</v>
      </c>
      <c r="P120" s="32">
        <f>'Dados Brutos - SECA'!P120*'Dados Normal. pelo Peso - Seca'!P$4</f>
        <v>377.24700000000001</v>
      </c>
      <c r="Q120" s="32">
        <f>'Dados Brutos - SECA'!Q120*'Dados Normal. pelo Peso - Seca'!Q$4</f>
        <v>4.9000000000000004</v>
      </c>
      <c r="R120" s="32">
        <f>'Dados Brutos - SECA'!R120*'Dados Normal. pelo Peso - Seca'!R$4</f>
        <v>4.5</v>
      </c>
      <c r="S120" s="32">
        <f>'Dados Brutos - SECA'!S120*'Dados Normal. pelo Peso - Seca'!S$4</f>
        <v>2.4</v>
      </c>
      <c r="T120" s="32">
        <f>'Dados Brutos - SECA'!T120*'Dados Normal. pelo Peso - Seca'!T$4</f>
        <v>0</v>
      </c>
      <c r="U120" s="32">
        <f>'Dados Brutos - SECA'!U120*'Dados Normal. pelo Peso - Seca'!U$4</f>
        <v>0</v>
      </c>
      <c r="V120" s="32">
        <f>'Dados Brutos - SECA'!V120*'Dados Normal. pelo Peso - Seca'!V$4</f>
        <v>1.1000000000000001</v>
      </c>
      <c r="W120" s="32">
        <f>'Dados Brutos - SECA'!W120*'Dados Normal. pelo Peso - Seca'!W$4</f>
        <v>455.23200000000003</v>
      </c>
      <c r="X120" s="32">
        <f>'Dados Brutos - SECA'!X120*'Dados Normal. pelo Peso - Seca'!X$4</f>
        <v>349.01099999999997</v>
      </c>
      <c r="Y120" s="32">
        <f>'Dados Brutos - SECA'!Y120*'Dados Normal. pelo Peso - Seca'!Y$4</f>
        <v>110.42799999999998</v>
      </c>
      <c r="Z120" s="32">
        <f>'Dados Brutos - SECA'!Z120*'Dados Normal. pelo Peso - Seca'!Z$4</f>
        <v>91.28</v>
      </c>
      <c r="AA120" s="32">
        <f>'Dados Brutos - SECA'!AA120*'Dados Normal. pelo Peso - Seca'!AA$4</f>
        <v>198.92</v>
      </c>
      <c r="AB120" s="32">
        <f>'Dados Brutos - SECA'!AB120*'Dados Normal. pelo Peso - Seca'!AB$4</f>
        <v>2.5380000000000003</v>
      </c>
      <c r="AC120" s="32">
        <f>'Dados Brutos - SECA'!AC120*'Dados Normal. pelo Peso - Seca'!AC$4</f>
        <v>2.94</v>
      </c>
    </row>
    <row r="121" spans="1:29" s="17" customFormat="1" x14ac:dyDescent="0.25">
      <c r="A121" s="18" t="s">
        <v>1105</v>
      </c>
      <c r="B121" s="28" t="s">
        <v>1106</v>
      </c>
      <c r="C121" s="32">
        <f>'Dados Brutos - SECA'!C121*'Dados Normal. pelo Peso - Seca'!C$4</f>
        <v>237.04192546583852</v>
      </c>
      <c r="D121" s="32">
        <f>'Dados Brutos - SECA'!D121*'Dados Normal. pelo Peso - Seca'!D$4</f>
        <v>210.51091597518732</v>
      </c>
      <c r="E121" s="32">
        <f>'Dados Brutos - SECA'!E121*'Dados Normal. pelo Peso - Seca'!E$4</f>
        <v>133.34200000000001</v>
      </c>
      <c r="F121" s="32">
        <f>'Dados Brutos - SECA'!F121*'Dados Normal. pelo Peso - Seca'!F$4</f>
        <v>70.55</v>
      </c>
      <c r="G121" s="32">
        <f>'Dados Brutos - SECA'!G121*'Dados Normal. pelo Peso - Seca'!G$4</f>
        <v>33.78714683062509</v>
      </c>
      <c r="H121" s="32">
        <f>'Dados Brutos - SECA'!H121*'Dados Normal. pelo Peso - Seca'!H$4</f>
        <v>15.837828629833627</v>
      </c>
      <c r="I121" s="32">
        <f>'Dados Brutos - SECA'!I121*'Dados Normal. pelo Peso - Seca'!I$4</f>
        <v>85.823999999999998</v>
      </c>
      <c r="J121" s="32">
        <f>'Dados Brutos - SECA'!J121*'Dados Normal. pelo Peso - Seca'!J$4</f>
        <v>75.571999999999989</v>
      </c>
      <c r="K121" s="32">
        <f>'Dados Brutos - SECA'!K121*'Dados Normal. pelo Peso - Seca'!K$4</f>
        <v>248.35000000000002</v>
      </c>
      <c r="L121" s="32">
        <f>'Dados Brutos - SECA'!L121*'Dados Normal. pelo Peso - Seca'!L$4</f>
        <v>227.04100000000003</v>
      </c>
      <c r="M121" s="32">
        <f>'Dados Brutos - SECA'!M121*'Dados Normal. pelo Peso - Seca'!M$4</f>
        <v>285.154</v>
      </c>
      <c r="N121" s="32">
        <f>'Dados Brutos - SECA'!N121*'Dados Normal. pelo Peso - Seca'!N$4</f>
        <v>301.42</v>
      </c>
      <c r="O121" s="32">
        <f>'Dados Brutos - SECA'!O121*'Dados Normal. pelo Peso - Seca'!O$4</f>
        <v>232.49299999999999</v>
      </c>
      <c r="P121" s="32">
        <f>'Dados Brutos - SECA'!P121*'Dados Normal. pelo Peso - Seca'!P$4</f>
        <v>386.76299999999998</v>
      </c>
      <c r="Q121" s="32">
        <f>'Dados Brutos - SECA'!Q121*'Dados Normal. pelo Peso - Seca'!Q$4</f>
        <v>4.9000000000000004</v>
      </c>
      <c r="R121" s="32">
        <f>'Dados Brutos - SECA'!R121*'Dados Normal. pelo Peso - Seca'!R$4</f>
        <v>0</v>
      </c>
      <c r="S121" s="32">
        <f>'Dados Brutos - SECA'!S121*'Dados Normal. pelo Peso - Seca'!S$4</f>
        <v>2.4</v>
      </c>
      <c r="T121" s="32">
        <f>'Dados Brutos - SECA'!T121*'Dados Normal. pelo Peso - Seca'!T$4</f>
        <v>0</v>
      </c>
      <c r="U121" s="32">
        <f>'Dados Brutos - SECA'!U121*'Dados Normal. pelo Peso - Seca'!U$4</f>
        <v>1.4</v>
      </c>
      <c r="V121" s="32">
        <f>'Dados Brutos - SECA'!V121*'Dados Normal. pelo Peso - Seca'!V$4</f>
        <v>1.04</v>
      </c>
      <c r="W121" s="32">
        <f>'Dados Brutos - SECA'!W121*'Dados Normal. pelo Peso - Seca'!W$4</f>
        <v>440.54399999999998</v>
      </c>
      <c r="X121" s="32">
        <f>'Dados Brutos - SECA'!X121*'Dados Normal. pelo Peso - Seca'!X$4</f>
        <v>357.94200000000001</v>
      </c>
      <c r="Y121" s="32">
        <f>'Dados Brutos - SECA'!Y121*'Dados Normal. pelo Peso - Seca'!Y$4</f>
        <v>80.730999999999995</v>
      </c>
      <c r="Z121" s="32">
        <f>'Dados Brutos - SECA'!Z121*'Dados Normal. pelo Peso - Seca'!Z$4</f>
        <v>77.239999999999995</v>
      </c>
      <c r="AA121" s="32">
        <f>'Dados Brutos - SECA'!AA121*'Dados Normal. pelo Peso - Seca'!AA$4</f>
        <v>156.72</v>
      </c>
      <c r="AB121" s="32">
        <f>'Dados Brutos - SECA'!AB121*'Dados Normal. pelo Peso - Seca'!AB$4</f>
        <v>3.1490000000000005</v>
      </c>
      <c r="AC121" s="32">
        <f>'Dados Brutos - SECA'!AC121*'Dados Normal. pelo Peso - Seca'!AC$4</f>
        <v>2.5480000000000005</v>
      </c>
    </row>
    <row r="122" spans="1:29" s="17" customFormat="1" x14ac:dyDescent="0.25">
      <c r="A122" s="18" t="s">
        <v>1107</v>
      </c>
      <c r="B122" s="28" t="s">
        <v>1108</v>
      </c>
      <c r="C122" s="32">
        <f>'Dados Brutos - SECA'!C122*'Dados Normal. pelo Peso - Seca'!C$4</f>
        <v>262.1345444223673</v>
      </c>
      <c r="D122" s="32">
        <f>'Dados Brutos - SECA'!D122*'Dados Normal. pelo Peso - Seca'!D$4</f>
        <v>271.16976456009917</v>
      </c>
      <c r="E122" s="32">
        <f>'Dados Brutos - SECA'!E122*'Dados Normal. pelo Peso - Seca'!E$4</f>
        <v>150.518</v>
      </c>
      <c r="F122" s="32">
        <f>'Dados Brutos - SECA'!F122*'Dados Normal. pelo Peso - Seca'!F$4</f>
        <v>79.95</v>
      </c>
      <c r="G122" s="32">
        <f>'Dados Brutos - SECA'!G122*'Dados Normal. pelo Peso - Seca'!G$4</f>
        <v>45.835294117647067</v>
      </c>
      <c r="H122" s="32">
        <f>'Dados Brutos - SECA'!H122*'Dados Normal. pelo Peso - Seca'!H$4</f>
        <v>19.064261555806088</v>
      </c>
      <c r="I122" s="32">
        <f>'Dados Brutos - SECA'!I122*'Dados Normal. pelo Peso - Seca'!I$4</f>
        <v>120.24</v>
      </c>
      <c r="J122" s="32">
        <f>'Dados Brutos - SECA'!J122*'Dados Normal. pelo Peso - Seca'!J$4</f>
        <v>70.195999999999998</v>
      </c>
      <c r="K122" s="32">
        <f>'Dados Brutos - SECA'!K122*'Dados Normal. pelo Peso - Seca'!K$4</f>
        <v>238.25</v>
      </c>
      <c r="L122" s="32">
        <f>'Dados Brutos - SECA'!L122*'Dados Normal. pelo Peso - Seca'!L$4</f>
        <v>195.92400000000001</v>
      </c>
      <c r="M122" s="32">
        <f>'Dados Brutos - SECA'!M122*'Dados Normal. pelo Peso - Seca'!M$4</f>
        <v>273.01</v>
      </c>
      <c r="N122" s="32">
        <f>'Dados Brutos - SECA'!N122*'Dados Normal. pelo Peso - Seca'!N$4</f>
        <v>302.12</v>
      </c>
      <c r="O122" s="32">
        <f>'Dados Brutos - SECA'!O122*'Dados Normal. pelo Peso - Seca'!O$4</f>
        <v>187.77500000000001</v>
      </c>
      <c r="P122" s="32">
        <f>'Dados Brutos - SECA'!P122*'Dados Normal. pelo Peso - Seca'!P$4</f>
        <v>380.79599999999999</v>
      </c>
      <c r="Q122" s="32">
        <f>'Dados Brutos - SECA'!Q122*'Dados Normal. pelo Peso - Seca'!Q$4</f>
        <v>0</v>
      </c>
      <c r="R122" s="32">
        <f>'Dados Brutos - SECA'!R122*'Dados Normal. pelo Peso - Seca'!R$4</f>
        <v>0</v>
      </c>
      <c r="S122" s="32">
        <f>'Dados Brutos - SECA'!S122*'Dados Normal. pelo Peso - Seca'!S$4</f>
        <v>7.1999999999999993</v>
      </c>
      <c r="T122" s="32">
        <f>'Dados Brutos - SECA'!T122*'Dados Normal. pelo Peso - Seca'!T$4</f>
        <v>0</v>
      </c>
      <c r="U122" s="32">
        <f>'Dados Brutos - SECA'!U122*'Dados Normal. pelo Peso - Seca'!U$4</f>
        <v>0</v>
      </c>
      <c r="V122" s="32">
        <f>'Dados Brutos - SECA'!V122*'Dados Normal. pelo Peso - Seca'!V$4</f>
        <v>1.02</v>
      </c>
      <c r="W122" s="32">
        <f>'Dados Brutos - SECA'!W122*'Dados Normal. pelo Peso - Seca'!W$4</f>
        <v>475.29599999999994</v>
      </c>
      <c r="X122" s="32">
        <f>'Dados Brutos - SECA'!X122*'Dados Normal. pelo Peso - Seca'!X$4</f>
        <v>359.26800000000003</v>
      </c>
      <c r="Y122" s="32">
        <f>'Dados Brutos - SECA'!Y122*'Dados Normal. pelo Peso - Seca'!Y$4</f>
        <v>102.03</v>
      </c>
      <c r="Z122" s="32">
        <f>'Dados Brutos - SECA'!Z122*'Dados Normal. pelo Peso - Seca'!Z$4</f>
        <v>99.9</v>
      </c>
      <c r="AA122" s="32">
        <f>'Dados Brutos - SECA'!AA122*'Dados Normal. pelo Peso - Seca'!AA$4</f>
        <v>235.6</v>
      </c>
      <c r="AB122" s="32">
        <f>'Dados Brutos - SECA'!AB122*'Dados Normal. pelo Peso - Seca'!AB$4</f>
        <v>2.4910000000000001</v>
      </c>
      <c r="AC122" s="32">
        <f>'Dados Brutos - SECA'!AC122*'Dados Normal. pelo Peso - Seca'!AC$4</f>
        <v>2.4500000000000002</v>
      </c>
    </row>
    <row r="123" spans="1:29" s="17" customFormat="1" x14ac:dyDescent="0.25">
      <c r="A123" s="18" t="s">
        <v>1109</v>
      </c>
      <c r="B123" s="28" t="s">
        <v>1110</v>
      </c>
      <c r="C123" s="32">
        <f>'Dados Brutos - SECA'!C123*'Dados Normal. pelo Peso - Seca'!C$4</f>
        <v>283.9692101740294</v>
      </c>
      <c r="D123" s="32">
        <f>'Dados Brutos - SECA'!D123*'Dados Normal. pelo Peso - Seca'!D$4</f>
        <v>262.46956521739128</v>
      </c>
      <c r="E123" s="32">
        <f>'Dados Brutos - SECA'!E123*'Dados Normal. pelo Peso - Seca'!E$4</f>
        <v>148.238</v>
      </c>
      <c r="F123" s="32">
        <f>'Dados Brutos - SECA'!F123*'Dados Normal. pelo Peso - Seca'!F$4</f>
        <v>71.100000000000009</v>
      </c>
      <c r="G123" s="32">
        <f>'Dados Brutos - SECA'!G123*'Dados Normal. pelo Peso - Seca'!G$4</f>
        <v>73.064768683274025</v>
      </c>
      <c r="H123" s="32">
        <f>'Dados Brutos - SECA'!H123*'Dados Normal. pelo Peso - Seca'!H$4</f>
        <v>25.265465172917679</v>
      </c>
      <c r="I123" s="32">
        <f>'Dados Brutos - SECA'!I123*'Dados Normal. pelo Peso - Seca'!I$4</f>
        <v>126.036</v>
      </c>
      <c r="J123" s="32">
        <f>'Dados Brutos - SECA'!J123*'Dados Normal. pelo Peso - Seca'!J$4</f>
        <v>74.676000000000002</v>
      </c>
      <c r="K123" s="32">
        <f>'Dados Brutos - SECA'!K123*'Dados Normal. pelo Peso - Seca'!K$4</f>
        <v>238.70000000000002</v>
      </c>
      <c r="L123" s="32">
        <f>'Dados Brutos - SECA'!L123*'Dados Normal. pelo Peso - Seca'!L$4</f>
        <v>228.05599999999998</v>
      </c>
      <c r="M123" s="32">
        <f>'Dados Brutos - SECA'!M123*'Dados Normal. pelo Peso - Seca'!M$4</f>
        <v>186.66799999999998</v>
      </c>
      <c r="N123" s="32">
        <f>'Dados Brutos - SECA'!N123*'Dados Normal. pelo Peso - Seca'!N$4</f>
        <v>344.995</v>
      </c>
      <c r="O123" s="32">
        <f>'Dados Brutos - SECA'!O123*'Dados Normal. pelo Peso - Seca'!O$4</f>
        <v>218.54399999999998</v>
      </c>
      <c r="P123" s="32">
        <f>'Dados Brutos - SECA'!P123*'Dados Normal. pelo Peso - Seca'!P$4</f>
        <v>374.47799999999995</v>
      </c>
      <c r="Q123" s="32">
        <f>'Dados Brutos - SECA'!Q123*'Dados Normal. pelo Peso - Seca'!Q$4</f>
        <v>4.9000000000000004</v>
      </c>
      <c r="R123" s="32">
        <f>'Dados Brutos - SECA'!R123*'Dados Normal. pelo Peso - Seca'!R$4</f>
        <v>0</v>
      </c>
      <c r="S123" s="32">
        <f>'Dados Brutos - SECA'!S123*'Dados Normal. pelo Peso - Seca'!S$4</f>
        <v>7.1999999999999993</v>
      </c>
      <c r="T123" s="32">
        <f>'Dados Brutos - SECA'!T123*'Dados Normal. pelo Peso - Seca'!T$4</f>
        <v>0</v>
      </c>
      <c r="U123" s="32">
        <f>'Dados Brutos - SECA'!U123*'Dados Normal. pelo Peso - Seca'!U$4</f>
        <v>0</v>
      </c>
      <c r="V123" s="32">
        <f>'Dados Brutos - SECA'!V123*'Dados Normal. pelo Peso - Seca'!V$4</f>
        <v>1.08</v>
      </c>
      <c r="W123" s="32">
        <f>'Dados Brutos - SECA'!W123*'Dados Normal. pelo Peso - Seca'!W$4</f>
        <v>446.01600000000002</v>
      </c>
      <c r="X123" s="32">
        <f>'Dados Brutos - SECA'!X123*'Dados Normal. pelo Peso - Seca'!X$4</f>
        <v>363.32399999999996</v>
      </c>
      <c r="Y123" s="32">
        <f>'Dados Brutos - SECA'!Y123*'Dados Normal. pelo Peso - Seca'!Y$4</f>
        <v>86.658999999999992</v>
      </c>
      <c r="Z123" s="32">
        <f>'Dados Brutos - SECA'!Z123*'Dados Normal. pelo Peso - Seca'!Z$4</f>
        <v>79.72</v>
      </c>
      <c r="AA123" s="32">
        <f>'Dados Brutos - SECA'!AA123*'Dados Normal. pelo Peso - Seca'!AA$4</f>
        <v>218.28</v>
      </c>
      <c r="AB123" s="32">
        <f>'Dados Brutos - SECA'!AB123*'Dados Normal. pelo Peso - Seca'!AB$4</f>
        <v>3.1960000000000002</v>
      </c>
      <c r="AC123" s="32">
        <f>'Dados Brutos - SECA'!AC123*'Dados Normal. pelo Peso - Seca'!AC$4</f>
        <v>2.5970000000000004</v>
      </c>
    </row>
    <row r="124" spans="1:29" s="17" customFormat="1" x14ac:dyDescent="0.25">
      <c r="A124" s="18" t="s">
        <v>1111</v>
      </c>
      <c r="B124" s="28" t="s">
        <v>1112</v>
      </c>
      <c r="C124" s="32">
        <f>'Dados Brutos - SECA'!C124*'Dados Normal. pelo Peso - Seca'!C$4</f>
        <v>227.282600825429</v>
      </c>
      <c r="D124" s="32">
        <f>'Dados Brutos - SECA'!D124*'Dados Normal. pelo Peso - Seca'!D$4</f>
        <v>174.98510849524888</v>
      </c>
      <c r="E124" s="32">
        <f>'Dados Brutos - SECA'!E124*'Dados Normal. pelo Peso - Seca'!E$4</f>
        <v>146.33799999999999</v>
      </c>
      <c r="F124" s="32">
        <f>'Dados Brutos - SECA'!F124*'Dados Normal. pelo Peso - Seca'!F$4</f>
        <v>79.025000000000006</v>
      </c>
      <c r="G124" s="32">
        <f>'Dados Brutos - SECA'!G124*'Dados Normal. pelo Peso - Seca'!G$4</f>
        <v>28.711061369147547</v>
      </c>
      <c r="H124" s="32">
        <f>'Dados Brutos - SECA'!H124*'Dados Normal. pelo Peso - Seca'!H$4</f>
        <v>12.291535391724429</v>
      </c>
      <c r="I124" s="32">
        <f>'Dados Brutos - SECA'!I124*'Dados Normal. pelo Peso - Seca'!I$4</f>
        <v>101.43</v>
      </c>
      <c r="J124" s="32">
        <f>'Dados Brutos - SECA'!J124*'Dados Normal. pelo Peso - Seca'!J$4</f>
        <v>89.795999999999992</v>
      </c>
      <c r="K124" s="32">
        <f>'Dados Brutos - SECA'!K124*'Dados Normal. pelo Peso - Seca'!K$4</f>
        <v>163.35000000000002</v>
      </c>
      <c r="L124" s="32">
        <f>'Dados Brutos - SECA'!L124*'Dados Normal. pelo Peso - Seca'!L$4</f>
        <v>210.33699999999999</v>
      </c>
      <c r="M124" s="32">
        <f>'Dados Brutos - SECA'!M124*'Dados Normal. pelo Peso - Seca'!M$4</f>
        <v>345.13799999999998</v>
      </c>
      <c r="N124" s="32">
        <f>'Dados Brutos - SECA'!N124*'Dados Normal. pelo Peso - Seca'!N$4</f>
        <v>334.25</v>
      </c>
      <c r="O124" s="32">
        <f>'Dados Brutos - SECA'!O124*'Dados Normal. pelo Peso - Seca'!O$4</f>
        <v>211.29399999999998</v>
      </c>
      <c r="P124" s="32">
        <f>'Dados Brutos - SECA'!P124*'Dados Normal. pelo Peso - Seca'!P$4</f>
        <v>388.51800000000003</v>
      </c>
      <c r="Q124" s="32">
        <f>'Dados Brutos - SECA'!Q124*'Dados Normal. pelo Peso - Seca'!Q$4</f>
        <v>4.9000000000000004</v>
      </c>
      <c r="R124" s="32">
        <f>'Dados Brutos - SECA'!R124*'Dados Normal. pelo Peso - Seca'!R$4</f>
        <v>0</v>
      </c>
      <c r="S124" s="32">
        <f>'Dados Brutos - SECA'!S124*'Dados Normal. pelo Peso - Seca'!S$4</f>
        <v>2.4</v>
      </c>
      <c r="T124" s="32">
        <f>'Dados Brutos - SECA'!T124*'Dados Normal. pelo Peso - Seca'!T$4</f>
        <v>0</v>
      </c>
      <c r="U124" s="32">
        <f>'Dados Brutos - SECA'!U124*'Dados Normal. pelo Peso - Seca'!U$4</f>
        <v>0</v>
      </c>
      <c r="V124" s="32">
        <f>'Dados Brutos - SECA'!V124*'Dados Normal. pelo Peso - Seca'!V$4</f>
        <v>1.1399999999999999</v>
      </c>
      <c r="W124" s="32">
        <f>'Dados Brutos - SECA'!W124*'Dados Normal. pelo Peso - Seca'!W$4</f>
        <v>454.8</v>
      </c>
      <c r="X124" s="32">
        <f>'Dados Brutos - SECA'!X124*'Dados Normal. pelo Peso - Seca'!X$4</f>
        <v>360.86700000000002</v>
      </c>
      <c r="Y124" s="32">
        <f>'Dados Brutos - SECA'!Y124*'Dados Normal. pelo Peso - Seca'!Y$4</f>
        <v>79.116</v>
      </c>
      <c r="Z124" s="32">
        <f>'Dados Brutos - SECA'!Z124*'Dados Normal. pelo Peso - Seca'!Z$4</f>
        <v>80.400000000000006</v>
      </c>
      <c r="AA124" s="32">
        <f>'Dados Brutos - SECA'!AA124*'Dados Normal. pelo Peso - Seca'!AA$4</f>
        <v>185</v>
      </c>
      <c r="AB124" s="32">
        <f>'Dados Brutos - SECA'!AB124*'Dados Normal. pelo Peso - Seca'!AB$4</f>
        <v>3.3369999999999997</v>
      </c>
      <c r="AC124" s="32">
        <f>'Dados Brutos - SECA'!AC124*'Dados Normal. pelo Peso - Seca'!AC$4</f>
        <v>3.0870000000000002</v>
      </c>
    </row>
    <row r="125" spans="1:29" s="17" customFormat="1" x14ac:dyDescent="0.25">
      <c r="A125" s="18" t="s">
        <v>1113</v>
      </c>
      <c r="B125" s="28" t="s">
        <v>1114</v>
      </c>
      <c r="C125" s="32">
        <f>'Dados Brutos - SECA'!C125*'Dados Normal. pelo Peso - Seca'!C$4</f>
        <v>288.31994645247653</v>
      </c>
      <c r="D125" s="32">
        <f>'Dados Brutos - SECA'!D125*'Dados Normal. pelo Peso - Seca'!D$4</f>
        <v>310.89508053983457</v>
      </c>
      <c r="E125" s="32">
        <f>'Dados Brutos - SECA'!E125*'Dados Normal. pelo Peso - Seca'!E$4</f>
        <v>134.786</v>
      </c>
      <c r="F125" s="32">
        <f>'Dados Brutos - SECA'!F125*'Dados Normal. pelo Peso - Seca'!F$4</f>
        <v>57.45</v>
      </c>
      <c r="G125" s="32">
        <f>'Dados Brutos - SECA'!G125*'Dados Normal. pelo Peso - Seca'!G$4</f>
        <v>33.318284424379236</v>
      </c>
      <c r="H125" s="32">
        <f>'Dados Brutos - SECA'!H125*'Dados Normal. pelo Peso - Seca'!H$4</f>
        <v>10.278207109737247</v>
      </c>
      <c r="I125" s="32">
        <f>'Dados Brutos - SECA'!I125*'Dados Normal. pelo Peso - Seca'!I$4</f>
        <v>88.884</v>
      </c>
      <c r="J125" s="32">
        <f>'Dados Brutos - SECA'!J125*'Dados Normal. pelo Peso - Seca'!J$4</f>
        <v>74.759999999999991</v>
      </c>
      <c r="K125" s="32">
        <f>'Dados Brutos - SECA'!K125*'Dados Normal. pelo Peso - Seca'!K$4</f>
        <v>178.6</v>
      </c>
      <c r="L125" s="32">
        <f>'Dados Brutos - SECA'!L125*'Dados Normal. pelo Peso - Seca'!L$4</f>
        <v>184.208</v>
      </c>
      <c r="M125" s="32">
        <f>'Dados Brutos - SECA'!M125*'Dados Normal. pelo Peso - Seca'!M$4</f>
        <v>307.78599999999994</v>
      </c>
      <c r="N125" s="32">
        <f>'Dados Brutos - SECA'!N125*'Dados Normal. pelo Peso - Seca'!N$4</f>
        <v>336.315</v>
      </c>
      <c r="O125" s="32">
        <f>'Dados Brutos - SECA'!O125*'Dados Normal. pelo Peso - Seca'!O$4</f>
        <v>247.08</v>
      </c>
      <c r="P125" s="32">
        <f>'Dados Brutos - SECA'!P125*'Dados Normal. pelo Peso - Seca'!P$4</f>
        <v>384.65699999999998</v>
      </c>
      <c r="Q125" s="32">
        <f>'Dados Brutos - SECA'!Q125*'Dados Normal. pelo Peso - Seca'!Q$4</f>
        <v>0</v>
      </c>
      <c r="R125" s="32">
        <f>'Dados Brutos - SECA'!R125*'Dados Normal. pelo Peso - Seca'!R$4</f>
        <v>0</v>
      </c>
      <c r="S125" s="32">
        <f>'Dados Brutos - SECA'!S125*'Dados Normal. pelo Peso - Seca'!S$4</f>
        <v>7.1999999999999993</v>
      </c>
      <c r="T125" s="32">
        <f>'Dados Brutos - SECA'!T125*'Dados Normal. pelo Peso - Seca'!T$4</f>
        <v>0</v>
      </c>
      <c r="U125" s="32">
        <f>'Dados Brutos - SECA'!U125*'Dados Normal. pelo Peso - Seca'!U$4</f>
        <v>0</v>
      </c>
      <c r="V125" s="32">
        <f>'Dados Brutos - SECA'!V125*'Dados Normal. pelo Peso - Seca'!V$4</f>
        <v>1.1000000000000001</v>
      </c>
      <c r="W125" s="32">
        <f>'Dados Brutos - SECA'!W125*'Dados Normal. pelo Peso - Seca'!W$4</f>
        <v>453.64800000000002</v>
      </c>
      <c r="X125" s="32">
        <f>'Dados Brutos - SECA'!X125*'Dados Normal. pelo Peso - Seca'!X$4</f>
        <v>369.096</v>
      </c>
      <c r="Y125" s="32">
        <f>'Dados Brutos - SECA'!Y125*'Dados Normal. pelo Peso - Seca'!Y$4</f>
        <v>87.836999999999989</v>
      </c>
      <c r="Z125" s="32">
        <f>'Dados Brutos - SECA'!Z125*'Dados Normal. pelo Peso - Seca'!Z$4</f>
        <v>94.44</v>
      </c>
      <c r="AA125" s="32">
        <f>'Dados Brutos - SECA'!AA125*'Dados Normal. pelo Peso - Seca'!AA$4</f>
        <v>190.2</v>
      </c>
      <c r="AB125" s="32">
        <f>'Dados Brutos - SECA'!AB125*'Dados Normal. pelo Peso - Seca'!AB$4</f>
        <v>2.9610000000000003</v>
      </c>
      <c r="AC125" s="32">
        <f>'Dados Brutos - SECA'!AC125*'Dados Normal. pelo Peso - Seca'!AC$4</f>
        <v>2.7930000000000001</v>
      </c>
    </row>
    <row r="126" spans="1:29" s="17" customFormat="1" x14ac:dyDescent="0.25">
      <c r="A126" s="18" t="s">
        <v>1115</v>
      </c>
      <c r="B126" s="28" t="s">
        <v>1116</v>
      </c>
      <c r="C126" s="32">
        <f>'Dados Brutos - SECA'!C126*'Dados Normal. pelo Peso - Seca'!C$4</f>
        <v>235.32334188954209</v>
      </c>
      <c r="D126" s="32">
        <f>'Dados Brutos - SECA'!D126*'Dados Normal. pelo Peso - Seca'!D$4</f>
        <v>156.73400673400675</v>
      </c>
      <c r="E126" s="32">
        <f>'Dados Brutos - SECA'!E126*'Dados Normal. pelo Peso - Seca'!E$4</f>
        <v>129.99799999999999</v>
      </c>
      <c r="F126" s="32">
        <f>'Dados Brutos - SECA'!F126*'Dados Normal. pelo Peso - Seca'!F$4</f>
        <v>58.25</v>
      </c>
      <c r="G126" s="32">
        <f>'Dados Brutos - SECA'!G126*'Dados Normal. pelo Peso - Seca'!G$4</f>
        <v>43.25333333333333</v>
      </c>
      <c r="H126" s="32">
        <f>'Dados Brutos - SECA'!H126*'Dados Normal. pelo Peso - Seca'!H$4</f>
        <v>11.850437549721558</v>
      </c>
      <c r="I126" s="32">
        <f>'Dados Brutos - SECA'!I126*'Dados Normal. pelo Peso - Seca'!I$4</f>
        <v>122.76</v>
      </c>
      <c r="J126" s="32">
        <f>'Dados Brutos - SECA'!J126*'Dados Normal. pelo Peso - Seca'!J$4</f>
        <v>65.155999999999992</v>
      </c>
      <c r="K126" s="32">
        <f>'Dados Brutos - SECA'!K126*'Dados Normal. pelo Peso - Seca'!K$4</f>
        <v>254.5</v>
      </c>
      <c r="L126" s="32">
        <f>'Dados Brutos - SECA'!L126*'Dados Normal. pelo Peso - Seca'!L$4</f>
        <v>234.84200000000001</v>
      </c>
      <c r="M126" s="32">
        <f>'Dados Brutos - SECA'!M126*'Dados Normal. pelo Peso - Seca'!M$4</f>
        <v>388.51599999999996</v>
      </c>
      <c r="N126" s="32">
        <f>'Dados Brutos - SECA'!N126*'Dados Normal. pelo Peso - Seca'!N$4</f>
        <v>331.20499999999998</v>
      </c>
      <c r="O126" s="32">
        <f>'Dados Brutos - SECA'!O126*'Dados Normal. pelo Peso - Seca'!O$4</f>
        <v>258.07099999999997</v>
      </c>
      <c r="P126" s="32">
        <f>'Dados Brutos - SECA'!P126*'Dados Normal. pelo Peso - Seca'!P$4</f>
        <v>389.21999999999997</v>
      </c>
      <c r="Q126" s="32">
        <f>'Dados Brutos - SECA'!Q126*'Dados Normal. pelo Peso - Seca'!Q$4</f>
        <v>0</v>
      </c>
      <c r="R126" s="32">
        <f>'Dados Brutos - SECA'!R126*'Dados Normal. pelo Peso - Seca'!R$4</f>
        <v>0</v>
      </c>
      <c r="S126" s="32">
        <f>'Dados Brutos - SECA'!S126*'Dados Normal. pelo Peso - Seca'!S$4</f>
        <v>2.4</v>
      </c>
      <c r="T126" s="32">
        <f>'Dados Brutos - SECA'!T126*'Dados Normal. pelo Peso - Seca'!T$4</f>
        <v>0</v>
      </c>
      <c r="U126" s="32">
        <f>'Dados Brutos - SECA'!U126*'Dados Normal. pelo Peso - Seca'!U$4</f>
        <v>0</v>
      </c>
      <c r="V126" s="32">
        <f>'Dados Brutos - SECA'!V126*'Dados Normal. pelo Peso - Seca'!V$4</f>
        <v>1.1399999999999999</v>
      </c>
      <c r="W126" s="32">
        <f>'Dados Brutos - SECA'!W126*'Dados Normal. pelo Peso - Seca'!W$4</f>
        <v>458.25599999999997</v>
      </c>
      <c r="X126" s="32">
        <f>'Dados Brutos - SECA'!X126*'Dados Normal. pelo Peso - Seca'!X$4</f>
        <v>368.62799999999999</v>
      </c>
      <c r="Y126" s="32">
        <f>'Dados Brutos - SECA'!Y126*'Dados Normal. pelo Peso - Seca'!Y$4</f>
        <v>83.333999999999989</v>
      </c>
      <c r="Z126" s="32">
        <f>'Dados Brutos - SECA'!Z126*'Dados Normal. pelo Peso - Seca'!Z$4</f>
        <v>60.84</v>
      </c>
      <c r="AA126" s="32">
        <f>'Dados Brutos - SECA'!AA126*'Dados Normal. pelo Peso - Seca'!AA$4</f>
        <v>185.88</v>
      </c>
      <c r="AB126" s="32">
        <f>'Dados Brutos - SECA'!AB126*'Dados Normal. pelo Peso - Seca'!AB$4</f>
        <v>3.2429999999999999</v>
      </c>
      <c r="AC126" s="32">
        <f>'Dados Brutos - SECA'!AC126*'Dados Normal. pelo Peso - Seca'!AC$4</f>
        <v>2.9890000000000003</v>
      </c>
    </row>
    <row r="127" spans="1:29" s="17" customFormat="1" x14ac:dyDescent="0.25">
      <c r="A127" s="18" t="s">
        <v>1117</v>
      </c>
      <c r="B127" s="28" t="s">
        <v>1118</v>
      </c>
      <c r="C127" s="32">
        <f>'Dados Brutos - SECA'!C127*'Dados Normal. pelo Peso - Seca'!C$4</f>
        <v>144.87000374825365</v>
      </c>
      <c r="D127" s="32">
        <f>'Dados Brutos - SECA'!D127*'Dados Normal. pelo Peso - Seca'!D$4</f>
        <v>122.17955756499273</v>
      </c>
      <c r="E127" s="32">
        <f>'Dados Brutos - SECA'!E127*'Dados Normal. pelo Peso - Seca'!E$4</f>
        <v>136.72399999999999</v>
      </c>
      <c r="F127" s="32">
        <f>'Dados Brutos - SECA'!F127*'Dados Normal. pelo Peso - Seca'!F$4</f>
        <v>71.100000000000009</v>
      </c>
      <c r="G127" s="32">
        <f>'Dados Brutos - SECA'!G127*'Dados Normal. pelo Peso - Seca'!G$4</f>
        <v>57.19967923015237</v>
      </c>
      <c r="H127" s="32">
        <f>'Dados Brutos - SECA'!H127*'Dados Normal. pelo Peso - Seca'!H$4</f>
        <v>8.3794049377505786</v>
      </c>
      <c r="I127" s="32">
        <f>'Dados Brutos - SECA'!I127*'Dados Normal. pelo Peso - Seca'!I$4</f>
        <v>114.66000000000001</v>
      </c>
      <c r="J127" s="32">
        <f>'Dados Brutos - SECA'!J127*'Dados Normal. pelo Peso - Seca'!J$4</f>
        <v>77.447999999999993</v>
      </c>
      <c r="K127" s="32">
        <f>'Dados Brutos - SECA'!K127*'Dados Normal. pelo Peso - Seca'!K$4</f>
        <v>344.79999999999995</v>
      </c>
      <c r="L127" s="32">
        <f>'Dados Brutos - SECA'!L127*'Dados Normal. pelo Peso - Seca'!L$4</f>
        <v>263.14599999999996</v>
      </c>
      <c r="M127" s="32">
        <f>'Dados Brutos - SECA'!M127*'Dados Normal. pelo Peso - Seca'!M$4</f>
        <v>259.02600000000001</v>
      </c>
      <c r="N127" s="32">
        <f>'Dados Brutos - SECA'!N127*'Dados Normal. pelo Peso - Seca'!N$4</f>
        <v>317.27500000000003</v>
      </c>
      <c r="O127" s="32">
        <f>'Dados Brutos - SECA'!O127*'Dados Normal. pelo Peso - Seca'!O$4</f>
        <v>257.404</v>
      </c>
      <c r="P127" s="32">
        <f>'Dados Brutos - SECA'!P127*'Dados Normal. pelo Peso - Seca'!P$4</f>
        <v>388.32299999999998</v>
      </c>
      <c r="Q127" s="32">
        <f>'Dados Brutos - SECA'!Q127*'Dados Normal. pelo Peso - Seca'!Q$4</f>
        <v>4.9000000000000004</v>
      </c>
      <c r="R127" s="32">
        <f>'Dados Brutos - SECA'!R127*'Dados Normal. pelo Peso - Seca'!R$4</f>
        <v>4.5</v>
      </c>
      <c r="S127" s="32">
        <f>'Dados Brutos - SECA'!S127*'Dados Normal. pelo Peso - Seca'!S$4</f>
        <v>7.1999999999999993</v>
      </c>
      <c r="T127" s="32">
        <f>'Dados Brutos - SECA'!T127*'Dados Normal. pelo Peso - Seca'!T$4</f>
        <v>0</v>
      </c>
      <c r="U127" s="32">
        <f>'Dados Brutos - SECA'!U127*'Dados Normal. pelo Peso - Seca'!U$4</f>
        <v>0</v>
      </c>
      <c r="V127" s="32">
        <f>'Dados Brutos - SECA'!V127*'Dados Normal. pelo Peso - Seca'!V$4</f>
        <v>1</v>
      </c>
      <c r="W127" s="32">
        <f>'Dados Brutos - SECA'!W127*'Dados Normal. pelo Peso - Seca'!W$4</f>
        <v>432.52799999999996</v>
      </c>
      <c r="X127" s="32">
        <f>'Dados Brutos - SECA'!X127*'Dados Normal. pelo Peso - Seca'!X$4</f>
        <v>371.74799999999999</v>
      </c>
      <c r="Y127" s="32">
        <f>'Dados Brutos - SECA'!Y127*'Dados Normal. pelo Peso - Seca'!Y$4</f>
        <v>67.069999999999993</v>
      </c>
      <c r="Z127" s="32">
        <f>'Dados Brutos - SECA'!Z127*'Dados Normal. pelo Peso - Seca'!Z$4</f>
        <v>55.86</v>
      </c>
      <c r="AA127" s="32">
        <f>'Dados Brutos - SECA'!AA127*'Dados Normal. pelo Peso - Seca'!AA$4</f>
        <v>134.52000000000001</v>
      </c>
      <c r="AB127" s="32">
        <f>'Dados Brutos - SECA'!AB127*'Dados Normal. pelo Peso - Seca'!AB$4</f>
        <v>3.3839999999999999</v>
      </c>
      <c r="AC127" s="32">
        <f>'Dados Brutos - SECA'!AC127*'Dados Normal. pelo Peso - Seca'!AC$4</f>
        <v>2.3029999999999999</v>
      </c>
    </row>
    <row r="128" spans="1:29" s="17" customFormat="1" x14ac:dyDescent="0.25">
      <c r="A128" s="18" t="s">
        <v>1119</v>
      </c>
      <c r="B128" s="28" t="s">
        <v>1120</v>
      </c>
      <c r="C128" s="32">
        <f>'Dados Brutos - SECA'!C128*'Dados Normal. pelo Peso - Seca'!C$4</f>
        <v>256.70967494927066</v>
      </c>
      <c r="D128" s="32">
        <f>'Dados Brutos - SECA'!D128*'Dados Normal. pelo Peso - Seca'!D$4</f>
        <v>236.01318617273159</v>
      </c>
      <c r="E128" s="32">
        <f>'Dados Brutos - SECA'!E128*'Dados Normal. pelo Peso - Seca'!E$4</f>
        <v>178.904</v>
      </c>
      <c r="F128" s="32">
        <f>'Dados Brutos - SECA'!F128*'Dados Normal. pelo Peso - Seca'!F$4</f>
        <v>85.174999999999997</v>
      </c>
      <c r="G128" s="32">
        <f>'Dados Brutos - SECA'!G128*'Dados Normal. pelo Peso - Seca'!G$4</f>
        <v>76.333545512412485</v>
      </c>
      <c r="H128" s="32">
        <f>'Dados Brutos - SECA'!H128*'Dados Normal. pelo Peso - Seca'!H$4</f>
        <v>7.8134403209628873</v>
      </c>
      <c r="I128" s="32">
        <f>'Dados Brutos - SECA'!I128*'Dados Normal. pelo Peso - Seca'!I$4</f>
        <v>114.66000000000001</v>
      </c>
      <c r="J128" s="32">
        <f>'Dados Brutos - SECA'!J128*'Dados Normal. pelo Peso - Seca'!J$4</f>
        <v>72.8</v>
      </c>
      <c r="K128" s="32">
        <f>'Dados Brutos - SECA'!K128*'Dados Normal. pelo Peso - Seca'!K$4</f>
        <v>17.649999999999999</v>
      </c>
      <c r="L128" s="32">
        <f>'Dados Brutos - SECA'!L128*'Dados Normal. pelo Peso - Seca'!L$4</f>
        <v>218.13799999999998</v>
      </c>
      <c r="M128" s="32">
        <f>'Dados Brutos - SECA'!M128*'Dados Normal. pelo Peso - Seca'!M$4</f>
        <v>292.46799999999996</v>
      </c>
      <c r="N128" s="32">
        <f>'Dados Brutos - SECA'!N128*'Dados Normal. pelo Peso - Seca'!N$4</f>
        <v>288.22499999999997</v>
      </c>
      <c r="O128" s="32">
        <f>'Dados Brutos - SECA'!O128*'Dados Normal. pelo Peso - Seca'!O$4</f>
        <v>191.60299999999998</v>
      </c>
      <c r="P128" s="32">
        <f>'Dados Brutos - SECA'!P128*'Dados Normal. pelo Peso - Seca'!P$4</f>
        <v>387.738</v>
      </c>
      <c r="Q128" s="32">
        <f>'Dados Brutos - SECA'!Q128*'Dados Normal. pelo Peso - Seca'!Q$4</f>
        <v>4.9000000000000004</v>
      </c>
      <c r="R128" s="32">
        <f>'Dados Brutos - SECA'!R128*'Dados Normal. pelo Peso - Seca'!R$4</f>
        <v>4.5</v>
      </c>
      <c r="S128" s="32">
        <f>'Dados Brutos - SECA'!S128*'Dados Normal. pelo Peso - Seca'!S$4</f>
        <v>4.8</v>
      </c>
      <c r="T128" s="32">
        <f>'Dados Brutos - SECA'!T128*'Dados Normal. pelo Peso - Seca'!T$4</f>
        <v>0</v>
      </c>
      <c r="U128" s="32">
        <f>'Dados Brutos - SECA'!U128*'Dados Normal. pelo Peso - Seca'!U$4</f>
        <v>0</v>
      </c>
      <c r="V128" s="32">
        <f>'Dados Brutos - SECA'!V128*'Dados Normal. pelo Peso - Seca'!V$4</f>
        <v>1.2</v>
      </c>
      <c r="W128" s="32">
        <f>'Dados Brutos - SECA'!W128*'Dados Normal. pelo Peso - Seca'!W$4</f>
        <v>457.392</v>
      </c>
      <c r="X128" s="32">
        <f>'Dados Brutos - SECA'!X128*'Dados Normal. pelo Peso - Seca'!X$4</f>
        <v>362.7</v>
      </c>
      <c r="Y128" s="32">
        <f>'Dados Brutos - SECA'!Y128*'Dados Normal. pelo Peso - Seca'!Y$4</f>
        <v>112.955</v>
      </c>
      <c r="Z128" s="32">
        <f>'Dados Brutos - SECA'!Z128*'Dados Normal. pelo Peso - Seca'!Z$4</f>
        <v>100.94</v>
      </c>
      <c r="AA128" s="32">
        <f>'Dados Brutos - SECA'!AA128*'Dados Normal. pelo Peso - Seca'!AA$4</f>
        <v>200.36</v>
      </c>
      <c r="AB128" s="32">
        <f>'Dados Brutos - SECA'!AB128*'Dados Normal. pelo Peso - Seca'!AB$4</f>
        <v>2.4910000000000001</v>
      </c>
      <c r="AC128" s="32">
        <f>'Dados Brutos - SECA'!AC128*'Dados Normal. pelo Peso - Seca'!AC$4</f>
        <v>3.43</v>
      </c>
    </row>
    <row r="129" spans="1:29" s="17" customFormat="1" x14ac:dyDescent="0.25">
      <c r="A129" s="18" t="s">
        <v>1121</v>
      </c>
      <c r="B129" s="28" t="s">
        <v>1122</v>
      </c>
      <c r="C129" s="32">
        <f>'Dados Brutos - SECA'!C129*'Dados Normal. pelo Peso - Seca'!C$4</f>
        <v>352.39065974796148</v>
      </c>
      <c r="D129" s="32">
        <f>'Dados Brutos - SECA'!D129*'Dados Normal. pelo Peso - Seca'!D$4</f>
        <v>334.77652351397512</v>
      </c>
      <c r="E129" s="32">
        <f>'Dados Brutos - SECA'!E129*'Dados Normal. pelo Peso - Seca'!E$4</f>
        <v>153.93799999999999</v>
      </c>
      <c r="F129" s="32">
        <f>'Dados Brutos - SECA'!F129*'Dados Normal. pelo Peso - Seca'!F$4</f>
        <v>75.174999999999997</v>
      </c>
      <c r="G129" s="32">
        <f>'Dados Brutos - SECA'!G129*'Dados Normal. pelo Peso - Seca'!G$4</f>
        <v>43.267292318387213</v>
      </c>
      <c r="H129" s="32">
        <f>'Dados Brutos - SECA'!H129*'Dados Normal. pelo Peso - Seca'!H$4</f>
        <v>7.1196727800501378</v>
      </c>
      <c r="I129" s="32">
        <f>'Dados Brutos - SECA'!I129*'Dados Normal. pelo Peso - Seca'!I$4</f>
        <v>129.06</v>
      </c>
      <c r="J129" s="32">
        <f>'Dados Brutos - SECA'!J129*'Dados Normal. pelo Peso - Seca'!J$4</f>
        <v>68.907999999999987</v>
      </c>
      <c r="K129" s="32">
        <f>'Dados Brutos - SECA'!K129*'Dados Normal. pelo Peso - Seca'!K$4</f>
        <v>6.6000000000000005</v>
      </c>
      <c r="L129" s="32">
        <f>'Dados Brutos - SECA'!L129*'Dados Normal. pelo Peso - Seca'!L$4</f>
        <v>156.31</v>
      </c>
      <c r="M129" s="32">
        <f>'Dados Brutos - SECA'!M129*'Dados Normal. pelo Peso - Seca'!M$4</f>
        <v>228.34399999999999</v>
      </c>
      <c r="N129" s="32">
        <f>'Dados Brutos - SECA'!N129*'Dados Normal. pelo Peso - Seca'!N$4</f>
        <v>297.43</v>
      </c>
      <c r="O129" s="32">
        <f>'Dados Brutos - SECA'!O129*'Dados Normal. pelo Peso - Seca'!O$4</f>
        <v>203.55099999999999</v>
      </c>
      <c r="P129" s="32">
        <f>'Dados Brutos - SECA'!P129*'Dados Normal. pelo Peso - Seca'!P$4</f>
        <v>388.40100000000001</v>
      </c>
      <c r="Q129" s="32">
        <f>'Dados Brutos - SECA'!Q129*'Dados Normal. pelo Peso - Seca'!Q$4</f>
        <v>4.9000000000000004</v>
      </c>
      <c r="R129" s="32">
        <f>'Dados Brutos - SECA'!R129*'Dados Normal. pelo Peso - Seca'!R$4</f>
        <v>4.5</v>
      </c>
      <c r="S129" s="32">
        <f>'Dados Brutos - SECA'!S129*'Dados Normal. pelo Peso - Seca'!S$4</f>
        <v>4.8</v>
      </c>
      <c r="T129" s="32">
        <f>'Dados Brutos - SECA'!T129*'Dados Normal. pelo Peso - Seca'!T$4</f>
        <v>0</v>
      </c>
      <c r="U129" s="32">
        <f>'Dados Brutos - SECA'!U129*'Dados Normal. pelo Peso - Seca'!U$4</f>
        <v>0</v>
      </c>
      <c r="V129" s="32">
        <f>'Dados Brutos - SECA'!V129*'Dados Normal. pelo Peso - Seca'!V$4</f>
        <v>1.06</v>
      </c>
      <c r="W129" s="32">
        <f>'Dados Brutos - SECA'!W129*'Dados Normal. pelo Peso - Seca'!W$4</f>
        <v>427.67999999999995</v>
      </c>
      <c r="X129" s="32">
        <f>'Dados Brutos - SECA'!X129*'Dados Normal. pelo Peso - Seca'!X$4</f>
        <v>362.31</v>
      </c>
      <c r="Y129" s="32">
        <f>'Dados Brutos - SECA'!Y129*'Dados Normal. pelo Peso - Seca'!Y$4</f>
        <v>107.749</v>
      </c>
      <c r="Z129" s="32">
        <f>'Dados Brutos - SECA'!Z129*'Dados Normal. pelo Peso - Seca'!Z$4</f>
        <v>109.56</v>
      </c>
      <c r="AA129" s="32">
        <f>'Dados Brutos - SECA'!AA129*'Dados Normal. pelo Peso - Seca'!AA$4</f>
        <v>199.96</v>
      </c>
      <c r="AB129" s="32">
        <f>'Dados Brutos - SECA'!AB129*'Dados Normal. pelo Peso - Seca'!AB$4</f>
        <v>2.2090000000000001</v>
      </c>
      <c r="AC129" s="32">
        <f>'Dados Brutos - SECA'!AC129*'Dados Normal. pelo Peso - Seca'!AC$4</f>
        <v>2.5970000000000004</v>
      </c>
    </row>
    <row r="130" spans="1:29" s="17" customFormat="1" x14ac:dyDescent="0.25">
      <c r="A130" s="18" t="s">
        <v>1123</v>
      </c>
      <c r="B130" s="28" t="s">
        <v>1124</v>
      </c>
      <c r="C130" s="32">
        <f>'Dados Brutos - SECA'!C130*'Dados Normal. pelo Peso - Seca'!C$4</f>
        <v>143.32743041365845</v>
      </c>
      <c r="D130" s="32">
        <f>'Dados Brutos - SECA'!D130*'Dados Normal. pelo Peso - Seca'!D$4</f>
        <v>122.92954322315209</v>
      </c>
      <c r="E130" s="32">
        <f>'Dados Brutos - SECA'!E130*'Dados Normal. pelo Peso - Seca'!E$4</f>
        <v>136.078</v>
      </c>
      <c r="F130" s="32">
        <f>'Dados Brutos - SECA'!F130*'Dados Normal. pelo Peso - Seca'!F$4</f>
        <v>74.225000000000009</v>
      </c>
      <c r="G130" s="32">
        <f>'Dados Brutos - SECA'!G130*'Dados Normal. pelo Peso - Seca'!G$4</f>
        <v>27.079303675048358</v>
      </c>
      <c r="H130" s="32">
        <f>'Dados Brutos - SECA'!H130*'Dados Normal. pelo Peso - Seca'!H$4</f>
        <v>6.4183629276743179</v>
      </c>
      <c r="I130" s="32">
        <f>'Dados Brutos - SECA'!I130*'Dados Normal. pelo Peso - Seca'!I$4</f>
        <v>120.96000000000001</v>
      </c>
      <c r="J130" s="32">
        <f>'Dados Brutos - SECA'!J130*'Dados Normal. pelo Peso - Seca'!J$4</f>
        <v>58.436</v>
      </c>
      <c r="K130" s="32">
        <f>'Dados Brutos - SECA'!K130*'Dados Normal. pelo Peso - Seca'!K$4</f>
        <v>243.15</v>
      </c>
      <c r="L130" s="32">
        <f>'Dados Brutos - SECA'!L130*'Dados Normal. pelo Peso - Seca'!L$4</f>
        <v>256.041</v>
      </c>
      <c r="M130" s="32">
        <f>'Dados Brutos - SECA'!M130*'Dados Normal. pelo Peso - Seca'!M$4</f>
        <v>397.62399999999997</v>
      </c>
      <c r="N130" s="32">
        <f>'Dados Brutos - SECA'!N130*'Dados Normal. pelo Peso - Seca'!N$4</f>
        <v>334.53</v>
      </c>
      <c r="O130" s="32">
        <f>'Dados Brutos - SECA'!O130*'Dados Normal. pelo Peso - Seca'!O$4</f>
        <v>273.09300000000002</v>
      </c>
      <c r="P130" s="32">
        <f>'Dados Brutos - SECA'!P130*'Dados Normal. pelo Peso - Seca'!P$4</f>
        <v>389.06400000000002</v>
      </c>
      <c r="Q130" s="32">
        <f>'Dados Brutos - SECA'!Q130*'Dados Normal. pelo Peso - Seca'!Q$4</f>
        <v>4.9000000000000004</v>
      </c>
      <c r="R130" s="32">
        <f>'Dados Brutos - SECA'!R130*'Dados Normal. pelo Peso - Seca'!R$4</f>
        <v>4.5</v>
      </c>
      <c r="S130" s="32">
        <f>'Dados Brutos - SECA'!S130*'Dados Normal. pelo Peso - Seca'!S$4</f>
        <v>4.8</v>
      </c>
      <c r="T130" s="32">
        <f>'Dados Brutos - SECA'!T130*'Dados Normal. pelo Peso - Seca'!T$4</f>
        <v>0</v>
      </c>
      <c r="U130" s="32">
        <f>'Dados Brutos - SECA'!U130*'Dados Normal. pelo Peso - Seca'!U$4</f>
        <v>0</v>
      </c>
      <c r="V130" s="32">
        <f>'Dados Brutos - SECA'!V130*'Dados Normal. pelo Peso - Seca'!V$4</f>
        <v>0.98</v>
      </c>
      <c r="W130" s="32">
        <f>'Dados Brutos - SECA'!W130*'Dados Normal. pelo Peso - Seca'!W$4</f>
        <v>428.87999999999994</v>
      </c>
      <c r="X130" s="32">
        <f>'Dados Brutos - SECA'!X130*'Dados Normal. pelo Peso - Seca'!X$4</f>
        <v>371.59199999999998</v>
      </c>
      <c r="Y130" s="32">
        <f>'Dados Brutos - SECA'!Y130*'Dados Normal. pelo Peso - Seca'!Y$4</f>
        <v>83.239000000000004</v>
      </c>
      <c r="Z130" s="32">
        <f>'Dados Brutos - SECA'!Z130*'Dados Normal. pelo Peso - Seca'!Z$4</f>
        <v>80.739999999999995</v>
      </c>
      <c r="AA130" s="32">
        <f>'Dados Brutos - SECA'!AA130*'Dados Normal. pelo Peso - Seca'!AA$4</f>
        <v>132.12</v>
      </c>
      <c r="AB130" s="32">
        <f>'Dados Brutos - SECA'!AB130*'Dados Normal. pelo Peso - Seca'!AB$4</f>
        <v>2.5380000000000003</v>
      </c>
      <c r="AC130" s="32">
        <f>'Dados Brutos - SECA'!AC130*'Dados Normal. pelo Peso - Seca'!AC$4</f>
        <v>2.2050000000000001</v>
      </c>
    </row>
    <row r="131" spans="1:29" s="17" customFormat="1" x14ac:dyDescent="0.25">
      <c r="A131" s="18" t="s">
        <v>1125</v>
      </c>
      <c r="B131" s="28" t="s">
        <v>1126</v>
      </c>
      <c r="C131" s="32">
        <f>'Dados Brutos - SECA'!C131*'Dados Normal. pelo Peso - Seca'!C$4</f>
        <v>110.83503517131837</v>
      </c>
      <c r="D131" s="32">
        <f>'Dados Brutos - SECA'!D131*'Dados Normal. pelo Peso - Seca'!D$4</f>
        <v>88.454833597464344</v>
      </c>
      <c r="E131" s="32">
        <f>'Dados Brutos - SECA'!E131*'Dados Normal. pelo Peso - Seca'!E$4</f>
        <v>103.892</v>
      </c>
      <c r="F131" s="32">
        <f>'Dados Brutos - SECA'!F131*'Dados Normal. pelo Peso - Seca'!F$4</f>
        <v>45.650000000000006</v>
      </c>
      <c r="G131" s="32">
        <f>'Dados Brutos - SECA'!G131*'Dados Normal. pelo Peso - Seca'!G$4</f>
        <v>66.026529738981608</v>
      </c>
      <c r="H131" s="32">
        <f>'Dados Brutos - SECA'!H131*'Dados Normal. pelo Peso - Seca'!H$4</f>
        <v>3.3004342676667981</v>
      </c>
      <c r="I131" s="32">
        <f>'Dados Brutos - SECA'!I131*'Dados Normal. pelo Peso - Seca'!I$4</f>
        <v>97.92</v>
      </c>
      <c r="J131" s="32">
        <f>'Dados Brutos - SECA'!J131*'Dados Normal. pelo Peso - Seca'!J$4</f>
        <v>60.591999999999999</v>
      </c>
      <c r="K131" s="32">
        <f>'Dados Brutos - SECA'!K131*'Dados Normal. pelo Peso - Seca'!K$4</f>
        <v>166.14999999999998</v>
      </c>
      <c r="L131" s="32">
        <f>'Dados Brutos - SECA'!L131*'Dados Normal. pelo Peso - Seca'!L$4</f>
        <v>232.11600000000001</v>
      </c>
      <c r="M131" s="32">
        <f>'Dados Brutos - SECA'!M131*'Dados Normal. pelo Peso - Seca'!M$4</f>
        <v>324.89799999999997</v>
      </c>
      <c r="N131" s="32">
        <f>'Dados Brutos - SECA'!N131*'Dados Normal. pelo Peso - Seca'!N$4</f>
        <v>323.01500000000004</v>
      </c>
      <c r="O131" s="32">
        <f>'Dados Brutos - SECA'!O131*'Dados Normal. pelo Peso - Seca'!O$4</f>
        <v>276.34100000000001</v>
      </c>
      <c r="P131" s="32">
        <f>'Dados Brutos - SECA'!P131*'Dados Normal. pelo Peso - Seca'!P$4</f>
        <v>387.738</v>
      </c>
      <c r="Q131" s="32">
        <f>'Dados Brutos - SECA'!Q131*'Dados Normal. pelo Peso - Seca'!Q$4</f>
        <v>0</v>
      </c>
      <c r="R131" s="32">
        <f>'Dados Brutos - SECA'!R131*'Dados Normal. pelo Peso - Seca'!R$4</f>
        <v>0</v>
      </c>
      <c r="S131" s="32">
        <f>'Dados Brutos - SECA'!S131*'Dados Normal. pelo Peso - Seca'!S$4</f>
        <v>4.8</v>
      </c>
      <c r="T131" s="32">
        <f>'Dados Brutos - SECA'!T131*'Dados Normal. pelo Peso - Seca'!T$4</f>
        <v>0</v>
      </c>
      <c r="U131" s="32">
        <f>'Dados Brutos - SECA'!U131*'Dados Normal. pelo Peso - Seca'!U$4</f>
        <v>0</v>
      </c>
      <c r="V131" s="32">
        <f>'Dados Brutos - SECA'!V131*'Dados Normal. pelo Peso - Seca'!V$4</f>
        <v>0.94</v>
      </c>
      <c r="W131" s="32">
        <f>'Dados Brutos - SECA'!W131*'Dados Normal. pelo Peso - Seca'!W$4</f>
        <v>396.57600000000002</v>
      </c>
      <c r="X131" s="32">
        <f>'Dados Brutos - SECA'!X131*'Dados Normal. pelo Peso - Seca'!X$4</f>
        <v>352.28699999999998</v>
      </c>
      <c r="Y131" s="32">
        <f>'Dados Brutos - SECA'!Y131*'Dados Normal. pelo Peso - Seca'!Y$4</f>
        <v>33.173999999999999</v>
      </c>
      <c r="Z131" s="32">
        <f>'Dados Brutos - SECA'!Z131*'Dados Normal. pelo Peso - Seca'!Z$4</f>
        <v>21.32</v>
      </c>
      <c r="AA131" s="32">
        <f>'Dados Brutos - SECA'!AA131*'Dados Normal. pelo Peso - Seca'!AA$4</f>
        <v>98.8</v>
      </c>
      <c r="AB131" s="32">
        <f>'Dados Brutos - SECA'!AB131*'Dados Normal. pelo Peso - Seca'!AB$4</f>
        <v>2.1150000000000002</v>
      </c>
      <c r="AC131" s="32">
        <f>'Dados Brutos - SECA'!AC131*'Dados Normal. pelo Peso - Seca'!AC$4</f>
        <v>1.9600000000000002</v>
      </c>
    </row>
    <row r="132" spans="1:29" s="17" customFormat="1" x14ac:dyDescent="0.25">
      <c r="A132" s="18" t="s">
        <v>1127</v>
      </c>
      <c r="B132" s="28" t="s">
        <v>1128</v>
      </c>
      <c r="C132" s="32">
        <f>'Dados Brutos - SECA'!C132*'Dados Normal. pelo Peso - Seca'!C$4</f>
        <v>45.148560817084501</v>
      </c>
      <c r="D132" s="32">
        <f>'Dados Brutos - SECA'!D132*'Dados Normal. pelo Peso - Seca'!D$4</f>
        <v>69.156696496493737</v>
      </c>
      <c r="E132" s="32">
        <f>'Dados Brutos - SECA'!E132*'Dados Normal. pelo Peso - Seca'!E$4</f>
        <v>66.423999999999992</v>
      </c>
      <c r="F132" s="32">
        <f>'Dados Brutos - SECA'!F132*'Dados Normal. pelo Peso - Seca'!F$4</f>
        <v>23.450000000000003</v>
      </c>
      <c r="G132" s="32">
        <f>'Dados Brutos - SECA'!G132*'Dados Normal. pelo Peso - Seca'!G$4</f>
        <v>32.158261715582938</v>
      </c>
      <c r="H132" s="32">
        <f>'Dados Brutos - SECA'!H132*'Dados Normal. pelo Peso - Seca'!H$4</f>
        <v>5.3764429461640617</v>
      </c>
      <c r="I132" s="32">
        <f>'Dados Brutos - SECA'!I132*'Dados Normal. pelo Peso - Seca'!I$4</f>
        <v>80.478000000000009</v>
      </c>
      <c r="J132" s="32">
        <f>'Dados Brutos - SECA'!J132*'Dados Normal. pelo Peso - Seca'!J$4</f>
        <v>64.876000000000005</v>
      </c>
      <c r="K132" s="32">
        <f>'Dados Brutos - SECA'!K132*'Dados Normal. pelo Peso - Seca'!K$4</f>
        <v>357.8</v>
      </c>
      <c r="L132" s="32">
        <f>'Dados Brutos - SECA'!L132*'Dados Normal. pelo Peso - Seca'!L$4</f>
        <v>283.50400000000002</v>
      </c>
      <c r="M132" s="32">
        <f>'Dados Brutos - SECA'!M132*'Dados Normal. pelo Peso - Seca'!M$4</f>
        <v>378.76400000000001</v>
      </c>
      <c r="N132" s="32">
        <f>'Dados Brutos - SECA'!N132*'Dados Normal. pelo Peso - Seca'!N$4</f>
        <v>340.935</v>
      </c>
      <c r="O132" s="32">
        <f>'Dados Brutos - SECA'!O132*'Dados Normal. pelo Peso - Seca'!O$4</f>
        <v>282.779</v>
      </c>
      <c r="P132" s="32">
        <f>'Dados Brutos - SECA'!P132*'Dados Normal. pelo Peso - Seca'!P$4</f>
        <v>388.55699999999996</v>
      </c>
      <c r="Q132" s="32">
        <f>'Dados Brutos - SECA'!Q132*'Dados Normal. pelo Peso - Seca'!Q$4</f>
        <v>4.9000000000000004</v>
      </c>
      <c r="R132" s="32">
        <f>'Dados Brutos - SECA'!R132*'Dados Normal. pelo Peso - Seca'!R$4</f>
        <v>0</v>
      </c>
      <c r="S132" s="32">
        <f>'Dados Brutos - SECA'!S132*'Dados Normal. pelo Peso - Seca'!S$4</f>
        <v>4.8</v>
      </c>
      <c r="T132" s="32">
        <f>'Dados Brutos - SECA'!T132*'Dados Normal. pelo Peso - Seca'!T$4</f>
        <v>0</v>
      </c>
      <c r="U132" s="32">
        <f>'Dados Brutos - SECA'!U132*'Dados Normal. pelo Peso - Seca'!U$4</f>
        <v>0</v>
      </c>
      <c r="V132" s="32">
        <f>'Dados Brutos - SECA'!V132*'Dados Normal. pelo Peso - Seca'!V$4</f>
        <v>0.88</v>
      </c>
      <c r="W132" s="32">
        <f>'Dados Brutos - SECA'!W132*'Dados Normal. pelo Peso - Seca'!W$4</f>
        <v>373.87200000000001</v>
      </c>
      <c r="X132" s="32">
        <f>'Dados Brutos - SECA'!X132*'Dados Normal. pelo Peso - Seca'!X$4</f>
        <v>341.32799999999997</v>
      </c>
      <c r="Y132" s="32">
        <f>'Dados Brutos - SECA'!Y132*'Dados Normal. pelo Peso - Seca'!Y$4</f>
        <v>10.468999999999999</v>
      </c>
      <c r="Z132" s="32">
        <f>'Dados Brutos - SECA'!Z132*'Dados Normal. pelo Peso - Seca'!Z$4</f>
        <v>8.82</v>
      </c>
      <c r="AA132" s="32">
        <f>'Dados Brutos - SECA'!AA132*'Dados Normal. pelo Peso - Seca'!AA$4</f>
        <v>88</v>
      </c>
      <c r="AB132" s="32">
        <f>'Dados Brutos - SECA'!AB132*'Dados Normal. pelo Peso - Seca'!AB$4</f>
        <v>1.7390000000000001</v>
      </c>
      <c r="AC132" s="32">
        <f>'Dados Brutos - SECA'!AC132*'Dados Normal. pelo Peso - Seca'!AC$4</f>
        <v>1.764</v>
      </c>
    </row>
    <row r="133" spans="1:29" s="17" customFormat="1" x14ac:dyDescent="0.25">
      <c r="A133" s="18" t="s">
        <v>1129</v>
      </c>
      <c r="B133" s="28" t="s">
        <v>1130</v>
      </c>
      <c r="C133" s="32">
        <f>'Dados Brutos - SECA'!C133*'Dados Normal. pelo Peso - Seca'!C$4</f>
        <v>325.73885991399032</v>
      </c>
      <c r="D133" s="32">
        <f>'Dados Brutos - SECA'!D133*'Dados Normal. pelo Peso - Seca'!D$4</f>
        <v>289.68553459119499</v>
      </c>
      <c r="E133" s="32">
        <f>'Dados Brutos - SECA'!E133*'Dados Normal. pelo Peso - Seca'!E$4</f>
        <v>128.09799999999998</v>
      </c>
      <c r="F133" s="32">
        <f>'Dados Brutos - SECA'!F133*'Dados Normal. pelo Peso - Seca'!F$4</f>
        <v>50.824999999999996</v>
      </c>
      <c r="G133" s="32">
        <f>'Dados Brutos - SECA'!G133*'Dados Normal. pelo Peso - Seca'!G$4</f>
        <v>26.476118841669802</v>
      </c>
      <c r="H133" s="32">
        <f>'Dados Brutos - SECA'!H133*'Dados Normal. pelo Peso - Seca'!H$4</f>
        <v>5.3819742489270386</v>
      </c>
      <c r="I133" s="32">
        <f>'Dados Brutos - SECA'!I133*'Dados Normal. pelo Peso - Seca'!I$4</f>
        <v>85.823999999999998</v>
      </c>
      <c r="J133" s="32">
        <f>'Dados Brutos - SECA'!J133*'Dados Normal. pelo Peso - Seca'!J$4</f>
        <v>67.843999999999994</v>
      </c>
      <c r="K133" s="32">
        <f>'Dados Brutos - SECA'!K133*'Dados Normal. pelo Peso - Seca'!K$4</f>
        <v>141.94999999999999</v>
      </c>
      <c r="L133" s="32">
        <f>'Dados Brutos - SECA'!L133*'Dados Normal. pelo Peso - Seca'!L$4</f>
        <v>228.83899999999997</v>
      </c>
      <c r="M133" s="32">
        <f>'Dados Brutos - SECA'!M133*'Dados Normal. pelo Peso - Seca'!M$4</f>
        <v>348.358</v>
      </c>
      <c r="N133" s="32">
        <f>'Dados Brutos - SECA'!N133*'Dados Normal. pelo Peso - Seca'!N$4</f>
        <v>324.66000000000003</v>
      </c>
      <c r="O133" s="32">
        <f>'Dados Brutos - SECA'!O133*'Dados Normal. pelo Peso - Seca'!O$4</f>
        <v>261.87</v>
      </c>
      <c r="P133" s="32">
        <f>'Dados Brutos - SECA'!P133*'Dados Normal. pelo Peso - Seca'!P$4</f>
        <v>387.62099999999998</v>
      </c>
      <c r="Q133" s="32">
        <f>'Dados Brutos - SECA'!Q133*'Dados Normal. pelo Peso - Seca'!Q$4</f>
        <v>0</v>
      </c>
      <c r="R133" s="32">
        <f>'Dados Brutos - SECA'!R133*'Dados Normal. pelo Peso - Seca'!R$4</f>
        <v>0</v>
      </c>
      <c r="S133" s="32">
        <f>'Dados Brutos - SECA'!S133*'Dados Normal. pelo Peso - Seca'!S$4</f>
        <v>2.4</v>
      </c>
      <c r="T133" s="32">
        <f>'Dados Brutos - SECA'!T133*'Dados Normal. pelo Peso - Seca'!T$4</f>
        <v>0</v>
      </c>
      <c r="U133" s="32">
        <f>'Dados Brutos - SECA'!U133*'Dados Normal. pelo Peso - Seca'!U$4</f>
        <v>0</v>
      </c>
      <c r="V133" s="32">
        <f>'Dados Brutos - SECA'!V133*'Dados Normal. pelo Peso - Seca'!V$4</f>
        <v>1</v>
      </c>
      <c r="W133" s="32">
        <f>'Dados Brutos - SECA'!W133*'Dados Normal. pelo Peso - Seca'!W$4</f>
        <v>456.14400000000001</v>
      </c>
      <c r="X133" s="32">
        <f>'Dados Brutos - SECA'!X133*'Dados Normal. pelo Peso - Seca'!X$4</f>
        <v>360.24299999999999</v>
      </c>
      <c r="Y133" s="32">
        <f>'Dados Brutos - SECA'!Y133*'Dados Normal. pelo Peso - Seca'!Y$4</f>
        <v>98.248999999999995</v>
      </c>
      <c r="Z133" s="32">
        <f>'Dados Brutos - SECA'!Z133*'Dados Normal. pelo Peso - Seca'!Z$4</f>
        <v>86.46</v>
      </c>
      <c r="AA133" s="32">
        <f>'Dados Brutos - SECA'!AA133*'Dados Normal. pelo Peso - Seca'!AA$4</f>
        <v>151.80000000000001</v>
      </c>
      <c r="AB133" s="32">
        <f>'Dados Brutos - SECA'!AB133*'Dados Normal. pelo Peso - Seca'!AB$4</f>
        <v>2.4910000000000001</v>
      </c>
      <c r="AC133" s="32">
        <f>'Dados Brutos - SECA'!AC133*'Dados Normal. pelo Peso - Seca'!AC$4</f>
        <v>2.3519999999999999</v>
      </c>
    </row>
    <row r="134" spans="1:29" s="17" customFormat="1" x14ac:dyDescent="0.25">
      <c r="A134" s="18" t="s">
        <v>1131</v>
      </c>
      <c r="B134" s="28" t="s">
        <v>1132</v>
      </c>
      <c r="C134" s="32">
        <f>'Dados Brutos - SECA'!C134*'Dados Normal. pelo Peso - Seca'!C$4</f>
        <v>210.24234919511764</v>
      </c>
      <c r="D134" s="32">
        <f>'Dados Brutos - SECA'!D134*'Dados Normal. pelo Peso - Seca'!D$4</f>
        <v>185.2439024390244</v>
      </c>
      <c r="E134" s="32">
        <f>'Dados Brutos - SECA'!E134*'Dados Normal. pelo Peso - Seca'!E$4</f>
        <v>133.798</v>
      </c>
      <c r="F134" s="32">
        <f>'Dados Brutos - SECA'!F134*'Dados Normal. pelo Peso - Seca'!F$4</f>
        <v>70.375</v>
      </c>
      <c r="G134" s="32">
        <f>'Dados Brutos - SECA'!G134*'Dados Normal. pelo Peso - Seca'!G$4</f>
        <v>62.319474835886219</v>
      </c>
      <c r="H134" s="32">
        <f>'Dados Brutos - SECA'!H134*'Dados Normal. pelo Peso - Seca'!H$4</f>
        <v>12.606635071090047</v>
      </c>
      <c r="I134" s="32">
        <f>'Dados Brutos - SECA'!I134*'Dados Normal. pelo Peso - Seca'!I$4</f>
        <v>100.908</v>
      </c>
      <c r="J134" s="32">
        <f>'Dados Brutos - SECA'!J134*'Dados Normal. pelo Peso - Seca'!J$4</f>
        <v>82.403999999999996</v>
      </c>
      <c r="K134" s="32">
        <f>'Dados Brutos - SECA'!K134*'Dados Normal. pelo Peso - Seca'!K$4</f>
        <v>241.55</v>
      </c>
      <c r="L134" s="32">
        <f>'Dados Brutos - SECA'!L134*'Dados Normal. pelo Peso - Seca'!L$4</f>
        <v>210.42400000000001</v>
      </c>
      <c r="M134" s="32">
        <f>'Dados Brutos - SECA'!M134*'Dados Normal. pelo Peso - Seca'!M$4</f>
        <v>309.16599999999994</v>
      </c>
      <c r="N134" s="32">
        <f>'Dados Brutos - SECA'!N134*'Dados Normal. pelo Peso - Seca'!N$4</f>
        <v>341.77500000000003</v>
      </c>
      <c r="O134" s="32">
        <f>'Dados Brutos - SECA'!O134*'Dados Normal. pelo Peso - Seca'!O$4</f>
        <v>274.02099999999996</v>
      </c>
      <c r="P134" s="32">
        <f>'Dados Brutos - SECA'!P134*'Dados Normal. pelo Peso - Seca'!P$4</f>
        <v>388.86899999999997</v>
      </c>
      <c r="Q134" s="32">
        <f>'Dados Brutos - SECA'!Q134*'Dados Normal. pelo Peso - Seca'!Q$4</f>
        <v>0</v>
      </c>
      <c r="R134" s="32">
        <f>'Dados Brutos - SECA'!R134*'Dados Normal. pelo Peso - Seca'!R$4</f>
        <v>0</v>
      </c>
      <c r="S134" s="32">
        <f>'Dados Brutos - SECA'!S134*'Dados Normal. pelo Peso - Seca'!S$4</f>
        <v>4.8</v>
      </c>
      <c r="T134" s="32">
        <f>'Dados Brutos - SECA'!T134*'Dados Normal. pelo Peso - Seca'!T$4</f>
        <v>0</v>
      </c>
      <c r="U134" s="32">
        <f>'Dados Brutos - SECA'!U134*'Dados Normal. pelo Peso - Seca'!U$4</f>
        <v>0</v>
      </c>
      <c r="V134" s="32">
        <f>'Dados Brutos - SECA'!V134*'Dados Normal. pelo Peso - Seca'!V$4</f>
        <v>1</v>
      </c>
      <c r="W134" s="32">
        <f>'Dados Brutos - SECA'!W134*'Dados Normal. pelo Peso - Seca'!W$4</f>
        <v>442.8</v>
      </c>
      <c r="X134" s="32">
        <f>'Dados Brutos - SECA'!X134*'Dados Normal. pelo Peso - Seca'!X$4</f>
        <v>367.84799999999996</v>
      </c>
      <c r="Y134" s="32">
        <f>'Dados Brutos - SECA'!Y134*'Dados Normal. pelo Peso - Seca'!Y$4</f>
        <v>59.887999999999998</v>
      </c>
      <c r="Z134" s="32">
        <f>'Dados Brutos - SECA'!Z134*'Dados Normal. pelo Peso - Seca'!Z$4</f>
        <v>50.3</v>
      </c>
      <c r="AA134" s="32">
        <f>'Dados Brutos - SECA'!AA134*'Dados Normal. pelo Peso - Seca'!AA$4</f>
        <v>166.72</v>
      </c>
      <c r="AB134" s="32">
        <f>'Dados Brutos - SECA'!AB134*'Dados Normal. pelo Peso - Seca'!AB$4</f>
        <v>2.3029999999999999</v>
      </c>
      <c r="AC134" s="32">
        <f>'Dados Brutos - SECA'!AC134*'Dados Normal. pelo Peso - Seca'!AC$4</f>
        <v>2.3029999999999999</v>
      </c>
    </row>
    <row r="135" spans="1:29" s="17" customFormat="1" x14ac:dyDescent="0.25">
      <c r="A135" s="18" t="s">
        <v>1133</v>
      </c>
      <c r="B135" s="28" t="s">
        <v>1134</v>
      </c>
      <c r="C135" s="32">
        <f>'Dados Brutos - SECA'!C135*'Dados Normal. pelo Peso - Seca'!C$4</f>
        <v>239.22361009061967</v>
      </c>
      <c r="D135" s="32">
        <f>'Dados Brutos - SECA'!D135*'Dados Normal. pelo Peso - Seca'!D$4</f>
        <v>240.46808030678997</v>
      </c>
      <c r="E135" s="32">
        <f>'Dados Brutos - SECA'!E135*'Dados Normal. pelo Peso - Seca'!E$4</f>
        <v>133.45599999999999</v>
      </c>
      <c r="F135" s="32">
        <f>'Dados Brutos - SECA'!F135*'Dados Normal. pelo Peso - Seca'!F$4</f>
        <v>70.95</v>
      </c>
      <c r="G135" s="32">
        <f>'Dados Brutos - SECA'!G135*'Dados Normal. pelo Peso - Seca'!G$4</f>
        <v>44.819646968534158</v>
      </c>
      <c r="H135" s="32">
        <f>'Dados Brutos - SECA'!H135*'Dados Normal. pelo Peso - Seca'!H$4</f>
        <v>3.0452961672473871</v>
      </c>
      <c r="I135" s="32">
        <f>'Dados Brutos - SECA'!I135*'Dados Normal. pelo Peso - Seca'!I$4</f>
        <v>106.28999999999999</v>
      </c>
      <c r="J135" s="32">
        <f>'Dados Brutos - SECA'!J135*'Dados Normal. pelo Peso - Seca'!J$4</f>
        <v>95.311999999999998</v>
      </c>
      <c r="K135" s="32">
        <f>'Dados Brutos - SECA'!K135*'Dados Normal. pelo Peso - Seca'!K$4</f>
        <v>129.14999999999998</v>
      </c>
      <c r="L135" s="32">
        <f>'Dados Brutos - SECA'!L135*'Dados Normal. pelo Peso - Seca'!L$4</f>
        <v>208.79999999999998</v>
      </c>
      <c r="M135" s="32">
        <f>'Dados Brutos - SECA'!M135*'Dados Normal. pelo Peso - Seca'!M$4</f>
        <v>328.85399999999993</v>
      </c>
      <c r="N135" s="32">
        <f>'Dados Brutos - SECA'!N135*'Dados Normal. pelo Peso - Seca'!N$4</f>
        <v>318.15000000000003</v>
      </c>
      <c r="O135" s="32">
        <f>'Dados Brutos - SECA'!O135*'Dados Normal. pelo Peso - Seca'!O$4</f>
        <v>253.72099999999998</v>
      </c>
      <c r="P135" s="32">
        <f>'Dados Brutos - SECA'!P135*'Dados Normal. pelo Peso - Seca'!P$4</f>
        <v>386.685</v>
      </c>
      <c r="Q135" s="32">
        <f>'Dados Brutos - SECA'!Q135*'Dados Normal. pelo Peso - Seca'!Q$4</f>
        <v>4.9000000000000004</v>
      </c>
      <c r="R135" s="32">
        <f>'Dados Brutos - SECA'!R135*'Dados Normal. pelo Peso - Seca'!R$4</f>
        <v>0</v>
      </c>
      <c r="S135" s="32">
        <f>'Dados Brutos - SECA'!S135*'Dados Normal. pelo Peso - Seca'!S$4</f>
        <v>2.4</v>
      </c>
      <c r="T135" s="32">
        <f>'Dados Brutos - SECA'!T135*'Dados Normal. pelo Peso - Seca'!T$4</f>
        <v>0</v>
      </c>
      <c r="U135" s="32">
        <f>'Dados Brutos - SECA'!U135*'Dados Normal. pelo Peso - Seca'!U$4</f>
        <v>1.4</v>
      </c>
      <c r="V135" s="32">
        <f>'Dados Brutos - SECA'!V135*'Dados Normal. pelo Peso - Seca'!V$4</f>
        <v>0.94</v>
      </c>
      <c r="W135" s="32">
        <f>'Dados Brutos - SECA'!W135*'Dados Normal. pelo Peso - Seca'!W$4</f>
        <v>444.33599999999996</v>
      </c>
      <c r="X135" s="32">
        <f>'Dados Brutos - SECA'!X135*'Dados Normal. pelo Peso - Seca'!X$4</f>
        <v>374.20499999999998</v>
      </c>
      <c r="Y135" s="32">
        <f>'Dados Brutos - SECA'!Y135*'Dados Normal. pelo Peso - Seca'!Y$4</f>
        <v>104.291</v>
      </c>
      <c r="Z135" s="32">
        <f>'Dados Brutos - SECA'!Z135*'Dados Normal. pelo Peso - Seca'!Z$4</f>
        <v>95.42</v>
      </c>
      <c r="AA135" s="32">
        <f>'Dados Brutos - SECA'!AA135*'Dados Normal. pelo Peso - Seca'!AA$4</f>
        <v>138.12</v>
      </c>
      <c r="AB135" s="32">
        <f>'Dados Brutos - SECA'!AB135*'Dados Normal. pelo Peso - Seca'!AB$4</f>
        <v>2.3970000000000002</v>
      </c>
      <c r="AC135" s="32">
        <f>'Dados Brutos - SECA'!AC135*'Dados Normal. pelo Peso - Seca'!AC$4</f>
        <v>2.1070000000000002</v>
      </c>
    </row>
    <row r="136" spans="1:29" s="17" customFormat="1" x14ac:dyDescent="0.25">
      <c r="A136" s="18" t="s">
        <v>1135</v>
      </c>
      <c r="B136" s="28" t="s">
        <v>1136</v>
      </c>
      <c r="C136" s="32">
        <f>'Dados Brutos - SECA'!C136*'Dados Normal. pelo Peso - Seca'!C$4</f>
        <v>275.99147986611217</v>
      </c>
      <c r="D136" s="32">
        <f>'Dados Brutos - SECA'!D136*'Dados Normal. pelo Peso - Seca'!D$4</f>
        <v>287.67346938775512</v>
      </c>
      <c r="E136" s="32">
        <f>'Dados Brutos - SECA'!E136*'Dados Normal. pelo Peso - Seca'!E$4</f>
        <v>128.28799999999998</v>
      </c>
      <c r="F136" s="32">
        <f>'Dados Brutos - SECA'!F136*'Dados Normal. pelo Peso - Seca'!F$4</f>
        <v>60.225000000000001</v>
      </c>
      <c r="G136" s="32">
        <f>'Dados Brutos - SECA'!G136*'Dados Normal. pelo Peso - Seca'!G$4</f>
        <v>39.078661451542814</v>
      </c>
      <c r="H136" s="32">
        <f>'Dados Brutos - SECA'!H136*'Dados Normal. pelo Peso - Seca'!H$4</f>
        <v>6.951976478275073</v>
      </c>
      <c r="I136" s="32">
        <f>'Dados Brutos - SECA'!I136*'Dados Normal. pelo Peso - Seca'!I$4</f>
        <v>90.27</v>
      </c>
      <c r="J136" s="32">
        <f>'Dados Brutos - SECA'!J136*'Dados Normal. pelo Peso - Seca'!J$4</f>
        <v>83.86</v>
      </c>
      <c r="K136" s="32">
        <f>'Dados Brutos - SECA'!K136*'Dados Normal. pelo Peso - Seca'!K$4</f>
        <v>168.4</v>
      </c>
      <c r="L136" s="32">
        <f>'Dados Brutos - SECA'!L136*'Dados Normal. pelo Peso - Seca'!L$4</f>
        <v>175.85599999999999</v>
      </c>
      <c r="M136" s="32">
        <f>'Dados Brutos - SECA'!M136*'Dados Normal. pelo Peso - Seca'!M$4</f>
        <v>322.87399999999997</v>
      </c>
      <c r="N136" s="32">
        <f>'Dados Brutos - SECA'!N136*'Dados Normal. pelo Peso - Seca'!N$4</f>
        <v>308.17500000000001</v>
      </c>
      <c r="O136" s="32">
        <f>'Dados Brutos - SECA'!O136*'Dados Normal. pelo Peso - Seca'!O$4</f>
        <v>242.005</v>
      </c>
      <c r="P136" s="32">
        <f>'Dados Brutos - SECA'!P136*'Dados Normal. pelo Peso - Seca'!P$4</f>
        <v>384.65699999999998</v>
      </c>
      <c r="Q136" s="32">
        <f>'Dados Brutos - SECA'!Q136*'Dados Normal. pelo Peso - Seca'!Q$4</f>
        <v>0</v>
      </c>
      <c r="R136" s="32">
        <f>'Dados Brutos - SECA'!R136*'Dados Normal. pelo Peso - Seca'!R$4</f>
        <v>0</v>
      </c>
      <c r="S136" s="32">
        <f>'Dados Brutos - SECA'!S136*'Dados Normal. pelo Peso - Seca'!S$4</f>
        <v>4.8</v>
      </c>
      <c r="T136" s="32">
        <f>'Dados Brutos - SECA'!T136*'Dados Normal. pelo Peso - Seca'!T$4</f>
        <v>0</v>
      </c>
      <c r="U136" s="32">
        <f>'Dados Brutos - SECA'!U136*'Dados Normal. pelo Peso - Seca'!U$4</f>
        <v>0</v>
      </c>
      <c r="V136" s="32">
        <f>'Dados Brutos - SECA'!V136*'Dados Normal. pelo Peso - Seca'!V$4</f>
        <v>1.26</v>
      </c>
      <c r="W136" s="32">
        <f>'Dados Brutos - SECA'!W136*'Dados Normal. pelo Peso - Seca'!W$4</f>
        <v>417.69599999999997</v>
      </c>
      <c r="X136" s="32">
        <f>'Dados Brutos - SECA'!X136*'Dados Normal. pelo Peso - Seca'!X$4</f>
        <v>371.16300000000001</v>
      </c>
      <c r="Y136" s="32">
        <f>'Dados Brutos - SECA'!Y136*'Dados Normal. pelo Peso - Seca'!Y$4</f>
        <v>81.149000000000001</v>
      </c>
      <c r="Z136" s="32">
        <f>'Dados Brutos - SECA'!Z136*'Dados Normal. pelo Peso - Seca'!Z$4</f>
        <v>77.819999999999993</v>
      </c>
      <c r="AA136" s="32">
        <f>'Dados Brutos - SECA'!AA136*'Dados Normal. pelo Peso - Seca'!AA$4</f>
        <v>183.4</v>
      </c>
      <c r="AB136" s="32">
        <f>'Dados Brutos - SECA'!AB136*'Dados Normal. pelo Peso - Seca'!AB$4</f>
        <v>2.7730000000000001</v>
      </c>
      <c r="AC136" s="32">
        <f>'Dados Brutos - SECA'!AC136*'Dados Normal. pelo Peso - Seca'!AC$4</f>
        <v>3.7240000000000002</v>
      </c>
    </row>
    <row r="137" spans="1:29" s="17" customFormat="1" x14ac:dyDescent="0.25">
      <c r="A137" s="18" t="s">
        <v>1137</v>
      </c>
      <c r="B137" s="28" t="s">
        <v>1138</v>
      </c>
      <c r="C137" s="32">
        <f>'Dados Brutos - SECA'!C137*'Dados Normal. pelo Peso - Seca'!C$4</f>
        <v>197.305834937003</v>
      </c>
      <c r="D137" s="32">
        <f>'Dados Brutos - SECA'!D137*'Dados Normal. pelo Peso - Seca'!D$4</f>
        <v>179.3899355165002</v>
      </c>
      <c r="E137" s="32">
        <f>'Dados Brutos - SECA'!E137*'Dados Normal. pelo Peso - Seca'!E$4</f>
        <v>102.94199999999999</v>
      </c>
      <c r="F137" s="32">
        <f>'Dados Brutos - SECA'!F137*'Dados Normal. pelo Peso - Seca'!F$4</f>
        <v>50.375</v>
      </c>
      <c r="G137" s="32">
        <f>'Dados Brutos - SECA'!G137*'Dados Normal. pelo Peso - Seca'!G$4</f>
        <v>30.917264768514869</v>
      </c>
      <c r="H137" s="32">
        <f>'Dados Brutos - SECA'!H137*'Dados Normal. pelo Peso - Seca'!H$4</f>
        <v>3.412962962962963</v>
      </c>
      <c r="I137" s="32">
        <f>'Dados Brutos - SECA'!I137*'Dados Normal. pelo Peso - Seca'!I$4</f>
        <v>121.158</v>
      </c>
      <c r="J137" s="32">
        <f>'Dados Brutos - SECA'!J137*'Dados Normal. pelo Peso - Seca'!J$4</f>
        <v>82.152000000000001</v>
      </c>
      <c r="K137" s="32">
        <f>'Dados Brutos - SECA'!K137*'Dados Normal. pelo Peso - Seca'!K$4</f>
        <v>176.25</v>
      </c>
      <c r="L137" s="32">
        <f>'Dados Brutos - SECA'!L137*'Dados Normal. pelo Peso - Seca'!L$4</f>
        <v>274.39800000000002</v>
      </c>
      <c r="M137" s="32">
        <f>'Dados Brutos - SECA'!M137*'Dados Normal. pelo Peso - Seca'!M$4</f>
        <v>250.01</v>
      </c>
      <c r="N137" s="32">
        <f>'Dados Brutos - SECA'!N137*'Dados Normal. pelo Peso - Seca'!N$4</f>
        <v>312.23499999999996</v>
      </c>
      <c r="O137" s="32">
        <f>'Dados Brutos - SECA'!O137*'Dados Normal. pelo Peso - Seca'!O$4</f>
        <v>252.03899999999999</v>
      </c>
      <c r="P137" s="32">
        <f>'Dados Brutos - SECA'!P137*'Dados Normal. pelo Peso - Seca'!P$4</f>
        <v>384.30600000000004</v>
      </c>
      <c r="Q137" s="32">
        <f>'Dados Brutos - SECA'!Q137*'Dados Normal. pelo Peso - Seca'!Q$4</f>
        <v>0</v>
      </c>
      <c r="R137" s="32">
        <f>'Dados Brutos - SECA'!R137*'Dados Normal. pelo Peso - Seca'!R$4</f>
        <v>0</v>
      </c>
      <c r="S137" s="32">
        <f>'Dados Brutos - SECA'!S137*'Dados Normal. pelo Peso - Seca'!S$4</f>
        <v>2.4</v>
      </c>
      <c r="T137" s="32">
        <f>'Dados Brutos - SECA'!T137*'Dados Normal. pelo Peso - Seca'!T$4</f>
        <v>0</v>
      </c>
      <c r="U137" s="32">
        <f>'Dados Brutos - SECA'!U137*'Dados Normal. pelo Peso - Seca'!U$4</f>
        <v>0</v>
      </c>
      <c r="V137" s="32">
        <f>'Dados Brutos - SECA'!V137*'Dados Normal. pelo Peso - Seca'!V$4</f>
        <v>1.1000000000000001</v>
      </c>
      <c r="W137" s="32">
        <f>'Dados Brutos - SECA'!W137*'Dados Normal. pelo Peso - Seca'!W$4</f>
        <v>414.28800000000001</v>
      </c>
      <c r="X137" s="32">
        <f>'Dados Brutos - SECA'!X137*'Dados Normal. pelo Peso - Seca'!X$4</f>
        <v>368.00399999999996</v>
      </c>
      <c r="Y137" s="32">
        <f>'Dados Brutos - SECA'!Y137*'Dados Normal. pelo Peso - Seca'!Y$4</f>
        <v>61.464999999999996</v>
      </c>
      <c r="Z137" s="32">
        <f>'Dados Brutos - SECA'!Z137*'Dados Normal. pelo Peso - Seca'!Z$4</f>
        <v>53.04</v>
      </c>
      <c r="AA137" s="32">
        <f>'Dados Brutos - SECA'!AA137*'Dados Normal. pelo Peso - Seca'!AA$4</f>
        <v>146.36000000000001</v>
      </c>
      <c r="AB137" s="32">
        <f>'Dados Brutos - SECA'!AB137*'Dados Normal. pelo Peso - Seca'!AB$4</f>
        <v>2.4910000000000001</v>
      </c>
      <c r="AC137" s="32">
        <f>'Dados Brutos - SECA'!AC137*'Dados Normal. pelo Peso - Seca'!AC$4</f>
        <v>2.7440000000000007</v>
      </c>
    </row>
    <row r="138" spans="1:29" s="17" customFormat="1" x14ac:dyDescent="0.25">
      <c r="A138" s="18" t="s">
        <v>1139</v>
      </c>
      <c r="B138" s="28" t="s">
        <v>1140</v>
      </c>
      <c r="C138" s="32">
        <f>'Dados Brutos - SECA'!C138*'Dados Normal. pelo Peso - Seca'!C$4</f>
        <v>251.00149242007694</v>
      </c>
      <c r="D138" s="32">
        <f>'Dados Brutos - SECA'!D138*'Dados Normal. pelo Peso - Seca'!D$4</f>
        <v>270.86115641955996</v>
      </c>
      <c r="E138" s="32">
        <f>'Dados Brutos - SECA'!E138*'Dados Normal. pelo Peso - Seca'!E$4</f>
        <v>109.706</v>
      </c>
      <c r="F138" s="32">
        <f>'Dados Brutos - SECA'!F138*'Dados Normal. pelo Peso - Seca'!F$4</f>
        <v>49.85</v>
      </c>
      <c r="G138" s="32">
        <f>'Dados Brutos - SECA'!G138*'Dados Normal. pelo Peso - Seca'!G$4</f>
        <v>19.901356350184958</v>
      </c>
      <c r="H138" s="32">
        <f>'Dados Brutos - SECA'!H138*'Dados Normal. pelo Peso - Seca'!H$4</f>
        <v>3.5628274657597201</v>
      </c>
      <c r="I138" s="32">
        <f>'Dados Brutos - SECA'!I138*'Dados Normal. pelo Peso - Seca'!I$4</f>
        <v>88.866</v>
      </c>
      <c r="J138" s="32">
        <f>'Dados Brutos - SECA'!J138*'Dados Normal. pelo Peso - Seca'!J$4</f>
        <v>86.632000000000005</v>
      </c>
      <c r="K138" s="32">
        <f>'Dados Brutos - SECA'!K138*'Dados Normal. pelo Peso - Seca'!K$4</f>
        <v>204.4</v>
      </c>
      <c r="L138" s="32">
        <f>'Dados Brutos - SECA'!L138*'Dados Normal. pelo Peso - Seca'!L$4</f>
        <v>256.73700000000002</v>
      </c>
      <c r="M138" s="32">
        <f>'Dados Brutos - SECA'!M138*'Dados Normal. pelo Peso - Seca'!M$4</f>
        <v>400.38400000000001</v>
      </c>
      <c r="N138" s="32">
        <f>'Dados Brutos - SECA'!N138*'Dados Normal. pelo Peso - Seca'!N$4</f>
        <v>333.65499999999997</v>
      </c>
      <c r="O138" s="32">
        <f>'Dados Brutos - SECA'!O138*'Dados Normal. pelo Peso - Seca'!O$4</f>
        <v>250.26999999999998</v>
      </c>
      <c r="P138" s="32">
        <f>'Dados Brutos - SECA'!P138*'Dados Normal. pelo Peso - Seca'!P$4</f>
        <v>386.685</v>
      </c>
      <c r="Q138" s="32">
        <f>'Dados Brutos - SECA'!Q138*'Dados Normal. pelo Peso - Seca'!Q$4</f>
        <v>4.9000000000000004</v>
      </c>
      <c r="R138" s="32">
        <f>'Dados Brutos - SECA'!R138*'Dados Normal. pelo Peso - Seca'!R$4</f>
        <v>0</v>
      </c>
      <c r="S138" s="32">
        <f>'Dados Brutos - SECA'!S138*'Dados Normal. pelo Peso - Seca'!S$4</f>
        <v>4.8</v>
      </c>
      <c r="T138" s="32">
        <f>'Dados Brutos - SECA'!T138*'Dados Normal. pelo Peso - Seca'!T$4</f>
        <v>0</v>
      </c>
      <c r="U138" s="32">
        <f>'Dados Brutos - SECA'!U138*'Dados Normal. pelo Peso - Seca'!U$4</f>
        <v>0</v>
      </c>
      <c r="V138" s="32">
        <f>'Dados Brutos - SECA'!V138*'Dados Normal. pelo Peso - Seca'!V$4</f>
        <v>1</v>
      </c>
      <c r="W138" s="32">
        <f>'Dados Brutos - SECA'!W138*'Dados Normal. pelo Peso - Seca'!W$4</f>
        <v>434.87999999999994</v>
      </c>
      <c r="X138" s="32">
        <f>'Dados Brutos - SECA'!X138*'Dados Normal. pelo Peso - Seca'!X$4</f>
        <v>367.887</v>
      </c>
      <c r="Y138" s="32">
        <f>'Dados Brutos - SECA'!Y138*'Dados Normal. pelo Peso - Seca'!Y$4</f>
        <v>73.567999999999998</v>
      </c>
      <c r="Z138" s="32">
        <f>'Dados Brutos - SECA'!Z138*'Dados Normal. pelo Peso - Seca'!Z$4</f>
        <v>78.16</v>
      </c>
      <c r="AA138" s="32">
        <f>'Dados Brutos - SECA'!AA138*'Dados Normal. pelo Peso - Seca'!AA$4</f>
        <v>153.91999999999999</v>
      </c>
      <c r="AB138" s="32">
        <f>'Dados Brutos - SECA'!AB138*'Dados Normal. pelo Peso - Seca'!AB$4</f>
        <v>2.6320000000000006</v>
      </c>
      <c r="AC138" s="32">
        <f>'Dados Brutos - SECA'!AC138*'Dados Normal. pelo Peso - Seca'!AC$4</f>
        <v>2.3029999999999999</v>
      </c>
    </row>
    <row r="139" spans="1:29" s="17" customFormat="1" x14ac:dyDescent="0.25">
      <c r="A139" s="18" t="s">
        <v>1141</v>
      </c>
      <c r="B139" s="28" t="s">
        <v>1142</v>
      </c>
      <c r="C139" s="32">
        <f>'Dados Brutos - SECA'!C139*'Dados Normal. pelo Peso - Seca'!C$4</f>
        <v>305.73958268837839</v>
      </c>
      <c r="D139" s="32">
        <f>'Dados Brutos - SECA'!D139*'Dados Normal. pelo Peso - Seca'!D$4</f>
        <v>269.23472483950303</v>
      </c>
      <c r="E139" s="32">
        <f>'Dados Brutos - SECA'!E139*'Dados Normal. pelo Peso - Seca'!E$4</f>
        <v>168.75799999999998</v>
      </c>
      <c r="F139" s="32">
        <f>'Dados Brutos - SECA'!F139*'Dados Normal. pelo Peso - Seca'!F$4</f>
        <v>87.725000000000009</v>
      </c>
      <c r="G139" s="32">
        <f>'Dados Brutos - SECA'!G139*'Dados Normal. pelo Peso - Seca'!G$4</f>
        <v>43.991385498923194</v>
      </c>
      <c r="H139" s="32">
        <f>'Dados Brutos - SECA'!H139*'Dados Normal. pelo Peso - Seca'!H$4</f>
        <v>3.4575750931813194</v>
      </c>
      <c r="I139" s="32">
        <f>'Dados Brutos - SECA'!I139*'Dados Normal. pelo Peso - Seca'!I$4</f>
        <v>86.004000000000005</v>
      </c>
      <c r="J139" s="32">
        <f>'Dados Brutos - SECA'!J139*'Dados Normal. pelo Peso - Seca'!J$4</f>
        <v>72.239999999999995</v>
      </c>
      <c r="K139" s="32">
        <f>'Dados Brutos - SECA'!K139*'Dados Normal. pelo Peso - Seca'!K$4</f>
        <v>179.5</v>
      </c>
      <c r="L139" s="32">
        <f>'Dados Brutos - SECA'!L139*'Dados Normal. pelo Peso - Seca'!L$4</f>
        <v>184.81699999999998</v>
      </c>
      <c r="M139" s="32">
        <f>'Dados Brutos - SECA'!M139*'Dados Normal. pelo Peso - Seca'!M$4</f>
        <v>263.39599999999996</v>
      </c>
      <c r="N139" s="32">
        <f>'Dados Brutos - SECA'!N139*'Dados Normal. pelo Peso - Seca'!N$4</f>
        <v>318.01</v>
      </c>
      <c r="O139" s="32">
        <f>'Dados Brutos - SECA'!O139*'Dados Normal. pelo Peso - Seca'!O$4</f>
        <v>193.40099999999998</v>
      </c>
      <c r="P139" s="32">
        <f>'Dados Brutos - SECA'!P139*'Dados Normal. pelo Peso - Seca'!P$4</f>
        <v>375.49200000000002</v>
      </c>
      <c r="Q139" s="32">
        <f>'Dados Brutos - SECA'!Q139*'Dados Normal. pelo Peso - Seca'!Q$4</f>
        <v>0</v>
      </c>
      <c r="R139" s="32">
        <f>'Dados Brutos - SECA'!R139*'Dados Normal. pelo Peso - Seca'!R$4</f>
        <v>4.5</v>
      </c>
      <c r="S139" s="32">
        <f>'Dados Brutos - SECA'!S139*'Dados Normal. pelo Peso - Seca'!S$4</f>
        <v>2.4</v>
      </c>
      <c r="T139" s="32">
        <f>'Dados Brutos - SECA'!T139*'Dados Normal. pelo Peso - Seca'!T$4</f>
        <v>0</v>
      </c>
      <c r="U139" s="32">
        <f>'Dados Brutos - SECA'!U139*'Dados Normal. pelo Peso - Seca'!U$4</f>
        <v>0</v>
      </c>
      <c r="V139" s="32">
        <f>'Dados Brutos - SECA'!V139*'Dados Normal. pelo Peso - Seca'!V$4</f>
        <v>1.06</v>
      </c>
      <c r="W139" s="32">
        <f>'Dados Brutos - SECA'!W139*'Dados Normal. pelo Peso - Seca'!W$4</f>
        <v>449.18399999999997</v>
      </c>
      <c r="X139" s="32">
        <f>'Dados Brutos - SECA'!X139*'Dados Normal. pelo Peso - Seca'!X$4</f>
        <v>365.46899999999999</v>
      </c>
      <c r="Y139" s="32">
        <f>'Dados Brutos - SECA'!Y139*'Dados Normal. pelo Peso - Seca'!Y$4</f>
        <v>114.49399999999999</v>
      </c>
      <c r="Z139" s="32">
        <f>'Dados Brutos - SECA'!Z139*'Dados Normal. pelo Peso - Seca'!Z$4</f>
        <v>97.44</v>
      </c>
      <c r="AA139" s="32">
        <f>'Dados Brutos - SECA'!AA139*'Dados Normal. pelo Peso - Seca'!AA$4</f>
        <v>206.32</v>
      </c>
      <c r="AB139" s="32">
        <f>'Dados Brutos - SECA'!AB139*'Dados Normal. pelo Peso - Seca'!AB$4</f>
        <v>2.867</v>
      </c>
      <c r="AC139" s="32">
        <f>'Dados Brutos - SECA'!AC139*'Dados Normal. pelo Peso - Seca'!AC$4</f>
        <v>2.5970000000000004</v>
      </c>
    </row>
    <row r="140" spans="1:29" s="17" customFormat="1" x14ac:dyDescent="0.25">
      <c r="A140" s="18" t="s">
        <v>1143</v>
      </c>
      <c r="B140" s="28" t="s">
        <v>1144</v>
      </c>
      <c r="C140" s="32">
        <f>'Dados Brutos - SECA'!C140*'Dados Normal. pelo Peso - Seca'!C$4</f>
        <v>309.7082953509572</v>
      </c>
      <c r="D140" s="32">
        <f>'Dados Brutos - SECA'!D140*'Dados Normal. pelo Peso - Seca'!D$4</f>
        <v>249.93986558188897</v>
      </c>
      <c r="E140" s="32">
        <f>'Dados Brutos - SECA'!E140*'Dados Normal. pelo Peso - Seca'!E$4</f>
        <v>156.25599999999997</v>
      </c>
      <c r="F140" s="32">
        <f>'Dados Brutos - SECA'!F140*'Dados Normal. pelo Peso - Seca'!F$4</f>
        <v>74.45</v>
      </c>
      <c r="G140" s="32">
        <f>'Dados Brutos - SECA'!G140*'Dados Normal. pelo Peso - Seca'!G$4</f>
        <v>41.784629759402016</v>
      </c>
      <c r="H140" s="32">
        <f>'Dados Brutos - SECA'!H140*'Dados Normal. pelo Peso - Seca'!H$4</f>
        <v>13.841384655127873</v>
      </c>
      <c r="I140" s="32">
        <f>'Dados Brutos - SECA'!I140*'Dados Normal. pelo Peso - Seca'!I$4</f>
        <v>119.41200000000001</v>
      </c>
      <c r="J140" s="32">
        <f>'Dados Brutos - SECA'!J140*'Dados Normal. pelo Peso - Seca'!J$4</f>
        <v>84.727999999999994</v>
      </c>
      <c r="K140" s="32">
        <f>'Dados Brutos - SECA'!K140*'Dados Normal. pelo Peso - Seca'!K$4</f>
        <v>147.44999999999999</v>
      </c>
      <c r="L140" s="32">
        <f>'Dados Brutos - SECA'!L140*'Dados Normal. pelo Peso - Seca'!L$4</f>
        <v>197.80899999999997</v>
      </c>
      <c r="M140" s="32">
        <f>'Dados Brutos - SECA'!M140*'Dados Normal. pelo Peso - Seca'!M$4</f>
        <v>415.10399999999993</v>
      </c>
      <c r="N140" s="32">
        <f>'Dados Brutos - SECA'!N140*'Dados Normal. pelo Peso - Seca'!N$4</f>
        <v>329.56</v>
      </c>
      <c r="O140" s="32">
        <f>'Dados Brutos - SECA'!O140*'Dados Normal. pelo Peso - Seca'!O$4</f>
        <v>156.136</v>
      </c>
      <c r="P140" s="32">
        <f>'Dados Brutos - SECA'!P140*'Dados Normal. pelo Peso - Seca'!P$4</f>
        <v>382.43400000000003</v>
      </c>
      <c r="Q140" s="32">
        <f>'Dados Brutos - SECA'!Q140*'Dados Normal. pelo Peso - Seca'!Q$4</f>
        <v>4.9000000000000004</v>
      </c>
      <c r="R140" s="32">
        <f>'Dados Brutos - SECA'!R140*'Dados Normal. pelo Peso - Seca'!R$4</f>
        <v>4.5</v>
      </c>
      <c r="S140" s="32">
        <f>'Dados Brutos - SECA'!S140*'Dados Normal. pelo Peso - Seca'!S$4</f>
        <v>2.4</v>
      </c>
      <c r="T140" s="32">
        <f>'Dados Brutos - SECA'!T140*'Dados Normal. pelo Peso - Seca'!T$4</f>
        <v>0</v>
      </c>
      <c r="U140" s="32">
        <f>'Dados Brutos - SECA'!U140*'Dados Normal. pelo Peso - Seca'!U$4</f>
        <v>0</v>
      </c>
      <c r="V140" s="32">
        <f>'Dados Brutos - SECA'!V140*'Dados Normal. pelo Peso - Seca'!V$4</f>
        <v>1.04</v>
      </c>
      <c r="W140" s="32">
        <f>'Dados Brutos - SECA'!W140*'Dados Normal. pelo Peso - Seca'!W$4</f>
        <v>434.4</v>
      </c>
      <c r="X140" s="32">
        <f>'Dados Brutos - SECA'!X140*'Dados Normal. pelo Peso - Seca'!X$4</f>
        <v>364.96199999999999</v>
      </c>
      <c r="Y140" s="32">
        <f>'Dados Brutos - SECA'!Y140*'Dados Normal. pelo Peso - Seca'!Y$4</f>
        <v>98.685999999999993</v>
      </c>
      <c r="Z140" s="32">
        <f>'Dados Brutos - SECA'!Z140*'Dados Normal. pelo Peso - Seca'!Z$4</f>
        <v>68.959999999999994</v>
      </c>
      <c r="AA140" s="32">
        <f>'Dados Brutos - SECA'!AA140*'Dados Normal. pelo Peso - Seca'!AA$4</f>
        <v>199.92</v>
      </c>
      <c r="AB140" s="32">
        <f>'Dados Brutos - SECA'!AB140*'Dados Normal. pelo Peso - Seca'!AB$4</f>
        <v>2.4910000000000001</v>
      </c>
      <c r="AC140" s="32">
        <f>'Dados Brutos - SECA'!AC140*'Dados Normal. pelo Peso - Seca'!AC$4</f>
        <v>2.5970000000000004</v>
      </c>
    </row>
    <row r="141" spans="1:29" s="17" customFormat="1" x14ac:dyDescent="0.25">
      <c r="A141" s="18" t="s">
        <v>1145</v>
      </c>
      <c r="B141" s="28" t="s">
        <v>1146</v>
      </c>
      <c r="C141" s="32">
        <f>'Dados Brutos - SECA'!C141*'Dados Normal. pelo Peso - Seca'!C$4</f>
        <v>287.1115801875215</v>
      </c>
      <c r="D141" s="32">
        <f>'Dados Brutos - SECA'!D141*'Dados Normal. pelo Peso - Seca'!D$4</f>
        <v>203.29911673430416</v>
      </c>
      <c r="E141" s="32">
        <f>'Dados Brutos - SECA'!E141*'Dados Normal. pelo Peso - Seca'!E$4</f>
        <v>176.01599999999999</v>
      </c>
      <c r="F141" s="32">
        <f>'Dados Brutos - SECA'!F141*'Dados Normal. pelo Peso - Seca'!F$4</f>
        <v>82.974999999999994</v>
      </c>
      <c r="G141" s="32">
        <f>'Dados Brutos - SECA'!G141*'Dados Normal. pelo Peso - Seca'!G$4</f>
        <v>52.311901504787969</v>
      </c>
      <c r="H141" s="32">
        <f>'Dados Brutos - SECA'!H141*'Dados Normal. pelo Peso - Seca'!H$4</f>
        <v>10.979179239589619</v>
      </c>
      <c r="I141" s="32">
        <f>'Dados Brutos - SECA'!I141*'Dados Normal. pelo Peso - Seca'!I$4</f>
        <v>113.31</v>
      </c>
      <c r="J141" s="32">
        <f>'Dados Brutos - SECA'!J141*'Dados Normal. pelo Peso - Seca'!J$4</f>
        <v>65.043999999999997</v>
      </c>
      <c r="K141" s="32">
        <f>'Dados Brutos - SECA'!K141*'Dados Normal. pelo Peso - Seca'!K$4</f>
        <v>189.4</v>
      </c>
      <c r="L141" s="32">
        <f>'Dados Brutos - SECA'!L141*'Dados Normal. pelo Peso - Seca'!L$4</f>
        <v>212.25099999999998</v>
      </c>
      <c r="M141" s="32">
        <f>'Dados Brutos - SECA'!M141*'Dados Normal. pelo Peso - Seca'!M$4</f>
        <v>393.75999999999993</v>
      </c>
      <c r="N141" s="32">
        <f>'Dados Brutos - SECA'!N141*'Dados Normal. pelo Peso - Seca'!N$4</f>
        <v>336</v>
      </c>
      <c r="O141" s="32">
        <f>'Dados Brutos - SECA'!O141*'Dados Normal. pelo Peso - Seca'!O$4</f>
        <v>174.232</v>
      </c>
      <c r="P141" s="32">
        <f>'Dados Brutos - SECA'!P141*'Dados Normal. pelo Peso - Seca'!P$4</f>
        <v>382.55099999999999</v>
      </c>
      <c r="Q141" s="32">
        <f>'Dados Brutos - SECA'!Q141*'Dados Normal. pelo Peso - Seca'!Q$4</f>
        <v>0</v>
      </c>
      <c r="R141" s="32">
        <f>'Dados Brutos - SECA'!R141*'Dados Normal. pelo Peso - Seca'!R$4</f>
        <v>4.5</v>
      </c>
      <c r="S141" s="32">
        <f>'Dados Brutos - SECA'!S141*'Dados Normal. pelo Peso - Seca'!S$4</f>
        <v>2.4</v>
      </c>
      <c r="T141" s="32">
        <f>'Dados Brutos - SECA'!T141*'Dados Normal. pelo Peso - Seca'!T$4</f>
        <v>0</v>
      </c>
      <c r="U141" s="32">
        <f>'Dados Brutos - SECA'!U141*'Dados Normal. pelo Peso - Seca'!U$4</f>
        <v>0</v>
      </c>
      <c r="V141" s="32">
        <f>'Dados Brutos - SECA'!V141*'Dados Normal. pelo Peso - Seca'!V$4</f>
        <v>1</v>
      </c>
      <c r="W141" s="32">
        <f>'Dados Brutos - SECA'!W141*'Dados Normal. pelo Peso - Seca'!W$4</f>
        <v>457.53599999999994</v>
      </c>
      <c r="X141" s="32">
        <f>'Dados Brutos - SECA'!X141*'Dados Normal. pelo Peso - Seca'!X$4</f>
        <v>365.70299999999997</v>
      </c>
      <c r="Y141" s="32">
        <f>'Dados Brutos - SECA'!Y141*'Dados Normal. pelo Peso - Seca'!Y$4</f>
        <v>118.047</v>
      </c>
      <c r="Z141" s="32">
        <f>'Dados Brutos - SECA'!Z141*'Dados Normal. pelo Peso - Seca'!Z$4</f>
        <v>98.98</v>
      </c>
      <c r="AA141" s="32">
        <f>'Dados Brutos - SECA'!AA141*'Dados Normal. pelo Peso - Seca'!AA$4</f>
        <v>167.8</v>
      </c>
      <c r="AB141" s="32">
        <f>'Dados Brutos - SECA'!AB141*'Dados Normal. pelo Peso - Seca'!AB$4</f>
        <v>2.7730000000000001</v>
      </c>
      <c r="AC141" s="32">
        <f>'Dados Brutos - SECA'!AC141*'Dados Normal. pelo Peso - Seca'!AC$4</f>
        <v>2.3519999999999999</v>
      </c>
    </row>
    <row r="142" spans="1:29" s="17" customFormat="1" x14ac:dyDescent="0.25">
      <c r="A142" s="18" t="s">
        <v>1147</v>
      </c>
      <c r="B142" s="28" t="s">
        <v>1148</v>
      </c>
      <c r="C142" s="32">
        <f>'Dados Brutos - SECA'!C142*'Dados Normal. pelo Peso - Seca'!C$4</f>
        <v>180.91777112726237</v>
      </c>
      <c r="D142" s="32">
        <f>'Dados Brutos - SECA'!D142*'Dados Normal. pelo Peso - Seca'!D$4</f>
        <v>108.8293216630197</v>
      </c>
      <c r="E142" s="32">
        <f>'Dados Brutos - SECA'!E142*'Dados Normal. pelo Peso - Seca'!E$4</f>
        <v>101.95399999999999</v>
      </c>
      <c r="F142" s="32">
        <f>'Dados Brutos - SECA'!F142*'Dados Normal. pelo Peso - Seca'!F$4</f>
        <v>55.425000000000004</v>
      </c>
      <c r="G142" s="32">
        <f>'Dados Brutos - SECA'!G142*'Dados Normal. pelo Peso - Seca'!G$4</f>
        <v>37.519379844961243</v>
      </c>
      <c r="H142" s="32">
        <f>'Dados Brutos - SECA'!H142*'Dados Normal. pelo Peso - Seca'!H$4</f>
        <v>19.753561802079318</v>
      </c>
      <c r="I142" s="32">
        <f>'Dados Brutos - SECA'!I142*'Dados Normal. pelo Peso - Seca'!I$4</f>
        <v>88.218000000000004</v>
      </c>
      <c r="J142" s="32">
        <f>'Dados Brutos - SECA'!J142*'Dados Normal. pelo Peso - Seca'!J$4</f>
        <v>74.087999999999994</v>
      </c>
      <c r="K142" s="32">
        <f>'Dados Brutos - SECA'!K142*'Dados Normal. pelo Peso - Seca'!K$4</f>
        <v>298.75</v>
      </c>
      <c r="L142" s="32">
        <f>'Dados Brutos - SECA'!L142*'Dados Normal. pelo Peso - Seca'!L$4</f>
        <v>220.57400000000001</v>
      </c>
      <c r="M142" s="32">
        <f>'Dados Brutos - SECA'!M142*'Dados Normal. pelo Peso - Seca'!M$4</f>
        <v>266.38599999999997</v>
      </c>
      <c r="N142" s="32">
        <f>'Dados Brutos - SECA'!N142*'Dados Normal. pelo Peso - Seca'!N$4</f>
        <v>307.125</v>
      </c>
      <c r="O142" s="32">
        <f>'Dados Brutos - SECA'!O142*'Dados Normal. pelo Peso - Seca'!O$4</f>
        <v>261.20299999999997</v>
      </c>
      <c r="P142" s="32">
        <f>'Dados Brutos - SECA'!P142*'Dados Normal. pelo Peso - Seca'!P$4</f>
        <v>388.05</v>
      </c>
      <c r="Q142" s="32">
        <f>'Dados Brutos - SECA'!Q142*'Dados Normal. pelo Peso - Seca'!Q$4</f>
        <v>0</v>
      </c>
      <c r="R142" s="32">
        <f>'Dados Brutos - SECA'!R142*'Dados Normal. pelo Peso - Seca'!R$4</f>
        <v>0</v>
      </c>
      <c r="S142" s="32">
        <f>'Dados Brutos - SECA'!S142*'Dados Normal. pelo Peso - Seca'!S$4</f>
        <v>2.4</v>
      </c>
      <c r="T142" s="32">
        <f>'Dados Brutos - SECA'!T142*'Dados Normal. pelo Peso - Seca'!T$4</f>
        <v>0</v>
      </c>
      <c r="U142" s="32">
        <f>'Dados Brutos - SECA'!U142*'Dados Normal. pelo Peso - Seca'!U$4</f>
        <v>0</v>
      </c>
      <c r="V142" s="32">
        <f>'Dados Brutos - SECA'!V142*'Dados Normal. pelo Peso - Seca'!V$4</f>
        <v>0.9</v>
      </c>
      <c r="W142" s="32">
        <f>'Dados Brutos - SECA'!W142*'Dados Normal. pelo Peso - Seca'!W$4</f>
        <v>426.38399999999996</v>
      </c>
      <c r="X142" s="32">
        <f>'Dados Brutos - SECA'!X142*'Dados Normal. pelo Peso - Seca'!X$4</f>
        <v>350.88299999999998</v>
      </c>
      <c r="Y142" s="32">
        <f>'Dados Brutos - SECA'!Y142*'Dados Normal. pelo Peso - Seca'!Y$4</f>
        <v>41.780999999999992</v>
      </c>
      <c r="Z142" s="32">
        <f>'Dados Brutos - SECA'!Z142*'Dados Normal. pelo Peso - Seca'!Z$4</f>
        <v>62.78</v>
      </c>
      <c r="AA142" s="32">
        <f>'Dados Brutos - SECA'!AA142*'Dados Normal. pelo Peso - Seca'!AA$4</f>
        <v>137.04</v>
      </c>
      <c r="AB142" s="32">
        <f>'Dados Brutos - SECA'!AB142*'Dados Normal. pelo Peso - Seca'!AB$4</f>
        <v>2.3970000000000002</v>
      </c>
      <c r="AC142" s="32">
        <f>'Dados Brutos - SECA'!AC142*'Dados Normal. pelo Peso - Seca'!AC$4</f>
        <v>1.8620000000000001</v>
      </c>
    </row>
    <row r="143" spans="1:29" s="17" customFormat="1" x14ac:dyDescent="0.25">
      <c r="A143" s="18" t="s">
        <v>1149</v>
      </c>
      <c r="B143" s="28" t="s">
        <v>1150</v>
      </c>
      <c r="C143" s="32">
        <f>'Dados Brutos - SECA'!C143*'Dados Normal. pelo Peso - Seca'!C$4</f>
        <v>205.33742331288346</v>
      </c>
      <c r="D143" s="32">
        <f>'Dados Brutos - SECA'!D143*'Dados Normal. pelo Peso - Seca'!D$4</f>
        <v>193.86836158192091</v>
      </c>
      <c r="E143" s="32">
        <f>'Dados Brutos - SECA'!E143*'Dados Normal. pelo Peso - Seca'!E$4</f>
        <v>131.1</v>
      </c>
      <c r="F143" s="32">
        <f>'Dados Brutos - SECA'!F143*'Dados Normal. pelo Peso - Seca'!F$4</f>
        <v>62</v>
      </c>
      <c r="G143" s="32">
        <f>'Dados Brutos - SECA'!G143*'Dados Normal. pelo Peso - Seca'!G$4</f>
        <v>42.831036696794598</v>
      </c>
      <c r="H143" s="32">
        <f>'Dados Brutos - SECA'!H143*'Dados Normal. pelo Peso - Seca'!H$4</f>
        <v>16.154620157638771</v>
      </c>
      <c r="I143" s="32">
        <f>'Dados Brutos - SECA'!I143*'Dados Normal. pelo Peso - Seca'!I$4</f>
        <v>122.97599999999998</v>
      </c>
      <c r="J143" s="32">
        <f>'Dados Brutos - SECA'!J143*'Dados Normal. pelo Peso - Seca'!J$4</f>
        <v>88.34</v>
      </c>
      <c r="K143" s="32">
        <f>'Dados Brutos - SECA'!K143*'Dados Normal. pelo Peso - Seca'!K$4</f>
        <v>183.5</v>
      </c>
      <c r="L143" s="32">
        <f>'Dados Brutos - SECA'!L143*'Dados Normal. pelo Peso - Seca'!L$4</f>
        <v>232.58</v>
      </c>
      <c r="M143" s="32">
        <f>'Dados Brutos - SECA'!M143*'Dados Normal. pelo Peso - Seca'!M$4</f>
        <v>284.09599999999995</v>
      </c>
      <c r="N143" s="32">
        <f>'Dados Brutos - SECA'!N143*'Dados Normal. pelo Peso - Seca'!N$4</f>
        <v>339.53500000000003</v>
      </c>
      <c r="O143" s="32">
        <f>'Dados Brutos - SECA'!O143*'Dados Normal. pelo Peso - Seca'!O$4</f>
        <v>234.95799999999997</v>
      </c>
      <c r="P143" s="32">
        <f>'Dados Brutos - SECA'!P143*'Dados Normal. pelo Peso - Seca'!P$4</f>
        <v>383.05799999999999</v>
      </c>
      <c r="Q143" s="32">
        <f>'Dados Brutos - SECA'!Q143*'Dados Normal. pelo Peso - Seca'!Q$4</f>
        <v>4.9000000000000004</v>
      </c>
      <c r="R143" s="32">
        <f>'Dados Brutos - SECA'!R143*'Dados Normal. pelo Peso - Seca'!R$4</f>
        <v>0</v>
      </c>
      <c r="S143" s="32">
        <f>'Dados Brutos - SECA'!S143*'Dados Normal. pelo Peso - Seca'!S$4</f>
        <v>2.4</v>
      </c>
      <c r="T143" s="32">
        <f>'Dados Brutos - SECA'!T143*'Dados Normal. pelo Peso - Seca'!T$4</f>
        <v>0</v>
      </c>
      <c r="U143" s="32">
        <f>'Dados Brutos - SECA'!U143*'Dados Normal. pelo Peso - Seca'!U$4</f>
        <v>0</v>
      </c>
      <c r="V143" s="32">
        <f>'Dados Brutos - SECA'!V143*'Dados Normal. pelo Peso - Seca'!V$4</f>
        <v>1.1200000000000001</v>
      </c>
      <c r="W143" s="32">
        <f>'Dados Brutos - SECA'!W143*'Dados Normal. pelo Peso - Seca'!W$4</f>
        <v>427.00800000000004</v>
      </c>
      <c r="X143" s="32">
        <f>'Dados Brutos - SECA'!X143*'Dados Normal. pelo Peso - Seca'!X$4</f>
        <v>356.10899999999998</v>
      </c>
      <c r="Y143" s="32">
        <f>'Dados Brutos - SECA'!Y143*'Dados Normal. pelo Peso - Seca'!Y$4</f>
        <v>70.414000000000001</v>
      </c>
      <c r="Z143" s="32">
        <f>'Dados Brutos - SECA'!Z143*'Dados Normal. pelo Peso - Seca'!Z$4</f>
        <v>68.98</v>
      </c>
      <c r="AA143" s="32">
        <f>'Dados Brutos - SECA'!AA143*'Dados Normal. pelo Peso - Seca'!AA$4</f>
        <v>179.2</v>
      </c>
      <c r="AB143" s="32">
        <f>'Dados Brutos - SECA'!AB143*'Dados Normal. pelo Peso - Seca'!AB$4</f>
        <v>2.6320000000000006</v>
      </c>
      <c r="AC143" s="32">
        <f>'Dados Brutos - SECA'!AC143*'Dados Normal. pelo Peso - Seca'!AC$4</f>
        <v>2.8420000000000001</v>
      </c>
    </row>
    <row r="144" spans="1:29" s="17" customFormat="1" x14ac:dyDescent="0.25">
      <c r="A144" s="18" t="s">
        <v>1151</v>
      </c>
      <c r="B144" s="28" t="s">
        <v>1152</v>
      </c>
      <c r="C144" s="32">
        <f>'Dados Brutos - SECA'!C144*'Dados Normal. pelo Peso - Seca'!C$4</f>
        <v>332.21674876847288</v>
      </c>
      <c r="D144" s="32">
        <f>'Dados Brutos - SECA'!D144*'Dados Normal. pelo Peso - Seca'!D$4</f>
        <v>321.04842292314527</v>
      </c>
      <c r="E144" s="32">
        <f>'Dados Brutos - SECA'!E144*'Dados Normal. pelo Peso - Seca'!E$4</f>
        <v>152.26599999999999</v>
      </c>
      <c r="F144" s="32">
        <f>'Dados Brutos - SECA'!F144*'Dados Normal. pelo Peso - Seca'!F$4</f>
        <v>73.924999999999997</v>
      </c>
      <c r="G144" s="32">
        <f>'Dados Brutos - SECA'!G144*'Dados Normal. pelo Peso - Seca'!G$4</f>
        <v>40.423947293039248</v>
      </c>
      <c r="H144" s="32">
        <f>'Dados Brutos - SECA'!H144*'Dados Normal. pelo Peso - Seca'!H$4</f>
        <v>27.212483967507481</v>
      </c>
      <c r="I144" s="32">
        <f>'Dados Brutos - SECA'!I144*'Dados Normal. pelo Peso - Seca'!I$4</f>
        <v>107.01</v>
      </c>
      <c r="J144" s="32">
        <f>'Dados Brutos - SECA'!J144*'Dados Normal. pelo Peso - Seca'!J$4</f>
        <v>66.388000000000005</v>
      </c>
      <c r="K144" s="32">
        <f>'Dados Brutos - SECA'!K144*'Dados Normal. pelo Peso - Seca'!K$4</f>
        <v>169.14999999999998</v>
      </c>
      <c r="L144" s="32">
        <f>'Dados Brutos - SECA'!L144*'Dados Normal. pelo Peso - Seca'!L$4</f>
        <v>227.73699999999999</v>
      </c>
      <c r="M144" s="32">
        <f>'Dados Brutos - SECA'!M144*'Dados Normal. pelo Peso - Seca'!M$4</f>
        <v>361.79</v>
      </c>
      <c r="N144" s="32">
        <f>'Dados Brutos - SECA'!N144*'Dados Normal. pelo Peso - Seca'!N$4</f>
        <v>325.815</v>
      </c>
      <c r="O144" s="32">
        <f>'Dados Brutos - SECA'!O144*'Dados Normal. pelo Peso - Seca'!O$4</f>
        <v>268.59800000000001</v>
      </c>
      <c r="P144" s="32">
        <f>'Dados Brutos - SECA'!P144*'Dados Normal. pelo Peso - Seca'!P$4</f>
        <v>386.02199999999999</v>
      </c>
      <c r="Q144" s="32">
        <f>'Dados Brutos - SECA'!Q144*'Dados Normal. pelo Peso - Seca'!Q$4</f>
        <v>0</v>
      </c>
      <c r="R144" s="32">
        <f>'Dados Brutos - SECA'!R144*'Dados Normal. pelo Peso - Seca'!R$4</f>
        <v>0</v>
      </c>
      <c r="S144" s="32">
        <f>'Dados Brutos - SECA'!S144*'Dados Normal. pelo Peso - Seca'!S$4</f>
        <v>2.4</v>
      </c>
      <c r="T144" s="32">
        <f>'Dados Brutos - SECA'!T144*'Dados Normal. pelo Peso - Seca'!T$4</f>
        <v>0</v>
      </c>
      <c r="U144" s="32">
        <f>'Dados Brutos - SECA'!U144*'Dados Normal. pelo Peso - Seca'!U$4</f>
        <v>1.4</v>
      </c>
      <c r="V144" s="32">
        <f>'Dados Brutos - SECA'!V144*'Dados Normal. pelo Peso - Seca'!V$4</f>
        <v>1.06</v>
      </c>
      <c r="W144" s="32">
        <f>'Dados Brutos - SECA'!W144*'Dados Normal. pelo Peso - Seca'!W$4</f>
        <v>454.08</v>
      </c>
      <c r="X144" s="32">
        <f>'Dados Brutos - SECA'!X144*'Dados Normal. pelo Peso - Seca'!X$4</f>
        <v>374.90699999999998</v>
      </c>
      <c r="Y144" s="32">
        <f>'Dados Brutos - SECA'!Y144*'Dados Normal. pelo Peso - Seca'!Y$4</f>
        <v>131.34699999999998</v>
      </c>
      <c r="Z144" s="32">
        <f>'Dados Brutos - SECA'!Z144*'Dados Normal. pelo Peso - Seca'!Z$4</f>
        <v>125.3</v>
      </c>
      <c r="AA144" s="32">
        <f>'Dados Brutos - SECA'!AA144*'Dados Normal. pelo Peso - Seca'!AA$4</f>
        <v>204.48</v>
      </c>
      <c r="AB144" s="32">
        <f>'Dados Brutos - SECA'!AB144*'Dados Normal. pelo Peso - Seca'!AB$4</f>
        <v>3.431</v>
      </c>
      <c r="AC144" s="32">
        <f>'Dados Brutos - SECA'!AC144*'Dados Normal. pelo Peso - Seca'!AC$4</f>
        <v>2.6950000000000003</v>
      </c>
    </row>
    <row r="145" spans="1:29" s="17" customFormat="1" x14ac:dyDescent="0.25">
      <c r="A145" s="18" t="s">
        <v>1153</v>
      </c>
      <c r="B145" s="28" t="s">
        <v>1154</v>
      </c>
      <c r="C145" s="32">
        <f>'Dados Brutos - SECA'!C145*'Dados Normal. pelo Peso - Seca'!C$4</f>
        <v>271.98849575279246</v>
      </c>
      <c r="D145" s="32">
        <f>'Dados Brutos - SECA'!D145*'Dados Normal. pelo Peso - Seca'!D$4</f>
        <v>194.15886099662796</v>
      </c>
      <c r="E145" s="32">
        <f>'Dados Brutos - SECA'!E145*'Dados Normal. pelo Peso - Seca'!E$4</f>
        <v>113.73399999999999</v>
      </c>
      <c r="F145" s="32">
        <f>'Dados Brutos - SECA'!F145*'Dados Normal. pelo Peso - Seca'!F$4</f>
        <v>54.25</v>
      </c>
      <c r="G145" s="32">
        <f>'Dados Brutos - SECA'!G145*'Dados Normal. pelo Peso - Seca'!G$4</f>
        <v>19.611504291522365</v>
      </c>
      <c r="H145" s="32">
        <f>'Dados Brutos - SECA'!H145*'Dados Normal. pelo Peso - Seca'!H$4</f>
        <v>3.3489694385216766</v>
      </c>
      <c r="I145" s="32">
        <f>'Dados Brutos - SECA'!I145*'Dados Normal. pelo Peso - Seca'!I$4</f>
        <v>107.964</v>
      </c>
      <c r="J145" s="32">
        <f>'Dados Brutos - SECA'!J145*'Dados Normal. pelo Peso - Seca'!J$4</f>
        <v>77.419999999999987</v>
      </c>
      <c r="K145" s="32">
        <f>'Dados Brutos - SECA'!K145*'Dados Normal. pelo Peso - Seca'!K$4</f>
        <v>171</v>
      </c>
      <c r="L145" s="32">
        <f>'Dados Brutos - SECA'!L145*'Dados Normal. pelo Peso - Seca'!L$4</f>
        <v>253.34399999999999</v>
      </c>
      <c r="M145" s="32">
        <f>'Dados Brutos - SECA'!M145*'Dados Normal. pelo Peso - Seca'!M$4</f>
        <v>331.93599999999998</v>
      </c>
      <c r="N145" s="32">
        <f>'Dados Brutos - SECA'!N145*'Dados Normal. pelo Peso - Seca'!N$4</f>
        <v>301.73499999999996</v>
      </c>
      <c r="O145" s="32">
        <f>'Dados Brutos - SECA'!O145*'Dados Normal. pelo Peso - Seca'!O$4</f>
        <v>259.83999999999997</v>
      </c>
      <c r="P145" s="32">
        <f>'Dados Brutos - SECA'!P145*'Dados Normal. pelo Peso - Seca'!P$4</f>
        <v>385.04700000000003</v>
      </c>
      <c r="Q145" s="32">
        <f>'Dados Brutos - SECA'!Q145*'Dados Normal. pelo Peso - Seca'!Q$4</f>
        <v>0</v>
      </c>
      <c r="R145" s="32">
        <f>'Dados Brutos - SECA'!R145*'Dados Normal. pelo Peso - Seca'!R$4</f>
        <v>0</v>
      </c>
      <c r="S145" s="32">
        <f>'Dados Brutos - SECA'!S145*'Dados Normal. pelo Peso - Seca'!S$4</f>
        <v>4.8</v>
      </c>
      <c r="T145" s="32">
        <f>'Dados Brutos - SECA'!T145*'Dados Normal. pelo Peso - Seca'!T$4</f>
        <v>1.6</v>
      </c>
      <c r="U145" s="32">
        <f>'Dados Brutos - SECA'!U145*'Dados Normal. pelo Peso - Seca'!U$4</f>
        <v>0</v>
      </c>
      <c r="V145" s="32">
        <f>'Dados Brutos - SECA'!V145*'Dados Normal. pelo Peso - Seca'!V$4</f>
        <v>0.9</v>
      </c>
      <c r="W145" s="32">
        <f>'Dados Brutos - SECA'!W145*'Dados Normal. pelo Peso - Seca'!W$4</f>
        <v>420.72</v>
      </c>
      <c r="X145" s="32">
        <f>'Dados Brutos - SECA'!X145*'Dados Normal. pelo Peso - Seca'!X$4</f>
        <v>366.91199999999998</v>
      </c>
      <c r="Y145" s="32">
        <f>'Dados Brutos - SECA'!Y145*'Dados Normal. pelo Peso - Seca'!Y$4</f>
        <v>54.092999999999996</v>
      </c>
      <c r="Z145" s="32">
        <f>'Dados Brutos - SECA'!Z145*'Dados Normal. pelo Peso - Seca'!Z$4</f>
        <v>50.36</v>
      </c>
      <c r="AA145" s="32">
        <f>'Dados Brutos - SECA'!AA145*'Dados Normal. pelo Peso - Seca'!AA$4</f>
        <v>120.36</v>
      </c>
      <c r="AB145" s="32">
        <f>'Dados Brutos - SECA'!AB145*'Dados Normal. pelo Peso - Seca'!AB$4</f>
        <v>3.0550000000000002</v>
      </c>
      <c r="AC145" s="32">
        <f>'Dados Brutos - SECA'!AC145*'Dados Normal. pelo Peso - Seca'!AC$4</f>
        <v>1.8130000000000002</v>
      </c>
    </row>
    <row r="146" spans="1:29" s="17" customFormat="1" x14ac:dyDescent="0.25">
      <c r="A146" s="18" t="s">
        <v>1155</v>
      </c>
      <c r="B146" s="28" t="s">
        <v>1156</v>
      </c>
      <c r="C146" s="32">
        <f>'Dados Brutos - SECA'!C146*'Dados Normal. pelo Peso - Seca'!C$4</f>
        <v>287.44954687381005</v>
      </c>
      <c r="D146" s="32">
        <f>'Dados Brutos - SECA'!D146*'Dados Normal. pelo Peso - Seca'!D$4</f>
        <v>254.29818322880979</v>
      </c>
      <c r="E146" s="32">
        <f>'Dados Brutos - SECA'!E146*'Dados Normal. pelo Peso - Seca'!E$4</f>
        <v>140.56200000000001</v>
      </c>
      <c r="F146" s="32">
        <f>'Dados Brutos - SECA'!F146*'Dados Normal. pelo Peso - Seca'!F$4</f>
        <v>65.849999999999994</v>
      </c>
      <c r="G146" s="32">
        <f>'Dados Brutos - SECA'!G146*'Dados Normal. pelo Peso - Seca'!G$4</f>
        <v>36.309226932668331</v>
      </c>
      <c r="H146" s="32">
        <f>'Dados Brutos - SECA'!H146*'Dados Normal. pelo Peso - Seca'!H$4</f>
        <v>12.165538781884434</v>
      </c>
      <c r="I146" s="32">
        <f>'Dados Brutos - SECA'!I146*'Dados Normal. pelo Peso - Seca'!I$4</f>
        <v>109.38600000000001</v>
      </c>
      <c r="J146" s="32">
        <f>'Dados Brutos - SECA'!J146*'Dados Normal. pelo Peso - Seca'!J$4</f>
        <v>65.043999999999997</v>
      </c>
      <c r="K146" s="32">
        <f>'Dados Brutos - SECA'!K146*'Dados Normal. pelo Peso - Seca'!K$4</f>
        <v>160.25</v>
      </c>
      <c r="L146" s="32">
        <f>'Dados Brutos - SECA'!L146*'Dados Normal. pelo Peso - Seca'!L$4</f>
        <v>185.48400000000001</v>
      </c>
      <c r="M146" s="32">
        <f>'Dados Brutos - SECA'!M146*'Dados Normal. pelo Peso - Seca'!M$4</f>
        <v>385.70999999999992</v>
      </c>
      <c r="N146" s="32">
        <f>'Dados Brutos - SECA'!N146*'Dados Normal. pelo Peso - Seca'!N$4</f>
        <v>340.34</v>
      </c>
      <c r="O146" s="32">
        <f>'Dados Brutos - SECA'!O146*'Dados Normal. pelo Peso - Seca'!O$4</f>
        <v>196.27200000000002</v>
      </c>
      <c r="P146" s="32">
        <f>'Dados Brutos - SECA'!P146*'Dados Normal. pelo Peso - Seca'!P$4</f>
        <v>387.15299999999996</v>
      </c>
      <c r="Q146" s="32">
        <f>'Dados Brutos - SECA'!Q146*'Dados Normal. pelo Peso - Seca'!Q$4</f>
        <v>0</v>
      </c>
      <c r="R146" s="32">
        <f>'Dados Brutos - SECA'!R146*'Dados Normal. pelo Peso - Seca'!R$4</f>
        <v>4.5</v>
      </c>
      <c r="S146" s="32">
        <f>'Dados Brutos - SECA'!S146*'Dados Normal. pelo Peso - Seca'!S$4</f>
        <v>4.8</v>
      </c>
      <c r="T146" s="32">
        <f>'Dados Brutos - SECA'!T146*'Dados Normal. pelo Peso - Seca'!T$4</f>
        <v>0</v>
      </c>
      <c r="U146" s="32">
        <f>'Dados Brutos - SECA'!U146*'Dados Normal. pelo Peso - Seca'!U$4</f>
        <v>0</v>
      </c>
      <c r="V146" s="32">
        <f>'Dados Brutos - SECA'!V146*'Dados Normal. pelo Peso - Seca'!V$4</f>
        <v>1.04</v>
      </c>
      <c r="W146" s="32">
        <f>'Dados Brutos - SECA'!W146*'Dados Normal. pelo Peso - Seca'!W$4</f>
        <v>451.29599999999999</v>
      </c>
      <c r="X146" s="32">
        <f>'Dados Brutos - SECA'!X146*'Dados Normal. pelo Peso - Seca'!X$4</f>
        <v>367.26299999999998</v>
      </c>
      <c r="Y146" s="32">
        <f>'Dados Brutos - SECA'!Y146*'Dados Normal. pelo Peso - Seca'!Y$4</f>
        <v>113.82899999999999</v>
      </c>
      <c r="Z146" s="32">
        <f>'Dados Brutos - SECA'!Z146*'Dados Normal. pelo Peso - Seca'!Z$4</f>
        <v>107.54</v>
      </c>
      <c r="AA146" s="32">
        <f>'Dados Brutos - SECA'!AA146*'Dados Normal. pelo Peso - Seca'!AA$4</f>
        <v>192.84</v>
      </c>
      <c r="AB146" s="32">
        <f>'Dados Brutos - SECA'!AB146*'Dados Normal. pelo Peso - Seca'!AB$4</f>
        <v>2.4910000000000001</v>
      </c>
      <c r="AC146" s="32">
        <f>'Dados Brutos - SECA'!AC146*'Dados Normal. pelo Peso - Seca'!AC$4</f>
        <v>2.5970000000000004</v>
      </c>
    </row>
    <row r="147" spans="1:29" s="17" customFormat="1" x14ac:dyDescent="0.25">
      <c r="A147" s="18" t="s">
        <v>1157</v>
      </c>
      <c r="B147" s="28" t="s">
        <v>1158</v>
      </c>
      <c r="C147" s="32">
        <f>'Dados Brutos - SECA'!C147*'Dados Normal. pelo Peso - Seca'!C$4</f>
        <v>337.26715260904774</v>
      </c>
      <c r="D147" s="32">
        <f>'Dados Brutos - SECA'!D147*'Dados Normal. pelo Peso - Seca'!D$4</f>
        <v>329.12881754111197</v>
      </c>
      <c r="E147" s="32">
        <f>'Dados Brutos - SECA'!E147*'Dados Normal. pelo Peso - Seca'!E$4</f>
        <v>164.464</v>
      </c>
      <c r="F147" s="32">
        <f>'Dados Brutos - SECA'!F147*'Dados Normal. pelo Peso - Seca'!F$4</f>
        <v>74.850000000000009</v>
      </c>
      <c r="G147" s="32">
        <f>'Dados Brutos - SECA'!G147*'Dados Normal. pelo Peso - Seca'!G$4</f>
        <v>40.080953451765239</v>
      </c>
      <c r="H147" s="32">
        <f>'Dados Brutos - SECA'!H147*'Dados Normal. pelo Peso - Seca'!H$4</f>
        <v>13.602437166793603</v>
      </c>
      <c r="I147" s="32">
        <f>'Dados Brutos - SECA'!I147*'Dados Normal. pelo Peso - Seca'!I$4</f>
        <v>114.15600000000001</v>
      </c>
      <c r="J147" s="32">
        <f>'Dados Brutos - SECA'!J147*'Dados Normal. pelo Peso - Seca'!J$4</f>
        <v>69.944000000000003</v>
      </c>
      <c r="K147" s="32">
        <f>'Dados Brutos - SECA'!K147*'Dados Normal. pelo Peso - Seca'!K$4</f>
        <v>138.45000000000002</v>
      </c>
      <c r="L147" s="32">
        <f>'Dados Brutos - SECA'!L147*'Dados Normal. pelo Peso - Seca'!L$4</f>
        <v>209.58299999999997</v>
      </c>
      <c r="M147" s="32">
        <f>'Dados Brutos - SECA'!M147*'Dados Normal. pelo Peso - Seca'!M$4</f>
        <v>189.244</v>
      </c>
      <c r="N147" s="32">
        <f>'Dados Brutos - SECA'!N147*'Dados Normal. pelo Peso - Seca'!N$4</f>
        <v>267.995</v>
      </c>
      <c r="O147" s="32">
        <f>'Dados Brutos - SECA'!O147*'Dados Normal. pelo Peso - Seca'!O$4</f>
        <v>244.55699999999999</v>
      </c>
      <c r="P147" s="32">
        <f>'Dados Brutos - SECA'!P147*'Dados Normal. pelo Peso - Seca'!P$4</f>
        <v>389.142</v>
      </c>
      <c r="Q147" s="32">
        <f>'Dados Brutos - SECA'!Q147*'Dados Normal. pelo Peso - Seca'!Q$4</f>
        <v>0</v>
      </c>
      <c r="R147" s="32">
        <f>'Dados Brutos - SECA'!R147*'Dados Normal. pelo Peso - Seca'!R$4</f>
        <v>0</v>
      </c>
      <c r="S147" s="32">
        <f>'Dados Brutos - SECA'!S147*'Dados Normal. pelo Peso - Seca'!S$4</f>
        <v>2.4</v>
      </c>
      <c r="T147" s="32">
        <f>'Dados Brutos - SECA'!T147*'Dados Normal. pelo Peso - Seca'!T$4</f>
        <v>0</v>
      </c>
      <c r="U147" s="32">
        <f>'Dados Brutos - SECA'!U147*'Dados Normal. pelo Peso - Seca'!U$4</f>
        <v>0</v>
      </c>
      <c r="V147" s="32">
        <f>'Dados Brutos - SECA'!V147*'Dados Normal. pelo Peso - Seca'!V$4</f>
        <v>1.02</v>
      </c>
      <c r="W147" s="32">
        <f>'Dados Brutos - SECA'!W147*'Dados Normal. pelo Peso - Seca'!W$4</f>
        <v>471.072</v>
      </c>
      <c r="X147" s="32">
        <f>'Dados Brutos - SECA'!X147*'Dados Normal. pelo Peso - Seca'!X$4</f>
        <v>358.137</v>
      </c>
      <c r="Y147" s="32">
        <f>'Dados Brutos - SECA'!Y147*'Dados Normal. pelo Peso - Seca'!Y$4</f>
        <v>138.852</v>
      </c>
      <c r="Z147" s="32">
        <f>'Dados Brutos - SECA'!Z147*'Dados Normal. pelo Peso - Seca'!Z$4</f>
        <v>94.7</v>
      </c>
      <c r="AA147" s="32">
        <f>'Dados Brutos - SECA'!AA147*'Dados Normal. pelo Peso - Seca'!AA$4</f>
        <v>209.36</v>
      </c>
      <c r="AB147" s="32">
        <f>'Dados Brutos - SECA'!AB147*'Dados Normal. pelo Peso - Seca'!AB$4</f>
        <v>3.2429999999999999</v>
      </c>
      <c r="AC147" s="32">
        <f>'Dados Brutos - SECA'!AC147*'Dados Normal. pelo Peso - Seca'!AC$4</f>
        <v>2.6460000000000004</v>
      </c>
    </row>
    <row r="148" spans="1:29" s="17" customFormat="1" x14ac:dyDescent="0.25">
      <c r="A148" s="18" t="s">
        <v>1159</v>
      </c>
      <c r="B148" s="28" t="s">
        <v>1160</v>
      </c>
      <c r="C148" s="32">
        <f>'Dados Brutos - SECA'!C148*'Dados Normal. pelo Peso - Seca'!C$4</f>
        <v>196.04668995484363</v>
      </c>
      <c r="D148" s="32">
        <f>'Dados Brutos - SECA'!D148*'Dados Normal. pelo Peso - Seca'!D$4</f>
        <v>171.60819931672364</v>
      </c>
      <c r="E148" s="32">
        <f>'Dados Brutos - SECA'!E148*'Dados Normal. pelo Peso - Seca'!E$4</f>
        <v>175.40799999999999</v>
      </c>
      <c r="F148" s="32">
        <f>'Dados Brutos - SECA'!F148*'Dados Normal. pelo Peso - Seca'!F$4</f>
        <v>84.924999999999997</v>
      </c>
      <c r="G148" s="32">
        <f>'Dados Brutos - SECA'!G148*'Dados Normal. pelo Peso - Seca'!G$4</f>
        <v>51.545260591283153</v>
      </c>
      <c r="H148" s="32">
        <f>'Dados Brutos - SECA'!H148*'Dados Normal. pelo Peso - Seca'!H$4</f>
        <v>27.666137446132911</v>
      </c>
      <c r="I148" s="32">
        <f>'Dados Brutos - SECA'!I148*'Dados Normal. pelo Peso - Seca'!I$4</f>
        <v>114.15600000000001</v>
      </c>
      <c r="J148" s="32">
        <f>'Dados Brutos - SECA'!J148*'Dados Normal. pelo Peso - Seca'!J$4</f>
        <v>81.899999999999991</v>
      </c>
      <c r="K148" s="32">
        <f>'Dados Brutos - SECA'!K148*'Dados Normal. pelo Peso - Seca'!K$4</f>
        <v>149.55000000000001</v>
      </c>
      <c r="L148" s="32">
        <f>'Dados Brutos - SECA'!L148*'Dados Normal. pelo Peso - Seca'!L$4</f>
        <v>209.786</v>
      </c>
      <c r="M148" s="32">
        <f>'Dados Brutos - SECA'!M148*'Dados Normal. pelo Peso - Seca'!M$4</f>
        <v>188.69200000000001</v>
      </c>
      <c r="N148" s="32">
        <f>'Dados Brutos - SECA'!N148*'Dados Normal. pelo Peso - Seca'!N$4</f>
        <v>212.38</v>
      </c>
      <c r="O148" s="32">
        <f>'Dados Brutos - SECA'!O148*'Dados Normal. pelo Peso - Seca'!O$4</f>
        <v>220.68999999999997</v>
      </c>
      <c r="P148" s="32">
        <f>'Dados Brutos - SECA'!P148*'Dados Normal. pelo Peso - Seca'!P$4</f>
        <v>381.34199999999998</v>
      </c>
      <c r="Q148" s="32">
        <f>'Dados Brutos - SECA'!Q148*'Dados Normal. pelo Peso - Seca'!Q$4</f>
        <v>0</v>
      </c>
      <c r="R148" s="32">
        <f>'Dados Brutos - SECA'!R148*'Dados Normal. pelo Peso - Seca'!R$4</f>
        <v>4.5</v>
      </c>
      <c r="S148" s="32">
        <f>'Dados Brutos - SECA'!S148*'Dados Normal. pelo Peso - Seca'!S$4</f>
        <v>2.4</v>
      </c>
      <c r="T148" s="32">
        <f>'Dados Brutos - SECA'!T148*'Dados Normal. pelo Peso - Seca'!T$4</f>
        <v>0</v>
      </c>
      <c r="U148" s="32">
        <f>'Dados Brutos - SECA'!U148*'Dados Normal. pelo Peso - Seca'!U$4</f>
        <v>0</v>
      </c>
      <c r="V148" s="32">
        <f>'Dados Brutos - SECA'!V148*'Dados Normal. pelo Peso - Seca'!V$4</f>
        <v>1.08</v>
      </c>
      <c r="W148" s="32">
        <f>'Dados Brutos - SECA'!W148*'Dados Normal. pelo Peso - Seca'!W$4</f>
        <v>426.09599999999995</v>
      </c>
      <c r="X148" s="32">
        <f>'Dados Brutos - SECA'!X148*'Dados Normal. pelo Peso - Seca'!X$4</f>
        <v>360.51599999999996</v>
      </c>
      <c r="Y148" s="32">
        <f>'Dados Brutos - SECA'!Y148*'Dados Normal. pelo Peso - Seca'!Y$4</f>
        <v>105.60199999999999</v>
      </c>
      <c r="Z148" s="32">
        <f>'Dados Brutos - SECA'!Z148*'Dados Normal. pelo Peso - Seca'!Z$4</f>
        <v>76.92</v>
      </c>
      <c r="AA148" s="32">
        <f>'Dados Brutos - SECA'!AA148*'Dados Normal. pelo Peso - Seca'!AA$4</f>
        <v>212</v>
      </c>
      <c r="AB148" s="32">
        <f>'Dados Brutos - SECA'!AB148*'Dados Normal. pelo Peso - Seca'!AB$4</f>
        <v>3.3839999999999999</v>
      </c>
      <c r="AC148" s="32">
        <f>'Dados Brutos - SECA'!AC148*'Dados Normal. pelo Peso - Seca'!AC$4</f>
        <v>2.891</v>
      </c>
    </row>
    <row r="149" spans="1:29" s="17" customFormat="1" x14ac:dyDescent="0.25">
      <c r="A149" s="18" t="s">
        <v>1161</v>
      </c>
      <c r="B149" s="28" t="s">
        <v>1162</v>
      </c>
      <c r="C149" s="32">
        <f>'Dados Brutos - SECA'!C149*'Dados Normal. pelo Peso - Seca'!C$4</f>
        <v>356.94213820411289</v>
      </c>
      <c r="D149" s="32">
        <f>'Dados Brutos - SECA'!D149*'Dados Normal. pelo Peso - Seca'!D$4</f>
        <v>288.64484429984731</v>
      </c>
      <c r="E149" s="32">
        <f>'Dados Brutos - SECA'!E149*'Dados Normal. pelo Peso - Seca'!E$4</f>
        <v>150.63200000000001</v>
      </c>
      <c r="F149" s="32">
        <f>'Dados Brutos - SECA'!F149*'Dados Normal. pelo Peso - Seca'!F$4</f>
        <v>72.925000000000011</v>
      </c>
      <c r="G149" s="32">
        <f>'Dados Brutos - SECA'!G149*'Dados Normal. pelo Peso - Seca'!G$4</f>
        <v>18.599360113757555</v>
      </c>
      <c r="H149" s="32">
        <f>'Dados Brutos - SECA'!H149*'Dados Normal. pelo Peso - Seca'!H$4</f>
        <v>3.5426561125769571</v>
      </c>
      <c r="I149" s="32">
        <f>'Dados Brutos - SECA'!I149*'Dados Normal. pelo Peso - Seca'!I$4</f>
        <v>95.562000000000012</v>
      </c>
      <c r="J149" s="32">
        <f>'Dados Brutos - SECA'!J149*'Dados Normal. pelo Peso - Seca'!J$4</f>
        <v>71.847999999999999</v>
      </c>
      <c r="K149" s="32">
        <f>'Dados Brutos - SECA'!K149*'Dados Normal. pelo Peso - Seca'!K$4</f>
        <v>154.9</v>
      </c>
      <c r="L149" s="32">
        <f>'Dados Brutos - SECA'!L149*'Dados Normal. pelo Peso - Seca'!L$4</f>
        <v>181.62700000000001</v>
      </c>
      <c r="M149" s="32">
        <f>'Dados Brutos - SECA'!M149*'Dados Normal. pelo Peso - Seca'!M$4</f>
        <v>331.108</v>
      </c>
      <c r="N149" s="32">
        <f>'Dados Brutos - SECA'!N149*'Dados Normal. pelo Peso - Seca'!N$4</f>
        <v>342.93</v>
      </c>
      <c r="O149" s="32">
        <f>'Dados Brutos - SECA'!O149*'Dados Normal. pelo Peso - Seca'!O$4</f>
        <v>203.029</v>
      </c>
      <c r="P149" s="32">
        <f>'Dados Brutos - SECA'!P149*'Dados Normal. pelo Peso - Seca'!P$4</f>
        <v>387.93299999999999</v>
      </c>
      <c r="Q149" s="32">
        <f>'Dados Brutos - SECA'!Q149*'Dados Normal. pelo Peso - Seca'!Q$4</f>
        <v>4.9000000000000004</v>
      </c>
      <c r="R149" s="32">
        <f>'Dados Brutos - SECA'!R149*'Dados Normal. pelo Peso - Seca'!R$4</f>
        <v>0</v>
      </c>
      <c r="S149" s="32">
        <f>'Dados Brutos - SECA'!S149*'Dados Normal. pelo Peso - Seca'!S$4</f>
        <v>2.4</v>
      </c>
      <c r="T149" s="32">
        <f>'Dados Brutos - SECA'!T149*'Dados Normal. pelo Peso - Seca'!T$4</f>
        <v>0</v>
      </c>
      <c r="U149" s="32">
        <f>'Dados Brutos - SECA'!U149*'Dados Normal. pelo Peso - Seca'!U$4</f>
        <v>0</v>
      </c>
      <c r="V149" s="32">
        <f>'Dados Brutos - SECA'!V149*'Dados Normal. pelo Peso - Seca'!V$4</f>
        <v>0.98</v>
      </c>
      <c r="W149" s="32">
        <f>'Dados Brutos - SECA'!W149*'Dados Normal. pelo Peso - Seca'!W$4</f>
        <v>454.99200000000002</v>
      </c>
      <c r="X149" s="32">
        <f>'Dados Brutos - SECA'!X149*'Dados Normal. pelo Peso - Seca'!X$4</f>
        <v>351.93599999999998</v>
      </c>
      <c r="Y149" s="32">
        <f>'Dados Brutos - SECA'!Y149*'Dados Normal. pelo Peso - Seca'!Y$4</f>
        <v>72.902999999999992</v>
      </c>
      <c r="Z149" s="32">
        <f>'Dados Brutos - SECA'!Z149*'Dados Normal. pelo Peso - Seca'!Z$4</f>
        <v>96.1</v>
      </c>
      <c r="AA149" s="32">
        <f>'Dados Brutos - SECA'!AA149*'Dados Normal. pelo Peso - Seca'!AA$4</f>
        <v>190.48</v>
      </c>
      <c r="AB149" s="32">
        <f>'Dados Brutos - SECA'!AB149*'Dados Normal. pelo Peso - Seca'!AB$4</f>
        <v>2.6789999999999998</v>
      </c>
      <c r="AC149" s="32">
        <f>'Dados Brutos - SECA'!AC149*'Dados Normal. pelo Peso - Seca'!AC$4</f>
        <v>2.2050000000000001</v>
      </c>
    </row>
    <row r="150" spans="1:29" s="17" customFormat="1" x14ac:dyDescent="0.25">
      <c r="A150" s="18" t="s">
        <v>1163</v>
      </c>
      <c r="B150" s="28" t="s">
        <v>1164</v>
      </c>
      <c r="C150" s="32">
        <f>'Dados Brutos - SECA'!C150*'Dados Normal. pelo Peso - Seca'!C$4</f>
        <v>284.78073017930438</v>
      </c>
      <c r="D150" s="32">
        <f>'Dados Brutos - SECA'!D150*'Dados Normal. pelo Peso - Seca'!D$4</f>
        <v>217.53405994550411</v>
      </c>
      <c r="E150" s="32">
        <f>'Dados Brutos - SECA'!E150*'Dados Normal. pelo Peso - Seca'!E$4</f>
        <v>179.702</v>
      </c>
      <c r="F150" s="32">
        <f>'Dados Brutos - SECA'!F150*'Dados Normal. pelo Peso - Seca'!F$4</f>
        <v>86.300000000000011</v>
      </c>
      <c r="G150" s="32">
        <f>'Dados Brutos - SECA'!G150*'Dados Normal. pelo Peso - Seca'!G$4</f>
        <v>63.546099290780148</v>
      </c>
      <c r="H150" s="32">
        <f>'Dados Brutos - SECA'!H150*'Dados Normal. pelo Peso - Seca'!H$4</f>
        <v>13.171748762053689</v>
      </c>
      <c r="I150" s="32">
        <f>'Dados Brutos - SECA'!I150*'Dados Normal. pelo Peso - Seca'!I$4</f>
        <v>105.696</v>
      </c>
      <c r="J150" s="32">
        <f>'Dados Brutos - SECA'!J150*'Dados Normal. pelo Peso - Seca'!J$4</f>
        <v>74.927999999999997</v>
      </c>
      <c r="K150" s="32">
        <f>'Dados Brutos - SECA'!K150*'Dados Normal. pelo Peso - Seca'!K$4</f>
        <v>214.20000000000002</v>
      </c>
      <c r="L150" s="32">
        <f>'Dados Brutos - SECA'!L150*'Dados Normal. pelo Peso - Seca'!L$4</f>
        <v>189.92099999999999</v>
      </c>
      <c r="M150" s="32">
        <f>'Dados Brutos - SECA'!M150*'Dados Normal. pelo Peso - Seca'!M$4</f>
        <v>265.60399999999998</v>
      </c>
      <c r="N150" s="32">
        <f>'Dados Brutos - SECA'!N150*'Dados Normal. pelo Peso - Seca'!N$4</f>
        <v>324.97499999999997</v>
      </c>
      <c r="O150" s="32">
        <f>'Dados Brutos - SECA'!O150*'Dados Normal. pelo Peso - Seca'!O$4</f>
        <v>191.51600000000002</v>
      </c>
      <c r="P150" s="32">
        <f>'Dados Brutos - SECA'!P150*'Dados Normal. pelo Peso - Seca'!P$4</f>
        <v>386.56799999999998</v>
      </c>
      <c r="Q150" s="32">
        <f>'Dados Brutos - SECA'!Q150*'Dados Normal. pelo Peso - Seca'!Q$4</f>
        <v>4.9000000000000004</v>
      </c>
      <c r="R150" s="32">
        <f>'Dados Brutos - SECA'!R150*'Dados Normal. pelo Peso - Seca'!R$4</f>
        <v>0</v>
      </c>
      <c r="S150" s="32">
        <f>'Dados Brutos - SECA'!S150*'Dados Normal. pelo Peso - Seca'!S$4</f>
        <v>2.4</v>
      </c>
      <c r="T150" s="32">
        <f>'Dados Brutos - SECA'!T150*'Dados Normal. pelo Peso - Seca'!T$4</f>
        <v>0</v>
      </c>
      <c r="U150" s="32">
        <f>'Dados Brutos - SECA'!U150*'Dados Normal. pelo Peso - Seca'!U$4</f>
        <v>0</v>
      </c>
      <c r="V150" s="32">
        <f>'Dados Brutos - SECA'!V150*'Dados Normal. pelo Peso - Seca'!V$4</f>
        <v>1.1599999999999999</v>
      </c>
      <c r="W150" s="32">
        <f>'Dados Brutos - SECA'!W150*'Dados Normal. pelo Peso - Seca'!W$4</f>
        <v>464.4</v>
      </c>
      <c r="X150" s="32">
        <f>'Dados Brutos - SECA'!X150*'Dados Normal. pelo Peso - Seca'!X$4</f>
        <v>332.43599999999998</v>
      </c>
      <c r="Y150" s="32">
        <f>'Dados Brutos - SECA'!Y150*'Dados Normal. pelo Peso - Seca'!Y$4</f>
        <v>110.19999999999999</v>
      </c>
      <c r="Z150" s="32">
        <f>'Dados Brutos - SECA'!Z150*'Dados Normal. pelo Peso - Seca'!Z$4</f>
        <v>100.4</v>
      </c>
      <c r="AA150" s="32">
        <f>'Dados Brutos - SECA'!AA150*'Dados Normal. pelo Peso - Seca'!AA$4</f>
        <v>214.12</v>
      </c>
      <c r="AB150" s="32">
        <f>'Dados Brutos - SECA'!AB150*'Dados Normal. pelo Peso - Seca'!AB$4</f>
        <v>2.2559999999999998</v>
      </c>
      <c r="AC150" s="32">
        <f>'Dados Brutos - SECA'!AC150*'Dados Normal. pelo Peso - Seca'!AC$4</f>
        <v>3.2830000000000004</v>
      </c>
    </row>
    <row r="151" spans="1:29" s="17" customFormat="1" x14ac:dyDescent="0.25">
      <c r="A151" s="18" t="s">
        <v>1165</v>
      </c>
      <c r="B151" s="28" t="s">
        <v>1166</v>
      </c>
      <c r="C151" s="32">
        <f>'Dados Brutos - SECA'!C151*'Dados Normal. pelo Peso - Seca'!C$4</f>
        <v>309.55270457697645</v>
      </c>
      <c r="D151" s="32">
        <f>'Dados Brutos - SECA'!D151*'Dados Normal. pelo Peso - Seca'!D$4</f>
        <v>273.79529872673851</v>
      </c>
      <c r="E151" s="32">
        <f>'Dados Brutos - SECA'!E151*'Dados Normal. pelo Peso - Seca'!E$4</f>
        <v>152.15199999999999</v>
      </c>
      <c r="F151" s="32">
        <f>'Dados Brutos - SECA'!F151*'Dados Normal. pelo Peso - Seca'!F$4</f>
        <v>72.775000000000006</v>
      </c>
      <c r="G151" s="32">
        <f>'Dados Brutos - SECA'!G151*'Dados Normal. pelo Peso - Seca'!G$4</f>
        <v>38.418240114000717</v>
      </c>
      <c r="H151" s="32">
        <f>'Dados Brutos - SECA'!H151*'Dados Normal. pelo Peso - Seca'!H$4</f>
        <v>13.60824742268041</v>
      </c>
      <c r="I151" s="32">
        <f>'Dados Brutos - SECA'!I151*'Dados Normal. pelo Peso - Seca'!I$4</f>
        <v>107.01</v>
      </c>
      <c r="J151" s="32">
        <f>'Dados Brutos - SECA'!J151*'Dados Normal. pelo Peso - Seca'!J$4</f>
        <v>77.671999999999997</v>
      </c>
      <c r="K151" s="32">
        <f>'Dados Brutos - SECA'!K151*'Dados Normal. pelo Peso - Seca'!K$4</f>
        <v>150.95000000000002</v>
      </c>
      <c r="L151" s="32">
        <f>'Dados Brutos - SECA'!L151*'Dados Normal. pelo Peso - Seca'!L$4</f>
        <v>146.44999999999999</v>
      </c>
      <c r="M151" s="32">
        <f>'Dados Brutos - SECA'!M151*'Dados Normal. pelo Peso - Seca'!M$4</f>
        <v>156.35399999999998</v>
      </c>
      <c r="N151" s="32">
        <f>'Dados Brutos - SECA'!N151*'Dados Normal. pelo Peso - Seca'!N$4</f>
        <v>308.875</v>
      </c>
      <c r="O151" s="32">
        <f>'Dados Brutos - SECA'!O151*'Dados Normal. pelo Peso - Seca'!O$4</f>
        <v>160.631</v>
      </c>
      <c r="P151" s="32">
        <f>'Dados Brutos - SECA'!P151*'Dados Normal. pelo Peso - Seca'!P$4</f>
        <v>385.827</v>
      </c>
      <c r="Q151" s="32">
        <f>'Dados Brutos - SECA'!Q151*'Dados Normal. pelo Peso - Seca'!Q$4</f>
        <v>4.9000000000000004</v>
      </c>
      <c r="R151" s="32">
        <f>'Dados Brutos - SECA'!R151*'Dados Normal. pelo Peso - Seca'!R$4</f>
        <v>0</v>
      </c>
      <c r="S151" s="32">
        <f>'Dados Brutos - SECA'!S151*'Dados Normal. pelo Peso - Seca'!S$4</f>
        <v>4.8</v>
      </c>
      <c r="T151" s="32">
        <f>'Dados Brutos - SECA'!T151*'Dados Normal. pelo Peso - Seca'!T$4</f>
        <v>0</v>
      </c>
      <c r="U151" s="32">
        <f>'Dados Brutos - SECA'!U151*'Dados Normal. pelo Peso - Seca'!U$4</f>
        <v>1.4</v>
      </c>
      <c r="V151" s="32">
        <f>'Dados Brutos - SECA'!V151*'Dados Normal. pelo Peso - Seca'!V$4</f>
        <v>1</v>
      </c>
      <c r="W151" s="32">
        <f>'Dados Brutos - SECA'!W151*'Dados Normal. pelo Peso - Seca'!W$4</f>
        <v>447.93599999999998</v>
      </c>
      <c r="X151" s="32">
        <f>'Dados Brutos - SECA'!X151*'Dados Normal. pelo Peso - Seca'!X$4</f>
        <v>360.32099999999997</v>
      </c>
      <c r="Y151" s="32">
        <f>'Dados Brutos - SECA'!Y151*'Dados Normal. pelo Peso - Seca'!Y$4</f>
        <v>122.89200000000001</v>
      </c>
      <c r="Z151" s="32">
        <f>'Dados Brutos - SECA'!Z151*'Dados Normal. pelo Peso - Seca'!Z$4</f>
        <v>100.36</v>
      </c>
      <c r="AA151" s="32">
        <f>'Dados Brutos - SECA'!AA151*'Dados Normal. pelo Peso - Seca'!AA$4</f>
        <v>174.16</v>
      </c>
      <c r="AB151" s="32">
        <f>'Dados Brutos - SECA'!AB151*'Dados Normal. pelo Peso - Seca'!AB$4</f>
        <v>2.4440000000000004</v>
      </c>
      <c r="AC151" s="32">
        <f>'Dados Brutos - SECA'!AC151*'Dados Normal. pelo Peso - Seca'!AC$4</f>
        <v>2.2540000000000004</v>
      </c>
    </row>
    <row r="152" spans="1:29" s="17" customFormat="1" x14ac:dyDescent="0.25">
      <c r="A152" s="18" t="s">
        <v>1167</v>
      </c>
      <c r="B152" s="28" t="s">
        <v>1168</v>
      </c>
      <c r="C152" s="32">
        <f>'Dados Brutos - SECA'!C152*'Dados Normal. pelo Peso - Seca'!C$4</f>
        <v>361.94497412149281</v>
      </c>
      <c r="D152" s="32">
        <f>'Dados Brutos - SECA'!D152*'Dados Normal. pelo Peso - Seca'!D$4</f>
        <v>334.91491390994429</v>
      </c>
      <c r="E152" s="32">
        <f>'Dados Brutos - SECA'!E152*'Dados Normal. pelo Peso - Seca'!E$4</f>
        <v>156.59799999999998</v>
      </c>
      <c r="F152" s="32">
        <f>'Dados Brutos - SECA'!F152*'Dados Normal. pelo Peso - Seca'!F$4</f>
        <v>82.025000000000006</v>
      </c>
      <c r="G152" s="32">
        <f>'Dados Brutos - SECA'!G152*'Dados Normal. pelo Peso - Seca'!G$4</f>
        <v>35.12922994937383</v>
      </c>
      <c r="H152" s="32">
        <f>'Dados Brutos - SECA'!H152*'Dados Normal. pelo Peso - Seca'!H$4</f>
        <v>15.02136752136752</v>
      </c>
      <c r="I152" s="32">
        <f>'Dados Brutos - SECA'!I152*'Dados Normal. pelo Peso - Seca'!I$4</f>
        <v>85.823999999999998</v>
      </c>
      <c r="J152" s="32">
        <f>'Dados Brutos - SECA'!J152*'Dados Normal. pelo Peso - Seca'!J$4</f>
        <v>67.171999999999997</v>
      </c>
      <c r="K152" s="32">
        <f>'Dados Brutos - SECA'!K152*'Dados Normal. pelo Peso - Seca'!K$4</f>
        <v>135.5</v>
      </c>
      <c r="L152" s="32">
        <f>'Dados Brutos - SECA'!L152*'Dados Normal. pelo Peso - Seca'!L$4</f>
        <v>177.07400000000001</v>
      </c>
      <c r="M152" s="32">
        <f>'Dados Brutos - SECA'!M152*'Dados Normal. pelo Peso - Seca'!M$4</f>
        <v>252.30999999999997</v>
      </c>
      <c r="N152" s="32">
        <f>'Dados Brutos - SECA'!N152*'Dados Normal. pelo Peso - Seca'!N$4</f>
        <v>309.53999999999996</v>
      </c>
      <c r="O152" s="32">
        <f>'Dados Brutos - SECA'!O152*'Dados Normal. pelo Peso - Seca'!O$4</f>
        <v>186.441</v>
      </c>
      <c r="P152" s="32">
        <f>'Dados Brutos - SECA'!P152*'Dados Normal. pelo Peso - Seca'!P$4</f>
        <v>375.06299999999999</v>
      </c>
      <c r="Q152" s="32">
        <f>'Dados Brutos - SECA'!Q152*'Dados Normal. pelo Peso - Seca'!Q$4</f>
        <v>4.9000000000000004</v>
      </c>
      <c r="R152" s="32">
        <f>'Dados Brutos - SECA'!R152*'Dados Normal. pelo Peso - Seca'!R$4</f>
        <v>4.5</v>
      </c>
      <c r="S152" s="32">
        <f>'Dados Brutos - SECA'!S152*'Dados Normal. pelo Peso - Seca'!S$4</f>
        <v>2.4</v>
      </c>
      <c r="T152" s="32">
        <f>'Dados Brutos - SECA'!T152*'Dados Normal. pelo Peso - Seca'!T$4</f>
        <v>0</v>
      </c>
      <c r="U152" s="32">
        <f>'Dados Brutos - SECA'!U152*'Dados Normal. pelo Peso - Seca'!U$4</f>
        <v>0</v>
      </c>
      <c r="V152" s="32">
        <f>'Dados Brutos - SECA'!V152*'Dados Normal. pelo Peso - Seca'!V$4</f>
        <v>1.1000000000000001</v>
      </c>
      <c r="W152" s="32">
        <f>'Dados Brutos - SECA'!W152*'Dados Normal. pelo Peso - Seca'!W$4</f>
        <v>473.52</v>
      </c>
      <c r="X152" s="32">
        <f>'Dados Brutos - SECA'!X152*'Dados Normal. pelo Peso - Seca'!X$4</f>
        <v>367.22399999999999</v>
      </c>
      <c r="Y152" s="32">
        <f>'Dados Brutos - SECA'!Y152*'Dados Normal. pelo Peso - Seca'!Y$4</f>
        <v>141.64499999999998</v>
      </c>
      <c r="Z152" s="32">
        <f>'Dados Brutos - SECA'!Z152*'Dados Normal. pelo Peso - Seca'!Z$4</f>
        <v>109.56</v>
      </c>
      <c r="AA152" s="32">
        <f>'Dados Brutos - SECA'!AA152*'Dados Normal. pelo Peso - Seca'!AA$4</f>
        <v>199.56</v>
      </c>
      <c r="AB152" s="32">
        <f>'Dados Brutos - SECA'!AB152*'Dados Normal. pelo Peso - Seca'!AB$4</f>
        <v>2.4910000000000001</v>
      </c>
      <c r="AC152" s="32">
        <f>'Dados Brutos - SECA'!AC152*'Dados Normal. pelo Peso - Seca'!AC$4</f>
        <v>2.94</v>
      </c>
    </row>
    <row r="153" spans="1:29" s="17" customFormat="1" x14ac:dyDescent="0.25">
      <c r="A153" s="18" t="s">
        <v>1169</v>
      </c>
      <c r="B153" s="28" t="s">
        <v>1170</v>
      </c>
      <c r="C153" s="32">
        <f>'Dados Brutos - SECA'!C153*'Dados Normal. pelo Peso - Seca'!C$4</f>
        <v>163.42205759898928</v>
      </c>
      <c r="D153" s="32">
        <f>'Dados Brutos - SECA'!D153*'Dados Normal. pelo Peso - Seca'!D$4</f>
        <v>140.54277703339787</v>
      </c>
      <c r="E153" s="32">
        <f>'Dados Brutos - SECA'!E153*'Dados Normal. pelo Peso - Seca'!E$4</f>
        <v>120.04199999999999</v>
      </c>
      <c r="F153" s="32">
        <f>'Dados Brutos - SECA'!F153*'Dados Normal. pelo Peso - Seca'!F$4</f>
        <v>57.35</v>
      </c>
      <c r="G153" s="32">
        <f>'Dados Brutos - SECA'!G153*'Dados Normal. pelo Peso - Seca'!G$4</f>
        <v>38.548788852388</v>
      </c>
      <c r="H153" s="32">
        <f>'Dados Brutos - SECA'!H153*'Dados Normal. pelo Peso - Seca'!H$4</f>
        <v>16.140114818801578</v>
      </c>
      <c r="I153" s="32">
        <f>'Dados Brutos - SECA'!I153*'Dados Normal. pelo Peso - Seca'!I$4</f>
        <v>80.478000000000009</v>
      </c>
      <c r="J153" s="32">
        <f>'Dados Brutos - SECA'!J153*'Dados Normal. pelo Peso - Seca'!J$4</f>
        <v>66.72399999999999</v>
      </c>
      <c r="K153" s="32">
        <f>'Dados Brutos - SECA'!K153*'Dados Normal. pelo Peso - Seca'!K$4</f>
        <v>278.95</v>
      </c>
      <c r="L153" s="32">
        <f>'Dados Brutos - SECA'!L153*'Dados Normal. pelo Peso - Seca'!L$4</f>
        <v>209.06100000000001</v>
      </c>
      <c r="M153" s="32">
        <f>'Dados Brutos - SECA'!M153*'Dados Normal. pelo Peso - Seca'!M$4</f>
        <v>347.16199999999998</v>
      </c>
      <c r="N153" s="32">
        <f>'Dados Brutos - SECA'!N153*'Dados Normal. pelo Peso - Seca'!N$4</f>
        <v>319.41000000000003</v>
      </c>
      <c r="O153" s="32">
        <f>'Dados Brutos - SECA'!O153*'Dados Normal. pelo Peso - Seca'!O$4</f>
        <v>249.08099999999999</v>
      </c>
      <c r="P153" s="32">
        <f>'Dados Brutos - SECA'!P153*'Dados Normal. pelo Peso - Seca'!P$4</f>
        <v>387.62099999999998</v>
      </c>
      <c r="Q153" s="32">
        <f>'Dados Brutos - SECA'!Q153*'Dados Normal. pelo Peso - Seca'!Q$4</f>
        <v>0</v>
      </c>
      <c r="R153" s="32">
        <f>'Dados Brutos - SECA'!R153*'Dados Normal. pelo Peso - Seca'!R$4</f>
        <v>4.5</v>
      </c>
      <c r="S153" s="32">
        <f>'Dados Brutos - SECA'!S153*'Dados Normal. pelo Peso - Seca'!S$4</f>
        <v>4.8</v>
      </c>
      <c r="T153" s="32">
        <f>'Dados Brutos - SECA'!T153*'Dados Normal. pelo Peso - Seca'!T$4</f>
        <v>0</v>
      </c>
      <c r="U153" s="32">
        <f>'Dados Brutos - SECA'!U153*'Dados Normal. pelo Peso - Seca'!U$4</f>
        <v>0</v>
      </c>
      <c r="V153" s="32">
        <f>'Dados Brutos - SECA'!V153*'Dados Normal. pelo Peso - Seca'!V$4</f>
        <v>1.06</v>
      </c>
      <c r="W153" s="32">
        <f>'Dados Brutos - SECA'!W153*'Dados Normal. pelo Peso - Seca'!W$4</f>
        <v>414.38399999999996</v>
      </c>
      <c r="X153" s="32">
        <f>'Dados Brutos - SECA'!X153*'Dados Normal. pelo Peso - Seca'!X$4</f>
        <v>358.41</v>
      </c>
      <c r="Y153" s="32">
        <f>'Dados Brutos - SECA'!Y153*'Dados Normal. pelo Peso - Seca'!Y$4</f>
        <v>64.257999999999996</v>
      </c>
      <c r="Z153" s="32">
        <f>'Dados Brutos - SECA'!Z153*'Dados Normal. pelo Peso - Seca'!Z$4</f>
        <v>53</v>
      </c>
      <c r="AA153" s="32">
        <f>'Dados Brutos - SECA'!AA153*'Dados Normal. pelo Peso - Seca'!AA$4</f>
        <v>144.84</v>
      </c>
      <c r="AB153" s="32">
        <f>'Dados Brutos - SECA'!AB153*'Dados Normal. pelo Peso - Seca'!AB$4</f>
        <v>2.726</v>
      </c>
      <c r="AC153" s="32">
        <f>'Dados Brutos - SECA'!AC153*'Dados Normal. pelo Peso - Seca'!AC$4</f>
        <v>2.6460000000000004</v>
      </c>
    </row>
    <row r="154" spans="1:29" s="17" customFormat="1" x14ac:dyDescent="0.25">
      <c r="A154" s="18" t="s">
        <v>1171</v>
      </c>
      <c r="B154" s="28" t="s">
        <v>1172</v>
      </c>
      <c r="C154" s="32">
        <f>'Dados Brutos - SECA'!C154*'Dados Normal. pelo Peso - Seca'!C$4</f>
        <v>366.47217235188515</v>
      </c>
      <c r="D154" s="32">
        <f>'Dados Brutos - SECA'!D154*'Dados Normal. pelo Peso - Seca'!D$4</f>
        <v>328.98600000000005</v>
      </c>
      <c r="E154" s="32">
        <f>'Dados Brutos - SECA'!E154*'Dados Normal. pelo Peso - Seca'!E$4</f>
        <v>166.43999999999997</v>
      </c>
      <c r="F154" s="32">
        <f>'Dados Brutos - SECA'!F154*'Dados Normal. pelo Peso - Seca'!F$4</f>
        <v>91.75</v>
      </c>
      <c r="G154" s="32">
        <f>'Dados Brutos - SECA'!G154*'Dados Normal. pelo Peso - Seca'!G$4</f>
        <v>37.609195402298852</v>
      </c>
      <c r="H154" s="32">
        <f>'Dados Brutos - SECA'!H154*'Dados Normal. pelo Peso - Seca'!H$4</f>
        <v>5.9737991266375543</v>
      </c>
      <c r="I154" s="32">
        <f>'Dados Brutos - SECA'!I154*'Dados Normal. pelo Peso - Seca'!I$4</f>
        <v>101.41200000000001</v>
      </c>
      <c r="J154" s="32">
        <f>'Dados Brutos - SECA'!J154*'Dados Normal. pelo Peso - Seca'!J$4</f>
        <v>93.968000000000004</v>
      </c>
      <c r="K154" s="32">
        <f>'Dados Brutos - SECA'!K154*'Dados Normal. pelo Peso - Seca'!K$4</f>
        <v>212.85</v>
      </c>
      <c r="L154" s="32">
        <f>'Dados Brutos - SECA'!L154*'Dados Normal. pelo Peso - Seca'!L$4</f>
        <v>238.49599999999998</v>
      </c>
      <c r="M154" s="32">
        <f>'Dados Brutos - SECA'!M154*'Dados Normal. pelo Peso - Seca'!M$4</f>
        <v>357.60399999999993</v>
      </c>
      <c r="N154" s="32">
        <f>'Dados Brutos - SECA'!N154*'Dados Normal. pelo Peso - Seca'!N$4</f>
        <v>338.48499999999996</v>
      </c>
      <c r="O154" s="32">
        <f>'Dados Brutos - SECA'!O154*'Dados Normal. pelo Peso - Seca'!O$4</f>
        <v>246.90600000000001</v>
      </c>
      <c r="P154" s="32">
        <f>'Dados Brutos - SECA'!P154*'Dados Normal. pelo Peso - Seca'!P$4</f>
        <v>388.791</v>
      </c>
      <c r="Q154" s="32">
        <f>'Dados Brutos - SECA'!Q154*'Dados Normal. pelo Peso - Seca'!Q$4</f>
        <v>4.9000000000000004</v>
      </c>
      <c r="R154" s="32">
        <f>'Dados Brutos - SECA'!R154*'Dados Normal. pelo Peso - Seca'!R$4</f>
        <v>4.5</v>
      </c>
      <c r="S154" s="32">
        <f>'Dados Brutos - SECA'!S154*'Dados Normal. pelo Peso - Seca'!S$4</f>
        <v>2.4</v>
      </c>
      <c r="T154" s="32">
        <f>'Dados Brutos - SECA'!T154*'Dados Normal. pelo Peso - Seca'!T$4</f>
        <v>0</v>
      </c>
      <c r="U154" s="32">
        <f>'Dados Brutos - SECA'!U154*'Dados Normal. pelo Peso - Seca'!U$4</f>
        <v>0</v>
      </c>
      <c r="V154" s="32">
        <f>'Dados Brutos - SECA'!V154*'Dados Normal. pelo Peso - Seca'!V$4</f>
        <v>1.02</v>
      </c>
      <c r="W154" s="32">
        <f>'Dados Brutos - SECA'!W154*'Dados Normal. pelo Peso - Seca'!W$4</f>
        <v>467.03999999999996</v>
      </c>
      <c r="X154" s="32">
        <f>'Dados Brutos - SECA'!X154*'Dados Normal. pelo Peso - Seca'!X$4</f>
        <v>376.85699999999997</v>
      </c>
      <c r="Y154" s="32">
        <f>'Dados Brutos - SECA'!Y154*'Dados Normal. pelo Peso - Seca'!Y$4</f>
        <v>134.102</v>
      </c>
      <c r="Z154" s="32">
        <f>'Dados Brutos - SECA'!Z154*'Dados Normal. pelo Peso - Seca'!Z$4</f>
        <v>104.48</v>
      </c>
      <c r="AA154" s="32">
        <f>'Dados Brutos - SECA'!AA154*'Dados Normal. pelo Peso - Seca'!AA$4</f>
        <v>180.08</v>
      </c>
      <c r="AB154" s="32">
        <f>'Dados Brutos - SECA'!AB154*'Dados Normal. pelo Peso - Seca'!AB$4</f>
        <v>2.5850000000000004</v>
      </c>
      <c r="AC154" s="32">
        <f>'Dados Brutos - SECA'!AC154*'Dados Normal. pelo Peso - Seca'!AC$4</f>
        <v>2.4990000000000001</v>
      </c>
    </row>
    <row r="155" spans="1:29" s="17" customFormat="1" x14ac:dyDescent="0.25">
      <c r="A155" s="18" t="s">
        <v>1173</v>
      </c>
      <c r="B155" s="28" t="s">
        <v>1174</v>
      </c>
      <c r="C155" s="32">
        <f>'Dados Brutos - SECA'!C155*'Dados Normal. pelo Peso - Seca'!C$4</f>
        <v>240.33932641174982</v>
      </c>
      <c r="D155" s="32">
        <f>'Dados Brutos - SECA'!D155*'Dados Normal. pelo Peso - Seca'!D$4</f>
        <v>194.01101729102621</v>
      </c>
      <c r="E155" s="32">
        <f>'Dados Brutos - SECA'!E155*'Dados Normal. pelo Peso - Seca'!E$4</f>
        <v>134.25399999999999</v>
      </c>
      <c r="F155" s="32">
        <f>'Dados Brutos - SECA'!F155*'Dados Normal. pelo Peso - Seca'!F$4</f>
        <v>60.5</v>
      </c>
      <c r="G155" s="32">
        <f>'Dados Brutos - SECA'!G155*'Dados Normal. pelo Peso - Seca'!G$4</f>
        <v>32.760626048944225</v>
      </c>
      <c r="H155" s="32">
        <f>'Dados Brutos - SECA'!H155*'Dados Normal. pelo Peso - Seca'!H$4</f>
        <v>10.332176929748481</v>
      </c>
      <c r="I155" s="32">
        <f>'Dados Brutos - SECA'!I155*'Dados Normal. pelo Peso - Seca'!I$4</f>
        <v>101.08799999999999</v>
      </c>
      <c r="J155" s="32">
        <f>'Dados Brutos - SECA'!J155*'Dados Normal. pelo Peso - Seca'!J$4</f>
        <v>60.367999999999995</v>
      </c>
      <c r="K155" s="32">
        <f>'Dados Brutos - SECA'!K155*'Dados Normal. pelo Peso - Seca'!K$4</f>
        <v>256.05</v>
      </c>
      <c r="L155" s="32">
        <f>'Dados Brutos - SECA'!L155*'Dados Normal. pelo Peso - Seca'!L$4</f>
        <v>228.28799999999998</v>
      </c>
      <c r="M155" s="32">
        <f>'Dados Brutos - SECA'!M155*'Dados Normal. pelo Peso - Seca'!M$4</f>
        <v>334.19</v>
      </c>
      <c r="N155" s="32">
        <f>'Dados Brutos - SECA'!N155*'Dados Normal. pelo Peso - Seca'!N$4</f>
        <v>314.40499999999997</v>
      </c>
      <c r="O155" s="32">
        <f>'Dados Brutos - SECA'!O155*'Dados Normal. pelo Peso - Seca'!O$4</f>
        <v>241.59899999999999</v>
      </c>
      <c r="P155" s="32">
        <f>'Dados Brutos - SECA'!P155*'Dados Normal. pelo Peso - Seca'!P$4</f>
        <v>386.37299999999999</v>
      </c>
      <c r="Q155" s="32">
        <f>'Dados Brutos - SECA'!Q155*'Dados Normal. pelo Peso - Seca'!Q$4</f>
        <v>4.9000000000000004</v>
      </c>
      <c r="R155" s="32">
        <f>'Dados Brutos - SECA'!R155*'Dados Normal. pelo Peso - Seca'!R$4</f>
        <v>4.5</v>
      </c>
      <c r="S155" s="32">
        <f>'Dados Brutos - SECA'!S155*'Dados Normal. pelo Peso - Seca'!S$4</f>
        <v>2.4</v>
      </c>
      <c r="T155" s="32">
        <f>'Dados Brutos - SECA'!T155*'Dados Normal. pelo Peso - Seca'!T$4</f>
        <v>0</v>
      </c>
      <c r="U155" s="32">
        <f>'Dados Brutos - SECA'!U155*'Dados Normal. pelo Peso - Seca'!U$4</f>
        <v>0</v>
      </c>
      <c r="V155" s="32">
        <f>'Dados Brutos - SECA'!V155*'Dados Normal. pelo Peso - Seca'!V$4</f>
        <v>1.1200000000000001</v>
      </c>
      <c r="W155" s="32">
        <f>'Dados Brutos - SECA'!W155*'Dados Normal. pelo Peso - Seca'!W$4</f>
        <v>443.13599999999997</v>
      </c>
      <c r="X155" s="32">
        <f>'Dados Brutos - SECA'!X155*'Dados Normal. pelo Peso - Seca'!X$4</f>
        <v>365.93700000000001</v>
      </c>
      <c r="Y155" s="32">
        <f>'Dados Brutos - SECA'!Y155*'Dados Normal. pelo Peso - Seca'!Y$4</f>
        <v>90.933999999999997</v>
      </c>
      <c r="Z155" s="32">
        <f>'Dados Brutos - SECA'!Z155*'Dados Normal. pelo Peso - Seca'!Z$4</f>
        <v>70.72</v>
      </c>
      <c r="AA155" s="32">
        <f>'Dados Brutos - SECA'!AA155*'Dados Normal. pelo Peso - Seca'!AA$4</f>
        <v>153.47999999999999</v>
      </c>
      <c r="AB155" s="32">
        <f>'Dados Brutos - SECA'!AB155*'Dados Normal. pelo Peso - Seca'!AB$4</f>
        <v>2.5380000000000003</v>
      </c>
      <c r="AC155" s="32">
        <f>'Dados Brutos - SECA'!AC155*'Dados Normal. pelo Peso - Seca'!AC$4</f>
        <v>2.94</v>
      </c>
    </row>
    <row r="156" spans="1:29" s="17" customFormat="1" x14ac:dyDescent="0.25">
      <c r="A156" s="18" t="s">
        <v>1175</v>
      </c>
      <c r="B156" s="28" t="s">
        <v>1176</v>
      </c>
      <c r="C156" s="32">
        <f>'Dados Brutos - SECA'!C156*'Dados Normal. pelo Peso - Seca'!C$4</f>
        <v>207.71557347882811</v>
      </c>
      <c r="D156" s="32">
        <f>'Dados Brutos - SECA'!D156*'Dados Normal. pelo Peso - Seca'!D$4</f>
        <v>188.86152895116425</v>
      </c>
      <c r="E156" s="32">
        <f>'Dados Brutos - SECA'!E156*'Dados Normal. pelo Peso - Seca'!E$4</f>
        <v>142.53799999999998</v>
      </c>
      <c r="F156" s="32">
        <f>'Dados Brutos - SECA'!F156*'Dados Normal. pelo Peso - Seca'!F$4</f>
        <v>65.075000000000003</v>
      </c>
      <c r="G156" s="32">
        <f>'Dados Brutos - SECA'!G156*'Dados Normal. pelo Peso - Seca'!G$4</f>
        <v>41.569858712715856</v>
      </c>
      <c r="H156" s="32">
        <f>'Dados Brutos - SECA'!H156*'Dados Normal. pelo Peso - Seca'!H$4</f>
        <v>5.0072473316642512</v>
      </c>
      <c r="I156" s="32">
        <f>'Dados Brutos - SECA'!I156*'Dados Normal. pelo Peso - Seca'!I$4</f>
        <v>88.218000000000004</v>
      </c>
      <c r="J156" s="32">
        <f>'Dados Brutos - SECA'!J156*'Dados Normal. pelo Peso - Seca'!J$4</f>
        <v>67.367999999999995</v>
      </c>
      <c r="K156" s="32">
        <f>'Dados Brutos - SECA'!K156*'Dados Normal. pelo Peso - Seca'!K$4</f>
        <v>284.8</v>
      </c>
      <c r="L156" s="32">
        <f>'Dados Brutos - SECA'!L156*'Dados Normal. pelo Peso - Seca'!L$4</f>
        <v>256.79499999999996</v>
      </c>
      <c r="M156" s="32">
        <f>'Dados Brutos - SECA'!M156*'Dados Normal. pelo Peso - Seca'!M$4</f>
        <v>378.85599999999999</v>
      </c>
      <c r="N156" s="32">
        <f>'Dados Brutos - SECA'!N156*'Dados Normal. pelo Peso - Seca'!N$4</f>
        <v>337.71499999999997</v>
      </c>
      <c r="O156" s="32">
        <f>'Dados Brutos - SECA'!O156*'Dados Normal. pelo Peso - Seca'!O$4</f>
        <v>270.22200000000004</v>
      </c>
      <c r="P156" s="32">
        <f>'Dados Brutos - SECA'!P156*'Dados Normal. pelo Peso - Seca'!P$4</f>
        <v>387.46499999999997</v>
      </c>
      <c r="Q156" s="32">
        <f>'Dados Brutos - SECA'!Q156*'Dados Normal. pelo Peso - Seca'!Q$4</f>
        <v>4.9000000000000004</v>
      </c>
      <c r="R156" s="32">
        <f>'Dados Brutos - SECA'!R156*'Dados Normal. pelo Peso - Seca'!R$4</f>
        <v>0</v>
      </c>
      <c r="S156" s="32">
        <f>'Dados Brutos - SECA'!S156*'Dados Normal. pelo Peso - Seca'!S$4</f>
        <v>2.4</v>
      </c>
      <c r="T156" s="32">
        <f>'Dados Brutos - SECA'!T156*'Dados Normal. pelo Peso - Seca'!T$4</f>
        <v>0</v>
      </c>
      <c r="U156" s="32">
        <f>'Dados Brutos - SECA'!U156*'Dados Normal. pelo Peso - Seca'!U$4</f>
        <v>1.4</v>
      </c>
      <c r="V156" s="32">
        <f>'Dados Brutos - SECA'!V156*'Dados Normal. pelo Peso - Seca'!V$4</f>
        <v>0.88</v>
      </c>
      <c r="W156" s="32">
        <f>'Dados Brutos - SECA'!W156*'Dados Normal. pelo Peso - Seca'!W$4</f>
        <v>447.02399999999994</v>
      </c>
      <c r="X156" s="32">
        <f>'Dados Brutos - SECA'!X156*'Dados Normal. pelo Peso - Seca'!X$4</f>
        <v>343.27799999999996</v>
      </c>
      <c r="Y156" s="32">
        <f>'Dados Brutos - SECA'!Y156*'Dados Normal. pelo Peso - Seca'!Y$4</f>
        <v>86.886999999999986</v>
      </c>
      <c r="Z156" s="32">
        <f>'Dados Brutos - SECA'!Z156*'Dados Normal. pelo Peso - Seca'!Z$4</f>
        <v>86.72</v>
      </c>
      <c r="AA156" s="32">
        <f>'Dados Brutos - SECA'!AA156*'Dados Normal. pelo Peso - Seca'!AA$4</f>
        <v>137</v>
      </c>
      <c r="AB156" s="32">
        <f>'Dados Brutos - SECA'!AB156*'Dados Normal. pelo Peso - Seca'!AB$4</f>
        <v>2.1150000000000002</v>
      </c>
      <c r="AC156" s="32">
        <f>'Dados Brutos - SECA'!AC156*'Dados Normal. pelo Peso - Seca'!AC$4</f>
        <v>1.764</v>
      </c>
    </row>
    <row r="157" spans="1:29" s="17" customFormat="1" x14ac:dyDescent="0.25">
      <c r="A157" s="18" t="s">
        <v>1177</v>
      </c>
      <c r="B157" s="28" t="s">
        <v>1178</v>
      </c>
      <c r="C157" s="32">
        <f>'Dados Brutos - SECA'!C157*'Dados Normal. pelo Peso - Seca'!C$4</f>
        <v>244.18837274436842</v>
      </c>
      <c r="D157" s="32">
        <f>'Dados Brutos - SECA'!D157*'Dados Normal. pelo Peso - Seca'!D$4</f>
        <v>209.26329736891921</v>
      </c>
      <c r="E157" s="32">
        <f>'Dados Brutos - SECA'!E157*'Dados Normal. pelo Peso - Seca'!E$4</f>
        <v>116.58399999999999</v>
      </c>
      <c r="F157" s="32">
        <f>'Dados Brutos - SECA'!F157*'Dados Normal. pelo Peso - Seca'!F$4</f>
        <v>60.8</v>
      </c>
      <c r="G157" s="32">
        <f>'Dados Brutos - SECA'!G157*'Dados Normal. pelo Peso - Seca'!G$4</f>
        <v>37.150890346766637</v>
      </c>
      <c r="H157" s="32">
        <f>'Dados Brutos - SECA'!H157*'Dados Normal. pelo Peso - Seca'!H$4</f>
        <v>2.8416308133579187</v>
      </c>
      <c r="I157" s="32">
        <f>'Dados Brutos - SECA'!I157*'Dados Normal. pelo Peso - Seca'!I$4</f>
        <v>100.45800000000001</v>
      </c>
      <c r="J157" s="32">
        <f>'Dados Brutos - SECA'!J157*'Dados Normal. pelo Peso - Seca'!J$4</f>
        <v>79.688000000000002</v>
      </c>
      <c r="K157" s="32">
        <f>'Dados Brutos - SECA'!K157*'Dados Normal. pelo Peso - Seca'!K$4</f>
        <v>128.65</v>
      </c>
      <c r="L157" s="32">
        <f>'Dados Brutos - SECA'!L157*'Dados Normal. pelo Peso - Seca'!L$4</f>
        <v>211.23599999999999</v>
      </c>
      <c r="M157" s="32">
        <f>'Dados Brutos - SECA'!M157*'Dados Normal. pelo Peso - Seca'!M$4</f>
        <v>264.40799999999996</v>
      </c>
      <c r="N157" s="32">
        <f>'Dados Brutos - SECA'!N157*'Dados Normal. pelo Peso - Seca'!N$4</f>
        <v>302.89000000000004</v>
      </c>
      <c r="O157" s="32">
        <f>'Dados Brutos - SECA'!O157*'Dados Normal. pelo Peso - Seca'!O$4</f>
        <v>272.19400000000002</v>
      </c>
      <c r="P157" s="32">
        <f>'Dados Brutos - SECA'!P157*'Dados Normal. pelo Peso - Seca'!P$4</f>
        <v>389.649</v>
      </c>
      <c r="Q157" s="32">
        <f>'Dados Brutos - SECA'!Q157*'Dados Normal. pelo Peso - Seca'!Q$4</f>
        <v>4.9000000000000004</v>
      </c>
      <c r="R157" s="32">
        <f>'Dados Brutos - SECA'!R157*'Dados Normal. pelo Peso - Seca'!R$4</f>
        <v>0</v>
      </c>
      <c r="S157" s="32">
        <f>'Dados Brutos - SECA'!S157*'Dados Normal. pelo Peso - Seca'!S$4</f>
        <v>2.4</v>
      </c>
      <c r="T157" s="32">
        <f>'Dados Brutos - SECA'!T157*'Dados Normal. pelo Peso - Seca'!T$4</f>
        <v>0</v>
      </c>
      <c r="U157" s="32">
        <f>'Dados Brutos - SECA'!U157*'Dados Normal. pelo Peso - Seca'!U$4</f>
        <v>0</v>
      </c>
      <c r="V157" s="32">
        <f>'Dados Brutos - SECA'!V157*'Dados Normal. pelo Peso - Seca'!V$4</f>
        <v>1</v>
      </c>
      <c r="W157" s="32">
        <f>'Dados Brutos - SECA'!W157*'Dados Normal. pelo Peso - Seca'!W$4</f>
        <v>438.14400000000001</v>
      </c>
      <c r="X157" s="32">
        <f>'Dados Brutos - SECA'!X157*'Dados Normal. pelo Peso - Seca'!X$4</f>
        <v>371.94299999999998</v>
      </c>
      <c r="Y157" s="32">
        <f>'Dados Brutos - SECA'!Y157*'Dados Normal. pelo Peso - Seca'!Y$4</f>
        <v>85.290999999999997</v>
      </c>
      <c r="Z157" s="32">
        <f>'Dados Brutos - SECA'!Z157*'Dados Normal. pelo Peso - Seca'!Z$4</f>
        <v>68.64</v>
      </c>
      <c r="AA157" s="32">
        <f>'Dados Brutos - SECA'!AA157*'Dados Normal. pelo Peso - Seca'!AA$4</f>
        <v>153.28</v>
      </c>
      <c r="AB157" s="32">
        <f>'Dados Brutos - SECA'!AB157*'Dados Normal. pelo Peso - Seca'!AB$4</f>
        <v>2.1620000000000004</v>
      </c>
      <c r="AC157" s="32">
        <f>'Dados Brutos - SECA'!AC157*'Dados Normal. pelo Peso - Seca'!AC$4</f>
        <v>2.3029999999999999</v>
      </c>
    </row>
    <row r="158" spans="1:29" s="17" customFormat="1" x14ac:dyDescent="0.25">
      <c r="A158" s="18" t="s">
        <v>1179</v>
      </c>
      <c r="B158" s="28" t="s">
        <v>1180</v>
      </c>
      <c r="C158" s="32">
        <f>'Dados Brutos - SECA'!C158*'Dados Normal. pelo Peso - Seca'!C$4</f>
        <v>270.68413117225782</v>
      </c>
      <c r="D158" s="32">
        <f>'Dados Brutos - SECA'!D158*'Dados Normal. pelo Peso - Seca'!D$4</f>
        <v>223.27679259830379</v>
      </c>
      <c r="E158" s="32">
        <f>'Dados Brutos - SECA'!E158*'Dados Normal. pelo Peso - Seca'!E$4</f>
        <v>150.55599999999998</v>
      </c>
      <c r="F158" s="32">
        <f>'Dados Brutos - SECA'!F158*'Dados Normal. pelo Peso - Seca'!F$4</f>
        <v>73.125</v>
      </c>
      <c r="G158" s="32">
        <f>'Dados Brutos - SECA'!G158*'Dados Normal. pelo Peso - Seca'!G$4</f>
        <v>28.40475333093266</v>
      </c>
      <c r="H158" s="32">
        <f>'Dados Brutos - SECA'!H158*'Dados Normal. pelo Peso - Seca'!H$4</f>
        <v>20.064308681672024</v>
      </c>
      <c r="I158" s="32">
        <f>'Dados Brutos - SECA'!I158*'Dados Normal. pelo Peso - Seca'!I$4</f>
        <v>88.866</v>
      </c>
      <c r="J158" s="32">
        <f>'Dados Brutos - SECA'!J158*'Dados Normal. pelo Peso - Seca'!J$4</f>
        <v>74.115999999999985</v>
      </c>
      <c r="K158" s="32">
        <f>'Dados Brutos - SECA'!K158*'Dados Normal. pelo Peso - Seca'!K$4</f>
        <v>188.05</v>
      </c>
      <c r="L158" s="32">
        <f>'Dados Brutos - SECA'!L158*'Dados Normal. pelo Peso - Seca'!L$4</f>
        <v>225.417</v>
      </c>
      <c r="M158" s="32">
        <f>'Dados Brutos - SECA'!M158*'Dados Normal. pelo Peso - Seca'!M$4</f>
        <v>331.2</v>
      </c>
      <c r="N158" s="32">
        <f>'Dados Brutos - SECA'!N158*'Dados Normal. pelo Peso - Seca'!N$4</f>
        <v>296.55500000000001</v>
      </c>
      <c r="O158" s="32">
        <f>'Dados Brutos - SECA'!O158*'Dados Normal. pelo Peso - Seca'!O$4</f>
        <v>219.35599999999999</v>
      </c>
      <c r="P158" s="32">
        <f>'Dados Brutos - SECA'!P158*'Dados Normal. pelo Peso - Seca'!P$4</f>
        <v>387.58199999999999</v>
      </c>
      <c r="Q158" s="32">
        <f>'Dados Brutos - SECA'!Q158*'Dados Normal. pelo Peso - Seca'!Q$4</f>
        <v>0</v>
      </c>
      <c r="R158" s="32">
        <f>'Dados Brutos - SECA'!R158*'Dados Normal. pelo Peso - Seca'!R$4</f>
        <v>4.5</v>
      </c>
      <c r="S158" s="32">
        <f>'Dados Brutos - SECA'!S158*'Dados Normal. pelo Peso - Seca'!S$4</f>
        <v>4.8</v>
      </c>
      <c r="T158" s="32">
        <f>'Dados Brutos - SECA'!T158*'Dados Normal. pelo Peso - Seca'!T$4</f>
        <v>0</v>
      </c>
      <c r="U158" s="32">
        <f>'Dados Brutos - SECA'!U158*'Dados Normal. pelo Peso - Seca'!U$4</f>
        <v>0</v>
      </c>
      <c r="V158" s="32">
        <f>'Dados Brutos - SECA'!V158*'Dados Normal. pelo Peso - Seca'!V$4</f>
        <v>1.2</v>
      </c>
      <c r="W158" s="32">
        <f>'Dados Brutos - SECA'!W158*'Dados Normal. pelo Peso - Seca'!W$4</f>
        <v>444.47999999999996</v>
      </c>
      <c r="X158" s="32">
        <f>'Dados Brutos - SECA'!X158*'Dados Normal. pelo Peso - Seca'!X$4</f>
        <v>369.01800000000003</v>
      </c>
      <c r="Y158" s="32">
        <f>'Dados Brutos - SECA'!Y158*'Dados Normal. pelo Peso - Seca'!Y$4</f>
        <v>100.75699999999999</v>
      </c>
      <c r="Z158" s="32">
        <f>'Dados Brutos - SECA'!Z158*'Dados Normal. pelo Peso - Seca'!Z$4</f>
        <v>81.98</v>
      </c>
      <c r="AA158" s="32">
        <f>'Dados Brutos - SECA'!AA158*'Dados Normal. pelo Peso - Seca'!AA$4</f>
        <v>200.08</v>
      </c>
      <c r="AB158" s="32">
        <f>'Dados Brutos - SECA'!AB158*'Dados Normal. pelo Peso - Seca'!AB$4</f>
        <v>2.5850000000000004</v>
      </c>
      <c r="AC158" s="32">
        <f>'Dados Brutos - SECA'!AC158*'Dados Normal. pelo Peso - Seca'!AC$4</f>
        <v>3.43</v>
      </c>
    </row>
    <row r="159" spans="1:29" s="17" customFormat="1" x14ac:dyDescent="0.25">
      <c r="A159" s="18" t="s">
        <v>1181</v>
      </c>
      <c r="B159" s="28" t="s">
        <v>1182</v>
      </c>
      <c r="C159" s="32">
        <f>'Dados Brutos - SECA'!C159*'Dados Normal. pelo Peso - Seca'!C$4</f>
        <v>191.87892533147246</v>
      </c>
      <c r="D159" s="32">
        <f>'Dados Brutos - SECA'!D159*'Dados Normal. pelo Peso - Seca'!D$4</f>
        <v>174.58350636518554</v>
      </c>
      <c r="E159" s="32">
        <f>'Dados Brutos - SECA'!E159*'Dados Normal. pelo Peso - Seca'!E$4</f>
        <v>100.776</v>
      </c>
      <c r="F159" s="32">
        <f>'Dados Brutos - SECA'!F159*'Dados Normal. pelo Peso - Seca'!F$4</f>
        <v>48.975000000000001</v>
      </c>
      <c r="G159" s="32">
        <f>'Dados Brutos - SECA'!G159*'Dados Normal. pelo Peso - Seca'!G$4</f>
        <v>37.63315666000522</v>
      </c>
      <c r="H159" s="32">
        <f>'Dados Brutos - SECA'!H159*'Dados Normal. pelo Peso - Seca'!H$4</f>
        <v>7.6541241496598627</v>
      </c>
      <c r="I159" s="32">
        <f>'Dados Brutos - SECA'!I159*'Dados Normal. pelo Peso - Seca'!I$4</f>
        <v>73.062000000000012</v>
      </c>
      <c r="J159" s="32">
        <f>'Dados Brutos - SECA'!J159*'Dados Normal. pelo Peso - Seca'!J$4</f>
        <v>59.583999999999996</v>
      </c>
      <c r="K159" s="32">
        <f>'Dados Brutos - SECA'!K159*'Dados Normal. pelo Peso - Seca'!K$4</f>
        <v>290.7</v>
      </c>
      <c r="L159" s="32">
        <f>'Dados Brutos - SECA'!L159*'Dados Normal. pelo Peso - Seca'!L$4</f>
        <v>255.25799999999998</v>
      </c>
      <c r="M159" s="32">
        <f>'Dados Brutos - SECA'!M159*'Dados Normal. pelo Peso - Seca'!M$4</f>
        <v>384.83599999999996</v>
      </c>
      <c r="N159" s="32">
        <f>'Dados Brutos - SECA'!N159*'Dados Normal. pelo Peso - Seca'!N$4</f>
        <v>334.88</v>
      </c>
      <c r="O159" s="32">
        <f>'Dados Brutos - SECA'!O159*'Dados Normal. pelo Peso - Seca'!O$4</f>
        <v>278.39999999999998</v>
      </c>
      <c r="P159" s="32">
        <f>'Dados Brutos - SECA'!P159*'Dados Normal. pelo Peso - Seca'!P$4</f>
        <v>388.947</v>
      </c>
      <c r="Q159" s="32">
        <f>'Dados Brutos - SECA'!Q159*'Dados Normal. pelo Peso - Seca'!Q$4</f>
        <v>4.9000000000000004</v>
      </c>
      <c r="R159" s="32">
        <f>'Dados Brutos - SECA'!R159*'Dados Normal. pelo Peso - Seca'!R$4</f>
        <v>0</v>
      </c>
      <c r="S159" s="32">
        <f>'Dados Brutos - SECA'!S159*'Dados Normal. pelo Peso - Seca'!S$4</f>
        <v>2.4</v>
      </c>
      <c r="T159" s="32">
        <f>'Dados Brutos - SECA'!T159*'Dados Normal. pelo Peso - Seca'!T$4</f>
        <v>0</v>
      </c>
      <c r="U159" s="32">
        <f>'Dados Brutos - SECA'!U159*'Dados Normal. pelo Peso - Seca'!U$4</f>
        <v>1.4</v>
      </c>
      <c r="V159" s="32">
        <f>'Dados Brutos - SECA'!V159*'Dados Normal. pelo Peso - Seca'!V$4</f>
        <v>0.92</v>
      </c>
      <c r="W159" s="32">
        <f>'Dados Brutos - SECA'!W159*'Dados Normal. pelo Peso - Seca'!W$4</f>
        <v>414.14400000000001</v>
      </c>
      <c r="X159" s="32">
        <f>'Dados Brutos - SECA'!X159*'Dados Normal. pelo Peso - Seca'!X$4</f>
        <v>365.82</v>
      </c>
      <c r="Y159" s="32">
        <f>'Dados Brutos - SECA'!Y159*'Dados Normal. pelo Peso - Seca'!Y$4</f>
        <v>49.152999999999999</v>
      </c>
      <c r="Z159" s="32">
        <f>'Dados Brutos - SECA'!Z159*'Dados Normal. pelo Peso - Seca'!Z$4</f>
        <v>46.34</v>
      </c>
      <c r="AA159" s="32">
        <f>'Dados Brutos - SECA'!AA159*'Dados Normal. pelo Peso - Seca'!AA$4</f>
        <v>88.36</v>
      </c>
      <c r="AB159" s="32">
        <f>'Dados Brutos - SECA'!AB159*'Dados Normal. pelo Peso - Seca'!AB$4</f>
        <v>2.1150000000000002</v>
      </c>
      <c r="AC159" s="32">
        <f>'Dados Brutos - SECA'!AC159*'Dados Normal. pelo Peso - Seca'!AC$4</f>
        <v>1.9110000000000003</v>
      </c>
    </row>
    <row r="160" spans="1:29" s="17" customFormat="1" x14ac:dyDescent="0.25">
      <c r="A160" s="18" t="s">
        <v>1183</v>
      </c>
      <c r="B160" s="28" t="s">
        <v>1184</v>
      </c>
      <c r="C160" s="32">
        <f>'Dados Brutos - SECA'!C160*'Dados Normal. pelo Peso - Seca'!C$4</f>
        <v>259.70664365832613</v>
      </c>
      <c r="D160" s="32">
        <f>'Dados Brutos - SECA'!D160*'Dados Normal. pelo Peso - Seca'!D$4</f>
        <v>226.98895378364654</v>
      </c>
      <c r="E160" s="32">
        <f>'Dados Brutos - SECA'!E160*'Dados Normal. pelo Peso - Seca'!E$4</f>
        <v>180.88</v>
      </c>
      <c r="F160" s="32">
        <f>'Dados Brutos - SECA'!F160*'Dados Normal. pelo Peso - Seca'!F$4</f>
        <v>83.75</v>
      </c>
      <c r="G160" s="32">
        <f>'Dados Brutos - SECA'!G160*'Dados Normal. pelo Peso - Seca'!G$4</f>
        <v>28.562334217506635</v>
      </c>
      <c r="H160" s="32">
        <f>'Dados Brutos - SECA'!H160*'Dados Normal. pelo Peso - Seca'!H$4</f>
        <v>3.1275720164609053</v>
      </c>
      <c r="I160" s="32">
        <f>'Dados Brutos - SECA'!I160*'Dados Normal. pelo Peso - Seca'!I$4</f>
        <v>148.13999999999999</v>
      </c>
      <c r="J160" s="32">
        <f>'Dados Brutos - SECA'!J160*'Dados Normal. pelo Peso - Seca'!J$4</f>
        <v>100.15600000000001</v>
      </c>
      <c r="K160" s="32">
        <f>'Dados Brutos - SECA'!K160*'Dados Normal. pelo Peso - Seca'!K$4</f>
        <v>212</v>
      </c>
      <c r="L160" s="32">
        <f>'Dados Brutos - SECA'!L160*'Dados Normal. pelo Peso - Seca'!L$4</f>
        <v>181.714</v>
      </c>
      <c r="M160" s="32">
        <f>'Dados Brutos - SECA'!M160*'Dados Normal. pelo Peso - Seca'!M$4</f>
        <v>163.07</v>
      </c>
      <c r="N160" s="32">
        <f>'Dados Brutos - SECA'!N160*'Dados Normal. pelo Peso - Seca'!N$4</f>
        <v>339.815</v>
      </c>
      <c r="O160" s="32">
        <f>'Dados Brutos - SECA'!O160*'Dados Normal. pelo Peso - Seca'!O$4</f>
        <v>167.852</v>
      </c>
      <c r="P160" s="32">
        <f>'Dados Brutos - SECA'!P160*'Dados Normal. pelo Peso - Seca'!P$4</f>
        <v>355.25100000000003</v>
      </c>
      <c r="Q160" s="32">
        <f>'Dados Brutos - SECA'!Q160*'Dados Normal. pelo Peso - Seca'!Q$4</f>
        <v>4.9000000000000004</v>
      </c>
      <c r="R160" s="32">
        <f>'Dados Brutos - SECA'!R160*'Dados Normal. pelo Peso - Seca'!R$4</f>
        <v>4.5</v>
      </c>
      <c r="S160" s="32">
        <f>'Dados Brutos - SECA'!S160*'Dados Normal. pelo Peso - Seca'!S$4</f>
        <v>4.8</v>
      </c>
      <c r="T160" s="32">
        <f>'Dados Brutos - SECA'!T160*'Dados Normal. pelo Peso - Seca'!T$4</f>
        <v>0</v>
      </c>
      <c r="U160" s="32">
        <f>'Dados Brutos - SECA'!U160*'Dados Normal. pelo Peso - Seca'!U$4</f>
        <v>0</v>
      </c>
      <c r="V160" s="32">
        <f>'Dados Brutos - SECA'!V160*'Dados Normal. pelo Peso - Seca'!V$4</f>
        <v>1.08</v>
      </c>
      <c r="W160" s="32">
        <f>'Dados Brutos - SECA'!W160*'Dados Normal. pelo Peso - Seca'!W$4</f>
        <v>466.32</v>
      </c>
      <c r="X160" s="32">
        <f>'Dados Brutos - SECA'!X160*'Dados Normal. pelo Peso - Seca'!X$4</f>
        <v>367.84799999999996</v>
      </c>
      <c r="Y160" s="32">
        <f>'Dados Brutos - SECA'!Y160*'Dados Normal. pelo Peso - Seca'!Y$4</f>
        <v>122.417</v>
      </c>
      <c r="Z160" s="32">
        <f>'Dados Brutos - SECA'!Z160*'Dados Normal. pelo Peso - Seca'!Z$4</f>
        <v>97.96</v>
      </c>
      <c r="AA160" s="32">
        <f>'Dados Brutos - SECA'!AA160*'Dados Normal. pelo Peso - Seca'!AA$4</f>
        <v>203.04</v>
      </c>
      <c r="AB160" s="32">
        <f>'Dados Brutos - SECA'!AB160*'Dados Normal. pelo Peso - Seca'!AB$4</f>
        <v>3.1960000000000002</v>
      </c>
      <c r="AC160" s="32">
        <f>'Dados Brutos - SECA'!AC160*'Dados Normal. pelo Peso - Seca'!AC$4</f>
        <v>2.7930000000000001</v>
      </c>
    </row>
    <row r="161" spans="1:29" s="17" customFormat="1" x14ac:dyDescent="0.25">
      <c r="A161" s="18" t="s">
        <v>1185</v>
      </c>
      <c r="B161" s="28" t="s">
        <v>1186</v>
      </c>
      <c r="C161" s="32">
        <f>'Dados Brutos - SECA'!C161*'Dados Normal. pelo Peso - Seca'!C$4</f>
        <v>338.81508078994614</v>
      </c>
      <c r="D161" s="32">
        <f>'Dados Brutos - SECA'!D161*'Dados Normal. pelo Peso - Seca'!D$4</f>
        <v>291.40619944347378</v>
      </c>
      <c r="E161" s="32">
        <f>'Dados Brutos - SECA'!E161*'Dados Normal. pelo Peso - Seca'!E$4</f>
        <v>195.928</v>
      </c>
      <c r="F161" s="32">
        <f>'Dados Brutos - SECA'!F161*'Dados Normal. pelo Peso - Seca'!F$4</f>
        <v>99.949999999999989</v>
      </c>
      <c r="G161" s="32">
        <f>'Dados Brutos - SECA'!G161*'Dados Normal. pelo Peso - Seca'!G$4</f>
        <v>90.975904940037424</v>
      </c>
      <c r="H161" s="32">
        <f>'Dados Brutos - SECA'!H161*'Dados Normal. pelo Peso - Seca'!H$4</f>
        <v>16.770666666666664</v>
      </c>
      <c r="I161" s="32">
        <f>'Dados Brutos - SECA'!I161*'Dados Normal. pelo Peso - Seca'!I$4</f>
        <v>129.06</v>
      </c>
      <c r="J161" s="32">
        <f>'Dados Brutos - SECA'!J161*'Dados Normal. pelo Peso - Seca'!J$4</f>
        <v>89.795999999999992</v>
      </c>
      <c r="K161" s="32">
        <f>'Dados Brutos - SECA'!K161*'Dados Normal. pelo Peso - Seca'!K$4</f>
        <v>14.9</v>
      </c>
      <c r="L161" s="32">
        <f>'Dados Brutos - SECA'!L161*'Dados Normal. pelo Peso - Seca'!L$4</f>
        <v>39.033999999999999</v>
      </c>
      <c r="M161" s="32">
        <f>'Dados Brutos - SECA'!M161*'Dados Normal. pelo Peso - Seca'!M$4</f>
        <v>98.715999999999994</v>
      </c>
      <c r="N161" s="32">
        <f>'Dados Brutos - SECA'!N161*'Dados Normal. pelo Peso - Seca'!N$4</f>
        <v>276.99</v>
      </c>
      <c r="O161" s="32">
        <f>'Dados Brutos - SECA'!O161*'Dados Normal. pelo Peso - Seca'!O$4</f>
        <v>105.29900000000001</v>
      </c>
      <c r="P161" s="32">
        <f>'Dados Brutos - SECA'!P161*'Dados Normal. pelo Peso - Seca'!P$4</f>
        <v>370.30500000000001</v>
      </c>
      <c r="Q161" s="32">
        <f>'Dados Brutos - SECA'!Q161*'Dados Normal. pelo Peso - Seca'!Q$4</f>
        <v>0</v>
      </c>
      <c r="R161" s="32">
        <f>'Dados Brutos - SECA'!R161*'Dados Normal. pelo Peso - Seca'!R$4</f>
        <v>0</v>
      </c>
      <c r="S161" s="32">
        <f>'Dados Brutos - SECA'!S161*'Dados Normal. pelo Peso - Seca'!S$4</f>
        <v>2.4</v>
      </c>
      <c r="T161" s="32">
        <f>'Dados Brutos - SECA'!T161*'Dados Normal. pelo Peso - Seca'!T$4</f>
        <v>0</v>
      </c>
      <c r="U161" s="32">
        <f>'Dados Brutos - SECA'!U161*'Dados Normal. pelo Peso - Seca'!U$4</f>
        <v>0</v>
      </c>
      <c r="V161" s="32">
        <f>'Dados Brutos - SECA'!V161*'Dados Normal. pelo Peso - Seca'!V$4</f>
        <v>0.98</v>
      </c>
      <c r="W161" s="32">
        <f>'Dados Brutos - SECA'!W161*'Dados Normal. pelo Peso - Seca'!W$4</f>
        <v>466.03199999999998</v>
      </c>
      <c r="X161" s="32">
        <f>'Dados Brutos - SECA'!X161*'Dados Normal. pelo Peso - Seca'!X$4</f>
        <v>382.94099999999997</v>
      </c>
      <c r="Y161" s="32">
        <f>'Dados Brutos - SECA'!Y161*'Dados Normal. pelo Peso - Seca'!Y$4</f>
        <v>118.95899999999999</v>
      </c>
      <c r="Z161" s="32">
        <f>'Dados Brutos - SECA'!Z161*'Dados Normal. pelo Peso - Seca'!Z$4</f>
        <v>120.46</v>
      </c>
      <c r="AA161" s="32">
        <f>'Dados Brutos - SECA'!AA161*'Dados Normal. pelo Peso - Seca'!AA$4</f>
        <v>213.84</v>
      </c>
      <c r="AB161" s="32">
        <f>'Dados Brutos - SECA'!AB161*'Dados Normal. pelo Peso - Seca'!AB$4</f>
        <v>2.1150000000000002</v>
      </c>
      <c r="AC161" s="32">
        <f>'Dados Brutos - SECA'!AC161*'Dados Normal. pelo Peso - Seca'!AC$4</f>
        <v>2.2050000000000001</v>
      </c>
    </row>
    <row r="162" spans="1:29" s="17" customFormat="1" x14ac:dyDescent="0.25">
      <c r="A162" s="18" t="s">
        <v>1187</v>
      </c>
      <c r="B162" s="28" t="s">
        <v>1188</v>
      </c>
      <c r="C162" s="32">
        <f>'Dados Brutos - SECA'!C162*'Dados Normal. pelo Peso - Seca'!C$4</f>
        <v>262.31010000763416</v>
      </c>
      <c r="D162" s="32">
        <f>'Dados Brutos - SECA'!D162*'Dados Normal. pelo Peso - Seca'!D$4</f>
        <v>238.47124824684434</v>
      </c>
      <c r="E162" s="32">
        <f>'Dados Brutos - SECA'!E162*'Dados Normal. pelo Peso - Seca'!E$4</f>
        <v>147.43999999999997</v>
      </c>
      <c r="F162" s="32">
        <f>'Dados Brutos - SECA'!F162*'Dados Normal. pelo Peso - Seca'!F$4</f>
        <v>73.899999999999991</v>
      </c>
      <c r="G162" s="32">
        <f>'Dados Brutos - SECA'!G162*'Dados Normal. pelo Peso - Seca'!G$4</f>
        <v>32.766708701134931</v>
      </c>
      <c r="H162" s="32">
        <f>'Dados Brutos - SECA'!H162*'Dados Normal. pelo Peso - Seca'!H$4</f>
        <v>13.767344078486333</v>
      </c>
      <c r="I162" s="32">
        <f>'Dados Brutos - SECA'!I162*'Dados Normal. pelo Peso - Seca'!I$4</f>
        <v>110.628</v>
      </c>
      <c r="J162" s="32">
        <f>'Dados Brutos - SECA'!J162*'Dados Normal. pelo Peso - Seca'!J$4</f>
        <v>77.167999999999992</v>
      </c>
      <c r="K162" s="32">
        <f>'Dados Brutos - SECA'!K162*'Dados Normal. pelo Peso - Seca'!K$4</f>
        <v>217.65</v>
      </c>
      <c r="L162" s="32">
        <f>'Dados Brutos - SECA'!L162*'Dados Normal. pelo Peso - Seca'!L$4</f>
        <v>179.74199999999999</v>
      </c>
      <c r="M162" s="32">
        <f>'Dados Brutos - SECA'!M162*'Dados Normal. pelo Peso - Seca'!M$4</f>
        <v>344.26400000000001</v>
      </c>
      <c r="N162" s="32">
        <f>'Dados Brutos - SECA'!N162*'Dados Normal. pelo Peso - Seca'!N$4</f>
        <v>275.27500000000003</v>
      </c>
      <c r="O162" s="32">
        <f>'Dados Brutos - SECA'!O162*'Dados Normal. pelo Peso - Seca'!O$4</f>
        <v>184.672</v>
      </c>
      <c r="P162" s="32">
        <f>'Dados Brutos - SECA'!P162*'Dados Normal. pelo Peso - Seca'!P$4</f>
        <v>384.85200000000003</v>
      </c>
      <c r="Q162" s="32">
        <f>'Dados Brutos - SECA'!Q162*'Dados Normal. pelo Peso - Seca'!Q$4</f>
        <v>4.9000000000000004</v>
      </c>
      <c r="R162" s="32">
        <f>'Dados Brutos - SECA'!R162*'Dados Normal. pelo Peso - Seca'!R$4</f>
        <v>0</v>
      </c>
      <c r="S162" s="32">
        <f>'Dados Brutos - SECA'!S162*'Dados Normal. pelo Peso - Seca'!S$4</f>
        <v>7.1999999999999993</v>
      </c>
      <c r="T162" s="32">
        <f>'Dados Brutos - SECA'!T162*'Dados Normal. pelo Peso - Seca'!T$4</f>
        <v>0</v>
      </c>
      <c r="U162" s="32">
        <f>'Dados Brutos - SECA'!U162*'Dados Normal. pelo Peso - Seca'!U$4</f>
        <v>0</v>
      </c>
      <c r="V162" s="32">
        <f>'Dados Brutos - SECA'!V162*'Dados Normal. pelo Peso - Seca'!V$4</f>
        <v>1.32</v>
      </c>
      <c r="W162" s="32">
        <f>'Dados Brutos - SECA'!W162*'Dados Normal. pelo Peso - Seca'!W$4</f>
        <v>432.43200000000002</v>
      </c>
      <c r="X162" s="32">
        <f>'Dados Brutos - SECA'!X162*'Dados Normal. pelo Peso - Seca'!X$4</f>
        <v>355.68</v>
      </c>
      <c r="Y162" s="32">
        <f>'Dados Brutos - SECA'!Y162*'Dados Normal. pelo Peso - Seca'!Y$4</f>
        <v>92.510999999999996</v>
      </c>
      <c r="Z162" s="32">
        <f>'Dados Brutos - SECA'!Z162*'Dados Normal. pelo Peso - Seca'!Z$4</f>
        <v>91.6</v>
      </c>
      <c r="AA162" s="32">
        <f>'Dados Brutos - SECA'!AA162*'Dados Normal. pelo Peso - Seca'!AA$4</f>
        <v>237.88</v>
      </c>
      <c r="AB162" s="32">
        <f>'Dados Brutos - SECA'!AB162*'Dados Normal. pelo Peso - Seca'!AB$4</f>
        <v>3.8540000000000001</v>
      </c>
      <c r="AC162" s="32">
        <f>'Dados Brutos - SECA'!AC162*'Dados Normal. pelo Peso - Seca'!AC$4</f>
        <v>3.9200000000000004</v>
      </c>
    </row>
    <row r="163" spans="1:29" s="17" customFormat="1" x14ac:dyDescent="0.25">
      <c r="A163" s="18" t="s">
        <v>1189</v>
      </c>
      <c r="B163" s="28" t="s">
        <v>1190</v>
      </c>
      <c r="C163" s="32">
        <f>'Dados Brutos - SECA'!C163*'Dados Normal. pelo Peso - Seca'!C$4</f>
        <v>257.28616370867218</v>
      </c>
      <c r="D163" s="32">
        <f>'Dados Brutos - SECA'!D163*'Dados Normal. pelo Peso - Seca'!D$4</f>
        <v>238.23645894001166</v>
      </c>
      <c r="E163" s="32">
        <f>'Dados Brutos - SECA'!E163*'Dados Normal. pelo Peso - Seca'!E$4</f>
        <v>149.37800000000001</v>
      </c>
      <c r="F163" s="32">
        <f>'Dados Brutos - SECA'!F163*'Dados Normal. pelo Peso - Seca'!F$4</f>
        <v>75</v>
      </c>
      <c r="G163" s="32">
        <f>'Dados Brutos - SECA'!G163*'Dados Normal. pelo Peso - Seca'!G$4</f>
        <v>30.64923421740755</v>
      </c>
      <c r="H163" s="32">
        <f>'Dados Brutos - SECA'!H163*'Dados Normal. pelo Peso - Seca'!H$4</f>
        <v>18.48850728915124</v>
      </c>
      <c r="I163" s="32">
        <f>'Dados Brutos - SECA'!I163*'Dados Normal. pelo Peso - Seca'!I$4</f>
        <v>104.86799999999999</v>
      </c>
      <c r="J163" s="32">
        <f>'Dados Brutos - SECA'!J163*'Dados Normal. pelo Peso - Seca'!J$4</f>
        <v>65.155999999999992</v>
      </c>
      <c r="K163" s="32">
        <f>'Dados Brutos - SECA'!K163*'Dados Normal. pelo Peso - Seca'!K$4</f>
        <v>168</v>
      </c>
      <c r="L163" s="32">
        <f>'Dados Brutos - SECA'!L163*'Dados Normal. pelo Peso - Seca'!L$4</f>
        <v>176.43600000000001</v>
      </c>
      <c r="M163" s="32">
        <f>'Dados Brutos - SECA'!M163*'Dados Normal. pelo Peso - Seca'!M$4</f>
        <v>234.00199999999998</v>
      </c>
      <c r="N163" s="32">
        <f>'Dados Brutos - SECA'!N163*'Dados Normal. pelo Peso - Seca'!N$4</f>
        <v>323.19</v>
      </c>
      <c r="O163" s="32">
        <f>'Dados Brutos - SECA'!O163*'Dados Normal. pelo Peso - Seca'!O$4</f>
        <v>226.113</v>
      </c>
      <c r="P163" s="32">
        <f>'Dados Brutos - SECA'!P163*'Dados Normal. pelo Peso - Seca'!P$4</f>
        <v>379.46999999999997</v>
      </c>
      <c r="Q163" s="32">
        <f>'Dados Brutos - SECA'!Q163*'Dados Normal. pelo Peso - Seca'!Q$4</f>
        <v>4.9000000000000004</v>
      </c>
      <c r="R163" s="32">
        <f>'Dados Brutos - SECA'!R163*'Dados Normal. pelo Peso - Seca'!R$4</f>
        <v>0</v>
      </c>
      <c r="S163" s="32">
        <f>'Dados Brutos - SECA'!S163*'Dados Normal. pelo Peso - Seca'!S$4</f>
        <v>7.1999999999999993</v>
      </c>
      <c r="T163" s="32">
        <f>'Dados Brutos - SECA'!T163*'Dados Normal. pelo Peso - Seca'!T$4</f>
        <v>0</v>
      </c>
      <c r="U163" s="32">
        <f>'Dados Brutos - SECA'!U163*'Dados Normal. pelo Peso - Seca'!U$4</f>
        <v>0</v>
      </c>
      <c r="V163" s="32">
        <f>'Dados Brutos - SECA'!V163*'Dados Normal. pelo Peso - Seca'!V$4</f>
        <v>1.1200000000000001</v>
      </c>
      <c r="W163" s="32">
        <f>'Dados Brutos - SECA'!W163*'Dados Normal. pelo Peso - Seca'!W$4</f>
        <v>441.12</v>
      </c>
      <c r="X163" s="32">
        <f>'Dados Brutos - SECA'!X163*'Dados Normal. pelo Peso - Seca'!X$4</f>
        <v>368.82299999999998</v>
      </c>
      <c r="Y163" s="32">
        <f>'Dados Brutos - SECA'!Y163*'Dados Normal. pelo Peso - Seca'!Y$4</f>
        <v>110.105</v>
      </c>
      <c r="Z163" s="32">
        <f>'Dados Brutos - SECA'!Z163*'Dados Normal. pelo Peso - Seca'!Z$4</f>
        <v>103.74</v>
      </c>
      <c r="AA163" s="32">
        <f>'Dados Brutos - SECA'!AA163*'Dados Normal. pelo Peso - Seca'!AA$4</f>
        <v>224.44</v>
      </c>
      <c r="AB163" s="32">
        <f>'Dados Brutos - SECA'!AB163*'Dados Normal. pelo Peso - Seca'!AB$4</f>
        <v>2.6789999999999998</v>
      </c>
      <c r="AC163" s="32">
        <f>'Dados Brutos - SECA'!AC163*'Dados Normal. pelo Peso - Seca'!AC$4</f>
        <v>2.9890000000000003</v>
      </c>
    </row>
    <row r="164" spans="1:29" s="17" customFormat="1" x14ac:dyDescent="0.25">
      <c r="A164" s="18" t="s">
        <v>1191</v>
      </c>
      <c r="B164" s="28" t="s">
        <v>1192</v>
      </c>
      <c r="C164" s="32">
        <f>'Dados Brutos - SECA'!C164*'Dados Normal. pelo Peso - Seca'!C$4</f>
        <v>271.622418879056</v>
      </c>
      <c r="D164" s="32">
        <f>'Dados Brutos - SECA'!D164*'Dados Normal. pelo Peso - Seca'!D$4</f>
        <v>234.93370437060076</v>
      </c>
      <c r="E164" s="32">
        <f>'Dados Brutos - SECA'!E164*'Dados Normal. pelo Peso - Seca'!E$4</f>
        <v>141.36000000000001</v>
      </c>
      <c r="F164" s="32">
        <f>'Dados Brutos - SECA'!F164*'Dados Normal. pelo Peso - Seca'!F$4</f>
        <v>68.575000000000003</v>
      </c>
      <c r="G164" s="32">
        <f>'Dados Brutos - SECA'!G164*'Dados Normal. pelo Peso - Seca'!G$4</f>
        <v>50.868401848698618</v>
      </c>
      <c r="H164" s="32">
        <f>'Dados Brutos - SECA'!H164*'Dados Normal. pelo Peso - Seca'!H$4</f>
        <v>17.904054825813819</v>
      </c>
      <c r="I164" s="32">
        <f>'Dados Brutos - SECA'!I164*'Dados Normal. pelo Peso - Seca'!I$4</f>
        <v>95.49</v>
      </c>
      <c r="J164" s="32">
        <f>'Dados Brutos - SECA'!J164*'Dados Normal. pelo Peso - Seca'!J$4</f>
        <v>67.059999999999988</v>
      </c>
      <c r="K164" s="32">
        <f>'Dados Brutos - SECA'!K164*'Dados Normal. pelo Peso - Seca'!K$4</f>
        <v>184.05</v>
      </c>
      <c r="L164" s="32">
        <f>'Dados Brutos - SECA'!L164*'Dados Normal. pelo Peso - Seca'!L$4</f>
        <v>204.01499999999999</v>
      </c>
      <c r="M164" s="32">
        <f>'Dados Brutos - SECA'!M164*'Dados Normal. pelo Peso - Seca'!M$4</f>
        <v>259.62399999999997</v>
      </c>
      <c r="N164" s="32">
        <f>'Dados Brutos - SECA'!N164*'Dados Normal. pelo Peso - Seca'!N$4</f>
        <v>271.59999999999997</v>
      </c>
      <c r="O164" s="32">
        <f>'Dados Brutos - SECA'!O164*'Dados Normal. pelo Peso - Seca'!O$4</f>
        <v>184.846</v>
      </c>
      <c r="P164" s="32">
        <f>'Dados Brutos - SECA'!P164*'Dados Normal. pelo Peso - Seca'!P$4</f>
        <v>380.601</v>
      </c>
      <c r="Q164" s="32">
        <f>'Dados Brutos - SECA'!Q164*'Dados Normal. pelo Peso - Seca'!Q$4</f>
        <v>4.9000000000000004</v>
      </c>
      <c r="R164" s="32">
        <f>'Dados Brutos - SECA'!R164*'Dados Normal. pelo Peso - Seca'!R$4</f>
        <v>4.5</v>
      </c>
      <c r="S164" s="32">
        <f>'Dados Brutos - SECA'!S164*'Dados Normal. pelo Peso - Seca'!S$4</f>
        <v>7.1999999999999993</v>
      </c>
      <c r="T164" s="32">
        <f>'Dados Brutos - SECA'!T164*'Dados Normal. pelo Peso - Seca'!T$4</f>
        <v>0</v>
      </c>
      <c r="U164" s="32">
        <f>'Dados Brutos - SECA'!U164*'Dados Normal. pelo Peso - Seca'!U$4</f>
        <v>0</v>
      </c>
      <c r="V164" s="32">
        <f>'Dados Brutos - SECA'!V164*'Dados Normal. pelo Peso - Seca'!V$4</f>
        <v>1.1200000000000001</v>
      </c>
      <c r="W164" s="32">
        <f>'Dados Brutos - SECA'!W164*'Dados Normal. pelo Peso - Seca'!W$4</f>
        <v>458.68799999999999</v>
      </c>
      <c r="X164" s="32">
        <f>'Dados Brutos - SECA'!X164*'Dados Normal. pelo Peso - Seca'!X$4</f>
        <v>361.49099999999999</v>
      </c>
      <c r="Y164" s="32">
        <f>'Dados Brutos - SECA'!Y164*'Dados Normal. pelo Peso - Seca'!Y$4</f>
        <v>86.906000000000006</v>
      </c>
      <c r="Z164" s="32">
        <f>'Dados Brutos - SECA'!Z164*'Dados Normal. pelo Peso - Seca'!Z$4</f>
        <v>89.7</v>
      </c>
      <c r="AA164" s="32">
        <f>'Dados Brutos - SECA'!AA164*'Dados Normal. pelo Peso - Seca'!AA$4</f>
        <v>195.16</v>
      </c>
      <c r="AB164" s="32">
        <f>'Dados Brutos - SECA'!AB164*'Dados Normal. pelo Peso - Seca'!AB$4</f>
        <v>3.1020000000000003</v>
      </c>
      <c r="AC164" s="32">
        <f>'Dados Brutos - SECA'!AC164*'Dados Normal. pelo Peso - Seca'!AC$4</f>
        <v>3.0380000000000003</v>
      </c>
    </row>
    <row r="165" spans="1:29" s="17" customFormat="1" x14ac:dyDescent="0.25">
      <c r="A165" s="18" t="s">
        <v>1193</v>
      </c>
      <c r="B165" s="28" t="s">
        <v>1194</v>
      </c>
      <c r="C165" s="32">
        <f>'Dados Brutos - SECA'!C165*'Dados Normal. pelo Peso - Seca'!C$4</f>
        <v>237.17852308617836</v>
      </c>
      <c r="D165" s="32">
        <f>'Dados Brutos - SECA'!D165*'Dados Normal. pelo Peso - Seca'!D$4</f>
        <v>217.65946851373991</v>
      </c>
      <c r="E165" s="32">
        <f>'Dados Brutos - SECA'!E165*'Dados Normal. pelo Peso - Seca'!E$4</f>
        <v>139.95399999999998</v>
      </c>
      <c r="F165" s="32">
        <f>'Dados Brutos - SECA'!F165*'Dados Normal. pelo Peso - Seca'!F$4</f>
        <v>67.724999999999994</v>
      </c>
      <c r="G165" s="32">
        <f>'Dados Brutos - SECA'!G165*'Dados Normal. pelo Peso - Seca'!G$4</f>
        <v>30.460627106526402</v>
      </c>
      <c r="H165" s="32">
        <f>'Dados Brutos - SECA'!H165*'Dados Normal. pelo Peso - Seca'!H$4</f>
        <v>6.1049506679472625</v>
      </c>
      <c r="I165" s="32">
        <f>'Dados Brutos - SECA'!I165*'Dados Normal. pelo Peso - Seca'!I$4</f>
        <v>128.53800000000001</v>
      </c>
      <c r="J165" s="32">
        <f>'Dados Brutos - SECA'!J165*'Dados Normal. pelo Peso - Seca'!J$4</f>
        <v>72.38</v>
      </c>
      <c r="K165" s="32">
        <f>'Dados Brutos - SECA'!K165*'Dados Normal. pelo Peso - Seca'!K$4</f>
        <v>234.20000000000002</v>
      </c>
      <c r="L165" s="32">
        <f>'Dados Brutos - SECA'!L165*'Dados Normal. pelo Peso - Seca'!L$4</f>
        <v>251.43</v>
      </c>
      <c r="M165" s="32">
        <f>'Dados Brutos - SECA'!M165*'Dados Normal. pelo Peso - Seca'!M$4</f>
        <v>247.43399999999997</v>
      </c>
      <c r="N165" s="32">
        <f>'Dados Brutos - SECA'!N165*'Dados Normal. pelo Peso - Seca'!N$4</f>
        <v>313.18</v>
      </c>
      <c r="O165" s="32">
        <f>'Dados Brutos - SECA'!O165*'Dados Normal. pelo Peso - Seca'!O$4</f>
        <v>267.40899999999999</v>
      </c>
      <c r="P165" s="32">
        <f>'Dados Brutos - SECA'!P165*'Dados Normal. pelo Peso - Seca'!P$4</f>
        <v>389.45400000000001</v>
      </c>
      <c r="Q165" s="32">
        <f>'Dados Brutos - SECA'!Q165*'Dados Normal. pelo Peso - Seca'!Q$4</f>
        <v>4.9000000000000004</v>
      </c>
      <c r="R165" s="32">
        <f>'Dados Brutos - SECA'!R165*'Dados Normal. pelo Peso - Seca'!R$4</f>
        <v>0</v>
      </c>
      <c r="S165" s="32">
        <f>'Dados Brutos - SECA'!S165*'Dados Normal. pelo Peso - Seca'!S$4</f>
        <v>2.4</v>
      </c>
      <c r="T165" s="32">
        <f>'Dados Brutos - SECA'!T165*'Dados Normal. pelo Peso - Seca'!T$4</f>
        <v>0</v>
      </c>
      <c r="U165" s="32">
        <f>'Dados Brutos - SECA'!U165*'Dados Normal. pelo Peso - Seca'!U$4</f>
        <v>0</v>
      </c>
      <c r="V165" s="32">
        <f>'Dados Brutos - SECA'!V165*'Dados Normal. pelo Peso - Seca'!V$4</f>
        <v>1.02</v>
      </c>
      <c r="W165" s="32">
        <f>'Dados Brutos - SECA'!W165*'Dados Normal. pelo Peso - Seca'!W$4</f>
        <v>434.976</v>
      </c>
      <c r="X165" s="32">
        <f>'Dados Brutos - SECA'!X165*'Dados Normal. pelo Peso - Seca'!X$4</f>
        <v>376.81799999999998</v>
      </c>
      <c r="Y165" s="32">
        <f>'Dados Brutos - SECA'!Y165*'Dados Normal. pelo Peso - Seca'!Y$4</f>
        <v>90.63</v>
      </c>
      <c r="Z165" s="32">
        <f>'Dados Brutos - SECA'!Z165*'Dados Normal. pelo Peso - Seca'!Z$4</f>
        <v>95.7</v>
      </c>
      <c r="AA165" s="32">
        <f>'Dados Brutos - SECA'!AA165*'Dados Normal. pelo Peso - Seca'!AA$4</f>
        <v>170.44</v>
      </c>
      <c r="AB165" s="32">
        <f>'Dados Brutos - SECA'!AB165*'Dados Normal. pelo Peso - Seca'!AB$4</f>
        <v>3.3839999999999999</v>
      </c>
      <c r="AC165" s="32">
        <f>'Dados Brutos - SECA'!AC165*'Dados Normal. pelo Peso - Seca'!AC$4</f>
        <v>2.3519999999999999</v>
      </c>
    </row>
    <row r="166" spans="1:29" s="17" customFormat="1" x14ac:dyDescent="0.25">
      <c r="A166" s="18" t="s">
        <v>1195</v>
      </c>
      <c r="B166" s="28" t="s">
        <v>1196</v>
      </c>
      <c r="C166" s="32">
        <f>'Dados Brutos - SECA'!C166*'Dados Normal. pelo Peso - Seca'!C$4</f>
        <v>189.99943832846552</v>
      </c>
      <c r="D166" s="32">
        <f>'Dados Brutos - SECA'!D166*'Dados Normal. pelo Peso - Seca'!D$4</f>
        <v>171.40510366826157</v>
      </c>
      <c r="E166" s="32">
        <f>'Dados Brutos - SECA'!E166*'Dados Normal. pelo Peso - Seca'!E$4</f>
        <v>114.07599999999999</v>
      </c>
      <c r="F166" s="32">
        <f>'Dados Brutos - SECA'!F166*'Dados Normal. pelo Peso - Seca'!F$4</f>
        <v>50.300000000000004</v>
      </c>
      <c r="G166" s="32">
        <f>'Dados Brutos - SECA'!G166*'Dados Normal. pelo Peso - Seca'!G$4</f>
        <v>43.233721296005037</v>
      </c>
      <c r="H166" s="32">
        <f>'Dados Brutos - SECA'!H166*'Dados Normal. pelo Peso - Seca'!H$4</f>
        <v>5.808151791988756</v>
      </c>
      <c r="I166" s="32">
        <f>'Dados Brutos - SECA'!I166*'Dados Normal. pelo Peso - Seca'!I$4</f>
        <v>115.57799999999999</v>
      </c>
      <c r="J166" s="32">
        <f>'Dados Brutos - SECA'!J166*'Dados Normal. pelo Peso - Seca'!J$4</f>
        <v>67.143999999999991</v>
      </c>
      <c r="K166" s="32">
        <f>'Dados Brutos - SECA'!K166*'Dados Normal. pelo Peso - Seca'!K$4</f>
        <v>164.65</v>
      </c>
      <c r="L166" s="32">
        <f>'Dados Brutos - SECA'!L166*'Dados Normal. pelo Peso - Seca'!L$4</f>
        <v>243.65799999999999</v>
      </c>
      <c r="M166" s="32">
        <f>'Dados Brutos - SECA'!M166*'Dados Normal. pelo Peso - Seca'!M$4</f>
        <v>288.64999999999998</v>
      </c>
      <c r="N166" s="32">
        <f>'Dados Brutos - SECA'!N166*'Dados Normal. pelo Peso - Seca'!N$4</f>
        <v>289.73</v>
      </c>
      <c r="O166" s="32">
        <f>'Dados Brutos - SECA'!O166*'Dados Normal. pelo Peso - Seca'!O$4</f>
        <v>247.97900000000001</v>
      </c>
      <c r="P166" s="32">
        <f>'Dados Brutos - SECA'!P166*'Dados Normal. pelo Peso - Seca'!P$4</f>
        <v>383.99399999999997</v>
      </c>
      <c r="Q166" s="32">
        <f>'Dados Brutos - SECA'!Q166*'Dados Normal. pelo Peso - Seca'!Q$4</f>
        <v>0</v>
      </c>
      <c r="R166" s="32">
        <f>'Dados Brutos - SECA'!R166*'Dados Normal. pelo Peso - Seca'!R$4</f>
        <v>0</v>
      </c>
      <c r="S166" s="32">
        <f>'Dados Brutos - SECA'!S166*'Dados Normal. pelo Peso - Seca'!S$4</f>
        <v>4.8</v>
      </c>
      <c r="T166" s="32">
        <f>'Dados Brutos - SECA'!T166*'Dados Normal. pelo Peso - Seca'!T$4</f>
        <v>0</v>
      </c>
      <c r="U166" s="32">
        <f>'Dados Brutos - SECA'!U166*'Dados Normal. pelo Peso - Seca'!U$4</f>
        <v>0</v>
      </c>
      <c r="V166" s="32">
        <f>'Dados Brutos - SECA'!V166*'Dados Normal. pelo Peso - Seca'!V$4</f>
        <v>1.02</v>
      </c>
      <c r="W166" s="32">
        <f>'Dados Brutos - SECA'!W166*'Dados Normal. pelo Peso - Seca'!W$4</f>
        <v>429.16799999999995</v>
      </c>
      <c r="X166" s="32">
        <f>'Dados Brutos - SECA'!X166*'Dados Normal. pelo Peso - Seca'!X$4</f>
        <v>357.82499999999999</v>
      </c>
      <c r="Y166" s="32">
        <f>'Dados Brutos - SECA'!Y166*'Dados Normal. pelo Peso - Seca'!Y$4</f>
        <v>57.645999999999994</v>
      </c>
      <c r="Z166" s="32">
        <f>'Dados Brutos - SECA'!Z166*'Dados Normal. pelo Peso - Seca'!Z$4</f>
        <v>46.26</v>
      </c>
      <c r="AA166" s="32">
        <f>'Dados Brutos - SECA'!AA166*'Dados Normal. pelo Peso - Seca'!AA$4</f>
        <v>132.16</v>
      </c>
      <c r="AB166" s="32">
        <f>'Dados Brutos - SECA'!AB166*'Dados Normal. pelo Peso - Seca'!AB$4</f>
        <v>2.2090000000000001</v>
      </c>
      <c r="AC166" s="32">
        <f>'Dados Brutos - SECA'!AC166*'Dados Normal. pelo Peso - Seca'!AC$4</f>
        <v>2.3519999999999999</v>
      </c>
    </row>
    <row r="167" spans="1:29" s="17" customFormat="1" x14ac:dyDescent="0.25">
      <c r="A167" s="18" t="s">
        <v>1197</v>
      </c>
      <c r="B167" s="28" t="s">
        <v>1198</v>
      </c>
      <c r="C167" s="32">
        <f>'Dados Brutos - SECA'!C167*'Dados Normal. pelo Peso - Seca'!C$4</f>
        <v>341.38728323699422</v>
      </c>
      <c r="D167" s="32">
        <f>'Dados Brutos - SECA'!D167*'Dados Normal. pelo Peso - Seca'!D$4</f>
        <v>293.44177215189876</v>
      </c>
      <c r="E167" s="32">
        <f>'Dados Brutos - SECA'!E167*'Dados Normal. pelo Peso - Seca'!E$4</f>
        <v>110.65599999999999</v>
      </c>
      <c r="F167" s="32">
        <f>'Dados Brutos - SECA'!F167*'Dados Normal. pelo Peso - Seca'!F$4</f>
        <v>64.5</v>
      </c>
      <c r="G167" s="32">
        <f>'Dados Brutos - SECA'!G167*'Dados Normal. pelo Peso - Seca'!G$4</f>
        <v>20.697526949904884</v>
      </c>
      <c r="H167" s="32">
        <f>'Dados Brutos - SECA'!H167*'Dados Normal. pelo Peso - Seca'!H$4</f>
        <v>1.5234822451317294</v>
      </c>
      <c r="I167" s="32">
        <f>'Dados Brutos - SECA'!I167*'Dados Normal. pelo Peso - Seca'!I$4</f>
        <v>70.83</v>
      </c>
      <c r="J167" s="32">
        <f>'Dados Brutos - SECA'!J167*'Dados Normal. pelo Peso - Seca'!J$4</f>
        <v>62.607999999999997</v>
      </c>
      <c r="K167" s="32">
        <f>'Dados Brutos - SECA'!K167*'Dados Normal. pelo Peso - Seca'!K$4</f>
        <v>320.90000000000003</v>
      </c>
      <c r="L167" s="32">
        <f>'Dados Brutos - SECA'!L167*'Dados Normal. pelo Peso - Seca'!L$4</f>
        <v>278.86399999999998</v>
      </c>
      <c r="M167" s="32">
        <f>'Dados Brutos - SECA'!M167*'Dados Normal. pelo Peso - Seca'!M$4</f>
        <v>420.80799999999999</v>
      </c>
      <c r="N167" s="32">
        <f>'Dados Brutos - SECA'!N167*'Dados Normal. pelo Peso - Seca'!N$4</f>
        <v>346.64000000000004</v>
      </c>
      <c r="O167" s="32">
        <f>'Dados Brutos - SECA'!O167*'Dados Normal. pelo Peso - Seca'!O$4</f>
        <v>275.61599999999999</v>
      </c>
      <c r="P167" s="32">
        <f>'Dados Brutos - SECA'!P167*'Dados Normal. pelo Peso - Seca'!P$4</f>
        <v>388.90799999999996</v>
      </c>
      <c r="Q167" s="32">
        <f>'Dados Brutos - SECA'!Q167*'Dados Normal. pelo Peso - Seca'!Q$4</f>
        <v>4.9000000000000004</v>
      </c>
      <c r="R167" s="32">
        <f>'Dados Brutos - SECA'!R167*'Dados Normal. pelo Peso - Seca'!R$4</f>
        <v>0</v>
      </c>
      <c r="S167" s="32">
        <f>'Dados Brutos - SECA'!S167*'Dados Normal. pelo Peso - Seca'!S$4</f>
        <v>2.4</v>
      </c>
      <c r="T167" s="32">
        <f>'Dados Brutos - SECA'!T167*'Dados Normal. pelo Peso - Seca'!T$4</f>
        <v>0</v>
      </c>
      <c r="U167" s="32">
        <f>'Dados Brutos - SECA'!U167*'Dados Normal. pelo Peso - Seca'!U$4</f>
        <v>1.4</v>
      </c>
      <c r="V167" s="32">
        <f>'Dados Brutos - SECA'!V167*'Dados Normal. pelo Peso - Seca'!V$4</f>
        <v>1</v>
      </c>
      <c r="W167" s="32">
        <f>'Dados Brutos - SECA'!W167*'Dados Normal. pelo Peso - Seca'!W$4</f>
        <v>409.72800000000001</v>
      </c>
      <c r="X167" s="32">
        <f>'Dados Brutos - SECA'!X167*'Dados Normal. pelo Peso - Seca'!X$4</f>
        <v>373.42500000000001</v>
      </c>
      <c r="Y167" s="32">
        <f>'Dados Brutos - SECA'!Y167*'Dados Normal. pelo Peso - Seca'!Y$4</f>
        <v>98.99</v>
      </c>
      <c r="Z167" s="32">
        <f>'Dados Brutos - SECA'!Z167*'Dados Normal. pelo Peso - Seca'!Z$4</f>
        <v>81.02</v>
      </c>
      <c r="AA167" s="32">
        <f>'Dados Brutos - SECA'!AA167*'Dados Normal. pelo Peso - Seca'!AA$4</f>
        <v>110.28</v>
      </c>
      <c r="AB167" s="32">
        <f>'Dados Brutos - SECA'!AB167*'Dados Normal. pelo Peso - Seca'!AB$4</f>
        <v>2.7730000000000001</v>
      </c>
      <c r="AC167" s="32">
        <f>'Dados Brutos - SECA'!AC167*'Dados Normal. pelo Peso - Seca'!AC$4</f>
        <v>2.4990000000000001</v>
      </c>
    </row>
    <row r="168" spans="1:29" s="17" customFormat="1" x14ac:dyDescent="0.25">
      <c r="A168" s="18" t="s">
        <v>1199</v>
      </c>
      <c r="B168" s="28" t="s">
        <v>1200</v>
      </c>
      <c r="C168" s="32">
        <f>'Dados Brutos - SECA'!C168*'Dados Normal. pelo Peso - Seca'!C$4</f>
        <v>178.87274941289033</v>
      </c>
      <c r="D168" s="32">
        <f>'Dados Brutos - SECA'!D168*'Dados Normal. pelo Peso - Seca'!D$4</f>
        <v>173.67742458644179</v>
      </c>
      <c r="E168" s="32">
        <f>'Dados Brutos - SECA'!E168*'Dados Normal. pelo Peso - Seca'!E$4</f>
        <v>118.02799999999999</v>
      </c>
      <c r="F168" s="32">
        <f>'Dados Brutos - SECA'!F168*'Dados Normal. pelo Peso - Seca'!F$4</f>
        <v>55.925000000000004</v>
      </c>
      <c r="G168" s="32">
        <f>'Dados Brutos - SECA'!G168*'Dados Normal. pelo Peso - Seca'!G$4</f>
        <v>37.14075165806927</v>
      </c>
      <c r="H168" s="32">
        <f>'Dados Brutos - SECA'!H168*'Dados Normal. pelo Peso - Seca'!H$4</f>
        <v>11.163231461738924</v>
      </c>
      <c r="I168" s="32">
        <f>'Dados Brutos - SECA'!I168*'Dados Normal. pelo Peso - Seca'!I$4</f>
        <v>128.53800000000001</v>
      </c>
      <c r="J168" s="32">
        <f>'Dados Brutos - SECA'!J168*'Dados Normal. pelo Peso - Seca'!J$4</f>
        <v>97.58</v>
      </c>
      <c r="K168" s="32">
        <f>'Dados Brutos - SECA'!K168*'Dados Normal. pelo Peso - Seca'!K$4</f>
        <v>155.15</v>
      </c>
      <c r="L168" s="32">
        <f>'Dados Brutos - SECA'!L168*'Dados Normal. pelo Peso - Seca'!L$4</f>
        <v>200.91200000000001</v>
      </c>
      <c r="M168" s="32">
        <f>'Dados Brutos - SECA'!M168*'Dados Normal. pelo Peso - Seca'!M$4</f>
        <v>391.32199999999995</v>
      </c>
      <c r="N168" s="32">
        <f>'Dados Brutos - SECA'!N168*'Dados Normal. pelo Peso - Seca'!N$4</f>
        <v>319.55</v>
      </c>
      <c r="O168" s="32">
        <f>'Dados Brutos - SECA'!O168*'Dados Normal. pelo Peso - Seca'!O$4</f>
        <v>265.46600000000001</v>
      </c>
      <c r="P168" s="32">
        <f>'Dados Brutos - SECA'!P168*'Dados Normal. pelo Peso - Seca'!P$4</f>
        <v>383.68199999999996</v>
      </c>
      <c r="Q168" s="32">
        <f>'Dados Brutos - SECA'!Q168*'Dados Normal. pelo Peso - Seca'!Q$4</f>
        <v>0</v>
      </c>
      <c r="R168" s="32">
        <f>'Dados Brutos - SECA'!R168*'Dados Normal. pelo Peso - Seca'!R$4</f>
        <v>0</v>
      </c>
      <c r="S168" s="32">
        <f>'Dados Brutos - SECA'!S168*'Dados Normal. pelo Peso - Seca'!S$4</f>
        <v>7.1999999999999993</v>
      </c>
      <c r="T168" s="32">
        <f>'Dados Brutos - SECA'!T168*'Dados Normal. pelo Peso - Seca'!T$4</f>
        <v>0</v>
      </c>
      <c r="U168" s="32">
        <f>'Dados Brutos - SECA'!U168*'Dados Normal. pelo Peso - Seca'!U$4</f>
        <v>0</v>
      </c>
      <c r="V168" s="32">
        <f>'Dados Brutos - SECA'!V168*'Dados Normal. pelo Peso - Seca'!V$4</f>
        <v>1.02</v>
      </c>
      <c r="W168" s="32">
        <f>'Dados Brutos - SECA'!W168*'Dados Normal. pelo Peso - Seca'!W$4</f>
        <v>435.02399999999994</v>
      </c>
      <c r="X168" s="32">
        <f>'Dados Brutos - SECA'!X168*'Dados Normal. pelo Peso - Seca'!X$4</f>
        <v>346.86599999999999</v>
      </c>
      <c r="Y168" s="32">
        <f>'Dados Brutos - SECA'!Y168*'Dados Normal. pelo Peso - Seca'!Y$4</f>
        <v>54.985999999999997</v>
      </c>
      <c r="Z168" s="32">
        <f>'Dados Brutos - SECA'!Z168*'Dados Normal. pelo Peso - Seca'!Z$4</f>
        <v>47.62</v>
      </c>
      <c r="AA168" s="32">
        <f>'Dados Brutos - SECA'!AA168*'Dados Normal. pelo Peso - Seca'!AA$4</f>
        <v>168.8</v>
      </c>
      <c r="AB168" s="32">
        <f>'Dados Brutos - SECA'!AB168*'Dados Normal. pelo Peso - Seca'!AB$4</f>
        <v>3.1960000000000002</v>
      </c>
      <c r="AC168" s="32">
        <f>'Dados Brutos - SECA'!AC168*'Dados Normal. pelo Peso - Seca'!AC$4</f>
        <v>2.3029999999999999</v>
      </c>
    </row>
    <row r="169" spans="1:29" s="17" customFormat="1" x14ac:dyDescent="0.25">
      <c r="A169" s="18" t="s">
        <v>1201</v>
      </c>
      <c r="B169" s="28" t="s">
        <v>1202</v>
      </c>
      <c r="C169" s="32">
        <f>'Dados Brutos - SECA'!C169*'Dados Normal. pelo Peso - Seca'!C$4</f>
        <v>211.99265381083563</v>
      </c>
      <c r="D169" s="32">
        <f>'Dados Brutos - SECA'!D169*'Dados Normal. pelo Peso - Seca'!D$4</f>
        <v>199.24704371151162</v>
      </c>
      <c r="E169" s="32">
        <f>'Dados Brutos - SECA'!E169*'Dados Normal. pelo Peso - Seca'!E$4</f>
        <v>135.12800000000001</v>
      </c>
      <c r="F169" s="32">
        <f>'Dados Brutos - SECA'!F169*'Dados Normal. pelo Peso - Seca'!F$4</f>
        <v>67.649999999999991</v>
      </c>
      <c r="G169" s="32">
        <f>'Dados Brutos - SECA'!G169*'Dados Normal. pelo Peso - Seca'!G$4</f>
        <v>38.018263065863607</v>
      </c>
      <c r="H169" s="32">
        <f>'Dados Brutos - SECA'!H169*'Dados Normal. pelo Peso - Seca'!H$4</f>
        <v>10.570508692852544</v>
      </c>
      <c r="I169" s="32">
        <f>'Dados Brutos - SECA'!I169*'Dados Normal. pelo Peso - Seca'!I$4</f>
        <v>129.798</v>
      </c>
      <c r="J169" s="32">
        <f>'Dados Brutos - SECA'!J169*'Dados Normal. pelo Peso - Seca'!J$4</f>
        <v>69.188000000000002</v>
      </c>
      <c r="K169" s="32">
        <f>'Dados Brutos - SECA'!K169*'Dados Normal. pelo Peso - Seca'!K$4</f>
        <v>238.75</v>
      </c>
      <c r="L169" s="32">
        <f>'Dados Brutos - SECA'!L169*'Dados Normal. pelo Peso - Seca'!L$4</f>
        <v>222.80699999999999</v>
      </c>
      <c r="M169" s="32">
        <f>'Dados Brutos - SECA'!M169*'Dados Normal. pelo Peso - Seca'!M$4</f>
        <v>388.28599999999994</v>
      </c>
      <c r="N169" s="32">
        <f>'Dados Brutos - SECA'!N169*'Dados Normal. pelo Peso - Seca'!N$4</f>
        <v>310.20499999999998</v>
      </c>
      <c r="O169" s="32">
        <f>'Dados Brutos - SECA'!O169*'Dados Normal. pelo Peso - Seca'!O$4</f>
        <v>255.75099999999998</v>
      </c>
      <c r="P169" s="32">
        <f>'Dados Brutos - SECA'!P169*'Dados Normal. pelo Peso - Seca'!P$4</f>
        <v>384.11099999999999</v>
      </c>
      <c r="Q169" s="32">
        <f>'Dados Brutos - SECA'!Q169*'Dados Normal. pelo Peso - Seca'!Q$4</f>
        <v>4.9000000000000004</v>
      </c>
      <c r="R169" s="32">
        <f>'Dados Brutos - SECA'!R169*'Dados Normal. pelo Peso - Seca'!R$4</f>
        <v>4.5</v>
      </c>
      <c r="S169" s="32">
        <f>'Dados Brutos - SECA'!S169*'Dados Normal. pelo Peso - Seca'!S$4</f>
        <v>2.4</v>
      </c>
      <c r="T169" s="32">
        <f>'Dados Brutos - SECA'!T169*'Dados Normal. pelo Peso - Seca'!T$4</f>
        <v>0</v>
      </c>
      <c r="U169" s="32">
        <f>'Dados Brutos - SECA'!U169*'Dados Normal. pelo Peso - Seca'!U$4</f>
        <v>0</v>
      </c>
      <c r="V169" s="32">
        <f>'Dados Brutos - SECA'!V169*'Dados Normal. pelo Peso - Seca'!V$4</f>
        <v>1.02</v>
      </c>
      <c r="W169" s="32">
        <f>'Dados Brutos - SECA'!W169*'Dados Normal. pelo Peso - Seca'!W$4</f>
        <v>435.98399999999998</v>
      </c>
      <c r="X169" s="32">
        <f>'Dados Brutos - SECA'!X169*'Dados Normal. pelo Peso - Seca'!X$4</f>
        <v>357.70799999999997</v>
      </c>
      <c r="Y169" s="32">
        <f>'Dados Brutos - SECA'!Y169*'Dados Normal. pelo Peso - Seca'!Y$4</f>
        <v>79.894999999999996</v>
      </c>
      <c r="Z169" s="32">
        <f>'Dados Brutos - SECA'!Z169*'Dados Normal. pelo Peso - Seca'!Z$4</f>
        <v>80.599999999999994</v>
      </c>
      <c r="AA169" s="32">
        <f>'Dados Brutos - SECA'!AA169*'Dados Normal. pelo Peso - Seca'!AA$4</f>
        <v>149.4</v>
      </c>
      <c r="AB169" s="32">
        <f>'Dados Brutos - SECA'!AB169*'Dados Normal. pelo Peso - Seca'!AB$4</f>
        <v>3.1490000000000005</v>
      </c>
      <c r="AC169" s="32">
        <f>'Dados Brutos - SECA'!AC169*'Dados Normal. pelo Peso - Seca'!AC$4</f>
        <v>2.5970000000000004</v>
      </c>
    </row>
    <row r="170" spans="1:29" s="17" customFormat="1" x14ac:dyDescent="0.25">
      <c r="A170" s="18" t="s">
        <v>1203</v>
      </c>
      <c r="B170" s="28" t="s">
        <v>1204</v>
      </c>
      <c r="C170" s="32">
        <f>'Dados Brutos - SECA'!C170*'Dados Normal. pelo Peso - Seca'!C$4</f>
        <v>160.83853702051741</v>
      </c>
      <c r="D170" s="32">
        <f>'Dados Brutos - SECA'!D170*'Dados Normal. pelo Peso - Seca'!D$4</f>
        <v>127.57734967892587</v>
      </c>
      <c r="E170" s="32">
        <f>'Dados Brutos - SECA'!E170*'Dados Normal. pelo Peso - Seca'!E$4</f>
        <v>162.71599999999998</v>
      </c>
      <c r="F170" s="32">
        <f>'Dados Brutos - SECA'!F170*'Dados Normal. pelo Peso - Seca'!F$4</f>
        <v>82.899999999999991</v>
      </c>
      <c r="G170" s="32">
        <f>'Dados Brutos - SECA'!G170*'Dados Normal. pelo Peso - Seca'!G$4</f>
        <v>56.649104320337202</v>
      </c>
      <c r="H170" s="32">
        <f>'Dados Brutos - SECA'!H170*'Dados Normal. pelo Peso - Seca'!H$4</f>
        <v>15.327731092436974</v>
      </c>
      <c r="I170" s="32">
        <f>'Dados Brutos - SECA'!I170*'Dados Normal. pelo Peso - Seca'!I$4</f>
        <v>102.798</v>
      </c>
      <c r="J170" s="32">
        <f>'Dados Brutos - SECA'!J170*'Dados Normal. pelo Peso - Seca'!J$4</f>
        <v>87.78</v>
      </c>
      <c r="K170" s="32">
        <f>'Dados Brutos - SECA'!K170*'Dados Normal. pelo Peso - Seca'!K$4</f>
        <v>251.55</v>
      </c>
      <c r="L170" s="32">
        <f>'Dados Brutos - SECA'!L170*'Dados Normal. pelo Peso - Seca'!L$4</f>
        <v>239.13399999999999</v>
      </c>
      <c r="M170" s="32">
        <f>'Dados Brutos - SECA'!M170*'Dados Normal. pelo Peso - Seca'!M$4</f>
        <v>163.898</v>
      </c>
      <c r="N170" s="32">
        <f>'Dados Brutos - SECA'!N170*'Dados Normal. pelo Peso - Seca'!N$4</f>
        <v>183.75</v>
      </c>
      <c r="O170" s="32">
        <f>'Dados Brutos - SECA'!O170*'Dados Normal. pelo Peso - Seca'!O$4</f>
        <v>184.26599999999999</v>
      </c>
      <c r="P170" s="32">
        <f>'Dados Brutos - SECA'!P170*'Dados Normal. pelo Peso - Seca'!P$4</f>
        <v>381.06899999999996</v>
      </c>
      <c r="Q170" s="32">
        <f>'Dados Brutos - SECA'!Q170*'Dados Normal. pelo Peso - Seca'!Q$4</f>
        <v>0</v>
      </c>
      <c r="R170" s="32">
        <f>'Dados Brutos - SECA'!R170*'Dados Normal. pelo Peso - Seca'!R$4</f>
        <v>0</v>
      </c>
      <c r="S170" s="32">
        <f>'Dados Brutos - SECA'!S170*'Dados Normal. pelo Peso - Seca'!S$4</f>
        <v>4.8</v>
      </c>
      <c r="T170" s="32">
        <f>'Dados Brutos - SECA'!T170*'Dados Normal. pelo Peso - Seca'!T$4</f>
        <v>0</v>
      </c>
      <c r="U170" s="32">
        <f>'Dados Brutos - SECA'!U170*'Dados Normal. pelo Peso - Seca'!U$4</f>
        <v>0</v>
      </c>
      <c r="V170" s="32">
        <f>'Dados Brutos - SECA'!V170*'Dados Normal. pelo Peso - Seca'!V$4</f>
        <v>1.04</v>
      </c>
      <c r="W170" s="32">
        <f>'Dados Brutos - SECA'!W170*'Dados Normal. pelo Peso - Seca'!W$4</f>
        <v>443.28</v>
      </c>
      <c r="X170" s="32">
        <f>'Dados Brutos - SECA'!X170*'Dados Normal. pelo Peso - Seca'!X$4</f>
        <v>371.28000000000003</v>
      </c>
      <c r="Y170" s="32">
        <f>'Dados Brutos - SECA'!Y170*'Dados Normal. pelo Peso - Seca'!Y$4</f>
        <v>99.236999999999995</v>
      </c>
      <c r="Z170" s="32">
        <f>'Dados Brutos - SECA'!Z170*'Dados Normal. pelo Peso - Seca'!Z$4</f>
        <v>81.400000000000006</v>
      </c>
      <c r="AA170" s="32">
        <f>'Dados Brutos - SECA'!AA170*'Dados Normal. pelo Peso - Seca'!AA$4</f>
        <v>203.92</v>
      </c>
      <c r="AB170" s="32">
        <f>'Dados Brutos - SECA'!AB170*'Dados Normal. pelo Peso - Seca'!AB$4</f>
        <v>2.867</v>
      </c>
      <c r="AC170" s="32">
        <f>'Dados Brutos - SECA'!AC170*'Dados Normal. pelo Peso - Seca'!AC$4</f>
        <v>2.5480000000000005</v>
      </c>
    </row>
    <row r="171" spans="1:29" s="17" customFormat="1" x14ac:dyDescent="0.25">
      <c r="A171" s="18" t="s">
        <v>1205</v>
      </c>
      <c r="B171" s="28" t="s">
        <v>1206</v>
      </c>
      <c r="C171" s="32">
        <f>'Dados Brutos - SECA'!C171*'Dados Normal. pelo Peso - Seca'!C$4</f>
        <v>66.874468688013593</v>
      </c>
      <c r="D171" s="32">
        <f>'Dados Brutos - SECA'!D171*'Dados Normal. pelo Peso - Seca'!D$4</f>
        <v>57.069004903497259</v>
      </c>
      <c r="E171" s="32">
        <f>'Dados Brutos - SECA'!E171*'Dados Normal. pelo Peso - Seca'!E$4</f>
        <v>100.58599999999998</v>
      </c>
      <c r="F171" s="32">
        <f>'Dados Brutos - SECA'!F171*'Dados Normal. pelo Peso - Seca'!F$4</f>
        <v>42.5</v>
      </c>
      <c r="G171" s="32">
        <f>'Dados Brutos - SECA'!G171*'Dados Normal. pelo Peso - Seca'!G$4</f>
        <v>28.301122768267987</v>
      </c>
      <c r="H171" s="32">
        <f>'Dados Brutos - SECA'!H171*'Dados Normal. pelo Peso - Seca'!H$4</f>
        <v>8.4835191250262909</v>
      </c>
      <c r="I171" s="32">
        <f>'Dados Brutos - SECA'!I171*'Dados Normal. pelo Peso - Seca'!I$4</f>
        <v>90.665999999999997</v>
      </c>
      <c r="J171" s="32">
        <f>'Dados Brutos - SECA'!J171*'Dados Normal. pelo Peso - Seca'!J$4</f>
        <v>40.991999999999997</v>
      </c>
      <c r="K171" s="32">
        <f>'Dados Brutos - SECA'!K171*'Dados Normal. pelo Peso - Seca'!K$4</f>
        <v>414.4</v>
      </c>
      <c r="L171" s="32">
        <f>'Dados Brutos - SECA'!L171*'Dados Normal. pelo Peso - Seca'!L$4</f>
        <v>275.529</v>
      </c>
      <c r="M171" s="32">
        <f>'Dados Brutos - SECA'!M171*'Dados Normal. pelo Peso - Seca'!M$4</f>
        <v>364.41199999999998</v>
      </c>
      <c r="N171" s="32">
        <f>'Dados Brutos - SECA'!N171*'Dados Normal. pelo Peso - Seca'!N$4</f>
        <v>334.63499999999999</v>
      </c>
      <c r="O171" s="32">
        <f>'Dados Brutos - SECA'!O171*'Dados Normal. pelo Peso - Seca'!O$4</f>
        <v>276.31200000000001</v>
      </c>
      <c r="P171" s="32">
        <f>'Dados Brutos - SECA'!P171*'Dados Normal. pelo Peso - Seca'!P$4</f>
        <v>388.16699999999997</v>
      </c>
      <c r="Q171" s="32">
        <f>'Dados Brutos - SECA'!Q171*'Dados Normal. pelo Peso - Seca'!Q$4</f>
        <v>4.9000000000000004</v>
      </c>
      <c r="R171" s="32">
        <f>'Dados Brutos - SECA'!R171*'Dados Normal. pelo Peso - Seca'!R$4</f>
        <v>4.5</v>
      </c>
      <c r="S171" s="32">
        <f>'Dados Brutos - SECA'!S171*'Dados Normal. pelo Peso - Seca'!S$4</f>
        <v>2.4</v>
      </c>
      <c r="T171" s="32">
        <f>'Dados Brutos - SECA'!T171*'Dados Normal. pelo Peso - Seca'!T$4</f>
        <v>0</v>
      </c>
      <c r="U171" s="32">
        <f>'Dados Brutos - SECA'!U171*'Dados Normal. pelo Peso - Seca'!U$4</f>
        <v>0</v>
      </c>
      <c r="V171" s="32">
        <f>'Dados Brutos - SECA'!V171*'Dados Normal. pelo Peso - Seca'!V$4</f>
        <v>1.1200000000000001</v>
      </c>
      <c r="W171" s="32">
        <f>'Dados Brutos - SECA'!W171*'Dados Normal. pelo Peso - Seca'!W$4</f>
        <v>416.30400000000003</v>
      </c>
      <c r="X171" s="32">
        <f>'Dados Brutos - SECA'!X171*'Dados Normal. pelo Peso - Seca'!X$4</f>
        <v>361.06200000000001</v>
      </c>
      <c r="Y171" s="32">
        <f>'Dados Brutos - SECA'!Y171*'Dados Normal. pelo Peso - Seca'!Y$4</f>
        <v>22.591000000000001</v>
      </c>
      <c r="Z171" s="32">
        <f>'Dados Brutos - SECA'!Z171*'Dados Normal. pelo Peso - Seca'!Z$4</f>
        <v>15</v>
      </c>
      <c r="AA171" s="32">
        <f>'Dados Brutos - SECA'!AA171*'Dados Normal. pelo Peso - Seca'!AA$4</f>
        <v>100.8</v>
      </c>
      <c r="AB171" s="32">
        <f>'Dados Brutos - SECA'!AB171*'Dados Normal. pelo Peso - Seca'!AB$4</f>
        <v>3.1960000000000002</v>
      </c>
      <c r="AC171" s="32">
        <f>'Dados Brutos - SECA'!AC171*'Dados Normal. pelo Peso - Seca'!AC$4</f>
        <v>2.8420000000000001</v>
      </c>
    </row>
    <row r="172" spans="1:29" s="17" customFormat="1" x14ac:dyDescent="0.25">
      <c r="A172" s="18" t="s">
        <v>1207</v>
      </c>
      <c r="B172" s="28" t="s">
        <v>1208</v>
      </c>
      <c r="C172" s="32">
        <f>'Dados Brutos - SECA'!C172*'Dados Normal. pelo Peso - Seca'!C$4</f>
        <v>271.74298899538519</v>
      </c>
      <c r="D172" s="32">
        <f>'Dados Brutos - SECA'!D172*'Dados Normal. pelo Peso - Seca'!D$4</f>
        <v>237.41352957826211</v>
      </c>
      <c r="E172" s="32">
        <f>'Dados Brutos - SECA'!E172*'Dados Normal. pelo Peso - Seca'!E$4</f>
        <v>130.56799999999998</v>
      </c>
      <c r="F172" s="32">
        <f>'Dados Brutos - SECA'!F172*'Dados Normal. pelo Peso - Seca'!F$4</f>
        <v>65.55</v>
      </c>
      <c r="G172" s="32">
        <f>'Dados Brutos - SECA'!G172*'Dados Normal. pelo Peso - Seca'!G$4</f>
        <v>35.8435893441346</v>
      </c>
      <c r="H172" s="32">
        <f>'Dados Brutos - SECA'!H172*'Dados Normal. pelo Peso - Seca'!H$4</f>
        <v>8.8171064604185627</v>
      </c>
      <c r="I172" s="32">
        <f>'Dados Brutos - SECA'!I172*'Dados Normal. pelo Peso - Seca'!I$4</f>
        <v>109.38600000000001</v>
      </c>
      <c r="J172" s="32">
        <f>'Dados Brutos - SECA'!J172*'Dados Normal. pelo Peso - Seca'!J$4</f>
        <v>77.671999999999997</v>
      </c>
      <c r="K172" s="32">
        <f>'Dados Brutos - SECA'!K172*'Dados Normal. pelo Peso - Seca'!K$4</f>
        <v>251</v>
      </c>
      <c r="L172" s="32">
        <f>'Dados Brutos - SECA'!L172*'Dados Normal. pelo Peso - Seca'!L$4</f>
        <v>220.34200000000001</v>
      </c>
      <c r="M172" s="32">
        <f>'Dados Brutos - SECA'!M172*'Dados Normal. pelo Peso - Seca'!M$4</f>
        <v>189.61199999999997</v>
      </c>
      <c r="N172" s="32">
        <f>'Dados Brutos - SECA'!N172*'Dados Normal. pelo Peso - Seca'!N$4</f>
        <v>339.815</v>
      </c>
      <c r="O172" s="32">
        <f>'Dados Brutos - SECA'!O172*'Dados Normal. pelo Peso - Seca'!O$4</f>
        <v>239.71399999999997</v>
      </c>
      <c r="P172" s="32">
        <f>'Dados Brutos - SECA'!P172*'Dados Normal. pelo Peso - Seca'!P$4</f>
        <v>388.12799999999999</v>
      </c>
      <c r="Q172" s="32">
        <f>'Dados Brutos - SECA'!Q172*'Dados Normal. pelo Peso - Seca'!Q$4</f>
        <v>4.9000000000000004</v>
      </c>
      <c r="R172" s="32">
        <f>'Dados Brutos - SECA'!R172*'Dados Normal. pelo Peso - Seca'!R$4</f>
        <v>4.5</v>
      </c>
      <c r="S172" s="32">
        <f>'Dados Brutos - SECA'!S172*'Dados Normal. pelo Peso - Seca'!S$4</f>
        <v>7.1999999999999993</v>
      </c>
      <c r="T172" s="32">
        <f>'Dados Brutos - SECA'!T172*'Dados Normal. pelo Peso - Seca'!T$4</f>
        <v>0</v>
      </c>
      <c r="U172" s="32">
        <f>'Dados Brutos - SECA'!U172*'Dados Normal. pelo Peso - Seca'!U$4</f>
        <v>0</v>
      </c>
      <c r="V172" s="32">
        <f>'Dados Brutos - SECA'!V172*'Dados Normal. pelo Peso - Seca'!V$4</f>
        <v>1.02</v>
      </c>
      <c r="W172" s="32">
        <f>'Dados Brutos - SECA'!W172*'Dados Normal. pelo Peso - Seca'!W$4</f>
        <v>447.84</v>
      </c>
      <c r="X172" s="32">
        <f>'Dados Brutos - SECA'!X172*'Dados Normal. pelo Peso - Seca'!X$4</f>
        <v>368.94</v>
      </c>
      <c r="Y172" s="32">
        <f>'Dados Brutos - SECA'!Y172*'Dados Normal. pelo Peso - Seca'!Y$4</f>
        <v>99.066000000000003</v>
      </c>
      <c r="Z172" s="32">
        <f>'Dados Brutos - SECA'!Z172*'Dados Normal. pelo Peso - Seca'!Z$4</f>
        <v>96.9</v>
      </c>
      <c r="AA172" s="32">
        <f>'Dados Brutos - SECA'!AA172*'Dados Normal. pelo Peso - Seca'!AA$4</f>
        <v>162.76</v>
      </c>
      <c r="AB172" s="32">
        <f>'Dados Brutos - SECA'!AB172*'Dados Normal. pelo Peso - Seca'!AB$4</f>
        <v>2.0680000000000001</v>
      </c>
      <c r="AC172" s="32">
        <f>'Dados Brutos - SECA'!AC172*'Dados Normal. pelo Peso - Seca'!AC$4</f>
        <v>2.4990000000000001</v>
      </c>
    </row>
    <row r="173" spans="1:29" s="17" customFormat="1" x14ac:dyDescent="0.25">
      <c r="A173" s="18" t="s">
        <v>1209</v>
      </c>
      <c r="B173" s="28" t="s">
        <v>1210</v>
      </c>
      <c r="C173" s="32">
        <f>'Dados Brutos - SECA'!C173*'Dados Normal. pelo Peso - Seca'!C$4</f>
        <v>207.50608901025907</v>
      </c>
      <c r="D173" s="32">
        <f>'Dados Brutos - SECA'!D173*'Dados Normal. pelo Peso - Seca'!D$4</f>
        <v>174.46308724832218</v>
      </c>
      <c r="E173" s="32">
        <f>'Dados Brutos - SECA'!E173*'Dados Normal. pelo Peso - Seca'!E$4</f>
        <v>115.10199999999999</v>
      </c>
      <c r="F173" s="32">
        <f>'Dados Brutos - SECA'!F173*'Dados Normal. pelo Peso - Seca'!F$4</f>
        <v>56.349999999999994</v>
      </c>
      <c r="G173" s="32">
        <f>'Dados Brutos - SECA'!G173*'Dados Normal. pelo Peso - Seca'!G$4</f>
        <v>27.643556362902412</v>
      </c>
      <c r="H173" s="32">
        <f>'Dados Brutos - SECA'!H173*'Dados Normal. pelo Peso - Seca'!H$4</f>
        <v>7.0339356544733365</v>
      </c>
      <c r="I173" s="32">
        <f>'Dados Brutos - SECA'!I173*'Dados Normal. pelo Peso - Seca'!I$4</f>
        <v>73.062000000000012</v>
      </c>
      <c r="J173" s="32">
        <f>'Dados Brutos - SECA'!J173*'Dados Normal. pelo Peso - Seca'!J$4</f>
        <v>59.583999999999996</v>
      </c>
      <c r="K173" s="32">
        <f>'Dados Brutos - SECA'!K173*'Dados Normal. pelo Peso - Seca'!K$4</f>
        <v>271.70000000000005</v>
      </c>
      <c r="L173" s="32">
        <f>'Dados Brutos - SECA'!L173*'Dados Normal. pelo Peso - Seca'!L$4</f>
        <v>218.863</v>
      </c>
      <c r="M173" s="32">
        <f>'Dados Brutos - SECA'!M173*'Dados Normal. pelo Peso - Seca'!M$4</f>
        <v>373.428</v>
      </c>
      <c r="N173" s="32">
        <f>'Dados Brutos - SECA'!N173*'Dados Normal. pelo Peso - Seca'!N$4</f>
        <v>328.16</v>
      </c>
      <c r="O173" s="32">
        <f>'Dados Brutos - SECA'!O173*'Dados Normal. pelo Peso - Seca'!O$4</f>
        <v>259.11499999999995</v>
      </c>
      <c r="P173" s="32">
        <f>'Dados Brutos - SECA'!P173*'Dados Normal. pelo Peso - Seca'!P$4</f>
        <v>388.71300000000002</v>
      </c>
      <c r="Q173" s="32">
        <f>'Dados Brutos - SECA'!Q173*'Dados Normal. pelo Peso - Seca'!Q$4</f>
        <v>0</v>
      </c>
      <c r="R173" s="32">
        <f>'Dados Brutos - SECA'!R173*'Dados Normal. pelo Peso - Seca'!R$4</f>
        <v>0</v>
      </c>
      <c r="S173" s="32">
        <f>'Dados Brutos - SECA'!S173*'Dados Normal. pelo Peso - Seca'!S$4</f>
        <v>7.1999999999999993</v>
      </c>
      <c r="T173" s="32">
        <f>'Dados Brutos - SECA'!T173*'Dados Normal. pelo Peso - Seca'!T$4</f>
        <v>0</v>
      </c>
      <c r="U173" s="32">
        <f>'Dados Brutos - SECA'!U173*'Dados Normal. pelo Peso - Seca'!U$4</f>
        <v>1.4</v>
      </c>
      <c r="V173" s="32">
        <f>'Dados Brutos - SECA'!V173*'Dados Normal. pelo Peso - Seca'!V$4</f>
        <v>1.06</v>
      </c>
      <c r="W173" s="32">
        <f>'Dados Brutos - SECA'!W173*'Dados Normal. pelo Peso - Seca'!W$4</f>
        <v>420.91199999999998</v>
      </c>
      <c r="X173" s="32">
        <f>'Dados Brutos - SECA'!X173*'Dados Normal. pelo Peso - Seca'!X$4</f>
        <v>350.96099999999996</v>
      </c>
      <c r="Y173" s="32">
        <f>'Dados Brutos - SECA'!Y173*'Dados Normal. pelo Peso - Seca'!Y$4</f>
        <v>79.590999999999994</v>
      </c>
      <c r="Z173" s="32">
        <f>'Dados Brutos - SECA'!Z173*'Dados Normal. pelo Peso - Seca'!Z$4</f>
        <v>44.9</v>
      </c>
      <c r="AA173" s="32">
        <f>'Dados Brutos - SECA'!AA173*'Dados Normal. pelo Peso - Seca'!AA$4</f>
        <v>120.08</v>
      </c>
      <c r="AB173" s="32">
        <f>'Dados Brutos - SECA'!AB173*'Dados Normal. pelo Peso - Seca'!AB$4</f>
        <v>2.6789999999999998</v>
      </c>
      <c r="AC173" s="32">
        <f>'Dados Brutos - SECA'!AC173*'Dados Normal. pelo Peso - Seca'!AC$4</f>
        <v>2.6460000000000004</v>
      </c>
    </row>
    <row r="174" spans="1:29" s="17" customFormat="1" x14ac:dyDescent="0.25">
      <c r="A174" s="18" t="s">
        <v>1211</v>
      </c>
      <c r="B174" s="28" t="s">
        <v>1212</v>
      </c>
      <c r="C174" s="32">
        <f>'Dados Brutos - SECA'!C174*'Dados Normal. pelo Peso - Seca'!C$4</f>
        <v>261.27132021714851</v>
      </c>
      <c r="D174" s="32">
        <f>'Dados Brutos - SECA'!D174*'Dados Normal. pelo Peso - Seca'!D$4</f>
        <v>216.57341558288479</v>
      </c>
      <c r="E174" s="32">
        <f>'Dados Brutos - SECA'!E174*'Dados Normal. pelo Peso - Seca'!E$4</f>
        <v>152.60799999999998</v>
      </c>
      <c r="F174" s="32">
        <f>'Dados Brutos - SECA'!F174*'Dados Normal. pelo Peso - Seca'!F$4</f>
        <v>82.424999999999997</v>
      </c>
      <c r="G174" s="32">
        <f>'Dados Brutos - SECA'!G174*'Dados Normal. pelo Peso - Seca'!G$4</f>
        <v>48.396311697703851</v>
      </c>
      <c r="H174" s="32">
        <f>'Dados Brutos - SECA'!H174*'Dados Normal. pelo Peso - Seca'!H$4</f>
        <v>9.9087353324641452</v>
      </c>
      <c r="I174" s="32">
        <f>'Dados Brutos - SECA'!I174*'Dados Normal. pelo Peso - Seca'!I$4</f>
        <v>93.78</v>
      </c>
      <c r="J174" s="32">
        <f>'Dados Brutos - SECA'!J174*'Dados Normal. pelo Peso - Seca'!J$4</f>
        <v>65.183999999999997</v>
      </c>
      <c r="K174" s="32">
        <f>'Dados Brutos - SECA'!K174*'Dados Normal. pelo Peso - Seca'!K$4</f>
        <v>169.4</v>
      </c>
      <c r="L174" s="32">
        <f>'Dados Brutos - SECA'!L174*'Dados Normal. pelo Peso - Seca'!L$4</f>
        <v>235.886</v>
      </c>
      <c r="M174" s="32">
        <f>'Dados Brutos - SECA'!M174*'Dados Normal. pelo Peso - Seca'!M$4</f>
        <v>249.36599999999999</v>
      </c>
      <c r="N174" s="32">
        <f>'Dados Brutos - SECA'!N174*'Dados Normal. pelo Peso - Seca'!N$4</f>
        <v>293.02</v>
      </c>
      <c r="O174" s="32">
        <f>'Dados Brutos - SECA'!O174*'Dados Normal. pelo Peso - Seca'!O$4</f>
        <v>208.79999999999998</v>
      </c>
      <c r="P174" s="32">
        <f>'Dados Brutos - SECA'!P174*'Dados Normal. pelo Peso - Seca'!P$4</f>
        <v>386.178</v>
      </c>
      <c r="Q174" s="32">
        <f>'Dados Brutos - SECA'!Q174*'Dados Normal. pelo Peso - Seca'!Q$4</f>
        <v>4.9000000000000004</v>
      </c>
      <c r="R174" s="32">
        <f>'Dados Brutos - SECA'!R174*'Dados Normal. pelo Peso - Seca'!R$4</f>
        <v>4.5</v>
      </c>
      <c r="S174" s="32">
        <f>'Dados Brutos - SECA'!S174*'Dados Normal. pelo Peso - Seca'!S$4</f>
        <v>7.1999999999999993</v>
      </c>
      <c r="T174" s="32">
        <f>'Dados Brutos - SECA'!T174*'Dados Normal. pelo Peso - Seca'!T$4</f>
        <v>1.6</v>
      </c>
      <c r="U174" s="32">
        <f>'Dados Brutos - SECA'!U174*'Dados Normal. pelo Peso - Seca'!U$4</f>
        <v>0</v>
      </c>
      <c r="V174" s="32">
        <f>'Dados Brutos - SECA'!V174*'Dados Normal. pelo Peso - Seca'!V$4</f>
        <v>1.04</v>
      </c>
      <c r="W174" s="32">
        <f>'Dados Brutos - SECA'!W174*'Dados Normal. pelo Peso - Seca'!W$4</f>
        <v>444.86400000000003</v>
      </c>
      <c r="X174" s="32">
        <f>'Dados Brutos - SECA'!X174*'Dados Normal. pelo Peso - Seca'!X$4</f>
        <v>370.22700000000003</v>
      </c>
      <c r="Y174" s="32">
        <f>'Dados Brutos - SECA'!Y174*'Dados Normal. pelo Peso - Seca'!Y$4</f>
        <v>109.193</v>
      </c>
      <c r="Z174" s="32">
        <f>'Dados Brutos - SECA'!Z174*'Dados Normal. pelo Peso - Seca'!Z$4</f>
        <v>65.62</v>
      </c>
      <c r="AA174" s="32">
        <f>'Dados Brutos - SECA'!AA174*'Dados Normal. pelo Peso - Seca'!AA$4</f>
        <v>197.24</v>
      </c>
      <c r="AB174" s="32">
        <f>'Dados Brutos - SECA'!AB174*'Dados Normal. pelo Peso - Seca'!AB$4</f>
        <v>2.5380000000000003</v>
      </c>
      <c r="AC174" s="32">
        <f>'Dados Brutos - SECA'!AC174*'Dados Normal. pelo Peso - Seca'!AC$4</f>
        <v>2.6460000000000004</v>
      </c>
    </row>
    <row r="175" spans="1:29" s="17" customFormat="1" x14ac:dyDescent="0.25">
      <c r="A175" s="18" t="s">
        <v>1213</v>
      </c>
      <c r="B175" s="28" t="s">
        <v>1214</v>
      </c>
      <c r="C175" s="32">
        <f>'Dados Brutos - SECA'!C175*'Dados Normal. pelo Peso - Seca'!C$4</f>
        <v>394.33409312927387</v>
      </c>
      <c r="D175" s="32">
        <f>'Dados Brutos - SECA'!D175*'Dados Normal. pelo Peso - Seca'!D$4</f>
        <v>345.69472502805843</v>
      </c>
      <c r="E175" s="32">
        <f>'Dados Brutos - SECA'!E175*'Dados Normal. pelo Peso - Seca'!E$4</f>
        <v>142.04400000000001</v>
      </c>
      <c r="F175" s="32">
        <f>'Dados Brutos - SECA'!F175*'Dados Normal. pelo Peso - Seca'!F$4</f>
        <v>88.774999999999991</v>
      </c>
      <c r="G175" s="32">
        <f>'Dados Brutos - SECA'!G175*'Dados Normal. pelo Peso - Seca'!G$4</f>
        <v>54.793860969003916</v>
      </c>
      <c r="H175" s="32">
        <f>'Dados Brutos - SECA'!H175*'Dados Normal. pelo Peso - Seca'!H$4</f>
        <v>24.161118508655129</v>
      </c>
      <c r="I175" s="32">
        <f>'Dados Brutos - SECA'!I175*'Dados Normal. pelo Peso - Seca'!I$4</f>
        <v>148.03199999999998</v>
      </c>
      <c r="J175" s="32">
        <f>'Dados Brutos - SECA'!J175*'Dados Normal. pelo Peso - Seca'!J$4</f>
        <v>79.323999999999984</v>
      </c>
      <c r="K175" s="32">
        <f>'Dados Brutos - SECA'!K175*'Dados Normal. pelo Peso - Seca'!K$4</f>
        <v>156.85</v>
      </c>
      <c r="L175" s="32">
        <f>'Dados Brutos - SECA'!L175*'Dados Normal. pelo Peso - Seca'!L$4</f>
        <v>224.48899999999998</v>
      </c>
      <c r="M175" s="32">
        <f>'Dados Brutos - SECA'!M175*'Dados Normal. pelo Peso - Seca'!M$4</f>
        <v>299.09199999999998</v>
      </c>
      <c r="N175" s="32">
        <f>'Dados Brutos - SECA'!N175*'Dados Normal. pelo Peso - Seca'!N$4</f>
        <v>333.41</v>
      </c>
      <c r="O175" s="32">
        <f>'Dados Brutos - SECA'!O175*'Dados Normal. pelo Peso - Seca'!O$4</f>
        <v>217.529</v>
      </c>
      <c r="P175" s="32">
        <f>'Dados Brutos - SECA'!P175*'Dados Normal. pelo Peso - Seca'!P$4</f>
        <v>383.916</v>
      </c>
      <c r="Q175" s="32">
        <f>'Dados Brutos - SECA'!Q175*'Dados Normal. pelo Peso - Seca'!Q$4</f>
        <v>4.9000000000000004</v>
      </c>
      <c r="R175" s="32">
        <f>'Dados Brutos - SECA'!R175*'Dados Normal. pelo Peso - Seca'!R$4</f>
        <v>4.5</v>
      </c>
      <c r="S175" s="32">
        <f>'Dados Brutos - SECA'!S175*'Dados Normal. pelo Peso - Seca'!S$4</f>
        <v>7.1999999999999993</v>
      </c>
      <c r="T175" s="32">
        <f>'Dados Brutos - SECA'!T175*'Dados Normal. pelo Peso - Seca'!T$4</f>
        <v>0</v>
      </c>
      <c r="U175" s="32">
        <f>'Dados Brutos - SECA'!U175*'Dados Normal. pelo Peso - Seca'!U$4</f>
        <v>0</v>
      </c>
      <c r="V175" s="32">
        <f>'Dados Brutos - SECA'!V175*'Dados Normal. pelo Peso - Seca'!V$4</f>
        <v>1.08</v>
      </c>
      <c r="W175" s="32">
        <f>'Dados Brutos - SECA'!W175*'Dados Normal. pelo Peso - Seca'!W$4</f>
        <v>437.76</v>
      </c>
      <c r="X175" s="32">
        <f>'Dados Brutos - SECA'!X175*'Dados Normal. pelo Peso - Seca'!X$4</f>
        <v>358.60500000000002</v>
      </c>
      <c r="Y175" s="32">
        <f>'Dados Brutos - SECA'!Y175*'Dados Normal. pelo Peso - Seca'!Y$4</f>
        <v>127.11</v>
      </c>
      <c r="Z175" s="32">
        <f>'Dados Brutos - SECA'!Z175*'Dados Normal. pelo Peso - Seca'!Z$4</f>
        <v>84.62</v>
      </c>
      <c r="AA175" s="32">
        <f>'Dados Brutos - SECA'!AA175*'Dados Normal. pelo Peso - Seca'!AA$4</f>
        <v>198.76</v>
      </c>
      <c r="AB175" s="32">
        <f>'Dados Brutos - SECA'!AB175*'Dados Normal. pelo Peso - Seca'!AB$4</f>
        <v>1.927</v>
      </c>
      <c r="AC175" s="32">
        <f>'Dados Brutos - SECA'!AC175*'Dados Normal. pelo Peso - Seca'!AC$4</f>
        <v>2.9890000000000003</v>
      </c>
    </row>
    <row r="176" spans="1:29" s="17" customFormat="1" x14ac:dyDescent="0.25">
      <c r="A176" s="18" t="s">
        <v>1215</v>
      </c>
      <c r="B176" s="28" t="s">
        <v>1216</v>
      </c>
      <c r="C176" s="32">
        <f>'Dados Brutos - SECA'!C176*'Dados Normal. pelo Peso - Seca'!C$4</f>
        <v>242.81011781011782</v>
      </c>
      <c r="D176" s="32">
        <f>'Dados Brutos - SECA'!D176*'Dados Normal. pelo Peso - Seca'!D$4</f>
        <v>206.29496015507215</v>
      </c>
      <c r="E176" s="32">
        <f>'Dados Brutos - SECA'!E176*'Dados Normal. pelo Peso - Seca'!E$4</f>
        <v>146.566</v>
      </c>
      <c r="F176" s="32">
        <f>'Dados Brutos - SECA'!F176*'Dados Normal. pelo Peso - Seca'!F$4</f>
        <v>68.349999999999994</v>
      </c>
      <c r="G176" s="32">
        <f>'Dados Brutos - SECA'!G176*'Dados Normal. pelo Peso - Seca'!G$4</f>
        <v>34.298194036119277</v>
      </c>
      <c r="H176" s="32">
        <f>'Dados Brutos - SECA'!H176*'Dados Normal. pelo Peso - Seca'!H$4</f>
        <v>7.8488775746355008</v>
      </c>
      <c r="I176" s="32">
        <f>'Dados Brutos - SECA'!I176*'Dados Normal. pelo Peso - Seca'!I$4</f>
        <v>84.384</v>
      </c>
      <c r="J176" s="32">
        <f>'Dados Brutos - SECA'!J176*'Dados Normal. pelo Peso - Seca'!J$4</f>
        <v>67.731999999999999</v>
      </c>
      <c r="K176" s="32">
        <f>'Dados Brutos - SECA'!K176*'Dados Normal. pelo Peso - Seca'!K$4</f>
        <v>237.95000000000002</v>
      </c>
      <c r="L176" s="32">
        <f>'Dados Brutos - SECA'!L176*'Dados Normal. pelo Peso - Seca'!L$4</f>
        <v>226.83799999999999</v>
      </c>
      <c r="M176" s="32">
        <f>'Dados Brutos - SECA'!M176*'Dados Normal. pelo Peso - Seca'!M$4</f>
        <v>327.10599999999999</v>
      </c>
      <c r="N176" s="32">
        <f>'Dados Brutos - SECA'!N176*'Dados Normal. pelo Peso - Seca'!N$4</f>
        <v>336.245</v>
      </c>
      <c r="O176" s="32">
        <f>'Dados Brutos - SECA'!O176*'Dados Normal. pelo Peso - Seca'!O$4</f>
        <v>211.29399999999998</v>
      </c>
      <c r="P176" s="32">
        <f>'Dados Brutos - SECA'!P176*'Dados Normal. pelo Peso - Seca'!P$4</f>
        <v>385.43700000000001</v>
      </c>
      <c r="Q176" s="32">
        <f>'Dados Brutos - SECA'!Q176*'Dados Normal. pelo Peso - Seca'!Q$4</f>
        <v>0</v>
      </c>
      <c r="R176" s="32">
        <f>'Dados Brutos - SECA'!R176*'Dados Normal. pelo Peso - Seca'!R$4</f>
        <v>4.5</v>
      </c>
      <c r="S176" s="32">
        <f>'Dados Brutos - SECA'!S176*'Dados Normal. pelo Peso - Seca'!S$4</f>
        <v>7.1999999999999993</v>
      </c>
      <c r="T176" s="32">
        <f>'Dados Brutos - SECA'!T176*'Dados Normal. pelo Peso - Seca'!T$4</f>
        <v>0</v>
      </c>
      <c r="U176" s="32">
        <f>'Dados Brutos - SECA'!U176*'Dados Normal. pelo Peso - Seca'!U$4</f>
        <v>0</v>
      </c>
      <c r="V176" s="32">
        <f>'Dados Brutos - SECA'!V176*'Dados Normal. pelo Peso - Seca'!V$4</f>
        <v>1.1399999999999999</v>
      </c>
      <c r="W176" s="32">
        <f>'Dados Brutos - SECA'!W176*'Dados Normal. pelo Peso - Seca'!W$4</f>
        <v>447.36</v>
      </c>
      <c r="X176" s="32">
        <f>'Dados Brutos - SECA'!X176*'Dados Normal. pelo Peso - Seca'!X$4</f>
        <v>368.589</v>
      </c>
      <c r="Y176" s="32">
        <f>'Dados Brutos - SECA'!Y176*'Dados Normal. pelo Peso - Seca'!Y$4</f>
        <v>102.54299999999999</v>
      </c>
      <c r="Z176" s="32">
        <f>'Dados Brutos - SECA'!Z176*'Dados Normal. pelo Peso - Seca'!Z$4</f>
        <v>91</v>
      </c>
      <c r="AA176" s="32">
        <f>'Dados Brutos - SECA'!AA176*'Dados Normal. pelo Peso - Seca'!AA$4</f>
        <v>164.12</v>
      </c>
      <c r="AB176" s="32">
        <f>'Dados Brutos - SECA'!AB176*'Dados Normal. pelo Peso - Seca'!AB$4</f>
        <v>3.1490000000000005</v>
      </c>
      <c r="AC176" s="32">
        <f>'Dados Brutos - SECA'!AC176*'Dados Normal. pelo Peso - Seca'!AC$4</f>
        <v>2.94</v>
      </c>
    </row>
    <row r="177" spans="1:32" s="17" customFormat="1" x14ac:dyDescent="0.25">
      <c r="A177" s="18" t="s">
        <v>1217</v>
      </c>
      <c r="B177" s="28" t="s">
        <v>1218</v>
      </c>
      <c r="C177" s="32">
        <f>'Dados Brutos - SECA'!C177*'Dados Normal. pelo Peso - Seca'!C$4</f>
        <v>346.2534211110289</v>
      </c>
      <c r="D177" s="32">
        <f>'Dados Brutos - SECA'!D177*'Dados Normal. pelo Peso - Seca'!D$4</f>
        <v>305.52564331134488</v>
      </c>
      <c r="E177" s="32">
        <f>'Dados Brutos - SECA'!E177*'Dados Normal. pelo Peso - Seca'!E$4</f>
        <v>135.39400000000001</v>
      </c>
      <c r="F177" s="32">
        <f>'Dados Brutos - SECA'!F177*'Dados Normal. pelo Peso - Seca'!F$4</f>
        <v>69.45</v>
      </c>
      <c r="G177" s="32">
        <f>'Dados Brutos - SECA'!G177*'Dados Normal. pelo Peso - Seca'!G$4</f>
        <v>30.624908958485072</v>
      </c>
      <c r="H177" s="32">
        <f>'Dados Brutos - SECA'!H177*'Dados Normal. pelo Peso - Seca'!H$4</f>
        <v>6.848033269797261</v>
      </c>
      <c r="I177" s="32">
        <f>'Dados Brutos - SECA'!I177*'Dados Normal. pelo Peso - Seca'!I$4</f>
        <v>119.91600000000001</v>
      </c>
      <c r="J177" s="32">
        <f>'Dados Brutos - SECA'!J177*'Dados Normal. pelo Peso - Seca'!J$4</f>
        <v>83.831999999999994</v>
      </c>
      <c r="K177" s="32">
        <f>'Dados Brutos - SECA'!K177*'Dados Normal. pelo Peso - Seca'!K$4</f>
        <v>107.44999999999999</v>
      </c>
      <c r="L177" s="32">
        <f>'Dados Brutos - SECA'!L177*'Dados Normal. pelo Peso - Seca'!L$4</f>
        <v>173.768</v>
      </c>
      <c r="M177" s="32">
        <f>'Dados Brutos - SECA'!M177*'Dados Normal. pelo Peso - Seca'!M$4</f>
        <v>405.67399999999998</v>
      </c>
      <c r="N177" s="32">
        <f>'Dados Brutos - SECA'!N177*'Dados Normal. pelo Peso - Seca'!N$4</f>
        <v>335.96499999999997</v>
      </c>
      <c r="O177" s="32">
        <f>'Dados Brutos - SECA'!O177*'Dados Normal. pelo Peso - Seca'!O$4</f>
        <v>235.01600000000002</v>
      </c>
      <c r="P177" s="32">
        <f>'Dados Brutos - SECA'!P177*'Dados Normal. pelo Peso - Seca'!P$4</f>
        <v>381.38100000000003</v>
      </c>
      <c r="Q177" s="32">
        <f>'Dados Brutos - SECA'!Q177*'Dados Normal. pelo Peso - Seca'!Q$4</f>
        <v>4.9000000000000004</v>
      </c>
      <c r="R177" s="32">
        <f>'Dados Brutos - SECA'!R177*'Dados Normal. pelo Peso - Seca'!R$4</f>
        <v>4.5</v>
      </c>
      <c r="S177" s="32">
        <f>'Dados Brutos - SECA'!S177*'Dados Normal. pelo Peso - Seca'!S$4</f>
        <v>9.6</v>
      </c>
      <c r="T177" s="32">
        <f>'Dados Brutos - SECA'!T177*'Dados Normal. pelo Peso - Seca'!T$4</f>
        <v>0</v>
      </c>
      <c r="U177" s="32">
        <f>'Dados Brutos - SECA'!U177*'Dados Normal. pelo Peso - Seca'!U$4</f>
        <v>0</v>
      </c>
      <c r="V177" s="32">
        <f>'Dados Brutos - SECA'!V177*'Dados Normal. pelo Peso - Seca'!V$4</f>
        <v>1.04</v>
      </c>
      <c r="W177" s="32">
        <f>'Dados Brutos - SECA'!W177*'Dados Normal. pelo Peso - Seca'!W$4</f>
        <v>433.34399999999999</v>
      </c>
      <c r="X177" s="32">
        <f>'Dados Brutos - SECA'!X177*'Dados Normal. pelo Peso - Seca'!X$4</f>
        <v>357.98099999999994</v>
      </c>
      <c r="Y177" s="32">
        <f>'Dados Brutos - SECA'!Y177*'Dados Normal. pelo Peso - Seca'!Y$4</f>
        <v>89.68</v>
      </c>
      <c r="Z177" s="32">
        <f>'Dados Brutos - SECA'!Z177*'Dados Normal. pelo Peso - Seca'!Z$4</f>
        <v>59.12</v>
      </c>
      <c r="AA177" s="32">
        <f>'Dados Brutos - SECA'!AA177*'Dados Normal. pelo Peso - Seca'!AA$4</f>
        <v>205.52</v>
      </c>
      <c r="AB177" s="32">
        <f>'Dados Brutos - SECA'!AB177*'Dados Normal. pelo Peso - Seca'!AB$4</f>
        <v>3.5250000000000004</v>
      </c>
      <c r="AC177" s="32">
        <f>'Dados Brutos - SECA'!AC177*'Dados Normal. pelo Peso - Seca'!AC$4</f>
        <v>2.5480000000000005</v>
      </c>
    </row>
    <row r="178" spans="1:32" s="17" customFormat="1" x14ac:dyDescent="0.25">
      <c r="A178" s="18" t="s">
        <v>1219</v>
      </c>
      <c r="B178" s="28" t="s">
        <v>1220</v>
      </c>
      <c r="C178" s="32">
        <f>'Dados Brutos - SECA'!C178*'Dados Normal. pelo Peso - Seca'!C$4</f>
        <v>178.83896743529249</v>
      </c>
      <c r="D178" s="32">
        <f>'Dados Brutos - SECA'!D178*'Dados Normal. pelo Peso - Seca'!D$4</f>
        <v>164.1086047726877</v>
      </c>
      <c r="E178" s="32">
        <f>'Dados Brutos - SECA'!E178*'Dados Normal. pelo Peso - Seca'!E$4</f>
        <v>135.62199999999999</v>
      </c>
      <c r="F178" s="32">
        <f>'Dados Brutos - SECA'!F178*'Dados Normal. pelo Peso - Seca'!F$4</f>
        <v>60.05</v>
      </c>
      <c r="G178" s="32">
        <f>'Dados Brutos - SECA'!G178*'Dados Normal. pelo Peso - Seca'!G$4</f>
        <v>55.861787511903145</v>
      </c>
      <c r="H178" s="32">
        <f>'Dados Brutos - SECA'!H178*'Dados Normal. pelo Peso - Seca'!H$4</f>
        <v>5.9010627151624009</v>
      </c>
      <c r="I178" s="32">
        <f>'Dados Brutos - SECA'!I178*'Dados Normal. pelo Peso - Seca'!I$4</f>
        <v>103.788</v>
      </c>
      <c r="J178" s="32">
        <f>'Dados Brutos - SECA'!J178*'Dados Normal. pelo Peso - Seca'!J$4</f>
        <v>70.419999999999987</v>
      </c>
      <c r="K178" s="32">
        <f>'Dados Brutos - SECA'!K178*'Dados Normal. pelo Peso - Seca'!K$4</f>
        <v>279.3</v>
      </c>
      <c r="L178" s="32">
        <f>'Dados Brutos - SECA'!L178*'Dados Normal. pelo Peso - Seca'!L$4</f>
        <v>260.82599999999996</v>
      </c>
      <c r="M178" s="32">
        <f>'Dados Brutos - SECA'!M178*'Dados Normal. pelo Peso - Seca'!M$4</f>
        <v>247.15799999999996</v>
      </c>
      <c r="N178" s="32">
        <f>'Dados Brutos - SECA'!N178*'Dados Normal. pelo Peso - Seca'!N$4</f>
        <v>298.86500000000001</v>
      </c>
      <c r="O178" s="32">
        <f>'Dados Brutos - SECA'!O178*'Dados Normal. pelo Peso - Seca'!O$4</f>
        <v>262.97200000000004</v>
      </c>
      <c r="P178" s="32">
        <f>'Dados Brutos - SECA'!P178*'Dados Normal. pelo Peso - Seca'!P$4</f>
        <v>387.97199999999998</v>
      </c>
      <c r="Q178" s="32">
        <f>'Dados Brutos - SECA'!Q178*'Dados Normal. pelo Peso - Seca'!Q$4</f>
        <v>4.9000000000000004</v>
      </c>
      <c r="R178" s="32">
        <f>'Dados Brutos - SECA'!R178*'Dados Normal. pelo Peso - Seca'!R$4</f>
        <v>0</v>
      </c>
      <c r="S178" s="32">
        <f>'Dados Brutos - SECA'!S178*'Dados Normal. pelo Peso - Seca'!S$4</f>
        <v>9.6</v>
      </c>
      <c r="T178" s="32">
        <f>'Dados Brutos - SECA'!T178*'Dados Normal. pelo Peso - Seca'!T$4</f>
        <v>0</v>
      </c>
      <c r="U178" s="32">
        <f>'Dados Brutos - SECA'!U178*'Dados Normal. pelo Peso - Seca'!U$4</f>
        <v>0</v>
      </c>
      <c r="V178" s="32">
        <f>'Dados Brutos - SECA'!V178*'Dados Normal. pelo Peso - Seca'!V$4</f>
        <v>1.22</v>
      </c>
      <c r="W178" s="32">
        <f>'Dados Brutos - SECA'!W178*'Dados Normal. pelo Peso - Seca'!W$4</f>
        <v>445.488</v>
      </c>
      <c r="X178" s="32">
        <f>'Dados Brutos - SECA'!X178*'Dados Normal. pelo Peso - Seca'!X$4</f>
        <v>372.37200000000001</v>
      </c>
      <c r="Y178" s="32">
        <f>'Dados Brutos - SECA'!Y178*'Dados Normal. pelo Peso - Seca'!Y$4</f>
        <v>77.500999999999991</v>
      </c>
      <c r="Z178" s="32">
        <f>'Dados Brutos - SECA'!Z178*'Dados Normal. pelo Peso - Seca'!Z$4</f>
        <v>75.42</v>
      </c>
      <c r="AA178" s="32">
        <f>'Dados Brutos - SECA'!AA178*'Dados Normal. pelo Peso - Seca'!AA$4</f>
        <v>138.16</v>
      </c>
      <c r="AB178" s="32">
        <f>'Dados Brutos - SECA'!AB178*'Dados Normal. pelo Peso - Seca'!AB$4</f>
        <v>2.82</v>
      </c>
      <c r="AC178" s="32">
        <f>'Dados Brutos - SECA'!AC178*'Dados Normal. pelo Peso - Seca'!AC$4</f>
        <v>3.3809999999999998</v>
      </c>
    </row>
    <row r="179" spans="1:32" s="17" customFormat="1" x14ac:dyDescent="0.25">
      <c r="A179" s="18" t="s">
        <v>1221</v>
      </c>
      <c r="B179" s="28" t="s">
        <v>1222</v>
      </c>
      <c r="C179" s="32">
        <f>'Dados Brutos - SECA'!C179*'Dados Normal. pelo Peso - Seca'!C$4</f>
        <v>338.15437824241474</v>
      </c>
      <c r="D179" s="32">
        <f>'Dados Brutos - SECA'!D179*'Dados Normal. pelo Peso - Seca'!D$4</f>
        <v>311.00735093928671</v>
      </c>
      <c r="E179" s="32">
        <f>'Dados Brutos - SECA'!E179*'Dados Normal. pelo Peso - Seca'!E$4</f>
        <v>131.06200000000001</v>
      </c>
      <c r="F179" s="32">
        <f>'Dados Brutos - SECA'!F179*'Dados Normal. pelo Peso - Seca'!F$4</f>
        <v>59.050000000000004</v>
      </c>
      <c r="G179" s="32">
        <f>'Dados Brutos - SECA'!G179*'Dados Normal. pelo Peso - Seca'!G$4</f>
        <v>50.857754010695196</v>
      </c>
      <c r="H179" s="32">
        <f>'Dados Brutos - SECA'!H179*'Dados Normal. pelo Peso - Seca'!H$4</f>
        <v>3.4417333593597497</v>
      </c>
      <c r="I179" s="32">
        <f>'Dados Brutos - SECA'!I179*'Dados Normal. pelo Peso - Seca'!I$4</f>
        <v>90.396000000000001</v>
      </c>
      <c r="J179" s="32">
        <f>'Dados Brutos - SECA'!J179*'Dados Normal. pelo Peso - Seca'!J$4</f>
        <v>85.707999999999998</v>
      </c>
      <c r="K179" s="32">
        <f>'Dados Brutos - SECA'!K179*'Dados Normal. pelo Peso - Seca'!K$4</f>
        <v>75.599999999999994</v>
      </c>
      <c r="L179" s="32">
        <f>'Dados Brutos - SECA'!L179*'Dados Normal. pelo Peso - Seca'!L$4</f>
        <v>220.37099999999998</v>
      </c>
      <c r="M179" s="32">
        <f>'Dados Brutos - SECA'!M179*'Dados Normal. pelo Peso - Seca'!M$4</f>
        <v>271.39999999999998</v>
      </c>
      <c r="N179" s="32">
        <f>'Dados Brutos - SECA'!N179*'Dados Normal. pelo Peso - Seca'!N$4</f>
        <v>272.78999999999996</v>
      </c>
      <c r="O179" s="32">
        <f>'Dados Brutos - SECA'!O179*'Dados Normal. pelo Peso - Seca'!O$4</f>
        <v>190.79100000000003</v>
      </c>
      <c r="P179" s="32">
        <f>'Dados Brutos - SECA'!P179*'Dados Normal. pelo Peso - Seca'!P$4</f>
        <v>376.15500000000003</v>
      </c>
      <c r="Q179" s="32">
        <f>'Dados Brutos - SECA'!Q179*'Dados Normal. pelo Peso - Seca'!Q$4</f>
        <v>4.9000000000000004</v>
      </c>
      <c r="R179" s="32">
        <f>'Dados Brutos - SECA'!R179*'Dados Normal. pelo Peso - Seca'!R$4</f>
        <v>0</v>
      </c>
      <c r="S179" s="32">
        <f>'Dados Brutos - SECA'!S179*'Dados Normal. pelo Peso - Seca'!S$4</f>
        <v>9.6</v>
      </c>
      <c r="T179" s="32">
        <f>'Dados Brutos - SECA'!T179*'Dados Normal. pelo Peso - Seca'!T$4</f>
        <v>0</v>
      </c>
      <c r="U179" s="32">
        <f>'Dados Brutos - SECA'!U179*'Dados Normal. pelo Peso - Seca'!U$4</f>
        <v>0</v>
      </c>
      <c r="V179" s="32">
        <f>'Dados Brutos - SECA'!V179*'Dados Normal. pelo Peso - Seca'!V$4</f>
        <v>1.1000000000000001</v>
      </c>
      <c r="W179" s="32">
        <f>'Dados Brutos - SECA'!W179*'Dados Normal. pelo Peso - Seca'!W$4</f>
        <v>454.464</v>
      </c>
      <c r="X179" s="32">
        <f>'Dados Brutos - SECA'!X179*'Dados Normal. pelo Peso - Seca'!X$4</f>
        <v>374.78999999999996</v>
      </c>
      <c r="Y179" s="32">
        <f>'Dados Brutos - SECA'!Y179*'Dados Normal. pelo Peso - Seca'!Y$4</f>
        <v>87.305000000000007</v>
      </c>
      <c r="Z179" s="32">
        <f>'Dados Brutos - SECA'!Z179*'Dados Normal. pelo Peso - Seca'!Z$4</f>
        <v>97</v>
      </c>
      <c r="AA179" s="32">
        <f>'Dados Brutos - SECA'!AA179*'Dados Normal. pelo Peso - Seca'!AA$4</f>
        <v>212.28</v>
      </c>
      <c r="AB179" s="32">
        <f>'Dados Brutos - SECA'!AB179*'Dados Normal. pelo Peso - Seca'!AB$4</f>
        <v>2.726</v>
      </c>
      <c r="AC179" s="32">
        <f>'Dados Brutos - SECA'!AC179*'Dados Normal. pelo Peso - Seca'!AC$4</f>
        <v>2.6950000000000003</v>
      </c>
    </row>
    <row r="180" spans="1:32" s="17" customFormat="1" x14ac:dyDescent="0.25">
      <c r="A180" s="18" t="s">
        <v>1223</v>
      </c>
      <c r="B180" s="20" t="s">
        <v>1224</v>
      </c>
      <c r="C180" s="32">
        <f>'Dados Brutos - SECA'!C180*'Dados Normal. pelo Peso - Seca'!C$4</f>
        <v>270.48182292572619</v>
      </c>
      <c r="D180" s="32">
        <f>'Dados Brutos - SECA'!D180*'Dados Normal. pelo Peso - Seca'!D$4</f>
        <v>310.16102165463633</v>
      </c>
      <c r="E180" s="32">
        <f>'Dados Brutos - SECA'!E180*'Dados Normal. pelo Peso - Seca'!E$4</f>
        <v>149.56799999999998</v>
      </c>
      <c r="F180" s="32">
        <f>'Dados Brutos - SECA'!F180*'Dados Normal. pelo Peso - Seca'!F$4</f>
        <v>70</v>
      </c>
      <c r="G180" s="32">
        <f>'Dados Brutos - SECA'!G180*'Dados Normal. pelo Peso - Seca'!G$4</f>
        <v>45.324041811846691</v>
      </c>
      <c r="H180" s="32">
        <f>'Dados Brutos - SECA'!H180*'Dados Normal. pelo Peso - Seca'!H$4</f>
        <v>17.370987403494514</v>
      </c>
      <c r="I180" s="32">
        <f>'Dados Brutos - SECA'!I180*'Dados Normal. pelo Peso - Seca'!I$4</f>
        <v>108.666</v>
      </c>
      <c r="J180" s="32">
        <f>'Dados Brutos - SECA'!J180*'Dados Normal. pelo Peso - Seca'!J$4</f>
        <v>74.703999999999994</v>
      </c>
      <c r="K180" s="32">
        <f>'Dados Brutos - SECA'!K180*'Dados Normal. pelo Peso - Seca'!K$4</f>
        <v>91.8</v>
      </c>
      <c r="L180" s="32">
        <f>'Dados Brutos - SECA'!L180*'Dados Normal. pelo Peso - Seca'!L$4</f>
        <v>230.46299999999999</v>
      </c>
      <c r="M180" s="32">
        <f>'Dados Brutos - SECA'!M180*'Dados Normal. pelo Peso - Seca'!M$4</f>
        <v>74.197999999999993</v>
      </c>
      <c r="N180" s="32">
        <f>'Dados Brutos - SECA'!N180*'Dados Normal. pelo Peso - Seca'!N$4</f>
        <v>309.68</v>
      </c>
      <c r="O180" s="32">
        <f>'Dados Brutos - SECA'!O180*'Dados Normal. pelo Peso - Seca'!O$4</f>
        <v>252.851</v>
      </c>
      <c r="P180" s="32">
        <f>'Dados Brutos - SECA'!P180*'Dados Normal. pelo Peso - Seca'!P$4</f>
        <v>386.45100000000002</v>
      </c>
      <c r="Q180" s="32">
        <f>'Dados Brutos - SECA'!Q180*'Dados Normal. pelo Peso - Seca'!Q$4</f>
        <v>0</v>
      </c>
      <c r="R180" s="32">
        <f>'Dados Brutos - SECA'!R180*'Dados Normal. pelo Peso - Seca'!R$4</f>
        <v>0</v>
      </c>
      <c r="S180" s="32">
        <f>'Dados Brutos - SECA'!S180*'Dados Normal. pelo Peso - Seca'!S$4</f>
        <v>9.6</v>
      </c>
      <c r="T180" s="32">
        <f>'Dados Brutos - SECA'!T180*'Dados Normal. pelo Peso - Seca'!T$4</f>
        <v>0</v>
      </c>
      <c r="U180" s="32">
        <f>'Dados Brutos - SECA'!U180*'Dados Normal. pelo Peso - Seca'!U$4</f>
        <v>0</v>
      </c>
      <c r="V180" s="32">
        <f>'Dados Brutos - SECA'!V180*'Dados Normal. pelo Peso - Seca'!V$4</f>
        <v>1.08</v>
      </c>
      <c r="W180" s="32">
        <f>'Dados Brutos - SECA'!W180*'Dados Normal. pelo Peso - Seca'!W$4</f>
        <v>434.06400000000002</v>
      </c>
      <c r="X180" s="32">
        <f>'Dados Brutos - SECA'!X180*'Dados Normal. pelo Peso - Seca'!X$4</f>
        <v>343.16099999999994</v>
      </c>
      <c r="Y180" s="32">
        <f>'Dados Brutos - SECA'!Y180*'Dados Normal. pelo Peso - Seca'!Y$4</f>
        <v>102.90399999999998</v>
      </c>
      <c r="Z180" s="32">
        <f>'Dados Brutos - SECA'!Z180*'Dados Normal. pelo Peso - Seca'!Z$4</f>
        <v>101.32</v>
      </c>
      <c r="AA180" s="32">
        <f>'Dados Brutos - SECA'!AA180*'Dados Normal. pelo Peso - Seca'!AA$4</f>
        <v>216.76</v>
      </c>
      <c r="AB180" s="32">
        <f>'Dados Brutos - SECA'!AB180*'Dados Normal. pelo Peso - Seca'!AB$4</f>
        <v>2.1620000000000004</v>
      </c>
      <c r="AC180" s="32">
        <f>'Dados Brutos - SECA'!AC180*'Dados Normal. pelo Peso - Seca'!AC$4</f>
        <v>2.6950000000000003</v>
      </c>
    </row>
    <row r="181" spans="1:32" s="17" customFormat="1" x14ac:dyDescent="0.25">
      <c r="A181" s="18" t="s">
        <v>1225</v>
      </c>
      <c r="B181" s="20" t="s">
        <v>1226</v>
      </c>
      <c r="C181" s="32">
        <f>'Dados Brutos - SECA'!C181*'Dados Normal. pelo Peso - Seca'!C$4</f>
        <v>269.51467060343236</v>
      </c>
      <c r="D181" s="32">
        <f>'Dados Brutos - SECA'!D181*'Dados Normal. pelo Peso - Seca'!D$4</f>
        <v>253.37811054833739</v>
      </c>
      <c r="E181" s="32">
        <f>'Dados Brutos - SECA'!E181*'Dados Normal. pelo Peso - Seca'!E$4</f>
        <v>136.00199999999998</v>
      </c>
      <c r="F181" s="32">
        <f>'Dados Brutos - SECA'!F181*'Dados Normal. pelo Peso - Seca'!F$4</f>
        <v>61.424999999999997</v>
      </c>
      <c r="G181" s="32">
        <f>'Dados Brutos - SECA'!G181*'Dados Normal. pelo Peso - Seca'!G$4</f>
        <v>36.873177324134012</v>
      </c>
      <c r="H181" s="32">
        <f>'Dados Brutos - SECA'!H181*'Dados Normal. pelo Peso - Seca'!H$4</f>
        <v>13.583584398664604</v>
      </c>
      <c r="I181" s="32">
        <f>'Dados Brutos - SECA'!I181*'Dados Normal. pelo Peso - Seca'!I$4</f>
        <v>101.07</v>
      </c>
      <c r="J181" s="32">
        <f>'Dados Brutos - SECA'!J181*'Dados Normal. pelo Peso - Seca'!J$4</f>
        <v>69.86</v>
      </c>
      <c r="K181" s="32">
        <f>'Dados Brutos - SECA'!K181*'Dados Normal. pelo Peso - Seca'!K$4</f>
        <v>269.14999999999998</v>
      </c>
      <c r="L181" s="32">
        <f>'Dados Brutos - SECA'!L181*'Dados Normal. pelo Peso - Seca'!L$4</f>
        <v>233.30500000000001</v>
      </c>
      <c r="M181" s="32">
        <f>'Dados Brutos - SECA'!M181*'Dados Normal. pelo Peso - Seca'!M$4</f>
        <v>124.52199999999999</v>
      </c>
      <c r="N181" s="32">
        <f>'Dados Brutos - SECA'!N181*'Dados Normal. pelo Peso - Seca'!N$4</f>
        <v>328.755</v>
      </c>
      <c r="O181" s="32">
        <f>'Dados Brutos - SECA'!O181*'Dados Normal. pelo Peso - Seca'!O$4</f>
        <v>259.37599999999998</v>
      </c>
      <c r="P181" s="32">
        <f>'Dados Brutos - SECA'!P181*'Dados Normal. pelo Peso - Seca'!P$4</f>
        <v>386.60699999999997</v>
      </c>
      <c r="Q181" s="32">
        <f>'Dados Brutos - SECA'!Q181*'Dados Normal. pelo Peso - Seca'!Q$4</f>
        <v>0</v>
      </c>
      <c r="R181" s="32">
        <f>'Dados Brutos - SECA'!R181*'Dados Normal. pelo Peso - Seca'!R$4</f>
        <v>0</v>
      </c>
      <c r="S181" s="32">
        <f>'Dados Brutos - SECA'!S181*'Dados Normal. pelo Peso - Seca'!S$4</f>
        <v>9.6</v>
      </c>
      <c r="T181" s="32">
        <f>'Dados Brutos - SECA'!T181*'Dados Normal. pelo Peso - Seca'!T$4</f>
        <v>0</v>
      </c>
      <c r="U181" s="32">
        <f>'Dados Brutos - SECA'!U181*'Dados Normal. pelo Peso - Seca'!U$4</f>
        <v>0</v>
      </c>
      <c r="V181" s="32">
        <f>'Dados Brutos - SECA'!V181*'Dados Normal. pelo Peso - Seca'!V$4</f>
        <v>1.08</v>
      </c>
      <c r="W181" s="32">
        <f>'Dados Brutos - SECA'!W181*'Dados Normal. pelo Peso - Seca'!W$4</f>
        <v>451.05599999999998</v>
      </c>
      <c r="X181" s="32">
        <f>'Dados Brutos - SECA'!X181*'Dados Normal. pelo Peso - Seca'!X$4</f>
        <v>361.49099999999999</v>
      </c>
      <c r="Y181" s="32">
        <f>'Dados Brutos - SECA'!Y181*'Dados Normal. pelo Peso - Seca'!Y$4</f>
        <v>103.09399999999999</v>
      </c>
      <c r="Z181" s="32">
        <f>'Dados Brutos - SECA'!Z181*'Dados Normal. pelo Peso - Seca'!Z$4</f>
        <v>93.28</v>
      </c>
      <c r="AA181" s="32">
        <f>'Dados Brutos - SECA'!AA181*'Dados Normal. pelo Peso - Seca'!AA$4</f>
        <v>145.6</v>
      </c>
      <c r="AB181" s="32">
        <f>'Dados Brutos - SECA'!AB181*'Dados Normal. pelo Peso - Seca'!AB$4</f>
        <v>2.5850000000000004</v>
      </c>
      <c r="AC181" s="32">
        <f>'Dados Brutos - SECA'!AC181*'Dados Normal. pelo Peso - Seca'!AC$4</f>
        <v>2.5480000000000005</v>
      </c>
    </row>
    <row r="182" spans="1:32" s="17" customFormat="1" x14ac:dyDescent="0.25">
      <c r="A182" s="18" t="s">
        <v>1227</v>
      </c>
      <c r="B182" s="20" t="s">
        <v>1228</v>
      </c>
      <c r="C182" s="32">
        <f>'Dados Brutos - SECA'!C182*'Dados Normal. pelo Peso - Seca'!C$4</f>
        <v>274.10894418291866</v>
      </c>
      <c r="D182" s="32">
        <f>'Dados Brutos - SECA'!D182*'Dados Normal. pelo Peso - Seca'!D$4</f>
        <v>235.55069582504973</v>
      </c>
      <c r="E182" s="32">
        <f>'Dados Brutos - SECA'!E182*'Dados Normal. pelo Peso - Seca'!E$4</f>
        <v>139.19400000000002</v>
      </c>
      <c r="F182" s="32">
        <f>'Dados Brutos - SECA'!F182*'Dados Normal. pelo Peso - Seca'!F$4</f>
        <v>81.150000000000006</v>
      </c>
      <c r="G182" s="32">
        <f>'Dados Brutos - SECA'!G182*'Dados Normal. pelo Peso - Seca'!G$4</f>
        <v>52.104305639781685</v>
      </c>
      <c r="H182" s="32">
        <f>'Dados Brutos - SECA'!H182*'Dados Normal. pelo Peso - Seca'!H$4</f>
        <v>13.275109170305676</v>
      </c>
      <c r="I182" s="32">
        <f>'Dados Brutos - SECA'!I182*'Dados Normal. pelo Peso - Seca'!I$4</f>
        <v>135.702</v>
      </c>
      <c r="J182" s="32">
        <f>'Dados Brutos - SECA'!J182*'Dados Normal. pelo Peso - Seca'!J$4</f>
        <v>65.632000000000005</v>
      </c>
      <c r="K182" s="32">
        <f>'Dados Brutos - SECA'!K182*'Dados Normal. pelo Peso - Seca'!K$4</f>
        <v>164.1</v>
      </c>
      <c r="L182" s="32">
        <f>'Dados Brutos - SECA'!L182*'Dados Normal. pelo Peso - Seca'!L$4</f>
        <v>233.33399999999997</v>
      </c>
      <c r="M182" s="32">
        <f>'Dados Brutos - SECA'!M182*'Dados Normal. pelo Peso - Seca'!M$4</f>
        <v>307.41799999999995</v>
      </c>
      <c r="N182" s="32">
        <f>'Dados Brutos - SECA'!N182*'Dados Normal. pelo Peso - Seca'!N$4</f>
        <v>250.04</v>
      </c>
      <c r="O182" s="32">
        <f>'Dados Brutos - SECA'!O182*'Dados Normal. pelo Peso - Seca'!O$4</f>
        <v>254.93899999999999</v>
      </c>
      <c r="P182" s="32">
        <f>'Dados Brutos - SECA'!P182*'Dados Normal. pelo Peso - Seca'!P$4</f>
        <v>389.02499999999998</v>
      </c>
      <c r="Q182" s="32">
        <f>'Dados Brutos - SECA'!Q182*'Dados Normal. pelo Peso - Seca'!Q$4</f>
        <v>0</v>
      </c>
      <c r="R182" s="32">
        <f>'Dados Brutos - SECA'!R182*'Dados Normal. pelo Peso - Seca'!R$4</f>
        <v>0</v>
      </c>
      <c r="S182" s="32">
        <f>'Dados Brutos - SECA'!S182*'Dados Normal. pelo Peso - Seca'!S$4</f>
        <v>7.1999999999999993</v>
      </c>
      <c r="T182" s="32">
        <f>'Dados Brutos - SECA'!T182*'Dados Normal. pelo Peso - Seca'!T$4</f>
        <v>0</v>
      </c>
      <c r="U182" s="32">
        <f>'Dados Brutos - SECA'!U182*'Dados Normal. pelo Peso - Seca'!U$4</f>
        <v>0</v>
      </c>
      <c r="V182" s="32">
        <f>'Dados Brutos - SECA'!V182*'Dados Normal. pelo Peso - Seca'!V$4</f>
        <v>1.1000000000000001</v>
      </c>
      <c r="W182" s="32">
        <f>'Dados Brutos - SECA'!W182*'Dados Normal. pelo Peso - Seca'!W$4</f>
        <v>410.59199999999993</v>
      </c>
      <c r="X182" s="32">
        <f>'Dados Brutos - SECA'!X182*'Dados Normal. pelo Peso - Seca'!X$4</f>
        <v>366.327</v>
      </c>
      <c r="Y182" s="32">
        <f>'Dados Brutos - SECA'!Y182*'Dados Normal. pelo Peso - Seca'!Y$4</f>
        <v>89.338000000000008</v>
      </c>
      <c r="Z182" s="32">
        <f>'Dados Brutos - SECA'!Z182*'Dados Normal. pelo Peso - Seca'!Z$4</f>
        <v>71.599999999999994</v>
      </c>
      <c r="AA182" s="32">
        <f>'Dados Brutos - SECA'!AA182*'Dados Normal. pelo Peso - Seca'!AA$4</f>
        <v>203.4</v>
      </c>
      <c r="AB182" s="32">
        <f>'Dados Brutos - SECA'!AB182*'Dados Normal. pelo Peso - Seca'!AB$4</f>
        <v>3.008</v>
      </c>
      <c r="AC182" s="32">
        <f>'Dados Brutos - SECA'!AC182*'Dados Normal. pelo Peso - Seca'!AC$4</f>
        <v>2.891</v>
      </c>
    </row>
    <row r="183" spans="1:32" s="17" customFormat="1" x14ac:dyDescent="0.25">
      <c r="A183" s="18" t="s">
        <v>1229</v>
      </c>
      <c r="B183" s="20" t="s">
        <v>1230</v>
      </c>
      <c r="C183" s="32">
        <f>'Dados Brutos - SECA'!C183*'Dados Normal. pelo Peso - Seca'!C$4</f>
        <v>209.96944011993315</v>
      </c>
      <c r="D183" s="32">
        <f>'Dados Brutos - SECA'!D183*'Dados Normal. pelo Peso - Seca'!D$4</f>
        <v>200.95681310498887</v>
      </c>
      <c r="E183" s="32">
        <f>'Dados Brutos - SECA'!E183*'Dados Normal. pelo Peso - Seca'!E$4</f>
        <v>153.63399999999999</v>
      </c>
      <c r="F183" s="32">
        <f>'Dados Brutos - SECA'!F183*'Dados Normal. pelo Peso - Seca'!F$4</f>
        <v>71.174999999999997</v>
      </c>
      <c r="G183" s="32">
        <f>'Dados Brutos - SECA'!G183*'Dados Normal. pelo Peso - Seca'!G$4</f>
        <v>51.954076307549578</v>
      </c>
      <c r="H183" s="32">
        <f>'Dados Brutos - SECA'!H183*'Dados Normal. pelo Peso - Seca'!H$4</f>
        <v>24.343105320304016</v>
      </c>
      <c r="I183" s="32">
        <f>'Dados Brutos - SECA'!I183*'Dados Normal. pelo Peso - Seca'!I$4</f>
        <v>148.03199999999998</v>
      </c>
      <c r="J183" s="32">
        <f>'Dados Brutos - SECA'!J183*'Dados Normal. pelo Peso - Seca'!J$4</f>
        <v>79.071999999999989</v>
      </c>
      <c r="K183" s="32">
        <f>'Dados Brutos - SECA'!K183*'Dados Normal. pelo Peso - Seca'!K$4</f>
        <v>173.64999999999998</v>
      </c>
      <c r="L183" s="32">
        <f>'Dados Brutos - SECA'!L183*'Dados Normal. pelo Peso - Seca'!L$4</f>
        <v>225.79399999999998</v>
      </c>
      <c r="M183" s="32">
        <f>'Dados Brutos - SECA'!M183*'Dados Normal. pelo Peso - Seca'!M$4</f>
        <v>145.636</v>
      </c>
      <c r="N183" s="32">
        <f>'Dados Brutos - SECA'!N183*'Dados Normal. pelo Peso - Seca'!N$4</f>
        <v>319.2</v>
      </c>
      <c r="O183" s="32">
        <f>'Dados Brutos - SECA'!O183*'Dados Normal. pelo Peso - Seca'!O$4</f>
        <v>253.83699999999999</v>
      </c>
      <c r="P183" s="32">
        <f>'Dados Brutos - SECA'!P183*'Dados Normal. pelo Peso - Seca'!P$4</f>
        <v>384.42299999999994</v>
      </c>
      <c r="Q183" s="32">
        <f>'Dados Brutos - SECA'!Q183*'Dados Normal. pelo Peso - Seca'!Q$4</f>
        <v>4.9000000000000004</v>
      </c>
      <c r="R183" s="32">
        <f>'Dados Brutos - SECA'!R183*'Dados Normal. pelo Peso - Seca'!R$4</f>
        <v>0</v>
      </c>
      <c r="S183" s="32">
        <f>'Dados Brutos - SECA'!S183*'Dados Normal. pelo Peso - Seca'!S$4</f>
        <v>9.6</v>
      </c>
      <c r="T183" s="32">
        <f>'Dados Brutos - SECA'!T183*'Dados Normal. pelo Peso - Seca'!T$4</f>
        <v>0</v>
      </c>
      <c r="U183" s="32">
        <f>'Dados Brutos - SECA'!U183*'Dados Normal. pelo Peso - Seca'!U$4</f>
        <v>0</v>
      </c>
      <c r="V183" s="32">
        <f>'Dados Brutos - SECA'!V183*'Dados Normal. pelo Peso - Seca'!V$4</f>
        <v>1.06</v>
      </c>
      <c r="W183" s="32">
        <f>'Dados Brutos - SECA'!W183*'Dados Normal. pelo Peso - Seca'!W$4</f>
        <v>436.70400000000001</v>
      </c>
      <c r="X183" s="32">
        <f>'Dados Brutos - SECA'!X183*'Dados Normal. pelo Peso - Seca'!X$4</f>
        <v>355.60200000000003</v>
      </c>
      <c r="Y183" s="32">
        <f>'Dados Brutos - SECA'!Y183*'Dados Normal. pelo Peso - Seca'!Y$4</f>
        <v>89.090999999999994</v>
      </c>
      <c r="Z183" s="32">
        <f>'Dados Brutos - SECA'!Z183*'Dados Normal. pelo Peso - Seca'!Z$4</f>
        <v>87.54</v>
      </c>
      <c r="AA183" s="32">
        <f>'Dados Brutos - SECA'!AA183*'Dados Normal. pelo Peso - Seca'!AA$4</f>
        <v>209.08</v>
      </c>
      <c r="AB183" s="32">
        <f>'Dados Brutos - SECA'!AB183*'Dados Normal. pelo Peso - Seca'!AB$4</f>
        <v>2.4440000000000004</v>
      </c>
      <c r="AC183" s="32">
        <f>'Dados Brutos - SECA'!AC183*'Dados Normal. pelo Peso - Seca'!AC$4</f>
        <v>2.6460000000000004</v>
      </c>
    </row>
    <row r="184" spans="1:32" s="17" customFormat="1" x14ac:dyDescent="0.25">
      <c r="A184" s="18" t="s">
        <v>1231</v>
      </c>
      <c r="B184" s="20" t="s">
        <v>1232</v>
      </c>
      <c r="C184" s="32">
        <f>'Dados Brutos - SECA'!C184*'Dados Normal. pelo Peso - Seca'!C$4</f>
        <v>160.36244222816833</v>
      </c>
      <c r="D184" s="32">
        <f>'Dados Brutos - SECA'!D184*'Dados Normal. pelo Peso - Seca'!D$4</f>
        <v>125.84062737161651</v>
      </c>
      <c r="E184" s="32">
        <f>'Dados Brutos - SECA'!E184*'Dados Normal. pelo Peso - Seca'!E$4</f>
        <v>125.96999999999998</v>
      </c>
      <c r="F184" s="32">
        <f>'Dados Brutos - SECA'!F184*'Dados Normal. pelo Peso - Seca'!F$4</f>
        <v>57.125</v>
      </c>
      <c r="G184" s="32">
        <f>'Dados Brutos - SECA'!G184*'Dados Normal. pelo Peso - Seca'!G$4</f>
        <v>33.342354533152914</v>
      </c>
      <c r="H184" s="32">
        <f>'Dados Brutos - SECA'!H184*'Dados Normal. pelo Peso - Seca'!H$4</f>
        <v>7.1634615384615383</v>
      </c>
      <c r="I184" s="32">
        <f>'Dados Brutos - SECA'!I184*'Dados Normal. pelo Peso - Seca'!I$4</f>
        <v>109.08</v>
      </c>
      <c r="J184" s="32">
        <f>'Dados Brutos - SECA'!J184*'Dados Normal. pelo Peso - Seca'!J$4</f>
        <v>74.703999999999994</v>
      </c>
      <c r="K184" s="32">
        <f>'Dados Brutos - SECA'!K184*'Dados Normal. pelo Peso - Seca'!K$4</f>
        <v>338.95000000000005</v>
      </c>
      <c r="L184" s="32">
        <f>'Dados Brutos - SECA'!L184*'Dados Normal. pelo Peso - Seca'!L$4</f>
        <v>222.923</v>
      </c>
      <c r="M184" s="32">
        <f>'Dados Brutos - SECA'!M184*'Dados Normal. pelo Peso - Seca'!M$4</f>
        <v>326.37</v>
      </c>
      <c r="N184" s="32">
        <f>'Dados Brutos - SECA'!N184*'Dados Normal. pelo Peso - Seca'!N$4</f>
        <v>335.54500000000002</v>
      </c>
      <c r="O184" s="32">
        <f>'Dados Brutos - SECA'!O184*'Dados Normal. pelo Peso - Seca'!O$4</f>
        <v>246.12300000000002</v>
      </c>
      <c r="P184" s="32">
        <f>'Dados Brutos - SECA'!P184*'Dados Normal. pelo Peso - Seca'!P$4</f>
        <v>384.38400000000001</v>
      </c>
      <c r="Q184" s="32">
        <f>'Dados Brutos - SECA'!Q184*'Dados Normal. pelo Peso - Seca'!Q$4</f>
        <v>0</v>
      </c>
      <c r="R184" s="32">
        <f>'Dados Brutos - SECA'!R184*'Dados Normal. pelo Peso - Seca'!R$4</f>
        <v>4.5</v>
      </c>
      <c r="S184" s="32">
        <f>'Dados Brutos - SECA'!S184*'Dados Normal. pelo Peso - Seca'!S$4</f>
        <v>7.1999999999999993</v>
      </c>
      <c r="T184" s="32">
        <f>'Dados Brutos - SECA'!T184*'Dados Normal. pelo Peso - Seca'!T$4</f>
        <v>0</v>
      </c>
      <c r="U184" s="32">
        <f>'Dados Brutos - SECA'!U184*'Dados Normal. pelo Peso - Seca'!U$4</f>
        <v>0</v>
      </c>
      <c r="V184" s="32">
        <f>'Dados Brutos - SECA'!V184*'Dados Normal. pelo Peso - Seca'!V$4</f>
        <v>1.08</v>
      </c>
      <c r="W184" s="32">
        <f>'Dados Brutos - SECA'!W184*'Dados Normal. pelo Peso - Seca'!W$4</f>
        <v>433.00800000000004</v>
      </c>
      <c r="X184" s="32">
        <f>'Dados Brutos - SECA'!X184*'Dados Normal. pelo Peso - Seca'!X$4</f>
        <v>345.30599999999998</v>
      </c>
      <c r="Y184" s="32">
        <f>'Dados Brutos - SECA'!Y184*'Dados Normal. pelo Peso - Seca'!Y$4</f>
        <v>65.834999999999994</v>
      </c>
      <c r="Z184" s="32">
        <f>'Dados Brutos - SECA'!Z184*'Dados Normal. pelo Peso - Seca'!Z$4</f>
        <v>63.98</v>
      </c>
      <c r="AA184" s="32">
        <f>'Dados Brutos - SECA'!AA184*'Dados Normal. pelo Peso - Seca'!AA$4</f>
        <v>165.48</v>
      </c>
      <c r="AB184" s="32">
        <f>'Dados Brutos - SECA'!AB184*'Dados Normal. pelo Peso - Seca'!AB$4</f>
        <v>1.8330000000000002</v>
      </c>
      <c r="AC184" s="32">
        <f>'Dados Brutos - SECA'!AC184*'Dados Normal. pelo Peso - Seca'!AC$4</f>
        <v>2.5970000000000004</v>
      </c>
    </row>
    <row r="185" spans="1:32" s="17" customFormat="1" x14ac:dyDescent="0.25">
      <c r="A185" s="18" t="s">
        <v>1233</v>
      </c>
      <c r="B185" s="20" t="s">
        <v>1234</v>
      </c>
      <c r="C185" s="32">
        <f>'Dados Brutos - SECA'!C185*'Dados Normal. pelo Peso - Seca'!C$4</f>
        <v>233.3826988413625</v>
      </c>
      <c r="D185" s="32">
        <f>'Dados Brutos - SECA'!D185*'Dados Normal. pelo Peso - Seca'!D$4</f>
        <v>198.23643561282313</v>
      </c>
      <c r="E185" s="32">
        <f>'Dados Brutos - SECA'!E185*'Dados Normal. pelo Peso - Seca'!E$4</f>
        <v>173.01400000000001</v>
      </c>
      <c r="F185" s="32">
        <f>'Dados Brutos - SECA'!F185*'Dados Normal. pelo Peso - Seca'!F$4</f>
        <v>91.15</v>
      </c>
      <c r="G185" s="32">
        <f>'Dados Brutos - SECA'!G185*'Dados Normal. pelo Peso - Seca'!G$4</f>
        <v>55.776782638649678</v>
      </c>
      <c r="H185" s="32">
        <f>'Dados Brutos - SECA'!H185*'Dados Normal. pelo Peso - Seca'!H$4</f>
        <v>16.936152570480925</v>
      </c>
      <c r="I185" s="32">
        <f>'Dados Brutos - SECA'!I185*'Dados Normal. pelo Peso - Seca'!I$4</f>
        <v>110.88000000000001</v>
      </c>
      <c r="J185" s="32">
        <f>'Dados Brutos - SECA'!J185*'Dados Normal. pelo Peso - Seca'!J$4</f>
        <v>82.403999999999996</v>
      </c>
      <c r="K185" s="32">
        <f>'Dados Brutos - SECA'!K185*'Dados Normal. pelo Peso - Seca'!K$4</f>
        <v>216.4</v>
      </c>
      <c r="L185" s="32">
        <f>'Dados Brutos - SECA'!L185*'Dados Normal. pelo Peso - Seca'!L$4</f>
        <v>206.857</v>
      </c>
      <c r="M185" s="32">
        <f>'Dados Brutos - SECA'!M185*'Dados Normal. pelo Peso - Seca'!M$4</f>
        <v>328.11799999999999</v>
      </c>
      <c r="N185" s="32">
        <f>'Dados Brutos - SECA'!N185*'Dados Normal. pelo Peso - Seca'!N$4</f>
        <v>298.375</v>
      </c>
      <c r="O185" s="32">
        <f>'Dados Brutos - SECA'!O185*'Dados Normal. pelo Peso - Seca'!O$4</f>
        <v>180.06100000000001</v>
      </c>
      <c r="P185" s="32">
        <f>'Dados Brutos - SECA'!P185*'Dados Normal. pelo Peso - Seca'!P$4</f>
        <v>379.50900000000001</v>
      </c>
      <c r="Q185" s="32">
        <f>'Dados Brutos - SECA'!Q185*'Dados Normal. pelo Peso - Seca'!Q$4</f>
        <v>0</v>
      </c>
      <c r="R185" s="32">
        <f>'Dados Brutos - SECA'!R185*'Dados Normal. pelo Peso - Seca'!R$4</f>
        <v>0</v>
      </c>
      <c r="S185" s="32">
        <f>'Dados Brutos - SECA'!S185*'Dados Normal. pelo Peso - Seca'!S$4</f>
        <v>9.6</v>
      </c>
      <c r="T185" s="32">
        <f>'Dados Brutos - SECA'!T185*'Dados Normal. pelo Peso - Seca'!T$4</f>
        <v>0</v>
      </c>
      <c r="U185" s="32">
        <f>'Dados Brutos - SECA'!U185*'Dados Normal. pelo Peso - Seca'!U$4</f>
        <v>0</v>
      </c>
      <c r="V185" s="32">
        <f>'Dados Brutos - SECA'!V185*'Dados Normal. pelo Peso - Seca'!V$4</f>
        <v>1.06</v>
      </c>
      <c r="W185" s="32">
        <f>'Dados Brutos - SECA'!W185*'Dados Normal. pelo Peso - Seca'!W$4</f>
        <v>454.27199999999999</v>
      </c>
      <c r="X185" s="32">
        <f>'Dados Brutos - SECA'!X185*'Dados Normal. pelo Peso - Seca'!X$4</f>
        <v>360.43799999999999</v>
      </c>
      <c r="Y185" s="32">
        <f>'Dados Brutos - SECA'!Y185*'Dados Normal. pelo Peso - Seca'!Y$4</f>
        <v>102.315</v>
      </c>
      <c r="Z185" s="32">
        <f>'Dados Brutos - SECA'!Z185*'Dados Normal. pelo Peso - Seca'!Z$4</f>
        <v>80.66</v>
      </c>
      <c r="AA185" s="32">
        <f>'Dados Brutos - SECA'!AA185*'Dados Normal. pelo Peso - Seca'!AA$4</f>
        <v>227.16</v>
      </c>
      <c r="AB185" s="32">
        <f>'Dados Brutos - SECA'!AB185*'Dados Normal. pelo Peso - Seca'!AB$4</f>
        <v>2.9610000000000003</v>
      </c>
      <c r="AC185" s="32">
        <f>'Dados Brutos - SECA'!AC185*'Dados Normal. pelo Peso - Seca'!AC$4</f>
        <v>2.5970000000000004</v>
      </c>
    </row>
    <row r="186" spans="1:32" s="17" customFormat="1" x14ac:dyDescent="0.25">
      <c r="A186" s="18" t="s">
        <v>1235</v>
      </c>
      <c r="B186" s="20" t="s">
        <v>1236</v>
      </c>
      <c r="C186" s="32">
        <f>'Dados Brutos - SECA'!C186*'Dados Normal. pelo Peso - Seca'!C$4</f>
        <v>93.834749593201963</v>
      </c>
      <c r="D186" s="32">
        <f>'Dados Brutos - SECA'!D186*'Dados Normal. pelo Peso - Seca'!D$4</f>
        <v>88.485761382367997</v>
      </c>
      <c r="E186" s="32">
        <f>'Dados Brutos - SECA'!E186*'Dados Normal. pelo Peso - Seca'!E$4</f>
        <v>129.80799999999999</v>
      </c>
      <c r="F186" s="32">
        <f>'Dados Brutos - SECA'!F186*'Dados Normal. pelo Peso - Seca'!F$4</f>
        <v>66.675000000000011</v>
      </c>
      <c r="G186" s="32">
        <f>'Dados Brutos - SECA'!G186*'Dados Normal. pelo Peso - Seca'!G$4</f>
        <v>45.403534791743915</v>
      </c>
      <c r="H186" s="32">
        <f>'Dados Brutos - SECA'!H186*'Dados Normal. pelo Peso - Seca'!H$4</f>
        <v>15.83333333333333</v>
      </c>
      <c r="I186" s="32">
        <f>'Dados Brutos - SECA'!I186*'Dados Normal. pelo Peso - Seca'!I$4</f>
        <v>103.788</v>
      </c>
      <c r="J186" s="32">
        <f>'Dados Brutos - SECA'!J186*'Dados Normal. pelo Peso - Seca'!J$4</f>
        <v>92.34399999999998</v>
      </c>
      <c r="K186" s="32">
        <f>'Dados Brutos - SECA'!K186*'Dados Normal. pelo Peso - Seca'!K$4</f>
        <v>242.35</v>
      </c>
      <c r="L186" s="32">
        <f>'Dados Brutos - SECA'!L186*'Dados Normal. pelo Peso - Seca'!L$4</f>
        <v>266.27799999999996</v>
      </c>
      <c r="M186" s="32">
        <f>'Dados Brutos - SECA'!M186*'Dados Normal. pelo Peso - Seca'!M$4</f>
        <v>109.24999999999999</v>
      </c>
      <c r="N186" s="32">
        <f>'Dados Brutos - SECA'!N186*'Dados Normal. pelo Peso - Seca'!N$4</f>
        <v>304.5</v>
      </c>
      <c r="O186" s="32">
        <f>'Dados Brutos - SECA'!O186*'Dados Normal. pelo Peso - Seca'!O$4</f>
        <v>256.38900000000001</v>
      </c>
      <c r="P186" s="32">
        <f>'Dados Brutos - SECA'!P186*'Dados Normal. pelo Peso - Seca'!P$4</f>
        <v>387.34799999999996</v>
      </c>
      <c r="Q186" s="32">
        <f>'Dados Brutos - SECA'!Q186*'Dados Normal. pelo Peso - Seca'!Q$4</f>
        <v>4.9000000000000004</v>
      </c>
      <c r="R186" s="32">
        <f>'Dados Brutos - SECA'!R186*'Dados Normal. pelo Peso - Seca'!R$4</f>
        <v>0</v>
      </c>
      <c r="S186" s="32">
        <f>'Dados Brutos - SECA'!S186*'Dados Normal. pelo Peso - Seca'!S$4</f>
        <v>7.1999999999999993</v>
      </c>
      <c r="T186" s="32">
        <f>'Dados Brutos - SECA'!T186*'Dados Normal. pelo Peso - Seca'!T$4</f>
        <v>0</v>
      </c>
      <c r="U186" s="32">
        <f>'Dados Brutos - SECA'!U186*'Dados Normal. pelo Peso - Seca'!U$4</f>
        <v>0</v>
      </c>
      <c r="V186" s="32">
        <f>'Dados Brutos - SECA'!V186*'Dados Normal. pelo Peso - Seca'!V$4</f>
        <v>1.04</v>
      </c>
      <c r="W186" s="32">
        <f>'Dados Brutos - SECA'!W186*'Dados Normal. pelo Peso - Seca'!W$4</f>
        <v>437.61599999999999</v>
      </c>
      <c r="X186" s="32">
        <f>'Dados Brutos - SECA'!X186*'Dados Normal. pelo Peso - Seca'!X$4</f>
        <v>360.12600000000003</v>
      </c>
      <c r="Y186" s="32">
        <f>'Dados Brutos - SECA'!Y186*'Dados Normal. pelo Peso - Seca'!Y$4</f>
        <v>77.481999999999999</v>
      </c>
      <c r="Z186" s="32">
        <f>'Dados Brutos - SECA'!Z186*'Dados Normal. pelo Peso - Seca'!Z$4</f>
        <v>57.72</v>
      </c>
      <c r="AA186" s="32">
        <f>'Dados Brutos - SECA'!AA186*'Dados Normal. pelo Peso - Seca'!AA$4</f>
        <v>161.63999999999999</v>
      </c>
      <c r="AB186" s="32">
        <f>'Dados Brutos - SECA'!AB186*'Dados Normal. pelo Peso - Seca'!AB$4</f>
        <v>2.726</v>
      </c>
      <c r="AC186" s="32">
        <f>'Dados Brutos - SECA'!AC186*'Dados Normal. pelo Peso - Seca'!AC$4</f>
        <v>2.4990000000000001</v>
      </c>
    </row>
    <row r="187" spans="1:32" s="17" customFormat="1" x14ac:dyDescent="0.25">
      <c r="A187" s="18" t="s">
        <v>1237</v>
      </c>
      <c r="B187" s="20" t="s">
        <v>1238</v>
      </c>
      <c r="C187" s="32">
        <f>'Dados Brutos - SECA'!C187*'Dados Normal. pelo Peso - Seca'!C$4</f>
        <v>223.51050396050968</v>
      </c>
      <c r="D187" s="32">
        <f>'Dados Brutos - SECA'!D187*'Dados Normal. pelo Peso - Seca'!D$4</f>
        <v>185.34682832908365</v>
      </c>
      <c r="E187" s="32">
        <f>'Dados Brutos - SECA'!E187*'Dados Normal. pelo Peso - Seca'!E$4</f>
        <v>139.95399999999998</v>
      </c>
      <c r="F187" s="32">
        <f>'Dados Brutos - SECA'!F187*'Dados Normal. pelo Peso - Seca'!F$4</f>
        <v>71.399999999999991</v>
      </c>
      <c r="G187" s="32">
        <f>'Dados Brutos - SECA'!G187*'Dados Normal. pelo Peso - Seca'!G$4</f>
        <v>26.437009374285498</v>
      </c>
      <c r="H187" s="32">
        <f>'Dados Brutos - SECA'!H187*'Dados Normal. pelo Peso - Seca'!H$4</f>
        <v>8.6414179416436756</v>
      </c>
      <c r="I187" s="32">
        <f>'Dados Brutos - SECA'!I187*'Dados Normal. pelo Peso - Seca'!I$4</f>
        <v>106.28999999999999</v>
      </c>
      <c r="J187" s="32">
        <f>'Dados Brutos - SECA'!J187*'Dados Normal. pelo Peso - Seca'!J$4</f>
        <v>74.927999999999997</v>
      </c>
      <c r="K187" s="32">
        <f>'Dados Brutos - SECA'!K187*'Dados Normal. pelo Peso - Seca'!K$4</f>
        <v>299.20000000000005</v>
      </c>
      <c r="L187" s="32">
        <f>'Dados Brutos - SECA'!L187*'Dados Normal. pelo Peso - Seca'!L$4</f>
        <v>245.398</v>
      </c>
      <c r="M187" s="32">
        <f>'Dados Brutos - SECA'!M187*'Dados Normal. pelo Peso - Seca'!M$4</f>
        <v>321.72399999999999</v>
      </c>
      <c r="N187" s="32">
        <f>'Dados Brutos - SECA'!N187*'Dados Normal. pelo Peso - Seca'!N$4</f>
        <v>319.23499999999996</v>
      </c>
      <c r="O187" s="32">
        <f>'Dados Brutos - SECA'!O187*'Dados Normal. pelo Peso - Seca'!O$4</f>
        <v>261.17399999999998</v>
      </c>
      <c r="P187" s="32">
        <f>'Dados Brutos - SECA'!P187*'Dados Normal. pelo Peso - Seca'!P$4</f>
        <v>388.86899999999997</v>
      </c>
      <c r="Q187" s="32">
        <f>'Dados Brutos - SECA'!Q187*'Dados Normal. pelo Peso - Seca'!Q$4</f>
        <v>4.9000000000000004</v>
      </c>
      <c r="R187" s="32">
        <f>'Dados Brutos - SECA'!R187*'Dados Normal. pelo Peso - Seca'!R$4</f>
        <v>0</v>
      </c>
      <c r="S187" s="32">
        <f>'Dados Brutos - SECA'!S187*'Dados Normal. pelo Peso - Seca'!S$4</f>
        <v>4.8</v>
      </c>
      <c r="T187" s="32">
        <f>'Dados Brutos - SECA'!T187*'Dados Normal. pelo Peso - Seca'!T$4</f>
        <v>0</v>
      </c>
      <c r="U187" s="32">
        <f>'Dados Brutos - SECA'!U187*'Dados Normal. pelo Peso - Seca'!U$4</f>
        <v>0</v>
      </c>
      <c r="V187" s="32">
        <f>'Dados Brutos - SECA'!V187*'Dados Normal. pelo Peso - Seca'!V$4</f>
        <v>1.08</v>
      </c>
      <c r="W187" s="32">
        <f>'Dados Brutos - SECA'!W187*'Dados Normal. pelo Peso - Seca'!W$4</f>
        <v>434.25599999999997</v>
      </c>
      <c r="X187" s="32">
        <f>'Dados Brutos - SECA'!X187*'Dados Normal. pelo Peso - Seca'!X$4</f>
        <v>370.11</v>
      </c>
      <c r="Y187" s="32">
        <f>'Dados Brutos - SECA'!Y187*'Dados Normal. pelo Peso - Seca'!Y$4</f>
        <v>90.192999999999998</v>
      </c>
      <c r="Z187" s="32">
        <f>'Dados Brutos - SECA'!Z187*'Dados Normal. pelo Peso - Seca'!Z$4</f>
        <v>69.099999999999994</v>
      </c>
      <c r="AA187" s="32">
        <f>'Dados Brutos - SECA'!AA187*'Dados Normal. pelo Peso - Seca'!AA$4</f>
        <v>171.64</v>
      </c>
      <c r="AB187" s="32">
        <f>'Dados Brutos - SECA'!AB187*'Dados Normal. pelo Peso - Seca'!AB$4</f>
        <v>2.82</v>
      </c>
      <c r="AC187" s="32">
        <f>'Dados Brutos - SECA'!AC187*'Dados Normal. pelo Peso - Seca'!AC$4</f>
        <v>2.7440000000000007</v>
      </c>
    </row>
    <row r="188" spans="1:32" s="17" customFormat="1" x14ac:dyDescent="0.25">
      <c r="A188" s="18" t="s">
        <v>1239</v>
      </c>
      <c r="B188" s="20" t="s">
        <v>1240</v>
      </c>
      <c r="C188" s="32">
        <f>'Dados Brutos - SECA'!C188*'Dados Normal. pelo Peso - Seca'!C$4</f>
        <v>340.64543113126552</v>
      </c>
      <c r="D188" s="32">
        <f>'Dados Brutos - SECA'!D188*'Dados Normal. pelo Peso - Seca'!D$4</f>
        <v>331.04758438722592</v>
      </c>
      <c r="E188" s="32">
        <f>'Dados Brutos - SECA'!E188*'Dados Normal. pelo Peso - Seca'!E$4</f>
        <v>172.178</v>
      </c>
      <c r="F188" s="32">
        <f>'Dados Brutos - SECA'!F188*'Dados Normal. pelo Peso - Seca'!F$4</f>
        <v>78.550000000000011</v>
      </c>
      <c r="G188" s="32">
        <f>'Dados Brutos - SECA'!G188*'Dados Normal. pelo Peso - Seca'!G$4</f>
        <v>43.282561805209895</v>
      </c>
      <c r="H188" s="32">
        <f>'Dados Brutos - SECA'!H188*'Dados Normal. pelo Peso - Seca'!H$4</f>
        <v>15.002618075191117</v>
      </c>
      <c r="I188" s="32">
        <f>'Dados Brutos - SECA'!I188*'Dados Normal. pelo Peso - Seca'!I$4</f>
        <v>105.066</v>
      </c>
      <c r="J188" s="32">
        <f>'Dados Brutos - SECA'!J188*'Dados Normal. pelo Peso - Seca'!J$4</f>
        <v>77.923999999999992</v>
      </c>
      <c r="K188" s="32">
        <f>'Dados Brutos - SECA'!K188*'Dados Normal. pelo Peso - Seca'!K$4</f>
        <v>143.5</v>
      </c>
      <c r="L188" s="32">
        <f>'Dados Brutos - SECA'!L188*'Dados Normal. pelo Peso - Seca'!L$4</f>
        <v>190.84899999999999</v>
      </c>
      <c r="M188" s="32">
        <f>'Dados Brutos - SECA'!M188*'Dados Normal. pelo Peso - Seca'!M$4</f>
        <v>318.68799999999999</v>
      </c>
      <c r="N188" s="32">
        <f>'Dados Brutos - SECA'!N188*'Dados Normal. pelo Peso - Seca'!N$4</f>
        <v>281.505</v>
      </c>
      <c r="O188" s="32">
        <f>'Dados Brutos - SECA'!O188*'Dados Normal. pelo Peso - Seca'!O$4</f>
        <v>213.904</v>
      </c>
      <c r="P188" s="32">
        <f>'Dados Brutos - SECA'!P188*'Dados Normal. pelo Peso - Seca'!P$4</f>
        <v>384.38400000000001</v>
      </c>
      <c r="Q188" s="32">
        <f>'Dados Brutos - SECA'!Q188*'Dados Normal. pelo Peso - Seca'!Q$4</f>
        <v>4.9000000000000004</v>
      </c>
      <c r="R188" s="32">
        <f>'Dados Brutos - SECA'!R188*'Dados Normal. pelo Peso - Seca'!R$4</f>
        <v>0</v>
      </c>
      <c r="S188" s="32">
        <f>'Dados Brutos - SECA'!S188*'Dados Normal. pelo Peso - Seca'!S$4</f>
        <v>7.1999999999999993</v>
      </c>
      <c r="T188" s="32">
        <f>'Dados Brutos - SECA'!T188*'Dados Normal. pelo Peso - Seca'!T$4</f>
        <v>1.6</v>
      </c>
      <c r="U188" s="32">
        <f>'Dados Brutos - SECA'!U188*'Dados Normal. pelo Peso - Seca'!U$4</f>
        <v>0</v>
      </c>
      <c r="V188" s="32">
        <f>'Dados Brutos - SECA'!V188*'Dados Normal. pelo Peso - Seca'!V$4</f>
        <v>1.2</v>
      </c>
      <c r="W188" s="32">
        <f>'Dados Brutos - SECA'!W188*'Dados Normal. pelo Peso - Seca'!W$4</f>
        <v>451.77600000000001</v>
      </c>
      <c r="X188" s="32">
        <f>'Dados Brutos - SECA'!X188*'Dados Normal. pelo Peso - Seca'!X$4</f>
        <v>371.43599999999998</v>
      </c>
      <c r="Y188" s="32">
        <f>'Dados Brutos - SECA'!Y188*'Dados Normal. pelo Peso - Seca'!Y$4</f>
        <v>116.964</v>
      </c>
      <c r="Z188" s="32">
        <f>'Dados Brutos - SECA'!Z188*'Dados Normal. pelo Peso - Seca'!Z$4</f>
        <v>121.64</v>
      </c>
      <c r="AA188" s="32">
        <f>'Dados Brutos - SECA'!AA188*'Dados Normal. pelo Peso - Seca'!AA$4</f>
        <v>230.04</v>
      </c>
      <c r="AB188" s="32">
        <f>'Dados Brutos - SECA'!AB188*'Dados Normal. pelo Peso - Seca'!AB$4</f>
        <v>3.0550000000000002</v>
      </c>
      <c r="AC188" s="32">
        <f>'Dados Brutos - SECA'!AC188*'Dados Normal. pelo Peso - Seca'!AC$4</f>
        <v>3.3320000000000003</v>
      </c>
    </row>
    <row r="189" spans="1:32" s="17" customFormat="1" x14ac:dyDescent="0.25"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6"/>
      <c r="T189" s="15"/>
      <c r="U189" s="15"/>
      <c r="V189" s="15"/>
      <c r="W189" s="15"/>
      <c r="X189" s="16"/>
      <c r="Y189" s="15"/>
      <c r="Z189" s="15"/>
      <c r="AA189" s="15"/>
      <c r="AB189" s="15"/>
      <c r="AC189" s="15"/>
    </row>
    <row r="190" spans="1:32" s="17" customFormat="1" x14ac:dyDescent="0.25"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6"/>
      <c r="T190" s="15"/>
      <c r="U190" s="15"/>
      <c r="V190" s="15"/>
      <c r="W190" s="15"/>
      <c r="X190" s="16"/>
      <c r="Y190" s="15"/>
      <c r="Z190" s="15"/>
      <c r="AA190" s="15"/>
      <c r="AB190" s="15"/>
      <c r="AC190" s="15"/>
    </row>
    <row r="191" spans="1:32" s="17" customFormat="1" x14ac:dyDescent="0.25">
      <c r="C191" s="86" t="s">
        <v>3</v>
      </c>
      <c r="D191" s="86"/>
      <c r="E191" s="86"/>
      <c r="F191" s="86" t="s">
        <v>19</v>
      </c>
      <c r="G191" s="86"/>
      <c r="H191" s="86" t="s">
        <v>20</v>
      </c>
      <c r="I191" s="86"/>
      <c r="J191" s="86"/>
      <c r="K191" s="86"/>
      <c r="L191" s="86"/>
      <c r="M191" s="87" t="s">
        <v>31</v>
      </c>
      <c r="N191" s="88"/>
      <c r="O191" s="89"/>
      <c r="P191" s="94" t="s">
        <v>34</v>
      </c>
      <c r="Q191" s="94"/>
      <c r="R191" s="94"/>
      <c r="S191" s="94" t="s">
        <v>35</v>
      </c>
      <c r="T191" s="94"/>
      <c r="U191" s="94"/>
      <c r="V191" s="95" t="s">
        <v>36</v>
      </c>
      <c r="W191" s="96"/>
      <c r="X191" s="84" t="s">
        <v>48</v>
      </c>
      <c r="Y191" s="97"/>
      <c r="Z191" s="97"/>
      <c r="AA191" s="85"/>
      <c r="AB191" s="84" t="s">
        <v>49</v>
      </c>
      <c r="AC191" s="85"/>
      <c r="AD191" s="30"/>
      <c r="AE191" s="30"/>
      <c r="AF191" s="30"/>
    </row>
    <row r="192" spans="1:32" s="17" customFormat="1" x14ac:dyDescent="0.25">
      <c r="C192" s="3" t="s">
        <v>4</v>
      </c>
      <c r="D192" s="3" t="s">
        <v>10</v>
      </c>
      <c r="E192" s="3" t="s">
        <v>11</v>
      </c>
      <c r="F192" s="3" t="s">
        <v>14</v>
      </c>
      <c r="G192" s="3" t="s">
        <v>17</v>
      </c>
      <c r="H192" s="3" t="s">
        <v>21</v>
      </c>
      <c r="I192" s="3" t="s">
        <v>22</v>
      </c>
      <c r="J192" s="3" t="s">
        <v>23</v>
      </c>
      <c r="K192" s="3"/>
      <c r="L192" s="3" t="s">
        <v>24</v>
      </c>
      <c r="M192" s="3" t="s">
        <v>32</v>
      </c>
      <c r="N192" s="3"/>
      <c r="O192" s="3" t="s">
        <v>33</v>
      </c>
      <c r="P192" s="6" t="s">
        <v>37</v>
      </c>
      <c r="Q192" s="6" t="s">
        <v>38</v>
      </c>
      <c r="R192" s="6" t="s">
        <v>39</v>
      </c>
      <c r="S192" s="6" t="s">
        <v>40</v>
      </c>
      <c r="T192" s="6" t="s">
        <v>41</v>
      </c>
      <c r="U192" s="6" t="s">
        <v>42</v>
      </c>
      <c r="V192" s="6" t="s">
        <v>45</v>
      </c>
      <c r="W192" s="6" t="s">
        <v>46</v>
      </c>
      <c r="X192" s="12" t="s">
        <v>807</v>
      </c>
      <c r="Y192" s="12" t="s">
        <v>808</v>
      </c>
      <c r="Z192" s="12" t="s">
        <v>809</v>
      </c>
      <c r="AA192" s="12" t="s">
        <v>810</v>
      </c>
      <c r="AB192" s="12" t="s">
        <v>811</v>
      </c>
      <c r="AC192" s="12" t="s">
        <v>812</v>
      </c>
      <c r="AD192" s="30"/>
      <c r="AE192" s="30"/>
      <c r="AF192" s="30"/>
    </row>
    <row r="193" spans="2:29" s="17" customFormat="1" x14ac:dyDescent="0.25">
      <c r="B193" s="17" t="s">
        <v>813</v>
      </c>
      <c r="C193" s="29">
        <f>MAX(C8:C188)</f>
        <v>412.73565822477553</v>
      </c>
      <c r="D193" s="29">
        <f>MIN(D8:D188)</f>
        <v>3.3329666071932538</v>
      </c>
      <c r="E193" s="29">
        <f>MAX(E8:E188)</f>
        <v>195.928</v>
      </c>
      <c r="F193" s="29">
        <f>MAX(F8:F188)</f>
        <v>99.949999999999989</v>
      </c>
      <c r="G193" s="29">
        <f>MAX(G8:G188)</f>
        <v>139.77011494252875</v>
      </c>
      <c r="H193" s="29">
        <f>MIN(H8:H188)</f>
        <v>1.5234822451317294</v>
      </c>
      <c r="I193" s="29">
        <f>MIN(I8:I188)</f>
        <v>63.072000000000003</v>
      </c>
      <c r="J193" s="29">
        <f>MIN(J8:J188)</f>
        <v>40.991999999999997</v>
      </c>
      <c r="K193" s="29">
        <f>MIN(K8:K188)</f>
        <v>6.6000000000000005</v>
      </c>
      <c r="L193" s="29">
        <f>MAX(L8:L188)</f>
        <v>286.23</v>
      </c>
      <c r="M193" s="29">
        <f>MAX(M8:M188)</f>
        <v>458.94199999999995</v>
      </c>
      <c r="N193" s="29">
        <f>MAX(N8:N188)</f>
        <v>349.23</v>
      </c>
      <c r="O193" s="29">
        <f>MAX(O8:O188)</f>
        <v>288.57900000000001</v>
      </c>
      <c r="P193" s="29">
        <f t="shared" ref="P193:V193" si="0">MIN(P8:P188)</f>
        <v>355.25100000000003</v>
      </c>
      <c r="Q193" s="29">
        <f t="shared" si="0"/>
        <v>0</v>
      </c>
      <c r="R193" s="29">
        <f t="shared" si="0"/>
        <v>0</v>
      </c>
      <c r="S193" s="29">
        <f t="shared" si="0"/>
        <v>2.4</v>
      </c>
      <c r="T193" s="29">
        <f t="shared" si="0"/>
        <v>0</v>
      </c>
      <c r="U193" s="29">
        <f t="shared" si="0"/>
        <v>0</v>
      </c>
      <c r="V193" s="29">
        <f t="shared" si="0"/>
        <v>0.84</v>
      </c>
      <c r="W193" s="29">
        <f>MAX(W8:W188)</f>
        <v>475.29599999999994</v>
      </c>
      <c r="X193" s="29">
        <f>MIN(X8:X188)</f>
        <v>326.31299999999999</v>
      </c>
      <c r="Y193" s="29">
        <f>MAX(Y8:Y188)</f>
        <v>142.23399999999998</v>
      </c>
      <c r="Z193" s="29">
        <f>MAX(Z8:Z188)</f>
        <v>125.3</v>
      </c>
      <c r="AA193" s="29">
        <f>MAX(AA8:AA188)</f>
        <v>257.39999999999998</v>
      </c>
      <c r="AB193" s="29">
        <f>MAX(AB8:AB188)</f>
        <v>3.948</v>
      </c>
      <c r="AC193" s="29">
        <f>MAX(AC8:AC188)</f>
        <v>3.9200000000000004</v>
      </c>
    </row>
    <row r="194" spans="2:29" s="17" customFormat="1" x14ac:dyDescent="0.25">
      <c r="B194" s="17" t="s">
        <v>814</v>
      </c>
      <c r="C194" s="29">
        <f>MIN(C8:C188)</f>
        <v>1.5634388979146729</v>
      </c>
      <c r="D194" s="29">
        <f>MAX(D8:D188)</f>
        <v>370.51657100536937</v>
      </c>
      <c r="E194" s="29">
        <f>MIN(E8:E188)</f>
        <v>42.521999999999998</v>
      </c>
      <c r="F194" s="29">
        <f>MIN(F8:F188)</f>
        <v>17.350000000000001</v>
      </c>
      <c r="G194" s="29">
        <f>MIN(G8:G188)</f>
        <v>14.717726016581132</v>
      </c>
      <c r="H194" s="29">
        <f>MAX(H8:H188)</f>
        <v>32.938420348058898</v>
      </c>
      <c r="I194" s="29">
        <f>MAX(I8:I188)</f>
        <v>159.822</v>
      </c>
      <c r="J194" s="29">
        <f>MAX(J8:J188)</f>
        <v>100.15600000000001</v>
      </c>
      <c r="K194" s="29">
        <f>MAX(K8:K188)</f>
        <v>441.34999999999997</v>
      </c>
      <c r="L194" s="29">
        <f>MIN(L8:L188)</f>
        <v>39.033999999999999</v>
      </c>
      <c r="M194" s="29">
        <f>MIN(M8:M188)</f>
        <v>61.317999999999998</v>
      </c>
      <c r="N194" s="29">
        <f>MIN(N8:N188)</f>
        <v>183.75</v>
      </c>
      <c r="O194" s="29">
        <f>MIN(O8:O188)</f>
        <v>105.29900000000001</v>
      </c>
      <c r="P194" s="29">
        <f t="shared" ref="P194:V194" si="1">MAX(P8:P188)</f>
        <v>389.84399999999999</v>
      </c>
      <c r="Q194" s="29">
        <f t="shared" si="1"/>
        <v>4.9000000000000004</v>
      </c>
      <c r="R194" s="29">
        <f t="shared" si="1"/>
        <v>4.5</v>
      </c>
      <c r="S194" s="29">
        <f t="shared" si="1"/>
        <v>9.6</v>
      </c>
      <c r="T194" s="29">
        <f t="shared" si="1"/>
        <v>1.6</v>
      </c>
      <c r="U194" s="29">
        <f t="shared" si="1"/>
        <v>1.4</v>
      </c>
      <c r="V194" s="29">
        <f t="shared" si="1"/>
        <v>1.32</v>
      </c>
      <c r="W194" s="29">
        <f>MIN(W8:W188)</f>
        <v>368.44800000000004</v>
      </c>
      <c r="X194" s="29">
        <f>MAX(X8:X188)</f>
        <v>382.94099999999997</v>
      </c>
      <c r="Y194" s="29">
        <f>MIN(Y8:Y188)</f>
        <v>1.8049999999999999</v>
      </c>
      <c r="Z194" s="29">
        <f>MIN(Z8:Z188)</f>
        <v>1.6</v>
      </c>
      <c r="AA194" s="29">
        <f>MIN(AA8:AA188)</f>
        <v>48.56</v>
      </c>
      <c r="AB194" s="29">
        <f>MIN(AB8:AB188)</f>
        <v>1.7390000000000001</v>
      </c>
      <c r="AC194" s="29">
        <f>MIN(AC8:AC188)</f>
        <v>1.5680000000000001</v>
      </c>
    </row>
    <row r="195" spans="2:29" s="17" customFormat="1" x14ac:dyDescent="0.25"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6"/>
      <c r="T195" s="15"/>
      <c r="U195" s="15"/>
      <c r="V195" s="15"/>
      <c r="W195" s="15"/>
      <c r="X195" s="16"/>
      <c r="Y195" s="15"/>
      <c r="Z195" s="15"/>
      <c r="AA195" s="15"/>
      <c r="AB195" s="15"/>
      <c r="AC195" s="15"/>
    </row>
    <row r="196" spans="2:29" s="17" customFormat="1" x14ac:dyDescent="0.25"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6"/>
      <c r="T196" s="15"/>
      <c r="U196" s="15"/>
      <c r="V196" s="15"/>
      <c r="W196" s="15"/>
      <c r="X196" s="16"/>
      <c r="Y196" s="15"/>
      <c r="Z196" s="15"/>
      <c r="AA196" s="15"/>
      <c r="AB196" s="15"/>
      <c r="AC196" s="15"/>
    </row>
    <row r="197" spans="2:29" s="17" customFormat="1" x14ac:dyDescent="0.25"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6"/>
      <c r="T197" s="15"/>
      <c r="U197" s="15"/>
      <c r="V197" s="15"/>
      <c r="W197" s="15"/>
      <c r="X197" s="16"/>
      <c r="Y197" s="15"/>
      <c r="Z197" s="15"/>
      <c r="AA197" s="15"/>
      <c r="AB197" s="15"/>
      <c r="AC197" s="15"/>
    </row>
    <row r="198" spans="2:29" s="17" customFormat="1" x14ac:dyDescent="0.25"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6"/>
      <c r="T198" s="15"/>
      <c r="U198" s="15"/>
      <c r="V198" s="15"/>
      <c r="W198" s="15"/>
      <c r="X198" s="16"/>
      <c r="Y198" s="15"/>
      <c r="Z198" s="15"/>
      <c r="AA198" s="15"/>
      <c r="AB198" s="15"/>
      <c r="AC198" s="15"/>
    </row>
    <row r="199" spans="2:29" s="17" customFormat="1" x14ac:dyDescent="0.25"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6"/>
      <c r="T199" s="15"/>
      <c r="U199" s="15"/>
      <c r="V199" s="15"/>
      <c r="W199" s="15"/>
      <c r="X199" s="16"/>
      <c r="Y199" s="15"/>
      <c r="Z199" s="15"/>
      <c r="AA199" s="15"/>
      <c r="AB199" s="15"/>
      <c r="AC199" s="15"/>
    </row>
    <row r="200" spans="2:29" s="17" customFormat="1" x14ac:dyDescent="0.25"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6"/>
      <c r="T200" s="15"/>
      <c r="U200" s="15"/>
      <c r="V200" s="15"/>
      <c r="W200" s="15"/>
      <c r="X200" s="16"/>
      <c r="Y200" s="15"/>
      <c r="Z200" s="15"/>
      <c r="AA200" s="15"/>
      <c r="AB200" s="15"/>
      <c r="AC200" s="15"/>
    </row>
    <row r="201" spans="2:29" s="17" customFormat="1" x14ac:dyDescent="0.25"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6"/>
      <c r="T201" s="15"/>
      <c r="U201" s="15"/>
      <c r="V201" s="15"/>
      <c r="W201" s="15"/>
      <c r="X201" s="16"/>
      <c r="Y201" s="15"/>
      <c r="Z201" s="15"/>
      <c r="AA201" s="15"/>
      <c r="AB201" s="15"/>
      <c r="AC201" s="15"/>
    </row>
    <row r="202" spans="2:29" s="17" customFormat="1" x14ac:dyDescent="0.25"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6"/>
      <c r="T202" s="15"/>
      <c r="U202" s="15"/>
      <c r="V202" s="15"/>
      <c r="W202" s="15"/>
      <c r="X202" s="16"/>
      <c r="Y202" s="15"/>
      <c r="Z202" s="15"/>
      <c r="AA202" s="15"/>
      <c r="AB202" s="15"/>
      <c r="AC202" s="15"/>
    </row>
    <row r="203" spans="2:29" s="17" customFormat="1" x14ac:dyDescent="0.25"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6"/>
      <c r="T203" s="15"/>
      <c r="U203" s="15"/>
      <c r="V203" s="15"/>
      <c r="W203" s="15"/>
      <c r="X203" s="16"/>
      <c r="Y203" s="15"/>
      <c r="Z203" s="15"/>
      <c r="AA203" s="15"/>
      <c r="AB203" s="15"/>
      <c r="AC203" s="15"/>
    </row>
    <row r="204" spans="2:29" s="17" customFormat="1" x14ac:dyDescent="0.25"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6"/>
      <c r="T204" s="15"/>
      <c r="U204" s="15"/>
      <c r="V204" s="15"/>
      <c r="W204" s="15"/>
      <c r="X204" s="16"/>
      <c r="Y204" s="15"/>
      <c r="Z204" s="15"/>
      <c r="AA204" s="15"/>
      <c r="AB204" s="15"/>
      <c r="AC204" s="15"/>
    </row>
    <row r="205" spans="2:29" s="17" customFormat="1" x14ac:dyDescent="0.25"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6"/>
      <c r="T205" s="15"/>
      <c r="U205" s="15"/>
      <c r="V205" s="15"/>
      <c r="W205" s="15"/>
      <c r="X205" s="16"/>
      <c r="Y205" s="15"/>
      <c r="Z205" s="15"/>
      <c r="AA205" s="15"/>
      <c r="AB205" s="15"/>
      <c r="AC205" s="15"/>
    </row>
    <row r="206" spans="2:29" s="17" customFormat="1" x14ac:dyDescent="0.25"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6"/>
      <c r="T206" s="15"/>
      <c r="U206" s="15"/>
      <c r="V206" s="15"/>
      <c r="W206" s="15"/>
      <c r="X206" s="16"/>
      <c r="Y206" s="15"/>
      <c r="Z206" s="15"/>
      <c r="AA206" s="15"/>
      <c r="AB206" s="15"/>
      <c r="AC206" s="15"/>
    </row>
    <row r="207" spans="2:29" s="17" customFormat="1" x14ac:dyDescent="0.25"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6"/>
      <c r="T207" s="15"/>
      <c r="U207" s="15"/>
      <c r="V207" s="15"/>
      <c r="W207" s="15"/>
      <c r="X207" s="16"/>
      <c r="Y207" s="15"/>
      <c r="Z207" s="15"/>
      <c r="AA207" s="15"/>
      <c r="AB207" s="15"/>
      <c r="AC207" s="15"/>
    </row>
    <row r="208" spans="2:29" s="17" customFormat="1" x14ac:dyDescent="0.25"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6"/>
      <c r="T208" s="15"/>
      <c r="U208" s="15"/>
      <c r="V208" s="15"/>
      <c r="W208" s="15"/>
      <c r="X208" s="16"/>
      <c r="Y208" s="15"/>
      <c r="Z208" s="15"/>
      <c r="AA208" s="15"/>
      <c r="AB208" s="15"/>
      <c r="AC208" s="15"/>
    </row>
    <row r="209" spans="3:29" s="17" customFormat="1" x14ac:dyDescent="0.25"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6"/>
      <c r="T209" s="15"/>
      <c r="U209" s="15"/>
      <c r="V209" s="15"/>
      <c r="W209" s="15"/>
      <c r="X209" s="16"/>
      <c r="Y209" s="15"/>
      <c r="Z209" s="15"/>
      <c r="AA209" s="15"/>
      <c r="AB209" s="15"/>
      <c r="AC209" s="15"/>
    </row>
    <row r="210" spans="3:29" s="17" customFormat="1" x14ac:dyDescent="0.25"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6"/>
      <c r="T210" s="15"/>
      <c r="U210" s="15"/>
      <c r="V210" s="15"/>
      <c r="W210" s="15"/>
      <c r="X210" s="16"/>
      <c r="Y210" s="15"/>
      <c r="Z210" s="15"/>
      <c r="AA210" s="15"/>
      <c r="AB210" s="15"/>
      <c r="AC210" s="15"/>
    </row>
    <row r="211" spans="3:29" s="17" customFormat="1" x14ac:dyDescent="0.25"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6"/>
      <c r="T211" s="15"/>
      <c r="U211" s="15"/>
      <c r="V211" s="15"/>
      <c r="W211" s="15"/>
      <c r="X211" s="16"/>
      <c r="Y211" s="15"/>
      <c r="Z211" s="15"/>
      <c r="AA211" s="15"/>
      <c r="AB211" s="15"/>
      <c r="AC211" s="15"/>
    </row>
    <row r="212" spans="3:29" s="17" customFormat="1" x14ac:dyDescent="0.25"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6"/>
      <c r="T212" s="15"/>
      <c r="U212" s="15"/>
      <c r="V212" s="15"/>
      <c r="W212" s="15"/>
      <c r="X212" s="16"/>
      <c r="Y212" s="15"/>
      <c r="Z212" s="15"/>
      <c r="AA212" s="15"/>
      <c r="AB212" s="15"/>
      <c r="AC212" s="15"/>
    </row>
    <row r="213" spans="3:29" s="17" customFormat="1" x14ac:dyDescent="0.25"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6"/>
      <c r="T213" s="15"/>
      <c r="U213" s="15"/>
      <c r="V213" s="15"/>
      <c r="W213" s="15"/>
      <c r="X213" s="16"/>
      <c r="Y213" s="15"/>
      <c r="Z213" s="15"/>
      <c r="AA213" s="15"/>
      <c r="AB213" s="15"/>
      <c r="AC213" s="15"/>
    </row>
    <row r="214" spans="3:29" s="17" customFormat="1" x14ac:dyDescent="0.25"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6"/>
      <c r="T214" s="15"/>
      <c r="U214" s="15"/>
      <c r="V214" s="15"/>
      <c r="W214" s="15"/>
      <c r="X214" s="16"/>
      <c r="Y214" s="15"/>
      <c r="Z214" s="15"/>
      <c r="AA214" s="15"/>
      <c r="AB214" s="15"/>
      <c r="AC214" s="15"/>
    </row>
    <row r="215" spans="3:29" s="17" customFormat="1" x14ac:dyDescent="0.25"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6"/>
      <c r="T215" s="15"/>
      <c r="U215" s="15"/>
      <c r="V215" s="15"/>
      <c r="W215" s="15"/>
      <c r="X215" s="16"/>
      <c r="Y215" s="15"/>
      <c r="Z215" s="15"/>
      <c r="AA215" s="15"/>
      <c r="AB215" s="15"/>
      <c r="AC215" s="15"/>
    </row>
    <row r="216" spans="3:29" s="17" customFormat="1" x14ac:dyDescent="0.25"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6"/>
      <c r="T216" s="15"/>
      <c r="U216" s="15"/>
      <c r="V216" s="15"/>
      <c r="W216" s="15"/>
      <c r="X216" s="16"/>
      <c r="Y216" s="15"/>
      <c r="Z216" s="15"/>
      <c r="AA216" s="15"/>
      <c r="AB216" s="15"/>
      <c r="AC216" s="15"/>
    </row>
    <row r="217" spans="3:29" s="17" customFormat="1" x14ac:dyDescent="0.25"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6"/>
      <c r="T217" s="15"/>
      <c r="U217" s="15"/>
      <c r="V217" s="15"/>
      <c r="W217" s="15"/>
      <c r="X217" s="16"/>
      <c r="Y217" s="15"/>
      <c r="Z217" s="15"/>
      <c r="AA217" s="15"/>
      <c r="AB217" s="15"/>
      <c r="AC217" s="15"/>
    </row>
    <row r="218" spans="3:29" s="17" customFormat="1" x14ac:dyDescent="0.25"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6"/>
      <c r="T218" s="15"/>
      <c r="U218" s="15"/>
      <c r="V218" s="15"/>
      <c r="W218" s="15"/>
      <c r="X218" s="16"/>
      <c r="Y218" s="15"/>
      <c r="Z218" s="15"/>
      <c r="AA218" s="15"/>
      <c r="AB218" s="15"/>
      <c r="AC218" s="15"/>
    </row>
    <row r="219" spans="3:29" s="17" customFormat="1" x14ac:dyDescent="0.25"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6"/>
      <c r="T219" s="15"/>
      <c r="U219" s="15"/>
      <c r="V219" s="15"/>
      <c r="W219" s="15"/>
      <c r="X219" s="16"/>
      <c r="Y219" s="15"/>
      <c r="Z219" s="15"/>
      <c r="AA219" s="15"/>
      <c r="AB219" s="15"/>
      <c r="AC219" s="15"/>
    </row>
    <row r="220" spans="3:29" s="17" customFormat="1" x14ac:dyDescent="0.25"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6"/>
      <c r="T220" s="15"/>
      <c r="U220" s="15"/>
      <c r="V220" s="15"/>
      <c r="W220" s="15"/>
      <c r="X220" s="16"/>
      <c r="Y220" s="15"/>
      <c r="Z220" s="15"/>
      <c r="AA220" s="15"/>
      <c r="AB220" s="15"/>
      <c r="AC220" s="15"/>
    </row>
    <row r="221" spans="3:29" s="17" customFormat="1" x14ac:dyDescent="0.25"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6"/>
      <c r="T221" s="15"/>
      <c r="U221" s="15"/>
      <c r="V221" s="15"/>
      <c r="W221" s="15"/>
      <c r="X221" s="16"/>
      <c r="Y221" s="15"/>
      <c r="Z221" s="15"/>
      <c r="AA221" s="15"/>
      <c r="AB221" s="15"/>
      <c r="AC221" s="15"/>
    </row>
    <row r="222" spans="3:29" s="17" customFormat="1" x14ac:dyDescent="0.25"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6"/>
      <c r="T222" s="15"/>
      <c r="U222" s="15"/>
      <c r="V222" s="15"/>
      <c r="W222" s="15"/>
      <c r="X222" s="16"/>
      <c r="Y222" s="15"/>
      <c r="Z222" s="15"/>
      <c r="AA222" s="15"/>
      <c r="AB222" s="15"/>
      <c r="AC222" s="15"/>
    </row>
    <row r="223" spans="3:29" s="17" customFormat="1" x14ac:dyDescent="0.25"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6"/>
      <c r="T223" s="15"/>
      <c r="U223" s="15"/>
      <c r="V223" s="15"/>
      <c r="W223" s="15"/>
      <c r="X223" s="16"/>
      <c r="Y223" s="15"/>
      <c r="Z223" s="15"/>
      <c r="AA223" s="15"/>
      <c r="AB223" s="15"/>
      <c r="AC223" s="15"/>
    </row>
    <row r="224" spans="3:29" s="17" customFormat="1" x14ac:dyDescent="0.25"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6"/>
      <c r="T224" s="15"/>
      <c r="U224" s="15"/>
      <c r="V224" s="15"/>
      <c r="W224" s="15"/>
      <c r="X224" s="16"/>
      <c r="Y224" s="15"/>
      <c r="Z224" s="15"/>
      <c r="AA224" s="15"/>
      <c r="AB224" s="15"/>
      <c r="AC224" s="15"/>
    </row>
    <row r="225" spans="3:29" s="17" customFormat="1" x14ac:dyDescent="0.25"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6"/>
      <c r="T225" s="15"/>
      <c r="U225" s="15"/>
      <c r="V225" s="15"/>
      <c r="W225" s="15"/>
      <c r="X225" s="16"/>
      <c r="Y225" s="15"/>
      <c r="Z225" s="15"/>
      <c r="AA225" s="15"/>
      <c r="AB225" s="15"/>
      <c r="AC225" s="15"/>
    </row>
    <row r="226" spans="3:29" s="17" customFormat="1" x14ac:dyDescent="0.25"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6"/>
      <c r="T226" s="15"/>
      <c r="U226" s="15"/>
      <c r="V226" s="15"/>
      <c r="W226" s="15"/>
      <c r="X226" s="16"/>
      <c r="Y226" s="15"/>
      <c r="Z226" s="15"/>
      <c r="AA226" s="15"/>
      <c r="AB226" s="15"/>
      <c r="AC226" s="15"/>
    </row>
    <row r="227" spans="3:29" s="17" customFormat="1" x14ac:dyDescent="0.25"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6"/>
      <c r="T227" s="15"/>
      <c r="U227" s="15"/>
      <c r="V227" s="15"/>
      <c r="W227" s="15"/>
      <c r="X227" s="16"/>
      <c r="Y227" s="15"/>
      <c r="Z227" s="15"/>
      <c r="AA227" s="15"/>
      <c r="AB227" s="15"/>
      <c r="AC227" s="15"/>
    </row>
    <row r="228" spans="3:29" s="17" customFormat="1" x14ac:dyDescent="0.25"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6"/>
      <c r="T228" s="15"/>
      <c r="U228" s="15"/>
      <c r="V228" s="15"/>
      <c r="W228" s="15"/>
      <c r="X228" s="16"/>
      <c r="Y228" s="15"/>
      <c r="Z228" s="15"/>
      <c r="AA228" s="15"/>
      <c r="AB228" s="15"/>
      <c r="AC228" s="15"/>
    </row>
    <row r="229" spans="3:29" s="17" customFormat="1" x14ac:dyDescent="0.25"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6"/>
      <c r="T229" s="15"/>
      <c r="U229" s="15"/>
      <c r="V229" s="15"/>
      <c r="W229" s="15"/>
      <c r="X229" s="16"/>
      <c r="Y229" s="15"/>
      <c r="Z229" s="15"/>
      <c r="AA229" s="15"/>
      <c r="AB229" s="15"/>
      <c r="AC229" s="15"/>
    </row>
    <row r="230" spans="3:29" s="17" customFormat="1" x14ac:dyDescent="0.25"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6"/>
      <c r="T230" s="15"/>
      <c r="U230" s="15"/>
      <c r="V230" s="15"/>
      <c r="W230" s="15"/>
      <c r="X230" s="16"/>
      <c r="Y230" s="15"/>
      <c r="Z230" s="15"/>
      <c r="AA230" s="15"/>
      <c r="AB230" s="15"/>
      <c r="AC230" s="15"/>
    </row>
    <row r="231" spans="3:29" s="17" customFormat="1" x14ac:dyDescent="0.25"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6"/>
      <c r="T231" s="15"/>
      <c r="U231" s="15"/>
      <c r="V231" s="15"/>
      <c r="W231" s="15"/>
      <c r="X231" s="16"/>
      <c r="Y231" s="15"/>
      <c r="Z231" s="15"/>
      <c r="AA231" s="15"/>
      <c r="AB231" s="15"/>
      <c r="AC231" s="15"/>
    </row>
    <row r="232" spans="3:29" s="17" customFormat="1" x14ac:dyDescent="0.25"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6"/>
      <c r="T232" s="15"/>
      <c r="U232" s="15"/>
      <c r="V232" s="15"/>
      <c r="W232" s="15"/>
      <c r="X232" s="16"/>
      <c r="Y232" s="15"/>
      <c r="Z232" s="15"/>
      <c r="AA232" s="15"/>
      <c r="AB232" s="15"/>
      <c r="AC232" s="15"/>
    </row>
    <row r="233" spans="3:29" s="17" customFormat="1" x14ac:dyDescent="0.25"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6"/>
      <c r="T233" s="15"/>
      <c r="U233" s="15"/>
      <c r="V233" s="15"/>
      <c r="W233" s="15"/>
      <c r="X233" s="16"/>
      <c r="Y233" s="15"/>
      <c r="Z233" s="15"/>
      <c r="AA233" s="15"/>
      <c r="AB233" s="15"/>
      <c r="AC233" s="15"/>
    </row>
    <row r="234" spans="3:29" s="17" customFormat="1" x14ac:dyDescent="0.25"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6"/>
      <c r="T234" s="15"/>
      <c r="U234" s="15"/>
      <c r="V234" s="15"/>
      <c r="W234" s="15"/>
      <c r="X234" s="16"/>
      <c r="Y234" s="15"/>
      <c r="Z234" s="15"/>
      <c r="AA234" s="15"/>
      <c r="AB234" s="15"/>
      <c r="AC234" s="15"/>
    </row>
    <row r="235" spans="3:29" s="17" customFormat="1" x14ac:dyDescent="0.25"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6"/>
      <c r="T235" s="15"/>
      <c r="U235" s="15"/>
      <c r="V235" s="15"/>
      <c r="W235" s="15"/>
      <c r="X235" s="16"/>
      <c r="Y235" s="15"/>
      <c r="Z235" s="15"/>
      <c r="AA235" s="15"/>
      <c r="AB235" s="15"/>
      <c r="AC235" s="15"/>
    </row>
    <row r="236" spans="3:29" s="17" customFormat="1" x14ac:dyDescent="0.25"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6"/>
      <c r="T236" s="15"/>
      <c r="U236" s="15"/>
      <c r="V236" s="15"/>
      <c r="W236" s="15"/>
      <c r="X236" s="16"/>
      <c r="Y236" s="15"/>
      <c r="Z236" s="15"/>
      <c r="AA236" s="15"/>
      <c r="AB236" s="15"/>
      <c r="AC236" s="15"/>
    </row>
    <row r="237" spans="3:29" s="17" customFormat="1" x14ac:dyDescent="0.25"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6"/>
      <c r="T237" s="15"/>
      <c r="U237" s="15"/>
      <c r="V237" s="15"/>
      <c r="W237" s="15"/>
      <c r="X237" s="16"/>
      <c r="Y237" s="15"/>
      <c r="Z237" s="15"/>
      <c r="AA237" s="15"/>
      <c r="AB237" s="15"/>
      <c r="AC237" s="15"/>
    </row>
    <row r="238" spans="3:29" s="17" customFormat="1" x14ac:dyDescent="0.25"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6"/>
      <c r="T238" s="15"/>
      <c r="U238" s="15"/>
      <c r="V238" s="15"/>
      <c r="W238" s="15"/>
      <c r="X238" s="16"/>
      <c r="Y238" s="15"/>
      <c r="Z238" s="15"/>
      <c r="AA238" s="15"/>
      <c r="AB238" s="15"/>
      <c r="AC238" s="15"/>
    </row>
    <row r="239" spans="3:29" s="17" customFormat="1" x14ac:dyDescent="0.25"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6"/>
      <c r="T239" s="15"/>
      <c r="U239" s="15"/>
      <c r="V239" s="15"/>
      <c r="W239" s="15"/>
      <c r="X239" s="16"/>
      <c r="Y239" s="15"/>
      <c r="Z239" s="15"/>
      <c r="AA239" s="15"/>
      <c r="AB239" s="15"/>
      <c r="AC239" s="15"/>
    </row>
    <row r="240" spans="3:29" s="17" customFormat="1" x14ac:dyDescent="0.25"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6"/>
      <c r="T240" s="15"/>
      <c r="U240" s="15"/>
      <c r="V240" s="15"/>
      <c r="W240" s="15"/>
      <c r="X240" s="16"/>
      <c r="Y240" s="15"/>
      <c r="Z240" s="15"/>
      <c r="AA240" s="15"/>
      <c r="AB240" s="15"/>
      <c r="AC240" s="15"/>
    </row>
    <row r="241" spans="3:29" s="17" customFormat="1" x14ac:dyDescent="0.25"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6"/>
      <c r="T241" s="15"/>
      <c r="U241" s="15"/>
      <c r="V241" s="15"/>
      <c r="W241" s="15"/>
      <c r="X241" s="16"/>
      <c r="Y241" s="15"/>
      <c r="Z241" s="15"/>
      <c r="AA241" s="15"/>
      <c r="AB241" s="15"/>
      <c r="AC241" s="15"/>
    </row>
    <row r="242" spans="3:29" s="17" customFormat="1" x14ac:dyDescent="0.25"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6"/>
      <c r="T242" s="15"/>
      <c r="U242" s="15"/>
      <c r="V242" s="15"/>
      <c r="W242" s="15"/>
      <c r="X242" s="16"/>
      <c r="Y242" s="15"/>
      <c r="Z242" s="15"/>
      <c r="AA242" s="15"/>
      <c r="AB242" s="15"/>
      <c r="AC242" s="15"/>
    </row>
    <row r="243" spans="3:29" s="17" customFormat="1" x14ac:dyDescent="0.25"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6"/>
      <c r="T243" s="15"/>
      <c r="U243" s="15"/>
      <c r="V243" s="15"/>
      <c r="W243" s="15"/>
      <c r="X243" s="16"/>
      <c r="Y243" s="15"/>
      <c r="Z243" s="15"/>
      <c r="AA243" s="15"/>
      <c r="AB243" s="15"/>
      <c r="AC243" s="15"/>
    </row>
    <row r="244" spans="3:29" s="17" customFormat="1" x14ac:dyDescent="0.25"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6"/>
      <c r="T244" s="15"/>
      <c r="U244" s="15"/>
      <c r="V244" s="15"/>
      <c r="W244" s="15"/>
      <c r="X244" s="16"/>
      <c r="Y244" s="15"/>
      <c r="Z244" s="15"/>
      <c r="AA244" s="15"/>
      <c r="AB244" s="15"/>
      <c r="AC244" s="15"/>
    </row>
    <row r="245" spans="3:29" s="17" customFormat="1" x14ac:dyDescent="0.25"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6"/>
      <c r="T245" s="15"/>
      <c r="U245" s="15"/>
      <c r="V245" s="15"/>
      <c r="W245" s="15"/>
      <c r="X245" s="16"/>
      <c r="Y245" s="15"/>
      <c r="Z245" s="15"/>
      <c r="AA245" s="15"/>
      <c r="AB245" s="15"/>
      <c r="AC245" s="15"/>
    </row>
    <row r="246" spans="3:29" s="17" customFormat="1" x14ac:dyDescent="0.25"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6"/>
      <c r="T246" s="15"/>
      <c r="U246" s="15"/>
      <c r="V246" s="15"/>
      <c r="W246" s="15"/>
      <c r="X246" s="16"/>
      <c r="Y246" s="15"/>
      <c r="Z246" s="15"/>
      <c r="AA246" s="15"/>
      <c r="AB246" s="15"/>
      <c r="AC246" s="15"/>
    </row>
    <row r="247" spans="3:29" s="17" customFormat="1" x14ac:dyDescent="0.25"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6"/>
      <c r="T247" s="15"/>
      <c r="U247" s="15"/>
      <c r="V247" s="15"/>
      <c r="W247" s="15"/>
      <c r="X247" s="16"/>
      <c r="Y247" s="15"/>
      <c r="Z247" s="15"/>
      <c r="AA247" s="15"/>
      <c r="AB247" s="15"/>
      <c r="AC247" s="15"/>
    </row>
    <row r="248" spans="3:29" s="17" customFormat="1" x14ac:dyDescent="0.25"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6"/>
      <c r="T248" s="15"/>
      <c r="U248" s="15"/>
      <c r="V248" s="15"/>
      <c r="W248" s="15"/>
      <c r="X248" s="16"/>
      <c r="Y248" s="15"/>
      <c r="Z248" s="15"/>
      <c r="AA248" s="15"/>
      <c r="AB248" s="15"/>
      <c r="AC248" s="15"/>
    </row>
    <row r="249" spans="3:29" s="17" customFormat="1" x14ac:dyDescent="0.25"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6"/>
      <c r="T249" s="15"/>
      <c r="U249" s="15"/>
      <c r="V249" s="15"/>
      <c r="W249" s="15"/>
      <c r="X249" s="16"/>
      <c r="Y249" s="15"/>
      <c r="Z249" s="15"/>
      <c r="AA249" s="15"/>
      <c r="AB249" s="15"/>
      <c r="AC249" s="15"/>
    </row>
    <row r="250" spans="3:29" s="17" customFormat="1" x14ac:dyDescent="0.25"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6"/>
      <c r="T250" s="15"/>
      <c r="U250" s="15"/>
      <c r="V250" s="15"/>
      <c r="W250" s="15"/>
      <c r="X250" s="16"/>
      <c r="Y250" s="15"/>
      <c r="Z250" s="15"/>
      <c r="AA250" s="15"/>
      <c r="AB250" s="15"/>
      <c r="AC250" s="15"/>
    </row>
    <row r="251" spans="3:29" s="17" customFormat="1" x14ac:dyDescent="0.25"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6"/>
      <c r="T251" s="15"/>
      <c r="U251" s="15"/>
      <c r="V251" s="15"/>
      <c r="W251" s="15"/>
      <c r="X251" s="16"/>
      <c r="Y251" s="15"/>
      <c r="Z251" s="15"/>
      <c r="AA251" s="15"/>
      <c r="AB251" s="15"/>
      <c r="AC251" s="15"/>
    </row>
    <row r="252" spans="3:29" s="17" customFormat="1" x14ac:dyDescent="0.25"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6"/>
      <c r="T252" s="15"/>
      <c r="U252" s="15"/>
      <c r="V252" s="15"/>
      <c r="W252" s="15"/>
      <c r="X252" s="16"/>
      <c r="Y252" s="15"/>
      <c r="Z252" s="15"/>
      <c r="AA252" s="15"/>
      <c r="AB252" s="15"/>
      <c r="AC252" s="15"/>
    </row>
    <row r="253" spans="3:29" s="17" customFormat="1" x14ac:dyDescent="0.25"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6"/>
      <c r="T253" s="15"/>
      <c r="U253" s="15"/>
      <c r="V253" s="15"/>
      <c r="W253" s="15"/>
      <c r="X253" s="16"/>
      <c r="Y253" s="15"/>
      <c r="Z253" s="15"/>
      <c r="AA253" s="15"/>
      <c r="AB253" s="15"/>
      <c r="AC253" s="15"/>
    </row>
    <row r="254" spans="3:29" s="17" customFormat="1" x14ac:dyDescent="0.25"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6"/>
      <c r="T254" s="15"/>
      <c r="U254" s="15"/>
      <c r="V254" s="15"/>
      <c r="W254" s="15"/>
      <c r="X254" s="16"/>
      <c r="Y254" s="15"/>
      <c r="Z254" s="15"/>
      <c r="AA254" s="15"/>
      <c r="AB254" s="15"/>
      <c r="AC254" s="15"/>
    </row>
    <row r="255" spans="3:29" s="17" customFormat="1" x14ac:dyDescent="0.25"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6"/>
      <c r="T255" s="15"/>
      <c r="U255" s="15"/>
      <c r="V255" s="15"/>
      <c r="W255" s="15"/>
      <c r="X255" s="16"/>
      <c r="Y255" s="15"/>
      <c r="Z255" s="15"/>
      <c r="AA255" s="15"/>
      <c r="AB255" s="15"/>
      <c r="AC255" s="15"/>
    </row>
    <row r="256" spans="3:29" s="17" customFormat="1" x14ac:dyDescent="0.25"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6"/>
      <c r="T256" s="15"/>
      <c r="U256" s="15"/>
      <c r="V256" s="15"/>
      <c r="W256" s="15"/>
      <c r="X256" s="16"/>
      <c r="Y256" s="15"/>
      <c r="Z256" s="15"/>
      <c r="AA256" s="15"/>
      <c r="AB256" s="15"/>
      <c r="AC256" s="15"/>
    </row>
    <row r="257" spans="3:29" s="17" customFormat="1" x14ac:dyDescent="0.25"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6"/>
      <c r="T257" s="15"/>
      <c r="U257" s="15"/>
      <c r="V257" s="15"/>
      <c r="W257" s="15"/>
      <c r="X257" s="16"/>
      <c r="Y257" s="15"/>
      <c r="Z257" s="15"/>
      <c r="AA257" s="15"/>
      <c r="AB257" s="15"/>
      <c r="AC257" s="15"/>
    </row>
    <row r="258" spans="3:29" s="17" customFormat="1" x14ac:dyDescent="0.25"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6"/>
      <c r="T258" s="15"/>
      <c r="U258" s="15"/>
      <c r="V258" s="15"/>
      <c r="W258" s="15"/>
      <c r="X258" s="16"/>
      <c r="Y258" s="15"/>
      <c r="Z258" s="15"/>
      <c r="AA258" s="15"/>
      <c r="AB258" s="15"/>
      <c r="AC258" s="15"/>
    </row>
    <row r="259" spans="3:29" s="17" customFormat="1" x14ac:dyDescent="0.25"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6"/>
      <c r="T259" s="15"/>
      <c r="U259" s="15"/>
      <c r="V259" s="15"/>
      <c r="W259" s="15"/>
      <c r="X259" s="16"/>
      <c r="Y259" s="15"/>
      <c r="Z259" s="15"/>
      <c r="AA259" s="15"/>
      <c r="AB259" s="15"/>
      <c r="AC259" s="15"/>
    </row>
    <row r="260" spans="3:29" s="17" customFormat="1" x14ac:dyDescent="0.25"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6"/>
      <c r="T260" s="15"/>
      <c r="U260" s="15"/>
      <c r="V260" s="15"/>
      <c r="W260" s="15"/>
      <c r="X260" s="16"/>
      <c r="Y260" s="15"/>
      <c r="Z260" s="15"/>
      <c r="AA260" s="15"/>
      <c r="AB260" s="15"/>
      <c r="AC260" s="15"/>
    </row>
    <row r="261" spans="3:29" s="17" customFormat="1" x14ac:dyDescent="0.25"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6"/>
      <c r="T261" s="15"/>
      <c r="U261" s="15"/>
      <c r="V261" s="15"/>
      <c r="W261" s="15"/>
      <c r="X261" s="16"/>
      <c r="Y261" s="15"/>
      <c r="Z261" s="15"/>
      <c r="AA261" s="15"/>
      <c r="AB261" s="15"/>
      <c r="AC261" s="15"/>
    </row>
    <row r="262" spans="3:29" s="17" customFormat="1" x14ac:dyDescent="0.25"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6"/>
      <c r="T262" s="15"/>
      <c r="U262" s="15"/>
      <c r="V262" s="15"/>
      <c r="W262" s="15"/>
      <c r="X262" s="16"/>
      <c r="Y262" s="15"/>
      <c r="Z262" s="15"/>
      <c r="AA262" s="15"/>
      <c r="AB262" s="15"/>
      <c r="AC262" s="15"/>
    </row>
    <row r="263" spans="3:29" s="17" customFormat="1" x14ac:dyDescent="0.25"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6"/>
      <c r="T263" s="15"/>
      <c r="U263" s="15"/>
      <c r="V263" s="15"/>
      <c r="W263" s="15"/>
      <c r="X263" s="16"/>
      <c r="Y263" s="15"/>
      <c r="Z263" s="15"/>
      <c r="AA263" s="15"/>
      <c r="AB263" s="15"/>
      <c r="AC263" s="15"/>
    </row>
    <row r="264" spans="3:29" s="17" customFormat="1" x14ac:dyDescent="0.25"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6"/>
      <c r="T264" s="15"/>
      <c r="U264" s="15"/>
      <c r="V264" s="15"/>
      <c r="W264" s="15"/>
      <c r="X264" s="16"/>
      <c r="Y264" s="15"/>
      <c r="Z264" s="15"/>
      <c r="AA264" s="15"/>
      <c r="AB264" s="15"/>
      <c r="AC264" s="15"/>
    </row>
    <row r="265" spans="3:29" s="17" customFormat="1" x14ac:dyDescent="0.25"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6"/>
      <c r="T265" s="15"/>
      <c r="U265" s="15"/>
      <c r="V265" s="15"/>
      <c r="W265" s="15"/>
      <c r="X265" s="16"/>
      <c r="Y265" s="15"/>
      <c r="Z265" s="15"/>
      <c r="AA265" s="15"/>
      <c r="AB265" s="15"/>
      <c r="AC265" s="15"/>
    </row>
    <row r="266" spans="3:29" s="17" customFormat="1" x14ac:dyDescent="0.25"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6"/>
      <c r="T266" s="15"/>
      <c r="U266" s="15"/>
      <c r="V266" s="15"/>
      <c r="W266" s="15"/>
      <c r="X266" s="16"/>
      <c r="Y266" s="15"/>
      <c r="Z266" s="15"/>
      <c r="AA266" s="15"/>
      <c r="AB266" s="15"/>
      <c r="AC266" s="15"/>
    </row>
    <row r="267" spans="3:29" s="17" customFormat="1" x14ac:dyDescent="0.25"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6"/>
      <c r="T267" s="15"/>
      <c r="U267" s="15"/>
      <c r="V267" s="15"/>
      <c r="W267" s="15"/>
      <c r="X267" s="16"/>
      <c r="Y267" s="15"/>
      <c r="Z267" s="15"/>
      <c r="AA267" s="15"/>
      <c r="AB267" s="15"/>
      <c r="AC267" s="15"/>
    </row>
    <row r="268" spans="3:29" s="17" customFormat="1" x14ac:dyDescent="0.25"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6"/>
      <c r="T268" s="15"/>
      <c r="U268" s="15"/>
      <c r="V268" s="15"/>
      <c r="W268" s="15"/>
      <c r="X268" s="16"/>
      <c r="Y268" s="15"/>
      <c r="Z268" s="15"/>
      <c r="AA268" s="15"/>
      <c r="AB268" s="15"/>
      <c r="AC268" s="15"/>
    </row>
    <row r="269" spans="3:29" s="17" customFormat="1" x14ac:dyDescent="0.25"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6"/>
      <c r="T269" s="15"/>
      <c r="U269" s="15"/>
      <c r="V269" s="15"/>
      <c r="W269" s="15"/>
      <c r="X269" s="16"/>
      <c r="Y269" s="15"/>
      <c r="Z269" s="15"/>
      <c r="AA269" s="15"/>
      <c r="AB269" s="15"/>
      <c r="AC269" s="15"/>
    </row>
    <row r="270" spans="3:29" s="17" customFormat="1" x14ac:dyDescent="0.25"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6"/>
      <c r="T270" s="15"/>
      <c r="U270" s="15"/>
      <c r="V270" s="15"/>
      <c r="W270" s="15"/>
      <c r="X270" s="16"/>
      <c r="Y270" s="15"/>
      <c r="Z270" s="15"/>
      <c r="AA270" s="15"/>
      <c r="AB270" s="15"/>
      <c r="AC270" s="15"/>
    </row>
    <row r="271" spans="3:29" s="17" customFormat="1" x14ac:dyDescent="0.25"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6"/>
      <c r="T271" s="15"/>
      <c r="U271" s="15"/>
      <c r="V271" s="15"/>
      <c r="W271" s="15"/>
      <c r="X271" s="16"/>
      <c r="Y271" s="15"/>
      <c r="Z271" s="15"/>
      <c r="AA271" s="15"/>
      <c r="AB271" s="15"/>
      <c r="AC271" s="15"/>
    </row>
    <row r="272" spans="3:29" s="17" customFormat="1" x14ac:dyDescent="0.25"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6"/>
      <c r="T272" s="15"/>
      <c r="U272" s="15"/>
      <c r="V272" s="15"/>
      <c r="W272" s="15"/>
      <c r="X272" s="16"/>
      <c r="Y272" s="15"/>
      <c r="Z272" s="15"/>
      <c r="AA272" s="15"/>
      <c r="AB272" s="15"/>
      <c r="AC272" s="15"/>
    </row>
    <row r="273" spans="3:29" s="17" customFormat="1" x14ac:dyDescent="0.25"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6"/>
      <c r="T273" s="15"/>
      <c r="U273" s="15"/>
      <c r="V273" s="15"/>
      <c r="W273" s="15"/>
      <c r="X273" s="16"/>
      <c r="Y273" s="15"/>
      <c r="Z273" s="15"/>
      <c r="AA273" s="15"/>
      <c r="AB273" s="15"/>
      <c r="AC273" s="15"/>
    </row>
    <row r="274" spans="3:29" s="17" customFormat="1" x14ac:dyDescent="0.25"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6"/>
      <c r="T274" s="15"/>
      <c r="U274" s="15"/>
      <c r="V274" s="15"/>
      <c r="W274" s="15"/>
      <c r="X274" s="16"/>
      <c r="Y274" s="15"/>
      <c r="Z274" s="15"/>
      <c r="AA274" s="15"/>
      <c r="AB274" s="15"/>
      <c r="AC274" s="15"/>
    </row>
    <row r="275" spans="3:29" s="17" customFormat="1" x14ac:dyDescent="0.25"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6"/>
      <c r="T275" s="15"/>
      <c r="U275" s="15"/>
      <c r="V275" s="15"/>
      <c r="W275" s="15"/>
      <c r="X275" s="16"/>
      <c r="Y275" s="15"/>
      <c r="Z275" s="15"/>
      <c r="AA275" s="15"/>
      <c r="AB275" s="15"/>
      <c r="AC275" s="15"/>
    </row>
    <row r="276" spans="3:29" s="17" customFormat="1" x14ac:dyDescent="0.25"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6"/>
      <c r="T276" s="15"/>
      <c r="U276" s="15"/>
      <c r="V276" s="15"/>
      <c r="W276" s="15"/>
      <c r="X276" s="16"/>
      <c r="Y276" s="15"/>
      <c r="Z276" s="15"/>
      <c r="AA276" s="15"/>
      <c r="AB276" s="15"/>
      <c r="AC276" s="15"/>
    </row>
    <row r="277" spans="3:29" s="17" customFormat="1" x14ac:dyDescent="0.25"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6"/>
      <c r="T277" s="15"/>
      <c r="U277" s="15"/>
      <c r="V277" s="15"/>
      <c r="W277" s="15"/>
      <c r="X277" s="16"/>
      <c r="Y277" s="15"/>
      <c r="Z277" s="15"/>
      <c r="AA277" s="15"/>
      <c r="AB277" s="15"/>
      <c r="AC277" s="15"/>
    </row>
    <row r="278" spans="3:29" s="17" customFormat="1" x14ac:dyDescent="0.25"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6"/>
      <c r="T278" s="15"/>
      <c r="U278" s="15"/>
      <c r="V278" s="15"/>
      <c r="W278" s="15"/>
      <c r="X278" s="16"/>
      <c r="Y278" s="15"/>
      <c r="Z278" s="15"/>
      <c r="AA278" s="15"/>
      <c r="AB278" s="15"/>
      <c r="AC278" s="15"/>
    </row>
    <row r="279" spans="3:29" s="17" customFormat="1" x14ac:dyDescent="0.25"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6"/>
      <c r="T279" s="15"/>
      <c r="U279" s="15"/>
      <c r="V279" s="15"/>
      <c r="W279" s="15"/>
      <c r="X279" s="16"/>
      <c r="Y279" s="15"/>
      <c r="Z279" s="15"/>
      <c r="AA279" s="15"/>
      <c r="AB279" s="15"/>
      <c r="AC279" s="15"/>
    </row>
    <row r="280" spans="3:29" s="17" customFormat="1" x14ac:dyDescent="0.25"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6"/>
      <c r="T280" s="15"/>
      <c r="U280" s="15"/>
      <c r="V280" s="15"/>
      <c r="W280" s="15"/>
      <c r="X280" s="16"/>
      <c r="Y280" s="15"/>
      <c r="Z280" s="15"/>
      <c r="AA280" s="15"/>
      <c r="AB280" s="15"/>
      <c r="AC280" s="15"/>
    </row>
    <row r="281" spans="3:29" s="17" customFormat="1" x14ac:dyDescent="0.25"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6"/>
      <c r="T281" s="15"/>
      <c r="U281" s="15"/>
      <c r="V281" s="15"/>
      <c r="W281" s="15"/>
      <c r="X281" s="16"/>
      <c r="Y281" s="15"/>
      <c r="Z281" s="15"/>
      <c r="AA281" s="15"/>
      <c r="AB281" s="15"/>
      <c r="AC281" s="15"/>
    </row>
    <row r="282" spans="3:29" s="17" customFormat="1" x14ac:dyDescent="0.25"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6"/>
      <c r="T282" s="15"/>
      <c r="U282" s="15"/>
      <c r="V282" s="15"/>
      <c r="W282" s="15"/>
      <c r="X282" s="16"/>
      <c r="Y282" s="15"/>
      <c r="Z282" s="15"/>
      <c r="AA282" s="15"/>
      <c r="AB282" s="15"/>
      <c r="AC282" s="15"/>
    </row>
    <row r="283" spans="3:29" s="17" customFormat="1" x14ac:dyDescent="0.25"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6"/>
      <c r="T283" s="15"/>
      <c r="U283" s="15"/>
      <c r="V283" s="15"/>
      <c r="W283" s="15"/>
      <c r="X283" s="16"/>
      <c r="Y283" s="15"/>
      <c r="Z283" s="15"/>
      <c r="AA283" s="15"/>
      <c r="AB283" s="15"/>
      <c r="AC283" s="15"/>
    </row>
    <row r="284" spans="3:29" s="17" customFormat="1" x14ac:dyDescent="0.25"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6"/>
      <c r="T284" s="15"/>
      <c r="U284" s="15"/>
      <c r="V284" s="15"/>
      <c r="W284" s="15"/>
      <c r="X284" s="16"/>
      <c r="Y284" s="15"/>
      <c r="Z284" s="15"/>
      <c r="AA284" s="15"/>
      <c r="AB284" s="15"/>
      <c r="AC284" s="15"/>
    </row>
    <row r="285" spans="3:29" s="17" customFormat="1" x14ac:dyDescent="0.25"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6"/>
      <c r="T285" s="15"/>
      <c r="U285" s="15"/>
      <c r="V285" s="15"/>
      <c r="W285" s="15"/>
      <c r="X285" s="16"/>
      <c r="Y285" s="15"/>
      <c r="Z285" s="15"/>
      <c r="AA285" s="15"/>
      <c r="AB285" s="15"/>
      <c r="AC285" s="15"/>
    </row>
    <row r="286" spans="3:29" s="17" customFormat="1" x14ac:dyDescent="0.25"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6"/>
      <c r="T286" s="15"/>
      <c r="U286" s="15"/>
      <c r="V286" s="15"/>
      <c r="W286" s="15"/>
      <c r="X286" s="16"/>
      <c r="Y286" s="15"/>
      <c r="Z286" s="15"/>
      <c r="AA286" s="15"/>
      <c r="AB286" s="15"/>
      <c r="AC286" s="15"/>
    </row>
    <row r="287" spans="3:29" s="17" customFormat="1" x14ac:dyDescent="0.25"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6"/>
      <c r="T287" s="15"/>
      <c r="U287" s="15"/>
      <c r="V287" s="15"/>
      <c r="W287" s="15"/>
      <c r="X287" s="16"/>
      <c r="Y287" s="15"/>
      <c r="Z287" s="15"/>
      <c r="AA287" s="15"/>
      <c r="AB287" s="15"/>
      <c r="AC287" s="15"/>
    </row>
    <row r="288" spans="3:29" s="17" customFormat="1" x14ac:dyDescent="0.25"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6"/>
      <c r="T288" s="15"/>
      <c r="U288" s="15"/>
      <c r="V288" s="15"/>
      <c r="W288" s="15"/>
      <c r="X288" s="16"/>
      <c r="Y288" s="15"/>
      <c r="Z288" s="15"/>
      <c r="AA288" s="15"/>
      <c r="AB288" s="15"/>
      <c r="AC288" s="15"/>
    </row>
    <row r="289" spans="3:29" s="17" customFormat="1" x14ac:dyDescent="0.25"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6"/>
      <c r="T289" s="15"/>
      <c r="U289" s="15"/>
      <c r="V289" s="15"/>
      <c r="W289" s="15"/>
      <c r="X289" s="16"/>
      <c r="Y289" s="15"/>
      <c r="Z289" s="15"/>
      <c r="AA289" s="15"/>
      <c r="AB289" s="15"/>
      <c r="AC289" s="15"/>
    </row>
    <row r="290" spans="3:29" s="17" customFormat="1" x14ac:dyDescent="0.25"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6"/>
      <c r="T290" s="15"/>
      <c r="U290" s="15"/>
      <c r="V290" s="15"/>
      <c r="W290" s="15"/>
      <c r="X290" s="16"/>
      <c r="Y290" s="15"/>
      <c r="Z290" s="15"/>
      <c r="AA290" s="15"/>
      <c r="AB290" s="15"/>
      <c r="AC290" s="15"/>
    </row>
    <row r="291" spans="3:29" s="17" customFormat="1" x14ac:dyDescent="0.25"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6"/>
      <c r="T291" s="15"/>
      <c r="U291" s="15"/>
      <c r="V291" s="15"/>
      <c r="W291" s="15"/>
      <c r="X291" s="16"/>
      <c r="Y291" s="15"/>
      <c r="Z291" s="15"/>
      <c r="AA291" s="15"/>
      <c r="AB291" s="15"/>
      <c r="AC291" s="15"/>
    </row>
    <row r="292" spans="3:29" s="17" customFormat="1" x14ac:dyDescent="0.25"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6"/>
      <c r="T292" s="15"/>
      <c r="U292" s="15"/>
      <c r="V292" s="15"/>
      <c r="W292" s="15"/>
      <c r="X292" s="16"/>
      <c r="Y292" s="15"/>
      <c r="Z292" s="15"/>
      <c r="AA292" s="15"/>
      <c r="AB292" s="15"/>
      <c r="AC292" s="15"/>
    </row>
    <row r="293" spans="3:29" s="17" customFormat="1" x14ac:dyDescent="0.25"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6"/>
      <c r="T293" s="15"/>
      <c r="U293" s="15"/>
      <c r="V293" s="15"/>
      <c r="W293" s="15"/>
      <c r="X293" s="16"/>
      <c r="Y293" s="15"/>
      <c r="Z293" s="15"/>
      <c r="AA293" s="15"/>
      <c r="AB293" s="15"/>
      <c r="AC293" s="15"/>
    </row>
    <row r="294" spans="3:29" s="17" customFormat="1" x14ac:dyDescent="0.25"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6"/>
      <c r="T294" s="15"/>
      <c r="U294" s="15"/>
      <c r="V294" s="15"/>
      <c r="W294" s="15"/>
      <c r="X294" s="16"/>
      <c r="Y294" s="15"/>
      <c r="Z294" s="15"/>
      <c r="AA294" s="15"/>
      <c r="AB294" s="15"/>
      <c r="AC294" s="15"/>
    </row>
    <row r="295" spans="3:29" s="17" customFormat="1" x14ac:dyDescent="0.25"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6"/>
      <c r="T295" s="15"/>
      <c r="U295" s="15"/>
      <c r="V295" s="15"/>
      <c r="W295" s="15"/>
      <c r="X295" s="16"/>
      <c r="Y295" s="15"/>
      <c r="Z295" s="15"/>
      <c r="AA295" s="15"/>
      <c r="AB295" s="15"/>
      <c r="AC295" s="15"/>
    </row>
    <row r="296" spans="3:29" s="17" customFormat="1" x14ac:dyDescent="0.25"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6"/>
      <c r="T296" s="15"/>
      <c r="U296" s="15"/>
      <c r="V296" s="15"/>
      <c r="W296" s="15"/>
      <c r="X296" s="16"/>
      <c r="Y296" s="15"/>
      <c r="Z296" s="15"/>
      <c r="AA296" s="15"/>
      <c r="AB296" s="15"/>
      <c r="AC296" s="15"/>
    </row>
    <row r="297" spans="3:29" s="17" customFormat="1" x14ac:dyDescent="0.25"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6"/>
      <c r="T297" s="15"/>
      <c r="U297" s="15"/>
      <c r="V297" s="15"/>
      <c r="W297" s="15"/>
      <c r="X297" s="16"/>
      <c r="Y297" s="15"/>
      <c r="Z297" s="15"/>
      <c r="AA297" s="15"/>
      <c r="AB297" s="15"/>
      <c r="AC297" s="15"/>
    </row>
    <row r="298" spans="3:29" s="17" customFormat="1" x14ac:dyDescent="0.25"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6"/>
      <c r="T298" s="15"/>
      <c r="U298" s="15"/>
      <c r="V298" s="15"/>
      <c r="W298" s="15"/>
      <c r="X298" s="16"/>
      <c r="Y298" s="15"/>
      <c r="Z298" s="15"/>
      <c r="AA298" s="15"/>
      <c r="AB298" s="15"/>
      <c r="AC298" s="15"/>
    </row>
    <row r="299" spans="3:29" s="17" customFormat="1" x14ac:dyDescent="0.25"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6"/>
      <c r="T299" s="15"/>
      <c r="U299" s="15"/>
      <c r="V299" s="15"/>
      <c r="W299" s="15"/>
      <c r="X299" s="16"/>
      <c r="Y299" s="15"/>
      <c r="Z299" s="15"/>
      <c r="AA299" s="15"/>
      <c r="AB299" s="15"/>
      <c r="AC299" s="15"/>
    </row>
    <row r="300" spans="3:29" s="17" customFormat="1" x14ac:dyDescent="0.25"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6"/>
      <c r="T300" s="15"/>
      <c r="U300" s="15"/>
      <c r="V300" s="15"/>
      <c r="W300" s="15"/>
      <c r="X300" s="16"/>
      <c r="Y300" s="15"/>
      <c r="Z300" s="15"/>
      <c r="AA300" s="15"/>
      <c r="AB300" s="15"/>
      <c r="AC300" s="15"/>
    </row>
    <row r="301" spans="3:29" s="17" customFormat="1" x14ac:dyDescent="0.25"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6"/>
      <c r="T301" s="15"/>
      <c r="U301" s="15"/>
      <c r="V301" s="15"/>
      <c r="W301" s="15"/>
      <c r="X301" s="16"/>
      <c r="Y301" s="15"/>
      <c r="Z301" s="15"/>
      <c r="AA301" s="15"/>
      <c r="AB301" s="15"/>
      <c r="AC301" s="15"/>
    </row>
    <row r="302" spans="3:29" s="17" customFormat="1" x14ac:dyDescent="0.25"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6"/>
      <c r="T302" s="15"/>
      <c r="U302" s="15"/>
      <c r="V302" s="15"/>
      <c r="W302" s="15"/>
      <c r="X302" s="16"/>
      <c r="Y302" s="15"/>
      <c r="Z302" s="15"/>
      <c r="AA302" s="15"/>
      <c r="AB302" s="15"/>
      <c r="AC302" s="15"/>
    </row>
    <row r="303" spans="3:29" s="17" customFormat="1" x14ac:dyDescent="0.25"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6"/>
      <c r="T303" s="15"/>
      <c r="U303" s="15"/>
      <c r="V303" s="15"/>
      <c r="W303" s="15"/>
      <c r="X303" s="16"/>
      <c r="Y303" s="15"/>
      <c r="Z303" s="15"/>
      <c r="AA303" s="15"/>
      <c r="AB303" s="15"/>
      <c r="AC303" s="15"/>
    </row>
    <row r="304" spans="3:29" s="17" customFormat="1" x14ac:dyDescent="0.25"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6"/>
      <c r="T304" s="15"/>
      <c r="U304" s="15"/>
      <c r="V304" s="15"/>
      <c r="W304" s="15"/>
      <c r="X304" s="16"/>
      <c r="Y304" s="15"/>
      <c r="Z304" s="15"/>
      <c r="AA304" s="15"/>
      <c r="AB304" s="15"/>
      <c r="AC304" s="15"/>
    </row>
    <row r="305" spans="3:29" s="17" customFormat="1" x14ac:dyDescent="0.25"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6"/>
      <c r="T305" s="15"/>
      <c r="U305" s="15"/>
      <c r="V305" s="15"/>
      <c r="W305" s="15"/>
      <c r="X305" s="16"/>
      <c r="Y305" s="15"/>
      <c r="Z305" s="15"/>
      <c r="AA305" s="15"/>
      <c r="AB305" s="15"/>
      <c r="AC305" s="15"/>
    </row>
    <row r="306" spans="3:29" s="17" customFormat="1" x14ac:dyDescent="0.25"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6"/>
      <c r="T306" s="15"/>
      <c r="U306" s="15"/>
      <c r="V306" s="15"/>
      <c r="W306" s="15"/>
      <c r="X306" s="16"/>
      <c r="Y306" s="15"/>
      <c r="Z306" s="15"/>
      <c r="AA306" s="15"/>
      <c r="AB306" s="15"/>
      <c r="AC306" s="15"/>
    </row>
    <row r="307" spans="3:29" s="17" customFormat="1" x14ac:dyDescent="0.25"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6"/>
      <c r="T307" s="15"/>
      <c r="U307" s="15"/>
      <c r="V307" s="15"/>
      <c r="W307" s="15"/>
      <c r="X307" s="16"/>
      <c r="Y307" s="15"/>
      <c r="Z307" s="15"/>
      <c r="AA307" s="15"/>
      <c r="AB307" s="15"/>
      <c r="AC307" s="15"/>
    </row>
    <row r="308" spans="3:29" s="17" customFormat="1" x14ac:dyDescent="0.25"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6"/>
      <c r="T308" s="15"/>
      <c r="U308" s="15"/>
      <c r="V308" s="15"/>
      <c r="W308" s="15"/>
      <c r="X308" s="16"/>
      <c r="Y308" s="15"/>
      <c r="Z308" s="15"/>
      <c r="AA308" s="15"/>
      <c r="AB308" s="15"/>
      <c r="AC308" s="15"/>
    </row>
    <row r="309" spans="3:29" s="17" customFormat="1" x14ac:dyDescent="0.25"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6"/>
      <c r="T309" s="15"/>
      <c r="U309" s="15"/>
      <c r="V309" s="15"/>
      <c r="W309" s="15"/>
      <c r="X309" s="16"/>
      <c r="Y309" s="15"/>
      <c r="Z309" s="15"/>
      <c r="AA309" s="15"/>
      <c r="AB309" s="15"/>
      <c r="AC309" s="15"/>
    </row>
    <row r="310" spans="3:29" s="17" customFormat="1" x14ac:dyDescent="0.25"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6"/>
      <c r="T310" s="15"/>
      <c r="U310" s="15"/>
      <c r="V310" s="15"/>
      <c r="W310" s="15"/>
      <c r="X310" s="16"/>
      <c r="Y310" s="15"/>
      <c r="Z310" s="15"/>
      <c r="AA310" s="15"/>
      <c r="AB310" s="15"/>
      <c r="AC310" s="15"/>
    </row>
    <row r="311" spans="3:29" s="17" customFormat="1" x14ac:dyDescent="0.25"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6"/>
      <c r="T311" s="15"/>
      <c r="U311" s="15"/>
      <c r="V311" s="15"/>
      <c r="W311" s="15"/>
      <c r="X311" s="16"/>
      <c r="Y311" s="15"/>
      <c r="Z311" s="15"/>
      <c r="AA311" s="15"/>
      <c r="AB311" s="15"/>
      <c r="AC311" s="15"/>
    </row>
    <row r="312" spans="3:29" s="17" customFormat="1" x14ac:dyDescent="0.25"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6"/>
      <c r="T312" s="15"/>
      <c r="U312" s="15"/>
      <c r="V312" s="15"/>
      <c r="W312" s="15"/>
      <c r="X312" s="16"/>
      <c r="Y312" s="15"/>
      <c r="Z312" s="15"/>
      <c r="AA312" s="15"/>
      <c r="AB312" s="15"/>
      <c r="AC312" s="15"/>
    </row>
    <row r="313" spans="3:29" s="17" customFormat="1" x14ac:dyDescent="0.25"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6"/>
      <c r="T313" s="15"/>
      <c r="U313" s="15"/>
      <c r="V313" s="15"/>
      <c r="W313" s="15"/>
      <c r="X313" s="16"/>
      <c r="Y313" s="15"/>
      <c r="Z313" s="15"/>
      <c r="AA313" s="15"/>
      <c r="AB313" s="15"/>
      <c r="AC313" s="15"/>
    </row>
    <row r="314" spans="3:29" s="17" customFormat="1" x14ac:dyDescent="0.25"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6"/>
      <c r="T314" s="15"/>
      <c r="U314" s="15"/>
      <c r="V314" s="15"/>
      <c r="W314" s="15"/>
      <c r="X314" s="16"/>
      <c r="Y314" s="15"/>
      <c r="Z314" s="15"/>
      <c r="AA314" s="15"/>
      <c r="AB314" s="15"/>
      <c r="AC314" s="15"/>
    </row>
    <row r="315" spans="3:29" s="17" customFormat="1" x14ac:dyDescent="0.25"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6"/>
      <c r="T315" s="15"/>
      <c r="U315" s="15"/>
      <c r="V315" s="15"/>
      <c r="W315" s="15"/>
      <c r="X315" s="16"/>
      <c r="Y315" s="15"/>
      <c r="Z315" s="15"/>
      <c r="AA315" s="15"/>
      <c r="AB315" s="15"/>
      <c r="AC315" s="15"/>
    </row>
    <row r="316" spans="3:29" s="17" customFormat="1" x14ac:dyDescent="0.25"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6"/>
      <c r="T316" s="15"/>
      <c r="U316" s="15"/>
      <c r="V316" s="15"/>
      <c r="W316" s="15"/>
      <c r="X316" s="16"/>
      <c r="Y316" s="15"/>
      <c r="Z316" s="15"/>
      <c r="AA316" s="15"/>
      <c r="AB316" s="15"/>
      <c r="AC316" s="15"/>
    </row>
    <row r="317" spans="3:29" s="17" customFormat="1" x14ac:dyDescent="0.25"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6"/>
      <c r="T317" s="15"/>
      <c r="U317" s="15"/>
      <c r="V317" s="15"/>
      <c r="W317" s="15"/>
      <c r="X317" s="16"/>
      <c r="Y317" s="15"/>
      <c r="Z317" s="15"/>
      <c r="AA317" s="15"/>
      <c r="AB317" s="15"/>
      <c r="AC317" s="15"/>
    </row>
    <row r="318" spans="3:29" s="17" customFormat="1" x14ac:dyDescent="0.25"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6"/>
      <c r="T318" s="15"/>
      <c r="U318" s="15"/>
      <c r="V318" s="15"/>
      <c r="W318" s="15"/>
      <c r="X318" s="16"/>
      <c r="Y318" s="15"/>
      <c r="Z318" s="15"/>
      <c r="AA318" s="15"/>
      <c r="AB318" s="15"/>
      <c r="AC318" s="15"/>
    </row>
    <row r="319" spans="3:29" s="17" customFormat="1" x14ac:dyDescent="0.25"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6"/>
      <c r="T319" s="15"/>
      <c r="U319" s="15"/>
      <c r="V319" s="15"/>
      <c r="W319" s="15"/>
      <c r="X319" s="16"/>
      <c r="Y319" s="15"/>
      <c r="Z319" s="15"/>
      <c r="AA319" s="15"/>
      <c r="AB319" s="15"/>
      <c r="AC319" s="15"/>
    </row>
    <row r="320" spans="3:29" s="17" customFormat="1" x14ac:dyDescent="0.25"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6"/>
      <c r="T320" s="15"/>
      <c r="U320" s="15"/>
      <c r="V320" s="15"/>
      <c r="W320" s="15"/>
      <c r="X320" s="16"/>
      <c r="Y320" s="15"/>
      <c r="Z320" s="15"/>
      <c r="AA320" s="15"/>
      <c r="AB320" s="15"/>
      <c r="AC320" s="15"/>
    </row>
    <row r="321" spans="3:29" s="17" customFormat="1" x14ac:dyDescent="0.25"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6"/>
      <c r="T321" s="15"/>
      <c r="U321" s="15"/>
      <c r="V321" s="15"/>
      <c r="W321" s="15"/>
      <c r="X321" s="16"/>
      <c r="Y321" s="15"/>
      <c r="Z321" s="15"/>
      <c r="AA321" s="15"/>
      <c r="AB321" s="15"/>
      <c r="AC321" s="15"/>
    </row>
    <row r="322" spans="3:29" s="17" customFormat="1" x14ac:dyDescent="0.25"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6"/>
      <c r="T322" s="15"/>
      <c r="U322" s="15"/>
      <c r="V322" s="15"/>
      <c r="W322" s="15"/>
      <c r="X322" s="16"/>
      <c r="Y322" s="15"/>
      <c r="Z322" s="15"/>
      <c r="AA322" s="15"/>
      <c r="AB322" s="15"/>
      <c r="AC322" s="15"/>
    </row>
    <row r="323" spans="3:29" s="17" customFormat="1" x14ac:dyDescent="0.25"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6"/>
      <c r="T323" s="15"/>
      <c r="U323" s="15"/>
      <c r="V323" s="15"/>
      <c r="W323" s="15"/>
      <c r="X323" s="16"/>
      <c r="Y323" s="15"/>
      <c r="Z323" s="15"/>
      <c r="AA323" s="15"/>
      <c r="AB323" s="15"/>
      <c r="AC323" s="15"/>
    </row>
    <row r="324" spans="3:29" s="17" customFormat="1" x14ac:dyDescent="0.25"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6"/>
      <c r="T324" s="15"/>
      <c r="U324" s="15"/>
      <c r="V324" s="15"/>
      <c r="W324" s="15"/>
      <c r="X324" s="16"/>
      <c r="Y324" s="15"/>
      <c r="Z324" s="15"/>
      <c r="AA324" s="15"/>
      <c r="AB324" s="15"/>
      <c r="AC324" s="15"/>
    </row>
    <row r="325" spans="3:29" s="17" customFormat="1" x14ac:dyDescent="0.25"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6"/>
      <c r="T325" s="15"/>
      <c r="U325" s="15"/>
      <c r="V325" s="15"/>
      <c r="W325" s="15"/>
      <c r="X325" s="16"/>
      <c r="Y325" s="15"/>
      <c r="Z325" s="15"/>
      <c r="AA325" s="15"/>
      <c r="AB325" s="15"/>
      <c r="AC325" s="15"/>
    </row>
    <row r="326" spans="3:29" s="17" customFormat="1" x14ac:dyDescent="0.25"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6"/>
      <c r="T326" s="15"/>
      <c r="U326" s="15"/>
      <c r="V326" s="15"/>
      <c r="W326" s="15"/>
      <c r="X326" s="16"/>
      <c r="Y326" s="15"/>
      <c r="Z326" s="15"/>
      <c r="AA326" s="15"/>
      <c r="AB326" s="15"/>
      <c r="AC326" s="15"/>
    </row>
    <row r="327" spans="3:29" s="17" customFormat="1" x14ac:dyDescent="0.25"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6"/>
      <c r="T327" s="15"/>
      <c r="U327" s="15"/>
      <c r="V327" s="15"/>
      <c r="W327" s="15"/>
      <c r="X327" s="16"/>
      <c r="Y327" s="15"/>
      <c r="Z327" s="15"/>
      <c r="AA327" s="15"/>
      <c r="AB327" s="15"/>
      <c r="AC327" s="15"/>
    </row>
    <row r="328" spans="3:29" s="17" customFormat="1" x14ac:dyDescent="0.25"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6"/>
      <c r="T328" s="15"/>
      <c r="U328" s="15"/>
      <c r="V328" s="15"/>
      <c r="W328" s="15"/>
      <c r="X328" s="16"/>
      <c r="Y328" s="15"/>
      <c r="Z328" s="15"/>
      <c r="AA328" s="15"/>
      <c r="AB328" s="15"/>
      <c r="AC328" s="15"/>
    </row>
    <row r="329" spans="3:29" s="17" customFormat="1" x14ac:dyDescent="0.25"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6"/>
      <c r="T329" s="15"/>
      <c r="U329" s="15"/>
      <c r="V329" s="15"/>
      <c r="W329" s="15"/>
      <c r="X329" s="16"/>
      <c r="Y329" s="15"/>
      <c r="Z329" s="15"/>
      <c r="AA329" s="15"/>
      <c r="AB329" s="15"/>
      <c r="AC329" s="15"/>
    </row>
    <row r="330" spans="3:29" s="17" customFormat="1" x14ac:dyDescent="0.25"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6"/>
      <c r="T330" s="15"/>
      <c r="U330" s="15"/>
      <c r="V330" s="15"/>
      <c r="W330" s="15"/>
      <c r="X330" s="16"/>
      <c r="Y330" s="15"/>
      <c r="Z330" s="15"/>
      <c r="AA330" s="15"/>
      <c r="AB330" s="15"/>
      <c r="AC330" s="15"/>
    </row>
    <row r="331" spans="3:29" s="17" customFormat="1" x14ac:dyDescent="0.25"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6"/>
      <c r="T331" s="15"/>
      <c r="U331" s="15"/>
      <c r="V331" s="15"/>
      <c r="W331" s="15"/>
      <c r="X331" s="16"/>
      <c r="Y331" s="15"/>
      <c r="Z331" s="15"/>
      <c r="AA331" s="15"/>
      <c r="AB331" s="15"/>
      <c r="AC331" s="15"/>
    </row>
    <row r="332" spans="3:29" s="17" customFormat="1" x14ac:dyDescent="0.25"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6"/>
      <c r="T332" s="15"/>
      <c r="U332" s="15"/>
      <c r="V332" s="15"/>
      <c r="W332" s="15"/>
      <c r="X332" s="16"/>
      <c r="Y332" s="15"/>
      <c r="Z332" s="15"/>
      <c r="AA332" s="15"/>
      <c r="AB332" s="15"/>
      <c r="AC332" s="15"/>
    </row>
    <row r="333" spans="3:29" s="17" customFormat="1" x14ac:dyDescent="0.25"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6"/>
      <c r="T333" s="15"/>
      <c r="U333" s="15"/>
      <c r="V333" s="15"/>
      <c r="W333" s="15"/>
      <c r="X333" s="16"/>
      <c r="Y333" s="15"/>
      <c r="Z333" s="15"/>
      <c r="AA333" s="15"/>
      <c r="AB333" s="15"/>
      <c r="AC333" s="15"/>
    </row>
    <row r="334" spans="3:29" s="17" customFormat="1" x14ac:dyDescent="0.25"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6"/>
      <c r="T334" s="15"/>
      <c r="U334" s="15"/>
      <c r="V334" s="15"/>
      <c r="W334" s="15"/>
      <c r="X334" s="16"/>
      <c r="Y334" s="15"/>
      <c r="Z334" s="15"/>
      <c r="AA334" s="15"/>
      <c r="AB334" s="15"/>
      <c r="AC334" s="15"/>
    </row>
    <row r="335" spans="3:29" s="17" customFormat="1" x14ac:dyDescent="0.25"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6"/>
      <c r="T335" s="15"/>
      <c r="U335" s="15"/>
      <c r="V335" s="15"/>
      <c r="W335" s="15"/>
      <c r="X335" s="16"/>
      <c r="Y335" s="15"/>
      <c r="Z335" s="15"/>
      <c r="AA335" s="15"/>
      <c r="AB335" s="15"/>
      <c r="AC335" s="15"/>
    </row>
    <row r="336" spans="3:29" s="17" customFormat="1" x14ac:dyDescent="0.25"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6"/>
      <c r="T336" s="15"/>
      <c r="U336" s="15"/>
      <c r="V336" s="15"/>
      <c r="W336" s="15"/>
      <c r="X336" s="16"/>
      <c r="Y336" s="15"/>
      <c r="Z336" s="15"/>
      <c r="AA336" s="15"/>
      <c r="AB336" s="15"/>
      <c r="AC336" s="15"/>
    </row>
    <row r="337" spans="3:29" s="17" customFormat="1" x14ac:dyDescent="0.25"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6"/>
      <c r="T337" s="15"/>
      <c r="U337" s="15"/>
      <c r="V337" s="15"/>
      <c r="W337" s="15"/>
      <c r="X337" s="16"/>
      <c r="Y337" s="15"/>
      <c r="Z337" s="15"/>
      <c r="AA337" s="15"/>
      <c r="AB337" s="15"/>
      <c r="AC337" s="15"/>
    </row>
    <row r="338" spans="3:29" s="17" customFormat="1" x14ac:dyDescent="0.25"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6"/>
      <c r="T338" s="15"/>
      <c r="U338" s="15"/>
      <c r="V338" s="15"/>
      <c r="W338" s="15"/>
      <c r="X338" s="16"/>
      <c r="Y338" s="15"/>
      <c r="Z338" s="15"/>
      <c r="AA338" s="15"/>
      <c r="AB338" s="15"/>
      <c r="AC338" s="15"/>
    </row>
    <row r="339" spans="3:29" s="17" customFormat="1" x14ac:dyDescent="0.25"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6"/>
      <c r="T339" s="15"/>
      <c r="U339" s="15"/>
      <c r="V339" s="15"/>
      <c r="W339" s="15"/>
      <c r="X339" s="16"/>
      <c r="Y339" s="15"/>
      <c r="Z339" s="15"/>
      <c r="AA339" s="15"/>
      <c r="AB339" s="15"/>
      <c r="AC339" s="15"/>
    </row>
    <row r="340" spans="3:29" s="17" customFormat="1" x14ac:dyDescent="0.25"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6"/>
      <c r="T340" s="15"/>
      <c r="U340" s="15"/>
      <c r="V340" s="15"/>
      <c r="W340" s="15"/>
      <c r="X340" s="16"/>
      <c r="Y340" s="15"/>
      <c r="Z340" s="15"/>
      <c r="AA340" s="15"/>
      <c r="AB340" s="15"/>
      <c r="AC340" s="15"/>
    </row>
    <row r="341" spans="3:29" s="17" customFormat="1" x14ac:dyDescent="0.25"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6"/>
      <c r="T341" s="15"/>
      <c r="U341" s="15"/>
      <c r="V341" s="15"/>
      <c r="W341" s="15"/>
      <c r="X341" s="16"/>
      <c r="Y341" s="15"/>
      <c r="Z341" s="15"/>
      <c r="AA341" s="15"/>
      <c r="AB341" s="15"/>
      <c r="AC341" s="15"/>
    </row>
    <row r="342" spans="3:29" s="17" customFormat="1" x14ac:dyDescent="0.25"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6"/>
      <c r="T342" s="15"/>
      <c r="U342" s="15"/>
      <c r="V342" s="15"/>
      <c r="W342" s="15"/>
      <c r="X342" s="16"/>
      <c r="Y342" s="15"/>
      <c r="Z342" s="15"/>
      <c r="AA342" s="15"/>
      <c r="AB342" s="15"/>
      <c r="AC342" s="15"/>
    </row>
    <row r="343" spans="3:29" s="17" customFormat="1" x14ac:dyDescent="0.25"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6"/>
      <c r="T343" s="15"/>
      <c r="U343" s="15"/>
      <c r="V343" s="15"/>
      <c r="W343" s="15"/>
      <c r="X343" s="16"/>
      <c r="Y343" s="15"/>
      <c r="Z343" s="15"/>
      <c r="AA343" s="15"/>
      <c r="AB343" s="15"/>
      <c r="AC343" s="15"/>
    </row>
    <row r="344" spans="3:29" s="17" customFormat="1" x14ac:dyDescent="0.25"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6"/>
      <c r="T344" s="15"/>
      <c r="U344" s="15"/>
      <c r="V344" s="15"/>
      <c r="W344" s="15"/>
      <c r="X344" s="16"/>
      <c r="Y344" s="15"/>
      <c r="Z344" s="15"/>
      <c r="AA344" s="15"/>
      <c r="AB344" s="15"/>
      <c r="AC344" s="15"/>
    </row>
    <row r="345" spans="3:29" s="17" customFormat="1" x14ac:dyDescent="0.25"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6"/>
      <c r="T345" s="15"/>
      <c r="U345" s="15"/>
      <c r="V345" s="15"/>
      <c r="W345" s="15"/>
      <c r="X345" s="16"/>
      <c r="Y345" s="15"/>
      <c r="Z345" s="15"/>
      <c r="AA345" s="15"/>
      <c r="AB345" s="15"/>
      <c r="AC345" s="15"/>
    </row>
    <row r="346" spans="3:29" s="17" customFormat="1" x14ac:dyDescent="0.25"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6"/>
      <c r="T346" s="15"/>
      <c r="U346" s="15"/>
      <c r="V346" s="15"/>
      <c r="W346" s="15"/>
      <c r="X346" s="16"/>
      <c r="Y346" s="15"/>
      <c r="Z346" s="15"/>
      <c r="AA346" s="15"/>
      <c r="AB346" s="15"/>
      <c r="AC346" s="15"/>
    </row>
    <row r="347" spans="3:29" s="17" customFormat="1" x14ac:dyDescent="0.25"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6"/>
      <c r="T347" s="15"/>
      <c r="U347" s="15"/>
      <c r="V347" s="15"/>
      <c r="W347" s="15"/>
      <c r="X347" s="16"/>
      <c r="Y347" s="15"/>
      <c r="Z347" s="15"/>
      <c r="AA347" s="15"/>
      <c r="AB347" s="15"/>
      <c r="AC347" s="15"/>
    </row>
    <row r="348" spans="3:29" s="17" customFormat="1" x14ac:dyDescent="0.25"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6"/>
      <c r="T348" s="15"/>
      <c r="U348" s="15"/>
      <c r="V348" s="15"/>
      <c r="W348" s="15"/>
      <c r="X348" s="16"/>
      <c r="Y348" s="15"/>
      <c r="Z348" s="15"/>
      <c r="AA348" s="15"/>
      <c r="AB348" s="15"/>
      <c r="AC348" s="15"/>
    </row>
    <row r="349" spans="3:29" s="17" customFormat="1" x14ac:dyDescent="0.25"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6"/>
      <c r="T349" s="15"/>
      <c r="U349" s="15"/>
      <c r="V349" s="15"/>
      <c r="W349" s="15"/>
      <c r="X349" s="16"/>
      <c r="Y349" s="15"/>
      <c r="Z349" s="15"/>
      <c r="AA349" s="15"/>
      <c r="AB349" s="15"/>
      <c r="AC349" s="15"/>
    </row>
    <row r="350" spans="3:29" s="17" customFormat="1" x14ac:dyDescent="0.25"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6"/>
      <c r="T350" s="15"/>
      <c r="U350" s="15"/>
      <c r="V350" s="15"/>
      <c r="W350" s="15"/>
      <c r="X350" s="16"/>
      <c r="Y350" s="15"/>
      <c r="Z350" s="15"/>
      <c r="AA350" s="15"/>
      <c r="AB350" s="15"/>
      <c r="AC350" s="15"/>
    </row>
    <row r="351" spans="3:29" s="17" customFormat="1" x14ac:dyDescent="0.25"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6"/>
      <c r="T351" s="15"/>
      <c r="U351" s="15"/>
      <c r="V351" s="15"/>
      <c r="W351" s="15"/>
      <c r="X351" s="16"/>
      <c r="Y351" s="15"/>
      <c r="Z351" s="15"/>
      <c r="AA351" s="15"/>
      <c r="AB351" s="15"/>
      <c r="AC351" s="15"/>
    </row>
    <row r="352" spans="3:29" s="17" customFormat="1" x14ac:dyDescent="0.25"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6"/>
      <c r="T352" s="15"/>
      <c r="U352" s="15"/>
      <c r="V352" s="15"/>
      <c r="W352" s="15"/>
      <c r="X352" s="16"/>
      <c r="Y352" s="15"/>
      <c r="Z352" s="15"/>
      <c r="AA352" s="15"/>
      <c r="AB352" s="15"/>
      <c r="AC352" s="15"/>
    </row>
    <row r="353" spans="1:29" s="17" customFormat="1" x14ac:dyDescent="0.25"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6"/>
      <c r="T353" s="15"/>
      <c r="U353" s="15"/>
      <c r="V353" s="15"/>
      <c r="W353" s="15"/>
      <c r="X353" s="16"/>
      <c r="Y353" s="15"/>
      <c r="Z353" s="15"/>
      <c r="AA353" s="15"/>
      <c r="AB353" s="15"/>
      <c r="AC353" s="15"/>
    </row>
    <row r="354" spans="1:29" s="17" customFormat="1" x14ac:dyDescent="0.25"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6"/>
      <c r="T354" s="15"/>
      <c r="U354" s="15"/>
      <c r="V354" s="15"/>
      <c r="W354" s="15"/>
      <c r="X354" s="16"/>
      <c r="Y354" s="15"/>
      <c r="Z354" s="15"/>
      <c r="AA354" s="15"/>
      <c r="AB354" s="15"/>
      <c r="AC354" s="15"/>
    </row>
    <row r="355" spans="1:29" s="17" customFormat="1" x14ac:dyDescent="0.25"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6"/>
      <c r="T355" s="15"/>
      <c r="U355" s="15"/>
      <c r="V355" s="15"/>
      <c r="W355" s="15"/>
      <c r="X355" s="16"/>
      <c r="Y355" s="15"/>
      <c r="Z355" s="15"/>
      <c r="AA355" s="15"/>
      <c r="AB355" s="15"/>
      <c r="AC355" s="15"/>
    </row>
    <row r="356" spans="1:29" s="17" customFormat="1" x14ac:dyDescent="0.25"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6"/>
      <c r="T356" s="15"/>
      <c r="U356" s="15"/>
      <c r="V356" s="15"/>
      <c r="W356" s="15"/>
      <c r="X356" s="16"/>
      <c r="Y356" s="15"/>
      <c r="Z356" s="15"/>
      <c r="AA356" s="15"/>
      <c r="AB356" s="15"/>
      <c r="AC356" s="15"/>
    </row>
    <row r="357" spans="1:29" s="17" customFormat="1" x14ac:dyDescent="0.25"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6"/>
      <c r="T357" s="15"/>
      <c r="U357" s="15"/>
      <c r="V357" s="15"/>
      <c r="W357" s="15"/>
      <c r="X357" s="16"/>
      <c r="Y357" s="15"/>
      <c r="Z357" s="15"/>
      <c r="AA357" s="15"/>
      <c r="AB357" s="15"/>
      <c r="AC357" s="15"/>
    </row>
    <row r="358" spans="1:29" s="17" customFormat="1" x14ac:dyDescent="0.25"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6"/>
      <c r="T358" s="15"/>
      <c r="U358" s="15"/>
      <c r="V358" s="15"/>
      <c r="W358" s="15"/>
      <c r="X358" s="16"/>
      <c r="Y358" s="15"/>
      <c r="Z358" s="15"/>
      <c r="AA358" s="15"/>
      <c r="AB358" s="15"/>
      <c r="AC358" s="15"/>
    </row>
    <row r="359" spans="1:29" s="17" customFormat="1" x14ac:dyDescent="0.25"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6"/>
      <c r="T359" s="15"/>
      <c r="U359" s="15"/>
      <c r="V359" s="15"/>
      <c r="W359" s="15"/>
      <c r="X359" s="16"/>
      <c r="Y359" s="15"/>
      <c r="Z359" s="15"/>
      <c r="AA359" s="15"/>
      <c r="AB359" s="15"/>
      <c r="AC359" s="15"/>
    </row>
    <row r="360" spans="1:29" s="17" customFormat="1" x14ac:dyDescent="0.25"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6"/>
      <c r="T360" s="15"/>
      <c r="U360" s="15"/>
      <c r="V360" s="15"/>
      <c r="W360" s="15"/>
      <c r="X360" s="16"/>
      <c r="Y360" s="15"/>
      <c r="Z360" s="15"/>
      <c r="AA360" s="15"/>
      <c r="AB360" s="15"/>
      <c r="AC360" s="15"/>
    </row>
    <row r="361" spans="1:29" s="17" customFormat="1" x14ac:dyDescent="0.25"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6"/>
      <c r="T361" s="15"/>
      <c r="U361" s="15"/>
      <c r="V361" s="15"/>
      <c r="W361" s="15"/>
      <c r="X361" s="16"/>
      <c r="Y361" s="15"/>
      <c r="Z361" s="15"/>
      <c r="AA361" s="15"/>
      <c r="AB361" s="15"/>
      <c r="AC361" s="15"/>
    </row>
    <row r="362" spans="1:29" s="17" customFormat="1" x14ac:dyDescent="0.25"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6"/>
      <c r="T362" s="15"/>
      <c r="U362" s="15"/>
      <c r="V362" s="15"/>
      <c r="W362" s="15"/>
      <c r="X362" s="16"/>
      <c r="Y362" s="15"/>
      <c r="Z362" s="15"/>
      <c r="AA362" s="15"/>
      <c r="AB362" s="15"/>
      <c r="AC362" s="15"/>
    </row>
    <row r="363" spans="1:29" s="17" customFormat="1" x14ac:dyDescent="0.25"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6"/>
      <c r="T363" s="15"/>
      <c r="U363" s="15"/>
      <c r="V363" s="15"/>
      <c r="W363" s="15"/>
      <c r="X363" s="16"/>
      <c r="Y363" s="15"/>
      <c r="Z363" s="15"/>
      <c r="AA363" s="15"/>
      <c r="AB363" s="15"/>
      <c r="AC363" s="15"/>
    </row>
    <row r="364" spans="1:29" s="17" customFormat="1" x14ac:dyDescent="0.25">
      <c r="A364" s="18">
        <v>2100907</v>
      </c>
      <c r="B364" s="20" t="s">
        <v>66</v>
      </c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6"/>
      <c r="T364" s="15"/>
      <c r="U364" s="15"/>
      <c r="V364" s="15"/>
      <c r="W364" s="15"/>
      <c r="X364" s="16"/>
      <c r="Y364" s="15"/>
      <c r="Z364" s="15"/>
      <c r="AA364" s="15"/>
      <c r="AB364" s="15"/>
      <c r="AC364" s="15"/>
    </row>
    <row r="365" spans="1:29" s="17" customFormat="1" x14ac:dyDescent="0.25">
      <c r="A365" s="21">
        <v>2112209</v>
      </c>
      <c r="B365" s="22" t="s">
        <v>67</v>
      </c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6"/>
      <c r="T365" s="15"/>
      <c r="U365" s="15"/>
      <c r="V365" s="15"/>
      <c r="W365" s="15"/>
      <c r="X365" s="16"/>
      <c r="Y365" s="15"/>
      <c r="Z365" s="15"/>
      <c r="AA365" s="15"/>
      <c r="AB365" s="15"/>
      <c r="AC365" s="15"/>
    </row>
    <row r="366" spans="1:29" s="17" customFormat="1" x14ac:dyDescent="0.25">
      <c r="A366" s="21">
        <v>3101003</v>
      </c>
      <c r="B366" s="22" t="s">
        <v>68</v>
      </c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6"/>
      <c r="T366" s="15"/>
      <c r="U366" s="15"/>
      <c r="V366" s="15"/>
      <c r="W366" s="15"/>
      <c r="X366" s="16"/>
      <c r="Y366" s="15"/>
      <c r="Z366" s="15"/>
      <c r="AA366" s="15"/>
      <c r="AB366" s="15"/>
      <c r="AC366" s="15"/>
    </row>
    <row r="367" spans="1:29" s="17" customFormat="1" x14ac:dyDescent="0.25">
      <c r="A367" s="18">
        <v>3101706</v>
      </c>
      <c r="B367" s="20" t="s">
        <v>69</v>
      </c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6"/>
      <c r="T367" s="15"/>
      <c r="U367" s="15"/>
      <c r="V367" s="15"/>
      <c r="W367" s="15"/>
      <c r="X367" s="16"/>
      <c r="Y367" s="15"/>
      <c r="Z367" s="15"/>
      <c r="AA367" s="15"/>
      <c r="AB367" s="15"/>
      <c r="AC367" s="15"/>
    </row>
    <row r="368" spans="1:29" s="17" customFormat="1" x14ac:dyDescent="0.25">
      <c r="A368" s="18">
        <v>3103405</v>
      </c>
      <c r="B368" s="20" t="s">
        <v>70</v>
      </c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6"/>
      <c r="T368" s="15"/>
      <c r="U368" s="15"/>
      <c r="V368" s="15"/>
      <c r="W368" s="15"/>
      <c r="X368" s="16"/>
      <c r="Y368" s="15"/>
      <c r="Z368" s="15"/>
      <c r="AA368" s="15"/>
      <c r="AB368" s="15"/>
      <c r="AC368" s="15"/>
    </row>
    <row r="369" spans="1:29" s="17" customFormat="1" x14ac:dyDescent="0.25">
      <c r="A369" s="18">
        <v>3105202</v>
      </c>
      <c r="B369" s="20" t="s">
        <v>71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6"/>
      <c r="T369" s="15"/>
      <c r="U369" s="15"/>
      <c r="V369" s="15"/>
      <c r="W369" s="15"/>
      <c r="X369" s="16"/>
      <c r="Y369" s="15"/>
      <c r="Z369" s="15"/>
      <c r="AA369" s="15"/>
      <c r="AB369" s="15"/>
      <c r="AC369" s="15"/>
    </row>
    <row r="370" spans="1:29" s="17" customFormat="1" x14ac:dyDescent="0.25">
      <c r="A370" s="18">
        <v>3106507</v>
      </c>
      <c r="B370" s="20" t="s">
        <v>72</v>
      </c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6"/>
      <c r="T370" s="15"/>
      <c r="U370" s="15"/>
      <c r="V370" s="15"/>
      <c r="W370" s="15"/>
      <c r="X370" s="16"/>
      <c r="Y370" s="15"/>
      <c r="Z370" s="15"/>
      <c r="AA370" s="15"/>
      <c r="AB370" s="15"/>
      <c r="AC370" s="15"/>
    </row>
    <row r="371" spans="1:29" s="17" customFormat="1" x14ac:dyDescent="0.25">
      <c r="A371" s="18">
        <v>3106655</v>
      </c>
      <c r="B371" s="20" t="s">
        <v>73</v>
      </c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6"/>
      <c r="T371" s="15"/>
      <c r="U371" s="15"/>
      <c r="V371" s="15"/>
      <c r="W371" s="15"/>
      <c r="X371" s="16"/>
      <c r="Y371" s="15"/>
      <c r="Z371" s="15"/>
      <c r="AA371" s="15"/>
      <c r="AB371" s="15"/>
      <c r="AC371" s="15"/>
    </row>
    <row r="372" spans="1:29" s="17" customFormat="1" x14ac:dyDescent="0.25">
      <c r="A372" s="18">
        <v>3108255</v>
      </c>
      <c r="B372" s="20" t="s">
        <v>74</v>
      </c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6"/>
      <c r="T372" s="15"/>
      <c r="U372" s="15"/>
      <c r="V372" s="15"/>
      <c r="W372" s="15"/>
      <c r="X372" s="16"/>
      <c r="Y372" s="15"/>
      <c r="Z372" s="15"/>
      <c r="AA372" s="15"/>
      <c r="AB372" s="15"/>
      <c r="AC372" s="15"/>
    </row>
    <row r="373" spans="1:29" s="17" customFormat="1" x14ac:dyDescent="0.25">
      <c r="A373" s="18">
        <v>3109402</v>
      </c>
      <c r="B373" s="20" t="s">
        <v>75</v>
      </c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6"/>
      <c r="T373" s="15"/>
      <c r="U373" s="15"/>
      <c r="V373" s="15"/>
      <c r="W373" s="15"/>
      <c r="X373" s="16"/>
      <c r="Y373" s="15"/>
      <c r="Z373" s="15"/>
      <c r="AA373" s="15"/>
      <c r="AB373" s="15"/>
      <c r="AC373" s="15"/>
    </row>
    <row r="374" spans="1:29" s="17" customFormat="1" x14ac:dyDescent="0.25">
      <c r="A374" s="18">
        <v>3102704</v>
      </c>
      <c r="B374" s="20" t="s">
        <v>76</v>
      </c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6"/>
      <c r="T374" s="15"/>
      <c r="U374" s="15"/>
      <c r="V374" s="15"/>
      <c r="W374" s="15"/>
      <c r="X374" s="16"/>
      <c r="Y374" s="15"/>
      <c r="Z374" s="15"/>
      <c r="AA374" s="15"/>
      <c r="AB374" s="15"/>
      <c r="AC374" s="15"/>
    </row>
    <row r="375" spans="1:29" s="17" customFormat="1" x14ac:dyDescent="0.25">
      <c r="A375" s="18">
        <v>3112703</v>
      </c>
      <c r="B375" s="20" t="s">
        <v>77</v>
      </c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6"/>
      <c r="T375" s="15"/>
      <c r="U375" s="15"/>
      <c r="V375" s="15"/>
      <c r="W375" s="15"/>
      <c r="X375" s="16"/>
      <c r="Y375" s="15"/>
      <c r="Z375" s="15"/>
      <c r="AA375" s="15"/>
      <c r="AB375" s="15"/>
      <c r="AC375" s="15"/>
    </row>
    <row r="376" spans="1:29" s="17" customFormat="1" x14ac:dyDescent="0.25">
      <c r="A376" s="18">
        <v>3113008</v>
      </c>
      <c r="B376" s="20" t="s">
        <v>78</v>
      </c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6"/>
      <c r="T376" s="15"/>
      <c r="U376" s="15"/>
      <c r="V376" s="15"/>
      <c r="W376" s="15"/>
      <c r="X376" s="16"/>
      <c r="Y376" s="15"/>
      <c r="Z376" s="15"/>
      <c r="AA376" s="15"/>
      <c r="AB376" s="15"/>
      <c r="AC376" s="15"/>
    </row>
    <row r="377" spans="1:29" s="17" customFormat="1" x14ac:dyDescent="0.25">
      <c r="A377" s="18">
        <v>3115474</v>
      </c>
      <c r="B377" s="20" t="s">
        <v>79</v>
      </c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6"/>
      <c r="T377" s="15"/>
      <c r="U377" s="15"/>
      <c r="V377" s="15"/>
      <c r="W377" s="15"/>
      <c r="X377" s="16"/>
      <c r="Y377" s="15"/>
      <c r="Z377" s="15"/>
      <c r="AA377" s="15"/>
      <c r="AB377" s="15"/>
      <c r="AC377" s="15"/>
    </row>
    <row r="378" spans="1:29" s="17" customFormat="1" x14ac:dyDescent="0.25">
      <c r="A378" s="18">
        <v>3116100</v>
      </c>
      <c r="B378" s="20" t="s">
        <v>80</v>
      </c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6"/>
      <c r="T378" s="15"/>
      <c r="U378" s="15"/>
      <c r="V378" s="15"/>
      <c r="W378" s="15"/>
      <c r="X378" s="16"/>
      <c r="Y378" s="15"/>
      <c r="Z378" s="15"/>
      <c r="AA378" s="15"/>
      <c r="AB378" s="15"/>
      <c r="AC378" s="15"/>
    </row>
    <row r="379" spans="1:29" s="17" customFormat="1" x14ac:dyDescent="0.25">
      <c r="A379" s="18">
        <v>3117009</v>
      </c>
      <c r="B379" s="20" t="s">
        <v>81</v>
      </c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6"/>
      <c r="T379" s="15"/>
      <c r="U379" s="15"/>
      <c r="V379" s="15"/>
      <c r="W379" s="15"/>
      <c r="X379" s="16"/>
      <c r="Y379" s="15"/>
      <c r="Z379" s="15"/>
      <c r="AA379" s="15"/>
      <c r="AB379" s="15"/>
      <c r="AC379" s="15"/>
    </row>
    <row r="380" spans="1:29" s="17" customFormat="1" x14ac:dyDescent="0.25">
      <c r="A380" s="18">
        <v>3117836</v>
      </c>
      <c r="B380" s="20" t="s">
        <v>82</v>
      </c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6"/>
      <c r="T380" s="15"/>
      <c r="U380" s="15"/>
      <c r="V380" s="15"/>
      <c r="W380" s="15"/>
      <c r="X380" s="16"/>
      <c r="Y380" s="15"/>
      <c r="Z380" s="15"/>
      <c r="AA380" s="15"/>
      <c r="AB380" s="15"/>
      <c r="AC380" s="15"/>
    </row>
    <row r="381" spans="1:29" s="17" customFormat="1" x14ac:dyDescent="0.25">
      <c r="A381" s="18">
        <v>3119500</v>
      </c>
      <c r="B381" s="20" t="s">
        <v>83</v>
      </c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6"/>
      <c r="T381" s="15"/>
      <c r="U381" s="15"/>
      <c r="V381" s="15"/>
      <c r="W381" s="15"/>
      <c r="X381" s="16"/>
      <c r="Y381" s="15"/>
      <c r="Z381" s="15"/>
      <c r="AA381" s="15"/>
      <c r="AB381" s="15"/>
      <c r="AC381" s="15"/>
    </row>
    <row r="382" spans="1:29" s="17" customFormat="1" x14ac:dyDescent="0.25">
      <c r="A382" s="18">
        <v>3120300</v>
      </c>
      <c r="B382" s="20" t="s">
        <v>84</v>
      </c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6"/>
      <c r="T382" s="15"/>
      <c r="U382" s="15"/>
      <c r="V382" s="15"/>
      <c r="W382" s="15"/>
      <c r="X382" s="16"/>
      <c r="Y382" s="15"/>
      <c r="Z382" s="15"/>
      <c r="AA382" s="15"/>
      <c r="AB382" s="15"/>
      <c r="AC382" s="15"/>
    </row>
    <row r="383" spans="1:29" s="17" customFormat="1" x14ac:dyDescent="0.25">
      <c r="A383" s="18">
        <v>3120870</v>
      </c>
      <c r="B383" s="20" t="s">
        <v>85</v>
      </c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6"/>
      <c r="T383" s="15"/>
      <c r="U383" s="15"/>
      <c r="V383" s="15"/>
      <c r="W383" s="15"/>
      <c r="X383" s="16"/>
      <c r="Y383" s="15"/>
      <c r="Z383" s="15"/>
      <c r="AA383" s="15"/>
      <c r="AB383" s="15"/>
      <c r="AC383" s="15"/>
    </row>
    <row r="384" spans="1:29" s="17" customFormat="1" x14ac:dyDescent="0.25">
      <c r="A384" s="18">
        <v>3122355</v>
      </c>
      <c r="B384" s="20" t="s">
        <v>86</v>
      </c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6"/>
      <c r="T384" s="15"/>
      <c r="U384" s="15"/>
      <c r="V384" s="15"/>
      <c r="W384" s="15"/>
      <c r="X384" s="16"/>
      <c r="Y384" s="15"/>
      <c r="Z384" s="15"/>
      <c r="AA384" s="15"/>
      <c r="AB384" s="15"/>
      <c r="AC384" s="15"/>
    </row>
    <row r="385" spans="1:29" s="17" customFormat="1" x14ac:dyDescent="0.25">
      <c r="A385" s="18">
        <v>3122454</v>
      </c>
      <c r="B385" s="20" t="s">
        <v>87</v>
      </c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6"/>
      <c r="T385" s="15"/>
      <c r="U385" s="15"/>
      <c r="V385" s="15"/>
      <c r="W385" s="15"/>
      <c r="X385" s="16"/>
      <c r="Y385" s="15"/>
      <c r="Z385" s="15"/>
      <c r="AA385" s="15"/>
      <c r="AB385" s="15"/>
      <c r="AC385" s="15"/>
    </row>
    <row r="386" spans="1:29" s="17" customFormat="1" x14ac:dyDescent="0.25">
      <c r="A386" s="18">
        <v>3124302</v>
      </c>
      <c r="B386" s="20" t="s">
        <v>88</v>
      </c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6"/>
      <c r="T386" s="15"/>
      <c r="U386" s="15"/>
      <c r="V386" s="15"/>
      <c r="W386" s="15"/>
      <c r="X386" s="16"/>
      <c r="Y386" s="15"/>
      <c r="Z386" s="15"/>
      <c r="AA386" s="15"/>
      <c r="AB386" s="15"/>
      <c r="AC386" s="15"/>
    </row>
    <row r="387" spans="1:29" s="17" customFormat="1" x14ac:dyDescent="0.25">
      <c r="A387" s="18">
        <v>3125606</v>
      </c>
      <c r="B387" s="20" t="s">
        <v>89</v>
      </c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6"/>
      <c r="T387" s="15"/>
      <c r="U387" s="15"/>
      <c r="V387" s="15"/>
      <c r="W387" s="15"/>
      <c r="X387" s="16"/>
      <c r="Y387" s="15"/>
      <c r="Z387" s="15"/>
      <c r="AA387" s="15"/>
      <c r="AB387" s="15"/>
      <c r="AC387" s="15"/>
    </row>
    <row r="388" spans="1:29" s="17" customFormat="1" x14ac:dyDescent="0.25">
      <c r="A388" s="18">
        <v>3126505</v>
      </c>
      <c r="B388" s="20" t="s">
        <v>90</v>
      </c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6"/>
      <c r="T388" s="15"/>
      <c r="U388" s="15"/>
      <c r="V388" s="15"/>
      <c r="W388" s="15"/>
      <c r="X388" s="16"/>
      <c r="Y388" s="15"/>
      <c r="Z388" s="15"/>
      <c r="AA388" s="15"/>
      <c r="AB388" s="15"/>
      <c r="AC388" s="15"/>
    </row>
    <row r="389" spans="1:29" s="17" customFormat="1" x14ac:dyDescent="0.25">
      <c r="A389" s="18">
        <v>3126703</v>
      </c>
      <c r="B389" s="20" t="s">
        <v>91</v>
      </c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6"/>
      <c r="T389" s="15"/>
      <c r="U389" s="15"/>
      <c r="V389" s="15"/>
      <c r="W389" s="15"/>
      <c r="X389" s="16"/>
      <c r="Y389" s="15"/>
      <c r="Z389" s="15"/>
      <c r="AA389" s="15"/>
      <c r="AB389" s="15"/>
      <c r="AC389" s="15"/>
    </row>
    <row r="390" spans="1:29" s="17" customFormat="1" x14ac:dyDescent="0.25">
      <c r="A390" s="18">
        <v>3127073</v>
      </c>
      <c r="B390" s="20" t="s">
        <v>92</v>
      </c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6"/>
      <c r="T390" s="15"/>
      <c r="U390" s="15"/>
      <c r="V390" s="15"/>
      <c r="W390" s="15"/>
      <c r="X390" s="16"/>
      <c r="Y390" s="15"/>
      <c r="Z390" s="15"/>
      <c r="AA390" s="15"/>
      <c r="AB390" s="15"/>
      <c r="AC390" s="15"/>
    </row>
    <row r="391" spans="1:29" s="17" customFormat="1" x14ac:dyDescent="0.25">
      <c r="A391" s="18">
        <v>3127339</v>
      </c>
      <c r="B391" s="20" t="s">
        <v>93</v>
      </c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6"/>
      <c r="T391" s="15"/>
      <c r="U391" s="15"/>
      <c r="V391" s="15"/>
      <c r="W391" s="15"/>
      <c r="X391" s="16"/>
      <c r="Y391" s="15"/>
      <c r="Z391" s="15"/>
      <c r="AA391" s="15"/>
      <c r="AB391" s="15"/>
      <c r="AC391" s="15"/>
    </row>
    <row r="392" spans="1:29" s="17" customFormat="1" x14ac:dyDescent="0.25">
      <c r="A392" s="18">
        <v>3127800</v>
      </c>
      <c r="B392" s="20" t="s">
        <v>94</v>
      </c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6"/>
      <c r="T392" s="15"/>
      <c r="U392" s="15"/>
      <c r="V392" s="15"/>
      <c r="W392" s="15"/>
      <c r="X392" s="16"/>
      <c r="Y392" s="15"/>
      <c r="Z392" s="15"/>
      <c r="AA392" s="15"/>
      <c r="AB392" s="15"/>
      <c r="AC392" s="15"/>
    </row>
    <row r="393" spans="1:29" s="17" customFormat="1" x14ac:dyDescent="0.25">
      <c r="A393" s="18">
        <v>3129657</v>
      </c>
      <c r="B393" s="20" t="s">
        <v>95</v>
      </c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6"/>
      <c r="T393" s="15"/>
      <c r="U393" s="15"/>
      <c r="V393" s="15"/>
      <c r="W393" s="15"/>
      <c r="X393" s="16"/>
      <c r="Y393" s="15"/>
      <c r="Z393" s="15"/>
      <c r="AA393" s="15"/>
      <c r="AB393" s="15"/>
      <c r="AC393" s="15"/>
    </row>
    <row r="394" spans="1:29" s="17" customFormat="1" x14ac:dyDescent="0.25">
      <c r="A394" s="18">
        <v>3130655</v>
      </c>
      <c r="B394" s="20" t="s">
        <v>96</v>
      </c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6"/>
      <c r="T394" s="15"/>
      <c r="U394" s="15"/>
      <c r="V394" s="15"/>
      <c r="W394" s="15"/>
      <c r="X394" s="16"/>
      <c r="Y394" s="15"/>
      <c r="Z394" s="15"/>
      <c r="AA394" s="15"/>
      <c r="AB394" s="15"/>
      <c r="AC394" s="15"/>
    </row>
    <row r="395" spans="1:29" s="17" customFormat="1" x14ac:dyDescent="0.25">
      <c r="A395" s="18">
        <v>3132107</v>
      </c>
      <c r="B395" s="20" t="s">
        <v>97</v>
      </c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6"/>
      <c r="T395" s="15"/>
      <c r="U395" s="15"/>
      <c r="V395" s="15"/>
      <c r="W395" s="15"/>
      <c r="X395" s="16"/>
      <c r="Y395" s="15"/>
      <c r="Z395" s="15"/>
      <c r="AA395" s="15"/>
      <c r="AB395" s="15"/>
      <c r="AC395" s="15"/>
    </row>
    <row r="396" spans="1:29" s="17" customFormat="1" x14ac:dyDescent="0.25">
      <c r="A396" s="18">
        <v>3133303</v>
      </c>
      <c r="B396" s="20" t="s">
        <v>98</v>
      </c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6"/>
      <c r="T396" s="15"/>
      <c r="U396" s="15"/>
      <c r="V396" s="15"/>
      <c r="W396" s="15"/>
      <c r="X396" s="16"/>
      <c r="Y396" s="15"/>
      <c r="Z396" s="15"/>
      <c r="AA396" s="15"/>
      <c r="AB396" s="15"/>
      <c r="AC396" s="15"/>
    </row>
    <row r="397" spans="1:29" s="17" customFormat="1" x14ac:dyDescent="0.25">
      <c r="A397" s="18">
        <v>3134004</v>
      </c>
      <c r="B397" s="20" t="s">
        <v>99</v>
      </c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6"/>
      <c r="T397" s="15"/>
      <c r="U397" s="15"/>
      <c r="V397" s="15"/>
      <c r="W397" s="15"/>
      <c r="X397" s="16"/>
      <c r="Y397" s="15"/>
      <c r="Z397" s="15"/>
      <c r="AA397" s="15"/>
      <c r="AB397" s="15"/>
      <c r="AC397" s="15"/>
    </row>
    <row r="398" spans="1:29" s="17" customFormat="1" x14ac:dyDescent="0.25">
      <c r="A398" s="18">
        <v>3134707</v>
      </c>
      <c r="B398" s="20" t="s">
        <v>100</v>
      </c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6"/>
      <c r="T398" s="15"/>
      <c r="U398" s="15"/>
      <c r="V398" s="15"/>
      <c r="W398" s="15"/>
      <c r="X398" s="16"/>
      <c r="Y398" s="15"/>
      <c r="Z398" s="15"/>
      <c r="AA398" s="15"/>
      <c r="AB398" s="15"/>
      <c r="AC398" s="15"/>
    </row>
    <row r="399" spans="1:29" s="17" customFormat="1" x14ac:dyDescent="0.25">
      <c r="A399" s="18">
        <v>3135050</v>
      </c>
      <c r="B399" s="20" t="s">
        <v>101</v>
      </c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6"/>
      <c r="T399" s="15"/>
      <c r="U399" s="15"/>
      <c r="V399" s="15"/>
      <c r="W399" s="15"/>
      <c r="X399" s="16"/>
      <c r="Y399" s="15"/>
      <c r="Z399" s="15"/>
      <c r="AA399" s="15"/>
      <c r="AB399" s="15"/>
      <c r="AC399" s="15"/>
    </row>
    <row r="400" spans="1:29" s="17" customFormat="1" x14ac:dyDescent="0.25">
      <c r="A400" s="18">
        <v>3135100</v>
      </c>
      <c r="B400" s="20" t="s">
        <v>102</v>
      </c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6"/>
      <c r="T400" s="15"/>
      <c r="U400" s="15"/>
      <c r="V400" s="15"/>
      <c r="W400" s="15"/>
      <c r="X400" s="16"/>
      <c r="Y400" s="15"/>
      <c r="Z400" s="15"/>
      <c r="AA400" s="15"/>
      <c r="AB400" s="15"/>
      <c r="AC400" s="15"/>
    </row>
    <row r="401" spans="1:29" s="17" customFormat="1" x14ac:dyDescent="0.25">
      <c r="A401" s="18">
        <v>3135209</v>
      </c>
      <c r="B401" s="20" t="s">
        <v>103</v>
      </c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6"/>
      <c r="T401" s="15"/>
      <c r="U401" s="15"/>
      <c r="V401" s="15"/>
      <c r="W401" s="15"/>
      <c r="X401" s="16"/>
      <c r="Y401" s="15"/>
      <c r="Z401" s="15"/>
      <c r="AA401" s="15"/>
      <c r="AB401" s="15"/>
      <c r="AC401" s="15"/>
    </row>
    <row r="402" spans="1:29" s="17" customFormat="1" x14ac:dyDescent="0.25">
      <c r="A402" s="18">
        <v>3135357</v>
      </c>
      <c r="B402" s="20" t="s">
        <v>104</v>
      </c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6"/>
      <c r="T402" s="15"/>
      <c r="U402" s="15"/>
      <c r="V402" s="15"/>
      <c r="W402" s="15"/>
      <c r="X402" s="16"/>
      <c r="Y402" s="15"/>
      <c r="Z402" s="15"/>
      <c r="AA402" s="15"/>
      <c r="AB402" s="15"/>
      <c r="AC402" s="15"/>
    </row>
    <row r="403" spans="1:29" s="17" customFormat="1" x14ac:dyDescent="0.25">
      <c r="A403" s="18">
        <v>3135456</v>
      </c>
      <c r="B403" s="20" t="s">
        <v>105</v>
      </c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6"/>
      <c r="T403" s="15"/>
      <c r="U403" s="15"/>
      <c r="V403" s="15"/>
      <c r="W403" s="15"/>
      <c r="X403" s="16"/>
      <c r="Y403" s="15"/>
      <c r="Z403" s="15"/>
      <c r="AA403" s="15"/>
      <c r="AB403" s="15"/>
      <c r="AC403" s="15"/>
    </row>
    <row r="404" spans="1:29" s="17" customFormat="1" x14ac:dyDescent="0.25">
      <c r="A404" s="18">
        <v>3135803</v>
      </c>
      <c r="B404" s="20" t="s">
        <v>106</v>
      </c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6"/>
      <c r="T404" s="15"/>
      <c r="U404" s="15"/>
      <c r="V404" s="15"/>
      <c r="W404" s="15"/>
      <c r="X404" s="16"/>
      <c r="Y404" s="15"/>
      <c r="Z404" s="15"/>
      <c r="AA404" s="15"/>
      <c r="AB404" s="15"/>
      <c r="AC404" s="15"/>
    </row>
    <row r="405" spans="1:29" s="17" customFormat="1" x14ac:dyDescent="0.25">
      <c r="A405" s="18">
        <v>3136009</v>
      </c>
      <c r="B405" s="20" t="s">
        <v>107</v>
      </c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6"/>
      <c r="T405" s="15"/>
      <c r="U405" s="15"/>
      <c r="V405" s="15"/>
      <c r="W405" s="15"/>
      <c r="X405" s="16"/>
      <c r="Y405" s="15"/>
      <c r="Z405" s="15"/>
      <c r="AA405" s="15"/>
      <c r="AB405" s="15"/>
      <c r="AC405" s="15"/>
    </row>
    <row r="406" spans="1:29" s="17" customFormat="1" x14ac:dyDescent="0.25">
      <c r="A406" s="18">
        <v>3136504</v>
      </c>
      <c r="B406" s="20" t="s">
        <v>108</v>
      </c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6"/>
      <c r="T406" s="15"/>
      <c r="U406" s="15"/>
      <c r="V406" s="15"/>
      <c r="W406" s="15"/>
      <c r="X406" s="16"/>
      <c r="Y406" s="15"/>
      <c r="Z406" s="15"/>
      <c r="AA406" s="15"/>
      <c r="AB406" s="15"/>
      <c r="AC406" s="15"/>
    </row>
    <row r="407" spans="1:29" s="17" customFormat="1" x14ac:dyDescent="0.25">
      <c r="A407" s="18">
        <v>3136520</v>
      </c>
      <c r="B407" s="20" t="s">
        <v>109</v>
      </c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6"/>
      <c r="T407" s="15"/>
      <c r="U407" s="15"/>
      <c r="V407" s="15"/>
      <c r="W407" s="15"/>
      <c r="X407" s="16"/>
      <c r="Y407" s="15"/>
      <c r="Z407" s="15"/>
      <c r="AA407" s="15"/>
      <c r="AB407" s="15"/>
      <c r="AC407" s="15"/>
    </row>
    <row r="408" spans="1:29" s="17" customFormat="1" x14ac:dyDescent="0.25">
      <c r="A408" s="18">
        <v>3136579</v>
      </c>
      <c r="B408" s="20" t="s">
        <v>110</v>
      </c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6"/>
      <c r="T408" s="15"/>
      <c r="U408" s="15"/>
      <c r="V408" s="15"/>
      <c r="W408" s="15"/>
      <c r="X408" s="16"/>
      <c r="Y408" s="15"/>
      <c r="Z408" s="15"/>
      <c r="AA408" s="15"/>
      <c r="AB408" s="15"/>
      <c r="AC408" s="15"/>
    </row>
    <row r="409" spans="1:29" s="17" customFormat="1" x14ac:dyDescent="0.25">
      <c r="A409" s="18">
        <v>3136959</v>
      </c>
      <c r="B409" s="20" t="s">
        <v>111</v>
      </c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6"/>
      <c r="T409" s="15"/>
      <c r="U409" s="15"/>
      <c r="V409" s="15"/>
      <c r="W409" s="15"/>
      <c r="X409" s="16"/>
      <c r="Y409" s="15"/>
      <c r="Z409" s="15"/>
      <c r="AA409" s="15"/>
      <c r="AB409" s="15"/>
      <c r="AC409" s="15"/>
    </row>
    <row r="410" spans="1:29" s="17" customFormat="1" x14ac:dyDescent="0.25">
      <c r="A410" s="18">
        <v>3138658</v>
      </c>
      <c r="B410" s="20" t="s">
        <v>112</v>
      </c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6"/>
      <c r="T410" s="15"/>
      <c r="U410" s="15"/>
      <c r="V410" s="15"/>
      <c r="W410" s="15"/>
      <c r="X410" s="16"/>
      <c r="Y410" s="15"/>
      <c r="Z410" s="15"/>
      <c r="AA410" s="15"/>
      <c r="AB410" s="15"/>
      <c r="AC410" s="15"/>
    </row>
    <row r="411" spans="1:29" s="17" customFormat="1" x14ac:dyDescent="0.25">
      <c r="A411" s="18">
        <v>3139250</v>
      </c>
      <c r="B411" s="20" t="s">
        <v>113</v>
      </c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6"/>
      <c r="T411" s="15"/>
      <c r="U411" s="15"/>
      <c r="V411" s="15"/>
      <c r="W411" s="15"/>
      <c r="X411" s="16"/>
      <c r="Y411" s="15"/>
      <c r="Z411" s="15"/>
      <c r="AA411" s="15"/>
      <c r="AB411" s="15"/>
      <c r="AC411" s="15"/>
    </row>
    <row r="412" spans="1:29" s="17" customFormat="1" x14ac:dyDescent="0.25">
      <c r="A412" s="18">
        <v>3139300</v>
      </c>
      <c r="B412" s="20" t="s">
        <v>114</v>
      </c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6"/>
      <c r="T412" s="15"/>
      <c r="U412" s="15"/>
      <c r="V412" s="15"/>
      <c r="W412" s="15"/>
      <c r="X412" s="16"/>
      <c r="Y412" s="15"/>
      <c r="Z412" s="15"/>
      <c r="AA412" s="15"/>
      <c r="AB412" s="15"/>
      <c r="AC412" s="15"/>
    </row>
    <row r="413" spans="1:29" s="17" customFormat="1" x14ac:dyDescent="0.25">
      <c r="A413" s="18">
        <v>3140555</v>
      </c>
      <c r="B413" s="20" t="s">
        <v>115</v>
      </c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6"/>
      <c r="T413" s="15"/>
      <c r="U413" s="15"/>
      <c r="V413" s="15"/>
      <c r="W413" s="15"/>
      <c r="X413" s="16"/>
      <c r="Y413" s="15"/>
      <c r="Z413" s="15"/>
      <c r="AA413" s="15"/>
      <c r="AB413" s="15"/>
      <c r="AC413" s="15"/>
    </row>
    <row r="414" spans="1:29" s="17" customFormat="1" x14ac:dyDescent="0.25">
      <c r="A414" s="18">
        <v>3140852</v>
      </c>
      <c r="B414" s="20" t="s">
        <v>116</v>
      </c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6"/>
      <c r="T414" s="15"/>
      <c r="U414" s="15"/>
      <c r="V414" s="15"/>
      <c r="W414" s="15"/>
      <c r="X414" s="16"/>
      <c r="Y414" s="15"/>
      <c r="Z414" s="15"/>
      <c r="AA414" s="15"/>
      <c r="AB414" s="15"/>
      <c r="AC414" s="15"/>
    </row>
    <row r="415" spans="1:29" s="17" customFormat="1" x14ac:dyDescent="0.25">
      <c r="A415" s="18">
        <v>3141009</v>
      </c>
      <c r="B415" s="20" t="s">
        <v>117</v>
      </c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6"/>
      <c r="T415" s="15"/>
      <c r="U415" s="15"/>
      <c r="V415" s="15"/>
      <c r="W415" s="15"/>
      <c r="X415" s="16"/>
      <c r="Y415" s="15"/>
      <c r="Z415" s="15"/>
      <c r="AA415" s="15"/>
      <c r="AB415" s="15"/>
      <c r="AC415" s="15"/>
    </row>
    <row r="416" spans="1:29" s="17" customFormat="1" x14ac:dyDescent="0.25">
      <c r="A416" s="18">
        <v>3141405</v>
      </c>
      <c r="B416" s="20" t="s">
        <v>118</v>
      </c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6"/>
      <c r="T416" s="15"/>
      <c r="U416" s="15"/>
      <c r="V416" s="15"/>
      <c r="W416" s="15"/>
      <c r="X416" s="16"/>
      <c r="Y416" s="15"/>
      <c r="Z416" s="15"/>
      <c r="AA416" s="15"/>
      <c r="AB416" s="15"/>
      <c r="AC416" s="15"/>
    </row>
    <row r="417" spans="1:29" s="17" customFormat="1" x14ac:dyDescent="0.25">
      <c r="A417" s="18">
        <v>3142254</v>
      </c>
      <c r="B417" s="20" t="s">
        <v>119</v>
      </c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6"/>
      <c r="T417" s="15"/>
      <c r="U417" s="15"/>
      <c r="V417" s="15"/>
      <c r="W417" s="15"/>
      <c r="X417" s="16"/>
      <c r="Y417" s="15"/>
      <c r="Z417" s="15"/>
      <c r="AA417" s="15"/>
      <c r="AB417" s="15"/>
      <c r="AC417" s="15"/>
    </row>
    <row r="418" spans="1:29" s="17" customFormat="1" x14ac:dyDescent="0.25">
      <c r="A418" s="18">
        <v>3142700</v>
      </c>
      <c r="B418" s="20" t="s">
        <v>120</v>
      </c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6"/>
      <c r="T418" s="15"/>
      <c r="U418" s="15"/>
      <c r="V418" s="15"/>
      <c r="W418" s="15"/>
      <c r="X418" s="16"/>
      <c r="Y418" s="15"/>
      <c r="Z418" s="15"/>
      <c r="AA418" s="15"/>
      <c r="AB418" s="15"/>
      <c r="AC418" s="15"/>
    </row>
    <row r="419" spans="1:29" s="17" customFormat="1" x14ac:dyDescent="0.25">
      <c r="A419" s="18">
        <v>3142908</v>
      </c>
      <c r="B419" s="20" t="s">
        <v>121</v>
      </c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6"/>
      <c r="T419" s="15"/>
      <c r="U419" s="15"/>
      <c r="V419" s="15"/>
      <c r="W419" s="15"/>
      <c r="X419" s="16"/>
      <c r="Y419" s="15"/>
      <c r="Z419" s="15"/>
      <c r="AA419" s="15"/>
      <c r="AB419" s="15"/>
      <c r="AC419" s="15"/>
    </row>
    <row r="420" spans="1:29" s="17" customFormat="1" x14ac:dyDescent="0.25">
      <c r="A420" s="18">
        <v>3143153</v>
      </c>
      <c r="B420" s="20" t="s">
        <v>122</v>
      </c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6"/>
      <c r="T420" s="15"/>
      <c r="U420" s="15"/>
      <c r="V420" s="15"/>
      <c r="W420" s="15"/>
      <c r="X420" s="16"/>
      <c r="Y420" s="15"/>
      <c r="Z420" s="15"/>
      <c r="AA420" s="15"/>
      <c r="AB420" s="15"/>
      <c r="AC420" s="15"/>
    </row>
    <row r="421" spans="1:29" s="17" customFormat="1" x14ac:dyDescent="0.25">
      <c r="A421" s="18">
        <v>3143450</v>
      </c>
      <c r="B421" s="20" t="s">
        <v>123</v>
      </c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6"/>
      <c r="T421" s="15"/>
      <c r="U421" s="15"/>
      <c r="V421" s="15"/>
      <c r="W421" s="15"/>
      <c r="X421" s="16"/>
      <c r="Y421" s="15"/>
      <c r="Z421" s="15"/>
      <c r="AA421" s="15"/>
      <c r="AB421" s="15"/>
      <c r="AC421" s="15"/>
    </row>
    <row r="422" spans="1:29" s="17" customFormat="1" x14ac:dyDescent="0.25">
      <c r="A422" s="18">
        <v>3144656</v>
      </c>
      <c r="B422" s="20" t="s">
        <v>124</v>
      </c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6"/>
      <c r="T422" s="15"/>
      <c r="U422" s="15"/>
      <c r="V422" s="15"/>
      <c r="W422" s="15"/>
      <c r="X422" s="16"/>
      <c r="Y422" s="15"/>
      <c r="Z422" s="15"/>
      <c r="AA422" s="15"/>
      <c r="AB422" s="15"/>
      <c r="AC422" s="15"/>
    </row>
    <row r="423" spans="1:29" s="17" customFormat="1" x14ac:dyDescent="0.25">
      <c r="A423" s="18">
        <v>3145059</v>
      </c>
      <c r="B423" s="20" t="s">
        <v>125</v>
      </c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6"/>
      <c r="T423" s="15"/>
      <c r="U423" s="15"/>
      <c r="V423" s="15"/>
      <c r="W423" s="15"/>
      <c r="X423" s="16"/>
      <c r="Y423" s="15"/>
      <c r="Z423" s="15"/>
      <c r="AA423" s="15"/>
      <c r="AB423" s="15"/>
      <c r="AC423" s="15"/>
    </row>
    <row r="424" spans="1:29" s="17" customFormat="1" x14ac:dyDescent="0.25">
      <c r="A424" s="18">
        <v>3145307</v>
      </c>
      <c r="B424" s="20" t="s">
        <v>126</v>
      </c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6"/>
      <c r="T424" s="15"/>
      <c r="U424" s="15"/>
      <c r="V424" s="15"/>
      <c r="W424" s="15"/>
      <c r="X424" s="16"/>
      <c r="Y424" s="15"/>
      <c r="Z424" s="15"/>
      <c r="AA424" s="15"/>
      <c r="AB424" s="15"/>
      <c r="AC424" s="15"/>
    </row>
    <row r="425" spans="1:29" s="17" customFormat="1" x14ac:dyDescent="0.25">
      <c r="A425" s="18">
        <v>3145372</v>
      </c>
      <c r="B425" s="20" t="s">
        <v>127</v>
      </c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6"/>
      <c r="T425" s="15"/>
      <c r="U425" s="15"/>
      <c r="V425" s="15"/>
      <c r="W425" s="15"/>
      <c r="X425" s="16"/>
      <c r="Y425" s="15"/>
      <c r="Z425" s="15"/>
      <c r="AA425" s="15"/>
      <c r="AB425" s="15"/>
      <c r="AC425" s="15"/>
    </row>
    <row r="426" spans="1:29" s="17" customFormat="1" x14ac:dyDescent="0.25">
      <c r="A426" s="18">
        <v>3146255</v>
      </c>
      <c r="B426" s="20" t="s">
        <v>128</v>
      </c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6"/>
      <c r="T426" s="15"/>
      <c r="U426" s="15"/>
      <c r="V426" s="15"/>
      <c r="W426" s="15"/>
      <c r="X426" s="16"/>
      <c r="Y426" s="15"/>
      <c r="Z426" s="15"/>
      <c r="AA426" s="15"/>
      <c r="AB426" s="15"/>
      <c r="AC426" s="15"/>
    </row>
    <row r="427" spans="1:29" s="17" customFormat="1" x14ac:dyDescent="0.25">
      <c r="A427" s="18">
        <v>3146305</v>
      </c>
      <c r="B427" s="20" t="s">
        <v>129</v>
      </c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6"/>
      <c r="T427" s="15"/>
      <c r="U427" s="15"/>
      <c r="V427" s="15"/>
      <c r="W427" s="15"/>
      <c r="X427" s="16"/>
      <c r="Y427" s="15"/>
      <c r="Z427" s="15"/>
      <c r="AA427" s="15"/>
      <c r="AB427" s="15"/>
      <c r="AC427" s="15"/>
    </row>
    <row r="428" spans="1:29" s="17" customFormat="1" x14ac:dyDescent="0.25">
      <c r="A428" s="18">
        <v>3146552</v>
      </c>
      <c r="B428" s="20" t="s">
        <v>130</v>
      </c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6"/>
      <c r="T428" s="15"/>
      <c r="U428" s="15"/>
      <c r="V428" s="15"/>
      <c r="W428" s="15"/>
      <c r="X428" s="16"/>
      <c r="Y428" s="15"/>
      <c r="Z428" s="15"/>
      <c r="AA428" s="15"/>
      <c r="AB428" s="15"/>
      <c r="AC428" s="15"/>
    </row>
    <row r="429" spans="1:29" s="17" customFormat="1" x14ac:dyDescent="0.25">
      <c r="A429" s="18">
        <v>3147956</v>
      </c>
      <c r="B429" s="20" t="s">
        <v>131</v>
      </c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6"/>
      <c r="T429" s="15"/>
      <c r="U429" s="15"/>
      <c r="V429" s="15"/>
      <c r="W429" s="15"/>
      <c r="X429" s="16"/>
      <c r="Y429" s="15"/>
      <c r="Z429" s="15"/>
      <c r="AA429" s="15"/>
      <c r="AB429" s="15"/>
      <c r="AC429" s="15"/>
    </row>
    <row r="430" spans="1:29" s="17" customFormat="1" x14ac:dyDescent="0.25">
      <c r="A430" s="18">
        <v>3148707</v>
      </c>
      <c r="B430" s="20" t="s">
        <v>132</v>
      </c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6"/>
      <c r="T430" s="15"/>
      <c r="U430" s="15"/>
      <c r="V430" s="15"/>
      <c r="W430" s="15"/>
      <c r="X430" s="16"/>
      <c r="Y430" s="15"/>
      <c r="Z430" s="15"/>
      <c r="AA430" s="15"/>
      <c r="AB430" s="15"/>
      <c r="AC430" s="15"/>
    </row>
    <row r="431" spans="1:29" s="17" customFormat="1" x14ac:dyDescent="0.25">
      <c r="A431" s="18">
        <v>3149150</v>
      </c>
      <c r="B431" s="20" t="s">
        <v>133</v>
      </c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6"/>
      <c r="T431" s="15"/>
      <c r="U431" s="15"/>
      <c r="V431" s="15"/>
      <c r="W431" s="15"/>
      <c r="X431" s="16"/>
      <c r="Y431" s="15"/>
      <c r="Z431" s="15"/>
      <c r="AA431" s="15"/>
      <c r="AB431" s="15"/>
      <c r="AC431" s="15"/>
    </row>
    <row r="432" spans="1:29" s="17" customFormat="1" x14ac:dyDescent="0.25">
      <c r="A432" s="18">
        <v>3151206</v>
      </c>
      <c r="B432" s="20" t="s">
        <v>134</v>
      </c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6"/>
      <c r="T432" s="15"/>
      <c r="U432" s="15"/>
      <c r="V432" s="15"/>
      <c r="W432" s="15"/>
      <c r="X432" s="16"/>
      <c r="Y432" s="15"/>
      <c r="Z432" s="15"/>
      <c r="AA432" s="15"/>
      <c r="AB432" s="15"/>
      <c r="AC432" s="15"/>
    </row>
    <row r="433" spans="1:29" s="17" customFormat="1" x14ac:dyDescent="0.25">
      <c r="A433" s="18">
        <v>3152170</v>
      </c>
      <c r="B433" s="20" t="s">
        <v>135</v>
      </c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6"/>
      <c r="T433" s="15"/>
      <c r="U433" s="15"/>
      <c r="V433" s="15"/>
      <c r="W433" s="15"/>
      <c r="X433" s="16"/>
      <c r="Y433" s="15"/>
      <c r="Z433" s="15"/>
      <c r="AA433" s="15"/>
      <c r="AB433" s="15"/>
      <c r="AC433" s="15"/>
    </row>
    <row r="434" spans="1:29" s="17" customFormat="1" x14ac:dyDescent="0.25">
      <c r="A434" s="18">
        <v>3152204</v>
      </c>
      <c r="B434" s="20" t="s">
        <v>136</v>
      </c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6"/>
      <c r="T434" s="15"/>
      <c r="U434" s="15"/>
      <c r="V434" s="15"/>
      <c r="W434" s="15"/>
      <c r="X434" s="16"/>
      <c r="Y434" s="15"/>
      <c r="Z434" s="15"/>
      <c r="AA434" s="15"/>
      <c r="AB434" s="15"/>
      <c r="AC434" s="15"/>
    </row>
    <row r="435" spans="1:29" s="17" customFormat="1" x14ac:dyDescent="0.25">
      <c r="A435" s="18">
        <v>3154507</v>
      </c>
      <c r="B435" s="20" t="s">
        <v>137</v>
      </c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6"/>
      <c r="T435" s="15"/>
      <c r="U435" s="15"/>
      <c r="V435" s="15"/>
      <c r="W435" s="15"/>
      <c r="X435" s="16"/>
      <c r="Y435" s="15"/>
      <c r="Z435" s="15"/>
      <c r="AA435" s="15"/>
      <c r="AB435" s="15"/>
      <c r="AC435" s="15"/>
    </row>
    <row r="436" spans="1:29" s="17" customFormat="1" x14ac:dyDescent="0.25">
      <c r="A436" s="18">
        <v>3155603</v>
      </c>
      <c r="B436" s="20" t="s">
        <v>138</v>
      </c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6"/>
      <c r="T436" s="15"/>
      <c r="U436" s="15"/>
      <c r="V436" s="15"/>
      <c r="W436" s="15"/>
      <c r="X436" s="16"/>
      <c r="Y436" s="15"/>
      <c r="Z436" s="15"/>
      <c r="AA436" s="15"/>
      <c r="AB436" s="15"/>
      <c r="AC436" s="15"/>
    </row>
    <row r="437" spans="1:29" s="17" customFormat="1" x14ac:dyDescent="0.25">
      <c r="A437" s="18">
        <v>3156502</v>
      </c>
      <c r="B437" s="20" t="s">
        <v>139</v>
      </c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6"/>
      <c r="T437" s="15"/>
      <c r="U437" s="15"/>
      <c r="V437" s="15"/>
      <c r="W437" s="15"/>
      <c r="X437" s="16"/>
      <c r="Y437" s="15"/>
      <c r="Z437" s="15"/>
      <c r="AA437" s="15"/>
      <c r="AB437" s="15"/>
      <c r="AC437" s="15"/>
    </row>
    <row r="438" spans="1:29" s="17" customFormat="1" x14ac:dyDescent="0.25">
      <c r="A438" s="18">
        <v>3156601</v>
      </c>
      <c r="B438" s="20" t="s">
        <v>140</v>
      </c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6"/>
      <c r="T438" s="15"/>
      <c r="U438" s="15"/>
      <c r="V438" s="15"/>
      <c r="W438" s="15"/>
      <c r="X438" s="16"/>
      <c r="Y438" s="15"/>
      <c r="Z438" s="15"/>
      <c r="AA438" s="15"/>
      <c r="AB438" s="15"/>
      <c r="AC438" s="15"/>
    </row>
    <row r="439" spans="1:29" s="17" customFormat="1" x14ac:dyDescent="0.25">
      <c r="A439" s="18">
        <v>3157005</v>
      </c>
      <c r="B439" s="20" t="s">
        <v>141</v>
      </c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6"/>
      <c r="T439" s="15"/>
      <c r="U439" s="15"/>
      <c r="V439" s="15"/>
      <c r="W439" s="15"/>
      <c r="X439" s="16"/>
      <c r="Y439" s="15"/>
      <c r="Z439" s="15"/>
      <c r="AA439" s="15"/>
      <c r="AB439" s="15"/>
      <c r="AC439" s="15"/>
    </row>
    <row r="440" spans="1:29" s="17" customFormat="1" x14ac:dyDescent="0.25">
      <c r="A440" s="18">
        <v>3157104</v>
      </c>
      <c r="B440" s="20" t="s">
        <v>142</v>
      </c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6"/>
      <c r="T440" s="15"/>
      <c r="U440" s="15"/>
      <c r="V440" s="15"/>
      <c r="W440" s="15"/>
      <c r="X440" s="16"/>
      <c r="Y440" s="15"/>
      <c r="Z440" s="15"/>
      <c r="AA440" s="15"/>
      <c r="AB440" s="15"/>
      <c r="AC440" s="15"/>
    </row>
    <row r="441" spans="1:29" s="17" customFormat="1" x14ac:dyDescent="0.25">
      <c r="A441" s="18">
        <v>3157377</v>
      </c>
      <c r="B441" s="20" t="s">
        <v>143</v>
      </c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6"/>
      <c r="T441" s="15"/>
      <c r="U441" s="15"/>
      <c r="V441" s="15"/>
      <c r="W441" s="15"/>
      <c r="X441" s="16"/>
      <c r="Y441" s="15"/>
      <c r="Z441" s="15"/>
      <c r="AA441" s="15"/>
      <c r="AB441" s="15"/>
      <c r="AC441" s="15"/>
    </row>
    <row r="442" spans="1:29" s="17" customFormat="1" x14ac:dyDescent="0.25">
      <c r="A442" s="18">
        <v>3157609</v>
      </c>
      <c r="B442" s="20" t="s">
        <v>144</v>
      </c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6"/>
      <c r="T442" s="15"/>
      <c r="U442" s="15"/>
      <c r="V442" s="15"/>
      <c r="W442" s="15"/>
      <c r="X442" s="16"/>
      <c r="Y442" s="15"/>
      <c r="Z442" s="15"/>
      <c r="AA442" s="15"/>
      <c r="AB442" s="15"/>
      <c r="AC442" s="15"/>
    </row>
    <row r="443" spans="1:29" s="17" customFormat="1" x14ac:dyDescent="0.25">
      <c r="A443" s="18">
        <v>3158102</v>
      </c>
      <c r="B443" s="20" t="s">
        <v>145</v>
      </c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6"/>
      <c r="T443" s="15"/>
      <c r="U443" s="15"/>
      <c r="V443" s="15"/>
      <c r="W443" s="15"/>
      <c r="X443" s="16"/>
      <c r="Y443" s="15"/>
      <c r="Z443" s="15"/>
      <c r="AA443" s="15"/>
      <c r="AB443" s="15"/>
      <c r="AC443" s="15"/>
    </row>
    <row r="444" spans="1:29" s="17" customFormat="1" x14ac:dyDescent="0.25">
      <c r="A444" s="18">
        <v>3160454</v>
      </c>
      <c r="B444" s="20" t="s">
        <v>146</v>
      </c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6"/>
      <c r="T444" s="15"/>
      <c r="U444" s="15"/>
      <c r="V444" s="15"/>
      <c r="W444" s="15"/>
      <c r="X444" s="16"/>
      <c r="Y444" s="15"/>
      <c r="Z444" s="15"/>
      <c r="AA444" s="15"/>
      <c r="AB444" s="15"/>
      <c r="AC444" s="15"/>
    </row>
    <row r="445" spans="1:29" s="17" customFormat="1" x14ac:dyDescent="0.25">
      <c r="A445" s="18">
        <v>3161106</v>
      </c>
      <c r="B445" s="20" t="s">
        <v>147</v>
      </c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6"/>
      <c r="T445" s="15"/>
      <c r="U445" s="15"/>
      <c r="V445" s="15"/>
      <c r="W445" s="15"/>
      <c r="X445" s="16"/>
      <c r="Y445" s="15"/>
      <c r="Z445" s="15"/>
      <c r="AA445" s="15"/>
      <c r="AB445" s="15"/>
      <c r="AC445" s="15"/>
    </row>
    <row r="446" spans="1:29" s="17" customFormat="1" x14ac:dyDescent="0.25">
      <c r="A446" s="18">
        <v>3162401</v>
      </c>
      <c r="B446" s="20" t="s">
        <v>148</v>
      </c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6"/>
      <c r="T446" s="15"/>
      <c r="U446" s="15"/>
      <c r="V446" s="15"/>
      <c r="W446" s="15"/>
      <c r="X446" s="16"/>
      <c r="Y446" s="15"/>
      <c r="Z446" s="15"/>
      <c r="AA446" s="15"/>
      <c r="AB446" s="15"/>
      <c r="AC446" s="15"/>
    </row>
    <row r="447" spans="1:29" s="17" customFormat="1" x14ac:dyDescent="0.25">
      <c r="A447" s="18">
        <v>3162450</v>
      </c>
      <c r="B447" s="20" t="s">
        <v>149</v>
      </c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6"/>
      <c r="T447" s="15"/>
      <c r="U447" s="15"/>
      <c r="V447" s="15"/>
      <c r="W447" s="15"/>
      <c r="X447" s="16"/>
      <c r="Y447" s="15"/>
      <c r="Z447" s="15"/>
      <c r="AA447" s="15"/>
      <c r="AB447" s="15"/>
      <c r="AC447" s="15"/>
    </row>
    <row r="448" spans="1:29" s="17" customFormat="1" x14ac:dyDescent="0.25">
      <c r="A448" s="18">
        <v>3162708</v>
      </c>
      <c r="B448" s="20" t="s">
        <v>150</v>
      </c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6"/>
      <c r="T448" s="15"/>
      <c r="U448" s="15"/>
      <c r="V448" s="15"/>
      <c r="W448" s="15"/>
      <c r="X448" s="16"/>
      <c r="Y448" s="15"/>
      <c r="Z448" s="15"/>
      <c r="AA448" s="15"/>
      <c r="AB448" s="15"/>
      <c r="AC448" s="15"/>
    </row>
    <row r="449" spans="1:29" s="17" customFormat="1" x14ac:dyDescent="0.25">
      <c r="A449" s="18">
        <v>3164209</v>
      </c>
      <c r="B449" s="20" t="s">
        <v>151</v>
      </c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6"/>
      <c r="T449" s="15"/>
      <c r="U449" s="15"/>
      <c r="V449" s="15"/>
      <c r="W449" s="15"/>
      <c r="X449" s="16"/>
      <c r="Y449" s="15"/>
      <c r="Z449" s="15"/>
      <c r="AA449" s="15"/>
      <c r="AB449" s="15"/>
      <c r="AC449" s="15"/>
    </row>
    <row r="450" spans="1:29" s="17" customFormat="1" x14ac:dyDescent="0.25">
      <c r="A450" s="18">
        <v>3166956</v>
      </c>
      <c r="B450" s="20" t="s">
        <v>152</v>
      </c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6"/>
      <c r="T450" s="15"/>
      <c r="U450" s="15"/>
      <c r="V450" s="15"/>
      <c r="W450" s="15"/>
      <c r="X450" s="16"/>
      <c r="Y450" s="15"/>
      <c r="Z450" s="15"/>
      <c r="AA450" s="15"/>
      <c r="AB450" s="15"/>
      <c r="AC450" s="15"/>
    </row>
    <row r="451" spans="1:29" s="17" customFormat="1" x14ac:dyDescent="0.25">
      <c r="A451" s="18">
        <v>3168002</v>
      </c>
      <c r="B451" s="20" t="s">
        <v>153</v>
      </c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6"/>
      <c r="T451" s="15"/>
      <c r="U451" s="15"/>
      <c r="V451" s="15"/>
      <c r="W451" s="15"/>
      <c r="X451" s="16"/>
      <c r="Y451" s="15"/>
      <c r="Z451" s="15"/>
      <c r="AA451" s="15"/>
      <c r="AB451" s="15"/>
      <c r="AC451" s="15"/>
    </row>
    <row r="452" spans="1:29" s="17" customFormat="1" x14ac:dyDescent="0.25">
      <c r="A452" s="18">
        <v>3170651</v>
      </c>
      <c r="B452" s="20" t="s">
        <v>154</v>
      </c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6"/>
      <c r="T452" s="15"/>
      <c r="U452" s="15"/>
      <c r="V452" s="15"/>
      <c r="W452" s="15"/>
      <c r="X452" s="16"/>
      <c r="Y452" s="15"/>
      <c r="Z452" s="15"/>
      <c r="AA452" s="15"/>
      <c r="AB452" s="15"/>
      <c r="AC452" s="15"/>
    </row>
    <row r="453" spans="1:29" s="17" customFormat="1" x14ac:dyDescent="0.25">
      <c r="A453" s="18">
        <v>3170800</v>
      </c>
      <c r="B453" s="20" t="s">
        <v>155</v>
      </c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6"/>
      <c r="T453" s="15"/>
      <c r="U453" s="15"/>
      <c r="V453" s="15"/>
      <c r="W453" s="15"/>
      <c r="X453" s="16"/>
      <c r="Y453" s="15"/>
      <c r="Z453" s="15"/>
      <c r="AA453" s="15"/>
      <c r="AB453" s="15"/>
      <c r="AC453" s="15"/>
    </row>
    <row r="454" spans="1:29" s="17" customFormat="1" x14ac:dyDescent="0.25">
      <c r="A454" s="18">
        <v>3170909</v>
      </c>
      <c r="B454" s="20" t="s">
        <v>156</v>
      </c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6"/>
      <c r="T454" s="15"/>
      <c r="U454" s="15"/>
      <c r="V454" s="15"/>
      <c r="W454" s="15"/>
      <c r="X454" s="16"/>
      <c r="Y454" s="15"/>
      <c r="Z454" s="15"/>
      <c r="AA454" s="15"/>
      <c r="AB454" s="15"/>
      <c r="AC454" s="15"/>
    </row>
    <row r="455" spans="1:29" s="17" customFormat="1" x14ac:dyDescent="0.25">
      <c r="A455" s="18">
        <v>3171030</v>
      </c>
      <c r="B455" s="20" t="s">
        <v>157</v>
      </c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6"/>
      <c r="T455" s="15"/>
      <c r="U455" s="15"/>
      <c r="V455" s="15"/>
      <c r="W455" s="15"/>
      <c r="X455" s="16"/>
      <c r="Y455" s="15"/>
      <c r="Z455" s="15"/>
      <c r="AA455" s="15"/>
      <c r="AB455" s="15"/>
      <c r="AC455" s="15"/>
    </row>
    <row r="456" spans="1:29" s="17" customFormat="1" x14ac:dyDescent="0.25">
      <c r="A456" s="18">
        <v>3171600</v>
      </c>
      <c r="B456" s="20" t="s">
        <v>158</v>
      </c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6"/>
      <c r="T456" s="15"/>
      <c r="U456" s="15"/>
      <c r="V456" s="15"/>
      <c r="W456" s="15"/>
      <c r="X456" s="16"/>
      <c r="Y456" s="15"/>
      <c r="Z456" s="15"/>
      <c r="AA456" s="15"/>
      <c r="AB456" s="15"/>
      <c r="AC456" s="15"/>
    </row>
    <row r="457" spans="1:29" s="17" customFormat="1" x14ac:dyDescent="0.25">
      <c r="A457" s="18">
        <v>2500106</v>
      </c>
      <c r="B457" s="20" t="s">
        <v>52</v>
      </c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6"/>
      <c r="T457" s="15"/>
      <c r="U457" s="15"/>
      <c r="V457" s="15"/>
      <c r="W457" s="15"/>
      <c r="X457" s="16"/>
      <c r="Y457" s="15"/>
      <c r="Z457" s="15"/>
      <c r="AA457" s="15"/>
      <c r="AB457" s="15"/>
      <c r="AC457" s="15"/>
    </row>
    <row r="458" spans="1:29" s="17" customFormat="1" x14ac:dyDescent="0.25">
      <c r="A458" s="18">
        <v>2500205</v>
      </c>
      <c r="B458" s="20" t="s">
        <v>159</v>
      </c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6"/>
      <c r="T458" s="15"/>
      <c r="U458" s="15"/>
      <c r="V458" s="15"/>
      <c r="W458" s="15"/>
      <c r="X458" s="16"/>
      <c r="Y458" s="15"/>
      <c r="Z458" s="15"/>
      <c r="AA458" s="15"/>
      <c r="AB458" s="15"/>
      <c r="AC458" s="15"/>
    </row>
    <row r="459" spans="1:29" s="17" customFormat="1" x14ac:dyDescent="0.25">
      <c r="A459" s="18">
        <v>2500304</v>
      </c>
      <c r="B459" s="20" t="s">
        <v>160</v>
      </c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6"/>
      <c r="T459" s="15"/>
      <c r="U459" s="15"/>
      <c r="V459" s="15"/>
      <c r="W459" s="15"/>
      <c r="X459" s="16"/>
      <c r="Y459" s="15"/>
      <c r="Z459" s="15"/>
      <c r="AA459" s="15"/>
      <c r="AB459" s="15"/>
      <c r="AC459" s="15"/>
    </row>
    <row r="460" spans="1:29" s="17" customFormat="1" x14ac:dyDescent="0.25">
      <c r="A460" s="18">
        <v>2500403</v>
      </c>
      <c r="B460" s="20" t="s">
        <v>161</v>
      </c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6"/>
      <c r="T460" s="15"/>
      <c r="U460" s="15"/>
      <c r="V460" s="15"/>
      <c r="W460" s="15"/>
      <c r="X460" s="16"/>
      <c r="Y460" s="15"/>
      <c r="Z460" s="15"/>
      <c r="AA460" s="15"/>
      <c r="AB460" s="15"/>
      <c r="AC460" s="15"/>
    </row>
    <row r="461" spans="1:29" s="17" customFormat="1" x14ac:dyDescent="0.25">
      <c r="A461" s="18">
        <v>2500502</v>
      </c>
      <c r="B461" s="20" t="s">
        <v>162</v>
      </c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6"/>
      <c r="T461" s="15"/>
      <c r="U461" s="15"/>
      <c r="V461" s="15"/>
      <c r="W461" s="15"/>
      <c r="X461" s="16"/>
      <c r="Y461" s="15"/>
      <c r="Z461" s="15"/>
      <c r="AA461" s="15"/>
      <c r="AB461" s="15"/>
      <c r="AC461" s="15"/>
    </row>
    <row r="462" spans="1:29" s="17" customFormat="1" x14ac:dyDescent="0.25">
      <c r="A462" s="18">
        <v>2500536</v>
      </c>
      <c r="B462" s="20" t="s">
        <v>163</v>
      </c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6"/>
      <c r="T462" s="15"/>
      <c r="U462" s="15"/>
      <c r="V462" s="15"/>
      <c r="W462" s="15"/>
      <c r="X462" s="16"/>
      <c r="Y462" s="15"/>
      <c r="Z462" s="15"/>
      <c r="AA462" s="15"/>
      <c r="AB462" s="15"/>
      <c r="AC462" s="15"/>
    </row>
    <row r="463" spans="1:29" s="17" customFormat="1" x14ac:dyDescent="0.25">
      <c r="A463" s="18">
        <v>2500577</v>
      </c>
      <c r="B463" s="20" t="s">
        <v>164</v>
      </c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6"/>
      <c r="T463" s="15"/>
      <c r="U463" s="15"/>
      <c r="V463" s="15"/>
      <c r="W463" s="15"/>
      <c r="X463" s="16"/>
      <c r="Y463" s="15"/>
      <c r="Z463" s="15"/>
      <c r="AA463" s="15"/>
      <c r="AB463" s="15"/>
      <c r="AC463" s="15"/>
    </row>
    <row r="464" spans="1:29" s="17" customFormat="1" x14ac:dyDescent="0.25">
      <c r="A464" s="18">
        <v>2500734</v>
      </c>
      <c r="B464" s="20" t="s">
        <v>165</v>
      </c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6"/>
      <c r="T464" s="15"/>
      <c r="U464" s="15"/>
      <c r="V464" s="15"/>
      <c r="W464" s="15"/>
      <c r="X464" s="16"/>
      <c r="Y464" s="15"/>
      <c r="Z464" s="15"/>
      <c r="AA464" s="15"/>
      <c r="AB464" s="15"/>
      <c r="AC464" s="15"/>
    </row>
    <row r="465" spans="1:29" s="17" customFormat="1" x14ac:dyDescent="0.25">
      <c r="A465" s="18">
        <v>2500775</v>
      </c>
      <c r="B465" s="20" t="s">
        <v>166</v>
      </c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6"/>
      <c r="T465" s="15"/>
      <c r="U465" s="15"/>
      <c r="V465" s="15"/>
      <c r="W465" s="15"/>
      <c r="X465" s="16"/>
      <c r="Y465" s="15"/>
      <c r="Z465" s="15"/>
      <c r="AA465" s="15"/>
      <c r="AB465" s="15"/>
      <c r="AC465" s="15"/>
    </row>
    <row r="466" spans="1:29" s="17" customFormat="1" x14ac:dyDescent="0.25">
      <c r="A466" s="18">
        <v>2500809</v>
      </c>
      <c r="B466" s="20" t="s">
        <v>167</v>
      </c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6"/>
      <c r="T466" s="15"/>
      <c r="U466" s="15"/>
      <c r="V466" s="15"/>
      <c r="W466" s="15"/>
      <c r="X466" s="16"/>
      <c r="Y466" s="15"/>
      <c r="Z466" s="15"/>
      <c r="AA466" s="15"/>
      <c r="AB466" s="15"/>
      <c r="AC466" s="15"/>
    </row>
    <row r="467" spans="1:29" s="17" customFormat="1" x14ac:dyDescent="0.25">
      <c r="A467" s="18">
        <v>2500908</v>
      </c>
      <c r="B467" s="20" t="s">
        <v>168</v>
      </c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6"/>
      <c r="T467" s="15"/>
      <c r="U467" s="15"/>
      <c r="V467" s="15"/>
      <c r="W467" s="15"/>
      <c r="X467" s="16"/>
      <c r="Y467" s="15"/>
      <c r="Z467" s="15"/>
      <c r="AA467" s="15"/>
      <c r="AB467" s="15"/>
      <c r="AC467" s="15"/>
    </row>
    <row r="468" spans="1:29" s="17" customFormat="1" x14ac:dyDescent="0.25">
      <c r="A468" s="18">
        <v>2501005</v>
      </c>
      <c r="B468" s="20" t="s">
        <v>169</v>
      </c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6"/>
      <c r="T468" s="15"/>
      <c r="U468" s="15"/>
      <c r="V468" s="15"/>
      <c r="W468" s="15"/>
      <c r="X468" s="16"/>
      <c r="Y468" s="15"/>
      <c r="Z468" s="15"/>
      <c r="AA468" s="15"/>
      <c r="AB468" s="15"/>
      <c r="AC468" s="15"/>
    </row>
    <row r="469" spans="1:29" s="17" customFormat="1" x14ac:dyDescent="0.25">
      <c r="A469" s="18">
        <v>2501104</v>
      </c>
      <c r="B469" s="20" t="s">
        <v>170</v>
      </c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6"/>
      <c r="T469" s="15"/>
      <c r="U469" s="15"/>
      <c r="V469" s="15"/>
      <c r="W469" s="15"/>
      <c r="X469" s="16"/>
      <c r="Y469" s="15"/>
      <c r="Z469" s="15"/>
      <c r="AA469" s="15"/>
      <c r="AB469" s="15"/>
      <c r="AC469" s="15"/>
    </row>
    <row r="470" spans="1:29" s="17" customFormat="1" x14ac:dyDescent="0.25">
      <c r="A470" s="18">
        <v>2501153</v>
      </c>
      <c r="B470" s="20" t="s">
        <v>171</v>
      </c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6"/>
      <c r="T470" s="15"/>
      <c r="U470" s="15"/>
      <c r="V470" s="15"/>
      <c r="W470" s="15"/>
      <c r="X470" s="16"/>
      <c r="Y470" s="15"/>
      <c r="Z470" s="15"/>
      <c r="AA470" s="15"/>
      <c r="AB470" s="15"/>
      <c r="AC470" s="15"/>
    </row>
    <row r="471" spans="1:29" s="17" customFormat="1" x14ac:dyDescent="0.25">
      <c r="A471" s="18">
        <v>2501203</v>
      </c>
      <c r="B471" s="20" t="s">
        <v>172</v>
      </c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6"/>
      <c r="T471" s="15"/>
      <c r="U471" s="15"/>
      <c r="V471" s="15"/>
      <c r="W471" s="15"/>
      <c r="X471" s="16"/>
      <c r="Y471" s="15"/>
      <c r="Z471" s="15"/>
      <c r="AA471" s="15"/>
      <c r="AB471" s="15"/>
      <c r="AC471" s="15"/>
    </row>
    <row r="472" spans="1:29" s="17" customFormat="1" x14ac:dyDescent="0.25">
      <c r="A472" s="18">
        <v>2501302</v>
      </c>
      <c r="B472" s="20" t="s">
        <v>173</v>
      </c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6"/>
      <c r="T472" s="15"/>
      <c r="U472" s="15"/>
      <c r="V472" s="15"/>
      <c r="W472" s="15"/>
      <c r="X472" s="16"/>
      <c r="Y472" s="15"/>
      <c r="Z472" s="15"/>
      <c r="AA472" s="15"/>
      <c r="AB472" s="15"/>
      <c r="AC472" s="15"/>
    </row>
    <row r="473" spans="1:29" s="17" customFormat="1" x14ac:dyDescent="0.25">
      <c r="A473" s="18">
        <v>2501351</v>
      </c>
      <c r="B473" s="20" t="s">
        <v>174</v>
      </c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6"/>
      <c r="T473" s="15"/>
      <c r="U473" s="15"/>
      <c r="V473" s="15"/>
      <c r="W473" s="15"/>
      <c r="X473" s="16"/>
      <c r="Y473" s="15"/>
      <c r="Z473" s="15"/>
      <c r="AA473" s="15"/>
      <c r="AB473" s="15"/>
      <c r="AC473" s="15"/>
    </row>
    <row r="474" spans="1:29" s="17" customFormat="1" x14ac:dyDescent="0.25">
      <c r="A474" s="18">
        <v>2501500</v>
      </c>
      <c r="B474" s="20" t="s">
        <v>175</v>
      </c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6"/>
      <c r="T474" s="15"/>
      <c r="U474" s="15"/>
      <c r="V474" s="15"/>
      <c r="W474" s="15"/>
      <c r="X474" s="16"/>
      <c r="Y474" s="15"/>
      <c r="Z474" s="15"/>
      <c r="AA474" s="15"/>
      <c r="AB474" s="15"/>
      <c r="AC474" s="15"/>
    </row>
    <row r="475" spans="1:29" s="17" customFormat="1" x14ac:dyDescent="0.25">
      <c r="A475" s="18">
        <v>2501534</v>
      </c>
      <c r="B475" s="20" t="s">
        <v>176</v>
      </c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6"/>
      <c r="T475" s="15"/>
      <c r="U475" s="15"/>
      <c r="V475" s="15"/>
      <c r="W475" s="15"/>
      <c r="X475" s="16"/>
      <c r="Y475" s="15"/>
      <c r="Z475" s="15"/>
      <c r="AA475" s="15"/>
      <c r="AB475" s="15"/>
      <c r="AC475" s="15"/>
    </row>
    <row r="476" spans="1:29" s="17" customFormat="1" x14ac:dyDescent="0.25">
      <c r="A476" s="18">
        <v>2501609</v>
      </c>
      <c r="B476" s="20" t="s">
        <v>177</v>
      </c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6"/>
      <c r="T476" s="15"/>
      <c r="U476" s="15"/>
      <c r="V476" s="15"/>
      <c r="W476" s="15"/>
      <c r="X476" s="16"/>
      <c r="Y476" s="15"/>
      <c r="Z476" s="15"/>
      <c r="AA476" s="15"/>
      <c r="AB476" s="15"/>
      <c r="AC476" s="15"/>
    </row>
    <row r="477" spans="1:29" s="17" customFormat="1" x14ac:dyDescent="0.25">
      <c r="A477" s="18">
        <v>2501575</v>
      </c>
      <c r="B477" s="20" t="s">
        <v>178</v>
      </c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6"/>
      <c r="T477" s="15"/>
      <c r="U477" s="15"/>
      <c r="V477" s="15"/>
      <c r="W477" s="15"/>
      <c r="X477" s="16"/>
      <c r="Y477" s="15"/>
      <c r="Z477" s="15"/>
      <c r="AA477" s="15"/>
      <c r="AB477" s="15"/>
      <c r="AC477" s="15"/>
    </row>
    <row r="478" spans="1:29" s="17" customFormat="1" x14ac:dyDescent="0.25">
      <c r="A478" s="18">
        <v>2501708</v>
      </c>
      <c r="B478" s="20" t="s">
        <v>179</v>
      </c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6"/>
      <c r="T478" s="15"/>
      <c r="U478" s="15"/>
      <c r="V478" s="15"/>
      <c r="W478" s="15"/>
      <c r="X478" s="16"/>
      <c r="Y478" s="15"/>
      <c r="Z478" s="15"/>
      <c r="AA478" s="15"/>
      <c r="AB478" s="15"/>
      <c r="AC478" s="15"/>
    </row>
    <row r="479" spans="1:29" s="17" customFormat="1" x14ac:dyDescent="0.25">
      <c r="A479" s="18">
        <v>2501906</v>
      </c>
      <c r="B479" s="20" t="s">
        <v>180</v>
      </c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6"/>
      <c r="T479" s="15"/>
      <c r="U479" s="15"/>
      <c r="V479" s="15"/>
      <c r="W479" s="15"/>
      <c r="X479" s="16"/>
      <c r="Y479" s="15"/>
      <c r="Z479" s="15"/>
      <c r="AA479" s="15"/>
      <c r="AB479" s="15"/>
      <c r="AC479" s="15"/>
    </row>
    <row r="480" spans="1:29" s="17" customFormat="1" x14ac:dyDescent="0.25">
      <c r="A480" s="18">
        <v>2502003</v>
      </c>
      <c r="B480" s="20" t="s">
        <v>181</v>
      </c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6"/>
      <c r="T480" s="15"/>
      <c r="U480" s="15"/>
      <c r="V480" s="15"/>
      <c r="W480" s="15"/>
      <c r="X480" s="16"/>
      <c r="Y480" s="15"/>
      <c r="Z480" s="15"/>
      <c r="AA480" s="15"/>
      <c r="AB480" s="15"/>
      <c r="AC480" s="15"/>
    </row>
    <row r="481" spans="1:29" s="17" customFormat="1" x14ac:dyDescent="0.25">
      <c r="A481" s="18">
        <v>2502052</v>
      </c>
      <c r="B481" s="20" t="s">
        <v>182</v>
      </c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6"/>
      <c r="T481" s="15"/>
      <c r="U481" s="15"/>
      <c r="V481" s="15"/>
      <c r="W481" s="15"/>
      <c r="X481" s="16"/>
      <c r="Y481" s="15"/>
      <c r="Z481" s="15"/>
      <c r="AA481" s="15"/>
      <c r="AB481" s="15"/>
      <c r="AC481" s="15"/>
    </row>
    <row r="482" spans="1:29" s="17" customFormat="1" x14ac:dyDescent="0.25">
      <c r="A482" s="18">
        <v>2502102</v>
      </c>
      <c r="B482" s="20" t="s">
        <v>183</v>
      </c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6"/>
      <c r="T482" s="15"/>
      <c r="U482" s="15"/>
      <c r="V482" s="15"/>
      <c r="W482" s="15"/>
      <c r="X482" s="16"/>
      <c r="Y482" s="15"/>
      <c r="Z482" s="15"/>
      <c r="AA482" s="15"/>
      <c r="AB482" s="15"/>
      <c r="AC482" s="15"/>
    </row>
    <row r="483" spans="1:29" s="17" customFormat="1" x14ac:dyDescent="0.25">
      <c r="A483" s="18">
        <v>2502151</v>
      </c>
      <c r="B483" s="20" t="s">
        <v>184</v>
      </c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6"/>
      <c r="T483" s="15"/>
      <c r="U483" s="15"/>
      <c r="V483" s="15"/>
      <c r="W483" s="15"/>
      <c r="X483" s="16"/>
      <c r="Y483" s="15"/>
      <c r="Z483" s="15"/>
      <c r="AA483" s="15"/>
      <c r="AB483" s="15"/>
      <c r="AC483" s="15"/>
    </row>
    <row r="484" spans="1:29" s="17" customFormat="1" x14ac:dyDescent="0.25">
      <c r="A484" s="18">
        <v>2502201</v>
      </c>
      <c r="B484" s="20" t="s">
        <v>185</v>
      </c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6"/>
      <c r="T484" s="15"/>
      <c r="U484" s="15"/>
      <c r="V484" s="15"/>
      <c r="W484" s="15"/>
      <c r="X484" s="16"/>
      <c r="Y484" s="15"/>
      <c r="Z484" s="15"/>
      <c r="AA484" s="15"/>
      <c r="AB484" s="15"/>
      <c r="AC484" s="15"/>
    </row>
    <row r="485" spans="1:29" s="17" customFormat="1" x14ac:dyDescent="0.25">
      <c r="A485" s="18">
        <v>2502300</v>
      </c>
      <c r="B485" s="20" t="s">
        <v>186</v>
      </c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6"/>
      <c r="T485" s="15"/>
      <c r="U485" s="15"/>
      <c r="V485" s="15"/>
      <c r="W485" s="15"/>
      <c r="X485" s="16"/>
      <c r="Y485" s="15"/>
      <c r="Z485" s="15"/>
      <c r="AA485" s="15"/>
      <c r="AB485" s="15"/>
      <c r="AC485" s="15"/>
    </row>
    <row r="486" spans="1:29" s="17" customFormat="1" x14ac:dyDescent="0.25">
      <c r="A486" s="18">
        <v>2502409</v>
      </c>
      <c r="B486" s="20" t="s">
        <v>187</v>
      </c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6"/>
      <c r="T486" s="15"/>
      <c r="U486" s="15"/>
      <c r="V486" s="15"/>
      <c r="W486" s="15"/>
      <c r="X486" s="16"/>
      <c r="Y486" s="15"/>
      <c r="Z486" s="15"/>
      <c r="AA486" s="15"/>
      <c r="AB486" s="15"/>
      <c r="AC486" s="15"/>
    </row>
    <row r="487" spans="1:29" s="17" customFormat="1" x14ac:dyDescent="0.25">
      <c r="A487" s="18">
        <v>2502508</v>
      </c>
      <c r="B487" s="20" t="s">
        <v>188</v>
      </c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6"/>
      <c r="T487" s="15"/>
      <c r="U487" s="15"/>
      <c r="V487" s="15"/>
      <c r="W487" s="15"/>
      <c r="X487" s="16"/>
      <c r="Y487" s="15"/>
      <c r="Z487" s="15"/>
      <c r="AA487" s="15"/>
      <c r="AB487" s="15"/>
      <c r="AC487" s="15"/>
    </row>
    <row r="488" spans="1:29" s="17" customFormat="1" x14ac:dyDescent="0.25">
      <c r="A488" s="18">
        <v>2502706</v>
      </c>
      <c r="B488" s="20" t="s">
        <v>189</v>
      </c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6"/>
      <c r="T488" s="15"/>
      <c r="U488" s="15"/>
      <c r="V488" s="15"/>
      <c r="W488" s="15"/>
      <c r="X488" s="16"/>
      <c r="Y488" s="15"/>
      <c r="Z488" s="15"/>
      <c r="AA488" s="15"/>
      <c r="AB488" s="15"/>
      <c r="AC488" s="15"/>
    </row>
    <row r="489" spans="1:29" s="17" customFormat="1" x14ac:dyDescent="0.25">
      <c r="A489" s="18">
        <v>2502805</v>
      </c>
      <c r="B489" s="20" t="s">
        <v>190</v>
      </c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6"/>
      <c r="T489" s="15"/>
      <c r="U489" s="15"/>
      <c r="V489" s="15"/>
      <c r="W489" s="15"/>
      <c r="X489" s="16"/>
      <c r="Y489" s="15"/>
      <c r="Z489" s="15"/>
      <c r="AA489" s="15"/>
      <c r="AB489" s="15"/>
      <c r="AC489" s="15"/>
    </row>
    <row r="490" spans="1:29" s="17" customFormat="1" x14ac:dyDescent="0.25">
      <c r="A490" s="18">
        <v>2502904</v>
      </c>
      <c r="B490" s="20" t="s">
        <v>191</v>
      </c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6"/>
      <c r="T490" s="15"/>
      <c r="U490" s="15"/>
      <c r="V490" s="15"/>
      <c r="W490" s="15"/>
      <c r="X490" s="16"/>
      <c r="Y490" s="15"/>
      <c r="Z490" s="15"/>
      <c r="AA490" s="15"/>
      <c r="AB490" s="15"/>
      <c r="AC490" s="15"/>
    </row>
    <row r="491" spans="1:29" s="17" customFormat="1" x14ac:dyDescent="0.25">
      <c r="A491" s="18">
        <v>2503100</v>
      </c>
      <c r="B491" s="20" t="s">
        <v>192</v>
      </c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6"/>
      <c r="T491" s="15"/>
      <c r="U491" s="15"/>
      <c r="V491" s="15"/>
      <c r="W491" s="15"/>
      <c r="X491" s="16"/>
      <c r="Y491" s="15"/>
      <c r="Z491" s="15"/>
      <c r="AA491" s="15"/>
      <c r="AB491" s="15"/>
      <c r="AC491" s="15"/>
    </row>
    <row r="492" spans="1:29" s="17" customFormat="1" x14ac:dyDescent="0.25">
      <c r="A492" s="18">
        <v>2503308</v>
      </c>
      <c r="B492" s="20" t="s">
        <v>193</v>
      </c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6"/>
      <c r="T492" s="15"/>
      <c r="U492" s="15"/>
      <c r="V492" s="15"/>
      <c r="W492" s="15"/>
      <c r="X492" s="16"/>
      <c r="Y492" s="15"/>
      <c r="Z492" s="15"/>
      <c r="AA492" s="15"/>
      <c r="AB492" s="15"/>
      <c r="AC492" s="15"/>
    </row>
    <row r="493" spans="1:29" s="17" customFormat="1" x14ac:dyDescent="0.25">
      <c r="A493" s="18">
        <v>2503407</v>
      </c>
      <c r="B493" s="20" t="s">
        <v>194</v>
      </c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6"/>
      <c r="T493" s="15"/>
      <c r="U493" s="15"/>
      <c r="V493" s="15"/>
      <c r="W493" s="15"/>
      <c r="X493" s="16"/>
      <c r="Y493" s="15"/>
      <c r="Z493" s="15"/>
      <c r="AA493" s="15"/>
      <c r="AB493" s="15"/>
      <c r="AC493" s="15"/>
    </row>
    <row r="494" spans="1:29" s="17" customFormat="1" x14ac:dyDescent="0.25">
      <c r="A494" s="18">
        <v>2503506</v>
      </c>
      <c r="B494" s="20" t="s">
        <v>195</v>
      </c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6"/>
      <c r="T494" s="15"/>
      <c r="U494" s="15"/>
      <c r="V494" s="15"/>
      <c r="W494" s="15"/>
      <c r="X494" s="16"/>
      <c r="Y494" s="15"/>
      <c r="Z494" s="15"/>
      <c r="AA494" s="15"/>
      <c r="AB494" s="15"/>
      <c r="AC494" s="15"/>
    </row>
    <row r="495" spans="1:29" s="17" customFormat="1" x14ac:dyDescent="0.25">
      <c r="A495" s="18">
        <v>2503555</v>
      </c>
      <c r="B495" s="20" t="s">
        <v>196</v>
      </c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6"/>
      <c r="T495" s="15"/>
      <c r="U495" s="15"/>
      <c r="V495" s="15"/>
      <c r="W495" s="15"/>
      <c r="X495" s="16"/>
      <c r="Y495" s="15"/>
      <c r="Z495" s="15"/>
      <c r="AA495" s="15"/>
      <c r="AB495" s="15"/>
      <c r="AC495" s="15"/>
    </row>
    <row r="496" spans="1:29" s="17" customFormat="1" x14ac:dyDescent="0.25">
      <c r="A496" s="18">
        <v>2503605</v>
      </c>
      <c r="B496" s="20" t="s">
        <v>197</v>
      </c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6"/>
      <c r="T496" s="15"/>
      <c r="U496" s="15"/>
      <c r="V496" s="15"/>
      <c r="W496" s="15"/>
      <c r="X496" s="16"/>
      <c r="Y496" s="15"/>
      <c r="Z496" s="15"/>
      <c r="AA496" s="15"/>
      <c r="AB496" s="15"/>
      <c r="AC496" s="15"/>
    </row>
    <row r="497" spans="1:29" s="17" customFormat="1" x14ac:dyDescent="0.25">
      <c r="A497" s="18">
        <v>2503704</v>
      </c>
      <c r="B497" s="20" t="s">
        <v>198</v>
      </c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6"/>
      <c r="T497" s="15"/>
      <c r="U497" s="15"/>
      <c r="V497" s="15"/>
      <c r="W497" s="15"/>
      <c r="X497" s="16"/>
      <c r="Y497" s="15"/>
      <c r="Z497" s="15"/>
      <c r="AA497" s="15"/>
      <c r="AB497" s="15"/>
      <c r="AC497" s="15"/>
    </row>
    <row r="498" spans="1:29" s="17" customFormat="1" x14ac:dyDescent="0.25">
      <c r="A498" s="18">
        <v>2503753</v>
      </c>
      <c r="B498" s="20" t="s">
        <v>199</v>
      </c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6"/>
      <c r="T498" s="15"/>
      <c r="U498" s="15"/>
      <c r="V498" s="15"/>
      <c r="W498" s="15"/>
      <c r="X498" s="16"/>
      <c r="Y498" s="15"/>
      <c r="Z498" s="15"/>
      <c r="AA498" s="15"/>
      <c r="AB498" s="15"/>
      <c r="AC498" s="15"/>
    </row>
    <row r="499" spans="1:29" s="17" customFormat="1" x14ac:dyDescent="0.25">
      <c r="A499" s="18">
        <v>2503803</v>
      </c>
      <c r="B499" s="20" t="s">
        <v>200</v>
      </c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6"/>
      <c r="T499" s="15"/>
      <c r="U499" s="15"/>
      <c r="V499" s="15"/>
      <c r="W499" s="15"/>
      <c r="X499" s="16"/>
      <c r="Y499" s="15"/>
      <c r="Z499" s="15"/>
      <c r="AA499" s="15"/>
      <c r="AB499" s="15"/>
      <c r="AC499" s="15"/>
    </row>
    <row r="500" spans="1:29" s="17" customFormat="1" x14ac:dyDescent="0.25">
      <c r="A500" s="18">
        <v>2503902</v>
      </c>
      <c r="B500" s="20" t="s">
        <v>201</v>
      </c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6"/>
      <c r="T500" s="15"/>
      <c r="U500" s="15"/>
      <c r="V500" s="15"/>
      <c r="W500" s="15"/>
      <c r="X500" s="16"/>
      <c r="Y500" s="15"/>
      <c r="Z500" s="15"/>
      <c r="AA500" s="15"/>
      <c r="AB500" s="15"/>
      <c r="AC500" s="15"/>
    </row>
    <row r="501" spans="1:29" s="17" customFormat="1" x14ac:dyDescent="0.25">
      <c r="A501" s="18">
        <v>2504009</v>
      </c>
      <c r="B501" s="20" t="s">
        <v>202</v>
      </c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6"/>
      <c r="T501" s="15"/>
      <c r="U501" s="15"/>
      <c r="V501" s="15"/>
      <c r="W501" s="15"/>
      <c r="X501" s="16"/>
      <c r="Y501" s="15"/>
      <c r="Z501" s="15"/>
      <c r="AA501" s="15"/>
      <c r="AB501" s="15"/>
      <c r="AC501" s="15"/>
    </row>
    <row r="502" spans="1:29" s="17" customFormat="1" x14ac:dyDescent="0.25">
      <c r="A502" s="18">
        <v>2504074</v>
      </c>
      <c r="B502" s="20" t="s">
        <v>203</v>
      </c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6"/>
      <c r="T502" s="15"/>
      <c r="U502" s="15"/>
      <c r="V502" s="15"/>
      <c r="W502" s="15"/>
      <c r="X502" s="16"/>
      <c r="Y502" s="15"/>
      <c r="Z502" s="15"/>
      <c r="AA502" s="15"/>
      <c r="AB502" s="15"/>
      <c r="AC502" s="15"/>
    </row>
    <row r="503" spans="1:29" s="17" customFormat="1" x14ac:dyDescent="0.25">
      <c r="A503" s="18">
        <v>2504108</v>
      </c>
      <c r="B503" s="20" t="s">
        <v>204</v>
      </c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6"/>
      <c r="T503" s="15"/>
      <c r="U503" s="15"/>
      <c r="V503" s="15"/>
      <c r="W503" s="15"/>
      <c r="X503" s="16"/>
      <c r="Y503" s="15"/>
      <c r="Z503" s="15"/>
      <c r="AA503" s="15"/>
      <c r="AB503" s="15"/>
      <c r="AC503" s="15"/>
    </row>
    <row r="504" spans="1:29" s="17" customFormat="1" x14ac:dyDescent="0.25">
      <c r="A504" s="18">
        <v>2504157</v>
      </c>
      <c r="B504" s="20" t="s">
        <v>205</v>
      </c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6"/>
      <c r="T504" s="15"/>
      <c r="U504" s="15"/>
      <c r="V504" s="15"/>
      <c r="W504" s="15"/>
      <c r="X504" s="16"/>
      <c r="Y504" s="15"/>
      <c r="Z504" s="15"/>
      <c r="AA504" s="15"/>
      <c r="AB504" s="15"/>
      <c r="AC504" s="15"/>
    </row>
    <row r="505" spans="1:29" s="17" customFormat="1" x14ac:dyDescent="0.25">
      <c r="A505" s="18">
        <v>2504207</v>
      </c>
      <c r="B505" s="20" t="s">
        <v>206</v>
      </c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6"/>
      <c r="T505" s="15"/>
      <c r="U505" s="15"/>
      <c r="V505" s="15"/>
      <c r="W505" s="15"/>
      <c r="X505" s="16"/>
      <c r="Y505" s="15"/>
      <c r="Z505" s="15"/>
      <c r="AA505" s="15"/>
      <c r="AB505" s="15"/>
      <c r="AC505" s="15"/>
    </row>
    <row r="506" spans="1:29" s="17" customFormat="1" x14ac:dyDescent="0.25">
      <c r="A506" s="18">
        <v>2504306</v>
      </c>
      <c r="B506" s="20" t="s">
        <v>207</v>
      </c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6"/>
      <c r="T506" s="15"/>
      <c r="U506" s="15"/>
      <c r="V506" s="15"/>
      <c r="W506" s="15"/>
      <c r="X506" s="16"/>
      <c r="Y506" s="15"/>
      <c r="Z506" s="15"/>
      <c r="AA506" s="15"/>
      <c r="AB506" s="15"/>
      <c r="AC506" s="15"/>
    </row>
    <row r="507" spans="1:29" s="17" customFormat="1" x14ac:dyDescent="0.25">
      <c r="A507" s="18">
        <v>2504355</v>
      </c>
      <c r="B507" s="20" t="s">
        <v>208</v>
      </c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6"/>
      <c r="T507" s="15"/>
      <c r="U507" s="15"/>
      <c r="V507" s="15"/>
      <c r="W507" s="15"/>
      <c r="X507" s="16"/>
      <c r="Y507" s="15"/>
      <c r="Z507" s="15"/>
      <c r="AA507" s="15"/>
      <c r="AB507" s="15"/>
      <c r="AC507" s="15"/>
    </row>
    <row r="508" spans="1:29" s="17" customFormat="1" x14ac:dyDescent="0.25">
      <c r="A508" s="18">
        <v>2504405</v>
      </c>
      <c r="B508" s="20" t="s">
        <v>209</v>
      </c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6"/>
      <c r="T508" s="15"/>
      <c r="U508" s="15"/>
      <c r="V508" s="15"/>
      <c r="W508" s="15"/>
      <c r="X508" s="16"/>
      <c r="Y508" s="15"/>
      <c r="Z508" s="15"/>
      <c r="AA508" s="15"/>
      <c r="AB508" s="15"/>
      <c r="AC508" s="15"/>
    </row>
    <row r="509" spans="1:29" s="17" customFormat="1" x14ac:dyDescent="0.25">
      <c r="A509" s="18">
        <v>2504504</v>
      </c>
      <c r="B509" s="20" t="s">
        <v>210</v>
      </c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6"/>
      <c r="T509" s="15"/>
      <c r="U509" s="15"/>
      <c r="V509" s="15"/>
      <c r="W509" s="15"/>
      <c r="X509" s="16"/>
      <c r="Y509" s="15"/>
      <c r="Z509" s="15"/>
      <c r="AA509" s="15"/>
      <c r="AB509" s="15"/>
      <c r="AC509" s="15"/>
    </row>
    <row r="510" spans="1:29" s="17" customFormat="1" x14ac:dyDescent="0.25">
      <c r="A510" s="18">
        <v>2504702</v>
      </c>
      <c r="B510" s="20" t="s">
        <v>211</v>
      </c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6"/>
      <c r="T510" s="15"/>
      <c r="U510" s="15"/>
      <c r="V510" s="15"/>
      <c r="W510" s="15"/>
      <c r="X510" s="16"/>
      <c r="Y510" s="15"/>
      <c r="Z510" s="15"/>
      <c r="AA510" s="15"/>
      <c r="AB510" s="15"/>
      <c r="AC510" s="15"/>
    </row>
    <row r="511" spans="1:29" s="17" customFormat="1" x14ac:dyDescent="0.25">
      <c r="A511" s="18">
        <v>2504801</v>
      </c>
      <c r="B511" s="20" t="s">
        <v>212</v>
      </c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6"/>
      <c r="T511" s="15"/>
      <c r="U511" s="15"/>
      <c r="V511" s="15"/>
      <c r="W511" s="15"/>
      <c r="X511" s="16"/>
      <c r="Y511" s="15"/>
      <c r="Z511" s="15"/>
      <c r="AA511" s="15"/>
      <c r="AB511" s="15"/>
      <c r="AC511" s="15"/>
    </row>
    <row r="512" spans="1:29" s="17" customFormat="1" x14ac:dyDescent="0.25">
      <c r="A512" s="18">
        <v>2504850</v>
      </c>
      <c r="B512" s="20" t="s">
        <v>213</v>
      </c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6"/>
      <c r="T512" s="15"/>
      <c r="U512" s="15"/>
      <c r="V512" s="15"/>
      <c r="W512" s="15"/>
      <c r="X512" s="16"/>
      <c r="Y512" s="15"/>
      <c r="Z512" s="15"/>
      <c r="AA512" s="15"/>
      <c r="AB512" s="15"/>
      <c r="AC512" s="15"/>
    </row>
    <row r="513" spans="1:29" s="17" customFormat="1" x14ac:dyDescent="0.25">
      <c r="A513" s="18">
        <v>2505006</v>
      </c>
      <c r="B513" s="20" t="s">
        <v>214</v>
      </c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6"/>
      <c r="T513" s="15"/>
      <c r="U513" s="15"/>
      <c r="V513" s="15"/>
      <c r="W513" s="15"/>
      <c r="X513" s="16"/>
      <c r="Y513" s="15"/>
      <c r="Z513" s="15"/>
      <c r="AA513" s="15"/>
      <c r="AB513" s="15"/>
      <c r="AC513" s="15"/>
    </row>
    <row r="514" spans="1:29" s="17" customFormat="1" x14ac:dyDescent="0.25">
      <c r="A514" s="18">
        <v>2505105</v>
      </c>
      <c r="B514" s="20" t="s">
        <v>215</v>
      </c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6"/>
      <c r="T514" s="15"/>
      <c r="U514" s="15"/>
      <c r="V514" s="15"/>
      <c r="W514" s="15"/>
      <c r="X514" s="16"/>
      <c r="Y514" s="15"/>
      <c r="Z514" s="15"/>
      <c r="AA514" s="15"/>
      <c r="AB514" s="15"/>
      <c r="AC514" s="15"/>
    </row>
    <row r="515" spans="1:29" s="17" customFormat="1" x14ac:dyDescent="0.25">
      <c r="A515" s="18">
        <v>2505204</v>
      </c>
      <c r="B515" s="20" t="s">
        <v>216</v>
      </c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6"/>
      <c r="T515" s="15"/>
      <c r="U515" s="15"/>
      <c r="V515" s="15"/>
      <c r="W515" s="15"/>
      <c r="X515" s="16"/>
      <c r="Y515" s="15"/>
      <c r="Z515" s="15"/>
      <c r="AA515" s="15"/>
      <c r="AB515" s="15"/>
      <c r="AC515" s="15"/>
    </row>
    <row r="516" spans="1:29" s="17" customFormat="1" x14ac:dyDescent="0.25">
      <c r="A516" s="18">
        <v>2505303</v>
      </c>
      <c r="B516" s="20" t="s">
        <v>217</v>
      </c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6"/>
      <c r="T516" s="15"/>
      <c r="U516" s="15"/>
      <c r="V516" s="15"/>
      <c r="W516" s="15"/>
      <c r="X516" s="16"/>
      <c r="Y516" s="15"/>
      <c r="Z516" s="15"/>
      <c r="AA516" s="15"/>
      <c r="AB516" s="15"/>
      <c r="AC516" s="15"/>
    </row>
    <row r="517" spans="1:29" s="17" customFormat="1" x14ac:dyDescent="0.25">
      <c r="A517" s="18">
        <v>2505352</v>
      </c>
      <c r="B517" s="20" t="s">
        <v>218</v>
      </c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6"/>
      <c r="T517" s="15"/>
      <c r="U517" s="15"/>
      <c r="V517" s="15"/>
      <c r="W517" s="15"/>
      <c r="X517" s="16"/>
      <c r="Y517" s="15"/>
      <c r="Z517" s="15"/>
      <c r="AA517" s="15"/>
      <c r="AB517" s="15"/>
      <c r="AC517" s="15"/>
    </row>
    <row r="518" spans="1:29" s="17" customFormat="1" x14ac:dyDescent="0.25">
      <c r="A518" s="18">
        <v>2505402</v>
      </c>
      <c r="B518" s="20" t="s">
        <v>219</v>
      </c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6"/>
      <c r="T518" s="15"/>
      <c r="U518" s="15"/>
      <c r="V518" s="15"/>
      <c r="W518" s="15"/>
      <c r="X518" s="16"/>
      <c r="Y518" s="15"/>
      <c r="Z518" s="15"/>
      <c r="AA518" s="15"/>
      <c r="AB518" s="15"/>
      <c r="AC518" s="15"/>
    </row>
    <row r="519" spans="1:29" s="17" customFormat="1" x14ac:dyDescent="0.25">
      <c r="A519" s="18">
        <v>2505600</v>
      </c>
      <c r="B519" s="20" t="s">
        <v>220</v>
      </c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6"/>
      <c r="T519" s="15"/>
      <c r="U519" s="15"/>
      <c r="V519" s="15"/>
      <c r="W519" s="15"/>
      <c r="X519" s="16"/>
      <c r="Y519" s="15"/>
      <c r="Z519" s="15"/>
      <c r="AA519" s="15"/>
      <c r="AB519" s="15"/>
      <c r="AC519" s="15"/>
    </row>
    <row r="520" spans="1:29" s="17" customFormat="1" x14ac:dyDescent="0.25">
      <c r="A520" s="18">
        <v>2505709</v>
      </c>
      <c r="B520" s="20" t="s">
        <v>221</v>
      </c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6"/>
      <c r="T520" s="15"/>
      <c r="U520" s="15"/>
      <c r="V520" s="15"/>
      <c r="W520" s="15"/>
      <c r="X520" s="16"/>
      <c r="Y520" s="15"/>
      <c r="Z520" s="15"/>
      <c r="AA520" s="15"/>
      <c r="AB520" s="15"/>
      <c r="AC520" s="15"/>
    </row>
    <row r="521" spans="1:29" s="17" customFormat="1" x14ac:dyDescent="0.25">
      <c r="A521" s="18">
        <v>2505808</v>
      </c>
      <c r="B521" s="20" t="s">
        <v>222</v>
      </c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6"/>
      <c r="T521" s="15"/>
      <c r="U521" s="15"/>
      <c r="V521" s="15"/>
      <c r="W521" s="15"/>
      <c r="X521" s="16"/>
      <c r="Y521" s="15"/>
      <c r="Z521" s="15"/>
      <c r="AA521" s="15"/>
      <c r="AB521" s="15"/>
      <c r="AC521" s="15"/>
    </row>
    <row r="522" spans="1:29" s="17" customFormat="1" x14ac:dyDescent="0.25">
      <c r="A522" s="18">
        <v>2505907</v>
      </c>
      <c r="B522" s="20" t="s">
        <v>223</v>
      </c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6"/>
      <c r="T522" s="15"/>
      <c r="U522" s="15"/>
      <c r="V522" s="15"/>
      <c r="W522" s="15"/>
      <c r="X522" s="16"/>
      <c r="Y522" s="15"/>
      <c r="Z522" s="15"/>
      <c r="AA522" s="15"/>
      <c r="AB522" s="15"/>
      <c r="AC522" s="15"/>
    </row>
    <row r="523" spans="1:29" s="17" customFormat="1" x14ac:dyDescent="0.25">
      <c r="A523" s="18">
        <v>2506004</v>
      </c>
      <c r="B523" s="20" t="s">
        <v>224</v>
      </c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6"/>
      <c r="T523" s="15"/>
      <c r="U523" s="15"/>
      <c r="V523" s="15"/>
      <c r="W523" s="15"/>
      <c r="X523" s="16"/>
      <c r="Y523" s="15"/>
      <c r="Z523" s="15"/>
      <c r="AA523" s="15"/>
      <c r="AB523" s="15"/>
      <c r="AC523" s="15"/>
    </row>
    <row r="524" spans="1:29" s="17" customFormat="1" x14ac:dyDescent="0.25">
      <c r="A524" s="18">
        <v>2506103</v>
      </c>
      <c r="B524" s="20" t="s">
        <v>225</v>
      </c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6"/>
      <c r="T524" s="15"/>
      <c r="U524" s="15"/>
      <c r="V524" s="15"/>
      <c r="W524" s="15"/>
      <c r="X524" s="16"/>
      <c r="Y524" s="15"/>
      <c r="Z524" s="15"/>
      <c r="AA524" s="15"/>
      <c r="AB524" s="15"/>
      <c r="AC524" s="15"/>
    </row>
    <row r="525" spans="1:29" s="17" customFormat="1" x14ac:dyDescent="0.25">
      <c r="A525" s="18">
        <v>2506202</v>
      </c>
      <c r="B525" s="20" t="s">
        <v>226</v>
      </c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6"/>
      <c r="T525" s="15"/>
      <c r="U525" s="15"/>
      <c r="V525" s="15"/>
      <c r="W525" s="15"/>
      <c r="X525" s="16"/>
      <c r="Y525" s="15"/>
      <c r="Z525" s="15"/>
      <c r="AA525" s="15"/>
      <c r="AB525" s="15"/>
      <c r="AC525" s="15"/>
    </row>
    <row r="526" spans="1:29" s="17" customFormat="1" x14ac:dyDescent="0.25">
      <c r="A526" s="18">
        <v>2506251</v>
      </c>
      <c r="B526" s="20" t="s">
        <v>227</v>
      </c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6"/>
      <c r="T526" s="15"/>
      <c r="U526" s="15"/>
      <c r="V526" s="15"/>
      <c r="W526" s="15"/>
      <c r="X526" s="16"/>
      <c r="Y526" s="15"/>
      <c r="Z526" s="15"/>
      <c r="AA526" s="15"/>
      <c r="AB526" s="15"/>
      <c r="AC526" s="15"/>
    </row>
    <row r="527" spans="1:29" s="17" customFormat="1" x14ac:dyDescent="0.25">
      <c r="A527" s="18">
        <v>2506301</v>
      </c>
      <c r="B527" s="20" t="s">
        <v>228</v>
      </c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6"/>
      <c r="T527" s="15"/>
      <c r="U527" s="15"/>
      <c r="V527" s="15"/>
      <c r="W527" s="15"/>
      <c r="X527" s="16"/>
      <c r="Y527" s="15"/>
      <c r="Z527" s="15"/>
      <c r="AA527" s="15"/>
      <c r="AB527" s="15"/>
      <c r="AC527" s="15"/>
    </row>
    <row r="528" spans="1:29" s="17" customFormat="1" x14ac:dyDescent="0.25">
      <c r="A528" s="18">
        <v>2506400</v>
      </c>
      <c r="B528" s="20" t="s">
        <v>229</v>
      </c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6"/>
      <c r="T528" s="15"/>
      <c r="U528" s="15"/>
      <c r="V528" s="15"/>
      <c r="W528" s="15"/>
      <c r="X528" s="16"/>
      <c r="Y528" s="15"/>
      <c r="Z528" s="15"/>
      <c r="AA528" s="15"/>
      <c r="AB528" s="15"/>
      <c r="AC528" s="15"/>
    </row>
    <row r="529" spans="1:29" s="17" customFormat="1" x14ac:dyDescent="0.25">
      <c r="A529" s="18">
        <v>2506509</v>
      </c>
      <c r="B529" s="20" t="s">
        <v>230</v>
      </c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6"/>
      <c r="T529" s="15"/>
      <c r="U529" s="15"/>
      <c r="V529" s="15"/>
      <c r="W529" s="15"/>
      <c r="X529" s="16"/>
      <c r="Y529" s="15"/>
      <c r="Z529" s="15"/>
      <c r="AA529" s="15"/>
      <c r="AB529" s="15"/>
      <c r="AC529" s="15"/>
    </row>
    <row r="530" spans="1:29" s="17" customFormat="1" x14ac:dyDescent="0.25">
      <c r="A530" s="18">
        <v>2506608</v>
      </c>
      <c r="B530" s="20" t="s">
        <v>231</v>
      </c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6"/>
      <c r="T530" s="15"/>
      <c r="U530" s="15"/>
      <c r="V530" s="15"/>
      <c r="W530" s="15"/>
      <c r="X530" s="16"/>
      <c r="Y530" s="15"/>
      <c r="Z530" s="15"/>
      <c r="AA530" s="15"/>
      <c r="AB530" s="15"/>
      <c r="AC530" s="15"/>
    </row>
    <row r="531" spans="1:29" s="17" customFormat="1" x14ac:dyDescent="0.25">
      <c r="A531" s="18">
        <v>2502607</v>
      </c>
      <c r="B531" s="20" t="s">
        <v>232</v>
      </c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6"/>
      <c r="T531" s="15"/>
      <c r="U531" s="15"/>
      <c r="V531" s="15"/>
      <c r="W531" s="15"/>
      <c r="X531" s="16"/>
      <c r="Y531" s="15"/>
      <c r="Z531" s="15"/>
      <c r="AA531" s="15"/>
      <c r="AB531" s="15"/>
      <c r="AC531" s="15"/>
    </row>
    <row r="532" spans="1:29" s="17" customFormat="1" x14ac:dyDescent="0.25">
      <c r="A532" s="18">
        <v>2506707</v>
      </c>
      <c r="B532" s="20" t="s">
        <v>233</v>
      </c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6"/>
      <c r="T532" s="15"/>
      <c r="U532" s="15"/>
      <c r="V532" s="15"/>
      <c r="W532" s="15"/>
      <c r="X532" s="16"/>
      <c r="Y532" s="15"/>
      <c r="Z532" s="15"/>
      <c r="AA532" s="15"/>
      <c r="AB532" s="15"/>
      <c r="AC532" s="15"/>
    </row>
    <row r="533" spans="1:29" s="17" customFormat="1" x14ac:dyDescent="0.25">
      <c r="A533" s="18">
        <v>2506806</v>
      </c>
      <c r="B533" s="20" t="s">
        <v>234</v>
      </c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6"/>
      <c r="T533" s="15"/>
      <c r="U533" s="15"/>
      <c r="V533" s="15"/>
      <c r="W533" s="15"/>
      <c r="X533" s="16"/>
      <c r="Y533" s="15"/>
      <c r="Z533" s="15"/>
      <c r="AA533" s="15"/>
      <c r="AB533" s="15"/>
      <c r="AC533" s="15"/>
    </row>
    <row r="534" spans="1:29" s="17" customFormat="1" x14ac:dyDescent="0.25">
      <c r="A534" s="18">
        <v>2506905</v>
      </c>
      <c r="B534" s="20" t="s">
        <v>235</v>
      </c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6"/>
      <c r="T534" s="15"/>
      <c r="U534" s="15"/>
      <c r="V534" s="15"/>
      <c r="W534" s="15"/>
      <c r="X534" s="16"/>
      <c r="Y534" s="15"/>
      <c r="Z534" s="15"/>
      <c r="AA534" s="15"/>
      <c r="AB534" s="15"/>
      <c r="AC534" s="15"/>
    </row>
    <row r="535" spans="1:29" s="17" customFormat="1" x14ac:dyDescent="0.25">
      <c r="A535" s="18">
        <v>2507002</v>
      </c>
      <c r="B535" s="20" t="s">
        <v>236</v>
      </c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6"/>
      <c r="T535" s="15"/>
      <c r="U535" s="15"/>
      <c r="V535" s="15"/>
      <c r="W535" s="15"/>
      <c r="X535" s="16"/>
      <c r="Y535" s="15"/>
      <c r="Z535" s="15"/>
      <c r="AA535" s="15"/>
      <c r="AB535" s="15"/>
      <c r="AC535" s="15"/>
    </row>
    <row r="536" spans="1:29" s="17" customFormat="1" x14ac:dyDescent="0.25">
      <c r="A536" s="18">
        <v>2507200</v>
      </c>
      <c r="B536" s="20" t="s">
        <v>237</v>
      </c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6"/>
      <c r="T536" s="15"/>
      <c r="U536" s="15"/>
      <c r="V536" s="15"/>
      <c r="W536" s="15"/>
      <c r="X536" s="16"/>
      <c r="Y536" s="15"/>
      <c r="Z536" s="15"/>
      <c r="AA536" s="15"/>
      <c r="AB536" s="15"/>
      <c r="AC536" s="15"/>
    </row>
    <row r="537" spans="1:29" s="17" customFormat="1" x14ac:dyDescent="0.25">
      <c r="A537" s="18">
        <v>2507408</v>
      </c>
      <c r="B537" s="20" t="s">
        <v>238</v>
      </c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6"/>
      <c r="T537" s="15"/>
      <c r="U537" s="15"/>
      <c r="V537" s="15"/>
      <c r="W537" s="15"/>
      <c r="X537" s="16"/>
      <c r="Y537" s="15"/>
      <c r="Z537" s="15"/>
      <c r="AA537" s="15"/>
      <c r="AB537" s="15"/>
      <c r="AC537" s="15"/>
    </row>
    <row r="538" spans="1:29" s="17" customFormat="1" x14ac:dyDescent="0.25">
      <c r="A538" s="18">
        <v>2513653</v>
      </c>
      <c r="B538" s="20" t="s">
        <v>239</v>
      </c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6"/>
      <c r="T538" s="15"/>
      <c r="U538" s="15"/>
      <c r="V538" s="15"/>
      <c r="W538" s="15"/>
      <c r="X538" s="16"/>
      <c r="Y538" s="15"/>
      <c r="Z538" s="15"/>
      <c r="AA538" s="15"/>
      <c r="AB538" s="15"/>
      <c r="AC538" s="15"/>
    </row>
    <row r="539" spans="1:29" s="17" customFormat="1" x14ac:dyDescent="0.25">
      <c r="A539" s="18">
        <v>2507606</v>
      </c>
      <c r="B539" s="20" t="s">
        <v>240</v>
      </c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6"/>
      <c r="T539" s="15"/>
      <c r="U539" s="15"/>
      <c r="V539" s="15"/>
      <c r="W539" s="15"/>
      <c r="X539" s="16"/>
      <c r="Y539" s="15"/>
      <c r="Z539" s="15"/>
      <c r="AA539" s="15"/>
      <c r="AB539" s="15"/>
      <c r="AC539" s="15"/>
    </row>
    <row r="540" spans="1:29" s="17" customFormat="1" x14ac:dyDescent="0.25">
      <c r="A540" s="18">
        <v>2507705</v>
      </c>
      <c r="B540" s="20" t="s">
        <v>241</v>
      </c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6"/>
      <c r="T540" s="15"/>
      <c r="U540" s="15"/>
      <c r="V540" s="15"/>
      <c r="W540" s="15"/>
      <c r="X540" s="16"/>
      <c r="Y540" s="15"/>
      <c r="Z540" s="15"/>
      <c r="AA540" s="15"/>
      <c r="AB540" s="15"/>
      <c r="AC540" s="15"/>
    </row>
    <row r="541" spans="1:29" s="17" customFormat="1" x14ac:dyDescent="0.25">
      <c r="A541" s="18">
        <v>2507804</v>
      </c>
      <c r="B541" s="20" t="s">
        <v>242</v>
      </c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6"/>
      <c r="T541" s="15"/>
      <c r="U541" s="15"/>
      <c r="V541" s="15"/>
      <c r="W541" s="15"/>
      <c r="X541" s="16"/>
      <c r="Y541" s="15"/>
      <c r="Z541" s="15"/>
      <c r="AA541" s="15"/>
      <c r="AB541" s="15"/>
      <c r="AC541" s="15"/>
    </row>
    <row r="542" spans="1:29" s="17" customFormat="1" x14ac:dyDescent="0.25">
      <c r="A542" s="18">
        <v>2508000</v>
      </c>
      <c r="B542" s="20" t="s">
        <v>243</v>
      </c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6"/>
      <c r="T542" s="15"/>
      <c r="U542" s="15"/>
      <c r="V542" s="15"/>
      <c r="W542" s="15"/>
      <c r="X542" s="16"/>
      <c r="Y542" s="15"/>
      <c r="Z542" s="15"/>
      <c r="AA542" s="15"/>
      <c r="AB542" s="15"/>
      <c r="AC542" s="15"/>
    </row>
    <row r="543" spans="1:29" s="17" customFormat="1" x14ac:dyDescent="0.25">
      <c r="A543" s="18">
        <v>2508109</v>
      </c>
      <c r="B543" s="20" t="s">
        <v>244</v>
      </c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6"/>
      <c r="T543" s="15"/>
      <c r="U543" s="15"/>
      <c r="V543" s="15"/>
      <c r="W543" s="15"/>
      <c r="X543" s="16"/>
      <c r="Y543" s="15"/>
      <c r="Z543" s="15"/>
      <c r="AA543" s="15"/>
      <c r="AB543" s="15"/>
      <c r="AC543" s="15"/>
    </row>
    <row r="544" spans="1:29" s="17" customFormat="1" x14ac:dyDescent="0.25">
      <c r="A544" s="18">
        <v>2508208</v>
      </c>
      <c r="B544" s="20" t="s">
        <v>245</v>
      </c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6"/>
      <c r="T544" s="15"/>
      <c r="U544" s="15"/>
      <c r="V544" s="15"/>
      <c r="W544" s="15"/>
      <c r="X544" s="16"/>
      <c r="Y544" s="15"/>
      <c r="Z544" s="15"/>
      <c r="AA544" s="15"/>
      <c r="AB544" s="15"/>
      <c r="AC544" s="15"/>
    </row>
    <row r="545" spans="1:29" s="17" customFormat="1" x14ac:dyDescent="0.25">
      <c r="A545" s="18">
        <v>2508307</v>
      </c>
      <c r="B545" s="20" t="s">
        <v>246</v>
      </c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6"/>
      <c r="T545" s="15"/>
      <c r="U545" s="15"/>
      <c r="V545" s="15"/>
      <c r="W545" s="15"/>
      <c r="X545" s="16"/>
      <c r="Y545" s="15"/>
      <c r="Z545" s="15"/>
      <c r="AA545" s="15"/>
      <c r="AB545" s="15"/>
      <c r="AC545" s="15"/>
    </row>
    <row r="546" spans="1:29" s="17" customFormat="1" x14ac:dyDescent="0.25">
      <c r="A546" s="18">
        <v>2508406</v>
      </c>
      <c r="B546" s="20" t="s">
        <v>247</v>
      </c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6"/>
      <c r="T546" s="15"/>
      <c r="U546" s="15"/>
      <c r="V546" s="15"/>
      <c r="W546" s="15"/>
      <c r="X546" s="16"/>
      <c r="Y546" s="15"/>
      <c r="Z546" s="15"/>
      <c r="AA546" s="15"/>
      <c r="AB546" s="15"/>
      <c r="AC546" s="15"/>
    </row>
    <row r="547" spans="1:29" s="17" customFormat="1" x14ac:dyDescent="0.25">
      <c r="A547" s="18">
        <v>2508505</v>
      </c>
      <c r="B547" s="20" t="s">
        <v>248</v>
      </c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6"/>
      <c r="T547" s="15"/>
      <c r="U547" s="15"/>
      <c r="V547" s="15"/>
      <c r="W547" s="15"/>
      <c r="X547" s="16"/>
      <c r="Y547" s="15"/>
      <c r="Z547" s="15"/>
      <c r="AA547" s="15"/>
      <c r="AB547" s="15"/>
      <c r="AC547" s="15"/>
    </row>
    <row r="548" spans="1:29" s="17" customFormat="1" x14ac:dyDescent="0.25">
      <c r="A548" s="18">
        <v>2508554</v>
      </c>
      <c r="B548" s="20" t="s">
        <v>249</v>
      </c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6"/>
      <c r="T548" s="15"/>
      <c r="U548" s="15"/>
      <c r="V548" s="15"/>
      <c r="W548" s="15"/>
      <c r="X548" s="16"/>
      <c r="Y548" s="15"/>
      <c r="Z548" s="15"/>
      <c r="AA548" s="15"/>
      <c r="AB548" s="15"/>
      <c r="AC548" s="15"/>
    </row>
    <row r="549" spans="1:29" s="17" customFormat="1" x14ac:dyDescent="0.25">
      <c r="A549" s="18">
        <v>2508703</v>
      </c>
      <c r="B549" s="20" t="s">
        <v>250</v>
      </c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6"/>
      <c r="T549" s="15"/>
      <c r="U549" s="15"/>
      <c r="V549" s="15"/>
      <c r="W549" s="15"/>
      <c r="X549" s="16"/>
      <c r="Y549" s="15"/>
      <c r="Z549" s="15"/>
      <c r="AA549" s="15"/>
      <c r="AB549" s="15"/>
      <c r="AC549" s="15"/>
    </row>
    <row r="550" spans="1:29" s="17" customFormat="1" x14ac:dyDescent="0.25">
      <c r="A550" s="18">
        <v>2508802</v>
      </c>
      <c r="B550" s="20" t="s">
        <v>251</v>
      </c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6"/>
      <c r="T550" s="15"/>
      <c r="U550" s="15"/>
      <c r="V550" s="15"/>
      <c r="W550" s="15"/>
      <c r="X550" s="16"/>
      <c r="Y550" s="15"/>
      <c r="Z550" s="15"/>
      <c r="AA550" s="15"/>
      <c r="AB550" s="15"/>
      <c r="AC550" s="15"/>
    </row>
    <row r="551" spans="1:29" s="17" customFormat="1" x14ac:dyDescent="0.25">
      <c r="A551" s="18">
        <v>2509008</v>
      </c>
      <c r="B551" s="20" t="s">
        <v>252</v>
      </c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6"/>
      <c r="T551" s="15"/>
      <c r="U551" s="15"/>
      <c r="V551" s="15"/>
      <c r="W551" s="15"/>
      <c r="X551" s="16"/>
      <c r="Y551" s="15"/>
      <c r="Z551" s="15"/>
      <c r="AA551" s="15"/>
      <c r="AB551" s="15"/>
      <c r="AC551" s="15"/>
    </row>
    <row r="552" spans="1:29" s="17" customFormat="1" x14ac:dyDescent="0.25">
      <c r="A552" s="18">
        <v>2509156</v>
      </c>
      <c r="B552" s="20" t="s">
        <v>253</v>
      </c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6"/>
      <c r="T552" s="15"/>
      <c r="U552" s="15"/>
      <c r="V552" s="15"/>
      <c r="W552" s="15"/>
      <c r="X552" s="16"/>
      <c r="Y552" s="15"/>
      <c r="Z552" s="15"/>
      <c r="AA552" s="15"/>
      <c r="AB552" s="15"/>
      <c r="AC552" s="15"/>
    </row>
    <row r="553" spans="1:29" s="17" customFormat="1" x14ac:dyDescent="0.25">
      <c r="A553" s="18">
        <v>2509206</v>
      </c>
      <c r="B553" s="20" t="s">
        <v>254</v>
      </c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6"/>
      <c r="T553" s="15"/>
      <c r="U553" s="15"/>
      <c r="V553" s="15"/>
      <c r="W553" s="15"/>
      <c r="X553" s="16"/>
      <c r="Y553" s="15"/>
      <c r="Z553" s="15"/>
      <c r="AA553" s="15"/>
      <c r="AB553" s="15"/>
      <c r="AC553" s="15"/>
    </row>
    <row r="554" spans="1:29" s="17" customFormat="1" x14ac:dyDescent="0.25">
      <c r="A554" s="18">
        <v>2509339</v>
      </c>
      <c r="B554" s="20" t="s">
        <v>255</v>
      </c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6"/>
      <c r="T554" s="15"/>
      <c r="U554" s="15"/>
      <c r="V554" s="15"/>
      <c r="W554" s="15"/>
      <c r="X554" s="16"/>
      <c r="Y554" s="15"/>
      <c r="Z554" s="15"/>
      <c r="AA554" s="15"/>
      <c r="AB554" s="15"/>
      <c r="AC554" s="15"/>
    </row>
    <row r="555" spans="1:29" s="17" customFormat="1" x14ac:dyDescent="0.25">
      <c r="A555" s="18">
        <v>2509370</v>
      </c>
      <c r="B555" s="20" t="s">
        <v>256</v>
      </c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6"/>
      <c r="T555" s="15"/>
      <c r="U555" s="15"/>
      <c r="V555" s="15"/>
      <c r="W555" s="15"/>
      <c r="X555" s="16"/>
      <c r="Y555" s="15"/>
      <c r="Z555" s="15"/>
      <c r="AA555" s="15"/>
      <c r="AB555" s="15"/>
      <c r="AC555" s="15"/>
    </row>
    <row r="556" spans="1:29" s="17" customFormat="1" x14ac:dyDescent="0.25">
      <c r="A556" s="18">
        <v>2509396</v>
      </c>
      <c r="B556" s="20" t="s">
        <v>257</v>
      </c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6"/>
      <c r="T556" s="15"/>
      <c r="U556" s="15"/>
      <c r="V556" s="15"/>
      <c r="W556" s="15"/>
      <c r="X556" s="16"/>
      <c r="Y556" s="15"/>
      <c r="Z556" s="15"/>
      <c r="AA556" s="15"/>
      <c r="AB556" s="15"/>
      <c r="AC556" s="15"/>
    </row>
    <row r="557" spans="1:29" s="17" customFormat="1" x14ac:dyDescent="0.25">
      <c r="A557" s="18">
        <v>2509404</v>
      </c>
      <c r="B557" s="20" t="s">
        <v>258</v>
      </c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6"/>
      <c r="T557" s="15"/>
      <c r="U557" s="15"/>
      <c r="V557" s="15"/>
      <c r="W557" s="15"/>
      <c r="X557" s="16"/>
      <c r="Y557" s="15"/>
      <c r="Z557" s="15"/>
      <c r="AA557" s="15"/>
      <c r="AB557" s="15"/>
      <c r="AC557" s="15"/>
    </row>
    <row r="558" spans="1:29" s="17" customFormat="1" x14ac:dyDescent="0.25">
      <c r="A558" s="18">
        <v>2509503</v>
      </c>
      <c r="B558" s="20" t="s">
        <v>259</v>
      </c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6"/>
      <c r="T558" s="15"/>
      <c r="U558" s="15"/>
      <c r="V558" s="15"/>
      <c r="W558" s="15"/>
      <c r="X558" s="16"/>
      <c r="Y558" s="15"/>
      <c r="Z558" s="15"/>
      <c r="AA558" s="15"/>
      <c r="AB558" s="15"/>
      <c r="AC558" s="15"/>
    </row>
    <row r="559" spans="1:29" s="17" customFormat="1" x14ac:dyDescent="0.25">
      <c r="A559" s="18">
        <v>2509602</v>
      </c>
      <c r="B559" s="20" t="s">
        <v>260</v>
      </c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6"/>
      <c r="T559" s="15"/>
      <c r="U559" s="15"/>
      <c r="V559" s="15"/>
      <c r="W559" s="15"/>
      <c r="X559" s="16"/>
      <c r="Y559" s="15"/>
      <c r="Z559" s="15"/>
      <c r="AA559" s="15"/>
      <c r="AB559" s="15"/>
      <c r="AC559" s="15"/>
    </row>
    <row r="560" spans="1:29" s="17" customFormat="1" x14ac:dyDescent="0.25">
      <c r="A560" s="18">
        <v>2509701</v>
      </c>
      <c r="B560" s="20" t="s">
        <v>261</v>
      </c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6"/>
      <c r="T560" s="15"/>
      <c r="U560" s="15"/>
      <c r="V560" s="15"/>
      <c r="W560" s="15"/>
      <c r="X560" s="16"/>
      <c r="Y560" s="15"/>
      <c r="Z560" s="15"/>
      <c r="AA560" s="15"/>
      <c r="AB560" s="15"/>
      <c r="AC560" s="15"/>
    </row>
    <row r="561" spans="1:29" s="17" customFormat="1" x14ac:dyDescent="0.25">
      <c r="A561" s="18">
        <v>2509800</v>
      </c>
      <c r="B561" s="20" t="s">
        <v>63</v>
      </c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6"/>
      <c r="T561" s="15"/>
      <c r="U561" s="15"/>
      <c r="V561" s="15"/>
      <c r="W561" s="15"/>
      <c r="X561" s="16"/>
      <c r="Y561" s="15"/>
      <c r="Z561" s="15"/>
      <c r="AA561" s="15"/>
      <c r="AB561" s="15"/>
      <c r="AC561" s="15"/>
    </row>
    <row r="562" spans="1:29" s="17" customFormat="1" x14ac:dyDescent="0.25">
      <c r="A562" s="18">
        <v>2509909</v>
      </c>
      <c r="B562" s="20" t="s">
        <v>262</v>
      </c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6"/>
      <c r="T562" s="15"/>
      <c r="U562" s="15"/>
      <c r="V562" s="15"/>
      <c r="W562" s="15"/>
      <c r="X562" s="16"/>
      <c r="Y562" s="15"/>
      <c r="Z562" s="15"/>
      <c r="AA562" s="15"/>
      <c r="AB562" s="15"/>
      <c r="AC562" s="15"/>
    </row>
    <row r="563" spans="1:29" s="17" customFormat="1" x14ac:dyDescent="0.25">
      <c r="A563" s="18">
        <v>2510006</v>
      </c>
      <c r="B563" s="20" t="s">
        <v>263</v>
      </c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6"/>
      <c r="T563" s="15"/>
      <c r="U563" s="15"/>
      <c r="V563" s="15"/>
      <c r="W563" s="15"/>
      <c r="X563" s="16"/>
      <c r="Y563" s="15"/>
      <c r="Z563" s="15"/>
      <c r="AA563" s="15"/>
      <c r="AB563" s="15"/>
      <c r="AC563" s="15"/>
    </row>
    <row r="564" spans="1:29" s="17" customFormat="1" x14ac:dyDescent="0.25">
      <c r="A564" s="18">
        <v>2510105</v>
      </c>
      <c r="B564" s="20" t="s">
        <v>264</v>
      </c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6"/>
      <c r="T564" s="15"/>
      <c r="U564" s="15"/>
      <c r="V564" s="15"/>
      <c r="W564" s="15"/>
      <c r="X564" s="16"/>
      <c r="Y564" s="15"/>
      <c r="Z564" s="15"/>
      <c r="AA564" s="15"/>
      <c r="AB564" s="15"/>
      <c r="AC564" s="15"/>
    </row>
    <row r="565" spans="1:29" s="17" customFormat="1" x14ac:dyDescent="0.25">
      <c r="A565" s="18">
        <v>2510204</v>
      </c>
      <c r="B565" s="20" t="s">
        <v>64</v>
      </c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6"/>
      <c r="T565" s="15"/>
      <c r="U565" s="15"/>
      <c r="V565" s="15"/>
      <c r="W565" s="15"/>
      <c r="X565" s="16"/>
      <c r="Y565" s="15"/>
      <c r="Z565" s="15"/>
      <c r="AA565" s="15"/>
      <c r="AB565" s="15"/>
      <c r="AC565" s="15"/>
    </row>
    <row r="566" spans="1:29" s="17" customFormat="1" x14ac:dyDescent="0.25">
      <c r="A566" s="18">
        <v>2510303</v>
      </c>
      <c r="B566" s="20" t="s">
        <v>265</v>
      </c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6"/>
      <c r="T566" s="15"/>
      <c r="U566" s="15"/>
      <c r="V566" s="15"/>
      <c r="W566" s="15"/>
      <c r="X566" s="16"/>
      <c r="Y566" s="15"/>
      <c r="Z566" s="15"/>
      <c r="AA566" s="15"/>
      <c r="AB566" s="15"/>
      <c r="AC566" s="15"/>
    </row>
    <row r="567" spans="1:29" s="17" customFormat="1" x14ac:dyDescent="0.25">
      <c r="A567" s="18">
        <v>2510402</v>
      </c>
      <c r="B567" s="20" t="s">
        <v>266</v>
      </c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6"/>
      <c r="T567" s="15"/>
      <c r="U567" s="15"/>
      <c r="V567" s="15"/>
      <c r="W567" s="15"/>
      <c r="X567" s="16"/>
      <c r="Y567" s="15"/>
      <c r="Z567" s="15"/>
      <c r="AA567" s="15"/>
      <c r="AB567" s="15"/>
      <c r="AC567" s="15"/>
    </row>
    <row r="568" spans="1:29" s="17" customFormat="1" x14ac:dyDescent="0.25">
      <c r="A568" s="18">
        <v>2510501</v>
      </c>
      <c r="B568" s="20" t="s">
        <v>267</v>
      </c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6"/>
      <c r="T568" s="15"/>
      <c r="U568" s="15"/>
      <c r="V568" s="15"/>
      <c r="W568" s="15"/>
      <c r="X568" s="16"/>
      <c r="Y568" s="15"/>
      <c r="Z568" s="15"/>
      <c r="AA568" s="15"/>
      <c r="AB568" s="15"/>
      <c r="AC568" s="15"/>
    </row>
    <row r="569" spans="1:29" s="17" customFormat="1" x14ac:dyDescent="0.25">
      <c r="A569" s="18">
        <v>2510600</v>
      </c>
      <c r="B569" s="20" t="s">
        <v>268</v>
      </c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6"/>
      <c r="T569" s="15"/>
      <c r="U569" s="15"/>
      <c r="V569" s="15"/>
      <c r="W569" s="15"/>
      <c r="X569" s="16"/>
      <c r="Y569" s="15"/>
      <c r="Z569" s="15"/>
      <c r="AA569" s="15"/>
      <c r="AB569" s="15"/>
      <c r="AC569" s="15"/>
    </row>
    <row r="570" spans="1:29" s="17" customFormat="1" x14ac:dyDescent="0.25">
      <c r="A570" s="18">
        <v>2510659</v>
      </c>
      <c r="B570" s="20" t="s">
        <v>269</v>
      </c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6"/>
      <c r="T570" s="15"/>
      <c r="U570" s="15"/>
      <c r="V570" s="15"/>
      <c r="W570" s="15"/>
      <c r="X570" s="16"/>
      <c r="Y570" s="15"/>
      <c r="Z570" s="15"/>
      <c r="AA570" s="15"/>
      <c r="AB570" s="15"/>
      <c r="AC570" s="15"/>
    </row>
    <row r="571" spans="1:29" s="17" customFormat="1" x14ac:dyDescent="0.25">
      <c r="A571" s="18">
        <v>2510709</v>
      </c>
      <c r="B571" s="20" t="s">
        <v>270</v>
      </c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6"/>
      <c r="T571" s="15"/>
      <c r="U571" s="15"/>
      <c r="V571" s="15"/>
      <c r="W571" s="15"/>
      <c r="X571" s="16"/>
      <c r="Y571" s="15"/>
      <c r="Z571" s="15"/>
      <c r="AA571" s="15"/>
      <c r="AB571" s="15"/>
      <c r="AC571" s="15"/>
    </row>
    <row r="572" spans="1:29" s="17" customFormat="1" x14ac:dyDescent="0.25">
      <c r="A572" s="18">
        <v>2510808</v>
      </c>
      <c r="B572" s="20" t="s">
        <v>271</v>
      </c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6"/>
      <c r="T572" s="15"/>
      <c r="U572" s="15"/>
      <c r="V572" s="15"/>
      <c r="W572" s="15"/>
      <c r="X572" s="16"/>
      <c r="Y572" s="15"/>
      <c r="Z572" s="15"/>
      <c r="AA572" s="15"/>
      <c r="AB572" s="15"/>
      <c r="AC572" s="15"/>
    </row>
    <row r="573" spans="1:29" s="17" customFormat="1" x14ac:dyDescent="0.25">
      <c r="A573" s="18">
        <v>2510907</v>
      </c>
      <c r="B573" s="20" t="s">
        <v>272</v>
      </c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6"/>
      <c r="T573" s="15"/>
      <c r="U573" s="15"/>
      <c r="V573" s="15"/>
      <c r="W573" s="15"/>
      <c r="X573" s="16"/>
      <c r="Y573" s="15"/>
      <c r="Z573" s="15"/>
      <c r="AA573" s="15"/>
      <c r="AB573" s="15"/>
      <c r="AC573" s="15"/>
    </row>
    <row r="574" spans="1:29" s="17" customFormat="1" x14ac:dyDescent="0.25">
      <c r="A574" s="18">
        <v>2511004</v>
      </c>
      <c r="B574" s="20" t="s">
        <v>65</v>
      </c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6"/>
      <c r="T574" s="15"/>
      <c r="U574" s="15"/>
      <c r="V574" s="15"/>
      <c r="W574" s="15"/>
      <c r="X574" s="16"/>
      <c r="Y574" s="15"/>
      <c r="Z574" s="15"/>
      <c r="AA574" s="15"/>
      <c r="AB574" s="15"/>
      <c r="AC574" s="15"/>
    </row>
    <row r="575" spans="1:29" s="17" customFormat="1" x14ac:dyDescent="0.25">
      <c r="A575" s="18">
        <v>2511103</v>
      </c>
      <c r="B575" s="20" t="s">
        <v>273</v>
      </c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6"/>
      <c r="T575" s="15"/>
      <c r="U575" s="15"/>
      <c r="V575" s="15"/>
      <c r="W575" s="15"/>
      <c r="X575" s="16"/>
      <c r="Y575" s="15"/>
      <c r="Z575" s="15"/>
      <c r="AA575" s="15"/>
      <c r="AB575" s="15"/>
      <c r="AC575" s="15"/>
    </row>
    <row r="576" spans="1:29" s="17" customFormat="1" x14ac:dyDescent="0.25">
      <c r="A576" s="18">
        <v>2511301</v>
      </c>
      <c r="B576" s="20" t="s">
        <v>274</v>
      </c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6"/>
      <c r="T576" s="15"/>
      <c r="U576" s="15"/>
      <c r="V576" s="15"/>
      <c r="W576" s="15"/>
      <c r="X576" s="16"/>
      <c r="Y576" s="15"/>
      <c r="Z576" s="15"/>
      <c r="AA576" s="15"/>
      <c r="AB576" s="15"/>
      <c r="AC576" s="15"/>
    </row>
    <row r="577" spans="1:29" s="17" customFormat="1" x14ac:dyDescent="0.25">
      <c r="A577" s="18">
        <v>2511400</v>
      </c>
      <c r="B577" s="20" t="s">
        <v>275</v>
      </c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6"/>
      <c r="T577" s="15"/>
      <c r="U577" s="15"/>
      <c r="V577" s="15"/>
      <c r="W577" s="15"/>
      <c r="X577" s="16"/>
      <c r="Y577" s="15"/>
      <c r="Z577" s="15"/>
      <c r="AA577" s="15"/>
      <c r="AB577" s="15"/>
      <c r="AC577" s="15"/>
    </row>
    <row r="578" spans="1:29" s="17" customFormat="1" x14ac:dyDescent="0.25">
      <c r="A578" s="18">
        <v>2511608</v>
      </c>
      <c r="B578" s="20" t="s">
        <v>276</v>
      </c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6"/>
      <c r="T578" s="15"/>
      <c r="U578" s="15"/>
      <c r="V578" s="15"/>
      <c r="W578" s="15"/>
      <c r="X578" s="16"/>
      <c r="Y578" s="15"/>
      <c r="Z578" s="15"/>
      <c r="AA578" s="15"/>
      <c r="AB578" s="15"/>
      <c r="AC578" s="15"/>
    </row>
    <row r="579" spans="1:29" s="17" customFormat="1" x14ac:dyDescent="0.25">
      <c r="A579" s="18">
        <v>2511707</v>
      </c>
      <c r="B579" s="20" t="s">
        <v>277</v>
      </c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6"/>
      <c r="T579" s="15"/>
      <c r="U579" s="15"/>
      <c r="V579" s="15"/>
      <c r="W579" s="15"/>
      <c r="X579" s="16"/>
      <c r="Y579" s="15"/>
      <c r="Z579" s="15"/>
      <c r="AA579" s="15"/>
      <c r="AB579" s="15"/>
      <c r="AC579" s="15"/>
    </row>
    <row r="580" spans="1:29" s="17" customFormat="1" x14ac:dyDescent="0.25">
      <c r="A580" s="18">
        <v>2511806</v>
      </c>
      <c r="B580" s="20" t="s">
        <v>278</v>
      </c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6"/>
      <c r="T580" s="15"/>
      <c r="U580" s="15"/>
      <c r="V580" s="15"/>
      <c r="W580" s="15"/>
      <c r="X580" s="16"/>
      <c r="Y580" s="15"/>
      <c r="Z580" s="15"/>
      <c r="AA580" s="15"/>
      <c r="AB580" s="15"/>
      <c r="AC580" s="15"/>
    </row>
    <row r="581" spans="1:29" s="17" customFormat="1" x14ac:dyDescent="0.25">
      <c r="A581" s="18">
        <v>2512002</v>
      </c>
      <c r="B581" s="20" t="s">
        <v>279</v>
      </c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6"/>
      <c r="T581" s="15"/>
      <c r="U581" s="15"/>
      <c r="V581" s="15"/>
      <c r="W581" s="15"/>
      <c r="X581" s="16"/>
      <c r="Y581" s="15"/>
      <c r="Z581" s="15"/>
      <c r="AA581" s="15"/>
      <c r="AB581" s="15"/>
      <c r="AC581" s="15"/>
    </row>
    <row r="582" spans="1:29" s="17" customFormat="1" x14ac:dyDescent="0.25">
      <c r="A582" s="18">
        <v>2512036</v>
      </c>
      <c r="B582" s="20" t="s">
        <v>280</v>
      </c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6"/>
      <c r="T582" s="15"/>
      <c r="U582" s="15"/>
      <c r="V582" s="15"/>
      <c r="W582" s="15"/>
      <c r="X582" s="16"/>
      <c r="Y582" s="15"/>
      <c r="Z582" s="15"/>
      <c r="AA582" s="15"/>
      <c r="AB582" s="15"/>
      <c r="AC582" s="15"/>
    </row>
    <row r="583" spans="1:29" s="17" customFormat="1" x14ac:dyDescent="0.25">
      <c r="A583" s="18">
        <v>2512077</v>
      </c>
      <c r="B583" s="20" t="s">
        <v>281</v>
      </c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6"/>
      <c r="T583" s="15"/>
      <c r="U583" s="15"/>
      <c r="V583" s="15"/>
      <c r="W583" s="15"/>
      <c r="X583" s="16"/>
      <c r="Y583" s="15"/>
      <c r="Z583" s="15"/>
      <c r="AA583" s="15"/>
      <c r="AB583" s="15"/>
      <c r="AC583" s="15"/>
    </row>
    <row r="584" spans="1:29" s="17" customFormat="1" x14ac:dyDescent="0.25">
      <c r="A584" s="18">
        <v>2512101</v>
      </c>
      <c r="B584" s="20" t="s">
        <v>282</v>
      </c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6"/>
      <c r="T584" s="15"/>
      <c r="U584" s="15"/>
      <c r="V584" s="15"/>
      <c r="W584" s="15"/>
      <c r="X584" s="16"/>
      <c r="Y584" s="15"/>
      <c r="Z584" s="15"/>
      <c r="AA584" s="15"/>
      <c r="AB584" s="15"/>
      <c r="AC584" s="15"/>
    </row>
    <row r="585" spans="1:29" s="17" customFormat="1" x14ac:dyDescent="0.25">
      <c r="A585" s="18">
        <v>2512200</v>
      </c>
      <c r="B585" s="20" t="s">
        <v>283</v>
      </c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6"/>
      <c r="T585" s="15"/>
      <c r="U585" s="15"/>
      <c r="V585" s="15"/>
      <c r="W585" s="15"/>
      <c r="X585" s="16"/>
      <c r="Y585" s="15"/>
      <c r="Z585" s="15"/>
      <c r="AA585" s="15"/>
      <c r="AB585" s="15"/>
      <c r="AC585" s="15"/>
    </row>
    <row r="586" spans="1:29" s="17" customFormat="1" x14ac:dyDescent="0.25">
      <c r="A586" s="18">
        <v>2512309</v>
      </c>
      <c r="B586" s="20" t="s">
        <v>284</v>
      </c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6"/>
      <c r="T586" s="15"/>
      <c r="U586" s="15"/>
      <c r="V586" s="15"/>
      <c r="W586" s="15"/>
      <c r="X586" s="16"/>
      <c r="Y586" s="15"/>
      <c r="Z586" s="15"/>
      <c r="AA586" s="15"/>
      <c r="AB586" s="15"/>
      <c r="AC586" s="15"/>
    </row>
    <row r="587" spans="1:29" s="17" customFormat="1" x14ac:dyDescent="0.25">
      <c r="A587" s="18">
        <v>2512408</v>
      </c>
      <c r="B587" s="20" t="s">
        <v>285</v>
      </c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6"/>
      <c r="T587" s="15"/>
      <c r="U587" s="15"/>
      <c r="V587" s="15"/>
      <c r="W587" s="15"/>
      <c r="X587" s="16"/>
      <c r="Y587" s="15"/>
      <c r="Z587" s="15"/>
      <c r="AA587" s="15"/>
      <c r="AB587" s="15"/>
      <c r="AC587" s="15"/>
    </row>
    <row r="588" spans="1:29" s="17" customFormat="1" x14ac:dyDescent="0.25">
      <c r="A588" s="18">
        <v>2512507</v>
      </c>
      <c r="B588" s="20" t="s">
        <v>55</v>
      </c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6"/>
      <c r="T588" s="15"/>
      <c r="U588" s="15"/>
      <c r="V588" s="15"/>
      <c r="W588" s="15"/>
      <c r="X588" s="16"/>
      <c r="Y588" s="15"/>
      <c r="Z588" s="15"/>
      <c r="AA588" s="15"/>
      <c r="AB588" s="15"/>
      <c r="AC588" s="15"/>
    </row>
    <row r="589" spans="1:29" s="17" customFormat="1" x14ac:dyDescent="0.25">
      <c r="A589" s="18">
        <v>2512606</v>
      </c>
      <c r="B589" s="20" t="s">
        <v>286</v>
      </c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6"/>
      <c r="T589" s="15"/>
      <c r="U589" s="15"/>
      <c r="V589" s="15"/>
      <c r="W589" s="15"/>
      <c r="X589" s="16"/>
      <c r="Y589" s="15"/>
      <c r="Z589" s="15"/>
      <c r="AA589" s="15"/>
      <c r="AB589" s="15"/>
      <c r="AC589" s="15"/>
    </row>
    <row r="590" spans="1:29" s="17" customFormat="1" x14ac:dyDescent="0.25">
      <c r="A590" s="18">
        <v>2512705</v>
      </c>
      <c r="B590" s="20" t="s">
        <v>287</v>
      </c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6"/>
      <c r="T590" s="15"/>
      <c r="U590" s="15"/>
      <c r="V590" s="15"/>
      <c r="W590" s="15"/>
      <c r="X590" s="16"/>
      <c r="Y590" s="15"/>
      <c r="Z590" s="15"/>
      <c r="AA590" s="15"/>
      <c r="AB590" s="15"/>
      <c r="AC590" s="15"/>
    </row>
    <row r="591" spans="1:29" s="17" customFormat="1" x14ac:dyDescent="0.25">
      <c r="A591" s="18">
        <v>2512747</v>
      </c>
      <c r="B591" s="20" t="s">
        <v>288</v>
      </c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6"/>
      <c r="T591" s="15"/>
      <c r="U591" s="15"/>
      <c r="V591" s="15"/>
      <c r="W591" s="15"/>
      <c r="X591" s="16"/>
      <c r="Y591" s="15"/>
      <c r="Z591" s="15"/>
      <c r="AA591" s="15"/>
      <c r="AB591" s="15"/>
      <c r="AC591" s="15"/>
    </row>
    <row r="592" spans="1:29" s="17" customFormat="1" x14ac:dyDescent="0.25">
      <c r="A592" s="18">
        <v>2512754</v>
      </c>
      <c r="B592" s="20" t="s">
        <v>289</v>
      </c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6"/>
      <c r="T592" s="15"/>
      <c r="U592" s="15"/>
      <c r="V592" s="15"/>
      <c r="W592" s="15"/>
      <c r="X592" s="16"/>
      <c r="Y592" s="15"/>
      <c r="Z592" s="15"/>
      <c r="AA592" s="15"/>
      <c r="AB592" s="15"/>
      <c r="AC592" s="15"/>
    </row>
    <row r="593" spans="1:29" s="17" customFormat="1" x14ac:dyDescent="0.25">
      <c r="A593" s="18">
        <v>2512788</v>
      </c>
      <c r="B593" s="20" t="s">
        <v>290</v>
      </c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6"/>
      <c r="T593" s="15"/>
      <c r="U593" s="15"/>
      <c r="V593" s="15"/>
      <c r="W593" s="15"/>
      <c r="X593" s="16"/>
      <c r="Y593" s="15"/>
      <c r="Z593" s="15"/>
      <c r="AA593" s="15"/>
      <c r="AB593" s="15"/>
      <c r="AC593" s="15"/>
    </row>
    <row r="594" spans="1:29" s="17" customFormat="1" x14ac:dyDescent="0.25">
      <c r="A594" s="18">
        <v>2512804</v>
      </c>
      <c r="B594" s="20" t="s">
        <v>291</v>
      </c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6"/>
      <c r="T594" s="15"/>
      <c r="U594" s="15"/>
      <c r="V594" s="15"/>
      <c r="W594" s="15"/>
      <c r="X594" s="16"/>
      <c r="Y594" s="15"/>
      <c r="Z594" s="15"/>
      <c r="AA594" s="15"/>
      <c r="AB594" s="15"/>
      <c r="AC594" s="15"/>
    </row>
    <row r="595" spans="1:29" s="17" customFormat="1" x14ac:dyDescent="0.25">
      <c r="A595" s="18">
        <v>2513000</v>
      </c>
      <c r="B595" s="20" t="s">
        <v>292</v>
      </c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6"/>
      <c r="T595" s="15"/>
      <c r="U595" s="15"/>
      <c r="V595" s="15"/>
      <c r="W595" s="15"/>
      <c r="X595" s="16"/>
      <c r="Y595" s="15"/>
      <c r="Z595" s="15"/>
      <c r="AA595" s="15"/>
      <c r="AB595" s="15"/>
      <c r="AC595" s="15"/>
    </row>
    <row r="596" spans="1:29" s="17" customFormat="1" x14ac:dyDescent="0.25">
      <c r="A596" s="18">
        <v>2513109</v>
      </c>
      <c r="B596" s="20" t="s">
        <v>293</v>
      </c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6"/>
      <c r="T596" s="15"/>
      <c r="U596" s="15"/>
      <c r="V596" s="15"/>
      <c r="W596" s="15"/>
      <c r="X596" s="16"/>
      <c r="Y596" s="15"/>
      <c r="Z596" s="15"/>
      <c r="AA596" s="15"/>
      <c r="AB596" s="15"/>
      <c r="AC596" s="15"/>
    </row>
    <row r="597" spans="1:29" s="17" customFormat="1" x14ac:dyDescent="0.25">
      <c r="A597" s="18">
        <v>2513158</v>
      </c>
      <c r="B597" s="20" t="s">
        <v>294</v>
      </c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6"/>
      <c r="T597" s="15"/>
      <c r="U597" s="15"/>
      <c r="V597" s="15"/>
      <c r="W597" s="15"/>
      <c r="X597" s="16"/>
      <c r="Y597" s="15"/>
      <c r="Z597" s="15"/>
      <c r="AA597" s="15"/>
      <c r="AB597" s="15"/>
      <c r="AC597" s="15"/>
    </row>
    <row r="598" spans="1:29" s="17" customFormat="1" x14ac:dyDescent="0.25">
      <c r="A598" s="18">
        <v>2513208</v>
      </c>
      <c r="B598" s="20" t="s">
        <v>295</v>
      </c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6"/>
      <c r="T598" s="15"/>
      <c r="U598" s="15"/>
      <c r="V598" s="15"/>
      <c r="W598" s="15"/>
      <c r="X598" s="16"/>
      <c r="Y598" s="15"/>
      <c r="Z598" s="15"/>
      <c r="AA598" s="15"/>
      <c r="AB598" s="15"/>
      <c r="AC598" s="15"/>
    </row>
    <row r="599" spans="1:29" s="17" customFormat="1" x14ac:dyDescent="0.25">
      <c r="A599" s="18">
        <v>2513307</v>
      </c>
      <c r="B599" s="20" t="s">
        <v>296</v>
      </c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6"/>
      <c r="T599" s="15"/>
      <c r="U599" s="15"/>
      <c r="V599" s="15"/>
      <c r="W599" s="15"/>
      <c r="X599" s="16"/>
      <c r="Y599" s="15"/>
      <c r="Z599" s="15"/>
      <c r="AA599" s="15"/>
      <c r="AB599" s="15"/>
      <c r="AC599" s="15"/>
    </row>
    <row r="600" spans="1:29" s="17" customFormat="1" x14ac:dyDescent="0.25">
      <c r="A600" s="18">
        <v>2513356</v>
      </c>
      <c r="B600" s="20" t="s">
        <v>58</v>
      </c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6"/>
      <c r="T600" s="15"/>
      <c r="U600" s="15"/>
      <c r="V600" s="15"/>
      <c r="W600" s="15"/>
      <c r="X600" s="16"/>
      <c r="Y600" s="15"/>
      <c r="Z600" s="15"/>
      <c r="AA600" s="15"/>
      <c r="AB600" s="15"/>
      <c r="AC600" s="15"/>
    </row>
    <row r="601" spans="1:29" s="17" customFormat="1" x14ac:dyDescent="0.25">
      <c r="A601" s="18">
        <v>2513406</v>
      </c>
      <c r="B601" s="20" t="s">
        <v>297</v>
      </c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6"/>
      <c r="T601" s="15"/>
      <c r="U601" s="15"/>
      <c r="V601" s="15"/>
      <c r="W601" s="15"/>
      <c r="X601" s="16"/>
      <c r="Y601" s="15"/>
      <c r="Z601" s="15"/>
      <c r="AA601" s="15"/>
      <c r="AB601" s="15"/>
      <c r="AC601" s="15"/>
    </row>
    <row r="602" spans="1:29" s="17" customFormat="1" x14ac:dyDescent="0.25">
      <c r="A602" s="18">
        <v>2513802</v>
      </c>
      <c r="B602" s="20" t="s">
        <v>298</v>
      </c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6"/>
      <c r="T602" s="15"/>
      <c r="U602" s="15"/>
      <c r="V602" s="15"/>
      <c r="W602" s="15"/>
      <c r="X602" s="16"/>
      <c r="Y602" s="15"/>
      <c r="Z602" s="15"/>
      <c r="AA602" s="15"/>
      <c r="AB602" s="15"/>
      <c r="AC602" s="15"/>
    </row>
    <row r="603" spans="1:29" s="17" customFormat="1" x14ac:dyDescent="0.25">
      <c r="A603" s="18">
        <v>2513505</v>
      </c>
      <c r="B603" s="20" t="s">
        <v>299</v>
      </c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6"/>
      <c r="T603" s="15"/>
      <c r="U603" s="15"/>
      <c r="V603" s="15"/>
      <c r="W603" s="15"/>
      <c r="X603" s="16"/>
      <c r="Y603" s="15"/>
      <c r="Z603" s="15"/>
      <c r="AA603" s="15"/>
      <c r="AB603" s="15"/>
      <c r="AC603" s="15"/>
    </row>
    <row r="604" spans="1:29" s="17" customFormat="1" x14ac:dyDescent="0.25">
      <c r="A604" s="18">
        <v>2513604</v>
      </c>
      <c r="B604" s="20" t="s">
        <v>300</v>
      </c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6"/>
      <c r="T604" s="15"/>
      <c r="U604" s="15"/>
      <c r="V604" s="15"/>
      <c r="W604" s="15"/>
      <c r="X604" s="16"/>
      <c r="Y604" s="15"/>
      <c r="Z604" s="15"/>
      <c r="AA604" s="15"/>
      <c r="AB604" s="15"/>
      <c r="AC604" s="15"/>
    </row>
    <row r="605" spans="1:29" s="17" customFormat="1" x14ac:dyDescent="0.25">
      <c r="A605" s="18">
        <v>2513851</v>
      </c>
      <c r="B605" s="20" t="s">
        <v>301</v>
      </c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6"/>
      <c r="T605" s="15"/>
      <c r="U605" s="15"/>
      <c r="V605" s="15"/>
      <c r="W605" s="15"/>
      <c r="X605" s="16"/>
      <c r="Y605" s="15"/>
      <c r="Z605" s="15"/>
      <c r="AA605" s="15"/>
      <c r="AB605" s="15"/>
      <c r="AC605" s="15"/>
    </row>
    <row r="606" spans="1:29" s="17" customFormat="1" x14ac:dyDescent="0.25">
      <c r="A606" s="18">
        <v>2513927</v>
      </c>
      <c r="B606" s="20" t="s">
        <v>302</v>
      </c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6"/>
      <c r="T606" s="15"/>
      <c r="U606" s="15"/>
      <c r="V606" s="15"/>
      <c r="W606" s="15"/>
      <c r="X606" s="16"/>
      <c r="Y606" s="15"/>
      <c r="Z606" s="15"/>
      <c r="AA606" s="15"/>
      <c r="AB606" s="15"/>
      <c r="AC606" s="15"/>
    </row>
    <row r="607" spans="1:29" s="17" customFormat="1" x14ac:dyDescent="0.25">
      <c r="A607" s="18">
        <v>2513901</v>
      </c>
      <c r="B607" s="20" t="s">
        <v>303</v>
      </c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6"/>
      <c r="T607" s="15"/>
      <c r="U607" s="15"/>
      <c r="V607" s="15"/>
      <c r="W607" s="15"/>
      <c r="X607" s="16"/>
      <c r="Y607" s="15"/>
      <c r="Z607" s="15"/>
      <c r="AA607" s="15"/>
      <c r="AB607" s="15"/>
      <c r="AC607" s="15"/>
    </row>
    <row r="608" spans="1:29" s="17" customFormat="1" x14ac:dyDescent="0.25">
      <c r="A608" s="18">
        <v>2513968</v>
      </c>
      <c r="B608" s="20" t="s">
        <v>60</v>
      </c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6"/>
      <c r="T608" s="15"/>
      <c r="U608" s="15"/>
      <c r="V608" s="15"/>
      <c r="W608" s="15"/>
      <c r="X608" s="16"/>
      <c r="Y608" s="15"/>
      <c r="Z608" s="15"/>
      <c r="AA608" s="15"/>
      <c r="AB608" s="15"/>
      <c r="AC608" s="15"/>
    </row>
    <row r="609" spans="1:29" s="17" customFormat="1" x14ac:dyDescent="0.25">
      <c r="A609" s="18">
        <v>2513943</v>
      </c>
      <c r="B609" s="20" t="s">
        <v>304</v>
      </c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6"/>
      <c r="T609" s="15"/>
      <c r="U609" s="15"/>
      <c r="V609" s="15"/>
      <c r="W609" s="15"/>
      <c r="X609" s="16"/>
      <c r="Y609" s="15"/>
      <c r="Z609" s="15"/>
      <c r="AA609" s="15"/>
      <c r="AB609" s="15"/>
      <c r="AC609" s="15"/>
    </row>
    <row r="610" spans="1:29" s="17" customFormat="1" x14ac:dyDescent="0.25">
      <c r="A610" s="18">
        <v>2513984</v>
      </c>
      <c r="B610" s="20" t="s">
        <v>147</v>
      </c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6"/>
      <c r="T610" s="15"/>
      <c r="U610" s="15"/>
      <c r="V610" s="15"/>
      <c r="W610" s="15"/>
      <c r="X610" s="16"/>
      <c r="Y610" s="15"/>
      <c r="Z610" s="15"/>
      <c r="AA610" s="15"/>
      <c r="AB610" s="15"/>
      <c r="AC610" s="15"/>
    </row>
    <row r="611" spans="1:29" s="17" customFormat="1" x14ac:dyDescent="0.25">
      <c r="A611" s="18">
        <v>2514008</v>
      </c>
      <c r="B611" s="20" t="s">
        <v>305</v>
      </c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6"/>
      <c r="T611" s="15"/>
      <c r="U611" s="15"/>
      <c r="V611" s="15"/>
      <c r="W611" s="15"/>
      <c r="X611" s="16"/>
      <c r="Y611" s="15"/>
      <c r="Z611" s="15"/>
      <c r="AA611" s="15"/>
      <c r="AB611" s="15"/>
      <c r="AC611" s="15"/>
    </row>
    <row r="612" spans="1:29" s="17" customFormat="1" x14ac:dyDescent="0.25">
      <c r="A612" s="18">
        <v>2500700</v>
      </c>
      <c r="B612" s="20" t="s">
        <v>306</v>
      </c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6"/>
      <c r="T612" s="15"/>
      <c r="U612" s="15"/>
      <c r="V612" s="15"/>
      <c r="W612" s="15"/>
      <c r="X612" s="16"/>
      <c r="Y612" s="15"/>
      <c r="Z612" s="15"/>
      <c r="AA612" s="15"/>
      <c r="AB612" s="15"/>
      <c r="AC612" s="15"/>
    </row>
    <row r="613" spans="1:29" s="17" customFormat="1" x14ac:dyDescent="0.25">
      <c r="A613" s="18">
        <v>2514107</v>
      </c>
      <c r="B613" s="20" t="s">
        <v>307</v>
      </c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6"/>
      <c r="T613" s="15"/>
      <c r="U613" s="15"/>
      <c r="V613" s="15"/>
      <c r="W613" s="15"/>
      <c r="X613" s="16"/>
      <c r="Y613" s="15"/>
      <c r="Z613" s="15"/>
      <c r="AA613" s="15"/>
      <c r="AB613" s="15"/>
      <c r="AC613" s="15"/>
    </row>
    <row r="614" spans="1:29" s="17" customFormat="1" x14ac:dyDescent="0.25">
      <c r="A614" s="18">
        <v>2514206</v>
      </c>
      <c r="B614" s="20" t="s">
        <v>308</v>
      </c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6"/>
      <c r="T614" s="15"/>
      <c r="U614" s="15"/>
      <c r="V614" s="15"/>
      <c r="W614" s="15"/>
      <c r="X614" s="16"/>
      <c r="Y614" s="15"/>
      <c r="Z614" s="15"/>
      <c r="AA614" s="15"/>
      <c r="AB614" s="15"/>
      <c r="AC614" s="15"/>
    </row>
    <row r="615" spans="1:29" s="17" customFormat="1" x14ac:dyDescent="0.25">
      <c r="A615" s="18">
        <v>2514305</v>
      </c>
      <c r="B615" s="20" t="s">
        <v>309</v>
      </c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6"/>
      <c r="T615" s="15"/>
      <c r="U615" s="15"/>
      <c r="V615" s="15"/>
      <c r="W615" s="15"/>
      <c r="X615" s="16"/>
      <c r="Y615" s="15"/>
      <c r="Z615" s="15"/>
      <c r="AA615" s="15"/>
      <c r="AB615" s="15"/>
      <c r="AC615" s="15"/>
    </row>
    <row r="616" spans="1:29" s="17" customFormat="1" x14ac:dyDescent="0.25">
      <c r="A616" s="18">
        <v>2514404</v>
      </c>
      <c r="B616" s="20" t="s">
        <v>310</v>
      </c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6"/>
      <c r="T616" s="15"/>
      <c r="U616" s="15"/>
      <c r="V616" s="15"/>
      <c r="W616" s="15"/>
      <c r="X616" s="16"/>
      <c r="Y616" s="15"/>
      <c r="Z616" s="15"/>
      <c r="AA616" s="15"/>
      <c r="AB616" s="15"/>
      <c r="AC616" s="15"/>
    </row>
    <row r="617" spans="1:29" s="17" customFormat="1" x14ac:dyDescent="0.25">
      <c r="A617" s="18">
        <v>2514503</v>
      </c>
      <c r="B617" s="20" t="s">
        <v>311</v>
      </c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6"/>
      <c r="T617" s="15"/>
      <c r="U617" s="15"/>
      <c r="V617" s="15"/>
      <c r="W617" s="15"/>
      <c r="X617" s="16"/>
      <c r="Y617" s="15"/>
      <c r="Z617" s="15"/>
      <c r="AA617" s="15"/>
      <c r="AB617" s="15"/>
      <c r="AC617" s="15"/>
    </row>
    <row r="618" spans="1:29" s="17" customFormat="1" x14ac:dyDescent="0.25">
      <c r="A618" s="18">
        <v>2514552</v>
      </c>
      <c r="B618" s="20" t="s">
        <v>312</v>
      </c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6"/>
      <c r="T618" s="15"/>
      <c r="U618" s="15"/>
      <c r="V618" s="15"/>
      <c r="W618" s="15"/>
      <c r="X618" s="16"/>
      <c r="Y618" s="15"/>
      <c r="Z618" s="15"/>
      <c r="AA618" s="15"/>
      <c r="AB618" s="15"/>
      <c r="AC618" s="15"/>
    </row>
    <row r="619" spans="1:29" s="17" customFormat="1" x14ac:dyDescent="0.25">
      <c r="A619" s="18">
        <v>2514602</v>
      </c>
      <c r="B619" s="20" t="s">
        <v>313</v>
      </c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6"/>
      <c r="T619" s="15"/>
      <c r="U619" s="15"/>
      <c r="V619" s="15"/>
      <c r="W619" s="15"/>
      <c r="X619" s="16"/>
      <c r="Y619" s="15"/>
      <c r="Z619" s="15"/>
      <c r="AA619" s="15"/>
      <c r="AB619" s="15"/>
      <c r="AC619" s="15"/>
    </row>
    <row r="620" spans="1:29" s="17" customFormat="1" x14ac:dyDescent="0.25">
      <c r="A620" s="18">
        <v>2514651</v>
      </c>
      <c r="B620" s="20" t="s">
        <v>314</v>
      </c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6"/>
      <c r="T620" s="15"/>
      <c r="U620" s="15"/>
      <c r="V620" s="15"/>
      <c r="W620" s="15"/>
      <c r="X620" s="16"/>
      <c r="Y620" s="15"/>
      <c r="Z620" s="15"/>
      <c r="AA620" s="15"/>
      <c r="AB620" s="15"/>
      <c r="AC620" s="15"/>
    </row>
    <row r="621" spans="1:29" s="17" customFormat="1" x14ac:dyDescent="0.25">
      <c r="A621" s="18">
        <v>2514701</v>
      </c>
      <c r="B621" s="20" t="s">
        <v>315</v>
      </c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6"/>
      <c r="T621" s="15"/>
      <c r="U621" s="15"/>
      <c r="V621" s="15"/>
      <c r="W621" s="15"/>
      <c r="X621" s="16"/>
      <c r="Y621" s="15"/>
      <c r="Z621" s="15"/>
      <c r="AA621" s="15"/>
      <c r="AB621" s="15"/>
      <c r="AC621" s="15"/>
    </row>
    <row r="622" spans="1:29" s="17" customFormat="1" x14ac:dyDescent="0.25">
      <c r="A622" s="18">
        <v>2514800</v>
      </c>
      <c r="B622" s="20" t="s">
        <v>316</v>
      </c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6"/>
      <c r="T622" s="15"/>
      <c r="U622" s="15"/>
      <c r="V622" s="15"/>
      <c r="W622" s="15"/>
      <c r="X622" s="16"/>
      <c r="Y622" s="15"/>
      <c r="Z622" s="15"/>
      <c r="AA622" s="15"/>
      <c r="AB622" s="15"/>
      <c r="AC622" s="15"/>
    </row>
    <row r="623" spans="1:29" s="17" customFormat="1" x14ac:dyDescent="0.25">
      <c r="A623" s="18">
        <v>2514453</v>
      </c>
      <c r="B623" s="20" t="s">
        <v>317</v>
      </c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6"/>
      <c r="T623" s="15"/>
      <c r="U623" s="15"/>
      <c r="V623" s="15"/>
      <c r="W623" s="15"/>
      <c r="X623" s="16"/>
      <c r="Y623" s="15"/>
      <c r="Z623" s="15"/>
      <c r="AA623" s="15"/>
      <c r="AB623" s="15"/>
      <c r="AC623" s="15"/>
    </row>
    <row r="624" spans="1:29" s="17" customFormat="1" x14ac:dyDescent="0.25">
      <c r="A624" s="18">
        <v>2514909</v>
      </c>
      <c r="B624" s="20" t="s">
        <v>318</v>
      </c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6"/>
      <c r="T624" s="15"/>
      <c r="U624" s="15"/>
      <c r="V624" s="15"/>
      <c r="W624" s="15"/>
      <c r="X624" s="16"/>
      <c r="Y624" s="15"/>
      <c r="Z624" s="15"/>
      <c r="AA624" s="15"/>
      <c r="AB624" s="15"/>
      <c r="AC624" s="15"/>
    </row>
    <row r="625" spans="1:29" s="17" customFormat="1" x14ac:dyDescent="0.25">
      <c r="A625" s="18">
        <v>2515104</v>
      </c>
      <c r="B625" s="20" t="s">
        <v>319</v>
      </c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6"/>
      <c r="T625" s="15"/>
      <c r="U625" s="15"/>
      <c r="V625" s="15"/>
      <c r="W625" s="15"/>
      <c r="X625" s="16"/>
      <c r="Y625" s="15"/>
      <c r="Z625" s="15"/>
      <c r="AA625" s="15"/>
      <c r="AB625" s="15"/>
      <c r="AC625" s="15"/>
    </row>
    <row r="626" spans="1:29" s="17" customFormat="1" x14ac:dyDescent="0.25">
      <c r="A626" s="18">
        <v>2515203</v>
      </c>
      <c r="B626" s="20" t="s">
        <v>320</v>
      </c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6"/>
      <c r="T626" s="15"/>
      <c r="U626" s="15"/>
      <c r="V626" s="15"/>
      <c r="W626" s="15"/>
      <c r="X626" s="16"/>
      <c r="Y626" s="15"/>
      <c r="Z626" s="15"/>
      <c r="AA626" s="15"/>
      <c r="AB626" s="15"/>
      <c r="AC626" s="15"/>
    </row>
    <row r="627" spans="1:29" s="17" customFormat="1" x14ac:dyDescent="0.25">
      <c r="A627" s="18">
        <v>2515401</v>
      </c>
      <c r="B627" s="20" t="s">
        <v>321</v>
      </c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6"/>
      <c r="T627" s="15"/>
      <c r="U627" s="15"/>
      <c r="V627" s="15"/>
      <c r="W627" s="15"/>
      <c r="X627" s="16"/>
      <c r="Y627" s="15"/>
      <c r="Z627" s="15"/>
      <c r="AA627" s="15"/>
      <c r="AB627" s="15"/>
      <c r="AC627" s="15"/>
    </row>
    <row r="628" spans="1:29" s="17" customFormat="1" x14ac:dyDescent="0.25">
      <c r="A628" s="18">
        <v>2515500</v>
      </c>
      <c r="B628" s="20" t="s">
        <v>322</v>
      </c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6"/>
      <c r="T628" s="15"/>
      <c r="U628" s="15"/>
      <c r="V628" s="15"/>
      <c r="W628" s="15"/>
      <c r="X628" s="16"/>
      <c r="Y628" s="15"/>
      <c r="Z628" s="15"/>
      <c r="AA628" s="15"/>
      <c r="AB628" s="15"/>
      <c r="AC628" s="15"/>
    </row>
    <row r="629" spans="1:29" s="17" customFormat="1" x14ac:dyDescent="0.25">
      <c r="A629" s="18">
        <v>2515609</v>
      </c>
      <c r="B629" s="20" t="s">
        <v>323</v>
      </c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6"/>
      <c r="T629" s="15"/>
      <c r="U629" s="15"/>
      <c r="V629" s="15"/>
      <c r="W629" s="15"/>
      <c r="X629" s="16"/>
      <c r="Y629" s="15"/>
      <c r="Z629" s="15"/>
      <c r="AA629" s="15"/>
      <c r="AB629" s="15"/>
      <c r="AC629" s="15"/>
    </row>
    <row r="630" spans="1:29" s="17" customFormat="1" x14ac:dyDescent="0.25">
      <c r="A630" s="18">
        <v>2515708</v>
      </c>
      <c r="B630" s="20" t="s">
        <v>324</v>
      </c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6"/>
      <c r="T630" s="15"/>
      <c r="U630" s="15"/>
      <c r="V630" s="15"/>
      <c r="W630" s="15"/>
      <c r="X630" s="16"/>
      <c r="Y630" s="15"/>
      <c r="Z630" s="15"/>
      <c r="AA630" s="15"/>
      <c r="AB630" s="15"/>
      <c r="AC630" s="15"/>
    </row>
    <row r="631" spans="1:29" s="17" customFormat="1" x14ac:dyDescent="0.25">
      <c r="A631" s="18">
        <v>2515807</v>
      </c>
      <c r="B631" s="20" t="s">
        <v>325</v>
      </c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6"/>
      <c r="T631" s="15"/>
      <c r="U631" s="15"/>
      <c r="V631" s="15"/>
      <c r="W631" s="15"/>
      <c r="X631" s="16"/>
      <c r="Y631" s="15"/>
      <c r="Z631" s="15"/>
      <c r="AA631" s="15"/>
      <c r="AB631" s="15"/>
      <c r="AC631" s="15"/>
    </row>
    <row r="632" spans="1:29" s="17" customFormat="1" x14ac:dyDescent="0.25">
      <c r="A632" s="18">
        <v>2515906</v>
      </c>
      <c r="B632" s="20" t="s">
        <v>326</v>
      </c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6"/>
      <c r="T632" s="15"/>
      <c r="U632" s="15"/>
      <c r="V632" s="15"/>
      <c r="W632" s="15"/>
      <c r="X632" s="16"/>
      <c r="Y632" s="15"/>
      <c r="Z632" s="15"/>
      <c r="AA632" s="15"/>
      <c r="AB632" s="15"/>
      <c r="AC632" s="15"/>
    </row>
    <row r="633" spans="1:29" s="17" customFormat="1" x14ac:dyDescent="0.25">
      <c r="A633" s="18">
        <v>2515930</v>
      </c>
      <c r="B633" s="20" t="s">
        <v>327</v>
      </c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6"/>
      <c r="T633" s="15"/>
      <c r="U633" s="15"/>
      <c r="V633" s="15"/>
      <c r="W633" s="15"/>
      <c r="X633" s="16"/>
      <c r="Y633" s="15"/>
      <c r="Z633" s="15"/>
      <c r="AA633" s="15"/>
      <c r="AB633" s="15"/>
      <c r="AC633" s="15"/>
    </row>
    <row r="634" spans="1:29" s="17" customFormat="1" x14ac:dyDescent="0.25">
      <c r="A634" s="18">
        <v>2516003</v>
      </c>
      <c r="B634" s="20" t="s">
        <v>328</v>
      </c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6"/>
      <c r="T634" s="15"/>
      <c r="U634" s="15"/>
      <c r="V634" s="15"/>
      <c r="W634" s="15"/>
      <c r="X634" s="16"/>
      <c r="Y634" s="15"/>
      <c r="Z634" s="15"/>
      <c r="AA634" s="15"/>
      <c r="AB634" s="15"/>
      <c r="AC634" s="15"/>
    </row>
    <row r="635" spans="1:29" s="17" customFormat="1" x14ac:dyDescent="0.25">
      <c r="A635" s="18">
        <v>2516102</v>
      </c>
      <c r="B635" s="20" t="s">
        <v>329</v>
      </c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6"/>
      <c r="T635" s="15"/>
      <c r="U635" s="15"/>
      <c r="V635" s="15"/>
      <c r="W635" s="15"/>
      <c r="X635" s="16"/>
      <c r="Y635" s="15"/>
      <c r="Z635" s="15"/>
      <c r="AA635" s="15"/>
      <c r="AB635" s="15"/>
      <c r="AC635" s="15"/>
    </row>
    <row r="636" spans="1:29" s="17" customFormat="1" x14ac:dyDescent="0.25">
      <c r="A636" s="18">
        <v>2516151</v>
      </c>
      <c r="B636" s="20" t="s">
        <v>330</v>
      </c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6"/>
      <c r="T636" s="15"/>
      <c r="U636" s="15"/>
      <c r="V636" s="15"/>
      <c r="W636" s="15"/>
      <c r="X636" s="16"/>
      <c r="Y636" s="15"/>
      <c r="Z636" s="15"/>
      <c r="AA636" s="15"/>
      <c r="AB636" s="15"/>
      <c r="AC636" s="15"/>
    </row>
    <row r="637" spans="1:29" s="17" customFormat="1" x14ac:dyDescent="0.25">
      <c r="A637" s="18">
        <v>2516201</v>
      </c>
      <c r="B637" s="20" t="s">
        <v>331</v>
      </c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6"/>
      <c r="T637" s="15"/>
      <c r="U637" s="15"/>
      <c r="V637" s="15"/>
      <c r="W637" s="15"/>
      <c r="X637" s="16"/>
      <c r="Y637" s="15"/>
      <c r="Z637" s="15"/>
      <c r="AA637" s="15"/>
      <c r="AB637" s="15"/>
      <c r="AC637" s="15"/>
    </row>
    <row r="638" spans="1:29" s="17" customFormat="1" x14ac:dyDescent="0.25">
      <c r="A638" s="18">
        <v>2516300</v>
      </c>
      <c r="B638" s="20" t="s">
        <v>332</v>
      </c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6"/>
      <c r="T638" s="15"/>
      <c r="U638" s="15"/>
      <c r="V638" s="15"/>
      <c r="W638" s="15"/>
      <c r="X638" s="16"/>
      <c r="Y638" s="15"/>
      <c r="Z638" s="15"/>
      <c r="AA638" s="15"/>
      <c r="AB638" s="15"/>
      <c r="AC638" s="15"/>
    </row>
    <row r="639" spans="1:29" s="17" customFormat="1" x14ac:dyDescent="0.25">
      <c r="A639" s="18">
        <v>2516409</v>
      </c>
      <c r="B639" s="20" t="s">
        <v>333</v>
      </c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6"/>
      <c r="T639" s="15"/>
      <c r="U639" s="15"/>
      <c r="V639" s="15"/>
      <c r="W639" s="15"/>
      <c r="X639" s="16"/>
      <c r="Y639" s="15"/>
      <c r="Z639" s="15"/>
      <c r="AA639" s="15"/>
      <c r="AB639" s="15"/>
      <c r="AC639" s="15"/>
    </row>
    <row r="640" spans="1:29" s="17" customFormat="1" x14ac:dyDescent="0.25">
      <c r="A640" s="18">
        <v>2516508</v>
      </c>
      <c r="B640" s="20" t="s">
        <v>334</v>
      </c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6"/>
      <c r="T640" s="15"/>
      <c r="U640" s="15"/>
      <c r="V640" s="15"/>
      <c r="W640" s="15"/>
      <c r="X640" s="16"/>
      <c r="Y640" s="15"/>
      <c r="Z640" s="15"/>
      <c r="AA640" s="15"/>
      <c r="AB640" s="15"/>
      <c r="AC640" s="15"/>
    </row>
    <row r="641" spans="1:29" s="17" customFormat="1" x14ac:dyDescent="0.25">
      <c r="A641" s="18">
        <v>2516607</v>
      </c>
      <c r="B641" s="20" t="s">
        <v>335</v>
      </c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6"/>
      <c r="T641" s="15"/>
      <c r="U641" s="15"/>
      <c r="V641" s="15"/>
      <c r="W641" s="15"/>
      <c r="X641" s="16"/>
      <c r="Y641" s="15"/>
      <c r="Z641" s="15"/>
      <c r="AA641" s="15"/>
      <c r="AB641" s="15"/>
      <c r="AC641" s="15"/>
    </row>
    <row r="642" spans="1:29" s="17" customFormat="1" x14ac:dyDescent="0.25">
      <c r="A642" s="18">
        <v>2516706</v>
      </c>
      <c r="B642" s="20" t="s">
        <v>336</v>
      </c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6"/>
      <c r="T642" s="15"/>
      <c r="U642" s="15"/>
      <c r="V642" s="15"/>
      <c r="W642" s="15"/>
      <c r="X642" s="16"/>
      <c r="Y642" s="15"/>
      <c r="Z642" s="15"/>
      <c r="AA642" s="15"/>
      <c r="AB642" s="15"/>
      <c r="AC642" s="15"/>
    </row>
    <row r="643" spans="1:29" s="17" customFormat="1" x14ac:dyDescent="0.25">
      <c r="A643" s="18">
        <v>2516755</v>
      </c>
      <c r="B643" s="20" t="s">
        <v>337</v>
      </c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6"/>
      <c r="T643" s="15"/>
      <c r="U643" s="15"/>
      <c r="V643" s="15"/>
      <c r="W643" s="15"/>
      <c r="X643" s="16"/>
      <c r="Y643" s="15"/>
      <c r="Z643" s="15"/>
      <c r="AA643" s="15"/>
      <c r="AB643" s="15"/>
      <c r="AC643" s="15"/>
    </row>
    <row r="644" spans="1:29" s="17" customFormat="1" x14ac:dyDescent="0.25">
      <c r="A644" s="18">
        <v>2516805</v>
      </c>
      <c r="B644" s="20" t="s">
        <v>338</v>
      </c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6"/>
      <c r="T644" s="15"/>
      <c r="U644" s="15"/>
      <c r="V644" s="15"/>
      <c r="W644" s="15"/>
      <c r="X644" s="16"/>
      <c r="Y644" s="15"/>
      <c r="Z644" s="15"/>
      <c r="AA644" s="15"/>
      <c r="AB644" s="15"/>
      <c r="AC644" s="15"/>
    </row>
    <row r="645" spans="1:29" s="17" customFormat="1" x14ac:dyDescent="0.25">
      <c r="A645" s="18">
        <v>2516904</v>
      </c>
      <c r="B645" s="20" t="s">
        <v>339</v>
      </c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6"/>
      <c r="T645" s="15"/>
      <c r="U645" s="15"/>
      <c r="V645" s="15"/>
      <c r="W645" s="15"/>
      <c r="X645" s="16"/>
      <c r="Y645" s="15"/>
      <c r="Z645" s="15"/>
      <c r="AA645" s="15"/>
      <c r="AB645" s="15"/>
      <c r="AC645" s="15"/>
    </row>
    <row r="646" spans="1:29" s="17" customFormat="1" x14ac:dyDescent="0.25">
      <c r="A646" s="18">
        <v>2517001</v>
      </c>
      <c r="B646" s="20" t="s">
        <v>340</v>
      </c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6"/>
      <c r="T646" s="15"/>
      <c r="U646" s="15"/>
      <c r="V646" s="15"/>
      <c r="W646" s="15"/>
      <c r="X646" s="16"/>
      <c r="Y646" s="15"/>
      <c r="Z646" s="15"/>
      <c r="AA646" s="15"/>
      <c r="AB646" s="15"/>
      <c r="AC646" s="15"/>
    </row>
    <row r="647" spans="1:29" s="17" customFormat="1" x14ac:dyDescent="0.25">
      <c r="A647" s="18">
        <v>2517100</v>
      </c>
      <c r="B647" s="20" t="s">
        <v>341</v>
      </c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6"/>
      <c r="T647" s="15"/>
      <c r="U647" s="15"/>
      <c r="V647" s="15"/>
      <c r="W647" s="15"/>
      <c r="X647" s="16"/>
      <c r="Y647" s="15"/>
      <c r="Z647" s="15"/>
      <c r="AA647" s="15"/>
      <c r="AB647" s="15"/>
      <c r="AC647" s="15"/>
    </row>
    <row r="648" spans="1:29" s="17" customFormat="1" x14ac:dyDescent="0.25">
      <c r="A648" s="18">
        <v>2517209</v>
      </c>
      <c r="B648" s="20" t="s">
        <v>342</v>
      </c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6"/>
      <c r="T648" s="15"/>
      <c r="U648" s="15"/>
      <c r="V648" s="15"/>
      <c r="W648" s="15"/>
      <c r="X648" s="16"/>
      <c r="Y648" s="15"/>
      <c r="Z648" s="15"/>
      <c r="AA648" s="15"/>
      <c r="AB648" s="15"/>
      <c r="AC648" s="15"/>
    </row>
    <row r="649" spans="1:29" s="17" customFormat="1" x14ac:dyDescent="0.25">
      <c r="A649" s="18">
        <v>2505501</v>
      </c>
      <c r="B649" s="20" t="s">
        <v>343</v>
      </c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6"/>
      <c r="T649" s="15"/>
      <c r="U649" s="15"/>
      <c r="V649" s="15"/>
      <c r="W649" s="15"/>
      <c r="X649" s="16"/>
      <c r="Y649" s="15"/>
      <c r="Z649" s="15"/>
      <c r="AA649" s="15"/>
      <c r="AB649" s="15"/>
      <c r="AC649" s="15"/>
    </row>
    <row r="650" spans="1:29" s="17" customFormat="1" x14ac:dyDescent="0.25">
      <c r="A650" s="18">
        <v>2517407</v>
      </c>
      <c r="B650" s="20" t="s">
        <v>344</v>
      </c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6"/>
      <c r="T650" s="15"/>
      <c r="U650" s="15"/>
      <c r="V650" s="15"/>
      <c r="W650" s="15"/>
      <c r="X650" s="16"/>
      <c r="Y650" s="15"/>
      <c r="Z650" s="15"/>
      <c r="AA650" s="15"/>
      <c r="AB650" s="15"/>
      <c r="AC650" s="15"/>
    </row>
    <row r="651" spans="1:29" s="17" customFormat="1" x14ac:dyDescent="0.25">
      <c r="A651" s="18">
        <v>2600104</v>
      </c>
      <c r="B651" s="20" t="s">
        <v>345</v>
      </c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6"/>
      <c r="T651" s="15"/>
      <c r="U651" s="15"/>
      <c r="V651" s="15"/>
      <c r="W651" s="15"/>
      <c r="X651" s="16"/>
      <c r="Y651" s="15"/>
      <c r="Z651" s="15"/>
      <c r="AA651" s="15"/>
      <c r="AB651" s="15"/>
      <c r="AC651" s="15"/>
    </row>
    <row r="652" spans="1:29" s="17" customFormat="1" x14ac:dyDescent="0.25">
      <c r="A652" s="18">
        <v>2600203</v>
      </c>
      <c r="B652" s="20" t="s">
        <v>346</v>
      </c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6"/>
      <c r="T652" s="15"/>
      <c r="U652" s="15"/>
      <c r="V652" s="15"/>
      <c r="W652" s="15"/>
      <c r="X652" s="16"/>
      <c r="Y652" s="15"/>
      <c r="Z652" s="15"/>
      <c r="AA652" s="15"/>
      <c r="AB652" s="15"/>
      <c r="AC652" s="15"/>
    </row>
    <row r="653" spans="1:29" s="17" customFormat="1" x14ac:dyDescent="0.25">
      <c r="A653" s="18">
        <v>2600302</v>
      </c>
      <c r="B653" s="20" t="s">
        <v>347</v>
      </c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6"/>
      <c r="T653" s="15"/>
      <c r="U653" s="15"/>
      <c r="V653" s="15"/>
      <c r="W653" s="15"/>
      <c r="X653" s="16"/>
      <c r="Y653" s="15"/>
      <c r="Z653" s="15"/>
      <c r="AA653" s="15"/>
      <c r="AB653" s="15"/>
      <c r="AC653" s="15"/>
    </row>
    <row r="654" spans="1:29" s="17" customFormat="1" x14ac:dyDescent="0.25">
      <c r="A654" s="18">
        <v>2600500</v>
      </c>
      <c r="B654" s="20" t="s">
        <v>348</v>
      </c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6"/>
      <c r="T654" s="15"/>
      <c r="U654" s="15"/>
      <c r="V654" s="15"/>
      <c r="W654" s="15"/>
      <c r="X654" s="16"/>
      <c r="Y654" s="15"/>
      <c r="Z654" s="15"/>
      <c r="AA654" s="15"/>
      <c r="AB654" s="15"/>
      <c r="AC654" s="15"/>
    </row>
    <row r="655" spans="1:29" s="17" customFormat="1" x14ac:dyDescent="0.25">
      <c r="A655" s="18">
        <v>2600609</v>
      </c>
      <c r="B655" s="20" t="s">
        <v>162</v>
      </c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6"/>
      <c r="T655" s="15"/>
      <c r="U655" s="15"/>
      <c r="V655" s="15"/>
      <c r="W655" s="15"/>
      <c r="X655" s="16"/>
      <c r="Y655" s="15"/>
      <c r="Z655" s="15"/>
      <c r="AA655" s="15"/>
      <c r="AB655" s="15"/>
      <c r="AC655" s="15"/>
    </row>
    <row r="656" spans="1:29" s="17" customFormat="1" x14ac:dyDescent="0.25">
      <c r="A656" s="18">
        <v>2600807</v>
      </c>
      <c r="B656" s="20" t="s">
        <v>349</v>
      </c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6"/>
      <c r="T656" s="15"/>
      <c r="U656" s="15"/>
      <c r="V656" s="15"/>
      <c r="W656" s="15"/>
      <c r="X656" s="16"/>
      <c r="Y656" s="15"/>
      <c r="Z656" s="15"/>
      <c r="AA656" s="15"/>
      <c r="AB656" s="15"/>
      <c r="AC656" s="15"/>
    </row>
    <row r="657" spans="1:29" s="17" customFormat="1" x14ac:dyDescent="0.25">
      <c r="A657" s="18">
        <v>2601003</v>
      </c>
      <c r="B657" s="20" t="s">
        <v>350</v>
      </c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6"/>
      <c r="T657" s="15"/>
      <c r="U657" s="15"/>
      <c r="V657" s="15"/>
      <c r="W657" s="15"/>
      <c r="X657" s="16"/>
      <c r="Y657" s="15"/>
      <c r="Z657" s="15"/>
      <c r="AA657" s="15"/>
      <c r="AB657" s="15"/>
      <c r="AC657" s="15"/>
    </row>
    <row r="658" spans="1:29" s="17" customFormat="1" x14ac:dyDescent="0.25">
      <c r="A658" s="18">
        <v>2601102</v>
      </c>
      <c r="B658" s="20" t="s">
        <v>351</v>
      </c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6"/>
      <c r="T658" s="15"/>
      <c r="U658" s="15"/>
      <c r="V658" s="15"/>
      <c r="W658" s="15"/>
      <c r="X658" s="16"/>
      <c r="Y658" s="15"/>
      <c r="Z658" s="15"/>
      <c r="AA658" s="15"/>
      <c r="AB658" s="15"/>
      <c r="AC658" s="15"/>
    </row>
    <row r="659" spans="1:29" s="17" customFormat="1" x14ac:dyDescent="0.25">
      <c r="A659" s="18">
        <v>2601201</v>
      </c>
      <c r="B659" s="20" t="s">
        <v>352</v>
      </c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6"/>
      <c r="T659" s="15"/>
      <c r="U659" s="15"/>
      <c r="V659" s="15"/>
      <c r="W659" s="15"/>
      <c r="X659" s="16"/>
      <c r="Y659" s="15"/>
      <c r="Z659" s="15"/>
      <c r="AA659" s="15"/>
      <c r="AB659" s="15"/>
      <c r="AC659" s="15"/>
    </row>
    <row r="660" spans="1:29" s="17" customFormat="1" x14ac:dyDescent="0.25">
      <c r="A660" s="18">
        <v>2601607</v>
      </c>
      <c r="B660" s="20" t="s">
        <v>353</v>
      </c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6"/>
      <c r="T660" s="15"/>
      <c r="U660" s="15"/>
      <c r="V660" s="15"/>
      <c r="W660" s="15"/>
      <c r="X660" s="16"/>
      <c r="Y660" s="15"/>
      <c r="Z660" s="15"/>
      <c r="AA660" s="15"/>
      <c r="AB660" s="15"/>
      <c r="AC660" s="15"/>
    </row>
    <row r="661" spans="1:29" s="17" customFormat="1" x14ac:dyDescent="0.25">
      <c r="A661" s="18">
        <v>2601706</v>
      </c>
      <c r="B661" s="20" t="s">
        <v>354</v>
      </c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6"/>
      <c r="T661" s="15"/>
      <c r="U661" s="15"/>
      <c r="V661" s="15"/>
      <c r="W661" s="15"/>
      <c r="X661" s="16"/>
      <c r="Y661" s="15"/>
      <c r="Z661" s="15"/>
      <c r="AA661" s="15"/>
      <c r="AB661" s="15"/>
      <c r="AC661" s="15"/>
    </row>
    <row r="662" spans="1:29" s="17" customFormat="1" x14ac:dyDescent="0.25">
      <c r="A662" s="18">
        <v>2601805</v>
      </c>
      <c r="B662" s="20" t="s">
        <v>355</v>
      </c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6"/>
      <c r="T662" s="15"/>
      <c r="U662" s="15"/>
      <c r="V662" s="15"/>
      <c r="W662" s="15"/>
      <c r="X662" s="16"/>
      <c r="Y662" s="15"/>
      <c r="Z662" s="15"/>
      <c r="AA662" s="15"/>
      <c r="AB662" s="15"/>
      <c r="AC662" s="15"/>
    </row>
    <row r="663" spans="1:29" s="17" customFormat="1" x14ac:dyDescent="0.25">
      <c r="A663" s="18">
        <v>2601904</v>
      </c>
      <c r="B663" s="20" t="s">
        <v>356</v>
      </c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6"/>
      <c r="T663" s="15"/>
      <c r="U663" s="15"/>
      <c r="V663" s="15"/>
      <c r="W663" s="15"/>
      <c r="X663" s="16"/>
      <c r="Y663" s="15"/>
      <c r="Z663" s="15"/>
      <c r="AA663" s="15"/>
      <c r="AB663" s="15"/>
      <c r="AC663" s="15"/>
    </row>
    <row r="664" spans="1:29" s="17" customFormat="1" x14ac:dyDescent="0.25">
      <c r="A664" s="18">
        <v>2602001</v>
      </c>
      <c r="B664" s="20" t="s">
        <v>357</v>
      </c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6"/>
      <c r="T664" s="15"/>
      <c r="U664" s="15"/>
      <c r="V664" s="15"/>
      <c r="W664" s="15"/>
      <c r="X664" s="16"/>
      <c r="Y664" s="15"/>
      <c r="Z664" s="15"/>
      <c r="AA664" s="15"/>
      <c r="AB664" s="15"/>
      <c r="AC664" s="15"/>
    </row>
    <row r="665" spans="1:29" s="17" customFormat="1" x14ac:dyDescent="0.25">
      <c r="A665" s="18">
        <v>2602100</v>
      </c>
      <c r="B665" s="20" t="s">
        <v>358</v>
      </c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6"/>
      <c r="T665" s="15"/>
      <c r="U665" s="15"/>
      <c r="V665" s="15"/>
      <c r="W665" s="15"/>
      <c r="X665" s="16"/>
      <c r="Y665" s="15"/>
      <c r="Z665" s="15"/>
      <c r="AA665" s="15"/>
      <c r="AB665" s="15"/>
      <c r="AC665" s="15"/>
    </row>
    <row r="666" spans="1:29" s="17" customFormat="1" x14ac:dyDescent="0.25">
      <c r="A666" s="18">
        <v>2602209</v>
      </c>
      <c r="B666" s="20" t="s">
        <v>359</v>
      </c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6"/>
      <c r="T666" s="15"/>
      <c r="U666" s="15"/>
      <c r="V666" s="15"/>
      <c r="W666" s="15"/>
      <c r="X666" s="16"/>
      <c r="Y666" s="15"/>
      <c r="Z666" s="15"/>
      <c r="AA666" s="15"/>
      <c r="AB666" s="15"/>
      <c r="AC666" s="15"/>
    </row>
    <row r="667" spans="1:29" s="17" customFormat="1" x14ac:dyDescent="0.25">
      <c r="A667" s="18">
        <v>2602407</v>
      </c>
      <c r="B667" s="20" t="s">
        <v>360</v>
      </c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6"/>
      <c r="T667" s="15"/>
      <c r="U667" s="15"/>
      <c r="V667" s="15"/>
      <c r="W667" s="15"/>
      <c r="X667" s="16"/>
      <c r="Y667" s="15"/>
      <c r="Z667" s="15"/>
      <c r="AA667" s="15"/>
      <c r="AB667" s="15"/>
      <c r="AC667" s="15"/>
    </row>
    <row r="668" spans="1:29" s="17" customFormat="1" x14ac:dyDescent="0.25">
      <c r="A668" s="18">
        <v>2602506</v>
      </c>
      <c r="B668" s="20" t="s">
        <v>361</v>
      </c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6"/>
      <c r="T668" s="15"/>
      <c r="U668" s="15"/>
      <c r="V668" s="15"/>
      <c r="W668" s="15"/>
      <c r="X668" s="16"/>
      <c r="Y668" s="15"/>
      <c r="Z668" s="15"/>
      <c r="AA668" s="15"/>
      <c r="AB668" s="15"/>
      <c r="AC668" s="15"/>
    </row>
    <row r="669" spans="1:29" s="17" customFormat="1" x14ac:dyDescent="0.25">
      <c r="A669" s="18">
        <v>2602605</v>
      </c>
      <c r="B669" s="20" t="s">
        <v>362</v>
      </c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6"/>
      <c r="T669" s="15"/>
      <c r="U669" s="15"/>
      <c r="V669" s="15"/>
      <c r="W669" s="15"/>
      <c r="X669" s="16"/>
      <c r="Y669" s="15"/>
      <c r="Z669" s="15"/>
      <c r="AA669" s="15"/>
      <c r="AB669" s="15"/>
      <c r="AC669" s="15"/>
    </row>
    <row r="670" spans="1:29" s="17" customFormat="1" x14ac:dyDescent="0.25">
      <c r="A670" s="18">
        <v>2602803</v>
      </c>
      <c r="B670" s="20" t="s">
        <v>363</v>
      </c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6"/>
      <c r="T670" s="15"/>
      <c r="U670" s="15"/>
      <c r="V670" s="15"/>
      <c r="W670" s="15"/>
      <c r="X670" s="16"/>
      <c r="Y670" s="15"/>
      <c r="Z670" s="15"/>
      <c r="AA670" s="15"/>
      <c r="AB670" s="15"/>
      <c r="AC670" s="15"/>
    </row>
    <row r="671" spans="1:29" s="17" customFormat="1" x14ac:dyDescent="0.25">
      <c r="A671" s="18">
        <v>2603009</v>
      </c>
      <c r="B671" s="20" t="s">
        <v>364</v>
      </c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6"/>
      <c r="T671" s="15"/>
      <c r="U671" s="15"/>
      <c r="V671" s="15"/>
      <c r="W671" s="15"/>
      <c r="X671" s="16"/>
      <c r="Y671" s="15"/>
      <c r="Z671" s="15"/>
      <c r="AA671" s="15"/>
      <c r="AB671" s="15"/>
      <c r="AC671" s="15"/>
    </row>
    <row r="672" spans="1:29" s="17" customFormat="1" x14ac:dyDescent="0.25">
      <c r="A672" s="18">
        <v>2603108</v>
      </c>
      <c r="B672" s="20" t="s">
        <v>365</v>
      </c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6"/>
      <c r="T672" s="15"/>
      <c r="U672" s="15"/>
      <c r="V672" s="15"/>
      <c r="W672" s="15"/>
      <c r="X672" s="16"/>
      <c r="Y672" s="15"/>
      <c r="Z672" s="15"/>
      <c r="AA672" s="15"/>
      <c r="AB672" s="15"/>
      <c r="AC672" s="15"/>
    </row>
    <row r="673" spans="1:29" s="17" customFormat="1" x14ac:dyDescent="0.25">
      <c r="A673" s="18">
        <v>2603207</v>
      </c>
      <c r="B673" s="20" t="s">
        <v>366</v>
      </c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6"/>
      <c r="T673" s="15"/>
      <c r="U673" s="15"/>
      <c r="V673" s="15"/>
      <c r="W673" s="15"/>
      <c r="X673" s="16"/>
      <c r="Y673" s="15"/>
      <c r="Z673" s="15"/>
      <c r="AA673" s="15"/>
      <c r="AB673" s="15"/>
      <c r="AC673" s="15"/>
    </row>
    <row r="674" spans="1:29" s="17" customFormat="1" x14ac:dyDescent="0.25">
      <c r="A674" s="18">
        <v>2603306</v>
      </c>
      <c r="B674" s="20" t="s">
        <v>367</v>
      </c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6"/>
      <c r="T674" s="15"/>
      <c r="U674" s="15"/>
      <c r="V674" s="15"/>
      <c r="W674" s="15"/>
      <c r="X674" s="16"/>
      <c r="Y674" s="15"/>
      <c r="Z674" s="15"/>
      <c r="AA674" s="15"/>
      <c r="AB674" s="15"/>
      <c r="AC674" s="15"/>
    </row>
    <row r="675" spans="1:29" s="17" customFormat="1" x14ac:dyDescent="0.25">
      <c r="A675" s="18">
        <v>2603405</v>
      </c>
      <c r="B675" s="20" t="s">
        <v>368</v>
      </c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6"/>
      <c r="T675" s="15"/>
      <c r="U675" s="15"/>
      <c r="V675" s="15"/>
      <c r="W675" s="15"/>
      <c r="X675" s="16"/>
      <c r="Y675" s="15"/>
      <c r="Z675" s="15"/>
      <c r="AA675" s="15"/>
      <c r="AB675" s="15"/>
      <c r="AC675" s="15"/>
    </row>
    <row r="676" spans="1:29" s="17" customFormat="1" x14ac:dyDescent="0.25">
      <c r="A676" s="18">
        <v>2603504</v>
      </c>
      <c r="B676" s="20" t="s">
        <v>369</v>
      </c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6"/>
      <c r="T676" s="15"/>
      <c r="U676" s="15"/>
      <c r="V676" s="15"/>
      <c r="W676" s="15"/>
      <c r="X676" s="16"/>
      <c r="Y676" s="15"/>
      <c r="Z676" s="15"/>
      <c r="AA676" s="15"/>
      <c r="AB676" s="15"/>
      <c r="AC676" s="15"/>
    </row>
    <row r="677" spans="1:29" s="17" customFormat="1" x14ac:dyDescent="0.25">
      <c r="A677" s="18">
        <v>2603702</v>
      </c>
      <c r="B677" s="20" t="s">
        <v>370</v>
      </c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6"/>
      <c r="T677" s="15"/>
      <c r="U677" s="15"/>
      <c r="V677" s="15"/>
      <c r="W677" s="15"/>
      <c r="X677" s="16"/>
      <c r="Y677" s="15"/>
      <c r="Z677" s="15"/>
      <c r="AA677" s="15"/>
      <c r="AB677" s="15"/>
      <c r="AC677" s="15"/>
    </row>
    <row r="678" spans="1:29" s="17" customFormat="1" x14ac:dyDescent="0.25">
      <c r="A678" s="18">
        <v>2603801</v>
      </c>
      <c r="B678" s="20" t="s">
        <v>371</v>
      </c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6"/>
      <c r="T678" s="15"/>
      <c r="U678" s="15"/>
      <c r="V678" s="15"/>
      <c r="W678" s="15"/>
      <c r="X678" s="16"/>
      <c r="Y678" s="15"/>
      <c r="Z678" s="15"/>
      <c r="AA678" s="15"/>
      <c r="AB678" s="15"/>
      <c r="AC678" s="15"/>
    </row>
    <row r="679" spans="1:29" s="17" customFormat="1" x14ac:dyDescent="0.25">
      <c r="A679" s="18">
        <v>2603900</v>
      </c>
      <c r="B679" s="20" t="s">
        <v>372</v>
      </c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6"/>
      <c r="T679" s="15"/>
      <c r="U679" s="15"/>
      <c r="V679" s="15"/>
      <c r="W679" s="15"/>
      <c r="X679" s="16"/>
      <c r="Y679" s="15"/>
      <c r="Z679" s="15"/>
      <c r="AA679" s="15"/>
      <c r="AB679" s="15"/>
      <c r="AC679" s="15"/>
    </row>
    <row r="680" spans="1:29" s="17" customFormat="1" x14ac:dyDescent="0.25">
      <c r="A680" s="18">
        <v>2603926</v>
      </c>
      <c r="B680" s="20" t="s">
        <v>373</v>
      </c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6"/>
      <c r="T680" s="15"/>
      <c r="U680" s="15"/>
      <c r="V680" s="15"/>
      <c r="W680" s="15"/>
      <c r="X680" s="16"/>
      <c r="Y680" s="15"/>
      <c r="Z680" s="15"/>
      <c r="AA680" s="15"/>
      <c r="AB680" s="15"/>
      <c r="AC680" s="15"/>
    </row>
    <row r="681" spans="1:29" s="17" customFormat="1" x14ac:dyDescent="0.25">
      <c r="A681" s="18">
        <v>2604106</v>
      </c>
      <c r="B681" s="20" t="s">
        <v>374</v>
      </c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6"/>
      <c r="T681" s="15"/>
      <c r="U681" s="15"/>
      <c r="V681" s="15"/>
      <c r="W681" s="15"/>
      <c r="X681" s="16"/>
      <c r="Y681" s="15"/>
      <c r="Z681" s="15"/>
      <c r="AA681" s="15"/>
      <c r="AB681" s="15"/>
      <c r="AC681" s="15"/>
    </row>
    <row r="682" spans="1:29" s="17" customFormat="1" x14ac:dyDescent="0.25">
      <c r="A682" s="18">
        <v>2604155</v>
      </c>
      <c r="B682" s="20" t="s">
        <v>375</v>
      </c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6"/>
      <c r="T682" s="15"/>
      <c r="U682" s="15"/>
      <c r="V682" s="15"/>
      <c r="W682" s="15"/>
      <c r="X682" s="16"/>
      <c r="Y682" s="15"/>
      <c r="Z682" s="15"/>
      <c r="AA682" s="15"/>
      <c r="AB682" s="15"/>
      <c r="AC682" s="15"/>
    </row>
    <row r="683" spans="1:29" s="17" customFormat="1" x14ac:dyDescent="0.25">
      <c r="A683" s="18">
        <v>2604304</v>
      </c>
      <c r="B683" s="20" t="s">
        <v>62</v>
      </c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6"/>
      <c r="T683" s="15"/>
      <c r="U683" s="15"/>
      <c r="V683" s="15"/>
      <c r="W683" s="15"/>
      <c r="X683" s="16"/>
      <c r="Y683" s="15"/>
      <c r="Z683" s="15"/>
      <c r="AA683" s="15"/>
      <c r="AB683" s="15"/>
      <c r="AC683" s="15"/>
    </row>
    <row r="684" spans="1:29" s="17" customFormat="1" x14ac:dyDescent="0.25">
      <c r="A684" s="18">
        <v>2604502</v>
      </c>
      <c r="B684" s="20" t="s">
        <v>376</v>
      </c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6"/>
      <c r="T684" s="15"/>
      <c r="U684" s="15"/>
      <c r="V684" s="15"/>
      <c r="W684" s="15"/>
      <c r="X684" s="16"/>
      <c r="Y684" s="15"/>
      <c r="Z684" s="15"/>
      <c r="AA684" s="15"/>
      <c r="AB684" s="15"/>
      <c r="AC684" s="15"/>
    </row>
    <row r="685" spans="1:29" s="17" customFormat="1" x14ac:dyDescent="0.25">
      <c r="A685" s="18">
        <v>2604700</v>
      </c>
      <c r="B685" s="20" t="s">
        <v>377</v>
      </c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6"/>
      <c r="T685" s="15"/>
      <c r="U685" s="15"/>
      <c r="V685" s="15"/>
      <c r="W685" s="15"/>
      <c r="X685" s="16"/>
      <c r="Y685" s="15"/>
      <c r="Z685" s="15"/>
      <c r="AA685" s="15"/>
      <c r="AB685" s="15"/>
      <c r="AC685" s="15"/>
    </row>
    <row r="686" spans="1:29" s="17" customFormat="1" x14ac:dyDescent="0.25">
      <c r="A686" s="18">
        <v>2604908</v>
      </c>
      <c r="B686" s="20" t="s">
        <v>378</v>
      </c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6"/>
      <c r="T686" s="15"/>
      <c r="U686" s="15"/>
      <c r="V686" s="15"/>
      <c r="W686" s="15"/>
      <c r="X686" s="16"/>
      <c r="Y686" s="15"/>
      <c r="Z686" s="15"/>
      <c r="AA686" s="15"/>
      <c r="AB686" s="15"/>
      <c r="AC686" s="15"/>
    </row>
    <row r="687" spans="1:29" s="17" customFormat="1" x14ac:dyDescent="0.25">
      <c r="A687" s="18">
        <v>2605004</v>
      </c>
      <c r="B687" s="20" t="s">
        <v>379</v>
      </c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6"/>
      <c r="T687" s="15"/>
      <c r="U687" s="15"/>
      <c r="V687" s="15"/>
      <c r="W687" s="15"/>
      <c r="X687" s="16"/>
      <c r="Y687" s="15"/>
      <c r="Z687" s="15"/>
      <c r="AA687" s="15"/>
      <c r="AB687" s="15"/>
      <c r="AC687" s="15"/>
    </row>
    <row r="688" spans="1:29" s="17" customFormat="1" x14ac:dyDescent="0.25">
      <c r="A688" s="18">
        <v>2605103</v>
      </c>
      <c r="B688" s="20" t="s">
        <v>380</v>
      </c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6"/>
      <c r="T688" s="15"/>
      <c r="U688" s="15"/>
      <c r="V688" s="15"/>
      <c r="W688" s="15"/>
      <c r="X688" s="16"/>
      <c r="Y688" s="15"/>
      <c r="Z688" s="15"/>
      <c r="AA688" s="15"/>
      <c r="AB688" s="15"/>
      <c r="AC688" s="15"/>
    </row>
    <row r="689" spans="1:29" s="17" customFormat="1" x14ac:dyDescent="0.25">
      <c r="A689" s="18">
        <v>2605152</v>
      </c>
      <c r="B689" s="20" t="s">
        <v>381</v>
      </c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6"/>
      <c r="T689" s="15"/>
      <c r="U689" s="15"/>
      <c r="V689" s="15"/>
      <c r="W689" s="15"/>
      <c r="X689" s="16"/>
      <c r="Y689" s="15"/>
      <c r="Z689" s="15"/>
      <c r="AA689" s="15"/>
      <c r="AB689" s="15"/>
      <c r="AC689" s="15"/>
    </row>
    <row r="690" spans="1:29" s="17" customFormat="1" x14ac:dyDescent="0.25">
      <c r="A690" s="18">
        <v>2605301</v>
      </c>
      <c r="B690" s="20" t="s">
        <v>382</v>
      </c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6"/>
      <c r="T690" s="15"/>
      <c r="U690" s="15"/>
      <c r="V690" s="15"/>
      <c r="W690" s="15"/>
      <c r="X690" s="16"/>
      <c r="Y690" s="15"/>
      <c r="Z690" s="15"/>
      <c r="AA690" s="15"/>
      <c r="AB690" s="15"/>
      <c r="AC690" s="15"/>
    </row>
    <row r="691" spans="1:29" s="17" customFormat="1" x14ac:dyDescent="0.25">
      <c r="A691" s="18">
        <v>2605608</v>
      </c>
      <c r="B691" s="20" t="s">
        <v>383</v>
      </c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6"/>
      <c r="T691" s="15"/>
      <c r="U691" s="15"/>
      <c r="V691" s="15"/>
      <c r="W691" s="15"/>
      <c r="X691" s="16"/>
      <c r="Y691" s="15"/>
      <c r="Z691" s="15"/>
      <c r="AA691" s="15"/>
      <c r="AB691" s="15"/>
      <c r="AC691" s="15"/>
    </row>
    <row r="692" spans="1:29" s="17" customFormat="1" x14ac:dyDescent="0.25">
      <c r="A692" s="18">
        <v>2605707</v>
      </c>
      <c r="B692" s="20" t="s">
        <v>384</v>
      </c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6"/>
      <c r="T692" s="15"/>
      <c r="U692" s="15"/>
      <c r="V692" s="15"/>
      <c r="W692" s="15"/>
      <c r="X692" s="16"/>
      <c r="Y692" s="15"/>
      <c r="Z692" s="15"/>
      <c r="AA692" s="15"/>
      <c r="AB692" s="15"/>
      <c r="AC692" s="15"/>
    </row>
    <row r="693" spans="1:29" s="17" customFormat="1" x14ac:dyDescent="0.25">
      <c r="A693" s="18">
        <v>2605806</v>
      </c>
      <c r="B693" s="20" t="s">
        <v>385</v>
      </c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6"/>
      <c r="T693" s="15"/>
      <c r="U693" s="15"/>
      <c r="V693" s="15"/>
      <c r="W693" s="15"/>
      <c r="X693" s="16"/>
      <c r="Y693" s="15"/>
      <c r="Z693" s="15"/>
      <c r="AA693" s="15"/>
      <c r="AB693" s="15"/>
      <c r="AC693" s="15"/>
    </row>
    <row r="694" spans="1:29" s="17" customFormat="1" x14ac:dyDescent="0.25">
      <c r="A694" s="18">
        <v>2606002</v>
      </c>
      <c r="B694" s="20" t="s">
        <v>386</v>
      </c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6"/>
      <c r="T694" s="15"/>
      <c r="U694" s="15"/>
      <c r="V694" s="15"/>
      <c r="W694" s="15"/>
      <c r="X694" s="16"/>
      <c r="Y694" s="15"/>
      <c r="Z694" s="15"/>
      <c r="AA694" s="15"/>
      <c r="AB694" s="15"/>
      <c r="AC694" s="15"/>
    </row>
    <row r="695" spans="1:29" s="17" customFormat="1" x14ac:dyDescent="0.25">
      <c r="A695" s="18">
        <v>2606309</v>
      </c>
      <c r="B695" s="20" t="s">
        <v>387</v>
      </c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6"/>
      <c r="T695" s="15"/>
      <c r="U695" s="15"/>
      <c r="V695" s="15"/>
      <c r="W695" s="15"/>
      <c r="X695" s="16"/>
      <c r="Y695" s="15"/>
      <c r="Z695" s="15"/>
      <c r="AA695" s="15"/>
      <c r="AB695" s="15"/>
      <c r="AC695" s="15"/>
    </row>
    <row r="696" spans="1:29" s="17" customFormat="1" x14ac:dyDescent="0.25">
      <c r="A696" s="18">
        <v>2606408</v>
      </c>
      <c r="B696" s="20" t="s">
        <v>388</v>
      </c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6"/>
      <c r="T696" s="15"/>
      <c r="U696" s="15"/>
      <c r="V696" s="15"/>
      <c r="W696" s="15"/>
      <c r="X696" s="16"/>
      <c r="Y696" s="15"/>
      <c r="Z696" s="15"/>
      <c r="AA696" s="15"/>
      <c r="AB696" s="15"/>
      <c r="AC696" s="15"/>
    </row>
    <row r="697" spans="1:29" s="17" customFormat="1" x14ac:dyDescent="0.25">
      <c r="A697" s="18">
        <v>2606507</v>
      </c>
      <c r="B697" s="20" t="s">
        <v>389</v>
      </c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6"/>
      <c r="T697" s="15"/>
      <c r="U697" s="15"/>
      <c r="V697" s="15"/>
      <c r="W697" s="15"/>
      <c r="X697" s="16"/>
      <c r="Y697" s="15"/>
      <c r="Z697" s="15"/>
      <c r="AA697" s="15"/>
      <c r="AB697" s="15"/>
      <c r="AC697" s="15"/>
    </row>
    <row r="698" spans="1:29" s="17" customFormat="1" x14ac:dyDescent="0.25">
      <c r="A698" s="18">
        <v>2606606</v>
      </c>
      <c r="B698" s="20" t="s">
        <v>390</v>
      </c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6"/>
      <c r="T698" s="15"/>
      <c r="U698" s="15"/>
      <c r="V698" s="15"/>
      <c r="W698" s="15"/>
      <c r="X698" s="16"/>
      <c r="Y698" s="15"/>
      <c r="Z698" s="15"/>
      <c r="AA698" s="15"/>
      <c r="AB698" s="15"/>
      <c r="AC698" s="15"/>
    </row>
    <row r="699" spans="1:29" s="17" customFormat="1" x14ac:dyDescent="0.25">
      <c r="A699" s="18">
        <v>2606705</v>
      </c>
      <c r="B699" s="20" t="s">
        <v>391</v>
      </c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6"/>
      <c r="T699" s="15"/>
      <c r="U699" s="15"/>
      <c r="V699" s="15"/>
      <c r="W699" s="15"/>
      <c r="X699" s="16"/>
      <c r="Y699" s="15"/>
      <c r="Z699" s="15"/>
      <c r="AA699" s="15"/>
      <c r="AB699" s="15"/>
      <c r="AC699" s="15"/>
    </row>
    <row r="700" spans="1:29" s="17" customFormat="1" x14ac:dyDescent="0.25">
      <c r="A700" s="18">
        <v>2606903</v>
      </c>
      <c r="B700" s="20" t="s">
        <v>392</v>
      </c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6"/>
      <c r="T700" s="15"/>
      <c r="U700" s="15"/>
      <c r="V700" s="15"/>
      <c r="W700" s="15"/>
      <c r="X700" s="16"/>
      <c r="Y700" s="15"/>
      <c r="Z700" s="15"/>
      <c r="AA700" s="15"/>
      <c r="AB700" s="15"/>
      <c r="AC700" s="15"/>
    </row>
    <row r="701" spans="1:29" s="17" customFormat="1" x14ac:dyDescent="0.25">
      <c r="A701" s="18">
        <v>2607000</v>
      </c>
      <c r="B701" s="20" t="s">
        <v>393</v>
      </c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6"/>
      <c r="T701" s="15"/>
      <c r="U701" s="15"/>
      <c r="V701" s="15"/>
      <c r="W701" s="15"/>
      <c r="X701" s="16"/>
      <c r="Y701" s="15"/>
      <c r="Z701" s="15"/>
      <c r="AA701" s="15"/>
      <c r="AB701" s="15"/>
      <c r="AC701" s="15"/>
    </row>
    <row r="702" spans="1:29" s="17" customFormat="1" x14ac:dyDescent="0.25">
      <c r="A702" s="18">
        <v>2607109</v>
      </c>
      <c r="B702" s="20" t="s">
        <v>394</v>
      </c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6"/>
      <c r="T702" s="15"/>
      <c r="U702" s="15"/>
      <c r="V702" s="15"/>
      <c r="W702" s="15"/>
      <c r="X702" s="16"/>
      <c r="Y702" s="15"/>
      <c r="Z702" s="15"/>
      <c r="AA702" s="15"/>
      <c r="AB702" s="15"/>
      <c r="AC702" s="15"/>
    </row>
    <row r="703" spans="1:29" s="17" customFormat="1" x14ac:dyDescent="0.25">
      <c r="A703" s="18">
        <v>2607307</v>
      </c>
      <c r="B703" s="20" t="s">
        <v>395</v>
      </c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6"/>
      <c r="T703" s="15"/>
      <c r="U703" s="15"/>
      <c r="V703" s="15"/>
      <c r="W703" s="15"/>
      <c r="X703" s="16"/>
      <c r="Y703" s="15"/>
      <c r="Z703" s="15"/>
      <c r="AA703" s="15"/>
      <c r="AB703" s="15"/>
      <c r="AC703" s="15"/>
    </row>
    <row r="704" spans="1:29" s="17" customFormat="1" x14ac:dyDescent="0.25">
      <c r="A704" s="18">
        <v>2607406</v>
      </c>
      <c r="B704" s="20" t="s">
        <v>396</v>
      </c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6"/>
      <c r="T704" s="15"/>
      <c r="U704" s="15"/>
      <c r="V704" s="15"/>
      <c r="W704" s="15"/>
      <c r="X704" s="16"/>
      <c r="Y704" s="15"/>
      <c r="Z704" s="15"/>
      <c r="AA704" s="15"/>
      <c r="AB704" s="15"/>
      <c r="AC704" s="15"/>
    </row>
    <row r="705" spans="1:29" s="17" customFormat="1" x14ac:dyDescent="0.25">
      <c r="A705" s="18">
        <v>2607505</v>
      </c>
      <c r="B705" s="20" t="s">
        <v>397</v>
      </c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6"/>
      <c r="T705" s="15"/>
      <c r="U705" s="15"/>
      <c r="V705" s="15"/>
      <c r="W705" s="15"/>
      <c r="X705" s="16"/>
      <c r="Y705" s="15"/>
      <c r="Z705" s="15"/>
      <c r="AA705" s="15"/>
      <c r="AB705" s="15"/>
      <c r="AC705" s="15"/>
    </row>
    <row r="706" spans="1:29" s="17" customFormat="1" x14ac:dyDescent="0.25">
      <c r="A706" s="18">
        <v>2607703</v>
      </c>
      <c r="B706" s="20" t="s">
        <v>398</v>
      </c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6"/>
      <c r="T706" s="15"/>
      <c r="U706" s="15"/>
      <c r="V706" s="15"/>
      <c r="W706" s="15"/>
      <c r="X706" s="16"/>
      <c r="Y706" s="15"/>
      <c r="Z706" s="15"/>
      <c r="AA706" s="15"/>
      <c r="AB706" s="15"/>
      <c r="AC706" s="15"/>
    </row>
    <row r="707" spans="1:29" s="17" customFormat="1" x14ac:dyDescent="0.25">
      <c r="A707" s="18">
        <v>2608008</v>
      </c>
      <c r="B707" s="20" t="s">
        <v>399</v>
      </c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6"/>
      <c r="T707" s="15"/>
      <c r="U707" s="15"/>
      <c r="V707" s="15"/>
      <c r="W707" s="15"/>
      <c r="X707" s="16"/>
      <c r="Y707" s="15"/>
      <c r="Z707" s="15"/>
      <c r="AA707" s="15"/>
      <c r="AB707" s="15"/>
      <c r="AC707" s="15"/>
    </row>
    <row r="708" spans="1:29" s="17" customFormat="1" x14ac:dyDescent="0.25">
      <c r="A708" s="18">
        <v>2608057</v>
      </c>
      <c r="B708" s="20" t="s">
        <v>400</v>
      </c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6"/>
      <c r="T708" s="15"/>
      <c r="U708" s="15"/>
      <c r="V708" s="15"/>
      <c r="W708" s="15"/>
      <c r="X708" s="16"/>
      <c r="Y708" s="15"/>
      <c r="Z708" s="15"/>
      <c r="AA708" s="15"/>
      <c r="AB708" s="15"/>
      <c r="AC708" s="15"/>
    </row>
    <row r="709" spans="1:29" s="17" customFormat="1" x14ac:dyDescent="0.25">
      <c r="A709" s="18">
        <v>2608107</v>
      </c>
      <c r="B709" s="20" t="s">
        <v>401</v>
      </c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6"/>
      <c r="T709" s="15"/>
      <c r="U709" s="15"/>
      <c r="V709" s="15"/>
      <c r="W709" s="15"/>
      <c r="X709" s="16"/>
      <c r="Y709" s="15"/>
      <c r="Z709" s="15"/>
      <c r="AA709" s="15"/>
      <c r="AB709" s="15"/>
      <c r="AC709" s="15"/>
    </row>
    <row r="710" spans="1:29" s="17" customFormat="1" x14ac:dyDescent="0.25">
      <c r="A710" s="18">
        <v>2608255</v>
      </c>
      <c r="B710" s="20" t="s">
        <v>402</v>
      </c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6"/>
      <c r="T710" s="15"/>
      <c r="U710" s="15"/>
      <c r="V710" s="15"/>
      <c r="W710" s="15"/>
      <c r="X710" s="16"/>
      <c r="Y710" s="15"/>
      <c r="Z710" s="15"/>
      <c r="AA710" s="15"/>
      <c r="AB710" s="15"/>
      <c r="AC710" s="15"/>
    </row>
    <row r="711" spans="1:29" s="17" customFormat="1" x14ac:dyDescent="0.25">
      <c r="A711" s="18">
        <v>2608305</v>
      </c>
      <c r="B711" s="20" t="s">
        <v>403</v>
      </c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6"/>
      <c r="T711" s="15"/>
      <c r="U711" s="15"/>
      <c r="V711" s="15"/>
      <c r="W711" s="15"/>
      <c r="X711" s="16"/>
      <c r="Y711" s="15"/>
      <c r="Z711" s="15"/>
      <c r="AA711" s="15"/>
      <c r="AB711" s="15"/>
      <c r="AC711" s="15"/>
    </row>
    <row r="712" spans="1:29" s="17" customFormat="1" x14ac:dyDescent="0.25">
      <c r="A712" s="18">
        <v>2608404</v>
      </c>
      <c r="B712" s="20" t="s">
        <v>404</v>
      </c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6"/>
      <c r="T712" s="15"/>
      <c r="U712" s="15"/>
      <c r="V712" s="15"/>
      <c r="W712" s="15"/>
      <c r="X712" s="16"/>
      <c r="Y712" s="15"/>
      <c r="Z712" s="15"/>
      <c r="AA712" s="15"/>
      <c r="AB712" s="15"/>
      <c r="AC712" s="15"/>
    </row>
    <row r="713" spans="1:29" s="17" customFormat="1" x14ac:dyDescent="0.25">
      <c r="A713" s="18">
        <v>2608602</v>
      </c>
      <c r="B713" s="20" t="s">
        <v>405</v>
      </c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6"/>
      <c r="T713" s="15"/>
      <c r="U713" s="15"/>
      <c r="V713" s="15"/>
      <c r="W713" s="15"/>
      <c r="X713" s="16"/>
      <c r="Y713" s="15"/>
      <c r="Z713" s="15"/>
      <c r="AA713" s="15"/>
      <c r="AB713" s="15"/>
      <c r="AC713" s="15"/>
    </row>
    <row r="714" spans="1:29" s="17" customFormat="1" x14ac:dyDescent="0.25">
      <c r="A714" s="18">
        <v>2608701</v>
      </c>
      <c r="B714" s="20" t="s">
        <v>406</v>
      </c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6"/>
      <c r="T714" s="15"/>
      <c r="U714" s="15"/>
      <c r="V714" s="15"/>
      <c r="W714" s="15"/>
      <c r="X714" s="16"/>
      <c r="Y714" s="15"/>
      <c r="Z714" s="15"/>
      <c r="AA714" s="15"/>
      <c r="AB714" s="15"/>
      <c r="AC714" s="15"/>
    </row>
    <row r="715" spans="1:29" s="17" customFormat="1" x14ac:dyDescent="0.25">
      <c r="A715" s="18">
        <v>2608750</v>
      </c>
      <c r="B715" s="20" t="s">
        <v>407</v>
      </c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6"/>
      <c r="T715" s="15"/>
      <c r="U715" s="15"/>
      <c r="V715" s="15"/>
      <c r="W715" s="15"/>
      <c r="X715" s="16"/>
      <c r="Y715" s="15"/>
      <c r="Z715" s="15"/>
      <c r="AA715" s="15"/>
      <c r="AB715" s="15"/>
      <c r="AC715" s="15"/>
    </row>
    <row r="716" spans="1:29" s="17" customFormat="1" x14ac:dyDescent="0.25">
      <c r="A716" s="18">
        <v>2608800</v>
      </c>
      <c r="B716" s="20" t="s">
        <v>408</v>
      </c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6"/>
      <c r="T716" s="15"/>
      <c r="U716" s="15"/>
      <c r="V716" s="15"/>
      <c r="W716" s="15"/>
      <c r="X716" s="16"/>
      <c r="Y716" s="15"/>
      <c r="Z716" s="15"/>
      <c r="AA716" s="15"/>
      <c r="AB716" s="15"/>
      <c r="AC716" s="15"/>
    </row>
    <row r="717" spans="1:29" s="17" customFormat="1" x14ac:dyDescent="0.25">
      <c r="A717" s="18">
        <v>2609154</v>
      </c>
      <c r="B717" s="20" t="s">
        <v>409</v>
      </c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6"/>
      <c r="T717" s="15"/>
      <c r="U717" s="15"/>
      <c r="V717" s="15"/>
      <c r="W717" s="15"/>
      <c r="X717" s="16"/>
      <c r="Y717" s="15"/>
      <c r="Z717" s="15"/>
      <c r="AA717" s="15"/>
      <c r="AB717" s="15"/>
      <c r="AC717" s="15"/>
    </row>
    <row r="718" spans="1:29" s="17" customFormat="1" x14ac:dyDescent="0.25">
      <c r="A718" s="18">
        <v>2609303</v>
      </c>
      <c r="B718" s="20" t="s">
        <v>410</v>
      </c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6"/>
      <c r="T718" s="15"/>
      <c r="U718" s="15"/>
      <c r="V718" s="15"/>
      <c r="W718" s="15"/>
      <c r="X718" s="16"/>
      <c r="Y718" s="15"/>
      <c r="Z718" s="15"/>
      <c r="AA718" s="15"/>
      <c r="AB718" s="15"/>
      <c r="AC718" s="15"/>
    </row>
    <row r="719" spans="1:29" s="17" customFormat="1" x14ac:dyDescent="0.25">
      <c r="A719" s="18">
        <v>2614303</v>
      </c>
      <c r="B719" s="20" t="s">
        <v>411</v>
      </c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6"/>
      <c r="T719" s="15"/>
      <c r="U719" s="15"/>
      <c r="V719" s="15"/>
      <c r="W719" s="15"/>
      <c r="X719" s="16"/>
      <c r="Y719" s="15"/>
      <c r="Z719" s="15"/>
      <c r="AA719" s="15"/>
      <c r="AB719" s="15"/>
      <c r="AC719" s="15"/>
    </row>
    <row r="720" spans="1:29" s="17" customFormat="1" x14ac:dyDescent="0.25">
      <c r="A720" s="18">
        <v>2609709</v>
      </c>
      <c r="B720" s="20" t="s">
        <v>412</v>
      </c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6"/>
      <c r="T720" s="15"/>
      <c r="U720" s="15"/>
      <c r="V720" s="15"/>
      <c r="W720" s="15"/>
      <c r="X720" s="16"/>
      <c r="Y720" s="15"/>
      <c r="Z720" s="15"/>
      <c r="AA720" s="15"/>
      <c r="AB720" s="15"/>
      <c r="AC720" s="15"/>
    </row>
    <row r="721" spans="1:29" s="17" customFormat="1" x14ac:dyDescent="0.25">
      <c r="A721" s="18">
        <v>2609808</v>
      </c>
      <c r="B721" s="20" t="s">
        <v>413</v>
      </c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6"/>
      <c r="T721" s="15"/>
      <c r="U721" s="15"/>
      <c r="V721" s="15"/>
      <c r="W721" s="15"/>
      <c r="X721" s="16"/>
      <c r="Y721" s="15"/>
      <c r="Z721" s="15"/>
      <c r="AA721" s="15"/>
      <c r="AB721" s="15"/>
      <c r="AC721" s="15"/>
    </row>
    <row r="722" spans="1:29" s="17" customFormat="1" x14ac:dyDescent="0.25">
      <c r="A722" s="18">
        <v>2609907</v>
      </c>
      <c r="B722" s="20" t="s">
        <v>414</v>
      </c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6"/>
      <c r="T722" s="15"/>
      <c r="U722" s="15"/>
      <c r="V722" s="15"/>
      <c r="W722" s="15"/>
      <c r="X722" s="16"/>
      <c r="Y722" s="15"/>
      <c r="Z722" s="15"/>
      <c r="AA722" s="15"/>
      <c r="AB722" s="15"/>
      <c r="AC722" s="15"/>
    </row>
    <row r="723" spans="1:29" s="17" customFormat="1" x14ac:dyDescent="0.25">
      <c r="A723" s="18">
        <v>2610103</v>
      </c>
      <c r="B723" s="20" t="s">
        <v>415</v>
      </c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6"/>
      <c r="T723" s="15"/>
      <c r="U723" s="15"/>
      <c r="V723" s="15"/>
      <c r="W723" s="15"/>
      <c r="X723" s="16"/>
      <c r="Y723" s="15"/>
      <c r="Z723" s="15"/>
      <c r="AA723" s="15"/>
      <c r="AB723" s="15"/>
      <c r="AC723" s="15"/>
    </row>
    <row r="724" spans="1:29" s="17" customFormat="1" x14ac:dyDescent="0.25">
      <c r="A724" s="18">
        <v>2610202</v>
      </c>
      <c r="B724" s="20" t="s">
        <v>416</v>
      </c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6"/>
      <c r="T724" s="15"/>
      <c r="U724" s="15"/>
      <c r="V724" s="15"/>
      <c r="W724" s="15"/>
      <c r="X724" s="16"/>
      <c r="Y724" s="15"/>
      <c r="Z724" s="15"/>
      <c r="AA724" s="15"/>
      <c r="AB724" s="15"/>
      <c r="AC724" s="15"/>
    </row>
    <row r="725" spans="1:29" s="17" customFormat="1" x14ac:dyDescent="0.25">
      <c r="A725" s="18">
        <v>2610301</v>
      </c>
      <c r="B725" s="20" t="s">
        <v>417</v>
      </c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6"/>
      <c r="T725" s="15"/>
      <c r="U725" s="15"/>
      <c r="V725" s="15"/>
      <c r="W725" s="15"/>
      <c r="X725" s="16"/>
      <c r="Y725" s="15"/>
      <c r="Z725" s="15"/>
      <c r="AA725" s="15"/>
      <c r="AB725" s="15"/>
      <c r="AC725" s="15"/>
    </row>
    <row r="726" spans="1:29" s="17" customFormat="1" x14ac:dyDescent="0.25">
      <c r="A726" s="18">
        <v>2610400</v>
      </c>
      <c r="B726" s="20" t="s">
        <v>418</v>
      </c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6"/>
      <c r="T726" s="15"/>
      <c r="U726" s="15"/>
      <c r="V726" s="15"/>
      <c r="W726" s="15"/>
      <c r="X726" s="16"/>
      <c r="Y726" s="15"/>
      <c r="Z726" s="15"/>
      <c r="AA726" s="15"/>
      <c r="AB726" s="15"/>
      <c r="AC726" s="15"/>
    </row>
    <row r="727" spans="1:29" s="17" customFormat="1" x14ac:dyDescent="0.25">
      <c r="A727" s="18">
        <v>2610509</v>
      </c>
      <c r="B727" s="20" t="s">
        <v>419</v>
      </c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6"/>
      <c r="T727" s="15"/>
      <c r="U727" s="15"/>
      <c r="V727" s="15"/>
      <c r="W727" s="15"/>
      <c r="X727" s="16"/>
      <c r="Y727" s="15"/>
      <c r="Z727" s="15"/>
      <c r="AA727" s="15"/>
      <c r="AB727" s="15"/>
      <c r="AC727" s="15"/>
    </row>
    <row r="728" spans="1:29" s="17" customFormat="1" x14ac:dyDescent="0.25">
      <c r="A728" s="18">
        <v>2610806</v>
      </c>
      <c r="B728" s="20" t="s">
        <v>420</v>
      </c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6"/>
      <c r="T728" s="15"/>
      <c r="U728" s="15"/>
      <c r="V728" s="15"/>
      <c r="W728" s="15"/>
      <c r="X728" s="16"/>
      <c r="Y728" s="15"/>
      <c r="Z728" s="15"/>
      <c r="AA728" s="15"/>
      <c r="AB728" s="15"/>
      <c r="AC728" s="15"/>
    </row>
    <row r="729" spans="1:29" s="17" customFormat="1" x14ac:dyDescent="0.25">
      <c r="A729" s="18">
        <v>2610905</v>
      </c>
      <c r="B729" s="20" t="s">
        <v>421</v>
      </c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6"/>
      <c r="T729" s="15"/>
      <c r="U729" s="15"/>
      <c r="V729" s="15"/>
      <c r="W729" s="15"/>
      <c r="X729" s="16"/>
      <c r="Y729" s="15"/>
      <c r="Z729" s="15"/>
      <c r="AA729" s="15"/>
      <c r="AB729" s="15"/>
      <c r="AC729" s="15"/>
    </row>
    <row r="730" spans="1:29" s="17" customFormat="1" x14ac:dyDescent="0.25">
      <c r="A730" s="18">
        <v>2611002</v>
      </c>
      <c r="B730" s="20" t="s">
        <v>422</v>
      </c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6"/>
      <c r="T730" s="15"/>
      <c r="U730" s="15"/>
      <c r="V730" s="15"/>
      <c r="W730" s="15"/>
      <c r="X730" s="16"/>
      <c r="Y730" s="15"/>
      <c r="Z730" s="15"/>
      <c r="AA730" s="15"/>
      <c r="AB730" s="15"/>
      <c r="AC730" s="15"/>
    </row>
    <row r="731" spans="1:29" s="17" customFormat="1" x14ac:dyDescent="0.25">
      <c r="A731" s="18">
        <v>2611101</v>
      </c>
      <c r="B731" s="20" t="s">
        <v>423</v>
      </c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6"/>
      <c r="T731" s="15"/>
      <c r="U731" s="15"/>
      <c r="V731" s="15"/>
      <c r="W731" s="15"/>
      <c r="X731" s="16"/>
      <c r="Y731" s="15"/>
      <c r="Z731" s="15"/>
      <c r="AA731" s="15"/>
      <c r="AB731" s="15"/>
      <c r="AC731" s="15"/>
    </row>
    <row r="732" spans="1:29" s="17" customFormat="1" x14ac:dyDescent="0.25">
      <c r="A732" s="18">
        <v>2611200</v>
      </c>
      <c r="B732" s="20" t="s">
        <v>424</v>
      </c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6"/>
      <c r="T732" s="15"/>
      <c r="U732" s="15"/>
      <c r="V732" s="15"/>
      <c r="W732" s="15"/>
      <c r="X732" s="16"/>
      <c r="Y732" s="15"/>
      <c r="Z732" s="15"/>
      <c r="AA732" s="15"/>
      <c r="AB732" s="15"/>
      <c r="AC732" s="15"/>
    </row>
    <row r="733" spans="1:29" s="17" customFormat="1" x14ac:dyDescent="0.25">
      <c r="A733" s="18">
        <v>2611309</v>
      </c>
      <c r="B733" s="20" t="s">
        <v>425</v>
      </c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6"/>
      <c r="T733" s="15"/>
      <c r="U733" s="15"/>
      <c r="V733" s="15"/>
      <c r="W733" s="15"/>
      <c r="X733" s="16"/>
      <c r="Y733" s="15"/>
      <c r="Z733" s="15"/>
      <c r="AA733" s="15"/>
      <c r="AB733" s="15"/>
      <c r="AC733" s="15"/>
    </row>
    <row r="734" spans="1:29" s="17" customFormat="1" x14ac:dyDescent="0.25">
      <c r="A734" s="18">
        <v>2611533</v>
      </c>
      <c r="B734" s="20" t="s">
        <v>286</v>
      </c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6"/>
      <c r="T734" s="15"/>
      <c r="U734" s="15"/>
      <c r="V734" s="15"/>
      <c r="W734" s="15"/>
      <c r="X734" s="16"/>
      <c r="Y734" s="15"/>
      <c r="Z734" s="15"/>
      <c r="AA734" s="15"/>
      <c r="AB734" s="15"/>
      <c r="AC734" s="15"/>
    </row>
    <row r="735" spans="1:29" s="17" customFormat="1" x14ac:dyDescent="0.25">
      <c r="A735" s="18">
        <v>2611705</v>
      </c>
      <c r="B735" s="20" t="s">
        <v>426</v>
      </c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6"/>
      <c r="T735" s="15"/>
      <c r="U735" s="15"/>
      <c r="V735" s="15"/>
      <c r="W735" s="15"/>
      <c r="X735" s="16"/>
      <c r="Y735" s="15"/>
      <c r="Z735" s="15"/>
      <c r="AA735" s="15"/>
      <c r="AB735" s="15"/>
      <c r="AC735" s="15"/>
    </row>
    <row r="736" spans="1:29" s="17" customFormat="1" x14ac:dyDescent="0.25">
      <c r="A736" s="18">
        <v>2612000</v>
      </c>
      <c r="B736" s="20" t="s">
        <v>427</v>
      </c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6"/>
      <c r="T736" s="15"/>
      <c r="U736" s="15"/>
      <c r="V736" s="15"/>
      <c r="W736" s="15"/>
      <c r="X736" s="16"/>
      <c r="Y736" s="15"/>
      <c r="Z736" s="15"/>
      <c r="AA736" s="15"/>
      <c r="AB736" s="15"/>
      <c r="AC736" s="15"/>
    </row>
    <row r="737" spans="1:29" s="17" customFormat="1" x14ac:dyDescent="0.25">
      <c r="A737" s="18">
        <v>2612109</v>
      </c>
      <c r="B737" s="20" t="s">
        <v>292</v>
      </c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6"/>
      <c r="T737" s="15"/>
      <c r="U737" s="15"/>
      <c r="V737" s="15"/>
      <c r="W737" s="15"/>
      <c r="X737" s="16"/>
      <c r="Y737" s="15"/>
      <c r="Z737" s="15"/>
      <c r="AA737" s="15"/>
      <c r="AB737" s="15"/>
      <c r="AC737" s="15"/>
    </row>
    <row r="738" spans="1:29" s="17" customFormat="1" x14ac:dyDescent="0.25">
      <c r="A738" s="18">
        <v>2612208</v>
      </c>
      <c r="B738" s="20" t="s">
        <v>428</v>
      </c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6"/>
      <c r="T738" s="15"/>
      <c r="U738" s="15"/>
      <c r="V738" s="15"/>
      <c r="W738" s="15"/>
      <c r="X738" s="16"/>
      <c r="Y738" s="15"/>
      <c r="Z738" s="15"/>
      <c r="AA738" s="15"/>
      <c r="AB738" s="15"/>
      <c r="AC738" s="15"/>
    </row>
    <row r="739" spans="1:29" s="17" customFormat="1" x14ac:dyDescent="0.25">
      <c r="A739" s="18">
        <v>2612307</v>
      </c>
      <c r="B739" s="20" t="s">
        <v>429</v>
      </c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6"/>
      <c r="T739" s="15"/>
      <c r="U739" s="15"/>
      <c r="V739" s="15"/>
      <c r="W739" s="15"/>
      <c r="X739" s="16"/>
      <c r="Y739" s="15"/>
      <c r="Z739" s="15"/>
      <c r="AA739" s="15"/>
      <c r="AB739" s="15"/>
      <c r="AC739" s="15"/>
    </row>
    <row r="740" spans="1:29" s="17" customFormat="1" x14ac:dyDescent="0.25">
      <c r="A740" s="18">
        <v>2612406</v>
      </c>
      <c r="B740" s="20" t="s">
        <v>430</v>
      </c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6"/>
      <c r="T740" s="15"/>
      <c r="U740" s="15"/>
      <c r="V740" s="15"/>
      <c r="W740" s="15"/>
      <c r="X740" s="16"/>
      <c r="Y740" s="15"/>
      <c r="Z740" s="15"/>
      <c r="AA740" s="15"/>
      <c r="AB740" s="15"/>
      <c r="AC740" s="15"/>
    </row>
    <row r="741" spans="1:29" s="17" customFormat="1" x14ac:dyDescent="0.25">
      <c r="A741" s="18">
        <v>2612455</v>
      </c>
      <c r="B741" s="20" t="s">
        <v>295</v>
      </c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6"/>
      <c r="T741" s="15"/>
      <c r="U741" s="15"/>
      <c r="V741" s="15"/>
      <c r="W741" s="15"/>
      <c r="X741" s="16"/>
      <c r="Y741" s="15"/>
      <c r="Z741" s="15"/>
      <c r="AA741" s="15"/>
      <c r="AB741" s="15"/>
      <c r="AC741" s="15"/>
    </row>
    <row r="742" spans="1:29" s="17" customFormat="1" x14ac:dyDescent="0.25">
      <c r="A742" s="18">
        <v>2612471</v>
      </c>
      <c r="B742" s="20" t="s">
        <v>431</v>
      </c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6"/>
      <c r="T742" s="15"/>
      <c r="U742" s="15"/>
      <c r="V742" s="15"/>
      <c r="W742" s="15"/>
      <c r="X742" s="16"/>
      <c r="Y742" s="15"/>
      <c r="Z742" s="15"/>
      <c r="AA742" s="15"/>
      <c r="AB742" s="15"/>
      <c r="AC742" s="15"/>
    </row>
    <row r="743" spans="1:29" s="17" customFormat="1" x14ac:dyDescent="0.25">
      <c r="A743" s="18">
        <v>2612505</v>
      </c>
      <c r="B743" s="20" t="s">
        <v>432</v>
      </c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6"/>
      <c r="T743" s="15"/>
      <c r="U743" s="15"/>
      <c r="V743" s="15"/>
      <c r="W743" s="15"/>
      <c r="X743" s="16"/>
      <c r="Y743" s="15"/>
      <c r="Z743" s="15"/>
      <c r="AA743" s="15"/>
      <c r="AB743" s="15"/>
      <c r="AC743" s="15"/>
    </row>
    <row r="744" spans="1:29" s="17" customFormat="1" x14ac:dyDescent="0.25">
      <c r="A744" s="18">
        <v>2612554</v>
      </c>
      <c r="B744" s="20" t="s">
        <v>433</v>
      </c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6"/>
      <c r="T744" s="15"/>
      <c r="U744" s="15"/>
      <c r="V744" s="15"/>
      <c r="W744" s="15"/>
      <c r="X744" s="16"/>
      <c r="Y744" s="15"/>
      <c r="Z744" s="15"/>
      <c r="AA744" s="15"/>
      <c r="AB744" s="15"/>
      <c r="AC744" s="15"/>
    </row>
    <row r="745" spans="1:29" s="17" customFormat="1" x14ac:dyDescent="0.25">
      <c r="A745" s="18">
        <v>2612604</v>
      </c>
      <c r="B745" s="20" t="s">
        <v>434</v>
      </c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6"/>
      <c r="T745" s="15"/>
      <c r="U745" s="15"/>
      <c r="V745" s="15"/>
      <c r="W745" s="15"/>
      <c r="X745" s="16"/>
      <c r="Y745" s="15"/>
      <c r="Z745" s="15"/>
      <c r="AA745" s="15"/>
      <c r="AB745" s="15"/>
      <c r="AC745" s="15"/>
    </row>
    <row r="746" spans="1:29" s="17" customFormat="1" x14ac:dyDescent="0.25">
      <c r="A746" s="18">
        <v>2612703</v>
      </c>
      <c r="B746" s="20" t="s">
        <v>435</v>
      </c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6"/>
      <c r="T746" s="15"/>
      <c r="U746" s="15"/>
      <c r="V746" s="15"/>
      <c r="W746" s="15"/>
      <c r="X746" s="16"/>
      <c r="Y746" s="15"/>
      <c r="Z746" s="15"/>
      <c r="AA746" s="15"/>
      <c r="AB746" s="15"/>
      <c r="AC746" s="15"/>
    </row>
    <row r="747" spans="1:29" s="17" customFormat="1" x14ac:dyDescent="0.25">
      <c r="A747" s="18">
        <v>2612802</v>
      </c>
      <c r="B747" s="20" t="s">
        <v>59</v>
      </c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6"/>
      <c r="T747" s="15"/>
      <c r="U747" s="15"/>
      <c r="V747" s="15"/>
      <c r="W747" s="15"/>
      <c r="X747" s="16"/>
      <c r="Y747" s="15"/>
      <c r="Z747" s="15"/>
      <c r="AA747" s="15"/>
      <c r="AB747" s="15"/>
      <c r="AC747" s="15"/>
    </row>
    <row r="748" spans="1:29" s="17" customFormat="1" x14ac:dyDescent="0.25">
      <c r="A748" s="18">
        <v>2613008</v>
      </c>
      <c r="B748" s="20" t="s">
        <v>436</v>
      </c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6"/>
      <c r="T748" s="15"/>
      <c r="U748" s="15"/>
      <c r="V748" s="15"/>
      <c r="W748" s="15"/>
      <c r="X748" s="16"/>
      <c r="Y748" s="15"/>
      <c r="Z748" s="15"/>
      <c r="AA748" s="15"/>
      <c r="AB748" s="15"/>
      <c r="AC748" s="15"/>
    </row>
    <row r="749" spans="1:29" s="17" customFormat="1" x14ac:dyDescent="0.25">
      <c r="A749" s="18">
        <v>2613107</v>
      </c>
      <c r="B749" s="20" t="s">
        <v>437</v>
      </c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6"/>
      <c r="T749" s="15"/>
      <c r="U749" s="15"/>
      <c r="V749" s="15"/>
      <c r="W749" s="15"/>
      <c r="X749" s="16"/>
      <c r="Y749" s="15"/>
      <c r="Z749" s="15"/>
      <c r="AA749" s="15"/>
      <c r="AB749" s="15"/>
      <c r="AC749" s="15"/>
    </row>
    <row r="750" spans="1:29" s="17" customFormat="1" x14ac:dyDescent="0.25">
      <c r="A750" s="18">
        <v>2613206</v>
      </c>
      <c r="B750" s="20" t="s">
        <v>438</v>
      </c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6"/>
      <c r="T750" s="15"/>
      <c r="U750" s="15"/>
      <c r="V750" s="15"/>
      <c r="W750" s="15"/>
      <c r="X750" s="16"/>
      <c r="Y750" s="15"/>
      <c r="Z750" s="15"/>
      <c r="AA750" s="15"/>
      <c r="AB750" s="15"/>
      <c r="AC750" s="15"/>
    </row>
    <row r="751" spans="1:29" s="17" customFormat="1" x14ac:dyDescent="0.25">
      <c r="A751" s="18">
        <v>2613305</v>
      </c>
      <c r="B751" s="20" t="s">
        <v>439</v>
      </c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6"/>
      <c r="T751" s="15"/>
      <c r="U751" s="15"/>
      <c r="V751" s="15"/>
      <c r="W751" s="15"/>
      <c r="X751" s="16"/>
      <c r="Y751" s="15"/>
      <c r="Z751" s="15"/>
      <c r="AA751" s="15"/>
      <c r="AB751" s="15"/>
      <c r="AC751" s="15"/>
    </row>
    <row r="752" spans="1:29" s="17" customFormat="1" x14ac:dyDescent="0.25">
      <c r="A752" s="18">
        <v>2613503</v>
      </c>
      <c r="B752" s="20" t="s">
        <v>440</v>
      </c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6"/>
      <c r="T752" s="15"/>
      <c r="U752" s="15"/>
      <c r="V752" s="15"/>
      <c r="W752" s="15"/>
      <c r="X752" s="16"/>
      <c r="Y752" s="15"/>
      <c r="Z752" s="15"/>
      <c r="AA752" s="15"/>
      <c r="AB752" s="15"/>
      <c r="AC752" s="15"/>
    </row>
    <row r="753" spans="1:29" s="17" customFormat="1" x14ac:dyDescent="0.25">
      <c r="A753" s="18">
        <v>2613602</v>
      </c>
      <c r="B753" s="20" t="s">
        <v>441</v>
      </c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6"/>
      <c r="T753" s="15"/>
      <c r="U753" s="15"/>
      <c r="V753" s="15"/>
      <c r="W753" s="15"/>
      <c r="X753" s="16"/>
      <c r="Y753" s="15"/>
      <c r="Z753" s="15"/>
      <c r="AA753" s="15"/>
      <c r="AB753" s="15"/>
      <c r="AC753" s="15"/>
    </row>
    <row r="754" spans="1:29" s="17" customFormat="1" x14ac:dyDescent="0.25">
      <c r="A754" s="18">
        <v>2613909</v>
      </c>
      <c r="B754" s="20" t="s">
        <v>442</v>
      </c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6"/>
      <c r="T754" s="15"/>
      <c r="U754" s="15"/>
      <c r="V754" s="15"/>
      <c r="W754" s="15"/>
      <c r="X754" s="16"/>
      <c r="Y754" s="15"/>
      <c r="Z754" s="15"/>
      <c r="AA754" s="15"/>
      <c r="AB754" s="15"/>
      <c r="AC754" s="15"/>
    </row>
    <row r="755" spans="1:29" s="17" customFormat="1" x14ac:dyDescent="0.25">
      <c r="A755" s="18">
        <v>2614006</v>
      </c>
      <c r="B755" s="20" t="s">
        <v>443</v>
      </c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6"/>
      <c r="T755" s="15"/>
      <c r="U755" s="15"/>
      <c r="V755" s="15"/>
      <c r="W755" s="15"/>
      <c r="X755" s="16"/>
      <c r="Y755" s="15"/>
      <c r="Z755" s="15"/>
      <c r="AA755" s="15"/>
      <c r="AB755" s="15"/>
      <c r="AC755" s="15"/>
    </row>
    <row r="756" spans="1:29" s="17" customFormat="1" x14ac:dyDescent="0.25">
      <c r="A756" s="18">
        <v>2614105</v>
      </c>
      <c r="B756" s="20" t="s">
        <v>444</v>
      </c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6"/>
      <c r="T756" s="15"/>
      <c r="U756" s="15"/>
      <c r="V756" s="15"/>
      <c r="W756" s="15"/>
      <c r="X756" s="16"/>
      <c r="Y756" s="15"/>
      <c r="Z756" s="15"/>
      <c r="AA756" s="15"/>
      <c r="AB756" s="15"/>
      <c r="AC756" s="15"/>
    </row>
    <row r="757" spans="1:29" s="17" customFormat="1" x14ac:dyDescent="0.25">
      <c r="A757" s="18">
        <v>2614402</v>
      </c>
      <c r="B757" s="20" t="s">
        <v>445</v>
      </c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6"/>
      <c r="T757" s="15"/>
      <c r="U757" s="15"/>
      <c r="V757" s="15"/>
      <c r="W757" s="15"/>
      <c r="X757" s="16"/>
      <c r="Y757" s="15"/>
      <c r="Z757" s="15"/>
      <c r="AA757" s="15"/>
      <c r="AB757" s="15"/>
      <c r="AC757" s="15"/>
    </row>
    <row r="758" spans="1:29" s="17" customFormat="1" x14ac:dyDescent="0.25">
      <c r="A758" s="18">
        <v>2614501</v>
      </c>
      <c r="B758" s="20" t="s">
        <v>446</v>
      </c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6"/>
      <c r="T758" s="15"/>
      <c r="U758" s="15"/>
      <c r="V758" s="15"/>
      <c r="W758" s="15"/>
      <c r="X758" s="16"/>
      <c r="Y758" s="15"/>
      <c r="Z758" s="15"/>
      <c r="AA758" s="15"/>
      <c r="AB758" s="15"/>
      <c r="AC758" s="15"/>
    </row>
    <row r="759" spans="1:29" s="17" customFormat="1" x14ac:dyDescent="0.25">
      <c r="A759" s="18">
        <v>2614600</v>
      </c>
      <c r="B759" s="20" t="s">
        <v>447</v>
      </c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6"/>
      <c r="T759" s="15"/>
      <c r="U759" s="15"/>
      <c r="V759" s="15"/>
      <c r="W759" s="15"/>
      <c r="X759" s="16"/>
      <c r="Y759" s="15"/>
      <c r="Z759" s="15"/>
      <c r="AA759" s="15"/>
      <c r="AB759" s="15"/>
      <c r="AC759" s="15"/>
    </row>
    <row r="760" spans="1:29" s="17" customFormat="1" x14ac:dyDescent="0.25">
      <c r="A760" s="18">
        <v>2614709</v>
      </c>
      <c r="B760" s="20" t="s">
        <v>448</v>
      </c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6"/>
      <c r="T760" s="15"/>
      <c r="U760" s="15"/>
      <c r="V760" s="15"/>
      <c r="W760" s="15"/>
      <c r="X760" s="16"/>
      <c r="Y760" s="15"/>
      <c r="Z760" s="15"/>
      <c r="AA760" s="15"/>
      <c r="AB760" s="15"/>
      <c r="AC760" s="15"/>
    </row>
    <row r="761" spans="1:29" s="17" customFormat="1" x14ac:dyDescent="0.25">
      <c r="A761" s="18">
        <v>2614808</v>
      </c>
      <c r="B761" s="20" t="s">
        <v>449</v>
      </c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6"/>
      <c r="T761" s="15"/>
      <c r="U761" s="15"/>
      <c r="V761" s="15"/>
      <c r="W761" s="15"/>
      <c r="X761" s="16"/>
      <c r="Y761" s="15"/>
      <c r="Z761" s="15"/>
      <c r="AA761" s="15"/>
      <c r="AB761" s="15"/>
      <c r="AC761" s="15"/>
    </row>
    <row r="762" spans="1:29" s="17" customFormat="1" x14ac:dyDescent="0.25">
      <c r="A762" s="18">
        <v>2615003</v>
      </c>
      <c r="B762" s="20" t="s">
        <v>450</v>
      </c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6"/>
      <c r="T762" s="15"/>
      <c r="U762" s="15"/>
      <c r="V762" s="15"/>
      <c r="W762" s="15"/>
      <c r="X762" s="16"/>
      <c r="Y762" s="15"/>
      <c r="Z762" s="15"/>
      <c r="AA762" s="15"/>
      <c r="AB762" s="15"/>
      <c r="AC762" s="15"/>
    </row>
    <row r="763" spans="1:29" s="17" customFormat="1" x14ac:dyDescent="0.25">
      <c r="A763" s="18">
        <v>2615102</v>
      </c>
      <c r="B763" s="20" t="s">
        <v>451</v>
      </c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6"/>
      <c r="T763" s="15"/>
      <c r="U763" s="15"/>
      <c r="V763" s="15"/>
      <c r="W763" s="15"/>
      <c r="X763" s="16"/>
      <c r="Y763" s="15"/>
      <c r="Z763" s="15"/>
      <c r="AA763" s="15"/>
      <c r="AB763" s="15"/>
      <c r="AC763" s="15"/>
    </row>
    <row r="764" spans="1:29" s="17" customFormat="1" x14ac:dyDescent="0.25">
      <c r="A764" s="18">
        <v>2615201</v>
      </c>
      <c r="B764" s="20" t="s">
        <v>452</v>
      </c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6"/>
      <c r="T764" s="15"/>
      <c r="U764" s="15"/>
      <c r="V764" s="15"/>
      <c r="W764" s="15"/>
      <c r="X764" s="16"/>
      <c r="Y764" s="15"/>
      <c r="Z764" s="15"/>
      <c r="AA764" s="15"/>
      <c r="AB764" s="15"/>
      <c r="AC764" s="15"/>
    </row>
    <row r="765" spans="1:29" s="17" customFormat="1" x14ac:dyDescent="0.25">
      <c r="A765" s="18">
        <v>2615409</v>
      </c>
      <c r="B765" s="20" t="s">
        <v>453</v>
      </c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6"/>
      <c r="T765" s="15"/>
      <c r="U765" s="15"/>
      <c r="V765" s="15"/>
      <c r="W765" s="15"/>
      <c r="X765" s="16"/>
      <c r="Y765" s="15"/>
      <c r="Z765" s="15"/>
      <c r="AA765" s="15"/>
      <c r="AB765" s="15"/>
      <c r="AC765" s="15"/>
    </row>
    <row r="766" spans="1:29" s="17" customFormat="1" x14ac:dyDescent="0.25">
      <c r="A766" s="18">
        <v>2615607</v>
      </c>
      <c r="B766" s="20" t="s">
        <v>454</v>
      </c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6"/>
      <c r="T766" s="15"/>
      <c r="U766" s="15"/>
      <c r="V766" s="15"/>
      <c r="W766" s="15"/>
      <c r="X766" s="16"/>
      <c r="Y766" s="15"/>
      <c r="Z766" s="15"/>
      <c r="AA766" s="15"/>
      <c r="AB766" s="15"/>
      <c r="AC766" s="15"/>
    </row>
    <row r="767" spans="1:29" s="17" customFormat="1" x14ac:dyDescent="0.25">
      <c r="A767" s="18">
        <v>2615706</v>
      </c>
      <c r="B767" s="20" t="s">
        <v>338</v>
      </c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6"/>
      <c r="T767" s="15"/>
      <c r="U767" s="15"/>
      <c r="V767" s="15"/>
      <c r="W767" s="15"/>
      <c r="X767" s="16"/>
      <c r="Y767" s="15"/>
      <c r="Z767" s="15"/>
      <c r="AA767" s="15"/>
      <c r="AB767" s="15"/>
      <c r="AC767" s="15"/>
    </row>
    <row r="768" spans="1:29" s="17" customFormat="1" x14ac:dyDescent="0.25">
      <c r="A768" s="18">
        <v>2615805</v>
      </c>
      <c r="B768" s="20" t="s">
        <v>455</v>
      </c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6"/>
      <c r="T768" s="15"/>
      <c r="U768" s="15"/>
      <c r="V768" s="15"/>
      <c r="W768" s="15"/>
      <c r="X768" s="16"/>
      <c r="Y768" s="15"/>
      <c r="Z768" s="15"/>
      <c r="AA768" s="15"/>
      <c r="AB768" s="15"/>
      <c r="AC768" s="15"/>
    </row>
    <row r="769" spans="1:29" s="17" customFormat="1" x14ac:dyDescent="0.25">
      <c r="A769" s="18">
        <v>2615904</v>
      </c>
      <c r="B769" s="20" t="s">
        <v>456</v>
      </c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6"/>
      <c r="T769" s="15"/>
      <c r="U769" s="15"/>
      <c r="V769" s="15"/>
      <c r="W769" s="15"/>
      <c r="X769" s="16"/>
      <c r="Y769" s="15"/>
      <c r="Z769" s="15"/>
      <c r="AA769" s="15"/>
      <c r="AB769" s="15"/>
      <c r="AC769" s="15"/>
    </row>
    <row r="770" spans="1:29" s="17" customFormat="1" x14ac:dyDescent="0.25">
      <c r="A770" s="18">
        <v>2616001</v>
      </c>
      <c r="B770" s="20" t="s">
        <v>457</v>
      </c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6"/>
      <c r="T770" s="15"/>
      <c r="U770" s="15"/>
      <c r="V770" s="15"/>
      <c r="W770" s="15"/>
      <c r="X770" s="16"/>
      <c r="Y770" s="15"/>
      <c r="Z770" s="15"/>
      <c r="AA770" s="15"/>
      <c r="AB770" s="15"/>
      <c r="AC770" s="15"/>
    </row>
    <row r="771" spans="1:29" s="17" customFormat="1" x14ac:dyDescent="0.25">
      <c r="A771" s="18">
        <v>2616100</v>
      </c>
      <c r="B771" s="20" t="s">
        <v>458</v>
      </c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6"/>
      <c r="T771" s="15"/>
      <c r="U771" s="15"/>
      <c r="V771" s="15"/>
      <c r="W771" s="15"/>
      <c r="X771" s="16"/>
      <c r="Y771" s="15"/>
      <c r="Z771" s="15"/>
      <c r="AA771" s="15"/>
      <c r="AB771" s="15"/>
      <c r="AC771" s="15"/>
    </row>
    <row r="772" spans="1:29" s="17" customFormat="1" x14ac:dyDescent="0.25">
      <c r="A772" s="18">
        <v>2616183</v>
      </c>
      <c r="B772" s="20" t="s">
        <v>459</v>
      </c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6"/>
      <c r="T772" s="15"/>
      <c r="U772" s="15"/>
      <c r="V772" s="15"/>
      <c r="W772" s="15"/>
      <c r="X772" s="16"/>
      <c r="Y772" s="15"/>
      <c r="Z772" s="15"/>
      <c r="AA772" s="15"/>
      <c r="AB772" s="15"/>
      <c r="AC772" s="15"/>
    </row>
    <row r="773" spans="1:29" s="17" customFormat="1" x14ac:dyDescent="0.25">
      <c r="A773" s="18">
        <v>2616209</v>
      </c>
      <c r="B773" s="20" t="s">
        <v>460</v>
      </c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6"/>
      <c r="T773" s="15"/>
      <c r="U773" s="15"/>
      <c r="V773" s="15"/>
      <c r="W773" s="15"/>
      <c r="X773" s="16"/>
      <c r="Y773" s="15"/>
      <c r="Z773" s="15"/>
      <c r="AA773" s="15"/>
      <c r="AB773" s="15"/>
      <c r="AC773" s="15"/>
    </row>
    <row r="774" spans="1:29" s="17" customFormat="1" x14ac:dyDescent="0.25">
      <c r="A774" s="18">
        <v>2200053</v>
      </c>
      <c r="B774" s="20" t="s">
        <v>461</v>
      </c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6"/>
      <c r="T774" s="15"/>
      <c r="U774" s="15"/>
      <c r="V774" s="15"/>
      <c r="W774" s="15"/>
      <c r="X774" s="16"/>
      <c r="Y774" s="15"/>
      <c r="Z774" s="15"/>
      <c r="AA774" s="15"/>
      <c r="AB774" s="15"/>
      <c r="AC774" s="15"/>
    </row>
    <row r="775" spans="1:29" s="17" customFormat="1" x14ac:dyDescent="0.25">
      <c r="A775" s="18">
        <v>2200251</v>
      </c>
      <c r="B775" s="20" t="s">
        <v>462</v>
      </c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6"/>
      <c r="T775" s="15"/>
      <c r="U775" s="15"/>
      <c r="V775" s="15"/>
      <c r="W775" s="15"/>
      <c r="X775" s="16"/>
      <c r="Y775" s="15"/>
      <c r="Z775" s="15"/>
      <c r="AA775" s="15"/>
      <c r="AB775" s="15"/>
      <c r="AC775" s="15"/>
    </row>
    <row r="776" spans="1:29" s="17" customFormat="1" x14ac:dyDescent="0.25">
      <c r="A776" s="18">
        <v>2200277</v>
      </c>
      <c r="B776" s="20" t="s">
        <v>463</v>
      </c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6"/>
      <c r="T776" s="15"/>
      <c r="U776" s="15"/>
      <c r="V776" s="15"/>
      <c r="W776" s="15"/>
      <c r="X776" s="16"/>
      <c r="Y776" s="15"/>
      <c r="Z776" s="15"/>
      <c r="AA776" s="15"/>
      <c r="AB776" s="15"/>
      <c r="AC776" s="15"/>
    </row>
    <row r="777" spans="1:29" s="17" customFormat="1" x14ac:dyDescent="0.25">
      <c r="A777" s="18">
        <v>2200301</v>
      </c>
      <c r="B777" s="20" t="s">
        <v>464</v>
      </c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6"/>
      <c r="T777" s="15"/>
      <c r="U777" s="15"/>
      <c r="V777" s="15"/>
      <c r="W777" s="15"/>
      <c r="X777" s="16"/>
      <c r="Y777" s="15"/>
      <c r="Z777" s="15"/>
      <c r="AA777" s="15"/>
      <c r="AB777" s="15"/>
      <c r="AC777" s="15"/>
    </row>
    <row r="778" spans="1:29" s="17" customFormat="1" x14ac:dyDescent="0.25">
      <c r="A778" s="18">
        <v>2200400</v>
      </c>
      <c r="B778" s="20" t="s">
        <v>465</v>
      </c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6"/>
      <c r="T778" s="15"/>
      <c r="U778" s="15"/>
      <c r="V778" s="15"/>
      <c r="W778" s="15"/>
      <c r="X778" s="16"/>
      <c r="Y778" s="15"/>
      <c r="Z778" s="15"/>
      <c r="AA778" s="15"/>
      <c r="AB778" s="15"/>
      <c r="AC778" s="15"/>
    </row>
    <row r="779" spans="1:29" x14ac:dyDescent="0.25">
      <c r="A779" s="21">
        <v>2200459</v>
      </c>
      <c r="B779" s="22" t="s">
        <v>466</v>
      </c>
    </row>
    <row r="780" spans="1:29" x14ac:dyDescent="0.25">
      <c r="A780" s="21">
        <v>2200509</v>
      </c>
      <c r="B780" s="22" t="s">
        <v>467</v>
      </c>
    </row>
    <row r="781" spans="1:29" x14ac:dyDescent="0.25">
      <c r="A781" s="21">
        <v>2200608</v>
      </c>
      <c r="B781" s="22" t="s">
        <v>468</v>
      </c>
    </row>
    <row r="782" spans="1:29" x14ac:dyDescent="0.25">
      <c r="A782" s="21">
        <v>2200707</v>
      </c>
      <c r="B782" s="22" t="s">
        <v>469</v>
      </c>
    </row>
    <row r="783" spans="1:29" x14ac:dyDescent="0.25">
      <c r="A783" s="21">
        <v>2200905</v>
      </c>
      <c r="B783" s="22" t="s">
        <v>470</v>
      </c>
    </row>
    <row r="784" spans="1:29" x14ac:dyDescent="0.25">
      <c r="A784" s="21">
        <v>2200954</v>
      </c>
      <c r="B784" s="22" t="s">
        <v>471</v>
      </c>
    </row>
    <row r="785" spans="1:2" x14ac:dyDescent="0.25">
      <c r="A785" s="21">
        <v>2201002</v>
      </c>
      <c r="B785" s="22" t="s">
        <v>472</v>
      </c>
    </row>
    <row r="786" spans="1:2" x14ac:dyDescent="0.25">
      <c r="A786" s="21">
        <v>2201051</v>
      </c>
      <c r="B786" s="22" t="s">
        <v>473</v>
      </c>
    </row>
    <row r="787" spans="1:2" x14ac:dyDescent="0.25">
      <c r="A787" s="21">
        <v>2201101</v>
      </c>
      <c r="B787" s="22" t="s">
        <v>474</v>
      </c>
    </row>
    <row r="788" spans="1:2" x14ac:dyDescent="0.25">
      <c r="A788" s="21">
        <v>2201176</v>
      </c>
      <c r="B788" s="22" t="s">
        <v>475</v>
      </c>
    </row>
    <row r="789" spans="1:2" x14ac:dyDescent="0.25">
      <c r="A789" s="21">
        <v>2201200</v>
      </c>
      <c r="B789" s="22" t="s">
        <v>476</v>
      </c>
    </row>
    <row r="790" spans="1:2" x14ac:dyDescent="0.25">
      <c r="A790" s="21">
        <v>2201507</v>
      </c>
      <c r="B790" s="22" t="s">
        <v>53</v>
      </c>
    </row>
    <row r="791" spans="1:2" x14ac:dyDescent="0.25">
      <c r="A791" s="21">
        <v>2201556</v>
      </c>
      <c r="B791" s="22" t="s">
        <v>477</v>
      </c>
    </row>
    <row r="792" spans="1:2" x14ac:dyDescent="0.25">
      <c r="A792" s="21">
        <v>2201572</v>
      </c>
      <c r="B792" s="22" t="s">
        <v>478</v>
      </c>
    </row>
    <row r="793" spans="1:2" x14ac:dyDescent="0.25">
      <c r="A793" s="21">
        <v>2201606</v>
      </c>
      <c r="B793" s="22" t="s">
        <v>479</v>
      </c>
    </row>
    <row r="794" spans="1:2" x14ac:dyDescent="0.25">
      <c r="A794" s="21">
        <v>2201705</v>
      </c>
      <c r="B794" s="22" t="s">
        <v>480</v>
      </c>
    </row>
    <row r="795" spans="1:2" x14ac:dyDescent="0.25">
      <c r="A795" s="21">
        <v>2201739</v>
      </c>
      <c r="B795" s="22" t="s">
        <v>481</v>
      </c>
    </row>
    <row r="796" spans="1:2" x14ac:dyDescent="0.25">
      <c r="A796" s="21">
        <v>2201770</v>
      </c>
      <c r="B796" s="22" t="s">
        <v>482</v>
      </c>
    </row>
    <row r="797" spans="1:2" x14ac:dyDescent="0.25">
      <c r="A797" s="21">
        <v>2201804</v>
      </c>
      <c r="B797" s="22" t="s">
        <v>483</v>
      </c>
    </row>
    <row r="798" spans="1:2" x14ac:dyDescent="0.25">
      <c r="A798" s="21">
        <v>2201903</v>
      </c>
      <c r="B798" s="22" t="s">
        <v>185</v>
      </c>
    </row>
    <row r="799" spans="1:2" x14ac:dyDescent="0.25">
      <c r="A799" s="21">
        <v>2201919</v>
      </c>
      <c r="B799" s="22" t="s">
        <v>484</v>
      </c>
    </row>
    <row r="800" spans="1:2" x14ac:dyDescent="0.25">
      <c r="A800" s="21">
        <v>2201929</v>
      </c>
      <c r="B800" s="22" t="s">
        <v>485</v>
      </c>
    </row>
    <row r="801" spans="1:2" x14ac:dyDescent="0.25">
      <c r="A801" s="21">
        <v>2201945</v>
      </c>
      <c r="B801" s="22" t="s">
        <v>486</v>
      </c>
    </row>
    <row r="802" spans="1:2" x14ac:dyDescent="0.25">
      <c r="A802" s="21">
        <v>2201960</v>
      </c>
      <c r="B802" s="22" t="s">
        <v>487</v>
      </c>
    </row>
    <row r="803" spans="1:2" x14ac:dyDescent="0.25">
      <c r="A803" s="21">
        <v>2201988</v>
      </c>
      <c r="B803" s="22" t="s">
        <v>488</v>
      </c>
    </row>
    <row r="804" spans="1:2" x14ac:dyDescent="0.25">
      <c r="A804" s="21">
        <v>2202000</v>
      </c>
      <c r="B804" s="22" t="s">
        <v>489</v>
      </c>
    </row>
    <row r="805" spans="1:2" x14ac:dyDescent="0.25">
      <c r="A805" s="21">
        <v>2202026</v>
      </c>
      <c r="B805" s="22" t="s">
        <v>490</v>
      </c>
    </row>
    <row r="806" spans="1:2" x14ac:dyDescent="0.25">
      <c r="A806" s="21">
        <v>2202059</v>
      </c>
      <c r="B806" s="22" t="s">
        <v>491</v>
      </c>
    </row>
    <row r="807" spans="1:2" x14ac:dyDescent="0.25">
      <c r="A807" s="21">
        <v>2202075</v>
      </c>
      <c r="B807" s="22" t="s">
        <v>492</v>
      </c>
    </row>
    <row r="808" spans="1:2" x14ac:dyDescent="0.25">
      <c r="A808" s="21">
        <v>2202091</v>
      </c>
      <c r="B808" s="22" t="s">
        <v>493</v>
      </c>
    </row>
    <row r="809" spans="1:2" x14ac:dyDescent="0.25">
      <c r="A809" s="21">
        <v>2202109</v>
      </c>
      <c r="B809" s="22" t="s">
        <v>494</v>
      </c>
    </row>
    <row r="810" spans="1:2" x14ac:dyDescent="0.25">
      <c r="A810" s="21">
        <v>2202117</v>
      </c>
      <c r="B810" s="22" t="s">
        <v>495</v>
      </c>
    </row>
    <row r="811" spans="1:2" x14ac:dyDescent="0.25">
      <c r="A811" s="21">
        <v>2202133</v>
      </c>
      <c r="B811" s="22" t="s">
        <v>496</v>
      </c>
    </row>
    <row r="812" spans="1:2" x14ac:dyDescent="0.25">
      <c r="A812" s="21">
        <v>2202208</v>
      </c>
      <c r="B812" s="22" t="s">
        <v>497</v>
      </c>
    </row>
    <row r="813" spans="1:2" x14ac:dyDescent="0.25">
      <c r="A813" s="21">
        <v>2202251</v>
      </c>
      <c r="B813" s="22" t="s">
        <v>498</v>
      </c>
    </row>
    <row r="814" spans="1:2" x14ac:dyDescent="0.25">
      <c r="A814" s="21">
        <v>2202307</v>
      </c>
      <c r="B814" s="22" t="s">
        <v>499</v>
      </c>
    </row>
    <row r="815" spans="1:2" x14ac:dyDescent="0.25">
      <c r="A815" s="21">
        <v>2202406</v>
      </c>
      <c r="B815" s="22" t="s">
        <v>500</v>
      </c>
    </row>
    <row r="816" spans="1:2" x14ac:dyDescent="0.25">
      <c r="A816" s="21">
        <v>2202455</v>
      </c>
      <c r="B816" s="22" t="s">
        <v>501</v>
      </c>
    </row>
    <row r="817" spans="1:2" x14ac:dyDescent="0.25">
      <c r="A817" s="21">
        <v>2202505</v>
      </c>
      <c r="B817" s="22" t="s">
        <v>502</v>
      </c>
    </row>
    <row r="818" spans="1:2" x14ac:dyDescent="0.25">
      <c r="A818" s="21">
        <v>2202539</v>
      </c>
      <c r="B818" s="22" t="s">
        <v>503</v>
      </c>
    </row>
    <row r="819" spans="1:2" x14ac:dyDescent="0.25">
      <c r="A819" s="21">
        <v>2202554</v>
      </c>
      <c r="B819" s="22" t="s">
        <v>504</v>
      </c>
    </row>
    <row r="820" spans="1:2" x14ac:dyDescent="0.25">
      <c r="A820" s="21">
        <v>2202604</v>
      </c>
      <c r="B820" s="22" t="s">
        <v>505</v>
      </c>
    </row>
    <row r="821" spans="1:2" x14ac:dyDescent="0.25">
      <c r="A821" s="21">
        <v>2202653</v>
      </c>
      <c r="B821" s="22" t="s">
        <v>506</v>
      </c>
    </row>
    <row r="822" spans="1:2" x14ac:dyDescent="0.25">
      <c r="A822" s="21">
        <v>2202703</v>
      </c>
      <c r="B822" s="22" t="s">
        <v>507</v>
      </c>
    </row>
    <row r="823" spans="1:2" x14ac:dyDescent="0.25">
      <c r="A823" s="21">
        <v>2202711</v>
      </c>
      <c r="B823" s="22" t="s">
        <v>508</v>
      </c>
    </row>
    <row r="824" spans="1:2" x14ac:dyDescent="0.25">
      <c r="A824" s="21">
        <v>2202729</v>
      </c>
      <c r="B824" s="22" t="s">
        <v>509</v>
      </c>
    </row>
    <row r="825" spans="1:2" x14ac:dyDescent="0.25">
      <c r="A825" s="21">
        <v>2202737</v>
      </c>
      <c r="B825" s="22" t="s">
        <v>510</v>
      </c>
    </row>
    <row r="826" spans="1:2" x14ac:dyDescent="0.25">
      <c r="A826" s="21">
        <v>2202752</v>
      </c>
      <c r="B826" s="22" t="s">
        <v>511</v>
      </c>
    </row>
    <row r="827" spans="1:2" x14ac:dyDescent="0.25">
      <c r="A827" s="21">
        <v>2202778</v>
      </c>
      <c r="B827" s="22" t="s">
        <v>512</v>
      </c>
    </row>
    <row r="828" spans="1:2" x14ac:dyDescent="0.25">
      <c r="A828" s="21">
        <v>2202802</v>
      </c>
      <c r="B828" s="22" t="s">
        <v>513</v>
      </c>
    </row>
    <row r="829" spans="1:2" x14ac:dyDescent="0.25">
      <c r="A829" s="21">
        <v>2202851</v>
      </c>
      <c r="B829" s="22" t="s">
        <v>514</v>
      </c>
    </row>
    <row r="830" spans="1:2" x14ac:dyDescent="0.25">
      <c r="A830" s="21">
        <v>2202901</v>
      </c>
      <c r="B830" s="22" t="s">
        <v>515</v>
      </c>
    </row>
    <row r="831" spans="1:2" x14ac:dyDescent="0.25">
      <c r="A831" s="21">
        <v>2203008</v>
      </c>
      <c r="B831" s="22" t="s">
        <v>516</v>
      </c>
    </row>
    <row r="832" spans="1:2" x14ac:dyDescent="0.25">
      <c r="A832" s="21">
        <v>2203107</v>
      </c>
      <c r="B832" s="22" t="s">
        <v>517</v>
      </c>
    </row>
    <row r="833" spans="1:2" x14ac:dyDescent="0.25">
      <c r="A833" s="21">
        <v>2203206</v>
      </c>
      <c r="B833" s="22" t="s">
        <v>518</v>
      </c>
    </row>
    <row r="834" spans="1:2" x14ac:dyDescent="0.25">
      <c r="A834" s="21">
        <v>2203230</v>
      </c>
      <c r="B834" s="22" t="s">
        <v>519</v>
      </c>
    </row>
    <row r="835" spans="1:2" x14ac:dyDescent="0.25">
      <c r="A835" s="21">
        <v>2203271</v>
      </c>
      <c r="B835" s="22" t="s">
        <v>520</v>
      </c>
    </row>
    <row r="836" spans="1:2" x14ac:dyDescent="0.25">
      <c r="A836" s="21">
        <v>2203305</v>
      </c>
      <c r="B836" s="22" t="s">
        <v>521</v>
      </c>
    </row>
    <row r="837" spans="1:2" x14ac:dyDescent="0.25">
      <c r="A837" s="21">
        <v>2203354</v>
      </c>
      <c r="B837" s="22" t="s">
        <v>522</v>
      </c>
    </row>
    <row r="838" spans="1:2" x14ac:dyDescent="0.25">
      <c r="A838" s="21">
        <v>2203404</v>
      </c>
      <c r="B838" s="22" t="s">
        <v>523</v>
      </c>
    </row>
    <row r="839" spans="1:2" x14ac:dyDescent="0.25">
      <c r="A839" s="21">
        <v>2203453</v>
      </c>
      <c r="B839" s="22" t="s">
        <v>524</v>
      </c>
    </row>
    <row r="840" spans="1:2" x14ac:dyDescent="0.25">
      <c r="A840" s="21">
        <v>2203420</v>
      </c>
      <c r="B840" s="22" t="s">
        <v>525</v>
      </c>
    </row>
    <row r="841" spans="1:2" x14ac:dyDescent="0.25">
      <c r="A841" s="21">
        <v>2203503</v>
      </c>
      <c r="B841" s="22" t="s">
        <v>526</v>
      </c>
    </row>
    <row r="842" spans="1:2" x14ac:dyDescent="0.25">
      <c r="A842" s="21">
        <v>2203602</v>
      </c>
      <c r="B842" s="22" t="s">
        <v>527</v>
      </c>
    </row>
    <row r="843" spans="1:2" x14ac:dyDescent="0.25">
      <c r="A843" s="21">
        <v>2203750</v>
      </c>
      <c r="B843" s="22" t="s">
        <v>528</v>
      </c>
    </row>
    <row r="844" spans="1:2" x14ac:dyDescent="0.25">
      <c r="A844" s="21">
        <v>2203800</v>
      </c>
      <c r="B844" s="22" t="s">
        <v>529</v>
      </c>
    </row>
    <row r="845" spans="1:2" x14ac:dyDescent="0.25">
      <c r="A845" s="21">
        <v>2203859</v>
      </c>
      <c r="B845" s="22" t="s">
        <v>530</v>
      </c>
    </row>
    <row r="846" spans="1:2" x14ac:dyDescent="0.25">
      <c r="A846" s="21">
        <v>2203909</v>
      </c>
      <c r="B846" s="22" t="s">
        <v>531</v>
      </c>
    </row>
    <row r="847" spans="1:2" x14ac:dyDescent="0.25">
      <c r="A847" s="21">
        <v>2204006</v>
      </c>
      <c r="B847" s="22" t="s">
        <v>532</v>
      </c>
    </row>
    <row r="848" spans="1:2" x14ac:dyDescent="0.25">
      <c r="A848" s="21">
        <v>2204105</v>
      </c>
      <c r="B848" s="22" t="s">
        <v>533</v>
      </c>
    </row>
    <row r="849" spans="1:2" x14ac:dyDescent="0.25">
      <c r="A849" s="21">
        <v>2204154</v>
      </c>
      <c r="B849" s="22" t="s">
        <v>534</v>
      </c>
    </row>
    <row r="850" spans="1:2" x14ac:dyDescent="0.25">
      <c r="A850" s="21">
        <v>2204204</v>
      </c>
      <c r="B850" s="22" t="s">
        <v>535</v>
      </c>
    </row>
    <row r="851" spans="1:2" x14ac:dyDescent="0.25">
      <c r="A851" s="21">
        <v>2204303</v>
      </c>
      <c r="B851" s="22" t="s">
        <v>536</v>
      </c>
    </row>
    <row r="852" spans="1:2" x14ac:dyDescent="0.25">
      <c r="A852" s="21">
        <v>2204352</v>
      </c>
      <c r="B852" s="22" t="s">
        <v>537</v>
      </c>
    </row>
    <row r="853" spans="1:2" x14ac:dyDescent="0.25">
      <c r="A853" s="21">
        <v>2204550</v>
      </c>
      <c r="B853" s="22" t="s">
        <v>538</v>
      </c>
    </row>
    <row r="854" spans="1:2" x14ac:dyDescent="0.25">
      <c r="A854" s="21">
        <v>2204659</v>
      </c>
      <c r="B854" s="22" t="s">
        <v>539</v>
      </c>
    </row>
    <row r="855" spans="1:2" x14ac:dyDescent="0.25">
      <c r="A855" s="21">
        <v>2204709</v>
      </c>
      <c r="B855" s="22" t="s">
        <v>540</v>
      </c>
    </row>
    <row r="856" spans="1:2" x14ac:dyDescent="0.25">
      <c r="A856" s="21">
        <v>2204808</v>
      </c>
      <c r="B856" s="22" t="s">
        <v>541</v>
      </c>
    </row>
    <row r="857" spans="1:2" x14ac:dyDescent="0.25">
      <c r="A857" s="21">
        <v>2204907</v>
      </c>
      <c r="B857" s="22" t="s">
        <v>542</v>
      </c>
    </row>
    <row r="858" spans="1:2" x14ac:dyDescent="0.25">
      <c r="A858" s="21">
        <v>2205003</v>
      </c>
      <c r="B858" s="22" t="s">
        <v>543</v>
      </c>
    </row>
    <row r="859" spans="1:2" x14ac:dyDescent="0.25">
      <c r="A859" s="21">
        <v>2205102</v>
      </c>
      <c r="B859" s="22" t="s">
        <v>544</v>
      </c>
    </row>
    <row r="860" spans="1:2" x14ac:dyDescent="0.25">
      <c r="A860" s="21">
        <v>2205151</v>
      </c>
      <c r="B860" s="22" t="s">
        <v>545</v>
      </c>
    </row>
    <row r="861" spans="1:2" x14ac:dyDescent="0.25">
      <c r="A861" s="21">
        <v>2205201</v>
      </c>
      <c r="B861" s="22" t="s">
        <v>546</v>
      </c>
    </row>
    <row r="862" spans="1:2" x14ac:dyDescent="0.25">
      <c r="A862" s="21">
        <v>2205250</v>
      </c>
      <c r="B862" s="22" t="s">
        <v>547</v>
      </c>
    </row>
    <row r="863" spans="1:2" x14ac:dyDescent="0.25">
      <c r="A863" s="21">
        <v>2205276</v>
      </c>
      <c r="B863" s="22" t="s">
        <v>548</v>
      </c>
    </row>
    <row r="864" spans="1:2" x14ac:dyDescent="0.25">
      <c r="A864" s="21">
        <v>2205359</v>
      </c>
      <c r="B864" s="22" t="s">
        <v>549</v>
      </c>
    </row>
    <row r="865" spans="1:2" x14ac:dyDescent="0.25">
      <c r="A865" s="21">
        <v>2205508</v>
      </c>
      <c r="B865" s="22" t="s">
        <v>550</v>
      </c>
    </row>
    <row r="866" spans="1:2" x14ac:dyDescent="0.25">
      <c r="A866" s="21">
        <v>2205516</v>
      </c>
      <c r="B866" s="22" t="s">
        <v>551</v>
      </c>
    </row>
    <row r="867" spans="1:2" x14ac:dyDescent="0.25">
      <c r="A867" s="21">
        <v>2205524</v>
      </c>
      <c r="B867" s="22" t="s">
        <v>552</v>
      </c>
    </row>
    <row r="868" spans="1:2" x14ac:dyDescent="0.25">
      <c r="A868" s="21">
        <v>2205532</v>
      </c>
      <c r="B868" s="22" t="s">
        <v>404</v>
      </c>
    </row>
    <row r="869" spans="1:2" x14ac:dyDescent="0.25">
      <c r="A869" s="21">
        <v>2205573</v>
      </c>
      <c r="B869" s="22" t="s">
        <v>553</v>
      </c>
    </row>
    <row r="870" spans="1:2" x14ac:dyDescent="0.25">
      <c r="A870" s="21">
        <v>2205565</v>
      </c>
      <c r="B870" s="22" t="s">
        <v>554</v>
      </c>
    </row>
    <row r="871" spans="1:2" x14ac:dyDescent="0.25">
      <c r="A871" s="21">
        <v>2205581</v>
      </c>
      <c r="B871" s="22" t="s">
        <v>555</v>
      </c>
    </row>
    <row r="872" spans="1:2" x14ac:dyDescent="0.25">
      <c r="A872" s="21">
        <v>2205599</v>
      </c>
      <c r="B872" s="22" t="s">
        <v>556</v>
      </c>
    </row>
    <row r="873" spans="1:2" x14ac:dyDescent="0.25">
      <c r="A873" s="21">
        <v>2205706</v>
      </c>
      <c r="B873" s="22" t="s">
        <v>557</v>
      </c>
    </row>
    <row r="874" spans="1:2" x14ac:dyDescent="0.25">
      <c r="A874" s="21">
        <v>2205904</v>
      </c>
      <c r="B874" s="22" t="s">
        <v>558</v>
      </c>
    </row>
    <row r="875" spans="1:2" x14ac:dyDescent="0.25">
      <c r="A875" s="21">
        <v>2205953</v>
      </c>
      <c r="B875" s="22" t="s">
        <v>559</v>
      </c>
    </row>
    <row r="876" spans="1:2" x14ac:dyDescent="0.25">
      <c r="A876" s="21">
        <v>2206050</v>
      </c>
      <c r="B876" s="22" t="s">
        <v>560</v>
      </c>
    </row>
    <row r="877" spans="1:2" x14ac:dyDescent="0.25">
      <c r="A877" s="21">
        <v>2206357</v>
      </c>
      <c r="B877" s="22" t="s">
        <v>561</v>
      </c>
    </row>
    <row r="878" spans="1:2" x14ac:dyDescent="0.25">
      <c r="A878" s="21">
        <v>2206407</v>
      </c>
      <c r="B878" s="22" t="s">
        <v>562</v>
      </c>
    </row>
    <row r="879" spans="1:2" x14ac:dyDescent="0.25">
      <c r="A879" s="21">
        <v>2206506</v>
      </c>
      <c r="B879" s="22" t="s">
        <v>563</v>
      </c>
    </row>
    <row r="880" spans="1:2" x14ac:dyDescent="0.25">
      <c r="A880" s="21">
        <v>2206654</v>
      </c>
      <c r="B880" s="22" t="s">
        <v>564</v>
      </c>
    </row>
    <row r="881" spans="1:2" x14ac:dyDescent="0.25">
      <c r="A881" s="21">
        <v>2206704</v>
      </c>
      <c r="B881" s="22" t="s">
        <v>565</v>
      </c>
    </row>
    <row r="882" spans="1:2" x14ac:dyDescent="0.25">
      <c r="A882" s="21">
        <v>2206753</v>
      </c>
      <c r="B882" s="22" t="s">
        <v>566</v>
      </c>
    </row>
    <row r="883" spans="1:2" x14ac:dyDescent="0.25">
      <c r="A883" s="21">
        <v>2207959</v>
      </c>
      <c r="B883" s="22" t="s">
        <v>567</v>
      </c>
    </row>
    <row r="884" spans="1:2" x14ac:dyDescent="0.25">
      <c r="A884" s="21">
        <v>2206902</v>
      </c>
      <c r="B884" s="22" t="s">
        <v>568</v>
      </c>
    </row>
    <row r="885" spans="1:2" x14ac:dyDescent="0.25">
      <c r="A885" s="21">
        <v>2206951</v>
      </c>
      <c r="B885" s="22" t="s">
        <v>569</v>
      </c>
    </row>
    <row r="886" spans="1:2" x14ac:dyDescent="0.25">
      <c r="A886" s="21">
        <v>2207009</v>
      </c>
      <c r="B886" s="22" t="s">
        <v>570</v>
      </c>
    </row>
    <row r="887" spans="1:2" x14ac:dyDescent="0.25">
      <c r="A887" s="21">
        <v>2207207</v>
      </c>
      <c r="B887" s="22" t="s">
        <v>571</v>
      </c>
    </row>
    <row r="888" spans="1:2" x14ac:dyDescent="0.25">
      <c r="A888" s="21">
        <v>2207306</v>
      </c>
      <c r="B888" s="22" t="s">
        <v>572</v>
      </c>
    </row>
    <row r="889" spans="1:2" x14ac:dyDescent="0.25">
      <c r="A889" s="21">
        <v>2207355</v>
      </c>
      <c r="B889" s="22" t="s">
        <v>573</v>
      </c>
    </row>
    <row r="890" spans="1:2" x14ac:dyDescent="0.25">
      <c r="A890" s="21">
        <v>2207405</v>
      </c>
      <c r="B890" s="22" t="s">
        <v>574</v>
      </c>
    </row>
    <row r="891" spans="1:2" x14ac:dyDescent="0.25">
      <c r="A891" s="21">
        <v>2207553</v>
      </c>
      <c r="B891" s="22" t="s">
        <v>575</v>
      </c>
    </row>
    <row r="892" spans="1:2" x14ac:dyDescent="0.25">
      <c r="A892" s="21">
        <v>2207603</v>
      </c>
      <c r="B892" s="22" t="s">
        <v>576</v>
      </c>
    </row>
    <row r="893" spans="1:2" x14ac:dyDescent="0.25">
      <c r="A893" s="21">
        <v>2207702</v>
      </c>
      <c r="B893" s="22" t="s">
        <v>577</v>
      </c>
    </row>
    <row r="894" spans="1:2" x14ac:dyDescent="0.25">
      <c r="A894" s="21">
        <v>2207751</v>
      </c>
      <c r="B894" s="22" t="s">
        <v>578</v>
      </c>
    </row>
    <row r="895" spans="1:2" x14ac:dyDescent="0.25">
      <c r="A895" s="21">
        <v>2207777</v>
      </c>
      <c r="B895" s="22" t="s">
        <v>579</v>
      </c>
    </row>
    <row r="896" spans="1:2" x14ac:dyDescent="0.25">
      <c r="A896" s="21">
        <v>2207793</v>
      </c>
      <c r="B896" s="22" t="s">
        <v>580</v>
      </c>
    </row>
    <row r="897" spans="1:2" x14ac:dyDescent="0.25">
      <c r="A897" s="21">
        <v>2207801</v>
      </c>
      <c r="B897" s="22" t="s">
        <v>581</v>
      </c>
    </row>
    <row r="898" spans="1:2" x14ac:dyDescent="0.25">
      <c r="A898" s="21">
        <v>2207850</v>
      </c>
      <c r="B898" s="22" t="s">
        <v>582</v>
      </c>
    </row>
    <row r="899" spans="1:2" x14ac:dyDescent="0.25">
      <c r="A899" s="21">
        <v>2207900</v>
      </c>
      <c r="B899" s="22" t="s">
        <v>583</v>
      </c>
    </row>
    <row r="900" spans="1:2" x14ac:dyDescent="0.25">
      <c r="A900" s="21">
        <v>2207934</v>
      </c>
      <c r="B900" s="22" t="s">
        <v>584</v>
      </c>
    </row>
    <row r="901" spans="1:2" x14ac:dyDescent="0.25">
      <c r="A901" s="21">
        <v>2208007</v>
      </c>
      <c r="B901" s="22" t="s">
        <v>585</v>
      </c>
    </row>
    <row r="902" spans="1:2" x14ac:dyDescent="0.25">
      <c r="A902" s="21">
        <v>2208106</v>
      </c>
      <c r="B902" s="22" t="s">
        <v>586</v>
      </c>
    </row>
    <row r="903" spans="1:2" x14ac:dyDescent="0.25">
      <c r="A903" s="21">
        <v>2208205</v>
      </c>
      <c r="B903" s="22" t="s">
        <v>587</v>
      </c>
    </row>
    <row r="904" spans="1:2" x14ac:dyDescent="0.25">
      <c r="A904" s="21">
        <v>2208304</v>
      </c>
      <c r="B904" s="22" t="s">
        <v>588</v>
      </c>
    </row>
    <row r="905" spans="1:2" x14ac:dyDescent="0.25">
      <c r="A905" s="21">
        <v>2208403</v>
      </c>
      <c r="B905" s="22" t="s">
        <v>589</v>
      </c>
    </row>
    <row r="906" spans="1:2" x14ac:dyDescent="0.25">
      <c r="A906" s="21">
        <v>2208601</v>
      </c>
      <c r="B906" s="22" t="s">
        <v>590</v>
      </c>
    </row>
    <row r="907" spans="1:2" x14ac:dyDescent="0.25">
      <c r="A907" s="21">
        <v>2208650</v>
      </c>
      <c r="B907" s="22" t="s">
        <v>591</v>
      </c>
    </row>
    <row r="908" spans="1:2" x14ac:dyDescent="0.25">
      <c r="A908" s="21">
        <v>2208700</v>
      </c>
      <c r="B908" s="22" t="s">
        <v>592</v>
      </c>
    </row>
    <row r="909" spans="1:2" x14ac:dyDescent="0.25">
      <c r="A909" s="21">
        <v>2208809</v>
      </c>
      <c r="B909" s="22" t="s">
        <v>593</v>
      </c>
    </row>
    <row r="910" spans="1:2" x14ac:dyDescent="0.25">
      <c r="A910" s="21">
        <v>2208858</v>
      </c>
      <c r="B910" s="22" t="s">
        <v>594</v>
      </c>
    </row>
    <row r="911" spans="1:2" x14ac:dyDescent="0.25">
      <c r="A911" s="21">
        <v>2208874</v>
      </c>
      <c r="B911" s="22" t="s">
        <v>595</v>
      </c>
    </row>
    <row r="912" spans="1:2" x14ac:dyDescent="0.25">
      <c r="A912" s="21">
        <v>2209005</v>
      </c>
      <c r="B912" s="22" t="s">
        <v>596</v>
      </c>
    </row>
    <row r="913" spans="1:2" x14ac:dyDescent="0.25">
      <c r="A913" s="21">
        <v>2209104</v>
      </c>
      <c r="B913" s="22" t="s">
        <v>597</v>
      </c>
    </row>
    <row r="914" spans="1:2" x14ac:dyDescent="0.25">
      <c r="A914" s="21">
        <v>2209153</v>
      </c>
      <c r="B914" s="22" t="s">
        <v>598</v>
      </c>
    </row>
    <row r="915" spans="1:2" x14ac:dyDescent="0.25">
      <c r="A915" s="21">
        <v>2209302</v>
      </c>
      <c r="B915" s="22" t="s">
        <v>599</v>
      </c>
    </row>
    <row r="916" spans="1:2" x14ac:dyDescent="0.25">
      <c r="A916" s="21">
        <v>2209377</v>
      </c>
      <c r="B916" s="22" t="s">
        <v>600</v>
      </c>
    </row>
    <row r="917" spans="1:2" x14ac:dyDescent="0.25">
      <c r="A917" s="21">
        <v>2209351</v>
      </c>
      <c r="B917" s="22" t="s">
        <v>601</v>
      </c>
    </row>
    <row r="918" spans="1:2" x14ac:dyDescent="0.25">
      <c r="A918" s="21">
        <v>2209401</v>
      </c>
      <c r="B918" s="22" t="s">
        <v>602</v>
      </c>
    </row>
    <row r="919" spans="1:2" x14ac:dyDescent="0.25">
      <c r="A919" s="21">
        <v>2209450</v>
      </c>
      <c r="B919" s="22" t="s">
        <v>603</v>
      </c>
    </row>
    <row r="920" spans="1:2" x14ac:dyDescent="0.25">
      <c r="A920" s="21">
        <v>2209500</v>
      </c>
      <c r="B920" s="22" t="s">
        <v>604</v>
      </c>
    </row>
    <row r="921" spans="1:2" x14ac:dyDescent="0.25">
      <c r="A921" s="21">
        <v>2209559</v>
      </c>
      <c r="B921" s="22" t="s">
        <v>605</v>
      </c>
    </row>
    <row r="922" spans="1:2" x14ac:dyDescent="0.25">
      <c r="A922" s="21">
        <v>2209609</v>
      </c>
      <c r="B922" s="22" t="s">
        <v>606</v>
      </c>
    </row>
    <row r="923" spans="1:2" x14ac:dyDescent="0.25">
      <c r="A923" s="21">
        <v>2209658</v>
      </c>
      <c r="B923" s="22" t="s">
        <v>607</v>
      </c>
    </row>
    <row r="924" spans="1:2" x14ac:dyDescent="0.25">
      <c r="A924" s="21">
        <v>2209708</v>
      </c>
      <c r="B924" s="22" t="s">
        <v>608</v>
      </c>
    </row>
    <row r="925" spans="1:2" x14ac:dyDescent="0.25">
      <c r="A925" s="21">
        <v>2209757</v>
      </c>
      <c r="B925" s="22" t="s">
        <v>609</v>
      </c>
    </row>
    <row r="926" spans="1:2" x14ac:dyDescent="0.25">
      <c r="A926" s="21">
        <v>2209807</v>
      </c>
      <c r="B926" s="22" t="s">
        <v>610</v>
      </c>
    </row>
    <row r="927" spans="1:2" x14ac:dyDescent="0.25">
      <c r="A927" s="21">
        <v>2209856</v>
      </c>
      <c r="B927" s="22" t="s">
        <v>611</v>
      </c>
    </row>
    <row r="928" spans="1:2" x14ac:dyDescent="0.25">
      <c r="A928" s="21">
        <v>2209872</v>
      </c>
      <c r="B928" s="22" t="s">
        <v>612</v>
      </c>
    </row>
    <row r="929" spans="1:2" x14ac:dyDescent="0.25">
      <c r="A929" s="21">
        <v>2209906</v>
      </c>
      <c r="B929" s="22" t="s">
        <v>613</v>
      </c>
    </row>
    <row r="930" spans="1:2" x14ac:dyDescent="0.25">
      <c r="A930" s="21">
        <v>2209955</v>
      </c>
      <c r="B930" s="22" t="s">
        <v>614</v>
      </c>
    </row>
    <row r="931" spans="1:2" x14ac:dyDescent="0.25">
      <c r="A931" s="21">
        <v>2210003</v>
      </c>
      <c r="B931" s="22" t="s">
        <v>615</v>
      </c>
    </row>
    <row r="932" spans="1:2" x14ac:dyDescent="0.25">
      <c r="A932" s="21">
        <v>2210052</v>
      </c>
      <c r="B932" s="22" t="s">
        <v>616</v>
      </c>
    </row>
    <row r="933" spans="1:2" x14ac:dyDescent="0.25">
      <c r="A933" s="21">
        <v>2210102</v>
      </c>
      <c r="B933" s="22" t="s">
        <v>617</v>
      </c>
    </row>
    <row r="934" spans="1:2" x14ac:dyDescent="0.25">
      <c r="A934" s="21">
        <v>2210201</v>
      </c>
      <c r="B934" s="22" t="s">
        <v>618</v>
      </c>
    </row>
    <row r="935" spans="1:2" x14ac:dyDescent="0.25">
      <c r="A935" s="21">
        <v>2210300</v>
      </c>
      <c r="B935" s="22" t="s">
        <v>619</v>
      </c>
    </row>
    <row r="936" spans="1:2" x14ac:dyDescent="0.25">
      <c r="A936" s="21">
        <v>2210359</v>
      </c>
      <c r="B936" s="22" t="s">
        <v>620</v>
      </c>
    </row>
    <row r="937" spans="1:2" x14ac:dyDescent="0.25">
      <c r="A937" s="21">
        <v>2210375</v>
      </c>
      <c r="B937" s="22" t="s">
        <v>621</v>
      </c>
    </row>
    <row r="938" spans="1:2" x14ac:dyDescent="0.25">
      <c r="A938" s="21">
        <v>2210383</v>
      </c>
      <c r="B938" s="22" t="s">
        <v>622</v>
      </c>
    </row>
    <row r="939" spans="1:2" x14ac:dyDescent="0.25">
      <c r="A939" s="21">
        <v>2210391</v>
      </c>
      <c r="B939" s="22" t="s">
        <v>623</v>
      </c>
    </row>
    <row r="940" spans="1:2" x14ac:dyDescent="0.25">
      <c r="A940" s="21">
        <v>2210409</v>
      </c>
      <c r="B940" s="22" t="s">
        <v>624</v>
      </c>
    </row>
    <row r="941" spans="1:2" x14ac:dyDescent="0.25">
      <c r="A941" s="21">
        <v>2210508</v>
      </c>
      <c r="B941" s="22" t="s">
        <v>625</v>
      </c>
    </row>
    <row r="942" spans="1:2" x14ac:dyDescent="0.25">
      <c r="A942" s="21">
        <v>2210607</v>
      </c>
      <c r="B942" s="22" t="s">
        <v>626</v>
      </c>
    </row>
    <row r="943" spans="1:2" x14ac:dyDescent="0.25">
      <c r="A943" s="21">
        <v>2210623</v>
      </c>
      <c r="B943" s="22" t="s">
        <v>627</v>
      </c>
    </row>
    <row r="944" spans="1:2" x14ac:dyDescent="0.25">
      <c r="A944" s="21">
        <v>2210631</v>
      </c>
      <c r="B944" s="22" t="s">
        <v>628</v>
      </c>
    </row>
    <row r="945" spans="1:2" x14ac:dyDescent="0.25">
      <c r="A945" s="21">
        <v>2210656</v>
      </c>
      <c r="B945" s="22" t="s">
        <v>629</v>
      </c>
    </row>
    <row r="946" spans="1:2" x14ac:dyDescent="0.25">
      <c r="A946" s="21">
        <v>2210706</v>
      </c>
      <c r="B946" s="22" t="s">
        <v>630</v>
      </c>
    </row>
    <row r="947" spans="1:2" x14ac:dyDescent="0.25">
      <c r="A947" s="21">
        <v>2210805</v>
      </c>
      <c r="B947" s="22" t="s">
        <v>631</v>
      </c>
    </row>
    <row r="948" spans="1:2" x14ac:dyDescent="0.25">
      <c r="A948" s="21">
        <v>2210904</v>
      </c>
      <c r="B948" s="22" t="s">
        <v>632</v>
      </c>
    </row>
    <row r="949" spans="1:2" x14ac:dyDescent="0.25">
      <c r="A949" s="21">
        <v>2210938</v>
      </c>
      <c r="B949" s="22" t="s">
        <v>633</v>
      </c>
    </row>
    <row r="950" spans="1:2" x14ac:dyDescent="0.25">
      <c r="A950" s="21">
        <v>2210953</v>
      </c>
      <c r="B950" s="22" t="s">
        <v>634</v>
      </c>
    </row>
    <row r="951" spans="1:2" x14ac:dyDescent="0.25">
      <c r="A951" s="21">
        <v>2210979</v>
      </c>
      <c r="B951" s="22" t="s">
        <v>635</v>
      </c>
    </row>
    <row r="952" spans="1:2" x14ac:dyDescent="0.25">
      <c r="A952" s="21">
        <v>2211001</v>
      </c>
      <c r="B952" s="22" t="s">
        <v>636</v>
      </c>
    </row>
    <row r="953" spans="1:2" x14ac:dyDescent="0.25">
      <c r="A953" s="21">
        <v>2211308</v>
      </c>
      <c r="B953" s="22" t="s">
        <v>637</v>
      </c>
    </row>
    <row r="954" spans="1:2" x14ac:dyDescent="0.25">
      <c r="A954" s="21">
        <v>2211357</v>
      </c>
      <c r="B954" s="22" t="s">
        <v>638</v>
      </c>
    </row>
    <row r="955" spans="1:2" x14ac:dyDescent="0.25">
      <c r="A955" s="21">
        <v>2211407</v>
      </c>
      <c r="B955" s="22" t="s">
        <v>639</v>
      </c>
    </row>
    <row r="956" spans="1:2" x14ac:dyDescent="0.25">
      <c r="A956" s="21">
        <v>2211506</v>
      </c>
      <c r="B956" s="22" t="s">
        <v>640</v>
      </c>
    </row>
    <row r="957" spans="1:2" x14ac:dyDescent="0.25">
      <c r="A957" s="21">
        <v>2211605</v>
      </c>
      <c r="B957" s="22" t="s">
        <v>641</v>
      </c>
    </row>
    <row r="958" spans="1:2" x14ac:dyDescent="0.25">
      <c r="A958" s="21">
        <v>2211704</v>
      </c>
      <c r="B958" s="22" t="s">
        <v>642</v>
      </c>
    </row>
    <row r="959" spans="1:2" x14ac:dyDescent="0.25">
      <c r="A959" s="21">
        <v>2400109</v>
      </c>
      <c r="B959" s="22" t="s">
        <v>643</v>
      </c>
    </row>
    <row r="960" spans="1:2" x14ac:dyDescent="0.25">
      <c r="A960" s="21">
        <v>2400208</v>
      </c>
      <c r="B960" s="22" t="s">
        <v>644</v>
      </c>
    </row>
    <row r="961" spans="1:2" x14ac:dyDescent="0.25">
      <c r="A961" s="21">
        <v>2400307</v>
      </c>
      <c r="B961" s="22" t="s">
        <v>645</v>
      </c>
    </row>
    <row r="962" spans="1:2" x14ac:dyDescent="0.25">
      <c r="A962" s="21">
        <v>2400406</v>
      </c>
      <c r="B962" s="22" t="s">
        <v>646</v>
      </c>
    </row>
    <row r="963" spans="1:2" x14ac:dyDescent="0.25">
      <c r="A963" s="21">
        <v>2400505</v>
      </c>
      <c r="B963" s="22" t="s">
        <v>647</v>
      </c>
    </row>
    <row r="964" spans="1:2" x14ac:dyDescent="0.25">
      <c r="A964" s="21">
        <v>2400604</v>
      </c>
      <c r="B964" s="22" t="s">
        <v>648</v>
      </c>
    </row>
    <row r="965" spans="1:2" x14ac:dyDescent="0.25">
      <c r="A965" s="21">
        <v>2400703</v>
      </c>
      <c r="B965" s="22" t="s">
        <v>649</v>
      </c>
    </row>
    <row r="966" spans="1:2" x14ac:dyDescent="0.25">
      <c r="A966" s="21">
        <v>2400802</v>
      </c>
      <c r="B966" s="22" t="s">
        <v>650</v>
      </c>
    </row>
    <row r="967" spans="1:2" x14ac:dyDescent="0.25">
      <c r="A967" s="21">
        <v>2400901</v>
      </c>
      <c r="B967" s="22" t="s">
        <v>651</v>
      </c>
    </row>
    <row r="968" spans="1:2" x14ac:dyDescent="0.25">
      <c r="A968" s="21">
        <v>2401008</v>
      </c>
      <c r="B968" s="22" t="s">
        <v>652</v>
      </c>
    </row>
    <row r="969" spans="1:2" x14ac:dyDescent="0.25">
      <c r="A969" s="21">
        <v>2401107</v>
      </c>
      <c r="B969" s="22" t="s">
        <v>653</v>
      </c>
    </row>
    <row r="970" spans="1:2" x14ac:dyDescent="0.25">
      <c r="A970" s="21">
        <v>2401305</v>
      </c>
      <c r="B970" s="22" t="s">
        <v>654</v>
      </c>
    </row>
    <row r="971" spans="1:2" x14ac:dyDescent="0.25">
      <c r="A971" s="21">
        <v>2401453</v>
      </c>
      <c r="B971" s="22" t="s">
        <v>176</v>
      </c>
    </row>
    <row r="972" spans="1:2" x14ac:dyDescent="0.25">
      <c r="A972" s="21">
        <v>2401503</v>
      </c>
      <c r="B972" s="22" t="s">
        <v>655</v>
      </c>
    </row>
    <row r="973" spans="1:2" x14ac:dyDescent="0.25">
      <c r="A973" s="21">
        <v>2401602</v>
      </c>
      <c r="B973" s="22" t="s">
        <v>656</v>
      </c>
    </row>
    <row r="974" spans="1:2" x14ac:dyDescent="0.25">
      <c r="A974" s="21">
        <v>2401651</v>
      </c>
      <c r="B974" s="22" t="s">
        <v>657</v>
      </c>
    </row>
    <row r="975" spans="1:2" x14ac:dyDescent="0.25">
      <c r="A975" s="21">
        <v>2401701</v>
      </c>
      <c r="B975" s="22" t="s">
        <v>185</v>
      </c>
    </row>
    <row r="976" spans="1:2" x14ac:dyDescent="0.25">
      <c r="A976" s="21">
        <v>2401800</v>
      </c>
      <c r="B976" s="22" t="s">
        <v>361</v>
      </c>
    </row>
    <row r="977" spans="1:2" x14ac:dyDescent="0.25">
      <c r="A977" s="21">
        <v>2401859</v>
      </c>
      <c r="B977" s="22" t="s">
        <v>658</v>
      </c>
    </row>
    <row r="978" spans="1:2" x14ac:dyDescent="0.25">
      <c r="A978" s="21">
        <v>2401909</v>
      </c>
      <c r="B978" s="22" t="s">
        <v>659</v>
      </c>
    </row>
    <row r="979" spans="1:2" x14ac:dyDescent="0.25">
      <c r="A979" s="21">
        <v>2402006</v>
      </c>
      <c r="B979" s="22" t="s">
        <v>660</v>
      </c>
    </row>
    <row r="980" spans="1:2" x14ac:dyDescent="0.25">
      <c r="A980" s="21">
        <v>2402105</v>
      </c>
      <c r="B980" s="22" t="s">
        <v>661</v>
      </c>
    </row>
    <row r="981" spans="1:2" x14ac:dyDescent="0.25">
      <c r="A981" s="21">
        <v>2402303</v>
      </c>
      <c r="B981" s="22" t="s">
        <v>203</v>
      </c>
    </row>
    <row r="982" spans="1:2" x14ac:dyDescent="0.25">
      <c r="A982" s="21">
        <v>2402402</v>
      </c>
      <c r="B982" s="22" t="s">
        <v>662</v>
      </c>
    </row>
    <row r="983" spans="1:2" x14ac:dyDescent="0.25">
      <c r="A983" s="21">
        <v>2402501</v>
      </c>
      <c r="B983" s="22" t="s">
        <v>663</v>
      </c>
    </row>
    <row r="984" spans="1:2" x14ac:dyDescent="0.25">
      <c r="A984" s="21">
        <v>2402709</v>
      </c>
      <c r="B984" s="22" t="s">
        <v>664</v>
      </c>
    </row>
    <row r="985" spans="1:2" x14ac:dyDescent="0.25">
      <c r="A985" s="21">
        <v>2402808</v>
      </c>
      <c r="B985" s="22" t="s">
        <v>665</v>
      </c>
    </row>
    <row r="986" spans="1:2" x14ac:dyDescent="0.25">
      <c r="A986" s="21">
        <v>2402907</v>
      </c>
      <c r="B986" s="22" t="s">
        <v>666</v>
      </c>
    </row>
    <row r="987" spans="1:2" x14ac:dyDescent="0.25">
      <c r="A987" s="21">
        <v>2403004</v>
      </c>
      <c r="B987" s="22" t="s">
        <v>667</v>
      </c>
    </row>
    <row r="988" spans="1:2" x14ac:dyDescent="0.25">
      <c r="A988" s="21">
        <v>2403103</v>
      </c>
      <c r="B988" s="22" t="s">
        <v>668</v>
      </c>
    </row>
    <row r="989" spans="1:2" x14ac:dyDescent="0.25">
      <c r="A989" s="21">
        <v>2403202</v>
      </c>
      <c r="B989" s="22" t="s">
        <v>669</v>
      </c>
    </row>
    <row r="990" spans="1:2" x14ac:dyDescent="0.25">
      <c r="A990" s="21">
        <v>2403301</v>
      </c>
      <c r="B990" s="22" t="s">
        <v>670</v>
      </c>
    </row>
    <row r="991" spans="1:2" x14ac:dyDescent="0.25">
      <c r="A991" s="21">
        <v>2403400</v>
      </c>
      <c r="B991" s="22" t="s">
        <v>671</v>
      </c>
    </row>
    <row r="992" spans="1:2" x14ac:dyDescent="0.25">
      <c r="A992" s="21">
        <v>2403707</v>
      </c>
      <c r="B992" s="22" t="s">
        <v>672</v>
      </c>
    </row>
    <row r="993" spans="1:2" x14ac:dyDescent="0.25">
      <c r="A993" s="21">
        <v>2403756</v>
      </c>
      <c r="B993" s="22" t="s">
        <v>673</v>
      </c>
    </row>
    <row r="994" spans="1:2" x14ac:dyDescent="0.25">
      <c r="A994" s="21">
        <v>2403806</v>
      </c>
      <c r="B994" s="22" t="s">
        <v>674</v>
      </c>
    </row>
    <row r="995" spans="1:2" x14ac:dyDescent="0.25">
      <c r="A995" s="21">
        <v>2403905</v>
      </c>
      <c r="B995" s="22" t="s">
        <v>675</v>
      </c>
    </row>
    <row r="996" spans="1:2" x14ac:dyDescent="0.25">
      <c r="A996" s="21">
        <v>2404002</v>
      </c>
      <c r="B996" s="22" t="s">
        <v>676</v>
      </c>
    </row>
    <row r="997" spans="1:2" x14ac:dyDescent="0.25">
      <c r="A997" s="21">
        <v>2404101</v>
      </c>
      <c r="B997" s="22" t="s">
        <v>677</v>
      </c>
    </row>
    <row r="998" spans="1:2" x14ac:dyDescent="0.25">
      <c r="A998" s="21">
        <v>2404309</v>
      </c>
      <c r="B998" s="22" t="s">
        <v>678</v>
      </c>
    </row>
    <row r="999" spans="1:2" x14ac:dyDescent="0.25">
      <c r="A999" s="21">
        <v>2404408</v>
      </c>
      <c r="B999" s="22" t="s">
        <v>679</v>
      </c>
    </row>
    <row r="1000" spans="1:2" x14ac:dyDescent="0.25">
      <c r="A1000" s="21">
        <v>2404507</v>
      </c>
      <c r="B1000" s="22" t="s">
        <v>680</v>
      </c>
    </row>
    <row r="1001" spans="1:2" x14ac:dyDescent="0.25">
      <c r="A1001" s="21">
        <v>2404606</v>
      </c>
      <c r="B1001" s="22" t="s">
        <v>681</v>
      </c>
    </row>
    <row r="1002" spans="1:2" x14ac:dyDescent="0.25">
      <c r="A1002" s="21">
        <v>2404705</v>
      </c>
      <c r="B1002" s="22" t="s">
        <v>682</v>
      </c>
    </row>
    <row r="1003" spans="1:2" x14ac:dyDescent="0.25">
      <c r="A1003" s="21">
        <v>2404804</v>
      </c>
      <c r="B1003" s="22" t="s">
        <v>683</v>
      </c>
    </row>
    <row r="1004" spans="1:2" x14ac:dyDescent="0.25">
      <c r="A1004" s="21">
        <v>2404853</v>
      </c>
      <c r="B1004" s="22" t="s">
        <v>684</v>
      </c>
    </row>
    <row r="1005" spans="1:2" x14ac:dyDescent="0.25">
      <c r="A1005" s="21">
        <v>2404903</v>
      </c>
      <c r="B1005" s="22" t="s">
        <v>685</v>
      </c>
    </row>
    <row r="1006" spans="1:2" x14ac:dyDescent="0.25">
      <c r="A1006" s="21">
        <v>2405009</v>
      </c>
      <c r="B1006" s="22" t="s">
        <v>686</v>
      </c>
    </row>
    <row r="1007" spans="1:2" x14ac:dyDescent="0.25">
      <c r="A1007" s="21">
        <v>2405108</v>
      </c>
      <c r="B1007" s="22" t="s">
        <v>687</v>
      </c>
    </row>
    <row r="1008" spans="1:2" x14ac:dyDescent="0.25">
      <c r="A1008" s="21">
        <v>2405207</v>
      </c>
      <c r="B1008" s="22" t="s">
        <v>688</v>
      </c>
    </row>
    <row r="1009" spans="1:2" x14ac:dyDescent="0.25">
      <c r="A1009" s="21">
        <v>2405306</v>
      </c>
      <c r="B1009" s="22" t="s">
        <v>689</v>
      </c>
    </row>
    <row r="1010" spans="1:2" x14ac:dyDescent="0.25">
      <c r="A1010" s="21">
        <v>2405405</v>
      </c>
      <c r="B1010" s="22" t="s">
        <v>690</v>
      </c>
    </row>
    <row r="1011" spans="1:2" x14ac:dyDescent="0.25">
      <c r="A1011" s="21">
        <v>2405504</v>
      </c>
      <c r="B1011" s="22" t="s">
        <v>691</v>
      </c>
    </row>
    <row r="1012" spans="1:2" x14ac:dyDescent="0.25">
      <c r="A1012" s="21">
        <v>2405603</v>
      </c>
      <c r="B1012" s="22" t="s">
        <v>692</v>
      </c>
    </row>
    <row r="1013" spans="1:2" x14ac:dyDescent="0.25">
      <c r="A1013" s="21">
        <v>2405702</v>
      </c>
      <c r="B1013" s="22" t="s">
        <v>693</v>
      </c>
    </row>
    <row r="1014" spans="1:2" x14ac:dyDescent="0.25">
      <c r="A1014" s="21">
        <v>2405801</v>
      </c>
      <c r="B1014" s="22" t="s">
        <v>694</v>
      </c>
    </row>
    <row r="1015" spans="1:2" x14ac:dyDescent="0.25">
      <c r="A1015" s="21">
        <v>2405900</v>
      </c>
      <c r="B1015" s="22" t="s">
        <v>695</v>
      </c>
    </row>
    <row r="1016" spans="1:2" x14ac:dyDescent="0.25">
      <c r="A1016" s="21">
        <v>2406007</v>
      </c>
      <c r="B1016" s="22" t="s">
        <v>696</v>
      </c>
    </row>
    <row r="1017" spans="1:2" x14ac:dyDescent="0.25">
      <c r="A1017" s="21">
        <v>2406106</v>
      </c>
      <c r="B1017" s="22" t="s">
        <v>697</v>
      </c>
    </row>
    <row r="1018" spans="1:2" x14ac:dyDescent="0.25">
      <c r="A1018" s="21">
        <v>2406205</v>
      </c>
      <c r="B1018" s="22" t="s">
        <v>698</v>
      </c>
    </row>
    <row r="1019" spans="1:2" x14ac:dyDescent="0.25">
      <c r="A1019" s="21">
        <v>2406304</v>
      </c>
      <c r="B1019" s="22" t="s">
        <v>699</v>
      </c>
    </row>
    <row r="1020" spans="1:2" x14ac:dyDescent="0.25">
      <c r="A1020" s="21">
        <v>2406403</v>
      </c>
      <c r="B1020" s="22" t="s">
        <v>700</v>
      </c>
    </row>
    <row r="1021" spans="1:2" x14ac:dyDescent="0.25">
      <c r="A1021" s="21">
        <v>2406502</v>
      </c>
      <c r="B1021" s="22" t="s">
        <v>701</v>
      </c>
    </row>
    <row r="1022" spans="1:2" x14ac:dyDescent="0.25">
      <c r="A1022" s="21">
        <v>2406601</v>
      </c>
      <c r="B1022" s="22" t="s">
        <v>702</v>
      </c>
    </row>
    <row r="1023" spans="1:2" x14ac:dyDescent="0.25">
      <c r="A1023" s="21">
        <v>2406700</v>
      </c>
      <c r="B1023" s="22" t="s">
        <v>703</v>
      </c>
    </row>
    <row r="1024" spans="1:2" x14ac:dyDescent="0.25">
      <c r="A1024" s="21">
        <v>2406809</v>
      </c>
      <c r="B1024" s="22" t="s">
        <v>704</v>
      </c>
    </row>
    <row r="1025" spans="1:2" x14ac:dyDescent="0.25">
      <c r="A1025" s="21">
        <v>2406908</v>
      </c>
      <c r="B1025" s="22" t="s">
        <v>705</v>
      </c>
    </row>
    <row r="1026" spans="1:2" x14ac:dyDescent="0.25">
      <c r="A1026" s="21">
        <v>2407005</v>
      </c>
      <c r="B1026" s="22" t="s">
        <v>706</v>
      </c>
    </row>
    <row r="1027" spans="1:2" x14ac:dyDescent="0.25">
      <c r="A1027" s="21">
        <v>2407104</v>
      </c>
      <c r="B1027" s="22" t="s">
        <v>707</v>
      </c>
    </row>
    <row r="1028" spans="1:2" x14ac:dyDescent="0.25">
      <c r="A1028" s="21">
        <v>2407203</v>
      </c>
      <c r="B1028" s="22" t="s">
        <v>708</v>
      </c>
    </row>
    <row r="1029" spans="1:2" x14ac:dyDescent="0.25">
      <c r="A1029" s="21">
        <v>2407252</v>
      </c>
      <c r="B1029" s="22" t="s">
        <v>709</v>
      </c>
    </row>
    <row r="1030" spans="1:2" x14ac:dyDescent="0.25">
      <c r="A1030" s="21">
        <v>2407302</v>
      </c>
      <c r="B1030" s="22" t="s">
        <v>710</v>
      </c>
    </row>
    <row r="1031" spans="1:2" x14ac:dyDescent="0.25">
      <c r="A1031" s="21">
        <v>2407401</v>
      </c>
      <c r="B1031" s="22" t="s">
        <v>711</v>
      </c>
    </row>
    <row r="1032" spans="1:2" x14ac:dyDescent="0.25">
      <c r="A1032" s="21">
        <v>2407609</v>
      </c>
      <c r="B1032" s="22" t="s">
        <v>712</v>
      </c>
    </row>
    <row r="1033" spans="1:2" x14ac:dyDescent="0.25">
      <c r="A1033" s="21">
        <v>2407807</v>
      </c>
      <c r="B1033" s="22" t="s">
        <v>713</v>
      </c>
    </row>
    <row r="1034" spans="1:2" x14ac:dyDescent="0.25">
      <c r="A1034" s="21">
        <v>2407906</v>
      </c>
      <c r="B1034" s="22" t="s">
        <v>714</v>
      </c>
    </row>
    <row r="1035" spans="1:2" x14ac:dyDescent="0.25">
      <c r="A1035" s="21">
        <v>2408003</v>
      </c>
      <c r="B1035" s="22" t="s">
        <v>715</v>
      </c>
    </row>
    <row r="1036" spans="1:2" x14ac:dyDescent="0.25">
      <c r="A1036" s="21">
        <v>2408300</v>
      </c>
      <c r="B1036" s="22" t="s">
        <v>716</v>
      </c>
    </row>
    <row r="1037" spans="1:2" x14ac:dyDescent="0.25">
      <c r="A1037" s="21">
        <v>2408409</v>
      </c>
      <c r="B1037" s="22" t="s">
        <v>717</v>
      </c>
    </row>
    <row r="1038" spans="1:2" x14ac:dyDescent="0.25">
      <c r="A1038" s="21">
        <v>2408508</v>
      </c>
      <c r="B1038" s="22" t="s">
        <v>54</v>
      </c>
    </row>
    <row r="1039" spans="1:2" x14ac:dyDescent="0.25">
      <c r="A1039" s="21">
        <v>2408607</v>
      </c>
      <c r="B1039" s="22" t="s">
        <v>718</v>
      </c>
    </row>
    <row r="1040" spans="1:2" x14ac:dyDescent="0.25">
      <c r="A1040" s="21">
        <v>2408706</v>
      </c>
      <c r="B1040" s="22" t="s">
        <v>719</v>
      </c>
    </row>
    <row r="1041" spans="1:2" x14ac:dyDescent="0.25">
      <c r="A1041" s="21">
        <v>2408805</v>
      </c>
      <c r="B1041" s="22" t="s">
        <v>720</v>
      </c>
    </row>
    <row r="1042" spans="1:2" x14ac:dyDescent="0.25">
      <c r="A1042" s="21">
        <v>2408904</v>
      </c>
      <c r="B1042" s="22" t="s">
        <v>721</v>
      </c>
    </row>
    <row r="1043" spans="1:2" x14ac:dyDescent="0.25">
      <c r="A1043" s="21">
        <v>2409100</v>
      </c>
      <c r="B1043" s="22" t="s">
        <v>722</v>
      </c>
    </row>
    <row r="1044" spans="1:2" x14ac:dyDescent="0.25">
      <c r="A1044" s="21">
        <v>2409209</v>
      </c>
      <c r="B1044" s="22" t="s">
        <v>270</v>
      </c>
    </row>
    <row r="1045" spans="1:2" x14ac:dyDescent="0.25">
      <c r="A1045" s="21">
        <v>2409308</v>
      </c>
      <c r="B1045" s="22" t="s">
        <v>723</v>
      </c>
    </row>
    <row r="1046" spans="1:2" x14ac:dyDescent="0.25">
      <c r="A1046" s="21">
        <v>2409407</v>
      </c>
      <c r="B1046" s="22" t="s">
        <v>724</v>
      </c>
    </row>
    <row r="1047" spans="1:2" x14ac:dyDescent="0.25">
      <c r="A1047" s="21">
        <v>2409506</v>
      </c>
      <c r="B1047" s="22" t="s">
        <v>725</v>
      </c>
    </row>
    <row r="1048" spans="1:2" x14ac:dyDescent="0.25">
      <c r="A1048" s="21">
        <v>2409605</v>
      </c>
      <c r="B1048" s="22" t="s">
        <v>726</v>
      </c>
    </row>
    <row r="1049" spans="1:2" x14ac:dyDescent="0.25">
      <c r="A1049" s="21">
        <v>2409704</v>
      </c>
      <c r="B1049" s="22" t="s">
        <v>727</v>
      </c>
    </row>
    <row r="1050" spans="1:2" x14ac:dyDescent="0.25">
      <c r="A1050" s="21">
        <v>2409902</v>
      </c>
      <c r="B1050" s="22" t="s">
        <v>728</v>
      </c>
    </row>
    <row r="1051" spans="1:2" x14ac:dyDescent="0.25">
      <c r="A1051" s="21">
        <v>2410009</v>
      </c>
      <c r="B1051" s="22" t="s">
        <v>276</v>
      </c>
    </row>
    <row r="1052" spans="1:2" x14ac:dyDescent="0.25">
      <c r="A1052" s="21">
        <v>2410108</v>
      </c>
      <c r="B1052" s="22" t="s">
        <v>729</v>
      </c>
    </row>
    <row r="1053" spans="1:2" x14ac:dyDescent="0.25">
      <c r="A1053" s="21">
        <v>2410207</v>
      </c>
      <c r="B1053" s="22" t="s">
        <v>730</v>
      </c>
    </row>
    <row r="1054" spans="1:2" x14ac:dyDescent="0.25">
      <c r="A1054" s="21">
        <v>2410256</v>
      </c>
      <c r="B1054" s="22" t="s">
        <v>731</v>
      </c>
    </row>
    <row r="1055" spans="1:2" x14ac:dyDescent="0.25">
      <c r="A1055" s="21">
        <v>2410405</v>
      </c>
      <c r="B1055" s="22" t="s">
        <v>732</v>
      </c>
    </row>
    <row r="1056" spans="1:2" x14ac:dyDescent="0.25">
      <c r="A1056" s="21">
        <v>2410504</v>
      </c>
      <c r="B1056" s="22" t="s">
        <v>733</v>
      </c>
    </row>
    <row r="1057" spans="1:2" x14ac:dyDescent="0.25">
      <c r="A1057" s="21">
        <v>2410603</v>
      </c>
      <c r="B1057" s="22" t="s">
        <v>734</v>
      </c>
    </row>
    <row r="1058" spans="1:2" x14ac:dyDescent="0.25">
      <c r="A1058" s="21">
        <v>2410702</v>
      </c>
      <c r="B1058" s="22" t="s">
        <v>735</v>
      </c>
    </row>
    <row r="1059" spans="1:2" x14ac:dyDescent="0.25">
      <c r="A1059" s="21">
        <v>2410801</v>
      </c>
      <c r="B1059" s="22" t="s">
        <v>56</v>
      </c>
    </row>
    <row r="1060" spans="1:2" x14ac:dyDescent="0.25">
      <c r="A1060" s="21">
        <v>2410900</v>
      </c>
      <c r="B1060" s="22" t="s">
        <v>736</v>
      </c>
    </row>
    <row r="1061" spans="1:2" x14ac:dyDescent="0.25">
      <c r="A1061" s="21">
        <v>2411007</v>
      </c>
      <c r="B1061" s="22" t="s">
        <v>737</v>
      </c>
    </row>
    <row r="1062" spans="1:2" x14ac:dyDescent="0.25">
      <c r="A1062" s="21">
        <v>2411106</v>
      </c>
      <c r="B1062" s="22" t="s">
        <v>57</v>
      </c>
    </row>
    <row r="1063" spans="1:2" x14ac:dyDescent="0.25">
      <c r="A1063" s="21">
        <v>2411205</v>
      </c>
      <c r="B1063" s="22" t="s">
        <v>295</v>
      </c>
    </row>
    <row r="1064" spans="1:2" x14ac:dyDescent="0.25">
      <c r="A1064" s="21">
        <v>2409332</v>
      </c>
      <c r="B1064" s="22" t="s">
        <v>738</v>
      </c>
    </row>
    <row r="1065" spans="1:2" x14ac:dyDescent="0.25">
      <c r="A1065" s="21">
        <v>2411403</v>
      </c>
      <c r="B1065" s="22" t="s">
        <v>739</v>
      </c>
    </row>
    <row r="1066" spans="1:2" x14ac:dyDescent="0.25">
      <c r="A1066" s="21">
        <v>2411429</v>
      </c>
      <c r="B1066" s="22" t="s">
        <v>740</v>
      </c>
    </row>
    <row r="1067" spans="1:2" x14ac:dyDescent="0.25">
      <c r="A1067" s="21">
        <v>2411502</v>
      </c>
      <c r="B1067" s="22" t="s">
        <v>741</v>
      </c>
    </row>
    <row r="1068" spans="1:2" x14ac:dyDescent="0.25">
      <c r="A1068" s="21">
        <v>2411601</v>
      </c>
      <c r="B1068" s="22" t="s">
        <v>742</v>
      </c>
    </row>
    <row r="1069" spans="1:2" x14ac:dyDescent="0.25">
      <c r="A1069" s="21">
        <v>2411700</v>
      </c>
      <c r="B1069" s="22" t="s">
        <v>743</v>
      </c>
    </row>
    <row r="1070" spans="1:2" x14ac:dyDescent="0.25">
      <c r="A1070" s="21">
        <v>2411809</v>
      </c>
      <c r="B1070" s="22" t="s">
        <v>744</v>
      </c>
    </row>
    <row r="1071" spans="1:2" x14ac:dyDescent="0.25">
      <c r="A1071" s="21">
        <v>2411908</v>
      </c>
      <c r="B1071" s="22" t="s">
        <v>745</v>
      </c>
    </row>
    <row r="1072" spans="1:2" x14ac:dyDescent="0.25">
      <c r="A1072" s="21">
        <v>2412104</v>
      </c>
      <c r="B1072" s="22" t="s">
        <v>746</v>
      </c>
    </row>
    <row r="1073" spans="1:2" x14ac:dyDescent="0.25">
      <c r="A1073" s="21">
        <v>2412302</v>
      </c>
      <c r="B1073" s="22" t="s">
        <v>747</v>
      </c>
    </row>
    <row r="1074" spans="1:2" x14ac:dyDescent="0.25">
      <c r="A1074" s="21">
        <v>2412401</v>
      </c>
      <c r="B1074" s="22" t="s">
        <v>748</v>
      </c>
    </row>
    <row r="1075" spans="1:2" x14ac:dyDescent="0.25">
      <c r="A1075" s="21">
        <v>2412500</v>
      </c>
      <c r="B1075" s="22" t="s">
        <v>749</v>
      </c>
    </row>
    <row r="1076" spans="1:2" x14ac:dyDescent="0.25">
      <c r="A1076" s="21">
        <v>2412559</v>
      </c>
      <c r="B1076" s="22" t="s">
        <v>750</v>
      </c>
    </row>
    <row r="1077" spans="1:2" x14ac:dyDescent="0.25">
      <c r="A1077" s="21">
        <v>2412609</v>
      </c>
      <c r="B1077" s="22" t="s">
        <v>751</v>
      </c>
    </row>
    <row r="1078" spans="1:2" x14ac:dyDescent="0.25">
      <c r="A1078" s="21">
        <v>2412708</v>
      </c>
      <c r="B1078" s="22" t="s">
        <v>752</v>
      </c>
    </row>
    <row r="1079" spans="1:2" x14ac:dyDescent="0.25">
      <c r="A1079" s="21">
        <v>2412807</v>
      </c>
      <c r="B1079" s="22" t="s">
        <v>753</v>
      </c>
    </row>
    <row r="1080" spans="1:2" x14ac:dyDescent="0.25">
      <c r="A1080" s="21">
        <v>2412906</v>
      </c>
      <c r="B1080" s="22" t="s">
        <v>754</v>
      </c>
    </row>
    <row r="1081" spans="1:2" x14ac:dyDescent="0.25">
      <c r="A1081" s="21">
        <v>2413003</v>
      </c>
      <c r="B1081" s="22" t="s">
        <v>755</v>
      </c>
    </row>
    <row r="1082" spans="1:2" x14ac:dyDescent="0.25">
      <c r="A1082" s="21">
        <v>2413102</v>
      </c>
      <c r="B1082" s="22" t="s">
        <v>756</v>
      </c>
    </row>
    <row r="1083" spans="1:2" x14ac:dyDescent="0.25">
      <c r="A1083" s="21">
        <v>2410306</v>
      </c>
      <c r="B1083" s="22" t="s">
        <v>757</v>
      </c>
    </row>
    <row r="1084" spans="1:2" x14ac:dyDescent="0.25">
      <c r="A1084" s="21">
        <v>2413300</v>
      </c>
      <c r="B1084" s="22" t="s">
        <v>758</v>
      </c>
    </row>
    <row r="1085" spans="1:2" x14ac:dyDescent="0.25">
      <c r="A1085" s="21">
        <v>2413359</v>
      </c>
      <c r="B1085" s="22" t="s">
        <v>759</v>
      </c>
    </row>
    <row r="1086" spans="1:2" x14ac:dyDescent="0.25">
      <c r="A1086" s="21">
        <v>2413409</v>
      </c>
      <c r="B1086" s="22" t="s">
        <v>760</v>
      </c>
    </row>
    <row r="1087" spans="1:2" x14ac:dyDescent="0.25">
      <c r="A1087" s="21">
        <v>2413508</v>
      </c>
      <c r="B1087" s="22" t="s">
        <v>61</v>
      </c>
    </row>
    <row r="1088" spans="1:2" x14ac:dyDescent="0.25">
      <c r="A1088" s="21">
        <v>2413557</v>
      </c>
      <c r="B1088" s="22" t="s">
        <v>761</v>
      </c>
    </row>
    <row r="1089" spans="1:2" x14ac:dyDescent="0.25">
      <c r="A1089" s="21">
        <v>2413607</v>
      </c>
      <c r="B1089" s="22" t="s">
        <v>762</v>
      </c>
    </row>
    <row r="1090" spans="1:2" x14ac:dyDescent="0.25">
      <c r="A1090" s="21">
        <v>2413706</v>
      </c>
      <c r="B1090" s="22" t="s">
        <v>763</v>
      </c>
    </row>
    <row r="1091" spans="1:2" x14ac:dyDescent="0.25">
      <c r="A1091" s="21">
        <v>2413805</v>
      </c>
      <c r="B1091" s="22" t="s">
        <v>764</v>
      </c>
    </row>
    <row r="1092" spans="1:2" x14ac:dyDescent="0.25">
      <c r="A1092" s="21">
        <v>2413904</v>
      </c>
      <c r="B1092" s="22" t="s">
        <v>765</v>
      </c>
    </row>
    <row r="1093" spans="1:2" x14ac:dyDescent="0.25">
      <c r="A1093" s="21">
        <v>2414001</v>
      </c>
      <c r="B1093" s="22" t="s">
        <v>766</v>
      </c>
    </row>
    <row r="1094" spans="1:2" x14ac:dyDescent="0.25">
      <c r="A1094" s="21">
        <v>2414100</v>
      </c>
      <c r="B1094" s="22" t="s">
        <v>767</v>
      </c>
    </row>
    <row r="1095" spans="1:2" x14ac:dyDescent="0.25">
      <c r="A1095" s="21">
        <v>2414159</v>
      </c>
      <c r="B1095" s="22" t="s">
        <v>768</v>
      </c>
    </row>
    <row r="1096" spans="1:2" x14ac:dyDescent="0.25">
      <c r="A1096" s="21">
        <v>2411056</v>
      </c>
      <c r="B1096" s="22" t="s">
        <v>769</v>
      </c>
    </row>
    <row r="1097" spans="1:2" x14ac:dyDescent="0.25">
      <c r="A1097" s="21">
        <v>2414308</v>
      </c>
      <c r="B1097" s="22" t="s">
        <v>770</v>
      </c>
    </row>
    <row r="1098" spans="1:2" x14ac:dyDescent="0.25">
      <c r="A1098" s="21">
        <v>2414407</v>
      </c>
      <c r="B1098" s="22" t="s">
        <v>771</v>
      </c>
    </row>
    <row r="1099" spans="1:2" x14ac:dyDescent="0.25">
      <c r="A1099" s="21">
        <v>2414456</v>
      </c>
      <c r="B1099" s="22" t="s">
        <v>772</v>
      </c>
    </row>
    <row r="1100" spans="1:2" x14ac:dyDescent="0.25">
      <c r="A1100" s="21">
        <v>2414506</v>
      </c>
      <c r="B1100" s="22" t="s">
        <v>773</v>
      </c>
    </row>
    <row r="1101" spans="1:2" x14ac:dyDescent="0.25">
      <c r="A1101" s="21">
        <v>2414605</v>
      </c>
      <c r="B1101" s="22" t="s">
        <v>774</v>
      </c>
    </row>
    <row r="1102" spans="1:2" x14ac:dyDescent="0.25">
      <c r="A1102" s="21">
        <v>2414704</v>
      </c>
      <c r="B1102" s="22" t="s">
        <v>341</v>
      </c>
    </row>
    <row r="1103" spans="1:2" x14ac:dyDescent="0.25">
      <c r="A1103" s="21">
        <v>2414753</v>
      </c>
      <c r="B1103" s="22" t="s">
        <v>775</v>
      </c>
    </row>
    <row r="1104" spans="1:2" x14ac:dyDescent="0.25">
      <c r="A1104" s="21">
        <v>2414803</v>
      </c>
      <c r="B1104" s="22" t="s">
        <v>776</v>
      </c>
    </row>
    <row r="1105" spans="1:2" x14ac:dyDescent="0.25">
      <c r="A1105" s="21">
        <v>2414902</v>
      </c>
      <c r="B1105" s="22" t="s">
        <v>777</v>
      </c>
    </row>
    <row r="1106" spans="1:2" x14ac:dyDescent="0.25">
      <c r="A1106" s="21">
        <v>2800100</v>
      </c>
      <c r="B1106" s="22" t="s">
        <v>778</v>
      </c>
    </row>
    <row r="1107" spans="1:2" x14ac:dyDescent="0.25">
      <c r="A1107" s="21">
        <v>2800209</v>
      </c>
      <c r="B1107" s="22" t="s">
        <v>779</v>
      </c>
    </row>
    <row r="1108" spans="1:2" x14ac:dyDescent="0.25">
      <c r="A1108" s="21">
        <v>2801108</v>
      </c>
      <c r="B1108" s="22" t="s">
        <v>780</v>
      </c>
    </row>
    <row r="1109" spans="1:2" x14ac:dyDescent="0.25">
      <c r="A1109" s="21">
        <v>2801207</v>
      </c>
      <c r="B1109" s="22" t="s">
        <v>781</v>
      </c>
    </row>
    <row r="1110" spans="1:2" x14ac:dyDescent="0.25">
      <c r="A1110" s="21">
        <v>2801405</v>
      </c>
      <c r="B1110" s="22" t="s">
        <v>782</v>
      </c>
    </row>
    <row r="1111" spans="1:2" x14ac:dyDescent="0.25">
      <c r="A1111" s="21">
        <v>2801603</v>
      </c>
      <c r="B1111" s="22" t="s">
        <v>783</v>
      </c>
    </row>
    <row r="1112" spans="1:2" x14ac:dyDescent="0.25">
      <c r="A1112" s="21">
        <v>2801900</v>
      </c>
      <c r="B1112" s="22" t="s">
        <v>784</v>
      </c>
    </row>
    <row r="1113" spans="1:2" x14ac:dyDescent="0.25">
      <c r="A1113" s="21">
        <v>2802205</v>
      </c>
      <c r="B1113" s="22" t="s">
        <v>785</v>
      </c>
    </row>
    <row r="1114" spans="1:2" x14ac:dyDescent="0.25">
      <c r="A1114" s="21">
        <v>2802304</v>
      </c>
      <c r="B1114" s="22" t="s">
        <v>786</v>
      </c>
    </row>
    <row r="1115" spans="1:2" x14ac:dyDescent="0.25">
      <c r="A1115" s="21">
        <v>2802403</v>
      </c>
      <c r="B1115" s="22" t="s">
        <v>787</v>
      </c>
    </row>
    <row r="1116" spans="1:2" x14ac:dyDescent="0.25">
      <c r="A1116" s="21">
        <v>2802601</v>
      </c>
      <c r="B1116" s="22" t="s">
        <v>788</v>
      </c>
    </row>
    <row r="1117" spans="1:2" x14ac:dyDescent="0.25">
      <c r="A1117" s="21">
        <v>2803104</v>
      </c>
      <c r="B1117" s="22" t="s">
        <v>789</v>
      </c>
    </row>
    <row r="1118" spans="1:2" x14ac:dyDescent="0.25">
      <c r="A1118" s="21">
        <v>2803708</v>
      </c>
      <c r="B1118" s="22" t="s">
        <v>790</v>
      </c>
    </row>
    <row r="1119" spans="1:2" x14ac:dyDescent="0.25">
      <c r="A1119" s="21">
        <v>2804201</v>
      </c>
      <c r="B1119" s="22" t="s">
        <v>791</v>
      </c>
    </row>
    <row r="1120" spans="1:2" x14ac:dyDescent="0.25">
      <c r="A1120" s="21">
        <v>2804458</v>
      </c>
      <c r="B1120" s="22" t="s">
        <v>792</v>
      </c>
    </row>
    <row r="1121" spans="1:2" x14ac:dyDescent="0.25">
      <c r="A1121" s="21">
        <v>2804508</v>
      </c>
      <c r="B1121" s="22" t="s">
        <v>793</v>
      </c>
    </row>
    <row r="1122" spans="1:2" x14ac:dyDescent="0.25">
      <c r="A1122" s="21">
        <v>2804607</v>
      </c>
      <c r="B1122" s="22" t="s">
        <v>794</v>
      </c>
    </row>
    <row r="1123" spans="1:2" x14ac:dyDescent="0.25">
      <c r="A1123" s="21">
        <v>2804706</v>
      </c>
      <c r="B1123" s="22" t="s">
        <v>795</v>
      </c>
    </row>
    <row r="1124" spans="1:2" x14ac:dyDescent="0.25">
      <c r="A1124" s="21">
        <v>2805000</v>
      </c>
      <c r="B1124" s="22" t="s">
        <v>796</v>
      </c>
    </row>
    <row r="1125" spans="1:2" x14ac:dyDescent="0.25">
      <c r="A1125" s="21">
        <v>2805208</v>
      </c>
      <c r="B1125" s="22" t="s">
        <v>797</v>
      </c>
    </row>
    <row r="1126" spans="1:2" x14ac:dyDescent="0.25">
      <c r="A1126" s="21">
        <v>2805406</v>
      </c>
      <c r="B1126" s="22" t="s">
        <v>798</v>
      </c>
    </row>
    <row r="1127" spans="1:2" x14ac:dyDescent="0.25">
      <c r="A1127" s="21">
        <v>2805505</v>
      </c>
      <c r="B1127" s="22" t="s">
        <v>799</v>
      </c>
    </row>
    <row r="1128" spans="1:2" x14ac:dyDescent="0.25">
      <c r="A1128" s="21">
        <v>2805604</v>
      </c>
      <c r="B1128" s="22" t="s">
        <v>800</v>
      </c>
    </row>
    <row r="1129" spans="1:2" x14ac:dyDescent="0.25">
      <c r="A1129" s="21">
        <v>2805703</v>
      </c>
      <c r="B1129" s="22" t="s">
        <v>801</v>
      </c>
    </row>
    <row r="1130" spans="1:2" x14ac:dyDescent="0.25">
      <c r="A1130" s="21">
        <v>2806008</v>
      </c>
      <c r="B1130" s="22" t="s">
        <v>802</v>
      </c>
    </row>
    <row r="1131" spans="1:2" x14ac:dyDescent="0.25">
      <c r="A1131" s="21">
        <v>2807006</v>
      </c>
      <c r="B1131" s="22" t="s">
        <v>803</v>
      </c>
    </row>
    <row r="1132" spans="1:2" x14ac:dyDescent="0.25">
      <c r="A1132" s="21">
        <v>2807105</v>
      </c>
      <c r="B1132" s="22" t="s">
        <v>804</v>
      </c>
    </row>
    <row r="1133" spans="1:2" x14ac:dyDescent="0.25">
      <c r="A1133" s="21">
        <v>2807303</v>
      </c>
      <c r="B1133" s="22" t="s">
        <v>805</v>
      </c>
    </row>
    <row r="1134" spans="1:2" x14ac:dyDescent="0.25">
      <c r="A1134" s="21">
        <v>2807402</v>
      </c>
      <c r="B1134" s="22" t="s">
        <v>806</v>
      </c>
    </row>
    <row r="1137" spans="2:29" x14ac:dyDescent="0.25">
      <c r="C1137" s="86" t="s">
        <v>3</v>
      </c>
      <c r="D1137" s="86"/>
      <c r="E1137" s="86"/>
      <c r="F1137" s="86" t="s">
        <v>19</v>
      </c>
      <c r="G1137" s="86"/>
      <c r="H1137" s="86" t="s">
        <v>20</v>
      </c>
      <c r="I1137" s="86"/>
      <c r="J1137" s="86"/>
      <c r="K1137" s="86"/>
      <c r="L1137" s="86"/>
      <c r="M1137" s="87" t="s">
        <v>31</v>
      </c>
      <c r="N1137" s="88"/>
      <c r="O1137" s="89"/>
      <c r="P1137" s="94" t="s">
        <v>34</v>
      </c>
      <c r="Q1137" s="94"/>
      <c r="R1137" s="94"/>
      <c r="S1137" s="94" t="s">
        <v>35</v>
      </c>
      <c r="T1137" s="94"/>
      <c r="U1137" s="94"/>
      <c r="V1137" s="95" t="s">
        <v>36</v>
      </c>
      <c r="W1137" s="96"/>
      <c r="X1137" s="84" t="s">
        <v>48</v>
      </c>
      <c r="Y1137" s="97"/>
      <c r="Z1137" s="97"/>
      <c r="AA1137" s="85"/>
      <c r="AB1137" s="84" t="s">
        <v>49</v>
      </c>
      <c r="AC1137" s="85"/>
    </row>
    <row r="1138" spans="2:29" x14ac:dyDescent="0.25">
      <c r="C1138" s="3" t="s">
        <v>4</v>
      </c>
      <c r="D1138" s="3" t="s">
        <v>10</v>
      </c>
      <c r="E1138" s="3" t="s">
        <v>11</v>
      </c>
      <c r="F1138" s="3" t="s">
        <v>14</v>
      </c>
      <c r="G1138" s="3" t="s">
        <v>17</v>
      </c>
      <c r="H1138" s="3" t="s">
        <v>21</v>
      </c>
      <c r="I1138" s="3" t="s">
        <v>22</v>
      </c>
      <c r="J1138" s="3" t="s">
        <v>23</v>
      </c>
      <c r="K1138" s="3"/>
      <c r="L1138" s="3" t="s">
        <v>24</v>
      </c>
      <c r="M1138" s="3" t="s">
        <v>32</v>
      </c>
      <c r="N1138" s="3"/>
      <c r="O1138" s="3" t="s">
        <v>33</v>
      </c>
      <c r="P1138" s="6" t="s">
        <v>37</v>
      </c>
      <c r="Q1138" s="6" t="s">
        <v>38</v>
      </c>
      <c r="R1138" s="6" t="s">
        <v>39</v>
      </c>
      <c r="S1138" s="6" t="s">
        <v>40</v>
      </c>
      <c r="T1138" s="6" t="s">
        <v>41</v>
      </c>
      <c r="U1138" s="6" t="s">
        <v>42</v>
      </c>
      <c r="V1138" s="6" t="s">
        <v>45</v>
      </c>
      <c r="W1138" s="6" t="s">
        <v>46</v>
      </c>
      <c r="X1138" s="12" t="s">
        <v>807</v>
      </c>
      <c r="Y1138" s="12" t="s">
        <v>808</v>
      </c>
      <c r="Z1138" s="12" t="s">
        <v>809</v>
      </c>
      <c r="AA1138" s="12" t="s">
        <v>810</v>
      </c>
      <c r="AB1138" s="12" t="s">
        <v>811</v>
      </c>
      <c r="AC1138" s="12" t="s">
        <v>812</v>
      </c>
    </row>
    <row r="1139" spans="2:29" x14ac:dyDescent="0.25">
      <c r="B1139" s="23" t="s">
        <v>813</v>
      </c>
      <c r="C1139" s="2">
        <f>MAX(C6:C1134)</f>
        <v>412.73565822477553</v>
      </c>
      <c r="D1139" s="2">
        <f>MAX(D6:D1134)</f>
        <v>370.51657100536937</v>
      </c>
    </row>
    <row r="1140" spans="2:29" x14ac:dyDescent="0.25">
      <c r="B1140" s="23" t="s">
        <v>814</v>
      </c>
      <c r="C1140" s="2">
        <f>MIN(C6:C1134)</f>
        <v>1.5634388979146729</v>
      </c>
      <c r="D1140" s="2">
        <f>MIN(D6:D1134)</f>
        <v>3.3329666071932538</v>
      </c>
    </row>
  </sheetData>
  <mergeCells count="30">
    <mergeCell ref="S1137:U1137"/>
    <mergeCell ref="V1137:W1137"/>
    <mergeCell ref="X1137:AA1137"/>
    <mergeCell ref="AB1137:AC1137"/>
    <mergeCell ref="C191:E191"/>
    <mergeCell ref="F191:G191"/>
    <mergeCell ref="H191:L191"/>
    <mergeCell ref="M191:O191"/>
    <mergeCell ref="P191:R191"/>
    <mergeCell ref="C1137:E1137"/>
    <mergeCell ref="F1137:G1137"/>
    <mergeCell ref="H1137:L1137"/>
    <mergeCell ref="M1137:O1137"/>
    <mergeCell ref="P1137:R1137"/>
    <mergeCell ref="S191:U191"/>
    <mergeCell ref="V191:W191"/>
    <mergeCell ref="C1:O1"/>
    <mergeCell ref="P1:W1"/>
    <mergeCell ref="X1:AC1"/>
    <mergeCell ref="C2:E2"/>
    <mergeCell ref="F2:G2"/>
    <mergeCell ref="H2:L2"/>
    <mergeCell ref="M2:O2"/>
    <mergeCell ref="P2:R2"/>
    <mergeCell ref="S2:U2"/>
    <mergeCell ref="V2:W2"/>
    <mergeCell ref="X2:AA2"/>
    <mergeCell ref="AB2:AC2"/>
    <mergeCell ref="X191:AA191"/>
    <mergeCell ref="AB191:AC19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9906F-58C5-4E2F-8D04-5FAC9F5BA0CF}">
  <dimension ref="A1:AF1140"/>
  <sheetViews>
    <sheetView zoomScale="80" zoomScaleNormal="80" workbookViewId="0">
      <pane xSplit="2" ySplit="4" topLeftCell="C5" activePane="bottomRight" state="frozen"/>
      <selection pane="topRight" activeCell="D1" sqref="D1"/>
      <selection pane="bottomLeft" activeCell="A5" sqref="A5"/>
      <selection pane="bottomRight" activeCell="C5" sqref="C5"/>
    </sheetView>
  </sheetViews>
  <sheetFormatPr defaultRowHeight="15" x14ac:dyDescent="0.25"/>
  <cols>
    <col min="1" max="1" width="11.28515625" style="1" customWidth="1"/>
    <col min="2" max="2" width="33.7109375" customWidth="1"/>
    <col min="3" max="5" width="13.85546875" style="2" customWidth="1"/>
    <col min="6" max="16" width="13.85546875" customWidth="1"/>
    <col min="17" max="21" width="16.140625" customWidth="1"/>
    <col min="22" max="29" width="13.85546875" customWidth="1"/>
  </cols>
  <sheetData>
    <row r="1" spans="1:29" ht="24.75" customHeight="1" x14ac:dyDescent="0.25">
      <c r="C1" s="90" t="s">
        <v>2</v>
      </c>
      <c r="D1" s="91"/>
      <c r="E1" s="91"/>
      <c r="F1" s="91"/>
      <c r="G1" s="91"/>
      <c r="H1" s="91"/>
      <c r="I1" s="91"/>
      <c r="J1" s="91"/>
      <c r="K1" s="91"/>
      <c r="L1" s="91"/>
      <c r="M1" s="91"/>
      <c r="N1" s="91"/>
      <c r="O1" s="91"/>
      <c r="P1" s="92" t="s">
        <v>820</v>
      </c>
      <c r="Q1" s="93"/>
      <c r="R1" s="93"/>
      <c r="S1" s="93"/>
      <c r="T1" s="93"/>
      <c r="U1" s="93"/>
      <c r="V1" s="93"/>
      <c r="W1" s="93"/>
      <c r="X1" s="98" t="s">
        <v>50</v>
      </c>
      <c r="Y1" s="99"/>
      <c r="Z1" s="99"/>
      <c r="AA1" s="99"/>
      <c r="AB1" s="99"/>
      <c r="AC1" s="99"/>
    </row>
    <row r="2" spans="1:29" ht="33.75" customHeight="1" x14ac:dyDescent="0.25">
      <c r="A2" s="4"/>
      <c r="B2" s="5"/>
      <c r="C2" s="86" t="s">
        <v>3</v>
      </c>
      <c r="D2" s="86"/>
      <c r="E2" s="86"/>
      <c r="F2" s="86" t="s">
        <v>19</v>
      </c>
      <c r="G2" s="86"/>
      <c r="H2" s="86" t="s">
        <v>20</v>
      </c>
      <c r="I2" s="86"/>
      <c r="J2" s="86"/>
      <c r="K2" s="86"/>
      <c r="L2" s="86"/>
      <c r="M2" s="87" t="s">
        <v>31</v>
      </c>
      <c r="N2" s="88"/>
      <c r="O2" s="89"/>
      <c r="P2" s="94" t="s">
        <v>34</v>
      </c>
      <c r="Q2" s="94"/>
      <c r="R2" s="94"/>
      <c r="S2" s="94" t="s">
        <v>35</v>
      </c>
      <c r="T2" s="94"/>
      <c r="U2" s="94"/>
      <c r="V2" s="95" t="s">
        <v>36</v>
      </c>
      <c r="W2" s="96"/>
      <c r="X2" s="84" t="s">
        <v>48</v>
      </c>
      <c r="Y2" s="97"/>
      <c r="Z2" s="97"/>
      <c r="AA2" s="85"/>
      <c r="AB2" s="84" t="s">
        <v>49</v>
      </c>
      <c r="AC2" s="85"/>
    </row>
    <row r="3" spans="1:29" ht="19.5" customHeight="1" x14ac:dyDescent="0.25">
      <c r="A3" s="4"/>
      <c r="B3" s="5"/>
      <c r="C3" s="3" t="s">
        <v>4</v>
      </c>
      <c r="D3" s="3" t="s">
        <v>10</v>
      </c>
      <c r="E3" s="3" t="s">
        <v>11</v>
      </c>
      <c r="F3" s="3" t="s">
        <v>14</v>
      </c>
      <c r="G3" s="3" t="s">
        <v>17</v>
      </c>
      <c r="H3" s="3" t="s">
        <v>21</v>
      </c>
      <c r="I3" s="3" t="s">
        <v>22</v>
      </c>
      <c r="J3" s="3" t="s">
        <v>23</v>
      </c>
      <c r="K3" s="3" t="s">
        <v>24</v>
      </c>
      <c r="L3" s="3" t="s">
        <v>30</v>
      </c>
      <c r="M3" s="3" t="s">
        <v>32</v>
      </c>
      <c r="N3" s="3" t="s">
        <v>33</v>
      </c>
      <c r="O3" s="3" t="s">
        <v>819</v>
      </c>
      <c r="P3" s="6" t="s">
        <v>37</v>
      </c>
      <c r="Q3" s="6" t="s">
        <v>38</v>
      </c>
      <c r="R3" s="6" t="s">
        <v>39</v>
      </c>
      <c r="S3" s="6" t="s">
        <v>40</v>
      </c>
      <c r="T3" s="6" t="s">
        <v>41</v>
      </c>
      <c r="U3" s="6" t="s">
        <v>42</v>
      </c>
      <c r="V3" s="6" t="s">
        <v>45</v>
      </c>
      <c r="W3" s="6" t="s">
        <v>46</v>
      </c>
      <c r="X3" s="12" t="s">
        <v>807</v>
      </c>
      <c r="Y3" s="12" t="s">
        <v>808</v>
      </c>
      <c r="Z3" s="12" t="s">
        <v>809</v>
      </c>
      <c r="AA3" s="12" t="s">
        <v>810</v>
      </c>
      <c r="AB3" s="12" t="s">
        <v>811</v>
      </c>
      <c r="AC3" s="12" t="s">
        <v>812</v>
      </c>
    </row>
    <row r="4" spans="1:29" ht="72.75" customHeight="1" x14ac:dyDescent="0.25">
      <c r="A4" s="13" t="s">
        <v>0</v>
      </c>
      <c r="B4" s="14" t="s">
        <v>1</v>
      </c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8"/>
      <c r="Q4" s="8"/>
      <c r="R4" s="8"/>
      <c r="S4" s="9"/>
      <c r="T4" s="8"/>
      <c r="U4" s="8"/>
      <c r="V4" s="8"/>
      <c r="W4" s="8"/>
      <c r="X4" s="10"/>
      <c r="Y4" s="11"/>
      <c r="Z4" s="11"/>
      <c r="AA4" s="11"/>
      <c r="AB4" s="11"/>
      <c r="AC4" s="11"/>
    </row>
    <row r="5" spans="1:29" s="17" customFormat="1" x14ac:dyDescent="0.25">
      <c r="A5" s="18" t="s">
        <v>873</v>
      </c>
      <c r="B5" s="28" t="s">
        <v>874</v>
      </c>
      <c r="C5" s="24">
        <f>IF(ISBLANK('Dados Normal. pelo Peso - Seca'!C5),"",('Dados Normal. pelo Peso - Seca'!C5-'Dados Normal. pelo Peso - Seca'!C$194)/('Dados Normal. pelo Peso - Seca'!C$193-'Dados Normal. pelo Peso - Seca'!C$194))</f>
        <v>0.74699254795089576</v>
      </c>
      <c r="D5" s="24">
        <f>IF(ISBLANK('Dados Normal. pelo Peso - Seca'!D5),"",('Dados Normal. pelo Peso - Seca'!D5-'Dados Normal. pelo Peso - Seca'!D$194)/('Dados Normal. pelo Peso - Seca'!D$193-'Dados Normal. pelo Peso - Seca'!D$194))</f>
        <v>0.25334517076016522</v>
      </c>
      <c r="E5" s="24">
        <f>IF(ISBLANK('Dados Normal. pelo Peso - Seca'!E5),"",('Dados Normal. pelo Peso - Seca'!E5-'Dados Normal. pelo Peso - Seca'!E$194)/('Dados Normal. pelo Peso - Seca'!E$193-'Dados Normal. pelo Peso - Seca'!E$194))</f>
        <v>0.71439187515481795</v>
      </c>
      <c r="F5" s="24">
        <f>IF(ISBLANK('Dados Normal. pelo Peso - Seca'!F5),"",('Dados Normal. pelo Peso - Seca'!F5-'Dados Normal. pelo Peso - Seca'!F$194)/('Dados Normal. pelo Peso - Seca'!F$193-'Dados Normal. pelo Peso - Seca'!F$194))</f>
        <v>0.67978208232445525</v>
      </c>
      <c r="G5" s="24">
        <f>IF(ISBLANK('Dados Normal. pelo Peso - Seca'!G5),"",('Dados Normal. pelo Peso - Seca'!G5-'Dados Normal. pelo Peso - Seca'!G$194)/('Dados Normal. pelo Peso - Seca'!G$193-'Dados Normal. pelo Peso - Seca'!G$194))</f>
        <v>0.16934878791087926</v>
      </c>
      <c r="H5" s="24">
        <f>IF(ISBLANK('Dados Normal. pelo Peso - Seca'!H5),"",('Dados Normal. pelo Peso - Seca'!H5-'Dados Normal. pelo Peso - Seca'!H$194)/('Dados Normal. pelo Peso - Seca'!H$193-'Dados Normal. pelo Peso - Seca'!H$194))</f>
        <v>0.37820172387006984</v>
      </c>
      <c r="I5" s="24">
        <f>IF(ISBLANK('Dados Normal. pelo Peso - Seca'!I5),"",('Dados Normal. pelo Peso - Seca'!I5-'Dados Normal. pelo Peso - Seca'!I$194)/('Dados Normal. pelo Peso - Seca'!I$193-'Dados Normal. pelo Peso - Seca'!I$194))</f>
        <v>0.62176744186046518</v>
      </c>
      <c r="J5" s="24">
        <f>IF(ISBLANK('Dados Normal. pelo Peso - Seca'!J5),"",('Dados Normal. pelo Peso - Seca'!J5-'Dados Normal. pelo Peso - Seca'!J$194)/('Dados Normal. pelo Peso - Seca'!J$193-'Dados Normal. pelo Peso - Seca'!J$194))</f>
        <v>0.32607666824420278</v>
      </c>
      <c r="K5" s="24">
        <f>IF(ISBLANK('Dados Normal. pelo Peso - Seca'!K5),"",('Dados Normal. pelo Peso - Seca'!K5-'Dados Normal. pelo Peso - Seca'!K$194)/('Dados Normal. pelo Peso - Seca'!K$193-'Dados Normal. pelo Peso - Seca'!K$194))</f>
        <v>0.63645773433007469</v>
      </c>
      <c r="L5" s="24">
        <f>IF(ISBLANK('Dados Normal. pelo Peso - Seca'!L5),"",('Dados Normal. pelo Peso - Seca'!L5-'Dados Normal. pelo Peso - Seca'!L$194)/('Dados Normal. pelo Peso - Seca'!L$193-'Dados Normal. pelo Peso - Seca'!L$194))</f>
        <v>0.68019709056780842</v>
      </c>
      <c r="M5" s="24">
        <f>IF(ISBLANK('Dados Normal. pelo Peso - Seca'!M5),"",('Dados Normal. pelo Peso - Seca'!M5-'Dados Normal. pelo Peso - Seca'!M$194)/('Dados Normal. pelo Peso - Seca'!M$193-'Dados Normal. pelo Peso - Seca'!M$194))</f>
        <v>0.51237852845904674</v>
      </c>
      <c r="N5" s="24">
        <f>IF(ISBLANK('Dados Normal. pelo Peso - Seca'!N5),"",('Dados Normal. pelo Peso - Seca'!N5-'Dados Normal. pelo Peso - Seca'!N$194)/('Dados Normal. pelo Peso - Seca'!N$193-'Dados Normal. pelo Peso - Seca'!N$194))</f>
        <v>0.72038917089678522</v>
      </c>
      <c r="O5" s="24">
        <f>IF(ISBLANK('Dados Normal. pelo Peso - Seca'!O5),"",('Dados Normal. pelo Peso - Seca'!O5-'Dados Normal. pelo Peso - Seca'!O$194)/('Dados Normal. pelo Peso - Seca'!O$193-'Dados Normal. pelo Peso - Seca'!O$194))</f>
        <v>0.82911392405063267</v>
      </c>
      <c r="P5" s="24">
        <f>IF(ISBLANK('Dados Normal. pelo Peso - Seca'!P5),"",('Dados Normal. pelo Peso - Seca'!P5-'Dados Normal. pelo Peso - Seca'!P$194)/('Dados Normal. pelo Peso - Seca'!P$193-'Dados Normal. pelo Peso - Seca'!P$194))</f>
        <v>6.7643742953777772E-2</v>
      </c>
      <c r="Q5" s="24">
        <f>IF(ISBLANK('Dados Normal. pelo Peso - Seca'!Q5),"",('Dados Normal. pelo Peso - Seca'!Q5-'Dados Normal. pelo Peso - Seca'!Q$194)/('Dados Normal. pelo Peso - Seca'!Q$193-'Dados Normal. pelo Peso - Seca'!Q$194))</f>
        <v>1</v>
      </c>
      <c r="R5" s="24">
        <f>IF(ISBLANK('Dados Normal. pelo Peso - Seca'!R5),"",('Dados Normal. pelo Peso - Seca'!R5-'Dados Normal. pelo Peso - Seca'!R$194)/('Dados Normal. pelo Peso - Seca'!R$193-'Dados Normal. pelo Peso - Seca'!R$194))</f>
        <v>1</v>
      </c>
      <c r="S5" s="24">
        <f>IF(ISBLANK('Dados Normal. pelo Peso - Seca'!S5),"",('Dados Normal. pelo Peso - Seca'!S5-'Dados Normal. pelo Peso - Seca'!S$194)/('Dados Normal. pelo Peso - Seca'!S$193-'Dados Normal. pelo Peso - Seca'!S$194))</f>
        <v>1</v>
      </c>
      <c r="T5" s="24">
        <f>IF(ISBLANK('Dados Normal. pelo Peso - Seca'!T5),"",('Dados Normal. pelo Peso - Seca'!T5-'Dados Normal. pelo Peso - Seca'!T$194)/('Dados Normal. pelo Peso - Seca'!T$193-'Dados Normal. pelo Peso - Seca'!T$194))</f>
        <v>1</v>
      </c>
      <c r="U5" s="24">
        <f>IF(ISBLANK('Dados Normal. pelo Peso - Seca'!U5),"",('Dados Normal. pelo Peso - Seca'!U5-'Dados Normal. pelo Peso - Seca'!U$194)/('Dados Normal. pelo Peso - Seca'!U$193-'Dados Normal. pelo Peso - Seca'!U$194))</f>
        <v>1</v>
      </c>
      <c r="V5" s="24">
        <f>IF(ISBLANK('Dados Normal. pelo Peso - Seca'!V5),"",('Dados Normal. pelo Peso - Seca'!V5-'Dados Normal. pelo Peso - Seca'!V$194)/('Dados Normal. pelo Peso - Seca'!V$193-'Dados Normal. pelo Peso - Seca'!V$194))</f>
        <v>0.75000000000000011</v>
      </c>
      <c r="W5" s="24">
        <f>IF(ISBLANK('Dados Normal. pelo Peso - Seca'!W5),"",('Dados Normal. pelo Peso - Seca'!W5-'Dados Normal. pelo Peso - Seca'!W$194)/('Dados Normal. pelo Peso - Seca'!W$193-'Dados Normal. pelo Peso - Seca'!W$194))</f>
        <v>0.67924528301886766</v>
      </c>
      <c r="X5" s="24">
        <f>IF(ISBLANK('Dados Normal. pelo Peso - Seca'!X5),"",('Dados Normal. pelo Peso - Seca'!X5-'Dados Normal. pelo Peso - Seca'!X$194)/('Dados Normal. pelo Peso - Seca'!X$193-'Dados Normal. pelo Peso - Seca'!X$194))</f>
        <v>0.56473829201101977</v>
      </c>
      <c r="Y5" s="24">
        <f>IF(ISBLANK('Dados Normal. pelo Peso - Seca'!Y5),"",('Dados Normal. pelo Peso - Seca'!Y5-'Dados Normal. pelo Peso - Seca'!Y$194)/('Dados Normal. pelo Peso - Seca'!Y$193-'Dados Normal. pelo Peso - Seca'!Y$194))</f>
        <v>0.56879989176024903</v>
      </c>
      <c r="Z5" s="24">
        <f>IF(ISBLANK('Dados Normal. pelo Peso - Seca'!Z5),"",('Dados Normal. pelo Peso - Seca'!Z5-'Dados Normal. pelo Peso - Seca'!Z$194)/('Dados Normal. pelo Peso - Seca'!Z$193-'Dados Normal. pelo Peso - Seca'!Z$194))</f>
        <v>0.52045270816491518</v>
      </c>
      <c r="AA5" s="24">
        <f>IF(ISBLANK('Dados Normal. pelo Peso - Seca'!AA5),"",('Dados Normal. pelo Peso - Seca'!AA5-'Dados Normal. pelo Peso - Seca'!AA$194)/('Dados Normal. pelo Peso - Seca'!AA$193-'Dados Normal. pelo Peso - Seca'!AA$194))</f>
        <v>0.62248611377130825</v>
      </c>
      <c r="AB5" s="24">
        <f>IF(ISBLANK('Dados Normal. pelo Peso - Seca'!AB5),"",('Dados Normal. pelo Peso - Seca'!AB5-'Dados Normal. pelo Peso - Seca'!AB$194)/('Dados Normal. pelo Peso - Seca'!AB$193-'Dados Normal. pelo Peso - Seca'!AB$194))</f>
        <v>0.44680851063829791</v>
      </c>
      <c r="AC5" s="24">
        <f>IF(ISBLANK('Dados Normal. pelo Peso - Seca'!AC5),"",('Dados Normal. pelo Peso - Seca'!AC5-'Dados Normal. pelo Peso - Seca'!AC$194)/('Dados Normal. pelo Peso - Seca'!AC$193-'Dados Normal. pelo Peso - Seca'!AC$194))</f>
        <v>0.27083333333333331</v>
      </c>
    </row>
    <row r="6" spans="1:29" s="17" customFormat="1" x14ac:dyDescent="0.25">
      <c r="A6" s="18" t="s">
        <v>875</v>
      </c>
      <c r="B6" s="28" t="s">
        <v>876</v>
      </c>
      <c r="C6" s="24">
        <f>IF(ISBLANK('Dados Normal. pelo Peso - Seca'!C6),"",('Dados Normal. pelo Peso - Seca'!C6-'Dados Normal. pelo Peso - Seca'!C$194)/('Dados Normal. pelo Peso - Seca'!C$193-'Dados Normal. pelo Peso - Seca'!C$194))</f>
        <v>0.55139535470025225</v>
      </c>
      <c r="D6" s="24">
        <f>IF(ISBLANK('Dados Normal. pelo Peso - Seca'!D6),"",('Dados Normal. pelo Peso - Seca'!D6-'Dados Normal. pelo Peso - Seca'!D$194)/('Dados Normal. pelo Peso - Seca'!D$193-'Dados Normal. pelo Peso - Seca'!D$194))</f>
        <v>0.36906854610787393</v>
      </c>
      <c r="E6" s="24">
        <f>IF(ISBLANK('Dados Normal. pelo Peso - Seca'!E6),"",('Dados Normal. pelo Peso - Seca'!E6-'Dados Normal. pelo Peso - Seca'!E$194)/('Dados Normal. pelo Peso - Seca'!E$193-'Dados Normal. pelo Peso - Seca'!E$194))</f>
        <v>0.45256378498885302</v>
      </c>
      <c r="F6" s="24">
        <f>IF(ISBLANK('Dados Normal. pelo Peso - Seca'!F6),"",('Dados Normal. pelo Peso - Seca'!F6-'Dados Normal. pelo Peso - Seca'!F$194)/('Dados Normal. pelo Peso - Seca'!F$193-'Dados Normal. pelo Peso - Seca'!F$194))</f>
        <v>0.44884987893462469</v>
      </c>
      <c r="G6" s="24">
        <f>IF(ISBLANK('Dados Normal. pelo Peso - Seca'!G6),"",('Dados Normal. pelo Peso - Seca'!G6-'Dados Normal. pelo Peso - Seca'!G$194)/('Dados Normal. pelo Peso - Seca'!G$193-'Dados Normal. pelo Peso - Seca'!G$194))</f>
        <v>0.15398173583550187</v>
      </c>
      <c r="H6" s="24">
        <f>IF(ISBLANK('Dados Normal. pelo Peso - Seca'!H6),"",('Dados Normal. pelo Peso - Seca'!H6-'Dados Normal. pelo Peso - Seca'!H$194)/('Dados Normal. pelo Peso - Seca'!H$193-'Dados Normal. pelo Peso - Seca'!H$194))</f>
        <v>0.90494597350712347</v>
      </c>
      <c r="I6" s="24">
        <f>IF(ISBLANK('Dados Normal. pelo Peso - Seca'!I6),"",('Dados Normal. pelo Peso - Seca'!I6-'Dados Normal. pelo Peso - Seca'!I$194)/('Dados Normal. pelo Peso - Seca'!I$193-'Dados Normal. pelo Peso - Seca'!I$194))</f>
        <v>0.22065116279069752</v>
      </c>
      <c r="J6" s="24">
        <f>IF(ISBLANK('Dados Normal. pelo Peso - Seca'!J6),"",('Dados Normal. pelo Peso - Seca'!J6-'Dados Normal. pelo Peso - Seca'!J$194)/('Dados Normal. pelo Peso - Seca'!J$193-'Dados Normal. pelo Peso - Seca'!J$194))</f>
        <v>-5.5371509701845407E-2</v>
      </c>
      <c r="K6" s="24">
        <f>IF(ISBLANK('Dados Normal. pelo Peso - Seca'!K6),"",('Dados Normal. pelo Peso - Seca'!K6-'Dados Normal. pelo Peso - Seca'!K$194)/('Dados Normal. pelo Peso - Seca'!K$193-'Dados Normal. pelo Peso - Seca'!K$194))</f>
        <v>0.60759056929269695</v>
      </c>
      <c r="L6" s="24">
        <f>IF(ISBLANK('Dados Normal. pelo Peso - Seca'!L6),"",('Dados Normal. pelo Peso - Seca'!L6-'Dados Normal. pelo Peso - Seca'!L$194)/('Dados Normal. pelo Peso - Seca'!L$193-'Dados Normal. pelo Peso - Seca'!L$194))</f>
        <v>0.74472078836227107</v>
      </c>
      <c r="M6" s="24">
        <f>IF(ISBLANK('Dados Normal. pelo Peso - Seca'!M6),"",('Dados Normal. pelo Peso - Seca'!M6-'Dados Normal. pelo Peso - Seca'!M$194)/('Dados Normal. pelo Peso - Seca'!M$193-'Dados Normal. pelo Peso - Seca'!M$194))</f>
        <v>0.68278574733919473</v>
      </c>
      <c r="N6" s="24">
        <f>IF(ISBLANK('Dados Normal. pelo Peso - Seca'!N6),"",('Dados Normal. pelo Peso - Seca'!N6-'Dados Normal. pelo Peso - Seca'!N$194)/('Dados Normal. pelo Peso - Seca'!N$193-'Dados Normal. pelo Peso - Seca'!N$194))</f>
        <v>0.80097292724196278</v>
      </c>
      <c r="O6" s="24">
        <f>IF(ISBLANK('Dados Normal. pelo Peso - Seca'!O6),"",('Dados Normal. pelo Peso - Seca'!O6-'Dados Normal. pelo Peso - Seca'!O$194)/('Dados Normal. pelo Peso - Seca'!O$193-'Dados Normal. pelo Peso - Seca'!O$194))</f>
        <v>0.94034810126582247</v>
      </c>
      <c r="P6" s="24">
        <f>IF(ISBLANK('Dados Normal. pelo Peso - Seca'!P6),"",('Dados Normal. pelo Peso - Seca'!P6-'Dados Normal. pelo Peso - Seca'!P$194)/('Dados Normal. pelo Peso - Seca'!P$193-'Dados Normal. pelo Peso - Seca'!P$194))</f>
        <v>5.9751972942501452E-2</v>
      </c>
      <c r="Q6" s="24">
        <f>IF(ISBLANK('Dados Normal. pelo Peso - Seca'!Q6),"",('Dados Normal. pelo Peso - Seca'!Q6-'Dados Normal. pelo Peso - Seca'!Q$194)/('Dados Normal. pelo Peso - Seca'!Q$193-'Dados Normal. pelo Peso - Seca'!Q$194))</f>
        <v>1</v>
      </c>
      <c r="R6" s="24">
        <f>IF(ISBLANK('Dados Normal. pelo Peso - Seca'!R6),"",('Dados Normal. pelo Peso - Seca'!R6-'Dados Normal. pelo Peso - Seca'!R$194)/('Dados Normal. pelo Peso - Seca'!R$193-'Dados Normal. pelo Peso - Seca'!R$194))</f>
        <v>1</v>
      </c>
      <c r="S6" s="24">
        <f>IF(ISBLANK('Dados Normal. pelo Peso - Seca'!S6),"",('Dados Normal. pelo Peso - Seca'!S6-'Dados Normal. pelo Peso - Seca'!S$194)/('Dados Normal. pelo Peso - Seca'!S$193-'Dados Normal. pelo Peso - Seca'!S$194))</f>
        <v>1</v>
      </c>
      <c r="T6" s="24">
        <f>IF(ISBLANK('Dados Normal. pelo Peso - Seca'!T6),"",('Dados Normal. pelo Peso - Seca'!T6-'Dados Normal. pelo Peso - Seca'!T$194)/('Dados Normal. pelo Peso - Seca'!T$193-'Dados Normal. pelo Peso - Seca'!T$194))</f>
        <v>1</v>
      </c>
      <c r="U6" s="24">
        <f>IF(ISBLANK('Dados Normal. pelo Peso - Seca'!U6),"",('Dados Normal. pelo Peso - Seca'!U6-'Dados Normal. pelo Peso - Seca'!U$194)/('Dados Normal. pelo Peso - Seca'!U$193-'Dados Normal. pelo Peso - Seca'!U$194))</f>
        <v>1</v>
      </c>
      <c r="V6" s="24">
        <f>IF(ISBLANK('Dados Normal. pelo Peso - Seca'!V6),"",('Dados Normal. pelo Peso - Seca'!V6-'Dados Normal. pelo Peso - Seca'!V$194)/('Dados Normal. pelo Peso - Seca'!V$193-'Dados Normal. pelo Peso - Seca'!V$194))</f>
        <v>0.95833333333333326</v>
      </c>
      <c r="W6" s="24">
        <f>IF(ISBLANK('Dados Normal. pelo Peso - Seca'!W6),"",('Dados Normal. pelo Peso - Seca'!W6-'Dados Normal. pelo Peso - Seca'!W$194)/('Dados Normal. pelo Peso - Seca'!W$193-'Dados Normal. pelo Peso - Seca'!W$194))</f>
        <v>0.46855345911949697</v>
      </c>
      <c r="X6" s="24">
        <f>IF(ISBLANK('Dados Normal. pelo Peso - Seca'!X6),"",('Dados Normal. pelo Peso - Seca'!X6-'Dados Normal. pelo Peso - Seca'!X$194)/('Dados Normal. pelo Peso - Seca'!X$193-'Dados Normal. pelo Peso - Seca'!X$194))</f>
        <v>0.37396694214875981</v>
      </c>
      <c r="Y6" s="24">
        <f>IF(ISBLANK('Dados Normal. pelo Peso - Seca'!Y6),"",('Dados Normal. pelo Peso - Seca'!Y6-'Dados Normal. pelo Peso - Seca'!Y$194)/('Dados Normal. pelo Peso - Seca'!Y$193-'Dados Normal. pelo Peso - Seca'!Y$194))</f>
        <v>0.40048707887971868</v>
      </c>
      <c r="Z6" s="24">
        <f>IF(ISBLANK('Dados Normal. pelo Peso - Seca'!Z6),"",('Dados Normal. pelo Peso - Seca'!Z6-'Dados Normal. pelo Peso - Seca'!Z$194)/('Dados Normal. pelo Peso - Seca'!Z$193-'Dados Normal. pelo Peso - Seca'!Z$194))</f>
        <v>0.32950687146321744</v>
      </c>
      <c r="AA6" s="24">
        <f>IF(ISBLANK('Dados Normal. pelo Peso - Seca'!AA6),"",('Dados Normal. pelo Peso - Seca'!AA6-'Dados Normal. pelo Peso - Seca'!AA$194)/('Dados Normal. pelo Peso - Seca'!AA$193-'Dados Normal. pelo Peso - Seca'!AA$194))</f>
        <v>0.39724190768052103</v>
      </c>
      <c r="AB6" s="24">
        <f>IF(ISBLANK('Dados Normal. pelo Peso - Seca'!AB6),"",('Dados Normal. pelo Peso - Seca'!AB6-'Dados Normal. pelo Peso - Seca'!AB$194)/('Dados Normal. pelo Peso - Seca'!AB$193-'Dados Normal. pelo Peso - Seca'!AB$194))</f>
        <v>0.21276595744680854</v>
      </c>
      <c r="AC6" s="24">
        <f>IF(ISBLANK('Dados Normal. pelo Peso - Seca'!AC6),"",('Dados Normal. pelo Peso - Seca'!AC6-'Dados Normal. pelo Peso - Seca'!AC$194)/('Dados Normal. pelo Peso - Seca'!AC$193-'Dados Normal. pelo Peso - Seca'!AC$194))</f>
        <v>2.0833333333333395E-2</v>
      </c>
    </row>
    <row r="7" spans="1:29" s="17" customFormat="1" x14ac:dyDescent="0.25">
      <c r="A7" s="18" t="s">
        <v>877</v>
      </c>
      <c r="B7" s="28" t="s">
        <v>878</v>
      </c>
      <c r="C7" s="24">
        <f>IF(ISBLANK('Dados Normal. pelo Peso - Seca'!C7),"",('Dados Normal. pelo Peso - Seca'!C7-'Dados Normal. pelo Peso - Seca'!C$194)/('Dados Normal. pelo Peso - Seca'!C$193-'Dados Normal. pelo Peso - Seca'!C$194))</f>
        <v>0.60178167683404282</v>
      </c>
      <c r="D7" s="24">
        <f>IF(ISBLANK('Dados Normal. pelo Peso - Seca'!D7),"",('Dados Normal. pelo Peso - Seca'!D7-'Dados Normal. pelo Peso - Seca'!D$194)/('Dados Normal. pelo Peso - Seca'!D$193-'Dados Normal. pelo Peso - Seca'!D$194))</f>
        <v>0.32946528812747911</v>
      </c>
      <c r="E7" s="24">
        <f>IF(ISBLANK('Dados Normal. pelo Peso - Seca'!E7),"",('Dados Normal. pelo Peso - Seca'!E7-'Dados Normal. pelo Peso - Seca'!E$194)/('Dados Normal. pelo Peso - Seca'!E$193-'Dados Normal. pelo Peso - Seca'!E$194))</f>
        <v>0.70745603170671278</v>
      </c>
      <c r="F7" s="24">
        <f>IF(ISBLANK('Dados Normal. pelo Peso - Seca'!F7),"",('Dados Normal. pelo Peso - Seca'!F7-'Dados Normal. pelo Peso - Seca'!F$194)/('Dados Normal. pelo Peso - Seca'!F$193-'Dados Normal. pelo Peso - Seca'!F$194))</f>
        <v>0.6625302663438255</v>
      </c>
      <c r="G7" s="24">
        <f>IF(ISBLANK('Dados Normal. pelo Peso - Seca'!G7),"",('Dados Normal. pelo Peso - Seca'!G7-'Dados Normal. pelo Peso - Seca'!G$194)/('Dados Normal. pelo Peso - Seca'!G$193-'Dados Normal. pelo Peso - Seca'!G$194))</f>
        <v>0.31278428957918392</v>
      </c>
      <c r="H7" s="24">
        <f>IF(ISBLANK('Dados Normal. pelo Peso - Seca'!H7),"",('Dados Normal. pelo Peso - Seca'!H7-'Dados Normal. pelo Peso - Seca'!H$194)/('Dados Normal. pelo Peso - Seca'!H$193-'Dados Normal. pelo Peso - Seca'!H$194))</f>
        <v>0.80709301868781391</v>
      </c>
      <c r="I7" s="24">
        <f>IF(ISBLANK('Dados Normal. pelo Peso - Seca'!I7),"",('Dados Normal. pelo Peso - Seca'!I7-'Dados Normal. pelo Peso - Seca'!I$194)/('Dados Normal. pelo Peso - Seca'!I$193-'Dados Normal. pelo Peso - Seca'!I$194))</f>
        <v>0.44613953488372093</v>
      </c>
      <c r="J7" s="24">
        <f>IF(ISBLANK('Dados Normal. pelo Peso - Seca'!J7),"",('Dados Normal. pelo Peso - Seca'!J7-'Dados Normal. pelo Peso - Seca'!J$194)/('Dados Normal. pelo Peso - Seca'!J$193-'Dados Normal. pelo Peso - Seca'!J$194))</f>
        <v>0.41552295314718435</v>
      </c>
      <c r="K7" s="24">
        <f>IF(ISBLANK('Dados Normal. pelo Peso - Seca'!K7),"",('Dados Normal. pelo Peso - Seca'!K7-'Dados Normal. pelo Peso - Seca'!K$194)/('Dados Normal. pelo Peso - Seca'!K$193-'Dados Normal. pelo Peso - Seca'!K$194))</f>
        <v>0.72351926394479582</v>
      </c>
      <c r="L7" s="24">
        <f>IF(ISBLANK('Dados Normal. pelo Peso - Seca'!L7),"",('Dados Normal. pelo Peso - Seca'!L7-'Dados Normal. pelo Peso - Seca'!L$194)/('Dados Normal. pelo Peso - Seca'!L$193-'Dados Normal. pelo Peso - Seca'!L$194))</f>
        <v>0.85300328484279675</v>
      </c>
      <c r="M7" s="24">
        <f>IF(ISBLANK('Dados Normal. pelo Peso - Seca'!M7),"",('Dados Normal. pelo Peso - Seca'!M7-'Dados Normal. pelo Peso - Seca'!M$194)/('Dados Normal. pelo Peso - Seca'!M$193-'Dados Normal. pelo Peso - Seca'!M$194))</f>
        <v>0.28204534937528919</v>
      </c>
      <c r="N7" s="24">
        <f>IF(ISBLANK('Dados Normal. pelo Peso - Seca'!N7),"",('Dados Normal. pelo Peso - Seca'!N7-'Dados Normal. pelo Peso - Seca'!N$194)/('Dados Normal. pelo Peso - Seca'!N$193-'Dados Normal. pelo Peso - Seca'!N$194))</f>
        <v>0.40059221658206423</v>
      </c>
      <c r="O7" s="24">
        <f>IF(ISBLANK('Dados Normal. pelo Peso - Seca'!O7),"",('Dados Normal. pelo Peso - Seca'!O7-'Dados Normal. pelo Peso - Seca'!O$194)/('Dados Normal. pelo Peso - Seca'!O$193-'Dados Normal. pelo Peso - Seca'!O$194))</f>
        <v>0.61598101265822769</v>
      </c>
      <c r="P7" s="24">
        <f>IF(ISBLANK('Dados Normal. pelo Peso - Seca'!P7),"",('Dados Normal. pelo Peso - Seca'!P7-'Dados Normal. pelo Peso - Seca'!P$194)/('Dados Normal. pelo Peso - Seca'!P$193-'Dados Normal. pelo Peso - Seca'!P$194))</f>
        <v>0.49379932356257084</v>
      </c>
      <c r="Q7" s="24">
        <f>IF(ISBLANK('Dados Normal. pelo Peso - Seca'!Q7),"",('Dados Normal. pelo Peso - Seca'!Q7-'Dados Normal. pelo Peso - Seca'!Q$194)/('Dados Normal. pelo Peso - Seca'!Q$193-'Dados Normal. pelo Peso - Seca'!Q$194))</f>
        <v>1</v>
      </c>
      <c r="R7" s="24">
        <f>IF(ISBLANK('Dados Normal. pelo Peso - Seca'!R7),"",('Dados Normal. pelo Peso - Seca'!R7-'Dados Normal. pelo Peso - Seca'!R$194)/('Dados Normal. pelo Peso - Seca'!R$193-'Dados Normal. pelo Peso - Seca'!R$194))</f>
        <v>1</v>
      </c>
      <c r="S7" s="24">
        <f>IF(ISBLANK('Dados Normal. pelo Peso - Seca'!S7),"",('Dados Normal. pelo Peso - Seca'!S7-'Dados Normal. pelo Peso - Seca'!S$194)/('Dados Normal. pelo Peso - Seca'!S$193-'Dados Normal. pelo Peso - Seca'!S$194))</f>
        <v>1</v>
      </c>
      <c r="T7" s="24">
        <f>IF(ISBLANK('Dados Normal. pelo Peso - Seca'!T7),"",('Dados Normal. pelo Peso - Seca'!T7-'Dados Normal. pelo Peso - Seca'!T$194)/('Dados Normal. pelo Peso - Seca'!T$193-'Dados Normal. pelo Peso - Seca'!T$194))</f>
        <v>1</v>
      </c>
      <c r="U7" s="24">
        <f>IF(ISBLANK('Dados Normal. pelo Peso - Seca'!U7),"",('Dados Normal. pelo Peso - Seca'!U7-'Dados Normal. pelo Peso - Seca'!U$194)/('Dados Normal. pelo Peso - Seca'!U$193-'Dados Normal. pelo Peso - Seca'!U$194))</f>
        <v>1</v>
      </c>
      <c r="V7" s="24">
        <f>IF(ISBLANK('Dados Normal. pelo Peso - Seca'!V7),"",('Dados Normal. pelo Peso - Seca'!V7-'Dados Normal. pelo Peso - Seca'!V$194)/('Dados Normal. pelo Peso - Seca'!V$193-'Dados Normal. pelo Peso - Seca'!V$194))</f>
        <v>0.25000000000000017</v>
      </c>
      <c r="W7" s="24">
        <f>IF(ISBLANK('Dados Normal. pelo Peso - Seca'!W7),"",('Dados Normal. pelo Peso - Seca'!W7-'Dados Normal. pelo Peso - Seca'!W$194)/('Dados Normal. pelo Peso - Seca'!W$193-'Dados Normal. pelo Peso - Seca'!W$194))</f>
        <v>0.70709793351302819</v>
      </c>
      <c r="X7" s="24">
        <f>IF(ISBLANK('Dados Normal. pelo Peso - Seca'!X7),"",('Dados Normal. pelo Peso - Seca'!X7-'Dados Normal. pelo Peso - Seca'!X$194)/('Dados Normal. pelo Peso - Seca'!X$193-'Dados Normal. pelo Peso - Seca'!X$194))</f>
        <v>0.4194214876033055</v>
      </c>
      <c r="Y7" s="24">
        <f>IF(ISBLANK('Dados Normal. pelo Peso - Seca'!Y7),"",('Dados Normal. pelo Peso - Seca'!Y7-'Dados Normal. pelo Peso - Seca'!Y$194)/('Dados Normal. pelo Peso - Seca'!Y$193-'Dados Normal. pelo Peso - Seca'!Y$194))</f>
        <v>0.58706534974969571</v>
      </c>
      <c r="Z7" s="24">
        <f>IF(ISBLANK('Dados Normal. pelo Peso - Seca'!Z7),"",('Dados Normal. pelo Peso - Seca'!Z7-'Dados Normal. pelo Peso - Seca'!Z$194)/('Dados Normal. pelo Peso - Seca'!Z$193-'Dados Normal. pelo Peso - Seca'!Z$194))</f>
        <v>0.78140662894098634</v>
      </c>
      <c r="AA7" s="24">
        <f>IF(ISBLANK('Dados Normal. pelo Peso - Seca'!AA7),"",('Dados Normal. pelo Peso - Seca'!AA7-'Dados Normal. pelo Peso - Seca'!AA$194)/('Dados Normal. pelo Peso - Seca'!AA$193-'Dados Normal. pelo Peso - Seca'!AA$194))</f>
        <v>0.74851561003639155</v>
      </c>
      <c r="AB7" s="24">
        <f>IF(ISBLANK('Dados Normal. pelo Peso - Seca'!AB7),"",('Dados Normal. pelo Peso - Seca'!AB7-'Dados Normal. pelo Peso - Seca'!AB$194)/('Dados Normal. pelo Peso - Seca'!AB$193-'Dados Normal. pelo Peso - Seca'!AB$194))</f>
        <v>0.76595744680851074</v>
      </c>
      <c r="AC7" s="24">
        <f>IF(ISBLANK('Dados Normal. pelo Peso - Seca'!AC7),"",('Dados Normal. pelo Peso - Seca'!AC7-'Dados Normal. pelo Peso - Seca'!AC$194)/('Dados Normal. pelo Peso - Seca'!AC$193-'Dados Normal. pelo Peso - Seca'!AC$194))</f>
        <v>0.77083333333333315</v>
      </c>
    </row>
    <row r="8" spans="1:29" s="17" customFormat="1" x14ac:dyDescent="0.25">
      <c r="A8" s="18" t="s">
        <v>879</v>
      </c>
      <c r="B8" s="28" t="s">
        <v>880</v>
      </c>
      <c r="C8" s="24">
        <f>IF(ISBLANK('Dados Normal. pelo Peso - Seca'!C8),"",('Dados Normal. pelo Peso - Seca'!C8-'Dados Normal. pelo Peso - Seca'!C$194)/('Dados Normal. pelo Peso - Seca'!C$193-'Dados Normal. pelo Peso - Seca'!C$194))</f>
        <v>0.6387458219921418</v>
      </c>
      <c r="D8" s="24">
        <f>IF(ISBLANK('Dados Normal. pelo Peso - Seca'!D8),"",('Dados Normal. pelo Peso - Seca'!D8-'Dados Normal. pelo Peso - Seca'!D$194)/('Dados Normal. pelo Peso - Seca'!D$193-'Dados Normal. pelo Peso - Seca'!D$194))</f>
        <v>0.33265425157504425</v>
      </c>
      <c r="E8" s="24">
        <f>IF(ISBLANK('Dados Normal. pelo Peso - Seca'!E8),"",('Dados Normal. pelo Peso - Seca'!E8-'Dados Normal. pelo Peso - Seca'!E$194)/('Dados Normal. pelo Peso - Seca'!E$193-'Dados Normal. pelo Peso - Seca'!E$194))</f>
        <v>0.78697052266534551</v>
      </c>
      <c r="F8" s="24">
        <f>IF(ISBLANK('Dados Normal. pelo Peso - Seca'!F8),"",('Dados Normal. pelo Peso - Seca'!F8-'Dados Normal. pelo Peso - Seca'!F$194)/('Dados Normal. pelo Peso - Seca'!F$193-'Dados Normal. pelo Peso - Seca'!F$194))</f>
        <v>0.78480629539951563</v>
      </c>
      <c r="G8" s="24">
        <f>IF(ISBLANK('Dados Normal. pelo Peso - Seca'!G8),"",('Dados Normal. pelo Peso - Seca'!G8-'Dados Normal. pelo Peso - Seca'!G$194)/('Dados Normal. pelo Peso - Seca'!G$193-'Dados Normal. pelo Peso - Seca'!G$194))</f>
        <v>0.10154670374086416</v>
      </c>
      <c r="H8" s="24">
        <f>IF(ISBLANK('Dados Normal. pelo Peso - Seca'!H8),"",('Dados Normal. pelo Peso - Seca'!H8-'Dados Normal. pelo Peso - Seca'!H$194)/('Dados Normal. pelo Peso - Seca'!H$193-'Dados Normal. pelo Peso - Seca'!H$194))</f>
        <v>0.70820420703785225</v>
      </c>
      <c r="I8" s="24">
        <f>IF(ISBLANK('Dados Normal. pelo Peso - Seca'!I8),"",('Dados Normal. pelo Peso - Seca'!I8-'Dados Normal. pelo Peso - Seca'!I$194)/('Dados Normal. pelo Peso - Seca'!I$193-'Dados Normal. pelo Peso - Seca'!I$194))</f>
        <v>0.2493023255813954</v>
      </c>
      <c r="J8" s="24">
        <f>IF(ISBLANK('Dados Normal. pelo Peso - Seca'!J8),"",('Dados Normal. pelo Peso - Seca'!J8-'Dados Normal. pelo Peso - Seca'!J$194)/('Dados Normal. pelo Peso - Seca'!J$193-'Dados Normal. pelo Peso - Seca'!J$194))</f>
        <v>9.133932796971124E-2</v>
      </c>
      <c r="K8" s="24">
        <f>IF(ISBLANK('Dados Normal. pelo Peso - Seca'!K8),"",('Dados Normal. pelo Peso - Seca'!K8-'Dados Normal. pelo Peso - Seca'!K$194)/('Dados Normal. pelo Peso - Seca'!K$193-'Dados Normal. pelo Peso - Seca'!K$194))</f>
        <v>0.53571017826336975</v>
      </c>
      <c r="L8" s="24">
        <f>IF(ISBLANK('Dados Normal. pelo Peso - Seca'!L8),"",('Dados Normal. pelo Peso - Seca'!L8-'Dados Normal. pelo Peso - Seca'!L$194)/('Dados Normal. pelo Peso - Seca'!L$193-'Dados Normal. pelo Peso - Seca'!L$194))</f>
        <v>0.55771938057250114</v>
      </c>
      <c r="M8" s="24">
        <f>IF(ISBLANK('Dados Normal. pelo Peso - Seca'!M8),"",('Dados Normal. pelo Peso - Seca'!M8-'Dados Normal. pelo Peso - Seca'!M$194)/('Dados Normal. pelo Peso - Seca'!M$193-'Dados Normal. pelo Peso - Seca'!M$194))</f>
        <v>0.4886626561776955</v>
      </c>
      <c r="N8" s="24">
        <f>IF(ISBLANK('Dados Normal. pelo Peso - Seca'!N8),"",('Dados Normal. pelo Peso - Seca'!N8-'Dados Normal. pelo Peso - Seca'!N$194)/('Dados Normal. pelo Peso - Seca'!N$193-'Dados Normal. pelo Peso - Seca'!N$194))</f>
        <v>0.77580372250423002</v>
      </c>
      <c r="O8" s="24">
        <f>IF(ISBLANK('Dados Normal. pelo Peso - Seca'!O8),"",('Dados Normal. pelo Peso - Seca'!O8-'Dados Normal. pelo Peso - Seca'!O$194)/('Dados Normal. pelo Peso - Seca'!O$193-'Dados Normal. pelo Peso - Seca'!O$194))</f>
        <v>0.63227848101265816</v>
      </c>
      <c r="P8" s="24">
        <f>IF(ISBLANK('Dados Normal. pelo Peso - Seca'!P8),"",('Dados Normal. pelo Peso - Seca'!P8-'Dados Normal. pelo Peso - Seca'!P$194)/('Dados Normal. pelo Peso - Seca'!P$193-'Dados Normal. pelo Peso - Seca'!P$194))</f>
        <v>0.1758737316798199</v>
      </c>
      <c r="Q8" s="24">
        <f>IF(ISBLANK('Dados Normal. pelo Peso - Seca'!Q8),"",('Dados Normal. pelo Peso - Seca'!Q8-'Dados Normal. pelo Peso - Seca'!Q$194)/('Dados Normal. pelo Peso - Seca'!Q$193-'Dados Normal. pelo Peso - Seca'!Q$194))</f>
        <v>0</v>
      </c>
      <c r="R8" s="24">
        <f>IF(ISBLANK('Dados Normal. pelo Peso - Seca'!R8),"",('Dados Normal. pelo Peso - Seca'!R8-'Dados Normal. pelo Peso - Seca'!R$194)/('Dados Normal. pelo Peso - Seca'!R$193-'Dados Normal. pelo Peso - Seca'!R$194))</f>
        <v>0</v>
      </c>
      <c r="S8" s="24">
        <f>IF(ISBLANK('Dados Normal. pelo Peso - Seca'!S8),"",('Dados Normal. pelo Peso - Seca'!S8-'Dados Normal. pelo Peso - Seca'!S$194)/('Dados Normal. pelo Peso - Seca'!S$193-'Dados Normal. pelo Peso - Seca'!S$194))</f>
        <v>0.66666666666666674</v>
      </c>
      <c r="T8" s="24">
        <f>IF(ISBLANK('Dados Normal. pelo Peso - Seca'!T8),"",('Dados Normal. pelo Peso - Seca'!T8-'Dados Normal. pelo Peso - Seca'!T$194)/('Dados Normal. pelo Peso - Seca'!T$193-'Dados Normal. pelo Peso - Seca'!T$194))</f>
        <v>1</v>
      </c>
      <c r="U8" s="24">
        <f>IF(ISBLANK('Dados Normal. pelo Peso - Seca'!U8),"",('Dados Normal. pelo Peso - Seca'!U8-'Dados Normal. pelo Peso - Seca'!U$194)/('Dados Normal. pelo Peso - Seca'!U$193-'Dados Normal. pelo Peso - Seca'!U$194))</f>
        <v>1</v>
      </c>
      <c r="V8" s="24">
        <f>IF(ISBLANK('Dados Normal. pelo Peso - Seca'!V8),"",('Dados Normal. pelo Peso - Seca'!V8-'Dados Normal. pelo Peso - Seca'!V$194)/('Dados Normal. pelo Peso - Seca'!V$193-'Dados Normal. pelo Peso - Seca'!V$194))</f>
        <v>0.37500000000000028</v>
      </c>
      <c r="W8" s="24">
        <f>IF(ISBLANK('Dados Normal. pelo Peso - Seca'!W8),"",('Dados Normal. pelo Peso - Seca'!W8-'Dados Normal. pelo Peso - Seca'!W$194)/('Dados Normal. pelo Peso - Seca'!W$193-'Dados Normal. pelo Peso - Seca'!W$194))</f>
        <v>0.78796046720575053</v>
      </c>
      <c r="X8" s="24">
        <f>IF(ISBLANK('Dados Normal. pelo Peso - Seca'!X8),"",('Dados Normal. pelo Peso - Seca'!X8-'Dados Normal. pelo Peso - Seca'!X$194)/('Dados Normal. pelo Peso - Seca'!X$193-'Dados Normal. pelo Peso - Seca'!X$194))</f>
        <v>0.29752066115702408</v>
      </c>
      <c r="Y8" s="24">
        <f>IF(ISBLANK('Dados Normal. pelo Peso - Seca'!Y8),"",('Dados Normal. pelo Peso - Seca'!Y8-'Dados Normal. pelo Peso - Seca'!Y$194)/('Dados Normal. pelo Peso - Seca'!Y$193-'Dados Normal. pelo Peso - Seca'!Y$194))</f>
        <v>0.75903125422811535</v>
      </c>
      <c r="Z8" s="24">
        <f>IF(ISBLANK('Dados Normal. pelo Peso - Seca'!Z8),"",('Dados Normal. pelo Peso - Seca'!Z8-'Dados Normal. pelo Peso - Seca'!Z$194)/('Dados Normal. pelo Peso - Seca'!Z$193-'Dados Normal. pelo Peso - Seca'!Z$194))</f>
        <v>0.79288601455133401</v>
      </c>
      <c r="AA8" s="24">
        <f>IF(ISBLANK('Dados Normal. pelo Peso - Seca'!AA8),"",('Dados Normal. pelo Peso - Seca'!AA8-'Dados Normal. pelo Peso - Seca'!AA$194)/('Dados Normal. pelo Peso - Seca'!AA$193-'Dados Normal. pelo Peso - Seca'!AA$194))</f>
        <v>0.63340356253591279</v>
      </c>
      <c r="AB8" s="24">
        <f>IF(ISBLANK('Dados Normal. pelo Peso - Seca'!AB8),"",('Dados Normal. pelo Peso - Seca'!AB8-'Dados Normal. pelo Peso - Seca'!AB$194)/('Dados Normal. pelo Peso - Seca'!AB$193-'Dados Normal. pelo Peso - Seca'!AB$194))</f>
        <v>0.87234042553191515</v>
      </c>
      <c r="AC8" s="24">
        <f>IF(ISBLANK('Dados Normal. pelo Peso - Seca'!AC8),"",('Dados Normal. pelo Peso - Seca'!AC8-'Dados Normal. pelo Peso - Seca'!AC$194)/('Dados Normal. pelo Peso - Seca'!AC$193-'Dados Normal. pelo Peso - Seca'!AC$194))</f>
        <v>0.68750000000000011</v>
      </c>
    </row>
    <row r="9" spans="1:29" s="17" customFormat="1" x14ac:dyDescent="0.25">
      <c r="A9" s="18" t="s">
        <v>881</v>
      </c>
      <c r="B9" s="28" t="s">
        <v>882</v>
      </c>
      <c r="C9" s="24">
        <f>IF(ISBLANK('Dados Normal. pelo Peso - Seca'!C9),"",('Dados Normal. pelo Peso - Seca'!C9-'Dados Normal. pelo Peso - Seca'!C$194)/('Dados Normal. pelo Peso - Seca'!C$193-'Dados Normal. pelo Peso - Seca'!C$194))</f>
        <v>0.97343507211199654</v>
      </c>
      <c r="D9" s="24">
        <f>IF(ISBLANK('Dados Normal. pelo Peso - Seca'!D9),"",('Dados Normal. pelo Peso - Seca'!D9-'Dados Normal. pelo Peso - Seca'!D$194)/('Dados Normal. pelo Peso - Seca'!D$193-'Dados Normal. pelo Peso - Seca'!D$194))</f>
        <v>0</v>
      </c>
      <c r="E9" s="24">
        <f>IF(ISBLANK('Dados Normal. pelo Peso - Seca'!E9),"",('Dados Normal. pelo Peso - Seca'!E9-'Dados Normal. pelo Peso - Seca'!E$194)/('Dados Normal. pelo Peso - Seca'!E$193-'Dados Normal. pelo Peso - Seca'!E$194))</f>
        <v>0.80951201387168681</v>
      </c>
      <c r="F9" s="24">
        <f>IF(ISBLANK('Dados Normal. pelo Peso - Seca'!F9),"",('Dados Normal. pelo Peso - Seca'!F9-'Dados Normal. pelo Peso - Seca'!F$194)/('Dados Normal. pelo Peso - Seca'!F$193-'Dados Normal. pelo Peso - Seca'!F$194))</f>
        <v>0.82324455205811142</v>
      </c>
      <c r="G9" s="24">
        <f>IF(ISBLANK('Dados Normal. pelo Peso - Seca'!G9),"",('Dados Normal. pelo Peso - Seca'!G9-'Dados Normal. pelo Peso - Seca'!G$194)/('Dados Normal. pelo Peso - Seca'!G$193-'Dados Normal. pelo Peso - Seca'!G$194))</f>
        <v>0.15192948739747625</v>
      </c>
      <c r="H9" s="24">
        <f>IF(ISBLANK('Dados Normal. pelo Peso - Seca'!H9),"",('Dados Normal. pelo Peso - Seca'!H9-'Dados Normal. pelo Peso - Seca'!H$194)/('Dados Normal. pelo Peso - Seca'!H$193-'Dados Normal. pelo Peso - Seca'!H$194))</f>
        <v>0.82100317144031798</v>
      </c>
      <c r="I9" s="24">
        <f>IF(ISBLANK('Dados Normal. pelo Peso - Seca'!I9),"",('Dados Normal. pelo Peso - Seca'!I9-'Dados Normal. pelo Peso - Seca'!I$194)/('Dados Normal. pelo Peso - Seca'!I$193-'Dados Normal. pelo Peso - Seca'!I$194))</f>
        <v>0.1207441860465118</v>
      </c>
      <c r="J9" s="24">
        <f>IF(ISBLANK('Dados Normal. pelo Peso - Seca'!J9),"",('Dados Normal. pelo Peso - Seca'!J9-'Dados Normal. pelo Peso - Seca'!J$194)/('Dados Normal. pelo Peso - Seca'!J$193-'Dados Normal. pelo Peso - Seca'!J$194))</f>
        <v>0.33980123047799354</v>
      </c>
      <c r="K9" s="24">
        <f>IF(ISBLANK('Dados Normal. pelo Peso - Seca'!K9),"",('Dados Normal. pelo Peso - Seca'!K9-'Dados Normal. pelo Peso - Seca'!K$194)/('Dados Normal. pelo Peso - Seca'!K$193-'Dados Normal. pelo Peso - Seca'!K$194))</f>
        <v>0.7215641173087981</v>
      </c>
      <c r="L9" s="24">
        <f>IF(ISBLANK('Dados Normal. pelo Peso - Seca'!L9),"",('Dados Normal. pelo Peso - Seca'!L9-'Dados Normal. pelo Peso - Seca'!L$194)/('Dados Normal. pelo Peso - Seca'!L$193-'Dados Normal. pelo Peso - Seca'!L$194))</f>
        <v>0.49659784138901919</v>
      </c>
      <c r="M9" s="24">
        <f>IF(ISBLANK('Dados Normal. pelo Peso - Seca'!M9),"",('Dados Normal. pelo Peso - Seca'!M9-'Dados Normal. pelo Peso - Seca'!M$194)/('Dados Normal. pelo Peso - Seca'!M$193-'Dados Normal. pelo Peso - Seca'!M$194))</f>
        <v>0.62783433595557603</v>
      </c>
      <c r="N9" s="24">
        <f>IF(ISBLANK('Dados Normal. pelo Peso - Seca'!N9),"",('Dados Normal. pelo Peso - Seca'!N9-'Dados Normal. pelo Peso - Seca'!N$194)/('Dados Normal. pelo Peso - Seca'!N$193-'Dados Normal. pelo Peso - Seca'!N$194))</f>
        <v>0.94352791878172571</v>
      </c>
      <c r="O9" s="24">
        <f>IF(ISBLANK('Dados Normal. pelo Peso - Seca'!O9),"",('Dados Normal. pelo Peso - Seca'!O9-'Dados Normal. pelo Peso - Seca'!O$194)/('Dados Normal. pelo Peso - Seca'!O$193-'Dados Normal. pelo Peso - Seca'!O$194))</f>
        <v>0.13449367088607597</v>
      </c>
      <c r="P9" s="24">
        <f>IF(ISBLANK('Dados Normal. pelo Peso - Seca'!P9),"",('Dados Normal. pelo Peso - Seca'!P9-'Dados Normal. pelo Peso - Seca'!P$194)/('Dados Normal. pelo Peso - Seca'!P$193-'Dados Normal. pelo Peso - Seca'!P$194))</f>
        <v>0.59977452085682115</v>
      </c>
      <c r="Q9" s="24">
        <f>IF(ISBLANK('Dados Normal. pelo Peso - Seca'!Q9),"",('Dados Normal. pelo Peso - Seca'!Q9-'Dados Normal. pelo Peso - Seca'!Q$194)/('Dados Normal. pelo Peso - Seca'!Q$193-'Dados Normal. pelo Peso - Seca'!Q$194))</f>
        <v>1</v>
      </c>
      <c r="R9" s="24">
        <f>IF(ISBLANK('Dados Normal. pelo Peso - Seca'!R9),"",('Dados Normal. pelo Peso - Seca'!R9-'Dados Normal. pelo Peso - Seca'!R$194)/('Dados Normal. pelo Peso - Seca'!R$193-'Dados Normal. pelo Peso - Seca'!R$194))</f>
        <v>0</v>
      </c>
      <c r="S9" s="24">
        <f>IF(ISBLANK('Dados Normal. pelo Peso - Seca'!S9),"",('Dados Normal. pelo Peso - Seca'!S9-'Dados Normal. pelo Peso - Seca'!S$194)/('Dados Normal. pelo Peso - Seca'!S$193-'Dados Normal. pelo Peso - Seca'!S$194))</f>
        <v>1</v>
      </c>
      <c r="T9" s="24">
        <f>IF(ISBLANK('Dados Normal. pelo Peso - Seca'!T9),"",('Dados Normal. pelo Peso - Seca'!T9-'Dados Normal. pelo Peso - Seca'!T$194)/('Dados Normal. pelo Peso - Seca'!T$193-'Dados Normal. pelo Peso - Seca'!T$194))</f>
        <v>1</v>
      </c>
      <c r="U9" s="24">
        <f>IF(ISBLANK('Dados Normal. pelo Peso - Seca'!U9),"",('Dados Normal. pelo Peso - Seca'!U9-'Dados Normal. pelo Peso - Seca'!U$194)/('Dados Normal. pelo Peso - Seca'!U$193-'Dados Normal. pelo Peso - Seca'!U$194))</f>
        <v>1</v>
      </c>
      <c r="V9" s="24">
        <f>IF(ISBLANK('Dados Normal. pelo Peso - Seca'!V9),"",('Dados Normal. pelo Peso - Seca'!V9-'Dados Normal. pelo Peso - Seca'!V$194)/('Dados Normal. pelo Peso - Seca'!V$193-'Dados Normal. pelo Peso - Seca'!V$194))</f>
        <v>0.54166666666666663</v>
      </c>
      <c r="W9" s="24">
        <f>IF(ISBLANK('Dados Normal. pelo Peso - Seca'!W9),"",('Dados Normal. pelo Peso - Seca'!W9-'Dados Normal. pelo Peso - Seca'!W$194)/('Dados Normal. pelo Peso - Seca'!W$193-'Dados Normal. pelo Peso - Seca'!W$194))</f>
        <v>0.87286612758310911</v>
      </c>
      <c r="X9" s="24">
        <f>IF(ISBLANK('Dados Normal. pelo Peso - Seca'!X9),"",('Dados Normal. pelo Peso - Seca'!X9-'Dados Normal. pelo Peso - Seca'!X$194)/('Dados Normal. pelo Peso - Seca'!X$193-'Dados Normal. pelo Peso - Seca'!X$194))</f>
        <v>0.10330578512396636</v>
      </c>
      <c r="Y9" s="24">
        <f>IF(ISBLANK('Dados Normal. pelo Peso - Seca'!Y9),"",('Dados Normal. pelo Peso - Seca'!Y9-'Dados Normal. pelo Peso - Seca'!Y$194)/('Dados Normal. pelo Peso - Seca'!Y$193-'Dados Normal. pelo Peso - Seca'!Y$194))</f>
        <v>0.81044513597618728</v>
      </c>
      <c r="Z9" s="24">
        <f>IF(ISBLANK('Dados Normal. pelo Peso - Seca'!Z9),"",('Dados Normal. pelo Peso - Seca'!Z9-'Dados Normal. pelo Peso - Seca'!Z$194)/('Dados Normal. pelo Peso - Seca'!Z$193-'Dados Normal. pelo Peso - Seca'!Z$194))</f>
        <v>0.81681487469684722</v>
      </c>
      <c r="AA9" s="24">
        <f>IF(ISBLANK('Dados Normal. pelo Peso - Seca'!AA9),"",('Dados Normal. pelo Peso - Seca'!AA9-'Dados Normal. pelo Peso - Seca'!AA$194)/('Dados Normal. pelo Peso - Seca'!AA$193-'Dados Normal. pelo Peso - Seca'!AA$194))</f>
        <v>0.77398965715380197</v>
      </c>
      <c r="AB9" s="24">
        <f>IF(ISBLANK('Dados Normal. pelo Peso - Seca'!AB9),"",('Dados Normal. pelo Peso - Seca'!AB9-'Dados Normal. pelo Peso - Seca'!AB$194)/('Dados Normal. pelo Peso - Seca'!AB$193-'Dados Normal. pelo Peso - Seca'!AB$194))</f>
        <v>0.48936170212765956</v>
      </c>
      <c r="AC9" s="24">
        <f>IF(ISBLANK('Dados Normal. pelo Peso - Seca'!AC9),"",('Dados Normal. pelo Peso - Seca'!AC9-'Dados Normal. pelo Peso - Seca'!AC$194)/('Dados Normal. pelo Peso - Seca'!AC$193-'Dados Normal. pelo Peso - Seca'!AC$194))</f>
        <v>0.4166666666666668</v>
      </c>
    </row>
    <row r="10" spans="1:29" s="17" customFormat="1" x14ac:dyDescent="0.25">
      <c r="A10" s="18" t="s">
        <v>883</v>
      </c>
      <c r="B10" s="28" t="s">
        <v>884</v>
      </c>
      <c r="C10" s="24">
        <f>IF(ISBLANK('Dados Normal. pelo Peso - Seca'!C10),"",('Dados Normal. pelo Peso - Seca'!C10-'Dados Normal. pelo Peso - Seca'!C$194)/('Dados Normal. pelo Peso - Seca'!C$193-'Dados Normal. pelo Peso - Seca'!C$194))</f>
        <v>0.86046411704863057</v>
      </c>
      <c r="D10" s="24">
        <f>IF(ISBLANK('Dados Normal. pelo Peso - Seca'!D10),"",('Dados Normal. pelo Peso - Seca'!D10-'Dados Normal. pelo Peso - Seca'!D$194)/('Dados Normal. pelo Peso - Seca'!D$193-'Dados Normal. pelo Peso - Seca'!D$194))</f>
        <v>0.10178777317739805</v>
      </c>
      <c r="E10" s="24">
        <f>IF(ISBLANK('Dados Normal. pelo Peso - Seca'!E10),"",('Dados Normal. pelo Peso - Seca'!E10-'Dados Normal. pelo Peso - Seca'!E$194)/('Dados Normal. pelo Peso - Seca'!E$193-'Dados Normal. pelo Peso - Seca'!E$194))</f>
        <v>0.68020807530344307</v>
      </c>
      <c r="F10" s="24">
        <f>IF(ISBLANK('Dados Normal. pelo Peso - Seca'!F10),"",('Dados Normal. pelo Peso - Seca'!F10-'Dados Normal. pelo Peso - Seca'!F$194)/('Dados Normal. pelo Peso - Seca'!F$193-'Dados Normal. pelo Peso - Seca'!F$194))</f>
        <v>0.67100484261501225</v>
      </c>
      <c r="G10" s="24">
        <f>IF(ISBLANK('Dados Normal. pelo Peso - Seca'!G10),"",('Dados Normal. pelo Peso - Seca'!G10-'Dados Normal. pelo Peso - Seca'!G$194)/('Dados Normal. pelo Peso - Seca'!G$193-'Dados Normal. pelo Peso - Seca'!G$194))</f>
        <v>0.27213983757836563</v>
      </c>
      <c r="H10" s="24">
        <f>IF(ISBLANK('Dados Normal. pelo Peso - Seca'!H10),"",('Dados Normal. pelo Peso - Seca'!H10-'Dados Normal. pelo Peso - Seca'!H$194)/('Dados Normal. pelo Peso - Seca'!H$193-'Dados Normal. pelo Peso - Seca'!H$194))</f>
        <v>0.83634637512648913</v>
      </c>
      <c r="I10" s="24">
        <f>IF(ISBLANK('Dados Normal. pelo Peso - Seca'!I10),"",('Dados Normal. pelo Peso - Seca'!I10-'Dados Normal. pelo Peso - Seca'!I$194)/('Dados Normal. pelo Peso - Seca'!I$193-'Dados Normal. pelo Peso - Seca'!I$194))</f>
        <v>0.20986046511627909</v>
      </c>
      <c r="J10" s="24">
        <f>IF(ISBLANK('Dados Normal. pelo Peso - Seca'!J10),"",('Dados Normal. pelo Peso - Seca'!J10-'Dados Normal. pelo Peso - Seca'!J$194)/('Dados Normal. pelo Peso - Seca'!J$193-'Dados Normal. pelo Peso - Seca'!J$194))</f>
        <v>0.35636535731187907</v>
      </c>
      <c r="K10" s="24">
        <f>IF(ISBLANK('Dados Normal. pelo Peso - Seca'!K10),"",('Dados Normal. pelo Peso - Seca'!K10-'Dados Normal. pelo Peso - Seca'!K$194)/('Dados Normal. pelo Peso - Seca'!K$193-'Dados Normal. pelo Peso - Seca'!K$194))</f>
        <v>0.78067855089131688</v>
      </c>
      <c r="L10" s="24">
        <f>IF(ISBLANK('Dados Normal. pelo Peso - Seca'!L10),"",('Dados Normal. pelo Peso - Seca'!L10-'Dados Normal. pelo Peso - Seca'!L$194)/('Dados Normal. pelo Peso - Seca'!L$193-'Dados Normal. pelo Peso - Seca'!L$194))</f>
        <v>0.5763725950258094</v>
      </c>
      <c r="M10" s="24">
        <f>IF(ISBLANK('Dados Normal. pelo Peso - Seca'!M10),"",('Dados Normal. pelo Peso - Seca'!M10-'Dados Normal. pelo Peso - Seca'!M$194)/('Dados Normal. pelo Peso - Seca'!M$193-'Dados Normal. pelo Peso - Seca'!M$194))</f>
        <v>0.7324155483572421</v>
      </c>
      <c r="N10" s="24">
        <f>IF(ISBLANK('Dados Normal. pelo Peso - Seca'!N10),"",('Dados Normal. pelo Peso - Seca'!N10-'Dados Normal. pelo Peso - Seca'!N$194)/('Dados Normal. pelo Peso - Seca'!N$193-'Dados Normal. pelo Peso - Seca'!N$194))</f>
        <v>0.89636209813874768</v>
      </c>
      <c r="O10" s="24">
        <f>IF(ISBLANK('Dados Normal. pelo Peso - Seca'!O10),"",('Dados Normal. pelo Peso - Seca'!O10-'Dados Normal. pelo Peso - Seca'!O$194)/('Dados Normal. pelo Peso - Seca'!O$193-'Dados Normal. pelo Peso - Seca'!O$194))</f>
        <v>0.69778481012658222</v>
      </c>
      <c r="P10" s="24">
        <f>IF(ISBLANK('Dados Normal. pelo Peso - Seca'!P10),"",('Dados Normal. pelo Peso - Seca'!P10-'Dados Normal. pelo Peso - Seca'!P$194)/('Dados Normal. pelo Peso - Seca'!P$193-'Dados Normal. pelo Peso - Seca'!P$194))</f>
        <v>0.20631341600901942</v>
      </c>
      <c r="Q10" s="24">
        <f>IF(ISBLANK('Dados Normal. pelo Peso - Seca'!Q10),"",('Dados Normal. pelo Peso - Seca'!Q10-'Dados Normal. pelo Peso - Seca'!Q$194)/('Dados Normal. pelo Peso - Seca'!Q$193-'Dados Normal. pelo Peso - Seca'!Q$194))</f>
        <v>1</v>
      </c>
      <c r="R10" s="24">
        <f>IF(ISBLANK('Dados Normal. pelo Peso - Seca'!R10),"",('Dados Normal. pelo Peso - Seca'!R10-'Dados Normal. pelo Peso - Seca'!R$194)/('Dados Normal. pelo Peso - Seca'!R$193-'Dados Normal. pelo Peso - Seca'!R$194))</f>
        <v>1</v>
      </c>
      <c r="S10" s="24">
        <f>IF(ISBLANK('Dados Normal. pelo Peso - Seca'!S10),"",('Dados Normal. pelo Peso - Seca'!S10-'Dados Normal. pelo Peso - Seca'!S$194)/('Dados Normal. pelo Peso - Seca'!S$193-'Dados Normal. pelo Peso - Seca'!S$194))</f>
        <v>0.33333333333333343</v>
      </c>
      <c r="T10" s="24">
        <f>IF(ISBLANK('Dados Normal. pelo Peso - Seca'!T10),"",('Dados Normal. pelo Peso - Seca'!T10-'Dados Normal. pelo Peso - Seca'!T$194)/('Dados Normal. pelo Peso - Seca'!T$193-'Dados Normal. pelo Peso - Seca'!T$194))</f>
        <v>1</v>
      </c>
      <c r="U10" s="24">
        <f>IF(ISBLANK('Dados Normal. pelo Peso - Seca'!U10),"",('Dados Normal. pelo Peso - Seca'!U10-'Dados Normal. pelo Peso - Seca'!U$194)/('Dados Normal. pelo Peso - Seca'!U$193-'Dados Normal. pelo Peso - Seca'!U$194))</f>
        <v>1</v>
      </c>
      <c r="V10" s="24">
        <f>IF(ISBLANK('Dados Normal. pelo Peso - Seca'!V10),"",('Dados Normal. pelo Peso - Seca'!V10-'Dados Normal. pelo Peso - Seca'!V$194)/('Dados Normal. pelo Peso - Seca'!V$193-'Dados Normal. pelo Peso - Seca'!V$194))</f>
        <v>0.83333333333333326</v>
      </c>
      <c r="W10" s="24">
        <f>IF(ISBLANK('Dados Normal. pelo Peso - Seca'!W10),"",('Dados Normal. pelo Peso - Seca'!W10-'Dados Normal. pelo Peso - Seca'!W$194)/('Dados Normal. pelo Peso - Seca'!W$193-'Dados Normal. pelo Peso - Seca'!W$194))</f>
        <v>0.80682839173405263</v>
      </c>
      <c r="X10" s="24">
        <f>IF(ISBLANK('Dados Normal. pelo Peso - Seca'!X10),"",('Dados Normal. pelo Peso - Seca'!X10-'Dados Normal. pelo Peso - Seca'!X$194)/('Dados Normal. pelo Peso - Seca'!X$193-'Dados Normal. pelo Peso - Seca'!X$194))</f>
        <v>0.1900826446280984</v>
      </c>
      <c r="Y10" s="24">
        <f>IF(ISBLANK('Dados Normal. pelo Peso - Seca'!Y10),"",('Dados Normal. pelo Peso - Seca'!Y10-'Dados Normal. pelo Peso - Seca'!Y$194)/('Dados Normal. pelo Peso - Seca'!Y$193-'Dados Normal. pelo Peso - Seca'!Y$194))</f>
        <v>0.6798809362738466</v>
      </c>
      <c r="Z10" s="24">
        <f>IF(ISBLANK('Dados Normal. pelo Peso - Seca'!Z10),"",('Dados Normal. pelo Peso - Seca'!Z10-'Dados Normal. pelo Peso - Seca'!Z$194)/('Dados Normal. pelo Peso - Seca'!Z$193-'Dados Normal. pelo Peso - Seca'!Z$194))</f>
        <v>0.44397736459175424</v>
      </c>
      <c r="AA10" s="24">
        <f>IF(ISBLANK('Dados Normal. pelo Peso - Seca'!AA10),"",('Dados Normal. pelo Peso - Seca'!AA10-'Dados Normal. pelo Peso - Seca'!AA$194)/('Dados Normal. pelo Peso - Seca'!AA$193-'Dados Normal. pelo Peso - Seca'!AA$194))</f>
        <v>0.48266615590882983</v>
      </c>
      <c r="AB10" s="24">
        <f>IF(ISBLANK('Dados Normal. pelo Peso - Seca'!AB10),"",('Dados Normal. pelo Peso - Seca'!AB10-'Dados Normal. pelo Peso - Seca'!AB$194)/('Dados Normal. pelo Peso - Seca'!AB$193-'Dados Normal. pelo Peso - Seca'!AB$194))</f>
        <v>0.40425531914893642</v>
      </c>
      <c r="AC10" s="24">
        <f>IF(ISBLANK('Dados Normal. pelo Peso - Seca'!AC10),"",('Dados Normal. pelo Peso - Seca'!AC10-'Dados Normal. pelo Peso - Seca'!AC$194)/('Dados Normal. pelo Peso - Seca'!AC$193-'Dados Normal. pelo Peso - Seca'!AC$194))</f>
        <v>0.2083333333333334</v>
      </c>
    </row>
    <row r="11" spans="1:29" s="17" customFormat="1" x14ac:dyDescent="0.25">
      <c r="A11" s="18" t="s">
        <v>885</v>
      </c>
      <c r="B11" s="28" t="s">
        <v>886</v>
      </c>
      <c r="C11" s="24">
        <f>IF(ISBLANK('Dados Normal. pelo Peso - Seca'!C11),"",('Dados Normal. pelo Peso - Seca'!C11-'Dados Normal. pelo Peso - Seca'!C$194)/('Dados Normal. pelo Peso - Seca'!C$193-'Dados Normal. pelo Peso - Seca'!C$194))</f>
        <v>0.40246934463103062</v>
      </c>
      <c r="D11" s="24">
        <f>IF(ISBLANK('Dados Normal. pelo Peso - Seca'!D11),"",('Dados Normal. pelo Peso - Seca'!D11-'Dados Normal. pelo Peso - Seca'!D$194)/('Dados Normal. pelo Peso - Seca'!D$193-'Dados Normal. pelo Peso - Seca'!D$194))</f>
        <v>0.63944733060085468</v>
      </c>
      <c r="E11" s="24">
        <f>IF(ISBLANK('Dados Normal. pelo Peso - Seca'!E11),"",('Dados Normal. pelo Peso - Seca'!E11-'Dados Normal. pelo Peso - Seca'!E$194)/('Dados Normal. pelo Peso - Seca'!E$193-'Dados Normal. pelo Peso - Seca'!E$194))</f>
        <v>0.7565023532325984</v>
      </c>
      <c r="F11" s="24">
        <f>IF(ISBLANK('Dados Normal. pelo Peso - Seca'!F11),"",('Dados Normal. pelo Peso - Seca'!F11-'Dados Normal. pelo Peso - Seca'!F$194)/('Dados Normal. pelo Peso - Seca'!F$193-'Dados Normal. pelo Peso - Seca'!F$194))</f>
        <v>0.75332929782082314</v>
      </c>
      <c r="G11" s="24">
        <f>IF(ISBLANK('Dados Normal. pelo Peso - Seca'!G11),"",('Dados Normal. pelo Peso - Seca'!G11-'Dados Normal. pelo Peso - Seca'!G$194)/('Dados Normal. pelo Peso - Seca'!G$193-'Dados Normal. pelo Peso - Seca'!G$194))</f>
        <v>0.18009603419738254</v>
      </c>
      <c r="H11" s="24">
        <f>IF(ISBLANK('Dados Normal. pelo Peso - Seca'!H11),"",('Dados Normal. pelo Peso - Seca'!H11-'Dados Normal. pelo Peso - Seca'!H$194)/('Dados Normal. pelo Peso - Seca'!H$193-'Dados Normal. pelo Peso - Seca'!H$194))</f>
        <v>0.77914786291556437</v>
      </c>
      <c r="I11" s="24">
        <f>IF(ISBLANK('Dados Normal. pelo Peso - Seca'!I11),"",('Dados Normal. pelo Peso - Seca'!I11-'Dados Normal. pelo Peso - Seca'!I$194)/('Dados Normal. pelo Peso - Seca'!I$193-'Dados Normal. pelo Peso - Seca'!I$194))</f>
        <v>0.31032558139534883</v>
      </c>
      <c r="J11" s="24">
        <f>IF(ISBLANK('Dados Normal. pelo Peso - Seca'!J11),"",('Dados Normal. pelo Peso - Seca'!J11-'Dados Normal. pelo Peso - Seca'!J$194)/('Dados Normal. pelo Peso - Seca'!J$193-'Dados Normal. pelo Peso - Seca'!J$194))</f>
        <v>0.54945575011831527</v>
      </c>
      <c r="K11" s="24">
        <f>IF(ISBLANK('Dados Normal. pelo Peso - Seca'!K11),"",('Dados Normal. pelo Peso - Seca'!K11-'Dados Normal. pelo Peso - Seca'!K$194)/('Dados Normal. pelo Peso - Seca'!K$193-'Dados Normal. pelo Peso - Seca'!K$194))</f>
        <v>0.37136285221391607</v>
      </c>
      <c r="L11" s="24">
        <f>IF(ISBLANK('Dados Normal. pelo Peso - Seca'!L11),"",('Dados Normal. pelo Peso - Seca'!L11-'Dados Normal. pelo Peso - Seca'!L$194)/('Dados Normal. pelo Peso - Seca'!L$193-'Dados Normal. pelo Peso - Seca'!L$194))</f>
        <v>0.96304551853589848</v>
      </c>
      <c r="M11" s="24">
        <f>IF(ISBLANK('Dados Normal. pelo Peso - Seca'!M11),"",('Dados Normal. pelo Peso - Seca'!M11-'Dados Normal. pelo Peso - Seca'!M$194)/('Dados Normal. pelo Peso - Seca'!M$193-'Dados Normal. pelo Peso - Seca'!M$194))</f>
        <v>0.71529384544192498</v>
      </c>
      <c r="N11" s="24">
        <f>IF(ISBLANK('Dados Normal. pelo Peso - Seca'!N11),"",('Dados Normal. pelo Peso - Seca'!N11-'Dados Normal. pelo Peso - Seca'!N$194)/('Dados Normal. pelo Peso - Seca'!N$193-'Dados Normal. pelo Peso - Seca'!N$194))</f>
        <v>0.97694585448392524</v>
      </c>
      <c r="O11" s="24">
        <f>IF(ISBLANK('Dados Normal. pelo Peso - Seca'!O11),"",('Dados Normal. pelo Peso - Seca'!O11-'Dados Normal. pelo Peso - Seca'!O$194)/('Dados Normal. pelo Peso - Seca'!O$193-'Dados Normal. pelo Peso - Seca'!O$194))</f>
        <v>0.91582278481012658</v>
      </c>
      <c r="P11" s="24">
        <f>IF(ISBLANK('Dados Normal. pelo Peso - Seca'!P11),"",('Dados Normal. pelo Peso - Seca'!P11-'Dados Normal. pelo Peso - Seca'!P$194)/('Dados Normal. pelo Peso - Seca'!P$193-'Dados Normal. pelo Peso - Seca'!P$194))</f>
        <v>0.13416009019165798</v>
      </c>
      <c r="Q11" s="24">
        <f>IF(ISBLANK('Dados Normal. pelo Peso - Seca'!Q11),"",('Dados Normal. pelo Peso - Seca'!Q11-'Dados Normal. pelo Peso - Seca'!Q$194)/('Dados Normal. pelo Peso - Seca'!Q$193-'Dados Normal. pelo Peso - Seca'!Q$194))</f>
        <v>1</v>
      </c>
      <c r="R11" s="24">
        <f>IF(ISBLANK('Dados Normal. pelo Peso - Seca'!R11),"",('Dados Normal. pelo Peso - Seca'!R11-'Dados Normal. pelo Peso - Seca'!R$194)/('Dados Normal. pelo Peso - Seca'!R$193-'Dados Normal. pelo Peso - Seca'!R$194))</f>
        <v>1</v>
      </c>
      <c r="S11" s="24">
        <f>IF(ISBLANK('Dados Normal. pelo Peso - Seca'!S11),"",('Dados Normal. pelo Peso - Seca'!S11-'Dados Normal. pelo Peso - Seca'!S$194)/('Dados Normal. pelo Peso - Seca'!S$193-'Dados Normal. pelo Peso - Seca'!S$194))</f>
        <v>0.33333333333333343</v>
      </c>
      <c r="T11" s="24">
        <f>IF(ISBLANK('Dados Normal. pelo Peso - Seca'!T11),"",('Dados Normal. pelo Peso - Seca'!T11-'Dados Normal. pelo Peso - Seca'!T$194)/('Dados Normal. pelo Peso - Seca'!T$193-'Dados Normal. pelo Peso - Seca'!T$194))</f>
        <v>1</v>
      </c>
      <c r="U11" s="24">
        <f>IF(ISBLANK('Dados Normal. pelo Peso - Seca'!U11),"",('Dados Normal. pelo Peso - Seca'!U11-'Dados Normal. pelo Peso - Seca'!U$194)/('Dados Normal. pelo Peso - Seca'!U$193-'Dados Normal. pelo Peso - Seca'!U$194))</f>
        <v>1</v>
      </c>
      <c r="V11" s="24">
        <f>IF(ISBLANK('Dados Normal. pelo Peso - Seca'!V11),"",('Dados Normal. pelo Peso - Seca'!V11-'Dados Normal. pelo Peso - Seca'!V$194)/('Dados Normal. pelo Peso - Seca'!V$193-'Dados Normal. pelo Peso - Seca'!V$194))</f>
        <v>0.4583333333333332</v>
      </c>
      <c r="W11" s="24">
        <f>IF(ISBLANK('Dados Normal. pelo Peso - Seca'!W11),"",('Dados Normal. pelo Peso - Seca'!W11-'Dados Normal. pelo Peso - Seca'!W$194)/('Dados Normal. pelo Peso - Seca'!W$193-'Dados Normal. pelo Peso - Seca'!W$194))</f>
        <v>0.95597484276729605</v>
      </c>
      <c r="X11" s="24">
        <f>IF(ISBLANK('Dados Normal. pelo Peso - Seca'!X11),"",('Dados Normal. pelo Peso - Seca'!X11-'Dados Normal. pelo Peso - Seca'!X$194)/('Dados Normal. pelo Peso - Seca'!X$193-'Dados Normal. pelo Peso - Seca'!X$194))</f>
        <v>0.34366391184572931</v>
      </c>
      <c r="Y11" s="24">
        <f>IF(ISBLANK('Dados Normal. pelo Peso - Seca'!Y11),"",('Dados Normal. pelo Peso - Seca'!Y11-'Dados Normal. pelo Peso - Seca'!Y$194)/('Dados Normal. pelo Peso - Seca'!Y$193-'Dados Normal. pelo Peso - Seca'!Y$194))</f>
        <v>0.84629955351102693</v>
      </c>
      <c r="Z11" s="24">
        <f>IF(ISBLANK('Dados Normal. pelo Peso - Seca'!Z11),"",('Dados Normal. pelo Peso - Seca'!Z11-'Dados Normal. pelo Peso - Seca'!Z$194)/('Dados Normal. pelo Peso - Seca'!Z$193-'Dados Normal. pelo Peso - Seca'!Z$194))</f>
        <v>0.75246564268391281</v>
      </c>
      <c r="AA11" s="24">
        <f>IF(ISBLANK('Dados Normal. pelo Peso - Seca'!AA11),"",('Dados Normal. pelo Peso - Seca'!AA11-'Dados Normal. pelo Peso - Seca'!AA$194)/('Dados Normal. pelo Peso - Seca'!AA$193-'Dados Normal. pelo Peso - Seca'!AA$194))</f>
        <v>0.71672093468684173</v>
      </c>
      <c r="AB11" s="24">
        <f>IF(ISBLANK('Dados Normal. pelo Peso - Seca'!AB11),"",('Dados Normal. pelo Peso - Seca'!AB11-'Dados Normal. pelo Peso - Seca'!AB$194)/('Dados Normal. pelo Peso - Seca'!AB$193-'Dados Normal. pelo Peso - Seca'!AB$194))</f>
        <v>0.95744680851063857</v>
      </c>
      <c r="AC11" s="24">
        <f>IF(ISBLANK('Dados Normal. pelo Peso - Seca'!AC11),"",('Dados Normal. pelo Peso - Seca'!AC11-'Dados Normal. pelo Peso - Seca'!AC$194)/('Dados Normal. pelo Peso - Seca'!AC$193-'Dados Normal. pelo Peso - Seca'!AC$194))</f>
        <v>0.52083333333333326</v>
      </c>
    </row>
    <row r="12" spans="1:29" s="17" customFormat="1" x14ac:dyDescent="0.25">
      <c r="A12" s="18" t="s">
        <v>887</v>
      </c>
      <c r="B12" s="28" t="s">
        <v>888</v>
      </c>
      <c r="C12" s="24">
        <f>IF(ISBLANK('Dados Normal. pelo Peso - Seca'!C12),"",('Dados Normal. pelo Peso - Seca'!C12-'Dados Normal. pelo Peso - Seca'!C$194)/('Dados Normal. pelo Peso - Seca'!C$193-'Dados Normal. pelo Peso - Seca'!C$194))</f>
        <v>0.78195210408833693</v>
      </c>
      <c r="D12" s="24">
        <f>IF(ISBLANK('Dados Normal. pelo Peso - Seca'!D12),"",('Dados Normal. pelo Peso - Seca'!D12-'Dados Normal. pelo Peso - Seca'!D$194)/('Dados Normal. pelo Peso - Seca'!D$193-'Dados Normal. pelo Peso - Seca'!D$194))</f>
        <v>0.33053787966867743</v>
      </c>
      <c r="E12" s="24">
        <f>IF(ISBLANK('Dados Normal. pelo Peso - Seca'!E12),"",('Dados Normal. pelo Peso - Seca'!E12-'Dados Normal. pelo Peso - Seca'!E$194)/('Dados Normal. pelo Peso - Seca'!E$193-'Dados Normal. pelo Peso - Seca'!E$194))</f>
        <v>0.65246470151102309</v>
      </c>
      <c r="F12" s="24">
        <f>IF(ISBLANK('Dados Normal. pelo Peso - Seca'!F12),"",('Dados Normal. pelo Peso - Seca'!F12-'Dados Normal. pelo Peso - Seca'!F$194)/('Dados Normal. pelo Peso - Seca'!F$193-'Dados Normal. pelo Peso - Seca'!F$194))</f>
        <v>0.70187651331719136</v>
      </c>
      <c r="G12" s="24">
        <f>IF(ISBLANK('Dados Normal. pelo Peso - Seca'!G12),"",('Dados Normal. pelo Peso - Seca'!G12-'Dados Normal. pelo Peso - Seca'!G$194)/('Dados Normal. pelo Peso - Seca'!G$193-'Dados Normal. pelo Peso - Seca'!G$194))</f>
        <v>0.16451340144551194</v>
      </c>
      <c r="H12" s="24">
        <f>IF(ISBLANK('Dados Normal. pelo Peso - Seca'!H12),"",('Dados Normal. pelo Peso - Seca'!H12-'Dados Normal. pelo Peso - Seca'!H$194)/('Dados Normal. pelo Peso - Seca'!H$193-'Dados Normal. pelo Peso - Seca'!H$194))</f>
        <v>0.79711166586112103</v>
      </c>
      <c r="I12" s="24">
        <f>IF(ISBLANK('Dados Normal. pelo Peso - Seca'!I12),"",('Dados Normal. pelo Peso - Seca'!I12-'Dados Normal. pelo Peso - Seca'!I$194)/('Dados Normal. pelo Peso - Seca'!I$193-'Dados Normal. pelo Peso - Seca'!I$194))</f>
        <v>0.74009302325581394</v>
      </c>
      <c r="J12" s="24">
        <f>IF(ISBLANK('Dados Normal. pelo Peso - Seca'!J12),"",('Dados Normal. pelo Peso - Seca'!J12-'Dados Normal. pelo Peso - Seca'!J$194)/('Dados Normal. pelo Peso - Seca'!J$193-'Dados Normal. pelo Peso - Seca'!J$194))</f>
        <v>0.55418835778513975</v>
      </c>
      <c r="K12" s="24">
        <f>IF(ISBLANK('Dados Normal. pelo Peso - Seca'!K12),"",('Dados Normal. pelo Peso - Seca'!K12-'Dados Normal. pelo Peso - Seca'!K$194)/('Dados Normal. pelo Peso - Seca'!K$193-'Dados Normal. pelo Peso - Seca'!K$194))</f>
        <v>0.60103507763082231</v>
      </c>
      <c r="L12" s="24">
        <f>IF(ISBLANK('Dados Normal. pelo Peso - Seca'!L12),"",('Dados Normal. pelo Peso - Seca'!L12-'Dados Normal. pelo Peso - Seca'!L$194)/('Dados Normal. pelo Peso - Seca'!L$193-'Dados Normal. pelo Peso - Seca'!L$194))</f>
        <v>0.63268418582824959</v>
      </c>
      <c r="M12" s="24">
        <f>IF(ISBLANK('Dados Normal. pelo Peso - Seca'!M12),"",('Dados Normal. pelo Peso - Seca'!M12-'Dados Normal. pelo Peso - Seca'!M$194)/('Dados Normal. pelo Peso - Seca'!M$193-'Dados Normal. pelo Peso - Seca'!M$194))</f>
        <v>0.84393799167052297</v>
      </c>
      <c r="N12" s="24">
        <f>IF(ISBLANK('Dados Normal. pelo Peso - Seca'!N12),"",('Dados Normal. pelo Peso - Seca'!N12-'Dados Normal. pelo Peso - Seca'!N$194)/('Dados Normal. pelo Peso - Seca'!N$193-'Dados Normal. pelo Peso - Seca'!N$194))</f>
        <v>0.51692047377326533</v>
      </c>
      <c r="O12" s="24">
        <f>IF(ISBLANK('Dados Normal. pelo Peso - Seca'!O12),"",('Dados Normal. pelo Peso - Seca'!O12-'Dados Normal. pelo Peso - Seca'!O$194)/('Dados Normal. pelo Peso - Seca'!O$193-'Dados Normal. pelo Peso - Seca'!O$194))</f>
        <v>0.692246835443038</v>
      </c>
      <c r="P12" s="24">
        <f>IF(ISBLANK('Dados Normal. pelo Peso - Seca'!P12),"",('Dados Normal. pelo Peso - Seca'!P12-'Dados Normal. pelo Peso - Seca'!P$194)/('Dados Normal. pelo Peso - Seca'!P$193-'Dados Normal. pelo Peso - Seca'!P$194))</f>
        <v>0.14768883878241224</v>
      </c>
      <c r="Q12" s="24">
        <f>IF(ISBLANK('Dados Normal. pelo Peso - Seca'!Q12),"",('Dados Normal. pelo Peso - Seca'!Q12-'Dados Normal. pelo Peso - Seca'!Q$194)/('Dados Normal. pelo Peso - Seca'!Q$193-'Dados Normal. pelo Peso - Seca'!Q$194))</f>
        <v>1</v>
      </c>
      <c r="R12" s="24">
        <f>IF(ISBLANK('Dados Normal. pelo Peso - Seca'!R12),"",('Dados Normal. pelo Peso - Seca'!R12-'Dados Normal. pelo Peso - Seca'!R$194)/('Dados Normal. pelo Peso - Seca'!R$193-'Dados Normal. pelo Peso - Seca'!R$194))</f>
        <v>1</v>
      </c>
      <c r="S12" s="24">
        <f>IF(ISBLANK('Dados Normal. pelo Peso - Seca'!S12),"",('Dados Normal. pelo Peso - Seca'!S12-'Dados Normal. pelo Peso - Seca'!S$194)/('Dados Normal. pelo Peso - Seca'!S$193-'Dados Normal. pelo Peso - Seca'!S$194))</f>
        <v>0</v>
      </c>
      <c r="T12" s="24">
        <f>IF(ISBLANK('Dados Normal. pelo Peso - Seca'!T12),"",('Dados Normal. pelo Peso - Seca'!T12-'Dados Normal. pelo Peso - Seca'!T$194)/('Dados Normal. pelo Peso - Seca'!T$193-'Dados Normal. pelo Peso - Seca'!T$194))</f>
        <v>1</v>
      </c>
      <c r="U12" s="24">
        <f>IF(ISBLANK('Dados Normal. pelo Peso - Seca'!U12),"",('Dados Normal. pelo Peso - Seca'!U12-'Dados Normal. pelo Peso - Seca'!U$194)/('Dados Normal. pelo Peso - Seca'!U$193-'Dados Normal. pelo Peso - Seca'!U$194))</f>
        <v>0</v>
      </c>
      <c r="V12" s="24">
        <f>IF(ISBLANK('Dados Normal. pelo Peso - Seca'!V12),"",('Dados Normal. pelo Peso - Seca'!V12-'Dados Normal. pelo Peso - Seca'!V$194)/('Dados Normal. pelo Peso - Seca'!V$193-'Dados Normal. pelo Peso - Seca'!V$194))</f>
        <v>0.75000000000000011</v>
      </c>
      <c r="W12" s="24">
        <f>IF(ISBLANK('Dados Normal. pelo Peso - Seca'!W12),"",('Dados Normal. pelo Peso - Seca'!W12-'Dados Normal. pelo Peso - Seca'!W$194)/('Dados Normal. pelo Peso - Seca'!W$193-'Dados Normal. pelo Peso - Seca'!W$194))</f>
        <v>0.51482479784366553</v>
      </c>
      <c r="X12" s="24">
        <f>IF(ISBLANK('Dados Normal. pelo Peso - Seca'!X12),"",('Dados Normal. pelo Peso - Seca'!X12-'Dados Normal. pelo Peso - Seca'!X$194)/('Dados Normal. pelo Peso - Seca'!X$193-'Dados Normal. pelo Peso - Seca'!X$194))</f>
        <v>0.24586776859504042</v>
      </c>
      <c r="Y12" s="24">
        <f>IF(ISBLANK('Dados Normal. pelo Peso - Seca'!Y12),"",('Dados Normal. pelo Peso - Seca'!Y12-'Dados Normal. pelo Peso - Seca'!Y$194)/('Dados Normal. pelo Peso - Seca'!Y$193-'Dados Normal. pelo Peso - Seca'!Y$194))</f>
        <v>0.63414964145582464</v>
      </c>
      <c r="Z12" s="24">
        <f>IF(ISBLANK('Dados Normal. pelo Peso - Seca'!Z12),"",('Dados Normal. pelo Peso - Seca'!Z12-'Dados Normal. pelo Peso - Seca'!Z$194)/('Dados Normal. pelo Peso - Seca'!Z$193-'Dados Normal. pelo Peso - Seca'!Z$194))</f>
        <v>0.68536782538399355</v>
      </c>
      <c r="AA12" s="24">
        <f>IF(ISBLANK('Dados Normal. pelo Peso - Seca'!AA12),"",('Dados Normal. pelo Peso - Seca'!AA12-'Dados Normal. pelo Peso - Seca'!AA$194)/('Dados Normal. pelo Peso - Seca'!AA$193-'Dados Normal. pelo Peso - Seca'!AA$194))</f>
        <v>0.45738364298027206</v>
      </c>
      <c r="AB12" s="24">
        <f>IF(ISBLANK('Dados Normal. pelo Peso - Seca'!AB12),"",('Dados Normal. pelo Peso - Seca'!AB12-'Dados Normal. pelo Peso - Seca'!AB$194)/('Dados Normal. pelo Peso - Seca'!AB$193-'Dados Normal. pelo Peso - Seca'!AB$194))</f>
        <v>0.19148936170212782</v>
      </c>
      <c r="AC12" s="24">
        <f>IF(ISBLANK('Dados Normal. pelo Peso - Seca'!AC12),"",('Dados Normal. pelo Peso - Seca'!AC12-'Dados Normal. pelo Peso - Seca'!AC$194)/('Dados Normal. pelo Peso - Seca'!AC$193-'Dados Normal. pelo Peso - Seca'!AC$194))</f>
        <v>0.2083333333333334</v>
      </c>
    </row>
    <row r="13" spans="1:29" s="17" customFormat="1" x14ac:dyDescent="0.25">
      <c r="A13" s="18" t="s">
        <v>889</v>
      </c>
      <c r="B13" s="28" t="s">
        <v>890</v>
      </c>
      <c r="C13" s="24">
        <f>IF(ISBLANK('Dados Normal. pelo Peso - Seca'!C13),"",('Dados Normal. pelo Peso - Seca'!C13-'Dados Normal. pelo Peso - Seca'!C$194)/('Dados Normal. pelo Peso - Seca'!C$193-'Dados Normal. pelo Peso - Seca'!C$194))</f>
        <v>0.76836301213221214</v>
      </c>
      <c r="D13" s="24">
        <f>IF(ISBLANK('Dados Normal. pelo Peso - Seca'!D13),"",('Dados Normal. pelo Peso - Seca'!D13-'Dados Normal. pelo Peso - Seca'!D$194)/('Dados Normal. pelo Peso - Seca'!D$193-'Dados Normal. pelo Peso - Seca'!D$194))</f>
        <v>0.21703441626746578</v>
      </c>
      <c r="E13" s="24">
        <f>IF(ISBLANK('Dados Normal. pelo Peso - Seca'!E13),"",('Dados Normal. pelo Peso - Seca'!E13-'Dados Normal. pelo Peso - Seca'!E$194)/('Dados Normal. pelo Peso - Seca'!E$193-'Dados Normal. pelo Peso - Seca'!E$194))</f>
        <v>0.62868466683180591</v>
      </c>
      <c r="F13" s="24">
        <f>IF(ISBLANK('Dados Normal. pelo Peso - Seca'!F13),"",('Dados Normal. pelo Peso - Seca'!F13-'Dados Normal. pelo Peso - Seca'!F$194)/('Dados Normal. pelo Peso - Seca'!F$193-'Dados Normal. pelo Peso - Seca'!F$194))</f>
        <v>0.56688861985472172</v>
      </c>
      <c r="G13" s="24">
        <f>IF(ISBLANK('Dados Normal. pelo Peso - Seca'!G13),"",('Dados Normal. pelo Peso - Seca'!G13-'Dados Normal. pelo Peso - Seca'!G$194)/('Dados Normal. pelo Peso - Seca'!G$193-'Dados Normal. pelo Peso - Seca'!G$194))</f>
        <v>0.26265663019386243</v>
      </c>
      <c r="H13" s="24">
        <f>IF(ISBLANK('Dados Normal. pelo Peso - Seca'!H13),"",('Dados Normal. pelo Peso - Seca'!H13-'Dados Normal. pelo Peso - Seca'!H$194)/('Dados Normal. pelo Peso - Seca'!H$193-'Dados Normal. pelo Peso - Seca'!H$194))</f>
        <v>0.50018556831486749</v>
      </c>
      <c r="I13" s="24">
        <f>IF(ISBLANK('Dados Normal. pelo Peso - Seca'!I13),"",('Dados Normal. pelo Peso - Seca'!I13-'Dados Normal. pelo Peso - Seca'!I$194)/('Dados Normal. pelo Peso - Seca'!I$193-'Dados Normal. pelo Peso - Seca'!I$194))</f>
        <v>0.41172093023255818</v>
      </c>
      <c r="J13" s="24">
        <f>IF(ISBLANK('Dados Normal. pelo Peso - Seca'!J13),"",('Dados Normal. pelo Peso - Seca'!J13-'Dados Normal. pelo Peso - Seca'!J$194)/('Dados Normal. pelo Peso - Seca'!J$193-'Dados Normal. pelo Peso - Seca'!J$194))</f>
        <v>0.44013251301467138</v>
      </c>
      <c r="K13" s="24">
        <f>IF(ISBLANK('Dados Normal. pelo Peso - Seca'!K13),"",('Dados Normal. pelo Peso - Seca'!K13-'Dados Normal. pelo Peso - Seca'!K$194)/('Dados Normal. pelo Peso - Seca'!K$193-'Dados Normal. pelo Peso - Seca'!K$194))</f>
        <v>0.73766532489936754</v>
      </c>
      <c r="L13" s="24">
        <f>IF(ISBLANK('Dados Normal. pelo Peso - Seca'!L13),"",('Dados Normal. pelo Peso - Seca'!L13-'Dados Normal. pelo Peso - Seca'!L$194)/('Dados Normal. pelo Peso - Seca'!L$193-'Dados Normal. pelo Peso - Seca'!L$194))</f>
        <v>0.74636320976067561</v>
      </c>
      <c r="M13" s="24">
        <f>IF(ISBLANK('Dados Normal. pelo Peso - Seca'!M13),"",('Dados Normal. pelo Peso - Seca'!M13-'Dados Normal. pelo Peso - Seca'!M$194)/('Dados Normal. pelo Peso - Seca'!M$193-'Dados Normal. pelo Peso - Seca'!M$194))</f>
        <v>0.53678852383155951</v>
      </c>
      <c r="N13" s="24">
        <f>IF(ISBLANK('Dados Normal. pelo Peso - Seca'!N13),"",('Dados Normal. pelo Peso - Seca'!N13-'Dados Normal. pelo Peso - Seca'!N$194)/('Dados Normal. pelo Peso - Seca'!N$193-'Dados Normal. pelo Peso - Seca'!N$194))</f>
        <v>0.43295262267343471</v>
      </c>
      <c r="O13" s="24">
        <f>IF(ISBLANK('Dados Normal. pelo Peso - Seca'!O13),"",('Dados Normal. pelo Peso - Seca'!O13-'Dados Normal. pelo Peso - Seca'!O$194)/('Dados Normal. pelo Peso - Seca'!O$193-'Dados Normal. pelo Peso - Seca'!O$194))</f>
        <v>0.38306962025316454</v>
      </c>
      <c r="P13" s="24">
        <f>IF(ISBLANK('Dados Normal. pelo Peso - Seca'!P13),"",('Dados Normal. pelo Peso - Seca'!P13-'Dados Normal. pelo Peso - Seca'!P$194)/('Dados Normal. pelo Peso - Seca'!P$193-'Dados Normal. pelo Peso - Seca'!P$194))</f>
        <v>0.54340473506200748</v>
      </c>
      <c r="Q13" s="24">
        <f>IF(ISBLANK('Dados Normal. pelo Peso - Seca'!Q13),"",('Dados Normal. pelo Peso - Seca'!Q13-'Dados Normal. pelo Peso - Seca'!Q$194)/('Dados Normal. pelo Peso - Seca'!Q$193-'Dados Normal. pelo Peso - Seca'!Q$194))</f>
        <v>1</v>
      </c>
      <c r="R13" s="24">
        <f>IF(ISBLANK('Dados Normal. pelo Peso - Seca'!R13),"",('Dados Normal. pelo Peso - Seca'!R13-'Dados Normal. pelo Peso - Seca'!R$194)/('Dados Normal. pelo Peso - Seca'!R$193-'Dados Normal. pelo Peso - Seca'!R$194))</f>
        <v>1</v>
      </c>
      <c r="S13" s="24">
        <f>IF(ISBLANK('Dados Normal. pelo Peso - Seca'!S13),"",('Dados Normal. pelo Peso - Seca'!S13-'Dados Normal. pelo Peso - Seca'!S$194)/('Dados Normal. pelo Peso - Seca'!S$193-'Dados Normal. pelo Peso - Seca'!S$194))</f>
        <v>0</v>
      </c>
      <c r="T13" s="24">
        <f>IF(ISBLANK('Dados Normal. pelo Peso - Seca'!T13),"",('Dados Normal. pelo Peso - Seca'!T13-'Dados Normal. pelo Peso - Seca'!T$194)/('Dados Normal. pelo Peso - Seca'!T$193-'Dados Normal. pelo Peso - Seca'!T$194))</f>
        <v>1</v>
      </c>
      <c r="U13" s="24">
        <f>IF(ISBLANK('Dados Normal. pelo Peso - Seca'!U13),"",('Dados Normal. pelo Peso - Seca'!U13-'Dados Normal. pelo Peso - Seca'!U$194)/('Dados Normal. pelo Peso - Seca'!U$193-'Dados Normal. pelo Peso - Seca'!U$194))</f>
        <v>1</v>
      </c>
      <c r="V13" s="24">
        <f>IF(ISBLANK('Dados Normal. pelo Peso - Seca'!V13),"",('Dados Normal. pelo Peso - Seca'!V13-'Dados Normal. pelo Peso - Seca'!V$194)/('Dados Normal. pelo Peso - Seca'!V$193-'Dados Normal. pelo Peso - Seca'!V$194))</f>
        <v>0.41666666666666652</v>
      </c>
      <c r="W13" s="24">
        <f>IF(ISBLANK('Dados Normal. pelo Peso - Seca'!W13),"",('Dados Normal. pelo Peso - Seca'!W13-'Dados Normal. pelo Peso - Seca'!W$194)/('Dados Normal. pelo Peso - Seca'!W$193-'Dados Normal. pelo Peso - Seca'!W$194))</f>
        <v>0.49101527403414186</v>
      </c>
      <c r="X13" s="24">
        <f>IF(ISBLANK('Dados Normal. pelo Peso - Seca'!X13),"",('Dados Normal. pelo Peso - Seca'!X13-'Dados Normal. pelo Peso - Seca'!X$194)/('Dados Normal. pelo Peso - Seca'!X$193-'Dados Normal. pelo Peso - Seca'!X$194))</f>
        <v>0.34986225895316836</v>
      </c>
      <c r="Y13" s="24">
        <f>IF(ISBLANK('Dados Normal. pelo Peso - Seca'!Y13),"",('Dados Normal. pelo Peso - Seca'!Y13-'Dados Normal. pelo Peso - Seca'!Y$194)/('Dados Normal. pelo Peso - Seca'!Y$193-'Dados Normal. pelo Peso - Seca'!Y$194))</f>
        <v>0.72764172642402924</v>
      </c>
      <c r="Z13" s="24">
        <f>IF(ISBLANK('Dados Normal. pelo Peso - Seca'!Z13),"",('Dados Normal. pelo Peso - Seca'!Z13-'Dados Normal. pelo Peso - Seca'!Z$194)/('Dados Normal. pelo Peso - Seca'!Z$193-'Dados Normal. pelo Peso - Seca'!Z$194))</f>
        <v>0.84607922392886026</v>
      </c>
      <c r="AA13" s="24">
        <f>IF(ISBLANK('Dados Normal. pelo Peso - Seca'!AA13),"",('Dados Normal. pelo Peso - Seca'!AA13-'Dados Normal. pelo Peso - Seca'!AA$194)/('Dados Normal. pelo Peso - Seca'!AA$193-'Dados Normal. pelo Peso - Seca'!AA$194))</f>
        <v>0.86956521739130443</v>
      </c>
      <c r="AB13" s="24">
        <f>IF(ISBLANK('Dados Normal. pelo Peso - Seca'!AB13),"",('Dados Normal. pelo Peso - Seca'!AB13-'Dados Normal. pelo Peso - Seca'!AB$194)/('Dados Normal. pelo Peso - Seca'!AB$193-'Dados Normal. pelo Peso - Seca'!AB$194))</f>
        <v>0.63829787234042579</v>
      </c>
      <c r="AC13" s="24">
        <f>IF(ISBLANK('Dados Normal. pelo Peso - Seca'!AC13),"",('Dados Normal. pelo Peso - Seca'!AC13-'Dados Normal. pelo Peso - Seca'!AC$194)/('Dados Normal. pelo Peso - Seca'!AC$193-'Dados Normal. pelo Peso - Seca'!AC$194))</f>
        <v>0.54166666666666663</v>
      </c>
    </row>
    <row r="14" spans="1:29" s="17" customFormat="1" x14ac:dyDescent="0.25">
      <c r="A14" s="18" t="s">
        <v>891</v>
      </c>
      <c r="B14" s="28" t="s">
        <v>892</v>
      </c>
      <c r="C14" s="24">
        <f>IF(ISBLANK('Dados Normal. pelo Peso - Seca'!C14),"",('Dados Normal. pelo Peso - Seca'!C14-'Dados Normal. pelo Peso - Seca'!C$194)/('Dados Normal. pelo Peso - Seca'!C$193-'Dados Normal. pelo Peso - Seca'!C$194))</f>
        <v>0.38479090153753448</v>
      </c>
      <c r="D14" s="24">
        <f>IF(ISBLANK('Dados Normal. pelo Peso - Seca'!D14),"",('Dados Normal. pelo Peso - Seca'!D14-'Dados Normal. pelo Peso - Seca'!D$194)/('Dados Normal. pelo Peso - Seca'!D$193-'Dados Normal. pelo Peso - Seca'!D$194))</f>
        <v>0.62978913172998296</v>
      </c>
      <c r="E14" s="24">
        <f>IF(ISBLANK('Dados Normal. pelo Peso - Seca'!E14),"",('Dados Normal. pelo Peso - Seca'!E14-'Dados Normal. pelo Peso - Seca'!E$194)/('Dados Normal. pelo Peso - Seca'!E$193-'Dados Normal. pelo Peso - Seca'!E$194))</f>
        <v>0.78622739658162</v>
      </c>
      <c r="F14" s="24">
        <f>IF(ISBLANK('Dados Normal. pelo Peso - Seca'!F14),"",('Dados Normal. pelo Peso - Seca'!F14-'Dados Normal. pelo Peso - Seca'!F$194)/('Dados Normal. pelo Peso - Seca'!F$193-'Dados Normal. pelo Peso - Seca'!F$194))</f>
        <v>0.77693704600484281</v>
      </c>
      <c r="G14" s="24">
        <f>IF(ISBLANK('Dados Normal. pelo Peso - Seca'!G14),"",('Dados Normal. pelo Peso - Seca'!G14-'Dados Normal. pelo Peso - Seca'!G$194)/('Dados Normal. pelo Peso - Seca'!G$193-'Dados Normal. pelo Peso - Seca'!G$194))</f>
        <v>0.16583249715025444</v>
      </c>
      <c r="H14" s="24">
        <f>IF(ISBLANK('Dados Normal. pelo Peso - Seca'!H14),"",('Dados Normal. pelo Peso - Seca'!H14-'Dados Normal. pelo Peso - Seca'!H$194)/('Dados Normal. pelo Peso - Seca'!H$193-'Dados Normal. pelo Peso - Seca'!H$194))</f>
        <v>0.705407866293011</v>
      </c>
      <c r="I14" s="24">
        <f>IF(ISBLANK('Dados Normal. pelo Peso - Seca'!I14),"",('Dados Normal. pelo Peso - Seca'!I14-'Dados Normal. pelo Peso - Seca'!I$194)/('Dados Normal. pelo Peso - Seca'!I$193-'Dados Normal. pelo Peso - Seca'!I$194))</f>
        <v>0.55330232558139547</v>
      </c>
      <c r="J14" s="24">
        <f>IF(ISBLANK('Dados Normal. pelo Peso - Seca'!J14),"",('Dados Normal. pelo Peso - Seca'!J14-'Dados Normal. pelo Peso - Seca'!J$194)/('Dados Normal. pelo Peso - Seca'!J$193-'Dados Normal. pelo Peso - Seca'!J$194))</f>
        <v>0.53809749171793675</v>
      </c>
      <c r="K14" s="24">
        <f>IF(ISBLANK('Dados Normal. pelo Peso - Seca'!K14),"",('Dados Normal. pelo Peso - Seca'!K14-'Dados Normal. pelo Peso - Seca'!K$194)/('Dados Normal. pelo Peso - Seca'!K$193-'Dados Normal. pelo Peso - Seca'!K$194))</f>
        <v>0.30316273720529047</v>
      </c>
      <c r="L14" s="24">
        <f>IF(ISBLANK('Dados Normal. pelo Peso - Seca'!L14),"",('Dados Normal. pelo Peso - Seca'!L14-'Dados Normal. pelo Peso - Seca'!L$194)/('Dados Normal. pelo Peso - Seca'!L$193-'Dados Normal. pelo Peso - Seca'!L$194))</f>
        <v>0.77616142656030029</v>
      </c>
      <c r="M14" s="24">
        <f>IF(ISBLANK('Dados Normal. pelo Peso - Seca'!M14),"",('Dados Normal. pelo Peso - Seca'!M14-'Dados Normal. pelo Peso - Seca'!M$194)/('Dados Normal. pelo Peso - Seca'!M$193-'Dados Normal. pelo Peso - Seca'!M$194))</f>
        <v>0.61291068949560401</v>
      </c>
      <c r="N14" s="24">
        <f>IF(ISBLANK('Dados Normal. pelo Peso - Seca'!N14),"",('Dados Normal. pelo Peso - Seca'!N14-'Dados Normal. pelo Peso - Seca'!N$194)/('Dados Normal. pelo Peso - Seca'!N$193-'Dados Normal. pelo Peso - Seca'!N$194))</f>
        <v>0.69945008460236879</v>
      </c>
      <c r="O14" s="24">
        <f>IF(ISBLANK('Dados Normal. pelo Peso - Seca'!O14),"",('Dados Normal. pelo Peso - Seca'!O14-'Dados Normal. pelo Peso - Seca'!O$194)/('Dados Normal. pelo Peso - Seca'!O$193-'Dados Normal. pelo Peso - Seca'!O$194))</f>
        <v>0.67151898734177207</v>
      </c>
      <c r="P14" s="24">
        <f>IF(ISBLANK('Dados Normal. pelo Peso - Seca'!P14),"",('Dados Normal. pelo Peso - Seca'!P14-'Dados Normal. pelo Peso - Seca'!P$194)/('Dados Normal. pelo Peso - Seca'!P$193-'Dados Normal. pelo Peso - Seca'!P$194))</f>
        <v>0.16347237880495993</v>
      </c>
      <c r="Q14" s="24">
        <f>IF(ISBLANK('Dados Normal. pelo Peso - Seca'!Q14),"",('Dados Normal. pelo Peso - Seca'!Q14-'Dados Normal. pelo Peso - Seca'!Q$194)/('Dados Normal. pelo Peso - Seca'!Q$193-'Dados Normal. pelo Peso - Seca'!Q$194))</f>
        <v>1</v>
      </c>
      <c r="R14" s="24">
        <f>IF(ISBLANK('Dados Normal. pelo Peso - Seca'!R14),"",('Dados Normal. pelo Peso - Seca'!R14-'Dados Normal. pelo Peso - Seca'!R$194)/('Dados Normal. pelo Peso - Seca'!R$193-'Dados Normal. pelo Peso - Seca'!R$194))</f>
        <v>0</v>
      </c>
      <c r="S14" s="24">
        <f>IF(ISBLANK('Dados Normal. pelo Peso - Seca'!S14),"",('Dados Normal. pelo Peso - Seca'!S14-'Dados Normal. pelo Peso - Seca'!S$194)/('Dados Normal. pelo Peso - Seca'!S$193-'Dados Normal. pelo Peso - Seca'!S$194))</f>
        <v>0.66666666666666674</v>
      </c>
      <c r="T14" s="24">
        <f>IF(ISBLANK('Dados Normal. pelo Peso - Seca'!T14),"",('Dados Normal. pelo Peso - Seca'!T14-'Dados Normal. pelo Peso - Seca'!T$194)/('Dados Normal. pelo Peso - Seca'!T$193-'Dados Normal. pelo Peso - Seca'!T$194))</f>
        <v>1</v>
      </c>
      <c r="U14" s="24">
        <f>IF(ISBLANK('Dados Normal. pelo Peso - Seca'!U14),"",('Dados Normal. pelo Peso - Seca'!U14-'Dados Normal. pelo Peso - Seca'!U$194)/('Dados Normal. pelo Peso - Seca'!U$193-'Dados Normal. pelo Peso - Seca'!U$194))</f>
        <v>1</v>
      </c>
      <c r="V14" s="24">
        <f>IF(ISBLANK('Dados Normal. pelo Peso - Seca'!V14),"",('Dados Normal. pelo Peso - Seca'!V14-'Dados Normal. pelo Peso - Seca'!V$194)/('Dados Normal. pelo Peso - Seca'!V$193-'Dados Normal. pelo Peso - Seca'!V$194))</f>
        <v>0.625</v>
      </c>
      <c r="W14" s="24">
        <f>IF(ISBLANK('Dados Normal. pelo Peso - Seca'!W14),"",('Dados Normal. pelo Peso - Seca'!W14-'Dados Normal. pelo Peso - Seca'!W$194)/('Dados Normal. pelo Peso - Seca'!W$193-'Dados Normal. pelo Peso - Seca'!W$194))</f>
        <v>0.76325247079964098</v>
      </c>
      <c r="X14" s="24">
        <f>IF(ISBLANK('Dados Normal. pelo Peso - Seca'!X14),"",('Dados Normal. pelo Peso - Seca'!X14-'Dados Normal. pelo Peso - Seca'!X$194)/('Dados Normal. pelo Peso - Seca'!X$193-'Dados Normal. pelo Peso - Seca'!X$194))</f>
        <v>0.34779614325068869</v>
      </c>
      <c r="Y14" s="24">
        <f>IF(ISBLANK('Dados Normal. pelo Peso - Seca'!Y14),"",('Dados Normal. pelo Peso - Seca'!Y14-'Dados Normal. pelo Peso - Seca'!Y$194)/('Dados Normal. pelo Peso - Seca'!Y$193-'Dados Normal. pelo Peso - Seca'!Y$194))</f>
        <v>0.54119875524286309</v>
      </c>
      <c r="Z14" s="24">
        <f>IF(ISBLANK('Dados Normal. pelo Peso - Seca'!Z14),"",('Dados Normal. pelo Peso - Seca'!Z14-'Dados Normal. pelo Peso - Seca'!Z$194)/('Dados Normal. pelo Peso - Seca'!Z$193-'Dados Normal. pelo Peso - Seca'!Z$194))</f>
        <v>0.58043654001616818</v>
      </c>
      <c r="AA14" s="24">
        <f>IF(ISBLANK('Dados Normal. pelo Peso - Seca'!AA14),"",('Dados Normal. pelo Peso - Seca'!AA14-'Dados Normal. pelo Peso - Seca'!AA$194)/('Dados Normal. pelo Peso - Seca'!AA$193-'Dados Normal. pelo Peso - Seca'!AA$194))</f>
        <v>0.60869565217391319</v>
      </c>
      <c r="AB14" s="24">
        <f>IF(ISBLANK('Dados Normal. pelo Peso - Seca'!AB14),"",('Dados Normal. pelo Peso - Seca'!AB14-'Dados Normal. pelo Peso - Seca'!AB$194)/('Dados Normal. pelo Peso - Seca'!AB$193-'Dados Normal. pelo Peso - Seca'!AB$194))</f>
        <v>0.53191489361702138</v>
      </c>
      <c r="AC14" s="24">
        <f>IF(ISBLANK('Dados Normal. pelo Peso - Seca'!AC14),"",('Dados Normal. pelo Peso - Seca'!AC14-'Dados Normal. pelo Peso - Seca'!AC$194)/('Dados Normal. pelo Peso - Seca'!AC$193-'Dados Normal. pelo Peso - Seca'!AC$194))</f>
        <v>0.375</v>
      </c>
    </row>
    <row r="15" spans="1:29" s="17" customFormat="1" x14ac:dyDescent="0.25">
      <c r="A15" s="18" t="s">
        <v>893</v>
      </c>
      <c r="B15" s="28" t="s">
        <v>894</v>
      </c>
      <c r="C15" s="24">
        <f>IF(ISBLANK('Dados Normal. pelo Peso - Seca'!C15),"",('Dados Normal. pelo Peso - Seca'!C15-'Dados Normal. pelo Peso - Seca'!C$194)/('Dados Normal. pelo Peso - Seca'!C$193-'Dados Normal. pelo Peso - Seca'!C$194))</f>
        <v>0.68344188996497468</v>
      </c>
      <c r="D15" s="24">
        <f>IF(ISBLANK('Dados Normal. pelo Peso - Seca'!D15),"",('Dados Normal. pelo Peso - Seca'!D15-'Dados Normal. pelo Peso - Seca'!D$194)/('Dados Normal. pelo Peso - Seca'!D$193-'Dados Normal. pelo Peso - Seca'!D$194))</f>
        <v>0.2277461438863711</v>
      </c>
      <c r="E15" s="24">
        <f>IF(ISBLANK('Dados Normal. pelo Peso - Seca'!E15),"",('Dados Normal. pelo Peso - Seca'!E15-'Dados Normal. pelo Peso - Seca'!E$194)/('Dados Normal. pelo Peso - Seca'!E$193-'Dados Normal. pelo Peso - Seca'!E$194))</f>
        <v>0.6001981669556602</v>
      </c>
      <c r="F15" s="24">
        <f>IF(ISBLANK('Dados Normal. pelo Peso - Seca'!F15),"",('Dados Normal. pelo Peso - Seca'!F15-'Dados Normal. pelo Peso - Seca'!F$194)/('Dados Normal. pelo Peso - Seca'!F$193-'Dados Normal. pelo Peso - Seca'!F$194))</f>
        <v>0.60108958837772397</v>
      </c>
      <c r="G15" s="24">
        <f>IF(ISBLANK('Dados Normal. pelo Peso - Seca'!G15),"",('Dados Normal. pelo Peso - Seca'!G15-'Dados Normal. pelo Peso - Seca'!G$194)/('Dados Normal. pelo Peso - Seca'!G$193-'Dados Normal. pelo Peso - Seca'!G$194))</f>
        <v>0.46613820212871993</v>
      </c>
      <c r="H15" s="24">
        <f>IF(ISBLANK('Dados Normal. pelo Peso - Seca'!H15),"",('Dados Normal. pelo Peso - Seca'!H15-'Dados Normal. pelo Peso - Seca'!H$194)/('Dados Normal. pelo Peso - Seca'!H$193-'Dados Normal. pelo Peso - Seca'!H$194))</f>
        <v>0.6568827783982828</v>
      </c>
      <c r="I15" s="24">
        <f>IF(ISBLANK('Dados Normal. pelo Peso - Seca'!I15),"",('Dados Normal. pelo Peso - Seca'!I15-'Dados Normal. pelo Peso - Seca'!I$194)/('Dados Normal. pelo Peso - Seca'!I$193-'Dados Normal. pelo Peso - Seca'!I$194))</f>
        <v>0.39999999999999986</v>
      </c>
      <c r="J15" s="24">
        <f>IF(ISBLANK('Dados Normal. pelo Peso - Seca'!J15),"",('Dados Normal. pelo Peso - Seca'!J15-'Dados Normal. pelo Peso - Seca'!J$194)/('Dados Normal. pelo Peso - Seca'!J$193-'Dados Normal. pelo Peso - Seca'!J$194))</f>
        <v>0.2602934216753432</v>
      </c>
      <c r="K15" s="24">
        <f>IF(ISBLANK('Dados Normal. pelo Peso - Seca'!K15),"",('Dados Normal. pelo Peso - Seca'!K15-'Dados Normal. pelo Peso - Seca'!K$194)/('Dados Normal. pelo Peso - Seca'!K$193-'Dados Normal. pelo Peso - Seca'!K$194))</f>
        <v>0.70776308223116724</v>
      </c>
      <c r="L15" s="24">
        <f>IF(ISBLANK('Dados Normal. pelo Peso - Seca'!L15),"",('Dados Normal. pelo Peso - Seca'!L15-'Dados Normal. pelo Peso - Seca'!L$194)/('Dados Normal. pelo Peso - Seca'!L$193-'Dados Normal. pelo Peso - Seca'!L$194))</f>
        <v>0.82062412013139363</v>
      </c>
      <c r="M15" s="24">
        <f>IF(ISBLANK('Dados Normal. pelo Peso - Seca'!M15),"",('Dados Normal. pelo Peso - Seca'!M15-'Dados Normal. pelo Peso - Seca'!M$194)/('Dados Normal. pelo Peso - Seca'!M$193-'Dados Normal. pelo Peso - Seca'!M$194))</f>
        <v>0.72871355853771402</v>
      </c>
      <c r="N15" s="24">
        <f>IF(ISBLANK('Dados Normal. pelo Peso - Seca'!N15),"",('Dados Normal. pelo Peso - Seca'!N15-'Dados Normal. pelo Peso - Seca'!N$194)/('Dados Normal. pelo Peso - Seca'!N$193-'Dados Normal. pelo Peso - Seca'!N$194))</f>
        <v>0.84835025380710649</v>
      </c>
      <c r="O15" s="24">
        <f>IF(ISBLANK('Dados Normal. pelo Peso - Seca'!O15),"",('Dados Normal. pelo Peso - Seca'!O15-'Dados Normal. pelo Peso - Seca'!O$194)/('Dados Normal. pelo Peso - Seca'!O$193-'Dados Normal. pelo Peso - Seca'!O$194))</f>
        <v>0.714398734177215</v>
      </c>
      <c r="P15" s="24">
        <f>IF(ISBLANK('Dados Normal. pelo Peso - Seca'!P15),"",('Dados Normal. pelo Peso - Seca'!P15-'Dados Normal. pelo Peso - Seca'!P$194)/('Dados Normal. pelo Peso - Seca'!P$193-'Dados Normal. pelo Peso - Seca'!P$194))</f>
        <v>0.16685456595264933</v>
      </c>
      <c r="Q15" s="24">
        <f>IF(ISBLANK('Dados Normal. pelo Peso - Seca'!Q15),"",('Dados Normal. pelo Peso - Seca'!Q15-'Dados Normal. pelo Peso - Seca'!Q$194)/('Dados Normal. pelo Peso - Seca'!Q$193-'Dados Normal. pelo Peso - Seca'!Q$194))</f>
        <v>1</v>
      </c>
      <c r="R15" s="24">
        <f>IF(ISBLANK('Dados Normal. pelo Peso - Seca'!R15),"",('Dados Normal. pelo Peso - Seca'!R15-'Dados Normal. pelo Peso - Seca'!R$194)/('Dados Normal. pelo Peso - Seca'!R$193-'Dados Normal. pelo Peso - Seca'!R$194))</f>
        <v>0</v>
      </c>
      <c r="S15" s="24">
        <f>IF(ISBLANK('Dados Normal. pelo Peso - Seca'!S15),"",('Dados Normal. pelo Peso - Seca'!S15-'Dados Normal. pelo Peso - Seca'!S$194)/('Dados Normal. pelo Peso - Seca'!S$193-'Dados Normal. pelo Peso - Seca'!S$194))</f>
        <v>0.66666666666666674</v>
      </c>
      <c r="T15" s="24">
        <f>IF(ISBLANK('Dados Normal. pelo Peso - Seca'!T15),"",('Dados Normal. pelo Peso - Seca'!T15-'Dados Normal. pelo Peso - Seca'!T$194)/('Dados Normal. pelo Peso - Seca'!T$193-'Dados Normal. pelo Peso - Seca'!T$194))</f>
        <v>1</v>
      </c>
      <c r="U15" s="24">
        <f>IF(ISBLANK('Dados Normal. pelo Peso - Seca'!U15),"",('Dados Normal. pelo Peso - Seca'!U15-'Dados Normal. pelo Peso - Seca'!U$194)/('Dados Normal. pelo Peso - Seca'!U$193-'Dados Normal. pelo Peso - Seca'!U$194))</f>
        <v>1</v>
      </c>
      <c r="V15" s="24">
        <f>IF(ISBLANK('Dados Normal. pelo Peso - Seca'!V15),"",('Dados Normal. pelo Peso - Seca'!V15-'Dados Normal. pelo Peso - Seca'!V$194)/('Dados Normal. pelo Peso - Seca'!V$193-'Dados Normal. pelo Peso - Seca'!V$194))</f>
        <v>0.49999999999999989</v>
      </c>
      <c r="W15" s="24">
        <f>IF(ISBLANK('Dados Normal. pelo Peso - Seca'!W15),"",('Dados Normal. pelo Peso - Seca'!W15-'Dados Normal. pelo Peso - Seca'!W$194)/('Dados Normal. pelo Peso - Seca'!W$193-'Dados Normal. pelo Peso - Seca'!W$194))</f>
        <v>0.72686433063791556</v>
      </c>
      <c r="X15" s="24">
        <f>IF(ISBLANK('Dados Normal. pelo Peso - Seca'!X15),"",('Dados Normal. pelo Peso - Seca'!X15-'Dados Normal. pelo Peso - Seca'!X$194)/('Dados Normal. pelo Peso - Seca'!X$193-'Dados Normal. pelo Peso - Seca'!X$194))</f>
        <v>0.22658402203856684</v>
      </c>
      <c r="Y15" s="24">
        <f>IF(ISBLANK('Dados Normal. pelo Peso - Seca'!Y15),"",('Dados Normal. pelo Peso - Seca'!Y15-'Dados Normal. pelo Peso - Seca'!Y$194)/('Dados Normal. pelo Peso - Seca'!Y$193-'Dados Normal. pelo Peso - Seca'!Y$194))</f>
        <v>0.66093897984034633</v>
      </c>
      <c r="Z15" s="24">
        <f>IF(ISBLANK('Dados Normal. pelo Peso - Seca'!Z15),"",('Dados Normal. pelo Peso - Seca'!Z15-'Dados Normal. pelo Peso - Seca'!Z$194)/('Dados Normal. pelo Peso - Seca'!Z$193-'Dados Normal. pelo Peso - Seca'!Z$194))</f>
        <v>0.74599838318512535</v>
      </c>
      <c r="AA15" s="24">
        <f>IF(ISBLANK('Dados Normal. pelo Peso - Seca'!AA15),"",('Dados Normal. pelo Peso - Seca'!AA15-'Dados Normal. pelo Peso - Seca'!AA$194)/('Dados Normal. pelo Peso - Seca'!AA$193-'Dados Normal. pelo Peso - Seca'!AA$194))</f>
        <v>0.72074315265274869</v>
      </c>
      <c r="AB15" s="24">
        <f>IF(ISBLANK('Dados Normal. pelo Peso - Seca'!AB15),"",('Dados Normal. pelo Peso - Seca'!AB15-'Dados Normal. pelo Peso - Seca'!AB$194)/('Dados Normal. pelo Peso - Seca'!AB$193-'Dados Normal. pelo Peso - Seca'!AB$194))</f>
        <v>0.5106382978723405</v>
      </c>
      <c r="AC15" s="24">
        <f>IF(ISBLANK('Dados Normal. pelo Peso - Seca'!AC15),"",('Dados Normal. pelo Peso - Seca'!AC15-'Dados Normal. pelo Peso - Seca'!AC$194)/('Dados Normal. pelo Peso - Seca'!AC$193-'Dados Normal. pelo Peso - Seca'!AC$194))</f>
        <v>0.52083333333333326</v>
      </c>
    </row>
    <row r="16" spans="1:29" s="17" customFormat="1" x14ac:dyDescent="0.25">
      <c r="A16" s="18" t="s">
        <v>895</v>
      </c>
      <c r="B16" s="28" t="s">
        <v>896</v>
      </c>
      <c r="C16" s="24">
        <f>IF(ISBLANK('Dados Normal. pelo Peso - Seca'!C16),"",('Dados Normal. pelo Peso - Seca'!C16-'Dados Normal. pelo Peso - Seca'!C$194)/('Dados Normal. pelo Peso - Seca'!C$193-'Dados Normal. pelo Peso - Seca'!C$194))</f>
        <v>0.11257454634244134</v>
      </c>
      <c r="D16" s="24">
        <f>IF(ISBLANK('Dados Normal. pelo Peso - Seca'!D16),"",('Dados Normal. pelo Peso - Seca'!D16-'Dados Normal. pelo Peso - Seca'!D$194)/('Dados Normal. pelo Peso - Seca'!D$193-'Dados Normal. pelo Peso - Seca'!D$194))</f>
        <v>0.90719210819602791</v>
      </c>
      <c r="E16" s="24">
        <f>IF(ISBLANK('Dados Normal. pelo Peso - Seca'!E16),"",('Dados Normal. pelo Peso - Seca'!E16-'Dados Normal. pelo Peso - Seca'!E$194)/('Dados Normal. pelo Peso - Seca'!E$193-'Dados Normal. pelo Peso - Seca'!E$194))</f>
        <v>0.50260094129303934</v>
      </c>
      <c r="F16" s="24">
        <f>IF(ISBLANK('Dados Normal. pelo Peso - Seca'!F16),"",('Dados Normal. pelo Peso - Seca'!F16-'Dados Normal. pelo Peso - Seca'!F$194)/('Dados Normal. pelo Peso - Seca'!F$193-'Dados Normal. pelo Peso - Seca'!F$194))</f>
        <v>0.42039951573849876</v>
      </c>
      <c r="G16" s="24">
        <f>IF(ISBLANK('Dados Normal. pelo Peso - Seca'!G16),"",('Dados Normal. pelo Peso - Seca'!G16-'Dados Normal. pelo Peso - Seca'!G$194)/('Dados Normal. pelo Peso - Seca'!G$193-'Dados Normal. pelo Peso - Seca'!G$194))</f>
        <v>0.15889325574981761</v>
      </c>
      <c r="H16" s="24">
        <f>IF(ISBLANK('Dados Normal. pelo Peso - Seca'!H16),"",('Dados Normal. pelo Peso - Seca'!H16-'Dados Normal. pelo Peso - Seca'!H$194)/('Dados Normal. pelo Peso - Seca'!H$193-'Dados Normal. pelo Peso - Seca'!H$194))</f>
        <v>0.9137422053935581</v>
      </c>
      <c r="I16" s="24">
        <f>IF(ISBLANK('Dados Normal. pelo Peso - Seca'!I16),"",('Dados Normal. pelo Peso - Seca'!I16-'Dados Normal. pelo Peso - Seca'!I$194)/('Dados Normal. pelo Peso - Seca'!I$193-'Dados Normal. pelo Peso - Seca'!I$194))</f>
        <v>0.64613953488372089</v>
      </c>
      <c r="J16" s="24">
        <f>IF(ISBLANK('Dados Normal. pelo Peso - Seca'!J16),"",('Dados Normal. pelo Peso - Seca'!J16-'Dados Normal. pelo Peso - Seca'!J$194)/('Dados Normal. pelo Peso - Seca'!J$193-'Dados Normal. pelo Peso - Seca'!J$194))</f>
        <v>0.66493137718883111</v>
      </c>
      <c r="K16" s="24">
        <f>IF(ISBLANK('Dados Normal. pelo Peso - Seca'!K16),"",('Dados Normal. pelo Peso - Seca'!K16-'Dados Normal. pelo Peso - Seca'!K$194)/('Dados Normal. pelo Peso - Seca'!K$193-'Dados Normal. pelo Peso - Seca'!K$194))</f>
        <v>0.61012075905692931</v>
      </c>
      <c r="L16" s="24">
        <f>IF(ISBLANK('Dados Normal. pelo Peso - Seca'!L16),"",('Dados Normal. pelo Peso - Seca'!L16-'Dados Normal. pelo Peso - Seca'!L$194)/('Dados Normal. pelo Peso - Seca'!L$193-'Dados Normal. pelo Peso - Seca'!L$194))</f>
        <v>0.75434068512435482</v>
      </c>
      <c r="M16" s="24">
        <f>IF(ISBLANK('Dados Normal. pelo Peso - Seca'!M16),"",('Dados Normal. pelo Peso - Seca'!M16-'Dados Normal. pelo Peso - Seca'!M$194)/('Dados Normal. pelo Peso - Seca'!M$193-'Dados Normal. pelo Peso - Seca'!M$194))</f>
        <v>0.51237852845904674</v>
      </c>
      <c r="N16" s="24">
        <f>IF(ISBLANK('Dados Normal. pelo Peso - Seca'!N16),"",('Dados Normal. pelo Peso - Seca'!N16-'Dados Normal. pelo Peso - Seca'!N$194)/('Dados Normal. pelo Peso - Seca'!N$193-'Dados Normal. pelo Peso - Seca'!N$194))</f>
        <v>0.497884940778342</v>
      </c>
      <c r="O16" s="24">
        <f>IF(ISBLANK('Dados Normal. pelo Peso - Seca'!O16),"",('Dados Normal. pelo Peso - Seca'!O16-'Dados Normal. pelo Peso - Seca'!O$194)/('Dados Normal. pelo Peso - Seca'!O$193-'Dados Normal. pelo Peso - Seca'!O$194))</f>
        <v>0.89256329113924038</v>
      </c>
      <c r="P16" s="24">
        <f>IF(ISBLANK('Dados Normal. pelo Peso - Seca'!P16),"",('Dados Normal. pelo Peso - Seca'!P16-'Dados Normal. pelo Peso - Seca'!P$194)/('Dados Normal. pelo Peso - Seca'!P$193-'Dados Normal. pelo Peso - Seca'!P$194))</f>
        <v>0.11950394588500456</v>
      </c>
      <c r="Q16" s="24">
        <f>IF(ISBLANK('Dados Normal. pelo Peso - Seca'!Q16),"",('Dados Normal. pelo Peso - Seca'!Q16-'Dados Normal. pelo Peso - Seca'!Q$194)/('Dados Normal. pelo Peso - Seca'!Q$193-'Dados Normal. pelo Peso - Seca'!Q$194))</f>
        <v>1</v>
      </c>
      <c r="R16" s="24">
        <f>IF(ISBLANK('Dados Normal. pelo Peso - Seca'!R16),"",('Dados Normal. pelo Peso - Seca'!R16-'Dados Normal. pelo Peso - Seca'!R$194)/('Dados Normal. pelo Peso - Seca'!R$193-'Dados Normal. pelo Peso - Seca'!R$194))</f>
        <v>1</v>
      </c>
      <c r="S16" s="24">
        <f>IF(ISBLANK('Dados Normal. pelo Peso - Seca'!S16),"",('Dados Normal. pelo Peso - Seca'!S16-'Dados Normal. pelo Peso - Seca'!S$194)/('Dados Normal. pelo Peso - Seca'!S$193-'Dados Normal. pelo Peso - Seca'!S$194))</f>
        <v>1</v>
      </c>
      <c r="T16" s="24">
        <f>IF(ISBLANK('Dados Normal. pelo Peso - Seca'!T16),"",('Dados Normal. pelo Peso - Seca'!T16-'Dados Normal. pelo Peso - Seca'!T$194)/('Dados Normal. pelo Peso - Seca'!T$193-'Dados Normal. pelo Peso - Seca'!T$194))</f>
        <v>1</v>
      </c>
      <c r="U16" s="24">
        <f>IF(ISBLANK('Dados Normal. pelo Peso - Seca'!U16),"",('Dados Normal. pelo Peso - Seca'!U16-'Dados Normal. pelo Peso - Seca'!U$194)/('Dados Normal. pelo Peso - Seca'!U$193-'Dados Normal. pelo Peso - Seca'!U$194))</f>
        <v>1</v>
      </c>
      <c r="V16" s="24">
        <f>IF(ISBLANK('Dados Normal. pelo Peso - Seca'!V16),"",('Dados Normal. pelo Peso - Seca'!V16-'Dados Normal. pelo Peso - Seca'!V$194)/('Dados Normal. pelo Peso - Seca'!V$193-'Dados Normal. pelo Peso - Seca'!V$194))</f>
        <v>0.75000000000000011</v>
      </c>
      <c r="W16" s="24">
        <f>IF(ISBLANK('Dados Normal. pelo Peso - Seca'!W16),"",('Dados Normal. pelo Peso - Seca'!W16-'Dados Normal. pelo Peso - Seca'!W$194)/('Dados Normal. pelo Peso - Seca'!W$193-'Dados Normal. pelo Peso - Seca'!W$194))</f>
        <v>0.66127583108715193</v>
      </c>
      <c r="X16" s="24">
        <f>IF(ISBLANK('Dados Normal. pelo Peso - Seca'!X16),"",('Dados Normal. pelo Peso - Seca'!X16-'Dados Normal. pelo Peso - Seca'!X$194)/('Dados Normal. pelo Peso - Seca'!X$193-'Dados Normal. pelo Peso - Seca'!X$194))</f>
        <v>0.39187327823691426</v>
      </c>
      <c r="Y16" s="24">
        <f>IF(ISBLANK('Dados Normal. pelo Peso - Seca'!Y16),"",('Dados Normal. pelo Peso - Seca'!Y16-'Dados Normal. pelo Peso - Seca'!Y$194)/('Dados Normal. pelo Peso - Seca'!Y$193-'Dados Normal. pelo Peso - Seca'!Y$194))</f>
        <v>0.21255581112163446</v>
      </c>
      <c r="Z16" s="24">
        <f>IF(ISBLANK('Dados Normal. pelo Peso - Seca'!Z16),"",('Dados Normal. pelo Peso - Seca'!Z16-'Dados Normal. pelo Peso - Seca'!Z$194)/('Dados Normal. pelo Peso - Seca'!Z$193-'Dados Normal. pelo Peso - Seca'!Z$194))</f>
        <v>0.22344381568310426</v>
      </c>
      <c r="AA16" s="24">
        <f>IF(ISBLANK('Dados Normal. pelo Peso - Seca'!AA16),"",('Dados Normal. pelo Peso - Seca'!AA16-'Dados Normal. pelo Peso - Seca'!AA$194)/('Dados Normal. pelo Peso - Seca'!AA$193-'Dados Normal. pelo Peso - Seca'!AA$194))</f>
        <v>0.23079869756751584</v>
      </c>
      <c r="AB16" s="24">
        <f>IF(ISBLANK('Dados Normal. pelo Peso - Seca'!AB16),"",('Dados Normal. pelo Peso - Seca'!AB16-'Dados Normal. pelo Peso - Seca'!AB$194)/('Dados Normal. pelo Peso - Seca'!AB$193-'Dados Normal. pelo Peso - Seca'!AB$194))</f>
        <v>0.40425531914893642</v>
      </c>
      <c r="AC16" s="24">
        <f>IF(ISBLANK('Dados Normal. pelo Peso - Seca'!AC16),"",('Dados Normal. pelo Peso - Seca'!AC16-'Dados Normal. pelo Peso - Seca'!AC$194)/('Dados Normal. pelo Peso - Seca'!AC$193-'Dados Normal. pelo Peso - Seca'!AC$194))</f>
        <v>0.2083333333333334</v>
      </c>
    </row>
    <row r="17" spans="1:29" s="17" customFormat="1" x14ac:dyDescent="0.25">
      <c r="A17" s="18" t="s">
        <v>897</v>
      </c>
      <c r="B17" s="28" t="s">
        <v>898</v>
      </c>
      <c r="C17" s="24">
        <f>IF(ISBLANK('Dados Normal. pelo Peso - Seca'!C17),"",('Dados Normal. pelo Peso - Seca'!C17-'Dados Normal. pelo Peso - Seca'!C$194)/('Dados Normal. pelo Peso - Seca'!C$193-'Dados Normal. pelo Peso - Seca'!C$194))</f>
        <v>0.43358640503679891</v>
      </c>
      <c r="D17" s="24">
        <f>IF(ISBLANK('Dados Normal. pelo Peso - Seca'!D17),"",('Dados Normal. pelo Peso - Seca'!D17-'Dados Normal. pelo Peso - Seca'!D$194)/('Dados Normal. pelo Peso - Seca'!D$193-'Dados Normal. pelo Peso - Seca'!D$194))</f>
        <v>0.52428797549416717</v>
      </c>
      <c r="E17" s="24">
        <f>IF(ISBLANK('Dados Normal. pelo Peso - Seca'!E17),"",('Dados Normal. pelo Peso - Seca'!E17-'Dados Normal. pelo Peso - Seca'!E$194)/('Dados Normal. pelo Peso - Seca'!E$193-'Dados Normal. pelo Peso - Seca'!E$194))</f>
        <v>0.43596730245231602</v>
      </c>
      <c r="F17" s="24">
        <f>IF(ISBLANK('Dados Normal. pelo Peso - Seca'!F17),"",('Dados Normal. pelo Peso - Seca'!F17-'Dados Normal. pelo Peso - Seca'!F$194)/('Dados Normal. pelo Peso - Seca'!F$193-'Dados Normal. pelo Peso - Seca'!F$194))</f>
        <v>0.42009685230024213</v>
      </c>
      <c r="G17" s="24">
        <f>IF(ISBLANK('Dados Normal. pelo Peso - Seca'!G17),"",('Dados Normal. pelo Peso - Seca'!G17-'Dados Normal. pelo Peso - Seca'!G$194)/('Dados Normal. pelo Peso - Seca'!G$193-'Dados Normal. pelo Peso - Seca'!G$194))</f>
        <v>0.21608067347040261</v>
      </c>
      <c r="H17" s="24">
        <f>IF(ISBLANK('Dados Normal. pelo Peso - Seca'!H17),"",('Dados Normal. pelo Peso - Seca'!H17-'Dados Normal. pelo Peso - Seca'!H$194)/('Dados Normal. pelo Peso - Seca'!H$193-'Dados Normal. pelo Peso - Seca'!H$194))</f>
        <v>0.69289692582700302</v>
      </c>
      <c r="I17" s="24">
        <f>IF(ISBLANK('Dados Normal. pelo Peso - Seca'!I17),"",('Dados Normal. pelo Peso - Seca'!I17-'Dados Normal. pelo Peso - Seca'!I$194)/('Dados Normal. pelo Peso - Seca'!I$193-'Dados Normal. pelo Peso - Seca'!I$194))</f>
        <v>0.59051162790697675</v>
      </c>
      <c r="J17" s="24">
        <f>IF(ISBLANK('Dados Normal. pelo Peso - Seca'!J17),"",('Dados Normal. pelo Peso - Seca'!J17-'Dados Normal. pelo Peso - Seca'!J$194)/('Dados Normal. pelo Peso - Seca'!J$193-'Dados Normal. pelo Peso - Seca'!J$194))</f>
        <v>0.27307146237576913</v>
      </c>
      <c r="K17" s="24">
        <f>IF(ISBLANK('Dados Normal. pelo Peso - Seca'!K17),"",('Dados Normal. pelo Peso - Seca'!K17-'Dados Normal. pelo Peso - Seca'!K$194)/('Dados Normal. pelo Peso - Seca'!K$193-'Dados Normal. pelo Peso - Seca'!K$194))</f>
        <v>0.4615296147211041</v>
      </c>
      <c r="L17" s="24">
        <f>IF(ISBLANK('Dados Normal. pelo Peso - Seca'!L17),"",('Dados Normal. pelo Peso - Seca'!L17-'Dados Normal. pelo Peso - Seca'!L$194)/('Dados Normal. pelo Peso - Seca'!L$193-'Dados Normal. pelo Peso - Seca'!L$194))</f>
        <v>0.8041999061473486</v>
      </c>
      <c r="M17" s="24">
        <f>IF(ISBLANK('Dados Normal. pelo Peso - Seca'!M17),"",('Dados Normal. pelo Peso - Seca'!M17-'Dados Normal. pelo Peso - Seca'!M$194)/('Dados Normal. pelo Peso - Seca'!M$193-'Dados Normal. pelo Peso - Seca'!M$194))</f>
        <v>0.85666358167515033</v>
      </c>
      <c r="N17" s="24">
        <f>IF(ISBLANK('Dados Normal. pelo Peso - Seca'!N17),"",('Dados Normal. pelo Peso - Seca'!N17-'Dados Normal. pelo Peso - Seca'!N$194)/('Dados Normal. pelo Peso - Seca'!N$193-'Dados Normal. pelo Peso - Seca'!N$194))</f>
        <v>0.86802030456852808</v>
      </c>
      <c r="O17" s="24">
        <f>IF(ISBLANK('Dados Normal. pelo Peso - Seca'!O17),"",('Dados Normal. pelo Peso - Seca'!O17-'Dados Normal. pelo Peso - Seca'!O$194)/('Dados Normal. pelo Peso - Seca'!O$193-'Dados Normal. pelo Peso - Seca'!O$194))</f>
        <v>0.91344936708860758</v>
      </c>
      <c r="P17" s="24">
        <f>IF(ISBLANK('Dados Normal. pelo Peso - Seca'!P17),"",('Dados Normal. pelo Peso - Seca'!P17-'Dados Normal. pelo Peso - Seca'!P$194)/('Dados Normal. pelo Peso - Seca'!P$193-'Dados Normal. pelo Peso - Seca'!P$194))</f>
        <v>0.12852311161217678</v>
      </c>
      <c r="Q17" s="24">
        <f>IF(ISBLANK('Dados Normal. pelo Peso - Seca'!Q17),"",('Dados Normal. pelo Peso - Seca'!Q17-'Dados Normal. pelo Peso - Seca'!Q$194)/('Dados Normal. pelo Peso - Seca'!Q$193-'Dados Normal. pelo Peso - Seca'!Q$194))</f>
        <v>0</v>
      </c>
      <c r="R17" s="24">
        <f>IF(ISBLANK('Dados Normal. pelo Peso - Seca'!R17),"",('Dados Normal. pelo Peso - Seca'!R17-'Dados Normal. pelo Peso - Seca'!R$194)/('Dados Normal. pelo Peso - Seca'!R$193-'Dados Normal. pelo Peso - Seca'!R$194))</f>
        <v>1</v>
      </c>
      <c r="S17" s="24">
        <f>IF(ISBLANK('Dados Normal. pelo Peso - Seca'!S17),"",('Dados Normal. pelo Peso - Seca'!S17-'Dados Normal. pelo Peso - Seca'!S$194)/('Dados Normal. pelo Peso - Seca'!S$193-'Dados Normal. pelo Peso - Seca'!S$194))</f>
        <v>1</v>
      </c>
      <c r="T17" s="24">
        <f>IF(ISBLANK('Dados Normal. pelo Peso - Seca'!T17),"",('Dados Normal. pelo Peso - Seca'!T17-'Dados Normal. pelo Peso - Seca'!T$194)/('Dados Normal. pelo Peso - Seca'!T$193-'Dados Normal. pelo Peso - Seca'!T$194))</f>
        <v>1</v>
      </c>
      <c r="U17" s="24">
        <f>IF(ISBLANK('Dados Normal. pelo Peso - Seca'!U17),"",('Dados Normal. pelo Peso - Seca'!U17-'Dados Normal. pelo Peso - Seca'!U$194)/('Dados Normal. pelo Peso - Seca'!U$193-'Dados Normal. pelo Peso - Seca'!U$194))</f>
        <v>0</v>
      </c>
      <c r="V17" s="24">
        <f>IF(ISBLANK('Dados Normal. pelo Peso - Seca'!V17),"",('Dados Normal. pelo Peso - Seca'!V17-'Dados Normal. pelo Peso - Seca'!V$194)/('Dados Normal. pelo Peso - Seca'!V$193-'Dados Normal. pelo Peso - Seca'!V$194))</f>
        <v>0.54166666666666663</v>
      </c>
      <c r="W17" s="24">
        <f>IF(ISBLANK('Dados Normal. pelo Peso - Seca'!W17),"",('Dados Normal. pelo Peso - Seca'!W17-'Dados Normal. pelo Peso - Seca'!W$194)/('Dados Normal. pelo Peso - Seca'!W$193-'Dados Normal. pelo Peso - Seca'!W$194))</f>
        <v>0.35624438454627133</v>
      </c>
      <c r="X17" s="24">
        <f>IF(ISBLANK('Dados Normal. pelo Peso - Seca'!X17),"",('Dados Normal. pelo Peso - Seca'!X17-'Dados Normal. pelo Peso - Seca'!X$194)/('Dados Normal. pelo Peso - Seca'!X$193-'Dados Normal. pelo Peso - Seca'!X$194))</f>
        <v>0.57093663911845671</v>
      </c>
      <c r="Y17" s="24">
        <f>IF(ISBLANK('Dados Normal. pelo Peso - Seca'!Y17),"",('Dados Normal. pelo Peso - Seca'!Y17-'Dados Normal. pelo Peso - Seca'!Y$194)/('Dados Normal. pelo Peso - Seca'!Y$193-'Dados Normal. pelo Peso - Seca'!Y$194))</f>
        <v>0.30956568799891759</v>
      </c>
      <c r="Z17" s="24">
        <f>IF(ISBLANK('Dados Normal. pelo Peso - Seca'!Z17),"",('Dados Normal. pelo Peso - Seca'!Z17-'Dados Normal. pelo Peso - Seca'!Z$194)/('Dados Normal. pelo Peso - Seca'!Z$193-'Dados Normal. pelo Peso - Seca'!Z$194))</f>
        <v>0.41843168957154403</v>
      </c>
      <c r="AA17" s="24">
        <f>IF(ISBLANK('Dados Normal. pelo Peso - Seca'!AA17),"",('Dados Normal. pelo Peso - Seca'!AA17-'Dados Normal. pelo Peso - Seca'!AA$194)/('Dados Normal. pelo Peso - Seca'!AA$193-'Dados Normal. pelo Peso - Seca'!AA$194))</f>
        <v>0.37425780501819578</v>
      </c>
      <c r="AB17" s="24">
        <f>IF(ISBLANK('Dados Normal. pelo Peso - Seca'!AB17),"",('Dados Normal. pelo Peso - Seca'!AB17-'Dados Normal. pelo Peso - Seca'!AB$194)/('Dados Normal. pelo Peso - Seca'!AB$193-'Dados Normal. pelo Peso - Seca'!AB$194))</f>
        <v>0.31914893617021295</v>
      </c>
      <c r="AC17" s="24">
        <f>IF(ISBLANK('Dados Normal. pelo Peso - Seca'!AC17),"",('Dados Normal. pelo Peso - Seca'!AC17-'Dados Normal. pelo Peso - Seca'!AC$194)/('Dados Normal. pelo Peso - Seca'!AC$193-'Dados Normal. pelo Peso - Seca'!AC$194))</f>
        <v>0.43750000000000011</v>
      </c>
    </row>
    <row r="18" spans="1:29" s="17" customFormat="1" x14ac:dyDescent="0.25">
      <c r="A18" s="18" t="s">
        <v>899</v>
      </c>
      <c r="B18" s="28" t="s">
        <v>900</v>
      </c>
      <c r="C18" s="24">
        <f>IF(ISBLANK('Dados Normal. pelo Peso - Seca'!C18),"",('Dados Normal. pelo Peso - Seca'!C18-'Dados Normal. pelo Peso - Seca'!C$194)/('Dados Normal. pelo Peso - Seca'!C$193-'Dados Normal. pelo Peso - Seca'!C$194))</f>
        <v>0.59547306086461849</v>
      </c>
      <c r="D18" s="24">
        <f>IF(ISBLANK('Dados Normal. pelo Peso - Seca'!D18),"",('Dados Normal. pelo Peso - Seca'!D18-'Dados Normal. pelo Peso - Seca'!D$194)/('Dados Normal. pelo Peso - Seca'!D$193-'Dados Normal. pelo Peso - Seca'!D$194))</f>
        <v>0.39657441156400447</v>
      </c>
      <c r="E18" s="24">
        <f>IF(ISBLANK('Dados Normal. pelo Peso - Seca'!E18),"",('Dados Normal. pelo Peso - Seca'!E18-'Dados Normal. pelo Peso - Seca'!E$194)/('Dados Normal. pelo Peso - Seca'!E$193-'Dados Normal. pelo Peso - Seca'!E$194))</f>
        <v>0.73272231855338132</v>
      </c>
      <c r="F18" s="24">
        <f>IF(ISBLANK('Dados Normal. pelo Peso - Seca'!F18),"",('Dados Normal. pelo Peso - Seca'!F18-'Dados Normal. pelo Peso - Seca'!F$194)/('Dados Normal. pelo Peso - Seca'!F$193-'Dados Normal. pelo Peso - Seca'!F$194))</f>
        <v>0.70006053268765134</v>
      </c>
      <c r="G18" s="24">
        <f>IF(ISBLANK('Dados Normal. pelo Peso - Seca'!G18),"",('Dados Normal. pelo Peso - Seca'!G18-'Dados Normal. pelo Peso - Seca'!G$194)/('Dados Normal. pelo Peso - Seca'!G$193-'Dados Normal. pelo Peso - Seca'!G$194))</f>
        <v>0.29023096173704499</v>
      </c>
      <c r="H18" s="24">
        <f>IF(ISBLANK('Dados Normal. pelo Peso - Seca'!H18),"",('Dados Normal. pelo Peso - Seca'!H18-'Dados Normal. pelo Peso - Seca'!H$194)/('Dados Normal. pelo Peso - Seca'!H$193-'Dados Normal. pelo Peso - Seca'!H$194))</f>
        <v>0.61185749258229227</v>
      </c>
      <c r="I18" s="24">
        <f>IF(ISBLANK('Dados Normal. pelo Peso - Seca'!I18),"",('Dados Normal. pelo Peso - Seca'!I18-'Dados Normal. pelo Peso - Seca'!I$194)/('Dados Normal. pelo Peso - Seca'!I$193-'Dados Normal. pelo Peso - Seca'!I$194))</f>
        <v>0.22065116279069752</v>
      </c>
      <c r="J18" s="24">
        <f>IF(ISBLANK('Dados Normal. pelo Peso - Seca'!J18),"",('Dados Normal. pelo Peso - Seca'!J18-'Dados Normal. pelo Peso - Seca'!J$194)/('Dados Normal. pelo Peso - Seca'!J$193-'Dados Normal. pelo Peso - Seca'!J$194))</f>
        <v>0.42924751538097511</v>
      </c>
      <c r="K18" s="24">
        <f>IF(ISBLANK('Dados Normal. pelo Peso - Seca'!K18),"",('Dados Normal. pelo Peso - Seca'!K18-'Dados Normal. pelo Peso - Seca'!K$194)/('Dados Normal. pelo Peso - Seca'!K$193-'Dados Normal. pelo Peso - Seca'!K$194))</f>
        <v>0.79298447383553772</v>
      </c>
      <c r="L18" s="24">
        <f>IF(ISBLANK('Dados Normal. pelo Peso - Seca'!L18),"",('Dados Normal. pelo Peso - Seca'!L18-'Dados Normal. pelo Peso - Seca'!L$194)/('Dados Normal. pelo Peso - Seca'!L$193-'Dados Normal. pelo Peso - Seca'!L$194))</f>
        <v>0.61602534021586097</v>
      </c>
      <c r="M18" s="24">
        <f>IF(ISBLANK('Dados Normal. pelo Peso - Seca'!M18),"",('Dados Normal. pelo Peso - Seca'!M18-'Dados Normal. pelo Peso - Seca'!M$194)/('Dados Normal. pelo Peso - Seca'!M$193-'Dados Normal. pelo Peso - Seca'!M$194))</f>
        <v>0.61267931513188356</v>
      </c>
      <c r="N18" s="24">
        <f>IF(ISBLANK('Dados Normal. pelo Peso - Seca'!N18),"",('Dados Normal. pelo Peso - Seca'!N18-'Dados Normal. pelo Peso - Seca'!N$194)/('Dados Normal. pelo Peso - Seca'!N$193-'Dados Normal. pelo Peso - Seca'!N$194))</f>
        <v>0.51628595600676819</v>
      </c>
      <c r="O18" s="24">
        <f>IF(ISBLANK('Dados Normal. pelo Peso - Seca'!O18),"",('Dados Normal. pelo Peso - Seca'!O18-'Dados Normal. pelo Peso - Seca'!O$194)/('Dados Normal. pelo Peso - Seca'!O$193-'Dados Normal. pelo Peso - Seca'!O$194))</f>
        <v>0.85617088607594938</v>
      </c>
      <c r="P18" s="24">
        <f>IF(ISBLANK('Dados Normal. pelo Peso - Seca'!P18),"",('Dados Normal. pelo Peso - Seca'!P18-'Dados Normal. pelo Peso - Seca'!P$194)/('Dados Normal. pelo Peso - Seca'!P$193-'Dados Normal. pelo Peso - Seca'!P$194))</f>
        <v>0.12175873731679966</v>
      </c>
      <c r="Q18" s="24">
        <f>IF(ISBLANK('Dados Normal. pelo Peso - Seca'!Q18),"",('Dados Normal. pelo Peso - Seca'!Q18-'Dados Normal. pelo Peso - Seca'!Q$194)/('Dados Normal. pelo Peso - Seca'!Q$193-'Dados Normal. pelo Peso - Seca'!Q$194))</f>
        <v>0</v>
      </c>
      <c r="R18" s="24">
        <f>IF(ISBLANK('Dados Normal. pelo Peso - Seca'!R18),"",('Dados Normal. pelo Peso - Seca'!R18-'Dados Normal. pelo Peso - Seca'!R$194)/('Dados Normal. pelo Peso - Seca'!R$193-'Dados Normal. pelo Peso - Seca'!R$194))</f>
        <v>0</v>
      </c>
      <c r="S18" s="24">
        <f>IF(ISBLANK('Dados Normal. pelo Peso - Seca'!S18),"",('Dados Normal. pelo Peso - Seca'!S18-'Dados Normal. pelo Peso - Seca'!S$194)/('Dados Normal. pelo Peso - Seca'!S$193-'Dados Normal. pelo Peso - Seca'!S$194))</f>
        <v>1</v>
      </c>
      <c r="T18" s="24">
        <f>IF(ISBLANK('Dados Normal. pelo Peso - Seca'!T18),"",('Dados Normal. pelo Peso - Seca'!T18-'Dados Normal. pelo Peso - Seca'!T$194)/('Dados Normal. pelo Peso - Seca'!T$193-'Dados Normal. pelo Peso - Seca'!T$194))</f>
        <v>1</v>
      </c>
      <c r="U18" s="24">
        <f>IF(ISBLANK('Dados Normal. pelo Peso - Seca'!U18),"",('Dados Normal. pelo Peso - Seca'!U18-'Dados Normal. pelo Peso - Seca'!U$194)/('Dados Normal. pelo Peso - Seca'!U$193-'Dados Normal. pelo Peso - Seca'!U$194))</f>
        <v>1</v>
      </c>
      <c r="V18" s="24">
        <f>IF(ISBLANK('Dados Normal. pelo Peso - Seca'!V18),"",('Dados Normal. pelo Peso - Seca'!V18-'Dados Normal. pelo Peso - Seca'!V$194)/('Dados Normal. pelo Peso - Seca'!V$193-'Dados Normal. pelo Peso - Seca'!V$194))</f>
        <v>0.625</v>
      </c>
      <c r="W18" s="24">
        <f>IF(ISBLANK('Dados Normal. pelo Peso - Seca'!W18),"",('Dados Normal. pelo Peso - Seca'!W18-'Dados Normal. pelo Peso - Seca'!W$194)/('Dados Normal. pelo Peso - Seca'!W$193-'Dados Normal. pelo Peso - Seca'!W$194))</f>
        <v>0.68957771787960487</v>
      </c>
      <c r="X18" s="24">
        <f>IF(ISBLANK('Dados Normal. pelo Peso - Seca'!X18),"",('Dados Normal. pelo Peso - Seca'!X18-'Dados Normal. pelo Peso - Seca'!X$194)/('Dados Normal. pelo Peso - Seca'!X$193-'Dados Normal. pelo Peso - Seca'!X$194))</f>
        <v>0.28099173553718976</v>
      </c>
      <c r="Y18" s="24">
        <f>IF(ISBLANK('Dados Normal. pelo Peso - Seca'!Y18),"",('Dados Normal. pelo Peso - Seca'!Y18-'Dados Normal. pelo Peso - Seca'!Y$194)/('Dados Normal. pelo Peso - Seca'!Y$193-'Dados Normal. pelo Peso - Seca'!Y$194))</f>
        <v>0.61466648626708165</v>
      </c>
      <c r="Z18" s="24">
        <f>IF(ISBLANK('Dados Normal. pelo Peso - Seca'!Z18),"",('Dados Normal. pelo Peso - Seca'!Z18-'Dados Normal. pelo Peso - Seca'!Z$194)/('Dados Normal. pelo Peso - Seca'!Z$193-'Dados Normal. pelo Peso - Seca'!Z$194))</f>
        <v>0.77817299919159255</v>
      </c>
      <c r="AA18" s="24">
        <f>IF(ISBLANK('Dados Normal. pelo Peso - Seca'!AA18),"",('Dados Normal. pelo Peso - Seca'!AA18-'Dados Normal. pelo Peso - Seca'!AA$194)/('Dados Normal. pelo Peso - Seca'!AA$193-'Dados Normal. pelo Peso - Seca'!AA$194))</f>
        <v>0.58513694694502971</v>
      </c>
      <c r="AB18" s="24">
        <f>IF(ISBLANK('Dados Normal. pelo Peso - Seca'!AB18),"",('Dados Normal. pelo Peso - Seca'!AB18-'Dados Normal. pelo Peso - Seca'!AB$194)/('Dados Normal. pelo Peso - Seca'!AB$193-'Dados Normal. pelo Peso - Seca'!AB$194))</f>
        <v>0.3617021276595746</v>
      </c>
      <c r="AC18" s="24">
        <f>IF(ISBLANK('Dados Normal. pelo Peso - Seca'!AC18),"",('Dados Normal. pelo Peso - Seca'!AC18-'Dados Normal. pelo Peso - Seca'!AC$194)/('Dados Normal. pelo Peso - Seca'!AC$193-'Dados Normal. pelo Peso - Seca'!AC$194))</f>
        <v>0.3333333333333332</v>
      </c>
    </row>
    <row r="19" spans="1:29" s="17" customFormat="1" x14ac:dyDescent="0.25">
      <c r="A19" s="18" t="s">
        <v>901</v>
      </c>
      <c r="B19" s="28" t="s">
        <v>902</v>
      </c>
      <c r="C19" s="24">
        <f>IF(ISBLANK('Dados Normal. pelo Peso - Seca'!C19),"",('Dados Normal. pelo Peso - Seca'!C19-'Dados Normal. pelo Peso - Seca'!C$194)/('Dados Normal. pelo Peso - Seca'!C$193-'Dados Normal. pelo Peso - Seca'!C$194))</f>
        <v>0.71709472806559371</v>
      </c>
      <c r="D19" s="24">
        <f>IF(ISBLANK('Dados Normal. pelo Peso - Seca'!D19),"",('Dados Normal. pelo Peso - Seca'!D19-'Dados Normal. pelo Peso - Seca'!D$194)/('Dados Normal. pelo Peso - Seca'!D$193-'Dados Normal. pelo Peso - Seca'!D$194))</f>
        <v>0.29865071508785218</v>
      </c>
      <c r="E19" s="24">
        <f>IF(ISBLANK('Dados Normal. pelo Peso - Seca'!E19),"",('Dados Normal. pelo Peso - Seca'!E19-'Dados Normal. pelo Peso - Seca'!E$194)/('Dados Normal. pelo Peso - Seca'!E$193-'Dados Normal. pelo Peso - Seca'!E$194))</f>
        <v>0.72430022293782503</v>
      </c>
      <c r="F19" s="24">
        <f>IF(ISBLANK('Dados Normal. pelo Peso - Seca'!F19),"",('Dados Normal. pelo Peso - Seca'!F19-'Dados Normal. pelo Peso - Seca'!F$194)/('Dados Normal. pelo Peso - Seca'!F$193-'Dados Normal. pelo Peso - Seca'!F$194))</f>
        <v>0.8196125907990317</v>
      </c>
      <c r="G19" s="24">
        <f>IF(ISBLANK('Dados Normal. pelo Peso - Seca'!G19),"",('Dados Normal. pelo Peso - Seca'!G19-'Dados Normal. pelo Peso - Seca'!G$194)/('Dados Normal. pelo Peso - Seca'!G$193-'Dados Normal. pelo Peso - Seca'!G$194))</f>
        <v>1</v>
      </c>
      <c r="H19" s="24">
        <f>IF(ISBLANK('Dados Normal. pelo Peso - Seca'!H19),"",('Dados Normal. pelo Peso - Seca'!H19-'Dados Normal. pelo Peso - Seca'!H$194)/('Dados Normal. pelo Peso - Seca'!H$193-'Dados Normal. pelo Peso - Seca'!H$194))</f>
        <v>0.51740604257366007</v>
      </c>
      <c r="I19" s="24">
        <f>IF(ISBLANK('Dados Normal. pelo Peso - Seca'!I19),"",('Dados Normal. pelo Peso - Seca'!I19-'Dados Normal. pelo Peso - Seca'!I$194)/('Dados Normal. pelo Peso - Seca'!I$193-'Dados Normal. pelo Peso - Seca'!I$194))</f>
        <v>0.68260465116279068</v>
      </c>
      <c r="J19" s="24">
        <f>IF(ISBLANK('Dados Normal. pelo Peso - Seca'!J19),"",('Dados Normal. pelo Peso - Seca'!J19-'Dados Normal. pelo Peso - Seca'!J$194)/('Dados Normal. pelo Peso - Seca'!J$193-'Dados Normal. pelo Peso - Seca'!J$194))</f>
        <v>0.45906294368196887</v>
      </c>
      <c r="K19" s="24">
        <f>IF(ISBLANK('Dados Normal. pelo Peso - Seca'!K19),"",('Dados Normal. pelo Peso - Seca'!K19-'Dados Normal. pelo Peso - Seca'!K$194)/('Dados Normal. pelo Peso - Seca'!K$193-'Dados Normal. pelo Peso - Seca'!K$194))</f>
        <v>0.79206440483036233</v>
      </c>
      <c r="L19" s="24">
        <f>IF(ISBLANK('Dados Normal. pelo Peso - Seca'!L19),"",('Dados Normal. pelo Peso - Seca'!L19-'Dados Normal. pelo Peso - Seca'!L$194)/('Dados Normal. pelo Peso - Seca'!L$193-'Dados Normal. pelo Peso - Seca'!L$194))</f>
        <v>0.72946973251994363</v>
      </c>
      <c r="M19" s="24">
        <f>IF(ISBLANK('Dados Normal. pelo Peso - Seca'!M19),"",('Dados Normal. pelo Peso - Seca'!M19-'Dados Normal. pelo Peso - Seca'!M$194)/('Dados Normal. pelo Peso - Seca'!M$193-'Dados Normal. pelo Peso - Seca'!M$194))</f>
        <v>0.50381767700138824</v>
      </c>
      <c r="N19" s="24">
        <f>IF(ISBLANK('Dados Normal. pelo Peso - Seca'!N19),"",('Dados Normal. pelo Peso - Seca'!N19-'Dados Normal. pelo Peso - Seca'!N$194)/('Dados Normal. pelo Peso - Seca'!N$193-'Dados Normal. pelo Peso - Seca'!N$194))</f>
        <v>0.79060913705583735</v>
      </c>
      <c r="O19" s="24">
        <f>IF(ISBLANK('Dados Normal. pelo Peso - Seca'!O19),"",('Dados Normal. pelo Peso - Seca'!O19-'Dados Normal. pelo Peso - Seca'!O$194)/('Dados Normal. pelo Peso - Seca'!O$193-'Dados Normal. pelo Peso - Seca'!O$194))</f>
        <v>0.59177215189873411</v>
      </c>
      <c r="P19" s="24">
        <f>IF(ISBLANK('Dados Normal. pelo Peso - Seca'!P19),"",('Dados Normal. pelo Peso - Seca'!P19-'Dados Normal. pelo Peso - Seca'!P$194)/('Dados Normal. pelo Peso - Seca'!P$193-'Dados Normal. pelo Peso - Seca'!P$194))</f>
        <v>0.11386696730552334</v>
      </c>
      <c r="Q19" s="24">
        <f>IF(ISBLANK('Dados Normal. pelo Peso - Seca'!Q19),"",('Dados Normal. pelo Peso - Seca'!Q19-'Dados Normal. pelo Peso - Seca'!Q$194)/('Dados Normal. pelo Peso - Seca'!Q$193-'Dados Normal. pelo Peso - Seca'!Q$194))</f>
        <v>1</v>
      </c>
      <c r="R19" s="24">
        <f>IF(ISBLANK('Dados Normal. pelo Peso - Seca'!R19),"",('Dados Normal. pelo Peso - Seca'!R19-'Dados Normal. pelo Peso - Seca'!R$194)/('Dados Normal. pelo Peso - Seca'!R$193-'Dados Normal. pelo Peso - Seca'!R$194))</f>
        <v>0</v>
      </c>
      <c r="S19" s="24">
        <f>IF(ISBLANK('Dados Normal. pelo Peso - Seca'!S19),"",('Dados Normal. pelo Peso - Seca'!S19-'Dados Normal. pelo Peso - Seca'!S$194)/('Dados Normal. pelo Peso - Seca'!S$193-'Dados Normal. pelo Peso - Seca'!S$194))</f>
        <v>0.33333333333333343</v>
      </c>
      <c r="T19" s="24">
        <f>IF(ISBLANK('Dados Normal. pelo Peso - Seca'!T19),"",('Dados Normal. pelo Peso - Seca'!T19-'Dados Normal. pelo Peso - Seca'!T$194)/('Dados Normal. pelo Peso - Seca'!T$193-'Dados Normal. pelo Peso - Seca'!T$194))</f>
        <v>1</v>
      </c>
      <c r="U19" s="24">
        <f>IF(ISBLANK('Dados Normal. pelo Peso - Seca'!U19),"",('Dados Normal. pelo Peso - Seca'!U19-'Dados Normal. pelo Peso - Seca'!U$194)/('Dados Normal. pelo Peso - Seca'!U$193-'Dados Normal. pelo Peso - Seca'!U$194))</f>
        <v>1</v>
      </c>
      <c r="V19" s="24">
        <f>IF(ISBLANK('Dados Normal. pelo Peso - Seca'!V19),"",('Dados Normal. pelo Peso - Seca'!V19-'Dados Normal. pelo Peso - Seca'!V$194)/('Dados Normal. pelo Peso - Seca'!V$193-'Dados Normal. pelo Peso - Seca'!V$194))</f>
        <v>0.54166666666666663</v>
      </c>
      <c r="W19" s="24">
        <f>IF(ISBLANK('Dados Normal. pelo Peso - Seca'!W19),"",('Dados Normal. pelo Peso - Seca'!W19-'Dados Normal. pelo Peso - Seca'!W$194)/('Dados Normal. pelo Peso - Seca'!W$193-'Dados Normal. pelo Peso - Seca'!W$194))</f>
        <v>0.67475292003593901</v>
      </c>
      <c r="X19" s="24">
        <f>IF(ISBLANK('Dados Normal. pelo Peso - Seca'!X19),"",('Dados Normal. pelo Peso - Seca'!X19-'Dados Normal. pelo Peso - Seca'!X$194)/('Dados Normal. pelo Peso - Seca'!X$193-'Dados Normal. pelo Peso - Seca'!X$194))</f>
        <v>0.7637741046831954</v>
      </c>
      <c r="Y19" s="24">
        <f>IF(ISBLANK('Dados Normal. pelo Peso - Seca'!Y19),"",('Dados Normal. pelo Peso - Seca'!Y19-'Dados Normal. pelo Peso - Seca'!Y$194)/('Dados Normal. pelo Peso - Seca'!Y$193-'Dados Normal. pelo Peso - Seca'!Y$194))</f>
        <v>0.78013800568258695</v>
      </c>
      <c r="Z19" s="24">
        <f>IF(ISBLANK('Dados Normal. pelo Peso - Seca'!Z19),"",('Dados Normal. pelo Peso - Seca'!Z19-'Dados Normal. pelo Peso - Seca'!Z$194)/('Dados Normal. pelo Peso - Seca'!Z$193-'Dados Normal. pelo Peso - Seca'!Z$194))</f>
        <v>0.67308003233629754</v>
      </c>
      <c r="AA19" s="24">
        <f>IF(ISBLANK('Dados Normal. pelo Peso - Seca'!AA19),"",('Dados Normal. pelo Peso - Seca'!AA19-'Dados Normal. pelo Peso - Seca'!AA$194)/('Dados Normal. pelo Peso - Seca'!AA$193-'Dados Normal. pelo Peso - Seca'!AA$194))</f>
        <v>0.74506799463704276</v>
      </c>
      <c r="AB19" s="24">
        <f>IF(ISBLANK('Dados Normal. pelo Peso - Seca'!AB19),"",('Dados Normal. pelo Peso - Seca'!AB19-'Dados Normal. pelo Peso - Seca'!AB$194)/('Dados Normal. pelo Peso - Seca'!AB$193-'Dados Normal. pelo Peso - Seca'!AB$194))</f>
        <v>0.63829787234042579</v>
      </c>
      <c r="AC19" s="24">
        <f>IF(ISBLANK('Dados Normal. pelo Peso - Seca'!AC19),"",('Dados Normal. pelo Peso - Seca'!AC19-'Dados Normal. pelo Peso - Seca'!AC$194)/('Dados Normal. pelo Peso - Seca'!AC$193-'Dados Normal. pelo Peso - Seca'!AC$194))</f>
        <v>0.50000000000000022</v>
      </c>
    </row>
    <row r="20" spans="1:29" s="17" customFormat="1" x14ac:dyDescent="0.25">
      <c r="A20" s="18" t="s">
        <v>903</v>
      </c>
      <c r="B20" s="28" t="s">
        <v>904</v>
      </c>
      <c r="C20" s="24">
        <f>IF(ISBLANK('Dados Normal. pelo Peso - Seca'!C20),"",('Dados Normal. pelo Peso - Seca'!C20-'Dados Normal. pelo Peso - Seca'!C$194)/('Dados Normal. pelo Peso - Seca'!C$193-'Dados Normal. pelo Peso - Seca'!C$194))</f>
        <v>0.5826311107784935</v>
      </c>
      <c r="D20" s="24">
        <f>IF(ISBLANK('Dados Normal. pelo Peso - Seca'!D20),"",('Dados Normal. pelo Peso - Seca'!D20-'Dados Normal. pelo Peso - Seca'!D$194)/('Dados Normal. pelo Peso - Seca'!D$193-'Dados Normal. pelo Peso - Seca'!D$194))</f>
        <v>0.49605788058237787</v>
      </c>
      <c r="E20" s="24">
        <f>IF(ISBLANK('Dados Normal. pelo Peso - Seca'!E20),"",('Dados Normal. pelo Peso - Seca'!E20-'Dados Normal. pelo Peso - Seca'!E$194)/('Dados Normal. pelo Peso - Seca'!E$193-'Dados Normal. pelo Peso - Seca'!E$194))</f>
        <v>0.81917265296011887</v>
      </c>
      <c r="F20" s="24">
        <f>IF(ISBLANK('Dados Normal. pelo Peso - Seca'!F20),"",('Dados Normal. pelo Peso - Seca'!F20-'Dados Normal. pelo Peso - Seca'!F$194)/('Dados Normal. pelo Peso - Seca'!F$193-'Dados Normal. pelo Peso - Seca'!F$194))</f>
        <v>0.80508474576271194</v>
      </c>
      <c r="G20" s="24">
        <f>IF(ISBLANK('Dados Normal. pelo Peso - Seca'!G20),"",('Dados Normal. pelo Peso - Seca'!G20-'Dados Normal. pelo Peso - Seca'!G$194)/('Dados Normal. pelo Peso - Seca'!G$193-'Dados Normal. pelo Peso - Seca'!G$194))</f>
        <v>0.21474783187040627</v>
      </c>
      <c r="H20" s="24">
        <f>IF(ISBLANK('Dados Normal. pelo Peso - Seca'!H20),"",('Dados Normal. pelo Peso - Seca'!H20-'Dados Normal. pelo Peso - Seca'!H$194)/('Dados Normal. pelo Peso - Seca'!H$193-'Dados Normal. pelo Peso - Seca'!H$194))</f>
        <v>0.47348372248666676</v>
      </c>
      <c r="I20" s="24">
        <f>IF(ISBLANK('Dados Normal. pelo Peso - Seca'!I20),"",('Dados Normal. pelo Peso - Seca'!I20-'Dados Normal. pelo Peso - Seca'!I$194)/('Dados Normal. pelo Peso - Seca'!I$193-'Dados Normal. pelo Peso - Seca'!I$194))</f>
        <v>0.31032558139534883</v>
      </c>
      <c r="J20" s="24">
        <f>IF(ISBLANK('Dados Normal. pelo Peso - Seca'!J20),"",('Dados Normal. pelo Peso - Seca'!J20-'Dados Normal. pelo Peso - Seca'!J$194)/('Dados Normal. pelo Peso - Seca'!J$193-'Dados Normal. pelo Peso - Seca'!J$194))</f>
        <v>0.42640795078088034</v>
      </c>
      <c r="K20" s="24">
        <f>IF(ISBLANK('Dados Normal. pelo Peso - Seca'!K20),"",('Dados Normal. pelo Peso - Seca'!K20-'Dados Normal. pelo Peso - Seca'!K$194)/('Dados Normal. pelo Peso - Seca'!K$193-'Dados Normal. pelo Peso - Seca'!K$194))</f>
        <v>0.51374353076480739</v>
      </c>
      <c r="L20" s="24">
        <f>IF(ISBLANK('Dados Normal. pelo Peso - Seca'!L20),"",('Dados Normal. pelo Peso - Seca'!L20-'Dados Normal. pelo Peso - Seca'!L$194)/('Dados Normal. pelo Peso - Seca'!L$193-'Dados Normal. pelo Peso - Seca'!L$194))</f>
        <v>0.64476771468793992</v>
      </c>
      <c r="M20" s="24">
        <f>IF(ISBLANK('Dados Normal. pelo Peso - Seca'!M20),"",('Dados Normal. pelo Peso - Seca'!M20-'Dados Normal. pelo Peso - Seca'!M$194)/('Dados Normal. pelo Peso - Seca'!M$193-'Dados Normal. pelo Peso - Seca'!M$194))</f>
        <v>0.33155946321147622</v>
      </c>
      <c r="N20" s="24">
        <f>IF(ISBLANK('Dados Normal. pelo Peso - Seca'!N20),"",('Dados Normal. pelo Peso - Seca'!N20-'Dados Normal. pelo Peso - Seca'!N$194)/('Dados Normal. pelo Peso - Seca'!N$193-'Dados Normal. pelo Peso - Seca'!N$194))</f>
        <v>0.81345177664974588</v>
      </c>
      <c r="O20" s="24">
        <f>IF(ISBLANK('Dados Normal. pelo Peso - Seca'!O20),"",('Dados Normal. pelo Peso - Seca'!O20-'Dados Normal. pelo Peso - Seca'!O$194)/('Dados Normal. pelo Peso - Seca'!O$193-'Dados Normal. pelo Peso - Seca'!O$194))</f>
        <v>0.48797468354430384</v>
      </c>
      <c r="P20" s="24">
        <f>IF(ISBLANK('Dados Normal. pelo Peso - Seca'!P20),"",('Dados Normal. pelo Peso - Seca'!P20-'Dados Normal. pelo Peso - Seca'!P$194)/('Dados Normal. pelo Peso - Seca'!P$193-'Dados Normal. pelo Peso - Seca'!P$194))</f>
        <v>0.26719278466741841</v>
      </c>
      <c r="Q20" s="24">
        <f>IF(ISBLANK('Dados Normal. pelo Peso - Seca'!Q20),"",('Dados Normal. pelo Peso - Seca'!Q20-'Dados Normal. pelo Peso - Seca'!Q$194)/('Dados Normal. pelo Peso - Seca'!Q$193-'Dados Normal. pelo Peso - Seca'!Q$194))</f>
        <v>1</v>
      </c>
      <c r="R20" s="24">
        <f>IF(ISBLANK('Dados Normal. pelo Peso - Seca'!R20),"",('Dados Normal. pelo Peso - Seca'!R20-'Dados Normal. pelo Peso - Seca'!R$194)/('Dados Normal. pelo Peso - Seca'!R$193-'Dados Normal. pelo Peso - Seca'!R$194))</f>
        <v>1</v>
      </c>
      <c r="S20" s="24">
        <f>IF(ISBLANK('Dados Normal. pelo Peso - Seca'!S20),"",('Dados Normal. pelo Peso - Seca'!S20-'Dados Normal. pelo Peso - Seca'!S$194)/('Dados Normal. pelo Peso - Seca'!S$193-'Dados Normal. pelo Peso - Seca'!S$194))</f>
        <v>0.66666666666666674</v>
      </c>
      <c r="T20" s="24">
        <f>IF(ISBLANK('Dados Normal. pelo Peso - Seca'!T20),"",('Dados Normal. pelo Peso - Seca'!T20-'Dados Normal. pelo Peso - Seca'!T$194)/('Dados Normal. pelo Peso - Seca'!T$193-'Dados Normal. pelo Peso - Seca'!T$194))</f>
        <v>1</v>
      </c>
      <c r="U20" s="24">
        <f>IF(ISBLANK('Dados Normal. pelo Peso - Seca'!U20),"",('Dados Normal. pelo Peso - Seca'!U20-'Dados Normal. pelo Peso - Seca'!U$194)/('Dados Normal. pelo Peso - Seca'!U$193-'Dados Normal. pelo Peso - Seca'!U$194))</f>
        <v>1</v>
      </c>
      <c r="V20" s="24">
        <f>IF(ISBLANK('Dados Normal. pelo Peso - Seca'!V20),"",('Dados Normal. pelo Peso - Seca'!V20-'Dados Normal. pelo Peso - Seca'!V$194)/('Dados Normal. pelo Peso - Seca'!V$193-'Dados Normal. pelo Peso - Seca'!V$194))</f>
        <v>0.41666666666666652</v>
      </c>
      <c r="W20" s="24">
        <f>IF(ISBLANK('Dados Normal. pelo Peso - Seca'!W20),"",('Dados Normal. pelo Peso - Seca'!W20-'Dados Normal. pelo Peso - Seca'!W$194)/('Dados Normal. pelo Peso - Seca'!W$193-'Dados Normal. pelo Peso - Seca'!W$194))</f>
        <v>0.89218328840970407</v>
      </c>
      <c r="X20" s="24">
        <f>IF(ISBLANK('Dados Normal. pelo Peso - Seca'!X20),"",('Dados Normal. pelo Peso - Seca'!X20-'Dados Normal. pelo Peso - Seca'!X$194)/('Dados Normal. pelo Peso - Seca'!X$193-'Dados Normal. pelo Peso - Seca'!X$194))</f>
        <v>0.21831955922865018</v>
      </c>
      <c r="Y20" s="24">
        <f>IF(ISBLANK('Dados Normal. pelo Peso - Seca'!Y20),"",('Dados Normal. pelo Peso - Seca'!Y20-'Dados Normal. pelo Peso - Seca'!Y$194)/('Dados Normal. pelo Peso - Seca'!Y$193-'Dados Normal. pelo Peso - Seca'!Y$194))</f>
        <v>0.96644567717494256</v>
      </c>
      <c r="Z20" s="24">
        <f>IF(ISBLANK('Dados Normal. pelo Peso - Seca'!Z20),"",('Dados Normal. pelo Peso - Seca'!Z20-'Dados Normal. pelo Peso - Seca'!Z$194)/('Dados Normal. pelo Peso - Seca'!Z$193-'Dados Normal. pelo Peso - Seca'!Z$194))</f>
        <v>0.82877930476960393</v>
      </c>
      <c r="AA20" s="24">
        <f>IF(ISBLANK('Dados Normal. pelo Peso - Seca'!AA20),"",('Dados Normal. pelo Peso - Seca'!AA20-'Dados Normal. pelo Peso - Seca'!AA$194)/('Dados Normal. pelo Peso - Seca'!AA$193-'Dados Normal. pelo Peso - Seca'!AA$194))</f>
        <v>0.84006895230798706</v>
      </c>
      <c r="AB20" s="24">
        <f>IF(ISBLANK('Dados Normal. pelo Peso - Seca'!AB20),"",('Dados Normal. pelo Peso - Seca'!AB20-'Dados Normal. pelo Peso - Seca'!AB$194)/('Dados Normal. pelo Peso - Seca'!AB$193-'Dados Normal. pelo Peso - Seca'!AB$194))</f>
        <v>0.63829787234042579</v>
      </c>
      <c r="AC20" s="24">
        <f>IF(ISBLANK('Dados Normal. pelo Peso - Seca'!AC20),"",('Dados Normal. pelo Peso - Seca'!AC20-'Dados Normal. pelo Peso - Seca'!AC$194)/('Dados Normal. pelo Peso - Seca'!AC$193-'Dados Normal. pelo Peso - Seca'!AC$194))</f>
        <v>0.625</v>
      </c>
    </row>
    <row r="21" spans="1:29" s="17" customFormat="1" x14ac:dyDescent="0.25">
      <c r="A21" s="18" t="s">
        <v>905</v>
      </c>
      <c r="B21" s="28" t="s">
        <v>906</v>
      </c>
      <c r="C21" s="24">
        <f>IF(ISBLANK('Dados Normal. pelo Peso - Seca'!C21),"",('Dados Normal. pelo Peso - Seca'!C21-'Dados Normal. pelo Peso - Seca'!C$194)/('Dados Normal. pelo Peso - Seca'!C$193-'Dados Normal. pelo Peso - Seca'!C$194))</f>
        <v>1</v>
      </c>
      <c r="D21" s="24">
        <f>IF(ISBLANK('Dados Normal. pelo Peso - Seca'!D21),"",('Dados Normal. pelo Peso - Seca'!D21-'Dados Normal. pelo Peso - Seca'!D$194)/('Dados Normal. pelo Peso - Seca'!D$193-'Dados Normal. pelo Peso - Seca'!D$194))</f>
        <v>0.11085677989347792</v>
      </c>
      <c r="E21" s="24">
        <f>IF(ISBLANK('Dados Normal. pelo Peso - Seca'!E21),"",('Dados Normal. pelo Peso - Seca'!E21-'Dados Normal. pelo Peso - Seca'!E$194)/('Dados Normal. pelo Peso - Seca'!E$193-'Dados Normal. pelo Peso - Seca'!E$194))</f>
        <v>0.59920733217735955</v>
      </c>
      <c r="F21" s="24">
        <f>IF(ISBLANK('Dados Normal. pelo Peso - Seca'!F21),"",('Dados Normal. pelo Peso - Seca'!F21-'Dados Normal. pelo Peso - Seca'!F$194)/('Dados Normal. pelo Peso - Seca'!F$193-'Dados Normal. pelo Peso - Seca'!F$194))</f>
        <v>0.55720338983050854</v>
      </c>
      <c r="G21" s="24">
        <f>IF(ISBLANK('Dados Normal. pelo Peso - Seca'!G21),"",('Dados Normal. pelo Peso - Seca'!G21-'Dados Normal. pelo Peso - Seca'!G$194)/('Dados Normal. pelo Peso - Seca'!G$193-'Dados Normal. pelo Peso - Seca'!G$194))</f>
        <v>0.13170952433903199</v>
      </c>
      <c r="H21" s="24">
        <f>IF(ISBLANK('Dados Normal. pelo Peso - Seca'!H21),"",('Dados Normal. pelo Peso - Seca'!H21-'Dados Normal. pelo Peso - Seca'!H$194)/('Dados Normal. pelo Peso - Seca'!H$193-'Dados Normal. pelo Peso - Seca'!H$194))</f>
        <v>0.64318475311763679</v>
      </c>
      <c r="I21" s="24">
        <f>IF(ISBLANK('Dados Normal. pelo Peso - Seca'!I21),"",('Dados Normal. pelo Peso - Seca'!I21-'Dados Normal. pelo Peso - Seca'!I$194)/('Dados Normal. pelo Peso - Seca'!I$193-'Dados Normal. pelo Peso - Seca'!I$194))</f>
        <v>0.73320930232558146</v>
      </c>
      <c r="J21" s="24">
        <f>IF(ISBLANK('Dados Normal. pelo Peso - Seca'!J21),"",('Dados Normal. pelo Peso - Seca'!J21-'Dados Normal. pelo Peso - Seca'!J$194)/('Dados Normal. pelo Peso - Seca'!J$193-'Dados Normal. pelo Peso - Seca'!J$194))</f>
        <v>0.56034074775201148</v>
      </c>
      <c r="K21" s="24">
        <f>IF(ISBLANK('Dados Normal. pelo Peso - Seca'!K21),"",('Dados Normal. pelo Peso - Seca'!K21-'Dados Normal. pelo Peso - Seca'!K$194)/('Dados Normal. pelo Peso - Seca'!K$193-'Dados Normal. pelo Peso - Seca'!K$194))</f>
        <v>0.6848763657274296</v>
      </c>
      <c r="L21" s="24">
        <f>IF(ISBLANK('Dados Normal. pelo Peso - Seca'!L21),"",('Dados Normal. pelo Peso - Seca'!L21-'Dados Normal. pelo Peso - Seca'!L$194)/('Dados Normal. pelo Peso - Seca'!L$193-'Dados Normal. pelo Peso - Seca'!L$194))</f>
        <v>0.80478648521820728</v>
      </c>
      <c r="M21" s="24">
        <f>IF(ISBLANK('Dados Normal. pelo Peso - Seca'!M21),"",('Dados Normal. pelo Peso - Seca'!M21-'Dados Normal. pelo Peso - Seca'!M$194)/('Dados Normal. pelo Peso - Seca'!M$193-'Dados Normal. pelo Peso - Seca'!M$194))</f>
        <v>1</v>
      </c>
      <c r="N21" s="24">
        <f>IF(ISBLANK('Dados Normal. pelo Peso - Seca'!N21),"",('Dados Normal. pelo Peso - Seca'!N21-'Dados Normal. pelo Peso - Seca'!N$194)/('Dados Normal. pelo Peso - Seca'!N$193-'Dados Normal. pelo Peso - Seca'!N$194))</f>
        <v>0.93591370558375619</v>
      </c>
      <c r="O21" s="24">
        <f>IF(ISBLANK('Dados Normal. pelo Peso - Seca'!O21),"",('Dados Normal. pelo Peso - Seca'!O21-'Dados Normal. pelo Peso - Seca'!O$194)/('Dados Normal. pelo Peso - Seca'!O$193-'Dados Normal. pelo Peso - Seca'!O$194))</f>
        <v>0.88164556962025309</v>
      </c>
      <c r="P21" s="24">
        <f>IF(ISBLANK('Dados Normal. pelo Peso - Seca'!P21),"",('Dados Normal. pelo Peso - Seca'!P21-'Dados Normal. pelo Peso - Seca'!P$194)/('Dados Normal. pelo Peso - Seca'!P$193-'Dados Normal. pelo Peso - Seca'!P$194))</f>
        <v>0</v>
      </c>
      <c r="Q21" s="24">
        <f>IF(ISBLANK('Dados Normal. pelo Peso - Seca'!Q21),"",('Dados Normal. pelo Peso - Seca'!Q21-'Dados Normal. pelo Peso - Seca'!Q$194)/('Dados Normal. pelo Peso - Seca'!Q$193-'Dados Normal. pelo Peso - Seca'!Q$194))</f>
        <v>1</v>
      </c>
      <c r="R21" s="24">
        <f>IF(ISBLANK('Dados Normal. pelo Peso - Seca'!R21),"",('Dados Normal. pelo Peso - Seca'!R21-'Dados Normal. pelo Peso - Seca'!R$194)/('Dados Normal. pelo Peso - Seca'!R$193-'Dados Normal. pelo Peso - Seca'!R$194))</f>
        <v>1</v>
      </c>
      <c r="S21" s="24">
        <f>IF(ISBLANK('Dados Normal. pelo Peso - Seca'!S21),"",('Dados Normal. pelo Peso - Seca'!S21-'Dados Normal. pelo Peso - Seca'!S$194)/('Dados Normal. pelo Peso - Seca'!S$193-'Dados Normal. pelo Peso - Seca'!S$194))</f>
        <v>0.66666666666666674</v>
      </c>
      <c r="T21" s="24">
        <f>IF(ISBLANK('Dados Normal. pelo Peso - Seca'!T21),"",('Dados Normal. pelo Peso - Seca'!T21-'Dados Normal. pelo Peso - Seca'!T$194)/('Dados Normal. pelo Peso - Seca'!T$193-'Dados Normal. pelo Peso - Seca'!T$194))</f>
        <v>1</v>
      </c>
      <c r="U21" s="24">
        <f>IF(ISBLANK('Dados Normal. pelo Peso - Seca'!U21),"",('Dados Normal. pelo Peso - Seca'!U21-'Dados Normal. pelo Peso - Seca'!U$194)/('Dados Normal. pelo Peso - Seca'!U$193-'Dados Normal. pelo Peso - Seca'!U$194))</f>
        <v>1</v>
      </c>
      <c r="V21" s="24">
        <f>IF(ISBLANK('Dados Normal. pelo Peso - Seca'!V21),"",('Dados Normal. pelo Peso - Seca'!V21-'Dados Normal. pelo Peso - Seca'!V$194)/('Dados Normal. pelo Peso - Seca'!V$193-'Dados Normal. pelo Peso - Seca'!V$194))</f>
        <v>0.70833333333333337</v>
      </c>
      <c r="W21" s="24">
        <f>IF(ISBLANK('Dados Normal. pelo Peso - Seca'!W21),"",('Dados Normal. pelo Peso - Seca'!W21-'Dados Normal. pelo Peso - Seca'!W$194)/('Dados Normal. pelo Peso - Seca'!W$193-'Dados Normal. pelo Peso - Seca'!W$194))</f>
        <v>0.64106019766397171</v>
      </c>
      <c r="X21" s="24">
        <f>IF(ISBLANK('Dados Normal. pelo Peso - Seca'!X21),"",('Dados Normal. pelo Peso - Seca'!X21-'Dados Normal. pelo Peso - Seca'!X$194)/('Dados Normal. pelo Peso - Seca'!X$193-'Dados Normal. pelo Peso - Seca'!X$194))</f>
        <v>0.18870523415977927</v>
      </c>
      <c r="Y21" s="24">
        <f>IF(ISBLANK('Dados Normal. pelo Peso - Seca'!Y21),"",('Dados Normal. pelo Peso - Seca'!Y21-'Dados Normal. pelo Peso - Seca'!Y$194)/('Dados Normal. pelo Peso - Seca'!Y$193-'Dados Normal. pelo Peso - Seca'!Y$194))</f>
        <v>0.83466378027330546</v>
      </c>
      <c r="Z21" s="24">
        <f>IF(ISBLANK('Dados Normal. pelo Peso - Seca'!Z21),"",('Dados Normal. pelo Peso - Seca'!Z21-'Dados Normal. pelo Peso - Seca'!Z$194)/('Dados Normal. pelo Peso - Seca'!Z$193-'Dados Normal. pelo Peso - Seca'!Z$194))</f>
        <v>0.87113985448666131</v>
      </c>
      <c r="AA21" s="24">
        <f>IF(ISBLANK('Dados Normal. pelo Peso - Seca'!AA21),"",('Dados Normal. pelo Peso - Seca'!AA21-'Dados Normal. pelo Peso - Seca'!AA$194)/('Dados Normal. pelo Peso - Seca'!AA$193-'Dados Normal. pelo Peso - Seca'!AA$194))</f>
        <v>0.65523846006512176</v>
      </c>
      <c r="AB21" s="24">
        <f>IF(ISBLANK('Dados Normal. pelo Peso - Seca'!AB21),"",('Dados Normal. pelo Peso - Seca'!AB21-'Dados Normal. pelo Peso - Seca'!AB$194)/('Dados Normal. pelo Peso - Seca'!AB$193-'Dados Normal. pelo Peso - Seca'!AB$194))</f>
        <v>0.48936170212765956</v>
      </c>
      <c r="AC21" s="24">
        <f>IF(ISBLANK('Dados Normal. pelo Peso - Seca'!AC21),"",('Dados Normal. pelo Peso - Seca'!AC21-'Dados Normal. pelo Peso - Seca'!AC$194)/('Dados Normal. pelo Peso - Seca'!AC$193-'Dados Normal. pelo Peso - Seca'!AC$194))</f>
        <v>0.2916666666666668</v>
      </c>
    </row>
    <row r="22" spans="1:29" s="17" customFormat="1" x14ac:dyDescent="0.25">
      <c r="A22" s="18" t="s">
        <v>907</v>
      </c>
      <c r="B22" s="28" t="s">
        <v>908</v>
      </c>
      <c r="C22" s="24">
        <f>IF(ISBLANK('Dados Normal. pelo Peso - Seca'!C22),"",('Dados Normal. pelo Peso - Seca'!C22-'Dados Normal. pelo Peso - Seca'!C$194)/('Dados Normal. pelo Peso - Seca'!C$193-'Dados Normal. pelo Peso - Seca'!C$194))</f>
        <v>0.86603883881950594</v>
      </c>
      <c r="D22" s="24">
        <f>IF(ISBLANK('Dados Normal. pelo Peso - Seca'!D22),"",('Dados Normal. pelo Peso - Seca'!D22-'Dados Normal. pelo Peso - Seca'!D$194)/('Dados Normal. pelo Peso - Seca'!D$193-'Dados Normal. pelo Peso - Seca'!D$194))</f>
        <v>0.3512558648858391</v>
      </c>
      <c r="E22" s="24">
        <f>IF(ISBLANK('Dados Normal. pelo Peso - Seca'!E22),"",('Dados Normal. pelo Peso - Seca'!E22-'Dados Normal. pelo Peso - Seca'!E$194)/('Dados Normal. pelo Peso - Seca'!E$193-'Dados Normal. pelo Peso - Seca'!E$194))</f>
        <v>0.69482288828337879</v>
      </c>
      <c r="F22" s="24">
        <f>IF(ISBLANK('Dados Normal. pelo Peso - Seca'!F22),"",('Dados Normal. pelo Peso - Seca'!F22-'Dados Normal. pelo Peso - Seca'!F$194)/('Dados Normal. pelo Peso - Seca'!F$193-'Dados Normal. pelo Peso - Seca'!F$194))</f>
        <v>0.70581113801452799</v>
      </c>
      <c r="G22" s="24">
        <f>IF(ISBLANK('Dados Normal. pelo Peso - Seca'!G22),"",('Dados Normal. pelo Peso - Seca'!G22-'Dados Normal. pelo Peso - Seca'!G$194)/('Dados Normal. pelo Peso - Seca'!G$193-'Dados Normal. pelo Peso - Seca'!G$194))</f>
        <v>9.5855678144180723E-2</v>
      </c>
      <c r="H22" s="24">
        <f>IF(ISBLANK('Dados Normal. pelo Peso - Seca'!H22),"",('Dados Normal. pelo Peso - Seca'!H22-'Dados Normal. pelo Peso - Seca'!H$194)/('Dados Normal. pelo Peso - Seca'!H$193-'Dados Normal. pelo Peso - Seca'!H$194))</f>
        <v>0.97190520426564142</v>
      </c>
      <c r="I22" s="24">
        <f>IF(ISBLANK('Dados Normal. pelo Peso - Seca'!I22),"",('Dados Normal. pelo Peso - Seca'!I22-'Dados Normal. pelo Peso - Seca'!I$194)/('Dados Normal. pelo Peso - Seca'!I$193-'Dados Normal. pelo Peso - Seca'!I$194))</f>
        <v>0.23051162790697666</v>
      </c>
      <c r="J22" s="24">
        <f>IF(ISBLANK('Dados Normal. pelo Peso - Seca'!J22),"",('Dados Normal. pelo Peso - Seca'!J22-'Dados Normal. pelo Peso - Seca'!J$194)/('Dados Normal. pelo Peso - Seca'!J$193-'Dados Normal. pelo Peso - Seca'!J$194))</f>
        <v>0.25508755324183641</v>
      </c>
      <c r="K22" s="24">
        <f>IF(ISBLANK('Dados Normal. pelo Peso - Seca'!K22),"",('Dados Normal. pelo Peso - Seca'!K22-'Dados Normal. pelo Peso - Seca'!K$194)/('Dados Normal. pelo Peso - Seca'!K$193-'Dados Normal. pelo Peso - Seca'!K$194))</f>
        <v>0.69959746981023585</v>
      </c>
      <c r="L22" s="24">
        <f>IF(ISBLANK('Dados Normal. pelo Peso - Seca'!L22),"",('Dados Normal. pelo Peso - Seca'!L22-'Dados Normal. pelo Peso - Seca'!L$194)/('Dados Normal. pelo Peso - Seca'!L$193-'Dados Normal. pelo Peso - Seca'!L$194))</f>
        <v>0.54059127170342558</v>
      </c>
      <c r="M22" s="24">
        <f>IF(ISBLANK('Dados Normal. pelo Peso - Seca'!M22),"",('Dados Normal. pelo Peso - Seca'!M22-'Dados Normal. pelo Peso - Seca'!M$194)/('Dados Normal. pelo Peso - Seca'!M$193-'Dados Normal. pelo Peso - Seca'!M$194))</f>
        <v>0.86071263304025925</v>
      </c>
      <c r="N22" s="24">
        <f>IF(ISBLANK('Dados Normal. pelo Peso - Seca'!N22),"",('Dados Normal. pelo Peso - Seca'!N22-'Dados Normal. pelo Peso - Seca'!N$194)/('Dados Normal. pelo Peso - Seca'!N$193-'Dados Normal. pelo Peso - Seca'!N$194))</f>
        <v>0.94098984771573579</v>
      </c>
      <c r="O22" s="24">
        <f>IF(ISBLANK('Dados Normal. pelo Peso - Seca'!O22),"",('Dados Normal. pelo Peso - Seca'!O22-'Dados Normal. pelo Peso - Seca'!O$194)/('Dados Normal. pelo Peso - Seca'!O$193-'Dados Normal. pelo Peso - Seca'!O$194))</f>
        <v>0.39446202531645569</v>
      </c>
      <c r="P22" s="24">
        <f>IF(ISBLANK('Dados Normal. pelo Peso - Seca'!P22),"",('Dados Normal. pelo Peso - Seca'!P22-'Dados Normal. pelo Peso - Seca'!P$194)/('Dados Normal. pelo Peso - Seca'!P$193-'Dados Normal. pelo Peso - Seca'!P$194))</f>
        <v>0.24689966178128542</v>
      </c>
      <c r="Q22" s="24">
        <f>IF(ISBLANK('Dados Normal. pelo Peso - Seca'!Q22),"",('Dados Normal. pelo Peso - Seca'!Q22-'Dados Normal. pelo Peso - Seca'!Q$194)/('Dados Normal. pelo Peso - Seca'!Q$193-'Dados Normal. pelo Peso - Seca'!Q$194))</f>
        <v>0</v>
      </c>
      <c r="R22" s="24">
        <f>IF(ISBLANK('Dados Normal. pelo Peso - Seca'!R22),"",('Dados Normal. pelo Peso - Seca'!R22-'Dados Normal. pelo Peso - Seca'!R$194)/('Dados Normal. pelo Peso - Seca'!R$193-'Dados Normal. pelo Peso - Seca'!R$194))</f>
        <v>0</v>
      </c>
      <c r="S22" s="24">
        <f>IF(ISBLANK('Dados Normal. pelo Peso - Seca'!S22),"",('Dados Normal. pelo Peso - Seca'!S22-'Dados Normal. pelo Peso - Seca'!S$194)/('Dados Normal. pelo Peso - Seca'!S$193-'Dados Normal. pelo Peso - Seca'!S$194))</f>
        <v>1</v>
      </c>
      <c r="T22" s="24">
        <f>IF(ISBLANK('Dados Normal. pelo Peso - Seca'!T22),"",('Dados Normal. pelo Peso - Seca'!T22-'Dados Normal. pelo Peso - Seca'!T$194)/('Dados Normal. pelo Peso - Seca'!T$193-'Dados Normal. pelo Peso - Seca'!T$194))</f>
        <v>1</v>
      </c>
      <c r="U22" s="24">
        <f>IF(ISBLANK('Dados Normal. pelo Peso - Seca'!U22),"",('Dados Normal. pelo Peso - Seca'!U22-'Dados Normal. pelo Peso - Seca'!U$194)/('Dados Normal. pelo Peso - Seca'!U$193-'Dados Normal. pelo Peso - Seca'!U$194))</f>
        <v>1</v>
      </c>
      <c r="V22" s="24">
        <f>IF(ISBLANK('Dados Normal. pelo Peso - Seca'!V22),"",('Dados Normal. pelo Peso - Seca'!V22-'Dados Normal. pelo Peso - Seca'!V$194)/('Dados Normal. pelo Peso - Seca'!V$193-'Dados Normal. pelo Peso - Seca'!V$194))</f>
        <v>0.54166666666666663</v>
      </c>
      <c r="W22" s="24">
        <f>IF(ISBLANK('Dados Normal. pelo Peso - Seca'!W22),"",('Dados Normal. pelo Peso - Seca'!W22-'Dados Normal. pelo Peso - Seca'!W$194)/('Dados Normal. pelo Peso - Seca'!W$193-'Dados Normal. pelo Peso - Seca'!W$194))</f>
        <v>0.74393530997304602</v>
      </c>
      <c r="X22" s="24">
        <f>IF(ISBLANK('Dados Normal. pelo Peso - Seca'!X22),"",('Dados Normal. pelo Peso - Seca'!X22-'Dados Normal. pelo Peso - Seca'!X$194)/('Dados Normal. pelo Peso - Seca'!X$193-'Dados Normal. pelo Peso - Seca'!X$194))</f>
        <v>0.31404958677685946</v>
      </c>
      <c r="Y22" s="24">
        <f>IF(ISBLANK('Dados Normal. pelo Peso - Seca'!Y22),"",('Dados Normal. pelo Peso - Seca'!Y22-'Dados Normal. pelo Peso - Seca'!Y$194)/('Dados Normal. pelo Peso - Seca'!Y$193-'Dados Normal. pelo Peso - Seca'!Y$194))</f>
        <v>0.77770261128399409</v>
      </c>
      <c r="Z22" s="24">
        <f>IF(ISBLANK('Dados Normal. pelo Peso - Seca'!Z22),"",('Dados Normal. pelo Peso - Seca'!Z22-'Dados Normal. pelo Peso - Seca'!Z$194)/('Dados Normal. pelo Peso - Seca'!Z$193-'Dados Normal. pelo Peso - Seca'!Z$194))</f>
        <v>0.58577202910266779</v>
      </c>
      <c r="AA22" s="24">
        <f>IF(ISBLANK('Dados Normal. pelo Peso - Seca'!AA22),"",('Dados Normal. pelo Peso - Seca'!AA22-'Dados Normal. pelo Peso - Seca'!AA$194)/('Dados Normal. pelo Peso - Seca'!AA$193-'Dados Normal. pelo Peso - Seca'!AA$194))</f>
        <v>0.54817084849645659</v>
      </c>
      <c r="AB22" s="24">
        <f>IF(ISBLANK('Dados Normal. pelo Peso - Seca'!AB22),"",('Dados Normal. pelo Peso - Seca'!AB22-'Dados Normal. pelo Peso - Seca'!AB$194)/('Dados Normal. pelo Peso - Seca'!AB$193-'Dados Normal. pelo Peso - Seca'!AB$194))</f>
        <v>0.34042553191489366</v>
      </c>
      <c r="AC22" s="24">
        <f>IF(ISBLANK('Dados Normal. pelo Peso - Seca'!AC22),"",('Dados Normal. pelo Peso - Seca'!AC22-'Dados Normal. pelo Peso - Seca'!AC$194)/('Dados Normal. pelo Peso - Seca'!AC$193-'Dados Normal. pelo Peso - Seca'!AC$194))</f>
        <v>0.43750000000000011</v>
      </c>
    </row>
    <row r="23" spans="1:29" s="17" customFormat="1" x14ac:dyDescent="0.25">
      <c r="A23" s="18" t="s">
        <v>909</v>
      </c>
      <c r="B23" s="28" t="s">
        <v>910</v>
      </c>
      <c r="C23" s="24">
        <f>IF(ISBLANK('Dados Normal. pelo Peso - Seca'!C23),"",('Dados Normal. pelo Peso - Seca'!C23-'Dados Normal. pelo Peso - Seca'!C$194)/('Dados Normal. pelo Peso - Seca'!C$193-'Dados Normal. pelo Peso - Seca'!C$194))</f>
        <v>0.66320604314022125</v>
      </c>
      <c r="D23" s="24">
        <f>IF(ISBLANK('Dados Normal. pelo Peso - Seca'!D23),"",('Dados Normal. pelo Peso - Seca'!D23-'Dados Normal. pelo Peso - Seca'!D$194)/('Dados Normal. pelo Peso - Seca'!D$193-'Dados Normal. pelo Peso - Seca'!D$194))</f>
        <v>0.38520889271472791</v>
      </c>
      <c r="E23" s="24">
        <f>IF(ISBLANK('Dados Normal. pelo Peso - Seca'!E23),"",('Dados Normal. pelo Peso - Seca'!E23-'Dados Normal. pelo Peso - Seca'!E$194)/('Dados Normal. pelo Peso - Seca'!E$193-'Dados Normal. pelo Peso - Seca'!E$194))</f>
        <v>0.82784245727025019</v>
      </c>
      <c r="F23" s="24">
        <f>IF(ISBLANK('Dados Normal. pelo Peso - Seca'!F23),"",('Dados Normal. pelo Peso - Seca'!F23-'Dados Normal. pelo Peso - Seca'!F$194)/('Dados Normal. pelo Peso - Seca'!F$193-'Dados Normal. pelo Peso - Seca'!F$194))</f>
        <v>0.74878934624697346</v>
      </c>
      <c r="G23" s="24">
        <f>IF(ISBLANK('Dados Normal. pelo Peso - Seca'!G23),"",('Dados Normal. pelo Peso - Seca'!G23-'Dados Normal. pelo Peso - Seca'!G$194)/('Dados Normal. pelo Peso - Seca'!G$193-'Dados Normal. pelo Peso - Seca'!G$194))</f>
        <v>0.23671427327762365</v>
      </c>
      <c r="H23" s="24">
        <f>IF(ISBLANK('Dados Normal. pelo Peso - Seca'!H23),"",('Dados Normal. pelo Peso - Seca'!H23-'Dados Normal. pelo Peso - Seca'!H$194)/('Dados Normal. pelo Peso - Seca'!H$193-'Dados Normal. pelo Peso - Seca'!H$194))</f>
        <v>0.79985730124781096</v>
      </c>
      <c r="I23" s="24">
        <f>IF(ISBLANK('Dados Normal. pelo Peso - Seca'!I23),"",('Dados Normal. pelo Peso - Seca'!I23-'Dados Normal. pelo Peso - Seca'!I$194)/('Dados Normal. pelo Peso - Seca'!I$193-'Dados Normal. pelo Peso - Seca'!I$194))</f>
        <v>0.31032558139534883</v>
      </c>
      <c r="J23" s="24">
        <f>IF(ISBLANK('Dados Normal. pelo Peso - Seca'!J23),"",('Dados Normal. pelo Peso - Seca'!J23-'Dados Normal. pelo Peso - Seca'!J$194)/('Dados Normal. pelo Peso - Seca'!J$193-'Dados Normal. pelo Peso - Seca'!J$194))</f>
        <v>0.6223379081874113</v>
      </c>
      <c r="K23" s="24">
        <f>IF(ISBLANK('Dados Normal. pelo Peso - Seca'!K23),"",('Dados Normal. pelo Peso - Seca'!K23-'Dados Normal. pelo Peso - Seca'!K$194)/('Dados Normal. pelo Peso - Seca'!K$193-'Dados Normal. pelo Peso - Seca'!K$194))</f>
        <v>0.5013225991949396</v>
      </c>
      <c r="L23" s="24">
        <f>IF(ISBLANK('Dados Normal. pelo Peso - Seca'!L23),"",('Dados Normal. pelo Peso - Seca'!L23-'Dados Normal. pelo Peso - Seca'!L$194)/('Dados Normal. pelo Peso - Seca'!L$193-'Dados Normal. pelo Peso - Seca'!L$194))</f>
        <v>0.77487095260441108</v>
      </c>
      <c r="M23" s="24">
        <f>IF(ISBLANK('Dados Normal. pelo Peso - Seca'!M23),"",('Dados Normal. pelo Peso - Seca'!M23-'Dados Normal. pelo Peso - Seca'!M$194)/('Dados Normal. pelo Peso - Seca'!M$193-'Dados Normal. pelo Peso - Seca'!M$194))</f>
        <v>0.71552521980564576</v>
      </c>
      <c r="N23" s="24">
        <f>IF(ISBLANK('Dados Normal. pelo Peso - Seca'!N23),"",('Dados Normal. pelo Peso - Seca'!N23-'Dados Normal. pelo Peso - Seca'!N$194)/('Dados Normal. pelo Peso - Seca'!N$193-'Dados Normal. pelo Peso - Seca'!N$194))</f>
        <v>0.85532994923857841</v>
      </c>
      <c r="O23" s="24">
        <f>IF(ISBLANK('Dados Normal. pelo Peso - Seca'!O23),"",('Dados Normal. pelo Peso - Seca'!O23-'Dados Normal. pelo Peso - Seca'!O$194)/('Dados Normal. pelo Peso - Seca'!O$193-'Dados Normal. pelo Peso - Seca'!O$194))</f>
        <v>0.57610759493670871</v>
      </c>
      <c r="P23" s="24">
        <f>IF(ISBLANK('Dados Normal. pelo Peso - Seca'!P23),"",('Dados Normal. pelo Peso - Seca'!P23-'Dados Normal. pelo Peso - Seca'!P$194)/('Dados Normal. pelo Peso - Seca'!P$193-'Dados Normal. pelo Peso - Seca'!P$194))</f>
        <v>6.2006764374296565E-2</v>
      </c>
      <c r="Q23" s="24">
        <f>IF(ISBLANK('Dados Normal. pelo Peso - Seca'!Q23),"",('Dados Normal. pelo Peso - Seca'!Q23-'Dados Normal. pelo Peso - Seca'!Q$194)/('Dados Normal. pelo Peso - Seca'!Q$193-'Dados Normal. pelo Peso - Seca'!Q$194))</f>
        <v>1</v>
      </c>
      <c r="R23" s="24">
        <f>IF(ISBLANK('Dados Normal. pelo Peso - Seca'!R23),"",('Dados Normal. pelo Peso - Seca'!R23-'Dados Normal. pelo Peso - Seca'!R$194)/('Dados Normal. pelo Peso - Seca'!R$193-'Dados Normal. pelo Peso - Seca'!R$194))</f>
        <v>0</v>
      </c>
      <c r="S23" s="24">
        <f>IF(ISBLANK('Dados Normal. pelo Peso - Seca'!S23),"",('Dados Normal. pelo Peso - Seca'!S23-'Dados Normal. pelo Peso - Seca'!S$194)/('Dados Normal. pelo Peso - Seca'!S$193-'Dados Normal. pelo Peso - Seca'!S$194))</f>
        <v>1</v>
      </c>
      <c r="T23" s="24">
        <f>IF(ISBLANK('Dados Normal. pelo Peso - Seca'!T23),"",('Dados Normal. pelo Peso - Seca'!T23-'Dados Normal. pelo Peso - Seca'!T$194)/('Dados Normal. pelo Peso - Seca'!T$193-'Dados Normal. pelo Peso - Seca'!T$194))</f>
        <v>1</v>
      </c>
      <c r="U23" s="24">
        <f>IF(ISBLANK('Dados Normal. pelo Peso - Seca'!U23),"",('Dados Normal. pelo Peso - Seca'!U23-'Dados Normal. pelo Peso - Seca'!U$194)/('Dados Normal. pelo Peso - Seca'!U$193-'Dados Normal. pelo Peso - Seca'!U$194))</f>
        <v>1</v>
      </c>
      <c r="V23" s="24">
        <f>IF(ISBLANK('Dados Normal. pelo Peso - Seca'!V23),"",('Dados Normal. pelo Peso - Seca'!V23-'Dados Normal. pelo Peso - Seca'!V$194)/('Dados Normal. pelo Peso - Seca'!V$193-'Dados Normal. pelo Peso - Seca'!V$194))</f>
        <v>0.29166666666666685</v>
      </c>
      <c r="W23" s="24">
        <f>IF(ISBLANK('Dados Normal. pelo Peso - Seca'!W23),"",('Dados Normal. pelo Peso - Seca'!W23-'Dados Normal. pelo Peso - Seca'!W$194)/('Dados Normal. pelo Peso - Seca'!W$193-'Dados Normal. pelo Peso - Seca'!W$194))</f>
        <v>0.89937106918239029</v>
      </c>
      <c r="X23" s="24">
        <f>IF(ISBLANK('Dados Normal. pelo Peso - Seca'!X23),"",('Dados Normal. pelo Peso - Seca'!X23-'Dados Normal. pelo Peso - Seca'!X$194)/('Dados Normal. pelo Peso - Seca'!X$193-'Dados Normal. pelo Peso - Seca'!X$194))</f>
        <v>0.16391184573002729</v>
      </c>
      <c r="Y23" s="24">
        <f>IF(ISBLANK('Dados Normal. pelo Peso - Seca'!Y23),"",('Dados Normal. pelo Peso - Seca'!Y23-'Dados Normal. pelo Peso - Seca'!Y$194)/('Dados Normal. pelo Peso - Seca'!Y$193-'Dados Normal. pelo Peso - Seca'!Y$194))</f>
        <v>0.77770261128399409</v>
      </c>
      <c r="Z23" s="24">
        <f>IF(ISBLANK('Dados Normal. pelo Peso - Seca'!Z23),"",('Dados Normal. pelo Peso - Seca'!Z23-'Dados Normal. pelo Peso - Seca'!Z$194)/('Dados Normal. pelo Peso - Seca'!Z$193-'Dados Normal. pelo Peso - Seca'!Z$194))</f>
        <v>0.60808407437348422</v>
      </c>
      <c r="AA23" s="24">
        <f>IF(ISBLANK('Dados Normal. pelo Peso - Seca'!AA23),"",('Dados Normal. pelo Peso - Seca'!AA23-'Dados Normal. pelo Peso - Seca'!AA$194)/('Dados Normal. pelo Peso - Seca'!AA$193-'Dados Normal. pelo Peso - Seca'!AA$194))</f>
        <v>0.63072208389197482</v>
      </c>
      <c r="AB23" s="24">
        <f>IF(ISBLANK('Dados Normal. pelo Peso - Seca'!AB23),"",('Dados Normal. pelo Peso - Seca'!AB23-'Dados Normal. pelo Peso - Seca'!AB$194)/('Dados Normal. pelo Peso - Seca'!AB$193-'Dados Normal. pelo Peso - Seca'!AB$194))</f>
        <v>0.61702127659574491</v>
      </c>
      <c r="AC23" s="24">
        <f>IF(ISBLANK('Dados Normal. pelo Peso - Seca'!AC23),"",('Dados Normal. pelo Peso - Seca'!AC23-'Dados Normal. pelo Peso - Seca'!AC$194)/('Dados Normal. pelo Peso - Seca'!AC$193-'Dados Normal. pelo Peso - Seca'!AC$194))</f>
        <v>0.75</v>
      </c>
    </row>
    <row r="24" spans="1:29" s="17" customFormat="1" x14ac:dyDescent="0.25">
      <c r="A24" s="18" t="s">
        <v>911</v>
      </c>
      <c r="B24" s="28" t="s">
        <v>912</v>
      </c>
      <c r="C24" s="24">
        <f>IF(ISBLANK('Dados Normal. pelo Peso - Seca'!C24),"",('Dados Normal. pelo Peso - Seca'!C24-'Dados Normal. pelo Peso - Seca'!C$194)/('Dados Normal. pelo Peso - Seca'!C$193-'Dados Normal. pelo Peso - Seca'!C$194))</f>
        <v>0.72595396089379671</v>
      </c>
      <c r="D24" s="24">
        <f>IF(ISBLANK('Dados Normal. pelo Peso - Seca'!D24),"",('Dados Normal. pelo Peso - Seca'!D24-'Dados Normal. pelo Peso - Seca'!D$194)/('Dados Normal. pelo Peso - Seca'!D$193-'Dados Normal. pelo Peso - Seca'!D$194))</f>
        <v>0.3169563652472378</v>
      </c>
      <c r="E24" s="24">
        <f>IF(ISBLANK('Dados Normal. pelo Peso - Seca'!E24),"",('Dados Normal. pelo Peso - Seca'!E24-'Dados Normal. pelo Peso - Seca'!E$194)/('Dados Normal. pelo Peso - Seca'!E$193-'Dados Normal. pelo Peso - Seca'!E$194))</f>
        <v>0.60366608867971283</v>
      </c>
      <c r="F24" s="24">
        <f>IF(ISBLANK('Dados Normal. pelo Peso - Seca'!F24),"",('Dados Normal. pelo Peso - Seca'!F24-'Dados Normal. pelo Peso - Seca'!F$194)/('Dados Normal. pelo Peso - Seca'!F$193-'Dados Normal. pelo Peso - Seca'!F$194))</f>
        <v>0.63892251815980627</v>
      </c>
      <c r="G24" s="24">
        <f>IF(ISBLANK('Dados Normal. pelo Peso - Seca'!G24),"",('Dados Normal. pelo Peso - Seca'!G24-'Dados Normal. pelo Peso - Seca'!G$194)/('Dados Normal. pelo Peso - Seca'!G$193-'Dados Normal. pelo Peso - Seca'!G$194))</f>
        <v>0.30831666928673246</v>
      </c>
      <c r="H24" s="24">
        <f>IF(ISBLANK('Dados Normal. pelo Peso - Seca'!H24),"",('Dados Normal. pelo Peso - Seca'!H24-'Dados Normal. pelo Peso - Seca'!H$194)/('Dados Normal. pelo Peso - Seca'!H$193-'Dados Normal. pelo Peso - Seca'!H$194))</f>
        <v>0.55295965888546472</v>
      </c>
      <c r="I24" s="24">
        <f>IF(ISBLANK('Dados Normal. pelo Peso - Seca'!I24),"",('Dados Normal. pelo Peso - Seca'!I24-'Dados Normal. pelo Peso - Seca'!I$194)/('Dados Normal. pelo Peso - Seca'!I$193-'Dados Normal. pelo Peso - Seca'!I$194))</f>
        <v>0.44093023255813951</v>
      </c>
      <c r="J24" s="24">
        <f>IF(ISBLANK('Dados Normal. pelo Peso - Seca'!J24),"",('Dados Normal. pelo Peso - Seca'!J24-'Dados Normal. pelo Peso - Seca'!J$194)/('Dados Normal. pelo Peso - Seca'!J$193-'Dados Normal. pelo Peso - Seca'!J$194))</f>
        <v>0.46568859441552302</v>
      </c>
      <c r="K24" s="24">
        <f>IF(ISBLANK('Dados Normal. pelo Peso - Seca'!K24),"",('Dados Normal. pelo Peso - Seca'!K24-'Dados Normal. pelo Peso - Seca'!K$194)/('Dados Normal. pelo Peso - Seca'!K$193-'Dados Normal. pelo Peso - Seca'!K$194))</f>
        <v>0.57170787809085677</v>
      </c>
      <c r="L24" s="24">
        <f>IF(ISBLANK('Dados Normal. pelo Peso - Seca'!L24),"",('Dados Normal. pelo Peso - Seca'!L24-'Dados Normal. pelo Peso - Seca'!L$194)/('Dados Normal. pelo Peso - Seca'!L$193-'Dados Normal. pelo Peso - Seca'!L$194))</f>
        <v>0.60793054903801025</v>
      </c>
      <c r="M24" s="24">
        <f>IF(ISBLANK('Dados Normal. pelo Peso - Seca'!M24),"",('Dados Normal. pelo Peso - Seca'!M24-'Dados Normal. pelo Peso - Seca'!M$194)/('Dados Normal. pelo Peso - Seca'!M$193-'Dados Normal. pelo Peso - Seca'!M$194))</f>
        <v>0.64738546968995836</v>
      </c>
      <c r="N24" s="24">
        <f>IF(ISBLANK('Dados Normal. pelo Peso - Seca'!N24),"",('Dados Normal. pelo Peso - Seca'!N24-'Dados Normal. pelo Peso - Seca'!N$194)/('Dados Normal. pelo Peso - Seca'!N$193-'Dados Normal. pelo Peso - Seca'!N$194))</f>
        <v>0.86548223350253817</v>
      </c>
      <c r="O24" s="24">
        <f>IF(ISBLANK('Dados Normal. pelo Peso - Seca'!O24),"",('Dados Normal. pelo Peso - Seca'!O24-'Dados Normal. pelo Peso - Seca'!O$194)/('Dados Normal. pelo Peso - Seca'!O$193-'Dados Normal. pelo Peso - Seca'!O$194))</f>
        <v>0.71534810126582271</v>
      </c>
      <c r="P24" s="24">
        <f>IF(ISBLANK('Dados Normal. pelo Peso - Seca'!P24),"",('Dados Normal. pelo Peso - Seca'!P24-'Dados Normal. pelo Peso - Seca'!P$194)/('Dados Normal. pelo Peso - Seca'!P$193-'Dados Normal. pelo Peso - Seca'!P$194))</f>
        <v>7.8917700112738548E-2</v>
      </c>
      <c r="Q24" s="24">
        <f>IF(ISBLANK('Dados Normal. pelo Peso - Seca'!Q24),"",('Dados Normal. pelo Peso - Seca'!Q24-'Dados Normal. pelo Peso - Seca'!Q$194)/('Dados Normal. pelo Peso - Seca'!Q$193-'Dados Normal. pelo Peso - Seca'!Q$194))</f>
        <v>0</v>
      </c>
      <c r="R24" s="24">
        <f>IF(ISBLANK('Dados Normal. pelo Peso - Seca'!R24),"",('Dados Normal. pelo Peso - Seca'!R24-'Dados Normal. pelo Peso - Seca'!R$194)/('Dados Normal. pelo Peso - Seca'!R$193-'Dados Normal. pelo Peso - Seca'!R$194))</f>
        <v>1</v>
      </c>
      <c r="S24" s="24">
        <f>IF(ISBLANK('Dados Normal. pelo Peso - Seca'!S24),"",('Dados Normal. pelo Peso - Seca'!S24-'Dados Normal. pelo Peso - Seca'!S$194)/('Dados Normal. pelo Peso - Seca'!S$193-'Dados Normal. pelo Peso - Seca'!S$194))</f>
        <v>1</v>
      </c>
      <c r="T24" s="24">
        <f>IF(ISBLANK('Dados Normal. pelo Peso - Seca'!T24),"",('Dados Normal. pelo Peso - Seca'!T24-'Dados Normal. pelo Peso - Seca'!T$194)/('Dados Normal. pelo Peso - Seca'!T$193-'Dados Normal. pelo Peso - Seca'!T$194))</f>
        <v>1</v>
      </c>
      <c r="U24" s="24">
        <f>IF(ISBLANK('Dados Normal. pelo Peso - Seca'!U24),"",('Dados Normal. pelo Peso - Seca'!U24-'Dados Normal. pelo Peso - Seca'!U$194)/('Dados Normal. pelo Peso - Seca'!U$193-'Dados Normal. pelo Peso - Seca'!U$194))</f>
        <v>1</v>
      </c>
      <c r="V24" s="24">
        <f>IF(ISBLANK('Dados Normal. pelo Peso - Seca'!V24),"",('Dados Normal. pelo Peso - Seca'!V24-'Dados Normal. pelo Peso - Seca'!V$194)/('Dados Normal. pelo Peso - Seca'!V$193-'Dados Normal. pelo Peso - Seca'!V$194))</f>
        <v>0.54166666666666663</v>
      </c>
      <c r="W24" s="24">
        <f>IF(ISBLANK('Dados Normal. pelo Peso - Seca'!W24),"",('Dados Normal. pelo Peso - Seca'!W24-'Dados Normal. pelo Peso - Seca'!W$194)/('Dados Normal. pelo Peso - Seca'!W$193-'Dados Normal. pelo Peso - Seca'!W$194))</f>
        <v>0.65678346810422283</v>
      </c>
      <c r="X24" s="24">
        <f>IF(ISBLANK('Dados Normal. pelo Peso - Seca'!X24),"",('Dados Normal. pelo Peso - Seca'!X24-'Dados Normal. pelo Peso - Seca'!X$194)/('Dados Normal. pelo Peso - Seca'!X$193-'Dados Normal. pelo Peso - Seca'!X$194))</f>
        <v>0.32438016528925578</v>
      </c>
      <c r="Y24" s="24">
        <f>IF(ISBLANK('Dados Normal. pelo Peso - Seca'!Y24),"",('Dados Normal. pelo Peso - Seca'!Y24-'Dados Normal. pelo Peso - Seca'!Y$194)/('Dados Normal. pelo Peso - Seca'!Y$193-'Dados Normal. pelo Peso - Seca'!Y$194))</f>
        <v>0.52103910161006639</v>
      </c>
      <c r="Z24" s="24">
        <f>IF(ISBLANK('Dados Normal. pelo Peso - Seca'!Z24),"",('Dados Normal. pelo Peso - Seca'!Z24-'Dados Normal. pelo Peso - Seca'!Z$194)/('Dados Normal. pelo Peso - Seca'!Z$193-'Dados Normal. pelo Peso - Seca'!Z$194))</f>
        <v>0.72012934518997584</v>
      </c>
      <c r="AA24" s="24">
        <f>IF(ISBLANK('Dados Normal. pelo Peso - Seca'!AA24),"",('Dados Normal. pelo Peso - Seca'!AA24-'Dados Normal. pelo Peso - Seca'!AA$194)/('Dados Normal. pelo Peso - Seca'!AA$193-'Dados Normal. pelo Peso - Seca'!AA$194))</f>
        <v>0.64259720360084283</v>
      </c>
      <c r="AB24" s="24">
        <f>IF(ISBLANK('Dados Normal. pelo Peso - Seca'!AB24),"",('Dados Normal. pelo Peso - Seca'!AB24-'Dados Normal. pelo Peso - Seca'!AB$194)/('Dados Normal. pelo Peso - Seca'!AB$193-'Dados Normal. pelo Peso - Seca'!AB$194))</f>
        <v>0.29787234042553201</v>
      </c>
      <c r="AC24" s="24">
        <f>IF(ISBLANK('Dados Normal. pelo Peso - Seca'!AC24),"",('Dados Normal. pelo Peso - Seca'!AC24-'Dados Normal. pelo Peso - Seca'!AC$194)/('Dados Normal. pelo Peso - Seca'!AC$193-'Dados Normal. pelo Peso - Seca'!AC$194))</f>
        <v>0.45833333333333337</v>
      </c>
    </row>
    <row r="25" spans="1:29" s="17" customFormat="1" x14ac:dyDescent="0.25">
      <c r="A25" s="18" t="s">
        <v>913</v>
      </c>
      <c r="B25" s="28" t="s">
        <v>914</v>
      </c>
      <c r="C25" s="24">
        <f>IF(ISBLANK('Dados Normal. pelo Peso - Seca'!C25),"",('Dados Normal. pelo Peso - Seca'!C25-'Dados Normal. pelo Peso - Seca'!C$194)/('Dados Normal. pelo Peso - Seca'!C$193-'Dados Normal. pelo Peso - Seca'!C$194))</f>
        <v>0.67304753309353627</v>
      </c>
      <c r="D25" s="24">
        <f>IF(ISBLANK('Dados Normal. pelo Peso - Seca'!D25),"",('Dados Normal. pelo Peso - Seca'!D25-'Dados Normal. pelo Peso - Seca'!D$194)/('Dados Normal. pelo Peso - Seca'!D$193-'Dados Normal. pelo Peso - Seca'!D$194))</f>
        <v>0.40627912543011485</v>
      </c>
      <c r="E25" s="24">
        <f>IF(ISBLANK('Dados Normal. pelo Peso - Seca'!E25),"",('Dados Normal. pelo Peso - Seca'!E25-'Dados Normal. pelo Peso - Seca'!E$194)/('Dados Normal. pelo Peso - Seca'!E$193-'Dados Normal. pelo Peso - Seca'!E$194))</f>
        <v>0.56378498885310868</v>
      </c>
      <c r="F25" s="24">
        <f>IF(ISBLANK('Dados Normal. pelo Peso - Seca'!F25),"",('Dados Normal. pelo Peso - Seca'!F25-'Dados Normal. pelo Peso - Seca'!F$194)/('Dados Normal. pelo Peso - Seca'!F$193-'Dados Normal. pelo Peso - Seca'!F$194))</f>
        <v>0.50877723970944311</v>
      </c>
      <c r="G25" s="24">
        <f>IF(ISBLANK('Dados Normal. pelo Peso - Seca'!G25),"",('Dados Normal. pelo Peso - Seca'!G25-'Dados Normal. pelo Peso - Seca'!G$194)/('Dados Normal. pelo Peso - Seca'!G$193-'Dados Normal. pelo Peso - Seca'!G$194))</f>
        <v>0.21024774454210785</v>
      </c>
      <c r="H25" s="24">
        <f>IF(ISBLANK('Dados Normal. pelo Peso - Seca'!H25),"",('Dados Normal. pelo Peso - Seca'!H25-'Dados Normal. pelo Peso - Seca'!H$194)/('Dados Normal. pelo Peso - Seca'!H$193-'Dados Normal. pelo Peso - Seca'!H$194))</f>
        <v>0.4969210084804207</v>
      </c>
      <c r="I25" s="24">
        <f>IF(ISBLANK('Dados Normal. pelo Peso - Seca'!I25),"",('Dados Normal. pelo Peso - Seca'!I25-'Dados Normal. pelo Peso - Seca'!I$194)/('Dados Normal. pelo Peso - Seca'!I$193-'Dados Normal. pelo Peso - Seca'!I$194))</f>
        <v>0.2493023255813954</v>
      </c>
      <c r="J25" s="24">
        <f>IF(ISBLANK('Dados Normal. pelo Peso - Seca'!J25),"",('Dados Normal. pelo Peso - Seca'!J25-'Dados Normal. pelo Peso - Seca'!J$194)/('Dados Normal. pelo Peso - Seca'!J$193-'Dados Normal. pelo Peso - Seca'!J$194))</f>
        <v>0.4600094652153337</v>
      </c>
      <c r="K25" s="24">
        <f>IF(ISBLANK('Dados Normal. pelo Peso - Seca'!K25),"",('Dados Normal. pelo Peso - Seca'!K25-'Dados Normal. pelo Peso - Seca'!K$194)/('Dados Normal. pelo Peso - Seca'!K$193-'Dados Normal. pelo Peso - Seca'!K$194))</f>
        <v>0.4729154686601495</v>
      </c>
      <c r="L25" s="24">
        <f>IF(ISBLANK('Dados Normal. pelo Peso - Seca'!L25),"",('Dados Normal. pelo Peso - Seca'!L25-'Dados Normal. pelo Peso - Seca'!L$194)/('Dados Normal. pelo Peso - Seca'!L$193-'Dados Normal. pelo Peso - Seca'!L$194))</f>
        <v>0.82132801501642416</v>
      </c>
      <c r="M25" s="24">
        <f>IF(ISBLANK('Dados Normal. pelo Peso - Seca'!M25),"",('Dados Normal. pelo Peso - Seca'!M25-'Dados Normal. pelo Peso - Seca'!M$194)/('Dados Normal. pelo Peso - Seca'!M$193-'Dados Normal. pelo Peso - Seca'!M$194))</f>
        <v>0.94493290143452113</v>
      </c>
      <c r="N25" s="24">
        <f>IF(ISBLANK('Dados Normal. pelo Peso - Seca'!N25),"",('Dados Normal. pelo Peso - Seca'!N25-'Dados Normal. pelo Peso - Seca'!N$194)/('Dados Normal. pelo Peso - Seca'!N$193-'Dados Normal. pelo Peso - Seca'!N$194))</f>
        <v>0.97038917089678489</v>
      </c>
      <c r="O25" s="24">
        <f>IF(ISBLANK('Dados Normal. pelo Peso - Seca'!O25),"",('Dados Normal. pelo Peso - Seca'!O25-'Dados Normal. pelo Peso - Seca'!O$194)/('Dados Normal. pelo Peso - Seca'!O$193-'Dados Normal. pelo Peso - Seca'!O$194))</f>
        <v>0.84382911392405069</v>
      </c>
      <c r="P25" s="24">
        <f>IF(ISBLANK('Dados Normal. pelo Peso - Seca'!P25),"",('Dados Normal. pelo Peso - Seca'!P25-'Dados Normal. pelo Peso - Seca'!P$194)/('Dados Normal. pelo Peso - Seca'!P$193-'Dados Normal. pelo Peso - Seca'!P$194))</f>
        <v>1.240135287485997E-2</v>
      </c>
      <c r="Q25" s="24">
        <f>IF(ISBLANK('Dados Normal. pelo Peso - Seca'!Q25),"",('Dados Normal. pelo Peso - Seca'!Q25-'Dados Normal. pelo Peso - Seca'!Q$194)/('Dados Normal. pelo Peso - Seca'!Q$193-'Dados Normal. pelo Peso - Seca'!Q$194))</f>
        <v>1</v>
      </c>
      <c r="R25" s="24">
        <f>IF(ISBLANK('Dados Normal. pelo Peso - Seca'!R25),"",('Dados Normal. pelo Peso - Seca'!R25-'Dados Normal. pelo Peso - Seca'!R$194)/('Dados Normal. pelo Peso - Seca'!R$193-'Dados Normal. pelo Peso - Seca'!R$194))</f>
        <v>1</v>
      </c>
      <c r="S25" s="24">
        <f>IF(ISBLANK('Dados Normal. pelo Peso - Seca'!S25),"",('Dados Normal. pelo Peso - Seca'!S25-'Dados Normal. pelo Peso - Seca'!S$194)/('Dados Normal. pelo Peso - Seca'!S$193-'Dados Normal. pelo Peso - Seca'!S$194))</f>
        <v>0.33333333333333343</v>
      </c>
      <c r="T25" s="24">
        <f>IF(ISBLANK('Dados Normal. pelo Peso - Seca'!T25),"",('Dados Normal. pelo Peso - Seca'!T25-'Dados Normal. pelo Peso - Seca'!T$194)/('Dados Normal. pelo Peso - Seca'!T$193-'Dados Normal. pelo Peso - Seca'!T$194))</f>
        <v>1</v>
      </c>
      <c r="U25" s="24">
        <f>IF(ISBLANK('Dados Normal. pelo Peso - Seca'!U25),"",('Dados Normal. pelo Peso - Seca'!U25-'Dados Normal. pelo Peso - Seca'!U$194)/('Dados Normal. pelo Peso - Seca'!U$193-'Dados Normal. pelo Peso - Seca'!U$194))</f>
        <v>1</v>
      </c>
      <c r="V25" s="24">
        <f>IF(ISBLANK('Dados Normal. pelo Peso - Seca'!V25),"",('Dados Normal. pelo Peso - Seca'!V25-'Dados Normal. pelo Peso - Seca'!V$194)/('Dados Normal. pelo Peso - Seca'!V$193-'Dados Normal. pelo Peso - Seca'!V$194))</f>
        <v>0.83333333333333326</v>
      </c>
      <c r="W25" s="24">
        <f>IF(ISBLANK('Dados Normal. pelo Peso - Seca'!W25),"",('Dados Normal. pelo Peso - Seca'!W25-'Dados Normal. pelo Peso - Seca'!W$194)/('Dados Normal. pelo Peso - Seca'!W$193-'Dados Normal. pelo Peso - Seca'!W$194))</f>
        <v>0.75920934411500474</v>
      </c>
      <c r="X25" s="24">
        <f>IF(ISBLANK('Dados Normal. pelo Peso - Seca'!X25),"",('Dados Normal. pelo Peso - Seca'!X25-'Dados Normal. pelo Peso - Seca'!X$194)/('Dados Normal. pelo Peso - Seca'!X$193-'Dados Normal. pelo Peso - Seca'!X$194))</f>
        <v>0.32782369146005458</v>
      </c>
      <c r="Y25" s="24">
        <f>IF(ISBLANK('Dados Normal. pelo Peso - Seca'!Y25),"",('Dados Normal. pelo Peso - Seca'!Y25-'Dados Normal. pelo Peso - Seca'!Y$194)/('Dados Normal. pelo Peso - Seca'!Y$193-'Dados Normal. pelo Peso - Seca'!Y$194))</f>
        <v>0.65552699228791778</v>
      </c>
      <c r="Z25" s="24">
        <f>IF(ISBLANK('Dados Normal. pelo Peso - Seca'!Z25),"",('Dados Normal. pelo Peso - Seca'!Z25-'Dados Normal. pelo Peso - Seca'!Z$194)/('Dados Normal. pelo Peso - Seca'!Z$193-'Dados Normal. pelo Peso - Seca'!Z$194))</f>
        <v>0.63459983831851252</v>
      </c>
      <c r="AA25" s="24">
        <f>IF(ISBLANK('Dados Normal. pelo Peso - Seca'!AA25),"",('Dados Normal. pelo Peso - Seca'!AA25-'Dados Normal. pelo Peso - Seca'!AA$194)/('Dados Normal. pelo Peso - Seca'!AA$193-'Dados Normal. pelo Peso - Seca'!AA$194))</f>
        <v>0.4548936985251868</v>
      </c>
      <c r="AB25" s="24">
        <f>IF(ISBLANK('Dados Normal. pelo Peso - Seca'!AB25),"",('Dados Normal. pelo Peso - Seca'!AB25-'Dados Normal. pelo Peso - Seca'!AB$194)/('Dados Normal. pelo Peso - Seca'!AB$193-'Dados Normal. pelo Peso - Seca'!AB$194))</f>
        <v>0.29787234042553201</v>
      </c>
      <c r="AC25" s="24">
        <f>IF(ISBLANK('Dados Normal. pelo Peso - Seca'!AC25),"",('Dados Normal. pelo Peso - Seca'!AC25-'Dados Normal. pelo Peso - Seca'!AC$194)/('Dados Normal. pelo Peso - Seca'!AC$193-'Dados Normal. pelo Peso - Seca'!AC$194))</f>
        <v>0.16666666666666669</v>
      </c>
    </row>
    <row r="26" spans="1:29" s="17" customFormat="1" x14ac:dyDescent="0.25">
      <c r="A26" s="18" t="s">
        <v>915</v>
      </c>
      <c r="B26" s="28" t="s">
        <v>916</v>
      </c>
      <c r="C26" s="24">
        <f>IF(ISBLANK('Dados Normal. pelo Peso - Seca'!C26),"",('Dados Normal. pelo Peso - Seca'!C26-'Dados Normal. pelo Peso - Seca'!C$194)/('Dados Normal. pelo Peso - Seca'!C$193-'Dados Normal. pelo Peso - Seca'!C$194))</f>
        <v>0.63914073574376085</v>
      </c>
      <c r="D26" s="24">
        <f>IF(ISBLANK('Dados Normal. pelo Peso - Seca'!D26),"",('Dados Normal. pelo Peso - Seca'!D26-'Dados Normal. pelo Peso - Seca'!D$194)/('Dados Normal. pelo Peso - Seca'!D$193-'Dados Normal. pelo Peso - Seca'!D$194))</f>
        <v>0.34919625902554402</v>
      </c>
      <c r="E26" s="24">
        <f>IF(ISBLANK('Dados Normal. pelo Peso - Seca'!E26),"",('Dados Normal. pelo Peso - Seca'!E26-'Dados Normal. pelo Peso - Seca'!E$194)/('Dados Normal. pelo Peso - Seca'!E$193-'Dados Normal. pelo Peso - Seca'!E$194))</f>
        <v>0.72306167946494915</v>
      </c>
      <c r="F26" s="24">
        <f>IF(ISBLANK('Dados Normal. pelo Peso - Seca'!F26),"",('Dados Normal. pelo Peso - Seca'!F26-'Dados Normal. pelo Peso - Seca'!F$194)/('Dados Normal. pelo Peso - Seca'!F$193-'Dados Normal. pelo Peso - Seca'!F$194))</f>
        <v>0.70338983050847459</v>
      </c>
      <c r="G26" s="24">
        <f>IF(ISBLANK('Dados Normal. pelo Peso - Seca'!G26),"",('Dados Normal. pelo Peso - Seca'!G26-'Dados Normal. pelo Peso - Seca'!G$194)/('Dados Normal. pelo Peso - Seca'!G$193-'Dados Normal. pelo Peso - Seca'!G$194))</f>
        <v>0.1836528734465406</v>
      </c>
      <c r="H26" s="24">
        <f>IF(ISBLANK('Dados Normal. pelo Peso - Seca'!H26),"",('Dados Normal. pelo Peso - Seca'!H26-'Dados Normal. pelo Peso - Seca'!H$194)/('Dados Normal. pelo Peso - Seca'!H$193-'Dados Normal. pelo Peso - Seca'!H$194))</f>
        <v>0.80977705966030966</v>
      </c>
      <c r="I26" s="24">
        <f>IF(ISBLANK('Dados Normal. pelo Peso - Seca'!I26),"",('Dados Normal. pelo Peso - Seca'!I26-'Dados Normal. pelo Peso - Seca'!I$194)/('Dados Normal. pelo Peso - Seca'!I$193-'Dados Normal. pelo Peso - Seca'!I$194))</f>
        <v>0.60706976744186059</v>
      </c>
      <c r="J26" s="24">
        <f>IF(ISBLANK('Dados Normal. pelo Peso - Seca'!J26),"",('Dados Normal. pelo Peso - Seca'!J26-'Dados Normal. pelo Peso - Seca'!J$194)/('Dados Normal. pelo Peso - Seca'!J$193-'Dados Normal. pelo Peso - Seca'!J$194))</f>
        <v>0.5901561760530053</v>
      </c>
      <c r="K26" s="24">
        <f>IF(ISBLANK('Dados Normal. pelo Peso - Seca'!K26),"",('Dados Normal. pelo Peso - Seca'!K26-'Dados Normal. pelo Peso - Seca'!K$194)/('Dados Normal. pelo Peso - Seca'!K$193-'Dados Normal. pelo Peso - Seca'!K$194))</f>
        <v>0.66474985623921801</v>
      </c>
      <c r="L26" s="24">
        <f>IF(ISBLANK('Dados Normal. pelo Peso - Seca'!L26),"",('Dados Normal. pelo Peso - Seca'!L26-'Dados Normal. pelo Peso - Seca'!L$194)/('Dados Normal. pelo Peso - Seca'!L$193-'Dados Normal. pelo Peso - Seca'!L$194))</f>
        <v>0.61743312998592204</v>
      </c>
      <c r="M26" s="24">
        <f>IF(ISBLANK('Dados Normal. pelo Peso - Seca'!M26),"",('Dados Normal. pelo Peso - Seca'!M26-'Dados Normal. pelo Peso - Seca'!M$194)/('Dados Normal. pelo Peso - Seca'!M$193-'Dados Normal. pelo Peso - Seca'!M$194))</f>
        <v>0.61418324849606665</v>
      </c>
      <c r="N26" s="24">
        <f>IF(ISBLANK('Dados Normal. pelo Peso - Seca'!N26),"",('Dados Normal. pelo Peso - Seca'!N26-'Dados Normal. pelo Peso - Seca'!N$194)/('Dados Normal. pelo Peso - Seca'!N$193-'Dados Normal. pelo Peso - Seca'!N$194))</f>
        <v>0.81450930626057538</v>
      </c>
      <c r="O26" s="24">
        <f>IF(ISBLANK('Dados Normal. pelo Peso - Seca'!O26),"",('Dados Normal. pelo Peso - Seca'!O26-'Dados Normal. pelo Peso - Seca'!O$194)/('Dados Normal. pelo Peso - Seca'!O$193-'Dados Normal. pelo Peso - Seca'!O$194))</f>
        <v>0.44667721518987352</v>
      </c>
      <c r="P26" s="24">
        <f>IF(ISBLANK('Dados Normal. pelo Peso - Seca'!P26),"",('Dados Normal. pelo Peso - Seca'!P26-'Dados Normal. pelo Peso - Seca'!P$194)/('Dados Normal. pelo Peso - Seca'!P$193-'Dados Normal. pelo Peso - Seca'!P$194))</f>
        <v>0.20518602029312349</v>
      </c>
      <c r="Q26" s="24">
        <f>IF(ISBLANK('Dados Normal. pelo Peso - Seca'!Q26),"",('Dados Normal. pelo Peso - Seca'!Q26-'Dados Normal. pelo Peso - Seca'!Q$194)/('Dados Normal. pelo Peso - Seca'!Q$193-'Dados Normal. pelo Peso - Seca'!Q$194))</f>
        <v>0</v>
      </c>
      <c r="R26" s="24">
        <f>IF(ISBLANK('Dados Normal. pelo Peso - Seca'!R26),"",('Dados Normal. pelo Peso - Seca'!R26-'Dados Normal. pelo Peso - Seca'!R$194)/('Dados Normal. pelo Peso - Seca'!R$193-'Dados Normal. pelo Peso - Seca'!R$194))</f>
        <v>0</v>
      </c>
      <c r="S26" s="24">
        <f>IF(ISBLANK('Dados Normal. pelo Peso - Seca'!S26),"",('Dados Normal. pelo Peso - Seca'!S26-'Dados Normal. pelo Peso - Seca'!S$194)/('Dados Normal. pelo Peso - Seca'!S$193-'Dados Normal. pelo Peso - Seca'!S$194))</f>
        <v>0.33333333333333343</v>
      </c>
      <c r="T26" s="24">
        <f>IF(ISBLANK('Dados Normal. pelo Peso - Seca'!T26),"",('Dados Normal. pelo Peso - Seca'!T26-'Dados Normal. pelo Peso - Seca'!T$194)/('Dados Normal. pelo Peso - Seca'!T$193-'Dados Normal. pelo Peso - Seca'!T$194))</f>
        <v>1</v>
      </c>
      <c r="U26" s="24">
        <f>IF(ISBLANK('Dados Normal. pelo Peso - Seca'!U26),"",('Dados Normal. pelo Peso - Seca'!U26-'Dados Normal. pelo Peso - Seca'!U$194)/('Dados Normal. pelo Peso - Seca'!U$193-'Dados Normal. pelo Peso - Seca'!U$194))</f>
        <v>1</v>
      </c>
      <c r="V26" s="24">
        <f>IF(ISBLANK('Dados Normal. pelo Peso - Seca'!V26),"",('Dados Normal. pelo Peso - Seca'!V26-'Dados Normal. pelo Peso - Seca'!V$194)/('Dados Normal. pelo Peso - Seca'!V$193-'Dados Normal. pelo Peso - Seca'!V$194))</f>
        <v>0.4583333333333332</v>
      </c>
      <c r="W26" s="24">
        <f>IF(ISBLANK('Dados Normal. pelo Peso - Seca'!W26),"",('Dados Normal. pelo Peso - Seca'!W26-'Dados Normal. pelo Peso - Seca'!W$194)/('Dados Normal. pelo Peso - Seca'!W$193-'Dados Normal. pelo Peso - Seca'!W$194))</f>
        <v>0.47574123989218314</v>
      </c>
      <c r="X26" s="24">
        <f>IF(ISBLANK('Dados Normal. pelo Peso - Seca'!X26),"",('Dados Normal. pelo Peso - Seca'!X26-'Dados Normal. pelo Peso - Seca'!X$194)/('Dados Normal. pelo Peso - Seca'!X$193-'Dados Normal. pelo Peso - Seca'!X$194))</f>
        <v>0.26377410468319584</v>
      </c>
      <c r="Y26" s="24">
        <f>IF(ISBLANK('Dados Normal. pelo Peso - Seca'!Y26),"",('Dados Normal. pelo Peso - Seca'!Y26-'Dados Normal. pelo Peso - Seca'!Y$194)/('Dados Normal. pelo Peso - Seca'!Y$193-'Dados Normal. pelo Peso - Seca'!Y$194))</f>
        <v>0.6019483155188744</v>
      </c>
      <c r="Z26" s="24">
        <f>IF(ISBLANK('Dados Normal. pelo Peso - Seca'!Z26),"",('Dados Normal. pelo Peso - Seca'!Z26-'Dados Normal. pelo Peso - Seca'!Z$194)/('Dados Normal. pelo Peso - Seca'!Z$193-'Dados Normal. pelo Peso - Seca'!Z$194))</f>
        <v>0.82392886014551336</v>
      </c>
      <c r="AA26" s="24">
        <f>IF(ISBLANK('Dados Normal. pelo Peso - Seca'!AA26),"",('Dados Normal. pelo Peso - Seca'!AA26-'Dados Normal. pelo Peso - Seca'!AA$194)/('Dados Normal. pelo Peso - Seca'!AA$193-'Dados Normal. pelo Peso - Seca'!AA$194))</f>
        <v>0.70446274660026831</v>
      </c>
      <c r="AB26" s="24">
        <f>IF(ISBLANK('Dados Normal. pelo Peso - Seca'!AB26),"",('Dados Normal. pelo Peso - Seca'!AB26-'Dados Normal. pelo Peso - Seca'!AB$194)/('Dados Normal. pelo Peso - Seca'!AB$193-'Dados Normal. pelo Peso - Seca'!AB$194))</f>
        <v>0.44680851063829791</v>
      </c>
      <c r="AC26" s="24">
        <f>IF(ISBLANK('Dados Normal. pelo Peso - Seca'!AC26),"",('Dados Normal. pelo Peso - Seca'!AC26-'Dados Normal. pelo Peso - Seca'!AC$194)/('Dados Normal. pelo Peso - Seca'!AC$193-'Dados Normal. pelo Peso - Seca'!AC$194))</f>
        <v>0.52083333333333326</v>
      </c>
    </row>
    <row r="27" spans="1:29" s="17" customFormat="1" x14ac:dyDescent="0.25">
      <c r="A27" s="18" t="s">
        <v>917</v>
      </c>
      <c r="B27" s="28" t="s">
        <v>918</v>
      </c>
      <c r="C27" s="24">
        <f>IF(ISBLANK('Dados Normal. pelo Peso - Seca'!C27),"",('Dados Normal. pelo Peso - Seca'!C27-'Dados Normal. pelo Peso - Seca'!C$194)/('Dados Normal. pelo Peso - Seca'!C$193-'Dados Normal. pelo Peso - Seca'!C$194))</f>
        <v>0.41925414802620115</v>
      </c>
      <c r="D27" s="24">
        <f>IF(ISBLANK('Dados Normal. pelo Peso - Seca'!D27),"",('Dados Normal. pelo Peso - Seca'!D27-'Dados Normal. pelo Peso - Seca'!D$194)/('Dados Normal. pelo Peso - Seca'!D$193-'Dados Normal. pelo Peso - Seca'!D$194))</f>
        <v>0.59174838252317463</v>
      </c>
      <c r="E27" s="24">
        <f>IF(ISBLANK('Dados Normal. pelo Peso - Seca'!E27),"",('Dados Normal. pelo Peso - Seca'!E27-'Dados Normal. pelo Peso - Seca'!E$194)/('Dados Normal. pelo Peso - Seca'!E$193-'Dados Normal. pelo Peso - Seca'!E$194))</f>
        <v>0.37106762447361902</v>
      </c>
      <c r="F27" s="24">
        <f>IF(ISBLANK('Dados Normal. pelo Peso - Seca'!F27),"",('Dados Normal. pelo Peso - Seca'!F27-'Dados Normal. pelo Peso - Seca'!F$194)/('Dados Normal. pelo Peso - Seca'!F$193-'Dados Normal. pelo Peso - Seca'!F$194))</f>
        <v>0.35865617433414038</v>
      </c>
      <c r="G27" s="24">
        <f>IF(ISBLANK('Dados Normal. pelo Peso - Seca'!G27),"",('Dados Normal. pelo Peso - Seca'!G27-'Dados Normal. pelo Peso - Seca'!G$194)/('Dados Normal. pelo Peso - Seca'!G$193-'Dados Normal. pelo Peso - Seca'!G$194))</f>
        <v>0.21140421980920068</v>
      </c>
      <c r="H27" s="24">
        <f>IF(ISBLANK('Dados Normal. pelo Peso - Seca'!H27),"",('Dados Normal. pelo Peso - Seca'!H27-'Dados Normal. pelo Peso - Seca'!H$194)/('Dados Normal. pelo Peso - Seca'!H$193-'Dados Normal. pelo Peso - Seca'!H$194))</f>
        <v>0.79522960857311942</v>
      </c>
      <c r="I27" s="24">
        <f>IF(ISBLANK('Dados Normal. pelo Peso - Seca'!I27),"",('Dados Normal. pelo Peso - Seca'!I27-'Dados Normal. pelo Peso - Seca'!I$194)/('Dados Normal. pelo Peso - Seca'!I$193-'Dados Normal. pelo Peso - Seca'!I$194))</f>
        <v>0.67609302325581389</v>
      </c>
      <c r="J27" s="24">
        <f>IF(ISBLANK('Dados Normal. pelo Peso - Seca'!J27),"",('Dados Normal. pelo Peso - Seca'!J27-'Dados Normal. pelo Peso - Seca'!J$194)/('Dados Normal. pelo Peso - Seca'!J$193-'Dados Normal. pelo Peso - Seca'!J$194))</f>
        <v>0.87742546142924749</v>
      </c>
      <c r="K27" s="24">
        <f>IF(ISBLANK('Dados Normal. pelo Peso - Seca'!K27),"",('Dados Normal. pelo Peso - Seca'!K27-'Dados Normal. pelo Peso - Seca'!K$194)/('Dados Normal. pelo Peso - Seca'!K$193-'Dados Normal. pelo Peso - Seca'!K$194))</f>
        <v>0.34548591144335827</v>
      </c>
      <c r="L27" s="24">
        <f>IF(ISBLANK('Dados Normal. pelo Peso - Seca'!L27),"",('Dados Normal. pelo Peso - Seca'!L27-'Dados Normal. pelo Peso - Seca'!L$194)/('Dados Normal. pelo Peso - Seca'!L$193-'Dados Normal. pelo Peso - Seca'!L$194))</f>
        <v>0.80560769591740955</v>
      </c>
      <c r="M27" s="24">
        <f>IF(ISBLANK('Dados Normal. pelo Peso - Seca'!M27),"",('Dados Normal. pelo Peso - Seca'!M27-'Dados Normal. pelo Peso - Seca'!M$194)/('Dados Normal. pelo Peso - Seca'!M$193-'Dados Normal. pelo Peso - Seca'!M$194))</f>
        <v>0.79396112910689498</v>
      </c>
      <c r="N27" s="24">
        <f>IF(ISBLANK('Dados Normal. pelo Peso - Seca'!N27),"",('Dados Normal. pelo Peso - Seca'!N27-'Dados Normal. pelo Peso - Seca'!N$194)/('Dados Normal. pelo Peso - Seca'!N$193-'Dados Normal. pelo Peso - Seca'!N$194))</f>
        <v>0.8426395939086293</v>
      </c>
      <c r="O27" s="24">
        <f>IF(ISBLANK('Dados Normal. pelo Peso - Seca'!O27),"",('Dados Normal. pelo Peso - Seca'!O27-'Dados Normal. pelo Peso - Seca'!O$194)/('Dados Normal. pelo Peso - Seca'!O$193-'Dados Normal. pelo Peso - Seca'!O$194))</f>
        <v>0.88465189873417716</v>
      </c>
      <c r="P27" s="24">
        <f>IF(ISBLANK('Dados Normal. pelo Peso - Seca'!P27),"",('Dados Normal. pelo Peso - Seca'!P27-'Dados Normal. pelo Peso - Seca'!P$194)/('Dados Normal. pelo Peso - Seca'!P$193-'Dados Normal. pelo Peso - Seca'!P$194))</f>
        <v>1.3528748590755884E-2</v>
      </c>
      <c r="Q27" s="24">
        <f>IF(ISBLANK('Dados Normal. pelo Peso - Seca'!Q27),"",('Dados Normal. pelo Peso - Seca'!Q27-'Dados Normal. pelo Peso - Seca'!Q$194)/('Dados Normal. pelo Peso - Seca'!Q$193-'Dados Normal. pelo Peso - Seca'!Q$194))</f>
        <v>1</v>
      </c>
      <c r="R27" s="24">
        <f>IF(ISBLANK('Dados Normal. pelo Peso - Seca'!R27),"",('Dados Normal. pelo Peso - Seca'!R27-'Dados Normal. pelo Peso - Seca'!R$194)/('Dados Normal. pelo Peso - Seca'!R$193-'Dados Normal. pelo Peso - Seca'!R$194))</f>
        <v>1</v>
      </c>
      <c r="S27" s="24">
        <f>IF(ISBLANK('Dados Normal. pelo Peso - Seca'!S27),"",('Dados Normal. pelo Peso - Seca'!S27-'Dados Normal. pelo Peso - Seca'!S$194)/('Dados Normal. pelo Peso - Seca'!S$193-'Dados Normal. pelo Peso - Seca'!S$194))</f>
        <v>0</v>
      </c>
      <c r="T27" s="24">
        <f>IF(ISBLANK('Dados Normal. pelo Peso - Seca'!T27),"",('Dados Normal. pelo Peso - Seca'!T27-'Dados Normal. pelo Peso - Seca'!T$194)/('Dados Normal. pelo Peso - Seca'!T$193-'Dados Normal. pelo Peso - Seca'!T$194))</f>
        <v>0</v>
      </c>
      <c r="U27" s="24">
        <f>IF(ISBLANK('Dados Normal. pelo Peso - Seca'!U27),"",('Dados Normal. pelo Peso - Seca'!U27-'Dados Normal. pelo Peso - Seca'!U$194)/('Dados Normal. pelo Peso - Seca'!U$193-'Dados Normal. pelo Peso - Seca'!U$194))</f>
        <v>1</v>
      </c>
      <c r="V27" s="24">
        <f>IF(ISBLANK('Dados Normal. pelo Peso - Seca'!V27),"",('Dados Normal. pelo Peso - Seca'!V27-'Dados Normal. pelo Peso - Seca'!V$194)/('Dados Normal. pelo Peso - Seca'!V$193-'Dados Normal. pelo Peso - Seca'!V$194))</f>
        <v>0.625</v>
      </c>
      <c r="W27" s="24">
        <f>IF(ISBLANK('Dados Normal. pelo Peso - Seca'!W27),"",('Dados Normal. pelo Peso - Seca'!W27-'Dados Normal. pelo Peso - Seca'!W$194)/('Dados Normal. pelo Peso - Seca'!W$193-'Dados Normal. pelo Peso - Seca'!W$194))</f>
        <v>0.30727762803234471</v>
      </c>
      <c r="X27" s="24">
        <f>IF(ISBLANK('Dados Normal. pelo Peso - Seca'!X27),"",('Dados Normal. pelo Peso - Seca'!X27-'Dados Normal. pelo Peso - Seca'!X$194)/('Dados Normal. pelo Peso - Seca'!X$193-'Dados Normal. pelo Peso - Seca'!X$194))</f>
        <v>0.54889807162534399</v>
      </c>
      <c r="Y27" s="24">
        <f>IF(ISBLANK('Dados Normal. pelo Peso - Seca'!Y27),"",('Dados Normal. pelo Peso - Seca'!Y27-'Dados Normal. pelo Peso - Seca'!Y$194)/('Dados Normal. pelo Peso - Seca'!Y$193-'Dados Normal. pelo Peso - Seca'!Y$194))</f>
        <v>0.3237721553240428</v>
      </c>
      <c r="Z27" s="24">
        <f>IF(ISBLANK('Dados Normal. pelo Peso - Seca'!Z27),"",('Dados Normal. pelo Peso - Seca'!Z27-'Dados Normal. pelo Peso - Seca'!Z$194)/('Dados Normal. pelo Peso - Seca'!Z$193-'Dados Normal. pelo Peso - Seca'!Z$194))</f>
        <v>0.27825383993532743</v>
      </c>
      <c r="AA27" s="24">
        <f>IF(ISBLANK('Dados Normal. pelo Peso - Seca'!AA27),"",('Dados Normal. pelo Peso - Seca'!AA27-'Dados Normal. pelo Peso - Seca'!AA$194)/('Dados Normal. pelo Peso - Seca'!AA$193-'Dados Normal. pelo Peso - Seca'!AA$194))</f>
        <v>0.31047692013024331</v>
      </c>
      <c r="AB27" s="24">
        <f>IF(ISBLANK('Dados Normal. pelo Peso - Seca'!AB27),"",('Dados Normal. pelo Peso - Seca'!AB27-'Dados Normal. pelo Peso - Seca'!AB$194)/('Dados Normal. pelo Peso - Seca'!AB$193-'Dados Normal. pelo Peso - Seca'!AB$194))</f>
        <v>0.68085106382978722</v>
      </c>
      <c r="AC27" s="24">
        <f>IF(ISBLANK('Dados Normal. pelo Peso - Seca'!AC27),"",('Dados Normal. pelo Peso - Seca'!AC27-'Dados Normal. pelo Peso - Seca'!AC$194)/('Dados Normal. pelo Peso - Seca'!AC$193-'Dados Normal. pelo Peso - Seca'!AC$194))</f>
        <v>0.3333333333333332</v>
      </c>
    </row>
    <row r="28" spans="1:29" s="17" customFormat="1" x14ac:dyDescent="0.25">
      <c r="A28" s="18" t="s">
        <v>919</v>
      </c>
      <c r="B28" s="28" t="s">
        <v>920</v>
      </c>
      <c r="C28" s="24">
        <f>IF(ISBLANK('Dados Normal. pelo Peso - Seca'!C28),"",('Dados Normal. pelo Peso - Seca'!C28-'Dados Normal. pelo Peso - Seca'!C$194)/('Dados Normal. pelo Peso - Seca'!C$193-'Dados Normal. pelo Peso - Seca'!C$194))</f>
        <v>0.75686264582350948</v>
      </c>
      <c r="D28" s="24">
        <f>IF(ISBLANK('Dados Normal. pelo Peso - Seca'!D28),"",('Dados Normal. pelo Peso - Seca'!D28-'Dados Normal. pelo Peso - Seca'!D$194)/('Dados Normal. pelo Peso - Seca'!D$193-'Dados Normal. pelo Peso - Seca'!D$194))</f>
        <v>0.22869169541983728</v>
      </c>
      <c r="E28" s="24">
        <f>IF(ISBLANK('Dados Normal. pelo Peso - Seca'!E28),"",('Dados Normal. pelo Peso - Seca'!E28-'Dados Normal. pelo Peso - Seca'!E$194)/('Dados Normal. pelo Peso - Seca'!E$193-'Dados Normal. pelo Peso - Seca'!E$194))</f>
        <v>0.56601436710428543</v>
      </c>
      <c r="F28" s="24">
        <f>IF(ISBLANK('Dados Normal. pelo Peso - Seca'!F28),"",('Dados Normal. pelo Peso - Seca'!F28-'Dados Normal. pelo Peso - Seca'!F$194)/('Dados Normal. pelo Peso - Seca'!F$193-'Dados Normal. pelo Peso - Seca'!F$194))</f>
        <v>0.62106537530266348</v>
      </c>
      <c r="G28" s="24">
        <f>IF(ISBLANK('Dados Normal. pelo Peso - Seca'!G28),"",('Dados Normal. pelo Peso - Seca'!G28-'Dados Normal. pelo Peso - Seca'!G$194)/('Dados Normal. pelo Peso - Seca'!G$193-'Dados Normal. pelo Peso - Seca'!G$194))</f>
        <v>0.2624180421760437</v>
      </c>
      <c r="H28" s="24">
        <f>IF(ISBLANK('Dados Normal. pelo Peso - Seca'!H28),"",('Dados Normal. pelo Peso - Seca'!H28-'Dados Normal. pelo Peso - Seca'!H$194)/('Dados Normal. pelo Peso - Seca'!H$193-'Dados Normal. pelo Peso - Seca'!H$194))</f>
        <v>0.94310958595766947</v>
      </c>
      <c r="I28" s="24">
        <f>IF(ISBLANK('Dados Normal. pelo Peso - Seca'!I28),"",('Dados Normal. pelo Peso - Seca'!I28-'Dados Normal. pelo Peso - Seca'!I$194)/('Dados Normal. pelo Peso - Seca'!I$193-'Dados Normal. pelo Peso - Seca'!I$194))</f>
        <v>0.2493023255813954</v>
      </c>
      <c r="J28" s="24">
        <f>IF(ISBLANK('Dados Normal. pelo Peso - Seca'!J28),"",('Dados Normal. pelo Peso - Seca'!J28-'Dados Normal. pelo Peso - Seca'!J$194)/('Dados Normal. pelo Peso - Seca'!J$193-'Dados Normal. pelo Peso - Seca'!J$194))</f>
        <v>0.52815901561760559</v>
      </c>
      <c r="K28" s="24">
        <f>IF(ISBLANK('Dados Normal. pelo Peso - Seca'!K28),"",('Dados Normal. pelo Peso - Seca'!K28-'Dados Normal. pelo Peso - Seca'!K$194)/('Dados Normal. pelo Peso - Seca'!K$193-'Dados Normal. pelo Peso - Seca'!K$194))</f>
        <v>0.82185163887291546</v>
      </c>
      <c r="L28" s="24">
        <f>IF(ISBLANK('Dados Normal. pelo Peso - Seca'!L28),"",('Dados Normal. pelo Peso - Seca'!L28-'Dados Normal. pelo Peso - Seca'!L$194)/('Dados Normal. pelo Peso - Seca'!L$193-'Dados Normal. pelo Peso - Seca'!L$194))</f>
        <v>0.66353824495541991</v>
      </c>
      <c r="M28" s="24">
        <f>IF(ISBLANK('Dados Normal. pelo Peso - Seca'!M28),"",('Dados Normal. pelo Peso - Seca'!M28-'Dados Normal. pelo Peso - Seca'!M$194)/('Dados Normal. pelo Peso - Seca'!M$193-'Dados Normal. pelo Peso - Seca'!M$194))</f>
        <v>0.29153169828782971</v>
      </c>
      <c r="N28" s="24">
        <f>IF(ISBLANK('Dados Normal. pelo Peso - Seca'!N28),"",('Dados Normal. pelo Peso - Seca'!N28-'Dados Normal. pelo Peso - Seca'!N$194)/('Dados Normal. pelo Peso - Seca'!N$193-'Dados Normal. pelo Peso - Seca'!N$194))</f>
        <v>0.65778341793570194</v>
      </c>
      <c r="O28" s="24">
        <f>IF(ISBLANK('Dados Normal. pelo Peso - Seca'!O28),"",('Dados Normal. pelo Peso - Seca'!O28-'Dados Normal. pelo Peso - Seca'!O$194)/('Dados Normal. pelo Peso - Seca'!O$193-'Dados Normal. pelo Peso - Seca'!O$194))</f>
        <v>0.83243670886075938</v>
      </c>
      <c r="P28" s="24">
        <f>IF(ISBLANK('Dados Normal. pelo Peso - Seca'!P28),"",('Dados Normal. pelo Peso - Seca'!P28-'Dados Normal. pelo Peso - Seca'!P$194)/('Dados Normal. pelo Peso - Seca'!P$193-'Dados Normal. pelo Peso - Seca'!P$194))</f>
        <v>2.3675310033822384E-2</v>
      </c>
      <c r="Q28" s="24">
        <f>IF(ISBLANK('Dados Normal. pelo Peso - Seca'!Q28),"",('Dados Normal. pelo Peso - Seca'!Q28-'Dados Normal. pelo Peso - Seca'!Q$194)/('Dados Normal. pelo Peso - Seca'!Q$193-'Dados Normal. pelo Peso - Seca'!Q$194))</f>
        <v>1</v>
      </c>
      <c r="R28" s="24">
        <f>IF(ISBLANK('Dados Normal. pelo Peso - Seca'!R28),"",('Dados Normal. pelo Peso - Seca'!R28-'Dados Normal. pelo Peso - Seca'!R$194)/('Dados Normal. pelo Peso - Seca'!R$193-'Dados Normal. pelo Peso - Seca'!R$194))</f>
        <v>1</v>
      </c>
      <c r="S28" s="24">
        <f>IF(ISBLANK('Dados Normal. pelo Peso - Seca'!S28),"",('Dados Normal. pelo Peso - Seca'!S28-'Dados Normal. pelo Peso - Seca'!S$194)/('Dados Normal. pelo Peso - Seca'!S$193-'Dados Normal. pelo Peso - Seca'!S$194))</f>
        <v>0.33333333333333343</v>
      </c>
      <c r="T28" s="24">
        <f>IF(ISBLANK('Dados Normal. pelo Peso - Seca'!T28),"",('Dados Normal. pelo Peso - Seca'!T28-'Dados Normal. pelo Peso - Seca'!T$194)/('Dados Normal. pelo Peso - Seca'!T$193-'Dados Normal. pelo Peso - Seca'!T$194))</f>
        <v>1</v>
      </c>
      <c r="U28" s="24">
        <f>IF(ISBLANK('Dados Normal. pelo Peso - Seca'!U28),"",('Dados Normal. pelo Peso - Seca'!U28-'Dados Normal. pelo Peso - Seca'!U$194)/('Dados Normal. pelo Peso - Seca'!U$193-'Dados Normal. pelo Peso - Seca'!U$194))</f>
        <v>1</v>
      </c>
      <c r="V28" s="24">
        <f>IF(ISBLANK('Dados Normal. pelo Peso - Seca'!V28),"",('Dados Normal. pelo Peso - Seca'!V28-'Dados Normal. pelo Peso - Seca'!V$194)/('Dados Normal. pelo Peso - Seca'!V$193-'Dados Normal. pelo Peso - Seca'!V$194))</f>
        <v>0.66666666666666663</v>
      </c>
      <c r="W28" s="24">
        <f>IF(ISBLANK('Dados Normal. pelo Peso - Seca'!W28),"",('Dados Normal. pelo Peso - Seca'!W28-'Dados Normal. pelo Peso - Seca'!W$194)/('Dados Normal. pelo Peso - Seca'!W$193-'Dados Normal. pelo Peso - Seca'!W$194))</f>
        <v>0.58580413297394418</v>
      </c>
      <c r="X28" s="24">
        <f>IF(ISBLANK('Dados Normal. pelo Peso - Seca'!X28),"",('Dados Normal. pelo Peso - Seca'!X28-'Dados Normal. pelo Peso - Seca'!X$194)/('Dados Normal. pelo Peso - Seca'!X$193-'Dados Normal. pelo Peso - Seca'!X$194))</f>
        <v>0.59573002754820981</v>
      </c>
      <c r="Y28" s="24">
        <f>IF(ISBLANK('Dados Normal. pelo Peso - Seca'!Y28),"",('Dados Normal. pelo Peso - Seca'!Y28-'Dados Normal. pelo Peso - Seca'!Y$194)/('Dados Normal. pelo Peso - Seca'!Y$193-'Dados Normal. pelo Peso - Seca'!Y$194))</f>
        <v>0.46313083479908002</v>
      </c>
      <c r="Z28" s="24">
        <f>IF(ISBLANK('Dados Normal. pelo Peso - Seca'!Z28),"",('Dados Normal. pelo Peso - Seca'!Z28-'Dados Normal. pelo Peso - Seca'!Z$194)/('Dados Normal. pelo Peso - Seca'!Z$193-'Dados Normal. pelo Peso - Seca'!Z$194))</f>
        <v>0.49442198868229587</v>
      </c>
      <c r="AA28" s="24">
        <f>IF(ISBLANK('Dados Normal. pelo Peso - Seca'!AA28),"",('Dados Normal. pelo Peso - Seca'!AA28-'Dados Normal. pelo Peso - Seca'!AA$194)/('Dados Normal. pelo Peso - Seca'!AA$193-'Dados Normal. pelo Peso - Seca'!AA$194))</f>
        <v>0.56119517333844093</v>
      </c>
      <c r="AB28" s="24">
        <f>IF(ISBLANK('Dados Normal. pelo Peso - Seca'!AB28),"",('Dados Normal. pelo Peso - Seca'!AB28-'Dados Normal. pelo Peso - Seca'!AB$194)/('Dados Normal. pelo Peso - Seca'!AB$193-'Dados Normal. pelo Peso - Seca'!AB$194))</f>
        <v>0.17021276595744689</v>
      </c>
      <c r="AC28" s="24">
        <f>IF(ISBLANK('Dados Normal. pelo Peso - Seca'!AC28),"",('Dados Normal. pelo Peso - Seca'!AC28-'Dados Normal. pelo Peso - Seca'!AC$194)/('Dados Normal. pelo Peso - Seca'!AC$193-'Dados Normal. pelo Peso - Seca'!AC$194))</f>
        <v>0.31249999999999989</v>
      </c>
    </row>
    <row r="29" spans="1:29" s="17" customFormat="1" x14ac:dyDescent="0.25">
      <c r="A29" s="18" t="s">
        <v>921</v>
      </c>
      <c r="B29" s="28" t="s">
        <v>922</v>
      </c>
      <c r="C29" s="24">
        <f>IF(ISBLANK('Dados Normal. pelo Peso - Seca'!C29),"",('Dados Normal. pelo Peso - Seca'!C29-'Dados Normal. pelo Peso - Seca'!C$194)/('Dados Normal. pelo Peso - Seca'!C$193-'Dados Normal. pelo Peso - Seca'!C$194))</f>
        <v>0.55179215587092967</v>
      </c>
      <c r="D29" s="24">
        <f>IF(ISBLANK('Dados Normal. pelo Peso - Seca'!D29),"",('Dados Normal. pelo Peso - Seca'!D29-'Dados Normal. pelo Peso - Seca'!D$194)/('Dados Normal. pelo Peso - Seca'!D$193-'Dados Normal. pelo Peso - Seca'!D$194))</f>
        <v>0.49089059792620215</v>
      </c>
      <c r="E29" s="24">
        <f>IF(ISBLANK('Dados Normal. pelo Peso - Seca'!E29),"",('Dados Normal. pelo Peso - Seca'!E29-'Dados Normal. pelo Peso - Seca'!E$194)/('Dados Normal. pelo Peso - Seca'!E$193-'Dados Normal. pelo Peso - Seca'!E$194))</f>
        <v>0.53926182809016598</v>
      </c>
      <c r="F29" s="24">
        <f>IF(ISBLANK('Dados Normal. pelo Peso - Seca'!F29),"",('Dados Normal. pelo Peso - Seca'!F29-'Dados Normal. pelo Peso - Seca'!F$194)/('Dados Normal. pelo Peso - Seca'!F$193-'Dados Normal. pelo Peso - Seca'!F$194))</f>
        <v>0.49727602905569013</v>
      </c>
      <c r="G29" s="24">
        <f>IF(ISBLANK('Dados Normal. pelo Peso - Seca'!G29),"",('Dados Normal. pelo Peso - Seca'!G29-'Dados Normal. pelo Peso - Seca'!G$194)/('Dados Normal. pelo Peso - Seca'!G$193-'Dados Normal. pelo Peso - Seca'!G$194))</f>
        <v>0.13499666175645586</v>
      </c>
      <c r="H29" s="24">
        <f>IF(ISBLANK('Dados Normal. pelo Peso - Seca'!H29),"",('Dados Normal. pelo Peso - Seca'!H29-'Dados Normal. pelo Peso - Seca'!H$194)/('Dados Normal. pelo Peso - Seca'!H$193-'Dados Normal. pelo Peso - Seca'!H$194))</f>
        <v>0.78588006371292884</v>
      </c>
      <c r="I29" s="24">
        <f>IF(ISBLANK('Dados Normal. pelo Peso - Seca'!I29),"",('Dados Normal. pelo Peso - Seca'!I29-'Dados Normal. pelo Peso - Seca'!I$194)/('Dados Normal. pelo Peso - Seca'!I$193-'Dados Normal. pelo Peso - Seca'!I$194))</f>
        <v>0.74009302325581394</v>
      </c>
      <c r="J29" s="24">
        <f>IF(ISBLANK('Dados Normal. pelo Peso - Seca'!J29),"",('Dados Normal. pelo Peso - Seca'!J29-'Dados Normal. pelo Peso - Seca'!J$194)/('Dados Normal. pelo Peso - Seca'!J$193-'Dados Normal. pelo Peso - Seca'!J$194))</f>
        <v>0.41883577851396114</v>
      </c>
      <c r="K29" s="24">
        <f>IF(ISBLANK('Dados Normal. pelo Peso - Seca'!K29),"",('Dados Normal. pelo Peso - Seca'!K29-'Dados Normal. pelo Peso - Seca'!K$194)/('Dados Normal. pelo Peso - Seca'!K$193-'Dados Normal. pelo Peso - Seca'!K$194))</f>
        <v>0.52731454859114424</v>
      </c>
      <c r="L29" s="24">
        <f>IF(ISBLANK('Dados Normal. pelo Peso - Seca'!L29),"",('Dados Normal. pelo Peso - Seca'!L29-'Dados Normal. pelo Peso - Seca'!L$194)/('Dados Normal. pelo Peso - Seca'!L$193-'Dados Normal. pelo Peso - Seca'!L$194))</f>
        <v>0.73205068043172217</v>
      </c>
      <c r="M29" s="24">
        <f>IF(ISBLANK('Dados Normal. pelo Peso - Seca'!M29),"",('Dados Normal. pelo Peso - Seca'!M29-'Dados Normal. pelo Peso - Seca'!M$194)/('Dados Normal. pelo Peso - Seca'!M$193-'Dados Normal. pelo Peso - Seca'!M$194))</f>
        <v>0.6683248496066635</v>
      </c>
      <c r="N29" s="24">
        <f>IF(ISBLANK('Dados Normal. pelo Peso - Seca'!N29),"",('Dados Normal. pelo Peso - Seca'!N29-'Dados Normal. pelo Peso - Seca'!N$194)/('Dados Normal. pelo Peso - Seca'!N$193-'Dados Normal. pelo Peso - Seca'!N$194))</f>
        <v>0.7176395939086293</v>
      </c>
      <c r="O29" s="24">
        <f>IF(ISBLANK('Dados Normal. pelo Peso - Seca'!O29),"",('Dados Normal. pelo Peso - Seca'!O29-'Dados Normal. pelo Peso - Seca'!O$194)/('Dados Normal. pelo Peso - Seca'!O$193-'Dados Normal. pelo Peso - Seca'!O$194))</f>
        <v>0.85537974683544293</v>
      </c>
      <c r="P29" s="24">
        <f>IF(ISBLANK('Dados Normal. pelo Peso - Seca'!P29),"",('Dados Normal. pelo Peso - Seca'!P29-'Dados Normal. pelo Peso - Seca'!P$194)/('Dados Normal. pelo Peso - Seca'!P$193-'Dados Normal. pelo Peso - Seca'!P$194))</f>
        <v>5.6369785794815358E-2</v>
      </c>
      <c r="Q29" s="24">
        <f>IF(ISBLANK('Dados Normal. pelo Peso - Seca'!Q29),"",('Dados Normal. pelo Peso - Seca'!Q29-'Dados Normal. pelo Peso - Seca'!Q$194)/('Dados Normal. pelo Peso - Seca'!Q$193-'Dados Normal. pelo Peso - Seca'!Q$194))</f>
        <v>1</v>
      </c>
      <c r="R29" s="24">
        <f>IF(ISBLANK('Dados Normal. pelo Peso - Seca'!R29),"",('Dados Normal. pelo Peso - Seca'!R29-'Dados Normal. pelo Peso - Seca'!R$194)/('Dados Normal. pelo Peso - Seca'!R$193-'Dados Normal. pelo Peso - Seca'!R$194))</f>
        <v>1</v>
      </c>
      <c r="S29" s="24">
        <f>IF(ISBLANK('Dados Normal. pelo Peso - Seca'!S29),"",('Dados Normal. pelo Peso - Seca'!S29-'Dados Normal. pelo Peso - Seca'!S$194)/('Dados Normal. pelo Peso - Seca'!S$193-'Dados Normal. pelo Peso - Seca'!S$194))</f>
        <v>0</v>
      </c>
      <c r="T29" s="24">
        <f>IF(ISBLANK('Dados Normal. pelo Peso - Seca'!T29),"",('Dados Normal. pelo Peso - Seca'!T29-'Dados Normal. pelo Peso - Seca'!T$194)/('Dados Normal. pelo Peso - Seca'!T$193-'Dados Normal. pelo Peso - Seca'!T$194))</f>
        <v>1</v>
      </c>
      <c r="U29" s="24">
        <f>IF(ISBLANK('Dados Normal. pelo Peso - Seca'!U29),"",('Dados Normal. pelo Peso - Seca'!U29-'Dados Normal. pelo Peso - Seca'!U$194)/('Dados Normal. pelo Peso - Seca'!U$193-'Dados Normal. pelo Peso - Seca'!U$194))</f>
        <v>1</v>
      </c>
      <c r="V29" s="24">
        <f>IF(ISBLANK('Dados Normal. pelo Peso - Seca'!V29),"",('Dados Normal. pelo Peso - Seca'!V29-'Dados Normal. pelo Peso - Seca'!V$194)/('Dados Normal. pelo Peso - Seca'!V$193-'Dados Normal. pelo Peso - Seca'!V$194))</f>
        <v>0.66666666666666663</v>
      </c>
      <c r="W29" s="24">
        <f>IF(ISBLANK('Dados Normal. pelo Peso - Seca'!W29),"",('Dados Normal. pelo Peso - Seca'!W29-'Dados Normal. pelo Peso - Seca'!W$194)/('Dados Normal. pelo Peso - Seca'!W$193-'Dados Normal. pelo Peso - Seca'!W$194))</f>
        <v>0.83288409703504085</v>
      </c>
      <c r="X29" s="24">
        <f>IF(ISBLANK('Dados Normal. pelo Peso - Seca'!X29),"",('Dados Normal. pelo Peso - Seca'!X29-'Dados Normal. pelo Peso - Seca'!X$194)/('Dados Normal. pelo Peso - Seca'!X$193-'Dados Normal. pelo Peso - Seca'!X$194))</f>
        <v>0.24655647382920098</v>
      </c>
      <c r="Y29" s="24">
        <f>IF(ISBLANK('Dados Normal. pelo Peso - Seca'!Y29),"",('Dados Normal. pelo Peso - Seca'!Y29-'Dados Normal. pelo Peso - Seca'!Y$194)/('Dados Normal. pelo Peso - Seca'!Y$193-'Dados Normal. pelo Peso - Seca'!Y$194))</f>
        <v>0.48491408469760522</v>
      </c>
      <c r="Z29" s="24">
        <f>IF(ISBLANK('Dados Normal. pelo Peso - Seca'!Z29),"",('Dados Normal. pelo Peso - Seca'!Z29-'Dados Normal. pelo Peso - Seca'!Z$194)/('Dados Normal. pelo Peso - Seca'!Z$193-'Dados Normal. pelo Peso - Seca'!Z$194))</f>
        <v>0.61487469684721097</v>
      </c>
      <c r="AA29" s="24">
        <f>IF(ISBLANK('Dados Normal. pelo Peso - Seca'!AA29),"",('Dados Normal. pelo Peso - Seca'!AA29-'Dados Normal. pelo Peso - Seca'!AA$194)/('Dados Normal. pelo Peso - Seca'!AA$193-'Dados Normal. pelo Peso - Seca'!AA$194))</f>
        <v>0.56157824171614645</v>
      </c>
      <c r="AB29" s="24">
        <f>IF(ISBLANK('Dados Normal. pelo Peso - Seca'!AB29),"",('Dados Normal. pelo Peso - Seca'!AB29-'Dados Normal. pelo Peso - Seca'!AB$194)/('Dados Normal. pelo Peso - Seca'!AB$193-'Dados Normal. pelo Peso - Seca'!AB$194))</f>
        <v>0.27659574468085113</v>
      </c>
      <c r="AC29" s="24">
        <f>IF(ISBLANK('Dados Normal. pelo Peso - Seca'!AC29),"",('Dados Normal. pelo Peso - Seca'!AC29-'Dados Normal. pelo Peso - Seca'!AC$194)/('Dados Normal. pelo Peso - Seca'!AC$193-'Dados Normal. pelo Peso - Seca'!AC$194))</f>
        <v>0.375</v>
      </c>
    </row>
    <row r="30" spans="1:29" s="17" customFormat="1" x14ac:dyDescent="0.25">
      <c r="A30" s="18" t="s">
        <v>923</v>
      </c>
      <c r="B30" s="28" t="s">
        <v>924</v>
      </c>
      <c r="C30" s="24">
        <f>IF(ISBLANK('Dados Normal. pelo Peso - Seca'!C30),"",('Dados Normal. pelo Peso - Seca'!C30-'Dados Normal. pelo Peso - Seca'!C$194)/('Dados Normal. pelo Peso - Seca'!C$193-'Dados Normal. pelo Peso - Seca'!C$194))</f>
        <v>0.4176738723442508</v>
      </c>
      <c r="D30" s="24">
        <f>IF(ISBLANK('Dados Normal. pelo Peso - Seca'!D30),"",('Dados Normal. pelo Peso - Seca'!D30-'Dados Normal. pelo Peso - Seca'!D$194)/('Dados Normal. pelo Peso - Seca'!D$193-'Dados Normal. pelo Peso - Seca'!D$194))</f>
        <v>0.575250541164813</v>
      </c>
      <c r="E30" s="24">
        <f>IF(ISBLANK('Dados Normal. pelo Peso - Seca'!E30),"",('Dados Normal. pelo Peso - Seca'!E30-'Dados Normal. pelo Peso - Seca'!E$194)/('Dados Normal. pelo Peso - Seca'!E$193-'Dados Normal. pelo Peso - Seca'!E$194))</f>
        <v>0.89571463958384945</v>
      </c>
      <c r="F30" s="24">
        <f>IF(ISBLANK('Dados Normal. pelo Peso - Seca'!F30),"",('Dados Normal. pelo Peso - Seca'!F30-'Dados Normal. pelo Peso - Seca'!F$194)/('Dados Normal. pelo Peso - Seca'!F$193-'Dados Normal. pelo Peso - Seca'!F$194))</f>
        <v>0.89467312348668293</v>
      </c>
      <c r="G30" s="24">
        <f>IF(ISBLANK('Dados Normal. pelo Peso - Seca'!G30),"",('Dados Normal. pelo Peso - Seca'!G30-'Dados Normal. pelo Peso - Seca'!G$194)/('Dados Normal. pelo Peso - Seca'!G$193-'Dados Normal. pelo Peso - Seca'!G$194))</f>
        <v>0.23900867905119427</v>
      </c>
      <c r="H30" s="24">
        <f>IF(ISBLANK('Dados Normal. pelo Peso - Seca'!H30),"",('Dados Normal. pelo Peso - Seca'!H30-'Dados Normal. pelo Peso - Seca'!H$194)/('Dados Normal. pelo Peso - Seca'!H$193-'Dados Normal. pelo Peso - Seca'!H$194))</f>
        <v>0.90528920203038432</v>
      </c>
      <c r="I30" s="24">
        <f>IF(ISBLANK('Dados Normal. pelo Peso - Seca'!I30),"",('Dados Normal. pelo Peso - Seca'!I30-'Dados Normal. pelo Peso - Seca'!I$194)/('Dados Normal. pelo Peso - Seca'!I$193-'Dados Normal. pelo Peso - Seca'!I$194))</f>
        <v>0</v>
      </c>
      <c r="J30" s="24">
        <f>IF(ISBLANK('Dados Normal. pelo Peso - Seca'!J30),"",('Dados Normal. pelo Peso - Seca'!J30-'Dados Normal. pelo Peso - Seca'!J$194)/('Dados Normal. pelo Peso - Seca'!J$193-'Dados Normal. pelo Peso - Seca'!J$194))</f>
        <v>5.6318031235210966E-2</v>
      </c>
      <c r="K30" s="24">
        <f>IF(ISBLANK('Dados Normal. pelo Peso - Seca'!K30),"",('Dados Normal. pelo Peso - Seca'!K30-'Dados Normal. pelo Peso - Seca'!K$194)/('Dados Normal. pelo Peso - Seca'!K$193-'Dados Normal. pelo Peso - Seca'!K$194))</f>
        <v>0.70488786658999414</v>
      </c>
      <c r="L30" s="24">
        <f>IF(ISBLANK('Dados Normal. pelo Peso - Seca'!L30),"",('Dados Normal. pelo Peso - Seca'!L30-'Dados Normal. pelo Peso - Seca'!L$194)/('Dados Normal. pelo Peso - Seca'!L$193-'Dados Normal. pelo Peso - Seca'!L$194))</f>
        <v>0.72559831065227587</v>
      </c>
      <c r="M30" s="24">
        <f>IF(ISBLANK('Dados Normal. pelo Peso - Seca'!M30),"",('Dados Normal. pelo Peso - Seca'!M30-'Dados Normal. pelo Peso - Seca'!M$194)/('Dados Normal. pelo Peso - Seca'!M$193-'Dados Normal. pelo Peso - Seca'!M$194))</f>
        <v>0.1878759833410458</v>
      </c>
      <c r="N30" s="24">
        <f>IF(ISBLANK('Dados Normal. pelo Peso - Seca'!N30),"",('Dados Normal. pelo Peso - Seca'!N30-'Dados Normal. pelo Peso - Seca'!N$194)/('Dados Normal. pelo Peso - Seca'!N$193-'Dados Normal. pelo Peso - Seca'!N$194))</f>
        <v>0.44162436548223338</v>
      </c>
      <c r="O30" s="24">
        <f>IF(ISBLANK('Dados Normal. pelo Peso - Seca'!O30),"",('Dados Normal. pelo Peso - Seca'!O30-'Dados Normal. pelo Peso - Seca'!O$194)/('Dados Normal. pelo Peso - Seca'!O$193-'Dados Normal. pelo Peso - Seca'!O$194))</f>
        <v>0.52484177215189876</v>
      </c>
      <c r="P30" s="24">
        <f>IF(ISBLANK('Dados Normal. pelo Peso - Seca'!P30),"",('Dados Normal. pelo Peso - Seca'!P30-'Dados Normal. pelo Peso - Seca'!P$194)/('Dados Normal. pelo Peso - Seca'!P$193-'Dados Normal. pelo Peso - Seca'!P$194))</f>
        <v>0.22886133032694425</v>
      </c>
      <c r="Q30" s="24">
        <f>IF(ISBLANK('Dados Normal. pelo Peso - Seca'!Q30),"",('Dados Normal. pelo Peso - Seca'!Q30-'Dados Normal. pelo Peso - Seca'!Q$194)/('Dados Normal. pelo Peso - Seca'!Q$193-'Dados Normal. pelo Peso - Seca'!Q$194))</f>
        <v>1</v>
      </c>
      <c r="R30" s="24">
        <f>IF(ISBLANK('Dados Normal. pelo Peso - Seca'!R30),"",('Dados Normal. pelo Peso - Seca'!R30-'Dados Normal. pelo Peso - Seca'!R$194)/('Dados Normal. pelo Peso - Seca'!R$193-'Dados Normal. pelo Peso - Seca'!R$194))</f>
        <v>1</v>
      </c>
      <c r="S30" s="24">
        <f>IF(ISBLANK('Dados Normal. pelo Peso - Seca'!S30),"",('Dados Normal. pelo Peso - Seca'!S30-'Dados Normal. pelo Peso - Seca'!S$194)/('Dados Normal. pelo Peso - Seca'!S$193-'Dados Normal. pelo Peso - Seca'!S$194))</f>
        <v>0.33333333333333343</v>
      </c>
      <c r="T30" s="24">
        <f>IF(ISBLANK('Dados Normal. pelo Peso - Seca'!T30),"",('Dados Normal. pelo Peso - Seca'!T30-'Dados Normal. pelo Peso - Seca'!T$194)/('Dados Normal. pelo Peso - Seca'!T$193-'Dados Normal. pelo Peso - Seca'!T$194))</f>
        <v>1</v>
      </c>
      <c r="U30" s="24">
        <f>IF(ISBLANK('Dados Normal. pelo Peso - Seca'!U30),"",('Dados Normal. pelo Peso - Seca'!U30-'Dados Normal. pelo Peso - Seca'!U$194)/('Dados Normal. pelo Peso - Seca'!U$193-'Dados Normal. pelo Peso - Seca'!U$194))</f>
        <v>1</v>
      </c>
      <c r="V30" s="24">
        <f>IF(ISBLANK('Dados Normal. pelo Peso - Seca'!V30),"",('Dados Normal. pelo Peso - Seca'!V30-'Dados Normal. pelo Peso - Seca'!V$194)/('Dados Normal. pelo Peso - Seca'!V$193-'Dados Normal. pelo Peso - Seca'!V$194))</f>
        <v>0.4583333333333332</v>
      </c>
      <c r="W30" s="24">
        <f>IF(ISBLANK('Dados Normal. pelo Peso - Seca'!W30),"",('Dados Normal. pelo Peso - Seca'!W30-'Dados Normal. pelo Peso - Seca'!W$194)/('Dados Normal. pelo Peso - Seca'!W$193-'Dados Normal. pelo Peso - Seca'!W$194))</f>
        <v>0.62758310871518463</v>
      </c>
      <c r="X30" s="24">
        <f>IF(ISBLANK('Dados Normal. pelo Peso - Seca'!X30),"",('Dados Normal. pelo Peso - Seca'!X30-'Dados Normal. pelo Peso - Seca'!X$194)/('Dados Normal. pelo Peso - Seca'!X$193-'Dados Normal. pelo Peso - Seca'!X$194))</f>
        <v>9.0220385674930806E-2</v>
      </c>
      <c r="Y30" s="24">
        <f>IF(ISBLANK('Dados Normal. pelo Peso - Seca'!Y30),"",('Dados Normal. pelo Peso - Seca'!Y30-'Dados Normal. pelo Peso - Seca'!Y$194)/('Dados Normal. pelo Peso - Seca'!Y$193-'Dados Normal. pelo Peso - Seca'!Y$194))</f>
        <v>0.58801244757137061</v>
      </c>
      <c r="Z30" s="24">
        <f>IF(ISBLANK('Dados Normal. pelo Peso - Seca'!Z30),"",('Dados Normal. pelo Peso - Seca'!Z30-'Dados Normal. pelo Peso - Seca'!Z$194)/('Dados Normal. pelo Peso - Seca'!Z$193-'Dados Normal. pelo Peso - Seca'!Z$194))</f>
        <v>0.70315278900565892</v>
      </c>
      <c r="AA30" s="24">
        <f>IF(ISBLANK('Dados Normal. pelo Peso - Seca'!AA30),"",('Dados Normal. pelo Peso - Seca'!AA30-'Dados Normal. pelo Peso - Seca'!AA$194)/('Dados Normal. pelo Peso - Seca'!AA$193-'Dados Normal. pelo Peso - Seca'!AA$194))</f>
        <v>0.83872821298601807</v>
      </c>
      <c r="AB30" s="24">
        <f>IF(ISBLANK('Dados Normal. pelo Peso - Seca'!AB30),"",('Dados Normal. pelo Peso - Seca'!AB30-'Dados Normal. pelo Peso - Seca'!AB$194)/('Dados Normal. pelo Peso - Seca'!AB$193-'Dados Normal. pelo Peso - Seca'!AB$194))</f>
        <v>0.29787234042553201</v>
      </c>
      <c r="AC30" s="24">
        <f>IF(ISBLANK('Dados Normal. pelo Peso - Seca'!AC30),"",('Dados Normal. pelo Peso - Seca'!AC30-'Dados Normal. pelo Peso - Seca'!AC$194)/('Dados Normal. pelo Peso - Seca'!AC$193-'Dados Normal. pelo Peso - Seca'!AC$194))</f>
        <v>0.52083333333333326</v>
      </c>
    </row>
    <row r="31" spans="1:29" s="17" customFormat="1" x14ac:dyDescent="0.25">
      <c r="A31" s="18" t="s">
        <v>925</v>
      </c>
      <c r="B31" s="28" t="s">
        <v>926</v>
      </c>
      <c r="C31" s="24">
        <f>IF(ISBLANK('Dados Normal. pelo Peso - Seca'!C31),"",('Dados Normal. pelo Peso - Seca'!C31-'Dados Normal. pelo Peso - Seca'!C$194)/('Dados Normal. pelo Peso - Seca'!C$193-'Dados Normal. pelo Peso - Seca'!C$194))</f>
        <v>0.36331724995461173</v>
      </c>
      <c r="D31" s="24">
        <f>IF(ISBLANK('Dados Normal. pelo Peso - Seca'!D31),"",('Dados Normal. pelo Peso - Seca'!D31-'Dados Normal. pelo Peso - Seca'!D$194)/('Dados Normal. pelo Peso - Seca'!D$193-'Dados Normal. pelo Peso - Seca'!D$194))</f>
        <v>0.65327925912564333</v>
      </c>
      <c r="E31" s="24">
        <f>IF(ISBLANK('Dados Normal. pelo Peso - Seca'!E31),"",('Dados Normal. pelo Peso - Seca'!E31-'Dados Normal. pelo Peso - Seca'!E$194)/('Dados Normal. pelo Peso - Seca'!E$193-'Dados Normal. pelo Peso - Seca'!E$194))</f>
        <v>0.47287589794401785</v>
      </c>
      <c r="F31" s="24">
        <f>IF(ISBLANK('Dados Normal. pelo Peso - Seca'!F31),"",('Dados Normal. pelo Peso - Seca'!F31-'Dados Normal. pelo Peso - Seca'!F$194)/('Dados Normal. pelo Peso - Seca'!F$193-'Dados Normal. pelo Peso - Seca'!F$194))</f>
        <v>0.4567191283292979</v>
      </c>
      <c r="G31" s="24">
        <f>IF(ISBLANK('Dados Normal. pelo Peso - Seca'!G31),"",('Dados Normal. pelo Peso - Seca'!G31-'Dados Normal. pelo Peso - Seca'!G$194)/('Dados Normal. pelo Peso - Seca'!G$193-'Dados Normal. pelo Peso - Seca'!G$194))</f>
        <v>0.18140591503826542</v>
      </c>
      <c r="H31" s="24">
        <f>IF(ISBLANK('Dados Normal. pelo Peso - Seca'!H31),"",('Dados Normal. pelo Peso - Seca'!H31-'Dados Normal. pelo Peso - Seca'!H$194)/('Dados Normal. pelo Peso - Seca'!H$193-'Dados Normal. pelo Peso - Seca'!H$194))</f>
        <v>0.81338652139463619</v>
      </c>
      <c r="I31" s="24">
        <f>IF(ISBLANK('Dados Normal. pelo Peso - Seca'!I31),"",('Dados Normal. pelo Peso - Seca'!I31-'Dados Normal. pelo Peso - Seca'!I$194)/('Dados Normal. pelo Peso - Seca'!I$193-'Dados Normal. pelo Peso - Seca'!I$194))</f>
        <v>0.31032558139534883</v>
      </c>
      <c r="J31" s="24">
        <f>IF(ISBLANK('Dados Normal. pelo Peso - Seca'!J31),"",('Dados Normal. pelo Peso - Seca'!J31-'Dados Normal. pelo Peso - Seca'!J$194)/('Dados Normal. pelo Peso - Seca'!J$193-'Dados Normal. pelo Peso - Seca'!J$194))</f>
        <v>0.37671557027922398</v>
      </c>
      <c r="K31" s="24">
        <f>IF(ISBLANK('Dados Normal. pelo Peso - Seca'!K31),"",('Dados Normal. pelo Peso - Seca'!K31-'Dados Normal. pelo Peso - Seca'!K$194)/('Dados Normal. pelo Peso - Seca'!K$193-'Dados Normal. pelo Peso - Seca'!K$194))</f>
        <v>0.46578493387004016</v>
      </c>
      <c r="L31" s="24">
        <f>IF(ISBLANK('Dados Normal. pelo Peso - Seca'!L31),"",('Dados Normal. pelo Peso - Seca'!L31-'Dados Normal. pelo Peso - Seca'!L$194)/('Dados Normal. pelo Peso - Seca'!L$193-'Dados Normal. pelo Peso - Seca'!L$194))</f>
        <v>0.68535898639136539</v>
      </c>
      <c r="M31" s="24">
        <f>IF(ISBLANK('Dados Normal. pelo Peso - Seca'!M31),"",('Dados Normal. pelo Peso - Seca'!M31-'Dados Normal. pelo Peso - Seca'!M$194)/('Dados Normal. pelo Peso - Seca'!M$193-'Dados Normal. pelo Peso - Seca'!M$194))</f>
        <v>0.70222119389171678</v>
      </c>
      <c r="N31" s="24">
        <f>IF(ISBLANK('Dados Normal. pelo Peso - Seca'!N31),"",('Dados Normal. pelo Peso - Seca'!N31-'Dados Normal. pelo Peso - Seca'!N$194)/('Dados Normal. pelo Peso - Seca'!N$193-'Dados Normal. pelo Peso - Seca'!N$194))</f>
        <v>0.88895939086294418</v>
      </c>
      <c r="O31" s="24">
        <f>IF(ISBLANK('Dados Normal. pelo Peso - Seca'!O31),"",('Dados Normal. pelo Peso - Seca'!O31-'Dados Normal. pelo Peso - Seca'!O$194)/('Dados Normal. pelo Peso - Seca'!O$193-'Dados Normal. pelo Peso - Seca'!O$194))</f>
        <v>0.86582278481012664</v>
      </c>
      <c r="P31" s="24">
        <f>IF(ISBLANK('Dados Normal. pelo Peso - Seca'!P31),"",('Dados Normal. pelo Peso - Seca'!P31-'Dados Normal. pelo Peso - Seca'!P$194)/('Dados Normal. pelo Peso - Seca'!P$193-'Dados Normal. pelo Peso - Seca'!P$194))</f>
        <v>2.9312288613303591E-2</v>
      </c>
      <c r="Q31" s="24">
        <f>IF(ISBLANK('Dados Normal. pelo Peso - Seca'!Q31),"",('Dados Normal. pelo Peso - Seca'!Q31-'Dados Normal. pelo Peso - Seca'!Q$194)/('Dados Normal. pelo Peso - Seca'!Q$193-'Dados Normal. pelo Peso - Seca'!Q$194))</f>
        <v>0</v>
      </c>
      <c r="R31" s="24">
        <f>IF(ISBLANK('Dados Normal. pelo Peso - Seca'!R31),"",('Dados Normal. pelo Peso - Seca'!R31-'Dados Normal. pelo Peso - Seca'!R$194)/('Dados Normal. pelo Peso - Seca'!R$193-'Dados Normal. pelo Peso - Seca'!R$194))</f>
        <v>0</v>
      </c>
      <c r="S31" s="24">
        <f>IF(ISBLANK('Dados Normal. pelo Peso - Seca'!S31),"",('Dados Normal. pelo Peso - Seca'!S31-'Dados Normal. pelo Peso - Seca'!S$194)/('Dados Normal. pelo Peso - Seca'!S$193-'Dados Normal. pelo Peso - Seca'!S$194))</f>
        <v>0</v>
      </c>
      <c r="T31" s="24">
        <f>IF(ISBLANK('Dados Normal. pelo Peso - Seca'!T31),"",('Dados Normal. pelo Peso - Seca'!T31-'Dados Normal. pelo Peso - Seca'!T$194)/('Dados Normal. pelo Peso - Seca'!T$193-'Dados Normal. pelo Peso - Seca'!T$194))</f>
        <v>1</v>
      </c>
      <c r="U31" s="24">
        <f>IF(ISBLANK('Dados Normal. pelo Peso - Seca'!U31),"",('Dados Normal. pelo Peso - Seca'!U31-'Dados Normal. pelo Peso - Seca'!U$194)/('Dados Normal. pelo Peso - Seca'!U$193-'Dados Normal. pelo Peso - Seca'!U$194))</f>
        <v>1</v>
      </c>
      <c r="V31" s="24">
        <f>IF(ISBLANK('Dados Normal. pelo Peso - Seca'!V31),"",('Dados Normal. pelo Peso - Seca'!V31-'Dados Normal. pelo Peso - Seca'!V$194)/('Dados Normal. pelo Peso - Seca'!V$193-'Dados Normal. pelo Peso - Seca'!V$194))</f>
        <v>0.75000000000000011</v>
      </c>
      <c r="W31" s="24">
        <f>IF(ISBLANK('Dados Normal. pelo Peso - Seca'!W31),"",('Dados Normal. pelo Peso - Seca'!W31-'Dados Normal. pelo Peso - Seca'!W$194)/('Dados Normal. pelo Peso - Seca'!W$193-'Dados Normal. pelo Peso - Seca'!W$194))</f>
        <v>0.58131176999101553</v>
      </c>
      <c r="X31" s="24">
        <f>IF(ISBLANK('Dados Normal. pelo Peso - Seca'!X31),"",('Dados Normal. pelo Peso - Seca'!X31-'Dados Normal. pelo Peso - Seca'!X$194)/('Dados Normal. pelo Peso - Seca'!X$193-'Dados Normal. pelo Peso - Seca'!X$194))</f>
        <v>0.3863636363636358</v>
      </c>
      <c r="Y31" s="24">
        <f>IF(ISBLANK('Dados Normal. pelo Peso - Seca'!Y31),"",('Dados Normal. pelo Peso - Seca'!Y31-'Dados Normal. pelo Peso - Seca'!Y$194)/('Dados Normal. pelo Peso - Seca'!Y$193-'Dados Normal. pelo Peso - Seca'!Y$194))</f>
        <v>0.46773102421864432</v>
      </c>
      <c r="Z31" s="24">
        <f>IF(ISBLANK('Dados Normal. pelo Peso - Seca'!Z31),"",('Dados Normal. pelo Peso - Seca'!Z31-'Dados Normal. pelo Peso - Seca'!Z$194)/('Dados Normal. pelo Peso - Seca'!Z$193-'Dados Normal. pelo Peso - Seca'!Z$194))</f>
        <v>0.50881164106709786</v>
      </c>
      <c r="AA31" s="24">
        <f>IF(ISBLANK('Dados Normal. pelo Peso - Seca'!AA31),"",('Dados Normal. pelo Peso - Seca'!AA31-'Dados Normal. pelo Peso - Seca'!AA$194)/('Dados Normal. pelo Peso - Seca'!AA$193-'Dados Normal. pelo Peso - Seca'!AA$194))</f>
        <v>0.42654663857498559</v>
      </c>
      <c r="AB31" s="24">
        <f>IF(ISBLANK('Dados Normal. pelo Peso - Seca'!AB31),"",('Dados Normal. pelo Peso - Seca'!AB31-'Dados Normal. pelo Peso - Seca'!AB$194)/('Dados Normal. pelo Peso - Seca'!AB$193-'Dados Normal. pelo Peso - Seca'!AB$194))</f>
        <v>0.55319148936170226</v>
      </c>
      <c r="AC31" s="24">
        <f>IF(ISBLANK('Dados Normal. pelo Peso - Seca'!AC31),"",('Dados Normal. pelo Peso - Seca'!AC31-'Dados Normal. pelo Peso - Seca'!AC$194)/('Dados Normal. pelo Peso - Seca'!AC$193-'Dados Normal. pelo Peso - Seca'!AC$194))</f>
        <v>0.2083333333333334</v>
      </c>
    </row>
    <row r="32" spans="1:29" s="17" customFormat="1" x14ac:dyDescent="0.25">
      <c r="A32" s="18" t="s">
        <v>927</v>
      </c>
      <c r="B32" s="28" t="s">
        <v>928</v>
      </c>
      <c r="C32" s="24">
        <f>IF(ISBLANK('Dados Normal. pelo Peso - Seca'!C32),"",('Dados Normal. pelo Peso - Seca'!C32-'Dados Normal. pelo Peso - Seca'!C$194)/('Dados Normal. pelo Peso - Seca'!C$193-'Dados Normal. pelo Peso - Seca'!C$194))</f>
        <v>0.64656104452151941</v>
      </c>
      <c r="D32" s="24">
        <f>IF(ISBLANK('Dados Normal. pelo Peso - Seca'!D32),"",('Dados Normal. pelo Peso - Seca'!D32-'Dados Normal. pelo Peso - Seca'!D$194)/('Dados Normal. pelo Peso - Seca'!D$193-'Dados Normal. pelo Peso - Seca'!D$194))</f>
        <v>0.25944400489333908</v>
      </c>
      <c r="E32" s="24">
        <f>IF(ISBLANK('Dados Normal. pelo Peso - Seca'!E32),"",('Dados Normal. pelo Peso - Seca'!E32-'Dados Normal. pelo Peso - Seca'!E$194)/('Dados Normal. pelo Peso - Seca'!E$193-'Dados Normal. pelo Peso - Seca'!E$194))</f>
        <v>0.58855585831062673</v>
      </c>
      <c r="F32" s="24">
        <f>IF(ISBLANK('Dados Normal. pelo Peso - Seca'!F32),"",('Dados Normal. pelo Peso - Seca'!F32-'Dados Normal. pelo Peso - Seca'!F$194)/('Dados Normal. pelo Peso - Seca'!F$193-'Dados Normal. pelo Peso - Seca'!F$194))</f>
        <v>0.57838983050847459</v>
      </c>
      <c r="G32" s="24">
        <f>IF(ISBLANK('Dados Normal. pelo Peso - Seca'!G32),"",('Dados Normal. pelo Peso - Seca'!G32-'Dados Normal. pelo Peso - Seca'!G$194)/('Dados Normal. pelo Peso - Seca'!G$193-'Dados Normal. pelo Peso - Seca'!G$194))</f>
        <v>0.13545114322834187</v>
      </c>
      <c r="H32" s="24">
        <f>IF(ISBLANK('Dados Normal. pelo Peso - Seca'!H32),"",('Dados Normal. pelo Peso - Seca'!H32-'Dados Normal. pelo Peso - Seca'!H$194)/('Dados Normal. pelo Peso - Seca'!H$193-'Dados Normal. pelo Peso - Seca'!H$194))</f>
        <v>0.85243057830890556</v>
      </c>
      <c r="I32" s="24">
        <f>IF(ISBLANK('Dados Normal. pelo Peso - Seca'!I32),"",('Dados Normal. pelo Peso - Seca'!I32-'Dados Normal. pelo Peso - Seca'!I$194)/('Dados Normal. pelo Peso - Seca'!I$193-'Dados Normal. pelo Peso - Seca'!I$194))</f>
        <v>0.7812093023255815</v>
      </c>
      <c r="J32" s="24">
        <f>IF(ISBLANK('Dados Normal. pelo Peso - Seca'!J32),"",('Dados Normal. pelo Peso - Seca'!J32-'Dados Normal. pelo Peso - Seca'!J$194)/('Dados Normal. pelo Peso - Seca'!J$193-'Dados Normal. pelo Peso - Seca'!J$194))</f>
        <v>0.58542356838618081</v>
      </c>
      <c r="K32" s="24">
        <f>IF(ISBLANK('Dados Normal. pelo Peso - Seca'!K32),"",('Dados Normal. pelo Peso - Seca'!K32-'Dados Normal. pelo Peso - Seca'!K$194)/('Dados Normal. pelo Peso - Seca'!K$193-'Dados Normal. pelo Peso - Seca'!K$194))</f>
        <v>0.72110408280621052</v>
      </c>
      <c r="L32" s="24">
        <f>IF(ISBLANK('Dados Normal. pelo Peso - Seca'!L32),"",('Dados Normal. pelo Peso - Seca'!L32-'Dados Normal. pelo Peso - Seca'!L$194)/('Dados Normal. pelo Peso - Seca'!L$193-'Dados Normal. pelo Peso - Seca'!L$194))</f>
        <v>0.73099483810417631</v>
      </c>
      <c r="M32" s="24">
        <f>IF(ISBLANK('Dados Normal. pelo Peso - Seca'!M32),"",('Dados Normal. pelo Peso - Seca'!M32-'Dados Normal. pelo Peso - Seca'!M$194)/('Dados Normal. pelo Peso - Seca'!M$193-'Dados Normal. pelo Peso - Seca'!M$194))</f>
        <v>0.5972929199444702</v>
      </c>
      <c r="N32" s="24">
        <f>IF(ISBLANK('Dados Normal. pelo Peso - Seca'!N32),"",('Dados Normal. pelo Peso - Seca'!N32-'Dados Normal. pelo Peso - Seca'!N$194)/('Dados Normal. pelo Peso - Seca'!N$193-'Dados Normal. pelo Peso - Seca'!N$194))</f>
        <v>0.85596446700507589</v>
      </c>
      <c r="O32" s="24">
        <f>IF(ISBLANK('Dados Normal. pelo Peso - Seca'!O32),"",('Dados Normal. pelo Peso - Seca'!O32-'Dados Normal. pelo Peso - Seca'!O$194)/('Dados Normal. pelo Peso - Seca'!O$193-'Dados Normal. pelo Peso - Seca'!O$194))</f>
        <v>0.7362341772151898</v>
      </c>
      <c r="P32" s="24">
        <f>IF(ISBLANK('Dados Normal. pelo Peso - Seca'!P32),"",('Dados Normal. pelo Peso - Seca'!P32-'Dados Normal. pelo Peso - Seca'!P$194)/('Dados Normal. pelo Peso - Seca'!P$193-'Dados Normal. pelo Peso - Seca'!P$194))</f>
        <v>0.13190529875986451</v>
      </c>
      <c r="Q32" s="24">
        <f>IF(ISBLANK('Dados Normal. pelo Peso - Seca'!Q32),"",('Dados Normal. pelo Peso - Seca'!Q32-'Dados Normal. pelo Peso - Seca'!Q$194)/('Dados Normal. pelo Peso - Seca'!Q$193-'Dados Normal. pelo Peso - Seca'!Q$194))</f>
        <v>0</v>
      </c>
      <c r="R32" s="24">
        <f>IF(ISBLANK('Dados Normal. pelo Peso - Seca'!R32),"",('Dados Normal. pelo Peso - Seca'!R32-'Dados Normal. pelo Peso - Seca'!R$194)/('Dados Normal. pelo Peso - Seca'!R$193-'Dados Normal. pelo Peso - Seca'!R$194))</f>
        <v>1</v>
      </c>
      <c r="S32" s="24">
        <f>IF(ISBLANK('Dados Normal. pelo Peso - Seca'!S32),"",('Dados Normal. pelo Peso - Seca'!S32-'Dados Normal. pelo Peso - Seca'!S$194)/('Dados Normal. pelo Peso - Seca'!S$193-'Dados Normal. pelo Peso - Seca'!S$194))</f>
        <v>0.66666666666666674</v>
      </c>
      <c r="T32" s="24">
        <f>IF(ISBLANK('Dados Normal. pelo Peso - Seca'!T32),"",('Dados Normal. pelo Peso - Seca'!T32-'Dados Normal. pelo Peso - Seca'!T$194)/('Dados Normal. pelo Peso - Seca'!T$193-'Dados Normal. pelo Peso - Seca'!T$194))</f>
        <v>1</v>
      </c>
      <c r="U32" s="24">
        <f>IF(ISBLANK('Dados Normal. pelo Peso - Seca'!U32),"",('Dados Normal. pelo Peso - Seca'!U32-'Dados Normal. pelo Peso - Seca'!U$194)/('Dados Normal. pelo Peso - Seca'!U$193-'Dados Normal. pelo Peso - Seca'!U$194))</f>
        <v>1</v>
      </c>
      <c r="V32" s="24">
        <f>IF(ISBLANK('Dados Normal. pelo Peso - Seca'!V32),"",('Dados Normal. pelo Peso - Seca'!V32-'Dados Normal. pelo Peso - Seca'!V$194)/('Dados Normal. pelo Peso - Seca'!V$193-'Dados Normal. pelo Peso - Seca'!V$194))</f>
        <v>0.4583333333333332</v>
      </c>
      <c r="W32" s="24">
        <f>IF(ISBLANK('Dados Normal. pelo Peso - Seca'!W32),"",('Dados Normal. pelo Peso - Seca'!W32-'Dados Normal. pelo Peso - Seca'!W$194)/('Dados Normal. pelo Peso - Seca'!W$193-'Dados Normal. pelo Peso - Seca'!W$194))</f>
        <v>0.53908355795148266</v>
      </c>
      <c r="X32" s="24">
        <f>IF(ISBLANK('Dados Normal. pelo Peso - Seca'!X32),"",('Dados Normal. pelo Peso - Seca'!X32-'Dados Normal. pelo Peso - Seca'!X$194)/('Dados Normal. pelo Peso - Seca'!X$193-'Dados Normal. pelo Peso - Seca'!X$194))</f>
        <v>0.33402203856749257</v>
      </c>
      <c r="Y32" s="24">
        <f>IF(ISBLANK('Dados Normal. pelo Peso - Seca'!Y32),"",('Dados Normal. pelo Peso - Seca'!Y32-'Dados Normal. pelo Peso - Seca'!Y$194)/('Dados Normal. pelo Peso - Seca'!Y$193-'Dados Normal. pelo Peso - Seca'!Y$194))</f>
        <v>0.54322825057502377</v>
      </c>
      <c r="Z32" s="24">
        <f>IF(ISBLANK('Dados Normal. pelo Peso - Seca'!Z32),"",('Dados Normal. pelo Peso - Seca'!Z32-'Dados Normal. pelo Peso - Seca'!Z$194)/('Dados Normal. pelo Peso - Seca'!Z$193-'Dados Normal. pelo Peso - Seca'!Z$194))</f>
        <v>0.56200485044462412</v>
      </c>
      <c r="AA32" s="24">
        <f>IF(ISBLANK('Dados Normal. pelo Peso - Seca'!AA32),"",('Dados Normal. pelo Peso - Seca'!AA32-'Dados Normal. pelo Peso - Seca'!AA$194)/('Dados Normal. pelo Peso - Seca'!AA$193-'Dados Normal. pelo Peso - Seca'!AA$194))</f>
        <v>0.49875502777245745</v>
      </c>
      <c r="AB32" s="24">
        <f>IF(ISBLANK('Dados Normal. pelo Peso - Seca'!AB32),"",('Dados Normal. pelo Peso - Seca'!AB32-'Dados Normal. pelo Peso - Seca'!AB$194)/('Dados Normal. pelo Peso - Seca'!AB$193-'Dados Normal. pelo Peso - Seca'!AB$194))</f>
        <v>0.42553191489361697</v>
      </c>
      <c r="AC32" s="24">
        <f>IF(ISBLANK('Dados Normal. pelo Peso - Seca'!AC32),"",('Dados Normal. pelo Peso - Seca'!AC32-'Dados Normal. pelo Peso - Seca'!AC$194)/('Dados Normal. pelo Peso - Seca'!AC$193-'Dados Normal. pelo Peso - Seca'!AC$194))</f>
        <v>0.56249999999999989</v>
      </c>
    </row>
    <row r="33" spans="1:29" s="17" customFormat="1" x14ac:dyDescent="0.25">
      <c r="A33" s="18" t="s">
        <v>929</v>
      </c>
      <c r="B33" s="28" t="s">
        <v>930</v>
      </c>
      <c r="C33" s="24">
        <f>IF(ISBLANK('Dados Normal. pelo Peso - Seca'!C33),"",('Dados Normal. pelo Peso - Seca'!C33-'Dados Normal. pelo Peso - Seca'!C$194)/('Dados Normal. pelo Peso - Seca'!C$193-'Dados Normal. pelo Peso - Seca'!C$194))</f>
        <v>0.71545012058468294</v>
      </c>
      <c r="D33" s="24">
        <f>IF(ISBLANK('Dados Normal. pelo Peso - Seca'!D33),"",('Dados Normal. pelo Peso - Seca'!D33-'Dados Normal. pelo Peso - Seca'!D$194)/('Dados Normal. pelo Peso - Seca'!D$193-'Dados Normal. pelo Peso - Seca'!D$194))</f>
        <v>0.23629788421610021</v>
      </c>
      <c r="E33" s="24">
        <f>IF(ISBLANK('Dados Normal. pelo Peso - Seca'!E33),"",('Dados Normal. pelo Peso - Seca'!E33-'Dados Normal. pelo Peso - Seca'!E$194)/('Dados Normal. pelo Peso - Seca'!E$193-'Dados Normal. pelo Peso - Seca'!E$194))</f>
        <v>0.59722566262075794</v>
      </c>
      <c r="F33" s="24">
        <f>IF(ISBLANK('Dados Normal. pelo Peso - Seca'!F33),"",('Dados Normal. pelo Peso - Seca'!F33-'Dados Normal. pelo Peso - Seca'!F$194)/('Dados Normal. pelo Peso - Seca'!F$193-'Dados Normal. pelo Peso - Seca'!F$194))</f>
        <v>0.60986682808716708</v>
      </c>
      <c r="G33" s="24">
        <f>IF(ISBLANK('Dados Normal. pelo Peso - Seca'!G33),"",('Dados Normal. pelo Peso - Seca'!G33-'Dados Normal. pelo Peso - Seca'!G$194)/('Dados Normal. pelo Peso - Seca'!G$193-'Dados Normal. pelo Peso - Seca'!G$194))</f>
        <v>0.21986817026860189</v>
      </c>
      <c r="H33" s="24">
        <f>IF(ISBLANK('Dados Normal. pelo Peso - Seca'!H33),"",('Dados Normal. pelo Peso - Seca'!H33-'Dados Normal. pelo Peso - Seca'!H$194)/('Dados Normal. pelo Peso - Seca'!H$193-'Dados Normal. pelo Peso - Seca'!H$194))</f>
        <v>0.74586904602982051</v>
      </c>
      <c r="I33" s="24">
        <f>IF(ISBLANK('Dados Normal. pelo Peso - Seca'!I33),"",('Dados Normal. pelo Peso - Seca'!I33-'Dados Normal. pelo Peso - Seca'!I$194)/('Dados Normal. pelo Peso - Seca'!I$193-'Dados Normal. pelo Peso - Seca'!I$194))</f>
        <v>0.15348837209302318</v>
      </c>
      <c r="J33" s="24">
        <f>IF(ISBLANK('Dados Normal. pelo Peso - Seca'!J33),"",('Dados Normal. pelo Peso - Seca'!J33-'Dados Normal. pelo Peso - Seca'!J$194)/('Dados Normal. pelo Peso - Seca'!J$193-'Dados Normal. pelo Peso - Seca'!J$194))</f>
        <v>0.43066729768102224</v>
      </c>
      <c r="K33" s="24">
        <f>IF(ISBLANK('Dados Normal. pelo Peso - Seca'!K33),"",('Dados Normal. pelo Peso - Seca'!K33-'Dados Normal. pelo Peso - Seca'!K$194)/('Dados Normal. pelo Peso - Seca'!K$193-'Dados Normal. pelo Peso - Seca'!K$194))</f>
        <v>0.68867165037377809</v>
      </c>
      <c r="L33" s="24">
        <f>IF(ISBLANK('Dados Normal. pelo Peso - Seca'!L33),"",('Dados Normal. pelo Peso - Seca'!L33-'Dados Normal. pelo Peso - Seca'!L$194)/('Dados Normal. pelo Peso - Seca'!L$193-'Dados Normal. pelo Peso - Seca'!L$194))</f>
        <v>0.80771938057250114</v>
      </c>
      <c r="M33" s="24">
        <f>IF(ISBLANK('Dados Normal. pelo Peso - Seca'!M33),"",('Dados Normal. pelo Peso - Seca'!M33-'Dados Normal. pelo Peso - Seca'!M$194)/('Dados Normal. pelo Peso - Seca'!M$193-'Dados Normal. pelo Peso - Seca'!M$194))</f>
        <v>0.47200370198981956</v>
      </c>
      <c r="N33" s="24">
        <f>IF(ISBLANK('Dados Normal. pelo Peso - Seca'!N33),"",('Dados Normal. pelo Peso - Seca'!N33-'Dados Normal. pelo Peso - Seca'!N$194)/('Dados Normal. pelo Peso - Seca'!N$193-'Dados Normal. pelo Peso - Seca'!N$194))</f>
        <v>0.71002538071065979</v>
      </c>
      <c r="O33" s="24">
        <f>IF(ISBLANK('Dados Normal. pelo Peso - Seca'!O33),"",('Dados Normal. pelo Peso - Seca'!O33-'Dados Normal. pelo Peso - Seca'!O$194)/('Dados Normal. pelo Peso - Seca'!O$193-'Dados Normal. pelo Peso - Seca'!O$194))</f>
        <v>0.55632911392405049</v>
      </c>
      <c r="P33" s="24">
        <f>IF(ISBLANK('Dados Normal. pelo Peso - Seca'!P33),"",('Dados Normal. pelo Peso - Seca'!P33-'Dados Normal. pelo Peso - Seca'!P$194)/('Dados Normal. pelo Peso - Seca'!P$193-'Dados Normal. pelo Peso - Seca'!P$194))</f>
        <v>0.56144306651634701</v>
      </c>
      <c r="Q33" s="24">
        <f>IF(ISBLANK('Dados Normal. pelo Peso - Seca'!Q33),"",('Dados Normal. pelo Peso - Seca'!Q33-'Dados Normal. pelo Peso - Seca'!Q$194)/('Dados Normal. pelo Peso - Seca'!Q$193-'Dados Normal. pelo Peso - Seca'!Q$194))</f>
        <v>0</v>
      </c>
      <c r="R33" s="24">
        <f>IF(ISBLANK('Dados Normal. pelo Peso - Seca'!R33),"",('Dados Normal. pelo Peso - Seca'!R33-'Dados Normal. pelo Peso - Seca'!R$194)/('Dados Normal. pelo Peso - Seca'!R$193-'Dados Normal. pelo Peso - Seca'!R$194))</f>
        <v>1</v>
      </c>
      <c r="S33" s="24">
        <f>IF(ISBLANK('Dados Normal. pelo Peso - Seca'!S33),"",('Dados Normal. pelo Peso - Seca'!S33-'Dados Normal. pelo Peso - Seca'!S$194)/('Dados Normal. pelo Peso - Seca'!S$193-'Dados Normal. pelo Peso - Seca'!S$194))</f>
        <v>0.66666666666666674</v>
      </c>
      <c r="T33" s="24">
        <f>IF(ISBLANK('Dados Normal. pelo Peso - Seca'!T33),"",('Dados Normal. pelo Peso - Seca'!T33-'Dados Normal. pelo Peso - Seca'!T$194)/('Dados Normal. pelo Peso - Seca'!T$193-'Dados Normal. pelo Peso - Seca'!T$194))</f>
        <v>1</v>
      </c>
      <c r="U33" s="24">
        <f>IF(ISBLANK('Dados Normal. pelo Peso - Seca'!U33),"",('Dados Normal. pelo Peso - Seca'!U33-'Dados Normal. pelo Peso - Seca'!U$194)/('Dados Normal. pelo Peso - Seca'!U$193-'Dados Normal. pelo Peso - Seca'!U$194))</f>
        <v>1</v>
      </c>
      <c r="V33" s="24">
        <f>IF(ISBLANK('Dados Normal. pelo Peso - Seca'!V33),"",('Dados Normal. pelo Peso - Seca'!V33-'Dados Normal. pelo Peso - Seca'!V$194)/('Dados Normal. pelo Peso - Seca'!V$193-'Dados Normal. pelo Peso - Seca'!V$194))</f>
        <v>0.4583333333333332</v>
      </c>
      <c r="W33" s="24">
        <f>IF(ISBLANK('Dados Normal. pelo Peso - Seca'!W33),"",('Dados Normal. pelo Peso - Seca'!W33-'Dados Normal. pelo Peso - Seca'!W$194)/('Dados Normal. pelo Peso - Seca'!W$193-'Dados Normal. pelo Peso - Seca'!W$194))</f>
        <v>0.59973045822102411</v>
      </c>
      <c r="X33" s="24">
        <f>IF(ISBLANK('Dados Normal. pelo Peso - Seca'!X33),"",('Dados Normal. pelo Peso - Seca'!X33-'Dados Normal. pelo Peso - Seca'!X$194)/('Dados Normal. pelo Peso - Seca'!X$193-'Dados Normal. pelo Peso - Seca'!X$194))</f>
        <v>0.29269972451790621</v>
      </c>
      <c r="Y33" s="24">
        <f>IF(ISBLANK('Dados Normal. pelo Peso - Seca'!Y33),"",('Dados Normal. pelo Peso - Seca'!Y33-'Dados Normal. pelo Peso - Seca'!Y$194)/('Dados Normal. pelo Peso - Seca'!Y$193-'Dados Normal. pelo Peso - Seca'!Y$194))</f>
        <v>0.56717629549452031</v>
      </c>
      <c r="Z33" s="24">
        <f>IF(ISBLANK('Dados Normal. pelo Peso - Seca'!Z33),"",('Dados Normal. pelo Peso - Seca'!Z33-'Dados Normal. pelo Peso - Seca'!Z$194)/('Dados Normal. pelo Peso - Seca'!Z$193-'Dados Normal. pelo Peso - Seca'!Z$194))</f>
        <v>0.80404203718674216</v>
      </c>
      <c r="AA33" s="24">
        <f>IF(ISBLANK('Dados Normal. pelo Peso - Seca'!AA33),"",('Dados Normal. pelo Peso - Seca'!AA33-'Dados Normal. pelo Peso - Seca'!AA$194)/('Dados Normal. pelo Peso - Seca'!AA$193-'Dados Normal. pelo Peso - Seca'!AA$194))</f>
        <v>0.76173146906722855</v>
      </c>
      <c r="AB33" s="24">
        <f>IF(ISBLANK('Dados Normal. pelo Peso - Seca'!AB33),"",('Dados Normal. pelo Peso - Seca'!AB33-'Dados Normal. pelo Peso - Seca'!AB$194)/('Dados Normal. pelo Peso - Seca'!AB$193-'Dados Normal. pelo Peso - Seca'!AB$194))</f>
        <v>0.23404255319148926</v>
      </c>
      <c r="AC33" s="24">
        <f>IF(ISBLANK('Dados Normal. pelo Peso - Seca'!AC33),"",('Dados Normal. pelo Peso - Seca'!AC33-'Dados Normal. pelo Peso - Seca'!AC$194)/('Dados Normal. pelo Peso - Seca'!AC$193-'Dados Normal. pelo Peso - Seca'!AC$194))</f>
        <v>0.52083333333333326</v>
      </c>
    </row>
    <row r="34" spans="1:29" s="17" customFormat="1" x14ac:dyDescent="0.25">
      <c r="A34" s="18" t="s">
        <v>931</v>
      </c>
      <c r="B34" s="28" t="s">
        <v>932</v>
      </c>
      <c r="C34" s="24">
        <f>IF(ISBLANK('Dados Normal. pelo Peso - Seca'!C34),"",('Dados Normal. pelo Peso - Seca'!C34-'Dados Normal. pelo Peso - Seca'!C$194)/('Dados Normal. pelo Peso - Seca'!C$193-'Dados Normal. pelo Peso - Seca'!C$194))</f>
        <v>0.71557929719085833</v>
      </c>
      <c r="D34" s="24">
        <f>IF(ISBLANK('Dados Normal. pelo Peso - Seca'!D34),"",('Dados Normal. pelo Peso - Seca'!D34-'Dados Normal. pelo Peso - Seca'!D$194)/('Dados Normal. pelo Peso - Seca'!D$193-'Dados Normal. pelo Peso - Seca'!D$194))</f>
        <v>0.35085997583385964</v>
      </c>
      <c r="E34" s="24">
        <f>IF(ISBLANK('Dados Normal. pelo Peso - Seca'!E34),"",('Dados Normal. pelo Peso - Seca'!E34-'Dados Normal. pelo Peso - Seca'!E$194)/('Dados Normal. pelo Peso - Seca'!E$193-'Dados Normal. pelo Peso - Seca'!E$194))</f>
        <v>0.76913549665593262</v>
      </c>
      <c r="F34" s="24">
        <f>IF(ISBLANK('Dados Normal. pelo Peso - Seca'!F34),"",('Dados Normal. pelo Peso - Seca'!F34-'Dados Normal. pelo Peso - Seca'!F$194)/('Dados Normal. pelo Peso - Seca'!F$193-'Dados Normal. pelo Peso - Seca'!F$194))</f>
        <v>0.77572639225181594</v>
      </c>
      <c r="G34" s="24">
        <f>IF(ISBLANK('Dados Normal. pelo Peso - Seca'!G34),"",('Dados Normal. pelo Peso - Seca'!G34-'Dados Normal. pelo Peso - Seca'!G$194)/('Dados Normal. pelo Peso - Seca'!G$193-'Dados Normal. pelo Peso - Seca'!G$194))</f>
        <v>0.22318279045987546</v>
      </c>
      <c r="H34" s="24">
        <f>IF(ISBLANK('Dados Normal. pelo Peso - Seca'!H34),"",('Dados Normal. pelo Peso - Seca'!H34-'Dados Normal. pelo Peso - Seca'!H$194)/('Dados Normal. pelo Peso - Seca'!H$193-'Dados Normal. pelo Peso - Seca'!H$194))</f>
        <v>0.1960171563385161</v>
      </c>
      <c r="I34" s="24">
        <f>IF(ISBLANK('Dados Normal. pelo Peso - Seca'!I34),"",('Dados Normal. pelo Peso - Seca'!I34-'Dados Normal. pelo Peso - Seca'!I$194)/('Dados Normal. pelo Peso - Seca'!I$193-'Dados Normal. pelo Peso - Seca'!I$194))</f>
        <v>0.38083720930232579</v>
      </c>
      <c r="J34" s="24">
        <f>IF(ISBLANK('Dados Normal. pelo Peso - Seca'!J34),"",('Dados Normal. pelo Peso - Seca'!J34-'Dados Normal. pelo Peso - Seca'!J$194)/('Dados Normal. pelo Peso - Seca'!J$193-'Dados Normal. pelo Peso - Seca'!J$194))</f>
        <v>0.50591575958353074</v>
      </c>
      <c r="K34" s="24">
        <f>IF(ISBLANK('Dados Normal. pelo Peso - Seca'!K34),"",('Dados Normal. pelo Peso - Seca'!K34-'Dados Normal. pelo Peso - Seca'!K$194)/('Dados Normal. pelo Peso - Seca'!K$193-'Dados Normal. pelo Peso - Seca'!K$194))</f>
        <v>0.5214491086831512</v>
      </c>
      <c r="L34" s="24">
        <f>IF(ISBLANK('Dados Normal. pelo Peso - Seca'!L34),"",('Dados Normal. pelo Peso - Seca'!L34-'Dados Normal. pelo Peso - Seca'!L$194)/('Dados Normal. pelo Peso - Seca'!L$193-'Dados Normal. pelo Peso - Seca'!L$194))</f>
        <v>0.71234162365086817</v>
      </c>
      <c r="M34" s="24">
        <f>IF(ISBLANK('Dados Normal. pelo Peso - Seca'!M34),"",('Dados Normal. pelo Peso - Seca'!M34-'Dados Normal. pelo Peso - Seca'!M$194)/('Dados Normal. pelo Peso - Seca'!M$193-'Dados Normal. pelo Peso - Seca'!M$194))</f>
        <v>0.69585839888940315</v>
      </c>
      <c r="N34" s="24">
        <f>IF(ISBLANK('Dados Normal. pelo Peso - Seca'!N34),"",('Dados Normal. pelo Peso - Seca'!N34-'Dados Normal. pelo Peso - Seca'!N$194)/('Dados Normal. pelo Peso - Seca'!N$193-'Dados Normal. pelo Peso - Seca'!N$194))</f>
        <v>0.65651438240270743</v>
      </c>
      <c r="O34" s="24">
        <f>IF(ISBLANK('Dados Normal. pelo Peso - Seca'!O34),"",('Dados Normal. pelo Peso - Seca'!O34-'Dados Normal. pelo Peso - Seca'!O$194)/('Dados Normal. pelo Peso - Seca'!O$193-'Dados Normal. pelo Peso - Seca'!O$194))</f>
        <v>0.57246835443037958</v>
      </c>
      <c r="P34" s="24">
        <f>IF(ISBLANK('Dados Normal. pelo Peso - Seca'!P34),"",('Dados Normal. pelo Peso - Seca'!P34-'Dados Normal. pelo Peso - Seca'!P$194)/('Dados Normal. pelo Peso - Seca'!P$193-'Dados Normal. pelo Peso - Seca'!P$194))</f>
        <v>0.20631341600901942</v>
      </c>
      <c r="Q34" s="24">
        <f>IF(ISBLANK('Dados Normal. pelo Peso - Seca'!Q34),"",('Dados Normal. pelo Peso - Seca'!Q34-'Dados Normal. pelo Peso - Seca'!Q$194)/('Dados Normal. pelo Peso - Seca'!Q$193-'Dados Normal. pelo Peso - Seca'!Q$194))</f>
        <v>0</v>
      </c>
      <c r="R34" s="24">
        <f>IF(ISBLANK('Dados Normal. pelo Peso - Seca'!R34),"",('Dados Normal. pelo Peso - Seca'!R34-'Dados Normal. pelo Peso - Seca'!R$194)/('Dados Normal. pelo Peso - Seca'!R$193-'Dados Normal. pelo Peso - Seca'!R$194))</f>
        <v>0</v>
      </c>
      <c r="S34" s="24">
        <f>IF(ISBLANK('Dados Normal. pelo Peso - Seca'!S34),"",('Dados Normal. pelo Peso - Seca'!S34-'Dados Normal. pelo Peso - Seca'!S$194)/('Dados Normal. pelo Peso - Seca'!S$193-'Dados Normal. pelo Peso - Seca'!S$194))</f>
        <v>0.66666666666666674</v>
      </c>
      <c r="T34" s="24">
        <f>IF(ISBLANK('Dados Normal. pelo Peso - Seca'!T34),"",('Dados Normal. pelo Peso - Seca'!T34-'Dados Normal. pelo Peso - Seca'!T$194)/('Dados Normal. pelo Peso - Seca'!T$193-'Dados Normal. pelo Peso - Seca'!T$194))</f>
        <v>1</v>
      </c>
      <c r="U34" s="24">
        <f>IF(ISBLANK('Dados Normal. pelo Peso - Seca'!U34),"",('Dados Normal. pelo Peso - Seca'!U34-'Dados Normal. pelo Peso - Seca'!U$194)/('Dados Normal. pelo Peso - Seca'!U$193-'Dados Normal. pelo Peso - Seca'!U$194))</f>
        <v>1</v>
      </c>
      <c r="V34" s="24">
        <f>IF(ISBLANK('Dados Normal. pelo Peso - Seca'!V34),"",('Dados Normal. pelo Peso - Seca'!V34-'Dados Normal. pelo Peso - Seca'!V$194)/('Dados Normal. pelo Peso - Seca'!V$193-'Dados Normal. pelo Peso - Seca'!V$194))</f>
        <v>0.29166666666666685</v>
      </c>
      <c r="W34" s="24">
        <f>IF(ISBLANK('Dados Normal. pelo Peso - Seca'!W34),"",('Dados Normal. pelo Peso - Seca'!W34-'Dados Normal. pelo Peso - Seca'!W$194)/('Dados Normal. pelo Peso - Seca'!W$193-'Dados Normal. pelo Peso - Seca'!W$194))</f>
        <v>0.72731356693620908</v>
      </c>
      <c r="X34" s="24">
        <f>IF(ISBLANK('Dados Normal. pelo Peso - Seca'!X34),"",('Dados Normal. pelo Peso - Seca'!X34-'Dados Normal. pelo Peso - Seca'!X$194)/('Dados Normal. pelo Peso - Seca'!X$193-'Dados Normal. pelo Peso - Seca'!X$194))</f>
        <v>0.31267217630853933</v>
      </c>
      <c r="Y34" s="24">
        <f>IF(ISBLANK('Dados Normal. pelo Peso - Seca'!Y34),"",('Dados Normal. pelo Peso - Seca'!Y34-'Dados Normal. pelo Peso - Seca'!Y$194)/('Dados Normal. pelo Peso - Seca'!Y$193-'Dados Normal. pelo Peso - Seca'!Y$194))</f>
        <v>0.80449194966851578</v>
      </c>
      <c r="Z34" s="24">
        <f>IF(ISBLANK('Dados Normal. pelo Peso - Seca'!Z34),"",('Dados Normal. pelo Peso - Seca'!Z34-'Dados Normal. pelo Peso - Seca'!Z$194)/('Dados Normal. pelo Peso - Seca'!Z$193-'Dados Normal. pelo Peso - Seca'!Z$194))</f>
        <v>0.89474535165723523</v>
      </c>
      <c r="AA34" s="24">
        <f>IF(ISBLANK('Dados Normal. pelo Peso - Seca'!AA34),"",('Dados Normal. pelo Peso - Seca'!AA34-'Dados Normal. pelo Peso - Seca'!AA$194)/('Dados Normal. pelo Peso - Seca'!AA$193-'Dados Normal. pelo Peso - Seca'!AA$194))</f>
        <v>0.7027389389005938</v>
      </c>
      <c r="AB34" s="24">
        <f>IF(ISBLANK('Dados Normal. pelo Peso - Seca'!AB34),"",('Dados Normal. pelo Peso - Seca'!AB34-'Dados Normal. pelo Peso - Seca'!AB$194)/('Dados Normal. pelo Peso - Seca'!AB$193-'Dados Normal. pelo Peso - Seca'!AB$194))</f>
        <v>0.78723404255319163</v>
      </c>
      <c r="AC34" s="24">
        <f>IF(ISBLANK('Dados Normal. pelo Peso - Seca'!AC34),"",('Dados Normal. pelo Peso - Seca'!AC34-'Dados Normal. pelo Peso - Seca'!AC$194)/('Dados Normal. pelo Peso - Seca'!AC$193-'Dados Normal. pelo Peso - Seca'!AC$194))</f>
        <v>0.77083333333333315</v>
      </c>
    </row>
    <row r="35" spans="1:29" s="17" customFormat="1" x14ac:dyDescent="0.25">
      <c r="A35" s="18" t="s">
        <v>933</v>
      </c>
      <c r="B35" s="28" t="s">
        <v>934</v>
      </c>
      <c r="C35" s="24">
        <f>IF(ISBLANK('Dados Normal. pelo Peso - Seca'!C35),"",('Dados Normal. pelo Peso - Seca'!C35-'Dados Normal. pelo Peso - Seca'!C$194)/('Dados Normal. pelo Peso - Seca'!C$193-'Dados Normal. pelo Peso - Seca'!C$194))</f>
        <v>0.49564299923356753</v>
      </c>
      <c r="D35" s="24">
        <f>IF(ISBLANK('Dados Normal. pelo Peso - Seca'!D35),"",('Dados Normal. pelo Peso - Seca'!D35-'Dados Normal. pelo Peso - Seca'!D$194)/('Dados Normal. pelo Peso - Seca'!D$193-'Dados Normal. pelo Peso - Seca'!D$194))</f>
        <v>0.5030173971630536</v>
      </c>
      <c r="E35" s="24">
        <f>IF(ISBLANK('Dados Normal. pelo Peso - Seca'!E35),"",('Dados Normal. pelo Peso - Seca'!E35-'Dados Normal. pelo Peso - Seca'!E$194)/('Dados Normal. pelo Peso - Seca'!E$193-'Dados Normal. pelo Peso - Seca'!E$194))</f>
        <v>0.57542729749814214</v>
      </c>
      <c r="F35" s="24">
        <f>IF(ISBLANK('Dados Normal. pelo Peso - Seca'!F35),"",('Dados Normal. pelo Peso - Seca'!F35-'Dados Normal. pelo Peso - Seca'!F$194)/('Dados Normal. pelo Peso - Seca'!F$193-'Dados Normal. pelo Peso - Seca'!F$194))</f>
        <v>0.47639225181598066</v>
      </c>
      <c r="G35" s="24">
        <f>IF(ISBLANK('Dados Normal. pelo Peso - Seca'!G35),"",('Dados Normal. pelo Peso - Seca'!G35-'Dados Normal. pelo Peso - Seca'!G$194)/('Dados Normal. pelo Peso - Seca'!G$193-'Dados Normal. pelo Peso - Seca'!G$194))</f>
        <v>0.10368823897323508</v>
      </c>
      <c r="H35" s="24">
        <f>IF(ISBLANK('Dados Normal. pelo Peso - Seca'!H35),"",('Dados Normal. pelo Peso - Seca'!H35-'Dados Normal. pelo Peso - Seca'!H$194)/('Dados Normal. pelo Peso - Seca'!H$193-'Dados Normal. pelo Peso - Seca'!H$194))</f>
        <v>0.97525027473404424</v>
      </c>
      <c r="I35" s="24">
        <f>IF(ISBLANK('Dados Normal. pelo Peso - Seca'!I35),"",('Dados Normal. pelo Peso - Seca'!I35-'Dados Normal. pelo Peso - Seca'!I$194)/('Dados Normal. pelo Peso - Seca'!I$193-'Dados Normal. pelo Peso - Seca'!I$194))</f>
        <v>0.77972093023255817</v>
      </c>
      <c r="J35" s="24">
        <f>IF(ISBLANK('Dados Normal. pelo Peso - Seca'!J35),"",('Dados Normal. pelo Peso - Seca'!J35-'Dados Normal. pelo Peso - Seca'!J$194)/('Dados Normal. pelo Peso - Seca'!J$193-'Dados Normal. pelo Peso - Seca'!J$194))</f>
        <v>0.50118315191670626</v>
      </c>
      <c r="K35" s="24">
        <f>IF(ISBLANK('Dados Normal. pelo Peso - Seca'!K35),"",('Dados Normal. pelo Peso - Seca'!K35-'Dados Normal. pelo Peso - Seca'!K$194)/('Dados Normal. pelo Peso - Seca'!K$193-'Dados Normal. pelo Peso - Seca'!K$194))</f>
        <v>0.34951121334100044</v>
      </c>
      <c r="L35" s="24">
        <f>IF(ISBLANK('Dados Normal. pelo Peso - Seca'!L35),"",('Dados Normal. pelo Peso - Seca'!L35-'Dados Normal. pelo Peso - Seca'!L$194)/('Dados Normal. pelo Peso - Seca'!L$193-'Dados Normal. pelo Peso - Seca'!L$194))</f>
        <v>0.82156264664476764</v>
      </c>
      <c r="M35" s="24">
        <f>IF(ISBLANK('Dados Normal. pelo Peso - Seca'!M35),"",('Dados Normal. pelo Peso - Seca'!M35-'Dados Normal. pelo Peso - Seca'!M$194)/('Dados Normal. pelo Peso - Seca'!M$193-'Dados Normal. pelo Peso - Seca'!M$194))</f>
        <v>0.87540490513651092</v>
      </c>
      <c r="N35" s="24">
        <f>IF(ISBLANK('Dados Normal. pelo Peso - Seca'!N35),"",('Dados Normal. pelo Peso - Seca'!N35-'Dados Normal. pelo Peso - Seca'!N$194)/('Dados Normal. pelo Peso - Seca'!N$193-'Dados Normal. pelo Peso - Seca'!N$194))</f>
        <v>0.9631979695431474</v>
      </c>
      <c r="O35" s="24">
        <f>IF(ISBLANK('Dados Normal. pelo Peso - Seca'!O35),"",('Dados Normal. pelo Peso - Seca'!O35-'Dados Normal. pelo Peso - Seca'!O$194)/('Dados Normal. pelo Peso - Seca'!O$193-'Dados Normal. pelo Peso - Seca'!O$194))</f>
        <v>0.89224683544303784</v>
      </c>
      <c r="P35" s="24">
        <f>IF(ISBLANK('Dados Normal. pelo Peso - Seca'!P35),"",('Dados Normal. pelo Peso - Seca'!P35-'Dados Normal. pelo Peso - Seca'!P$194)/('Dados Normal. pelo Peso - Seca'!P$193-'Dados Normal. pelo Peso - Seca'!P$194))</f>
        <v>8.3427282976325484E-2</v>
      </c>
      <c r="Q35" s="24">
        <f>IF(ISBLANK('Dados Normal. pelo Peso - Seca'!Q35),"",('Dados Normal. pelo Peso - Seca'!Q35-'Dados Normal. pelo Peso - Seca'!Q$194)/('Dados Normal. pelo Peso - Seca'!Q$193-'Dados Normal. pelo Peso - Seca'!Q$194))</f>
        <v>0</v>
      </c>
      <c r="R35" s="24">
        <f>IF(ISBLANK('Dados Normal. pelo Peso - Seca'!R35),"",('Dados Normal. pelo Peso - Seca'!R35-'Dados Normal. pelo Peso - Seca'!R$194)/('Dados Normal. pelo Peso - Seca'!R$193-'Dados Normal. pelo Peso - Seca'!R$194))</f>
        <v>1</v>
      </c>
      <c r="S35" s="24">
        <f>IF(ISBLANK('Dados Normal. pelo Peso - Seca'!S35),"",('Dados Normal. pelo Peso - Seca'!S35-'Dados Normal. pelo Peso - Seca'!S$194)/('Dados Normal. pelo Peso - Seca'!S$193-'Dados Normal. pelo Peso - Seca'!S$194))</f>
        <v>1</v>
      </c>
      <c r="T35" s="24">
        <f>IF(ISBLANK('Dados Normal. pelo Peso - Seca'!T35),"",('Dados Normal. pelo Peso - Seca'!T35-'Dados Normal. pelo Peso - Seca'!T$194)/('Dados Normal. pelo Peso - Seca'!T$193-'Dados Normal. pelo Peso - Seca'!T$194))</f>
        <v>1</v>
      </c>
      <c r="U35" s="24">
        <f>IF(ISBLANK('Dados Normal. pelo Peso - Seca'!U35),"",('Dados Normal. pelo Peso - Seca'!U35-'Dados Normal. pelo Peso - Seca'!U$194)/('Dados Normal. pelo Peso - Seca'!U$193-'Dados Normal. pelo Peso - Seca'!U$194))</f>
        <v>1</v>
      </c>
      <c r="V35" s="24">
        <f>IF(ISBLANK('Dados Normal. pelo Peso - Seca'!V35),"",('Dados Normal. pelo Peso - Seca'!V35-'Dados Normal. pelo Peso - Seca'!V$194)/('Dados Normal. pelo Peso - Seca'!V$193-'Dados Normal. pelo Peso - Seca'!V$194))</f>
        <v>0.58333333333333326</v>
      </c>
      <c r="W35" s="24">
        <f>IF(ISBLANK('Dados Normal. pelo Peso - Seca'!W35),"",('Dados Normal. pelo Peso - Seca'!W35-'Dados Normal. pelo Peso - Seca'!W$194)/('Dados Normal. pelo Peso - Seca'!W$193-'Dados Normal. pelo Peso - Seca'!W$194))</f>
        <v>0.5094339622641505</v>
      </c>
      <c r="X35" s="24">
        <f>IF(ISBLANK('Dados Normal. pelo Peso - Seca'!X35),"",('Dados Normal. pelo Peso - Seca'!X35-'Dados Normal. pelo Peso - Seca'!X$194)/('Dados Normal. pelo Peso - Seca'!X$193-'Dados Normal. pelo Peso - Seca'!X$194))</f>
        <v>0.47314049586776885</v>
      </c>
      <c r="Y35" s="24">
        <f>IF(ISBLANK('Dados Normal. pelo Peso - Seca'!Y35),"",('Dados Normal. pelo Peso - Seca'!Y35-'Dados Normal. pelo Peso - Seca'!Y$194)/('Dados Normal. pelo Peso - Seca'!Y$193-'Dados Normal. pelo Peso - Seca'!Y$194))</f>
        <v>0.35692057908266811</v>
      </c>
      <c r="Z35" s="24">
        <f>IF(ISBLANK('Dados Normal. pelo Peso - Seca'!Z35),"",('Dados Normal. pelo Peso - Seca'!Z35-'Dados Normal. pelo Peso - Seca'!Z$194)/('Dados Normal. pelo Peso - Seca'!Z$193-'Dados Normal. pelo Peso - Seca'!Z$194))</f>
        <v>0.37057396928051733</v>
      </c>
      <c r="AA35" s="24">
        <f>IF(ISBLANK('Dados Normal. pelo Peso - Seca'!AA35),"",('Dados Normal. pelo Peso - Seca'!AA35-'Dados Normal. pelo Peso - Seca'!AA$194)/('Dados Normal. pelo Peso - Seca'!AA$193-'Dados Normal. pelo Peso - Seca'!AA$194))</f>
        <v>0.38594139053821108</v>
      </c>
      <c r="AB35" s="24">
        <f>IF(ISBLANK('Dados Normal. pelo Peso - Seca'!AB35),"",('Dados Normal. pelo Peso - Seca'!AB35-'Dados Normal. pelo Peso - Seca'!AB$194)/('Dados Normal. pelo Peso - Seca'!AB$193-'Dados Normal. pelo Peso - Seca'!AB$194))</f>
        <v>0.57446808510638303</v>
      </c>
      <c r="AC35" s="24">
        <f>IF(ISBLANK('Dados Normal. pelo Peso - Seca'!AC35),"",('Dados Normal. pelo Peso - Seca'!AC35-'Dados Normal. pelo Peso - Seca'!AC$194)/('Dados Normal. pelo Peso - Seca'!AC$193-'Dados Normal. pelo Peso - Seca'!AC$194))</f>
        <v>0.31249999999999989</v>
      </c>
    </row>
    <row r="36" spans="1:29" s="17" customFormat="1" x14ac:dyDescent="0.25">
      <c r="A36" s="18" t="s">
        <v>935</v>
      </c>
      <c r="B36" s="28" t="s">
        <v>936</v>
      </c>
      <c r="C36" s="24">
        <f>IF(ISBLANK('Dados Normal. pelo Peso - Seca'!C36),"",('Dados Normal. pelo Peso - Seca'!C36-'Dados Normal. pelo Peso - Seca'!C$194)/('Dados Normal. pelo Peso - Seca'!C$193-'Dados Normal. pelo Peso - Seca'!C$194))</f>
        <v>0.31998832083438511</v>
      </c>
      <c r="D36" s="24">
        <f>IF(ISBLANK('Dados Normal. pelo Peso - Seca'!D36),"",('Dados Normal. pelo Peso - Seca'!D36-'Dados Normal. pelo Peso - Seca'!D$194)/('Dados Normal. pelo Peso - Seca'!D$193-'Dados Normal. pelo Peso - Seca'!D$194))</f>
        <v>0.66521911697619351</v>
      </c>
      <c r="E36" s="24">
        <f>IF(ISBLANK('Dados Normal. pelo Peso - Seca'!E36),"",('Dados Normal. pelo Peso - Seca'!E36-'Dados Normal. pelo Peso - Seca'!E$194)/('Dados Normal. pelo Peso - Seca'!E$193-'Dados Normal. pelo Peso - Seca'!E$194))</f>
        <v>0.60193212781768635</v>
      </c>
      <c r="F36" s="24">
        <f>IF(ISBLANK('Dados Normal. pelo Peso - Seca'!F36),"",('Dados Normal. pelo Peso - Seca'!F36-'Dados Normal. pelo Peso - Seca'!F$194)/('Dados Normal. pelo Peso - Seca'!F$193-'Dados Normal. pelo Peso - Seca'!F$194))</f>
        <v>0.59170702179176748</v>
      </c>
      <c r="G36" s="24">
        <f>IF(ISBLANK('Dados Normal. pelo Peso - Seca'!G36),"",('Dados Normal. pelo Peso - Seca'!G36-'Dados Normal. pelo Peso - Seca'!G$194)/('Dados Normal. pelo Peso - Seca'!G$193-'Dados Normal. pelo Peso - Seca'!G$194))</f>
        <v>0.25185751280173502</v>
      </c>
      <c r="H36" s="24">
        <f>IF(ISBLANK('Dados Normal. pelo Peso - Seca'!H36),"",('Dados Normal. pelo Peso - Seca'!H36-'Dados Normal. pelo Peso - Seca'!H$194)/('Dados Normal. pelo Peso - Seca'!H$193-'Dados Normal. pelo Peso - Seca'!H$194))</f>
        <v>0.65938671819121064</v>
      </c>
      <c r="I36" s="24">
        <f>IF(ISBLANK('Dados Normal. pelo Peso - Seca'!I36),"",('Dados Normal. pelo Peso - Seca'!I36-'Dados Normal. pelo Peso - Seca'!I$194)/('Dados Normal. pelo Peso - Seca'!I$193-'Dados Normal. pelo Peso - Seca'!I$194))</f>
        <v>0.32334883720930224</v>
      </c>
      <c r="J36" s="24">
        <f>IF(ISBLANK('Dados Normal. pelo Peso - Seca'!J36),"",('Dados Normal. pelo Peso - Seca'!J36-'Dados Normal. pelo Peso - Seca'!J$194)/('Dados Normal. pelo Peso - Seca'!J$193-'Dados Normal. pelo Peso - Seca'!J$194))</f>
        <v>0.14197823000473267</v>
      </c>
      <c r="K36" s="24">
        <f>IF(ISBLANK('Dados Normal. pelo Peso - Seca'!K36),"",('Dados Normal. pelo Peso - Seca'!K36-'Dados Normal. pelo Peso - Seca'!K$194)/('Dados Normal. pelo Peso - Seca'!K$193-'Dados Normal. pelo Peso - Seca'!K$194))</f>
        <v>0.43323749281196089</v>
      </c>
      <c r="L36" s="24">
        <f>IF(ISBLANK('Dados Normal. pelo Peso - Seca'!L36),"",('Dados Normal. pelo Peso - Seca'!L36-'Dados Normal. pelo Peso - Seca'!L$194)/('Dados Normal. pelo Peso - Seca'!L$193-'Dados Normal. pelo Peso - Seca'!L$194))</f>
        <v>0.94040356640075073</v>
      </c>
      <c r="M36" s="24">
        <f>IF(ISBLANK('Dados Normal. pelo Peso - Seca'!M36),"",('Dados Normal. pelo Peso - Seca'!M36-'Dados Normal. pelo Peso - Seca'!M$194)/('Dados Normal. pelo Peso - Seca'!M$193-'Dados Normal. pelo Peso - Seca'!M$194))</f>
        <v>0.75636279500231363</v>
      </c>
      <c r="N36" s="24">
        <f>IF(ISBLANK('Dados Normal. pelo Peso - Seca'!N36),"",('Dados Normal. pelo Peso - Seca'!N36-'Dados Normal. pelo Peso - Seca'!N$194)/('Dados Normal. pelo Peso - Seca'!N$193-'Dados Normal. pelo Peso - Seca'!N$194))</f>
        <v>0.87246192893401009</v>
      </c>
      <c r="O36" s="24">
        <f>IF(ISBLANK('Dados Normal. pelo Peso - Seca'!O36),"",('Dados Normal. pelo Peso - Seca'!O36-'Dados Normal. pelo Peso - Seca'!O$194)/('Dados Normal. pelo Peso - Seca'!O$193-'Dados Normal. pelo Peso - Seca'!O$194))</f>
        <v>0.714398734177215</v>
      </c>
      <c r="P36" s="24">
        <f>IF(ISBLANK('Dados Normal. pelo Peso - Seca'!P36),"",('Dados Normal. pelo Peso - Seca'!P36-'Dados Normal. pelo Peso - Seca'!P$194)/('Dados Normal. pelo Peso - Seca'!P$193-'Dados Normal. pelo Peso - Seca'!P$194))</f>
        <v>0.14092446448703511</v>
      </c>
      <c r="Q36" s="24">
        <f>IF(ISBLANK('Dados Normal. pelo Peso - Seca'!Q36),"",('Dados Normal. pelo Peso - Seca'!Q36-'Dados Normal. pelo Peso - Seca'!Q$194)/('Dados Normal. pelo Peso - Seca'!Q$193-'Dados Normal. pelo Peso - Seca'!Q$194))</f>
        <v>0</v>
      </c>
      <c r="R36" s="24">
        <f>IF(ISBLANK('Dados Normal. pelo Peso - Seca'!R36),"",('Dados Normal. pelo Peso - Seca'!R36-'Dados Normal. pelo Peso - Seca'!R$194)/('Dados Normal. pelo Peso - Seca'!R$193-'Dados Normal. pelo Peso - Seca'!R$194))</f>
        <v>1</v>
      </c>
      <c r="S36" s="24">
        <f>IF(ISBLANK('Dados Normal. pelo Peso - Seca'!S36),"",('Dados Normal. pelo Peso - Seca'!S36-'Dados Normal. pelo Peso - Seca'!S$194)/('Dados Normal. pelo Peso - Seca'!S$193-'Dados Normal. pelo Peso - Seca'!S$194))</f>
        <v>1</v>
      </c>
      <c r="T36" s="24">
        <f>IF(ISBLANK('Dados Normal. pelo Peso - Seca'!T36),"",('Dados Normal. pelo Peso - Seca'!T36-'Dados Normal. pelo Peso - Seca'!T$194)/('Dados Normal. pelo Peso - Seca'!T$193-'Dados Normal. pelo Peso - Seca'!T$194))</f>
        <v>1</v>
      </c>
      <c r="U36" s="24">
        <f>IF(ISBLANK('Dados Normal. pelo Peso - Seca'!U36),"",('Dados Normal. pelo Peso - Seca'!U36-'Dados Normal. pelo Peso - Seca'!U$194)/('Dados Normal. pelo Peso - Seca'!U$193-'Dados Normal. pelo Peso - Seca'!U$194))</f>
        <v>1</v>
      </c>
      <c r="V36" s="24">
        <f>IF(ISBLANK('Dados Normal. pelo Peso - Seca'!V36),"",('Dados Normal. pelo Peso - Seca'!V36-'Dados Normal. pelo Peso - Seca'!V$194)/('Dados Normal. pelo Peso - Seca'!V$193-'Dados Normal. pelo Peso - Seca'!V$194))</f>
        <v>0.41666666666666652</v>
      </c>
      <c r="W36" s="24">
        <f>IF(ISBLANK('Dados Normal. pelo Peso - Seca'!W36),"",('Dados Normal. pelo Peso - Seca'!W36-'Dados Normal. pelo Peso - Seca'!W$194)/('Dados Normal. pelo Peso - Seca'!W$193-'Dados Normal. pelo Peso - Seca'!W$194))</f>
        <v>0.52605570530098855</v>
      </c>
      <c r="X36" s="24">
        <f>IF(ISBLANK('Dados Normal. pelo Peso - Seca'!X36),"",('Dados Normal. pelo Peso - Seca'!X36-'Dados Normal. pelo Peso - Seca'!X$194)/('Dados Normal. pelo Peso - Seca'!X$193-'Dados Normal. pelo Peso - Seca'!X$194))</f>
        <v>0.49793388429751984</v>
      </c>
      <c r="Y36" s="24">
        <f>IF(ISBLANK('Dados Normal. pelo Peso - Seca'!Y36),"",('Dados Normal. pelo Peso - Seca'!Y36-'Dados Normal. pelo Peso - Seca'!Y$194)/('Dados Normal. pelo Peso - Seca'!Y$193-'Dados Normal. pelo Peso - Seca'!Y$194))</f>
        <v>0.48031389527804086</v>
      </c>
      <c r="Z36" s="24">
        <f>IF(ISBLANK('Dados Normal. pelo Peso - Seca'!Z36),"",('Dados Normal. pelo Peso - Seca'!Z36-'Dados Normal. pelo Peso - Seca'!Z$194)/('Dados Normal. pelo Peso - Seca'!Z$193-'Dados Normal. pelo Peso - Seca'!Z$194))</f>
        <v>0.4700080840743735</v>
      </c>
      <c r="AA36" s="24">
        <f>IF(ISBLANK('Dados Normal. pelo Peso - Seca'!AA36),"",('Dados Normal. pelo Peso - Seca'!AA36-'Dados Normal. pelo Peso - Seca'!AA$194)/('Dados Normal. pelo Peso - Seca'!AA$193-'Dados Normal. pelo Peso - Seca'!AA$194))</f>
        <v>0.6439379429228117</v>
      </c>
      <c r="AB36" s="24">
        <f>IF(ISBLANK('Dados Normal. pelo Peso - Seca'!AB36),"",('Dados Normal. pelo Peso - Seca'!AB36-'Dados Normal. pelo Peso - Seca'!AB$194)/('Dados Normal. pelo Peso - Seca'!AB$193-'Dados Normal. pelo Peso - Seca'!AB$194))</f>
        <v>0.85106382978723427</v>
      </c>
      <c r="AC36" s="24">
        <f>IF(ISBLANK('Dados Normal. pelo Peso - Seca'!AC36),"",('Dados Normal. pelo Peso - Seca'!AC36-'Dados Normal. pelo Peso - Seca'!AC$194)/('Dados Normal. pelo Peso - Seca'!AC$193-'Dados Normal. pelo Peso - Seca'!AC$194))</f>
        <v>0.58333333333333326</v>
      </c>
    </row>
    <row r="37" spans="1:29" s="17" customFormat="1" x14ac:dyDescent="0.25">
      <c r="A37" s="18" t="s">
        <v>937</v>
      </c>
      <c r="B37" s="28" t="s">
        <v>938</v>
      </c>
      <c r="C37" s="24">
        <f>IF(ISBLANK('Dados Normal. pelo Peso - Seca'!C37),"",('Dados Normal. pelo Peso - Seca'!C37-'Dados Normal. pelo Peso - Seca'!C$194)/('Dados Normal. pelo Peso - Seca'!C$193-'Dados Normal. pelo Peso - Seca'!C$194))</f>
        <v>0.39721438528169573</v>
      </c>
      <c r="D37" s="24">
        <f>IF(ISBLANK('Dados Normal. pelo Peso - Seca'!D37),"",('Dados Normal. pelo Peso - Seca'!D37-'Dados Normal. pelo Peso - Seca'!D$194)/('Dados Normal. pelo Peso - Seca'!D$193-'Dados Normal. pelo Peso - Seca'!D$194))</f>
        <v>0.63525493357638607</v>
      </c>
      <c r="E37" s="24">
        <f>IF(ISBLANK('Dados Normal. pelo Peso - Seca'!E37),"",('Dados Normal. pelo Peso - Seca'!E37-'Dados Normal. pelo Peso - Seca'!E$194)/('Dados Normal. pelo Peso - Seca'!E$193-'Dados Normal. pelo Peso - Seca'!E$194))</f>
        <v>0.66658409710180833</v>
      </c>
      <c r="F37" s="24">
        <f>IF(ISBLANK('Dados Normal. pelo Peso - Seca'!F37),"",('Dados Normal. pelo Peso - Seca'!F37-'Dados Normal. pelo Peso - Seca'!F$194)/('Dados Normal. pelo Peso - Seca'!F$193-'Dados Normal. pelo Peso - Seca'!F$194))</f>
        <v>0.67403147699757882</v>
      </c>
      <c r="G37" s="24">
        <f>IF(ISBLANK('Dados Normal. pelo Peso - Seca'!G37),"",('Dados Normal. pelo Peso - Seca'!G37-'Dados Normal. pelo Peso - Seca'!G$194)/('Dados Normal. pelo Peso - Seca'!G$193-'Dados Normal. pelo Peso - Seca'!G$194))</f>
        <v>0.29387682062833098</v>
      </c>
      <c r="H37" s="24">
        <f>IF(ISBLANK('Dados Normal. pelo Peso - Seca'!H37),"",('Dados Normal. pelo Peso - Seca'!H37-'Dados Normal. pelo Peso - Seca'!H$194)/('Dados Normal. pelo Peso - Seca'!H$193-'Dados Normal. pelo Peso - Seca'!H$194))</f>
        <v>0.46803941019541362</v>
      </c>
      <c r="I37" s="24">
        <f>IF(ISBLANK('Dados Normal. pelo Peso - Seca'!I37),"",('Dados Normal. pelo Peso - Seca'!I37-'Dados Normal. pelo Peso - Seca'!I$194)/('Dados Normal. pelo Peso - Seca'!I$193-'Dados Normal. pelo Peso - Seca'!I$194))</f>
        <v>0.58530232558139539</v>
      </c>
      <c r="J37" s="24">
        <f>IF(ISBLANK('Dados Normal. pelo Peso - Seca'!J37),"",('Dados Normal. pelo Peso - Seca'!J37-'Dados Normal. pelo Peso - Seca'!J$194)/('Dados Normal. pelo Peso - Seca'!J$193-'Dados Normal. pelo Peso - Seca'!J$194))</f>
        <v>0.5078088026502604</v>
      </c>
      <c r="K37" s="24">
        <f>IF(ISBLANK('Dados Normal. pelo Peso - Seca'!K37),"",('Dados Normal. pelo Peso - Seca'!K37-'Dados Normal. pelo Peso - Seca'!K$194)/('Dados Normal. pelo Peso - Seca'!K$193-'Dados Normal. pelo Peso - Seca'!K$194))</f>
        <v>0.44830362277170788</v>
      </c>
      <c r="L37" s="24">
        <f>IF(ISBLANK('Dados Normal. pelo Peso - Seca'!L37),"",('Dados Normal. pelo Peso - Seca'!L37-'Dados Normal. pelo Peso - Seca'!L$194)/('Dados Normal. pelo Peso - Seca'!L$193-'Dados Normal. pelo Peso - Seca'!L$194))</f>
        <v>0.68512435476302203</v>
      </c>
      <c r="M37" s="24">
        <f>IF(ISBLANK('Dados Normal. pelo Peso - Seca'!M37),"",('Dados Normal. pelo Peso - Seca'!M37-'Dados Normal. pelo Peso - Seca'!M$194)/('Dados Normal. pelo Peso - Seca'!M$193-'Dados Normal. pelo Peso - Seca'!M$194))</f>
        <v>0.79303563165201296</v>
      </c>
      <c r="N37" s="24">
        <f>IF(ISBLANK('Dados Normal. pelo Peso - Seca'!N37),"",('Dados Normal. pelo Peso - Seca'!N37-'Dados Normal. pelo Peso - Seca'!N$194)/('Dados Normal. pelo Peso - Seca'!N$193-'Dados Normal. pelo Peso - Seca'!N$194))</f>
        <v>0.87288494077834167</v>
      </c>
      <c r="O37" s="24">
        <f>IF(ISBLANK('Dados Normal. pelo Peso - Seca'!O37),"",('Dados Normal. pelo Peso - Seca'!O37-'Dados Normal. pelo Peso - Seca'!O$194)/('Dados Normal. pelo Peso - Seca'!O$193-'Dados Normal. pelo Peso - Seca'!O$194))</f>
        <v>0.58433544303797458</v>
      </c>
      <c r="P37" s="24">
        <f>IF(ISBLANK('Dados Normal. pelo Peso - Seca'!P37),"",('Dados Normal. pelo Peso - Seca'!P37-'Dados Normal. pelo Peso - Seca'!P$194)/('Dados Normal. pelo Peso - Seca'!P$193-'Dados Normal. pelo Peso - Seca'!P$194))</f>
        <v>0.11724915445321273</v>
      </c>
      <c r="Q37" s="24">
        <f>IF(ISBLANK('Dados Normal. pelo Peso - Seca'!Q37),"",('Dados Normal. pelo Peso - Seca'!Q37-'Dados Normal. pelo Peso - Seca'!Q$194)/('Dados Normal. pelo Peso - Seca'!Q$193-'Dados Normal. pelo Peso - Seca'!Q$194))</f>
        <v>1</v>
      </c>
      <c r="R37" s="24">
        <f>IF(ISBLANK('Dados Normal. pelo Peso - Seca'!R37),"",('Dados Normal. pelo Peso - Seca'!R37-'Dados Normal. pelo Peso - Seca'!R$194)/('Dados Normal. pelo Peso - Seca'!R$193-'Dados Normal. pelo Peso - Seca'!R$194))</f>
        <v>0</v>
      </c>
      <c r="S37" s="24">
        <f>IF(ISBLANK('Dados Normal. pelo Peso - Seca'!S37),"",('Dados Normal. pelo Peso - Seca'!S37-'Dados Normal. pelo Peso - Seca'!S$194)/('Dados Normal. pelo Peso - Seca'!S$193-'Dados Normal. pelo Peso - Seca'!S$194))</f>
        <v>1</v>
      </c>
      <c r="T37" s="24">
        <f>IF(ISBLANK('Dados Normal. pelo Peso - Seca'!T37),"",('Dados Normal. pelo Peso - Seca'!T37-'Dados Normal. pelo Peso - Seca'!T$194)/('Dados Normal. pelo Peso - Seca'!T$193-'Dados Normal. pelo Peso - Seca'!T$194))</f>
        <v>1</v>
      </c>
      <c r="U37" s="24">
        <f>IF(ISBLANK('Dados Normal. pelo Peso - Seca'!U37),"",('Dados Normal. pelo Peso - Seca'!U37-'Dados Normal. pelo Peso - Seca'!U$194)/('Dados Normal. pelo Peso - Seca'!U$193-'Dados Normal. pelo Peso - Seca'!U$194))</f>
        <v>1</v>
      </c>
      <c r="V37" s="24">
        <f>IF(ISBLANK('Dados Normal. pelo Peso - Seca'!V37),"",('Dados Normal. pelo Peso - Seca'!V37-'Dados Normal. pelo Peso - Seca'!V$194)/('Dados Normal. pelo Peso - Seca'!V$193-'Dados Normal. pelo Peso - Seca'!V$194))</f>
        <v>0.33333333333333354</v>
      </c>
      <c r="W37" s="24">
        <f>IF(ISBLANK('Dados Normal. pelo Peso - Seca'!W37),"",('Dados Normal. pelo Peso - Seca'!W37-'Dados Normal. pelo Peso - Seca'!W$194)/('Dados Normal. pelo Peso - Seca'!W$193-'Dados Normal. pelo Peso - Seca'!W$194))</f>
        <v>0.62443845462713365</v>
      </c>
      <c r="X37" s="24">
        <f>IF(ISBLANK('Dados Normal. pelo Peso - Seca'!X37),"",('Dados Normal. pelo Peso - Seca'!X37-'Dados Normal. pelo Peso - Seca'!X$194)/('Dados Normal. pelo Peso - Seca'!X$193-'Dados Normal. pelo Peso - Seca'!X$194))</f>
        <v>0.2603305785123971</v>
      </c>
      <c r="Y37" s="24">
        <f>IF(ISBLANK('Dados Normal. pelo Peso - Seca'!Y37),"",('Dados Normal. pelo Peso - Seca'!Y37-'Dados Normal. pelo Peso - Seca'!Y$194)/('Dados Normal. pelo Peso - Seca'!Y$193-'Dados Normal. pelo Peso - Seca'!Y$194))</f>
        <v>0.57340008117981334</v>
      </c>
      <c r="Z37" s="24">
        <f>IF(ISBLANK('Dados Normal. pelo Peso - Seca'!Z37),"",('Dados Normal. pelo Peso - Seca'!Z37-'Dados Normal. pelo Peso - Seca'!Z$194)/('Dados Normal. pelo Peso - Seca'!Z$193-'Dados Normal. pelo Peso - Seca'!Z$194))</f>
        <v>0.67502021018593372</v>
      </c>
      <c r="AA37" s="24">
        <f>IF(ISBLANK('Dados Normal. pelo Peso - Seca'!AA37),"",('Dados Normal. pelo Peso - Seca'!AA37-'Dados Normal. pelo Peso - Seca'!AA$194)/('Dados Normal. pelo Peso - Seca'!AA$193-'Dados Normal. pelo Peso - Seca'!AA$194))</f>
        <v>0.66079295154185025</v>
      </c>
      <c r="AB37" s="24">
        <f>IF(ISBLANK('Dados Normal. pelo Peso - Seca'!AB37),"",('Dados Normal. pelo Peso - Seca'!AB37-'Dados Normal. pelo Peso - Seca'!AB$194)/('Dados Normal. pelo Peso - Seca'!AB$193-'Dados Normal. pelo Peso - Seca'!AB$194))</f>
        <v>1</v>
      </c>
      <c r="AC37" s="24">
        <f>IF(ISBLANK('Dados Normal. pelo Peso - Seca'!AC37),"",('Dados Normal. pelo Peso - Seca'!AC37-'Dados Normal. pelo Peso - Seca'!AC$194)/('Dados Normal. pelo Peso - Seca'!AC$193-'Dados Normal. pelo Peso - Seca'!AC$194))</f>
        <v>0.70833333333333337</v>
      </c>
    </row>
    <row r="38" spans="1:29" s="17" customFormat="1" x14ac:dyDescent="0.25">
      <c r="A38" s="18" t="s">
        <v>939</v>
      </c>
      <c r="B38" s="28" t="s">
        <v>940</v>
      </c>
      <c r="C38" s="24">
        <f>IF(ISBLANK('Dados Normal. pelo Peso - Seca'!C38),"",('Dados Normal. pelo Peso - Seca'!C38-'Dados Normal. pelo Peso - Seca'!C$194)/('Dados Normal. pelo Peso - Seca'!C$193-'Dados Normal. pelo Peso - Seca'!C$194))</f>
        <v>0.52083249422745548</v>
      </c>
      <c r="D38" s="24">
        <f>IF(ISBLANK('Dados Normal. pelo Peso - Seca'!D38),"",('Dados Normal. pelo Peso - Seca'!D38-'Dados Normal. pelo Peso - Seca'!D$194)/('Dados Normal. pelo Peso - Seca'!D$193-'Dados Normal. pelo Peso - Seca'!D$194))</f>
        <v>0.51454834369171221</v>
      </c>
      <c r="E38" s="24">
        <f>IF(ISBLANK('Dados Normal. pelo Peso - Seca'!E38),"",('Dados Normal. pelo Peso - Seca'!E38-'Dados Normal. pelo Peso - Seca'!E$194)/('Dados Normal. pelo Peso - Seca'!E$193-'Dados Normal. pelo Peso - Seca'!E$194))</f>
        <v>0.6001981669556602</v>
      </c>
      <c r="F38" s="24">
        <f>IF(ISBLANK('Dados Normal. pelo Peso - Seca'!F38),"",('Dados Normal. pelo Peso - Seca'!F38-'Dados Normal. pelo Peso - Seca'!F$194)/('Dados Normal. pelo Peso - Seca'!F$193-'Dados Normal. pelo Peso - Seca'!F$194))</f>
        <v>0.53662227602905577</v>
      </c>
      <c r="G38" s="24">
        <f>IF(ISBLANK('Dados Normal. pelo Peso - Seca'!G38),"",('Dados Normal. pelo Peso - Seca'!G38-'Dados Normal. pelo Peso - Seca'!G$194)/('Dados Normal. pelo Peso - Seca'!G$193-'Dados Normal. pelo Peso - Seca'!G$194))</f>
        <v>0.16896400810058135</v>
      </c>
      <c r="H38" s="24">
        <f>IF(ISBLANK('Dados Normal. pelo Peso - Seca'!H38),"",('Dados Normal. pelo Peso - Seca'!H38-'Dados Normal. pelo Peso - Seca'!H$194)/('Dados Normal. pelo Peso - Seca'!H$193-'Dados Normal. pelo Peso - Seca'!H$194))</f>
        <v>0.68475836657679057</v>
      </c>
      <c r="I38" s="24">
        <f>IF(ISBLANK('Dados Normal. pelo Peso - Seca'!I38),"",('Dados Normal. pelo Peso - Seca'!I38-'Dados Normal. pelo Peso - Seca'!I$194)/('Dados Normal. pelo Peso - Seca'!I$193-'Dados Normal. pelo Peso - Seca'!I$194))</f>
        <v>0.62995348837209308</v>
      </c>
      <c r="J38" s="24">
        <f>IF(ISBLANK('Dados Normal. pelo Peso - Seca'!J38),"",('Dados Normal. pelo Peso - Seca'!J38-'Dados Normal. pelo Peso - Seca'!J$194)/('Dados Normal. pelo Peso - Seca'!J$193-'Dados Normal. pelo Peso - Seca'!J$194))</f>
        <v>0.4756270705158544</v>
      </c>
      <c r="K38" s="24">
        <f>IF(ISBLANK('Dados Normal. pelo Peso - Seca'!K38),"",('Dados Normal. pelo Peso - Seca'!K38-'Dados Normal. pelo Peso - Seca'!K$194)/('Dados Normal. pelo Peso - Seca'!K$193-'Dados Normal. pelo Peso - Seca'!K$194))</f>
        <v>0.41610120759056918</v>
      </c>
      <c r="L38" s="24">
        <f>IF(ISBLANK('Dados Normal. pelo Peso - Seca'!L38),"",('Dados Normal. pelo Peso - Seca'!L38-'Dados Normal. pelo Peso - Seca'!L$194)/('Dados Normal. pelo Peso - Seca'!L$193-'Dados Normal. pelo Peso - Seca'!L$194))</f>
        <v>0.70706241201313935</v>
      </c>
      <c r="M38" s="24">
        <f>IF(ISBLANK('Dados Normal. pelo Peso - Seca'!M38),"",('Dados Normal. pelo Peso - Seca'!M38-'Dados Normal. pelo Peso - Seca'!M$194)/('Dados Normal. pelo Peso - Seca'!M$193-'Dados Normal. pelo Peso - Seca'!M$194))</f>
        <v>0.6936603424340585</v>
      </c>
      <c r="N38" s="24">
        <f>IF(ISBLANK('Dados Normal. pelo Peso - Seca'!N38),"",('Dados Normal. pelo Peso - Seca'!N38-'Dados Normal. pelo Peso - Seca'!N$194)/('Dados Normal. pelo Peso - Seca'!N$193-'Dados Normal. pelo Peso - Seca'!N$194))</f>
        <v>0.83142978003384105</v>
      </c>
      <c r="O38" s="24">
        <f>IF(ISBLANK('Dados Normal. pelo Peso - Seca'!O38),"",('Dados Normal. pelo Peso - Seca'!O38-'Dados Normal. pelo Peso - Seca'!O$194)/('Dados Normal. pelo Peso - Seca'!O$193-'Dados Normal. pelo Peso - Seca'!O$194))</f>
        <v>0.54208860759493649</v>
      </c>
      <c r="P38" s="24">
        <f>IF(ISBLANK('Dados Normal. pelo Peso - Seca'!P38),"",('Dados Normal. pelo Peso - Seca'!P38-'Dados Normal. pelo Peso - Seca'!P$194)/('Dados Normal. pelo Peso - Seca'!P$193-'Dados Normal. pelo Peso - Seca'!P$194))</f>
        <v>0.1003382187147691</v>
      </c>
      <c r="Q38" s="24">
        <f>IF(ISBLANK('Dados Normal. pelo Peso - Seca'!Q38),"",('Dados Normal. pelo Peso - Seca'!Q38-'Dados Normal. pelo Peso - Seca'!Q$194)/('Dados Normal. pelo Peso - Seca'!Q$193-'Dados Normal. pelo Peso - Seca'!Q$194))</f>
        <v>0</v>
      </c>
      <c r="R38" s="24">
        <f>IF(ISBLANK('Dados Normal. pelo Peso - Seca'!R38),"",('Dados Normal. pelo Peso - Seca'!R38-'Dados Normal. pelo Peso - Seca'!R$194)/('Dados Normal. pelo Peso - Seca'!R$193-'Dados Normal. pelo Peso - Seca'!R$194))</f>
        <v>0</v>
      </c>
      <c r="S38" s="24">
        <f>IF(ISBLANK('Dados Normal. pelo Peso - Seca'!S38),"",('Dados Normal. pelo Peso - Seca'!S38-'Dados Normal. pelo Peso - Seca'!S$194)/('Dados Normal. pelo Peso - Seca'!S$193-'Dados Normal. pelo Peso - Seca'!S$194))</f>
        <v>1</v>
      </c>
      <c r="T38" s="24">
        <f>IF(ISBLANK('Dados Normal. pelo Peso - Seca'!T38),"",('Dados Normal. pelo Peso - Seca'!T38-'Dados Normal. pelo Peso - Seca'!T$194)/('Dados Normal. pelo Peso - Seca'!T$193-'Dados Normal. pelo Peso - Seca'!T$194))</f>
        <v>1</v>
      </c>
      <c r="U38" s="24">
        <f>IF(ISBLANK('Dados Normal. pelo Peso - Seca'!U38),"",('Dados Normal. pelo Peso - Seca'!U38-'Dados Normal. pelo Peso - Seca'!U$194)/('Dados Normal. pelo Peso - Seca'!U$193-'Dados Normal. pelo Peso - Seca'!U$194))</f>
        <v>1</v>
      </c>
      <c r="V38" s="24">
        <f>IF(ISBLANK('Dados Normal. pelo Peso - Seca'!V38),"",('Dados Normal. pelo Peso - Seca'!V38-'Dados Normal. pelo Peso - Seca'!V$194)/('Dados Normal. pelo Peso - Seca'!V$193-'Dados Normal. pelo Peso - Seca'!V$194))</f>
        <v>0.33333333333333354</v>
      </c>
      <c r="W38" s="24">
        <f>IF(ISBLANK('Dados Normal. pelo Peso - Seca'!W38),"",('Dados Normal. pelo Peso - Seca'!W38-'Dados Normal. pelo Peso - Seca'!W$194)/('Dados Normal. pelo Peso - Seca'!W$193-'Dados Normal. pelo Peso - Seca'!W$194))</f>
        <v>0.5300988319856248</v>
      </c>
      <c r="X38" s="24">
        <f>IF(ISBLANK('Dados Normal. pelo Peso - Seca'!X38),"",('Dados Normal. pelo Peso - Seca'!X38-'Dados Normal. pelo Peso - Seca'!X$194)/('Dados Normal. pelo Peso - Seca'!X$193-'Dados Normal. pelo Peso - Seca'!X$194))</f>
        <v>0.5385674931129476</v>
      </c>
      <c r="Y38" s="24">
        <f>IF(ISBLANK('Dados Normal. pelo Peso - Seca'!Y38),"",('Dados Normal. pelo Peso - Seca'!Y38-'Dados Normal. pelo Peso - Seca'!Y$194)/('Dados Normal. pelo Peso - Seca'!Y$193-'Dados Normal. pelo Peso - Seca'!Y$194))</f>
        <v>0.51251522121499116</v>
      </c>
      <c r="Z38" s="24">
        <f>IF(ISBLANK('Dados Normal. pelo Peso - Seca'!Z38),"",('Dados Normal. pelo Peso - Seca'!Z38-'Dados Normal. pelo Peso - Seca'!Z$194)/('Dados Normal. pelo Peso - Seca'!Z$193-'Dados Normal. pelo Peso - Seca'!Z$194))</f>
        <v>0.4231204527081649</v>
      </c>
      <c r="AA38" s="24">
        <f>IF(ISBLANK('Dados Normal. pelo Peso - Seca'!AA38),"",('Dados Normal. pelo Peso - Seca'!AA38-'Dados Normal. pelo Peso - Seca'!AA$194)/('Dados Normal. pelo Peso - Seca'!AA$193-'Dados Normal. pelo Peso - Seca'!AA$194))</f>
        <v>0.63397816510247085</v>
      </c>
      <c r="AB38" s="24">
        <f>IF(ISBLANK('Dados Normal. pelo Peso - Seca'!AB38),"",('Dados Normal. pelo Peso - Seca'!AB38-'Dados Normal. pelo Peso - Seca'!AB$194)/('Dados Normal. pelo Peso - Seca'!AB$193-'Dados Normal. pelo Peso - Seca'!AB$194))</f>
        <v>0.5106382978723405</v>
      </c>
      <c r="AC38" s="24">
        <f>IF(ISBLANK('Dados Normal. pelo Peso - Seca'!AC38),"",('Dados Normal. pelo Peso - Seca'!AC38-'Dados Normal. pelo Peso - Seca'!AC$194)/('Dados Normal. pelo Peso - Seca'!AC$193-'Dados Normal. pelo Peso - Seca'!AC$194))</f>
        <v>0.70833333333333337</v>
      </c>
    </row>
    <row r="39" spans="1:29" s="17" customFormat="1" x14ac:dyDescent="0.25">
      <c r="A39" s="18" t="s">
        <v>941</v>
      </c>
      <c r="B39" s="28" t="s">
        <v>942</v>
      </c>
      <c r="C39" s="24">
        <f>IF(ISBLANK('Dados Normal. pelo Peso - Seca'!C39),"",('Dados Normal. pelo Peso - Seca'!C39-'Dados Normal. pelo Peso - Seca'!C$194)/('Dados Normal. pelo Peso - Seca'!C$193-'Dados Normal. pelo Peso - Seca'!C$194))</f>
        <v>0.8087827683779657</v>
      </c>
      <c r="D39" s="24">
        <f>IF(ISBLANK('Dados Normal. pelo Peso - Seca'!D39),"",('Dados Normal. pelo Peso - Seca'!D39-'Dados Normal. pelo Peso - Seca'!D$194)/('Dados Normal. pelo Peso - Seca'!D$193-'Dados Normal. pelo Peso - Seca'!D$194))</f>
        <v>0.16045840720377039</v>
      </c>
      <c r="E39" s="24">
        <f>IF(ISBLANK('Dados Normal. pelo Peso - Seca'!E39),"",('Dados Normal. pelo Peso - Seca'!E39-'Dados Normal. pelo Peso - Seca'!E$194)/('Dados Normal. pelo Peso - Seca'!E$193-'Dados Normal. pelo Peso - Seca'!E$194))</f>
        <v>0.65816200148625215</v>
      </c>
      <c r="F39" s="24">
        <f>IF(ISBLANK('Dados Normal. pelo Peso - Seca'!F39),"",('Dados Normal. pelo Peso - Seca'!F39-'Dados Normal. pelo Peso - Seca'!F$194)/('Dados Normal. pelo Peso - Seca'!F$193-'Dados Normal. pelo Peso - Seca'!F$194))</f>
        <v>0.63075060532687655</v>
      </c>
      <c r="G39" s="24">
        <f>IF(ISBLANK('Dados Normal. pelo Peso - Seca'!G39),"",('Dados Normal. pelo Peso - Seca'!G39-'Dados Normal. pelo Peso - Seca'!G$194)/('Dados Normal. pelo Peso - Seca'!G$193-'Dados Normal. pelo Peso - Seca'!G$194))</f>
        <v>0.14846639881235554</v>
      </c>
      <c r="H39" s="24">
        <f>IF(ISBLANK('Dados Normal. pelo Peso - Seca'!H39),"",('Dados Normal. pelo Peso - Seca'!H39-'Dados Normal. pelo Peso - Seca'!H$194)/('Dados Normal. pelo Peso - Seca'!H$193-'Dados Normal. pelo Peso - Seca'!H$194))</f>
        <v>0.86685989866653645</v>
      </c>
      <c r="I39" s="24">
        <f>IF(ISBLANK('Dados Normal. pelo Peso - Seca'!I39),"",('Dados Normal. pelo Peso - Seca'!I39-'Dados Normal. pelo Peso - Seca'!I$194)/('Dados Normal. pelo Peso - Seca'!I$193-'Dados Normal. pelo Peso - Seca'!I$194))</f>
        <v>0.62455813953488371</v>
      </c>
      <c r="J39" s="24">
        <f>IF(ISBLANK('Dados Normal. pelo Peso - Seca'!J39),"",('Dados Normal. pelo Peso - Seca'!J39-'Dados Normal. pelo Peso - Seca'!J$194)/('Dados Normal. pelo Peso - Seca'!J$193-'Dados Normal. pelo Peso - Seca'!J$194))</f>
        <v>0.15948887837198331</v>
      </c>
      <c r="K39" s="24">
        <f>IF(ISBLANK('Dados Normal. pelo Peso - Seca'!K39),"",('Dados Normal. pelo Peso - Seca'!K39-'Dados Normal. pelo Peso - Seca'!K$194)/('Dados Normal. pelo Peso - Seca'!K$193-'Dados Normal. pelo Peso - Seca'!K$194))</f>
        <v>0.89476710753306499</v>
      </c>
      <c r="L39" s="24">
        <f>IF(ISBLANK('Dados Normal. pelo Peso - Seca'!L39),"",('Dados Normal. pelo Peso - Seca'!L39-'Dados Normal. pelo Peso - Seca'!L$194)/('Dados Normal. pelo Peso - Seca'!L$193-'Dados Normal. pelo Peso - Seca'!L$194))</f>
        <v>0.4881511027686532</v>
      </c>
      <c r="M39" s="24">
        <f>IF(ISBLANK('Dados Normal. pelo Peso - Seca'!M39),"",('Dados Normal. pelo Peso - Seca'!M39-'Dados Normal. pelo Peso - Seca'!M$194)/('Dados Normal. pelo Peso - Seca'!M$193-'Dados Normal. pelo Peso - Seca'!M$194))</f>
        <v>0.84740860712633048</v>
      </c>
      <c r="N39" s="24">
        <f>IF(ISBLANK('Dados Normal. pelo Peso - Seca'!N39),"",('Dados Normal. pelo Peso - Seca'!N39-'Dados Normal. pelo Peso - Seca'!N$194)/('Dados Normal. pelo Peso - Seca'!N$193-'Dados Normal. pelo Peso - Seca'!N$194))</f>
        <v>0.62436548223350241</v>
      </c>
      <c r="O39" s="24">
        <f>IF(ISBLANK('Dados Normal. pelo Peso - Seca'!O39),"",('Dados Normal. pelo Peso - Seca'!O39-'Dados Normal. pelo Peso - Seca'!O$194)/('Dados Normal. pelo Peso - Seca'!O$193-'Dados Normal. pelo Peso - Seca'!O$194))</f>
        <v>0.80553797468354416</v>
      </c>
      <c r="P39" s="24">
        <f>IF(ISBLANK('Dados Normal. pelo Peso - Seca'!P39),"",('Dados Normal. pelo Peso - Seca'!P39-'Dados Normal. pelo Peso - Seca'!P$194)/('Dados Normal. pelo Peso - Seca'!P$193-'Dados Normal. pelo Peso - Seca'!P$194))</f>
        <v>6.5388951521984304E-2</v>
      </c>
      <c r="Q39" s="24">
        <f>IF(ISBLANK('Dados Normal. pelo Peso - Seca'!Q39),"",('Dados Normal. pelo Peso - Seca'!Q39-'Dados Normal. pelo Peso - Seca'!Q$194)/('Dados Normal. pelo Peso - Seca'!Q$193-'Dados Normal. pelo Peso - Seca'!Q$194))</f>
        <v>0</v>
      </c>
      <c r="R39" s="24">
        <f>IF(ISBLANK('Dados Normal. pelo Peso - Seca'!R39),"",('Dados Normal. pelo Peso - Seca'!R39-'Dados Normal. pelo Peso - Seca'!R$194)/('Dados Normal. pelo Peso - Seca'!R$193-'Dados Normal. pelo Peso - Seca'!R$194))</f>
        <v>0</v>
      </c>
      <c r="S39" s="24">
        <f>IF(ISBLANK('Dados Normal. pelo Peso - Seca'!S39),"",('Dados Normal. pelo Peso - Seca'!S39-'Dados Normal. pelo Peso - Seca'!S$194)/('Dados Normal. pelo Peso - Seca'!S$193-'Dados Normal. pelo Peso - Seca'!S$194))</f>
        <v>1</v>
      </c>
      <c r="T39" s="24">
        <f>IF(ISBLANK('Dados Normal. pelo Peso - Seca'!T39),"",('Dados Normal. pelo Peso - Seca'!T39-'Dados Normal. pelo Peso - Seca'!T$194)/('Dados Normal. pelo Peso - Seca'!T$193-'Dados Normal. pelo Peso - Seca'!T$194))</f>
        <v>1</v>
      </c>
      <c r="U39" s="24">
        <f>IF(ISBLANK('Dados Normal. pelo Peso - Seca'!U39),"",('Dados Normal. pelo Peso - Seca'!U39-'Dados Normal. pelo Peso - Seca'!U$194)/('Dados Normal. pelo Peso - Seca'!U$193-'Dados Normal. pelo Peso - Seca'!U$194))</f>
        <v>1</v>
      </c>
      <c r="V39" s="24">
        <f>IF(ISBLANK('Dados Normal. pelo Peso - Seca'!V39),"",('Dados Normal. pelo Peso - Seca'!V39-'Dados Normal. pelo Peso - Seca'!V$194)/('Dados Normal. pelo Peso - Seca'!V$193-'Dados Normal. pelo Peso - Seca'!V$194))</f>
        <v>0.37500000000000028</v>
      </c>
      <c r="W39" s="24">
        <f>IF(ISBLANK('Dados Normal. pelo Peso - Seca'!W39),"",('Dados Normal. pelo Peso - Seca'!W39-'Dados Normal. pelo Peso - Seca'!W$194)/('Dados Normal. pelo Peso - Seca'!W$193-'Dados Normal. pelo Peso - Seca'!W$194))</f>
        <v>0.63027852650494165</v>
      </c>
      <c r="X39" s="24">
        <f>IF(ISBLANK('Dados Normal. pelo Peso - Seca'!X39),"",('Dados Normal. pelo Peso - Seca'!X39-'Dados Normal. pelo Peso - Seca'!X$194)/('Dados Normal. pelo Peso - Seca'!X$193-'Dados Normal. pelo Peso - Seca'!X$194))</f>
        <v>0.32920110192837465</v>
      </c>
      <c r="Y39" s="24">
        <f>IF(ISBLANK('Dados Normal. pelo Peso - Seca'!Y39),"",('Dados Normal. pelo Peso - Seca'!Y39-'Dados Normal. pelo Peso - Seca'!Y$194)/('Dados Normal. pelo Peso - Seca'!Y$193-'Dados Normal. pelo Peso - Seca'!Y$194))</f>
        <v>0.73156541739954006</v>
      </c>
      <c r="Z39" s="24">
        <f>IF(ISBLANK('Dados Normal. pelo Peso - Seca'!Z39),"",('Dados Normal. pelo Peso - Seca'!Z39-'Dados Normal. pelo Peso - Seca'!Z$194)/('Dados Normal. pelo Peso - Seca'!Z$193-'Dados Normal. pelo Peso - Seca'!Z$194))</f>
        <v>0.77202910266774449</v>
      </c>
      <c r="AA39" s="24">
        <f>IF(ISBLANK('Dados Normal. pelo Peso - Seca'!AA39),"",('Dados Normal. pelo Peso - Seca'!AA39-'Dados Normal. pelo Peso - Seca'!AA$194)/('Dados Normal. pelo Peso - Seca'!AA$193-'Dados Normal. pelo Peso - Seca'!AA$194))</f>
        <v>0.7785864776862671</v>
      </c>
      <c r="AB39" s="24">
        <f>IF(ISBLANK('Dados Normal. pelo Peso - Seca'!AB39),"",('Dados Normal. pelo Peso - Seca'!AB39-'Dados Normal. pelo Peso - Seca'!AB$194)/('Dados Normal. pelo Peso - Seca'!AB$193-'Dados Normal. pelo Peso - Seca'!AB$194))</f>
        <v>0.21276595744680854</v>
      </c>
      <c r="AC39" s="24">
        <f>IF(ISBLANK('Dados Normal. pelo Peso - Seca'!AC39),"",('Dados Normal. pelo Peso - Seca'!AC39-'Dados Normal. pelo Peso - Seca'!AC$194)/('Dados Normal. pelo Peso - Seca'!AC$193-'Dados Normal. pelo Peso - Seca'!AC$194))</f>
        <v>0.60416666666666674</v>
      </c>
    </row>
    <row r="40" spans="1:29" s="17" customFormat="1" x14ac:dyDescent="0.25">
      <c r="A40" s="18" t="s">
        <v>943</v>
      </c>
      <c r="B40" s="28" t="s">
        <v>944</v>
      </c>
      <c r="C40" s="24">
        <f>IF(ISBLANK('Dados Normal. pelo Peso - Seca'!C40),"",('Dados Normal. pelo Peso - Seca'!C40-'Dados Normal. pelo Peso - Seca'!C$194)/('Dados Normal. pelo Peso - Seca'!C$193-'Dados Normal. pelo Peso - Seca'!C$194))</f>
        <v>0.55909328294017102</v>
      </c>
      <c r="D40" s="24">
        <f>IF(ISBLANK('Dados Normal. pelo Peso - Seca'!D40),"",('Dados Normal. pelo Peso - Seca'!D40-'Dados Normal. pelo Peso - Seca'!D$194)/('Dados Normal. pelo Peso - Seca'!D$193-'Dados Normal. pelo Peso - Seca'!D$194))</f>
        <v>0.44268871918521124</v>
      </c>
      <c r="E40" s="24">
        <f>IF(ISBLANK('Dados Normal. pelo Peso - Seca'!E40),"",('Dados Normal. pelo Peso - Seca'!E40-'Dados Normal. pelo Peso - Seca'!E$194)/('Dados Normal. pelo Peso - Seca'!E$193-'Dados Normal. pelo Peso - Seca'!E$194))</f>
        <v>0.64429031459004227</v>
      </c>
      <c r="F40" s="24">
        <f>IF(ISBLANK('Dados Normal. pelo Peso - Seca'!F40),"",('Dados Normal. pelo Peso - Seca'!F40-'Dados Normal. pelo Peso - Seca'!F$194)/('Dados Normal. pelo Peso - Seca'!F$193-'Dados Normal. pelo Peso - Seca'!F$194))</f>
        <v>0.60199757869249382</v>
      </c>
      <c r="G40" s="24">
        <f>IF(ISBLANK('Dados Normal. pelo Peso - Seca'!G40),"",('Dados Normal. pelo Peso - Seca'!G40-'Dados Normal. pelo Peso - Seca'!G$194)/('Dados Normal. pelo Peso - Seca'!G$193-'Dados Normal. pelo Peso - Seca'!G$194))</f>
        <v>0.26761770221221132</v>
      </c>
      <c r="H40" s="24">
        <f>IF(ISBLANK('Dados Normal. pelo Peso - Seca'!H40),"",('Dados Normal. pelo Peso - Seca'!H40-'Dados Normal. pelo Peso - Seca'!H$194)/('Dados Normal. pelo Peso - Seca'!H$193-'Dados Normal. pelo Peso - Seca'!H$194))</f>
        <v>0.81003239915681169</v>
      </c>
      <c r="I40" s="24">
        <f>IF(ISBLANK('Dados Normal. pelo Peso - Seca'!I40),"",('Dados Normal. pelo Peso - Seca'!I40-'Dados Normal. pelo Peso - Seca'!I$194)/('Dados Normal. pelo Peso - Seca'!I$193-'Dados Normal. pelo Peso - Seca'!I$194))</f>
        <v>0.62139534883720937</v>
      </c>
      <c r="J40" s="24">
        <f>IF(ISBLANK('Dados Normal. pelo Peso - Seca'!J40),"",('Dados Normal. pelo Peso - Seca'!J40-'Dados Normal. pelo Peso - Seca'!J$194)/('Dados Normal. pelo Peso - Seca'!J$193-'Dados Normal. pelo Peso - Seca'!J$194))</f>
        <v>0.59441552295314726</v>
      </c>
      <c r="K40" s="24">
        <f>IF(ISBLANK('Dados Normal. pelo Peso - Seca'!K40),"",('Dados Normal. pelo Peso - Seca'!K40-'Dados Normal. pelo Peso - Seca'!K$194)/('Dados Normal. pelo Peso - Seca'!K$193-'Dados Normal. pelo Peso - Seca'!K$194))</f>
        <v>0.62668200115008621</v>
      </c>
      <c r="L40" s="24">
        <f>IF(ISBLANK('Dados Normal. pelo Peso - Seca'!L40),"",('Dados Normal. pelo Peso - Seca'!L40-'Dados Normal. pelo Peso - Seca'!L$194)/('Dados Normal. pelo Peso - Seca'!L$193-'Dados Normal. pelo Peso - Seca'!L$194))</f>
        <v>0.79282027217268891</v>
      </c>
      <c r="M40" s="24">
        <f>IF(ISBLANK('Dados Normal. pelo Peso - Seca'!M40),"",('Dados Normal. pelo Peso - Seca'!M40-'Dados Normal. pelo Peso - Seca'!M$194)/('Dados Normal. pelo Peso - Seca'!M$193-'Dados Normal. pelo Peso - Seca'!M$194))</f>
        <v>0.60377140212864411</v>
      </c>
      <c r="N40" s="24">
        <f>IF(ISBLANK('Dados Normal. pelo Peso - Seca'!N40),"",('Dados Normal. pelo Peso - Seca'!N40-'Dados Normal. pelo Peso - Seca'!N$194)/('Dados Normal. pelo Peso - Seca'!N$193-'Dados Normal. pelo Peso - Seca'!N$194))</f>
        <v>0.72208121827411165</v>
      </c>
      <c r="O40" s="24">
        <f>IF(ISBLANK('Dados Normal. pelo Peso - Seca'!O40),"",('Dados Normal. pelo Peso - Seca'!O40-'Dados Normal. pelo Peso - Seca'!O$194)/('Dados Normal. pelo Peso - Seca'!O$193-'Dados Normal. pelo Peso - Seca'!O$194))</f>
        <v>0.77278481012658229</v>
      </c>
      <c r="P40" s="24">
        <f>IF(ISBLANK('Dados Normal. pelo Peso - Seca'!P40),"",('Dados Normal. pelo Peso - Seca'!P40-'Dados Normal. pelo Peso - Seca'!P$194)/('Dados Normal. pelo Peso - Seca'!P$193-'Dados Normal. pelo Peso - Seca'!P$194))</f>
        <v>4.1713641488161916E-2</v>
      </c>
      <c r="Q40" s="24">
        <f>IF(ISBLANK('Dados Normal. pelo Peso - Seca'!Q40),"",('Dados Normal. pelo Peso - Seca'!Q40-'Dados Normal. pelo Peso - Seca'!Q$194)/('Dados Normal. pelo Peso - Seca'!Q$193-'Dados Normal. pelo Peso - Seca'!Q$194))</f>
        <v>0</v>
      </c>
      <c r="R40" s="24">
        <f>IF(ISBLANK('Dados Normal. pelo Peso - Seca'!R40),"",('Dados Normal. pelo Peso - Seca'!R40-'Dados Normal. pelo Peso - Seca'!R$194)/('Dados Normal. pelo Peso - Seca'!R$193-'Dados Normal. pelo Peso - Seca'!R$194))</f>
        <v>0</v>
      </c>
      <c r="S40" s="24">
        <f>IF(ISBLANK('Dados Normal. pelo Peso - Seca'!S40),"",('Dados Normal. pelo Peso - Seca'!S40-'Dados Normal. pelo Peso - Seca'!S$194)/('Dados Normal. pelo Peso - Seca'!S$193-'Dados Normal. pelo Peso - Seca'!S$194))</f>
        <v>0.33333333333333343</v>
      </c>
      <c r="T40" s="24">
        <f>IF(ISBLANK('Dados Normal. pelo Peso - Seca'!T40),"",('Dados Normal. pelo Peso - Seca'!T40-'Dados Normal. pelo Peso - Seca'!T$194)/('Dados Normal. pelo Peso - Seca'!T$193-'Dados Normal. pelo Peso - Seca'!T$194))</f>
        <v>1</v>
      </c>
      <c r="U40" s="24">
        <f>IF(ISBLANK('Dados Normal. pelo Peso - Seca'!U40),"",('Dados Normal. pelo Peso - Seca'!U40-'Dados Normal. pelo Peso - Seca'!U$194)/('Dados Normal. pelo Peso - Seca'!U$193-'Dados Normal. pelo Peso - Seca'!U$194))</f>
        <v>1</v>
      </c>
      <c r="V40" s="24">
        <f>IF(ISBLANK('Dados Normal. pelo Peso - Seca'!V40),"",('Dados Normal. pelo Peso - Seca'!V40-'Dados Normal. pelo Peso - Seca'!V$194)/('Dados Normal. pelo Peso - Seca'!V$193-'Dados Normal. pelo Peso - Seca'!V$194))</f>
        <v>0.66666666666666663</v>
      </c>
      <c r="W40" s="24">
        <f>IF(ISBLANK('Dados Normal. pelo Peso - Seca'!W40),"",('Dados Normal. pelo Peso - Seca'!W40-'Dados Normal. pelo Peso - Seca'!W$194)/('Dados Normal. pelo Peso - Seca'!W$193-'Dados Normal. pelo Peso - Seca'!W$194))</f>
        <v>0.5386343216531897</v>
      </c>
      <c r="X40" s="24">
        <f>IF(ISBLANK('Dados Normal. pelo Peso - Seca'!X40),"",('Dados Normal. pelo Peso - Seca'!X40-'Dados Normal. pelo Peso - Seca'!X$194)/('Dados Normal. pelo Peso - Seca'!X$193-'Dados Normal. pelo Peso - Seca'!X$194))</f>
        <v>0.54683195592286526</v>
      </c>
      <c r="Y40" s="24">
        <f>IF(ISBLANK('Dados Normal. pelo Peso - Seca'!Y40),"",('Dados Normal. pelo Peso - Seca'!Y40-'Dados Normal. pelo Peso - Seca'!Y$194)/('Dados Normal. pelo Peso - Seca'!Y$193-'Dados Normal. pelo Peso - Seca'!Y$194))</f>
        <v>0.51643891219050198</v>
      </c>
      <c r="Z40" s="24">
        <f>IF(ISBLANK('Dados Normal. pelo Peso - Seca'!Z40),"",('Dados Normal. pelo Peso - Seca'!Z40-'Dados Normal. pelo Peso - Seca'!Z$194)/('Dados Normal. pelo Peso - Seca'!Z$193-'Dados Normal. pelo Peso - Seca'!Z$194))</f>
        <v>0.51463217461600652</v>
      </c>
      <c r="AA40" s="24">
        <f>IF(ISBLANK('Dados Normal. pelo Peso - Seca'!AA40),"",('Dados Normal. pelo Peso - Seca'!AA40-'Dados Normal. pelo Peso - Seca'!AA$194)/('Dados Normal. pelo Peso - Seca'!AA$193-'Dados Normal. pelo Peso - Seca'!AA$194))</f>
        <v>0.66883738747366417</v>
      </c>
      <c r="AB40" s="24">
        <f>IF(ISBLANK('Dados Normal. pelo Peso - Seca'!AB40),"",('Dados Normal. pelo Peso - Seca'!AB40-'Dados Normal. pelo Peso - Seca'!AB$194)/('Dados Normal. pelo Peso - Seca'!AB$193-'Dados Normal. pelo Peso - Seca'!AB$194))</f>
        <v>0.21276595744680854</v>
      </c>
      <c r="AC40" s="24">
        <f>IF(ISBLANK('Dados Normal. pelo Peso - Seca'!AC40),"",('Dados Normal. pelo Peso - Seca'!AC40-'Dados Normal. pelo Peso - Seca'!AC$194)/('Dados Normal. pelo Peso - Seca'!AC$193-'Dados Normal. pelo Peso - Seca'!AC$194))</f>
        <v>0.3333333333333332</v>
      </c>
    </row>
    <row r="41" spans="1:29" s="17" customFormat="1" x14ac:dyDescent="0.25">
      <c r="A41" s="18" t="s">
        <v>945</v>
      </c>
      <c r="B41" s="28" t="s">
        <v>946</v>
      </c>
      <c r="C41" s="24">
        <f>IF(ISBLANK('Dados Normal. pelo Peso - Seca'!C41),"",('Dados Normal. pelo Peso - Seca'!C41-'Dados Normal. pelo Peso - Seca'!C$194)/('Dados Normal. pelo Peso - Seca'!C$193-'Dados Normal. pelo Peso - Seca'!C$194))</f>
        <v>0.85565909891201075</v>
      </c>
      <c r="D41" s="24">
        <f>IF(ISBLANK('Dados Normal. pelo Peso - Seca'!D41),"",('Dados Normal. pelo Peso - Seca'!D41-'Dados Normal. pelo Peso - Seca'!D$194)/('Dados Normal. pelo Peso - Seca'!D$193-'Dados Normal. pelo Peso - Seca'!D$194))</f>
        <v>0.27837407509095313</v>
      </c>
      <c r="E41" s="24">
        <f>IF(ISBLANK('Dados Normal. pelo Peso - Seca'!E41),"",('Dados Normal. pelo Peso - Seca'!E41-'Dados Normal. pelo Peso - Seca'!E$194)/('Dados Normal. pelo Peso - Seca'!E$193-'Dados Normal. pelo Peso - Seca'!E$194))</f>
        <v>0.65543720584592513</v>
      </c>
      <c r="F41" s="24">
        <f>IF(ISBLANK('Dados Normal. pelo Peso - Seca'!F41),"",('Dados Normal. pelo Peso - Seca'!F41-'Dados Normal. pelo Peso - Seca'!F$194)/('Dados Normal. pelo Peso - Seca'!F$193-'Dados Normal. pelo Peso - Seca'!F$194))</f>
        <v>0.7121670702179177</v>
      </c>
      <c r="G41" s="24">
        <f>IF(ISBLANK('Dados Normal. pelo Peso - Seca'!G41),"",('Dados Normal. pelo Peso - Seca'!G41-'Dados Normal. pelo Peso - Seca'!G$194)/('Dados Normal. pelo Peso - Seca'!G$193-'Dados Normal. pelo Peso - Seca'!G$194))</f>
        <v>0.47155642594815061</v>
      </c>
      <c r="H41" s="24">
        <f>IF(ISBLANK('Dados Normal. pelo Peso - Seca'!H41),"",('Dados Normal. pelo Peso - Seca'!H41-'Dados Normal. pelo Peso - Seca'!H$194)/('Dados Normal. pelo Peso - Seca'!H$193-'Dados Normal. pelo Peso - Seca'!H$194))</f>
        <v>0.53051822063717868</v>
      </c>
      <c r="I41" s="24">
        <f>IF(ISBLANK('Dados Normal. pelo Peso - Seca'!I41),"",('Dados Normal. pelo Peso - Seca'!I41-'Dados Normal. pelo Peso - Seca'!I$194)/('Dados Normal. pelo Peso - Seca'!I$193-'Dados Normal. pelo Peso - Seca'!I$194))</f>
        <v>0.60353488372093023</v>
      </c>
      <c r="J41" s="24">
        <f>IF(ISBLANK('Dados Normal. pelo Peso - Seca'!J41),"",('Dados Normal. pelo Peso - Seca'!J41-'Dados Normal. pelo Peso - Seca'!J$194)/('Dados Normal. pelo Peso - Seca'!J$193-'Dados Normal. pelo Peso - Seca'!J$194))</f>
        <v>0.33459536204448659</v>
      </c>
      <c r="K41" s="24">
        <f>IF(ISBLANK('Dados Normal. pelo Peso - Seca'!K41),"",('Dados Normal. pelo Peso - Seca'!K41-'Dados Normal. pelo Peso - Seca'!K$194)/('Dados Normal. pelo Peso - Seca'!K$193-'Dados Normal. pelo Peso - Seca'!K$194))</f>
        <v>0.64864864864864868</v>
      </c>
      <c r="L41" s="24">
        <f>IF(ISBLANK('Dados Normal. pelo Peso - Seca'!L41),"",('Dados Normal. pelo Peso - Seca'!L41-'Dados Normal. pelo Peso - Seca'!L$194)/('Dados Normal. pelo Peso - Seca'!L$193-'Dados Normal. pelo Peso - Seca'!L$194))</f>
        <v>0.79727827311121535</v>
      </c>
      <c r="M41" s="24">
        <f>IF(ISBLANK('Dados Normal. pelo Peso - Seca'!M41),"",('Dados Normal. pelo Peso - Seca'!M41-'Dados Normal. pelo Peso - Seca'!M$194)/('Dados Normal. pelo Peso - Seca'!M$193-'Dados Normal. pelo Peso - Seca'!M$194))</f>
        <v>0.43614067561314213</v>
      </c>
      <c r="N41" s="24">
        <f>IF(ISBLANK('Dados Normal. pelo Peso - Seca'!N41),"",('Dados Normal. pelo Peso - Seca'!N41-'Dados Normal. pelo Peso - Seca'!N$194)/('Dados Normal. pelo Peso - Seca'!N$193-'Dados Normal. pelo Peso - Seca'!N$194))</f>
        <v>0.72631133671742798</v>
      </c>
      <c r="O41" s="24">
        <f>IF(ISBLANK('Dados Normal. pelo Peso - Seca'!O41),"",('Dados Normal. pelo Peso - Seca'!O41-'Dados Normal. pelo Peso - Seca'!O$194)/('Dados Normal. pelo Peso - Seca'!O$193-'Dados Normal. pelo Peso - Seca'!O$194))</f>
        <v>0.62389240506329102</v>
      </c>
      <c r="P41" s="24">
        <f>IF(ISBLANK('Dados Normal. pelo Peso - Seca'!P41),"",('Dados Normal. pelo Peso - Seca'!P41-'Dados Normal. pelo Peso - Seca'!P$194)/('Dados Normal. pelo Peso - Seca'!P$193-'Dados Normal. pelo Peso - Seca'!P$194))</f>
        <v>0.20631341600901942</v>
      </c>
      <c r="Q41" s="24">
        <f>IF(ISBLANK('Dados Normal. pelo Peso - Seca'!Q41),"",('Dados Normal. pelo Peso - Seca'!Q41-'Dados Normal. pelo Peso - Seca'!Q$194)/('Dados Normal. pelo Peso - Seca'!Q$193-'Dados Normal. pelo Peso - Seca'!Q$194))</f>
        <v>0</v>
      </c>
      <c r="R41" s="24">
        <f>IF(ISBLANK('Dados Normal. pelo Peso - Seca'!R41),"",('Dados Normal. pelo Peso - Seca'!R41-'Dados Normal. pelo Peso - Seca'!R$194)/('Dados Normal. pelo Peso - Seca'!R$193-'Dados Normal. pelo Peso - Seca'!R$194))</f>
        <v>0</v>
      </c>
      <c r="S41" s="24">
        <f>IF(ISBLANK('Dados Normal. pelo Peso - Seca'!S41),"",('Dados Normal. pelo Peso - Seca'!S41-'Dados Normal. pelo Peso - Seca'!S$194)/('Dados Normal. pelo Peso - Seca'!S$193-'Dados Normal. pelo Peso - Seca'!S$194))</f>
        <v>0.66666666666666674</v>
      </c>
      <c r="T41" s="24">
        <f>IF(ISBLANK('Dados Normal. pelo Peso - Seca'!T41),"",('Dados Normal. pelo Peso - Seca'!T41-'Dados Normal. pelo Peso - Seca'!T$194)/('Dados Normal. pelo Peso - Seca'!T$193-'Dados Normal. pelo Peso - Seca'!T$194))</f>
        <v>1</v>
      </c>
      <c r="U41" s="24">
        <f>IF(ISBLANK('Dados Normal. pelo Peso - Seca'!U41),"",('Dados Normal. pelo Peso - Seca'!U41-'Dados Normal. pelo Peso - Seca'!U$194)/('Dados Normal. pelo Peso - Seca'!U$193-'Dados Normal. pelo Peso - Seca'!U$194))</f>
        <v>1</v>
      </c>
      <c r="V41" s="24">
        <f>IF(ISBLANK('Dados Normal. pelo Peso - Seca'!V41),"",('Dados Normal. pelo Peso - Seca'!V41-'Dados Normal. pelo Peso - Seca'!V$194)/('Dados Normal. pelo Peso - Seca'!V$193-'Dados Normal. pelo Peso - Seca'!V$194))</f>
        <v>0.49999999999999989</v>
      </c>
      <c r="W41" s="24">
        <f>IF(ISBLANK('Dados Normal. pelo Peso - Seca'!W41),"",('Dados Normal. pelo Peso - Seca'!W41-'Dados Normal. pelo Peso - Seca'!W$194)/('Dados Normal. pelo Peso - Seca'!W$193-'Dados Normal. pelo Peso - Seca'!W$194))</f>
        <v>0.78706199460916471</v>
      </c>
      <c r="X41" s="24">
        <f>IF(ISBLANK('Dados Normal. pelo Peso - Seca'!X41),"",('Dados Normal. pelo Peso - Seca'!X41-'Dados Normal. pelo Peso - Seca'!X$194)/('Dados Normal. pelo Peso - Seca'!X$193-'Dados Normal. pelo Peso - Seca'!X$194))</f>
        <v>0.28236914600550889</v>
      </c>
      <c r="Y41" s="24">
        <f>IF(ISBLANK('Dados Normal. pelo Peso - Seca'!Y41),"",('Dados Normal. pelo Peso - Seca'!Y41-'Dados Normal. pelo Peso - Seca'!Y$194)/('Dados Normal. pelo Peso - Seca'!Y$193-'Dados Normal. pelo Peso - Seca'!Y$194))</f>
        <v>0.76363144364767965</v>
      </c>
      <c r="Z41" s="24">
        <f>IF(ISBLANK('Dados Normal. pelo Peso - Seca'!Z41),"",('Dados Normal. pelo Peso - Seca'!Z41-'Dados Normal. pelo Peso - Seca'!Z$194)/('Dados Normal. pelo Peso - Seca'!Z$193-'Dados Normal. pelo Peso - Seca'!Z$194))</f>
        <v>0.58658043654001613</v>
      </c>
      <c r="AA41" s="24">
        <f>IF(ISBLANK('Dados Normal. pelo Peso - Seca'!AA41),"",('Dados Normal. pelo Peso - Seca'!AA41-'Dados Normal. pelo Peso - Seca'!AA$194)/('Dados Normal. pelo Peso - Seca'!AA$193-'Dados Normal. pelo Peso - Seca'!AA$194))</f>
        <v>0.72265849454127562</v>
      </c>
      <c r="AB41" s="24">
        <f>IF(ISBLANK('Dados Normal. pelo Peso - Seca'!AB41),"",('Dados Normal. pelo Peso - Seca'!AB41-'Dados Normal. pelo Peso - Seca'!AB$194)/('Dados Normal. pelo Peso - Seca'!AB$193-'Dados Normal. pelo Peso - Seca'!AB$194))</f>
        <v>0.65957446808510656</v>
      </c>
      <c r="AC41" s="24">
        <f>IF(ISBLANK('Dados Normal. pelo Peso - Seca'!AC41),"",('Dados Normal. pelo Peso - Seca'!AC41-'Dados Normal. pelo Peso - Seca'!AC$194)/('Dados Normal. pelo Peso - Seca'!AC$193-'Dados Normal. pelo Peso - Seca'!AC$194))</f>
        <v>0.47916666666666669</v>
      </c>
    </row>
    <row r="42" spans="1:29" s="17" customFormat="1" x14ac:dyDescent="0.25">
      <c r="A42" s="18" t="s">
        <v>947</v>
      </c>
      <c r="B42" s="28" t="s">
        <v>948</v>
      </c>
      <c r="C42" s="24">
        <f>IF(ISBLANK('Dados Normal. pelo Peso - Seca'!C42),"",('Dados Normal. pelo Peso - Seca'!C42-'Dados Normal. pelo Peso - Seca'!C$194)/('Dados Normal. pelo Peso - Seca'!C$193-'Dados Normal. pelo Peso - Seca'!C$194))</f>
        <v>0.71047017476787488</v>
      </c>
      <c r="D42" s="24">
        <f>IF(ISBLANK('Dados Normal. pelo Peso - Seca'!D42),"",('Dados Normal. pelo Peso - Seca'!D42-'Dados Normal. pelo Peso - Seca'!D$194)/('Dados Normal. pelo Peso - Seca'!D$193-'Dados Normal. pelo Peso - Seca'!D$194))</f>
        <v>0.38402995953187186</v>
      </c>
      <c r="E42" s="24">
        <f>IF(ISBLANK('Dados Normal. pelo Peso - Seca'!E42),"",('Dados Normal. pelo Peso - Seca'!E42-'Dados Normal. pelo Peso - Seca'!E$194)/('Dados Normal. pelo Peso - Seca'!E$193-'Dados Normal. pelo Peso - Seca'!E$194))</f>
        <v>0.72058459251919738</v>
      </c>
      <c r="F42" s="24">
        <f>IF(ISBLANK('Dados Normal. pelo Peso - Seca'!F42),"",('Dados Normal. pelo Peso - Seca'!F42-'Dados Normal. pelo Peso - Seca'!F$194)/('Dados Normal. pelo Peso - Seca'!F$193-'Dados Normal. pelo Peso - Seca'!F$194))</f>
        <v>0.7478813559322034</v>
      </c>
      <c r="G42" s="24">
        <f>IF(ISBLANK('Dados Normal. pelo Peso - Seca'!G42),"",('Dados Normal. pelo Peso - Seca'!G42-'Dados Normal. pelo Peso - Seca'!G$194)/('Dados Normal. pelo Peso - Seca'!G$193-'Dados Normal. pelo Peso - Seca'!G$194))</f>
        <v>0.24109838873868539</v>
      </c>
      <c r="H42" s="24">
        <f>IF(ISBLANK('Dados Normal. pelo Peso - Seca'!H42),"",('Dados Normal. pelo Peso - Seca'!H42-'Dados Normal. pelo Peso - Seca'!H$194)/('Dados Normal. pelo Peso - Seca'!H$193-'Dados Normal. pelo Peso - Seca'!H$194))</f>
        <v>0.81879697841252508</v>
      </c>
      <c r="I42" s="24">
        <f>IF(ISBLANK('Dados Normal. pelo Peso - Seca'!I42),"",('Dados Normal. pelo Peso - Seca'!I42-'Dados Normal. pelo Peso - Seca'!I$194)/('Dados Normal. pelo Peso - Seca'!I$193-'Dados Normal. pelo Peso - Seca'!I$194))</f>
        <v>0.14232558139534895</v>
      </c>
      <c r="J42" s="24">
        <f>IF(ISBLANK('Dados Normal. pelo Peso - Seca'!J42),"",('Dados Normal. pelo Peso - Seca'!J42-'Dados Normal. pelo Peso - Seca'!J$194)/('Dados Normal. pelo Peso - Seca'!J$193-'Dados Normal. pelo Peso - Seca'!J$194))</f>
        <v>0.15854235683861823</v>
      </c>
      <c r="K42" s="24">
        <f>IF(ISBLANK('Dados Normal. pelo Peso - Seca'!K42),"",('Dados Normal. pelo Peso - Seca'!K42-'Dados Normal. pelo Peso - Seca'!K$194)/('Dados Normal. pelo Peso - Seca'!K$193-'Dados Normal. pelo Peso - Seca'!K$194))</f>
        <v>0.44427832087406555</v>
      </c>
      <c r="L42" s="24">
        <f>IF(ISBLANK('Dados Normal. pelo Peso - Seca'!L42),"",('Dados Normal. pelo Peso - Seca'!L42-'Dados Normal. pelo Peso - Seca'!L$194)/('Dados Normal. pelo Peso - Seca'!L$193-'Dados Normal. pelo Peso - Seca'!L$194))</f>
        <v>0.80525574847489423</v>
      </c>
      <c r="M42" s="24">
        <f>IF(ISBLANK('Dados Normal. pelo Peso - Seca'!M42),"",('Dados Normal. pelo Peso - Seca'!M42-'Dados Normal. pelo Peso - Seca'!M$194)/('Dados Normal. pelo Peso - Seca'!M$193-'Dados Normal. pelo Peso - Seca'!M$194))</f>
        <v>0.8196436834798706</v>
      </c>
      <c r="N42" s="24">
        <f>IF(ISBLANK('Dados Normal. pelo Peso - Seca'!N42),"",('Dados Normal. pelo Peso - Seca'!N42-'Dados Normal. pelo Peso - Seca'!N$194)/('Dados Normal. pelo Peso - Seca'!N$193-'Dados Normal. pelo Peso - Seca'!N$194))</f>
        <v>0.91603214890016937</v>
      </c>
      <c r="O42" s="24">
        <f>IF(ISBLANK('Dados Normal. pelo Peso - Seca'!O42),"",('Dados Normal. pelo Peso - Seca'!O42-'Dados Normal. pelo Peso - Seca'!O$194)/('Dados Normal. pelo Peso - Seca'!O$193-'Dados Normal. pelo Peso - Seca'!O$194))</f>
        <v>0.77927215189873411</v>
      </c>
      <c r="P42" s="24">
        <f>IF(ISBLANK('Dados Normal. pelo Peso - Seca'!P42),"",('Dados Normal. pelo Peso - Seca'!P42-'Dados Normal. pelo Peso - Seca'!P$194)/('Dados Normal. pelo Peso - Seca'!P$193-'Dados Normal. pelo Peso - Seca'!P$194))</f>
        <v>7.5535512965050802E-2</v>
      </c>
      <c r="Q42" s="24">
        <f>IF(ISBLANK('Dados Normal. pelo Peso - Seca'!Q42),"",('Dados Normal. pelo Peso - Seca'!Q42-'Dados Normal. pelo Peso - Seca'!Q$194)/('Dados Normal. pelo Peso - Seca'!Q$193-'Dados Normal. pelo Peso - Seca'!Q$194))</f>
        <v>0</v>
      </c>
      <c r="R42" s="24">
        <f>IF(ISBLANK('Dados Normal. pelo Peso - Seca'!R42),"",('Dados Normal. pelo Peso - Seca'!R42-'Dados Normal. pelo Peso - Seca'!R$194)/('Dados Normal. pelo Peso - Seca'!R$193-'Dados Normal. pelo Peso - Seca'!R$194))</f>
        <v>1</v>
      </c>
      <c r="S42" s="24">
        <f>IF(ISBLANK('Dados Normal. pelo Peso - Seca'!S42),"",('Dados Normal. pelo Peso - Seca'!S42-'Dados Normal. pelo Peso - Seca'!S$194)/('Dados Normal. pelo Peso - Seca'!S$193-'Dados Normal. pelo Peso - Seca'!S$194))</f>
        <v>0.33333333333333343</v>
      </c>
      <c r="T42" s="24">
        <f>IF(ISBLANK('Dados Normal. pelo Peso - Seca'!T42),"",('Dados Normal. pelo Peso - Seca'!T42-'Dados Normal. pelo Peso - Seca'!T$194)/('Dados Normal. pelo Peso - Seca'!T$193-'Dados Normal. pelo Peso - Seca'!T$194))</f>
        <v>1</v>
      </c>
      <c r="U42" s="24">
        <f>IF(ISBLANK('Dados Normal. pelo Peso - Seca'!U42),"",('Dados Normal. pelo Peso - Seca'!U42-'Dados Normal. pelo Peso - Seca'!U$194)/('Dados Normal. pelo Peso - Seca'!U$193-'Dados Normal. pelo Peso - Seca'!U$194))</f>
        <v>1</v>
      </c>
      <c r="V42" s="24">
        <f>IF(ISBLANK('Dados Normal. pelo Peso - Seca'!V42),"",('Dados Normal. pelo Peso - Seca'!V42-'Dados Normal. pelo Peso - Seca'!V$194)/('Dados Normal. pelo Peso - Seca'!V$193-'Dados Normal. pelo Peso - Seca'!V$194))</f>
        <v>0.625</v>
      </c>
      <c r="W42" s="24">
        <f>IF(ISBLANK('Dados Normal. pelo Peso - Seca'!W42),"",('Dados Normal. pelo Peso - Seca'!W42-'Dados Normal. pelo Peso - Seca'!W$194)/('Dados Normal. pelo Peso - Seca'!W$193-'Dados Normal. pelo Peso - Seca'!W$194))</f>
        <v>0.69991015274034196</v>
      </c>
      <c r="X42" s="24">
        <f>IF(ISBLANK('Dados Normal. pelo Peso - Seca'!X42),"",('Dados Normal. pelo Peso - Seca'!X42-'Dados Normal. pelo Peso - Seca'!X$194)/('Dados Normal. pelo Peso - Seca'!X$193-'Dados Normal. pelo Peso - Seca'!X$194))</f>
        <v>0.32231404958677612</v>
      </c>
      <c r="Y42" s="24">
        <f>IF(ISBLANK('Dados Normal. pelo Peso - Seca'!Y42),"",('Dados Normal. pelo Peso - Seca'!Y42-'Dados Normal. pelo Peso - Seca'!Y$194)/('Dados Normal. pelo Peso - Seca'!Y$193-'Dados Normal. pelo Peso - Seca'!Y$194))</f>
        <v>0.76214314707076181</v>
      </c>
      <c r="Z42" s="24">
        <f>IF(ISBLANK('Dados Normal. pelo Peso - Seca'!Z42),"",('Dados Normal. pelo Peso - Seca'!Z42-'Dados Normal. pelo Peso - Seca'!Z$194)/('Dados Normal. pelo Peso - Seca'!Z$193-'Dados Normal. pelo Peso - Seca'!Z$194))</f>
        <v>0.68892481810832662</v>
      </c>
      <c r="AA42" s="24">
        <f>IF(ISBLANK('Dados Normal. pelo Peso - Seca'!AA42),"",('Dados Normal. pelo Peso - Seca'!AA42-'Dados Normal. pelo Peso - Seca'!AA$194)/('Dados Normal. pelo Peso - Seca'!AA$193-'Dados Normal. pelo Peso - Seca'!AA$194))</f>
        <v>0.63340356253591279</v>
      </c>
      <c r="AB42" s="24">
        <f>IF(ISBLANK('Dados Normal. pelo Peso - Seca'!AB42),"",('Dados Normal. pelo Peso - Seca'!AB42-'Dados Normal. pelo Peso - Seca'!AB$194)/('Dados Normal. pelo Peso - Seca'!AB$193-'Dados Normal. pelo Peso - Seca'!AB$194))</f>
        <v>0.61702127659574491</v>
      </c>
      <c r="AC42" s="24">
        <f>IF(ISBLANK('Dados Normal. pelo Peso - Seca'!AC42),"",('Dados Normal. pelo Peso - Seca'!AC42-'Dados Normal. pelo Peso - Seca'!AC$194)/('Dados Normal. pelo Peso - Seca'!AC$193-'Dados Normal. pelo Peso - Seca'!AC$194))</f>
        <v>0.39583333333333331</v>
      </c>
    </row>
    <row r="43" spans="1:29" s="17" customFormat="1" x14ac:dyDescent="0.25">
      <c r="A43" s="18" t="s">
        <v>949</v>
      </c>
      <c r="B43" s="28" t="s">
        <v>950</v>
      </c>
      <c r="C43" s="24">
        <f>IF(ISBLANK('Dados Normal. pelo Peso - Seca'!C43),"",('Dados Normal. pelo Peso - Seca'!C43-'Dados Normal. pelo Peso - Seca'!C$194)/('Dados Normal. pelo Peso - Seca'!C$193-'Dados Normal. pelo Peso - Seca'!C$194))</f>
        <v>0.73950620509821241</v>
      </c>
      <c r="D43" s="24">
        <f>IF(ISBLANK('Dados Normal. pelo Peso - Seca'!D43),"",('Dados Normal. pelo Peso - Seca'!D43-'Dados Normal. pelo Peso - Seca'!D$194)/('Dados Normal. pelo Peso - Seca'!D$193-'Dados Normal. pelo Peso - Seca'!D$194))</f>
        <v>0.27186677260722852</v>
      </c>
      <c r="E43" s="24">
        <f>IF(ISBLANK('Dados Normal. pelo Peso - Seca'!E43),"",('Dados Normal. pelo Peso - Seca'!E43-'Dados Normal. pelo Peso - Seca'!E$194)/('Dados Normal. pelo Peso - Seca'!E$193-'Dados Normal. pelo Peso - Seca'!E$194))</f>
        <v>0.70696061431756252</v>
      </c>
      <c r="F43" s="24">
        <f>IF(ISBLANK('Dados Normal. pelo Peso - Seca'!F43),"",('Dados Normal. pelo Peso - Seca'!F43-'Dados Normal. pelo Peso - Seca'!F$194)/('Dados Normal. pelo Peso - Seca'!F$193-'Dados Normal. pelo Peso - Seca'!F$194))</f>
        <v>0.7521186440677966</v>
      </c>
      <c r="G43" s="24">
        <f>IF(ISBLANK('Dados Normal. pelo Peso - Seca'!G43),"",('Dados Normal. pelo Peso - Seca'!G43-'Dados Normal. pelo Peso - Seca'!G$194)/('Dados Normal. pelo Peso - Seca'!G$193-'Dados Normal. pelo Peso - Seca'!G$194))</f>
        <v>6.9948215118829316E-2</v>
      </c>
      <c r="H43" s="24">
        <f>IF(ISBLANK('Dados Normal. pelo Peso - Seca'!H43),"",('Dados Normal. pelo Peso - Seca'!H43-'Dados Normal. pelo Peso - Seca'!H$194)/('Dados Normal. pelo Peso - Seca'!H$193-'Dados Normal. pelo Peso - Seca'!H$194))</f>
        <v>0.90981912422281863</v>
      </c>
      <c r="I43" s="24">
        <f>IF(ISBLANK('Dados Normal. pelo Peso - Seca'!I43),"",('Dados Normal. pelo Peso - Seca'!I43-'Dados Normal. pelo Peso - Seca'!I$194)/('Dados Normal. pelo Peso - Seca'!I$193-'Dados Normal. pelo Peso - Seca'!I$194))</f>
        <v>0.73320930232558146</v>
      </c>
      <c r="J43" s="24">
        <f>IF(ISBLANK('Dados Normal. pelo Peso - Seca'!J43),"",('Dados Normal. pelo Peso - Seca'!J43-'Dados Normal. pelo Peso - Seca'!J$194)/('Dados Normal. pelo Peso - Seca'!J$193-'Dados Normal. pelo Peso - Seca'!J$194))</f>
        <v>0.3573118788452439</v>
      </c>
      <c r="K43" s="24">
        <f>IF(ISBLANK('Dados Normal. pelo Peso - Seca'!K43),"",('Dados Normal. pelo Peso - Seca'!K43-'Dados Normal. pelo Peso - Seca'!K$194)/('Dados Normal. pelo Peso - Seca'!K$193-'Dados Normal. pelo Peso - Seca'!K$194))</f>
        <v>0.70028752156411722</v>
      </c>
      <c r="L43" s="24">
        <f>IF(ISBLANK('Dados Normal. pelo Peso - Seca'!L43),"",('Dados Normal. pelo Peso - Seca'!L43-'Dados Normal. pelo Peso - Seca'!L$194)/('Dados Normal. pelo Peso - Seca'!L$193-'Dados Normal. pelo Peso - Seca'!L$194))</f>
        <v>0.57238385734397002</v>
      </c>
      <c r="M43" s="24">
        <f>IF(ISBLANK('Dados Normal. pelo Peso - Seca'!M43),"",('Dados Normal. pelo Peso - Seca'!M43-'Dados Normal. pelo Peso - Seca'!M$194)/('Dados Normal. pelo Peso - Seca'!M$193-'Dados Normal. pelo Peso - Seca'!M$194))</f>
        <v>0.60978713558537723</v>
      </c>
      <c r="N43" s="24">
        <f>IF(ISBLANK('Dados Normal. pelo Peso - Seca'!N43),"",('Dados Normal. pelo Peso - Seca'!N43-'Dados Normal. pelo Peso - Seca'!N$194)/('Dados Normal. pelo Peso - Seca'!N$193-'Dados Normal. pelo Peso - Seca'!N$194))</f>
        <v>0.9488155668358712</v>
      </c>
      <c r="O43" s="24">
        <f>IF(ISBLANK('Dados Normal. pelo Peso - Seca'!O43),"",('Dados Normal. pelo Peso - Seca'!O43-'Dados Normal. pelo Peso - Seca'!O$194)/('Dados Normal. pelo Peso - Seca'!O$193-'Dados Normal. pelo Peso - Seca'!O$194))</f>
        <v>0.56598101265822776</v>
      </c>
      <c r="P43" s="24">
        <f>IF(ISBLANK('Dados Normal. pelo Peso - Seca'!P43),"",('Dados Normal. pelo Peso - Seca'!P43-'Dados Normal. pelo Peso - Seca'!P$194)/('Dados Normal. pelo Peso - Seca'!P$193-'Dados Normal. pelo Peso - Seca'!P$194))</f>
        <v>0.12626832018038331</v>
      </c>
      <c r="Q43" s="24">
        <f>IF(ISBLANK('Dados Normal. pelo Peso - Seca'!Q43),"",('Dados Normal. pelo Peso - Seca'!Q43-'Dados Normal. pelo Peso - Seca'!Q$194)/('Dados Normal. pelo Peso - Seca'!Q$193-'Dados Normal. pelo Peso - Seca'!Q$194))</f>
        <v>0</v>
      </c>
      <c r="R43" s="24">
        <f>IF(ISBLANK('Dados Normal. pelo Peso - Seca'!R43),"",('Dados Normal. pelo Peso - Seca'!R43-'Dados Normal. pelo Peso - Seca'!R$194)/('Dados Normal. pelo Peso - Seca'!R$193-'Dados Normal. pelo Peso - Seca'!R$194))</f>
        <v>0</v>
      </c>
      <c r="S43" s="24">
        <f>IF(ISBLANK('Dados Normal. pelo Peso - Seca'!S43),"",('Dados Normal. pelo Peso - Seca'!S43-'Dados Normal. pelo Peso - Seca'!S$194)/('Dados Normal. pelo Peso - Seca'!S$193-'Dados Normal. pelo Peso - Seca'!S$194))</f>
        <v>0.66666666666666674</v>
      </c>
      <c r="T43" s="24">
        <f>IF(ISBLANK('Dados Normal. pelo Peso - Seca'!T43),"",('Dados Normal. pelo Peso - Seca'!T43-'Dados Normal. pelo Peso - Seca'!T$194)/('Dados Normal. pelo Peso - Seca'!T$193-'Dados Normal. pelo Peso - Seca'!T$194))</f>
        <v>1</v>
      </c>
      <c r="U43" s="24">
        <f>IF(ISBLANK('Dados Normal. pelo Peso - Seca'!U43),"",('Dados Normal. pelo Peso - Seca'!U43-'Dados Normal. pelo Peso - Seca'!U$194)/('Dados Normal. pelo Peso - Seca'!U$193-'Dados Normal. pelo Peso - Seca'!U$194))</f>
        <v>1</v>
      </c>
      <c r="V43" s="24">
        <f>IF(ISBLANK('Dados Normal. pelo Peso - Seca'!V43),"",('Dados Normal. pelo Peso - Seca'!V43-'Dados Normal. pelo Peso - Seca'!V$194)/('Dados Normal. pelo Peso - Seca'!V$193-'Dados Normal. pelo Peso - Seca'!V$194))</f>
        <v>0.58333333333333326</v>
      </c>
      <c r="W43" s="24">
        <f>IF(ISBLANK('Dados Normal. pelo Peso - Seca'!W43),"",('Dados Normal. pelo Peso - Seca'!W43-'Dados Normal. pelo Peso - Seca'!W$194)/('Dados Normal. pelo Peso - Seca'!W$193-'Dados Normal. pelo Peso - Seca'!W$194))</f>
        <v>0.77672955974842806</v>
      </c>
      <c r="X43" s="24">
        <f>IF(ISBLANK('Dados Normal. pelo Peso - Seca'!X43),"",('Dados Normal. pelo Peso - Seca'!X43-'Dados Normal. pelo Peso - Seca'!X$194)/('Dados Normal. pelo Peso - Seca'!X$193-'Dados Normal. pelo Peso - Seca'!X$194))</f>
        <v>0.15977961432506793</v>
      </c>
      <c r="Y43" s="24">
        <f>IF(ISBLANK('Dados Normal. pelo Peso - Seca'!Y43),"",('Dados Normal. pelo Peso - Seca'!Y43-'Dados Normal. pelo Peso - Seca'!Y$194)/('Dados Normal. pelo Peso - Seca'!Y$193-'Dados Normal. pelo Peso - Seca'!Y$194))</f>
        <v>0.86280611554593423</v>
      </c>
      <c r="Z43" s="24">
        <f>IF(ISBLANK('Dados Normal. pelo Peso - Seca'!Z43),"",('Dados Normal. pelo Peso - Seca'!Z43-'Dados Normal. pelo Peso - Seca'!Z$194)/('Dados Normal. pelo Peso - Seca'!Z$193-'Dados Normal. pelo Peso - Seca'!Z$194))</f>
        <v>0.82101859337105898</v>
      </c>
      <c r="AA43" s="24">
        <f>IF(ISBLANK('Dados Normal. pelo Peso - Seca'!AA43),"",('Dados Normal. pelo Peso - Seca'!AA43-'Dados Normal. pelo Peso - Seca'!AA$194)/('Dados Normal. pelo Peso - Seca'!AA$193-'Dados Normal. pelo Peso - Seca'!AA$194))</f>
        <v>0.62650833173721521</v>
      </c>
      <c r="AB43" s="24">
        <f>IF(ISBLANK('Dados Normal. pelo Peso - Seca'!AB43),"",('Dados Normal. pelo Peso - Seca'!AB43-'Dados Normal. pelo Peso - Seca'!AB$194)/('Dados Normal. pelo Peso - Seca'!AB$193-'Dados Normal. pelo Peso - Seca'!AB$194))</f>
        <v>0.29787234042553201</v>
      </c>
      <c r="AC43" s="24">
        <f>IF(ISBLANK('Dados Normal. pelo Peso - Seca'!AC43),"",('Dados Normal. pelo Peso - Seca'!AC43-'Dados Normal. pelo Peso - Seca'!AC$194)/('Dados Normal. pelo Peso - Seca'!AC$193-'Dados Normal. pelo Peso - Seca'!AC$194))</f>
        <v>0.54166666666666663</v>
      </c>
    </row>
    <row r="44" spans="1:29" s="17" customFormat="1" x14ac:dyDescent="0.25">
      <c r="A44" s="18" t="s">
        <v>951</v>
      </c>
      <c r="B44" s="28" t="s">
        <v>952</v>
      </c>
      <c r="C44" s="24">
        <f>IF(ISBLANK('Dados Normal. pelo Peso - Seca'!C44),"",('Dados Normal. pelo Peso - Seca'!C44-'Dados Normal. pelo Peso - Seca'!C$194)/('Dados Normal. pelo Peso - Seca'!C$193-'Dados Normal. pelo Peso - Seca'!C$194))</f>
        <v>0.65930821097569492</v>
      </c>
      <c r="D44" s="24">
        <f>IF(ISBLANK('Dados Normal. pelo Peso - Seca'!D44),"",('Dados Normal. pelo Peso - Seca'!D44-'Dados Normal. pelo Peso - Seca'!D$194)/('Dados Normal. pelo Peso - Seca'!D$193-'Dados Normal. pelo Peso - Seca'!D$194))</f>
        <v>0.30892418046146464</v>
      </c>
      <c r="E44" s="24">
        <f>IF(ISBLANK('Dados Normal. pelo Peso - Seca'!E44),"",('Dados Normal. pelo Peso - Seca'!E44-'Dados Normal. pelo Peso - Seca'!E$194)/('Dados Normal. pelo Peso - Seca'!E$193-'Dados Normal. pelo Peso - Seca'!E$194))</f>
        <v>0.68268516224919495</v>
      </c>
      <c r="F44" s="24">
        <f>IF(ISBLANK('Dados Normal. pelo Peso - Seca'!F44),"",('Dados Normal. pelo Peso - Seca'!F44-'Dados Normal. pelo Peso - Seca'!F$194)/('Dados Normal. pelo Peso - Seca'!F$193-'Dados Normal. pelo Peso - Seca'!F$194))</f>
        <v>0.6876513317191284</v>
      </c>
      <c r="G44" s="24">
        <f>IF(ISBLANK('Dados Normal. pelo Peso - Seca'!G44),"",('Dados Normal. pelo Peso - Seca'!G44-'Dados Normal. pelo Peso - Seca'!G$194)/('Dados Normal. pelo Peso - Seca'!G$193-'Dados Normal. pelo Peso - Seca'!G$194))</f>
        <v>0.29680046607291122</v>
      </c>
      <c r="H44" s="24">
        <f>IF(ISBLANK('Dados Normal. pelo Peso - Seca'!H44),"",('Dados Normal. pelo Peso - Seca'!H44-'Dados Normal. pelo Peso - Seca'!H$194)/('Dados Normal. pelo Peso - Seca'!H$193-'Dados Normal. pelo Peso - Seca'!H$194))</f>
        <v>0.89386589637909897</v>
      </c>
      <c r="I44" s="24">
        <f>IF(ISBLANK('Dados Normal. pelo Peso - Seca'!I44),"",('Dados Normal. pelo Peso - Seca'!I44-'Dados Normal. pelo Peso - Seca'!I$194)/('Dados Normal. pelo Peso - Seca'!I$193-'Dados Normal. pelo Peso - Seca'!I$194))</f>
        <v>0.20632558139534873</v>
      </c>
      <c r="J44" s="24">
        <f>IF(ISBLANK('Dados Normal. pelo Peso - Seca'!J44),"",('Dados Normal. pelo Peso - Seca'!J44-'Dados Normal. pelo Peso - Seca'!J$194)/('Dados Normal. pelo Peso - Seca'!J$193-'Dados Normal. pelo Peso - Seca'!J$194))</f>
        <v>0.43303360151443449</v>
      </c>
      <c r="K44" s="24">
        <f>IF(ISBLANK('Dados Normal. pelo Peso - Seca'!K44),"",('Dados Normal. pelo Peso - Seca'!K44-'Dados Normal. pelo Peso - Seca'!K$194)/('Dados Normal. pelo Peso - Seca'!K$193-'Dados Normal. pelo Peso - Seca'!K$194))</f>
        <v>0.37711328349626222</v>
      </c>
      <c r="L44" s="24">
        <f>IF(ISBLANK('Dados Normal. pelo Peso - Seca'!L44),"",('Dados Normal. pelo Peso - Seca'!L44-'Dados Normal. pelo Peso - Seca'!L$194)/('Dados Normal. pelo Peso - Seca'!L$193-'Dados Normal. pelo Peso - Seca'!L$194))</f>
        <v>0.72372125762552786</v>
      </c>
      <c r="M44" s="24">
        <f>IF(ISBLANK('Dados Normal. pelo Peso - Seca'!M44),"",('Dados Normal. pelo Peso - Seca'!M44-'Dados Normal. pelo Peso - Seca'!M$194)/('Dados Normal. pelo Peso - Seca'!M$193-'Dados Normal. pelo Peso - Seca'!M$194))</f>
        <v>0.43787598334104572</v>
      </c>
      <c r="N44" s="24">
        <f>IF(ISBLANK('Dados Normal. pelo Peso - Seca'!N44),"",('Dados Normal. pelo Peso - Seca'!N44-'Dados Normal. pelo Peso - Seca'!N$194)/('Dados Normal. pelo Peso - Seca'!N$193-'Dados Normal. pelo Peso - Seca'!N$194))</f>
        <v>0.9285109983079527</v>
      </c>
      <c r="O44" s="24">
        <f>IF(ISBLANK('Dados Normal. pelo Peso - Seca'!O44),"",('Dados Normal. pelo Peso - Seca'!O44-'Dados Normal. pelo Peso - Seca'!O$194)/('Dados Normal. pelo Peso - Seca'!O$193-'Dados Normal. pelo Peso - Seca'!O$194))</f>
        <v>0.86186708860759487</v>
      </c>
      <c r="P44" s="24">
        <f>IF(ISBLANK('Dados Normal. pelo Peso - Seca'!P44),"",('Dados Normal. pelo Peso - Seca'!P44-'Dados Normal. pelo Peso - Seca'!P$194)/('Dados Normal. pelo Peso - Seca'!P$193-'Dados Normal. pelo Peso - Seca'!P$194))</f>
        <v>5.0732807215332507E-2</v>
      </c>
      <c r="Q44" s="24">
        <f>IF(ISBLANK('Dados Normal. pelo Peso - Seca'!Q44),"",('Dados Normal. pelo Peso - Seca'!Q44-'Dados Normal. pelo Peso - Seca'!Q$194)/('Dados Normal. pelo Peso - Seca'!Q$193-'Dados Normal. pelo Peso - Seca'!Q$194))</f>
        <v>0</v>
      </c>
      <c r="R44" s="24">
        <f>IF(ISBLANK('Dados Normal. pelo Peso - Seca'!R44),"",('Dados Normal. pelo Peso - Seca'!R44-'Dados Normal. pelo Peso - Seca'!R$194)/('Dados Normal. pelo Peso - Seca'!R$193-'Dados Normal. pelo Peso - Seca'!R$194))</f>
        <v>1</v>
      </c>
      <c r="S44" s="24">
        <f>IF(ISBLANK('Dados Normal. pelo Peso - Seca'!S44),"",('Dados Normal. pelo Peso - Seca'!S44-'Dados Normal. pelo Peso - Seca'!S$194)/('Dados Normal. pelo Peso - Seca'!S$193-'Dados Normal. pelo Peso - Seca'!S$194))</f>
        <v>0.33333333333333343</v>
      </c>
      <c r="T44" s="24">
        <f>IF(ISBLANK('Dados Normal. pelo Peso - Seca'!T44),"",('Dados Normal. pelo Peso - Seca'!T44-'Dados Normal. pelo Peso - Seca'!T$194)/('Dados Normal. pelo Peso - Seca'!T$193-'Dados Normal. pelo Peso - Seca'!T$194))</f>
        <v>1</v>
      </c>
      <c r="U44" s="24">
        <f>IF(ISBLANK('Dados Normal. pelo Peso - Seca'!U44),"",('Dados Normal. pelo Peso - Seca'!U44-'Dados Normal. pelo Peso - Seca'!U$194)/('Dados Normal. pelo Peso - Seca'!U$193-'Dados Normal. pelo Peso - Seca'!U$194))</f>
        <v>1</v>
      </c>
      <c r="V44" s="24">
        <f>IF(ISBLANK('Dados Normal. pelo Peso - Seca'!V44),"",('Dados Normal. pelo Peso - Seca'!V44-'Dados Normal. pelo Peso - Seca'!V$194)/('Dados Normal. pelo Peso - Seca'!V$193-'Dados Normal. pelo Peso - Seca'!V$194))</f>
        <v>0.54166666666666663</v>
      </c>
      <c r="W44" s="24">
        <f>IF(ISBLANK('Dados Normal. pelo Peso - Seca'!W44),"",('Dados Normal. pelo Peso - Seca'!W44-'Dados Normal. pelo Peso - Seca'!W$194)/('Dados Normal. pelo Peso - Seca'!W$193-'Dados Normal. pelo Peso - Seca'!W$194))</f>
        <v>0.49550763701707051</v>
      </c>
      <c r="X44" s="24">
        <f>IF(ISBLANK('Dados Normal. pelo Peso - Seca'!X44),"",('Dados Normal. pelo Peso - Seca'!X44-'Dados Normal. pelo Peso - Seca'!X$194)/('Dados Normal. pelo Peso - Seca'!X$193-'Dados Normal. pelo Peso - Seca'!X$194))</f>
        <v>5.4407713498621904E-2</v>
      </c>
      <c r="Y44" s="24">
        <f>IF(ISBLANK('Dados Normal. pelo Peso - Seca'!Y44),"",('Dados Normal. pelo Peso - Seca'!Y44-'Dados Normal. pelo Peso - Seca'!Y$194)/('Dados Normal. pelo Peso - Seca'!Y$193-'Dados Normal. pelo Peso - Seca'!Y$194))</f>
        <v>0.64822080909213908</v>
      </c>
      <c r="Z44" s="24">
        <f>IF(ISBLANK('Dados Normal. pelo Peso - Seca'!Z44),"",('Dados Normal. pelo Peso - Seca'!Z44-'Dados Normal. pelo Peso - Seca'!Z$194)/('Dados Normal. pelo Peso - Seca'!Z$193-'Dados Normal. pelo Peso - Seca'!Z$194))</f>
        <v>0.82586903799514966</v>
      </c>
      <c r="AA44" s="24">
        <f>IF(ISBLANK('Dados Normal. pelo Peso - Seca'!AA44),"",('Dados Normal. pelo Peso - Seca'!AA44-'Dados Normal. pelo Peso - Seca'!AA$194)/('Dados Normal. pelo Peso - Seca'!AA$193-'Dados Normal. pelo Peso - Seca'!AA$194))</f>
        <v>0.71825320819766336</v>
      </c>
      <c r="AB44" s="24">
        <f>IF(ISBLANK('Dados Normal. pelo Peso - Seca'!AB44),"",('Dados Normal. pelo Peso - Seca'!AB44-'Dados Normal. pelo Peso - Seca'!AB$194)/('Dados Normal. pelo Peso - Seca'!AB$193-'Dados Normal. pelo Peso - Seca'!AB$194))</f>
        <v>0.80851063829787262</v>
      </c>
      <c r="AC44" s="24">
        <f>IF(ISBLANK('Dados Normal. pelo Peso - Seca'!AC44),"",('Dados Normal. pelo Peso - Seca'!AC44-'Dados Normal. pelo Peso - Seca'!AC$194)/('Dados Normal. pelo Peso - Seca'!AC$193-'Dados Normal. pelo Peso - Seca'!AC$194))</f>
        <v>0.4166666666666668</v>
      </c>
    </row>
    <row r="45" spans="1:29" s="17" customFormat="1" x14ac:dyDescent="0.25">
      <c r="A45" s="18" t="s">
        <v>953</v>
      </c>
      <c r="B45" s="28" t="s">
        <v>954</v>
      </c>
      <c r="C45" s="24">
        <f>IF(ISBLANK('Dados Normal. pelo Peso - Seca'!C45),"",('Dados Normal. pelo Peso - Seca'!C45-'Dados Normal. pelo Peso - Seca'!C$194)/('Dados Normal. pelo Peso - Seca'!C$193-'Dados Normal. pelo Peso - Seca'!C$194))</f>
        <v>0.20215883621881156</v>
      </c>
      <c r="D45" s="24">
        <f>IF(ISBLANK('Dados Normal. pelo Peso - Seca'!D45),"",('Dados Normal. pelo Peso - Seca'!D45-'Dados Normal. pelo Peso - Seca'!D$194)/('Dados Normal. pelo Peso - Seca'!D$193-'Dados Normal. pelo Peso - Seca'!D$194))</f>
        <v>0.80761956288377401</v>
      </c>
      <c r="E45" s="24">
        <f>IF(ISBLANK('Dados Normal. pelo Peso - Seca'!E45),"",('Dados Normal. pelo Peso - Seca'!E45-'Dados Normal. pelo Peso - Seca'!E$194)/('Dados Normal. pelo Peso - Seca'!E$193-'Dados Normal. pelo Peso - Seca'!E$194))</f>
        <v>0.52861035422343328</v>
      </c>
      <c r="F45" s="24">
        <f>IF(ISBLANK('Dados Normal. pelo Peso - Seca'!F45),"",('Dados Normal. pelo Peso - Seca'!F45-'Dados Normal. pelo Peso - Seca'!F$194)/('Dados Normal. pelo Peso - Seca'!F$193-'Dados Normal. pelo Peso - Seca'!F$194))</f>
        <v>0.48274818401937047</v>
      </c>
      <c r="G45" s="24">
        <f>IF(ISBLANK('Dados Normal. pelo Peso - Seca'!G45),"",('Dados Normal. pelo Peso - Seca'!G45-'Dados Normal. pelo Peso - Seca'!G$194)/('Dados Normal. pelo Peso - Seca'!G$193-'Dados Normal. pelo Peso - Seca'!G$194))</f>
        <v>0.13560778663957743</v>
      </c>
      <c r="H45" s="24">
        <f>IF(ISBLANK('Dados Normal. pelo Peso - Seca'!H45),"",('Dados Normal. pelo Peso - Seca'!H45-'Dados Normal. pelo Peso - Seca'!H$194)/('Dados Normal. pelo Peso - Seca'!H$193-'Dados Normal. pelo Peso - Seca'!H$194))</f>
        <v>0.90459176025551924</v>
      </c>
      <c r="I45" s="24">
        <f>IF(ISBLANK('Dados Normal. pelo Peso - Seca'!I45),"",('Dados Normal. pelo Peso - Seca'!I45-'Dados Normal. pelo Peso - Seca'!I$194)/('Dados Normal. pelo Peso - Seca'!I$193-'Dados Normal. pelo Peso - Seca'!I$194))</f>
        <v>0.7812093023255815</v>
      </c>
      <c r="J45" s="24">
        <f>IF(ISBLANK('Dados Normal. pelo Peso - Seca'!J45),"",('Dados Normal. pelo Peso - Seca'!J45-'Dados Normal. pelo Peso - Seca'!J$194)/('Dados Normal. pelo Peso - Seca'!J$193-'Dados Normal. pelo Peso - Seca'!J$194))</f>
        <v>0.70279223852342643</v>
      </c>
      <c r="K45" s="24">
        <f>IF(ISBLANK('Dados Normal. pelo Peso - Seca'!K45),"",('Dados Normal. pelo Peso - Seca'!K45-'Dados Normal. pelo Peso - Seca'!K$194)/('Dados Normal. pelo Peso - Seca'!K$193-'Dados Normal. pelo Peso - Seca'!K$194))</f>
        <v>0.71247843588269133</v>
      </c>
      <c r="L45" s="24">
        <f>IF(ISBLANK('Dados Normal. pelo Peso - Seca'!L45),"",('Dados Normal. pelo Peso - Seca'!L45-'Dados Normal. pelo Peso - Seca'!L$194)/('Dados Normal. pelo Peso - Seca'!L$193-'Dados Normal. pelo Peso - Seca'!L$194))</f>
        <v>0.77358047864852186</v>
      </c>
      <c r="M45" s="24">
        <f>IF(ISBLANK('Dados Normal. pelo Peso - Seca'!M45),"",('Dados Normal. pelo Peso - Seca'!M45-'Dados Normal. pelo Peso - Seca'!M$194)/('Dados Normal. pelo Peso - Seca'!M$193-'Dados Normal. pelo Peso - Seca'!M$194))</f>
        <v>0.53910226746876455</v>
      </c>
      <c r="N45" s="24">
        <f>IF(ISBLANK('Dados Normal. pelo Peso - Seca'!N45),"",('Dados Normal. pelo Peso - Seca'!N45-'Dados Normal. pelo Peso - Seca'!N$194)/('Dados Normal. pelo Peso - Seca'!N$193-'Dados Normal. pelo Peso - Seca'!N$194))</f>
        <v>0.47525380710659881</v>
      </c>
      <c r="O45" s="24">
        <f>IF(ISBLANK('Dados Normal. pelo Peso - Seca'!O45),"",('Dados Normal. pelo Peso - Seca'!O45-'Dados Normal. pelo Peso - Seca'!O$194)/('Dados Normal. pelo Peso - Seca'!O$193-'Dados Normal. pelo Peso - Seca'!O$194))</f>
        <v>0.82974683544303796</v>
      </c>
      <c r="P45" s="24">
        <f>IF(ISBLANK('Dados Normal. pelo Peso - Seca'!P45),"",('Dados Normal. pelo Peso - Seca'!P45-'Dados Normal. pelo Peso - Seca'!P$194)/('Dados Normal. pelo Peso - Seca'!P$193-'Dados Normal. pelo Peso - Seca'!P$194))</f>
        <v>7.6662908680946718E-2</v>
      </c>
      <c r="Q45" s="24">
        <f>IF(ISBLANK('Dados Normal. pelo Peso - Seca'!Q45),"",('Dados Normal. pelo Peso - Seca'!Q45-'Dados Normal. pelo Peso - Seca'!Q$194)/('Dados Normal. pelo Peso - Seca'!Q$193-'Dados Normal. pelo Peso - Seca'!Q$194))</f>
        <v>0</v>
      </c>
      <c r="R45" s="24">
        <f>IF(ISBLANK('Dados Normal. pelo Peso - Seca'!R45),"",('Dados Normal. pelo Peso - Seca'!R45-'Dados Normal. pelo Peso - Seca'!R$194)/('Dados Normal. pelo Peso - Seca'!R$193-'Dados Normal. pelo Peso - Seca'!R$194))</f>
        <v>1</v>
      </c>
      <c r="S45" s="24">
        <f>IF(ISBLANK('Dados Normal. pelo Peso - Seca'!S45),"",('Dados Normal. pelo Peso - Seca'!S45-'Dados Normal. pelo Peso - Seca'!S$194)/('Dados Normal. pelo Peso - Seca'!S$193-'Dados Normal. pelo Peso - Seca'!S$194))</f>
        <v>1</v>
      </c>
      <c r="T45" s="24">
        <f>IF(ISBLANK('Dados Normal. pelo Peso - Seca'!T45),"",('Dados Normal. pelo Peso - Seca'!T45-'Dados Normal. pelo Peso - Seca'!T$194)/('Dados Normal. pelo Peso - Seca'!T$193-'Dados Normal. pelo Peso - Seca'!T$194))</f>
        <v>1</v>
      </c>
      <c r="U45" s="24">
        <f>IF(ISBLANK('Dados Normal. pelo Peso - Seca'!U45),"",('Dados Normal. pelo Peso - Seca'!U45-'Dados Normal. pelo Peso - Seca'!U$194)/('Dados Normal. pelo Peso - Seca'!U$193-'Dados Normal. pelo Peso - Seca'!U$194))</f>
        <v>1</v>
      </c>
      <c r="V45" s="24">
        <f>IF(ISBLANK('Dados Normal. pelo Peso - Seca'!V45),"",('Dados Normal. pelo Peso - Seca'!V45-'Dados Normal. pelo Peso - Seca'!V$194)/('Dados Normal. pelo Peso - Seca'!V$193-'Dados Normal. pelo Peso - Seca'!V$194))</f>
        <v>0.75000000000000011</v>
      </c>
      <c r="W45" s="24">
        <f>IF(ISBLANK('Dados Normal. pelo Peso - Seca'!W45),"",('Dados Normal. pelo Peso - Seca'!W45-'Dados Normal. pelo Peso - Seca'!W$194)/('Dados Normal. pelo Peso - Seca'!W$193-'Dados Normal. pelo Peso - Seca'!W$194))</f>
        <v>0.38679245283018882</v>
      </c>
      <c r="X45" s="24">
        <f>IF(ISBLANK('Dados Normal. pelo Peso - Seca'!X45),"",('Dados Normal. pelo Peso - Seca'!X45-'Dados Normal. pelo Peso - Seca'!X$194)/('Dados Normal. pelo Peso - Seca'!X$193-'Dados Normal. pelo Peso - Seca'!X$194))</f>
        <v>0.47176308539944872</v>
      </c>
      <c r="Y45" s="24">
        <f>IF(ISBLANK('Dados Normal. pelo Peso - Seca'!Y45),"",('Dados Normal. pelo Peso - Seca'!Y45-'Dados Normal. pelo Peso - Seca'!Y$194)/('Dados Normal. pelo Peso - Seca'!Y$193-'Dados Normal. pelo Peso - Seca'!Y$194))</f>
        <v>0.29711811662833176</v>
      </c>
      <c r="Z45" s="24">
        <f>IF(ISBLANK('Dados Normal. pelo Peso - Seca'!Z45),"",('Dados Normal. pelo Peso - Seca'!Z45-'Dados Normal. pelo Peso - Seca'!Z$194)/('Dados Normal. pelo Peso - Seca'!Z$193-'Dados Normal. pelo Peso - Seca'!Z$194))</f>
        <v>0.33063864187550523</v>
      </c>
      <c r="AA45" s="24">
        <f>IF(ISBLANK('Dados Normal. pelo Peso - Seca'!AA45),"",('Dados Normal. pelo Peso - Seca'!AA45-'Dados Normal. pelo Peso - Seca'!AA$194)/('Dados Normal. pelo Peso - Seca'!AA$193-'Dados Normal. pelo Peso - Seca'!AA$194))</f>
        <v>0.36602183489752926</v>
      </c>
      <c r="AB45" s="24">
        <f>IF(ISBLANK('Dados Normal. pelo Peso - Seca'!AB45),"",('Dados Normal. pelo Peso - Seca'!AB45-'Dados Normal. pelo Peso - Seca'!AB$194)/('Dados Normal. pelo Peso - Seca'!AB$193-'Dados Normal. pelo Peso - Seca'!AB$194))</f>
        <v>0.65957446808510656</v>
      </c>
      <c r="AC45" s="24">
        <f>IF(ISBLANK('Dados Normal. pelo Peso - Seca'!AC45),"",('Dados Normal. pelo Peso - Seca'!AC45-'Dados Normal. pelo Peso - Seca'!AC$194)/('Dados Normal. pelo Peso - Seca'!AC$193-'Dados Normal. pelo Peso - Seca'!AC$194))</f>
        <v>0.25</v>
      </c>
    </row>
    <row r="46" spans="1:29" s="17" customFormat="1" x14ac:dyDescent="0.25">
      <c r="A46" s="18" t="s">
        <v>955</v>
      </c>
      <c r="B46" s="28" t="s">
        <v>956</v>
      </c>
      <c r="C46" s="24">
        <f>IF(ISBLANK('Dados Normal. pelo Peso - Seca'!C46),"",('Dados Normal. pelo Peso - Seca'!C46-'Dados Normal. pelo Peso - Seca'!C$194)/('Dados Normal. pelo Peso - Seca'!C$193-'Dados Normal. pelo Peso - Seca'!C$194))</f>
        <v>0.70656192504851123</v>
      </c>
      <c r="D46" s="24">
        <f>IF(ISBLANK('Dados Normal. pelo Peso - Seca'!D46),"",('Dados Normal. pelo Peso - Seca'!D46-'Dados Normal. pelo Peso - Seca'!D$194)/('Dados Normal. pelo Peso - Seca'!D$193-'Dados Normal. pelo Peso - Seca'!D$194))</f>
        <v>0.29595315183862758</v>
      </c>
      <c r="E46" s="24">
        <f>IF(ISBLANK('Dados Normal. pelo Peso - Seca'!E46),"",('Dados Normal. pelo Peso - Seca'!E46-'Dados Normal. pelo Peso - Seca'!E$194)/('Dados Normal. pelo Peso - Seca'!E$193-'Dados Normal. pelo Peso - Seca'!E$194))</f>
        <v>0.64627198414664344</v>
      </c>
      <c r="F46" s="24">
        <f>IF(ISBLANK('Dados Normal. pelo Peso - Seca'!F46),"",('Dados Normal. pelo Peso - Seca'!F46-'Dados Normal. pelo Peso - Seca'!F$194)/('Dados Normal. pelo Peso - Seca'!F$193-'Dados Normal. pelo Peso - Seca'!F$194))</f>
        <v>0.68099273607748201</v>
      </c>
      <c r="G46" s="24">
        <f>IF(ISBLANK('Dados Normal. pelo Peso - Seca'!G46),"",('Dados Normal. pelo Peso - Seca'!G46-'Dados Normal. pelo Peso - Seca'!G$194)/('Dados Normal. pelo Peso - Seca'!G$193-'Dados Normal. pelo Peso - Seca'!G$194))</f>
        <v>0.15944768321393435</v>
      </c>
      <c r="H46" s="24">
        <f>IF(ISBLANK('Dados Normal. pelo Peso - Seca'!H46),"",('Dados Normal. pelo Peso - Seca'!H46-'Dados Normal. pelo Peso - Seca'!H$194)/('Dados Normal. pelo Peso - Seca'!H$193-'Dados Normal. pelo Peso - Seca'!H$194))</f>
        <v>0.86063729360860697</v>
      </c>
      <c r="I46" s="24">
        <f>IF(ISBLANK('Dados Normal. pelo Peso - Seca'!I46),"",('Dados Normal. pelo Peso - Seca'!I46-'Dados Normal. pelo Peso - Seca'!I$194)/('Dados Normal. pelo Peso - Seca'!I$193-'Dados Normal. pelo Peso - Seca'!I$194))</f>
        <v>0.20632558139534873</v>
      </c>
      <c r="J46" s="24">
        <f>IF(ISBLANK('Dados Normal. pelo Peso - Seca'!J46),"",('Dados Normal. pelo Peso - Seca'!J46-'Dados Normal. pelo Peso - Seca'!J$194)/('Dados Normal. pelo Peso - Seca'!J$193-'Dados Normal. pelo Peso - Seca'!J$194))</f>
        <v>0.4718409843823948</v>
      </c>
      <c r="K46" s="24">
        <f>IF(ISBLANK('Dados Normal. pelo Peso - Seca'!K46),"",('Dados Normal. pelo Peso - Seca'!K46-'Dados Normal. pelo Peso - Seca'!K$194)/('Dados Normal. pelo Peso - Seca'!K$193-'Dados Normal. pelo Peso - Seca'!K$194))</f>
        <v>0.49787234042553197</v>
      </c>
      <c r="L46" s="24">
        <f>IF(ISBLANK('Dados Normal. pelo Peso - Seca'!L46),"",('Dados Normal. pelo Peso - Seca'!L46-'Dados Normal. pelo Peso - Seca'!L$194)/('Dados Normal. pelo Peso - Seca'!L$193-'Dados Normal. pelo Peso - Seca'!L$194))</f>
        <v>0.53061942749882685</v>
      </c>
      <c r="M46" s="24">
        <f>IF(ISBLANK('Dados Normal. pelo Peso - Seca'!M46),"",('Dados Normal. pelo Peso - Seca'!M46-'Dados Normal. pelo Peso - Seca'!M$194)/('Dados Normal. pelo Peso - Seca'!M$193-'Dados Normal. pelo Peso - Seca'!M$194))</f>
        <v>0.86510874595094867</v>
      </c>
      <c r="N46" s="24">
        <f>IF(ISBLANK('Dados Normal. pelo Peso - Seca'!N46),"",('Dados Normal. pelo Peso - Seca'!N46-'Dados Normal. pelo Peso - Seca'!N$194)/('Dados Normal. pelo Peso - Seca'!N$193-'Dados Normal. pelo Peso - Seca'!N$194))</f>
        <v>0.94289340101522812</v>
      </c>
      <c r="O46" s="24">
        <f>IF(ISBLANK('Dados Normal. pelo Peso - Seca'!O46),"",('Dados Normal. pelo Peso - Seca'!O46-'Dados Normal. pelo Peso - Seca'!O$194)/('Dados Normal. pelo Peso - Seca'!O$193-'Dados Normal. pelo Peso - Seca'!O$194))</f>
        <v>0.46977848101265823</v>
      </c>
      <c r="P46" s="24">
        <f>IF(ISBLANK('Dados Normal. pelo Peso - Seca'!P46),"",('Dados Normal. pelo Peso - Seca'!P46-'Dados Normal. pelo Peso - Seca'!P$194)/('Dados Normal. pelo Peso - Seca'!P$193-'Dados Normal. pelo Peso - Seca'!P$194))</f>
        <v>0.52311161217587443</v>
      </c>
      <c r="Q46" s="24">
        <f>IF(ISBLANK('Dados Normal. pelo Peso - Seca'!Q46),"",('Dados Normal. pelo Peso - Seca'!Q46-'Dados Normal. pelo Peso - Seca'!Q$194)/('Dados Normal. pelo Peso - Seca'!Q$193-'Dados Normal. pelo Peso - Seca'!Q$194))</f>
        <v>0</v>
      </c>
      <c r="R46" s="24">
        <f>IF(ISBLANK('Dados Normal. pelo Peso - Seca'!R46),"",('Dados Normal. pelo Peso - Seca'!R46-'Dados Normal. pelo Peso - Seca'!R$194)/('Dados Normal. pelo Peso - Seca'!R$193-'Dados Normal. pelo Peso - Seca'!R$194))</f>
        <v>0</v>
      </c>
      <c r="S46" s="24">
        <f>IF(ISBLANK('Dados Normal. pelo Peso - Seca'!S46),"",('Dados Normal. pelo Peso - Seca'!S46-'Dados Normal. pelo Peso - Seca'!S$194)/('Dados Normal. pelo Peso - Seca'!S$193-'Dados Normal. pelo Peso - Seca'!S$194))</f>
        <v>1</v>
      </c>
      <c r="T46" s="24">
        <f>IF(ISBLANK('Dados Normal. pelo Peso - Seca'!T46),"",('Dados Normal. pelo Peso - Seca'!T46-'Dados Normal. pelo Peso - Seca'!T$194)/('Dados Normal. pelo Peso - Seca'!T$193-'Dados Normal. pelo Peso - Seca'!T$194))</f>
        <v>1</v>
      </c>
      <c r="U46" s="24">
        <f>IF(ISBLANK('Dados Normal. pelo Peso - Seca'!U46),"",('Dados Normal. pelo Peso - Seca'!U46-'Dados Normal. pelo Peso - Seca'!U$194)/('Dados Normal. pelo Peso - Seca'!U$193-'Dados Normal. pelo Peso - Seca'!U$194))</f>
        <v>1</v>
      </c>
      <c r="V46" s="24">
        <f>IF(ISBLANK('Dados Normal. pelo Peso - Seca'!V46),"",('Dados Normal. pelo Peso - Seca'!V46-'Dados Normal. pelo Peso - Seca'!V$194)/('Dados Normal. pelo Peso - Seca'!V$193-'Dados Normal. pelo Peso - Seca'!V$194))</f>
        <v>0.625</v>
      </c>
      <c r="W46" s="24">
        <f>IF(ISBLANK('Dados Normal. pelo Peso - Seca'!W46),"",('Dados Normal. pelo Peso - Seca'!W46-'Dados Normal. pelo Peso - Seca'!W$194)/('Dados Normal. pelo Peso - Seca'!W$193-'Dados Normal. pelo Peso - Seca'!W$194))</f>
        <v>0.44564240790655912</v>
      </c>
      <c r="X46" s="24">
        <f>IF(ISBLANK('Dados Normal. pelo Peso - Seca'!X46),"",('Dados Normal. pelo Peso - Seca'!X46-'Dados Normal. pelo Peso - Seca'!X$194)/('Dados Normal. pelo Peso - Seca'!X$193-'Dados Normal. pelo Peso - Seca'!X$194))</f>
        <v>1</v>
      </c>
      <c r="Y46" s="24">
        <f>IF(ISBLANK('Dados Normal. pelo Peso - Seca'!Y46),"",('Dados Normal. pelo Peso - Seca'!Y46-'Dados Normal. pelo Peso - Seca'!Y$194)/('Dados Normal. pelo Peso - Seca'!Y$193-'Dados Normal. pelo Peso - Seca'!Y$194))</f>
        <v>0.85482343390610194</v>
      </c>
      <c r="Z46" s="24">
        <f>IF(ISBLANK('Dados Normal. pelo Peso - Seca'!Z46),"",('Dados Normal. pelo Peso - Seca'!Z46-'Dados Normal. pelo Peso - Seca'!Z$194)/('Dados Normal. pelo Peso - Seca'!Z$193-'Dados Normal. pelo Peso - Seca'!Z$194))</f>
        <v>0.68067906224737273</v>
      </c>
      <c r="AA46" s="24">
        <f>IF(ISBLANK('Dados Normal. pelo Peso - Seca'!AA46),"",('Dados Normal. pelo Peso - Seca'!AA46-'Dados Normal. pelo Peso - Seca'!AA$194)/('Dados Normal. pelo Peso - Seca'!AA$193-'Dados Normal. pelo Peso - Seca'!AA$194))</f>
        <v>0.57556023750239416</v>
      </c>
      <c r="AB46" s="24">
        <f>IF(ISBLANK('Dados Normal. pelo Peso - Seca'!AB46),"",('Dados Normal. pelo Peso - Seca'!AB46-'Dados Normal. pelo Peso - Seca'!AB$194)/('Dados Normal. pelo Peso - Seca'!AB$193-'Dados Normal. pelo Peso - Seca'!AB$194))</f>
        <v>0.21276595744680854</v>
      </c>
      <c r="AC46" s="24">
        <f>IF(ISBLANK('Dados Normal. pelo Peso - Seca'!AC46),"",('Dados Normal. pelo Peso - Seca'!AC46-'Dados Normal. pelo Peso - Seca'!AC$194)/('Dados Normal. pelo Peso - Seca'!AC$193-'Dados Normal. pelo Peso - Seca'!AC$194))</f>
        <v>0.39583333333333331</v>
      </c>
    </row>
    <row r="47" spans="1:29" s="17" customFormat="1" x14ac:dyDescent="0.25">
      <c r="A47" s="18" t="s">
        <v>957</v>
      </c>
      <c r="B47" s="28" t="s">
        <v>958</v>
      </c>
      <c r="C47" s="24">
        <f>IF(ISBLANK('Dados Normal. pelo Peso - Seca'!C47),"",('Dados Normal. pelo Peso - Seca'!C47-'Dados Normal. pelo Peso - Seca'!C$194)/('Dados Normal. pelo Peso - Seca'!C$193-'Dados Normal. pelo Peso - Seca'!C$194))</f>
        <v>0.67951367771786952</v>
      </c>
      <c r="D47" s="24">
        <f>IF(ISBLANK('Dados Normal. pelo Peso - Seca'!D47),"",('Dados Normal. pelo Peso - Seca'!D47-'Dados Normal. pelo Peso - Seca'!D$194)/('Dados Normal. pelo Peso - Seca'!D$193-'Dados Normal. pelo Peso - Seca'!D$194))</f>
        <v>0.39802048177141025</v>
      </c>
      <c r="E47" s="24">
        <f>IF(ISBLANK('Dados Normal. pelo Peso - Seca'!E47),"",('Dados Normal. pelo Peso - Seca'!E47-'Dados Normal. pelo Peso - Seca'!E$194)/('Dados Normal. pelo Peso - Seca'!E$193-'Dados Normal. pelo Peso - Seca'!E$194))</f>
        <v>0.70993311865246478</v>
      </c>
      <c r="F47" s="24">
        <f>IF(ISBLANK('Dados Normal. pelo Peso - Seca'!F47),"",('Dados Normal. pelo Peso - Seca'!F47-'Dados Normal. pelo Peso - Seca'!F$194)/('Dados Normal. pelo Peso - Seca'!F$193-'Dados Normal. pelo Peso - Seca'!F$194))</f>
        <v>0.698547215496368</v>
      </c>
      <c r="G47" s="24">
        <f>IF(ISBLANK('Dados Normal. pelo Peso - Seca'!G47),"",('Dados Normal. pelo Peso - Seca'!G47-'Dados Normal. pelo Peso - Seca'!G$194)/('Dados Normal. pelo Peso - Seca'!G$193-'Dados Normal. pelo Peso - Seca'!G$194))</f>
        <v>0.11098567945722208</v>
      </c>
      <c r="H47" s="24">
        <f>IF(ISBLANK('Dados Normal. pelo Peso - Seca'!H47),"",('Dados Normal. pelo Peso - Seca'!H47-'Dados Normal. pelo Peso - Seca'!H$194)/('Dados Normal. pelo Peso - Seca'!H$193-'Dados Normal. pelo Peso - Seca'!H$194))</f>
        <v>0.38046317376189959</v>
      </c>
      <c r="I47" s="24">
        <f>IF(ISBLANK('Dados Normal. pelo Peso - Seca'!I47),"",('Dados Normal. pelo Peso - Seca'!I47-'Dados Normal. pelo Peso - Seca'!I$194)/('Dados Normal. pelo Peso - Seca'!I$193-'Dados Normal. pelo Peso - Seca'!I$194))</f>
        <v>0.55944186046511635</v>
      </c>
      <c r="J47" s="24">
        <f>IF(ISBLANK('Dados Normal. pelo Peso - Seca'!J47),"",('Dados Normal. pelo Peso - Seca'!J47-'Dados Normal. pelo Peso - Seca'!J$194)/('Dados Normal. pelo Peso - Seca'!J$193-'Dados Normal. pelo Peso - Seca'!J$194))</f>
        <v>2.0350212967345134E-2</v>
      </c>
      <c r="K47" s="24">
        <f>IF(ISBLANK('Dados Normal. pelo Peso - Seca'!K47),"",('Dados Normal. pelo Peso - Seca'!K47-'Dados Normal. pelo Peso - Seca'!K$194)/('Dados Normal. pelo Peso - Seca'!K$193-'Dados Normal. pelo Peso - Seca'!K$194))</f>
        <v>0.60851063829787233</v>
      </c>
      <c r="L47" s="24">
        <f>IF(ISBLANK('Dados Normal. pelo Peso - Seca'!L47),"",('Dados Normal. pelo Peso - Seca'!L47-'Dados Normal. pelo Peso - Seca'!L$194)/('Dados Normal. pelo Peso - Seca'!L$193-'Dados Normal. pelo Peso - Seca'!L$194))</f>
        <v>0.73169873298920685</v>
      </c>
      <c r="M47" s="24">
        <f>IF(ISBLANK('Dados Normal. pelo Peso - Seca'!M47),"",('Dados Normal. pelo Peso - Seca'!M47-'Dados Normal. pelo Peso - Seca'!M$194)/('Dados Normal. pelo Peso - Seca'!M$193-'Dados Normal. pelo Peso - Seca'!M$194))</f>
        <v>0.67711707542804267</v>
      </c>
      <c r="N47" s="24">
        <f>IF(ISBLANK('Dados Normal. pelo Peso - Seca'!N47),"",('Dados Normal. pelo Peso - Seca'!N47-'Dados Normal. pelo Peso - Seca'!N$194)/('Dados Normal. pelo Peso - Seca'!N$193-'Dados Normal. pelo Peso - Seca'!N$194))</f>
        <v>0.77707275803722475</v>
      </c>
      <c r="O47" s="24">
        <f>IF(ISBLANK('Dados Normal. pelo Peso - Seca'!O47),"",('Dados Normal. pelo Peso - Seca'!O47-'Dados Normal. pelo Peso - Seca'!O$194)/('Dados Normal. pelo Peso - Seca'!O$193-'Dados Normal. pelo Peso - Seca'!O$194))</f>
        <v>0.45411392405063283</v>
      </c>
      <c r="P47" s="24">
        <f>IF(ISBLANK('Dados Normal. pelo Peso - Seca'!P47),"",('Dados Normal. pelo Peso - Seca'!P47-'Dados Normal. pelo Peso - Seca'!P$194)/('Dados Normal. pelo Peso - Seca'!P$193-'Dados Normal. pelo Peso - Seca'!P$194))</f>
        <v>0.25366403607666416</v>
      </c>
      <c r="Q47" s="24">
        <f>IF(ISBLANK('Dados Normal. pelo Peso - Seca'!Q47),"",('Dados Normal. pelo Peso - Seca'!Q47-'Dados Normal. pelo Peso - Seca'!Q$194)/('Dados Normal. pelo Peso - Seca'!Q$193-'Dados Normal. pelo Peso - Seca'!Q$194))</f>
        <v>1</v>
      </c>
      <c r="R47" s="24">
        <f>IF(ISBLANK('Dados Normal. pelo Peso - Seca'!R47),"",('Dados Normal. pelo Peso - Seca'!R47-'Dados Normal. pelo Peso - Seca'!R$194)/('Dados Normal. pelo Peso - Seca'!R$193-'Dados Normal. pelo Peso - Seca'!R$194))</f>
        <v>0</v>
      </c>
      <c r="S47" s="24">
        <f>IF(ISBLANK('Dados Normal. pelo Peso - Seca'!S47),"",('Dados Normal. pelo Peso - Seca'!S47-'Dados Normal. pelo Peso - Seca'!S$194)/('Dados Normal. pelo Peso - Seca'!S$193-'Dados Normal. pelo Peso - Seca'!S$194))</f>
        <v>0</v>
      </c>
      <c r="T47" s="24">
        <f>IF(ISBLANK('Dados Normal. pelo Peso - Seca'!T47),"",('Dados Normal. pelo Peso - Seca'!T47-'Dados Normal. pelo Peso - Seca'!T$194)/('Dados Normal. pelo Peso - Seca'!T$193-'Dados Normal. pelo Peso - Seca'!T$194))</f>
        <v>1</v>
      </c>
      <c r="U47" s="24">
        <f>IF(ISBLANK('Dados Normal. pelo Peso - Seca'!U47),"",('Dados Normal. pelo Peso - Seca'!U47-'Dados Normal. pelo Peso - Seca'!U$194)/('Dados Normal. pelo Peso - Seca'!U$193-'Dados Normal. pelo Peso - Seca'!U$194))</f>
        <v>1</v>
      </c>
      <c r="V47" s="24">
        <f>IF(ISBLANK('Dados Normal. pelo Peso - Seca'!V47),"",('Dados Normal. pelo Peso - Seca'!V47-'Dados Normal. pelo Peso - Seca'!V$194)/('Dados Normal. pelo Peso - Seca'!V$193-'Dados Normal. pelo Peso - Seca'!V$194))</f>
        <v>0.54166666666666663</v>
      </c>
      <c r="W47" s="24">
        <f>IF(ISBLANK('Dados Normal. pelo Peso - Seca'!W47),"",('Dados Normal. pelo Peso - Seca'!W47-'Dados Normal. pelo Peso - Seca'!W$194)/('Dados Normal. pelo Peso - Seca'!W$193-'Dados Normal. pelo Peso - Seca'!W$194))</f>
        <v>0.89712488769092569</v>
      </c>
      <c r="X47" s="24">
        <f>IF(ISBLANK('Dados Normal. pelo Peso - Seca'!X47),"",('Dados Normal. pelo Peso - Seca'!X47-'Dados Normal. pelo Peso - Seca'!X$194)/('Dados Normal. pelo Peso - Seca'!X$193-'Dados Normal. pelo Peso - Seca'!X$194))</f>
        <v>0.24035812672176296</v>
      </c>
      <c r="Y47" s="24">
        <f>IF(ISBLANK('Dados Normal. pelo Peso - Seca'!Y47),"",('Dados Normal. pelo Peso - Seca'!Y47-'Dados Normal. pelo Peso - Seca'!Y$194)/('Dados Normal. pelo Peso - Seca'!Y$193-'Dados Normal. pelo Peso - Seca'!Y$194))</f>
        <v>0.67379245027736445</v>
      </c>
      <c r="Z47" s="24">
        <f>IF(ISBLANK('Dados Normal. pelo Peso - Seca'!Z47),"",('Dados Normal. pelo Peso - Seca'!Z47-'Dados Normal. pelo Peso - Seca'!Z$194)/('Dados Normal. pelo Peso - Seca'!Z$193-'Dados Normal. pelo Peso - Seca'!Z$194))</f>
        <v>0.55052546483427656</v>
      </c>
      <c r="AA47" s="24">
        <f>IF(ISBLANK('Dados Normal. pelo Peso - Seca'!AA47),"",('Dados Normal. pelo Peso - Seca'!AA47-'Dados Normal. pelo Peso - Seca'!AA$194)/('Dados Normal. pelo Peso - Seca'!AA$193-'Dados Normal. pelo Peso - Seca'!AA$194))</f>
        <v>0.69048075081402038</v>
      </c>
      <c r="AB47" s="24">
        <f>IF(ISBLANK('Dados Normal. pelo Peso - Seca'!AB47),"",('Dados Normal. pelo Peso - Seca'!AB47-'Dados Normal. pelo Peso - Seca'!AB$194)/('Dados Normal. pelo Peso - Seca'!AB$193-'Dados Normal. pelo Peso - Seca'!AB$194))</f>
        <v>0.29787234042553201</v>
      </c>
      <c r="AC47" s="24">
        <f>IF(ISBLANK('Dados Normal. pelo Peso - Seca'!AC47),"",('Dados Normal. pelo Peso - Seca'!AC47-'Dados Normal. pelo Peso - Seca'!AC$194)/('Dados Normal. pelo Peso - Seca'!AC$193-'Dados Normal. pelo Peso - Seca'!AC$194))</f>
        <v>0.45833333333333337</v>
      </c>
    </row>
    <row r="48" spans="1:29" s="17" customFormat="1" x14ac:dyDescent="0.25">
      <c r="A48" s="18" t="s">
        <v>959</v>
      </c>
      <c r="B48" s="28" t="s">
        <v>960</v>
      </c>
      <c r="C48" s="24">
        <f>IF(ISBLANK('Dados Normal. pelo Peso - Seca'!C48),"",('Dados Normal. pelo Peso - Seca'!C48-'Dados Normal. pelo Peso - Seca'!C$194)/('Dados Normal. pelo Peso - Seca'!C$193-'Dados Normal. pelo Peso - Seca'!C$194))</f>
        <v>0.11461200760650866</v>
      </c>
      <c r="D48" s="24">
        <f>IF(ISBLANK('Dados Normal. pelo Peso - Seca'!D48),"",('Dados Normal. pelo Peso - Seca'!D48-'Dados Normal. pelo Peso - Seca'!D$194)/('Dados Normal. pelo Peso - Seca'!D$193-'Dados Normal. pelo Peso - Seca'!D$194))</f>
        <v>0.86465216503448916</v>
      </c>
      <c r="E48" s="24">
        <f>IF(ISBLANK('Dados Normal. pelo Peso - Seca'!E48),"",('Dados Normal. pelo Peso - Seca'!E48-'Dados Normal. pelo Peso - Seca'!E$194)/('Dados Normal. pelo Peso - Seca'!E$193-'Dados Normal. pelo Peso - Seca'!E$194))</f>
        <v>0.19123111221203867</v>
      </c>
      <c r="F48" s="24">
        <f>IF(ISBLANK('Dados Normal. pelo Peso - Seca'!F48),"",('Dados Normal. pelo Peso - Seca'!F48-'Dados Normal. pelo Peso - Seca'!F$194)/('Dados Normal. pelo Peso - Seca'!F$193-'Dados Normal. pelo Peso - Seca'!F$194))</f>
        <v>0.17917675544794187</v>
      </c>
      <c r="G48" s="24">
        <f>IF(ISBLANK('Dados Normal. pelo Peso - Seca'!G48),"",('Dados Normal. pelo Peso - Seca'!G48-'Dados Normal. pelo Peso - Seca'!G$194)/('Dados Normal. pelo Peso - Seca'!G$193-'Dados Normal. pelo Peso - Seca'!G$194))</f>
        <v>8.1407553300539254E-2</v>
      </c>
      <c r="H48" s="24">
        <f>IF(ISBLANK('Dados Normal. pelo Peso - Seca'!H48),"",('Dados Normal. pelo Peso - Seca'!H48-'Dados Normal. pelo Peso - Seca'!H$194)/('Dados Normal. pelo Peso - Seca'!H$193-'Dados Normal. pelo Peso - Seca'!H$194))</f>
        <v>0.90592157958806596</v>
      </c>
      <c r="I48" s="24">
        <f>IF(ISBLANK('Dados Normal. pelo Peso - Seca'!I48),"",('Dados Normal. pelo Peso - Seca'!I48-'Dados Normal. pelo Peso - Seca'!I$194)/('Dados Normal. pelo Peso - Seca'!I$193-'Dados Normal. pelo Peso - Seca'!I$194))</f>
        <v>0.91553488372093028</v>
      </c>
      <c r="J48" s="24">
        <f>IF(ISBLANK('Dados Normal. pelo Peso - Seca'!J48),"",('Dados Normal. pelo Peso - Seca'!J48-'Dados Normal. pelo Peso - Seca'!J$194)/('Dados Normal. pelo Peso - Seca'!J$193-'Dados Normal. pelo Peso - Seca'!J$194))</f>
        <v>0.80123047799337443</v>
      </c>
      <c r="K48" s="24">
        <f>IF(ISBLANK('Dados Normal. pelo Peso - Seca'!K48),"",('Dados Normal. pelo Peso - Seca'!K48-'Dados Normal. pelo Peso - Seca'!K$194)/('Dados Normal. pelo Peso - Seca'!K$193-'Dados Normal. pelo Peso - Seca'!K$194))</f>
        <v>0.32708453133985049</v>
      </c>
      <c r="L48" s="24">
        <f>IF(ISBLANK('Dados Normal. pelo Peso - Seca'!L48),"",('Dados Normal. pelo Peso - Seca'!L48-'Dados Normal. pelo Peso - Seca'!L$194)/('Dados Normal. pelo Peso - Seca'!L$193-'Dados Normal. pelo Peso - Seca'!L$194))</f>
        <v>0.91295166588456111</v>
      </c>
      <c r="M48" s="24">
        <f>IF(ISBLANK('Dados Normal. pelo Peso - Seca'!M48),"",('Dados Normal. pelo Peso - Seca'!M48-'Dados Normal. pelo Peso - Seca'!M$194)/('Dados Normal. pelo Peso - Seca'!M$193-'Dados Normal. pelo Peso - Seca'!M$194))</f>
        <v>0.79222582137899122</v>
      </c>
      <c r="N48" s="24">
        <f>IF(ISBLANK('Dados Normal. pelo Peso - Seca'!N48),"",('Dados Normal. pelo Peso - Seca'!N48-'Dados Normal. pelo Peso - Seca'!N$194)/('Dados Normal. pelo Peso - Seca'!N$193-'Dados Normal. pelo Peso - Seca'!N$194))</f>
        <v>0.72398477157360397</v>
      </c>
      <c r="O48" s="24">
        <f>IF(ISBLANK('Dados Normal. pelo Peso - Seca'!O48),"",('Dados Normal. pelo Peso - Seca'!O48-'Dados Normal. pelo Peso - Seca'!O$194)/('Dados Normal. pelo Peso - Seca'!O$193-'Dados Normal. pelo Peso - Seca'!O$194))</f>
        <v>0.96661392405063273</v>
      </c>
      <c r="P48" s="24">
        <f>IF(ISBLANK('Dados Normal. pelo Peso - Seca'!P48),"",('Dados Normal. pelo Peso - Seca'!P48-'Dados Normal. pelo Peso - Seca'!P$194)/('Dados Normal. pelo Peso - Seca'!P$193-'Dados Normal. pelo Peso - Seca'!P$194))</f>
        <v>7.4408117249154887E-2</v>
      </c>
      <c r="Q48" s="24">
        <f>IF(ISBLANK('Dados Normal. pelo Peso - Seca'!Q48),"",('Dados Normal. pelo Peso - Seca'!Q48-'Dados Normal. pelo Peso - Seca'!Q$194)/('Dados Normal. pelo Peso - Seca'!Q$193-'Dados Normal. pelo Peso - Seca'!Q$194))</f>
        <v>0</v>
      </c>
      <c r="R48" s="24">
        <f>IF(ISBLANK('Dados Normal. pelo Peso - Seca'!R48),"",('Dados Normal. pelo Peso - Seca'!R48-'Dados Normal. pelo Peso - Seca'!R$194)/('Dados Normal. pelo Peso - Seca'!R$193-'Dados Normal. pelo Peso - Seca'!R$194))</f>
        <v>1</v>
      </c>
      <c r="S48" s="24">
        <f>IF(ISBLANK('Dados Normal. pelo Peso - Seca'!S48),"",('Dados Normal. pelo Peso - Seca'!S48-'Dados Normal. pelo Peso - Seca'!S$194)/('Dados Normal. pelo Peso - Seca'!S$193-'Dados Normal. pelo Peso - Seca'!S$194))</f>
        <v>1</v>
      </c>
      <c r="T48" s="24">
        <f>IF(ISBLANK('Dados Normal. pelo Peso - Seca'!T48),"",('Dados Normal. pelo Peso - Seca'!T48-'Dados Normal. pelo Peso - Seca'!T$194)/('Dados Normal. pelo Peso - Seca'!T$193-'Dados Normal. pelo Peso - Seca'!T$194))</f>
        <v>1</v>
      </c>
      <c r="U48" s="24">
        <f>IF(ISBLANK('Dados Normal. pelo Peso - Seca'!U48),"",('Dados Normal. pelo Peso - Seca'!U48-'Dados Normal. pelo Peso - Seca'!U$194)/('Dados Normal. pelo Peso - Seca'!U$193-'Dados Normal. pelo Peso - Seca'!U$194))</f>
        <v>1</v>
      </c>
      <c r="V48" s="24">
        <f>IF(ISBLANK('Dados Normal. pelo Peso - Seca'!V48),"",('Dados Normal. pelo Peso - Seca'!V48-'Dados Normal. pelo Peso - Seca'!V$194)/('Dados Normal. pelo Peso - Seca'!V$193-'Dados Normal. pelo Peso - Seca'!V$194))</f>
        <v>0.75000000000000011</v>
      </c>
      <c r="W48" s="24">
        <f>IF(ISBLANK('Dados Normal. pelo Peso - Seca'!W48),"",('Dados Normal. pelo Peso - Seca'!W48-'Dados Normal. pelo Peso - Seca'!W$194)/('Dados Normal. pelo Peso - Seca'!W$193-'Dados Normal. pelo Peso - Seca'!W$194))</f>
        <v>0.18912848158131168</v>
      </c>
      <c r="X48" s="24">
        <f>IF(ISBLANK('Dados Normal. pelo Peso - Seca'!X48),"",('Dados Normal. pelo Peso - Seca'!X48-'Dados Normal. pelo Peso - Seca'!X$194)/('Dados Normal. pelo Peso - Seca'!X$193-'Dados Normal. pelo Peso - Seca'!X$194))</f>
        <v>0.45867768595041314</v>
      </c>
      <c r="Y48" s="24">
        <f>IF(ISBLANK('Dados Normal. pelo Peso - Seca'!Y48),"",('Dados Normal. pelo Peso - Seca'!Y48-'Dados Normal. pelo Peso - Seca'!Y$194)/('Dados Normal. pelo Peso - Seca'!Y$193-'Dados Normal. pelo Peso - Seca'!Y$194))</f>
        <v>7.9015018265458009E-2</v>
      </c>
      <c r="Z48" s="24">
        <f>IF(ISBLANK('Dados Normal. pelo Peso - Seca'!Z48),"",('Dados Normal. pelo Peso - Seca'!Z48-'Dados Normal. pelo Peso - Seca'!Z$194)/('Dados Normal. pelo Peso - Seca'!Z$193-'Dados Normal. pelo Peso - Seca'!Z$194))</f>
        <v>7.4535165723524657E-2</v>
      </c>
      <c r="AA48" s="24">
        <f>IF(ISBLANK('Dados Normal. pelo Peso - Seca'!AA48),"",('Dados Normal. pelo Peso - Seca'!AA48-'Dados Normal. pelo Peso - Seca'!AA$194)/('Dados Normal. pelo Peso - Seca'!AA$193-'Dados Normal. pelo Peso - Seca'!AA$194))</f>
        <v>0.20455851369469452</v>
      </c>
      <c r="AB48" s="24">
        <f>IF(ISBLANK('Dados Normal. pelo Peso - Seca'!AB48),"",('Dados Normal. pelo Peso - Seca'!AB48-'Dados Normal. pelo Peso - Seca'!AB$194)/('Dados Normal. pelo Peso - Seca'!AB$193-'Dados Normal. pelo Peso - Seca'!AB$194))</f>
        <v>0.34042553191489366</v>
      </c>
      <c r="AC48" s="24">
        <f>IF(ISBLANK('Dados Normal. pelo Peso - Seca'!AC48),"",('Dados Normal. pelo Peso - Seca'!AC48-'Dados Normal. pelo Peso - Seca'!AC$194)/('Dados Normal. pelo Peso - Seca'!AC$193-'Dados Normal. pelo Peso - Seca'!AC$194))</f>
        <v>0.18749999999999992</v>
      </c>
    </row>
    <row r="49" spans="1:29" s="17" customFormat="1" x14ac:dyDescent="0.25">
      <c r="A49" s="18" t="s">
        <v>961</v>
      </c>
      <c r="B49" s="28" t="s">
        <v>962</v>
      </c>
      <c r="C49" s="24">
        <f>IF(ISBLANK('Dados Normal. pelo Peso - Seca'!C49),"",('Dados Normal. pelo Peso - Seca'!C49-'Dados Normal. pelo Peso - Seca'!C$194)/('Dados Normal. pelo Peso - Seca'!C$193-'Dados Normal. pelo Peso - Seca'!C$194))</f>
        <v>0.52992508148875239</v>
      </c>
      <c r="D49" s="24">
        <f>IF(ISBLANK('Dados Normal. pelo Peso - Seca'!D49),"",('Dados Normal. pelo Peso - Seca'!D49-'Dados Normal. pelo Peso - Seca'!D$194)/('Dados Normal. pelo Peso - Seca'!D$193-'Dados Normal. pelo Peso - Seca'!D$194))</f>
        <v>0.49937638794127293</v>
      </c>
      <c r="E49" s="24">
        <f>IF(ISBLANK('Dados Normal. pelo Peso - Seca'!E49),"",('Dados Normal. pelo Peso - Seca'!E49-'Dados Normal. pelo Peso - Seca'!E$194)/('Dados Normal. pelo Peso - Seca'!E$193-'Dados Normal. pelo Peso - Seca'!E$194))</f>
        <v>0.6175377755759226</v>
      </c>
      <c r="F49" s="24">
        <f>IF(ISBLANK('Dados Normal. pelo Peso - Seca'!F49),"",('Dados Normal. pelo Peso - Seca'!F49-'Dados Normal. pelo Peso - Seca'!F$194)/('Dados Normal. pelo Peso - Seca'!F$193-'Dados Normal. pelo Peso - Seca'!F$194))</f>
        <v>0.6228813559322034</v>
      </c>
      <c r="G49" s="24">
        <f>IF(ISBLANK('Dados Normal. pelo Peso - Seca'!G49),"",('Dados Normal. pelo Peso - Seca'!G49-'Dados Normal. pelo Peso - Seca'!G$194)/('Dados Normal. pelo Peso - Seca'!G$193-'Dados Normal. pelo Peso - Seca'!G$194))</f>
        <v>0.18340983243353803</v>
      </c>
      <c r="H49" s="24">
        <f>IF(ISBLANK('Dados Normal. pelo Peso - Seca'!H49),"",('Dados Normal. pelo Peso - Seca'!H49-'Dados Normal. pelo Peso - Seca'!H$194)/('Dados Normal. pelo Peso - Seca'!H$193-'Dados Normal. pelo Peso - Seca'!H$194))</f>
        <v>0.85250391614584853</v>
      </c>
      <c r="I49" s="24">
        <f>IF(ISBLANK('Dados Normal. pelo Peso - Seca'!I49),"",('Dados Normal. pelo Peso - Seca'!I49-'Dados Normal. pelo Peso - Seca'!I$194)/('Dados Normal. pelo Peso - Seca'!I$193-'Dados Normal. pelo Peso - Seca'!I$194))</f>
        <v>0.40167441860465108</v>
      </c>
      <c r="J49" s="24">
        <f>IF(ISBLANK('Dados Normal. pelo Peso - Seca'!J49),"",('Dados Normal. pelo Peso - Seca'!J49-'Dados Normal. pelo Peso - Seca'!J$194)/('Dados Normal. pelo Peso - Seca'!J$193-'Dados Normal. pelo Peso - Seca'!J$194))</f>
        <v>0.37245622337908207</v>
      </c>
      <c r="K49" s="24">
        <f>IF(ISBLANK('Dados Normal. pelo Peso - Seca'!K49),"",('Dados Normal. pelo Peso - Seca'!K49-'Dados Normal. pelo Peso - Seca'!K$194)/('Dados Normal. pelo Peso - Seca'!K$193-'Dados Normal. pelo Peso - Seca'!K$194))</f>
        <v>0.6357676825761932</v>
      </c>
      <c r="L49" s="24">
        <f>IF(ISBLANK('Dados Normal. pelo Peso - Seca'!L49),"",('Dados Normal. pelo Peso - Seca'!L49-'Dados Normal. pelo Peso - Seca'!L$194)/('Dados Normal. pelo Peso - Seca'!L$193-'Dados Normal. pelo Peso - Seca'!L$194))</f>
        <v>0.77240732050680427</v>
      </c>
      <c r="M49" s="24">
        <f>IF(ISBLANK('Dados Normal. pelo Peso - Seca'!M49),"",('Dados Normal. pelo Peso - Seca'!M49-'Dados Normal. pelo Peso - Seca'!M$194)/('Dados Normal. pelo Peso - Seca'!M$193-'Dados Normal. pelo Peso - Seca'!M$194))</f>
        <v>0.71934289680703389</v>
      </c>
      <c r="N49" s="24">
        <f>IF(ISBLANK('Dados Normal. pelo Peso - Seca'!N49),"",('Dados Normal. pelo Peso - Seca'!N49-'Dados Normal. pelo Peso - Seca'!N$194)/('Dados Normal. pelo Peso - Seca'!N$193-'Dados Normal. pelo Peso - Seca'!N$194))</f>
        <v>0.80647208121827396</v>
      </c>
      <c r="O49" s="24">
        <f>IF(ISBLANK('Dados Normal. pelo Peso - Seca'!O49),"",('Dados Normal. pelo Peso - Seca'!O49-'Dados Normal. pelo Peso - Seca'!O$194)/('Dados Normal. pelo Peso - Seca'!O$193-'Dados Normal. pelo Peso - Seca'!O$194))</f>
        <v>0.75743670886075953</v>
      </c>
      <c r="P49" s="24">
        <f>IF(ISBLANK('Dados Normal. pelo Peso - Seca'!P49),"",('Dados Normal. pelo Peso - Seca'!P49-'Dados Normal. pelo Peso - Seca'!P$194)/('Dados Normal. pelo Peso - Seca'!P$193-'Dados Normal. pelo Peso - Seca'!P$194))</f>
        <v>3.833145434047254E-2</v>
      </c>
      <c r="Q49" s="24">
        <f>IF(ISBLANK('Dados Normal. pelo Peso - Seca'!Q49),"",('Dados Normal. pelo Peso - Seca'!Q49-'Dados Normal. pelo Peso - Seca'!Q$194)/('Dados Normal. pelo Peso - Seca'!Q$193-'Dados Normal. pelo Peso - Seca'!Q$194))</f>
        <v>0</v>
      </c>
      <c r="R49" s="24">
        <f>IF(ISBLANK('Dados Normal. pelo Peso - Seca'!R49),"",('Dados Normal. pelo Peso - Seca'!R49-'Dados Normal. pelo Peso - Seca'!R$194)/('Dados Normal. pelo Peso - Seca'!R$193-'Dados Normal. pelo Peso - Seca'!R$194))</f>
        <v>0</v>
      </c>
      <c r="S49" s="24">
        <f>IF(ISBLANK('Dados Normal. pelo Peso - Seca'!S49),"",('Dados Normal. pelo Peso - Seca'!S49-'Dados Normal. pelo Peso - Seca'!S$194)/('Dados Normal. pelo Peso - Seca'!S$193-'Dados Normal. pelo Peso - Seca'!S$194))</f>
        <v>0</v>
      </c>
      <c r="T49" s="24">
        <f>IF(ISBLANK('Dados Normal. pelo Peso - Seca'!T49),"",('Dados Normal. pelo Peso - Seca'!T49-'Dados Normal. pelo Peso - Seca'!T$194)/('Dados Normal. pelo Peso - Seca'!T$193-'Dados Normal. pelo Peso - Seca'!T$194))</f>
        <v>1</v>
      </c>
      <c r="U49" s="24">
        <f>IF(ISBLANK('Dados Normal. pelo Peso - Seca'!U49),"",('Dados Normal. pelo Peso - Seca'!U49-'Dados Normal. pelo Peso - Seca'!U$194)/('Dados Normal. pelo Peso - Seca'!U$193-'Dados Normal. pelo Peso - Seca'!U$194))</f>
        <v>1</v>
      </c>
      <c r="V49" s="24">
        <f>IF(ISBLANK('Dados Normal. pelo Peso - Seca'!V49),"",('Dados Normal. pelo Peso - Seca'!V49-'Dados Normal. pelo Peso - Seca'!V$194)/('Dados Normal. pelo Peso - Seca'!V$193-'Dados Normal. pelo Peso - Seca'!V$194))</f>
        <v>0.41666666666666652</v>
      </c>
      <c r="W49" s="24">
        <f>IF(ISBLANK('Dados Normal. pelo Peso - Seca'!W49),"",('Dados Normal. pelo Peso - Seca'!W49-'Dados Normal. pelo Peso - Seca'!W$194)/('Dados Normal. pelo Peso - Seca'!W$193-'Dados Normal. pelo Peso - Seca'!W$194))</f>
        <v>0.79245283018867974</v>
      </c>
      <c r="X49" s="24">
        <f>IF(ISBLANK('Dados Normal. pelo Peso - Seca'!X49),"",('Dados Normal. pelo Peso - Seca'!X49-'Dados Normal. pelo Peso - Seca'!X$194)/('Dados Normal. pelo Peso - Seca'!X$193-'Dados Normal. pelo Peso - Seca'!X$194))</f>
        <v>0.26584022038567451</v>
      </c>
      <c r="Y49" s="24">
        <f>IF(ISBLANK('Dados Normal. pelo Peso - Seca'!Y49),"",('Dados Normal. pelo Peso - Seca'!Y49-'Dados Normal. pelo Peso - Seca'!Y$194)/('Dados Normal. pelo Peso - Seca'!Y$193-'Dados Normal. pelo Peso - Seca'!Y$194))</f>
        <v>0.73237721553240431</v>
      </c>
      <c r="Z49" s="24">
        <f>IF(ISBLANK('Dados Normal. pelo Peso - Seca'!Z49),"",('Dados Normal. pelo Peso - Seca'!Z49-'Dados Normal. pelo Peso - Seca'!Z$194)/('Dados Normal. pelo Peso - Seca'!Z$193-'Dados Normal. pelo Peso - Seca'!Z$194))</f>
        <v>0.70121261115602274</v>
      </c>
      <c r="AA49" s="24">
        <f>IF(ISBLANK('Dados Normal. pelo Peso - Seca'!AA49),"",('Dados Normal. pelo Peso - Seca'!AA49-'Dados Normal. pelo Peso - Seca'!AA$194)/('Dados Normal. pelo Peso - Seca'!AA$193-'Dados Normal. pelo Peso - Seca'!AA$194))</f>
        <v>0.51695077571346493</v>
      </c>
      <c r="AB49" s="24">
        <f>IF(ISBLANK('Dados Normal. pelo Peso - Seca'!AB49),"",('Dados Normal. pelo Peso - Seca'!AB49-'Dados Normal. pelo Peso - Seca'!AB$194)/('Dados Normal. pelo Peso - Seca'!AB$193-'Dados Normal. pelo Peso - Seca'!AB$194))</f>
        <v>0.48936170212765956</v>
      </c>
      <c r="AC49" s="24">
        <f>IF(ISBLANK('Dados Normal. pelo Peso - Seca'!AC49),"",('Dados Normal. pelo Peso - Seca'!AC49-'Dados Normal. pelo Peso - Seca'!AC$194)/('Dados Normal. pelo Peso - Seca'!AC$193-'Dados Normal. pelo Peso - Seca'!AC$194))</f>
        <v>0.625</v>
      </c>
    </row>
    <row r="50" spans="1:29" s="17" customFormat="1" x14ac:dyDescent="0.25">
      <c r="A50" s="18" t="s">
        <v>963</v>
      </c>
      <c r="B50" s="28" t="s">
        <v>964</v>
      </c>
      <c r="C50" s="24">
        <f>IF(ISBLANK('Dados Normal. pelo Peso - Seca'!C50),"",('Dados Normal. pelo Peso - Seca'!C50-'Dados Normal. pelo Peso - Seca'!C$194)/('Dados Normal. pelo Peso - Seca'!C$193-'Dados Normal. pelo Peso - Seca'!C$194))</f>
        <v>0.36271787262449795</v>
      </c>
      <c r="D50" s="24">
        <f>IF(ISBLANK('Dados Normal. pelo Peso - Seca'!D50),"",('Dados Normal. pelo Peso - Seca'!D50-'Dados Normal. pelo Peso - Seca'!D$194)/('Dados Normal. pelo Peso - Seca'!D$193-'Dados Normal. pelo Peso - Seca'!D$194))</f>
        <v>0.64443499587155662</v>
      </c>
      <c r="E50" s="24">
        <f>IF(ISBLANK('Dados Normal. pelo Peso - Seca'!E50),"",('Dados Normal. pelo Peso - Seca'!E50-'Dados Normal. pelo Peso - Seca'!E$194)/('Dados Normal. pelo Peso - Seca'!E$193-'Dados Normal. pelo Peso - Seca'!E$194))</f>
        <v>0.69804310131285607</v>
      </c>
      <c r="F50" s="24">
        <f>IF(ISBLANK('Dados Normal. pelo Peso - Seca'!F50),"",('Dados Normal. pelo Peso - Seca'!F50-'Dados Normal. pelo Peso - Seca'!F$194)/('Dados Normal. pelo Peso - Seca'!F$193-'Dados Normal. pelo Peso - Seca'!F$194))</f>
        <v>0.77269975786924938</v>
      </c>
      <c r="G50" s="24">
        <f>IF(ISBLANK('Dados Normal. pelo Peso - Seca'!G50),"",('Dados Normal. pelo Peso - Seca'!G50-'Dados Normal. pelo Peso - Seca'!G$194)/('Dados Normal. pelo Peso - Seca'!G$193-'Dados Normal. pelo Peso - Seca'!G$194))</f>
        <v>0.27002380968718054</v>
      </c>
      <c r="H50" s="24">
        <f>IF(ISBLANK('Dados Normal. pelo Peso - Seca'!H50),"",('Dados Normal. pelo Peso - Seca'!H50-'Dados Normal. pelo Peso - Seca'!H$194)/('Dados Normal. pelo Peso - Seca'!H$193-'Dados Normal. pelo Peso - Seca'!H$194))</f>
        <v>0.55338996962244535</v>
      </c>
      <c r="I50" s="24">
        <f>IF(ISBLANK('Dados Normal. pelo Peso - Seca'!I50),"",('Dados Normal. pelo Peso - Seca'!I50-'Dados Normal. pelo Peso - Seca'!I$194)/('Dados Normal. pelo Peso - Seca'!I$193-'Dados Normal. pelo Peso - Seca'!I$194))</f>
        <v>0</v>
      </c>
      <c r="J50" s="24">
        <f>IF(ISBLANK('Dados Normal. pelo Peso - Seca'!J50),"",('Dados Normal. pelo Peso - Seca'!J50-'Dados Normal. pelo Peso - Seca'!J$194)/('Dados Normal. pelo Peso - Seca'!J$193-'Dados Normal. pelo Peso - Seca'!J$194))</f>
        <v>1.7983909133932916E-2</v>
      </c>
      <c r="K50" s="24">
        <f>IF(ISBLANK('Dados Normal. pelo Peso - Seca'!K50),"",('Dados Normal. pelo Peso - Seca'!K50-'Dados Normal. pelo Peso - Seca'!K$194)/('Dados Normal. pelo Peso - Seca'!K$193-'Dados Normal. pelo Peso - Seca'!K$194))</f>
        <v>0.83645773433007486</v>
      </c>
      <c r="L50" s="24">
        <f>IF(ISBLANK('Dados Normal. pelo Peso - Seca'!L50),"",('Dados Normal. pelo Peso - Seca'!L50-'Dados Normal. pelo Peso - Seca'!L$194)/('Dados Normal. pelo Peso - Seca'!L$193-'Dados Normal. pelo Peso - Seca'!L$194))</f>
        <v>0.69826372595025799</v>
      </c>
      <c r="M50" s="24">
        <f>IF(ISBLANK('Dados Normal. pelo Peso - Seca'!M50),"",('Dados Normal. pelo Peso - Seca'!M50-'Dados Normal. pelo Peso - Seca'!M$194)/('Dados Normal. pelo Peso - Seca'!M$193-'Dados Normal. pelo Peso - Seca'!M$194))</f>
        <v>7.5428042572882936E-2</v>
      </c>
      <c r="N50" s="24">
        <f>IF(ISBLANK('Dados Normal. pelo Peso - Seca'!N50),"",('Dados Normal. pelo Peso - Seca'!N50-'Dados Normal. pelo Peso - Seca'!N$194)/('Dados Normal. pelo Peso - Seca'!N$193-'Dados Normal. pelo Peso - Seca'!N$194))</f>
        <v>0.58714043993231824</v>
      </c>
      <c r="O50" s="24">
        <f>IF(ISBLANK('Dados Normal. pelo Peso - Seca'!O50),"",('Dados Normal. pelo Peso - Seca'!O50-'Dados Normal. pelo Peso - Seca'!O$194)/('Dados Normal. pelo Peso - Seca'!O$193-'Dados Normal. pelo Peso - Seca'!O$194))</f>
        <v>0.67310126582278462</v>
      </c>
      <c r="P50" s="24">
        <f>IF(ISBLANK('Dados Normal. pelo Peso - Seca'!P50),"",('Dados Normal. pelo Peso - Seca'!P50-'Dados Normal. pelo Peso - Seca'!P$194)/('Dados Normal. pelo Peso - Seca'!P$193-'Dados Normal. pelo Peso - Seca'!P$194))</f>
        <v>0.30214205186020321</v>
      </c>
      <c r="Q50" s="24">
        <f>IF(ISBLANK('Dados Normal. pelo Peso - Seca'!Q50),"",('Dados Normal. pelo Peso - Seca'!Q50-'Dados Normal. pelo Peso - Seca'!Q$194)/('Dados Normal. pelo Peso - Seca'!Q$193-'Dados Normal. pelo Peso - Seca'!Q$194))</f>
        <v>1</v>
      </c>
      <c r="R50" s="24">
        <f>IF(ISBLANK('Dados Normal. pelo Peso - Seca'!R50),"",('Dados Normal. pelo Peso - Seca'!R50-'Dados Normal. pelo Peso - Seca'!R$194)/('Dados Normal. pelo Peso - Seca'!R$193-'Dados Normal. pelo Peso - Seca'!R$194))</f>
        <v>1</v>
      </c>
      <c r="S50" s="24">
        <f>IF(ISBLANK('Dados Normal. pelo Peso - Seca'!S50),"",('Dados Normal. pelo Peso - Seca'!S50-'Dados Normal. pelo Peso - Seca'!S$194)/('Dados Normal. pelo Peso - Seca'!S$193-'Dados Normal. pelo Peso - Seca'!S$194))</f>
        <v>1</v>
      </c>
      <c r="T50" s="24">
        <f>IF(ISBLANK('Dados Normal. pelo Peso - Seca'!T50),"",('Dados Normal. pelo Peso - Seca'!T50-'Dados Normal. pelo Peso - Seca'!T$194)/('Dados Normal. pelo Peso - Seca'!T$193-'Dados Normal. pelo Peso - Seca'!T$194))</f>
        <v>0</v>
      </c>
      <c r="U50" s="24">
        <f>IF(ISBLANK('Dados Normal. pelo Peso - Seca'!U50),"",('Dados Normal. pelo Peso - Seca'!U50-'Dados Normal. pelo Peso - Seca'!U$194)/('Dados Normal. pelo Peso - Seca'!U$193-'Dados Normal. pelo Peso - Seca'!U$194))</f>
        <v>1</v>
      </c>
      <c r="V50" s="24">
        <f>IF(ISBLANK('Dados Normal. pelo Peso - Seca'!V50),"",('Dados Normal. pelo Peso - Seca'!V50-'Dados Normal. pelo Peso - Seca'!V$194)/('Dados Normal. pelo Peso - Seca'!V$193-'Dados Normal. pelo Peso - Seca'!V$194))</f>
        <v>0.66666666666666663</v>
      </c>
      <c r="W50" s="24">
        <f>IF(ISBLANK('Dados Normal. pelo Peso - Seca'!W50),"",('Dados Normal. pelo Peso - Seca'!W50-'Dados Normal. pelo Peso - Seca'!W$194)/('Dados Normal. pelo Peso - Seca'!W$193-'Dados Normal. pelo Peso - Seca'!W$194))</f>
        <v>0.86747529200359408</v>
      </c>
      <c r="X50" s="24">
        <f>IF(ISBLANK('Dados Normal. pelo Peso - Seca'!X50),"",('Dados Normal. pelo Peso - Seca'!X50-'Dados Normal. pelo Peso - Seca'!X$194)/('Dados Normal. pelo Peso - Seca'!X$193-'Dados Normal. pelo Peso - Seca'!X$194))</f>
        <v>0.1976584022038565</v>
      </c>
      <c r="Y50" s="24">
        <f>IF(ISBLANK('Dados Normal. pelo Peso - Seca'!Y50),"",('Dados Normal. pelo Peso - Seca'!Y50-'Dados Normal. pelo Peso - Seca'!Y$194)/('Dados Normal. pelo Peso - Seca'!Y$193-'Dados Normal. pelo Peso - Seca'!Y$194))</f>
        <v>0.4950615613584089</v>
      </c>
      <c r="Z50" s="24">
        <f>IF(ISBLANK('Dados Normal. pelo Peso - Seca'!Z50),"",('Dados Normal. pelo Peso - Seca'!Z50-'Dados Normal. pelo Peso - Seca'!Z$194)/('Dados Normal. pelo Peso - Seca'!Z$193-'Dados Normal. pelo Peso - Seca'!Z$194))</f>
        <v>0.40420371867421179</v>
      </c>
      <c r="AA50" s="24">
        <f>IF(ISBLANK('Dados Normal. pelo Peso - Seca'!AA50),"",('Dados Normal. pelo Peso - Seca'!AA50-'Dados Normal. pelo Peso - Seca'!AA$194)/('Dados Normal. pelo Peso - Seca'!AA$193-'Dados Normal. pelo Peso - Seca'!AA$194))</f>
        <v>0.72342463129668644</v>
      </c>
      <c r="AB50" s="24">
        <f>IF(ISBLANK('Dados Normal. pelo Peso - Seca'!AB50),"",('Dados Normal. pelo Peso - Seca'!AB50-'Dados Normal. pelo Peso - Seca'!AB$194)/('Dados Normal. pelo Peso - Seca'!AB$193-'Dados Normal. pelo Peso - Seca'!AB$194))</f>
        <v>0.85106382978723427</v>
      </c>
      <c r="AC50" s="24">
        <f>IF(ISBLANK('Dados Normal. pelo Peso - Seca'!AC50),"",('Dados Normal. pelo Peso - Seca'!AC50-'Dados Normal. pelo Peso - Seca'!AC$194)/('Dados Normal. pelo Peso - Seca'!AC$193-'Dados Normal. pelo Peso - Seca'!AC$194))</f>
        <v>0.3333333333333332</v>
      </c>
    </row>
    <row r="51" spans="1:29" s="17" customFormat="1" x14ac:dyDescent="0.25">
      <c r="A51" s="18" t="s">
        <v>965</v>
      </c>
      <c r="B51" s="28" t="s">
        <v>966</v>
      </c>
      <c r="C51" s="24">
        <f>IF(ISBLANK('Dados Normal. pelo Peso - Seca'!C51),"",('Dados Normal. pelo Peso - Seca'!C51-'Dados Normal. pelo Peso - Seca'!C$194)/('Dados Normal. pelo Peso - Seca'!C$193-'Dados Normal. pelo Peso - Seca'!C$194))</f>
        <v>0.92355003926881551</v>
      </c>
      <c r="D51" s="24">
        <f>IF(ISBLANK('Dados Normal. pelo Peso - Seca'!D51),"",('Dados Normal. pelo Peso - Seca'!D51-'Dados Normal. pelo Peso - Seca'!D$194)/('Dados Normal. pelo Peso - Seca'!D$193-'Dados Normal. pelo Peso - Seca'!D$194))</f>
        <v>6.8512680125042427E-2</v>
      </c>
      <c r="E51" s="24">
        <f>IF(ISBLANK('Dados Normal. pelo Peso - Seca'!E51),"",('Dados Normal. pelo Peso - Seca'!E51-'Dados Normal. pelo Peso - Seca'!E$194)/('Dados Normal. pelo Peso - Seca'!E$193-'Dados Normal. pelo Peso - Seca'!E$194))</f>
        <v>0.76888778796135737</v>
      </c>
      <c r="F51" s="24">
        <f>IF(ISBLANK('Dados Normal. pelo Peso - Seca'!F51),"",('Dados Normal. pelo Peso - Seca'!F51-'Dados Normal. pelo Peso - Seca'!F$194)/('Dados Normal. pelo Peso - Seca'!F$193-'Dados Normal. pelo Peso - Seca'!F$194))</f>
        <v>0.77148910411622285</v>
      </c>
      <c r="G51" s="24">
        <f>IF(ISBLANK('Dados Normal. pelo Peso - Seca'!G51),"",('Dados Normal. pelo Peso - Seca'!G51-'Dados Normal. pelo Peso - Seca'!G$194)/('Dados Normal. pelo Peso - Seca'!G$193-'Dados Normal. pelo Peso - Seca'!G$194))</f>
        <v>3.8885251258318605E-2</v>
      </c>
      <c r="H51" s="24">
        <f>IF(ISBLANK('Dados Normal. pelo Peso - Seca'!H51),"",('Dados Normal. pelo Peso - Seca'!H51-'Dados Normal. pelo Peso - Seca'!H$194)/('Dados Normal. pelo Peso - Seca'!H$193-'Dados Normal. pelo Peso - Seca'!H$194))</f>
        <v>0.74950114983393257</v>
      </c>
      <c r="I51" s="24">
        <f>IF(ISBLANK('Dados Normal. pelo Peso - Seca'!I51),"",('Dados Normal. pelo Peso - Seca'!I51-'Dados Normal. pelo Peso - Seca'!I$194)/('Dados Normal. pelo Peso - Seca'!I$193-'Dados Normal. pelo Peso - Seca'!I$194))</f>
        <v>0.31032558139534883</v>
      </c>
      <c r="J51" s="24">
        <f>IF(ISBLANK('Dados Normal. pelo Peso - Seca'!J51),"",('Dados Normal. pelo Peso - Seca'!J51-'Dados Normal. pelo Peso - Seca'!J$194)/('Dados Normal. pelo Peso - Seca'!J$193-'Dados Normal. pelo Peso - Seca'!J$194))</f>
        <v>0.58305726455276863</v>
      </c>
      <c r="K51" s="24">
        <f>IF(ISBLANK('Dados Normal. pelo Peso - Seca'!K51),"",('Dados Normal. pelo Peso - Seca'!K51-'Dados Normal. pelo Peso - Seca'!K$194)/('Dados Normal. pelo Peso - Seca'!K$193-'Dados Normal. pelo Peso - Seca'!K$194))</f>
        <v>0.86497987349051175</v>
      </c>
      <c r="L51" s="24">
        <f>IF(ISBLANK('Dados Normal. pelo Peso - Seca'!L51),"",('Dados Normal. pelo Peso - Seca'!L51-'Dados Normal. pelo Peso - Seca'!L$194)/('Dados Normal. pelo Peso - Seca'!L$193-'Dados Normal. pelo Peso - Seca'!L$194))</f>
        <v>0.29868606288127636</v>
      </c>
      <c r="M51" s="24">
        <f>IF(ISBLANK('Dados Normal. pelo Peso - Seca'!M51),"",('Dados Normal. pelo Peso - Seca'!M51-'Dados Normal. pelo Peso - Seca'!M$194)/('Dados Normal. pelo Peso - Seca'!M$193-'Dados Normal. pelo Peso - Seca'!M$194))</f>
        <v>0.37251272559000465</v>
      </c>
      <c r="N51" s="24">
        <f>IF(ISBLANK('Dados Normal. pelo Peso - Seca'!N51),"",('Dados Normal. pelo Peso - Seca'!N51-'Dados Normal. pelo Peso - Seca'!N$194)/('Dados Normal. pelo Peso - Seca'!N$193-'Dados Normal. pelo Peso - Seca'!N$194))</f>
        <v>0.43739424703891699</v>
      </c>
      <c r="O51" s="24">
        <f>IF(ISBLANK('Dados Normal. pelo Peso - Seca'!O51),"",('Dados Normal. pelo Peso - Seca'!O51-'Dados Normal. pelo Peso - Seca'!O$194)/('Dados Normal. pelo Peso - Seca'!O$193-'Dados Normal. pelo Peso - Seca'!O$194))</f>
        <v>0.32072784810126576</v>
      </c>
      <c r="P51" s="24">
        <f>IF(ISBLANK('Dados Normal. pelo Peso - Seca'!P51),"",('Dados Normal. pelo Peso - Seca'!P51-'Dados Normal. pelo Peso - Seca'!P$194)/('Dados Normal. pelo Peso - Seca'!P$193-'Dados Normal. pelo Peso - Seca'!P$194))</f>
        <v>0.23900789177001075</v>
      </c>
      <c r="Q51" s="24">
        <f>IF(ISBLANK('Dados Normal. pelo Peso - Seca'!Q51),"",('Dados Normal. pelo Peso - Seca'!Q51-'Dados Normal. pelo Peso - Seca'!Q$194)/('Dados Normal. pelo Peso - Seca'!Q$193-'Dados Normal. pelo Peso - Seca'!Q$194))</f>
        <v>1</v>
      </c>
      <c r="R51" s="24">
        <f>IF(ISBLANK('Dados Normal. pelo Peso - Seca'!R51),"",('Dados Normal. pelo Peso - Seca'!R51-'Dados Normal. pelo Peso - Seca'!R$194)/('Dados Normal. pelo Peso - Seca'!R$193-'Dados Normal. pelo Peso - Seca'!R$194))</f>
        <v>0</v>
      </c>
      <c r="S51" s="24">
        <f>IF(ISBLANK('Dados Normal. pelo Peso - Seca'!S51),"",('Dados Normal. pelo Peso - Seca'!S51-'Dados Normal. pelo Peso - Seca'!S$194)/('Dados Normal. pelo Peso - Seca'!S$193-'Dados Normal. pelo Peso - Seca'!S$194))</f>
        <v>1</v>
      </c>
      <c r="T51" s="24">
        <f>IF(ISBLANK('Dados Normal. pelo Peso - Seca'!T51),"",('Dados Normal. pelo Peso - Seca'!T51-'Dados Normal. pelo Peso - Seca'!T$194)/('Dados Normal. pelo Peso - Seca'!T$193-'Dados Normal. pelo Peso - Seca'!T$194))</f>
        <v>1</v>
      </c>
      <c r="U51" s="24">
        <f>IF(ISBLANK('Dados Normal. pelo Peso - Seca'!U51),"",('Dados Normal. pelo Peso - Seca'!U51-'Dados Normal. pelo Peso - Seca'!U$194)/('Dados Normal. pelo Peso - Seca'!U$193-'Dados Normal. pelo Peso - Seca'!U$194))</f>
        <v>1</v>
      </c>
      <c r="V51" s="24">
        <f>IF(ISBLANK('Dados Normal. pelo Peso - Seca'!V51),"",('Dados Normal. pelo Peso - Seca'!V51-'Dados Normal. pelo Peso - Seca'!V$194)/('Dados Normal. pelo Peso - Seca'!V$193-'Dados Normal. pelo Peso - Seca'!V$194))</f>
        <v>0.33333333333333354</v>
      </c>
      <c r="W51" s="24">
        <f>IF(ISBLANK('Dados Normal. pelo Peso - Seca'!W51),"",('Dados Normal. pelo Peso - Seca'!W51-'Dados Normal. pelo Peso - Seca'!W$194)/('Dados Normal. pelo Peso - Seca'!W$193-'Dados Normal. pelo Peso - Seca'!W$194))</f>
        <v>0.82749326145552637</v>
      </c>
      <c r="X51" s="24">
        <f>IF(ISBLANK('Dados Normal. pelo Peso - Seca'!X51),"",('Dados Normal. pelo Peso - Seca'!X51-'Dados Normal. pelo Peso - Seca'!X$194)/('Dados Normal. pelo Peso - Seca'!X$193-'Dados Normal. pelo Peso - Seca'!X$194))</f>
        <v>0.58402203856749235</v>
      </c>
      <c r="Y51" s="24">
        <f>IF(ISBLANK('Dados Normal. pelo Peso - Seca'!Y51),"",('Dados Normal. pelo Peso - Seca'!Y51-'Dados Normal. pelo Peso - Seca'!Y$194)/('Dados Normal. pelo Peso - Seca'!Y$193-'Dados Normal. pelo Peso - Seca'!Y$194))</f>
        <v>1</v>
      </c>
      <c r="Z51" s="24">
        <f>IF(ISBLANK('Dados Normal. pelo Peso - Seca'!Z51),"",('Dados Normal. pelo Peso - Seca'!Z51-'Dados Normal. pelo Peso - Seca'!Z$194)/('Dados Normal. pelo Peso - Seca'!Z$193-'Dados Normal. pelo Peso - Seca'!Z$194))</f>
        <v>0.91721907841552142</v>
      </c>
      <c r="AA51" s="24">
        <f>IF(ISBLANK('Dados Normal. pelo Peso - Seca'!AA51),"",('Dados Normal. pelo Peso - Seca'!AA51-'Dados Normal. pelo Peso - Seca'!AA$194)/('Dados Normal. pelo Peso - Seca'!AA$193-'Dados Normal. pelo Peso - Seca'!AA$194))</f>
        <v>0.93162229457958257</v>
      </c>
      <c r="AB51" s="24">
        <f>IF(ISBLANK('Dados Normal. pelo Peso - Seca'!AB51),"",('Dados Normal. pelo Peso - Seca'!AB51-'Dados Normal. pelo Peso - Seca'!AB$194)/('Dados Normal. pelo Peso - Seca'!AB$193-'Dados Normal. pelo Peso - Seca'!AB$194))</f>
        <v>0.27659574468085113</v>
      </c>
      <c r="AC51" s="24">
        <f>IF(ISBLANK('Dados Normal. pelo Peso - Seca'!AC51),"",('Dados Normal. pelo Peso - Seca'!AC51-'Dados Normal. pelo Peso - Seca'!AC$194)/('Dados Normal. pelo Peso - Seca'!AC$193-'Dados Normal. pelo Peso - Seca'!AC$194))</f>
        <v>0.66666666666666663</v>
      </c>
    </row>
    <row r="52" spans="1:29" s="17" customFormat="1" x14ac:dyDescent="0.25">
      <c r="A52" s="18" t="s">
        <v>967</v>
      </c>
      <c r="B52" s="28" t="s">
        <v>968</v>
      </c>
      <c r="C52" s="24">
        <f>IF(ISBLANK('Dados Normal. pelo Peso - Seca'!C52),"",('Dados Normal. pelo Peso - Seca'!C52-'Dados Normal. pelo Peso - Seca'!C$194)/('Dados Normal. pelo Peso - Seca'!C$193-'Dados Normal. pelo Peso - Seca'!C$194))</f>
        <v>0.59670734029883477</v>
      </c>
      <c r="D52" s="24">
        <f>IF(ISBLANK('Dados Normal. pelo Peso - Seca'!D52),"",('Dados Normal. pelo Peso - Seca'!D52-'Dados Normal. pelo Peso - Seca'!D$194)/('Dados Normal. pelo Peso - Seca'!D$193-'Dados Normal. pelo Peso - Seca'!D$194))</f>
        <v>0.48071668255794164</v>
      </c>
      <c r="E52" s="24">
        <f>IF(ISBLANK('Dados Normal. pelo Peso - Seca'!E52),"",('Dados Normal. pelo Peso - Seca'!E52-'Dados Normal. pelo Peso - Seca'!E$194)/('Dados Normal. pelo Peso - Seca'!E$193-'Dados Normal. pelo Peso - Seca'!E$194))</f>
        <v>0.60911567996036664</v>
      </c>
      <c r="F52" s="24">
        <f>IF(ISBLANK('Dados Normal. pelo Peso - Seca'!F52),"",('Dados Normal. pelo Peso - Seca'!F52-'Dados Normal. pelo Peso - Seca'!F$194)/('Dados Normal. pelo Peso - Seca'!F$193-'Dados Normal. pelo Peso - Seca'!F$194))</f>
        <v>0.65920096852300236</v>
      </c>
      <c r="G52" s="24">
        <f>IF(ISBLANK('Dados Normal. pelo Peso - Seca'!G52),"",('Dados Normal. pelo Peso - Seca'!G52-'Dados Normal. pelo Peso - Seca'!G$194)/('Dados Normal. pelo Peso - Seca'!G$193-'Dados Normal. pelo Peso - Seca'!G$194))</f>
        <v>0.19112271864601668</v>
      </c>
      <c r="H52" s="24">
        <f>IF(ISBLANK('Dados Normal. pelo Peso - Seca'!H52),"",('Dados Normal. pelo Peso - Seca'!H52-'Dados Normal. pelo Peso - Seca'!H$194)/('Dados Normal. pelo Peso - Seca'!H$193-'Dados Normal. pelo Peso - Seca'!H$194))</f>
        <v>0.62506893178583367</v>
      </c>
      <c r="I52" s="24">
        <f>IF(ISBLANK('Dados Normal. pelo Peso - Seca'!I52),"",('Dados Normal. pelo Peso - Seca'!I52-'Dados Normal. pelo Peso - Seca'!I$194)/('Dados Normal. pelo Peso - Seca'!I$193-'Dados Normal. pelo Peso - Seca'!I$194))</f>
        <v>0.41227906976744194</v>
      </c>
      <c r="J52" s="24">
        <f>IF(ISBLANK('Dados Normal. pelo Peso - Seca'!J52),"",('Dados Normal. pelo Peso - Seca'!J52-'Dados Normal. pelo Peso - Seca'!J$194)/('Dados Normal. pelo Peso - Seca'!J$193-'Dados Normal. pelo Peso - Seca'!J$194))</f>
        <v>0.27354472314245165</v>
      </c>
      <c r="K52" s="24">
        <f>IF(ISBLANK('Dados Normal. pelo Peso - Seca'!K52),"",('Dados Normal. pelo Peso - Seca'!K52-'Dados Normal. pelo Peso - Seca'!K$194)/('Dados Normal. pelo Peso - Seca'!K$193-'Dados Normal. pelo Peso - Seca'!K$194))</f>
        <v>0.81725129384703854</v>
      </c>
      <c r="L52" s="24">
        <f>IF(ISBLANK('Dados Normal. pelo Peso - Seca'!L52),"",('Dados Normal. pelo Peso - Seca'!L52-'Dados Normal. pelo Peso - Seca'!L$194)/('Dados Normal. pelo Peso - Seca'!L$193-'Dados Normal. pelo Peso - Seca'!L$194))</f>
        <v>0.53660253402158609</v>
      </c>
      <c r="M52" s="24">
        <f>IF(ISBLANK('Dados Normal. pelo Peso - Seca'!M52),"",('Dados Normal. pelo Peso - Seca'!M52-'Dados Normal. pelo Peso - Seca'!M$194)/('Dados Normal. pelo Peso - Seca'!M$193-'Dados Normal. pelo Peso - Seca'!M$194))</f>
        <v>0.59023600185099478</v>
      </c>
      <c r="N52" s="24">
        <f>IF(ISBLANK('Dados Normal. pelo Peso - Seca'!N52),"",('Dados Normal. pelo Peso - Seca'!N52-'Dados Normal. pelo Peso - Seca'!N$194)/('Dados Normal. pelo Peso - Seca'!N$193-'Dados Normal. pelo Peso - Seca'!N$194))</f>
        <v>0.70156514382402713</v>
      </c>
      <c r="O52" s="24">
        <f>IF(ISBLANK('Dados Normal. pelo Peso - Seca'!O52),"",('Dados Normal. pelo Peso - Seca'!O52-'Dados Normal. pelo Peso - Seca'!O$194)/('Dados Normal. pelo Peso - Seca'!O$193-'Dados Normal. pelo Peso - Seca'!O$194))</f>
        <v>0.86313291139240489</v>
      </c>
      <c r="P52" s="24">
        <f>IF(ISBLANK('Dados Normal. pelo Peso - Seca'!P52),"",('Dados Normal. pelo Peso - Seca'!P52-'Dados Normal. pelo Peso - Seca'!P$194)/('Dados Normal. pelo Peso - Seca'!P$193-'Dados Normal. pelo Peso - Seca'!P$194))</f>
        <v>9.0191657271702599E-2</v>
      </c>
      <c r="Q52" s="24">
        <f>IF(ISBLANK('Dados Normal. pelo Peso - Seca'!Q52),"",('Dados Normal. pelo Peso - Seca'!Q52-'Dados Normal. pelo Peso - Seca'!Q$194)/('Dados Normal. pelo Peso - Seca'!Q$193-'Dados Normal. pelo Peso - Seca'!Q$194))</f>
        <v>0</v>
      </c>
      <c r="R52" s="24">
        <f>IF(ISBLANK('Dados Normal. pelo Peso - Seca'!R52),"",('Dados Normal. pelo Peso - Seca'!R52-'Dados Normal. pelo Peso - Seca'!R$194)/('Dados Normal. pelo Peso - Seca'!R$193-'Dados Normal. pelo Peso - Seca'!R$194))</f>
        <v>1</v>
      </c>
      <c r="S52" s="24">
        <f>IF(ISBLANK('Dados Normal. pelo Peso - Seca'!S52),"",('Dados Normal. pelo Peso - Seca'!S52-'Dados Normal. pelo Peso - Seca'!S$194)/('Dados Normal. pelo Peso - Seca'!S$193-'Dados Normal. pelo Peso - Seca'!S$194))</f>
        <v>1</v>
      </c>
      <c r="T52" s="24">
        <f>IF(ISBLANK('Dados Normal. pelo Peso - Seca'!T52),"",('Dados Normal. pelo Peso - Seca'!T52-'Dados Normal. pelo Peso - Seca'!T$194)/('Dados Normal. pelo Peso - Seca'!T$193-'Dados Normal. pelo Peso - Seca'!T$194))</f>
        <v>1</v>
      </c>
      <c r="U52" s="24">
        <f>IF(ISBLANK('Dados Normal. pelo Peso - Seca'!U52),"",('Dados Normal. pelo Peso - Seca'!U52-'Dados Normal. pelo Peso - Seca'!U$194)/('Dados Normal. pelo Peso - Seca'!U$193-'Dados Normal. pelo Peso - Seca'!U$194))</f>
        <v>1</v>
      </c>
      <c r="V52" s="24">
        <f>IF(ISBLANK('Dados Normal. pelo Peso - Seca'!V52),"",('Dados Normal. pelo Peso - Seca'!V52-'Dados Normal. pelo Peso - Seca'!V$194)/('Dados Normal. pelo Peso - Seca'!V$193-'Dados Normal. pelo Peso - Seca'!V$194))</f>
        <v>0.66666666666666663</v>
      </c>
      <c r="W52" s="24">
        <f>IF(ISBLANK('Dados Normal. pelo Peso - Seca'!W52),"",('Dados Normal. pelo Peso - Seca'!W52-'Dados Normal. pelo Peso - Seca'!W$194)/('Dados Normal. pelo Peso - Seca'!W$193-'Dados Normal. pelo Peso - Seca'!W$194))</f>
        <v>0.66217430368373786</v>
      </c>
      <c r="X52" s="24">
        <f>IF(ISBLANK('Dados Normal. pelo Peso - Seca'!X52),"",('Dados Normal. pelo Peso - Seca'!X52-'Dados Normal. pelo Peso - Seca'!X$194)/('Dados Normal. pelo Peso - Seca'!X$193-'Dados Normal. pelo Peso - Seca'!X$194))</f>
        <v>0.36432506887052302</v>
      </c>
      <c r="Y52" s="24">
        <f>IF(ISBLANK('Dados Normal. pelo Peso - Seca'!Y52),"",('Dados Normal. pelo Peso - Seca'!Y52-'Dados Normal. pelo Peso - Seca'!Y$194)/('Dados Normal. pelo Peso - Seca'!Y$193-'Dados Normal. pelo Peso - Seca'!Y$194))</f>
        <v>0.50859153023948045</v>
      </c>
      <c r="Z52" s="24">
        <f>IF(ISBLANK('Dados Normal. pelo Peso - Seca'!Z52),"",('Dados Normal. pelo Peso - Seca'!Z52-'Dados Normal. pelo Peso - Seca'!Z$194)/('Dados Normal. pelo Peso - Seca'!Z$193-'Dados Normal. pelo Peso - Seca'!Z$194))</f>
        <v>0.47825383993532739</v>
      </c>
      <c r="AA52" s="24">
        <f>IF(ISBLANK('Dados Normal. pelo Peso - Seca'!AA52),"",('Dados Normal. pelo Peso - Seca'!AA52-'Dados Normal. pelo Peso - Seca'!AA$194)/('Dados Normal. pelo Peso - Seca'!AA$193-'Dados Normal. pelo Peso - Seca'!AA$194))</f>
        <v>0.45987358743535722</v>
      </c>
      <c r="AB52" s="24">
        <f>IF(ISBLANK('Dados Normal. pelo Peso - Seca'!AB52),"",('Dados Normal. pelo Peso - Seca'!AB52-'Dados Normal. pelo Peso - Seca'!AB$194)/('Dados Normal. pelo Peso - Seca'!AB$193-'Dados Normal. pelo Peso - Seca'!AB$194))</f>
        <v>0.31914893617021295</v>
      </c>
      <c r="AC52" s="24">
        <f>IF(ISBLANK('Dados Normal. pelo Peso - Seca'!AC52),"",('Dados Normal. pelo Peso - Seca'!AC52-'Dados Normal. pelo Peso - Seca'!AC$194)/('Dados Normal. pelo Peso - Seca'!AC$193-'Dados Normal. pelo Peso - Seca'!AC$194))</f>
        <v>0.2916666666666668</v>
      </c>
    </row>
    <row r="53" spans="1:29" s="17" customFormat="1" x14ac:dyDescent="0.25">
      <c r="A53" s="18" t="s">
        <v>969</v>
      </c>
      <c r="B53" s="28" t="s">
        <v>970</v>
      </c>
      <c r="C53" s="24">
        <f>IF(ISBLANK('Dados Normal. pelo Peso - Seca'!C53),"",('Dados Normal. pelo Peso - Seca'!C53-'Dados Normal. pelo Peso - Seca'!C$194)/('Dados Normal. pelo Peso - Seca'!C$193-'Dados Normal. pelo Peso - Seca'!C$194))</f>
        <v>0.52677150913452631</v>
      </c>
      <c r="D53" s="24">
        <f>IF(ISBLANK('Dados Normal. pelo Peso - Seca'!D53),"",('Dados Normal. pelo Peso - Seca'!D53-'Dados Normal. pelo Peso - Seca'!D$194)/('Dados Normal. pelo Peso - Seca'!D$193-'Dados Normal. pelo Peso - Seca'!D$194))</f>
        <v>0.53914533526267983</v>
      </c>
      <c r="E53" s="24">
        <f>IF(ISBLANK('Dados Normal. pelo Peso - Seca'!E53),"",('Dados Normal. pelo Peso - Seca'!E53-'Dados Normal. pelo Peso - Seca'!E$194)/('Dados Normal. pelo Peso - Seca'!E$193-'Dados Normal. pelo Peso - Seca'!E$194))</f>
        <v>0.90066881347535277</v>
      </c>
      <c r="F53" s="24">
        <f>IF(ISBLANK('Dados Normal. pelo Peso - Seca'!F53),"",('Dados Normal. pelo Peso - Seca'!F53-'Dados Normal. pelo Peso - Seca'!F$194)/('Dados Normal. pelo Peso - Seca'!F$193-'Dados Normal. pelo Peso - Seca'!F$194))</f>
        <v>0.90708232445520565</v>
      </c>
      <c r="G53" s="24">
        <f>IF(ISBLANK('Dados Normal. pelo Peso - Seca'!G53),"",('Dados Normal. pelo Peso - Seca'!G53-'Dados Normal. pelo Peso - Seca'!G$194)/('Dados Normal. pelo Peso - Seca'!G$193-'Dados Normal. pelo Peso - Seca'!G$194))</f>
        <v>0.31600249118109724</v>
      </c>
      <c r="H53" s="24">
        <f>IF(ISBLANK('Dados Normal. pelo Peso - Seca'!H53),"",('Dados Normal. pelo Peso - Seca'!H53-'Dados Normal. pelo Peso - Seca'!H$194)/('Dados Normal. pelo Peso - Seca'!H$193-'Dados Normal. pelo Peso - Seca'!H$194))</f>
        <v>0.3091174997298764</v>
      </c>
      <c r="I53" s="24">
        <f>IF(ISBLANK('Dados Normal. pelo Peso - Seca'!I53),"",('Dados Normal. pelo Peso - Seca'!I53-'Dados Normal. pelo Peso - Seca'!I$194)/('Dados Normal. pelo Peso - Seca'!I$193-'Dados Normal. pelo Peso - Seca'!I$194))</f>
        <v>0.49804651162790692</v>
      </c>
      <c r="J53" s="24">
        <f>IF(ISBLANK('Dados Normal. pelo Peso - Seca'!J53),"",('Dados Normal. pelo Peso - Seca'!J53-'Dados Normal. pelo Peso - Seca'!J$194)/('Dados Normal. pelo Peso - Seca'!J$193-'Dados Normal. pelo Peso - Seca'!J$194))</f>
        <v>0.41978230004732625</v>
      </c>
      <c r="K53" s="24">
        <f>IF(ISBLANK('Dados Normal. pelo Peso - Seca'!K53),"",('Dados Normal. pelo Peso - Seca'!K53-'Dados Normal. pelo Peso - Seca'!K$194)/('Dados Normal. pelo Peso - Seca'!K$193-'Dados Normal. pelo Peso - Seca'!K$194))</f>
        <v>0.52800460034502583</v>
      </c>
      <c r="L53" s="24">
        <f>IF(ISBLANK('Dados Normal. pelo Peso - Seca'!L53),"",('Dados Normal. pelo Peso - Seca'!L53-'Dados Normal. pelo Peso - Seca'!L$194)/('Dados Normal. pelo Peso - Seca'!L$193-'Dados Normal. pelo Peso - Seca'!L$194))</f>
        <v>0.64664476771468782</v>
      </c>
      <c r="M53" s="24">
        <f>IF(ISBLANK('Dados Normal. pelo Peso - Seca'!M53),"",('Dados Normal. pelo Peso - Seca'!M53-'Dados Normal. pelo Peso - Seca'!M$194)/('Dados Normal. pelo Peso - Seca'!M$193-'Dados Normal. pelo Peso - Seca'!M$194))</f>
        <v>0.1498149005090236</v>
      </c>
      <c r="N53" s="24">
        <f>IF(ISBLANK('Dados Normal. pelo Peso - Seca'!N53),"",('Dados Normal. pelo Peso - Seca'!N53-'Dados Normal. pelo Peso - Seca'!N$194)/('Dados Normal. pelo Peso - Seca'!N$193-'Dados Normal. pelo Peso - Seca'!N$194))</f>
        <v>0.28764805414551586</v>
      </c>
      <c r="O53" s="24">
        <f>IF(ISBLANK('Dados Normal. pelo Peso - Seca'!O53),"",('Dados Normal. pelo Peso - Seca'!O53-'Dados Normal. pelo Peso - Seca'!O$194)/('Dados Normal. pelo Peso - Seca'!O$193-'Dados Normal. pelo Peso - Seca'!O$194))</f>
        <v>0.48544303797468341</v>
      </c>
      <c r="P53" s="24">
        <f>IF(ISBLANK('Dados Normal. pelo Peso - Seca'!P53),"",('Dados Normal. pelo Peso - Seca'!P53-'Dados Normal. pelo Peso - Seca'!P$194)/('Dados Normal. pelo Peso - Seca'!P$193-'Dados Normal. pelo Peso - Seca'!P$194))</f>
        <v>0.1803833145434052</v>
      </c>
      <c r="Q53" s="24">
        <f>IF(ISBLANK('Dados Normal. pelo Peso - Seca'!Q53),"",('Dados Normal. pelo Peso - Seca'!Q53-'Dados Normal. pelo Peso - Seca'!Q$194)/('Dados Normal. pelo Peso - Seca'!Q$193-'Dados Normal. pelo Peso - Seca'!Q$194))</f>
        <v>1</v>
      </c>
      <c r="R53" s="24">
        <f>IF(ISBLANK('Dados Normal. pelo Peso - Seca'!R53),"",('Dados Normal. pelo Peso - Seca'!R53-'Dados Normal. pelo Peso - Seca'!R$194)/('Dados Normal. pelo Peso - Seca'!R$193-'Dados Normal. pelo Peso - Seca'!R$194))</f>
        <v>1</v>
      </c>
      <c r="S53" s="24">
        <f>IF(ISBLANK('Dados Normal. pelo Peso - Seca'!S53),"",('Dados Normal. pelo Peso - Seca'!S53-'Dados Normal. pelo Peso - Seca'!S$194)/('Dados Normal. pelo Peso - Seca'!S$193-'Dados Normal. pelo Peso - Seca'!S$194))</f>
        <v>1</v>
      </c>
      <c r="T53" s="24">
        <f>IF(ISBLANK('Dados Normal. pelo Peso - Seca'!T53),"",('Dados Normal. pelo Peso - Seca'!T53-'Dados Normal. pelo Peso - Seca'!T$194)/('Dados Normal. pelo Peso - Seca'!T$193-'Dados Normal. pelo Peso - Seca'!T$194))</f>
        <v>1</v>
      </c>
      <c r="U53" s="24">
        <f>IF(ISBLANK('Dados Normal. pelo Peso - Seca'!U53),"",('Dados Normal. pelo Peso - Seca'!U53-'Dados Normal. pelo Peso - Seca'!U$194)/('Dados Normal. pelo Peso - Seca'!U$193-'Dados Normal. pelo Peso - Seca'!U$194))</f>
        <v>1</v>
      </c>
      <c r="V53" s="24">
        <f>IF(ISBLANK('Dados Normal. pelo Peso - Seca'!V53),"",('Dados Normal. pelo Peso - Seca'!V53-'Dados Normal. pelo Peso - Seca'!V$194)/('Dados Normal. pelo Peso - Seca'!V$193-'Dados Normal. pelo Peso - Seca'!V$194))</f>
        <v>0.625</v>
      </c>
      <c r="W53" s="24">
        <f>IF(ISBLANK('Dados Normal. pelo Peso - Seca'!W53),"",('Dados Normal. pelo Peso - Seca'!W53-'Dados Normal. pelo Peso - Seca'!W$194)/('Dados Normal. pelo Peso - Seca'!W$193-'Dados Normal. pelo Peso - Seca'!W$194))</f>
        <v>0.87556154537286657</v>
      </c>
      <c r="X53" s="24">
        <f>IF(ISBLANK('Dados Normal. pelo Peso - Seca'!X53),"",('Dados Normal. pelo Peso - Seca'!X53-'Dados Normal. pelo Peso - Seca'!X$194)/('Dados Normal. pelo Peso - Seca'!X$193-'Dados Normal. pelo Peso - Seca'!X$194))</f>
        <v>0.36639118457300268</v>
      </c>
      <c r="Y53" s="24">
        <f>IF(ISBLANK('Dados Normal. pelo Peso - Seca'!Y53),"",('Dados Normal. pelo Peso - Seca'!Y53-'Dados Normal. pelo Peso - Seca'!Y$194)/('Dados Normal. pelo Peso - Seca'!Y$193-'Dados Normal. pelo Peso - Seca'!Y$194))</f>
        <v>0.77229062373156543</v>
      </c>
      <c r="Z53" s="24">
        <f>IF(ISBLANK('Dados Normal. pelo Peso - Seca'!Z53),"",('Dados Normal. pelo Peso - Seca'!Z53-'Dados Normal. pelo Peso - Seca'!Z$194)/('Dados Normal. pelo Peso - Seca'!Z$193-'Dados Normal. pelo Peso - Seca'!Z$194))</f>
        <v>0.65044462409054171</v>
      </c>
      <c r="AA53" s="24">
        <f>IF(ISBLANK('Dados Normal. pelo Peso - Seca'!AA53),"",('Dados Normal. pelo Peso - Seca'!AA53-'Dados Normal. pelo Peso - Seca'!AA$194)/('Dados Normal. pelo Peso - Seca'!AA$193-'Dados Normal. pelo Peso - Seca'!AA$194))</f>
        <v>0.67860563110515237</v>
      </c>
      <c r="AB53" s="24">
        <f>IF(ISBLANK('Dados Normal. pelo Peso - Seca'!AB53),"",('Dados Normal. pelo Peso - Seca'!AB53-'Dados Normal. pelo Peso - Seca'!AB$194)/('Dados Normal. pelo Peso - Seca'!AB$193-'Dados Normal. pelo Peso - Seca'!AB$194))</f>
        <v>0.27659574468085113</v>
      </c>
      <c r="AC53" s="24">
        <f>IF(ISBLANK('Dados Normal. pelo Peso - Seca'!AC53),"",('Dados Normal. pelo Peso - Seca'!AC53-'Dados Normal. pelo Peso - Seca'!AC$194)/('Dados Normal. pelo Peso - Seca'!AC$193-'Dados Normal. pelo Peso - Seca'!AC$194))</f>
        <v>0.39583333333333331</v>
      </c>
    </row>
    <row r="54" spans="1:29" s="17" customFormat="1" x14ac:dyDescent="0.25">
      <c r="A54" s="18" t="s">
        <v>971</v>
      </c>
      <c r="B54" s="28" t="s">
        <v>972</v>
      </c>
      <c r="C54" s="24">
        <f>IF(ISBLANK('Dados Normal. pelo Peso - Seca'!C54),"",('Dados Normal. pelo Peso - Seca'!C54-'Dados Normal. pelo Peso - Seca'!C$194)/('Dados Normal. pelo Peso - Seca'!C$193-'Dados Normal. pelo Peso - Seca'!C$194))</f>
        <v>0.39667733743705336</v>
      </c>
      <c r="D54" s="24">
        <f>IF(ISBLANK('Dados Normal. pelo Peso - Seca'!D54),"",('Dados Normal. pelo Peso - Seca'!D54-'Dados Normal. pelo Peso - Seca'!D$194)/('Dados Normal. pelo Peso - Seca'!D$193-'Dados Normal. pelo Peso - Seca'!D$194))</f>
        <v>0.6394424652919658</v>
      </c>
      <c r="E54" s="24">
        <f>IF(ISBLANK('Dados Normal. pelo Peso - Seca'!E54),"",('Dados Normal. pelo Peso - Seca'!E54-'Dados Normal. pelo Peso - Seca'!E$194)/('Dados Normal. pelo Peso - Seca'!E$193-'Dados Normal. pelo Peso - Seca'!E$194))</f>
        <v>0.53802328461728988</v>
      </c>
      <c r="F54" s="24">
        <f>IF(ISBLANK('Dados Normal. pelo Peso - Seca'!F54),"",('Dados Normal. pelo Peso - Seca'!F54-'Dados Normal. pelo Peso - Seca'!F$194)/('Dados Normal. pelo Peso - Seca'!F$193-'Dados Normal. pelo Peso - Seca'!F$194))</f>
        <v>0.54630750605326872</v>
      </c>
      <c r="G54" s="24">
        <f>IF(ISBLANK('Dados Normal. pelo Peso - Seca'!G54),"",('Dados Normal. pelo Peso - Seca'!G54-'Dados Normal. pelo Peso - Seca'!G$194)/('Dados Normal. pelo Peso - Seca'!G$193-'Dados Normal. pelo Peso - Seca'!G$194))</f>
        <v>0.1421406561791656</v>
      </c>
      <c r="H54" s="24">
        <f>IF(ISBLANK('Dados Normal. pelo Peso - Seca'!H54),"",('Dados Normal. pelo Peso - Seca'!H54-'Dados Normal. pelo Peso - Seca'!H$194)/('Dados Normal. pelo Peso - Seca'!H$193-'Dados Normal. pelo Peso - Seca'!H$194))</f>
        <v>0.80859905781384978</v>
      </c>
      <c r="I54" s="24">
        <f>IF(ISBLANK('Dados Normal. pelo Peso - Seca'!I54),"",('Dados Normal. pelo Peso - Seca'!I54-'Dados Normal. pelo Peso - Seca'!I$194)/('Dados Normal. pelo Peso - Seca'!I$193-'Dados Normal. pelo Peso - Seca'!I$194))</f>
        <v>0.76483720930232568</v>
      </c>
      <c r="J54" s="24">
        <f>IF(ISBLANK('Dados Normal. pelo Peso - Seca'!J54),"",('Dados Normal. pelo Peso - Seca'!J54-'Dados Normal. pelo Peso - Seca'!J$194)/('Dados Normal. pelo Peso - Seca'!J$193-'Dados Normal. pelo Peso - Seca'!J$194))</f>
        <v>0.66161855182205409</v>
      </c>
      <c r="K54" s="24">
        <f>IF(ISBLANK('Dados Normal. pelo Peso - Seca'!K54),"",('Dados Normal. pelo Peso - Seca'!K54-'Dados Normal. pelo Peso - Seca'!K$194)/('Dados Normal. pelo Peso - Seca'!K$193-'Dados Normal. pelo Peso - Seca'!K$194))</f>
        <v>0.35468660149511216</v>
      </c>
      <c r="L54" s="24">
        <f>IF(ISBLANK('Dados Normal. pelo Peso - Seca'!L54),"",('Dados Normal. pelo Peso - Seca'!L54-'Dados Normal. pelo Peso - Seca'!L$194)/('Dados Normal. pelo Peso - Seca'!L$193-'Dados Normal. pelo Peso - Seca'!L$194))</f>
        <v>0.75175973721257627</v>
      </c>
      <c r="M54" s="24">
        <f>IF(ISBLANK('Dados Normal. pelo Peso - Seca'!M54),"",('Dados Normal. pelo Peso - Seca'!M54-'Dados Normal. pelo Peso - Seca'!M$194)/('Dados Normal. pelo Peso - Seca'!M$193-'Dados Normal. pelo Peso - Seca'!M$194))</f>
        <v>0.69204072188801491</v>
      </c>
      <c r="N54" s="24">
        <f>IF(ISBLANK('Dados Normal. pelo Peso - Seca'!N54),"",('Dados Normal. pelo Peso - Seca'!N54-'Dados Normal. pelo Peso - Seca'!N$194)/('Dados Normal. pelo Peso - Seca'!N$193-'Dados Normal. pelo Peso - Seca'!N$194))</f>
        <v>0.69458544839255487</v>
      </c>
      <c r="O54" s="24">
        <f>IF(ISBLANK('Dados Normal. pelo Peso - Seca'!O54),"",('Dados Normal. pelo Peso - Seca'!O54-'Dados Normal. pelo Peso - Seca'!O$194)/('Dados Normal. pelo Peso - Seca'!O$193-'Dados Normal. pelo Peso - Seca'!O$194))</f>
        <v>0.77816455696202513</v>
      </c>
      <c r="P54" s="24">
        <f>IF(ISBLANK('Dados Normal. pelo Peso - Seca'!P54),"",('Dados Normal. pelo Peso - Seca'!P54-'Dados Normal. pelo Peso - Seca'!P$194)/('Dados Normal. pelo Peso - Seca'!P$193-'Dados Normal. pelo Peso - Seca'!P$194))</f>
        <v>5.8624577226607182E-2</v>
      </c>
      <c r="Q54" s="24">
        <f>IF(ISBLANK('Dados Normal. pelo Peso - Seca'!Q54),"",('Dados Normal. pelo Peso - Seca'!Q54-'Dados Normal. pelo Peso - Seca'!Q$194)/('Dados Normal. pelo Peso - Seca'!Q$193-'Dados Normal. pelo Peso - Seca'!Q$194))</f>
        <v>0</v>
      </c>
      <c r="R54" s="24">
        <f>IF(ISBLANK('Dados Normal. pelo Peso - Seca'!R54),"",('Dados Normal. pelo Peso - Seca'!R54-'Dados Normal. pelo Peso - Seca'!R$194)/('Dados Normal. pelo Peso - Seca'!R$193-'Dados Normal. pelo Peso - Seca'!R$194))</f>
        <v>0</v>
      </c>
      <c r="S54" s="24">
        <f>IF(ISBLANK('Dados Normal. pelo Peso - Seca'!S54),"",('Dados Normal. pelo Peso - Seca'!S54-'Dados Normal. pelo Peso - Seca'!S$194)/('Dados Normal. pelo Peso - Seca'!S$193-'Dados Normal. pelo Peso - Seca'!S$194))</f>
        <v>0.66666666666666674</v>
      </c>
      <c r="T54" s="24">
        <f>IF(ISBLANK('Dados Normal. pelo Peso - Seca'!T54),"",('Dados Normal. pelo Peso - Seca'!T54-'Dados Normal. pelo Peso - Seca'!T$194)/('Dados Normal. pelo Peso - Seca'!T$193-'Dados Normal. pelo Peso - Seca'!T$194))</f>
        <v>1</v>
      </c>
      <c r="U54" s="24">
        <f>IF(ISBLANK('Dados Normal. pelo Peso - Seca'!U54),"",('Dados Normal. pelo Peso - Seca'!U54-'Dados Normal. pelo Peso - Seca'!U$194)/('Dados Normal. pelo Peso - Seca'!U$193-'Dados Normal. pelo Peso - Seca'!U$194))</f>
        <v>1</v>
      </c>
      <c r="V54" s="24">
        <f>IF(ISBLANK('Dados Normal. pelo Peso - Seca'!V54),"",('Dados Normal. pelo Peso - Seca'!V54-'Dados Normal. pelo Peso - Seca'!V$194)/('Dados Normal. pelo Peso - Seca'!V$193-'Dados Normal. pelo Peso - Seca'!V$194))</f>
        <v>0.25000000000000017</v>
      </c>
      <c r="W54" s="24">
        <f>IF(ISBLANK('Dados Normal. pelo Peso - Seca'!W54),"",('Dados Normal. pelo Peso - Seca'!W54-'Dados Normal. pelo Peso - Seca'!W$194)/('Dados Normal. pelo Peso - Seca'!W$193-'Dados Normal. pelo Peso - Seca'!W$194))</f>
        <v>0.58625336927223759</v>
      </c>
      <c r="X54" s="24">
        <f>IF(ISBLANK('Dados Normal. pelo Peso - Seca'!X54),"",('Dados Normal. pelo Peso - Seca'!X54-'Dados Normal. pelo Peso - Seca'!X$194)/('Dados Normal. pelo Peso - Seca'!X$193-'Dados Normal. pelo Peso - Seca'!X$194))</f>
        <v>0.56129476584022098</v>
      </c>
      <c r="Y54" s="24">
        <f>IF(ISBLANK('Dados Normal. pelo Peso - Seca'!Y54),"",('Dados Normal. pelo Peso - Seca'!Y54-'Dados Normal. pelo Peso - Seca'!Y$194)/('Dados Normal. pelo Peso - Seca'!Y$193-'Dados Normal. pelo Peso - Seca'!Y$194))</f>
        <v>0.49479096198078748</v>
      </c>
      <c r="Z54" s="24">
        <f>IF(ISBLANK('Dados Normal. pelo Peso - Seca'!Z54),"",('Dados Normal. pelo Peso - Seca'!Z54-'Dados Normal. pelo Peso - Seca'!Z$194)/('Dados Normal. pelo Peso - Seca'!Z$193-'Dados Normal. pelo Peso - Seca'!Z$194))</f>
        <v>0.37057396928051733</v>
      </c>
      <c r="AA54" s="24">
        <f>IF(ISBLANK('Dados Normal. pelo Peso - Seca'!AA54),"",('Dados Normal. pelo Peso - Seca'!AA54-'Dados Normal. pelo Peso - Seca'!AA$194)/('Dados Normal. pelo Peso - Seca'!AA$193-'Dados Normal. pelo Peso - Seca'!AA$194))</f>
        <v>0.47749473280980659</v>
      </c>
      <c r="AB54" s="24">
        <f>IF(ISBLANK('Dados Normal. pelo Peso - Seca'!AB54),"",('Dados Normal. pelo Peso - Seca'!AB54-'Dados Normal. pelo Peso - Seca'!AB$194)/('Dados Normal. pelo Peso - Seca'!AB$193-'Dados Normal. pelo Peso - Seca'!AB$194))</f>
        <v>0.74468085106382986</v>
      </c>
      <c r="AC54" s="24">
        <f>IF(ISBLANK('Dados Normal. pelo Peso - Seca'!AC54),"",('Dados Normal. pelo Peso - Seca'!AC54-'Dados Normal. pelo Peso - Seca'!AC$194)/('Dados Normal. pelo Peso - Seca'!AC$193-'Dados Normal. pelo Peso - Seca'!AC$194))</f>
        <v>0.81249999999999989</v>
      </c>
    </row>
    <row r="55" spans="1:29" s="17" customFormat="1" x14ac:dyDescent="0.25">
      <c r="A55" s="18" t="s">
        <v>973</v>
      </c>
      <c r="B55" s="28" t="s">
        <v>974</v>
      </c>
      <c r="C55" s="24">
        <f>IF(ISBLANK('Dados Normal. pelo Peso - Seca'!C55),"",('Dados Normal. pelo Peso - Seca'!C55-'Dados Normal. pelo Peso - Seca'!C$194)/('Dados Normal. pelo Peso - Seca'!C$193-'Dados Normal. pelo Peso - Seca'!C$194))</f>
        <v>0.23707828062983285</v>
      </c>
      <c r="D55" s="24">
        <f>IF(ISBLANK('Dados Normal. pelo Peso - Seca'!D55),"",('Dados Normal. pelo Peso - Seca'!D55-'Dados Normal. pelo Peso - Seca'!D$194)/('Dados Normal. pelo Peso - Seca'!D$193-'Dados Normal. pelo Peso - Seca'!D$194))</f>
        <v>0.78365217046907043</v>
      </c>
      <c r="E55" s="24">
        <f>IF(ISBLANK('Dados Normal. pelo Peso - Seca'!E55),"",('Dados Normal. pelo Peso - Seca'!E55-'Dados Normal. pelo Peso - Seca'!E$194)/('Dados Normal. pelo Peso - Seca'!E$193-'Dados Normal. pelo Peso - Seca'!E$194))</f>
        <v>0.29031459004211041</v>
      </c>
      <c r="F55" s="24">
        <f>IF(ISBLANK('Dados Normal. pelo Peso - Seca'!F55),"",('Dados Normal. pelo Peso - Seca'!F55-'Dados Normal. pelo Peso - Seca'!F$194)/('Dados Normal. pelo Peso - Seca'!F$193-'Dados Normal. pelo Peso - Seca'!F$194))</f>
        <v>0.24213075060532691</v>
      </c>
      <c r="G55" s="24">
        <f>IF(ISBLANK('Dados Normal. pelo Peso - Seca'!G55),"",('Dados Normal. pelo Peso - Seca'!G55-'Dados Normal. pelo Peso - Seca'!G$194)/('Dados Normal. pelo Peso - Seca'!G$193-'Dados Normal. pelo Peso - Seca'!G$194))</f>
        <v>0.13546057697627173</v>
      </c>
      <c r="H55" s="24">
        <f>IF(ISBLANK('Dados Normal. pelo Peso - Seca'!H55),"",('Dados Normal. pelo Peso - Seca'!H55-'Dados Normal. pelo Peso - Seca'!H$194)/('Dados Normal. pelo Peso - Seca'!H$193-'Dados Normal. pelo Peso - Seca'!H$194))</f>
        <v>0.89141749657815905</v>
      </c>
      <c r="I55" s="24">
        <f>IF(ISBLANK('Dados Normal. pelo Peso - Seca'!I55),"",('Dados Normal. pelo Peso - Seca'!I55-'Dados Normal. pelo Peso - Seca'!I$194)/('Dados Normal. pelo Peso - Seca'!I$193-'Dados Normal. pelo Peso - Seca'!I$194))</f>
        <v>0.67609302325581389</v>
      </c>
      <c r="J55" s="24">
        <f>IF(ISBLANK('Dados Normal. pelo Peso - Seca'!J55),"",('Dados Normal. pelo Peso - Seca'!J55-'Dados Normal. pelo Peso - Seca'!J$194)/('Dados Normal. pelo Peso - Seca'!J$193-'Dados Normal. pelo Peso - Seca'!J$194))</f>
        <v>0.85660198769522</v>
      </c>
      <c r="K55" s="24">
        <f>IF(ISBLANK('Dados Normal. pelo Peso - Seca'!K55),"",('Dados Normal. pelo Peso - Seca'!K55-'Dados Normal. pelo Peso - Seca'!K$194)/('Dados Normal. pelo Peso - Seca'!K$193-'Dados Normal. pelo Peso - Seca'!K$194))</f>
        <v>0.21966647498562383</v>
      </c>
      <c r="L55" s="24">
        <f>IF(ISBLANK('Dados Normal. pelo Peso - Seca'!L55),"",('Dados Normal. pelo Peso - Seca'!L55-'Dados Normal. pelo Peso - Seca'!L$194)/('Dados Normal. pelo Peso - Seca'!L$193-'Dados Normal. pelo Peso - Seca'!L$194))</f>
        <v>0.89828718911309235</v>
      </c>
      <c r="M55" s="24">
        <f>IF(ISBLANK('Dados Normal. pelo Peso - Seca'!M55),"",('Dados Normal. pelo Peso - Seca'!M55-'Dados Normal. pelo Peso - Seca'!M$194)/('Dados Normal. pelo Peso - Seca'!M$193-'Dados Normal. pelo Peso - Seca'!M$194))</f>
        <v>0.74907450254511798</v>
      </c>
      <c r="N55" s="24">
        <f>IF(ISBLANK('Dados Normal. pelo Peso - Seca'!N55),"",('Dados Normal. pelo Peso - Seca'!N55-'Dados Normal. pelo Peso - Seca'!N$194)/('Dados Normal. pelo Peso - Seca'!N$193-'Dados Normal. pelo Peso - Seca'!N$194))</f>
        <v>0.8403130287648054</v>
      </c>
      <c r="O55" s="24">
        <f>IF(ISBLANK('Dados Normal. pelo Peso - Seca'!O55),"",('Dados Normal. pelo Peso - Seca'!O55-'Dados Normal. pelo Peso - Seca'!O$194)/('Dados Normal. pelo Peso - Seca'!O$193-'Dados Normal. pelo Peso - Seca'!O$194))</f>
        <v>0.89509493670886053</v>
      </c>
      <c r="P55" s="24">
        <f>IF(ISBLANK('Dados Normal. pelo Peso - Seca'!P55),"",('Dados Normal. pelo Peso - Seca'!P55-'Dados Normal. pelo Peso - Seca'!P$194)/('Dados Normal. pelo Peso - Seca'!P$193-'Dados Normal. pelo Peso - Seca'!P$194))</f>
        <v>2.9312288613303591E-2</v>
      </c>
      <c r="Q55" s="24">
        <f>IF(ISBLANK('Dados Normal. pelo Peso - Seca'!Q55),"",('Dados Normal. pelo Peso - Seca'!Q55-'Dados Normal. pelo Peso - Seca'!Q$194)/('Dados Normal. pelo Peso - Seca'!Q$193-'Dados Normal. pelo Peso - Seca'!Q$194))</f>
        <v>1</v>
      </c>
      <c r="R55" s="24">
        <f>IF(ISBLANK('Dados Normal. pelo Peso - Seca'!R55),"",('Dados Normal. pelo Peso - Seca'!R55-'Dados Normal. pelo Peso - Seca'!R$194)/('Dados Normal. pelo Peso - Seca'!R$193-'Dados Normal. pelo Peso - Seca'!R$194))</f>
        <v>1</v>
      </c>
      <c r="S55" s="24">
        <f>IF(ISBLANK('Dados Normal. pelo Peso - Seca'!S55),"",('Dados Normal. pelo Peso - Seca'!S55-'Dados Normal. pelo Peso - Seca'!S$194)/('Dados Normal. pelo Peso - Seca'!S$193-'Dados Normal. pelo Peso - Seca'!S$194))</f>
        <v>0.66666666666666674</v>
      </c>
      <c r="T55" s="24">
        <f>IF(ISBLANK('Dados Normal. pelo Peso - Seca'!T55),"",('Dados Normal. pelo Peso - Seca'!T55-'Dados Normal. pelo Peso - Seca'!T$194)/('Dados Normal. pelo Peso - Seca'!T$193-'Dados Normal. pelo Peso - Seca'!T$194))</f>
        <v>1</v>
      </c>
      <c r="U55" s="24">
        <f>IF(ISBLANK('Dados Normal. pelo Peso - Seca'!U55),"",('Dados Normal. pelo Peso - Seca'!U55-'Dados Normal. pelo Peso - Seca'!U$194)/('Dados Normal. pelo Peso - Seca'!U$193-'Dados Normal. pelo Peso - Seca'!U$194))</f>
        <v>1</v>
      </c>
      <c r="V55" s="24">
        <f>IF(ISBLANK('Dados Normal. pelo Peso - Seca'!V55),"",('Dados Normal. pelo Peso - Seca'!V55-'Dados Normal. pelo Peso - Seca'!V$194)/('Dados Normal. pelo Peso - Seca'!V$193-'Dados Normal. pelo Peso - Seca'!V$194))</f>
        <v>0.37500000000000028</v>
      </c>
      <c r="W55" s="24">
        <f>IF(ISBLANK('Dados Normal. pelo Peso - Seca'!W55),"",('Dados Normal. pelo Peso - Seca'!W55-'Dados Normal. pelo Peso - Seca'!W$194)/('Dados Normal. pelo Peso - Seca'!W$193-'Dados Normal. pelo Peso - Seca'!W$194))</f>
        <v>0.4007187780772688</v>
      </c>
      <c r="X55" s="24">
        <f>IF(ISBLANK('Dados Normal. pelo Peso - Seca'!X55),"",('Dados Normal. pelo Peso - Seca'!X55-'Dados Normal. pelo Peso - Seca'!X$194)/('Dados Normal. pelo Peso - Seca'!X$193-'Dados Normal. pelo Peso - Seca'!X$194))</f>
        <v>0.45385674931129527</v>
      </c>
      <c r="Y55" s="24">
        <f>IF(ISBLANK('Dados Normal. pelo Peso - Seca'!Y55),"",('Dados Normal. pelo Peso - Seca'!Y55-'Dados Normal. pelo Peso - Seca'!Y$194)/('Dados Normal. pelo Peso - Seca'!Y$193-'Dados Normal. pelo Peso - Seca'!Y$194))</f>
        <v>0.28291164930320667</v>
      </c>
      <c r="Z55" s="24">
        <f>IF(ISBLANK('Dados Normal. pelo Peso - Seca'!Z55),"",('Dados Normal. pelo Peso - Seca'!Z55-'Dados Normal. pelo Peso - Seca'!Z$194)/('Dados Normal. pelo Peso - Seca'!Z$193-'Dados Normal. pelo Peso - Seca'!Z$194))</f>
        <v>0.21050929668552951</v>
      </c>
      <c r="AA55" s="24">
        <f>IF(ISBLANK('Dados Normal. pelo Peso - Seca'!AA55),"",('Dados Normal. pelo Peso - Seca'!AA55-'Dados Normal. pelo Peso - Seca'!AA$194)/('Dados Normal. pelo Peso - Seca'!AA$193-'Dados Normal. pelo Peso - Seca'!AA$194))</f>
        <v>0.23750239417736066</v>
      </c>
      <c r="AB55" s="24">
        <f>IF(ISBLANK('Dados Normal. pelo Peso - Seca'!AB55),"",('Dados Normal. pelo Peso - Seca'!AB55-'Dados Normal. pelo Peso - Seca'!AB$194)/('Dados Normal. pelo Peso - Seca'!AB$193-'Dados Normal. pelo Peso - Seca'!AB$194))</f>
        <v>0.80851063829787262</v>
      </c>
      <c r="AC55" s="24">
        <f>IF(ISBLANK('Dados Normal. pelo Peso - Seca'!AC55),"",('Dados Normal. pelo Peso - Seca'!AC55-'Dados Normal. pelo Peso - Seca'!AC$194)/('Dados Normal. pelo Peso - Seca'!AC$193-'Dados Normal. pelo Peso - Seca'!AC$194))</f>
        <v>0.56249999999999989</v>
      </c>
    </row>
    <row r="56" spans="1:29" s="17" customFormat="1" x14ac:dyDescent="0.25">
      <c r="A56" s="18" t="s">
        <v>975</v>
      </c>
      <c r="B56" s="28" t="s">
        <v>976</v>
      </c>
      <c r="C56" s="24">
        <f>IF(ISBLANK('Dados Normal. pelo Peso - Seca'!C56),"",('Dados Normal. pelo Peso - Seca'!C56-'Dados Normal. pelo Peso - Seca'!C$194)/('Dados Normal. pelo Peso - Seca'!C$193-'Dados Normal. pelo Peso - Seca'!C$194))</f>
        <v>0.65977871044901037</v>
      </c>
      <c r="D56" s="24">
        <f>IF(ISBLANK('Dados Normal. pelo Peso - Seca'!D56),"",('Dados Normal. pelo Peso - Seca'!D56-'Dados Normal. pelo Peso - Seca'!D$194)/('Dados Normal. pelo Peso - Seca'!D$193-'Dados Normal. pelo Peso - Seca'!D$194))</f>
        <v>0.38120044095060723</v>
      </c>
      <c r="E56" s="24">
        <f>IF(ISBLANK('Dados Normal. pelo Peso - Seca'!E56),"",('Dados Normal. pelo Peso - Seca'!E56-'Dados Normal. pelo Peso - Seca'!E$194)/('Dados Normal. pelo Peso - Seca'!E$193-'Dados Normal. pelo Peso - Seca'!E$194))</f>
        <v>0.84419123111221217</v>
      </c>
      <c r="F56" s="24">
        <f>IF(ISBLANK('Dados Normal. pelo Peso - Seca'!F56),"",('Dados Normal. pelo Peso - Seca'!F56-'Dados Normal. pelo Peso - Seca'!F$194)/('Dados Normal. pelo Peso - Seca'!F$193-'Dados Normal. pelo Peso - Seca'!F$194))</f>
        <v>0.85684019370460063</v>
      </c>
      <c r="G56" s="24">
        <f>IF(ISBLANK('Dados Normal. pelo Peso - Seca'!G56),"",('Dados Normal. pelo Peso - Seca'!G56-'Dados Normal. pelo Peso - Seca'!G$194)/('Dados Normal. pelo Peso - Seca'!G$193-'Dados Normal. pelo Peso - Seca'!G$194))</f>
        <v>0.20235901727951366</v>
      </c>
      <c r="H56" s="24">
        <f>IF(ISBLANK('Dados Normal. pelo Peso - Seca'!H56),"",('Dados Normal. pelo Peso - Seca'!H56-'Dados Normal. pelo Peso - Seca'!H$194)/('Dados Normal. pelo Peso - Seca'!H$193-'Dados Normal. pelo Peso - Seca'!H$194))</f>
        <v>0.93262061891326764</v>
      </c>
      <c r="I56" s="24">
        <f>IF(ISBLANK('Dados Normal. pelo Peso - Seca'!I56),"",('Dados Normal. pelo Peso - Seca'!I56-'Dados Normal. pelo Peso - Seca'!I$194)/('Dados Normal. pelo Peso - Seca'!I$193-'Dados Normal. pelo Peso - Seca'!I$194))</f>
        <v>0.13506976744186031</v>
      </c>
      <c r="J56" s="24">
        <f>IF(ISBLANK('Dados Normal. pelo Peso - Seca'!J56),"",('Dados Normal. pelo Peso - Seca'!J56-'Dados Normal. pelo Peso - Seca'!J$194)/('Dados Normal. pelo Peso - Seca'!J$193-'Dados Normal. pelo Peso - Seca'!J$194))</f>
        <v>0.43303360151443449</v>
      </c>
      <c r="K56" s="24">
        <f>IF(ISBLANK('Dados Normal. pelo Peso - Seca'!K56),"",('Dados Normal. pelo Peso - Seca'!K56-'Dados Normal. pelo Peso - Seca'!K$194)/('Dados Normal. pelo Peso - Seca'!K$193-'Dados Normal. pelo Peso - Seca'!K$194))</f>
        <v>0.55457159286946522</v>
      </c>
      <c r="L56" s="24">
        <f>IF(ISBLANK('Dados Normal. pelo Peso - Seca'!L56),"",('Dados Normal. pelo Peso - Seca'!L56-'Dados Normal. pelo Peso - Seca'!L$194)/('Dados Normal. pelo Peso - Seca'!L$193-'Dados Normal. pelo Peso - Seca'!L$194))</f>
        <v>0.95213514781792585</v>
      </c>
      <c r="M56" s="24">
        <f>IF(ISBLANK('Dados Normal. pelo Peso - Seca'!M56),"",('Dados Normal. pelo Peso - Seca'!M56-'Dados Normal. pelo Peso - Seca'!M$194)/('Dados Normal. pelo Peso - Seca'!M$193-'Dados Normal. pelo Peso - Seca'!M$194))</f>
        <v>0.68787598334104594</v>
      </c>
      <c r="N56" s="24">
        <f>IF(ISBLANK('Dados Normal. pelo Peso - Seca'!N56),"",('Dados Normal. pelo Peso - Seca'!N56-'Dados Normal. pelo Peso - Seca'!N$194)/('Dados Normal. pelo Peso - Seca'!N$193-'Dados Normal. pelo Peso - Seca'!N$194))</f>
        <v>0.78384094754653144</v>
      </c>
      <c r="O56" s="24">
        <f>IF(ISBLANK('Dados Normal. pelo Peso - Seca'!O56),"",('Dados Normal. pelo Peso - Seca'!O56-'Dados Normal. pelo Peso - Seca'!O$194)/('Dados Normal. pelo Peso - Seca'!O$193-'Dados Normal. pelo Peso - Seca'!O$194))</f>
        <v>0.61424050632911376</v>
      </c>
      <c r="P56" s="24">
        <f>IF(ISBLANK('Dados Normal. pelo Peso - Seca'!P56),"",('Dados Normal. pelo Peso - Seca'!P56-'Dados Normal. pelo Peso - Seca'!P$194)/('Dados Normal. pelo Peso - Seca'!P$193-'Dados Normal. pelo Peso - Seca'!P$194))</f>
        <v>7.215332581736307E-2</v>
      </c>
      <c r="Q56" s="24">
        <f>IF(ISBLANK('Dados Normal. pelo Peso - Seca'!Q56),"",('Dados Normal. pelo Peso - Seca'!Q56-'Dados Normal. pelo Peso - Seca'!Q$194)/('Dados Normal. pelo Peso - Seca'!Q$193-'Dados Normal. pelo Peso - Seca'!Q$194))</f>
        <v>0</v>
      </c>
      <c r="R56" s="24">
        <f>IF(ISBLANK('Dados Normal. pelo Peso - Seca'!R56),"",('Dados Normal. pelo Peso - Seca'!R56-'Dados Normal. pelo Peso - Seca'!R$194)/('Dados Normal. pelo Peso - Seca'!R$193-'Dados Normal. pelo Peso - Seca'!R$194))</f>
        <v>1</v>
      </c>
      <c r="S56" s="24">
        <f>IF(ISBLANK('Dados Normal. pelo Peso - Seca'!S56),"",('Dados Normal. pelo Peso - Seca'!S56-'Dados Normal. pelo Peso - Seca'!S$194)/('Dados Normal. pelo Peso - Seca'!S$193-'Dados Normal. pelo Peso - Seca'!S$194))</f>
        <v>0.66666666666666674</v>
      </c>
      <c r="T56" s="24">
        <f>IF(ISBLANK('Dados Normal. pelo Peso - Seca'!T56),"",('Dados Normal. pelo Peso - Seca'!T56-'Dados Normal. pelo Peso - Seca'!T$194)/('Dados Normal. pelo Peso - Seca'!T$193-'Dados Normal. pelo Peso - Seca'!T$194))</f>
        <v>1</v>
      </c>
      <c r="U56" s="24">
        <f>IF(ISBLANK('Dados Normal. pelo Peso - Seca'!U56),"",('Dados Normal. pelo Peso - Seca'!U56-'Dados Normal. pelo Peso - Seca'!U$194)/('Dados Normal. pelo Peso - Seca'!U$193-'Dados Normal. pelo Peso - Seca'!U$194))</f>
        <v>1</v>
      </c>
      <c r="V56" s="24">
        <f>IF(ISBLANK('Dados Normal. pelo Peso - Seca'!V56),"",('Dados Normal. pelo Peso - Seca'!V56-'Dados Normal. pelo Peso - Seca'!V$194)/('Dados Normal. pelo Peso - Seca'!V$193-'Dados Normal. pelo Peso - Seca'!V$194))</f>
        <v>0.37500000000000028</v>
      </c>
      <c r="W56" s="24">
        <f>IF(ISBLANK('Dados Normal. pelo Peso - Seca'!W56),"",('Dados Normal. pelo Peso - Seca'!W56-'Dados Normal. pelo Peso - Seca'!W$194)/('Dados Normal. pelo Peso - Seca'!W$193-'Dados Normal. pelo Peso - Seca'!W$194))</f>
        <v>0.86792452830188693</v>
      </c>
      <c r="X56" s="24">
        <f>IF(ISBLANK('Dados Normal. pelo Peso - Seca'!X56),"",('Dados Normal. pelo Peso - Seca'!X56-'Dados Normal. pelo Peso - Seca'!X$194)/('Dados Normal. pelo Peso - Seca'!X$193-'Dados Normal. pelo Peso - Seca'!X$194))</f>
        <v>0.25482093663911864</v>
      </c>
      <c r="Y56" s="24">
        <f>IF(ISBLANK('Dados Normal. pelo Peso - Seca'!Y56),"",('Dados Normal. pelo Peso - Seca'!Y56-'Dados Normal. pelo Peso - Seca'!Y$194)/('Dados Normal. pelo Peso - Seca'!Y$193-'Dados Normal. pelo Peso - Seca'!Y$194))</f>
        <v>0.97496955757001769</v>
      </c>
      <c r="Z56" s="24">
        <f>IF(ISBLANK('Dados Normal. pelo Peso - Seca'!Z56),"",('Dados Normal. pelo Peso - Seca'!Z56-'Dados Normal. pelo Peso - Seca'!Z$194)/('Dados Normal. pelo Peso - Seca'!Z$193-'Dados Normal. pelo Peso - Seca'!Z$194))</f>
        <v>0.94923201293451898</v>
      </c>
      <c r="AA56" s="24">
        <f>IF(ISBLANK('Dados Normal. pelo Peso - Seca'!AA56),"",('Dados Normal. pelo Peso - Seca'!AA56-'Dados Normal. pelo Peso - Seca'!AA$194)/('Dados Normal. pelo Peso - Seca'!AA$193-'Dados Normal. pelo Peso - Seca'!AA$194))</f>
        <v>0.89580540126412567</v>
      </c>
      <c r="AB56" s="24">
        <f>IF(ISBLANK('Dados Normal. pelo Peso - Seca'!AB56),"",('Dados Normal. pelo Peso - Seca'!AB56-'Dados Normal. pelo Peso - Seca'!AB$194)/('Dados Normal. pelo Peso - Seca'!AB$193-'Dados Normal. pelo Peso - Seca'!AB$194))</f>
        <v>0.78723404255319163</v>
      </c>
      <c r="AC56" s="24">
        <f>IF(ISBLANK('Dados Normal. pelo Peso - Seca'!AC56),"",('Dados Normal. pelo Peso - Seca'!AC56-'Dados Normal. pelo Peso - Seca'!AC$194)/('Dados Normal. pelo Peso - Seca'!AC$193-'Dados Normal. pelo Peso - Seca'!AC$194))</f>
        <v>0.64583333333333326</v>
      </c>
    </row>
    <row r="57" spans="1:29" s="17" customFormat="1" x14ac:dyDescent="0.25">
      <c r="A57" s="18" t="s">
        <v>977</v>
      </c>
      <c r="B57" s="28" t="s">
        <v>978</v>
      </c>
      <c r="C57" s="24">
        <f>IF(ISBLANK('Dados Normal. pelo Peso - Seca'!C57),"",('Dados Normal. pelo Peso - Seca'!C57-'Dados Normal. pelo Peso - Seca'!C$194)/('Dados Normal. pelo Peso - Seca'!C$193-'Dados Normal. pelo Peso - Seca'!C$194))</f>
        <v>0.70698106215013967</v>
      </c>
      <c r="D57" s="24">
        <f>IF(ISBLANK('Dados Normal. pelo Peso - Seca'!D57),"",('Dados Normal. pelo Peso - Seca'!D57-'Dados Normal. pelo Peso - Seca'!D$194)/('Dados Normal. pelo Peso - Seca'!D$193-'Dados Normal. pelo Peso - Seca'!D$194))</f>
        <v>0.24266553838627902</v>
      </c>
      <c r="E57" s="24">
        <f>IF(ISBLANK('Dados Normal. pelo Peso - Seca'!E57),"",('Dados Normal. pelo Peso - Seca'!E57-'Dados Normal. pelo Peso - Seca'!E$194)/('Dados Normal. pelo Peso - Seca'!E$193-'Dados Normal. pelo Peso - Seca'!E$194))</f>
        <v>0.60292296259598721</v>
      </c>
      <c r="F57" s="24">
        <f>IF(ISBLANK('Dados Normal. pelo Peso - Seca'!F57),"",('Dados Normal. pelo Peso - Seca'!F57-'Dados Normal. pelo Peso - Seca'!F$194)/('Dados Normal. pelo Peso - Seca'!F$193-'Dados Normal. pelo Peso - Seca'!F$194))</f>
        <v>0.5357142857142857</v>
      </c>
      <c r="G57" s="24">
        <f>IF(ISBLANK('Dados Normal. pelo Peso - Seca'!G57),"",('Dados Normal. pelo Peso - Seca'!G57-'Dados Normal. pelo Peso - Seca'!G$194)/('Dados Normal. pelo Peso - Seca'!G$193-'Dados Normal. pelo Peso - Seca'!G$194))</f>
        <v>0.26305208455089468</v>
      </c>
      <c r="H57" s="24">
        <f>IF(ISBLANK('Dados Normal. pelo Peso - Seca'!H57),"",('Dados Normal. pelo Peso - Seca'!H57-'Dados Normal. pelo Peso - Seca'!H$194)/('Dados Normal. pelo Peso - Seca'!H$193-'Dados Normal. pelo Peso - Seca'!H$194))</f>
        <v>0.59943633603632418</v>
      </c>
      <c r="I57" s="24">
        <f>IF(ISBLANK('Dados Normal. pelo Peso - Seca'!I57),"",('Dados Normal. pelo Peso - Seca'!I57-'Dados Normal. pelo Peso - Seca'!I$194)/('Dados Normal. pelo Peso - Seca'!I$193-'Dados Normal. pelo Peso - Seca'!I$194))</f>
        <v>0.64893023255813964</v>
      </c>
      <c r="J57" s="24">
        <f>IF(ISBLANK('Dados Normal. pelo Peso - Seca'!J57),"",('Dados Normal. pelo Peso - Seca'!J57-'Dados Normal. pelo Peso - Seca'!J$194)/('Dados Normal. pelo Peso - Seca'!J$193-'Dados Normal. pelo Peso - Seca'!J$194))</f>
        <v>0.36630383341221029</v>
      </c>
      <c r="K57" s="24">
        <f>IF(ISBLANK('Dados Normal. pelo Peso - Seca'!K57),"",('Dados Normal. pelo Peso - Seca'!K57-'Dados Normal. pelo Peso - Seca'!K$194)/('Dados Normal. pelo Peso - Seca'!K$193-'Dados Normal. pelo Peso - Seca'!K$194))</f>
        <v>0.57711328349626223</v>
      </c>
      <c r="L57" s="24">
        <f>IF(ISBLANK('Dados Normal. pelo Peso - Seca'!L57),"",('Dados Normal. pelo Peso - Seca'!L57-'Dados Normal. pelo Peso - Seca'!L$194)/('Dados Normal. pelo Peso - Seca'!L$193-'Dados Normal. pelo Peso - Seca'!L$194))</f>
        <v>0.90039887376818384</v>
      </c>
      <c r="M57" s="24">
        <f>IF(ISBLANK('Dados Normal. pelo Peso - Seca'!M57),"",('Dados Normal. pelo Peso - Seca'!M57-'Dados Normal. pelo Peso - Seca'!M$194)/('Dados Normal. pelo Peso - Seca'!M$193-'Dados Normal. pelo Peso - Seca'!M$194))</f>
        <v>0.55205923183711247</v>
      </c>
      <c r="N57" s="24">
        <f>IF(ISBLANK('Dados Normal. pelo Peso - Seca'!N57),"",('Dados Normal. pelo Peso - Seca'!N57-'Dados Normal. pelo Peso - Seca'!N$194)/('Dados Normal. pelo Peso - Seca'!N$193-'Dados Normal. pelo Peso - Seca'!N$194))</f>
        <v>0.76417089678510985</v>
      </c>
      <c r="O57" s="24">
        <f>IF(ISBLANK('Dados Normal. pelo Peso - Seca'!O57),"",('Dados Normal. pelo Peso - Seca'!O57-'Dados Normal. pelo Peso - Seca'!O$194)/('Dados Normal. pelo Peso - Seca'!O$193-'Dados Normal. pelo Peso - Seca'!O$194))</f>
        <v>0.66914556962025296</v>
      </c>
      <c r="P57" s="24">
        <f>IF(ISBLANK('Dados Normal. pelo Peso - Seca'!P57),"",('Dados Normal. pelo Peso - Seca'!P57-'Dados Normal. pelo Peso - Seca'!P$194)/('Dados Normal. pelo Peso - Seca'!P$193-'Dados Normal. pelo Peso - Seca'!P$194))</f>
        <v>0.13866967305524164</v>
      </c>
      <c r="Q57" s="24">
        <f>IF(ISBLANK('Dados Normal. pelo Peso - Seca'!Q57),"",('Dados Normal. pelo Peso - Seca'!Q57-'Dados Normal. pelo Peso - Seca'!Q$194)/('Dados Normal. pelo Peso - Seca'!Q$193-'Dados Normal. pelo Peso - Seca'!Q$194))</f>
        <v>1</v>
      </c>
      <c r="R57" s="24">
        <f>IF(ISBLANK('Dados Normal. pelo Peso - Seca'!R57),"",('Dados Normal. pelo Peso - Seca'!R57-'Dados Normal. pelo Peso - Seca'!R$194)/('Dados Normal. pelo Peso - Seca'!R$193-'Dados Normal. pelo Peso - Seca'!R$194))</f>
        <v>1</v>
      </c>
      <c r="S57" s="24">
        <f>IF(ISBLANK('Dados Normal. pelo Peso - Seca'!S57),"",('Dados Normal. pelo Peso - Seca'!S57-'Dados Normal. pelo Peso - Seca'!S$194)/('Dados Normal. pelo Peso - Seca'!S$193-'Dados Normal. pelo Peso - Seca'!S$194))</f>
        <v>0.33333333333333343</v>
      </c>
      <c r="T57" s="24">
        <f>IF(ISBLANK('Dados Normal. pelo Peso - Seca'!T57),"",('Dados Normal. pelo Peso - Seca'!T57-'Dados Normal. pelo Peso - Seca'!T$194)/('Dados Normal. pelo Peso - Seca'!T$193-'Dados Normal. pelo Peso - Seca'!T$194))</f>
        <v>1</v>
      </c>
      <c r="U57" s="24">
        <f>IF(ISBLANK('Dados Normal. pelo Peso - Seca'!U57),"",('Dados Normal. pelo Peso - Seca'!U57-'Dados Normal. pelo Peso - Seca'!U$194)/('Dados Normal. pelo Peso - Seca'!U$193-'Dados Normal. pelo Peso - Seca'!U$194))</f>
        <v>1</v>
      </c>
      <c r="V57" s="24">
        <f>IF(ISBLANK('Dados Normal. pelo Peso - Seca'!V57),"",('Dados Normal. pelo Peso - Seca'!V57-'Dados Normal. pelo Peso - Seca'!V$194)/('Dados Normal. pelo Peso - Seca'!V$193-'Dados Normal. pelo Peso - Seca'!V$194))</f>
        <v>0.33333333333333354</v>
      </c>
      <c r="W57" s="24">
        <f>IF(ISBLANK('Dados Normal. pelo Peso - Seca'!W57),"",('Dados Normal. pelo Peso - Seca'!W57-'Dados Normal. pelo Peso - Seca'!W$194)/('Dados Normal. pelo Peso - Seca'!W$193-'Dados Normal. pelo Peso - Seca'!W$194))</f>
        <v>0.72282120395327931</v>
      </c>
      <c r="X57" s="24">
        <f>IF(ISBLANK('Dados Normal. pelo Peso - Seca'!X57),"",('Dados Normal. pelo Peso - Seca'!X57-'Dados Normal. pelo Peso - Seca'!X$194)/('Dados Normal. pelo Peso - Seca'!X$193-'Dados Normal. pelo Peso - Seca'!X$194))</f>
        <v>0.15909090909090939</v>
      </c>
      <c r="Y57" s="24">
        <f>IF(ISBLANK('Dados Normal. pelo Peso - Seca'!Y57),"",('Dados Normal. pelo Peso - Seca'!Y57-'Dados Normal. pelo Peso - Seca'!Y$194)/('Dados Normal. pelo Peso - Seca'!Y$193-'Dados Normal. pelo Peso - Seca'!Y$194))</f>
        <v>0.58165336219726693</v>
      </c>
      <c r="Z57" s="24">
        <f>IF(ISBLANK('Dados Normal. pelo Peso - Seca'!Z57),"",('Dados Normal. pelo Peso - Seca'!Z57-'Dados Normal. pelo Peso - Seca'!Z$194)/('Dados Normal. pelo Peso - Seca'!Z$193-'Dados Normal. pelo Peso - Seca'!Z$194))</f>
        <v>0.61325788197251407</v>
      </c>
      <c r="AA57" s="24">
        <f>IF(ISBLANK('Dados Normal. pelo Peso - Seca'!AA57),"",('Dados Normal. pelo Peso - Seca'!AA57-'Dados Normal. pelo Peso - Seca'!AA$194)/('Dados Normal. pelo Peso - Seca'!AA$193-'Dados Normal. pelo Peso - Seca'!AA$194))</f>
        <v>0.65408925493200543</v>
      </c>
      <c r="AB57" s="24">
        <f>IF(ISBLANK('Dados Normal. pelo Peso - Seca'!AB57),"",('Dados Normal. pelo Peso - Seca'!AB57-'Dados Normal. pelo Peso - Seca'!AB$194)/('Dados Normal. pelo Peso - Seca'!AB$193-'Dados Normal. pelo Peso - Seca'!AB$194))</f>
        <v>0.46808510638297879</v>
      </c>
      <c r="AC57" s="24">
        <f>IF(ISBLANK('Dados Normal. pelo Peso - Seca'!AC57),"",('Dados Normal. pelo Peso - Seca'!AC57-'Dados Normal. pelo Peso - Seca'!AC$194)/('Dados Normal. pelo Peso - Seca'!AC$193-'Dados Normal. pelo Peso - Seca'!AC$194))</f>
        <v>0.68750000000000011</v>
      </c>
    </row>
    <row r="58" spans="1:29" s="17" customFormat="1" x14ac:dyDescent="0.25">
      <c r="A58" s="18" t="s">
        <v>979</v>
      </c>
      <c r="B58" s="28" t="s">
        <v>980</v>
      </c>
      <c r="C58" s="24">
        <f>IF(ISBLANK('Dados Normal. pelo Peso - Seca'!C58),"",('Dados Normal. pelo Peso - Seca'!C58-'Dados Normal. pelo Peso - Seca'!C$194)/('Dados Normal. pelo Peso - Seca'!C$193-'Dados Normal. pelo Peso - Seca'!C$194))</f>
        <v>0.81761977160746535</v>
      </c>
      <c r="D58" s="24">
        <f>IF(ISBLANK('Dados Normal. pelo Peso - Seca'!D58),"",('Dados Normal. pelo Peso - Seca'!D58-'Dados Normal. pelo Peso - Seca'!D$194)/('Dados Normal. pelo Peso - Seca'!D$193-'Dados Normal. pelo Peso - Seca'!D$194))</f>
        <v>0.28101764061569018</v>
      </c>
      <c r="E58" s="24">
        <f>IF(ISBLANK('Dados Normal. pelo Peso - Seca'!E58),"",('Dados Normal. pelo Peso - Seca'!E58-'Dados Normal. pelo Peso - Seca'!E$194)/('Dados Normal. pelo Peso - Seca'!E$193-'Dados Normal. pelo Peso - Seca'!E$194))</f>
        <v>0.75105276195194437</v>
      </c>
      <c r="F58" s="24">
        <f>IF(ISBLANK('Dados Normal. pelo Peso - Seca'!F58),"",('Dados Normal. pelo Peso - Seca'!F58-'Dados Normal. pelo Peso - Seca'!F$194)/('Dados Normal. pelo Peso - Seca'!F$193-'Dados Normal. pelo Peso - Seca'!F$194))</f>
        <v>0.76694915254237295</v>
      </c>
      <c r="G58" s="24">
        <f>IF(ISBLANK('Dados Normal. pelo Peso - Seca'!G58),"",('Dados Normal. pelo Peso - Seca'!G58-'Dados Normal. pelo Peso - Seca'!G$194)/('Dados Normal. pelo Peso - Seca'!G$193-'Dados Normal. pelo Peso - Seca'!G$194))</f>
        <v>0.21037514944747415</v>
      </c>
      <c r="H58" s="24">
        <f>IF(ISBLANK('Dados Normal. pelo Peso - Seca'!H58),"",('Dados Normal. pelo Peso - Seca'!H58-'Dados Normal. pelo Peso - Seca'!H$194)/('Dados Normal. pelo Peso - Seca'!H$193-'Dados Normal. pelo Peso - Seca'!H$194))</f>
        <v>0.94099177896581399</v>
      </c>
      <c r="I58" s="24">
        <f>IF(ISBLANK('Dados Normal. pelo Peso - Seca'!I58),"",('Dados Normal. pelo Peso - Seca'!I58-'Dados Normal. pelo Peso - Seca'!I$194)/('Dados Normal. pelo Peso - Seca'!I$193-'Dados Normal. pelo Peso - Seca'!I$194))</f>
        <v>0.13506976744186031</v>
      </c>
      <c r="J58" s="24">
        <f>IF(ISBLANK('Dados Normal. pelo Peso - Seca'!J58),"",('Dados Normal. pelo Peso - Seca'!J58-'Dados Normal. pelo Peso - Seca'!J$194)/('Dados Normal. pelo Peso - Seca'!J$193-'Dados Normal. pelo Peso - Seca'!J$194))</f>
        <v>0.27259820160908654</v>
      </c>
      <c r="K58" s="24">
        <f>IF(ISBLANK('Dados Normal. pelo Peso - Seca'!K58),"",('Dados Normal. pelo Peso - Seca'!K58-'Dados Normal. pelo Peso - Seca'!K$194)/('Dados Normal. pelo Peso - Seca'!K$193-'Dados Normal. pelo Peso - Seca'!K$194))</f>
        <v>0.64680851063829781</v>
      </c>
      <c r="L58" s="24">
        <f>IF(ISBLANK('Dados Normal. pelo Peso - Seca'!L58),"",('Dados Normal. pelo Peso - Seca'!L58-'Dados Normal. pelo Peso - Seca'!L$194)/('Dados Normal. pelo Peso - Seca'!L$193-'Dados Normal. pelo Peso - Seca'!L$194))</f>
        <v>0.7829657437822618</v>
      </c>
      <c r="M58" s="24">
        <f>IF(ISBLANK('Dados Normal. pelo Peso - Seca'!M58),"",('Dados Normal. pelo Peso - Seca'!M58-'Dados Normal. pelo Peso - Seca'!M$194)/('Dados Normal. pelo Peso - Seca'!M$193-'Dados Normal. pelo Peso - Seca'!M$194))</f>
        <v>0.23391948172142524</v>
      </c>
      <c r="N58" s="24">
        <f>IF(ISBLANK('Dados Normal. pelo Peso - Seca'!N58),"",('Dados Normal. pelo Peso - Seca'!N58-'Dados Normal. pelo Peso - Seca'!N$194)/('Dados Normal. pelo Peso - Seca'!N$193-'Dados Normal. pelo Peso - Seca'!N$194))</f>
        <v>0.81789340101522845</v>
      </c>
      <c r="O58" s="24">
        <f>IF(ISBLANK('Dados Normal. pelo Peso - Seca'!O58),"",('Dados Normal. pelo Peso - Seca'!O58-'Dados Normal. pelo Peso - Seca'!O$194)/('Dados Normal. pelo Peso - Seca'!O$193-'Dados Normal. pelo Peso - Seca'!O$194))</f>
        <v>0.65268987341772156</v>
      </c>
      <c r="P58" s="24">
        <f>IF(ISBLANK('Dados Normal. pelo Peso - Seca'!P58),"",('Dados Normal. pelo Peso - Seca'!P58-'Dados Normal. pelo Peso - Seca'!P$194)/('Dados Normal. pelo Peso - Seca'!P$193-'Dados Normal. pelo Peso - Seca'!P$194))</f>
        <v>0.3427282976324692</v>
      </c>
      <c r="Q58" s="24">
        <f>IF(ISBLANK('Dados Normal. pelo Peso - Seca'!Q58),"",('Dados Normal. pelo Peso - Seca'!Q58-'Dados Normal. pelo Peso - Seca'!Q$194)/('Dados Normal. pelo Peso - Seca'!Q$193-'Dados Normal. pelo Peso - Seca'!Q$194))</f>
        <v>1</v>
      </c>
      <c r="R58" s="24">
        <f>IF(ISBLANK('Dados Normal. pelo Peso - Seca'!R58),"",('Dados Normal. pelo Peso - Seca'!R58-'Dados Normal. pelo Peso - Seca'!R$194)/('Dados Normal. pelo Peso - Seca'!R$193-'Dados Normal. pelo Peso - Seca'!R$194))</f>
        <v>0</v>
      </c>
      <c r="S58" s="24">
        <f>IF(ISBLANK('Dados Normal. pelo Peso - Seca'!S58),"",('Dados Normal. pelo Peso - Seca'!S58-'Dados Normal. pelo Peso - Seca'!S$194)/('Dados Normal. pelo Peso - Seca'!S$193-'Dados Normal. pelo Peso - Seca'!S$194))</f>
        <v>0.66666666666666674</v>
      </c>
      <c r="T58" s="24">
        <f>IF(ISBLANK('Dados Normal. pelo Peso - Seca'!T58),"",('Dados Normal. pelo Peso - Seca'!T58-'Dados Normal. pelo Peso - Seca'!T$194)/('Dados Normal. pelo Peso - Seca'!T$193-'Dados Normal. pelo Peso - Seca'!T$194))</f>
        <v>1</v>
      </c>
      <c r="U58" s="24">
        <f>IF(ISBLANK('Dados Normal. pelo Peso - Seca'!U58),"",('Dados Normal. pelo Peso - Seca'!U58-'Dados Normal. pelo Peso - Seca'!U$194)/('Dados Normal. pelo Peso - Seca'!U$193-'Dados Normal. pelo Peso - Seca'!U$194))</f>
        <v>1</v>
      </c>
      <c r="V58" s="24">
        <f>IF(ISBLANK('Dados Normal. pelo Peso - Seca'!V58),"",('Dados Normal. pelo Peso - Seca'!V58-'Dados Normal. pelo Peso - Seca'!V$194)/('Dados Normal. pelo Peso - Seca'!V$193-'Dados Normal. pelo Peso - Seca'!V$194))</f>
        <v>0.66666666666666663</v>
      </c>
      <c r="W58" s="24">
        <f>IF(ISBLANK('Dados Normal. pelo Peso - Seca'!W58),"",('Dados Normal. pelo Peso - Seca'!W58-'Dados Normal. pelo Peso - Seca'!W$194)/('Dados Normal. pelo Peso - Seca'!W$193-'Dados Normal. pelo Peso - Seca'!W$194))</f>
        <v>0.887241689128482</v>
      </c>
      <c r="X58" s="24">
        <f>IF(ISBLANK('Dados Normal. pelo Peso - Seca'!X58),"",('Dados Normal. pelo Peso - Seca'!X58-'Dados Normal. pelo Peso - Seca'!X$194)/('Dados Normal. pelo Peso - Seca'!X$193-'Dados Normal. pelo Peso - Seca'!X$194))</f>
        <v>0.10950413223140537</v>
      </c>
      <c r="Y58" s="24">
        <f>IF(ISBLANK('Dados Normal. pelo Peso - Seca'!Y58),"",('Dados Normal. pelo Peso - Seca'!Y58-'Dados Normal. pelo Peso - Seca'!Y$194)/('Dados Normal. pelo Peso - Seca'!Y$193-'Dados Normal. pelo Peso - Seca'!Y$194))</f>
        <v>0.87931267758084164</v>
      </c>
      <c r="Z58" s="24">
        <f>IF(ISBLANK('Dados Normal. pelo Peso - Seca'!Z58),"",('Dados Normal. pelo Peso - Seca'!Z58-'Dados Normal. pelo Peso - Seca'!Z$194)/('Dados Normal. pelo Peso - Seca'!Z$193-'Dados Normal. pelo Peso - Seca'!Z$194))</f>
        <v>0.92821341956346004</v>
      </c>
      <c r="AA58" s="24">
        <f>IF(ISBLANK('Dados Normal. pelo Peso - Seca'!AA58),"",('Dados Normal. pelo Peso - Seca'!AA58-'Dados Normal. pelo Peso - Seca'!AA$194)/('Dados Normal. pelo Peso - Seca'!AA$193-'Dados Normal. pelo Peso - Seca'!AA$194))</f>
        <v>0.63665964374640882</v>
      </c>
      <c r="AB58" s="24">
        <f>IF(ISBLANK('Dados Normal. pelo Peso - Seca'!AB58),"",('Dados Normal. pelo Peso - Seca'!AB58-'Dados Normal. pelo Peso - Seca'!AB$194)/('Dados Normal. pelo Peso - Seca'!AB$193-'Dados Normal. pelo Peso - Seca'!AB$194))</f>
        <v>0.70212765957446821</v>
      </c>
      <c r="AC58" s="24">
        <f>IF(ISBLANK('Dados Normal. pelo Peso - Seca'!AC58),"",('Dados Normal. pelo Peso - Seca'!AC58-'Dados Normal. pelo Peso - Seca'!AC$194)/('Dados Normal. pelo Peso - Seca'!AC$193-'Dados Normal. pelo Peso - Seca'!AC$194))</f>
        <v>0.4166666666666668</v>
      </c>
    </row>
    <row r="59" spans="1:29" s="17" customFormat="1" x14ac:dyDescent="0.25">
      <c r="A59" s="18" t="s">
        <v>981</v>
      </c>
      <c r="B59" s="28" t="s">
        <v>982</v>
      </c>
      <c r="C59" s="24">
        <f>IF(ISBLANK('Dados Normal. pelo Peso - Seca'!C59),"",('Dados Normal. pelo Peso - Seca'!C59-'Dados Normal. pelo Peso - Seca'!C$194)/('Dados Normal. pelo Peso - Seca'!C$193-'Dados Normal. pelo Peso - Seca'!C$194))</f>
        <v>0.77575699471908521</v>
      </c>
      <c r="D59" s="24">
        <f>IF(ISBLANK('Dados Normal. pelo Peso - Seca'!D59),"",('Dados Normal. pelo Peso - Seca'!D59-'Dados Normal. pelo Peso - Seca'!D$194)/('Dados Normal. pelo Peso - Seca'!D$193-'Dados Normal. pelo Peso - Seca'!D$194))</f>
        <v>0.34924978046821681</v>
      </c>
      <c r="E59" s="24">
        <f>IF(ISBLANK('Dados Normal. pelo Peso - Seca'!E59),"",('Dados Normal. pelo Peso - Seca'!E59-'Dados Normal. pelo Peso - Seca'!E$194)/('Dados Normal. pelo Peso - Seca'!E$193-'Dados Normal. pelo Peso - Seca'!E$194))</f>
        <v>0.75774089670547451</v>
      </c>
      <c r="F59" s="24">
        <f>IF(ISBLANK('Dados Normal. pelo Peso - Seca'!F59),"",('Dados Normal. pelo Peso - Seca'!F59-'Dados Normal. pelo Peso - Seca'!F$194)/('Dados Normal. pelo Peso - Seca'!F$193-'Dados Normal. pelo Peso - Seca'!F$194))</f>
        <v>0.72003631961259085</v>
      </c>
      <c r="G59" s="24">
        <f>IF(ISBLANK('Dados Normal. pelo Peso - Seca'!G59),"",('Dados Normal. pelo Peso - Seca'!G59-'Dados Normal. pelo Peso - Seca'!G$194)/('Dados Normal. pelo Peso - Seca'!G$193-'Dados Normal. pelo Peso - Seca'!G$194))</f>
        <v>3.9722320062304958E-2</v>
      </c>
      <c r="H59" s="24">
        <f>IF(ISBLANK('Dados Normal. pelo Peso - Seca'!H59),"",('Dados Normal. pelo Peso - Seca'!H59-'Dados Normal. pelo Peso - Seca'!H$194)/('Dados Normal. pelo Peso - Seca'!H$193-'Dados Normal. pelo Peso - Seca'!H$194))</f>
        <v>0.91366570464690899</v>
      </c>
      <c r="I59" s="24">
        <f>IF(ISBLANK('Dados Normal. pelo Peso - Seca'!I59),"",('Dados Normal. pelo Peso - Seca'!I59-'Dados Normal. pelo Peso - Seca'!I$194)/('Dados Normal. pelo Peso - Seca'!I$193-'Dados Normal. pelo Peso - Seca'!I$194))</f>
        <v>0.54586046511627906</v>
      </c>
      <c r="J59" s="24">
        <f>IF(ISBLANK('Dados Normal. pelo Peso - Seca'!J59),"",('Dados Normal. pelo Peso - Seca'!J59-'Dados Normal. pelo Peso - Seca'!J$194)/('Dados Normal. pelo Peso - Seca'!J$193-'Dados Normal. pelo Peso - Seca'!J$194))</f>
        <v>0.38002839564600105</v>
      </c>
      <c r="K59" s="24">
        <f>IF(ISBLANK('Dados Normal. pelo Peso - Seca'!K59),"",('Dados Normal. pelo Peso - Seca'!K59-'Dados Normal. pelo Peso - Seca'!K$194)/('Dados Normal. pelo Peso - Seca'!K$193-'Dados Normal. pelo Peso - Seca'!K$194))</f>
        <v>0.7158136860264519</v>
      </c>
      <c r="L59" s="24">
        <f>IF(ISBLANK('Dados Normal. pelo Peso - Seca'!L59),"",('Dados Normal. pelo Peso - Seca'!L59-'Dados Normal. pelo Peso - Seca'!L$194)/('Dados Normal. pelo Peso - Seca'!L$193-'Dados Normal. pelo Peso - Seca'!L$194))</f>
        <v>0.77252463632097601</v>
      </c>
      <c r="M59" s="24">
        <f>IF(ISBLANK('Dados Normal. pelo Peso - Seca'!M59),"",('Dados Normal. pelo Peso - Seca'!M59-'Dados Normal. pelo Peso - Seca'!M$194)/('Dados Normal. pelo Peso - Seca'!M$193-'Dados Normal. pelo Peso - Seca'!M$194))</f>
        <v>0.77834335955576128</v>
      </c>
      <c r="N59" s="24">
        <f>IF(ISBLANK('Dados Normal. pelo Peso - Seca'!N59),"",('Dados Normal. pelo Peso - Seca'!N59-'Dados Normal. pelo Peso - Seca'!N$194)/('Dados Normal. pelo Peso - Seca'!N$193-'Dados Normal. pelo Peso - Seca'!N$194))</f>
        <v>0.93126057529610828</v>
      </c>
      <c r="O59" s="24">
        <f>IF(ISBLANK('Dados Normal. pelo Peso - Seca'!O59),"",('Dados Normal. pelo Peso - Seca'!O59-'Dados Normal. pelo Peso - Seca'!O$194)/('Dados Normal. pelo Peso - Seca'!O$193-'Dados Normal. pelo Peso - Seca'!O$194))</f>
        <v>0.44493670886075948</v>
      </c>
      <c r="P59" s="24">
        <f>IF(ISBLANK('Dados Normal. pelo Peso - Seca'!P59),"",('Dados Normal. pelo Peso - Seca'!P59-'Dados Normal. pelo Peso - Seca'!P$194)/('Dados Normal. pelo Peso - Seca'!P$193-'Dados Normal. pelo Peso - Seca'!P$194))</f>
        <v>5.0732807215332507E-2</v>
      </c>
      <c r="Q59" s="24">
        <f>IF(ISBLANK('Dados Normal. pelo Peso - Seca'!Q59),"",('Dados Normal. pelo Peso - Seca'!Q59-'Dados Normal. pelo Peso - Seca'!Q$194)/('Dados Normal. pelo Peso - Seca'!Q$193-'Dados Normal. pelo Peso - Seca'!Q$194))</f>
        <v>0</v>
      </c>
      <c r="R59" s="24">
        <f>IF(ISBLANK('Dados Normal. pelo Peso - Seca'!R59),"",('Dados Normal. pelo Peso - Seca'!R59-'Dados Normal. pelo Peso - Seca'!R$194)/('Dados Normal. pelo Peso - Seca'!R$193-'Dados Normal. pelo Peso - Seca'!R$194))</f>
        <v>1</v>
      </c>
      <c r="S59" s="24">
        <f>IF(ISBLANK('Dados Normal. pelo Peso - Seca'!S59),"",('Dados Normal. pelo Peso - Seca'!S59-'Dados Normal. pelo Peso - Seca'!S$194)/('Dados Normal. pelo Peso - Seca'!S$193-'Dados Normal. pelo Peso - Seca'!S$194))</f>
        <v>0.33333333333333343</v>
      </c>
      <c r="T59" s="24">
        <f>IF(ISBLANK('Dados Normal. pelo Peso - Seca'!T59),"",('Dados Normal. pelo Peso - Seca'!T59-'Dados Normal. pelo Peso - Seca'!T$194)/('Dados Normal. pelo Peso - Seca'!T$193-'Dados Normal. pelo Peso - Seca'!T$194))</f>
        <v>1</v>
      </c>
      <c r="U59" s="24">
        <f>IF(ISBLANK('Dados Normal. pelo Peso - Seca'!U59),"",('Dados Normal. pelo Peso - Seca'!U59-'Dados Normal. pelo Peso - Seca'!U$194)/('Dados Normal. pelo Peso - Seca'!U$193-'Dados Normal. pelo Peso - Seca'!U$194))</f>
        <v>0</v>
      </c>
      <c r="V59" s="24">
        <f>IF(ISBLANK('Dados Normal. pelo Peso - Seca'!V59),"",('Dados Normal. pelo Peso - Seca'!V59-'Dados Normal. pelo Peso - Seca'!V$194)/('Dados Normal. pelo Peso - Seca'!V$193-'Dados Normal. pelo Peso - Seca'!V$194))</f>
        <v>0.83333333333333326</v>
      </c>
      <c r="W59" s="24">
        <f>IF(ISBLANK('Dados Normal. pelo Peso - Seca'!W59),"",('Dados Normal. pelo Peso - Seca'!W59-'Dados Normal. pelo Peso - Seca'!W$194)/('Dados Normal. pelo Peso - Seca'!W$193-'Dados Normal. pelo Peso - Seca'!W$194))</f>
        <v>0.79065588499550798</v>
      </c>
      <c r="X59" s="24">
        <f>IF(ISBLANK('Dados Normal. pelo Peso - Seca'!X59),"",('Dados Normal. pelo Peso - Seca'!X59-'Dados Normal. pelo Peso - Seca'!X$194)/('Dados Normal. pelo Peso - Seca'!X$193-'Dados Normal. pelo Peso - Seca'!X$194))</f>
        <v>0.40840220385674858</v>
      </c>
      <c r="Y59" s="24">
        <f>IF(ISBLANK('Dados Normal. pelo Peso - Seca'!Y59),"",('Dados Normal. pelo Peso - Seca'!Y59-'Dados Normal. pelo Peso - Seca'!Y$194)/('Dados Normal. pelo Peso - Seca'!Y$193-'Dados Normal. pelo Peso - Seca'!Y$194))</f>
        <v>0.81518062508456246</v>
      </c>
      <c r="Z59" s="24">
        <f>IF(ISBLANK('Dados Normal. pelo Peso - Seca'!Z59),"",('Dados Normal. pelo Peso - Seca'!Z59-'Dados Normal. pelo Peso - Seca'!Z$194)/('Dados Normal. pelo Peso - Seca'!Z$193-'Dados Normal. pelo Peso - Seca'!Z$194))</f>
        <v>0.83217461600646736</v>
      </c>
      <c r="AA59" s="24">
        <f>IF(ISBLANK('Dados Normal. pelo Peso - Seca'!AA59),"",('Dados Normal. pelo Peso - Seca'!AA59-'Dados Normal. pelo Peso - Seca'!AA$194)/('Dados Normal. pelo Peso - Seca'!AA$193-'Dados Normal. pelo Peso - Seca'!AA$194))</f>
        <v>0.51924918597969738</v>
      </c>
      <c r="AB59" s="24">
        <f>IF(ISBLANK('Dados Normal. pelo Peso - Seca'!AB59),"",('Dados Normal. pelo Peso - Seca'!AB59-'Dados Normal. pelo Peso - Seca'!AB$194)/('Dados Normal. pelo Peso - Seca'!AB$193-'Dados Normal. pelo Peso - Seca'!AB$194))</f>
        <v>0.29787234042553201</v>
      </c>
      <c r="AC59" s="24">
        <f>IF(ISBLANK('Dados Normal. pelo Peso - Seca'!AC59),"",('Dados Normal. pelo Peso - Seca'!AC59-'Dados Normal. pelo Peso - Seca'!AC$194)/('Dados Normal. pelo Peso - Seca'!AC$193-'Dados Normal. pelo Peso - Seca'!AC$194))</f>
        <v>0.22916666666666669</v>
      </c>
    </row>
    <row r="60" spans="1:29" s="17" customFormat="1" x14ac:dyDescent="0.25">
      <c r="A60" s="18" t="s">
        <v>983</v>
      </c>
      <c r="B60" s="28" t="s">
        <v>984</v>
      </c>
      <c r="C60" s="24">
        <f>IF(ISBLANK('Dados Normal. pelo Peso - Seca'!C60),"",('Dados Normal. pelo Peso - Seca'!C60-'Dados Normal. pelo Peso - Seca'!C$194)/('Dados Normal. pelo Peso - Seca'!C$193-'Dados Normal. pelo Peso - Seca'!C$194))</f>
        <v>0.64361488608186534</v>
      </c>
      <c r="D60" s="24">
        <f>IF(ISBLANK('Dados Normal. pelo Peso - Seca'!D60),"",('Dados Normal. pelo Peso - Seca'!D60-'Dados Normal. pelo Peso - Seca'!D$194)/('Dados Normal. pelo Peso - Seca'!D$193-'Dados Normal. pelo Peso - Seca'!D$194))</f>
        <v>0.17702743321534922</v>
      </c>
      <c r="E60" s="24">
        <f>IF(ISBLANK('Dados Normal. pelo Peso - Seca'!E60),"",('Dados Normal. pelo Peso - Seca'!E60-'Dados Normal. pelo Peso - Seca'!E$194)/('Dados Normal. pelo Peso - Seca'!E$193-'Dados Normal. pelo Peso - Seca'!E$194))</f>
        <v>0.31260837255387658</v>
      </c>
      <c r="F60" s="24">
        <f>IF(ISBLANK('Dados Normal. pelo Peso - Seca'!F60),"",('Dados Normal. pelo Peso - Seca'!F60-'Dados Normal. pelo Peso - Seca'!F$194)/('Dados Normal. pelo Peso - Seca'!F$193-'Dados Normal. pelo Peso - Seca'!F$194))</f>
        <v>0.1982445520581114</v>
      </c>
      <c r="G60" s="24">
        <f>IF(ISBLANK('Dados Normal. pelo Peso - Seca'!G60),"",('Dados Normal. pelo Peso - Seca'!G60-'Dados Normal. pelo Peso - Seca'!G$194)/('Dados Normal. pelo Peso - Seca'!G$193-'Dados Normal. pelo Peso - Seca'!G$194))</f>
        <v>0.19577761016380621</v>
      </c>
      <c r="H60" s="24">
        <f>IF(ISBLANK('Dados Normal. pelo Peso - Seca'!H60),"",('Dados Normal. pelo Peso - Seca'!H60-'Dados Normal. pelo Peso - Seca'!H$194)/('Dados Normal. pelo Peso - Seca'!H$193-'Dados Normal. pelo Peso - Seca'!H$194))</f>
        <v>0.96986777566828208</v>
      </c>
      <c r="I60" s="24">
        <f>IF(ISBLANK('Dados Normal. pelo Peso - Seca'!I60),"",('Dados Normal. pelo Peso - Seca'!I60-'Dados Normal. pelo Peso - Seca'!I$194)/('Dados Normal. pelo Peso - Seca'!I$193-'Dados Normal. pelo Peso - Seca'!I$194))</f>
        <v>0.64613953488372089</v>
      </c>
      <c r="J60" s="24">
        <f>IF(ISBLANK('Dados Normal. pelo Peso - Seca'!J60),"",('Dados Normal. pelo Peso - Seca'!J60-'Dados Normal. pelo Peso - Seca'!J$194)/('Dados Normal. pelo Peso - Seca'!J$193-'Dados Normal. pelo Peso - Seca'!J$194))</f>
        <v>0.71462375769048747</v>
      </c>
      <c r="K60" s="24">
        <f>IF(ISBLANK('Dados Normal. pelo Peso - Seca'!K60),"",('Dados Normal. pelo Peso - Seca'!K60-'Dados Normal. pelo Peso - Seca'!K$194)/('Dados Normal. pelo Peso - Seca'!K$193-'Dados Normal. pelo Peso - Seca'!K$194))</f>
        <v>0.66152961472110405</v>
      </c>
      <c r="L60" s="24">
        <f>IF(ISBLANK('Dados Normal. pelo Peso - Seca'!L60),"",('Dados Normal. pelo Peso - Seca'!L60-'Dados Normal. pelo Peso - Seca'!L$194)/('Dados Normal. pelo Peso - Seca'!L$193-'Dados Normal. pelo Peso - Seca'!L$194))</f>
        <v>0.86485218207414349</v>
      </c>
      <c r="M60" s="24">
        <f>IF(ISBLANK('Dados Normal. pelo Peso - Seca'!M60),"",('Dados Normal. pelo Peso - Seca'!M60-'Dados Normal. pelo Peso - Seca'!M$194)/('Dados Normal. pelo Peso - Seca'!M$193-'Dados Normal. pelo Peso - Seca'!M$194))</f>
        <v>0.63951874132346143</v>
      </c>
      <c r="N60" s="24">
        <f>IF(ISBLANK('Dados Normal. pelo Peso - Seca'!N60),"",('Dados Normal. pelo Peso - Seca'!N60-'Dados Normal. pelo Peso - Seca'!N$194)/('Dados Normal. pelo Peso - Seca'!N$193-'Dados Normal. pelo Peso - Seca'!N$194))</f>
        <v>0.85702199661590506</v>
      </c>
      <c r="O60" s="24">
        <f>IF(ISBLANK('Dados Normal. pelo Peso - Seca'!O60),"",('Dados Normal. pelo Peso - Seca'!O60-'Dados Normal. pelo Peso - Seca'!O$194)/('Dados Normal. pelo Peso - Seca'!O$193-'Dados Normal. pelo Peso - Seca'!O$194))</f>
        <v>0.98481012658227818</v>
      </c>
      <c r="P60" s="24">
        <f>IF(ISBLANK('Dados Normal. pelo Peso - Seca'!P60),"",('Dados Normal. pelo Peso - Seca'!P60-'Dados Normal. pelo Peso - Seca'!P$194)/('Dados Normal. pelo Peso - Seca'!P$193-'Dados Normal. pelo Peso - Seca'!P$194))</f>
        <v>6.2006764374296565E-2</v>
      </c>
      <c r="Q60" s="24">
        <f>IF(ISBLANK('Dados Normal. pelo Peso - Seca'!Q60),"",('Dados Normal. pelo Peso - Seca'!Q60-'Dados Normal. pelo Peso - Seca'!Q$194)/('Dados Normal. pelo Peso - Seca'!Q$193-'Dados Normal. pelo Peso - Seca'!Q$194))</f>
        <v>1</v>
      </c>
      <c r="R60" s="24">
        <f>IF(ISBLANK('Dados Normal. pelo Peso - Seca'!R60),"",('Dados Normal. pelo Peso - Seca'!R60-'Dados Normal. pelo Peso - Seca'!R$194)/('Dados Normal. pelo Peso - Seca'!R$193-'Dados Normal. pelo Peso - Seca'!R$194))</f>
        <v>1</v>
      </c>
      <c r="S60" s="24">
        <f>IF(ISBLANK('Dados Normal. pelo Peso - Seca'!S60),"",('Dados Normal. pelo Peso - Seca'!S60-'Dados Normal. pelo Peso - Seca'!S$194)/('Dados Normal. pelo Peso - Seca'!S$193-'Dados Normal. pelo Peso - Seca'!S$194))</f>
        <v>0.66666666666666674</v>
      </c>
      <c r="T60" s="24">
        <f>IF(ISBLANK('Dados Normal. pelo Peso - Seca'!T60),"",('Dados Normal. pelo Peso - Seca'!T60-'Dados Normal. pelo Peso - Seca'!T$194)/('Dados Normal. pelo Peso - Seca'!T$193-'Dados Normal. pelo Peso - Seca'!T$194))</f>
        <v>1</v>
      </c>
      <c r="U60" s="24">
        <f>IF(ISBLANK('Dados Normal. pelo Peso - Seca'!U60),"",('Dados Normal. pelo Peso - Seca'!U60-'Dados Normal. pelo Peso - Seca'!U$194)/('Dados Normal. pelo Peso - Seca'!U$193-'Dados Normal. pelo Peso - Seca'!U$194))</f>
        <v>1</v>
      </c>
      <c r="V60" s="24">
        <f>IF(ISBLANK('Dados Normal. pelo Peso - Seca'!V60),"",('Dados Normal. pelo Peso - Seca'!V60-'Dados Normal. pelo Peso - Seca'!V$194)/('Dados Normal. pelo Peso - Seca'!V$193-'Dados Normal. pelo Peso - Seca'!V$194))</f>
        <v>4.1666666666666692E-2</v>
      </c>
      <c r="W60" s="24">
        <f>IF(ISBLANK('Dados Normal. pelo Peso - Seca'!W60),"",('Dados Normal. pelo Peso - Seca'!W60-'Dados Normal. pelo Peso - Seca'!W$194)/('Dados Normal. pelo Peso - Seca'!W$193-'Dados Normal. pelo Peso - Seca'!W$194))</f>
        <v>0</v>
      </c>
      <c r="X60" s="24">
        <f>IF(ISBLANK('Dados Normal. pelo Peso - Seca'!X60),"",('Dados Normal. pelo Peso - Seca'!X60-'Dados Normal. pelo Peso - Seca'!X$194)/('Dados Normal. pelo Peso - Seca'!X$193-'Dados Normal. pelo Peso - Seca'!X$194))</f>
        <v>0.38980716253443459</v>
      </c>
      <c r="Y60" s="24">
        <f>IF(ISBLANK('Dados Normal. pelo Peso - Seca'!Y60),"",('Dados Normal. pelo Peso - Seca'!Y60-'Dados Normal. pelo Peso - Seca'!Y$194)/('Dados Normal. pelo Peso - Seca'!Y$193-'Dados Normal. pelo Peso - Seca'!Y$194))</f>
        <v>8.9568393992693826E-2</v>
      </c>
      <c r="Z60" s="24">
        <f>IF(ISBLANK('Dados Normal. pelo Peso - Seca'!Z60),"",('Dados Normal. pelo Peso - Seca'!Z60-'Dados Normal. pelo Peso - Seca'!Z$194)/('Dados Normal. pelo Peso - Seca'!Z$193-'Dados Normal. pelo Peso - Seca'!Z$194))</f>
        <v>7.4050121261115598E-2</v>
      </c>
      <c r="AA60" s="24">
        <f>IF(ISBLANK('Dados Normal. pelo Peso - Seca'!AA60),"",('Dados Normal. pelo Peso - Seca'!AA60-'Dados Normal. pelo Peso - Seca'!AA$194)/('Dados Normal. pelo Peso - Seca'!AA$193-'Dados Normal. pelo Peso - Seca'!AA$194))</f>
        <v>0.18942731277533043</v>
      </c>
      <c r="AB60" s="24">
        <f>IF(ISBLANK('Dados Normal. pelo Peso - Seca'!AB60),"",('Dados Normal. pelo Peso - Seca'!AB60-'Dados Normal. pelo Peso - Seca'!AB$194)/('Dados Normal. pelo Peso - Seca'!AB$193-'Dados Normal. pelo Peso - Seca'!AB$194))</f>
        <v>0.34042553191489366</v>
      </c>
      <c r="AC60" s="24">
        <f>IF(ISBLANK('Dados Normal. pelo Peso - Seca'!AC60),"",('Dados Normal. pelo Peso - Seca'!AC60-'Dados Normal. pelo Peso - Seca'!AC$194)/('Dados Normal. pelo Peso - Seca'!AC$193-'Dados Normal. pelo Peso - Seca'!AC$194))</f>
        <v>0.97916666666666674</v>
      </c>
    </row>
    <row r="61" spans="1:29" s="17" customFormat="1" x14ac:dyDescent="0.25">
      <c r="A61" s="18" t="s">
        <v>985</v>
      </c>
      <c r="B61" s="28" t="s">
        <v>986</v>
      </c>
      <c r="C61" s="24">
        <f>IF(ISBLANK('Dados Normal. pelo Peso - Seca'!C61),"",('Dados Normal. pelo Peso - Seca'!C61-'Dados Normal. pelo Peso - Seca'!C$194)/('Dados Normal. pelo Peso - Seca'!C$193-'Dados Normal. pelo Peso - Seca'!C$194))</f>
        <v>0.68990348697448267</v>
      </c>
      <c r="D61" s="24">
        <f>IF(ISBLANK('Dados Normal. pelo Peso - Seca'!D61),"",('Dados Normal. pelo Peso - Seca'!D61-'Dados Normal. pelo Peso - Seca'!D$194)/('Dados Normal. pelo Peso - Seca'!D$193-'Dados Normal. pelo Peso - Seca'!D$194))</f>
        <v>0.29742813950499497</v>
      </c>
      <c r="E61" s="24">
        <f>IF(ISBLANK('Dados Normal. pelo Peso - Seca'!E61),"",('Dados Normal. pelo Peso - Seca'!E61-'Dados Normal. pelo Peso - Seca'!E$194)/('Dados Normal. pelo Peso - Seca'!E$193-'Dados Normal. pelo Peso - Seca'!E$194))</f>
        <v>0.61803319296507309</v>
      </c>
      <c r="F61" s="24">
        <f>IF(ISBLANK('Dados Normal. pelo Peso - Seca'!F61),"",('Dados Normal. pelo Peso - Seca'!F61-'Dados Normal. pelo Peso - Seca'!F$194)/('Dados Normal. pelo Peso - Seca'!F$193-'Dados Normal. pelo Peso - Seca'!F$194))</f>
        <v>0.62590799031476996</v>
      </c>
      <c r="G61" s="24">
        <f>IF(ISBLANK('Dados Normal. pelo Peso - Seca'!G61),"",('Dados Normal. pelo Peso - Seca'!G61-'Dados Normal. pelo Peso - Seca'!G$194)/('Dados Normal. pelo Peso - Seca'!G$193-'Dados Normal. pelo Peso - Seca'!G$194))</f>
        <v>9.7747763586721964E-2</v>
      </c>
      <c r="H61" s="24">
        <f>IF(ISBLANK('Dados Normal. pelo Peso - Seca'!H61),"",('Dados Normal. pelo Peso - Seca'!H61-'Dados Normal. pelo Peso - Seca'!H$194)/('Dados Normal. pelo Peso - Seca'!H$193-'Dados Normal. pelo Peso - Seca'!H$194))</f>
        <v>0.73036161358154772</v>
      </c>
      <c r="I61" s="24">
        <f>IF(ISBLANK('Dados Normal. pelo Peso - Seca'!I61),"",('Dados Normal. pelo Peso - Seca'!I61-'Dados Normal. pelo Peso - Seca'!I$194)/('Dados Normal. pelo Peso - Seca'!I$193-'Dados Normal. pelo Peso - Seca'!I$194))</f>
        <v>0.2493023255813954</v>
      </c>
      <c r="J61" s="24">
        <f>IF(ISBLANK('Dados Normal. pelo Peso - Seca'!J61),"",('Dados Normal. pelo Peso - Seca'!J61-'Dados Normal. pelo Peso - Seca'!J$194)/('Dados Normal. pelo Peso - Seca'!J$193-'Dados Normal. pelo Peso - Seca'!J$194))</f>
        <v>0.54945575011831527</v>
      </c>
      <c r="K61" s="24">
        <f>IF(ISBLANK('Dados Normal. pelo Peso - Seca'!K61),"",('Dados Normal. pelo Peso - Seca'!K61-'Dados Normal. pelo Peso - Seca'!K$194)/('Dados Normal. pelo Peso - Seca'!K$193-'Dados Normal. pelo Peso - Seca'!K$194))</f>
        <v>0.47705577918343878</v>
      </c>
      <c r="L61" s="24">
        <f>IF(ISBLANK('Dados Normal. pelo Peso - Seca'!L61),"",('Dados Normal. pelo Peso - Seca'!L61-'Dados Normal. pelo Peso - Seca'!L$194)/('Dados Normal. pelo Peso - Seca'!L$193-'Dados Normal. pelo Peso - Seca'!L$194))</f>
        <v>0.76783200375410587</v>
      </c>
      <c r="M61" s="24">
        <f>IF(ISBLANK('Dados Normal. pelo Peso - Seca'!M61),"",('Dados Normal. pelo Peso - Seca'!M61-'Dados Normal. pelo Peso - Seca'!M$194)/('Dados Normal. pelo Peso - Seca'!M$193-'Dados Normal. pelo Peso - Seca'!M$194))</f>
        <v>0.63118926422952337</v>
      </c>
      <c r="N61" s="24">
        <f>IF(ISBLANK('Dados Normal. pelo Peso - Seca'!N61),"",('Dados Normal. pelo Peso - Seca'!N61-'Dados Normal. pelo Peso - Seca'!N$194)/('Dados Normal. pelo Peso - Seca'!N$193-'Dados Normal. pelo Peso - Seca'!N$194))</f>
        <v>0.9780033840947544</v>
      </c>
      <c r="O61" s="24">
        <f>IF(ISBLANK('Dados Normal. pelo Peso - Seca'!O61),"",('Dados Normal. pelo Peso - Seca'!O61-'Dados Normal. pelo Peso - Seca'!O$194)/('Dados Normal. pelo Peso - Seca'!O$193-'Dados Normal. pelo Peso - Seca'!O$194))</f>
        <v>0.60854430379746816</v>
      </c>
      <c r="P61" s="24">
        <f>IF(ISBLANK('Dados Normal. pelo Peso - Seca'!P61),"",('Dados Normal. pelo Peso - Seca'!P61-'Dados Normal. pelo Peso - Seca'!P$194)/('Dados Normal. pelo Peso - Seca'!P$193-'Dados Normal. pelo Peso - Seca'!P$194))</f>
        <v>7.1025930101465518E-2</v>
      </c>
      <c r="Q61" s="24">
        <f>IF(ISBLANK('Dados Normal. pelo Peso - Seca'!Q61),"",('Dados Normal. pelo Peso - Seca'!Q61-'Dados Normal. pelo Peso - Seca'!Q$194)/('Dados Normal. pelo Peso - Seca'!Q$193-'Dados Normal. pelo Peso - Seca'!Q$194))</f>
        <v>1</v>
      </c>
      <c r="R61" s="24">
        <f>IF(ISBLANK('Dados Normal. pelo Peso - Seca'!R61),"",('Dados Normal. pelo Peso - Seca'!R61-'Dados Normal. pelo Peso - Seca'!R$194)/('Dados Normal. pelo Peso - Seca'!R$193-'Dados Normal. pelo Peso - Seca'!R$194))</f>
        <v>1</v>
      </c>
      <c r="S61" s="24">
        <f>IF(ISBLANK('Dados Normal. pelo Peso - Seca'!S61),"",('Dados Normal. pelo Peso - Seca'!S61-'Dados Normal. pelo Peso - Seca'!S$194)/('Dados Normal. pelo Peso - Seca'!S$193-'Dados Normal. pelo Peso - Seca'!S$194))</f>
        <v>0.33333333333333343</v>
      </c>
      <c r="T61" s="24">
        <f>IF(ISBLANK('Dados Normal. pelo Peso - Seca'!T61),"",('Dados Normal. pelo Peso - Seca'!T61-'Dados Normal. pelo Peso - Seca'!T$194)/('Dados Normal. pelo Peso - Seca'!T$193-'Dados Normal. pelo Peso - Seca'!T$194))</f>
        <v>1</v>
      </c>
      <c r="U61" s="24">
        <f>IF(ISBLANK('Dados Normal. pelo Peso - Seca'!U61),"",('Dados Normal. pelo Peso - Seca'!U61-'Dados Normal. pelo Peso - Seca'!U$194)/('Dados Normal. pelo Peso - Seca'!U$193-'Dados Normal. pelo Peso - Seca'!U$194))</f>
        <v>1</v>
      </c>
      <c r="V61" s="24">
        <f>IF(ISBLANK('Dados Normal. pelo Peso - Seca'!V61),"",('Dados Normal. pelo Peso - Seca'!V61-'Dados Normal. pelo Peso - Seca'!V$194)/('Dados Normal. pelo Peso - Seca'!V$193-'Dados Normal. pelo Peso - Seca'!V$194))</f>
        <v>0.49999999999999989</v>
      </c>
      <c r="W61" s="24">
        <f>IF(ISBLANK('Dados Normal. pelo Peso - Seca'!W61),"",('Dados Normal. pelo Peso - Seca'!W61-'Dados Normal. pelo Peso - Seca'!W$194)/('Dados Normal. pelo Peso - Seca'!W$193-'Dados Normal. pelo Peso - Seca'!W$194))</f>
        <v>0.83108715184186921</v>
      </c>
      <c r="X61" s="24">
        <f>IF(ISBLANK('Dados Normal. pelo Peso - Seca'!X61),"",('Dados Normal. pelo Peso - Seca'!X61-'Dados Normal. pelo Peso - Seca'!X$194)/('Dados Normal. pelo Peso - Seca'!X$193-'Dados Normal. pelo Peso - Seca'!X$194))</f>
        <v>0.36157024793388376</v>
      </c>
      <c r="Y61" s="24">
        <f>IF(ISBLANK('Dados Normal. pelo Peso - Seca'!Y61),"",('Dados Normal. pelo Peso - Seca'!Y61-'Dados Normal. pelo Peso - Seca'!Y$194)/('Dados Normal. pelo Peso - Seca'!Y$193-'Dados Normal. pelo Peso - Seca'!Y$194))</f>
        <v>0.88283046948992028</v>
      </c>
      <c r="Z61" s="24">
        <f>IF(ISBLANK('Dados Normal. pelo Peso - Seca'!Z61),"",('Dados Normal. pelo Peso - Seca'!Z61-'Dados Normal. pelo Peso - Seca'!Z$194)/('Dados Normal. pelo Peso - Seca'!Z$193-'Dados Normal. pelo Peso - Seca'!Z$194))</f>
        <v>0.78011317704122873</v>
      </c>
      <c r="AA61" s="24">
        <f>IF(ISBLANK('Dados Normal. pelo Peso - Seca'!AA61),"",('Dados Normal. pelo Peso - Seca'!AA61-'Dados Normal. pelo Peso - Seca'!AA$194)/('Dados Normal. pelo Peso - Seca'!AA$193-'Dados Normal. pelo Peso - Seca'!AA$194))</f>
        <v>0.70178126795633033</v>
      </c>
      <c r="AB61" s="24">
        <f>IF(ISBLANK('Dados Normal. pelo Peso - Seca'!AB61),"",('Dados Normal. pelo Peso - Seca'!AB61-'Dados Normal. pelo Peso - Seca'!AB$194)/('Dados Normal. pelo Peso - Seca'!AB$193-'Dados Normal. pelo Peso - Seca'!AB$194))</f>
        <v>0.57446808510638303</v>
      </c>
      <c r="AC61" s="24">
        <f>IF(ISBLANK('Dados Normal. pelo Peso - Seca'!AC61),"",('Dados Normal. pelo Peso - Seca'!AC61-'Dados Normal. pelo Peso - Seca'!AC$194)/('Dados Normal. pelo Peso - Seca'!AC$193-'Dados Normal. pelo Peso - Seca'!AC$194))</f>
        <v>0.52083333333333326</v>
      </c>
    </row>
    <row r="62" spans="1:29" s="17" customFormat="1" x14ac:dyDescent="0.25">
      <c r="A62" s="18" t="s">
        <v>987</v>
      </c>
      <c r="B62" s="28" t="s">
        <v>988</v>
      </c>
      <c r="C62" s="24">
        <f>IF(ISBLANK('Dados Normal. pelo Peso - Seca'!C62),"",('Dados Normal. pelo Peso - Seca'!C62-'Dados Normal. pelo Peso - Seca'!C$194)/('Dados Normal. pelo Peso - Seca'!C$193-'Dados Normal. pelo Peso - Seca'!C$194))</f>
        <v>0.4043009983757096</v>
      </c>
      <c r="D62" s="24">
        <f>IF(ISBLANK('Dados Normal. pelo Peso - Seca'!D62),"",('Dados Normal. pelo Peso - Seca'!D62-'Dados Normal. pelo Peso - Seca'!D$194)/('Dados Normal. pelo Peso - Seca'!D$193-'Dados Normal. pelo Peso - Seca'!D$194))</f>
        <v>0.62237985661417095</v>
      </c>
      <c r="E62" s="24">
        <f>IF(ISBLANK('Dados Normal. pelo Peso - Seca'!E62),"",('Dados Normal. pelo Peso - Seca'!E62-'Dados Normal. pelo Peso - Seca'!E$194)/('Dados Normal. pelo Peso - Seca'!E$193-'Dados Normal. pelo Peso - Seca'!E$194))</f>
        <v>0.65023532325984634</v>
      </c>
      <c r="F62" s="24">
        <f>IF(ISBLANK('Dados Normal. pelo Peso - Seca'!F62),"",('Dados Normal. pelo Peso - Seca'!F62-'Dados Normal. pelo Peso - Seca'!F$194)/('Dados Normal. pelo Peso - Seca'!F$193-'Dados Normal. pelo Peso - Seca'!F$194))</f>
        <v>0.58232445520581122</v>
      </c>
      <c r="G62" s="24">
        <f>IF(ISBLANK('Dados Normal. pelo Peso - Seca'!G62),"",('Dados Normal. pelo Peso - Seca'!G62-'Dados Normal. pelo Peso - Seca'!G$194)/('Dados Normal. pelo Peso - Seca'!G$193-'Dados Normal. pelo Peso - Seca'!G$194))</f>
        <v>0.42270403308790777</v>
      </c>
      <c r="H62" s="24">
        <f>IF(ISBLANK('Dados Normal. pelo Peso - Seca'!H62),"",('Dados Normal. pelo Peso - Seca'!H62-'Dados Normal. pelo Peso - Seca'!H$194)/('Dados Normal. pelo Peso - Seca'!H$193-'Dados Normal. pelo Peso - Seca'!H$194))</f>
        <v>0.49368510496223023</v>
      </c>
      <c r="I62" s="24">
        <f>IF(ISBLANK('Dados Normal. pelo Peso - Seca'!I62),"",('Dados Normal. pelo Peso - Seca'!I62-'Dados Normal. pelo Peso - Seca'!I$194)/('Dados Normal. pelo Peso - Seca'!I$193-'Dados Normal. pelo Peso - Seca'!I$194))</f>
        <v>0.60893023255813949</v>
      </c>
      <c r="J62" s="24">
        <f>IF(ISBLANK('Dados Normal. pelo Peso - Seca'!J62),"",('Dados Normal. pelo Peso - Seca'!J62-'Dados Normal. pelo Peso - Seca'!J$194)/('Dados Normal. pelo Peso - Seca'!J$193-'Dados Normal. pelo Peso - Seca'!J$194))</f>
        <v>0.43871273071462397</v>
      </c>
      <c r="K62" s="24">
        <f>IF(ISBLANK('Dados Normal. pelo Peso - Seca'!K62),"",('Dados Normal. pelo Peso - Seca'!K62-'Dados Normal. pelo Peso - Seca'!K$194)/('Dados Normal. pelo Peso - Seca'!K$193-'Dados Normal. pelo Peso - Seca'!K$194))</f>
        <v>0.21219091431857393</v>
      </c>
      <c r="L62" s="24">
        <f>IF(ISBLANK('Dados Normal. pelo Peso - Seca'!L62),"",('Dados Normal. pelo Peso - Seca'!L62-'Dados Normal. pelo Peso - Seca'!L$194)/('Dados Normal. pelo Peso - Seca'!L$193-'Dados Normal. pelo Peso - Seca'!L$194))</f>
        <v>0.92362740497419049</v>
      </c>
      <c r="M62" s="24">
        <f>IF(ISBLANK('Dados Normal. pelo Peso - Seca'!M62),"",('Dados Normal. pelo Peso - Seca'!M62-'Dados Normal. pelo Peso - Seca'!M$194)/('Dados Normal. pelo Peso - Seca'!M$193-'Dados Normal. pelo Peso - Seca'!M$194))</f>
        <v>0.70337806571031924</v>
      </c>
      <c r="N62" s="24">
        <f>IF(ISBLANK('Dados Normal. pelo Peso - Seca'!N62),"",('Dados Normal. pelo Peso - Seca'!N62-'Dados Normal. pelo Peso - Seca'!N$194)/('Dados Normal. pelo Peso - Seca'!N$193-'Dados Normal. pelo Peso - Seca'!N$194))</f>
        <v>0.96108291032148863</v>
      </c>
      <c r="O62" s="24">
        <f>IF(ISBLANK('Dados Normal. pelo Peso - Seca'!O62),"",('Dados Normal. pelo Peso - Seca'!O62-'Dados Normal. pelo Peso - Seca'!O$194)/('Dados Normal. pelo Peso - Seca'!O$193-'Dados Normal. pelo Peso - Seca'!O$194))</f>
        <v>0.86661392405063287</v>
      </c>
      <c r="P62" s="24">
        <f>IF(ISBLANK('Dados Normal. pelo Peso - Seca'!P62),"",('Dados Normal. pelo Peso - Seca'!P62-'Dados Normal. pelo Peso - Seca'!P$194)/('Dados Normal. pelo Peso - Seca'!P$193-'Dados Normal. pelo Peso - Seca'!P$194))</f>
        <v>3.0439684329199506E-2</v>
      </c>
      <c r="Q62" s="24">
        <f>IF(ISBLANK('Dados Normal. pelo Peso - Seca'!Q62),"",('Dados Normal. pelo Peso - Seca'!Q62-'Dados Normal. pelo Peso - Seca'!Q$194)/('Dados Normal. pelo Peso - Seca'!Q$193-'Dados Normal. pelo Peso - Seca'!Q$194))</f>
        <v>0</v>
      </c>
      <c r="R62" s="24">
        <f>IF(ISBLANK('Dados Normal. pelo Peso - Seca'!R62),"",('Dados Normal. pelo Peso - Seca'!R62-'Dados Normal. pelo Peso - Seca'!R$194)/('Dados Normal. pelo Peso - Seca'!R$193-'Dados Normal. pelo Peso - Seca'!R$194))</f>
        <v>0</v>
      </c>
      <c r="S62" s="24">
        <f>IF(ISBLANK('Dados Normal. pelo Peso - Seca'!S62),"",('Dados Normal. pelo Peso - Seca'!S62-'Dados Normal. pelo Peso - Seca'!S$194)/('Dados Normal. pelo Peso - Seca'!S$193-'Dados Normal. pelo Peso - Seca'!S$194))</f>
        <v>0.66666666666666674</v>
      </c>
      <c r="T62" s="24">
        <f>IF(ISBLANK('Dados Normal. pelo Peso - Seca'!T62),"",('Dados Normal. pelo Peso - Seca'!T62-'Dados Normal. pelo Peso - Seca'!T$194)/('Dados Normal. pelo Peso - Seca'!T$193-'Dados Normal. pelo Peso - Seca'!T$194))</f>
        <v>1</v>
      </c>
      <c r="U62" s="24">
        <f>IF(ISBLANK('Dados Normal. pelo Peso - Seca'!U62),"",('Dados Normal. pelo Peso - Seca'!U62-'Dados Normal. pelo Peso - Seca'!U$194)/('Dados Normal. pelo Peso - Seca'!U$193-'Dados Normal. pelo Peso - Seca'!U$194))</f>
        <v>1</v>
      </c>
      <c r="V62" s="24">
        <f>IF(ISBLANK('Dados Normal. pelo Peso - Seca'!V62),"",('Dados Normal. pelo Peso - Seca'!V62-'Dados Normal. pelo Peso - Seca'!V$194)/('Dados Normal. pelo Peso - Seca'!V$193-'Dados Normal. pelo Peso - Seca'!V$194))</f>
        <v>0.87499999999999989</v>
      </c>
      <c r="W62" s="24">
        <f>IF(ISBLANK('Dados Normal. pelo Peso - Seca'!W62),"",('Dados Normal. pelo Peso - Seca'!W62-'Dados Normal. pelo Peso - Seca'!W$194)/('Dados Normal. pelo Peso - Seca'!W$193-'Dados Normal. pelo Peso - Seca'!W$194))</f>
        <v>0.37376460017969415</v>
      </c>
      <c r="X62" s="24">
        <f>IF(ISBLANK('Dados Normal. pelo Peso - Seca'!X62),"",('Dados Normal. pelo Peso - Seca'!X62-'Dados Normal. pelo Peso - Seca'!X$194)/('Dados Normal. pelo Peso - Seca'!X$193-'Dados Normal. pelo Peso - Seca'!X$194))</f>
        <v>0.33402203856749257</v>
      </c>
      <c r="Y62" s="24">
        <f>IF(ISBLANK('Dados Normal. pelo Peso - Seca'!Y62),"",('Dados Normal. pelo Peso - Seca'!Y62-'Dados Normal. pelo Peso - Seca'!Y$194)/('Dados Normal. pelo Peso - Seca'!Y$193-'Dados Normal. pelo Peso - Seca'!Y$194))</f>
        <v>0.47070761737248012</v>
      </c>
      <c r="Z62" s="24">
        <f>IF(ISBLANK('Dados Normal. pelo Peso - Seca'!Z62),"",('Dados Normal. pelo Peso - Seca'!Z62-'Dados Normal. pelo Peso - Seca'!Z$194)/('Dados Normal. pelo Peso - Seca'!Z$193-'Dados Normal. pelo Peso - Seca'!Z$194))</f>
        <v>0.32999191592562649</v>
      </c>
      <c r="AA62" s="24">
        <f>IF(ISBLANK('Dados Normal. pelo Peso - Seca'!AA62),"",('Dados Normal. pelo Peso - Seca'!AA62-'Dados Normal. pelo Peso - Seca'!AA$194)/('Dados Normal. pelo Peso - Seca'!AA$193-'Dados Normal. pelo Peso - Seca'!AA$194))</f>
        <v>0.33384409117027392</v>
      </c>
      <c r="AB62" s="24">
        <f>IF(ISBLANK('Dados Normal. pelo Peso - Seca'!AB62),"",('Dados Normal. pelo Peso - Seca'!AB62-'Dados Normal. pelo Peso - Seca'!AB$194)/('Dados Normal. pelo Peso - Seca'!AB$193-'Dados Normal. pelo Peso - Seca'!AB$194))</f>
        <v>0.48936170212765956</v>
      </c>
      <c r="AC62" s="24">
        <f>IF(ISBLANK('Dados Normal. pelo Peso - Seca'!AC62),"",('Dados Normal. pelo Peso - Seca'!AC62-'Dados Normal. pelo Peso - Seca'!AC$194)/('Dados Normal. pelo Peso - Seca'!AC$193-'Dados Normal. pelo Peso - Seca'!AC$194))</f>
        <v>0.1041666666666667</v>
      </c>
    </row>
    <row r="63" spans="1:29" s="17" customFormat="1" x14ac:dyDescent="0.25">
      <c r="A63" s="18" t="s">
        <v>989</v>
      </c>
      <c r="B63" s="28" t="s">
        <v>990</v>
      </c>
      <c r="C63" s="24">
        <f>IF(ISBLANK('Dados Normal. pelo Peso - Seca'!C63),"",('Dados Normal. pelo Peso - Seca'!C63-'Dados Normal. pelo Peso - Seca'!C$194)/('Dados Normal. pelo Peso - Seca'!C$193-'Dados Normal. pelo Peso - Seca'!C$194))</f>
        <v>0.75719259830292351</v>
      </c>
      <c r="D63" s="24">
        <f>IF(ISBLANK('Dados Normal. pelo Peso - Seca'!D63),"",('Dados Normal. pelo Peso - Seca'!D63-'Dados Normal. pelo Peso - Seca'!D$194)/('Dados Normal. pelo Peso - Seca'!D$193-'Dados Normal. pelo Peso - Seca'!D$194))</f>
        <v>0.34810805677140483</v>
      </c>
      <c r="E63" s="24">
        <f>IF(ISBLANK('Dados Normal. pelo Peso - Seca'!E63),"",('Dados Normal. pelo Peso - Seca'!E63-'Dados Normal. pelo Peso - Seca'!E$194)/('Dados Normal. pelo Peso - Seca'!E$193-'Dados Normal. pelo Peso - Seca'!E$194))</f>
        <v>0</v>
      </c>
      <c r="F63" s="24">
        <f>IF(ISBLANK('Dados Normal. pelo Peso - Seca'!F63),"",('Dados Normal. pelo Peso - Seca'!F63-'Dados Normal. pelo Peso - Seca'!F$194)/('Dados Normal. pelo Peso - Seca'!F$193-'Dados Normal. pelo Peso - Seca'!F$194))</f>
        <v>0</v>
      </c>
      <c r="G63" s="24">
        <f>IF(ISBLANK('Dados Normal. pelo Peso - Seca'!G63),"",('Dados Normal. pelo Peso - Seca'!G63-'Dados Normal. pelo Peso - Seca'!G$194)/('Dados Normal. pelo Peso - Seca'!G$193-'Dados Normal. pelo Peso - Seca'!G$194))</f>
        <v>8.6721728186885672E-2</v>
      </c>
      <c r="H63" s="24">
        <f>IF(ISBLANK('Dados Normal. pelo Peso - Seca'!H63),"",('Dados Normal. pelo Peso - Seca'!H63-'Dados Normal. pelo Peso - Seca'!H$194)/('Dados Normal. pelo Peso - Seca'!H$193-'Dados Normal. pelo Peso - Seca'!H$194))</f>
        <v>0.97301757884610685</v>
      </c>
      <c r="I63" s="24">
        <f>IF(ISBLANK('Dados Normal. pelo Peso - Seca'!I63),"",('Dados Normal. pelo Peso - Seca'!I63-'Dados Normal. pelo Peso - Seca'!I$194)/('Dados Normal. pelo Peso - Seca'!I$193-'Dados Normal. pelo Peso - Seca'!I$194))</f>
        <v>0.81823255813953488</v>
      </c>
      <c r="J63" s="24">
        <f>IF(ISBLANK('Dados Normal. pelo Peso - Seca'!J63),"",('Dados Normal. pelo Peso - Seca'!J63-'Dados Normal. pelo Peso - Seca'!J$194)/('Dados Normal. pelo Peso - Seca'!J$193-'Dados Normal. pelo Peso - Seca'!J$194))</f>
        <v>0.89304306672976819</v>
      </c>
      <c r="K63" s="24">
        <f>IF(ISBLANK('Dados Normal. pelo Peso - Seca'!K63),"",('Dados Normal. pelo Peso - Seca'!K63-'Dados Normal. pelo Peso - Seca'!K$194)/('Dados Normal. pelo Peso - Seca'!K$193-'Dados Normal. pelo Peso - Seca'!K$194))</f>
        <v>0</v>
      </c>
      <c r="L63" s="24">
        <f>IF(ISBLANK('Dados Normal. pelo Peso - Seca'!L63),"",('Dados Normal. pelo Peso - Seca'!L63-'Dados Normal. pelo Peso - Seca'!L$194)/('Dados Normal. pelo Peso - Seca'!L$193-'Dados Normal. pelo Peso - Seca'!L$194))</f>
        <v>1</v>
      </c>
      <c r="M63" s="24">
        <f>IF(ISBLANK('Dados Normal. pelo Peso - Seca'!M63),"",('Dados Normal. pelo Peso - Seca'!M63-'Dados Normal. pelo Peso - Seca'!M$194)/('Dados Normal. pelo Peso - Seca'!M$193-'Dados Normal. pelo Peso - Seca'!M$194))</f>
        <v>0.94551133734382231</v>
      </c>
      <c r="N63" s="24">
        <f>IF(ISBLANK('Dados Normal. pelo Peso - Seca'!N63),"",('Dados Normal. pelo Peso - Seca'!N63-'Dados Normal. pelo Peso - Seca'!N$194)/('Dados Normal. pelo Peso - Seca'!N$193-'Dados Normal. pelo Peso - Seca'!N$194))</f>
        <v>0.97483079526226724</v>
      </c>
      <c r="O63" s="24">
        <f>IF(ISBLANK('Dados Normal. pelo Peso - Seca'!O63),"",('Dados Normal. pelo Peso - Seca'!O63-'Dados Normal. pelo Peso - Seca'!O$194)/('Dados Normal. pelo Peso - Seca'!O$193-'Dados Normal. pelo Peso - Seca'!O$194))</f>
        <v>1</v>
      </c>
      <c r="P63" s="24">
        <f>IF(ISBLANK('Dados Normal. pelo Peso - Seca'!P63),"",('Dados Normal. pelo Peso - Seca'!P63-'Dados Normal. pelo Peso - Seca'!P$194)/('Dados Normal. pelo Peso - Seca'!P$193-'Dados Normal. pelo Peso - Seca'!P$194))</f>
        <v>2.3675310033822384E-2</v>
      </c>
      <c r="Q63" s="24">
        <f>IF(ISBLANK('Dados Normal. pelo Peso - Seca'!Q63),"",('Dados Normal. pelo Peso - Seca'!Q63-'Dados Normal. pelo Peso - Seca'!Q$194)/('Dados Normal. pelo Peso - Seca'!Q$193-'Dados Normal. pelo Peso - Seca'!Q$194))</f>
        <v>1</v>
      </c>
      <c r="R63" s="24">
        <f>IF(ISBLANK('Dados Normal. pelo Peso - Seca'!R63),"",('Dados Normal. pelo Peso - Seca'!R63-'Dados Normal. pelo Peso - Seca'!R$194)/('Dados Normal. pelo Peso - Seca'!R$193-'Dados Normal. pelo Peso - Seca'!R$194))</f>
        <v>1</v>
      </c>
      <c r="S63" s="24">
        <f>IF(ISBLANK('Dados Normal. pelo Peso - Seca'!S63),"",('Dados Normal. pelo Peso - Seca'!S63-'Dados Normal. pelo Peso - Seca'!S$194)/('Dados Normal. pelo Peso - Seca'!S$193-'Dados Normal. pelo Peso - Seca'!S$194))</f>
        <v>0.33333333333333343</v>
      </c>
      <c r="T63" s="24">
        <f>IF(ISBLANK('Dados Normal. pelo Peso - Seca'!T63),"",('Dados Normal. pelo Peso - Seca'!T63-'Dados Normal. pelo Peso - Seca'!T$194)/('Dados Normal. pelo Peso - Seca'!T$193-'Dados Normal. pelo Peso - Seca'!T$194))</f>
        <v>1</v>
      </c>
      <c r="U63" s="24">
        <f>IF(ISBLANK('Dados Normal. pelo Peso - Seca'!U63),"",('Dados Normal. pelo Peso - Seca'!U63-'Dados Normal. pelo Peso - Seca'!U$194)/('Dados Normal. pelo Peso - Seca'!U$193-'Dados Normal. pelo Peso - Seca'!U$194))</f>
        <v>1</v>
      </c>
      <c r="V63" s="24">
        <f>IF(ISBLANK('Dados Normal. pelo Peso - Seca'!V63),"",('Dados Normal. pelo Peso - Seca'!V63-'Dados Normal. pelo Peso - Seca'!V$194)/('Dados Normal. pelo Peso - Seca'!V$193-'Dados Normal. pelo Peso - Seca'!V$194))</f>
        <v>0.20833333333333348</v>
      </c>
      <c r="W63" s="24">
        <f>IF(ISBLANK('Dados Normal. pelo Peso - Seca'!W63),"",('Dados Normal. pelo Peso - Seca'!W63-'Dados Normal. pelo Peso - Seca'!W$194)/('Dados Normal. pelo Peso - Seca'!W$193-'Dados Normal. pelo Peso - Seca'!W$194))</f>
        <v>0.32929020664869724</v>
      </c>
      <c r="X63" s="24">
        <f>IF(ISBLANK('Dados Normal. pelo Peso - Seca'!X63),"",('Dados Normal. pelo Peso - Seca'!X63-'Dados Normal. pelo Peso - Seca'!X$194)/('Dados Normal. pelo Peso - Seca'!X$193-'Dados Normal. pelo Peso - Seca'!X$194))</f>
        <v>0.39118457300275467</v>
      </c>
      <c r="Y63" s="24">
        <f>IF(ISBLANK('Dados Normal. pelo Peso - Seca'!Y63),"",('Dados Normal. pelo Peso - Seca'!Y63-'Dados Normal. pelo Peso - Seca'!Y$194)/('Dados Normal. pelo Peso - Seca'!Y$193-'Dados Normal. pelo Peso - Seca'!Y$194))</f>
        <v>0</v>
      </c>
      <c r="Z63" s="24">
        <f>IF(ISBLANK('Dados Normal. pelo Peso - Seca'!Z63),"",('Dados Normal. pelo Peso - Seca'!Z63-'Dados Normal. pelo Peso - Seca'!Z$194)/('Dados Normal. pelo Peso - Seca'!Z$193-'Dados Normal. pelo Peso - Seca'!Z$194))</f>
        <v>0</v>
      </c>
      <c r="AA63" s="24">
        <f>IF(ISBLANK('Dados Normal. pelo Peso - Seca'!AA63),"",('Dados Normal. pelo Peso - Seca'!AA63-'Dados Normal. pelo Peso - Seca'!AA$194)/('Dados Normal. pelo Peso - Seca'!AA$193-'Dados Normal. pelo Peso - Seca'!AA$194))</f>
        <v>0</v>
      </c>
      <c r="AB63" s="24">
        <f>IF(ISBLANK('Dados Normal. pelo Peso - Seca'!AB63),"",('Dados Normal. pelo Peso - Seca'!AB63-'Dados Normal. pelo Peso - Seca'!AB$194)/('Dados Normal. pelo Peso - Seca'!AB$193-'Dados Normal. pelo Peso - Seca'!AB$194))</f>
        <v>0.85106382978723427</v>
      </c>
      <c r="AC63" s="24">
        <f>IF(ISBLANK('Dados Normal. pelo Peso - Seca'!AC63),"",('Dados Normal. pelo Peso - Seca'!AC63-'Dados Normal. pelo Peso - Seca'!AC$194)/('Dados Normal. pelo Peso - Seca'!AC$193-'Dados Normal. pelo Peso - Seca'!AC$194))</f>
        <v>0.77083333333333315</v>
      </c>
    </row>
    <row r="64" spans="1:29" s="17" customFormat="1" x14ac:dyDescent="0.25">
      <c r="A64" s="18" t="s">
        <v>991</v>
      </c>
      <c r="B64" s="28" t="s">
        <v>992</v>
      </c>
      <c r="C64" s="24">
        <f>IF(ISBLANK('Dados Normal. pelo Peso - Seca'!C64),"",('Dados Normal. pelo Peso - Seca'!C64-'Dados Normal. pelo Peso - Seca'!C$194)/('Dados Normal. pelo Peso - Seca'!C$193-'Dados Normal. pelo Peso - Seca'!C$194))</f>
        <v>0.34450015496433617</v>
      </c>
      <c r="D64" s="24">
        <f>IF(ISBLANK('Dados Normal. pelo Peso - Seca'!D64),"",('Dados Normal. pelo Peso - Seca'!D64-'Dados Normal. pelo Peso - Seca'!D$194)/('Dados Normal. pelo Peso - Seca'!D$193-'Dados Normal. pelo Peso - Seca'!D$194))</f>
        <v>0.53993234533060142</v>
      </c>
      <c r="E64" s="24">
        <f>IF(ISBLANK('Dados Normal. pelo Peso - Seca'!E64),"",('Dados Normal. pelo Peso - Seca'!E64-'Dados Normal. pelo Peso - Seca'!E$194)/('Dados Normal. pelo Peso - Seca'!E$193-'Dados Normal. pelo Peso - Seca'!E$194))</f>
        <v>0.64429031459004227</v>
      </c>
      <c r="F64" s="24">
        <f>IF(ISBLANK('Dados Normal. pelo Peso - Seca'!F64),"",('Dados Normal. pelo Peso - Seca'!F64-'Dados Normal. pelo Peso - Seca'!F$194)/('Dados Normal. pelo Peso - Seca'!F$193-'Dados Normal. pelo Peso - Seca'!F$194))</f>
        <v>0.60078692493946728</v>
      </c>
      <c r="G64" s="24">
        <f>IF(ISBLANK('Dados Normal. pelo Peso - Seca'!G64),"",('Dados Normal. pelo Peso - Seca'!G64-'Dados Normal. pelo Peso - Seca'!G$194)/('Dados Normal. pelo Peso - Seca'!G$193-'Dados Normal. pelo Peso - Seca'!G$194))</f>
        <v>0.15609298234001551</v>
      </c>
      <c r="H64" s="24">
        <f>IF(ISBLANK('Dados Normal. pelo Peso - Seca'!H64),"",('Dados Normal. pelo Peso - Seca'!H64-'Dados Normal. pelo Peso - Seca'!H$194)/('Dados Normal. pelo Peso - Seca'!H$193-'Dados Normal. pelo Peso - Seca'!H$194))</f>
        <v>0.88322407893982013</v>
      </c>
      <c r="I64" s="24">
        <f>IF(ISBLANK('Dados Normal. pelo Peso - Seca'!I64),"",('Dados Normal. pelo Peso - Seca'!I64-'Dados Normal. pelo Peso - Seca'!I$194)/('Dados Normal. pelo Peso - Seca'!I$193-'Dados Normal. pelo Peso - Seca'!I$194))</f>
        <v>0.32837209302325593</v>
      </c>
      <c r="J64" s="24">
        <f>IF(ISBLANK('Dados Normal. pelo Peso - Seca'!J64),"",('Dados Normal. pelo Peso - Seca'!J64-'Dados Normal. pelo Peso - Seca'!J$194)/('Dados Normal. pelo Peso - Seca'!J$193-'Dados Normal. pelo Peso - Seca'!J$194))</f>
        <v>0.19924278277330826</v>
      </c>
      <c r="K64" s="24">
        <f>IF(ISBLANK('Dados Normal. pelo Peso - Seca'!K64),"",('Dados Normal. pelo Peso - Seca'!K64-'Dados Normal. pelo Peso - Seca'!K$194)/('Dados Normal. pelo Peso - Seca'!K$193-'Dados Normal. pelo Peso - Seca'!K$194))</f>
        <v>0.73916043703277745</v>
      </c>
      <c r="L64" s="24">
        <f>IF(ISBLANK('Dados Normal. pelo Peso - Seca'!L64),"",('Dados Normal. pelo Peso - Seca'!L64-'Dados Normal. pelo Peso - Seca'!L$194)/('Dados Normal. pelo Peso - Seca'!L$193-'Dados Normal. pelo Peso - Seca'!L$194))</f>
        <v>0.83751759737212561</v>
      </c>
      <c r="M64" s="24">
        <f>IF(ISBLANK('Dados Normal. pelo Peso - Seca'!M64),"",('Dados Normal. pelo Peso - Seca'!M64-'Dados Normal. pelo Peso - Seca'!M$194)/('Dados Normal. pelo Peso - Seca'!M$193-'Dados Normal. pelo Peso - Seca'!M$194))</f>
        <v>0.53979639055992612</v>
      </c>
      <c r="N64" s="24">
        <f>IF(ISBLANK('Dados Normal. pelo Peso - Seca'!N64),"",('Dados Normal. pelo Peso - Seca'!N64-'Dados Normal. pelo Peso - Seca'!N$194)/('Dados Normal. pelo Peso - Seca'!N$193-'Dados Normal. pelo Peso - Seca'!N$194))</f>
        <v>0.78807106598984777</v>
      </c>
      <c r="O64" s="24">
        <f>IF(ISBLANK('Dados Normal. pelo Peso - Seca'!O64),"",('Dados Normal. pelo Peso - Seca'!O64-'Dados Normal. pelo Peso - Seca'!O$194)/('Dados Normal. pelo Peso - Seca'!O$193-'Dados Normal. pelo Peso - Seca'!O$194))</f>
        <v>0.88069620253164538</v>
      </c>
      <c r="P64" s="24">
        <f>IF(ISBLANK('Dados Normal. pelo Peso - Seca'!P64),"",('Dados Normal. pelo Peso - Seca'!P64-'Dados Normal. pelo Peso - Seca'!P$194)/('Dados Normal. pelo Peso - Seca'!P$193-'Dados Normal. pelo Peso - Seca'!P$194))</f>
        <v>3.6076662908680709E-2</v>
      </c>
      <c r="Q64" s="24">
        <f>IF(ISBLANK('Dados Normal. pelo Peso - Seca'!Q64),"",('Dados Normal. pelo Peso - Seca'!Q64-'Dados Normal. pelo Peso - Seca'!Q$194)/('Dados Normal. pelo Peso - Seca'!Q$193-'Dados Normal. pelo Peso - Seca'!Q$194))</f>
        <v>1</v>
      </c>
      <c r="R64" s="24">
        <f>IF(ISBLANK('Dados Normal. pelo Peso - Seca'!R64),"",('Dados Normal. pelo Peso - Seca'!R64-'Dados Normal. pelo Peso - Seca'!R$194)/('Dados Normal. pelo Peso - Seca'!R$193-'Dados Normal. pelo Peso - Seca'!R$194))</f>
        <v>1</v>
      </c>
      <c r="S64" s="24">
        <f>IF(ISBLANK('Dados Normal. pelo Peso - Seca'!S64),"",('Dados Normal. pelo Peso - Seca'!S64-'Dados Normal. pelo Peso - Seca'!S$194)/('Dados Normal. pelo Peso - Seca'!S$193-'Dados Normal. pelo Peso - Seca'!S$194))</f>
        <v>0.66666666666666674</v>
      </c>
      <c r="T64" s="24">
        <f>IF(ISBLANK('Dados Normal. pelo Peso - Seca'!T64),"",('Dados Normal. pelo Peso - Seca'!T64-'Dados Normal. pelo Peso - Seca'!T$194)/('Dados Normal. pelo Peso - Seca'!T$193-'Dados Normal. pelo Peso - Seca'!T$194))</f>
        <v>1</v>
      </c>
      <c r="U64" s="24">
        <f>IF(ISBLANK('Dados Normal. pelo Peso - Seca'!U64),"",('Dados Normal. pelo Peso - Seca'!U64-'Dados Normal. pelo Peso - Seca'!U$194)/('Dados Normal. pelo Peso - Seca'!U$193-'Dados Normal. pelo Peso - Seca'!U$194))</f>
        <v>1</v>
      </c>
      <c r="V64" s="24">
        <f>IF(ISBLANK('Dados Normal. pelo Peso - Seca'!V64),"",('Dados Normal. pelo Peso - Seca'!V64-'Dados Normal. pelo Peso - Seca'!V$194)/('Dados Normal. pelo Peso - Seca'!V$193-'Dados Normal. pelo Peso - Seca'!V$194))</f>
        <v>0.625</v>
      </c>
      <c r="W64" s="24">
        <f>IF(ISBLANK('Dados Normal. pelo Peso - Seca'!W64),"",('Dados Normal. pelo Peso - Seca'!W64-'Dados Normal. pelo Peso - Seca'!W$194)/('Dados Normal. pelo Peso - Seca'!W$193-'Dados Normal. pelo Peso - Seca'!W$194))</f>
        <v>0.34501347708894836</v>
      </c>
      <c r="X64" s="24">
        <f>IF(ISBLANK('Dados Normal. pelo Peso - Seca'!X64),"",('Dados Normal. pelo Peso - Seca'!X64-'Dados Normal. pelo Peso - Seca'!X$194)/('Dados Normal. pelo Peso - Seca'!X$193-'Dados Normal. pelo Peso - Seca'!X$194))</f>
        <v>0.55716253443526165</v>
      </c>
      <c r="Y64" s="24">
        <f>IF(ISBLANK('Dados Normal. pelo Peso - Seca'!Y64),"",('Dados Normal. pelo Peso - Seca'!Y64-'Dados Normal. pelo Peso - Seca'!Y$194)/('Dados Normal. pelo Peso - Seca'!Y$193-'Dados Normal. pelo Peso - Seca'!Y$194))</f>
        <v>0.59572452983358137</v>
      </c>
      <c r="Z64" s="24">
        <f>IF(ISBLANK('Dados Normal. pelo Peso - Seca'!Z64),"",('Dados Normal. pelo Peso - Seca'!Z64-'Dados Normal. pelo Peso - Seca'!Z$194)/('Dados Normal. pelo Peso - Seca'!Z$193-'Dados Normal. pelo Peso - Seca'!Z$194))</f>
        <v>0.63815683104284571</v>
      </c>
      <c r="AA64" s="24">
        <f>IF(ISBLANK('Dados Normal. pelo Peso - Seca'!AA64),"",('Dados Normal. pelo Peso - Seca'!AA64-'Dados Normal. pelo Peso - Seca'!AA$194)/('Dados Normal. pelo Peso - Seca'!AA$193-'Dados Normal. pelo Peso - Seca'!AA$194))</f>
        <v>0.52078145949051913</v>
      </c>
      <c r="AB64" s="24">
        <f>IF(ISBLANK('Dados Normal. pelo Peso - Seca'!AB64),"",('Dados Normal. pelo Peso - Seca'!AB64-'Dados Normal. pelo Peso - Seca'!AB$194)/('Dados Normal. pelo Peso - Seca'!AB$193-'Dados Normal. pelo Peso - Seca'!AB$194))</f>
        <v>0.76595744680851074</v>
      </c>
      <c r="AC64" s="24">
        <f>IF(ISBLANK('Dados Normal. pelo Peso - Seca'!AC64),"",('Dados Normal. pelo Peso - Seca'!AC64-'Dados Normal. pelo Peso - Seca'!AC$194)/('Dados Normal. pelo Peso - Seca'!AC$193-'Dados Normal. pelo Peso - Seca'!AC$194))</f>
        <v>0.39583333333333331</v>
      </c>
    </row>
    <row r="65" spans="1:29" s="17" customFormat="1" x14ac:dyDescent="0.25">
      <c r="A65" s="18" t="s">
        <v>993</v>
      </c>
      <c r="B65" s="28" t="s">
        <v>994</v>
      </c>
      <c r="C65" s="24">
        <f>IF(ISBLANK('Dados Normal. pelo Peso - Seca'!C65),"",('Dados Normal. pelo Peso - Seca'!C65-'Dados Normal. pelo Peso - Seca'!C$194)/('Dados Normal. pelo Peso - Seca'!C$193-'Dados Normal. pelo Peso - Seca'!C$194))</f>
        <v>0.54840843578084497</v>
      </c>
      <c r="D65" s="24">
        <f>IF(ISBLANK('Dados Normal. pelo Peso - Seca'!D65),"",('Dados Normal. pelo Peso - Seca'!D65-'Dados Normal. pelo Peso - Seca'!D$194)/('Dados Normal. pelo Peso - Seca'!D$193-'Dados Normal. pelo Peso - Seca'!D$194))</f>
        <v>0.45899225211604155</v>
      </c>
      <c r="E65" s="24">
        <f>IF(ISBLANK('Dados Normal. pelo Peso - Seca'!E65),"",('Dados Normal. pelo Peso - Seca'!E65-'Dados Normal. pelo Peso - Seca'!E$194)/('Dados Normal. pelo Peso - Seca'!E$193-'Dados Normal. pelo Peso - Seca'!E$194))</f>
        <v>0.84815457022541485</v>
      </c>
      <c r="F65" s="24">
        <f>IF(ISBLANK('Dados Normal. pelo Peso - Seca'!F65),"",('Dados Normal. pelo Peso - Seca'!F65-'Dados Normal. pelo Peso - Seca'!F$194)/('Dados Normal. pelo Peso - Seca'!F$193-'Dados Normal. pelo Peso - Seca'!F$194))</f>
        <v>0.79872881355932202</v>
      </c>
      <c r="G65" s="24">
        <f>IF(ISBLANK('Dados Normal. pelo Peso - Seca'!G65),"",('Dados Normal. pelo Peso - Seca'!G65-'Dados Normal. pelo Peso - Seca'!G$194)/('Dados Normal. pelo Peso - Seca'!G$193-'Dados Normal. pelo Peso - Seca'!G$194))</f>
        <v>0.13732988704576851</v>
      </c>
      <c r="H65" s="24">
        <f>IF(ISBLANK('Dados Normal. pelo Peso - Seca'!H65),"",('Dados Normal. pelo Peso - Seca'!H65-'Dados Normal. pelo Peso - Seca'!H$194)/('Dados Normal. pelo Peso - Seca'!H$193-'Dados Normal. pelo Peso - Seca'!H$194))</f>
        <v>0.949325258723419</v>
      </c>
      <c r="I65" s="24">
        <f>IF(ISBLANK('Dados Normal. pelo Peso - Seca'!I65),"",('Dados Normal. pelo Peso - Seca'!I65-'Dados Normal. pelo Peso - Seca'!I$194)/('Dados Normal. pelo Peso - Seca'!I$193-'Dados Normal. pelo Peso - Seca'!I$194))</f>
        <v>0.46846511627906973</v>
      </c>
      <c r="J65" s="24">
        <f>IF(ISBLANK('Dados Normal. pelo Peso - Seca'!J65),"",('Dados Normal. pelo Peso - Seca'!J65-'Dados Normal. pelo Peso - Seca'!J$194)/('Dados Normal. pelo Peso - Seca'!J$193-'Dados Normal. pelo Peso - Seca'!J$194))</f>
        <v>0.31187884524372944</v>
      </c>
      <c r="K65" s="24">
        <f>IF(ISBLANK('Dados Normal. pelo Peso - Seca'!K65),"",('Dados Normal. pelo Peso - Seca'!K65-'Dados Normal. pelo Peso - Seca'!K$194)/('Dados Normal. pelo Peso - Seca'!K$193-'Dados Normal. pelo Peso - Seca'!K$194))</f>
        <v>0.48200115008625644</v>
      </c>
      <c r="L65" s="24">
        <f>IF(ISBLANK('Dados Normal. pelo Peso - Seca'!L65),"",('Dados Normal. pelo Peso - Seca'!L65-'Dados Normal. pelo Peso - Seca'!L$194)/('Dados Normal. pelo Peso - Seca'!L$193-'Dados Normal. pelo Peso - Seca'!L$194))</f>
        <v>0.66647114030971366</v>
      </c>
      <c r="M65" s="24">
        <f>IF(ISBLANK('Dados Normal. pelo Peso - Seca'!M65),"",('Dados Normal. pelo Peso - Seca'!M65-'Dados Normal. pelo Peso - Seca'!M$194)/('Dados Normal. pelo Peso - Seca'!M$193-'Dados Normal. pelo Peso - Seca'!M$194))</f>
        <v>0.86545580749652939</v>
      </c>
      <c r="N65" s="24">
        <f>IF(ISBLANK('Dados Normal. pelo Peso - Seca'!N65),"",('Dados Normal. pelo Peso - Seca'!N65-'Dados Normal. pelo Peso - Seca'!N$194)/('Dados Normal. pelo Peso - Seca'!N$193-'Dados Normal. pelo Peso - Seca'!N$194))</f>
        <v>0.90080372250423002</v>
      </c>
      <c r="O65" s="24">
        <f>IF(ISBLANK('Dados Normal. pelo Peso - Seca'!O65),"",('Dados Normal. pelo Peso - Seca'!O65-'Dados Normal. pelo Peso - Seca'!O$194)/('Dados Normal. pelo Peso - Seca'!O$193-'Dados Normal. pelo Peso - Seca'!O$194))</f>
        <v>0.61661392405063276</v>
      </c>
      <c r="P65" s="24">
        <f>IF(ISBLANK('Dados Normal. pelo Peso - Seca'!P65),"",('Dados Normal. pelo Peso - Seca'!P65-'Dados Normal. pelo Peso - Seca'!P$194)/('Dados Normal. pelo Peso - Seca'!P$193-'Dados Normal. pelo Peso - Seca'!P$194))</f>
        <v>0.1894024802705758</v>
      </c>
      <c r="Q65" s="24">
        <f>IF(ISBLANK('Dados Normal. pelo Peso - Seca'!Q65),"",('Dados Normal. pelo Peso - Seca'!Q65-'Dados Normal. pelo Peso - Seca'!Q$194)/('Dados Normal. pelo Peso - Seca'!Q$193-'Dados Normal. pelo Peso - Seca'!Q$194))</f>
        <v>1</v>
      </c>
      <c r="R65" s="24">
        <f>IF(ISBLANK('Dados Normal. pelo Peso - Seca'!R65),"",('Dados Normal. pelo Peso - Seca'!R65-'Dados Normal. pelo Peso - Seca'!R$194)/('Dados Normal. pelo Peso - Seca'!R$193-'Dados Normal. pelo Peso - Seca'!R$194))</f>
        <v>1</v>
      </c>
      <c r="S65" s="24">
        <f>IF(ISBLANK('Dados Normal. pelo Peso - Seca'!S65),"",('Dados Normal. pelo Peso - Seca'!S65-'Dados Normal. pelo Peso - Seca'!S$194)/('Dados Normal. pelo Peso - Seca'!S$193-'Dados Normal. pelo Peso - Seca'!S$194))</f>
        <v>1</v>
      </c>
      <c r="T65" s="24">
        <f>IF(ISBLANK('Dados Normal. pelo Peso - Seca'!T65),"",('Dados Normal. pelo Peso - Seca'!T65-'Dados Normal. pelo Peso - Seca'!T$194)/('Dados Normal. pelo Peso - Seca'!T$193-'Dados Normal. pelo Peso - Seca'!T$194))</f>
        <v>1</v>
      </c>
      <c r="U65" s="24">
        <f>IF(ISBLANK('Dados Normal. pelo Peso - Seca'!U65),"",('Dados Normal. pelo Peso - Seca'!U65-'Dados Normal. pelo Peso - Seca'!U$194)/('Dados Normal. pelo Peso - Seca'!U$193-'Dados Normal. pelo Peso - Seca'!U$194))</f>
        <v>1</v>
      </c>
      <c r="V65" s="24">
        <f>IF(ISBLANK('Dados Normal. pelo Peso - Seca'!V65),"",('Dados Normal. pelo Peso - Seca'!V65-'Dados Normal. pelo Peso - Seca'!V$194)/('Dados Normal. pelo Peso - Seca'!V$193-'Dados Normal. pelo Peso - Seca'!V$194))</f>
        <v>0.54166666666666663</v>
      </c>
      <c r="W65" s="24">
        <f>IF(ISBLANK('Dados Normal. pelo Peso - Seca'!W65),"",('Dados Normal. pelo Peso - Seca'!W65-'Dados Normal. pelo Peso - Seca'!W$194)/('Dados Normal. pelo Peso - Seca'!W$193-'Dados Normal. pelo Peso - Seca'!W$194))</f>
        <v>0.50044923629829319</v>
      </c>
      <c r="X65" s="24">
        <f>IF(ISBLANK('Dados Normal. pelo Peso - Seca'!X65),"",('Dados Normal. pelo Peso - Seca'!X65-'Dados Normal. pelo Peso - Seca'!X$194)/('Dados Normal. pelo Peso - Seca'!X$193-'Dados Normal. pelo Peso - Seca'!X$194))</f>
        <v>0.18112947658402118</v>
      </c>
      <c r="Y65" s="24">
        <f>IF(ISBLANK('Dados Normal. pelo Peso - Seca'!Y65),"",('Dados Normal. pelo Peso - Seca'!Y65-'Dados Normal. pelo Peso - Seca'!Y$194)/('Dados Normal. pelo Peso - Seca'!Y$193-'Dados Normal. pelo Peso - Seca'!Y$194))</f>
        <v>0.43674739548099045</v>
      </c>
      <c r="Z65" s="24">
        <f>IF(ISBLANK('Dados Normal. pelo Peso - Seca'!Z65),"",('Dados Normal. pelo Peso - Seca'!Z65-'Dados Normal. pelo Peso - Seca'!Z$194)/('Dados Normal. pelo Peso - Seca'!Z$193-'Dados Normal. pelo Peso - Seca'!Z$194))</f>
        <v>0.54826192400970097</v>
      </c>
      <c r="AA65" s="24">
        <f>IF(ISBLANK('Dados Normal. pelo Peso - Seca'!AA65),"",('Dados Normal. pelo Peso - Seca'!AA65-'Dados Normal. pelo Peso - Seca'!AA$194)/('Dados Normal. pelo Peso - Seca'!AA$193-'Dados Normal. pelo Peso - Seca'!AA$194))</f>
        <v>0.64623635318904438</v>
      </c>
      <c r="AB65" s="24">
        <f>IF(ISBLANK('Dados Normal. pelo Peso - Seca'!AB65),"",('Dados Normal. pelo Peso - Seca'!AB65-'Dados Normal. pelo Peso - Seca'!AB$194)/('Dados Normal. pelo Peso - Seca'!AB$193-'Dados Normal. pelo Peso - Seca'!AB$194))</f>
        <v>0.53191489361702138</v>
      </c>
      <c r="AC65" s="24">
        <f>IF(ISBLANK('Dados Normal. pelo Peso - Seca'!AC65),"",('Dados Normal. pelo Peso - Seca'!AC65-'Dados Normal. pelo Peso - Seca'!AC$194)/('Dados Normal. pelo Peso - Seca'!AC$193-'Dados Normal. pelo Peso - Seca'!AC$194))</f>
        <v>0.4166666666666668</v>
      </c>
    </row>
    <row r="66" spans="1:29" s="17" customFormat="1" x14ac:dyDescent="0.25">
      <c r="A66" s="18" t="s">
        <v>995</v>
      </c>
      <c r="B66" s="28" t="s">
        <v>996</v>
      </c>
      <c r="C66" s="24">
        <f>IF(ISBLANK('Dados Normal. pelo Peso - Seca'!C66),"",('Dados Normal. pelo Peso - Seca'!C66-'Dados Normal. pelo Peso - Seca'!C$194)/('Dados Normal. pelo Peso - Seca'!C$193-'Dados Normal. pelo Peso - Seca'!C$194))</f>
        <v>0.63345416757410433</v>
      </c>
      <c r="D66" s="24">
        <f>IF(ISBLANK('Dados Normal. pelo Peso - Seca'!D66),"",('Dados Normal. pelo Peso - Seca'!D66-'Dados Normal. pelo Peso - Seca'!D$194)/('Dados Normal. pelo Peso - Seca'!D$193-'Dados Normal. pelo Peso - Seca'!D$194))</f>
        <v>0.45751401033074268</v>
      </c>
      <c r="E66" s="24">
        <f>IF(ISBLANK('Dados Normal. pelo Peso - Seca'!E66),"",('Dados Normal. pelo Peso - Seca'!E66-'Dados Normal. pelo Peso - Seca'!E$194)/('Dados Normal. pelo Peso - Seca'!E$193-'Dados Normal. pelo Peso - Seca'!E$194))</f>
        <v>0.68689621005697299</v>
      </c>
      <c r="F66" s="24">
        <f>IF(ISBLANK('Dados Normal. pelo Peso - Seca'!F66),"",('Dados Normal. pelo Peso - Seca'!F66-'Dados Normal. pelo Peso - Seca'!F$194)/('Dados Normal. pelo Peso - Seca'!F$193-'Dados Normal. pelo Peso - Seca'!F$194))</f>
        <v>0.77602905569007263</v>
      </c>
      <c r="G66" s="24">
        <f>IF(ISBLANK('Dados Normal. pelo Peso - Seca'!G66),"",('Dados Normal. pelo Peso - Seca'!G66-'Dados Normal. pelo Peso - Seca'!G$194)/('Dados Normal. pelo Peso - Seca'!G$193-'Dados Normal. pelo Peso - Seca'!G$194))</f>
        <v>0.27672867788705724</v>
      </c>
      <c r="H66" s="24">
        <f>IF(ISBLANK('Dados Normal. pelo Peso - Seca'!H66),"",('Dados Normal. pelo Peso - Seca'!H66-'Dados Normal. pelo Peso - Seca'!H$194)/('Dados Normal. pelo Peso - Seca'!H$193-'Dados Normal. pelo Peso - Seca'!H$194))</f>
        <v>0.83792408634372562</v>
      </c>
      <c r="I66" s="24">
        <f>IF(ISBLANK('Dados Normal. pelo Peso - Seca'!I66),"",('Dados Normal. pelo Peso - Seca'!I66-'Dados Normal. pelo Peso - Seca'!I$194)/('Dados Normal. pelo Peso - Seca'!I$193-'Dados Normal. pelo Peso - Seca'!I$194))</f>
        <v>0.41116279069767442</v>
      </c>
      <c r="J66" s="24">
        <f>IF(ISBLANK('Dados Normal. pelo Peso - Seca'!J66),"",('Dados Normal. pelo Peso - Seca'!J66-'Dados Normal. pelo Peso - Seca'!J$194)/('Dados Normal. pelo Peso - Seca'!J$193-'Dados Normal. pelo Peso - Seca'!J$194))</f>
        <v>0.29294841457643195</v>
      </c>
      <c r="K66" s="24">
        <f>IF(ISBLANK('Dados Normal. pelo Peso - Seca'!K66),"",('Dados Normal. pelo Peso - Seca'!K66-'Dados Normal. pelo Peso - Seca'!K$194)/('Dados Normal. pelo Peso - Seca'!K$193-'Dados Normal. pelo Peso - Seca'!K$194))</f>
        <v>0.76699252443933308</v>
      </c>
      <c r="L66" s="24">
        <f>IF(ISBLANK('Dados Normal. pelo Peso - Seca'!L66),"",('Dados Normal. pelo Peso - Seca'!L66-'Dados Normal. pelo Peso - Seca'!L$194)/('Dados Normal. pelo Peso - Seca'!L$193-'Dados Normal. pelo Peso - Seca'!L$194))</f>
        <v>0.59713749413420925</v>
      </c>
      <c r="M66" s="24">
        <f>IF(ISBLANK('Dados Normal. pelo Peso - Seca'!M66),"",('Dados Normal. pelo Peso - Seca'!M66-'Dados Normal. pelo Peso - Seca'!M$194)/('Dados Normal. pelo Peso - Seca'!M$193-'Dados Normal. pelo Peso - Seca'!M$194))</f>
        <v>0.93822304488662667</v>
      </c>
      <c r="N66" s="24">
        <f>IF(ISBLANK('Dados Normal. pelo Peso - Seca'!N66),"",('Dados Normal. pelo Peso - Seca'!N66-'Dados Normal. pelo Peso - Seca'!N$194)/('Dados Normal. pelo Peso - Seca'!N$193-'Dados Normal. pelo Peso - Seca'!N$194))</f>
        <v>0.95241116751269039</v>
      </c>
      <c r="O66" s="24">
        <f>IF(ISBLANK('Dados Normal. pelo Peso - Seca'!O66),"",('Dados Normal. pelo Peso - Seca'!O66-'Dados Normal. pelo Peso - Seca'!O$194)/('Dados Normal. pelo Peso - Seca'!O$193-'Dados Normal. pelo Peso - Seca'!O$194))</f>
        <v>0.21851265822784799</v>
      </c>
      <c r="P66" s="24">
        <f>IF(ISBLANK('Dados Normal. pelo Peso - Seca'!P66),"",('Dados Normal. pelo Peso - Seca'!P66-'Dados Normal. pelo Peso - Seca'!P$194)/('Dados Normal. pelo Peso - Seca'!P$193-'Dados Normal. pelo Peso - Seca'!P$194))</f>
        <v>0.24126268320180422</v>
      </c>
      <c r="Q66" s="24">
        <f>IF(ISBLANK('Dados Normal. pelo Peso - Seca'!Q66),"",('Dados Normal. pelo Peso - Seca'!Q66-'Dados Normal. pelo Peso - Seca'!Q$194)/('Dados Normal. pelo Peso - Seca'!Q$193-'Dados Normal. pelo Peso - Seca'!Q$194))</f>
        <v>0</v>
      </c>
      <c r="R66" s="24">
        <f>IF(ISBLANK('Dados Normal. pelo Peso - Seca'!R66),"",('Dados Normal. pelo Peso - Seca'!R66-'Dados Normal. pelo Peso - Seca'!R$194)/('Dados Normal. pelo Peso - Seca'!R$193-'Dados Normal. pelo Peso - Seca'!R$194))</f>
        <v>0</v>
      </c>
      <c r="S66" s="24">
        <f>IF(ISBLANK('Dados Normal. pelo Peso - Seca'!S66),"",('Dados Normal. pelo Peso - Seca'!S66-'Dados Normal. pelo Peso - Seca'!S$194)/('Dados Normal. pelo Peso - Seca'!S$193-'Dados Normal. pelo Peso - Seca'!S$194))</f>
        <v>1</v>
      </c>
      <c r="T66" s="24">
        <f>IF(ISBLANK('Dados Normal. pelo Peso - Seca'!T66),"",('Dados Normal. pelo Peso - Seca'!T66-'Dados Normal. pelo Peso - Seca'!T$194)/('Dados Normal. pelo Peso - Seca'!T$193-'Dados Normal. pelo Peso - Seca'!T$194))</f>
        <v>1</v>
      </c>
      <c r="U66" s="24">
        <f>IF(ISBLANK('Dados Normal. pelo Peso - Seca'!U66),"",('Dados Normal. pelo Peso - Seca'!U66-'Dados Normal. pelo Peso - Seca'!U$194)/('Dados Normal. pelo Peso - Seca'!U$193-'Dados Normal. pelo Peso - Seca'!U$194))</f>
        <v>1</v>
      </c>
      <c r="V66" s="24">
        <f>IF(ISBLANK('Dados Normal. pelo Peso - Seca'!V66),"",('Dados Normal. pelo Peso - Seca'!V66-'Dados Normal. pelo Peso - Seca'!V$194)/('Dados Normal. pelo Peso - Seca'!V$193-'Dados Normal. pelo Peso - Seca'!V$194))</f>
        <v>0.625</v>
      </c>
      <c r="W66" s="24">
        <f>IF(ISBLANK('Dados Normal. pelo Peso - Seca'!W66),"",('Dados Normal. pelo Peso - Seca'!W66-'Dados Normal. pelo Peso - Seca'!W$194)/('Dados Normal. pelo Peso - Seca'!W$193-'Dados Normal. pelo Peso - Seca'!W$194))</f>
        <v>0.19721473495058423</v>
      </c>
      <c r="X66" s="24">
        <f>IF(ISBLANK('Dados Normal. pelo Peso - Seca'!X66),"",('Dados Normal. pelo Peso - Seca'!X66-'Dados Normal. pelo Peso - Seca'!X$194)/('Dados Normal. pelo Peso - Seca'!X$193-'Dados Normal. pelo Peso - Seca'!X$194))</f>
        <v>0.40220385674931158</v>
      </c>
      <c r="Y66" s="24">
        <f>IF(ISBLANK('Dados Normal. pelo Peso - Seca'!Y66),"",('Dados Normal. pelo Peso - Seca'!Y66-'Dados Normal. pelo Peso - Seca'!Y$194)/('Dados Normal. pelo Peso - Seca'!Y$193-'Dados Normal. pelo Peso - Seca'!Y$194))</f>
        <v>0.52807468542822344</v>
      </c>
      <c r="Z66" s="24">
        <f>IF(ISBLANK('Dados Normal. pelo Peso - Seca'!Z66),"",('Dados Normal. pelo Peso - Seca'!Z66-'Dados Normal. pelo Peso - Seca'!Z$194)/('Dados Normal. pelo Peso - Seca'!Z$193-'Dados Normal. pelo Peso - Seca'!Z$194))</f>
        <v>0.54502829426030719</v>
      </c>
      <c r="AA66" s="24">
        <f>IF(ISBLANK('Dados Normal. pelo Peso - Seca'!AA66),"",('Dados Normal. pelo Peso - Seca'!AA66-'Dados Normal. pelo Peso - Seca'!AA$194)/('Dados Normal. pelo Peso - Seca'!AA$193-'Dados Normal. pelo Peso - Seca'!AA$194))</f>
        <v>0.59777820340930865</v>
      </c>
      <c r="AB66" s="24">
        <f>IF(ISBLANK('Dados Normal. pelo Peso - Seca'!AB66),"",('Dados Normal. pelo Peso - Seca'!AB66-'Dados Normal. pelo Peso - Seca'!AB$194)/('Dados Normal. pelo Peso - Seca'!AB$193-'Dados Normal. pelo Peso - Seca'!AB$194))</f>
        <v>0.55319148936170226</v>
      </c>
      <c r="AC66" s="24">
        <f>IF(ISBLANK('Dados Normal. pelo Peso - Seca'!AC66),"",('Dados Normal. pelo Peso - Seca'!AC66-'Dados Normal. pelo Peso - Seca'!AC$194)/('Dados Normal. pelo Peso - Seca'!AC$193-'Dados Normal. pelo Peso - Seca'!AC$194))</f>
        <v>0.31249999999999989</v>
      </c>
    </row>
    <row r="67" spans="1:29" s="17" customFormat="1" x14ac:dyDescent="0.25">
      <c r="A67" s="18" t="s">
        <v>997</v>
      </c>
      <c r="B67" s="28" t="s">
        <v>998</v>
      </c>
      <c r="C67" s="24">
        <f>IF(ISBLANK('Dados Normal. pelo Peso - Seca'!C67),"",('Dados Normal. pelo Peso - Seca'!C67-'Dados Normal. pelo Peso - Seca'!C$194)/('Dados Normal. pelo Peso - Seca'!C$193-'Dados Normal. pelo Peso - Seca'!C$194))</f>
        <v>0.81506979507013499</v>
      </c>
      <c r="D67" s="24">
        <f>IF(ISBLANK('Dados Normal. pelo Peso - Seca'!D67),"",('Dados Normal. pelo Peso - Seca'!D67-'Dados Normal. pelo Peso - Seca'!D$194)/('Dados Normal. pelo Peso - Seca'!D$193-'Dados Normal. pelo Peso - Seca'!D$194))</f>
        <v>0.19024469549500456</v>
      </c>
      <c r="E67" s="24">
        <f>IF(ISBLANK('Dados Normal. pelo Peso - Seca'!E67),"",('Dados Normal. pelo Peso - Seca'!E67-'Dados Normal. pelo Peso - Seca'!E$194)/('Dados Normal. pelo Peso - Seca'!E$193-'Dados Normal. pelo Peso - Seca'!E$194))</f>
        <v>0.89918256130790186</v>
      </c>
      <c r="F67" s="24">
        <f>IF(ISBLANK('Dados Normal. pelo Peso - Seca'!F67),"",('Dados Normal. pelo Peso - Seca'!F67-'Dados Normal. pelo Peso - Seca'!F$194)/('Dados Normal. pelo Peso - Seca'!F$193-'Dados Normal. pelo Peso - Seca'!F$194))</f>
        <v>0.87015738498789352</v>
      </c>
      <c r="G67" s="24">
        <f>IF(ISBLANK('Dados Normal. pelo Peso - Seca'!G67),"",('Dados Normal. pelo Peso - Seca'!G67-'Dados Normal. pelo Peso - Seca'!G$194)/('Dados Normal. pelo Peso - Seca'!G$193-'Dados Normal. pelo Peso - Seca'!G$194))</f>
        <v>0.3391486201724469</v>
      </c>
      <c r="H67" s="24">
        <f>IF(ISBLANK('Dados Normal. pelo Peso - Seca'!H67),"",('Dados Normal. pelo Peso - Seca'!H67-'Dados Normal. pelo Peso - Seca'!H$194)/('Dados Normal. pelo Peso - Seca'!H$193-'Dados Normal. pelo Peso - Seca'!H$194))</f>
        <v>0.70935090394164657</v>
      </c>
      <c r="I67" s="24">
        <f>IF(ISBLANK('Dados Normal. pelo Peso - Seca'!I67),"",('Dados Normal. pelo Peso - Seca'!I67-'Dados Normal. pelo Peso - Seca'!I$194)/('Dados Normal. pelo Peso - Seca'!I$193-'Dados Normal. pelo Peso - Seca'!I$194))</f>
        <v>0.60353488372093023</v>
      </c>
      <c r="J67" s="24">
        <f>IF(ISBLANK('Dados Normal. pelo Peso - Seca'!J67),"",('Dados Normal. pelo Peso - Seca'!J67-'Dados Normal. pelo Peso - Seca'!J$194)/('Dados Normal. pelo Peso - Seca'!J$193-'Dados Normal. pelo Peso - Seca'!J$194))</f>
        <v>0.38854708944628508</v>
      </c>
      <c r="K67" s="24">
        <f>IF(ISBLANK('Dados Normal. pelo Peso - Seca'!K67),"",('Dados Normal. pelo Peso - Seca'!K67-'Dados Normal. pelo Peso - Seca'!K$194)/('Dados Normal. pelo Peso - Seca'!K$193-'Dados Normal. pelo Peso - Seca'!K$194))</f>
        <v>0.70592294422081658</v>
      </c>
      <c r="L67" s="24">
        <f>IF(ISBLANK('Dados Normal. pelo Peso - Seca'!L67),"",('Dados Normal. pelo Peso - Seca'!L67-'Dados Normal. pelo Peso - Seca'!L$194)/('Dados Normal. pelo Peso - Seca'!L$193-'Dados Normal. pelo Peso - Seca'!L$194))</f>
        <v>0.61485218207414349</v>
      </c>
      <c r="M67" s="24">
        <f>IF(ISBLANK('Dados Normal. pelo Peso - Seca'!M67),"",('Dados Normal. pelo Peso - Seca'!M67-'Dados Normal. pelo Peso - Seca'!M$194)/('Dados Normal. pelo Peso - Seca'!M$193-'Dados Normal. pelo Peso - Seca'!M$194))</f>
        <v>0.44539565016196203</v>
      </c>
      <c r="N67" s="24">
        <f>IF(ISBLANK('Dados Normal. pelo Peso - Seca'!N67),"",('Dados Normal. pelo Peso - Seca'!N67-'Dados Normal. pelo Peso - Seca'!N$194)/('Dados Normal. pelo Peso - Seca'!N$193-'Dados Normal. pelo Peso - Seca'!N$194))</f>
        <v>0.85321489001692041</v>
      </c>
      <c r="O67" s="24">
        <f>IF(ISBLANK('Dados Normal. pelo Peso - Seca'!O67),"",('Dados Normal. pelo Peso - Seca'!O67-'Dados Normal. pelo Peso - Seca'!O$194)/('Dados Normal. pelo Peso - Seca'!O$193-'Dados Normal. pelo Peso - Seca'!O$194))</f>
        <v>0.52832278481012651</v>
      </c>
      <c r="P67" s="24">
        <f>IF(ISBLANK('Dados Normal. pelo Peso - Seca'!P67),"",('Dados Normal. pelo Peso - Seca'!P67-'Dados Normal. pelo Peso - Seca'!P$194)/('Dados Normal. pelo Peso - Seca'!P$193-'Dados Normal. pelo Peso - Seca'!P$194))</f>
        <v>0.16234498308906567</v>
      </c>
      <c r="Q67" s="24">
        <f>IF(ISBLANK('Dados Normal. pelo Peso - Seca'!Q67),"",('Dados Normal. pelo Peso - Seca'!Q67-'Dados Normal. pelo Peso - Seca'!Q$194)/('Dados Normal. pelo Peso - Seca'!Q$193-'Dados Normal. pelo Peso - Seca'!Q$194))</f>
        <v>0</v>
      </c>
      <c r="R67" s="24">
        <f>IF(ISBLANK('Dados Normal. pelo Peso - Seca'!R67),"",('Dados Normal. pelo Peso - Seca'!R67-'Dados Normal. pelo Peso - Seca'!R$194)/('Dados Normal. pelo Peso - Seca'!R$193-'Dados Normal. pelo Peso - Seca'!R$194))</f>
        <v>0</v>
      </c>
      <c r="S67" s="24">
        <f>IF(ISBLANK('Dados Normal. pelo Peso - Seca'!S67),"",('Dados Normal. pelo Peso - Seca'!S67-'Dados Normal. pelo Peso - Seca'!S$194)/('Dados Normal. pelo Peso - Seca'!S$193-'Dados Normal. pelo Peso - Seca'!S$194))</f>
        <v>1</v>
      </c>
      <c r="T67" s="24">
        <f>IF(ISBLANK('Dados Normal. pelo Peso - Seca'!T67),"",('Dados Normal. pelo Peso - Seca'!T67-'Dados Normal. pelo Peso - Seca'!T$194)/('Dados Normal. pelo Peso - Seca'!T$193-'Dados Normal. pelo Peso - Seca'!T$194))</f>
        <v>1</v>
      </c>
      <c r="U67" s="24">
        <f>IF(ISBLANK('Dados Normal. pelo Peso - Seca'!U67),"",('Dados Normal. pelo Peso - Seca'!U67-'Dados Normal. pelo Peso - Seca'!U$194)/('Dados Normal. pelo Peso - Seca'!U$193-'Dados Normal. pelo Peso - Seca'!U$194))</f>
        <v>1</v>
      </c>
      <c r="V67" s="24">
        <f>IF(ISBLANK('Dados Normal. pelo Peso - Seca'!V67),"",('Dados Normal. pelo Peso - Seca'!V67-'Dados Normal. pelo Peso - Seca'!V$194)/('Dados Normal. pelo Peso - Seca'!V$193-'Dados Normal. pelo Peso - Seca'!V$194))</f>
        <v>0.4583333333333332</v>
      </c>
      <c r="W67" s="24">
        <f>IF(ISBLANK('Dados Normal. pelo Peso - Seca'!W67),"",('Dados Normal. pelo Peso - Seca'!W67-'Dados Normal. pelo Peso - Seca'!W$194)/('Dados Normal. pelo Peso - Seca'!W$193-'Dados Normal. pelo Peso - Seca'!W$194))</f>
        <v>0.76549865229110503</v>
      </c>
      <c r="X67" s="24">
        <f>IF(ISBLANK('Dados Normal. pelo Peso - Seca'!X67),"",('Dados Normal. pelo Peso - Seca'!X67-'Dados Normal. pelo Peso - Seca'!X$194)/('Dados Normal. pelo Peso - Seca'!X$193-'Dados Normal. pelo Peso - Seca'!X$194))</f>
        <v>0.42561983471074349</v>
      </c>
      <c r="Y67" s="24">
        <f>IF(ISBLANK('Dados Normal. pelo Peso - Seca'!Y67),"",('Dados Normal. pelo Peso - Seca'!Y67-'Dados Normal. pelo Peso - Seca'!Y$194)/('Dados Normal. pelo Peso - Seca'!Y$193-'Dados Normal. pelo Peso - Seca'!Y$194))</f>
        <v>0.75307806792044385</v>
      </c>
      <c r="Z67" s="24">
        <f>IF(ISBLANK('Dados Normal. pelo Peso - Seca'!Z67),"",('Dados Normal. pelo Peso - Seca'!Z67-'Dados Normal. pelo Peso - Seca'!Z$194)/('Dados Normal. pelo Peso - Seca'!Z$193-'Dados Normal. pelo Peso - Seca'!Z$194))</f>
        <v>0.6438156831042845</v>
      </c>
      <c r="AA67" s="24">
        <f>IF(ISBLANK('Dados Normal. pelo Peso - Seca'!AA67),"",('Dados Normal. pelo Peso - Seca'!AA67-'Dados Normal. pelo Peso - Seca'!AA$194)/('Dados Normal. pelo Peso - Seca'!AA$193-'Dados Normal. pelo Peso - Seca'!AA$194))</f>
        <v>0.82378854625550668</v>
      </c>
      <c r="AB67" s="24">
        <f>IF(ISBLANK('Dados Normal. pelo Peso - Seca'!AB67),"",('Dados Normal. pelo Peso - Seca'!AB67-'Dados Normal. pelo Peso - Seca'!AB$194)/('Dados Normal. pelo Peso - Seca'!AB$193-'Dados Normal. pelo Peso - Seca'!AB$194))</f>
        <v>0.46808510638297879</v>
      </c>
      <c r="AC67" s="24">
        <f>IF(ISBLANK('Dados Normal. pelo Peso - Seca'!AC67),"",('Dados Normal. pelo Peso - Seca'!AC67-'Dados Normal. pelo Peso - Seca'!AC$194)/('Dados Normal. pelo Peso - Seca'!AC$193-'Dados Normal. pelo Peso - Seca'!AC$194))</f>
        <v>0.60416666666666674</v>
      </c>
    </row>
    <row r="68" spans="1:29" s="17" customFormat="1" x14ac:dyDescent="0.25">
      <c r="A68" s="18" t="s">
        <v>999</v>
      </c>
      <c r="B68" s="28" t="s">
        <v>1000</v>
      </c>
      <c r="C68" s="24">
        <f>IF(ISBLANK('Dados Normal. pelo Peso - Seca'!C68),"",('Dados Normal. pelo Peso - Seca'!C68-'Dados Normal. pelo Peso - Seca'!C$194)/('Dados Normal. pelo Peso - Seca'!C$193-'Dados Normal. pelo Peso - Seca'!C$194))</f>
        <v>0.64630154091878644</v>
      </c>
      <c r="D68" s="24">
        <f>IF(ISBLANK('Dados Normal. pelo Peso - Seca'!D68),"",('Dados Normal. pelo Peso - Seca'!D68-'Dados Normal. pelo Peso - Seca'!D$194)/('Dados Normal. pelo Peso - Seca'!D$193-'Dados Normal. pelo Peso - Seca'!D$194))</f>
        <v>0.33092337543911066</v>
      </c>
      <c r="E68" s="24">
        <f>IF(ISBLANK('Dados Normal. pelo Peso - Seca'!E68),"",('Dados Normal. pelo Peso - Seca'!E68-'Dados Normal. pelo Peso - Seca'!E$194)/('Dados Normal. pelo Peso - Seca'!E$193-'Dados Normal. pelo Peso - Seca'!E$194))</f>
        <v>0.99677978697052272</v>
      </c>
      <c r="F68" s="24">
        <f>IF(ISBLANK('Dados Normal. pelo Peso - Seca'!F68),"",('Dados Normal. pelo Peso - Seca'!F68-'Dados Normal. pelo Peso - Seca'!F$194)/('Dados Normal. pelo Peso - Seca'!F$193-'Dados Normal. pelo Peso - Seca'!F$194))</f>
        <v>0.95732445520581111</v>
      </c>
      <c r="G68" s="24">
        <f>IF(ISBLANK('Dados Normal. pelo Peso - Seca'!G68),"",('Dados Normal. pelo Peso - Seca'!G68-'Dados Normal. pelo Peso - Seca'!G$194)/('Dados Normal. pelo Peso - Seca'!G$193-'Dados Normal. pelo Peso - Seca'!G$194))</f>
        <v>0.38401363395209237</v>
      </c>
      <c r="H68" s="24">
        <f>IF(ISBLANK('Dados Normal. pelo Peso - Seca'!H68),"",('Dados Normal. pelo Peso - Seca'!H68-'Dados Normal. pelo Peso - Seca'!H$194)/('Dados Normal. pelo Peso - Seca'!H$193-'Dados Normal. pelo Peso - Seca'!H$194))</f>
        <v>0.22635090893622614</v>
      </c>
      <c r="I68" s="24">
        <f>IF(ISBLANK('Dados Normal. pelo Peso - Seca'!I68),"",('Dados Normal. pelo Peso - Seca'!I68-'Dados Normal. pelo Peso - Seca'!I$194)/('Dados Normal. pelo Peso - Seca'!I$193-'Dados Normal. pelo Peso - Seca'!I$194))</f>
        <v>0.3836279069767442</v>
      </c>
      <c r="J68" s="24">
        <f>IF(ISBLANK('Dados Normal. pelo Peso - Seca'!J68),"",('Dados Normal. pelo Peso - Seca'!J68-'Dados Normal. pelo Peso - Seca'!J$194)/('Dados Normal. pelo Peso - Seca'!J$193-'Dados Normal. pelo Peso - Seca'!J$194))</f>
        <v>0.58731661145291059</v>
      </c>
      <c r="K68" s="24">
        <f>IF(ISBLANK('Dados Normal. pelo Peso - Seca'!K68),"",('Dados Normal. pelo Peso - Seca'!K68-'Dados Normal. pelo Peso - Seca'!K$194)/('Dados Normal. pelo Peso - Seca'!K$193-'Dados Normal. pelo Peso - Seca'!K$194))</f>
        <v>0.68131109833237491</v>
      </c>
      <c r="L68" s="24">
        <f>IF(ISBLANK('Dados Normal. pelo Peso - Seca'!L68),"",('Dados Normal. pelo Peso - Seca'!L68-'Dados Normal. pelo Peso - Seca'!L$194)/('Dados Normal. pelo Peso - Seca'!L$193-'Dados Normal. pelo Peso - Seca'!L$194))</f>
        <v>0.67186766776161433</v>
      </c>
      <c r="M68" s="24">
        <f>IF(ISBLANK('Dados Normal. pelo Peso - Seca'!M68),"",('Dados Normal. pelo Peso - Seca'!M68-'Dados Normal. pelo Peso - Seca'!M$194)/('Dados Normal. pelo Peso - Seca'!M$193-'Dados Normal. pelo Peso - Seca'!M$194))</f>
        <v>0.21968995835261454</v>
      </c>
      <c r="N68" s="24">
        <f>IF(ISBLANK('Dados Normal. pelo Peso - Seca'!N68),"",('Dados Normal. pelo Peso - Seca'!N68-'Dados Normal. pelo Peso - Seca'!N$194)/('Dados Normal. pelo Peso - Seca'!N$193-'Dados Normal. pelo Peso - Seca'!N$194))</f>
        <v>0.2620558375634518</v>
      </c>
      <c r="O68" s="24">
        <f>IF(ISBLANK('Dados Normal. pelo Peso - Seca'!O68),"",('Dados Normal. pelo Peso - Seca'!O68-'Dados Normal. pelo Peso - Seca'!O$194)/('Dados Normal. pelo Peso - Seca'!O$193-'Dados Normal. pelo Peso - Seca'!O$194))</f>
        <v>0.24778481012658221</v>
      </c>
      <c r="P68" s="24">
        <f>IF(ISBLANK('Dados Normal. pelo Peso - Seca'!P68),"",('Dados Normal. pelo Peso - Seca'!P68-'Dados Normal. pelo Peso - Seca'!P$194)/('Dados Normal. pelo Peso - Seca'!P$193-'Dados Normal. pelo Peso - Seca'!P$194))</f>
        <v>0.81736189402480464</v>
      </c>
      <c r="Q68" s="24">
        <f>IF(ISBLANK('Dados Normal. pelo Peso - Seca'!Q68),"",('Dados Normal. pelo Peso - Seca'!Q68-'Dados Normal. pelo Peso - Seca'!Q$194)/('Dados Normal. pelo Peso - Seca'!Q$193-'Dados Normal. pelo Peso - Seca'!Q$194))</f>
        <v>1</v>
      </c>
      <c r="R68" s="24">
        <f>IF(ISBLANK('Dados Normal. pelo Peso - Seca'!R68),"",('Dados Normal. pelo Peso - Seca'!R68-'Dados Normal. pelo Peso - Seca'!R$194)/('Dados Normal. pelo Peso - Seca'!R$193-'Dados Normal. pelo Peso - Seca'!R$194))</f>
        <v>1</v>
      </c>
      <c r="S68" s="24">
        <f>IF(ISBLANK('Dados Normal. pelo Peso - Seca'!S68),"",('Dados Normal. pelo Peso - Seca'!S68-'Dados Normal. pelo Peso - Seca'!S$194)/('Dados Normal. pelo Peso - Seca'!S$193-'Dados Normal. pelo Peso - Seca'!S$194))</f>
        <v>1</v>
      </c>
      <c r="T68" s="24">
        <f>IF(ISBLANK('Dados Normal. pelo Peso - Seca'!T68),"",('Dados Normal. pelo Peso - Seca'!T68-'Dados Normal. pelo Peso - Seca'!T$194)/('Dados Normal. pelo Peso - Seca'!T$193-'Dados Normal. pelo Peso - Seca'!T$194))</f>
        <v>1</v>
      </c>
      <c r="U68" s="24">
        <f>IF(ISBLANK('Dados Normal. pelo Peso - Seca'!U68),"",('Dados Normal. pelo Peso - Seca'!U68-'Dados Normal. pelo Peso - Seca'!U$194)/('Dados Normal. pelo Peso - Seca'!U$193-'Dados Normal. pelo Peso - Seca'!U$194))</f>
        <v>1</v>
      </c>
      <c r="V68" s="24">
        <f>IF(ISBLANK('Dados Normal. pelo Peso - Seca'!V68),"",('Dados Normal. pelo Peso - Seca'!V68-'Dados Normal. pelo Peso - Seca'!V$194)/('Dados Normal. pelo Peso - Seca'!V$193-'Dados Normal. pelo Peso - Seca'!V$194))</f>
        <v>0.16666666666666677</v>
      </c>
      <c r="W68" s="24">
        <f>IF(ISBLANK('Dados Normal. pelo Peso - Seca'!W68),"",('Dados Normal. pelo Peso - Seca'!W68-'Dados Normal. pelo Peso - Seca'!W$194)/('Dados Normal. pelo Peso - Seca'!W$193-'Dados Normal. pelo Peso - Seca'!W$194))</f>
        <v>0.74573225516621766</v>
      </c>
      <c r="X68" s="24">
        <f>IF(ISBLANK('Dados Normal. pelo Peso - Seca'!X68),"",('Dados Normal. pelo Peso - Seca'!X68-'Dados Normal. pelo Peso - Seca'!X$194)/('Dados Normal. pelo Peso - Seca'!X$193-'Dados Normal. pelo Peso - Seca'!X$194))</f>
        <v>0.36294765840220389</v>
      </c>
      <c r="Y68" s="24">
        <f>IF(ISBLANK('Dados Normal. pelo Peso - Seca'!Y68),"",('Dados Normal. pelo Peso - Seca'!Y68-'Dados Normal. pelo Peso - Seca'!Y$194)/('Dados Normal. pelo Peso - Seca'!Y$193-'Dados Normal. pelo Peso - Seca'!Y$194))</f>
        <v>0.73575970775267219</v>
      </c>
      <c r="Z68" s="24">
        <f>IF(ISBLANK('Dados Normal. pelo Peso - Seca'!Z68),"",('Dados Normal. pelo Peso - Seca'!Z68-'Dados Normal. pelo Peso - Seca'!Z$194)/('Dados Normal. pelo Peso - Seca'!Z$193-'Dados Normal. pelo Peso - Seca'!Z$194))</f>
        <v>0.88213419563459983</v>
      </c>
      <c r="AA68" s="24">
        <f>IF(ISBLANK('Dados Normal. pelo Peso - Seca'!AA68),"",('Dados Normal. pelo Peso - Seca'!AA68-'Dados Normal. pelo Peso - Seca'!AA$194)/('Dados Normal. pelo Peso - Seca'!AA$193-'Dados Normal. pelo Peso - Seca'!AA$194))</f>
        <v>0.99157249569048078</v>
      </c>
      <c r="AB68" s="24">
        <f>IF(ISBLANK('Dados Normal. pelo Peso - Seca'!AB68),"",('Dados Normal. pelo Peso - Seca'!AB68-'Dados Normal. pelo Peso - Seca'!AB$194)/('Dados Normal. pelo Peso - Seca'!AB$193-'Dados Normal. pelo Peso - Seca'!AB$194))</f>
        <v>0.55319148936170226</v>
      </c>
      <c r="AC68" s="24">
        <f>IF(ISBLANK('Dados Normal. pelo Peso - Seca'!AC68),"",('Dados Normal. pelo Peso - Seca'!AC68-'Dados Normal. pelo Peso - Seca'!AC$194)/('Dados Normal. pelo Peso - Seca'!AC$193-'Dados Normal. pelo Peso - Seca'!AC$194))</f>
        <v>0.79166666666666663</v>
      </c>
    </row>
    <row r="69" spans="1:29" s="17" customFormat="1" x14ac:dyDescent="0.25">
      <c r="A69" s="18" t="s">
        <v>1001</v>
      </c>
      <c r="B69" s="28" t="s">
        <v>1002</v>
      </c>
      <c r="C69" s="24">
        <f>IF(ISBLANK('Dados Normal. pelo Peso - Seca'!C69),"",('Dados Normal. pelo Peso - Seca'!C69-'Dados Normal. pelo Peso - Seca'!C$194)/('Dados Normal. pelo Peso - Seca'!C$193-'Dados Normal. pelo Peso - Seca'!C$194))</f>
        <v>0.92883594645607259</v>
      </c>
      <c r="D69" s="24">
        <f>IF(ISBLANK('Dados Normal. pelo Peso - Seca'!D69),"",('Dados Normal. pelo Peso - Seca'!D69-'Dados Normal. pelo Peso - Seca'!D$194)/('Dados Normal. pelo Peso - Seca'!D$193-'Dados Normal. pelo Peso - Seca'!D$194))</f>
        <v>6.9548567775309336E-2</v>
      </c>
      <c r="E69" s="24">
        <f>IF(ISBLANK('Dados Normal. pelo Peso - Seca'!E69),"",('Dados Normal. pelo Peso - Seca'!E69-'Dados Normal. pelo Peso - Seca'!E$194)/('Dados Normal. pelo Peso - Seca'!E$193-'Dados Normal. pelo Peso - Seca'!E$194))</f>
        <v>0.70572207084468663</v>
      </c>
      <c r="F69" s="24">
        <f>IF(ISBLANK('Dados Normal. pelo Peso - Seca'!F69),"",('Dados Normal. pelo Peso - Seca'!F69-'Dados Normal. pelo Peso - Seca'!F$194)/('Dados Normal. pelo Peso - Seca'!F$193-'Dados Normal. pelo Peso - Seca'!F$194))</f>
        <v>0.7167070217917676</v>
      </c>
      <c r="G69" s="24">
        <f>IF(ISBLANK('Dados Normal. pelo Peso - Seca'!G69),"",('Dados Normal. pelo Peso - Seca'!G69-'Dados Normal. pelo Peso - Seca'!G$194)/('Dados Normal. pelo Peso - Seca'!G$193-'Dados Normal. pelo Peso - Seca'!G$194))</f>
        <v>0.26511482115696922</v>
      </c>
      <c r="H69" s="24">
        <f>IF(ISBLANK('Dados Normal. pelo Peso - Seca'!H69),"",('Dados Normal. pelo Peso - Seca'!H69-'Dados Normal. pelo Peso - Seca'!H$194)/('Dados Normal. pelo Peso - Seca'!H$193-'Dados Normal. pelo Peso - Seca'!H$194))</f>
        <v>0.75413513286198164</v>
      </c>
      <c r="I69" s="24">
        <f>IF(ISBLANK('Dados Normal. pelo Peso - Seca'!I69),"",('Dados Normal. pelo Peso - Seca'!I69-'Dados Normal. pelo Peso - Seca'!I$194)/('Dados Normal. pelo Peso - Seca'!I$193-'Dados Normal. pelo Peso - Seca'!I$194))</f>
        <v>0.14232558139534895</v>
      </c>
      <c r="J69" s="24">
        <f>IF(ISBLANK('Dados Normal. pelo Peso - Seca'!J69),"",('Dados Normal. pelo Peso - Seca'!J69-'Dados Normal. pelo Peso - Seca'!J$194)/('Dados Normal. pelo Peso - Seca'!J$193-'Dados Normal. pelo Peso - Seca'!J$194))</f>
        <v>2.3663038334124594E-3</v>
      </c>
      <c r="K69" s="24">
        <f>IF(ISBLANK('Dados Normal. pelo Peso - Seca'!K69),"",('Dados Normal. pelo Peso - Seca'!K69-'Dados Normal. pelo Peso - Seca'!K$194)/('Dados Normal. pelo Peso - Seca'!K$193-'Dados Normal. pelo Peso - Seca'!K$194))</f>
        <v>0.65037377803335261</v>
      </c>
      <c r="L69" s="24">
        <f>IF(ISBLANK('Dados Normal. pelo Peso - Seca'!L69),"",('Dados Normal. pelo Peso - Seca'!L69-'Dados Normal. pelo Peso - Seca'!L$194)/('Dados Normal. pelo Peso - Seca'!L$193-'Dados Normal. pelo Peso - Seca'!L$194))</f>
        <v>0.8559361801970905</v>
      </c>
      <c r="M69" s="24">
        <f>IF(ISBLANK('Dados Normal. pelo Peso - Seca'!M69),"",('Dados Normal. pelo Peso - Seca'!M69-'Dados Normal. pelo Peso - Seca'!M$194)/('Dados Normal. pelo Peso - Seca'!M$193-'Dados Normal. pelo Peso - Seca'!M$194))</f>
        <v>0.72628412771864881</v>
      </c>
      <c r="N69" s="24">
        <f>IF(ISBLANK('Dados Normal. pelo Peso - Seca'!N69),"",('Dados Normal. pelo Peso - Seca'!N69-'Dados Normal. pelo Peso - Seca'!N$194)/('Dados Normal. pelo Peso - Seca'!N$193-'Dados Normal. pelo Peso - Seca'!N$194))</f>
        <v>0.94458544839255487</v>
      </c>
      <c r="O69" s="24">
        <f>IF(ISBLANK('Dados Normal. pelo Peso - Seca'!O69),"",('Dados Normal. pelo Peso - Seca'!O69-'Dados Normal. pelo Peso - Seca'!O$194)/('Dados Normal. pelo Peso - Seca'!O$193-'Dados Normal. pelo Peso - Seca'!O$194))</f>
        <v>0.64952531645569611</v>
      </c>
      <c r="P69" s="24">
        <f>IF(ISBLANK('Dados Normal. pelo Peso - Seca'!P69),"",('Dados Normal. pelo Peso - Seca'!P69-'Dados Normal. pelo Peso - Seca'!P$194)/('Dados Normal. pelo Peso - Seca'!P$193-'Dados Normal. pelo Peso - Seca'!P$194))</f>
        <v>4.7350620067643123E-2</v>
      </c>
      <c r="Q69" s="24">
        <f>IF(ISBLANK('Dados Normal. pelo Peso - Seca'!Q69),"",('Dados Normal. pelo Peso - Seca'!Q69-'Dados Normal. pelo Peso - Seca'!Q$194)/('Dados Normal. pelo Peso - Seca'!Q$193-'Dados Normal. pelo Peso - Seca'!Q$194))</f>
        <v>1</v>
      </c>
      <c r="R69" s="24">
        <f>IF(ISBLANK('Dados Normal. pelo Peso - Seca'!R69),"",('Dados Normal. pelo Peso - Seca'!R69-'Dados Normal. pelo Peso - Seca'!R$194)/('Dados Normal. pelo Peso - Seca'!R$193-'Dados Normal. pelo Peso - Seca'!R$194))</f>
        <v>1</v>
      </c>
      <c r="S69" s="24">
        <f>IF(ISBLANK('Dados Normal. pelo Peso - Seca'!S69),"",('Dados Normal. pelo Peso - Seca'!S69-'Dados Normal. pelo Peso - Seca'!S$194)/('Dados Normal. pelo Peso - Seca'!S$193-'Dados Normal. pelo Peso - Seca'!S$194))</f>
        <v>1</v>
      </c>
      <c r="T69" s="24">
        <f>IF(ISBLANK('Dados Normal. pelo Peso - Seca'!T69),"",('Dados Normal. pelo Peso - Seca'!T69-'Dados Normal. pelo Peso - Seca'!T$194)/('Dados Normal. pelo Peso - Seca'!T$193-'Dados Normal. pelo Peso - Seca'!T$194))</f>
        <v>1</v>
      </c>
      <c r="U69" s="24">
        <f>IF(ISBLANK('Dados Normal. pelo Peso - Seca'!U69),"",('Dados Normal. pelo Peso - Seca'!U69-'Dados Normal. pelo Peso - Seca'!U$194)/('Dados Normal. pelo Peso - Seca'!U$193-'Dados Normal. pelo Peso - Seca'!U$194))</f>
        <v>1</v>
      </c>
      <c r="V69" s="24">
        <f>IF(ISBLANK('Dados Normal. pelo Peso - Seca'!V69),"",('Dados Normal. pelo Peso - Seca'!V69-'Dados Normal. pelo Peso - Seca'!V$194)/('Dados Normal. pelo Peso - Seca'!V$193-'Dados Normal. pelo Peso - Seca'!V$194))</f>
        <v>0.625</v>
      </c>
      <c r="W69" s="24">
        <f>IF(ISBLANK('Dados Normal. pelo Peso - Seca'!W69),"",('Dados Normal. pelo Peso - Seca'!W69-'Dados Normal. pelo Peso - Seca'!W$194)/('Dados Normal. pelo Peso - Seca'!W$193-'Dados Normal. pelo Peso - Seca'!W$194))</f>
        <v>0.42048517520215672</v>
      </c>
      <c r="X69" s="24">
        <f>IF(ISBLANK('Dados Normal. pelo Peso - Seca'!X69),"",('Dados Normal. pelo Peso - Seca'!X69-'Dados Normal. pelo Peso - Seca'!X$194)/('Dados Normal. pelo Peso - Seca'!X$193-'Dados Normal. pelo Peso - Seca'!X$194))</f>
        <v>0.24586776859504042</v>
      </c>
      <c r="Y69" s="24">
        <f>IF(ISBLANK('Dados Normal. pelo Peso - Seca'!Y69),"",('Dados Normal. pelo Peso - Seca'!Y69-'Dados Normal. pelo Peso - Seca'!Y$194)/('Dados Normal. pelo Peso - Seca'!Y$193-'Dados Normal. pelo Peso - Seca'!Y$194))</f>
        <v>0.60343661209579214</v>
      </c>
      <c r="Z69" s="24">
        <f>IF(ISBLANK('Dados Normal. pelo Peso - Seca'!Z69),"",('Dados Normal. pelo Peso - Seca'!Z69-'Dados Normal. pelo Peso - Seca'!Z$194)/('Dados Normal. pelo Peso - Seca'!Z$193-'Dados Normal. pelo Peso - Seca'!Z$194))</f>
        <v>0.60129345189975758</v>
      </c>
      <c r="AA69" s="24">
        <f>IF(ISBLANK('Dados Normal. pelo Peso - Seca'!AA69),"",('Dados Normal. pelo Peso - Seca'!AA69-'Dados Normal. pelo Peso - Seca'!AA$194)/('Dados Normal. pelo Peso - Seca'!AA$193-'Dados Normal. pelo Peso - Seca'!AA$194))</f>
        <v>0.65542999425397441</v>
      </c>
      <c r="AB69" s="24">
        <f>IF(ISBLANK('Dados Normal. pelo Peso - Seca'!AB69),"",('Dados Normal. pelo Peso - Seca'!AB69-'Dados Normal. pelo Peso - Seca'!AB$194)/('Dados Normal. pelo Peso - Seca'!AB$193-'Dados Normal. pelo Peso - Seca'!AB$194))</f>
        <v>0.34042553191489366</v>
      </c>
      <c r="AC69" s="24">
        <f>IF(ISBLANK('Dados Normal. pelo Peso - Seca'!AC69),"",('Dados Normal. pelo Peso - Seca'!AC69-'Dados Normal. pelo Peso - Seca'!AC$194)/('Dados Normal. pelo Peso - Seca'!AC$193-'Dados Normal. pelo Peso - Seca'!AC$194))</f>
        <v>0.31249999999999989</v>
      </c>
    </row>
    <row r="70" spans="1:29" s="17" customFormat="1" x14ac:dyDescent="0.25">
      <c r="A70" s="18" t="s">
        <v>1003</v>
      </c>
      <c r="B70" s="28" t="s">
        <v>1004</v>
      </c>
      <c r="C70" s="24">
        <f>IF(ISBLANK('Dados Normal. pelo Peso - Seca'!C70),"",('Dados Normal. pelo Peso - Seca'!C70-'Dados Normal. pelo Peso - Seca'!C$194)/('Dados Normal. pelo Peso - Seca'!C$193-'Dados Normal. pelo Peso - Seca'!C$194))</f>
        <v>0.43483847221043698</v>
      </c>
      <c r="D70" s="24">
        <f>IF(ISBLANK('Dados Normal. pelo Peso - Seca'!D70),"",('Dados Normal. pelo Peso - Seca'!D70-'Dados Normal. pelo Peso - Seca'!D$194)/('Dados Normal. pelo Peso - Seca'!D$193-'Dados Normal. pelo Peso - Seca'!D$194))</f>
        <v>0.59782486007850211</v>
      </c>
      <c r="E70" s="24">
        <f>IF(ISBLANK('Dados Normal. pelo Peso - Seca'!E70),"",('Dados Normal. pelo Peso - Seca'!E70-'Dados Normal. pelo Peso - Seca'!E$194)/('Dados Normal. pelo Peso - Seca'!E$193-'Dados Normal. pelo Peso - Seca'!E$194))</f>
        <v>0.63066633638840719</v>
      </c>
      <c r="F70" s="24">
        <f>IF(ISBLANK('Dados Normal. pelo Peso - Seca'!F70),"",('Dados Normal. pelo Peso - Seca'!F70-'Dados Normal. pelo Peso - Seca'!F$194)/('Dados Normal. pelo Peso - Seca'!F$193-'Dados Normal. pelo Peso - Seca'!F$194))</f>
        <v>0.55387409200968518</v>
      </c>
      <c r="G70" s="24">
        <f>IF(ISBLANK('Dados Normal. pelo Peso - Seca'!G70),"",('Dados Normal. pelo Peso - Seca'!G70-'Dados Normal. pelo Peso - Seca'!G$194)/('Dados Normal. pelo Peso - Seca'!G$193-'Dados Normal. pelo Peso - Seca'!G$194))</f>
        <v>0.41740283083153185</v>
      </c>
      <c r="H70" s="24">
        <f>IF(ISBLANK('Dados Normal. pelo Peso - Seca'!H70),"",('Dados Normal. pelo Peso - Seca'!H70-'Dados Normal. pelo Peso - Seca'!H$194)/('Dados Normal. pelo Peso - Seca'!H$193-'Dados Normal. pelo Peso - Seca'!H$194))</f>
        <v>0</v>
      </c>
      <c r="I70" s="24">
        <f>IF(ISBLANK('Dados Normal. pelo Peso - Seca'!I70),"",('Dados Normal. pelo Peso - Seca'!I70-'Dados Normal. pelo Peso - Seca'!I$194)/('Dados Normal. pelo Peso - Seca'!I$193-'Dados Normal. pelo Peso - Seca'!I$194))</f>
        <v>0.55330232558139547</v>
      </c>
      <c r="J70" s="24">
        <f>IF(ISBLANK('Dados Normal. pelo Peso - Seca'!J70),"",('Dados Normal. pelo Peso - Seca'!J70-'Dados Normal. pelo Peso - Seca'!J$194)/('Dados Normal. pelo Peso - Seca'!J$193-'Dados Normal. pelo Peso - Seca'!J$194))</f>
        <v>9.133932796971124E-2</v>
      </c>
      <c r="K70" s="24">
        <f>IF(ISBLANK('Dados Normal. pelo Peso - Seca'!K70),"",('Dados Normal. pelo Peso - Seca'!K70-'Dados Normal. pelo Peso - Seca'!K$194)/('Dados Normal. pelo Peso - Seca'!K$193-'Dados Normal. pelo Peso - Seca'!K$194))</f>
        <v>0.24933870040253003</v>
      </c>
      <c r="L70" s="24">
        <f>IF(ISBLANK('Dados Normal. pelo Peso - Seca'!L70),"",('Dados Normal. pelo Peso - Seca'!L70-'Dados Normal. pelo Peso - Seca'!L$194)/('Dados Normal. pelo Peso - Seca'!L$193-'Dados Normal. pelo Peso - Seca'!L$194))</f>
        <v>0.86051149694978879</v>
      </c>
      <c r="M70" s="24">
        <f>IF(ISBLANK('Dados Normal. pelo Peso - Seca'!M70),"",('Dados Normal. pelo Peso - Seca'!M70-'Dados Normal. pelo Peso - Seca'!M$194)/('Dados Normal. pelo Peso - Seca'!M$193-'Dados Normal. pelo Peso - Seca'!M$194))</f>
        <v>0.71691346598796846</v>
      </c>
      <c r="N70" s="24">
        <f>IF(ISBLANK('Dados Normal. pelo Peso - Seca'!N70),"",('Dados Normal. pelo Peso - Seca'!N70-'Dados Normal. pelo Peso - Seca'!N$194)/('Dados Normal. pelo Peso - Seca'!N$193-'Dados Normal. pelo Peso - Seca'!N$194))</f>
        <v>0.8927664974619286</v>
      </c>
      <c r="O70" s="24">
        <f>IF(ISBLANK('Dados Normal. pelo Peso - Seca'!O70),"",('Dados Normal. pelo Peso - Seca'!O70-'Dados Normal. pelo Peso - Seca'!O$194)/('Dados Normal. pelo Peso - Seca'!O$193-'Dados Normal. pelo Peso - Seca'!O$194))</f>
        <v>0.95094936708860756</v>
      </c>
      <c r="P70" s="24">
        <f>IF(ISBLANK('Dados Normal. pelo Peso - Seca'!P70),"",('Dados Normal. pelo Peso - Seca'!P70-'Dados Normal. pelo Peso - Seca'!P$194)/('Dados Normal. pelo Peso - Seca'!P$193-'Dados Normal. pelo Peso - Seca'!P$194))</f>
        <v>5.6369785794812069E-3</v>
      </c>
      <c r="Q70" s="24">
        <f>IF(ISBLANK('Dados Normal. pelo Peso - Seca'!Q70),"",('Dados Normal. pelo Peso - Seca'!Q70-'Dados Normal. pelo Peso - Seca'!Q$194)/('Dados Normal. pelo Peso - Seca'!Q$193-'Dados Normal. pelo Peso - Seca'!Q$194))</f>
        <v>1</v>
      </c>
      <c r="R70" s="24">
        <f>IF(ISBLANK('Dados Normal. pelo Peso - Seca'!R70),"",('Dados Normal. pelo Peso - Seca'!R70-'Dados Normal. pelo Peso - Seca'!R$194)/('Dados Normal. pelo Peso - Seca'!R$193-'Dados Normal. pelo Peso - Seca'!R$194))</f>
        <v>0</v>
      </c>
      <c r="S70" s="24">
        <f>IF(ISBLANK('Dados Normal. pelo Peso - Seca'!S70),"",('Dados Normal. pelo Peso - Seca'!S70-'Dados Normal. pelo Peso - Seca'!S$194)/('Dados Normal. pelo Peso - Seca'!S$193-'Dados Normal. pelo Peso - Seca'!S$194))</f>
        <v>0</v>
      </c>
      <c r="T70" s="24">
        <f>IF(ISBLANK('Dados Normal. pelo Peso - Seca'!T70),"",('Dados Normal. pelo Peso - Seca'!T70-'Dados Normal. pelo Peso - Seca'!T$194)/('Dados Normal. pelo Peso - Seca'!T$193-'Dados Normal. pelo Peso - Seca'!T$194))</f>
        <v>1</v>
      </c>
      <c r="U70" s="24">
        <f>IF(ISBLANK('Dados Normal. pelo Peso - Seca'!U70),"",('Dados Normal. pelo Peso - Seca'!U70-'Dados Normal. pelo Peso - Seca'!U$194)/('Dados Normal. pelo Peso - Seca'!U$193-'Dados Normal. pelo Peso - Seca'!U$194))</f>
        <v>1</v>
      </c>
      <c r="V70" s="24">
        <f>IF(ISBLANK('Dados Normal. pelo Peso - Seca'!V70),"",('Dados Normal. pelo Peso - Seca'!V70-'Dados Normal. pelo Peso - Seca'!V$194)/('Dados Normal. pelo Peso - Seca'!V$193-'Dados Normal. pelo Peso - Seca'!V$194))</f>
        <v>0.79166666666666674</v>
      </c>
      <c r="W70" s="24">
        <f>IF(ISBLANK('Dados Normal. pelo Peso - Seca'!W70),"",('Dados Normal. pelo Peso - Seca'!W70-'Dados Normal. pelo Peso - Seca'!W$194)/('Dados Normal. pelo Peso - Seca'!W$193-'Dados Normal. pelo Peso - Seca'!W$194))</f>
        <v>0.61590296495956875</v>
      </c>
      <c r="X70" s="24">
        <f>IF(ISBLANK('Dados Normal. pelo Peso - Seca'!X70),"",('Dados Normal. pelo Peso - Seca'!X70-'Dados Normal. pelo Peso - Seca'!X$194)/('Dados Normal. pelo Peso - Seca'!X$193-'Dados Normal. pelo Peso - Seca'!X$194))</f>
        <v>0.21418732782369085</v>
      </c>
      <c r="Y70" s="24">
        <f>IF(ISBLANK('Dados Normal. pelo Peso - Seca'!Y70),"",('Dados Normal. pelo Peso - Seca'!Y70-'Dados Normal. pelo Peso - Seca'!Y$194)/('Dados Normal. pelo Peso - Seca'!Y$193-'Dados Normal. pelo Peso - Seca'!Y$194))</f>
        <v>0.58625355161683135</v>
      </c>
      <c r="Z70" s="24">
        <f>IF(ISBLANK('Dados Normal. pelo Peso - Seca'!Z70),"",('Dados Normal. pelo Peso - Seca'!Z70-'Dados Normal. pelo Peso - Seca'!Z$194)/('Dados Normal. pelo Peso - Seca'!Z$193-'Dados Normal. pelo Peso - Seca'!Z$194))</f>
        <v>0.5848019401778497</v>
      </c>
      <c r="AA70" s="24">
        <f>IF(ISBLANK('Dados Normal. pelo Peso - Seca'!AA70),"",('Dados Normal. pelo Peso - Seca'!AA70-'Dados Normal. pelo Peso - Seca'!AA$194)/('Dados Normal. pelo Peso - Seca'!AA$193-'Dados Normal. pelo Peso - Seca'!AA$194))</f>
        <v>0.37847155717295539</v>
      </c>
      <c r="AB70" s="24">
        <f>IF(ISBLANK('Dados Normal. pelo Peso - Seca'!AB70),"",('Dados Normal. pelo Peso - Seca'!AB70-'Dados Normal. pelo Peso - Seca'!AB$194)/('Dados Normal. pelo Peso - Seca'!AB$193-'Dados Normal. pelo Peso - Seca'!AB$194))</f>
        <v>0.3617021276595746</v>
      </c>
      <c r="AC70" s="24">
        <f>IF(ISBLANK('Dados Normal. pelo Peso - Seca'!AC70),"",('Dados Normal. pelo Peso - Seca'!AC70-'Dados Normal. pelo Peso - Seca'!AC$194)/('Dados Normal. pelo Peso - Seca'!AC$193-'Dados Normal. pelo Peso - Seca'!AC$194))</f>
        <v>0.18749999999999992</v>
      </c>
    </row>
    <row r="71" spans="1:29" s="17" customFormat="1" x14ac:dyDescent="0.25">
      <c r="A71" s="18" t="s">
        <v>1005</v>
      </c>
      <c r="B71" s="28" t="s">
        <v>1006</v>
      </c>
      <c r="C71" s="24">
        <f>IF(ISBLANK('Dados Normal. pelo Peso - Seca'!C71),"",('Dados Normal. pelo Peso - Seca'!C71-'Dados Normal. pelo Peso - Seca'!C$194)/('Dados Normal. pelo Peso - Seca'!C$193-'Dados Normal. pelo Peso - Seca'!C$194))</f>
        <v>0.29922796770902299</v>
      </c>
      <c r="D71" s="24">
        <f>IF(ISBLANK('Dados Normal. pelo Peso - Seca'!D71),"",('Dados Normal. pelo Peso - Seca'!D71-'Dados Normal. pelo Peso - Seca'!D$194)/('Dados Normal. pelo Peso - Seca'!D$193-'Dados Normal. pelo Peso - Seca'!D$194))</f>
        <v>0.72025595798637543</v>
      </c>
      <c r="E71" s="24">
        <f>IF(ISBLANK('Dados Normal. pelo Peso - Seca'!E71),"",('Dados Normal. pelo Peso - Seca'!E71-'Dados Normal. pelo Peso - Seca'!E$194)/('Dados Normal. pelo Peso - Seca'!E$193-'Dados Normal. pelo Peso - Seca'!E$194))</f>
        <v>0.55164726281892495</v>
      </c>
      <c r="F71" s="24">
        <f>IF(ISBLANK('Dados Normal. pelo Peso - Seca'!F71),"",('Dados Normal. pelo Peso - Seca'!F71-'Dados Normal. pelo Peso - Seca'!F$194)/('Dados Normal. pelo Peso - Seca'!F$193-'Dados Normal. pelo Peso - Seca'!F$194))</f>
        <v>0.48819612590799027</v>
      </c>
      <c r="G71" s="24">
        <f>IF(ISBLANK('Dados Normal. pelo Peso - Seca'!G71),"",('Dados Normal. pelo Peso - Seca'!G71-'Dados Normal. pelo Peso - Seca'!G$194)/('Dados Normal. pelo Peso - Seca'!G$193-'Dados Normal. pelo Peso - Seca'!G$194))</f>
        <v>7.5954550470126933E-2</v>
      </c>
      <c r="H71" s="24">
        <f>IF(ISBLANK('Dados Normal. pelo Peso - Seca'!H71),"",('Dados Normal. pelo Peso - Seca'!H71-'Dados Normal. pelo Peso - Seca'!H$194)/('Dados Normal. pelo Peso - Seca'!H$193-'Dados Normal. pelo Peso - Seca'!H$194))</f>
        <v>0.66173854638005802</v>
      </c>
      <c r="I71" s="24">
        <f>IF(ISBLANK('Dados Normal. pelo Peso - Seca'!I71),"",('Dados Normal. pelo Peso - Seca'!I71-'Dados Normal. pelo Peso - Seca'!I$194)/('Dados Normal. pelo Peso - Seca'!I$193-'Dados Normal. pelo Peso - Seca'!I$194))</f>
        <v>0.73320930232558146</v>
      </c>
      <c r="J71" s="24">
        <f>IF(ISBLANK('Dados Normal. pelo Peso - Seca'!J71),"",('Dados Normal. pelo Peso - Seca'!J71-'Dados Normal. pelo Peso - Seca'!J$194)/('Dados Normal. pelo Peso - Seca'!J$193-'Dados Normal. pelo Peso - Seca'!J$194))</f>
        <v>0.50023663038334143</v>
      </c>
      <c r="K71" s="24">
        <f>IF(ISBLANK('Dados Normal. pelo Peso - Seca'!K71),"",('Dados Normal. pelo Peso - Seca'!K71-'Dados Normal. pelo Peso - Seca'!K$194)/('Dados Normal. pelo Peso - Seca'!K$193-'Dados Normal. pelo Peso - Seca'!K$194))</f>
        <v>0.5185738930419781</v>
      </c>
      <c r="L71" s="24">
        <f>IF(ISBLANK('Dados Normal. pelo Peso - Seca'!L71),"",('Dados Normal. pelo Peso - Seca'!L71-'Dados Normal. pelo Peso - Seca'!L$194)/('Dados Normal. pelo Peso - Seca'!L$193-'Dados Normal. pelo Peso - Seca'!L$194))</f>
        <v>0.86414828718911296</v>
      </c>
      <c r="M71" s="24">
        <f>IF(ISBLANK('Dados Normal. pelo Peso - Seca'!M71),"",('Dados Normal. pelo Peso - Seca'!M71-'Dados Normal. pelo Peso - Seca'!M$194)/('Dados Normal. pelo Peso - Seca'!M$193-'Dados Normal. pelo Peso - Seca'!M$194))</f>
        <v>0.51272559000462758</v>
      </c>
      <c r="N71" s="24">
        <f>IF(ISBLANK('Dados Normal. pelo Peso - Seca'!N71),"",('Dados Normal. pelo Peso - Seca'!N71-'Dados Normal. pelo Peso - Seca'!N$194)/('Dados Normal. pelo Peso - Seca'!N$193-'Dados Normal. pelo Peso - Seca'!N$194))</f>
        <v>0.7311759729272419</v>
      </c>
      <c r="O71" s="24">
        <f>IF(ISBLANK('Dados Normal. pelo Peso - Seca'!O71),"",('Dados Normal. pelo Peso - Seca'!O71-'Dados Normal. pelo Peso - Seca'!O$194)/('Dados Normal. pelo Peso - Seca'!O$193-'Dados Normal. pelo Peso - Seca'!O$194))</f>
        <v>0.83243670886075938</v>
      </c>
      <c r="P71" s="24">
        <f>IF(ISBLANK('Dados Normal. pelo Peso - Seca'!P71),"",('Dados Normal. pelo Peso - Seca'!P71-'Dados Normal. pelo Peso - Seca'!P$194)/('Dados Normal. pelo Peso - Seca'!P$193-'Dados Normal. pelo Peso - Seca'!P$194))</f>
        <v>0.1803833145434052</v>
      </c>
      <c r="Q71" s="24">
        <f>IF(ISBLANK('Dados Normal. pelo Peso - Seca'!Q71),"",('Dados Normal. pelo Peso - Seca'!Q71-'Dados Normal. pelo Peso - Seca'!Q$194)/('Dados Normal. pelo Peso - Seca'!Q$193-'Dados Normal. pelo Peso - Seca'!Q$194))</f>
        <v>1</v>
      </c>
      <c r="R71" s="24">
        <f>IF(ISBLANK('Dados Normal. pelo Peso - Seca'!R71),"",('Dados Normal. pelo Peso - Seca'!R71-'Dados Normal. pelo Peso - Seca'!R$194)/('Dados Normal. pelo Peso - Seca'!R$193-'Dados Normal. pelo Peso - Seca'!R$194))</f>
        <v>1</v>
      </c>
      <c r="S71" s="24">
        <f>IF(ISBLANK('Dados Normal. pelo Peso - Seca'!S71),"",('Dados Normal. pelo Peso - Seca'!S71-'Dados Normal. pelo Peso - Seca'!S$194)/('Dados Normal. pelo Peso - Seca'!S$193-'Dados Normal. pelo Peso - Seca'!S$194))</f>
        <v>1</v>
      </c>
      <c r="T71" s="24">
        <f>IF(ISBLANK('Dados Normal. pelo Peso - Seca'!T71),"",('Dados Normal. pelo Peso - Seca'!T71-'Dados Normal. pelo Peso - Seca'!T$194)/('Dados Normal. pelo Peso - Seca'!T$193-'Dados Normal. pelo Peso - Seca'!T$194))</f>
        <v>1</v>
      </c>
      <c r="U71" s="24">
        <f>IF(ISBLANK('Dados Normal. pelo Peso - Seca'!U71),"",('Dados Normal. pelo Peso - Seca'!U71-'Dados Normal. pelo Peso - Seca'!U$194)/('Dados Normal. pelo Peso - Seca'!U$193-'Dados Normal. pelo Peso - Seca'!U$194))</f>
        <v>1</v>
      </c>
      <c r="V71" s="24">
        <f>IF(ISBLANK('Dados Normal. pelo Peso - Seca'!V71),"",('Dados Normal. pelo Peso - Seca'!V71-'Dados Normal. pelo Peso - Seca'!V$194)/('Dados Normal. pelo Peso - Seca'!V$193-'Dados Normal. pelo Peso - Seca'!V$194))</f>
        <v>0.79166666666666674</v>
      </c>
      <c r="W71" s="24">
        <f>IF(ISBLANK('Dados Normal. pelo Peso - Seca'!W71),"",('Dados Normal. pelo Peso - Seca'!W71-'Dados Normal. pelo Peso - Seca'!W$194)/('Dados Normal. pelo Peso - Seca'!W$193-'Dados Normal. pelo Peso - Seca'!W$194))</f>
        <v>0.61725067385444743</v>
      </c>
      <c r="X71" s="24">
        <f>IF(ISBLANK('Dados Normal. pelo Peso - Seca'!X71),"",('Dados Normal. pelo Peso - Seca'!X71-'Dados Normal. pelo Peso - Seca'!X$194)/('Dados Normal. pelo Peso - Seca'!X$193-'Dados Normal. pelo Peso - Seca'!X$194))</f>
        <v>0.47314049586776885</v>
      </c>
      <c r="Y71" s="24">
        <f>IF(ISBLANK('Dados Normal. pelo Peso - Seca'!Y71),"",('Dados Normal. pelo Peso - Seca'!Y71-'Dados Normal. pelo Peso - Seca'!Y$194)/('Dados Normal. pelo Peso - Seca'!Y$193-'Dados Normal. pelo Peso - Seca'!Y$194))</f>
        <v>0.47179001488296574</v>
      </c>
      <c r="Z71" s="24">
        <f>IF(ISBLANK('Dados Normal. pelo Peso - Seca'!Z71),"",('Dados Normal. pelo Peso - Seca'!Z71-'Dados Normal. pelo Peso - Seca'!Z$194)/('Dados Normal. pelo Peso - Seca'!Z$193-'Dados Normal. pelo Peso - Seca'!Z$194))</f>
        <v>0.54810024252223133</v>
      </c>
      <c r="AA71" s="24">
        <f>IF(ISBLANK('Dados Normal. pelo Peso - Seca'!AA71),"",('Dados Normal. pelo Peso - Seca'!AA71-'Dados Normal. pelo Peso - Seca'!AA$194)/('Dados Normal. pelo Peso - Seca'!AA$193-'Dados Normal. pelo Peso - Seca'!AA$194))</f>
        <v>0.54223328864202269</v>
      </c>
      <c r="AB71" s="24">
        <f>IF(ISBLANK('Dados Normal. pelo Peso - Seca'!AB71),"",('Dados Normal. pelo Peso - Seca'!AB71-'Dados Normal. pelo Peso - Seca'!AB$194)/('Dados Normal. pelo Peso - Seca'!AB$193-'Dados Normal. pelo Peso - Seca'!AB$194))</f>
        <v>4.255319148936175E-2</v>
      </c>
      <c r="AC71" s="24">
        <f>IF(ISBLANK('Dados Normal. pelo Peso - Seca'!AC71),"",('Dados Normal. pelo Peso - Seca'!AC71-'Dados Normal. pelo Peso - Seca'!AC$194)/('Dados Normal. pelo Peso - Seca'!AC$193-'Dados Normal. pelo Peso - Seca'!AC$194))</f>
        <v>0.18749999999999992</v>
      </c>
    </row>
    <row r="72" spans="1:29" s="17" customFormat="1" x14ac:dyDescent="0.25">
      <c r="A72" s="18" t="s">
        <v>1007</v>
      </c>
      <c r="B72" s="28" t="s">
        <v>1008</v>
      </c>
      <c r="C72" s="24">
        <f>IF(ISBLANK('Dados Normal. pelo Peso - Seca'!C72),"",('Dados Normal. pelo Peso - Seca'!C72-'Dados Normal. pelo Peso - Seca'!C$194)/('Dados Normal. pelo Peso - Seca'!C$193-'Dados Normal. pelo Peso - Seca'!C$194))</f>
        <v>0.69766441901523868</v>
      </c>
      <c r="D72" s="24">
        <f>IF(ISBLANK('Dados Normal. pelo Peso - Seca'!D72),"",('Dados Normal. pelo Peso - Seca'!D72-'Dados Normal. pelo Peso - Seca'!D$194)/('Dados Normal. pelo Peso - Seca'!D$193-'Dados Normal. pelo Peso - Seca'!D$194))</f>
        <v>0.28939286938805275</v>
      </c>
      <c r="E72" s="24">
        <f>IF(ISBLANK('Dados Normal. pelo Peso - Seca'!E72),"",('Dados Normal. pelo Peso - Seca'!E72-'Dados Normal. pelo Peso - Seca'!E$194)/('Dados Normal. pelo Peso - Seca'!E$193-'Dados Normal. pelo Peso - Seca'!E$194))</f>
        <v>0.68714391875154823</v>
      </c>
      <c r="F72" s="24">
        <f>IF(ISBLANK('Dados Normal. pelo Peso - Seca'!F72),"",('Dados Normal. pelo Peso - Seca'!F72-'Dados Normal. pelo Peso - Seca'!F$194)/('Dados Normal. pelo Peso - Seca'!F$193-'Dados Normal. pelo Peso - Seca'!F$194))</f>
        <v>0.65042372881355937</v>
      </c>
      <c r="G72" s="24">
        <f>IF(ISBLANK('Dados Normal. pelo Peso - Seca'!G72),"",('Dados Normal. pelo Peso - Seca'!G72-'Dados Normal. pelo Peso - Seca'!G$194)/('Dados Normal. pelo Peso - Seca'!G$193-'Dados Normal. pelo Peso - Seca'!G$194))</f>
        <v>0.1987630860271159</v>
      </c>
      <c r="H72" s="24">
        <f>IF(ISBLANK('Dados Normal. pelo Peso - Seca'!H72),"",('Dados Normal. pelo Peso - Seca'!H72-'Dados Normal. pelo Peso - Seca'!H$194)/('Dados Normal. pelo Peso - Seca'!H$193-'Dados Normal. pelo Peso - Seca'!H$194))</f>
        <v>0.57447467864701485</v>
      </c>
      <c r="I72" s="24">
        <f>IF(ISBLANK('Dados Normal. pelo Peso - Seca'!I72),"",('Dados Normal. pelo Peso - Seca'!I72-'Dados Normal. pelo Peso - Seca'!I$194)/('Dados Normal. pelo Peso - Seca'!I$193-'Dados Normal. pelo Peso - Seca'!I$194))</f>
        <v>0.56595348837209303</v>
      </c>
      <c r="J72" s="24">
        <f>IF(ISBLANK('Dados Normal. pelo Peso - Seca'!J72),"",('Dados Normal. pelo Peso - Seca'!J72-'Dados Normal. pelo Peso - Seca'!J$194)/('Dados Normal. pelo Peso - Seca'!J$193-'Dados Normal. pelo Peso - Seca'!J$194))</f>
        <v>0.57217226691907241</v>
      </c>
      <c r="K72" s="24">
        <f>IF(ISBLANK('Dados Normal. pelo Peso - Seca'!K72),"",('Dados Normal. pelo Peso - Seca'!K72-'Dados Normal. pelo Peso - Seca'!K$194)/('Dados Normal. pelo Peso - Seca'!K$193-'Dados Normal. pelo Peso - Seca'!K$194))</f>
        <v>0.56124209315698681</v>
      </c>
      <c r="L72" s="24">
        <f>IF(ISBLANK('Dados Normal. pelo Peso - Seca'!L72),"",('Dados Normal. pelo Peso - Seca'!L72-'Dados Normal. pelo Peso - Seca'!L$194)/('Dados Normal. pelo Peso - Seca'!L$193-'Dados Normal. pelo Peso - Seca'!L$194))</f>
        <v>0.86356170811825428</v>
      </c>
      <c r="M72" s="24">
        <f>IF(ISBLANK('Dados Normal. pelo Peso - Seca'!M72),"",('Dados Normal. pelo Peso - Seca'!M72-'Dados Normal. pelo Peso - Seca'!M$194)/('Dados Normal. pelo Peso - Seca'!M$193-'Dados Normal. pelo Peso - Seca'!M$194))</f>
        <v>0.47917630726515503</v>
      </c>
      <c r="N72" s="24">
        <f>IF(ISBLANK('Dados Normal. pelo Peso - Seca'!N72),"",('Dados Normal. pelo Peso - Seca'!N72-'Dados Normal. pelo Peso - Seca'!N$194)/('Dados Normal. pelo Peso - Seca'!N$193-'Dados Normal. pelo Peso - Seca'!N$194))</f>
        <v>0.77178510998307925</v>
      </c>
      <c r="O72" s="24">
        <f>IF(ISBLANK('Dados Normal. pelo Peso - Seca'!O72),"",('Dados Normal. pelo Peso - Seca'!O72-'Dados Normal. pelo Peso - Seca'!O$194)/('Dados Normal. pelo Peso - Seca'!O$193-'Dados Normal. pelo Peso - Seca'!O$194))</f>
        <v>0.85632911392405064</v>
      </c>
      <c r="P72" s="24">
        <f>IF(ISBLANK('Dados Normal. pelo Peso - Seca'!P72),"",('Dados Normal. pelo Peso - Seca'!P72-'Dados Normal. pelo Peso - Seca'!P$194)/('Dados Normal. pelo Peso - Seca'!P$193-'Dados Normal. pelo Peso - Seca'!P$194))</f>
        <v>1.8038331454341177E-2</v>
      </c>
      <c r="Q72" s="24">
        <f>IF(ISBLANK('Dados Normal. pelo Peso - Seca'!Q72),"",('Dados Normal. pelo Peso - Seca'!Q72-'Dados Normal. pelo Peso - Seca'!Q$194)/('Dados Normal. pelo Peso - Seca'!Q$193-'Dados Normal. pelo Peso - Seca'!Q$194))</f>
        <v>0</v>
      </c>
      <c r="R72" s="24">
        <f>IF(ISBLANK('Dados Normal. pelo Peso - Seca'!R72),"",('Dados Normal. pelo Peso - Seca'!R72-'Dados Normal. pelo Peso - Seca'!R$194)/('Dados Normal. pelo Peso - Seca'!R$193-'Dados Normal. pelo Peso - Seca'!R$194))</f>
        <v>1</v>
      </c>
      <c r="S72" s="24">
        <f>IF(ISBLANK('Dados Normal. pelo Peso - Seca'!S72),"",('Dados Normal. pelo Peso - Seca'!S72-'Dados Normal. pelo Peso - Seca'!S$194)/('Dados Normal. pelo Peso - Seca'!S$193-'Dados Normal. pelo Peso - Seca'!S$194))</f>
        <v>1</v>
      </c>
      <c r="T72" s="24">
        <f>IF(ISBLANK('Dados Normal. pelo Peso - Seca'!T72),"",('Dados Normal. pelo Peso - Seca'!T72-'Dados Normal. pelo Peso - Seca'!T$194)/('Dados Normal. pelo Peso - Seca'!T$193-'Dados Normal. pelo Peso - Seca'!T$194))</f>
        <v>1</v>
      </c>
      <c r="U72" s="24">
        <f>IF(ISBLANK('Dados Normal. pelo Peso - Seca'!U72),"",('Dados Normal. pelo Peso - Seca'!U72-'Dados Normal. pelo Peso - Seca'!U$194)/('Dados Normal. pelo Peso - Seca'!U$193-'Dados Normal. pelo Peso - Seca'!U$194))</f>
        <v>1</v>
      </c>
      <c r="V72" s="24">
        <f>IF(ISBLANK('Dados Normal. pelo Peso - Seca'!V72),"",('Dados Normal. pelo Peso - Seca'!V72-'Dados Normal. pelo Peso - Seca'!V$194)/('Dados Normal. pelo Peso - Seca'!V$193-'Dados Normal. pelo Peso - Seca'!V$194))</f>
        <v>0.625</v>
      </c>
      <c r="W72" s="24">
        <f>IF(ISBLANK('Dados Normal. pelo Peso - Seca'!W72),"",('Dados Normal. pelo Peso - Seca'!W72-'Dados Normal. pelo Peso - Seca'!W$194)/('Dados Normal. pelo Peso - Seca'!W$193-'Dados Normal. pelo Peso - Seca'!W$194))</f>
        <v>0.83018867924528339</v>
      </c>
      <c r="X72" s="24">
        <f>IF(ISBLANK('Dados Normal. pelo Peso - Seca'!X72),"",('Dados Normal. pelo Peso - Seca'!X72-'Dados Normal. pelo Peso - Seca'!X$194)/('Dados Normal. pelo Peso - Seca'!X$193-'Dados Normal. pelo Peso - Seca'!X$194))</f>
        <v>0.18595041322314107</v>
      </c>
      <c r="Y72" s="24">
        <f>IF(ISBLANK('Dados Normal. pelo Peso - Seca'!Y72),"",('Dados Normal. pelo Peso - Seca'!Y72-'Dados Normal. pelo Peso - Seca'!Y$194)/('Dados Normal. pelo Peso - Seca'!Y$193-'Dados Normal. pelo Peso - Seca'!Y$194))</f>
        <v>0.67514544716547154</v>
      </c>
      <c r="Z72" s="24">
        <f>IF(ISBLANK('Dados Normal. pelo Peso - Seca'!Z72),"",('Dados Normal. pelo Peso - Seca'!Z72-'Dados Normal. pelo Peso - Seca'!Z$194)/('Dados Normal. pelo Peso - Seca'!Z$193-'Dados Normal. pelo Peso - Seca'!Z$194))</f>
        <v>0.84704931285367824</v>
      </c>
      <c r="AA72" s="24">
        <f>IF(ISBLANK('Dados Normal. pelo Peso - Seca'!AA72),"",('Dados Normal. pelo Peso - Seca'!AA72-'Dados Normal. pelo Peso - Seca'!AA$194)/('Dados Normal. pelo Peso - Seca'!AA$193-'Dados Normal. pelo Peso - Seca'!AA$194))</f>
        <v>0.59911894273127764</v>
      </c>
      <c r="AB72" s="24">
        <f>IF(ISBLANK('Dados Normal. pelo Peso - Seca'!AB72),"",('Dados Normal. pelo Peso - Seca'!AB72-'Dados Normal. pelo Peso - Seca'!AB$194)/('Dados Normal. pelo Peso - Seca'!AB$193-'Dados Normal. pelo Peso - Seca'!AB$194))</f>
        <v>0.44680851063829791</v>
      </c>
      <c r="AC72" s="24">
        <f>IF(ISBLANK('Dados Normal. pelo Peso - Seca'!AC72),"",('Dados Normal. pelo Peso - Seca'!AC72-'Dados Normal. pelo Peso - Seca'!AC$194)/('Dados Normal. pelo Peso - Seca'!AC$193-'Dados Normal. pelo Peso - Seca'!AC$194))</f>
        <v>0.3333333333333332</v>
      </c>
    </row>
    <row r="73" spans="1:29" s="17" customFormat="1" x14ac:dyDescent="0.25">
      <c r="A73" s="18" t="s">
        <v>1009</v>
      </c>
      <c r="B73" s="28" t="s">
        <v>1010</v>
      </c>
      <c r="C73" s="24">
        <f>IF(ISBLANK('Dados Normal. pelo Peso - Seca'!C73),"",('Dados Normal. pelo Peso - Seca'!C73-'Dados Normal. pelo Peso - Seca'!C$194)/('Dados Normal. pelo Peso - Seca'!C$193-'Dados Normal. pelo Peso - Seca'!C$194))</f>
        <v>0.71636981536493127</v>
      </c>
      <c r="D73" s="24">
        <f>IF(ISBLANK('Dados Normal. pelo Peso - Seca'!D73),"",('Dados Normal. pelo Peso - Seca'!D73-'Dados Normal. pelo Peso - Seca'!D$194)/('Dados Normal. pelo Peso - Seca'!D$193-'Dados Normal. pelo Peso - Seca'!D$194))</f>
        <v>0.47419457965524264</v>
      </c>
      <c r="E73" s="24">
        <f>IF(ISBLANK('Dados Normal. pelo Peso - Seca'!E73),"",('Dados Normal. pelo Peso - Seca'!E73-'Dados Normal. pelo Peso - Seca'!E$194)/('Dados Normal. pelo Peso - Seca'!E$193-'Dados Normal. pelo Peso - Seca'!E$194))</f>
        <v>0.49541738915035916</v>
      </c>
      <c r="F73" s="24">
        <f>IF(ISBLANK('Dados Normal. pelo Peso - Seca'!F73),"",('Dados Normal. pelo Peso - Seca'!F73-'Dados Normal. pelo Peso - Seca'!F$194)/('Dados Normal. pelo Peso - Seca'!F$193-'Dados Normal. pelo Peso - Seca'!F$194))</f>
        <v>0.33020581113801456</v>
      </c>
      <c r="G73" s="24">
        <f>IF(ISBLANK('Dados Normal. pelo Peso - Seca'!G73),"",('Dados Normal. pelo Peso - Seca'!G73-'Dados Normal. pelo Peso - Seca'!G$194)/('Dados Normal. pelo Peso - Seca'!G$193-'Dados Normal. pelo Peso - Seca'!G$194))</f>
        <v>0.16847852187751347</v>
      </c>
      <c r="H73" s="24">
        <f>IF(ISBLANK('Dados Normal. pelo Peso - Seca'!H73),"",('Dados Normal. pelo Peso - Seca'!H73-'Dados Normal. pelo Peso - Seca'!H$194)/('Dados Normal. pelo Peso - Seca'!H$193-'Dados Normal. pelo Peso - Seca'!H$194))</f>
        <v>0.92340033069325178</v>
      </c>
      <c r="I73" s="24">
        <f>IF(ISBLANK('Dados Normal. pelo Peso - Seca'!I73),"",('Dados Normal. pelo Peso - Seca'!I73-'Dados Normal. pelo Peso - Seca'!I$194)/('Dados Normal. pelo Peso - Seca'!I$193-'Dados Normal. pelo Peso - Seca'!I$194))</f>
        <v>0.62455813953488371</v>
      </c>
      <c r="J73" s="24">
        <f>IF(ISBLANK('Dados Normal. pelo Peso - Seca'!J73),"",('Dados Normal. pelo Peso - Seca'!J73-'Dados Normal. pelo Peso - Seca'!J$194)/('Dados Normal. pelo Peso - Seca'!J$193-'Dados Normal. pelo Peso - Seca'!J$194))</f>
        <v>0.21154756270705163</v>
      </c>
      <c r="K73" s="24">
        <f>IF(ISBLANK('Dados Normal. pelo Peso - Seca'!K73),"",('Dados Normal. pelo Peso - Seca'!K73-'Dados Normal. pelo Peso - Seca'!K$194)/('Dados Normal. pelo Peso - Seca'!K$193-'Dados Normal. pelo Peso - Seca'!K$194))</f>
        <v>0.56664749856239216</v>
      </c>
      <c r="L73" s="24">
        <f>IF(ISBLANK('Dados Normal. pelo Peso - Seca'!L73),"",('Dados Normal. pelo Peso - Seca'!L73-'Dados Normal. pelo Peso - Seca'!L$194)/('Dados Normal. pelo Peso - Seca'!L$193-'Dados Normal. pelo Peso - Seca'!L$194))</f>
        <v>0.75762552792116378</v>
      </c>
      <c r="M73" s="24">
        <f>IF(ISBLANK('Dados Normal. pelo Peso - Seca'!M73),"",('Dados Normal. pelo Peso - Seca'!M73-'Dados Normal. pelo Peso - Seca'!M$194)/('Dados Normal. pelo Peso - Seca'!M$193-'Dados Normal. pelo Peso - Seca'!M$194))</f>
        <v>0.6789680703378066</v>
      </c>
      <c r="N73" s="24">
        <f>IF(ISBLANK('Dados Normal. pelo Peso - Seca'!N73),"",('Dados Normal. pelo Peso - Seca'!N73-'Dados Normal. pelo Peso - Seca'!N$194)/('Dados Normal. pelo Peso - Seca'!N$193-'Dados Normal. pelo Peso - Seca'!N$194))</f>
        <v>0.96087140439932306</v>
      </c>
      <c r="O73" s="24">
        <f>IF(ISBLANK('Dados Normal. pelo Peso - Seca'!O73),"",('Dados Normal. pelo Peso - Seca'!O73-'Dados Normal. pelo Peso - Seca'!O$194)/('Dados Normal. pelo Peso - Seca'!O$193-'Dados Normal. pelo Peso - Seca'!O$194))</f>
        <v>0.79430379746835444</v>
      </c>
      <c r="P73" s="24">
        <f>IF(ISBLANK('Dados Normal. pelo Peso - Seca'!P73),"",('Dados Normal. pelo Peso - Seca'!P73-'Dados Normal. pelo Peso - Seca'!P$194)/('Dados Normal. pelo Peso - Seca'!P$193-'Dados Normal. pelo Peso - Seca'!P$194))</f>
        <v>9.3573844419391983E-2</v>
      </c>
      <c r="Q73" s="24">
        <f>IF(ISBLANK('Dados Normal. pelo Peso - Seca'!Q73),"",('Dados Normal. pelo Peso - Seca'!Q73-'Dados Normal. pelo Peso - Seca'!Q$194)/('Dados Normal. pelo Peso - Seca'!Q$193-'Dados Normal. pelo Peso - Seca'!Q$194))</f>
        <v>1</v>
      </c>
      <c r="R73" s="24">
        <f>IF(ISBLANK('Dados Normal. pelo Peso - Seca'!R73),"",('Dados Normal. pelo Peso - Seca'!R73-'Dados Normal. pelo Peso - Seca'!R$194)/('Dados Normal. pelo Peso - Seca'!R$193-'Dados Normal. pelo Peso - Seca'!R$194))</f>
        <v>1</v>
      </c>
      <c r="S73" s="24">
        <f>IF(ISBLANK('Dados Normal. pelo Peso - Seca'!S73),"",('Dados Normal. pelo Peso - Seca'!S73-'Dados Normal. pelo Peso - Seca'!S$194)/('Dados Normal. pelo Peso - Seca'!S$193-'Dados Normal. pelo Peso - Seca'!S$194))</f>
        <v>1</v>
      </c>
      <c r="T73" s="24">
        <f>IF(ISBLANK('Dados Normal. pelo Peso - Seca'!T73),"",('Dados Normal. pelo Peso - Seca'!T73-'Dados Normal. pelo Peso - Seca'!T$194)/('Dados Normal. pelo Peso - Seca'!T$193-'Dados Normal. pelo Peso - Seca'!T$194))</f>
        <v>1</v>
      </c>
      <c r="U73" s="24">
        <f>IF(ISBLANK('Dados Normal. pelo Peso - Seca'!U73),"",('Dados Normal. pelo Peso - Seca'!U73-'Dados Normal. pelo Peso - Seca'!U$194)/('Dados Normal. pelo Peso - Seca'!U$193-'Dados Normal. pelo Peso - Seca'!U$194))</f>
        <v>1</v>
      </c>
      <c r="V73" s="24">
        <f>IF(ISBLANK('Dados Normal. pelo Peso - Seca'!V73),"",('Dados Normal. pelo Peso - Seca'!V73-'Dados Normal. pelo Peso - Seca'!V$194)/('Dados Normal. pelo Peso - Seca'!V$193-'Dados Normal. pelo Peso - Seca'!V$194))</f>
        <v>0.79166666666666674</v>
      </c>
      <c r="W73" s="24">
        <f>IF(ISBLANK('Dados Normal. pelo Peso - Seca'!W73),"",('Dados Normal. pelo Peso - Seca'!W73-'Dados Normal. pelo Peso - Seca'!W$194)/('Dados Normal. pelo Peso - Seca'!W$193-'Dados Normal. pelo Peso - Seca'!W$194))</f>
        <v>0.64106019766397171</v>
      </c>
      <c r="X73" s="24">
        <f>IF(ISBLANK('Dados Normal. pelo Peso - Seca'!X73),"",('Dados Normal. pelo Peso - Seca'!X73-'Dados Normal. pelo Peso - Seca'!X$194)/('Dados Normal. pelo Peso - Seca'!X$193-'Dados Normal. pelo Peso - Seca'!X$194))</f>
        <v>0.63154269972451771</v>
      </c>
      <c r="Y73" s="24">
        <f>IF(ISBLANK('Dados Normal. pelo Peso - Seca'!Y73),"",('Dados Normal. pelo Peso - Seca'!Y73-'Dados Normal. pelo Peso - Seca'!Y$194)/('Dados Normal. pelo Peso - Seca'!Y$193-'Dados Normal. pelo Peso - Seca'!Y$194))</f>
        <v>0.49898525233391966</v>
      </c>
      <c r="Z73" s="24">
        <f>IF(ISBLANK('Dados Normal. pelo Peso - Seca'!Z73),"",('Dados Normal. pelo Peso - Seca'!Z73-'Dados Normal. pelo Peso - Seca'!Z$194)/('Dados Normal. pelo Peso - Seca'!Z$193-'Dados Normal. pelo Peso - Seca'!Z$194))</f>
        <v>0.33128536782538398</v>
      </c>
      <c r="AA73" s="24">
        <f>IF(ISBLANK('Dados Normal. pelo Peso - Seca'!AA73),"",('Dados Normal. pelo Peso - Seca'!AA73-'Dados Normal. pelo Peso - Seca'!AA$194)/('Dados Normal. pelo Peso - Seca'!AA$193-'Dados Normal. pelo Peso - Seca'!AA$194))</f>
        <v>0.44780693353763656</v>
      </c>
      <c r="AB73" s="24">
        <f>IF(ISBLANK('Dados Normal. pelo Peso - Seca'!AB73),"",('Dados Normal. pelo Peso - Seca'!AB73-'Dados Normal. pelo Peso - Seca'!AB$194)/('Dados Normal. pelo Peso - Seca'!AB$193-'Dados Normal. pelo Peso - Seca'!AB$194))</f>
        <v>0.12765957446808504</v>
      </c>
      <c r="AC73" s="24">
        <f>IF(ISBLANK('Dados Normal. pelo Peso - Seca'!AC73),"",('Dados Normal. pelo Peso - Seca'!AC73-'Dados Normal. pelo Peso - Seca'!AC$194)/('Dados Normal. pelo Peso - Seca'!AC$193-'Dados Normal. pelo Peso - Seca'!AC$194))</f>
        <v>0.16666666666666669</v>
      </c>
    </row>
    <row r="74" spans="1:29" s="17" customFormat="1" x14ac:dyDescent="0.25">
      <c r="A74" s="18" t="s">
        <v>1011</v>
      </c>
      <c r="B74" s="28" t="s">
        <v>1012</v>
      </c>
      <c r="C74" s="24">
        <f>IF(ISBLANK('Dados Normal. pelo Peso - Seca'!C74),"",('Dados Normal. pelo Peso - Seca'!C74-'Dados Normal. pelo Peso - Seca'!C$194)/('Dados Normal. pelo Peso - Seca'!C$193-'Dados Normal. pelo Peso - Seca'!C$194))</f>
        <v>0.5850676084531703</v>
      </c>
      <c r="D74" s="24">
        <f>IF(ISBLANK('Dados Normal. pelo Peso - Seca'!D74),"",('Dados Normal. pelo Peso - Seca'!D74-'Dados Normal. pelo Peso - Seca'!D$194)/('Dados Normal. pelo Peso - Seca'!D$193-'Dados Normal. pelo Peso - Seca'!D$194))</f>
        <v>0.43792561719797546</v>
      </c>
      <c r="E74" s="24">
        <f>IF(ISBLANK('Dados Normal. pelo Peso - Seca'!E74),"",('Dados Normal. pelo Peso - Seca'!E74-'Dados Normal. pelo Peso - Seca'!E$194)/('Dados Normal. pelo Peso - Seca'!E$193-'Dados Normal. pelo Peso - Seca'!E$194))</f>
        <v>0.59945504087193469</v>
      </c>
      <c r="F74" s="24">
        <f>IF(ISBLANK('Dados Normal. pelo Peso - Seca'!F74),"",('Dados Normal. pelo Peso - Seca'!F74-'Dados Normal. pelo Peso - Seca'!F$194)/('Dados Normal. pelo Peso - Seca'!F$193-'Dados Normal. pelo Peso - Seca'!F$194))</f>
        <v>0.70369249394673139</v>
      </c>
      <c r="G74" s="24">
        <f>IF(ISBLANK('Dados Normal. pelo Peso - Seca'!G74),"",('Dados Normal. pelo Peso - Seca'!G74-'Dados Normal. pelo Peso - Seca'!G$194)/('Dados Normal. pelo Peso - Seca'!G$193-'Dados Normal. pelo Peso - Seca'!G$194))</f>
        <v>0.26000602604062845</v>
      </c>
      <c r="H74" s="24">
        <f>IF(ISBLANK('Dados Normal. pelo Peso - Seca'!H74),"",('Dados Normal. pelo Peso - Seca'!H74-'Dados Normal. pelo Peso - Seca'!H$194)/('Dados Normal. pelo Peso - Seca'!H$193-'Dados Normal. pelo Peso - Seca'!H$194))</f>
        <v>0.52359167835576459</v>
      </c>
      <c r="I74" s="24">
        <f>IF(ISBLANK('Dados Normal. pelo Peso - Seca'!I74),"",('Dados Normal. pelo Peso - Seca'!I74-'Dados Normal. pelo Peso - Seca'!I$194)/('Dados Normal. pelo Peso - Seca'!I$193-'Dados Normal. pelo Peso - Seca'!I$194))</f>
        <v>0.66493023255813966</v>
      </c>
      <c r="J74" s="24">
        <f>IF(ISBLANK('Dados Normal. pelo Peso - Seca'!J74),"",('Dados Normal. pelo Peso - Seca'!J74-'Dados Normal. pelo Peso - Seca'!J$194)/('Dados Normal. pelo Peso - Seca'!J$193-'Dados Normal. pelo Peso - Seca'!J$194))</f>
        <v>0.55939422621864665</v>
      </c>
      <c r="K74" s="24">
        <f>IF(ISBLANK('Dados Normal. pelo Peso - Seca'!K74),"",('Dados Normal. pelo Peso - Seca'!K74-'Dados Normal. pelo Peso - Seca'!K$194)/('Dados Normal. pelo Peso - Seca'!K$193-'Dados Normal. pelo Peso - Seca'!K$194))</f>
        <v>0.56515238642898213</v>
      </c>
      <c r="L74" s="24">
        <f>IF(ISBLANK('Dados Normal. pelo Peso - Seca'!L74),"",('Dados Normal. pelo Peso - Seca'!L74-'Dados Normal. pelo Peso - Seca'!L$194)/('Dados Normal. pelo Peso - Seca'!L$193-'Dados Normal. pelo Peso - Seca'!L$194))</f>
        <v>0.72595025809479108</v>
      </c>
      <c r="M74" s="24">
        <f>IF(ISBLANK('Dados Normal. pelo Peso - Seca'!M74),"",('Dados Normal. pelo Peso - Seca'!M74-'Dados Normal. pelo Peso - Seca'!M$194)/('Dados Normal. pelo Peso - Seca'!M$193-'Dados Normal. pelo Peso - Seca'!M$194))</f>
        <v>0.6804720037019899</v>
      </c>
      <c r="N74" s="24">
        <f>IF(ISBLANK('Dados Normal. pelo Peso - Seca'!N74),"",('Dados Normal. pelo Peso - Seca'!N74-'Dados Normal. pelo Peso - Seca'!N$194)/('Dados Normal. pelo Peso - Seca'!N$193-'Dados Normal. pelo Peso - Seca'!N$194))</f>
        <v>0.95621827411167482</v>
      </c>
      <c r="O74" s="24">
        <f>IF(ISBLANK('Dados Normal. pelo Peso - Seca'!O74),"",('Dados Normal. pelo Peso - Seca'!O74-'Dados Normal. pelo Peso - Seca'!O$194)/('Dados Normal. pelo Peso - Seca'!O$193-'Dados Normal. pelo Peso - Seca'!O$194))</f>
        <v>0.47943037974683533</v>
      </c>
      <c r="P74" s="24">
        <f>IF(ISBLANK('Dados Normal. pelo Peso - Seca'!P74),"",('Dados Normal. pelo Peso - Seca'!P74-'Dados Normal. pelo Peso - Seca'!P$194)/('Dados Normal. pelo Peso - Seca'!P$193-'Dados Normal. pelo Peso - Seca'!P$194))</f>
        <v>0.25704622322435194</v>
      </c>
      <c r="Q74" s="24">
        <f>IF(ISBLANK('Dados Normal. pelo Peso - Seca'!Q74),"",('Dados Normal. pelo Peso - Seca'!Q74-'Dados Normal. pelo Peso - Seca'!Q$194)/('Dados Normal. pelo Peso - Seca'!Q$193-'Dados Normal. pelo Peso - Seca'!Q$194))</f>
        <v>0</v>
      </c>
      <c r="R74" s="24">
        <f>IF(ISBLANK('Dados Normal. pelo Peso - Seca'!R74),"",('Dados Normal. pelo Peso - Seca'!R74-'Dados Normal. pelo Peso - Seca'!R$194)/('Dados Normal. pelo Peso - Seca'!R$193-'Dados Normal. pelo Peso - Seca'!R$194))</f>
        <v>0</v>
      </c>
      <c r="S74" s="24">
        <f>IF(ISBLANK('Dados Normal. pelo Peso - Seca'!S74),"",('Dados Normal. pelo Peso - Seca'!S74-'Dados Normal. pelo Peso - Seca'!S$194)/('Dados Normal. pelo Peso - Seca'!S$193-'Dados Normal. pelo Peso - Seca'!S$194))</f>
        <v>0.33333333333333343</v>
      </c>
      <c r="T74" s="24">
        <f>IF(ISBLANK('Dados Normal. pelo Peso - Seca'!T74),"",('Dados Normal. pelo Peso - Seca'!T74-'Dados Normal. pelo Peso - Seca'!T$194)/('Dados Normal. pelo Peso - Seca'!T$193-'Dados Normal. pelo Peso - Seca'!T$194))</f>
        <v>0</v>
      </c>
      <c r="U74" s="24">
        <f>IF(ISBLANK('Dados Normal. pelo Peso - Seca'!U74),"",('Dados Normal. pelo Peso - Seca'!U74-'Dados Normal. pelo Peso - Seca'!U$194)/('Dados Normal. pelo Peso - Seca'!U$193-'Dados Normal. pelo Peso - Seca'!U$194))</f>
        <v>1</v>
      </c>
      <c r="V74" s="24">
        <f>IF(ISBLANK('Dados Normal. pelo Peso - Seca'!V74),"",('Dados Normal. pelo Peso - Seca'!V74-'Dados Normal. pelo Peso - Seca'!V$194)/('Dados Normal. pelo Peso - Seca'!V$193-'Dados Normal. pelo Peso - Seca'!V$194))</f>
        <v>0.625</v>
      </c>
      <c r="W74" s="24">
        <f>IF(ISBLANK('Dados Normal. pelo Peso - Seca'!W74),"",('Dados Normal. pelo Peso - Seca'!W74-'Dados Normal. pelo Peso - Seca'!W$194)/('Dados Normal. pelo Peso - Seca'!W$193-'Dados Normal. pelo Peso - Seca'!W$194))</f>
        <v>0.66801437556154519</v>
      </c>
      <c r="X74" s="24">
        <f>IF(ISBLANK('Dados Normal. pelo Peso - Seca'!X74),"",('Dados Normal. pelo Peso - Seca'!X74-'Dados Normal. pelo Peso - Seca'!X$194)/('Dados Normal. pelo Peso - Seca'!X$193-'Dados Normal. pelo Peso - Seca'!X$194))</f>
        <v>0.21143250688705162</v>
      </c>
      <c r="Y74" s="24">
        <f>IF(ISBLANK('Dados Normal. pelo Peso - Seca'!Y74),"",('Dados Normal. pelo Peso - Seca'!Y74-'Dados Normal. pelo Peso - Seca'!Y$194)/('Dados Normal. pelo Peso - Seca'!Y$193-'Dados Normal. pelo Peso - Seca'!Y$194))</f>
        <v>0.64010282776349614</v>
      </c>
      <c r="Z74" s="24">
        <f>IF(ISBLANK('Dados Normal. pelo Peso - Seca'!Z74),"",('Dados Normal. pelo Peso - Seca'!Z74-'Dados Normal. pelo Peso - Seca'!Z$194)/('Dados Normal. pelo Peso - Seca'!Z$193-'Dados Normal. pelo Peso - Seca'!Z$194))</f>
        <v>0.66160064672594987</v>
      </c>
      <c r="AA74" s="24">
        <f>IF(ISBLANK('Dados Normal. pelo Peso - Seca'!AA74),"",('Dados Normal. pelo Peso - Seca'!AA74-'Dados Normal. pelo Peso - Seca'!AA$194)/('Dados Normal. pelo Peso - Seca'!AA$193-'Dados Normal. pelo Peso - Seca'!AA$194))</f>
        <v>0.61022792568473483</v>
      </c>
      <c r="AB74" s="24">
        <f>IF(ISBLANK('Dados Normal. pelo Peso - Seca'!AB74),"",('Dados Normal. pelo Peso - Seca'!AB74-'Dados Normal. pelo Peso - Seca'!AB$194)/('Dados Normal. pelo Peso - Seca'!AB$193-'Dados Normal. pelo Peso - Seca'!AB$194))</f>
        <v>0.42553191489361697</v>
      </c>
      <c r="AC74" s="24">
        <f>IF(ISBLANK('Dados Normal. pelo Peso - Seca'!AC74),"",('Dados Normal. pelo Peso - Seca'!AC74-'Dados Normal. pelo Peso - Seca'!AC$194)/('Dados Normal. pelo Peso - Seca'!AC$193-'Dados Normal. pelo Peso - Seca'!AC$194))</f>
        <v>0.39583333333333331</v>
      </c>
    </row>
    <row r="75" spans="1:29" s="17" customFormat="1" x14ac:dyDescent="0.25">
      <c r="A75" s="18" t="s">
        <v>1013</v>
      </c>
      <c r="B75" s="28" t="s">
        <v>1014</v>
      </c>
      <c r="C75" s="24">
        <f>IF(ISBLANK('Dados Normal. pelo Peso - Seca'!C75),"",('Dados Normal. pelo Peso - Seca'!C75-'Dados Normal. pelo Peso - Seca'!C$194)/('Dados Normal. pelo Peso - Seca'!C$193-'Dados Normal. pelo Peso - Seca'!C$194))</f>
        <v>0.20017774785166251</v>
      </c>
      <c r="D75" s="24">
        <f>IF(ISBLANK('Dados Normal. pelo Peso - Seca'!D75),"",('Dados Normal. pelo Peso - Seca'!D75-'Dados Normal. pelo Peso - Seca'!D$194)/('Dados Normal. pelo Peso - Seca'!D$193-'Dados Normal. pelo Peso - Seca'!D$194))</f>
        <v>0.90901572914085549</v>
      </c>
      <c r="E75" s="24">
        <f>IF(ISBLANK('Dados Normal. pelo Peso - Seca'!E75),"",('Dados Normal. pelo Peso - Seca'!E75-'Dados Normal. pelo Peso - Seca'!E$194)/('Dados Normal. pelo Peso - Seca'!E$193-'Dados Normal. pelo Peso - Seca'!E$194))</f>
        <v>0.42085707208322998</v>
      </c>
      <c r="F75" s="24">
        <f>IF(ISBLANK('Dados Normal. pelo Peso - Seca'!F75),"",('Dados Normal. pelo Peso - Seca'!F75-'Dados Normal. pelo Peso - Seca'!F$194)/('Dados Normal. pelo Peso - Seca'!F$193-'Dados Normal. pelo Peso - Seca'!F$194))</f>
        <v>0.26361985472154964</v>
      </c>
      <c r="G75" s="24">
        <f>IF(ISBLANK('Dados Normal. pelo Peso - Seca'!G75),"",('Dados Normal. pelo Peso - Seca'!G75-'Dados Normal. pelo Peso - Seca'!G$194)/('Dados Normal. pelo Peso - Seca'!G$193-'Dados Normal. pelo Peso - Seca'!G$194))</f>
        <v>0.22114570271833298</v>
      </c>
      <c r="H75" s="24">
        <f>IF(ISBLANK('Dados Normal. pelo Peso - Seca'!H75),"",('Dados Normal. pelo Peso - Seca'!H75-'Dados Normal. pelo Peso - Seca'!H$194)/('Dados Normal. pelo Peso - Seca'!H$193-'Dados Normal. pelo Peso - Seca'!H$194))</f>
        <v>0.61668620790953099</v>
      </c>
      <c r="I75" s="24">
        <f>IF(ISBLANK('Dados Normal. pelo Peso - Seca'!I75),"",('Dados Normal. pelo Peso - Seca'!I75-'Dados Normal. pelo Peso - Seca'!I$194)/('Dados Normal. pelo Peso - Seca'!I$193-'Dados Normal. pelo Peso - Seca'!I$194))</f>
        <v>0.63981395348837211</v>
      </c>
      <c r="J75" s="24">
        <f>IF(ISBLANK('Dados Normal. pelo Peso - Seca'!J75),"",('Dados Normal. pelo Peso - Seca'!J75-'Dados Normal. pelo Peso - Seca'!J$194)/('Dados Normal. pelo Peso - Seca'!J$193-'Dados Normal. pelo Peso - Seca'!J$194))</f>
        <v>0.66871746332229065</v>
      </c>
      <c r="K75" s="24">
        <f>IF(ISBLANK('Dados Normal. pelo Peso - Seca'!K75),"",('Dados Normal. pelo Peso - Seca'!K75-'Dados Normal. pelo Peso - Seca'!K$194)/('Dados Normal. pelo Peso - Seca'!K$193-'Dados Normal. pelo Peso - Seca'!K$194))</f>
        <v>0.6846463484761357</v>
      </c>
      <c r="L75" s="24">
        <f>IF(ISBLANK('Dados Normal. pelo Peso - Seca'!L75),"",('Dados Normal. pelo Peso - Seca'!L75-'Dados Normal. pelo Peso - Seca'!L$194)/('Dados Normal. pelo Peso - Seca'!L$193-'Dados Normal. pelo Peso - Seca'!L$194))</f>
        <v>0.94462693571093392</v>
      </c>
      <c r="M75" s="24">
        <f>IF(ISBLANK('Dados Normal. pelo Peso - Seca'!M75),"",('Dados Normal. pelo Peso - Seca'!M75-'Dados Normal. pelo Peso - Seca'!M$194)/('Dados Normal. pelo Peso - Seca'!M$193-'Dados Normal. pelo Peso - Seca'!M$194))</f>
        <v>0.66624248033317912</v>
      </c>
      <c r="N75" s="24">
        <f>IF(ISBLANK('Dados Normal. pelo Peso - Seca'!N75),"",('Dados Normal. pelo Peso - Seca'!N75-'Dados Normal. pelo Peso - Seca'!N$194)/('Dados Normal. pelo Peso - Seca'!N$193-'Dados Normal. pelo Peso - Seca'!N$194))</f>
        <v>0.89551607445008452</v>
      </c>
      <c r="O75" s="24">
        <f>IF(ISBLANK('Dados Normal. pelo Peso - Seca'!O75),"",('Dados Normal. pelo Peso - Seca'!O75-'Dados Normal. pelo Peso - Seca'!O$194)/('Dados Normal. pelo Peso - Seca'!O$193-'Dados Normal. pelo Peso - Seca'!O$194))</f>
        <v>0.9503164556962026</v>
      </c>
      <c r="P75" s="24">
        <f>IF(ISBLANK('Dados Normal. pelo Peso - Seca'!P75),"",('Dados Normal. pelo Peso - Seca'!P75-'Dados Normal. pelo Peso - Seca'!P$194)/('Dados Normal. pelo Peso - Seca'!P$193-'Dados Normal. pelo Peso - Seca'!P$194))</f>
        <v>4.50958286358513E-2</v>
      </c>
      <c r="Q75" s="24">
        <f>IF(ISBLANK('Dados Normal. pelo Peso - Seca'!Q75),"",('Dados Normal. pelo Peso - Seca'!Q75-'Dados Normal. pelo Peso - Seca'!Q$194)/('Dados Normal. pelo Peso - Seca'!Q$193-'Dados Normal. pelo Peso - Seca'!Q$194))</f>
        <v>0</v>
      </c>
      <c r="R75" s="24">
        <f>IF(ISBLANK('Dados Normal. pelo Peso - Seca'!R75),"",('Dados Normal. pelo Peso - Seca'!R75-'Dados Normal. pelo Peso - Seca'!R$194)/('Dados Normal. pelo Peso - Seca'!R$193-'Dados Normal. pelo Peso - Seca'!R$194))</f>
        <v>1</v>
      </c>
      <c r="S75" s="24">
        <f>IF(ISBLANK('Dados Normal. pelo Peso - Seca'!S75),"",('Dados Normal. pelo Peso - Seca'!S75-'Dados Normal. pelo Peso - Seca'!S$194)/('Dados Normal. pelo Peso - Seca'!S$193-'Dados Normal. pelo Peso - Seca'!S$194))</f>
        <v>0.66666666666666674</v>
      </c>
      <c r="T75" s="24">
        <f>IF(ISBLANK('Dados Normal. pelo Peso - Seca'!T75),"",('Dados Normal. pelo Peso - Seca'!T75-'Dados Normal. pelo Peso - Seca'!T$194)/('Dados Normal. pelo Peso - Seca'!T$193-'Dados Normal. pelo Peso - Seca'!T$194))</f>
        <v>1</v>
      </c>
      <c r="U75" s="24">
        <f>IF(ISBLANK('Dados Normal. pelo Peso - Seca'!U75),"",('Dados Normal. pelo Peso - Seca'!U75-'Dados Normal. pelo Peso - Seca'!U$194)/('Dados Normal. pelo Peso - Seca'!U$193-'Dados Normal. pelo Peso - Seca'!U$194))</f>
        <v>1</v>
      </c>
      <c r="V75" s="24">
        <f>IF(ISBLANK('Dados Normal. pelo Peso - Seca'!V75),"",('Dados Normal. pelo Peso - Seca'!V75-'Dados Normal. pelo Peso - Seca'!V$194)/('Dados Normal. pelo Peso - Seca'!V$193-'Dados Normal. pelo Peso - Seca'!V$194))</f>
        <v>1</v>
      </c>
      <c r="W75" s="24">
        <f>IF(ISBLANK('Dados Normal. pelo Peso - Seca'!W75),"",('Dados Normal. pelo Peso - Seca'!W75-'Dados Normal. pelo Peso - Seca'!W$194)/('Dados Normal. pelo Peso - Seca'!W$193-'Dados Normal. pelo Peso - Seca'!W$194))</f>
        <v>0.31221922731356738</v>
      </c>
      <c r="X75" s="24">
        <f>IF(ISBLANK('Dados Normal. pelo Peso - Seca'!X75),"",('Dados Normal. pelo Peso - Seca'!X75-'Dados Normal. pelo Peso - Seca'!X$194)/('Dados Normal. pelo Peso - Seca'!X$193-'Dados Normal. pelo Peso - Seca'!X$194))</f>
        <v>0.50344352617079924</v>
      </c>
      <c r="Y75" s="24">
        <f>IF(ISBLANK('Dados Normal. pelo Peso - Seca'!Y75),"",('Dados Normal. pelo Peso - Seca'!Y75-'Dados Normal. pelo Peso - Seca'!Y$194)/('Dados Normal. pelo Peso - Seca'!Y$193-'Dados Normal. pelo Peso - Seca'!Y$194))</f>
        <v>0.15505344337708027</v>
      </c>
      <c r="Z75" s="24">
        <f>IF(ISBLANK('Dados Normal. pelo Peso - Seca'!Z75),"",('Dados Normal. pelo Peso - Seca'!Z75-'Dados Normal. pelo Peso - Seca'!Z$194)/('Dados Normal. pelo Peso - Seca'!Z$193-'Dados Normal. pelo Peso - Seca'!Z$194))</f>
        <v>9.086499595796281E-2</v>
      </c>
      <c r="AA75" s="24">
        <f>IF(ISBLANK('Dados Normal. pelo Peso - Seca'!AA75),"",('Dados Normal. pelo Peso - Seca'!AA75-'Dados Normal. pelo Peso - Seca'!AA$194)/('Dados Normal. pelo Peso - Seca'!AA$193-'Dados Normal. pelo Peso - Seca'!AA$194))</f>
        <v>0.19498180425205902</v>
      </c>
      <c r="AB75" s="24">
        <f>IF(ISBLANK('Dados Normal. pelo Peso - Seca'!AB75),"",('Dados Normal. pelo Peso - Seca'!AB75-'Dados Normal. pelo Peso - Seca'!AB$194)/('Dados Normal. pelo Peso - Seca'!AB$193-'Dados Normal. pelo Peso - Seca'!AB$194))</f>
        <v>0.61702127659574491</v>
      </c>
      <c r="AC75" s="24">
        <f>IF(ISBLANK('Dados Normal. pelo Peso - Seca'!AC75),"",('Dados Normal. pelo Peso - Seca'!AC75-'Dados Normal. pelo Peso - Seca'!AC$194)/('Dados Normal. pelo Peso - Seca'!AC$193-'Dados Normal. pelo Peso - Seca'!AC$194))</f>
        <v>0</v>
      </c>
    </row>
    <row r="76" spans="1:29" s="17" customFormat="1" x14ac:dyDescent="0.25">
      <c r="A76" s="18" t="s">
        <v>1015</v>
      </c>
      <c r="B76" s="28" t="s">
        <v>1016</v>
      </c>
      <c r="C76" s="24">
        <f>IF(ISBLANK('Dados Normal. pelo Peso - Seca'!C76),"",('Dados Normal. pelo Peso - Seca'!C76-'Dados Normal. pelo Peso - Seca'!C$194)/('Dados Normal. pelo Peso - Seca'!C$193-'Dados Normal. pelo Peso - Seca'!C$194))</f>
        <v>0.88636925446719572</v>
      </c>
      <c r="D76" s="24">
        <f>IF(ISBLANK('Dados Normal. pelo Peso - Seca'!D76),"",('Dados Normal. pelo Peso - Seca'!D76-'Dados Normal. pelo Peso - Seca'!D$194)/('Dados Normal. pelo Peso - Seca'!D$193-'Dados Normal. pelo Peso - Seca'!D$194))</f>
        <v>0.13384595482782488</v>
      </c>
      <c r="E76" s="24">
        <f>IF(ISBLANK('Dados Normal. pelo Peso - Seca'!E76),"",('Dados Normal. pelo Peso - Seca'!E76-'Dados Normal. pelo Peso - Seca'!E$194)/('Dados Normal. pelo Peso - Seca'!E$193-'Dados Normal. pelo Peso - Seca'!E$194))</f>
        <v>0.75006192717364373</v>
      </c>
      <c r="F76" s="24">
        <f>IF(ISBLANK('Dados Normal. pelo Peso - Seca'!F76),"",('Dados Normal. pelo Peso - Seca'!F76-'Dados Normal. pelo Peso - Seca'!F$194)/('Dados Normal. pelo Peso - Seca'!F$193-'Dados Normal. pelo Peso - Seca'!F$194))</f>
        <v>0.83928571428571452</v>
      </c>
      <c r="G76" s="24">
        <f>IF(ISBLANK('Dados Normal. pelo Peso - Seca'!G76),"",('Dados Normal. pelo Peso - Seca'!G76-'Dados Normal. pelo Peso - Seca'!G$194)/('Dados Normal. pelo Peso - Seca'!G$193-'Dados Normal. pelo Peso - Seca'!G$194))</f>
        <v>0.2868502242361809</v>
      </c>
      <c r="H76" s="24">
        <f>IF(ISBLANK('Dados Normal. pelo Peso - Seca'!H76),"",('Dados Normal. pelo Peso - Seca'!H76-'Dados Normal. pelo Peso - Seca'!H$194)/('Dados Normal. pelo Peso - Seca'!H$193-'Dados Normal. pelo Peso - Seca'!H$194))</f>
        <v>9.8750900403779499E-2</v>
      </c>
      <c r="I76" s="24">
        <f>IF(ISBLANK('Dados Normal. pelo Peso - Seca'!I76),"",('Dados Normal. pelo Peso - Seca'!I76-'Dados Normal. pelo Peso - Seca'!I$194)/('Dados Normal. pelo Peso - Seca'!I$193-'Dados Normal. pelo Peso - Seca'!I$194))</f>
        <v>0.38083720930232579</v>
      </c>
      <c r="J76" s="24">
        <f>IF(ISBLANK('Dados Normal. pelo Peso - Seca'!J76),"",('Dados Normal. pelo Peso - Seca'!J76-'Dados Normal. pelo Peso - Seca'!J$194)/('Dados Normal. pelo Peso - Seca'!J$193-'Dados Normal. pelo Peso - Seca'!J$194))</f>
        <v>0.42404164694746815</v>
      </c>
      <c r="K76" s="24">
        <f>IF(ISBLANK('Dados Normal. pelo Peso - Seca'!K76),"",('Dados Normal. pelo Peso - Seca'!K76-'Dados Normal. pelo Peso - Seca'!K$194)/('Dados Normal. pelo Peso - Seca'!K$193-'Dados Normal. pelo Peso - Seca'!K$194))</f>
        <v>0.96929269695227149</v>
      </c>
      <c r="L76" s="24">
        <f>IF(ISBLANK('Dados Normal. pelo Peso - Seca'!L76),"",('Dados Normal. pelo Peso - Seca'!L76-'Dados Normal. pelo Peso - Seca'!L$194)/('Dados Normal. pelo Peso - Seca'!L$193-'Dados Normal. pelo Peso - Seca'!L$194))</f>
        <v>4.1999061473486615E-2</v>
      </c>
      <c r="M76" s="24">
        <f>IF(ISBLANK('Dados Normal. pelo Peso - Seca'!M76),"",('Dados Normal. pelo Peso - Seca'!M76-'Dados Normal. pelo Peso - Seca'!M$194)/('Dados Normal. pelo Peso - Seca'!M$193-'Dados Normal. pelo Peso - Seca'!M$194))</f>
        <v>0.56027302174919014</v>
      </c>
      <c r="N76" s="24">
        <f>IF(ISBLANK('Dados Normal. pelo Peso - Seca'!N76),"",('Dados Normal. pelo Peso - Seca'!N76-'Dados Normal. pelo Peso - Seca'!N$194)/('Dados Normal. pelo Peso - Seca'!N$193-'Dados Normal. pelo Peso - Seca'!N$194))</f>
        <v>0.81387478849407779</v>
      </c>
      <c r="O76" s="24">
        <f>IF(ISBLANK('Dados Normal. pelo Peso - Seca'!O76),"",('Dados Normal. pelo Peso - Seca'!O76-'Dados Normal. pelo Peso - Seca'!O$194)/('Dados Normal. pelo Peso - Seca'!O$193-'Dados Normal. pelo Peso - Seca'!O$194))</f>
        <v>0.48259493670886067</v>
      </c>
      <c r="P76" s="24">
        <f>IF(ISBLANK('Dados Normal. pelo Peso - Seca'!P76),"",('Dados Normal. pelo Peso - Seca'!P76-'Dados Normal. pelo Peso - Seca'!P$194)/('Dados Normal. pelo Peso - Seca'!P$193-'Dados Normal. pelo Peso - Seca'!P$194))</f>
        <v>0.17361894024802643</v>
      </c>
      <c r="Q76" s="24">
        <f>IF(ISBLANK('Dados Normal. pelo Peso - Seca'!Q76),"",('Dados Normal. pelo Peso - Seca'!Q76-'Dados Normal. pelo Peso - Seca'!Q$194)/('Dados Normal. pelo Peso - Seca'!Q$193-'Dados Normal. pelo Peso - Seca'!Q$194))</f>
        <v>1</v>
      </c>
      <c r="R76" s="24">
        <f>IF(ISBLANK('Dados Normal. pelo Peso - Seca'!R76),"",('Dados Normal. pelo Peso - Seca'!R76-'Dados Normal. pelo Peso - Seca'!R$194)/('Dados Normal. pelo Peso - Seca'!R$193-'Dados Normal. pelo Peso - Seca'!R$194))</f>
        <v>1</v>
      </c>
      <c r="S76" s="24">
        <f>IF(ISBLANK('Dados Normal. pelo Peso - Seca'!S76),"",('Dados Normal. pelo Peso - Seca'!S76-'Dados Normal. pelo Peso - Seca'!S$194)/('Dados Normal. pelo Peso - Seca'!S$193-'Dados Normal. pelo Peso - Seca'!S$194))</f>
        <v>0.33333333333333343</v>
      </c>
      <c r="T76" s="24">
        <f>IF(ISBLANK('Dados Normal. pelo Peso - Seca'!T76),"",('Dados Normal. pelo Peso - Seca'!T76-'Dados Normal. pelo Peso - Seca'!T$194)/('Dados Normal. pelo Peso - Seca'!T$193-'Dados Normal. pelo Peso - Seca'!T$194))</f>
        <v>1</v>
      </c>
      <c r="U76" s="24">
        <f>IF(ISBLANK('Dados Normal. pelo Peso - Seca'!U76),"",('Dados Normal. pelo Peso - Seca'!U76-'Dados Normal. pelo Peso - Seca'!U$194)/('Dados Normal. pelo Peso - Seca'!U$193-'Dados Normal. pelo Peso - Seca'!U$194))</f>
        <v>1</v>
      </c>
      <c r="V76" s="24">
        <f>IF(ISBLANK('Dados Normal. pelo Peso - Seca'!V76),"",('Dados Normal. pelo Peso - Seca'!V76-'Dados Normal. pelo Peso - Seca'!V$194)/('Dados Normal. pelo Peso - Seca'!V$193-'Dados Normal. pelo Peso - Seca'!V$194))</f>
        <v>0.4583333333333332</v>
      </c>
      <c r="W76" s="24">
        <f>IF(ISBLANK('Dados Normal. pelo Peso - Seca'!W76),"",('Dados Normal. pelo Peso - Seca'!W76-'Dados Normal. pelo Peso - Seca'!W$194)/('Dados Normal. pelo Peso - Seca'!W$193-'Dados Normal. pelo Peso - Seca'!W$194))</f>
        <v>0.686433063791555</v>
      </c>
      <c r="X76" s="24">
        <f>IF(ISBLANK('Dados Normal. pelo Peso - Seca'!X76),"",('Dados Normal. pelo Peso - Seca'!X76-'Dados Normal. pelo Peso - Seca'!X$194)/('Dados Normal. pelo Peso - Seca'!X$193-'Dados Normal. pelo Peso - Seca'!X$194))</f>
        <v>0.14807162534435148</v>
      </c>
      <c r="Y76" s="24">
        <f>IF(ISBLANK('Dados Normal. pelo Peso - Seca'!Y76),"",('Dados Normal. pelo Peso - Seca'!Y76-'Dados Normal. pelo Peso - Seca'!Y$194)/('Dados Normal. pelo Peso - Seca'!Y$193-'Dados Normal. pelo Peso - Seca'!Y$194))</f>
        <v>0.83006359085374104</v>
      </c>
      <c r="Z76" s="24">
        <f>IF(ISBLANK('Dados Normal. pelo Peso - Seca'!Z76),"",('Dados Normal. pelo Peso - Seca'!Z76-'Dados Normal. pelo Peso - Seca'!Z$194)/('Dados Normal. pelo Peso - Seca'!Z$193-'Dados Normal. pelo Peso - Seca'!Z$194))</f>
        <v>0.88617623282134195</v>
      </c>
      <c r="AA76" s="24">
        <f>IF(ISBLANK('Dados Normal. pelo Peso - Seca'!AA76),"",('Dados Normal. pelo Peso - Seca'!AA76-'Dados Normal. pelo Peso - Seca'!AA$194)/('Dados Normal. pelo Peso - Seca'!AA$193-'Dados Normal. pelo Peso - Seca'!AA$194))</f>
        <v>0.80233671710400312</v>
      </c>
      <c r="AB76" s="24">
        <f>IF(ISBLANK('Dados Normal. pelo Peso - Seca'!AB76),"",('Dados Normal. pelo Peso - Seca'!AB76-'Dados Normal. pelo Peso - Seca'!AB$194)/('Dados Normal. pelo Peso - Seca'!AB$193-'Dados Normal. pelo Peso - Seca'!AB$194))</f>
        <v>8.5106382978723388E-2</v>
      </c>
      <c r="AC76" s="24">
        <f>IF(ISBLANK('Dados Normal. pelo Peso - Seca'!AC76),"",('Dados Normal. pelo Peso - Seca'!AC76-'Dados Normal. pelo Peso - Seca'!AC$194)/('Dados Normal. pelo Peso - Seca'!AC$193-'Dados Normal. pelo Peso - Seca'!AC$194))</f>
        <v>0.52083333333333326</v>
      </c>
    </row>
    <row r="77" spans="1:29" s="17" customFormat="1" x14ac:dyDescent="0.25">
      <c r="A77" s="18" t="s">
        <v>1017</v>
      </c>
      <c r="B77" s="28" t="s">
        <v>1018</v>
      </c>
      <c r="C77" s="24">
        <f>IF(ISBLANK('Dados Normal. pelo Peso - Seca'!C77),"",('Dados Normal. pelo Peso - Seca'!C77-'Dados Normal. pelo Peso - Seca'!C$194)/('Dados Normal. pelo Peso - Seca'!C$193-'Dados Normal. pelo Peso - Seca'!C$194))</f>
        <v>0.76049375836354849</v>
      </c>
      <c r="D77" s="24">
        <f>IF(ISBLANK('Dados Normal. pelo Peso - Seca'!D77),"",('Dados Normal. pelo Peso - Seca'!D77-'Dados Normal. pelo Peso - Seca'!D$194)/('Dados Normal. pelo Peso - Seca'!D$193-'Dados Normal. pelo Peso - Seca'!D$194))</f>
        <v>0.27675980221866525</v>
      </c>
      <c r="E77" s="24">
        <f>IF(ISBLANK('Dados Normal. pelo Peso - Seca'!E77),"",('Dados Normal. pelo Peso - Seca'!E77-'Dados Normal. pelo Peso - Seca'!E$194)/('Dados Normal. pelo Peso - Seca'!E$193-'Dados Normal. pelo Peso - Seca'!E$194))</f>
        <v>0.57666584097101803</v>
      </c>
      <c r="F77" s="24">
        <f>IF(ISBLANK('Dados Normal. pelo Peso - Seca'!F77),"",('Dados Normal. pelo Peso - Seca'!F77-'Dados Normal. pelo Peso - Seca'!F$194)/('Dados Normal. pelo Peso - Seca'!F$193-'Dados Normal. pelo Peso - Seca'!F$194))</f>
        <v>0.56113801452784506</v>
      </c>
      <c r="G77" s="24">
        <f>IF(ISBLANK('Dados Normal. pelo Peso - Seca'!G77),"",('Dados Normal. pelo Peso - Seca'!G77-'Dados Normal. pelo Peso - Seca'!G$194)/('Dados Normal. pelo Peso - Seca'!G$193-'Dados Normal. pelo Peso - Seca'!G$194))</f>
        <v>0.19599162105063284</v>
      </c>
      <c r="H77" s="24">
        <f>IF(ISBLANK('Dados Normal. pelo Peso - Seca'!H77),"",('Dados Normal. pelo Peso - Seca'!H77-'Dados Normal. pelo Peso - Seca'!H$194)/('Dados Normal. pelo Peso - Seca'!H$193-'Dados Normal. pelo Peso - Seca'!H$194))</f>
        <v>0.89760786780944524</v>
      </c>
      <c r="I77" s="24">
        <f>IF(ISBLANK('Dados Normal. pelo Peso - Seca'!I77),"",('Dados Normal. pelo Peso - Seca'!I77-'Dados Normal. pelo Peso - Seca'!I$194)/('Dados Normal. pelo Peso - Seca'!I$193-'Dados Normal. pelo Peso - Seca'!I$194))</f>
        <v>0.57953488372093021</v>
      </c>
      <c r="J77" s="24">
        <f>IF(ISBLANK('Dados Normal. pelo Peso - Seca'!J77),"",('Dados Normal. pelo Peso - Seca'!J77-'Dados Normal. pelo Peso - Seca'!J$194)/('Dados Normal. pelo Peso - Seca'!J$193-'Dados Normal. pelo Peso - Seca'!J$194))</f>
        <v>0.49834358731661155</v>
      </c>
      <c r="K77" s="24">
        <f>IF(ISBLANK('Dados Normal. pelo Peso - Seca'!K77),"",('Dados Normal. pelo Peso - Seca'!K77-'Dados Normal. pelo Peso - Seca'!K$194)/('Dados Normal. pelo Peso - Seca'!K$193-'Dados Normal. pelo Peso - Seca'!K$194))</f>
        <v>0.53053479010925819</v>
      </c>
      <c r="L77" s="24">
        <f>IF(ISBLANK('Dados Normal. pelo Peso - Seca'!L77),"",('Dados Normal. pelo Peso - Seca'!L77-'Dados Normal. pelo Peso - Seca'!L$194)/('Dados Normal. pelo Peso - Seca'!L$193-'Dados Normal. pelo Peso - Seca'!L$194))</f>
        <v>0.79282027217268891</v>
      </c>
      <c r="M77" s="24">
        <f>IF(ISBLANK('Dados Normal. pelo Peso - Seca'!M77),"",('Dados Normal. pelo Peso - Seca'!M77-'Dados Normal. pelo Peso - Seca'!M$194)/('Dados Normal. pelo Peso - Seca'!M$193-'Dados Normal. pelo Peso - Seca'!M$194))</f>
        <v>0.71425266080518279</v>
      </c>
      <c r="N77" s="24">
        <f>IF(ISBLANK('Dados Normal. pelo Peso - Seca'!N77),"",('Dados Normal. pelo Peso - Seca'!N77-'Dados Normal. pelo Peso - Seca'!N$194)/('Dados Normal. pelo Peso - Seca'!N$193-'Dados Normal. pelo Peso - Seca'!N$194))</f>
        <v>0.866539763113367</v>
      </c>
      <c r="O77" s="24">
        <f>IF(ISBLANK('Dados Normal. pelo Peso - Seca'!O77),"",('Dados Normal. pelo Peso - Seca'!O77-'Dados Normal. pelo Peso - Seca'!O$194)/('Dados Normal. pelo Peso - Seca'!O$193-'Dados Normal. pelo Peso - Seca'!O$194))</f>
        <v>0.85870253164556931</v>
      </c>
      <c r="P77" s="24">
        <f>IF(ISBLANK('Dados Normal. pelo Peso - Seca'!P77),"",('Dados Normal. pelo Peso - Seca'!P77-'Dados Normal. pelo Peso - Seca'!P$194)/('Dados Normal. pelo Peso - Seca'!P$193-'Dados Normal. pelo Peso - Seca'!P$194))</f>
        <v>7.4408117249154887E-2</v>
      </c>
      <c r="Q77" s="24">
        <f>IF(ISBLANK('Dados Normal. pelo Peso - Seca'!Q77),"",('Dados Normal. pelo Peso - Seca'!Q77-'Dados Normal. pelo Peso - Seca'!Q$194)/('Dados Normal. pelo Peso - Seca'!Q$193-'Dados Normal. pelo Peso - Seca'!Q$194))</f>
        <v>1</v>
      </c>
      <c r="R77" s="24">
        <f>IF(ISBLANK('Dados Normal. pelo Peso - Seca'!R77),"",('Dados Normal. pelo Peso - Seca'!R77-'Dados Normal. pelo Peso - Seca'!R$194)/('Dados Normal. pelo Peso - Seca'!R$193-'Dados Normal. pelo Peso - Seca'!R$194))</f>
        <v>1</v>
      </c>
      <c r="S77" s="24">
        <f>IF(ISBLANK('Dados Normal. pelo Peso - Seca'!S77),"",('Dados Normal. pelo Peso - Seca'!S77-'Dados Normal. pelo Peso - Seca'!S$194)/('Dados Normal. pelo Peso - Seca'!S$193-'Dados Normal. pelo Peso - Seca'!S$194))</f>
        <v>0.66666666666666674</v>
      </c>
      <c r="T77" s="24">
        <f>IF(ISBLANK('Dados Normal. pelo Peso - Seca'!T77),"",('Dados Normal. pelo Peso - Seca'!T77-'Dados Normal. pelo Peso - Seca'!T$194)/('Dados Normal. pelo Peso - Seca'!T$193-'Dados Normal. pelo Peso - Seca'!T$194))</f>
        <v>1</v>
      </c>
      <c r="U77" s="24">
        <f>IF(ISBLANK('Dados Normal. pelo Peso - Seca'!U77),"",('Dados Normal. pelo Peso - Seca'!U77-'Dados Normal. pelo Peso - Seca'!U$194)/('Dados Normal. pelo Peso - Seca'!U$193-'Dados Normal. pelo Peso - Seca'!U$194))</f>
        <v>1</v>
      </c>
      <c r="V77" s="24">
        <f>IF(ISBLANK('Dados Normal. pelo Peso - Seca'!V77),"",('Dados Normal. pelo Peso - Seca'!V77-'Dados Normal. pelo Peso - Seca'!V$194)/('Dados Normal. pelo Peso - Seca'!V$193-'Dados Normal. pelo Peso - Seca'!V$194))</f>
        <v>0.79166666666666674</v>
      </c>
      <c r="W77" s="24">
        <f>IF(ISBLANK('Dados Normal. pelo Peso - Seca'!W77),"",('Dados Normal. pelo Peso - Seca'!W77-'Dados Normal. pelo Peso - Seca'!W$194)/('Dados Normal. pelo Peso - Seca'!W$193-'Dados Normal. pelo Peso - Seca'!W$194))</f>
        <v>0.73629829290206683</v>
      </c>
      <c r="X77" s="24">
        <f>IF(ISBLANK('Dados Normal. pelo Peso - Seca'!X77),"",('Dados Normal. pelo Peso - Seca'!X77-'Dados Normal. pelo Peso - Seca'!X$194)/('Dados Normal. pelo Peso - Seca'!X$193-'Dados Normal. pelo Peso - Seca'!X$194))</f>
        <v>2.34159779614329E-2</v>
      </c>
      <c r="Y77" s="24">
        <f>IF(ISBLANK('Dados Normal. pelo Peso - Seca'!Y77),"",('Dados Normal. pelo Peso - Seca'!Y77-'Dados Normal. pelo Peso - Seca'!Y$194)/('Dados Normal. pelo Peso - Seca'!Y$193-'Dados Normal. pelo Peso - Seca'!Y$194))</f>
        <v>0.72398863482614007</v>
      </c>
      <c r="Z77" s="24">
        <f>IF(ISBLANK('Dados Normal. pelo Peso - Seca'!Z77),"",('Dados Normal. pelo Peso - Seca'!Z77-'Dados Normal. pelo Peso - Seca'!Z$194)/('Dados Normal. pelo Peso - Seca'!Z$193-'Dados Normal. pelo Peso - Seca'!Z$194))</f>
        <v>0.93548908649959572</v>
      </c>
      <c r="AA77" s="24">
        <f>IF(ISBLANK('Dados Normal. pelo Peso - Seca'!AA77),"",('Dados Normal. pelo Peso - Seca'!AA77-'Dados Normal. pelo Peso - Seca'!AA$194)/('Dados Normal. pelo Peso - Seca'!AA$193-'Dados Normal. pelo Peso - Seca'!AA$194))</f>
        <v>0.50890633978165112</v>
      </c>
      <c r="AB77" s="24">
        <f>IF(ISBLANK('Dados Normal. pelo Peso - Seca'!AB77),"",('Dados Normal. pelo Peso - Seca'!AB77-'Dados Normal. pelo Peso - Seca'!AB$194)/('Dados Normal. pelo Peso - Seca'!AB$193-'Dados Normal. pelo Peso - Seca'!AB$194))</f>
        <v>0.46808510638297879</v>
      </c>
      <c r="AC77" s="24">
        <f>IF(ISBLANK('Dados Normal. pelo Peso - Seca'!AC77),"",('Dados Normal. pelo Peso - Seca'!AC77-'Dados Normal. pelo Peso - Seca'!AC$194)/('Dados Normal. pelo Peso - Seca'!AC$193-'Dados Normal. pelo Peso - Seca'!AC$194))</f>
        <v>0.1458333333333334</v>
      </c>
    </row>
    <row r="78" spans="1:29" s="17" customFormat="1" x14ac:dyDescent="0.25">
      <c r="A78" s="18" t="s">
        <v>1019</v>
      </c>
      <c r="B78" s="28" t="s">
        <v>1020</v>
      </c>
      <c r="C78" s="24">
        <f>IF(ISBLANK('Dados Normal. pelo Peso - Seca'!C78),"",('Dados Normal. pelo Peso - Seca'!C78-'Dados Normal. pelo Peso - Seca'!C$194)/('Dados Normal. pelo Peso - Seca'!C$193-'Dados Normal. pelo Peso - Seca'!C$194))</f>
        <v>0.64681202181997166</v>
      </c>
      <c r="D78" s="24">
        <f>IF(ISBLANK('Dados Normal. pelo Peso - Seca'!D78),"",('Dados Normal. pelo Peso - Seca'!D78-'Dados Normal. pelo Peso - Seca'!D$194)/('Dados Normal. pelo Peso - Seca'!D$193-'Dados Normal. pelo Peso - Seca'!D$194))</f>
        <v>0.35060695865489572</v>
      </c>
      <c r="E78" s="24">
        <f>IF(ISBLANK('Dados Normal. pelo Peso - Seca'!E78),"",('Dados Normal. pelo Peso - Seca'!E78-'Dados Normal. pelo Peso - Seca'!E$194)/('Dados Normal. pelo Peso - Seca'!E$193-'Dados Normal. pelo Peso - Seca'!E$194))</f>
        <v>0.62893237552638093</v>
      </c>
      <c r="F78" s="24">
        <f>IF(ISBLANK('Dados Normal. pelo Peso - Seca'!F78),"",('Dados Normal. pelo Peso - Seca'!F78-'Dados Normal. pelo Peso - Seca'!F$194)/('Dados Normal. pelo Peso - Seca'!F$193-'Dados Normal. pelo Peso - Seca'!F$194))</f>
        <v>0.67796610169491522</v>
      </c>
      <c r="G78" s="24">
        <f>IF(ISBLANK('Dados Normal. pelo Peso - Seca'!G78),"",('Dados Normal. pelo Peso - Seca'!G78-'Dados Normal. pelo Peso - Seca'!G$194)/('Dados Normal. pelo Peso - Seca'!G$193-'Dados Normal. pelo Peso - Seca'!G$194))</f>
        <v>0.22994220526191184</v>
      </c>
      <c r="H78" s="24">
        <f>IF(ISBLANK('Dados Normal. pelo Peso - Seca'!H78),"",('Dados Normal. pelo Peso - Seca'!H78-'Dados Normal. pelo Peso - Seca'!H$194)/('Dados Normal. pelo Peso - Seca'!H$193-'Dados Normal. pelo Peso - Seca'!H$194))</f>
        <v>0.69493477426771244</v>
      </c>
      <c r="I78" s="24">
        <f>IF(ISBLANK('Dados Normal. pelo Peso - Seca'!I78),"",('Dados Normal. pelo Peso - Seca'!I78-'Dados Normal. pelo Peso - Seca'!I$194)/('Dados Normal. pelo Peso - Seca'!I$193-'Dados Normal. pelo Peso - Seca'!I$194))</f>
        <v>0.76297674418604644</v>
      </c>
      <c r="J78" s="24">
        <f>IF(ISBLANK('Dados Normal. pelo Peso - Seca'!J78),"",('Dados Normal. pelo Peso - Seca'!J78-'Dados Normal. pelo Peso - Seca'!J$194)/('Dados Normal. pelo Peso - Seca'!J$193-'Dados Normal. pelo Peso - Seca'!J$194))</f>
        <v>0.42072882158069108</v>
      </c>
      <c r="K78" s="24">
        <f>IF(ISBLANK('Dados Normal. pelo Peso - Seca'!K78),"",('Dados Normal. pelo Peso - Seca'!K78-'Dados Normal. pelo Peso - Seca'!K$194)/('Dados Normal. pelo Peso - Seca'!K$193-'Dados Normal. pelo Peso - Seca'!K$194))</f>
        <v>0.52708453133985056</v>
      </c>
      <c r="L78" s="24">
        <f>IF(ISBLANK('Dados Normal. pelo Peso - Seca'!L78),"",('Dados Normal. pelo Peso - Seca'!L78-'Dados Normal. pelo Peso - Seca'!L$194)/('Dados Normal. pelo Peso - Seca'!L$193-'Dados Normal. pelo Peso - Seca'!L$194))</f>
        <v>0.72829657437822615</v>
      </c>
      <c r="M78" s="24">
        <f>IF(ISBLANK('Dados Normal. pelo Peso - Seca'!M78),"",('Dados Normal. pelo Peso - Seca'!M78-'Dados Normal. pelo Peso - Seca'!M$194)/('Dados Normal. pelo Peso - Seca'!M$193-'Dados Normal. pelo Peso - Seca'!M$194))</f>
        <v>0.79673762147154104</v>
      </c>
      <c r="N78" s="24">
        <f>IF(ISBLANK('Dados Normal. pelo Peso - Seca'!N78),"",('Dados Normal. pelo Peso - Seca'!N78-'Dados Normal. pelo Peso - Seca'!N$194)/('Dados Normal. pelo Peso - Seca'!N$193-'Dados Normal. pelo Peso - Seca'!N$194))</f>
        <v>0.85109983079526197</v>
      </c>
      <c r="O78" s="24">
        <f>IF(ISBLANK('Dados Normal. pelo Peso - Seca'!O78),"",('Dados Normal. pelo Peso - Seca'!O78-'Dados Normal. pelo Peso - Seca'!O$194)/('Dados Normal. pelo Peso - Seca'!O$193-'Dados Normal. pelo Peso - Seca'!O$194))</f>
        <v>0.68259493670886073</v>
      </c>
      <c r="P78" s="24">
        <f>IF(ISBLANK('Dados Normal. pelo Peso - Seca'!P78),"",('Dados Normal. pelo Peso - Seca'!P78-'Dados Normal. pelo Peso - Seca'!P$194)/('Dados Normal. pelo Peso - Seca'!P$193-'Dados Normal. pelo Peso - Seca'!P$194))</f>
        <v>0.20405862457722596</v>
      </c>
      <c r="Q78" s="24">
        <f>IF(ISBLANK('Dados Normal. pelo Peso - Seca'!Q78),"",('Dados Normal. pelo Peso - Seca'!Q78-'Dados Normal. pelo Peso - Seca'!Q$194)/('Dados Normal. pelo Peso - Seca'!Q$193-'Dados Normal. pelo Peso - Seca'!Q$194))</f>
        <v>0</v>
      </c>
      <c r="R78" s="24">
        <f>IF(ISBLANK('Dados Normal. pelo Peso - Seca'!R78),"",('Dados Normal. pelo Peso - Seca'!R78-'Dados Normal. pelo Peso - Seca'!R$194)/('Dados Normal. pelo Peso - Seca'!R$193-'Dados Normal. pelo Peso - Seca'!R$194))</f>
        <v>1</v>
      </c>
      <c r="S78" s="24">
        <f>IF(ISBLANK('Dados Normal. pelo Peso - Seca'!S78),"",('Dados Normal. pelo Peso - Seca'!S78-'Dados Normal. pelo Peso - Seca'!S$194)/('Dados Normal. pelo Peso - Seca'!S$193-'Dados Normal. pelo Peso - Seca'!S$194))</f>
        <v>1</v>
      </c>
      <c r="T78" s="24">
        <f>IF(ISBLANK('Dados Normal. pelo Peso - Seca'!T78),"",('Dados Normal. pelo Peso - Seca'!T78-'Dados Normal. pelo Peso - Seca'!T$194)/('Dados Normal. pelo Peso - Seca'!T$193-'Dados Normal. pelo Peso - Seca'!T$194))</f>
        <v>1</v>
      </c>
      <c r="U78" s="24">
        <f>IF(ISBLANK('Dados Normal. pelo Peso - Seca'!U78),"",('Dados Normal. pelo Peso - Seca'!U78-'Dados Normal. pelo Peso - Seca'!U$194)/('Dados Normal. pelo Peso - Seca'!U$193-'Dados Normal. pelo Peso - Seca'!U$194))</f>
        <v>0</v>
      </c>
      <c r="V78" s="24">
        <f>IF(ISBLANK('Dados Normal. pelo Peso - Seca'!V78),"",('Dados Normal. pelo Peso - Seca'!V78-'Dados Normal. pelo Peso - Seca'!V$194)/('Dados Normal. pelo Peso - Seca'!V$193-'Dados Normal. pelo Peso - Seca'!V$194))</f>
        <v>0.58333333333333326</v>
      </c>
      <c r="W78" s="24">
        <f>IF(ISBLANK('Dados Normal. pelo Peso - Seca'!W78),"",('Dados Normal. pelo Peso - Seca'!W78-'Dados Normal. pelo Peso - Seca'!W$194)/('Dados Normal. pelo Peso - Seca'!W$193-'Dados Normal. pelo Peso - Seca'!W$194))</f>
        <v>0.74707996406109645</v>
      </c>
      <c r="X78" s="24">
        <f>IF(ISBLANK('Dados Normal. pelo Peso - Seca'!X78),"",('Dados Normal. pelo Peso - Seca'!X78-'Dados Normal. pelo Peso - Seca'!X$194)/('Dados Normal. pelo Peso - Seca'!X$193-'Dados Normal. pelo Peso - Seca'!X$194))</f>
        <v>0.45454545454545381</v>
      </c>
      <c r="Y78" s="24">
        <f>IF(ISBLANK('Dados Normal. pelo Peso - Seca'!Y78),"",('Dados Normal. pelo Peso - Seca'!Y78-'Dados Normal. pelo Peso - Seca'!Y$194)/('Dados Normal. pelo Peso - Seca'!Y$193-'Dados Normal. pelo Peso - Seca'!Y$194))</f>
        <v>0.62779055608172107</v>
      </c>
      <c r="Z78" s="24">
        <f>IF(ISBLANK('Dados Normal. pelo Peso - Seca'!Z78),"",('Dados Normal. pelo Peso - Seca'!Z78-'Dados Normal. pelo Peso - Seca'!Z$194)/('Dados Normal. pelo Peso - Seca'!Z$193-'Dados Normal. pelo Peso - Seca'!Z$194))</f>
        <v>0.70606305578011319</v>
      </c>
      <c r="AA78" s="24">
        <f>IF(ISBLANK('Dados Normal. pelo Peso - Seca'!AA78),"",('Dados Normal. pelo Peso - Seca'!AA78-'Dados Normal. pelo Peso - Seca'!AA$194)/('Dados Normal. pelo Peso - Seca'!AA$193-'Dados Normal. pelo Peso - Seca'!AA$194))</f>
        <v>0.79831449913809627</v>
      </c>
      <c r="AB78" s="24">
        <f>IF(ISBLANK('Dados Normal. pelo Peso - Seca'!AB78),"",('Dados Normal. pelo Peso - Seca'!AB78-'Dados Normal. pelo Peso - Seca'!AB$194)/('Dados Normal. pelo Peso - Seca'!AB$193-'Dados Normal. pelo Peso - Seca'!AB$194))</f>
        <v>2.1276595744680823E-2</v>
      </c>
      <c r="AC78" s="24">
        <f>IF(ISBLANK('Dados Normal. pelo Peso - Seca'!AC78),"",('Dados Normal. pelo Peso - Seca'!AC78-'Dados Normal. pelo Peso - Seca'!AC$194)/('Dados Normal. pelo Peso - Seca'!AC$193-'Dados Normal. pelo Peso - Seca'!AC$194))</f>
        <v>0.39583333333333331</v>
      </c>
    </row>
    <row r="79" spans="1:29" s="17" customFormat="1" x14ac:dyDescent="0.25">
      <c r="A79" s="18" t="s">
        <v>1021</v>
      </c>
      <c r="B79" s="28" t="s">
        <v>1022</v>
      </c>
      <c r="C79" s="24">
        <f>IF(ISBLANK('Dados Normal. pelo Peso - Seca'!C79),"",('Dados Normal. pelo Peso - Seca'!C79-'Dados Normal. pelo Peso - Seca'!C$194)/('Dados Normal. pelo Peso - Seca'!C$193-'Dados Normal. pelo Peso - Seca'!C$194))</f>
        <v>0.85905855268167208</v>
      </c>
      <c r="D79" s="24">
        <f>IF(ISBLANK('Dados Normal. pelo Peso - Seca'!D79),"",('Dados Normal. pelo Peso - Seca'!D79-'Dados Normal. pelo Peso - Seca'!D$194)/('Dados Normal. pelo Peso - Seca'!D$193-'Dados Normal. pelo Peso - Seca'!D$194))</f>
        <v>9.4486601012187574E-2</v>
      </c>
      <c r="E79" s="24">
        <f>IF(ISBLANK('Dados Normal. pelo Peso - Seca'!E79),"",('Dados Normal. pelo Peso - Seca'!E79-'Dados Normal. pelo Peso - Seca'!E$194)/('Dados Normal. pelo Peso - Seca'!E$193-'Dados Normal. pelo Peso - Seca'!E$194))</f>
        <v>0.54421600198166942</v>
      </c>
      <c r="F79" s="24">
        <f>IF(ISBLANK('Dados Normal. pelo Peso - Seca'!F79),"",('Dados Normal. pelo Peso - Seca'!F79-'Dados Normal. pelo Peso - Seca'!F$194)/('Dados Normal. pelo Peso - Seca'!F$193-'Dados Normal. pelo Peso - Seca'!F$194))</f>
        <v>0.57899515738498786</v>
      </c>
      <c r="G79" s="24">
        <f>IF(ISBLANK('Dados Normal. pelo Peso - Seca'!G79),"",('Dados Normal. pelo Peso - Seca'!G79-'Dados Normal. pelo Peso - Seca'!G$194)/('Dados Normal. pelo Peso - Seca'!G$193-'Dados Normal. pelo Peso - Seca'!G$194))</f>
        <v>6.1839383724276657E-2</v>
      </c>
      <c r="H79" s="24">
        <f>IF(ISBLANK('Dados Normal. pelo Peso - Seca'!H79),"",('Dados Normal. pelo Peso - Seca'!H79-'Dados Normal. pelo Peso - Seca'!H$194)/('Dados Normal. pelo Peso - Seca'!H$193-'Dados Normal. pelo Peso - Seca'!H$194))</f>
        <v>0.98551395379410878</v>
      </c>
      <c r="I79" s="24">
        <f>IF(ISBLANK('Dados Normal. pelo Peso - Seca'!I79),"",('Dados Normal. pelo Peso - Seca'!I79-'Dados Normal. pelo Peso - Seca'!I$194)/('Dados Normal. pelo Peso - Seca'!I$193-'Dados Normal. pelo Peso - Seca'!I$194))</f>
        <v>0.32837209302325593</v>
      </c>
      <c r="J79" s="24">
        <f>IF(ISBLANK('Dados Normal. pelo Peso - Seca'!J79),"",('Dados Normal. pelo Peso - Seca'!J79-'Dados Normal. pelo Peso - Seca'!J$194)/('Dados Normal. pelo Peso - Seca'!J$193-'Dados Normal. pelo Peso - Seca'!J$194))</f>
        <v>0.41126360624704245</v>
      </c>
      <c r="K79" s="24">
        <f>IF(ISBLANK('Dados Normal. pelo Peso - Seca'!K79),"",('Dados Normal. pelo Peso - Seca'!K79-'Dados Normal. pelo Peso - Seca'!K$194)/('Dados Normal. pelo Peso - Seca'!K$193-'Dados Normal. pelo Peso - Seca'!K$194))</f>
        <v>0.48395629672225415</v>
      </c>
      <c r="L79" s="24">
        <f>IF(ISBLANK('Dados Normal. pelo Peso - Seca'!L79),"",('Dados Normal. pelo Peso - Seca'!L79-'Dados Normal. pelo Peso - Seca'!L$194)/('Dados Normal. pelo Peso - Seca'!L$193-'Dados Normal. pelo Peso - Seca'!L$194))</f>
        <v>0.84408728296574365</v>
      </c>
      <c r="M79" s="24">
        <f>IF(ISBLANK('Dados Normal. pelo Peso - Seca'!M79),"",('Dados Normal. pelo Peso - Seca'!M79-'Dados Normal. pelo Peso - Seca'!M$194)/('Dados Normal. pelo Peso - Seca'!M$193-'Dados Normal. pelo Peso - Seca'!M$194))</f>
        <v>0.77163350300786682</v>
      </c>
      <c r="N79" s="24">
        <f>IF(ISBLANK('Dados Normal. pelo Peso - Seca'!N79),"",('Dados Normal. pelo Peso - Seca'!N79-'Dados Normal. pelo Peso - Seca'!N$194)/('Dados Normal. pelo Peso - Seca'!N$193-'Dados Normal. pelo Peso - Seca'!N$194))</f>
        <v>0.90503384094754669</v>
      </c>
      <c r="O79" s="24">
        <f>IF(ISBLANK('Dados Normal. pelo Peso - Seca'!O79),"",('Dados Normal. pelo Peso - Seca'!O79-'Dados Normal. pelo Peso - Seca'!O$194)/('Dados Normal. pelo Peso - Seca'!O$193-'Dados Normal. pelo Peso - Seca'!O$194))</f>
        <v>0.90617088607594931</v>
      </c>
      <c r="P79" s="24">
        <f>IF(ISBLANK('Dados Normal. pelo Peso - Seca'!P79),"",('Dados Normal. pelo Peso - Seca'!P79-'Dados Normal. pelo Peso - Seca'!P$194)/('Dados Normal. pelo Peso - Seca'!P$193-'Dados Normal. pelo Peso - Seca'!P$194))</f>
        <v>0.13077790304396861</v>
      </c>
      <c r="Q79" s="24">
        <f>IF(ISBLANK('Dados Normal. pelo Peso - Seca'!Q79),"",('Dados Normal. pelo Peso - Seca'!Q79-'Dados Normal. pelo Peso - Seca'!Q$194)/('Dados Normal. pelo Peso - Seca'!Q$193-'Dados Normal. pelo Peso - Seca'!Q$194))</f>
        <v>1</v>
      </c>
      <c r="R79" s="24">
        <f>IF(ISBLANK('Dados Normal. pelo Peso - Seca'!R79),"",('Dados Normal. pelo Peso - Seca'!R79-'Dados Normal. pelo Peso - Seca'!R$194)/('Dados Normal. pelo Peso - Seca'!R$193-'Dados Normal. pelo Peso - Seca'!R$194))</f>
        <v>1</v>
      </c>
      <c r="S79" s="24">
        <f>IF(ISBLANK('Dados Normal. pelo Peso - Seca'!S79),"",('Dados Normal. pelo Peso - Seca'!S79-'Dados Normal. pelo Peso - Seca'!S$194)/('Dados Normal. pelo Peso - Seca'!S$193-'Dados Normal. pelo Peso - Seca'!S$194))</f>
        <v>0.66666666666666674</v>
      </c>
      <c r="T79" s="24">
        <f>IF(ISBLANK('Dados Normal. pelo Peso - Seca'!T79),"",('Dados Normal. pelo Peso - Seca'!T79-'Dados Normal. pelo Peso - Seca'!T$194)/('Dados Normal. pelo Peso - Seca'!T$193-'Dados Normal. pelo Peso - Seca'!T$194))</f>
        <v>1</v>
      </c>
      <c r="U79" s="24">
        <f>IF(ISBLANK('Dados Normal. pelo Peso - Seca'!U79),"",('Dados Normal. pelo Peso - Seca'!U79-'Dados Normal. pelo Peso - Seca'!U$194)/('Dados Normal. pelo Peso - Seca'!U$193-'Dados Normal. pelo Peso - Seca'!U$194))</f>
        <v>0</v>
      </c>
      <c r="V79" s="24">
        <f>IF(ISBLANK('Dados Normal. pelo Peso - Seca'!V79),"",('Dados Normal. pelo Peso - Seca'!V79-'Dados Normal. pelo Peso - Seca'!V$194)/('Dados Normal. pelo Peso - Seca'!V$193-'Dados Normal. pelo Peso - Seca'!V$194))</f>
        <v>0.79166666666666674</v>
      </c>
      <c r="W79" s="24">
        <f>IF(ISBLANK('Dados Normal. pelo Peso - Seca'!W79),"",('Dados Normal. pelo Peso - Seca'!W79-'Dados Normal. pelo Peso - Seca'!W$194)/('Dados Normal. pelo Peso - Seca'!W$193-'Dados Normal. pelo Peso - Seca'!W$194))</f>
        <v>0.54941599281221931</v>
      </c>
      <c r="X79" s="24">
        <f>IF(ISBLANK('Dados Normal. pelo Peso - Seca'!X79),"",('Dados Normal. pelo Peso - Seca'!X79-'Dados Normal. pelo Peso - Seca'!X$194)/('Dados Normal. pelo Peso - Seca'!X$193-'Dados Normal. pelo Peso - Seca'!X$194))</f>
        <v>0.46005509641873227</v>
      </c>
      <c r="Y79" s="24">
        <f>IF(ISBLANK('Dados Normal. pelo Peso - Seca'!Y79),"",('Dados Normal. pelo Peso - Seca'!Y79-'Dados Normal. pelo Peso - Seca'!Y$194)/('Dados Normal. pelo Peso - Seca'!Y$193-'Dados Normal. pelo Peso - Seca'!Y$194))</f>
        <v>0.66120957921796786</v>
      </c>
      <c r="Z79" s="24">
        <f>IF(ISBLANK('Dados Normal. pelo Peso - Seca'!Z79),"",('Dados Normal. pelo Peso - Seca'!Z79-'Dados Normal. pelo Peso - Seca'!Z$194)/('Dados Normal. pelo Peso - Seca'!Z$193-'Dados Normal. pelo Peso - Seca'!Z$194))</f>
        <v>0.72983023443815687</v>
      </c>
      <c r="AA79" s="24">
        <f>IF(ISBLANK('Dados Normal. pelo Peso - Seca'!AA79),"",('Dados Normal. pelo Peso - Seca'!AA79-'Dados Normal. pelo Peso - Seca'!AA$194)/('Dados Normal. pelo Peso - Seca'!AA$193-'Dados Normal. pelo Peso - Seca'!AA$194))</f>
        <v>0.40566941199004025</v>
      </c>
      <c r="AB79" s="24">
        <f>IF(ISBLANK('Dados Normal. pelo Peso - Seca'!AB79),"",('Dados Normal. pelo Peso - Seca'!AB79-'Dados Normal. pelo Peso - Seca'!AB$194)/('Dados Normal. pelo Peso - Seca'!AB$193-'Dados Normal. pelo Peso - Seca'!AB$194))</f>
        <v>0.19148936170212782</v>
      </c>
      <c r="AC79" s="24">
        <f>IF(ISBLANK('Dados Normal. pelo Peso - Seca'!AC79),"",('Dados Normal. pelo Peso - Seca'!AC79-'Dados Normal. pelo Peso - Seca'!AC$194)/('Dados Normal. pelo Peso - Seca'!AC$193-'Dados Normal. pelo Peso - Seca'!AC$194))</f>
        <v>0.18749999999999992</v>
      </c>
    </row>
    <row r="80" spans="1:29" s="17" customFormat="1" x14ac:dyDescent="0.25">
      <c r="A80" s="18" t="s">
        <v>1023</v>
      </c>
      <c r="B80" s="28" t="s">
        <v>1024</v>
      </c>
      <c r="C80" s="24">
        <f>IF(ISBLANK('Dados Normal. pelo Peso - Seca'!C80),"",('Dados Normal. pelo Peso - Seca'!C80-'Dados Normal. pelo Peso - Seca'!C$194)/('Dados Normal. pelo Peso - Seca'!C$193-'Dados Normal. pelo Peso - Seca'!C$194))</f>
        <v>0.70561807992803904</v>
      </c>
      <c r="D80" s="24">
        <f>IF(ISBLANK('Dados Normal. pelo Peso - Seca'!D80),"",('Dados Normal. pelo Peso - Seca'!D80-'Dados Normal. pelo Peso - Seca'!D$194)/('Dados Normal. pelo Peso - Seca'!D$193-'Dados Normal. pelo Peso - Seca'!D$194))</f>
        <v>0.2956583704470947</v>
      </c>
      <c r="E80" s="24">
        <f>IF(ISBLANK('Dados Normal. pelo Peso - Seca'!E80),"",('Dados Normal. pelo Peso - Seca'!E80-'Dados Normal. pelo Peso - Seca'!E$194)/('Dados Normal. pelo Peso - Seca'!E$193-'Dados Normal. pelo Peso - Seca'!E$194))</f>
        <v>0.7228139707703739</v>
      </c>
      <c r="F80" s="24">
        <f>IF(ISBLANK('Dados Normal. pelo Peso - Seca'!F80),"",('Dados Normal. pelo Peso - Seca'!F80-'Dados Normal. pelo Peso - Seca'!F$194)/('Dados Normal. pelo Peso - Seca'!F$193-'Dados Normal. pelo Peso - Seca'!F$194))</f>
        <v>0.78359564164648909</v>
      </c>
      <c r="G80" s="24">
        <f>IF(ISBLANK('Dados Normal. pelo Peso - Seca'!G80),"",('Dados Normal. pelo Peso - Seca'!G80-'Dados Normal. pelo Peso - Seca'!G$194)/('Dados Normal. pelo Peso - Seca'!G$193-'Dados Normal. pelo Peso - Seca'!G$194))</f>
        <v>0.18798073150168446</v>
      </c>
      <c r="H80" s="24">
        <f>IF(ISBLANK('Dados Normal. pelo Peso - Seca'!H80),"",('Dados Normal. pelo Peso - Seca'!H80-'Dados Normal. pelo Peso - Seca'!H$194)/('Dados Normal. pelo Peso - Seca'!H$193-'Dados Normal. pelo Peso - Seca'!H$194))</f>
        <v>0.41585969288806657</v>
      </c>
      <c r="I80" s="24">
        <f>IF(ISBLANK('Dados Normal. pelo Peso - Seca'!I80),"",('Dados Normal. pelo Peso - Seca'!I80-'Dados Normal. pelo Peso - Seca'!I$194)/('Dados Normal. pelo Peso - Seca'!I$193-'Dados Normal. pelo Peso - Seca'!I$194))</f>
        <v>0.23051162790697666</v>
      </c>
      <c r="J80" s="24">
        <f>IF(ISBLANK('Dados Normal. pelo Peso - Seca'!J80),"",('Dados Normal. pelo Peso - Seca'!J80-'Dados Normal. pelo Peso - Seca'!J$194)/('Dados Normal. pelo Peso - Seca'!J$193-'Dados Normal. pelo Peso - Seca'!J$194))</f>
        <v>0.17037387600567933</v>
      </c>
      <c r="K80" s="24">
        <f>IF(ISBLANK('Dados Normal. pelo Peso - Seca'!K80),"",('Dados Normal. pelo Peso - Seca'!K80-'Dados Normal. pelo Peso - Seca'!K$194)/('Dados Normal. pelo Peso - Seca'!K$193-'Dados Normal. pelo Peso - Seca'!K$194))</f>
        <v>0.46106958021851635</v>
      </c>
      <c r="L80" s="24">
        <f>IF(ISBLANK('Dados Normal. pelo Peso - Seca'!L80),"",('Dados Normal. pelo Peso - Seca'!L80-'Dados Normal. pelo Peso - Seca'!L$194)/('Dados Normal. pelo Peso - Seca'!L$193-'Dados Normal. pelo Peso - Seca'!L$194))</f>
        <v>0.76290473955889238</v>
      </c>
      <c r="M80" s="24">
        <f>IF(ISBLANK('Dados Normal. pelo Peso - Seca'!M80),"",('Dados Normal. pelo Peso - Seca'!M80-'Dados Normal. pelo Peso - Seca'!M$194)/('Dados Normal. pelo Peso - Seca'!M$193-'Dados Normal. pelo Peso - Seca'!M$194))</f>
        <v>0.70534474780194356</v>
      </c>
      <c r="N80" s="24">
        <f>IF(ISBLANK('Dados Normal. pelo Peso - Seca'!N80),"",('Dados Normal. pelo Peso - Seca'!N80-'Dados Normal. pelo Peso - Seca'!N$194)/('Dados Normal. pelo Peso - Seca'!N$193-'Dados Normal. pelo Peso - Seca'!N$194))</f>
        <v>0.86019458544839267</v>
      </c>
      <c r="O80" s="24">
        <f>IF(ISBLANK('Dados Normal. pelo Peso - Seca'!O80),"",('Dados Normal. pelo Peso - Seca'!O80-'Dados Normal. pelo Peso - Seca'!O$194)/('Dados Normal. pelo Peso - Seca'!O$193-'Dados Normal. pelo Peso - Seca'!O$194))</f>
        <v>0.65079113924050624</v>
      </c>
      <c r="P80" s="24">
        <f>IF(ISBLANK('Dados Normal. pelo Peso - Seca'!P80),"",('Dados Normal. pelo Peso - Seca'!P80-'Dados Normal. pelo Peso - Seca'!P$194)/('Dados Normal. pelo Peso - Seca'!P$193-'Dados Normal. pelo Peso - Seca'!P$194))</f>
        <v>5.6369785794815358E-2</v>
      </c>
      <c r="Q80" s="24">
        <f>IF(ISBLANK('Dados Normal. pelo Peso - Seca'!Q80),"",('Dados Normal. pelo Peso - Seca'!Q80-'Dados Normal. pelo Peso - Seca'!Q$194)/('Dados Normal. pelo Peso - Seca'!Q$193-'Dados Normal. pelo Peso - Seca'!Q$194))</f>
        <v>0</v>
      </c>
      <c r="R80" s="24">
        <f>IF(ISBLANK('Dados Normal. pelo Peso - Seca'!R80),"",('Dados Normal. pelo Peso - Seca'!R80-'Dados Normal. pelo Peso - Seca'!R$194)/('Dados Normal. pelo Peso - Seca'!R$193-'Dados Normal. pelo Peso - Seca'!R$194))</f>
        <v>0</v>
      </c>
      <c r="S80" s="24">
        <f>IF(ISBLANK('Dados Normal. pelo Peso - Seca'!S80),"",('Dados Normal. pelo Peso - Seca'!S80-'Dados Normal. pelo Peso - Seca'!S$194)/('Dados Normal. pelo Peso - Seca'!S$193-'Dados Normal. pelo Peso - Seca'!S$194))</f>
        <v>0.66666666666666674</v>
      </c>
      <c r="T80" s="24">
        <f>IF(ISBLANK('Dados Normal. pelo Peso - Seca'!T80),"",('Dados Normal. pelo Peso - Seca'!T80-'Dados Normal. pelo Peso - Seca'!T$194)/('Dados Normal. pelo Peso - Seca'!T$193-'Dados Normal. pelo Peso - Seca'!T$194))</f>
        <v>1</v>
      </c>
      <c r="U80" s="24">
        <f>IF(ISBLANK('Dados Normal. pelo Peso - Seca'!U80),"",('Dados Normal. pelo Peso - Seca'!U80-'Dados Normal. pelo Peso - Seca'!U$194)/('Dados Normal. pelo Peso - Seca'!U$193-'Dados Normal. pelo Peso - Seca'!U$194))</f>
        <v>1</v>
      </c>
      <c r="V80" s="24">
        <f>IF(ISBLANK('Dados Normal. pelo Peso - Seca'!V80),"",('Dados Normal. pelo Peso - Seca'!V80-'Dados Normal. pelo Peso - Seca'!V$194)/('Dados Normal. pelo Peso - Seca'!V$193-'Dados Normal. pelo Peso - Seca'!V$194))</f>
        <v>0.4583333333333332</v>
      </c>
      <c r="W80" s="24">
        <f>IF(ISBLANK('Dados Normal. pelo Peso - Seca'!W80),"",('Dados Normal. pelo Peso - Seca'!W80-'Dados Normal. pelo Peso - Seca'!W$194)/('Dados Normal. pelo Peso - Seca'!W$193-'Dados Normal. pelo Peso - Seca'!W$194))</f>
        <v>0.52560646900269559</v>
      </c>
      <c r="X80" s="24">
        <f>IF(ISBLANK('Dados Normal. pelo Peso - Seca'!X80),"",('Dados Normal. pelo Peso - Seca'!X80-'Dados Normal. pelo Peso - Seca'!X$194)/('Dados Normal. pelo Peso - Seca'!X$193-'Dados Normal. pelo Peso - Seca'!X$194))</f>
        <v>0.25619834710743777</v>
      </c>
      <c r="Y80" s="24">
        <f>IF(ISBLANK('Dados Normal. pelo Peso - Seca'!Y80),"",('Dados Normal. pelo Peso - Seca'!Y80-'Dados Normal. pelo Peso - Seca'!Y$194)/('Dados Normal. pelo Peso - Seca'!Y$193-'Dados Normal. pelo Peso - Seca'!Y$194))</f>
        <v>0.62589636043837105</v>
      </c>
      <c r="Z80" s="24">
        <f>IF(ISBLANK('Dados Normal. pelo Peso - Seca'!Z80),"",('Dados Normal. pelo Peso - Seca'!Z80-'Dados Normal. pelo Peso - Seca'!Z$194)/('Dados Normal. pelo Peso - Seca'!Z$193-'Dados Normal. pelo Peso - Seca'!Z$194))</f>
        <v>0.62748585286984637</v>
      </c>
      <c r="AA80" s="24">
        <f>IF(ISBLANK('Dados Normal. pelo Peso - Seca'!AA80),"",('Dados Normal. pelo Peso - Seca'!AA80-'Dados Normal. pelo Peso - Seca'!AA$194)/('Dados Normal. pelo Peso - Seca'!AA$193-'Dados Normal. pelo Peso - Seca'!AA$194))</f>
        <v>0.57460256655813069</v>
      </c>
      <c r="AB80" s="24">
        <f>IF(ISBLANK('Dados Normal. pelo Peso - Seca'!AB80),"",('Dados Normal. pelo Peso - Seca'!AB80-'Dados Normal. pelo Peso - Seca'!AB$194)/('Dados Normal. pelo Peso - Seca'!AB$193-'Dados Normal. pelo Peso - Seca'!AB$194))</f>
        <v>0.46808510638297879</v>
      </c>
      <c r="AC80" s="24">
        <f>IF(ISBLANK('Dados Normal. pelo Peso - Seca'!AC80),"",('Dados Normal. pelo Peso - Seca'!AC80-'Dados Normal. pelo Peso - Seca'!AC$194)/('Dados Normal. pelo Peso - Seca'!AC$193-'Dados Normal. pelo Peso - Seca'!AC$194))</f>
        <v>0.56249999999999989</v>
      </c>
    </row>
    <row r="81" spans="1:29" s="17" customFormat="1" x14ac:dyDescent="0.25">
      <c r="A81" s="18" t="s">
        <v>1025</v>
      </c>
      <c r="B81" s="28" t="s">
        <v>1026</v>
      </c>
      <c r="C81" s="24">
        <f>IF(ISBLANK('Dados Normal. pelo Peso - Seca'!C81),"",('Dados Normal. pelo Peso - Seca'!C81-'Dados Normal. pelo Peso - Seca'!C$194)/('Dados Normal. pelo Peso - Seca'!C$193-'Dados Normal. pelo Peso - Seca'!C$194))</f>
        <v>0.32641554034467107</v>
      </c>
      <c r="D81" s="24">
        <f>IF(ISBLANK('Dados Normal. pelo Peso - Seca'!D81),"",('Dados Normal. pelo Peso - Seca'!D81-'Dados Normal. pelo Peso - Seca'!D$194)/('Dados Normal. pelo Peso - Seca'!D$193-'Dados Normal. pelo Peso - Seca'!D$194))</f>
        <v>0.70665255409186079</v>
      </c>
      <c r="E81" s="24">
        <f>IF(ISBLANK('Dados Normal. pelo Peso - Seca'!E81),"",('Dados Normal. pelo Peso - Seca'!E81-'Dados Normal. pelo Peso - Seca'!E$194)/('Dados Normal. pelo Peso - Seca'!E$193-'Dados Normal. pelo Peso - Seca'!E$194))</f>
        <v>0.4855090413673519</v>
      </c>
      <c r="F81" s="24">
        <f>IF(ISBLANK('Dados Normal. pelo Peso - Seca'!F81),"",('Dados Normal. pelo Peso - Seca'!F81-'Dados Normal. pelo Peso - Seca'!F$194)/('Dados Normal. pelo Peso - Seca'!F$193-'Dados Normal. pelo Peso - Seca'!F$194))</f>
        <v>0.49697336561743344</v>
      </c>
      <c r="G81" s="24">
        <f>IF(ISBLANK('Dados Normal. pelo Peso - Seca'!G81),"",('Dados Normal. pelo Peso - Seca'!G81-'Dados Normal. pelo Peso - Seca'!G$194)/('Dados Normal. pelo Peso - Seca'!G$193-'Dados Normal. pelo Peso - Seca'!G$194))</f>
        <v>0.14741947929714763</v>
      </c>
      <c r="H81" s="24">
        <f>IF(ISBLANK('Dados Normal. pelo Peso - Seca'!H81),"",('Dados Normal. pelo Peso - Seca'!H81-'Dados Normal. pelo Peso - Seca'!H$194)/('Dados Normal. pelo Peso - Seca'!H$193-'Dados Normal. pelo Peso - Seca'!H$194))</f>
        <v>0.93173870447806739</v>
      </c>
      <c r="I81" s="24">
        <f>IF(ISBLANK('Dados Normal. pelo Peso - Seca'!I81),"",('Dados Normal. pelo Peso - Seca'!I81-'Dados Normal. pelo Peso - Seca'!I$194)/('Dados Normal. pelo Peso - Seca'!I$193-'Dados Normal. pelo Peso - Seca'!I$194))</f>
        <v>0.74362790697674419</v>
      </c>
      <c r="J81" s="24">
        <f>IF(ISBLANK('Dados Normal. pelo Peso - Seca'!J81),"",('Dados Normal. pelo Peso - Seca'!J81-'Dados Normal. pelo Peso - Seca'!J$194)/('Dados Normal. pelo Peso - Seca'!J$193-'Dados Normal. pelo Peso - Seca'!J$194))</f>
        <v>0.81542830099384778</v>
      </c>
      <c r="K81" s="24">
        <f>IF(ISBLANK('Dados Normal. pelo Peso - Seca'!K81),"",('Dados Normal. pelo Peso - Seca'!K81-'Dados Normal. pelo Peso - Seca'!K$194)/('Dados Normal. pelo Peso - Seca'!K$193-'Dados Normal. pelo Peso - Seca'!K$194))</f>
        <v>0.20839562967222536</v>
      </c>
      <c r="L81" s="24">
        <f>IF(ISBLANK('Dados Normal. pelo Peso - Seca'!L81),"",('Dados Normal. pelo Peso - Seca'!L81-'Dados Normal. pelo Peso - Seca'!L$194)/('Dados Normal. pelo Peso - Seca'!L$193-'Dados Normal. pelo Peso - Seca'!L$194))</f>
        <v>0.86555607695917391</v>
      </c>
      <c r="M81" s="24">
        <f>IF(ISBLANK('Dados Normal. pelo Peso - Seca'!M81),"",('Dados Normal. pelo Peso - Seca'!M81-'Dados Normal. pelo Peso - Seca'!M$194)/('Dados Normal. pelo Peso - Seca'!M$193-'Dados Normal. pelo Peso - Seca'!M$194))</f>
        <v>0.89657565941693673</v>
      </c>
      <c r="N81" s="24">
        <f>IF(ISBLANK('Dados Normal. pelo Peso - Seca'!N81),"",('Dados Normal. pelo Peso - Seca'!N81-'Dados Normal. pelo Peso - Seca'!N$194)/('Dados Normal. pelo Peso - Seca'!N$193-'Dados Normal. pelo Peso - Seca'!N$194))</f>
        <v>0.92681895093062594</v>
      </c>
      <c r="O81" s="24">
        <f>IF(ISBLANK('Dados Normal. pelo Peso - Seca'!O81),"",('Dados Normal. pelo Peso - Seca'!O81-'Dados Normal. pelo Peso - Seca'!O$194)/('Dados Normal. pelo Peso - Seca'!O$193-'Dados Normal. pelo Peso - Seca'!O$194))</f>
        <v>0.93180379746835429</v>
      </c>
      <c r="P81" s="24">
        <f>IF(ISBLANK('Dados Normal. pelo Peso - Seca'!P81),"",('Dados Normal. pelo Peso - Seca'!P81-'Dados Normal. pelo Peso - Seca'!P$194)/('Dados Normal. pelo Peso - Seca'!P$193-'Dados Normal. pelo Peso - Seca'!P$194))</f>
        <v>1.4656144306651795E-2</v>
      </c>
      <c r="Q81" s="24">
        <f>IF(ISBLANK('Dados Normal. pelo Peso - Seca'!Q81),"",('Dados Normal. pelo Peso - Seca'!Q81-'Dados Normal. pelo Peso - Seca'!Q$194)/('Dados Normal. pelo Peso - Seca'!Q$193-'Dados Normal. pelo Peso - Seca'!Q$194))</f>
        <v>0</v>
      </c>
      <c r="R81" s="24">
        <f>IF(ISBLANK('Dados Normal. pelo Peso - Seca'!R81),"",('Dados Normal. pelo Peso - Seca'!R81-'Dados Normal. pelo Peso - Seca'!R$194)/('Dados Normal. pelo Peso - Seca'!R$193-'Dados Normal. pelo Peso - Seca'!R$194))</f>
        <v>0</v>
      </c>
      <c r="S81" s="24">
        <f>IF(ISBLANK('Dados Normal. pelo Peso - Seca'!S81),"",('Dados Normal. pelo Peso - Seca'!S81-'Dados Normal. pelo Peso - Seca'!S$194)/('Dados Normal. pelo Peso - Seca'!S$193-'Dados Normal. pelo Peso - Seca'!S$194))</f>
        <v>0.66666666666666674</v>
      </c>
      <c r="T81" s="24">
        <f>IF(ISBLANK('Dados Normal. pelo Peso - Seca'!T81),"",('Dados Normal. pelo Peso - Seca'!T81-'Dados Normal. pelo Peso - Seca'!T$194)/('Dados Normal. pelo Peso - Seca'!T$193-'Dados Normal. pelo Peso - Seca'!T$194))</f>
        <v>1</v>
      </c>
      <c r="U81" s="24">
        <f>IF(ISBLANK('Dados Normal. pelo Peso - Seca'!U81),"",('Dados Normal. pelo Peso - Seca'!U81-'Dados Normal. pelo Peso - Seca'!U$194)/('Dados Normal. pelo Peso - Seca'!U$193-'Dados Normal. pelo Peso - Seca'!U$194))</f>
        <v>1</v>
      </c>
      <c r="V81" s="24">
        <f>IF(ISBLANK('Dados Normal. pelo Peso - Seca'!V81),"",('Dados Normal. pelo Peso - Seca'!V81-'Dados Normal. pelo Peso - Seca'!V$194)/('Dados Normal. pelo Peso - Seca'!V$193-'Dados Normal. pelo Peso - Seca'!V$194))</f>
        <v>0.49999999999999989</v>
      </c>
      <c r="W81" s="24">
        <f>IF(ISBLANK('Dados Normal. pelo Peso - Seca'!W81),"",('Dados Normal. pelo Peso - Seca'!W81-'Dados Normal. pelo Peso - Seca'!W$194)/('Dados Normal. pelo Peso - Seca'!W$193-'Dados Normal. pelo Peso - Seca'!W$194))</f>
        <v>0.63432165318957789</v>
      </c>
      <c r="X81" s="24">
        <f>IF(ISBLANK('Dados Normal. pelo Peso - Seca'!X81),"",('Dados Normal. pelo Peso - Seca'!X81-'Dados Normal. pelo Peso - Seca'!X$194)/('Dados Normal. pelo Peso - Seca'!X$193-'Dados Normal. pelo Peso - Seca'!X$194))</f>
        <v>0.34986225895316836</v>
      </c>
      <c r="Y81" s="24">
        <f>IF(ISBLANK('Dados Normal. pelo Peso - Seca'!Y81),"",('Dados Normal. pelo Peso - Seca'!Y81-'Dados Normal. pelo Peso - Seca'!Y$194)/('Dados Normal. pelo Peso - Seca'!Y$193-'Dados Normal. pelo Peso - Seca'!Y$194))</f>
        <v>0.33757272358273577</v>
      </c>
      <c r="Z81" s="24">
        <f>IF(ISBLANK('Dados Normal. pelo Peso - Seca'!Z81),"",('Dados Normal. pelo Peso - Seca'!Z81-'Dados Normal. pelo Peso - Seca'!Z$194)/('Dados Normal. pelo Peso - Seca'!Z$193-'Dados Normal. pelo Peso - Seca'!Z$194))</f>
        <v>0.29684721099434114</v>
      </c>
      <c r="AA81" s="24">
        <f>IF(ISBLANK('Dados Normal. pelo Peso - Seca'!AA81),"",('Dados Normal. pelo Peso - Seca'!AA81-'Dados Normal. pelo Peso - Seca'!AA$194)/('Dados Normal. pelo Peso - Seca'!AA$193-'Dados Normal. pelo Peso - Seca'!AA$194))</f>
        <v>0.23309710783374832</v>
      </c>
      <c r="AB81" s="24">
        <f>IF(ISBLANK('Dados Normal. pelo Peso - Seca'!AB81),"",('Dados Normal. pelo Peso - Seca'!AB81-'Dados Normal. pelo Peso - Seca'!AB$194)/('Dados Normal. pelo Peso - Seca'!AB$193-'Dados Normal. pelo Peso - Seca'!AB$194))</f>
        <v>0.53191489361702138</v>
      </c>
      <c r="AC81" s="24">
        <f>IF(ISBLANK('Dados Normal. pelo Peso - Seca'!AC81),"",('Dados Normal. pelo Peso - Seca'!AC81-'Dados Normal. pelo Peso - Seca'!AC$194)/('Dados Normal. pelo Peso - Seca'!AC$193-'Dados Normal. pelo Peso - Seca'!AC$194))</f>
        <v>0.52083333333333326</v>
      </c>
    </row>
    <row r="82" spans="1:29" s="17" customFormat="1" x14ac:dyDescent="0.25">
      <c r="A82" s="18" t="s">
        <v>1027</v>
      </c>
      <c r="B82" s="28" t="s">
        <v>1028</v>
      </c>
      <c r="C82" s="24">
        <f>IF(ISBLANK('Dados Normal. pelo Peso - Seca'!C82),"",('Dados Normal. pelo Peso - Seca'!C82-'Dados Normal. pelo Peso - Seca'!C$194)/('Dados Normal. pelo Peso - Seca'!C$193-'Dados Normal. pelo Peso - Seca'!C$194))</f>
        <v>0.71810734504023188</v>
      </c>
      <c r="D82" s="24">
        <f>IF(ISBLANK('Dados Normal. pelo Peso - Seca'!D82),"",('Dados Normal. pelo Peso - Seca'!D82-'Dados Normal. pelo Peso - Seca'!D$194)/('Dados Normal. pelo Peso - Seca'!D$193-'Dados Normal. pelo Peso - Seca'!D$194))</f>
        <v>0.2732932918278993</v>
      </c>
      <c r="E82" s="24">
        <f>IF(ISBLANK('Dados Normal. pelo Peso - Seca'!E82),"",('Dados Normal. pelo Peso - Seca'!E82-'Dados Normal. pelo Peso - Seca'!E$194)/('Dados Normal. pelo Peso - Seca'!E$193-'Dados Normal. pelo Peso - Seca'!E$194))</f>
        <v>0.65865741887540252</v>
      </c>
      <c r="F82" s="24">
        <f>IF(ISBLANK('Dados Normal. pelo Peso - Seca'!F82),"",('Dados Normal. pelo Peso - Seca'!F82-'Dados Normal. pelo Peso - Seca'!F$194)/('Dados Normal. pelo Peso - Seca'!F$193-'Dados Normal. pelo Peso - Seca'!F$194))</f>
        <v>0.65980629539951574</v>
      </c>
      <c r="G82" s="24">
        <f>IF(ISBLANK('Dados Normal. pelo Peso - Seca'!G82),"",('Dados Normal. pelo Peso - Seca'!G82-'Dados Normal. pelo Peso - Seca'!G$194)/('Dados Normal. pelo Peso - Seca'!G$193-'Dados Normal. pelo Peso - Seca'!G$194))</f>
        <v>0.15392402703973201</v>
      </c>
      <c r="H82" s="24">
        <f>IF(ISBLANK('Dados Normal. pelo Peso - Seca'!H82),"",('Dados Normal. pelo Peso - Seca'!H82-'Dados Normal. pelo Peso - Seca'!H$194)/('Dados Normal. pelo Peso - Seca'!H$193-'Dados Normal. pelo Peso - Seca'!H$194))</f>
        <v>0.86285974963266154</v>
      </c>
      <c r="I82" s="24">
        <f>IF(ISBLANK('Dados Normal. pelo Peso - Seca'!I82),"",('Dados Normal. pelo Peso - Seca'!I82-'Dados Normal. pelo Peso - Seca'!I$194)/('Dados Normal. pelo Peso - Seca'!I$193-'Dados Normal. pelo Peso - Seca'!I$194))</f>
        <v>0.76483720930232568</v>
      </c>
      <c r="J82" s="24">
        <f>IF(ISBLANK('Dados Normal. pelo Peso - Seca'!J82),"",('Dados Normal. pelo Peso - Seca'!J82-'Dados Normal. pelo Peso - Seca'!J$194)/('Dados Normal. pelo Peso - Seca'!J$193-'Dados Normal. pelo Peso - Seca'!J$194))</f>
        <v>0.42120208234737339</v>
      </c>
      <c r="K82" s="24">
        <f>IF(ISBLANK('Dados Normal. pelo Peso - Seca'!K82),"",('Dados Normal. pelo Peso - Seca'!K82-'Dados Normal. pelo Peso - Seca'!K$194)/('Dados Normal. pelo Peso - Seca'!K$193-'Dados Normal. pelo Peso - Seca'!K$194))</f>
        <v>0.64174813110983331</v>
      </c>
      <c r="L82" s="24">
        <f>IF(ISBLANK('Dados Normal. pelo Peso - Seca'!L82),"",('Dados Normal. pelo Peso - Seca'!L82-'Dados Normal. pelo Peso - Seca'!L$194)/('Dados Normal. pelo Peso - Seca'!L$193-'Dados Normal. pelo Peso - Seca'!L$194))</f>
        <v>0.62247770999530727</v>
      </c>
      <c r="M82" s="24">
        <f>IF(ISBLANK('Dados Normal. pelo Peso - Seca'!M82),"",('Dados Normal. pelo Peso - Seca'!M82-'Dados Normal. pelo Peso - Seca'!M$194)/('Dados Normal. pelo Peso - Seca'!M$193-'Dados Normal. pelo Peso - Seca'!M$194))</f>
        <v>0.72848218417399357</v>
      </c>
      <c r="N82" s="24">
        <f>IF(ISBLANK('Dados Normal. pelo Peso - Seca'!N82),"",('Dados Normal. pelo Peso - Seca'!N82-'Dados Normal. pelo Peso - Seca'!N$194)/('Dados Normal. pelo Peso - Seca'!N$193-'Dados Normal. pelo Peso - Seca'!N$194))</f>
        <v>0.82423857868020289</v>
      </c>
      <c r="O82" s="24">
        <f>IF(ISBLANK('Dados Normal. pelo Peso - Seca'!O82),"",('Dados Normal. pelo Peso - Seca'!O82-'Dados Normal. pelo Peso - Seca'!O$194)/('Dados Normal. pelo Peso - Seca'!O$193-'Dados Normal. pelo Peso - Seca'!O$194))</f>
        <v>0.42104430379746827</v>
      </c>
      <c r="P82" s="24">
        <f>IF(ISBLANK('Dados Normal. pelo Peso - Seca'!P82),"",('Dados Normal. pelo Peso - Seca'!P82-'Dados Normal. pelo Peso - Seca'!P$194)/('Dados Normal. pelo Peso - Seca'!P$193-'Dados Normal. pelo Peso - Seca'!P$194))</f>
        <v>5.5242390078917805E-2</v>
      </c>
      <c r="Q82" s="24">
        <f>IF(ISBLANK('Dados Normal. pelo Peso - Seca'!Q82),"",('Dados Normal. pelo Peso - Seca'!Q82-'Dados Normal. pelo Peso - Seca'!Q$194)/('Dados Normal. pelo Peso - Seca'!Q$193-'Dados Normal. pelo Peso - Seca'!Q$194))</f>
        <v>0</v>
      </c>
      <c r="R82" s="24">
        <f>IF(ISBLANK('Dados Normal. pelo Peso - Seca'!R82),"",('Dados Normal. pelo Peso - Seca'!R82-'Dados Normal. pelo Peso - Seca'!R$194)/('Dados Normal. pelo Peso - Seca'!R$193-'Dados Normal. pelo Peso - Seca'!R$194))</f>
        <v>0</v>
      </c>
      <c r="S82" s="24">
        <f>IF(ISBLANK('Dados Normal. pelo Peso - Seca'!S82),"",('Dados Normal. pelo Peso - Seca'!S82-'Dados Normal. pelo Peso - Seca'!S$194)/('Dados Normal. pelo Peso - Seca'!S$193-'Dados Normal. pelo Peso - Seca'!S$194))</f>
        <v>1</v>
      </c>
      <c r="T82" s="24">
        <f>IF(ISBLANK('Dados Normal. pelo Peso - Seca'!T82),"",('Dados Normal. pelo Peso - Seca'!T82-'Dados Normal. pelo Peso - Seca'!T$194)/('Dados Normal. pelo Peso - Seca'!T$193-'Dados Normal. pelo Peso - Seca'!T$194))</f>
        <v>1</v>
      </c>
      <c r="U82" s="24">
        <f>IF(ISBLANK('Dados Normal. pelo Peso - Seca'!U82),"",('Dados Normal. pelo Peso - Seca'!U82-'Dados Normal. pelo Peso - Seca'!U$194)/('Dados Normal. pelo Peso - Seca'!U$193-'Dados Normal. pelo Peso - Seca'!U$194))</f>
        <v>1</v>
      </c>
      <c r="V82" s="24">
        <f>IF(ISBLANK('Dados Normal. pelo Peso - Seca'!V82),"",('Dados Normal. pelo Peso - Seca'!V82-'Dados Normal. pelo Peso - Seca'!V$194)/('Dados Normal. pelo Peso - Seca'!V$193-'Dados Normal. pelo Peso - Seca'!V$194))</f>
        <v>0.4583333333333332</v>
      </c>
      <c r="W82" s="24">
        <f>IF(ISBLANK('Dados Normal. pelo Peso - Seca'!W82),"",('Dados Normal. pelo Peso - Seca'!W82-'Dados Normal. pelo Peso - Seca'!W$194)/('Dados Normal. pelo Peso - Seca'!W$193-'Dados Normal. pelo Peso - Seca'!W$194))</f>
        <v>0.68957771787960487</v>
      </c>
      <c r="X82" s="24">
        <f>IF(ISBLANK('Dados Normal. pelo Peso - Seca'!X82),"",('Dados Normal. pelo Peso - Seca'!X82-'Dados Normal. pelo Peso - Seca'!X$194)/('Dados Normal. pelo Peso - Seca'!X$193-'Dados Normal. pelo Peso - Seca'!X$194))</f>
        <v>0.49173553719008284</v>
      </c>
      <c r="Y82" s="24">
        <f>IF(ISBLANK('Dados Normal. pelo Peso - Seca'!Y82),"",('Dados Normal. pelo Peso - Seca'!Y82-'Dados Normal. pelo Peso - Seca'!Y$194)/('Dados Normal. pelo Peso - Seca'!Y$193-'Dados Normal. pelo Peso - Seca'!Y$194))</f>
        <v>0.80070355838181584</v>
      </c>
      <c r="Z82" s="24">
        <f>IF(ISBLANK('Dados Normal. pelo Peso - Seca'!Z82),"",('Dados Normal. pelo Peso - Seca'!Z82-'Dados Normal. pelo Peso - Seca'!Z$194)/('Dados Normal. pelo Peso - Seca'!Z$193-'Dados Normal. pelo Peso - Seca'!Z$194))</f>
        <v>0.72772837510105104</v>
      </c>
      <c r="AA82" s="24">
        <f>IF(ISBLANK('Dados Normal. pelo Peso - Seca'!AA82),"",('Dados Normal. pelo Peso - Seca'!AA82-'Dados Normal. pelo Peso - Seca'!AA$194)/('Dados Normal. pelo Peso - Seca'!AA$193-'Dados Normal. pelo Peso - Seca'!AA$194))</f>
        <v>0.63934112239034679</v>
      </c>
      <c r="AB82" s="24">
        <f>IF(ISBLANK('Dados Normal. pelo Peso - Seca'!AB82),"",('Dados Normal. pelo Peso - Seca'!AB82-'Dados Normal. pelo Peso - Seca'!AB$194)/('Dados Normal. pelo Peso - Seca'!AB$193-'Dados Normal. pelo Peso - Seca'!AB$194))</f>
        <v>0.46808510638297879</v>
      </c>
      <c r="AC82" s="24">
        <f>IF(ISBLANK('Dados Normal. pelo Peso - Seca'!AC82),"",('Dados Normal. pelo Peso - Seca'!AC82-'Dados Normal. pelo Peso - Seca'!AC$194)/('Dados Normal. pelo Peso - Seca'!AC$193-'Dados Normal. pelo Peso - Seca'!AC$194))</f>
        <v>0.56249999999999989</v>
      </c>
    </row>
    <row r="83" spans="1:29" s="17" customFormat="1" x14ac:dyDescent="0.25">
      <c r="A83" s="18" t="s">
        <v>1029</v>
      </c>
      <c r="B83" s="28" t="s">
        <v>1030</v>
      </c>
      <c r="C83" s="24">
        <f>IF(ISBLANK('Dados Normal. pelo Peso - Seca'!C83),"",('Dados Normal. pelo Peso - Seca'!C83-'Dados Normal. pelo Peso - Seca'!C$194)/('Dados Normal. pelo Peso - Seca'!C$193-'Dados Normal. pelo Peso - Seca'!C$194))</f>
        <v>0.86592191107213501</v>
      </c>
      <c r="D83" s="24">
        <f>IF(ISBLANK('Dados Normal. pelo Peso - Seca'!D83),"",('Dados Normal. pelo Peso - Seca'!D83-'Dados Normal. pelo Peso - Seca'!D$194)/('Dados Normal. pelo Peso - Seca'!D$193-'Dados Normal. pelo Peso - Seca'!D$194))</f>
        <v>0.1611873536984641</v>
      </c>
      <c r="E83" s="24">
        <f>IF(ISBLANK('Dados Normal. pelo Peso - Seca'!E83),"",('Dados Normal. pelo Peso - Seca'!E83-'Dados Normal. pelo Peso - Seca'!E$194)/('Dados Normal. pelo Peso - Seca'!E$193-'Dados Normal. pelo Peso - Seca'!E$194))</f>
        <v>0.78845677483279664</v>
      </c>
      <c r="F83" s="24">
        <f>IF(ISBLANK('Dados Normal. pelo Peso - Seca'!F83),"",('Dados Normal. pelo Peso - Seca'!F83-'Dados Normal. pelo Peso - Seca'!F$194)/('Dados Normal. pelo Peso - Seca'!F$193-'Dados Normal. pelo Peso - Seca'!F$194))</f>
        <v>0.82778450363196132</v>
      </c>
      <c r="G83" s="24">
        <f>IF(ISBLANK('Dados Normal. pelo Peso - Seca'!G83),"",('Dados Normal. pelo Peso - Seca'!G83-'Dados Normal. pelo Peso - Seca'!G$194)/('Dados Normal. pelo Peso - Seca'!G$193-'Dados Normal. pelo Peso - Seca'!G$194))</f>
        <v>9.8023667493158884E-2</v>
      </c>
      <c r="H83" s="24">
        <f>IF(ISBLANK('Dados Normal. pelo Peso - Seca'!H83),"",('Dados Normal. pelo Peso - Seca'!H83-'Dados Normal. pelo Peso - Seca'!H$194)/('Dados Normal. pelo Peso - Seca'!H$193-'Dados Normal. pelo Peso - Seca'!H$194))</f>
        <v>0.7872770096593642</v>
      </c>
      <c r="I83" s="24">
        <f>IF(ISBLANK('Dados Normal. pelo Peso - Seca'!I83),"",('Dados Normal. pelo Peso - Seca'!I83-'Dados Normal. pelo Peso - Seca'!I$194)/('Dados Normal. pelo Peso - Seca'!I$193-'Dados Normal. pelo Peso - Seca'!I$194))</f>
        <v>0.68260465116279068</v>
      </c>
      <c r="J83" s="24">
        <f>IF(ISBLANK('Dados Normal. pelo Peso - Seca'!J83),"",('Dados Normal. pelo Peso - Seca'!J83-'Dados Normal. pelo Peso - Seca'!J$194)/('Dados Normal. pelo Peso - Seca'!J$193-'Dados Normal. pelo Peso - Seca'!J$194))</f>
        <v>0.48319924278277337</v>
      </c>
      <c r="K83" s="24">
        <f>IF(ISBLANK('Dados Normal. pelo Peso - Seca'!K83),"",('Dados Normal. pelo Peso - Seca'!K83-'Dados Normal. pelo Peso - Seca'!K$194)/('Dados Normal. pelo Peso - Seca'!K$193-'Dados Normal. pelo Peso - Seca'!K$194))</f>
        <v>0.72098907418056357</v>
      </c>
      <c r="L83" s="24">
        <f>IF(ISBLANK('Dados Normal. pelo Peso - Seca'!L83),"",('Dados Normal. pelo Peso - Seca'!L83-'Dados Normal. pelo Peso - Seca'!L$194)/('Dados Normal. pelo Peso - Seca'!L$193-'Dados Normal. pelo Peso - Seca'!L$194))</f>
        <v>0.81053496011262305</v>
      </c>
      <c r="M83" s="24">
        <f>IF(ISBLANK('Dados Normal. pelo Peso - Seca'!M83),"",('Dados Normal. pelo Peso - Seca'!M83-'Dados Normal. pelo Peso - Seca'!M$194)/('Dados Normal. pelo Peso - Seca'!M$193-'Dados Normal. pelo Peso - Seca'!M$194))</f>
        <v>0.57716335030078669</v>
      </c>
      <c r="N83" s="24">
        <f>IF(ISBLANK('Dados Normal. pelo Peso - Seca'!N83),"",('Dados Normal. pelo Peso - Seca'!N83-'Dados Normal. pelo Peso - Seca'!N$194)/('Dados Normal. pelo Peso - Seca'!N$193-'Dados Normal. pelo Peso - Seca'!N$194))</f>
        <v>0.75507614213197949</v>
      </c>
      <c r="O83" s="24">
        <f>IF(ISBLANK('Dados Normal. pelo Peso - Seca'!O83),"",('Dados Normal. pelo Peso - Seca'!O83-'Dados Normal. pelo Peso - Seca'!O$194)/('Dados Normal. pelo Peso - Seca'!O$193-'Dados Normal. pelo Peso - Seca'!O$194))</f>
        <v>0.52753164556962029</v>
      </c>
      <c r="P83" s="24">
        <f>IF(ISBLANK('Dados Normal. pelo Peso - Seca'!P83),"",('Dados Normal. pelo Peso - Seca'!P83-'Dados Normal. pelo Peso - Seca'!P$194)/('Dados Normal. pelo Peso - Seca'!P$193-'Dados Normal. pelo Peso - Seca'!P$194))</f>
        <v>0.25930101465614541</v>
      </c>
      <c r="Q83" s="24">
        <f>IF(ISBLANK('Dados Normal. pelo Peso - Seca'!Q83),"",('Dados Normal. pelo Peso - Seca'!Q83-'Dados Normal. pelo Peso - Seca'!Q$194)/('Dados Normal. pelo Peso - Seca'!Q$193-'Dados Normal. pelo Peso - Seca'!Q$194))</f>
        <v>1</v>
      </c>
      <c r="R83" s="24">
        <f>IF(ISBLANK('Dados Normal. pelo Peso - Seca'!R83),"",('Dados Normal. pelo Peso - Seca'!R83-'Dados Normal. pelo Peso - Seca'!R$194)/('Dados Normal. pelo Peso - Seca'!R$193-'Dados Normal. pelo Peso - Seca'!R$194))</f>
        <v>0</v>
      </c>
      <c r="S83" s="24">
        <f>IF(ISBLANK('Dados Normal. pelo Peso - Seca'!S83),"",('Dados Normal. pelo Peso - Seca'!S83-'Dados Normal. pelo Peso - Seca'!S$194)/('Dados Normal. pelo Peso - Seca'!S$193-'Dados Normal. pelo Peso - Seca'!S$194))</f>
        <v>1</v>
      </c>
      <c r="T83" s="24">
        <f>IF(ISBLANK('Dados Normal. pelo Peso - Seca'!T83),"",('Dados Normal. pelo Peso - Seca'!T83-'Dados Normal. pelo Peso - Seca'!T$194)/('Dados Normal. pelo Peso - Seca'!T$193-'Dados Normal. pelo Peso - Seca'!T$194))</f>
        <v>1</v>
      </c>
      <c r="U83" s="24">
        <f>IF(ISBLANK('Dados Normal. pelo Peso - Seca'!U83),"",('Dados Normal. pelo Peso - Seca'!U83-'Dados Normal. pelo Peso - Seca'!U$194)/('Dados Normal. pelo Peso - Seca'!U$193-'Dados Normal. pelo Peso - Seca'!U$194))</f>
        <v>1</v>
      </c>
      <c r="V83" s="24">
        <f>IF(ISBLANK('Dados Normal. pelo Peso - Seca'!V83),"",('Dados Normal. pelo Peso - Seca'!V83-'Dados Normal. pelo Peso - Seca'!V$194)/('Dados Normal. pelo Peso - Seca'!V$193-'Dados Normal. pelo Peso - Seca'!V$194))</f>
        <v>0.4583333333333332</v>
      </c>
      <c r="W83" s="24">
        <f>IF(ISBLANK('Dados Normal. pelo Peso - Seca'!W83),"",('Dados Normal. pelo Peso - Seca'!W83-'Dados Normal. pelo Peso - Seca'!W$194)/('Dados Normal. pelo Peso - Seca'!W$193-'Dados Normal. pelo Peso - Seca'!W$194))</f>
        <v>0.55660377358490598</v>
      </c>
      <c r="X83" s="24">
        <f>IF(ISBLANK('Dados Normal. pelo Peso - Seca'!X83),"",('Dados Normal. pelo Peso - Seca'!X83-'Dados Normal. pelo Peso - Seca'!X$194)/('Dados Normal. pelo Peso - Seca'!X$193-'Dados Normal. pelo Peso - Seca'!X$194))</f>
        <v>0.39669421487603213</v>
      </c>
      <c r="Y83" s="24">
        <f>IF(ISBLANK('Dados Normal. pelo Peso - Seca'!Y83),"",('Dados Normal. pelo Peso - Seca'!Y83-'Dados Normal. pelo Peso - Seca'!Y$194)/('Dados Normal. pelo Peso - Seca'!Y$193-'Dados Normal. pelo Peso - Seca'!Y$194))</f>
        <v>0.87268299282911665</v>
      </c>
      <c r="Z83" s="24">
        <f>IF(ISBLANK('Dados Normal. pelo Peso - Seca'!Z83),"",('Dados Normal. pelo Peso - Seca'!Z83-'Dados Normal. pelo Peso - Seca'!Z$194)/('Dados Normal. pelo Peso - Seca'!Z$193-'Dados Normal. pelo Peso - Seca'!Z$194))</f>
        <v>0.75715440582053362</v>
      </c>
      <c r="AA83" s="24">
        <f>IF(ISBLANK('Dados Normal. pelo Peso - Seca'!AA83),"",('Dados Normal. pelo Peso - Seca'!AA83-'Dados Normal. pelo Peso - Seca'!AA$194)/('Dados Normal. pelo Peso - Seca'!AA$193-'Dados Normal. pelo Peso - Seca'!AA$194))</f>
        <v>0.83585520015322745</v>
      </c>
      <c r="AB83" s="24">
        <f>IF(ISBLANK('Dados Normal. pelo Peso - Seca'!AB83),"",('Dados Normal. pelo Peso - Seca'!AB83-'Dados Normal. pelo Peso - Seca'!AB$194)/('Dados Normal. pelo Peso - Seca'!AB$193-'Dados Normal. pelo Peso - Seca'!AB$194))</f>
        <v>0.44680851063829791</v>
      </c>
      <c r="AC83" s="24">
        <f>IF(ISBLANK('Dados Normal. pelo Peso - Seca'!AC83),"",('Dados Normal. pelo Peso - Seca'!AC83-'Dados Normal. pelo Peso - Seca'!AC$194)/('Dados Normal. pelo Peso - Seca'!AC$193-'Dados Normal. pelo Peso - Seca'!AC$194))</f>
        <v>0.625</v>
      </c>
    </row>
    <row r="84" spans="1:29" s="17" customFormat="1" x14ac:dyDescent="0.25">
      <c r="A84" s="18" t="s">
        <v>1031</v>
      </c>
      <c r="B84" s="28" t="s">
        <v>1032</v>
      </c>
      <c r="C84" s="24">
        <f>IF(ISBLANK('Dados Normal. pelo Peso - Seca'!C84),"",('Dados Normal. pelo Peso - Seca'!C84-'Dados Normal. pelo Peso - Seca'!C$194)/('Dados Normal. pelo Peso - Seca'!C$193-'Dados Normal. pelo Peso - Seca'!C$194))</f>
        <v>0.5589525559766314</v>
      </c>
      <c r="D84" s="24">
        <f>IF(ISBLANK('Dados Normal. pelo Peso - Seca'!D84),"",('Dados Normal. pelo Peso - Seca'!D84-'Dados Normal. pelo Peso - Seca'!D$194)/('Dados Normal. pelo Peso - Seca'!D$193-'Dados Normal. pelo Peso - Seca'!D$194))</f>
        <v>0.46723887233892242</v>
      </c>
      <c r="E84" s="24">
        <f>IF(ISBLANK('Dados Normal. pelo Peso - Seca'!E84),"",('Dados Normal. pelo Peso - Seca'!E84-'Dados Normal. pelo Peso - Seca'!E$194)/('Dados Normal. pelo Peso - Seca'!E$193-'Dados Normal. pelo Peso - Seca'!E$194))</f>
        <v>0.46916026752538997</v>
      </c>
      <c r="F84" s="24">
        <f>IF(ISBLANK('Dados Normal. pelo Peso - Seca'!F84),"",('Dados Normal. pelo Peso - Seca'!F84-'Dados Normal. pelo Peso - Seca'!F$194)/('Dados Normal. pelo Peso - Seca'!F$193-'Dados Normal. pelo Peso - Seca'!F$194))</f>
        <v>0.61682808716707016</v>
      </c>
      <c r="G84" s="24">
        <f>IF(ISBLANK('Dados Normal. pelo Peso - Seca'!G84),"",('Dados Normal. pelo Peso - Seca'!G84-'Dados Normal. pelo Peso - Seca'!G$194)/('Dados Normal. pelo Peso - Seca'!G$193-'Dados Normal. pelo Peso - Seca'!G$194))</f>
        <v>0.2907721919198929</v>
      </c>
      <c r="H84" s="24">
        <f>IF(ISBLANK('Dados Normal. pelo Peso - Seca'!H84),"",('Dados Normal. pelo Peso - Seca'!H84-'Dados Normal. pelo Peso - Seca'!H$194)/('Dados Normal. pelo Peso - Seca'!H$193-'Dados Normal. pelo Peso - Seca'!H$194))</f>
        <v>0.71764092678268609</v>
      </c>
      <c r="I84" s="24">
        <f>IF(ISBLANK('Dados Normal. pelo Peso - Seca'!I84),"",('Dados Normal. pelo Peso - Seca'!I84-'Dados Normal. pelo Peso - Seca'!I$194)/('Dados Normal. pelo Peso - Seca'!I$193-'Dados Normal. pelo Peso - Seca'!I$194))</f>
        <v>0.39553488372093026</v>
      </c>
      <c r="J84" s="24">
        <f>IF(ISBLANK('Dados Normal. pelo Peso - Seca'!J84),"",('Dados Normal. pelo Peso - Seca'!J84-'Dados Normal. pelo Peso - Seca'!J$194)/('Dados Normal. pelo Peso - Seca'!J$193-'Dados Normal. pelo Peso - Seca'!J$194))</f>
        <v>0.14387127307146261</v>
      </c>
      <c r="K84" s="24">
        <f>IF(ISBLANK('Dados Normal. pelo Peso - Seca'!K84),"",('Dados Normal. pelo Peso - Seca'!K84-'Dados Normal. pelo Peso - Seca'!K$194)/('Dados Normal. pelo Peso - Seca'!K$193-'Dados Normal. pelo Peso - Seca'!K$194))</f>
        <v>0.36227717078780902</v>
      </c>
      <c r="L84" s="24">
        <f>IF(ISBLANK('Dados Normal. pelo Peso - Seca'!L84),"",('Dados Normal. pelo Peso - Seca'!L84-'Dados Normal. pelo Peso - Seca'!L$194)/('Dados Normal. pelo Peso - Seca'!L$193-'Dados Normal. pelo Peso - Seca'!L$194))</f>
        <v>0.75434068512435482</v>
      </c>
      <c r="M84" s="24">
        <f>IF(ISBLANK('Dados Normal. pelo Peso - Seca'!M84),"",('Dados Normal. pelo Peso - Seca'!M84-'Dados Normal. pelo Peso - Seca'!M$194)/('Dados Normal. pelo Peso - Seca'!M$193-'Dados Normal. pelo Peso - Seca'!M$194))</f>
        <v>0.77637667746413697</v>
      </c>
      <c r="N84" s="24">
        <f>IF(ISBLANK('Dados Normal. pelo Peso - Seca'!N84),"",('Dados Normal. pelo Peso - Seca'!N84-'Dados Normal. pelo Peso - Seca'!N$194)/('Dados Normal. pelo Peso - Seca'!N$193-'Dados Normal. pelo Peso - Seca'!N$194))</f>
        <v>0.92237732656514371</v>
      </c>
      <c r="O84" s="24">
        <f>IF(ISBLANK('Dados Normal. pelo Peso - Seca'!O84),"",('Dados Normal. pelo Peso - Seca'!O84-'Dados Normal. pelo Peso - Seca'!O$194)/('Dados Normal. pelo Peso - Seca'!O$193-'Dados Normal. pelo Peso - Seca'!O$194))</f>
        <v>0.8474683544303796</v>
      </c>
      <c r="P84" s="24">
        <f>IF(ISBLANK('Dados Normal. pelo Peso - Seca'!P84),"",('Dados Normal. pelo Peso - Seca'!P84-'Dados Normal. pelo Peso - Seca'!P$194)/('Dados Normal. pelo Peso - Seca'!P$193-'Dados Normal. pelo Peso - Seca'!P$194))</f>
        <v>6.5388951521984304E-2</v>
      </c>
      <c r="Q84" s="24">
        <f>IF(ISBLANK('Dados Normal. pelo Peso - Seca'!Q84),"",('Dados Normal. pelo Peso - Seca'!Q84-'Dados Normal. pelo Peso - Seca'!Q$194)/('Dados Normal. pelo Peso - Seca'!Q$193-'Dados Normal. pelo Peso - Seca'!Q$194))</f>
        <v>0</v>
      </c>
      <c r="R84" s="24">
        <f>IF(ISBLANK('Dados Normal. pelo Peso - Seca'!R84),"",('Dados Normal. pelo Peso - Seca'!R84-'Dados Normal. pelo Peso - Seca'!R$194)/('Dados Normal. pelo Peso - Seca'!R$193-'Dados Normal. pelo Peso - Seca'!R$194))</f>
        <v>1</v>
      </c>
      <c r="S84" s="24">
        <f>IF(ISBLANK('Dados Normal. pelo Peso - Seca'!S84),"",('Dados Normal. pelo Peso - Seca'!S84-'Dados Normal. pelo Peso - Seca'!S$194)/('Dados Normal. pelo Peso - Seca'!S$193-'Dados Normal. pelo Peso - Seca'!S$194))</f>
        <v>1</v>
      </c>
      <c r="T84" s="24">
        <f>IF(ISBLANK('Dados Normal. pelo Peso - Seca'!T84),"",('Dados Normal. pelo Peso - Seca'!T84-'Dados Normal. pelo Peso - Seca'!T$194)/('Dados Normal. pelo Peso - Seca'!T$193-'Dados Normal. pelo Peso - Seca'!T$194))</f>
        <v>1</v>
      </c>
      <c r="U84" s="24">
        <f>IF(ISBLANK('Dados Normal. pelo Peso - Seca'!U84),"",('Dados Normal. pelo Peso - Seca'!U84-'Dados Normal. pelo Peso - Seca'!U$194)/('Dados Normal. pelo Peso - Seca'!U$193-'Dados Normal. pelo Peso - Seca'!U$194))</f>
        <v>1</v>
      </c>
      <c r="V84" s="24">
        <f>IF(ISBLANK('Dados Normal. pelo Peso - Seca'!V84),"",('Dados Normal. pelo Peso - Seca'!V84-'Dados Normal. pelo Peso - Seca'!V$194)/('Dados Normal. pelo Peso - Seca'!V$193-'Dados Normal. pelo Peso - Seca'!V$194))</f>
        <v>0.12500000000000008</v>
      </c>
      <c r="W84" s="24">
        <f>IF(ISBLANK('Dados Normal. pelo Peso - Seca'!W84),"",('Dados Normal. pelo Peso - Seca'!W84-'Dados Normal. pelo Peso - Seca'!W$194)/('Dados Normal. pelo Peso - Seca'!W$193-'Dados Normal. pelo Peso - Seca'!W$194))</f>
        <v>0.57053009883198602</v>
      </c>
      <c r="X84" s="24">
        <f>IF(ISBLANK('Dados Normal. pelo Peso - Seca'!X84),"",('Dados Normal. pelo Peso - Seca'!X84-'Dados Normal. pelo Peso - Seca'!X$194)/('Dados Normal. pelo Peso - Seca'!X$193-'Dados Normal. pelo Peso - Seca'!X$194))</f>
        <v>0.39393939393939392</v>
      </c>
      <c r="Y84" s="24">
        <f>IF(ISBLANK('Dados Normal. pelo Peso - Seca'!Y84),"",('Dados Normal. pelo Peso - Seca'!Y84-'Dados Normal. pelo Peso - Seca'!Y$194)/('Dados Normal. pelo Peso - Seca'!Y$193-'Dados Normal. pelo Peso - Seca'!Y$194))</f>
        <v>0.69056961168989328</v>
      </c>
      <c r="Z84" s="24">
        <f>IF(ISBLANK('Dados Normal. pelo Peso - Seca'!Z84),"",('Dados Normal. pelo Peso - Seca'!Z84-'Dados Normal. pelo Peso - Seca'!Z$194)/('Dados Normal. pelo Peso - Seca'!Z$193-'Dados Normal. pelo Peso - Seca'!Z$194))</f>
        <v>0.6782538399353274</v>
      </c>
      <c r="AA84" s="24">
        <f>IF(ISBLANK('Dados Normal. pelo Peso - Seca'!AA84),"",('Dados Normal. pelo Peso - Seca'!AA84-'Dados Normal. pelo Peso - Seca'!AA$194)/('Dados Normal. pelo Peso - Seca'!AA$193-'Dados Normal. pelo Peso - Seca'!AA$194))</f>
        <v>0.46370427121241148</v>
      </c>
      <c r="AB84" s="24">
        <f>IF(ISBLANK('Dados Normal. pelo Peso - Seca'!AB84),"",('Dados Normal. pelo Peso - Seca'!AB84-'Dados Normal. pelo Peso - Seca'!AB$194)/('Dados Normal. pelo Peso - Seca'!AB$193-'Dados Normal. pelo Peso - Seca'!AB$194))</f>
        <v>0.40425531914893642</v>
      </c>
      <c r="AC84" s="24">
        <f>IF(ISBLANK('Dados Normal. pelo Peso - Seca'!AC84),"",('Dados Normal. pelo Peso - Seca'!AC84-'Dados Normal. pelo Peso - Seca'!AC$194)/('Dados Normal. pelo Peso - Seca'!AC$193-'Dados Normal. pelo Peso - Seca'!AC$194))</f>
        <v>0.89583333333333326</v>
      </c>
    </row>
    <row r="85" spans="1:29" s="17" customFormat="1" x14ac:dyDescent="0.25">
      <c r="A85" s="18" t="s">
        <v>1033</v>
      </c>
      <c r="B85" s="28" t="s">
        <v>1034</v>
      </c>
      <c r="C85" s="24">
        <f>IF(ISBLANK('Dados Normal. pelo Peso - Seca'!C85),"",('Dados Normal. pelo Peso - Seca'!C85-'Dados Normal. pelo Peso - Seca'!C$194)/('Dados Normal. pelo Peso - Seca'!C$193-'Dados Normal. pelo Peso - Seca'!C$194))</f>
        <v>0.5150618082288454</v>
      </c>
      <c r="D85" s="24">
        <f>IF(ISBLANK('Dados Normal. pelo Peso - Seca'!D85),"",('Dados Normal. pelo Peso - Seca'!D85-'Dados Normal. pelo Peso - Seca'!D$194)/('Dados Normal. pelo Peso - Seca'!D$193-'Dados Normal. pelo Peso - Seca'!D$194))</f>
        <v>0.52176059878500125</v>
      </c>
      <c r="E85" s="24">
        <f>IF(ISBLANK('Dados Normal. pelo Peso - Seca'!E85),"",('Dados Normal. pelo Peso - Seca'!E85-'Dados Normal. pelo Peso - Seca'!E$194)/('Dados Normal. pelo Peso - Seca'!E$193-'Dados Normal. pelo Peso - Seca'!E$194))</f>
        <v>0.63091404508298243</v>
      </c>
      <c r="F85" s="24">
        <f>IF(ISBLANK('Dados Normal. pelo Peso - Seca'!F85),"",('Dados Normal. pelo Peso - Seca'!F85-'Dados Normal. pelo Peso - Seca'!F$194)/('Dados Normal. pelo Peso - Seca'!F$193-'Dados Normal. pelo Peso - Seca'!F$194))</f>
        <v>0.64134382566585968</v>
      </c>
      <c r="G85" s="24">
        <f>IF(ISBLANK('Dados Normal. pelo Peso - Seca'!G85),"",('Dados Normal. pelo Peso - Seca'!G85-'Dados Normal. pelo Peso - Seca'!G$194)/('Dados Normal. pelo Peso - Seca'!G$193-'Dados Normal. pelo Peso - Seca'!G$194))</f>
        <v>0.15045505362729047</v>
      </c>
      <c r="H85" s="24">
        <f>IF(ISBLANK('Dados Normal. pelo Peso - Seca'!H85),"",('Dados Normal. pelo Peso - Seca'!H85-'Dados Normal. pelo Peso - Seca'!H$194)/('Dados Normal. pelo Peso - Seca'!H$193-'Dados Normal. pelo Peso - Seca'!H$194))</f>
        <v>0.68694043244656433</v>
      </c>
      <c r="I85" s="24">
        <f>IF(ISBLANK('Dados Normal. pelo Peso - Seca'!I85),"",('Dados Normal. pelo Peso - Seca'!I85-'Dados Normal. pelo Peso - Seca'!I$194)/('Dados Normal. pelo Peso - Seca'!I$193-'Dados Normal. pelo Peso - Seca'!I$194))</f>
        <v>0.75813953488372099</v>
      </c>
      <c r="J85" s="24">
        <f>IF(ISBLANK('Dados Normal. pelo Peso - Seca'!J85),"",('Dados Normal. pelo Peso - Seca'!J85-'Dados Normal. pelo Peso - Seca'!J$194)/('Dados Normal. pelo Peso - Seca'!J$193-'Dados Normal. pelo Peso - Seca'!J$194))</f>
        <v>0.4477046852815903</v>
      </c>
      <c r="K85" s="24">
        <f>IF(ISBLANK('Dados Normal. pelo Peso - Seca'!K85),"",('Dados Normal. pelo Peso - Seca'!K85-'Dados Normal. pelo Peso - Seca'!K$194)/('Dados Normal. pelo Peso - Seca'!K$193-'Dados Normal. pelo Peso - Seca'!K$194))</f>
        <v>0.50580793559516968</v>
      </c>
      <c r="L85" s="24">
        <f>IF(ISBLANK('Dados Normal. pelo Peso - Seca'!L85),"",('Dados Normal. pelo Peso - Seca'!L85-'Dados Normal. pelo Peso - Seca'!L$194)/('Dados Normal. pelo Peso - Seca'!L$193-'Dados Normal. pelo Peso - Seca'!L$194))</f>
        <v>0.80466916940403554</v>
      </c>
      <c r="M85" s="24">
        <f>IF(ISBLANK('Dados Normal. pelo Peso - Seca'!M85),"",('Dados Normal. pelo Peso - Seca'!M85-'Dados Normal. pelo Peso - Seca'!M$194)/('Dados Normal. pelo Peso - Seca'!M$193-'Dados Normal. pelo Peso - Seca'!M$194))</f>
        <v>0.66392873669597408</v>
      </c>
      <c r="N85" s="24">
        <f>IF(ISBLANK('Dados Normal. pelo Peso - Seca'!N85),"",('Dados Normal. pelo Peso - Seca'!N85-'Dados Normal. pelo Peso - Seca'!N$194)/('Dados Normal. pelo Peso - Seca'!N$193-'Dados Normal. pelo Peso - Seca'!N$194))</f>
        <v>0.74619289340101524</v>
      </c>
      <c r="O85" s="24">
        <f>IF(ISBLANK('Dados Normal. pelo Peso - Seca'!O85),"",('Dados Normal. pelo Peso - Seca'!O85-'Dados Normal. pelo Peso - Seca'!O$194)/('Dados Normal. pelo Peso - Seca'!O$193-'Dados Normal. pelo Peso - Seca'!O$194))</f>
        <v>0.75870253164556967</v>
      </c>
      <c r="P85" s="24">
        <f>IF(ISBLANK('Dados Normal. pelo Peso - Seca'!P85),"",('Dados Normal. pelo Peso - Seca'!P85-'Dados Normal. pelo Peso - Seca'!P$194)/('Dados Normal. pelo Peso - Seca'!P$193-'Dados Normal. pelo Peso - Seca'!P$194))</f>
        <v>9.3573844419391983E-2</v>
      </c>
      <c r="Q85" s="24">
        <f>IF(ISBLANK('Dados Normal. pelo Peso - Seca'!Q85),"",('Dados Normal. pelo Peso - Seca'!Q85-'Dados Normal. pelo Peso - Seca'!Q$194)/('Dados Normal. pelo Peso - Seca'!Q$193-'Dados Normal. pelo Peso - Seca'!Q$194))</f>
        <v>0</v>
      </c>
      <c r="R85" s="24">
        <f>IF(ISBLANK('Dados Normal. pelo Peso - Seca'!R85),"",('Dados Normal. pelo Peso - Seca'!R85-'Dados Normal. pelo Peso - Seca'!R$194)/('Dados Normal. pelo Peso - Seca'!R$193-'Dados Normal. pelo Peso - Seca'!R$194))</f>
        <v>1</v>
      </c>
      <c r="S85" s="24">
        <f>IF(ISBLANK('Dados Normal. pelo Peso - Seca'!S85),"",('Dados Normal. pelo Peso - Seca'!S85-'Dados Normal. pelo Peso - Seca'!S$194)/('Dados Normal. pelo Peso - Seca'!S$193-'Dados Normal. pelo Peso - Seca'!S$194))</f>
        <v>1</v>
      </c>
      <c r="T85" s="24">
        <f>IF(ISBLANK('Dados Normal. pelo Peso - Seca'!T85),"",('Dados Normal. pelo Peso - Seca'!T85-'Dados Normal. pelo Peso - Seca'!T$194)/('Dados Normal. pelo Peso - Seca'!T$193-'Dados Normal. pelo Peso - Seca'!T$194))</f>
        <v>1</v>
      </c>
      <c r="U85" s="24">
        <f>IF(ISBLANK('Dados Normal. pelo Peso - Seca'!U85),"",('Dados Normal. pelo Peso - Seca'!U85-'Dados Normal. pelo Peso - Seca'!U$194)/('Dados Normal. pelo Peso - Seca'!U$193-'Dados Normal. pelo Peso - Seca'!U$194))</f>
        <v>1</v>
      </c>
      <c r="V85" s="24">
        <f>IF(ISBLANK('Dados Normal. pelo Peso - Seca'!V85),"",('Dados Normal. pelo Peso - Seca'!V85-'Dados Normal. pelo Peso - Seca'!V$194)/('Dados Normal. pelo Peso - Seca'!V$193-'Dados Normal. pelo Peso - Seca'!V$194))</f>
        <v>0.41666666666666652</v>
      </c>
      <c r="W85" s="24">
        <f>IF(ISBLANK('Dados Normal. pelo Peso - Seca'!W85),"",('Dados Normal. pelo Peso - Seca'!W85-'Dados Normal. pelo Peso - Seca'!W$194)/('Dados Normal. pelo Peso - Seca'!W$193-'Dados Normal. pelo Peso - Seca'!W$194))</f>
        <v>0.8809523809523816</v>
      </c>
      <c r="X85" s="24">
        <f>IF(ISBLANK('Dados Normal. pelo Peso - Seca'!X85),"",('Dados Normal. pelo Peso - Seca'!X85-'Dados Normal. pelo Peso - Seca'!X$194)/('Dados Normal. pelo Peso - Seca'!X$193-'Dados Normal. pelo Peso - Seca'!X$194))</f>
        <v>0.24517906336088185</v>
      </c>
      <c r="Y85" s="24">
        <f>IF(ISBLANK('Dados Normal. pelo Peso - Seca'!Y85),"",('Dados Normal. pelo Peso - Seca'!Y85-'Dados Normal. pelo Peso - Seca'!Y$194)/('Dados Normal. pelo Peso - Seca'!Y$193-'Dados Normal. pelo Peso - Seca'!Y$194))</f>
        <v>0.69503450142064682</v>
      </c>
      <c r="Z85" s="24">
        <f>IF(ISBLANK('Dados Normal. pelo Peso - Seca'!Z85),"",('Dados Normal. pelo Peso - Seca'!Z85-'Dados Normal. pelo Peso - Seca'!Z$194)/('Dados Normal. pelo Peso - Seca'!Z$193-'Dados Normal. pelo Peso - Seca'!Z$194))</f>
        <v>0.59611964430072761</v>
      </c>
      <c r="AA85" s="24">
        <f>IF(ISBLANK('Dados Normal. pelo Peso - Seca'!AA85),"",('Dados Normal. pelo Peso - Seca'!AA85-'Dados Normal. pelo Peso - Seca'!AA$194)/('Dados Normal. pelo Peso - Seca'!AA$193-'Dados Normal. pelo Peso - Seca'!AA$194))</f>
        <v>0.57479410074698334</v>
      </c>
      <c r="AB85" s="24">
        <f>IF(ISBLANK('Dados Normal. pelo Peso - Seca'!AB85),"",('Dados Normal. pelo Peso - Seca'!AB85-'Dados Normal. pelo Peso - Seca'!AB$194)/('Dados Normal. pelo Peso - Seca'!AB$193-'Dados Normal. pelo Peso - Seca'!AB$194))</f>
        <v>0.61702127659574491</v>
      </c>
      <c r="AC85" s="24">
        <f>IF(ISBLANK('Dados Normal. pelo Peso - Seca'!AC85),"",('Dados Normal. pelo Peso - Seca'!AC85-'Dados Normal. pelo Peso - Seca'!AC$194)/('Dados Normal. pelo Peso - Seca'!AC$193-'Dados Normal. pelo Peso - Seca'!AC$194))</f>
        <v>0.58333333333333326</v>
      </c>
    </row>
    <row r="86" spans="1:29" s="17" customFormat="1" x14ac:dyDescent="0.25">
      <c r="A86" s="18" t="s">
        <v>1035</v>
      </c>
      <c r="B86" s="28" t="s">
        <v>1036</v>
      </c>
      <c r="C86" s="24">
        <f>IF(ISBLANK('Dados Normal. pelo Peso - Seca'!C86),"",('Dados Normal. pelo Peso - Seca'!C86-'Dados Normal. pelo Peso - Seca'!C$194)/('Dados Normal. pelo Peso - Seca'!C$193-'Dados Normal. pelo Peso - Seca'!C$194))</f>
        <v>0.71031100287134863</v>
      </c>
      <c r="D86" s="24">
        <f>IF(ISBLANK('Dados Normal. pelo Peso - Seca'!D86),"",('Dados Normal. pelo Peso - Seca'!D86-'Dados Normal. pelo Peso - Seca'!D$194)/('Dados Normal. pelo Peso - Seca'!D$193-'Dados Normal. pelo Peso - Seca'!D$194))</f>
        <v>0.32164005960600855</v>
      </c>
      <c r="E86" s="24">
        <f>IF(ISBLANK('Dados Normal. pelo Peso - Seca'!E86),"",('Dados Normal. pelo Peso - Seca'!E86-'Dados Normal. pelo Peso - Seca'!E$194)/('Dados Normal. pelo Peso - Seca'!E$193-'Dados Normal. pelo Peso - Seca'!E$194))</f>
        <v>0.69606143175625468</v>
      </c>
      <c r="F86" s="24">
        <f>IF(ISBLANK('Dados Normal. pelo Peso - Seca'!F86),"",('Dados Normal. pelo Peso - Seca'!F86-'Dados Normal. pelo Peso - Seca'!F$194)/('Dados Normal. pelo Peso - Seca'!F$193-'Dados Normal. pelo Peso - Seca'!F$194))</f>
        <v>0.75938256658595649</v>
      </c>
      <c r="G86" s="24">
        <f>IF(ISBLANK('Dados Normal. pelo Peso - Seca'!G86),"",('Dados Normal. pelo Peso - Seca'!G86-'Dados Normal. pelo Peso - Seca'!G$194)/('Dados Normal. pelo Peso - Seca'!G$193-'Dados Normal. pelo Peso - Seca'!G$194))</f>
        <v>0.21738987979421834</v>
      </c>
      <c r="H86" s="24">
        <f>IF(ISBLANK('Dados Normal. pelo Peso - Seca'!H86),"",('Dados Normal. pelo Peso - Seca'!H86-'Dados Normal. pelo Peso - Seca'!H$194)/('Dados Normal. pelo Peso - Seca'!H$193-'Dados Normal. pelo Peso - Seca'!H$194))</f>
        <v>0.76057963787329763</v>
      </c>
      <c r="I86" s="24">
        <f>IF(ISBLANK('Dados Normal. pelo Peso - Seca'!I86),"",('Dados Normal. pelo Peso - Seca'!I86-'Dados Normal. pelo Peso - Seca'!I$194)/('Dados Normal. pelo Peso - Seca'!I$193-'Dados Normal. pelo Peso - Seca'!I$194))</f>
        <v>0.47199999999999998</v>
      </c>
      <c r="J86" s="24">
        <f>IF(ISBLANK('Dados Normal. pelo Peso - Seca'!J86),"",('Dados Normal. pelo Peso - Seca'!J86-'Dados Normal. pelo Peso - Seca'!J$194)/('Dados Normal. pelo Peso - Seca'!J$193-'Dados Normal. pelo Peso - Seca'!J$194))</f>
        <v>0.20586843350686237</v>
      </c>
      <c r="K86" s="24">
        <f>IF(ISBLANK('Dados Normal. pelo Peso - Seca'!K86),"",('Dados Normal. pelo Peso - Seca'!K86-'Dados Normal. pelo Peso - Seca'!K$194)/('Dados Normal. pelo Peso - Seca'!K$193-'Dados Normal. pelo Peso - Seca'!K$194))</f>
        <v>0.66026451983898793</v>
      </c>
      <c r="L86" s="24">
        <f>IF(ISBLANK('Dados Normal. pelo Peso - Seca'!L86),"",('Dados Normal. pelo Peso - Seca'!L86-'Dados Normal. pelo Peso - Seca'!L$194)/('Dados Normal. pelo Peso - Seca'!L$193-'Dados Normal. pelo Peso - Seca'!L$194))</f>
        <v>0.88808071328014992</v>
      </c>
      <c r="M86" s="24">
        <f>IF(ISBLANK('Dados Normal. pelo Peso - Seca'!M86),"",('Dados Normal. pelo Peso - Seca'!M86-'Dados Normal. pelo Peso - Seca'!M$194)/('Dados Normal. pelo Peso - Seca'!M$193-'Dados Normal. pelo Peso - Seca'!M$194))</f>
        <v>0.57369273484497918</v>
      </c>
      <c r="N86" s="24">
        <f>IF(ISBLANK('Dados Normal. pelo Peso - Seca'!N86),"",('Dados Normal. pelo Peso - Seca'!N86-'Dados Normal. pelo Peso - Seca'!N$194)/('Dados Normal. pelo Peso - Seca'!N$193-'Dados Normal. pelo Peso - Seca'!N$194))</f>
        <v>0.64509306260575294</v>
      </c>
      <c r="O86" s="24">
        <f>IF(ISBLANK('Dados Normal. pelo Peso - Seca'!O86),"",('Dados Normal. pelo Peso - Seca'!O86-'Dados Normal. pelo Peso - Seca'!O$194)/('Dados Normal. pelo Peso - Seca'!O$193-'Dados Normal. pelo Peso - Seca'!O$194))</f>
        <v>0.56598101265822776</v>
      </c>
      <c r="P86" s="24">
        <f>IF(ISBLANK('Dados Normal. pelo Peso - Seca'!P86),"",('Dados Normal. pelo Peso - Seca'!P86-'Dados Normal. pelo Peso - Seca'!P$194)/('Dados Normal. pelo Peso - Seca'!P$193-'Dados Normal. pelo Peso - Seca'!P$194))</f>
        <v>5.9751972942501452E-2</v>
      </c>
      <c r="Q86" s="24">
        <f>IF(ISBLANK('Dados Normal. pelo Peso - Seca'!Q86),"",('Dados Normal. pelo Peso - Seca'!Q86-'Dados Normal. pelo Peso - Seca'!Q$194)/('Dados Normal. pelo Peso - Seca'!Q$193-'Dados Normal. pelo Peso - Seca'!Q$194))</f>
        <v>1</v>
      </c>
      <c r="R86" s="24">
        <f>IF(ISBLANK('Dados Normal. pelo Peso - Seca'!R86),"",('Dados Normal. pelo Peso - Seca'!R86-'Dados Normal. pelo Peso - Seca'!R$194)/('Dados Normal. pelo Peso - Seca'!R$193-'Dados Normal. pelo Peso - Seca'!R$194))</f>
        <v>0</v>
      </c>
      <c r="S86" s="24">
        <f>IF(ISBLANK('Dados Normal. pelo Peso - Seca'!S86),"",('Dados Normal. pelo Peso - Seca'!S86-'Dados Normal. pelo Peso - Seca'!S$194)/('Dados Normal. pelo Peso - Seca'!S$193-'Dados Normal. pelo Peso - Seca'!S$194))</f>
        <v>0.33333333333333343</v>
      </c>
      <c r="T86" s="24">
        <f>IF(ISBLANK('Dados Normal. pelo Peso - Seca'!T86),"",('Dados Normal. pelo Peso - Seca'!T86-'Dados Normal. pelo Peso - Seca'!T$194)/('Dados Normal. pelo Peso - Seca'!T$193-'Dados Normal. pelo Peso - Seca'!T$194))</f>
        <v>1</v>
      </c>
      <c r="U86" s="24">
        <f>IF(ISBLANK('Dados Normal. pelo Peso - Seca'!U86),"",('Dados Normal. pelo Peso - Seca'!U86-'Dados Normal. pelo Peso - Seca'!U$194)/('Dados Normal. pelo Peso - Seca'!U$193-'Dados Normal. pelo Peso - Seca'!U$194))</f>
        <v>1</v>
      </c>
      <c r="V86" s="24">
        <f>IF(ISBLANK('Dados Normal. pelo Peso - Seca'!V86),"",('Dados Normal. pelo Peso - Seca'!V86-'Dados Normal. pelo Peso - Seca'!V$194)/('Dados Normal. pelo Peso - Seca'!V$193-'Dados Normal. pelo Peso - Seca'!V$194))</f>
        <v>0.41666666666666652</v>
      </c>
      <c r="W86" s="24">
        <f>IF(ISBLANK('Dados Normal. pelo Peso - Seca'!W86),"",('Dados Normal. pelo Peso - Seca'!W86-'Dados Normal. pelo Peso - Seca'!W$194)/('Dados Normal. pelo Peso - Seca'!W$193-'Dados Normal. pelo Peso - Seca'!W$194))</f>
        <v>0.76594788858939855</v>
      </c>
      <c r="X86" s="24">
        <f>IF(ISBLANK('Dados Normal. pelo Peso - Seca'!X86),"",('Dados Normal. pelo Peso - Seca'!X86-'Dados Normal. pelo Peso - Seca'!X$194)/('Dados Normal. pelo Peso - Seca'!X$193-'Dados Normal. pelo Peso - Seca'!X$194))</f>
        <v>0.37809917355371814</v>
      </c>
      <c r="Y86" s="24">
        <f>IF(ISBLANK('Dados Normal. pelo Peso - Seca'!Y86),"",('Dados Normal. pelo Peso - Seca'!Y86-'Dados Normal. pelo Peso - Seca'!Y$194)/('Dados Normal. pelo Peso - Seca'!Y$193-'Dados Normal. pelo Peso - Seca'!Y$194))</f>
        <v>0.68908131511297532</v>
      </c>
      <c r="Z86" s="24">
        <f>IF(ISBLANK('Dados Normal. pelo Peso - Seca'!Z86),"",('Dados Normal. pelo Peso - Seca'!Z86-'Dados Normal. pelo Peso - Seca'!Z$194)/('Dados Normal. pelo Peso - Seca'!Z$193-'Dados Normal. pelo Peso - Seca'!Z$194))</f>
        <v>0.73645917542441397</v>
      </c>
      <c r="AA86" s="24">
        <f>IF(ISBLANK('Dados Normal. pelo Peso - Seca'!AA86),"",('Dados Normal. pelo Peso - Seca'!AA86-'Dados Normal. pelo Peso - Seca'!AA$194)/('Dados Normal. pelo Peso - Seca'!AA$193-'Dados Normal. pelo Peso - Seca'!AA$194))</f>
        <v>0.76153993487837579</v>
      </c>
      <c r="AB86" s="24">
        <f>IF(ISBLANK('Dados Normal. pelo Peso - Seca'!AB86),"",('Dados Normal. pelo Peso - Seca'!AB86-'Dados Normal. pelo Peso - Seca'!AB$194)/('Dados Normal. pelo Peso - Seca'!AB$193-'Dados Normal. pelo Peso - Seca'!AB$194))</f>
        <v>0.44680851063829791</v>
      </c>
      <c r="AC86" s="24">
        <f>IF(ISBLANK('Dados Normal. pelo Peso - Seca'!AC86),"",('Dados Normal. pelo Peso - Seca'!AC86-'Dados Normal. pelo Peso - Seca'!AC$194)/('Dados Normal. pelo Peso - Seca'!AC$193-'Dados Normal. pelo Peso - Seca'!AC$194))</f>
        <v>0.60416666666666674</v>
      </c>
    </row>
    <row r="87" spans="1:29" s="17" customFormat="1" x14ac:dyDescent="0.25">
      <c r="A87" s="18" t="s">
        <v>1037</v>
      </c>
      <c r="B87" s="28" t="s">
        <v>1038</v>
      </c>
      <c r="C87" s="24">
        <f>IF(ISBLANK('Dados Normal. pelo Peso - Seca'!C87),"",('Dados Normal. pelo Peso - Seca'!C87-'Dados Normal. pelo Peso - Seca'!C$194)/('Dados Normal. pelo Peso - Seca'!C$193-'Dados Normal. pelo Peso - Seca'!C$194))</f>
        <v>0.44693032455559428</v>
      </c>
      <c r="D87" s="24">
        <f>IF(ISBLANK('Dados Normal. pelo Peso - Seca'!D87),"",('Dados Normal. pelo Peso - Seca'!D87-'Dados Normal. pelo Peso - Seca'!D$194)/('Dados Normal. pelo Peso - Seca'!D$193-'Dados Normal. pelo Peso - Seca'!D$194))</f>
        <v>0.62950531502685569</v>
      </c>
      <c r="E87" s="24">
        <f>IF(ISBLANK('Dados Normal. pelo Peso - Seca'!E87),"",('Dados Normal. pelo Peso - Seca'!E87-'Dados Normal. pelo Peso - Seca'!E$194)/('Dados Normal. pelo Peso - Seca'!E$193-'Dados Normal. pelo Peso - Seca'!E$194))</f>
        <v>0.59573941045330703</v>
      </c>
      <c r="F87" s="24">
        <f>IF(ISBLANK('Dados Normal. pelo Peso - Seca'!F87),"",('Dados Normal. pelo Peso - Seca'!F87-'Dados Normal. pelo Peso - Seca'!F$194)/('Dados Normal. pelo Peso - Seca'!F$193-'Dados Normal. pelo Peso - Seca'!F$194))</f>
        <v>0.59473365617433405</v>
      </c>
      <c r="G87" s="24">
        <f>IF(ISBLANK('Dados Normal. pelo Peso - Seca'!G87),"",('Dados Normal. pelo Peso - Seca'!G87-'Dados Normal. pelo Peso - Seca'!G$194)/('Dados Normal. pelo Peso - Seca'!G$193-'Dados Normal. pelo Peso - Seca'!G$194))</f>
        <v>8.3755004083314669E-2</v>
      </c>
      <c r="H87" s="24">
        <f>IF(ISBLANK('Dados Normal. pelo Peso - Seca'!H87),"",('Dados Normal. pelo Peso - Seca'!H87-'Dados Normal. pelo Peso - Seca'!H$194)/('Dados Normal. pelo Peso - Seca'!H$193-'Dados Normal. pelo Peso - Seca'!H$194))</f>
        <v>0.78277860951571676</v>
      </c>
      <c r="I87" s="24">
        <f>IF(ISBLANK('Dados Normal. pelo Peso - Seca'!I87),"",('Dados Normal. pelo Peso - Seca'!I87-'Dados Normal. pelo Peso - Seca'!I$194)/('Dados Normal. pelo Peso - Seca'!I$193-'Dados Normal. pelo Peso - Seca'!I$194))</f>
        <v>0.54586046511627906</v>
      </c>
      <c r="J87" s="24">
        <f>IF(ISBLANK('Dados Normal. pelo Peso - Seca'!J87),"",('Dados Normal. pelo Peso - Seca'!J87-'Dados Normal. pelo Peso - Seca'!J$194)/('Dados Normal. pelo Peso - Seca'!J$193-'Dados Normal. pelo Peso - Seca'!J$194))</f>
        <v>0.18504495977283494</v>
      </c>
      <c r="K87" s="24">
        <f>IF(ISBLANK('Dados Normal. pelo Peso - Seca'!K87),"",('Dados Normal. pelo Peso - Seca'!K87-'Dados Normal. pelo Peso - Seca'!K$194)/('Dados Normal. pelo Peso - Seca'!K$193-'Dados Normal. pelo Peso - Seca'!K$194))</f>
        <v>0.31040828062104658</v>
      </c>
      <c r="L87" s="24">
        <f>IF(ISBLANK('Dados Normal. pelo Peso - Seca'!L87),"",('Dados Normal. pelo Peso - Seca'!L87-'Dados Normal. pelo Peso - Seca'!L$194)/('Dados Normal. pelo Peso - Seca'!L$193-'Dados Normal. pelo Peso - Seca'!L$194))</f>
        <v>0.73427968090098539</v>
      </c>
      <c r="M87" s="24">
        <f>IF(ISBLANK('Dados Normal. pelo Peso - Seca'!M87),"",('Dados Normal. pelo Peso - Seca'!M87-'Dados Normal. pelo Peso - Seca'!M$194)/('Dados Normal. pelo Peso - Seca'!M$193-'Dados Normal. pelo Peso - Seca'!M$194))</f>
        <v>0.89807959278111982</v>
      </c>
      <c r="N87" s="24">
        <f>IF(ISBLANK('Dados Normal. pelo Peso - Seca'!N87),"",('Dados Normal. pelo Peso - Seca'!N87-'Dados Normal. pelo Peso - Seca'!N$194)/('Dados Normal. pelo Peso - Seca'!N$193-'Dados Normal. pelo Peso - Seca'!N$194))</f>
        <v>0.87986463620981359</v>
      </c>
      <c r="O87" s="24">
        <f>IF(ISBLANK('Dados Normal. pelo Peso - Seca'!O87),"",('Dados Normal. pelo Peso - Seca'!O87-'Dados Normal. pelo Peso - Seca'!O$194)/('Dados Normal. pelo Peso - Seca'!O$193-'Dados Normal. pelo Peso - Seca'!O$194))</f>
        <v>0.69493670886075942</v>
      </c>
      <c r="P87" s="24">
        <f>IF(ISBLANK('Dados Normal. pelo Peso - Seca'!P87),"",('Dados Normal. pelo Peso - Seca'!P87-'Dados Normal. pelo Peso - Seca'!P$194)/('Dados Normal. pelo Peso - Seca'!P$193-'Dados Normal. pelo Peso - Seca'!P$194))</f>
        <v>3.7204058624578269E-2</v>
      </c>
      <c r="Q87" s="24">
        <f>IF(ISBLANK('Dados Normal. pelo Peso - Seca'!Q87),"",('Dados Normal. pelo Peso - Seca'!Q87-'Dados Normal. pelo Peso - Seca'!Q$194)/('Dados Normal. pelo Peso - Seca'!Q$193-'Dados Normal. pelo Peso - Seca'!Q$194))</f>
        <v>0</v>
      </c>
      <c r="R87" s="24">
        <f>IF(ISBLANK('Dados Normal. pelo Peso - Seca'!R87),"",('Dados Normal. pelo Peso - Seca'!R87-'Dados Normal. pelo Peso - Seca'!R$194)/('Dados Normal. pelo Peso - Seca'!R$193-'Dados Normal. pelo Peso - Seca'!R$194))</f>
        <v>1</v>
      </c>
      <c r="S87" s="24">
        <f>IF(ISBLANK('Dados Normal. pelo Peso - Seca'!S87),"",('Dados Normal. pelo Peso - Seca'!S87-'Dados Normal. pelo Peso - Seca'!S$194)/('Dados Normal. pelo Peso - Seca'!S$193-'Dados Normal. pelo Peso - Seca'!S$194))</f>
        <v>0.33333333333333343</v>
      </c>
      <c r="T87" s="24">
        <f>IF(ISBLANK('Dados Normal. pelo Peso - Seca'!T87),"",('Dados Normal. pelo Peso - Seca'!T87-'Dados Normal. pelo Peso - Seca'!T$194)/('Dados Normal. pelo Peso - Seca'!T$193-'Dados Normal. pelo Peso - Seca'!T$194))</f>
        <v>1</v>
      </c>
      <c r="U87" s="24">
        <f>IF(ISBLANK('Dados Normal. pelo Peso - Seca'!U87),"",('Dados Normal. pelo Peso - Seca'!U87-'Dados Normal. pelo Peso - Seca'!U$194)/('Dados Normal. pelo Peso - Seca'!U$193-'Dados Normal. pelo Peso - Seca'!U$194))</f>
        <v>0</v>
      </c>
      <c r="V87" s="24">
        <f>IF(ISBLANK('Dados Normal. pelo Peso - Seca'!V87),"",('Dados Normal. pelo Peso - Seca'!V87-'Dados Normal. pelo Peso - Seca'!V$194)/('Dados Normal. pelo Peso - Seca'!V$193-'Dados Normal. pelo Peso - Seca'!V$194))</f>
        <v>0.4583333333333332</v>
      </c>
      <c r="W87" s="24">
        <f>IF(ISBLANK('Dados Normal. pelo Peso - Seca'!W87),"",('Dados Normal. pelo Peso - Seca'!W87-'Dados Normal. pelo Peso - Seca'!W$194)/('Dados Normal. pelo Peso - Seca'!W$193-'Dados Normal. pelo Peso - Seca'!W$194))</f>
        <v>0.69407008086253352</v>
      </c>
      <c r="X87" s="24">
        <f>IF(ISBLANK('Dados Normal. pelo Peso - Seca'!X87),"",('Dados Normal. pelo Peso - Seca'!X87-'Dados Normal. pelo Peso - Seca'!X$194)/('Dados Normal. pelo Peso - Seca'!X$193-'Dados Normal. pelo Peso - Seca'!X$194))</f>
        <v>0.4249311294765839</v>
      </c>
      <c r="Y87" s="24">
        <f>IF(ISBLANK('Dados Normal. pelo Peso - Seca'!Y87),"",('Dados Normal. pelo Peso - Seca'!Y87-'Dados Normal. pelo Peso - Seca'!Y$194)/('Dados Normal. pelo Peso - Seca'!Y$193-'Dados Normal. pelo Peso - Seca'!Y$194))</f>
        <v>0.63333784332296028</v>
      </c>
      <c r="Z87" s="24">
        <f>IF(ISBLANK('Dados Normal. pelo Peso - Seca'!Z87),"",('Dados Normal. pelo Peso - Seca'!Z87-'Dados Normal. pelo Peso - Seca'!Z$194)/('Dados Normal. pelo Peso - Seca'!Z$193-'Dados Normal. pelo Peso - Seca'!Z$194))</f>
        <v>0.64721099434114793</v>
      </c>
      <c r="AA87" s="24">
        <f>IF(ISBLANK('Dados Normal. pelo Peso - Seca'!AA87),"",('Dados Normal. pelo Peso - Seca'!AA87-'Dados Normal. pelo Peso - Seca'!AA$194)/('Dados Normal. pelo Peso - Seca'!AA$193-'Dados Normal. pelo Peso - Seca'!AA$194))</f>
        <v>0.41582072399923392</v>
      </c>
      <c r="AB87" s="24">
        <f>IF(ISBLANK('Dados Normal. pelo Peso - Seca'!AB87),"",('Dados Normal. pelo Peso - Seca'!AB87-'Dados Normal. pelo Peso - Seca'!AB$194)/('Dados Normal. pelo Peso - Seca'!AB$193-'Dados Normal. pelo Peso - Seca'!AB$194))</f>
        <v>0.46808510638297879</v>
      </c>
      <c r="AC87" s="24">
        <f>IF(ISBLANK('Dados Normal. pelo Peso - Seca'!AC87),"",('Dados Normal. pelo Peso - Seca'!AC87-'Dados Normal. pelo Peso - Seca'!AC$194)/('Dados Normal. pelo Peso - Seca'!AC$193-'Dados Normal. pelo Peso - Seca'!AC$194))</f>
        <v>0.58333333333333326</v>
      </c>
    </row>
    <row r="88" spans="1:29" s="17" customFormat="1" x14ac:dyDescent="0.25">
      <c r="A88" s="18" t="s">
        <v>1039</v>
      </c>
      <c r="B88" s="28" t="s">
        <v>1040</v>
      </c>
      <c r="C88" s="24">
        <f>IF(ISBLANK('Dados Normal. pelo Peso - Seca'!C88),"",('Dados Normal. pelo Peso - Seca'!C88-'Dados Normal. pelo Peso - Seca'!C$194)/('Dados Normal. pelo Peso - Seca'!C$193-'Dados Normal. pelo Peso - Seca'!C$194))</f>
        <v>0.53626407119972674</v>
      </c>
      <c r="D88" s="24">
        <f>IF(ISBLANK('Dados Normal. pelo Peso - Seca'!D88),"",('Dados Normal. pelo Peso - Seca'!D88-'Dados Normal. pelo Peso - Seca'!D$194)/('Dados Normal. pelo Peso - Seca'!D$193-'Dados Normal. pelo Peso - Seca'!D$194))</f>
        <v>0.53198954761444706</v>
      </c>
      <c r="E88" s="24">
        <f>IF(ISBLANK('Dados Normal. pelo Peso - Seca'!E88),"",('Dados Normal. pelo Peso - Seca'!E88-'Dados Normal. pelo Peso - Seca'!E$194)/('Dados Normal. pelo Peso - Seca'!E$193-'Dados Normal. pelo Peso - Seca'!E$194))</f>
        <v>0.67029972752043598</v>
      </c>
      <c r="F88" s="24">
        <f>IF(ISBLANK('Dados Normal. pelo Peso - Seca'!F88),"",('Dados Normal. pelo Peso - Seca'!F88-'Dados Normal. pelo Peso - Seca'!F$194)/('Dados Normal. pelo Peso - Seca'!F$193-'Dados Normal. pelo Peso - Seca'!F$194))</f>
        <v>0.63771186440677974</v>
      </c>
      <c r="G88" s="24">
        <f>IF(ISBLANK('Dados Normal. pelo Peso - Seca'!G88),"",('Dados Normal. pelo Peso - Seca'!G88-'Dados Normal. pelo Peso - Seca'!G$194)/('Dados Normal. pelo Peso - Seca'!G$193-'Dados Normal. pelo Peso - Seca'!G$194))</f>
        <v>0.26594848511509855</v>
      </c>
      <c r="H88" s="24">
        <f>IF(ISBLANK('Dados Normal. pelo Peso - Seca'!H88),"",('Dados Normal. pelo Peso - Seca'!H88-'Dados Normal. pelo Peso - Seca'!H$194)/('Dados Normal. pelo Peso - Seca'!H$193-'Dados Normal. pelo Peso - Seca'!H$194))</f>
        <v>0.76882307750883783</v>
      </c>
      <c r="I88" s="24">
        <f>IF(ISBLANK('Dados Normal. pelo Peso - Seca'!I88),"",('Dados Normal. pelo Peso - Seca'!I88-'Dados Normal. pelo Peso - Seca'!I$194)/('Dados Normal. pelo Peso - Seca'!I$193-'Dados Normal. pelo Peso - Seca'!I$194))</f>
        <v>0.60353488372093023</v>
      </c>
      <c r="J88" s="24">
        <f>IF(ISBLANK('Dados Normal. pelo Peso - Seca'!J88),"",('Dados Normal. pelo Peso - Seca'!J88-'Dados Normal. pelo Peso - Seca'!J$194)/('Dados Normal. pelo Peso - Seca'!J$193-'Dados Normal. pelo Peso - Seca'!J$194))</f>
        <v>0.38854708944628508</v>
      </c>
      <c r="K88" s="24">
        <f>IF(ISBLANK('Dados Normal. pelo Peso - Seca'!K88),"",('Dados Normal. pelo Peso - Seca'!K88-'Dados Normal. pelo Peso - Seca'!K$194)/('Dados Normal. pelo Peso - Seca'!K$193-'Dados Normal. pelo Peso - Seca'!K$194))</f>
        <v>0.53628522139160439</v>
      </c>
      <c r="L88" s="24">
        <f>IF(ISBLANK('Dados Normal. pelo Peso - Seca'!L88),"",('Dados Normal. pelo Peso - Seca'!L88-'Dados Normal. pelo Peso - Seca'!L$194)/('Dados Normal. pelo Peso - Seca'!L$193-'Dados Normal. pelo Peso - Seca'!L$194))</f>
        <v>0.73533552322853113</v>
      </c>
      <c r="M88" s="24">
        <f>IF(ISBLANK('Dados Normal. pelo Peso - Seca'!M88),"",('Dados Normal. pelo Peso - Seca'!M88-'Dados Normal. pelo Peso - Seca'!M$194)/('Dados Normal. pelo Peso - Seca'!M$193-'Dados Normal. pelo Peso - Seca'!M$194))</f>
        <v>0.70395650161962064</v>
      </c>
      <c r="N88" s="24">
        <f>IF(ISBLANK('Dados Normal. pelo Peso - Seca'!N88),"",('Dados Normal. pelo Peso - Seca'!N88-'Dados Normal. pelo Peso - Seca'!N$194)/('Dados Normal. pelo Peso - Seca'!N$193-'Dados Normal. pelo Peso - Seca'!N$194))</f>
        <v>0.84623519458544849</v>
      </c>
      <c r="O88" s="24">
        <f>IF(ISBLANK('Dados Normal. pelo Peso - Seca'!O88),"",('Dados Normal. pelo Peso - Seca'!O88-'Dados Normal. pelo Peso - Seca'!O$194)/('Dados Normal. pelo Peso - Seca'!O$193-'Dados Normal. pelo Peso - Seca'!O$194))</f>
        <v>0.5643987341772152</v>
      </c>
      <c r="P88" s="24">
        <f>IF(ISBLANK('Dados Normal. pelo Peso - Seca'!P88),"",('Dados Normal. pelo Peso - Seca'!P88-'Dados Normal. pelo Peso - Seca'!P$194)/('Dados Normal. pelo Peso - Seca'!P$193-'Dados Normal. pelo Peso - Seca'!P$194))</f>
        <v>0.61555806087936882</v>
      </c>
      <c r="Q88" s="24">
        <f>IF(ISBLANK('Dados Normal. pelo Peso - Seca'!Q88),"",('Dados Normal. pelo Peso - Seca'!Q88-'Dados Normal. pelo Peso - Seca'!Q$194)/('Dados Normal. pelo Peso - Seca'!Q$193-'Dados Normal. pelo Peso - Seca'!Q$194))</f>
        <v>0</v>
      </c>
      <c r="R88" s="24">
        <f>IF(ISBLANK('Dados Normal. pelo Peso - Seca'!R88),"",('Dados Normal. pelo Peso - Seca'!R88-'Dados Normal. pelo Peso - Seca'!R$194)/('Dados Normal. pelo Peso - Seca'!R$193-'Dados Normal. pelo Peso - Seca'!R$194))</f>
        <v>0</v>
      </c>
      <c r="S88" s="24">
        <f>IF(ISBLANK('Dados Normal. pelo Peso - Seca'!S88),"",('Dados Normal. pelo Peso - Seca'!S88-'Dados Normal. pelo Peso - Seca'!S$194)/('Dados Normal. pelo Peso - Seca'!S$193-'Dados Normal. pelo Peso - Seca'!S$194))</f>
        <v>0.33333333333333343</v>
      </c>
      <c r="T88" s="24">
        <f>IF(ISBLANK('Dados Normal. pelo Peso - Seca'!T88),"",('Dados Normal. pelo Peso - Seca'!T88-'Dados Normal. pelo Peso - Seca'!T$194)/('Dados Normal. pelo Peso - Seca'!T$193-'Dados Normal. pelo Peso - Seca'!T$194))</f>
        <v>1</v>
      </c>
      <c r="U88" s="24">
        <f>IF(ISBLANK('Dados Normal. pelo Peso - Seca'!U88),"",('Dados Normal. pelo Peso - Seca'!U88-'Dados Normal. pelo Peso - Seca'!U$194)/('Dados Normal. pelo Peso - Seca'!U$193-'Dados Normal. pelo Peso - Seca'!U$194))</f>
        <v>1</v>
      </c>
      <c r="V88" s="24">
        <f>IF(ISBLANK('Dados Normal. pelo Peso - Seca'!V88),"",('Dados Normal. pelo Peso - Seca'!V88-'Dados Normal. pelo Peso - Seca'!V$194)/('Dados Normal. pelo Peso - Seca'!V$193-'Dados Normal. pelo Peso - Seca'!V$194))</f>
        <v>0.20833333333333348</v>
      </c>
      <c r="W88" s="24">
        <f>IF(ISBLANK('Dados Normal. pelo Peso - Seca'!W88),"",('Dados Normal. pelo Peso - Seca'!W88-'Dados Normal. pelo Peso - Seca'!W$194)/('Dados Normal. pelo Peso - Seca'!W$193-'Dados Normal. pelo Peso - Seca'!W$194))</f>
        <v>0.80548068283917384</v>
      </c>
      <c r="X88" s="24">
        <f>IF(ISBLANK('Dados Normal. pelo Peso - Seca'!X88),"",('Dados Normal. pelo Peso - Seca'!X88-'Dados Normal. pelo Peso - Seca'!X$194)/('Dados Normal. pelo Peso - Seca'!X$193-'Dados Normal. pelo Peso - Seca'!X$194))</f>
        <v>0.90633608815426936</v>
      </c>
      <c r="Y88" s="24">
        <f>IF(ISBLANK('Dados Normal. pelo Peso - Seca'!Y88),"",('Dados Normal. pelo Peso - Seca'!Y88-'Dados Normal. pelo Peso - Seca'!Y$194)/('Dados Normal. pelo Peso - Seca'!Y$193-'Dados Normal. pelo Peso - Seca'!Y$194))</f>
        <v>0.61196049249086726</v>
      </c>
      <c r="Z88" s="24">
        <f>IF(ISBLANK('Dados Normal. pelo Peso - Seca'!Z88),"",('Dados Normal. pelo Peso - Seca'!Z88-'Dados Normal. pelo Peso - Seca'!Z$194)/('Dados Normal. pelo Peso - Seca'!Z$193-'Dados Normal. pelo Peso - Seca'!Z$194))</f>
        <v>0.43168957154405818</v>
      </c>
      <c r="AA88" s="24">
        <f>IF(ISBLANK('Dados Normal. pelo Peso - Seca'!AA88),"",('Dados Normal. pelo Peso - Seca'!AA88-'Dados Normal. pelo Peso - Seca'!AA$194)/('Dados Normal. pelo Peso - Seca'!AA$193-'Dados Normal. pelo Peso - Seca'!AA$194))</f>
        <v>0.85117793526144425</v>
      </c>
      <c r="AB88" s="24">
        <f>IF(ISBLANK('Dados Normal. pelo Peso - Seca'!AB88),"",('Dados Normal. pelo Peso - Seca'!AB88-'Dados Normal. pelo Peso - Seca'!AB$194)/('Dados Normal. pelo Peso - Seca'!AB$193-'Dados Normal. pelo Peso - Seca'!AB$194))</f>
        <v>0.42553191489361697</v>
      </c>
      <c r="AC88" s="24">
        <f>IF(ISBLANK('Dados Normal. pelo Peso - Seca'!AC88),"",('Dados Normal. pelo Peso - Seca'!AC88-'Dados Normal. pelo Peso - Seca'!AC$194)/('Dados Normal. pelo Peso - Seca'!AC$193-'Dados Normal. pelo Peso - Seca'!AC$194))</f>
        <v>0.75</v>
      </c>
    </row>
    <row r="89" spans="1:29" s="17" customFormat="1" x14ac:dyDescent="0.25">
      <c r="A89" s="18" t="s">
        <v>1041</v>
      </c>
      <c r="B89" s="28" t="s">
        <v>1042</v>
      </c>
      <c r="C89" s="24">
        <f>IF(ISBLANK('Dados Normal. pelo Peso - Seca'!C89),"",('Dados Normal. pelo Peso - Seca'!C89-'Dados Normal. pelo Peso - Seca'!C$194)/('Dados Normal. pelo Peso - Seca'!C$193-'Dados Normal. pelo Peso - Seca'!C$194))</f>
        <v>0.53351560088216843</v>
      </c>
      <c r="D89" s="24">
        <f>IF(ISBLANK('Dados Normal. pelo Peso - Seca'!D89),"",('Dados Normal. pelo Peso - Seca'!D89-'Dados Normal. pelo Peso - Seca'!D$194)/('Dados Normal. pelo Peso - Seca'!D$193-'Dados Normal. pelo Peso - Seca'!D$194))</f>
        <v>0.45511011173269633</v>
      </c>
      <c r="E89" s="24">
        <f>IF(ISBLANK('Dados Normal. pelo Peso - Seca'!E89),"",('Dados Normal. pelo Peso - Seca'!E89-'Dados Normal. pelo Peso - Seca'!E$194)/('Dados Normal. pelo Peso - Seca'!E$193-'Dados Normal. pelo Peso - Seca'!E$194))</f>
        <v>0.46965568491454052</v>
      </c>
      <c r="F89" s="24">
        <f>IF(ISBLANK('Dados Normal. pelo Peso - Seca'!F89),"",('Dados Normal. pelo Peso - Seca'!F89-'Dados Normal. pelo Peso - Seca'!F$194)/('Dados Normal. pelo Peso - Seca'!F$193-'Dados Normal. pelo Peso - Seca'!F$194))</f>
        <v>0.48062953995157381</v>
      </c>
      <c r="G89" s="24">
        <f>IF(ISBLANK('Dados Normal. pelo Peso - Seca'!G89),"",('Dados Normal. pelo Peso - Seca'!G89-'Dados Normal. pelo Peso - Seca'!G$194)/('Dados Normal. pelo Peso - Seca'!G$193-'Dados Normal. pelo Peso - Seca'!G$194))</f>
        <v>0.10901951808753113</v>
      </c>
      <c r="H89" s="24">
        <f>IF(ISBLANK('Dados Normal. pelo Peso - Seca'!H89),"",('Dados Normal. pelo Peso - Seca'!H89-'Dados Normal. pelo Peso - Seca'!H$194)/('Dados Normal. pelo Peso - Seca'!H$193-'Dados Normal. pelo Peso - Seca'!H$194))</f>
        <v>0.91830754769043754</v>
      </c>
      <c r="I89" s="24">
        <f>IF(ISBLANK('Dados Normal. pelo Peso - Seca'!I89),"",('Dados Normal. pelo Peso - Seca'!I89-'Dados Normal. pelo Peso - Seca'!I$194)/('Dados Normal. pelo Peso - Seca'!I$193-'Dados Normal. pelo Peso - Seca'!I$194))</f>
        <v>0.32837209302325593</v>
      </c>
      <c r="J89" s="24">
        <f>IF(ISBLANK('Dados Normal. pelo Peso - Seca'!J89),"",('Dados Normal. pelo Peso - Seca'!J89-'Dados Normal. pelo Peso - Seca'!J$194)/('Dados Normal. pelo Peso - Seca'!J$193-'Dados Normal. pelo Peso - Seca'!J$194))</f>
        <v>0.42072882158069108</v>
      </c>
      <c r="K89" s="24">
        <f>IF(ISBLANK('Dados Normal. pelo Peso - Seca'!K89),"",('Dados Normal. pelo Peso - Seca'!K89-'Dados Normal. pelo Peso - Seca'!K$194)/('Dados Normal. pelo Peso - Seca'!K$193-'Dados Normal. pelo Peso - Seca'!K$194))</f>
        <v>0.63404255319148939</v>
      </c>
      <c r="L89" s="24">
        <f>IF(ISBLANK('Dados Normal. pelo Peso - Seca'!L89),"",('Dados Normal. pelo Peso - Seca'!L89-'Dados Normal. pelo Peso - Seca'!L$194)/('Dados Normal. pelo Peso - Seca'!L$193-'Dados Normal. pelo Peso - Seca'!L$194))</f>
        <v>0.87658376349131861</v>
      </c>
      <c r="M89" s="24">
        <f>IF(ISBLANK('Dados Normal. pelo Peso - Seca'!M89),"",('Dados Normal. pelo Peso - Seca'!M89-'Dados Normal. pelo Peso - Seca'!M$194)/('Dados Normal. pelo Peso - Seca'!M$193-'Dados Normal. pelo Peso - Seca'!M$194))</f>
        <v>0.97084683017121709</v>
      </c>
      <c r="N89" s="24">
        <f>IF(ISBLANK('Dados Normal. pelo Peso - Seca'!N89),"",('Dados Normal. pelo Peso - Seca'!N89-'Dados Normal. pelo Peso - Seca'!N$194)/('Dados Normal. pelo Peso - Seca'!N$193-'Dados Normal. pelo Peso - Seca'!N$194))</f>
        <v>1</v>
      </c>
      <c r="O89" s="24">
        <f>IF(ISBLANK('Dados Normal. pelo Peso - Seca'!O89),"",('Dados Normal. pelo Peso - Seca'!O89-'Dados Normal. pelo Peso - Seca'!O$194)/('Dados Normal. pelo Peso - Seca'!O$193-'Dados Normal. pelo Peso - Seca'!O$194))</f>
        <v>0.92310126582278484</v>
      </c>
      <c r="P89" s="24">
        <f>IF(ISBLANK('Dados Normal. pelo Peso - Seca'!P89),"",('Dados Normal. pelo Peso - Seca'!P89-'Dados Normal. pelo Peso - Seca'!P$194)/('Dados Normal. pelo Peso - Seca'!P$193-'Dados Normal. pelo Peso - Seca'!P$194))</f>
        <v>6.7643742953777772E-2</v>
      </c>
      <c r="Q89" s="24">
        <f>IF(ISBLANK('Dados Normal. pelo Peso - Seca'!Q89),"",('Dados Normal. pelo Peso - Seca'!Q89-'Dados Normal. pelo Peso - Seca'!Q$194)/('Dados Normal. pelo Peso - Seca'!Q$193-'Dados Normal. pelo Peso - Seca'!Q$194))</f>
        <v>1</v>
      </c>
      <c r="R89" s="24">
        <f>IF(ISBLANK('Dados Normal. pelo Peso - Seca'!R89),"",('Dados Normal. pelo Peso - Seca'!R89-'Dados Normal. pelo Peso - Seca'!R$194)/('Dados Normal. pelo Peso - Seca'!R$193-'Dados Normal. pelo Peso - Seca'!R$194))</f>
        <v>1</v>
      </c>
      <c r="S89" s="24">
        <f>IF(ISBLANK('Dados Normal. pelo Peso - Seca'!S89),"",('Dados Normal. pelo Peso - Seca'!S89-'Dados Normal. pelo Peso - Seca'!S$194)/('Dados Normal. pelo Peso - Seca'!S$193-'Dados Normal. pelo Peso - Seca'!S$194))</f>
        <v>0.33333333333333343</v>
      </c>
      <c r="T89" s="24">
        <f>IF(ISBLANK('Dados Normal. pelo Peso - Seca'!T89),"",('Dados Normal. pelo Peso - Seca'!T89-'Dados Normal. pelo Peso - Seca'!T$194)/('Dados Normal. pelo Peso - Seca'!T$193-'Dados Normal. pelo Peso - Seca'!T$194))</f>
        <v>1</v>
      </c>
      <c r="U89" s="24">
        <f>IF(ISBLANK('Dados Normal. pelo Peso - Seca'!U89),"",('Dados Normal. pelo Peso - Seca'!U89-'Dados Normal. pelo Peso - Seca'!U$194)/('Dados Normal. pelo Peso - Seca'!U$193-'Dados Normal. pelo Peso - Seca'!U$194))</f>
        <v>0</v>
      </c>
      <c r="V89" s="24">
        <f>IF(ISBLANK('Dados Normal. pelo Peso - Seca'!V89),"",('Dados Normal. pelo Peso - Seca'!V89-'Dados Normal. pelo Peso - Seca'!V$194)/('Dados Normal. pelo Peso - Seca'!V$193-'Dados Normal. pelo Peso - Seca'!V$194))</f>
        <v>0.91666666666666663</v>
      </c>
      <c r="W89" s="24">
        <f>IF(ISBLANK('Dados Normal. pelo Peso - Seca'!W89),"",('Dados Normal. pelo Peso - Seca'!W89-'Dados Normal. pelo Peso - Seca'!W$194)/('Dados Normal. pelo Peso - Seca'!W$193-'Dados Normal. pelo Peso - Seca'!W$194))</f>
        <v>0.70080862533692734</v>
      </c>
      <c r="X89" s="24">
        <f>IF(ISBLANK('Dados Normal. pelo Peso - Seca'!X89),"",('Dados Normal. pelo Peso - Seca'!X89-'Dados Normal. pelo Peso - Seca'!X$194)/('Dados Normal. pelo Peso - Seca'!X$193-'Dados Normal. pelo Peso - Seca'!X$194))</f>
        <v>0.5778236914600553</v>
      </c>
      <c r="Y89" s="24">
        <f>IF(ISBLANK('Dados Normal. pelo Peso - Seca'!Y89),"",('Dados Normal. pelo Peso - Seca'!Y89-'Dados Normal. pelo Peso - Seca'!Y$194)/('Dados Normal. pelo Peso - Seca'!Y$193-'Dados Normal. pelo Peso - Seca'!Y$194))</f>
        <v>0.46380733324313356</v>
      </c>
      <c r="Z89" s="24">
        <f>IF(ISBLANK('Dados Normal. pelo Peso - Seca'!Z89),"",('Dados Normal. pelo Peso - Seca'!Z89-'Dados Normal. pelo Peso - Seca'!Z$194)/('Dados Normal. pelo Peso - Seca'!Z$193-'Dados Normal. pelo Peso - Seca'!Z$194))</f>
        <v>0.55489086499595797</v>
      </c>
      <c r="AA89" s="24">
        <f>IF(ISBLANK('Dados Normal. pelo Peso - Seca'!AA89),"",('Dados Normal. pelo Peso - Seca'!AA89-'Dados Normal. pelo Peso - Seca'!AA$194)/('Dados Normal. pelo Peso - Seca'!AA$193-'Dados Normal. pelo Peso - Seca'!AA$194))</f>
        <v>0.28347059950201114</v>
      </c>
      <c r="AB89" s="24">
        <f>IF(ISBLANK('Dados Normal. pelo Peso - Seca'!AB89),"",('Dados Normal. pelo Peso - Seca'!AB89-'Dados Normal. pelo Peso - Seca'!AB$194)/('Dados Normal. pelo Peso - Seca'!AB$193-'Dados Normal. pelo Peso - Seca'!AB$194))</f>
        <v>0.25531914893617019</v>
      </c>
      <c r="AC89" s="24">
        <f>IF(ISBLANK('Dados Normal. pelo Peso - Seca'!AC89),"",('Dados Normal. pelo Peso - Seca'!AC89-'Dados Normal. pelo Peso - Seca'!AC$194)/('Dados Normal. pelo Peso - Seca'!AC$193-'Dados Normal. pelo Peso - Seca'!AC$194))</f>
        <v>6.25E-2</v>
      </c>
    </row>
    <row r="90" spans="1:29" s="17" customFormat="1" x14ac:dyDescent="0.25">
      <c r="A90" s="18" t="s">
        <v>1043</v>
      </c>
      <c r="B90" s="28" t="s">
        <v>1044</v>
      </c>
      <c r="C90" s="24">
        <f>IF(ISBLANK('Dados Normal. pelo Peso - Seca'!C90),"",('Dados Normal. pelo Peso - Seca'!C90-'Dados Normal. pelo Peso - Seca'!C$194)/('Dados Normal. pelo Peso - Seca'!C$193-'Dados Normal. pelo Peso - Seca'!C$194))</f>
        <v>0.10736681271573476</v>
      </c>
      <c r="D90" s="24">
        <f>IF(ISBLANK('Dados Normal. pelo Peso - Seca'!D90),"",('Dados Normal. pelo Peso - Seca'!D90-'Dados Normal. pelo Peso - Seca'!D$194)/('Dados Normal. pelo Peso - Seca'!D$193-'Dados Normal. pelo Peso - Seca'!D$194))</f>
        <v>0.99968800809793956</v>
      </c>
      <c r="E90" s="24">
        <f>IF(ISBLANK('Dados Normal. pelo Peso - Seca'!E90),"",('Dados Normal. pelo Peso - Seca'!E90-'Dados Normal. pelo Peso - Seca'!E$194)/('Dados Normal. pelo Peso - Seca'!E$193-'Dados Normal. pelo Peso - Seca'!E$194))</f>
        <v>0.34456279415407476</v>
      </c>
      <c r="F90" s="24">
        <f>IF(ISBLANK('Dados Normal. pelo Peso - Seca'!F90),"",('Dados Normal. pelo Peso - Seca'!F90-'Dados Normal. pelo Peso - Seca'!F$194)/('Dados Normal. pelo Peso - Seca'!F$193-'Dados Normal. pelo Peso - Seca'!F$194))</f>
        <v>0.31053268765133174</v>
      </c>
      <c r="G90" s="24">
        <f>IF(ISBLANK('Dados Normal. pelo Peso - Seca'!G90),"",('Dados Normal. pelo Peso - Seca'!G90-'Dados Normal. pelo Peso - Seca'!G$194)/('Dados Normal. pelo Peso - Seca'!G$193-'Dados Normal. pelo Peso - Seca'!G$194))</f>
        <v>0.22633921326592513</v>
      </c>
      <c r="H90" s="24">
        <f>IF(ISBLANK('Dados Normal. pelo Peso - Seca'!H90),"",('Dados Normal. pelo Peso - Seca'!H90-'Dados Normal. pelo Peso - Seca'!H$194)/('Dados Normal. pelo Peso - Seca'!H$193-'Dados Normal. pelo Peso - Seca'!H$194))</f>
        <v>0.78902830330839768</v>
      </c>
      <c r="I90" s="24">
        <f>IF(ISBLANK('Dados Normal. pelo Peso - Seca'!I90),"",('Dados Normal. pelo Peso - Seca'!I90-'Dados Normal. pelo Peso - Seca'!I$194)/('Dados Normal. pelo Peso - Seca'!I$193-'Dados Normal. pelo Peso - Seca'!I$194))</f>
        <v>0.64613953488372089</v>
      </c>
      <c r="J90" s="24">
        <f>IF(ISBLANK('Dados Normal. pelo Peso - Seca'!J90),"",('Dados Normal. pelo Peso - Seca'!J90-'Dados Normal. pelo Peso - Seca'!J$194)/('Dados Normal. pelo Peso - Seca'!J$193-'Dados Normal. pelo Peso - Seca'!J$194))</f>
        <v>0.50023663038334143</v>
      </c>
      <c r="K90" s="24">
        <f>IF(ISBLANK('Dados Normal. pelo Peso - Seca'!K90),"",('Dados Normal. pelo Peso - Seca'!K90-'Dados Normal. pelo Peso - Seca'!K$194)/('Dados Normal. pelo Peso - Seca'!K$193-'Dados Normal. pelo Peso - Seca'!K$194))</f>
        <v>0.58826912018401378</v>
      </c>
      <c r="L90" s="24">
        <f>IF(ISBLANK('Dados Normal. pelo Peso - Seca'!L90),"",('Dados Normal. pelo Peso - Seca'!L90-'Dados Normal. pelo Peso - Seca'!L$194)/('Dados Normal. pelo Peso - Seca'!L$193-'Dados Normal. pelo Peso - Seca'!L$194))</f>
        <v>0.93289535429375869</v>
      </c>
      <c r="M90" s="24">
        <f>IF(ISBLANK('Dados Normal. pelo Peso - Seca'!M90),"",('Dados Normal. pelo Peso - Seca'!M90-'Dados Normal. pelo Peso - Seca'!M$194)/('Dados Normal. pelo Peso - Seca'!M$193-'Dados Normal. pelo Peso - Seca'!M$194))</f>
        <v>0.77464136973623332</v>
      </c>
      <c r="N90" s="24">
        <f>IF(ISBLANK('Dados Normal. pelo Peso - Seca'!N90),"",('Dados Normal. pelo Peso - Seca'!N90-'Dados Normal. pelo Peso - Seca'!N$194)/('Dados Normal. pelo Peso - Seca'!N$193-'Dados Normal. pelo Peso - Seca'!N$194))</f>
        <v>0.92131979695431487</v>
      </c>
      <c r="O90" s="24">
        <f>IF(ISBLANK('Dados Normal. pelo Peso - Seca'!O90),"",('Dados Normal. pelo Peso - Seca'!O90-'Dados Normal. pelo Peso - Seca'!O$194)/('Dados Normal. pelo Peso - Seca'!O$193-'Dados Normal. pelo Peso - Seca'!O$194))</f>
        <v>0.92721518987341756</v>
      </c>
      <c r="P90" s="24">
        <f>IF(ISBLANK('Dados Normal. pelo Peso - Seca'!P90),"",('Dados Normal. pelo Peso - Seca'!P90-'Dados Normal. pelo Peso - Seca'!P$194)/('Dados Normal. pelo Peso - Seca'!P$193-'Dados Normal. pelo Peso - Seca'!P$194))</f>
        <v>8.0045095828636101E-2</v>
      </c>
      <c r="Q90" s="24">
        <f>IF(ISBLANK('Dados Normal. pelo Peso - Seca'!Q90),"",('Dados Normal. pelo Peso - Seca'!Q90-'Dados Normal. pelo Peso - Seca'!Q$194)/('Dados Normal. pelo Peso - Seca'!Q$193-'Dados Normal. pelo Peso - Seca'!Q$194))</f>
        <v>1</v>
      </c>
      <c r="R90" s="24">
        <f>IF(ISBLANK('Dados Normal. pelo Peso - Seca'!R90),"",('Dados Normal. pelo Peso - Seca'!R90-'Dados Normal. pelo Peso - Seca'!R$194)/('Dados Normal. pelo Peso - Seca'!R$193-'Dados Normal. pelo Peso - Seca'!R$194))</f>
        <v>1</v>
      </c>
      <c r="S90" s="24">
        <f>IF(ISBLANK('Dados Normal. pelo Peso - Seca'!S90),"",('Dados Normal. pelo Peso - Seca'!S90-'Dados Normal. pelo Peso - Seca'!S$194)/('Dados Normal. pelo Peso - Seca'!S$193-'Dados Normal. pelo Peso - Seca'!S$194))</f>
        <v>1</v>
      </c>
      <c r="T90" s="24">
        <f>IF(ISBLANK('Dados Normal. pelo Peso - Seca'!T90),"",('Dados Normal. pelo Peso - Seca'!T90-'Dados Normal. pelo Peso - Seca'!T$194)/('Dados Normal. pelo Peso - Seca'!T$193-'Dados Normal. pelo Peso - Seca'!T$194))</f>
        <v>1</v>
      </c>
      <c r="U90" s="24">
        <f>IF(ISBLANK('Dados Normal. pelo Peso - Seca'!U90),"",('Dados Normal. pelo Peso - Seca'!U90-'Dados Normal. pelo Peso - Seca'!U$194)/('Dados Normal. pelo Peso - Seca'!U$193-'Dados Normal. pelo Peso - Seca'!U$194))</f>
        <v>1</v>
      </c>
      <c r="V90" s="24">
        <f>IF(ISBLANK('Dados Normal. pelo Peso - Seca'!V90),"",('Dados Normal. pelo Peso - Seca'!V90-'Dados Normal. pelo Peso - Seca'!V$194)/('Dados Normal. pelo Peso - Seca'!V$193-'Dados Normal. pelo Peso - Seca'!V$194))</f>
        <v>0.87499999999999989</v>
      </c>
      <c r="W90" s="24">
        <f>IF(ISBLANK('Dados Normal. pelo Peso - Seca'!W90),"",('Dados Normal. pelo Peso - Seca'!W90-'Dados Normal. pelo Peso - Seca'!W$194)/('Dados Normal. pelo Peso - Seca'!W$193-'Dados Normal. pelo Peso - Seca'!W$194))</f>
        <v>0.23764600179694484</v>
      </c>
      <c r="X90" s="24">
        <f>IF(ISBLANK('Dados Normal. pelo Peso - Seca'!X90),"",('Dados Normal. pelo Peso - Seca'!X90-'Dados Normal. pelo Peso - Seca'!X$194)/('Dados Normal. pelo Peso - Seca'!X$193-'Dados Normal. pelo Peso - Seca'!X$194))</f>
        <v>0.64807162534435203</v>
      </c>
      <c r="Y90" s="24">
        <f>IF(ISBLANK('Dados Normal. pelo Peso - Seca'!Y90),"",('Dados Normal. pelo Peso - Seca'!Y90-'Dados Normal. pelo Peso - Seca'!Y$194)/('Dados Normal. pelo Peso - Seca'!Y$193-'Dados Normal. pelo Peso - Seca'!Y$194))</f>
        <v>0.10052766878636182</v>
      </c>
      <c r="Z90" s="24">
        <f>IF(ISBLANK('Dados Normal. pelo Peso - Seca'!Z90),"",('Dados Normal. pelo Peso - Seca'!Z90-'Dados Normal. pelo Peso - Seca'!Z$194)/('Dados Normal. pelo Peso - Seca'!Z$193-'Dados Normal. pelo Peso - Seca'!Z$194))</f>
        <v>0.12772837510105092</v>
      </c>
      <c r="AA90" s="24">
        <f>IF(ISBLANK('Dados Normal. pelo Peso - Seca'!AA90),"",('Dados Normal. pelo Peso - Seca'!AA90-'Dados Normal. pelo Peso - Seca'!AA$194)/('Dados Normal. pelo Peso - Seca'!AA$193-'Dados Normal. pelo Peso - Seca'!AA$194))</f>
        <v>0.32886420226010343</v>
      </c>
      <c r="AB90" s="24">
        <f>IF(ISBLANK('Dados Normal. pelo Peso - Seca'!AB90),"",('Dados Normal. pelo Peso - Seca'!AB90-'Dados Normal. pelo Peso - Seca'!AB$194)/('Dados Normal. pelo Peso - Seca'!AB$193-'Dados Normal. pelo Peso - Seca'!AB$194))</f>
        <v>4.255319148936175E-2</v>
      </c>
      <c r="AC90" s="24">
        <f>IF(ISBLANK('Dados Normal. pelo Peso - Seca'!AC90),"",('Dados Normal. pelo Peso - Seca'!AC90-'Dados Normal. pelo Peso - Seca'!AC$194)/('Dados Normal. pelo Peso - Seca'!AC$193-'Dados Normal. pelo Peso - Seca'!AC$194))</f>
        <v>0.1458333333333334</v>
      </c>
    </row>
    <row r="91" spans="1:29" s="17" customFormat="1" x14ac:dyDescent="0.25">
      <c r="A91" s="18" t="s">
        <v>1045</v>
      </c>
      <c r="B91" s="28" t="s">
        <v>1046</v>
      </c>
      <c r="C91" s="24">
        <f>IF(ISBLANK('Dados Normal. pelo Peso - Seca'!C91),"",('Dados Normal. pelo Peso - Seca'!C91-'Dados Normal. pelo Peso - Seca'!C$194)/('Dados Normal. pelo Peso - Seca'!C$193-'Dados Normal. pelo Peso - Seca'!C$194))</f>
        <v>0.39965871829048477</v>
      </c>
      <c r="D91" s="24">
        <f>IF(ISBLANK('Dados Normal. pelo Peso - Seca'!D91),"",('Dados Normal. pelo Peso - Seca'!D91-'Dados Normal. pelo Peso - Seca'!D$194)/('Dados Normal. pelo Peso - Seca'!D$193-'Dados Normal. pelo Peso - Seca'!D$194))</f>
        <v>0.6127345055406479</v>
      </c>
      <c r="E91" s="24">
        <f>IF(ISBLANK('Dados Normal. pelo Peso - Seca'!E91),"",('Dados Normal. pelo Peso - Seca'!E91-'Dados Normal. pelo Peso - Seca'!E$194)/('Dados Normal. pelo Peso - Seca'!E$193-'Dados Normal. pelo Peso - Seca'!E$194))</f>
        <v>0.48005945008669804</v>
      </c>
      <c r="F91" s="24">
        <f>IF(ISBLANK('Dados Normal. pelo Peso - Seca'!F91),"",('Dados Normal. pelo Peso - Seca'!F91-'Dados Normal. pelo Peso - Seca'!F$194)/('Dados Normal. pelo Peso - Seca'!F$193-'Dados Normal. pelo Peso - Seca'!F$194))</f>
        <v>0.49697336561743344</v>
      </c>
      <c r="G91" s="24">
        <f>IF(ISBLANK('Dados Normal. pelo Peso - Seca'!G91),"",('Dados Normal. pelo Peso - Seca'!G91-'Dados Normal. pelo Peso - Seca'!G$194)/('Dados Normal. pelo Peso - Seca'!G$193-'Dados Normal. pelo Peso - Seca'!G$194))</f>
        <v>0.20330639588010641</v>
      </c>
      <c r="H91" s="24">
        <f>IF(ISBLANK('Dados Normal. pelo Peso - Seca'!H91),"",('Dados Normal. pelo Peso - Seca'!H91-'Dados Normal. pelo Peso - Seca'!H$194)/('Dados Normal. pelo Peso - Seca'!H$193-'Dados Normal. pelo Peso - Seca'!H$194))</f>
        <v>0.89188626843696228</v>
      </c>
      <c r="I91" s="24">
        <f>IF(ISBLANK('Dados Normal. pelo Peso - Seca'!I91),"",('Dados Normal. pelo Peso - Seca'!I91-'Dados Normal. pelo Peso - Seca'!I$194)/('Dados Normal. pelo Peso - Seca'!I$193-'Dados Normal. pelo Peso - Seca'!I$194))</f>
        <v>0.52874418604651174</v>
      </c>
      <c r="J91" s="24">
        <f>IF(ISBLANK('Dados Normal. pelo Peso - Seca'!J91),"",('Dados Normal. pelo Peso - Seca'!J91-'Dados Normal. pelo Peso - Seca'!J$194)/('Dados Normal. pelo Peso - Seca'!J$193-'Dados Normal. pelo Peso - Seca'!J$194))</f>
        <v>0.43019403691433994</v>
      </c>
      <c r="K91" s="24">
        <f>IF(ISBLANK('Dados Normal. pelo Peso - Seca'!K91),"",('Dados Normal. pelo Peso - Seca'!K91-'Dados Normal. pelo Peso - Seca'!K$194)/('Dados Normal. pelo Peso - Seca'!K$193-'Dados Normal. pelo Peso - Seca'!K$194))</f>
        <v>0.31615871190339279</v>
      </c>
      <c r="L91" s="24">
        <f>IF(ISBLANK('Dados Normal. pelo Peso - Seca'!L91),"",('Dados Normal. pelo Peso - Seca'!L91-'Dados Normal. pelo Peso - Seca'!L$194)/('Dados Normal. pelo Peso - Seca'!L$193-'Dados Normal. pelo Peso - Seca'!L$194))</f>
        <v>0.77862505865790699</v>
      </c>
      <c r="M91" s="24">
        <f>IF(ISBLANK('Dados Normal. pelo Peso - Seca'!M91),"",('Dados Normal. pelo Peso - Seca'!M91-'Dados Normal. pelo Peso - Seca'!M$194)/('Dados Normal. pelo Peso - Seca'!M$193-'Dados Normal. pelo Peso - Seca'!M$194))</f>
        <v>0.84567329939842673</v>
      </c>
      <c r="N91" s="24">
        <f>IF(ISBLANK('Dados Normal. pelo Peso - Seca'!N91),"",('Dados Normal. pelo Peso - Seca'!N91-'Dados Normal. pelo Peso - Seca'!N$194)/('Dados Normal. pelo Peso - Seca'!N$193-'Dados Normal. pelo Peso - Seca'!N$194))</f>
        <v>0.86738578680203049</v>
      </c>
      <c r="O91" s="24">
        <f>IF(ISBLANK('Dados Normal. pelo Peso - Seca'!O91),"",('Dados Normal. pelo Peso - Seca'!O91-'Dados Normal. pelo Peso - Seca'!O$194)/('Dados Normal. pelo Peso - Seca'!O$193-'Dados Normal. pelo Peso - Seca'!O$194))</f>
        <v>0.82705696202531642</v>
      </c>
      <c r="P91" s="24">
        <f>IF(ISBLANK('Dados Normal. pelo Peso - Seca'!P91),"",('Dados Normal. pelo Peso - Seca'!P91-'Dados Normal. pelo Peso - Seca'!P$194)/('Dados Normal. pelo Peso - Seca'!P$193-'Dados Normal. pelo Peso - Seca'!P$194))</f>
        <v>0.29086809470124081</v>
      </c>
      <c r="Q91" s="24">
        <f>IF(ISBLANK('Dados Normal. pelo Peso - Seca'!Q91),"",('Dados Normal. pelo Peso - Seca'!Q91-'Dados Normal. pelo Peso - Seca'!Q$194)/('Dados Normal. pelo Peso - Seca'!Q$193-'Dados Normal. pelo Peso - Seca'!Q$194))</f>
        <v>1</v>
      </c>
      <c r="R91" s="24">
        <f>IF(ISBLANK('Dados Normal. pelo Peso - Seca'!R91),"",('Dados Normal. pelo Peso - Seca'!R91-'Dados Normal. pelo Peso - Seca'!R$194)/('Dados Normal. pelo Peso - Seca'!R$193-'Dados Normal. pelo Peso - Seca'!R$194))</f>
        <v>0</v>
      </c>
      <c r="S91" s="24">
        <f>IF(ISBLANK('Dados Normal. pelo Peso - Seca'!S91),"",('Dados Normal. pelo Peso - Seca'!S91-'Dados Normal. pelo Peso - Seca'!S$194)/('Dados Normal. pelo Peso - Seca'!S$193-'Dados Normal. pelo Peso - Seca'!S$194))</f>
        <v>0.33333333333333343</v>
      </c>
      <c r="T91" s="24">
        <f>IF(ISBLANK('Dados Normal. pelo Peso - Seca'!T91),"",('Dados Normal. pelo Peso - Seca'!T91-'Dados Normal. pelo Peso - Seca'!T$194)/('Dados Normal. pelo Peso - Seca'!T$193-'Dados Normal. pelo Peso - Seca'!T$194))</f>
        <v>1</v>
      </c>
      <c r="U91" s="24">
        <f>IF(ISBLANK('Dados Normal. pelo Peso - Seca'!U91),"",('Dados Normal. pelo Peso - Seca'!U91-'Dados Normal. pelo Peso - Seca'!U$194)/('Dados Normal. pelo Peso - Seca'!U$193-'Dados Normal. pelo Peso - Seca'!U$194))</f>
        <v>1</v>
      </c>
      <c r="V91" s="24">
        <f>IF(ISBLANK('Dados Normal. pelo Peso - Seca'!V91),"",('Dados Normal. pelo Peso - Seca'!V91-'Dados Normal. pelo Peso - Seca'!V$194)/('Dados Normal. pelo Peso - Seca'!V$193-'Dados Normal. pelo Peso - Seca'!V$194))</f>
        <v>0.49999999999999989</v>
      </c>
      <c r="W91" s="24">
        <f>IF(ISBLANK('Dados Normal. pelo Peso - Seca'!W91),"",('Dados Normal. pelo Peso - Seca'!W91-'Dados Normal. pelo Peso - Seca'!W$194)/('Dados Normal. pelo Peso - Seca'!W$193-'Dados Normal. pelo Peso - Seca'!W$194))</f>
        <v>0.66891284815813157</v>
      </c>
      <c r="X91" s="24">
        <f>IF(ISBLANK('Dados Normal. pelo Peso - Seca'!X91),"",('Dados Normal. pelo Peso - Seca'!X91-'Dados Normal. pelo Peso - Seca'!X$194)/('Dados Normal. pelo Peso - Seca'!X$193-'Dados Normal. pelo Peso - Seca'!X$194))</f>
        <v>0.48691460055096392</v>
      </c>
      <c r="Y91" s="24">
        <f>IF(ISBLANK('Dados Normal. pelo Peso - Seca'!Y91),"",('Dados Normal. pelo Peso - Seca'!Y91-'Dados Normal. pelo Peso - Seca'!Y$194)/('Dados Normal. pelo Peso - Seca'!Y$193-'Dados Normal. pelo Peso - Seca'!Y$194))</f>
        <v>0.35394398592883236</v>
      </c>
      <c r="Z91" s="24">
        <f>IF(ISBLANK('Dados Normal. pelo Peso - Seca'!Z91),"",('Dados Normal. pelo Peso - Seca'!Z91-'Dados Normal. pelo Peso - Seca'!Z$194)/('Dados Normal. pelo Peso - Seca'!Z$193-'Dados Normal. pelo Peso - Seca'!Z$194))</f>
        <v>0.36992724333063864</v>
      </c>
      <c r="AA91" s="24">
        <f>IF(ISBLANK('Dados Normal. pelo Peso - Seca'!AA91),"",('Dados Normal. pelo Peso - Seca'!AA91-'Dados Normal. pelo Peso - Seca'!AA$194)/('Dados Normal. pelo Peso - Seca'!AA$193-'Dados Normal. pelo Peso - Seca'!AA$194))</f>
        <v>0.58054012641256481</v>
      </c>
      <c r="AB91" s="24">
        <f>IF(ISBLANK('Dados Normal. pelo Peso - Seca'!AB91),"",('Dados Normal. pelo Peso - Seca'!AB91-'Dados Normal. pelo Peso - Seca'!AB$194)/('Dados Normal. pelo Peso - Seca'!AB$193-'Dados Normal. pelo Peso - Seca'!AB$194))</f>
        <v>0.48936170212765956</v>
      </c>
      <c r="AC91" s="24">
        <f>IF(ISBLANK('Dados Normal. pelo Peso - Seca'!AC91),"",('Dados Normal. pelo Peso - Seca'!AC91-'Dados Normal. pelo Peso - Seca'!AC$194)/('Dados Normal. pelo Peso - Seca'!AC$193-'Dados Normal. pelo Peso - Seca'!AC$194))</f>
        <v>0.43750000000000011</v>
      </c>
    </row>
    <row r="92" spans="1:29" s="17" customFormat="1" x14ac:dyDescent="0.25">
      <c r="A92" s="18" t="s">
        <v>1047</v>
      </c>
      <c r="B92" s="28" t="s">
        <v>1048</v>
      </c>
      <c r="C92" s="24">
        <f>IF(ISBLANK('Dados Normal. pelo Peso - Seca'!C92),"",('Dados Normal. pelo Peso - Seca'!C92-'Dados Normal. pelo Peso - Seca'!C$194)/('Dados Normal. pelo Peso - Seca'!C$193-'Dados Normal. pelo Peso - Seca'!C$194))</f>
        <v>0.58750868577885351</v>
      </c>
      <c r="D92" s="24">
        <f>IF(ISBLANK('Dados Normal. pelo Peso - Seca'!D92),"",('Dados Normal. pelo Peso - Seca'!D92-'Dados Normal. pelo Peso - Seca'!D$194)/('Dados Normal. pelo Peso - Seca'!D$193-'Dados Normal. pelo Peso - Seca'!D$194))</f>
        <v>0.44389545372143474</v>
      </c>
      <c r="E92" s="24">
        <f>IF(ISBLANK('Dados Normal. pelo Peso - Seca'!E92),"",('Dados Normal. pelo Peso - Seca'!E92-'Dados Normal. pelo Peso - Seca'!E$194)/('Dados Normal. pelo Peso - Seca'!E$193-'Dados Normal. pelo Peso - Seca'!E$194))</f>
        <v>0.50507802823879111</v>
      </c>
      <c r="F92" s="24">
        <f>IF(ISBLANK('Dados Normal. pelo Peso - Seca'!F92),"",('Dados Normal. pelo Peso - Seca'!F92-'Dados Normal. pelo Peso - Seca'!F$194)/('Dados Normal. pelo Peso - Seca'!F$193-'Dados Normal. pelo Peso - Seca'!F$194))</f>
        <v>0.47639225181598066</v>
      </c>
      <c r="G92" s="24">
        <f>IF(ISBLANK('Dados Normal. pelo Peso - Seca'!G92),"",('Dados Normal. pelo Peso - Seca'!G92-'Dados Normal. pelo Peso - Seca'!G$194)/('Dados Normal. pelo Peso - Seca'!G$193-'Dados Normal. pelo Peso - Seca'!G$194))</f>
        <v>0.13602880935117787</v>
      </c>
      <c r="H92" s="24">
        <f>IF(ISBLANK('Dados Normal. pelo Peso - Seca'!H92),"",('Dados Normal. pelo Peso - Seca'!H92-'Dados Normal. pelo Peso - Seca'!H$194)/('Dados Normal. pelo Peso - Seca'!H$193-'Dados Normal. pelo Peso - Seca'!H$194))</f>
        <v>0.58499921738386729</v>
      </c>
      <c r="I92" s="24">
        <f>IF(ISBLANK('Dados Normal. pelo Peso - Seca'!I92),"",('Dados Normal. pelo Peso - Seca'!I92-'Dados Normal. pelo Peso - Seca'!I$194)/('Dados Normal. pelo Peso - Seca'!I$193-'Dados Normal. pelo Peso - Seca'!I$194))</f>
        <v>0.71758139534883725</v>
      </c>
      <c r="J92" s="24">
        <f>IF(ISBLANK('Dados Normal. pelo Peso - Seca'!J92),"",('Dados Normal. pelo Peso - Seca'!J92-'Dados Normal. pelo Peso - Seca'!J$194)/('Dados Normal. pelo Peso - Seca'!J$193-'Dados Normal. pelo Peso - Seca'!J$194))</f>
        <v>0.44013251301467138</v>
      </c>
      <c r="K92" s="24">
        <f>IF(ISBLANK('Dados Normal. pelo Peso - Seca'!K92),"",('Dados Normal. pelo Peso - Seca'!K92-'Dados Normal. pelo Peso - Seca'!K$194)/('Dados Normal. pelo Peso - Seca'!K$193-'Dados Normal. pelo Peso - Seca'!K$194))</f>
        <v>0.61265094882116156</v>
      </c>
      <c r="L92" s="24">
        <f>IF(ISBLANK('Dados Normal. pelo Peso - Seca'!L92),"",('Dados Normal. pelo Peso - Seca'!L92-'Dados Normal. pelo Peso - Seca'!L$194)/('Dados Normal. pelo Peso - Seca'!L$193-'Dados Normal. pelo Peso - Seca'!L$194))</f>
        <v>0.74495541999061454</v>
      </c>
      <c r="M92" s="24">
        <f>IF(ISBLANK('Dados Normal. pelo Peso - Seca'!M92),"",('Dados Normal. pelo Peso - Seca'!M92-'Dados Normal. pelo Peso - Seca'!M$194)/('Dados Normal. pelo Peso - Seca'!M$193-'Dados Normal. pelo Peso - Seca'!M$194))</f>
        <v>0.64194817214252653</v>
      </c>
      <c r="N92" s="24">
        <f>IF(ISBLANK('Dados Normal. pelo Peso - Seca'!N92),"",('Dados Normal. pelo Peso - Seca'!N92-'Dados Normal. pelo Peso - Seca'!N$194)/('Dados Normal. pelo Peso - Seca'!N$193-'Dados Normal. pelo Peso - Seca'!N$194))</f>
        <v>0.73519458544839267</v>
      </c>
      <c r="O92" s="24">
        <f>IF(ISBLANK('Dados Normal. pelo Peso - Seca'!O92),"",('Dados Normal. pelo Peso - Seca'!O92-'Dados Normal. pelo Peso - Seca'!O$194)/('Dados Normal. pelo Peso - Seca'!O$193-'Dados Normal. pelo Peso - Seca'!O$194))</f>
        <v>0.57262658227848096</v>
      </c>
      <c r="P92" s="24">
        <f>IF(ISBLANK('Dados Normal. pelo Peso - Seca'!P92),"",('Dados Normal. pelo Peso - Seca'!P92-'Dados Normal. pelo Peso - Seca'!P$194)/('Dados Normal. pelo Peso - Seca'!P$193-'Dados Normal. pelo Peso - Seca'!P$194))</f>
        <v>0.22547914317925649</v>
      </c>
      <c r="Q92" s="24">
        <f>IF(ISBLANK('Dados Normal. pelo Peso - Seca'!Q92),"",('Dados Normal. pelo Peso - Seca'!Q92-'Dados Normal. pelo Peso - Seca'!Q$194)/('Dados Normal. pelo Peso - Seca'!Q$193-'Dados Normal. pelo Peso - Seca'!Q$194))</f>
        <v>0</v>
      </c>
      <c r="R92" s="24">
        <f>IF(ISBLANK('Dados Normal. pelo Peso - Seca'!R92),"",('Dados Normal. pelo Peso - Seca'!R92-'Dados Normal. pelo Peso - Seca'!R$194)/('Dados Normal. pelo Peso - Seca'!R$193-'Dados Normal. pelo Peso - Seca'!R$194))</f>
        <v>0</v>
      </c>
      <c r="S92" s="24">
        <f>IF(ISBLANK('Dados Normal. pelo Peso - Seca'!S92),"",('Dados Normal. pelo Peso - Seca'!S92-'Dados Normal. pelo Peso - Seca'!S$194)/('Dados Normal. pelo Peso - Seca'!S$193-'Dados Normal. pelo Peso - Seca'!S$194))</f>
        <v>1</v>
      </c>
      <c r="T92" s="24">
        <f>IF(ISBLANK('Dados Normal. pelo Peso - Seca'!T92),"",('Dados Normal. pelo Peso - Seca'!T92-'Dados Normal. pelo Peso - Seca'!T$194)/('Dados Normal. pelo Peso - Seca'!T$193-'Dados Normal. pelo Peso - Seca'!T$194))</f>
        <v>1</v>
      </c>
      <c r="U92" s="24">
        <f>IF(ISBLANK('Dados Normal. pelo Peso - Seca'!U92),"",('Dados Normal. pelo Peso - Seca'!U92-'Dados Normal. pelo Peso - Seca'!U$194)/('Dados Normal. pelo Peso - Seca'!U$193-'Dados Normal. pelo Peso - Seca'!U$194))</f>
        <v>1</v>
      </c>
      <c r="V92" s="24">
        <f>IF(ISBLANK('Dados Normal. pelo Peso - Seca'!V92),"",('Dados Normal. pelo Peso - Seca'!V92-'Dados Normal. pelo Peso - Seca'!V$194)/('Dados Normal. pelo Peso - Seca'!V$193-'Dados Normal. pelo Peso - Seca'!V$194))</f>
        <v>0.41666666666666652</v>
      </c>
      <c r="W92" s="24">
        <f>IF(ISBLANK('Dados Normal. pelo Peso - Seca'!W92),"",('Dados Normal. pelo Peso - Seca'!W92-'Dados Normal. pelo Peso - Seca'!W$194)/('Dados Normal. pelo Peso - Seca'!W$193-'Dados Normal. pelo Peso - Seca'!W$194))</f>
        <v>0.69541778975741231</v>
      </c>
      <c r="X92" s="24">
        <f>IF(ISBLANK('Dados Normal. pelo Peso - Seca'!X92),"",('Dados Normal. pelo Peso - Seca'!X92-'Dados Normal. pelo Peso - Seca'!X$194)/('Dados Normal. pelo Peso - Seca'!X$193-'Dados Normal. pelo Peso - Seca'!X$194))</f>
        <v>0.53236914600550866</v>
      </c>
      <c r="Y92" s="24">
        <f>IF(ISBLANK('Dados Normal. pelo Peso - Seca'!Y92),"",('Dados Normal. pelo Peso - Seca'!Y92-'Dados Normal. pelo Peso - Seca'!Y$194)/('Dados Normal. pelo Peso - Seca'!Y$193-'Dados Normal. pelo Peso - Seca'!Y$194))</f>
        <v>0.5735353808686241</v>
      </c>
      <c r="Z92" s="24">
        <f>IF(ISBLANK('Dados Normal. pelo Peso - Seca'!Z92),"",('Dados Normal. pelo Peso - Seca'!Z92-'Dados Normal. pelo Peso - Seca'!Z$194)/('Dados Normal. pelo Peso - Seca'!Z$193-'Dados Normal. pelo Peso - Seca'!Z$194))</f>
        <v>0.51527890056588521</v>
      </c>
      <c r="AA92" s="24">
        <f>IF(ISBLANK('Dados Normal. pelo Peso - Seca'!AA92),"",('Dados Normal. pelo Peso - Seca'!AA92-'Dados Normal. pelo Peso - Seca'!AA$194)/('Dados Normal. pelo Peso - Seca'!AA$193-'Dados Normal. pelo Peso - Seca'!AA$194))</f>
        <v>0.62938134457000583</v>
      </c>
      <c r="AB92" s="24">
        <f>IF(ISBLANK('Dados Normal. pelo Peso - Seca'!AB92),"",('Dados Normal. pelo Peso - Seca'!AB92-'Dados Normal. pelo Peso - Seca'!AB$194)/('Dados Normal. pelo Peso - Seca'!AB$193-'Dados Normal. pelo Peso - Seca'!AB$194))</f>
        <v>0.5106382978723405</v>
      </c>
      <c r="AC92" s="24">
        <f>IF(ISBLANK('Dados Normal. pelo Peso - Seca'!AC92),"",('Dados Normal. pelo Peso - Seca'!AC92-'Dados Normal. pelo Peso - Seca'!AC$194)/('Dados Normal. pelo Peso - Seca'!AC$193-'Dados Normal. pelo Peso - Seca'!AC$194))</f>
        <v>0.58333333333333326</v>
      </c>
    </row>
    <row r="93" spans="1:29" s="17" customFormat="1" x14ac:dyDescent="0.25">
      <c r="A93" s="18" t="s">
        <v>1049</v>
      </c>
      <c r="B93" s="28" t="s">
        <v>1050</v>
      </c>
      <c r="C93" s="24">
        <f>IF(ISBLANK('Dados Normal. pelo Peso - Seca'!C93),"",('Dados Normal. pelo Peso - Seca'!C93-'Dados Normal. pelo Peso - Seca'!C$194)/('Dados Normal. pelo Peso - Seca'!C$193-'Dados Normal. pelo Peso - Seca'!C$194))</f>
        <v>0.63813522527310662</v>
      </c>
      <c r="D93" s="24">
        <f>IF(ISBLANK('Dados Normal. pelo Peso - Seca'!D93),"",('Dados Normal. pelo Peso - Seca'!D93-'Dados Normal. pelo Peso - Seca'!D$194)/('Dados Normal. pelo Peso - Seca'!D$193-'Dados Normal. pelo Peso - Seca'!D$194))</f>
        <v>0.30644276419807576</v>
      </c>
      <c r="E93" s="24">
        <f>IF(ISBLANK('Dados Normal. pelo Peso - Seca'!E93),"",('Dados Normal. pelo Peso - Seca'!E93-'Dados Normal. pelo Peso - Seca'!E$194)/('Dados Normal. pelo Peso - Seca'!E$193-'Dados Normal. pelo Peso - Seca'!E$194))</f>
        <v>0.65692345801337626</v>
      </c>
      <c r="F93" s="24">
        <f>IF(ISBLANK('Dados Normal. pelo Peso - Seca'!F93),"",('Dados Normal. pelo Peso - Seca'!F93-'Dados Normal. pelo Peso - Seca'!F$194)/('Dados Normal. pelo Peso - Seca'!F$193-'Dados Normal. pelo Peso - Seca'!F$194))</f>
        <v>0.71065375302663458</v>
      </c>
      <c r="G93" s="24">
        <f>IF(ISBLANK('Dados Normal. pelo Peso - Seca'!G93),"",('Dados Normal. pelo Peso - Seca'!G93-'Dados Normal. pelo Peso - Seca'!G$194)/('Dados Normal. pelo Peso - Seca'!G$193-'Dados Normal. pelo Peso - Seca'!G$194))</f>
        <v>0.11357460818984876</v>
      </c>
      <c r="H93" s="24">
        <f>IF(ISBLANK('Dados Normal. pelo Peso - Seca'!H93),"",('Dados Normal. pelo Peso - Seca'!H93-'Dados Normal. pelo Peso - Seca'!H$194)/('Dados Normal. pelo Peso - Seca'!H$193-'Dados Normal. pelo Peso - Seca'!H$194))</f>
        <v>0.64062893145484712</v>
      </c>
      <c r="I93" s="24">
        <f>IF(ISBLANK('Dados Normal. pelo Peso - Seca'!I93),"",('Dados Normal. pelo Peso - Seca'!I93-'Dados Normal. pelo Peso - Seca'!I$194)/('Dados Normal. pelo Peso - Seca'!I$193-'Dados Normal. pelo Peso - Seca'!I$194))</f>
        <v>0.71758139534883725</v>
      </c>
      <c r="J93" s="24">
        <f>IF(ISBLANK('Dados Normal. pelo Peso - Seca'!J93),"",('Dados Normal. pelo Peso - Seca'!J93-'Dados Normal. pelo Peso - Seca'!J$194)/('Dados Normal. pelo Peso - Seca'!J$193-'Dados Normal. pelo Peso - Seca'!J$194))</f>
        <v>0.56034074775201148</v>
      </c>
      <c r="K93" s="24">
        <f>IF(ISBLANK('Dados Normal. pelo Peso - Seca'!K93),"",('Dados Normal. pelo Peso - Seca'!K93-'Dados Normal. pelo Peso - Seca'!K$194)/('Dados Normal. pelo Peso - Seca'!K$193-'Dados Normal. pelo Peso - Seca'!K$194))</f>
        <v>0.61161587119033933</v>
      </c>
      <c r="L93" s="24">
        <f>IF(ISBLANK('Dados Normal. pelo Peso - Seca'!L93),"",('Dados Normal. pelo Peso - Seca'!L93-'Dados Normal. pelo Peso - Seca'!L$194)/('Dados Normal. pelo Peso - Seca'!L$193-'Dados Normal. pelo Peso - Seca'!L$194))</f>
        <v>0.56088690755513837</v>
      </c>
      <c r="M93" s="24">
        <f>IF(ISBLANK('Dados Normal. pelo Peso - Seca'!M93),"",('Dados Normal. pelo Peso - Seca'!M93-'Dados Normal. pelo Peso - Seca'!M$194)/('Dados Normal. pelo Peso - Seca'!M$193-'Dados Normal. pelo Peso - Seca'!M$194))</f>
        <v>0.71552521980564576</v>
      </c>
      <c r="N93" s="24">
        <f>IF(ISBLANK('Dados Normal. pelo Peso - Seca'!N93),"",('Dados Normal. pelo Peso - Seca'!N93-'Dados Normal. pelo Peso - Seca'!N$194)/('Dados Normal. pelo Peso - Seca'!N$193-'Dados Normal. pelo Peso - Seca'!N$194))</f>
        <v>0.89234348561759702</v>
      </c>
      <c r="O93" s="24">
        <f>IF(ISBLANK('Dados Normal. pelo Peso - Seca'!O93),"",('Dados Normal. pelo Peso - Seca'!O93-'Dados Normal. pelo Peso - Seca'!O$194)/('Dados Normal. pelo Peso - Seca'!O$193-'Dados Normal. pelo Peso - Seca'!O$194))</f>
        <v>0.67674050632911387</v>
      </c>
      <c r="P93" s="24">
        <f>IF(ISBLANK('Dados Normal. pelo Peso - Seca'!P93),"",('Dados Normal. pelo Peso - Seca'!P93-'Dados Normal. pelo Peso - Seca'!P$194)/('Dados Normal. pelo Peso - Seca'!P$193-'Dados Normal. pelo Peso - Seca'!P$194))</f>
        <v>4.7350620067643123E-2</v>
      </c>
      <c r="Q93" s="24">
        <f>IF(ISBLANK('Dados Normal. pelo Peso - Seca'!Q93),"",('Dados Normal. pelo Peso - Seca'!Q93-'Dados Normal. pelo Peso - Seca'!Q$194)/('Dados Normal. pelo Peso - Seca'!Q$193-'Dados Normal. pelo Peso - Seca'!Q$194))</f>
        <v>0</v>
      </c>
      <c r="R93" s="24">
        <f>IF(ISBLANK('Dados Normal. pelo Peso - Seca'!R93),"",('Dados Normal. pelo Peso - Seca'!R93-'Dados Normal. pelo Peso - Seca'!R$194)/('Dados Normal. pelo Peso - Seca'!R$193-'Dados Normal. pelo Peso - Seca'!R$194))</f>
        <v>0</v>
      </c>
      <c r="S93" s="24">
        <f>IF(ISBLANK('Dados Normal. pelo Peso - Seca'!S93),"",('Dados Normal. pelo Peso - Seca'!S93-'Dados Normal. pelo Peso - Seca'!S$194)/('Dados Normal. pelo Peso - Seca'!S$193-'Dados Normal. pelo Peso - Seca'!S$194))</f>
        <v>0.33333333333333343</v>
      </c>
      <c r="T93" s="24">
        <f>IF(ISBLANK('Dados Normal. pelo Peso - Seca'!T93),"",('Dados Normal. pelo Peso - Seca'!T93-'Dados Normal. pelo Peso - Seca'!T$194)/('Dados Normal. pelo Peso - Seca'!T$193-'Dados Normal. pelo Peso - Seca'!T$194))</f>
        <v>1</v>
      </c>
      <c r="U93" s="24">
        <f>IF(ISBLANK('Dados Normal. pelo Peso - Seca'!U93),"",('Dados Normal. pelo Peso - Seca'!U93-'Dados Normal. pelo Peso - Seca'!U$194)/('Dados Normal. pelo Peso - Seca'!U$193-'Dados Normal. pelo Peso - Seca'!U$194))</f>
        <v>1</v>
      </c>
      <c r="V93" s="24">
        <f>IF(ISBLANK('Dados Normal. pelo Peso - Seca'!V93),"",('Dados Normal. pelo Peso - Seca'!V93-'Dados Normal. pelo Peso - Seca'!V$194)/('Dados Normal. pelo Peso - Seca'!V$193-'Dados Normal. pelo Peso - Seca'!V$194))</f>
        <v>0.66666666666666663</v>
      </c>
      <c r="W93" s="24">
        <f>IF(ISBLANK('Dados Normal. pelo Peso - Seca'!W93),"",('Dados Normal. pelo Peso - Seca'!W93-'Dados Normal. pelo Peso - Seca'!W$194)/('Dados Normal. pelo Peso - Seca'!W$193-'Dados Normal. pelo Peso - Seca'!W$194))</f>
        <v>0.60871518418688253</v>
      </c>
      <c r="X93" s="24">
        <f>IF(ISBLANK('Dados Normal. pelo Peso - Seca'!X93),"",('Dados Normal. pelo Peso - Seca'!X93-'Dados Normal. pelo Peso - Seca'!X$194)/('Dados Normal. pelo Peso - Seca'!X$193-'Dados Normal. pelo Peso - Seca'!X$194))</f>
        <v>0.29063360881542655</v>
      </c>
      <c r="Y93" s="24">
        <f>IF(ISBLANK('Dados Normal. pelo Peso - Seca'!Y93),"",('Dados Normal. pelo Peso - Seca'!Y93-'Dados Normal. pelo Peso - Seca'!Y$194)/('Dados Normal. pelo Peso - Seca'!Y$193-'Dados Normal. pelo Peso - Seca'!Y$194))</f>
        <v>0.6901637126234611</v>
      </c>
      <c r="Z93" s="24">
        <f>IF(ISBLANK('Dados Normal. pelo Peso - Seca'!Z93),"",('Dados Normal. pelo Peso - Seca'!Z93-'Dados Normal. pelo Peso - Seca'!Z$194)/('Dados Normal. pelo Peso - Seca'!Z$193-'Dados Normal. pelo Peso - Seca'!Z$194))</f>
        <v>0.84300727566693612</v>
      </c>
      <c r="AA93" s="24">
        <f>IF(ISBLANK('Dados Normal. pelo Peso - Seca'!AA93),"",('Dados Normal. pelo Peso - Seca'!AA93-'Dados Normal. pelo Peso - Seca'!AA$194)/('Dados Normal. pelo Peso - Seca'!AA$193-'Dados Normal. pelo Peso - Seca'!AA$194))</f>
        <v>0.65657919938709075</v>
      </c>
      <c r="AB93" s="24">
        <f>IF(ISBLANK('Dados Normal. pelo Peso - Seca'!AB93),"",('Dados Normal. pelo Peso - Seca'!AB93-'Dados Normal. pelo Peso - Seca'!AB$194)/('Dados Normal. pelo Peso - Seca'!AB$193-'Dados Normal. pelo Peso - Seca'!AB$194))</f>
        <v>0.5106382978723405</v>
      </c>
      <c r="AC93" s="24">
        <f>IF(ISBLANK('Dados Normal. pelo Peso - Seca'!AC93),"",('Dados Normal. pelo Peso - Seca'!AC93-'Dados Normal. pelo Peso - Seca'!AC$194)/('Dados Normal. pelo Peso - Seca'!AC$193-'Dados Normal. pelo Peso - Seca'!AC$194))</f>
        <v>0.31249999999999989</v>
      </c>
    </row>
    <row r="94" spans="1:29" s="17" customFormat="1" x14ac:dyDescent="0.25">
      <c r="A94" s="18" t="s">
        <v>1051</v>
      </c>
      <c r="B94" s="28" t="s">
        <v>1052</v>
      </c>
      <c r="C94" s="24">
        <f>IF(ISBLANK('Dados Normal. pelo Peso - Seca'!C94),"",('Dados Normal. pelo Peso - Seca'!C94-'Dados Normal. pelo Peso - Seca'!C$194)/('Dados Normal. pelo Peso - Seca'!C$193-'Dados Normal. pelo Peso - Seca'!C$194))</f>
        <v>0.81548982805521797</v>
      </c>
      <c r="D94" s="24">
        <f>IF(ISBLANK('Dados Normal. pelo Peso - Seca'!D94),"",('Dados Normal. pelo Peso - Seca'!D94-'Dados Normal. pelo Peso - Seca'!D$194)/('Dados Normal. pelo Peso - Seca'!D$193-'Dados Normal. pelo Peso - Seca'!D$194))</f>
        <v>0.24220656814628991</v>
      </c>
      <c r="E94" s="24">
        <f>IF(ISBLANK('Dados Normal. pelo Peso - Seca'!E94),"",('Dados Normal. pelo Peso - Seca'!E94-'Dados Normal. pelo Peso - Seca'!E$194)/('Dados Normal. pelo Peso - Seca'!E$193-'Dados Normal. pelo Peso - Seca'!E$194))</f>
        <v>0.69729997522913068</v>
      </c>
      <c r="F94" s="24">
        <f>IF(ISBLANK('Dados Normal. pelo Peso - Seca'!F94),"",('Dados Normal. pelo Peso - Seca'!F94-'Dados Normal. pelo Peso - Seca'!F$194)/('Dados Normal. pelo Peso - Seca'!F$193-'Dados Normal. pelo Peso - Seca'!F$194))</f>
        <v>0.60411622276029053</v>
      </c>
      <c r="G94" s="24">
        <f>IF(ISBLANK('Dados Normal. pelo Peso - Seca'!G94),"",('Dados Normal. pelo Peso - Seca'!G94-'Dados Normal. pelo Peso - Seca'!G$194)/('Dados Normal. pelo Peso - Seca'!G$193-'Dados Normal. pelo Peso - Seca'!G$194))</f>
        <v>0.32633813155069502</v>
      </c>
      <c r="H94" s="24">
        <f>IF(ISBLANK('Dados Normal. pelo Peso - Seca'!H94),"",('Dados Normal. pelo Peso - Seca'!H94-'Dados Normal. pelo Peso - Seca'!H$194)/('Dados Normal. pelo Peso - Seca'!H$193-'Dados Normal. pelo Peso - Seca'!H$194))</f>
        <v>0.80749925525530708</v>
      </c>
      <c r="I94" s="24">
        <f>IF(ISBLANK('Dados Normal. pelo Peso - Seca'!I94),"",('Dados Normal. pelo Peso - Seca'!I94-'Dados Normal. pelo Peso - Seca'!I$194)/('Dados Normal. pelo Peso - Seca'!I$193-'Dados Normal. pelo Peso - Seca'!I$194))</f>
        <v>0.41748837209302336</v>
      </c>
      <c r="J94" s="24">
        <f>IF(ISBLANK('Dados Normal. pelo Peso - Seca'!J94),"",('Dados Normal. pelo Peso - Seca'!J94-'Dados Normal. pelo Peso - Seca'!J$194)/('Dados Normal. pelo Peso - Seca'!J$193-'Dados Normal. pelo Peso - Seca'!J$194))</f>
        <v>0.37576904874585915</v>
      </c>
      <c r="K94" s="24">
        <f>IF(ISBLANK('Dados Normal. pelo Peso - Seca'!K94),"",('Dados Normal. pelo Peso - Seca'!K94-'Dados Normal. pelo Peso - Seca'!K$194)/('Dados Normal. pelo Peso - Seca'!K$193-'Dados Normal. pelo Peso - Seca'!K$194))</f>
        <v>0.78872915468660154</v>
      </c>
      <c r="L94" s="24">
        <f>IF(ISBLANK('Dados Normal. pelo Peso - Seca'!L94),"",('Dados Normal. pelo Peso - Seca'!L94-'Dados Normal. pelo Peso - Seca'!L$194)/('Dados Normal. pelo Peso - Seca'!L$193-'Dados Normal. pelo Peso - Seca'!L$194))</f>
        <v>0.81616611919286719</v>
      </c>
      <c r="M94" s="24">
        <f>IF(ISBLANK('Dados Normal. pelo Peso - Seca'!M94),"",('Dados Normal. pelo Peso - Seca'!M94-'Dados Normal. pelo Peso - Seca'!M$194)/('Dados Normal. pelo Peso - Seca'!M$193-'Dados Normal. pelo Peso - Seca'!M$194))</f>
        <v>0.64888940305414167</v>
      </c>
      <c r="N94" s="24">
        <f>IF(ISBLANK('Dados Normal. pelo Peso - Seca'!N94),"",('Dados Normal. pelo Peso - Seca'!N94-'Dados Normal. pelo Peso - Seca'!N$194)/('Dados Normal. pelo Peso - Seca'!N$193-'Dados Normal. pelo Peso - Seca'!N$194))</f>
        <v>0.59369712351945847</v>
      </c>
      <c r="O94" s="24">
        <f>IF(ISBLANK('Dados Normal. pelo Peso - Seca'!O94),"",('Dados Normal. pelo Peso - Seca'!O94-'Dados Normal. pelo Peso - Seca'!O$194)/('Dados Normal. pelo Peso - Seca'!O$193-'Dados Normal. pelo Peso - Seca'!O$194))</f>
        <v>0.5979430379746834</v>
      </c>
      <c r="P94" s="24">
        <f>IF(ISBLANK('Dados Normal. pelo Peso - Seca'!P94),"",('Dados Normal. pelo Peso - Seca'!P94-'Dados Normal. pelo Peso - Seca'!P$194)/('Dados Normal. pelo Peso - Seca'!P$193-'Dados Normal. pelo Peso - Seca'!P$194))</f>
        <v>0.3032694475761008</v>
      </c>
      <c r="Q94" s="24">
        <f>IF(ISBLANK('Dados Normal. pelo Peso - Seca'!Q94),"",('Dados Normal. pelo Peso - Seca'!Q94-'Dados Normal. pelo Peso - Seca'!Q$194)/('Dados Normal. pelo Peso - Seca'!Q$193-'Dados Normal. pelo Peso - Seca'!Q$194))</f>
        <v>0</v>
      </c>
      <c r="R94" s="24">
        <f>IF(ISBLANK('Dados Normal. pelo Peso - Seca'!R94),"",('Dados Normal. pelo Peso - Seca'!R94-'Dados Normal. pelo Peso - Seca'!R$194)/('Dados Normal. pelo Peso - Seca'!R$193-'Dados Normal. pelo Peso - Seca'!R$194))</f>
        <v>1</v>
      </c>
      <c r="S94" s="24">
        <f>IF(ISBLANK('Dados Normal. pelo Peso - Seca'!S94),"",('Dados Normal. pelo Peso - Seca'!S94-'Dados Normal. pelo Peso - Seca'!S$194)/('Dados Normal. pelo Peso - Seca'!S$193-'Dados Normal. pelo Peso - Seca'!S$194))</f>
        <v>1</v>
      </c>
      <c r="T94" s="24">
        <f>IF(ISBLANK('Dados Normal. pelo Peso - Seca'!T94),"",('Dados Normal. pelo Peso - Seca'!T94-'Dados Normal. pelo Peso - Seca'!T$194)/('Dados Normal. pelo Peso - Seca'!T$193-'Dados Normal. pelo Peso - Seca'!T$194))</f>
        <v>1</v>
      </c>
      <c r="U94" s="24">
        <f>IF(ISBLANK('Dados Normal. pelo Peso - Seca'!U94),"",('Dados Normal. pelo Peso - Seca'!U94-'Dados Normal. pelo Peso - Seca'!U$194)/('Dados Normal. pelo Peso - Seca'!U$193-'Dados Normal. pelo Peso - Seca'!U$194))</f>
        <v>1</v>
      </c>
      <c r="V94" s="24">
        <f>IF(ISBLANK('Dados Normal. pelo Peso - Seca'!V94),"",('Dados Normal. pelo Peso - Seca'!V94-'Dados Normal. pelo Peso - Seca'!V$194)/('Dados Normal. pelo Peso - Seca'!V$193-'Dados Normal. pelo Peso - Seca'!V$194))</f>
        <v>0.54166666666666663</v>
      </c>
      <c r="W94" s="24">
        <f>IF(ISBLANK('Dados Normal. pelo Peso - Seca'!W94),"",('Dados Normal. pelo Peso - Seca'!W94-'Dados Normal. pelo Peso - Seca'!W$194)/('Dados Normal. pelo Peso - Seca'!W$193-'Dados Normal. pelo Peso - Seca'!W$194))</f>
        <v>0.74213836477987427</v>
      </c>
      <c r="X94" s="24">
        <f>IF(ISBLANK('Dados Normal. pelo Peso - Seca'!X94),"",('Dados Normal. pelo Peso - Seca'!X94-'Dados Normal. pelo Peso - Seca'!X$194)/('Dados Normal. pelo Peso - Seca'!X$193-'Dados Normal. pelo Peso - Seca'!X$194))</f>
        <v>0.22865013774104653</v>
      </c>
      <c r="Y94" s="24">
        <f>IF(ISBLANK('Dados Normal. pelo Peso - Seca'!Y94),"",('Dados Normal. pelo Peso - Seca'!Y94-'Dados Normal. pelo Peso - Seca'!Y$194)/('Dados Normal. pelo Peso - Seca'!Y$193-'Dados Normal. pelo Peso - Seca'!Y$194))</f>
        <v>0.69922879177377906</v>
      </c>
      <c r="Z94" s="24">
        <f>IF(ISBLANK('Dados Normal. pelo Peso - Seca'!Z94),"",('Dados Normal. pelo Peso - Seca'!Z94-'Dados Normal. pelo Peso - Seca'!Z$194)/('Dados Normal. pelo Peso - Seca'!Z$193-'Dados Normal. pelo Peso - Seca'!Z$194))</f>
        <v>0.75957962813257884</v>
      </c>
      <c r="AA94" s="24">
        <f>IF(ISBLANK('Dados Normal. pelo Peso - Seca'!AA94),"",('Dados Normal. pelo Peso - Seca'!AA94-'Dados Normal. pelo Peso - Seca'!AA$194)/('Dados Normal. pelo Peso - Seca'!AA$193-'Dados Normal. pelo Peso - Seca'!AA$194))</f>
        <v>0.70618655429994259</v>
      </c>
      <c r="AB94" s="24">
        <f>IF(ISBLANK('Dados Normal. pelo Peso - Seca'!AB94),"",('Dados Normal. pelo Peso - Seca'!AB94-'Dados Normal. pelo Peso - Seca'!AB$194)/('Dados Normal. pelo Peso - Seca'!AB$193-'Dados Normal. pelo Peso - Seca'!AB$194))</f>
        <v>0.38297872340425554</v>
      </c>
      <c r="AC94" s="24">
        <f>IF(ISBLANK('Dados Normal. pelo Peso - Seca'!AC94),"",('Dados Normal. pelo Peso - Seca'!AC94-'Dados Normal. pelo Peso - Seca'!AC$194)/('Dados Normal. pelo Peso - Seca'!AC$193-'Dados Normal. pelo Peso - Seca'!AC$194))</f>
        <v>0.4166666666666668</v>
      </c>
    </row>
    <row r="95" spans="1:29" s="17" customFormat="1" x14ac:dyDescent="0.25">
      <c r="A95" s="18" t="s">
        <v>1053</v>
      </c>
      <c r="B95" s="28" t="s">
        <v>1054</v>
      </c>
      <c r="C95" s="24">
        <f>IF(ISBLANK('Dados Normal. pelo Peso - Seca'!C95),"",('Dados Normal. pelo Peso - Seca'!C95-'Dados Normal. pelo Peso - Seca'!C$194)/('Dados Normal. pelo Peso - Seca'!C$193-'Dados Normal. pelo Peso - Seca'!C$194))</f>
        <v>0.74040411019983476</v>
      </c>
      <c r="D95" s="24">
        <f>IF(ISBLANK('Dados Normal. pelo Peso - Seca'!D95),"",('Dados Normal. pelo Peso - Seca'!D95-'Dados Normal. pelo Peso - Seca'!D$194)/('Dados Normal. pelo Peso - Seca'!D$193-'Dados Normal. pelo Peso - Seca'!D$194))</f>
        <v>0.34713323635106985</v>
      </c>
      <c r="E95" s="24">
        <f>IF(ISBLANK('Dados Normal. pelo Peso - Seca'!E95),"",('Dados Normal. pelo Peso - Seca'!E95-'Dados Normal. pelo Peso - Seca'!E$194)/('Dados Normal. pelo Peso - Seca'!E$193-'Dados Normal. pelo Peso - Seca'!E$194))</f>
        <v>0.86995293534803075</v>
      </c>
      <c r="F95" s="24">
        <f>IF(ISBLANK('Dados Normal. pelo Peso - Seca'!F95),"",('Dados Normal. pelo Peso - Seca'!F95-'Dados Normal. pelo Peso - Seca'!F$194)/('Dados Normal. pelo Peso - Seca'!F$193-'Dados Normal. pelo Peso - Seca'!F$194))</f>
        <v>0.77572639225181594</v>
      </c>
      <c r="G95" s="24">
        <f>IF(ISBLANK('Dados Normal. pelo Peso - Seca'!G95),"",('Dados Normal. pelo Peso - Seca'!G95-'Dados Normal. pelo Peso - Seca'!G$194)/('Dados Normal. pelo Peso - Seca'!G$193-'Dados Normal. pelo Peso - Seca'!G$194))</f>
        <v>0.37094501902190596</v>
      </c>
      <c r="H95" s="24">
        <f>IF(ISBLANK('Dados Normal. pelo Peso - Seca'!H95),"",('Dados Normal. pelo Peso - Seca'!H95-'Dados Normal. pelo Peso - Seca'!H$194)/('Dados Normal. pelo Peso - Seca'!H$193-'Dados Normal. pelo Peso - Seca'!H$194))</f>
        <v>0.40054233061820138</v>
      </c>
      <c r="I95" s="24">
        <f>IF(ISBLANK('Dados Normal. pelo Peso - Seca'!I95),"",('Dados Normal. pelo Peso - Seca'!I95-'Dados Normal. pelo Peso - Seca'!I$194)/('Dados Normal. pelo Peso - Seca'!I$193-'Dados Normal. pelo Peso - Seca'!I$194))</f>
        <v>0.31293023255813962</v>
      </c>
      <c r="J95" s="24">
        <f>IF(ISBLANK('Dados Normal. pelo Peso - Seca'!J95),"",('Dados Normal. pelo Peso - Seca'!J95-'Dados Normal. pelo Peso - Seca'!J$194)/('Dados Normal. pelo Peso - Seca'!J$193-'Dados Normal. pelo Peso - Seca'!J$194))</f>
        <v>0.31377188831045916</v>
      </c>
      <c r="K95" s="24">
        <f>IF(ISBLANK('Dados Normal. pelo Peso - Seca'!K95),"",('Dados Normal. pelo Peso - Seca'!K95-'Dados Normal. pelo Peso - Seca'!K$194)/('Dados Normal. pelo Peso - Seca'!K$193-'Dados Normal. pelo Peso - Seca'!K$194))</f>
        <v>0.86141460609545728</v>
      </c>
      <c r="L95" s="24">
        <f>IF(ISBLANK('Dados Normal. pelo Peso - Seca'!L95),"",('Dados Normal. pelo Peso - Seca'!L95-'Dados Normal. pelo Peso - Seca'!L$194)/('Dados Normal. pelo Peso - Seca'!L$193-'Dados Normal. pelo Peso - Seca'!L$194))</f>
        <v>0.47465978413890186</v>
      </c>
      <c r="M95" s="24">
        <f>IF(ISBLANK('Dados Normal. pelo Peso - Seca'!M95),"",('Dados Normal. pelo Peso - Seca'!M95-'Dados Normal. pelo Peso - Seca'!M$194)/('Dados Normal. pelo Peso - Seca'!M$193-'Dados Normal. pelo Peso - Seca'!M$194))</f>
        <v>0</v>
      </c>
      <c r="N95" s="24">
        <f>IF(ISBLANK('Dados Normal. pelo Peso - Seca'!N95),"",('Dados Normal. pelo Peso - Seca'!N95-'Dados Normal. pelo Peso - Seca'!N$194)/('Dados Normal. pelo Peso - Seca'!N$193-'Dados Normal. pelo Peso - Seca'!N$194))</f>
        <v>0.50592216582064309</v>
      </c>
      <c r="O95" s="24">
        <f>IF(ISBLANK('Dados Normal. pelo Peso - Seca'!O95),"",('Dados Normal. pelo Peso - Seca'!O95-'Dados Normal. pelo Peso - Seca'!O$194)/('Dados Normal. pelo Peso - Seca'!O$193-'Dados Normal. pelo Peso - Seca'!O$194))</f>
        <v>0.3783227848101266</v>
      </c>
      <c r="P95" s="24">
        <f>IF(ISBLANK('Dados Normal. pelo Peso - Seca'!P95),"",('Dados Normal. pelo Peso - Seca'!P95-'Dados Normal. pelo Peso - Seca'!P$194)/('Dados Normal. pelo Peso - Seca'!P$193-'Dados Normal. pelo Peso - Seca'!P$194))</f>
        <v>0.20067643742953656</v>
      </c>
      <c r="Q95" s="24">
        <f>IF(ISBLANK('Dados Normal. pelo Peso - Seca'!Q95),"",('Dados Normal. pelo Peso - Seca'!Q95-'Dados Normal. pelo Peso - Seca'!Q$194)/('Dados Normal. pelo Peso - Seca'!Q$193-'Dados Normal. pelo Peso - Seca'!Q$194))</f>
        <v>1</v>
      </c>
      <c r="R95" s="24">
        <f>IF(ISBLANK('Dados Normal. pelo Peso - Seca'!R95),"",('Dados Normal. pelo Peso - Seca'!R95-'Dados Normal. pelo Peso - Seca'!R$194)/('Dados Normal. pelo Peso - Seca'!R$193-'Dados Normal. pelo Peso - Seca'!R$194))</f>
        <v>0</v>
      </c>
      <c r="S95" s="24">
        <f>IF(ISBLANK('Dados Normal. pelo Peso - Seca'!S95),"",('Dados Normal. pelo Peso - Seca'!S95-'Dados Normal. pelo Peso - Seca'!S$194)/('Dados Normal. pelo Peso - Seca'!S$193-'Dados Normal. pelo Peso - Seca'!S$194))</f>
        <v>0.66666666666666674</v>
      </c>
      <c r="T95" s="24">
        <f>IF(ISBLANK('Dados Normal. pelo Peso - Seca'!T95),"",('Dados Normal. pelo Peso - Seca'!T95-'Dados Normal. pelo Peso - Seca'!T$194)/('Dados Normal. pelo Peso - Seca'!T$193-'Dados Normal. pelo Peso - Seca'!T$194))</f>
        <v>1</v>
      </c>
      <c r="U95" s="24">
        <f>IF(ISBLANK('Dados Normal. pelo Peso - Seca'!U95),"",('Dados Normal. pelo Peso - Seca'!U95-'Dados Normal. pelo Peso - Seca'!U$194)/('Dados Normal. pelo Peso - Seca'!U$193-'Dados Normal. pelo Peso - Seca'!U$194))</f>
        <v>1</v>
      </c>
      <c r="V95" s="24">
        <f>IF(ISBLANK('Dados Normal. pelo Peso - Seca'!V95),"",('Dados Normal. pelo Peso - Seca'!V95-'Dados Normal. pelo Peso - Seca'!V$194)/('Dados Normal. pelo Peso - Seca'!V$193-'Dados Normal. pelo Peso - Seca'!V$194))</f>
        <v>0.49999999999999989</v>
      </c>
      <c r="W95" s="24">
        <f>IF(ISBLANK('Dados Normal. pelo Peso - Seca'!W95),"",('Dados Normal. pelo Peso - Seca'!W95-'Dados Normal. pelo Peso - Seca'!W$194)/('Dados Normal. pelo Peso - Seca'!W$193-'Dados Normal. pelo Peso - Seca'!W$194))</f>
        <v>0.81446540880503171</v>
      </c>
      <c r="X95" s="24">
        <f>IF(ISBLANK('Dados Normal. pelo Peso - Seca'!X95),"",('Dados Normal. pelo Peso - Seca'!X95-'Dados Normal. pelo Peso - Seca'!X$194)/('Dados Normal. pelo Peso - Seca'!X$193-'Dados Normal. pelo Peso - Seca'!X$194))</f>
        <v>0.55785123966942118</v>
      </c>
      <c r="Y95" s="24">
        <f>IF(ISBLANK('Dados Normal. pelo Peso - Seca'!Y95),"",('Dados Normal. pelo Peso - Seca'!Y95-'Dados Normal. pelo Peso - Seca'!Y$194)/('Dados Normal. pelo Peso - Seca'!Y$193-'Dados Normal. pelo Peso - Seca'!Y$194))</f>
        <v>0.97591665539169281</v>
      </c>
      <c r="Z95" s="24">
        <f>IF(ISBLANK('Dados Normal. pelo Peso - Seca'!Z95),"",('Dados Normal. pelo Peso - Seca'!Z95-'Dados Normal. pelo Peso - Seca'!Z$194)/('Dados Normal. pelo Peso - Seca'!Z$193-'Dados Normal. pelo Peso - Seca'!Z$194))</f>
        <v>0.70735650767987068</v>
      </c>
      <c r="AA95" s="24">
        <f>IF(ISBLANK('Dados Normal. pelo Peso - Seca'!AA95),"",('Dados Normal. pelo Peso - Seca'!AA95-'Dados Normal. pelo Peso - Seca'!AA$194)/('Dados Normal. pelo Peso - Seca'!AA$193-'Dados Normal. pelo Peso - Seca'!AA$194))</f>
        <v>0.7977398965715381</v>
      </c>
      <c r="AB95" s="24">
        <f>IF(ISBLANK('Dados Normal. pelo Peso - Seca'!AB95),"",('Dados Normal. pelo Peso - Seca'!AB95-'Dados Normal. pelo Peso - Seca'!AB$194)/('Dados Normal. pelo Peso - Seca'!AB$193-'Dados Normal. pelo Peso - Seca'!AB$194))</f>
        <v>0.42553191489361697</v>
      </c>
      <c r="AC95" s="24">
        <f>IF(ISBLANK('Dados Normal. pelo Peso - Seca'!AC95),"",('Dados Normal. pelo Peso - Seca'!AC95-'Dados Normal. pelo Peso - Seca'!AC$194)/('Dados Normal. pelo Peso - Seca'!AC$193-'Dados Normal. pelo Peso - Seca'!AC$194))</f>
        <v>0.47916666666666669</v>
      </c>
    </row>
    <row r="96" spans="1:29" s="17" customFormat="1" x14ac:dyDescent="0.25">
      <c r="A96" s="18" t="s">
        <v>1055</v>
      </c>
      <c r="B96" s="28" t="s">
        <v>1056</v>
      </c>
      <c r="C96" s="24">
        <f>IF(ISBLANK('Dados Normal. pelo Peso - Seca'!C96),"",('Dados Normal. pelo Peso - Seca'!C96-'Dados Normal. pelo Peso - Seca'!C$194)/('Dados Normal. pelo Peso - Seca'!C$193-'Dados Normal. pelo Peso - Seca'!C$194))</f>
        <v>0.72005715297559825</v>
      </c>
      <c r="D96" s="24">
        <f>IF(ISBLANK('Dados Normal. pelo Peso - Seca'!D96),"",('Dados Normal. pelo Peso - Seca'!D96-'Dados Normal. pelo Peso - Seca'!D$194)/('Dados Normal. pelo Peso - Seca'!D$193-'Dados Normal. pelo Peso - Seca'!D$194))</f>
        <v>0.3072842331111148</v>
      </c>
      <c r="E96" s="24">
        <f>IF(ISBLANK('Dados Normal. pelo Peso - Seca'!E96),"",('Dados Normal. pelo Peso - Seca'!E96-'Dados Normal. pelo Peso - Seca'!E$194)/('Dados Normal. pelo Peso - Seca'!E$193-'Dados Normal. pelo Peso - Seca'!E$194))</f>
        <v>0.60936338865494166</v>
      </c>
      <c r="F96" s="24">
        <f>IF(ISBLANK('Dados Normal. pelo Peso - Seca'!F96),"",('Dados Normal. pelo Peso - Seca'!F96-'Dados Normal. pelo Peso - Seca'!F$194)/('Dados Normal. pelo Peso - Seca'!F$193-'Dados Normal. pelo Peso - Seca'!F$194))</f>
        <v>0.65345036319612593</v>
      </c>
      <c r="G96" s="24">
        <f>IF(ISBLANK('Dados Normal. pelo Peso - Seca'!G96),"",('Dados Normal. pelo Peso - Seca'!G96-'Dados Normal. pelo Peso - Seca'!G$194)/('Dados Normal. pelo Peso - Seca'!G$193-'Dados Normal. pelo Peso - Seca'!G$194))</f>
        <v>0.10302462543031835</v>
      </c>
      <c r="H96" s="24">
        <f>IF(ISBLANK('Dados Normal. pelo Peso - Seca'!H96),"",('Dados Normal. pelo Peso - Seca'!H96-'Dados Normal. pelo Peso - Seca'!H$194)/('Dados Normal. pelo Peso - Seca'!H$193-'Dados Normal. pelo Peso - Seca'!H$194))</f>
        <v>0.66154089798899285</v>
      </c>
      <c r="I96" s="24">
        <f>IF(ISBLANK('Dados Normal. pelo Peso - Seca'!I96),"",('Dados Normal. pelo Peso - Seca'!I96-'Dados Normal. pelo Peso - Seca'!I$194)/('Dados Normal. pelo Peso - Seca'!I$193-'Dados Normal. pelo Peso - Seca'!I$194))</f>
        <v>0.71888372093023267</v>
      </c>
      <c r="J96" s="24">
        <f>IF(ISBLANK('Dados Normal. pelo Peso - Seca'!J96),"",('Dados Normal. pelo Peso - Seca'!J96-'Dados Normal. pelo Peso - Seca'!J$194)/('Dados Normal. pelo Peso - Seca'!J$193-'Dados Normal. pelo Peso - Seca'!J$194))</f>
        <v>0.57075248461902506</v>
      </c>
      <c r="K96" s="24">
        <f>IF(ISBLANK('Dados Normal. pelo Peso - Seca'!K96),"",('Dados Normal. pelo Peso - Seca'!K96-'Dados Normal. pelo Peso - Seca'!K$194)/('Dados Normal. pelo Peso - Seca'!K$193-'Dados Normal. pelo Peso - Seca'!K$194))</f>
        <v>0.69407705577918344</v>
      </c>
      <c r="L96" s="24">
        <f>IF(ISBLANK('Dados Normal. pelo Peso - Seca'!L96),"",('Dados Normal. pelo Peso - Seca'!L96-'Dados Normal. pelo Peso - Seca'!L$194)/('Dados Normal. pelo Peso - Seca'!L$193-'Dados Normal. pelo Peso - Seca'!L$194))</f>
        <v>0.57097606757390895</v>
      </c>
      <c r="M96" s="24">
        <f>IF(ISBLANK('Dados Normal. pelo Peso - Seca'!M96),"",('Dados Normal. pelo Peso - Seca'!M96-'Dados Normal. pelo Peso - Seca'!M$194)/('Dados Normal. pelo Peso - Seca'!M$193-'Dados Normal. pelo Peso - Seca'!M$194))</f>
        <v>0.47582137899120774</v>
      </c>
      <c r="N96" s="24">
        <f>IF(ISBLANK('Dados Normal. pelo Peso - Seca'!N96),"",('Dados Normal. pelo Peso - Seca'!N96-'Dados Normal. pelo Peso - Seca'!N$194)/('Dados Normal. pelo Peso - Seca'!N$193-'Dados Normal. pelo Peso - Seca'!N$194))</f>
        <v>0.94098984771573579</v>
      </c>
      <c r="O96" s="24">
        <f>IF(ISBLANK('Dados Normal. pelo Peso - Seca'!O96),"",('Dados Normal. pelo Peso - Seca'!O96-'Dados Normal. pelo Peso - Seca'!O$194)/('Dados Normal. pelo Peso - Seca'!O$193-'Dados Normal. pelo Peso - Seca'!O$194))</f>
        <v>0.47009493670886054</v>
      </c>
      <c r="P96" s="24">
        <f>IF(ISBLANK('Dados Normal. pelo Peso - Seca'!P96),"",('Dados Normal. pelo Peso - Seca'!P96-'Dados Normal. pelo Peso - Seca'!P$194)/('Dados Normal. pelo Peso - Seca'!P$193-'Dados Normal. pelo Peso - Seca'!P$194))</f>
        <v>9.244644870349443E-2</v>
      </c>
      <c r="Q96" s="24">
        <f>IF(ISBLANK('Dados Normal. pelo Peso - Seca'!Q96),"",('Dados Normal. pelo Peso - Seca'!Q96-'Dados Normal. pelo Peso - Seca'!Q$194)/('Dados Normal. pelo Peso - Seca'!Q$193-'Dados Normal. pelo Peso - Seca'!Q$194))</f>
        <v>0</v>
      </c>
      <c r="R96" s="24">
        <f>IF(ISBLANK('Dados Normal. pelo Peso - Seca'!R96),"",('Dados Normal. pelo Peso - Seca'!R96-'Dados Normal. pelo Peso - Seca'!R$194)/('Dados Normal. pelo Peso - Seca'!R$193-'Dados Normal. pelo Peso - Seca'!R$194))</f>
        <v>1</v>
      </c>
      <c r="S96" s="24">
        <f>IF(ISBLANK('Dados Normal. pelo Peso - Seca'!S96),"",('Dados Normal. pelo Peso - Seca'!S96-'Dados Normal. pelo Peso - Seca'!S$194)/('Dados Normal. pelo Peso - Seca'!S$193-'Dados Normal. pelo Peso - Seca'!S$194))</f>
        <v>1</v>
      </c>
      <c r="T96" s="24">
        <f>IF(ISBLANK('Dados Normal. pelo Peso - Seca'!T96),"",('Dados Normal. pelo Peso - Seca'!T96-'Dados Normal. pelo Peso - Seca'!T$194)/('Dados Normal. pelo Peso - Seca'!T$193-'Dados Normal. pelo Peso - Seca'!T$194))</f>
        <v>1</v>
      </c>
      <c r="U96" s="24">
        <f>IF(ISBLANK('Dados Normal. pelo Peso - Seca'!U96),"",('Dados Normal. pelo Peso - Seca'!U96-'Dados Normal. pelo Peso - Seca'!U$194)/('Dados Normal. pelo Peso - Seca'!U$193-'Dados Normal. pelo Peso - Seca'!U$194))</f>
        <v>0</v>
      </c>
      <c r="V96" s="24">
        <f>IF(ISBLANK('Dados Normal. pelo Peso - Seca'!V96),"",('Dados Normal. pelo Peso - Seca'!V96-'Dados Normal. pelo Peso - Seca'!V$194)/('Dados Normal. pelo Peso - Seca'!V$193-'Dados Normal. pelo Peso - Seca'!V$194))</f>
        <v>0.41666666666666652</v>
      </c>
      <c r="W96" s="24">
        <f>IF(ISBLANK('Dados Normal. pelo Peso - Seca'!W96),"",('Dados Normal. pelo Peso - Seca'!W96-'Dados Normal. pelo Peso - Seca'!W$194)/('Dados Normal. pelo Peso - Seca'!W$193-'Dados Normal. pelo Peso - Seca'!W$194))</f>
        <v>0.82434860736747539</v>
      </c>
      <c r="X96" s="24">
        <f>IF(ISBLANK('Dados Normal. pelo Peso - Seca'!X96),"",('Dados Normal. pelo Peso - Seca'!X96-'Dados Normal. pelo Peso - Seca'!X$194)/('Dados Normal. pelo Peso - Seca'!X$193-'Dados Normal. pelo Peso - Seca'!X$194))</f>
        <v>0.28581267217630763</v>
      </c>
      <c r="Y96" s="24">
        <f>IF(ISBLANK('Dados Normal. pelo Peso - Seca'!Y96),"",('Dados Normal. pelo Peso - Seca'!Y96-'Dados Normal. pelo Peso - Seca'!Y$194)/('Dados Normal. pelo Peso - Seca'!Y$193-'Dados Normal. pelo Peso - Seca'!Y$194))</f>
        <v>0.76539033960221903</v>
      </c>
      <c r="Z96" s="24">
        <f>IF(ISBLANK('Dados Normal. pelo Peso - Seca'!Z96),"",('Dados Normal. pelo Peso - Seca'!Z96-'Dados Normal. pelo Peso - Seca'!Z$194)/('Dados Normal. pelo Peso - Seca'!Z$193-'Dados Normal. pelo Peso - Seca'!Z$194))</f>
        <v>0.7590945836701698</v>
      </c>
      <c r="AA96" s="24">
        <f>IF(ISBLANK('Dados Normal. pelo Peso - Seca'!AA96),"",('Dados Normal. pelo Peso - Seca'!AA96-'Dados Normal. pelo Peso - Seca'!AA$194)/('Dados Normal. pelo Peso - Seca'!AA$193-'Dados Normal. pelo Peso - Seca'!AA$194))</f>
        <v>0.67324267381727643</v>
      </c>
      <c r="AB96" s="24">
        <f>IF(ISBLANK('Dados Normal. pelo Peso - Seca'!AB96),"",('Dados Normal. pelo Peso - Seca'!AB96-'Dados Normal. pelo Peso - Seca'!AB$194)/('Dados Normal. pelo Peso - Seca'!AB$193-'Dados Normal. pelo Peso - Seca'!AB$194))</f>
        <v>0.29787234042553201</v>
      </c>
      <c r="AC96" s="24">
        <f>IF(ISBLANK('Dados Normal. pelo Peso - Seca'!AC96),"",('Dados Normal. pelo Peso - Seca'!AC96-'Dados Normal. pelo Peso - Seca'!AC$194)/('Dados Normal. pelo Peso - Seca'!AC$193-'Dados Normal. pelo Peso - Seca'!AC$194))</f>
        <v>0.625</v>
      </c>
    </row>
    <row r="97" spans="1:29" s="17" customFormat="1" x14ac:dyDescent="0.25">
      <c r="A97" s="18" t="s">
        <v>1057</v>
      </c>
      <c r="B97" s="28" t="s">
        <v>1058</v>
      </c>
      <c r="C97" s="24">
        <f>IF(ISBLANK('Dados Normal. pelo Peso - Seca'!C97),"",('Dados Normal. pelo Peso - Seca'!C97-'Dados Normal. pelo Peso - Seca'!C$194)/('Dados Normal. pelo Peso - Seca'!C$193-'Dados Normal. pelo Peso - Seca'!C$194))</f>
        <v>0.71927207159423057</v>
      </c>
      <c r="D97" s="24">
        <f>IF(ISBLANK('Dados Normal. pelo Peso - Seca'!D97),"",('Dados Normal. pelo Peso - Seca'!D97-'Dados Normal. pelo Peso - Seca'!D$194)/('Dados Normal. pelo Peso - Seca'!D$193-'Dados Normal. pelo Peso - Seca'!D$194))</f>
        <v>0.60009596850514191</v>
      </c>
      <c r="E97" s="24">
        <f>IF(ISBLANK('Dados Normal. pelo Peso - Seca'!E97),"",('Dados Normal. pelo Peso - Seca'!E97-'Dados Normal. pelo Peso - Seca'!E$194)/('Dados Normal. pelo Peso - Seca'!E$193-'Dados Normal. pelo Peso - Seca'!E$194))</f>
        <v>0.62719841466435478</v>
      </c>
      <c r="F97" s="24">
        <f>IF(ISBLANK('Dados Normal. pelo Peso - Seca'!F97),"",('Dados Normal. pelo Peso - Seca'!F97-'Dados Normal. pelo Peso - Seca'!F$194)/('Dados Normal. pelo Peso - Seca'!F$193-'Dados Normal. pelo Peso - Seca'!F$194))</f>
        <v>0.5759685230024213</v>
      </c>
      <c r="G97" s="24">
        <f>IF(ISBLANK('Dados Normal. pelo Peso - Seca'!G97),"",('Dados Normal. pelo Peso - Seca'!G97-'Dados Normal. pelo Peso - Seca'!G$194)/('Dados Normal. pelo Peso - Seca'!G$193-'Dados Normal. pelo Peso - Seca'!G$194))</f>
        <v>9.9920218300078384E-2</v>
      </c>
      <c r="H97" s="24">
        <f>IF(ISBLANK('Dados Normal. pelo Peso - Seca'!H97),"",('Dados Normal. pelo Peso - Seca'!H97-'Dados Normal. pelo Peso - Seca'!H$194)/('Dados Normal. pelo Peso - Seca'!H$193-'Dados Normal. pelo Peso - Seca'!H$194))</f>
        <v>0.87336697130720753</v>
      </c>
      <c r="I97" s="24">
        <f>IF(ISBLANK('Dados Normal. pelo Peso - Seca'!I97),"",('Dados Normal. pelo Peso - Seca'!I97-'Dados Normal. pelo Peso - Seca'!I$194)/('Dados Normal. pelo Peso - Seca'!I$193-'Dados Normal. pelo Peso - Seca'!I$194))</f>
        <v>0.71888372093023267</v>
      </c>
      <c r="J97" s="24">
        <f>IF(ISBLANK('Dados Normal. pelo Peso - Seca'!J97),"",('Dados Normal. pelo Peso - Seca'!J97-'Dados Normal. pelo Peso - Seca'!J$194)/('Dados Normal. pelo Peso - Seca'!J$193-'Dados Normal. pelo Peso - Seca'!J$194))</f>
        <v>0.20586843350686237</v>
      </c>
      <c r="K97" s="24">
        <f>IF(ISBLANK('Dados Normal. pelo Peso - Seca'!K97),"",('Dados Normal. pelo Peso - Seca'!K97-'Dados Normal. pelo Peso - Seca'!K$194)/('Dados Normal. pelo Peso - Seca'!K$193-'Dados Normal. pelo Peso - Seca'!K$194))</f>
        <v>0.56561242093156983</v>
      </c>
      <c r="L97" s="24">
        <f>IF(ISBLANK('Dados Normal. pelo Peso - Seca'!L97),"",('Dados Normal. pelo Peso - Seca'!L97-'Dados Normal. pelo Peso - Seca'!L$194)/('Dados Normal. pelo Peso - Seca'!L$193-'Dados Normal. pelo Peso - Seca'!L$194))</f>
        <v>0.87435476302205517</v>
      </c>
      <c r="M97" s="24">
        <f>IF(ISBLANK('Dados Normal. pelo Peso - Seca'!M97),"",('Dados Normal. pelo Peso - Seca'!M97-'Dados Normal. pelo Peso - Seca'!M$194)/('Dados Normal. pelo Peso - Seca'!M$193-'Dados Normal. pelo Peso - Seca'!M$194))</f>
        <v>0.82623785284590467</v>
      </c>
      <c r="N97" s="24">
        <f>IF(ISBLANK('Dados Normal. pelo Peso - Seca'!N97),"",('Dados Normal. pelo Peso - Seca'!N97-'Dados Normal. pelo Peso - Seca'!N$194)/('Dados Normal. pelo Peso - Seca'!N$193-'Dados Normal. pelo Peso - Seca'!N$194))</f>
        <v>0.78045685279187826</v>
      </c>
      <c r="O97" s="24">
        <f>IF(ISBLANK('Dados Normal. pelo Peso - Seca'!O97),"",('Dados Normal. pelo Peso - Seca'!O97-'Dados Normal. pelo Peso - Seca'!O$194)/('Dados Normal. pelo Peso - Seca'!O$193-'Dados Normal. pelo Peso - Seca'!O$194))</f>
        <v>0.62800632911392407</v>
      </c>
      <c r="P97" s="24">
        <f>IF(ISBLANK('Dados Normal. pelo Peso - Seca'!P97),"",('Dados Normal. pelo Peso - Seca'!P97-'Dados Normal. pelo Peso - Seca'!P$194)/('Dados Normal. pelo Peso - Seca'!P$193-'Dados Normal. pelo Peso - Seca'!P$194))</f>
        <v>0.11273957158962908</v>
      </c>
      <c r="Q97" s="24">
        <f>IF(ISBLANK('Dados Normal. pelo Peso - Seca'!Q97),"",('Dados Normal. pelo Peso - Seca'!Q97-'Dados Normal. pelo Peso - Seca'!Q$194)/('Dados Normal. pelo Peso - Seca'!Q$193-'Dados Normal. pelo Peso - Seca'!Q$194))</f>
        <v>0</v>
      </c>
      <c r="R97" s="24">
        <f>IF(ISBLANK('Dados Normal. pelo Peso - Seca'!R97),"",('Dados Normal. pelo Peso - Seca'!R97-'Dados Normal. pelo Peso - Seca'!R$194)/('Dados Normal. pelo Peso - Seca'!R$193-'Dados Normal. pelo Peso - Seca'!R$194))</f>
        <v>1</v>
      </c>
      <c r="S97" s="24">
        <f>IF(ISBLANK('Dados Normal. pelo Peso - Seca'!S97),"",('Dados Normal. pelo Peso - Seca'!S97-'Dados Normal. pelo Peso - Seca'!S$194)/('Dados Normal. pelo Peso - Seca'!S$193-'Dados Normal. pelo Peso - Seca'!S$194))</f>
        <v>0.66666666666666674</v>
      </c>
      <c r="T97" s="24">
        <f>IF(ISBLANK('Dados Normal. pelo Peso - Seca'!T97),"",('Dados Normal. pelo Peso - Seca'!T97-'Dados Normal. pelo Peso - Seca'!T$194)/('Dados Normal. pelo Peso - Seca'!T$193-'Dados Normal. pelo Peso - Seca'!T$194))</f>
        <v>1</v>
      </c>
      <c r="U97" s="24">
        <f>IF(ISBLANK('Dados Normal. pelo Peso - Seca'!U97),"",('Dados Normal. pelo Peso - Seca'!U97-'Dados Normal. pelo Peso - Seca'!U$194)/('Dados Normal. pelo Peso - Seca'!U$193-'Dados Normal. pelo Peso - Seca'!U$194))</f>
        <v>0</v>
      </c>
      <c r="V97" s="24">
        <f>IF(ISBLANK('Dados Normal. pelo Peso - Seca'!V97),"",('Dados Normal. pelo Peso - Seca'!V97-'Dados Normal. pelo Peso - Seca'!V$194)/('Dados Normal. pelo Peso - Seca'!V$193-'Dados Normal. pelo Peso - Seca'!V$194))</f>
        <v>0.87499999999999989</v>
      </c>
      <c r="W97" s="24">
        <f>IF(ISBLANK('Dados Normal. pelo Peso - Seca'!W97),"",('Dados Normal. pelo Peso - Seca'!W97-'Dados Normal. pelo Peso - Seca'!W$194)/('Dados Normal. pelo Peso - Seca'!W$193-'Dados Normal. pelo Peso - Seca'!W$194))</f>
        <v>0.43935309973045772</v>
      </c>
      <c r="X97" s="24">
        <f>IF(ISBLANK('Dados Normal. pelo Peso - Seca'!X97),"",('Dados Normal. pelo Peso - Seca'!X97-'Dados Normal. pelo Peso - Seca'!X$194)/('Dados Normal. pelo Peso - Seca'!X$193-'Dados Normal. pelo Peso - Seca'!X$194))</f>
        <v>0.21556473829201095</v>
      </c>
      <c r="Y97" s="24">
        <f>IF(ISBLANK('Dados Normal. pelo Peso - Seca'!Y97),"",('Dados Normal. pelo Peso - Seca'!Y97-'Dados Normal. pelo Peso - Seca'!Y$194)/('Dados Normal. pelo Peso - Seca'!Y$193-'Dados Normal. pelo Peso - Seca'!Y$194))</f>
        <v>0.63753213367609263</v>
      </c>
      <c r="Z97" s="24">
        <f>IF(ISBLANK('Dados Normal. pelo Peso - Seca'!Z97),"",('Dados Normal. pelo Peso - Seca'!Z97-'Dados Normal. pelo Peso - Seca'!Z$194)/('Dados Normal. pelo Peso - Seca'!Z$193-'Dados Normal. pelo Peso - Seca'!Z$194))</f>
        <v>0.67146321746160065</v>
      </c>
      <c r="AA97" s="24">
        <f>IF(ISBLANK('Dados Normal. pelo Peso - Seca'!AA97),"",('Dados Normal. pelo Peso - Seca'!AA97-'Dados Normal. pelo Peso - Seca'!AA$194)/('Dados Normal. pelo Peso - Seca'!AA$193-'Dados Normal. pelo Peso - Seca'!AA$194))</f>
        <v>0.38440911702738945</v>
      </c>
      <c r="AB97" s="24">
        <f>IF(ISBLANK('Dados Normal. pelo Peso - Seca'!AB97),"",('Dados Normal. pelo Peso - Seca'!AB97-'Dados Normal. pelo Peso - Seca'!AB$194)/('Dados Normal. pelo Peso - Seca'!AB$193-'Dados Normal. pelo Peso - Seca'!AB$194))</f>
        <v>0.23404255319148926</v>
      </c>
      <c r="AC97" s="24">
        <f>IF(ISBLANK('Dados Normal. pelo Peso - Seca'!AC97),"",('Dados Normal. pelo Peso - Seca'!AC97-'Dados Normal. pelo Peso - Seca'!AC$194)/('Dados Normal. pelo Peso - Seca'!AC$193-'Dados Normal. pelo Peso - Seca'!AC$194))</f>
        <v>0.125</v>
      </c>
    </row>
    <row r="98" spans="1:29" s="17" customFormat="1" x14ac:dyDescent="0.25">
      <c r="A98" s="18" t="s">
        <v>1059</v>
      </c>
      <c r="B98" s="28" t="s">
        <v>1060</v>
      </c>
      <c r="C98" s="24">
        <f>IF(ISBLANK('Dados Normal. pelo Peso - Seca'!C98),"",('Dados Normal. pelo Peso - Seca'!C98-'Dados Normal. pelo Peso - Seca'!C$194)/('Dados Normal. pelo Peso - Seca'!C$193-'Dados Normal. pelo Peso - Seca'!C$194))</f>
        <v>0.48213317323928812</v>
      </c>
      <c r="D98" s="24">
        <f>IF(ISBLANK('Dados Normal. pelo Peso - Seca'!D98),"",('Dados Normal. pelo Peso - Seca'!D98-'Dados Normal. pelo Peso - Seca'!D$194)/('Dados Normal. pelo Peso - Seca'!D$193-'Dados Normal. pelo Peso - Seca'!D$194))</f>
        <v>0.57699635759219192</v>
      </c>
      <c r="E98" s="24">
        <f>IF(ISBLANK('Dados Normal. pelo Peso - Seca'!E98),"",('Dados Normal. pelo Peso - Seca'!E98-'Dados Normal. pelo Peso - Seca'!E$194)/('Dados Normal. pelo Peso - Seca'!E$193-'Dados Normal. pelo Peso - Seca'!E$194))</f>
        <v>0.54619767153827092</v>
      </c>
      <c r="F98" s="24">
        <f>IF(ISBLANK('Dados Normal. pelo Peso - Seca'!F98),"",('Dados Normal. pelo Peso - Seca'!F98-'Dados Normal. pelo Peso - Seca'!F$194)/('Dados Normal. pelo Peso - Seca'!F$193-'Dados Normal. pelo Peso - Seca'!F$194))</f>
        <v>0.56355932203389836</v>
      </c>
      <c r="G98" s="24">
        <f>IF(ISBLANK('Dados Normal. pelo Peso - Seca'!G98),"",('Dados Normal. pelo Peso - Seca'!G98-'Dados Normal. pelo Peso - Seca'!G$194)/('Dados Normal. pelo Peso - Seca'!G$193-'Dados Normal. pelo Peso - Seca'!G$194))</f>
        <v>0.1429442337994879</v>
      </c>
      <c r="H98" s="24">
        <f>IF(ISBLANK('Dados Normal. pelo Peso - Seca'!H98),"",('Dados Normal. pelo Peso - Seca'!H98-'Dados Normal. pelo Peso - Seca'!H$194)/('Dados Normal. pelo Peso - Seca'!H$193-'Dados Normal. pelo Peso - Seca'!H$194))</f>
        <v>0.5608386942739072</v>
      </c>
      <c r="I98" s="24">
        <f>IF(ISBLANK('Dados Normal. pelo Peso - Seca'!I98),"",('Dados Normal. pelo Peso - Seca'!I98-'Dados Normal. pelo Peso - Seca'!I$194)/('Dados Normal. pelo Peso - Seca'!I$193-'Dados Normal. pelo Peso - Seca'!I$194))</f>
        <v>0.71888372093023267</v>
      </c>
      <c r="J98" s="24">
        <f>IF(ISBLANK('Dados Normal. pelo Peso - Seca'!J98),"",('Dados Normal. pelo Peso - Seca'!J98-'Dados Normal. pelo Peso - Seca'!J$194)/('Dados Normal. pelo Peso - Seca'!J$193-'Dados Normal. pelo Peso - Seca'!J$194))</f>
        <v>0.43492664458116437</v>
      </c>
      <c r="K98" s="24">
        <f>IF(ISBLANK('Dados Normal. pelo Peso - Seca'!K98),"",('Dados Normal. pelo Peso - Seca'!K98-'Dados Normal. pelo Peso - Seca'!K$194)/('Dados Normal. pelo Peso - Seca'!K$193-'Dados Normal. pelo Peso - Seca'!K$194))</f>
        <v>0.28568142610695801</v>
      </c>
      <c r="L98" s="24">
        <f>IF(ISBLANK('Dados Normal. pelo Peso - Seca'!L98),"",('Dados Normal. pelo Peso - Seca'!L98-'Dados Normal. pelo Peso - Seca'!L$194)/('Dados Normal. pelo Peso - Seca'!L$193-'Dados Normal. pelo Peso - Seca'!L$194))</f>
        <v>0.82531675269826366</v>
      </c>
      <c r="M98" s="24">
        <f>IF(ISBLANK('Dados Normal. pelo Peso - Seca'!M98),"",('Dados Normal. pelo Peso - Seca'!M98-'Dados Normal. pelo Peso - Seca'!M$194)/('Dados Normal. pelo Peso - Seca'!M$193-'Dados Normal. pelo Peso - Seca'!M$194))</f>
        <v>0.77105506709856564</v>
      </c>
      <c r="N98" s="24">
        <f>IF(ISBLANK('Dados Normal. pelo Peso - Seca'!N98),"",('Dados Normal. pelo Peso - Seca'!N98-'Dados Normal. pelo Peso - Seca'!N$194)/('Dados Normal. pelo Peso - Seca'!N$193-'Dados Normal. pelo Peso - Seca'!N$194))</f>
        <v>0.87161590524534649</v>
      </c>
      <c r="O98" s="24">
        <f>IF(ISBLANK('Dados Normal. pelo Peso - Seca'!O98),"",('Dados Normal. pelo Peso - Seca'!O98-'Dados Normal. pelo Peso - Seca'!O$194)/('Dados Normal. pelo Peso - Seca'!O$193-'Dados Normal. pelo Peso - Seca'!O$194))</f>
        <v>0.81439873417721509</v>
      </c>
      <c r="P98" s="24">
        <f>IF(ISBLANK('Dados Normal. pelo Peso - Seca'!P98),"",('Dados Normal. pelo Peso - Seca'!P98-'Dados Normal. pelo Peso - Seca'!P$194)/('Dados Normal. pelo Peso - Seca'!P$193-'Dados Normal. pelo Peso - Seca'!P$194))</f>
        <v>2.2547914317924828E-2</v>
      </c>
      <c r="Q98" s="24">
        <f>IF(ISBLANK('Dados Normal. pelo Peso - Seca'!Q98),"",('Dados Normal. pelo Peso - Seca'!Q98-'Dados Normal. pelo Peso - Seca'!Q$194)/('Dados Normal. pelo Peso - Seca'!Q$193-'Dados Normal. pelo Peso - Seca'!Q$194))</f>
        <v>0</v>
      </c>
      <c r="R98" s="24">
        <f>IF(ISBLANK('Dados Normal. pelo Peso - Seca'!R98),"",('Dados Normal. pelo Peso - Seca'!R98-'Dados Normal. pelo Peso - Seca'!R$194)/('Dados Normal. pelo Peso - Seca'!R$193-'Dados Normal. pelo Peso - Seca'!R$194))</f>
        <v>1</v>
      </c>
      <c r="S98" s="24">
        <f>IF(ISBLANK('Dados Normal. pelo Peso - Seca'!S98),"",('Dados Normal. pelo Peso - Seca'!S98-'Dados Normal. pelo Peso - Seca'!S$194)/('Dados Normal. pelo Peso - Seca'!S$193-'Dados Normal. pelo Peso - Seca'!S$194))</f>
        <v>1</v>
      </c>
      <c r="T98" s="24">
        <f>IF(ISBLANK('Dados Normal. pelo Peso - Seca'!T98),"",('Dados Normal. pelo Peso - Seca'!T98-'Dados Normal. pelo Peso - Seca'!T$194)/('Dados Normal. pelo Peso - Seca'!T$193-'Dados Normal. pelo Peso - Seca'!T$194))</f>
        <v>1</v>
      </c>
      <c r="U98" s="24">
        <f>IF(ISBLANK('Dados Normal. pelo Peso - Seca'!U98),"",('Dados Normal. pelo Peso - Seca'!U98-'Dados Normal. pelo Peso - Seca'!U$194)/('Dados Normal. pelo Peso - Seca'!U$193-'Dados Normal. pelo Peso - Seca'!U$194))</f>
        <v>0</v>
      </c>
      <c r="V98" s="24">
        <f>IF(ISBLANK('Dados Normal. pelo Peso - Seca'!V98),"",('Dados Normal. pelo Peso - Seca'!V98-'Dados Normal. pelo Peso - Seca'!V$194)/('Dados Normal. pelo Peso - Seca'!V$193-'Dados Normal. pelo Peso - Seca'!V$194))</f>
        <v>0.58333333333333326</v>
      </c>
      <c r="W98" s="24">
        <f>IF(ISBLANK('Dados Normal. pelo Peso - Seca'!W98),"",('Dados Normal. pelo Peso - Seca'!W98-'Dados Normal. pelo Peso - Seca'!W$194)/('Dados Normal. pelo Peso - Seca'!W$193-'Dados Normal. pelo Peso - Seca'!W$194))</f>
        <v>0.68014375561545404</v>
      </c>
      <c r="X98" s="24">
        <f>IF(ISBLANK('Dados Normal. pelo Peso - Seca'!X98),"",('Dados Normal. pelo Peso - Seca'!X98-'Dados Normal. pelo Peso - Seca'!X$194)/('Dados Normal. pelo Peso - Seca'!X$193-'Dados Normal. pelo Peso - Seca'!X$194))</f>
        <v>0.33126721763085432</v>
      </c>
      <c r="Y98" s="24">
        <f>IF(ISBLANK('Dados Normal. pelo Peso - Seca'!Y98),"",('Dados Normal. pelo Peso - Seca'!Y98-'Dados Normal. pelo Peso - Seca'!Y$194)/('Dados Normal. pelo Peso - Seca'!Y$193-'Dados Normal. pelo Peso - Seca'!Y$194))</f>
        <v>0.42443512379921527</v>
      </c>
      <c r="Z98" s="24">
        <f>IF(ISBLANK('Dados Normal. pelo Peso - Seca'!Z98),"",('Dados Normal. pelo Peso - Seca'!Z98-'Dados Normal. pelo Peso - Seca'!Z$194)/('Dados Normal. pelo Peso - Seca'!Z$193-'Dados Normal. pelo Peso - Seca'!Z$194))</f>
        <v>0.59854486661277284</v>
      </c>
      <c r="AA98" s="24">
        <f>IF(ISBLANK('Dados Normal. pelo Peso - Seca'!AA98),"",('Dados Normal. pelo Peso - Seca'!AA98-'Dados Normal. pelo Peso - Seca'!AA$194)/('Dados Normal. pelo Peso - Seca'!AA$193-'Dados Normal. pelo Peso - Seca'!AA$194))</f>
        <v>0.4819000191534189</v>
      </c>
      <c r="AB98" s="24">
        <f>IF(ISBLANK('Dados Normal. pelo Peso - Seca'!AB98),"",('Dados Normal. pelo Peso - Seca'!AB98-'Dados Normal. pelo Peso - Seca'!AB$194)/('Dados Normal. pelo Peso - Seca'!AB$193-'Dados Normal. pelo Peso - Seca'!AB$194))</f>
        <v>0.72340425531914887</v>
      </c>
      <c r="AC98" s="24">
        <f>IF(ISBLANK('Dados Normal. pelo Peso - Seca'!AC98),"",('Dados Normal. pelo Peso - Seca'!AC98-'Dados Normal. pelo Peso - Seca'!AC$194)/('Dados Normal. pelo Peso - Seca'!AC$193-'Dados Normal. pelo Peso - Seca'!AC$194))</f>
        <v>0.43750000000000011</v>
      </c>
    </row>
    <row r="99" spans="1:29" s="17" customFormat="1" x14ac:dyDescent="0.25">
      <c r="A99" s="18" t="s">
        <v>1061</v>
      </c>
      <c r="B99" s="28" t="s">
        <v>1062</v>
      </c>
      <c r="C99" s="24">
        <f>IF(ISBLANK('Dados Normal. pelo Peso - Seca'!C99),"",('Dados Normal. pelo Peso - Seca'!C99-'Dados Normal. pelo Peso - Seca'!C$194)/('Dados Normal. pelo Peso - Seca'!C$193-'Dados Normal. pelo Peso - Seca'!C$194))</f>
        <v>0.5341813458338357</v>
      </c>
      <c r="D99" s="24">
        <f>IF(ISBLANK('Dados Normal. pelo Peso - Seca'!D99),"",('Dados Normal. pelo Peso - Seca'!D99-'Dados Normal. pelo Peso - Seca'!D$194)/('Dados Normal. pelo Peso - Seca'!D$193-'Dados Normal. pelo Peso - Seca'!D$194))</f>
        <v>0.4667315395284809</v>
      </c>
      <c r="E99" s="24">
        <f>IF(ISBLANK('Dados Normal. pelo Peso - Seca'!E99),"",('Dados Normal. pelo Peso - Seca'!E99-'Dados Normal. pelo Peso - Seca'!E$194)/('Dados Normal. pelo Peso - Seca'!E$193-'Dados Normal. pelo Peso - Seca'!E$194))</f>
        <v>0.59871191478820907</v>
      </c>
      <c r="F99" s="24">
        <f>IF(ISBLANK('Dados Normal. pelo Peso - Seca'!F99),"",('Dados Normal. pelo Peso - Seca'!F99-'Dados Normal. pelo Peso - Seca'!F$194)/('Dados Normal. pelo Peso - Seca'!F$193-'Dados Normal. pelo Peso - Seca'!F$194))</f>
        <v>0.61168280871670699</v>
      </c>
      <c r="G99" s="24">
        <f>IF(ISBLANK('Dados Normal. pelo Peso - Seca'!G99),"",('Dados Normal. pelo Peso - Seca'!G99-'Dados Normal. pelo Peso - Seca'!G$194)/('Dados Normal. pelo Peso - Seca'!G$193-'Dados Normal. pelo Peso - Seca'!G$194))</f>
        <v>0.17289795086111553</v>
      </c>
      <c r="H99" s="24">
        <f>IF(ISBLANK('Dados Normal. pelo Peso - Seca'!H99),"",('Dados Normal. pelo Peso - Seca'!H99-'Dados Normal. pelo Peso - Seca'!H$194)/('Dados Normal. pelo Peso - Seca'!H$193-'Dados Normal. pelo Peso - Seca'!H$194))</f>
        <v>0.9338843035899046</v>
      </c>
      <c r="I99" s="24">
        <f>IF(ISBLANK('Dados Normal. pelo Peso - Seca'!I99),"",('Dados Normal. pelo Peso - Seca'!I99-'Dados Normal. pelo Peso - Seca'!I$194)/('Dados Normal. pelo Peso - Seca'!I$193-'Dados Normal. pelo Peso - Seca'!I$194))</f>
        <v>0.81469767441860463</v>
      </c>
      <c r="J99" s="24">
        <f>IF(ISBLANK('Dados Normal. pelo Peso - Seca'!J99),"",('Dados Normal. pelo Peso - Seca'!J99-'Dados Normal. pelo Peso - Seca'!J$194)/('Dados Normal. pelo Peso - Seca'!J$193-'Dados Normal. pelo Peso - Seca'!J$194))</f>
        <v>0.59204921911973496</v>
      </c>
      <c r="K99" s="24">
        <f>IF(ISBLANK('Dados Normal. pelo Peso - Seca'!K99),"",('Dados Normal. pelo Peso - Seca'!K99-'Dados Normal. pelo Peso - Seca'!K$194)/('Dados Normal. pelo Peso - Seca'!K$193-'Dados Normal. pelo Peso - Seca'!K$194))</f>
        <v>0.59183438757906837</v>
      </c>
      <c r="L99" s="24">
        <f>IF(ISBLANK('Dados Normal. pelo Peso - Seca'!L99),"",('Dados Normal. pelo Peso - Seca'!L99-'Dados Normal. pelo Peso - Seca'!L$194)/('Dados Normal. pelo Peso - Seca'!L$193-'Dados Normal. pelo Peso - Seca'!L$194))</f>
        <v>0.83200375410605332</v>
      </c>
      <c r="M99" s="24">
        <f>IF(ISBLANK('Dados Normal. pelo Peso - Seca'!M99),"",('Dados Normal. pelo Peso - Seca'!M99-'Dados Normal. pelo Peso - Seca'!M$194)/('Dados Normal. pelo Peso - Seca'!M$193-'Dados Normal. pelo Peso - Seca'!M$194))</f>
        <v>0.74340583063396581</v>
      </c>
      <c r="N99" s="24">
        <f>IF(ISBLANK('Dados Normal. pelo Peso - Seca'!N99),"",('Dados Normal. pelo Peso - Seca'!N99-'Dados Normal. pelo Peso - Seca'!N$194)/('Dados Normal. pelo Peso - Seca'!N$193-'Dados Normal. pelo Peso - Seca'!N$194))</f>
        <v>0.95769881556683589</v>
      </c>
      <c r="O99" s="24">
        <f>IF(ISBLANK('Dados Normal. pelo Peso - Seca'!O99),"",('Dados Normal. pelo Peso - Seca'!O99-'Dados Normal. pelo Peso - Seca'!O$194)/('Dados Normal. pelo Peso - Seca'!O$193-'Dados Normal. pelo Peso - Seca'!O$194))</f>
        <v>0.84920886075949364</v>
      </c>
      <c r="P99" s="24">
        <f>IF(ISBLANK('Dados Normal. pelo Peso - Seca'!P99),"",('Dados Normal. pelo Peso - Seca'!P99-'Dados Normal. pelo Peso - Seca'!P$194)/('Dados Normal. pelo Peso - Seca'!P$193-'Dados Normal. pelo Peso - Seca'!P$194))</f>
        <v>8.5682074408117301E-2</v>
      </c>
      <c r="Q99" s="24">
        <f>IF(ISBLANK('Dados Normal. pelo Peso - Seca'!Q99),"",('Dados Normal. pelo Peso - Seca'!Q99-'Dados Normal. pelo Peso - Seca'!Q$194)/('Dados Normal. pelo Peso - Seca'!Q$193-'Dados Normal. pelo Peso - Seca'!Q$194))</f>
        <v>0</v>
      </c>
      <c r="R99" s="24">
        <f>IF(ISBLANK('Dados Normal. pelo Peso - Seca'!R99),"",('Dados Normal. pelo Peso - Seca'!R99-'Dados Normal. pelo Peso - Seca'!R$194)/('Dados Normal. pelo Peso - Seca'!R$193-'Dados Normal. pelo Peso - Seca'!R$194))</f>
        <v>1</v>
      </c>
      <c r="S99" s="24">
        <f>IF(ISBLANK('Dados Normal. pelo Peso - Seca'!S99),"",('Dados Normal. pelo Peso - Seca'!S99-'Dados Normal. pelo Peso - Seca'!S$194)/('Dados Normal. pelo Peso - Seca'!S$193-'Dados Normal. pelo Peso - Seca'!S$194))</f>
        <v>0.66666666666666674</v>
      </c>
      <c r="T99" s="24">
        <f>IF(ISBLANK('Dados Normal. pelo Peso - Seca'!T99),"",('Dados Normal. pelo Peso - Seca'!T99-'Dados Normal. pelo Peso - Seca'!T$194)/('Dados Normal. pelo Peso - Seca'!T$193-'Dados Normal. pelo Peso - Seca'!T$194))</f>
        <v>0</v>
      </c>
      <c r="U99" s="24">
        <f>IF(ISBLANK('Dados Normal. pelo Peso - Seca'!U99),"",('Dados Normal. pelo Peso - Seca'!U99-'Dados Normal. pelo Peso - Seca'!U$194)/('Dados Normal. pelo Peso - Seca'!U$193-'Dados Normal. pelo Peso - Seca'!U$194))</f>
        <v>0</v>
      </c>
      <c r="V99" s="24">
        <f>IF(ISBLANK('Dados Normal. pelo Peso - Seca'!V99),"",('Dados Normal. pelo Peso - Seca'!V99-'Dados Normal. pelo Peso - Seca'!V$194)/('Dados Normal. pelo Peso - Seca'!V$193-'Dados Normal. pelo Peso - Seca'!V$194))</f>
        <v>0.79166666666666674</v>
      </c>
      <c r="W99" s="24">
        <f>IF(ISBLANK('Dados Normal. pelo Peso - Seca'!W99),"",('Dados Normal. pelo Peso - Seca'!W99-'Dados Normal. pelo Peso - Seca'!W$194)/('Dados Normal. pelo Peso - Seca'!W$193-'Dados Normal. pelo Peso - Seca'!W$194))</f>
        <v>0.56693620844564208</v>
      </c>
      <c r="X99" s="24">
        <f>IF(ISBLANK('Dados Normal. pelo Peso - Seca'!X99),"",('Dados Normal. pelo Peso - Seca'!X99-'Dados Normal. pelo Peso - Seca'!X$194)/('Dados Normal. pelo Peso - Seca'!X$193-'Dados Normal. pelo Peso - Seca'!X$194))</f>
        <v>0.39049586776859513</v>
      </c>
      <c r="Y99" s="24">
        <f>IF(ISBLANK('Dados Normal. pelo Peso - Seca'!Y99),"",('Dados Normal. pelo Peso - Seca'!Y99-'Dados Normal. pelo Peso - Seca'!Y$194)/('Dados Normal. pelo Peso - Seca'!Y$193-'Dados Normal. pelo Peso - Seca'!Y$194))</f>
        <v>0.45541875253686925</v>
      </c>
      <c r="Z99" s="24">
        <f>IF(ISBLANK('Dados Normal. pelo Peso - Seca'!Z99),"",('Dados Normal. pelo Peso - Seca'!Z99-'Dados Normal. pelo Peso - Seca'!Z$194)/('Dados Normal. pelo Peso - Seca'!Z$193-'Dados Normal. pelo Peso - Seca'!Z$194))</f>
        <v>0.38771220695230396</v>
      </c>
      <c r="AA99" s="24">
        <f>IF(ISBLANK('Dados Normal. pelo Peso - Seca'!AA99),"",('Dados Normal. pelo Peso - Seca'!AA99-'Dados Normal. pelo Peso - Seca'!AA$194)/('Dados Normal. pelo Peso - Seca'!AA$193-'Dados Normal. pelo Peso - Seca'!AA$194))</f>
        <v>0.42539743344186942</v>
      </c>
      <c r="AB99" s="24">
        <f>IF(ISBLANK('Dados Normal. pelo Peso - Seca'!AB99),"",('Dados Normal. pelo Peso - Seca'!AB99-'Dados Normal. pelo Peso - Seca'!AB$194)/('Dados Normal. pelo Peso - Seca'!AB$193-'Dados Normal. pelo Peso - Seca'!AB$194))</f>
        <v>0.29787234042553201</v>
      </c>
      <c r="AC99" s="24">
        <f>IF(ISBLANK('Dados Normal. pelo Peso - Seca'!AC99),"",('Dados Normal. pelo Peso - Seca'!AC99-'Dados Normal. pelo Peso - Seca'!AC$194)/('Dados Normal. pelo Peso - Seca'!AC$193-'Dados Normal. pelo Peso - Seca'!AC$194))</f>
        <v>0.1458333333333334</v>
      </c>
    </row>
    <row r="100" spans="1:29" s="17" customFormat="1" x14ac:dyDescent="0.25">
      <c r="A100" s="18" t="s">
        <v>1063</v>
      </c>
      <c r="B100" s="28" t="s">
        <v>1064</v>
      </c>
      <c r="C100" s="24">
        <f>IF(ISBLANK('Dados Normal. pelo Peso - Seca'!C100),"",('Dados Normal. pelo Peso - Seca'!C100-'Dados Normal. pelo Peso - Seca'!C$194)/('Dados Normal. pelo Peso - Seca'!C$193-'Dados Normal. pelo Peso - Seca'!C$194))</f>
        <v>0.87960894448968108</v>
      </c>
      <c r="D100" s="24">
        <f>IF(ISBLANK('Dados Normal. pelo Peso - Seca'!D100),"",('Dados Normal. pelo Peso - Seca'!D100-'Dados Normal. pelo Peso - Seca'!D$194)/('Dados Normal. pelo Peso - Seca'!D$193-'Dados Normal. pelo Peso - Seca'!D$194))</f>
        <v>0.12432258505954187</v>
      </c>
      <c r="E100" s="24">
        <f>IF(ISBLANK('Dados Normal. pelo Peso - Seca'!E100),"",('Dados Normal. pelo Peso - Seca'!E100-'Dados Normal. pelo Peso - Seca'!E$194)/('Dados Normal. pelo Peso - Seca'!E$193-'Dados Normal. pelo Peso - Seca'!E$194))</f>
        <v>0.59648253653703254</v>
      </c>
      <c r="F100" s="24">
        <f>IF(ISBLANK('Dados Normal. pelo Peso - Seca'!F100),"",('Dados Normal. pelo Peso - Seca'!F100-'Dados Normal. pelo Peso - Seca'!F$194)/('Dados Normal. pelo Peso - Seca'!F$193-'Dados Normal. pelo Peso - Seca'!F$194))</f>
        <v>0.58565375302663436</v>
      </c>
      <c r="G100" s="24">
        <f>IF(ISBLANK('Dados Normal. pelo Peso - Seca'!G100),"",('Dados Normal. pelo Peso - Seca'!G100-'Dados Normal. pelo Peso - Seca'!G$194)/('Dados Normal. pelo Peso - Seca'!G$193-'Dados Normal. pelo Peso - Seca'!G$194))</f>
        <v>0.30104935717856601</v>
      </c>
      <c r="H100" s="24">
        <f>IF(ISBLANK('Dados Normal. pelo Peso - Seca'!H100),"",('Dados Normal. pelo Peso - Seca'!H100-'Dados Normal. pelo Peso - Seca'!H$194)/('Dados Normal. pelo Peso - Seca'!H$193-'Dados Normal. pelo Peso - Seca'!H$194))</f>
        <v>0.85659452647922874</v>
      </c>
      <c r="I100" s="24">
        <f>IF(ISBLANK('Dados Normal. pelo Peso - Seca'!I100),"",('Dados Normal. pelo Peso - Seca'!I100-'Dados Normal. pelo Peso - Seca'!I$194)/('Dados Normal. pelo Peso - Seca'!I$193-'Dados Normal. pelo Peso - Seca'!I$194))</f>
        <v>0.62455813953488371</v>
      </c>
      <c r="J100" s="24">
        <f>IF(ISBLANK('Dados Normal. pelo Peso - Seca'!J100),"",('Dados Normal. pelo Peso - Seca'!J100-'Dados Normal. pelo Peso - Seca'!J$194)/('Dados Normal. pelo Peso - Seca'!J$193-'Dados Normal. pelo Peso - Seca'!J$194))</f>
        <v>0.59157595835305266</v>
      </c>
      <c r="K100" s="24">
        <f>IF(ISBLANK('Dados Normal. pelo Peso - Seca'!K100),"",('Dados Normal. pelo Peso - Seca'!K100-'Dados Normal. pelo Peso - Seca'!K$194)/('Dados Normal. pelo Peso - Seca'!K$193-'Dados Normal. pelo Peso - Seca'!K$194))</f>
        <v>0.60529039677975849</v>
      </c>
      <c r="L100" s="24">
        <f>IF(ISBLANK('Dados Normal. pelo Peso - Seca'!L100),"",('Dados Normal. pelo Peso - Seca'!L100-'Dados Normal. pelo Peso - Seca'!L$194)/('Dados Normal. pelo Peso - Seca'!L$193-'Dados Normal. pelo Peso - Seca'!L$194))</f>
        <v>0.4116611919286719</v>
      </c>
      <c r="M100" s="24">
        <f>IF(ISBLANK('Dados Normal. pelo Peso - Seca'!M100),"",('Dados Normal. pelo Peso - Seca'!M100-'Dados Normal. pelo Peso - Seca'!M$194)/('Dados Normal. pelo Peso - Seca'!M$193-'Dados Normal. pelo Peso - Seca'!M$194))</f>
        <v>0.75231374363720505</v>
      </c>
      <c r="N100" s="24">
        <f>IF(ISBLANK('Dados Normal. pelo Peso - Seca'!N100),"",('Dados Normal. pelo Peso - Seca'!N100-'Dados Normal. pelo Peso - Seca'!N$194)/('Dados Normal. pelo Peso - Seca'!N$193-'Dados Normal. pelo Peso - Seca'!N$194))</f>
        <v>0.93887478849407779</v>
      </c>
      <c r="O100" s="24">
        <f>IF(ISBLANK('Dados Normal. pelo Peso - Seca'!O100),"",('Dados Normal. pelo Peso - Seca'!O100-'Dados Normal. pelo Peso - Seca'!O$194)/('Dados Normal. pelo Peso - Seca'!O$193-'Dados Normal. pelo Peso - Seca'!O$194))</f>
        <v>0.59208860759493676</v>
      </c>
      <c r="P100" s="24">
        <f>IF(ISBLANK('Dados Normal. pelo Peso - Seca'!P100),"",('Dados Normal. pelo Peso - Seca'!P100-'Dados Normal. pelo Peso - Seca'!P$194)/('Dados Normal. pelo Peso - Seca'!P$193-'Dados Normal. pelo Peso - Seca'!P$194))</f>
        <v>9.6956031567081366E-2</v>
      </c>
      <c r="Q100" s="24">
        <f>IF(ISBLANK('Dados Normal. pelo Peso - Seca'!Q100),"",('Dados Normal. pelo Peso - Seca'!Q100-'Dados Normal. pelo Peso - Seca'!Q$194)/('Dados Normal. pelo Peso - Seca'!Q$193-'Dados Normal. pelo Peso - Seca'!Q$194))</f>
        <v>1</v>
      </c>
      <c r="R100" s="24">
        <f>IF(ISBLANK('Dados Normal. pelo Peso - Seca'!R100),"",('Dados Normal. pelo Peso - Seca'!R100-'Dados Normal. pelo Peso - Seca'!R$194)/('Dados Normal. pelo Peso - Seca'!R$193-'Dados Normal. pelo Peso - Seca'!R$194))</f>
        <v>1</v>
      </c>
      <c r="S100" s="24">
        <f>IF(ISBLANK('Dados Normal. pelo Peso - Seca'!S100),"",('Dados Normal. pelo Peso - Seca'!S100-'Dados Normal. pelo Peso - Seca'!S$194)/('Dados Normal. pelo Peso - Seca'!S$193-'Dados Normal. pelo Peso - Seca'!S$194))</f>
        <v>1</v>
      </c>
      <c r="T100" s="24">
        <f>IF(ISBLANK('Dados Normal. pelo Peso - Seca'!T100),"",('Dados Normal. pelo Peso - Seca'!T100-'Dados Normal. pelo Peso - Seca'!T$194)/('Dados Normal. pelo Peso - Seca'!T$193-'Dados Normal. pelo Peso - Seca'!T$194))</f>
        <v>1</v>
      </c>
      <c r="U100" s="24">
        <f>IF(ISBLANK('Dados Normal. pelo Peso - Seca'!U100),"",('Dados Normal. pelo Peso - Seca'!U100-'Dados Normal. pelo Peso - Seca'!U$194)/('Dados Normal. pelo Peso - Seca'!U$193-'Dados Normal. pelo Peso - Seca'!U$194))</f>
        <v>1</v>
      </c>
      <c r="V100" s="24">
        <f>IF(ISBLANK('Dados Normal. pelo Peso - Seca'!V100),"",('Dados Normal. pelo Peso - Seca'!V100-'Dados Normal. pelo Peso - Seca'!V$194)/('Dados Normal. pelo Peso - Seca'!V$193-'Dados Normal. pelo Peso - Seca'!V$194))</f>
        <v>0.54166666666666663</v>
      </c>
      <c r="W100" s="24">
        <f>IF(ISBLANK('Dados Normal. pelo Peso - Seca'!W100),"",('Dados Normal. pelo Peso - Seca'!W100-'Dados Normal. pelo Peso - Seca'!W$194)/('Dados Normal. pelo Peso - Seca'!W$193-'Dados Normal. pelo Peso - Seca'!W$194))</f>
        <v>0.33827493261455455</v>
      </c>
      <c r="X100" s="24">
        <f>IF(ISBLANK('Dados Normal. pelo Peso - Seca'!X100),"",('Dados Normal. pelo Peso - Seca'!X100-'Dados Normal. pelo Peso - Seca'!X$194)/('Dados Normal. pelo Peso - Seca'!X$193-'Dados Normal. pelo Peso - Seca'!X$194))</f>
        <v>0.21074380165289308</v>
      </c>
      <c r="Y100" s="24">
        <f>IF(ISBLANK('Dados Normal. pelo Peso - Seca'!Y100),"",('Dados Normal. pelo Peso - Seca'!Y100-'Dados Normal. pelo Peso - Seca'!Y$194)/('Dados Normal. pelo Peso - Seca'!Y$193-'Dados Normal. pelo Peso - Seca'!Y$194))</f>
        <v>0.74117169530510074</v>
      </c>
      <c r="Z100" s="24">
        <f>IF(ISBLANK('Dados Normal. pelo Peso - Seca'!Z100),"",('Dados Normal. pelo Peso - Seca'!Z100-'Dados Normal. pelo Peso - Seca'!Z$194)/('Dados Normal. pelo Peso - Seca'!Z$193-'Dados Normal. pelo Peso - Seca'!Z$194))</f>
        <v>0.83977364591754255</v>
      </c>
      <c r="AA100" s="24">
        <f>IF(ISBLANK('Dados Normal. pelo Peso - Seca'!AA100),"",('Dados Normal. pelo Peso - Seca'!AA100-'Dados Normal. pelo Peso - Seca'!AA$194)/('Dados Normal. pelo Peso - Seca'!AA$193-'Dados Normal. pelo Peso - Seca'!AA$194))</f>
        <v>0.64470407967822252</v>
      </c>
      <c r="AB100" s="24">
        <f>IF(ISBLANK('Dados Normal. pelo Peso - Seca'!AB100),"",('Dados Normal. pelo Peso - Seca'!AB100-'Dados Normal. pelo Peso - Seca'!AB$194)/('Dados Normal. pelo Peso - Seca'!AB$193-'Dados Normal. pelo Peso - Seca'!AB$194))</f>
        <v>0.44680851063829791</v>
      </c>
      <c r="AC100" s="24">
        <f>IF(ISBLANK('Dados Normal. pelo Peso - Seca'!AC100),"",('Dados Normal. pelo Peso - Seca'!AC100-'Dados Normal. pelo Peso - Seca'!AC$194)/('Dados Normal. pelo Peso - Seca'!AC$193-'Dados Normal. pelo Peso - Seca'!AC$194))</f>
        <v>0.4166666666666668</v>
      </c>
    </row>
    <row r="101" spans="1:29" s="17" customFormat="1" x14ac:dyDescent="0.25">
      <c r="A101" s="18" t="s">
        <v>1065</v>
      </c>
      <c r="B101" s="28" t="s">
        <v>1066</v>
      </c>
      <c r="C101" s="24">
        <f>IF(ISBLANK('Dados Normal. pelo Peso - Seca'!C101),"",('Dados Normal. pelo Peso - Seca'!C101-'Dados Normal. pelo Peso - Seca'!C$194)/('Dados Normal. pelo Peso - Seca'!C$193-'Dados Normal. pelo Peso - Seca'!C$194))</f>
        <v>0.70740678413435709</v>
      </c>
      <c r="D101" s="24">
        <f>IF(ISBLANK('Dados Normal. pelo Peso - Seca'!D101),"",('Dados Normal. pelo Peso - Seca'!D101-'Dados Normal. pelo Peso - Seca'!D$194)/('Dados Normal. pelo Peso - Seca'!D$193-'Dados Normal. pelo Peso - Seca'!D$194))</f>
        <v>0.45664327458358595</v>
      </c>
      <c r="E101" s="24">
        <f>IF(ISBLANK('Dados Normal. pelo Peso - Seca'!E101),"",('Dados Normal. pelo Peso - Seca'!E101-'Dados Normal. pelo Peso - Seca'!E$194)/('Dados Normal. pelo Peso - Seca'!E$193-'Dados Normal. pelo Peso - Seca'!E$194))</f>
        <v>0.59227148872925439</v>
      </c>
      <c r="F101" s="24">
        <f>IF(ISBLANK('Dados Normal. pelo Peso - Seca'!F101),"",('Dados Normal. pelo Peso - Seca'!F101-'Dados Normal. pelo Peso - Seca'!F$194)/('Dados Normal. pelo Peso - Seca'!F$193-'Dados Normal. pelo Peso - Seca'!F$194))</f>
        <v>0.58444309927360782</v>
      </c>
      <c r="G101" s="24">
        <f>IF(ISBLANK('Dados Normal. pelo Peso - Seca'!G101),"",('Dados Normal. pelo Peso - Seca'!G101-'Dados Normal. pelo Peso - Seca'!G$194)/('Dados Normal. pelo Peso - Seca'!G$193-'Dados Normal. pelo Peso - Seca'!G$194))</f>
        <v>9.6633935137597701E-2</v>
      </c>
      <c r="H101" s="24">
        <f>IF(ISBLANK('Dados Normal. pelo Peso - Seca'!H101),"",('Dados Normal. pelo Peso - Seca'!H101-'Dados Normal. pelo Peso - Seca'!H$194)/('Dados Normal. pelo Peso - Seca'!H$193-'Dados Normal. pelo Peso - Seca'!H$194))</f>
        <v>0.97479833784869274</v>
      </c>
      <c r="I101" s="24">
        <f>IF(ISBLANK('Dados Normal. pelo Peso - Seca'!I101),"",('Dados Normal. pelo Peso - Seca'!I101-'Dados Normal. pelo Peso - Seca'!I$194)/('Dados Normal. pelo Peso - Seca'!I$193-'Dados Normal. pelo Peso - Seca'!I$194))</f>
        <v>0.63962790697674421</v>
      </c>
      <c r="J101" s="24">
        <f>IF(ISBLANK('Dados Normal. pelo Peso - Seca'!J101),"",('Dados Normal. pelo Peso - Seca'!J101-'Dados Normal. pelo Peso - Seca'!J$194)/('Dados Normal. pelo Peso - Seca'!J$193-'Dados Normal. pelo Peso - Seca'!J$194))</f>
        <v>0.57359204921911977</v>
      </c>
      <c r="K101" s="24">
        <f>IF(ISBLANK('Dados Normal. pelo Peso - Seca'!K101),"",('Dados Normal. pelo Peso - Seca'!K101-'Dados Normal. pelo Peso - Seca'!K$194)/('Dados Normal. pelo Peso - Seca'!K$193-'Dados Normal. pelo Peso - Seca'!K$194))</f>
        <v>0.45727429557216792</v>
      </c>
      <c r="L101" s="24">
        <f>IF(ISBLANK('Dados Normal. pelo Peso - Seca'!L101),"",('Dados Normal. pelo Peso - Seca'!L101-'Dados Normal. pelo Peso - Seca'!L$194)/('Dados Normal. pelo Peso - Seca'!L$193-'Dados Normal. pelo Peso - Seca'!L$194))</f>
        <v>0.78449084936649449</v>
      </c>
      <c r="M101" s="24">
        <f>IF(ISBLANK('Dados Normal. pelo Peso - Seca'!M101),"",('Dados Normal. pelo Peso - Seca'!M101-'Dados Normal. pelo Peso - Seca'!M$194)/('Dados Normal. pelo Peso - Seca'!M$193-'Dados Normal. pelo Peso - Seca'!M$194))</f>
        <v>0.92480333179083762</v>
      </c>
      <c r="N101" s="24">
        <f>IF(ISBLANK('Dados Normal. pelo Peso - Seca'!N101),"",('Dados Normal. pelo Peso - Seca'!N101-'Dados Normal. pelo Peso - Seca'!N$194)/('Dados Normal. pelo Peso - Seca'!N$193-'Dados Normal. pelo Peso - Seca'!N$194))</f>
        <v>0.74513536379018608</v>
      </c>
      <c r="O101" s="24">
        <f>IF(ISBLANK('Dados Normal. pelo Peso - Seca'!O101),"",('Dados Normal. pelo Peso - Seca'!O101-'Dados Normal. pelo Peso - Seca'!O$194)/('Dados Normal. pelo Peso - Seca'!O$193-'Dados Normal. pelo Peso - Seca'!O$194))</f>
        <v>0.83291139240506318</v>
      </c>
      <c r="P101" s="24">
        <f>IF(ISBLANK('Dados Normal. pelo Peso - Seca'!P101),"",('Dados Normal. pelo Peso - Seca'!P101-'Dados Normal. pelo Peso - Seca'!P$194)/('Dados Normal. pelo Peso - Seca'!P$193-'Dados Normal. pelo Peso - Seca'!P$194))</f>
        <v>7.1025930101465518E-2</v>
      </c>
      <c r="Q101" s="24">
        <f>IF(ISBLANK('Dados Normal. pelo Peso - Seca'!Q101),"",('Dados Normal. pelo Peso - Seca'!Q101-'Dados Normal. pelo Peso - Seca'!Q$194)/('Dados Normal. pelo Peso - Seca'!Q$193-'Dados Normal. pelo Peso - Seca'!Q$194))</f>
        <v>1</v>
      </c>
      <c r="R101" s="24">
        <f>IF(ISBLANK('Dados Normal. pelo Peso - Seca'!R101),"",('Dados Normal. pelo Peso - Seca'!R101-'Dados Normal. pelo Peso - Seca'!R$194)/('Dados Normal. pelo Peso - Seca'!R$193-'Dados Normal. pelo Peso - Seca'!R$194))</f>
        <v>1</v>
      </c>
      <c r="S101" s="24">
        <f>IF(ISBLANK('Dados Normal. pelo Peso - Seca'!S101),"",('Dados Normal. pelo Peso - Seca'!S101-'Dados Normal. pelo Peso - Seca'!S$194)/('Dados Normal. pelo Peso - Seca'!S$193-'Dados Normal. pelo Peso - Seca'!S$194))</f>
        <v>0.66666666666666674</v>
      </c>
      <c r="T101" s="24">
        <f>IF(ISBLANK('Dados Normal. pelo Peso - Seca'!T101),"",('Dados Normal. pelo Peso - Seca'!T101-'Dados Normal. pelo Peso - Seca'!T$194)/('Dados Normal. pelo Peso - Seca'!T$193-'Dados Normal. pelo Peso - Seca'!T$194))</f>
        <v>1</v>
      </c>
      <c r="U101" s="24">
        <f>IF(ISBLANK('Dados Normal. pelo Peso - Seca'!U101),"",('Dados Normal. pelo Peso - Seca'!U101-'Dados Normal. pelo Peso - Seca'!U$194)/('Dados Normal. pelo Peso - Seca'!U$193-'Dados Normal. pelo Peso - Seca'!U$194))</f>
        <v>1</v>
      </c>
      <c r="V101" s="24">
        <f>IF(ISBLANK('Dados Normal. pelo Peso - Seca'!V101),"",('Dados Normal. pelo Peso - Seca'!V101-'Dados Normal. pelo Peso - Seca'!V$194)/('Dados Normal. pelo Peso - Seca'!V$193-'Dados Normal. pelo Peso - Seca'!V$194))</f>
        <v>0.66666666666666663</v>
      </c>
      <c r="W101" s="24">
        <f>IF(ISBLANK('Dados Normal. pelo Peso - Seca'!W101),"",('Dados Normal. pelo Peso - Seca'!W101-'Dados Normal. pelo Peso - Seca'!W$194)/('Dados Normal. pelo Peso - Seca'!W$193-'Dados Normal. pelo Peso - Seca'!W$194))</f>
        <v>0.11635220125786083</v>
      </c>
      <c r="X101" s="24">
        <f>IF(ISBLANK('Dados Normal. pelo Peso - Seca'!X101),"",('Dados Normal. pelo Peso - Seca'!X101-'Dados Normal. pelo Peso - Seca'!X$194)/('Dados Normal. pelo Peso - Seca'!X$193-'Dados Normal. pelo Peso - Seca'!X$194))</f>
        <v>0.30922865013774053</v>
      </c>
      <c r="Y101" s="24">
        <f>IF(ISBLANK('Dados Normal. pelo Peso - Seca'!Y101),"",('Dados Normal. pelo Peso - Seca'!Y101-'Dados Normal. pelo Peso - Seca'!Y$194)/('Dados Normal. pelo Peso - Seca'!Y$193-'Dados Normal. pelo Peso - Seca'!Y$194))</f>
        <v>0.52766878636179138</v>
      </c>
      <c r="Z101" s="24">
        <f>IF(ISBLANK('Dados Normal. pelo Peso - Seca'!Z101),"",('Dados Normal. pelo Peso - Seca'!Z101-'Dados Normal. pelo Peso - Seca'!Z$194)/('Dados Normal. pelo Peso - Seca'!Z$193-'Dados Normal. pelo Peso - Seca'!Z$194))</f>
        <v>0.5636216653193209</v>
      </c>
      <c r="AA101" s="24">
        <f>IF(ISBLANK('Dados Normal. pelo Peso - Seca'!AA101),"",('Dados Normal. pelo Peso - Seca'!AA101-'Dados Normal. pelo Peso - Seca'!AA$194)/('Dados Normal. pelo Peso - Seca'!AA$193-'Dados Normal. pelo Peso - Seca'!AA$194))</f>
        <v>0.57019728021451832</v>
      </c>
      <c r="AB101" s="24">
        <f>IF(ISBLANK('Dados Normal. pelo Peso - Seca'!AB101),"",('Dados Normal. pelo Peso - Seca'!AB101-'Dados Normal. pelo Peso - Seca'!AB$194)/('Dados Normal. pelo Peso - Seca'!AB$193-'Dados Normal. pelo Peso - Seca'!AB$194))</f>
        <v>0.44680851063829791</v>
      </c>
      <c r="AC101" s="24">
        <f>IF(ISBLANK('Dados Normal. pelo Peso - Seca'!AC101),"",('Dados Normal. pelo Peso - Seca'!AC101-'Dados Normal. pelo Peso - Seca'!AC$194)/('Dados Normal. pelo Peso - Seca'!AC$193-'Dados Normal. pelo Peso - Seca'!AC$194))</f>
        <v>0.2916666666666668</v>
      </c>
    </row>
    <row r="102" spans="1:29" s="17" customFormat="1" x14ac:dyDescent="0.25">
      <c r="A102" s="18" t="s">
        <v>1067</v>
      </c>
      <c r="B102" s="28" t="s">
        <v>1068</v>
      </c>
      <c r="C102" s="24">
        <f>IF(ISBLANK('Dados Normal. pelo Peso - Seca'!C102),"",('Dados Normal. pelo Peso - Seca'!C102-'Dados Normal. pelo Peso - Seca'!C$194)/('Dados Normal. pelo Peso - Seca'!C$193-'Dados Normal. pelo Peso - Seca'!C$194))</f>
        <v>0.86680616970633662</v>
      </c>
      <c r="D102" s="24">
        <f>IF(ISBLANK('Dados Normal. pelo Peso - Seca'!D102),"",('Dados Normal. pelo Peso - Seca'!D102-'Dados Normal. pelo Peso - Seca'!D$194)/('Dados Normal. pelo Peso - Seca'!D$193-'Dados Normal. pelo Peso - Seca'!D$194))</f>
        <v>0.11068376074356573</v>
      </c>
      <c r="E102" s="24">
        <f>IF(ISBLANK('Dados Normal. pelo Peso - Seca'!E102),"",('Dados Normal. pelo Peso - Seca'!E102-'Dados Normal. pelo Peso - Seca'!E$194)/('Dados Normal. pelo Peso - Seca'!E$193-'Dados Normal. pelo Peso - Seca'!E$194))</f>
        <v>0.64701511023036906</v>
      </c>
      <c r="F102" s="24">
        <f>IF(ISBLANK('Dados Normal. pelo Peso - Seca'!F102),"",('Dados Normal. pelo Peso - Seca'!F102-'Dados Normal. pelo Peso - Seca'!F$194)/('Dados Normal. pelo Peso - Seca'!F$193-'Dados Normal. pelo Peso - Seca'!F$194))</f>
        <v>0.50151331719128334</v>
      </c>
      <c r="G102" s="24">
        <f>IF(ISBLANK('Dados Normal. pelo Peso - Seca'!G102),"",('Dados Normal. pelo Peso - Seca'!G102-'Dados Normal. pelo Peso - Seca'!G$194)/('Dados Normal. pelo Peso - Seca'!G$193-'Dados Normal. pelo Peso - Seca'!G$194))</f>
        <v>0</v>
      </c>
      <c r="H102" s="24">
        <f>IF(ISBLANK('Dados Normal. pelo Peso - Seca'!H102),"",('Dados Normal. pelo Peso - Seca'!H102-'Dados Normal. pelo Peso - Seca'!H$194)/('Dados Normal. pelo Peso - Seca'!H$193-'Dados Normal. pelo Peso - Seca'!H$194))</f>
        <v>0.85606536913713971</v>
      </c>
      <c r="I102" s="24">
        <f>IF(ISBLANK('Dados Normal. pelo Peso - Seca'!I102),"",('Dados Normal. pelo Peso - Seca'!I102-'Dados Normal. pelo Peso - Seca'!I$194)/('Dados Normal. pelo Peso - Seca'!I$193-'Dados Normal. pelo Peso - Seca'!I$194))</f>
        <v>0.3454883720930233</v>
      </c>
      <c r="J102" s="24">
        <f>IF(ISBLANK('Dados Normal. pelo Peso - Seca'!J102),"",('Dados Normal. pelo Peso - Seca'!J102-'Dados Normal. pelo Peso - Seca'!J$194)/('Dados Normal. pelo Peso - Seca'!J$193-'Dados Normal. pelo Peso - Seca'!J$194))</f>
        <v>8.1874112636062604E-2</v>
      </c>
      <c r="K102" s="24">
        <f>IF(ISBLANK('Dados Normal. pelo Peso - Seca'!K102),"",('Dados Normal. pelo Peso - Seca'!K102-'Dados Normal. pelo Peso - Seca'!K$194)/('Dados Normal. pelo Peso - Seca'!K$193-'Dados Normal. pelo Peso - Seca'!K$194))</f>
        <v>0.60322024151811393</v>
      </c>
      <c r="L102" s="24">
        <f>IF(ISBLANK('Dados Normal. pelo Peso - Seca'!L102),"",('Dados Normal. pelo Peso - Seca'!L102-'Dados Normal. pelo Peso - Seca'!L$194)/('Dados Normal. pelo Peso - Seca'!L$193-'Dados Normal. pelo Peso - Seca'!L$194))</f>
        <v>0.93711872360394166</v>
      </c>
      <c r="M102" s="24">
        <f>IF(ISBLANK('Dados Normal. pelo Peso - Seca'!M102),"",('Dados Normal. pelo Peso - Seca'!M102-'Dados Normal. pelo Peso - Seca'!M$194)/('Dados Normal. pelo Peso - Seca'!M$193-'Dados Normal. pelo Peso - Seca'!M$194))</f>
        <v>0.69481721425266085</v>
      </c>
      <c r="N102" s="24">
        <f>IF(ISBLANK('Dados Normal. pelo Peso - Seca'!N102),"",('Dados Normal. pelo Peso - Seca'!N102-'Dados Normal. pelo Peso - Seca'!N$194)/('Dados Normal. pelo Peso - Seca'!N$193-'Dados Normal. pelo Peso - Seca'!N$194))</f>
        <v>0.9274534686971232</v>
      </c>
      <c r="O102" s="24">
        <f>IF(ISBLANK('Dados Normal. pelo Peso - Seca'!O102),"",('Dados Normal. pelo Peso - Seca'!O102-'Dados Normal. pelo Peso - Seca'!O$194)/('Dados Normal. pelo Peso - Seca'!O$193-'Dados Normal. pelo Peso - Seca'!O$194))</f>
        <v>0.63797468354430364</v>
      </c>
      <c r="P102" s="24">
        <f>IF(ISBLANK('Dados Normal. pelo Peso - Seca'!P102),"",('Dados Normal. pelo Peso - Seca'!P102-'Dados Normal. pelo Peso - Seca'!P$194)/('Dados Normal. pelo Peso - Seca'!P$193-'Dados Normal. pelo Peso - Seca'!P$194))</f>
        <v>0.10259301014656257</v>
      </c>
      <c r="Q102" s="24">
        <f>IF(ISBLANK('Dados Normal. pelo Peso - Seca'!Q102),"",('Dados Normal. pelo Peso - Seca'!Q102-'Dados Normal. pelo Peso - Seca'!Q$194)/('Dados Normal. pelo Peso - Seca'!Q$193-'Dados Normal. pelo Peso - Seca'!Q$194))</f>
        <v>0</v>
      </c>
      <c r="R102" s="24">
        <f>IF(ISBLANK('Dados Normal. pelo Peso - Seca'!R102),"",('Dados Normal. pelo Peso - Seca'!R102-'Dados Normal. pelo Peso - Seca'!R$194)/('Dados Normal. pelo Peso - Seca'!R$193-'Dados Normal. pelo Peso - Seca'!R$194))</f>
        <v>1</v>
      </c>
      <c r="S102" s="24">
        <f>IF(ISBLANK('Dados Normal. pelo Peso - Seca'!S102),"",('Dados Normal. pelo Peso - Seca'!S102-'Dados Normal. pelo Peso - Seca'!S$194)/('Dados Normal. pelo Peso - Seca'!S$193-'Dados Normal. pelo Peso - Seca'!S$194))</f>
        <v>1</v>
      </c>
      <c r="T102" s="24">
        <f>IF(ISBLANK('Dados Normal. pelo Peso - Seca'!T102),"",('Dados Normal. pelo Peso - Seca'!T102-'Dados Normal. pelo Peso - Seca'!T$194)/('Dados Normal. pelo Peso - Seca'!T$193-'Dados Normal. pelo Peso - Seca'!T$194))</f>
        <v>1</v>
      </c>
      <c r="U102" s="24">
        <f>IF(ISBLANK('Dados Normal. pelo Peso - Seca'!U102),"",('Dados Normal. pelo Peso - Seca'!U102-'Dados Normal. pelo Peso - Seca'!U$194)/('Dados Normal. pelo Peso - Seca'!U$193-'Dados Normal. pelo Peso - Seca'!U$194))</f>
        <v>1</v>
      </c>
      <c r="V102" s="24">
        <f>IF(ISBLANK('Dados Normal. pelo Peso - Seca'!V102),"",('Dados Normal. pelo Peso - Seca'!V102-'Dados Normal. pelo Peso - Seca'!V$194)/('Dados Normal. pelo Peso - Seca'!V$193-'Dados Normal. pelo Peso - Seca'!V$194))</f>
        <v>0.29166666666666685</v>
      </c>
      <c r="W102" s="24">
        <f>IF(ISBLANK('Dados Normal. pelo Peso - Seca'!W102),"",('Dados Normal. pelo Peso - Seca'!W102-'Dados Normal. pelo Peso - Seca'!W$194)/('Dados Normal. pelo Peso - Seca'!W$193-'Dados Normal. pelo Peso - Seca'!W$194))</f>
        <v>0.87196765498652329</v>
      </c>
      <c r="X102" s="24">
        <f>IF(ISBLANK('Dados Normal. pelo Peso - Seca'!X102),"",('Dados Normal. pelo Peso - Seca'!X102-'Dados Normal. pelo Peso - Seca'!X$194)/('Dados Normal. pelo Peso - Seca'!X$193-'Dados Normal. pelo Peso - Seca'!X$194))</f>
        <v>0.23484848484848453</v>
      </c>
      <c r="Y102" s="24">
        <f>IF(ISBLANK('Dados Normal. pelo Peso - Seca'!Y102),"",('Dados Normal. pelo Peso - Seca'!Y102-'Dados Normal. pelo Peso - Seca'!Y$194)/('Dados Normal. pelo Peso - Seca'!Y$193-'Dados Normal. pelo Peso - Seca'!Y$194))</f>
        <v>0.42024083344608315</v>
      </c>
      <c r="Z102" s="24">
        <f>IF(ISBLANK('Dados Normal. pelo Peso - Seca'!Z102),"",('Dados Normal. pelo Peso - Seca'!Z102-'Dados Normal. pelo Peso - Seca'!Z$194)/('Dados Normal. pelo Peso - Seca'!Z$193-'Dados Normal. pelo Peso - Seca'!Z$194))</f>
        <v>0.32546483427647532</v>
      </c>
      <c r="AA102" s="24">
        <f>IF(ISBLANK('Dados Normal. pelo Peso - Seca'!AA102),"",('Dados Normal. pelo Peso - Seca'!AA102-'Dados Normal. pelo Peso - Seca'!AA$194)/('Dados Normal. pelo Peso - Seca'!AA$193-'Dados Normal. pelo Peso - Seca'!AA$194))</f>
        <v>0.464661942156675</v>
      </c>
      <c r="AB102" s="24">
        <f>IF(ISBLANK('Dados Normal. pelo Peso - Seca'!AB102),"",('Dados Normal. pelo Peso - Seca'!AB102-'Dados Normal. pelo Peso - Seca'!AB$194)/('Dados Normal. pelo Peso - Seca'!AB$193-'Dados Normal. pelo Peso - Seca'!AB$194))</f>
        <v>0.82978723404255328</v>
      </c>
      <c r="AC102" s="24">
        <f>IF(ISBLANK('Dados Normal. pelo Peso - Seca'!AC102),"",('Dados Normal. pelo Peso - Seca'!AC102-'Dados Normal. pelo Peso - Seca'!AC$194)/('Dados Normal. pelo Peso - Seca'!AC$193-'Dados Normal. pelo Peso - Seca'!AC$194))</f>
        <v>0.72916666666666674</v>
      </c>
    </row>
    <row r="103" spans="1:29" s="17" customFormat="1" x14ac:dyDescent="0.25">
      <c r="A103" s="18" t="s">
        <v>1069</v>
      </c>
      <c r="B103" s="28" t="s">
        <v>1070</v>
      </c>
      <c r="C103" s="24">
        <f>IF(ISBLANK('Dados Normal. pelo Peso - Seca'!C103),"",('Dados Normal. pelo Peso - Seca'!C103-'Dados Normal. pelo Peso - Seca'!C$194)/('Dados Normal. pelo Peso - Seca'!C$193-'Dados Normal. pelo Peso - Seca'!C$194))</f>
        <v>5.2982958741214677E-2</v>
      </c>
      <c r="D103" s="24">
        <f>IF(ISBLANK('Dados Normal. pelo Peso - Seca'!D103),"",('Dados Normal. pelo Peso - Seca'!D103-'Dados Normal. pelo Peso - Seca'!D$194)/('Dados Normal. pelo Peso - Seca'!D$193-'Dados Normal. pelo Peso - Seca'!D$194))</f>
        <v>0.95669390909585983</v>
      </c>
      <c r="E103" s="24">
        <f>IF(ISBLANK('Dados Normal. pelo Peso - Seca'!E103),"",('Dados Normal. pelo Peso - Seca'!E103-'Dados Normal. pelo Peso - Seca'!E$194)/('Dados Normal. pelo Peso - Seca'!E$193-'Dados Normal. pelo Peso - Seca'!E$194))</f>
        <v>0.34084716373544705</v>
      </c>
      <c r="F103" s="24">
        <f>IF(ISBLANK('Dados Normal. pelo Peso - Seca'!F103),"",('Dados Normal. pelo Peso - Seca'!F103-'Dados Normal. pelo Peso - Seca'!F$194)/('Dados Normal. pelo Peso - Seca'!F$193-'Dados Normal. pelo Peso - Seca'!F$194))</f>
        <v>0.28026634382566584</v>
      </c>
      <c r="G103" s="24">
        <f>IF(ISBLANK('Dados Normal. pelo Peso - Seca'!G103),"",('Dados Normal. pelo Peso - Seca'!G103-'Dados Normal. pelo Peso - Seca'!G$194)/('Dados Normal. pelo Peso - Seca'!G$193-'Dados Normal. pelo Peso - Seca'!G$194))</f>
        <v>0.14174817700357642</v>
      </c>
      <c r="H103" s="24">
        <f>IF(ISBLANK('Dados Normal. pelo Peso - Seca'!H103),"",('Dados Normal. pelo Peso - Seca'!H103-'Dados Normal. pelo Peso - Seca'!H$194)/('Dados Normal. pelo Peso - Seca'!H$193-'Dados Normal. pelo Peso - Seca'!H$194))</f>
        <v>0.81321023359846589</v>
      </c>
      <c r="I103" s="24">
        <f>IF(ISBLANK('Dados Normal. pelo Peso - Seca'!I103),"",('Dados Normal. pelo Peso - Seca'!I103-'Dados Normal. pelo Peso - Seca'!I$194)/('Dados Normal. pelo Peso - Seca'!I$193-'Dados Normal. pelo Peso - Seca'!I$194))</f>
        <v>0.66958139534883732</v>
      </c>
      <c r="J103" s="24">
        <f>IF(ISBLANK('Dados Normal. pelo Peso - Seca'!J103),"",('Dados Normal. pelo Peso - Seca'!J103-'Dados Normal. pelo Peso - Seca'!J$194)/('Dados Normal. pelo Peso - Seca'!J$193-'Dados Normal. pelo Peso - Seca'!J$194))</f>
        <v>0.77330809275911028</v>
      </c>
      <c r="K103" s="24">
        <f>IF(ISBLANK('Dados Normal. pelo Peso - Seca'!K103),"",('Dados Normal. pelo Peso - Seca'!K103-'Dados Normal. pelo Peso - Seca'!K$194)/('Dados Normal. pelo Peso - Seca'!K$193-'Dados Normal. pelo Peso - Seca'!K$194))</f>
        <v>2.4611845888441609E-2</v>
      </c>
      <c r="L103" s="24">
        <f>IF(ISBLANK('Dados Normal. pelo Peso - Seca'!L103),"",('Dados Normal. pelo Peso - Seca'!L103-'Dados Normal. pelo Peso - Seca'!L$194)/('Dados Normal. pelo Peso - Seca'!L$193-'Dados Normal. pelo Peso - Seca'!L$194))</f>
        <v>0.95706241201313924</v>
      </c>
      <c r="M103" s="24">
        <f>IF(ISBLANK('Dados Normal. pelo Peso - Seca'!M103),"",('Dados Normal. pelo Peso - Seca'!M103-'Dados Normal. pelo Peso - Seca'!M$194)/('Dados Normal. pelo Peso - Seca'!M$193-'Dados Normal. pelo Peso - Seca'!M$194))</f>
        <v>0.92896807033780648</v>
      </c>
      <c r="N103" s="24">
        <f>IF(ISBLANK('Dados Normal. pelo Peso - Seca'!N103),"",('Dados Normal. pelo Peso - Seca'!N103-'Dados Normal. pelo Peso - Seca'!N$194)/('Dados Normal. pelo Peso - Seca'!N$193-'Dados Normal. pelo Peso - Seca'!N$194))</f>
        <v>0.91497461928934021</v>
      </c>
      <c r="O103" s="24">
        <f>IF(ISBLANK('Dados Normal. pelo Peso - Seca'!O103),"",('Dados Normal. pelo Peso - Seca'!O103-'Dados Normal. pelo Peso - Seca'!O$194)/('Dados Normal. pelo Peso - Seca'!O$193-'Dados Normal. pelo Peso - Seca'!O$194))</f>
        <v>0.97310126582278478</v>
      </c>
      <c r="P103" s="24">
        <f>IF(ISBLANK('Dados Normal. pelo Peso - Seca'!P103),"",('Dados Normal. pelo Peso - Seca'!P103-'Dados Normal. pelo Peso - Seca'!P$194)/('Dados Normal. pelo Peso - Seca'!P$193-'Dados Normal. pelo Peso - Seca'!P$194))</f>
        <v>4.2841037204059476E-2</v>
      </c>
      <c r="Q103" s="24">
        <f>IF(ISBLANK('Dados Normal. pelo Peso - Seca'!Q103),"",('Dados Normal. pelo Peso - Seca'!Q103-'Dados Normal. pelo Peso - Seca'!Q$194)/('Dados Normal. pelo Peso - Seca'!Q$193-'Dados Normal. pelo Peso - Seca'!Q$194))</f>
        <v>0</v>
      </c>
      <c r="R103" s="24">
        <f>IF(ISBLANK('Dados Normal. pelo Peso - Seca'!R103),"",('Dados Normal. pelo Peso - Seca'!R103-'Dados Normal. pelo Peso - Seca'!R$194)/('Dados Normal. pelo Peso - Seca'!R$193-'Dados Normal. pelo Peso - Seca'!R$194))</f>
        <v>1</v>
      </c>
      <c r="S103" s="24">
        <f>IF(ISBLANK('Dados Normal. pelo Peso - Seca'!S103),"",('Dados Normal. pelo Peso - Seca'!S103-'Dados Normal. pelo Peso - Seca'!S$194)/('Dados Normal. pelo Peso - Seca'!S$193-'Dados Normal. pelo Peso - Seca'!S$194))</f>
        <v>0.33333333333333343</v>
      </c>
      <c r="T103" s="24">
        <f>IF(ISBLANK('Dados Normal. pelo Peso - Seca'!T103),"",('Dados Normal. pelo Peso - Seca'!T103-'Dados Normal. pelo Peso - Seca'!T$194)/('Dados Normal. pelo Peso - Seca'!T$193-'Dados Normal. pelo Peso - Seca'!T$194))</f>
        <v>1</v>
      </c>
      <c r="U103" s="24">
        <f>IF(ISBLANK('Dados Normal. pelo Peso - Seca'!U103),"",('Dados Normal. pelo Peso - Seca'!U103-'Dados Normal. pelo Peso - Seca'!U$194)/('Dados Normal. pelo Peso - Seca'!U$193-'Dados Normal. pelo Peso - Seca'!U$194))</f>
        <v>1</v>
      </c>
      <c r="V103" s="24">
        <f>IF(ISBLANK('Dados Normal. pelo Peso - Seca'!V103),"",('Dados Normal. pelo Peso - Seca'!V103-'Dados Normal. pelo Peso - Seca'!V$194)/('Dados Normal. pelo Peso - Seca'!V$193-'Dados Normal. pelo Peso - Seca'!V$194))</f>
        <v>0.49999999999999989</v>
      </c>
      <c r="W103" s="24">
        <f>IF(ISBLANK('Dados Normal. pelo Peso - Seca'!W103),"",('Dados Normal. pelo Peso - Seca'!W103-'Dados Normal. pelo Peso - Seca'!W$194)/('Dados Normal. pelo Peso - Seca'!W$193-'Dados Normal. pelo Peso - Seca'!W$194))</f>
        <v>0.43126684636118573</v>
      </c>
      <c r="X103" s="24">
        <f>IF(ISBLANK('Dados Normal. pelo Peso - Seca'!X103),"",('Dados Normal. pelo Peso - Seca'!X103-'Dados Normal. pelo Peso - Seca'!X$194)/('Dados Normal. pelo Peso - Seca'!X$193-'Dados Normal. pelo Peso - Seca'!X$194))</f>
        <v>0.52272727272727282</v>
      </c>
      <c r="Y103" s="24">
        <f>IF(ISBLANK('Dados Normal. pelo Peso - Seca'!Y103),"",('Dados Normal. pelo Peso - Seca'!Y103-'Dados Normal. pelo Peso - Seca'!Y$194)/('Dados Normal. pelo Peso - Seca'!Y$193-'Dados Normal. pelo Peso - Seca'!Y$194))</f>
        <v>7.7526721688540121E-2</v>
      </c>
      <c r="Z103" s="24">
        <f>IF(ISBLANK('Dados Normal. pelo Peso - Seca'!Z103),"",('Dados Normal. pelo Peso - Seca'!Z103-'Dados Normal. pelo Peso - Seca'!Z$194)/('Dados Normal. pelo Peso - Seca'!Z$193-'Dados Normal. pelo Peso - Seca'!Z$194))</f>
        <v>6.1600646725949885E-2</v>
      </c>
      <c r="AA103" s="24">
        <f>IF(ISBLANK('Dados Normal. pelo Peso - Seca'!AA103),"",('Dados Normal. pelo Peso - Seca'!AA103-'Dados Normal. pelo Peso - Seca'!AA$194)/('Dados Normal. pelo Peso - Seca'!AA$193-'Dados Normal. pelo Peso - Seca'!AA$194))</f>
        <v>0.21624209921470983</v>
      </c>
      <c r="AB103" s="24">
        <f>IF(ISBLANK('Dados Normal. pelo Peso - Seca'!AB103),"",('Dados Normal. pelo Peso - Seca'!AB103-'Dados Normal. pelo Peso - Seca'!AB$194)/('Dados Normal. pelo Peso - Seca'!AB$193-'Dados Normal. pelo Peso - Seca'!AB$194))</f>
        <v>0.59574468085106391</v>
      </c>
      <c r="AC103" s="24">
        <f>IF(ISBLANK('Dados Normal. pelo Peso - Seca'!AC103),"",('Dados Normal. pelo Peso - Seca'!AC103-'Dados Normal. pelo Peso - Seca'!AC$194)/('Dados Normal. pelo Peso - Seca'!AC$193-'Dados Normal. pelo Peso - Seca'!AC$194))</f>
        <v>0.43750000000000011</v>
      </c>
    </row>
    <row r="104" spans="1:29" s="17" customFormat="1" x14ac:dyDescent="0.25">
      <c r="A104" s="18" t="s">
        <v>1071</v>
      </c>
      <c r="B104" s="28" t="s">
        <v>1072</v>
      </c>
      <c r="C104" s="24">
        <f>IF(ISBLANK('Dados Normal. pelo Peso - Seca'!C104),"",('Dados Normal. pelo Peso - Seca'!C104-'Dados Normal. pelo Peso - Seca'!C$194)/('Dados Normal. pelo Peso - Seca'!C$193-'Dados Normal. pelo Peso - Seca'!C$194))</f>
        <v>0.57520070515664112</v>
      </c>
      <c r="D104" s="24">
        <f>IF(ISBLANK('Dados Normal. pelo Peso - Seca'!D104),"",('Dados Normal. pelo Peso - Seca'!D104-'Dados Normal. pelo Peso - Seca'!D$194)/('Dados Normal. pelo Peso - Seca'!D$193-'Dados Normal. pelo Peso - Seca'!D$194))</f>
        <v>0.46776174143512828</v>
      </c>
      <c r="E104" s="24">
        <f>IF(ISBLANK('Dados Normal. pelo Peso - Seca'!E104),"",('Dados Normal. pelo Peso - Seca'!E104-'Dados Normal. pelo Peso - Seca'!E$194)/('Dados Normal. pelo Peso - Seca'!E$193-'Dados Normal. pelo Peso - Seca'!E$194))</f>
        <v>0.66286846668318067</v>
      </c>
      <c r="F104" s="24">
        <f>IF(ISBLANK('Dados Normal. pelo Peso - Seca'!F104),"",('Dados Normal. pelo Peso - Seca'!F104-'Dados Normal. pelo Peso - Seca'!F$194)/('Dados Normal. pelo Peso - Seca'!F$193-'Dados Normal. pelo Peso - Seca'!F$194))</f>
        <v>0.73365617433414054</v>
      </c>
      <c r="G104" s="24">
        <f>IF(ISBLANK('Dados Normal. pelo Peso - Seca'!G104),"",('Dados Normal. pelo Peso - Seca'!G104-'Dados Normal. pelo Peso - Seca'!G$194)/('Dados Normal. pelo Peso - Seca'!G$193-'Dados Normal. pelo Peso - Seca'!G$194))</f>
        <v>0.11864158884316153</v>
      </c>
      <c r="H104" s="24">
        <f>IF(ISBLANK('Dados Normal. pelo Peso - Seca'!H104),"",('Dados Normal. pelo Peso - Seca'!H104-'Dados Normal. pelo Peso - Seca'!H$194)/('Dados Normal. pelo Peso - Seca'!H$193-'Dados Normal. pelo Peso - Seca'!H$194))</f>
        <v>0.72654454489813369</v>
      </c>
      <c r="I104" s="24">
        <f>IF(ISBLANK('Dados Normal. pelo Peso - Seca'!I104),"",('Dados Normal. pelo Peso - Seca'!I104-'Dados Normal. pelo Peso - Seca'!I$194)/('Dados Normal. pelo Peso - Seca'!I$193-'Dados Normal. pelo Peso - Seca'!I$194))</f>
        <v>0.2493023255813954</v>
      </c>
      <c r="J104" s="24">
        <f>IF(ISBLANK('Dados Normal. pelo Peso - Seca'!J104),"",('Dados Normal. pelo Peso - Seca'!J104-'Dados Normal. pelo Peso - Seca'!J$194)/('Dados Normal. pelo Peso - Seca'!J$193-'Dados Normal. pelo Peso - Seca'!J$194))</f>
        <v>0.53809749171793675</v>
      </c>
      <c r="K104" s="24">
        <f>IF(ISBLANK('Dados Normal. pelo Peso - Seca'!K104),"",('Dados Normal. pelo Peso - Seca'!K104-'Dados Normal. pelo Peso - Seca'!K$194)/('Dados Normal. pelo Peso - Seca'!K$193-'Dados Normal. pelo Peso - Seca'!K$194))</f>
        <v>0.56917768832662452</v>
      </c>
      <c r="L104" s="24">
        <f>IF(ISBLANK('Dados Normal. pelo Peso - Seca'!L104),"",('Dados Normal. pelo Peso - Seca'!L104-'Dados Normal. pelo Peso - Seca'!L$194)/('Dados Normal. pelo Peso - Seca'!L$193-'Dados Normal. pelo Peso - Seca'!L$194))</f>
        <v>0.74777099953073667</v>
      </c>
      <c r="M104" s="24">
        <f>IF(ISBLANK('Dados Normal. pelo Peso - Seca'!M104),"",('Dados Normal. pelo Peso - Seca'!M104-'Dados Normal. pelo Peso - Seca'!M$194)/('Dados Normal. pelo Peso - Seca'!M$193-'Dados Normal. pelo Peso - Seca'!M$194))</f>
        <v>0.57670060157334568</v>
      </c>
      <c r="N104" s="24">
        <f>IF(ISBLANK('Dados Normal. pelo Peso - Seca'!N104),"",('Dados Normal. pelo Peso - Seca'!N104-'Dados Normal. pelo Peso - Seca'!N$194)/('Dados Normal. pelo Peso - Seca'!N$193-'Dados Normal. pelo Peso - Seca'!N$194))</f>
        <v>0.80858714043993229</v>
      </c>
      <c r="O104" s="24">
        <f>IF(ISBLANK('Dados Normal. pelo Peso - Seca'!O104),"",('Dados Normal. pelo Peso - Seca'!O104-'Dados Normal. pelo Peso - Seca'!O$194)/('Dados Normal. pelo Peso - Seca'!O$193-'Dados Normal. pelo Peso - Seca'!O$194))</f>
        <v>0.6245253164556962</v>
      </c>
      <c r="P104" s="24">
        <f>IF(ISBLANK('Dados Normal. pelo Peso - Seca'!P104),"",('Dados Normal. pelo Peso - Seca'!P104-'Dados Normal. pelo Peso - Seca'!P$194)/('Dados Normal. pelo Peso - Seca'!P$193-'Dados Normal. pelo Peso - Seca'!P$194))</f>
        <v>0.40698985343855759</v>
      </c>
      <c r="Q104" s="24">
        <f>IF(ISBLANK('Dados Normal. pelo Peso - Seca'!Q104),"",('Dados Normal. pelo Peso - Seca'!Q104-'Dados Normal. pelo Peso - Seca'!Q$194)/('Dados Normal. pelo Peso - Seca'!Q$193-'Dados Normal. pelo Peso - Seca'!Q$194))</f>
        <v>1</v>
      </c>
      <c r="R104" s="24">
        <f>IF(ISBLANK('Dados Normal. pelo Peso - Seca'!R104),"",('Dados Normal. pelo Peso - Seca'!R104-'Dados Normal. pelo Peso - Seca'!R$194)/('Dados Normal. pelo Peso - Seca'!R$193-'Dados Normal. pelo Peso - Seca'!R$194))</f>
        <v>0</v>
      </c>
      <c r="S104" s="24">
        <f>IF(ISBLANK('Dados Normal. pelo Peso - Seca'!S104),"",('Dados Normal. pelo Peso - Seca'!S104-'Dados Normal. pelo Peso - Seca'!S$194)/('Dados Normal. pelo Peso - Seca'!S$193-'Dados Normal. pelo Peso - Seca'!S$194))</f>
        <v>0.66666666666666674</v>
      </c>
      <c r="T104" s="24">
        <f>IF(ISBLANK('Dados Normal. pelo Peso - Seca'!T104),"",('Dados Normal. pelo Peso - Seca'!T104-'Dados Normal. pelo Peso - Seca'!T$194)/('Dados Normal. pelo Peso - Seca'!T$193-'Dados Normal. pelo Peso - Seca'!T$194))</f>
        <v>1</v>
      </c>
      <c r="U104" s="24">
        <f>IF(ISBLANK('Dados Normal. pelo Peso - Seca'!U104),"",('Dados Normal. pelo Peso - Seca'!U104-'Dados Normal. pelo Peso - Seca'!U$194)/('Dados Normal. pelo Peso - Seca'!U$193-'Dados Normal. pelo Peso - Seca'!U$194))</f>
        <v>1</v>
      </c>
      <c r="V104" s="24">
        <f>IF(ISBLANK('Dados Normal. pelo Peso - Seca'!V104),"",('Dados Normal. pelo Peso - Seca'!V104-'Dados Normal. pelo Peso - Seca'!V$194)/('Dados Normal. pelo Peso - Seca'!V$193-'Dados Normal. pelo Peso - Seca'!V$194))</f>
        <v>0.70833333333333337</v>
      </c>
      <c r="W104" s="24">
        <f>IF(ISBLANK('Dados Normal. pelo Peso - Seca'!W104),"",('Dados Normal. pelo Peso - Seca'!W104-'Dados Normal. pelo Peso - Seca'!W$194)/('Dados Normal. pelo Peso - Seca'!W$193-'Dados Normal. pelo Peso - Seca'!W$194))</f>
        <v>0.72192273135669405</v>
      </c>
      <c r="X104" s="24">
        <f>IF(ISBLANK('Dados Normal. pelo Peso - Seca'!X104),"",('Dados Normal. pelo Peso - Seca'!X104-'Dados Normal. pelo Peso - Seca'!X$194)/('Dados Normal. pelo Peso - Seca'!X$193-'Dados Normal. pelo Peso - Seca'!X$194))</f>
        <v>0.45316804407713468</v>
      </c>
      <c r="Y104" s="24">
        <f>IF(ISBLANK('Dados Normal. pelo Peso - Seca'!Y104),"",('Dados Normal. pelo Peso - Seca'!Y104-'Dados Normal. pelo Peso - Seca'!Y$194)/('Dados Normal. pelo Peso - Seca'!Y$193-'Dados Normal. pelo Peso - Seca'!Y$194))</f>
        <v>0.74712488161277235</v>
      </c>
      <c r="Z104" s="24">
        <f>IF(ISBLANK('Dados Normal. pelo Peso - Seca'!Z104),"",('Dados Normal. pelo Peso - Seca'!Z104-'Dados Normal. pelo Peso - Seca'!Z$194)/('Dados Normal. pelo Peso - Seca'!Z$193-'Dados Normal. pelo Peso - Seca'!Z$194))</f>
        <v>0.64737267582861768</v>
      </c>
      <c r="AA104" s="24">
        <f>IF(ISBLANK('Dados Normal. pelo Peso - Seca'!AA104),"",('Dados Normal. pelo Peso - Seca'!AA104-'Dados Normal. pelo Peso - Seca'!AA$194)/('Dados Normal. pelo Peso - Seca'!AA$193-'Dados Normal. pelo Peso - Seca'!AA$194))</f>
        <v>0.61233480176211463</v>
      </c>
      <c r="AB104" s="24">
        <f>IF(ISBLANK('Dados Normal. pelo Peso - Seca'!AB104),"",('Dados Normal. pelo Peso - Seca'!AB104-'Dados Normal. pelo Peso - Seca'!AB$194)/('Dados Normal. pelo Peso - Seca'!AB$193-'Dados Normal. pelo Peso - Seca'!AB$194))</f>
        <v>0.42553191489361697</v>
      </c>
      <c r="AC104" s="24">
        <f>IF(ISBLANK('Dados Normal. pelo Peso - Seca'!AC104),"",('Dados Normal. pelo Peso - Seca'!AC104-'Dados Normal. pelo Peso - Seca'!AC$194)/('Dados Normal. pelo Peso - Seca'!AC$193-'Dados Normal. pelo Peso - Seca'!AC$194))</f>
        <v>0.31249999999999989</v>
      </c>
    </row>
    <row r="105" spans="1:29" s="17" customFormat="1" x14ac:dyDescent="0.25">
      <c r="A105" s="18" t="s">
        <v>1073</v>
      </c>
      <c r="B105" s="28" t="s">
        <v>1074</v>
      </c>
      <c r="C105" s="24">
        <f>IF(ISBLANK('Dados Normal. pelo Peso - Seca'!C105),"",('Dados Normal. pelo Peso - Seca'!C105-'Dados Normal. pelo Peso - Seca'!C$194)/('Dados Normal. pelo Peso - Seca'!C$193-'Dados Normal. pelo Peso - Seca'!C$194))</f>
        <v>0.56349986400547136</v>
      </c>
      <c r="D105" s="24">
        <f>IF(ISBLANK('Dados Normal. pelo Peso - Seca'!D105),"",('Dados Normal. pelo Peso - Seca'!D105-'Dados Normal. pelo Peso - Seca'!D$194)/('Dados Normal. pelo Peso - Seca'!D$193-'Dados Normal. pelo Peso - Seca'!D$194))</f>
        <v>0.45287830488696945</v>
      </c>
      <c r="E105" s="24">
        <f>IF(ISBLANK('Dados Normal. pelo Peso - Seca'!E105),"",('Dados Normal. pelo Peso - Seca'!E105-'Dados Normal. pelo Peso - Seca'!E$194)/('Dados Normal. pelo Peso - Seca'!E$193-'Dados Normal. pelo Peso - Seca'!E$194))</f>
        <v>0.63066633638840719</v>
      </c>
      <c r="F105" s="24">
        <f>IF(ISBLANK('Dados Normal. pelo Peso - Seca'!F105),"",('Dados Normal. pelo Peso - Seca'!F105-'Dados Normal. pelo Peso - Seca'!F$194)/('Dados Normal. pelo Peso - Seca'!F$193-'Dados Normal. pelo Peso - Seca'!F$194))</f>
        <v>0.66404358353510906</v>
      </c>
      <c r="G105" s="24">
        <f>IF(ISBLANK('Dados Normal. pelo Peso - Seca'!G105),"",('Dados Normal. pelo Peso - Seca'!G105-'Dados Normal. pelo Peso - Seca'!G$194)/('Dados Normal. pelo Peso - Seca'!G$193-'Dados Normal. pelo Peso - Seca'!G$194))</f>
        <v>0.33178493094985312</v>
      </c>
      <c r="H105" s="24">
        <f>IF(ISBLANK('Dados Normal. pelo Peso - Seca'!H105),"",('Dados Normal. pelo Peso - Seca'!H105-'Dados Normal. pelo Peso - Seca'!H$194)/('Dados Normal. pelo Peso - Seca'!H$193-'Dados Normal. pelo Peso - Seca'!H$194))</f>
        <v>0.11219971542207216</v>
      </c>
      <c r="I105" s="24">
        <f>IF(ISBLANK('Dados Normal. pelo Peso - Seca'!I105),"",('Dados Normal. pelo Peso - Seca'!I105-'Dados Normal. pelo Peso - Seca'!I$194)/('Dados Normal. pelo Peso - Seca'!I$193-'Dados Normal. pelo Peso - Seca'!I$194))</f>
        <v>0.67925581395348844</v>
      </c>
      <c r="J105" s="24">
        <f>IF(ISBLANK('Dados Normal. pelo Peso - Seca'!J105),"",('Dados Normal. pelo Peso - Seca'!J105-'Dados Normal. pelo Peso - Seca'!J$194)/('Dados Normal. pelo Peso - Seca'!J$193-'Dados Normal. pelo Peso - Seca'!J$194))</f>
        <v>0.58353052531945093</v>
      </c>
      <c r="K105" s="24">
        <f>IF(ISBLANK('Dados Normal. pelo Peso - Seca'!K105),"",('Dados Normal. pelo Peso - Seca'!K105-'Dados Normal. pelo Peso - Seca'!K$194)/('Dados Normal. pelo Peso - Seca'!K$193-'Dados Normal. pelo Peso - Seca'!K$194))</f>
        <v>0.42392179413456016</v>
      </c>
      <c r="L105" s="24">
        <f>IF(ISBLANK('Dados Normal. pelo Peso - Seca'!L105),"",('Dados Normal. pelo Peso - Seca'!L105-'Dados Normal. pelo Peso - Seca'!L$194)/('Dados Normal. pelo Peso - Seca'!L$193-'Dados Normal. pelo Peso - Seca'!L$194))</f>
        <v>0.67198498357578595</v>
      </c>
      <c r="M105" s="24">
        <f>IF(ISBLANK('Dados Normal. pelo Peso - Seca'!M105),"",('Dados Normal. pelo Peso - Seca'!M105-'Dados Normal. pelo Peso - Seca'!M$194)/('Dados Normal. pelo Peso - Seca'!M$193-'Dados Normal. pelo Peso - Seca'!M$194))</f>
        <v>0.55564553447478016</v>
      </c>
      <c r="N105" s="24">
        <f>IF(ISBLANK('Dados Normal. pelo Peso - Seca'!N105),"",('Dados Normal. pelo Peso - Seca'!N105-'Dados Normal. pelo Peso - Seca'!N$194)/('Dados Normal. pelo Peso - Seca'!N$193-'Dados Normal. pelo Peso - Seca'!N$194))</f>
        <v>0.91201353637901861</v>
      </c>
      <c r="O105" s="24">
        <f>IF(ISBLANK('Dados Normal. pelo Peso - Seca'!O105),"",('Dados Normal. pelo Peso - Seca'!O105-'Dados Normal. pelo Peso - Seca'!O$194)/('Dados Normal. pelo Peso - Seca'!O$193-'Dados Normal. pelo Peso - Seca'!O$194))</f>
        <v>0.8167721518987342</v>
      </c>
      <c r="P105" s="24">
        <f>IF(ISBLANK('Dados Normal. pelo Peso - Seca'!P105),"",('Dados Normal. pelo Peso - Seca'!P105-'Dados Normal. pelo Peso - Seca'!P$194)/('Dados Normal. pelo Peso - Seca'!P$193-'Dados Normal. pelo Peso - Seca'!P$194))</f>
        <v>9.4701240135287898E-2</v>
      </c>
      <c r="Q105" s="24">
        <f>IF(ISBLANK('Dados Normal. pelo Peso - Seca'!Q105),"",('Dados Normal. pelo Peso - Seca'!Q105-'Dados Normal. pelo Peso - Seca'!Q$194)/('Dados Normal. pelo Peso - Seca'!Q$193-'Dados Normal. pelo Peso - Seca'!Q$194))</f>
        <v>0</v>
      </c>
      <c r="R105" s="24">
        <f>IF(ISBLANK('Dados Normal. pelo Peso - Seca'!R105),"",('Dados Normal. pelo Peso - Seca'!R105-'Dados Normal. pelo Peso - Seca'!R$194)/('Dados Normal. pelo Peso - Seca'!R$193-'Dados Normal. pelo Peso - Seca'!R$194))</f>
        <v>1</v>
      </c>
      <c r="S105" s="24">
        <f>IF(ISBLANK('Dados Normal. pelo Peso - Seca'!S105),"",('Dados Normal. pelo Peso - Seca'!S105-'Dados Normal. pelo Peso - Seca'!S$194)/('Dados Normal. pelo Peso - Seca'!S$193-'Dados Normal. pelo Peso - Seca'!S$194))</f>
        <v>0.33333333333333343</v>
      </c>
      <c r="T105" s="24">
        <f>IF(ISBLANK('Dados Normal. pelo Peso - Seca'!T105),"",('Dados Normal. pelo Peso - Seca'!T105-'Dados Normal. pelo Peso - Seca'!T$194)/('Dados Normal. pelo Peso - Seca'!T$193-'Dados Normal. pelo Peso - Seca'!T$194))</f>
        <v>1</v>
      </c>
      <c r="U105" s="24">
        <f>IF(ISBLANK('Dados Normal. pelo Peso - Seca'!U105),"",('Dados Normal. pelo Peso - Seca'!U105-'Dados Normal. pelo Peso - Seca'!U$194)/('Dados Normal. pelo Peso - Seca'!U$193-'Dados Normal. pelo Peso - Seca'!U$194))</f>
        <v>1</v>
      </c>
      <c r="V105" s="24">
        <f>IF(ISBLANK('Dados Normal. pelo Peso - Seca'!V105),"",('Dados Normal. pelo Peso - Seca'!V105-'Dados Normal. pelo Peso - Seca'!V$194)/('Dados Normal. pelo Peso - Seca'!V$193-'Dados Normal. pelo Peso - Seca'!V$194))</f>
        <v>0.25000000000000017</v>
      </c>
      <c r="W105" s="24">
        <f>IF(ISBLANK('Dados Normal. pelo Peso - Seca'!W105),"",('Dados Normal. pelo Peso - Seca'!W105-'Dados Normal. pelo Peso - Seca'!W$194)/('Dados Normal. pelo Peso - Seca'!W$193-'Dados Normal. pelo Peso - Seca'!W$194))</f>
        <v>0.68149146451033282</v>
      </c>
      <c r="X105" s="24">
        <f>IF(ISBLANK('Dados Normal. pelo Peso - Seca'!X105),"",('Dados Normal. pelo Peso - Seca'!X105-'Dados Normal. pelo Peso - Seca'!X$194)/('Dados Normal. pelo Peso - Seca'!X$193-'Dados Normal. pelo Peso - Seca'!X$194))</f>
        <v>0.40564738292011038</v>
      </c>
      <c r="Y105" s="24">
        <f>IF(ISBLANK('Dados Normal. pelo Peso - Seca'!Y105),"",('Dados Normal. pelo Peso - Seca'!Y105-'Dados Normal. pelo Peso - Seca'!Y$194)/('Dados Normal. pelo Peso - Seca'!Y$193-'Dados Normal. pelo Peso - Seca'!Y$194))</f>
        <v>0.605872006494385</v>
      </c>
      <c r="Z105" s="24">
        <f>IF(ISBLANK('Dados Normal. pelo Peso - Seca'!Z105),"",('Dados Normal. pelo Peso - Seca'!Z105-'Dados Normal. pelo Peso - Seca'!Z$194)/('Dados Normal. pelo Peso - Seca'!Z$193-'Dados Normal. pelo Peso - Seca'!Z$194))</f>
        <v>0.61115602263540825</v>
      </c>
      <c r="AA105" s="24">
        <f>IF(ISBLANK('Dados Normal. pelo Peso - Seca'!AA105),"",('Dados Normal. pelo Peso - Seca'!AA105-'Dados Normal. pelo Peso - Seca'!AA$194)/('Dados Normal. pelo Peso - Seca'!AA$193-'Dados Normal. pelo Peso - Seca'!AA$194))</f>
        <v>0.65351465236544726</v>
      </c>
      <c r="AB105" s="24">
        <f>IF(ISBLANK('Dados Normal. pelo Peso - Seca'!AB105),"",('Dados Normal. pelo Peso - Seca'!AB105-'Dados Normal. pelo Peso - Seca'!AB$194)/('Dados Normal. pelo Peso - Seca'!AB$193-'Dados Normal. pelo Peso - Seca'!AB$194))</f>
        <v>0.40425531914893642</v>
      </c>
      <c r="AC105" s="24">
        <f>IF(ISBLANK('Dados Normal. pelo Peso - Seca'!AC105),"",('Dados Normal. pelo Peso - Seca'!AC105-'Dados Normal. pelo Peso - Seca'!AC$194)/('Dados Normal. pelo Peso - Seca'!AC$193-'Dados Normal. pelo Peso - Seca'!AC$194))</f>
        <v>0.81249999999999989</v>
      </c>
    </row>
    <row r="106" spans="1:29" s="17" customFormat="1" x14ac:dyDescent="0.25">
      <c r="A106" s="18" t="s">
        <v>1075</v>
      </c>
      <c r="B106" s="28" t="s">
        <v>1076</v>
      </c>
      <c r="C106" s="24">
        <f>IF(ISBLANK('Dados Normal. pelo Peso - Seca'!C106),"",('Dados Normal. pelo Peso - Seca'!C106-'Dados Normal. pelo Peso - Seca'!C$194)/('Dados Normal. pelo Peso - Seca'!C$193-'Dados Normal. pelo Peso - Seca'!C$194))</f>
        <v>0.52081814483263056</v>
      </c>
      <c r="D106" s="24">
        <f>IF(ISBLANK('Dados Normal. pelo Peso - Seca'!D106),"",('Dados Normal. pelo Peso - Seca'!D106-'Dados Normal. pelo Peso - Seca'!D$194)/('Dados Normal. pelo Peso - Seca'!D$193-'Dados Normal. pelo Peso - Seca'!D$194))</f>
        <v>0.44503398964994956</v>
      </c>
      <c r="E106" s="24">
        <f>IF(ISBLANK('Dados Normal. pelo Peso - Seca'!E106),"",('Dados Normal. pelo Peso - Seca'!E106-'Dados Normal. pelo Peso - Seca'!E$194)/('Dados Normal. pelo Peso - Seca'!E$193-'Dados Normal. pelo Peso - Seca'!E$194))</f>
        <v>0.36611345058211536</v>
      </c>
      <c r="F106" s="24">
        <f>IF(ISBLANK('Dados Normal. pelo Peso - Seca'!F106),"",('Dados Normal. pelo Peso - Seca'!F106-'Dados Normal. pelo Peso - Seca'!F$194)/('Dados Normal. pelo Peso - Seca'!F$193-'Dados Normal. pelo Peso - Seca'!F$194))</f>
        <v>0.37136803874092017</v>
      </c>
      <c r="G106" s="24">
        <f>IF(ISBLANK('Dados Normal. pelo Peso - Seca'!G106),"",('Dados Normal. pelo Peso - Seca'!G106-'Dados Normal. pelo Peso - Seca'!G$194)/('Dados Normal. pelo Peso - Seca'!G$193-'Dados Normal. pelo Peso - Seca'!G$194))</f>
        <v>0.10392879137816052</v>
      </c>
      <c r="H106" s="24">
        <f>IF(ISBLANK('Dados Normal. pelo Peso - Seca'!H106),"",('Dados Normal. pelo Peso - Seca'!H106-'Dados Normal. pelo Peso - Seca'!H$194)/('Dados Normal. pelo Peso - Seca'!H$193-'Dados Normal. pelo Peso - Seca'!H$194))</f>
        <v>0.9117789587124645</v>
      </c>
      <c r="I106" s="24">
        <f>IF(ISBLANK('Dados Normal. pelo Peso - Seca'!I106),"",('Dados Normal. pelo Peso - Seca'!I106-'Dados Normal. pelo Peso - Seca'!I$194)/('Dados Normal. pelo Peso - Seca'!I$193-'Dados Normal. pelo Peso - Seca'!I$194))</f>
        <v>1</v>
      </c>
      <c r="J106" s="24">
        <f>IF(ISBLANK('Dados Normal. pelo Peso - Seca'!J106),"",('Dados Normal. pelo Peso - Seca'!J106-'Dados Normal. pelo Peso - Seca'!J$194)/('Dados Normal. pelo Peso - Seca'!J$193-'Dados Normal. pelo Peso - Seca'!J$194))</f>
        <v>0.78324656885944166</v>
      </c>
      <c r="K106" s="24">
        <f>IF(ISBLANK('Dados Normal. pelo Peso - Seca'!K106),"",('Dados Normal. pelo Peso - Seca'!K106-'Dados Normal. pelo Peso - Seca'!K$194)/('Dados Normal. pelo Peso - Seca'!K$193-'Dados Normal. pelo Peso - Seca'!K$194))</f>
        <v>0.24347326049453705</v>
      </c>
      <c r="L106" s="24">
        <f>IF(ISBLANK('Dados Normal. pelo Peso - Seca'!L106),"",('Dados Normal. pelo Peso - Seca'!L106-'Dados Normal. pelo Peso - Seca'!L$194)/('Dados Normal. pelo Peso - Seca'!L$193-'Dados Normal. pelo Peso - Seca'!L$194))</f>
        <v>0.96609572970436408</v>
      </c>
      <c r="M106" s="24">
        <f>IF(ISBLANK('Dados Normal. pelo Peso - Seca'!M106),"",('Dados Normal. pelo Peso - Seca'!M106-'Dados Normal. pelo Peso - Seca'!M$194)/('Dados Normal. pelo Peso - Seca'!M$193-'Dados Normal. pelo Peso - Seca'!M$194))</f>
        <v>0.80020823692734844</v>
      </c>
      <c r="N106" s="24">
        <f>IF(ISBLANK('Dados Normal. pelo Peso - Seca'!N106),"",('Dados Normal. pelo Peso - Seca'!N106-'Dados Normal. pelo Peso - Seca'!N$194)/('Dados Normal. pelo Peso - Seca'!N$193-'Dados Normal. pelo Peso - Seca'!N$194))</f>
        <v>0.92766497461928921</v>
      </c>
      <c r="O106" s="24">
        <f>IF(ISBLANK('Dados Normal. pelo Peso - Seca'!O106),"",('Dados Normal. pelo Peso - Seca'!O106-'Dados Normal. pelo Peso - Seca'!O$194)/('Dados Normal. pelo Peso - Seca'!O$193-'Dados Normal. pelo Peso - Seca'!O$194))</f>
        <v>0.95933544303797447</v>
      </c>
      <c r="P106" s="24">
        <f>IF(ISBLANK('Dados Normal. pelo Peso - Seca'!P106),"",('Dados Normal. pelo Peso - Seca'!P106-'Dados Normal. pelo Peso - Seca'!P$194)/('Dados Normal. pelo Peso - Seca'!P$193-'Dados Normal. pelo Peso - Seca'!P$194))</f>
        <v>1.9165727170235448E-2</v>
      </c>
      <c r="Q106" s="24">
        <f>IF(ISBLANK('Dados Normal. pelo Peso - Seca'!Q106),"",('Dados Normal. pelo Peso - Seca'!Q106-'Dados Normal. pelo Peso - Seca'!Q$194)/('Dados Normal. pelo Peso - Seca'!Q$193-'Dados Normal. pelo Peso - Seca'!Q$194))</f>
        <v>0</v>
      </c>
      <c r="R106" s="24">
        <f>IF(ISBLANK('Dados Normal. pelo Peso - Seca'!R106),"",('Dados Normal. pelo Peso - Seca'!R106-'Dados Normal. pelo Peso - Seca'!R$194)/('Dados Normal. pelo Peso - Seca'!R$193-'Dados Normal. pelo Peso - Seca'!R$194))</f>
        <v>1</v>
      </c>
      <c r="S106" s="24">
        <f>IF(ISBLANK('Dados Normal. pelo Peso - Seca'!S106),"",('Dados Normal. pelo Peso - Seca'!S106-'Dados Normal. pelo Peso - Seca'!S$194)/('Dados Normal. pelo Peso - Seca'!S$193-'Dados Normal. pelo Peso - Seca'!S$194))</f>
        <v>0.33333333333333343</v>
      </c>
      <c r="T106" s="24">
        <f>IF(ISBLANK('Dados Normal. pelo Peso - Seca'!T106),"",('Dados Normal. pelo Peso - Seca'!T106-'Dados Normal. pelo Peso - Seca'!T$194)/('Dados Normal. pelo Peso - Seca'!T$193-'Dados Normal. pelo Peso - Seca'!T$194))</f>
        <v>1</v>
      </c>
      <c r="U106" s="24">
        <f>IF(ISBLANK('Dados Normal. pelo Peso - Seca'!U106),"",('Dados Normal. pelo Peso - Seca'!U106-'Dados Normal. pelo Peso - Seca'!U$194)/('Dados Normal. pelo Peso - Seca'!U$193-'Dados Normal. pelo Peso - Seca'!U$194))</f>
        <v>0</v>
      </c>
      <c r="V106" s="24">
        <f>IF(ISBLANK('Dados Normal. pelo Peso - Seca'!V106),"",('Dados Normal. pelo Peso - Seca'!V106-'Dados Normal. pelo Peso - Seca'!V$194)/('Dados Normal. pelo Peso - Seca'!V$193-'Dados Normal. pelo Peso - Seca'!V$194))</f>
        <v>0.70833333333333337</v>
      </c>
      <c r="W106" s="24">
        <f>IF(ISBLANK('Dados Normal. pelo Peso - Seca'!W106),"",('Dados Normal. pelo Peso - Seca'!W106-'Dados Normal. pelo Peso - Seca'!W$194)/('Dados Normal. pelo Peso - Seca'!W$193-'Dados Normal. pelo Peso - Seca'!W$194))</f>
        <v>0.5242587601078168</v>
      </c>
      <c r="X106" s="24">
        <f>IF(ISBLANK('Dados Normal. pelo Peso - Seca'!X106),"",('Dados Normal. pelo Peso - Seca'!X106-'Dados Normal. pelo Peso - Seca'!X$194)/('Dados Normal. pelo Peso - Seca'!X$193-'Dados Normal. pelo Peso - Seca'!X$194))</f>
        <v>0.48966942148760317</v>
      </c>
      <c r="Y106" s="24">
        <f>IF(ISBLANK('Dados Normal. pelo Peso - Seca'!Y106),"",('Dados Normal. pelo Peso - Seca'!Y106-'Dados Normal. pelo Peso - Seca'!Y$194)/('Dados Normal. pelo Peso - Seca'!Y$193-'Dados Normal. pelo Peso - Seca'!Y$194))</f>
        <v>0.41022865647409018</v>
      </c>
      <c r="Z106" s="24">
        <f>IF(ISBLANK('Dados Normal. pelo Peso - Seca'!Z106),"",('Dados Normal. pelo Peso - Seca'!Z106-'Dados Normal. pelo Peso - Seca'!Z$194)/('Dados Normal. pelo Peso - Seca'!Z$193-'Dados Normal. pelo Peso - Seca'!Z$194))</f>
        <v>0.43411479385610341</v>
      </c>
      <c r="AA106" s="24">
        <f>IF(ISBLANK('Dados Normal. pelo Peso - Seca'!AA106),"",('Dados Normal. pelo Peso - Seca'!AA106-'Dados Normal. pelo Peso - Seca'!AA$194)/('Dados Normal. pelo Peso - Seca'!AA$193-'Dados Normal. pelo Peso - Seca'!AA$194))</f>
        <v>0.17142309902317565</v>
      </c>
      <c r="AB106" s="24">
        <f>IF(ISBLANK('Dados Normal. pelo Peso - Seca'!AB106),"",('Dados Normal. pelo Peso - Seca'!AB106-'Dados Normal. pelo Peso - Seca'!AB$194)/('Dados Normal. pelo Peso - Seca'!AB$193-'Dados Normal. pelo Peso - Seca'!AB$194))</f>
        <v>0.38297872340425554</v>
      </c>
      <c r="AC106" s="24">
        <f>IF(ISBLANK('Dados Normal. pelo Peso - Seca'!AC106),"",('Dados Normal. pelo Peso - Seca'!AC106-'Dados Normal. pelo Peso - Seca'!AC$194)/('Dados Normal. pelo Peso - Seca'!AC$193-'Dados Normal. pelo Peso - Seca'!AC$194))</f>
        <v>0.25</v>
      </c>
    </row>
    <row r="107" spans="1:29" s="17" customFormat="1" x14ac:dyDescent="0.25">
      <c r="A107" s="18" t="s">
        <v>1077</v>
      </c>
      <c r="B107" s="28" t="s">
        <v>1078</v>
      </c>
      <c r="C107" s="24">
        <f>IF(ISBLANK('Dados Normal. pelo Peso - Seca'!C107),"",('Dados Normal. pelo Peso - Seca'!C107-'Dados Normal. pelo Peso - Seca'!C$194)/('Dados Normal. pelo Peso - Seca'!C$193-'Dados Normal. pelo Peso - Seca'!C$194))</f>
        <v>0.76562800985579127</v>
      </c>
      <c r="D107" s="24">
        <f>IF(ISBLANK('Dados Normal. pelo Peso - Seca'!D107),"",('Dados Normal. pelo Peso - Seca'!D107-'Dados Normal. pelo Peso - Seca'!D$194)/('Dados Normal. pelo Peso - Seca'!D$193-'Dados Normal. pelo Peso - Seca'!D$194))</f>
        <v>0.33231872965031495</v>
      </c>
      <c r="E107" s="24">
        <f>IF(ISBLANK('Dados Normal. pelo Peso - Seca'!E107),"",('Dados Normal. pelo Peso - Seca'!E107-'Dados Normal. pelo Peso - Seca'!E$194)/('Dados Normal. pelo Peso - Seca'!E$193-'Dados Normal. pelo Peso - Seca'!E$194))</f>
        <v>0.63661134505821149</v>
      </c>
      <c r="F107" s="24">
        <f>IF(ISBLANK('Dados Normal. pelo Peso - Seca'!F107),"",('Dados Normal. pelo Peso - Seca'!F107-'Dados Normal. pelo Peso - Seca'!F$194)/('Dados Normal. pelo Peso - Seca'!F$193-'Dados Normal. pelo Peso - Seca'!F$194))</f>
        <v>0.58050847457627119</v>
      </c>
      <c r="G107" s="24">
        <f>IF(ISBLANK('Dados Normal. pelo Peso - Seca'!G107),"",('Dados Normal. pelo Peso - Seca'!G107-'Dados Normal. pelo Peso - Seca'!G$194)/('Dados Normal. pelo Peso - Seca'!G$193-'Dados Normal. pelo Peso - Seca'!G$194))</f>
        <v>0.18272256605954054</v>
      </c>
      <c r="H107" s="24">
        <f>IF(ISBLANK('Dados Normal. pelo Peso - Seca'!H107),"",('Dados Normal. pelo Peso - Seca'!H107-'Dados Normal. pelo Peso - Seca'!H$194)/('Dados Normal. pelo Peso - Seca'!H$193-'Dados Normal. pelo Peso - Seca'!H$194))</f>
        <v>0.96654019230006616</v>
      </c>
      <c r="I107" s="24">
        <f>IF(ISBLANK('Dados Normal. pelo Peso - Seca'!I107),"",('Dados Normal. pelo Peso - Seca'!I107-'Dados Normal. pelo Peso - Seca'!I$194)/('Dados Normal. pelo Peso - Seca'!I$193-'Dados Normal. pelo Peso - Seca'!I$194))</f>
        <v>0.60706976744186059</v>
      </c>
      <c r="J107" s="24">
        <f>IF(ISBLANK('Dados Normal. pelo Peso - Seca'!J107),"",('Dados Normal. pelo Peso - Seca'!J107-'Dados Normal. pelo Peso - Seca'!J$194)/('Dados Normal. pelo Peso - Seca'!J$193-'Dados Normal. pelo Peso - Seca'!J$194))</f>
        <v>0.58305726455276863</v>
      </c>
      <c r="K107" s="24">
        <f>IF(ISBLANK('Dados Normal. pelo Peso - Seca'!K107),"",('Dados Normal. pelo Peso - Seca'!K107-'Dados Normal. pelo Peso - Seca'!K$194)/('Dados Normal. pelo Peso - Seca'!K$193-'Dados Normal. pelo Peso - Seca'!K$194))</f>
        <v>0.63714778608395639</v>
      </c>
      <c r="L107" s="24">
        <f>IF(ISBLANK('Dados Normal. pelo Peso - Seca'!L107),"",('Dados Normal. pelo Peso - Seca'!L107-'Dados Normal. pelo Peso - Seca'!L$194)/('Dados Normal. pelo Peso - Seca'!L$193-'Dados Normal. pelo Peso - Seca'!L$194))</f>
        <v>0.5970201783200374</v>
      </c>
      <c r="M107" s="24">
        <f>IF(ISBLANK('Dados Normal. pelo Peso - Seca'!M107),"",('Dados Normal. pelo Peso - Seca'!M107-'Dados Normal. pelo Peso - Seca'!M$194)/('Dados Normal. pelo Peso - Seca'!M$193-'Dados Normal. pelo Peso - Seca'!M$194))</f>
        <v>0.49201758445164273</v>
      </c>
      <c r="N107" s="24">
        <f>IF(ISBLANK('Dados Normal. pelo Peso - Seca'!N107),"",('Dados Normal. pelo Peso - Seca'!N107-'Dados Normal. pelo Peso - Seca'!N$194)/('Dados Normal. pelo Peso - Seca'!N$193-'Dados Normal. pelo Peso - Seca'!N$194))</f>
        <v>0.8032994923857868</v>
      </c>
      <c r="O107" s="24">
        <f>IF(ISBLANK('Dados Normal. pelo Peso - Seca'!O107),"",('Dados Normal. pelo Peso - Seca'!O107-'Dados Normal. pelo Peso - Seca'!O$194)/('Dados Normal. pelo Peso - Seca'!O$193-'Dados Normal. pelo Peso - Seca'!O$194))</f>
        <v>0.71946202531645564</v>
      </c>
      <c r="P107" s="24">
        <f>IF(ISBLANK('Dados Normal. pelo Peso - Seca'!P107),"",('Dados Normal. pelo Peso - Seca'!P107-'Dados Normal. pelo Peso - Seca'!P$194)/('Dados Normal. pelo Peso - Seca'!P$193-'Dados Normal. pelo Peso - Seca'!P$194))</f>
        <v>9.244644870349443E-2</v>
      </c>
      <c r="Q107" s="24">
        <f>IF(ISBLANK('Dados Normal. pelo Peso - Seca'!Q107),"",('Dados Normal. pelo Peso - Seca'!Q107-'Dados Normal. pelo Peso - Seca'!Q$194)/('Dados Normal. pelo Peso - Seca'!Q$193-'Dados Normal. pelo Peso - Seca'!Q$194))</f>
        <v>1</v>
      </c>
      <c r="R107" s="24">
        <f>IF(ISBLANK('Dados Normal. pelo Peso - Seca'!R107),"",('Dados Normal. pelo Peso - Seca'!R107-'Dados Normal. pelo Peso - Seca'!R$194)/('Dados Normal. pelo Peso - Seca'!R$193-'Dados Normal. pelo Peso - Seca'!R$194))</f>
        <v>0</v>
      </c>
      <c r="S107" s="24">
        <f>IF(ISBLANK('Dados Normal. pelo Peso - Seca'!S107),"",('Dados Normal. pelo Peso - Seca'!S107-'Dados Normal. pelo Peso - Seca'!S$194)/('Dados Normal. pelo Peso - Seca'!S$193-'Dados Normal. pelo Peso - Seca'!S$194))</f>
        <v>0</v>
      </c>
      <c r="T107" s="24">
        <f>IF(ISBLANK('Dados Normal. pelo Peso - Seca'!T107),"",('Dados Normal. pelo Peso - Seca'!T107-'Dados Normal. pelo Peso - Seca'!T$194)/('Dados Normal. pelo Peso - Seca'!T$193-'Dados Normal. pelo Peso - Seca'!T$194))</f>
        <v>1</v>
      </c>
      <c r="U107" s="24">
        <f>IF(ISBLANK('Dados Normal. pelo Peso - Seca'!U107),"",('Dados Normal. pelo Peso - Seca'!U107-'Dados Normal. pelo Peso - Seca'!U$194)/('Dados Normal. pelo Peso - Seca'!U$193-'Dados Normal. pelo Peso - Seca'!U$194))</f>
        <v>1</v>
      </c>
      <c r="V107" s="24">
        <f>IF(ISBLANK('Dados Normal. pelo Peso - Seca'!V107),"",('Dados Normal. pelo Peso - Seca'!V107-'Dados Normal. pelo Peso - Seca'!V$194)/('Dados Normal. pelo Peso - Seca'!V$193-'Dados Normal. pelo Peso - Seca'!V$194))</f>
        <v>0.33333333333333354</v>
      </c>
      <c r="W107" s="24">
        <f>IF(ISBLANK('Dados Normal. pelo Peso - Seca'!W107),"",('Dados Normal. pelo Peso - Seca'!W107-'Dados Normal. pelo Peso - Seca'!W$194)/('Dados Normal. pelo Peso - Seca'!W$193-'Dados Normal. pelo Peso - Seca'!W$194))</f>
        <v>0.78032345013477089</v>
      </c>
      <c r="X107" s="24">
        <f>IF(ISBLANK('Dados Normal. pelo Peso - Seca'!X107),"",('Dados Normal. pelo Peso - Seca'!X107-'Dados Normal. pelo Peso - Seca'!X$194)/('Dados Normal. pelo Peso - Seca'!X$193-'Dados Normal. pelo Peso - Seca'!X$194))</f>
        <v>0.49104683195592225</v>
      </c>
      <c r="Y107" s="24">
        <f>IF(ISBLANK('Dados Normal. pelo Peso - Seca'!Y107),"",('Dados Normal. pelo Peso - Seca'!Y107-'Dados Normal. pelo Peso - Seca'!Y$194)/('Dados Normal. pelo Peso - Seca'!Y$193-'Dados Normal. pelo Peso - Seca'!Y$194))</f>
        <v>0.82370450547963747</v>
      </c>
      <c r="Z107" s="24">
        <f>IF(ISBLANK('Dados Normal. pelo Peso - Seca'!Z107),"",('Dados Normal. pelo Peso - Seca'!Z107-'Dados Normal. pelo Peso - Seca'!Z$194)/('Dados Normal. pelo Peso - Seca'!Z$193-'Dados Normal. pelo Peso - Seca'!Z$194))</f>
        <v>0.68003233629749393</v>
      </c>
      <c r="AA107" s="24">
        <f>IF(ISBLANK('Dados Normal. pelo Peso - Seca'!AA107),"",('Dados Normal. pelo Peso - Seca'!AA107-'Dados Normal. pelo Peso - Seca'!AA$194)/('Dados Normal. pelo Peso - Seca'!AA$193-'Dados Normal. pelo Peso - Seca'!AA$194))</f>
        <v>0.72131775521930663</v>
      </c>
      <c r="AB107" s="24">
        <f>IF(ISBLANK('Dados Normal. pelo Peso - Seca'!AB107),"",('Dados Normal. pelo Peso - Seca'!AB107-'Dados Normal. pelo Peso - Seca'!AB$194)/('Dados Normal. pelo Peso - Seca'!AB$193-'Dados Normal. pelo Peso - Seca'!AB$194))</f>
        <v>0.48936170212765956</v>
      </c>
      <c r="AC107" s="24">
        <f>IF(ISBLANK('Dados Normal. pelo Peso - Seca'!AC107),"",('Dados Normal. pelo Peso - Seca'!AC107-'Dados Normal. pelo Peso - Seca'!AC$194)/('Dados Normal. pelo Peso - Seca'!AC$193-'Dados Normal. pelo Peso - Seca'!AC$194))</f>
        <v>0.70833333333333337</v>
      </c>
    </row>
    <row r="108" spans="1:29" s="17" customFormat="1" x14ac:dyDescent="0.25">
      <c r="A108" s="18" t="s">
        <v>1079</v>
      </c>
      <c r="B108" s="28" t="s">
        <v>1080</v>
      </c>
      <c r="C108" s="24">
        <f>IF(ISBLANK('Dados Normal. pelo Peso - Seca'!C108),"",('Dados Normal. pelo Peso - Seca'!C108-'Dados Normal. pelo Peso - Seca'!C$194)/('Dados Normal. pelo Peso - Seca'!C$193-'Dados Normal. pelo Peso - Seca'!C$194))</f>
        <v>0</v>
      </c>
      <c r="D108" s="24">
        <f>IF(ISBLANK('Dados Normal. pelo Peso - Seca'!D108),"",('Dados Normal. pelo Peso - Seca'!D108-'Dados Normal. pelo Peso - Seca'!D$194)/('Dados Normal. pelo Peso - Seca'!D$193-'Dados Normal. pelo Peso - Seca'!D$194))</f>
        <v>1</v>
      </c>
      <c r="E108" s="24">
        <f>IF(ISBLANK('Dados Normal. pelo Peso - Seca'!E108),"",('Dados Normal. pelo Peso - Seca'!E108-'Dados Normal. pelo Peso - Seca'!E$194)/('Dados Normal. pelo Peso - Seca'!E$193-'Dados Normal. pelo Peso - Seca'!E$194))</f>
        <v>9.8340351746346283E-2</v>
      </c>
      <c r="F108" s="24">
        <f>IF(ISBLANK('Dados Normal. pelo Peso - Seca'!F108),"",('Dados Normal. pelo Peso - Seca'!F108-'Dados Normal. pelo Peso - Seca'!F$194)/('Dados Normal. pelo Peso - Seca'!F$193-'Dados Normal. pelo Peso - Seca'!F$194))</f>
        <v>8.050847457627118E-2</v>
      </c>
      <c r="G108" s="24">
        <f>IF(ISBLANK('Dados Normal. pelo Peso - Seca'!G108),"",('Dados Normal. pelo Peso - Seca'!G108-'Dados Normal. pelo Peso - Seca'!G$194)/('Dados Normal. pelo Peso - Seca'!G$193-'Dados Normal. pelo Peso - Seca'!G$194))</f>
        <v>2.551175994743958E-2</v>
      </c>
      <c r="H108" s="24">
        <f>IF(ISBLANK('Dados Normal. pelo Peso - Seca'!H108),"",('Dados Normal. pelo Peso - Seca'!H108-'Dados Normal. pelo Peso - Seca'!H$194)/('Dados Normal. pelo Peso - Seca'!H$193-'Dados Normal. pelo Peso - Seca'!H$194))</f>
        <v>0.82832805423174516</v>
      </c>
      <c r="I108" s="24">
        <f>IF(ISBLANK('Dados Normal. pelo Peso - Seca'!I108),"",('Dados Normal. pelo Peso - Seca'!I108-'Dados Normal. pelo Peso - Seca'!I$194)/('Dados Normal. pelo Peso - Seca'!I$193-'Dados Normal. pelo Peso - Seca'!I$194))</f>
        <v>0.89674418604651152</v>
      </c>
      <c r="J108" s="24">
        <f>IF(ISBLANK('Dados Normal. pelo Peso - Seca'!J108),"",('Dados Normal. pelo Peso - Seca'!J108-'Dados Normal. pelo Peso - Seca'!J$194)/('Dados Normal. pelo Peso - Seca'!J$193-'Dados Normal. pelo Peso - Seca'!J$194))</f>
        <v>0.66493137718883111</v>
      </c>
      <c r="K108" s="24">
        <f>IF(ISBLANK('Dados Normal. pelo Peso - Seca'!K108),"",('Dados Normal. pelo Peso - Seca'!K108-'Dados Normal. pelo Peso - Seca'!K$194)/('Dados Normal. pelo Peso - Seca'!K$193-'Dados Normal. pelo Peso - Seca'!K$194))</f>
        <v>0.14939620471535364</v>
      </c>
      <c r="L108" s="24">
        <f>IF(ISBLANK('Dados Normal. pelo Peso - Seca'!L108),"",('Dados Normal. pelo Peso - Seca'!L108-'Dados Normal. pelo Peso - Seca'!L$194)/('Dados Normal. pelo Peso - Seca'!L$193-'Dados Normal. pelo Peso - Seca'!L$194))</f>
        <v>0.98040825903331763</v>
      </c>
      <c r="M108" s="24">
        <f>IF(ISBLANK('Dados Normal. pelo Peso - Seca'!M108),"",('Dados Normal. pelo Peso - Seca'!M108-'Dados Normal. pelo Peso - Seca'!M$194)/('Dados Normal. pelo Peso - Seca'!M$193-'Dados Normal. pelo Peso - Seca'!M$194))</f>
        <v>0.88477556686719117</v>
      </c>
      <c r="N108" s="24">
        <f>IF(ISBLANK('Dados Normal. pelo Peso - Seca'!N108),"",('Dados Normal. pelo Peso - Seca'!N108-'Dados Normal. pelo Peso - Seca'!N$194)/('Dados Normal. pelo Peso - Seca'!N$193-'Dados Normal. pelo Peso - Seca'!N$194))</f>
        <v>0.91730118443316411</v>
      </c>
      <c r="O108" s="24">
        <f>IF(ISBLANK('Dados Normal. pelo Peso - Seca'!O108),"",('Dados Normal. pelo Peso - Seca'!O108-'Dados Normal. pelo Peso - Seca'!O$194)/('Dados Normal. pelo Peso - Seca'!O$193-'Dados Normal. pelo Peso - Seca'!O$194))</f>
        <v>0.99208860759493678</v>
      </c>
      <c r="P108" s="24">
        <f>IF(ISBLANK('Dados Normal. pelo Peso - Seca'!P108),"",('Dados Normal. pelo Peso - Seca'!P108-'Dados Normal. pelo Peso - Seca'!P$194)/('Dados Normal. pelo Peso - Seca'!P$193-'Dados Normal. pelo Peso - Seca'!P$194))</f>
        <v>5.9751972942501452E-2</v>
      </c>
      <c r="Q108" s="24">
        <f>IF(ISBLANK('Dados Normal. pelo Peso - Seca'!Q108),"",('Dados Normal. pelo Peso - Seca'!Q108-'Dados Normal. pelo Peso - Seca'!Q$194)/('Dados Normal. pelo Peso - Seca'!Q$193-'Dados Normal. pelo Peso - Seca'!Q$194))</f>
        <v>0</v>
      </c>
      <c r="R108" s="24">
        <f>IF(ISBLANK('Dados Normal. pelo Peso - Seca'!R108),"",('Dados Normal. pelo Peso - Seca'!R108-'Dados Normal. pelo Peso - Seca'!R$194)/('Dados Normal. pelo Peso - Seca'!R$193-'Dados Normal. pelo Peso - Seca'!R$194))</f>
        <v>1</v>
      </c>
      <c r="S108" s="24">
        <f>IF(ISBLANK('Dados Normal. pelo Peso - Seca'!S108),"",('Dados Normal. pelo Peso - Seca'!S108-'Dados Normal. pelo Peso - Seca'!S$194)/('Dados Normal. pelo Peso - Seca'!S$193-'Dados Normal. pelo Peso - Seca'!S$194))</f>
        <v>0.66666666666666674</v>
      </c>
      <c r="T108" s="24">
        <f>IF(ISBLANK('Dados Normal. pelo Peso - Seca'!T108),"",('Dados Normal. pelo Peso - Seca'!T108-'Dados Normal. pelo Peso - Seca'!T$194)/('Dados Normal. pelo Peso - Seca'!T$193-'Dados Normal. pelo Peso - Seca'!T$194))</f>
        <v>1</v>
      </c>
      <c r="U108" s="24">
        <f>IF(ISBLANK('Dados Normal. pelo Peso - Seca'!U108),"",('Dados Normal. pelo Peso - Seca'!U108-'Dados Normal. pelo Peso - Seca'!U$194)/('Dados Normal. pelo Peso - Seca'!U$193-'Dados Normal. pelo Peso - Seca'!U$194))</f>
        <v>1</v>
      </c>
      <c r="V108" s="24">
        <f>IF(ISBLANK('Dados Normal. pelo Peso - Seca'!V108),"",('Dados Normal. pelo Peso - Seca'!V108-'Dados Normal. pelo Peso - Seca'!V$194)/('Dados Normal. pelo Peso - Seca'!V$193-'Dados Normal. pelo Peso - Seca'!V$194))</f>
        <v>0.95833333333333326</v>
      </c>
      <c r="W108" s="24">
        <f>IF(ISBLANK('Dados Normal. pelo Peso - Seca'!W108),"",('Dados Normal. pelo Peso - Seca'!W108-'Dados Normal. pelo Peso - Seca'!W$194)/('Dados Normal. pelo Peso - Seca'!W$193-'Dados Normal. pelo Peso - Seca'!W$194))</f>
        <v>0.22596585804132893</v>
      </c>
      <c r="X108" s="24">
        <f>IF(ISBLANK('Dados Normal. pelo Peso - Seca'!X108),"",('Dados Normal. pelo Peso - Seca'!X108-'Dados Normal. pelo Peso - Seca'!X$194)/('Dados Normal. pelo Peso - Seca'!X$193-'Dados Normal. pelo Peso - Seca'!X$194))</f>
        <v>0.59159779614325037</v>
      </c>
      <c r="Y108" s="24">
        <f>IF(ISBLANK('Dados Normal. pelo Peso - Seca'!Y108),"",('Dados Normal. pelo Peso - Seca'!Y108-'Dados Normal. pelo Peso - Seca'!Y$194)/('Dados Normal. pelo Peso - Seca'!Y$193-'Dados Normal. pelo Peso - Seca'!Y$194))</f>
        <v>1.5694763902043028E-2</v>
      </c>
      <c r="Z108" s="24">
        <f>IF(ISBLANK('Dados Normal. pelo Peso - Seca'!Z108),"",('Dados Normal. pelo Peso - Seca'!Z108-'Dados Normal. pelo Peso - Seca'!Z$194)/('Dados Normal. pelo Peso - Seca'!Z$193-'Dados Normal. pelo Peso - Seca'!Z$194))</f>
        <v>1.1802748585286984E-2</v>
      </c>
      <c r="AA108" s="24">
        <f>IF(ISBLANK('Dados Normal. pelo Peso - Seca'!AA108),"",('Dados Normal. pelo Peso - Seca'!AA108-'Dados Normal. pelo Peso - Seca'!AA$194)/('Dados Normal. pelo Peso - Seca'!AA$193-'Dados Normal. pelo Peso - Seca'!AA$194))</f>
        <v>0.13081785098640106</v>
      </c>
      <c r="AB108" s="24">
        <f>IF(ISBLANK('Dados Normal. pelo Peso - Seca'!AB108),"",('Dados Normal. pelo Peso - Seca'!AB108-'Dados Normal. pelo Peso - Seca'!AB$194)/('Dados Normal. pelo Peso - Seca'!AB$193-'Dados Normal. pelo Peso - Seca'!AB$194))</f>
        <v>0.10638297872340421</v>
      </c>
      <c r="AC108" s="24">
        <f>IF(ISBLANK('Dados Normal. pelo Peso - Seca'!AC108),"",('Dados Normal. pelo Peso - Seca'!AC108-'Dados Normal. pelo Peso - Seca'!AC$194)/('Dados Normal. pelo Peso - Seca'!AC$193-'Dados Normal. pelo Peso - Seca'!AC$194))</f>
        <v>2.0833333333333395E-2</v>
      </c>
    </row>
    <row r="109" spans="1:29" s="17" customFormat="1" x14ac:dyDescent="0.25">
      <c r="A109" s="18" t="s">
        <v>1081</v>
      </c>
      <c r="B109" s="28" t="s">
        <v>1082</v>
      </c>
      <c r="C109" s="24">
        <f>IF(ISBLANK('Dados Normal. pelo Peso - Seca'!C109),"",('Dados Normal. pelo Peso - Seca'!C109-'Dados Normal. pelo Peso - Seca'!C$194)/('Dados Normal. pelo Peso - Seca'!C$193-'Dados Normal. pelo Peso - Seca'!C$194))</f>
        <v>0.31170317020744726</v>
      </c>
      <c r="D109" s="24">
        <f>IF(ISBLANK('Dados Normal. pelo Peso - Seca'!D109),"",('Dados Normal. pelo Peso - Seca'!D109-'Dados Normal. pelo Peso - Seca'!D$194)/('Dados Normal. pelo Peso - Seca'!D$193-'Dados Normal. pelo Peso - Seca'!D$194))</f>
        <v>0.68883239668228646</v>
      </c>
      <c r="E109" s="24">
        <f>IF(ISBLANK('Dados Normal. pelo Peso - Seca'!E109),"",('Dados Normal. pelo Peso - Seca'!E109-'Dados Normal. pelo Peso - Seca'!E$194)/('Dados Normal. pelo Peso - Seca'!E$193-'Dados Normal. pelo Peso - Seca'!E$194))</f>
        <v>0.31087441169185032</v>
      </c>
      <c r="F109" s="24">
        <f>IF(ISBLANK('Dados Normal. pelo Peso - Seca'!F109),"",('Dados Normal. pelo Peso - Seca'!F109-'Dados Normal. pelo Peso - Seca'!F$194)/('Dados Normal. pelo Peso - Seca'!F$193-'Dados Normal. pelo Peso - Seca'!F$194))</f>
        <v>0.25575060532687655</v>
      </c>
      <c r="G109" s="24">
        <f>IF(ISBLANK('Dados Normal. pelo Peso - Seca'!G109),"",('Dados Normal. pelo Peso - Seca'!G109-'Dados Normal. pelo Peso - Seca'!G$194)/('Dados Normal. pelo Peso - Seca'!G$193-'Dados Normal. pelo Peso - Seca'!G$194))</f>
        <v>0.20646247176801577</v>
      </c>
      <c r="H109" s="24">
        <f>IF(ISBLANK('Dados Normal. pelo Peso - Seca'!H109),"",('Dados Normal. pelo Peso - Seca'!H109-'Dados Normal. pelo Peso - Seca'!H$194)/('Dados Normal. pelo Peso - Seca'!H$193-'Dados Normal. pelo Peso - Seca'!H$194))</f>
        <v>0.91416224804476109</v>
      </c>
      <c r="I109" s="24">
        <f>IF(ISBLANK('Dados Normal. pelo Peso - Seca'!I109),"",('Dados Normal. pelo Peso - Seca'!I109-'Dados Normal. pelo Peso - Seca'!I$194)/('Dados Normal. pelo Peso - Seca'!I$193-'Dados Normal. pelo Peso - Seca'!I$194))</f>
        <v>0.78567441860465115</v>
      </c>
      <c r="J109" s="24">
        <f>IF(ISBLANK('Dados Normal. pelo Peso - Seca'!J109),"",('Dados Normal. pelo Peso - Seca'!J109-'Dados Normal. pelo Peso - Seca'!J$194)/('Dados Normal. pelo Peso - Seca'!J$193-'Dados Normal. pelo Peso - Seca'!J$194))</f>
        <v>0.66493137718883111</v>
      </c>
      <c r="K109" s="24">
        <f>IF(ISBLANK('Dados Normal. pelo Peso - Seca'!K109),"",('Dados Normal. pelo Peso - Seca'!K109-'Dados Normal. pelo Peso - Seca'!K$194)/('Dados Normal. pelo Peso - Seca'!K$193-'Dados Normal. pelo Peso - Seca'!K$194))</f>
        <v>0.50626797009775737</v>
      </c>
      <c r="L109" s="24">
        <f>IF(ISBLANK('Dados Normal. pelo Peso - Seca'!L109),"",('Dados Normal. pelo Peso - Seca'!L109-'Dados Normal. pelo Peso - Seca'!L$194)/('Dados Normal. pelo Peso - Seca'!L$193-'Dados Normal. pelo Peso - Seca'!L$194))</f>
        <v>0.85382449554199891</v>
      </c>
      <c r="M109" s="24">
        <f>IF(ISBLANK('Dados Normal. pelo Peso - Seca'!M109),"",('Dados Normal. pelo Peso - Seca'!M109-'Dados Normal. pelo Peso - Seca'!M$194)/('Dados Normal. pelo Peso - Seca'!M$193-'Dados Normal. pelo Peso - Seca'!M$194))</f>
        <v>0.8376908838500694</v>
      </c>
      <c r="N109" s="24">
        <f>IF(ISBLANK('Dados Normal. pelo Peso - Seca'!N109),"",('Dados Normal. pelo Peso - Seca'!N109-'Dados Normal. pelo Peso - Seca'!N$194)/('Dados Normal. pelo Peso - Seca'!N$193-'Dados Normal. pelo Peso - Seca'!N$194))</f>
        <v>0.91222504230118429</v>
      </c>
      <c r="O109" s="24">
        <f>IF(ISBLANK('Dados Normal. pelo Peso - Seca'!O109),"",('Dados Normal. pelo Peso - Seca'!O109-'Dados Normal. pelo Peso - Seca'!O$194)/('Dados Normal. pelo Peso - Seca'!O$193-'Dados Normal. pelo Peso - Seca'!O$194))</f>
        <v>0.88528481012658244</v>
      </c>
      <c r="P109" s="24">
        <f>IF(ISBLANK('Dados Normal. pelo Peso - Seca'!P109),"",('Dados Normal. pelo Peso - Seca'!P109-'Dados Normal. pelo Peso - Seca'!P$194)/('Dados Normal. pelo Peso - Seca'!P$193-'Dados Normal. pelo Peso - Seca'!P$194))</f>
        <v>0.1003382187147691</v>
      </c>
      <c r="Q109" s="24">
        <f>IF(ISBLANK('Dados Normal. pelo Peso - Seca'!Q109),"",('Dados Normal. pelo Peso - Seca'!Q109-'Dados Normal. pelo Peso - Seca'!Q$194)/('Dados Normal. pelo Peso - Seca'!Q$193-'Dados Normal. pelo Peso - Seca'!Q$194))</f>
        <v>0</v>
      </c>
      <c r="R109" s="24">
        <f>IF(ISBLANK('Dados Normal. pelo Peso - Seca'!R109),"",('Dados Normal. pelo Peso - Seca'!R109-'Dados Normal. pelo Peso - Seca'!R$194)/('Dados Normal. pelo Peso - Seca'!R$193-'Dados Normal. pelo Peso - Seca'!R$194))</f>
        <v>1</v>
      </c>
      <c r="S109" s="24">
        <f>IF(ISBLANK('Dados Normal. pelo Peso - Seca'!S109),"",('Dados Normal. pelo Peso - Seca'!S109-'Dados Normal. pelo Peso - Seca'!S$194)/('Dados Normal. pelo Peso - Seca'!S$193-'Dados Normal. pelo Peso - Seca'!S$194))</f>
        <v>0</v>
      </c>
      <c r="T109" s="24">
        <f>IF(ISBLANK('Dados Normal. pelo Peso - Seca'!T109),"",('Dados Normal. pelo Peso - Seca'!T109-'Dados Normal. pelo Peso - Seca'!T$194)/('Dados Normal. pelo Peso - Seca'!T$193-'Dados Normal. pelo Peso - Seca'!T$194))</f>
        <v>1</v>
      </c>
      <c r="U109" s="24">
        <f>IF(ISBLANK('Dados Normal. pelo Peso - Seca'!U109),"",('Dados Normal. pelo Peso - Seca'!U109-'Dados Normal. pelo Peso - Seca'!U$194)/('Dados Normal. pelo Peso - Seca'!U$193-'Dados Normal. pelo Peso - Seca'!U$194))</f>
        <v>1</v>
      </c>
      <c r="V109" s="24">
        <f>IF(ISBLANK('Dados Normal. pelo Peso - Seca'!V109),"",('Dados Normal. pelo Peso - Seca'!V109-'Dados Normal. pelo Peso - Seca'!V$194)/('Dados Normal. pelo Peso - Seca'!V$193-'Dados Normal. pelo Peso - Seca'!V$194))</f>
        <v>0.91666666666666663</v>
      </c>
      <c r="W109" s="24">
        <f>IF(ISBLANK('Dados Normal. pelo Peso - Seca'!W109),"",('Dados Normal. pelo Peso - Seca'!W109-'Dados Normal. pelo Peso - Seca'!W$194)/('Dados Normal. pelo Peso - Seca'!W$193-'Dados Normal. pelo Peso - Seca'!W$194))</f>
        <v>0.40521114106019746</v>
      </c>
      <c r="X109" s="24">
        <f>IF(ISBLANK('Dados Normal. pelo Peso - Seca'!X109),"",('Dados Normal. pelo Peso - Seca'!X109-'Dados Normal. pelo Peso - Seca'!X$194)/('Dados Normal. pelo Peso - Seca'!X$193-'Dados Normal. pelo Peso - Seca'!X$194))</f>
        <v>0.44008264462809915</v>
      </c>
      <c r="Y109" s="24">
        <f>IF(ISBLANK('Dados Normal. pelo Peso - Seca'!Y109),"",('Dados Normal. pelo Peso - Seca'!Y109-'Dados Normal. pelo Peso - Seca'!Y$194)/('Dados Normal. pelo Peso - Seca'!Y$193-'Dados Normal. pelo Peso - Seca'!Y$194))</f>
        <v>0.28237045054796378</v>
      </c>
      <c r="Z109" s="24">
        <f>IF(ISBLANK('Dados Normal. pelo Peso - Seca'!Z109),"",('Dados Normal. pelo Peso - Seca'!Z109-'Dados Normal. pelo Peso - Seca'!Z$194)/('Dados Normal. pelo Peso - Seca'!Z$193-'Dados Normal. pelo Peso - Seca'!Z$194))</f>
        <v>0.23993532740501211</v>
      </c>
      <c r="AA109" s="24">
        <f>IF(ISBLANK('Dados Normal. pelo Peso - Seca'!AA109),"",('Dados Normal. pelo Peso - Seca'!AA109-'Dados Normal. pelo Peso - Seca'!AA$194)/('Dados Normal. pelo Peso - Seca'!AA$193-'Dados Normal. pelo Peso - Seca'!AA$194))</f>
        <v>0.25397433441869371</v>
      </c>
      <c r="AB109" s="24">
        <f>IF(ISBLANK('Dados Normal. pelo Peso - Seca'!AB109),"",('Dados Normal. pelo Peso - Seca'!AB109-'Dados Normal. pelo Peso - Seca'!AB$194)/('Dados Normal. pelo Peso - Seca'!AB$193-'Dados Normal. pelo Peso - Seca'!AB$194))</f>
        <v>0.21276595744680854</v>
      </c>
      <c r="AC109" s="24">
        <f>IF(ISBLANK('Dados Normal. pelo Peso - Seca'!AC109),"",('Dados Normal. pelo Peso - Seca'!AC109-'Dados Normal. pelo Peso - Seca'!AC$194)/('Dados Normal. pelo Peso - Seca'!AC$193-'Dados Normal. pelo Peso - Seca'!AC$194))</f>
        <v>4.1666666666666699E-2</v>
      </c>
    </row>
    <row r="110" spans="1:29" s="17" customFormat="1" x14ac:dyDescent="0.25">
      <c r="A110" s="18" t="s">
        <v>1083</v>
      </c>
      <c r="B110" s="28" t="s">
        <v>1084</v>
      </c>
      <c r="C110" s="24">
        <f>IF(ISBLANK('Dados Normal. pelo Peso - Seca'!C110),"",('Dados Normal. pelo Peso - Seca'!C110-'Dados Normal. pelo Peso - Seca'!C$194)/('Dados Normal. pelo Peso - Seca'!C$193-'Dados Normal. pelo Peso - Seca'!C$194))</f>
        <v>0.51649671691121202</v>
      </c>
      <c r="D110" s="24">
        <f>IF(ISBLANK('Dados Normal. pelo Peso - Seca'!D110),"",('Dados Normal. pelo Peso - Seca'!D110-'Dados Normal. pelo Peso - Seca'!D$194)/('Dados Normal. pelo Peso - Seca'!D$193-'Dados Normal. pelo Peso - Seca'!D$194))</f>
        <v>0.50840992847042887</v>
      </c>
      <c r="E110" s="24">
        <f>IF(ISBLANK('Dados Normal. pelo Peso - Seca'!E110),"",('Dados Normal. pelo Peso - Seca'!E110-'Dados Normal. pelo Peso - Seca'!E$194)/('Dados Normal. pelo Peso - Seca'!E$193-'Dados Normal. pelo Peso - Seca'!E$194))</f>
        <v>0.66361159276690607</v>
      </c>
      <c r="F110" s="24">
        <f>IF(ISBLANK('Dados Normal. pelo Peso - Seca'!F110),"",('Dados Normal. pelo Peso - Seca'!F110-'Dados Normal. pelo Peso - Seca'!F$194)/('Dados Normal. pelo Peso - Seca'!F$193-'Dados Normal. pelo Peso - Seca'!F$194))</f>
        <v>0.65556900726392253</v>
      </c>
      <c r="G110" s="24">
        <f>IF(ISBLANK('Dados Normal. pelo Peso - Seca'!G110),"",('Dados Normal. pelo Peso - Seca'!G110-'Dados Normal. pelo Peso - Seca'!G$194)/('Dados Normal. pelo Peso - Seca'!G$193-'Dados Normal. pelo Peso - Seca'!G$194))</f>
        <v>0.20763363720804479</v>
      </c>
      <c r="H110" s="24">
        <f>IF(ISBLANK('Dados Normal. pelo Peso - Seca'!H110),"",('Dados Normal. pelo Peso - Seca'!H110-'Dados Normal. pelo Peso - Seca'!H$194)/('Dados Normal. pelo Peso - Seca'!H$193-'Dados Normal. pelo Peso - Seca'!H$194))</f>
        <v>0.58945798286146511</v>
      </c>
      <c r="I110" s="24">
        <f>IF(ISBLANK('Dados Normal. pelo Peso - Seca'!I110),"",('Dados Normal. pelo Peso - Seca'!I110-'Dados Normal. pelo Peso - Seca'!I$194)/('Dados Normal. pelo Peso - Seca'!I$193-'Dados Normal. pelo Peso - Seca'!I$194))</f>
        <v>0.34920930232558139</v>
      </c>
      <c r="J110" s="24">
        <f>IF(ISBLANK('Dados Normal. pelo Peso - Seca'!J110),"",('Dados Normal. pelo Peso - Seca'!J110-'Dados Normal. pelo Peso - Seca'!J$194)/('Dados Normal. pelo Peso - Seca'!J$193-'Dados Normal. pelo Peso - Seca'!J$194))</f>
        <v>0.19734973970657832</v>
      </c>
      <c r="K110" s="24">
        <f>IF(ISBLANK('Dados Normal. pelo Peso - Seca'!K110),"",('Dados Normal. pelo Peso - Seca'!K110-'Dados Normal. pelo Peso - Seca'!K$194)/('Dados Normal. pelo Peso - Seca'!K$193-'Dados Normal. pelo Peso - Seca'!K$194))</f>
        <v>0.54123059229442205</v>
      </c>
      <c r="L110" s="24">
        <f>IF(ISBLANK('Dados Normal. pelo Peso - Seca'!L110),"",('Dados Normal. pelo Peso - Seca'!L110-'Dados Normal. pelo Peso - Seca'!L$194)/('Dados Normal. pelo Peso - Seca'!L$193-'Dados Normal. pelo Peso - Seca'!L$194))</f>
        <v>0.81956827780384789</v>
      </c>
      <c r="M110" s="24">
        <f>IF(ISBLANK('Dados Normal. pelo Peso - Seca'!M110),"",('Dados Normal. pelo Peso - Seca'!M110-'Dados Normal. pelo Peso - Seca'!M$194)/('Dados Normal. pelo Peso - Seca'!M$193-'Dados Normal. pelo Peso - Seca'!M$194))</f>
        <v>0.30148079592781118</v>
      </c>
      <c r="N110" s="24">
        <f>IF(ISBLANK('Dados Normal. pelo Peso - Seca'!N110),"",('Dados Normal. pelo Peso - Seca'!N110-'Dados Normal. pelo Peso - Seca'!N$194)/('Dados Normal. pelo Peso - Seca'!N$193-'Dados Normal. pelo Peso - Seca'!N$194))</f>
        <v>0.5903130287648054</v>
      </c>
      <c r="O110" s="24">
        <f>IF(ISBLANK('Dados Normal. pelo Peso - Seca'!O110),"",('Dados Normal. pelo Peso - Seca'!O110-'Dados Normal. pelo Peso - Seca'!O$194)/('Dados Normal. pelo Peso - Seca'!O$193-'Dados Normal. pelo Peso - Seca'!O$194))</f>
        <v>0.73259493670886067</v>
      </c>
      <c r="P110" s="24">
        <f>IF(ISBLANK('Dados Normal. pelo Peso - Seca'!P110),"",('Dados Normal. pelo Peso - Seca'!P110-'Dados Normal. pelo Peso - Seca'!P$194)/('Dados Normal. pelo Peso - Seca'!P$193-'Dados Normal. pelo Peso - Seca'!P$194))</f>
        <v>0.19278466741826353</v>
      </c>
      <c r="Q110" s="24">
        <f>IF(ISBLANK('Dados Normal. pelo Peso - Seca'!Q110),"",('Dados Normal. pelo Peso - Seca'!Q110-'Dados Normal. pelo Peso - Seca'!Q$194)/('Dados Normal. pelo Peso - Seca'!Q$193-'Dados Normal. pelo Peso - Seca'!Q$194))</f>
        <v>1</v>
      </c>
      <c r="R110" s="24">
        <f>IF(ISBLANK('Dados Normal. pelo Peso - Seca'!R110),"",('Dados Normal. pelo Peso - Seca'!R110-'Dados Normal. pelo Peso - Seca'!R$194)/('Dados Normal. pelo Peso - Seca'!R$193-'Dados Normal. pelo Peso - Seca'!R$194))</f>
        <v>1</v>
      </c>
      <c r="S110" s="24">
        <f>IF(ISBLANK('Dados Normal. pelo Peso - Seca'!S110),"",('Dados Normal. pelo Peso - Seca'!S110-'Dados Normal. pelo Peso - Seca'!S$194)/('Dados Normal. pelo Peso - Seca'!S$193-'Dados Normal. pelo Peso - Seca'!S$194))</f>
        <v>0</v>
      </c>
      <c r="T110" s="24">
        <f>IF(ISBLANK('Dados Normal. pelo Peso - Seca'!T110),"",('Dados Normal. pelo Peso - Seca'!T110-'Dados Normal. pelo Peso - Seca'!T$194)/('Dados Normal. pelo Peso - Seca'!T$193-'Dados Normal. pelo Peso - Seca'!T$194))</f>
        <v>1</v>
      </c>
      <c r="U110" s="24">
        <f>IF(ISBLANK('Dados Normal. pelo Peso - Seca'!U110),"",('Dados Normal. pelo Peso - Seca'!U110-'Dados Normal. pelo Peso - Seca'!U$194)/('Dados Normal. pelo Peso - Seca'!U$193-'Dados Normal. pelo Peso - Seca'!U$194))</f>
        <v>1</v>
      </c>
      <c r="V110" s="24">
        <f>IF(ISBLANK('Dados Normal. pelo Peso - Seca'!V110),"",('Dados Normal. pelo Peso - Seca'!V110-'Dados Normal. pelo Peso - Seca'!V$194)/('Dados Normal. pelo Peso - Seca'!V$193-'Dados Normal. pelo Peso - Seca'!V$194))</f>
        <v>0.49999999999999989</v>
      </c>
      <c r="W110" s="24">
        <f>IF(ISBLANK('Dados Normal. pelo Peso - Seca'!W110),"",('Dados Normal. pelo Peso - Seca'!W110-'Dados Normal. pelo Peso - Seca'!W$194)/('Dados Normal. pelo Peso - Seca'!W$193-'Dados Normal. pelo Peso - Seca'!W$194))</f>
        <v>0.53773584905660388</v>
      </c>
      <c r="X110" s="24">
        <f>IF(ISBLANK('Dados Normal. pelo Peso - Seca'!X110),"",('Dados Normal. pelo Peso - Seca'!X110-'Dados Normal. pelo Peso - Seca'!X$194)/('Dados Normal. pelo Peso - Seca'!X$193-'Dados Normal. pelo Peso - Seca'!X$194))</f>
        <v>0.38154269972451688</v>
      </c>
      <c r="Y110" s="24">
        <f>IF(ISBLANK('Dados Normal. pelo Peso - Seca'!Y110),"",('Dados Normal. pelo Peso - Seca'!Y110-'Dados Normal. pelo Peso - Seca'!Y$194)/('Dados Normal. pelo Peso - Seca'!Y$193-'Dados Normal. pelo Peso - Seca'!Y$194))</f>
        <v>0.37965092680286844</v>
      </c>
      <c r="Z110" s="24">
        <f>IF(ISBLANK('Dados Normal. pelo Peso - Seca'!Z110),"",('Dados Normal. pelo Peso - Seca'!Z110-'Dados Normal. pelo Peso - Seca'!Z$194)/('Dados Normal. pelo Peso - Seca'!Z$193-'Dados Normal. pelo Peso - Seca'!Z$194))</f>
        <v>0.40485044462409053</v>
      </c>
      <c r="AA110" s="24">
        <f>IF(ISBLANK('Dados Normal. pelo Peso - Seca'!AA110),"",('Dados Normal. pelo Peso - Seca'!AA110-'Dados Normal. pelo Peso - Seca'!AA$194)/('Dados Normal. pelo Peso - Seca'!AA$193-'Dados Normal. pelo Peso - Seca'!AA$194))</f>
        <v>0.56138670752729369</v>
      </c>
      <c r="AB110" s="24">
        <f>IF(ISBLANK('Dados Normal. pelo Peso - Seca'!AB110),"",('Dados Normal. pelo Peso - Seca'!AB110-'Dados Normal. pelo Peso - Seca'!AB$194)/('Dados Normal. pelo Peso - Seca'!AB$193-'Dados Normal. pelo Peso - Seca'!AB$194))</f>
        <v>0.57446808510638303</v>
      </c>
      <c r="AC110" s="24">
        <f>IF(ISBLANK('Dados Normal. pelo Peso - Seca'!AC110),"",('Dados Normal. pelo Peso - Seca'!AC110-'Dados Normal. pelo Peso - Seca'!AC$194)/('Dados Normal. pelo Peso - Seca'!AC$193-'Dados Normal. pelo Peso - Seca'!AC$194))</f>
        <v>0.47916666666666669</v>
      </c>
    </row>
    <row r="111" spans="1:29" s="17" customFormat="1" x14ac:dyDescent="0.25">
      <c r="A111" s="18" t="s">
        <v>1085</v>
      </c>
      <c r="B111" s="28" t="s">
        <v>1086</v>
      </c>
      <c r="C111" s="24">
        <f>IF(ISBLANK('Dados Normal. pelo Peso - Seca'!C111),"",('Dados Normal. pelo Peso - Seca'!C111-'Dados Normal. pelo Peso - Seca'!C$194)/('Dados Normal. pelo Peso - Seca'!C$193-'Dados Normal. pelo Peso - Seca'!C$194))</f>
        <v>0.29518795722629243</v>
      </c>
      <c r="D111" s="24">
        <f>IF(ISBLANK('Dados Normal. pelo Peso - Seca'!D111),"",('Dados Normal. pelo Peso - Seca'!D111-'Dados Normal. pelo Peso - Seca'!D$194)/('Dados Normal. pelo Peso - Seca'!D$193-'Dados Normal. pelo Peso - Seca'!D$194))</f>
        <v>0.72072756109056146</v>
      </c>
      <c r="E111" s="24">
        <f>IF(ISBLANK('Dados Normal. pelo Peso - Seca'!E111),"",('Dados Normal. pelo Peso - Seca'!E111-'Dados Normal. pelo Peso - Seca'!E$194)/('Dados Normal. pelo Peso - Seca'!E$193-'Dados Normal. pelo Peso - Seca'!E$194))</f>
        <v>0.74461233589298992</v>
      </c>
      <c r="F111" s="24">
        <f>IF(ISBLANK('Dados Normal. pelo Peso - Seca'!F111),"",('Dados Normal. pelo Peso - Seca'!F111-'Dados Normal. pelo Peso - Seca'!F$194)/('Dados Normal. pelo Peso - Seca'!F$193-'Dados Normal. pelo Peso - Seca'!F$194))</f>
        <v>0.6940072639225181</v>
      </c>
      <c r="G111" s="24">
        <f>IF(ISBLANK('Dados Normal. pelo Peso - Seca'!G111),"",('Dados Normal. pelo Peso - Seca'!G111-'Dados Normal. pelo Peso - Seca'!G$194)/('Dados Normal. pelo Peso - Seca'!G$193-'Dados Normal. pelo Peso - Seca'!G$194))</f>
        <v>0.30694516586809195</v>
      </c>
      <c r="H111" s="24">
        <f>IF(ISBLANK('Dados Normal. pelo Peso - Seca'!H111),"",('Dados Normal. pelo Peso - Seca'!H111-'Dados Normal. pelo Peso - Seca'!H$194)/('Dados Normal. pelo Peso - Seca'!H$193-'Dados Normal. pelo Peso - Seca'!H$194))</f>
        <v>0.46339626400708339</v>
      </c>
      <c r="I111" s="24">
        <f>IF(ISBLANK('Dados Normal. pelo Peso - Seca'!I111),"",('Dados Normal. pelo Peso - Seca'!I111-'Dados Normal. pelo Peso - Seca'!I$194)/('Dados Normal. pelo Peso - Seca'!I$193-'Dados Normal. pelo Peso - Seca'!I$194))</f>
        <v>0.15348837209302318</v>
      </c>
      <c r="J111" s="24">
        <f>IF(ISBLANK('Dados Normal. pelo Peso - Seca'!J111),"",('Dados Normal. pelo Peso - Seca'!J111-'Dados Normal. pelo Peso - Seca'!J$194)/('Dados Normal. pelo Peso - Seca'!J$193-'Dados Normal. pelo Peso - Seca'!J$194))</f>
        <v>0.43066729768102224</v>
      </c>
      <c r="K111" s="24">
        <f>IF(ISBLANK('Dados Normal. pelo Peso - Seca'!K111),"",('Dados Normal. pelo Peso - Seca'!K111-'Dados Normal. pelo Peso - Seca'!K$194)/('Dados Normal. pelo Peso - Seca'!K$193-'Dados Normal. pelo Peso - Seca'!K$194))</f>
        <v>0.38573893041978152</v>
      </c>
      <c r="L111" s="24">
        <f>IF(ISBLANK('Dados Normal. pelo Peso - Seca'!L111),"",('Dados Normal. pelo Peso - Seca'!L111-'Dados Normal. pelo Peso - Seca'!L$194)/('Dados Normal. pelo Peso - Seca'!L$193-'Dados Normal. pelo Peso - Seca'!L$194))</f>
        <v>0.79411074612857813</v>
      </c>
      <c r="M111" s="24">
        <f>IF(ISBLANK('Dados Normal. pelo Peso - Seca'!M111),"",('Dados Normal. pelo Peso - Seca'!M111-'Dados Normal. pelo Peso - Seca'!M$194)/('Dados Normal. pelo Peso - Seca'!M$193-'Dados Normal. pelo Peso - Seca'!M$194))</f>
        <v>0.67549745488199908</v>
      </c>
      <c r="N111" s="24">
        <f>IF(ISBLANK('Dados Normal. pelo Peso - Seca'!N111),"",('Dados Normal. pelo Peso - Seca'!N111-'Dados Normal. pelo Peso - Seca'!N$194)/('Dados Normal. pelo Peso - Seca'!N$193-'Dados Normal. pelo Peso - Seca'!N$194))</f>
        <v>0.80583756345177637</v>
      </c>
      <c r="O111" s="24">
        <f>IF(ISBLANK('Dados Normal. pelo Peso - Seca'!O111),"",('Dados Normal. pelo Peso - Seca'!O111-'Dados Normal. pelo Peso - Seca'!O$194)/('Dados Normal. pelo Peso - Seca'!O$193-'Dados Normal. pelo Peso - Seca'!O$194))</f>
        <v>0.52816455696202524</v>
      </c>
      <c r="P111" s="24">
        <f>IF(ISBLANK('Dados Normal. pelo Peso - Seca'!P111),"",('Dados Normal. pelo Peso - Seca'!P111-'Dados Normal. pelo Peso - Seca'!P$194)/('Dados Normal. pelo Peso - Seca'!P$193-'Dados Normal. pelo Peso - Seca'!P$194))</f>
        <v>0.21533258173618999</v>
      </c>
      <c r="Q111" s="24">
        <f>IF(ISBLANK('Dados Normal. pelo Peso - Seca'!Q111),"",('Dados Normal. pelo Peso - Seca'!Q111-'Dados Normal. pelo Peso - Seca'!Q$194)/('Dados Normal. pelo Peso - Seca'!Q$193-'Dados Normal. pelo Peso - Seca'!Q$194))</f>
        <v>1</v>
      </c>
      <c r="R111" s="24">
        <f>IF(ISBLANK('Dados Normal. pelo Peso - Seca'!R111),"",('Dados Normal. pelo Peso - Seca'!R111-'Dados Normal. pelo Peso - Seca'!R$194)/('Dados Normal. pelo Peso - Seca'!R$193-'Dados Normal. pelo Peso - Seca'!R$194))</f>
        <v>1</v>
      </c>
      <c r="S111" s="24">
        <f>IF(ISBLANK('Dados Normal. pelo Peso - Seca'!S111),"",('Dados Normal. pelo Peso - Seca'!S111-'Dados Normal. pelo Peso - Seca'!S$194)/('Dados Normal. pelo Peso - Seca'!S$193-'Dados Normal. pelo Peso - Seca'!S$194))</f>
        <v>0</v>
      </c>
      <c r="T111" s="24">
        <f>IF(ISBLANK('Dados Normal. pelo Peso - Seca'!T111),"",('Dados Normal. pelo Peso - Seca'!T111-'Dados Normal. pelo Peso - Seca'!T$194)/('Dados Normal. pelo Peso - Seca'!T$193-'Dados Normal. pelo Peso - Seca'!T$194))</f>
        <v>1</v>
      </c>
      <c r="U111" s="24">
        <f>IF(ISBLANK('Dados Normal. pelo Peso - Seca'!U111),"",('Dados Normal. pelo Peso - Seca'!U111-'Dados Normal. pelo Peso - Seca'!U$194)/('Dados Normal. pelo Peso - Seca'!U$193-'Dados Normal. pelo Peso - Seca'!U$194))</f>
        <v>1</v>
      </c>
      <c r="V111" s="24">
        <f>IF(ISBLANK('Dados Normal. pelo Peso - Seca'!V111),"",('Dados Normal. pelo Peso - Seca'!V111-'Dados Normal. pelo Peso - Seca'!V$194)/('Dados Normal. pelo Peso - Seca'!V$193-'Dados Normal. pelo Peso - Seca'!V$194))</f>
        <v>0.29166666666666685</v>
      </c>
      <c r="W111" s="24">
        <f>IF(ISBLANK('Dados Normal. pelo Peso - Seca'!W111),"",('Dados Normal. pelo Peso - Seca'!W111-'Dados Normal. pelo Peso - Seca'!W$194)/('Dados Normal. pelo Peso - Seca'!W$193-'Dados Normal. pelo Peso - Seca'!W$194))</f>
        <v>0.70440251572327062</v>
      </c>
      <c r="X111" s="24">
        <f>IF(ISBLANK('Dados Normal. pelo Peso - Seca'!X111),"",('Dados Normal. pelo Peso - Seca'!X111-'Dados Normal. pelo Peso - Seca'!X$194)/('Dados Normal. pelo Peso - Seca'!X$193-'Dados Normal. pelo Peso - Seca'!X$194))</f>
        <v>0.29476584022038588</v>
      </c>
      <c r="Y111" s="24">
        <f>IF(ISBLANK('Dados Normal. pelo Peso - Seca'!Y111),"",('Dados Normal. pelo Peso - Seca'!Y111-'Dados Normal. pelo Peso - Seca'!Y$194)/('Dados Normal. pelo Peso - Seca'!Y$193-'Dados Normal. pelo Peso - Seca'!Y$194))</f>
        <v>0.68772831822486813</v>
      </c>
      <c r="Z111" s="24">
        <f>IF(ISBLANK('Dados Normal. pelo Peso - Seca'!Z111),"",('Dados Normal. pelo Peso - Seca'!Z111-'Dados Normal. pelo Peso - Seca'!Z$194)/('Dados Normal. pelo Peso - Seca'!Z$193-'Dados Normal. pelo Peso - Seca'!Z$194))</f>
        <v>0.57008892481810836</v>
      </c>
      <c r="AA111" s="24">
        <f>IF(ISBLANK('Dados Normal. pelo Peso - Seca'!AA111),"",('Dados Normal. pelo Peso - Seca'!AA111-'Dados Normal. pelo Peso - Seca'!AA$194)/('Dados Normal. pelo Peso - Seca'!AA$193-'Dados Normal. pelo Peso - Seca'!AA$194))</f>
        <v>0.74468492625933747</v>
      </c>
      <c r="AB111" s="24">
        <f>IF(ISBLANK('Dados Normal. pelo Peso - Seca'!AB111),"",('Dados Normal. pelo Peso - Seca'!AB111-'Dados Normal. pelo Peso - Seca'!AB$194)/('Dados Normal. pelo Peso - Seca'!AB$193-'Dados Normal. pelo Peso - Seca'!AB$194))</f>
        <v>0.5106382978723405</v>
      </c>
      <c r="AC111" s="24">
        <f>IF(ISBLANK('Dados Normal. pelo Peso - Seca'!AC111),"",('Dados Normal. pelo Peso - Seca'!AC111-'Dados Normal. pelo Peso - Seca'!AC$194)/('Dados Normal. pelo Peso - Seca'!AC$193-'Dados Normal. pelo Peso - Seca'!AC$194))</f>
        <v>0.70833333333333337</v>
      </c>
    </row>
    <row r="112" spans="1:29" s="17" customFormat="1" x14ac:dyDescent="0.25">
      <c r="A112" s="18" t="s">
        <v>1087</v>
      </c>
      <c r="B112" s="28" t="s">
        <v>1088</v>
      </c>
      <c r="C112" s="24">
        <f>IF(ISBLANK('Dados Normal. pelo Peso - Seca'!C112),"",('Dados Normal. pelo Peso - Seca'!C112-'Dados Normal. pelo Peso - Seca'!C$194)/('Dados Normal. pelo Peso - Seca'!C$193-'Dados Normal. pelo Peso - Seca'!C$194))</f>
        <v>0.42387004934840544</v>
      </c>
      <c r="D112" s="24">
        <f>IF(ISBLANK('Dados Normal. pelo Peso - Seca'!D112),"",('Dados Normal. pelo Peso - Seca'!D112-'Dados Normal. pelo Peso - Seca'!D$194)/('Dados Normal. pelo Peso - Seca'!D$193-'Dados Normal. pelo Peso - Seca'!D$194))</f>
        <v>0.58405716403312447</v>
      </c>
      <c r="E112" s="24">
        <f>IF(ISBLANK('Dados Normal. pelo Peso - Seca'!E112),"",('Dados Normal. pelo Peso - Seca'!E112-'Dados Normal. pelo Peso - Seca'!E$194)/('Dados Normal. pelo Peso - Seca'!E$193-'Dados Normal. pelo Peso - Seca'!E$194))</f>
        <v>0.79291553133514991</v>
      </c>
      <c r="F112" s="24">
        <f>IF(ISBLANK('Dados Normal. pelo Peso - Seca'!F112),"",('Dados Normal. pelo Peso - Seca'!F112-'Dados Normal. pelo Peso - Seca'!F$194)/('Dados Normal. pelo Peso - Seca'!F$193-'Dados Normal. pelo Peso - Seca'!F$194))</f>
        <v>0.65223970944309928</v>
      </c>
      <c r="G112" s="24">
        <f>IF(ISBLANK('Dados Normal. pelo Peso - Seca'!G112),"",('Dados Normal. pelo Peso - Seca'!G112-'Dados Normal. pelo Peso - Seca'!G$194)/('Dados Normal. pelo Peso - Seca'!G$193-'Dados Normal. pelo Peso - Seca'!G$194))</f>
        <v>0.38204491465728679</v>
      </c>
      <c r="H112" s="24">
        <f>IF(ISBLANK('Dados Normal. pelo Peso - Seca'!H112),"",('Dados Normal. pelo Peso - Seca'!H112-'Dados Normal. pelo Peso - Seca'!H$194)/('Dados Normal. pelo Peso - Seca'!H$193-'Dados Normal. pelo Peso - Seca'!H$194))</f>
        <v>0.29971244128940489</v>
      </c>
      <c r="I112" s="24">
        <f>IF(ISBLANK('Dados Normal. pelo Peso - Seca'!I112),"",('Dados Normal. pelo Peso - Seca'!I112-'Dados Normal. pelo Peso - Seca'!I$194)/('Dados Normal. pelo Peso - Seca'!I$193-'Dados Normal. pelo Peso - Seca'!I$194))</f>
        <v>0.50846511627906976</v>
      </c>
      <c r="J112" s="24">
        <f>IF(ISBLANK('Dados Normal. pelo Peso - Seca'!J112),"",('Dados Normal. pelo Peso - Seca'!J112-'Dados Normal. pelo Peso - Seca'!J$194)/('Dados Normal. pelo Peso - Seca'!J$193-'Dados Normal. pelo Peso - Seca'!J$194))</f>
        <v>0.58873639375295794</v>
      </c>
      <c r="K112" s="24">
        <f>IF(ISBLANK('Dados Normal. pelo Peso - Seca'!K112),"",('Dados Normal. pelo Peso - Seca'!K112-'Dados Normal. pelo Peso - Seca'!K$194)/('Dados Normal. pelo Peso - Seca'!K$193-'Dados Normal. pelo Peso - Seca'!K$194))</f>
        <v>0.60621046578493387</v>
      </c>
      <c r="L112" s="24">
        <f>IF(ISBLANK('Dados Normal. pelo Peso - Seca'!L112),"",('Dados Normal. pelo Peso - Seca'!L112-'Dados Normal. pelo Peso - Seca'!L$194)/('Dados Normal. pelo Peso - Seca'!L$193-'Dados Normal. pelo Peso - Seca'!L$194))</f>
        <v>0.75445800093852644</v>
      </c>
      <c r="M112" s="24">
        <f>IF(ISBLANK('Dados Normal. pelo Peso - Seca'!M112),"",('Dados Normal. pelo Peso - Seca'!M112-'Dados Normal. pelo Peso - Seca'!M$194)/('Dados Normal. pelo Peso - Seca'!M$193-'Dados Normal. pelo Peso - Seca'!M$194))</f>
        <v>0.44227209625173536</v>
      </c>
      <c r="N112" s="24">
        <f>IF(ISBLANK('Dados Normal. pelo Peso - Seca'!N112),"",('Dados Normal. pelo Peso - Seca'!N112-'Dados Normal. pelo Peso - Seca'!N$194)/('Dados Normal. pelo Peso - Seca'!N$193-'Dados Normal. pelo Peso - Seca'!N$194))</f>
        <v>0.79610829103214886</v>
      </c>
      <c r="O112" s="24">
        <f>IF(ISBLANK('Dados Normal. pelo Peso - Seca'!O112),"",('Dados Normal. pelo Peso - Seca'!O112-'Dados Normal. pelo Peso - Seca'!O$194)/('Dados Normal. pelo Peso - Seca'!O$193-'Dados Normal. pelo Peso - Seca'!O$194))</f>
        <v>0.68164556962025313</v>
      </c>
      <c r="P112" s="24">
        <f>IF(ISBLANK('Dados Normal. pelo Peso - Seca'!P112),"",('Dados Normal. pelo Peso - Seca'!P112-'Dados Normal. pelo Peso - Seca'!P$194)/('Dados Normal. pelo Peso - Seca'!P$193-'Dados Normal. pelo Peso - Seca'!P$194))</f>
        <v>0.12626832018038331</v>
      </c>
      <c r="Q112" s="24">
        <f>IF(ISBLANK('Dados Normal. pelo Peso - Seca'!Q112),"",('Dados Normal. pelo Peso - Seca'!Q112-'Dados Normal. pelo Peso - Seca'!Q$194)/('Dados Normal. pelo Peso - Seca'!Q$193-'Dados Normal. pelo Peso - Seca'!Q$194))</f>
        <v>0</v>
      </c>
      <c r="R112" s="24">
        <f>IF(ISBLANK('Dados Normal. pelo Peso - Seca'!R112),"",('Dados Normal. pelo Peso - Seca'!R112-'Dados Normal. pelo Peso - Seca'!R$194)/('Dados Normal. pelo Peso - Seca'!R$193-'Dados Normal. pelo Peso - Seca'!R$194))</f>
        <v>0</v>
      </c>
      <c r="S112" s="24">
        <f>IF(ISBLANK('Dados Normal. pelo Peso - Seca'!S112),"",('Dados Normal. pelo Peso - Seca'!S112-'Dados Normal. pelo Peso - Seca'!S$194)/('Dados Normal. pelo Peso - Seca'!S$193-'Dados Normal. pelo Peso - Seca'!S$194))</f>
        <v>0.33333333333333343</v>
      </c>
      <c r="T112" s="24">
        <f>IF(ISBLANK('Dados Normal. pelo Peso - Seca'!T112),"",('Dados Normal. pelo Peso - Seca'!T112-'Dados Normal. pelo Peso - Seca'!T$194)/('Dados Normal. pelo Peso - Seca'!T$193-'Dados Normal. pelo Peso - Seca'!T$194))</f>
        <v>1</v>
      </c>
      <c r="U112" s="24">
        <f>IF(ISBLANK('Dados Normal. pelo Peso - Seca'!U112),"",('Dados Normal. pelo Peso - Seca'!U112-'Dados Normal. pelo Peso - Seca'!U$194)/('Dados Normal. pelo Peso - Seca'!U$193-'Dados Normal. pelo Peso - Seca'!U$194))</f>
        <v>1</v>
      </c>
      <c r="V112" s="24">
        <f>IF(ISBLANK('Dados Normal. pelo Peso - Seca'!V112),"",('Dados Normal. pelo Peso - Seca'!V112-'Dados Normal. pelo Peso - Seca'!V$194)/('Dados Normal. pelo Peso - Seca'!V$193-'Dados Normal. pelo Peso - Seca'!V$194))</f>
        <v>0.79166666666666674</v>
      </c>
      <c r="W112" s="24">
        <f>IF(ISBLANK('Dados Normal. pelo Peso - Seca'!W112),"",('Dados Normal. pelo Peso - Seca'!W112-'Dados Normal. pelo Peso - Seca'!W$194)/('Dados Normal. pelo Peso - Seca'!W$193-'Dados Normal. pelo Peso - Seca'!W$194))</f>
        <v>0.71338724168912848</v>
      </c>
      <c r="X112" s="24">
        <f>IF(ISBLANK('Dados Normal. pelo Peso - Seca'!X112),"",('Dados Normal. pelo Peso - Seca'!X112-'Dados Normal. pelo Peso - Seca'!X$194)/('Dados Normal. pelo Peso - Seca'!X$193-'Dados Normal. pelo Peso - Seca'!X$194))</f>
        <v>0.40977961432506871</v>
      </c>
      <c r="Y112" s="24">
        <f>IF(ISBLANK('Dados Normal. pelo Peso - Seca'!Y112),"",('Dados Normal. pelo Peso - Seca'!Y112-'Dados Normal. pelo Peso - Seca'!Y$194)/('Dados Normal. pelo Peso - Seca'!Y$193-'Dados Normal. pelo Peso - Seca'!Y$194))</f>
        <v>0.51454471654715195</v>
      </c>
      <c r="Z112" s="24">
        <f>IF(ISBLANK('Dados Normal. pelo Peso - Seca'!Z112),"",('Dados Normal. pelo Peso - Seca'!Z112-'Dados Normal. pelo Peso - Seca'!Z$194)/('Dados Normal. pelo Peso - Seca'!Z$193-'Dados Normal. pelo Peso - Seca'!Z$194))</f>
        <v>0.34842360549717055</v>
      </c>
      <c r="AA112" s="24">
        <f>IF(ISBLANK('Dados Normal. pelo Peso - Seca'!AA112),"",('Dados Normal. pelo Peso - Seca'!AA112-'Dados Normal. pelo Peso - Seca'!AA$194)/('Dados Normal. pelo Peso - Seca'!AA$193-'Dados Normal. pelo Peso - Seca'!AA$194))</f>
        <v>0.5656004596820533</v>
      </c>
      <c r="AB112" s="24">
        <f>IF(ISBLANK('Dados Normal. pelo Peso - Seca'!AB112),"",('Dados Normal. pelo Peso - Seca'!AB112-'Dados Normal. pelo Peso - Seca'!AB$194)/('Dados Normal. pelo Peso - Seca'!AB$193-'Dados Normal. pelo Peso - Seca'!AB$194))</f>
        <v>0.38297872340425554</v>
      </c>
      <c r="AC112" s="24">
        <f>IF(ISBLANK('Dados Normal. pelo Peso - Seca'!AC112),"",('Dados Normal. pelo Peso - Seca'!AC112-'Dados Normal. pelo Peso - Seca'!AC$194)/('Dados Normal. pelo Peso - Seca'!AC$193-'Dados Normal. pelo Peso - Seca'!AC$194))</f>
        <v>0.2083333333333334</v>
      </c>
    </row>
    <row r="113" spans="1:29" s="17" customFormat="1" x14ac:dyDescent="0.25">
      <c r="A113" s="18" t="s">
        <v>1089</v>
      </c>
      <c r="B113" s="28" t="s">
        <v>1090</v>
      </c>
      <c r="C113" s="24">
        <f>IF(ISBLANK('Dados Normal. pelo Peso - Seca'!C113),"",('Dados Normal. pelo Peso - Seca'!C113-'Dados Normal. pelo Peso - Seca'!C$194)/('Dados Normal. pelo Peso - Seca'!C$193-'Dados Normal. pelo Peso - Seca'!C$194))</f>
        <v>0.6937136427449192</v>
      </c>
      <c r="D113" s="24">
        <f>IF(ISBLANK('Dados Normal. pelo Peso - Seca'!D113),"",('Dados Normal. pelo Peso - Seca'!D113-'Dados Normal. pelo Peso - Seca'!D$194)/('Dados Normal. pelo Peso - Seca'!D$193-'Dados Normal. pelo Peso - Seca'!D$194))</f>
        <v>0.37697775815699014</v>
      </c>
      <c r="E113" s="24">
        <f>IF(ISBLANK('Dados Normal. pelo Peso - Seca'!E113),"",('Dados Normal. pelo Peso - Seca'!E113-'Dados Normal. pelo Peso - Seca'!E$194)/('Dados Normal. pelo Peso - Seca'!E$193-'Dados Normal. pelo Peso - Seca'!E$194))</f>
        <v>0.72454793163240028</v>
      </c>
      <c r="F113" s="24">
        <f>IF(ISBLANK('Dados Normal. pelo Peso - Seca'!F113),"",('Dados Normal. pelo Peso - Seca'!F113-'Dados Normal. pelo Peso - Seca'!F$194)/('Dados Normal. pelo Peso - Seca'!F$193-'Dados Normal. pelo Peso - Seca'!F$194))</f>
        <v>0.6831113801452785</v>
      </c>
      <c r="G113" s="24">
        <f>IF(ISBLANK('Dados Normal. pelo Peso - Seca'!G113),"",('Dados Normal. pelo Peso - Seca'!G113-'Dados Normal. pelo Peso - Seca'!G$194)/('Dados Normal. pelo Peso - Seca'!G$193-'Dados Normal. pelo Peso - Seca'!G$194))</f>
        <v>0.2300030629780257</v>
      </c>
      <c r="H113" s="24">
        <f>IF(ISBLANK('Dados Normal. pelo Peso - Seca'!H113),"",('Dados Normal. pelo Peso - Seca'!H113-'Dados Normal. pelo Peso - Seca'!H$194)/('Dados Normal. pelo Peso - Seca'!H$193-'Dados Normal. pelo Peso - Seca'!H$194))</f>
        <v>0.71232134651012702</v>
      </c>
      <c r="I113" s="24">
        <f>IF(ISBLANK('Dados Normal. pelo Peso - Seca'!I113),"",('Dados Normal. pelo Peso - Seca'!I113-'Dados Normal. pelo Peso - Seca'!I$194)/('Dados Normal. pelo Peso - Seca'!I$193-'Dados Normal. pelo Peso - Seca'!I$194))</f>
        <v>0.74009302325581394</v>
      </c>
      <c r="J113" s="24">
        <f>IF(ISBLANK('Dados Normal. pelo Peso - Seca'!J113),"",('Dados Normal. pelo Peso - Seca'!J113-'Dados Normal. pelo Peso - Seca'!J$194)/('Dados Normal. pelo Peso - Seca'!J$193-'Dados Normal. pelo Peso - Seca'!J$194))</f>
        <v>0.53762423095125422</v>
      </c>
      <c r="K113" s="24">
        <f>IF(ISBLANK('Dados Normal. pelo Peso - Seca'!K113),"",('Dados Normal. pelo Peso - Seca'!K113-'Dados Normal. pelo Peso - Seca'!K$194)/('Dados Normal. pelo Peso - Seca'!K$193-'Dados Normal. pelo Peso - Seca'!K$194))</f>
        <v>0.54997124784358831</v>
      </c>
      <c r="L113" s="24">
        <f>IF(ISBLANK('Dados Normal. pelo Peso - Seca'!L113),"",('Dados Normal. pelo Peso - Seca'!L113-'Dados Normal. pelo Peso - Seca'!L$194)/('Dados Normal. pelo Peso - Seca'!L$193-'Dados Normal. pelo Peso - Seca'!L$194))</f>
        <v>0.68700140778976992</v>
      </c>
      <c r="M113" s="24">
        <f>IF(ISBLANK('Dados Normal. pelo Peso - Seca'!M113),"",('Dados Normal. pelo Peso - Seca'!M113-'Dados Normal. pelo Peso - Seca'!M$194)/('Dados Normal. pelo Peso - Seca'!M$193-'Dados Normal. pelo Peso - Seca'!M$194))</f>
        <v>0.6063165201295696</v>
      </c>
      <c r="N113" s="24">
        <f>IF(ISBLANK('Dados Normal. pelo Peso - Seca'!N113),"",('Dados Normal. pelo Peso - Seca'!N113-'Dados Normal. pelo Peso - Seca'!N$194)/('Dados Normal. pelo Peso - Seca'!N$193-'Dados Normal. pelo Peso - Seca'!N$194))</f>
        <v>0.74344331641285966</v>
      </c>
      <c r="O113" s="24">
        <f>IF(ISBLANK('Dados Normal. pelo Peso - Seca'!O113),"",('Dados Normal. pelo Peso - Seca'!O113-'Dados Normal. pelo Peso - Seca'!O$194)/('Dados Normal. pelo Peso - Seca'!O$193-'Dados Normal. pelo Peso - Seca'!O$194))</f>
        <v>0.647151898734177</v>
      </c>
      <c r="P113" s="24">
        <f>IF(ISBLANK('Dados Normal. pelo Peso - Seca'!P113),"",('Dados Normal. pelo Peso - Seca'!P113-'Dados Normal. pelo Peso - Seca'!P$194)/('Dados Normal. pelo Peso - Seca'!P$193-'Dados Normal. pelo Peso - Seca'!P$194))</f>
        <v>0.1093573844419397</v>
      </c>
      <c r="Q113" s="24">
        <f>IF(ISBLANK('Dados Normal. pelo Peso - Seca'!Q113),"",('Dados Normal. pelo Peso - Seca'!Q113-'Dados Normal. pelo Peso - Seca'!Q$194)/('Dados Normal. pelo Peso - Seca'!Q$193-'Dados Normal. pelo Peso - Seca'!Q$194))</f>
        <v>0</v>
      </c>
      <c r="R113" s="24">
        <f>IF(ISBLANK('Dados Normal. pelo Peso - Seca'!R113),"",('Dados Normal. pelo Peso - Seca'!R113-'Dados Normal. pelo Peso - Seca'!R$194)/('Dados Normal. pelo Peso - Seca'!R$193-'Dados Normal. pelo Peso - Seca'!R$194))</f>
        <v>1</v>
      </c>
      <c r="S113" s="24">
        <f>IF(ISBLANK('Dados Normal. pelo Peso - Seca'!S113),"",('Dados Normal. pelo Peso - Seca'!S113-'Dados Normal. pelo Peso - Seca'!S$194)/('Dados Normal. pelo Peso - Seca'!S$193-'Dados Normal. pelo Peso - Seca'!S$194))</f>
        <v>0.66666666666666674</v>
      </c>
      <c r="T113" s="24">
        <f>IF(ISBLANK('Dados Normal. pelo Peso - Seca'!T113),"",('Dados Normal. pelo Peso - Seca'!T113-'Dados Normal. pelo Peso - Seca'!T$194)/('Dados Normal. pelo Peso - Seca'!T$193-'Dados Normal. pelo Peso - Seca'!T$194))</f>
        <v>1</v>
      </c>
      <c r="U113" s="24">
        <f>IF(ISBLANK('Dados Normal. pelo Peso - Seca'!U113),"",('Dados Normal. pelo Peso - Seca'!U113-'Dados Normal. pelo Peso - Seca'!U$194)/('Dados Normal. pelo Peso - Seca'!U$193-'Dados Normal. pelo Peso - Seca'!U$194))</f>
        <v>1</v>
      </c>
      <c r="V113" s="24">
        <f>IF(ISBLANK('Dados Normal. pelo Peso - Seca'!V113),"",('Dados Normal. pelo Peso - Seca'!V113-'Dados Normal. pelo Peso - Seca'!V$194)/('Dados Normal. pelo Peso - Seca'!V$193-'Dados Normal. pelo Peso - Seca'!V$194))</f>
        <v>0.41666666666666652</v>
      </c>
      <c r="W113" s="24">
        <f>IF(ISBLANK('Dados Normal. pelo Peso - Seca'!W113),"",('Dados Normal. pelo Peso - Seca'!W113-'Dados Normal. pelo Peso - Seca'!W$194)/('Dados Normal. pelo Peso - Seca'!W$193-'Dados Normal. pelo Peso - Seca'!W$194))</f>
        <v>0.58265947888589431</v>
      </c>
      <c r="X113" s="24">
        <f>IF(ISBLANK('Dados Normal. pelo Peso - Seca'!X113),"",('Dados Normal. pelo Peso - Seca'!X113-'Dados Normal. pelo Peso - Seca'!X$194)/('Dados Normal. pelo Peso - Seca'!X$193-'Dados Normal. pelo Peso - Seca'!X$194))</f>
        <v>0.44765840220385628</v>
      </c>
      <c r="Y113" s="24">
        <f>IF(ISBLANK('Dados Normal. pelo Peso - Seca'!Y113),"",('Dados Normal. pelo Peso - Seca'!Y113-'Dados Normal. pelo Peso - Seca'!Y$194)/('Dados Normal. pelo Peso - Seca'!Y$193-'Dados Normal. pelo Peso - Seca'!Y$194))</f>
        <v>0.44486537680963334</v>
      </c>
      <c r="Z113" s="24">
        <f>IF(ISBLANK('Dados Normal. pelo Peso - Seca'!Z113),"",('Dados Normal. pelo Peso - Seca'!Z113-'Dados Normal. pelo Peso - Seca'!Z$194)/('Dados Normal. pelo Peso - Seca'!Z$193-'Dados Normal. pelo Peso - Seca'!Z$194))</f>
        <v>0.78205335489086503</v>
      </c>
      <c r="AA113" s="24">
        <f>IF(ISBLANK('Dados Normal. pelo Peso - Seca'!AA113),"",('Dados Normal. pelo Peso - Seca'!AA113-'Dados Normal. pelo Peso - Seca'!AA$194)/('Dados Normal. pelo Peso - Seca'!AA$193-'Dados Normal. pelo Peso - Seca'!AA$194))</f>
        <v>0.70139819957862481</v>
      </c>
      <c r="AB113" s="24">
        <f>IF(ISBLANK('Dados Normal. pelo Peso - Seca'!AB113),"",('Dados Normal. pelo Peso - Seca'!AB113-'Dados Normal. pelo Peso - Seca'!AB$194)/('Dados Normal. pelo Peso - Seca'!AB$193-'Dados Normal. pelo Peso - Seca'!AB$194))</f>
        <v>0.68085106382978722</v>
      </c>
      <c r="AC113" s="24">
        <f>IF(ISBLANK('Dados Normal. pelo Peso - Seca'!AC113),"",('Dados Normal. pelo Peso - Seca'!AC113-'Dados Normal. pelo Peso - Seca'!AC$194)/('Dados Normal. pelo Peso - Seca'!AC$193-'Dados Normal. pelo Peso - Seca'!AC$194))</f>
        <v>0.58333333333333326</v>
      </c>
    </row>
    <row r="114" spans="1:29" s="17" customFormat="1" x14ac:dyDescent="0.25">
      <c r="A114" s="18" t="s">
        <v>1091</v>
      </c>
      <c r="B114" s="28" t="s">
        <v>1092</v>
      </c>
      <c r="C114" s="24">
        <f>IF(ISBLANK('Dados Normal. pelo Peso - Seca'!C114),"",('Dados Normal. pelo Peso - Seca'!C114-'Dados Normal. pelo Peso - Seca'!C$194)/('Dados Normal. pelo Peso - Seca'!C$193-'Dados Normal. pelo Peso - Seca'!C$194))</f>
        <v>0.60877319114698492</v>
      </c>
      <c r="D114" s="24">
        <f>IF(ISBLANK('Dados Normal. pelo Peso - Seca'!D114),"",('Dados Normal. pelo Peso - Seca'!D114-'Dados Normal. pelo Peso - Seca'!D$194)/('Dados Normal. pelo Peso - Seca'!D$193-'Dados Normal. pelo Peso - Seca'!D$194))</f>
        <v>0.39772772807887941</v>
      </c>
      <c r="E114" s="24">
        <f>IF(ISBLANK('Dados Normal. pelo Peso - Seca'!E114),"",('Dados Normal. pelo Peso - Seca'!E114-'Dados Normal. pelo Peso - Seca'!E$194)/('Dados Normal. pelo Peso - Seca'!E$193-'Dados Normal. pelo Peso - Seca'!E$194))</f>
        <v>0.54644538023284617</v>
      </c>
      <c r="F114" s="24">
        <f>IF(ISBLANK('Dados Normal. pelo Peso - Seca'!F114),"",('Dados Normal. pelo Peso - Seca'!F114-'Dados Normal. pelo Peso - Seca'!F$194)/('Dados Normal. pelo Peso - Seca'!F$193-'Dados Normal. pelo Peso - Seca'!F$194))</f>
        <v>0.35623486682808725</v>
      </c>
      <c r="G114" s="24">
        <f>IF(ISBLANK('Dados Normal. pelo Peso - Seca'!G114),"",('Dados Normal. pelo Peso - Seca'!G114-'Dados Normal. pelo Peso - Seca'!G$194)/('Dados Normal. pelo Peso - Seca'!G$193-'Dados Normal. pelo Peso - Seca'!G$194))</f>
        <v>0.10036149262942939</v>
      </c>
      <c r="H114" s="24">
        <f>IF(ISBLANK('Dados Normal. pelo Peso - Seca'!H114),"",('Dados Normal. pelo Peso - Seca'!H114-'Dados Normal. pelo Peso - Seca'!H$194)/('Dados Normal. pelo Peso - Seca'!H$193-'Dados Normal. pelo Peso - Seca'!H$194))</f>
        <v>0.57050220048438915</v>
      </c>
      <c r="I114" s="24">
        <f>IF(ISBLANK('Dados Normal. pelo Peso - Seca'!I114),"",('Dados Normal. pelo Peso - Seca'!I114-'Dados Normal. pelo Peso - Seca'!I$194)/('Dados Normal. pelo Peso - Seca'!I$193-'Dados Normal. pelo Peso - Seca'!I$194))</f>
        <v>0.43330232558139531</v>
      </c>
      <c r="J114" s="24">
        <f>IF(ISBLANK('Dados Normal. pelo Peso - Seca'!J114),"",('Dados Normal. pelo Peso - Seca'!J114-'Dados Normal. pelo Peso - Seca'!J$194)/('Dados Normal. pelo Peso - Seca'!J$193-'Dados Normal. pelo Peso - Seca'!J$194))</f>
        <v>0.44723142451490777</v>
      </c>
      <c r="K114" s="24">
        <f>IF(ISBLANK('Dados Normal. pelo Peso - Seca'!K114),"",('Dados Normal. pelo Peso - Seca'!K114-'Dados Normal. pelo Peso - Seca'!K$194)/('Dados Normal. pelo Peso - Seca'!K$193-'Dados Normal. pelo Peso - Seca'!K$194))</f>
        <v>0.63990799309948243</v>
      </c>
      <c r="L114" s="24">
        <f>IF(ISBLANK('Dados Normal. pelo Peso - Seca'!L114),"",('Dados Normal. pelo Peso - Seca'!L114-'Dados Normal. pelo Peso - Seca'!L$194)/('Dados Normal. pelo Peso - Seca'!L$193-'Dados Normal. pelo Peso - Seca'!L$194))</f>
        <v>0.74612857813233213</v>
      </c>
      <c r="M114" s="24">
        <f>IF(ISBLANK('Dados Normal. pelo Peso - Seca'!M114),"",('Dados Normal. pelo Peso - Seca'!M114-'Dados Normal. pelo Peso - Seca'!M$194)/('Dados Normal. pelo Peso - Seca'!M$193-'Dados Normal. pelo Peso - Seca'!M$194))</f>
        <v>0.37598334104581216</v>
      </c>
      <c r="N114" s="24">
        <f>IF(ISBLANK('Dados Normal. pelo Peso - Seca'!N114),"",('Dados Normal. pelo Peso - Seca'!N114-'Dados Normal. pelo Peso - Seca'!N$194)/('Dados Normal. pelo Peso - Seca'!N$193-'Dados Normal. pelo Peso - Seca'!N$194))</f>
        <v>0.62436548223350241</v>
      </c>
      <c r="O114" s="24">
        <f>IF(ISBLANK('Dados Normal. pelo Peso - Seca'!O114),"",('Dados Normal. pelo Peso - Seca'!O114-'Dados Normal. pelo Peso - Seca'!O$194)/('Dados Normal. pelo Peso - Seca'!O$193-'Dados Normal. pelo Peso - Seca'!O$194))</f>
        <v>0.86392405063291144</v>
      </c>
      <c r="P114" s="24">
        <f>IF(ISBLANK('Dados Normal. pelo Peso - Seca'!P114),"",('Dados Normal. pelo Peso - Seca'!P114-'Dados Normal. pelo Peso - Seca'!P$194)/('Dados Normal. pelo Peso - Seca'!P$193-'Dados Normal. pelo Peso - Seca'!P$194))</f>
        <v>8.1172491544533654E-2</v>
      </c>
      <c r="Q114" s="24">
        <f>IF(ISBLANK('Dados Normal. pelo Peso - Seca'!Q114),"",('Dados Normal. pelo Peso - Seca'!Q114-'Dados Normal. pelo Peso - Seca'!Q$194)/('Dados Normal. pelo Peso - Seca'!Q$193-'Dados Normal. pelo Peso - Seca'!Q$194))</f>
        <v>0</v>
      </c>
      <c r="R114" s="24">
        <f>IF(ISBLANK('Dados Normal. pelo Peso - Seca'!R114),"",('Dados Normal. pelo Peso - Seca'!R114-'Dados Normal. pelo Peso - Seca'!R$194)/('Dados Normal. pelo Peso - Seca'!R$193-'Dados Normal. pelo Peso - Seca'!R$194))</f>
        <v>1</v>
      </c>
      <c r="S114" s="24">
        <f>IF(ISBLANK('Dados Normal. pelo Peso - Seca'!S114),"",('Dados Normal. pelo Peso - Seca'!S114-'Dados Normal. pelo Peso - Seca'!S$194)/('Dados Normal. pelo Peso - Seca'!S$193-'Dados Normal. pelo Peso - Seca'!S$194))</f>
        <v>0.66666666666666674</v>
      </c>
      <c r="T114" s="24">
        <f>IF(ISBLANK('Dados Normal. pelo Peso - Seca'!T114),"",('Dados Normal. pelo Peso - Seca'!T114-'Dados Normal. pelo Peso - Seca'!T$194)/('Dados Normal. pelo Peso - Seca'!T$193-'Dados Normal. pelo Peso - Seca'!T$194))</f>
        <v>1</v>
      </c>
      <c r="U114" s="24">
        <f>IF(ISBLANK('Dados Normal. pelo Peso - Seca'!U114),"",('Dados Normal. pelo Peso - Seca'!U114-'Dados Normal. pelo Peso - Seca'!U$194)/('Dados Normal. pelo Peso - Seca'!U$193-'Dados Normal. pelo Peso - Seca'!U$194))</f>
        <v>1</v>
      </c>
      <c r="V114" s="24">
        <f>IF(ISBLANK('Dados Normal. pelo Peso - Seca'!V114),"",('Dados Normal. pelo Peso - Seca'!V114-'Dados Normal. pelo Peso - Seca'!V$194)/('Dados Normal. pelo Peso - Seca'!V$193-'Dados Normal. pelo Peso - Seca'!V$194))</f>
        <v>0.79166666666666674</v>
      </c>
      <c r="W114" s="24">
        <f>IF(ISBLANK('Dados Normal. pelo Peso - Seca'!W114),"",('Dados Normal. pelo Peso - Seca'!W114-'Dados Normal. pelo Peso - Seca'!W$194)/('Dados Normal. pelo Peso - Seca'!W$193-'Dados Normal. pelo Peso - Seca'!W$194))</f>
        <v>0.86388140161725069</v>
      </c>
      <c r="X114" s="24">
        <f>IF(ISBLANK('Dados Normal. pelo Peso - Seca'!X114),"",('Dados Normal. pelo Peso - Seca'!X114-'Dados Normal. pelo Peso - Seca'!X$194)/('Dados Normal. pelo Peso - Seca'!X$193-'Dados Normal. pelo Peso - Seca'!X$194))</f>
        <v>0.10743801652892571</v>
      </c>
      <c r="Y114" s="24">
        <f>IF(ISBLANK('Dados Normal. pelo Peso - Seca'!Y114),"",('Dados Normal. pelo Peso - Seca'!Y114-'Dados Normal. pelo Peso - Seca'!Y$194)/('Dados Normal. pelo Peso - Seca'!Y$193-'Dados Normal. pelo Peso - Seca'!Y$194))</f>
        <v>0.57285888242457039</v>
      </c>
      <c r="Z114" s="24">
        <f>IF(ISBLANK('Dados Normal. pelo Peso - Seca'!Z114),"",('Dados Normal. pelo Peso - Seca'!Z114-'Dados Normal. pelo Peso - Seca'!Z$194)/('Dados Normal. pelo Peso - Seca'!Z$193-'Dados Normal. pelo Peso - Seca'!Z$194))</f>
        <v>0.47534357316087306</v>
      </c>
      <c r="AA114" s="24">
        <f>IF(ISBLANK('Dados Normal. pelo Peso - Seca'!AA114),"",('Dados Normal. pelo Peso - Seca'!AA114-'Dados Normal. pelo Peso - Seca'!AA$194)/('Dados Normal. pelo Peso - Seca'!AA$193-'Dados Normal. pelo Peso - Seca'!AA$194))</f>
        <v>0.45087148055927989</v>
      </c>
      <c r="AB114" s="24">
        <f>IF(ISBLANK('Dados Normal. pelo Peso - Seca'!AB114),"",('Dados Normal. pelo Peso - Seca'!AB114-'Dados Normal. pelo Peso - Seca'!AB$194)/('Dados Normal. pelo Peso - Seca'!AB$193-'Dados Normal. pelo Peso - Seca'!AB$194))</f>
        <v>0.42553191489361697</v>
      </c>
      <c r="AC114" s="24">
        <f>IF(ISBLANK('Dados Normal. pelo Peso - Seca'!AC114),"",('Dados Normal. pelo Peso - Seca'!AC114-'Dados Normal. pelo Peso - Seca'!AC$194)/('Dados Normal. pelo Peso - Seca'!AC$193-'Dados Normal. pelo Peso - Seca'!AC$194))</f>
        <v>0.18749999999999992</v>
      </c>
    </row>
    <row r="115" spans="1:29" s="17" customFormat="1" x14ac:dyDescent="0.25">
      <c r="A115" s="18" t="s">
        <v>1093</v>
      </c>
      <c r="B115" s="28" t="s">
        <v>1094</v>
      </c>
      <c r="C115" s="24">
        <f>IF(ISBLANK('Dados Normal. pelo Peso - Seca'!C115),"",('Dados Normal. pelo Peso - Seca'!C115-'Dados Normal. pelo Peso - Seca'!C$194)/('Dados Normal. pelo Peso - Seca'!C$193-'Dados Normal. pelo Peso - Seca'!C$194))</f>
        <v>0.70293166967644694</v>
      </c>
      <c r="D115" s="24">
        <f>IF(ISBLANK('Dados Normal. pelo Peso - Seca'!D115),"",('Dados Normal. pelo Peso - Seca'!D115-'Dados Normal. pelo Peso - Seca'!D$194)/('Dados Normal. pelo Peso - Seca'!D$193-'Dados Normal. pelo Peso - Seca'!D$194))</f>
        <v>0.31346481102652857</v>
      </c>
      <c r="E115" s="24">
        <f>IF(ISBLANK('Dados Normal. pelo Peso - Seca'!E115),"",('Dados Normal. pelo Peso - Seca'!E115-'Dados Normal. pelo Peso - Seca'!E$194)/('Dados Normal. pelo Peso - Seca'!E$193-'Dados Normal. pelo Peso - Seca'!E$194))</f>
        <v>0.60094129303938582</v>
      </c>
      <c r="F115" s="24">
        <f>IF(ISBLANK('Dados Normal. pelo Peso - Seca'!F115),"",('Dados Normal. pelo Peso - Seca'!F115-'Dados Normal. pelo Peso - Seca'!F$194)/('Dados Normal. pelo Peso - Seca'!F$193-'Dados Normal. pelo Peso - Seca'!F$194))</f>
        <v>0.6628329297820823</v>
      </c>
      <c r="G115" s="24">
        <f>IF(ISBLANK('Dados Normal. pelo Peso - Seca'!G115),"",('Dados Normal. pelo Peso - Seca'!G115-'Dados Normal. pelo Peso - Seca'!G$194)/('Dados Normal. pelo Peso - Seca'!G$193-'Dados Normal. pelo Peso - Seca'!G$194))</f>
        <v>0.20039088659578974</v>
      </c>
      <c r="H115" s="24">
        <f>IF(ISBLANK('Dados Normal. pelo Peso - Seca'!H115),"",('Dados Normal. pelo Peso - Seca'!H115-'Dados Normal. pelo Peso - Seca'!H$194)/('Dados Normal. pelo Peso - Seca'!H$193-'Dados Normal. pelo Peso - Seca'!H$194))</f>
        <v>0.74722900009862769</v>
      </c>
      <c r="I115" s="24">
        <f>IF(ISBLANK('Dados Normal. pelo Peso - Seca'!I115),"",('Dados Normal. pelo Peso - Seca'!I115-'Dados Normal. pelo Peso - Seca'!I$194)/('Dados Normal. pelo Peso - Seca'!I$193-'Dados Normal. pelo Peso - Seca'!I$194))</f>
        <v>0.62176744186046518</v>
      </c>
      <c r="J115" s="24">
        <f>IF(ISBLANK('Dados Normal. pelo Peso - Seca'!J115),"",('Dados Normal. pelo Peso - Seca'!J115-'Dados Normal. pelo Peso - Seca'!J$194)/('Dados Normal. pelo Peso - Seca'!J$193-'Dados Normal. pelo Peso - Seca'!J$194))</f>
        <v>0.57737813535257942</v>
      </c>
      <c r="K115" s="24">
        <f>IF(ISBLANK('Dados Normal. pelo Peso - Seca'!K115),"",('Dados Normal. pelo Peso - Seca'!K115-'Dados Normal. pelo Peso - Seca'!K$194)/('Dados Normal. pelo Peso - Seca'!K$193-'Dados Normal. pelo Peso - Seca'!K$194))</f>
        <v>0.56848763657274293</v>
      </c>
      <c r="L115" s="24">
        <f>IF(ISBLANK('Dados Normal. pelo Peso - Seca'!L115),"",('Dados Normal. pelo Peso - Seca'!L115-'Dados Normal. pelo Peso - Seca'!L$194)/('Dados Normal. pelo Peso - Seca'!L$193-'Dados Normal. pelo Peso - Seca'!L$194))</f>
        <v>0.63808071328015004</v>
      </c>
      <c r="M115" s="24">
        <f>IF(ISBLANK('Dados Normal. pelo Peso - Seca'!M115),"",('Dados Normal. pelo Peso - Seca'!M115-'Dados Normal. pelo Peso - Seca'!M$194)/('Dados Normal. pelo Peso - Seca'!M$193-'Dados Normal. pelo Peso - Seca'!M$194))</f>
        <v>0.6683248496066635</v>
      </c>
      <c r="N115" s="24">
        <f>IF(ISBLANK('Dados Normal. pelo Peso - Seca'!N115),"",('Dados Normal. pelo Peso - Seca'!N115-'Dados Normal. pelo Peso - Seca'!N$194)/('Dados Normal. pelo Peso - Seca'!N$193-'Dados Normal. pelo Peso - Seca'!N$194))</f>
        <v>0.78193739424703868</v>
      </c>
      <c r="O115" s="24">
        <f>IF(ISBLANK('Dados Normal. pelo Peso - Seca'!O115),"",('Dados Normal. pelo Peso - Seca'!O115-'Dados Normal. pelo Peso - Seca'!O$194)/('Dados Normal. pelo Peso - Seca'!O$193-'Dados Normal. pelo Peso - Seca'!O$194))</f>
        <v>0.76772151898734164</v>
      </c>
      <c r="P115" s="24">
        <f>IF(ISBLANK('Dados Normal. pelo Peso - Seca'!P115),"",('Dados Normal. pelo Peso - Seca'!P115-'Dados Normal. pelo Peso - Seca'!P$194)/('Dados Normal. pelo Peso - Seca'!P$193-'Dados Normal. pelo Peso - Seca'!P$194))</f>
        <v>7.1025930101465518E-2</v>
      </c>
      <c r="Q115" s="24">
        <f>IF(ISBLANK('Dados Normal. pelo Peso - Seca'!Q115),"",('Dados Normal. pelo Peso - Seca'!Q115-'Dados Normal. pelo Peso - Seca'!Q$194)/('Dados Normal. pelo Peso - Seca'!Q$193-'Dados Normal. pelo Peso - Seca'!Q$194))</f>
        <v>1</v>
      </c>
      <c r="R115" s="24">
        <f>IF(ISBLANK('Dados Normal. pelo Peso - Seca'!R115),"",('Dados Normal. pelo Peso - Seca'!R115-'Dados Normal. pelo Peso - Seca'!R$194)/('Dados Normal. pelo Peso - Seca'!R$193-'Dados Normal. pelo Peso - Seca'!R$194))</f>
        <v>1</v>
      </c>
      <c r="S115" s="24">
        <f>IF(ISBLANK('Dados Normal. pelo Peso - Seca'!S115),"",('Dados Normal. pelo Peso - Seca'!S115-'Dados Normal. pelo Peso - Seca'!S$194)/('Dados Normal. pelo Peso - Seca'!S$193-'Dados Normal. pelo Peso - Seca'!S$194))</f>
        <v>0.66666666666666674</v>
      </c>
      <c r="T115" s="24">
        <f>IF(ISBLANK('Dados Normal. pelo Peso - Seca'!T115),"",('Dados Normal. pelo Peso - Seca'!T115-'Dados Normal. pelo Peso - Seca'!T$194)/('Dados Normal. pelo Peso - Seca'!T$193-'Dados Normal. pelo Peso - Seca'!T$194))</f>
        <v>1</v>
      </c>
      <c r="U115" s="24">
        <f>IF(ISBLANK('Dados Normal. pelo Peso - Seca'!U115),"",('Dados Normal. pelo Peso - Seca'!U115-'Dados Normal. pelo Peso - Seca'!U$194)/('Dados Normal. pelo Peso - Seca'!U$193-'Dados Normal. pelo Peso - Seca'!U$194))</f>
        <v>1</v>
      </c>
      <c r="V115" s="24">
        <f>IF(ISBLANK('Dados Normal. pelo Peso - Seca'!V115),"",('Dados Normal. pelo Peso - Seca'!V115-'Dados Normal. pelo Peso - Seca'!V$194)/('Dados Normal. pelo Peso - Seca'!V$193-'Dados Normal. pelo Peso - Seca'!V$194))</f>
        <v>0.79166666666666674</v>
      </c>
      <c r="W115" s="24">
        <f>IF(ISBLANK('Dados Normal. pelo Peso - Seca'!W115),"",('Dados Normal. pelo Peso - Seca'!W115-'Dados Normal. pelo Peso - Seca'!W$194)/('Dados Normal. pelo Peso - Seca'!W$193-'Dados Normal. pelo Peso - Seca'!W$194))</f>
        <v>0.6015274034141963</v>
      </c>
      <c r="X115" s="24">
        <f>IF(ISBLANK('Dados Normal. pelo Peso - Seca'!X115),"",('Dados Normal. pelo Peso - Seca'!X115-'Dados Normal. pelo Peso - Seca'!X$194)/('Dados Normal. pelo Peso - Seca'!X$193-'Dados Normal. pelo Peso - Seca'!X$194))</f>
        <v>0.41391184573002704</v>
      </c>
      <c r="Y115" s="24">
        <f>IF(ISBLANK('Dados Normal. pelo Peso - Seca'!Y115),"",('Dados Normal. pelo Peso - Seca'!Y115-'Dados Normal. pelo Peso - Seca'!Y$194)/('Dados Normal. pelo Peso - Seca'!Y$193-'Dados Normal. pelo Peso - Seca'!Y$194))</f>
        <v>0.51562711405763773</v>
      </c>
      <c r="Z115" s="24">
        <f>IF(ISBLANK('Dados Normal. pelo Peso - Seca'!Z115),"",('Dados Normal. pelo Peso - Seca'!Z115-'Dados Normal. pelo Peso - Seca'!Z$194)/('Dados Normal. pelo Peso - Seca'!Z$193-'Dados Normal. pelo Peso - Seca'!Z$194))</f>
        <v>0.53128536782538394</v>
      </c>
      <c r="AA115" s="24">
        <f>IF(ISBLANK('Dados Normal. pelo Peso - Seca'!AA115),"",('Dados Normal. pelo Peso - Seca'!AA115-'Dados Normal. pelo Peso - Seca'!AA$194)/('Dados Normal. pelo Peso - Seca'!AA$193-'Dados Normal. pelo Peso - Seca'!AA$194))</f>
        <v>0.464661942156675</v>
      </c>
      <c r="AB115" s="24">
        <f>IF(ISBLANK('Dados Normal. pelo Peso - Seca'!AB115),"",('Dados Normal. pelo Peso - Seca'!AB115-'Dados Normal. pelo Peso - Seca'!AB$194)/('Dados Normal. pelo Peso - Seca'!AB$193-'Dados Normal. pelo Peso - Seca'!AB$194))</f>
        <v>0.53191489361702138</v>
      </c>
      <c r="AC115" s="24">
        <f>IF(ISBLANK('Dados Normal. pelo Peso - Seca'!AC115),"",('Dados Normal. pelo Peso - Seca'!AC115-'Dados Normal. pelo Peso - Seca'!AC$194)/('Dados Normal. pelo Peso - Seca'!AC$193-'Dados Normal. pelo Peso - Seca'!AC$194))</f>
        <v>0.18749999999999992</v>
      </c>
    </row>
    <row r="116" spans="1:29" s="17" customFormat="1" x14ac:dyDescent="0.25">
      <c r="A116" s="18" t="s">
        <v>1095</v>
      </c>
      <c r="B116" s="28" t="s">
        <v>1096</v>
      </c>
      <c r="C116" s="24">
        <f>IF(ISBLANK('Dados Normal. pelo Peso - Seca'!C116),"",('Dados Normal. pelo Peso - Seca'!C116-'Dados Normal. pelo Peso - Seca'!C$194)/('Dados Normal. pelo Peso - Seca'!C$193-'Dados Normal. pelo Peso - Seca'!C$194))</f>
        <v>0.74049195480578356</v>
      </c>
      <c r="D116" s="24">
        <f>IF(ISBLANK('Dados Normal. pelo Peso - Seca'!D116),"",('Dados Normal. pelo Peso - Seca'!D116-'Dados Normal. pelo Peso - Seca'!D$194)/('Dados Normal. pelo Peso - Seca'!D$193-'Dados Normal. pelo Peso - Seca'!D$194))</f>
        <v>0.28330070003374241</v>
      </c>
      <c r="E116" s="24">
        <f>IF(ISBLANK('Dados Normal. pelo Peso - Seca'!E116),"",('Dados Normal. pelo Peso - Seca'!E116-'Dados Normal. pelo Peso - Seca'!E$194)/('Dados Normal. pelo Peso - Seca'!E$193-'Dados Normal. pelo Peso - Seca'!E$194))</f>
        <v>0.60713401040376513</v>
      </c>
      <c r="F116" s="24">
        <f>IF(ISBLANK('Dados Normal. pelo Peso - Seca'!F116),"",('Dados Normal. pelo Peso - Seca'!F116-'Dados Normal. pelo Peso - Seca'!F$194)/('Dados Normal. pelo Peso - Seca'!F$193-'Dados Normal. pelo Peso - Seca'!F$194))</f>
        <v>0.66162227602905577</v>
      </c>
      <c r="G116" s="24">
        <f>IF(ISBLANK('Dados Normal. pelo Peso - Seca'!G116),"",('Dados Normal. pelo Peso - Seca'!G116-'Dados Normal. pelo Peso - Seca'!G$194)/('Dados Normal. pelo Peso - Seca'!G$193-'Dados Normal. pelo Peso - Seca'!G$194))</f>
        <v>0.23547300631097468</v>
      </c>
      <c r="H116" s="24">
        <f>IF(ISBLANK('Dados Normal. pelo Peso - Seca'!H116),"",('Dados Normal. pelo Peso - Seca'!H116-'Dados Normal. pelo Peso - Seca'!H$194)/('Dados Normal. pelo Peso - Seca'!H$193-'Dados Normal. pelo Peso - Seca'!H$194))</f>
        <v>0.93174313814092335</v>
      </c>
      <c r="I116" s="24">
        <f>IF(ISBLANK('Dados Normal. pelo Peso - Seca'!I116),"",('Dados Normal. pelo Peso - Seca'!I116-'Dados Normal. pelo Peso - Seca'!I$194)/('Dados Normal. pelo Peso - Seca'!I$193-'Dados Normal. pelo Peso - Seca'!I$194))</f>
        <v>0.4667906976744185</v>
      </c>
      <c r="J116" s="24">
        <f>IF(ISBLANK('Dados Normal. pelo Peso - Seca'!J116),"",('Dados Normal. pelo Peso - Seca'!J116-'Dados Normal. pelo Peso - Seca'!J$194)/('Dados Normal. pelo Peso - Seca'!J$193-'Dados Normal. pelo Peso - Seca'!J$194))</f>
        <v>0.63132986275437775</v>
      </c>
      <c r="K116" s="24">
        <f>IF(ISBLANK('Dados Normal. pelo Peso - Seca'!K116),"",('Dados Normal. pelo Peso - Seca'!K116-'Dados Normal. pelo Peso - Seca'!K$194)/('Dados Normal. pelo Peso - Seca'!K$193-'Dados Normal. pelo Peso - Seca'!K$194))</f>
        <v>0.51052328924669343</v>
      </c>
      <c r="L116" s="24">
        <f>IF(ISBLANK('Dados Normal. pelo Peso - Seca'!L116),"",('Dados Normal. pelo Peso - Seca'!L116-'Dados Normal. pelo Peso - Seca'!L$194)/('Dados Normal. pelo Peso - Seca'!L$193-'Dados Normal. pelo Peso - Seca'!L$194))</f>
        <v>0.68594556546222429</v>
      </c>
      <c r="M116" s="24">
        <f>IF(ISBLANK('Dados Normal. pelo Peso - Seca'!M116),"",('Dados Normal. pelo Peso - Seca'!M116-'Dados Normal. pelo Peso - Seca'!M$194)/('Dados Normal. pelo Peso - Seca'!M$193-'Dados Normal. pelo Peso - Seca'!M$194))</f>
        <v>0.90745025451180006</v>
      </c>
      <c r="N116" s="24">
        <f>IF(ISBLANK('Dados Normal. pelo Peso - Seca'!N116),"",('Dados Normal. pelo Peso - Seca'!N116-'Dados Normal. pelo Peso - Seca'!N$194)/('Dados Normal. pelo Peso - Seca'!N$193-'Dados Normal. pelo Peso - Seca'!N$194))</f>
        <v>0.84940778341793566</v>
      </c>
      <c r="O116" s="24">
        <f>IF(ISBLANK('Dados Normal. pelo Peso - Seca'!O116),"",('Dados Normal. pelo Peso - Seca'!O116-'Dados Normal. pelo Peso - Seca'!O$194)/('Dados Normal. pelo Peso - Seca'!O$193-'Dados Normal. pelo Peso - Seca'!O$194))</f>
        <v>0.6647151898734176</v>
      </c>
      <c r="P116" s="24">
        <f>IF(ISBLANK('Dados Normal. pelo Peso - Seca'!P116),"",('Dados Normal. pelo Peso - Seca'!P116-'Dados Normal. pelo Peso - Seca'!P$194)/('Dados Normal. pelo Peso - Seca'!P$193-'Dados Normal. pelo Peso - Seca'!P$194))</f>
        <v>0.12626832018038331</v>
      </c>
      <c r="Q116" s="24">
        <f>IF(ISBLANK('Dados Normal. pelo Peso - Seca'!Q116),"",('Dados Normal. pelo Peso - Seca'!Q116-'Dados Normal. pelo Peso - Seca'!Q$194)/('Dados Normal. pelo Peso - Seca'!Q$193-'Dados Normal. pelo Peso - Seca'!Q$194))</f>
        <v>0</v>
      </c>
      <c r="R116" s="24">
        <f>IF(ISBLANK('Dados Normal. pelo Peso - Seca'!R116),"",('Dados Normal. pelo Peso - Seca'!R116-'Dados Normal. pelo Peso - Seca'!R$194)/('Dados Normal. pelo Peso - Seca'!R$193-'Dados Normal. pelo Peso - Seca'!R$194))</f>
        <v>0</v>
      </c>
      <c r="S116" s="24">
        <f>IF(ISBLANK('Dados Normal. pelo Peso - Seca'!S116),"",('Dados Normal. pelo Peso - Seca'!S116-'Dados Normal. pelo Peso - Seca'!S$194)/('Dados Normal. pelo Peso - Seca'!S$193-'Dados Normal. pelo Peso - Seca'!S$194))</f>
        <v>0.66666666666666674</v>
      </c>
      <c r="T116" s="24">
        <f>IF(ISBLANK('Dados Normal. pelo Peso - Seca'!T116),"",('Dados Normal. pelo Peso - Seca'!T116-'Dados Normal. pelo Peso - Seca'!T$194)/('Dados Normal. pelo Peso - Seca'!T$193-'Dados Normal. pelo Peso - Seca'!T$194))</f>
        <v>1</v>
      </c>
      <c r="U116" s="24">
        <f>IF(ISBLANK('Dados Normal. pelo Peso - Seca'!U116),"",('Dados Normal. pelo Peso - Seca'!U116-'Dados Normal. pelo Peso - Seca'!U$194)/('Dados Normal. pelo Peso - Seca'!U$193-'Dados Normal. pelo Peso - Seca'!U$194))</f>
        <v>1</v>
      </c>
      <c r="V116" s="24">
        <f>IF(ISBLANK('Dados Normal. pelo Peso - Seca'!V116),"",('Dados Normal. pelo Peso - Seca'!V116-'Dados Normal. pelo Peso - Seca'!V$194)/('Dados Normal. pelo Peso - Seca'!V$193-'Dados Normal. pelo Peso - Seca'!V$194))</f>
        <v>0.49999999999999989</v>
      </c>
      <c r="W116" s="24">
        <f>IF(ISBLANK('Dados Normal. pelo Peso - Seca'!W116),"",('Dados Normal. pelo Peso - Seca'!W116-'Dados Normal. pelo Peso - Seca'!W$194)/('Dados Normal. pelo Peso - Seca'!W$193-'Dados Normal. pelo Peso - Seca'!W$194))</f>
        <v>0.82569631626235418</v>
      </c>
      <c r="X116" s="24">
        <f>IF(ISBLANK('Dados Normal. pelo Peso - Seca'!X116),"",('Dados Normal. pelo Peso - Seca'!X116-'Dados Normal. pelo Peso - Seca'!X$194)/('Dados Normal. pelo Peso - Seca'!X$193-'Dados Normal. pelo Peso - Seca'!X$194))</f>
        <v>0.16253443526170816</v>
      </c>
      <c r="Y116" s="24">
        <f>IF(ISBLANK('Dados Normal. pelo Peso - Seca'!Y116),"",('Dados Normal. pelo Peso - Seca'!Y116-'Dados Normal. pelo Peso - Seca'!Y$194)/('Dados Normal. pelo Peso - Seca'!Y$193-'Dados Normal. pelo Peso - Seca'!Y$194))</f>
        <v>0.88025977540251665</v>
      </c>
      <c r="Z116" s="24">
        <f>IF(ISBLANK('Dados Normal. pelo Peso - Seca'!Z116),"",('Dados Normal. pelo Peso - Seca'!Z116-'Dados Normal. pelo Peso - Seca'!Z$194)/('Dados Normal. pelo Peso - Seca'!Z$193-'Dados Normal. pelo Peso - Seca'!Z$194))</f>
        <v>0.72045270816491513</v>
      </c>
      <c r="AA116" s="24">
        <f>IF(ISBLANK('Dados Normal. pelo Peso - Seca'!AA116),"",('Dados Normal. pelo Peso - Seca'!AA116-'Dados Normal. pelo Peso - Seca'!AA$194)/('Dados Normal. pelo Peso - Seca'!AA$193-'Dados Normal. pelo Peso - Seca'!AA$194))</f>
        <v>0.61252633595096728</v>
      </c>
      <c r="AB116" s="24">
        <f>IF(ISBLANK('Dados Normal. pelo Peso - Seca'!AB116),"",('Dados Normal. pelo Peso - Seca'!AB116-'Dados Normal. pelo Peso - Seca'!AB$194)/('Dados Normal. pelo Peso - Seca'!AB$193-'Dados Normal. pelo Peso - Seca'!AB$194))</f>
        <v>0.27659574468085113</v>
      </c>
      <c r="AC116" s="24">
        <f>IF(ISBLANK('Dados Normal. pelo Peso - Seca'!AC116),"",('Dados Normal. pelo Peso - Seca'!AC116-'Dados Normal. pelo Peso - Seca'!AC$194)/('Dados Normal. pelo Peso - Seca'!AC$193-'Dados Normal. pelo Peso - Seca'!AC$194))</f>
        <v>0.47916666666666669</v>
      </c>
    </row>
    <row r="117" spans="1:29" s="17" customFormat="1" x14ac:dyDescent="0.25">
      <c r="A117" s="18" t="s">
        <v>1097</v>
      </c>
      <c r="B117" s="28" t="s">
        <v>1098</v>
      </c>
      <c r="C117" s="24">
        <f>IF(ISBLANK('Dados Normal. pelo Peso - Seca'!C117),"",('Dados Normal. pelo Peso - Seca'!C117-'Dados Normal. pelo Peso - Seca'!C$194)/('Dados Normal. pelo Peso - Seca'!C$193-'Dados Normal. pelo Peso - Seca'!C$194))</f>
        <v>0.70396283738364462</v>
      </c>
      <c r="D117" s="24">
        <f>IF(ISBLANK('Dados Normal. pelo Peso - Seca'!D117),"",('Dados Normal. pelo Peso - Seca'!D117-'Dados Normal. pelo Peso - Seca'!D$194)/('Dados Normal. pelo Peso - Seca'!D$193-'Dados Normal. pelo Peso - Seca'!D$194))</f>
        <v>0.38843861230988513</v>
      </c>
      <c r="E117" s="24">
        <f>IF(ISBLANK('Dados Normal. pelo Peso - Seca'!E117),"",('Dados Normal. pelo Peso - Seca'!E117-'Dados Normal. pelo Peso - Seca'!E$194)/('Dados Normal. pelo Peso - Seca'!E$193-'Dados Normal. pelo Peso - Seca'!E$194))</f>
        <v>0.82313599207332178</v>
      </c>
      <c r="F117" s="24">
        <f>IF(ISBLANK('Dados Normal. pelo Peso - Seca'!F117),"",('Dados Normal. pelo Peso - Seca'!F117-'Dados Normal. pelo Peso - Seca'!F$194)/('Dados Normal. pelo Peso - Seca'!F$193-'Dados Normal. pelo Peso - Seca'!F$194))</f>
        <v>0.76664648910411637</v>
      </c>
      <c r="G117" s="24">
        <f>IF(ISBLANK('Dados Normal. pelo Peso - Seca'!G117),"",('Dados Normal. pelo Peso - Seca'!G117-'Dados Normal. pelo Peso - Seca'!G$194)/('Dados Normal. pelo Peso - Seca'!G$193-'Dados Normal. pelo Peso - Seca'!G$194))</f>
        <v>0.1607359424552357</v>
      </c>
      <c r="H117" s="24">
        <f>IF(ISBLANK('Dados Normal. pelo Peso - Seca'!H117),"",('Dados Normal. pelo Peso - Seca'!H117-'Dados Normal. pelo Peso - Seca'!H$194)/('Dados Normal. pelo Peso - Seca'!H$193-'Dados Normal. pelo Peso - Seca'!H$194))</f>
        <v>0.35243427546891104</v>
      </c>
      <c r="I117" s="24">
        <f>IF(ISBLANK('Dados Normal. pelo Peso - Seca'!I117),"",('Dados Normal. pelo Peso - Seca'!I117-'Dados Normal. pelo Peso - Seca'!I$194)/('Dados Normal. pelo Peso - Seca'!I$193-'Dados Normal. pelo Peso - Seca'!I$194))</f>
        <v>0.50846511627906976</v>
      </c>
      <c r="J117" s="24">
        <f>IF(ISBLANK('Dados Normal. pelo Peso - Seca'!J117),"",('Dados Normal. pelo Peso - Seca'!J117-'Dados Normal. pelo Peso - Seca'!J$194)/('Dados Normal. pelo Peso - Seca'!J$193-'Dados Normal. pelo Peso - Seca'!J$194))</f>
        <v>0.58873639375295794</v>
      </c>
      <c r="K117" s="24">
        <f>IF(ISBLANK('Dados Normal. pelo Peso - Seca'!K117),"",('Dados Normal. pelo Peso - Seca'!K117-'Dados Normal. pelo Peso - Seca'!K$194)/('Dados Normal. pelo Peso - Seca'!K$193-'Dados Normal. pelo Peso - Seca'!K$194))</f>
        <v>0.77676825761932144</v>
      </c>
      <c r="L117" s="24">
        <f>IF(ISBLANK('Dados Normal. pelo Peso - Seca'!L117),"",('Dados Normal. pelo Peso - Seca'!L117-'Dados Normal. pelo Peso - Seca'!L$194)/('Dados Normal. pelo Peso - Seca'!L$193-'Dados Normal. pelo Peso - Seca'!L$194))</f>
        <v>0.64992961051149689</v>
      </c>
      <c r="M117" s="24">
        <f>IF(ISBLANK('Dados Normal. pelo Peso - Seca'!M117),"",('Dados Normal. pelo Peso - Seca'!M117-'Dados Normal. pelo Peso - Seca'!M$194)/('Dados Normal. pelo Peso - Seca'!M$193-'Dados Normal. pelo Peso - Seca'!M$194))</f>
        <v>0.18428968070337809</v>
      </c>
      <c r="N117" s="24">
        <f>IF(ISBLANK('Dados Normal. pelo Peso - Seca'!N117),"",('Dados Normal. pelo Peso - Seca'!N117-'Dados Normal. pelo Peso - Seca'!N$194)/('Dados Normal. pelo Peso - Seca'!N$193-'Dados Normal. pelo Peso - Seca'!N$194))</f>
        <v>0.82846869712351956</v>
      </c>
      <c r="O117" s="24">
        <f>IF(ISBLANK('Dados Normal. pelo Peso - Seca'!O117),"",('Dados Normal. pelo Peso - Seca'!O117-'Dados Normal. pelo Peso - Seca'!O$194)/('Dados Normal. pelo Peso - Seca'!O$193-'Dados Normal. pelo Peso - Seca'!O$194))</f>
        <v>0.48591772151898716</v>
      </c>
      <c r="P117" s="24">
        <f>IF(ISBLANK('Dados Normal. pelo Peso - Seca'!P117),"",('Dados Normal. pelo Peso - Seca'!P117-'Dados Normal. pelo Peso - Seca'!P$194)/('Dados Normal. pelo Peso - Seca'!P$193-'Dados Normal. pelo Peso - Seca'!P$194))</f>
        <v>0.20067643742953656</v>
      </c>
      <c r="Q117" s="24">
        <f>IF(ISBLANK('Dados Normal. pelo Peso - Seca'!Q117),"",('Dados Normal. pelo Peso - Seca'!Q117-'Dados Normal. pelo Peso - Seca'!Q$194)/('Dados Normal. pelo Peso - Seca'!Q$193-'Dados Normal. pelo Peso - Seca'!Q$194))</f>
        <v>1</v>
      </c>
      <c r="R117" s="24">
        <f>IF(ISBLANK('Dados Normal. pelo Peso - Seca'!R117),"",('Dados Normal. pelo Peso - Seca'!R117-'Dados Normal. pelo Peso - Seca'!R$194)/('Dados Normal. pelo Peso - Seca'!R$193-'Dados Normal. pelo Peso - Seca'!R$194))</f>
        <v>1</v>
      </c>
      <c r="S117" s="24">
        <f>IF(ISBLANK('Dados Normal. pelo Peso - Seca'!S117),"",('Dados Normal. pelo Peso - Seca'!S117-'Dados Normal. pelo Peso - Seca'!S$194)/('Dados Normal. pelo Peso - Seca'!S$193-'Dados Normal. pelo Peso - Seca'!S$194))</f>
        <v>0.66666666666666674</v>
      </c>
      <c r="T117" s="24">
        <f>IF(ISBLANK('Dados Normal. pelo Peso - Seca'!T117),"",('Dados Normal. pelo Peso - Seca'!T117-'Dados Normal. pelo Peso - Seca'!T$194)/('Dados Normal. pelo Peso - Seca'!T$193-'Dados Normal. pelo Peso - Seca'!T$194))</f>
        <v>1</v>
      </c>
      <c r="U117" s="24">
        <f>IF(ISBLANK('Dados Normal. pelo Peso - Seca'!U117),"",('Dados Normal. pelo Peso - Seca'!U117-'Dados Normal. pelo Peso - Seca'!U$194)/('Dados Normal. pelo Peso - Seca'!U$193-'Dados Normal. pelo Peso - Seca'!U$194))</f>
        <v>1</v>
      </c>
      <c r="V117" s="24">
        <f>IF(ISBLANK('Dados Normal. pelo Peso - Seca'!V117),"",('Dados Normal. pelo Peso - Seca'!V117-'Dados Normal. pelo Peso - Seca'!V$194)/('Dados Normal. pelo Peso - Seca'!V$193-'Dados Normal. pelo Peso - Seca'!V$194))</f>
        <v>8.3333333333333384E-2</v>
      </c>
      <c r="W117" s="24">
        <f>IF(ISBLANK('Dados Normal. pelo Peso - Seca'!W117),"",('Dados Normal. pelo Peso - Seca'!W117-'Dados Normal. pelo Peso - Seca'!W$194)/('Dados Normal. pelo Peso - Seca'!W$193-'Dados Normal. pelo Peso - Seca'!W$194))</f>
        <v>0.70170709793351316</v>
      </c>
      <c r="X117" s="24">
        <f>IF(ISBLANK('Dados Normal. pelo Peso - Seca'!X117),"",('Dados Normal. pelo Peso - Seca'!X117-'Dados Normal. pelo Peso - Seca'!X$194)/('Dados Normal. pelo Peso - Seca'!X$193-'Dados Normal. pelo Peso - Seca'!X$194))</f>
        <v>0.74862258953168115</v>
      </c>
      <c r="Y117" s="24">
        <f>IF(ISBLANK('Dados Normal. pelo Peso - Seca'!Y117),"",('Dados Normal. pelo Peso - Seca'!Y117-'Dados Normal. pelo Peso - Seca'!Y$194)/('Dados Normal. pelo Peso - Seca'!Y$193-'Dados Normal. pelo Peso - Seca'!Y$194))</f>
        <v>0.79583276958463012</v>
      </c>
      <c r="Z117" s="24">
        <f>IF(ISBLANK('Dados Normal. pelo Peso - Seca'!Z117),"",('Dados Normal. pelo Peso - Seca'!Z117-'Dados Normal. pelo Peso - Seca'!Z$194)/('Dados Normal. pelo Peso - Seca'!Z$193-'Dados Normal. pelo Peso - Seca'!Z$194))</f>
        <v>0.68569118835893295</v>
      </c>
      <c r="AA117" s="24">
        <f>IF(ISBLANK('Dados Normal. pelo Peso - Seca'!AA117),"",('Dados Normal. pelo Peso - Seca'!AA117-'Dados Normal. pelo Peso - Seca'!AA$194)/('Dados Normal. pelo Peso - Seca'!AA$193-'Dados Normal. pelo Peso - Seca'!AA$194))</f>
        <v>1</v>
      </c>
      <c r="AB117" s="24">
        <f>IF(ISBLANK('Dados Normal. pelo Peso - Seca'!AB117),"",('Dados Normal. pelo Peso - Seca'!AB117-'Dados Normal. pelo Peso - Seca'!AB$194)/('Dados Normal. pelo Peso - Seca'!AB$193-'Dados Normal. pelo Peso - Seca'!AB$194))</f>
        <v>0.42553191489361697</v>
      </c>
      <c r="AC117" s="24">
        <f>IF(ISBLANK('Dados Normal. pelo Peso - Seca'!AC117),"",('Dados Normal. pelo Peso - Seca'!AC117-'Dados Normal. pelo Peso - Seca'!AC$194)/('Dados Normal. pelo Peso - Seca'!AC$193-'Dados Normal. pelo Peso - Seca'!AC$194))</f>
        <v>0.97916666666666674</v>
      </c>
    </row>
    <row r="118" spans="1:29" s="17" customFormat="1" x14ac:dyDescent="0.25">
      <c r="A118" s="18" t="s">
        <v>1099</v>
      </c>
      <c r="B118" s="28" t="s">
        <v>1100</v>
      </c>
      <c r="C118" s="24">
        <f>IF(ISBLANK('Dados Normal. pelo Peso - Seca'!C118),"",('Dados Normal. pelo Peso - Seca'!C118-'Dados Normal. pelo Peso - Seca'!C$194)/('Dados Normal. pelo Peso - Seca'!C$193-'Dados Normal. pelo Peso - Seca'!C$194))</f>
        <v>0.73512592455984083</v>
      </c>
      <c r="D118" s="24">
        <f>IF(ISBLANK('Dados Normal. pelo Peso - Seca'!D118),"",('Dados Normal. pelo Peso - Seca'!D118-'Dados Normal. pelo Peso - Seca'!D$194)/('Dados Normal. pelo Peso - Seca'!D$193-'Dados Normal. pelo Peso - Seca'!D$194))</f>
        <v>0.27494445456014888</v>
      </c>
      <c r="E118" s="24">
        <f>IF(ISBLANK('Dados Normal. pelo Peso - Seca'!E118),"",('Dados Normal. pelo Peso - Seca'!E118-'Dados Normal. pelo Peso - Seca'!E$194)/('Dados Normal. pelo Peso - Seca'!E$193-'Dados Normal. pelo Peso - Seca'!E$194))</f>
        <v>0.66584097101808271</v>
      </c>
      <c r="F118" s="24">
        <f>IF(ISBLANK('Dados Normal. pelo Peso - Seca'!F118),"",('Dados Normal. pelo Peso - Seca'!F118-'Dados Normal. pelo Peso - Seca'!F$194)/('Dados Normal. pelo Peso - Seca'!F$193-'Dados Normal. pelo Peso - Seca'!F$194))</f>
        <v>0.63892251815980627</v>
      </c>
      <c r="G118" s="24">
        <f>IF(ISBLANK('Dados Normal. pelo Peso - Seca'!G118),"",('Dados Normal. pelo Peso - Seca'!G118-'Dados Normal. pelo Peso - Seca'!G$194)/('Dados Normal. pelo Peso - Seca'!G$193-'Dados Normal. pelo Peso - Seca'!G$194))</f>
        <v>0.33124217151214219</v>
      </c>
      <c r="H118" s="24">
        <f>IF(ISBLANK('Dados Normal. pelo Peso - Seca'!H118),"",('Dados Normal. pelo Peso - Seca'!H118-'Dados Normal. pelo Peso - Seca'!H$194)/('Dados Normal. pelo Peso - Seca'!H$193-'Dados Normal. pelo Peso - Seca'!H$194))</f>
        <v>0.7477414698599435</v>
      </c>
      <c r="I118" s="24">
        <f>IF(ISBLANK('Dados Normal. pelo Peso - Seca'!I118),"",('Dados Normal. pelo Peso - Seca'!I118-'Dados Normal. pelo Peso - Seca'!I$194)/('Dados Normal. pelo Peso - Seca'!I$193-'Dados Normal. pelo Peso - Seca'!I$194))</f>
        <v>0.39739534883720923</v>
      </c>
      <c r="J118" s="24">
        <f>IF(ISBLANK('Dados Normal. pelo Peso - Seca'!J118),"",('Dados Normal. pelo Peso - Seca'!J118-'Dados Normal. pelo Peso - Seca'!J$194)/('Dados Normal. pelo Peso - Seca'!J$193-'Dados Normal. pelo Peso - Seca'!J$194))</f>
        <v>0.37718883104590628</v>
      </c>
      <c r="K118" s="24">
        <f>IF(ISBLANK('Dados Normal. pelo Peso - Seca'!K118),"",('Dados Normal. pelo Peso - Seca'!K118-'Dados Normal. pelo Peso - Seca'!K$194)/('Dados Normal. pelo Peso - Seca'!K$193-'Dados Normal. pelo Peso - Seca'!K$194))</f>
        <v>0.56480736055204139</v>
      </c>
      <c r="L118" s="24">
        <f>IF(ISBLANK('Dados Normal. pelo Peso - Seca'!L118),"",('Dados Normal. pelo Peso - Seca'!L118-'Dados Normal. pelo Peso - Seca'!L$194)/('Dados Normal. pelo Peso - Seca'!L$193-'Dados Normal. pelo Peso - Seca'!L$194))</f>
        <v>0.8362271234162364</v>
      </c>
      <c r="M118" s="24">
        <f>IF(ISBLANK('Dados Normal. pelo Peso - Seca'!M118),"",('Dados Normal. pelo Peso - Seca'!M118-'Dados Normal. pelo Peso - Seca'!M$194)/('Dados Normal. pelo Peso - Seca'!M$193-'Dados Normal. pelo Peso - Seca'!M$194))</f>
        <v>0.77001388246182323</v>
      </c>
      <c r="N118" s="24">
        <f>IF(ISBLANK('Dados Normal. pelo Peso - Seca'!N118),"",('Dados Normal. pelo Peso - Seca'!N118-'Dados Normal. pelo Peso - Seca'!N$194)/('Dados Normal. pelo Peso - Seca'!N$193-'Dados Normal. pelo Peso - Seca'!N$194))</f>
        <v>0.866539763113367</v>
      </c>
      <c r="O118" s="24">
        <f>IF(ISBLANK('Dados Normal. pelo Peso - Seca'!O118),"",('Dados Normal. pelo Peso - Seca'!O118-'Dados Normal. pelo Peso - Seca'!O$194)/('Dados Normal. pelo Peso - Seca'!O$193-'Dados Normal. pelo Peso - Seca'!O$194))</f>
        <v>0.82246835443037969</v>
      </c>
      <c r="P118" s="24">
        <f>IF(ISBLANK('Dados Normal. pelo Peso - Seca'!P118),"",('Dados Normal. pelo Peso - Seca'!P118-'Dados Normal. pelo Peso - Seca'!P$194)/('Dados Normal. pelo Peso - Seca'!P$193-'Dados Normal. pelo Peso - Seca'!P$194))</f>
        <v>0.1612175873731681</v>
      </c>
      <c r="Q118" s="24">
        <f>IF(ISBLANK('Dados Normal. pelo Peso - Seca'!Q118),"",('Dados Normal. pelo Peso - Seca'!Q118-'Dados Normal. pelo Peso - Seca'!Q$194)/('Dados Normal. pelo Peso - Seca'!Q$193-'Dados Normal. pelo Peso - Seca'!Q$194))</f>
        <v>0</v>
      </c>
      <c r="R118" s="24">
        <f>IF(ISBLANK('Dados Normal. pelo Peso - Seca'!R118),"",('Dados Normal. pelo Peso - Seca'!R118-'Dados Normal. pelo Peso - Seca'!R$194)/('Dados Normal. pelo Peso - Seca'!R$193-'Dados Normal. pelo Peso - Seca'!R$194))</f>
        <v>1</v>
      </c>
      <c r="S118" s="24">
        <f>IF(ISBLANK('Dados Normal. pelo Peso - Seca'!S118),"",('Dados Normal. pelo Peso - Seca'!S118-'Dados Normal. pelo Peso - Seca'!S$194)/('Dados Normal. pelo Peso - Seca'!S$193-'Dados Normal. pelo Peso - Seca'!S$194))</f>
        <v>1</v>
      </c>
      <c r="T118" s="24">
        <f>IF(ISBLANK('Dados Normal. pelo Peso - Seca'!T118),"",('Dados Normal. pelo Peso - Seca'!T118-'Dados Normal. pelo Peso - Seca'!T$194)/('Dados Normal. pelo Peso - Seca'!T$193-'Dados Normal. pelo Peso - Seca'!T$194))</f>
        <v>1</v>
      </c>
      <c r="U118" s="24">
        <f>IF(ISBLANK('Dados Normal. pelo Peso - Seca'!U118),"",('Dados Normal. pelo Peso - Seca'!U118-'Dados Normal. pelo Peso - Seca'!U$194)/('Dados Normal. pelo Peso - Seca'!U$193-'Dados Normal. pelo Peso - Seca'!U$194))</f>
        <v>1</v>
      </c>
      <c r="V118" s="24">
        <f>IF(ISBLANK('Dados Normal. pelo Peso - Seca'!V118),"",('Dados Normal. pelo Peso - Seca'!V118-'Dados Normal. pelo Peso - Seca'!V$194)/('Dados Normal. pelo Peso - Seca'!V$193-'Dados Normal. pelo Peso - Seca'!V$194))</f>
        <v>0.37500000000000028</v>
      </c>
      <c r="W118" s="24">
        <f>IF(ISBLANK('Dados Normal. pelo Peso - Seca'!W118),"",('Dados Normal. pelo Peso - Seca'!W118-'Dados Normal. pelo Peso - Seca'!W$194)/('Dados Normal. pelo Peso - Seca'!W$193-'Dados Normal. pelo Peso - Seca'!W$194))</f>
        <v>0.732704402515723</v>
      </c>
      <c r="X118" s="24">
        <f>IF(ISBLANK('Dados Normal. pelo Peso - Seca'!X118),"",('Dados Normal. pelo Peso - Seca'!X118-'Dados Normal. pelo Peso - Seca'!X$194)/('Dados Normal. pelo Peso - Seca'!X$193-'Dados Normal. pelo Peso - Seca'!X$194))</f>
        <v>0.16253443526170816</v>
      </c>
      <c r="Y118" s="24">
        <f>IF(ISBLANK('Dados Normal. pelo Peso - Seca'!Y118),"",('Dados Normal. pelo Peso - Seca'!Y118-'Dados Normal. pelo Peso - Seca'!Y$194)/('Dados Normal. pelo Peso - Seca'!Y$193-'Dados Normal. pelo Peso - Seca'!Y$194))</f>
        <v>0.51319171965904486</v>
      </c>
      <c r="Z118" s="24">
        <f>IF(ISBLANK('Dados Normal. pelo Peso - Seca'!Z118),"",('Dados Normal. pelo Peso - Seca'!Z118-'Dados Normal. pelo Peso - Seca'!Z$194)/('Dados Normal. pelo Peso - Seca'!Z$193-'Dados Normal. pelo Peso - Seca'!Z$194))</f>
        <v>0.77736459175424422</v>
      </c>
      <c r="AA118" s="24">
        <f>IF(ISBLANK('Dados Normal. pelo Peso - Seca'!AA118),"",('Dados Normal. pelo Peso - Seca'!AA118-'Dados Normal. pelo Peso - Seca'!AA$194)/('Dados Normal. pelo Peso - Seca'!AA$193-'Dados Normal. pelo Peso - Seca'!AA$194))</f>
        <v>0.62574219498180439</v>
      </c>
      <c r="AB118" s="24">
        <f>IF(ISBLANK('Dados Normal. pelo Peso - Seca'!AB118),"",('Dados Normal. pelo Peso - Seca'!AB118-'Dados Normal. pelo Peso - Seca'!AB$194)/('Dados Normal. pelo Peso - Seca'!AB$193-'Dados Normal. pelo Peso - Seca'!AB$194))</f>
        <v>0.68085106382978722</v>
      </c>
      <c r="AC118" s="24">
        <f>IF(ISBLANK('Dados Normal. pelo Peso - Seca'!AC118),"",('Dados Normal. pelo Peso - Seca'!AC118-'Dados Normal. pelo Peso - Seca'!AC$194)/('Dados Normal. pelo Peso - Seca'!AC$193-'Dados Normal. pelo Peso - Seca'!AC$194))</f>
        <v>0.60416666666666674</v>
      </c>
    </row>
    <row r="119" spans="1:29" s="17" customFormat="1" x14ac:dyDescent="0.25">
      <c r="A119" s="18" t="s">
        <v>1101</v>
      </c>
      <c r="B119" s="28" t="s">
        <v>1102</v>
      </c>
      <c r="C119" s="24">
        <f>IF(ISBLANK('Dados Normal. pelo Peso - Seca'!C119),"",('Dados Normal. pelo Peso - Seca'!C119-'Dados Normal. pelo Peso - Seca'!C$194)/('Dados Normal. pelo Peso - Seca'!C$193-'Dados Normal. pelo Peso - Seca'!C$194))</f>
        <v>0.73862391529002225</v>
      </c>
      <c r="D119" s="24">
        <f>IF(ISBLANK('Dados Normal. pelo Peso - Seca'!D119),"",('Dados Normal. pelo Peso - Seca'!D119-'Dados Normal. pelo Peso - Seca'!D$194)/('Dados Normal. pelo Peso - Seca'!D$193-'Dados Normal. pelo Peso - Seca'!D$194))</f>
        <v>0.26277987421570503</v>
      </c>
      <c r="E119" s="24">
        <f>IF(ISBLANK('Dados Normal. pelo Peso - Seca'!E119),"",('Dados Normal. pelo Peso - Seca'!E119-'Dados Normal. pelo Peso - Seca'!E$194)/('Dados Normal. pelo Peso - Seca'!E$193-'Dados Normal. pelo Peso - Seca'!E$194))</f>
        <v>0.76690611840475598</v>
      </c>
      <c r="F119" s="24">
        <f>IF(ISBLANK('Dados Normal. pelo Peso - Seca'!F119),"",('Dados Normal. pelo Peso - Seca'!F119-'Dados Normal. pelo Peso - Seca'!F$194)/('Dados Normal. pelo Peso - Seca'!F$193-'Dados Normal. pelo Peso - Seca'!F$194))</f>
        <v>0.8196125907990317</v>
      </c>
      <c r="G119" s="24">
        <f>IF(ISBLANK('Dados Normal. pelo Peso - Seca'!G119),"",('Dados Normal. pelo Peso - Seca'!G119-'Dados Normal. pelo Peso - Seca'!G$194)/('Dados Normal. pelo Peso - Seca'!G$193-'Dados Normal. pelo Peso - Seca'!G$194))</f>
        <v>0.21085653995564499</v>
      </c>
      <c r="H119" s="24">
        <f>IF(ISBLANK('Dados Normal. pelo Peso - Seca'!H119),"",('Dados Normal. pelo Peso - Seca'!H119-'Dados Normal. pelo Peso - Seca'!H$194)/('Dados Normal. pelo Peso - Seca'!H$193-'Dados Normal. pelo Peso - Seca'!H$194))</f>
        <v>0.87193757316274645</v>
      </c>
      <c r="I119" s="24">
        <f>IF(ISBLANK('Dados Normal. pelo Peso - Seca'!I119),"",('Dados Normal. pelo Peso - Seca'!I119-'Dados Normal. pelo Peso - Seca'!I$194)/('Dados Normal. pelo Peso - Seca'!I$193-'Dados Normal. pelo Peso - Seca'!I$194))</f>
        <v>0.48148837209302331</v>
      </c>
      <c r="J119" s="24">
        <f>IF(ISBLANK('Dados Normal. pelo Peso - Seca'!J119),"",('Dados Normal. pelo Peso - Seca'!J119-'Dados Normal. pelo Peso - Seca'!J$194)/('Dados Normal. pelo Peso - Seca'!J$193-'Dados Normal. pelo Peso - Seca'!J$194))</f>
        <v>0.20397539044013269</v>
      </c>
      <c r="K119" s="24">
        <f>IF(ISBLANK('Dados Normal. pelo Peso - Seca'!K119),"",('Dados Normal. pelo Peso - Seca'!K119-'Dados Normal. pelo Peso - Seca'!K$194)/('Dados Normal. pelo Peso - Seca'!K$193-'Dados Normal. pelo Peso - Seca'!K$194))</f>
        <v>0.61748131109833237</v>
      </c>
      <c r="L119" s="24">
        <f>IF(ISBLANK('Dados Normal. pelo Peso - Seca'!L119),"",('Dados Normal. pelo Peso - Seca'!L119-'Dados Normal. pelo Peso - Seca'!L$194)/('Dados Normal. pelo Peso - Seca'!L$193-'Dados Normal. pelo Peso - Seca'!L$194))</f>
        <v>0.58986391365556079</v>
      </c>
      <c r="M119" s="24">
        <f>IF(ISBLANK('Dados Normal. pelo Peso - Seca'!M119),"",('Dados Normal. pelo Peso - Seca'!M119-'Dados Normal. pelo Peso - Seca'!M$194)/('Dados Normal. pelo Peso - Seca'!M$193-'Dados Normal. pelo Peso - Seca'!M$194))</f>
        <v>0.64183248496066647</v>
      </c>
      <c r="N119" s="24">
        <f>IF(ISBLANK('Dados Normal. pelo Peso - Seca'!N119),"",('Dados Normal. pelo Peso - Seca'!N119-'Dados Normal. pelo Peso - Seca'!N$194)/('Dados Normal. pelo Peso - Seca'!N$193-'Dados Normal. pelo Peso - Seca'!N$194))</f>
        <v>0.66032148900169185</v>
      </c>
      <c r="O119" s="24">
        <f>IF(ISBLANK('Dados Normal. pelo Peso - Seca'!O119),"",('Dados Normal. pelo Peso - Seca'!O119-'Dados Normal. pelo Peso - Seca'!O$194)/('Dados Normal. pelo Peso - Seca'!O$193-'Dados Normal. pelo Peso - Seca'!O$194))</f>
        <v>0.49857594936708838</v>
      </c>
      <c r="P119" s="24">
        <f>IF(ISBLANK('Dados Normal. pelo Peso - Seca'!P119),"",('Dados Normal. pelo Peso - Seca'!P119-'Dados Normal. pelo Peso - Seca'!P$194)/('Dados Normal. pelo Peso - Seca'!P$193-'Dados Normal. pelo Peso - Seca'!P$194))</f>
        <v>0.11837655016911028</v>
      </c>
      <c r="Q119" s="24">
        <f>IF(ISBLANK('Dados Normal. pelo Peso - Seca'!Q119),"",('Dados Normal. pelo Peso - Seca'!Q119-'Dados Normal. pelo Peso - Seca'!Q$194)/('Dados Normal. pelo Peso - Seca'!Q$193-'Dados Normal. pelo Peso - Seca'!Q$194))</f>
        <v>1</v>
      </c>
      <c r="R119" s="24">
        <f>IF(ISBLANK('Dados Normal. pelo Peso - Seca'!R119),"",('Dados Normal. pelo Peso - Seca'!R119-'Dados Normal. pelo Peso - Seca'!R$194)/('Dados Normal. pelo Peso - Seca'!R$193-'Dados Normal. pelo Peso - Seca'!R$194))</f>
        <v>0</v>
      </c>
      <c r="S119" s="24">
        <f>IF(ISBLANK('Dados Normal. pelo Peso - Seca'!S119),"",('Dados Normal. pelo Peso - Seca'!S119-'Dados Normal. pelo Peso - Seca'!S$194)/('Dados Normal. pelo Peso - Seca'!S$193-'Dados Normal. pelo Peso - Seca'!S$194))</f>
        <v>1</v>
      </c>
      <c r="T119" s="24">
        <f>IF(ISBLANK('Dados Normal. pelo Peso - Seca'!T119),"",('Dados Normal. pelo Peso - Seca'!T119-'Dados Normal. pelo Peso - Seca'!T$194)/('Dados Normal. pelo Peso - Seca'!T$193-'Dados Normal. pelo Peso - Seca'!T$194))</f>
        <v>1</v>
      </c>
      <c r="U119" s="24">
        <f>IF(ISBLANK('Dados Normal. pelo Peso - Seca'!U119),"",('Dados Normal. pelo Peso - Seca'!U119-'Dados Normal. pelo Peso - Seca'!U$194)/('Dados Normal. pelo Peso - Seca'!U$193-'Dados Normal. pelo Peso - Seca'!U$194))</f>
        <v>1</v>
      </c>
      <c r="V119" s="24">
        <f>IF(ISBLANK('Dados Normal. pelo Peso - Seca'!V119),"",('Dados Normal. pelo Peso - Seca'!V119-'Dados Normal. pelo Peso - Seca'!V$194)/('Dados Normal. pelo Peso - Seca'!V$193-'Dados Normal. pelo Peso - Seca'!V$194))</f>
        <v>0.49999999999999989</v>
      </c>
      <c r="W119" s="24">
        <f>IF(ISBLANK('Dados Normal. pelo Peso - Seca'!W119),"",('Dados Normal. pelo Peso - Seca'!W119-'Dados Normal. pelo Peso - Seca'!W$194)/('Dados Normal. pelo Peso - Seca'!W$193-'Dados Normal. pelo Peso - Seca'!W$194))</f>
        <v>0.71743036837376484</v>
      </c>
      <c r="X119" s="24">
        <f>IF(ISBLANK('Dados Normal. pelo Peso - Seca'!X119),"",('Dados Normal. pelo Peso - Seca'!X119-'Dados Normal. pelo Peso - Seca'!X$194)/('Dados Normal. pelo Peso - Seca'!X$193-'Dados Normal. pelo Peso - Seca'!X$194))</f>
        <v>0.21763085399448961</v>
      </c>
      <c r="Y119" s="24">
        <f>IF(ISBLANK('Dados Normal. pelo Peso - Seca'!Y119),"",('Dados Normal. pelo Peso - Seca'!Y119-'Dados Normal. pelo Peso - Seca'!Y$194)/('Dados Normal. pelo Peso - Seca'!Y$193-'Dados Normal. pelo Peso - Seca'!Y$194))</f>
        <v>0.78406169665809777</v>
      </c>
      <c r="Z119" s="24">
        <f>IF(ISBLANK('Dados Normal. pelo Peso - Seca'!Z119),"",('Dados Normal. pelo Peso - Seca'!Z119-'Dados Normal. pelo Peso - Seca'!Z$194)/('Dados Normal. pelo Peso - Seca'!Z$193-'Dados Normal. pelo Peso - Seca'!Z$194))</f>
        <v>0.7531123686337915</v>
      </c>
      <c r="AA119" s="24">
        <f>IF(ISBLANK('Dados Normal. pelo Peso - Seca'!AA119),"",('Dados Normal. pelo Peso - Seca'!AA119-'Dados Normal. pelo Peso - Seca'!AA$194)/('Dados Normal. pelo Peso - Seca'!AA$193-'Dados Normal. pelo Peso - Seca'!AA$194))</f>
        <v>0.63953265657919944</v>
      </c>
      <c r="AB119" s="24">
        <f>IF(ISBLANK('Dados Normal. pelo Peso - Seca'!AB119),"",('Dados Normal. pelo Peso - Seca'!AB119-'Dados Normal. pelo Peso - Seca'!AB$194)/('Dados Normal. pelo Peso - Seca'!AB$193-'Dados Normal. pelo Peso - Seca'!AB$194))</f>
        <v>0.61702127659574491</v>
      </c>
      <c r="AC119" s="24">
        <f>IF(ISBLANK('Dados Normal. pelo Peso - Seca'!AC119),"",('Dados Normal. pelo Peso - Seca'!AC119-'Dados Normal. pelo Peso - Seca'!AC$194)/('Dados Normal. pelo Peso - Seca'!AC$193-'Dados Normal. pelo Peso - Seca'!AC$194))</f>
        <v>0.52083333333333326</v>
      </c>
    </row>
    <row r="120" spans="1:29" s="17" customFormat="1" x14ac:dyDescent="0.25">
      <c r="A120" s="18" t="s">
        <v>1103</v>
      </c>
      <c r="B120" s="28" t="s">
        <v>1104</v>
      </c>
      <c r="C120" s="24">
        <f>IF(ISBLANK('Dados Normal. pelo Peso - Seca'!C120),"",('Dados Normal. pelo Peso - Seca'!C120-'Dados Normal. pelo Peso - Seca'!C$194)/('Dados Normal. pelo Peso - Seca'!C$193-'Dados Normal. pelo Peso - Seca'!C$194))</f>
        <v>0.59826313218045912</v>
      </c>
      <c r="D120" s="24">
        <f>IF(ISBLANK('Dados Normal. pelo Peso - Seca'!D120),"",('Dados Normal. pelo Peso - Seca'!D120-'Dados Normal. pelo Peso - Seca'!D$194)/('Dados Normal. pelo Peso - Seca'!D$193-'Dados Normal. pelo Peso - Seca'!D$194))</f>
        <v>0.42248009824089389</v>
      </c>
      <c r="E120" s="24">
        <f>IF(ISBLANK('Dados Normal. pelo Peso - Seca'!E120),"",('Dados Normal. pelo Peso - Seca'!E120-'Dados Normal. pelo Peso - Seca'!E$194)/('Dados Normal. pelo Peso - Seca'!E$193-'Dados Normal. pelo Peso - Seca'!E$194))</f>
        <v>0.66608867971265784</v>
      </c>
      <c r="F120" s="24">
        <f>IF(ISBLANK('Dados Normal. pelo Peso - Seca'!F120),"",('Dados Normal. pelo Peso - Seca'!F120-'Dados Normal. pelo Peso - Seca'!F$194)/('Dados Normal. pelo Peso - Seca'!F$193-'Dados Normal. pelo Peso - Seca'!F$194))</f>
        <v>0.69309927360774815</v>
      </c>
      <c r="G120" s="24">
        <f>IF(ISBLANK('Dados Normal. pelo Peso - Seca'!G120),"",('Dados Normal. pelo Peso - Seca'!G120-'Dados Normal. pelo Peso - Seca'!G$194)/('Dados Normal. pelo Peso - Seca'!G$193-'Dados Normal. pelo Peso - Seca'!G$194))</f>
        <v>0.12924458629467173</v>
      </c>
      <c r="H120" s="24">
        <f>IF(ISBLANK('Dados Normal. pelo Peso - Seca'!H120),"",('Dados Normal. pelo Peso - Seca'!H120-'Dados Normal. pelo Peso - Seca'!H$194)/('Dados Normal. pelo Peso - Seca'!H$193-'Dados Normal. pelo Peso - Seca'!H$194))</f>
        <v>0.90734424233990219</v>
      </c>
      <c r="I120" s="24">
        <f>IF(ISBLANK('Dados Normal. pelo Peso - Seca'!I120),"",('Dados Normal. pelo Peso - Seca'!I120-'Dados Normal. pelo Peso - Seca'!I$194)/('Dados Normal. pelo Peso - Seca'!I$193-'Dados Normal. pelo Peso - Seca'!I$194))</f>
        <v>0.68260465116279068</v>
      </c>
      <c r="J120" s="24">
        <f>IF(ISBLANK('Dados Normal. pelo Peso - Seca'!J120),"",('Dados Normal. pelo Peso - Seca'!J120-'Dados Normal. pelo Peso - Seca'!J$194)/('Dados Normal. pelo Peso - Seca'!J$193-'Dados Normal. pelo Peso - Seca'!J$194))</f>
        <v>0.54472314245149089</v>
      </c>
      <c r="K120" s="24">
        <f>IF(ISBLANK('Dados Normal. pelo Peso - Seca'!K120),"",('Dados Normal. pelo Peso - Seca'!K120-'Dados Normal. pelo Peso - Seca'!K$194)/('Dados Normal. pelo Peso - Seca'!K$193-'Dados Normal. pelo Peso - Seca'!K$194))</f>
        <v>0.72662449683726282</v>
      </c>
      <c r="L120" s="24">
        <f>IF(ISBLANK('Dados Normal. pelo Peso - Seca'!L120),"",('Dados Normal. pelo Peso - Seca'!L120-'Dados Normal. pelo Peso - Seca'!L$194)/('Dados Normal. pelo Peso - Seca'!L$193-'Dados Normal. pelo Peso - Seca'!L$194))</f>
        <v>0.66365556076959165</v>
      </c>
      <c r="M120" s="24">
        <f>IF(ISBLANK('Dados Normal. pelo Peso - Seca'!M120),"",('Dados Normal. pelo Peso - Seca'!M120-'Dados Normal. pelo Peso - Seca'!M$194)/('Dados Normal. pelo Peso - Seca'!M$193-'Dados Normal. pelo Peso - Seca'!M$194))</f>
        <v>0.76469227209625179</v>
      </c>
      <c r="N120" s="24">
        <f>IF(ISBLANK('Dados Normal. pelo Peso - Seca'!N120),"",('Dados Normal. pelo Peso - Seca'!N120-'Dados Normal. pelo Peso - Seca'!N$194)/('Dados Normal. pelo Peso - Seca'!N$193-'Dados Normal. pelo Peso - Seca'!N$194))</f>
        <v>0.94839255499153963</v>
      </c>
      <c r="O120" s="24">
        <f>IF(ISBLANK('Dados Normal. pelo Peso - Seca'!O120),"",('Dados Normal. pelo Peso - Seca'!O120-'Dados Normal. pelo Peso - Seca'!O$194)/('Dados Normal. pelo Peso - Seca'!O$193-'Dados Normal. pelo Peso - Seca'!O$194))</f>
        <v>0.52895569620253147</v>
      </c>
      <c r="P120" s="24">
        <f>IF(ISBLANK('Dados Normal. pelo Peso - Seca'!P120),"",('Dados Normal. pelo Peso - Seca'!P120-'Dados Normal. pelo Peso - Seca'!P$194)/('Dados Normal. pelo Peso - Seca'!P$193-'Dados Normal. pelo Peso - Seca'!P$194))</f>
        <v>0.36414881623449813</v>
      </c>
      <c r="Q120" s="24">
        <f>IF(ISBLANK('Dados Normal. pelo Peso - Seca'!Q120),"",('Dados Normal. pelo Peso - Seca'!Q120-'Dados Normal. pelo Peso - Seca'!Q$194)/('Dados Normal. pelo Peso - Seca'!Q$193-'Dados Normal. pelo Peso - Seca'!Q$194))</f>
        <v>0</v>
      </c>
      <c r="R120" s="24">
        <f>IF(ISBLANK('Dados Normal. pelo Peso - Seca'!R120),"",('Dados Normal. pelo Peso - Seca'!R120-'Dados Normal. pelo Peso - Seca'!R$194)/('Dados Normal. pelo Peso - Seca'!R$193-'Dados Normal. pelo Peso - Seca'!R$194))</f>
        <v>0</v>
      </c>
      <c r="S120" s="24">
        <f>IF(ISBLANK('Dados Normal. pelo Peso - Seca'!S120),"",('Dados Normal. pelo Peso - Seca'!S120-'Dados Normal. pelo Peso - Seca'!S$194)/('Dados Normal. pelo Peso - Seca'!S$193-'Dados Normal. pelo Peso - Seca'!S$194))</f>
        <v>1</v>
      </c>
      <c r="T120" s="24">
        <f>IF(ISBLANK('Dados Normal. pelo Peso - Seca'!T120),"",('Dados Normal. pelo Peso - Seca'!T120-'Dados Normal. pelo Peso - Seca'!T$194)/('Dados Normal. pelo Peso - Seca'!T$193-'Dados Normal. pelo Peso - Seca'!T$194))</f>
        <v>1</v>
      </c>
      <c r="U120" s="24">
        <f>IF(ISBLANK('Dados Normal. pelo Peso - Seca'!U120),"",('Dados Normal. pelo Peso - Seca'!U120-'Dados Normal. pelo Peso - Seca'!U$194)/('Dados Normal. pelo Peso - Seca'!U$193-'Dados Normal. pelo Peso - Seca'!U$194))</f>
        <v>1</v>
      </c>
      <c r="V120" s="24">
        <f>IF(ISBLANK('Dados Normal. pelo Peso - Seca'!V120),"",('Dados Normal. pelo Peso - Seca'!V120-'Dados Normal. pelo Peso - Seca'!V$194)/('Dados Normal. pelo Peso - Seca'!V$193-'Dados Normal. pelo Peso - Seca'!V$194))</f>
        <v>0.4583333333333332</v>
      </c>
      <c r="W120" s="24">
        <f>IF(ISBLANK('Dados Normal. pelo Peso - Seca'!W120),"",('Dados Normal. pelo Peso - Seca'!W120-'Dados Normal. pelo Peso - Seca'!W$194)/('Dados Normal. pelo Peso - Seca'!W$193-'Dados Normal. pelo Peso - Seca'!W$194))</f>
        <v>0.81221922731356766</v>
      </c>
      <c r="X120" s="24">
        <f>IF(ISBLANK('Dados Normal. pelo Peso - Seca'!X120),"",('Dados Normal. pelo Peso - Seca'!X120-'Dados Normal. pelo Peso - Seca'!X$194)/('Dados Normal. pelo Peso - Seca'!X$193-'Dados Normal. pelo Peso - Seca'!X$194))</f>
        <v>0.59917355371900849</v>
      </c>
      <c r="Y120" s="24">
        <f>IF(ISBLANK('Dados Normal. pelo Peso - Seca'!Y120),"",('Dados Normal. pelo Peso - Seca'!Y120-'Dados Normal. pelo Peso - Seca'!Y$194)/('Dados Normal. pelo Peso - Seca'!Y$193-'Dados Normal. pelo Peso - Seca'!Y$194))</f>
        <v>0.77350832093086186</v>
      </c>
      <c r="Z120" s="24">
        <f>IF(ISBLANK('Dados Normal. pelo Peso - Seca'!Z120),"",('Dados Normal. pelo Peso - Seca'!Z120-'Dados Normal. pelo Peso - Seca'!Z$194)/('Dados Normal. pelo Peso - Seca'!Z$193-'Dados Normal. pelo Peso - Seca'!Z$194))</f>
        <v>0.7249797898140663</v>
      </c>
      <c r="AA120" s="24">
        <f>IF(ISBLANK('Dados Normal. pelo Peso - Seca'!AA120),"",('Dados Normal. pelo Peso - Seca'!AA120-'Dados Normal. pelo Peso - Seca'!AA$194)/('Dados Normal. pelo Peso - Seca'!AA$193-'Dados Normal. pelo Peso - Seca'!AA$194))</f>
        <v>0.71997701589733765</v>
      </c>
      <c r="AB120" s="24">
        <f>IF(ISBLANK('Dados Normal. pelo Peso - Seca'!AB120),"",('Dados Normal. pelo Peso - Seca'!AB120-'Dados Normal. pelo Peso - Seca'!AB$194)/('Dados Normal. pelo Peso - Seca'!AB$193-'Dados Normal. pelo Peso - Seca'!AB$194))</f>
        <v>0.3617021276595746</v>
      </c>
      <c r="AC120" s="24">
        <f>IF(ISBLANK('Dados Normal. pelo Peso - Seca'!AC120),"",('Dados Normal. pelo Peso - Seca'!AC120-'Dados Normal. pelo Peso - Seca'!AC$194)/('Dados Normal. pelo Peso - Seca'!AC$193-'Dados Normal. pelo Peso - Seca'!AC$194))</f>
        <v>0.58333333333333326</v>
      </c>
    </row>
    <row r="121" spans="1:29" s="17" customFormat="1" x14ac:dyDescent="0.25">
      <c r="A121" s="18" t="s">
        <v>1105</v>
      </c>
      <c r="B121" s="28" t="s">
        <v>1106</v>
      </c>
      <c r="C121" s="24">
        <f>IF(ISBLANK('Dados Normal. pelo Peso - Seca'!C121),"",('Dados Normal. pelo Peso - Seca'!C121-'Dados Normal. pelo Peso - Seca'!C$194)/('Dados Normal. pelo Peso - Seca'!C$193-'Dados Normal. pelo Peso - Seca'!C$194))</f>
        <v>0.57270038076363938</v>
      </c>
      <c r="D121" s="24">
        <f>IF(ISBLANK('Dados Normal. pelo Peso - Seca'!D121),"",('Dados Normal. pelo Peso - Seca'!D121-'Dados Normal. pelo Peso - Seca'!D$194)/('Dados Normal. pelo Peso - Seca'!D$193-'Dados Normal. pelo Peso - Seca'!D$194))</f>
        <v>0.43576470494219283</v>
      </c>
      <c r="E121" s="24">
        <f>IF(ISBLANK('Dados Normal. pelo Peso - Seca'!E121),"",('Dados Normal. pelo Peso - Seca'!E121-'Dados Normal. pelo Peso - Seca'!E$194)/('Dados Normal. pelo Peso - Seca'!E$193-'Dados Normal. pelo Peso - Seca'!E$194))</f>
        <v>0.59202378003467937</v>
      </c>
      <c r="F121" s="24">
        <f>IF(ISBLANK('Dados Normal. pelo Peso - Seca'!F121),"",('Dados Normal. pelo Peso - Seca'!F121-'Dados Normal. pelo Peso - Seca'!F$194)/('Dados Normal. pelo Peso - Seca'!F$193-'Dados Normal. pelo Peso - Seca'!F$194))</f>
        <v>0.64406779661016944</v>
      </c>
      <c r="G121" s="24">
        <f>IF(ISBLANK('Dados Normal. pelo Peso - Seca'!G121),"",('Dados Normal. pelo Peso - Seca'!G121-'Dados Normal. pelo Peso - Seca'!G$194)/('Dados Normal. pelo Peso - Seca'!G$193-'Dados Normal. pelo Peso - Seca'!G$194))</f>
        <v>0.15249145560374952</v>
      </c>
      <c r="H121" s="24">
        <f>IF(ISBLANK('Dados Normal. pelo Peso - Seca'!H121),"",('Dados Normal. pelo Peso - Seca'!H121-'Dados Normal. pelo Peso - Seca'!H$194)/('Dados Normal. pelo Peso - Seca'!H$193-'Dados Normal. pelo Peso - Seca'!H$194))</f>
        <v>0.54434586699478105</v>
      </c>
      <c r="I121" s="24">
        <f>IF(ISBLANK('Dados Normal. pelo Peso - Seca'!I121),"",('Dados Normal. pelo Peso - Seca'!I121-'Dados Normal. pelo Peso - Seca'!I$194)/('Dados Normal. pelo Peso - Seca'!I$193-'Dados Normal. pelo Peso - Seca'!I$194))</f>
        <v>0.76483720930232568</v>
      </c>
      <c r="J121" s="24">
        <f>IF(ISBLANK('Dados Normal. pelo Peso - Seca'!J121),"",('Dados Normal. pelo Peso - Seca'!J121-'Dados Normal. pelo Peso - Seca'!J$194)/('Dados Normal. pelo Peso - Seca'!J$193-'Dados Normal. pelo Peso - Seca'!J$194))</f>
        <v>0.41552295314718435</v>
      </c>
      <c r="K121" s="24">
        <f>IF(ISBLANK('Dados Normal. pelo Peso - Seca'!K121),"",('Dados Normal. pelo Peso - Seca'!K121-'Dados Normal. pelo Peso - Seca'!K$194)/('Dados Normal. pelo Peso - Seca'!K$193-'Dados Normal. pelo Peso - Seca'!K$194))</f>
        <v>0.44393329499712469</v>
      </c>
      <c r="L121" s="24">
        <f>IF(ISBLANK('Dados Normal. pelo Peso - Seca'!L121),"",('Dados Normal. pelo Peso - Seca'!L121-'Dados Normal. pelo Peso - Seca'!L$194)/('Dados Normal. pelo Peso - Seca'!L$193-'Dados Normal. pelo Peso - Seca'!L$194))</f>
        <v>0.76055842327545764</v>
      </c>
      <c r="M121" s="24">
        <f>IF(ISBLANK('Dados Normal. pelo Peso - Seca'!M121),"",('Dados Normal. pelo Peso - Seca'!M121-'Dados Normal. pelo Peso - Seca'!M$194)/('Dados Normal. pelo Peso - Seca'!M$193-'Dados Normal. pelo Peso - Seca'!M$194))</f>
        <v>0.56293382693197602</v>
      </c>
      <c r="N121" s="24">
        <f>IF(ISBLANK('Dados Normal. pelo Peso - Seca'!N121),"",('Dados Normal. pelo Peso - Seca'!N121-'Dados Normal. pelo Peso - Seca'!N$194)/('Dados Normal. pelo Peso - Seca'!N$193-'Dados Normal. pelo Peso - Seca'!N$194))</f>
        <v>0.71108291032148907</v>
      </c>
      <c r="O121" s="24">
        <f>IF(ISBLANK('Dados Normal. pelo Peso - Seca'!O121),"",('Dados Normal. pelo Peso - Seca'!O121-'Dados Normal. pelo Peso - Seca'!O$194)/('Dados Normal. pelo Peso - Seca'!O$193-'Dados Normal. pelo Peso - Seca'!O$194))</f>
        <v>0.69398734177215182</v>
      </c>
      <c r="P121" s="24">
        <f>IF(ISBLANK('Dados Normal. pelo Peso - Seca'!P121),"",('Dados Normal. pelo Peso - Seca'!P121-'Dados Normal. pelo Peso - Seca'!P$194)/('Dados Normal. pelo Peso - Seca'!P$193-'Dados Normal. pelo Peso - Seca'!P$194))</f>
        <v>8.9064261555806684E-2</v>
      </c>
      <c r="Q121" s="24">
        <f>IF(ISBLANK('Dados Normal. pelo Peso - Seca'!Q121),"",('Dados Normal. pelo Peso - Seca'!Q121-'Dados Normal. pelo Peso - Seca'!Q$194)/('Dados Normal. pelo Peso - Seca'!Q$193-'Dados Normal. pelo Peso - Seca'!Q$194))</f>
        <v>0</v>
      </c>
      <c r="R121" s="24">
        <f>IF(ISBLANK('Dados Normal. pelo Peso - Seca'!R121),"",('Dados Normal. pelo Peso - Seca'!R121-'Dados Normal. pelo Peso - Seca'!R$194)/('Dados Normal. pelo Peso - Seca'!R$193-'Dados Normal. pelo Peso - Seca'!R$194))</f>
        <v>1</v>
      </c>
      <c r="S121" s="24">
        <f>IF(ISBLANK('Dados Normal. pelo Peso - Seca'!S121),"",('Dados Normal. pelo Peso - Seca'!S121-'Dados Normal. pelo Peso - Seca'!S$194)/('Dados Normal. pelo Peso - Seca'!S$193-'Dados Normal. pelo Peso - Seca'!S$194))</f>
        <v>1</v>
      </c>
      <c r="T121" s="24">
        <f>IF(ISBLANK('Dados Normal. pelo Peso - Seca'!T121),"",('Dados Normal. pelo Peso - Seca'!T121-'Dados Normal. pelo Peso - Seca'!T$194)/('Dados Normal. pelo Peso - Seca'!T$193-'Dados Normal. pelo Peso - Seca'!T$194))</f>
        <v>1</v>
      </c>
      <c r="U121" s="24">
        <f>IF(ISBLANK('Dados Normal. pelo Peso - Seca'!U121),"",('Dados Normal. pelo Peso - Seca'!U121-'Dados Normal. pelo Peso - Seca'!U$194)/('Dados Normal. pelo Peso - Seca'!U$193-'Dados Normal. pelo Peso - Seca'!U$194))</f>
        <v>0</v>
      </c>
      <c r="V121" s="24">
        <f>IF(ISBLANK('Dados Normal. pelo Peso - Seca'!V121),"",('Dados Normal. pelo Peso - Seca'!V121-'Dados Normal. pelo Peso - Seca'!V$194)/('Dados Normal. pelo Peso - Seca'!V$193-'Dados Normal. pelo Peso - Seca'!V$194))</f>
        <v>0.58333333333333326</v>
      </c>
      <c r="W121" s="24">
        <f>IF(ISBLANK('Dados Normal. pelo Peso - Seca'!W121),"",('Dados Normal. pelo Peso - Seca'!W121-'Dados Normal. pelo Peso - Seca'!W$194)/('Dados Normal. pelo Peso - Seca'!W$193-'Dados Normal. pelo Peso - Seca'!W$194))</f>
        <v>0.67475292003593901</v>
      </c>
      <c r="X121" s="24">
        <f>IF(ISBLANK('Dados Normal. pelo Peso - Seca'!X121),"",('Dados Normal. pelo Peso - Seca'!X121-'Dados Normal. pelo Peso - Seca'!X$194)/('Dados Normal. pelo Peso - Seca'!X$193-'Dados Normal. pelo Peso - Seca'!X$194))</f>
        <v>0.44146005509641828</v>
      </c>
      <c r="Y121" s="24">
        <f>IF(ISBLANK('Dados Normal. pelo Peso - Seca'!Y121),"",('Dados Normal. pelo Peso - Seca'!Y121-'Dados Normal. pelo Peso - Seca'!Y$194)/('Dados Normal. pelo Peso - Seca'!Y$193-'Dados Normal. pelo Peso - Seca'!Y$194))</f>
        <v>0.56203490731971317</v>
      </c>
      <c r="Z121" s="24">
        <f>IF(ISBLANK('Dados Normal. pelo Peso - Seca'!Z121),"",('Dados Normal. pelo Peso - Seca'!Z121-'Dados Normal. pelo Peso - Seca'!Z$194)/('Dados Normal. pelo Peso - Seca'!Z$193-'Dados Normal. pelo Peso - Seca'!Z$194))</f>
        <v>0.61147938561034765</v>
      </c>
      <c r="AA121" s="24">
        <f>IF(ISBLANK('Dados Normal. pelo Peso - Seca'!AA121),"",('Dados Normal. pelo Peso - Seca'!AA121-'Dados Normal. pelo Peso - Seca'!AA$194)/('Dados Normal. pelo Peso - Seca'!AA$193-'Dados Normal. pelo Peso - Seca'!AA$194))</f>
        <v>0.51790844665772851</v>
      </c>
      <c r="AB121" s="24">
        <f>IF(ISBLANK('Dados Normal. pelo Peso - Seca'!AB121),"",('Dados Normal. pelo Peso - Seca'!AB121-'Dados Normal. pelo Peso - Seca'!AB$194)/('Dados Normal. pelo Peso - Seca'!AB$193-'Dados Normal. pelo Peso - Seca'!AB$194))</f>
        <v>0.63829787234042579</v>
      </c>
      <c r="AC121" s="24">
        <f>IF(ISBLANK('Dados Normal. pelo Peso - Seca'!AC121),"",('Dados Normal. pelo Peso - Seca'!AC121-'Dados Normal. pelo Peso - Seca'!AC$194)/('Dados Normal. pelo Peso - Seca'!AC$193-'Dados Normal. pelo Peso - Seca'!AC$194))</f>
        <v>0.4166666666666668</v>
      </c>
    </row>
    <row r="122" spans="1:29" s="17" customFormat="1" x14ac:dyDescent="0.25">
      <c r="A122" s="18" t="s">
        <v>1107</v>
      </c>
      <c r="B122" s="28" t="s">
        <v>1108</v>
      </c>
      <c r="C122" s="24">
        <f>IF(ISBLANK('Dados Normal. pelo Peso - Seca'!C122),"",('Dados Normal. pelo Peso - Seca'!C122-'Dados Normal. pelo Peso - Seca'!C$194)/('Dados Normal. pelo Peso - Seca'!C$193-'Dados Normal. pelo Peso - Seca'!C$194))</f>
        <v>0.63372740977257491</v>
      </c>
      <c r="D122" s="24">
        <f>IF(ISBLANK('Dados Normal. pelo Peso - Seca'!D122),"",('Dados Normal. pelo Peso - Seca'!D122-'Dados Normal. pelo Peso - Seca'!D$194)/('Dados Normal. pelo Peso - Seca'!D$193-'Dados Normal. pelo Peso - Seca'!D$194))</f>
        <v>0.27056438592377324</v>
      </c>
      <c r="E122" s="24">
        <f>IF(ISBLANK('Dados Normal. pelo Peso - Seca'!E122),"",('Dados Normal. pelo Peso - Seca'!E122-'Dados Normal. pelo Peso - Seca'!E$194)/('Dados Normal. pelo Peso - Seca'!E$193-'Dados Normal. pelo Peso - Seca'!E$194))</f>
        <v>0.70398810998266037</v>
      </c>
      <c r="F122" s="24">
        <f>IF(ISBLANK('Dados Normal. pelo Peso - Seca'!F122),"",('Dados Normal. pelo Peso - Seca'!F122-'Dados Normal. pelo Peso - Seca'!F$194)/('Dados Normal. pelo Peso - Seca'!F$193-'Dados Normal. pelo Peso - Seca'!F$194))</f>
        <v>0.75786924939467315</v>
      </c>
      <c r="G122" s="24">
        <f>IF(ISBLANK('Dados Normal. pelo Peso - Seca'!G122),"",('Dados Normal. pelo Peso - Seca'!G122-'Dados Normal. pelo Peso - Seca'!G$194)/('Dados Normal. pelo Peso - Seca'!G$193-'Dados Normal. pelo Peso - Seca'!G$194))</f>
        <v>0.24883625469556486</v>
      </c>
      <c r="H122" s="24">
        <f>IF(ISBLANK('Dados Normal. pelo Peso - Seca'!H122),"",('Dados Normal. pelo Peso - Seca'!H122-'Dados Normal. pelo Peso - Seca'!H$194)/('Dados Normal. pelo Peso - Seca'!H$193-'Dados Normal. pelo Peso - Seca'!H$194))</f>
        <v>0.44164208590180382</v>
      </c>
      <c r="I122" s="24">
        <f>IF(ISBLANK('Dados Normal. pelo Peso - Seca'!I122),"",('Dados Normal. pelo Peso - Seca'!I122-'Dados Normal. pelo Peso - Seca'!I$194)/('Dados Normal. pelo Peso - Seca'!I$193-'Dados Normal. pelo Peso - Seca'!I$194))</f>
        <v>0.4091162790697675</v>
      </c>
      <c r="J122" s="24">
        <f>IF(ISBLANK('Dados Normal. pelo Peso - Seca'!J122),"",('Dados Normal. pelo Peso - Seca'!J122-'Dados Normal. pelo Peso - Seca'!J$194)/('Dados Normal. pelo Peso - Seca'!J$193-'Dados Normal. pelo Peso - Seca'!J$194))</f>
        <v>0.50638902035021305</v>
      </c>
      <c r="K122" s="24">
        <f>IF(ISBLANK('Dados Normal. pelo Peso - Seca'!K122),"",('Dados Normal. pelo Peso - Seca'!K122-'Dados Normal. pelo Peso - Seca'!K$194)/('Dados Normal. pelo Peso - Seca'!K$193-'Dados Normal. pelo Peso - Seca'!K$194))</f>
        <v>0.46716503737780329</v>
      </c>
      <c r="L122" s="24">
        <f>IF(ISBLANK('Dados Normal. pelo Peso - Seca'!L122),"",('Dados Normal. pelo Peso - Seca'!L122-'Dados Normal. pelo Peso - Seca'!L$194)/('Dados Normal. pelo Peso - Seca'!L$193-'Dados Normal. pelo Peso - Seca'!L$194))</f>
        <v>0.63467855466916945</v>
      </c>
      <c r="M122" s="24">
        <f>IF(ISBLANK('Dados Normal. pelo Peso - Seca'!M122),"",('Dados Normal. pelo Peso - Seca'!M122-'Dados Normal. pelo Peso - Seca'!M$194)/('Dados Normal. pelo Peso - Seca'!M$193-'Dados Normal. pelo Peso - Seca'!M$194))</f>
        <v>0.53239241092087009</v>
      </c>
      <c r="N122" s="24">
        <f>IF(ISBLANK('Dados Normal. pelo Peso - Seca'!N122),"",('Dados Normal. pelo Peso - Seca'!N122-'Dados Normal. pelo Peso - Seca'!N$194)/('Dados Normal. pelo Peso - Seca'!N$193-'Dados Normal. pelo Peso - Seca'!N$194))</f>
        <v>0.7153130287648054</v>
      </c>
      <c r="O122" s="24">
        <f>IF(ISBLANK('Dados Normal. pelo Peso - Seca'!O122),"",('Dados Normal. pelo Peso - Seca'!O122-'Dados Normal. pelo Peso - Seca'!O$194)/('Dados Normal. pelo Peso - Seca'!O$193-'Dados Normal. pelo Peso - Seca'!O$194))</f>
        <v>0.45</v>
      </c>
      <c r="P122" s="24">
        <f>IF(ISBLANK('Dados Normal. pelo Peso - Seca'!P122),"",('Dados Normal. pelo Peso - Seca'!P122-'Dados Normal. pelo Peso - Seca'!P$194)/('Dados Normal. pelo Peso - Seca'!P$193-'Dados Normal. pelo Peso - Seca'!P$194))</f>
        <v>0.26155580608793721</v>
      </c>
      <c r="Q122" s="24">
        <f>IF(ISBLANK('Dados Normal. pelo Peso - Seca'!Q122),"",('Dados Normal. pelo Peso - Seca'!Q122-'Dados Normal. pelo Peso - Seca'!Q$194)/('Dados Normal. pelo Peso - Seca'!Q$193-'Dados Normal. pelo Peso - Seca'!Q$194))</f>
        <v>1</v>
      </c>
      <c r="R122" s="24">
        <f>IF(ISBLANK('Dados Normal. pelo Peso - Seca'!R122),"",('Dados Normal. pelo Peso - Seca'!R122-'Dados Normal. pelo Peso - Seca'!R$194)/('Dados Normal. pelo Peso - Seca'!R$193-'Dados Normal. pelo Peso - Seca'!R$194))</f>
        <v>1</v>
      </c>
      <c r="S122" s="24">
        <f>IF(ISBLANK('Dados Normal. pelo Peso - Seca'!S122),"",('Dados Normal. pelo Peso - Seca'!S122-'Dados Normal. pelo Peso - Seca'!S$194)/('Dados Normal. pelo Peso - Seca'!S$193-'Dados Normal. pelo Peso - Seca'!S$194))</f>
        <v>0.33333333333333343</v>
      </c>
      <c r="T122" s="24">
        <f>IF(ISBLANK('Dados Normal. pelo Peso - Seca'!T122),"",('Dados Normal. pelo Peso - Seca'!T122-'Dados Normal. pelo Peso - Seca'!T$194)/('Dados Normal. pelo Peso - Seca'!T$193-'Dados Normal. pelo Peso - Seca'!T$194))</f>
        <v>1</v>
      </c>
      <c r="U122" s="24">
        <f>IF(ISBLANK('Dados Normal. pelo Peso - Seca'!U122),"",('Dados Normal. pelo Peso - Seca'!U122-'Dados Normal. pelo Peso - Seca'!U$194)/('Dados Normal. pelo Peso - Seca'!U$193-'Dados Normal. pelo Peso - Seca'!U$194))</f>
        <v>1</v>
      </c>
      <c r="V122" s="24">
        <f>IF(ISBLANK('Dados Normal. pelo Peso - Seca'!V122),"",('Dados Normal. pelo Peso - Seca'!V122-'Dados Normal. pelo Peso - Seca'!V$194)/('Dados Normal. pelo Peso - Seca'!V$193-'Dados Normal. pelo Peso - Seca'!V$194))</f>
        <v>0.625</v>
      </c>
      <c r="W122" s="24">
        <f>IF(ISBLANK('Dados Normal. pelo Peso - Seca'!W122),"",('Dados Normal. pelo Peso - Seca'!W122-'Dados Normal. pelo Peso - Seca'!W$194)/('Dados Normal. pelo Peso - Seca'!W$193-'Dados Normal. pelo Peso - Seca'!W$194))</f>
        <v>1</v>
      </c>
      <c r="X122" s="24">
        <f>IF(ISBLANK('Dados Normal. pelo Peso - Seca'!X122),"",('Dados Normal. pelo Peso - Seca'!X122-'Dados Normal. pelo Peso - Seca'!X$194)/('Dados Normal. pelo Peso - Seca'!X$193-'Dados Normal. pelo Peso - Seca'!X$194))</f>
        <v>0.41804407713498537</v>
      </c>
      <c r="Y122" s="24">
        <f>IF(ISBLANK('Dados Normal. pelo Peso - Seca'!Y122),"",('Dados Normal. pelo Peso - Seca'!Y122-'Dados Normal. pelo Peso - Seca'!Y$194)/('Dados Normal. pelo Peso - Seca'!Y$193-'Dados Normal. pelo Peso - Seca'!Y$194))</f>
        <v>0.71370585847652557</v>
      </c>
      <c r="Z122" s="24">
        <f>IF(ISBLANK('Dados Normal. pelo Peso - Seca'!Z122),"",('Dados Normal. pelo Peso - Seca'!Z122-'Dados Normal. pelo Peso - Seca'!Z$194)/('Dados Normal. pelo Peso - Seca'!Z$193-'Dados Normal. pelo Peso - Seca'!Z$194))</f>
        <v>0.79466451091350043</v>
      </c>
      <c r="AA122" s="24">
        <f>IF(ISBLANK('Dados Normal. pelo Peso - Seca'!AA122),"",('Dados Normal. pelo Peso - Seca'!AA122-'Dados Normal. pelo Peso - Seca'!AA$194)/('Dados Normal. pelo Peso - Seca'!AA$193-'Dados Normal. pelo Peso - Seca'!AA$194))</f>
        <v>0.89561386707527302</v>
      </c>
      <c r="AB122" s="24">
        <f>IF(ISBLANK('Dados Normal. pelo Peso - Seca'!AB122),"",('Dados Normal. pelo Peso - Seca'!AB122-'Dados Normal. pelo Peso - Seca'!AB$194)/('Dados Normal. pelo Peso - Seca'!AB$193-'Dados Normal. pelo Peso - Seca'!AB$194))</f>
        <v>0.34042553191489366</v>
      </c>
      <c r="AC122" s="24">
        <f>IF(ISBLANK('Dados Normal. pelo Peso - Seca'!AC122),"",('Dados Normal. pelo Peso - Seca'!AC122-'Dados Normal. pelo Peso - Seca'!AC$194)/('Dados Normal. pelo Peso - Seca'!AC$193-'Dados Normal. pelo Peso - Seca'!AC$194))</f>
        <v>0.375</v>
      </c>
    </row>
    <row r="123" spans="1:29" s="17" customFormat="1" x14ac:dyDescent="0.25">
      <c r="A123" s="18" t="s">
        <v>1109</v>
      </c>
      <c r="B123" s="28" t="s">
        <v>1110</v>
      </c>
      <c r="C123" s="24">
        <f>IF(ISBLANK('Dados Normal. pelo Peso - Seca'!C123),"",('Dados Normal. pelo Peso - Seca'!C123-'Dados Normal. pelo Peso - Seca'!C$194)/('Dados Normal. pelo Peso - Seca'!C$193-'Dados Normal. pelo Peso - Seca'!C$194))</f>
        <v>0.68683086551530026</v>
      </c>
      <c r="D123" s="24">
        <f>IF(ISBLANK('Dados Normal. pelo Peso - Seca'!D123),"",('Dados Normal. pelo Peso - Seca'!D123-'Dados Normal. pelo Peso - Seca'!D$194)/('Dados Normal. pelo Peso - Seca'!D$193-'Dados Normal. pelo Peso - Seca'!D$194))</f>
        <v>0.29425879721691295</v>
      </c>
      <c r="E123" s="24">
        <f>IF(ISBLANK('Dados Normal. pelo Peso - Seca'!E123),"",('Dados Normal. pelo Peso - Seca'!E123-'Dados Normal. pelo Peso - Seca'!E$194)/('Dados Normal. pelo Peso - Seca'!E$193-'Dados Normal. pelo Peso - Seca'!E$194))</f>
        <v>0.68912558830814963</v>
      </c>
      <c r="F123" s="24">
        <f>IF(ISBLANK('Dados Normal. pelo Peso - Seca'!F123),"",('Dados Normal. pelo Peso - Seca'!F123-'Dados Normal. pelo Peso - Seca'!F$194)/('Dados Normal. pelo Peso - Seca'!F$193-'Dados Normal. pelo Peso - Seca'!F$194))</f>
        <v>0.65072639225181617</v>
      </c>
      <c r="G123" s="24">
        <f>IF(ISBLANK('Dados Normal. pelo Peso - Seca'!G123),"",('Dados Normal. pelo Peso - Seca'!G123-'Dados Normal. pelo Peso - Seca'!G$194)/('Dados Normal. pelo Peso - Seca'!G$193-'Dados Normal. pelo Peso - Seca'!G$194))</f>
        <v>0.4665807920010574</v>
      </c>
      <c r="H123" s="24">
        <f>IF(ISBLANK('Dados Normal. pelo Peso - Seca'!H123),"",('Dados Normal. pelo Peso - Seca'!H123-'Dados Normal. pelo Peso - Seca'!H$194)/('Dados Normal. pelo Peso - Seca'!H$193-'Dados Normal. pelo Peso - Seca'!H$194))</f>
        <v>0.24424543349414624</v>
      </c>
      <c r="I123" s="24">
        <f>IF(ISBLANK('Dados Normal. pelo Peso - Seca'!I123),"",('Dados Normal. pelo Peso - Seca'!I123-'Dados Normal. pelo Peso - Seca'!I$194)/('Dados Normal. pelo Peso - Seca'!I$193-'Dados Normal. pelo Peso - Seca'!I$194))</f>
        <v>0.34920930232558139</v>
      </c>
      <c r="J123" s="24">
        <f>IF(ISBLANK('Dados Normal. pelo Peso - Seca'!J123),"",('Dados Normal. pelo Peso - Seca'!J123-'Dados Normal. pelo Peso - Seca'!J$194)/('Dados Normal. pelo Peso - Seca'!J$193-'Dados Normal. pelo Peso - Seca'!J$194))</f>
        <v>0.43066729768102224</v>
      </c>
      <c r="K123" s="24">
        <f>IF(ISBLANK('Dados Normal. pelo Peso - Seca'!K123),"",('Dados Normal. pelo Peso - Seca'!K123-'Dados Normal. pelo Peso - Seca'!K$194)/('Dados Normal. pelo Peso - Seca'!K$193-'Dados Normal. pelo Peso - Seca'!K$194))</f>
        <v>0.46612995974698096</v>
      </c>
      <c r="L123" s="24">
        <f>IF(ISBLANK('Dados Normal. pelo Peso - Seca'!L123),"",('Dados Normal. pelo Peso - Seca'!L123-'Dados Normal. pelo Peso - Seca'!L$194)/('Dados Normal. pelo Peso - Seca'!L$193-'Dados Normal. pelo Peso - Seca'!L$194))</f>
        <v>0.76466447677146865</v>
      </c>
      <c r="M123" s="24">
        <f>IF(ISBLANK('Dados Normal. pelo Peso - Seca'!M123),"",('Dados Normal. pelo Peso - Seca'!M123-'Dados Normal. pelo Peso - Seca'!M$194)/('Dados Normal. pelo Peso - Seca'!M$193-'Dados Normal. pelo Peso - Seca'!M$194))</f>
        <v>0.3152475705691809</v>
      </c>
      <c r="N123" s="24">
        <f>IF(ISBLANK('Dados Normal. pelo Peso - Seca'!N123),"",('Dados Normal. pelo Peso - Seca'!N123-'Dados Normal. pelo Peso - Seca'!N$194)/('Dados Normal. pelo Peso - Seca'!N$193-'Dados Normal. pelo Peso - Seca'!N$194))</f>
        <v>0.97440778341793566</v>
      </c>
      <c r="O123" s="24">
        <f>IF(ISBLANK('Dados Normal. pelo Peso - Seca'!O123),"",('Dados Normal. pelo Peso - Seca'!O123-'Dados Normal. pelo Peso - Seca'!O$194)/('Dados Normal. pelo Peso - Seca'!O$193-'Dados Normal. pelo Peso - Seca'!O$194))</f>
        <v>0.61787974683544289</v>
      </c>
      <c r="P123" s="24">
        <f>IF(ISBLANK('Dados Normal. pelo Peso - Seca'!P123),"",('Dados Normal. pelo Peso - Seca'!P123-'Dados Normal. pelo Peso - Seca'!P$194)/('Dados Normal. pelo Peso - Seca'!P$193-'Dados Normal. pelo Peso - Seca'!P$194))</f>
        <v>0.44419391206313591</v>
      </c>
      <c r="Q123" s="24">
        <f>IF(ISBLANK('Dados Normal. pelo Peso - Seca'!Q123),"",('Dados Normal. pelo Peso - Seca'!Q123-'Dados Normal. pelo Peso - Seca'!Q$194)/('Dados Normal. pelo Peso - Seca'!Q$193-'Dados Normal. pelo Peso - Seca'!Q$194))</f>
        <v>0</v>
      </c>
      <c r="R123" s="24">
        <f>IF(ISBLANK('Dados Normal. pelo Peso - Seca'!R123),"",('Dados Normal. pelo Peso - Seca'!R123-'Dados Normal. pelo Peso - Seca'!R$194)/('Dados Normal. pelo Peso - Seca'!R$193-'Dados Normal. pelo Peso - Seca'!R$194))</f>
        <v>1</v>
      </c>
      <c r="S123" s="24">
        <f>IF(ISBLANK('Dados Normal. pelo Peso - Seca'!S123),"",('Dados Normal. pelo Peso - Seca'!S123-'Dados Normal. pelo Peso - Seca'!S$194)/('Dados Normal. pelo Peso - Seca'!S$193-'Dados Normal. pelo Peso - Seca'!S$194))</f>
        <v>0.33333333333333343</v>
      </c>
      <c r="T123" s="24">
        <f>IF(ISBLANK('Dados Normal. pelo Peso - Seca'!T123),"",('Dados Normal. pelo Peso - Seca'!T123-'Dados Normal. pelo Peso - Seca'!T$194)/('Dados Normal. pelo Peso - Seca'!T$193-'Dados Normal. pelo Peso - Seca'!T$194))</f>
        <v>1</v>
      </c>
      <c r="U123" s="24">
        <f>IF(ISBLANK('Dados Normal. pelo Peso - Seca'!U123),"",('Dados Normal. pelo Peso - Seca'!U123-'Dados Normal. pelo Peso - Seca'!U$194)/('Dados Normal. pelo Peso - Seca'!U$193-'Dados Normal. pelo Peso - Seca'!U$194))</f>
        <v>1</v>
      </c>
      <c r="V123" s="24">
        <f>IF(ISBLANK('Dados Normal. pelo Peso - Seca'!V123),"",('Dados Normal. pelo Peso - Seca'!V123-'Dados Normal. pelo Peso - Seca'!V$194)/('Dados Normal. pelo Peso - Seca'!V$193-'Dados Normal. pelo Peso - Seca'!V$194))</f>
        <v>0.49999999999999989</v>
      </c>
      <c r="W123" s="24">
        <f>IF(ISBLANK('Dados Normal. pelo Peso - Seca'!W123),"",('Dados Normal. pelo Peso - Seca'!W123-'Dados Normal. pelo Peso - Seca'!W$194)/('Dados Normal. pelo Peso - Seca'!W$193-'Dados Normal. pelo Peso - Seca'!W$194))</f>
        <v>0.72596585804133029</v>
      </c>
      <c r="X123" s="24">
        <f>IF(ISBLANK('Dados Normal. pelo Peso - Seca'!X123),"",('Dados Normal. pelo Peso - Seca'!X123-'Dados Normal. pelo Peso - Seca'!X$194)/('Dados Normal. pelo Peso - Seca'!X$193-'Dados Normal. pelo Peso - Seca'!X$194))</f>
        <v>0.34641873278236957</v>
      </c>
      <c r="Y123" s="24">
        <f>IF(ISBLANK('Dados Normal. pelo Peso - Seca'!Y123),"",('Dados Normal. pelo Peso - Seca'!Y123-'Dados Normal. pelo Peso - Seca'!Y$194)/('Dados Normal. pelo Peso - Seca'!Y$193-'Dados Normal. pelo Peso - Seca'!Y$194))</f>
        <v>0.6042484102286565</v>
      </c>
      <c r="Z123" s="24">
        <f>IF(ISBLANK('Dados Normal. pelo Peso - Seca'!Z123),"",('Dados Normal. pelo Peso - Seca'!Z123-'Dados Normal. pelo Peso - Seca'!Z$194)/('Dados Normal. pelo Peso - Seca'!Z$193-'Dados Normal. pelo Peso - Seca'!Z$194))</f>
        <v>0.63152789005658849</v>
      </c>
      <c r="AA123" s="24">
        <f>IF(ISBLANK('Dados Normal. pelo Peso - Seca'!AA123),"",('Dados Normal. pelo Peso - Seca'!AA123-'Dados Normal. pelo Peso - Seca'!AA$194)/('Dados Normal. pelo Peso - Seca'!AA$193-'Dados Normal. pelo Peso - Seca'!AA$194))</f>
        <v>0.81267956330204949</v>
      </c>
      <c r="AB123" s="24">
        <f>IF(ISBLANK('Dados Normal. pelo Peso - Seca'!AB123),"",('Dados Normal. pelo Peso - Seca'!AB123-'Dados Normal. pelo Peso - Seca'!AB$194)/('Dados Normal. pelo Peso - Seca'!AB$193-'Dados Normal. pelo Peso - Seca'!AB$194))</f>
        <v>0.65957446808510656</v>
      </c>
      <c r="AC123" s="24">
        <f>IF(ISBLANK('Dados Normal. pelo Peso - Seca'!AC123),"",('Dados Normal. pelo Peso - Seca'!AC123-'Dados Normal. pelo Peso - Seca'!AC$194)/('Dados Normal. pelo Peso - Seca'!AC$193-'Dados Normal. pelo Peso - Seca'!AC$194))</f>
        <v>0.43750000000000011</v>
      </c>
    </row>
    <row r="124" spans="1:29" s="17" customFormat="1" x14ac:dyDescent="0.25">
      <c r="A124" s="18" t="s">
        <v>1111</v>
      </c>
      <c r="B124" s="28" t="s">
        <v>1112</v>
      </c>
      <c r="C124" s="24">
        <f>IF(ISBLANK('Dados Normal. pelo Peso - Seca'!C124),"",('Dados Normal. pelo Peso - Seca'!C124-'Dados Normal. pelo Peso - Seca'!C$194)/('Dados Normal. pelo Peso - Seca'!C$193-'Dados Normal. pelo Peso - Seca'!C$194))</f>
        <v>0.54896501105314022</v>
      </c>
      <c r="D124" s="24">
        <f>IF(ISBLANK('Dados Normal. pelo Peso - Seca'!D124),"",('Dados Normal. pelo Peso - Seca'!D124-'Dados Normal. pelo Peso - Seca'!D$194)/('Dados Normal. pelo Peso - Seca'!D$193-'Dados Normal. pelo Peso - Seca'!D$194))</f>
        <v>0.53251686667927856</v>
      </c>
      <c r="E124" s="24">
        <f>IF(ISBLANK('Dados Normal. pelo Peso - Seca'!E124),"",('Dados Normal. pelo Peso - Seca'!E124-'Dados Normal. pelo Peso - Seca'!E$194)/('Dados Normal. pelo Peso - Seca'!E$193-'Dados Normal. pelo Peso - Seca'!E$194))</f>
        <v>0.67674015357939066</v>
      </c>
      <c r="F124" s="24">
        <f>IF(ISBLANK('Dados Normal. pelo Peso - Seca'!F124),"",('Dados Normal. pelo Peso - Seca'!F124-'Dados Normal. pelo Peso - Seca'!F$194)/('Dados Normal. pelo Peso - Seca'!F$193-'Dados Normal. pelo Peso - Seca'!F$194))</f>
        <v>0.74667070217917686</v>
      </c>
      <c r="G124" s="24">
        <f>IF(ISBLANK('Dados Normal. pelo Peso - Seca'!G124),"",('Dados Normal. pelo Peso - Seca'!G124-'Dados Normal. pelo Peso - Seca'!G$194)/('Dados Normal. pelo Peso - Seca'!G$193-'Dados Normal. pelo Peso - Seca'!G$194))</f>
        <v>0.11189978434440674</v>
      </c>
      <c r="H124" s="24">
        <f>IF(ISBLANK('Dados Normal. pelo Peso - Seca'!H124),"",('Dados Normal. pelo Peso - Seca'!H124-'Dados Normal. pelo Peso - Seca'!H$194)/('Dados Normal. pelo Peso - Seca'!H$193-'Dados Normal. pelo Peso - Seca'!H$194))</f>
        <v>0.65723143839047193</v>
      </c>
      <c r="I124" s="24">
        <f>IF(ISBLANK('Dados Normal. pelo Peso - Seca'!I124),"",('Dados Normal. pelo Peso - Seca'!I124-'Dados Normal. pelo Peso - Seca'!I$194)/('Dados Normal. pelo Peso - Seca'!I$193-'Dados Normal. pelo Peso - Seca'!I$194))</f>
        <v>0.60353488372093023</v>
      </c>
      <c r="J124" s="24">
        <f>IF(ISBLANK('Dados Normal. pelo Peso - Seca'!J124),"",('Dados Normal. pelo Peso - Seca'!J124-'Dados Normal. pelo Peso - Seca'!J$194)/('Dados Normal. pelo Peso - Seca'!J$193-'Dados Normal. pelo Peso - Seca'!J$194))</f>
        <v>0.17510648367250375</v>
      </c>
      <c r="K124" s="24">
        <f>IF(ISBLANK('Dados Normal. pelo Peso - Seca'!K124),"",('Dados Normal. pelo Peso - Seca'!K124-'Dados Normal. pelo Peso - Seca'!K$194)/('Dados Normal. pelo Peso - Seca'!K$193-'Dados Normal. pelo Peso - Seca'!K$194))</f>
        <v>0.63944795859689474</v>
      </c>
      <c r="L124" s="24">
        <f>IF(ISBLANK('Dados Normal. pelo Peso - Seca'!L124),"",('Dados Normal. pelo Peso - Seca'!L124-'Dados Normal. pelo Peso - Seca'!L$194)/('Dados Normal. pelo Peso - Seca'!L$193-'Dados Normal. pelo Peso - Seca'!L$194))</f>
        <v>0.69298451431252928</v>
      </c>
      <c r="M124" s="24">
        <f>IF(ISBLANK('Dados Normal. pelo Peso - Seca'!M124),"",('Dados Normal. pelo Peso - Seca'!M124-'Dados Normal. pelo Peso - Seca'!M$194)/('Dados Normal. pelo Peso - Seca'!M$193-'Dados Normal. pelo Peso - Seca'!M$194))</f>
        <v>0.71378991207774178</v>
      </c>
      <c r="N124" s="24">
        <f>IF(ISBLANK('Dados Normal. pelo Peso - Seca'!N124),"",('Dados Normal. pelo Peso - Seca'!N124-'Dados Normal. pelo Peso - Seca'!N$194)/('Dados Normal. pelo Peso - Seca'!N$193-'Dados Normal. pelo Peso - Seca'!N$194))</f>
        <v>0.9094754653130287</v>
      </c>
      <c r="O124" s="24">
        <f>IF(ISBLANK('Dados Normal. pelo Peso - Seca'!O124),"",('Dados Normal. pelo Peso - Seca'!O124-'Dados Normal. pelo Peso - Seca'!O$194)/('Dados Normal. pelo Peso - Seca'!O$193-'Dados Normal. pelo Peso - Seca'!O$194))</f>
        <v>0.57832278481012644</v>
      </c>
      <c r="P124" s="24">
        <f>IF(ISBLANK('Dados Normal. pelo Peso - Seca'!P124),"",('Dados Normal. pelo Peso - Seca'!P124-'Dados Normal. pelo Peso - Seca'!P$194)/('Dados Normal. pelo Peso - Seca'!P$193-'Dados Normal. pelo Peso - Seca'!P$194))</f>
        <v>3.833145434047254E-2</v>
      </c>
      <c r="Q124" s="24">
        <f>IF(ISBLANK('Dados Normal. pelo Peso - Seca'!Q124),"",('Dados Normal. pelo Peso - Seca'!Q124-'Dados Normal. pelo Peso - Seca'!Q$194)/('Dados Normal. pelo Peso - Seca'!Q$193-'Dados Normal. pelo Peso - Seca'!Q$194))</f>
        <v>0</v>
      </c>
      <c r="R124" s="24">
        <f>IF(ISBLANK('Dados Normal. pelo Peso - Seca'!R124),"",('Dados Normal. pelo Peso - Seca'!R124-'Dados Normal. pelo Peso - Seca'!R$194)/('Dados Normal. pelo Peso - Seca'!R$193-'Dados Normal. pelo Peso - Seca'!R$194))</f>
        <v>1</v>
      </c>
      <c r="S124" s="24">
        <f>IF(ISBLANK('Dados Normal. pelo Peso - Seca'!S124),"",('Dados Normal. pelo Peso - Seca'!S124-'Dados Normal. pelo Peso - Seca'!S$194)/('Dados Normal. pelo Peso - Seca'!S$193-'Dados Normal. pelo Peso - Seca'!S$194))</f>
        <v>1</v>
      </c>
      <c r="T124" s="24">
        <f>IF(ISBLANK('Dados Normal. pelo Peso - Seca'!T124),"",('Dados Normal. pelo Peso - Seca'!T124-'Dados Normal. pelo Peso - Seca'!T$194)/('Dados Normal. pelo Peso - Seca'!T$193-'Dados Normal. pelo Peso - Seca'!T$194))</f>
        <v>1</v>
      </c>
      <c r="U124" s="24">
        <f>IF(ISBLANK('Dados Normal. pelo Peso - Seca'!U124),"",('Dados Normal. pelo Peso - Seca'!U124-'Dados Normal. pelo Peso - Seca'!U$194)/('Dados Normal. pelo Peso - Seca'!U$193-'Dados Normal. pelo Peso - Seca'!U$194))</f>
        <v>1</v>
      </c>
      <c r="V124" s="24">
        <f>IF(ISBLANK('Dados Normal. pelo Peso - Seca'!V124),"",('Dados Normal. pelo Peso - Seca'!V124-'Dados Normal. pelo Peso - Seca'!V$194)/('Dados Normal. pelo Peso - Seca'!V$193-'Dados Normal. pelo Peso - Seca'!V$194))</f>
        <v>0.37500000000000028</v>
      </c>
      <c r="W124" s="24">
        <f>IF(ISBLANK('Dados Normal. pelo Peso - Seca'!W124),"",('Dados Normal. pelo Peso - Seca'!W124-'Dados Normal. pelo Peso - Seca'!W$194)/('Dados Normal. pelo Peso - Seca'!W$193-'Dados Normal. pelo Peso - Seca'!W$194))</f>
        <v>0.8081761006289313</v>
      </c>
      <c r="X124" s="24">
        <f>IF(ISBLANK('Dados Normal. pelo Peso - Seca'!X124),"",('Dados Normal. pelo Peso - Seca'!X124-'Dados Normal. pelo Peso - Seca'!X$194)/('Dados Normal. pelo Peso - Seca'!X$193-'Dados Normal. pelo Peso - Seca'!X$194))</f>
        <v>0.38980716253443459</v>
      </c>
      <c r="Y124" s="24">
        <f>IF(ISBLANK('Dados Normal. pelo Peso - Seca'!Y124),"",('Dados Normal. pelo Peso - Seca'!Y124-'Dados Normal. pelo Peso - Seca'!Y$194)/('Dados Normal. pelo Peso - Seca'!Y$193-'Dados Normal. pelo Peso - Seca'!Y$194))</f>
        <v>0.55053443377080236</v>
      </c>
      <c r="Z124" s="24">
        <f>IF(ISBLANK('Dados Normal. pelo Peso - Seca'!Z124),"",('Dados Normal. pelo Peso - Seca'!Z124-'Dados Normal. pelo Peso - Seca'!Z$194)/('Dados Normal. pelo Peso - Seca'!Z$193-'Dados Normal. pelo Peso - Seca'!Z$194))</f>
        <v>0.63702506063055786</v>
      </c>
      <c r="AA124" s="24">
        <f>IF(ISBLANK('Dados Normal. pelo Peso - Seca'!AA124),"",('Dados Normal. pelo Peso - Seca'!AA124-'Dados Normal. pelo Peso - Seca'!AA$194)/('Dados Normal. pelo Peso - Seca'!AA$193-'Dados Normal. pelo Peso - Seca'!AA$194))</f>
        <v>0.65332311817659461</v>
      </c>
      <c r="AB124" s="24">
        <f>IF(ISBLANK('Dados Normal. pelo Peso - Seca'!AB124),"",('Dados Normal. pelo Peso - Seca'!AB124-'Dados Normal. pelo Peso - Seca'!AB$194)/('Dados Normal. pelo Peso - Seca'!AB$193-'Dados Normal. pelo Peso - Seca'!AB$194))</f>
        <v>0.72340425531914887</v>
      </c>
      <c r="AC124" s="24">
        <f>IF(ISBLANK('Dados Normal. pelo Peso - Seca'!AC124),"",('Dados Normal. pelo Peso - Seca'!AC124-'Dados Normal. pelo Peso - Seca'!AC$194)/('Dados Normal. pelo Peso - Seca'!AC$193-'Dados Normal. pelo Peso - Seca'!AC$194))</f>
        <v>0.64583333333333326</v>
      </c>
    </row>
    <row r="125" spans="1:29" s="17" customFormat="1" x14ac:dyDescent="0.25">
      <c r="A125" s="18" t="s">
        <v>1113</v>
      </c>
      <c r="B125" s="28" t="s">
        <v>1114</v>
      </c>
      <c r="C125" s="24">
        <f>IF(ISBLANK('Dados Normal. pelo Peso - Seca'!C125),"",('Dados Normal. pelo Peso - Seca'!C125-'Dados Normal. pelo Peso - Seca'!C$194)/('Dados Normal. pelo Peso - Seca'!C$193-'Dados Normal. pelo Peso - Seca'!C$194))</f>
        <v>0.697412164722649</v>
      </c>
      <c r="D125" s="24">
        <f>IF(ISBLANK('Dados Normal. pelo Peso - Seca'!D125),"",('Dados Normal. pelo Peso - Seca'!D125-'Dados Normal. pelo Peso - Seca'!D$194)/('Dados Normal. pelo Peso - Seca'!D$193-'Dados Normal. pelo Peso - Seca'!D$194))</f>
        <v>0.1623751435286879</v>
      </c>
      <c r="E125" s="24">
        <f>IF(ISBLANK('Dados Normal. pelo Peso - Seca'!E125),"",('Dados Normal. pelo Peso - Seca'!E125-'Dados Normal. pelo Peso - Seca'!E$194)/('Dados Normal. pelo Peso - Seca'!E$193-'Dados Normal. pelo Peso - Seca'!E$194))</f>
        <v>0.60143671042853608</v>
      </c>
      <c r="F125" s="24">
        <f>IF(ISBLANK('Dados Normal. pelo Peso - Seca'!F125),"",('Dados Normal. pelo Peso - Seca'!F125-'Dados Normal. pelo Peso - Seca'!F$194)/('Dados Normal. pelo Peso - Seca'!F$193-'Dados Normal. pelo Peso - Seca'!F$194))</f>
        <v>0.48547215496368046</v>
      </c>
      <c r="G125" s="24">
        <f>IF(ISBLANK('Dados Normal. pelo Peso - Seca'!G125),"",('Dados Normal. pelo Peso - Seca'!G125-'Dados Normal. pelo Peso - Seca'!G$194)/('Dados Normal. pelo Peso - Seca'!G$193-'Dados Normal. pelo Peso - Seca'!G$194))</f>
        <v>0.1487421277398612</v>
      </c>
      <c r="H125" s="24">
        <f>IF(ISBLANK('Dados Normal. pelo Peso - Seca'!H125),"",('Dados Normal. pelo Peso - Seca'!H125-'Dados Normal. pelo Peso - Seca'!H$194)/('Dados Normal. pelo Peso - Seca'!H$193-'Dados Normal. pelo Peso - Seca'!H$194))</f>
        <v>0.72131968441504668</v>
      </c>
      <c r="I125" s="24">
        <f>IF(ISBLANK('Dados Normal. pelo Peso - Seca'!I125),"",('Dados Normal. pelo Peso - Seca'!I125-'Dados Normal. pelo Peso - Seca'!I$194)/('Dados Normal. pelo Peso - Seca'!I$193-'Dados Normal. pelo Peso - Seca'!I$194))</f>
        <v>0.73320930232558146</v>
      </c>
      <c r="J125" s="24">
        <f>IF(ISBLANK('Dados Normal. pelo Peso - Seca'!J125),"",('Dados Normal. pelo Peso - Seca'!J125-'Dados Normal. pelo Peso - Seca'!J$194)/('Dados Normal. pelo Peso - Seca'!J$193-'Dados Normal. pelo Peso - Seca'!J$194))</f>
        <v>0.42924751538097511</v>
      </c>
      <c r="K125" s="24">
        <f>IF(ISBLANK('Dados Normal. pelo Peso - Seca'!K125),"",('Dados Normal. pelo Peso - Seca'!K125-'Dados Normal. pelo Peso - Seca'!K$194)/('Dados Normal. pelo Peso - Seca'!K$193-'Dados Normal. pelo Peso - Seca'!K$194))</f>
        <v>0.60437032777458322</v>
      </c>
      <c r="L125" s="24">
        <f>IF(ISBLANK('Dados Normal. pelo Peso - Seca'!L125),"",('Dados Normal. pelo Peso - Seca'!L125-'Dados Normal. pelo Peso - Seca'!L$194)/('Dados Normal. pelo Peso - Seca'!L$193-'Dados Normal. pelo Peso - Seca'!L$194))</f>
        <v>0.58728296574378225</v>
      </c>
      <c r="M125" s="24">
        <f>IF(ISBLANK('Dados Normal. pelo Peso - Seca'!M125),"",('Dados Normal. pelo Peso - Seca'!M125-'Dados Normal. pelo Peso - Seca'!M$194)/('Dados Normal. pelo Peso - Seca'!M$193-'Dados Normal. pelo Peso - Seca'!M$194))</f>
        <v>0.61985192040721881</v>
      </c>
      <c r="N125" s="24">
        <f>IF(ISBLANK('Dados Normal. pelo Peso - Seca'!N125),"",('Dados Normal. pelo Peso - Seca'!N125-'Dados Normal. pelo Peso - Seca'!N$194)/('Dados Normal. pelo Peso - Seca'!N$193-'Dados Normal. pelo Peso - Seca'!N$194))</f>
        <v>0.92195431472081202</v>
      </c>
      <c r="O125" s="24">
        <f>IF(ISBLANK('Dados Normal. pelo Peso - Seca'!O125),"",('Dados Normal. pelo Peso - Seca'!O125-'Dados Normal. pelo Peso - Seca'!O$194)/('Dados Normal. pelo Peso - Seca'!O$193-'Dados Normal. pelo Peso - Seca'!O$194))</f>
        <v>0.77357594936708862</v>
      </c>
      <c r="P125" s="24">
        <f>IF(ISBLANK('Dados Normal. pelo Peso - Seca'!P125),"",('Dados Normal. pelo Peso - Seca'!P125-'Dados Normal. pelo Peso - Seca'!P$194)/('Dados Normal. pelo Peso - Seca'!P$193-'Dados Normal. pelo Peso - Seca'!P$194))</f>
        <v>0.1499436302142057</v>
      </c>
      <c r="Q125" s="24">
        <f>IF(ISBLANK('Dados Normal. pelo Peso - Seca'!Q125),"",('Dados Normal. pelo Peso - Seca'!Q125-'Dados Normal. pelo Peso - Seca'!Q$194)/('Dados Normal. pelo Peso - Seca'!Q$193-'Dados Normal. pelo Peso - Seca'!Q$194))</f>
        <v>1</v>
      </c>
      <c r="R125" s="24">
        <f>IF(ISBLANK('Dados Normal. pelo Peso - Seca'!R125),"",('Dados Normal. pelo Peso - Seca'!R125-'Dados Normal. pelo Peso - Seca'!R$194)/('Dados Normal. pelo Peso - Seca'!R$193-'Dados Normal. pelo Peso - Seca'!R$194))</f>
        <v>1</v>
      </c>
      <c r="S125" s="24">
        <f>IF(ISBLANK('Dados Normal. pelo Peso - Seca'!S125),"",('Dados Normal. pelo Peso - Seca'!S125-'Dados Normal. pelo Peso - Seca'!S$194)/('Dados Normal. pelo Peso - Seca'!S$193-'Dados Normal. pelo Peso - Seca'!S$194))</f>
        <v>0.33333333333333343</v>
      </c>
      <c r="T125" s="24">
        <f>IF(ISBLANK('Dados Normal. pelo Peso - Seca'!T125),"",('Dados Normal. pelo Peso - Seca'!T125-'Dados Normal. pelo Peso - Seca'!T$194)/('Dados Normal. pelo Peso - Seca'!T$193-'Dados Normal. pelo Peso - Seca'!T$194))</f>
        <v>1</v>
      </c>
      <c r="U125" s="24">
        <f>IF(ISBLANK('Dados Normal. pelo Peso - Seca'!U125),"",('Dados Normal. pelo Peso - Seca'!U125-'Dados Normal. pelo Peso - Seca'!U$194)/('Dados Normal. pelo Peso - Seca'!U$193-'Dados Normal. pelo Peso - Seca'!U$194))</f>
        <v>1</v>
      </c>
      <c r="V125" s="24">
        <f>IF(ISBLANK('Dados Normal. pelo Peso - Seca'!V125),"",('Dados Normal. pelo Peso - Seca'!V125-'Dados Normal. pelo Peso - Seca'!V$194)/('Dados Normal. pelo Peso - Seca'!V$193-'Dados Normal. pelo Peso - Seca'!V$194))</f>
        <v>0.4583333333333332</v>
      </c>
      <c r="W125" s="24">
        <f>IF(ISBLANK('Dados Normal. pelo Peso - Seca'!W125),"",('Dados Normal. pelo Peso - Seca'!W125-'Dados Normal. pelo Peso - Seca'!W$194)/('Dados Normal. pelo Peso - Seca'!W$193-'Dados Normal. pelo Peso - Seca'!W$194))</f>
        <v>0.7973944294699018</v>
      </c>
      <c r="X125" s="24">
        <f>IF(ISBLANK('Dados Normal. pelo Peso - Seca'!X125),"",('Dados Normal. pelo Peso - Seca'!X125-'Dados Normal. pelo Peso - Seca'!X$194)/('Dados Normal. pelo Peso - Seca'!X$193-'Dados Normal. pelo Peso - Seca'!X$194))</f>
        <v>0.24449035812672129</v>
      </c>
      <c r="Y125" s="24">
        <f>IF(ISBLANK('Dados Normal. pelo Peso - Seca'!Y125),"",('Dados Normal. pelo Peso - Seca'!Y125-'Dados Normal. pelo Peso - Seca'!Y$194)/('Dados Normal. pelo Peso - Seca'!Y$193-'Dados Normal. pelo Peso - Seca'!Y$194))</f>
        <v>0.61263699093492086</v>
      </c>
      <c r="Z125" s="24">
        <f>IF(ISBLANK('Dados Normal. pelo Peso - Seca'!Z125),"",('Dados Normal. pelo Peso - Seca'!Z125-'Dados Normal. pelo Peso - Seca'!Z$194)/('Dados Normal. pelo Peso - Seca'!Z$193-'Dados Normal. pelo Peso - Seca'!Z$194))</f>
        <v>0.75052546483427651</v>
      </c>
      <c r="AA125" s="24">
        <f>IF(ISBLANK('Dados Normal. pelo Peso - Seca'!AA125),"",('Dados Normal. pelo Peso - Seca'!AA125-'Dados Normal. pelo Peso - Seca'!AA$194)/('Dados Normal. pelo Peso - Seca'!AA$193-'Dados Normal. pelo Peso - Seca'!AA$194))</f>
        <v>0.67822256272744685</v>
      </c>
      <c r="AB125" s="24">
        <f>IF(ISBLANK('Dados Normal. pelo Peso - Seca'!AB125),"",('Dados Normal. pelo Peso - Seca'!AB125-'Dados Normal. pelo Peso - Seca'!AB$194)/('Dados Normal. pelo Peso - Seca'!AB$193-'Dados Normal. pelo Peso - Seca'!AB$194))</f>
        <v>0.55319148936170226</v>
      </c>
      <c r="AC125" s="24">
        <f>IF(ISBLANK('Dados Normal. pelo Peso - Seca'!AC125),"",('Dados Normal. pelo Peso - Seca'!AC125-'Dados Normal. pelo Peso - Seca'!AC$194)/('Dados Normal. pelo Peso - Seca'!AC$193-'Dados Normal. pelo Peso - Seca'!AC$194))</f>
        <v>0.52083333333333326</v>
      </c>
    </row>
    <row r="126" spans="1:29" s="17" customFormat="1" x14ac:dyDescent="0.25">
      <c r="A126" s="18" t="s">
        <v>1115</v>
      </c>
      <c r="B126" s="28" t="s">
        <v>1116</v>
      </c>
      <c r="C126" s="24">
        <f>IF(ISBLANK('Dados Normal. pelo Peso - Seca'!C126),"",('Dados Normal. pelo Peso - Seca'!C126-'Dados Normal. pelo Peso - Seca'!C$194)/('Dados Normal. pelo Peso - Seca'!C$193-'Dados Normal. pelo Peso - Seca'!C$194))</f>
        <v>0.56852066361467934</v>
      </c>
      <c r="D126" s="24">
        <f>IF(ISBLANK('Dados Normal. pelo Peso - Seca'!D126),"",('Dados Normal. pelo Peso - Seca'!D126-'Dados Normal. pelo Peso - Seca'!D$194)/('Dados Normal. pelo Peso - Seca'!D$193-'Dados Normal. pelo Peso - Seca'!D$194))</f>
        <v>0.58222252222224913</v>
      </c>
      <c r="E126" s="24">
        <f>IF(ISBLANK('Dados Normal. pelo Peso - Seca'!E126),"",('Dados Normal. pelo Peso - Seca'!E126-'Dados Normal. pelo Peso - Seca'!E$194)/('Dados Normal. pelo Peso - Seca'!E$193-'Dados Normal. pelo Peso - Seca'!E$194))</f>
        <v>0.57022541491206336</v>
      </c>
      <c r="F126" s="24">
        <f>IF(ISBLANK('Dados Normal. pelo Peso - Seca'!F126),"",('Dados Normal. pelo Peso - Seca'!F126-'Dados Normal. pelo Peso - Seca'!F$194)/('Dados Normal. pelo Peso - Seca'!F$193-'Dados Normal. pelo Peso - Seca'!F$194))</f>
        <v>0.49515738498789347</v>
      </c>
      <c r="G126" s="24">
        <f>IF(ISBLANK('Dados Normal. pelo Peso - Seca'!G126),"",('Dados Normal. pelo Peso - Seca'!G126-'Dados Normal. pelo Peso - Seca'!G$194)/('Dados Normal. pelo Peso - Seca'!G$193-'Dados Normal. pelo Peso - Seca'!G$194))</f>
        <v>0.22818922182806245</v>
      </c>
      <c r="H126" s="24">
        <f>IF(ISBLANK('Dados Normal. pelo Peso - Seca'!H126),"",('Dados Normal. pelo Peso - Seca'!H126-'Dados Normal. pelo Peso - Seca'!H$194)/('Dados Normal. pelo Peso - Seca'!H$193-'Dados Normal. pelo Peso - Seca'!H$194))</f>
        <v>0.67127246054870982</v>
      </c>
      <c r="I126" s="24">
        <f>IF(ISBLANK('Dados Normal. pelo Peso - Seca'!I126),"",('Dados Normal. pelo Peso - Seca'!I126-'Dados Normal. pelo Peso - Seca'!I$194)/('Dados Normal. pelo Peso - Seca'!I$193-'Dados Normal. pelo Peso - Seca'!I$194))</f>
        <v>0.38306976744186044</v>
      </c>
      <c r="J126" s="24">
        <f>IF(ISBLANK('Dados Normal. pelo Peso - Seca'!J126),"",('Dados Normal. pelo Peso - Seca'!J126-'Dados Normal. pelo Peso - Seca'!J$194)/('Dados Normal. pelo Peso - Seca'!J$193-'Dados Normal. pelo Peso - Seca'!J$194))</f>
        <v>0.59157595835305266</v>
      </c>
      <c r="K126" s="24">
        <f>IF(ISBLANK('Dados Normal. pelo Peso - Seca'!K126),"",('Dados Normal. pelo Peso - Seca'!K126-'Dados Normal. pelo Peso - Seca'!K$194)/('Dados Normal. pelo Peso - Seca'!K$193-'Dados Normal. pelo Peso - Seca'!K$194))</f>
        <v>0.42978723404255315</v>
      </c>
      <c r="L126" s="24">
        <f>IF(ISBLANK('Dados Normal. pelo Peso - Seca'!L126),"",('Dados Normal. pelo Peso - Seca'!L126-'Dados Normal. pelo Peso - Seca'!L$194)/('Dados Normal. pelo Peso - Seca'!L$193-'Dados Normal. pelo Peso - Seca'!L$194))</f>
        <v>0.79211637728765838</v>
      </c>
      <c r="M126" s="24">
        <f>IF(ISBLANK('Dados Normal. pelo Peso - Seca'!M126),"",('Dados Normal. pelo Peso - Seca'!M126-'Dados Normal. pelo Peso - Seca'!M$194)/('Dados Normal. pelo Peso - Seca'!M$193-'Dados Normal. pelo Peso - Seca'!M$194))</f>
        <v>0.82288292457195744</v>
      </c>
      <c r="N126" s="24">
        <f>IF(ISBLANK('Dados Normal. pelo Peso - Seca'!N126),"",('Dados Normal. pelo Peso - Seca'!N126-'Dados Normal. pelo Peso - Seca'!N$194)/('Dados Normal. pelo Peso - Seca'!N$193-'Dados Normal. pelo Peso - Seca'!N$194))</f>
        <v>0.89107445008460218</v>
      </c>
      <c r="O126" s="24">
        <f>IF(ISBLANK('Dados Normal. pelo Peso - Seca'!O126),"",('Dados Normal. pelo Peso - Seca'!O126-'Dados Normal. pelo Peso - Seca'!O$194)/('Dados Normal. pelo Peso - Seca'!O$193-'Dados Normal. pelo Peso - Seca'!O$194))</f>
        <v>0.83354430379746813</v>
      </c>
      <c r="P126" s="24">
        <f>IF(ISBLANK('Dados Normal. pelo Peso - Seca'!P126),"",('Dados Normal. pelo Peso - Seca'!P126-'Dados Normal. pelo Peso - Seca'!P$194)/('Dados Normal. pelo Peso - Seca'!P$193-'Dados Normal. pelo Peso - Seca'!P$194))</f>
        <v>1.8038331454341177E-2</v>
      </c>
      <c r="Q126" s="24">
        <f>IF(ISBLANK('Dados Normal. pelo Peso - Seca'!Q126),"",('Dados Normal. pelo Peso - Seca'!Q126-'Dados Normal. pelo Peso - Seca'!Q$194)/('Dados Normal. pelo Peso - Seca'!Q$193-'Dados Normal. pelo Peso - Seca'!Q$194))</f>
        <v>1</v>
      </c>
      <c r="R126" s="24">
        <f>IF(ISBLANK('Dados Normal. pelo Peso - Seca'!R126),"",('Dados Normal. pelo Peso - Seca'!R126-'Dados Normal. pelo Peso - Seca'!R$194)/('Dados Normal. pelo Peso - Seca'!R$193-'Dados Normal. pelo Peso - Seca'!R$194))</f>
        <v>1</v>
      </c>
      <c r="S126" s="24">
        <f>IF(ISBLANK('Dados Normal. pelo Peso - Seca'!S126),"",('Dados Normal. pelo Peso - Seca'!S126-'Dados Normal. pelo Peso - Seca'!S$194)/('Dados Normal. pelo Peso - Seca'!S$193-'Dados Normal. pelo Peso - Seca'!S$194))</f>
        <v>1</v>
      </c>
      <c r="T126" s="24">
        <f>IF(ISBLANK('Dados Normal. pelo Peso - Seca'!T126),"",('Dados Normal. pelo Peso - Seca'!T126-'Dados Normal. pelo Peso - Seca'!T$194)/('Dados Normal. pelo Peso - Seca'!T$193-'Dados Normal. pelo Peso - Seca'!T$194))</f>
        <v>1</v>
      </c>
      <c r="U126" s="24">
        <f>IF(ISBLANK('Dados Normal. pelo Peso - Seca'!U126),"",('Dados Normal. pelo Peso - Seca'!U126-'Dados Normal. pelo Peso - Seca'!U$194)/('Dados Normal. pelo Peso - Seca'!U$193-'Dados Normal. pelo Peso - Seca'!U$194))</f>
        <v>1</v>
      </c>
      <c r="V126" s="24">
        <f>IF(ISBLANK('Dados Normal. pelo Peso - Seca'!V126),"",('Dados Normal. pelo Peso - Seca'!V126-'Dados Normal. pelo Peso - Seca'!V$194)/('Dados Normal. pelo Peso - Seca'!V$193-'Dados Normal. pelo Peso - Seca'!V$194))</f>
        <v>0.37500000000000028</v>
      </c>
      <c r="W126" s="24">
        <f>IF(ISBLANK('Dados Normal. pelo Peso - Seca'!W126),"",('Dados Normal. pelo Peso - Seca'!W126-'Dados Normal. pelo Peso - Seca'!W$194)/('Dados Normal. pelo Peso - Seca'!W$193-'Dados Normal. pelo Peso - Seca'!W$194))</f>
        <v>0.84052111410601993</v>
      </c>
      <c r="X126" s="24">
        <f>IF(ISBLANK('Dados Normal. pelo Peso - Seca'!X126),"",('Dados Normal. pelo Peso - Seca'!X126-'Dados Normal. pelo Peso - Seca'!X$194)/('Dados Normal. pelo Peso - Seca'!X$193-'Dados Normal. pelo Peso - Seca'!X$194))</f>
        <v>0.25275482093663898</v>
      </c>
      <c r="Y126" s="24">
        <f>IF(ISBLANK('Dados Normal. pelo Peso - Seca'!Y126),"",('Dados Normal. pelo Peso - Seca'!Y126-'Dados Normal. pelo Peso - Seca'!Y$194)/('Dados Normal. pelo Peso - Seca'!Y$193-'Dados Normal. pelo Peso - Seca'!Y$194))</f>
        <v>0.58057096468678115</v>
      </c>
      <c r="Z126" s="24">
        <f>IF(ISBLANK('Dados Normal. pelo Peso - Seca'!Z126),"",('Dados Normal. pelo Peso - Seca'!Z126-'Dados Normal. pelo Peso - Seca'!Z$194)/('Dados Normal. pelo Peso - Seca'!Z$193-'Dados Normal. pelo Peso - Seca'!Z$194))</f>
        <v>0.47890056588520613</v>
      </c>
      <c r="AA126" s="24">
        <f>IF(ISBLANK('Dados Normal. pelo Peso - Seca'!AA126),"",('Dados Normal. pelo Peso - Seca'!AA126-'Dados Normal. pelo Peso - Seca'!AA$194)/('Dados Normal. pelo Peso - Seca'!AA$193-'Dados Normal. pelo Peso - Seca'!AA$194))</f>
        <v>0.65753687033135422</v>
      </c>
      <c r="AB126" s="24">
        <f>IF(ISBLANK('Dados Normal. pelo Peso - Seca'!AB126),"",('Dados Normal. pelo Peso - Seca'!AB126-'Dados Normal. pelo Peso - Seca'!AB$194)/('Dados Normal. pelo Peso - Seca'!AB$193-'Dados Normal. pelo Peso - Seca'!AB$194))</f>
        <v>0.68085106382978722</v>
      </c>
      <c r="AC126" s="24">
        <f>IF(ISBLANK('Dados Normal. pelo Peso - Seca'!AC126),"",('Dados Normal. pelo Peso - Seca'!AC126-'Dados Normal. pelo Peso - Seca'!AC$194)/('Dados Normal. pelo Peso - Seca'!AC$193-'Dados Normal. pelo Peso - Seca'!AC$194))</f>
        <v>0.60416666666666674</v>
      </c>
    </row>
    <row r="127" spans="1:29" s="17" customFormat="1" x14ac:dyDescent="0.25">
      <c r="A127" s="18" t="s">
        <v>1117</v>
      </c>
      <c r="B127" s="28" t="s">
        <v>1118</v>
      </c>
      <c r="C127" s="24">
        <f>IF(ISBLANK('Dados Normal. pelo Peso - Seca'!C127),"",('Dados Normal. pelo Peso - Seca'!C127-'Dados Normal. pelo Peso - Seca'!C$194)/('Dados Normal. pelo Peso - Seca'!C$193-'Dados Normal. pelo Peso - Seca'!C$194))</f>
        <v>0.34853172980642844</v>
      </c>
      <c r="D127" s="24">
        <f>IF(ISBLANK('Dados Normal. pelo Peso - Seca'!D127),"",('Dados Normal. pelo Peso - Seca'!D127-'Dados Normal. pelo Peso - Seca'!D$194)/('Dados Normal. pelo Peso - Seca'!D$193-'Dados Normal. pelo Peso - Seca'!D$194))</f>
        <v>0.67632925453577308</v>
      </c>
      <c r="E127" s="24">
        <f>IF(ISBLANK('Dados Normal. pelo Peso - Seca'!E127),"",('Dados Normal. pelo Peso - Seca'!E127-'Dados Normal. pelo Peso - Seca'!E$194)/('Dados Normal. pelo Peso - Seca'!E$193-'Dados Normal. pelo Peso - Seca'!E$194))</f>
        <v>0.61406985385187018</v>
      </c>
      <c r="F127" s="24">
        <f>IF(ISBLANK('Dados Normal. pelo Peso - Seca'!F127),"",('Dados Normal. pelo Peso - Seca'!F127-'Dados Normal. pelo Peso - Seca'!F$194)/('Dados Normal. pelo Peso - Seca'!F$193-'Dados Normal. pelo Peso - Seca'!F$194))</f>
        <v>0.65072639225181617</v>
      </c>
      <c r="G127" s="24">
        <f>IF(ISBLANK('Dados Normal. pelo Peso - Seca'!G127),"",('Dados Normal. pelo Peso - Seca'!G127-'Dados Normal. pelo Peso - Seca'!G$194)/('Dados Normal. pelo Peso - Seca'!G$193-'Dados Normal. pelo Peso - Seca'!G$194))</f>
        <v>0.33971324801102215</v>
      </c>
      <c r="H127" s="24">
        <f>IF(ISBLANK('Dados Normal. pelo Peso - Seca'!H127),"",('Dados Normal. pelo Peso - Seca'!H127-'Dados Normal. pelo Peso - Seca'!H$194)/('Dados Normal. pelo Peso - Seca'!H$193-'Dados Normal. pelo Peso - Seca'!H$194))</f>
        <v>0.78176233643509763</v>
      </c>
      <c r="I127" s="24">
        <f>IF(ISBLANK('Dados Normal. pelo Peso - Seca'!I127),"",('Dados Normal. pelo Peso - Seca'!I127-'Dados Normal. pelo Peso - Seca'!I$194)/('Dados Normal. pelo Peso - Seca'!I$193-'Dados Normal. pelo Peso - Seca'!I$194))</f>
        <v>0.4667906976744185</v>
      </c>
      <c r="J127" s="24">
        <f>IF(ISBLANK('Dados Normal. pelo Peso - Seca'!J127),"",('Dados Normal. pelo Peso - Seca'!J127-'Dados Normal. pelo Peso - Seca'!J$194)/('Dados Normal. pelo Peso - Seca'!J$193-'Dados Normal. pelo Peso - Seca'!J$194))</f>
        <v>0.38381448177946065</v>
      </c>
      <c r="K127" s="24">
        <f>IF(ISBLANK('Dados Normal. pelo Peso - Seca'!K127),"",('Dados Normal. pelo Peso - Seca'!K127-'Dados Normal. pelo Peso - Seca'!K$194)/('Dados Normal. pelo Peso - Seca'!K$193-'Dados Normal. pelo Peso - Seca'!K$194))</f>
        <v>0.22208165612420938</v>
      </c>
      <c r="L127" s="24">
        <f>IF(ISBLANK('Dados Normal. pelo Peso - Seca'!L127),"",('Dados Normal. pelo Peso - Seca'!L127-'Dados Normal. pelo Peso - Seca'!L$194)/('Dados Normal. pelo Peso - Seca'!L$193-'Dados Normal. pelo Peso - Seca'!L$194))</f>
        <v>0.90661661191928644</v>
      </c>
      <c r="M127" s="24">
        <f>IF(ISBLANK('Dados Normal. pelo Peso - Seca'!M127),"",('Dados Normal. pelo Peso - Seca'!M127-'Dados Normal. pelo Peso - Seca'!M$194)/('Dados Normal. pelo Peso - Seca'!M$193-'Dados Normal. pelo Peso - Seca'!M$194))</f>
        <v>0.49722350763535411</v>
      </c>
      <c r="N127" s="24">
        <f>IF(ISBLANK('Dados Normal. pelo Peso - Seca'!N127),"",('Dados Normal. pelo Peso - Seca'!N127-'Dados Normal. pelo Peso - Seca'!N$194)/('Dados Normal. pelo Peso - Seca'!N$193-'Dados Normal. pelo Peso - Seca'!N$194))</f>
        <v>0.80689509306260587</v>
      </c>
      <c r="O127" s="24">
        <f>IF(ISBLANK('Dados Normal. pelo Peso - Seca'!O127),"",('Dados Normal. pelo Peso - Seca'!O127-'Dados Normal. pelo Peso - Seca'!O$194)/('Dados Normal. pelo Peso - Seca'!O$193-'Dados Normal. pelo Peso - Seca'!O$194))</f>
        <v>0.82990506329113922</v>
      </c>
      <c r="P127" s="24">
        <f>IF(ISBLANK('Dados Normal. pelo Peso - Seca'!P127),"",('Dados Normal. pelo Peso - Seca'!P127-'Dados Normal. pelo Peso - Seca'!P$194)/('Dados Normal. pelo Peso - Seca'!P$193-'Dados Normal. pelo Peso - Seca'!P$194))</f>
        <v>4.3968432919955384E-2</v>
      </c>
      <c r="Q127" s="24">
        <f>IF(ISBLANK('Dados Normal. pelo Peso - Seca'!Q127),"",('Dados Normal. pelo Peso - Seca'!Q127-'Dados Normal. pelo Peso - Seca'!Q$194)/('Dados Normal. pelo Peso - Seca'!Q$193-'Dados Normal. pelo Peso - Seca'!Q$194))</f>
        <v>0</v>
      </c>
      <c r="R127" s="24">
        <f>IF(ISBLANK('Dados Normal. pelo Peso - Seca'!R127),"",('Dados Normal. pelo Peso - Seca'!R127-'Dados Normal. pelo Peso - Seca'!R$194)/('Dados Normal. pelo Peso - Seca'!R$193-'Dados Normal. pelo Peso - Seca'!R$194))</f>
        <v>0</v>
      </c>
      <c r="S127" s="24">
        <f>IF(ISBLANK('Dados Normal. pelo Peso - Seca'!S127),"",('Dados Normal. pelo Peso - Seca'!S127-'Dados Normal. pelo Peso - Seca'!S$194)/('Dados Normal. pelo Peso - Seca'!S$193-'Dados Normal. pelo Peso - Seca'!S$194))</f>
        <v>0.33333333333333343</v>
      </c>
      <c r="T127" s="24">
        <f>IF(ISBLANK('Dados Normal. pelo Peso - Seca'!T127),"",('Dados Normal. pelo Peso - Seca'!T127-'Dados Normal. pelo Peso - Seca'!T$194)/('Dados Normal. pelo Peso - Seca'!T$193-'Dados Normal. pelo Peso - Seca'!T$194))</f>
        <v>1</v>
      </c>
      <c r="U127" s="24">
        <f>IF(ISBLANK('Dados Normal. pelo Peso - Seca'!U127),"",('Dados Normal. pelo Peso - Seca'!U127-'Dados Normal. pelo Peso - Seca'!U$194)/('Dados Normal. pelo Peso - Seca'!U$193-'Dados Normal. pelo Peso - Seca'!U$194))</f>
        <v>1</v>
      </c>
      <c r="V127" s="24">
        <f>IF(ISBLANK('Dados Normal. pelo Peso - Seca'!V127),"",('Dados Normal. pelo Peso - Seca'!V127-'Dados Normal. pelo Peso - Seca'!V$194)/('Dados Normal. pelo Peso - Seca'!V$193-'Dados Normal. pelo Peso - Seca'!V$194))</f>
        <v>0.66666666666666663</v>
      </c>
      <c r="W127" s="24">
        <f>IF(ISBLANK('Dados Normal. pelo Peso - Seca'!W127),"",('Dados Normal. pelo Peso - Seca'!W127-'Dados Normal. pelo Peso - Seca'!W$194)/('Dados Normal. pelo Peso - Seca'!W$193-'Dados Normal. pelo Peso - Seca'!W$194))</f>
        <v>0.59973045822102411</v>
      </c>
      <c r="X127" s="24">
        <f>IF(ISBLANK('Dados Normal. pelo Peso - Seca'!X127),"",('Dados Normal. pelo Peso - Seca'!X127-'Dados Normal. pelo Peso - Seca'!X$194)/('Dados Normal. pelo Peso - Seca'!X$193-'Dados Normal. pelo Peso - Seca'!X$194))</f>
        <v>0.1976584022038565</v>
      </c>
      <c r="Y127" s="24">
        <f>IF(ISBLANK('Dados Normal. pelo Peso - Seca'!Y127),"",('Dados Normal. pelo Peso - Seca'!Y127-'Dados Normal. pelo Peso - Seca'!Y$194)/('Dados Normal. pelo Peso - Seca'!Y$193-'Dados Normal. pelo Peso - Seca'!Y$194))</f>
        <v>0.46475443106480852</v>
      </c>
      <c r="Z127" s="24">
        <f>IF(ISBLANK('Dados Normal. pelo Peso - Seca'!Z127),"",('Dados Normal. pelo Peso - Seca'!Z127-'Dados Normal. pelo Peso - Seca'!Z$194)/('Dados Normal. pelo Peso - Seca'!Z$193-'Dados Normal. pelo Peso - Seca'!Z$194))</f>
        <v>0.43864187550525463</v>
      </c>
      <c r="AA127" s="24">
        <f>IF(ISBLANK('Dados Normal. pelo Peso - Seca'!AA127),"",('Dados Normal. pelo Peso - Seca'!AA127-'Dados Normal. pelo Peso - Seca'!AA$194)/('Dados Normal. pelo Peso - Seca'!AA$193-'Dados Normal. pelo Peso - Seca'!AA$194))</f>
        <v>0.41160697184447431</v>
      </c>
      <c r="AB127" s="24">
        <f>IF(ISBLANK('Dados Normal. pelo Peso - Seca'!AB127),"",('Dados Normal. pelo Peso - Seca'!AB127-'Dados Normal. pelo Peso - Seca'!AB$194)/('Dados Normal. pelo Peso - Seca'!AB$193-'Dados Normal. pelo Peso - Seca'!AB$194))</f>
        <v>0.74468085106382986</v>
      </c>
      <c r="AC127" s="24">
        <f>IF(ISBLANK('Dados Normal. pelo Peso - Seca'!AC127),"",('Dados Normal. pelo Peso - Seca'!AC127-'Dados Normal. pelo Peso - Seca'!AC$194)/('Dados Normal. pelo Peso - Seca'!AC$193-'Dados Normal. pelo Peso - Seca'!AC$194))</f>
        <v>0.31249999999999989</v>
      </c>
    </row>
    <row r="128" spans="1:29" s="17" customFormat="1" x14ac:dyDescent="0.25">
      <c r="A128" s="18" t="s">
        <v>1119</v>
      </c>
      <c r="B128" s="28" t="s">
        <v>1120</v>
      </c>
      <c r="C128" s="24">
        <f>IF(ISBLANK('Dados Normal. pelo Peso - Seca'!C128),"",('Dados Normal. pelo Peso - Seca'!C128-'Dados Normal. pelo Peso - Seca'!C$194)/('Dados Normal. pelo Peso - Seca'!C$193-'Dados Normal. pelo Peso - Seca'!C$194))</f>
        <v>0.62053374245240001</v>
      </c>
      <c r="D128" s="24">
        <f>IF(ISBLANK('Dados Normal. pelo Peso - Seca'!D128),"",('Dados Normal. pelo Peso - Seca'!D128-'Dados Normal. pelo Peso - Seca'!D$194)/('Dados Normal. pelo Peso - Seca'!D$193-'Dados Normal. pelo Peso - Seca'!D$194))</f>
        <v>0.36631097691056352</v>
      </c>
      <c r="E128" s="24">
        <f>IF(ISBLANK('Dados Normal. pelo Peso - Seca'!E128),"",('Dados Normal. pelo Peso - Seca'!E128-'Dados Normal. pelo Peso - Seca'!E$194)/('Dados Normal. pelo Peso - Seca'!E$193-'Dados Normal. pelo Peso - Seca'!E$194))</f>
        <v>0.88902650483031953</v>
      </c>
      <c r="F128" s="24">
        <f>IF(ISBLANK('Dados Normal. pelo Peso - Seca'!F128),"",('Dados Normal. pelo Peso - Seca'!F128-'Dados Normal. pelo Peso - Seca'!F$194)/('Dados Normal. pelo Peso - Seca'!F$193-'Dados Normal. pelo Peso - Seca'!F$194))</f>
        <v>0.82112590799031471</v>
      </c>
      <c r="G128" s="24">
        <f>IF(ISBLANK('Dados Normal. pelo Peso - Seca'!G128),"",('Dados Normal. pelo Peso - Seca'!G128-'Dados Normal. pelo Peso - Seca'!G$194)/('Dados Normal. pelo Peso - Seca'!G$193-'Dados Normal. pelo Peso - Seca'!G$194))</f>
        <v>0.49272005137237684</v>
      </c>
      <c r="H128" s="24">
        <f>IF(ISBLANK('Dados Normal. pelo Peso - Seca'!H128),"",('Dados Normal. pelo Peso - Seca'!H128-'Dados Normal. pelo Peso - Seca'!H$194)/('Dados Normal. pelo Peso - Seca'!H$193-'Dados Normal. pelo Peso - Seca'!H$194))</f>
        <v>0.79977811653733366</v>
      </c>
      <c r="I128" s="24">
        <f>IF(ISBLANK('Dados Normal. pelo Peso - Seca'!I128),"",('Dados Normal. pelo Peso - Seca'!I128-'Dados Normal. pelo Peso - Seca'!I$194)/('Dados Normal. pelo Peso - Seca'!I$193-'Dados Normal. pelo Peso - Seca'!I$194))</f>
        <v>0.4667906976744185</v>
      </c>
      <c r="J128" s="24">
        <f>IF(ISBLANK('Dados Normal. pelo Peso - Seca'!J128),"",('Dados Normal. pelo Peso - Seca'!J128-'Dados Normal. pelo Peso - Seca'!J$194)/('Dados Normal. pelo Peso - Seca'!J$193-'Dados Normal. pelo Peso - Seca'!J$194))</f>
        <v>0.46237576904874594</v>
      </c>
      <c r="K128" s="24">
        <f>IF(ISBLANK('Dados Normal. pelo Peso - Seca'!K128),"",('Dados Normal. pelo Peso - Seca'!K128-'Dados Normal. pelo Peso - Seca'!K$194)/('Dados Normal. pelo Peso - Seca'!K$193-'Dados Normal. pelo Peso - Seca'!K$194))</f>
        <v>0.97458309373203</v>
      </c>
      <c r="L128" s="24">
        <f>IF(ISBLANK('Dados Normal. pelo Peso - Seca'!L128),"",('Dados Normal. pelo Peso - Seca'!L128-'Dados Normal. pelo Peso - Seca'!L$194)/('Dados Normal. pelo Peso - Seca'!L$193-'Dados Normal. pelo Peso - Seca'!L$194))</f>
        <v>0.72454246832473002</v>
      </c>
      <c r="M128" s="24">
        <f>IF(ISBLANK('Dados Normal. pelo Peso - Seca'!M128),"",('Dados Normal. pelo Peso - Seca'!M128-'Dados Normal. pelo Peso - Seca'!M$194)/('Dados Normal. pelo Peso - Seca'!M$193-'Dados Normal. pelo Peso - Seca'!M$194))</f>
        <v>0.58132808884775566</v>
      </c>
      <c r="N128" s="24">
        <f>IF(ISBLANK('Dados Normal. pelo Peso - Seca'!N128),"",('Dados Normal. pelo Peso - Seca'!N128-'Dados Normal. pelo Peso - Seca'!N$194)/('Dados Normal. pelo Peso - Seca'!N$193-'Dados Normal. pelo Peso - Seca'!N$194))</f>
        <v>0.63134517766497433</v>
      </c>
      <c r="O128" s="24">
        <f>IF(ISBLANK('Dados Normal. pelo Peso - Seca'!O128),"",('Dados Normal. pelo Peso - Seca'!O128-'Dados Normal. pelo Peso - Seca'!O$194)/('Dados Normal. pelo Peso - Seca'!O$193-'Dados Normal. pelo Peso - Seca'!O$194))</f>
        <v>0.47088607594936693</v>
      </c>
      <c r="P128" s="24">
        <f>IF(ISBLANK('Dados Normal. pelo Peso - Seca'!P128),"",('Dados Normal. pelo Peso - Seca'!P128-'Dados Normal. pelo Peso - Seca'!P$194)/('Dados Normal. pelo Peso - Seca'!P$193-'Dados Normal. pelo Peso - Seca'!P$194))</f>
        <v>6.0879368658399012E-2</v>
      </c>
      <c r="Q128" s="24">
        <f>IF(ISBLANK('Dados Normal. pelo Peso - Seca'!Q128),"",('Dados Normal. pelo Peso - Seca'!Q128-'Dados Normal. pelo Peso - Seca'!Q$194)/('Dados Normal. pelo Peso - Seca'!Q$193-'Dados Normal. pelo Peso - Seca'!Q$194))</f>
        <v>0</v>
      </c>
      <c r="R128" s="24">
        <f>IF(ISBLANK('Dados Normal. pelo Peso - Seca'!R128),"",('Dados Normal. pelo Peso - Seca'!R128-'Dados Normal. pelo Peso - Seca'!R$194)/('Dados Normal. pelo Peso - Seca'!R$193-'Dados Normal. pelo Peso - Seca'!R$194))</f>
        <v>0</v>
      </c>
      <c r="S128" s="24">
        <f>IF(ISBLANK('Dados Normal. pelo Peso - Seca'!S128),"",('Dados Normal. pelo Peso - Seca'!S128-'Dados Normal. pelo Peso - Seca'!S$194)/('Dados Normal. pelo Peso - Seca'!S$193-'Dados Normal. pelo Peso - Seca'!S$194))</f>
        <v>0.66666666666666674</v>
      </c>
      <c r="T128" s="24">
        <f>IF(ISBLANK('Dados Normal. pelo Peso - Seca'!T128),"",('Dados Normal. pelo Peso - Seca'!T128-'Dados Normal. pelo Peso - Seca'!T$194)/('Dados Normal. pelo Peso - Seca'!T$193-'Dados Normal. pelo Peso - Seca'!T$194))</f>
        <v>1</v>
      </c>
      <c r="U128" s="24">
        <f>IF(ISBLANK('Dados Normal. pelo Peso - Seca'!U128),"",('Dados Normal. pelo Peso - Seca'!U128-'Dados Normal. pelo Peso - Seca'!U$194)/('Dados Normal. pelo Peso - Seca'!U$193-'Dados Normal. pelo Peso - Seca'!U$194))</f>
        <v>1</v>
      </c>
      <c r="V128" s="24">
        <f>IF(ISBLANK('Dados Normal. pelo Peso - Seca'!V128),"",('Dados Normal. pelo Peso - Seca'!V128-'Dados Normal. pelo Peso - Seca'!V$194)/('Dados Normal. pelo Peso - Seca'!V$193-'Dados Normal. pelo Peso - Seca'!V$194))</f>
        <v>0.25000000000000017</v>
      </c>
      <c r="W128" s="24">
        <f>IF(ISBLANK('Dados Normal. pelo Peso - Seca'!W128),"",('Dados Normal. pelo Peso - Seca'!W128-'Dados Normal. pelo Peso - Seca'!W$194)/('Dados Normal. pelo Peso - Seca'!W$193-'Dados Normal. pelo Peso - Seca'!W$194))</f>
        <v>0.83243486073674788</v>
      </c>
      <c r="X128" s="24">
        <f>IF(ISBLANK('Dados Normal. pelo Peso - Seca'!X128),"",('Dados Normal. pelo Peso - Seca'!X128-'Dados Normal. pelo Peso - Seca'!X$194)/('Dados Normal. pelo Peso - Seca'!X$193-'Dados Normal. pelo Peso - Seca'!X$194))</f>
        <v>0.35743801652892543</v>
      </c>
      <c r="Y128" s="24">
        <f>IF(ISBLANK('Dados Normal. pelo Peso - Seca'!Y128),"",('Dados Normal. pelo Peso - Seca'!Y128-'Dados Normal. pelo Peso - Seca'!Y$194)/('Dados Normal. pelo Peso - Seca'!Y$193-'Dados Normal. pelo Peso - Seca'!Y$194))</f>
        <v>0.79150317954268712</v>
      </c>
      <c r="Z128" s="24">
        <f>IF(ISBLANK('Dados Normal. pelo Peso - Seca'!Z128),"",('Dados Normal. pelo Peso - Seca'!Z128-'Dados Normal. pelo Peso - Seca'!Z$194)/('Dados Normal. pelo Peso - Seca'!Z$193-'Dados Normal. pelo Peso - Seca'!Z$194))</f>
        <v>0.80307194826192407</v>
      </c>
      <c r="AA128" s="24">
        <f>IF(ISBLANK('Dados Normal. pelo Peso - Seca'!AA128),"",('Dados Normal. pelo Peso - Seca'!AA128-'Dados Normal. pelo Peso - Seca'!AA$194)/('Dados Normal. pelo Peso - Seca'!AA$193-'Dados Normal. pelo Peso - Seca'!AA$194))</f>
        <v>0.72687224669603534</v>
      </c>
      <c r="AB128" s="24">
        <f>IF(ISBLANK('Dados Normal. pelo Peso - Seca'!AB128),"",('Dados Normal. pelo Peso - Seca'!AB128-'Dados Normal. pelo Peso - Seca'!AB$194)/('Dados Normal. pelo Peso - Seca'!AB$193-'Dados Normal. pelo Peso - Seca'!AB$194))</f>
        <v>0.34042553191489366</v>
      </c>
      <c r="AC128" s="24">
        <f>IF(ISBLANK('Dados Normal. pelo Peso - Seca'!AC128),"",('Dados Normal. pelo Peso - Seca'!AC128-'Dados Normal. pelo Peso - Seca'!AC$194)/('Dados Normal. pelo Peso - Seca'!AC$193-'Dados Normal. pelo Peso - Seca'!AC$194))</f>
        <v>0.79166666666666663</v>
      </c>
    </row>
    <row r="129" spans="1:29" s="17" customFormat="1" x14ac:dyDescent="0.25">
      <c r="A129" s="18" t="s">
        <v>1121</v>
      </c>
      <c r="B129" s="28" t="s">
        <v>1122</v>
      </c>
      <c r="C129" s="24">
        <f>IF(ISBLANK('Dados Normal. pelo Peso - Seca'!C129),"",('Dados Normal. pelo Peso - Seca'!C129-'Dados Normal. pelo Peso - Seca'!C$194)/('Dados Normal. pelo Peso - Seca'!C$193-'Dados Normal. pelo Peso - Seca'!C$194))</f>
        <v>0.85323668370492978</v>
      </c>
      <c r="D129" s="24">
        <f>IF(ISBLANK('Dados Normal. pelo Peso - Seca'!D129),"",('Dados Normal. pelo Peso - Seca'!D129-'Dados Normal. pelo Peso - Seca'!D$194)/('Dados Normal. pelo Peso - Seca'!D$193-'Dados Normal. pelo Peso - Seca'!D$194))</f>
        <v>9.7335630086134051E-2</v>
      </c>
      <c r="E129" s="24">
        <f>IF(ISBLANK('Dados Normal. pelo Peso - Seca'!E129),"",('Dados Normal. pelo Peso - Seca'!E129-'Dados Normal. pelo Peso - Seca'!E$194)/('Dados Normal. pelo Peso - Seca'!E$193-'Dados Normal. pelo Peso - Seca'!E$194))</f>
        <v>0.72628189249442654</v>
      </c>
      <c r="F129" s="24">
        <f>IF(ISBLANK('Dados Normal. pelo Peso - Seca'!F129),"",('Dados Normal. pelo Peso - Seca'!F129-'Dados Normal. pelo Peso - Seca'!F$194)/('Dados Normal. pelo Peso - Seca'!F$193-'Dados Normal. pelo Peso - Seca'!F$194))</f>
        <v>0.70006053268765134</v>
      </c>
      <c r="G129" s="24">
        <f>IF(ISBLANK('Dados Normal. pelo Peso - Seca'!G129),"",('Dados Normal. pelo Peso - Seca'!G129-'Dados Normal. pelo Peso - Seca'!G$194)/('Dados Normal. pelo Peso - Seca'!G$193-'Dados Normal. pelo Peso - Seca'!G$194))</f>
        <v>0.22830084692514194</v>
      </c>
      <c r="H129" s="24">
        <f>IF(ISBLANK('Dados Normal. pelo Peso - Seca'!H129),"",('Dados Normal. pelo Peso - Seca'!H129-'Dados Normal. pelo Peso - Seca'!H$194)/('Dados Normal. pelo Peso - Seca'!H$193-'Dados Normal. pelo Peso - Seca'!H$194))</f>
        <v>0.82186211806042142</v>
      </c>
      <c r="I129" s="24">
        <f>IF(ISBLANK('Dados Normal. pelo Peso - Seca'!I129),"",('Dados Normal. pelo Peso - Seca'!I129-'Dados Normal. pelo Peso - Seca'!I$194)/('Dados Normal. pelo Peso - Seca'!I$193-'Dados Normal. pelo Peso - Seca'!I$194))</f>
        <v>0.31795348837209303</v>
      </c>
      <c r="J129" s="24">
        <f>IF(ISBLANK('Dados Normal. pelo Peso - Seca'!J129),"",('Dados Normal. pelo Peso - Seca'!J129-'Dados Normal. pelo Peso - Seca'!J$194)/('Dados Normal. pelo Peso - Seca'!J$193-'Dados Normal. pelo Peso - Seca'!J$194))</f>
        <v>0.52815901561760559</v>
      </c>
      <c r="K129" s="24">
        <f>IF(ISBLANK('Dados Normal. pelo Peso - Seca'!K129),"",('Dados Normal. pelo Peso - Seca'!K129-'Dados Normal. pelo Peso - Seca'!K$194)/('Dados Normal. pelo Peso - Seca'!K$193-'Dados Normal. pelo Peso - Seca'!K$194))</f>
        <v>1</v>
      </c>
      <c r="L129" s="24">
        <f>IF(ISBLANK('Dados Normal. pelo Peso - Seca'!L129),"",('Dados Normal. pelo Peso - Seca'!L129-'Dados Normal. pelo Peso - Seca'!L$194)/('Dados Normal. pelo Peso - Seca'!L$193-'Dados Normal. pelo Peso - Seca'!L$194))</f>
        <v>0.47442515251055839</v>
      </c>
      <c r="M129" s="24">
        <f>IF(ISBLANK('Dados Normal. pelo Peso - Seca'!M129),"",('Dados Normal. pelo Peso - Seca'!M129-'Dados Normal. pelo Peso - Seca'!M$194)/('Dados Normal. pelo Peso - Seca'!M$193-'Dados Normal. pelo Peso - Seca'!M$194))</f>
        <v>0.42006015733456742</v>
      </c>
      <c r="N129" s="24">
        <f>IF(ISBLANK('Dados Normal. pelo Peso - Seca'!N129),"",('Dados Normal. pelo Peso - Seca'!N129-'Dados Normal. pelo Peso - Seca'!N$194)/('Dados Normal. pelo Peso - Seca'!N$193-'Dados Normal. pelo Peso - Seca'!N$194))</f>
        <v>0.68697123519458536</v>
      </c>
      <c r="O129" s="24">
        <f>IF(ISBLANK('Dados Normal. pelo Peso - Seca'!O129),"",('Dados Normal. pelo Peso - Seca'!O129-'Dados Normal. pelo Peso - Seca'!O$194)/('Dados Normal. pelo Peso - Seca'!O$193-'Dados Normal. pelo Peso - Seca'!O$194))</f>
        <v>0.53607594936708847</v>
      </c>
      <c r="P129" s="24">
        <f>IF(ISBLANK('Dados Normal. pelo Peso - Seca'!P129),"",('Dados Normal. pelo Peso - Seca'!P129-'Dados Normal. pelo Peso - Seca'!P$194)/('Dados Normal. pelo Peso - Seca'!P$193-'Dados Normal. pelo Peso - Seca'!P$194))</f>
        <v>4.1713641488161916E-2</v>
      </c>
      <c r="Q129" s="24">
        <f>IF(ISBLANK('Dados Normal. pelo Peso - Seca'!Q129),"",('Dados Normal. pelo Peso - Seca'!Q129-'Dados Normal. pelo Peso - Seca'!Q$194)/('Dados Normal. pelo Peso - Seca'!Q$193-'Dados Normal. pelo Peso - Seca'!Q$194))</f>
        <v>0</v>
      </c>
      <c r="R129" s="24">
        <f>IF(ISBLANK('Dados Normal. pelo Peso - Seca'!R129),"",('Dados Normal. pelo Peso - Seca'!R129-'Dados Normal. pelo Peso - Seca'!R$194)/('Dados Normal. pelo Peso - Seca'!R$193-'Dados Normal. pelo Peso - Seca'!R$194))</f>
        <v>0</v>
      </c>
      <c r="S129" s="24">
        <f>IF(ISBLANK('Dados Normal. pelo Peso - Seca'!S129),"",('Dados Normal. pelo Peso - Seca'!S129-'Dados Normal. pelo Peso - Seca'!S$194)/('Dados Normal. pelo Peso - Seca'!S$193-'Dados Normal. pelo Peso - Seca'!S$194))</f>
        <v>0.66666666666666674</v>
      </c>
      <c r="T129" s="24">
        <f>IF(ISBLANK('Dados Normal. pelo Peso - Seca'!T129),"",('Dados Normal. pelo Peso - Seca'!T129-'Dados Normal. pelo Peso - Seca'!T$194)/('Dados Normal. pelo Peso - Seca'!T$193-'Dados Normal. pelo Peso - Seca'!T$194))</f>
        <v>1</v>
      </c>
      <c r="U129" s="24">
        <f>IF(ISBLANK('Dados Normal. pelo Peso - Seca'!U129),"",('Dados Normal. pelo Peso - Seca'!U129-'Dados Normal. pelo Peso - Seca'!U$194)/('Dados Normal. pelo Peso - Seca'!U$193-'Dados Normal. pelo Peso - Seca'!U$194))</f>
        <v>1</v>
      </c>
      <c r="V129" s="24">
        <f>IF(ISBLANK('Dados Normal. pelo Peso - Seca'!V129),"",('Dados Normal. pelo Peso - Seca'!V129-'Dados Normal. pelo Peso - Seca'!V$194)/('Dados Normal. pelo Peso - Seca'!V$193-'Dados Normal. pelo Peso - Seca'!V$194))</f>
        <v>0.54166666666666663</v>
      </c>
      <c r="W129" s="24">
        <f>IF(ISBLANK('Dados Normal. pelo Peso - Seca'!W129),"",('Dados Normal. pelo Peso - Seca'!W129-'Dados Normal. pelo Peso - Seca'!W$194)/('Dados Normal. pelo Peso - Seca'!W$193-'Dados Normal. pelo Peso - Seca'!W$194))</f>
        <v>0.55435759209344082</v>
      </c>
      <c r="X129" s="24">
        <f>IF(ISBLANK('Dados Normal. pelo Peso - Seca'!X129),"",('Dados Normal. pelo Peso - Seca'!X129-'Dados Normal. pelo Peso - Seca'!X$194)/('Dados Normal. pelo Peso - Seca'!X$193-'Dados Normal. pelo Peso - Seca'!X$194))</f>
        <v>0.36432506887052302</v>
      </c>
      <c r="Y129" s="24">
        <f>IF(ISBLANK('Dados Normal. pelo Peso - Seca'!Y129),"",('Dados Normal. pelo Peso - Seca'!Y129-'Dados Normal. pelo Peso - Seca'!Y$194)/('Dados Normal. pelo Peso - Seca'!Y$193-'Dados Normal. pelo Peso - Seca'!Y$194))</f>
        <v>0.75443106480855104</v>
      </c>
      <c r="Z129" s="24">
        <f>IF(ISBLANK('Dados Normal. pelo Peso - Seca'!Z129),"",('Dados Normal. pelo Peso - Seca'!Z129-'Dados Normal. pelo Peso - Seca'!Z$194)/('Dados Normal. pelo Peso - Seca'!Z$193-'Dados Normal. pelo Peso - Seca'!Z$194))</f>
        <v>0.87275666936135821</v>
      </c>
      <c r="AA129" s="24">
        <f>IF(ISBLANK('Dados Normal. pelo Peso - Seca'!AA129),"",('Dados Normal. pelo Peso - Seca'!AA129-'Dados Normal. pelo Peso - Seca'!AA$194)/('Dados Normal. pelo Peso - Seca'!AA$193-'Dados Normal. pelo Peso - Seca'!AA$194))</f>
        <v>0.7249569048075083</v>
      </c>
      <c r="AB129" s="24">
        <f>IF(ISBLANK('Dados Normal. pelo Peso - Seca'!AB129),"",('Dados Normal. pelo Peso - Seca'!AB129-'Dados Normal. pelo Peso - Seca'!AB$194)/('Dados Normal. pelo Peso - Seca'!AB$193-'Dados Normal. pelo Peso - Seca'!AB$194))</f>
        <v>0.21276595744680854</v>
      </c>
      <c r="AC129" s="24">
        <f>IF(ISBLANK('Dados Normal. pelo Peso - Seca'!AC129),"",('Dados Normal. pelo Peso - Seca'!AC129-'Dados Normal. pelo Peso - Seca'!AC$194)/('Dados Normal. pelo Peso - Seca'!AC$193-'Dados Normal. pelo Peso - Seca'!AC$194))</f>
        <v>0.43750000000000011</v>
      </c>
    </row>
    <row r="130" spans="1:29" s="17" customFormat="1" x14ac:dyDescent="0.25">
      <c r="A130" s="18" t="s">
        <v>1123</v>
      </c>
      <c r="B130" s="28" t="s">
        <v>1124</v>
      </c>
      <c r="C130" s="24">
        <f>IF(ISBLANK('Dados Normal. pelo Peso - Seca'!C130),"",('Dados Normal. pelo Peso - Seca'!C130-'Dados Normal. pelo Peso - Seca'!C$194)/('Dados Normal. pelo Peso - Seca'!C$193-'Dados Normal. pelo Peso - Seca'!C$194))</f>
        <v>0.34478008204890098</v>
      </c>
      <c r="D130" s="24">
        <f>IF(ISBLANK('Dados Normal. pelo Peso - Seca'!D130),"",('Dados Normal. pelo Peso - Seca'!D130-'Dados Normal. pelo Peso - Seca'!D$194)/('Dados Normal. pelo Peso - Seca'!D$193-'Dados Normal. pelo Peso - Seca'!D$194))</f>
        <v>0.67428671873304125</v>
      </c>
      <c r="E130" s="24">
        <f>IF(ISBLANK('Dados Normal. pelo Peso - Seca'!E130),"",('Dados Normal. pelo Peso - Seca'!E130-'Dados Normal. pelo Peso - Seca'!E$194)/('Dados Normal. pelo Peso - Seca'!E$193-'Dados Normal. pelo Peso - Seca'!E$194))</f>
        <v>0.60985880604409215</v>
      </c>
      <c r="F130" s="24">
        <f>IF(ISBLANK('Dados Normal. pelo Peso - Seca'!F130),"",('Dados Normal. pelo Peso - Seca'!F130-'Dados Normal. pelo Peso - Seca'!F$194)/('Dados Normal. pelo Peso - Seca'!F$193-'Dados Normal. pelo Peso - Seca'!F$194))</f>
        <v>0.68855932203389847</v>
      </c>
      <c r="G130" s="24">
        <f>IF(ISBLANK('Dados Normal. pelo Peso - Seca'!G130),"",('Dados Normal. pelo Peso - Seca'!G130-'Dados Normal. pelo Peso - Seca'!G$194)/('Dados Normal. pelo Peso - Seca'!G$193-'Dados Normal. pelo Peso - Seca'!G$194))</f>
        <v>9.8851191605682898E-2</v>
      </c>
      <c r="H130" s="24">
        <f>IF(ISBLANK('Dados Normal. pelo Peso - Seca'!H130),"",('Dados Normal. pelo Peso - Seca'!H130-'Dados Normal. pelo Peso - Seca'!H$194)/('Dados Normal. pelo Peso - Seca'!H$193-'Dados Normal. pelo Peso - Seca'!H$194))</f>
        <v>0.84418620636764852</v>
      </c>
      <c r="I130" s="24">
        <f>IF(ISBLANK('Dados Normal. pelo Peso - Seca'!I130),"",('Dados Normal. pelo Peso - Seca'!I130-'Dados Normal. pelo Peso - Seca'!I$194)/('Dados Normal. pelo Peso - Seca'!I$193-'Dados Normal. pelo Peso - Seca'!I$194))</f>
        <v>0.40167441860465108</v>
      </c>
      <c r="J130" s="24">
        <f>IF(ISBLANK('Dados Normal. pelo Peso - Seca'!J130),"",('Dados Normal. pelo Peso - Seca'!J130-'Dados Normal. pelo Peso - Seca'!J$194)/('Dados Normal. pelo Peso - Seca'!J$193-'Dados Normal. pelo Peso - Seca'!J$194))</f>
        <v>0.70515854235683861</v>
      </c>
      <c r="K130" s="24">
        <f>IF(ISBLANK('Dados Normal. pelo Peso - Seca'!K130),"",('Dados Normal. pelo Peso - Seca'!K130-'Dados Normal. pelo Peso - Seca'!K$194)/('Dados Normal. pelo Peso - Seca'!K$193-'Dados Normal. pelo Peso - Seca'!K$194))</f>
        <v>0.45589419206440479</v>
      </c>
      <c r="L130" s="24">
        <f>IF(ISBLANK('Dados Normal. pelo Peso - Seca'!L130),"",('Dados Normal. pelo Peso - Seca'!L130-'Dados Normal. pelo Peso - Seca'!L$194)/('Dados Normal. pelo Peso - Seca'!L$193-'Dados Normal. pelo Peso - Seca'!L$194))</f>
        <v>0.87787423744720783</v>
      </c>
      <c r="M130" s="24">
        <f>IF(ISBLANK('Dados Normal. pelo Peso - Seca'!M130),"",('Dados Normal. pelo Peso - Seca'!M130-'Dados Normal. pelo Peso - Seca'!M$194)/('Dados Normal. pelo Peso - Seca'!M$193-'Dados Normal. pelo Peso - Seca'!M$194))</f>
        <v>0.84578898658028689</v>
      </c>
      <c r="N130" s="24">
        <f>IF(ISBLANK('Dados Normal. pelo Peso - Seca'!N130),"",('Dados Normal. pelo Peso - Seca'!N130-'Dados Normal. pelo Peso - Seca'!N$194)/('Dados Normal. pelo Peso - Seca'!N$193-'Dados Normal. pelo Peso - Seca'!N$194))</f>
        <v>0.91116751269035512</v>
      </c>
      <c r="O130" s="24">
        <f>IF(ISBLANK('Dados Normal. pelo Peso - Seca'!O130),"",('Dados Normal. pelo Peso - Seca'!O130-'Dados Normal. pelo Peso - Seca'!O$194)/('Dados Normal. pelo Peso - Seca'!O$193-'Dados Normal. pelo Peso - Seca'!O$194))</f>
        <v>0.91550632911392416</v>
      </c>
      <c r="P130" s="24">
        <f>IF(ISBLANK('Dados Normal. pelo Peso - Seca'!P130),"",('Dados Normal. pelo Peso - Seca'!P130-'Dados Normal. pelo Peso - Seca'!P$194)/('Dados Normal. pelo Peso - Seca'!P$193-'Dados Normal. pelo Peso - Seca'!P$194))</f>
        <v>2.2547914317924828E-2</v>
      </c>
      <c r="Q130" s="24">
        <f>IF(ISBLANK('Dados Normal. pelo Peso - Seca'!Q130),"",('Dados Normal. pelo Peso - Seca'!Q130-'Dados Normal. pelo Peso - Seca'!Q$194)/('Dados Normal. pelo Peso - Seca'!Q$193-'Dados Normal. pelo Peso - Seca'!Q$194))</f>
        <v>0</v>
      </c>
      <c r="R130" s="24">
        <f>IF(ISBLANK('Dados Normal. pelo Peso - Seca'!R130),"",('Dados Normal. pelo Peso - Seca'!R130-'Dados Normal. pelo Peso - Seca'!R$194)/('Dados Normal. pelo Peso - Seca'!R$193-'Dados Normal. pelo Peso - Seca'!R$194))</f>
        <v>0</v>
      </c>
      <c r="S130" s="24">
        <f>IF(ISBLANK('Dados Normal. pelo Peso - Seca'!S130),"",('Dados Normal. pelo Peso - Seca'!S130-'Dados Normal. pelo Peso - Seca'!S$194)/('Dados Normal. pelo Peso - Seca'!S$193-'Dados Normal. pelo Peso - Seca'!S$194))</f>
        <v>0.66666666666666674</v>
      </c>
      <c r="T130" s="24">
        <f>IF(ISBLANK('Dados Normal. pelo Peso - Seca'!T130),"",('Dados Normal. pelo Peso - Seca'!T130-'Dados Normal. pelo Peso - Seca'!T$194)/('Dados Normal. pelo Peso - Seca'!T$193-'Dados Normal. pelo Peso - Seca'!T$194))</f>
        <v>1</v>
      </c>
      <c r="U130" s="24">
        <f>IF(ISBLANK('Dados Normal. pelo Peso - Seca'!U130),"",('Dados Normal. pelo Peso - Seca'!U130-'Dados Normal. pelo Peso - Seca'!U$194)/('Dados Normal. pelo Peso - Seca'!U$193-'Dados Normal. pelo Peso - Seca'!U$194))</f>
        <v>1</v>
      </c>
      <c r="V130" s="24">
        <f>IF(ISBLANK('Dados Normal. pelo Peso - Seca'!V130),"",('Dados Normal. pelo Peso - Seca'!V130-'Dados Normal. pelo Peso - Seca'!V$194)/('Dados Normal. pelo Peso - Seca'!V$193-'Dados Normal. pelo Peso - Seca'!V$194))</f>
        <v>0.70833333333333337</v>
      </c>
      <c r="W130" s="24">
        <f>IF(ISBLANK('Dados Normal. pelo Peso - Seca'!W130),"",('Dados Normal. pelo Peso - Seca'!W130-'Dados Normal. pelo Peso - Seca'!W$194)/('Dados Normal. pelo Peso - Seca'!W$193-'Dados Normal. pelo Peso - Seca'!W$194))</f>
        <v>0.56558849955076329</v>
      </c>
      <c r="X130" s="24">
        <f>IF(ISBLANK('Dados Normal. pelo Peso - Seca'!X130),"",('Dados Normal. pelo Peso - Seca'!X130-'Dados Normal. pelo Peso - Seca'!X$194)/('Dados Normal. pelo Peso - Seca'!X$193-'Dados Normal. pelo Peso - Seca'!X$194))</f>
        <v>0.20041322314049573</v>
      </c>
      <c r="Y130" s="24">
        <f>IF(ISBLANK('Dados Normal. pelo Peso - Seca'!Y130),"",('Dados Normal. pelo Peso - Seca'!Y130-'Dados Normal. pelo Peso - Seca'!Y$194)/('Dados Normal. pelo Peso - Seca'!Y$193-'Dados Normal. pelo Peso - Seca'!Y$194))</f>
        <v>0.57989446624272778</v>
      </c>
      <c r="Z130" s="24">
        <f>IF(ISBLANK('Dados Normal. pelo Peso - Seca'!Z130),"",('Dados Normal. pelo Peso - Seca'!Z130-'Dados Normal. pelo Peso - Seca'!Z$194)/('Dados Normal. pelo Peso - Seca'!Z$193-'Dados Normal. pelo Peso - Seca'!Z$194))</f>
        <v>0.63977364591754238</v>
      </c>
      <c r="AA130" s="24">
        <f>IF(ISBLANK('Dados Normal. pelo Peso - Seca'!AA130),"",('Dados Normal. pelo Peso - Seca'!AA130-'Dados Normal. pelo Peso - Seca'!AA$194)/('Dados Normal. pelo Peso - Seca'!AA$193-'Dados Normal. pelo Peso - Seca'!AA$194))</f>
        <v>0.40011492051331171</v>
      </c>
      <c r="AB130" s="24">
        <f>IF(ISBLANK('Dados Normal. pelo Peso - Seca'!AB130),"",('Dados Normal. pelo Peso - Seca'!AB130-'Dados Normal. pelo Peso - Seca'!AB$194)/('Dados Normal. pelo Peso - Seca'!AB$193-'Dados Normal. pelo Peso - Seca'!AB$194))</f>
        <v>0.3617021276595746</v>
      </c>
      <c r="AC130" s="24">
        <f>IF(ISBLANK('Dados Normal. pelo Peso - Seca'!AC130),"",('Dados Normal. pelo Peso - Seca'!AC130-'Dados Normal. pelo Peso - Seca'!AC$194)/('Dados Normal. pelo Peso - Seca'!AC$193-'Dados Normal. pelo Peso - Seca'!AC$194))</f>
        <v>0.27083333333333331</v>
      </c>
    </row>
    <row r="131" spans="1:29" s="17" customFormat="1" x14ac:dyDescent="0.25">
      <c r="A131" s="18" t="s">
        <v>1125</v>
      </c>
      <c r="B131" s="28" t="s">
        <v>1126</v>
      </c>
      <c r="C131" s="24">
        <f>IF(ISBLANK('Dados Normal. pelo Peso - Seca'!C131),"",('Dados Normal. pelo Peso - Seca'!C131-'Dados Normal. pelo Peso - Seca'!C$194)/('Dados Normal. pelo Peso - Seca'!C$193-'Dados Normal. pelo Peso - Seca'!C$194))</f>
        <v>0.26575627228000626</v>
      </c>
      <c r="D131" s="24">
        <f>IF(ISBLANK('Dados Normal. pelo Peso - Seca'!D131),"",('Dados Normal. pelo Peso - Seca'!D131-'Dados Normal. pelo Peso - Seca'!D$194)/('Dados Normal. pelo Peso - Seca'!D$193-'Dados Normal. pelo Peso - Seca'!D$194))</f>
        <v>0.76817628573098151</v>
      </c>
      <c r="E131" s="24">
        <f>IF(ISBLANK('Dados Normal. pelo Peso - Seca'!E131),"",('Dados Normal. pelo Peso - Seca'!E131-'Dados Normal. pelo Peso - Seca'!E$194)/('Dados Normal. pelo Peso - Seca'!E$193-'Dados Normal. pelo Peso - Seca'!E$194))</f>
        <v>0.40004954173891499</v>
      </c>
      <c r="F131" s="24">
        <f>IF(ISBLANK('Dados Normal. pelo Peso - Seca'!F131),"",('Dados Normal. pelo Peso - Seca'!F131-'Dados Normal. pelo Peso - Seca'!F$194)/('Dados Normal. pelo Peso - Seca'!F$193-'Dados Normal. pelo Peso - Seca'!F$194))</f>
        <v>0.34261501210653761</v>
      </c>
      <c r="G131" s="24">
        <f>IF(ISBLANK('Dados Normal. pelo Peso - Seca'!G131),"",('Dados Normal. pelo Peso - Seca'!G131-'Dados Normal. pelo Peso - Seca'!G$194)/('Dados Normal. pelo Peso - Seca'!G$193-'Dados Normal. pelo Peso - Seca'!G$194))</f>
        <v>0.41029846901032863</v>
      </c>
      <c r="H131" s="24">
        <f>IF(ISBLANK('Dados Normal. pelo Peso - Seca'!H131),"",('Dados Normal. pelo Peso - Seca'!H131-'Dados Normal. pelo Peso - Seca'!H$194)/('Dados Normal. pelo Peso - Seca'!H$193-'Dados Normal. pelo Peso - Seca'!H$194))</f>
        <v>0.94343608073607832</v>
      </c>
      <c r="I131" s="24">
        <f>IF(ISBLANK('Dados Normal. pelo Peso - Seca'!I131),"",('Dados Normal. pelo Peso - Seca'!I131-'Dados Normal. pelo Peso - Seca'!I$194)/('Dados Normal. pelo Peso - Seca'!I$193-'Dados Normal. pelo Peso - Seca'!I$194))</f>
        <v>0.63981395348837211</v>
      </c>
      <c r="J131" s="24">
        <f>IF(ISBLANK('Dados Normal. pelo Peso - Seca'!J131),"",('Dados Normal. pelo Peso - Seca'!J131-'Dados Normal. pelo Peso - Seca'!J$194)/('Dados Normal. pelo Peso - Seca'!J$193-'Dados Normal. pelo Peso - Seca'!J$194))</f>
        <v>0.66871746332229065</v>
      </c>
      <c r="K131" s="24">
        <f>IF(ISBLANK('Dados Normal. pelo Peso - Seca'!K131),"",('Dados Normal. pelo Peso - Seca'!K131-'Dados Normal. pelo Peso - Seca'!K$194)/('Dados Normal. pelo Peso - Seca'!K$193-'Dados Normal. pelo Peso - Seca'!K$194))</f>
        <v>0.63300747556066705</v>
      </c>
      <c r="L131" s="24">
        <f>IF(ISBLANK('Dados Normal. pelo Peso - Seca'!L131),"",('Dados Normal. pelo Peso - Seca'!L131-'Dados Normal. pelo Peso - Seca'!L$194)/('Dados Normal. pelo Peso - Seca'!L$193-'Dados Normal. pelo Peso - Seca'!L$194))</f>
        <v>0.7810886907555139</v>
      </c>
      <c r="M131" s="24">
        <f>IF(ISBLANK('Dados Normal. pelo Peso - Seca'!M131),"",('Dados Normal. pelo Peso - Seca'!M131-'Dados Normal. pelo Peso - Seca'!M$194)/('Dados Normal. pelo Peso - Seca'!M$193-'Dados Normal. pelo Peso - Seca'!M$194))</f>
        <v>0.66288755205923189</v>
      </c>
      <c r="N131" s="24">
        <f>IF(ISBLANK('Dados Normal. pelo Peso - Seca'!N131),"",('Dados Normal. pelo Peso - Seca'!N131-'Dados Normal. pelo Peso - Seca'!N$194)/('Dados Normal. pelo Peso - Seca'!N$193-'Dados Normal. pelo Peso - Seca'!N$194))</f>
        <v>0.84158206429780047</v>
      </c>
      <c r="O131" s="24">
        <f>IF(ISBLANK('Dados Normal. pelo Peso - Seca'!O131),"",('Dados Normal. pelo Peso - Seca'!O131-'Dados Normal. pelo Peso - Seca'!O$194)/('Dados Normal. pelo Peso - Seca'!O$193-'Dados Normal. pelo Peso - Seca'!O$194))</f>
        <v>0.9332278481012658</v>
      </c>
      <c r="P131" s="24">
        <f>IF(ISBLANK('Dados Normal. pelo Peso - Seca'!P131),"",('Dados Normal. pelo Peso - Seca'!P131-'Dados Normal. pelo Peso - Seca'!P$194)/('Dados Normal. pelo Peso - Seca'!P$193-'Dados Normal. pelo Peso - Seca'!P$194))</f>
        <v>6.0879368658399012E-2</v>
      </c>
      <c r="Q131" s="24">
        <f>IF(ISBLANK('Dados Normal. pelo Peso - Seca'!Q131),"",('Dados Normal. pelo Peso - Seca'!Q131-'Dados Normal. pelo Peso - Seca'!Q$194)/('Dados Normal. pelo Peso - Seca'!Q$193-'Dados Normal. pelo Peso - Seca'!Q$194))</f>
        <v>1</v>
      </c>
      <c r="R131" s="24">
        <f>IF(ISBLANK('Dados Normal. pelo Peso - Seca'!R131),"",('Dados Normal. pelo Peso - Seca'!R131-'Dados Normal. pelo Peso - Seca'!R$194)/('Dados Normal. pelo Peso - Seca'!R$193-'Dados Normal. pelo Peso - Seca'!R$194))</f>
        <v>1</v>
      </c>
      <c r="S131" s="24">
        <f>IF(ISBLANK('Dados Normal. pelo Peso - Seca'!S131),"",('Dados Normal. pelo Peso - Seca'!S131-'Dados Normal. pelo Peso - Seca'!S$194)/('Dados Normal. pelo Peso - Seca'!S$193-'Dados Normal. pelo Peso - Seca'!S$194))</f>
        <v>0.66666666666666674</v>
      </c>
      <c r="T131" s="24">
        <f>IF(ISBLANK('Dados Normal. pelo Peso - Seca'!T131),"",('Dados Normal. pelo Peso - Seca'!T131-'Dados Normal. pelo Peso - Seca'!T$194)/('Dados Normal. pelo Peso - Seca'!T$193-'Dados Normal. pelo Peso - Seca'!T$194))</f>
        <v>1</v>
      </c>
      <c r="U131" s="24">
        <f>IF(ISBLANK('Dados Normal. pelo Peso - Seca'!U131),"",('Dados Normal. pelo Peso - Seca'!U131-'Dados Normal. pelo Peso - Seca'!U$194)/('Dados Normal. pelo Peso - Seca'!U$193-'Dados Normal. pelo Peso - Seca'!U$194))</f>
        <v>1</v>
      </c>
      <c r="V131" s="24">
        <f>IF(ISBLANK('Dados Normal. pelo Peso - Seca'!V131),"",('Dados Normal. pelo Peso - Seca'!V131-'Dados Normal. pelo Peso - Seca'!V$194)/('Dados Normal. pelo Peso - Seca'!V$193-'Dados Normal. pelo Peso - Seca'!V$194))</f>
        <v>0.79166666666666674</v>
      </c>
      <c r="W131" s="24">
        <f>IF(ISBLANK('Dados Normal. pelo Peso - Seca'!W131),"",('Dados Normal. pelo Peso - Seca'!W131-'Dados Normal. pelo Peso - Seca'!W$194)/('Dados Normal. pelo Peso - Seca'!W$193-'Dados Normal. pelo Peso - Seca'!W$194))</f>
        <v>0.2632524707996407</v>
      </c>
      <c r="X131" s="24">
        <f>IF(ISBLANK('Dados Normal. pelo Peso - Seca'!X131),"",('Dados Normal. pelo Peso - Seca'!X131-'Dados Normal. pelo Peso - Seca'!X$194)/('Dados Normal. pelo Peso - Seca'!X$193-'Dados Normal. pelo Peso - Seca'!X$194))</f>
        <v>0.54132231404958686</v>
      </c>
      <c r="Y131" s="24">
        <f>IF(ISBLANK('Dados Normal. pelo Peso - Seca'!Y131),"",('Dados Normal. pelo Peso - Seca'!Y131-'Dados Normal. pelo Peso - Seca'!Y$194)/('Dados Normal. pelo Peso - Seca'!Y$193-'Dados Normal. pelo Peso - Seca'!Y$194))</f>
        <v>0.22337978622649171</v>
      </c>
      <c r="Z131" s="24">
        <f>IF(ISBLANK('Dados Normal. pelo Peso - Seca'!Z131),"",('Dados Normal. pelo Peso - Seca'!Z131-'Dados Normal. pelo Peso - Seca'!Z$194)/('Dados Normal. pelo Peso - Seca'!Z$193-'Dados Normal. pelo Peso - Seca'!Z$194))</f>
        <v>0.15941794664510911</v>
      </c>
      <c r="AA131" s="24">
        <f>IF(ISBLANK('Dados Normal. pelo Peso - Seca'!AA131),"",('Dados Normal. pelo Peso - Seca'!AA131-'Dados Normal. pelo Peso - Seca'!AA$194)/('Dados Normal. pelo Peso - Seca'!AA$193-'Dados Normal. pelo Peso - Seca'!AA$194))</f>
        <v>0.24056694119900401</v>
      </c>
      <c r="AB131" s="24">
        <f>IF(ISBLANK('Dados Normal. pelo Peso - Seca'!AB131),"",('Dados Normal. pelo Peso - Seca'!AB131-'Dados Normal. pelo Peso - Seca'!AB$194)/('Dados Normal. pelo Peso - Seca'!AB$193-'Dados Normal. pelo Peso - Seca'!AB$194))</f>
        <v>0.17021276595744689</v>
      </c>
      <c r="AC131" s="24">
        <f>IF(ISBLANK('Dados Normal. pelo Peso - Seca'!AC131),"",('Dados Normal. pelo Peso - Seca'!AC131-'Dados Normal. pelo Peso - Seca'!AC$194)/('Dados Normal. pelo Peso - Seca'!AC$193-'Dados Normal. pelo Peso - Seca'!AC$194))</f>
        <v>0.16666666666666669</v>
      </c>
    </row>
    <row r="132" spans="1:29" s="17" customFormat="1" x14ac:dyDescent="0.25">
      <c r="A132" s="18" t="s">
        <v>1127</v>
      </c>
      <c r="B132" s="28" t="s">
        <v>1128</v>
      </c>
      <c r="C132" s="24">
        <f>IF(ISBLANK('Dados Normal. pelo Peso - Seca'!C132),"",('Dados Normal. pelo Peso - Seca'!C132-'Dados Normal. pelo Peso - Seca'!C$194)/('Dados Normal. pelo Peso - Seca'!C$193-'Dados Normal. pelo Peso - Seca'!C$194))</f>
        <v>0.10600210780417996</v>
      </c>
      <c r="D132" s="24">
        <f>IF(ISBLANK('Dados Normal. pelo Peso - Seca'!D132),"",('Dados Normal. pelo Peso - Seca'!D132-'Dados Normal. pelo Peso - Seca'!D$194)/('Dados Normal. pelo Peso - Seca'!D$193-'Dados Normal. pelo Peso - Seca'!D$194))</f>
        <v>0.82073347202637947</v>
      </c>
      <c r="E132" s="24">
        <f>IF(ISBLANK('Dados Normal. pelo Peso - Seca'!E132),"",('Dados Normal. pelo Peso - Seca'!E132-'Dados Normal. pelo Peso - Seca'!E$194)/('Dados Normal. pelo Peso - Seca'!E$193-'Dados Normal. pelo Peso - Seca'!E$194))</f>
        <v>0.15580876888778791</v>
      </c>
      <c r="F132" s="24">
        <f>IF(ISBLANK('Dados Normal. pelo Peso - Seca'!F132),"",('Dados Normal. pelo Peso - Seca'!F132-'Dados Normal. pelo Peso - Seca'!F$194)/('Dados Normal. pelo Peso - Seca'!F$193-'Dados Normal. pelo Peso - Seca'!F$194))</f>
        <v>7.3849878934624719E-2</v>
      </c>
      <c r="G132" s="24">
        <f>IF(ISBLANK('Dados Normal. pelo Peso - Seca'!G132),"",('Dados Normal. pelo Peso - Seca'!G132-'Dados Normal. pelo Peso - Seca'!G$194)/('Dados Normal. pelo Peso - Seca'!G$193-'Dados Normal. pelo Peso - Seca'!G$194))</f>
        <v>0.13946583387007172</v>
      </c>
      <c r="H132" s="24">
        <f>IF(ISBLANK('Dados Normal. pelo Peso - Seca'!H132),"",('Dados Normal. pelo Peso - Seca'!H132-'Dados Normal. pelo Peso - Seca'!H$194)/('Dados Normal. pelo Peso - Seca'!H$193-'Dados Normal. pelo Peso - Seca'!H$194))</f>
        <v>0.87735259294770584</v>
      </c>
      <c r="I132" s="24">
        <f>IF(ISBLANK('Dados Normal. pelo Peso - Seca'!I132),"",('Dados Normal. pelo Peso - Seca'!I132-'Dados Normal. pelo Peso - Seca'!I$194)/('Dados Normal. pelo Peso - Seca'!I$193-'Dados Normal. pelo Peso - Seca'!I$194))</f>
        <v>0.8200930232558139</v>
      </c>
      <c r="J132" s="24">
        <f>IF(ISBLANK('Dados Normal. pelo Peso - Seca'!J132),"",('Dados Normal. pelo Peso - Seca'!J132-'Dados Normal. pelo Peso - Seca'!J$194)/('Dados Normal. pelo Peso - Seca'!J$193-'Dados Normal. pelo Peso - Seca'!J$194))</f>
        <v>0.59630856601987692</v>
      </c>
      <c r="K132" s="24">
        <f>IF(ISBLANK('Dados Normal. pelo Peso - Seca'!K132),"",('Dados Normal. pelo Peso - Seca'!K132-'Dados Normal. pelo Peso - Seca'!K$194)/('Dados Normal. pelo Peso - Seca'!K$193-'Dados Normal. pelo Peso - Seca'!K$194))</f>
        <v>0.19217941345600911</v>
      </c>
      <c r="L132" s="24">
        <f>IF(ISBLANK('Dados Normal. pelo Peso - Seca'!L132),"",('Dados Normal. pelo Peso - Seca'!L132-'Dados Normal. pelo Peso - Seca'!L$194)/('Dados Normal. pelo Peso - Seca'!L$193-'Dados Normal. pelo Peso - Seca'!L$194))</f>
        <v>0.98897231346785552</v>
      </c>
      <c r="M132" s="24">
        <f>IF(ISBLANK('Dados Normal. pelo Peso - Seca'!M132),"",('Dados Normal. pelo Peso - Seca'!M132-'Dados Normal. pelo Peso - Seca'!M$194)/('Dados Normal. pelo Peso - Seca'!M$193-'Dados Normal. pelo Peso - Seca'!M$194))</f>
        <v>0.79835724201758462</v>
      </c>
      <c r="N132" s="24">
        <f>IF(ISBLANK('Dados Normal. pelo Peso - Seca'!N132),"",('Dados Normal. pelo Peso - Seca'!N132-'Dados Normal. pelo Peso - Seca'!N$194)/('Dados Normal. pelo Peso - Seca'!N$193-'Dados Normal. pelo Peso - Seca'!N$194))</f>
        <v>0.94987309644670037</v>
      </c>
      <c r="O132" s="24">
        <f>IF(ISBLANK('Dados Normal. pelo Peso - Seca'!O132),"",('Dados Normal. pelo Peso - Seca'!O132-'Dados Normal. pelo Peso - Seca'!O$194)/('Dados Normal. pelo Peso - Seca'!O$193-'Dados Normal. pelo Peso - Seca'!O$194))</f>
        <v>0.96835443037974678</v>
      </c>
      <c r="P132" s="24">
        <f>IF(ISBLANK('Dados Normal. pelo Peso - Seca'!P132),"",('Dados Normal. pelo Peso - Seca'!P132-'Dados Normal. pelo Peso - Seca'!P$194)/('Dados Normal. pelo Peso - Seca'!P$193-'Dados Normal. pelo Peso - Seca'!P$194))</f>
        <v>3.7204058624578269E-2</v>
      </c>
      <c r="Q132" s="24">
        <f>IF(ISBLANK('Dados Normal. pelo Peso - Seca'!Q132),"",('Dados Normal. pelo Peso - Seca'!Q132-'Dados Normal. pelo Peso - Seca'!Q$194)/('Dados Normal. pelo Peso - Seca'!Q$193-'Dados Normal. pelo Peso - Seca'!Q$194))</f>
        <v>0</v>
      </c>
      <c r="R132" s="24">
        <f>IF(ISBLANK('Dados Normal. pelo Peso - Seca'!R132),"",('Dados Normal. pelo Peso - Seca'!R132-'Dados Normal. pelo Peso - Seca'!R$194)/('Dados Normal. pelo Peso - Seca'!R$193-'Dados Normal. pelo Peso - Seca'!R$194))</f>
        <v>1</v>
      </c>
      <c r="S132" s="24">
        <f>IF(ISBLANK('Dados Normal. pelo Peso - Seca'!S132),"",('Dados Normal. pelo Peso - Seca'!S132-'Dados Normal. pelo Peso - Seca'!S$194)/('Dados Normal. pelo Peso - Seca'!S$193-'Dados Normal. pelo Peso - Seca'!S$194))</f>
        <v>0.66666666666666674</v>
      </c>
      <c r="T132" s="24">
        <f>IF(ISBLANK('Dados Normal. pelo Peso - Seca'!T132),"",('Dados Normal. pelo Peso - Seca'!T132-'Dados Normal. pelo Peso - Seca'!T$194)/('Dados Normal. pelo Peso - Seca'!T$193-'Dados Normal. pelo Peso - Seca'!T$194))</f>
        <v>1</v>
      </c>
      <c r="U132" s="24">
        <f>IF(ISBLANK('Dados Normal. pelo Peso - Seca'!U132),"",('Dados Normal. pelo Peso - Seca'!U132-'Dados Normal. pelo Peso - Seca'!U$194)/('Dados Normal. pelo Peso - Seca'!U$193-'Dados Normal. pelo Peso - Seca'!U$194))</f>
        <v>1</v>
      </c>
      <c r="V132" s="24">
        <f>IF(ISBLANK('Dados Normal. pelo Peso - Seca'!V132),"",('Dados Normal. pelo Peso - Seca'!V132-'Dados Normal. pelo Peso - Seca'!V$194)/('Dados Normal. pelo Peso - Seca'!V$193-'Dados Normal. pelo Peso - Seca'!V$194))</f>
        <v>0.91666666666666663</v>
      </c>
      <c r="W132" s="24">
        <f>IF(ISBLANK('Dados Normal. pelo Peso - Seca'!W132),"",('Dados Normal. pelo Peso - Seca'!W132-'Dados Normal. pelo Peso - Seca'!W$194)/('Dados Normal. pelo Peso - Seca'!W$193-'Dados Normal. pelo Peso - Seca'!W$194))</f>
        <v>5.0763701707097778E-2</v>
      </c>
      <c r="X132" s="24">
        <f>IF(ISBLANK('Dados Normal. pelo Peso - Seca'!X132),"",('Dados Normal. pelo Peso - Seca'!X132-'Dados Normal. pelo Peso - Seca'!X$194)/('Dados Normal. pelo Peso - Seca'!X$193-'Dados Normal. pelo Peso - Seca'!X$194))</f>
        <v>0.73484848484848497</v>
      </c>
      <c r="Y132" s="24">
        <f>IF(ISBLANK('Dados Normal. pelo Peso - Seca'!Y132),"",('Dados Normal. pelo Peso - Seca'!Y132-'Dados Normal. pelo Peso - Seca'!Y$194)/('Dados Normal. pelo Peso - Seca'!Y$193-'Dados Normal. pelo Peso - Seca'!Y$194))</f>
        <v>6.1696658097686388E-2</v>
      </c>
      <c r="Z132" s="24">
        <f>IF(ISBLANK('Dados Normal. pelo Peso - Seca'!Z132),"",('Dados Normal. pelo Peso - Seca'!Z132-'Dados Normal. pelo Peso - Seca'!Z$194)/('Dados Normal. pelo Peso - Seca'!Z$193-'Dados Normal. pelo Peso - Seca'!Z$194))</f>
        <v>5.8367016976556191E-2</v>
      </c>
      <c r="AA132" s="24">
        <f>IF(ISBLANK('Dados Normal. pelo Peso - Seca'!AA132),"",('Dados Normal. pelo Peso - Seca'!AA132-'Dados Normal. pelo Peso - Seca'!AA$194)/('Dados Normal. pelo Peso - Seca'!AA$193-'Dados Normal. pelo Peso - Seca'!AA$194))</f>
        <v>0.18885271020877228</v>
      </c>
      <c r="AB132" s="24">
        <f>IF(ISBLANK('Dados Normal. pelo Peso - Seca'!AB132),"",('Dados Normal. pelo Peso - Seca'!AB132-'Dados Normal. pelo Peso - Seca'!AB$194)/('Dados Normal. pelo Peso - Seca'!AB$193-'Dados Normal. pelo Peso - Seca'!AB$194))</f>
        <v>0</v>
      </c>
      <c r="AC132" s="24">
        <f>IF(ISBLANK('Dados Normal. pelo Peso - Seca'!AC132),"",('Dados Normal. pelo Peso - Seca'!AC132-'Dados Normal. pelo Peso - Seca'!AC$194)/('Dados Normal. pelo Peso - Seca'!AC$193-'Dados Normal. pelo Peso - Seca'!AC$194))</f>
        <v>8.3333333333333301E-2</v>
      </c>
    </row>
    <row r="133" spans="1:29" s="17" customFormat="1" x14ac:dyDescent="0.25">
      <c r="A133" s="18" t="s">
        <v>1129</v>
      </c>
      <c r="B133" s="28" t="s">
        <v>1130</v>
      </c>
      <c r="C133" s="24">
        <f>IF(ISBLANK('Dados Normal. pelo Peso - Seca'!C133),"",('Dados Normal. pelo Peso - Seca'!C133-'Dados Normal. pelo Peso - Seca'!C$194)/('Dados Normal. pelo Peso - Seca'!C$193-'Dados Normal. pelo Peso - Seca'!C$194))</f>
        <v>0.78841761621636408</v>
      </c>
      <c r="D133" s="24">
        <f>IF(ISBLANK('Dados Normal. pelo Peso - Seca'!D133),"",('Dados Normal. pelo Peso - Seca'!D133-'Dados Normal. pelo Peso - Seca'!D$194)/('Dados Normal. pelo Peso - Seca'!D$193-'Dados Normal. pelo Peso - Seca'!D$194))</f>
        <v>0.22013792404118546</v>
      </c>
      <c r="E133" s="24">
        <f>IF(ISBLANK('Dados Normal. pelo Peso - Seca'!E133),"",('Dados Normal. pelo Peso - Seca'!E133-'Dados Normal. pelo Peso - Seca'!E$194)/('Dados Normal. pelo Peso - Seca'!E$193-'Dados Normal. pelo Peso - Seca'!E$194))</f>
        <v>0.55783998018330438</v>
      </c>
      <c r="F133" s="24">
        <f>IF(ISBLANK('Dados Normal. pelo Peso - Seca'!F133),"",('Dados Normal. pelo Peso - Seca'!F133-'Dados Normal. pelo Peso - Seca'!F$194)/('Dados Normal. pelo Peso - Seca'!F$193-'Dados Normal. pelo Peso - Seca'!F$194))</f>
        <v>0.40526634382566584</v>
      </c>
      <c r="G133" s="24">
        <f>IF(ISBLANK('Dados Normal. pelo Peso - Seca'!G133),"",('Dados Normal. pelo Peso - Seca'!G133-'Dados Normal. pelo Peso - Seca'!G$194)/('Dados Normal. pelo Peso - Seca'!G$193-'Dados Normal. pelo Peso - Seca'!G$194))</f>
        <v>9.4027734504549515E-2</v>
      </c>
      <c r="H133" s="24">
        <f>IF(ISBLANK('Dados Normal. pelo Peso - Seca'!H133),"",('Dados Normal. pelo Peso - Seca'!H133-'Dados Normal. pelo Peso - Seca'!H$194)/('Dados Normal. pelo Peso - Seca'!H$193-'Dados Normal. pelo Peso - Seca'!H$194))</f>
        <v>0.87717652057268314</v>
      </c>
      <c r="I133" s="24">
        <f>IF(ISBLANK('Dados Normal. pelo Peso - Seca'!I133),"",('Dados Normal. pelo Peso - Seca'!I133-'Dados Normal. pelo Peso - Seca'!I$194)/('Dados Normal. pelo Peso - Seca'!I$193-'Dados Normal. pelo Peso - Seca'!I$194))</f>
        <v>0.76483720930232568</v>
      </c>
      <c r="J133" s="24">
        <f>IF(ISBLANK('Dados Normal. pelo Peso - Seca'!J133),"",('Dados Normal. pelo Peso - Seca'!J133-'Dados Normal. pelo Peso - Seca'!J$194)/('Dados Normal. pelo Peso - Seca'!J$193-'Dados Normal. pelo Peso - Seca'!J$194))</f>
        <v>0.54614292475153825</v>
      </c>
      <c r="K133" s="24">
        <f>IF(ISBLANK('Dados Normal. pelo Peso - Seca'!K133),"",('Dados Normal. pelo Peso - Seca'!K133-'Dados Normal. pelo Peso - Seca'!K$194)/('Dados Normal. pelo Peso - Seca'!K$193-'Dados Normal. pelo Peso - Seca'!K$194))</f>
        <v>0.68867165037377809</v>
      </c>
      <c r="L133" s="24">
        <f>IF(ISBLANK('Dados Normal. pelo Peso - Seca'!L133),"",('Dados Normal. pelo Peso - Seca'!L133-'Dados Normal. pelo Peso - Seca'!L$194)/('Dados Normal. pelo Peso - Seca'!L$193-'Dados Normal. pelo Peso - Seca'!L$194))</f>
        <v>0.76783200375410587</v>
      </c>
      <c r="M133" s="24">
        <f>IF(ISBLANK('Dados Normal. pelo Peso - Seca'!M133),"",('Dados Normal. pelo Peso - Seca'!M133-'Dados Normal. pelo Peso - Seca'!M$194)/('Dados Normal. pelo Peso - Seca'!M$193-'Dados Normal. pelo Peso - Seca'!M$194))</f>
        <v>0.72188801480795939</v>
      </c>
      <c r="N133" s="24">
        <f>IF(ISBLANK('Dados Normal. pelo Peso - Seca'!N133),"",('Dados Normal. pelo Peso - Seca'!N133-'Dados Normal. pelo Peso - Seca'!N$194)/('Dados Normal. pelo Peso - Seca'!N$193-'Dados Normal. pelo Peso - Seca'!N$194))</f>
        <v>0.85152284263959399</v>
      </c>
      <c r="O133" s="24">
        <f>IF(ISBLANK('Dados Normal. pelo Peso - Seca'!O133),"",('Dados Normal. pelo Peso - Seca'!O133-'Dados Normal. pelo Peso - Seca'!O$194)/('Dados Normal. pelo Peso - Seca'!O$193-'Dados Normal. pelo Peso - Seca'!O$194))</f>
        <v>0.85427215189873418</v>
      </c>
      <c r="P133" s="24">
        <f>IF(ISBLANK('Dados Normal. pelo Peso - Seca'!P133),"",('Dados Normal. pelo Peso - Seca'!P133-'Dados Normal. pelo Peso - Seca'!P$194)/('Dados Normal. pelo Peso - Seca'!P$193-'Dados Normal. pelo Peso - Seca'!P$194))</f>
        <v>6.4261555806088388E-2</v>
      </c>
      <c r="Q133" s="24">
        <f>IF(ISBLANK('Dados Normal. pelo Peso - Seca'!Q133),"",('Dados Normal. pelo Peso - Seca'!Q133-'Dados Normal. pelo Peso - Seca'!Q$194)/('Dados Normal. pelo Peso - Seca'!Q$193-'Dados Normal. pelo Peso - Seca'!Q$194))</f>
        <v>1</v>
      </c>
      <c r="R133" s="24">
        <f>IF(ISBLANK('Dados Normal. pelo Peso - Seca'!R133),"",('Dados Normal. pelo Peso - Seca'!R133-'Dados Normal. pelo Peso - Seca'!R$194)/('Dados Normal. pelo Peso - Seca'!R$193-'Dados Normal. pelo Peso - Seca'!R$194))</f>
        <v>1</v>
      </c>
      <c r="S133" s="24">
        <f>IF(ISBLANK('Dados Normal. pelo Peso - Seca'!S133),"",('Dados Normal. pelo Peso - Seca'!S133-'Dados Normal. pelo Peso - Seca'!S$194)/('Dados Normal. pelo Peso - Seca'!S$193-'Dados Normal. pelo Peso - Seca'!S$194))</f>
        <v>1</v>
      </c>
      <c r="T133" s="24">
        <f>IF(ISBLANK('Dados Normal. pelo Peso - Seca'!T133),"",('Dados Normal. pelo Peso - Seca'!T133-'Dados Normal. pelo Peso - Seca'!T$194)/('Dados Normal. pelo Peso - Seca'!T$193-'Dados Normal. pelo Peso - Seca'!T$194))</f>
        <v>1</v>
      </c>
      <c r="U133" s="24">
        <f>IF(ISBLANK('Dados Normal. pelo Peso - Seca'!U133),"",('Dados Normal. pelo Peso - Seca'!U133-'Dados Normal. pelo Peso - Seca'!U$194)/('Dados Normal. pelo Peso - Seca'!U$193-'Dados Normal. pelo Peso - Seca'!U$194))</f>
        <v>1</v>
      </c>
      <c r="V133" s="24">
        <f>IF(ISBLANK('Dados Normal. pelo Peso - Seca'!V133),"",('Dados Normal. pelo Peso - Seca'!V133-'Dados Normal. pelo Peso - Seca'!V$194)/('Dados Normal. pelo Peso - Seca'!V$193-'Dados Normal. pelo Peso - Seca'!V$194))</f>
        <v>0.66666666666666663</v>
      </c>
      <c r="W133" s="24">
        <f>IF(ISBLANK('Dados Normal. pelo Peso - Seca'!W133),"",('Dados Normal. pelo Peso - Seca'!W133-'Dados Normal. pelo Peso - Seca'!W$194)/('Dados Normal. pelo Peso - Seca'!W$193-'Dados Normal. pelo Peso - Seca'!W$194))</f>
        <v>0.82075471698113256</v>
      </c>
      <c r="X133" s="24">
        <f>IF(ISBLANK('Dados Normal. pelo Peso - Seca'!X133),"",('Dados Normal. pelo Peso - Seca'!X133-'Dados Normal. pelo Peso - Seca'!X$194)/('Dados Normal. pelo Peso - Seca'!X$193-'Dados Normal. pelo Peso - Seca'!X$194))</f>
        <v>0.40082644628099146</v>
      </c>
      <c r="Y133" s="24">
        <f>IF(ISBLANK('Dados Normal. pelo Peso - Seca'!Y133),"",('Dados Normal. pelo Peso - Seca'!Y133-'Dados Normal. pelo Peso - Seca'!Y$194)/('Dados Normal. pelo Peso - Seca'!Y$193-'Dados Normal. pelo Peso - Seca'!Y$194))</f>
        <v>0.68678122040319312</v>
      </c>
      <c r="Z133" s="24">
        <f>IF(ISBLANK('Dados Normal. pelo Peso - Seca'!Z133),"",('Dados Normal. pelo Peso - Seca'!Z133-'Dados Normal. pelo Peso - Seca'!Z$194)/('Dados Normal. pelo Peso - Seca'!Z$193-'Dados Normal. pelo Peso - Seca'!Z$194))</f>
        <v>0.68601455133387224</v>
      </c>
      <c r="AA133" s="24">
        <f>IF(ISBLANK('Dados Normal. pelo Peso - Seca'!AA133),"",('Dados Normal. pelo Peso - Seca'!AA133-'Dados Normal. pelo Peso - Seca'!AA$194)/('Dados Normal. pelo Peso - Seca'!AA$193-'Dados Normal. pelo Peso - Seca'!AA$194))</f>
        <v>0.49434974142884514</v>
      </c>
      <c r="AB133" s="24">
        <f>IF(ISBLANK('Dados Normal. pelo Peso - Seca'!AB133),"",('Dados Normal. pelo Peso - Seca'!AB133-'Dados Normal. pelo Peso - Seca'!AB$194)/('Dados Normal. pelo Peso - Seca'!AB$193-'Dados Normal. pelo Peso - Seca'!AB$194))</f>
        <v>0.34042553191489366</v>
      </c>
      <c r="AC133" s="24">
        <f>IF(ISBLANK('Dados Normal. pelo Peso - Seca'!AC133),"",('Dados Normal. pelo Peso - Seca'!AC133-'Dados Normal. pelo Peso - Seca'!AC$194)/('Dados Normal. pelo Peso - Seca'!AC$193-'Dados Normal. pelo Peso - Seca'!AC$194))</f>
        <v>0.3333333333333332</v>
      </c>
    </row>
    <row r="134" spans="1:29" s="17" customFormat="1" x14ac:dyDescent="0.25">
      <c r="A134" s="18" t="s">
        <v>1131</v>
      </c>
      <c r="B134" s="28" t="s">
        <v>1132</v>
      </c>
      <c r="C134" s="24">
        <f>IF(ISBLANK('Dados Normal. pelo Peso - Seca'!C134),"",('Dados Normal. pelo Peso - Seca'!C134-'Dados Normal. pelo Peso - Seca'!C$194)/('Dados Normal. pelo Peso - Seca'!C$193-'Dados Normal. pelo Peso - Seca'!C$194))</f>
        <v>0.50752191049978002</v>
      </c>
      <c r="D134" s="24">
        <f>IF(ISBLANK('Dados Normal. pelo Peso - Seca'!D134),"",('Dados Normal. pelo Peso - Seca'!D134-'Dados Normal. pelo Peso - Seca'!D$194)/('Dados Normal. pelo Peso - Seca'!D$193-'Dados Normal. pelo Peso - Seca'!D$194))</f>
        <v>0.50457772718368488</v>
      </c>
      <c r="E134" s="24">
        <f>IF(ISBLANK('Dados Normal. pelo Peso - Seca'!E134),"",('Dados Normal. pelo Peso - Seca'!E134-'Dados Normal. pelo Peso - Seca'!E$194)/('Dados Normal. pelo Peso - Seca'!E$193-'Dados Normal. pelo Peso - Seca'!E$194))</f>
        <v>0.59499628436958141</v>
      </c>
      <c r="F134" s="24">
        <f>IF(ISBLANK('Dados Normal. pelo Peso - Seca'!F134),"",('Dados Normal. pelo Peso - Seca'!F134-'Dados Normal. pelo Peso - Seca'!F$194)/('Dados Normal. pelo Peso - Seca'!F$193-'Dados Normal. pelo Peso - Seca'!F$194))</f>
        <v>0.64194915254237295</v>
      </c>
      <c r="G134" s="24">
        <f>IF(ISBLANK('Dados Normal. pelo Peso - Seca'!G134),"",('Dados Normal. pelo Peso - Seca'!G134-'Dados Normal. pelo Peso - Seca'!G$194)/('Dados Normal. pelo Peso - Seca'!G$193-'Dados Normal. pelo Peso - Seca'!G$194))</f>
        <v>0.38065445393045194</v>
      </c>
      <c r="H134" s="24">
        <f>IF(ISBLANK('Dados Normal. pelo Peso - Seca'!H134),"",('Dados Normal. pelo Peso - Seca'!H134-'Dados Normal. pelo Peso - Seca'!H$194)/('Dados Normal. pelo Peso - Seca'!H$193-'Dados Normal. pelo Peso - Seca'!H$194))</f>
        <v>0.64720118850319752</v>
      </c>
      <c r="I134" s="24">
        <f>IF(ISBLANK('Dados Normal. pelo Peso - Seca'!I134),"",('Dados Normal. pelo Peso - Seca'!I134-'Dados Normal. pelo Peso - Seca'!I$194)/('Dados Normal. pelo Peso - Seca'!I$193-'Dados Normal. pelo Peso - Seca'!I$194))</f>
        <v>0.60893023255813949</v>
      </c>
      <c r="J134" s="24">
        <f>IF(ISBLANK('Dados Normal. pelo Peso - Seca'!J134),"",('Dados Normal. pelo Peso - Seca'!J134-'Dados Normal. pelo Peso - Seca'!J$194)/('Dados Normal. pelo Peso - Seca'!J$193-'Dados Normal. pelo Peso - Seca'!J$194))</f>
        <v>0.30004732607666834</v>
      </c>
      <c r="K134" s="24">
        <f>IF(ISBLANK('Dados Normal. pelo Peso - Seca'!K134),"",('Dados Normal. pelo Peso - Seca'!K134-'Dados Normal. pelo Peso - Seca'!K$194)/('Dados Normal. pelo Peso - Seca'!K$193-'Dados Normal. pelo Peso - Seca'!K$194))</f>
        <v>0.45957446808510632</v>
      </c>
      <c r="L134" s="24">
        <f>IF(ISBLANK('Dados Normal. pelo Peso - Seca'!L134),"",('Dados Normal. pelo Peso - Seca'!L134-'Dados Normal. pelo Peso - Seca'!L$194)/('Dados Normal. pelo Peso - Seca'!L$193-'Dados Normal. pelo Peso - Seca'!L$194))</f>
        <v>0.6933364617550446</v>
      </c>
      <c r="M134" s="24">
        <f>IF(ISBLANK('Dados Normal. pelo Peso - Seca'!M134),"",('Dados Normal. pelo Peso - Seca'!M134-'Dados Normal. pelo Peso - Seca'!M$194)/('Dados Normal. pelo Peso - Seca'!M$193-'Dados Normal. pelo Peso - Seca'!M$194))</f>
        <v>0.62332253586302633</v>
      </c>
      <c r="N134" s="24">
        <f>IF(ISBLANK('Dados Normal. pelo Peso - Seca'!N134),"",('Dados Normal. pelo Peso - Seca'!N134-'Dados Normal. pelo Peso - Seca'!N$194)/('Dados Normal. pelo Peso - Seca'!N$193-'Dados Normal. pelo Peso - Seca'!N$194))</f>
        <v>0.9549492385786803</v>
      </c>
      <c r="O134" s="24">
        <f>IF(ISBLANK('Dados Normal. pelo Peso - Seca'!O134),"",('Dados Normal. pelo Peso - Seca'!O134-'Dados Normal. pelo Peso - Seca'!O$194)/('Dados Normal. pelo Peso - Seca'!O$193-'Dados Normal. pelo Peso - Seca'!O$194))</f>
        <v>0.92056962025316424</v>
      </c>
      <c r="P134" s="24">
        <f>IF(ISBLANK('Dados Normal. pelo Peso - Seca'!P134),"",('Dados Normal. pelo Peso - Seca'!P134-'Dados Normal. pelo Peso - Seca'!P$194)/('Dados Normal. pelo Peso - Seca'!P$193-'Dados Normal. pelo Peso - Seca'!P$194))</f>
        <v>2.8184892897407679E-2</v>
      </c>
      <c r="Q134" s="24">
        <f>IF(ISBLANK('Dados Normal. pelo Peso - Seca'!Q134),"",('Dados Normal. pelo Peso - Seca'!Q134-'Dados Normal. pelo Peso - Seca'!Q$194)/('Dados Normal. pelo Peso - Seca'!Q$193-'Dados Normal. pelo Peso - Seca'!Q$194))</f>
        <v>1</v>
      </c>
      <c r="R134" s="24">
        <f>IF(ISBLANK('Dados Normal. pelo Peso - Seca'!R134),"",('Dados Normal. pelo Peso - Seca'!R134-'Dados Normal. pelo Peso - Seca'!R$194)/('Dados Normal. pelo Peso - Seca'!R$193-'Dados Normal. pelo Peso - Seca'!R$194))</f>
        <v>1</v>
      </c>
      <c r="S134" s="24">
        <f>IF(ISBLANK('Dados Normal. pelo Peso - Seca'!S134),"",('Dados Normal. pelo Peso - Seca'!S134-'Dados Normal. pelo Peso - Seca'!S$194)/('Dados Normal. pelo Peso - Seca'!S$193-'Dados Normal. pelo Peso - Seca'!S$194))</f>
        <v>0.66666666666666674</v>
      </c>
      <c r="T134" s="24">
        <f>IF(ISBLANK('Dados Normal. pelo Peso - Seca'!T134),"",('Dados Normal. pelo Peso - Seca'!T134-'Dados Normal. pelo Peso - Seca'!T$194)/('Dados Normal. pelo Peso - Seca'!T$193-'Dados Normal. pelo Peso - Seca'!T$194))</f>
        <v>1</v>
      </c>
      <c r="U134" s="24">
        <f>IF(ISBLANK('Dados Normal. pelo Peso - Seca'!U134),"",('Dados Normal. pelo Peso - Seca'!U134-'Dados Normal. pelo Peso - Seca'!U$194)/('Dados Normal. pelo Peso - Seca'!U$193-'Dados Normal. pelo Peso - Seca'!U$194))</f>
        <v>1</v>
      </c>
      <c r="V134" s="24">
        <f>IF(ISBLANK('Dados Normal. pelo Peso - Seca'!V134),"",('Dados Normal. pelo Peso - Seca'!V134-'Dados Normal. pelo Peso - Seca'!V$194)/('Dados Normal. pelo Peso - Seca'!V$193-'Dados Normal. pelo Peso - Seca'!V$194))</f>
        <v>0.66666666666666663</v>
      </c>
      <c r="W134" s="24">
        <f>IF(ISBLANK('Dados Normal. pelo Peso - Seca'!W134),"",('Dados Normal. pelo Peso - Seca'!W134-'Dados Normal. pelo Peso - Seca'!W$194)/('Dados Normal. pelo Peso - Seca'!W$193-'Dados Normal. pelo Peso - Seca'!W$194))</f>
        <v>0.69586702605570572</v>
      </c>
      <c r="X134" s="24">
        <f>IF(ISBLANK('Dados Normal. pelo Peso - Seca'!X134),"",('Dados Normal. pelo Peso - Seca'!X134-'Dados Normal. pelo Peso - Seca'!X$194)/('Dados Normal. pelo Peso - Seca'!X$193-'Dados Normal. pelo Peso - Seca'!X$194))</f>
        <v>0.2665289256198351</v>
      </c>
      <c r="Y134" s="24">
        <f>IF(ISBLANK('Dados Normal. pelo Peso - Seca'!Y134),"",('Dados Normal. pelo Peso - Seca'!Y134-'Dados Normal. pelo Peso - Seca'!Y$194)/('Dados Normal. pelo Peso - Seca'!Y$193-'Dados Normal. pelo Peso - Seca'!Y$194))</f>
        <v>0.41361114869435806</v>
      </c>
      <c r="Z134" s="24">
        <f>IF(ISBLANK('Dados Normal. pelo Peso - Seca'!Z134),"",('Dados Normal. pelo Peso - Seca'!Z134-'Dados Normal. pelo Peso - Seca'!Z$194)/('Dados Normal. pelo Peso - Seca'!Z$193-'Dados Normal. pelo Peso - Seca'!Z$194))</f>
        <v>0.39369442198868226</v>
      </c>
      <c r="AA134" s="24">
        <f>IF(ISBLANK('Dados Normal. pelo Peso - Seca'!AA134),"",('Dados Normal. pelo Peso - Seca'!AA134-'Dados Normal. pelo Peso - Seca'!AA$194)/('Dados Normal. pelo Peso - Seca'!AA$193-'Dados Normal. pelo Peso - Seca'!AA$194))</f>
        <v>0.56579199387090606</v>
      </c>
      <c r="AB134" s="24">
        <f>IF(ISBLANK('Dados Normal. pelo Peso - Seca'!AB134),"",('Dados Normal. pelo Peso - Seca'!AB134-'Dados Normal. pelo Peso - Seca'!AB$194)/('Dados Normal. pelo Peso - Seca'!AB$193-'Dados Normal. pelo Peso - Seca'!AB$194))</f>
        <v>0.25531914893617019</v>
      </c>
      <c r="AC134" s="24">
        <f>IF(ISBLANK('Dados Normal. pelo Peso - Seca'!AC134),"",('Dados Normal. pelo Peso - Seca'!AC134-'Dados Normal. pelo Peso - Seca'!AC$194)/('Dados Normal. pelo Peso - Seca'!AC$193-'Dados Normal. pelo Peso - Seca'!AC$194))</f>
        <v>0.31249999999999989</v>
      </c>
    </row>
    <row r="135" spans="1:29" s="17" customFormat="1" x14ac:dyDescent="0.25">
      <c r="A135" s="18" t="s">
        <v>1133</v>
      </c>
      <c r="B135" s="28" t="s">
        <v>1134</v>
      </c>
      <c r="C135" s="24">
        <f>IF(ISBLANK('Dados Normal. pelo Peso - Seca'!C135),"",('Dados Normal. pelo Peso - Seca'!C135-'Dados Normal. pelo Peso - Seca'!C$194)/('Dados Normal. pelo Peso - Seca'!C$193-'Dados Normal. pelo Peso - Seca'!C$194))</f>
        <v>0.57800639250818975</v>
      </c>
      <c r="D135" s="24">
        <f>IF(ISBLANK('Dados Normal. pelo Peso - Seca'!D135),"",('Dados Normal. pelo Peso - Seca'!D135-'Dados Normal. pelo Peso - Seca'!D$194)/('Dados Normal. pelo Peso - Seca'!D$193-'Dados Normal. pelo Peso - Seca'!D$194))</f>
        <v>0.35417837055042917</v>
      </c>
      <c r="E135" s="24">
        <f>IF(ISBLANK('Dados Normal. pelo Peso - Seca'!E135),"",('Dados Normal. pelo Peso - Seca'!E135-'Dados Normal. pelo Peso - Seca'!E$194)/('Dados Normal. pelo Peso - Seca'!E$193-'Dados Normal. pelo Peso - Seca'!E$194))</f>
        <v>0.59276690611840477</v>
      </c>
      <c r="F135" s="24">
        <f>IF(ISBLANK('Dados Normal. pelo Peso - Seca'!F135),"",('Dados Normal. pelo Peso - Seca'!F135-'Dados Normal. pelo Peso - Seca'!F$194)/('Dados Normal. pelo Peso - Seca'!F$193-'Dados Normal. pelo Peso - Seca'!F$194))</f>
        <v>0.64891041162227614</v>
      </c>
      <c r="G135" s="24">
        <f>IF(ISBLANK('Dados Normal. pelo Peso - Seca'!G135),"",('Dados Normal. pelo Peso - Seca'!G135-'Dados Normal. pelo Peso - Seca'!G$194)/('Dados Normal. pelo Peso - Seca'!G$193-'Dados Normal. pelo Peso - Seca'!G$194))</f>
        <v>0.24071448143048677</v>
      </c>
      <c r="H135" s="24">
        <f>IF(ISBLANK('Dados Normal. pelo Peso - Seca'!H135),"",('Dados Normal. pelo Peso - Seca'!H135-'Dados Normal. pelo Peso - Seca'!H$194)/('Dados Normal. pelo Peso - Seca'!H$193-'Dados Normal. pelo Peso - Seca'!H$194))</f>
        <v>0.95155763423344575</v>
      </c>
      <c r="I135" s="24">
        <f>IF(ISBLANK('Dados Normal. pelo Peso - Seca'!I135),"",('Dados Normal. pelo Peso - Seca'!I135-'Dados Normal. pelo Peso - Seca'!I$194)/('Dados Normal. pelo Peso - Seca'!I$193-'Dados Normal. pelo Peso - Seca'!I$194))</f>
        <v>0.55330232558139547</v>
      </c>
      <c r="J135" s="24">
        <f>IF(ISBLANK('Dados Normal. pelo Peso - Seca'!J135),"",('Dados Normal. pelo Peso - Seca'!J135-'Dados Normal. pelo Peso - Seca'!J$194)/('Dados Normal. pelo Peso - Seca'!J$193-'Dados Normal. pelo Peso - Seca'!J$194))</f>
        <v>8.1874112636062604E-2</v>
      </c>
      <c r="K135" s="24">
        <f>IF(ISBLANK('Dados Normal. pelo Peso - Seca'!K135),"",('Dados Normal. pelo Peso - Seca'!K135-'Dados Normal. pelo Peso - Seca'!K$194)/('Dados Normal. pelo Peso - Seca'!K$193-'Dados Normal. pelo Peso - Seca'!K$194))</f>
        <v>0.71811385853939047</v>
      </c>
      <c r="L135" s="24">
        <f>IF(ISBLANK('Dados Normal. pelo Peso - Seca'!L135),"",('Dados Normal. pelo Peso - Seca'!L135-'Dados Normal. pelo Peso - Seca'!L$194)/('Dados Normal. pelo Peso - Seca'!L$193-'Dados Normal. pelo Peso - Seca'!L$194))</f>
        <v>0.68676677616142645</v>
      </c>
      <c r="M135" s="24">
        <f>IF(ISBLANK('Dados Normal. pelo Peso - Seca'!M135),"",('Dados Normal. pelo Peso - Seca'!M135-'Dados Normal. pelo Peso - Seca'!M$194)/('Dados Normal. pelo Peso - Seca'!M$193-'Dados Normal. pelo Peso - Seca'!M$194))</f>
        <v>0.6728366496992132</v>
      </c>
      <c r="N135" s="24">
        <f>IF(ISBLANK('Dados Normal. pelo Peso - Seca'!N135),"",('Dados Normal. pelo Peso - Seca'!N135-'Dados Normal. pelo Peso - Seca'!N$194)/('Dados Normal. pelo Peso - Seca'!N$193-'Dados Normal. pelo Peso - Seca'!N$194))</f>
        <v>0.81218274111675137</v>
      </c>
      <c r="O135" s="24">
        <f>IF(ISBLANK('Dados Normal. pelo Peso - Seca'!O135),"",('Dados Normal. pelo Peso - Seca'!O135-'Dados Normal. pelo Peso - Seca'!O$194)/('Dados Normal. pelo Peso - Seca'!O$193-'Dados Normal. pelo Peso - Seca'!O$194))</f>
        <v>0.80981012658227836</v>
      </c>
      <c r="P135" s="24">
        <f>IF(ISBLANK('Dados Normal. pelo Peso - Seca'!P135),"",('Dados Normal. pelo Peso - Seca'!P135-'Dados Normal. pelo Peso - Seca'!P$194)/('Dados Normal. pelo Peso - Seca'!P$193-'Dados Normal. pelo Peso - Seca'!P$194))</f>
        <v>9.1319052987598515E-2</v>
      </c>
      <c r="Q135" s="24">
        <f>IF(ISBLANK('Dados Normal. pelo Peso - Seca'!Q135),"",('Dados Normal. pelo Peso - Seca'!Q135-'Dados Normal. pelo Peso - Seca'!Q$194)/('Dados Normal. pelo Peso - Seca'!Q$193-'Dados Normal. pelo Peso - Seca'!Q$194))</f>
        <v>0</v>
      </c>
      <c r="R135" s="24">
        <f>IF(ISBLANK('Dados Normal. pelo Peso - Seca'!R135),"",('Dados Normal. pelo Peso - Seca'!R135-'Dados Normal. pelo Peso - Seca'!R$194)/('Dados Normal. pelo Peso - Seca'!R$193-'Dados Normal. pelo Peso - Seca'!R$194))</f>
        <v>1</v>
      </c>
      <c r="S135" s="24">
        <f>IF(ISBLANK('Dados Normal. pelo Peso - Seca'!S135),"",('Dados Normal. pelo Peso - Seca'!S135-'Dados Normal. pelo Peso - Seca'!S$194)/('Dados Normal. pelo Peso - Seca'!S$193-'Dados Normal. pelo Peso - Seca'!S$194))</f>
        <v>1</v>
      </c>
      <c r="T135" s="24">
        <f>IF(ISBLANK('Dados Normal. pelo Peso - Seca'!T135),"",('Dados Normal. pelo Peso - Seca'!T135-'Dados Normal. pelo Peso - Seca'!T$194)/('Dados Normal. pelo Peso - Seca'!T$193-'Dados Normal. pelo Peso - Seca'!T$194))</f>
        <v>1</v>
      </c>
      <c r="U135" s="24">
        <f>IF(ISBLANK('Dados Normal. pelo Peso - Seca'!U135),"",('Dados Normal. pelo Peso - Seca'!U135-'Dados Normal. pelo Peso - Seca'!U$194)/('Dados Normal. pelo Peso - Seca'!U$193-'Dados Normal. pelo Peso - Seca'!U$194))</f>
        <v>0</v>
      </c>
      <c r="V135" s="24">
        <f>IF(ISBLANK('Dados Normal. pelo Peso - Seca'!V135),"",('Dados Normal. pelo Peso - Seca'!V135-'Dados Normal. pelo Peso - Seca'!V$194)/('Dados Normal. pelo Peso - Seca'!V$193-'Dados Normal. pelo Peso - Seca'!V$194))</f>
        <v>0.79166666666666674</v>
      </c>
      <c r="W135" s="24">
        <f>IF(ISBLANK('Dados Normal. pelo Peso - Seca'!W135),"",('Dados Normal. pelo Peso - Seca'!W135-'Dados Normal. pelo Peso - Seca'!W$194)/('Dados Normal. pelo Peso - Seca'!W$193-'Dados Normal. pelo Peso - Seca'!W$194))</f>
        <v>0.71024258760107806</v>
      </c>
      <c r="X135" s="24">
        <f>IF(ISBLANK('Dados Normal. pelo Peso - Seca'!X135),"",('Dados Normal. pelo Peso - Seca'!X135-'Dados Normal. pelo Peso - Seca'!X$194)/('Dados Normal. pelo Peso - Seca'!X$193-'Dados Normal. pelo Peso - Seca'!X$194))</f>
        <v>0.1542699724517905</v>
      </c>
      <c r="Y135" s="24">
        <f>IF(ISBLANK('Dados Normal. pelo Peso - Seca'!Y135),"",('Dados Normal. pelo Peso - Seca'!Y135-'Dados Normal. pelo Peso - Seca'!Y$194)/('Dados Normal. pelo Peso - Seca'!Y$193-'Dados Normal. pelo Peso - Seca'!Y$194))</f>
        <v>0.72980652144500069</v>
      </c>
      <c r="Z135" s="24">
        <f>IF(ISBLANK('Dados Normal. pelo Peso - Seca'!Z135),"",('Dados Normal. pelo Peso - Seca'!Z135-'Dados Normal. pelo Peso - Seca'!Z$194)/('Dados Normal. pelo Peso - Seca'!Z$193-'Dados Normal. pelo Peso - Seca'!Z$194))</f>
        <v>0.75844785772029111</v>
      </c>
      <c r="AA135" s="24">
        <f>IF(ISBLANK('Dados Normal. pelo Peso - Seca'!AA135),"",('Dados Normal. pelo Peso - Seca'!AA135-'Dados Normal. pelo Peso - Seca'!AA$194)/('Dados Normal. pelo Peso - Seca'!AA$193-'Dados Normal. pelo Peso - Seca'!AA$194))</f>
        <v>0.42884504884121821</v>
      </c>
      <c r="AB135" s="24">
        <f>IF(ISBLANK('Dados Normal. pelo Peso - Seca'!AB135),"",('Dados Normal. pelo Peso - Seca'!AB135-'Dados Normal. pelo Peso - Seca'!AB$194)/('Dados Normal. pelo Peso - Seca'!AB$193-'Dados Normal. pelo Peso - Seca'!AB$194))</f>
        <v>0.29787234042553201</v>
      </c>
      <c r="AC135" s="24">
        <f>IF(ISBLANK('Dados Normal. pelo Peso - Seca'!AC135),"",('Dados Normal. pelo Peso - Seca'!AC135-'Dados Normal. pelo Peso - Seca'!AC$194)/('Dados Normal. pelo Peso - Seca'!AC$193-'Dados Normal. pelo Peso - Seca'!AC$194))</f>
        <v>0.22916666666666669</v>
      </c>
    </row>
    <row r="136" spans="1:29" s="17" customFormat="1" x14ac:dyDescent="0.25">
      <c r="A136" s="18" t="s">
        <v>1135</v>
      </c>
      <c r="B136" s="28" t="s">
        <v>1136</v>
      </c>
      <c r="C136" s="24">
        <f>IF(ISBLANK('Dados Normal. pelo Peso - Seca'!C136),"",('Dados Normal. pelo Peso - Seca'!C136-'Dados Normal. pelo Peso - Seca'!C$194)/('Dados Normal. pelo Peso - Seca'!C$193-'Dados Normal. pelo Peso - Seca'!C$194))</f>
        <v>0.66742845958189911</v>
      </c>
      <c r="D136" s="24">
        <f>IF(ISBLANK('Dados Normal. pelo Peso - Seca'!D136),"",('Dados Normal. pelo Peso - Seca'!D136-'Dados Normal. pelo Peso - Seca'!D$194)/('Dados Normal. pelo Peso - Seca'!D$193-'Dados Normal. pelo Peso - Seca'!D$194))</f>
        <v>0.22561764911425264</v>
      </c>
      <c r="E136" s="24">
        <f>IF(ISBLANK('Dados Normal. pelo Peso - Seca'!E136),"",('Dados Normal. pelo Peso - Seca'!E136-'Dados Normal. pelo Peso - Seca'!E$194)/('Dados Normal. pelo Peso - Seca'!E$193-'Dados Normal. pelo Peso - Seca'!E$194))</f>
        <v>0.55907852365618027</v>
      </c>
      <c r="F136" s="24">
        <f>IF(ISBLANK('Dados Normal. pelo Peso - Seca'!F136),"",('Dados Normal. pelo Peso - Seca'!F136-'Dados Normal. pelo Peso - Seca'!F$194)/('Dados Normal. pelo Peso - Seca'!F$193-'Dados Normal. pelo Peso - Seca'!F$194))</f>
        <v>0.51906779661016955</v>
      </c>
      <c r="G136" s="24">
        <f>IF(ISBLANK('Dados Normal. pelo Peso - Seca'!G136),"",('Dados Normal. pelo Peso - Seca'!G136-'Dados Normal. pelo Peso - Seca'!G$194)/('Dados Normal. pelo Peso - Seca'!G$193-'Dados Normal. pelo Peso - Seca'!G$194))</f>
        <v>0.19480583813066954</v>
      </c>
      <c r="H136" s="24">
        <f>IF(ISBLANK('Dados Normal. pelo Peso - Seca'!H136),"",('Dados Normal. pelo Peso - Seca'!H136-'Dados Normal. pelo Peso - Seca'!H$194)/('Dados Normal. pelo Peso - Seca'!H$193-'Dados Normal. pelo Peso - Seca'!H$194))</f>
        <v>0.82720022508535429</v>
      </c>
      <c r="I136" s="24">
        <f>IF(ISBLANK('Dados Normal. pelo Peso - Seca'!I136),"",('Dados Normal. pelo Peso - Seca'!I136-'Dados Normal. pelo Peso - Seca'!I$194)/('Dados Normal. pelo Peso - Seca'!I$193-'Dados Normal. pelo Peso - Seca'!I$194))</f>
        <v>0.71888372093023267</v>
      </c>
      <c r="J136" s="24">
        <f>IF(ISBLANK('Dados Normal. pelo Peso - Seca'!J136),"",('Dados Normal. pelo Peso - Seca'!J136-'Dados Normal. pelo Peso - Seca'!J$194)/('Dados Normal. pelo Peso - Seca'!J$193-'Dados Normal. pelo Peso - Seca'!J$194))</f>
        <v>0.27543776620918131</v>
      </c>
      <c r="K136" s="24">
        <f>IF(ISBLANK('Dados Normal. pelo Peso - Seca'!K136),"",('Dados Normal. pelo Peso - Seca'!K136-'Dados Normal. pelo Peso - Seca'!K$194)/('Dados Normal. pelo Peso - Seca'!K$193-'Dados Normal. pelo Peso - Seca'!K$194))</f>
        <v>0.62783208740655538</v>
      </c>
      <c r="L136" s="24">
        <f>IF(ISBLANK('Dados Normal. pelo Peso - Seca'!L136),"",('Dados Normal. pelo Peso - Seca'!L136-'Dados Normal. pelo Peso - Seca'!L$194)/('Dados Normal. pelo Peso - Seca'!L$193-'Dados Normal. pelo Peso - Seca'!L$194))</f>
        <v>0.55349601126231807</v>
      </c>
      <c r="M136" s="24">
        <f>IF(ISBLANK('Dados Normal. pelo Peso - Seca'!M136),"",('Dados Normal. pelo Peso - Seca'!M136-'Dados Normal. pelo Peso - Seca'!M$194)/('Dados Normal. pelo Peso - Seca'!M$193-'Dados Normal. pelo Peso - Seca'!M$194))</f>
        <v>0.6577973160573809</v>
      </c>
      <c r="N136" s="24">
        <f>IF(ISBLANK('Dados Normal. pelo Peso - Seca'!N136),"",('Dados Normal. pelo Peso - Seca'!N136-'Dados Normal. pelo Peso - Seca'!N$194)/('Dados Normal. pelo Peso - Seca'!N$193-'Dados Normal. pelo Peso - Seca'!N$194))</f>
        <v>0.75190355329949232</v>
      </c>
      <c r="O136" s="24">
        <f>IF(ISBLANK('Dados Normal. pelo Peso - Seca'!O136),"",('Dados Normal. pelo Peso - Seca'!O136-'Dados Normal. pelo Peso - Seca'!O$194)/('Dados Normal. pelo Peso - Seca'!O$193-'Dados Normal. pelo Peso - Seca'!O$194))</f>
        <v>0.74588607594936707</v>
      </c>
      <c r="P136" s="24">
        <f>IF(ISBLANK('Dados Normal. pelo Peso - Seca'!P136),"",('Dados Normal. pelo Peso - Seca'!P136-'Dados Normal. pelo Peso - Seca'!P$194)/('Dados Normal. pelo Peso - Seca'!P$193-'Dados Normal. pelo Peso - Seca'!P$194))</f>
        <v>0.1499436302142057</v>
      </c>
      <c r="Q136" s="24">
        <f>IF(ISBLANK('Dados Normal. pelo Peso - Seca'!Q136),"",('Dados Normal. pelo Peso - Seca'!Q136-'Dados Normal. pelo Peso - Seca'!Q$194)/('Dados Normal. pelo Peso - Seca'!Q$193-'Dados Normal. pelo Peso - Seca'!Q$194))</f>
        <v>1</v>
      </c>
      <c r="R136" s="24">
        <f>IF(ISBLANK('Dados Normal. pelo Peso - Seca'!R136),"",('Dados Normal. pelo Peso - Seca'!R136-'Dados Normal. pelo Peso - Seca'!R$194)/('Dados Normal. pelo Peso - Seca'!R$193-'Dados Normal. pelo Peso - Seca'!R$194))</f>
        <v>1</v>
      </c>
      <c r="S136" s="24">
        <f>IF(ISBLANK('Dados Normal. pelo Peso - Seca'!S136),"",('Dados Normal. pelo Peso - Seca'!S136-'Dados Normal. pelo Peso - Seca'!S$194)/('Dados Normal. pelo Peso - Seca'!S$193-'Dados Normal. pelo Peso - Seca'!S$194))</f>
        <v>0.66666666666666674</v>
      </c>
      <c r="T136" s="24">
        <f>IF(ISBLANK('Dados Normal. pelo Peso - Seca'!T136),"",('Dados Normal. pelo Peso - Seca'!T136-'Dados Normal. pelo Peso - Seca'!T$194)/('Dados Normal. pelo Peso - Seca'!T$193-'Dados Normal. pelo Peso - Seca'!T$194))</f>
        <v>1</v>
      </c>
      <c r="U136" s="24">
        <f>IF(ISBLANK('Dados Normal. pelo Peso - Seca'!U136),"",('Dados Normal. pelo Peso - Seca'!U136-'Dados Normal. pelo Peso - Seca'!U$194)/('Dados Normal. pelo Peso - Seca'!U$193-'Dados Normal. pelo Peso - Seca'!U$194))</f>
        <v>1</v>
      </c>
      <c r="V136" s="24">
        <f>IF(ISBLANK('Dados Normal. pelo Peso - Seca'!V136),"",('Dados Normal. pelo Peso - Seca'!V136-'Dados Normal. pelo Peso - Seca'!V$194)/('Dados Normal. pelo Peso - Seca'!V$193-'Dados Normal. pelo Peso - Seca'!V$194))</f>
        <v>0.12500000000000008</v>
      </c>
      <c r="W136" s="24">
        <f>IF(ISBLANK('Dados Normal. pelo Peso - Seca'!W136),"",('Dados Normal. pelo Peso - Seca'!W136-'Dados Normal. pelo Peso - Seca'!W$194)/('Dados Normal. pelo Peso - Seca'!W$193-'Dados Normal. pelo Peso - Seca'!W$194))</f>
        <v>0.46091644204851734</v>
      </c>
      <c r="X136" s="24">
        <f>IF(ISBLANK('Dados Normal. pelo Peso - Seca'!X136),"",('Dados Normal. pelo Peso - Seca'!X136-'Dados Normal. pelo Peso - Seca'!X$194)/('Dados Normal. pelo Peso - Seca'!X$193-'Dados Normal. pelo Peso - Seca'!X$194))</f>
        <v>0.20798898071625285</v>
      </c>
      <c r="Y136" s="24">
        <f>IF(ISBLANK('Dados Normal. pelo Peso - Seca'!Y136),"",('Dados Normal. pelo Peso - Seca'!Y136-'Dados Normal. pelo Peso - Seca'!Y$194)/('Dados Normal. pelo Peso - Seca'!Y$193-'Dados Normal. pelo Peso - Seca'!Y$194))</f>
        <v>0.56501150047354898</v>
      </c>
      <c r="Z136" s="24">
        <f>IF(ISBLANK('Dados Normal. pelo Peso - Seca'!Z136),"",('Dados Normal. pelo Peso - Seca'!Z136-'Dados Normal. pelo Peso - Seca'!Z$194)/('Dados Normal. pelo Peso - Seca'!Z$193-'Dados Normal. pelo Peso - Seca'!Z$194))</f>
        <v>0.61616814874696846</v>
      </c>
      <c r="AA136" s="24">
        <f>IF(ISBLANK('Dados Normal. pelo Peso - Seca'!AA136),"",('Dados Normal. pelo Peso - Seca'!AA136-'Dados Normal. pelo Peso - Seca'!AA$194)/('Dados Normal. pelo Peso - Seca'!AA$193-'Dados Normal. pelo Peso - Seca'!AA$194))</f>
        <v>0.64566175062248621</v>
      </c>
      <c r="AB136" s="24">
        <f>IF(ISBLANK('Dados Normal. pelo Peso - Seca'!AB136),"",('Dados Normal. pelo Peso - Seca'!AB136-'Dados Normal. pelo Peso - Seca'!AB$194)/('Dados Normal. pelo Peso - Seca'!AB$193-'Dados Normal. pelo Peso - Seca'!AB$194))</f>
        <v>0.46808510638297879</v>
      </c>
      <c r="AC136" s="24">
        <f>IF(ISBLANK('Dados Normal. pelo Peso - Seca'!AC136),"",('Dados Normal. pelo Peso - Seca'!AC136-'Dados Normal. pelo Peso - Seca'!AC$194)/('Dados Normal. pelo Peso - Seca'!AC$193-'Dados Normal. pelo Peso - Seca'!AC$194))</f>
        <v>0.91666666666666663</v>
      </c>
    </row>
    <row r="137" spans="1:29" s="17" customFormat="1" x14ac:dyDescent="0.25">
      <c r="A137" s="18" t="s">
        <v>1137</v>
      </c>
      <c r="B137" s="28" t="s">
        <v>1138</v>
      </c>
      <c r="C137" s="24">
        <f>IF(ISBLANK('Dados Normal. pelo Peso - Seca'!C137),"",('Dados Normal. pelo Peso - Seca'!C137-'Dados Normal. pelo Peso - Seca'!C$194)/('Dados Normal. pelo Peso - Seca'!C$193-'Dados Normal. pelo Peso - Seca'!C$194))</f>
        <v>0.47605939029524552</v>
      </c>
      <c r="D137" s="24">
        <f>IF(ISBLANK('Dados Normal. pelo Peso - Seca'!D137),"",('Dados Normal. pelo Peso - Seca'!D137-'Dados Normal. pelo Peso - Seca'!D$194)/('Dados Normal. pelo Peso - Seca'!D$193-'Dados Normal. pelo Peso - Seca'!D$194))</f>
        <v>0.52052061475383937</v>
      </c>
      <c r="E137" s="24">
        <f>IF(ISBLANK('Dados Normal. pelo Peso - Seca'!E137),"",('Dados Normal. pelo Peso - Seca'!E137-'Dados Normal. pelo Peso - Seca'!E$194)/('Dados Normal. pelo Peso - Seca'!E$193-'Dados Normal. pelo Peso - Seca'!E$194))</f>
        <v>0.39385682437453551</v>
      </c>
      <c r="F137" s="24">
        <f>IF(ISBLANK('Dados Normal. pelo Peso - Seca'!F137),"",('Dados Normal. pelo Peso - Seca'!F137-'Dados Normal. pelo Peso - Seca'!F$194)/('Dados Normal. pelo Peso - Seca'!F$193-'Dados Normal. pelo Peso - Seca'!F$194))</f>
        <v>0.39981840193704604</v>
      </c>
      <c r="G137" s="24">
        <f>IF(ISBLANK('Dados Normal. pelo Peso - Seca'!G137),"",('Dados Normal. pelo Peso - Seca'!G137-'Dados Normal. pelo Peso - Seca'!G$194)/('Dados Normal. pelo Peso - Seca'!G$193-'Dados Normal. pelo Peso - Seca'!G$194))</f>
        <v>0.12954201747818375</v>
      </c>
      <c r="H137" s="24">
        <f>IF(ISBLANK('Dados Normal. pelo Peso - Seca'!H137),"",('Dados Normal. pelo Peso - Seca'!H137-'Dados Normal. pelo Peso - Seca'!H$194)/('Dados Normal. pelo Peso - Seca'!H$193-'Dados Normal. pelo Peso - Seca'!H$194))</f>
        <v>0.93985406841673258</v>
      </c>
      <c r="I137" s="24">
        <f>IF(ISBLANK('Dados Normal. pelo Peso - Seca'!I137),"",('Dados Normal. pelo Peso - Seca'!I137-'Dados Normal. pelo Peso - Seca'!I$194)/('Dados Normal. pelo Peso - Seca'!I$193-'Dados Normal. pelo Peso - Seca'!I$194))</f>
        <v>0.39962790697674422</v>
      </c>
      <c r="J137" s="24">
        <f>IF(ISBLANK('Dados Normal. pelo Peso - Seca'!J137),"",('Dados Normal. pelo Peso - Seca'!J137-'Dados Normal. pelo Peso - Seca'!J$194)/('Dados Normal. pelo Peso - Seca'!J$193-'Dados Normal. pelo Peso - Seca'!J$194))</f>
        <v>0.30430667297681024</v>
      </c>
      <c r="K137" s="24">
        <f>IF(ISBLANK('Dados Normal. pelo Peso - Seca'!K137),"",('Dados Normal. pelo Peso - Seca'!K137-'Dados Normal. pelo Peso - Seca'!K$194)/('Dados Normal. pelo Peso - Seca'!K$193-'Dados Normal. pelo Peso - Seca'!K$194))</f>
        <v>0.60977573317998846</v>
      </c>
      <c r="L137" s="24">
        <f>IF(ISBLANK('Dados Normal. pelo Peso - Seca'!L137),"",('Dados Normal. pelo Peso - Seca'!L137-'Dados Normal. pelo Peso - Seca'!L$194)/('Dados Normal. pelo Peso - Seca'!L$193-'Dados Normal. pelo Peso - Seca'!L$194))</f>
        <v>0.95213514781792585</v>
      </c>
      <c r="M137" s="24">
        <f>IF(ISBLANK('Dados Normal. pelo Peso - Seca'!M137),"",('Dados Normal. pelo Peso - Seca'!M137-'Dados Normal. pelo Peso - Seca'!M$194)/('Dados Normal. pelo Peso - Seca'!M$193-'Dados Normal. pelo Peso - Seca'!M$194))</f>
        <v>0.47454881999074511</v>
      </c>
      <c r="N137" s="24">
        <f>IF(ISBLANK('Dados Normal. pelo Peso - Seca'!N137),"",('Dados Normal. pelo Peso - Seca'!N137-'Dados Normal. pelo Peso - Seca'!N$194)/('Dados Normal. pelo Peso - Seca'!N$193-'Dados Normal. pelo Peso - Seca'!N$194))</f>
        <v>0.77643824027072728</v>
      </c>
      <c r="O137" s="24">
        <f>IF(ISBLANK('Dados Normal. pelo Peso - Seca'!O137),"",('Dados Normal. pelo Peso - Seca'!O137-'Dados Normal. pelo Peso - Seca'!O$194)/('Dados Normal. pelo Peso - Seca'!O$193-'Dados Normal. pelo Peso - Seca'!O$194))</f>
        <v>0.800632911392405</v>
      </c>
      <c r="P137" s="24">
        <f>IF(ISBLANK('Dados Normal. pelo Peso - Seca'!P137),"",('Dados Normal. pelo Peso - Seca'!P137-'Dados Normal. pelo Peso - Seca'!P$194)/('Dados Normal. pelo Peso - Seca'!P$193-'Dados Normal. pelo Peso - Seca'!P$194))</f>
        <v>0.16009019165727056</v>
      </c>
      <c r="Q137" s="24">
        <f>IF(ISBLANK('Dados Normal. pelo Peso - Seca'!Q137),"",('Dados Normal. pelo Peso - Seca'!Q137-'Dados Normal. pelo Peso - Seca'!Q$194)/('Dados Normal. pelo Peso - Seca'!Q$193-'Dados Normal. pelo Peso - Seca'!Q$194))</f>
        <v>1</v>
      </c>
      <c r="R137" s="24">
        <f>IF(ISBLANK('Dados Normal. pelo Peso - Seca'!R137),"",('Dados Normal. pelo Peso - Seca'!R137-'Dados Normal. pelo Peso - Seca'!R$194)/('Dados Normal. pelo Peso - Seca'!R$193-'Dados Normal. pelo Peso - Seca'!R$194))</f>
        <v>1</v>
      </c>
      <c r="S137" s="24">
        <f>IF(ISBLANK('Dados Normal. pelo Peso - Seca'!S137),"",('Dados Normal. pelo Peso - Seca'!S137-'Dados Normal. pelo Peso - Seca'!S$194)/('Dados Normal. pelo Peso - Seca'!S$193-'Dados Normal. pelo Peso - Seca'!S$194))</f>
        <v>1</v>
      </c>
      <c r="T137" s="24">
        <f>IF(ISBLANK('Dados Normal. pelo Peso - Seca'!T137),"",('Dados Normal. pelo Peso - Seca'!T137-'Dados Normal. pelo Peso - Seca'!T$194)/('Dados Normal. pelo Peso - Seca'!T$193-'Dados Normal. pelo Peso - Seca'!T$194))</f>
        <v>1</v>
      </c>
      <c r="U137" s="24">
        <f>IF(ISBLANK('Dados Normal. pelo Peso - Seca'!U137),"",('Dados Normal. pelo Peso - Seca'!U137-'Dados Normal. pelo Peso - Seca'!U$194)/('Dados Normal. pelo Peso - Seca'!U$193-'Dados Normal. pelo Peso - Seca'!U$194))</f>
        <v>1</v>
      </c>
      <c r="V137" s="24">
        <f>IF(ISBLANK('Dados Normal. pelo Peso - Seca'!V137),"",('Dados Normal. pelo Peso - Seca'!V137-'Dados Normal. pelo Peso - Seca'!V$194)/('Dados Normal. pelo Peso - Seca'!V$193-'Dados Normal. pelo Peso - Seca'!V$194))</f>
        <v>0.4583333333333332</v>
      </c>
      <c r="W137" s="24">
        <f>IF(ISBLANK('Dados Normal. pelo Peso - Seca'!W137),"",('Dados Normal. pelo Peso - Seca'!W137-'Dados Normal. pelo Peso - Seca'!W$194)/('Dados Normal. pelo Peso - Seca'!W$193-'Dados Normal. pelo Peso - Seca'!W$194))</f>
        <v>0.42902066486972162</v>
      </c>
      <c r="X137" s="24">
        <f>IF(ISBLANK('Dados Normal. pelo Peso - Seca'!X137),"",('Dados Normal. pelo Peso - Seca'!X137-'Dados Normal. pelo Peso - Seca'!X$194)/('Dados Normal. pelo Peso - Seca'!X$193-'Dados Normal. pelo Peso - Seca'!X$194))</f>
        <v>0.26377410468319584</v>
      </c>
      <c r="Y137" s="24">
        <f>IF(ISBLANK('Dados Normal. pelo Peso - Seca'!Y137),"",('Dados Normal. pelo Peso - Seca'!Y137-'Dados Normal. pelo Peso - Seca'!Y$194)/('Dados Normal. pelo Peso - Seca'!Y$193-'Dados Normal. pelo Peso - Seca'!Y$194))</f>
        <v>0.42484102286564746</v>
      </c>
      <c r="Z137" s="24">
        <f>IF(ISBLANK('Dados Normal. pelo Peso - Seca'!Z137),"",('Dados Normal. pelo Peso - Seca'!Z137-'Dados Normal. pelo Peso - Seca'!Z$194)/('Dados Normal. pelo Peso - Seca'!Z$193-'Dados Normal. pelo Peso - Seca'!Z$194))</f>
        <v>0.4158447857720291</v>
      </c>
      <c r="AA137" s="24">
        <f>IF(ISBLANK('Dados Normal. pelo Peso - Seca'!AA137),"",('Dados Normal. pelo Peso - Seca'!AA137-'Dados Normal. pelo Peso - Seca'!AA$194)/('Dados Normal. pelo Peso - Seca'!AA$193-'Dados Normal. pelo Peso - Seca'!AA$194))</f>
        <v>0.46830109174487655</v>
      </c>
      <c r="AB137" s="24">
        <f>IF(ISBLANK('Dados Normal. pelo Peso - Seca'!AB137),"",('Dados Normal. pelo Peso - Seca'!AB137-'Dados Normal. pelo Peso - Seca'!AB$194)/('Dados Normal. pelo Peso - Seca'!AB$193-'Dados Normal. pelo Peso - Seca'!AB$194))</f>
        <v>0.34042553191489366</v>
      </c>
      <c r="AC137" s="24">
        <f>IF(ISBLANK('Dados Normal. pelo Peso - Seca'!AC137),"",('Dados Normal. pelo Peso - Seca'!AC137-'Dados Normal. pelo Peso - Seca'!AC$194)/('Dados Normal. pelo Peso - Seca'!AC$193-'Dados Normal. pelo Peso - Seca'!AC$194))</f>
        <v>0.50000000000000022</v>
      </c>
    </row>
    <row r="138" spans="1:29" s="17" customFormat="1" x14ac:dyDescent="0.25">
      <c r="A138" s="18" t="s">
        <v>1139</v>
      </c>
      <c r="B138" s="28" t="s">
        <v>1140</v>
      </c>
      <c r="C138" s="24">
        <f>IF(ISBLANK('Dados Normal. pelo Peso - Seca'!C138),"",('Dados Normal. pelo Peso - Seca'!C138-'Dados Normal. pelo Peso - Seca'!C$194)/('Dados Normal. pelo Peso - Seca'!C$193-'Dados Normal. pelo Peso - Seca'!C$194))</f>
        <v>0.60665103768567552</v>
      </c>
      <c r="D138" s="24">
        <f>IF(ISBLANK('Dados Normal. pelo Peso - Seca'!D138),"",('Dados Normal. pelo Peso - Seca'!D138-'Dados Normal. pelo Peso - Seca'!D$194)/('Dados Normal. pelo Peso - Seca'!D$193-'Dados Normal. pelo Peso - Seca'!D$194))</f>
        <v>0.27140485956377963</v>
      </c>
      <c r="E138" s="24">
        <f>IF(ISBLANK('Dados Normal. pelo Peso - Seca'!E138),"",('Dados Normal. pelo Peso - Seca'!E138-'Dados Normal. pelo Peso - Seca'!E$194)/('Dados Normal. pelo Peso - Seca'!E$193-'Dados Normal. pelo Peso - Seca'!E$194))</f>
        <v>0.43794897200891747</v>
      </c>
      <c r="F138" s="24">
        <f>IF(ISBLANK('Dados Normal. pelo Peso - Seca'!F138),"",('Dados Normal. pelo Peso - Seca'!F138-'Dados Normal. pelo Peso - Seca'!F$194)/('Dados Normal. pelo Peso - Seca'!F$193-'Dados Normal. pelo Peso - Seca'!F$194))</f>
        <v>0.39346246973365623</v>
      </c>
      <c r="G138" s="24">
        <f>IF(ISBLANK('Dados Normal. pelo Peso - Seca'!G138),"",('Dados Normal. pelo Peso - Seca'!G138-'Dados Normal. pelo Peso - Seca'!G$194)/('Dados Normal. pelo Peso - Seca'!G$193-'Dados Normal. pelo Peso - Seca'!G$194))</f>
        <v>4.1451669801153668E-2</v>
      </c>
      <c r="H138" s="24">
        <f>IF(ISBLANK('Dados Normal. pelo Peso - Seca'!H138),"",('Dados Normal. pelo Peso - Seca'!H138-'Dados Normal. pelo Peso - Seca'!H$194)/('Dados Normal. pelo Peso - Seca'!H$193-'Dados Normal. pelo Peso - Seca'!H$194))</f>
        <v>0.93508358304108929</v>
      </c>
      <c r="I138" s="24">
        <f>IF(ISBLANK('Dados Normal. pelo Peso - Seca'!I138),"",('Dados Normal. pelo Peso - Seca'!I138-'Dados Normal. pelo Peso - Seca'!I$194)/('Dados Normal. pelo Peso - Seca'!I$193-'Dados Normal. pelo Peso - Seca'!I$194))</f>
        <v>0.73339534883720936</v>
      </c>
      <c r="J138" s="24">
        <f>IF(ISBLANK('Dados Normal. pelo Peso - Seca'!J138),"",('Dados Normal. pelo Peso - Seca'!J138-'Dados Normal. pelo Peso - Seca'!J$194)/('Dados Normal. pelo Peso - Seca'!J$193-'Dados Normal. pelo Peso - Seca'!J$194))</f>
        <v>0.22858495030761949</v>
      </c>
      <c r="K138" s="24">
        <f>IF(ISBLANK('Dados Normal. pelo Peso - Seca'!K138),"",('Dados Normal. pelo Peso - Seca'!K138-'Dados Normal. pelo Peso - Seca'!K$194)/('Dados Normal. pelo Peso - Seca'!K$193-'Dados Normal. pelo Peso - Seca'!K$194))</f>
        <v>0.54502587694077054</v>
      </c>
      <c r="L138" s="24">
        <f>IF(ISBLANK('Dados Normal. pelo Peso - Seca'!L138),"",('Dados Normal. pelo Peso - Seca'!L138-'Dados Normal. pelo Peso - Seca'!L$194)/('Dados Normal. pelo Peso - Seca'!L$193-'Dados Normal. pelo Peso - Seca'!L$194))</f>
        <v>0.88068981698732995</v>
      </c>
      <c r="M138" s="24">
        <f>IF(ISBLANK('Dados Normal. pelo Peso - Seca'!M138),"",('Dados Normal. pelo Peso - Seca'!M138-'Dados Normal. pelo Peso - Seca'!M$194)/('Dados Normal. pelo Peso - Seca'!M$193-'Dados Normal. pelo Peso - Seca'!M$194))</f>
        <v>0.85273021749190203</v>
      </c>
      <c r="N138" s="24">
        <f>IF(ISBLANK('Dados Normal. pelo Peso - Seca'!N138),"",('Dados Normal. pelo Peso - Seca'!N138-'Dados Normal. pelo Peso - Seca'!N$194)/('Dados Normal. pelo Peso - Seca'!N$193-'Dados Normal. pelo Peso - Seca'!N$194))</f>
        <v>0.90587986463620951</v>
      </c>
      <c r="O138" s="24">
        <f>IF(ISBLANK('Dados Normal. pelo Peso - Seca'!O138),"",('Dados Normal. pelo Peso - Seca'!O138-'Dados Normal. pelo Peso - Seca'!O$194)/('Dados Normal. pelo Peso - Seca'!O$193-'Dados Normal. pelo Peso - Seca'!O$194))</f>
        <v>0.79098101265822773</v>
      </c>
      <c r="P138" s="24">
        <f>IF(ISBLANK('Dados Normal. pelo Peso - Seca'!P138),"",('Dados Normal. pelo Peso - Seca'!P138-'Dados Normal. pelo Peso - Seca'!P$194)/('Dados Normal. pelo Peso - Seca'!P$193-'Dados Normal. pelo Peso - Seca'!P$194))</f>
        <v>9.1319052987598515E-2</v>
      </c>
      <c r="Q138" s="24">
        <f>IF(ISBLANK('Dados Normal. pelo Peso - Seca'!Q138),"",('Dados Normal. pelo Peso - Seca'!Q138-'Dados Normal. pelo Peso - Seca'!Q$194)/('Dados Normal. pelo Peso - Seca'!Q$193-'Dados Normal. pelo Peso - Seca'!Q$194))</f>
        <v>0</v>
      </c>
      <c r="R138" s="24">
        <f>IF(ISBLANK('Dados Normal. pelo Peso - Seca'!R138),"",('Dados Normal. pelo Peso - Seca'!R138-'Dados Normal. pelo Peso - Seca'!R$194)/('Dados Normal. pelo Peso - Seca'!R$193-'Dados Normal. pelo Peso - Seca'!R$194))</f>
        <v>1</v>
      </c>
      <c r="S138" s="24">
        <f>IF(ISBLANK('Dados Normal. pelo Peso - Seca'!S138),"",('Dados Normal. pelo Peso - Seca'!S138-'Dados Normal. pelo Peso - Seca'!S$194)/('Dados Normal. pelo Peso - Seca'!S$193-'Dados Normal. pelo Peso - Seca'!S$194))</f>
        <v>0.66666666666666674</v>
      </c>
      <c r="T138" s="24">
        <f>IF(ISBLANK('Dados Normal. pelo Peso - Seca'!T138),"",('Dados Normal. pelo Peso - Seca'!T138-'Dados Normal. pelo Peso - Seca'!T$194)/('Dados Normal. pelo Peso - Seca'!T$193-'Dados Normal. pelo Peso - Seca'!T$194))</f>
        <v>1</v>
      </c>
      <c r="U138" s="24">
        <f>IF(ISBLANK('Dados Normal. pelo Peso - Seca'!U138),"",('Dados Normal. pelo Peso - Seca'!U138-'Dados Normal. pelo Peso - Seca'!U$194)/('Dados Normal. pelo Peso - Seca'!U$193-'Dados Normal. pelo Peso - Seca'!U$194))</f>
        <v>1</v>
      </c>
      <c r="V138" s="24">
        <f>IF(ISBLANK('Dados Normal. pelo Peso - Seca'!V138),"",('Dados Normal. pelo Peso - Seca'!V138-'Dados Normal. pelo Peso - Seca'!V$194)/('Dados Normal. pelo Peso - Seca'!V$193-'Dados Normal. pelo Peso - Seca'!V$194))</f>
        <v>0.66666666666666663</v>
      </c>
      <c r="W138" s="24">
        <f>IF(ISBLANK('Dados Normal. pelo Peso - Seca'!W138),"",('Dados Normal. pelo Peso - Seca'!W138-'Dados Normal. pelo Peso - Seca'!W$194)/('Dados Normal. pelo Peso - Seca'!W$193-'Dados Normal. pelo Peso - Seca'!W$194))</f>
        <v>0.62174303683737608</v>
      </c>
      <c r="X138" s="24">
        <f>IF(ISBLANK('Dados Normal. pelo Peso - Seca'!X138),"",('Dados Normal. pelo Peso - Seca'!X138-'Dados Normal. pelo Peso - Seca'!X$194)/('Dados Normal. pelo Peso - Seca'!X$193-'Dados Normal. pelo Peso - Seca'!X$194))</f>
        <v>0.26584022038567451</v>
      </c>
      <c r="Y138" s="24">
        <f>IF(ISBLANK('Dados Normal. pelo Peso - Seca'!Y138),"",('Dados Normal. pelo Peso - Seca'!Y138-'Dados Normal. pelo Peso - Seca'!Y$194)/('Dados Normal. pelo Peso - Seca'!Y$193-'Dados Normal. pelo Peso - Seca'!Y$194))</f>
        <v>0.51102692463807331</v>
      </c>
      <c r="Z138" s="24">
        <f>IF(ISBLANK('Dados Normal. pelo Peso - Seca'!Z138),"",('Dados Normal. pelo Peso - Seca'!Z138-'Dados Normal. pelo Peso - Seca'!Z$194)/('Dados Normal. pelo Peso - Seca'!Z$193-'Dados Normal. pelo Peso - Seca'!Z$194))</f>
        <v>0.61891673403395309</v>
      </c>
      <c r="AA138" s="24">
        <f>IF(ISBLANK('Dados Normal. pelo Peso - Seca'!AA138),"",('Dados Normal. pelo Peso - Seca'!AA138-'Dados Normal. pelo Peso - Seca'!AA$194)/('Dados Normal. pelo Peso - Seca'!AA$193-'Dados Normal. pelo Peso - Seca'!AA$194))</f>
        <v>0.50450105343803864</v>
      </c>
      <c r="AB138" s="24">
        <f>IF(ISBLANK('Dados Normal. pelo Peso - Seca'!AB138),"",('Dados Normal. pelo Peso - Seca'!AB138-'Dados Normal. pelo Peso - Seca'!AB$194)/('Dados Normal. pelo Peso - Seca'!AB$193-'Dados Normal. pelo Peso - Seca'!AB$194))</f>
        <v>0.40425531914893642</v>
      </c>
      <c r="AC138" s="24">
        <f>IF(ISBLANK('Dados Normal. pelo Peso - Seca'!AC138),"",('Dados Normal. pelo Peso - Seca'!AC138-'Dados Normal. pelo Peso - Seca'!AC$194)/('Dados Normal. pelo Peso - Seca'!AC$193-'Dados Normal. pelo Peso - Seca'!AC$194))</f>
        <v>0.31249999999999989</v>
      </c>
    </row>
    <row r="139" spans="1:29" s="17" customFormat="1" x14ac:dyDescent="0.25">
      <c r="A139" s="18" t="s">
        <v>1141</v>
      </c>
      <c r="B139" s="28" t="s">
        <v>1142</v>
      </c>
      <c r="C139" s="24">
        <f>IF(ISBLANK('Dados Normal. pelo Peso - Seca'!C139),"",('Dados Normal. pelo Peso - Seca'!C139-'Dados Normal. pelo Peso - Seca'!C$194)/('Dados Normal. pelo Peso - Seca'!C$193-'Dados Normal. pelo Peso - Seca'!C$194))</f>
        <v>0.73977795554484982</v>
      </c>
      <c r="D139" s="24">
        <f>IF(ISBLANK('Dados Normal. pelo Peso - Seca'!D139),"",('Dados Normal. pelo Peso - Seca'!D139-'Dados Normal. pelo Peso - Seca'!D$194)/('Dados Normal. pelo Peso - Seca'!D$193-'Dados Normal. pelo Peso - Seca'!D$194))</f>
        <v>0.27583433724354345</v>
      </c>
      <c r="E139" s="24">
        <f>IF(ISBLANK('Dados Normal. pelo Peso - Seca'!E139),"",('Dados Normal. pelo Peso - Seca'!E139-'Dados Normal. pelo Peso - Seca'!E$194)/('Dados Normal. pelo Peso - Seca'!E$193-'Dados Normal. pelo Peso - Seca'!E$194))</f>
        <v>0.82288828337874653</v>
      </c>
      <c r="F139" s="24">
        <f>IF(ISBLANK('Dados Normal. pelo Peso - Seca'!F139),"",('Dados Normal. pelo Peso - Seca'!F139-'Dados Normal. pelo Peso - Seca'!F$194)/('Dados Normal. pelo Peso - Seca'!F$193-'Dados Normal. pelo Peso - Seca'!F$194))</f>
        <v>0.85199757869249404</v>
      </c>
      <c r="G139" s="24">
        <f>IF(ISBLANK('Dados Normal. pelo Peso - Seca'!G139),"",('Dados Normal. pelo Peso - Seca'!G139-'Dados Normal. pelo Peso - Seca'!G$194)/('Dados Normal. pelo Peso - Seca'!G$193-'Dados Normal. pelo Peso - Seca'!G$194))</f>
        <v>0.23409116558082765</v>
      </c>
      <c r="H139" s="24">
        <f>IF(ISBLANK('Dados Normal. pelo Peso - Seca'!H139),"",('Dados Normal. pelo Peso - Seca'!H139-'Dados Normal. pelo Peso - Seca'!H$194)/('Dados Normal. pelo Peso - Seca'!H$193-'Dados Normal. pelo Peso - Seca'!H$194))</f>
        <v>0.93843397552741392</v>
      </c>
      <c r="I139" s="24">
        <f>IF(ISBLANK('Dados Normal. pelo Peso - Seca'!I139),"",('Dados Normal. pelo Peso - Seca'!I139-'Dados Normal. pelo Peso - Seca'!I$194)/('Dados Normal. pelo Peso - Seca'!I$193-'Dados Normal. pelo Peso - Seca'!I$194))</f>
        <v>0.76297674418604644</v>
      </c>
      <c r="J139" s="24">
        <f>IF(ISBLANK('Dados Normal. pelo Peso - Seca'!J139),"",('Dados Normal. pelo Peso - Seca'!J139-'Dados Normal. pelo Peso - Seca'!J$194)/('Dados Normal. pelo Peso - Seca'!J$193-'Dados Normal. pelo Peso - Seca'!J$194))</f>
        <v>0.4718409843823948</v>
      </c>
      <c r="K139" s="24">
        <f>IF(ISBLANK('Dados Normal. pelo Peso - Seca'!K139),"",('Dados Normal. pelo Peso - Seca'!K139-'Dados Normal. pelo Peso - Seca'!K$194)/('Dados Normal. pelo Peso - Seca'!K$193-'Dados Normal. pelo Peso - Seca'!K$194))</f>
        <v>0.60230017251293844</v>
      </c>
      <c r="L139" s="24">
        <f>IF(ISBLANK('Dados Normal. pelo Peso - Seca'!L139),"",('Dados Normal. pelo Peso - Seca'!L139-'Dados Normal. pelo Peso - Seca'!L$194)/('Dados Normal. pelo Peso - Seca'!L$193-'Dados Normal. pelo Peso - Seca'!L$194))</f>
        <v>0.58974659784138894</v>
      </c>
      <c r="M139" s="24">
        <f>IF(ISBLANK('Dados Normal. pelo Peso - Seca'!M139),"",('Dados Normal. pelo Peso - Seca'!M139-'Dados Normal. pelo Peso - Seca'!M$194)/('Dados Normal. pelo Peso - Seca'!M$193-'Dados Normal. pelo Peso - Seca'!M$194))</f>
        <v>0.50821378991207777</v>
      </c>
      <c r="N139" s="24">
        <f>IF(ISBLANK('Dados Normal. pelo Peso - Seca'!N139),"",('Dados Normal. pelo Peso - Seca'!N139-'Dados Normal. pelo Peso - Seca'!N$194)/('Dados Normal. pelo Peso - Seca'!N$193-'Dados Normal. pelo Peso - Seca'!N$194))</f>
        <v>0.81133671742808788</v>
      </c>
      <c r="O139" s="24">
        <f>IF(ISBLANK('Dados Normal. pelo Peso - Seca'!O139),"",('Dados Normal. pelo Peso - Seca'!O139-'Dados Normal. pelo Peso - Seca'!O$194)/('Dados Normal. pelo Peso - Seca'!O$193-'Dados Normal. pelo Peso - Seca'!O$194))</f>
        <v>0.48069620253164541</v>
      </c>
      <c r="P139" s="24">
        <f>IF(ISBLANK('Dados Normal. pelo Peso - Seca'!P139),"",('Dados Normal. pelo Peso - Seca'!P139-'Dados Normal. pelo Peso - Seca'!P$194)/('Dados Normal. pelo Peso - Seca'!P$193-'Dados Normal. pelo Peso - Seca'!P$194))</f>
        <v>0.41488162344983065</v>
      </c>
      <c r="Q139" s="24">
        <f>IF(ISBLANK('Dados Normal. pelo Peso - Seca'!Q139),"",('Dados Normal. pelo Peso - Seca'!Q139-'Dados Normal. pelo Peso - Seca'!Q$194)/('Dados Normal. pelo Peso - Seca'!Q$193-'Dados Normal. pelo Peso - Seca'!Q$194))</f>
        <v>1</v>
      </c>
      <c r="R139" s="24">
        <f>IF(ISBLANK('Dados Normal. pelo Peso - Seca'!R139),"",('Dados Normal. pelo Peso - Seca'!R139-'Dados Normal. pelo Peso - Seca'!R$194)/('Dados Normal. pelo Peso - Seca'!R$193-'Dados Normal. pelo Peso - Seca'!R$194))</f>
        <v>0</v>
      </c>
      <c r="S139" s="24">
        <f>IF(ISBLANK('Dados Normal. pelo Peso - Seca'!S139),"",('Dados Normal. pelo Peso - Seca'!S139-'Dados Normal. pelo Peso - Seca'!S$194)/('Dados Normal. pelo Peso - Seca'!S$193-'Dados Normal. pelo Peso - Seca'!S$194))</f>
        <v>1</v>
      </c>
      <c r="T139" s="24">
        <f>IF(ISBLANK('Dados Normal. pelo Peso - Seca'!T139),"",('Dados Normal. pelo Peso - Seca'!T139-'Dados Normal. pelo Peso - Seca'!T$194)/('Dados Normal. pelo Peso - Seca'!T$193-'Dados Normal. pelo Peso - Seca'!T$194))</f>
        <v>1</v>
      </c>
      <c r="U139" s="24">
        <f>IF(ISBLANK('Dados Normal. pelo Peso - Seca'!U139),"",('Dados Normal. pelo Peso - Seca'!U139-'Dados Normal. pelo Peso - Seca'!U$194)/('Dados Normal. pelo Peso - Seca'!U$193-'Dados Normal. pelo Peso - Seca'!U$194))</f>
        <v>1</v>
      </c>
      <c r="V139" s="24">
        <f>IF(ISBLANK('Dados Normal. pelo Peso - Seca'!V139),"",('Dados Normal. pelo Peso - Seca'!V139-'Dados Normal. pelo Peso - Seca'!V$194)/('Dados Normal. pelo Peso - Seca'!V$193-'Dados Normal. pelo Peso - Seca'!V$194))</f>
        <v>0.54166666666666663</v>
      </c>
      <c r="W139" s="24">
        <f>IF(ISBLANK('Dados Normal. pelo Peso - Seca'!W139),"",('Dados Normal. pelo Peso - Seca'!W139-'Dados Normal. pelo Peso - Seca'!W$194)/('Dados Normal. pelo Peso - Seca'!W$193-'Dados Normal. pelo Peso - Seca'!W$194))</f>
        <v>0.75561545372866135</v>
      </c>
      <c r="X139" s="24">
        <f>IF(ISBLANK('Dados Normal. pelo Peso - Seca'!X139),"",('Dados Normal. pelo Peso - Seca'!X139-'Dados Normal. pelo Peso - Seca'!X$194)/('Dados Normal. pelo Peso - Seca'!X$193-'Dados Normal. pelo Peso - Seca'!X$194))</f>
        <v>0.308539944903581</v>
      </c>
      <c r="Y139" s="24">
        <f>IF(ISBLANK('Dados Normal. pelo Peso - Seca'!Y139),"",('Dados Normal. pelo Peso - Seca'!Y139-'Dados Normal. pelo Peso - Seca'!Y$194)/('Dados Normal. pelo Peso - Seca'!Y$193-'Dados Normal. pelo Peso - Seca'!Y$194))</f>
        <v>0.80246245433635499</v>
      </c>
      <c r="Z139" s="24">
        <f>IF(ISBLANK('Dados Normal. pelo Peso - Seca'!Z139),"",('Dados Normal. pelo Peso - Seca'!Z139-'Dados Normal. pelo Peso - Seca'!Z$194)/('Dados Normal. pelo Peso - Seca'!Z$193-'Dados Normal. pelo Peso - Seca'!Z$194))</f>
        <v>0.77477768795472923</v>
      </c>
      <c r="AA139" s="24">
        <f>IF(ISBLANK('Dados Normal. pelo Peso - Seca'!AA139),"",('Dados Normal. pelo Peso - Seca'!AA139-'Dados Normal. pelo Peso - Seca'!AA$194)/('Dados Normal. pelo Peso - Seca'!AA$193-'Dados Normal. pelo Peso - Seca'!AA$194))</f>
        <v>0.75541084083508914</v>
      </c>
      <c r="AB139" s="24">
        <f>IF(ISBLANK('Dados Normal. pelo Peso - Seca'!AB139),"",('Dados Normal. pelo Peso - Seca'!AB139-'Dados Normal. pelo Peso - Seca'!AB$194)/('Dados Normal. pelo Peso - Seca'!AB$193-'Dados Normal. pelo Peso - Seca'!AB$194))</f>
        <v>0.5106382978723405</v>
      </c>
      <c r="AC139" s="24">
        <f>IF(ISBLANK('Dados Normal. pelo Peso - Seca'!AC139),"",('Dados Normal. pelo Peso - Seca'!AC139-'Dados Normal. pelo Peso - Seca'!AC$194)/('Dados Normal. pelo Peso - Seca'!AC$193-'Dados Normal. pelo Peso - Seca'!AC$194))</f>
        <v>0.43750000000000011</v>
      </c>
    </row>
    <row r="140" spans="1:29" s="17" customFormat="1" x14ac:dyDescent="0.25">
      <c r="A140" s="18" t="s">
        <v>1143</v>
      </c>
      <c r="B140" s="28" t="s">
        <v>1144</v>
      </c>
      <c r="C140" s="24">
        <f>IF(ISBLANK('Dados Normal. pelo Peso - Seca'!C140),"",('Dados Normal. pelo Peso - Seca'!C140-'Dados Normal. pelo Peso - Seca'!C$194)/('Dados Normal. pelo Peso - Seca'!C$193-'Dados Normal. pelo Peso - Seca'!C$194))</f>
        <v>0.74943014622318915</v>
      </c>
      <c r="D140" s="24">
        <f>IF(ISBLANK('Dados Normal. pelo Peso - Seca'!D140),"",('Dados Normal. pelo Peso - Seca'!D140-'Dados Normal. pelo Peso - Seca'!D$194)/('Dados Normal. pelo Peso - Seca'!D$193-'Dados Normal. pelo Peso - Seca'!D$194))</f>
        <v>0.32838259655168672</v>
      </c>
      <c r="E140" s="24">
        <f>IF(ISBLANK('Dados Normal. pelo Peso - Seca'!E140),"",('Dados Normal. pelo Peso - Seca'!E140-'Dados Normal. pelo Peso - Seca'!E$194)/('Dados Normal. pelo Peso - Seca'!E$193-'Dados Normal. pelo Peso - Seca'!E$194))</f>
        <v>0.7413921228635123</v>
      </c>
      <c r="F140" s="24">
        <f>IF(ISBLANK('Dados Normal. pelo Peso - Seca'!F140),"",('Dados Normal. pelo Peso - Seca'!F140-'Dados Normal. pelo Peso - Seca'!F$194)/('Dados Normal. pelo Peso - Seca'!F$193-'Dados Normal. pelo Peso - Seca'!F$194))</f>
        <v>0.69128329297820834</v>
      </c>
      <c r="G140" s="24">
        <f>IF(ISBLANK('Dados Normal. pelo Peso - Seca'!G140),"",('Dados Normal. pelo Peso - Seca'!G140-'Dados Normal. pelo Peso - Seca'!G$194)/('Dados Normal. pelo Peso - Seca'!G$193-'Dados Normal. pelo Peso - Seca'!G$194))</f>
        <v>0.21644451557698044</v>
      </c>
      <c r="H140" s="24">
        <f>IF(ISBLANK('Dados Normal. pelo Peso - Seca'!H140),"",('Dados Normal. pelo Peso - Seca'!H140-'Dados Normal. pelo Peso - Seca'!H$194)/('Dados Normal. pelo Peso - Seca'!H$193-'Dados Normal. pelo Peso - Seca'!H$194))</f>
        <v>0.60789665191642084</v>
      </c>
      <c r="I140" s="24">
        <f>IF(ISBLANK('Dados Normal. pelo Peso - Seca'!I140),"",('Dados Normal. pelo Peso - Seca'!I140-'Dados Normal. pelo Peso - Seca'!I$194)/('Dados Normal. pelo Peso - Seca'!I$193-'Dados Normal. pelo Peso - Seca'!I$194))</f>
        <v>0.41767441860465115</v>
      </c>
      <c r="J140" s="24">
        <f>IF(ISBLANK('Dados Normal. pelo Peso - Seca'!J140),"",('Dados Normal. pelo Peso - Seca'!J140-'Dados Normal. pelo Peso - Seca'!J$194)/('Dados Normal. pelo Peso - Seca'!J$193-'Dados Normal. pelo Peso - Seca'!J$194))</f>
        <v>0.26076668244202572</v>
      </c>
      <c r="K140" s="24">
        <f>IF(ISBLANK('Dados Normal. pelo Peso - Seca'!K140),"",('Dados Normal. pelo Peso - Seca'!K140-'Dados Normal. pelo Peso - Seca'!K$194)/('Dados Normal. pelo Peso - Seca'!K$193-'Dados Normal. pelo Peso - Seca'!K$194))</f>
        <v>0.67602070155261651</v>
      </c>
      <c r="L140" s="24">
        <f>IF(ISBLANK('Dados Normal. pelo Peso - Seca'!L140),"",('Dados Normal. pelo Peso - Seca'!L140-'Dados Normal. pelo Peso - Seca'!L$194)/('Dados Normal. pelo Peso - Seca'!L$193-'Dados Normal. pelo Peso - Seca'!L$194))</f>
        <v>0.642304082590333</v>
      </c>
      <c r="M140" s="24">
        <f>IF(ISBLANK('Dados Normal. pelo Peso - Seca'!M140),"",('Dados Normal. pelo Peso - Seca'!M140-'Dados Normal. pelo Peso - Seca'!M$194)/('Dados Normal. pelo Peso - Seca'!M$193-'Dados Normal. pelo Peso - Seca'!M$194))</f>
        <v>0.88975011568718176</v>
      </c>
      <c r="N140" s="24">
        <f>IF(ISBLANK('Dados Normal. pelo Peso - Seca'!N140),"",('Dados Normal. pelo Peso - Seca'!N140-'Dados Normal. pelo Peso - Seca'!N$194)/('Dados Normal. pelo Peso - Seca'!N$193-'Dados Normal. pelo Peso - Seca'!N$194))</f>
        <v>0.88113367174280877</v>
      </c>
      <c r="O140" s="24">
        <f>IF(ISBLANK('Dados Normal. pelo Peso - Seca'!O140),"",('Dados Normal. pelo Peso - Seca'!O140-'Dados Normal. pelo Peso - Seca'!O$194)/('Dados Normal. pelo Peso - Seca'!O$193-'Dados Normal. pelo Peso - Seca'!O$194))</f>
        <v>0.27737341772151891</v>
      </c>
      <c r="P140" s="24">
        <f>IF(ISBLANK('Dados Normal. pelo Peso - Seca'!P140),"",('Dados Normal. pelo Peso - Seca'!P140-'Dados Normal. pelo Peso - Seca'!P$194)/('Dados Normal. pelo Peso - Seca'!P$193-'Dados Normal. pelo Peso - Seca'!P$194))</f>
        <v>0.21420518602029245</v>
      </c>
      <c r="Q140" s="24">
        <f>IF(ISBLANK('Dados Normal. pelo Peso - Seca'!Q140),"",('Dados Normal. pelo Peso - Seca'!Q140-'Dados Normal. pelo Peso - Seca'!Q$194)/('Dados Normal. pelo Peso - Seca'!Q$193-'Dados Normal. pelo Peso - Seca'!Q$194))</f>
        <v>0</v>
      </c>
      <c r="R140" s="24">
        <f>IF(ISBLANK('Dados Normal. pelo Peso - Seca'!R140),"",('Dados Normal. pelo Peso - Seca'!R140-'Dados Normal. pelo Peso - Seca'!R$194)/('Dados Normal. pelo Peso - Seca'!R$193-'Dados Normal. pelo Peso - Seca'!R$194))</f>
        <v>0</v>
      </c>
      <c r="S140" s="24">
        <f>IF(ISBLANK('Dados Normal. pelo Peso - Seca'!S140),"",('Dados Normal. pelo Peso - Seca'!S140-'Dados Normal. pelo Peso - Seca'!S$194)/('Dados Normal. pelo Peso - Seca'!S$193-'Dados Normal. pelo Peso - Seca'!S$194))</f>
        <v>1</v>
      </c>
      <c r="T140" s="24">
        <f>IF(ISBLANK('Dados Normal. pelo Peso - Seca'!T140),"",('Dados Normal. pelo Peso - Seca'!T140-'Dados Normal. pelo Peso - Seca'!T$194)/('Dados Normal. pelo Peso - Seca'!T$193-'Dados Normal. pelo Peso - Seca'!T$194))</f>
        <v>1</v>
      </c>
      <c r="U140" s="24">
        <f>IF(ISBLANK('Dados Normal. pelo Peso - Seca'!U140),"",('Dados Normal. pelo Peso - Seca'!U140-'Dados Normal. pelo Peso - Seca'!U$194)/('Dados Normal. pelo Peso - Seca'!U$193-'Dados Normal. pelo Peso - Seca'!U$194))</f>
        <v>1</v>
      </c>
      <c r="V140" s="24">
        <f>IF(ISBLANK('Dados Normal. pelo Peso - Seca'!V140),"",('Dados Normal. pelo Peso - Seca'!V140-'Dados Normal. pelo Peso - Seca'!V$194)/('Dados Normal. pelo Peso - Seca'!V$193-'Dados Normal. pelo Peso - Seca'!V$194))</f>
        <v>0.58333333333333326</v>
      </c>
      <c r="W140" s="24">
        <f>IF(ISBLANK('Dados Normal. pelo Peso - Seca'!W140),"",('Dados Normal. pelo Peso - Seca'!W140-'Dados Normal. pelo Peso - Seca'!W$194)/('Dados Normal. pelo Peso - Seca'!W$193-'Dados Normal. pelo Peso - Seca'!W$194))</f>
        <v>0.61725067385444743</v>
      </c>
      <c r="X140" s="24">
        <f>IF(ISBLANK('Dados Normal. pelo Peso - Seca'!X140),"",('Dados Normal. pelo Peso - Seca'!X140-'Dados Normal. pelo Peso - Seca'!X$194)/('Dados Normal. pelo Peso - Seca'!X$193-'Dados Normal. pelo Peso - Seca'!X$194))</f>
        <v>0.3174931129476582</v>
      </c>
      <c r="Y140" s="24">
        <f>IF(ISBLANK('Dados Normal. pelo Peso - Seca'!Y140),"",('Dados Normal. pelo Peso - Seca'!Y140-'Dados Normal. pelo Peso - Seca'!Y$194)/('Dados Normal. pelo Peso - Seca'!Y$193-'Dados Normal. pelo Peso - Seca'!Y$194))</f>
        <v>0.68989311324583957</v>
      </c>
      <c r="Z140" s="24">
        <f>IF(ISBLANK('Dados Normal. pelo Peso - Seca'!Z140),"",('Dados Normal. pelo Peso - Seca'!Z140-'Dados Normal. pelo Peso - Seca'!Z$194)/('Dados Normal. pelo Peso - Seca'!Z$193-'Dados Normal. pelo Peso - Seca'!Z$194))</f>
        <v>0.54454324979789814</v>
      </c>
      <c r="AA140" s="24">
        <f>IF(ISBLANK('Dados Normal. pelo Peso - Seca'!AA140),"",('Dados Normal. pelo Peso - Seca'!AA140-'Dados Normal. pelo Peso - Seca'!AA$194)/('Dados Normal. pelo Peso - Seca'!AA$193-'Dados Normal. pelo Peso - Seca'!AA$194))</f>
        <v>0.72476537061865542</v>
      </c>
      <c r="AB140" s="24">
        <f>IF(ISBLANK('Dados Normal. pelo Peso - Seca'!AB140),"",('Dados Normal. pelo Peso - Seca'!AB140-'Dados Normal. pelo Peso - Seca'!AB$194)/('Dados Normal. pelo Peso - Seca'!AB$193-'Dados Normal. pelo Peso - Seca'!AB$194))</f>
        <v>0.34042553191489366</v>
      </c>
      <c r="AC140" s="24">
        <f>IF(ISBLANK('Dados Normal. pelo Peso - Seca'!AC140),"",('Dados Normal. pelo Peso - Seca'!AC140-'Dados Normal. pelo Peso - Seca'!AC$194)/('Dados Normal. pelo Peso - Seca'!AC$193-'Dados Normal. pelo Peso - Seca'!AC$194))</f>
        <v>0.43750000000000011</v>
      </c>
    </row>
    <row r="141" spans="1:29" s="17" customFormat="1" x14ac:dyDescent="0.25">
      <c r="A141" s="18" t="s">
        <v>1145</v>
      </c>
      <c r="B141" s="28" t="s">
        <v>1146</v>
      </c>
      <c r="C141" s="24">
        <f>IF(ISBLANK('Dados Normal. pelo Peso - Seca'!C141),"",('Dados Normal. pelo Peso - Seca'!C141-'Dados Normal. pelo Peso - Seca'!C$194)/('Dados Normal. pelo Peso - Seca'!C$193-'Dados Normal. pelo Peso - Seca'!C$194))</f>
        <v>0.69447333226229147</v>
      </c>
      <c r="D141" s="24">
        <f>IF(ISBLANK('Dados Normal. pelo Peso - Seca'!D141),"",('Dados Normal. pelo Peso - Seca'!D141-'Dados Normal. pelo Peso - Seca'!D$194)/('Dados Normal. pelo Peso - Seca'!D$193-'Dados Normal. pelo Peso - Seca'!D$194))</f>
        <v>0.45540555805899657</v>
      </c>
      <c r="E141" s="24">
        <f>IF(ISBLANK('Dados Normal. pelo Peso - Seca'!E141),"",('Dados Normal. pelo Peso - Seca'!E141-'Dados Normal. pelo Peso - Seca'!E$194)/('Dados Normal. pelo Peso - Seca'!E$193-'Dados Normal. pelo Peso - Seca'!E$194))</f>
        <v>0.87020064404260589</v>
      </c>
      <c r="F141" s="24">
        <f>IF(ISBLANK('Dados Normal. pelo Peso - Seca'!F141),"",('Dados Normal. pelo Peso - Seca'!F141-'Dados Normal. pelo Peso - Seca'!F$194)/('Dados Normal. pelo Peso - Seca'!F$193-'Dados Normal. pelo Peso - Seca'!F$194))</f>
        <v>0.79449152542372892</v>
      </c>
      <c r="G141" s="24">
        <f>IF(ISBLANK('Dados Normal. pelo Peso - Seca'!G141),"",('Dados Normal. pelo Peso - Seca'!G141-'Dados Normal. pelo Peso - Seca'!G$194)/('Dados Normal. pelo Peso - Seca'!G$193-'Dados Normal. pelo Peso - Seca'!G$194))</f>
        <v>0.3006274075297275</v>
      </c>
      <c r="H141" s="24">
        <f>IF(ISBLANK('Dados Normal. pelo Peso - Seca'!H141),"",('Dados Normal. pelo Peso - Seca'!H141-'Dados Normal. pelo Peso - Seca'!H$194)/('Dados Normal. pelo Peso - Seca'!H$193-'Dados Normal. pelo Peso - Seca'!H$194))</f>
        <v>0.69900634648785664</v>
      </c>
      <c r="I141" s="24">
        <f>IF(ISBLANK('Dados Normal. pelo Peso - Seca'!I141),"",('Dados Normal. pelo Peso - Seca'!I141-'Dados Normal. pelo Peso - Seca'!I$194)/('Dados Normal. pelo Peso - Seca'!I$193-'Dados Normal. pelo Peso - Seca'!I$194))</f>
        <v>0.48074418604651165</v>
      </c>
      <c r="J141" s="24">
        <f>IF(ISBLANK('Dados Normal. pelo Peso - Seca'!J141),"",('Dados Normal. pelo Peso - Seca'!J141-'Dados Normal. pelo Peso - Seca'!J$194)/('Dados Normal. pelo Peso - Seca'!J$193-'Dados Normal. pelo Peso - Seca'!J$194))</f>
        <v>0.59346900141978232</v>
      </c>
      <c r="K141" s="24">
        <f>IF(ISBLANK('Dados Normal. pelo Peso - Seca'!K141),"",('Dados Normal. pelo Peso - Seca'!K141-'Dados Normal. pelo Peso - Seca'!K$194)/('Dados Normal. pelo Peso - Seca'!K$193-'Dados Normal. pelo Peso - Seca'!K$194))</f>
        <v>0.57952846463484764</v>
      </c>
      <c r="L141" s="24">
        <f>IF(ISBLANK('Dados Normal. pelo Peso - Seca'!L141),"",('Dados Normal. pelo Peso - Seca'!L141-'Dados Normal. pelo Peso - Seca'!L$194)/('Dados Normal. pelo Peso - Seca'!L$193-'Dados Normal. pelo Peso - Seca'!L$194))</f>
        <v>0.70072735804786468</v>
      </c>
      <c r="M141" s="24">
        <f>IF(ISBLANK('Dados Normal. pelo Peso - Seca'!M141),"",('Dados Normal. pelo Peso - Seca'!M141-'Dados Normal. pelo Peso - Seca'!M$194)/('Dados Normal. pelo Peso - Seca'!M$193-'Dados Normal. pelo Peso - Seca'!M$194))</f>
        <v>0.83607126330402581</v>
      </c>
      <c r="N141" s="24">
        <f>IF(ISBLANK('Dados Normal. pelo Peso - Seca'!N141),"",('Dados Normal. pelo Peso - Seca'!N141-'Dados Normal. pelo Peso - Seca'!N$194)/('Dados Normal. pelo Peso - Seca'!N$193-'Dados Normal. pelo Peso - Seca'!N$194))</f>
        <v>0.9200507614213197</v>
      </c>
      <c r="O141" s="24">
        <f>IF(ISBLANK('Dados Normal. pelo Peso - Seca'!O141),"",('Dados Normal. pelo Peso - Seca'!O141-'Dados Normal. pelo Peso - Seca'!O$194)/('Dados Normal. pelo Peso - Seca'!O$193-'Dados Normal. pelo Peso - Seca'!O$194))</f>
        <v>0.37610759493670881</v>
      </c>
      <c r="P141" s="24">
        <f>IF(ISBLANK('Dados Normal. pelo Peso - Seca'!P141),"",('Dados Normal. pelo Peso - Seca'!P141-'Dados Normal. pelo Peso - Seca'!P$194)/('Dados Normal. pelo Peso - Seca'!P$193-'Dados Normal. pelo Peso - Seca'!P$194))</f>
        <v>0.21082299887260469</v>
      </c>
      <c r="Q141" s="24">
        <f>IF(ISBLANK('Dados Normal. pelo Peso - Seca'!Q141),"",('Dados Normal. pelo Peso - Seca'!Q141-'Dados Normal. pelo Peso - Seca'!Q$194)/('Dados Normal. pelo Peso - Seca'!Q$193-'Dados Normal. pelo Peso - Seca'!Q$194))</f>
        <v>1</v>
      </c>
      <c r="R141" s="24">
        <f>IF(ISBLANK('Dados Normal. pelo Peso - Seca'!R141),"",('Dados Normal. pelo Peso - Seca'!R141-'Dados Normal. pelo Peso - Seca'!R$194)/('Dados Normal. pelo Peso - Seca'!R$193-'Dados Normal. pelo Peso - Seca'!R$194))</f>
        <v>0</v>
      </c>
      <c r="S141" s="24">
        <f>IF(ISBLANK('Dados Normal. pelo Peso - Seca'!S141),"",('Dados Normal. pelo Peso - Seca'!S141-'Dados Normal. pelo Peso - Seca'!S$194)/('Dados Normal. pelo Peso - Seca'!S$193-'Dados Normal. pelo Peso - Seca'!S$194))</f>
        <v>1</v>
      </c>
      <c r="T141" s="24">
        <f>IF(ISBLANK('Dados Normal. pelo Peso - Seca'!T141),"",('Dados Normal. pelo Peso - Seca'!T141-'Dados Normal. pelo Peso - Seca'!T$194)/('Dados Normal. pelo Peso - Seca'!T$193-'Dados Normal. pelo Peso - Seca'!T$194))</f>
        <v>1</v>
      </c>
      <c r="U141" s="24">
        <f>IF(ISBLANK('Dados Normal. pelo Peso - Seca'!U141),"",('Dados Normal. pelo Peso - Seca'!U141-'Dados Normal. pelo Peso - Seca'!U$194)/('Dados Normal. pelo Peso - Seca'!U$193-'Dados Normal. pelo Peso - Seca'!U$194))</f>
        <v>1</v>
      </c>
      <c r="V141" s="24">
        <f>IF(ISBLANK('Dados Normal. pelo Peso - Seca'!V141),"",('Dados Normal. pelo Peso - Seca'!V141-'Dados Normal. pelo Peso - Seca'!V$194)/('Dados Normal. pelo Peso - Seca'!V$193-'Dados Normal. pelo Peso - Seca'!V$194))</f>
        <v>0.66666666666666663</v>
      </c>
      <c r="W141" s="24">
        <f>IF(ISBLANK('Dados Normal. pelo Peso - Seca'!W141),"",('Dados Normal. pelo Peso - Seca'!W141-'Dados Normal. pelo Peso - Seca'!W$194)/('Dados Normal. pelo Peso - Seca'!W$193-'Dados Normal. pelo Peso - Seca'!W$194))</f>
        <v>0.83378256963162611</v>
      </c>
      <c r="X141" s="24">
        <f>IF(ISBLANK('Dados Normal. pelo Peso - Seca'!X141),"",('Dados Normal. pelo Peso - Seca'!X141-'Dados Normal. pelo Peso - Seca'!X$194)/('Dados Normal. pelo Peso - Seca'!X$193-'Dados Normal. pelo Peso - Seca'!X$194))</f>
        <v>0.30440771349862267</v>
      </c>
      <c r="Y141" s="24">
        <f>IF(ISBLANK('Dados Normal. pelo Peso - Seca'!Y141),"",('Dados Normal. pelo Peso - Seca'!Y141-'Dados Normal. pelo Peso - Seca'!Y$194)/('Dados Normal. pelo Peso - Seca'!Y$193-'Dados Normal. pelo Peso - Seca'!Y$194))</f>
        <v>0.82776349614395894</v>
      </c>
      <c r="Z141" s="24">
        <f>IF(ISBLANK('Dados Normal. pelo Peso - Seca'!Z141),"",('Dados Normal. pelo Peso - Seca'!Z141-'Dados Normal. pelo Peso - Seca'!Z$194)/('Dados Normal. pelo Peso - Seca'!Z$193-'Dados Normal. pelo Peso - Seca'!Z$194))</f>
        <v>0.78722716248989499</v>
      </c>
      <c r="AA141" s="24">
        <f>IF(ISBLANK('Dados Normal. pelo Peso - Seca'!AA141),"",('Dados Normal. pelo Peso - Seca'!AA141-'Dados Normal. pelo Peso - Seca'!AA$194)/('Dados Normal. pelo Peso - Seca'!AA$193-'Dados Normal. pelo Peso - Seca'!AA$194))</f>
        <v>0.57096341696992925</v>
      </c>
      <c r="AB141" s="24">
        <f>IF(ISBLANK('Dados Normal. pelo Peso - Seca'!AB141),"",('Dados Normal. pelo Peso - Seca'!AB141-'Dados Normal. pelo Peso - Seca'!AB$194)/('Dados Normal. pelo Peso - Seca'!AB$193-'Dados Normal. pelo Peso - Seca'!AB$194))</f>
        <v>0.46808510638297879</v>
      </c>
      <c r="AC141" s="24">
        <f>IF(ISBLANK('Dados Normal. pelo Peso - Seca'!AC141),"",('Dados Normal. pelo Peso - Seca'!AC141-'Dados Normal. pelo Peso - Seca'!AC$194)/('Dados Normal. pelo Peso - Seca'!AC$193-'Dados Normal. pelo Peso - Seca'!AC$194))</f>
        <v>0.3333333333333332</v>
      </c>
    </row>
    <row r="142" spans="1:29" s="17" customFormat="1" x14ac:dyDescent="0.25">
      <c r="A142" s="18" t="s">
        <v>1147</v>
      </c>
      <c r="B142" s="28" t="s">
        <v>1148</v>
      </c>
      <c r="C142" s="24">
        <f>IF(ISBLANK('Dados Normal. pelo Peso - Seca'!C142),"",('Dados Normal. pelo Peso - Seca'!C142-'Dados Normal. pelo Peso - Seca'!C$194)/('Dados Normal. pelo Peso - Seca'!C$193-'Dados Normal. pelo Peso - Seca'!C$194))</f>
        <v>0.43620245677826353</v>
      </c>
      <c r="D142" s="24">
        <f>IF(ISBLANK('Dados Normal. pelo Peso - Seca'!D142),"",('Dados Normal. pelo Peso - Seca'!D142-'Dados Normal. pelo Peso - Seca'!D$194)/('Dados Normal. pelo Peso - Seca'!D$193-'Dados Normal. pelo Peso - Seca'!D$194))</f>
        <v>0.71268772953863824</v>
      </c>
      <c r="E142" s="24">
        <f>IF(ISBLANK('Dados Normal. pelo Peso - Seca'!E142),"",('Dados Normal. pelo Peso - Seca'!E142-'Dados Normal. pelo Peso - Seca'!E$194)/('Dados Normal. pelo Peso - Seca'!E$193-'Dados Normal. pelo Peso - Seca'!E$194))</f>
        <v>0.38741639831558083</v>
      </c>
      <c r="F142" s="24">
        <f>IF(ISBLANK('Dados Normal. pelo Peso - Seca'!F142),"",('Dados Normal. pelo Peso - Seca'!F142-'Dados Normal. pelo Peso - Seca'!F$194)/('Dados Normal. pelo Peso - Seca'!F$193-'Dados Normal. pelo Peso - Seca'!F$194))</f>
        <v>0.46095641646489111</v>
      </c>
      <c r="G142" s="24">
        <f>IF(ISBLANK('Dados Normal. pelo Peso - Seca'!G142),"",('Dados Normal. pelo Peso - Seca'!G142-'Dados Normal. pelo Peso - Seca'!G$194)/('Dados Normal. pelo Peso - Seca'!G$193-'Dados Normal. pelo Peso - Seca'!G$194))</f>
        <v>0.18233681118944947</v>
      </c>
      <c r="H142" s="24">
        <f>IF(ISBLANK('Dados Normal. pelo Peso - Seca'!H142),"",('Dados Normal. pelo Peso - Seca'!H142-'Dados Normal. pelo Peso - Seca'!H$194)/('Dados Normal. pelo Peso - Seca'!H$193-'Dados Normal. pelo Peso - Seca'!H$194))</f>
        <v>0.41970028725764214</v>
      </c>
      <c r="I142" s="24">
        <f>IF(ISBLANK('Dados Normal. pelo Peso - Seca'!I142),"",('Dados Normal. pelo Peso - Seca'!I142-'Dados Normal. pelo Peso - Seca'!I$194)/('Dados Normal. pelo Peso - Seca'!I$193-'Dados Normal. pelo Peso - Seca'!I$194))</f>
        <v>0.74009302325581394</v>
      </c>
      <c r="J142" s="24">
        <f>IF(ISBLANK('Dados Normal. pelo Peso - Seca'!J142),"",('Dados Normal. pelo Peso - Seca'!J142-'Dados Normal. pelo Peso - Seca'!J$194)/('Dados Normal. pelo Peso - Seca'!J$193-'Dados Normal. pelo Peso - Seca'!J$194))</f>
        <v>0.44060577378135368</v>
      </c>
      <c r="K142" s="24">
        <f>IF(ISBLANK('Dados Normal. pelo Peso - Seca'!K142),"",('Dados Normal. pelo Peso - Seca'!K142-'Dados Normal. pelo Peso - Seca'!K$194)/('Dados Normal. pelo Peso - Seca'!K$193-'Dados Normal. pelo Peso - Seca'!K$194))</f>
        <v>0.32800460034502582</v>
      </c>
      <c r="L142" s="24">
        <f>IF(ISBLANK('Dados Normal. pelo Peso - Seca'!L142),"",('Dados Normal. pelo Peso - Seca'!L142-'Dados Normal. pelo Peso - Seca'!L$194)/('Dados Normal. pelo Peso - Seca'!L$193-'Dados Normal. pelo Peso - Seca'!L$194))</f>
        <v>0.73439699671515724</v>
      </c>
      <c r="M142" s="24">
        <f>IF(ISBLANK('Dados Normal. pelo Peso - Seca'!M142),"",('Dados Normal. pelo Peso - Seca'!M142-'Dados Normal. pelo Peso - Seca'!M$194)/('Dados Normal. pelo Peso - Seca'!M$193-'Dados Normal. pelo Peso - Seca'!M$194))</f>
        <v>0.51573345673299398</v>
      </c>
      <c r="N142" s="24">
        <f>IF(ISBLANK('Dados Normal. pelo Peso - Seca'!N142),"",('Dados Normal. pelo Peso - Seca'!N142-'Dados Normal. pelo Peso - Seca'!N$194)/('Dados Normal. pelo Peso - Seca'!N$193-'Dados Normal. pelo Peso - Seca'!N$194))</f>
        <v>0.74555837563451766</v>
      </c>
      <c r="O142" s="24">
        <f>IF(ISBLANK('Dados Normal. pelo Peso - Seca'!O142),"",('Dados Normal. pelo Peso - Seca'!O142-'Dados Normal. pelo Peso - Seca'!O$194)/('Dados Normal. pelo Peso - Seca'!O$193-'Dados Normal. pelo Peso - Seca'!O$194))</f>
        <v>0.85063291139240493</v>
      </c>
      <c r="P142" s="24">
        <f>IF(ISBLANK('Dados Normal. pelo Peso - Seca'!P142),"",('Dados Normal. pelo Peso - Seca'!P142-'Dados Normal. pelo Peso - Seca'!P$194)/('Dados Normal. pelo Peso - Seca'!P$193-'Dados Normal. pelo Peso - Seca'!P$194))</f>
        <v>5.1860202931228422E-2</v>
      </c>
      <c r="Q142" s="24">
        <f>IF(ISBLANK('Dados Normal. pelo Peso - Seca'!Q142),"",('Dados Normal. pelo Peso - Seca'!Q142-'Dados Normal. pelo Peso - Seca'!Q$194)/('Dados Normal. pelo Peso - Seca'!Q$193-'Dados Normal. pelo Peso - Seca'!Q$194))</f>
        <v>1</v>
      </c>
      <c r="R142" s="24">
        <f>IF(ISBLANK('Dados Normal. pelo Peso - Seca'!R142),"",('Dados Normal. pelo Peso - Seca'!R142-'Dados Normal. pelo Peso - Seca'!R$194)/('Dados Normal. pelo Peso - Seca'!R$193-'Dados Normal. pelo Peso - Seca'!R$194))</f>
        <v>1</v>
      </c>
      <c r="S142" s="24">
        <f>IF(ISBLANK('Dados Normal. pelo Peso - Seca'!S142),"",('Dados Normal. pelo Peso - Seca'!S142-'Dados Normal. pelo Peso - Seca'!S$194)/('Dados Normal. pelo Peso - Seca'!S$193-'Dados Normal. pelo Peso - Seca'!S$194))</f>
        <v>1</v>
      </c>
      <c r="T142" s="24">
        <f>IF(ISBLANK('Dados Normal. pelo Peso - Seca'!T142),"",('Dados Normal. pelo Peso - Seca'!T142-'Dados Normal. pelo Peso - Seca'!T$194)/('Dados Normal. pelo Peso - Seca'!T$193-'Dados Normal. pelo Peso - Seca'!T$194))</f>
        <v>1</v>
      </c>
      <c r="U142" s="24">
        <f>IF(ISBLANK('Dados Normal. pelo Peso - Seca'!U142),"",('Dados Normal. pelo Peso - Seca'!U142-'Dados Normal. pelo Peso - Seca'!U$194)/('Dados Normal. pelo Peso - Seca'!U$193-'Dados Normal. pelo Peso - Seca'!U$194))</f>
        <v>1</v>
      </c>
      <c r="V142" s="24">
        <f>IF(ISBLANK('Dados Normal. pelo Peso - Seca'!V142),"",('Dados Normal. pelo Peso - Seca'!V142-'Dados Normal. pelo Peso - Seca'!V$194)/('Dados Normal. pelo Peso - Seca'!V$193-'Dados Normal. pelo Peso - Seca'!V$194))</f>
        <v>0.87499999999999989</v>
      </c>
      <c r="W142" s="24">
        <f>IF(ISBLANK('Dados Normal. pelo Peso - Seca'!W142),"",('Dados Normal. pelo Peso - Seca'!W142-'Dados Normal. pelo Peso - Seca'!W$194)/('Dados Normal. pelo Peso - Seca'!W$193-'Dados Normal. pelo Peso - Seca'!W$194))</f>
        <v>0.54222821203953253</v>
      </c>
      <c r="X142" s="24">
        <f>IF(ISBLANK('Dados Normal. pelo Peso - Seca'!X142),"",('Dados Normal. pelo Peso - Seca'!X142-'Dados Normal. pelo Peso - Seca'!X$194)/('Dados Normal. pelo Peso - Seca'!X$193-'Dados Normal. pelo Peso - Seca'!X$194))</f>
        <v>0.56611570247933884</v>
      </c>
      <c r="Y142" s="24">
        <f>IF(ISBLANK('Dados Normal. pelo Peso - Seca'!Y142),"",('Dados Normal. pelo Peso - Seca'!Y142-'Dados Normal. pelo Peso - Seca'!Y$194)/('Dados Normal. pelo Peso - Seca'!Y$193-'Dados Normal. pelo Peso - Seca'!Y$194))</f>
        <v>0.28467054525774588</v>
      </c>
      <c r="Z142" s="24">
        <f>IF(ISBLANK('Dados Normal. pelo Peso - Seca'!Z142),"",('Dados Normal. pelo Peso - Seca'!Z142-'Dados Normal. pelo Peso - Seca'!Z$194)/('Dados Normal. pelo Peso - Seca'!Z$193-'Dados Normal. pelo Peso - Seca'!Z$194))</f>
        <v>0.49458367016976557</v>
      </c>
      <c r="AA142" s="24">
        <f>IF(ISBLANK('Dados Normal. pelo Peso - Seca'!AA142),"",('Dados Normal. pelo Peso - Seca'!AA142-'Dados Normal. pelo Peso - Seca'!AA$194)/('Dados Normal. pelo Peso - Seca'!AA$193-'Dados Normal. pelo Peso - Seca'!AA$194))</f>
        <v>0.42367362574219497</v>
      </c>
      <c r="AB142" s="24">
        <f>IF(ISBLANK('Dados Normal. pelo Peso - Seca'!AB142),"",('Dados Normal. pelo Peso - Seca'!AB142-'Dados Normal. pelo Peso - Seca'!AB$194)/('Dados Normal. pelo Peso - Seca'!AB$193-'Dados Normal. pelo Peso - Seca'!AB$194))</f>
        <v>0.29787234042553201</v>
      </c>
      <c r="AC142" s="24">
        <f>IF(ISBLANK('Dados Normal. pelo Peso - Seca'!AC142),"",('Dados Normal. pelo Peso - Seca'!AC142-'Dados Normal. pelo Peso - Seca'!AC$194)/('Dados Normal. pelo Peso - Seca'!AC$193-'Dados Normal. pelo Peso - Seca'!AC$194))</f>
        <v>0.125</v>
      </c>
    </row>
    <row r="143" spans="1:29" s="17" customFormat="1" x14ac:dyDescent="0.25">
      <c r="A143" s="18" t="s">
        <v>1149</v>
      </c>
      <c r="B143" s="28" t="s">
        <v>1150</v>
      </c>
      <c r="C143" s="24">
        <f>IF(ISBLANK('Dados Normal. pelo Peso - Seca'!C143),"",('Dados Normal. pelo Peso - Seca'!C143-'Dados Normal. pelo Peso - Seca'!C$194)/('Dados Normal. pelo Peso - Seca'!C$193-'Dados Normal. pelo Peso - Seca'!C$194))</f>
        <v>0.49559278286984393</v>
      </c>
      <c r="D143" s="24">
        <f>IF(ISBLANK('Dados Normal. pelo Peso - Seca'!D143),"",('Dados Normal. pelo Peso - Seca'!D143-'Dados Normal. pelo Peso - Seca'!D$194)/('Dados Normal. pelo Peso - Seca'!D$193-'Dados Normal. pelo Peso - Seca'!D$194))</f>
        <v>0.48108958926142598</v>
      </c>
      <c r="E143" s="24">
        <f>IF(ISBLANK('Dados Normal. pelo Peso - Seca'!E143),"",('Dados Normal. pelo Peso - Seca'!E143-'Dados Normal. pelo Peso - Seca'!E$194)/('Dados Normal. pelo Peso - Seca'!E$193-'Dados Normal. pelo Peso - Seca'!E$194))</f>
        <v>0.57740896705474365</v>
      </c>
      <c r="F143" s="24">
        <f>IF(ISBLANK('Dados Normal. pelo Peso - Seca'!F143),"",('Dados Normal. pelo Peso - Seca'!F143-'Dados Normal. pelo Peso - Seca'!F$194)/('Dados Normal. pelo Peso - Seca'!F$193-'Dados Normal. pelo Peso - Seca'!F$194))</f>
        <v>0.54055690072639229</v>
      </c>
      <c r="G143" s="24">
        <f>IF(ISBLANK('Dados Normal. pelo Peso - Seca'!G143),"",('Dados Normal. pelo Peso - Seca'!G143-'Dados Normal. pelo Peso - Seca'!G$194)/('Dados Normal. pelo Peso - Seca'!G$193-'Dados Normal. pelo Peso - Seca'!G$194))</f>
        <v>0.22481226405727725</v>
      </c>
      <c r="H143" s="24">
        <f>IF(ISBLANK('Dados Normal. pelo Peso - Seca'!H143),"",('Dados Normal. pelo Peso - Seca'!H143-'Dados Normal. pelo Peso - Seca'!H$194)/('Dados Normal. pelo Peso - Seca'!H$193-'Dados Normal. pelo Peso - Seca'!H$194))</f>
        <v>0.53426176220465804</v>
      </c>
      <c r="I143" s="24">
        <f>IF(ISBLANK('Dados Normal. pelo Peso - Seca'!I143),"",('Dados Normal. pelo Peso - Seca'!I143-'Dados Normal. pelo Peso - Seca'!I$194)/('Dados Normal. pelo Peso - Seca'!I$193-'Dados Normal. pelo Peso - Seca'!I$194))</f>
        <v>0.38083720930232579</v>
      </c>
      <c r="J143" s="24">
        <f>IF(ISBLANK('Dados Normal. pelo Peso - Seca'!J143),"",('Dados Normal. pelo Peso - Seca'!J143-'Dados Normal. pelo Peso - Seca'!J$194)/('Dados Normal. pelo Peso - Seca'!J$193-'Dados Normal. pelo Peso - Seca'!J$194))</f>
        <v>0.19971604353999053</v>
      </c>
      <c r="K143" s="24">
        <f>IF(ISBLANK('Dados Normal. pelo Peso - Seca'!K143),"",('Dados Normal. pelo Peso - Seca'!K143-'Dados Normal. pelo Peso - Seca'!K$194)/('Dados Normal. pelo Peso - Seca'!K$193-'Dados Normal. pelo Peso - Seca'!K$194))</f>
        <v>0.5930994824611846</v>
      </c>
      <c r="L143" s="24">
        <f>IF(ISBLANK('Dados Normal. pelo Peso - Seca'!L143),"",('Dados Normal. pelo Peso - Seca'!L143-'Dados Normal. pelo Peso - Seca'!L$194)/('Dados Normal. pelo Peso - Seca'!L$193-'Dados Normal. pelo Peso - Seca'!L$194))</f>
        <v>0.7829657437822618</v>
      </c>
      <c r="M143" s="24">
        <f>IF(ISBLANK('Dados Normal. pelo Peso - Seca'!M143),"",('Dados Normal. pelo Peso - Seca'!M143-'Dados Normal. pelo Peso - Seca'!M$194)/('Dados Normal. pelo Peso - Seca'!M$193-'Dados Normal. pelo Peso - Seca'!M$194))</f>
        <v>0.56027302174919014</v>
      </c>
      <c r="N143" s="24">
        <f>IF(ISBLANK('Dados Normal. pelo Peso - Seca'!N143),"",('Dados Normal. pelo Peso - Seca'!N143-'Dados Normal. pelo Peso - Seca'!N$194)/('Dados Normal. pelo Peso - Seca'!N$193-'Dados Normal. pelo Peso - Seca'!N$194))</f>
        <v>0.94141285956006771</v>
      </c>
      <c r="O143" s="24">
        <f>IF(ISBLANK('Dados Normal. pelo Peso - Seca'!O143),"",('Dados Normal. pelo Peso - Seca'!O143-'Dados Normal. pelo Peso - Seca'!O$194)/('Dados Normal. pelo Peso - Seca'!O$193-'Dados Normal. pelo Peso - Seca'!O$194))</f>
        <v>0.70743670886075927</v>
      </c>
      <c r="P143" s="24">
        <f>IF(ISBLANK('Dados Normal. pelo Peso - Seca'!P143),"",('Dados Normal. pelo Peso - Seca'!P143-'Dados Normal. pelo Peso - Seca'!P$194)/('Dados Normal. pelo Peso - Seca'!P$193-'Dados Normal. pelo Peso - Seca'!P$194))</f>
        <v>0.1961668545659529</v>
      </c>
      <c r="Q143" s="24">
        <f>IF(ISBLANK('Dados Normal. pelo Peso - Seca'!Q143),"",('Dados Normal. pelo Peso - Seca'!Q143-'Dados Normal. pelo Peso - Seca'!Q$194)/('Dados Normal. pelo Peso - Seca'!Q$193-'Dados Normal. pelo Peso - Seca'!Q$194))</f>
        <v>0</v>
      </c>
      <c r="R143" s="24">
        <f>IF(ISBLANK('Dados Normal. pelo Peso - Seca'!R143),"",('Dados Normal. pelo Peso - Seca'!R143-'Dados Normal. pelo Peso - Seca'!R$194)/('Dados Normal. pelo Peso - Seca'!R$193-'Dados Normal. pelo Peso - Seca'!R$194))</f>
        <v>1</v>
      </c>
      <c r="S143" s="24">
        <f>IF(ISBLANK('Dados Normal. pelo Peso - Seca'!S143),"",('Dados Normal. pelo Peso - Seca'!S143-'Dados Normal. pelo Peso - Seca'!S$194)/('Dados Normal. pelo Peso - Seca'!S$193-'Dados Normal. pelo Peso - Seca'!S$194))</f>
        <v>1</v>
      </c>
      <c r="T143" s="24">
        <f>IF(ISBLANK('Dados Normal. pelo Peso - Seca'!T143),"",('Dados Normal. pelo Peso - Seca'!T143-'Dados Normal. pelo Peso - Seca'!T$194)/('Dados Normal. pelo Peso - Seca'!T$193-'Dados Normal. pelo Peso - Seca'!T$194))</f>
        <v>1</v>
      </c>
      <c r="U143" s="24">
        <f>IF(ISBLANK('Dados Normal. pelo Peso - Seca'!U143),"",('Dados Normal. pelo Peso - Seca'!U143-'Dados Normal. pelo Peso - Seca'!U$194)/('Dados Normal. pelo Peso - Seca'!U$193-'Dados Normal. pelo Peso - Seca'!U$194))</f>
        <v>1</v>
      </c>
      <c r="V143" s="24">
        <f>IF(ISBLANK('Dados Normal. pelo Peso - Seca'!V143),"",('Dados Normal. pelo Peso - Seca'!V143-'Dados Normal. pelo Peso - Seca'!V$194)/('Dados Normal. pelo Peso - Seca'!V$193-'Dados Normal. pelo Peso - Seca'!V$194))</f>
        <v>0.41666666666666652</v>
      </c>
      <c r="W143" s="24">
        <f>IF(ISBLANK('Dados Normal. pelo Peso - Seca'!W143),"",('Dados Normal. pelo Peso - Seca'!W143-'Dados Normal. pelo Peso - Seca'!W$194)/('Dados Normal. pelo Peso - Seca'!W$193-'Dados Normal. pelo Peso - Seca'!W$194))</f>
        <v>0.54806828391734108</v>
      </c>
      <c r="X143" s="24">
        <f>IF(ISBLANK('Dados Normal. pelo Peso - Seca'!X143),"",('Dados Normal. pelo Peso - Seca'!X143-'Dados Normal. pelo Peso - Seca'!X$194)/('Dados Normal. pelo Peso - Seca'!X$193-'Dados Normal. pelo Peso - Seca'!X$194))</f>
        <v>0.47382920110192839</v>
      </c>
      <c r="Y143" s="24">
        <f>IF(ISBLANK('Dados Normal. pelo Peso - Seca'!Y143),"",('Dados Normal. pelo Peso - Seca'!Y143-'Dados Normal. pelo Peso - Seca'!Y$194)/('Dados Normal. pelo Peso - Seca'!Y$193-'Dados Normal. pelo Peso - Seca'!Y$194))</f>
        <v>0.48856717629549457</v>
      </c>
      <c r="Z143" s="24">
        <f>IF(ISBLANK('Dados Normal. pelo Peso - Seca'!Z143),"",('Dados Normal. pelo Peso - Seca'!Z143-'Dados Normal. pelo Peso - Seca'!Z$194)/('Dados Normal. pelo Peso - Seca'!Z$193-'Dados Normal. pelo Peso - Seca'!Z$194))</f>
        <v>0.5447049312853679</v>
      </c>
      <c r="AA143" s="24">
        <f>IF(ISBLANK('Dados Normal. pelo Peso - Seca'!AA143),"",('Dados Normal. pelo Peso - Seca'!AA143-'Dados Normal. pelo Peso - Seca'!AA$194)/('Dados Normal. pelo Peso - Seca'!AA$193-'Dados Normal. pelo Peso - Seca'!AA$194))</f>
        <v>0.62555066079295152</v>
      </c>
      <c r="AB143" s="24">
        <f>IF(ISBLANK('Dados Normal. pelo Peso - Seca'!AB143),"",('Dados Normal. pelo Peso - Seca'!AB143-'Dados Normal. pelo Peso - Seca'!AB$194)/('Dados Normal. pelo Peso - Seca'!AB$193-'Dados Normal. pelo Peso - Seca'!AB$194))</f>
        <v>0.40425531914893642</v>
      </c>
      <c r="AC143" s="24">
        <f>IF(ISBLANK('Dados Normal. pelo Peso - Seca'!AC143),"",('Dados Normal. pelo Peso - Seca'!AC143-'Dados Normal. pelo Peso - Seca'!AC$194)/('Dados Normal. pelo Peso - Seca'!AC$193-'Dados Normal. pelo Peso - Seca'!AC$194))</f>
        <v>0.54166666666666663</v>
      </c>
    </row>
    <row r="144" spans="1:29" s="17" customFormat="1" x14ac:dyDescent="0.25">
      <c r="A144" s="18" t="s">
        <v>1151</v>
      </c>
      <c r="B144" s="28" t="s">
        <v>1152</v>
      </c>
      <c r="C144" s="24">
        <f>IF(ISBLANK('Dados Normal. pelo Peso - Seca'!C144),"",('Dados Normal. pelo Peso - Seca'!C144-'Dados Normal. pelo Peso - Seca'!C$194)/('Dados Normal. pelo Peso - Seca'!C$193-'Dados Normal. pelo Peso - Seca'!C$194))</f>
        <v>0.80417230135800044</v>
      </c>
      <c r="D144" s="24">
        <f>IF(ISBLANK('Dados Normal. pelo Peso - Seca'!D144),"",('Dados Normal. pelo Peso - Seca'!D144-'Dados Normal. pelo Peso - Seca'!D$194)/('Dados Normal. pelo Peso - Seca'!D$193-'Dados Normal. pelo Peso - Seca'!D$194))</f>
        <v>0.13472319430848156</v>
      </c>
      <c r="E144" s="24">
        <f>IF(ISBLANK('Dados Normal. pelo Peso - Seca'!E144),"",('Dados Normal. pelo Peso - Seca'!E144-'Dados Normal. pelo Peso - Seca'!E$194)/('Dados Normal. pelo Peso - Seca'!E$193-'Dados Normal. pelo Peso - Seca'!E$194))</f>
        <v>0.71538270993311859</v>
      </c>
      <c r="F144" s="24">
        <f>IF(ISBLANK('Dados Normal. pelo Peso - Seca'!F144),"",('Dados Normal. pelo Peso - Seca'!F144-'Dados Normal. pelo Peso - Seca'!F$194)/('Dados Normal. pelo Peso - Seca'!F$193-'Dados Normal. pelo Peso - Seca'!F$194))</f>
        <v>0.68492736077481842</v>
      </c>
      <c r="G144" s="24">
        <f>IF(ISBLANK('Dados Normal. pelo Peso - Seca'!G144),"",('Dados Normal. pelo Peso - Seca'!G144-'Dados Normal. pelo Peso - Seca'!G$194)/('Dados Normal. pelo Peso - Seca'!G$193-'Dados Normal. pelo Peso - Seca'!G$194))</f>
        <v>0.20556361615515073</v>
      </c>
      <c r="H144" s="24">
        <f>IF(ISBLANK('Dados Normal. pelo Peso - Seca'!H144),"",('Dados Normal. pelo Peso - Seca'!H144-'Dados Normal. pelo Peso - Seca'!H$194)/('Dados Normal. pelo Peso - Seca'!H$193-'Dados Normal. pelo Peso - Seca'!H$194))</f>
        <v>0.18226795041871777</v>
      </c>
      <c r="I144" s="24">
        <f>IF(ISBLANK('Dados Normal. pelo Peso - Seca'!I144),"",('Dados Normal. pelo Peso - Seca'!I144-'Dados Normal. pelo Peso - Seca'!I$194)/('Dados Normal. pelo Peso - Seca'!I$193-'Dados Normal. pelo Peso - Seca'!I$194))</f>
        <v>0.54586046511627906</v>
      </c>
      <c r="J144" s="24">
        <f>IF(ISBLANK('Dados Normal. pelo Peso - Seca'!J144),"",('Dados Normal. pelo Peso - Seca'!J144-'Dados Normal. pelo Peso - Seca'!J$194)/('Dados Normal. pelo Peso - Seca'!J$193-'Dados Normal. pelo Peso - Seca'!J$194))</f>
        <v>0.57075248461902506</v>
      </c>
      <c r="K144" s="24">
        <f>IF(ISBLANK('Dados Normal. pelo Peso - Seca'!K144),"",('Dados Normal. pelo Peso - Seca'!K144-'Dados Normal. pelo Peso - Seca'!K$194)/('Dados Normal. pelo Peso - Seca'!K$193-'Dados Normal. pelo Peso - Seca'!K$194))</f>
        <v>0.62610695802185168</v>
      </c>
      <c r="L144" s="24">
        <f>IF(ISBLANK('Dados Normal. pelo Peso - Seca'!L144),"",('Dados Normal. pelo Peso - Seca'!L144-'Dados Normal. pelo Peso - Seca'!L$194)/('Dados Normal. pelo Peso - Seca'!L$193-'Dados Normal. pelo Peso - Seca'!L$194))</f>
        <v>0.76337400281557943</v>
      </c>
      <c r="M144" s="24">
        <f>IF(ISBLANK('Dados Normal. pelo Peso - Seca'!M144),"",('Dados Normal. pelo Peso - Seca'!M144-'Dados Normal. pelo Peso - Seca'!M$194)/('Dados Normal. pelo Peso - Seca'!M$193-'Dados Normal. pelo Peso - Seca'!M$194))</f>
        <v>0.75566867191115239</v>
      </c>
      <c r="N144" s="24">
        <f>IF(ISBLANK('Dados Normal. pelo Peso - Seca'!N144),"",('Dados Normal. pelo Peso - Seca'!N144-'Dados Normal. pelo Peso - Seca'!N$194)/('Dados Normal. pelo Peso - Seca'!N$193-'Dados Normal. pelo Peso - Seca'!N$194))</f>
        <v>0.85850253807106591</v>
      </c>
      <c r="O144" s="24">
        <f>IF(ISBLANK('Dados Normal. pelo Peso - Seca'!O144),"",('Dados Normal. pelo Peso - Seca'!O144-'Dados Normal. pelo Peso - Seca'!O$194)/('Dados Normal. pelo Peso - Seca'!O$193-'Dados Normal. pelo Peso - Seca'!O$194))</f>
        <v>0.89098101265822793</v>
      </c>
      <c r="P144" s="24">
        <f>IF(ISBLANK('Dados Normal. pelo Peso - Seca'!P144),"",('Dados Normal. pelo Peso - Seca'!P144-'Dados Normal. pelo Peso - Seca'!P$194)/('Dados Normal. pelo Peso - Seca'!P$193-'Dados Normal. pelo Peso - Seca'!P$194))</f>
        <v>0.11048478015783561</v>
      </c>
      <c r="Q144" s="24">
        <f>IF(ISBLANK('Dados Normal. pelo Peso - Seca'!Q144),"",('Dados Normal. pelo Peso - Seca'!Q144-'Dados Normal. pelo Peso - Seca'!Q$194)/('Dados Normal. pelo Peso - Seca'!Q$193-'Dados Normal. pelo Peso - Seca'!Q$194))</f>
        <v>1</v>
      </c>
      <c r="R144" s="24">
        <f>IF(ISBLANK('Dados Normal. pelo Peso - Seca'!R144),"",('Dados Normal. pelo Peso - Seca'!R144-'Dados Normal. pelo Peso - Seca'!R$194)/('Dados Normal. pelo Peso - Seca'!R$193-'Dados Normal. pelo Peso - Seca'!R$194))</f>
        <v>1</v>
      </c>
      <c r="S144" s="24">
        <f>IF(ISBLANK('Dados Normal. pelo Peso - Seca'!S144),"",('Dados Normal. pelo Peso - Seca'!S144-'Dados Normal. pelo Peso - Seca'!S$194)/('Dados Normal. pelo Peso - Seca'!S$193-'Dados Normal. pelo Peso - Seca'!S$194))</f>
        <v>1</v>
      </c>
      <c r="T144" s="24">
        <f>IF(ISBLANK('Dados Normal. pelo Peso - Seca'!T144),"",('Dados Normal. pelo Peso - Seca'!T144-'Dados Normal. pelo Peso - Seca'!T$194)/('Dados Normal. pelo Peso - Seca'!T$193-'Dados Normal. pelo Peso - Seca'!T$194))</f>
        <v>1</v>
      </c>
      <c r="U144" s="24">
        <f>IF(ISBLANK('Dados Normal. pelo Peso - Seca'!U144),"",('Dados Normal. pelo Peso - Seca'!U144-'Dados Normal. pelo Peso - Seca'!U$194)/('Dados Normal. pelo Peso - Seca'!U$193-'Dados Normal. pelo Peso - Seca'!U$194))</f>
        <v>0</v>
      </c>
      <c r="V144" s="24">
        <f>IF(ISBLANK('Dados Normal. pelo Peso - Seca'!V144),"",('Dados Normal. pelo Peso - Seca'!V144-'Dados Normal. pelo Peso - Seca'!V$194)/('Dados Normal. pelo Peso - Seca'!V$193-'Dados Normal. pelo Peso - Seca'!V$194))</f>
        <v>0.54166666666666663</v>
      </c>
      <c r="W144" s="24">
        <f>IF(ISBLANK('Dados Normal. pelo Peso - Seca'!W144),"",('Dados Normal. pelo Peso - Seca'!W144-'Dados Normal. pelo Peso - Seca'!W$194)/('Dados Normal. pelo Peso - Seca'!W$193-'Dados Normal. pelo Peso - Seca'!W$194))</f>
        <v>0.8014375561545376</v>
      </c>
      <c r="X144" s="24">
        <f>IF(ISBLANK('Dados Normal. pelo Peso - Seca'!X144),"",('Dados Normal. pelo Peso - Seca'!X144-'Dados Normal. pelo Peso - Seca'!X$194)/('Dados Normal. pelo Peso - Seca'!X$193-'Dados Normal. pelo Peso - Seca'!X$194))</f>
        <v>0.14187327823691448</v>
      </c>
      <c r="Y144" s="24">
        <f>IF(ISBLANK('Dados Normal. pelo Peso - Seca'!Y144),"",('Dados Normal. pelo Peso - Seca'!Y144-'Dados Normal. pelo Peso - Seca'!Y$194)/('Dados Normal. pelo Peso - Seca'!Y$193-'Dados Normal. pelo Peso - Seca'!Y$194))</f>
        <v>0.92247327831145987</v>
      </c>
      <c r="Z144" s="24">
        <f>IF(ISBLANK('Dados Normal. pelo Peso - Seca'!Z144),"",('Dados Normal. pelo Peso - Seca'!Z144-'Dados Normal. pelo Peso - Seca'!Z$194)/('Dados Normal. pelo Peso - Seca'!Z$193-'Dados Normal. pelo Peso - Seca'!Z$194))</f>
        <v>1</v>
      </c>
      <c r="AA144" s="24">
        <f>IF(ISBLANK('Dados Normal. pelo Peso - Seca'!AA144),"",('Dados Normal. pelo Peso - Seca'!AA144-'Dados Normal. pelo Peso - Seca'!AA$194)/('Dados Normal. pelo Peso - Seca'!AA$193-'Dados Normal. pelo Peso - Seca'!AA$194))</f>
        <v>0.7466002681478644</v>
      </c>
      <c r="AB144" s="24">
        <f>IF(ISBLANK('Dados Normal. pelo Peso - Seca'!AB144),"",('Dados Normal. pelo Peso - Seca'!AB144-'Dados Normal. pelo Peso - Seca'!AB$194)/('Dados Normal. pelo Peso - Seca'!AB$193-'Dados Normal. pelo Peso - Seca'!AB$194))</f>
        <v>0.76595744680851074</v>
      </c>
      <c r="AC144" s="24">
        <f>IF(ISBLANK('Dados Normal. pelo Peso - Seca'!AC144),"",('Dados Normal. pelo Peso - Seca'!AC144-'Dados Normal. pelo Peso - Seca'!AC$194)/('Dados Normal. pelo Peso - Seca'!AC$193-'Dados Normal. pelo Peso - Seca'!AC$194))</f>
        <v>0.47916666666666669</v>
      </c>
    </row>
    <row r="145" spans="1:29" s="17" customFormat="1" x14ac:dyDescent="0.25">
      <c r="A145" s="18" t="s">
        <v>1153</v>
      </c>
      <c r="B145" s="28" t="s">
        <v>1154</v>
      </c>
      <c r="C145" s="24">
        <f>IF(ISBLANK('Dados Normal. pelo Peso - Seca'!C145),"",('Dados Normal. pelo Peso - Seca'!C145-'Dados Normal. pelo Peso - Seca'!C$194)/('Dados Normal. pelo Peso - Seca'!C$193-'Dados Normal. pelo Peso - Seca'!C$194))</f>
        <v>0.65769291830463794</v>
      </c>
      <c r="D145" s="24">
        <f>IF(ISBLANK('Dados Normal. pelo Peso - Seca'!D145),"",('Dados Normal. pelo Peso - Seca'!D145-'Dados Normal. pelo Peso - Seca'!D$194)/('Dados Normal. pelo Peso - Seca'!D$193-'Dados Normal. pelo Peso - Seca'!D$194))</f>
        <v>0.48029843352563761</v>
      </c>
      <c r="E145" s="24">
        <f>IF(ISBLANK('Dados Normal. pelo Peso - Seca'!E145),"",('Dados Normal. pelo Peso - Seca'!E145-'Dados Normal. pelo Peso - Seca'!E$194)/('Dados Normal. pelo Peso - Seca'!E$193-'Dados Normal. pelo Peso - Seca'!E$194))</f>
        <v>0.46420609363388649</v>
      </c>
      <c r="F145" s="24">
        <f>IF(ISBLANK('Dados Normal. pelo Peso - Seca'!F145),"",('Dados Normal. pelo Peso - Seca'!F145-'Dados Normal. pelo Peso - Seca'!F$194)/('Dados Normal. pelo Peso - Seca'!F$193-'Dados Normal. pelo Peso - Seca'!F$194))</f>
        <v>0.44673123486682809</v>
      </c>
      <c r="G145" s="24">
        <f>IF(ISBLANK('Dados Normal. pelo Peso - Seca'!G145),"",('Dados Normal. pelo Peso - Seca'!G145-'Dados Normal. pelo Peso - Seca'!G$194)/('Dados Normal. pelo Peso - Seca'!G$193-'Dados Normal. pelo Peso - Seca'!G$194))</f>
        <v>3.9133824767147683E-2</v>
      </c>
      <c r="H145" s="24">
        <f>IF(ISBLANK('Dados Normal. pelo Peso - Seca'!H145),"",('Dados Normal. pelo Peso - Seca'!H145-'Dados Normal. pelo Peso - Seca'!H$194)/('Dados Normal. pelo Peso - Seca'!H$193-'Dados Normal. pelo Peso - Seca'!H$194))</f>
        <v>0.94189110965589151</v>
      </c>
      <c r="I145" s="24">
        <f>IF(ISBLANK('Dados Normal. pelo Peso - Seca'!I145),"",('Dados Normal. pelo Peso - Seca'!I145-'Dados Normal. pelo Peso - Seca'!I$194)/('Dados Normal. pelo Peso - Seca'!I$193-'Dados Normal. pelo Peso - Seca'!I$194))</f>
        <v>0.53600000000000003</v>
      </c>
      <c r="J145" s="24">
        <f>IF(ISBLANK('Dados Normal. pelo Peso - Seca'!J145),"",('Dados Normal. pelo Peso - Seca'!J145-'Dados Normal. pelo Peso - Seca'!J$194)/('Dados Normal. pelo Peso - Seca'!J$193-'Dados Normal. pelo Peso - Seca'!J$194))</f>
        <v>0.38428774254614317</v>
      </c>
      <c r="K145" s="24">
        <f>IF(ISBLANK('Dados Normal. pelo Peso - Seca'!K145),"",('Dados Normal. pelo Peso - Seca'!K145-'Dados Normal. pelo Peso - Seca'!K$194)/('Dados Normal. pelo Peso - Seca'!K$193-'Dados Normal. pelo Peso - Seca'!K$194))</f>
        <v>0.6218516388729155</v>
      </c>
      <c r="L145" s="24">
        <f>IF(ISBLANK('Dados Normal. pelo Peso - Seca'!L145),"",('Dados Normal. pelo Peso - Seca'!L145-'Dados Normal. pelo Peso - Seca'!L$194)/('Dados Normal. pelo Peso - Seca'!L$193-'Dados Normal. pelo Peso - Seca'!L$194))</f>
        <v>0.86696386672923498</v>
      </c>
      <c r="M145" s="24">
        <f>IF(ISBLANK('Dados Normal. pelo Peso - Seca'!M145),"",('Dados Normal. pelo Peso - Seca'!M145-'Dados Normal. pelo Peso - Seca'!M$194)/('Dados Normal. pelo Peso - Seca'!M$193-'Dados Normal. pelo Peso - Seca'!M$194))</f>
        <v>0.68058769088385007</v>
      </c>
      <c r="N145" s="24">
        <f>IF(ISBLANK('Dados Normal. pelo Peso - Seca'!N145),"",('Dados Normal. pelo Peso - Seca'!N145-'Dados Normal. pelo Peso - Seca'!N$194)/('Dados Normal. pelo Peso - Seca'!N$193-'Dados Normal. pelo Peso - Seca'!N$194))</f>
        <v>0.71298646362098106</v>
      </c>
      <c r="O145" s="24">
        <f>IF(ISBLANK('Dados Normal. pelo Peso - Seca'!O145),"",('Dados Normal. pelo Peso - Seca'!O145-'Dados Normal. pelo Peso - Seca'!O$194)/('Dados Normal. pelo Peso - Seca'!O$193-'Dados Normal. pelo Peso - Seca'!O$194))</f>
        <v>0.8431962025316454</v>
      </c>
      <c r="P145" s="24">
        <f>IF(ISBLANK('Dados Normal. pelo Peso - Seca'!P145),"",('Dados Normal. pelo Peso - Seca'!P145-'Dados Normal. pelo Peso - Seca'!P$194)/('Dados Normal. pelo Peso - Seca'!P$193-'Dados Normal. pelo Peso - Seca'!P$194))</f>
        <v>0.13866967305524164</v>
      </c>
      <c r="Q145" s="24">
        <f>IF(ISBLANK('Dados Normal. pelo Peso - Seca'!Q145),"",('Dados Normal. pelo Peso - Seca'!Q145-'Dados Normal. pelo Peso - Seca'!Q$194)/('Dados Normal. pelo Peso - Seca'!Q$193-'Dados Normal. pelo Peso - Seca'!Q$194))</f>
        <v>1</v>
      </c>
      <c r="R145" s="24">
        <f>IF(ISBLANK('Dados Normal. pelo Peso - Seca'!R145),"",('Dados Normal. pelo Peso - Seca'!R145-'Dados Normal. pelo Peso - Seca'!R$194)/('Dados Normal. pelo Peso - Seca'!R$193-'Dados Normal. pelo Peso - Seca'!R$194))</f>
        <v>1</v>
      </c>
      <c r="S145" s="24">
        <f>IF(ISBLANK('Dados Normal. pelo Peso - Seca'!S145),"",('Dados Normal. pelo Peso - Seca'!S145-'Dados Normal. pelo Peso - Seca'!S$194)/('Dados Normal. pelo Peso - Seca'!S$193-'Dados Normal. pelo Peso - Seca'!S$194))</f>
        <v>0.66666666666666674</v>
      </c>
      <c r="T145" s="24">
        <f>IF(ISBLANK('Dados Normal. pelo Peso - Seca'!T145),"",('Dados Normal. pelo Peso - Seca'!T145-'Dados Normal. pelo Peso - Seca'!T$194)/('Dados Normal. pelo Peso - Seca'!T$193-'Dados Normal. pelo Peso - Seca'!T$194))</f>
        <v>0</v>
      </c>
      <c r="U145" s="24">
        <f>IF(ISBLANK('Dados Normal. pelo Peso - Seca'!U145),"",('Dados Normal. pelo Peso - Seca'!U145-'Dados Normal. pelo Peso - Seca'!U$194)/('Dados Normal. pelo Peso - Seca'!U$193-'Dados Normal. pelo Peso - Seca'!U$194))</f>
        <v>1</v>
      </c>
      <c r="V145" s="24">
        <f>IF(ISBLANK('Dados Normal. pelo Peso - Seca'!V145),"",('Dados Normal. pelo Peso - Seca'!V145-'Dados Normal. pelo Peso - Seca'!V$194)/('Dados Normal. pelo Peso - Seca'!V$193-'Dados Normal. pelo Peso - Seca'!V$194))</f>
        <v>0.87499999999999989</v>
      </c>
      <c r="W145" s="24">
        <f>IF(ISBLANK('Dados Normal. pelo Peso - Seca'!W145),"",('Dados Normal. pelo Peso - Seca'!W145-'Dados Normal. pelo Peso - Seca'!W$194)/('Dados Normal. pelo Peso - Seca'!W$193-'Dados Normal. pelo Peso - Seca'!W$194))</f>
        <v>0.48921832884097072</v>
      </c>
      <c r="X145" s="24">
        <f>IF(ISBLANK('Dados Normal. pelo Peso - Seca'!X145),"",('Dados Normal. pelo Peso - Seca'!X145-'Dados Normal. pelo Peso - Seca'!X$194)/('Dados Normal. pelo Peso - Seca'!X$193-'Dados Normal. pelo Peso - Seca'!X$194))</f>
        <v>0.28305785123966942</v>
      </c>
      <c r="Y145" s="24">
        <f>IF(ISBLANK('Dados Normal. pelo Peso - Seca'!Y145),"",('Dados Normal. pelo Peso - Seca'!Y145-'Dados Normal. pelo Peso - Seca'!Y$194)/('Dados Normal. pelo Peso - Seca'!Y$193-'Dados Normal. pelo Peso - Seca'!Y$194))</f>
        <v>0.37234474360708975</v>
      </c>
      <c r="Z145" s="24">
        <f>IF(ISBLANK('Dados Normal. pelo Peso - Seca'!Z145),"",('Dados Normal. pelo Peso - Seca'!Z145-'Dados Normal. pelo Peso - Seca'!Z$194)/('Dados Normal. pelo Peso - Seca'!Z$193-'Dados Normal. pelo Peso - Seca'!Z$194))</f>
        <v>0.39417946645109131</v>
      </c>
      <c r="AA145" s="24">
        <f>IF(ISBLANK('Dados Normal. pelo Peso - Seca'!AA145),"",('Dados Normal. pelo Peso - Seca'!AA145-'Dados Normal. pelo Peso - Seca'!AA$194)/('Dados Normal. pelo Peso - Seca'!AA$193-'Dados Normal. pelo Peso - Seca'!AA$194))</f>
        <v>0.34380386899061482</v>
      </c>
      <c r="AB145" s="24">
        <f>IF(ISBLANK('Dados Normal. pelo Peso - Seca'!AB145),"",('Dados Normal. pelo Peso - Seca'!AB145-'Dados Normal. pelo Peso - Seca'!AB$194)/('Dados Normal. pelo Peso - Seca'!AB$193-'Dados Normal. pelo Peso - Seca'!AB$194))</f>
        <v>0.59574468085106391</v>
      </c>
      <c r="AC145" s="24">
        <f>IF(ISBLANK('Dados Normal. pelo Peso - Seca'!AC145),"",('Dados Normal. pelo Peso - Seca'!AC145-'Dados Normal. pelo Peso - Seca'!AC$194)/('Dados Normal. pelo Peso - Seca'!AC$193-'Dados Normal. pelo Peso - Seca'!AC$194))</f>
        <v>0.1041666666666667</v>
      </c>
    </row>
    <row r="146" spans="1:29" s="17" customFormat="1" x14ac:dyDescent="0.25">
      <c r="A146" s="18" t="s">
        <v>1155</v>
      </c>
      <c r="B146" s="28" t="s">
        <v>1156</v>
      </c>
      <c r="C146" s="24">
        <f>IF(ISBLANK('Dados Normal. pelo Peso - Seca'!C146),"",('Dados Normal. pelo Peso - Seca'!C146-'Dados Normal. pelo Peso - Seca'!C$194)/('Dados Normal. pelo Peso - Seca'!C$193-'Dados Normal. pelo Peso - Seca'!C$194))</f>
        <v>0.69529529121380296</v>
      </c>
      <c r="D146" s="24">
        <f>IF(ISBLANK('Dados Normal. pelo Peso - Seca'!D146),"",('Dados Normal. pelo Peso - Seca'!D146-'Dados Normal. pelo Peso - Seca'!D$194)/('Dados Normal. pelo Peso - Seca'!D$193-'Dados Normal. pelo Peso - Seca'!D$194))</f>
        <v>0.31651300979804009</v>
      </c>
      <c r="E146" s="24">
        <f>IF(ISBLANK('Dados Normal. pelo Peso - Seca'!E146),"",('Dados Normal. pelo Peso - Seca'!E146-'Dados Normal. pelo Peso - Seca'!E$194)/('Dados Normal. pelo Peso - Seca'!E$193-'Dados Normal. pelo Peso - Seca'!E$194))</f>
        <v>0.63908843200396348</v>
      </c>
      <c r="F146" s="24">
        <f>IF(ISBLANK('Dados Normal. pelo Peso - Seca'!F146),"",('Dados Normal. pelo Peso - Seca'!F146-'Dados Normal. pelo Peso - Seca'!F$194)/('Dados Normal. pelo Peso - Seca'!F$193-'Dados Normal. pelo Peso - Seca'!F$194))</f>
        <v>0.58716707021791759</v>
      </c>
      <c r="G146" s="24">
        <f>IF(ISBLANK('Dados Normal. pelo Peso - Seca'!G146),"",('Dados Normal. pelo Peso - Seca'!G146-'Dados Normal. pelo Peso - Seca'!G$194)/('Dados Normal. pelo Peso - Seca'!G$193-'Dados Normal. pelo Peso - Seca'!G$194))</f>
        <v>0.17265964370239306</v>
      </c>
      <c r="H146" s="24">
        <f>IF(ISBLANK('Dados Normal. pelo Peso - Seca'!H146),"",('Dados Normal. pelo Peso - Seca'!H146-'Dados Normal. pelo Peso - Seca'!H$194)/('Dados Normal. pelo Peso - Seca'!H$193-'Dados Normal. pelo Peso - Seca'!H$194))</f>
        <v>0.66124216123280832</v>
      </c>
      <c r="I146" s="24">
        <f>IF(ISBLANK('Dados Normal. pelo Peso - Seca'!I146),"",('Dados Normal. pelo Peso - Seca'!I146-'Dados Normal. pelo Peso - Seca'!I$194)/('Dados Normal. pelo Peso - Seca'!I$193-'Dados Normal. pelo Peso - Seca'!I$194))</f>
        <v>0.52130232558139522</v>
      </c>
      <c r="J146" s="24">
        <f>IF(ISBLANK('Dados Normal. pelo Peso - Seca'!J146),"",('Dados Normal. pelo Peso - Seca'!J146-'Dados Normal. pelo Peso - Seca'!J$194)/('Dados Normal. pelo Peso - Seca'!J$193-'Dados Normal. pelo Peso - Seca'!J$194))</f>
        <v>0.59346900141978232</v>
      </c>
      <c r="K146" s="24">
        <f>IF(ISBLANK('Dados Normal. pelo Peso - Seca'!K146),"",('Dados Normal. pelo Peso - Seca'!K146-'Dados Normal. pelo Peso - Seca'!K$194)/('Dados Normal. pelo Peso - Seca'!K$193-'Dados Normal. pelo Peso - Seca'!K$194))</f>
        <v>0.64657849338700402</v>
      </c>
      <c r="L146" s="24">
        <f>IF(ISBLANK('Dados Normal. pelo Peso - Seca'!L146),"",('Dados Normal. pelo Peso - Seca'!L146-'Dados Normal. pelo Peso - Seca'!L$194)/('Dados Normal. pelo Peso - Seca'!L$193-'Dados Normal. pelo Peso - Seca'!L$194))</f>
        <v>0.59244486156733933</v>
      </c>
      <c r="M146" s="24">
        <f>IF(ISBLANK('Dados Normal. pelo Peso - Seca'!M146),"",('Dados Normal. pelo Peso - Seca'!M146-'Dados Normal. pelo Peso - Seca'!M$194)/('Dados Normal. pelo Peso - Seca'!M$193-'Dados Normal. pelo Peso - Seca'!M$194))</f>
        <v>0.81582600647848214</v>
      </c>
      <c r="N146" s="24">
        <f>IF(ISBLANK('Dados Normal. pelo Peso - Seca'!N146),"",('Dados Normal. pelo Peso - Seca'!N146-'Dados Normal. pelo Peso - Seca'!N$194)/('Dados Normal. pelo Peso - Seca'!N$193-'Dados Normal. pelo Peso - Seca'!N$194))</f>
        <v>0.94627749576988129</v>
      </c>
      <c r="O146" s="24">
        <f>IF(ISBLANK('Dados Normal. pelo Peso - Seca'!O146),"",('Dados Normal. pelo Peso - Seca'!O146-'Dados Normal. pelo Peso - Seca'!O$194)/('Dados Normal. pelo Peso - Seca'!O$193-'Dados Normal. pelo Peso - Seca'!O$194))</f>
        <v>0.49636075949367098</v>
      </c>
      <c r="P146" s="24">
        <f>IF(ISBLANK('Dados Normal. pelo Peso - Seca'!P146),"",('Dados Normal. pelo Peso - Seca'!P146-'Dados Normal. pelo Peso - Seca'!P$194)/('Dados Normal. pelo Peso - Seca'!P$193-'Dados Normal. pelo Peso - Seca'!P$194))</f>
        <v>7.779030439684427E-2</v>
      </c>
      <c r="Q146" s="24">
        <f>IF(ISBLANK('Dados Normal. pelo Peso - Seca'!Q146),"",('Dados Normal. pelo Peso - Seca'!Q146-'Dados Normal. pelo Peso - Seca'!Q$194)/('Dados Normal. pelo Peso - Seca'!Q$193-'Dados Normal. pelo Peso - Seca'!Q$194))</f>
        <v>1</v>
      </c>
      <c r="R146" s="24">
        <f>IF(ISBLANK('Dados Normal. pelo Peso - Seca'!R146),"",('Dados Normal. pelo Peso - Seca'!R146-'Dados Normal. pelo Peso - Seca'!R$194)/('Dados Normal. pelo Peso - Seca'!R$193-'Dados Normal. pelo Peso - Seca'!R$194))</f>
        <v>0</v>
      </c>
      <c r="S146" s="24">
        <f>IF(ISBLANK('Dados Normal. pelo Peso - Seca'!S146),"",('Dados Normal. pelo Peso - Seca'!S146-'Dados Normal. pelo Peso - Seca'!S$194)/('Dados Normal. pelo Peso - Seca'!S$193-'Dados Normal. pelo Peso - Seca'!S$194))</f>
        <v>0.66666666666666674</v>
      </c>
      <c r="T146" s="24">
        <f>IF(ISBLANK('Dados Normal. pelo Peso - Seca'!T146),"",('Dados Normal. pelo Peso - Seca'!T146-'Dados Normal. pelo Peso - Seca'!T$194)/('Dados Normal. pelo Peso - Seca'!T$193-'Dados Normal. pelo Peso - Seca'!T$194))</f>
        <v>1</v>
      </c>
      <c r="U146" s="24">
        <f>IF(ISBLANK('Dados Normal. pelo Peso - Seca'!U146),"",('Dados Normal. pelo Peso - Seca'!U146-'Dados Normal. pelo Peso - Seca'!U$194)/('Dados Normal. pelo Peso - Seca'!U$193-'Dados Normal. pelo Peso - Seca'!U$194))</f>
        <v>1</v>
      </c>
      <c r="V146" s="24">
        <f>IF(ISBLANK('Dados Normal. pelo Peso - Seca'!V146),"",('Dados Normal. pelo Peso - Seca'!V146-'Dados Normal. pelo Peso - Seca'!V$194)/('Dados Normal. pelo Peso - Seca'!V$193-'Dados Normal. pelo Peso - Seca'!V$194))</f>
        <v>0.58333333333333326</v>
      </c>
      <c r="W146" s="24">
        <f>IF(ISBLANK('Dados Normal. pelo Peso - Seca'!W146),"",('Dados Normal. pelo Peso - Seca'!W146-'Dados Normal. pelo Peso - Seca'!W$194)/('Dados Normal. pelo Peso - Seca'!W$193-'Dados Normal. pelo Peso - Seca'!W$194))</f>
        <v>0.77538185085354927</v>
      </c>
      <c r="X146" s="24">
        <f>IF(ISBLANK('Dados Normal. pelo Peso - Seca'!X146),"",('Dados Normal. pelo Peso - Seca'!X146-'Dados Normal. pelo Peso - Seca'!X$194)/('Dados Normal. pelo Peso - Seca'!X$193-'Dados Normal. pelo Peso - Seca'!X$194))</f>
        <v>0.27685950413223143</v>
      </c>
      <c r="Y146" s="24">
        <f>IF(ISBLANK('Dados Normal. pelo Peso - Seca'!Y146),"",('Dados Normal. pelo Peso - Seca'!Y146-'Dados Normal. pelo Peso - Seca'!Y$194)/('Dados Normal. pelo Peso - Seca'!Y$193-'Dados Normal. pelo Peso - Seca'!Y$194))</f>
        <v>0.79772696522798003</v>
      </c>
      <c r="Z146" s="24">
        <f>IF(ISBLANK('Dados Normal. pelo Peso - Seca'!Z146),"",('Dados Normal. pelo Peso - Seca'!Z146-'Dados Normal. pelo Peso - Seca'!Z$194)/('Dados Normal. pelo Peso - Seca'!Z$193-'Dados Normal. pelo Peso - Seca'!Z$194))</f>
        <v>0.85642683912692008</v>
      </c>
      <c r="AA146" s="24">
        <f>IF(ISBLANK('Dados Normal. pelo Peso - Seca'!AA146),"",('Dados Normal. pelo Peso - Seca'!AA146-'Dados Normal. pelo Peso - Seca'!AA$194)/('Dados Normal. pelo Peso - Seca'!AA$193-'Dados Normal. pelo Peso - Seca'!AA$194))</f>
        <v>0.69086381919172579</v>
      </c>
      <c r="AB146" s="24">
        <f>IF(ISBLANK('Dados Normal. pelo Peso - Seca'!AB146),"",('Dados Normal. pelo Peso - Seca'!AB146-'Dados Normal. pelo Peso - Seca'!AB$194)/('Dados Normal. pelo Peso - Seca'!AB$193-'Dados Normal. pelo Peso - Seca'!AB$194))</f>
        <v>0.34042553191489366</v>
      </c>
      <c r="AC146" s="24">
        <f>IF(ISBLANK('Dados Normal. pelo Peso - Seca'!AC146),"",('Dados Normal. pelo Peso - Seca'!AC146-'Dados Normal. pelo Peso - Seca'!AC$194)/('Dados Normal. pelo Peso - Seca'!AC$193-'Dados Normal. pelo Peso - Seca'!AC$194))</f>
        <v>0.43750000000000011</v>
      </c>
    </row>
    <row r="147" spans="1:29" s="17" customFormat="1" x14ac:dyDescent="0.25">
      <c r="A147" s="18" t="s">
        <v>1157</v>
      </c>
      <c r="B147" s="28" t="s">
        <v>1158</v>
      </c>
      <c r="C147" s="24">
        <f>IF(ISBLANK('Dados Normal. pelo Peso - Seca'!C147),"",('Dados Normal. pelo Peso - Seca'!C147-'Dados Normal. pelo Peso - Seca'!C$194)/('Dados Normal. pelo Peso - Seca'!C$193-'Dados Normal. pelo Peso - Seca'!C$194))</f>
        <v>0.81645524170071859</v>
      </c>
      <c r="D147" s="24">
        <f>IF(ISBLANK('Dados Normal. pelo Peso - Seca'!D147),"",('Dados Normal. pelo Peso - Seca'!D147-'Dados Normal. pelo Peso - Seca'!D$194)/('Dados Normal. pelo Peso - Seca'!D$193-'Dados Normal. pelo Peso - Seca'!D$194))</f>
        <v>0.11271677974863026</v>
      </c>
      <c r="E147" s="24">
        <f>IF(ISBLANK('Dados Normal. pelo Peso - Seca'!E147),"",('Dados Normal. pelo Peso - Seca'!E147-'Dados Normal. pelo Peso - Seca'!E$194)/('Dados Normal. pelo Peso - Seca'!E$193-'Dados Normal. pelo Peso - Seca'!E$194))</f>
        <v>0.79489720089175131</v>
      </c>
      <c r="F147" s="24">
        <f>IF(ISBLANK('Dados Normal. pelo Peso - Seca'!F147),"",('Dados Normal. pelo Peso - Seca'!F147-'Dados Normal. pelo Peso - Seca'!F$194)/('Dados Normal. pelo Peso - Seca'!F$193-'Dados Normal. pelo Peso - Seca'!F$194))</f>
        <v>0.69612590799031493</v>
      </c>
      <c r="G147" s="24">
        <f>IF(ISBLANK('Dados Normal. pelo Peso - Seca'!G147),"",('Dados Normal. pelo Peso - Seca'!G147-'Dados Normal. pelo Peso - Seca'!G$194)/('Dados Normal. pelo Peso - Seca'!G$193-'Dados Normal. pelo Peso - Seca'!G$194))</f>
        <v>0.20282081496422649</v>
      </c>
      <c r="H147" s="24">
        <f>IF(ISBLANK('Dados Normal. pelo Peso - Seca'!H147),"",('Dados Normal. pelo Peso - Seca'!H147-'Dados Normal. pelo Peso - Seca'!H$194)/('Dados Normal. pelo Peso - Seca'!H$193-'Dados Normal. pelo Peso - Seca'!H$194))</f>
        <v>0.61550282600950323</v>
      </c>
      <c r="I147" s="24">
        <f>IF(ISBLANK('Dados Normal. pelo Peso - Seca'!I147),"",('Dados Normal. pelo Peso - Seca'!I147-'Dados Normal. pelo Peso - Seca'!I$194)/('Dados Normal. pelo Peso - Seca'!I$193-'Dados Normal. pelo Peso - Seca'!I$194))</f>
        <v>0.47199999999999998</v>
      </c>
      <c r="J147" s="24">
        <f>IF(ISBLANK('Dados Normal. pelo Peso - Seca'!J147),"",('Dados Normal. pelo Peso - Seca'!J147-'Dados Normal. pelo Peso - Seca'!J$194)/('Dados Normal. pelo Peso - Seca'!J$193-'Dados Normal. pelo Peso - Seca'!J$194))</f>
        <v>0.5106483672503549</v>
      </c>
      <c r="K147" s="24">
        <f>IF(ISBLANK('Dados Normal. pelo Peso - Seca'!K147),"",('Dados Normal. pelo Peso - Seca'!K147-'Dados Normal. pelo Peso - Seca'!K$194)/('Dados Normal. pelo Peso - Seca'!K$193-'Dados Normal. pelo Peso - Seca'!K$194))</f>
        <v>0.69672225416906275</v>
      </c>
      <c r="L147" s="24">
        <f>IF(ISBLANK('Dados Normal. pelo Peso - Seca'!L147),"",('Dados Normal. pelo Peso - Seca'!L147-'Dados Normal. pelo Peso - Seca'!L$194)/('Dados Normal. pelo Peso - Seca'!L$193-'Dados Normal. pelo Peso - Seca'!L$194))</f>
        <v>0.68993430314406368</v>
      </c>
      <c r="M147" s="24">
        <f>IF(ISBLANK('Dados Normal. pelo Peso - Seca'!M147),"",('Dados Normal. pelo Peso - Seca'!M147-'Dados Normal. pelo Peso - Seca'!M$194)/('Dados Normal. pelo Peso - Seca'!M$193-'Dados Normal. pelo Peso - Seca'!M$194))</f>
        <v>0.32172605275335497</v>
      </c>
      <c r="N147" s="24">
        <f>IF(ISBLANK('Dados Normal. pelo Peso - Seca'!N147),"",('Dados Normal. pelo Peso - Seca'!N147-'Dados Normal. pelo Peso - Seca'!N$194)/('Dados Normal. pelo Peso - Seca'!N$193-'Dados Normal. pelo Peso - Seca'!N$194))</f>
        <v>0.50909475465313025</v>
      </c>
      <c r="O147" s="24">
        <f>IF(ISBLANK('Dados Normal. pelo Peso - Seca'!O147),"",('Dados Normal. pelo Peso - Seca'!O147-'Dados Normal. pelo Peso - Seca'!O$194)/('Dados Normal. pelo Peso - Seca'!O$193-'Dados Normal. pelo Peso - Seca'!O$194))</f>
        <v>0.75981012658227842</v>
      </c>
      <c r="P147" s="24">
        <f>IF(ISBLANK('Dados Normal. pelo Peso - Seca'!P147),"",('Dados Normal. pelo Peso - Seca'!P147-'Dados Normal. pelo Peso - Seca'!P$194)/('Dados Normal. pelo Peso - Seca'!P$193-'Dados Normal. pelo Peso - Seca'!P$194))</f>
        <v>2.0293122886133004E-2</v>
      </c>
      <c r="Q147" s="24">
        <f>IF(ISBLANK('Dados Normal. pelo Peso - Seca'!Q147),"",('Dados Normal. pelo Peso - Seca'!Q147-'Dados Normal. pelo Peso - Seca'!Q$194)/('Dados Normal. pelo Peso - Seca'!Q$193-'Dados Normal. pelo Peso - Seca'!Q$194))</f>
        <v>1</v>
      </c>
      <c r="R147" s="24">
        <f>IF(ISBLANK('Dados Normal. pelo Peso - Seca'!R147),"",('Dados Normal. pelo Peso - Seca'!R147-'Dados Normal. pelo Peso - Seca'!R$194)/('Dados Normal. pelo Peso - Seca'!R$193-'Dados Normal. pelo Peso - Seca'!R$194))</f>
        <v>1</v>
      </c>
      <c r="S147" s="24">
        <f>IF(ISBLANK('Dados Normal. pelo Peso - Seca'!S147),"",('Dados Normal. pelo Peso - Seca'!S147-'Dados Normal. pelo Peso - Seca'!S$194)/('Dados Normal. pelo Peso - Seca'!S$193-'Dados Normal. pelo Peso - Seca'!S$194))</f>
        <v>1</v>
      </c>
      <c r="T147" s="24">
        <f>IF(ISBLANK('Dados Normal. pelo Peso - Seca'!T147),"",('Dados Normal. pelo Peso - Seca'!T147-'Dados Normal. pelo Peso - Seca'!T$194)/('Dados Normal. pelo Peso - Seca'!T$193-'Dados Normal. pelo Peso - Seca'!T$194))</f>
        <v>1</v>
      </c>
      <c r="U147" s="24">
        <f>IF(ISBLANK('Dados Normal. pelo Peso - Seca'!U147),"",('Dados Normal. pelo Peso - Seca'!U147-'Dados Normal. pelo Peso - Seca'!U$194)/('Dados Normal. pelo Peso - Seca'!U$193-'Dados Normal. pelo Peso - Seca'!U$194))</f>
        <v>1</v>
      </c>
      <c r="V147" s="24">
        <f>IF(ISBLANK('Dados Normal. pelo Peso - Seca'!V147),"",('Dados Normal. pelo Peso - Seca'!V147-'Dados Normal. pelo Peso - Seca'!V$194)/('Dados Normal. pelo Peso - Seca'!V$193-'Dados Normal. pelo Peso - Seca'!V$194))</f>
        <v>0.625</v>
      </c>
      <c r="W147" s="24">
        <f>IF(ISBLANK('Dados Normal. pelo Peso - Seca'!W147),"",('Dados Normal. pelo Peso - Seca'!W147-'Dados Normal. pelo Peso - Seca'!W$194)/('Dados Normal. pelo Peso - Seca'!W$193-'Dados Normal. pelo Peso - Seca'!W$194))</f>
        <v>0.96046720575022526</v>
      </c>
      <c r="X147" s="24">
        <f>IF(ISBLANK('Dados Normal. pelo Peso - Seca'!X147),"",('Dados Normal. pelo Peso - Seca'!X147-'Dados Normal. pelo Peso - Seca'!X$194)/('Dados Normal. pelo Peso - Seca'!X$193-'Dados Normal. pelo Peso - Seca'!X$194))</f>
        <v>0.43801652892561949</v>
      </c>
      <c r="Y147" s="24">
        <f>IF(ISBLANK('Dados Normal. pelo Peso - Seca'!Y147),"",('Dados Normal. pelo Peso - Seca'!Y147-'Dados Normal. pelo Peso - Seca'!Y$194)/('Dados Normal. pelo Peso - Seca'!Y$193-'Dados Normal. pelo Peso - Seca'!Y$194))</f>
        <v>0.97591665539169281</v>
      </c>
      <c r="Z147" s="24">
        <f>IF(ISBLANK('Dados Normal. pelo Peso - Seca'!Z147),"",('Dados Normal. pelo Peso - Seca'!Z147-'Dados Normal. pelo Peso - Seca'!Z$194)/('Dados Normal. pelo Peso - Seca'!Z$193-'Dados Normal. pelo Peso - Seca'!Z$194))</f>
        <v>0.75262732417138245</v>
      </c>
      <c r="AA147" s="24">
        <f>IF(ISBLANK('Dados Normal. pelo Peso - Seca'!AA147),"",('Dados Normal. pelo Peso - Seca'!AA147-'Dados Normal. pelo Peso - Seca'!AA$194)/('Dados Normal. pelo Peso - Seca'!AA$193-'Dados Normal. pelo Peso - Seca'!AA$194))</f>
        <v>0.76996743918789523</v>
      </c>
      <c r="AB147" s="24">
        <f>IF(ISBLANK('Dados Normal. pelo Peso - Seca'!AB147),"",('Dados Normal. pelo Peso - Seca'!AB147-'Dados Normal. pelo Peso - Seca'!AB$194)/('Dados Normal. pelo Peso - Seca'!AB$193-'Dados Normal. pelo Peso - Seca'!AB$194))</f>
        <v>0.68085106382978722</v>
      </c>
      <c r="AC147" s="24">
        <f>IF(ISBLANK('Dados Normal. pelo Peso - Seca'!AC147),"",('Dados Normal. pelo Peso - Seca'!AC147-'Dados Normal. pelo Peso - Seca'!AC$194)/('Dados Normal. pelo Peso - Seca'!AC$193-'Dados Normal. pelo Peso - Seca'!AC$194))</f>
        <v>0.45833333333333337</v>
      </c>
    </row>
    <row r="148" spans="1:29" s="17" customFormat="1" x14ac:dyDescent="0.25">
      <c r="A148" s="18" t="s">
        <v>1159</v>
      </c>
      <c r="B148" s="28" t="s">
        <v>1160</v>
      </c>
      <c r="C148" s="24">
        <f>IF(ISBLANK('Dados Normal. pelo Peso - Seca'!C148),"",('Dados Normal. pelo Peso - Seca'!C148-'Dados Normal. pelo Peso - Seca'!C$194)/('Dados Normal. pelo Peso - Seca'!C$193-'Dados Normal. pelo Peso - Seca'!C$194))</f>
        <v>0.47299706039314088</v>
      </c>
      <c r="D148" s="24">
        <f>IF(ISBLANK('Dados Normal. pelo Peso - Seca'!D148),"",('Dados Normal. pelo Peso - Seca'!D148-'Dados Normal. pelo Peso - Seca'!D$194)/('Dados Normal. pelo Peso - Seca'!D$193-'Dados Normal. pelo Peso - Seca'!D$194))</f>
        <v>0.54171365307735342</v>
      </c>
      <c r="E148" s="24">
        <f>IF(ISBLANK('Dados Normal. pelo Peso - Seca'!E148),"",('Dados Normal. pelo Peso - Seca'!E148-'Dados Normal. pelo Peso - Seca'!E$194)/('Dados Normal. pelo Peso - Seca'!E$193-'Dados Normal. pelo Peso - Seca'!E$194))</f>
        <v>0.86623730492940298</v>
      </c>
      <c r="F148" s="24">
        <f>IF(ISBLANK('Dados Normal. pelo Peso - Seca'!F148),"",('Dados Normal. pelo Peso - Seca'!F148-'Dados Normal. pelo Peso - Seca'!F$194)/('Dados Normal. pelo Peso - Seca'!F$193-'Dados Normal. pelo Peso - Seca'!F$194))</f>
        <v>0.81809927360774815</v>
      </c>
      <c r="G148" s="24">
        <f>IF(ISBLANK('Dados Normal. pelo Peso - Seca'!G148),"",('Dados Normal. pelo Peso - Seca'!G148-'Dados Normal. pelo Peso - Seca'!G$194)/('Dados Normal. pelo Peso - Seca'!G$193-'Dados Normal. pelo Peso - Seca'!G$194))</f>
        <v>0.29449684960844863</v>
      </c>
      <c r="H148" s="24">
        <f>IF(ISBLANK('Dados Normal. pelo Peso - Seca'!H148),"",('Dados Normal. pelo Peso - Seca'!H148-'Dados Normal. pelo Peso - Seca'!H$194)/('Dados Normal. pelo Peso - Seca'!H$193-'Dados Normal. pelo Peso - Seca'!H$194))</f>
        <v>0.16782725735928564</v>
      </c>
      <c r="I148" s="24">
        <f>IF(ISBLANK('Dados Normal. pelo Peso - Seca'!I148),"",('Dados Normal. pelo Peso - Seca'!I148-'Dados Normal. pelo Peso - Seca'!I$194)/('Dados Normal. pelo Peso - Seca'!I$193-'Dados Normal. pelo Peso - Seca'!I$194))</f>
        <v>0.47199999999999998</v>
      </c>
      <c r="J148" s="24">
        <f>IF(ISBLANK('Dados Normal. pelo Peso - Seca'!J148),"",('Dados Normal. pelo Peso - Seca'!J148-'Dados Normal. pelo Peso - Seca'!J$194)/('Dados Normal. pelo Peso - Seca'!J$193-'Dados Normal. pelo Peso - Seca'!J$194))</f>
        <v>0.30856601987695242</v>
      </c>
      <c r="K148" s="24">
        <f>IF(ISBLANK('Dados Normal. pelo Peso - Seca'!K148),"",('Dados Normal. pelo Peso - Seca'!K148-'Dados Normal. pelo Peso - Seca'!K$194)/('Dados Normal. pelo Peso - Seca'!K$193-'Dados Normal. pelo Peso - Seca'!K$194))</f>
        <v>0.67119033927544569</v>
      </c>
      <c r="L148" s="24">
        <f>IF(ISBLANK('Dados Normal. pelo Peso - Seca'!L148),"",('Dados Normal. pelo Peso - Seca'!L148-'Dados Normal. pelo Peso - Seca'!L$194)/('Dados Normal. pelo Peso - Seca'!L$193-'Dados Normal. pelo Peso - Seca'!L$194))</f>
        <v>0.69075551384326606</v>
      </c>
      <c r="M148" s="24">
        <f>IF(ISBLANK('Dados Normal. pelo Peso - Seca'!M148),"",('Dados Normal. pelo Peso - Seca'!M148-'Dados Normal. pelo Peso - Seca'!M$194)/('Dados Normal. pelo Peso - Seca'!M$193-'Dados Normal. pelo Peso - Seca'!M$194))</f>
        <v>0.320337806571032</v>
      </c>
      <c r="N148" s="24">
        <f>IF(ISBLANK('Dados Normal. pelo Peso - Seca'!N148),"",('Dados Normal. pelo Peso - Seca'!N148-'Dados Normal. pelo Peso - Seca'!N$194)/('Dados Normal. pelo Peso - Seca'!N$193-'Dados Normal. pelo Peso - Seca'!N$194))</f>
        <v>0.17301184433164124</v>
      </c>
      <c r="O148" s="24">
        <f>IF(ISBLANK('Dados Normal. pelo Peso - Seca'!O148),"",('Dados Normal. pelo Peso - Seca'!O148-'Dados Normal. pelo Peso - Seca'!O$194)/('Dados Normal. pelo Peso - Seca'!O$193-'Dados Normal. pelo Peso - Seca'!O$194))</f>
        <v>0.62958860759493651</v>
      </c>
      <c r="P148" s="24">
        <f>IF(ISBLANK('Dados Normal. pelo Peso - Seca'!P148),"",('Dados Normal. pelo Peso - Seca'!P148-'Dados Normal. pelo Peso - Seca'!P$194)/('Dados Normal. pelo Peso - Seca'!P$193-'Dados Normal. pelo Peso - Seca'!P$194))</f>
        <v>0.24577226606538952</v>
      </c>
      <c r="Q148" s="24">
        <f>IF(ISBLANK('Dados Normal. pelo Peso - Seca'!Q148),"",('Dados Normal. pelo Peso - Seca'!Q148-'Dados Normal. pelo Peso - Seca'!Q$194)/('Dados Normal. pelo Peso - Seca'!Q$193-'Dados Normal. pelo Peso - Seca'!Q$194))</f>
        <v>1</v>
      </c>
      <c r="R148" s="24">
        <f>IF(ISBLANK('Dados Normal. pelo Peso - Seca'!R148),"",('Dados Normal. pelo Peso - Seca'!R148-'Dados Normal. pelo Peso - Seca'!R$194)/('Dados Normal. pelo Peso - Seca'!R$193-'Dados Normal. pelo Peso - Seca'!R$194))</f>
        <v>0</v>
      </c>
      <c r="S148" s="24">
        <f>IF(ISBLANK('Dados Normal. pelo Peso - Seca'!S148),"",('Dados Normal. pelo Peso - Seca'!S148-'Dados Normal. pelo Peso - Seca'!S$194)/('Dados Normal. pelo Peso - Seca'!S$193-'Dados Normal. pelo Peso - Seca'!S$194))</f>
        <v>1</v>
      </c>
      <c r="T148" s="24">
        <f>IF(ISBLANK('Dados Normal. pelo Peso - Seca'!T148),"",('Dados Normal. pelo Peso - Seca'!T148-'Dados Normal. pelo Peso - Seca'!T$194)/('Dados Normal. pelo Peso - Seca'!T$193-'Dados Normal. pelo Peso - Seca'!T$194))</f>
        <v>1</v>
      </c>
      <c r="U148" s="24">
        <f>IF(ISBLANK('Dados Normal. pelo Peso - Seca'!U148),"",('Dados Normal. pelo Peso - Seca'!U148-'Dados Normal. pelo Peso - Seca'!U$194)/('Dados Normal. pelo Peso - Seca'!U$193-'Dados Normal. pelo Peso - Seca'!U$194))</f>
        <v>1</v>
      </c>
      <c r="V148" s="24">
        <f>IF(ISBLANK('Dados Normal. pelo Peso - Seca'!V148),"",('Dados Normal. pelo Peso - Seca'!V148-'Dados Normal. pelo Peso - Seca'!V$194)/('Dados Normal. pelo Peso - Seca'!V$193-'Dados Normal. pelo Peso - Seca'!V$194))</f>
        <v>0.49999999999999989</v>
      </c>
      <c r="W148" s="24">
        <f>IF(ISBLANK('Dados Normal. pelo Peso - Seca'!W148),"",('Dados Normal. pelo Peso - Seca'!W148-'Dados Normal. pelo Peso - Seca'!W$194)/('Dados Normal. pelo Peso - Seca'!W$193-'Dados Normal. pelo Peso - Seca'!W$194))</f>
        <v>0.53953279424977507</v>
      </c>
      <c r="X148" s="24">
        <f>IF(ISBLANK('Dados Normal. pelo Peso - Seca'!X148),"",('Dados Normal. pelo Peso - Seca'!X148-'Dados Normal. pelo Peso - Seca'!X$194)/('Dados Normal. pelo Peso - Seca'!X$193-'Dados Normal. pelo Peso - Seca'!X$194))</f>
        <v>0.39600550964187359</v>
      </c>
      <c r="Y148" s="24">
        <f>IF(ISBLANK('Dados Normal. pelo Peso - Seca'!Y148),"",('Dados Normal. pelo Peso - Seca'!Y148-'Dados Normal. pelo Peso - Seca'!Y$194)/('Dados Normal. pelo Peso - Seca'!Y$193-'Dados Normal. pelo Peso - Seca'!Y$194))</f>
        <v>0.73914219997294006</v>
      </c>
      <c r="Z148" s="24">
        <f>IF(ISBLANK('Dados Normal. pelo Peso - Seca'!Z148),"",('Dados Normal. pelo Peso - Seca'!Z148-'Dados Normal. pelo Peso - Seca'!Z$194)/('Dados Normal. pelo Peso - Seca'!Z$193-'Dados Normal. pelo Peso - Seca'!Z$194))</f>
        <v>0.60889248181083266</v>
      </c>
      <c r="AA148" s="24">
        <f>IF(ISBLANK('Dados Normal. pelo Peso - Seca'!AA148),"",('Dados Normal. pelo Peso - Seca'!AA148-'Dados Normal. pelo Peso - Seca'!AA$194)/('Dados Normal. pelo Peso - Seca'!AA$193-'Dados Normal. pelo Peso - Seca'!AA$194))</f>
        <v>0.78260869565217395</v>
      </c>
      <c r="AB148" s="24">
        <f>IF(ISBLANK('Dados Normal. pelo Peso - Seca'!AB148),"",('Dados Normal. pelo Peso - Seca'!AB148-'Dados Normal. pelo Peso - Seca'!AB$194)/('Dados Normal. pelo Peso - Seca'!AB$193-'Dados Normal. pelo Peso - Seca'!AB$194))</f>
        <v>0.74468085106382986</v>
      </c>
      <c r="AC148" s="24">
        <f>IF(ISBLANK('Dados Normal. pelo Peso - Seca'!AC148),"",('Dados Normal. pelo Peso - Seca'!AC148-'Dados Normal. pelo Peso - Seca'!AC$194)/('Dados Normal. pelo Peso - Seca'!AC$193-'Dados Normal. pelo Peso - Seca'!AC$194))</f>
        <v>0.56249999999999989</v>
      </c>
    </row>
    <row r="149" spans="1:29" s="17" customFormat="1" x14ac:dyDescent="0.25">
      <c r="A149" s="18" t="s">
        <v>1161</v>
      </c>
      <c r="B149" s="28" t="s">
        <v>1162</v>
      </c>
      <c r="C149" s="24">
        <f>IF(ISBLANK('Dados Normal. pelo Peso - Seca'!C149),"",('Dados Normal. pelo Peso - Seca'!C149-'Dados Normal. pelo Peso - Seca'!C$194)/('Dados Normal. pelo Peso - Seca'!C$193-'Dados Normal. pelo Peso - Seca'!C$194))</f>
        <v>0.86430620212619558</v>
      </c>
      <c r="D149" s="24">
        <f>IF(ISBLANK('Dados Normal. pelo Peso - Seca'!D149),"",('Dados Normal. pelo Peso - Seca'!D149-'Dados Normal. pelo Peso - Seca'!D$194)/('Dados Normal. pelo Peso - Seca'!D$193-'Dados Normal. pelo Peso - Seca'!D$194))</f>
        <v>0.22297217447852022</v>
      </c>
      <c r="E149" s="24">
        <f>IF(ISBLANK('Dados Normal. pelo Peso - Seca'!E149),"",('Dados Normal. pelo Peso - Seca'!E149-'Dados Normal. pelo Peso - Seca'!E$194)/('Dados Normal. pelo Peso - Seca'!E$193-'Dados Normal. pelo Peso - Seca'!E$194))</f>
        <v>0.70473123606638599</v>
      </c>
      <c r="F149" s="24">
        <f>IF(ISBLANK('Dados Normal. pelo Peso - Seca'!F149),"",('Dados Normal. pelo Peso - Seca'!F149-'Dados Normal. pelo Peso - Seca'!F$194)/('Dados Normal. pelo Peso - Seca'!F$193-'Dados Normal. pelo Peso - Seca'!F$194))</f>
        <v>0.67282082324455228</v>
      </c>
      <c r="G149" s="24">
        <f>IF(ISBLANK('Dados Normal. pelo Peso - Seca'!G149),"",('Dados Normal. pelo Peso - Seca'!G149-'Dados Normal. pelo Peso - Seca'!G$194)/('Dados Normal. pelo Peso - Seca'!G$193-'Dados Normal. pelo Peso - Seca'!G$194))</f>
        <v>3.1040063532692799E-2</v>
      </c>
      <c r="H149" s="24">
        <f>IF(ISBLANK('Dados Normal. pelo Peso - Seca'!H149),"",('Dados Normal. pelo Peso - Seca'!H149-'Dados Normal. pelo Peso - Seca'!H$194)/('Dados Normal. pelo Peso - Seca'!H$193-'Dados Normal. pelo Peso - Seca'!H$194))</f>
        <v>0.93572567735675127</v>
      </c>
      <c r="I149" s="24">
        <f>IF(ISBLANK('Dados Normal. pelo Peso - Seca'!I149),"",('Dados Normal. pelo Peso - Seca'!I149-'Dados Normal. pelo Peso - Seca'!I$194)/('Dados Normal. pelo Peso - Seca'!I$193-'Dados Normal. pelo Peso - Seca'!I$194))</f>
        <v>0.66418604651162783</v>
      </c>
      <c r="J149" s="24">
        <f>IF(ISBLANK('Dados Normal. pelo Peso - Seca'!J149),"",('Dados Normal. pelo Peso - Seca'!J149-'Dados Normal. pelo Peso - Seca'!J$194)/('Dados Normal. pelo Peso - Seca'!J$193-'Dados Normal. pelo Peso - Seca'!J$194))</f>
        <v>0.47846663511594895</v>
      </c>
      <c r="K149" s="24">
        <f>IF(ISBLANK('Dados Normal. pelo Peso - Seca'!K149),"",('Dados Normal. pelo Peso - Seca'!K149-'Dados Normal. pelo Peso - Seca'!K$194)/('Dados Normal. pelo Peso - Seca'!K$193-'Dados Normal. pelo Peso - Seca'!K$194))</f>
        <v>0.65888441633122474</v>
      </c>
      <c r="L149" s="24">
        <f>IF(ISBLANK('Dados Normal. pelo Peso - Seca'!L149),"",('Dados Normal. pelo Peso - Seca'!L149-'Dados Normal. pelo Peso - Seca'!L$194)/('Dados Normal. pelo Peso - Seca'!L$193-'Dados Normal. pelo Peso - Seca'!L$194))</f>
        <v>0.57684185828249646</v>
      </c>
      <c r="M149" s="24">
        <f>IF(ISBLANK('Dados Normal. pelo Peso - Seca'!M149),"",('Dados Normal. pelo Peso - Seca'!M149-'Dados Normal. pelo Peso - Seca'!M$194)/('Dados Normal. pelo Peso - Seca'!M$193-'Dados Normal. pelo Peso - Seca'!M$194))</f>
        <v>0.6785053216103657</v>
      </c>
      <c r="N149" s="24">
        <f>IF(ISBLANK('Dados Normal. pelo Peso - Seca'!N149),"",('Dados Normal. pelo Peso - Seca'!N149-'Dados Normal. pelo Peso - Seca'!N$194)/('Dados Normal. pelo Peso - Seca'!N$193-'Dados Normal. pelo Peso - Seca'!N$194))</f>
        <v>0.96192893401015223</v>
      </c>
      <c r="O149" s="24">
        <f>IF(ISBLANK('Dados Normal. pelo Peso - Seca'!O149),"",('Dados Normal. pelo Peso - Seca'!O149-'Dados Normal. pelo Peso - Seca'!O$194)/('Dados Normal. pelo Peso - Seca'!O$193-'Dados Normal. pelo Peso - Seca'!O$194))</f>
        <v>0.53322784810126578</v>
      </c>
      <c r="P149" s="24">
        <f>IF(ISBLANK('Dados Normal. pelo Peso - Seca'!P149),"",('Dados Normal. pelo Peso - Seca'!P149-'Dados Normal. pelo Peso - Seca'!P$194)/('Dados Normal. pelo Peso - Seca'!P$193-'Dados Normal. pelo Peso - Seca'!P$194))</f>
        <v>5.5242390078917805E-2</v>
      </c>
      <c r="Q149" s="24">
        <f>IF(ISBLANK('Dados Normal. pelo Peso - Seca'!Q149),"",('Dados Normal. pelo Peso - Seca'!Q149-'Dados Normal. pelo Peso - Seca'!Q$194)/('Dados Normal. pelo Peso - Seca'!Q$193-'Dados Normal. pelo Peso - Seca'!Q$194))</f>
        <v>0</v>
      </c>
      <c r="R149" s="24">
        <f>IF(ISBLANK('Dados Normal. pelo Peso - Seca'!R149),"",('Dados Normal. pelo Peso - Seca'!R149-'Dados Normal. pelo Peso - Seca'!R$194)/('Dados Normal. pelo Peso - Seca'!R$193-'Dados Normal. pelo Peso - Seca'!R$194))</f>
        <v>1</v>
      </c>
      <c r="S149" s="24">
        <f>IF(ISBLANK('Dados Normal. pelo Peso - Seca'!S149),"",('Dados Normal. pelo Peso - Seca'!S149-'Dados Normal. pelo Peso - Seca'!S$194)/('Dados Normal. pelo Peso - Seca'!S$193-'Dados Normal. pelo Peso - Seca'!S$194))</f>
        <v>1</v>
      </c>
      <c r="T149" s="24">
        <f>IF(ISBLANK('Dados Normal. pelo Peso - Seca'!T149),"",('Dados Normal. pelo Peso - Seca'!T149-'Dados Normal. pelo Peso - Seca'!T$194)/('Dados Normal. pelo Peso - Seca'!T$193-'Dados Normal. pelo Peso - Seca'!T$194))</f>
        <v>1</v>
      </c>
      <c r="U149" s="24">
        <f>IF(ISBLANK('Dados Normal. pelo Peso - Seca'!U149),"",('Dados Normal. pelo Peso - Seca'!U149-'Dados Normal. pelo Peso - Seca'!U$194)/('Dados Normal. pelo Peso - Seca'!U$193-'Dados Normal. pelo Peso - Seca'!U$194))</f>
        <v>1</v>
      </c>
      <c r="V149" s="24">
        <f>IF(ISBLANK('Dados Normal. pelo Peso - Seca'!V149),"",('Dados Normal. pelo Peso - Seca'!V149-'Dados Normal. pelo Peso - Seca'!V$194)/('Dados Normal. pelo Peso - Seca'!V$193-'Dados Normal. pelo Peso - Seca'!V$194))</f>
        <v>0.70833333333333337</v>
      </c>
      <c r="W149" s="24">
        <f>IF(ISBLANK('Dados Normal. pelo Peso - Seca'!W149),"",('Dados Normal. pelo Peso - Seca'!W149-'Dados Normal. pelo Peso - Seca'!W$194)/('Dados Normal. pelo Peso - Seca'!W$193-'Dados Normal. pelo Peso - Seca'!W$194))</f>
        <v>0.80997304582210305</v>
      </c>
      <c r="X149" s="24">
        <f>IF(ISBLANK('Dados Normal. pelo Peso - Seca'!X149),"",('Dados Normal. pelo Peso - Seca'!X149-'Dados Normal. pelo Peso - Seca'!X$194)/('Dados Normal. pelo Peso - Seca'!X$193-'Dados Normal. pelo Peso - Seca'!X$194))</f>
        <v>0.5475206611570248</v>
      </c>
      <c r="Y149" s="24">
        <f>IF(ISBLANK('Dados Normal. pelo Peso - Seca'!Y149),"",('Dados Normal. pelo Peso - Seca'!Y149-'Dados Normal. pelo Peso - Seca'!Y$194)/('Dados Normal. pelo Peso - Seca'!Y$193-'Dados Normal. pelo Peso - Seca'!Y$194))</f>
        <v>0.50629143552969824</v>
      </c>
      <c r="Z149" s="24">
        <f>IF(ISBLANK('Dados Normal. pelo Peso - Seca'!Z149),"",('Dados Normal. pelo Peso - Seca'!Z149-'Dados Normal. pelo Peso - Seca'!Z$194)/('Dados Normal. pelo Peso - Seca'!Z$193-'Dados Normal. pelo Peso - Seca'!Z$194))</f>
        <v>0.76394502829426025</v>
      </c>
      <c r="AA149" s="24">
        <f>IF(ISBLANK('Dados Normal. pelo Peso - Seca'!AA149),"",('Dados Normal. pelo Peso - Seca'!AA149-'Dados Normal. pelo Peso - Seca'!AA$194)/('Dados Normal. pelo Peso - Seca'!AA$193-'Dados Normal. pelo Peso - Seca'!AA$194))</f>
        <v>0.67956330204941584</v>
      </c>
      <c r="AB149" s="24">
        <f>IF(ISBLANK('Dados Normal. pelo Peso - Seca'!AB149),"",('Dados Normal. pelo Peso - Seca'!AB149-'Dados Normal. pelo Peso - Seca'!AB$194)/('Dados Normal. pelo Peso - Seca'!AB$193-'Dados Normal. pelo Peso - Seca'!AB$194))</f>
        <v>0.42553191489361697</v>
      </c>
      <c r="AC149" s="24">
        <f>IF(ISBLANK('Dados Normal. pelo Peso - Seca'!AC149),"",('Dados Normal. pelo Peso - Seca'!AC149-'Dados Normal. pelo Peso - Seca'!AC$194)/('Dados Normal. pelo Peso - Seca'!AC$193-'Dados Normal. pelo Peso - Seca'!AC$194))</f>
        <v>0.27083333333333331</v>
      </c>
    </row>
    <row r="150" spans="1:29" s="17" customFormat="1" x14ac:dyDescent="0.25">
      <c r="A150" s="18" t="s">
        <v>1163</v>
      </c>
      <c r="B150" s="28" t="s">
        <v>1164</v>
      </c>
      <c r="C150" s="24">
        <f>IF(ISBLANK('Dados Normal. pelo Peso - Seca'!C150),"",('Dados Normal. pelo Peso - Seca'!C150-'Dados Normal. pelo Peso - Seca'!C$194)/('Dados Normal. pelo Peso - Seca'!C$193-'Dados Normal. pelo Peso - Seca'!C$194))</f>
        <v>0.68880453972559474</v>
      </c>
      <c r="D150" s="24">
        <f>IF(ISBLANK('Dados Normal. pelo Peso - Seca'!D150),"",('Dados Normal. pelo Peso - Seca'!D150-'Dados Normal. pelo Peso - Seca'!D$194)/('Dados Normal. pelo Peso - Seca'!D$193-'Dados Normal. pelo Peso - Seca'!D$194))</f>
        <v>0.41663764184298957</v>
      </c>
      <c r="E150" s="24">
        <f>IF(ISBLANK('Dados Normal. pelo Peso - Seca'!E150),"",('Dados Normal. pelo Peso - Seca'!E150-'Dados Normal. pelo Peso - Seca'!E$194)/('Dados Normal. pelo Peso - Seca'!E$193-'Dados Normal. pelo Peso - Seca'!E$194))</f>
        <v>0.89422838741639832</v>
      </c>
      <c r="F150" s="24">
        <f>IF(ISBLANK('Dados Normal. pelo Peso - Seca'!F150),"",('Dados Normal. pelo Peso - Seca'!F150-'Dados Normal. pelo Peso - Seca'!F$194)/('Dados Normal. pelo Peso - Seca'!F$193-'Dados Normal. pelo Peso - Seca'!F$194))</f>
        <v>0.83474576271186463</v>
      </c>
      <c r="G150" s="24">
        <f>IF(ISBLANK('Dados Normal. pelo Peso - Seca'!G150),"",('Dados Normal. pelo Peso - Seca'!G150-'Dados Normal. pelo Peso - Seca'!G$194)/('Dados Normal. pelo Peso - Seca'!G$193-'Dados Normal. pelo Peso - Seca'!G$194))</f>
        <v>0.39046333855416199</v>
      </c>
      <c r="H150" s="24">
        <f>IF(ISBLANK('Dados Normal. pelo Peso - Seca'!H150),"",('Dados Normal. pelo Peso - Seca'!H150-'Dados Normal. pelo Peso - Seca'!H$194)/('Dados Normal. pelo Peso - Seca'!H$193-'Dados Normal. pelo Peso - Seca'!H$194))</f>
        <v>0.62921249506340415</v>
      </c>
      <c r="I150" s="24">
        <f>IF(ISBLANK('Dados Normal. pelo Peso - Seca'!I150),"",('Dados Normal. pelo Peso - Seca'!I150-'Dados Normal. pelo Peso - Seca'!I$194)/('Dados Normal. pelo Peso - Seca'!I$193-'Dados Normal. pelo Peso - Seca'!I$194))</f>
        <v>0.55944186046511635</v>
      </c>
      <c r="J150" s="24">
        <f>IF(ISBLANK('Dados Normal. pelo Peso - Seca'!J150),"",('Dados Normal. pelo Peso - Seca'!J150-'Dados Normal. pelo Peso - Seca'!J$194)/('Dados Normal. pelo Peso - Seca'!J$193-'Dados Normal. pelo Peso - Seca'!J$194))</f>
        <v>0.42640795078088034</v>
      </c>
      <c r="K150" s="24">
        <f>IF(ISBLANK('Dados Normal. pelo Peso - Seca'!K150),"",('Dados Normal. pelo Peso - Seca'!K150-'Dados Normal. pelo Peso - Seca'!K$194)/('Dados Normal. pelo Peso - Seca'!K$193-'Dados Normal. pelo Peso - Seca'!K$194))</f>
        <v>0.52248418631397353</v>
      </c>
      <c r="L150" s="24">
        <f>IF(ISBLANK('Dados Normal. pelo Peso - Seca'!L150),"",('Dados Normal. pelo Peso - Seca'!L150-'Dados Normal. pelo Peso - Seca'!L$194)/('Dados Normal. pelo Peso - Seca'!L$193-'Dados Normal. pelo Peso - Seca'!L$194))</f>
        <v>0.61039418113561705</v>
      </c>
      <c r="M150" s="24">
        <f>IF(ISBLANK('Dados Normal. pelo Peso - Seca'!M150),"",('Dados Normal. pelo Peso - Seca'!M150-'Dados Normal. pelo Peso - Seca'!M$194)/('Dados Normal. pelo Peso - Seca'!M$193-'Dados Normal. pelo Peso - Seca'!M$194))</f>
        <v>0.51376677464136977</v>
      </c>
      <c r="N150" s="24">
        <f>IF(ISBLANK('Dados Normal. pelo Peso - Seca'!N150),"",('Dados Normal. pelo Peso - Seca'!N150-'Dados Normal. pelo Peso - Seca'!N$194)/('Dados Normal. pelo Peso - Seca'!N$193-'Dados Normal. pelo Peso - Seca'!N$194))</f>
        <v>0.85342639593908598</v>
      </c>
      <c r="O150" s="24">
        <f>IF(ISBLANK('Dados Normal. pelo Peso - Seca'!O150),"",('Dados Normal. pelo Peso - Seca'!O150-'Dados Normal. pelo Peso - Seca'!O$194)/('Dados Normal. pelo Peso - Seca'!O$193-'Dados Normal. pelo Peso - Seca'!O$194))</f>
        <v>0.47041139240506336</v>
      </c>
      <c r="P150" s="24">
        <f>IF(ISBLANK('Dados Normal. pelo Peso - Seca'!P150),"",('Dados Normal. pelo Peso - Seca'!P150-'Dados Normal. pelo Peso - Seca'!P$194)/('Dados Normal. pelo Peso - Seca'!P$193-'Dados Normal. pelo Peso - Seca'!P$194))</f>
        <v>9.4701240135287898E-2</v>
      </c>
      <c r="Q150" s="24">
        <f>IF(ISBLANK('Dados Normal. pelo Peso - Seca'!Q150),"",('Dados Normal. pelo Peso - Seca'!Q150-'Dados Normal. pelo Peso - Seca'!Q$194)/('Dados Normal. pelo Peso - Seca'!Q$193-'Dados Normal. pelo Peso - Seca'!Q$194))</f>
        <v>0</v>
      </c>
      <c r="R150" s="24">
        <f>IF(ISBLANK('Dados Normal. pelo Peso - Seca'!R150),"",('Dados Normal. pelo Peso - Seca'!R150-'Dados Normal. pelo Peso - Seca'!R$194)/('Dados Normal. pelo Peso - Seca'!R$193-'Dados Normal. pelo Peso - Seca'!R$194))</f>
        <v>1</v>
      </c>
      <c r="S150" s="24">
        <f>IF(ISBLANK('Dados Normal. pelo Peso - Seca'!S150),"",('Dados Normal. pelo Peso - Seca'!S150-'Dados Normal. pelo Peso - Seca'!S$194)/('Dados Normal. pelo Peso - Seca'!S$193-'Dados Normal. pelo Peso - Seca'!S$194))</f>
        <v>1</v>
      </c>
      <c r="T150" s="24">
        <f>IF(ISBLANK('Dados Normal. pelo Peso - Seca'!T150),"",('Dados Normal. pelo Peso - Seca'!T150-'Dados Normal. pelo Peso - Seca'!T$194)/('Dados Normal. pelo Peso - Seca'!T$193-'Dados Normal. pelo Peso - Seca'!T$194))</f>
        <v>1</v>
      </c>
      <c r="U150" s="24">
        <f>IF(ISBLANK('Dados Normal. pelo Peso - Seca'!U150),"",('Dados Normal. pelo Peso - Seca'!U150-'Dados Normal. pelo Peso - Seca'!U$194)/('Dados Normal. pelo Peso - Seca'!U$193-'Dados Normal. pelo Peso - Seca'!U$194))</f>
        <v>1</v>
      </c>
      <c r="V150" s="24">
        <f>IF(ISBLANK('Dados Normal. pelo Peso - Seca'!V150),"",('Dados Normal. pelo Peso - Seca'!V150-'Dados Normal. pelo Peso - Seca'!V$194)/('Dados Normal. pelo Peso - Seca'!V$193-'Dados Normal. pelo Peso - Seca'!V$194))</f>
        <v>0.33333333333333354</v>
      </c>
      <c r="W150" s="24">
        <f>IF(ISBLANK('Dados Normal. pelo Peso - Seca'!W150),"",('Dados Normal. pelo Peso - Seca'!W150-'Dados Normal. pelo Peso - Seca'!W$194)/('Dados Normal. pelo Peso - Seca'!W$193-'Dados Normal. pelo Peso - Seca'!W$194))</f>
        <v>0.89802336028751151</v>
      </c>
      <c r="X150" s="24">
        <f>IF(ISBLANK('Dados Normal. pelo Peso - Seca'!X150),"",('Dados Normal. pelo Peso - Seca'!X150-'Dados Normal. pelo Peso - Seca'!X$194)/('Dados Normal. pelo Peso - Seca'!X$193-'Dados Normal. pelo Peso - Seca'!X$194))</f>
        <v>0.89187327823691476</v>
      </c>
      <c r="Y150" s="24">
        <f>IF(ISBLANK('Dados Normal. pelo Peso - Seca'!Y150),"",('Dados Normal. pelo Peso - Seca'!Y150-'Dados Normal. pelo Peso - Seca'!Y$194)/('Dados Normal. pelo Peso - Seca'!Y$193-'Dados Normal. pelo Peso - Seca'!Y$194))</f>
        <v>0.77188472466513325</v>
      </c>
      <c r="Z150" s="24">
        <f>IF(ISBLANK('Dados Normal. pelo Peso - Seca'!Z150),"",('Dados Normal. pelo Peso - Seca'!Z150-'Dados Normal. pelo Peso - Seca'!Z$194)/('Dados Normal. pelo Peso - Seca'!Z$193-'Dados Normal. pelo Peso - Seca'!Z$194))</f>
        <v>0.79870654810024255</v>
      </c>
      <c r="AA150" s="24">
        <f>IF(ISBLANK('Dados Normal. pelo Peso - Seca'!AA150),"",('Dados Normal. pelo Peso - Seca'!AA150-'Dados Normal. pelo Peso - Seca'!AA$194)/('Dados Normal. pelo Peso - Seca'!AA$193-'Dados Normal. pelo Peso - Seca'!AA$194))</f>
        <v>0.79276000766136767</v>
      </c>
      <c r="AB150" s="24">
        <f>IF(ISBLANK('Dados Normal. pelo Peso - Seca'!AB150),"",('Dados Normal. pelo Peso - Seca'!AB150-'Dados Normal. pelo Peso - Seca'!AB$194)/('Dados Normal. pelo Peso - Seca'!AB$193-'Dados Normal. pelo Peso - Seca'!AB$194))</f>
        <v>0.23404255319148926</v>
      </c>
      <c r="AC150" s="24">
        <f>IF(ISBLANK('Dados Normal. pelo Peso - Seca'!AC150),"",('Dados Normal. pelo Peso - Seca'!AC150-'Dados Normal. pelo Peso - Seca'!AC$194)/('Dados Normal. pelo Peso - Seca'!AC$193-'Dados Normal. pelo Peso - Seca'!AC$194))</f>
        <v>0.72916666666666674</v>
      </c>
    </row>
    <row r="151" spans="1:29" s="17" customFormat="1" x14ac:dyDescent="0.25">
      <c r="A151" s="18" t="s">
        <v>1165</v>
      </c>
      <c r="B151" s="28" t="s">
        <v>1166</v>
      </c>
      <c r="C151" s="24">
        <f>IF(ISBLANK('Dados Normal. pelo Peso - Seca'!C151),"",('Dados Normal. pelo Peso - Seca'!C151-'Dados Normal. pelo Peso - Seca'!C$194)/('Dados Normal. pelo Peso - Seca'!C$193-'Dados Normal. pelo Peso - Seca'!C$194))</f>
        <v>0.74905173842551376</v>
      </c>
      <c r="D151" s="24">
        <f>IF(ISBLANK('Dados Normal. pelo Peso - Seca'!D151),"",('Dados Normal. pelo Peso - Seca'!D151-'Dados Normal. pelo Peso - Seca'!D$194)/('Dados Normal. pelo Peso - Seca'!D$193-'Dados Normal. pelo Peso - Seca'!D$194))</f>
        <v>0.26341391914042472</v>
      </c>
      <c r="E151" s="24">
        <f>IF(ISBLANK('Dados Normal. pelo Peso - Seca'!E151),"",('Dados Normal. pelo Peso - Seca'!E151-'Dados Normal. pelo Peso - Seca'!E$194)/('Dados Normal. pelo Peso - Seca'!E$193-'Dados Normal. pelo Peso - Seca'!E$194))</f>
        <v>0.71463958384939308</v>
      </c>
      <c r="F151" s="24">
        <f>IF(ISBLANK('Dados Normal. pelo Peso - Seca'!F151),"",('Dados Normal. pelo Peso - Seca'!F151-'Dados Normal. pelo Peso - Seca'!F$194)/('Dados Normal. pelo Peso - Seca'!F$193-'Dados Normal. pelo Peso - Seca'!F$194))</f>
        <v>0.67100484261501225</v>
      </c>
      <c r="G151" s="24">
        <f>IF(ISBLANK('Dados Normal. pelo Peso - Seca'!G151),"",('Dados Normal. pelo Peso - Seca'!G151-'Dados Normal. pelo Peso - Seca'!G$194)/('Dados Normal. pelo Peso - Seca'!G$193-'Dados Normal. pelo Peso - Seca'!G$194))</f>
        <v>0.18952468082360538</v>
      </c>
      <c r="H151" s="24">
        <f>IF(ISBLANK('Dados Normal. pelo Peso - Seca'!H151),"",('Dados Normal. pelo Peso - Seca'!H151-'Dados Normal. pelo Peso - Seca'!H$194)/('Dados Normal. pelo Peso - Seca'!H$193-'Dados Normal. pelo Peso - Seca'!H$194))</f>
        <v>0.6153178740013926</v>
      </c>
      <c r="I151" s="24">
        <f>IF(ISBLANK('Dados Normal. pelo Peso - Seca'!I151),"",('Dados Normal. pelo Peso - Seca'!I151-'Dados Normal. pelo Peso - Seca'!I$194)/('Dados Normal. pelo Peso - Seca'!I$193-'Dados Normal. pelo Peso - Seca'!I$194))</f>
        <v>0.54586046511627906</v>
      </c>
      <c r="J151" s="24">
        <f>IF(ISBLANK('Dados Normal. pelo Peso - Seca'!J151),"",('Dados Normal. pelo Peso - Seca'!J151-'Dados Normal. pelo Peso - Seca'!J$194)/('Dados Normal. pelo Peso - Seca'!J$193-'Dados Normal. pelo Peso - Seca'!J$194))</f>
        <v>0.38002839564600105</v>
      </c>
      <c r="K151" s="24">
        <f>IF(ISBLANK('Dados Normal. pelo Peso - Seca'!K151),"",('Dados Normal. pelo Peso - Seca'!K151-'Dados Normal. pelo Peso - Seca'!K$194)/('Dados Normal. pelo Peso - Seca'!K$193-'Dados Normal. pelo Peso - Seca'!K$194))</f>
        <v>0.66797009775733185</v>
      </c>
      <c r="L151" s="24">
        <f>IF(ISBLANK('Dados Normal. pelo Peso - Seca'!L151),"",('Dados Normal. pelo Peso - Seca'!L151-'Dados Normal. pelo Peso - Seca'!L$194)/('Dados Normal. pelo Peso - Seca'!L$193-'Dados Normal. pelo Peso - Seca'!L$194))</f>
        <v>0.43453777569216323</v>
      </c>
      <c r="M151" s="24">
        <f>IF(ISBLANK('Dados Normal. pelo Peso - Seca'!M151),"",('Dados Normal. pelo Peso - Seca'!M151-'Dados Normal. pelo Peso - Seca'!M$194)/('Dados Normal. pelo Peso - Seca'!M$193-'Dados Normal. pelo Peso - Seca'!M$194))</f>
        <v>0.23900971772327625</v>
      </c>
      <c r="N151" s="24">
        <f>IF(ISBLANK('Dados Normal. pelo Peso - Seca'!N151),"",('Dados Normal. pelo Peso - Seca'!N151-'Dados Normal. pelo Peso - Seca'!N$194)/('Dados Normal. pelo Peso - Seca'!N$193-'Dados Normal. pelo Peso - Seca'!N$194))</f>
        <v>0.75613367174280877</v>
      </c>
      <c r="O151" s="24">
        <f>IF(ISBLANK('Dados Normal. pelo Peso - Seca'!O151),"",('Dados Normal. pelo Peso - Seca'!O151-'Dados Normal. pelo Peso - Seca'!O$194)/('Dados Normal. pelo Peso - Seca'!O$193-'Dados Normal. pelo Peso - Seca'!O$194))</f>
        <v>0.30189873417721513</v>
      </c>
      <c r="P151" s="24">
        <f>IF(ISBLANK('Dados Normal. pelo Peso - Seca'!P151),"",('Dados Normal. pelo Peso - Seca'!P151-'Dados Normal. pelo Peso - Seca'!P$194)/('Dados Normal. pelo Peso - Seca'!P$193-'Dados Normal. pelo Peso - Seca'!P$194))</f>
        <v>0.11612175873731681</v>
      </c>
      <c r="Q151" s="24">
        <f>IF(ISBLANK('Dados Normal. pelo Peso - Seca'!Q151),"",('Dados Normal. pelo Peso - Seca'!Q151-'Dados Normal. pelo Peso - Seca'!Q$194)/('Dados Normal. pelo Peso - Seca'!Q$193-'Dados Normal. pelo Peso - Seca'!Q$194))</f>
        <v>0</v>
      </c>
      <c r="R151" s="24">
        <f>IF(ISBLANK('Dados Normal. pelo Peso - Seca'!R151),"",('Dados Normal. pelo Peso - Seca'!R151-'Dados Normal. pelo Peso - Seca'!R$194)/('Dados Normal. pelo Peso - Seca'!R$193-'Dados Normal. pelo Peso - Seca'!R$194))</f>
        <v>1</v>
      </c>
      <c r="S151" s="24">
        <f>IF(ISBLANK('Dados Normal. pelo Peso - Seca'!S151),"",('Dados Normal. pelo Peso - Seca'!S151-'Dados Normal. pelo Peso - Seca'!S$194)/('Dados Normal. pelo Peso - Seca'!S$193-'Dados Normal. pelo Peso - Seca'!S$194))</f>
        <v>0.66666666666666674</v>
      </c>
      <c r="T151" s="24">
        <f>IF(ISBLANK('Dados Normal. pelo Peso - Seca'!T151),"",('Dados Normal. pelo Peso - Seca'!T151-'Dados Normal. pelo Peso - Seca'!T$194)/('Dados Normal. pelo Peso - Seca'!T$193-'Dados Normal. pelo Peso - Seca'!T$194))</f>
        <v>1</v>
      </c>
      <c r="U151" s="24">
        <f>IF(ISBLANK('Dados Normal. pelo Peso - Seca'!U151),"",('Dados Normal. pelo Peso - Seca'!U151-'Dados Normal. pelo Peso - Seca'!U$194)/('Dados Normal. pelo Peso - Seca'!U$193-'Dados Normal. pelo Peso - Seca'!U$194))</f>
        <v>0</v>
      </c>
      <c r="V151" s="24">
        <f>IF(ISBLANK('Dados Normal. pelo Peso - Seca'!V151),"",('Dados Normal. pelo Peso - Seca'!V151-'Dados Normal. pelo Peso - Seca'!V$194)/('Dados Normal. pelo Peso - Seca'!V$193-'Dados Normal. pelo Peso - Seca'!V$194))</f>
        <v>0.66666666666666663</v>
      </c>
      <c r="W151" s="24">
        <f>IF(ISBLANK('Dados Normal. pelo Peso - Seca'!W151),"",('Dados Normal. pelo Peso - Seca'!W151-'Dados Normal. pelo Peso - Seca'!W$194)/('Dados Normal. pelo Peso - Seca'!W$193-'Dados Normal. pelo Peso - Seca'!W$194))</f>
        <v>0.74393530997304602</v>
      </c>
      <c r="X151" s="24">
        <f>IF(ISBLANK('Dados Normal. pelo Peso - Seca'!X151),"",('Dados Normal. pelo Peso - Seca'!X151-'Dados Normal. pelo Peso - Seca'!X$194)/('Dados Normal. pelo Peso - Seca'!X$193-'Dados Normal. pelo Peso - Seca'!X$194))</f>
        <v>0.39944903581267238</v>
      </c>
      <c r="Y151" s="24">
        <f>IF(ISBLANK('Dados Normal. pelo Peso - Seca'!Y151),"",('Dados Normal. pelo Peso - Seca'!Y151-'Dados Normal. pelo Peso - Seca'!Y$194)/('Dados Normal. pelo Peso - Seca'!Y$193-'Dados Normal. pelo Peso - Seca'!Y$194))</f>
        <v>0.86226491679069162</v>
      </c>
      <c r="Z151" s="24">
        <f>IF(ISBLANK('Dados Normal. pelo Peso - Seca'!Z151),"",('Dados Normal. pelo Peso - Seca'!Z151-'Dados Normal. pelo Peso - Seca'!Z$194)/('Dados Normal. pelo Peso - Seca'!Z$193-'Dados Normal. pelo Peso - Seca'!Z$194))</f>
        <v>0.79838318512530315</v>
      </c>
      <c r="AA151" s="24">
        <f>IF(ISBLANK('Dados Normal. pelo Peso - Seca'!AA151),"",('Dados Normal. pelo Peso - Seca'!AA151-'Dados Normal. pelo Peso - Seca'!AA$194)/('Dados Normal. pelo Peso - Seca'!AA$193-'Dados Normal. pelo Peso - Seca'!AA$194))</f>
        <v>0.60141735299751009</v>
      </c>
      <c r="AB151" s="24">
        <f>IF(ISBLANK('Dados Normal. pelo Peso - Seca'!AB151),"",('Dados Normal. pelo Peso - Seca'!AB151-'Dados Normal. pelo Peso - Seca'!AB$194)/('Dados Normal. pelo Peso - Seca'!AB$193-'Dados Normal. pelo Peso - Seca'!AB$194))</f>
        <v>0.31914893617021295</v>
      </c>
      <c r="AC151" s="24">
        <f>IF(ISBLANK('Dados Normal. pelo Peso - Seca'!AC151),"",('Dados Normal. pelo Peso - Seca'!AC151-'Dados Normal. pelo Peso - Seca'!AC$194)/('Dados Normal. pelo Peso - Seca'!AC$193-'Dados Normal. pelo Peso - Seca'!AC$194))</f>
        <v>0.2916666666666668</v>
      </c>
    </row>
    <row r="152" spans="1:29" s="17" customFormat="1" x14ac:dyDescent="0.25">
      <c r="A152" s="18" t="s">
        <v>1167</v>
      </c>
      <c r="B152" s="28" t="s">
        <v>1168</v>
      </c>
      <c r="C152" s="24">
        <f>IF(ISBLANK('Dados Normal. pelo Peso - Seca'!C152),"",('Dados Normal. pelo Peso - Seca'!C152-'Dados Normal. pelo Peso - Seca'!C$194)/('Dados Normal. pelo Peso - Seca'!C$193-'Dados Normal. pelo Peso - Seca'!C$194))</f>
        <v>0.87647345390592468</v>
      </c>
      <c r="D152" s="24">
        <f>IF(ISBLANK('Dados Normal. pelo Peso - Seca'!D152),"",('Dados Normal. pelo Peso - Seca'!D152-'Dados Normal. pelo Peso - Seca'!D$194)/('Dados Normal. pelo Peso - Seca'!D$193-'Dados Normal. pelo Peso - Seca'!D$194))</f>
        <v>9.695873309424359E-2</v>
      </c>
      <c r="E152" s="24">
        <f>IF(ISBLANK('Dados Normal. pelo Peso - Seca'!E152),"",('Dados Normal. pelo Peso - Seca'!E152-'Dados Normal. pelo Peso - Seca'!E$194)/('Dados Normal. pelo Peso - Seca'!E$193-'Dados Normal. pelo Peso - Seca'!E$194))</f>
        <v>0.74362150111468905</v>
      </c>
      <c r="F152" s="24">
        <f>IF(ISBLANK('Dados Normal. pelo Peso - Seca'!F152),"",('Dados Normal. pelo Peso - Seca'!F152-'Dados Normal. pelo Peso - Seca'!F$194)/('Dados Normal. pelo Peso - Seca'!F$193-'Dados Normal. pelo Peso - Seca'!F$194))</f>
        <v>0.78299031476997594</v>
      </c>
      <c r="G152" s="24">
        <f>IF(ISBLANK('Dados Normal. pelo Peso - Seca'!G152),"",('Dados Normal. pelo Peso - Seca'!G152-'Dados Normal. pelo Peso - Seca'!G$194)/('Dados Normal. pelo Peso - Seca'!G$193-'Dados Normal. pelo Peso - Seca'!G$194))</f>
        <v>0.16322362258013157</v>
      </c>
      <c r="H152" s="24">
        <f>IF(ISBLANK('Dados Normal. pelo Peso - Seca'!H152),"",('Dados Normal. pelo Peso - Seca'!H152-'Dados Normal. pelo Peso - Seca'!H$194)/('Dados Normal. pelo Peso - Seca'!H$193-'Dados Normal. pelo Peso - Seca'!H$194))</f>
        <v>0.57033544895069865</v>
      </c>
      <c r="I152" s="24">
        <f>IF(ISBLANK('Dados Normal. pelo Peso - Seca'!I152),"",('Dados Normal. pelo Peso - Seca'!I152-'Dados Normal. pelo Peso - Seca'!I$194)/('Dados Normal. pelo Peso - Seca'!I$193-'Dados Normal. pelo Peso - Seca'!I$194))</f>
        <v>0.76483720930232568</v>
      </c>
      <c r="J152" s="24">
        <f>IF(ISBLANK('Dados Normal. pelo Peso - Seca'!J152),"",('Dados Normal. pelo Peso - Seca'!J152-'Dados Normal. pelo Peso - Seca'!J$194)/('Dados Normal. pelo Peso - Seca'!J$193-'Dados Normal. pelo Peso - Seca'!J$194))</f>
        <v>0.55750118315191677</v>
      </c>
      <c r="K152" s="24">
        <f>IF(ISBLANK('Dados Normal. pelo Peso - Seca'!K152),"",('Dados Normal. pelo Peso - Seca'!K152-'Dados Normal. pelo Peso - Seca'!K$194)/('Dados Normal. pelo Peso - Seca'!K$193-'Dados Normal. pelo Peso - Seca'!K$194))</f>
        <v>0.70350776308223117</v>
      </c>
      <c r="L152" s="24">
        <f>IF(ISBLANK('Dados Normal. pelo Peso - Seca'!L152),"",('Dados Normal. pelo Peso - Seca'!L152-'Dados Normal. pelo Peso - Seca'!L$194)/('Dados Normal. pelo Peso - Seca'!L$193-'Dados Normal. pelo Peso - Seca'!L$194))</f>
        <v>0.55842327545753168</v>
      </c>
      <c r="M152" s="24">
        <f>IF(ISBLANK('Dados Normal. pelo Peso - Seca'!M152),"",('Dados Normal. pelo Peso - Seca'!M152-'Dados Normal. pelo Peso - Seca'!M$194)/('Dados Normal. pelo Peso - Seca'!M$193-'Dados Normal. pelo Peso - Seca'!M$194))</f>
        <v>0.48033317908375744</v>
      </c>
      <c r="N152" s="24">
        <f>IF(ISBLANK('Dados Normal. pelo Peso - Seca'!N152),"",('Dados Normal. pelo Peso - Seca'!N152-'Dados Normal. pelo Peso - Seca'!N$194)/('Dados Normal. pelo Peso - Seca'!N$193-'Dados Normal. pelo Peso - Seca'!N$194))</f>
        <v>0.76015228426395909</v>
      </c>
      <c r="O152" s="24">
        <f>IF(ISBLANK('Dados Normal. pelo Peso - Seca'!O152),"",('Dados Normal. pelo Peso - Seca'!O152-'Dados Normal. pelo Peso - Seca'!O$194)/('Dados Normal. pelo Peso - Seca'!O$193-'Dados Normal. pelo Peso - Seca'!O$194))</f>
        <v>0.44272151898734174</v>
      </c>
      <c r="P152" s="24">
        <f>IF(ISBLANK('Dados Normal. pelo Peso - Seca'!P152),"",('Dados Normal. pelo Peso - Seca'!P152-'Dados Normal. pelo Peso - Seca'!P$194)/('Dados Normal. pelo Peso - Seca'!P$193-'Dados Normal. pelo Peso - Seca'!P$194))</f>
        <v>0.42728297632469064</v>
      </c>
      <c r="Q152" s="24">
        <f>IF(ISBLANK('Dados Normal. pelo Peso - Seca'!Q152),"",('Dados Normal. pelo Peso - Seca'!Q152-'Dados Normal. pelo Peso - Seca'!Q$194)/('Dados Normal. pelo Peso - Seca'!Q$193-'Dados Normal. pelo Peso - Seca'!Q$194))</f>
        <v>0</v>
      </c>
      <c r="R152" s="24">
        <f>IF(ISBLANK('Dados Normal. pelo Peso - Seca'!R152),"",('Dados Normal. pelo Peso - Seca'!R152-'Dados Normal. pelo Peso - Seca'!R$194)/('Dados Normal. pelo Peso - Seca'!R$193-'Dados Normal. pelo Peso - Seca'!R$194))</f>
        <v>0</v>
      </c>
      <c r="S152" s="24">
        <f>IF(ISBLANK('Dados Normal. pelo Peso - Seca'!S152),"",('Dados Normal. pelo Peso - Seca'!S152-'Dados Normal. pelo Peso - Seca'!S$194)/('Dados Normal. pelo Peso - Seca'!S$193-'Dados Normal. pelo Peso - Seca'!S$194))</f>
        <v>1</v>
      </c>
      <c r="T152" s="24">
        <f>IF(ISBLANK('Dados Normal. pelo Peso - Seca'!T152),"",('Dados Normal. pelo Peso - Seca'!T152-'Dados Normal. pelo Peso - Seca'!T$194)/('Dados Normal. pelo Peso - Seca'!T$193-'Dados Normal. pelo Peso - Seca'!T$194))</f>
        <v>1</v>
      </c>
      <c r="U152" s="24">
        <f>IF(ISBLANK('Dados Normal. pelo Peso - Seca'!U152),"",('Dados Normal. pelo Peso - Seca'!U152-'Dados Normal. pelo Peso - Seca'!U$194)/('Dados Normal. pelo Peso - Seca'!U$193-'Dados Normal. pelo Peso - Seca'!U$194))</f>
        <v>1</v>
      </c>
      <c r="V152" s="24">
        <f>IF(ISBLANK('Dados Normal. pelo Peso - Seca'!V152),"",('Dados Normal. pelo Peso - Seca'!V152-'Dados Normal. pelo Peso - Seca'!V$194)/('Dados Normal. pelo Peso - Seca'!V$193-'Dados Normal. pelo Peso - Seca'!V$194))</f>
        <v>0.4583333333333332</v>
      </c>
      <c r="W152" s="24">
        <f>IF(ISBLANK('Dados Normal. pelo Peso - Seca'!W152),"",('Dados Normal. pelo Peso - Seca'!W152-'Dados Normal. pelo Peso - Seca'!W$194)/('Dados Normal. pelo Peso - Seca'!W$193-'Dados Normal. pelo Peso - Seca'!W$194))</f>
        <v>0.98337825696316306</v>
      </c>
      <c r="X152" s="24">
        <f>IF(ISBLANK('Dados Normal. pelo Peso - Seca'!X152),"",('Dados Normal. pelo Peso - Seca'!X152-'Dados Normal. pelo Peso - Seca'!X$194)/('Dados Normal. pelo Peso - Seca'!X$193-'Dados Normal. pelo Peso - Seca'!X$194))</f>
        <v>0.27754820936639096</v>
      </c>
      <c r="Y152" s="24">
        <f>IF(ISBLANK('Dados Normal. pelo Peso - Seca'!Y152),"",('Dados Normal. pelo Peso - Seca'!Y152-'Dados Normal. pelo Peso - Seca'!Y$194)/('Dados Normal. pelo Peso - Seca'!Y$193-'Dados Normal. pelo Peso - Seca'!Y$194))</f>
        <v>0.99580570964686788</v>
      </c>
      <c r="Z152" s="24">
        <f>IF(ISBLANK('Dados Normal. pelo Peso - Seca'!Z152),"",('Dados Normal. pelo Peso - Seca'!Z152-'Dados Normal. pelo Peso - Seca'!Z$194)/('Dados Normal. pelo Peso - Seca'!Z$193-'Dados Normal. pelo Peso - Seca'!Z$194))</f>
        <v>0.87275666936135821</v>
      </c>
      <c r="AA152" s="24">
        <f>IF(ISBLANK('Dados Normal. pelo Peso - Seca'!AA152),"",('Dados Normal. pelo Peso - Seca'!AA152-'Dados Normal. pelo Peso - Seca'!AA$194)/('Dados Normal. pelo Peso - Seca'!AA$193-'Dados Normal. pelo Peso - Seca'!AA$194))</f>
        <v>0.72304156291898114</v>
      </c>
      <c r="AB152" s="24">
        <f>IF(ISBLANK('Dados Normal. pelo Peso - Seca'!AB152),"",('Dados Normal. pelo Peso - Seca'!AB152-'Dados Normal. pelo Peso - Seca'!AB$194)/('Dados Normal. pelo Peso - Seca'!AB$193-'Dados Normal. pelo Peso - Seca'!AB$194))</f>
        <v>0.34042553191489366</v>
      </c>
      <c r="AC152" s="24">
        <f>IF(ISBLANK('Dados Normal. pelo Peso - Seca'!AC152),"",('Dados Normal. pelo Peso - Seca'!AC152-'Dados Normal. pelo Peso - Seca'!AC$194)/('Dados Normal. pelo Peso - Seca'!AC$193-'Dados Normal. pelo Peso - Seca'!AC$194))</f>
        <v>0.58333333333333326</v>
      </c>
    </row>
    <row r="153" spans="1:29" s="17" customFormat="1" x14ac:dyDescent="0.25">
      <c r="A153" s="18" t="s">
        <v>1169</v>
      </c>
      <c r="B153" s="28" t="s">
        <v>1170</v>
      </c>
      <c r="C153" s="24">
        <f>IF(ISBLANK('Dados Normal. pelo Peso - Seca'!C153),"",('Dados Normal. pelo Peso - Seca'!C153-'Dados Normal. pelo Peso - Seca'!C$194)/('Dados Normal. pelo Peso - Seca'!C$193-'Dados Normal. pelo Peso - Seca'!C$194))</f>
        <v>0.39365164058519553</v>
      </c>
      <c r="D153" s="24">
        <f>IF(ISBLANK('Dados Normal. pelo Peso - Seca'!D153),"",('Dados Normal. pelo Peso - Seca'!D153-'Dados Normal. pelo Peso - Seca'!D$194)/('Dados Normal. pelo Peso - Seca'!D$193-'Dados Normal. pelo Peso - Seca'!D$194))</f>
        <v>0.62631825391252094</v>
      </c>
      <c r="E153" s="24">
        <f>IF(ISBLANK('Dados Normal. pelo Peso - Seca'!E153),"",('Dados Normal. pelo Peso - Seca'!E153-'Dados Normal. pelo Peso - Seca'!E$194)/('Dados Normal. pelo Peso - Seca'!E$193-'Dados Normal. pelo Peso - Seca'!E$194))</f>
        <v>0.50532573693336624</v>
      </c>
      <c r="F153" s="24">
        <f>IF(ISBLANK('Dados Normal. pelo Peso - Seca'!F153),"",('Dados Normal. pelo Peso - Seca'!F153-'Dados Normal. pelo Peso - Seca'!F$194)/('Dados Normal. pelo Peso - Seca'!F$193-'Dados Normal. pelo Peso - Seca'!F$194))</f>
        <v>0.48426150121065381</v>
      </c>
      <c r="G153" s="24">
        <f>IF(ISBLANK('Dados Normal. pelo Peso - Seca'!G153),"",('Dados Normal. pelo Peso - Seca'!G153-'Dados Normal. pelo Peso - Seca'!G$194)/('Dados Normal. pelo Peso - Seca'!G$193-'Dados Normal. pelo Peso - Seca'!G$194))</f>
        <v>0.19056863319835443</v>
      </c>
      <c r="H153" s="24">
        <f>IF(ISBLANK('Dados Normal. pelo Peso - Seca'!H153),"",('Dados Normal. pelo Peso - Seca'!H153-'Dados Normal. pelo Peso - Seca'!H$194)/('Dados Normal. pelo Peso - Seca'!H$193-'Dados Normal. pelo Peso - Seca'!H$194))</f>
        <v>0.53472349600752811</v>
      </c>
      <c r="I153" s="24">
        <f>IF(ISBLANK('Dados Normal. pelo Peso - Seca'!I153),"",('Dados Normal. pelo Peso - Seca'!I153-'Dados Normal. pelo Peso - Seca'!I$194)/('Dados Normal. pelo Peso - Seca'!I$193-'Dados Normal. pelo Peso - Seca'!I$194))</f>
        <v>0.8200930232558139</v>
      </c>
      <c r="J153" s="24">
        <f>IF(ISBLANK('Dados Normal. pelo Peso - Seca'!J153),"",('Dados Normal. pelo Peso - Seca'!J153-'Dados Normal. pelo Peso - Seca'!J$194)/('Dados Normal. pelo Peso - Seca'!J$193-'Dados Normal. pelo Peso - Seca'!J$194))</f>
        <v>0.56507335541883597</v>
      </c>
      <c r="K153" s="24">
        <f>IF(ISBLANK('Dados Normal. pelo Peso - Seca'!K153),"",('Dados Normal. pelo Peso - Seca'!K153-'Dados Normal. pelo Peso - Seca'!K$194)/('Dados Normal. pelo Peso - Seca'!K$193-'Dados Normal. pelo Peso - Seca'!K$194))</f>
        <v>0.37354801610120758</v>
      </c>
      <c r="L153" s="24">
        <f>IF(ISBLANK('Dados Normal. pelo Peso - Seca'!L153),"",('Dados Normal. pelo Peso - Seca'!L153-'Dados Normal. pelo Peso - Seca'!L$194)/('Dados Normal. pelo Peso - Seca'!L$193-'Dados Normal. pelo Peso - Seca'!L$194))</f>
        <v>0.6878226184889723</v>
      </c>
      <c r="M153" s="24">
        <f>IF(ISBLANK('Dados Normal. pelo Peso - Seca'!M153),"",('Dados Normal. pelo Peso - Seca'!M153-'Dados Normal. pelo Peso - Seca'!M$194)/('Dados Normal. pelo Peso - Seca'!M$193-'Dados Normal. pelo Peso - Seca'!M$194))</f>
        <v>0.71888014807959277</v>
      </c>
      <c r="N153" s="24">
        <f>IF(ISBLANK('Dados Normal. pelo Peso - Seca'!N153),"",('Dados Normal. pelo Peso - Seca'!N153-'Dados Normal. pelo Peso - Seca'!N$194)/('Dados Normal. pelo Peso - Seca'!N$193-'Dados Normal. pelo Peso - Seca'!N$194))</f>
        <v>0.81979695431472088</v>
      </c>
      <c r="O153" s="24">
        <f>IF(ISBLANK('Dados Normal. pelo Peso - Seca'!O153),"",('Dados Normal. pelo Peso - Seca'!O153-'Dados Normal. pelo Peso - Seca'!O$194)/('Dados Normal. pelo Peso - Seca'!O$193-'Dados Normal. pelo Peso - Seca'!O$194))</f>
        <v>0.7844936708860758</v>
      </c>
      <c r="P153" s="24">
        <f>IF(ISBLANK('Dados Normal. pelo Peso - Seca'!P153),"",('Dados Normal. pelo Peso - Seca'!P153-'Dados Normal. pelo Peso - Seca'!P$194)/('Dados Normal. pelo Peso - Seca'!P$193-'Dados Normal. pelo Peso - Seca'!P$194))</f>
        <v>6.4261555806088388E-2</v>
      </c>
      <c r="Q153" s="24">
        <f>IF(ISBLANK('Dados Normal. pelo Peso - Seca'!Q153),"",('Dados Normal. pelo Peso - Seca'!Q153-'Dados Normal. pelo Peso - Seca'!Q$194)/('Dados Normal. pelo Peso - Seca'!Q$193-'Dados Normal. pelo Peso - Seca'!Q$194))</f>
        <v>1</v>
      </c>
      <c r="R153" s="24">
        <f>IF(ISBLANK('Dados Normal. pelo Peso - Seca'!R153),"",('Dados Normal. pelo Peso - Seca'!R153-'Dados Normal. pelo Peso - Seca'!R$194)/('Dados Normal. pelo Peso - Seca'!R$193-'Dados Normal. pelo Peso - Seca'!R$194))</f>
        <v>0</v>
      </c>
      <c r="S153" s="24">
        <f>IF(ISBLANK('Dados Normal. pelo Peso - Seca'!S153),"",('Dados Normal. pelo Peso - Seca'!S153-'Dados Normal. pelo Peso - Seca'!S$194)/('Dados Normal. pelo Peso - Seca'!S$193-'Dados Normal. pelo Peso - Seca'!S$194))</f>
        <v>0.66666666666666674</v>
      </c>
      <c r="T153" s="24">
        <f>IF(ISBLANK('Dados Normal. pelo Peso - Seca'!T153),"",('Dados Normal. pelo Peso - Seca'!T153-'Dados Normal. pelo Peso - Seca'!T$194)/('Dados Normal. pelo Peso - Seca'!T$193-'Dados Normal. pelo Peso - Seca'!T$194))</f>
        <v>1</v>
      </c>
      <c r="U153" s="24">
        <f>IF(ISBLANK('Dados Normal. pelo Peso - Seca'!U153),"",('Dados Normal. pelo Peso - Seca'!U153-'Dados Normal. pelo Peso - Seca'!U$194)/('Dados Normal. pelo Peso - Seca'!U$193-'Dados Normal. pelo Peso - Seca'!U$194))</f>
        <v>1</v>
      </c>
      <c r="V153" s="24">
        <f>IF(ISBLANK('Dados Normal. pelo Peso - Seca'!V153),"",('Dados Normal. pelo Peso - Seca'!V153-'Dados Normal. pelo Peso - Seca'!V$194)/('Dados Normal. pelo Peso - Seca'!V$193-'Dados Normal. pelo Peso - Seca'!V$194))</f>
        <v>0.54166666666666663</v>
      </c>
      <c r="W153" s="24">
        <f>IF(ISBLANK('Dados Normal. pelo Peso - Seca'!W153),"",('Dados Normal. pelo Peso - Seca'!W153-'Dados Normal. pelo Peso - Seca'!W$194)/('Dados Normal. pelo Peso - Seca'!W$193-'Dados Normal. pelo Peso - Seca'!W$194))</f>
        <v>0.42991913746630694</v>
      </c>
      <c r="X153" s="24">
        <f>IF(ISBLANK('Dados Normal. pelo Peso - Seca'!X153),"",('Dados Normal. pelo Peso - Seca'!X153-'Dados Normal. pelo Peso - Seca'!X$194)/('Dados Normal. pelo Peso - Seca'!X$193-'Dados Normal. pelo Peso - Seca'!X$194))</f>
        <v>0.43319559228650056</v>
      </c>
      <c r="Y153" s="24">
        <f>IF(ISBLANK('Dados Normal. pelo Peso - Seca'!Y153),"",('Dados Normal. pelo Peso - Seca'!Y153-'Dados Normal. pelo Peso - Seca'!Y$194)/('Dados Normal. pelo Peso - Seca'!Y$193-'Dados Normal. pelo Peso - Seca'!Y$194))</f>
        <v>0.44473007712082269</v>
      </c>
      <c r="Z153" s="24">
        <f>IF(ISBLANK('Dados Normal. pelo Peso - Seca'!Z153),"",('Dados Normal. pelo Peso - Seca'!Z153-'Dados Normal. pelo Peso - Seca'!Z$194)/('Dados Normal. pelo Peso - Seca'!Z$193-'Dados Normal. pelo Peso - Seca'!Z$194))</f>
        <v>0.4155214227970897</v>
      </c>
      <c r="AA153" s="24">
        <f>IF(ISBLANK('Dados Normal. pelo Peso - Seca'!AA153),"",('Dados Normal. pelo Peso - Seca'!AA153-'Dados Normal. pelo Peso - Seca'!AA$194)/('Dados Normal. pelo Peso - Seca'!AA$193-'Dados Normal. pelo Peso - Seca'!AA$194))</f>
        <v>0.46102279256847356</v>
      </c>
      <c r="AB153" s="24">
        <f>IF(ISBLANK('Dados Normal. pelo Peso - Seca'!AB153),"",('Dados Normal. pelo Peso - Seca'!AB153-'Dados Normal. pelo Peso - Seca'!AB$194)/('Dados Normal. pelo Peso - Seca'!AB$193-'Dados Normal. pelo Peso - Seca'!AB$194))</f>
        <v>0.44680851063829791</v>
      </c>
      <c r="AC153" s="24">
        <f>IF(ISBLANK('Dados Normal. pelo Peso - Seca'!AC153),"",('Dados Normal. pelo Peso - Seca'!AC153-'Dados Normal. pelo Peso - Seca'!AC$194)/('Dados Normal. pelo Peso - Seca'!AC$193-'Dados Normal. pelo Peso - Seca'!AC$194))</f>
        <v>0.45833333333333337</v>
      </c>
    </row>
    <row r="154" spans="1:29" s="17" customFormat="1" x14ac:dyDescent="0.25">
      <c r="A154" s="18" t="s">
        <v>1171</v>
      </c>
      <c r="B154" s="28" t="s">
        <v>1172</v>
      </c>
      <c r="C154" s="24">
        <f>IF(ISBLANK('Dados Normal. pelo Peso - Seca'!C154),"",('Dados Normal. pelo Peso - Seca'!C154-'Dados Normal. pelo Peso - Seca'!C$194)/('Dados Normal. pelo Peso - Seca'!C$193-'Dados Normal. pelo Peso - Seca'!C$194))</f>
        <v>0.88748392109605712</v>
      </c>
      <c r="D154" s="24">
        <f>IF(ISBLANK('Dados Normal. pelo Peso - Seca'!D154),"",('Dados Normal. pelo Peso - Seca'!D154-'Dados Normal. pelo Peso - Seca'!D$194)/('Dados Normal. pelo Peso - Seca'!D$193-'Dados Normal. pelo Peso - Seca'!D$194))</f>
        <v>0.11310573377435809</v>
      </c>
      <c r="E154" s="24">
        <f>IF(ISBLANK('Dados Normal. pelo Peso - Seca'!E154),"",('Dados Normal. pelo Peso - Seca'!E154-'Dados Normal. pelo Peso - Seca'!E$194)/('Dados Normal. pelo Peso - Seca'!E$193-'Dados Normal. pelo Peso - Seca'!E$194))</f>
        <v>0.80777805300966044</v>
      </c>
      <c r="F154" s="24">
        <f>IF(ISBLANK('Dados Normal. pelo Peso - Seca'!F154),"",('Dados Normal. pelo Peso - Seca'!F154-'Dados Normal. pelo Peso - Seca'!F$194)/('Dados Normal. pelo Peso - Seca'!F$193-'Dados Normal. pelo Peso - Seca'!F$194))</f>
        <v>0.90072639225181617</v>
      </c>
      <c r="G154" s="24">
        <f>IF(ISBLANK('Dados Normal. pelo Peso - Seca'!G154),"",('Dados Normal. pelo Peso - Seca'!G154-'Dados Normal. pelo Peso - Seca'!G$194)/('Dados Normal. pelo Peso - Seca'!G$193-'Dados Normal. pelo Peso - Seca'!G$194))</f>
        <v>0.18305503463251216</v>
      </c>
      <c r="H154" s="24">
        <f>IF(ISBLANK('Dados Normal. pelo Peso - Seca'!H154),"",('Dados Normal. pelo Peso - Seca'!H154-'Dados Normal. pelo Peso - Seca'!H$194)/('Dados Normal. pelo Peso - Seca'!H$193-'Dados Normal. pelo Peso - Seca'!H$194))</f>
        <v>0.85833755689968538</v>
      </c>
      <c r="I154" s="24">
        <f>IF(ISBLANK('Dados Normal. pelo Peso - Seca'!I154),"",('Dados Normal. pelo Peso - Seca'!I154-'Dados Normal. pelo Peso - Seca'!I$194)/('Dados Normal. pelo Peso - Seca'!I$193-'Dados Normal. pelo Peso - Seca'!I$194))</f>
        <v>0.60372093023255813</v>
      </c>
      <c r="J154" s="24">
        <f>IF(ISBLANK('Dados Normal. pelo Peso - Seca'!J154),"",('Dados Normal. pelo Peso - Seca'!J154-'Dados Normal. pelo Peso - Seca'!J$194)/('Dados Normal. pelo Peso - Seca'!J$193-'Dados Normal. pelo Peso - Seca'!J$194))</f>
        <v>0.10459062943681971</v>
      </c>
      <c r="K154" s="24">
        <f>IF(ISBLANK('Dados Normal. pelo Peso - Seca'!K154),"",('Dados Normal. pelo Peso - Seca'!K154-'Dados Normal. pelo Peso - Seca'!K$194)/('Dados Normal. pelo Peso - Seca'!K$193-'Dados Normal. pelo Peso - Seca'!K$194))</f>
        <v>0.52558941920644053</v>
      </c>
      <c r="L154" s="24">
        <f>IF(ISBLANK('Dados Normal. pelo Peso - Seca'!L154),"",('Dados Normal. pelo Peso - Seca'!L154-'Dados Normal. pelo Peso - Seca'!L$194)/('Dados Normal. pelo Peso - Seca'!L$193-'Dados Normal. pelo Peso - Seca'!L$194))</f>
        <v>0.80689816987329877</v>
      </c>
      <c r="M154" s="24">
        <f>IF(ISBLANK('Dados Normal. pelo Peso - Seca'!M154),"",('Dados Normal. pelo Peso - Seca'!M154-'Dados Normal. pelo Peso - Seca'!M$194)/('Dados Normal. pelo Peso - Seca'!M$193-'Dados Normal. pelo Peso - Seca'!M$194))</f>
        <v>0.74514113836186946</v>
      </c>
      <c r="N154" s="24">
        <f>IF(ISBLANK('Dados Normal. pelo Peso - Seca'!N154),"",('Dados Normal. pelo Peso - Seca'!N154-'Dados Normal. pelo Peso - Seca'!N$194)/('Dados Normal. pelo Peso - Seca'!N$193-'Dados Normal. pelo Peso - Seca'!N$194))</f>
        <v>0.93506768189509271</v>
      </c>
      <c r="O154" s="24">
        <f>IF(ISBLANK('Dados Normal. pelo Peso - Seca'!O154),"",('Dados Normal. pelo Peso - Seca'!O154-'Dados Normal. pelo Peso - Seca'!O$194)/('Dados Normal. pelo Peso - Seca'!O$193-'Dados Normal. pelo Peso - Seca'!O$194))</f>
        <v>0.77262658227848102</v>
      </c>
      <c r="P154" s="24">
        <f>IF(ISBLANK('Dados Normal. pelo Peso - Seca'!P154),"",('Dados Normal. pelo Peso - Seca'!P154-'Dados Normal. pelo Peso - Seca'!P$194)/('Dados Normal. pelo Peso - Seca'!P$193-'Dados Normal. pelo Peso - Seca'!P$194))</f>
        <v>3.0439684329199506E-2</v>
      </c>
      <c r="Q154" s="24">
        <f>IF(ISBLANK('Dados Normal. pelo Peso - Seca'!Q154),"",('Dados Normal. pelo Peso - Seca'!Q154-'Dados Normal. pelo Peso - Seca'!Q$194)/('Dados Normal. pelo Peso - Seca'!Q$193-'Dados Normal. pelo Peso - Seca'!Q$194))</f>
        <v>0</v>
      </c>
      <c r="R154" s="24">
        <f>IF(ISBLANK('Dados Normal. pelo Peso - Seca'!R154),"",('Dados Normal. pelo Peso - Seca'!R154-'Dados Normal. pelo Peso - Seca'!R$194)/('Dados Normal. pelo Peso - Seca'!R$193-'Dados Normal. pelo Peso - Seca'!R$194))</f>
        <v>0</v>
      </c>
      <c r="S154" s="24">
        <f>IF(ISBLANK('Dados Normal. pelo Peso - Seca'!S154),"",('Dados Normal. pelo Peso - Seca'!S154-'Dados Normal. pelo Peso - Seca'!S$194)/('Dados Normal. pelo Peso - Seca'!S$193-'Dados Normal. pelo Peso - Seca'!S$194))</f>
        <v>1</v>
      </c>
      <c r="T154" s="24">
        <f>IF(ISBLANK('Dados Normal. pelo Peso - Seca'!T154),"",('Dados Normal. pelo Peso - Seca'!T154-'Dados Normal. pelo Peso - Seca'!T$194)/('Dados Normal. pelo Peso - Seca'!T$193-'Dados Normal. pelo Peso - Seca'!T$194))</f>
        <v>1</v>
      </c>
      <c r="U154" s="24">
        <f>IF(ISBLANK('Dados Normal. pelo Peso - Seca'!U154),"",('Dados Normal. pelo Peso - Seca'!U154-'Dados Normal. pelo Peso - Seca'!U$194)/('Dados Normal. pelo Peso - Seca'!U$193-'Dados Normal. pelo Peso - Seca'!U$194))</f>
        <v>1</v>
      </c>
      <c r="V154" s="24">
        <f>IF(ISBLANK('Dados Normal. pelo Peso - Seca'!V154),"",('Dados Normal. pelo Peso - Seca'!V154-'Dados Normal. pelo Peso - Seca'!V$194)/('Dados Normal. pelo Peso - Seca'!V$193-'Dados Normal. pelo Peso - Seca'!V$194))</f>
        <v>0.625</v>
      </c>
      <c r="W154" s="24">
        <f>IF(ISBLANK('Dados Normal. pelo Peso - Seca'!W154),"",('Dados Normal. pelo Peso - Seca'!W154-'Dados Normal. pelo Peso - Seca'!W$194)/('Dados Normal. pelo Peso - Seca'!W$193-'Dados Normal. pelo Peso - Seca'!W$194))</f>
        <v>0.92273135669362105</v>
      </c>
      <c r="X154" s="24">
        <f>IF(ISBLANK('Dados Normal. pelo Peso - Seca'!X154),"",('Dados Normal. pelo Peso - Seca'!X154-'Dados Normal. pelo Peso - Seca'!X$194)/('Dados Normal. pelo Peso - Seca'!X$193-'Dados Normal. pelo Peso - Seca'!X$194))</f>
        <v>0.10743801652892571</v>
      </c>
      <c r="Y154" s="24">
        <f>IF(ISBLANK('Dados Normal. pelo Peso - Seca'!Y154),"",('Dados Normal. pelo Peso - Seca'!Y154-'Dados Normal. pelo Peso - Seca'!Y$194)/('Dados Normal. pelo Peso - Seca'!Y$193-'Dados Normal. pelo Peso - Seca'!Y$194))</f>
        <v>0.94209173318901385</v>
      </c>
      <c r="Z154" s="24">
        <f>IF(ISBLANK('Dados Normal. pelo Peso - Seca'!Z154),"",('Dados Normal. pelo Peso - Seca'!Z154-'Dados Normal. pelo Peso - Seca'!Z$194)/('Dados Normal. pelo Peso - Seca'!Z$193-'Dados Normal. pelo Peso - Seca'!Z$194))</f>
        <v>0.83168957154405831</v>
      </c>
      <c r="AA154" s="24">
        <f>IF(ISBLANK('Dados Normal. pelo Peso - Seca'!AA154),"",('Dados Normal. pelo Peso - Seca'!AA154-'Dados Normal. pelo Peso - Seca'!AA$194)/('Dados Normal. pelo Peso - Seca'!AA$193-'Dados Normal. pelo Peso - Seca'!AA$194))</f>
        <v>0.62976441294771124</v>
      </c>
      <c r="AB154" s="24">
        <f>IF(ISBLANK('Dados Normal. pelo Peso - Seca'!AB154),"",('Dados Normal. pelo Peso - Seca'!AB154-'Dados Normal. pelo Peso - Seca'!AB$194)/('Dados Normal. pelo Peso - Seca'!AB$193-'Dados Normal. pelo Peso - Seca'!AB$194))</f>
        <v>0.38297872340425554</v>
      </c>
      <c r="AC154" s="24">
        <f>IF(ISBLANK('Dados Normal. pelo Peso - Seca'!AC154),"",('Dados Normal. pelo Peso - Seca'!AC154-'Dados Normal. pelo Peso - Seca'!AC$194)/('Dados Normal. pelo Peso - Seca'!AC$193-'Dados Normal. pelo Peso - Seca'!AC$194))</f>
        <v>0.39583333333333331</v>
      </c>
    </row>
    <row r="155" spans="1:29" s="17" customFormat="1" x14ac:dyDescent="0.25">
      <c r="A155" s="18" t="s">
        <v>1173</v>
      </c>
      <c r="B155" s="28" t="s">
        <v>1174</v>
      </c>
      <c r="C155" s="24">
        <f>IF(ISBLANK('Dados Normal. pelo Peso - Seca'!C155),"",('Dados Normal. pelo Peso - Seca'!C155-'Dados Normal. pelo Peso - Seca'!C$194)/('Dados Normal. pelo Peso - Seca'!C$193-'Dados Normal. pelo Peso - Seca'!C$194))</f>
        <v>0.58071989373392119</v>
      </c>
      <c r="D155" s="24">
        <f>IF(ISBLANK('Dados Normal. pelo Peso - Seca'!D155),"",('Dados Normal. pelo Peso - Seca'!D155-'Dados Normal. pelo Peso - Seca'!D$194)/('Dados Normal. pelo Peso - Seca'!D$193-'Dados Normal. pelo Peso - Seca'!D$194))</f>
        <v>0.48070107597434958</v>
      </c>
      <c r="E155" s="24">
        <f>IF(ISBLANK('Dados Normal. pelo Peso - Seca'!E155),"",('Dados Normal. pelo Peso - Seca'!E155-'Dados Normal. pelo Peso - Seca'!E$194)/('Dados Normal. pelo Peso - Seca'!E$193-'Dados Normal. pelo Peso - Seca'!E$194))</f>
        <v>0.59796878870448344</v>
      </c>
      <c r="F155" s="24">
        <f>IF(ISBLANK('Dados Normal. pelo Peso - Seca'!F155),"",('Dados Normal. pelo Peso - Seca'!F155-'Dados Normal. pelo Peso - Seca'!F$194)/('Dados Normal. pelo Peso - Seca'!F$193-'Dados Normal. pelo Peso - Seca'!F$194))</f>
        <v>0.5223970944309928</v>
      </c>
      <c r="G155" s="24">
        <f>IF(ISBLANK('Dados Normal. pelo Peso - Seca'!G155),"",('Dados Normal. pelo Peso - Seca'!G155-'Dados Normal. pelo Peso - Seca'!G$194)/('Dados Normal. pelo Peso - Seca'!G$193-'Dados Normal. pelo Peso - Seca'!G$194))</f>
        <v>0.14428272972096179</v>
      </c>
      <c r="H155" s="24">
        <f>IF(ISBLANK('Dados Normal. pelo Peso - Seca'!H155),"",('Dados Normal. pelo Peso - Seca'!H155-'Dados Normal. pelo Peso - Seca'!H$194)/('Dados Normal. pelo Peso - Seca'!H$193-'Dados Normal. pelo Peso - Seca'!H$194))</f>
        <v>0.71960171763649028</v>
      </c>
      <c r="I155" s="24">
        <f>IF(ISBLANK('Dados Normal. pelo Peso - Seca'!I155),"",('Dados Normal. pelo Peso - Seca'!I155-'Dados Normal. pelo Peso - Seca'!I$194)/('Dados Normal. pelo Peso - Seca'!I$193-'Dados Normal. pelo Peso - Seca'!I$194))</f>
        <v>0.60706976744186059</v>
      </c>
      <c r="J155" s="24">
        <f>IF(ISBLANK('Dados Normal. pelo Peso - Seca'!J155),"",('Dados Normal. pelo Peso - Seca'!J155-'Dados Normal. pelo Peso - Seca'!J$194)/('Dados Normal. pelo Peso - Seca'!J$193-'Dados Normal. pelo Peso - Seca'!J$194))</f>
        <v>0.67250354945575019</v>
      </c>
      <c r="K155" s="24">
        <f>IF(ISBLANK('Dados Normal. pelo Peso - Seca'!K155),"",('Dados Normal. pelo Peso - Seca'!K155-'Dados Normal. pelo Peso - Seca'!K$194)/('Dados Normal. pelo Peso - Seca'!K$193-'Dados Normal. pelo Peso - Seca'!K$194))</f>
        <v>0.42622196664749851</v>
      </c>
      <c r="L155" s="24">
        <f>IF(ISBLANK('Dados Normal. pelo Peso - Seca'!L155),"",('Dados Normal. pelo Peso - Seca'!L155-'Dados Normal. pelo Peso - Seca'!L$194)/('Dados Normal. pelo Peso - Seca'!L$193-'Dados Normal. pelo Peso - Seca'!L$194))</f>
        <v>0.76560300328484265</v>
      </c>
      <c r="M155" s="24">
        <f>IF(ISBLANK('Dados Normal. pelo Peso - Seca'!M155),"",('Dados Normal. pelo Peso - Seca'!M155-'Dados Normal. pelo Peso - Seca'!M$194)/('Dados Normal. pelo Peso - Seca'!M$193-'Dados Normal. pelo Peso - Seca'!M$194))</f>
        <v>0.68625636279500246</v>
      </c>
      <c r="N155" s="24">
        <f>IF(ISBLANK('Dados Normal. pelo Peso - Seca'!N155),"",('Dados Normal. pelo Peso - Seca'!N155-'Dados Normal. pelo Peso - Seca'!N$194)/('Dados Normal. pelo Peso - Seca'!N$193-'Dados Normal. pelo Peso - Seca'!N$194))</f>
        <v>0.78955160744500819</v>
      </c>
      <c r="O155" s="24">
        <f>IF(ISBLANK('Dados Normal. pelo Peso - Seca'!O155),"",('Dados Normal. pelo Peso - Seca'!O155-'Dados Normal. pelo Peso - Seca'!O$194)/('Dados Normal. pelo Peso - Seca'!O$193-'Dados Normal. pelo Peso - Seca'!O$194))</f>
        <v>0.74367088607594922</v>
      </c>
      <c r="P155" s="24">
        <f>IF(ISBLANK('Dados Normal. pelo Peso - Seca'!P155),"",('Dados Normal. pelo Peso - Seca'!P155-'Dados Normal. pelo Peso - Seca'!P$194)/('Dados Normal. pelo Peso - Seca'!P$193-'Dados Normal. pelo Peso - Seca'!P$194))</f>
        <v>0.1003382187147691</v>
      </c>
      <c r="Q155" s="24">
        <f>IF(ISBLANK('Dados Normal. pelo Peso - Seca'!Q155),"",('Dados Normal. pelo Peso - Seca'!Q155-'Dados Normal. pelo Peso - Seca'!Q$194)/('Dados Normal. pelo Peso - Seca'!Q$193-'Dados Normal. pelo Peso - Seca'!Q$194))</f>
        <v>0</v>
      </c>
      <c r="R155" s="24">
        <f>IF(ISBLANK('Dados Normal. pelo Peso - Seca'!R155),"",('Dados Normal. pelo Peso - Seca'!R155-'Dados Normal. pelo Peso - Seca'!R$194)/('Dados Normal. pelo Peso - Seca'!R$193-'Dados Normal. pelo Peso - Seca'!R$194))</f>
        <v>0</v>
      </c>
      <c r="S155" s="24">
        <f>IF(ISBLANK('Dados Normal. pelo Peso - Seca'!S155),"",('Dados Normal. pelo Peso - Seca'!S155-'Dados Normal. pelo Peso - Seca'!S$194)/('Dados Normal. pelo Peso - Seca'!S$193-'Dados Normal. pelo Peso - Seca'!S$194))</f>
        <v>1</v>
      </c>
      <c r="T155" s="24">
        <f>IF(ISBLANK('Dados Normal. pelo Peso - Seca'!T155),"",('Dados Normal. pelo Peso - Seca'!T155-'Dados Normal. pelo Peso - Seca'!T$194)/('Dados Normal. pelo Peso - Seca'!T$193-'Dados Normal. pelo Peso - Seca'!T$194))</f>
        <v>1</v>
      </c>
      <c r="U155" s="24">
        <f>IF(ISBLANK('Dados Normal. pelo Peso - Seca'!U155),"",('Dados Normal. pelo Peso - Seca'!U155-'Dados Normal. pelo Peso - Seca'!U$194)/('Dados Normal. pelo Peso - Seca'!U$193-'Dados Normal. pelo Peso - Seca'!U$194))</f>
        <v>1</v>
      </c>
      <c r="V155" s="24">
        <f>IF(ISBLANK('Dados Normal. pelo Peso - Seca'!V155),"",('Dados Normal. pelo Peso - Seca'!V155-'Dados Normal. pelo Peso - Seca'!V$194)/('Dados Normal. pelo Peso - Seca'!V$193-'Dados Normal. pelo Peso - Seca'!V$194))</f>
        <v>0.41666666666666652</v>
      </c>
      <c r="W155" s="24">
        <f>IF(ISBLANK('Dados Normal. pelo Peso - Seca'!W155),"",('Dados Normal. pelo Peso - Seca'!W155-'Dados Normal. pelo Peso - Seca'!W$194)/('Dados Normal. pelo Peso - Seca'!W$193-'Dados Normal. pelo Peso - Seca'!W$194))</f>
        <v>0.69901168014375559</v>
      </c>
      <c r="X155" s="24">
        <f>IF(ISBLANK('Dados Normal. pelo Peso - Seca'!X155),"",('Dados Normal. pelo Peso - Seca'!X155-'Dados Normal. pelo Peso - Seca'!X$194)/('Dados Normal. pelo Peso - Seca'!X$193-'Dados Normal. pelo Peso - Seca'!X$194))</f>
        <v>0.30027548209366334</v>
      </c>
      <c r="Y155" s="24">
        <f>IF(ISBLANK('Dados Normal. pelo Peso - Seca'!Y155),"",('Dados Normal. pelo Peso - Seca'!Y155-'Dados Normal. pelo Peso - Seca'!Y$194)/('Dados Normal. pelo Peso - Seca'!Y$193-'Dados Normal. pelo Peso - Seca'!Y$194))</f>
        <v>0.63469084021106759</v>
      </c>
      <c r="Z155" s="24">
        <f>IF(ISBLANK('Dados Normal. pelo Peso - Seca'!Z155),"",('Dados Normal. pelo Peso - Seca'!Z155-'Dados Normal. pelo Peso - Seca'!Z$194)/('Dados Normal. pelo Peso - Seca'!Z$193-'Dados Normal. pelo Peso - Seca'!Z$194))</f>
        <v>0.55877122069523044</v>
      </c>
      <c r="AA155" s="24">
        <f>IF(ISBLANK('Dados Normal. pelo Peso - Seca'!AA155),"",('Dados Normal. pelo Peso - Seca'!AA155-'Dados Normal. pelo Peso - Seca'!AA$194)/('Dados Normal. pelo Peso - Seca'!AA$193-'Dados Normal. pelo Peso - Seca'!AA$194))</f>
        <v>0.50239417736065883</v>
      </c>
      <c r="AB155" s="24">
        <f>IF(ISBLANK('Dados Normal. pelo Peso - Seca'!AB155),"",('Dados Normal. pelo Peso - Seca'!AB155-'Dados Normal. pelo Peso - Seca'!AB$194)/('Dados Normal. pelo Peso - Seca'!AB$193-'Dados Normal. pelo Peso - Seca'!AB$194))</f>
        <v>0.3617021276595746</v>
      </c>
      <c r="AC155" s="24">
        <f>IF(ISBLANK('Dados Normal. pelo Peso - Seca'!AC155),"",('Dados Normal. pelo Peso - Seca'!AC155-'Dados Normal. pelo Peso - Seca'!AC$194)/('Dados Normal. pelo Peso - Seca'!AC$193-'Dados Normal. pelo Peso - Seca'!AC$194))</f>
        <v>0.58333333333333326</v>
      </c>
    </row>
    <row r="156" spans="1:29" s="17" customFormat="1" x14ac:dyDescent="0.25">
      <c r="A156" s="18" t="s">
        <v>1175</v>
      </c>
      <c r="B156" s="28" t="s">
        <v>1176</v>
      </c>
      <c r="C156" s="24">
        <f>IF(ISBLANK('Dados Normal. pelo Peso - Seca'!C156),"",('Dados Normal. pelo Peso - Seca'!C156-'Dados Normal. pelo Peso - Seca'!C$194)/('Dados Normal. pelo Peso - Seca'!C$193-'Dados Normal. pelo Peso - Seca'!C$194))</f>
        <v>0.50137661274492151</v>
      </c>
      <c r="D156" s="24">
        <f>IF(ISBLANK('Dados Normal. pelo Peso - Seca'!D156),"",('Dados Normal. pelo Peso - Seca'!D156-'Dados Normal. pelo Peso - Seca'!D$194)/('Dados Normal. pelo Peso - Seca'!D$193-'Dados Normal. pelo Peso - Seca'!D$194))</f>
        <v>0.49472536321969679</v>
      </c>
      <c r="E156" s="24">
        <f>IF(ISBLANK('Dados Normal. pelo Peso - Seca'!E156),"",('Dados Normal. pelo Peso - Seca'!E156-'Dados Normal. pelo Peso - Seca'!E$194)/('Dados Normal. pelo Peso - Seca'!E$193-'Dados Normal. pelo Peso - Seca'!E$194))</f>
        <v>0.65196928412187261</v>
      </c>
      <c r="F156" s="24">
        <f>IF(ISBLANK('Dados Normal. pelo Peso - Seca'!F156),"",('Dados Normal. pelo Peso - Seca'!F156-'Dados Normal. pelo Peso - Seca'!F$194)/('Dados Normal. pelo Peso - Seca'!F$193-'Dados Normal. pelo Peso - Seca'!F$194))</f>
        <v>0.57778450363196132</v>
      </c>
      <c r="G156" s="24">
        <f>IF(ISBLANK('Dados Normal. pelo Peso - Seca'!G156),"",('Dados Normal. pelo Peso - Seca'!G156-'Dados Normal. pelo Peso - Seca'!G$194)/('Dados Normal. pelo Peso - Seca'!G$193-'Dados Normal. pelo Peso - Seca'!G$194))</f>
        <v>0.21472706700577929</v>
      </c>
      <c r="H156" s="24">
        <f>IF(ISBLANK('Dados Normal. pelo Peso - Seca'!H156),"",('Dados Normal. pelo Peso - Seca'!H156-'Dados Normal. pelo Peso - Seca'!H$194)/('Dados Normal. pelo Peso - Seca'!H$193-'Dados Normal. pelo Peso - Seca'!H$194))</f>
        <v>0.88910482410888736</v>
      </c>
      <c r="I156" s="24">
        <f>IF(ISBLANK('Dados Normal. pelo Peso - Seca'!I156),"",('Dados Normal. pelo Peso - Seca'!I156-'Dados Normal. pelo Peso - Seca'!I$194)/('Dados Normal. pelo Peso - Seca'!I$193-'Dados Normal. pelo Peso - Seca'!I$194))</f>
        <v>0.74009302325581394</v>
      </c>
      <c r="J156" s="24">
        <f>IF(ISBLANK('Dados Normal. pelo Peso - Seca'!J156),"",('Dados Normal. pelo Peso - Seca'!J156-'Dados Normal. pelo Peso - Seca'!J$194)/('Dados Normal. pelo Peso - Seca'!J$193-'Dados Normal. pelo Peso - Seca'!J$194))</f>
        <v>0.55418835778513975</v>
      </c>
      <c r="K156" s="24">
        <f>IF(ISBLANK('Dados Normal. pelo Peso - Seca'!K156),"",('Dados Normal. pelo Peso - Seca'!K156-'Dados Normal. pelo Peso - Seca'!K$194)/('Dados Normal. pelo Peso - Seca'!K$193-'Dados Normal. pelo Peso - Seca'!K$194))</f>
        <v>0.36009200690051746</v>
      </c>
      <c r="L156" s="24">
        <f>IF(ISBLANK('Dados Normal. pelo Peso - Seca'!L156),"",('Dados Normal. pelo Peso - Seca'!L156-'Dados Normal. pelo Peso - Seca'!L$194)/('Dados Normal. pelo Peso - Seca'!L$193-'Dados Normal. pelo Peso - Seca'!L$194))</f>
        <v>0.88092444861567321</v>
      </c>
      <c r="M156" s="24">
        <f>IF(ISBLANK('Dados Normal. pelo Peso - Seca'!M156),"",('Dados Normal. pelo Peso - Seca'!M156-'Dados Normal. pelo Peso - Seca'!M$194)/('Dados Normal. pelo Peso - Seca'!M$193-'Dados Normal. pelo Peso - Seca'!M$194))</f>
        <v>0.79858861638130507</v>
      </c>
      <c r="N156" s="24">
        <f>IF(ISBLANK('Dados Normal. pelo Peso - Seca'!N156),"",('Dados Normal. pelo Peso - Seca'!N156-'Dados Normal. pelo Peso - Seca'!N$194)/('Dados Normal. pelo Peso - Seca'!N$193-'Dados Normal. pelo Peso - Seca'!N$194))</f>
        <v>0.9304145516074448</v>
      </c>
      <c r="O156" s="24">
        <f>IF(ISBLANK('Dados Normal. pelo Peso - Seca'!O156),"",('Dados Normal. pelo Peso - Seca'!O156-'Dados Normal. pelo Peso - Seca'!O$194)/('Dados Normal. pelo Peso - Seca'!O$193-'Dados Normal. pelo Peso - Seca'!O$194))</f>
        <v>0.89984177215189887</v>
      </c>
      <c r="P156" s="24">
        <f>IF(ISBLANK('Dados Normal. pelo Peso - Seca'!P156),"",('Dados Normal. pelo Peso - Seca'!P156-'Dados Normal. pelo Peso - Seca'!P$194)/('Dados Normal. pelo Peso - Seca'!P$193-'Dados Normal. pelo Peso - Seca'!P$194))</f>
        <v>6.8771138669673687E-2</v>
      </c>
      <c r="Q156" s="24">
        <f>IF(ISBLANK('Dados Normal. pelo Peso - Seca'!Q156),"",('Dados Normal. pelo Peso - Seca'!Q156-'Dados Normal. pelo Peso - Seca'!Q$194)/('Dados Normal. pelo Peso - Seca'!Q$193-'Dados Normal. pelo Peso - Seca'!Q$194))</f>
        <v>0</v>
      </c>
      <c r="R156" s="24">
        <f>IF(ISBLANK('Dados Normal. pelo Peso - Seca'!R156),"",('Dados Normal. pelo Peso - Seca'!R156-'Dados Normal. pelo Peso - Seca'!R$194)/('Dados Normal. pelo Peso - Seca'!R$193-'Dados Normal. pelo Peso - Seca'!R$194))</f>
        <v>1</v>
      </c>
      <c r="S156" s="24">
        <f>IF(ISBLANK('Dados Normal. pelo Peso - Seca'!S156),"",('Dados Normal. pelo Peso - Seca'!S156-'Dados Normal. pelo Peso - Seca'!S$194)/('Dados Normal. pelo Peso - Seca'!S$193-'Dados Normal. pelo Peso - Seca'!S$194))</f>
        <v>1</v>
      </c>
      <c r="T156" s="24">
        <f>IF(ISBLANK('Dados Normal. pelo Peso - Seca'!T156),"",('Dados Normal. pelo Peso - Seca'!T156-'Dados Normal. pelo Peso - Seca'!T$194)/('Dados Normal. pelo Peso - Seca'!T$193-'Dados Normal. pelo Peso - Seca'!T$194))</f>
        <v>1</v>
      </c>
      <c r="U156" s="24">
        <f>IF(ISBLANK('Dados Normal. pelo Peso - Seca'!U156),"",('Dados Normal. pelo Peso - Seca'!U156-'Dados Normal. pelo Peso - Seca'!U$194)/('Dados Normal. pelo Peso - Seca'!U$193-'Dados Normal. pelo Peso - Seca'!U$194))</f>
        <v>0</v>
      </c>
      <c r="V156" s="24">
        <f>IF(ISBLANK('Dados Normal. pelo Peso - Seca'!V156),"",('Dados Normal. pelo Peso - Seca'!V156-'Dados Normal. pelo Peso - Seca'!V$194)/('Dados Normal. pelo Peso - Seca'!V$193-'Dados Normal. pelo Peso - Seca'!V$194))</f>
        <v>0.91666666666666663</v>
      </c>
      <c r="W156" s="24">
        <f>IF(ISBLANK('Dados Normal. pelo Peso - Seca'!W156),"",('Dados Normal. pelo Peso - Seca'!W156-'Dados Normal. pelo Peso - Seca'!W$194)/('Dados Normal. pelo Peso - Seca'!W$193-'Dados Normal. pelo Peso - Seca'!W$194))</f>
        <v>0.73539982030548057</v>
      </c>
      <c r="X156" s="24">
        <f>IF(ISBLANK('Dados Normal. pelo Peso - Seca'!X156),"",('Dados Normal. pelo Peso - Seca'!X156-'Dados Normal. pelo Peso - Seca'!X$194)/('Dados Normal. pelo Peso - Seca'!X$193-'Dados Normal. pelo Peso - Seca'!X$194))</f>
        <v>0.70041322314049625</v>
      </c>
      <c r="Y156" s="24">
        <f>IF(ISBLANK('Dados Normal. pelo Peso - Seca'!Y156),"",('Dados Normal. pelo Peso - Seca'!Y156-'Dados Normal. pelo Peso - Seca'!Y$194)/('Dados Normal. pelo Peso - Seca'!Y$193-'Dados Normal. pelo Peso - Seca'!Y$194))</f>
        <v>0.605872006494385</v>
      </c>
      <c r="Z156" s="24">
        <f>IF(ISBLANK('Dados Normal. pelo Peso - Seca'!Z156),"",('Dados Normal. pelo Peso - Seca'!Z156-'Dados Normal. pelo Peso - Seca'!Z$194)/('Dados Normal. pelo Peso - Seca'!Z$193-'Dados Normal. pelo Peso - Seca'!Z$194))</f>
        <v>0.68811641067097817</v>
      </c>
      <c r="AA156" s="24">
        <f>IF(ISBLANK('Dados Normal. pelo Peso - Seca'!AA156),"",('Dados Normal. pelo Peso - Seca'!AA156-'Dados Normal. pelo Peso - Seca'!AA$194)/('Dados Normal. pelo Peso - Seca'!AA$193-'Dados Normal. pelo Peso - Seca'!AA$194))</f>
        <v>0.42348209155334232</v>
      </c>
      <c r="AB156" s="24">
        <f>IF(ISBLANK('Dados Normal. pelo Peso - Seca'!AB156),"",('Dados Normal. pelo Peso - Seca'!AB156-'Dados Normal. pelo Peso - Seca'!AB$194)/('Dados Normal. pelo Peso - Seca'!AB$193-'Dados Normal. pelo Peso - Seca'!AB$194))</f>
        <v>0.17021276595744689</v>
      </c>
      <c r="AC156" s="24">
        <f>IF(ISBLANK('Dados Normal. pelo Peso - Seca'!AC156),"",('Dados Normal. pelo Peso - Seca'!AC156-'Dados Normal. pelo Peso - Seca'!AC$194)/('Dados Normal. pelo Peso - Seca'!AC$193-'Dados Normal. pelo Peso - Seca'!AC$194))</f>
        <v>8.3333333333333301E-2</v>
      </c>
    </row>
    <row r="157" spans="1:29" s="17" customFormat="1" x14ac:dyDescent="0.25">
      <c r="A157" s="18" t="s">
        <v>1177</v>
      </c>
      <c r="B157" s="28" t="s">
        <v>1178</v>
      </c>
      <c r="C157" s="24">
        <f>IF(ISBLANK('Dados Normal. pelo Peso - Seca'!C157),"",('Dados Normal. pelo Peso - Seca'!C157-'Dados Normal. pelo Peso - Seca'!C$194)/('Dados Normal. pelo Peso - Seca'!C$193-'Dados Normal. pelo Peso - Seca'!C$194))</f>
        <v>0.59008104741040246</v>
      </c>
      <c r="D157" s="24">
        <f>IF(ISBLANK('Dados Normal. pelo Peso - Seca'!D157),"",('Dados Normal. pelo Peso - Seca'!D157-'Dados Normal. pelo Peso - Seca'!D$194)/('Dados Normal. pelo Peso - Seca'!D$193-'Dados Normal. pelo Peso - Seca'!D$194))</f>
        <v>0.4391625108118557</v>
      </c>
      <c r="E157" s="24">
        <f>IF(ISBLANK('Dados Normal. pelo Peso - Seca'!E157),"",('Dados Normal. pelo Peso - Seca'!E157-'Dados Normal. pelo Peso - Seca'!E$194)/('Dados Normal. pelo Peso - Seca'!E$193-'Dados Normal. pelo Peso - Seca'!E$194))</f>
        <v>0.48278424572702489</v>
      </c>
      <c r="F157" s="24">
        <f>IF(ISBLANK('Dados Normal. pelo Peso - Seca'!F157),"",('Dados Normal. pelo Peso - Seca'!F157-'Dados Normal. pelo Peso - Seca'!F$194)/('Dados Normal. pelo Peso - Seca'!F$193-'Dados Normal. pelo Peso - Seca'!F$194))</f>
        <v>0.52602905569007263</v>
      </c>
      <c r="G157" s="24">
        <f>IF(ISBLANK('Dados Normal. pelo Peso - Seca'!G157),"",('Dados Normal. pelo Peso - Seca'!G157-'Dados Normal. pelo Peso - Seca'!G$194)/('Dados Normal. pelo Peso - Seca'!G$193-'Dados Normal. pelo Peso - Seca'!G$194))</f>
        <v>0.17939013019151337</v>
      </c>
      <c r="H157" s="24">
        <f>IF(ISBLANK('Dados Normal. pelo Peso - Seca'!H157),"",('Dados Normal. pelo Peso - Seca'!H157-'Dados Normal. pelo Peso - Seca'!H$194)/('Dados Normal. pelo Peso - Seca'!H$193-'Dados Normal. pelo Peso - Seca'!H$194))</f>
        <v>0.95804070777069683</v>
      </c>
      <c r="I157" s="24">
        <f>IF(ISBLANK('Dados Normal. pelo Peso - Seca'!I157),"",('Dados Normal. pelo Peso - Seca'!I157-'Dados Normal. pelo Peso - Seca'!I$194)/('Dados Normal. pelo Peso - Seca'!I$193-'Dados Normal. pelo Peso - Seca'!I$194))</f>
        <v>0.61358139534883716</v>
      </c>
      <c r="J157" s="24">
        <f>IF(ISBLANK('Dados Normal. pelo Peso - Seca'!J157),"",('Dados Normal. pelo Peso - Seca'!J157-'Dados Normal. pelo Peso - Seca'!J$194)/('Dados Normal. pelo Peso - Seca'!J$193-'Dados Normal. pelo Peso - Seca'!J$194))</f>
        <v>0.34595362044486511</v>
      </c>
      <c r="K157" s="24">
        <f>IF(ISBLANK('Dados Normal. pelo Peso - Seca'!K157),"",('Dados Normal. pelo Peso - Seca'!K157-'Dados Normal. pelo Peso - Seca'!K$194)/('Dados Normal. pelo Peso - Seca'!K$193-'Dados Normal. pelo Peso - Seca'!K$194))</f>
        <v>0.71926394479585964</v>
      </c>
      <c r="L157" s="24">
        <f>IF(ISBLANK('Dados Normal. pelo Peso - Seca'!L157),"",('Dados Normal. pelo Peso - Seca'!L157-'Dados Normal. pelo Peso - Seca'!L$194)/('Dados Normal. pelo Peso - Seca'!L$193-'Dados Normal. pelo Peso - Seca'!L$194))</f>
        <v>0.69662130455185356</v>
      </c>
      <c r="M157" s="24">
        <f>IF(ISBLANK('Dados Normal. pelo Peso - Seca'!M157),"",('Dados Normal. pelo Peso - Seca'!M157-'Dados Normal. pelo Peso - Seca'!M$194)/('Dados Normal. pelo Peso - Seca'!M$193-'Dados Normal. pelo Peso - Seca'!M$194))</f>
        <v>0.51075890791300327</v>
      </c>
      <c r="N157" s="24">
        <f>IF(ISBLANK('Dados Normal. pelo Peso - Seca'!N157),"",('Dados Normal. pelo Peso - Seca'!N157-'Dados Normal. pelo Peso - Seca'!N$194)/('Dados Normal. pelo Peso - Seca'!N$193-'Dados Normal. pelo Peso - Seca'!N$194))</f>
        <v>0.71996615905245365</v>
      </c>
      <c r="O157" s="24">
        <f>IF(ISBLANK('Dados Normal. pelo Peso - Seca'!O157),"",('Dados Normal. pelo Peso - Seca'!O157-'Dados Normal. pelo Peso - Seca'!O$194)/('Dados Normal. pelo Peso - Seca'!O$193-'Dados Normal. pelo Peso - Seca'!O$194))</f>
        <v>0.91060126582278489</v>
      </c>
      <c r="P157" s="24">
        <f>IF(ISBLANK('Dados Normal. pelo Peso - Seca'!P157),"",('Dados Normal. pelo Peso - Seca'!P157-'Dados Normal. pelo Peso - Seca'!P$194)/('Dados Normal. pelo Peso - Seca'!P$193-'Dados Normal. pelo Peso - Seca'!P$194))</f>
        <v>5.6369785794812069E-3</v>
      </c>
      <c r="Q157" s="24">
        <f>IF(ISBLANK('Dados Normal. pelo Peso - Seca'!Q157),"",('Dados Normal. pelo Peso - Seca'!Q157-'Dados Normal. pelo Peso - Seca'!Q$194)/('Dados Normal. pelo Peso - Seca'!Q$193-'Dados Normal. pelo Peso - Seca'!Q$194))</f>
        <v>0</v>
      </c>
      <c r="R157" s="24">
        <f>IF(ISBLANK('Dados Normal. pelo Peso - Seca'!R157),"",('Dados Normal. pelo Peso - Seca'!R157-'Dados Normal. pelo Peso - Seca'!R$194)/('Dados Normal. pelo Peso - Seca'!R$193-'Dados Normal. pelo Peso - Seca'!R$194))</f>
        <v>1</v>
      </c>
      <c r="S157" s="24">
        <f>IF(ISBLANK('Dados Normal. pelo Peso - Seca'!S157),"",('Dados Normal. pelo Peso - Seca'!S157-'Dados Normal. pelo Peso - Seca'!S$194)/('Dados Normal. pelo Peso - Seca'!S$193-'Dados Normal. pelo Peso - Seca'!S$194))</f>
        <v>1</v>
      </c>
      <c r="T157" s="24">
        <f>IF(ISBLANK('Dados Normal. pelo Peso - Seca'!T157),"",('Dados Normal. pelo Peso - Seca'!T157-'Dados Normal. pelo Peso - Seca'!T$194)/('Dados Normal. pelo Peso - Seca'!T$193-'Dados Normal. pelo Peso - Seca'!T$194))</f>
        <v>1</v>
      </c>
      <c r="U157" s="24">
        <f>IF(ISBLANK('Dados Normal. pelo Peso - Seca'!U157),"",('Dados Normal. pelo Peso - Seca'!U157-'Dados Normal. pelo Peso - Seca'!U$194)/('Dados Normal. pelo Peso - Seca'!U$193-'Dados Normal. pelo Peso - Seca'!U$194))</f>
        <v>1</v>
      </c>
      <c r="V157" s="24">
        <f>IF(ISBLANK('Dados Normal. pelo Peso - Seca'!V157),"",('Dados Normal. pelo Peso - Seca'!V157-'Dados Normal. pelo Peso - Seca'!V$194)/('Dados Normal. pelo Peso - Seca'!V$193-'Dados Normal. pelo Peso - Seca'!V$194))</f>
        <v>0.66666666666666663</v>
      </c>
      <c r="W157" s="24">
        <f>IF(ISBLANK('Dados Normal. pelo Peso - Seca'!W157),"",('Dados Normal. pelo Peso - Seca'!W157-'Dados Normal. pelo Peso - Seca'!W$194)/('Dados Normal. pelo Peso - Seca'!W$193-'Dados Normal. pelo Peso - Seca'!W$194))</f>
        <v>0.65229110512129418</v>
      </c>
      <c r="X157" s="24">
        <f>IF(ISBLANK('Dados Normal. pelo Peso - Seca'!X157),"",('Dados Normal. pelo Peso - Seca'!X157-'Dados Normal. pelo Peso - Seca'!X$194)/('Dados Normal. pelo Peso - Seca'!X$193-'Dados Normal. pelo Peso - Seca'!X$194))</f>
        <v>0.19421487603305773</v>
      </c>
      <c r="Y157" s="24">
        <f>IF(ISBLANK('Dados Normal. pelo Peso - Seca'!Y157),"",('Dados Normal. pelo Peso - Seca'!Y157-'Dados Normal. pelo Peso - Seca'!Y$194)/('Dados Normal. pelo Peso - Seca'!Y$193-'Dados Normal. pelo Peso - Seca'!Y$194))</f>
        <v>0.59450683263428494</v>
      </c>
      <c r="Z157" s="24">
        <f>IF(ISBLANK('Dados Normal. pelo Peso - Seca'!Z157),"",('Dados Normal. pelo Peso - Seca'!Z157-'Dados Normal. pelo Peso - Seca'!Z$194)/('Dados Normal. pelo Peso - Seca'!Z$193-'Dados Normal. pelo Peso - Seca'!Z$194))</f>
        <v>0.54195634599838327</v>
      </c>
      <c r="AA157" s="24">
        <f>IF(ISBLANK('Dados Normal. pelo Peso - Seca'!AA157),"",('Dados Normal. pelo Peso - Seca'!AA157-'Dados Normal. pelo Peso - Seca'!AA$194)/('Dados Normal. pelo Peso - Seca'!AA$193-'Dados Normal. pelo Peso - Seca'!AA$194))</f>
        <v>0.50143650641639537</v>
      </c>
      <c r="AB157" s="24">
        <f>IF(ISBLANK('Dados Normal. pelo Peso - Seca'!AB157),"",('Dados Normal. pelo Peso - Seca'!AB157-'Dados Normal. pelo Peso - Seca'!AB$194)/('Dados Normal. pelo Peso - Seca'!AB$193-'Dados Normal. pelo Peso - Seca'!AB$194))</f>
        <v>0.19148936170212782</v>
      </c>
      <c r="AC157" s="24">
        <f>IF(ISBLANK('Dados Normal. pelo Peso - Seca'!AC157),"",('Dados Normal. pelo Peso - Seca'!AC157-'Dados Normal. pelo Peso - Seca'!AC$194)/('Dados Normal. pelo Peso - Seca'!AC$193-'Dados Normal. pelo Peso - Seca'!AC$194))</f>
        <v>0.31249999999999989</v>
      </c>
    </row>
    <row r="158" spans="1:29" s="17" customFormat="1" x14ac:dyDescent="0.25">
      <c r="A158" s="18" t="s">
        <v>1179</v>
      </c>
      <c r="B158" s="28" t="s">
        <v>1180</v>
      </c>
      <c r="C158" s="24">
        <f>IF(ISBLANK('Dados Normal. pelo Peso - Seca'!C158),"",('Dados Normal. pelo Peso - Seca'!C158-'Dados Normal. pelo Peso - Seca'!C$194)/('Dados Normal. pelo Peso - Seca'!C$193-'Dados Normal. pelo Peso - Seca'!C$194))</f>
        <v>0.65452061113206184</v>
      </c>
      <c r="D158" s="24">
        <f>IF(ISBLANK('Dados Normal. pelo Peso - Seca'!D158),"",('Dados Normal. pelo Peso - Seca'!D158-'Dados Normal. pelo Peso - Seca'!D$194)/('Dados Normal. pelo Peso - Seca'!D$193-'Dados Normal. pelo Peso - Seca'!D$194))</f>
        <v>0.40099769337031149</v>
      </c>
      <c r="E158" s="24">
        <f>IF(ISBLANK('Dados Normal. pelo Peso - Seca'!E158),"",('Dados Normal. pelo Peso - Seca'!E158-'Dados Normal. pelo Peso - Seca'!E$194)/('Dados Normal. pelo Peso - Seca'!E$193-'Dados Normal. pelo Peso - Seca'!E$194))</f>
        <v>0.7042358186772355</v>
      </c>
      <c r="F158" s="24">
        <f>IF(ISBLANK('Dados Normal. pelo Peso - Seca'!F158),"",('Dados Normal. pelo Peso - Seca'!F158-'Dados Normal. pelo Peso - Seca'!F$194)/('Dados Normal. pelo Peso - Seca'!F$193-'Dados Normal. pelo Peso - Seca'!F$194))</f>
        <v>0.67524213075060535</v>
      </c>
      <c r="G158" s="24">
        <f>IF(ISBLANK('Dados Normal. pelo Peso - Seca'!G158),"",('Dados Normal. pelo Peso - Seca'!G158-'Dados Normal. pelo Peso - Seca'!G$194)/('Dados Normal. pelo Peso - Seca'!G$193-'Dados Normal. pelo Peso - Seca'!G$194))</f>
        <v>0.10945034662597759</v>
      </c>
      <c r="H158" s="24">
        <f>IF(ISBLANK('Dados Normal. pelo Peso - Seca'!H158),"",('Dados Normal. pelo Peso - Seca'!H158-'Dados Normal. pelo Peso - Seca'!H$194)/('Dados Normal. pelo Peso - Seca'!H$193-'Dados Normal. pelo Peso - Seca'!H$194))</f>
        <v>0.40980859564982858</v>
      </c>
      <c r="I158" s="24">
        <f>IF(ISBLANK('Dados Normal. pelo Peso - Seca'!I158),"",('Dados Normal. pelo Peso - Seca'!I158-'Dados Normal. pelo Peso - Seca'!I$194)/('Dados Normal. pelo Peso - Seca'!I$193-'Dados Normal. pelo Peso - Seca'!I$194))</f>
        <v>0.73339534883720936</v>
      </c>
      <c r="J158" s="24">
        <f>IF(ISBLANK('Dados Normal. pelo Peso - Seca'!J158),"",('Dados Normal. pelo Peso - Seca'!J158-'Dados Normal. pelo Peso - Seca'!J$194)/('Dados Normal. pelo Peso - Seca'!J$193-'Dados Normal. pelo Peso - Seca'!J$194))</f>
        <v>0.44013251301467138</v>
      </c>
      <c r="K158" s="24">
        <f>IF(ISBLANK('Dados Normal. pelo Peso - Seca'!K158),"",('Dados Normal. pelo Peso - Seca'!K158-'Dados Normal. pelo Peso - Seca'!K$194)/('Dados Normal. pelo Peso - Seca'!K$193-'Dados Normal. pelo Peso - Seca'!K$194))</f>
        <v>0.58263369752731453</v>
      </c>
      <c r="L158" s="24">
        <f>IF(ISBLANK('Dados Normal. pelo Peso - Seca'!L158),"",('Dados Normal. pelo Peso - Seca'!L158-'Dados Normal. pelo Peso - Seca'!L$194)/('Dados Normal. pelo Peso - Seca'!L$193-'Dados Normal. pelo Peso - Seca'!L$194))</f>
        <v>0.75398873768183949</v>
      </c>
      <c r="M158" s="24">
        <f>IF(ISBLANK('Dados Normal. pelo Peso - Seca'!M158),"",('Dados Normal. pelo Peso - Seca'!M158-'Dados Normal. pelo Peso - Seca'!M$194)/('Dados Normal. pelo Peso - Seca'!M$193-'Dados Normal. pelo Peso - Seca'!M$194))</f>
        <v>0.67873669597408615</v>
      </c>
      <c r="N158" s="24">
        <f>IF(ISBLANK('Dados Normal. pelo Peso - Seca'!N158),"",('Dados Normal. pelo Peso - Seca'!N158-'Dados Normal. pelo Peso - Seca'!N$194)/('Dados Normal. pelo Peso - Seca'!N$193-'Dados Normal. pelo Peso - Seca'!N$194))</f>
        <v>0.68168358714043986</v>
      </c>
      <c r="O158" s="24">
        <f>IF(ISBLANK('Dados Normal. pelo Peso - Seca'!O158),"",('Dados Normal. pelo Peso - Seca'!O158-'Dados Normal. pelo Peso - Seca'!O$194)/('Dados Normal. pelo Peso - Seca'!O$193-'Dados Normal. pelo Peso - Seca'!O$194))</f>
        <v>0.62231012658227847</v>
      </c>
      <c r="P158" s="24">
        <f>IF(ISBLANK('Dados Normal. pelo Peso - Seca'!P158),"",('Dados Normal. pelo Peso - Seca'!P158-'Dados Normal. pelo Peso - Seca'!P$194)/('Dados Normal. pelo Peso - Seca'!P$193-'Dados Normal. pelo Peso - Seca'!P$194))</f>
        <v>6.5388951521984304E-2</v>
      </c>
      <c r="Q158" s="24">
        <f>IF(ISBLANK('Dados Normal. pelo Peso - Seca'!Q158),"",('Dados Normal. pelo Peso - Seca'!Q158-'Dados Normal. pelo Peso - Seca'!Q$194)/('Dados Normal. pelo Peso - Seca'!Q$193-'Dados Normal. pelo Peso - Seca'!Q$194))</f>
        <v>1</v>
      </c>
      <c r="R158" s="24">
        <f>IF(ISBLANK('Dados Normal. pelo Peso - Seca'!R158),"",('Dados Normal. pelo Peso - Seca'!R158-'Dados Normal. pelo Peso - Seca'!R$194)/('Dados Normal. pelo Peso - Seca'!R$193-'Dados Normal. pelo Peso - Seca'!R$194))</f>
        <v>0</v>
      </c>
      <c r="S158" s="24">
        <f>IF(ISBLANK('Dados Normal. pelo Peso - Seca'!S158),"",('Dados Normal. pelo Peso - Seca'!S158-'Dados Normal. pelo Peso - Seca'!S$194)/('Dados Normal. pelo Peso - Seca'!S$193-'Dados Normal. pelo Peso - Seca'!S$194))</f>
        <v>0.66666666666666674</v>
      </c>
      <c r="T158" s="24">
        <f>IF(ISBLANK('Dados Normal. pelo Peso - Seca'!T158),"",('Dados Normal. pelo Peso - Seca'!T158-'Dados Normal. pelo Peso - Seca'!T$194)/('Dados Normal. pelo Peso - Seca'!T$193-'Dados Normal. pelo Peso - Seca'!T$194))</f>
        <v>1</v>
      </c>
      <c r="U158" s="24">
        <f>IF(ISBLANK('Dados Normal. pelo Peso - Seca'!U158),"",('Dados Normal. pelo Peso - Seca'!U158-'Dados Normal. pelo Peso - Seca'!U$194)/('Dados Normal. pelo Peso - Seca'!U$193-'Dados Normal. pelo Peso - Seca'!U$194))</f>
        <v>1</v>
      </c>
      <c r="V158" s="24">
        <f>IF(ISBLANK('Dados Normal. pelo Peso - Seca'!V158),"",('Dados Normal. pelo Peso - Seca'!V158-'Dados Normal. pelo Peso - Seca'!V$194)/('Dados Normal. pelo Peso - Seca'!V$193-'Dados Normal. pelo Peso - Seca'!V$194))</f>
        <v>0.25000000000000017</v>
      </c>
      <c r="W158" s="24">
        <f>IF(ISBLANK('Dados Normal. pelo Peso - Seca'!W158),"",('Dados Normal. pelo Peso - Seca'!W158-'Dados Normal. pelo Peso - Seca'!W$194)/('Dados Normal. pelo Peso - Seca'!W$193-'Dados Normal. pelo Peso - Seca'!W$194))</f>
        <v>0.71159029649595684</v>
      </c>
      <c r="X158" s="24">
        <f>IF(ISBLANK('Dados Normal. pelo Peso - Seca'!X158),"",('Dados Normal. pelo Peso - Seca'!X158-'Dados Normal. pelo Peso - Seca'!X$194)/('Dados Normal. pelo Peso - Seca'!X$193-'Dados Normal. pelo Peso - Seca'!X$194))</f>
        <v>0.24586776859504042</v>
      </c>
      <c r="Y158" s="24">
        <f>IF(ISBLANK('Dados Normal. pelo Peso - Seca'!Y158),"",('Dados Normal. pelo Peso - Seca'!Y158-'Dados Normal. pelo Peso - Seca'!Y$194)/('Dados Normal. pelo Peso - Seca'!Y$193-'Dados Normal. pelo Peso - Seca'!Y$194))</f>
        <v>0.70464077932620761</v>
      </c>
      <c r="Z158" s="24">
        <f>IF(ISBLANK('Dados Normal. pelo Peso - Seca'!Z158),"",('Dados Normal. pelo Peso - Seca'!Z158-'Dados Normal. pelo Peso - Seca'!Z$194)/('Dados Normal. pelo Peso - Seca'!Z$193-'Dados Normal. pelo Peso - Seca'!Z$194))</f>
        <v>0.64979789814066291</v>
      </c>
      <c r="AA158" s="24">
        <f>IF(ISBLANK('Dados Normal. pelo Peso - Seca'!AA158),"",('Dados Normal. pelo Peso - Seca'!AA158-'Dados Normal. pelo Peso - Seca'!AA$194)/('Dados Normal. pelo Peso - Seca'!AA$193-'Dados Normal. pelo Peso - Seca'!AA$194))</f>
        <v>0.72553150737406635</v>
      </c>
      <c r="AB158" s="24">
        <f>IF(ISBLANK('Dados Normal. pelo Peso - Seca'!AB158),"",('Dados Normal. pelo Peso - Seca'!AB158-'Dados Normal. pelo Peso - Seca'!AB$194)/('Dados Normal. pelo Peso - Seca'!AB$193-'Dados Normal. pelo Peso - Seca'!AB$194))</f>
        <v>0.38297872340425554</v>
      </c>
      <c r="AC158" s="24">
        <f>IF(ISBLANK('Dados Normal. pelo Peso - Seca'!AC158),"",('Dados Normal. pelo Peso - Seca'!AC158-'Dados Normal. pelo Peso - Seca'!AC$194)/('Dados Normal. pelo Peso - Seca'!AC$193-'Dados Normal. pelo Peso - Seca'!AC$194))</f>
        <v>0.79166666666666663</v>
      </c>
    </row>
    <row r="159" spans="1:29" s="17" customFormat="1" x14ac:dyDescent="0.25">
      <c r="A159" s="18" t="s">
        <v>1181</v>
      </c>
      <c r="B159" s="28" t="s">
        <v>1182</v>
      </c>
      <c r="C159" s="24">
        <f>IF(ISBLANK('Dados Normal. pelo Peso - Seca'!C159),"",('Dados Normal. pelo Peso - Seca'!C159-'Dados Normal. pelo Peso - Seca'!C$194)/('Dados Normal. pelo Peso - Seca'!C$193-'Dados Normal. pelo Peso - Seca'!C$194))</f>
        <v>0.46286076122829384</v>
      </c>
      <c r="D159" s="24">
        <f>IF(ISBLANK('Dados Normal. pelo Peso - Seca'!D159),"",('Dados Normal. pelo Peso - Seca'!D159-'Dados Normal. pelo Peso - Seca'!D$194)/('Dados Normal. pelo Peso - Seca'!D$193-'Dados Normal. pelo Peso - Seca'!D$194))</f>
        <v>0.5336106032330159</v>
      </c>
      <c r="E159" s="24">
        <f>IF(ISBLANK('Dados Normal. pelo Peso - Seca'!E159),"",('Dados Normal. pelo Peso - Seca'!E159-'Dados Normal. pelo Peso - Seca'!E$194)/('Dados Normal. pelo Peso - Seca'!E$193-'Dados Normal. pelo Peso - Seca'!E$194))</f>
        <v>0.37973742878375027</v>
      </c>
      <c r="F159" s="24">
        <f>IF(ISBLANK('Dados Normal. pelo Peso - Seca'!F159),"",('Dados Normal. pelo Peso - Seca'!F159-'Dados Normal. pelo Peso - Seca'!F$194)/('Dados Normal. pelo Peso - Seca'!F$193-'Dados Normal. pelo Peso - Seca'!F$194))</f>
        <v>0.38286924939467315</v>
      </c>
      <c r="G159" s="24">
        <f>IF(ISBLANK('Dados Normal. pelo Peso - Seca'!G159),"",('Dados Normal. pelo Peso - Seca'!G159-'Dados Normal. pelo Peso - Seca'!G$194)/('Dados Normal. pelo Peso - Seca'!G$193-'Dados Normal. pelo Peso - Seca'!G$194))</f>
        <v>0.18324664438832863</v>
      </c>
      <c r="H159" s="24">
        <f>IF(ISBLANK('Dados Normal. pelo Peso - Seca'!H159),"",('Dados Normal. pelo Peso - Seca'!H159-'Dados Normal. pelo Peso - Seca'!H$194)/('Dados Normal. pelo Peso - Seca'!H$193-'Dados Normal. pelo Peso - Seca'!H$194))</f>
        <v>0.80484946733169282</v>
      </c>
      <c r="I159" s="24">
        <f>IF(ISBLANK('Dados Normal. pelo Peso - Seca'!I159),"",('Dados Normal. pelo Peso - Seca'!I159-'Dados Normal. pelo Peso - Seca'!I$194)/('Dados Normal. pelo Peso - Seca'!I$193-'Dados Normal. pelo Peso - Seca'!I$194))</f>
        <v>0.89674418604651152</v>
      </c>
      <c r="J159" s="24">
        <f>IF(ISBLANK('Dados Normal. pelo Peso - Seca'!J159),"",('Dados Normal. pelo Peso - Seca'!J159-'Dados Normal. pelo Peso - Seca'!J$194)/('Dados Normal. pelo Peso - Seca'!J$193-'Dados Normal. pelo Peso - Seca'!J$194))</f>
        <v>0.68575485092285859</v>
      </c>
      <c r="K159" s="24">
        <f>IF(ISBLANK('Dados Normal. pelo Peso - Seca'!K159),"",('Dados Normal. pelo Peso - Seca'!K159-'Dados Normal. pelo Peso - Seca'!K$194)/('Dados Normal. pelo Peso - Seca'!K$193-'Dados Normal. pelo Peso - Seca'!K$194))</f>
        <v>0.34652098907418055</v>
      </c>
      <c r="L159" s="24">
        <f>IF(ISBLANK('Dados Normal. pelo Peso - Seca'!L159),"",('Dados Normal. pelo Peso - Seca'!L159-'Dados Normal. pelo Peso - Seca'!L$194)/('Dados Normal. pelo Peso - Seca'!L$193-'Dados Normal. pelo Peso - Seca'!L$194))</f>
        <v>0.87470671046457049</v>
      </c>
      <c r="M159" s="24">
        <f>IF(ISBLANK('Dados Normal. pelo Peso - Seca'!M159),"",('Dados Normal. pelo Peso - Seca'!M159-'Dados Normal. pelo Peso - Seca'!M$194)/('Dados Normal. pelo Peso - Seca'!M$193-'Dados Normal. pelo Peso - Seca'!M$194))</f>
        <v>0.81362795002313748</v>
      </c>
      <c r="N159" s="24">
        <f>IF(ISBLANK('Dados Normal. pelo Peso - Seca'!N159),"",('Dados Normal. pelo Peso - Seca'!N159-'Dados Normal. pelo Peso - Seca'!N$194)/('Dados Normal. pelo Peso - Seca'!N$193-'Dados Normal. pelo Peso - Seca'!N$194))</f>
        <v>0.91328257191201345</v>
      </c>
      <c r="O159" s="24">
        <f>IF(ISBLANK('Dados Normal. pelo Peso - Seca'!O159),"",('Dados Normal. pelo Peso - Seca'!O159-'Dados Normal. pelo Peso - Seca'!O$194)/('Dados Normal. pelo Peso - Seca'!O$193-'Dados Normal. pelo Peso - Seca'!O$194))</f>
        <v>0.94446202531645551</v>
      </c>
      <c r="P159" s="24">
        <f>IF(ISBLANK('Dados Normal. pelo Peso - Seca'!P159),"",('Dados Normal. pelo Peso - Seca'!P159-'Dados Normal. pelo Peso - Seca'!P$194)/('Dados Normal. pelo Peso - Seca'!P$193-'Dados Normal. pelo Peso - Seca'!P$194))</f>
        <v>2.5930101465614211E-2</v>
      </c>
      <c r="Q159" s="24">
        <f>IF(ISBLANK('Dados Normal. pelo Peso - Seca'!Q159),"",('Dados Normal. pelo Peso - Seca'!Q159-'Dados Normal. pelo Peso - Seca'!Q$194)/('Dados Normal. pelo Peso - Seca'!Q$193-'Dados Normal. pelo Peso - Seca'!Q$194))</f>
        <v>0</v>
      </c>
      <c r="R159" s="24">
        <f>IF(ISBLANK('Dados Normal. pelo Peso - Seca'!R159),"",('Dados Normal. pelo Peso - Seca'!R159-'Dados Normal. pelo Peso - Seca'!R$194)/('Dados Normal. pelo Peso - Seca'!R$193-'Dados Normal. pelo Peso - Seca'!R$194))</f>
        <v>1</v>
      </c>
      <c r="S159" s="24">
        <f>IF(ISBLANK('Dados Normal. pelo Peso - Seca'!S159),"",('Dados Normal. pelo Peso - Seca'!S159-'Dados Normal. pelo Peso - Seca'!S$194)/('Dados Normal. pelo Peso - Seca'!S$193-'Dados Normal. pelo Peso - Seca'!S$194))</f>
        <v>1</v>
      </c>
      <c r="T159" s="24">
        <f>IF(ISBLANK('Dados Normal. pelo Peso - Seca'!T159),"",('Dados Normal. pelo Peso - Seca'!T159-'Dados Normal. pelo Peso - Seca'!T$194)/('Dados Normal. pelo Peso - Seca'!T$193-'Dados Normal. pelo Peso - Seca'!T$194))</f>
        <v>1</v>
      </c>
      <c r="U159" s="24">
        <f>IF(ISBLANK('Dados Normal. pelo Peso - Seca'!U159),"",('Dados Normal. pelo Peso - Seca'!U159-'Dados Normal. pelo Peso - Seca'!U$194)/('Dados Normal. pelo Peso - Seca'!U$193-'Dados Normal. pelo Peso - Seca'!U$194))</f>
        <v>0</v>
      </c>
      <c r="V159" s="24">
        <f>IF(ISBLANK('Dados Normal. pelo Peso - Seca'!V159),"",('Dados Normal. pelo Peso - Seca'!V159-'Dados Normal. pelo Peso - Seca'!V$194)/('Dados Normal. pelo Peso - Seca'!V$193-'Dados Normal. pelo Peso - Seca'!V$194))</f>
        <v>0.83333333333333326</v>
      </c>
      <c r="W159" s="24">
        <f>IF(ISBLANK('Dados Normal. pelo Peso - Seca'!W159),"",('Dados Normal. pelo Peso - Seca'!W159-'Dados Normal. pelo Peso - Seca'!W$194)/('Dados Normal. pelo Peso - Seca'!W$193-'Dados Normal. pelo Peso - Seca'!W$194))</f>
        <v>0.42767295597484289</v>
      </c>
      <c r="X159" s="24">
        <f>IF(ISBLANK('Dados Normal. pelo Peso - Seca'!X159),"",('Dados Normal. pelo Peso - Seca'!X159-'Dados Normal. pelo Peso - Seca'!X$194)/('Dados Normal. pelo Peso - Seca'!X$193-'Dados Normal. pelo Peso - Seca'!X$194))</f>
        <v>0.302341597796143</v>
      </c>
      <c r="Y159" s="24">
        <f>IF(ISBLANK('Dados Normal. pelo Peso - Seca'!Y159),"",('Dados Normal. pelo Peso - Seca'!Y159-'Dados Normal. pelo Peso - Seca'!Y$194)/('Dados Normal. pelo Peso - Seca'!Y$193-'Dados Normal. pelo Peso - Seca'!Y$194))</f>
        <v>0.33716682451630364</v>
      </c>
      <c r="Z159" s="24">
        <f>IF(ISBLANK('Dados Normal. pelo Peso - Seca'!Z159),"",('Dados Normal. pelo Peso - Seca'!Z159-'Dados Normal. pelo Peso - Seca'!Z$194)/('Dados Normal. pelo Peso - Seca'!Z$193-'Dados Normal. pelo Peso - Seca'!Z$194))</f>
        <v>0.3616814874696847</v>
      </c>
      <c r="AA159" s="24">
        <f>IF(ISBLANK('Dados Normal. pelo Peso - Seca'!AA159),"",('Dados Normal. pelo Peso - Seca'!AA159-'Dados Normal. pelo Peso - Seca'!AA$194)/('Dados Normal. pelo Peso - Seca'!AA$193-'Dados Normal. pelo Peso - Seca'!AA$194))</f>
        <v>0.19057651790844668</v>
      </c>
      <c r="AB159" s="24">
        <f>IF(ISBLANK('Dados Normal. pelo Peso - Seca'!AB159),"",('Dados Normal. pelo Peso - Seca'!AB159-'Dados Normal. pelo Peso - Seca'!AB$194)/('Dados Normal. pelo Peso - Seca'!AB$193-'Dados Normal. pelo Peso - Seca'!AB$194))</f>
        <v>0.17021276595744689</v>
      </c>
      <c r="AC159" s="24">
        <f>IF(ISBLANK('Dados Normal. pelo Peso - Seca'!AC159),"",('Dados Normal. pelo Peso - Seca'!AC159-'Dados Normal. pelo Peso - Seca'!AC$194)/('Dados Normal. pelo Peso - Seca'!AC$193-'Dados Normal. pelo Peso - Seca'!AC$194))</f>
        <v>0.1458333333333334</v>
      </c>
    </row>
    <row r="160" spans="1:29" s="17" customFormat="1" x14ac:dyDescent="0.25">
      <c r="A160" s="18" t="s">
        <v>1183</v>
      </c>
      <c r="B160" s="28" t="s">
        <v>1184</v>
      </c>
      <c r="C160" s="24">
        <f>IF(ISBLANK('Dados Normal. pelo Peso - Seca'!C160),"",('Dados Normal. pelo Peso - Seca'!C160-'Dados Normal. pelo Peso - Seca'!C$194)/('Dados Normal. pelo Peso - Seca'!C$193-'Dados Normal. pelo Peso - Seca'!C$194))</f>
        <v>0.62782258291434034</v>
      </c>
      <c r="D160" s="24">
        <f>IF(ISBLANK('Dados Normal. pelo Peso - Seca'!D160),"",('Dados Normal. pelo Peso - Seca'!D160-'Dados Normal. pelo Peso - Seca'!D$194)/('Dados Normal. pelo Peso - Seca'!D$193-'Dados Normal. pelo Peso - Seca'!D$194))</f>
        <v>0.39088787054358948</v>
      </c>
      <c r="E160" s="24">
        <f>IF(ISBLANK('Dados Normal. pelo Peso - Seca'!E160),"",('Dados Normal. pelo Peso - Seca'!E160-'Dados Normal. pelo Peso - Seca'!E$194)/('Dados Normal. pelo Peso - Seca'!E$193-'Dados Normal. pelo Peso - Seca'!E$194))</f>
        <v>0.90190735694822888</v>
      </c>
      <c r="F160" s="24">
        <f>IF(ISBLANK('Dados Normal. pelo Peso - Seca'!F160),"",('Dados Normal. pelo Peso - Seca'!F160-'Dados Normal. pelo Peso - Seca'!F$194)/('Dados Normal. pelo Peso - Seca'!F$193-'Dados Normal. pelo Peso - Seca'!F$194))</f>
        <v>0.8038740920096854</v>
      </c>
      <c r="G160" s="24">
        <f>IF(ISBLANK('Dados Normal. pelo Peso - Seca'!G160),"",('Dados Normal. pelo Peso - Seca'!G160-'Dados Normal. pelo Peso - Seca'!G$194)/('Dados Normal. pelo Peso - Seca'!G$193-'Dados Normal. pelo Peso - Seca'!G$194))</f>
        <v>0.11071046558833736</v>
      </c>
      <c r="H160" s="24">
        <f>IF(ISBLANK('Dados Normal. pelo Peso - Seca'!H160),"",('Dados Normal. pelo Peso - Seca'!H160-'Dados Normal. pelo Peso - Seca'!H$194)/('Dados Normal. pelo Peso - Seca'!H$193-'Dados Normal. pelo Peso - Seca'!H$194))</f>
        <v>0.94893863021236657</v>
      </c>
      <c r="I160" s="24">
        <f>IF(ISBLANK('Dados Normal. pelo Peso - Seca'!I160),"",('Dados Normal. pelo Peso - Seca'!I160-'Dados Normal. pelo Peso - Seca'!I$194)/('Dados Normal. pelo Peso - Seca'!I$193-'Dados Normal. pelo Peso - Seca'!I$194))</f>
        <v>0.1207441860465118</v>
      </c>
      <c r="J160" s="24">
        <f>IF(ISBLANK('Dados Normal. pelo Peso - Seca'!J160),"",('Dados Normal. pelo Peso - Seca'!J160-'Dados Normal. pelo Peso - Seca'!J$194)/('Dados Normal. pelo Peso - Seca'!J$193-'Dados Normal. pelo Peso - Seca'!J$194))</f>
        <v>0</v>
      </c>
      <c r="K160" s="24">
        <f>IF(ISBLANK('Dados Normal. pelo Peso - Seca'!K160),"",('Dados Normal. pelo Peso - Seca'!K160-'Dados Normal. pelo Peso - Seca'!K$194)/('Dados Normal. pelo Peso - Seca'!K$193-'Dados Normal. pelo Peso - Seca'!K$194))</f>
        <v>0.52754456584243814</v>
      </c>
      <c r="L160" s="24">
        <f>IF(ISBLANK('Dados Normal. pelo Peso - Seca'!L160),"",('Dados Normal. pelo Peso - Seca'!L160-'Dados Normal. pelo Peso - Seca'!L$194)/('Dados Normal. pelo Peso - Seca'!L$193-'Dados Normal. pelo Peso - Seca'!L$194))</f>
        <v>0.57719380572501167</v>
      </c>
      <c r="M160" s="24">
        <f>IF(ISBLANK('Dados Normal. pelo Peso - Seca'!M160),"",('Dados Normal. pelo Peso - Seca'!M160-'Dados Normal. pelo Peso - Seca'!M$194)/('Dados Normal. pelo Peso - Seca'!M$193-'Dados Normal. pelo Peso - Seca'!M$194))</f>
        <v>0.25590004627487273</v>
      </c>
      <c r="N160" s="24">
        <f>IF(ISBLANK('Dados Normal. pelo Peso - Seca'!N160),"",('Dados Normal. pelo Peso - Seca'!N160-'Dados Normal. pelo Peso - Seca'!N$194)/('Dados Normal. pelo Peso - Seca'!N$193-'Dados Normal. pelo Peso - Seca'!N$194))</f>
        <v>0.94310490693739413</v>
      </c>
      <c r="O160" s="24">
        <f>IF(ISBLANK('Dados Normal. pelo Peso - Seca'!O160),"",('Dados Normal. pelo Peso - Seca'!O160-'Dados Normal. pelo Peso - Seca'!O$194)/('Dados Normal. pelo Peso - Seca'!O$193-'Dados Normal. pelo Peso - Seca'!O$194))</f>
        <v>0.34129746835443037</v>
      </c>
      <c r="P160" s="24">
        <f>IF(ISBLANK('Dados Normal. pelo Peso - Seca'!P160),"",('Dados Normal. pelo Peso - Seca'!P160-'Dados Normal. pelo Peso - Seca'!P$194)/('Dados Normal. pelo Peso - Seca'!P$193-'Dados Normal. pelo Peso - Seca'!P$194))</f>
        <v>1</v>
      </c>
      <c r="Q160" s="24">
        <f>IF(ISBLANK('Dados Normal. pelo Peso - Seca'!Q160),"",('Dados Normal. pelo Peso - Seca'!Q160-'Dados Normal. pelo Peso - Seca'!Q$194)/('Dados Normal. pelo Peso - Seca'!Q$193-'Dados Normal. pelo Peso - Seca'!Q$194))</f>
        <v>0</v>
      </c>
      <c r="R160" s="24">
        <f>IF(ISBLANK('Dados Normal. pelo Peso - Seca'!R160),"",('Dados Normal. pelo Peso - Seca'!R160-'Dados Normal. pelo Peso - Seca'!R$194)/('Dados Normal. pelo Peso - Seca'!R$193-'Dados Normal. pelo Peso - Seca'!R$194))</f>
        <v>0</v>
      </c>
      <c r="S160" s="24">
        <f>IF(ISBLANK('Dados Normal. pelo Peso - Seca'!S160),"",('Dados Normal. pelo Peso - Seca'!S160-'Dados Normal. pelo Peso - Seca'!S$194)/('Dados Normal. pelo Peso - Seca'!S$193-'Dados Normal. pelo Peso - Seca'!S$194))</f>
        <v>0.66666666666666674</v>
      </c>
      <c r="T160" s="24">
        <f>IF(ISBLANK('Dados Normal. pelo Peso - Seca'!T160),"",('Dados Normal. pelo Peso - Seca'!T160-'Dados Normal. pelo Peso - Seca'!T$194)/('Dados Normal. pelo Peso - Seca'!T$193-'Dados Normal. pelo Peso - Seca'!T$194))</f>
        <v>1</v>
      </c>
      <c r="U160" s="24">
        <f>IF(ISBLANK('Dados Normal. pelo Peso - Seca'!U160),"",('Dados Normal. pelo Peso - Seca'!U160-'Dados Normal. pelo Peso - Seca'!U$194)/('Dados Normal. pelo Peso - Seca'!U$193-'Dados Normal. pelo Peso - Seca'!U$194))</f>
        <v>1</v>
      </c>
      <c r="V160" s="24">
        <f>IF(ISBLANK('Dados Normal. pelo Peso - Seca'!V160),"",('Dados Normal. pelo Peso - Seca'!V160-'Dados Normal. pelo Peso - Seca'!V$194)/('Dados Normal. pelo Peso - Seca'!V$193-'Dados Normal. pelo Peso - Seca'!V$194))</f>
        <v>0.49999999999999989</v>
      </c>
      <c r="W160" s="24">
        <f>IF(ISBLANK('Dados Normal. pelo Peso - Seca'!W160),"",('Dados Normal. pelo Peso - Seca'!W160-'Dados Normal. pelo Peso - Seca'!W$194)/('Dados Normal. pelo Peso - Seca'!W$193-'Dados Normal. pelo Peso - Seca'!W$194))</f>
        <v>0.91599281221922779</v>
      </c>
      <c r="X160" s="24">
        <f>IF(ISBLANK('Dados Normal. pelo Peso - Seca'!X160),"",('Dados Normal. pelo Peso - Seca'!X160-'Dados Normal. pelo Peso - Seca'!X$194)/('Dados Normal. pelo Peso - Seca'!X$193-'Dados Normal. pelo Peso - Seca'!X$194))</f>
        <v>0.2665289256198351</v>
      </c>
      <c r="Y160" s="24">
        <f>IF(ISBLANK('Dados Normal. pelo Peso - Seca'!Y160),"",('Dados Normal. pelo Peso - Seca'!Y160-'Dados Normal. pelo Peso - Seca'!Y$194)/('Dados Normal. pelo Peso - Seca'!Y$193-'Dados Normal. pelo Peso - Seca'!Y$194))</f>
        <v>0.85888242457042363</v>
      </c>
      <c r="Z160" s="24">
        <f>IF(ISBLANK('Dados Normal. pelo Peso - Seca'!Z160),"",('Dados Normal. pelo Peso - Seca'!Z160-'Dados Normal. pelo Peso - Seca'!Z$194)/('Dados Normal. pelo Peso - Seca'!Z$193-'Dados Normal. pelo Peso - Seca'!Z$194))</f>
        <v>0.778981406628941</v>
      </c>
      <c r="AA160" s="24">
        <f>IF(ISBLANK('Dados Normal. pelo Peso - Seca'!AA160),"",('Dados Normal. pelo Peso - Seca'!AA160-'Dados Normal. pelo Peso - Seca'!AA$194)/('Dados Normal. pelo Peso - Seca'!AA$193-'Dados Normal. pelo Peso - Seca'!AA$194))</f>
        <v>0.73970503734916682</v>
      </c>
      <c r="AB160" s="24">
        <f>IF(ISBLANK('Dados Normal. pelo Peso - Seca'!AB160),"",('Dados Normal. pelo Peso - Seca'!AB160-'Dados Normal. pelo Peso - Seca'!AB$194)/('Dados Normal. pelo Peso - Seca'!AB$193-'Dados Normal. pelo Peso - Seca'!AB$194))</f>
        <v>0.65957446808510656</v>
      </c>
      <c r="AC160" s="24">
        <f>IF(ISBLANK('Dados Normal. pelo Peso - Seca'!AC160),"",('Dados Normal. pelo Peso - Seca'!AC160-'Dados Normal. pelo Peso - Seca'!AC$194)/('Dados Normal. pelo Peso - Seca'!AC$193-'Dados Normal. pelo Peso - Seca'!AC$194))</f>
        <v>0.52083333333333326</v>
      </c>
    </row>
    <row r="161" spans="1:29" s="17" customFormat="1" x14ac:dyDescent="0.25">
      <c r="A161" s="18" t="s">
        <v>1185</v>
      </c>
      <c r="B161" s="28" t="s">
        <v>1186</v>
      </c>
      <c r="C161" s="24">
        <f>IF(ISBLANK('Dados Normal. pelo Peso - Seca'!C161),"",('Dados Normal. pelo Peso - Seca'!C161-'Dados Normal. pelo Peso - Seca'!C$194)/('Dados Normal. pelo Peso - Seca'!C$193-'Dados Normal. pelo Peso - Seca'!C$194))</f>
        <v>0.82021991282425055</v>
      </c>
      <c r="D161" s="24">
        <f>IF(ISBLANK('Dados Normal. pelo Peso - Seca'!D161),"",('Dados Normal. pelo Peso - Seca'!D161-'Dados Normal. pelo Peso - Seca'!D$194)/('Dados Normal. pelo Peso - Seca'!D$193-'Dados Normal. pelo Peso - Seca'!D$194))</f>
        <v>0.21545180834411068</v>
      </c>
      <c r="E161" s="24">
        <f>IF(ISBLANK('Dados Normal. pelo Peso - Seca'!E161),"",('Dados Normal. pelo Peso - Seca'!E161-'Dados Normal. pelo Peso - Seca'!E$194)/('Dados Normal. pelo Peso - Seca'!E$193-'Dados Normal. pelo Peso - Seca'!E$194))</f>
        <v>1</v>
      </c>
      <c r="F161" s="24">
        <f>IF(ISBLANK('Dados Normal. pelo Peso - Seca'!F161),"",('Dados Normal. pelo Peso - Seca'!F161-'Dados Normal. pelo Peso - Seca'!F$194)/('Dados Normal. pelo Peso - Seca'!F$193-'Dados Normal. pelo Peso - Seca'!F$194))</f>
        <v>1</v>
      </c>
      <c r="G161" s="24">
        <f>IF(ISBLANK('Dados Normal. pelo Peso - Seca'!G161),"",('Dados Normal. pelo Peso - Seca'!G161-'Dados Normal. pelo Peso - Seca'!G$194)/('Dados Normal. pelo Peso - Seca'!G$193-'Dados Normal. pelo Peso - Seca'!G$194))</f>
        <v>0.60980985312175173</v>
      </c>
      <c r="H161" s="24">
        <f>IF(ISBLANK('Dados Normal. pelo Peso - Seca'!H161),"",('Dados Normal. pelo Peso - Seca'!H161-'Dados Normal. pelo Peso - Seca'!H$194)/('Dados Normal. pelo Peso - Seca'!H$193-'Dados Normal. pelo Peso - Seca'!H$194))</f>
        <v>0.51465177580234545</v>
      </c>
      <c r="I161" s="24">
        <f>IF(ISBLANK('Dados Normal. pelo Peso - Seca'!I161),"",('Dados Normal. pelo Peso - Seca'!I161-'Dados Normal. pelo Peso - Seca'!I$194)/('Dados Normal. pelo Peso - Seca'!I$193-'Dados Normal. pelo Peso - Seca'!I$194))</f>
        <v>0.31795348837209303</v>
      </c>
      <c r="J161" s="24">
        <f>IF(ISBLANK('Dados Normal. pelo Peso - Seca'!J161),"",('Dados Normal. pelo Peso - Seca'!J161-'Dados Normal. pelo Peso - Seca'!J$194)/('Dados Normal. pelo Peso - Seca'!J$193-'Dados Normal. pelo Peso - Seca'!J$194))</f>
        <v>0.17510648367250375</v>
      </c>
      <c r="K161" s="24">
        <f>IF(ISBLANK('Dados Normal. pelo Peso - Seca'!K161),"",('Dados Normal. pelo Peso - Seca'!K161-'Dados Normal. pelo Peso - Seca'!K$194)/('Dados Normal. pelo Peso - Seca'!K$193-'Dados Normal. pelo Peso - Seca'!K$194))</f>
        <v>0.98090856814261085</v>
      </c>
      <c r="L161" s="24">
        <f>IF(ISBLANK('Dados Normal. pelo Peso - Seca'!L161),"",('Dados Normal. pelo Peso - Seca'!L161-'Dados Normal. pelo Peso - Seca'!L$194)/('Dados Normal. pelo Peso - Seca'!L$193-'Dados Normal. pelo Peso - Seca'!L$194))</f>
        <v>0</v>
      </c>
      <c r="M161" s="24">
        <f>IF(ISBLANK('Dados Normal. pelo Peso - Seca'!M161),"",('Dados Normal. pelo Peso - Seca'!M161-'Dados Normal. pelo Peso - Seca'!M$194)/('Dados Normal. pelo Peso - Seca'!M$193-'Dados Normal. pelo Peso - Seca'!M$194))</f>
        <v>9.4053678852383152E-2</v>
      </c>
      <c r="N161" s="24">
        <f>IF(ISBLANK('Dados Normal. pelo Peso - Seca'!N161),"",('Dados Normal. pelo Peso - Seca'!N161-'Dados Normal. pelo Peso - Seca'!N$194)/('Dados Normal. pelo Peso - Seca'!N$193-'Dados Normal. pelo Peso - Seca'!N$194))</f>
        <v>0.56345177664974622</v>
      </c>
      <c r="O161" s="24">
        <f>IF(ISBLANK('Dados Normal. pelo Peso - Seca'!O161),"",('Dados Normal. pelo Peso - Seca'!O161-'Dados Normal. pelo Peso - Seca'!O$194)/('Dados Normal. pelo Peso - Seca'!O$193-'Dados Normal. pelo Peso - Seca'!O$194))</f>
        <v>0</v>
      </c>
      <c r="P161" s="24">
        <f>IF(ISBLANK('Dados Normal. pelo Peso - Seca'!P161),"",('Dados Normal. pelo Peso - Seca'!P161-'Dados Normal. pelo Peso - Seca'!P$194)/('Dados Normal. pelo Peso - Seca'!P$193-'Dados Normal. pelo Peso - Seca'!P$194))</f>
        <v>0.56482525366403635</v>
      </c>
      <c r="Q161" s="24">
        <f>IF(ISBLANK('Dados Normal. pelo Peso - Seca'!Q161),"",('Dados Normal. pelo Peso - Seca'!Q161-'Dados Normal. pelo Peso - Seca'!Q$194)/('Dados Normal. pelo Peso - Seca'!Q$193-'Dados Normal. pelo Peso - Seca'!Q$194))</f>
        <v>1</v>
      </c>
      <c r="R161" s="24">
        <f>IF(ISBLANK('Dados Normal. pelo Peso - Seca'!R161),"",('Dados Normal. pelo Peso - Seca'!R161-'Dados Normal. pelo Peso - Seca'!R$194)/('Dados Normal. pelo Peso - Seca'!R$193-'Dados Normal. pelo Peso - Seca'!R$194))</f>
        <v>1</v>
      </c>
      <c r="S161" s="24">
        <f>IF(ISBLANK('Dados Normal. pelo Peso - Seca'!S161),"",('Dados Normal. pelo Peso - Seca'!S161-'Dados Normal. pelo Peso - Seca'!S$194)/('Dados Normal. pelo Peso - Seca'!S$193-'Dados Normal. pelo Peso - Seca'!S$194))</f>
        <v>1</v>
      </c>
      <c r="T161" s="24">
        <f>IF(ISBLANK('Dados Normal. pelo Peso - Seca'!T161),"",('Dados Normal. pelo Peso - Seca'!T161-'Dados Normal. pelo Peso - Seca'!T$194)/('Dados Normal. pelo Peso - Seca'!T$193-'Dados Normal. pelo Peso - Seca'!T$194))</f>
        <v>1</v>
      </c>
      <c r="U161" s="24">
        <f>IF(ISBLANK('Dados Normal. pelo Peso - Seca'!U161),"",('Dados Normal. pelo Peso - Seca'!U161-'Dados Normal. pelo Peso - Seca'!U$194)/('Dados Normal. pelo Peso - Seca'!U$193-'Dados Normal. pelo Peso - Seca'!U$194))</f>
        <v>1</v>
      </c>
      <c r="V161" s="24">
        <f>IF(ISBLANK('Dados Normal. pelo Peso - Seca'!V161),"",('Dados Normal. pelo Peso - Seca'!V161-'Dados Normal. pelo Peso - Seca'!V$194)/('Dados Normal. pelo Peso - Seca'!V$193-'Dados Normal. pelo Peso - Seca'!V$194))</f>
        <v>0.70833333333333337</v>
      </c>
      <c r="W161" s="24">
        <f>IF(ISBLANK('Dados Normal. pelo Peso - Seca'!W161),"",('Dados Normal. pelo Peso - Seca'!W161-'Dados Normal. pelo Peso - Seca'!W$194)/('Dados Normal. pelo Peso - Seca'!W$193-'Dados Normal. pelo Peso - Seca'!W$194))</f>
        <v>0.91329739442947022</v>
      </c>
      <c r="X161" s="24">
        <f>IF(ISBLANK('Dados Normal. pelo Peso - Seca'!X161),"",('Dados Normal. pelo Peso - Seca'!X161-'Dados Normal. pelo Peso - Seca'!X$194)/('Dados Normal. pelo Peso - Seca'!X$193-'Dados Normal. pelo Peso - Seca'!X$194))</f>
        <v>0</v>
      </c>
      <c r="Y161" s="24">
        <f>IF(ISBLANK('Dados Normal. pelo Peso - Seca'!Y161),"",('Dados Normal. pelo Peso - Seca'!Y161-'Dados Normal. pelo Peso - Seca'!Y$194)/('Dados Normal. pelo Peso - Seca'!Y$193-'Dados Normal. pelo Peso - Seca'!Y$194))</f>
        <v>0.83425788120687328</v>
      </c>
      <c r="Z161" s="24">
        <f>IF(ISBLANK('Dados Normal. pelo Peso - Seca'!Z161),"",('Dados Normal. pelo Peso - Seca'!Z161-'Dados Normal. pelo Peso - Seca'!Z$194)/('Dados Normal. pelo Peso - Seca'!Z$193-'Dados Normal. pelo Peso - Seca'!Z$194))</f>
        <v>0.96087308003233629</v>
      </c>
      <c r="AA161" s="24">
        <f>IF(ISBLANK('Dados Normal. pelo Peso - Seca'!AA161),"",('Dados Normal. pelo Peso - Seca'!AA161-'Dados Normal. pelo Peso - Seca'!AA$194)/('Dados Normal. pelo Peso - Seca'!AA$193-'Dados Normal. pelo Peso - Seca'!AA$194))</f>
        <v>0.79141926833939868</v>
      </c>
      <c r="AB161" s="24">
        <f>IF(ISBLANK('Dados Normal. pelo Peso - Seca'!AB161),"",('Dados Normal. pelo Peso - Seca'!AB161-'Dados Normal. pelo Peso - Seca'!AB$194)/('Dados Normal. pelo Peso - Seca'!AB$193-'Dados Normal. pelo Peso - Seca'!AB$194))</f>
        <v>0.17021276595744689</v>
      </c>
      <c r="AC161" s="24">
        <f>IF(ISBLANK('Dados Normal. pelo Peso - Seca'!AC161),"",('Dados Normal. pelo Peso - Seca'!AC161-'Dados Normal. pelo Peso - Seca'!AC$194)/('Dados Normal. pelo Peso - Seca'!AC$193-'Dados Normal. pelo Peso - Seca'!AC$194))</f>
        <v>0.27083333333333331</v>
      </c>
    </row>
    <row r="162" spans="1:29" s="17" customFormat="1" x14ac:dyDescent="0.25">
      <c r="A162" s="18" t="s">
        <v>1187</v>
      </c>
      <c r="B162" s="28" t="s">
        <v>1188</v>
      </c>
      <c r="C162" s="24">
        <f>IF(ISBLANK('Dados Normal. pelo Peso - Seca'!C162),"",('Dados Normal. pelo Peso - Seca'!C162-'Dados Normal. pelo Peso - Seca'!C$194)/('Dados Normal. pelo Peso - Seca'!C$193-'Dados Normal. pelo Peso - Seca'!C$194))</f>
        <v>0.6341543734073124</v>
      </c>
      <c r="D162" s="24">
        <f>IF(ISBLANK('Dados Normal. pelo Peso - Seca'!D162),"",('Dados Normal. pelo Peso - Seca'!D162-'Dados Normal. pelo Peso - Seca'!D$194)/('Dados Normal. pelo Peso - Seca'!D$193-'Dados Normal. pelo Peso - Seca'!D$194))</f>
        <v>0.35961660917554011</v>
      </c>
      <c r="E162" s="24">
        <f>IF(ISBLANK('Dados Normal. pelo Peso - Seca'!E162),"",('Dados Normal. pelo Peso - Seca'!E162-'Dados Normal. pelo Peso - Seca'!E$194)/('Dados Normal. pelo Peso - Seca'!E$193-'Dados Normal. pelo Peso - Seca'!E$194))</f>
        <v>0.68392370572207073</v>
      </c>
      <c r="F162" s="24">
        <f>IF(ISBLANK('Dados Normal. pelo Peso - Seca'!F162),"",('Dados Normal. pelo Peso - Seca'!F162-'Dados Normal. pelo Peso - Seca'!F$194)/('Dados Normal. pelo Peso - Seca'!F$193-'Dados Normal. pelo Peso - Seca'!F$194))</f>
        <v>0.68462469733656162</v>
      </c>
      <c r="G162" s="24">
        <f>IF(ISBLANK('Dados Normal. pelo Peso - Seca'!G162),"",('Dados Normal. pelo Peso - Seca'!G162-'Dados Normal. pelo Peso - Seca'!G$194)/('Dados Normal. pelo Peso - Seca'!G$193-'Dados Normal. pelo Peso - Seca'!G$194))</f>
        <v>0.14433137055256004</v>
      </c>
      <c r="H162" s="24">
        <f>IF(ISBLANK('Dados Normal. pelo Peso - Seca'!H162),"",('Dados Normal. pelo Peso - Seca'!H162-'Dados Normal. pelo Peso - Seca'!H$194)/('Dados Normal. pelo Peso - Seca'!H$193-'Dados Normal. pelo Peso - Seca'!H$194))</f>
        <v>0.61025351082217316</v>
      </c>
      <c r="I162" s="24">
        <f>IF(ISBLANK('Dados Normal. pelo Peso - Seca'!I162),"",('Dados Normal. pelo Peso - Seca'!I162-'Dados Normal. pelo Peso - Seca'!I$194)/('Dados Normal. pelo Peso - Seca'!I$193-'Dados Normal. pelo Peso - Seca'!I$194))</f>
        <v>0.50846511627906976</v>
      </c>
      <c r="J162" s="24">
        <f>IF(ISBLANK('Dados Normal. pelo Peso - Seca'!J162),"",('Dados Normal. pelo Peso - Seca'!J162-'Dados Normal. pelo Peso - Seca'!J$194)/('Dados Normal. pelo Peso - Seca'!J$193-'Dados Normal. pelo Peso - Seca'!J$194))</f>
        <v>0.38854708944628508</v>
      </c>
      <c r="K162" s="24">
        <f>IF(ISBLANK('Dados Normal. pelo Peso - Seca'!K162),"",('Dados Normal. pelo Peso - Seca'!K162-'Dados Normal. pelo Peso - Seca'!K$194)/('Dados Normal. pelo Peso - Seca'!K$193-'Dados Normal. pelo Peso - Seca'!K$194))</f>
        <v>0.51454859114433582</v>
      </c>
      <c r="L162" s="24">
        <f>IF(ISBLANK('Dados Normal. pelo Peso - Seca'!L162),"",('Dados Normal. pelo Peso - Seca'!L162-'Dados Normal. pelo Peso - Seca'!L$194)/('Dados Normal. pelo Peso - Seca'!L$193-'Dados Normal. pelo Peso - Seca'!L$194))</f>
        <v>0.56921633036133268</v>
      </c>
      <c r="M162" s="24">
        <f>IF(ISBLANK('Dados Normal. pelo Peso - Seca'!M162),"",('Dados Normal. pelo Peso - Seca'!M162-'Dados Normal. pelo Peso - Seca'!M$194)/('Dados Normal. pelo Peso - Seca'!M$193-'Dados Normal. pelo Peso - Seca'!M$194))</f>
        <v>0.71159185562239713</v>
      </c>
      <c r="N162" s="24">
        <f>IF(ISBLANK('Dados Normal. pelo Peso - Seca'!N162),"",('Dados Normal. pelo Peso - Seca'!N162-'Dados Normal. pelo Peso - Seca'!N$194)/('Dados Normal. pelo Peso - Seca'!N$193-'Dados Normal. pelo Peso - Seca'!N$194))</f>
        <v>0.55308798646362112</v>
      </c>
      <c r="O162" s="24">
        <f>IF(ISBLANK('Dados Normal. pelo Peso - Seca'!O162),"",('Dados Normal. pelo Peso - Seca'!O162-'Dados Normal. pelo Peso - Seca'!O$194)/('Dados Normal. pelo Peso - Seca'!O$193-'Dados Normal. pelo Peso - Seca'!O$194))</f>
        <v>0.43306962025316448</v>
      </c>
      <c r="P162" s="24">
        <f>IF(ISBLANK('Dados Normal. pelo Peso - Seca'!P162),"",('Dados Normal. pelo Peso - Seca'!P162-'Dados Normal. pelo Peso - Seca'!P$194)/('Dados Normal. pelo Peso - Seca'!P$193-'Dados Normal. pelo Peso - Seca'!P$194))</f>
        <v>0.14430665163472284</v>
      </c>
      <c r="Q162" s="24">
        <f>IF(ISBLANK('Dados Normal. pelo Peso - Seca'!Q162),"",('Dados Normal. pelo Peso - Seca'!Q162-'Dados Normal. pelo Peso - Seca'!Q$194)/('Dados Normal. pelo Peso - Seca'!Q$193-'Dados Normal. pelo Peso - Seca'!Q$194))</f>
        <v>0</v>
      </c>
      <c r="R162" s="24">
        <f>IF(ISBLANK('Dados Normal. pelo Peso - Seca'!R162),"",('Dados Normal. pelo Peso - Seca'!R162-'Dados Normal. pelo Peso - Seca'!R$194)/('Dados Normal. pelo Peso - Seca'!R$193-'Dados Normal. pelo Peso - Seca'!R$194))</f>
        <v>1</v>
      </c>
      <c r="S162" s="24">
        <f>IF(ISBLANK('Dados Normal. pelo Peso - Seca'!S162),"",('Dados Normal. pelo Peso - Seca'!S162-'Dados Normal. pelo Peso - Seca'!S$194)/('Dados Normal. pelo Peso - Seca'!S$193-'Dados Normal. pelo Peso - Seca'!S$194))</f>
        <v>0.33333333333333343</v>
      </c>
      <c r="T162" s="24">
        <f>IF(ISBLANK('Dados Normal. pelo Peso - Seca'!T162),"",('Dados Normal. pelo Peso - Seca'!T162-'Dados Normal. pelo Peso - Seca'!T$194)/('Dados Normal. pelo Peso - Seca'!T$193-'Dados Normal. pelo Peso - Seca'!T$194))</f>
        <v>1</v>
      </c>
      <c r="U162" s="24">
        <f>IF(ISBLANK('Dados Normal. pelo Peso - Seca'!U162),"",('Dados Normal. pelo Peso - Seca'!U162-'Dados Normal. pelo Peso - Seca'!U$194)/('Dados Normal. pelo Peso - Seca'!U$193-'Dados Normal. pelo Peso - Seca'!U$194))</f>
        <v>1</v>
      </c>
      <c r="V162" s="24">
        <f>IF(ISBLANK('Dados Normal. pelo Peso - Seca'!V162),"",('Dados Normal. pelo Peso - Seca'!V162-'Dados Normal. pelo Peso - Seca'!V$194)/('Dados Normal. pelo Peso - Seca'!V$193-'Dados Normal. pelo Peso - Seca'!V$194))</f>
        <v>0</v>
      </c>
      <c r="W162" s="24">
        <f>IF(ISBLANK('Dados Normal. pelo Peso - Seca'!W162),"",('Dados Normal. pelo Peso - Seca'!W162-'Dados Normal. pelo Peso - Seca'!W$194)/('Dados Normal. pelo Peso - Seca'!W$193-'Dados Normal. pelo Peso - Seca'!W$194))</f>
        <v>0.59883198562443885</v>
      </c>
      <c r="X162" s="24">
        <f>IF(ISBLANK('Dados Normal. pelo Peso - Seca'!X162),"",('Dados Normal. pelo Peso - Seca'!X162-'Dados Normal. pelo Peso - Seca'!X$194)/('Dados Normal. pelo Peso - Seca'!X$193-'Dados Normal. pelo Peso - Seca'!X$194))</f>
        <v>0.48140495867768551</v>
      </c>
      <c r="Y162" s="24">
        <f>IF(ISBLANK('Dados Normal. pelo Peso - Seca'!Y162),"",('Dados Normal. pelo Peso - Seca'!Y162-'Dados Normal. pelo Peso - Seca'!Y$194)/('Dados Normal. pelo Peso - Seca'!Y$193-'Dados Normal. pelo Peso - Seca'!Y$194))</f>
        <v>0.64592071438235699</v>
      </c>
      <c r="Z162" s="24">
        <f>IF(ISBLANK('Dados Normal. pelo Peso - Seca'!Z162),"",('Dados Normal. pelo Peso - Seca'!Z162-'Dados Normal. pelo Peso - Seca'!Z$194)/('Dados Normal. pelo Peso - Seca'!Z$193-'Dados Normal. pelo Peso - Seca'!Z$194))</f>
        <v>0.72756669361358128</v>
      </c>
      <c r="AA162" s="24">
        <f>IF(ISBLANK('Dados Normal. pelo Peso - Seca'!AA162),"",('Dados Normal. pelo Peso - Seca'!AA162-'Dados Normal. pelo Peso - Seca'!AA$194)/('Dados Normal. pelo Peso - Seca'!AA$193-'Dados Normal. pelo Peso - Seca'!AA$194))</f>
        <v>0.90653131583987745</v>
      </c>
      <c r="AB162" s="24">
        <f>IF(ISBLANK('Dados Normal. pelo Peso - Seca'!AB162),"",('Dados Normal. pelo Peso - Seca'!AB162-'Dados Normal. pelo Peso - Seca'!AB$194)/('Dados Normal. pelo Peso - Seca'!AB$193-'Dados Normal. pelo Peso - Seca'!AB$194))</f>
        <v>0.95744680851063857</v>
      </c>
      <c r="AC162" s="24">
        <f>IF(ISBLANK('Dados Normal. pelo Peso - Seca'!AC162),"",('Dados Normal. pelo Peso - Seca'!AC162-'Dados Normal. pelo Peso - Seca'!AC$194)/('Dados Normal. pelo Peso - Seca'!AC$193-'Dados Normal. pelo Peso - Seca'!AC$194))</f>
        <v>1</v>
      </c>
    </row>
    <row r="163" spans="1:29" s="17" customFormat="1" x14ac:dyDescent="0.25">
      <c r="A163" s="18" t="s">
        <v>1189</v>
      </c>
      <c r="B163" s="28" t="s">
        <v>1190</v>
      </c>
      <c r="C163" s="24">
        <f>IF(ISBLANK('Dados Normal. pelo Peso - Seca'!C163),"",('Dados Normal. pelo Peso - Seca'!C163-'Dados Normal. pelo Peso - Seca'!C$194)/('Dados Normal. pelo Peso - Seca'!C$193-'Dados Normal. pelo Peso - Seca'!C$194))</f>
        <v>0.62193580400302062</v>
      </c>
      <c r="D163" s="24">
        <f>IF(ISBLANK('Dados Normal. pelo Peso - Seca'!D163),"",('Dados Normal. pelo Peso - Seca'!D163-'Dados Normal. pelo Peso - Seca'!D$194)/('Dados Normal. pelo Peso - Seca'!D$193-'Dados Normal. pelo Peso - Seca'!D$194))</f>
        <v>0.36025604215680712</v>
      </c>
      <c r="E163" s="24">
        <f>IF(ISBLANK('Dados Normal. pelo Peso - Seca'!E163),"",('Dados Normal. pelo Peso - Seca'!E163-'Dados Normal. pelo Peso - Seca'!E$194)/('Dados Normal. pelo Peso - Seca'!E$193-'Dados Normal. pelo Peso - Seca'!E$194))</f>
        <v>0.69655684914540517</v>
      </c>
      <c r="F163" s="24">
        <f>IF(ISBLANK('Dados Normal. pelo Peso - Seca'!F163),"",('Dados Normal. pelo Peso - Seca'!F163-'Dados Normal. pelo Peso - Seca'!F$194)/('Dados Normal. pelo Peso - Seca'!F$193-'Dados Normal. pelo Peso - Seca'!F$194))</f>
        <v>0.69794188861985473</v>
      </c>
      <c r="G163" s="24">
        <f>IF(ISBLANK('Dados Normal. pelo Peso - Seca'!G163),"",('Dados Normal. pelo Peso - Seca'!G163-'Dados Normal. pelo Peso - Seca'!G$194)/('Dados Normal. pelo Peso - Seca'!G$193-'Dados Normal. pelo Peso - Seca'!G$194))</f>
        <v>0.12739867137012947</v>
      </c>
      <c r="H163" s="24">
        <f>IF(ISBLANK('Dados Normal. pelo Peso - Seca'!H163),"",('Dados Normal. pelo Peso - Seca'!H163-'Dados Normal. pelo Peso - Seca'!H$194)/('Dados Normal. pelo Peso - Seca'!H$193-'Dados Normal. pelo Peso - Seca'!H$194))</f>
        <v>0.45996949004210352</v>
      </c>
      <c r="I163" s="24">
        <f>IF(ISBLANK('Dados Normal. pelo Peso - Seca'!I163),"",('Dados Normal. pelo Peso - Seca'!I163-'Dados Normal. pelo Peso - Seca'!I$194)/('Dados Normal. pelo Peso - Seca'!I$193-'Dados Normal. pelo Peso - Seca'!I$194))</f>
        <v>0.56800000000000006</v>
      </c>
      <c r="J163" s="24">
        <f>IF(ISBLANK('Dados Normal. pelo Peso - Seca'!J163),"",('Dados Normal. pelo Peso - Seca'!J163-'Dados Normal. pelo Peso - Seca'!J$194)/('Dados Normal. pelo Peso - Seca'!J$193-'Dados Normal. pelo Peso - Seca'!J$194))</f>
        <v>0.59157595835305266</v>
      </c>
      <c r="K163" s="24">
        <f>IF(ISBLANK('Dados Normal. pelo Peso - Seca'!K163),"",('Dados Normal. pelo Peso - Seca'!K163-'Dados Normal. pelo Peso - Seca'!K$194)/('Dados Normal. pelo Peso - Seca'!K$193-'Dados Normal. pelo Peso - Seca'!K$194))</f>
        <v>0.62875215641173088</v>
      </c>
      <c r="L163" s="24">
        <f>IF(ISBLANK('Dados Normal. pelo Peso - Seca'!L163),"",('Dados Normal. pelo Peso - Seca'!L163-'Dados Normal. pelo Peso - Seca'!L$194)/('Dados Normal. pelo Peso - Seca'!L$193-'Dados Normal. pelo Peso - Seca'!L$194))</f>
        <v>0.55584232754575313</v>
      </c>
      <c r="M163" s="24">
        <f>IF(ISBLANK('Dados Normal. pelo Peso - Seca'!M163),"",('Dados Normal. pelo Peso - Seca'!M163-'Dados Normal. pelo Peso - Seca'!M$194)/('Dados Normal. pelo Peso - Seca'!M$193-'Dados Normal. pelo Peso - Seca'!M$194))</f>
        <v>0.43428968070337803</v>
      </c>
      <c r="N163" s="24">
        <f>IF(ISBLANK('Dados Normal. pelo Peso - Seca'!N163),"",('Dados Normal. pelo Peso - Seca'!N163-'Dados Normal. pelo Peso - Seca'!N$194)/('Dados Normal. pelo Peso - Seca'!N$193-'Dados Normal. pelo Peso - Seca'!N$194))</f>
        <v>0.8426395939086293</v>
      </c>
      <c r="O163" s="24">
        <f>IF(ISBLANK('Dados Normal. pelo Peso - Seca'!O163),"",('Dados Normal. pelo Peso - Seca'!O163-'Dados Normal. pelo Peso - Seca'!O$194)/('Dados Normal. pelo Peso - Seca'!O$193-'Dados Normal. pelo Peso - Seca'!O$194))</f>
        <v>0.65917721518987338</v>
      </c>
      <c r="P163" s="24">
        <f>IF(ISBLANK('Dados Normal. pelo Peso - Seca'!P163),"",('Dados Normal. pelo Peso - Seca'!P163-'Dados Normal. pelo Peso - Seca'!P$194)/('Dados Normal. pelo Peso - Seca'!P$193-'Dados Normal. pelo Peso - Seca'!P$194))</f>
        <v>0.29988726042841141</v>
      </c>
      <c r="Q163" s="24">
        <f>IF(ISBLANK('Dados Normal. pelo Peso - Seca'!Q163),"",('Dados Normal. pelo Peso - Seca'!Q163-'Dados Normal. pelo Peso - Seca'!Q$194)/('Dados Normal. pelo Peso - Seca'!Q$193-'Dados Normal. pelo Peso - Seca'!Q$194))</f>
        <v>0</v>
      </c>
      <c r="R163" s="24">
        <f>IF(ISBLANK('Dados Normal. pelo Peso - Seca'!R163),"",('Dados Normal. pelo Peso - Seca'!R163-'Dados Normal. pelo Peso - Seca'!R$194)/('Dados Normal. pelo Peso - Seca'!R$193-'Dados Normal. pelo Peso - Seca'!R$194))</f>
        <v>1</v>
      </c>
      <c r="S163" s="24">
        <f>IF(ISBLANK('Dados Normal. pelo Peso - Seca'!S163),"",('Dados Normal. pelo Peso - Seca'!S163-'Dados Normal. pelo Peso - Seca'!S$194)/('Dados Normal. pelo Peso - Seca'!S$193-'Dados Normal. pelo Peso - Seca'!S$194))</f>
        <v>0.33333333333333343</v>
      </c>
      <c r="T163" s="24">
        <f>IF(ISBLANK('Dados Normal. pelo Peso - Seca'!T163),"",('Dados Normal. pelo Peso - Seca'!T163-'Dados Normal. pelo Peso - Seca'!T$194)/('Dados Normal. pelo Peso - Seca'!T$193-'Dados Normal. pelo Peso - Seca'!T$194))</f>
        <v>1</v>
      </c>
      <c r="U163" s="24">
        <f>IF(ISBLANK('Dados Normal. pelo Peso - Seca'!U163),"",('Dados Normal. pelo Peso - Seca'!U163-'Dados Normal. pelo Peso - Seca'!U$194)/('Dados Normal. pelo Peso - Seca'!U$193-'Dados Normal. pelo Peso - Seca'!U$194))</f>
        <v>1</v>
      </c>
      <c r="V163" s="24">
        <f>IF(ISBLANK('Dados Normal. pelo Peso - Seca'!V163),"",('Dados Normal. pelo Peso - Seca'!V163-'Dados Normal. pelo Peso - Seca'!V$194)/('Dados Normal. pelo Peso - Seca'!V$193-'Dados Normal. pelo Peso - Seca'!V$194))</f>
        <v>0.41666666666666652</v>
      </c>
      <c r="W163" s="24">
        <f>IF(ISBLANK('Dados Normal. pelo Peso - Seca'!W163),"",('Dados Normal. pelo Peso - Seca'!W163-'Dados Normal. pelo Peso - Seca'!W$194)/('Dados Normal. pelo Peso - Seca'!W$193-'Dados Normal. pelo Peso - Seca'!W$194))</f>
        <v>0.68014375561545404</v>
      </c>
      <c r="X163" s="24">
        <f>IF(ISBLANK('Dados Normal. pelo Peso - Seca'!X163),"",('Dados Normal. pelo Peso - Seca'!X163-'Dados Normal. pelo Peso - Seca'!X$194)/('Dados Normal. pelo Peso - Seca'!X$193-'Dados Normal. pelo Peso - Seca'!X$194))</f>
        <v>0.24931129476584019</v>
      </c>
      <c r="Y163" s="24">
        <f>IF(ISBLANK('Dados Normal. pelo Peso - Seca'!Y163),"",('Dados Normal. pelo Peso - Seca'!Y163-'Dados Normal. pelo Peso - Seca'!Y$194)/('Dados Normal. pelo Peso - Seca'!Y$193-'Dados Normal. pelo Peso - Seca'!Y$194))</f>
        <v>0.77120822622107976</v>
      </c>
      <c r="Z163" s="24">
        <f>IF(ISBLANK('Dados Normal. pelo Peso - Seca'!Z163),"",('Dados Normal. pelo Peso - Seca'!Z163-'Dados Normal. pelo Peso - Seca'!Z$194)/('Dados Normal. pelo Peso - Seca'!Z$193-'Dados Normal. pelo Peso - Seca'!Z$194))</f>
        <v>0.8257073565076799</v>
      </c>
      <c r="AA163" s="24">
        <f>IF(ISBLANK('Dados Normal. pelo Peso - Seca'!AA163),"",('Dados Normal. pelo Peso - Seca'!AA163-'Dados Normal. pelo Peso - Seca'!AA$194)/('Dados Normal. pelo Peso - Seca'!AA$193-'Dados Normal. pelo Peso - Seca'!AA$194))</f>
        <v>0.84217582838536686</v>
      </c>
      <c r="AB163" s="24">
        <f>IF(ISBLANK('Dados Normal. pelo Peso - Seca'!AB163),"",('Dados Normal. pelo Peso - Seca'!AB163-'Dados Normal. pelo Peso - Seca'!AB$194)/('Dados Normal. pelo Peso - Seca'!AB$193-'Dados Normal. pelo Peso - Seca'!AB$194))</f>
        <v>0.42553191489361697</v>
      </c>
      <c r="AC163" s="24">
        <f>IF(ISBLANK('Dados Normal. pelo Peso - Seca'!AC163),"",('Dados Normal. pelo Peso - Seca'!AC163-'Dados Normal. pelo Peso - Seca'!AC$194)/('Dados Normal. pelo Peso - Seca'!AC$193-'Dados Normal. pelo Peso - Seca'!AC$194))</f>
        <v>0.60416666666666674</v>
      </c>
    </row>
    <row r="164" spans="1:29" s="17" customFormat="1" x14ac:dyDescent="0.25">
      <c r="A164" s="18" t="s">
        <v>1191</v>
      </c>
      <c r="B164" s="28" t="s">
        <v>1192</v>
      </c>
      <c r="C164" s="24">
        <f>IF(ISBLANK('Dados Normal. pelo Peso - Seca'!C164),"",('Dados Normal. pelo Peso - Seca'!C164-'Dados Normal. pelo Peso - Seca'!C$194)/('Dados Normal. pelo Peso - Seca'!C$193-'Dados Normal. pelo Peso - Seca'!C$194))</f>
        <v>0.65680259338352398</v>
      </c>
      <c r="D164" s="24">
        <f>IF(ISBLANK('Dados Normal. pelo Peso - Seca'!D164),"",('Dados Normal. pelo Peso - Seca'!D164-'Dados Normal. pelo Peso - Seca'!D$194)/('Dados Normal. pelo Peso - Seca'!D$193-'Dados Normal. pelo Peso - Seca'!D$194))</f>
        <v>0.36925087343426621</v>
      </c>
      <c r="E164" s="24">
        <f>IF(ISBLANK('Dados Normal. pelo Peso - Seca'!E164),"",('Dados Normal. pelo Peso - Seca'!E164-'Dados Normal. pelo Peso - Seca'!E$194)/('Dados Normal. pelo Peso - Seca'!E$193-'Dados Normal. pelo Peso - Seca'!E$194))</f>
        <v>0.64429031459004227</v>
      </c>
      <c r="F164" s="24">
        <f>IF(ISBLANK('Dados Normal. pelo Peso - Seca'!F164),"",('Dados Normal. pelo Peso - Seca'!F164-'Dados Normal. pelo Peso - Seca'!F$194)/('Dados Normal. pelo Peso - Seca'!F$193-'Dados Normal. pelo Peso - Seca'!F$194))</f>
        <v>0.62015738498789352</v>
      </c>
      <c r="G164" s="24">
        <f>IF(ISBLANK('Dados Normal. pelo Peso - Seca'!G164),"",('Dados Normal. pelo Peso - Seca'!G164-'Dados Normal. pelo Peso - Seca'!G$194)/('Dados Normal. pelo Peso - Seca'!G$193-'Dados Normal. pelo Peso - Seca'!G$194))</f>
        <v>0.28908424815078793</v>
      </c>
      <c r="H164" s="24">
        <f>IF(ISBLANK('Dados Normal. pelo Peso - Seca'!H164),"",('Dados Normal. pelo Peso - Seca'!H164-'Dados Normal. pelo Peso - Seca'!H$194)/('Dados Normal. pelo Peso - Seca'!H$193-'Dados Normal. pelo Peso - Seca'!H$194))</f>
        <v>0.47857377509345506</v>
      </c>
      <c r="I164" s="24">
        <f>IF(ISBLANK('Dados Normal. pelo Peso - Seca'!I164),"",('Dados Normal. pelo Peso - Seca'!I164-'Dados Normal. pelo Peso - Seca'!I$194)/('Dados Normal. pelo Peso - Seca'!I$193-'Dados Normal. pelo Peso - Seca'!I$194))</f>
        <v>0.66493023255813966</v>
      </c>
      <c r="J164" s="24">
        <f>IF(ISBLANK('Dados Normal. pelo Peso - Seca'!J164),"",('Dados Normal. pelo Peso - Seca'!J164-'Dados Normal. pelo Peso - Seca'!J$194)/('Dados Normal. pelo Peso - Seca'!J$193-'Dados Normal. pelo Peso - Seca'!J$194))</f>
        <v>0.55939422621864665</v>
      </c>
      <c r="K164" s="24">
        <f>IF(ISBLANK('Dados Normal. pelo Peso - Seca'!K164),"",('Dados Normal. pelo Peso - Seca'!K164-'Dados Normal. pelo Peso - Seca'!K$194)/('Dados Normal. pelo Peso - Seca'!K$193-'Dados Normal. pelo Peso - Seca'!K$194))</f>
        <v>0.59183438757906837</v>
      </c>
      <c r="L164" s="24">
        <f>IF(ISBLANK('Dados Normal. pelo Peso - Seca'!L164),"",('Dados Normal. pelo Peso - Seca'!L164-'Dados Normal. pelo Peso - Seca'!L$194)/('Dados Normal. pelo Peso - Seca'!L$193-'Dados Normal. pelo Peso - Seca'!L$194))</f>
        <v>0.66740966682308767</v>
      </c>
      <c r="M164" s="24">
        <f>IF(ISBLANK('Dados Normal. pelo Peso - Seca'!M164),"",('Dados Normal. pelo Peso - Seca'!M164-'Dados Normal. pelo Peso - Seca'!M$194)/('Dados Normal. pelo Peso - Seca'!M$193-'Dados Normal. pelo Peso - Seca'!M$194))</f>
        <v>0.49872744099953725</v>
      </c>
      <c r="N164" s="24">
        <f>IF(ISBLANK('Dados Normal. pelo Peso - Seca'!N164),"",('Dados Normal. pelo Peso - Seca'!N164-'Dados Normal. pelo Peso - Seca'!N$194)/('Dados Normal. pelo Peso - Seca'!N$193-'Dados Normal. pelo Peso - Seca'!N$194))</f>
        <v>0.53087986463620951</v>
      </c>
      <c r="O164" s="24">
        <f>IF(ISBLANK('Dados Normal. pelo Peso - Seca'!O164),"",('Dados Normal. pelo Peso - Seca'!O164-'Dados Normal. pelo Peso - Seca'!O$194)/('Dados Normal. pelo Peso - Seca'!O$193-'Dados Normal. pelo Peso - Seca'!O$194))</f>
        <v>0.43401898734177213</v>
      </c>
      <c r="P164" s="24">
        <f>IF(ISBLANK('Dados Normal. pelo Peso - Seca'!P164),"",('Dados Normal. pelo Peso - Seca'!P164-'Dados Normal. pelo Peso - Seca'!P$194)/('Dados Normal. pelo Peso - Seca'!P$193-'Dados Normal. pelo Peso - Seca'!P$194))</f>
        <v>0.26719278466741841</v>
      </c>
      <c r="Q164" s="24">
        <f>IF(ISBLANK('Dados Normal. pelo Peso - Seca'!Q164),"",('Dados Normal. pelo Peso - Seca'!Q164-'Dados Normal. pelo Peso - Seca'!Q$194)/('Dados Normal. pelo Peso - Seca'!Q$193-'Dados Normal. pelo Peso - Seca'!Q$194))</f>
        <v>0</v>
      </c>
      <c r="R164" s="24">
        <f>IF(ISBLANK('Dados Normal. pelo Peso - Seca'!R164),"",('Dados Normal. pelo Peso - Seca'!R164-'Dados Normal. pelo Peso - Seca'!R$194)/('Dados Normal. pelo Peso - Seca'!R$193-'Dados Normal. pelo Peso - Seca'!R$194))</f>
        <v>0</v>
      </c>
      <c r="S164" s="24">
        <f>IF(ISBLANK('Dados Normal. pelo Peso - Seca'!S164),"",('Dados Normal. pelo Peso - Seca'!S164-'Dados Normal. pelo Peso - Seca'!S$194)/('Dados Normal. pelo Peso - Seca'!S$193-'Dados Normal. pelo Peso - Seca'!S$194))</f>
        <v>0.33333333333333343</v>
      </c>
      <c r="T164" s="24">
        <f>IF(ISBLANK('Dados Normal. pelo Peso - Seca'!T164),"",('Dados Normal. pelo Peso - Seca'!T164-'Dados Normal. pelo Peso - Seca'!T$194)/('Dados Normal. pelo Peso - Seca'!T$193-'Dados Normal. pelo Peso - Seca'!T$194))</f>
        <v>1</v>
      </c>
      <c r="U164" s="24">
        <f>IF(ISBLANK('Dados Normal. pelo Peso - Seca'!U164),"",('Dados Normal. pelo Peso - Seca'!U164-'Dados Normal. pelo Peso - Seca'!U$194)/('Dados Normal. pelo Peso - Seca'!U$193-'Dados Normal. pelo Peso - Seca'!U$194))</f>
        <v>1</v>
      </c>
      <c r="V164" s="24">
        <f>IF(ISBLANK('Dados Normal. pelo Peso - Seca'!V164),"",('Dados Normal. pelo Peso - Seca'!V164-'Dados Normal. pelo Peso - Seca'!V$194)/('Dados Normal. pelo Peso - Seca'!V$193-'Dados Normal. pelo Peso - Seca'!V$194))</f>
        <v>0.41666666666666652</v>
      </c>
      <c r="W164" s="24">
        <f>IF(ISBLANK('Dados Normal. pelo Peso - Seca'!W164),"",('Dados Normal. pelo Peso - Seca'!W164-'Dados Normal. pelo Peso - Seca'!W$194)/('Dados Normal. pelo Peso - Seca'!W$193-'Dados Normal. pelo Peso - Seca'!W$194))</f>
        <v>0.84456424079065628</v>
      </c>
      <c r="X164" s="24">
        <f>IF(ISBLANK('Dados Normal. pelo Peso - Seca'!X164),"",('Dados Normal. pelo Peso - Seca'!X164-'Dados Normal. pelo Peso - Seca'!X$194)/('Dados Normal. pelo Peso - Seca'!X$193-'Dados Normal. pelo Peso - Seca'!X$194))</f>
        <v>0.37878787878787867</v>
      </c>
      <c r="Y164" s="24">
        <f>IF(ISBLANK('Dados Normal. pelo Peso - Seca'!Y164),"",('Dados Normal. pelo Peso - Seca'!Y164-'Dados Normal. pelo Peso - Seca'!Y$194)/('Dados Normal. pelo Peso - Seca'!Y$193-'Dados Normal. pelo Peso - Seca'!Y$194))</f>
        <v>0.60600730618319587</v>
      </c>
      <c r="Z164" s="24">
        <f>IF(ISBLANK('Dados Normal. pelo Peso - Seca'!Z164),"",('Dados Normal. pelo Peso - Seca'!Z164-'Dados Normal. pelo Peso - Seca'!Z$194)/('Dados Normal. pelo Peso - Seca'!Z$193-'Dados Normal. pelo Peso - Seca'!Z$194))</f>
        <v>0.71220695230396125</v>
      </c>
      <c r="AA164" s="24">
        <f>IF(ISBLANK('Dados Normal. pelo Peso - Seca'!AA164),"",('Dados Normal. pelo Peso - Seca'!AA164-'Dados Normal. pelo Peso - Seca'!AA$194)/('Dados Normal. pelo Peso - Seca'!AA$193-'Dados Normal. pelo Peso - Seca'!AA$194))</f>
        <v>0.70197280214518298</v>
      </c>
      <c r="AB164" s="24">
        <f>IF(ISBLANK('Dados Normal. pelo Peso - Seca'!AB164),"",('Dados Normal. pelo Peso - Seca'!AB164-'Dados Normal. pelo Peso - Seca'!AB$194)/('Dados Normal. pelo Peso - Seca'!AB$193-'Dados Normal. pelo Peso - Seca'!AB$194))</f>
        <v>0.61702127659574491</v>
      </c>
      <c r="AC164" s="24">
        <f>IF(ISBLANK('Dados Normal. pelo Peso - Seca'!AC164),"",('Dados Normal. pelo Peso - Seca'!AC164-'Dados Normal. pelo Peso - Seca'!AC$194)/('Dados Normal. pelo Peso - Seca'!AC$193-'Dados Normal. pelo Peso - Seca'!AC$194))</f>
        <v>0.625</v>
      </c>
    </row>
    <row r="165" spans="1:29" s="17" customFormat="1" x14ac:dyDescent="0.25">
      <c r="A165" s="18" t="s">
        <v>1193</v>
      </c>
      <c r="B165" s="28" t="s">
        <v>1194</v>
      </c>
      <c r="C165" s="24">
        <f>IF(ISBLANK('Dados Normal. pelo Peso - Seca'!C165),"",('Dados Normal. pelo Peso - Seca'!C165-'Dados Normal. pelo Peso - Seca'!C$194)/('Dados Normal. pelo Peso - Seca'!C$193-'Dados Normal. pelo Peso - Seca'!C$194))</f>
        <v>0.57303259586456101</v>
      </c>
      <c r="D165" s="24">
        <f>IF(ISBLANK('Dados Normal. pelo Peso - Seca'!D165),"",('Dados Normal. pelo Peso - Seca'!D165-'Dados Normal. pelo Peso - Seca'!D$194)/('Dados Normal. pelo Peso - Seca'!D$193-'Dados Normal. pelo Peso - Seca'!D$194))</f>
        <v>0.41629609999108319</v>
      </c>
      <c r="E165" s="24">
        <f>IF(ISBLANK('Dados Normal. pelo Peso - Seca'!E165),"",('Dados Normal. pelo Peso - Seca'!E165-'Dados Normal. pelo Peso - Seca'!E$194)/('Dados Normal. pelo Peso - Seca'!E$193-'Dados Normal. pelo Peso - Seca'!E$194))</f>
        <v>0.63512509289076036</v>
      </c>
      <c r="F165" s="24">
        <f>IF(ISBLANK('Dados Normal. pelo Peso - Seca'!F165),"",('Dados Normal. pelo Peso - Seca'!F165-'Dados Normal. pelo Peso - Seca'!F$194)/('Dados Normal. pelo Peso - Seca'!F$193-'Dados Normal. pelo Peso - Seca'!F$194))</f>
        <v>0.60986682808716708</v>
      </c>
      <c r="G165" s="24">
        <f>IF(ISBLANK('Dados Normal. pelo Peso - Seca'!G165),"",('Dados Normal. pelo Peso - Seca'!G165-'Dados Normal. pelo Peso - Seca'!G$194)/('Dados Normal. pelo Peso - Seca'!G$193-'Dados Normal. pelo Peso - Seca'!G$194))</f>
        <v>0.12589044659728779</v>
      </c>
      <c r="H165" s="24">
        <f>IF(ISBLANK('Dados Normal. pelo Peso - Seca'!H165),"",('Dados Normal. pelo Peso - Seca'!H165-'Dados Normal. pelo Peso - Seca'!H$194)/('Dados Normal. pelo Peso - Seca'!H$193-'Dados Normal. pelo Peso - Seca'!H$194))</f>
        <v>0.85416274232962297</v>
      </c>
      <c r="I165" s="24">
        <f>IF(ISBLANK('Dados Normal. pelo Peso - Seca'!I165),"",('Dados Normal. pelo Peso - Seca'!I165-'Dados Normal. pelo Peso - Seca'!I$194)/('Dados Normal. pelo Peso - Seca'!I$193-'Dados Normal. pelo Peso - Seca'!I$194))</f>
        <v>0.32334883720930224</v>
      </c>
      <c r="J165" s="24">
        <f>IF(ISBLANK('Dados Normal. pelo Peso - Seca'!J165),"",('Dados Normal. pelo Peso - Seca'!J165-'Dados Normal. pelo Peso - Seca'!J$194)/('Dados Normal. pelo Peso - Seca'!J$193-'Dados Normal. pelo Peso - Seca'!J$194))</f>
        <v>0.46947468054898261</v>
      </c>
      <c r="K165" s="24">
        <f>IF(ISBLANK('Dados Normal. pelo Peso - Seca'!K165),"",('Dados Normal. pelo Peso - Seca'!K165-'Dados Normal. pelo Peso - Seca'!K$194)/('Dados Normal. pelo Peso - Seca'!K$193-'Dados Normal. pelo Peso - Seca'!K$194))</f>
        <v>0.47648073605520408</v>
      </c>
      <c r="L165" s="24">
        <f>IF(ISBLANK('Dados Normal. pelo Peso - Seca'!L165),"",('Dados Normal. pelo Peso - Seca'!L165-'Dados Normal. pelo Peso - Seca'!L$194)/('Dados Normal. pelo Peso - Seca'!L$193-'Dados Normal. pelo Peso - Seca'!L$194))</f>
        <v>0.85922102299389957</v>
      </c>
      <c r="M165" s="24">
        <f>IF(ISBLANK('Dados Normal. pelo Peso - Seca'!M165),"",('Dados Normal. pelo Peso - Seca'!M165-'Dados Normal. pelo Peso - Seca'!M$194)/('Dados Normal. pelo Peso - Seca'!M$193-'Dados Normal. pelo Peso - Seca'!M$194))</f>
        <v>0.46807033780657104</v>
      </c>
      <c r="N165" s="24">
        <f>IF(ISBLANK('Dados Normal. pelo Peso - Seca'!N165),"",('Dados Normal. pelo Peso - Seca'!N165-'Dados Normal. pelo Peso - Seca'!N$194)/('Dados Normal. pelo Peso - Seca'!N$193-'Dados Normal. pelo Peso - Seca'!N$194))</f>
        <v>0.78214890016920469</v>
      </c>
      <c r="O165" s="24">
        <f>IF(ISBLANK('Dados Normal. pelo Peso - Seca'!O165),"",('Dados Normal. pelo Peso - Seca'!O165-'Dados Normal. pelo Peso - Seca'!O$194)/('Dados Normal. pelo Peso - Seca'!O$193-'Dados Normal. pelo Peso - Seca'!O$194))</f>
        <v>0.88449367088607589</v>
      </c>
      <c r="P165" s="24">
        <f>IF(ISBLANK('Dados Normal. pelo Peso - Seca'!P165),"",('Dados Normal. pelo Peso - Seca'!P165-'Dados Normal. pelo Peso - Seca'!P$194)/('Dados Normal. pelo Peso - Seca'!P$193-'Dados Normal. pelo Peso - Seca'!P$194))</f>
        <v>1.1273957158962414E-2</v>
      </c>
      <c r="Q165" s="24">
        <f>IF(ISBLANK('Dados Normal. pelo Peso - Seca'!Q165),"",('Dados Normal. pelo Peso - Seca'!Q165-'Dados Normal. pelo Peso - Seca'!Q$194)/('Dados Normal. pelo Peso - Seca'!Q$193-'Dados Normal. pelo Peso - Seca'!Q$194))</f>
        <v>0</v>
      </c>
      <c r="R165" s="24">
        <f>IF(ISBLANK('Dados Normal. pelo Peso - Seca'!R165),"",('Dados Normal. pelo Peso - Seca'!R165-'Dados Normal. pelo Peso - Seca'!R$194)/('Dados Normal. pelo Peso - Seca'!R$193-'Dados Normal. pelo Peso - Seca'!R$194))</f>
        <v>1</v>
      </c>
      <c r="S165" s="24">
        <f>IF(ISBLANK('Dados Normal. pelo Peso - Seca'!S165),"",('Dados Normal. pelo Peso - Seca'!S165-'Dados Normal. pelo Peso - Seca'!S$194)/('Dados Normal. pelo Peso - Seca'!S$193-'Dados Normal. pelo Peso - Seca'!S$194))</f>
        <v>1</v>
      </c>
      <c r="T165" s="24">
        <f>IF(ISBLANK('Dados Normal. pelo Peso - Seca'!T165),"",('Dados Normal. pelo Peso - Seca'!T165-'Dados Normal. pelo Peso - Seca'!T$194)/('Dados Normal. pelo Peso - Seca'!T$193-'Dados Normal. pelo Peso - Seca'!T$194))</f>
        <v>1</v>
      </c>
      <c r="U165" s="24">
        <f>IF(ISBLANK('Dados Normal. pelo Peso - Seca'!U165),"",('Dados Normal. pelo Peso - Seca'!U165-'Dados Normal. pelo Peso - Seca'!U$194)/('Dados Normal. pelo Peso - Seca'!U$193-'Dados Normal. pelo Peso - Seca'!U$194))</f>
        <v>1</v>
      </c>
      <c r="V165" s="24">
        <f>IF(ISBLANK('Dados Normal. pelo Peso - Seca'!V165),"",('Dados Normal. pelo Peso - Seca'!V165-'Dados Normal. pelo Peso - Seca'!V$194)/('Dados Normal. pelo Peso - Seca'!V$193-'Dados Normal. pelo Peso - Seca'!V$194))</f>
        <v>0.625</v>
      </c>
      <c r="W165" s="24">
        <f>IF(ISBLANK('Dados Normal. pelo Peso - Seca'!W165),"",('Dados Normal. pelo Peso - Seca'!W165-'Dados Normal. pelo Peso - Seca'!W$194)/('Dados Normal. pelo Peso - Seca'!W$193-'Dados Normal. pelo Peso - Seca'!W$194))</f>
        <v>0.62264150943396246</v>
      </c>
      <c r="X165" s="24">
        <f>IF(ISBLANK('Dados Normal. pelo Peso - Seca'!X165),"",('Dados Normal. pelo Peso - Seca'!X165-'Dados Normal. pelo Peso - Seca'!X$194)/('Dados Normal. pelo Peso - Seca'!X$193-'Dados Normal. pelo Peso - Seca'!X$194))</f>
        <v>0.10812672176308526</v>
      </c>
      <c r="Y165" s="24">
        <f>IF(ISBLANK('Dados Normal. pelo Peso - Seca'!Y165),"",('Dados Normal. pelo Peso - Seca'!Y165-'Dados Normal. pelo Peso - Seca'!Y$194)/('Dados Normal. pelo Peso - Seca'!Y$193-'Dados Normal. pelo Peso - Seca'!Y$194))</f>
        <v>0.63252604519009614</v>
      </c>
      <c r="Z165" s="24">
        <f>IF(ISBLANK('Dados Normal. pelo Peso - Seca'!Z165),"",('Dados Normal. pelo Peso - Seca'!Z165-'Dados Normal. pelo Peso - Seca'!Z$194)/('Dados Normal. pelo Peso - Seca'!Z$193-'Dados Normal. pelo Peso - Seca'!Z$194))</f>
        <v>0.76071139854486669</v>
      </c>
      <c r="AA165" s="24">
        <f>IF(ISBLANK('Dados Normal. pelo Peso - Seca'!AA165),"",('Dados Normal. pelo Peso - Seca'!AA165-'Dados Normal. pelo Peso - Seca'!AA$194)/('Dados Normal. pelo Peso - Seca'!AA$193-'Dados Normal. pelo Peso - Seca'!AA$194))</f>
        <v>0.58360467343420808</v>
      </c>
      <c r="AB165" s="24">
        <f>IF(ISBLANK('Dados Normal. pelo Peso - Seca'!AB165),"",('Dados Normal. pelo Peso - Seca'!AB165-'Dados Normal. pelo Peso - Seca'!AB$194)/('Dados Normal. pelo Peso - Seca'!AB$193-'Dados Normal. pelo Peso - Seca'!AB$194))</f>
        <v>0.74468085106382986</v>
      </c>
      <c r="AC165" s="24">
        <f>IF(ISBLANK('Dados Normal. pelo Peso - Seca'!AC165),"",('Dados Normal. pelo Peso - Seca'!AC165-'Dados Normal. pelo Peso - Seca'!AC$194)/('Dados Normal. pelo Peso - Seca'!AC$193-'Dados Normal. pelo Peso - Seca'!AC$194))</f>
        <v>0.3333333333333332</v>
      </c>
    </row>
    <row r="166" spans="1:29" s="17" customFormat="1" x14ac:dyDescent="0.25">
      <c r="A166" s="18" t="s">
        <v>1195</v>
      </c>
      <c r="B166" s="28" t="s">
        <v>1196</v>
      </c>
      <c r="C166" s="24">
        <f>IF(ISBLANK('Dados Normal. pelo Peso - Seca'!C166),"",('Dados Normal. pelo Peso - Seca'!C166-'Dados Normal. pelo Peso - Seca'!C$194)/('Dados Normal. pelo Peso - Seca'!C$193-'Dados Normal. pelo Peso - Seca'!C$194))</f>
        <v>0.45828971553341713</v>
      </c>
      <c r="D166" s="24">
        <f>IF(ISBLANK('Dados Normal. pelo Peso - Seca'!D166),"",('Dados Normal. pelo Peso - Seca'!D166-'Dados Normal. pelo Peso - Seca'!D$194)/('Dados Normal. pelo Peso - Seca'!D$193-'Dados Normal. pelo Peso - Seca'!D$194))</f>
        <v>0.54226677049879968</v>
      </c>
      <c r="E166" s="24">
        <f>IF(ISBLANK('Dados Normal. pelo Peso - Seca'!E166),"",('Dados Normal. pelo Peso - Seca'!E166-'Dados Normal. pelo Peso - Seca'!E$194)/('Dados Normal. pelo Peso - Seca'!E$193-'Dados Normal. pelo Peso - Seca'!E$194))</f>
        <v>0.46643547188506318</v>
      </c>
      <c r="F166" s="24">
        <f>IF(ISBLANK('Dados Normal. pelo Peso - Seca'!F166),"",('Dados Normal. pelo Peso - Seca'!F166-'Dados Normal. pelo Peso - Seca'!F$194)/('Dados Normal. pelo Peso - Seca'!F$193-'Dados Normal. pelo Peso - Seca'!F$194))</f>
        <v>0.39891041162227608</v>
      </c>
      <c r="G166" s="24">
        <f>IF(ISBLANK('Dados Normal. pelo Peso - Seca'!G166),"",('Dados Normal. pelo Peso - Seca'!G166-'Dados Normal. pelo Peso - Seca'!G$194)/('Dados Normal. pelo Peso - Seca'!G$193-'Dados Normal. pelo Peso - Seca'!G$194))</f>
        <v>0.22803239125891667</v>
      </c>
      <c r="H166" s="24">
        <f>IF(ISBLANK('Dados Normal. pelo Peso - Seca'!H166),"",('Dados Normal. pelo Peso - Seca'!H166-'Dados Normal. pelo Peso - Seca'!H$194)/('Dados Normal. pelo Peso - Seca'!H$193-'Dados Normal. pelo Peso - Seca'!H$194))</f>
        <v>0.86361044122325381</v>
      </c>
      <c r="I166" s="24">
        <f>IF(ISBLANK('Dados Normal. pelo Peso - Seca'!I166),"",('Dados Normal. pelo Peso - Seca'!I166-'Dados Normal. pelo Peso - Seca'!I$194)/('Dados Normal. pelo Peso - Seca'!I$193-'Dados Normal. pelo Peso - Seca'!I$194))</f>
        <v>0.4573023255813955</v>
      </c>
      <c r="J166" s="24">
        <f>IF(ISBLANK('Dados Normal. pelo Peso - Seca'!J166),"",('Dados Normal. pelo Peso - Seca'!J166-'Dados Normal. pelo Peso - Seca'!J$194)/('Dados Normal. pelo Peso - Seca'!J$193-'Dados Normal. pelo Peso - Seca'!J$194))</f>
        <v>0.55797444391859929</v>
      </c>
      <c r="K166" s="24">
        <f>IF(ISBLANK('Dados Normal. pelo Peso - Seca'!K166),"",('Dados Normal. pelo Peso - Seca'!K166-'Dados Normal. pelo Peso - Seca'!K$194)/('Dados Normal. pelo Peso - Seca'!K$193-'Dados Normal. pelo Peso - Seca'!K$194))</f>
        <v>0.63645773433007469</v>
      </c>
      <c r="L166" s="24">
        <f>IF(ISBLANK('Dados Normal. pelo Peso - Seca'!L166),"",('Dados Normal. pelo Peso - Seca'!L166-'Dados Normal. pelo Peso - Seca'!L$194)/('Dados Normal. pelo Peso - Seca'!L$193-'Dados Normal. pelo Peso - Seca'!L$194))</f>
        <v>0.82778038479587035</v>
      </c>
      <c r="M166" s="24">
        <f>IF(ISBLANK('Dados Normal. pelo Peso - Seca'!M166),"",('Dados Normal. pelo Peso - Seca'!M166-'Dados Normal. pelo Peso - Seca'!M$194)/('Dados Normal. pelo Peso - Seca'!M$193-'Dados Normal. pelo Peso - Seca'!M$194))</f>
        <v>0.57172605275335497</v>
      </c>
      <c r="N166" s="24">
        <f>IF(ISBLANK('Dados Normal. pelo Peso - Seca'!N166),"",('Dados Normal. pelo Peso - Seca'!N166-'Dados Normal. pelo Peso - Seca'!N$194)/('Dados Normal. pelo Peso - Seca'!N$193-'Dados Normal. pelo Peso - Seca'!N$194))</f>
        <v>0.64043993231810492</v>
      </c>
      <c r="O166" s="24">
        <f>IF(ISBLANK('Dados Normal. pelo Peso - Seca'!O166),"",('Dados Normal. pelo Peso - Seca'!O166-'Dados Normal. pelo Peso - Seca'!O$194)/('Dados Normal. pelo Peso - Seca'!O$193-'Dados Normal. pelo Peso - Seca'!O$194))</f>
        <v>0.77848101265822789</v>
      </c>
      <c r="P166" s="24">
        <f>IF(ISBLANK('Dados Normal. pelo Peso - Seca'!P166),"",('Dados Normal. pelo Peso - Seca'!P166-'Dados Normal. pelo Peso - Seca'!P$194)/('Dados Normal. pelo Peso - Seca'!P$193-'Dados Normal. pelo Peso - Seca'!P$194))</f>
        <v>0.1691093573844428</v>
      </c>
      <c r="Q166" s="24">
        <f>IF(ISBLANK('Dados Normal. pelo Peso - Seca'!Q166),"",('Dados Normal. pelo Peso - Seca'!Q166-'Dados Normal. pelo Peso - Seca'!Q$194)/('Dados Normal. pelo Peso - Seca'!Q$193-'Dados Normal. pelo Peso - Seca'!Q$194))</f>
        <v>1</v>
      </c>
      <c r="R166" s="24">
        <f>IF(ISBLANK('Dados Normal. pelo Peso - Seca'!R166),"",('Dados Normal. pelo Peso - Seca'!R166-'Dados Normal. pelo Peso - Seca'!R$194)/('Dados Normal. pelo Peso - Seca'!R$193-'Dados Normal. pelo Peso - Seca'!R$194))</f>
        <v>1</v>
      </c>
      <c r="S166" s="24">
        <f>IF(ISBLANK('Dados Normal. pelo Peso - Seca'!S166),"",('Dados Normal. pelo Peso - Seca'!S166-'Dados Normal. pelo Peso - Seca'!S$194)/('Dados Normal. pelo Peso - Seca'!S$193-'Dados Normal. pelo Peso - Seca'!S$194))</f>
        <v>0.66666666666666674</v>
      </c>
      <c r="T166" s="24">
        <f>IF(ISBLANK('Dados Normal. pelo Peso - Seca'!T166),"",('Dados Normal. pelo Peso - Seca'!T166-'Dados Normal. pelo Peso - Seca'!T$194)/('Dados Normal. pelo Peso - Seca'!T$193-'Dados Normal. pelo Peso - Seca'!T$194))</f>
        <v>1</v>
      </c>
      <c r="U166" s="24">
        <f>IF(ISBLANK('Dados Normal. pelo Peso - Seca'!U166),"",('Dados Normal. pelo Peso - Seca'!U166-'Dados Normal. pelo Peso - Seca'!U$194)/('Dados Normal. pelo Peso - Seca'!U$193-'Dados Normal. pelo Peso - Seca'!U$194))</f>
        <v>1</v>
      </c>
      <c r="V166" s="24">
        <f>IF(ISBLANK('Dados Normal. pelo Peso - Seca'!V166),"",('Dados Normal. pelo Peso - Seca'!V166-'Dados Normal. pelo Peso - Seca'!V$194)/('Dados Normal. pelo Peso - Seca'!V$193-'Dados Normal. pelo Peso - Seca'!V$194))</f>
        <v>0.625</v>
      </c>
      <c r="W166" s="24">
        <f>IF(ISBLANK('Dados Normal. pelo Peso - Seca'!W166),"",('Dados Normal. pelo Peso - Seca'!W166-'Dados Normal. pelo Peso - Seca'!W$194)/('Dados Normal. pelo Peso - Seca'!W$193-'Dados Normal. pelo Peso - Seca'!W$194))</f>
        <v>0.56828391734052086</v>
      </c>
      <c r="X166" s="24">
        <f>IF(ISBLANK('Dados Normal. pelo Peso - Seca'!X166),"",('Dados Normal. pelo Peso - Seca'!X166-'Dados Normal. pelo Peso - Seca'!X$194)/('Dados Normal. pelo Peso - Seca'!X$193-'Dados Normal. pelo Peso - Seca'!X$194))</f>
        <v>0.44352617079889795</v>
      </c>
      <c r="Y166" s="24">
        <f>IF(ISBLANK('Dados Normal. pelo Peso - Seca'!Y166),"",('Dados Normal. pelo Peso - Seca'!Y166-'Dados Normal. pelo Peso - Seca'!Y$194)/('Dados Normal. pelo Peso - Seca'!Y$193-'Dados Normal. pelo Peso - Seca'!Y$194))</f>
        <v>0.39764578541469359</v>
      </c>
      <c r="Z166" s="24">
        <f>IF(ISBLANK('Dados Normal. pelo Peso - Seca'!Z166),"",('Dados Normal. pelo Peso - Seca'!Z166-'Dados Normal. pelo Peso - Seca'!Z$194)/('Dados Normal. pelo Peso - Seca'!Z$193-'Dados Normal. pelo Peso - Seca'!Z$194))</f>
        <v>0.36103476151980596</v>
      </c>
      <c r="AA166" s="24">
        <f>IF(ISBLANK('Dados Normal. pelo Peso - Seca'!AA166),"",('Dados Normal. pelo Peso - Seca'!AA166-'Dados Normal. pelo Peso - Seca'!AA$194)/('Dados Normal. pelo Peso - Seca'!AA$193-'Dados Normal. pelo Peso - Seca'!AA$194))</f>
        <v>0.40030645470216436</v>
      </c>
      <c r="AB166" s="24">
        <f>IF(ISBLANK('Dados Normal. pelo Peso - Seca'!AB166),"",('Dados Normal. pelo Peso - Seca'!AB166-'Dados Normal. pelo Peso - Seca'!AB$194)/('Dados Normal. pelo Peso - Seca'!AB$193-'Dados Normal. pelo Peso - Seca'!AB$194))</f>
        <v>0.21276595744680854</v>
      </c>
      <c r="AC166" s="24">
        <f>IF(ISBLANK('Dados Normal. pelo Peso - Seca'!AC166),"",('Dados Normal. pelo Peso - Seca'!AC166-'Dados Normal. pelo Peso - Seca'!AC$194)/('Dados Normal. pelo Peso - Seca'!AC$193-'Dados Normal. pelo Peso - Seca'!AC$194))</f>
        <v>0.3333333333333332</v>
      </c>
    </row>
    <row r="167" spans="1:29" s="17" customFormat="1" x14ac:dyDescent="0.25">
      <c r="A167" s="18" t="s">
        <v>1197</v>
      </c>
      <c r="B167" s="28" t="s">
        <v>1198</v>
      </c>
      <c r="C167" s="24">
        <f>IF(ISBLANK('Dados Normal. pelo Peso - Seca'!C167),"",('Dados Normal. pelo Peso - Seca'!C167-'Dados Normal. pelo Peso - Seca'!C$194)/('Dados Normal. pelo Peso - Seca'!C$193-'Dados Normal. pelo Peso - Seca'!C$194))</f>
        <v>0.8264756916102276</v>
      </c>
      <c r="D167" s="24">
        <f>IF(ISBLANK('Dados Normal. pelo Peso - Seca'!D167),"",('Dados Normal. pelo Peso - Seca'!D167-'Dados Normal. pelo Peso - Seca'!D$194)/('Dados Normal. pelo Peso - Seca'!D$193-'Dados Normal. pelo Peso - Seca'!D$194))</f>
        <v>0.20990806215271593</v>
      </c>
      <c r="E167" s="24">
        <f>IF(ISBLANK('Dados Normal. pelo Peso - Seca'!E167),"",('Dados Normal. pelo Peso - Seca'!E167-'Dados Normal. pelo Peso - Seca'!E$194)/('Dados Normal. pelo Peso - Seca'!E$193-'Dados Normal. pelo Peso - Seca'!E$194))</f>
        <v>0.4441416893732969</v>
      </c>
      <c r="F167" s="24">
        <f>IF(ISBLANK('Dados Normal. pelo Peso - Seca'!F167),"",('Dados Normal. pelo Peso - Seca'!F167-'Dados Normal. pelo Peso - Seca'!F$194)/('Dados Normal. pelo Peso - Seca'!F$193-'Dados Normal. pelo Peso - Seca'!F$194))</f>
        <v>0.57082324455205813</v>
      </c>
      <c r="G167" s="24">
        <f>IF(ISBLANK('Dados Normal. pelo Peso - Seca'!G167),"",('Dados Normal. pelo Peso - Seca'!G167-'Dados Normal. pelo Peso - Seca'!G$194)/('Dados Normal. pelo Peso - Seca'!G$193-'Dados Normal. pelo Peso - Seca'!G$194))</f>
        <v>4.7818366243805352E-2</v>
      </c>
      <c r="H167" s="24">
        <f>IF(ISBLANK('Dados Normal. pelo Peso - Seca'!H167),"",('Dados Normal. pelo Peso - Seca'!H167-'Dados Normal. pelo Peso - Seca'!H$194)/('Dados Normal. pelo Peso - Seca'!H$193-'Dados Normal. pelo Peso - Seca'!H$194))</f>
        <v>1</v>
      </c>
      <c r="I167" s="24">
        <f>IF(ISBLANK('Dados Normal. pelo Peso - Seca'!I167),"",('Dados Normal. pelo Peso - Seca'!I167-'Dados Normal. pelo Peso - Seca'!I$194)/('Dados Normal. pelo Peso - Seca'!I$193-'Dados Normal. pelo Peso - Seca'!I$194))</f>
        <v>0.91981395348837214</v>
      </c>
      <c r="J167" s="24">
        <f>IF(ISBLANK('Dados Normal. pelo Peso - Seca'!J167),"",('Dados Normal. pelo Peso - Seca'!J167-'Dados Normal. pelo Peso - Seca'!J$194)/('Dados Normal. pelo Peso - Seca'!J$193-'Dados Normal. pelo Peso - Seca'!J$194))</f>
        <v>0.63464268812115476</v>
      </c>
      <c r="K167" s="24">
        <f>IF(ISBLANK('Dados Normal. pelo Peso - Seca'!K167),"",('Dados Normal. pelo Peso - Seca'!K167-'Dados Normal. pelo Peso - Seca'!K$194)/('Dados Normal. pelo Peso - Seca'!K$193-'Dados Normal. pelo Peso - Seca'!K$194))</f>
        <v>0.27705577918343866</v>
      </c>
      <c r="L167" s="24">
        <f>IF(ISBLANK('Dados Normal. pelo Peso - Seca'!L167),"",('Dados Normal. pelo Peso - Seca'!L167-'Dados Normal. pelo Peso - Seca'!L$194)/('Dados Normal. pelo Peso - Seca'!L$193-'Dados Normal. pelo Peso - Seca'!L$194))</f>
        <v>0.9702017832003752</v>
      </c>
      <c r="M167" s="24">
        <f>IF(ISBLANK('Dados Normal. pelo Peso - Seca'!M167),"",('Dados Normal. pelo Peso - Seca'!M167-'Dados Normal. pelo Peso - Seca'!M$194)/('Dados Normal. pelo Peso - Seca'!M$193-'Dados Normal. pelo Peso - Seca'!M$194))</f>
        <v>0.90409532623785294</v>
      </c>
      <c r="N167" s="24">
        <f>IF(ISBLANK('Dados Normal. pelo Peso - Seca'!N167),"",('Dados Normal. pelo Peso - Seca'!N167-'Dados Normal. pelo Peso - Seca'!N$194)/('Dados Normal. pelo Peso - Seca'!N$193-'Dados Normal. pelo Peso - Seca'!N$194))</f>
        <v>0.9843485617597294</v>
      </c>
      <c r="O167" s="24">
        <f>IF(ISBLANK('Dados Normal. pelo Peso - Seca'!O167),"",('Dados Normal. pelo Peso - Seca'!O167-'Dados Normal. pelo Peso - Seca'!O$194)/('Dados Normal. pelo Peso - Seca'!O$193-'Dados Normal. pelo Peso - Seca'!O$194))</f>
        <v>0.92927215189873402</v>
      </c>
      <c r="P167" s="24">
        <f>IF(ISBLANK('Dados Normal. pelo Peso - Seca'!P167),"",('Dados Normal. pelo Peso - Seca'!P167-'Dados Normal. pelo Peso - Seca'!P$194)/('Dados Normal. pelo Peso - Seca'!P$193-'Dados Normal. pelo Peso - Seca'!P$194))</f>
        <v>2.7057497181511767E-2</v>
      </c>
      <c r="Q167" s="24">
        <f>IF(ISBLANK('Dados Normal. pelo Peso - Seca'!Q167),"",('Dados Normal. pelo Peso - Seca'!Q167-'Dados Normal. pelo Peso - Seca'!Q$194)/('Dados Normal. pelo Peso - Seca'!Q$193-'Dados Normal. pelo Peso - Seca'!Q$194))</f>
        <v>0</v>
      </c>
      <c r="R167" s="24">
        <f>IF(ISBLANK('Dados Normal. pelo Peso - Seca'!R167),"",('Dados Normal. pelo Peso - Seca'!R167-'Dados Normal. pelo Peso - Seca'!R$194)/('Dados Normal. pelo Peso - Seca'!R$193-'Dados Normal. pelo Peso - Seca'!R$194))</f>
        <v>1</v>
      </c>
      <c r="S167" s="24">
        <f>IF(ISBLANK('Dados Normal. pelo Peso - Seca'!S167),"",('Dados Normal. pelo Peso - Seca'!S167-'Dados Normal. pelo Peso - Seca'!S$194)/('Dados Normal. pelo Peso - Seca'!S$193-'Dados Normal. pelo Peso - Seca'!S$194))</f>
        <v>1</v>
      </c>
      <c r="T167" s="24">
        <f>IF(ISBLANK('Dados Normal. pelo Peso - Seca'!T167),"",('Dados Normal. pelo Peso - Seca'!T167-'Dados Normal. pelo Peso - Seca'!T$194)/('Dados Normal. pelo Peso - Seca'!T$193-'Dados Normal. pelo Peso - Seca'!T$194))</f>
        <v>1</v>
      </c>
      <c r="U167" s="24">
        <f>IF(ISBLANK('Dados Normal. pelo Peso - Seca'!U167),"",('Dados Normal. pelo Peso - Seca'!U167-'Dados Normal. pelo Peso - Seca'!U$194)/('Dados Normal. pelo Peso - Seca'!U$193-'Dados Normal. pelo Peso - Seca'!U$194))</f>
        <v>0</v>
      </c>
      <c r="V167" s="24">
        <f>IF(ISBLANK('Dados Normal. pelo Peso - Seca'!V167),"",('Dados Normal. pelo Peso - Seca'!V167-'Dados Normal. pelo Peso - Seca'!V$194)/('Dados Normal. pelo Peso - Seca'!V$193-'Dados Normal. pelo Peso - Seca'!V$194))</f>
        <v>0.66666666666666663</v>
      </c>
      <c r="W167" s="24">
        <f>IF(ISBLANK('Dados Normal. pelo Peso - Seca'!W167),"",('Dados Normal. pelo Peso - Seca'!W167-'Dados Normal. pelo Peso - Seca'!W$194)/('Dados Normal. pelo Peso - Seca'!W$193-'Dados Normal. pelo Peso - Seca'!W$194))</f>
        <v>0.38634321653189591</v>
      </c>
      <c r="X167" s="24">
        <f>IF(ISBLANK('Dados Normal. pelo Peso - Seca'!X167),"",('Dados Normal. pelo Peso - Seca'!X167-'Dados Normal. pelo Peso - Seca'!X$194)/('Dados Normal. pelo Peso - Seca'!X$193-'Dados Normal. pelo Peso - Seca'!X$194))</f>
        <v>0.16804407713498562</v>
      </c>
      <c r="Y167" s="24">
        <f>IF(ISBLANK('Dados Normal. pelo Peso - Seca'!Y167),"",('Dados Normal. pelo Peso - Seca'!Y167-'Dados Normal. pelo Peso - Seca'!Y$194)/('Dados Normal. pelo Peso - Seca'!Y$193-'Dados Normal. pelo Peso - Seca'!Y$194))</f>
        <v>0.69205790826681102</v>
      </c>
      <c r="Z167" s="24">
        <f>IF(ISBLANK('Dados Normal. pelo Peso - Seca'!Z167),"",('Dados Normal. pelo Peso - Seca'!Z167-'Dados Normal. pelo Peso - Seca'!Z$194)/('Dados Normal. pelo Peso - Seca'!Z$193-'Dados Normal. pelo Peso - Seca'!Z$194))</f>
        <v>0.64203718674211807</v>
      </c>
      <c r="AA167" s="24">
        <f>IF(ISBLANK('Dados Normal. pelo Peso - Seca'!AA167),"",('Dados Normal. pelo Peso - Seca'!AA167-'Dados Normal. pelo Peso - Seca'!AA$194)/('Dados Normal. pelo Peso - Seca'!AA$193-'Dados Normal. pelo Peso - Seca'!AA$194))</f>
        <v>0.29553725339973186</v>
      </c>
      <c r="AB167" s="24">
        <f>IF(ISBLANK('Dados Normal. pelo Peso - Seca'!AB167),"",('Dados Normal. pelo Peso - Seca'!AB167-'Dados Normal. pelo Peso - Seca'!AB$194)/('Dados Normal. pelo Peso - Seca'!AB$193-'Dados Normal. pelo Peso - Seca'!AB$194))</f>
        <v>0.46808510638297879</v>
      </c>
      <c r="AC167" s="24">
        <f>IF(ISBLANK('Dados Normal. pelo Peso - Seca'!AC167),"",('Dados Normal. pelo Peso - Seca'!AC167-'Dados Normal. pelo Peso - Seca'!AC$194)/('Dados Normal. pelo Peso - Seca'!AC$193-'Dados Normal. pelo Peso - Seca'!AC$194))</f>
        <v>0.39583333333333331</v>
      </c>
    </row>
    <row r="168" spans="1:29" s="17" customFormat="1" x14ac:dyDescent="0.25">
      <c r="A168" s="18" t="s">
        <v>1199</v>
      </c>
      <c r="B168" s="28" t="s">
        <v>1200</v>
      </c>
      <c r="C168" s="24">
        <f>IF(ISBLANK('Dados Normal. pelo Peso - Seca'!C168),"",('Dados Normal. pelo Peso - Seca'!C168-'Dados Normal. pelo Peso - Seca'!C$194)/('Dados Normal. pelo Peso - Seca'!C$193-'Dados Normal. pelo Peso - Seca'!C$194))</f>
        <v>0.43122881892471399</v>
      </c>
      <c r="D168" s="24">
        <f>IF(ISBLANK('Dados Normal. pelo Peso - Seca'!D168),"",('Dados Normal. pelo Peso - Seca'!D168-'Dados Normal. pelo Peso - Seca'!D$194)/('Dados Normal. pelo Peso - Seca'!D$193-'Dados Normal. pelo Peso - Seca'!D$194))</f>
        <v>0.53607825638498285</v>
      </c>
      <c r="E168" s="24">
        <f>IF(ISBLANK('Dados Normal. pelo Peso - Seca'!E168),"",('Dados Normal. pelo Peso - Seca'!E168-'Dados Normal. pelo Peso - Seca'!E$194)/('Dados Normal. pelo Peso - Seca'!E$193-'Dados Normal. pelo Peso - Seca'!E$194))</f>
        <v>0.49219717612088182</v>
      </c>
      <c r="F168" s="24">
        <f>IF(ISBLANK('Dados Normal. pelo Peso - Seca'!F168),"",('Dados Normal. pelo Peso - Seca'!F168-'Dados Normal. pelo Peso - Seca'!F$194)/('Dados Normal. pelo Peso - Seca'!F$193-'Dados Normal. pelo Peso - Seca'!F$194))</f>
        <v>0.46700968523002429</v>
      </c>
      <c r="G168" s="24">
        <f>IF(ISBLANK('Dados Normal. pelo Peso - Seca'!G168),"",('Dados Normal. pelo Peso - Seca'!G168-'Dados Normal. pelo Peso - Seca'!G$194)/('Dados Normal. pelo Peso - Seca'!G$193-'Dados Normal. pelo Peso - Seca'!G$194))</f>
        <v>0.17930905466161387</v>
      </c>
      <c r="H168" s="24">
        <f>IF(ISBLANK('Dados Normal. pelo Peso - Seca'!H168),"",('Dados Normal. pelo Peso - Seca'!H168-'Dados Normal. pelo Peso - Seca'!H$194)/('Dados Normal. pelo Peso - Seca'!H$193-'Dados Normal. pelo Peso - Seca'!H$194))</f>
        <v>0.69314759796680969</v>
      </c>
      <c r="I168" s="24">
        <f>IF(ISBLANK('Dados Normal. pelo Peso - Seca'!I168),"",('Dados Normal. pelo Peso - Seca'!I168-'Dados Normal. pelo Peso - Seca'!I$194)/('Dados Normal. pelo Peso - Seca'!I$193-'Dados Normal. pelo Peso - Seca'!I$194))</f>
        <v>0.32334883720930224</v>
      </c>
      <c r="J168" s="24">
        <f>IF(ISBLANK('Dados Normal. pelo Peso - Seca'!J168),"",('Dados Normal. pelo Peso - Seca'!J168-'Dados Normal. pelo Peso - Seca'!J$194)/('Dados Normal. pelo Peso - Seca'!J$193-'Dados Normal. pelo Peso - Seca'!J$194))</f>
        <v>4.3539990534784787E-2</v>
      </c>
      <c r="K168" s="24">
        <f>IF(ISBLANK('Dados Normal. pelo Peso - Seca'!K168),"",('Dados Normal. pelo Peso - Seca'!K168-'Dados Normal. pelo Peso - Seca'!K$194)/('Dados Normal. pelo Peso - Seca'!K$193-'Dados Normal. pelo Peso - Seca'!K$194))</f>
        <v>0.6583093732029901</v>
      </c>
      <c r="L168" s="24">
        <f>IF(ISBLANK('Dados Normal. pelo Peso - Seca'!L168),"",('Dados Normal. pelo Peso - Seca'!L168-'Dados Normal. pelo Peso - Seca'!L$194)/('Dados Normal. pelo Peso - Seca'!L$193-'Dados Normal. pelo Peso - Seca'!L$194))</f>
        <v>0.6548568747067105</v>
      </c>
      <c r="M168" s="24">
        <f>IF(ISBLANK('Dados Normal. pelo Peso - Seca'!M168),"",('Dados Normal. pelo Peso - Seca'!M168-'Dados Normal. pelo Peso - Seca'!M$194)/('Dados Normal. pelo Peso - Seca'!M$193-'Dados Normal. pelo Peso - Seca'!M$194))</f>
        <v>0.82993984266543264</v>
      </c>
      <c r="N168" s="24">
        <f>IF(ISBLANK('Dados Normal. pelo Peso - Seca'!N168),"",('Dados Normal. pelo Peso - Seca'!N168-'Dados Normal. pelo Peso - Seca'!N$194)/('Dados Normal. pelo Peso - Seca'!N$193-'Dados Normal. pelo Peso - Seca'!N$194))</f>
        <v>0.82064297800338404</v>
      </c>
      <c r="O168" s="24">
        <f>IF(ISBLANK('Dados Normal. pelo Peso - Seca'!O168),"",('Dados Normal. pelo Peso - Seca'!O168-'Dados Normal. pelo Peso - Seca'!O$194)/('Dados Normal. pelo Peso - Seca'!O$193-'Dados Normal. pelo Peso - Seca'!O$194))</f>
        <v>0.87389240506329113</v>
      </c>
      <c r="P168" s="24">
        <f>IF(ISBLANK('Dados Normal. pelo Peso - Seca'!P168),"",('Dados Normal. pelo Peso - Seca'!P168-'Dados Normal. pelo Peso - Seca'!P$194)/('Dados Normal. pelo Peso - Seca'!P$193-'Dados Normal. pelo Peso - Seca'!P$194))</f>
        <v>0.17812852311161337</v>
      </c>
      <c r="Q168" s="24">
        <f>IF(ISBLANK('Dados Normal. pelo Peso - Seca'!Q168),"",('Dados Normal. pelo Peso - Seca'!Q168-'Dados Normal. pelo Peso - Seca'!Q$194)/('Dados Normal. pelo Peso - Seca'!Q$193-'Dados Normal. pelo Peso - Seca'!Q$194))</f>
        <v>1</v>
      </c>
      <c r="R168" s="24">
        <f>IF(ISBLANK('Dados Normal. pelo Peso - Seca'!R168),"",('Dados Normal. pelo Peso - Seca'!R168-'Dados Normal. pelo Peso - Seca'!R$194)/('Dados Normal. pelo Peso - Seca'!R$193-'Dados Normal. pelo Peso - Seca'!R$194))</f>
        <v>1</v>
      </c>
      <c r="S168" s="24">
        <f>IF(ISBLANK('Dados Normal. pelo Peso - Seca'!S168),"",('Dados Normal. pelo Peso - Seca'!S168-'Dados Normal. pelo Peso - Seca'!S$194)/('Dados Normal. pelo Peso - Seca'!S$193-'Dados Normal. pelo Peso - Seca'!S$194))</f>
        <v>0.33333333333333343</v>
      </c>
      <c r="T168" s="24">
        <f>IF(ISBLANK('Dados Normal. pelo Peso - Seca'!T168),"",('Dados Normal. pelo Peso - Seca'!T168-'Dados Normal. pelo Peso - Seca'!T$194)/('Dados Normal. pelo Peso - Seca'!T$193-'Dados Normal. pelo Peso - Seca'!T$194))</f>
        <v>1</v>
      </c>
      <c r="U168" s="24">
        <f>IF(ISBLANK('Dados Normal. pelo Peso - Seca'!U168),"",('Dados Normal. pelo Peso - Seca'!U168-'Dados Normal. pelo Peso - Seca'!U$194)/('Dados Normal. pelo Peso - Seca'!U$193-'Dados Normal. pelo Peso - Seca'!U$194))</f>
        <v>1</v>
      </c>
      <c r="V168" s="24">
        <f>IF(ISBLANK('Dados Normal. pelo Peso - Seca'!V168),"",('Dados Normal. pelo Peso - Seca'!V168-'Dados Normal. pelo Peso - Seca'!V$194)/('Dados Normal. pelo Peso - Seca'!V$193-'Dados Normal. pelo Peso - Seca'!V$194))</f>
        <v>0.625</v>
      </c>
      <c r="W168" s="24">
        <f>IF(ISBLANK('Dados Normal. pelo Peso - Seca'!W168),"",('Dados Normal. pelo Peso - Seca'!W168-'Dados Normal. pelo Peso - Seca'!W$194)/('Dados Normal. pelo Peso - Seca'!W$193-'Dados Normal. pelo Peso - Seca'!W$194))</f>
        <v>0.62309074573225487</v>
      </c>
      <c r="X168" s="24">
        <f>IF(ISBLANK('Dados Normal. pelo Peso - Seca'!X168),"",('Dados Normal. pelo Peso - Seca'!X168-'Dados Normal. pelo Peso - Seca'!X$194)/('Dados Normal. pelo Peso - Seca'!X$193-'Dados Normal. pelo Peso - Seca'!X$194))</f>
        <v>0.63705234159779611</v>
      </c>
      <c r="Y168" s="24">
        <f>IF(ISBLANK('Dados Normal. pelo Peso - Seca'!Y168),"",('Dados Normal. pelo Peso - Seca'!Y168-'Dados Normal. pelo Peso - Seca'!Y$194)/('Dados Normal. pelo Peso - Seca'!Y$193-'Dados Normal. pelo Peso - Seca'!Y$194))</f>
        <v>0.37870382898119337</v>
      </c>
      <c r="Z168" s="24">
        <f>IF(ISBLANK('Dados Normal. pelo Peso - Seca'!Z168),"",('Dados Normal. pelo Peso - Seca'!Z168-'Dados Normal. pelo Peso - Seca'!Z$194)/('Dados Normal. pelo Peso - Seca'!Z$193-'Dados Normal. pelo Peso - Seca'!Z$194))</f>
        <v>0.37202910266774453</v>
      </c>
      <c r="AA168" s="24">
        <f>IF(ISBLANK('Dados Normal. pelo Peso - Seca'!AA168),"",('Dados Normal. pelo Peso - Seca'!AA168-'Dados Normal. pelo Peso - Seca'!AA$194)/('Dados Normal. pelo Peso - Seca'!AA$193-'Dados Normal. pelo Peso - Seca'!AA$194))</f>
        <v>0.57575177169124703</v>
      </c>
      <c r="AB168" s="24">
        <f>IF(ISBLANK('Dados Normal. pelo Peso - Seca'!AB168),"",('Dados Normal. pelo Peso - Seca'!AB168-'Dados Normal. pelo Peso - Seca'!AB$194)/('Dados Normal. pelo Peso - Seca'!AB$193-'Dados Normal. pelo Peso - Seca'!AB$194))</f>
        <v>0.65957446808510656</v>
      </c>
      <c r="AC168" s="24">
        <f>IF(ISBLANK('Dados Normal. pelo Peso - Seca'!AC168),"",('Dados Normal. pelo Peso - Seca'!AC168-'Dados Normal. pelo Peso - Seca'!AC$194)/('Dados Normal. pelo Peso - Seca'!AC$193-'Dados Normal. pelo Peso - Seca'!AC$194))</f>
        <v>0.31249999999999989</v>
      </c>
    </row>
    <row r="169" spans="1:29" s="17" customFormat="1" x14ac:dyDescent="0.25">
      <c r="A169" s="18" t="s">
        <v>1201</v>
      </c>
      <c r="B169" s="28" t="s">
        <v>1202</v>
      </c>
      <c r="C169" s="24">
        <f>IF(ISBLANK('Dados Normal. pelo Peso - Seca'!C169),"",('Dados Normal. pelo Peso - Seca'!C169-'Dados Normal. pelo Peso - Seca'!C$194)/('Dados Normal. pelo Peso - Seca'!C$193-'Dados Normal. pelo Peso - Seca'!C$194))</f>
        <v>0.51177877546644401</v>
      </c>
      <c r="D169" s="24">
        <f>IF(ISBLANK('Dados Normal. pelo Peso - Seca'!D169),"",('Dados Normal. pelo Peso - Seca'!D169-'Dados Normal. pelo Peso - Seca'!D$194)/('Dados Normal. pelo Peso - Seca'!D$193-'Dados Normal. pelo Peso - Seca'!D$194))</f>
        <v>0.46644110805157862</v>
      </c>
      <c r="E169" s="24">
        <f>IF(ISBLANK('Dados Normal. pelo Peso - Seca'!E169),"",('Dados Normal. pelo Peso - Seca'!E169-'Dados Normal. pelo Peso - Seca'!E$194)/('Dados Normal. pelo Peso - Seca'!E$193-'Dados Normal. pelo Peso - Seca'!E$194))</f>
        <v>0.60366608867971283</v>
      </c>
      <c r="F169" s="24">
        <f>IF(ISBLANK('Dados Normal. pelo Peso - Seca'!F169),"",('Dados Normal. pelo Peso - Seca'!F169-'Dados Normal. pelo Peso - Seca'!F$194)/('Dados Normal. pelo Peso - Seca'!F$193-'Dados Normal. pelo Peso - Seca'!F$194))</f>
        <v>0.60895883777239701</v>
      </c>
      <c r="G169" s="24">
        <f>IF(ISBLANK('Dados Normal. pelo Peso - Seca'!G169),"",('Dados Normal. pelo Peso - Seca'!G169-'Dados Normal. pelo Peso - Seca'!G$194)/('Dados Normal. pelo Peso - Seca'!G$193-'Dados Normal. pelo Peso - Seca'!G$194))</f>
        <v>0.18632620495623139</v>
      </c>
      <c r="H169" s="24">
        <f>IF(ISBLANK('Dados Normal. pelo Peso - Seca'!H169),"",('Dados Normal. pelo Peso - Seca'!H169-'Dados Normal. pelo Peso - Seca'!H$194)/('Dados Normal. pelo Peso - Seca'!H$193-'Dados Normal. pelo Peso - Seca'!H$194))</f>
        <v>0.71201514330286608</v>
      </c>
      <c r="I169" s="24">
        <f>IF(ISBLANK('Dados Normal. pelo Peso - Seca'!I169),"",('Dados Normal. pelo Peso - Seca'!I169-'Dados Normal. pelo Peso - Seca'!I$194)/('Dados Normal. pelo Peso - Seca'!I$193-'Dados Normal. pelo Peso - Seca'!I$194))</f>
        <v>0.31032558139534883</v>
      </c>
      <c r="J169" s="24">
        <f>IF(ISBLANK('Dados Normal. pelo Peso - Seca'!J169),"",('Dados Normal. pelo Peso - Seca'!J169-'Dados Normal. pelo Peso - Seca'!J$194)/('Dados Normal. pelo Peso - Seca'!J$193-'Dados Normal. pelo Peso - Seca'!J$194))</f>
        <v>0.52342640795078088</v>
      </c>
      <c r="K169" s="24">
        <f>IF(ISBLANK('Dados Normal. pelo Peso - Seca'!K169),"",('Dados Normal. pelo Peso - Seca'!K169-'Dados Normal. pelo Peso - Seca'!K$194)/('Dados Normal. pelo Peso - Seca'!K$193-'Dados Normal. pelo Peso - Seca'!K$194))</f>
        <v>0.46601495112133406</v>
      </c>
      <c r="L169" s="24">
        <f>IF(ISBLANK('Dados Normal. pelo Peso - Seca'!L169),"",('Dados Normal. pelo Peso - Seca'!L169-'Dados Normal. pelo Peso - Seca'!L$194)/('Dados Normal. pelo Peso - Seca'!L$193-'Dados Normal. pelo Peso - Seca'!L$194))</f>
        <v>0.74343031440638185</v>
      </c>
      <c r="M169" s="24">
        <f>IF(ISBLANK('Dados Normal. pelo Peso - Seca'!M169),"",('Dados Normal. pelo Peso - Seca'!M169-'Dados Normal. pelo Peso - Seca'!M$194)/('Dados Normal. pelo Peso - Seca'!M$193-'Dados Normal. pelo Peso - Seca'!M$194))</f>
        <v>0.82230448866265615</v>
      </c>
      <c r="N169" s="24">
        <f>IF(ISBLANK('Dados Normal. pelo Peso - Seca'!N169),"",('Dados Normal. pelo Peso - Seca'!N169-'Dados Normal. pelo Peso - Seca'!N$194)/('Dados Normal. pelo Peso - Seca'!N$193-'Dados Normal. pelo Peso - Seca'!N$194))</f>
        <v>0.76417089678510985</v>
      </c>
      <c r="O169" s="24">
        <f>IF(ISBLANK('Dados Normal. pelo Peso - Seca'!O169),"",('Dados Normal. pelo Peso - Seca'!O169-'Dados Normal. pelo Peso - Seca'!O$194)/('Dados Normal. pelo Peso - Seca'!O$193-'Dados Normal. pelo Peso - Seca'!O$194))</f>
        <v>0.82088607594936691</v>
      </c>
      <c r="P169" s="24">
        <f>IF(ISBLANK('Dados Normal. pelo Peso - Seca'!P169),"",('Dados Normal. pelo Peso - Seca'!P169-'Dados Normal. pelo Peso - Seca'!P$194)/('Dados Normal. pelo Peso - Seca'!P$193-'Dados Normal. pelo Peso - Seca'!P$194))</f>
        <v>0.1657271702367534</v>
      </c>
      <c r="Q169" s="24">
        <f>IF(ISBLANK('Dados Normal. pelo Peso - Seca'!Q169),"",('Dados Normal. pelo Peso - Seca'!Q169-'Dados Normal. pelo Peso - Seca'!Q$194)/('Dados Normal. pelo Peso - Seca'!Q$193-'Dados Normal. pelo Peso - Seca'!Q$194))</f>
        <v>0</v>
      </c>
      <c r="R169" s="24">
        <f>IF(ISBLANK('Dados Normal. pelo Peso - Seca'!R169),"",('Dados Normal. pelo Peso - Seca'!R169-'Dados Normal. pelo Peso - Seca'!R$194)/('Dados Normal. pelo Peso - Seca'!R$193-'Dados Normal. pelo Peso - Seca'!R$194))</f>
        <v>0</v>
      </c>
      <c r="S169" s="24">
        <f>IF(ISBLANK('Dados Normal. pelo Peso - Seca'!S169),"",('Dados Normal. pelo Peso - Seca'!S169-'Dados Normal. pelo Peso - Seca'!S$194)/('Dados Normal. pelo Peso - Seca'!S$193-'Dados Normal. pelo Peso - Seca'!S$194))</f>
        <v>1</v>
      </c>
      <c r="T169" s="24">
        <f>IF(ISBLANK('Dados Normal. pelo Peso - Seca'!T169),"",('Dados Normal. pelo Peso - Seca'!T169-'Dados Normal. pelo Peso - Seca'!T$194)/('Dados Normal. pelo Peso - Seca'!T$193-'Dados Normal. pelo Peso - Seca'!T$194))</f>
        <v>1</v>
      </c>
      <c r="U169" s="24">
        <f>IF(ISBLANK('Dados Normal. pelo Peso - Seca'!U169),"",('Dados Normal. pelo Peso - Seca'!U169-'Dados Normal. pelo Peso - Seca'!U$194)/('Dados Normal. pelo Peso - Seca'!U$193-'Dados Normal. pelo Peso - Seca'!U$194))</f>
        <v>1</v>
      </c>
      <c r="V169" s="24">
        <f>IF(ISBLANK('Dados Normal. pelo Peso - Seca'!V169),"",('Dados Normal. pelo Peso - Seca'!V169-'Dados Normal. pelo Peso - Seca'!V$194)/('Dados Normal. pelo Peso - Seca'!V$193-'Dados Normal. pelo Peso - Seca'!V$194))</f>
        <v>0.625</v>
      </c>
      <c r="W169" s="24">
        <f>IF(ISBLANK('Dados Normal. pelo Peso - Seca'!W169),"",('Dados Normal. pelo Peso - Seca'!W169-'Dados Normal. pelo Peso - Seca'!W$194)/('Dados Normal. pelo Peso - Seca'!W$193-'Dados Normal. pelo Peso - Seca'!W$194))</f>
        <v>0.63207547169811329</v>
      </c>
      <c r="X169" s="24">
        <f>IF(ISBLANK('Dados Normal. pelo Peso - Seca'!X169),"",('Dados Normal. pelo Peso - Seca'!X169-'Dados Normal. pelo Peso - Seca'!X$194)/('Dados Normal. pelo Peso - Seca'!X$193-'Dados Normal. pelo Peso - Seca'!X$194))</f>
        <v>0.44559228650137761</v>
      </c>
      <c r="Y169" s="24">
        <f>IF(ISBLANK('Dados Normal. pelo Peso - Seca'!Y169),"",('Dados Normal. pelo Peso - Seca'!Y169-'Dados Normal. pelo Peso - Seca'!Y$194)/('Dados Normal. pelo Peso - Seca'!Y$193-'Dados Normal. pelo Peso - Seca'!Y$194))</f>
        <v>0.55608172101204167</v>
      </c>
      <c r="Z169" s="24">
        <f>IF(ISBLANK('Dados Normal. pelo Peso - Seca'!Z169),"",('Dados Normal. pelo Peso - Seca'!Z169-'Dados Normal. pelo Peso - Seca'!Z$194)/('Dados Normal. pelo Peso - Seca'!Z$193-'Dados Normal. pelo Peso - Seca'!Z$194))</f>
        <v>0.63864187550525464</v>
      </c>
      <c r="AA169" s="24">
        <f>IF(ISBLANK('Dados Normal. pelo Peso - Seca'!AA169),"",('Dados Normal. pelo Peso - Seca'!AA169-'Dados Normal. pelo Peso - Seca'!AA$194)/('Dados Normal. pelo Peso - Seca'!AA$193-'Dados Normal. pelo Peso - Seca'!AA$194))</f>
        <v>0.48285769009768253</v>
      </c>
      <c r="AB169" s="24">
        <f>IF(ISBLANK('Dados Normal. pelo Peso - Seca'!AB169),"",('Dados Normal. pelo Peso - Seca'!AB169-'Dados Normal. pelo Peso - Seca'!AB$194)/('Dados Normal. pelo Peso - Seca'!AB$193-'Dados Normal. pelo Peso - Seca'!AB$194))</f>
        <v>0.63829787234042579</v>
      </c>
      <c r="AC169" s="24">
        <f>IF(ISBLANK('Dados Normal. pelo Peso - Seca'!AC169),"",('Dados Normal. pelo Peso - Seca'!AC169-'Dados Normal. pelo Peso - Seca'!AC$194)/('Dados Normal. pelo Peso - Seca'!AC$193-'Dados Normal. pelo Peso - Seca'!AC$194))</f>
        <v>0.43750000000000011</v>
      </c>
    </row>
    <row r="170" spans="1:29" s="17" customFormat="1" x14ac:dyDescent="0.25">
      <c r="A170" s="18" t="s">
        <v>1203</v>
      </c>
      <c r="B170" s="28" t="s">
        <v>1204</v>
      </c>
      <c r="C170" s="24">
        <f>IF(ISBLANK('Dados Normal. pelo Peso - Seca'!C170),"",('Dados Normal. pelo Peso - Seca'!C170-'Dados Normal. pelo Peso - Seca'!C$194)/('Dados Normal. pelo Peso - Seca'!C$193-'Dados Normal. pelo Peso - Seca'!C$194))</f>
        <v>0.38736833530085163</v>
      </c>
      <c r="D170" s="24">
        <f>IF(ISBLANK('Dados Normal. pelo Peso - Seca'!D170),"",('Dados Normal. pelo Peso - Seca'!D170-'Dados Normal. pelo Peso - Seca'!D$194)/('Dados Normal. pelo Peso - Seca'!D$193-'Dados Normal. pelo Peso - Seca'!D$194))</f>
        <v>0.6616287285610899</v>
      </c>
      <c r="E170" s="24">
        <f>IF(ISBLANK('Dados Normal. pelo Peso - Seca'!E170),"",('Dados Normal. pelo Peso - Seca'!E170-'Dados Normal. pelo Peso - Seca'!E$194)/('Dados Normal. pelo Peso - Seca'!E$193-'Dados Normal. pelo Peso - Seca'!E$194))</f>
        <v>0.78350260094129298</v>
      </c>
      <c r="F170" s="24">
        <f>IF(ISBLANK('Dados Normal. pelo Peso - Seca'!F170),"",('Dados Normal. pelo Peso - Seca'!F170-'Dados Normal. pelo Peso - Seca'!F$194)/('Dados Normal. pelo Peso - Seca'!F$193-'Dados Normal. pelo Peso - Seca'!F$194))</f>
        <v>0.79358353510895874</v>
      </c>
      <c r="G170" s="24">
        <f>IF(ISBLANK('Dados Normal. pelo Peso - Seca'!G170),"",('Dados Normal. pelo Peso - Seca'!G170-'Dados Normal. pelo Peso - Seca'!G$194)/('Dados Normal. pelo Peso - Seca'!G$193-'Dados Normal. pelo Peso - Seca'!G$194))</f>
        <v>0.33531049397694124</v>
      </c>
      <c r="H170" s="24">
        <f>IF(ISBLANK('Dados Normal. pelo Peso - Seca'!H170),"",('Dados Normal. pelo Peso - Seca'!H170-'Dados Normal. pelo Peso - Seca'!H$194)/('Dados Normal. pelo Peso - Seca'!H$193-'Dados Normal. pelo Peso - Seca'!H$194))</f>
        <v>0.56058328677658609</v>
      </c>
      <c r="I170" s="24">
        <f>IF(ISBLANK('Dados Normal. pelo Peso - Seca'!I170),"",('Dados Normal. pelo Peso - Seca'!I170-'Dados Normal. pelo Peso - Seca'!I$194)/('Dados Normal. pelo Peso - Seca'!I$193-'Dados Normal. pelo Peso - Seca'!I$194))</f>
        <v>0.58939534883720934</v>
      </c>
      <c r="J170" s="24">
        <f>IF(ISBLANK('Dados Normal. pelo Peso - Seca'!J170),"",('Dados Normal. pelo Peso - Seca'!J170-'Dados Normal. pelo Peso - Seca'!J$194)/('Dados Normal. pelo Peso - Seca'!J$193-'Dados Normal. pelo Peso - Seca'!J$194))</f>
        <v>0.20918125887363942</v>
      </c>
      <c r="K170" s="24">
        <f>IF(ISBLANK('Dados Normal. pelo Peso - Seca'!K170),"",('Dados Normal. pelo Peso - Seca'!K170-'Dados Normal. pelo Peso - Seca'!K$194)/('Dados Normal. pelo Peso - Seca'!K$193-'Dados Normal. pelo Peso - Seca'!K$194))</f>
        <v>0.43657274295572163</v>
      </c>
      <c r="L170" s="24">
        <f>IF(ISBLANK('Dados Normal. pelo Peso - Seca'!L170),"",('Dados Normal. pelo Peso - Seca'!L170-'Dados Normal. pelo Peso - Seca'!L$194)/('Dados Normal. pelo Peso - Seca'!L$193-'Dados Normal. pelo Peso - Seca'!L$194))</f>
        <v>0.80947911778507731</v>
      </c>
      <c r="M170" s="24">
        <f>IF(ISBLANK('Dados Normal. pelo Peso - Seca'!M170),"",('Dados Normal. pelo Peso - Seca'!M170-'Dados Normal. pelo Peso - Seca'!M$194)/('Dados Normal. pelo Peso - Seca'!M$193-'Dados Normal. pelo Peso - Seca'!M$194))</f>
        <v>0.25798241554835727</v>
      </c>
      <c r="N170" s="24">
        <f>IF(ISBLANK('Dados Normal. pelo Peso - Seca'!N170),"",('Dados Normal. pelo Peso - Seca'!N170-'Dados Normal. pelo Peso - Seca'!N$194)/('Dados Normal. pelo Peso - Seca'!N$193-'Dados Normal. pelo Peso - Seca'!N$194))</f>
        <v>0</v>
      </c>
      <c r="O170" s="24">
        <f>IF(ISBLANK('Dados Normal. pelo Peso - Seca'!O170),"",('Dados Normal. pelo Peso - Seca'!O170-'Dados Normal. pelo Peso - Seca'!O$194)/('Dados Normal. pelo Peso - Seca'!O$193-'Dados Normal. pelo Peso - Seca'!O$194))</f>
        <v>0.43085443037974674</v>
      </c>
      <c r="P170" s="24">
        <f>IF(ISBLANK('Dados Normal. pelo Peso - Seca'!P170),"",('Dados Normal. pelo Peso - Seca'!P170-'Dados Normal. pelo Peso - Seca'!P$194)/('Dados Normal. pelo Peso - Seca'!P$193-'Dados Normal. pelo Peso - Seca'!P$194))</f>
        <v>0.25366403607666416</v>
      </c>
      <c r="Q170" s="24">
        <f>IF(ISBLANK('Dados Normal. pelo Peso - Seca'!Q170),"",('Dados Normal. pelo Peso - Seca'!Q170-'Dados Normal. pelo Peso - Seca'!Q$194)/('Dados Normal. pelo Peso - Seca'!Q$193-'Dados Normal. pelo Peso - Seca'!Q$194))</f>
        <v>1</v>
      </c>
      <c r="R170" s="24">
        <f>IF(ISBLANK('Dados Normal. pelo Peso - Seca'!R170),"",('Dados Normal. pelo Peso - Seca'!R170-'Dados Normal. pelo Peso - Seca'!R$194)/('Dados Normal. pelo Peso - Seca'!R$193-'Dados Normal. pelo Peso - Seca'!R$194))</f>
        <v>1</v>
      </c>
      <c r="S170" s="24">
        <f>IF(ISBLANK('Dados Normal. pelo Peso - Seca'!S170),"",('Dados Normal. pelo Peso - Seca'!S170-'Dados Normal. pelo Peso - Seca'!S$194)/('Dados Normal. pelo Peso - Seca'!S$193-'Dados Normal. pelo Peso - Seca'!S$194))</f>
        <v>0.66666666666666674</v>
      </c>
      <c r="T170" s="24">
        <f>IF(ISBLANK('Dados Normal. pelo Peso - Seca'!T170),"",('Dados Normal. pelo Peso - Seca'!T170-'Dados Normal. pelo Peso - Seca'!T$194)/('Dados Normal. pelo Peso - Seca'!T$193-'Dados Normal. pelo Peso - Seca'!T$194))</f>
        <v>1</v>
      </c>
      <c r="U170" s="24">
        <f>IF(ISBLANK('Dados Normal. pelo Peso - Seca'!U170),"",('Dados Normal. pelo Peso - Seca'!U170-'Dados Normal. pelo Peso - Seca'!U$194)/('Dados Normal. pelo Peso - Seca'!U$193-'Dados Normal. pelo Peso - Seca'!U$194))</f>
        <v>1</v>
      </c>
      <c r="V170" s="24">
        <f>IF(ISBLANK('Dados Normal. pelo Peso - Seca'!V170),"",('Dados Normal. pelo Peso - Seca'!V170-'Dados Normal. pelo Peso - Seca'!V$194)/('Dados Normal. pelo Peso - Seca'!V$193-'Dados Normal. pelo Peso - Seca'!V$194))</f>
        <v>0.58333333333333326</v>
      </c>
      <c r="W170" s="24">
        <f>IF(ISBLANK('Dados Normal. pelo Peso - Seca'!W170),"",('Dados Normal. pelo Peso - Seca'!W170-'Dados Normal. pelo Peso - Seca'!W$194)/('Dados Normal. pelo Peso - Seca'!W$193-'Dados Normal. pelo Peso - Seca'!W$194))</f>
        <v>0.70035938903863437</v>
      </c>
      <c r="X170" s="24">
        <f>IF(ISBLANK('Dados Normal. pelo Peso - Seca'!X170),"",('Dados Normal. pelo Peso - Seca'!X170-'Dados Normal. pelo Peso - Seca'!X$194)/('Dados Normal. pelo Peso - Seca'!X$193-'Dados Normal. pelo Peso - Seca'!X$194))</f>
        <v>0.20592286501377319</v>
      </c>
      <c r="Y170" s="24">
        <f>IF(ISBLANK('Dados Normal. pelo Peso - Seca'!Y170),"",('Dados Normal. pelo Peso - Seca'!Y170-'Dados Normal. pelo Peso - Seca'!Y$194)/('Dados Normal. pelo Peso - Seca'!Y$193-'Dados Normal. pelo Peso - Seca'!Y$194))</f>
        <v>0.69381680422135028</v>
      </c>
      <c r="Z170" s="24">
        <f>IF(ISBLANK('Dados Normal. pelo Peso - Seca'!Z170),"",('Dados Normal. pelo Peso - Seca'!Z170-'Dados Normal. pelo Peso - Seca'!Z$194)/('Dados Normal. pelo Peso - Seca'!Z$193-'Dados Normal. pelo Peso - Seca'!Z$194))</f>
        <v>0.6451091350040421</v>
      </c>
      <c r="AA170" s="24">
        <f>IF(ISBLANK('Dados Normal. pelo Peso - Seca'!AA170),"",('Dados Normal. pelo Peso - Seca'!AA170-'Dados Normal. pelo Peso - Seca'!AA$194)/('Dados Normal. pelo Peso - Seca'!AA$193-'Dados Normal. pelo Peso - Seca'!AA$194))</f>
        <v>0.74391878950392643</v>
      </c>
      <c r="AB170" s="24">
        <f>IF(ISBLANK('Dados Normal. pelo Peso - Seca'!AB170),"",('Dados Normal. pelo Peso - Seca'!AB170-'Dados Normal. pelo Peso - Seca'!AB$194)/('Dados Normal. pelo Peso - Seca'!AB$193-'Dados Normal. pelo Peso - Seca'!AB$194))</f>
        <v>0.5106382978723405</v>
      </c>
      <c r="AC170" s="24">
        <f>IF(ISBLANK('Dados Normal. pelo Peso - Seca'!AC170),"",('Dados Normal. pelo Peso - Seca'!AC170-'Dados Normal. pelo Peso - Seca'!AC$194)/('Dados Normal. pelo Peso - Seca'!AC$193-'Dados Normal. pelo Peso - Seca'!AC$194))</f>
        <v>0.4166666666666668</v>
      </c>
    </row>
    <row r="171" spans="1:29" s="17" customFormat="1" x14ac:dyDescent="0.25">
      <c r="A171" s="18" t="s">
        <v>1205</v>
      </c>
      <c r="B171" s="28" t="s">
        <v>1206</v>
      </c>
      <c r="C171" s="24">
        <f>IF(ISBLANK('Dados Normal. pelo Peso - Seca'!C171),"",('Dados Normal. pelo Peso - Seca'!C171-'Dados Normal. pelo Peso - Seca'!C$194)/('Dados Normal. pelo Peso - Seca'!C$193-'Dados Normal. pelo Peso - Seca'!C$194))</f>
        <v>0.15884105666725501</v>
      </c>
      <c r="D171" s="24">
        <f>IF(ISBLANK('Dados Normal. pelo Peso - Seca'!D171),"",('Dados Normal. pelo Peso - Seca'!D171-'Dados Normal. pelo Peso - Seca'!D$194)/('Dados Normal. pelo Peso - Seca'!D$193-'Dados Normal. pelo Peso - Seca'!D$194))</f>
        <v>0.85365349200605289</v>
      </c>
      <c r="E171" s="24">
        <f>IF(ISBLANK('Dados Normal. pelo Peso - Seca'!E171),"",('Dados Normal. pelo Peso - Seca'!E171-'Dados Normal. pelo Peso - Seca'!E$194)/('Dados Normal. pelo Peso - Seca'!E$193-'Dados Normal. pelo Peso - Seca'!E$194))</f>
        <v>0.37849888531087428</v>
      </c>
      <c r="F171" s="24">
        <f>IF(ISBLANK('Dados Normal. pelo Peso - Seca'!F171),"",('Dados Normal. pelo Peso - Seca'!F171-'Dados Normal. pelo Peso - Seca'!F$194)/('Dados Normal. pelo Peso - Seca'!F$193-'Dados Normal. pelo Peso - Seca'!F$194))</f>
        <v>0.30447941888619856</v>
      </c>
      <c r="G171" s="24">
        <f>IF(ISBLANK('Dados Normal. pelo Peso - Seca'!G171),"",('Dados Normal. pelo Peso - Seca'!G171-'Dados Normal. pelo Peso - Seca'!G$194)/('Dados Normal. pelo Peso - Seca'!G$193-'Dados Normal. pelo Peso - Seca'!G$194))</f>
        <v>0.10862164944110382</v>
      </c>
      <c r="H171" s="24">
        <f>IF(ISBLANK('Dados Normal. pelo Peso - Seca'!H171),"",('Dados Normal. pelo Peso - Seca'!H171-'Dados Normal. pelo Peso - Seca'!H$194)/('Dados Normal. pelo Peso - Seca'!H$193-'Dados Normal. pelo Peso - Seca'!H$194))</f>
        <v>0.7784481746521078</v>
      </c>
      <c r="I171" s="24">
        <f>IF(ISBLANK('Dados Normal. pelo Peso - Seca'!I171),"",('Dados Normal. pelo Peso - Seca'!I171-'Dados Normal. pelo Peso - Seca'!I$194)/('Dados Normal. pelo Peso - Seca'!I$193-'Dados Normal. pelo Peso - Seca'!I$194))</f>
        <v>0.71479069767441872</v>
      </c>
      <c r="J171" s="24">
        <f>IF(ISBLANK('Dados Normal. pelo Peso - Seca'!J171),"",('Dados Normal. pelo Peso - Seca'!J171-'Dados Normal. pelo Peso - Seca'!J$194)/('Dados Normal. pelo Peso - Seca'!J$193-'Dados Normal. pelo Peso - Seca'!J$194))</f>
        <v>1</v>
      </c>
      <c r="K171" s="24">
        <f>IF(ISBLANK('Dados Normal. pelo Peso - Seca'!K171),"",('Dados Normal. pelo Peso - Seca'!K171-'Dados Normal. pelo Peso - Seca'!K$194)/('Dados Normal. pelo Peso - Seca'!K$193-'Dados Normal. pelo Peso - Seca'!K$194))</f>
        <v>6.198964922369176E-2</v>
      </c>
      <c r="L171" s="24">
        <f>IF(ISBLANK('Dados Normal. pelo Peso - Seca'!L171),"",('Dados Normal. pelo Peso - Seca'!L171-'Dados Normal. pelo Peso - Seca'!L$194)/('Dados Normal. pelo Peso - Seca'!L$193-'Dados Normal. pelo Peso - Seca'!L$194))</f>
        <v>0.95671046457062403</v>
      </c>
      <c r="M171" s="24">
        <f>IF(ISBLANK('Dados Normal. pelo Peso - Seca'!M171),"",('Dados Normal. pelo Peso - Seca'!M171-'Dados Normal. pelo Peso - Seca'!M$194)/('Dados Normal. pelo Peso - Seca'!M$193-'Dados Normal. pelo Peso - Seca'!M$194))</f>
        <v>0.76226284127718658</v>
      </c>
      <c r="N171" s="24">
        <f>IF(ISBLANK('Dados Normal. pelo Peso - Seca'!N171),"",('Dados Normal. pelo Peso - Seca'!N171-'Dados Normal. pelo Peso - Seca'!N$194)/('Dados Normal. pelo Peso - Seca'!N$193-'Dados Normal. pelo Peso - Seca'!N$194))</f>
        <v>0.9118020304568526</v>
      </c>
      <c r="O171" s="24">
        <f>IF(ISBLANK('Dados Normal. pelo Peso - Seca'!O171),"",('Dados Normal. pelo Peso - Seca'!O171-'Dados Normal. pelo Peso - Seca'!O$194)/('Dados Normal. pelo Peso - Seca'!O$193-'Dados Normal. pelo Peso - Seca'!O$194))</f>
        <v>0.93306962025316453</v>
      </c>
      <c r="P171" s="24">
        <f>IF(ISBLANK('Dados Normal. pelo Peso - Seca'!P171),"",('Dados Normal. pelo Peso - Seca'!P171-'Dados Normal. pelo Peso - Seca'!P$194)/('Dados Normal. pelo Peso - Seca'!P$193-'Dados Normal. pelo Peso - Seca'!P$194))</f>
        <v>4.8478015783540683E-2</v>
      </c>
      <c r="Q171" s="24">
        <f>IF(ISBLANK('Dados Normal. pelo Peso - Seca'!Q171),"",('Dados Normal. pelo Peso - Seca'!Q171-'Dados Normal. pelo Peso - Seca'!Q$194)/('Dados Normal. pelo Peso - Seca'!Q$193-'Dados Normal. pelo Peso - Seca'!Q$194))</f>
        <v>0</v>
      </c>
      <c r="R171" s="24">
        <f>IF(ISBLANK('Dados Normal. pelo Peso - Seca'!R171),"",('Dados Normal. pelo Peso - Seca'!R171-'Dados Normal. pelo Peso - Seca'!R$194)/('Dados Normal. pelo Peso - Seca'!R$193-'Dados Normal. pelo Peso - Seca'!R$194))</f>
        <v>0</v>
      </c>
      <c r="S171" s="24">
        <f>IF(ISBLANK('Dados Normal. pelo Peso - Seca'!S171),"",('Dados Normal. pelo Peso - Seca'!S171-'Dados Normal. pelo Peso - Seca'!S$194)/('Dados Normal. pelo Peso - Seca'!S$193-'Dados Normal. pelo Peso - Seca'!S$194))</f>
        <v>1</v>
      </c>
      <c r="T171" s="24">
        <f>IF(ISBLANK('Dados Normal. pelo Peso - Seca'!T171),"",('Dados Normal. pelo Peso - Seca'!T171-'Dados Normal. pelo Peso - Seca'!T$194)/('Dados Normal. pelo Peso - Seca'!T$193-'Dados Normal. pelo Peso - Seca'!T$194))</f>
        <v>1</v>
      </c>
      <c r="U171" s="24">
        <f>IF(ISBLANK('Dados Normal. pelo Peso - Seca'!U171),"",('Dados Normal. pelo Peso - Seca'!U171-'Dados Normal. pelo Peso - Seca'!U$194)/('Dados Normal. pelo Peso - Seca'!U$193-'Dados Normal. pelo Peso - Seca'!U$194))</f>
        <v>1</v>
      </c>
      <c r="V171" s="24">
        <f>IF(ISBLANK('Dados Normal. pelo Peso - Seca'!V171),"",('Dados Normal. pelo Peso - Seca'!V171-'Dados Normal. pelo Peso - Seca'!V$194)/('Dados Normal. pelo Peso - Seca'!V$193-'Dados Normal. pelo Peso - Seca'!V$194))</f>
        <v>0.41666666666666652</v>
      </c>
      <c r="W171" s="24">
        <f>IF(ISBLANK('Dados Normal. pelo Peso - Seca'!W171),"",('Dados Normal. pelo Peso - Seca'!W171-'Dados Normal. pelo Peso - Seca'!W$194)/('Dados Normal. pelo Peso - Seca'!W$193-'Dados Normal. pelo Peso - Seca'!W$194))</f>
        <v>0.44788858939802373</v>
      </c>
      <c r="X171" s="24">
        <f>IF(ISBLANK('Dados Normal. pelo Peso - Seca'!X171),"",('Dados Normal. pelo Peso - Seca'!X171-'Dados Normal. pelo Peso - Seca'!X$194)/('Dados Normal. pelo Peso - Seca'!X$193-'Dados Normal. pelo Peso - Seca'!X$194))</f>
        <v>0.3863636363636358</v>
      </c>
      <c r="Y171" s="24">
        <f>IF(ISBLANK('Dados Normal. pelo Peso - Seca'!Y171),"",('Dados Normal. pelo Peso - Seca'!Y171-'Dados Normal. pelo Peso - Seca'!Y$194)/('Dados Normal. pelo Peso - Seca'!Y$193-'Dados Normal. pelo Peso - Seca'!Y$194))</f>
        <v>0.14801785955892305</v>
      </c>
      <c r="Z171" s="24">
        <f>IF(ISBLANK('Dados Normal. pelo Peso - Seca'!Z171),"",('Dados Normal. pelo Peso - Seca'!Z171-'Dados Normal. pelo Peso - Seca'!Z$194)/('Dados Normal. pelo Peso - Seca'!Z$193-'Dados Normal. pelo Peso - Seca'!Z$194))</f>
        <v>0.10832659660468877</v>
      </c>
      <c r="AA171" s="24">
        <f>IF(ISBLANK('Dados Normal. pelo Peso - Seca'!AA171),"",('Dados Normal. pelo Peso - Seca'!AA171-'Dados Normal. pelo Peso - Seca'!AA$194)/('Dados Normal. pelo Peso - Seca'!AA$193-'Dados Normal. pelo Peso - Seca'!AA$194))</f>
        <v>0.25014365064163951</v>
      </c>
      <c r="AB171" s="24">
        <f>IF(ISBLANK('Dados Normal. pelo Peso - Seca'!AB171),"",('Dados Normal. pelo Peso - Seca'!AB171-'Dados Normal. pelo Peso - Seca'!AB$194)/('Dados Normal. pelo Peso - Seca'!AB$193-'Dados Normal. pelo Peso - Seca'!AB$194))</f>
        <v>0.65957446808510656</v>
      </c>
      <c r="AC171" s="24">
        <f>IF(ISBLANK('Dados Normal. pelo Peso - Seca'!AC171),"",('Dados Normal. pelo Peso - Seca'!AC171-'Dados Normal. pelo Peso - Seca'!AC$194)/('Dados Normal. pelo Peso - Seca'!AC$193-'Dados Normal. pelo Peso - Seca'!AC$194))</f>
        <v>0.54166666666666663</v>
      </c>
    </row>
    <row r="172" spans="1:29" s="17" customFormat="1" x14ac:dyDescent="0.25">
      <c r="A172" s="18" t="s">
        <v>1207</v>
      </c>
      <c r="B172" s="28" t="s">
        <v>1208</v>
      </c>
      <c r="C172" s="24">
        <f>IF(ISBLANK('Dados Normal. pelo Peso - Seca'!C172),"",('Dados Normal. pelo Peso - Seca'!C172-'Dados Normal. pelo Peso - Seca'!C$194)/('Dados Normal. pelo Peso - Seca'!C$193-'Dados Normal. pelo Peso - Seca'!C$194))</f>
        <v>0.65709582845793291</v>
      </c>
      <c r="D172" s="24">
        <f>IF(ISBLANK('Dados Normal. pelo Peso - Seca'!D172),"",('Dados Normal. pelo Peso - Seca'!D172-'Dados Normal. pelo Peso - Seca'!D$194)/('Dados Normal. pelo Peso - Seca'!D$193-'Dados Normal. pelo Peso - Seca'!D$194))</f>
        <v>0.36249723525990968</v>
      </c>
      <c r="E172" s="24">
        <f>IF(ISBLANK('Dados Normal. pelo Peso - Seca'!E172),"",('Dados Normal. pelo Peso - Seca'!E172-'Dados Normal. pelo Peso - Seca'!E$194)/('Dados Normal. pelo Peso - Seca'!E$193-'Dados Normal. pelo Peso - Seca'!E$194))</f>
        <v>0.57394104533069101</v>
      </c>
      <c r="F172" s="24">
        <f>IF(ISBLANK('Dados Normal. pelo Peso - Seca'!F172),"",('Dados Normal. pelo Peso - Seca'!F172-'Dados Normal. pelo Peso - Seca'!F$194)/('Dados Normal. pelo Peso - Seca'!F$193-'Dados Normal. pelo Peso - Seca'!F$194))</f>
        <v>0.58353510895883776</v>
      </c>
      <c r="G172" s="24">
        <f>IF(ISBLANK('Dados Normal. pelo Peso - Seca'!G172),"",('Dados Normal. pelo Peso - Seca'!G172-'Dados Normal. pelo Peso - Seca'!G$194)/('Dados Normal. pelo Peso - Seca'!G$193-'Dados Normal. pelo Peso - Seca'!G$194))</f>
        <v>0.16893610357226835</v>
      </c>
      <c r="H172" s="24">
        <f>IF(ISBLANK('Dados Normal. pelo Peso - Seca'!H172),"",('Dados Normal. pelo Peso - Seca'!H172-'Dados Normal. pelo Peso - Seca'!H$194)/('Dados Normal. pelo Peso - Seca'!H$193-'Dados Normal. pelo Peso - Seca'!H$194))</f>
        <v>0.76782942588044656</v>
      </c>
      <c r="I172" s="24">
        <f>IF(ISBLANK('Dados Normal. pelo Peso - Seca'!I172),"",('Dados Normal. pelo Peso - Seca'!I172-'Dados Normal. pelo Peso - Seca'!I$194)/('Dados Normal. pelo Peso - Seca'!I$193-'Dados Normal. pelo Peso - Seca'!I$194))</f>
        <v>0.52130232558139522</v>
      </c>
      <c r="J172" s="24">
        <f>IF(ISBLANK('Dados Normal. pelo Peso - Seca'!J172),"",('Dados Normal. pelo Peso - Seca'!J172-'Dados Normal. pelo Peso - Seca'!J$194)/('Dados Normal. pelo Peso - Seca'!J$193-'Dados Normal. pelo Peso - Seca'!J$194))</f>
        <v>0.38002839564600105</v>
      </c>
      <c r="K172" s="24">
        <f>IF(ISBLANK('Dados Normal. pelo Peso - Seca'!K172),"",('Dados Normal. pelo Peso - Seca'!K172-'Dados Normal. pelo Peso - Seca'!K$194)/('Dados Normal. pelo Peso - Seca'!K$193-'Dados Normal. pelo Peso - Seca'!K$194))</f>
        <v>0.43783783783783781</v>
      </c>
      <c r="L172" s="24">
        <f>IF(ISBLANK('Dados Normal. pelo Peso - Seca'!L172),"",('Dados Normal. pelo Peso - Seca'!L172-'Dados Normal. pelo Peso - Seca'!L$194)/('Dados Normal. pelo Peso - Seca'!L$193-'Dados Normal. pelo Peso - Seca'!L$194))</f>
        <v>0.73345847020178323</v>
      </c>
      <c r="M172" s="24">
        <f>IF(ISBLANK('Dados Normal. pelo Peso - Seca'!M172),"",('Dados Normal. pelo Peso - Seca'!M172-'Dados Normal. pelo Peso - Seca'!M$194)/('Dados Normal. pelo Peso - Seca'!M$193-'Dados Normal. pelo Peso - Seca'!M$194))</f>
        <v>0.32265155020823694</v>
      </c>
      <c r="N172" s="24">
        <f>IF(ISBLANK('Dados Normal. pelo Peso - Seca'!N172),"",('Dados Normal. pelo Peso - Seca'!N172-'Dados Normal. pelo Peso - Seca'!N$194)/('Dados Normal. pelo Peso - Seca'!N$193-'Dados Normal. pelo Peso - Seca'!N$194))</f>
        <v>0.94310490693739413</v>
      </c>
      <c r="O172" s="24">
        <f>IF(ISBLANK('Dados Normal. pelo Peso - Seca'!O172),"",('Dados Normal. pelo Peso - Seca'!O172-'Dados Normal. pelo Peso - Seca'!O$194)/('Dados Normal. pelo Peso - Seca'!O$193-'Dados Normal. pelo Peso - Seca'!O$194))</f>
        <v>0.73338607594936689</v>
      </c>
      <c r="P172" s="24">
        <f>IF(ISBLANK('Dados Normal. pelo Peso - Seca'!P172),"",('Dados Normal. pelo Peso - Seca'!P172-'Dados Normal. pelo Peso - Seca'!P$194)/('Dados Normal. pelo Peso - Seca'!P$193-'Dados Normal. pelo Peso - Seca'!P$194))</f>
        <v>4.9605411499436598E-2</v>
      </c>
      <c r="Q172" s="24">
        <f>IF(ISBLANK('Dados Normal. pelo Peso - Seca'!Q172),"",('Dados Normal. pelo Peso - Seca'!Q172-'Dados Normal. pelo Peso - Seca'!Q$194)/('Dados Normal. pelo Peso - Seca'!Q$193-'Dados Normal. pelo Peso - Seca'!Q$194))</f>
        <v>0</v>
      </c>
      <c r="R172" s="24">
        <f>IF(ISBLANK('Dados Normal. pelo Peso - Seca'!R172),"",('Dados Normal. pelo Peso - Seca'!R172-'Dados Normal. pelo Peso - Seca'!R$194)/('Dados Normal. pelo Peso - Seca'!R$193-'Dados Normal. pelo Peso - Seca'!R$194))</f>
        <v>0</v>
      </c>
      <c r="S172" s="24">
        <f>IF(ISBLANK('Dados Normal. pelo Peso - Seca'!S172),"",('Dados Normal. pelo Peso - Seca'!S172-'Dados Normal. pelo Peso - Seca'!S$194)/('Dados Normal. pelo Peso - Seca'!S$193-'Dados Normal. pelo Peso - Seca'!S$194))</f>
        <v>0.33333333333333343</v>
      </c>
      <c r="T172" s="24">
        <f>IF(ISBLANK('Dados Normal. pelo Peso - Seca'!T172),"",('Dados Normal. pelo Peso - Seca'!T172-'Dados Normal. pelo Peso - Seca'!T$194)/('Dados Normal. pelo Peso - Seca'!T$193-'Dados Normal. pelo Peso - Seca'!T$194))</f>
        <v>1</v>
      </c>
      <c r="U172" s="24">
        <f>IF(ISBLANK('Dados Normal. pelo Peso - Seca'!U172),"",('Dados Normal. pelo Peso - Seca'!U172-'Dados Normal. pelo Peso - Seca'!U$194)/('Dados Normal. pelo Peso - Seca'!U$193-'Dados Normal. pelo Peso - Seca'!U$194))</f>
        <v>1</v>
      </c>
      <c r="V172" s="24">
        <f>IF(ISBLANK('Dados Normal. pelo Peso - Seca'!V172),"",('Dados Normal. pelo Peso - Seca'!V172-'Dados Normal. pelo Peso - Seca'!V$194)/('Dados Normal. pelo Peso - Seca'!V$193-'Dados Normal. pelo Peso - Seca'!V$194))</f>
        <v>0.625</v>
      </c>
      <c r="W172" s="24">
        <f>IF(ISBLANK('Dados Normal. pelo Peso - Seca'!W172),"",('Dados Normal. pelo Peso - Seca'!W172-'Dados Normal. pelo Peso - Seca'!W$194)/('Dados Normal. pelo Peso - Seca'!W$193-'Dados Normal. pelo Peso - Seca'!W$194))</f>
        <v>0.7430368373764602</v>
      </c>
      <c r="X172" s="24">
        <f>IF(ISBLANK('Dados Normal. pelo Peso - Seca'!X172),"",('Dados Normal. pelo Peso - Seca'!X172-'Dados Normal. pelo Peso - Seca'!X$194)/('Dados Normal. pelo Peso - Seca'!X$193-'Dados Normal. pelo Peso - Seca'!X$194))</f>
        <v>0.24724517906336052</v>
      </c>
      <c r="Y172" s="24">
        <f>IF(ISBLANK('Dados Normal. pelo Peso - Seca'!Y172),"",('Dados Normal. pelo Peso - Seca'!Y172-'Dados Normal. pelo Peso - Seca'!Y$194)/('Dados Normal. pelo Peso - Seca'!Y$193-'Dados Normal. pelo Peso - Seca'!Y$194))</f>
        <v>0.69259910702205396</v>
      </c>
      <c r="Z172" s="24">
        <f>IF(ISBLANK('Dados Normal. pelo Peso - Seca'!Z172),"",('Dados Normal. pelo Peso - Seca'!Z172-'Dados Normal. pelo Peso - Seca'!Z$194)/('Dados Normal. pelo Peso - Seca'!Z$193-'Dados Normal. pelo Peso - Seca'!Z$194))</f>
        <v>0.77041228779304782</v>
      </c>
      <c r="AA172" s="24">
        <f>IF(ISBLANK('Dados Normal. pelo Peso - Seca'!AA172),"",('Dados Normal. pelo Peso - Seca'!AA172-'Dados Normal. pelo Peso - Seca'!AA$194)/('Dados Normal. pelo Peso - Seca'!AA$193-'Dados Normal. pelo Peso - Seca'!AA$194))</f>
        <v>0.54683010917448771</v>
      </c>
      <c r="AB172" s="24">
        <f>IF(ISBLANK('Dados Normal. pelo Peso - Seca'!AB172),"",('Dados Normal. pelo Peso - Seca'!AB172-'Dados Normal. pelo Peso - Seca'!AB$194)/('Dados Normal. pelo Peso - Seca'!AB$193-'Dados Normal. pelo Peso - Seca'!AB$194))</f>
        <v>0.14893617021276595</v>
      </c>
      <c r="AC172" s="24">
        <f>IF(ISBLANK('Dados Normal. pelo Peso - Seca'!AC172),"",('Dados Normal. pelo Peso - Seca'!AC172-'Dados Normal. pelo Peso - Seca'!AC$194)/('Dados Normal. pelo Peso - Seca'!AC$193-'Dados Normal. pelo Peso - Seca'!AC$194))</f>
        <v>0.39583333333333331</v>
      </c>
    </row>
    <row r="173" spans="1:29" s="17" customFormat="1" x14ac:dyDescent="0.25">
      <c r="A173" s="18" t="s">
        <v>1209</v>
      </c>
      <c r="B173" s="28" t="s">
        <v>1210</v>
      </c>
      <c r="C173" s="24">
        <f>IF(ISBLANK('Dados Normal. pelo Peso - Seca'!C173),"",('Dados Normal. pelo Peso - Seca'!C173-'Dados Normal. pelo Peso - Seca'!C$194)/('Dados Normal. pelo Peso - Seca'!C$193-'Dados Normal. pelo Peso - Seca'!C$194))</f>
        <v>0.50086713165956998</v>
      </c>
      <c r="D173" s="24">
        <f>IF(ISBLANK('Dados Normal. pelo Peso - Seca'!D173),"",('Dados Normal. pelo Peso - Seca'!D173-'Dados Normal. pelo Peso - Seca'!D$194)/('Dados Normal. pelo Peso - Seca'!D$193-'Dados Normal. pelo Peso - Seca'!D$194))</f>
        <v>0.5339385566476591</v>
      </c>
      <c r="E173" s="24">
        <f>IF(ISBLANK('Dados Normal. pelo Peso - Seca'!E173),"",('Dados Normal. pelo Peso - Seca'!E173-'Dados Normal. pelo Peso - Seca'!E$194)/('Dados Normal. pelo Peso - Seca'!E$193-'Dados Normal. pelo Peso - Seca'!E$194))</f>
        <v>0.47312360663859288</v>
      </c>
      <c r="F173" s="24">
        <f>IF(ISBLANK('Dados Normal. pelo Peso - Seca'!F173),"",('Dados Normal. pelo Peso - Seca'!F173-'Dados Normal. pelo Peso - Seca'!F$194)/('Dados Normal. pelo Peso - Seca'!F$193-'Dados Normal. pelo Peso - Seca'!F$194))</f>
        <v>0.47215496368038734</v>
      </c>
      <c r="G173" s="24">
        <f>IF(ISBLANK('Dados Normal. pelo Peso - Seca'!G173),"",('Dados Normal. pelo Peso - Seca'!G173-'Dados Normal. pelo Peso - Seca'!G$194)/('Dados Normal. pelo Peso - Seca'!G$193-'Dados Normal. pelo Peso - Seca'!G$194))</f>
        <v>0.10336332202318486</v>
      </c>
      <c r="H173" s="24">
        <f>IF(ISBLANK('Dados Normal. pelo Peso - Seca'!H173),"",('Dados Normal. pelo Peso - Seca'!H173-'Dados Normal. pelo Peso - Seca'!H$194)/('Dados Normal. pelo Peso - Seca'!H$193-'Dados Normal. pelo Peso - Seca'!H$194))</f>
        <v>0.82459130139657488</v>
      </c>
      <c r="I173" s="24">
        <f>IF(ISBLANK('Dados Normal. pelo Peso - Seca'!I173),"",('Dados Normal. pelo Peso - Seca'!I173-'Dados Normal. pelo Peso - Seca'!I$194)/('Dados Normal. pelo Peso - Seca'!I$193-'Dados Normal. pelo Peso - Seca'!I$194))</f>
        <v>0.89674418604651152</v>
      </c>
      <c r="J173" s="24">
        <f>IF(ISBLANK('Dados Normal. pelo Peso - Seca'!J173),"",('Dados Normal. pelo Peso - Seca'!J173-'Dados Normal. pelo Peso - Seca'!J$194)/('Dados Normal. pelo Peso - Seca'!J$193-'Dados Normal. pelo Peso - Seca'!J$194))</f>
        <v>0.68575485092285859</v>
      </c>
      <c r="K173" s="24">
        <f>IF(ISBLANK('Dados Normal. pelo Peso - Seca'!K173),"",('Dados Normal. pelo Peso - Seca'!K173-'Dados Normal. pelo Peso - Seca'!K$194)/('Dados Normal. pelo Peso - Seca'!K$193-'Dados Normal. pelo Peso - Seca'!K$194))</f>
        <v>0.39022426682001138</v>
      </c>
      <c r="L173" s="24">
        <f>IF(ISBLANK('Dados Normal. pelo Peso - Seca'!L173),"",('Dados Normal. pelo Peso - Seca'!L173-'Dados Normal. pelo Peso - Seca'!L$194)/('Dados Normal. pelo Peso - Seca'!L$193-'Dados Normal. pelo Peso - Seca'!L$194))</f>
        <v>0.72747536367902388</v>
      </c>
      <c r="M173" s="24">
        <f>IF(ISBLANK('Dados Normal. pelo Peso - Seca'!M173),"",('Dados Normal. pelo Peso - Seca'!M173-'Dados Normal. pelo Peso - Seca'!M$194)/('Dados Normal. pelo Peso - Seca'!M$193-'Dados Normal. pelo Peso - Seca'!M$194))</f>
        <v>0.78493752892179558</v>
      </c>
      <c r="N173" s="24">
        <f>IF(ISBLANK('Dados Normal. pelo Peso - Seca'!N173),"",('Dados Normal. pelo Peso - Seca'!N173-'Dados Normal. pelo Peso - Seca'!N$194)/('Dados Normal. pelo Peso - Seca'!N$193-'Dados Normal. pelo Peso - Seca'!N$194))</f>
        <v>0.87267343485617599</v>
      </c>
      <c r="O173" s="24">
        <f>IF(ISBLANK('Dados Normal. pelo Peso - Seca'!O173),"",('Dados Normal. pelo Peso - Seca'!O173-'Dados Normal. pelo Peso - Seca'!O$194)/('Dados Normal. pelo Peso - Seca'!O$193-'Dados Normal. pelo Peso - Seca'!O$194))</f>
        <v>0.83924050632911362</v>
      </c>
      <c r="P173" s="24">
        <f>IF(ISBLANK('Dados Normal. pelo Peso - Seca'!P173),"",('Dados Normal. pelo Peso - Seca'!P173-'Dados Normal. pelo Peso - Seca'!P$194)/('Dados Normal. pelo Peso - Seca'!P$193-'Dados Normal. pelo Peso - Seca'!P$194))</f>
        <v>3.2694475760991333E-2</v>
      </c>
      <c r="Q173" s="24">
        <f>IF(ISBLANK('Dados Normal. pelo Peso - Seca'!Q173),"",('Dados Normal. pelo Peso - Seca'!Q173-'Dados Normal. pelo Peso - Seca'!Q$194)/('Dados Normal. pelo Peso - Seca'!Q$193-'Dados Normal. pelo Peso - Seca'!Q$194))</f>
        <v>1</v>
      </c>
      <c r="R173" s="24">
        <f>IF(ISBLANK('Dados Normal. pelo Peso - Seca'!R173),"",('Dados Normal. pelo Peso - Seca'!R173-'Dados Normal. pelo Peso - Seca'!R$194)/('Dados Normal. pelo Peso - Seca'!R$193-'Dados Normal. pelo Peso - Seca'!R$194))</f>
        <v>1</v>
      </c>
      <c r="S173" s="24">
        <f>IF(ISBLANK('Dados Normal. pelo Peso - Seca'!S173),"",('Dados Normal. pelo Peso - Seca'!S173-'Dados Normal. pelo Peso - Seca'!S$194)/('Dados Normal. pelo Peso - Seca'!S$193-'Dados Normal. pelo Peso - Seca'!S$194))</f>
        <v>0.33333333333333343</v>
      </c>
      <c r="T173" s="24">
        <f>IF(ISBLANK('Dados Normal. pelo Peso - Seca'!T173),"",('Dados Normal. pelo Peso - Seca'!T173-'Dados Normal. pelo Peso - Seca'!T$194)/('Dados Normal. pelo Peso - Seca'!T$193-'Dados Normal. pelo Peso - Seca'!T$194))</f>
        <v>1</v>
      </c>
      <c r="U173" s="24">
        <f>IF(ISBLANK('Dados Normal. pelo Peso - Seca'!U173),"",('Dados Normal. pelo Peso - Seca'!U173-'Dados Normal. pelo Peso - Seca'!U$194)/('Dados Normal. pelo Peso - Seca'!U$193-'Dados Normal. pelo Peso - Seca'!U$194))</f>
        <v>0</v>
      </c>
      <c r="V173" s="24">
        <f>IF(ISBLANK('Dados Normal. pelo Peso - Seca'!V173),"",('Dados Normal. pelo Peso - Seca'!V173-'Dados Normal. pelo Peso - Seca'!V$194)/('Dados Normal. pelo Peso - Seca'!V$193-'Dados Normal. pelo Peso - Seca'!V$194))</f>
        <v>0.54166666666666663</v>
      </c>
      <c r="W173" s="24">
        <f>IF(ISBLANK('Dados Normal. pelo Peso - Seca'!W173),"",('Dados Normal. pelo Peso - Seca'!W173-'Dados Normal. pelo Peso - Seca'!W$194)/('Dados Normal. pelo Peso - Seca'!W$193-'Dados Normal. pelo Peso - Seca'!W$194))</f>
        <v>0.49101527403414186</v>
      </c>
      <c r="X173" s="24">
        <f>IF(ISBLANK('Dados Normal. pelo Peso - Seca'!X173),"",('Dados Normal. pelo Peso - Seca'!X173-'Dados Normal. pelo Peso - Seca'!X$194)/('Dados Normal. pelo Peso - Seca'!X$193-'Dados Normal. pelo Peso - Seca'!X$194))</f>
        <v>0.56473829201101977</v>
      </c>
      <c r="Y173" s="24">
        <f>IF(ISBLANK('Dados Normal. pelo Peso - Seca'!Y173),"",('Dados Normal. pelo Peso - Seca'!Y173-'Dados Normal. pelo Peso - Seca'!Y$194)/('Dados Normal. pelo Peso - Seca'!Y$193-'Dados Normal. pelo Peso - Seca'!Y$194))</f>
        <v>0.55391692599107023</v>
      </c>
      <c r="Z173" s="24">
        <f>IF(ISBLANK('Dados Normal. pelo Peso - Seca'!Z173),"",('Dados Normal. pelo Peso - Seca'!Z173-'Dados Normal. pelo Peso - Seca'!Z$194)/('Dados Normal. pelo Peso - Seca'!Z$193-'Dados Normal. pelo Peso - Seca'!Z$194))</f>
        <v>0.35004042037186739</v>
      </c>
      <c r="AA173" s="24">
        <f>IF(ISBLANK('Dados Normal. pelo Peso - Seca'!AA173),"",('Dados Normal. pelo Peso - Seca'!AA173-'Dados Normal. pelo Peso - Seca'!AA$194)/('Dados Normal. pelo Peso - Seca'!AA$193-'Dados Normal. pelo Peso - Seca'!AA$194))</f>
        <v>0.34246312966864589</v>
      </c>
      <c r="AB173" s="24">
        <f>IF(ISBLANK('Dados Normal. pelo Peso - Seca'!AB173),"",('Dados Normal. pelo Peso - Seca'!AB173-'Dados Normal. pelo Peso - Seca'!AB$194)/('Dados Normal. pelo Peso - Seca'!AB$193-'Dados Normal. pelo Peso - Seca'!AB$194))</f>
        <v>0.42553191489361697</v>
      </c>
      <c r="AC173" s="24">
        <f>IF(ISBLANK('Dados Normal. pelo Peso - Seca'!AC173),"",('Dados Normal. pelo Peso - Seca'!AC173-'Dados Normal. pelo Peso - Seca'!AC$194)/('Dados Normal. pelo Peso - Seca'!AC$193-'Dados Normal. pelo Peso - Seca'!AC$194))</f>
        <v>0.45833333333333337</v>
      </c>
    </row>
    <row r="174" spans="1:29" s="17" customFormat="1" x14ac:dyDescent="0.25">
      <c r="A174" s="18" t="s">
        <v>1211</v>
      </c>
      <c r="B174" s="28" t="s">
        <v>1212</v>
      </c>
      <c r="C174" s="24">
        <f>IF(ISBLANK('Dados Normal. pelo Peso - Seca'!C174),"",('Dados Normal. pelo Peso - Seca'!C174-'Dados Normal. pelo Peso - Seca'!C$194)/('Dados Normal. pelo Peso - Seca'!C$193-'Dados Normal. pelo Peso - Seca'!C$194))</f>
        <v>0.63162798728087066</v>
      </c>
      <c r="D174" s="24">
        <f>IF(ISBLANK('Dados Normal. pelo Peso - Seca'!D174),"",('Dados Normal. pelo Peso - Seca'!D174-'Dados Normal. pelo Peso - Seca'!D$194)/('Dados Normal. pelo Peso - Seca'!D$193-'Dados Normal. pelo Peso - Seca'!D$194))</f>
        <v>0.41925389254458023</v>
      </c>
      <c r="E174" s="24">
        <f>IF(ISBLANK('Dados Normal. pelo Peso - Seca'!E174),"",('Dados Normal. pelo Peso - Seca'!E174-'Dados Normal. pelo Peso - Seca'!E$194)/('Dados Normal. pelo Peso - Seca'!E$193-'Dados Normal. pelo Peso - Seca'!E$194))</f>
        <v>0.71761208818429512</v>
      </c>
      <c r="F174" s="24">
        <f>IF(ISBLANK('Dados Normal. pelo Peso - Seca'!F174),"",('Dados Normal. pelo Peso - Seca'!F174-'Dados Normal. pelo Peso - Seca'!F$194)/('Dados Normal. pelo Peso - Seca'!F$193-'Dados Normal. pelo Peso - Seca'!F$194))</f>
        <v>0.78783292978208219</v>
      </c>
      <c r="G174" s="24">
        <f>IF(ISBLANK('Dados Normal. pelo Peso - Seca'!G174),"",('Dados Normal. pelo Peso - Seca'!G174-'Dados Normal. pelo Peso - Seca'!G$194)/('Dados Normal. pelo Peso - Seca'!G$193-'Dados Normal. pelo Peso - Seca'!G$194))</f>
        <v>0.26931581211988043</v>
      </c>
      <c r="H174" s="24">
        <f>IF(ISBLANK('Dados Normal. pelo Peso - Seca'!H174),"",('Dados Normal. pelo Peso - Seca'!H174-'Dados Normal. pelo Peso - Seca'!H$194)/('Dados Normal. pelo Peso - Seca'!H$193-'Dados Normal. pelo Peso - Seca'!H$194))</f>
        <v>0.73308070638690515</v>
      </c>
      <c r="I174" s="24">
        <f>IF(ISBLANK('Dados Normal. pelo Peso - Seca'!I174),"",('Dados Normal. pelo Peso - Seca'!I174-'Dados Normal. pelo Peso - Seca'!I$194)/('Dados Normal. pelo Peso - Seca'!I$193-'Dados Normal. pelo Peso - Seca'!I$194))</f>
        <v>0.68260465116279068</v>
      </c>
      <c r="J174" s="24">
        <f>IF(ISBLANK('Dados Normal. pelo Peso - Seca'!J174),"",('Dados Normal. pelo Peso - Seca'!J174-'Dados Normal. pelo Peso - Seca'!J$194)/('Dados Normal. pelo Peso - Seca'!J$193-'Dados Normal. pelo Peso - Seca'!J$194))</f>
        <v>0.59110269758637013</v>
      </c>
      <c r="K174" s="24">
        <f>IF(ISBLANK('Dados Normal. pelo Peso - Seca'!K174),"",('Dados Normal. pelo Peso - Seca'!K174-'Dados Normal. pelo Peso - Seca'!K$194)/('Dados Normal. pelo Peso - Seca'!K$193-'Dados Normal. pelo Peso - Seca'!K$194))</f>
        <v>0.62553191489361692</v>
      </c>
      <c r="L174" s="24">
        <f>IF(ISBLANK('Dados Normal. pelo Peso - Seca'!L174),"",('Dados Normal. pelo Peso - Seca'!L174-'Dados Normal. pelo Peso - Seca'!L$194)/('Dados Normal. pelo Peso - Seca'!L$193-'Dados Normal. pelo Peso - Seca'!L$194))</f>
        <v>0.79633974659784135</v>
      </c>
      <c r="M174" s="24">
        <f>IF(ISBLANK('Dados Normal. pelo Peso - Seca'!M174),"",('Dados Normal. pelo Peso - Seca'!M174-'Dados Normal. pelo Peso - Seca'!M$194)/('Dados Normal. pelo Peso - Seca'!M$193-'Dados Normal. pelo Peso - Seca'!M$194))</f>
        <v>0.47292919944470158</v>
      </c>
      <c r="N174" s="24">
        <f>IF(ISBLANK('Dados Normal. pelo Peso - Seca'!N174),"",('Dados Normal. pelo Peso - Seca'!N174-'Dados Normal. pelo Peso - Seca'!N$194)/('Dados Normal. pelo Peso - Seca'!N$193-'Dados Normal. pelo Peso - Seca'!N$194))</f>
        <v>0.66032148900169185</v>
      </c>
      <c r="O174" s="24">
        <f>IF(ISBLANK('Dados Normal. pelo Peso - Seca'!O174),"",('Dados Normal. pelo Peso - Seca'!O174-'Dados Normal. pelo Peso - Seca'!O$194)/('Dados Normal. pelo Peso - Seca'!O$193-'Dados Normal. pelo Peso - Seca'!O$194))</f>
        <v>0.56471518987341762</v>
      </c>
      <c r="P174" s="24">
        <f>IF(ISBLANK('Dados Normal. pelo Peso - Seca'!P174),"",('Dados Normal. pelo Peso - Seca'!P174-'Dados Normal. pelo Peso - Seca'!P$194)/('Dados Normal. pelo Peso - Seca'!P$193-'Dados Normal. pelo Peso - Seca'!P$194))</f>
        <v>0.10597519729425031</v>
      </c>
      <c r="Q174" s="24">
        <f>IF(ISBLANK('Dados Normal. pelo Peso - Seca'!Q174),"",('Dados Normal. pelo Peso - Seca'!Q174-'Dados Normal. pelo Peso - Seca'!Q$194)/('Dados Normal. pelo Peso - Seca'!Q$193-'Dados Normal. pelo Peso - Seca'!Q$194))</f>
        <v>0</v>
      </c>
      <c r="R174" s="24">
        <f>IF(ISBLANK('Dados Normal. pelo Peso - Seca'!R174),"",('Dados Normal. pelo Peso - Seca'!R174-'Dados Normal. pelo Peso - Seca'!R$194)/('Dados Normal. pelo Peso - Seca'!R$193-'Dados Normal. pelo Peso - Seca'!R$194))</f>
        <v>0</v>
      </c>
      <c r="S174" s="24">
        <f>IF(ISBLANK('Dados Normal. pelo Peso - Seca'!S174),"",('Dados Normal. pelo Peso - Seca'!S174-'Dados Normal. pelo Peso - Seca'!S$194)/('Dados Normal. pelo Peso - Seca'!S$193-'Dados Normal. pelo Peso - Seca'!S$194))</f>
        <v>0.33333333333333343</v>
      </c>
      <c r="T174" s="24">
        <f>IF(ISBLANK('Dados Normal. pelo Peso - Seca'!T174),"",('Dados Normal. pelo Peso - Seca'!T174-'Dados Normal. pelo Peso - Seca'!T$194)/('Dados Normal. pelo Peso - Seca'!T$193-'Dados Normal. pelo Peso - Seca'!T$194))</f>
        <v>0</v>
      </c>
      <c r="U174" s="24">
        <f>IF(ISBLANK('Dados Normal. pelo Peso - Seca'!U174),"",('Dados Normal. pelo Peso - Seca'!U174-'Dados Normal. pelo Peso - Seca'!U$194)/('Dados Normal. pelo Peso - Seca'!U$193-'Dados Normal. pelo Peso - Seca'!U$194))</f>
        <v>1</v>
      </c>
      <c r="V174" s="24">
        <f>IF(ISBLANK('Dados Normal. pelo Peso - Seca'!V174),"",('Dados Normal. pelo Peso - Seca'!V174-'Dados Normal. pelo Peso - Seca'!V$194)/('Dados Normal. pelo Peso - Seca'!V$193-'Dados Normal. pelo Peso - Seca'!V$194))</f>
        <v>0.58333333333333326</v>
      </c>
      <c r="W174" s="24">
        <f>IF(ISBLANK('Dados Normal. pelo Peso - Seca'!W174),"",('Dados Normal. pelo Peso - Seca'!W174-'Dados Normal. pelo Peso - Seca'!W$194)/('Dados Normal. pelo Peso - Seca'!W$193-'Dados Normal. pelo Peso - Seca'!W$194))</f>
        <v>0.71518418688230079</v>
      </c>
      <c r="X174" s="24">
        <f>IF(ISBLANK('Dados Normal. pelo Peso - Seca'!X174),"",('Dados Normal. pelo Peso - Seca'!X174-'Dados Normal. pelo Peso - Seca'!X$194)/('Dados Normal. pelo Peso - Seca'!X$193-'Dados Normal. pelo Peso - Seca'!X$194))</f>
        <v>0.22451790633608718</v>
      </c>
      <c r="Y174" s="24">
        <f>IF(ISBLANK('Dados Normal. pelo Peso - Seca'!Y174),"",('Dados Normal. pelo Peso - Seca'!Y174-'Dados Normal. pelo Peso - Seca'!Y$194)/('Dados Normal. pelo Peso - Seca'!Y$193-'Dados Normal. pelo Peso - Seca'!Y$194))</f>
        <v>0.76471384115816543</v>
      </c>
      <c r="Z174" s="24">
        <f>IF(ISBLANK('Dados Normal. pelo Peso - Seca'!Z174),"",('Dados Normal. pelo Peso - Seca'!Z174-'Dados Normal. pelo Peso - Seca'!Z$194)/('Dados Normal. pelo Peso - Seca'!Z$193-'Dados Normal. pelo Peso - Seca'!Z$194))</f>
        <v>0.51754244139046091</v>
      </c>
      <c r="AA174" s="24">
        <f>IF(ISBLANK('Dados Normal. pelo Peso - Seca'!AA174),"",('Dados Normal. pelo Peso - Seca'!AA174-'Dados Normal. pelo Peso - Seca'!AA$194)/('Dados Normal. pelo Peso - Seca'!AA$193-'Dados Normal. pelo Peso - Seca'!AA$194))</f>
        <v>0.71193257996552395</v>
      </c>
      <c r="AB174" s="24">
        <f>IF(ISBLANK('Dados Normal. pelo Peso - Seca'!AB174),"",('Dados Normal. pelo Peso - Seca'!AB174-'Dados Normal. pelo Peso - Seca'!AB$194)/('Dados Normal. pelo Peso - Seca'!AB$193-'Dados Normal. pelo Peso - Seca'!AB$194))</f>
        <v>0.3617021276595746</v>
      </c>
      <c r="AC174" s="24">
        <f>IF(ISBLANK('Dados Normal. pelo Peso - Seca'!AC174),"",('Dados Normal. pelo Peso - Seca'!AC174-'Dados Normal. pelo Peso - Seca'!AC$194)/('Dados Normal. pelo Peso - Seca'!AC$193-'Dados Normal. pelo Peso - Seca'!AC$194))</f>
        <v>0.45833333333333337</v>
      </c>
    </row>
    <row r="175" spans="1:29" s="17" customFormat="1" x14ac:dyDescent="0.25">
      <c r="A175" s="18" t="s">
        <v>1213</v>
      </c>
      <c r="B175" s="28" t="s">
        <v>1214</v>
      </c>
      <c r="C175" s="24">
        <f>IF(ISBLANK('Dados Normal. pelo Peso - Seca'!C175),"",('Dados Normal. pelo Peso - Seca'!C175-'Dados Normal. pelo Peso - Seca'!C$194)/('Dados Normal. pelo Peso - Seca'!C$193-'Dados Normal. pelo Peso - Seca'!C$194))</f>
        <v>0.95524608854745274</v>
      </c>
      <c r="D175" s="24">
        <f>IF(ISBLANK('Dados Normal. pelo Peso - Seca'!D175),"",('Dados Normal. pelo Peso - Seca'!D175-'Dados Normal. pelo Peso - Seca'!D$194)/('Dados Normal. pelo Peso - Seca'!D$193-'Dados Normal. pelo Peso - Seca'!D$194))</f>
        <v>6.7600638154839784E-2</v>
      </c>
      <c r="E175" s="24">
        <f>IF(ISBLANK('Dados Normal. pelo Peso - Seca'!E175),"",('Dados Normal. pelo Peso - Seca'!E175-'Dados Normal. pelo Peso - Seca'!E$194)/('Dados Normal. pelo Peso - Seca'!E$193-'Dados Normal. pelo Peso - Seca'!E$194))</f>
        <v>0.64874907109239544</v>
      </c>
      <c r="F175" s="24">
        <f>IF(ISBLANK('Dados Normal. pelo Peso - Seca'!F175),"",('Dados Normal. pelo Peso - Seca'!F175-'Dados Normal. pelo Peso - Seca'!F$194)/('Dados Normal. pelo Peso - Seca'!F$193-'Dados Normal. pelo Peso - Seca'!F$194))</f>
        <v>0.86470944309927344</v>
      </c>
      <c r="G175" s="24">
        <f>IF(ISBLANK('Dados Normal. pelo Peso - Seca'!G175),"",('Dados Normal. pelo Peso - Seca'!G175-'Dados Normal. pelo Peso - Seca'!G$194)/('Dados Normal. pelo Peso - Seca'!G$193-'Dados Normal. pelo Peso - Seca'!G$194))</f>
        <v>0.32047476498953337</v>
      </c>
      <c r="H175" s="24">
        <f>IF(ISBLANK('Dados Normal. pelo Peso - Seca'!H175),"",('Dados Normal. pelo Peso - Seca'!H175-'Dados Normal. pelo Peso - Seca'!H$194)/('Dados Normal. pelo Peso - Seca'!H$193-'Dados Normal. pelo Peso - Seca'!H$194))</f>
        <v>0.2793989856241646</v>
      </c>
      <c r="I175" s="24">
        <f>IF(ISBLANK('Dados Normal. pelo Peso - Seca'!I175),"",('Dados Normal. pelo Peso - Seca'!I175-'Dados Normal. pelo Peso - Seca'!I$194)/('Dados Normal. pelo Peso - Seca'!I$193-'Dados Normal. pelo Peso - Seca'!I$194))</f>
        <v>0.12186046511627928</v>
      </c>
      <c r="J175" s="24">
        <f>IF(ISBLANK('Dados Normal. pelo Peso - Seca'!J175),"",('Dados Normal. pelo Peso - Seca'!J175-'Dados Normal. pelo Peso - Seca'!J$194)/('Dados Normal. pelo Peso - Seca'!J$193-'Dados Normal. pelo Peso - Seca'!J$194))</f>
        <v>0.35210601041173717</v>
      </c>
      <c r="K175" s="24">
        <f>IF(ISBLANK('Dados Normal. pelo Peso - Seca'!K175),"",('Dados Normal. pelo Peso - Seca'!K175-'Dados Normal. pelo Peso - Seca'!K$194)/('Dados Normal. pelo Peso - Seca'!K$193-'Dados Normal. pelo Peso - Seca'!K$194))</f>
        <v>0.65439907993099489</v>
      </c>
      <c r="L175" s="24">
        <f>IF(ISBLANK('Dados Normal. pelo Peso - Seca'!L175),"",('Dados Normal. pelo Peso - Seca'!L175-'Dados Normal. pelo Peso - Seca'!L$194)/('Dados Normal. pelo Peso - Seca'!L$193-'Dados Normal. pelo Peso - Seca'!L$194))</f>
        <v>0.75023463162834336</v>
      </c>
      <c r="M175" s="24">
        <f>IF(ISBLANK('Dados Normal. pelo Peso - Seca'!M175),"",('Dados Normal. pelo Peso - Seca'!M175-'Dados Normal. pelo Peso - Seca'!M$194)/('Dados Normal. pelo Peso - Seca'!M$193-'Dados Normal. pelo Peso - Seca'!M$194))</f>
        <v>0.59798704303563166</v>
      </c>
      <c r="N175" s="24">
        <f>IF(ISBLANK('Dados Normal. pelo Peso - Seca'!N175),"",('Dados Normal. pelo Peso - Seca'!N175-'Dados Normal. pelo Peso - Seca'!N$194)/('Dados Normal. pelo Peso - Seca'!N$193-'Dados Normal. pelo Peso - Seca'!N$194))</f>
        <v>0.9043993231810491</v>
      </c>
      <c r="O175" s="24">
        <f>IF(ISBLANK('Dados Normal. pelo Peso - Seca'!O175),"",('Dados Normal. pelo Peso - Seca'!O175-'Dados Normal. pelo Peso - Seca'!O$194)/('Dados Normal. pelo Peso - Seca'!O$193-'Dados Normal. pelo Peso - Seca'!O$194))</f>
        <v>0.61234177215189867</v>
      </c>
      <c r="P175" s="24">
        <f>IF(ISBLANK('Dados Normal. pelo Peso - Seca'!P175),"",('Dados Normal. pelo Peso - Seca'!P175-'Dados Normal. pelo Peso - Seca'!P$194)/('Dados Normal. pelo Peso - Seca'!P$193-'Dados Normal. pelo Peso - Seca'!P$194))</f>
        <v>0.1713641488162346</v>
      </c>
      <c r="Q175" s="24">
        <f>IF(ISBLANK('Dados Normal. pelo Peso - Seca'!Q175),"",('Dados Normal. pelo Peso - Seca'!Q175-'Dados Normal. pelo Peso - Seca'!Q$194)/('Dados Normal. pelo Peso - Seca'!Q$193-'Dados Normal. pelo Peso - Seca'!Q$194))</f>
        <v>0</v>
      </c>
      <c r="R175" s="24">
        <f>IF(ISBLANK('Dados Normal. pelo Peso - Seca'!R175),"",('Dados Normal. pelo Peso - Seca'!R175-'Dados Normal. pelo Peso - Seca'!R$194)/('Dados Normal. pelo Peso - Seca'!R$193-'Dados Normal. pelo Peso - Seca'!R$194))</f>
        <v>0</v>
      </c>
      <c r="S175" s="24">
        <f>IF(ISBLANK('Dados Normal. pelo Peso - Seca'!S175),"",('Dados Normal. pelo Peso - Seca'!S175-'Dados Normal. pelo Peso - Seca'!S$194)/('Dados Normal. pelo Peso - Seca'!S$193-'Dados Normal. pelo Peso - Seca'!S$194))</f>
        <v>0.33333333333333343</v>
      </c>
      <c r="T175" s="24">
        <f>IF(ISBLANK('Dados Normal. pelo Peso - Seca'!T175),"",('Dados Normal. pelo Peso - Seca'!T175-'Dados Normal. pelo Peso - Seca'!T$194)/('Dados Normal. pelo Peso - Seca'!T$193-'Dados Normal. pelo Peso - Seca'!T$194))</f>
        <v>1</v>
      </c>
      <c r="U175" s="24">
        <f>IF(ISBLANK('Dados Normal. pelo Peso - Seca'!U175),"",('Dados Normal. pelo Peso - Seca'!U175-'Dados Normal. pelo Peso - Seca'!U$194)/('Dados Normal. pelo Peso - Seca'!U$193-'Dados Normal. pelo Peso - Seca'!U$194))</f>
        <v>1</v>
      </c>
      <c r="V175" s="24">
        <f>IF(ISBLANK('Dados Normal. pelo Peso - Seca'!V175),"",('Dados Normal. pelo Peso - Seca'!V175-'Dados Normal. pelo Peso - Seca'!V$194)/('Dados Normal. pelo Peso - Seca'!V$193-'Dados Normal. pelo Peso - Seca'!V$194))</f>
        <v>0.49999999999999989</v>
      </c>
      <c r="W175" s="24">
        <f>IF(ISBLANK('Dados Normal. pelo Peso - Seca'!W175),"",('Dados Normal. pelo Peso - Seca'!W175-'Dados Normal. pelo Peso - Seca'!W$194)/('Dados Normal. pelo Peso - Seca'!W$193-'Dados Normal. pelo Peso - Seca'!W$194))</f>
        <v>0.64869721473495079</v>
      </c>
      <c r="X175" s="24">
        <f>IF(ISBLANK('Dados Normal. pelo Peso - Seca'!X175),"",('Dados Normal. pelo Peso - Seca'!X175-'Dados Normal. pelo Peso - Seca'!X$194)/('Dados Normal. pelo Peso - Seca'!X$193-'Dados Normal. pelo Peso - Seca'!X$194))</f>
        <v>0.42975206611570183</v>
      </c>
      <c r="Y175" s="24">
        <f>IF(ISBLANK('Dados Normal. pelo Peso - Seca'!Y175),"",('Dados Normal. pelo Peso - Seca'!Y175-'Dados Normal. pelo Peso - Seca'!Y$194)/('Dados Normal. pelo Peso - Seca'!Y$193-'Dados Normal. pelo Peso - Seca'!Y$194))</f>
        <v>0.89230144770667041</v>
      </c>
      <c r="Z175" s="24">
        <f>IF(ISBLANK('Dados Normal. pelo Peso - Seca'!Z175),"",('Dados Normal. pelo Peso - Seca'!Z175-'Dados Normal. pelo Peso - Seca'!Z$194)/('Dados Normal. pelo Peso - Seca'!Z$193-'Dados Normal. pelo Peso - Seca'!Z$194))</f>
        <v>0.67113985448666136</v>
      </c>
      <c r="AA175" s="24">
        <f>IF(ISBLANK('Dados Normal. pelo Peso - Seca'!AA175),"",('Dados Normal. pelo Peso - Seca'!AA175-'Dados Normal. pelo Peso - Seca'!AA$194)/('Dados Normal. pelo Peso - Seca'!AA$193-'Dados Normal. pelo Peso - Seca'!AA$194))</f>
        <v>0.71921087914192683</v>
      </c>
      <c r="AB175" s="24">
        <f>IF(ISBLANK('Dados Normal. pelo Peso - Seca'!AB175),"",('Dados Normal. pelo Peso - Seca'!AB175-'Dados Normal. pelo Peso - Seca'!AB$194)/('Dados Normal. pelo Peso - Seca'!AB$193-'Dados Normal. pelo Peso - Seca'!AB$194))</f>
        <v>8.5106382978723388E-2</v>
      </c>
      <c r="AC175" s="24">
        <f>IF(ISBLANK('Dados Normal. pelo Peso - Seca'!AC175),"",('Dados Normal. pelo Peso - Seca'!AC175-'Dados Normal. pelo Peso - Seca'!AC$194)/('Dados Normal. pelo Peso - Seca'!AC$193-'Dados Normal. pelo Peso - Seca'!AC$194))</f>
        <v>0.60416666666666674</v>
      </c>
    </row>
    <row r="176" spans="1:29" s="17" customFormat="1" x14ac:dyDescent="0.25">
      <c r="A176" s="18" t="s">
        <v>1215</v>
      </c>
      <c r="B176" s="28" t="s">
        <v>1216</v>
      </c>
      <c r="C176" s="24">
        <f>IF(ISBLANK('Dados Normal. pelo Peso - Seca'!C176),"",('Dados Normal. pelo Peso - Seca'!C176-'Dados Normal. pelo Peso - Seca'!C$194)/('Dados Normal. pelo Peso - Seca'!C$193-'Dados Normal. pelo Peso - Seca'!C$194))</f>
        <v>0.58672903365687845</v>
      </c>
      <c r="D176" s="24">
        <f>IF(ISBLANK('Dados Normal. pelo Peso - Seca'!D176),"",('Dados Normal. pelo Peso - Seca'!D176-'Dados Normal. pelo Peso - Seca'!D$194)/('Dados Normal. pelo Peso - Seca'!D$193-'Dados Normal. pelo Peso - Seca'!D$194))</f>
        <v>0.4472465787775598</v>
      </c>
      <c r="E176" s="24">
        <f>IF(ISBLANK('Dados Normal. pelo Peso - Seca'!E176),"",('Dados Normal. pelo Peso - Seca'!E176-'Dados Normal. pelo Peso - Seca'!E$194)/('Dados Normal. pelo Peso - Seca'!E$193-'Dados Normal. pelo Peso - Seca'!E$194))</f>
        <v>0.67822640574684179</v>
      </c>
      <c r="F176" s="24">
        <f>IF(ISBLANK('Dados Normal. pelo Peso - Seca'!F176),"",('Dados Normal. pelo Peso - Seca'!F176-'Dados Normal. pelo Peso - Seca'!F$194)/('Dados Normal. pelo Peso - Seca'!F$193-'Dados Normal. pelo Peso - Seca'!F$194))</f>
        <v>0.61743341404358354</v>
      </c>
      <c r="G176" s="24">
        <f>IF(ISBLANK('Dados Normal. pelo Peso - Seca'!G176),"",('Dados Normal. pelo Peso - Seca'!G176-'Dados Normal. pelo Peso - Seca'!G$194)/('Dados Normal. pelo Peso - Seca'!G$193-'Dados Normal. pelo Peso - Seca'!G$194))</f>
        <v>0.15657812047983449</v>
      </c>
      <c r="H176" s="24">
        <f>IF(ISBLANK('Dados Normal. pelo Peso - Seca'!H176),"",('Dados Normal. pelo Peso - Seca'!H176-'Dados Normal. pelo Peso - Seca'!H$194)/('Dados Normal. pelo Peso - Seca'!H$193-'Dados Normal. pelo Peso - Seca'!H$194))</f>
        <v>0.7986500782277719</v>
      </c>
      <c r="I176" s="24">
        <f>IF(ISBLANK('Dados Normal. pelo Peso - Seca'!I176),"",('Dados Normal. pelo Peso - Seca'!I176-'Dados Normal. pelo Peso - Seca'!I$194)/('Dados Normal. pelo Peso - Seca'!I$193-'Dados Normal. pelo Peso - Seca'!I$194))</f>
        <v>0.77972093023255817</v>
      </c>
      <c r="J176" s="24">
        <f>IF(ISBLANK('Dados Normal. pelo Peso - Seca'!J176),"",('Dados Normal. pelo Peso - Seca'!J176-'Dados Normal. pelo Peso - Seca'!J$194)/('Dados Normal. pelo Peso - Seca'!J$193-'Dados Normal. pelo Peso - Seca'!J$194))</f>
        <v>0.54803596781826791</v>
      </c>
      <c r="K176" s="24">
        <f>IF(ISBLANK('Dados Normal. pelo Peso - Seca'!K176),"",('Dados Normal. pelo Peso - Seca'!K176-'Dados Normal. pelo Peso - Seca'!K$194)/('Dados Normal. pelo Peso - Seca'!K$193-'Dados Normal. pelo Peso - Seca'!K$194))</f>
        <v>0.46785508913168483</v>
      </c>
      <c r="L176" s="24">
        <f>IF(ISBLANK('Dados Normal. pelo Peso - Seca'!L176),"",('Dados Normal. pelo Peso - Seca'!L176-'Dados Normal. pelo Peso - Seca'!L$194)/('Dados Normal. pelo Peso - Seca'!L$193-'Dados Normal. pelo Peso - Seca'!L$194))</f>
        <v>0.75973721257625526</v>
      </c>
      <c r="M176" s="24">
        <f>IF(ISBLANK('Dados Normal. pelo Peso - Seca'!M176),"",('Dados Normal. pelo Peso - Seca'!M176-'Dados Normal. pelo Peso - Seca'!M$194)/('Dados Normal. pelo Peso - Seca'!M$193-'Dados Normal. pelo Peso - Seca'!M$194))</f>
        <v>0.66844053678852389</v>
      </c>
      <c r="N176" s="24">
        <f>IF(ISBLANK('Dados Normal. pelo Peso - Seca'!N176),"",('Dados Normal. pelo Peso - Seca'!N176-'Dados Normal. pelo Peso - Seca'!N$194)/('Dados Normal. pelo Peso - Seca'!N$193-'Dados Normal. pelo Peso - Seca'!N$194))</f>
        <v>0.92153130287648044</v>
      </c>
      <c r="O176" s="24">
        <f>IF(ISBLANK('Dados Normal. pelo Peso - Seca'!O176),"",('Dados Normal. pelo Peso - Seca'!O176-'Dados Normal. pelo Peso - Seca'!O$194)/('Dados Normal. pelo Peso - Seca'!O$193-'Dados Normal. pelo Peso - Seca'!O$194))</f>
        <v>0.57832278481012644</v>
      </c>
      <c r="P176" s="24">
        <f>IF(ISBLANK('Dados Normal. pelo Peso - Seca'!P176),"",('Dados Normal. pelo Peso - Seca'!P176-'Dados Normal. pelo Peso - Seca'!P$194)/('Dados Normal. pelo Peso - Seca'!P$193-'Dados Normal. pelo Peso - Seca'!P$194))</f>
        <v>0.12739571589627924</v>
      </c>
      <c r="Q176" s="24">
        <f>IF(ISBLANK('Dados Normal. pelo Peso - Seca'!Q176),"",('Dados Normal. pelo Peso - Seca'!Q176-'Dados Normal. pelo Peso - Seca'!Q$194)/('Dados Normal. pelo Peso - Seca'!Q$193-'Dados Normal. pelo Peso - Seca'!Q$194))</f>
        <v>1</v>
      </c>
      <c r="R176" s="24">
        <f>IF(ISBLANK('Dados Normal. pelo Peso - Seca'!R176),"",('Dados Normal. pelo Peso - Seca'!R176-'Dados Normal. pelo Peso - Seca'!R$194)/('Dados Normal. pelo Peso - Seca'!R$193-'Dados Normal. pelo Peso - Seca'!R$194))</f>
        <v>0</v>
      </c>
      <c r="S176" s="24">
        <f>IF(ISBLANK('Dados Normal. pelo Peso - Seca'!S176),"",('Dados Normal. pelo Peso - Seca'!S176-'Dados Normal. pelo Peso - Seca'!S$194)/('Dados Normal. pelo Peso - Seca'!S$193-'Dados Normal. pelo Peso - Seca'!S$194))</f>
        <v>0.33333333333333343</v>
      </c>
      <c r="T176" s="24">
        <f>IF(ISBLANK('Dados Normal. pelo Peso - Seca'!T176),"",('Dados Normal. pelo Peso - Seca'!T176-'Dados Normal. pelo Peso - Seca'!T$194)/('Dados Normal. pelo Peso - Seca'!T$193-'Dados Normal. pelo Peso - Seca'!T$194))</f>
        <v>1</v>
      </c>
      <c r="U176" s="24">
        <f>IF(ISBLANK('Dados Normal. pelo Peso - Seca'!U176),"",('Dados Normal. pelo Peso - Seca'!U176-'Dados Normal. pelo Peso - Seca'!U$194)/('Dados Normal. pelo Peso - Seca'!U$193-'Dados Normal. pelo Peso - Seca'!U$194))</f>
        <v>1</v>
      </c>
      <c r="V176" s="24">
        <f>IF(ISBLANK('Dados Normal. pelo Peso - Seca'!V176),"",('Dados Normal. pelo Peso - Seca'!V176-'Dados Normal. pelo Peso - Seca'!V$194)/('Dados Normal. pelo Peso - Seca'!V$193-'Dados Normal. pelo Peso - Seca'!V$194))</f>
        <v>0.37500000000000028</v>
      </c>
      <c r="W176" s="24">
        <f>IF(ISBLANK('Dados Normal. pelo Peso - Seca'!W176),"",('Dados Normal. pelo Peso - Seca'!W176-'Dados Normal. pelo Peso - Seca'!W$194)/('Dados Normal. pelo Peso - Seca'!W$193-'Dados Normal. pelo Peso - Seca'!W$194))</f>
        <v>0.73854447439353144</v>
      </c>
      <c r="X176" s="24">
        <f>IF(ISBLANK('Dados Normal. pelo Peso - Seca'!X176),"",('Dados Normal. pelo Peso - Seca'!X176-'Dados Normal. pelo Peso - Seca'!X$194)/('Dados Normal. pelo Peso - Seca'!X$193-'Dados Normal. pelo Peso - Seca'!X$194))</f>
        <v>0.25344352617079852</v>
      </c>
      <c r="Y176" s="24">
        <f>IF(ISBLANK('Dados Normal. pelo Peso - Seca'!Y176),"",('Dados Normal. pelo Peso - Seca'!Y176-'Dados Normal. pelo Peso - Seca'!Y$194)/('Dados Normal. pelo Peso - Seca'!Y$193-'Dados Normal. pelo Peso - Seca'!Y$194))</f>
        <v>0.71735895007441486</v>
      </c>
      <c r="Z176" s="24">
        <f>IF(ISBLANK('Dados Normal. pelo Peso - Seca'!Z176),"",('Dados Normal. pelo Peso - Seca'!Z176-'Dados Normal. pelo Peso - Seca'!Z$194)/('Dados Normal. pelo Peso - Seca'!Z$193-'Dados Normal. pelo Peso - Seca'!Z$194))</f>
        <v>0.72271624898949072</v>
      </c>
      <c r="AA176" s="24">
        <f>IF(ISBLANK('Dados Normal. pelo Peso - Seca'!AA176),"",('Dados Normal. pelo Peso - Seca'!AA176-'Dados Normal. pelo Peso - Seca'!AA$194)/('Dados Normal. pelo Peso - Seca'!AA$193-'Dados Normal. pelo Peso - Seca'!AA$194))</f>
        <v>0.55334227159547988</v>
      </c>
      <c r="AB176" s="24">
        <f>IF(ISBLANK('Dados Normal. pelo Peso - Seca'!AB176),"",('Dados Normal. pelo Peso - Seca'!AB176-'Dados Normal. pelo Peso - Seca'!AB$194)/('Dados Normal. pelo Peso - Seca'!AB$193-'Dados Normal. pelo Peso - Seca'!AB$194))</f>
        <v>0.63829787234042579</v>
      </c>
      <c r="AC176" s="24">
        <f>IF(ISBLANK('Dados Normal. pelo Peso - Seca'!AC176),"",('Dados Normal. pelo Peso - Seca'!AC176-'Dados Normal. pelo Peso - Seca'!AC$194)/('Dados Normal. pelo Peso - Seca'!AC$193-'Dados Normal. pelo Peso - Seca'!AC$194))</f>
        <v>0.58333333333333326</v>
      </c>
    </row>
    <row r="177" spans="1:32" s="17" customFormat="1" x14ac:dyDescent="0.25">
      <c r="A177" s="18" t="s">
        <v>1217</v>
      </c>
      <c r="B177" s="28" t="s">
        <v>1218</v>
      </c>
      <c r="C177" s="24">
        <f>IF(ISBLANK('Dados Normal. pelo Peso - Seca'!C177),"",('Dados Normal. pelo Peso - Seca'!C177-'Dados Normal. pelo Peso - Seca'!C$194)/('Dados Normal. pelo Peso - Seca'!C$193-'Dados Normal. pelo Peso - Seca'!C$194))</f>
        <v>0.83831048405316344</v>
      </c>
      <c r="D177" s="24">
        <f>IF(ISBLANK('Dados Normal. pelo Peso - Seca'!D177),"",('Dados Normal. pelo Peso - Seca'!D177-'Dados Normal. pelo Peso - Seca'!D$194)/('Dados Normal. pelo Peso - Seca'!D$193-'Dados Normal. pelo Peso - Seca'!D$194))</f>
        <v>0.1769984468684172</v>
      </c>
      <c r="E177" s="24">
        <f>IF(ISBLANK('Dados Normal. pelo Peso - Seca'!E177),"",('Dados Normal. pelo Peso - Seca'!E177-'Dados Normal. pelo Peso - Seca'!E$194)/('Dados Normal. pelo Peso - Seca'!E$193-'Dados Normal. pelo Peso - Seca'!E$194))</f>
        <v>0.60540004954173898</v>
      </c>
      <c r="F177" s="24">
        <f>IF(ISBLANK('Dados Normal. pelo Peso - Seca'!F177),"",('Dados Normal. pelo Peso - Seca'!F177-'Dados Normal. pelo Peso - Seca'!F$194)/('Dados Normal. pelo Peso - Seca'!F$193-'Dados Normal. pelo Peso - Seca'!F$194))</f>
        <v>0.63075060532687655</v>
      </c>
      <c r="G177" s="24">
        <f>IF(ISBLANK('Dados Normal. pelo Peso - Seca'!G177),"",('Dados Normal. pelo Peso - Seca'!G177-'Dados Normal. pelo Peso - Seca'!G$194)/('Dados Normal. pelo Peso - Seca'!G$193-'Dados Normal. pelo Peso - Seca'!G$194))</f>
        <v>0.12720415082452932</v>
      </c>
      <c r="H177" s="24">
        <f>IF(ISBLANK('Dados Normal. pelo Peso - Seca'!H177),"",('Dados Normal. pelo Peso - Seca'!H177-'Dados Normal. pelo Peso - Seca'!H$194)/('Dados Normal. pelo Peso - Seca'!H$193-'Dados Normal. pelo Peso - Seca'!H$194))</f>
        <v>0.83050894427293476</v>
      </c>
      <c r="I177" s="24">
        <f>IF(ISBLANK('Dados Normal. pelo Peso - Seca'!I177),"",('Dados Normal. pelo Peso - Seca'!I177-'Dados Normal. pelo Peso - Seca'!I$194)/('Dados Normal. pelo Peso - Seca'!I$193-'Dados Normal. pelo Peso - Seca'!I$194))</f>
        <v>0.41246511627906968</v>
      </c>
      <c r="J177" s="24">
        <f>IF(ISBLANK('Dados Normal. pelo Peso - Seca'!J177),"",('Dados Normal. pelo Peso - Seca'!J177-'Dados Normal. pelo Peso - Seca'!J$194)/('Dados Normal. pelo Peso - Seca'!J$193-'Dados Normal. pelo Peso - Seca'!J$194))</f>
        <v>0.27591102697586389</v>
      </c>
      <c r="K177" s="24">
        <f>IF(ISBLANK('Dados Normal. pelo Peso - Seca'!K177),"",('Dados Normal. pelo Peso - Seca'!K177-'Dados Normal. pelo Peso - Seca'!K$194)/('Dados Normal. pelo Peso - Seca'!K$193-'Dados Normal. pelo Peso - Seca'!K$194))</f>
        <v>0.7680276020701553</v>
      </c>
      <c r="L177" s="24">
        <f>IF(ISBLANK('Dados Normal. pelo Peso - Seca'!L177),"",('Dados Normal. pelo Peso - Seca'!L177-'Dados Normal. pelo Peso - Seca'!L$194)/('Dados Normal. pelo Peso - Seca'!L$193-'Dados Normal. pelo Peso - Seca'!L$194))</f>
        <v>0.54504927264195213</v>
      </c>
      <c r="M177" s="24">
        <f>IF(ISBLANK('Dados Normal. pelo Peso - Seca'!M177),"",('Dados Normal. pelo Peso - Seca'!M177-'Dados Normal. pelo Peso - Seca'!M$194)/('Dados Normal. pelo Peso - Seca'!M$193-'Dados Normal. pelo Peso - Seca'!M$194))</f>
        <v>0.86603424340583068</v>
      </c>
      <c r="N177" s="24">
        <f>IF(ISBLANK('Dados Normal. pelo Peso - Seca'!N177),"",('Dados Normal. pelo Peso - Seca'!N177-'Dados Normal. pelo Peso - Seca'!N$194)/('Dados Normal. pelo Peso - Seca'!N$193-'Dados Normal. pelo Peso - Seca'!N$194))</f>
        <v>0.91983925549915369</v>
      </c>
      <c r="O177" s="24">
        <f>IF(ISBLANK('Dados Normal. pelo Peso - Seca'!O177),"",('Dados Normal. pelo Peso - Seca'!O177-'Dados Normal. pelo Peso - Seca'!O$194)/('Dados Normal. pelo Peso - Seca'!O$193-'Dados Normal. pelo Peso - Seca'!O$194))</f>
        <v>0.70775316455696213</v>
      </c>
      <c r="P177" s="24">
        <f>IF(ISBLANK('Dados Normal. pelo Peso - Seca'!P177),"",('Dados Normal. pelo Peso - Seca'!P177-'Dados Normal. pelo Peso - Seca'!P$194)/('Dados Normal. pelo Peso - Seca'!P$193-'Dados Normal. pelo Peso - Seca'!P$194))</f>
        <v>0.24464487034949195</v>
      </c>
      <c r="Q177" s="24">
        <f>IF(ISBLANK('Dados Normal. pelo Peso - Seca'!Q177),"",('Dados Normal. pelo Peso - Seca'!Q177-'Dados Normal. pelo Peso - Seca'!Q$194)/('Dados Normal. pelo Peso - Seca'!Q$193-'Dados Normal. pelo Peso - Seca'!Q$194))</f>
        <v>0</v>
      </c>
      <c r="R177" s="24">
        <f>IF(ISBLANK('Dados Normal. pelo Peso - Seca'!R177),"",('Dados Normal. pelo Peso - Seca'!R177-'Dados Normal. pelo Peso - Seca'!R$194)/('Dados Normal. pelo Peso - Seca'!R$193-'Dados Normal. pelo Peso - Seca'!R$194))</f>
        <v>0</v>
      </c>
      <c r="S177" s="24">
        <f>IF(ISBLANK('Dados Normal. pelo Peso - Seca'!S177),"",('Dados Normal. pelo Peso - Seca'!S177-'Dados Normal. pelo Peso - Seca'!S$194)/('Dados Normal. pelo Peso - Seca'!S$193-'Dados Normal. pelo Peso - Seca'!S$194))</f>
        <v>0</v>
      </c>
      <c r="T177" s="24">
        <f>IF(ISBLANK('Dados Normal. pelo Peso - Seca'!T177),"",('Dados Normal. pelo Peso - Seca'!T177-'Dados Normal. pelo Peso - Seca'!T$194)/('Dados Normal. pelo Peso - Seca'!T$193-'Dados Normal. pelo Peso - Seca'!T$194))</f>
        <v>1</v>
      </c>
      <c r="U177" s="24">
        <f>IF(ISBLANK('Dados Normal. pelo Peso - Seca'!U177),"",('Dados Normal. pelo Peso - Seca'!U177-'Dados Normal. pelo Peso - Seca'!U$194)/('Dados Normal. pelo Peso - Seca'!U$193-'Dados Normal. pelo Peso - Seca'!U$194))</f>
        <v>1</v>
      </c>
      <c r="V177" s="24">
        <f>IF(ISBLANK('Dados Normal. pelo Peso - Seca'!V177),"",('Dados Normal. pelo Peso - Seca'!V177-'Dados Normal. pelo Peso - Seca'!V$194)/('Dados Normal. pelo Peso - Seca'!V$193-'Dados Normal. pelo Peso - Seca'!V$194))</f>
        <v>0.58333333333333326</v>
      </c>
      <c r="W177" s="24">
        <f>IF(ISBLANK('Dados Normal. pelo Peso - Seca'!W177),"",('Dados Normal. pelo Peso - Seca'!W177-'Dados Normal. pelo Peso - Seca'!W$194)/('Dados Normal. pelo Peso - Seca'!W$193-'Dados Normal. pelo Peso - Seca'!W$194))</f>
        <v>0.60736747529200374</v>
      </c>
      <c r="X177" s="24">
        <f>IF(ISBLANK('Dados Normal. pelo Peso - Seca'!X177),"",('Dados Normal. pelo Peso - Seca'!X177-'Dados Normal. pelo Peso - Seca'!X$194)/('Dados Normal. pelo Peso - Seca'!X$193-'Dados Normal. pelo Peso - Seca'!X$194))</f>
        <v>0.44077134986225969</v>
      </c>
      <c r="Y177" s="24">
        <f>IF(ISBLANK('Dados Normal. pelo Peso - Seca'!Y177),"",('Dados Normal. pelo Peso - Seca'!Y177-'Dados Normal. pelo Peso - Seca'!Y$194)/('Dados Normal. pelo Peso - Seca'!Y$193-'Dados Normal. pelo Peso - Seca'!Y$194))</f>
        <v>0.62576106074956039</v>
      </c>
      <c r="Z177" s="24">
        <f>IF(ISBLANK('Dados Normal. pelo Peso - Seca'!Z177),"",('Dados Normal. pelo Peso - Seca'!Z177-'Dados Normal. pelo Peso - Seca'!Z$194)/('Dados Normal. pelo Peso - Seca'!Z$193-'Dados Normal. pelo Peso - Seca'!Z$194))</f>
        <v>0.46499595796281323</v>
      </c>
      <c r="AA177" s="24">
        <f>IF(ISBLANK('Dados Normal. pelo Peso - Seca'!AA177),"",('Dados Normal. pelo Peso - Seca'!AA177-'Dados Normal. pelo Peso - Seca'!AA$194)/('Dados Normal. pelo Peso - Seca'!AA$193-'Dados Normal. pelo Peso - Seca'!AA$194))</f>
        <v>0.75158015705803494</v>
      </c>
      <c r="AB177" s="24">
        <f>IF(ISBLANK('Dados Normal. pelo Peso - Seca'!AB177),"",('Dados Normal. pelo Peso - Seca'!AB177-'Dados Normal. pelo Peso - Seca'!AB$194)/('Dados Normal. pelo Peso - Seca'!AB$193-'Dados Normal. pelo Peso - Seca'!AB$194))</f>
        <v>0.80851063829787262</v>
      </c>
      <c r="AC177" s="24">
        <f>IF(ISBLANK('Dados Normal. pelo Peso - Seca'!AC177),"",('Dados Normal. pelo Peso - Seca'!AC177-'Dados Normal. pelo Peso - Seca'!AC$194)/('Dados Normal. pelo Peso - Seca'!AC$193-'Dados Normal. pelo Peso - Seca'!AC$194))</f>
        <v>0.4166666666666668</v>
      </c>
    </row>
    <row r="178" spans="1:32" s="17" customFormat="1" x14ac:dyDescent="0.25">
      <c r="A178" s="18" t="s">
        <v>1219</v>
      </c>
      <c r="B178" s="28" t="s">
        <v>1220</v>
      </c>
      <c r="C178" s="24">
        <f>IF(ISBLANK('Dados Normal. pelo Peso - Seca'!C178),"",('Dados Normal. pelo Peso - Seca'!C178-'Dados Normal. pelo Peso - Seca'!C$194)/('Dados Normal. pelo Peso - Seca'!C$193-'Dados Normal. pelo Peso - Seca'!C$194))</f>
        <v>0.43114665875919223</v>
      </c>
      <c r="D178" s="24">
        <f>IF(ISBLANK('Dados Normal. pelo Peso - Seca'!D178),"",('Dados Normal. pelo Peso - Seca'!D178-'Dados Normal. pelo Peso - Seca'!D$194)/('Dados Normal. pelo Peso - Seca'!D$193-'Dados Normal. pelo Peso - Seca'!D$194))</f>
        <v>0.56213829746289989</v>
      </c>
      <c r="E178" s="24">
        <f>IF(ISBLANK('Dados Normal. pelo Peso - Seca'!E178),"",('Dados Normal. pelo Peso - Seca'!E178-'Dados Normal. pelo Peso - Seca'!E$194)/('Dados Normal. pelo Peso - Seca'!E$193-'Dados Normal. pelo Peso - Seca'!E$194))</f>
        <v>0.60688630170918989</v>
      </c>
      <c r="F178" s="24">
        <f>IF(ISBLANK('Dados Normal. pelo Peso - Seca'!F178),"",('Dados Normal. pelo Peso - Seca'!F178-'Dados Normal. pelo Peso - Seca'!F$194)/('Dados Normal. pelo Peso - Seca'!F$193-'Dados Normal. pelo Peso - Seca'!F$194))</f>
        <v>0.51694915254237284</v>
      </c>
      <c r="G178" s="24">
        <f>IF(ISBLANK('Dados Normal. pelo Peso - Seca'!G178),"",('Dados Normal. pelo Peso - Seca'!G178-'Dados Normal. pelo Peso - Seca'!G$194)/('Dados Normal. pelo Peso - Seca'!G$193-'Dados Normal. pelo Peso - Seca'!G$194))</f>
        <v>0.32901459819121354</v>
      </c>
      <c r="H178" s="24">
        <f>IF(ISBLANK('Dados Normal. pelo Peso - Seca'!H178),"",('Dados Normal. pelo Peso - Seca'!H178-'Dados Normal. pelo Peso - Seca'!H$194)/('Dados Normal. pelo Peso - Seca'!H$193-'Dados Normal. pelo Peso - Seca'!H$194))</f>
        <v>0.8606529016327179</v>
      </c>
      <c r="I178" s="24">
        <f>IF(ISBLANK('Dados Normal. pelo Peso - Seca'!I178),"",('Dados Normal. pelo Peso - Seca'!I178-'Dados Normal. pelo Peso - Seca'!I$194)/('Dados Normal. pelo Peso - Seca'!I$193-'Dados Normal. pelo Peso - Seca'!I$194))</f>
        <v>0.57916279069767451</v>
      </c>
      <c r="J178" s="24">
        <f>IF(ISBLANK('Dados Normal. pelo Peso - Seca'!J178),"",('Dados Normal. pelo Peso - Seca'!J178-'Dados Normal. pelo Peso - Seca'!J$194)/('Dados Normal. pelo Peso - Seca'!J$193-'Dados Normal. pelo Peso - Seca'!J$194))</f>
        <v>0.50260293421675362</v>
      </c>
      <c r="K178" s="24">
        <f>IF(ISBLANK('Dados Normal. pelo Peso - Seca'!K178),"",('Dados Normal. pelo Peso - Seca'!K178-'Dados Normal. pelo Peso - Seca'!K$194)/('Dados Normal. pelo Peso - Seca'!K$193-'Dados Normal. pelo Peso - Seca'!K$194))</f>
        <v>0.37274295572167909</v>
      </c>
      <c r="L178" s="24">
        <f>IF(ISBLANK('Dados Normal. pelo Peso - Seca'!L178),"",('Dados Normal. pelo Peso - Seca'!L178-'Dados Normal. pelo Peso - Seca'!L$194)/('Dados Normal. pelo Peso - Seca'!L$193-'Dados Normal. pelo Peso - Seca'!L$194))</f>
        <v>0.8972313467855465</v>
      </c>
      <c r="M178" s="24">
        <f>IF(ISBLANK('Dados Normal. pelo Peso - Seca'!M178),"",('Dados Normal. pelo Peso - Seca'!M178-'Dados Normal. pelo Peso - Seca'!M$194)/('Dados Normal. pelo Peso - Seca'!M$193-'Dados Normal. pelo Peso - Seca'!M$194))</f>
        <v>0.46737621471540952</v>
      </c>
      <c r="N178" s="24">
        <f>IF(ISBLANK('Dados Normal. pelo Peso - Seca'!N178),"",('Dados Normal. pelo Peso - Seca'!N178-'Dados Normal. pelo Peso - Seca'!N$194)/('Dados Normal. pelo Peso - Seca'!N$193-'Dados Normal. pelo Peso - Seca'!N$194))</f>
        <v>0.69564297800338404</v>
      </c>
      <c r="O178" s="24">
        <f>IF(ISBLANK('Dados Normal. pelo Peso - Seca'!O178),"",('Dados Normal. pelo Peso - Seca'!O178-'Dados Normal. pelo Peso - Seca'!O$194)/('Dados Normal. pelo Peso - Seca'!O$193-'Dados Normal. pelo Peso - Seca'!O$194))</f>
        <v>0.86028481012658242</v>
      </c>
      <c r="P178" s="24">
        <f>IF(ISBLANK('Dados Normal. pelo Peso - Seca'!P178),"",('Dados Normal. pelo Peso - Seca'!P178-'Dados Normal. pelo Peso - Seca'!P$194)/('Dados Normal. pelo Peso - Seca'!P$193-'Dados Normal. pelo Peso - Seca'!P$194))</f>
        <v>5.411499436302189E-2</v>
      </c>
      <c r="Q178" s="24">
        <f>IF(ISBLANK('Dados Normal. pelo Peso - Seca'!Q178),"",('Dados Normal. pelo Peso - Seca'!Q178-'Dados Normal. pelo Peso - Seca'!Q$194)/('Dados Normal. pelo Peso - Seca'!Q$193-'Dados Normal. pelo Peso - Seca'!Q$194))</f>
        <v>0</v>
      </c>
      <c r="R178" s="24">
        <f>IF(ISBLANK('Dados Normal. pelo Peso - Seca'!R178),"",('Dados Normal. pelo Peso - Seca'!R178-'Dados Normal. pelo Peso - Seca'!R$194)/('Dados Normal. pelo Peso - Seca'!R$193-'Dados Normal. pelo Peso - Seca'!R$194))</f>
        <v>1</v>
      </c>
      <c r="S178" s="24">
        <f>IF(ISBLANK('Dados Normal. pelo Peso - Seca'!S178),"",('Dados Normal. pelo Peso - Seca'!S178-'Dados Normal. pelo Peso - Seca'!S$194)/('Dados Normal. pelo Peso - Seca'!S$193-'Dados Normal. pelo Peso - Seca'!S$194))</f>
        <v>0</v>
      </c>
      <c r="T178" s="24">
        <f>IF(ISBLANK('Dados Normal. pelo Peso - Seca'!T178),"",('Dados Normal. pelo Peso - Seca'!T178-'Dados Normal. pelo Peso - Seca'!T$194)/('Dados Normal. pelo Peso - Seca'!T$193-'Dados Normal. pelo Peso - Seca'!T$194))</f>
        <v>1</v>
      </c>
      <c r="U178" s="24">
        <f>IF(ISBLANK('Dados Normal. pelo Peso - Seca'!U178),"",('Dados Normal. pelo Peso - Seca'!U178-'Dados Normal. pelo Peso - Seca'!U$194)/('Dados Normal. pelo Peso - Seca'!U$193-'Dados Normal. pelo Peso - Seca'!U$194))</f>
        <v>1</v>
      </c>
      <c r="V178" s="24">
        <f>IF(ISBLANK('Dados Normal. pelo Peso - Seca'!V178),"",('Dados Normal. pelo Peso - Seca'!V178-'Dados Normal. pelo Peso - Seca'!V$194)/('Dados Normal. pelo Peso - Seca'!V$193-'Dados Normal. pelo Peso - Seca'!V$194))</f>
        <v>0.20833333333333348</v>
      </c>
      <c r="W178" s="24">
        <f>IF(ISBLANK('Dados Normal. pelo Peso - Seca'!W178),"",('Dados Normal. pelo Peso - Seca'!W178-'Dados Normal. pelo Peso - Seca'!W$194)/('Dados Normal. pelo Peso - Seca'!W$193-'Dados Normal. pelo Peso - Seca'!W$194))</f>
        <v>0.72102425876010812</v>
      </c>
      <c r="X178" s="24">
        <f>IF(ISBLANK('Dados Normal. pelo Peso - Seca'!X178),"",('Dados Normal. pelo Peso - Seca'!X178-'Dados Normal. pelo Peso - Seca'!X$194)/('Dados Normal. pelo Peso - Seca'!X$193-'Dados Normal. pelo Peso - Seca'!X$194))</f>
        <v>0.18663911845729961</v>
      </c>
      <c r="Y178" s="24">
        <f>IF(ISBLANK('Dados Normal. pelo Peso - Seca'!Y178),"",('Dados Normal. pelo Peso - Seca'!Y178-'Dados Normal. pelo Peso - Seca'!Y$194)/('Dados Normal. pelo Peso - Seca'!Y$193-'Dados Normal. pelo Peso - Seca'!Y$194))</f>
        <v>0.53903396022189143</v>
      </c>
      <c r="Z178" s="24">
        <f>IF(ISBLANK('Dados Normal. pelo Peso - Seca'!Z178),"",('Dados Normal. pelo Peso - Seca'!Z178-'Dados Normal. pelo Peso - Seca'!Z$194)/('Dados Normal. pelo Peso - Seca'!Z$193-'Dados Normal. pelo Peso - Seca'!Z$194))</f>
        <v>0.5967663702506063</v>
      </c>
      <c r="AA178" s="24">
        <f>IF(ISBLANK('Dados Normal. pelo Peso - Seca'!AA178),"",('Dados Normal. pelo Peso - Seca'!AA178-'Dados Normal. pelo Peso - Seca'!AA$194)/('Dados Normal. pelo Peso - Seca'!AA$193-'Dados Normal. pelo Peso - Seca'!AA$194))</f>
        <v>0.42903658303007092</v>
      </c>
      <c r="AB178" s="24">
        <f>IF(ISBLANK('Dados Normal. pelo Peso - Seca'!AB178),"",('Dados Normal. pelo Peso - Seca'!AB178-'Dados Normal. pelo Peso - Seca'!AB$194)/('Dados Normal. pelo Peso - Seca'!AB$193-'Dados Normal. pelo Peso - Seca'!AB$194))</f>
        <v>0.48936170212765956</v>
      </c>
      <c r="AC178" s="24">
        <f>IF(ISBLANK('Dados Normal. pelo Peso - Seca'!AC178),"",('Dados Normal. pelo Peso - Seca'!AC178-'Dados Normal. pelo Peso - Seca'!AC$194)/('Dados Normal. pelo Peso - Seca'!AC$193-'Dados Normal. pelo Peso - Seca'!AC$194))</f>
        <v>0.77083333333333315</v>
      </c>
    </row>
    <row r="179" spans="1:32" s="17" customFormat="1" x14ac:dyDescent="0.25">
      <c r="A179" s="18" t="s">
        <v>1221</v>
      </c>
      <c r="B179" s="28" t="s">
        <v>1222</v>
      </c>
      <c r="C179" s="24">
        <f>IF(ISBLANK('Dados Normal. pelo Peso - Seca'!C179),"",('Dados Normal. pelo Peso - Seca'!C179-'Dados Normal. pelo Peso - Seca'!C$194)/('Dados Normal. pelo Peso - Seca'!C$193-'Dados Normal. pelo Peso - Seca'!C$194))</f>
        <v>0.81861303736799274</v>
      </c>
      <c r="D179" s="24">
        <f>IF(ISBLANK('Dados Normal. pelo Peso - Seca'!D179),"",('Dados Normal. pelo Peso - Seca'!D179-'Dados Normal. pelo Peso - Seca'!D$194)/('Dados Normal. pelo Peso - Seca'!D$193-'Dados Normal. pelo Peso - Seca'!D$194))</f>
        <v>0.16206938260116457</v>
      </c>
      <c r="E179" s="24">
        <f>IF(ISBLANK('Dados Normal. pelo Peso - Seca'!E179),"",('Dados Normal. pelo Peso - Seca'!E179-'Dados Normal. pelo Peso - Seca'!E$194)/('Dados Normal. pelo Peso - Seca'!E$193-'Dados Normal. pelo Peso - Seca'!E$194))</f>
        <v>0.57716125836016852</v>
      </c>
      <c r="F179" s="24">
        <f>IF(ISBLANK('Dados Normal. pelo Peso - Seca'!F179),"",('Dados Normal. pelo Peso - Seca'!F179-'Dados Normal. pelo Peso - Seca'!F$194)/('Dados Normal. pelo Peso - Seca'!F$193-'Dados Normal. pelo Peso - Seca'!F$194))</f>
        <v>0.50484261501210659</v>
      </c>
      <c r="G179" s="24">
        <f>IF(ISBLANK('Dados Normal. pelo Peso - Seca'!G179),"",('Dados Normal. pelo Peso - Seca'!G179-'Dados Normal. pelo Peso - Seca'!G$194)/('Dados Normal. pelo Peso - Seca'!G$193-'Dados Normal. pelo Peso - Seca'!G$194))</f>
        <v>0.2889991011328471</v>
      </c>
      <c r="H179" s="24">
        <f>IF(ISBLANK('Dados Normal. pelo Peso - Seca'!H179),"",('Dados Normal. pelo Peso - Seca'!H179-'Dados Normal. pelo Peso - Seca'!H$194)/('Dados Normal. pelo Peso - Seca'!H$193-'Dados Normal. pelo Peso - Seca'!H$194))</f>
        <v>0.93893824944225235</v>
      </c>
      <c r="I179" s="24">
        <f>IF(ISBLANK('Dados Normal. pelo Peso - Seca'!I179),"",('Dados Normal. pelo Peso - Seca'!I179-'Dados Normal. pelo Peso - Seca'!I$194)/('Dados Normal. pelo Peso - Seca'!I$193-'Dados Normal. pelo Peso - Seca'!I$194))</f>
        <v>0.71758139534883725</v>
      </c>
      <c r="J179" s="24">
        <f>IF(ISBLANK('Dados Normal. pelo Peso - Seca'!J179),"",('Dados Normal. pelo Peso - Seca'!J179-'Dados Normal. pelo Peso - Seca'!J$194)/('Dados Normal. pelo Peso - Seca'!J$193-'Dados Normal. pelo Peso - Seca'!J$194))</f>
        <v>0.24420255560814016</v>
      </c>
      <c r="K179" s="24">
        <f>IF(ISBLANK('Dados Normal. pelo Peso - Seca'!K179),"",('Dados Normal. pelo Peso - Seca'!K179-'Dados Normal. pelo Peso - Seca'!K$194)/('Dados Normal. pelo Peso - Seca'!K$193-'Dados Normal. pelo Peso - Seca'!K$194))</f>
        <v>0.84128809660724568</v>
      </c>
      <c r="L179" s="24">
        <f>IF(ISBLANK('Dados Normal. pelo Peso - Seca'!L179),"",('Dados Normal. pelo Peso - Seca'!L179-'Dados Normal. pelo Peso - Seca'!L$194)/('Dados Normal. pelo Peso - Seca'!L$193-'Dados Normal. pelo Peso - Seca'!L$194))</f>
        <v>0.73357578601595486</v>
      </c>
      <c r="M179" s="24">
        <f>IF(ISBLANK('Dados Normal. pelo Peso - Seca'!M179),"",('Dados Normal. pelo Peso - Seca'!M179-'Dados Normal. pelo Peso - Seca'!M$194)/('Dados Normal. pelo Peso - Seca'!M$193-'Dados Normal. pelo Peso - Seca'!M$194))</f>
        <v>0.52834335955576128</v>
      </c>
      <c r="N179" s="24">
        <f>IF(ISBLANK('Dados Normal. pelo Peso - Seca'!N179),"",('Dados Normal. pelo Peso - Seca'!N179-'Dados Normal. pelo Peso - Seca'!N$194)/('Dados Normal. pelo Peso - Seca'!N$193-'Dados Normal. pelo Peso - Seca'!N$194))</f>
        <v>0.53807106598984744</v>
      </c>
      <c r="O179" s="24">
        <f>IF(ISBLANK('Dados Normal. pelo Peso - Seca'!O179),"",('Dados Normal. pelo Peso - Seca'!O179-'Dados Normal. pelo Peso - Seca'!O$194)/('Dados Normal. pelo Peso - Seca'!O$193-'Dados Normal. pelo Peso - Seca'!O$194))</f>
        <v>0.46645569620253174</v>
      </c>
      <c r="P179" s="24">
        <f>IF(ISBLANK('Dados Normal. pelo Peso - Seca'!P179),"",('Dados Normal. pelo Peso - Seca'!P179-'Dados Normal. pelo Peso - Seca'!P$194)/('Dados Normal. pelo Peso - Seca'!P$193-'Dados Normal. pelo Peso - Seca'!P$194))</f>
        <v>0.39571589627959358</v>
      </c>
      <c r="Q179" s="24">
        <f>IF(ISBLANK('Dados Normal. pelo Peso - Seca'!Q179),"",('Dados Normal. pelo Peso - Seca'!Q179-'Dados Normal. pelo Peso - Seca'!Q$194)/('Dados Normal. pelo Peso - Seca'!Q$193-'Dados Normal. pelo Peso - Seca'!Q$194))</f>
        <v>0</v>
      </c>
      <c r="R179" s="24">
        <f>IF(ISBLANK('Dados Normal. pelo Peso - Seca'!R179),"",('Dados Normal. pelo Peso - Seca'!R179-'Dados Normal. pelo Peso - Seca'!R$194)/('Dados Normal. pelo Peso - Seca'!R$193-'Dados Normal. pelo Peso - Seca'!R$194))</f>
        <v>1</v>
      </c>
      <c r="S179" s="24">
        <f>IF(ISBLANK('Dados Normal. pelo Peso - Seca'!S179),"",('Dados Normal. pelo Peso - Seca'!S179-'Dados Normal. pelo Peso - Seca'!S$194)/('Dados Normal. pelo Peso - Seca'!S$193-'Dados Normal. pelo Peso - Seca'!S$194))</f>
        <v>0</v>
      </c>
      <c r="T179" s="24">
        <f>IF(ISBLANK('Dados Normal. pelo Peso - Seca'!T179),"",('Dados Normal. pelo Peso - Seca'!T179-'Dados Normal. pelo Peso - Seca'!T$194)/('Dados Normal. pelo Peso - Seca'!T$193-'Dados Normal. pelo Peso - Seca'!T$194))</f>
        <v>1</v>
      </c>
      <c r="U179" s="24">
        <f>IF(ISBLANK('Dados Normal. pelo Peso - Seca'!U179),"",('Dados Normal. pelo Peso - Seca'!U179-'Dados Normal. pelo Peso - Seca'!U$194)/('Dados Normal. pelo Peso - Seca'!U$193-'Dados Normal. pelo Peso - Seca'!U$194))</f>
        <v>1</v>
      </c>
      <c r="V179" s="24">
        <f>IF(ISBLANK('Dados Normal. pelo Peso - Seca'!V179),"",('Dados Normal. pelo Peso - Seca'!V179-'Dados Normal. pelo Peso - Seca'!V$194)/('Dados Normal. pelo Peso - Seca'!V$193-'Dados Normal. pelo Peso - Seca'!V$194))</f>
        <v>0.4583333333333332</v>
      </c>
      <c r="W179" s="24">
        <f>IF(ISBLANK('Dados Normal. pelo Peso - Seca'!W179),"",('Dados Normal. pelo Peso - Seca'!W179-'Dados Normal. pelo Peso - Seca'!W$194)/('Dados Normal. pelo Peso - Seca'!W$193-'Dados Normal. pelo Peso - Seca'!W$194))</f>
        <v>0.80503144654088088</v>
      </c>
      <c r="X179" s="24">
        <f>IF(ISBLANK('Dados Normal. pelo Peso - Seca'!X179),"",('Dados Normal. pelo Peso - Seca'!X179-'Dados Normal. pelo Peso - Seca'!X$194)/('Dados Normal. pelo Peso - Seca'!X$193-'Dados Normal. pelo Peso - Seca'!X$194))</f>
        <v>0.14393939393939417</v>
      </c>
      <c r="Y179" s="24">
        <f>IF(ISBLANK('Dados Normal. pelo Peso - Seca'!Y179),"",('Dados Normal. pelo Peso - Seca'!Y179-'Dados Normal. pelo Peso - Seca'!Y$194)/('Dados Normal. pelo Peso - Seca'!Y$193-'Dados Normal. pelo Peso - Seca'!Y$194))</f>
        <v>0.60884859964822091</v>
      </c>
      <c r="Z179" s="24">
        <f>IF(ISBLANK('Dados Normal. pelo Peso - Seca'!Z179),"",('Dados Normal. pelo Peso - Seca'!Z179-'Dados Normal. pelo Peso - Seca'!Z$194)/('Dados Normal. pelo Peso - Seca'!Z$193-'Dados Normal. pelo Peso - Seca'!Z$194))</f>
        <v>0.77122069523039616</v>
      </c>
      <c r="AA179" s="24">
        <f>IF(ISBLANK('Dados Normal. pelo Peso - Seca'!AA179),"",('Dados Normal. pelo Peso - Seca'!AA179-'Dados Normal. pelo Peso - Seca'!AA$194)/('Dados Normal. pelo Peso - Seca'!AA$193-'Dados Normal. pelo Peso - Seca'!AA$194))</f>
        <v>0.78394943497414293</v>
      </c>
      <c r="AB179" s="24">
        <f>IF(ISBLANK('Dados Normal. pelo Peso - Seca'!AB179),"",('Dados Normal. pelo Peso - Seca'!AB179-'Dados Normal. pelo Peso - Seca'!AB$194)/('Dados Normal. pelo Peso - Seca'!AB$193-'Dados Normal. pelo Peso - Seca'!AB$194))</f>
        <v>0.44680851063829791</v>
      </c>
      <c r="AC179" s="24">
        <f>IF(ISBLANK('Dados Normal. pelo Peso - Seca'!AC179),"",('Dados Normal. pelo Peso - Seca'!AC179-'Dados Normal. pelo Peso - Seca'!AC$194)/('Dados Normal. pelo Peso - Seca'!AC$193-'Dados Normal. pelo Peso - Seca'!AC$194))</f>
        <v>0.47916666666666669</v>
      </c>
    </row>
    <row r="180" spans="1:32" s="17" customFormat="1" x14ac:dyDescent="0.25">
      <c r="A180" s="18" t="s">
        <v>1223</v>
      </c>
      <c r="B180" s="20" t="s">
        <v>1224</v>
      </c>
      <c r="C180" s="24">
        <f>IF(ISBLANK('Dados Normal. pelo Peso - Seca'!C180),"",('Dados Normal. pelo Peso - Seca'!C180-'Dados Normal. pelo Peso - Seca'!C$194)/('Dados Normal. pelo Peso - Seca'!C$193-'Dados Normal. pelo Peso - Seca'!C$194))</f>
        <v>0.65402858312768253</v>
      </c>
      <c r="D180" s="24">
        <f>IF(ISBLANK('Dados Normal. pelo Peso - Seca'!D180),"",('Dados Normal. pelo Peso - Seca'!D180-'Dados Normal. pelo Peso - Seca'!D$194)/('Dados Normal. pelo Peso - Seca'!D$193-'Dados Normal. pelo Peso - Seca'!D$194))</f>
        <v>0.16437430382998017</v>
      </c>
      <c r="E180" s="24">
        <f>IF(ISBLANK('Dados Normal. pelo Peso - Seca'!E180),"",('Dados Normal. pelo Peso - Seca'!E180-'Dados Normal. pelo Peso - Seca'!E$194)/('Dados Normal. pelo Peso - Seca'!E$193-'Dados Normal. pelo Peso - Seca'!E$194))</f>
        <v>0.69779539261828083</v>
      </c>
      <c r="F180" s="24">
        <f>IF(ISBLANK('Dados Normal. pelo Peso - Seca'!F180),"",('Dados Normal. pelo Peso - Seca'!F180-'Dados Normal. pelo Peso - Seca'!F$194)/('Dados Normal. pelo Peso - Seca'!F$193-'Dados Normal. pelo Peso - Seca'!F$194))</f>
        <v>0.63740920096852305</v>
      </c>
      <c r="G180" s="24">
        <f>IF(ISBLANK('Dados Normal. pelo Peso - Seca'!G180),"",('Dados Normal. pelo Peso - Seca'!G180-'Dados Normal. pelo Peso - Seca'!G$194)/('Dados Normal. pelo Peso - Seca'!G$193-'Dados Normal. pelo Peso - Seca'!G$194))</f>
        <v>0.24474794970442132</v>
      </c>
      <c r="H180" s="24">
        <f>IF(ISBLANK('Dados Normal. pelo Peso - Seca'!H180),"",('Dados Normal. pelo Peso - Seca'!H180-'Dados Normal. pelo Peso - Seca'!H$194)/('Dados Normal. pelo Peso - Seca'!H$193-'Dados Normal. pelo Peso - Seca'!H$194))</f>
        <v>0.49554237202567802</v>
      </c>
      <c r="I180" s="24">
        <f>IF(ISBLANK('Dados Normal. pelo Peso - Seca'!I180),"",('Dados Normal. pelo Peso - Seca'!I180-'Dados Normal. pelo Peso - Seca'!I$194)/('Dados Normal. pelo Peso - Seca'!I$193-'Dados Normal. pelo Peso - Seca'!I$194))</f>
        <v>0.52874418604651174</v>
      </c>
      <c r="J180" s="24">
        <f>IF(ISBLANK('Dados Normal. pelo Peso - Seca'!J180),"",('Dados Normal. pelo Peso - Seca'!J180-'Dados Normal. pelo Peso - Seca'!J$194)/('Dados Normal. pelo Peso - Seca'!J$193-'Dados Normal. pelo Peso - Seca'!J$194))</f>
        <v>0.43019403691433994</v>
      </c>
      <c r="K180" s="24">
        <f>IF(ISBLANK('Dados Normal. pelo Peso - Seca'!K180),"",('Dados Normal. pelo Peso - Seca'!K180-'Dados Normal. pelo Peso - Seca'!K$194)/('Dados Normal. pelo Peso - Seca'!K$193-'Dados Normal. pelo Peso - Seca'!K$194))</f>
        <v>0.80402530189764232</v>
      </c>
      <c r="L180" s="24">
        <f>IF(ISBLANK('Dados Normal. pelo Peso - Seca'!L180),"",('Dados Normal. pelo Peso - Seca'!L180-'Dados Normal. pelo Peso - Seca'!L$194)/('Dados Normal. pelo Peso - Seca'!L$193-'Dados Normal. pelo Peso - Seca'!L$194))</f>
        <v>0.77440168934772402</v>
      </c>
      <c r="M180" s="24">
        <f>IF(ISBLANK('Dados Normal. pelo Peso - Seca'!M180),"",('Dados Normal. pelo Peso - Seca'!M180-'Dados Normal. pelo Peso - Seca'!M$194)/('Dados Normal. pelo Peso - Seca'!M$193-'Dados Normal. pelo Peso - Seca'!M$194))</f>
        <v>3.239241092086996E-2</v>
      </c>
      <c r="N180" s="24">
        <f>IF(ISBLANK('Dados Normal. pelo Peso - Seca'!N180),"",('Dados Normal. pelo Peso - Seca'!N180-'Dados Normal. pelo Peso - Seca'!N$194)/('Dados Normal. pelo Peso - Seca'!N$193-'Dados Normal. pelo Peso - Seca'!N$194))</f>
        <v>0.76099830795262258</v>
      </c>
      <c r="O180" s="24">
        <f>IF(ISBLANK('Dados Normal. pelo Peso - Seca'!O180),"",('Dados Normal. pelo Peso - Seca'!O180-'Dados Normal. pelo Peso - Seca'!O$194)/('Dados Normal. pelo Peso - Seca'!O$193-'Dados Normal. pelo Peso - Seca'!O$194))</f>
        <v>0.80506329113924047</v>
      </c>
      <c r="P180" s="24">
        <f>IF(ISBLANK('Dados Normal. pelo Peso - Seca'!P180),"",('Dados Normal. pelo Peso - Seca'!P180-'Dados Normal. pelo Peso - Seca'!P$194)/('Dados Normal. pelo Peso - Seca'!P$193-'Dados Normal. pelo Peso - Seca'!P$194))</f>
        <v>9.808342728297563E-2</v>
      </c>
      <c r="Q180" s="24">
        <f>IF(ISBLANK('Dados Normal. pelo Peso - Seca'!Q180),"",('Dados Normal. pelo Peso - Seca'!Q180-'Dados Normal. pelo Peso - Seca'!Q$194)/('Dados Normal. pelo Peso - Seca'!Q$193-'Dados Normal. pelo Peso - Seca'!Q$194))</f>
        <v>1</v>
      </c>
      <c r="R180" s="24">
        <f>IF(ISBLANK('Dados Normal. pelo Peso - Seca'!R180),"",('Dados Normal. pelo Peso - Seca'!R180-'Dados Normal. pelo Peso - Seca'!R$194)/('Dados Normal. pelo Peso - Seca'!R$193-'Dados Normal. pelo Peso - Seca'!R$194))</f>
        <v>1</v>
      </c>
      <c r="S180" s="24">
        <f>IF(ISBLANK('Dados Normal. pelo Peso - Seca'!S180),"",('Dados Normal. pelo Peso - Seca'!S180-'Dados Normal. pelo Peso - Seca'!S$194)/('Dados Normal. pelo Peso - Seca'!S$193-'Dados Normal. pelo Peso - Seca'!S$194))</f>
        <v>0</v>
      </c>
      <c r="T180" s="24">
        <f>IF(ISBLANK('Dados Normal. pelo Peso - Seca'!T180),"",('Dados Normal. pelo Peso - Seca'!T180-'Dados Normal. pelo Peso - Seca'!T$194)/('Dados Normal. pelo Peso - Seca'!T$193-'Dados Normal. pelo Peso - Seca'!T$194))</f>
        <v>1</v>
      </c>
      <c r="U180" s="24">
        <f>IF(ISBLANK('Dados Normal. pelo Peso - Seca'!U180),"",('Dados Normal. pelo Peso - Seca'!U180-'Dados Normal. pelo Peso - Seca'!U$194)/('Dados Normal. pelo Peso - Seca'!U$193-'Dados Normal. pelo Peso - Seca'!U$194))</f>
        <v>1</v>
      </c>
      <c r="V180" s="24">
        <f>IF(ISBLANK('Dados Normal. pelo Peso - Seca'!V180),"",('Dados Normal. pelo Peso - Seca'!V180-'Dados Normal. pelo Peso - Seca'!V$194)/('Dados Normal. pelo Peso - Seca'!V$193-'Dados Normal. pelo Peso - Seca'!V$194))</f>
        <v>0.49999999999999989</v>
      </c>
      <c r="W180" s="24">
        <f>IF(ISBLANK('Dados Normal. pelo Peso - Seca'!W180),"",('Dados Normal. pelo Peso - Seca'!W180-'Dados Normal. pelo Peso - Seca'!W$194)/('Dados Normal. pelo Peso - Seca'!W$193-'Dados Normal. pelo Peso - Seca'!W$194))</f>
        <v>0.61410601976639756</v>
      </c>
      <c r="X180" s="24">
        <f>IF(ISBLANK('Dados Normal. pelo Peso - Seca'!X180),"",('Dados Normal. pelo Peso - Seca'!X180-'Dados Normal. pelo Peso - Seca'!X$194)/('Dados Normal. pelo Peso - Seca'!X$193-'Dados Normal. pelo Peso - Seca'!X$194))</f>
        <v>0.70247933884297586</v>
      </c>
      <c r="Y180" s="24">
        <f>IF(ISBLANK('Dados Normal. pelo Peso - Seca'!Y180),"",('Dados Normal. pelo Peso - Seca'!Y180-'Dados Normal. pelo Peso - Seca'!Y$194)/('Dados Normal. pelo Peso - Seca'!Y$193-'Dados Normal. pelo Peso - Seca'!Y$194))</f>
        <v>0.71992964416181837</v>
      </c>
      <c r="Z180" s="24">
        <f>IF(ISBLANK('Dados Normal. pelo Peso - Seca'!Z180),"",('Dados Normal. pelo Peso - Seca'!Z180-'Dados Normal. pelo Peso - Seca'!Z$194)/('Dados Normal. pelo Peso - Seca'!Z$193-'Dados Normal. pelo Peso - Seca'!Z$194))</f>
        <v>0.80614389652384799</v>
      </c>
      <c r="AA180" s="24">
        <f>IF(ISBLANK('Dados Normal. pelo Peso - Seca'!AA180),"",('Dados Normal. pelo Peso - Seca'!AA180-'Dados Normal. pelo Peso - Seca'!AA$194)/('Dados Normal. pelo Peso - Seca'!AA$193-'Dados Normal. pelo Peso - Seca'!AA$194))</f>
        <v>0.8054012641256465</v>
      </c>
      <c r="AB180" s="24">
        <f>IF(ISBLANK('Dados Normal. pelo Peso - Seca'!AB180),"",('Dados Normal. pelo Peso - Seca'!AB180-'Dados Normal. pelo Peso - Seca'!AB$194)/('Dados Normal. pelo Peso - Seca'!AB$193-'Dados Normal. pelo Peso - Seca'!AB$194))</f>
        <v>0.19148936170212782</v>
      </c>
      <c r="AC180" s="24">
        <f>IF(ISBLANK('Dados Normal. pelo Peso - Seca'!AC180),"",('Dados Normal. pelo Peso - Seca'!AC180-'Dados Normal. pelo Peso - Seca'!AC$194)/('Dados Normal. pelo Peso - Seca'!AC$193-'Dados Normal. pelo Peso - Seca'!AC$194))</f>
        <v>0.47916666666666669</v>
      </c>
    </row>
    <row r="181" spans="1:32" s="17" customFormat="1" x14ac:dyDescent="0.25">
      <c r="A181" s="18" t="s">
        <v>1225</v>
      </c>
      <c r="B181" s="20" t="s">
        <v>1226</v>
      </c>
      <c r="C181" s="24">
        <f>IF(ISBLANK('Dados Normal. pelo Peso - Seca'!C181),"",('Dados Normal. pelo Peso - Seca'!C181-'Dados Normal. pelo Peso - Seca'!C$194)/('Dados Normal. pelo Peso - Seca'!C$193-'Dados Normal. pelo Peso - Seca'!C$194))</f>
        <v>0.65167640008409755</v>
      </c>
      <c r="D181" s="24">
        <f>IF(ISBLANK('Dados Normal. pelo Peso - Seca'!D181),"",('Dados Normal. pelo Peso - Seca'!D181-'Dados Normal. pelo Peso - Seca'!D$194)/('Dados Normal. pelo Peso - Seca'!D$193-'Dados Normal. pelo Peso - Seca'!D$194))</f>
        <v>0.31901876623555975</v>
      </c>
      <c r="E181" s="24">
        <f>IF(ISBLANK('Dados Normal. pelo Peso - Seca'!E181),"",('Dados Normal. pelo Peso - Seca'!E181-'Dados Normal. pelo Peso - Seca'!E$194)/('Dados Normal. pelo Peso - Seca'!E$193-'Dados Normal. pelo Peso - Seca'!E$194))</f>
        <v>0.60936338865494166</v>
      </c>
      <c r="F181" s="24">
        <f>IF(ISBLANK('Dados Normal. pelo Peso - Seca'!F181),"",('Dados Normal. pelo Peso - Seca'!F181-'Dados Normal. pelo Peso - Seca'!F$194)/('Dados Normal. pelo Peso - Seca'!F$193-'Dados Normal. pelo Peso - Seca'!F$194))</f>
        <v>0.53359564164648909</v>
      </c>
      <c r="G181" s="24">
        <f>IF(ISBLANK('Dados Normal. pelo Peso - Seca'!G181),"",('Dados Normal. pelo Peso - Seca'!G181-'Dados Normal. pelo Peso - Seca'!G$194)/('Dados Normal. pelo Peso - Seca'!G$193-'Dados Normal. pelo Peso - Seca'!G$194))</f>
        <v>0.17716935676193035</v>
      </c>
      <c r="H181" s="24">
        <f>IF(ISBLANK('Dados Normal. pelo Peso - Seca'!H181),"",('Dados Normal. pelo Peso - Seca'!H181-'Dados Normal. pelo Peso - Seca'!H$194)/('Dados Normal. pelo Peso - Seca'!H$193-'Dados Normal. pelo Peso - Seca'!H$194))</f>
        <v>0.61610294713873248</v>
      </c>
      <c r="I181" s="24">
        <f>IF(ISBLANK('Dados Normal. pelo Peso - Seca'!I181),"",('Dados Normal. pelo Peso - Seca'!I181-'Dados Normal. pelo Peso - Seca'!I$194)/('Dados Normal. pelo Peso - Seca'!I$193-'Dados Normal. pelo Peso - Seca'!I$194))</f>
        <v>0.60725581395348849</v>
      </c>
      <c r="J181" s="24">
        <f>IF(ISBLANK('Dados Normal. pelo Peso - Seca'!J181),"",('Dados Normal. pelo Peso - Seca'!J181-'Dados Normal. pelo Peso - Seca'!J$194)/('Dados Normal. pelo Peso - Seca'!J$193-'Dados Normal. pelo Peso - Seca'!J$194))</f>
        <v>0.51206814955040225</v>
      </c>
      <c r="K181" s="24">
        <f>IF(ISBLANK('Dados Normal. pelo Peso - Seca'!K181),"",('Dados Normal. pelo Peso - Seca'!K181-'Dados Normal. pelo Peso - Seca'!K$194)/('Dados Normal. pelo Peso - Seca'!K$193-'Dados Normal. pelo Peso - Seca'!K$194))</f>
        <v>0.39608970672800464</v>
      </c>
      <c r="L181" s="24">
        <f>IF(ISBLANK('Dados Normal. pelo Peso - Seca'!L181),"",('Dados Normal. pelo Peso - Seca'!L181-'Dados Normal. pelo Peso - Seca'!L$194)/('Dados Normal. pelo Peso - Seca'!L$193-'Dados Normal. pelo Peso - Seca'!L$194))</f>
        <v>0.78589863913655555</v>
      </c>
      <c r="M181" s="24">
        <f>IF(ISBLANK('Dados Normal. pelo Peso - Seca'!M181),"",('Dados Normal. pelo Peso - Seca'!M181-'Dados Normal. pelo Peso - Seca'!M$194)/('Dados Normal. pelo Peso - Seca'!M$193-'Dados Normal. pelo Peso - Seca'!M$194))</f>
        <v>0.15895418787598334</v>
      </c>
      <c r="N181" s="24">
        <f>IF(ISBLANK('Dados Normal. pelo Peso - Seca'!N181),"",('Dados Normal. pelo Peso - Seca'!N181-'Dados Normal. pelo Peso - Seca'!N$194)/('Dados Normal. pelo Peso - Seca'!N$193-'Dados Normal. pelo Peso - Seca'!N$194))</f>
        <v>0.87626903553299484</v>
      </c>
      <c r="O181" s="24">
        <f>IF(ISBLANK('Dados Normal. pelo Peso - Seca'!O181),"",('Dados Normal. pelo Peso - Seca'!O181-'Dados Normal. pelo Peso - Seca'!O$194)/('Dados Normal. pelo Peso - Seca'!O$193-'Dados Normal. pelo Peso - Seca'!O$194))</f>
        <v>0.84066455696202513</v>
      </c>
      <c r="P181" s="24">
        <f>IF(ISBLANK('Dados Normal. pelo Peso - Seca'!P181),"",('Dados Normal. pelo Peso - Seca'!P181-'Dados Normal. pelo Peso - Seca'!P$194)/('Dados Normal. pelo Peso - Seca'!P$193-'Dados Normal. pelo Peso - Seca'!P$194))</f>
        <v>9.3573844419391983E-2</v>
      </c>
      <c r="Q181" s="24">
        <f>IF(ISBLANK('Dados Normal. pelo Peso - Seca'!Q181),"",('Dados Normal. pelo Peso - Seca'!Q181-'Dados Normal. pelo Peso - Seca'!Q$194)/('Dados Normal. pelo Peso - Seca'!Q$193-'Dados Normal. pelo Peso - Seca'!Q$194))</f>
        <v>1</v>
      </c>
      <c r="R181" s="24">
        <f>IF(ISBLANK('Dados Normal. pelo Peso - Seca'!R181),"",('Dados Normal. pelo Peso - Seca'!R181-'Dados Normal. pelo Peso - Seca'!R$194)/('Dados Normal. pelo Peso - Seca'!R$193-'Dados Normal. pelo Peso - Seca'!R$194))</f>
        <v>1</v>
      </c>
      <c r="S181" s="24">
        <f>IF(ISBLANK('Dados Normal. pelo Peso - Seca'!S181),"",('Dados Normal. pelo Peso - Seca'!S181-'Dados Normal. pelo Peso - Seca'!S$194)/('Dados Normal. pelo Peso - Seca'!S$193-'Dados Normal. pelo Peso - Seca'!S$194))</f>
        <v>0</v>
      </c>
      <c r="T181" s="24">
        <f>IF(ISBLANK('Dados Normal. pelo Peso - Seca'!T181),"",('Dados Normal. pelo Peso - Seca'!T181-'Dados Normal. pelo Peso - Seca'!T$194)/('Dados Normal. pelo Peso - Seca'!T$193-'Dados Normal. pelo Peso - Seca'!T$194))</f>
        <v>1</v>
      </c>
      <c r="U181" s="24">
        <f>IF(ISBLANK('Dados Normal. pelo Peso - Seca'!U181),"",('Dados Normal. pelo Peso - Seca'!U181-'Dados Normal. pelo Peso - Seca'!U$194)/('Dados Normal. pelo Peso - Seca'!U$193-'Dados Normal. pelo Peso - Seca'!U$194))</f>
        <v>1</v>
      </c>
      <c r="V181" s="24">
        <f>IF(ISBLANK('Dados Normal. pelo Peso - Seca'!V181),"",('Dados Normal. pelo Peso - Seca'!V181-'Dados Normal. pelo Peso - Seca'!V$194)/('Dados Normal. pelo Peso - Seca'!V$193-'Dados Normal. pelo Peso - Seca'!V$194))</f>
        <v>0.49999999999999989</v>
      </c>
      <c r="W181" s="24">
        <f>IF(ISBLANK('Dados Normal. pelo Peso - Seca'!W181),"",('Dados Normal. pelo Peso - Seca'!W181-'Dados Normal. pelo Peso - Seca'!W$194)/('Dados Normal. pelo Peso - Seca'!W$193-'Dados Normal. pelo Peso - Seca'!W$194))</f>
        <v>0.77313566936208467</v>
      </c>
      <c r="X181" s="24">
        <f>IF(ISBLANK('Dados Normal. pelo Peso - Seca'!X181),"",('Dados Normal. pelo Peso - Seca'!X181-'Dados Normal. pelo Peso - Seca'!X$194)/('Dados Normal. pelo Peso - Seca'!X$193-'Dados Normal. pelo Peso - Seca'!X$194))</f>
        <v>0.37878787878787867</v>
      </c>
      <c r="Y181" s="24">
        <f>IF(ISBLANK('Dados Normal. pelo Peso - Seca'!Y181),"",('Dados Normal. pelo Peso - Seca'!Y181-'Dados Normal. pelo Peso - Seca'!Y$194)/('Dados Normal. pelo Peso - Seca'!Y$193-'Dados Normal. pelo Peso - Seca'!Y$194))</f>
        <v>0.72128264104992568</v>
      </c>
      <c r="Z181" s="24">
        <f>IF(ISBLANK('Dados Normal. pelo Peso - Seca'!Z181),"",('Dados Normal. pelo Peso - Seca'!Z181-'Dados Normal. pelo Peso - Seca'!Z$194)/('Dados Normal. pelo Peso - Seca'!Z$193-'Dados Normal. pelo Peso - Seca'!Z$194))</f>
        <v>0.74114793856103478</v>
      </c>
      <c r="AA181" s="24">
        <f>IF(ISBLANK('Dados Normal. pelo Peso - Seca'!AA181),"",('Dados Normal. pelo Peso - Seca'!AA181-'Dados Normal. pelo Peso - Seca'!AA$194)/('Dados Normal. pelo Peso - Seca'!AA$193-'Dados Normal. pelo Peso - Seca'!AA$194))</f>
        <v>0.464661942156675</v>
      </c>
      <c r="AB181" s="24">
        <f>IF(ISBLANK('Dados Normal. pelo Peso - Seca'!AB181),"",('Dados Normal. pelo Peso - Seca'!AB181-'Dados Normal. pelo Peso - Seca'!AB$194)/('Dados Normal. pelo Peso - Seca'!AB$193-'Dados Normal. pelo Peso - Seca'!AB$194))</f>
        <v>0.38297872340425554</v>
      </c>
      <c r="AC181" s="24">
        <f>IF(ISBLANK('Dados Normal. pelo Peso - Seca'!AC181),"",('Dados Normal. pelo Peso - Seca'!AC181-'Dados Normal. pelo Peso - Seca'!AC$194)/('Dados Normal. pelo Peso - Seca'!AC$193-'Dados Normal. pelo Peso - Seca'!AC$194))</f>
        <v>0.4166666666666668</v>
      </c>
    </row>
    <row r="182" spans="1:32" s="17" customFormat="1" x14ac:dyDescent="0.25">
      <c r="A182" s="18" t="s">
        <v>1227</v>
      </c>
      <c r="B182" s="20" t="s">
        <v>1228</v>
      </c>
      <c r="C182" s="24">
        <f>IF(ISBLANK('Dados Normal. pelo Peso - Seca'!C182),"",('Dados Normal. pelo Peso - Seca'!C182-'Dados Normal. pelo Peso - Seca'!C$194)/('Dados Normal. pelo Peso - Seca'!C$193-'Dados Normal. pelo Peso - Seca'!C$194))</f>
        <v>0.66284999928057942</v>
      </c>
      <c r="D182" s="24">
        <f>IF(ISBLANK('Dados Normal. pelo Peso - Seca'!D182),"",('Dados Normal. pelo Peso - Seca'!D182-'Dados Normal. pelo Peso - Seca'!D$194)/('Dados Normal. pelo Peso - Seca'!D$193-'Dados Normal. pelo Peso - Seca'!D$194))</f>
        <v>0.36757053845454885</v>
      </c>
      <c r="E182" s="24">
        <f>IF(ISBLANK('Dados Normal. pelo Peso - Seca'!E182),"",('Dados Normal. pelo Peso - Seca'!E182-'Dados Normal. pelo Peso - Seca'!E$194)/('Dados Normal. pelo Peso - Seca'!E$193-'Dados Normal. pelo Peso - Seca'!E$194))</f>
        <v>0.63017091899925703</v>
      </c>
      <c r="F182" s="24">
        <f>IF(ISBLANK('Dados Normal. pelo Peso - Seca'!F182),"",('Dados Normal. pelo Peso - Seca'!F182-'Dados Normal. pelo Peso - Seca'!F$194)/('Dados Normal. pelo Peso - Seca'!F$193-'Dados Normal. pelo Peso - Seca'!F$194))</f>
        <v>0.7723970944309928</v>
      </c>
      <c r="G182" s="24">
        <f>IF(ISBLANK('Dados Normal. pelo Peso - Seca'!G182),"",('Dados Normal. pelo Peso - Seca'!G182-'Dados Normal. pelo Peso - Seca'!G$194)/('Dados Normal. pelo Peso - Seca'!G$193-'Dados Normal. pelo Peso - Seca'!G$194))</f>
        <v>0.29896733636444001</v>
      </c>
      <c r="H182" s="24">
        <f>IF(ISBLANK('Dados Normal. pelo Peso - Seca'!H182),"",('Dados Normal. pelo Peso - Seca'!H182-'Dados Normal. pelo Peso - Seca'!H$194)/('Dados Normal. pelo Peso - Seca'!H$193-'Dados Normal. pelo Peso - Seca'!H$194))</f>
        <v>0.62592232756686672</v>
      </c>
      <c r="I182" s="24">
        <f>IF(ISBLANK('Dados Normal. pelo Peso - Seca'!I182),"",('Dados Normal. pelo Peso - Seca'!I182-'Dados Normal. pelo Peso - Seca'!I$194)/('Dados Normal. pelo Peso - Seca'!I$193-'Dados Normal. pelo Peso - Seca'!I$194))</f>
        <v>0.2493023255813954</v>
      </c>
      <c r="J182" s="24">
        <f>IF(ISBLANK('Dados Normal. pelo Peso - Seca'!J182),"",('Dados Normal. pelo Peso - Seca'!J182-'Dados Normal. pelo Peso - Seca'!J$194)/('Dados Normal. pelo Peso - Seca'!J$193-'Dados Normal. pelo Peso - Seca'!J$194))</f>
        <v>0.58353052531945093</v>
      </c>
      <c r="K182" s="24">
        <f>IF(ISBLANK('Dados Normal. pelo Peso - Seca'!K182),"",('Dados Normal. pelo Peso - Seca'!K182-'Dados Normal. pelo Peso - Seca'!K$194)/('Dados Normal. pelo Peso - Seca'!K$193-'Dados Normal. pelo Peso - Seca'!K$194))</f>
        <v>0.63772282921219103</v>
      </c>
      <c r="L182" s="24">
        <f>IF(ISBLANK('Dados Normal. pelo Peso - Seca'!L182),"",('Dados Normal. pelo Peso - Seca'!L182-'Dados Normal. pelo Peso - Seca'!L$194)/('Dados Normal. pelo Peso - Seca'!L$193-'Dados Normal. pelo Peso - Seca'!L$194))</f>
        <v>0.78601595495072718</v>
      </c>
      <c r="M182" s="24">
        <f>IF(ISBLANK('Dados Normal. pelo Peso - Seca'!M182),"",('Dados Normal. pelo Peso - Seca'!M182-'Dados Normal. pelo Peso - Seca'!M$194)/('Dados Normal. pelo Peso - Seca'!M$193-'Dados Normal. pelo Peso - Seca'!M$194))</f>
        <v>0.6189264229523368</v>
      </c>
      <c r="N182" s="24">
        <f>IF(ISBLANK('Dados Normal. pelo Peso - Seca'!N182),"",('Dados Normal. pelo Peso - Seca'!N182-'Dados Normal. pelo Peso - Seca'!N$194)/('Dados Normal. pelo Peso - Seca'!N$193-'Dados Normal. pelo Peso - Seca'!N$194))</f>
        <v>0.40059221658206423</v>
      </c>
      <c r="O182" s="24">
        <f>IF(ISBLANK('Dados Normal. pelo Peso - Seca'!O182),"",('Dados Normal. pelo Peso - Seca'!O182-'Dados Normal. pelo Peso - Seca'!O$194)/('Dados Normal. pelo Peso - Seca'!O$193-'Dados Normal. pelo Peso - Seca'!O$194))</f>
        <v>0.81645569620253156</v>
      </c>
      <c r="P182" s="24">
        <f>IF(ISBLANK('Dados Normal. pelo Peso - Seca'!P182),"",('Dados Normal. pelo Peso - Seca'!P182-'Dados Normal. pelo Peso - Seca'!P$194)/('Dados Normal. pelo Peso - Seca'!P$193-'Dados Normal. pelo Peso - Seca'!P$194))</f>
        <v>2.3675310033822384E-2</v>
      </c>
      <c r="Q182" s="24">
        <f>IF(ISBLANK('Dados Normal. pelo Peso - Seca'!Q182),"",('Dados Normal. pelo Peso - Seca'!Q182-'Dados Normal. pelo Peso - Seca'!Q$194)/('Dados Normal. pelo Peso - Seca'!Q$193-'Dados Normal. pelo Peso - Seca'!Q$194))</f>
        <v>1</v>
      </c>
      <c r="R182" s="24">
        <f>IF(ISBLANK('Dados Normal. pelo Peso - Seca'!R182),"",('Dados Normal. pelo Peso - Seca'!R182-'Dados Normal. pelo Peso - Seca'!R$194)/('Dados Normal. pelo Peso - Seca'!R$193-'Dados Normal. pelo Peso - Seca'!R$194))</f>
        <v>1</v>
      </c>
      <c r="S182" s="24">
        <f>IF(ISBLANK('Dados Normal. pelo Peso - Seca'!S182),"",('Dados Normal. pelo Peso - Seca'!S182-'Dados Normal. pelo Peso - Seca'!S$194)/('Dados Normal. pelo Peso - Seca'!S$193-'Dados Normal. pelo Peso - Seca'!S$194))</f>
        <v>0.33333333333333343</v>
      </c>
      <c r="T182" s="24">
        <f>IF(ISBLANK('Dados Normal. pelo Peso - Seca'!T182),"",('Dados Normal. pelo Peso - Seca'!T182-'Dados Normal. pelo Peso - Seca'!T$194)/('Dados Normal. pelo Peso - Seca'!T$193-'Dados Normal. pelo Peso - Seca'!T$194))</f>
        <v>1</v>
      </c>
      <c r="U182" s="24">
        <f>IF(ISBLANK('Dados Normal. pelo Peso - Seca'!U182),"",('Dados Normal. pelo Peso - Seca'!U182-'Dados Normal. pelo Peso - Seca'!U$194)/('Dados Normal. pelo Peso - Seca'!U$193-'Dados Normal. pelo Peso - Seca'!U$194))</f>
        <v>1</v>
      </c>
      <c r="V182" s="24">
        <f>IF(ISBLANK('Dados Normal. pelo Peso - Seca'!V182),"",('Dados Normal. pelo Peso - Seca'!V182-'Dados Normal. pelo Peso - Seca'!V$194)/('Dados Normal. pelo Peso - Seca'!V$193-'Dados Normal. pelo Peso - Seca'!V$194))</f>
        <v>0.4583333333333332</v>
      </c>
      <c r="W182" s="24">
        <f>IF(ISBLANK('Dados Normal. pelo Peso - Seca'!W182),"",('Dados Normal. pelo Peso - Seca'!W182-'Dados Normal. pelo Peso - Seca'!W$194)/('Dados Normal. pelo Peso - Seca'!W$193-'Dados Normal. pelo Peso - Seca'!W$194))</f>
        <v>0.3944294699011674</v>
      </c>
      <c r="X182" s="24">
        <f>IF(ISBLANK('Dados Normal. pelo Peso - Seca'!X182),"",('Dados Normal. pelo Peso - Seca'!X182-'Dados Normal. pelo Peso - Seca'!X$194)/('Dados Normal. pelo Peso - Seca'!X$193-'Dados Normal. pelo Peso - Seca'!X$194))</f>
        <v>0.29338842975206575</v>
      </c>
      <c r="Y182" s="24">
        <f>IF(ISBLANK('Dados Normal. pelo Peso - Seca'!Y182),"",('Dados Normal. pelo Peso - Seca'!Y182-'Dados Normal. pelo Peso - Seca'!Y$194)/('Dados Normal. pelo Peso - Seca'!Y$193-'Dados Normal. pelo Peso - Seca'!Y$194))</f>
        <v>0.62332566635096753</v>
      </c>
      <c r="Z182" s="24">
        <f>IF(ISBLANK('Dados Normal. pelo Peso - Seca'!Z182),"",('Dados Normal. pelo Peso - Seca'!Z182-'Dados Normal. pelo Peso - Seca'!Z$194)/('Dados Normal. pelo Peso - Seca'!Z$193-'Dados Normal. pelo Peso - Seca'!Z$194))</f>
        <v>0.56588520614389648</v>
      </c>
      <c r="AA182" s="24">
        <f>IF(ISBLANK('Dados Normal. pelo Peso - Seca'!AA182),"",('Dados Normal. pelo Peso - Seca'!AA182-'Dados Normal. pelo Peso - Seca'!AA$194)/('Dados Normal. pelo Peso - Seca'!AA$193-'Dados Normal. pelo Peso - Seca'!AA$194))</f>
        <v>0.74142884504884132</v>
      </c>
      <c r="AB182" s="24">
        <f>IF(ISBLANK('Dados Normal. pelo Peso - Seca'!AB182),"",('Dados Normal. pelo Peso - Seca'!AB182-'Dados Normal. pelo Peso - Seca'!AB$194)/('Dados Normal. pelo Peso - Seca'!AB$193-'Dados Normal. pelo Peso - Seca'!AB$194))</f>
        <v>0.57446808510638303</v>
      </c>
      <c r="AC182" s="24">
        <f>IF(ISBLANK('Dados Normal. pelo Peso - Seca'!AC182),"",('Dados Normal. pelo Peso - Seca'!AC182-'Dados Normal. pelo Peso - Seca'!AC$194)/('Dados Normal. pelo Peso - Seca'!AC$193-'Dados Normal. pelo Peso - Seca'!AC$194))</f>
        <v>0.56249999999999989</v>
      </c>
    </row>
    <row r="183" spans="1:32" s="17" customFormat="1" x14ac:dyDescent="0.25">
      <c r="A183" s="18" t="s">
        <v>1229</v>
      </c>
      <c r="B183" s="20" t="s">
        <v>1230</v>
      </c>
      <c r="C183" s="24">
        <f>IF(ISBLANK('Dados Normal. pelo Peso - Seca'!C183),"",('Dados Normal. pelo Peso - Seca'!C183-'Dados Normal. pelo Peso - Seca'!C$194)/('Dados Normal. pelo Peso - Seca'!C$193-'Dados Normal. pelo Peso - Seca'!C$194))</f>
        <v>0.50685817627271745</v>
      </c>
      <c r="D183" s="24">
        <f>IF(ISBLANK('Dados Normal. pelo Peso - Seca'!D183),"",('Dados Normal. pelo Peso - Seca'!D183-'Dados Normal. pelo Peso - Seca'!D$194)/('Dados Normal. pelo Peso - Seca'!D$193-'Dados Normal. pelo Peso - Seca'!D$194))</f>
        <v>0.46178466540817786</v>
      </c>
      <c r="E183" s="24">
        <f>IF(ISBLANK('Dados Normal. pelo Peso - Seca'!E183),"",('Dados Normal. pelo Peso - Seca'!E183-'Dados Normal. pelo Peso - Seca'!E$194)/('Dados Normal. pelo Peso - Seca'!E$193-'Dados Normal. pelo Peso - Seca'!E$194))</f>
        <v>0.72430022293782503</v>
      </c>
      <c r="F183" s="24">
        <f>IF(ISBLANK('Dados Normal. pelo Peso - Seca'!F183),"",('Dados Normal. pelo Peso - Seca'!F183-'Dados Normal. pelo Peso - Seca'!F$194)/('Dados Normal. pelo Peso - Seca'!F$193-'Dados Normal. pelo Peso - Seca'!F$194))</f>
        <v>0.6516343825665859</v>
      </c>
      <c r="G183" s="24">
        <f>IF(ISBLANK('Dados Normal. pelo Peso - Seca'!G183),"",('Dados Normal. pelo Peso - Seca'!G183-'Dados Normal. pelo Peso - Seca'!G$194)/('Dados Normal. pelo Peso - Seca'!G$193-'Dados Normal. pelo Peso - Seca'!G$194))</f>
        <v>0.2977660051981792</v>
      </c>
      <c r="H183" s="24">
        <f>IF(ISBLANK('Dados Normal. pelo Peso - Seca'!H183),"",('Dados Normal. pelo Peso - Seca'!H183-'Dados Normal. pelo Peso - Seca'!H$194)/('Dados Normal. pelo Peso - Seca'!H$193-'Dados Normal. pelo Peso - Seca'!H$194))</f>
        <v>0.27360598322980589</v>
      </c>
      <c r="I183" s="24">
        <f>IF(ISBLANK('Dados Normal. pelo Peso - Seca'!I183),"",('Dados Normal. pelo Peso - Seca'!I183-'Dados Normal. pelo Peso - Seca'!I$194)/('Dados Normal. pelo Peso - Seca'!I$193-'Dados Normal. pelo Peso - Seca'!I$194))</f>
        <v>0.12186046511627928</v>
      </c>
      <c r="J183" s="24">
        <f>IF(ISBLANK('Dados Normal. pelo Peso - Seca'!J183),"",('Dados Normal. pelo Peso - Seca'!J183-'Dados Normal. pelo Peso - Seca'!J$194)/('Dados Normal. pelo Peso - Seca'!J$193-'Dados Normal. pelo Peso - Seca'!J$194))</f>
        <v>0.35636535731187907</v>
      </c>
      <c r="K183" s="24">
        <f>IF(ISBLANK('Dados Normal. pelo Peso - Seca'!K183),"",('Dados Normal. pelo Peso - Seca'!K183-'Dados Normal. pelo Peso - Seca'!K$194)/('Dados Normal. pelo Peso - Seca'!K$193-'Dados Normal. pelo Peso - Seca'!K$194))</f>
        <v>0.61575618171362856</v>
      </c>
      <c r="L183" s="24">
        <f>IF(ISBLANK('Dados Normal. pelo Peso - Seca'!L183),"",('Dados Normal. pelo Peso - Seca'!L183-'Dados Normal. pelo Peso - Seca'!L$194)/('Dados Normal. pelo Peso - Seca'!L$193-'Dados Normal. pelo Peso - Seca'!L$194))</f>
        <v>0.75551384326607218</v>
      </c>
      <c r="M183" s="24">
        <f>IF(ISBLANK('Dados Normal. pelo Peso - Seca'!M183),"",('Dados Normal. pelo Peso - Seca'!M183-'Dados Normal. pelo Peso - Seca'!M$194)/('Dados Normal. pelo Peso - Seca'!M$193-'Dados Normal. pelo Peso - Seca'!M$194))</f>
        <v>0.21205460434983806</v>
      </c>
      <c r="N183" s="24">
        <f>IF(ISBLANK('Dados Normal. pelo Peso - Seca'!N183),"",('Dados Normal. pelo Peso - Seca'!N183-'Dados Normal. pelo Peso - Seca'!N$194)/('Dados Normal. pelo Peso - Seca'!N$193-'Dados Normal. pelo Peso - Seca'!N$194))</f>
        <v>0.81852791878172571</v>
      </c>
      <c r="O183" s="24">
        <f>IF(ISBLANK('Dados Normal. pelo Peso - Seca'!O183),"",('Dados Normal. pelo Peso - Seca'!O183-'Dados Normal. pelo Peso - Seca'!O$194)/('Dados Normal. pelo Peso - Seca'!O$193-'Dados Normal. pelo Peso - Seca'!O$194))</f>
        <v>0.81044303797468342</v>
      </c>
      <c r="P183" s="24">
        <f>IF(ISBLANK('Dados Normal. pelo Peso - Seca'!P183),"",('Dados Normal. pelo Peso - Seca'!P183-'Dados Normal. pelo Peso - Seca'!P$194)/('Dados Normal. pelo Peso - Seca'!P$193-'Dados Normal. pelo Peso - Seca'!P$194))</f>
        <v>0.15670800450958447</v>
      </c>
      <c r="Q183" s="24">
        <f>IF(ISBLANK('Dados Normal. pelo Peso - Seca'!Q183),"",('Dados Normal. pelo Peso - Seca'!Q183-'Dados Normal. pelo Peso - Seca'!Q$194)/('Dados Normal. pelo Peso - Seca'!Q$193-'Dados Normal. pelo Peso - Seca'!Q$194))</f>
        <v>0</v>
      </c>
      <c r="R183" s="24">
        <f>IF(ISBLANK('Dados Normal. pelo Peso - Seca'!R183),"",('Dados Normal. pelo Peso - Seca'!R183-'Dados Normal. pelo Peso - Seca'!R$194)/('Dados Normal. pelo Peso - Seca'!R$193-'Dados Normal. pelo Peso - Seca'!R$194))</f>
        <v>1</v>
      </c>
      <c r="S183" s="24">
        <f>IF(ISBLANK('Dados Normal. pelo Peso - Seca'!S183),"",('Dados Normal. pelo Peso - Seca'!S183-'Dados Normal. pelo Peso - Seca'!S$194)/('Dados Normal. pelo Peso - Seca'!S$193-'Dados Normal. pelo Peso - Seca'!S$194))</f>
        <v>0</v>
      </c>
      <c r="T183" s="24">
        <f>IF(ISBLANK('Dados Normal. pelo Peso - Seca'!T183),"",('Dados Normal. pelo Peso - Seca'!T183-'Dados Normal. pelo Peso - Seca'!T$194)/('Dados Normal. pelo Peso - Seca'!T$193-'Dados Normal. pelo Peso - Seca'!T$194))</f>
        <v>1</v>
      </c>
      <c r="U183" s="24">
        <f>IF(ISBLANK('Dados Normal. pelo Peso - Seca'!U183),"",('Dados Normal. pelo Peso - Seca'!U183-'Dados Normal. pelo Peso - Seca'!U$194)/('Dados Normal. pelo Peso - Seca'!U$193-'Dados Normal. pelo Peso - Seca'!U$194))</f>
        <v>1</v>
      </c>
      <c r="V183" s="24">
        <f>IF(ISBLANK('Dados Normal. pelo Peso - Seca'!V183),"",('Dados Normal. pelo Peso - Seca'!V183-'Dados Normal. pelo Peso - Seca'!V$194)/('Dados Normal. pelo Peso - Seca'!V$193-'Dados Normal. pelo Peso - Seca'!V$194))</f>
        <v>0.54166666666666663</v>
      </c>
      <c r="W183" s="24">
        <f>IF(ISBLANK('Dados Normal. pelo Peso - Seca'!W183),"",('Dados Normal. pelo Peso - Seca'!W183-'Dados Normal. pelo Peso - Seca'!W$194)/('Dados Normal. pelo Peso - Seca'!W$193-'Dados Normal. pelo Peso - Seca'!W$194))</f>
        <v>0.6388140161725071</v>
      </c>
      <c r="X183" s="24">
        <f>IF(ISBLANK('Dados Normal. pelo Peso - Seca'!X183),"",('Dados Normal. pelo Peso - Seca'!X183-'Dados Normal. pelo Peso - Seca'!X$194)/('Dados Normal. pelo Peso - Seca'!X$193-'Dados Normal. pelo Peso - Seca'!X$194))</f>
        <v>0.48278236914600459</v>
      </c>
      <c r="Y183" s="24">
        <f>IF(ISBLANK('Dados Normal. pelo Peso - Seca'!Y183),"",('Dados Normal. pelo Peso - Seca'!Y183-'Dados Normal. pelo Peso - Seca'!Y$194)/('Dados Normal. pelo Peso - Seca'!Y$193-'Dados Normal. pelo Peso - Seca'!Y$194))</f>
        <v>0.62156677039642816</v>
      </c>
      <c r="Z183" s="24">
        <f>IF(ISBLANK('Dados Normal. pelo Peso - Seca'!Z183),"",('Dados Normal. pelo Peso - Seca'!Z183-'Dados Normal. pelo Peso - Seca'!Z$194)/('Dados Normal. pelo Peso - Seca'!Z$193-'Dados Normal. pelo Peso - Seca'!Z$194))</f>
        <v>0.69474535165723528</v>
      </c>
      <c r="AA183" s="24">
        <f>IF(ISBLANK('Dados Normal. pelo Peso - Seca'!AA183),"",('Dados Normal. pelo Peso - Seca'!AA183-'Dados Normal. pelo Peso - Seca'!AA$194)/('Dados Normal. pelo Peso - Seca'!AA$193-'Dados Normal. pelo Peso - Seca'!AA$194))</f>
        <v>0.76862669986592624</v>
      </c>
      <c r="AB183" s="24">
        <f>IF(ISBLANK('Dados Normal. pelo Peso - Seca'!AB183),"",('Dados Normal. pelo Peso - Seca'!AB183-'Dados Normal. pelo Peso - Seca'!AB$194)/('Dados Normal. pelo Peso - Seca'!AB$193-'Dados Normal. pelo Peso - Seca'!AB$194))</f>
        <v>0.31914893617021295</v>
      </c>
      <c r="AC183" s="24">
        <f>IF(ISBLANK('Dados Normal. pelo Peso - Seca'!AC183),"",('Dados Normal. pelo Peso - Seca'!AC183-'Dados Normal. pelo Peso - Seca'!AC$194)/('Dados Normal. pelo Peso - Seca'!AC$193-'Dados Normal. pelo Peso - Seca'!AC$194))</f>
        <v>0.45833333333333337</v>
      </c>
    </row>
    <row r="184" spans="1:32" s="17" customFormat="1" x14ac:dyDescent="0.25">
      <c r="A184" s="18" t="s">
        <v>1231</v>
      </c>
      <c r="B184" s="20" t="s">
        <v>1232</v>
      </c>
      <c r="C184" s="24">
        <f>IF(ISBLANK('Dados Normal. pelo Peso - Seca'!C184),"",('Dados Normal. pelo Peso - Seca'!C184-'Dados Normal. pelo Peso - Seca'!C$194)/('Dados Normal. pelo Peso - Seca'!C$193-'Dados Normal. pelo Peso - Seca'!C$194))</f>
        <v>0.38621043899859536</v>
      </c>
      <c r="D184" s="24">
        <f>IF(ISBLANK('Dados Normal. pelo Peso - Seca'!D184),"",('Dados Normal. pelo Peso - Seca'!D184-'Dados Normal. pelo Peso - Seca'!D$194)/('Dados Normal. pelo Peso - Seca'!D$193-'Dados Normal. pelo Peso - Seca'!D$194))</f>
        <v>0.66635857566348411</v>
      </c>
      <c r="E184" s="24">
        <f>IF(ISBLANK('Dados Normal. pelo Peso - Seca'!E184),"",('Dados Normal. pelo Peso - Seca'!E184-'Dados Normal. pelo Peso - Seca'!E$194)/('Dados Normal. pelo Peso - Seca'!E$193-'Dados Normal. pelo Peso - Seca'!E$194))</f>
        <v>0.54396829328709417</v>
      </c>
      <c r="F184" s="24">
        <f>IF(ISBLANK('Dados Normal. pelo Peso - Seca'!F184),"",('Dados Normal. pelo Peso - Seca'!F184-'Dados Normal. pelo Peso - Seca'!F$194)/('Dados Normal. pelo Peso - Seca'!F$193-'Dados Normal. pelo Peso - Seca'!F$194))</f>
        <v>0.48153753026634383</v>
      </c>
      <c r="G184" s="24">
        <f>IF(ISBLANK('Dados Normal. pelo Peso - Seca'!G184),"",('Dados Normal. pelo Peso - Seca'!G184-'Dados Normal. pelo Peso - Seca'!G$194)/('Dados Normal. pelo Peso - Seca'!G$193-'Dados Normal. pelo Peso - Seca'!G$194))</f>
        <v>0.14893460793940327</v>
      </c>
      <c r="H184" s="24">
        <f>IF(ISBLANK('Dados Normal. pelo Peso - Seca'!H184),"",('Dados Normal. pelo Peso - Seca'!H184-'Dados Normal. pelo Peso - Seca'!H$194)/('Dados Normal. pelo Peso - Seca'!H$193-'Dados Normal. pelo Peso - Seca'!H$194))</f>
        <v>0.82046823473434471</v>
      </c>
      <c r="I184" s="24">
        <f>IF(ISBLANK('Dados Normal. pelo Peso - Seca'!I184),"",('Dados Normal. pelo Peso - Seca'!I184-'Dados Normal. pelo Peso - Seca'!I$194)/('Dados Normal. pelo Peso - Seca'!I$193-'Dados Normal. pelo Peso - Seca'!I$194))</f>
        <v>0.52446511627906978</v>
      </c>
      <c r="J184" s="24">
        <f>IF(ISBLANK('Dados Normal. pelo Peso - Seca'!J184),"",('Dados Normal. pelo Peso - Seca'!J184-'Dados Normal. pelo Peso - Seca'!J$194)/('Dados Normal. pelo Peso - Seca'!J$193-'Dados Normal. pelo Peso - Seca'!J$194))</f>
        <v>0.43019403691433994</v>
      </c>
      <c r="K184" s="24">
        <f>IF(ISBLANK('Dados Normal. pelo Peso - Seca'!K184),"",('Dados Normal. pelo Peso - Seca'!K184-'Dados Normal. pelo Peso - Seca'!K$194)/('Dados Normal. pelo Peso - Seca'!K$193-'Dados Normal. pelo Peso - Seca'!K$194))</f>
        <v>0.23553766532489923</v>
      </c>
      <c r="L184" s="24">
        <f>IF(ISBLANK('Dados Normal. pelo Peso - Seca'!L184),"",('Dados Normal. pelo Peso - Seca'!L184-'Dados Normal. pelo Peso - Seca'!L$194)/('Dados Normal. pelo Peso - Seca'!L$193-'Dados Normal. pelo Peso - Seca'!L$194))</f>
        <v>0.74389957766306891</v>
      </c>
      <c r="M184" s="24">
        <f>IF(ISBLANK('Dados Normal. pelo Peso - Seca'!M184),"",('Dados Normal. pelo Peso - Seca'!M184-'Dados Normal. pelo Peso - Seca'!M$194)/('Dados Normal. pelo Peso - Seca'!M$193-'Dados Normal. pelo Peso - Seca'!M$194))</f>
        <v>0.66658954187875996</v>
      </c>
      <c r="N184" s="24">
        <f>IF(ISBLANK('Dados Normal. pelo Peso - Seca'!N184),"",('Dados Normal. pelo Peso - Seca'!N184-'Dados Normal. pelo Peso - Seca'!N$194)/('Dados Normal. pelo Peso - Seca'!N$193-'Dados Normal. pelo Peso - Seca'!N$194))</f>
        <v>0.91730118443316411</v>
      </c>
      <c r="O184" s="24">
        <f>IF(ISBLANK('Dados Normal. pelo Peso - Seca'!O184),"",('Dados Normal. pelo Peso - Seca'!O184-'Dados Normal. pelo Peso - Seca'!O$194)/('Dados Normal. pelo Peso - Seca'!O$193-'Dados Normal. pelo Peso - Seca'!O$194))</f>
        <v>0.76835443037974693</v>
      </c>
      <c r="P184" s="24">
        <f>IF(ISBLANK('Dados Normal. pelo Peso - Seca'!P184),"",('Dados Normal. pelo Peso - Seca'!P184-'Dados Normal. pelo Peso - Seca'!P$194)/('Dados Normal. pelo Peso - Seca'!P$193-'Dados Normal. pelo Peso - Seca'!P$194))</f>
        <v>0.15783540022547873</v>
      </c>
      <c r="Q184" s="24">
        <f>IF(ISBLANK('Dados Normal. pelo Peso - Seca'!Q184),"",('Dados Normal. pelo Peso - Seca'!Q184-'Dados Normal. pelo Peso - Seca'!Q$194)/('Dados Normal. pelo Peso - Seca'!Q$193-'Dados Normal. pelo Peso - Seca'!Q$194))</f>
        <v>1</v>
      </c>
      <c r="R184" s="24">
        <f>IF(ISBLANK('Dados Normal. pelo Peso - Seca'!R184),"",('Dados Normal. pelo Peso - Seca'!R184-'Dados Normal. pelo Peso - Seca'!R$194)/('Dados Normal. pelo Peso - Seca'!R$193-'Dados Normal. pelo Peso - Seca'!R$194))</f>
        <v>0</v>
      </c>
      <c r="S184" s="24">
        <f>IF(ISBLANK('Dados Normal. pelo Peso - Seca'!S184),"",('Dados Normal. pelo Peso - Seca'!S184-'Dados Normal. pelo Peso - Seca'!S$194)/('Dados Normal. pelo Peso - Seca'!S$193-'Dados Normal. pelo Peso - Seca'!S$194))</f>
        <v>0.33333333333333343</v>
      </c>
      <c r="T184" s="24">
        <f>IF(ISBLANK('Dados Normal. pelo Peso - Seca'!T184),"",('Dados Normal. pelo Peso - Seca'!T184-'Dados Normal. pelo Peso - Seca'!T$194)/('Dados Normal. pelo Peso - Seca'!T$193-'Dados Normal. pelo Peso - Seca'!T$194))</f>
        <v>1</v>
      </c>
      <c r="U184" s="24">
        <f>IF(ISBLANK('Dados Normal. pelo Peso - Seca'!U184),"",('Dados Normal. pelo Peso - Seca'!U184-'Dados Normal. pelo Peso - Seca'!U$194)/('Dados Normal. pelo Peso - Seca'!U$193-'Dados Normal. pelo Peso - Seca'!U$194))</f>
        <v>1</v>
      </c>
      <c r="V184" s="24">
        <f>IF(ISBLANK('Dados Normal. pelo Peso - Seca'!V184),"",('Dados Normal. pelo Peso - Seca'!V184-'Dados Normal. pelo Peso - Seca'!V$194)/('Dados Normal. pelo Peso - Seca'!V$193-'Dados Normal. pelo Peso - Seca'!V$194))</f>
        <v>0.49999999999999989</v>
      </c>
      <c r="W184" s="24">
        <f>IF(ISBLANK('Dados Normal. pelo Peso - Seca'!W184),"",('Dados Normal. pelo Peso - Seca'!W184-'Dados Normal. pelo Peso - Seca'!W$194)/('Dados Normal. pelo Peso - Seca'!W$193-'Dados Normal. pelo Peso - Seca'!W$194))</f>
        <v>0.60422282120395387</v>
      </c>
      <c r="X184" s="24">
        <f>IF(ISBLANK('Dados Normal. pelo Peso - Seca'!X184),"",('Dados Normal. pelo Peso - Seca'!X184-'Dados Normal. pelo Peso - Seca'!X$194)/('Dados Normal. pelo Peso - Seca'!X$193-'Dados Normal. pelo Peso - Seca'!X$194))</f>
        <v>0.66460055096418735</v>
      </c>
      <c r="Y184" s="24">
        <f>IF(ISBLANK('Dados Normal. pelo Peso - Seca'!Y184),"",('Dados Normal. pelo Peso - Seca'!Y184-'Dados Normal. pelo Peso - Seca'!Y$194)/('Dados Normal. pelo Peso - Seca'!Y$193-'Dados Normal. pelo Peso - Seca'!Y$194))</f>
        <v>0.45595995129211203</v>
      </c>
      <c r="Z184" s="24">
        <f>IF(ISBLANK('Dados Normal. pelo Peso - Seca'!Z184),"",('Dados Normal. pelo Peso - Seca'!Z184-'Dados Normal. pelo Peso - Seca'!Z$194)/('Dados Normal. pelo Peso - Seca'!Z$193-'Dados Normal. pelo Peso - Seca'!Z$194))</f>
        <v>0.50428455941794659</v>
      </c>
      <c r="AA184" s="24">
        <f>IF(ISBLANK('Dados Normal. pelo Peso - Seca'!AA184),"",('Dados Normal. pelo Peso - Seca'!AA184-'Dados Normal. pelo Peso - Seca'!AA$194)/('Dados Normal. pelo Peso - Seca'!AA$193-'Dados Normal. pelo Peso - Seca'!AA$194))</f>
        <v>0.55985443401647195</v>
      </c>
      <c r="AB184" s="24">
        <f>IF(ISBLANK('Dados Normal. pelo Peso - Seca'!AB184),"",('Dados Normal. pelo Peso - Seca'!AB184-'Dados Normal. pelo Peso - Seca'!AB$194)/('Dados Normal. pelo Peso - Seca'!AB$193-'Dados Normal. pelo Peso - Seca'!AB$194))</f>
        <v>4.255319148936175E-2</v>
      </c>
      <c r="AC184" s="24">
        <f>IF(ISBLANK('Dados Normal. pelo Peso - Seca'!AC184),"",('Dados Normal. pelo Peso - Seca'!AC184-'Dados Normal. pelo Peso - Seca'!AC$194)/('Dados Normal. pelo Peso - Seca'!AC$193-'Dados Normal. pelo Peso - Seca'!AC$194))</f>
        <v>0.43750000000000011</v>
      </c>
    </row>
    <row r="185" spans="1:32" s="17" customFormat="1" x14ac:dyDescent="0.25">
      <c r="A185" s="18" t="s">
        <v>1233</v>
      </c>
      <c r="B185" s="20" t="s">
        <v>1234</v>
      </c>
      <c r="C185" s="24">
        <f>IF(ISBLANK('Dados Normal. pelo Peso - Seca'!C185),"",('Dados Normal. pelo Peso - Seca'!C185-'Dados Normal. pelo Peso - Seca'!C$194)/('Dados Normal. pelo Peso - Seca'!C$193-'Dados Normal. pelo Peso - Seca'!C$194))</f>
        <v>0.56380088208041945</v>
      </c>
      <c r="D185" s="24">
        <f>IF(ISBLANK('Dados Normal. pelo Peso - Seca'!D185),"",('Dados Normal. pelo Peso - Seca'!D185-'Dados Normal. pelo Peso - Seca'!D$194)/('Dados Normal. pelo Peso - Seca'!D$193-'Dados Normal. pelo Peso - Seca'!D$194))</f>
        <v>0.46919343164822969</v>
      </c>
      <c r="E185" s="24">
        <f>IF(ISBLANK('Dados Normal. pelo Peso - Seca'!E185),"",('Dados Normal. pelo Peso - Seca'!E185-'Dados Normal. pelo Peso - Seca'!E$194)/('Dados Normal. pelo Peso - Seca'!E$193-'Dados Normal. pelo Peso - Seca'!E$194))</f>
        <v>0.85063165717116684</v>
      </c>
      <c r="F185" s="24">
        <f>IF(ISBLANK('Dados Normal. pelo Peso - Seca'!F185),"",('Dados Normal. pelo Peso - Seca'!F185-'Dados Normal. pelo Peso - Seca'!F$194)/('Dados Normal. pelo Peso - Seca'!F$193-'Dados Normal. pelo Peso - Seca'!F$194))</f>
        <v>0.89346246973365639</v>
      </c>
      <c r="G185" s="24">
        <f>IF(ISBLANK('Dados Normal. pelo Peso - Seca'!G185),"",('Dados Normal. pelo Peso - Seca'!G185-'Dados Normal. pelo Peso - Seca'!G$194)/('Dados Normal. pelo Peso - Seca'!G$193-'Dados Normal. pelo Peso - Seca'!G$194))</f>
        <v>0.32833484409788066</v>
      </c>
      <c r="H185" s="24">
        <f>IF(ISBLANK('Dados Normal. pelo Peso - Seca'!H185),"",('Dados Normal. pelo Peso - Seca'!H185-'Dados Normal. pelo Peso - Seca'!H$194)/('Dados Normal. pelo Peso - Seca'!H$193-'Dados Normal. pelo Peso - Seca'!H$194))</f>
        <v>0.50938403014351064</v>
      </c>
      <c r="I185" s="24">
        <f>IF(ISBLANK('Dados Normal. pelo Peso - Seca'!I185),"",('Dados Normal. pelo Peso - Seca'!I185-'Dados Normal. pelo Peso - Seca'!I$194)/('Dados Normal. pelo Peso - Seca'!I$193-'Dados Normal. pelo Peso - Seca'!I$194))</f>
        <v>0.50586046511627902</v>
      </c>
      <c r="J185" s="24">
        <f>IF(ISBLANK('Dados Normal. pelo Peso - Seca'!J185),"",('Dados Normal. pelo Peso - Seca'!J185-'Dados Normal. pelo Peso - Seca'!J$194)/('Dados Normal. pelo Peso - Seca'!J$193-'Dados Normal. pelo Peso - Seca'!J$194))</f>
        <v>0.30004732607666834</v>
      </c>
      <c r="K185" s="24">
        <f>IF(ISBLANK('Dados Normal. pelo Peso - Seca'!K185),"",('Dados Normal. pelo Peso - Seca'!K185-'Dados Normal. pelo Peso - Seca'!K$194)/('Dados Normal. pelo Peso - Seca'!K$193-'Dados Normal. pelo Peso - Seca'!K$194))</f>
        <v>0.51742380678550892</v>
      </c>
      <c r="L185" s="24">
        <f>IF(ISBLANK('Dados Normal. pelo Peso - Seca'!L185),"",('Dados Normal. pelo Peso - Seca'!L185-'Dados Normal. pelo Peso - Seca'!L$194)/('Dados Normal. pelo Peso - Seca'!L$193-'Dados Normal. pelo Peso - Seca'!L$194))</f>
        <v>0.6789066166119192</v>
      </c>
      <c r="M185" s="24">
        <f>IF(ISBLANK('Dados Normal. pelo Peso - Seca'!M185),"",('Dados Normal. pelo Peso - Seca'!M185-'Dados Normal. pelo Peso - Seca'!M$194)/('Dados Normal. pelo Peso - Seca'!M$193-'Dados Normal. pelo Peso - Seca'!M$194))</f>
        <v>0.67098565478944938</v>
      </c>
      <c r="N185" s="24">
        <f>IF(ISBLANK('Dados Normal. pelo Peso - Seca'!N185),"",('Dados Normal. pelo Peso - Seca'!N185-'Dados Normal. pelo Peso - Seca'!N$194)/('Dados Normal. pelo Peso - Seca'!N$193-'Dados Normal. pelo Peso - Seca'!N$194))</f>
        <v>0.69268189509306255</v>
      </c>
      <c r="O185" s="24">
        <f>IF(ISBLANK('Dados Normal. pelo Peso - Seca'!O185),"",('Dados Normal. pelo Peso - Seca'!O185-'Dados Normal. pelo Peso - Seca'!O$194)/('Dados Normal. pelo Peso - Seca'!O$193-'Dados Normal. pelo Peso - Seca'!O$194))</f>
        <v>0.4079113924050633</v>
      </c>
      <c r="P185" s="24">
        <f>IF(ISBLANK('Dados Normal. pelo Peso - Seca'!P185),"",('Dados Normal. pelo Peso - Seca'!P185-'Dados Normal. pelo Peso - Seca'!P$194)/('Dados Normal. pelo Peso - Seca'!P$193-'Dados Normal. pelo Peso - Seca'!P$194))</f>
        <v>0.29875986471251381</v>
      </c>
      <c r="Q185" s="24">
        <f>IF(ISBLANK('Dados Normal. pelo Peso - Seca'!Q185),"",('Dados Normal. pelo Peso - Seca'!Q185-'Dados Normal. pelo Peso - Seca'!Q$194)/('Dados Normal. pelo Peso - Seca'!Q$193-'Dados Normal. pelo Peso - Seca'!Q$194))</f>
        <v>1</v>
      </c>
      <c r="R185" s="24">
        <f>IF(ISBLANK('Dados Normal. pelo Peso - Seca'!R185),"",('Dados Normal. pelo Peso - Seca'!R185-'Dados Normal. pelo Peso - Seca'!R$194)/('Dados Normal. pelo Peso - Seca'!R$193-'Dados Normal. pelo Peso - Seca'!R$194))</f>
        <v>1</v>
      </c>
      <c r="S185" s="24">
        <f>IF(ISBLANK('Dados Normal. pelo Peso - Seca'!S185),"",('Dados Normal. pelo Peso - Seca'!S185-'Dados Normal. pelo Peso - Seca'!S$194)/('Dados Normal. pelo Peso - Seca'!S$193-'Dados Normal. pelo Peso - Seca'!S$194))</f>
        <v>0</v>
      </c>
      <c r="T185" s="24">
        <f>IF(ISBLANK('Dados Normal. pelo Peso - Seca'!T185),"",('Dados Normal. pelo Peso - Seca'!T185-'Dados Normal. pelo Peso - Seca'!T$194)/('Dados Normal. pelo Peso - Seca'!T$193-'Dados Normal. pelo Peso - Seca'!T$194))</f>
        <v>1</v>
      </c>
      <c r="U185" s="24">
        <f>IF(ISBLANK('Dados Normal. pelo Peso - Seca'!U185),"",('Dados Normal. pelo Peso - Seca'!U185-'Dados Normal. pelo Peso - Seca'!U$194)/('Dados Normal. pelo Peso - Seca'!U$193-'Dados Normal. pelo Peso - Seca'!U$194))</f>
        <v>1</v>
      </c>
      <c r="V185" s="24">
        <f>IF(ISBLANK('Dados Normal. pelo Peso - Seca'!V185),"",('Dados Normal. pelo Peso - Seca'!V185-'Dados Normal. pelo Peso - Seca'!V$194)/('Dados Normal. pelo Peso - Seca'!V$193-'Dados Normal. pelo Peso - Seca'!V$194))</f>
        <v>0.54166666666666663</v>
      </c>
      <c r="W185" s="24">
        <f>IF(ISBLANK('Dados Normal. pelo Peso - Seca'!W185),"",('Dados Normal. pelo Peso - Seca'!W185-'Dados Normal. pelo Peso - Seca'!W$194)/('Dados Normal. pelo Peso - Seca'!W$193-'Dados Normal. pelo Peso - Seca'!W$194))</f>
        <v>0.80323450134770924</v>
      </c>
      <c r="X185" s="24">
        <f>IF(ISBLANK('Dados Normal. pelo Peso - Seca'!X185),"",('Dados Normal. pelo Peso - Seca'!X185-'Dados Normal. pelo Peso - Seca'!X$194)/('Dados Normal. pelo Peso - Seca'!X$193-'Dados Normal. pelo Peso - Seca'!X$194))</f>
        <v>0.39738292011019266</v>
      </c>
      <c r="Y185" s="24">
        <f>IF(ISBLANK('Dados Normal. pelo Peso - Seca'!Y185),"",('Dados Normal. pelo Peso - Seca'!Y185-'Dados Normal. pelo Peso - Seca'!Y$194)/('Dados Normal. pelo Peso - Seca'!Y$193-'Dados Normal. pelo Peso - Seca'!Y$194))</f>
        <v>0.71573535380868636</v>
      </c>
      <c r="Z185" s="24">
        <f>IF(ISBLANK('Dados Normal. pelo Peso - Seca'!Z185),"",('Dados Normal. pelo Peso - Seca'!Z185-'Dados Normal. pelo Peso - Seca'!Z$194)/('Dados Normal. pelo Peso - Seca'!Z$193-'Dados Normal. pelo Peso - Seca'!Z$194))</f>
        <v>0.63912691996766369</v>
      </c>
      <c r="AA185" s="24">
        <f>IF(ISBLANK('Dados Normal. pelo Peso - Seca'!AA185),"",('Dados Normal. pelo Peso - Seca'!AA185-'Dados Normal. pelo Peso - Seca'!AA$194)/('Dados Normal. pelo Peso - Seca'!AA$193-'Dados Normal. pelo Peso - Seca'!AA$194))</f>
        <v>0.85520015322735121</v>
      </c>
      <c r="AB185" s="24">
        <f>IF(ISBLANK('Dados Normal. pelo Peso - Seca'!AB185),"",('Dados Normal. pelo Peso - Seca'!AB185-'Dados Normal. pelo Peso - Seca'!AB$194)/('Dados Normal. pelo Peso - Seca'!AB$193-'Dados Normal. pelo Peso - Seca'!AB$194))</f>
        <v>0.55319148936170226</v>
      </c>
      <c r="AC185" s="24">
        <f>IF(ISBLANK('Dados Normal. pelo Peso - Seca'!AC185),"",('Dados Normal. pelo Peso - Seca'!AC185-'Dados Normal. pelo Peso - Seca'!AC$194)/('Dados Normal. pelo Peso - Seca'!AC$193-'Dados Normal. pelo Peso - Seca'!AC$194))</f>
        <v>0.43750000000000011</v>
      </c>
    </row>
    <row r="186" spans="1:32" s="17" customFormat="1" x14ac:dyDescent="0.25">
      <c r="A186" s="18" t="s">
        <v>1235</v>
      </c>
      <c r="B186" s="20" t="s">
        <v>1236</v>
      </c>
      <c r="C186" s="24">
        <f>IF(ISBLANK('Dados Normal. pelo Peso - Seca'!C186),"",('Dados Normal. pelo Peso - Seca'!C186-'Dados Normal. pelo Peso - Seca'!C$194)/('Dados Normal. pelo Peso - Seca'!C$193-'Dados Normal. pelo Peso - Seca'!C$194))</f>
        <v>0.22441037200019665</v>
      </c>
      <c r="D186" s="24">
        <f>IF(ISBLANK('Dados Normal. pelo Peso - Seca'!D186),"",('Dados Normal. pelo Peso - Seca'!D186-'Dados Normal. pelo Peso - Seca'!D$194)/('Dados Normal. pelo Peso - Seca'!D$193-'Dados Normal. pelo Peso - Seca'!D$194))</f>
        <v>0.76809205597634866</v>
      </c>
      <c r="E186" s="24">
        <f>IF(ISBLANK('Dados Normal. pelo Peso - Seca'!E186),"",('Dados Normal. pelo Peso - Seca'!E186-'Dados Normal. pelo Peso - Seca'!E$194)/('Dados Normal. pelo Peso - Seca'!E$193-'Dados Normal. pelo Peso - Seca'!E$194))</f>
        <v>0.56898687143918747</v>
      </c>
      <c r="F186" s="24">
        <f>IF(ISBLANK('Dados Normal. pelo Peso - Seca'!F186),"",('Dados Normal. pelo Peso - Seca'!F186-'Dados Normal. pelo Peso - Seca'!F$194)/('Dados Normal. pelo Peso - Seca'!F$193-'Dados Normal. pelo Peso - Seca'!F$194))</f>
        <v>0.59715496368038756</v>
      </c>
      <c r="G186" s="24">
        <f>IF(ISBLANK('Dados Normal. pelo Peso - Seca'!G186),"",('Dados Normal. pelo Peso - Seca'!G186-'Dados Normal. pelo Peso - Seca'!G$194)/('Dados Normal. pelo Peso - Seca'!G$193-'Dados Normal. pelo Peso - Seca'!G$194))</f>
        <v>0.24538362712394104</v>
      </c>
      <c r="H186" s="24">
        <f>IF(ISBLANK('Dados Normal. pelo Peso - Seca'!H186),"",('Dados Normal. pelo Peso - Seca'!H186-'Dados Normal. pelo Peso - Seca'!H$194)/('Dados Normal. pelo Peso - Seca'!H$193-'Dados Normal. pelo Peso - Seca'!H$194))</f>
        <v>0.5444889612286633</v>
      </c>
      <c r="I186" s="24">
        <f>IF(ISBLANK('Dados Normal. pelo Peso - Seca'!I186),"",('Dados Normal. pelo Peso - Seca'!I186-'Dados Normal. pelo Peso - Seca'!I$194)/('Dados Normal. pelo Peso - Seca'!I$193-'Dados Normal. pelo Peso - Seca'!I$194))</f>
        <v>0.57916279069767451</v>
      </c>
      <c r="J186" s="24">
        <f>IF(ISBLANK('Dados Normal. pelo Peso - Seca'!J186),"",('Dados Normal. pelo Peso - Seca'!J186-'Dados Normal. pelo Peso - Seca'!J$194)/('Dados Normal. pelo Peso - Seca'!J$193-'Dados Normal. pelo Peso - Seca'!J$194))</f>
        <v>0.13203975390440176</v>
      </c>
      <c r="K186" s="24">
        <f>IF(ISBLANK('Dados Normal. pelo Peso - Seca'!K186),"",('Dados Normal. pelo Peso - Seca'!K186-'Dados Normal. pelo Peso - Seca'!K$194)/('Dados Normal. pelo Peso - Seca'!K$193-'Dados Normal. pelo Peso - Seca'!K$194))</f>
        <v>0.45773433007475561</v>
      </c>
      <c r="L186" s="24">
        <f>IF(ISBLANK('Dados Normal. pelo Peso - Seca'!L186),"",('Dados Normal. pelo Peso - Seca'!L186-'Dados Normal. pelo Peso - Seca'!L$194)/('Dados Normal. pelo Peso - Seca'!L$193-'Dados Normal. pelo Peso - Seca'!L$194))</f>
        <v>0.91928671984983557</v>
      </c>
      <c r="M186" s="24">
        <f>IF(ISBLANK('Dados Normal. pelo Peso - Seca'!M186),"",('Dados Normal. pelo Peso - Seca'!M186-'Dados Normal. pelo Peso - Seca'!M$194)/('Dados Normal. pelo Peso - Seca'!M$193-'Dados Normal. pelo Peso - Seca'!M$194))</f>
        <v>0.12054604349838036</v>
      </c>
      <c r="N186" s="24">
        <f>IF(ISBLANK('Dados Normal. pelo Peso - Seca'!N186),"",('Dados Normal. pelo Peso - Seca'!N186-'Dados Normal. pelo Peso - Seca'!N$194)/('Dados Normal. pelo Peso - Seca'!N$193-'Dados Normal. pelo Peso - Seca'!N$194))</f>
        <v>0.72969543147208116</v>
      </c>
      <c r="O186" s="24">
        <f>IF(ISBLANK('Dados Normal. pelo Peso - Seca'!O186),"",('Dados Normal. pelo Peso - Seca'!O186-'Dados Normal. pelo Peso - Seca'!O$194)/('Dados Normal. pelo Peso - Seca'!O$193-'Dados Normal. pelo Peso - Seca'!O$194))</f>
        <v>0.824367088607595</v>
      </c>
      <c r="P186" s="24">
        <f>IF(ISBLANK('Dados Normal. pelo Peso - Seca'!P186),"",('Dados Normal. pelo Peso - Seca'!P186-'Dados Normal. pelo Peso - Seca'!P$194)/('Dados Normal. pelo Peso - Seca'!P$193-'Dados Normal. pelo Peso - Seca'!P$194))</f>
        <v>7.215332581736307E-2</v>
      </c>
      <c r="Q186" s="24">
        <f>IF(ISBLANK('Dados Normal. pelo Peso - Seca'!Q186),"",('Dados Normal. pelo Peso - Seca'!Q186-'Dados Normal. pelo Peso - Seca'!Q$194)/('Dados Normal. pelo Peso - Seca'!Q$193-'Dados Normal. pelo Peso - Seca'!Q$194))</f>
        <v>0</v>
      </c>
      <c r="R186" s="24">
        <f>IF(ISBLANK('Dados Normal. pelo Peso - Seca'!R186),"",('Dados Normal. pelo Peso - Seca'!R186-'Dados Normal. pelo Peso - Seca'!R$194)/('Dados Normal. pelo Peso - Seca'!R$193-'Dados Normal. pelo Peso - Seca'!R$194))</f>
        <v>1</v>
      </c>
      <c r="S186" s="24">
        <f>IF(ISBLANK('Dados Normal. pelo Peso - Seca'!S186),"",('Dados Normal. pelo Peso - Seca'!S186-'Dados Normal. pelo Peso - Seca'!S$194)/('Dados Normal. pelo Peso - Seca'!S$193-'Dados Normal. pelo Peso - Seca'!S$194))</f>
        <v>0.33333333333333343</v>
      </c>
      <c r="T186" s="24">
        <f>IF(ISBLANK('Dados Normal. pelo Peso - Seca'!T186),"",('Dados Normal. pelo Peso - Seca'!T186-'Dados Normal. pelo Peso - Seca'!T$194)/('Dados Normal. pelo Peso - Seca'!T$193-'Dados Normal. pelo Peso - Seca'!T$194))</f>
        <v>1</v>
      </c>
      <c r="U186" s="24">
        <f>IF(ISBLANK('Dados Normal. pelo Peso - Seca'!U186),"",('Dados Normal. pelo Peso - Seca'!U186-'Dados Normal. pelo Peso - Seca'!U$194)/('Dados Normal. pelo Peso - Seca'!U$193-'Dados Normal. pelo Peso - Seca'!U$194))</f>
        <v>1</v>
      </c>
      <c r="V186" s="24">
        <f>IF(ISBLANK('Dados Normal. pelo Peso - Seca'!V186),"",('Dados Normal. pelo Peso - Seca'!V186-'Dados Normal. pelo Peso - Seca'!V$194)/('Dados Normal. pelo Peso - Seca'!V$193-'Dados Normal. pelo Peso - Seca'!V$194))</f>
        <v>0.58333333333333326</v>
      </c>
      <c r="W186" s="24">
        <f>IF(ISBLANK('Dados Normal. pelo Peso - Seca'!W186),"",('Dados Normal. pelo Peso - Seca'!W186-'Dados Normal. pelo Peso - Seca'!W$194)/('Dados Normal. pelo Peso - Seca'!W$193-'Dados Normal. pelo Peso - Seca'!W$194))</f>
        <v>0.647349505840072</v>
      </c>
      <c r="X186" s="24">
        <f>IF(ISBLANK('Dados Normal. pelo Peso - Seca'!X186),"",('Dados Normal. pelo Peso - Seca'!X186-'Dados Normal. pelo Peso - Seca'!X$194)/('Dados Normal. pelo Peso - Seca'!X$193-'Dados Normal. pelo Peso - Seca'!X$194))</f>
        <v>0.40289256198347012</v>
      </c>
      <c r="Y186" s="24">
        <f>IF(ISBLANK('Dados Normal. pelo Peso - Seca'!Y186),"",('Dados Normal. pelo Peso - Seca'!Y186-'Dados Normal. pelo Peso - Seca'!Y$194)/('Dados Normal. pelo Peso - Seca'!Y$193-'Dados Normal. pelo Peso - Seca'!Y$194))</f>
        <v>0.53889866053308078</v>
      </c>
      <c r="Z186" s="24">
        <f>IF(ISBLANK('Dados Normal. pelo Peso - Seca'!Z186),"",('Dados Normal. pelo Peso - Seca'!Z186-'Dados Normal. pelo Peso - Seca'!Z$194)/('Dados Normal. pelo Peso - Seca'!Z$193-'Dados Normal. pelo Peso - Seca'!Z$194))</f>
        <v>0.45367825383993532</v>
      </c>
      <c r="AA186" s="24">
        <f>IF(ISBLANK('Dados Normal. pelo Peso - Seca'!AA186),"",('Dados Normal. pelo Peso - Seca'!AA186-'Dados Normal. pelo Peso - Seca'!AA$194)/('Dados Normal. pelo Peso - Seca'!AA$193-'Dados Normal. pelo Peso - Seca'!AA$194))</f>
        <v>0.54146715188661176</v>
      </c>
      <c r="AB186" s="24">
        <f>IF(ISBLANK('Dados Normal. pelo Peso - Seca'!AB186),"",('Dados Normal. pelo Peso - Seca'!AB186-'Dados Normal. pelo Peso - Seca'!AB$194)/('Dados Normal. pelo Peso - Seca'!AB$193-'Dados Normal. pelo Peso - Seca'!AB$194))</f>
        <v>0.44680851063829791</v>
      </c>
      <c r="AC186" s="24">
        <f>IF(ISBLANK('Dados Normal. pelo Peso - Seca'!AC186),"",('Dados Normal. pelo Peso - Seca'!AC186-'Dados Normal. pelo Peso - Seca'!AC$194)/('Dados Normal. pelo Peso - Seca'!AC$193-'Dados Normal. pelo Peso - Seca'!AC$194))</f>
        <v>0.39583333333333331</v>
      </c>
    </row>
    <row r="187" spans="1:32" s="17" customFormat="1" x14ac:dyDescent="0.25">
      <c r="A187" s="18" t="s">
        <v>1237</v>
      </c>
      <c r="B187" s="20" t="s">
        <v>1238</v>
      </c>
      <c r="C187" s="24">
        <f>IF(ISBLANK('Dados Normal. pelo Peso - Seca'!C187),"",('Dados Normal. pelo Peso - Seca'!C187-'Dados Normal. pelo Peso - Seca'!C$194)/('Dados Normal. pelo Peso - Seca'!C$193-'Dados Normal. pelo Peso - Seca'!C$194))</f>
        <v>0.53979100393978341</v>
      </c>
      <c r="D187" s="24">
        <f>IF(ISBLANK('Dados Normal. pelo Peso - Seca'!D187),"",('Dados Normal. pelo Peso - Seca'!D187-'Dados Normal. pelo Peso - Seca'!D$194)/('Dados Normal. pelo Peso - Seca'!D$193-'Dados Normal. pelo Peso - Seca'!D$194))</f>
        <v>0.50429741540280359</v>
      </c>
      <c r="E187" s="24">
        <f>IF(ISBLANK('Dados Normal. pelo Peso - Seca'!E187),"",('Dados Normal. pelo Peso - Seca'!E187-'Dados Normal. pelo Peso - Seca'!E$194)/('Dados Normal. pelo Peso - Seca'!E$193-'Dados Normal. pelo Peso - Seca'!E$194))</f>
        <v>0.63512509289076036</v>
      </c>
      <c r="F187" s="24">
        <f>IF(ISBLANK('Dados Normal. pelo Peso - Seca'!F187),"",('Dados Normal. pelo Peso - Seca'!F187-'Dados Normal. pelo Peso - Seca'!F$194)/('Dados Normal. pelo Peso - Seca'!F$193-'Dados Normal. pelo Peso - Seca'!F$194))</f>
        <v>0.65435835351089577</v>
      </c>
      <c r="G187" s="24">
        <f>IF(ISBLANK('Dados Normal. pelo Peso - Seca'!G187),"",('Dados Normal. pelo Peso - Seca'!G187-'Dados Normal. pelo Peso - Seca'!G$194)/('Dados Normal. pelo Peso - Seca'!G$193-'Dados Normal. pelo Peso - Seca'!G$194))</f>
        <v>9.3714989840331525E-2</v>
      </c>
      <c r="H187" s="24">
        <f>IF(ISBLANK('Dados Normal. pelo Peso - Seca'!H187),"",('Dados Normal. pelo Peso - Seca'!H187-'Dados Normal. pelo Peso - Seca'!H$194)/('Dados Normal. pelo Peso - Seca'!H$193-'Dados Normal. pelo Peso - Seca'!H$194))</f>
        <v>0.77342194107812956</v>
      </c>
      <c r="I187" s="24">
        <f>IF(ISBLANK('Dados Normal. pelo Peso - Seca'!I187),"",('Dados Normal. pelo Peso - Seca'!I187-'Dados Normal. pelo Peso - Seca'!I$194)/('Dados Normal. pelo Peso - Seca'!I$193-'Dados Normal. pelo Peso - Seca'!I$194))</f>
        <v>0.55330232558139547</v>
      </c>
      <c r="J187" s="24">
        <f>IF(ISBLANK('Dados Normal. pelo Peso - Seca'!J187),"",('Dados Normal. pelo Peso - Seca'!J187-'Dados Normal. pelo Peso - Seca'!J$194)/('Dados Normal. pelo Peso - Seca'!J$193-'Dados Normal. pelo Peso - Seca'!J$194))</f>
        <v>0.42640795078088034</v>
      </c>
      <c r="K187" s="24">
        <f>IF(ISBLANK('Dados Normal. pelo Peso - Seca'!K187),"",('Dados Normal. pelo Peso - Seca'!K187-'Dados Normal. pelo Peso - Seca'!K$194)/('Dados Normal. pelo Peso - Seca'!K$193-'Dados Normal. pelo Peso - Seca'!K$194))</f>
        <v>0.32696952271420343</v>
      </c>
      <c r="L187" s="24">
        <f>IF(ISBLANK('Dados Normal. pelo Peso - Seca'!L187),"",('Dados Normal. pelo Peso - Seca'!L187-'Dados Normal. pelo Peso - Seca'!L$194)/('Dados Normal. pelo Peso - Seca'!L$193-'Dados Normal. pelo Peso - Seca'!L$194))</f>
        <v>0.83481933364617544</v>
      </c>
      <c r="M187" s="24">
        <f>IF(ISBLANK('Dados Normal. pelo Peso - Seca'!M187),"",('Dados Normal. pelo Peso - Seca'!M187-'Dados Normal. pelo Peso - Seca'!M$194)/('Dados Normal. pelo Peso - Seca'!M$193-'Dados Normal. pelo Peso - Seca'!M$194))</f>
        <v>0.65490513651087467</v>
      </c>
      <c r="N187" s="24">
        <f>IF(ISBLANK('Dados Normal. pelo Peso - Seca'!N187),"",('Dados Normal. pelo Peso - Seca'!N187-'Dados Normal. pelo Peso - Seca'!N$194)/('Dados Normal. pelo Peso - Seca'!N$193-'Dados Normal. pelo Peso - Seca'!N$194))</f>
        <v>0.81873942470389138</v>
      </c>
      <c r="O187" s="24">
        <f>IF(ISBLANK('Dados Normal. pelo Peso - Seca'!O187),"",('Dados Normal. pelo Peso - Seca'!O187-'Dados Normal. pelo Peso - Seca'!O$194)/('Dados Normal. pelo Peso - Seca'!O$193-'Dados Normal. pelo Peso - Seca'!O$194))</f>
        <v>0.85047468354430367</v>
      </c>
      <c r="P187" s="24">
        <f>IF(ISBLANK('Dados Normal. pelo Peso - Seca'!P187),"",('Dados Normal. pelo Peso - Seca'!P187-'Dados Normal. pelo Peso - Seca'!P$194)/('Dados Normal. pelo Peso - Seca'!P$193-'Dados Normal. pelo Peso - Seca'!P$194))</f>
        <v>2.8184892897407679E-2</v>
      </c>
      <c r="Q187" s="24">
        <f>IF(ISBLANK('Dados Normal. pelo Peso - Seca'!Q187),"",('Dados Normal. pelo Peso - Seca'!Q187-'Dados Normal. pelo Peso - Seca'!Q$194)/('Dados Normal. pelo Peso - Seca'!Q$193-'Dados Normal. pelo Peso - Seca'!Q$194))</f>
        <v>0</v>
      </c>
      <c r="R187" s="24">
        <f>IF(ISBLANK('Dados Normal. pelo Peso - Seca'!R187),"",('Dados Normal. pelo Peso - Seca'!R187-'Dados Normal. pelo Peso - Seca'!R$194)/('Dados Normal. pelo Peso - Seca'!R$193-'Dados Normal. pelo Peso - Seca'!R$194))</f>
        <v>1</v>
      </c>
      <c r="S187" s="24">
        <f>IF(ISBLANK('Dados Normal. pelo Peso - Seca'!S187),"",('Dados Normal. pelo Peso - Seca'!S187-'Dados Normal. pelo Peso - Seca'!S$194)/('Dados Normal. pelo Peso - Seca'!S$193-'Dados Normal. pelo Peso - Seca'!S$194))</f>
        <v>0.66666666666666674</v>
      </c>
      <c r="T187" s="24">
        <f>IF(ISBLANK('Dados Normal. pelo Peso - Seca'!T187),"",('Dados Normal. pelo Peso - Seca'!T187-'Dados Normal. pelo Peso - Seca'!T$194)/('Dados Normal. pelo Peso - Seca'!T$193-'Dados Normal. pelo Peso - Seca'!T$194))</f>
        <v>1</v>
      </c>
      <c r="U187" s="24">
        <f>IF(ISBLANK('Dados Normal. pelo Peso - Seca'!U187),"",('Dados Normal. pelo Peso - Seca'!U187-'Dados Normal. pelo Peso - Seca'!U$194)/('Dados Normal. pelo Peso - Seca'!U$193-'Dados Normal. pelo Peso - Seca'!U$194))</f>
        <v>1</v>
      </c>
      <c r="V187" s="24">
        <f>IF(ISBLANK('Dados Normal. pelo Peso - Seca'!V187),"",('Dados Normal. pelo Peso - Seca'!V187-'Dados Normal. pelo Peso - Seca'!V$194)/('Dados Normal. pelo Peso - Seca'!V$193-'Dados Normal. pelo Peso - Seca'!V$194))</f>
        <v>0.49999999999999989</v>
      </c>
      <c r="W187" s="24">
        <f>IF(ISBLANK('Dados Normal. pelo Peso - Seca'!W187),"",('Dados Normal. pelo Peso - Seca'!W187-'Dados Normal. pelo Peso - Seca'!W$194)/('Dados Normal. pelo Peso - Seca'!W$193-'Dados Normal. pelo Peso - Seca'!W$194))</f>
        <v>0.61590296495956875</v>
      </c>
      <c r="X187" s="24">
        <f>IF(ISBLANK('Dados Normal. pelo Peso - Seca'!X187),"",('Dados Normal. pelo Peso - Seca'!X187-'Dados Normal. pelo Peso - Seca'!X$194)/('Dados Normal. pelo Peso - Seca'!X$193-'Dados Normal. pelo Peso - Seca'!X$194))</f>
        <v>0.22658402203856684</v>
      </c>
      <c r="Y187" s="24">
        <f>IF(ISBLANK('Dados Normal. pelo Peso - Seca'!Y187),"",('Dados Normal. pelo Peso - Seca'!Y187-'Dados Normal. pelo Peso - Seca'!Y$194)/('Dados Normal. pelo Peso - Seca'!Y$193-'Dados Normal. pelo Peso - Seca'!Y$194))</f>
        <v>0.62941415234744968</v>
      </c>
      <c r="Z187" s="24">
        <f>IF(ISBLANK('Dados Normal. pelo Peso - Seca'!Z187),"",('Dados Normal. pelo Peso - Seca'!Z187-'Dados Normal. pelo Peso - Seca'!Z$194)/('Dados Normal. pelo Peso - Seca'!Z$193-'Dados Normal. pelo Peso - Seca'!Z$194))</f>
        <v>0.54567502021018588</v>
      </c>
      <c r="AA187" s="24">
        <f>IF(ISBLANK('Dados Normal. pelo Peso - Seca'!AA187),"",('Dados Normal. pelo Peso - Seca'!AA187-'Dados Normal. pelo Peso - Seca'!AA$194)/('Dados Normal. pelo Peso - Seca'!AA$193-'Dados Normal. pelo Peso - Seca'!AA$194))</f>
        <v>0.58935069909978932</v>
      </c>
      <c r="AB187" s="24">
        <f>IF(ISBLANK('Dados Normal. pelo Peso - Seca'!AB187),"",('Dados Normal. pelo Peso - Seca'!AB187-'Dados Normal. pelo Peso - Seca'!AB$194)/('Dados Normal. pelo Peso - Seca'!AB$193-'Dados Normal. pelo Peso - Seca'!AB$194))</f>
        <v>0.48936170212765956</v>
      </c>
      <c r="AC187" s="24">
        <f>IF(ISBLANK('Dados Normal. pelo Peso - Seca'!AC187),"",('Dados Normal. pelo Peso - Seca'!AC187-'Dados Normal. pelo Peso - Seca'!AC$194)/('Dados Normal. pelo Peso - Seca'!AC$193-'Dados Normal. pelo Peso - Seca'!AC$194))</f>
        <v>0.50000000000000022</v>
      </c>
    </row>
    <row r="188" spans="1:32" s="17" customFormat="1" x14ac:dyDescent="0.25">
      <c r="A188" s="18" t="s">
        <v>1239</v>
      </c>
      <c r="B188" s="20" t="s">
        <v>1240</v>
      </c>
      <c r="C188" s="24">
        <f>IF(ISBLANK('Dados Normal. pelo Peso - Seca'!C188),"",('Dados Normal. pelo Peso - Seca'!C188-'Dados Normal. pelo Peso - Seca'!C$194)/('Dados Normal. pelo Peso - Seca'!C$193-'Dados Normal. pelo Peso - Seca'!C$194))</f>
        <v>0.82467145467286063</v>
      </c>
      <c r="D188" s="24">
        <f>IF(ISBLANK('Dados Normal. pelo Peso - Seca'!D188),"",('Dados Normal. pelo Peso - Seca'!D188-'Dados Normal. pelo Peso - Seca'!D$194)/('Dados Normal. pelo Peso - Seca'!D$193-'Dados Normal. pelo Peso - Seca'!D$194))</f>
        <v>0.10749114651465494</v>
      </c>
      <c r="E188" s="24">
        <f>IF(ISBLANK('Dados Normal. pelo Peso - Seca'!E188),"",('Dados Normal. pelo Peso - Seca'!E188-'Dados Normal. pelo Peso - Seca'!E$194)/('Dados Normal. pelo Peso - Seca'!E$193-'Dados Normal. pelo Peso - Seca'!E$194))</f>
        <v>0.84518206589051281</v>
      </c>
      <c r="F188" s="24">
        <f>IF(ISBLANK('Dados Normal. pelo Peso - Seca'!F188),"",('Dados Normal. pelo Peso - Seca'!F188-'Dados Normal. pelo Peso - Seca'!F$194)/('Dados Normal. pelo Peso - Seca'!F$193-'Dados Normal. pelo Peso - Seca'!F$194))</f>
        <v>0.74092009685230042</v>
      </c>
      <c r="G188" s="24">
        <f>IF(ISBLANK('Dados Normal. pelo Peso - Seca'!G188),"",('Dados Normal. pelo Peso - Seca'!G188-'Dados Normal. pelo Peso - Seca'!G$194)/('Dados Normal. pelo Peso - Seca'!G$193-'Dados Normal. pelo Peso - Seca'!G$194))</f>
        <v>0.2284229516442427</v>
      </c>
      <c r="H188" s="24">
        <f>IF(ISBLANK('Dados Normal. pelo Peso - Seca'!H188),"",('Dados Normal. pelo Peso - Seca'!H188-'Dados Normal. pelo Peso - Seca'!H$194)/('Dados Normal. pelo Peso - Seca'!H$193-'Dados Normal. pelo Peso - Seca'!H$194))</f>
        <v>0.57093228113655159</v>
      </c>
      <c r="I188" s="24">
        <f>IF(ISBLANK('Dados Normal. pelo Peso - Seca'!I188),"",('Dados Normal. pelo Peso - Seca'!I188-'Dados Normal. pelo Peso - Seca'!I$194)/('Dados Normal. pelo Peso - Seca'!I$193-'Dados Normal. pelo Peso - Seca'!I$194))</f>
        <v>0.56595348837209303</v>
      </c>
      <c r="J188" s="24">
        <f>IF(ISBLANK('Dados Normal. pelo Peso - Seca'!J188),"",('Dados Normal. pelo Peso - Seca'!J188-'Dados Normal. pelo Peso - Seca'!J$194)/('Dados Normal. pelo Peso - Seca'!J$193-'Dados Normal. pelo Peso - Seca'!J$194))</f>
        <v>0.37576904874585915</v>
      </c>
      <c r="K188" s="24">
        <f>IF(ISBLANK('Dados Normal. pelo Peso - Seca'!K188),"",('Dados Normal. pelo Peso - Seca'!K188-'Dados Normal. pelo Peso - Seca'!K$194)/('Dados Normal. pelo Peso - Seca'!K$193-'Dados Normal. pelo Peso - Seca'!K$194))</f>
        <v>0.68510638297872339</v>
      </c>
      <c r="L188" s="24">
        <f>IF(ISBLANK('Dados Normal. pelo Peso - Seca'!L188),"",('Dados Normal. pelo Peso - Seca'!L188-'Dados Normal. pelo Peso - Seca'!L$194)/('Dados Normal. pelo Peso - Seca'!L$193-'Dados Normal. pelo Peso - Seca'!L$194))</f>
        <v>0.61414828718911296</v>
      </c>
      <c r="M188" s="24">
        <f>IF(ISBLANK('Dados Normal. pelo Peso - Seca'!M188),"",('Dados Normal. pelo Peso - Seca'!M188-'Dados Normal. pelo Peso - Seca'!M$194)/('Dados Normal. pelo Peso - Seca'!M$193-'Dados Normal. pelo Peso - Seca'!M$194))</f>
        <v>0.64726978250809819</v>
      </c>
      <c r="N188" s="24">
        <f>IF(ISBLANK('Dados Normal. pelo Peso - Seca'!N188),"",('Dados Normal. pelo Peso - Seca'!N188-'Dados Normal. pelo Peso - Seca'!N$194)/('Dados Normal. pelo Peso - Seca'!N$193-'Dados Normal. pelo Peso - Seca'!N$194))</f>
        <v>0.59073604060913698</v>
      </c>
      <c r="O188" s="24">
        <f>IF(ISBLANK('Dados Normal. pelo Peso - Seca'!O188),"",('Dados Normal. pelo Peso - Seca'!O188-'Dados Normal. pelo Peso - Seca'!O$194)/('Dados Normal. pelo Peso - Seca'!O$193-'Dados Normal. pelo Peso - Seca'!O$194))</f>
        <v>0.59256329113924044</v>
      </c>
      <c r="P188" s="24">
        <f>IF(ISBLANK('Dados Normal. pelo Peso - Seca'!P188),"",('Dados Normal. pelo Peso - Seca'!P188-'Dados Normal. pelo Peso - Seca'!P$194)/('Dados Normal. pelo Peso - Seca'!P$193-'Dados Normal. pelo Peso - Seca'!P$194))</f>
        <v>0.15783540022547873</v>
      </c>
      <c r="Q188" s="24">
        <f>IF(ISBLANK('Dados Normal. pelo Peso - Seca'!Q188),"",('Dados Normal. pelo Peso - Seca'!Q188-'Dados Normal. pelo Peso - Seca'!Q$194)/('Dados Normal. pelo Peso - Seca'!Q$193-'Dados Normal. pelo Peso - Seca'!Q$194))</f>
        <v>0</v>
      </c>
      <c r="R188" s="24">
        <f>IF(ISBLANK('Dados Normal. pelo Peso - Seca'!R188),"",('Dados Normal. pelo Peso - Seca'!R188-'Dados Normal. pelo Peso - Seca'!R$194)/('Dados Normal. pelo Peso - Seca'!R$193-'Dados Normal. pelo Peso - Seca'!R$194))</f>
        <v>1</v>
      </c>
      <c r="S188" s="24">
        <f>IF(ISBLANK('Dados Normal. pelo Peso - Seca'!S188),"",('Dados Normal. pelo Peso - Seca'!S188-'Dados Normal. pelo Peso - Seca'!S$194)/('Dados Normal. pelo Peso - Seca'!S$193-'Dados Normal. pelo Peso - Seca'!S$194))</f>
        <v>0.33333333333333343</v>
      </c>
      <c r="T188" s="24">
        <f>IF(ISBLANK('Dados Normal. pelo Peso - Seca'!T188),"",('Dados Normal. pelo Peso - Seca'!T188-'Dados Normal. pelo Peso - Seca'!T$194)/('Dados Normal. pelo Peso - Seca'!T$193-'Dados Normal. pelo Peso - Seca'!T$194))</f>
        <v>0</v>
      </c>
      <c r="U188" s="24">
        <f>IF(ISBLANK('Dados Normal. pelo Peso - Seca'!U188),"",('Dados Normal. pelo Peso - Seca'!U188-'Dados Normal. pelo Peso - Seca'!U$194)/('Dados Normal. pelo Peso - Seca'!U$193-'Dados Normal. pelo Peso - Seca'!U$194))</f>
        <v>1</v>
      </c>
      <c r="V188" s="24">
        <f>IF(ISBLANK('Dados Normal. pelo Peso - Seca'!V188),"",('Dados Normal. pelo Peso - Seca'!V188-'Dados Normal. pelo Peso - Seca'!V$194)/('Dados Normal. pelo Peso - Seca'!V$193-'Dados Normal. pelo Peso - Seca'!V$194))</f>
        <v>0.25000000000000017</v>
      </c>
      <c r="W188" s="24">
        <f>IF(ISBLANK('Dados Normal. pelo Peso - Seca'!W188),"",('Dados Normal. pelo Peso - Seca'!W188-'Dados Normal. pelo Peso - Seca'!W$194)/('Dados Normal. pelo Peso - Seca'!W$193-'Dados Normal. pelo Peso - Seca'!W$194))</f>
        <v>0.77987421383647848</v>
      </c>
      <c r="X188" s="24">
        <f>IF(ISBLANK('Dados Normal. pelo Peso - Seca'!X188),"",('Dados Normal. pelo Peso - Seca'!X188-'Dados Normal. pelo Peso - Seca'!X$194)/('Dados Normal. pelo Peso - Seca'!X$193-'Dados Normal. pelo Peso - Seca'!X$194))</f>
        <v>0.20316804407713496</v>
      </c>
      <c r="Y188" s="24">
        <f>IF(ISBLANK('Dados Normal. pelo Peso - Seca'!Y188),"",('Dados Normal. pelo Peso - Seca'!Y188-'Dados Normal. pelo Peso - Seca'!Y$194)/('Dados Normal. pelo Peso - Seca'!Y$193-'Dados Normal. pelo Peso - Seca'!Y$194))</f>
        <v>0.82005141388174818</v>
      </c>
      <c r="Z188" s="24">
        <f>IF(ISBLANK('Dados Normal. pelo Peso - Seca'!Z188),"",('Dados Normal. pelo Peso - Seca'!Z188-'Dados Normal. pelo Peso - Seca'!Z$194)/('Dados Normal. pelo Peso - Seca'!Z$193-'Dados Normal. pelo Peso - Seca'!Z$194))</f>
        <v>0.97041228779304778</v>
      </c>
      <c r="AA188" s="24">
        <f>IF(ISBLANK('Dados Normal. pelo Peso - Seca'!AA188),"",('Dados Normal. pelo Peso - Seca'!AA188-'Dados Normal. pelo Peso - Seca'!AA$194)/('Dados Normal. pelo Peso - Seca'!AA$193-'Dados Normal. pelo Peso - Seca'!AA$194))</f>
        <v>0.86899061482474627</v>
      </c>
      <c r="AB188" s="24">
        <f>IF(ISBLANK('Dados Normal. pelo Peso - Seca'!AB188),"",('Dados Normal. pelo Peso - Seca'!AB188-'Dados Normal. pelo Peso - Seca'!AB$194)/('Dados Normal. pelo Peso - Seca'!AB$193-'Dados Normal. pelo Peso - Seca'!AB$194))</f>
        <v>0.59574468085106391</v>
      </c>
      <c r="AC188" s="24">
        <f>IF(ISBLANK('Dados Normal. pelo Peso - Seca'!AC188),"",('Dados Normal. pelo Peso - Seca'!AC188-'Dados Normal. pelo Peso - Seca'!AC$194)/('Dados Normal. pelo Peso - Seca'!AC$193-'Dados Normal. pelo Peso - Seca'!AC$194))</f>
        <v>0.75</v>
      </c>
    </row>
    <row r="189" spans="1:32" s="17" customFormat="1" x14ac:dyDescent="0.25"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6"/>
      <c r="T189" s="15"/>
      <c r="U189" s="15"/>
      <c r="V189" s="15"/>
      <c r="W189" s="15"/>
      <c r="X189" s="16"/>
      <c r="Y189" s="15"/>
      <c r="Z189" s="15"/>
      <c r="AA189" s="15"/>
      <c r="AB189" s="15"/>
      <c r="AC189" s="15"/>
    </row>
    <row r="190" spans="1:32" s="17" customFormat="1" x14ac:dyDescent="0.25"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6"/>
      <c r="T190" s="15"/>
      <c r="U190" s="15"/>
      <c r="V190" s="15"/>
      <c r="W190" s="15"/>
      <c r="X190" s="16"/>
      <c r="Y190" s="15"/>
      <c r="Z190" s="15"/>
      <c r="AA190" s="15"/>
      <c r="AB190" s="15"/>
      <c r="AC190" s="15"/>
    </row>
    <row r="191" spans="1:32" s="17" customFormat="1" x14ac:dyDescent="0.25">
      <c r="B191" s="19" t="s">
        <v>1241</v>
      </c>
      <c r="C191" s="31">
        <f>AVERAGE(C5:C188)</f>
        <v>0.59932840275684807</v>
      </c>
      <c r="D191" s="31">
        <f t="shared" ref="D191:AC191" si="0">AVERAGE(D5:D188)</f>
        <v>0.41879872786554606</v>
      </c>
      <c r="E191" s="31">
        <f t="shared" si="0"/>
        <v>0.62810308989671626</v>
      </c>
      <c r="F191" s="31">
        <f t="shared" si="0"/>
        <v>0.6156930992736076</v>
      </c>
      <c r="G191" s="31">
        <f t="shared" si="0"/>
        <v>0.20896424551785239</v>
      </c>
      <c r="H191" s="31">
        <f t="shared" si="0"/>
        <v>0.71007315777028157</v>
      </c>
      <c r="I191" s="31">
        <f t="shared" si="0"/>
        <v>0.52601820020222434</v>
      </c>
      <c r="J191" s="31">
        <f t="shared" si="0"/>
        <v>0.43672452108068077</v>
      </c>
      <c r="K191" s="31">
        <f t="shared" si="0"/>
        <v>0.55879878490886792</v>
      </c>
      <c r="L191" s="31">
        <f t="shared" si="0"/>
        <v>0.73494149511354079</v>
      </c>
      <c r="M191" s="31">
        <f t="shared" si="0"/>
        <v>0.62294278011387672</v>
      </c>
      <c r="N191" s="31">
        <f t="shared" si="0"/>
        <v>0.79100456117119078</v>
      </c>
      <c r="O191" s="31">
        <f t="shared" si="0"/>
        <v>0.69461509356081452</v>
      </c>
      <c r="P191" s="31">
        <f t="shared" si="0"/>
        <v>0.14855276702122469</v>
      </c>
      <c r="Q191" s="31">
        <f t="shared" si="0"/>
        <v>0.46195652173913043</v>
      </c>
      <c r="R191" s="31">
        <f t="shared" si="0"/>
        <v>0.63043478260869568</v>
      </c>
      <c r="S191" s="31">
        <f t="shared" si="0"/>
        <v>0.65036231884057982</v>
      </c>
      <c r="T191" s="31">
        <f t="shared" si="0"/>
        <v>0.96195652173913049</v>
      </c>
      <c r="U191" s="31">
        <f t="shared" si="0"/>
        <v>0.89130434782608692</v>
      </c>
      <c r="V191" s="31">
        <f t="shared" si="0"/>
        <v>0.55095108695652173</v>
      </c>
      <c r="W191" s="31">
        <f t="shared" si="0"/>
        <v>0.64592855189655862</v>
      </c>
      <c r="X191" s="31">
        <f t="shared" si="0"/>
        <v>0.36330323990897068</v>
      </c>
      <c r="Y191" s="31">
        <f t="shared" si="0"/>
        <v>0.60502270681733927</v>
      </c>
      <c r="Z191" s="31">
        <f t="shared" si="0"/>
        <v>0.60451390109310754</v>
      </c>
      <c r="AA191" s="31">
        <f t="shared" si="0"/>
        <v>0.58557310360334125</v>
      </c>
      <c r="AB191" s="31">
        <f t="shared" si="0"/>
        <v>0.45605920444033282</v>
      </c>
      <c r="AC191" s="31">
        <f t="shared" si="0"/>
        <v>0.44712409420289845</v>
      </c>
      <c r="AD191" s="30"/>
      <c r="AE191" s="30"/>
      <c r="AF191" s="30"/>
    </row>
    <row r="192" spans="1:32" s="17" customFormat="1" x14ac:dyDescent="0.25">
      <c r="AD192" s="30"/>
      <c r="AE192" s="30"/>
      <c r="AF192" s="30"/>
    </row>
    <row r="193" spans="3:29" s="17" customFormat="1" x14ac:dyDescent="0.25"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6"/>
      <c r="T193" s="15"/>
      <c r="U193" s="15"/>
      <c r="V193" s="15"/>
      <c r="W193" s="15"/>
      <c r="X193" s="16"/>
      <c r="Y193" s="15"/>
      <c r="Z193" s="15"/>
      <c r="AA193" s="15"/>
      <c r="AB193" s="15"/>
      <c r="AC193" s="15"/>
    </row>
    <row r="194" spans="3:29" s="17" customFormat="1" x14ac:dyDescent="0.25"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6"/>
      <c r="T194" s="15"/>
      <c r="U194" s="15"/>
      <c r="V194" s="15"/>
      <c r="W194" s="15"/>
      <c r="X194" s="16"/>
      <c r="Y194" s="15"/>
      <c r="Z194" s="15"/>
      <c r="AA194" s="15"/>
      <c r="AB194" s="15"/>
      <c r="AC194" s="15"/>
    </row>
    <row r="195" spans="3:29" s="17" customFormat="1" x14ac:dyDescent="0.25"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6"/>
      <c r="T195" s="15"/>
      <c r="U195" s="15"/>
      <c r="V195" s="15"/>
      <c r="W195" s="15"/>
      <c r="X195" s="16"/>
      <c r="Y195" s="15"/>
      <c r="Z195" s="15"/>
      <c r="AA195" s="15"/>
      <c r="AB195" s="15"/>
      <c r="AC195" s="15"/>
    </row>
    <row r="196" spans="3:29" s="17" customFormat="1" x14ac:dyDescent="0.25"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6"/>
      <c r="T196" s="15"/>
      <c r="U196" s="15"/>
      <c r="V196" s="15"/>
      <c r="W196" s="15"/>
      <c r="X196" s="16"/>
      <c r="Y196" s="15"/>
      <c r="Z196" s="15"/>
      <c r="AA196" s="15"/>
      <c r="AB196" s="15"/>
      <c r="AC196" s="15"/>
    </row>
    <row r="197" spans="3:29" s="17" customFormat="1" x14ac:dyDescent="0.25"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6"/>
      <c r="T197" s="15"/>
      <c r="U197" s="15"/>
      <c r="V197" s="15"/>
      <c r="W197" s="15"/>
      <c r="X197" s="16"/>
      <c r="Y197" s="15"/>
      <c r="Z197" s="15"/>
      <c r="AA197" s="15"/>
      <c r="AB197" s="15"/>
      <c r="AC197" s="15"/>
    </row>
    <row r="198" spans="3:29" s="17" customFormat="1" x14ac:dyDescent="0.25"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6"/>
      <c r="T198" s="15"/>
      <c r="U198" s="15"/>
      <c r="V198" s="15"/>
      <c r="W198" s="15"/>
      <c r="X198" s="16"/>
      <c r="Y198" s="15"/>
      <c r="Z198" s="15"/>
      <c r="AA198" s="15"/>
      <c r="AB198" s="15"/>
      <c r="AC198" s="15"/>
    </row>
    <row r="199" spans="3:29" s="17" customFormat="1" x14ac:dyDescent="0.25"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6"/>
      <c r="T199" s="15"/>
      <c r="U199" s="15"/>
      <c r="V199" s="15"/>
      <c r="W199" s="15"/>
      <c r="X199" s="16"/>
      <c r="Y199" s="15"/>
      <c r="Z199" s="15"/>
      <c r="AA199" s="15"/>
      <c r="AB199" s="15"/>
      <c r="AC199" s="15"/>
    </row>
    <row r="200" spans="3:29" s="17" customFormat="1" x14ac:dyDescent="0.25"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6"/>
      <c r="T200" s="15"/>
      <c r="U200" s="15"/>
      <c r="V200" s="15"/>
      <c r="W200" s="15"/>
      <c r="X200" s="16"/>
      <c r="Y200" s="15"/>
      <c r="Z200" s="15"/>
      <c r="AA200" s="15"/>
      <c r="AB200" s="15"/>
      <c r="AC200" s="15"/>
    </row>
    <row r="201" spans="3:29" s="17" customFormat="1" x14ac:dyDescent="0.25"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6"/>
      <c r="T201" s="15"/>
      <c r="U201" s="15"/>
      <c r="V201" s="15"/>
      <c r="W201" s="15"/>
      <c r="X201" s="16"/>
      <c r="Y201" s="15"/>
      <c r="Z201" s="15"/>
      <c r="AA201" s="15"/>
      <c r="AB201" s="15"/>
      <c r="AC201" s="15"/>
    </row>
    <row r="202" spans="3:29" s="17" customFormat="1" x14ac:dyDescent="0.25"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6"/>
      <c r="T202" s="15"/>
      <c r="U202" s="15"/>
      <c r="V202" s="15"/>
      <c r="W202" s="15"/>
      <c r="X202" s="16"/>
      <c r="Y202" s="15"/>
      <c r="Z202" s="15"/>
      <c r="AA202" s="15"/>
      <c r="AB202" s="15"/>
      <c r="AC202" s="15"/>
    </row>
    <row r="203" spans="3:29" s="17" customFormat="1" x14ac:dyDescent="0.25"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6"/>
      <c r="T203" s="15"/>
      <c r="U203" s="15"/>
      <c r="V203" s="15"/>
      <c r="W203" s="15"/>
      <c r="X203" s="16"/>
      <c r="Y203" s="15"/>
      <c r="Z203" s="15"/>
      <c r="AA203" s="15"/>
      <c r="AB203" s="15"/>
      <c r="AC203" s="15"/>
    </row>
    <row r="204" spans="3:29" s="17" customFormat="1" x14ac:dyDescent="0.25"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6"/>
      <c r="T204" s="15"/>
      <c r="U204" s="15"/>
      <c r="V204" s="15"/>
      <c r="W204" s="15"/>
      <c r="X204" s="16"/>
      <c r="Y204" s="15"/>
      <c r="Z204" s="15"/>
      <c r="AA204" s="15"/>
      <c r="AB204" s="15"/>
      <c r="AC204" s="15"/>
    </row>
    <row r="205" spans="3:29" s="17" customFormat="1" x14ac:dyDescent="0.25"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6"/>
      <c r="T205" s="15"/>
      <c r="U205" s="15"/>
      <c r="V205" s="15"/>
      <c r="W205" s="15"/>
      <c r="X205" s="16"/>
      <c r="Y205" s="15"/>
      <c r="Z205" s="15"/>
      <c r="AA205" s="15"/>
      <c r="AB205" s="15"/>
      <c r="AC205" s="15"/>
    </row>
    <row r="206" spans="3:29" s="17" customFormat="1" x14ac:dyDescent="0.25"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6"/>
      <c r="T206" s="15"/>
      <c r="U206" s="15"/>
      <c r="V206" s="15"/>
      <c r="W206" s="15"/>
      <c r="X206" s="16"/>
      <c r="Y206" s="15"/>
      <c r="Z206" s="15"/>
      <c r="AA206" s="15"/>
      <c r="AB206" s="15"/>
      <c r="AC206" s="15"/>
    </row>
    <row r="207" spans="3:29" s="17" customFormat="1" x14ac:dyDescent="0.25"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6"/>
      <c r="T207" s="15"/>
      <c r="U207" s="15"/>
      <c r="V207" s="15"/>
      <c r="W207" s="15"/>
      <c r="X207" s="16"/>
      <c r="Y207" s="15"/>
      <c r="Z207" s="15"/>
      <c r="AA207" s="15"/>
      <c r="AB207" s="15"/>
      <c r="AC207" s="15"/>
    </row>
    <row r="208" spans="3:29" s="17" customFormat="1" x14ac:dyDescent="0.25"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6"/>
      <c r="T208" s="15"/>
      <c r="U208" s="15"/>
      <c r="V208" s="15"/>
      <c r="W208" s="15"/>
      <c r="X208" s="16"/>
      <c r="Y208" s="15"/>
      <c r="Z208" s="15"/>
      <c r="AA208" s="15"/>
      <c r="AB208" s="15"/>
      <c r="AC208" s="15"/>
    </row>
    <row r="209" spans="3:29" s="17" customFormat="1" x14ac:dyDescent="0.25"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6"/>
      <c r="T209" s="15"/>
      <c r="U209" s="15"/>
      <c r="V209" s="15"/>
      <c r="W209" s="15"/>
      <c r="X209" s="16"/>
      <c r="Y209" s="15"/>
      <c r="Z209" s="15"/>
      <c r="AA209" s="15"/>
      <c r="AB209" s="15"/>
      <c r="AC209" s="15"/>
    </row>
    <row r="210" spans="3:29" s="17" customFormat="1" x14ac:dyDescent="0.25"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6"/>
      <c r="T210" s="15"/>
      <c r="U210" s="15"/>
      <c r="V210" s="15"/>
      <c r="W210" s="15"/>
      <c r="X210" s="16"/>
      <c r="Y210" s="15"/>
      <c r="Z210" s="15"/>
      <c r="AA210" s="15"/>
      <c r="AB210" s="15"/>
      <c r="AC210" s="15"/>
    </row>
    <row r="211" spans="3:29" s="17" customFormat="1" x14ac:dyDescent="0.25"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6"/>
      <c r="T211" s="15"/>
      <c r="U211" s="15"/>
      <c r="V211" s="15"/>
      <c r="W211" s="15"/>
      <c r="X211" s="16"/>
      <c r="Y211" s="15"/>
      <c r="Z211" s="15"/>
      <c r="AA211" s="15"/>
      <c r="AB211" s="15"/>
      <c r="AC211" s="15"/>
    </row>
    <row r="212" spans="3:29" s="17" customFormat="1" x14ac:dyDescent="0.25"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6"/>
      <c r="T212" s="15"/>
      <c r="U212" s="15"/>
      <c r="V212" s="15"/>
      <c r="W212" s="15"/>
      <c r="X212" s="16"/>
      <c r="Y212" s="15"/>
      <c r="Z212" s="15"/>
      <c r="AA212" s="15"/>
      <c r="AB212" s="15"/>
      <c r="AC212" s="15"/>
    </row>
    <row r="213" spans="3:29" s="17" customFormat="1" x14ac:dyDescent="0.25"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6"/>
      <c r="T213" s="15"/>
      <c r="U213" s="15"/>
      <c r="V213" s="15"/>
      <c r="W213" s="15"/>
      <c r="X213" s="16"/>
      <c r="Y213" s="15"/>
      <c r="Z213" s="15"/>
      <c r="AA213" s="15"/>
      <c r="AB213" s="15"/>
      <c r="AC213" s="15"/>
    </row>
    <row r="214" spans="3:29" s="17" customFormat="1" x14ac:dyDescent="0.25"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6"/>
      <c r="T214" s="15"/>
      <c r="U214" s="15"/>
      <c r="V214" s="15"/>
      <c r="W214" s="15"/>
      <c r="X214" s="16"/>
      <c r="Y214" s="15"/>
      <c r="Z214" s="15"/>
      <c r="AA214" s="15"/>
      <c r="AB214" s="15"/>
      <c r="AC214" s="15"/>
    </row>
    <row r="215" spans="3:29" s="17" customFormat="1" x14ac:dyDescent="0.25"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6"/>
      <c r="T215" s="15"/>
      <c r="U215" s="15"/>
      <c r="V215" s="15"/>
      <c r="W215" s="15"/>
      <c r="X215" s="16"/>
      <c r="Y215" s="15"/>
      <c r="Z215" s="15"/>
      <c r="AA215" s="15"/>
      <c r="AB215" s="15"/>
      <c r="AC215" s="15"/>
    </row>
    <row r="216" spans="3:29" s="17" customFormat="1" x14ac:dyDescent="0.25"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6"/>
      <c r="T216" s="15"/>
      <c r="U216" s="15"/>
      <c r="V216" s="15"/>
      <c r="W216" s="15"/>
      <c r="X216" s="16"/>
      <c r="Y216" s="15"/>
      <c r="Z216" s="15"/>
      <c r="AA216" s="15"/>
      <c r="AB216" s="15"/>
      <c r="AC216" s="15"/>
    </row>
    <row r="217" spans="3:29" s="17" customFormat="1" x14ac:dyDescent="0.25"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6"/>
      <c r="T217" s="15"/>
      <c r="U217" s="15"/>
      <c r="V217" s="15"/>
      <c r="W217" s="15"/>
      <c r="X217" s="16"/>
      <c r="Y217" s="15"/>
      <c r="Z217" s="15"/>
      <c r="AA217" s="15"/>
      <c r="AB217" s="15"/>
      <c r="AC217" s="15"/>
    </row>
    <row r="218" spans="3:29" s="17" customFormat="1" x14ac:dyDescent="0.25"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6"/>
      <c r="T218" s="15"/>
      <c r="U218" s="15"/>
      <c r="V218" s="15"/>
      <c r="W218" s="15"/>
      <c r="X218" s="16"/>
      <c r="Y218" s="15"/>
      <c r="Z218" s="15"/>
      <c r="AA218" s="15"/>
      <c r="AB218" s="15"/>
      <c r="AC218" s="15"/>
    </row>
    <row r="219" spans="3:29" s="17" customFormat="1" x14ac:dyDescent="0.25"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6"/>
      <c r="T219" s="15"/>
      <c r="U219" s="15"/>
      <c r="V219" s="15"/>
      <c r="W219" s="15"/>
      <c r="X219" s="16"/>
      <c r="Y219" s="15"/>
      <c r="Z219" s="15"/>
      <c r="AA219" s="15"/>
      <c r="AB219" s="15"/>
      <c r="AC219" s="15"/>
    </row>
    <row r="220" spans="3:29" s="17" customFormat="1" x14ac:dyDescent="0.25"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6"/>
      <c r="T220" s="15"/>
      <c r="U220" s="15"/>
      <c r="V220" s="15"/>
      <c r="W220" s="15"/>
      <c r="X220" s="16"/>
      <c r="Y220" s="15"/>
      <c r="Z220" s="15"/>
      <c r="AA220" s="15"/>
      <c r="AB220" s="15"/>
      <c r="AC220" s="15"/>
    </row>
    <row r="221" spans="3:29" s="17" customFormat="1" x14ac:dyDescent="0.25"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6"/>
      <c r="T221" s="15"/>
      <c r="U221" s="15"/>
      <c r="V221" s="15"/>
      <c r="W221" s="15"/>
      <c r="X221" s="16"/>
      <c r="Y221" s="15"/>
      <c r="Z221" s="15"/>
      <c r="AA221" s="15"/>
      <c r="AB221" s="15"/>
      <c r="AC221" s="15"/>
    </row>
    <row r="222" spans="3:29" s="17" customFormat="1" x14ac:dyDescent="0.25"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6"/>
      <c r="T222" s="15"/>
      <c r="U222" s="15"/>
      <c r="V222" s="15"/>
      <c r="W222" s="15"/>
      <c r="X222" s="16"/>
      <c r="Y222" s="15"/>
      <c r="Z222" s="15"/>
      <c r="AA222" s="15"/>
      <c r="AB222" s="15"/>
      <c r="AC222" s="15"/>
    </row>
    <row r="223" spans="3:29" s="17" customFormat="1" x14ac:dyDescent="0.25"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6"/>
      <c r="T223" s="15"/>
      <c r="U223" s="15"/>
      <c r="V223" s="15"/>
      <c r="W223" s="15"/>
      <c r="X223" s="16"/>
      <c r="Y223" s="15"/>
      <c r="Z223" s="15"/>
      <c r="AA223" s="15"/>
      <c r="AB223" s="15"/>
      <c r="AC223" s="15"/>
    </row>
    <row r="224" spans="3:29" s="17" customFormat="1" x14ac:dyDescent="0.25"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6"/>
      <c r="T224" s="15"/>
      <c r="U224" s="15"/>
      <c r="V224" s="15"/>
      <c r="W224" s="15"/>
      <c r="X224" s="16"/>
      <c r="Y224" s="15"/>
      <c r="Z224" s="15"/>
      <c r="AA224" s="15"/>
      <c r="AB224" s="15"/>
      <c r="AC224" s="15"/>
    </row>
    <row r="225" spans="3:29" s="17" customFormat="1" x14ac:dyDescent="0.25"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6"/>
      <c r="T225" s="15"/>
      <c r="U225" s="15"/>
      <c r="V225" s="15"/>
      <c r="W225" s="15"/>
      <c r="X225" s="16"/>
      <c r="Y225" s="15"/>
      <c r="Z225" s="15"/>
      <c r="AA225" s="15"/>
      <c r="AB225" s="15"/>
      <c r="AC225" s="15"/>
    </row>
    <row r="226" spans="3:29" s="17" customFormat="1" x14ac:dyDescent="0.25"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6"/>
      <c r="T226" s="15"/>
      <c r="U226" s="15"/>
      <c r="V226" s="15"/>
      <c r="W226" s="15"/>
      <c r="X226" s="16"/>
      <c r="Y226" s="15"/>
      <c r="Z226" s="15"/>
      <c r="AA226" s="15"/>
      <c r="AB226" s="15"/>
      <c r="AC226" s="15"/>
    </row>
    <row r="227" spans="3:29" s="17" customFormat="1" x14ac:dyDescent="0.25"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6"/>
      <c r="T227" s="15"/>
      <c r="U227" s="15"/>
      <c r="V227" s="15"/>
      <c r="W227" s="15"/>
      <c r="X227" s="16"/>
      <c r="Y227" s="15"/>
      <c r="Z227" s="15"/>
      <c r="AA227" s="15"/>
      <c r="AB227" s="15"/>
      <c r="AC227" s="15"/>
    </row>
    <row r="228" spans="3:29" s="17" customFormat="1" x14ac:dyDescent="0.25"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6"/>
      <c r="T228" s="15"/>
      <c r="U228" s="15"/>
      <c r="V228" s="15"/>
      <c r="W228" s="15"/>
      <c r="X228" s="16"/>
      <c r="Y228" s="15"/>
      <c r="Z228" s="15"/>
      <c r="AA228" s="15"/>
      <c r="AB228" s="15"/>
      <c r="AC228" s="15"/>
    </row>
    <row r="229" spans="3:29" s="17" customFormat="1" x14ac:dyDescent="0.25"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6"/>
      <c r="T229" s="15"/>
      <c r="U229" s="15"/>
      <c r="V229" s="15"/>
      <c r="W229" s="15"/>
      <c r="X229" s="16"/>
      <c r="Y229" s="15"/>
      <c r="Z229" s="15"/>
      <c r="AA229" s="15"/>
      <c r="AB229" s="15"/>
      <c r="AC229" s="15"/>
    </row>
    <row r="230" spans="3:29" s="17" customFormat="1" x14ac:dyDescent="0.25"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6"/>
      <c r="T230" s="15"/>
      <c r="U230" s="15"/>
      <c r="V230" s="15"/>
      <c r="W230" s="15"/>
      <c r="X230" s="16"/>
      <c r="Y230" s="15"/>
      <c r="Z230" s="15"/>
      <c r="AA230" s="15"/>
      <c r="AB230" s="15"/>
      <c r="AC230" s="15"/>
    </row>
    <row r="231" spans="3:29" s="17" customFormat="1" x14ac:dyDescent="0.25"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6"/>
      <c r="T231" s="15"/>
      <c r="U231" s="15"/>
      <c r="V231" s="15"/>
      <c r="W231" s="15"/>
      <c r="X231" s="16"/>
      <c r="Y231" s="15"/>
      <c r="Z231" s="15"/>
      <c r="AA231" s="15"/>
      <c r="AB231" s="15"/>
      <c r="AC231" s="15"/>
    </row>
    <row r="232" spans="3:29" s="17" customFormat="1" x14ac:dyDescent="0.25"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6"/>
      <c r="T232" s="15"/>
      <c r="U232" s="15"/>
      <c r="V232" s="15"/>
      <c r="W232" s="15"/>
      <c r="X232" s="16"/>
      <c r="Y232" s="15"/>
      <c r="Z232" s="15"/>
      <c r="AA232" s="15"/>
      <c r="AB232" s="15"/>
      <c r="AC232" s="15"/>
    </row>
    <row r="233" spans="3:29" s="17" customFormat="1" x14ac:dyDescent="0.25"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6"/>
      <c r="T233" s="15"/>
      <c r="U233" s="15"/>
      <c r="V233" s="15"/>
      <c r="W233" s="15"/>
      <c r="X233" s="16"/>
      <c r="Y233" s="15"/>
      <c r="Z233" s="15"/>
      <c r="AA233" s="15"/>
      <c r="AB233" s="15"/>
      <c r="AC233" s="15"/>
    </row>
    <row r="234" spans="3:29" s="17" customFormat="1" x14ac:dyDescent="0.25"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6"/>
      <c r="T234" s="15"/>
      <c r="U234" s="15"/>
      <c r="V234" s="15"/>
      <c r="W234" s="15"/>
      <c r="X234" s="16"/>
      <c r="Y234" s="15"/>
      <c r="Z234" s="15"/>
      <c r="AA234" s="15"/>
      <c r="AB234" s="15"/>
      <c r="AC234" s="15"/>
    </row>
    <row r="235" spans="3:29" s="17" customFormat="1" x14ac:dyDescent="0.25"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6"/>
      <c r="T235" s="15"/>
      <c r="U235" s="15"/>
      <c r="V235" s="15"/>
      <c r="W235" s="15"/>
      <c r="X235" s="16"/>
      <c r="Y235" s="15"/>
      <c r="Z235" s="15"/>
      <c r="AA235" s="15"/>
      <c r="AB235" s="15"/>
      <c r="AC235" s="15"/>
    </row>
    <row r="236" spans="3:29" s="17" customFormat="1" x14ac:dyDescent="0.25"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6"/>
      <c r="T236" s="15"/>
      <c r="U236" s="15"/>
      <c r="V236" s="15"/>
      <c r="W236" s="15"/>
      <c r="X236" s="16"/>
      <c r="Y236" s="15"/>
      <c r="Z236" s="15"/>
      <c r="AA236" s="15"/>
      <c r="AB236" s="15"/>
      <c r="AC236" s="15"/>
    </row>
    <row r="237" spans="3:29" s="17" customFormat="1" x14ac:dyDescent="0.25"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6"/>
      <c r="T237" s="15"/>
      <c r="U237" s="15"/>
      <c r="V237" s="15"/>
      <c r="W237" s="15"/>
      <c r="X237" s="16"/>
      <c r="Y237" s="15"/>
      <c r="Z237" s="15"/>
      <c r="AA237" s="15"/>
      <c r="AB237" s="15"/>
      <c r="AC237" s="15"/>
    </row>
    <row r="238" spans="3:29" s="17" customFormat="1" x14ac:dyDescent="0.25"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6"/>
      <c r="T238" s="15"/>
      <c r="U238" s="15"/>
      <c r="V238" s="15"/>
      <c r="W238" s="15"/>
      <c r="X238" s="16"/>
      <c r="Y238" s="15"/>
      <c r="Z238" s="15"/>
      <c r="AA238" s="15"/>
      <c r="AB238" s="15"/>
      <c r="AC238" s="15"/>
    </row>
    <row r="239" spans="3:29" s="17" customFormat="1" x14ac:dyDescent="0.25"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6"/>
      <c r="T239" s="15"/>
      <c r="U239" s="15"/>
      <c r="V239" s="15"/>
      <c r="W239" s="15"/>
      <c r="X239" s="16"/>
      <c r="Y239" s="15"/>
      <c r="Z239" s="15"/>
      <c r="AA239" s="15"/>
      <c r="AB239" s="15"/>
      <c r="AC239" s="15"/>
    </row>
    <row r="240" spans="3:29" s="17" customFormat="1" x14ac:dyDescent="0.25"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6"/>
      <c r="T240" s="15"/>
      <c r="U240" s="15"/>
      <c r="V240" s="15"/>
      <c r="W240" s="15"/>
      <c r="X240" s="16"/>
      <c r="Y240" s="15"/>
      <c r="Z240" s="15"/>
      <c r="AA240" s="15"/>
      <c r="AB240" s="15"/>
      <c r="AC240" s="15"/>
    </row>
    <row r="241" spans="3:29" s="17" customFormat="1" x14ac:dyDescent="0.25"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6"/>
      <c r="T241" s="15"/>
      <c r="U241" s="15"/>
      <c r="V241" s="15"/>
      <c r="W241" s="15"/>
      <c r="X241" s="16"/>
      <c r="Y241" s="15"/>
      <c r="Z241" s="15"/>
      <c r="AA241" s="15"/>
      <c r="AB241" s="15"/>
      <c r="AC241" s="15"/>
    </row>
    <row r="242" spans="3:29" s="17" customFormat="1" x14ac:dyDescent="0.25"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6"/>
      <c r="T242" s="15"/>
      <c r="U242" s="15"/>
      <c r="V242" s="15"/>
      <c r="W242" s="15"/>
      <c r="X242" s="16"/>
      <c r="Y242" s="15"/>
      <c r="Z242" s="15"/>
      <c r="AA242" s="15"/>
      <c r="AB242" s="15"/>
      <c r="AC242" s="15"/>
    </row>
    <row r="243" spans="3:29" s="17" customFormat="1" x14ac:dyDescent="0.25"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6"/>
      <c r="T243" s="15"/>
      <c r="U243" s="15"/>
      <c r="V243" s="15"/>
      <c r="W243" s="15"/>
      <c r="X243" s="16"/>
      <c r="Y243" s="15"/>
      <c r="Z243" s="15"/>
      <c r="AA243" s="15"/>
      <c r="AB243" s="15"/>
      <c r="AC243" s="15"/>
    </row>
    <row r="244" spans="3:29" s="17" customFormat="1" x14ac:dyDescent="0.25"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6"/>
      <c r="T244" s="15"/>
      <c r="U244" s="15"/>
      <c r="V244" s="15"/>
      <c r="W244" s="15"/>
      <c r="X244" s="16"/>
      <c r="Y244" s="15"/>
      <c r="Z244" s="15"/>
      <c r="AA244" s="15"/>
      <c r="AB244" s="15"/>
      <c r="AC244" s="15"/>
    </row>
    <row r="245" spans="3:29" s="17" customFormat="1" x14ac:dyDescent="0.25"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6"/>
      <c r="T245" s="15"/>
      <c r="U245" s="15"/>
      <c r="V245" s="15"/>
      <c r="W245" s="15"/>
      <c r="X245" s="16"/>
      <c r="Y245" s="15"/>
      <c r="Z245" s="15"/>
      <c r="AA245" s="15"/>
      <c r="AB245" s="15"/>
      <c r="AC245" s="15"/>
    </row>
    <row r="246" spans="3:29" s="17" customFormat="1" x14ac:dyDescent="0.25"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6"/>
      <c r="T246" s="15"/>
      <c r="U246" s="15"/>
      <c r="V246" s="15"/>
      <c r="W246" s="15"/>
      <c r="X246" s="16"/>
      <c r="Y246" s="15"/>
      <c r="Z246" s="15"/>
      <c r="AA246" s="15"/>
      <c r="AB246" s="15"/>
      <c r="AC246" s="15"/>
    </row>
    <row r="247" spans="3:29" s="17" customFormat="1" x14ac:dyDescent="0.25"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6"/>
      <c r="T247" s="15"/>
      <c r="U247" s="15"/>
      <c r="V247" s="15"/>
      <c r="W247" s="15"/>
      <c r="X247" s="16"/>
      <c r="Y247" s="15"/>
      <c r="Z247" s="15"/>
      <c r="AA247" s="15"/>
      <c r="AB247" s="15"/>
      <c r="AC247" s="15"/>
    </row>
    <row r="248" spans="3:29" s="17" customFormat="1" x14ac:dyDescent="0.25"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6"/>
      <c r="T248" s="15"/>
      <c r="U248" s="15"/>
      <c r="V248" s="15"/>
      <c r="W248" s="15"/>
      <c r="X248" s="16"/>
      <c r="Y248" s="15"/>
      <c r="Z248" s="15"/>
      <c r="AA248" s="15"/>
      <c r="AB248" s="15"/>
      <c r="AC248" s="15"/>
    </row>
    <row r="249" spans="3:29" s="17" customFormat="1" x14ac:dyDescent="0.25"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6"/>
      <c r="T249" s="15"/>
      <c r="U249" s="15"/>
      <c r="V249" s="15"/>
      <c r="W249" s="15"/>
      <c r="X249" s="16"/>
      <c r="Y249" s="15"/>
      <c r="Z249" s="15"/>
      <c r="AA249" s="15"/>
      <c r="AB249" s="15"/>
      <c r="AC249" s="15"/>
    </row>
    <row r="250" spans="3:29" s="17" customFormat="1" x14ac:dyDescent="0.25"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6"/>
      <c r="T250" s="15"/>
      <c r="U250" s="15"/>
      <c r="V250" s="15"/>
      <c r="W250" s="15"/>
      <c r="X250" s="16"/>
      <c r="Y250" s="15"/>
      <c r="Z250" s="15"/>
      <c r="AA250" s="15"/>
      <c r="AB250" s="15"/>
      <c r="AC250" s="15"/>
    </row>
    <row r="251" spans="3:29" s="17" customFormat="1" x14ac:dyDescent="0.25"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6"/>
      <c r="T251" s="15"/>
      <c r="U251" s="15"/>
      <c r="V251" s="15"/>
      <c r="W251" s="15"/>
      <c r="X251" s="16"/>
      <c r="Y251" s="15"/>
      <c r="Z251" s="15"/>
      <c r="AA251" s="15"/>
      <c r="AB251" s="15"/>
      <c r="AC251" s="15"/>
    </row>
    <row r="252" spans="3:29" s="17" customFormat="1" x14ac:dyDescent="0.25"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6"/>
      <c r="T252" s="15"/>
      <c r="U252" s="15"/>
      <c r="V252" s="15"/>
      <c r="W252" s="15"/>
      <c r="X252" s="16"/>
      <c r="Y252" s="15"/>
      <c r="Z252" s="15"/>
      <c r="AA252" s="15"/>
      <c r="AB252" s="15"/>
      <c r="AC252" s="15"/>
    </row>
    <row r="253" spans="3:29" s="17" customFormat="1" x14ac:dyDescent="0.25"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6"/>
      <c r="T253" s="15"/>
      <c r="U253" s="15"/>
      <c r="V253" s="15"/>
      <c r="W253" s="15"/>
      <c r="X253" s="16"/>
      <c r="Y253" s="15"/>
      <c r="Z253" s="15"/>
      <c r="AA253" s="15"/>
      <c r="AB253" s="15"/>
      <c r="AC253" s="15"/>
    </row>
    <row r="254" spans="3:29" s="17" customFormat="1" x14ac:dyDescent="0.25"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6"/>
      <c r="T254" s="15"/>
      <c r="U254" s="15"/>
      <c r="V254" s="15"/>
      <c r="W254" s="15"/>
      <c r="X254" s="16"/>
      <c r="Y254" s="15"/>
      <c r="Z254" s="15"/>
      <c r="AA254" s="15"/>
      <c r="AB254" s="15"/>
      <c r="AC254" s="15"/>
    </row>
    <row r="255" spans="3:29" s="17" customFormat="1" x14ac:dyDescent="0.25"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6"/>
      <c r="T255" s="15"/>
      <c r="U255" s="15"/>
      <c r="V255" s="15"/>
      <c r="W255" s="15"/>
      <c r="X255" s="16"/>
      <c r="Y255" s="15"/>
      <c r="Z255" s="15"/>
      <c r="AA255" s="15"/>
      <c r="AB255" s="15"/>
      <c r="AC255" s="15"/>
    </row>
    <row r="256" spans="3:29" s="17" customFormat="1" x14ac:dyDescent="0.25"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6"/>
      <c r="T256" s="15"/>
      <c r="U256" s="15"/>
      <c r="V256" s="15"/>
      <c r="W256" s="15"/>
      <c r="X256" s="16"/>
      <c r="Y256" s="15"/>
      <c r="Z256" s="15"/>
      <c r="AA256" s="15"/>
      <c r="AB256" s="15"/>
      <c r="AC256" s="15"/>
    </row>
    <row r="257" spans="3:29" s="17" customFormat="1" x14ac:dyDescent="0.25"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6"/>
      <c r="T257" s="15"/>
      <c r="U257" s="15"/>
      <c r="V257" s="15"/>
      <c r="W257" s="15"/>
      <c r="X257" s="16"/>
      <c r="Y257" s="15"/>
      <c r="Z257" s="15"/>
      <c r="AA257" s="15"/>
      <c r="AB257" s="15"/>
      <c r="AC257" s="15"/>
    </row>
    <row r="258" spans="3:29" s="17" customFormat="1" x14ac:dyDescent="0.25"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6"/>
      <c r="T258" s="15"/>
      <c r="U258" s="15"/>
      <c r="V258" s="15"/>
      <c r="W258" s="15"/>
      <c r="X258" s="16"/>
      <c r="Y258" s="15"/>
      <c r="Z258" s="15"/>
      <c r="AA258" s="15"/>
      <c r="AB258" s="15"/>
      <c r="AC258" s="15"/>
    </row>
    <row r="259" spans="3:29" s="17" customFormat="1" x14ac:dyDescent="0.25"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6"/>
      <c r="T259" s="15"/>
      <c r="U259" s="15"/>
      <c r="V259" s="15"/>
      <c r="W259" s="15"/>
      <c r="X259" s="16"/>
      <c r="Y259" s="15"/>
      <c r="Z259" s="15"/>
      <c r="AA259" s="15"/>
      <c r="AB259" s="15"/>
      <c r="AC259" s="15"/>
    </row>
    <row r="260" spans="3:29" s="17" customFormat="1" x14ac:dyDescent="0.25"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6"/>
      <c r="T260" s="15"/>
      <c r="U260" s="15"/>
      <c r="V260" s="15"/>
      <c r="W260" s="15"/>
      <c r="X260" s="16"/>
      <c r="Y260" s="15"/>
      <c r="Z260" s="15"/>
      <c r="AA260" s="15"/>
      <c r="AB260" s="15"/>
      <c r="AC260" s="15"/>
    </row>
    <row r="261" spans="3:29" s="17" customFormat="1" x14ac:dyDescent="0.25"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6"/>
      <c r="T261" s="15"/>
      <c r="U261" s="15"/>
      <c r="V261" s="15"/>
      <c r="W261" s="15"/>
      <c r="X261" s="16"/>
      <c r="Y261" s="15"/>
      <c r="Z261" s="15"/>
      <c r="AA261" s="15"/>
      <c r="AB261" s="15"/>
      <c r="AC261" s="15"/>
    </row>
    <row r="262" spans="3:29" s="17" customFormat="1" x14ac:dyDescent="0.25"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6"/>
      <c r="T262" s="15"/>
      <c r="U262" s="15"/>
      <c r="V262" s="15"/>
      <c r="W262" s="15"/>
      <c r="X262" s="16"/>
      <c r="Y262" s="15"/>
      <c r="Z262" s="15"/>
      <c r="AA262" s="15"/>
      <c r="AB262" s="15"/>
      <c r="AC262" s="15"/>
    </row>
    <row r="263" spans="3:29" s="17" customFormat="1" x14ac:dyDescent="0.25"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6"/>
      <c r="T263" s="15"/>
      <c r="U263" s="15"/>
      <c r="V263" s="15"/>
      <c r="W263" s="15"/>
      <c r="X263" s="16"/>
      <c r="Y263" s="15"/>
      <c r="Z263" s="15"/>
      <c r="AA263" s="15"/>
      <c r="AB263" s="15"/>
      <c r="AC263" s="15"/>
    </row>
    <row r="264" spans="3:29" s="17" customFormat="1" x14ac:dyDescent="0.25"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6"/>
      <c r="T264" s="15"/>
      <c r="U264" s="15"/>
      <c r="V264" s="15"/>
      <c r="W264" s="15"/>
      <c r="X264" s="16"/>
      <c r="Y264" s="15"/>
      <c r="Z264" s="15"/>
      <c r="AA264" s="15"/>
      <c r="AB264" s="15"/>
      <c r="AC264" s="15"/>
    </row>
    <row r="265" spans="3:29" s="17" customFormat="1" x14ac:dyDescent="0.25"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6"/>
      <c r="T265" s="15"/>
      <c r="U265" s="15"/>
      <c r="V265" s="15"/>
      <c r="W265" s="15"/>
      <c r="X265" s="16"/>
      <c r="Y265" s="15"/>
      <c r="Z265" s="15"/>
      <c r="AA265" s="15"/>
      <c r="AB265" s="15"/>
      <c r="AC265" s="15"/>
    </row>
    <row r="266" spans="3:29" s="17" customFormat="1" x14ac:dyDescent="0.25"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6"/>
      <c r="T266" s="15"/>
      <c r="U266" s="15"/>
      <c r="V266" s="15"/>
      <c r="W266" s="15"/>
      <c r="X266" s="16"/>
      <c r="Y266" s="15"/>
      <c r="Z266" s="15"/>
      <c r="AA266" s="15"/>
      <c r="AB266" s="15"/>
      <c r="AC266" s="15"/>
    </row>
    <row r="267" spans="3:29" s="17" customFormat="1" x14ac:dyDescent="0.25"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6"/>
      <c r="T267" s="15"/>
      <c r="U267" s="15"/>
      <c r="V267" s="15"/>
      <c r="W267" s="15"/>
      <c r="X267" s="16"/>
      <c r="Y267" s="15"/>
      <c r="Z267" s="15"/>
      <c r="AA267" s="15"/>
      <c r="AB267" s="15"/>
      <c r="AC267" s="15"/>
    </row>
    <row r="268" spans="3:29" s="17" customFormat="1" x14ac:dyDescent="0.25"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6"/>
      <c r="T268" s="15"/>
      <c r="U268" s="15"/>
      <c r="V268" s="15"/>
      <c r="W268" s="15"/>
      <c r="X268" s="16"/>
      <c r="Y268" s="15"/>
      <c r="Z268" s="15"/>
      <c r="AA268" s="15"/>
      <c r="AB268" s="15"/>
      <c r="AC268" s="15"/>
    </row>
    <row r="269" spans="3:29" s="17" customFormat="1" x14ac:dyDescent="0.25"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6"/>
      <c r="T269" s="15"/>
      <c r="U269" s="15"/>
      <c r="V269" s="15"/>
      <c r="W269" s="15"/>
      <c r="X269" s="16"/>
      <c r="Y269" s="15"/>
      <c r="Z269" s="15"/>
      <c r="AA269" s="15"/>
      <c r="AB269" s="15"/>
      <c r="AC269" s="15"/>
    </row>
    <row r="270" spans="3:29" s="17" customFormat="1" x14ac:dyDescent="0.25"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6"/>
      <c r="T270" s="15"/>
      <c r="U270" s="15"/>
      <c r="V270" s="15"/>
      <c r="W270" s="15"/>
      <c r="X270" s="16"/>
      <c r="Y270" s="15"/>
      <c r="Z270" s="15"/>
      <c r="AA270" s="15"/>
      <c r="AB270" s="15"/>
      <c r="AC270" s="15"/>
    </row>
    <row r="271" spans="3:29" s="17" customFormat="1" x14ac:dyDescent="0.25"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6"/>
      <c r="T271" s="15"/>
      <c r="U271" s="15"/>
      <c r="V271" s="15"/>
      <c r="W271" s="15"/>
      <c r="X271" s="16"/>
      <c r="Y271" s="15"/>
      <c r="Z271" s="15"/>
      <c r="AA271" s="15"/>
      <c r="AB271" s="15"/>
      <c r="AC271" s="15"/>
    </row>
    <row r="272" spans="3:29" s="17" customFormat="1" x14ac:dyDescent="0.25"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6"/>
      <c r="T272" s="15"/>
      <c r="U272" s="15"/>
      <c r="V272" s="15"/>
      <c r="W272" s="15"/>
      <c r="X272" s="16"/>
      <c r="Y272" s="15"/>
      <c r="Z272" s="15"/>
      <c r="AA272" s="15"/>
      <c r="AB272" s="15"/>
      <c r="AC272" s="15"/>
    </row>
    <row r="273" spans="3:29" s="17" customFormat="1" x14ac:dyDescent="0.25"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6"/>
      <c r="T273" s="15"/>
      <c r="U273" s="15"/>
      <c r="V273" s="15"/>
      <c r="W273" s="15"/>
      <c r="X273" s="16"/>
      <c r="Y273" s="15"/>
      <c r="Z273" s="15"/>
      <c r="AA273" s="15"/>
      <c r="AB273" s="15"/>
      <c r="AC273" s="15"/>
    </row>
    <row r="274" spans="3:29" s="17" customFormat="1" x14ac:dyDescent="0.25"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6"/>
      <c r="T274" s="15"/>
      <c r="U274" s="15"/>
      <c r="V274" s="15"/>
      <c r="W274" s="15"/>
      <c r="X274" s="16"/>
      <c r="Y274" s="15"/>
      <c r="Z274" s="15"/>
      <c r="AA274" s="15"/>
      <c r="AB274" s="15"/>
      <c r="AC274" s="15"/>
    </row>
    <row r="275" spans="3:29" s="17" customFormat="1" x14ac:dyDescent="0.25"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6"/>
      <c r="T275" s="15"/>
      <c r="U275" s="15"/>
      <c r="V275" s="15"/>
      <c r="W275" s="15"/>
      <c r="X275" s="16"/>
      <c r="Y275" s="15"/>
      <c r="Z275" s="15"/>
      <c r="AA275" s="15"/>
      <c r="AB275" s="15"/>
      <c r="AC275" s="15"/>
    </row>
    <row r="276" spans="3:29" s="17" customFormat="1" x14ac:dyDescent="0.25"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6"/>
      <c r="T276" s="15"/>
      <c r="U276" s="15"/>
      <c r="V276" s="15"/>
      <c r="W276" s="15"/>
      <c r="X276" s="16"/>
      <c r="Y276" s="15"/>
      <c r="Z276" s="15"/>
      <c r="AA276" s="15"/>
      <c r="AB276" s="15"/>
      <c r="AC276" s="15"/>
    </row>
    <row r="277" spans="3:29" s="17" customFormat="1" x14ac:dyDescent="0.25"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6"/>
      <c r="T277" s="15"/>
      <c r="U277" s="15"/>
      <c r="V277" s="15"/>
      <c r="W277" s="15"/>
      <c r="X277" s="16"/>
      <c r="Y277" s="15"/>
      <c r="Z277" s="15"/>
      <c r="AA277" s="15"/>
      <c r="AB277" s="15"/>
      <c r="AC277" s="15"/>
    </row>
    <row r="278" spans="3:29" s="17" customFormat="1" x14ac:dyDescent="0.25"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6"/>
      <c r="T278" s="15"/>
      <c r="U278" s="15"/>
      <c r="V278" s="15"/>
      <c r="W278" s="15"/>
      <c r="X278" s="16"/>
      <c r="Y278" s="15"/>
      <c r="Z278" s="15"/>
      <c r="AA278" s="15"/>
      <c r="AB278" s="15"/>
      <c r="AC278" s="15"/>
    </row>
    <row r="279" spans="3:29" s="17" customFormat="1" x14ac:dyDescent="0.25"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6"/>
      <c r="T279" s="15"/>
      <c r="U279" s="15"/>
      <c r="V279" s="15"/>
      <c r="W279" s="15"/>
      <c r="X279" s="16"/>
      <c r="Y279" s="15"/>
      <c r="Z279" s="15"/>
      <c r="AA279" s="15"/>
      <c r="AB279" s="15"/>
      <c r="AC279" s="15"/>
    </row>
    <row r="280" spans="3:29" s="17" customFormat="1" x14ac:dyDescent="0.25"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6"/>
      <c r="T280" s="15"/>
      <c r="U280" s="15"/>
      <c r="V280" s="15"/>
      <c r="W280" s="15"/>
      <c r="X280" s="16"/>
      <c r="Y280" s="15"/>
      <c r="Z280" s="15"/>
      <c r="AA280" s="15"/>
      <c r="AB280" s="15"/>
      <c r="AC280" s="15"/>
    </row>
    <row r="281" spans="3:29" s="17" customFormat="1" x14ac:dyDescent="0.25"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6"/>
      <c r="T281" s="15"/>
      <c r="U281" s="15"/>
      <c r="V281" s="15"/>
      <c r="W281" s="15"/>
      <c r="X281" s="16"/>
      <c r="Y281" s="15"/>
      <c r="Z281" s="15"/>
      <c r="AA281" s="15"/>
      <c r="AB281" s="15"/>
      <c r="AC281" s="15"/>
    </row>
    <row r="282" spans="3:29" s="17" customFormat="1" x14ac:dyDescent="0.25"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6"/>
      <c r="T282" s="15"/>
      <c r="U282" s="15"/>
      <c r="V282" s="15"/>
      <c r="W282" s="15"/>
      <c r="X282" s="16"/>
      <c r="Y282" s="15"/>
      <c r="Z282" s="15"/>
      <c r="AA282" s="15"/>
      <c r="AB282" s="15"/>
      <c r="AC282" s="15"/>
    </row>
    <row r="283" spans="3:29" s="17" customFormat="1" x14ac:dyDescent="0.25"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6"/>
      <c r="T283" s="15"/>
      <c r="U283" s="15"/>
      <c r="V283" s="15"/>
      <c r="W283" s="15"/>
      <c r="X283" s="16"/>
      <c r="Y283" s="15"/>
      <c r="Z283" s="15"/>
      <c r="AA283" s="15"/>
      <c r="AB283" s="15"/>
      <c r="AC283" s="15"/>
    </row>
    <row r="284" spans="3:29" s="17" customFormat="1" x14ac:dyDescent="0.25"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6"/>
      <c r="T284" s="15"/>
      <c r="U284" s="15"/>
      <c r="V284" s="15"/>
      <c r="W284" s="15"/>
      <c r="X284" s="16"/>
      <c r="Y284" s="15"/>
      <c r="Z284" s="15"/>
      <c r="AA284" s="15"/>
      <c r="AB284" s="15"/>
      <c r="AC284" s="15"/>
    </row>
    <row r="285" spans="3:29" s="17" customFormat="1" x14ac:dyDescent="0.25"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6"/>
      <c r="T285" s="15"/>
      <c r="U285" s="15"/>
      <c r="V285" s="15"/>
      <c r="W285" s="15"/>
      <c r="X285" s="16"/>
      <c r="Y285" s="15"/>
      <c r="Z285" s="15"/>
      <c r="AA285" s="15"/>
      <c r="AB285" s="15"/>
      <c r="AC285" s="15"/>
    </row>
    <row r="286" spans="3:29" s="17" customFormat="1" x14ac:dyDescent="0.25"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6"/>
      <c r="T286" s="15"/>
      <c r="U286" s="15"/>
      <c r="V286" s="15"/>
      <c r="W286" s="15"/>
      <c r="X286" s="16"/>
      <c r="Y286" s="15"/>
      <c r="Z286" s="15"/>
      <c r="AA286" s="15"/>
      <c r="AB286" s="15"/>
      <c r="AC286" s="15"/>
    </row>
    <row r="287" spans="3:29" s="17" customFormat="1" x14ac:dyDescent="0.25"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6"/>
      <c r="T287" s="15"/>
      <c r="U287" s="15"/>
      <c r="V287" s="15"/>
      <c r="W287" s="15"/>
      <c r="X287" s="16"/>
      <c r="Y287" s="15"/>
      <c r="Z287" s="15"/>
      <c r="AA287" s="15"/>
      <c r="AB287" s="15"/>
      <c r="AC287" s="15"/>
    </row>
    <row r="288" spans="3:29" s="17" customFormat="1" x14ac:dyDescent="0.25"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6"/>
      <c r="T288" s="15"/>
      <c r="U288" s="15"/>
      <c r="V288" s="15"/>
      <c r="W288" s="15"/>
      <c r="X288" s="16"/>
      <c r="Y288" s="15"/>
      <c r="Z288" s="15"/>
      <c r="AA288" s="15"/>
      <c r="AB288" s="15"/>
      <c r="AC288" s="15"/>
    </row>
    <row r="289" spans="3:29" s="17" customFormat="1" x14ac:dyDescent="0.25"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6"/>
      <c r="T289" s="15"/>
      <c r="U289" s="15"/>
      <c r="V289" s="15"/>
      <c r="W289" s="15"/>
      <c r="X289" s="16"/>
      <c r="Y289" s="15"/>
      <c r="Z289" s="15"/>
      <c r="AA289" s="15"/>
      <c r="AB289" s="15"/>
      <c r="AC289" s="15"/>
    </row>
    <row r="290" spans="3:29" s="17" customFormat="1" x14ac:dyDescent="0.25"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6"/>
      <c r="T290" s="15"/>
      <c r="U290" s="15"/>
      <c r="V290" s="15"/>
      <c r="W290" s="15"/>
      <c r="X290" s="16"/>
      <c r="Y290" s="15"/>
      <c r="Z290" s="15"/>
      <c r="AA290" s="15"/>
      <c r="AB290" s="15"/>
      <c r="AC290" s="15"/>
    </row>
    <row r="291" spans="3:29" s="17" customFormat="1" x14ac:dyDescent="0.25"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6"/>
      <c r="T291" s="15"/>
      <c r="U291" s="15"/>
      <c r="V291" s="15"/>
      <c r="W291" s="15"/>
      <c r="X291" s="16"/>
      <c r="Y291" s="15"/>
      <c r="Z291" s="15"/>
      <c r="AA291" s="15"/>
      <c r="AB291" s="15"/>
      <c r="AC291" s="15"/>
    </row>
    <row r="292" spans="3:29" s="17" customFormat="1" x14ac:dyDescent="0.25"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6"/>
      <c r="T292" s="15"/>
      <c r="U292" s="15"/>
      <c r="V292" s="15"/>
      <c r="W292" s="15"/>
      <c r="X292" s="16"/>
      <c r="Y292" s="15"/>
      <c r="Z292" s="15"/>
      <c r="AA292" s="15"/>
      <c r="AB292" s="15"/>
      <c r="AC292" s="15"/>
    </row>
    <row r="293" spans="3:29" s="17" customFormat="1" x14ac:dyDescent="0.25"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6"/>
      <c r="T293" s="15"/>
      <c r="U293" s="15"/>
      <c r="V293" s="15"/>
      <c r="W293" s="15"/>
      <c r="X293" s="16"/>
      <c r="Y293" s="15"/>
      <c r="Z293" s="15"/>
      <c r="AA293" s="15"/>
      <c r="AB293" s="15"/>
      <c r="AC293" s="15"/>
    </row>
    <row r="294" spans="3:29" s="17" customFormat="1" x14ac:dyDescent="0.25"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6"/>
      <c r="T294" s="15"/>
      <c r="U294" s="15"/>
      <c r="V294" s="15"/>
      <c r="W294" s="15"/>
      <c r="X294" s="16"/>
      <c r="Y294" s="15"/>
      <c r="Z294" s="15"/>
      <c r="AA294" s="15"/>
      <c r="AB294" s="15"/>
      <c r="AC294" s="15"/>
    </row>
    <row r="295" spans="3:29" s="17" customFormat="1" x14ac:dyDescent="0.25"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6"/>
      <c r="T295" s="15"/>
      <c r="U295" s="15"/>
      <c r="V295" s="15"/>
      <c r="W295" s="15"/>
      <c r="X295" s="16"/>
      <c r="Y295" s="15"/>
      <c r="Z295" s="15"/>
      <c r="AA295" s="15"/>
      <c r="AB295" s="15"/>
      <c r="AC295" s="15"/>
    </row>
    <row r="296" spans="3:29" s="17" customFormat="1" x14ac:dyDescent="0.25"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6"/>
      <c r="T296" s="15"/>
      <c r="U296" s="15"/>
      <c r="V296" s="15"/>
      <c r="W296" s="15"/>
      <c r="X296" s="16"/>
      <c r="Y296" s="15"/>
      <c r="Z296" s="15"/>
      <c r="AA296" s="15"/>
      <c r="AB296" s="15"/>
      <c r="AC296" s="15"/>
    </row>
    <row r="297" spans="3:29" s="17" customFormat="1" x14ac:dyDescent="0.25"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6"/>
      <c r="T297" s="15"/>
      <c r="U297" s="15"/>
      <c r="V297" s="15"/>
      <c r="W297" s="15"/>
      <c r="X297" s="16"/>
      <c r="Y297" s="15"/>
      <c r="Z297" s="15"/>
      <c r="AA297" s="15"/>
      <c r="AB297" s="15"/>
      <c r="AC297" s="15"/>
    </row>
    <row r="298" spans="3:29" s="17" customFormat="1" x14ac:dyDescent="0.25"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6"/>
      <c r="T298" s="15"/>
      <c r="U298" s="15"/>
      <c r="V298" s="15"/>
      <c r="W298" s="15"/>
      <c r="X298" s="16"/>
      <c r="Y298" s="15"/>
      <c r="Z298" s="15"/>
      <c r="AA298" s="15"/>
      <c r="AB298" s="15"/>
      <c r="AC298" s="15"/>
    </row>
    <row r="299" spans="3:29" s="17" customFormat="1" x14ac:dyDescent="0.25"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6"/>
      <c r="T299" s="15"/>
      <c r="U299" s="15"/>
      <c r="V299" s="15"/>
      <c r="W299" s="15"/>
      <c r="X299" s="16"/>
      <c r="Y299" s="15"/>
      <c r="Z299" s="15"/>
      <c r="AA299" s="15"/>
      <c r="AB299" s="15"/>
      <c r="AC299" s="15"/>
    </row>
    <row r="300" spans="3:29" s="17" customFormat="1" x14ac:dyDescent="0.25"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6"/>
      <c r="T300" s="15"/>
      <c r="U300" s="15"/>
      <c r="V300" s="15"/>
      <c r="W300" s="15"/>
      <c r="X300" s="16"/>
      <c r="Y300" s="15"/>
      <c r="Z300" s="15"/>
      <c r="AA300" s="15"/>
      <c r="AB300" s="15"/>
      <c r="AC300" s="15"/>
    </row>
    <row r="301" spans="3:29" s="17" customFormat="1" x14ac:dyDescent="0.25"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6"/>
      <c r="T301" s="15"/>
      <c r="U301" s="15"/>
      <c r="V301" s="15"/>
      <c r="W301" s="15"/>
      <c r="X301" s="16"/>
      <c r="Y301" s="15"/>
      <c r="Z301" s="15"/>
      <c r="AA301" s="15"/>
      <c r="AB301" s="15"/>
      <c r="AC301" s="15"/>
    </row>
    <row r="302" spans="3:29" s="17" customFormat="1" x14ac:dyDescent="0.25"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6"/>
      <c r="T302" s="15"/>
      <c r="U302" s="15"/>
      <c r="V302" s="15"/>
      <c r="W302" s="15"/>
      <c r="X302" s="16"/>
      <c r="Y302" s="15"/>
      <c r="Z302" s="15"/>
      <c r="AA302" s="15"/>
      <c r="AB302" s="15"/>
      <c r="AC302" s="15"/>
    </row>
    <row r="303" spans="3:29" s="17" customFormat="1" x14ac:dyDescent="0.25"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6"/>
      <c r="T303" s="15"/>
      <c r="U303" s="15"/>
      <c r="V303" s="15"/>
      <c r="W303" s="15"/>
      <c r="X303" s="16"/>
      <c r="Y303" s="15"/>
      <c r="Z303" s="15"/>
      <c r="AA303" s="15"/>
      <c r="AB303" s="15"/>
      <c r="AC303" s="15"/>
    </row>
    <row r="304" spans="3:29" s="17" customFormat="1" x14ac:dyDescent="0.25"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6"/>
      <c r="T304" s="15"/>
      <c r="U304" s="15"/>
      <c r="V304" s="15"/>
      <c r="W304" s="15"/>
      <c r="X304" s="16"/>
      <c r="Y304" s="15"/>
      <c r="Z304" s="15"/>
      <c r="AA304" s="15"/>
      <c r="AB304" s="15"/>
      <c r="AC304" s="15"/>
    </row>
    <row r="305" spans="3:29" s="17" customFormat="1" x14ac:dyDescent="0.25"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6"/>
      <c r="T305" s="15"/>
      <c r="U305" s="15"/>
      <c r="V305" s="15"/>
      <c r="W305" s="15"/>
      <c r="X305" s="16"/>
      <c r="Y305" s="15"/>
      <c r="Z305" s="15"/>
      <c r="AA305" s="15"/>
      <c r="AB305" s="15"/>
      <c r="AC305" s="15"/>
    </row>
    <row r="306" spans="3:29" s="17" customFormat="1" x14ac:dyDescent="0.25"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6"/>
      <c r="T306" s="15"/>
      <c r="U306" s="15"/>
      <c r="V306" s="15"/>
      <c r="W306" s="15"/>
      <c r="X306" s="16"/>
      <c r="Y306" s="15"/>
      <c r="Z306" s="15"/>
      <c r="AA306" s="15"/>
      <c r="AB306" s="15"/>
      <c r="AC306" s="15"/>
    </row>
    <row r="307" spans="3:29" s="17" customFormat="1" x14ac:dyDescent="0.25"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6"/>
      <c r="T307" s="15"/>
      <c r="U307" s="15"/>
      <c r="V307" s="15"/>
      <c r="W307" s="15"/>
      <c r="X307" s="16"/>
      <c r="Y307" s="15"/>
      <c r="Z307" s="15"/>
      <c r="AA307" s="15"/>
      <c r="AB307" s="15"/>
      <c r="AC307" s="15"/>
    </row>
    <row r="308" spans="3:29" s="17" customFormat="1" x14ac:dyDescent="0.25"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6"/>
      <c r="T308" s="15"/>
      <c r="U308" s="15"/>
      <c r="V308" s="15"/>
      <c r="W308" s="15"/>
      <c r="X308" s="16"/>
      <c r="Y308" s="15"/>
      <c r="Z308" s="15"/>
      <c r="AA308" s="15"/>
      <c r="AB308" s="15"/>
      <c r="AC308" s="15"/>
    </row>
    <row r="309" spans="3:29" s="17" customFormat="1" x14ac:dyDescent="0.25"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6"/>
      <c r="T309" s="15"/>
      <c r="U309" s="15"/>
      <c r="V309" s="15"/>
      <c r="W309" s="15"/>
      <c r="X309" s="16"/>
      <c r="Y309" s="15"/>
      <c r="Z309" s="15"/>
      <c r="AA309" s="15"/>
      <c r="AB309" s="15"/>
      <c r="AC309" s="15"/>
    </row>
    <row r="310" spans="3:29" s="17" customFormat="1" x14ac:dyDescent="0.25"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6"/>
      <c r="T310" s="15"/>
      <c r="U310" s="15"/>
      <c r="V310" s="15"/>
      <c r="W310" s="15"/>
      <c r="X310" s="16"/>
      <c r="Y310" s="15"/>
      <c r="Z310" s="15"/>
      <c r="AA310" s="15"/>
      <c r="AB310" s="15"/>
      <c r="AC310" s="15"/>
    </row>
    <row r="311" spans="3:29" s="17" customFormat="1" x14ac:dyDescent="0.25"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6"/>
      <c r="T311" s="15"/>
      <c r="U311" s="15"/>
      <c r="V311" s="15"/>
      <c r="W311" s="15"/>
      <c r="X311" s="16"/>
      <c r="Y311" s="15"/>
      <c r="Z311" s="15"/>
      <c r="AA311" s="15"/>
      <c r="AB311" s="15"/>
      <c r="AC311" s="15"/>
    </row>
    <row r="312" spans="3:29" s="17" customFormat="1" x14ac:dyDescent="0.25"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6"/>
      <c r="T312" s="15"/>
      <c r="U312" s="15"/>
      <c r="V312" s="15"/>
      <c r="W312" s="15"/>
      <c r="X312" s="16"/>
      <c r="Y312" s="15"/>
      <c r="Z312" s="15"/>
      <c r="AA312" s="15"/>
      <c r="AB312" s="15"/>
      <c r="AC312" s="15"/>
    </row>
    <row r="313" spans="3:29" s="17" customFormat="1" x14ac:dyDescent="0.25"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6"/>
      <c r="T313" s="15"/>
      <c r="U313" s="15"/>
      <c r="V313" s="15"/>
      <c r="W313" s="15"/>
      <c r="X313" s="16"/>
      <c r="Y313" s="15"/>
      <c r="Z313" s="15"/>
      <c r="AA313" s="15"/>
      <c r="AB313" s="15"/>
      <c r="AC313" s="15"/>
    </row>
    <row r="314" spans="3:29" s="17" customFormat="1" x14ac:dyDescent="0.25"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6"/>
      <c r="T314" s="15"/>
      <c r="U314" s="15"/>
      <c r="V314" s="15"/>
      <c r="W314" s="15"/>
      <c r="X314" s="16"/>
      <c r="Y314" s="15"/>
      <c r="Z314" s="15"/>
      <c r="AA314" s="15"/>
      <c r="AB314" s="15"/>
      <c r="AC314" s="15"/>
    </row>
    <row r="315" spans="3:29" s="17" customFormat="1" x14ac:dyDescent="0.25"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6"/>
      <c r="T315" s="15"/>
      <c r="U315" s="15"/>
      <c r="V315" s="15"/>
      <c r="W315" s="15"/>
      <c r="X315" s="16"/>
      <c r="Y315" s="15"/>
      <c r="Z315" s="15"/>
      <c r="AA315" s="15"/>
      <c r="AB315" s="15"/>
      <c r="AC315" s="15"/>
    </row>
    <row r="316" spans="3:29" s="17" customFormat="1" x14ac:dyDescent="0.25"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6"/>
      <c r="T316" s="15"/>
      <c r="U316" s="15"/>
      <c r="V316" s="15"/>
      <c r="W316" s="15"/>
      <c r="X316" s="16"/>
      <c r="Y316" s="15"/>
      <c r="Z316" s="15"/>
      <c r="AA316" s="15"/>
      <c r="AB316" s="15"/>
      <c r="AC316" s="15"/>
    </row>
    <row r="317" spans="3:29" s="17" customFormat="1" x14ac:dyDescent="0.25"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6"/>
      <c r="T317" s="15"/>
      <c r="U317" s="15"/>
      <c r="V317" s="15"/>
      <c r="W317" s="15"/>
      <c r="X317" s="16"/>
      <c r="Y317" s="15"/>
      <c r="Z317" s="15"/>
      <c r="AA317" s="15"/>
      <c r="AB317" s="15"/>
      <c r="AC317" s="15"/>
    </row>
    <row r="318" spans="3:29" s="17" customFormat="1" x14ac:dyDescent="0.25"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6"/>
      <c r="T318" s="15"/>
      <c r="U318" s="15"/>
      <c r="V318" s="15"/>
      <c r="W318" s="15"/>
      <c r="X318" s="16"/>
      <c r="Y318" s="15"/>
      <c r="Z318" s="15"/>
      <c r="AA318" s="15"/>
      <c r="AB318" s="15"/>
      <c r="AC318" s="15"/>
    </row>
    <row r="319" spans="3:29" s="17" customFormat="1" x14ac:dyDescent="0.25"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6"/>
      <c r="T319" s="15"/>
      <c r="U319" s="15"/>
      <c r="V319" s="15"/>
      <c r="W319" s="15"/>
      <c r="X319" s="16"/>
      <c r="Y319" s="15"/>
      <c r="Z319" s="15"/>
      <c r="AA319" s="15"/>
      <c r="AB319" s="15"/>
      <c r="AC319" s="15"/>
    </row>
    <row r="320" spans="3:29" s="17" customFormat="1" x14ac:dyDescent="0.25"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6"/>
      <c r="T320" s="15"/>
      <c r="U320" s="15"/>
      <c r="V320" s="15"/>
      <c r="W320" s="15"/>
      <c r="X320" s="16"/>
      <c r="Y320" s="15"/>
      <c r="Z320" s="15"/>
      <c r="AA320" s="15"/>
      <c r="AB320" s="15"/>
      <c r="AC320" s="15"/>
    </row>
    <row r="321" spans="3:29" s="17" customFormat="1" x14ac:dyDescent="0.25"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6"/>
      <c r="T321" s="15"/>
      <c r="U321" s="15"/>
      <c r="V321" s="15"/>
      <c r="W321" s="15"/>
      <c r="X321" s="16"/>
      <c r="Y321" s="15"/>
      <c r="Z321" s="15"/>
      <c r="AA321" s="15"/>
      <c r="AB321" s="15"/>
      <c r="AC321" s="15"/>
    </row>
    <row r="322" spans="3:29" s="17" customFormat="1" x14ac:dyDescent="0.25"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6"/>
      <c r="T322" s="15"/>
      <c r="U322" s="15"/>
      <c r="V322" s="15"/>
      <c r="W322" s="15"/>
      <c r="X322" s="16"/>
      <c r="Y322" s="15"/>
      <c r="Z322" s="15"/>
      <c r="AA322" s="15"/>
      <c r="AB322" s="15"/>
      <c r="AC322" s="15"/>
    </row>
    <row r="323" spans="3:29" s="17" customFormat="1" x14ac:dyDescent="0.25"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6"/>
      <c r="T323" s="15"/>
      <c r="U323" s="15"/>
      <c r="V323" s="15"/>
      <c r="W323" s="15"/>
      <c r="X323" s="16"/>
      <c r="Y323" s="15"/>
      <c r="Z323" s="15"/>
      <c r="AA323" s="15"/>
      <c r="AB323" s="15"/>
      <c r="AC323" s="15"/>
    </row>
    <row r="324" spans="3:29" s="17" customFormat="1" x14ac:dyDescent="0.25"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6"/>
      <c r="T324" s="15"/>
      <c r="U324" s="15"/>
      <c r="V324" s="15"/>
      <c r="W324" s="15"/>
      <c r="X324" s="16"/>
      <c r="Y324" s="15"/>
      <c r="Z324" s="15"/>
      <c r="AA324" s="15"/>
      <c r="AB324" s="15"/>
      <c r="AC324" s="15"/>
    </row>
    <row r="325" spans="3:29" s="17" customFormat="1" x14ac:dyDescent="0.25"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6"/>
      <c r="T325" s="15"/>
      <c r="U325" s="15"/>
      <c r="V325" s="15"/>
      <c r="W325" s="15"/>
      <c r="X325" s="16"/>
      <c r="Y325" s="15"/>
      <c r="Z325" s="15"/>
      <c r="AA325" s="15"/>
      <c r="AB325" s="15"/>
      <c r="AC325" s="15"/>
    </row>
    <row r="326" spans="3:29" s="17" customFormat="1" x14ac:dyDescent="0.25"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6"/>
      <c r="T326" s="15"/>
      <c r="U326" s="15"/>
      <c r="V326" s="15"/>
      <c r="W326" s="15"/>
      <c r="X326" s="16"/>
      <c r="Y326" s="15"/>
      <c r="Z326" s="15"/>
      <c r="AA326" s="15"/>
      <c r="AB326" s="15"/>
      <c r="AC326" s="15"/>
    </row>
    <row r="327" spans="3:29" s="17" customFormat="1" x14ac:dyDescent="0.25"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6"/>
      <c r="T327" s="15"/>
      <c r="U327" s="15"/>
      <c r="V327" s="15"/>
      <c r="W327" s="15"/>
      <c r="X327" s="16"/>
      <c r="Y327" s="15"/>
      <c r="Z327" s="15"/>
      <c r="AA327" s="15"/>
      <c r="AB327" s="15"/>
      <c r="AC327" s="15"/>
    </row>
    <row r="328" spans="3:29" s="17" customFormat="1" x14ac:dyDescent="0.25"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6"/>
      <c r="T328" s="15"/>
      <c r="U328" s="15"/>
      <c r="V328" s="15"/>
      <c r="W328" s="15"/>
      <c r="X328" s="16"/>
      <c r="Y328" s="15"/>
      <c r="Z328" s="15"/>
      <c r="AA328" s="15"/>
      <c r="AB328" s="15"/>
      <c r="AC328" s="15"/>
    </row>
    <row r="329" spans="3:29" s="17" customFormat="1" x14ac:dyDescent="0.25"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6"/>
      <c r="T329" s="15"/>
      <c r="U329" s="15"/>
      <c r="V329" s="15"/>
      <c r="W329" s="15"/>
      <c r="X329" s="16"/>
      <c r="Y329" s="15"/>
      <c r="Z329" s="15"/>
      <c r="AA329" s="15"/>
      <c r="AB329" s="15"/>
      <c r="AC329" s="15"/>
    </row>
    <row r="330" spans="3:29" s="17" customFormat="1" x14ac:dyDescent="0.25"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6"/>
      <c r="T330" s="15"/>
      <c r="U330" s="15"/>
      <c r="V330" s="15"/>
      <c r="W330" s="15"/>
      <c r="X330" s="16"/>
      <c r="Y330" s="15"/>
      <c r="Z330" s="15"/>
      <c r="AA330" s="15"/>
      <c r="AB330" s="15"/>
      <c r="AC330" s="15"/>
    </row>
    <row r="331" spans="3:29" s="17" customFormat="1" x14ac:dyDescent="0.25"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6"/>
      <c r="T331" s="15"/>
      <c r="U331" s="15"/>
      <c r="V331" s="15"/>
      <c r="W331" s="15"/>
      <c r="X331" s="16"/>
      <c r="Y331" s="15"/>
      <c r="Z331" s="15"/>
      <c r="AA331" s="15"/>
      <c r="AB331" s="15"/>
      <c r="AC331" s="15"/>
    </row>
    <row r="332" spans="3:29" s="17" customFormat="1" x14ac:dyDescent="0.25"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6"/>
      <c r="T332" s="15"/>
      <c r="U332" s="15"/>
      <c r="V332" s="15"/>
      <c r="W332" s="15"/>
      <c r="X332" s="16"/>
      <c r="Y332" s="15"/>
      <c r="Z332" s="15"/>
      <c r="AA332" s="15"/>
      <c r="AB332" s="15"/>
      <c r="AC332" s="15"/>
    </row>
    <row r="333" spans="3:29" s="17" customFormat="1" x14ac:dyDescent="0.25"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6"/>
      <c r="T333" s="15"/>
      <c r="U333" s="15"/>
      <c r="V333" s="15"/>
      <c r="W333" s="15"/>
      <c r="X333" s="16"/>
      <c r="Y333" s="15"/>
      <c r="Z333" s="15"/>
      <c r="AA333" s="15"/>
      <c r="AB333" s="15"/>
      <c r="AC333" s="15"/>
    </row>
    <row r="334" spans="3:29" s="17" customFormat="1" x14ac:dyDescent="0.25"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6"/>
      <c r="T334" s="15"/>
      <c r="U334" s="15"/>
      <c r="V334" s="15"/>
      <c r="W334" s="15"/>
      <c r="X334" s="16"/>
      <c r="Y334" s="15"/>
      <c r="Z334" s="15"/>
      <c r="AA334" s="15"/>
      <c r="AB334" s="15"/>
      <c r="AC334" s="15"/>
    </row>
    <row r="335" spans="3:29" s="17" customFormat="1" x14ac:dyDescent="0.25"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6"/>
      <c r="T335" s="15"/>
      <c r="U335" s="15"/>
      <c r="V335" s="15"/>
      <c r="W335" s="15"/>
      <c r="X335" s="16"/>
      <c r="Y335" s="15"/>
      <c r="Z335" s="15"/>
      <c r="AA335" s="15"/>
      <c r="AB335" s="15"/>
      <c r="AC335" s="15"/>
    </row>
    <row r="336" spans="3:29" s="17" customFormat="1" x14ac:dyDescent="0.25"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6"/>
      <c r="T336" s="15"/>
      <c r="U336" s="15"/>
      <c r="V336" s="15"/>
      <c r="W336" s="15"/>
      <c r="X336" s="16"/>
      <c r="Y336" s="15"/>
      <c r="Z336" s="15"/>
      <c r="AA336" s="15"/>
      <c r="AB336" s="15"/>
      <c r="AC336" s="15"/>
    </row>
    <row r="337" spans="3:29" s="17" customFormat="1" x14ac:dyDescent="0.25"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6"/>
      <c r="T337" s="15"/>
      <c r="U337" s="15"/>
      <c r="V337" s="15"/>
      <c r="W337" s="15"/>
      <c r="X337" s="16"/>
      <c r="Y337" s="15"/>
      <c r="Z337" s="15"/>
      <c r="AA337" s="15"/>
      <c r="AB337" s="15"/>
      <c r="AC337" s="15"/>
    </row>
    <row r="338" spans="3:29" s="17" customFormat="1" x14ac:dyDescent="0.25"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6"/>
      <c r="T338" s="15"/>
      <c r="U338" s="15"/>
      <c r="V338" s="15"/>
      <c r="W338" s="15"/>
      <c r="X338" s="16"/>
      <c r="Y338" s="15"/>
      <c r="Z338" s="15"/>
      <c r="AA338" s="15"/>
      <c r="AB338" s="15"/>
      <c r="AC338" s="15"/>
    </row>
    <row r="339" spans="3:29" s="17" customFormat="1" x14ac:dyDescent="0.25"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6"/>
      <c r="T339" s="15"/>
      <c r="U339" s="15"/>
      <c r="V339" s="15"/>
      <c r="W339" s="15"/>
      <c r="X339" s="16"/>
      <c r="Y339" s="15"/>
      <c r="Z339" s="15"/>
      <c r="AA339" s="15"/>
      <c r="AB339" s="15"/>
      <c r="AC339" s="15"/>
    </row>
    <row r="340" spans="3:29" s="17" customFormat="1" x14ac:dyDescent="0.25"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6"/>
      <c r="T340" s="15"/>
      <c r="U340" s="15"/>
      <c r="V340" s="15"/>
      <c r="W340" s="15"/>
      <c r="X340" s="16"/>
      <c r="Y340" s="15"/>
      <c r="Z340" s="15"/>
      <c r="AA340" s="15"/>
      <c r="AB340" s="15"/>
      <c r="AC340" s="15"/>
    </row>
    <row r="341" spans="3:29" s="17" customFormat="1" x14ac:dyDescent="0.25"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6"/>
      <c r="T341" s="15"/>
      <c r="U341" s="15"/>
      <c r="V341" s="15"/>
      <c r="W341" s="15"/>
      <c r="X341" s="16"/>
      <c r="Y341" s="15"/>
      <c r="Z341" s="15"/>
      <c r="AA341" s="15"/>
      <c r="AB341" s="15"/>
      <c r="AC341" s="15"/>
    </row>
    <row r="342" spans="3:29" s="17" customFormat="1" x14ac:dyDescent="0.25"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6"/>
      <c r="T342" s="15"/>
      <c r="U342" s="15"/>
      <c r="V342" s="15"/>
      <c r="W342" s="15"/>
      <c r="X342" s="16"/>
      <c r="Y342" s="15"/>
      <c r="Z342" s="15"/>
      <c r="AA342" s="15"/>
      <c r="AB342" s="15"/>
      <c r="AC342" s="15"/>
    </row>
    <row r="343" spans="3:29" s="17" customFormat="1" x14ac:dyDescent="0.25"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6"/>
      <c r="T343" s="15"/>
      <c r="U343" s="15"/>
      <c r="V343" s="15"/>
      <c r="W343" s="15"/>
      <c r="X343" s="16"/>
      <c r="Y343" s="15"/>
      <c r="Z343" s="15"/>
      <c r="AA343" s="15"/>
      <c r="AB343" s="15"/>
      <c r="AC343" s="15"/>
    </row>
    <row r="344" spans="3:29" s="17" customFormat="1" x14ac:dyDescent="0.25"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6"/>
      <c r="T344" s="15"/>
      <c r="U344" s="15"/>
      <c r="V344" s="15"/>
      <c r="W344" s="15"/>
      <c r="X344" s="16"/>
      <c r="Y344" s="15"/>
      <c r="Z344" s="15"/>
      <c r="AA344" s="15"/>
      <c r="AB344" s="15"/>
      <c r="AC344" s="15"/>
    </row>
    <row r="345" spans="3:29" s="17" customFormat="1" x14ac:dyDescent="0.25"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6"/>
      <c r="T345" s="15"/>
      <c r="U345" s="15"/>
      <c r="V345" s="15"/>
      <c r="W345" s="15"/>
      <c r="X345" s="16"/>
      <c r="Y345" s="15"/>
      <c r="Z345" s="15"/>
      <c r="AA345" s="15"/>
      <c r="AB345" s="15"/>
      <c r="AC345" s="15"/>
    </row>
    <row r="346" spans="3:29" s="17" customFormat="1" x14ac:dyDescent="0.25"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6"/>
      <c r="T346" s="15"/>
      <c r="U346" s="15"/>
      <c r="V346" s="15"/>
      <c r="W346" s="15"/>
      <c r="X346" s="16"/>
      <c r="Y346" s="15"/>
      <c r="Z346" s="15"/>
      <c r="AA346" s="15"/>
      <c r="AB346" s="15"/>
      <c r="AC346" s="15"/>
    </row>
    <row r="347" spans="3:29" s="17" customFormat="1" x14ac:dyDescent="0.25"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6"/>
      <c r="T347" s="15"/>
      <c r="U347" s="15"/>
      <c r="V347" s="15"/>
      <c r="W347" s="15"/>
      <c r="X347" s="16"/>
      <c r="Y347" s="15"/>
      <c r="Z347" s="15"/>
      <c r="AA347" s="15"/>
      <c r="AB347" s="15"/>
      <c r="AC347" s="15"/>
    </row>
    <row r="348" spans="3:29" s="17" customFormat="1" x14ac:dyDescent="0.25"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6"/>
      <c r="T348" s="15"/>
      <c r="U348" s="15"/>
      <c r="V348" s="15"/>
      <c r="W348" s="15"/>
      <c r="X348" s="16"/>
      <c r="Y348" s="15"/>
      <c r="Z348" s="15"/>
      <c r="AA348" s="15"/>
      <c r="AB348" s="15"/>
      <c r="AC348" s="15"/>
    </row>
    <row r="349" spans="3:29" s="17" customFormat="1" x14ac:dyDescent="0.25"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6"/>
      <c r="T349" s="15"/>
      <c r="U349" s="15"/>
      <c r="V349" s="15"/>
      <c r="W349" s="15"/>
      <c r="X349" s="16"/>
      <c r="Y349" s="15"/>
      <c r="Z349" s="15"/>
      <c r="AA349" s="15"/>
      <c r="AB349" s="15"/>
      <c r="AC349" s="15"/>
    </row>
    <row r="350" spans="3:29" s="17" customFormat="1" x14ac:dyDescent="0.25"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6"/>
      <c r="T350" s="15"/>
      <c r="U350" s="15"/>
      <c r="V350" s="15"/>
      <c r="W350" s="15"/>
      <c r="X350" s="16"/>
      <c r="Y350" s="15"/>
      <c r="Z350" s="15"/>
      <c r="AA350" s="15"/>
      <c r="AB350" s="15"/>
      <c r="AC350" s="15"/>
    </row>
    <row r="351" spans="3:29" s="17" customFormat="1" x14ac:dyDescent="0.25"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6"/>
      <c r="T351" s="15"/>
      <c r="U351" s="15"/>
      <c r="V351" s="15"/>
      <c r="W351" s="15"/>
      <c r="X351" s="16"/>
      <c r="Y351" s="15"/>
      <c r="Z351" s="15"/>
      <c r="AA351" s="15"/>
      <c r="AB351" s="15"/>
      <c r="AC351" s="15"/>
    </row>
    <row r="352" spans="3:29" s="17" customFormat="1" x14ac:dyDescent="0.25"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6"/>
      <c r="T352" s="15"/>
      <c r="U352" s="15"/>
      <c r="V352" s="15"/>
      <c r="W352" s="15"/>
      <c r="X352" s="16"/>
      <c r="Y352" s="15"/>
      <c r="Z352" s="15"/>
      <c r="AA352" s="15"/>
      <c r="AB352" s="15"/>
      <c r="AC352" s="15"/>
    </row>
    <row r="353" spans="1:29" s="17" customFormat="1" x14ac:dyDescent="0.25"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6"/>
      <c r="T353" s="15"/>
      <c r="U353" s="15"/>
      <c r="V353" s="15"/>
      <c r="W353" s="15"/>
      <c r="X353" s="16"/>
      <c r="Y353" s="15"/>
      <c r="Z353" s="15"/>
      <c r="AA353" s="15"/>
      <c r="AB353" s="15"/>
      <c r="AC353" s="15"/>
    </row>
    <row r="354" spans="1:29" s="17" customFormat="1" x14ac:dyDescent="0.25"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6"/>
      <c r="T354" s="15"/>
      <c r="U354" s="15"/>
      <c r="V354" s="15"/>
      <c r="W354" s="15"/>
      <c r="X354" s="16"/>
      <c r="Y354" s="15"/>
      <c r="Z354" s="15"/>
      <c r="AA354" s="15"/>
      <c r="AB354" s="15"/>
      <c r="AC354" s="15"/>
    </row>
    <row r="355" spans="1:29" s="17" customFormat="1" x14ac:dyDescent="0.25"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6"/>
      <c r="T355" s="15"/>
      <c r="U355" s="15"/>
      <c r="V355" s="15"/>
      <c r="W355" s="15"/>
      <c r="X355" s="16"/>
      <c r="Y355" s="15"/>
      <c r="Z355" s="15"/>
      <c r="AA355" s="15"/>
      <c r="AB355" s="15"/>
      <c r="AC355" s="15"/>
    </row>
    <row r="356" spans="1:29" s="17" customFormat="1" x14ac:dyDescent="0.25"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6"/>
      <c r="T356" s="15"/>
      <c r="U356" s="15"/>
      <c r="V356" s="15"/>
      <c r="W356" s="15"/>
      <c r="X356" s="16"/>
      <c r="Y356" s="15"/>
      <c r="Z356" s="15"/>
      <c r="AA356" s="15"/>
      <c r="AB356" s="15"/>
      <c r="AC356" s="15"/>
    </row>
    <row r="357" spans="1:29" s="17" customFormat="1" x14ac:dyDescent="0.25"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6"/>
      <c r="T357" s="15"/>
      <c r="U357" s="15"/>
      <c r="V357" s="15"/>
      <c r="W357" s="15"/>
      <c r="X357" s="16"/>
      <c r="Y357" s="15"/>
      <c r="Z357" s="15"/>
      <c r="AA357" s="15"/>
      <c r="AB357" s="15"/>
      <c r="AC357" s="15"/>
    </row>
    <row r="358" spans="1:29" s="17" customFormat="1" x14ac:dyDescent="0.25"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6"/>
      <c r="T358" s="15"/>
      <c r="U358" s="15"/>
      <c r="V358" s="15"/>
      <c r="W358" s="15"/>
      <c r="X358" s="16"/>
      <c r="Y358" s="15"/>
      <c r="Z358" s="15"/>
      <c r="AA358" s="15"/>
      <c r="AB358" s="15"/>
      <c r="AC358" s="15"/>
    </row>
    <row r="359" spans="1:29" s="17" customFormat="1" x14ac:dyDescent="0.25"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6"/>
      <c r="T359" s="15"/>
      <c r="U359" s="15"/>
      <c r="V359" s="15"/>
      <c r="W359" s="15"/>
      <c r="X359" s="16"/>
      <c r="Y359" s="15"/>
      <c r="Z359" s="15"/>
      <c r="AA359" s="15"/>
      <c r="AB359" s="15"/>
      <c r="AC359" s="15"/>
    </row>
    <row r="360" spans="1:29" s="17" customFormat="1" x14ac:dyDescent="0.25"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6"/>
      <c r="T360" s="15"/>
      <c r="U360" s="15"/>
      <c r="V360" s="15"/>
      <c r="W360" s="15"/>
      <c r="X360" s="16"/>
      <c r="Y360" s="15"/>
      <c r="Z360" s="15"/>
      <c r="AA360" s="15"/>
      <c r="AB360" s="15"/>
      <c r="AC360" s="15"/>
    </row>
    <row r="361" spans="1:29" s="17" customFormat="1" x14ac:dyDescent="0.25"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6"/>
      <c r="T361" s="15"/>
      <c r="U361" s="15"/>
      <c r="V361" s="15"/>
      <c r="W361" s="15"/>
      <c r="X361" s="16"/>
      <c r="Y361" s="15"/>
      <c r="Z361" s="15"/>
      <c r="AA361" s="15"/>
      <c r="AB361" s="15"/>
      <c r="AC361" s="15"/>
    </row>
    <row r="362" spans="1:29" s="17" customFormat="1" x14ac:dyDescent="0.25"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6"/>
      <c r="T362" s="15"/>
      <c r="U362" s="15"/>
      <c r="V362" s="15"/>
      <c r="W362" s="15"/>
      <c r="X362" s="16"/>
      <c r="Y362" s="15"/>
      <c r="Z362" s="15"/>
      <c r="AA362" s="15"/>
      <c r="AB362" s="15"/>
      <c r="AC362" s="15"/>
    </row>
    <row r="363" spans="1:29" s="17" customFormat="1" x14ac:dyDescent="0.25"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6"/>
      <c r="T363" s="15"/>
      <c r="U363" s="15"/>
      <c r="V363" s="15"/>
      <c r="W363" s="15"/>
      <c r="X363" s="16"/>
      <c r="Y363" s="15"/>
      <c r="Z363" s="15"/>
      <c r="AA363" s="15"/>
      <c r="AB363" s="15"/>
      <c r="AC363" s="15"/>
    </row>
    <row r="364" spans="1:29" s="17" customFormat="1" x14ac:dyDescent="0.25">
      <c r="A364" s="18">
        <v>2100907</v>
      </c>
      <c r="B364" s="20" t="s">
        <v>66</v>
      </c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6"/>
      <c r="T364" s="15"/>
      <c r="U364" s="15"/>
      <c r="V364" s="15"/>
      <c r="W364" s="15"/>
      <c r="X364" s="16"/>
      <c r="Y364" s="15"/>
      <c r="Z364" s="15"/>
      <c r="AA364" s="15"/>
      <c r="AB364" s="15"/>
      <c r="AC364" s="15"/>
    </row>
    <row r="365" spans="1:29" s="17" customFormat="1" x14ac:dyDescent="0.25">
      <c r="A365" s="21">
        <v>2112209</v>
      </c>
      <c r="B365" s="22" t="s">
        <v>67</v>
      </c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6"/>
      <c r="T365" s="15"/>
      <c r="U365" s="15"/>
      <c r="V365" s="15"/>
      <c r="W365" s="15"/>
      <c r="X365" s="16"/>
      <c r="Y365" s="15"/>
      <c r="Z365" s="15"/>
      <c r="AA365" s="15"/>
      <c r="AB365" s="15"/>
      <c r="AC365" s="15"/>
    </row>
    <row r="366" spans="1:29" s="17" customFormat="1" x14ac:dyDescent="0.25">
      <c r="A366" s="21">
        <v>3101003</v>
      </c>
      <c r="B366" s="22" t="s">
        <v>68</v>
      </c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6"/>
      <c r="T366" s="15"/>
      <c r="U366" s="15"/>
      <c r="V366" s="15"/>
      <c r="W366" s="15"/>
      <c r="X366" s="16"/>
      <c r="Y366" s="15"/>
      <c r="Z366" s="15"/>
      <c r="AA366" s="15"/>
      <c r="AB366" s="15"/>
      <c r="AC366" s="15"/>
    </row>
    <row r="367" spans="1:29" s="17" customFormat="1" x14ac:dyDescent="0.25">
      <c r="A367" s="18">
        <v>3101706</v>
      </c>
      <c r="B367" s="20" t="s">
        <v>69</v>
      </c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6"/>
      <c r="T367" s="15"/>
      <c r="U367" s="15"/>
      <c r="V367" s="15"/>
      <c r="W367" s="15"/>
      <c r="X367" s="16"/>
      <c r="Y367" s="15"/>
      <c r="Z367" s="15"/>
      <c r="AA367" s="15"/>
      <c r="AB367" s="15"/>
      <c r="AC367" s="15"/>
    </row>
    <row r="368" spans="1:29" s="17" customFormat="1" x14ac:dyDescent="0.25">
      <c r="A368" s="18">
        <v>3103405</v>
      </c>
      <c r="B368" s="20" t="s">
        <v>70</v>
      </c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6"/>
      <c r="T368" s="15"/>
      <c r="U368" s="15"/>
      <c r="V368" s="15"/>
      <c r="W368" s="15"/>
      <c r="X368" s="16"/>
      <c r="Y368" s="15"/>
      <c r="Z368" s="15"/>
      <c r="AA368" s="15"/>
      <c r="AB368" s="15"/>
      <c r="AC368" s="15"/>
    </row>
    <row r="369" spans="1:29" s="17" customFormat="1" x14ac:dyDescent="0.25">
      <c r="A369" s="18">
        <v>3105202</v>
      </c>
      <c r="B369" s="20" t="s">
        <v>71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6"/>
      <c r="T369" s="15"/>
      <c r="U369" s="15"/>
      <c r="V369" s="15"/>
      <c r="W369" s="15"/>
      <c r="X369" s="16"/>
      <c r="Y369" s="15"/>
      <c r="Z369" s="15"/>
      <c r="AA369" s="15"/>
      <c r="AB369" s="15"/>
      <c r="AC369" s="15"/>
    </row>
    <row r="370" spans="1:29" s="17" customFormat="1" x14ac:dyDescent="0.25">
      <c r="A370" s="18">
        <v>3106507</v>
      </c>
      <c r="B370" s="20" t="s">
        <v>72</v>
      </c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6"/>
      <c r="T370" s="15"/>
      <c r="U370" s="15"/>
      <c r="V370" s="15"/>
      <c r="W370" s="15"/>
      <c r="X370" s="16"/>
      <c r="Y370" s="15"/>
      <c r="Z370" s="15"/>
      <c r="AA370" s="15"/>
      <c r="AB370" s="15"/>
      <c r="AC370" s="15"/>
    </row>
    <row r="371" spans="1:29" s="17" customFormat="1" x14ac:dyDescent="0.25">
      <c r="A371" s="18">
        <v>3106655</v>
      </c>
      <c r="B371" s="20" t="s">
        <v>73</v>
      </c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6"/>
      <c r="T371" s="15"/>
      <c r="U371" s="15"/>
      <c r="V371" s="15"/>
      <c r="W371" s="15"/>
      <c r="X371" s="16"/>
      <c r="Y371" s="15"/>
      <c r="Z371" s="15"/>
      <c r="AA371" s="15"/>
      <c r="AB371" s="15"/>
      <c r="AC371" s="15"/>
    </row>
    <row r="372" spans="1:29" s="17" customFormat="1" x14ac:dyDescent="0.25">
      <c r="A372" s="18">
        <v>3108255</v>
      </c>
      <c r="B372" s="20" t="s">
        <v>74</v>
      </c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6"/>
      <c r="T372" s="15"/>
      <c r="U372" s="15"/>
      <c r="V372" s="15"/>
      <c r="W372" s="15"/>
      <c r="X372" s="16"/>
      <c r="Y372" s="15"/>
      <c r="Z372" s="15"/>
      <c r="AA372" s="15"/>
      <c r="AB372" s="15"/>
      <c r="AC372" s="15"/>
    </row>
    <row r="373" spans="1:29" s="17" customFormat="1" x14ac:dyDescent="0.25">
      <c r="A373" s="18">
        <v>3109402</v>
      </c>
      <c r="B373" s="20" t="s">
        <v>75</v>
      </c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6"/>
      <c r="T373" s="15"/>
      <c r="U373" s="15"/>
      <c r="V373" s="15"/>
      <c r="W373" s="15"/>
      <c r="X373" s="16"/>
      <c r="Y373" s="15"/>
      <c r="Z373" s="15"/>
      <c r="AA373" s="15"/>
      <c r="AB373" s="15"/>
      <c r="AC373" s="15"/>
    </row>
    <row r="374" spans="1:29" s="17" customFormat="1" x14ac:dyDescent="0.25">
      <c r="A374" s="18">
        <v>3102704</v>
      </c>
      <c r="B374" s="20" t="s">
        <v>76</v>
      </c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6"/>
      <c r="T374" s="15"/>
      <c r="U374" s="15"/>
      <c r="V374" s="15"/>
      <c r="W374" s="15"/>
      <c r="X374" s="16"/>
      <c r="Y374" s="15"/>
      <c r="Z374" s="15"/>
      <c r="AA374" s="15"/>
      <c r="AB374" s="15"/>
      <c r="AC374" s="15"/>
    </row>
    <row r="375" spans="1:29" s="17" customFormat="1" x14ac:dyDescent="0.25">
      <c r="A375" s="18">
        <v>3112703</v>
      </c>
      <c r="B375" s="20" t="s">
        <v>77</v>
      </c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6"/>
      <c r="T375" s="15"/>
      <c r="U375" s="15"/>
      <c r="V375" s="15"/>
      <c r="W375" s="15"/>
      <c r="X375" s="16"/>
      <c r="Y375" s="15"/>
      <c r="Z375" s="15"/>
      <c r="AA375" s="15"/>
      <c r="AB375" s="15"/>
      <c r="AC375" s="15"/>
    </row>
    <row r="376" spans="1:29" s="17" customFormat="1" x14ac:dyDescent="0.25">
      <c r="A376" s="18">
        <v>3113008</v>
      </c>
      <c r="B376" s="20" t="s">
        <v>78</v>
      </c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6"/>
      <c r="T376" s="15"/>
      <c r="U376" s="15"/>
      <c r="V376" s="15"/>
      <c r="W376" s="15"/>
      <c r="X376" s="16"/>
      <c r="Y376" s="15"/>
      <c r="Z376" s="15"/>
      <c r="AA376" s="15"/>
      <c r="AB376" s="15"/>
      <c r="AC376" s="15"/>
    </row>
    <row r="377" spans="1:29" s="17" customFormat="1" x14ac:dyDescent="0.25">
      <c r="A377" s="18">
        <v>3115474</v>
      </c>
      <c r="B377" s="20" t="s">
        <v>79</v>
      </c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6"/>
      <c r="T377" s="15"/>
      <c r="U377" s="15"/>
      <c r="V377" s="15"/>
      <c r="W377" s="15"/>
      <c r="X377" s="16"/>
      <c r="Y377" s="15"/>
      <c r="Z377" s="15"/>
      <c r="AA377" s="15"/>
      <c r="AB377" s="15"/>
      <c r="AC377" s="15"/>
    </row>
    <row r="378" spans="1:29" s="17" customFormat="1" x14ac:dyDescent="0.25">
      <c r="A378" s="18">
        <v>3116100</v>
      </c>
      <c r="B378" s="20" t="s">
        <v>80</v>
      </c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6"/>
      <c r="T378" s="15"/>
      <c r="U378" s="15"/>
      <c r="V378" s="15"/>
      <c r="W378" s="15"/>
      <c r="X378" s="16"/>
      <c r="Y378" s="15"/>
      <c r="Z378" s="15"/>
      <c r="AA378" s="15"/>
      <c r="AB378" s="15"/>
      <c r="AC378" s="15"/>
    </row>
    <row r="379" spans="1:29" s="17" customFormat="1" x14ac:dyDescent="0.25">
      <c r="A379" s="18">
        <v>3117009</v>
      </c>
      <c r="B379" s="20" t="s">
        <v>81</v>
      </c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6"/>
      <c r="T379" s="15"/>
      <c r="U379" s="15"/>
      <c r="V379" s="15"/>
      <c r="W379" s="15"/>
      <c r="X379" s="16"/>
      <c r="Y379" s="15"/>
      <c r="Z379" s="15"/>
      <c r="AA379" s="15"/>
      <c r="AB379" s="15"/>
      <c r="AC379" s="15"/>
    </row>
    <row r="380" spans="1:29" s="17" customFormat="1" x14ac:dyDescent="0.25">
      <c r="A380" s="18">
        <v>3117836</v>
      </c>
      <c r="B380" s="20" t="s">
        <v>82</v>
      </c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6"/>
      <c r="T380" s="15"/>
      <c r="U380" s="15"/>
      <c r="V380" s="15"/>
      <c r="W380" s="15"/>
      <c r="X380" s="16"/>
      <c r="Y380" s="15"/>
      <c r="Z380" s="15"/>
      <c r="AA380" s="15"/>
      <c r="AB380" s="15"/>
      <c r="AC380" s="15"/>
    </row>
    <row r="381" spans="1:29" s="17" customFormat="1" x14ac:dyDescent="0.25">
      <c r="A381" s="18">
        <v>3119500</v>
      </c>
      <c r="B381" s="20" t="s">
        <v>83</v>
      </c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6"/>
      <c r="T381" s="15"/>
      <c r="U381" s="15"/>
      <c r="V381" s="15"/>
      <c r="W381" s="15"/>
      <c r="X381" s="16"/>
      <c r="Y381" s="15"/>
      <c r="Z381" s="15"/>
      <c r="AA381" s="15"/>
      <c r="AB381" s="15"/>
      <c r="AC381" s="15"/>
    </row>
    <row r="382" spans="1:29" s="17" customFormat="1" x14ac:dyDescent="0.25">
      <c r="A382" s="18">
        <v>3120300</v>
      </c>
      <c r="B382" s="20" t="s">
        <v>84</v>
      </c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6"/>
      <c r="T382" s="15"/>
      <c r="U382" s="15"/>
      <c r="V382" s="15"/>
      <c r="W382" s="15"/>
      <c r="X382" s="16"/>
      <c r="Y382" s="15"/>
      <c r="Z382" s="15"/>
      <c r="AA382" s="15"/>
      <c r="AB382" s="15"/>
      <c r="AC382" s="15"/>
    </row>
    <row r="383" spans="1:29" s="17" customFormat="1" x14ac:dyDescent="0.25">
      <c r="A383" s="18">
        <v>3120870</v>
      </c>
      <c r="B383" s="20" t="s">
        <v>85</v>
      </c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6"/>
      <c r="T383" s="15"/>
      <c r="U383" s="15"/>
      <c r="V383" s="15"/>
      <c r="W383" s="15"/>
      <c r="X383" s="16"/>
      <c r="Y383" s="15"/>
      <c r="Z383" s="15"/>
      <c r="AA383" s="15"/>
      <c r="AB383" s="15"/>
      <c r="AC383" s="15"/>
    </row>
    <row r="384" spans="1:29" s="17" customFormat="1" x14ac:dyDescent="0.25">
      <c r="A384" s="18">
        <v>3122355</v>
      </c>
      <c r="B384" s="20" t="s">
        <v>86</v>
      </c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6"/>
      <c r="T384" s="15"/>
      <c r="U384" s="15"/>
      <c r="V384" s="15"/>
      <c r="W384" s="15"/>
      <c r="X384" s="16"/>
      <c r="Y384" s="15"/>
      <c r="Z384" s="15"/>
      <c r="AA384" s="15"/>
      <c r="AB384" s="15"/>
      <c r="AC384" s="15"/>
    </row>
    <row r="385" spans="1:29" s="17" customFormat="1" x14ac:dyDescent="0.25">
      <c r="A385" s="18">
        <v>3122454</v>
      </c>
      <c r="B385" s="20" t="s">
        <v>87</v>
      </c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6"/>
      <c r="T385" s="15"/>
      <c r="U385" s="15"/>
      <c r="V385" s="15"/>
      <c r="W385" s="15"/>
      <c r="X385" s="16"/>
      <c r="Y385" s="15"/>
      <c r="Z385" s="15"/>
      <c r="AA385" s="15"/>
      <c r="AB385" s="15"/>
      <c r="AC385" s="15"/>
    </row>
    <row r="386" spans="1:29" s="17" customFormat="1" x14ac:dyDescent="0.25">
      <c r="A386" s="18">
        <v>3124302</v>
      </c>
      <c r="B386" s="20" t="s">
        <v>88</v>
      </c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6"/>
      <c r="T386" s="15"/>
      <c r="U386" s="15"/>
      <c r="V386" s="15"/>
      <c r="W386" s="15"/>
      <c r="X386" s="16"/>
      <c r="Y386" s="15"/>
      <c r="Z386" s="15"/>
      <c r="AA386" s="15"/>
      <c r="AB386" s="15"/>
      <c r="AC386" s="15"/>
    </row>
    <row r="387" spans="1:29" s="17" customFormat="1" x14ac:dyDescent="0.25">
      <c r="A387" s="18">
        <v>3125606</v>
      </c>
      <c r="B387" s="20" t="s">
        <v>89</v>
      </c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6"/>
      <c r="T387" s="15"/>
      <c r="U387" s="15"/>
      <c r="V387" s="15"/>
      <c r="W387" s="15"/>
      <c r="X387" s="16"/>
      <c r="Y387" s="15"/>
      <c r="Z387" s="15"/>
      <c r="AA387" s="15"/>
      <c r="AB387" s="15"/>
      <c r="AC387" s="15"/>
    </row>
    <row r="388" spans="1:29" s="17" customFormat="1" x14ac:dyDescent="0.25">
      <c r="A388" s="18">
        <v>3126505</v>
      </c>
      <c r="B388" s="20" t="s">
        <v>90</v>
      </c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6"/>
      <c r="T388" s="15"/>
      <c r="U388" s="15"/>
      <c r="V388" s="15"/>
      <c r="W388" s="15"/>
      <c r="X388" s="16"/>
      <c r="Y388" s="15"/>
      <c r="Z388" s="15"/>
      <c r="AA388" s="15"/>
      <c r="AB388" s="15"/>
      <c r="AC388" s="15"/>
    </row>
    <row r="389" spans="1:29" s="17" customFormat="1" x14ac:dyDescent="0.25">
      <c r="A389" s="18">
        <v>3126703</v>
      </c>
      <c r="B389" s="20" t="s">
        <v>91</v>
      </c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6"/>
      <c r="T389" s="15"/>
      <c r="U389" s="15"/>
      <c r="V389" s="15"/>
      <c r="W389" s="15"/>
      <c r="X389" s="16"/>
      <c r="Y389" s="15"/>
      <c r="Z389" s="15"/>
      <c r="AA389" s="15"/>
      <c r="AB389" s="15"/>
      <c r="AC389" s="15"/>
    </row>
    <row r="390" spans="1:29" s="17" customFormat="1" x14ac:dyDescent="0.25">
      <c r="A390" s="18">
        <v>3127073</v>
      </c>
      <c r="B390" s="20" t="s">
        <v>92</v>
      </c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6"/>
      <c r="T390" s="15"/>
      <c r="U390" s="15"/>
      <c r="V390" s="15"/>
      <c r="W390" s="15"/>
      <c r="X390" s="16"/>
      <c r="Y390" s="15"/>
      <c r="Z390" s="15"/>
      <c r="AA390" s="15"/>
      <c r="AB390" s="15"/>
      <c r="AC390" s="15"/>
    </row>
    <row r="391" spans="1:29" s="17" customFormat="1" x14ac:dyDescent="0.25">
      <c r="A391" s="18">
        <v>3127339</v>
      </c>
      <c r="B391" s="20" t="s">
        <v>93</v>
      </c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6"/>
      <c r="T391" s="15"/>
      <c r="U391" s="15"/>
      <c r="V391" s="15"/>
      <c r="W391" s="15"/>
      <c r="X391" s="16"/>
      <c r="Y391" s="15"/>
      <c r="Z391" s="15"/>
      <c r="AA391" s="15"/>
      <c r="AB391" s="15"/>
      <c r="AC391" s="15"/>
    </row>
    <row r="392" spans="1:29" s="17" customFormat="1" x14ac:dyDescent="0.25">
      <c r="A392" s="18">
        <v>3127800</v>
      </c>
      <c r="B392" s="20" t="s">
        <v>94</v>
      </c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6"/>
      <c r="T392" s="15"/>
      <c r="U392" s="15"/>
      <c r="V392" s="15"/>
      <c r="W392" s="15"/>
      <c r="X392" s="16"/>
      <c r="Y392" s="15"/>
      <c r="Z392" s="15"/>
      <c r="AA392" s="15"/>
      <c r="AB392" s="15"/>
      <c r="AC392" s="15"/>
    </row>
    <row r="393" spans="1:29" s="17" customFormat="1" x14ac:dyDescent="0.25">
      <c r="A393" s="18">
        <v>3129657</v>
      </c>
      <c r="B393" s="20" t="s">
        <v>95</v>
      </c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6"/>
      <c r="T393" s="15"/>
      <c r="U393" s="15"/>
      <c r="V393" s="15"/>
      <c r="W393" s="15"/>
      <c r="X393" s="16"/>
      <c r="Y393" s="15"/>
      <c r="Z393" s="15"/>
      <c r="AA393" s="15"/>
      <c r="AB393" s="15"/>
      <c r="AC393" s="15"/>
    </row>
    <row r="394" spans="1:29" s="17" customFormat="1" x14ac:dyDescent="0.25">
      <c r="A394" s="18">
        <v>3130655</v>
      </c>
      <c r="B394" s="20" t="s">
        <v>96</v>
      </c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6"/>
      <c r="T394" s="15"/>
      <c r="U394" s="15"/>
      <c r="V394" s="15"/>
      <c r="W394" s="15"/>
      <c r="X394" s="16"/>
      <c r="Y394" s="15"/>
      <c r="Z394" s="15"/>
      <c r="AA394" s="15"/>
      <c r="AB394" s="15"/>
      <c r="AC394" s="15"/>
    </row>
    <row r="395" spans="1:29" s="17" customFormat="1" x14ac:dyDescent="0.25">
      <c r="A395" s="18">
        <v>3132107</v>
      </c>
      <c r="B395" s="20" t="s">
        <v>97</v>
      </c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6"/>
      <c r="T395" s="15"/>
      <c r="U395" s="15"/>
      <c r="V395" s="15"/>
      <c r="W395" s="15"/>
      <c r="X395" s="16"/>
      <c r="Y395" s="15"/>
      <c r="Z395" s="15"/>
      <c r="AA395" s="15"/>
      <c r="AB395" s="15"/>
      <c r="AC395" s="15"/>
    </row>
    <row r="396" spans="1:29" s="17" customFormat="1" x14ac:dyDescent="0.25">
      <c r="A396" s="18">
        <v>3133303</v>
      </c>
      <c r="B396" s="20" t="s">
        <v>98</v>
      </c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6"/>
      <c r="T396" s="15"/>
      <c r="U396" s="15"/>
      <c r="V396" s="15"/>
      <c r="W396" s="15"/>
      <c r="X396" s="16"/>
      <c r="Y396" s="15"/>
      <c r="Z396" s="15"/>
      <c r="AA396" s="15"/>
      <c r="AB396" s="15"/>
      <c r="AC396" s="15"/>
    </row>
    <row r="397" spans="1:29" s="17" customFormat="1" x14ac:dyDescent="0.25">
      <c r="A397" s="18">
        <v>3134004</v>
      </c>
      <c r="B397" s="20" t="s">
        <v>99</v>
      </c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6"/>
      <c r="T397" s="15"/>
      <c r="U397" s="15"/>
      <c r="V397" s="15"/>
      <c r="W397" s="15"/>
      <c r="X397" s="16"/>
      <c r="Y397" s="15"/>
      <c r="Z397" s="15"/>
      <c r="AA397" s="15"/>
      <c r="AB397" s="15"/>
      <c r="AC397" s="15"/>
    </row>
    <row r="398" spans="1:29" s="17" customFormat="1" x14ac:dyDescent="0.25">
      <c r="A398" s="18">
        <v>3134707</v>
      </c>
      <c r="B398" s="20" t="s">
        <v>100</v>
      </c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6"/>
      <c r="T398" s="15"/>
      <c r="U398" s="15"/>
      <c r="V398" s="15"/>
      <c r="W398" s="15"/>
      <c r="X398" s="16"/>
      <c r="Y398" s="15"/>
      <c r="Z398" s="15"/>
      <c r="AA398" s="15"/>
      <c r="AB398" s="15"/>
      <c r="AC398" s="15"/>
    </row>
    <row r="399" spans="1:29" s="17" customFormat="1" x14ac:dyDescent="0.25">
      <c r="A399" s="18">
        <v>3135050</v>
      </c>
      <c r="B399" s="20" t="s">
        <v>101</v>
      </c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6"/>
      <c r="T399" s="15"/>
      <c r="U399" s="15"/>
      <c r="V399" s="15"/>
      <c r="W399" s="15"/>
      <c r="X399" s="16"/>
      <c r="Y399" s="15"/>
      <c r="Z399" s="15"/>
      <c r="AA399" s="15"/>
      <c r="AB399" s="15"/>
      <c r="AC399" s="15"/>
    </row>
    <row r="400" spans="1:29" s="17" customFormat="1" x14ac:dyDescent="0.25">
      <c r="A400" s="18">
        <v>3135100</v>
      </c>
      <c r="B400" s="20" t="s">
        <v>102</v>
      </c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6"/>
      <c r="T400" s="15"/>
      <c r="U400" s="15"/>
      <c r="V400" s="15"/>
      <c r="W400" s="15"/>
      <c r="X400" s="16"/>
      <c r="Y400" s="15"/>
      <c r="Z400" s="15"/>
      <c r="AA400" s="15"/>
      <c r="AB400" s="15"/>
      <c r="AC400" s="15"/>
    </row>
    <row r="401" spans="1:29" s="17" customFormat="1" x14ac:dyDescent="0.25">
      <c r="A401" s="18">
        <v>3135209</v>
      </c>
      <c r="B401" s="20" t="s">
        <v>103</v>
      </c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6"/>
      <c r="T401" s="15"/>
      <c r="U401" s="15"/>
      <c r="V401" s="15"/>
      <c r="W401" s="15"/>
      <c r="X401" s="16"/>
      <c r="Y401" s="15"/>
      <c r="Z401" s="15"/>
      <c r="AA401" s="15"/>
      <c r="AB401" s="15"/>
      <c r="AC401" s="15"/>
    </row>
    <row r="402" spans="1:29" s="17" customFormat="1" x14ac:dyDescent="0.25">
      <c r="A402" s="18">
        <v>3135357</v>
      </c>
      <c r="B402" s="20" t="s">
        <v>104</v>
      </c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6"/>
      <c r="T402" s="15"/>
      <c r="U402" s="15"/>
      <c r="V402" s="15"/>
      <c r="W402" s="15"/>
      <c r="X402" s="16"/>
      <c r="Y402" s="15"/>
      <c r="Z402" s="15"/>
      <c r="AA402" s="15"/>
      <c r="AB402" s="15"/>
      <c r="AC402" s="15"/>
    </row>
    <row r="403" spans="1:29" s="17" customFormat="1" x14ac:dyDescent="0.25">
      <c r="A403" s="18">
        <v>3135456</v>
      </c>
      <c r="B403" s="20" t="s">
        <v>105</v>
      </c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6"/>
      <c r="T403" s="15"/>
      <c r="U403" s="15"/>
      <c r="V403" s="15"/>
      <c r="W403" s="15"/>
      <c r="X403" s="16"/>
      <c r="Y403" s="15"/>
      <c r="Z403" s="15"/>
      <c r="AA403" s="15"/>
      <c r="AB403" s="15"/>
      <c r="AC403" s="15"/>
    </row>
    <row r="404" spans="1:29" s="17" customFormat="1" x14ac:dyDescent="0.25">
      <c r="A404" s="18">
        <v>3135803</v>
      </c>
      <c r="B404" s="20" t="s">
        <v>106</v>
      </c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6"/>
      <c r="T404" s="15"/>
      <c r="U404" s="15"/>
      <c r="V404" s="15"/>
      <c r="W404" s="15"/>
      <c r="X404" s="16"/>
      <c r="Y404" s="15"/>
      <c r="Z404" s="15"/>
      <c r="AA404" s="15"/>
      <c r="AB404" s="15"/>
      <c r="AC404" s="15"/>
    </row>
    <row r="405" spans="1:29" s="17" customFormat="1" x14ac:dyDescent="0.25">
      <c r="A405" s="18">
        <v>3136009</v>
      </c>
      <c r="B405" s="20" t="s">
        <v>107</v>
      </c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6"/>
      <c r="T405" s="15"/>
      <c r="U405" s="15"/>
      <c r="V405" s="15"/>
      <c r="W405" s="15"/>
      <c r="X405" s="16"/>
      <c r="Y405" s="15"/>
      <c r="Z405" s="15"/>
      <c r="AA405" s="15"/>
      <c r="AB405" s="15"/>
      <c r="AC405" s="15"/>
    </row>
    <row r="406" spans="1:29" s="17" customFormat="1" x14ac:dyDescent="0.25">
      <c r="A406" s="18">
        <v>3136504</v>
      </c>
      <c r="B406" s="20" t="s">
        <v>108</v>
      </c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6"/>
      <c r="T406" s="15"/>
      <c r="U406" s="15"/>
      <c r="V406" s="15"/>
      <c r="W406" s="15"/>
      <c r="X406" s="16"/>
      <c r="Y406" s="15"/>
      <c r="Z406" s="15"/>
      <c r="AA406" s="15"/>
      <c r="AB406" s="15"/>
      <c r="AC406" s="15"/>
    </row>
    <row r="407" spans="1:29" s="17" customFormat="1" x14ac:dyDescent="0.25">
      <c r="A407" s="18">
        <v>3136520</v>
      </c>
      <c r="B407" s="20" t="s">
        <v>109</v>
      </c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6"/>
      <c r="T407" s="15"/>
      <c r="U407" s="15"/>
      <c r="V407" s="15"/>
      <c r="W407" s="15"/>
      <c r="X407" s="16"/>
      <c r="Y407" s="15"/>
      <c r="Z407" s="15"/>
      <c r="AA407" s="15"/>
      <c r="AB407" s="15"/>
      <c r="AC407" s="15"/>
    </row>
    <row r="408" spans="1:29" s="17" customFormat="1" x14ac:dyDescent="0.25">
      <c r="A408" s="18">
        <v>3136579</v>
      </c>
      <c r="B408" s="20" t="s">
        <v>110</v>
      </c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6"/>
      <c r="T408" s="15"/>
      <c r="U408" s="15"/>
      <c r="V408" s="15"/>
      <c r="W408" s="15"/>
      <c r="X408" s="16"/>
      <c r="Y408" s="15"/>
      <c r="Z408" s="15"/>
      <c r="AA408" s="15"/>
      <c r="AB408" s="15"/>
      <c r="AC408" s="15"/>
    </row>
    <row r="409" spans="1:29" s="17" customFormat="1" x14ac:dyDescent="0.25">
      <c r="A409" s="18">
        <v>3136959</v>
      </c>
      <c r="B409" s="20" t="s">
        <v>111</v>
      </c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6"/>
      <c r="T409" s="15"/>
      <c r="U409" s="15"/>
      <c r="V409" s="15"/>
      <c r="W409" s="15"/>
      <c r="X409" s="16"/>
      <c r="Y409" s="15"/>
      <c r="Z409" s="15"/>
      <c r="AA409" s="15"/>
      <c r="AB409" s="15"/>
      <c r="AC409" s="15"/>
    </row>
    <row r="410" spans="1:29" s="17" customFormat="1" x14ac:dyDescent="0.25">
      <c r="A410" s="18">
        <v>3138658</v>
      </c>
      <c r="B410" s="20" t="s">
        <v>112</v>
      </c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6"/>
      <c r="T410" s="15"/>
      <c r="U410" s="15"/>
      <c r="V410" s="15"/>
      <c r="W410" s="15"/>
      <c r="X410" s="16"/>
      <c r="Y410" s="15"/>
      <c r="Z410" s="15"/>
      <c r="AA410" s="15"/>
      <c r="AB410" s="15"/>
      <c r="AC410" s="15"/>
    </row>
    <row r="411" spans="1:29" s="17" customFormat="1" x14ac:dyDescent="0.25">
      <c r="A411" s="18">
        <v>3139250</v>
      </c>
      <c r="B411" s="20" t="s">
        <v>113</v>
      </c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6"/>
      <c r="T411" s="15"/>
      <c r="U411" s="15"/>
      <c r="V411" s="15"/>
      <c r="W411" s="15"/>
      <c r="X411" s="16"/>
      <c r="Y411" s="15"/>
      <c r="Z411" s="15"/>
      <c r="AA411" s="15"/>
      <c r="AB411" s="15"/>
      <c r="AC411" s="15"/>
    </row>
    <row r="412" spans="1:29" s="17" customFormat="1" x14ac:dyDescent="0.25">
      <c r="A412" s="18">
        <v>3139300</v>
      </c>
      <c r="B412" s="20" t="s">
        <v>114</v>
      </c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6"/>
      <c r="T412" s="15"/>
      <c r="U412" s="15"/>
      <c r="V412" s="15"/>
      <c r="W412" s="15"/>
      <c r="X412" s="16"/>
      <c r="Y412" s="15"/>
      <c r="Z412" s="15"/>
      <c r="AA412" s="15"/>
      <c r="AB412" s="15"/>
      <c r="AC412" s="15"/>
    </row>
    <row r="413" spans="1:29" s="17" customFormat="1" x14ac:dyDescent="0.25">
      <c r="A413" s="18">
        <v>3140555</v>
      </c>
      <c r="B413" s="20" t="s">
        <v>115</v>
      </c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6"/>
      <c r="T413" s="15"/>
      <c r="U413" s="15"/>
      <c r="V413" s="15"/>
      <c r="W413" s="15"/>
      <c r="X413" s="16"/>
      <c r="Y413" s="15"/>
      <c r="Z413" s="15"/>
      <c r="AA413" s="15"/>
      <c r="AB413" s="15"/>
      <c r="AC413" s="15"/>
    </row>
    <row r="414" spans="1:29" s="17" customFormat="1" x14ac:dyDescent="0.25">
      <c r="A414" s="18">
        <v>3140852</v>
      </c>
      <c r="B414" s="20" t="s">
        <v>116</v>
      </c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6"/>
      <c r="T414" s="15"/>
      <c r="U414" s="15"/>
      <c r="V414" s="15"/>
      <c r="W414" s="15"/>
      <c r="X414" s="16"/>
      <c r="Y414" s="15"/>
      <c r="Z414" s="15"/>
      <c r="AA414" s="15"/>
      <c r="AB414" s="15"/>
      <c r="AC414" s="15"/>
    </row>
    <row r="415" spans="1:29" s="17" customFormat="1" x14ac:dyDescent="0.25">
      <c r="A415" s="18">
        <v>3141009</v>
      </c>
      <c r="B415" s="20" t="s">
        <v>117</v>
      </c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6"/>
      <c r="T415" s="15"/>
      <c r="U415" s="15"/>
      <c r="V415" s="15"/>
      <c r="W415" s="15"/>
      <c r="X415" s="16"/>
      <c r="Y415" s="15"/>
      <c r="Z415" s="15"/>
      <c r="AA415" s="15"/>
      <c r="AB415" s="15"/>
      <c r="AC415" s="15"/>
    </row>
    <row r="416" spans="1:29" s="17" customFormat="1" x14ac:dyDescent="0.25">
      <c r="A416" s="18">
        <v>3141405</v>
      </c>
      <c r="B416" s="20" t="s">
        <v>118</v>
      </c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6"/>
      <c r="T416" s="15"/>
      <c r="U416" s="15"/>
      <c r="V416" s="15"/>
      <c r="W416" s="15"/>
      <c r="X416" s="16"/>
      <c r="Y416" s="15"/>
      <c r="Z416" s="15"/>
      <c r="AA416" s="15"/>
      <c r="AB416" s="15"/>
      <c r="AC416" s="15"/>
    </row>
    <row r="417" spans="1:29" s="17" customFormat="1" x14ac:dyDescent="0.25">
      <c r="A417" s="18">
        <v>3142254</v>
      </c>
      <c r="B417" s="20" t="s">
        <v>119</v>
      </c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6"/>
      <c r="T417" s="15"/>
      <c r="U417" s="15"/>
      <c r="V417" s="15"/>
      <c r="W417" s="15"/>
      <c r="X417" s="16"/>
      <c r="Y417" s="15"/>
      <c r="Z417" s="15"/>
      <c r="AA417" s="15"/>
      <c r="AB417" s="15"/>
      <c r="AC417" s="15"/>
    </row>
    <row r="418" spans="1:29" s="17" customFormat="1" x14ac:dyDescent="0.25">
      <c r="A418" s="18">
        <v>3142700</v>
      </c>
      <c r="B418" s="20" t="s">
        <v>120</v>
      </c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6"/>
      <c r="T418" s="15"/>
      <c r="U418" s="15"/>
      <c r="V418" s="15"/>
      <c r="W418" s="15"/>
      <c r="X418" s="16"/>
      <c r="Y418" s="15"/>
      <c r="Z418" s="15"/>
      <c r="AA418" s="15"/>
      <c r="AB418" s="15"/>
      <c r="AC418" s="15"/>
    </row>
    <row r="419" spans="1:29" s="17" customFormat="1" x14ac:dyDescent="0.25">
      <c r="A419" s="18">
        <v>3142908</v>
      </c>
      <c r="B419" s="20" t="s">
        <v>121</v>
      </c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6"/>
      <c r="T419" s="15"/>
      <c r="U419" s="15"/>
      <c r="V419" s="15"/>
      <c r="W419" s="15"/>
      <c r="X419" s="16"/>
      <c r="Y419" s="15"/>
      <c r="Z419" s="15"/>
      <c r="AA419" s="15"/>
      <c r="AB419" s="15"/>
      <c r="AC419" s="15"/>
    </row>
    <row r="420" spans="1:29" s="17" customFormat="1" x14ac:dyDescent="0.25">
      <c r="A420" s="18">
        <v>3143153</v>
      </c>
      <c r="B420" s="20" t="s">
        <v>122</v>
      </c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6"/>
      <c r="T420" s="15"/>
      <c r="U420" s="15"/>
      <c r="V420" s="15"/>
      <c r="W420" s="15"/>
      <c r="X420" s="16"/>
      <c r="Y420" s="15"/>
      <c r="Z420" s="15"/>
      <c r="AA420" s="15"/>
      <c r="AB420" s="15"/>
      <c r="AC420" s="15"/>
    </row>
    <row r="421" spans="1:29" s="17" customFormat="1" x14ac:dyDescent="0.25">
      <c r="A421" s="18">
        <v>3143450</v>
      </c>
      <c r="B421" s="20" t="s">
        <v>123</v>
      </c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6"/>
      <c r="T421" s="15"/>
      <c r="U421" s="15"/>
      <c r="V421" s="15"/>
      <c r="W421" s="15"/>
      <c r="X421" s="16"/>
      <c r="Y421" s="15"/>
      <c r="Z421" s="15"/>
      <c r="AA421" s="15"/>
      <c r="AB421" s="15"/>
      <c r="AC421" s="15"/>
    </row>
    <row r="422" spans="1:29" s="17" customFormat="1" x14ac:dyDescent="0.25">
      <c r="A422" s="18">
        <v>3144656</v>
      </c>
      <c r="B422" s="20" t="s">
        <v>124</v>
      </c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6"/>
      <c r="T422" s="15"/>
      <c r="U422" s="15"/>
      <c r="V422" s="15"/>
      <c r="W422" s="15"/>
      <c r="X422" s="16"/>
      <c r="Y422" s="15"/>
      <c r="Z422" s="15"/>
      <c r="AA422" s="15"/>
      <c r="AB422" s="15"/>
      <c r="AC422" s="15"/>
    </row>
    <row r="423" spans="1:29" s="17" customFormat="1" x14ac:dyDescent="0.25">
      <c r="A423" s="18">
        <v>3145059</v>
      </c>
      <c r="B423" s="20" t="s">
        <v>125</v>
      </c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6"/>
      <c r="T423" s="15"/>
      <c r="U423" s="15"/>
      <c r="V423" s="15"/>
      <c r="W423" s="15"/>
      <c r="X423" s="16"/>
      <c r="Y423" s="15"/>
      <c r="Z423" s="15"/>
      <c r="AA423" s="15"/>
      <c r="AB423" s="15"/>
      <c r="AC423" s="15"/>
    </row>
    <row r="424" spans="1:29" s="17" customFormat="1" x14ac:dyDescent="0.25">
      <c r="A424" s="18">
        <v>3145307</v>
      </c>
      <c r="B424" s="20" t="s">
        <v>126</v>
      </c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6"/>
      <c r="T424" s="15"/>
      <c r="U424" s="15"/>
      <c r="V424" s="15"/>
      <c r="W424" s="15"/>
      <c r="X424" s="16"/>
      <c r="Y424" s="15"/>
      <c r="Z424" s="15"/>
      <c r="AA424" s="15"/>
      <c r="AB424" s="15"/>
      <c r="AC424" s="15"/>
    </row>
    <row r="425" spans="1:29" s="17" customFormat="1" x14ac:dyDescent="0.25">
      <c r="A425" s="18">
        <v>3145372</v>
      </c>
      <c r="B425" s="20" t="s">
        <v>127</v>
      </c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6"/>
      <c r="T425" s="15"/>
      <c r="U425" s="15"/>
      <c r="V425" s="15"/>
      <c r="W425" s="15"/>
      <c r="X425" s="16"/>
      <c r="Y425" s="15"/>
      <c r="Z425" s="15"/>
      <c r="AA425" s="15"/>
      <c r="AB425" s="15"/>
      <c r="AC425" s="15"/>
    </row>
    <row r="426" spans="1:29" s="17" customFormat="1" x14ac:dyDescent="0.25">
      <c r="A426" s="18">
        <v>3146255</v>
      </c>
      <c r="B426" s="20" t="s">
        <v>128</v>
      </c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6"/>
      <c r="T426" s="15"/>
      <c r="U426" s="15"/>
      <c r="V426" s="15"/>
      <c r="W426" s="15"/>
      <c r="X426" s="16"/>
      <c r="Y426" s="15"/>
      <c r="Z426" s="15"/>
      <c r="AA426" s="15"/>
      <c r="AB426" s="15"/>
      <c r="AC426" s="15"/>
    </row>
    <row r="427" spans="1:29" s="17" customFormat="1" x14ac:dyDescent="0.25">
      <c r="A427" s="18">
        <v>3146305</v>
      </c>
      <c r="B427" s="20" t="s">
        <v>129</v>
      </c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6"/>
      <c r="T427" s="15"/>
      <c r="U427" s="15"/>
      <c r="V427" s="15"/>
      <c r="W427" s="15"/>
      <c r="X427" s="16"/>
      <c r="Y427" s="15"/>
      <c r="Z427" s="15"/>
      <c r="AA427" s="15"/>
      <c r="AB427" s="15"/>
      <c r="AC427" s="15"/>
    </row>
    <row r="428" spans="1:29" s="17" customFormat="1" x14ac:dyDescent="0.25">
      <c r="A428" s="18">
        <v>3146552</v>
      </c>
      <c r="B428" s="20" t="s">
        <v>130</v>
      </c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6"/>
      <c r="T428" s="15"/>
      <c r="U428" s="15"/>
      <c r="V428" s="15"/>
      <c r="W428" s="15"/>
      <c r="X428" s="16"/>
      <c r="Y428" s="15"/>
      <c r="Z428" s="15"/>
      <c r="AA428" s="15"/>
      <c r="AB428" s="15"/>
      <c r="AC428" s="15"/>
    </row>
    <row r="429" spans="1:29" s="17" customFormat="1" x14ac:dyDescent="0.25">
      <c r="A429" s="18">
        <v>3147956</v>
      </c>
      <c r="B429" s="20" t="s">
        <v>131</v>
      </c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6"/>
      <c r="T429" s="15"/>
      <c r="U429" s="15"/>
      <c r="V429" s="15"/>
      <c r="W429" s="15"/>
      <c r="X429" s="16"/>
      <c r="Y429" s="15"/>
      <c r="Z429" s="15"/>
      <c r="AA429" s="15"/>
      <c r="AB429" s="15"/>
      <c r="AC429" s="15"/>
    </row>
    <row r="430" spans="1:29" s="17" customFormat="1" x14ac:dyDescent="0.25">
      <c r="A430" s="18">
        <v>3148707</v>
      </c>
      <c r="B430" s="20" t="s">
        <v>132</v>
      </c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6"/>
      <c r="T430" s="15"/>
      <c r="U430" s="15"/>
      <c r="V430" s="15"/>
      <c r="W430" s="15"/>
      <c r="X430" s="16"/>
      <c r="Y430" s="15"/>
      <c r="Z430" s="15"/>
      <c r="AA430" s="15"/>
      <c r="AB430" s="15"/>
      <c r="AC430" s="15"/>
    </row>
    <row r="431" spans="1:29" s="17" customFormat="1" x14ac:dyDescent="0.25">
      <c r="A431" s="18">
        <v>3149150</v>
      </c>
      <c r="B431" s="20" t="s">
        <v>133</v>
      </c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6"/>
      <c r="T431" s="15"/>
      <c r="U431" s="15"/>
      <c r="V431" s="15"/>
      <c r="W431" s="15"/>
      <c r="X431" s="16"/>
      <c r="Y431" s="15"/>
      <c r="Z431" s="15"/>
      <c r="AA431" s="15"/>
      <c r="AB431" s="15"/>
      <c r="AC431" s="15"/>
    </row>
    <row r="432" spans="1:29" s="17" customFormat="1" x14ac:dyDescent="0.25">
      <c r="A432" s="18">
        <v>3151206</v>
      </c>
      <c r="B432" s="20" t="s">
        <v>134</v>
      </c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6"/>
      <c r="T432" s="15"/>
      <c r="U432" s="15"/>
      <c r="V432" s="15"/>
      <c r="W432" s="15"/>
      <c r="X432" s="16"/>
      <c r="Y432" s="15"/>
      <c r="Z432" s="15"/>
      <c r="AA432" s="15"/>
      <c r="AB432" s="15"/>
      <c r="AC432" s="15"/>
    </row>
    <row r="433" spans="1:29" s="17" customFormat="1" x14ac:dyDescent="0.25">
      <c r="A433" s="18">
        <v>3152170</v>
      </c>
      <c r="B433" s="20" t="s">
        <v>135</v>
      </c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6"/>
      <c r="T433" s="15"/>
      <c r="U433" s="15"/>
      <c r="V433" s="15"/>
      <c r="W433" s="15"/>
      <c r="X433" s="16"/>
      <c r="Y433" s="15"/>
      <c r="Z433" s="15"/>
      <c r="AA433" s="15"/>
      <c r="AB433" s="15"/>
      <c r="AC433" s="15"/>
    </row>
    <row r="434" spans="1:29" s="17" customFormat="1" x14ac:dyDescent="0.25">
      <c r="A434" s="18">
        <v>3152204</v>
      </c>
      <c r="B434" s="20" t="s">
        <v>136</v>
      </c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6"/>
      <c r="T434" s="15"/>
      <c r="U434" s="15"/>
      <c r="V434" s="15"/>
      <c r="W434" s="15"/>
      <c r="X434" s="16"/>
      <c r="Y434" s="15"/>
      <c r="Z434" s="15"/>
      <c r="AA434" s="15"/>
      <c r="AB434" s="15"/>
      <c r="AC434" s="15"/>
    </row>
    <row r="435" spans="1:29" s="17" customFormat="1" x14ac:dyDescent="0.25">
      <c r="A435" s="18">
        <v>3154507</v>
      </c>
      <c r="B435" s="20" t="s">
        <v>137</v>
      </c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6"/>
      <c r="T435" s="15"/>
      <c r="U435" s="15"/>
      <c r="V435" s="15"/>
      <c r="W435" s="15"/>
      <c r="X435" s="16"/>
      <c r="Y435" s="15"/>
      <c r="Z435" s="15"/>
      <c r="AA435" s="15"/>
      <c r="AB435" s="15"/>
      <c r="AC435" s="15"/>
    </row>
    <row r="436" spans="1:29" s="17" customFormat="1" x14ac:dyDescent="0.25">
      <c r="A436" s="18">
        <v>3155603</v>
      </c>
      <c r="B436" s="20" t="s">
        <v>138</v>
      </c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6"/>
      <c r="T436" s="15"/>
      <c r="U436" s="15"/>
      <c r="V436" s="15"/>
      <c r="W436" s="15"/>
      <c r="X436" s="16"/>
      <c r="Y436" s="15"/>
      <c r="Z436" s="15"/>
      <c r="AA436" s="15"/>
      <c r="AB436" s="15"/>
      <c r="AC436" s="15"/>
    </row>
    <row r="437" spans="1:29" s="17" customFormat="1" x14ac:dyDescent="0.25">
      <c r="A437" s="18">
        <v>3156502</v>
      </c>
      <c r="B437" s="20" t="s">
        <v>139</v>
      </c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6"/>
      <c r="T437" s="15"/>
      <c r="U437" s="15"/>
      <c r="V437" s="15"/>
      <c r="W437" s="15"/>
      <c r="X437" s="16"/>
      <c r="Y437" s="15"/>
      <c r="Z437" s="15"/>
      <c r="AA437" s="15"/>
      <c r="AB437" s="15"/>
      <c r="AC437" s="15"/>
    </row>
    <row r="438" spans="1:29" s="17" customFormat="1" x14ac:dyDescent="0.25">
      <c r="A438" s="18">
        <v>3156601</v>
      </c>
      <c r="B438" s="20" t="s">
        <v>140</v>
      </c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6"/>
      <c r="T438" s="15"/>
      <c r="U438" s="15"/>
      <c r="V438" s="15"/>
      <c r="W438" s="15"/>
      <c r="X438" s="16"/>
      <c r="Y438" s="15"/>
      <c r="Z438" s="15"/>
      <c r="AA438" s="15"/>
      <c r="AB438" s="15"/>
      <c r="AC438" s="15"/>
    </row>
    <row r="439" spans="1:29" s="17" customFormat="1" x14ac:dyDescent="0.25">
      <c r="A439" s="18">
        <v>3157005</v>
      </c>
      <c r="B439" s="20" t="s">
        <v>141</v>
      </c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6"/>
      <c r="T439" s="15"/>
      <c r="U439" s="15"/>
      <c r="V439" s="15"/>
      <c r="W439" s="15"/>
      <c r="X439" s="16"/>
      <c r="Y439" s="15"/>
      <c r="Z439" s="15"/>
      <c r="AA439" s="15"/>
      <c r="AB439" s="15"/>
      <c r="AC439" s="15"/>
    </row>
    <row r="440" spans="1:29" s="17" customFormat="1" x14ac:dyDescent="0.25">
      <c r="A440" s="18">
        <v>3157104</v>
      </c>
      <c r="B440" s="20" t="s">
        <v>142</v>
      </c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6"/>
      <c r="T440" s="15"/>
      <c r="U440" s="15"/>
      <c r="V440" s="15"/>
      <c r="W440" s="15"/>
      <c r="X440" s="16"/>
      <c r="Y440" s="15"/>
      <c r="Z440" s="15"/>
      <c r="AA440" s="15"/>
      <c r="AB440" s="15"/>
      <c r="AC440" s="15"/>
    </row>
    <row r="441" spans="1:29" s="17" customFormat="1" x14ac:dyDescent="0.25">
      <c r="A441" s="18">
        <v>3157377</v>
      </c>
      <c r="B441" s="20" t="s">
        <v>143</v>
      </c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6"/>
      <c r="T441" s="15"/>
      <c r="U441" s="15"/>
      <c r="V441" s="15"/>
      <c r="W441" s="15"/>
      <c r="X441" s="16"/>
      <c r="Y441" s="15"/>
      <c r="Z441" s="15"/>
      <c r="AA441" s="15"/>
      <c r="AB441" s="15"/>
      <c r="AC441" s="15"/>
    </row>
    <row r="442" spans="1:29" s="17" customFormat="1" x14ac:dyDescent="0.25">
      <c r="A442" s="18">
        <v>3157609</v>
      </c>
      <c r="B442" s="20" t="s">
        <v>144</v>
      </c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6"/>
      <c r="T442" s="15"/>
      <c r="U442" s="15"/>
      <c r="V442" s="15"/>
      <c r="W442" s="15"/>
      <c r="X442" s="16"/>
      <c r="Y442" s="15"/>
      <c r="Z442" s="15"/>
      <c r="AA442" s="15"/>
      <c r="AB442" s="15"/>
      <c r="AC442" s="15"/>
    </row>
    <row r="443" spans="1:29" s="17" customFormat="1" x14ac:dyDescent="0.25">
      <c r="A443" s="18">
        <v>3158102</v>
      </c>
      <c r="B443" s="20" t="s">
        <v>145</v>
      </c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6"/>
      <c r="T443" s="15"/>
      <c r="U443" s="15"/>
      <c r="V443" s="15"/>
      <c r="W443" s="15"/>
      <c r="X443" s="16"/>
      <c r="Y443" s="15"/>
      <c r="Z443" s="15"/>
      <c r="AA443" s="15"/>
      <c r="AB443" s="15"/>
      <c r="AC443" s="15"/>
    </row>
    <row r="444" spans="1:29" s="17" customFormat="1" x14ac:dyDescent="0.25">
      <c r="A444" s="18">
        <v>3160454</v>
      </c>
      <c r="B444" s="20" t="s">
        <v>146</v>
      </c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6"/>
      <c r="T444" s="15"/>
      <c r="U444" s="15"/>
      <c r="V444" s="15"/>
      <c r="W444" s="15"/>
      <c r="X444" s="16"/>
      <c r="Y444" s="15"/>
      <c r="Z444" s="15"/>
      <c r="AA444" s="15"/>
      <c r="AB444" s="15"/>
      <c r="AC444" s="15"/>
    </row>
    <row r="445" spans="1:29" s="17" customFormat="1" x14ac:dyDescent="0.25">
      <c r="A445" s="18">
        <v>3161106</v>
      </c>
      <c r="B445" s="20" t="s">
        <v>147</v>
      </c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6"/>
      <c r="T445" s="15"/>
      <c r="U445" s="15"/>
      <c r="V445" s="15"/>
      <c r="W445" s="15"/>
      <c r="X445" s="16"/>
      <c r="Y445" s="15"/>
      <c r="Z445" s="15"/>
      <c r="AA445" s="15"/>
      <c r="AB445" s="15"/>
      <c r="AC445" s="15"/>
    </row>
    <row r="446" spans="1:29" s="17" customFormat="1" x14ac:dyDescent="0.25">
      <c r="A446" s="18">
        <v>3162401</v>
      </c>
      <c r="B446" s="20" t="s">
        <v>148</v>
      </c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6"/>
      <c r="T446" s="15"/>
      <c r="U446" s="15"/>
      <c r="V446" s="15"/>
      <c r="W446" s="15"/>
      <c r="X446" s="16"/>
      <c r="Y446" s="15"/>
      <c r="Z446" s="15"/>
      <c r="AA446" s="15"/>
      <c r="AB446" s="15"/>
      <c r="AC446" s="15"/>
    </row>
    <row r="447" spans="1:29" s="17" customFormat="1" x14ac:dyDescent="0.25">
      <c r="A447" s="18">
        <v>3162450</v>
      </c>
      <c r="B447" s="20" t="s">
        <v>149</v>
      </c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6"/>
      <c r="T447" s="15"/>
      <c r="U447" s="15"/>
      <c r="V447" s="15"/>
      <c r="W447" s="15"/>
      <c r="X447" s="16"/>
      <c r="Y447" s="15"/>
      <c r="Z447" s="15"/>
      <c r="AA447" s="15"/>
      <c r="AB447" s="15"/>
      <c r="AC447" s="15"/>
    </row>
    <row r="448" spans="1:29" s="17" customFormat="1" x14ac:dyDescent="0.25">
      <c r="A448" s="18">
        <v>3162708</v>
      </c>
      <c r="B448" s="20" t="s">
        <v>150</v>
      </c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6"/>
      <c r="T448" s="15"/>
      <c r="U448" s="15"/>
      <c r="V448" s="15"/>
      <c r="W448" s="15"/>
      <c r="X448" s="16"/>
      <c r="Y448" s="15"/>
      <c r="Z448" s="15"/>
      <c r="AA448" s="15"/>
      <c r="AB448" s="15"/>
      <c r="AC448" s="15"/>
    </row>
    <row r="449" spans="1:29" s="17" customFormat="1" x14ac:dyDescent="0.25">
      <c r="A449" s="18">
        <v>3164209</v>
      </c>
      <c r="B449" s="20" t="s">
        <v>151</v>
      </c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6"/>
      <c r="T449" s="15"/>
      <c r="U449" s="15"/>
      <c r="V449" s="15"/>
      <c r="W449" s="15"/>
      <c r="X449" s="16"/>
      <c r="Y449" s="15"/>
      <c r="Z449" s="15"/>
      <c r="AA449" s="15"/>
      <c r="AB449" s="15"/>
      <c r="AC449" s="15"/>
    </row>
    <row r="450" spans="1:29" s="17" customFormat="1" x14ac:dyDescent="0.25">
      <c r="A450" s="18">
        <v>3166956</v>
      </c>
      <c r="B450" s="20" t="s">
        <v>152</v>
      </c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6"/>
      <c r="T450" s="15"/>
      <c r="U450" s="15"/>
      <c r="V450" s="15"/>
      <c r="W450" s="15"/>
      <c r="X450" s="16"/>
      <c r="Y450" s="15"/>
      <c r="Z450" s="15"/>
      <c r="AA450" s="15"/>
      <c r="AB450" s="15"/>
      <c r="AC450" s="15"/>
    </row>
    <row r="451" spans="1:29" s="17" customFormat="1" x14ac:dyDescent="0.25">
      <c r="A451" s="18">
        <v>3168002</v>
      </c>
      <c r="B451" s="20" t="s">
        <v>153</v>
      </c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6"/>
      <c r="T451" s="15"/>
      <c r="U451" s="15"/>
      <c r="V451" s="15"/>
      <c r="W451" s="15"/>
      <c r="X451" s="16"/>
      <c r="Y451" s="15"/>
      <c r="Z451" s="15"/>
      <c r="AA451" s="15"/>
      <c r="AB451" s="15"/>
      <c r="AC451" s="15"/>
    </row>
    <row r="452" spans="1:29" s="17" customFormat="1" x14ac:dyDescent="0.25">
      <c r="A452" s="18">
        <v>3170651</v>
      </c>
      <c r="B452" s="20" t="s">
        <v>154</v>
      </c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6"/>
      <c r="T452" s="15"/>
      <c r="U452" s="15"/>
      <c r="V452" s="15"/>
      <c r="W452" s="15"/>
      <c r="X452" s="16"/>
      <c r="Y452" s="15"/>
      <c r="Z452" s="15"/>
      <c r="AA452" s="15"/>
      <c r="AB452" s="15"/>
      <c r="AC452" s="15"/>
    </row>
    <row r="453" spans="1:29" s="17" customFormat="1" x14ac:dyDescent="0.25">
      <c r="A453" s="18">
        <v>3170800</v>
      </c>
      <c r="B453" s="20" t="s">
        <v>155</v>
      </c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6"/>
      <c r="T453" s="15"/>
      <c r="U453" s="15"/>
      <c r="V453" s="15"/>
      <c r="W453" s="15"/>
      <c r="X453" s="16"/>
      <c r="Y453" s="15"/>
      <c r="Z453" s="15"/>
      <c r="AA453" s="15"/>
      <c r="AB453" s="15"/>
      <c r="AC453" s="15"/>
    </row>
    <row r="454" spans="1:29" s="17" customFormat="1" x14ac:dyDescent="0.25">
      <c r="A454" s="18">
        <v>3170909</v>
      </c>
      <c r="B454" s="20" t="s">
        <v>156</v>
      </c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6"/>
      <c r="T454" s="15"/>
      <c r="U454" s="15"/>
      <c r="V454" s="15"/>
      <c r="W454" s="15"/>
      <c r="X454" s="16"/>
      <c r="Y454" s="15"/>
      <c r="Z454" s="15"/>
      <c r="AA454" s="15"/>
      <c r="AB454" s="15"/>
      <c r="AC454" s="15"/>
    </row>
    <row r="455" spans="1:29" s="17" customFormat="1" x14ac:dyDescent="0.25">
      <c r="A455" s="18">
        <v>3171030</v>
      </c>
      <c r="B455" s="20" t="s">
        <v>157</v>
      </c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6"/>
      <c r="T455" s="15"/>
      <c r="U455" s="15"/>
      <c r="V455" s="15"/>
      <c r="W455" s="15"/>
      <c r="X455" s="16"/>
      <c r="Y455" s="15"/>
      <c r="Z455" s="15"/>
      <c r="AA455" s="15"/>
      <c r="AB455" s="15"/>
      <c r="AC455" s="15"/>
    </row>
    <row r="456" spans="1:29" s="17" customFormat="1" x14ac:dyDescent="0.25">
      <c r="A456" s="18">
        <v>3171600</v>
      </c>
      <c r="B456" s="20" t="s">
        <v>158</v>
      </c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6"/>
      <c r="T456" s="15"/>
      <c r="U456" s="15"/>
      <c r="V456" s="15"/>
      <c r="W456" s="15"/>
      <c r="X456" s="16"/>
      <c r="Y456" s="15"/>
      <c r="Z456" s="15"/>
      <c r="AA456" s="15"/>
      <c r="AB456" s="15"/>
      <c r="AC456" s="15"/>
    </row>
    <row r="457" spans="1:29" s="17" customFormat="1" x14ac:dyDescent="0.25">
      <c r="A457" s="18">
        <v>2500106</v>
      </c>
      <c r="B457" s="20" t="s">
        <v>52</v>
      </c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6"/>
      <c r="T457" s="15"/>
      <c r="U457" s="15"/>
      <c r="V457" s="15"/>
      <c r="W457" s="15"/>
      <c r="X457" s="16"/>
      <c r="Y457" s="15"/>
      <c r="Z457" s="15"/>
      <c r="AA457" s="15"/>
      <c r="AB457" s="15"/>
      <c r="AC457" s="15"/>
    </row>
    <row r="458" spans="1:29" s="17" customFormat="1" x14ac:dyDescent="0.25">
      <c r="A458" s="18">
        <v>2500205</v>
      </c>
      <c r="B458" s="20" t="s">
        <v>159</v>
      </c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6"/>
      <c r="T458" s="15"/>
      <c r="U458" s="15"/>
      <c r="V458" s="15"/>
      <c r="W458" s="15"/>
      <c r="X458" s="16"/>
      <c r="Y458" s="15"/>
      <c r="Z458" s="15"/>
      <c r="AA458" s="15"/>
      <c r="AB458" s="15"/>
      <c r="AC458" s="15"/>
    </row>
    <row r="459" spans="1:29" s="17" customFormat="1" x14ac:dyDescent="0.25">
      <c r="A459" s="18">
        <v>2500304</v>
      </c>
      <c r="B459" s="20" t="s">
        <v>160</v>
      </c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6"/>
      <c r="T459" s="15"/>
      <c r="U459" s="15"/>
      <c r="V459" s="15"/>
      <c r="W459" s="15"/>
      <c r="X459" s="16"/>
      <c r="Y459" s="15"/>
      <c r="Z459" s="15"/>
      <c r="AA459" s="15"/>
      <c r="AB459" s="15"/>
      <c r="AC459" s="15"/>
    </row>
    <row r="460" spans="1:29" s="17" customFormat="1" x14ac:dyDescent="0.25">
      <c r="A460" s="18">
        <v>2500403</v>
      </c>
      <c r="B460" s="20" t="s">
        <v>161</v>
      </c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6"/>
      <c r="T460" s="15"/>
      <c r="U460" s="15"/>
      <c r="V460" s="15"/>
      <c r="W460" s="15"/>
      <c r="X460" s="16"/>
      <c r="Y460" s="15"/>
      <c r="Z460" s="15"/>
      <c r="AA460" s="15"/>
      <c r="AB460" s="15"/>
      <c r="AC460" s="15"/>
    </row>
    <row r="461" spans="1:29" s="17" customFormat="1" x14ac:dyDescent="0.25">
      <c r="A461" s="18">
        <v>2500502</v>
      </c>
      <c r="B461" s="20" t="s">
        <v>162</v>
      </c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6"/>
      <c r="T461" s="15"/>
      <c r="U461" s="15"/>
      <c r="V461" s="15"/>
      <c r="W461" s="15"/>
      <c r="X461" s="16"/>
      <c r="Y461" s="15"/>
      <c r="Z461" s="15"/>
      <c r="AA461" s="15"/>
      <c r="AB461" s="15"/>
      <c r="AC461" s="15"/>
    </row>
    <row r="462" spans="1:29" s="17" customFormat="1" x14ac:dyDescent="0.25">
      <c r="A462" s="18">
        <v>2500536</v>
      </c>
      <c r="B462" s="20" t="s">
        <v>163</v>
      </c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6"/>
      <c r="T462" s="15"/>
      <c r="U462" s="15"/>
      <c r="V462" s="15"/>
      <c r="W462" s="15"/>
      <c r="X462" s="16"/>
      <c r="Y462" s="15"/>
      <c r="Z462" s="15"/>
      <c r="AA462" s="15"/>
      <c r="AB462" s="15"/>
      <c r="AC462" s="15"/>
    </row>
    <row r="463" spans="1:29" s="17" customFormat="1" x14ac:dyDescent="0.25">
      <c r="A463" s="18">
        <v>2500577</v>
      </c>
      <c r="B463" s="20" t="s">
        <v>164</v>
      </c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6"/>
      <c r="T463" s="15"/>
      <c r="U463" s="15"/>
      <c r="V463" s="15"/>
      <c r="W463" s="15"/>
      <c r="X463" s="16"/>
      <c r="Y463" s="15"/>
      <c r="Z463" s="15"/>
      <c r="AA463" s="15"/>
      <c r="AB463" s="15"/>
      <c r="AC463" s="15"/>
    </row>
    <row r="464" spans="1:29" s="17" customFormat="1" x14ac:dyDescent="0.25">
      <c r="A464" s="18">
        <v>2500734</v>
      </c>
      <c r="B464" s="20" t="s">
        <v>165</v>
      </c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6"/>
      <c r="T464" s="15"/>
      <c r="U464" s="15"/>
      <c r="V464" s="15"/>
      <c r="W464" s="15"/>
      <c r="X464" s="16"/>
      <c r="Y464" s="15"/>
      <c r="Z464" s="15"/>
      <c r="AA464" s="15"/>
      <c r="AB464" s="15"/>
      <c r="AC464" s="15"/>
    </row>
    <row r="465" spans="1:29" s="17" customFormat="1" x14ac:dyDescent="0.25">
      <c r="A465" s="18">
        <v>2500775</v>
      </c>
      <c r="B465" s="20" t="s">
        <v>166</v>
      </c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6"/>
      <c r="T465" s="15"/>
      <c r="U465" s="15"/>
      <c r="V465" s="15"/>
      <c r="W465" s="15"/>
      <c r="X465" s="16"/>
      <c r="Y465" s="15"/>
      <c r="Z465" s="15"/>
      <c r="AA465" s="15"/>
      <c r="AB465" s="15"/>
      <c r="AC465" s="15"/>
    </row>
    <row r="466" spans="1:29" s="17" customFormat="1" x14ac:dyDescent="0.25">
      <c r="A466" s="18">
        <v>2500809</v>
      </c>
      <c r="B466" s="20" t="s">
        <v>167</v>
      </c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6"/>
      <c r="T466" s="15"/>
      <c r="U466" s="15"/>
      <c r="V466" s="15"/>
      <c r="W466" s="15"/>
      <c r="X466" s="16"/>
      <c r="Y466" s="15"/>
      <c r="Z466" s="15"/>
      <c r="AA466" s="15"/>
      <c r="AB466" s="15"/>
      <c r="AC466" s="15"/>
    </row>
    <row r="467" spans="1:29" s="17" customFormat="1" x14ac:dyDescent="0.25">
      <c r="A467" s="18">
        <v>2500908</v>
      </c>
      <c r="B467" s="20" t="s">
        <v>168</v>
      </c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6"/>
      <c r="T467" s="15"/>
      <c r="U467" s="15"/>
      <c r="V467" s="15"/>
      <c r="W467" s="15"/>
      <c r="X467" s="16"/>
      <c r="Y467" s="15"/>
      <c r="Z467" s="15"/>
      <c r="AA467" s="15"/>
      <c r="AB467" s="15"/>
      <c r="AC467" s="15"/>
    </row>
    <row r="468" spans="1:29" s="17" customFormat="1" x14ac:dyDescent="0.25">
      <c r="A468" s="18">
        <v>2501005</v>
      </c>
      <c r="B468" s="20" t="s">
        <v>169</v>
      </c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6"/>
      <c r="T468" s="15"/>
      <c r="U468" s="15"/>
      <c r="V468" s="15"/>
      <c r="W468" s="15"/>
      <c r="X468" s="16"/>
      <c r="Y468" s="15"/>
      <c r="Z468" s="15"/>
      <c r="AA468" s="15"/>
      <c r="AB468" s="15"/>
      <c r="AC468" s="15"/>
    </row>
    <row r="469" spans="1:29" s="17" customFormat="1" x14ac:dyDescent="0.25">
      <c r="A469" s="18">
        <v>2501104</v>
      </c>
      <c r="B469" s="20" t="s">
        <v>170</v>
      </c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6"/>
      <c r="T469" s="15"/>
      <c r="U469" s="15"/>
      <c r="V469" s="15"/>
      <c r="W469" s="15"/>
      <c r="X469" s="16"/>
      <c r="Y469" s="15"/>
      <c r="Z469" s="15"/>
      <c r="AA469" s="15"/>
      <c r="AB469" s="15"/>
      <c r="AC469" s="15"/>
    </row>
    <row r="470" spans="1:29" s="17" customFormat="1" x14ac:dyDescent="0.25">
      <c r="A470" s="18">
        <v>2501153</v>
      </c>
      <c r="B470" s="20" t="s">
        <v>171</v>
      </c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6"/>
      <c r="T470" s="15"/>
      <c r="U470" s="15"/>
      <c r="V470" s="15"/>
      <c r="W470" s="15"/>
      <c r="X470" s="16"/>
      <c r="Y470" s="15"/>
      <c r="Z470" s="15"/>
      <c r="AA470" s="15"/>
      <c r="AB470" s="15"/>
      <c r="AC470" s="15"/>
    </row>
    <row r="471" spans="1:29" s="17" customFormat="1" x14ac:dyDescent="0.25">
      <c r="A471" s="18">
        <v>2501203</v>
      </c>
      <c r="B471" s="20" t="s">
        <v>172</v>
      </c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6"/>
      <c r="T471" s="15"/>
      <c r="U471" s="15"/>
      <c r="V471" s="15"/>
      <c r="W471" s="15"/>
      <c r="X471" s="16"/>
      <c r="Y471" s="15"/>
      <c r="Z471" s="15"/>
      <c r="AA471" s="15"/>
      <c r="AB471" s="15"/>
      <c r="AC471" s="15"/>
    </row>
    <row r="472" spans="1:29" s="17" customFormat="1" x14ac:dyDescent="0.25">
      <c r="A472" s="18">
        <v>2501302</v>
      </c>
      <c r="B472" s="20" t="s">
        <v>173</v>
      </c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6"/>
      <c r="T472" s="15"/>
      <c r="U472" s="15"/>
      <c r="V472" s="15"/>
      <c r="W472" s="15"/>
      <c r="X472" s="16"/>
      <c r="Y472" s="15"/>
      <c r="Z472" s="15"/>
      <c r="AA472" s="15"/>
      <c r="AB472" s="15"/>
      <c r="AC472" s="15"/>
    </row>
    <row r="473" spans="1:29" s="17" customFormat="1" x14ac:dyDescent="0.25">
      <c r="A473" s="18">
        <v>2501351</v>
      </c>
      <c r="B473" s="20" t="s">
        <v>174</v>
      </c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6"/>
      <c r="T473" s="15"/>
      <c r="U473" s="15"/>
      <c r="V473" s="15"/>
      <c r="W473" s="15"/>
      <c r="X473" s="16"/>
      <c r="Y473" s="15"/>
      <c r="Z473" s="15"/>
      <c r="AA473" s="15"/>
      <c r="AB473" s="15"/>
      <c r="AC473" s="15"/>
    </row>
    <row r="474" spans="1:29" s="17" customFormat="1" x14ac:dyDescent="0.25">
      <c r="A474" s="18">
        <v>2501500</v>
      </c>
      <c r="B474" s="20" t="s">
        <v>175</v>
      </c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6"/>
      <c r="T474" s="15"/>
      <c r="U474" s="15"/>
      <c r="V474" s="15"/>
      <c r="W474" s="15"/>
      <c r="X474" s="16"/>
      <c r="Y474" s="15"/>
      <c r="Z474" s="15"/>
      <c r="AA474" s="15"/>
      <c r="AB474" s="15"/>
      <c r="AC474" s="15"/>
    </row>
    <row r="475" spans="1:29" s="17" customFormat="1" x14ac:dyDescent="0.25">
      <c r="A475" s="18">
        <v>2501534</v>
      </c>
      <c r="B475" s="20" t="s">
        <v>176</v>
      </c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6"/>
      <c r="T475" s="15"/>
      <c r="U475" s="15"/>
      <c r="V475" s="15"/>
      <c r="W475" s="15"/>
      <c r="X475" s="16"/>
      <c r="Y475" s="15"/>
      <c r="Z475" s="15"/>
      <c r="AA475" s="15"/>
      <c r="AB475" s="15"/>
      <c r="AC475" s="15"/>
    </row>
    <row r="476" spans="1:29" s="17" customFormat="1" x14ac:dyDescent="0.25">
      <c r="A476" s="18">
        <v>2501609</v>
      </c>
      <c r="B476" s="20" t="s">
        <v>177</v>
      </c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6"/>
      <c r="T476" s="15"/>
      <c r="U476" s="15"/>
      <c r="V476" s="15"/>
      <c r="W476" s="15"/>
      <c r="X476" s="16"/>
      <c r="Y476" s="15"/>
      <c r="Z476" s="15"/>
      <c r="AA476" s="15"/>
      <c r="AB476" s="15"/>
      <c r="AC476" s="15"/>
    </row>
    <row r="477" spans="1:29" s="17" customFormat="1" x14ac:dyDescent="0.25">
      <c r="A477" s="18">
        <v>2501575</v>
      </c>
      <c r="B477" s="20" t="s">
        <v>178</v>
      </c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6"/>
      <c r="T477" s="15"/>
      <c r="U477" s="15"/>
      <c r="V477" s="15"/>
      <c r="W477" s="15"/>
      <c r="X477" s="16"/>
      <c r="Y477" s="15"/>
      <c r="Z477" s="15"/>
      <c r="AA477" s="15"/>
      <c r="AB477" s="15"/>
      <c r="AC477" s="15"/>
    </row>
    <row r="478" spans="1:29" s="17" customFormat="1" x14ac:dyDescent="0.25">
      <c r="A478" s="18">
        <v>2501708</v>
      </c>
      <c r="B478" s="20" t="s">
        <v>179</v>
      </c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6"/>
      <c r="T478" s="15"/>
      <c r="U478" s="15"/>
      <c r="V478" s="15"/>
      <c r="W478" s="15"/>
      <c r="X478" s="16"/>
      <c r="Y478" s="15"/>
      <c r="Z478" s="15"/>
      <c r="AA478" s="15"/>
      <c r="AB478" s="15"/>
      <c r="AC478" s="15"/>
    </row>
    <row r="479" spans="1:29" s="17" customFormat="1" x14ac:dyDescent="0.25">
      <c r="A479" s="18">
        <v>2501906</v>
      </c>
      <c r="B479" s="20" t="s">
        <v>180</v>
      </c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6"/>
      <c r="T479" s="15"/>
      <c r="U479" s="15"/>
      <c r="V479" s="15"/>
      <c r="W479" s="15"/>
      <c r="X479" s="16"/>
      <c r="Y479" s="15"/>
      <c r="Z479" s="15"/>
      <c r="AA479" s="15"/>
      <c r="AB479" s="15"/>
      <c r="AC479" s="15"/>
    </row>
    <row r="480" spans="1:29" s="17" customFormat="1" x14ac:dyDescent="0.25">
      <c r="A480" s="18">
        <v>2502003</v>
      </c>
      <c r="B480" s="20" t="s">
        <v>181</v>
      </c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6"/>
      <c r="T480" s="15"/>
      <c r="U480" s="15"/>
      <c r="V480" s="15"/>
      <c r="W480" s="15"/>
      <c r="X480" s="16"/>
      <c r="Y480" s="15"/>
      <c r="Z480" s="15"/>
      <c r="AA480" s="15"/>
      <c r="AB480" s="15"/>
      <c r="AC480" s="15"/>
    </row>
    <row r="481" spans="1:29" s="17" customFormat="1" x14ac:dyDescent="0.25">
      <c r="A481" s="18">
        <v>2502052</v>
      </c>
      <c r="B481" s="20" t="s">
        <v>182</v>
      </c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6"/>
      <c r="T481" s="15"/>
      <c r="U481" s="15"/>
      <c r="V481" s="15"/>
      <c r="W481" s="15"/>
      <c r="X481" s="16"/>
      <c r="Y481" s="15"/>
      <c r="Z481" s="15"/>
      <c r="AA481" s="15"/>
      <c r="AB481" s="15"/>
      <c r="AC481" s="15"/>
    </row>
    <row r="482" spans="1:29" s="17" customFormat="1" x14ac:dyDescent="0.25">
      <c r="A482" s="18">
        <v>2502102</v>
      </c>
      <c r="B482" s="20" t="s">
        <v>183</v>
      </c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6"/>
      <c r="T482" s="15"/>
      <c r="U482" s="15"/>
      <c r="V482" s="15"/>
      <c r="W482" s="15"/>
      <c r="X482" s="16"/>
      <c r="Y482" s="15"/>
      <c r="Z482" s="15"/>
      <c r="AA482" s="15"/>
      <c r="AB482" s="15"/>
      <c r="AC482" s="15"/>
    </row>
    <row r="483" spans="1:29" s="17" customFormat="1" x14ac:dyDescent="0.25">
      <c r="A483" s="18">
        <v>2502151</v>
      </c>
      <c r="B483" s="20" t="s">
        <v>184</v>
      </c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6"/>
      <c r="T483" s="15"/>
      <c r="U483" s="15"/>
      <c r="V483" s="15"/>
      <c r="W483" s="15"/>
      <c r="X483" s="16"/>
      <c r="Y483" s="15"/>
      <c r="Z483" s="15"/>
      <c r="AA483" s="15"/>
      <c r="AB483" s="15"/>
      <c r="AC483" s="15"/>
    </row>
    <row r="484" spans="1:29" s="17" customFormat="1" x14ac:dyDescent="0.25">
      <c r="A484" s="18">
        <v>2502201</v>
      </c>
      <c r="B484" s="20" t="s">
        <v>185</v>
      </c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6"/>
      <c r="T484" s="15"/>
      <c r="U484" s="15"/>
      <c r="V484" s="15"/>
      <c r="W484" s="15"/>
      <c r="X484" s="16"/>
      <c r="Y484" s="15"/>
      <c r="Z484" s="15"/>
      <c r="AA484" s="15"/>
      <c r="AB484" s="15"/>
      <c r="AC484" s="15"/>
    </row>
    <row r="485" spans="1:29" s="17" customFormat="1" x14ac:dyDescent="0.25">
      <c r="A485" s="18">
        <v>2502300</v>
      </c>
      <c r="B485" s="20" t="s">
        <v>186</v>
      </c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6"/>
      <c r="T485" s="15"/>
      <c r="U485" s="15"/>
      <c r="V485" s="15"/>
      <c r="W485" s="15"/>
      <c r="X485" s="16"/>
      <c r="Y485" s="15"/>
      <c r="Z485" s="15"/>
      <c r="AA485" s="15"/>
      <c r="AB485" s="15"/>
      <c r="AC485" s="15"/>
    </row>
    <row r="486" spans="1:29" s="17" customFormat="1" x14ac:dyDescent="0.25">
      <c r="A486" s="18">
        <v>2502409</v>
      </c>
      <c r="B486" s="20" t="s">
        <v>187</v>
      </c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6"/>
      <c r="T486" s="15"/>
      <c r="U486" s="15"/>
      <c r="V486" s="15"/>
      <c r="W486" s="15"/>
      <c r="X486" s="16"/>
      <c r="Y486" s="15"/>
      <c r="Z486" s="15"/>
      <c r="AA486" s="15"/>
      <c r="AB486" s="15"/>
      <c r="AC486" s="15"/>
    </row>
    <row r="487" spans="1:29" s="17" customFormat="1" x14ac:dyDescent="0.25">
      <c r="A487" s="18">
        <v>2502508</v>
      </c>
      <c r="B487" s="20" t="s">
        <v>188</v>
      </c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6"/>
      <c r="T487" s="15"/>
      <c r="U487" s="15"/>
      <c r="V487" s="15"/>
      <c r="W487" s="15"/>
      <c r="X487" s="16"/>
      <c r="Y487" s="15"/>
      <c r="Z487" s="15"/>
      <c r="AA487" s="15"/>
      <c r="AB487" s="15"/>
      <c r="AC487" s="15"/>
    </row>
    <row r="488" spans="1:29" s="17" customFormat="1" x14ac:dyDescent="0.25">
      <c r="A488" s="18">
        <v>2502706</v>
      </c>
      <c r="B488" s="20" t="s">
        <v>189</v>
      </c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6"/>
      <c r="T488" s="15"/>
      <c r="U488" s="15"/>
      <c r="V488" s="15"/>
      <c r="W488" s="15"/>
      <c r="X488" s="16"/>
      <c r="Y488" s="15"/>
      <c r="Z488" s="15"/>
      <c r="AA488" s="15"/>
      <c r="AB488" s="15"/>
      <c r="AC488" s="15"/>
    </row>
    <row r="489" spans="1:29" s="17" customFormat="1" x14ac:dyDescent="0.25">
      <c r="A489" s="18">
        <v>2502805</v>
      </c>
      <c r="B489" s="20" t="s">
        <v>190</v>
      </c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6"/>
      <c r="T489" s="15"/>
      <c r="U489" s="15"/>
      <c r="V489" s="15"/>
      <c r="W489" s="15"/>
      <c r="X489" s="16"/>
      <c r="Y489" s="15"/>
      <c r="Z489" s="15"/>
      <c r="AA489" s="15"/>
      <c r="AB489" s="15"/>
      <c r="AC489" s="15"/>
    </row>
    <row r="490" spans="1:29" s="17" customFormat="1" x14ac:dyDescent="0.25">
      <c r="A490" s="18">
        <v>2502904</v>
      </c>
      <c r="B490" s="20" t="s">
        <v>191</v>
      </c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6"/>
      <c r="T490" s="15"/>
      <c r="U490" s="15"/>
      <c r="V490" s="15"/>
      <c r="W490" s="15"/>
      <c r="X490" s="16"/>
      <c r="Y490" s="15"/>
      <c r="Z490" s="15"/>
      <c r="AA490" s="15"/>
      <c r="AB490" s="15"/>
      <c r="AC490" s="15"/>
    </row>
    <row r="491" spans="1:29" s="17" customFormat="1" x14ac:dyDescent="0.25">
      <c r="A491" s="18">
        <v>2503100</v>
      </c>
      <c r="B491" s="20" t="s">
        <v>192</v>
      </c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6"/>
      <c r="T491" s="15"/>
      <c r="U491" s="15"/>
      <c r="V491" s="15"/>
      <c r="W491" s="15"/>
      <c r="X491" s="16"/>
      <c r="Y491" s="15"/>
      <c r="Z491" s="15"/>
      <c r="AA491" s="15"/>
      <c r="AB491" s="15"/>
      <c r="AC491" s="15"/>
    </row>
    <row r="492" spans="1:29" s="17" customFormat="1" x14ac:dyDescent="0.25">
      <c r="A492" s="18">
        <v>2503308</v>
      </c>
      <c r="B492" s="20" t="s">
        <v>193</v>
      </c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6"/>
      <c r="T492" s="15"/>
      <c r="U492" s="15"/>
      <c r="V492" s="15"/>
      <c r="W492" s="15"/>
      <c r="X492" s="16"/>
      <c r="Y492" s="15"/>
      <c r="Z492" s="15"/>
      <c r="AA492" s="15"/>
      <c r="AB492" s="15"/>
      <c r="AC492" s="15"/>
    </row>
    <row r="493" spans="1:29" s="17" customFormat="1" x14ac:dyDescent="0.25">
      <c r="A493" s="18">
        <v>2503407</v>
      </c>
      <c r="B493" s="20" t="s">
        <v>194</v>
      </c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6"/>
      <c r="T493" s="15"/>
      <c r="U493" s="15"/>
      <c r="V493" s="15"/>
      <c r="W493" s="15"/>
      <c r="X493" s="16"/>
      <c r="Y493" s="15"/>
      <c r="Z493" s="15"/>
      <c r="AA493" s="15"/>
      <c r="AB493" s="15"/>
      <c r="AC493" s="15"/>
    </row>
    <row r="494" spans="1:29" s="17" customFormat="1" x14ac:dyDescent="0.25">
      <c r="A494" s="18">
        <v>2503506</v>
      </c>
      <c r="B494" s="20" t="s">
        <v>195</v>
      </c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6"/>
      <c r="T494" s="15"/>
      <c r="U494" s="15"/>
      <c r="V494" s="15"/>
      <c r="W494" s="15"/>
      <c r="X494" s="16"/>
      <c r="Y494" s="15"/>
      <c r="Z494" s="15"/>
      <c r="AA494" s="15"/>
      <c r="AB494" s="15"/>
      <c r="AC494" s="15"/>
    </row>
    <row r="495" spans="1:29" s="17" customFormat="1" x14ac:dyDescent="0.25">
      <c r="A495" s="18">
        <v>2503555</v>
      </c>
      <c r="B495" s="20" t="s">
        <v>196</v>
      </c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6"/>
      <c r="T495" s="15"/>
      <c r="U495" s="15"/>
      <c r="V495" s="15"/>
      <c r="W495" s="15"/>
      <c r="X495" s="16"/>
      <c r="Y495" s="15"/>
      <c r="Z495" s="15"/>
      <c r="AA495" s="15"/>
      <c r="AB495" s="15"/>
      <c r="AC495" s="15"/>
    </row>
    <row r="496" spans="1:29" s="17" customFormat="1" x14ac:dyDescent="0.25">
      <c r="A496" s="18">
        <v>2503605</v>
      </c>
      <c r="B496" s="20" t="s">
        <v>197</v>
      </c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6"/>
      <c r="T496" s="15"/>
      <c r="U496" s="15"/>
      <c r="V496" s="15"/>
      <c r="W496" s="15"/>
      <c r="X496" s="16"/>
      <c r="Y496" s="15"/>
      <c r="Z496" s="15"/>
      <c r="AA496" s="15"/>
      <c r="AB496" s="15"/>
      <c r="AC496" s="15"/>
    </row>
    <row r="497" spans="1:29" s="17" customFormat="1" x14ac:dyDescent="0.25">
      <c r="A497" s="18">
        <v>2503704</v>
      </c>
      <c r="B497" s="20" t="s">
        <v>198</v>
      </c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6"/>
      <c r="T497" s="15"/>
      <c r="U497" s="15"/>
      <c r="V497" s="15"/>
      <c r="W497" s="15"/>
      <c r="X497" s="16"/>
      <c r="Y497" s="15"/>
      <c r="Z497" s="15"/>
      <c r="AA497" s="15"/>
      <c r="AB497" s="15"/>
      <c r="AC497" s="15"/>
    </row>
    <row r="498" spans="1:29" s="17" customFormat="1" x14ac:dyDescent="0.25">
      <c r="A498" s="18">
        <v>2503753</v>
      </c>
      <c r="B498" s="20" t="s">
        <v>199</v>
      </c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6"/>
      <c r="T498" s="15"/>
      <c r="U498" s="15"/>
      <c r="V498" s="15"/>
      <c r="W498" s="15"/>
      <c r="X498" s="16"/>
      <c r="Y498" s="15"/>
      <c r="Z498" s="15"/>
      <c r="AA498" s="15"/>
      <c r="AB498" s="15"/>
      <c r="AC498" s="15"/>
    </row>
    <row r="499" spans="1:29" s="17" customFormat="1" x14ac:dyDescent="0.25">
      <c r="A499" s="18">
        <v>2503803</v>
      </c>
      <c r="B499" s="20" t="s">
        <v>200</v>
      </c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6"/>
      <c r="T499" s="15"/>
      <c r="U499" s="15"/>
      <c r="V499" s="15"/>
      <c r="W499" s="15"/>
      <c r="X499" s="16"/>
      <c r="Y499" s="15"/>
      <c r="Z499" s="15"/>
      <c r="AA499" s="15"/>
      <c r="AB499" s="15"/>
      <c r="AC499" s="15"/>
    </row>
    <row r="500" spans="1:29" s="17" customFormat="1" x14ac:dyDescent="0.25">
      <c r="A500" s="18">
        <v>2503902</v>
      </c>
      <c r="B500" s="20" t="s">
        <v>201</v>
      </c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6"/>
      <c r="T500" s="15"/>
      <c r="U500" s="15"/>
      <c r="V500" s="15"/>
      <c r="W500" s="15"/>
      <c r="X500" s="16"/>
      <c r="Y500" s="15"/>
      <c r="Z500" s="15"/>
      <c r="AA500" s="15"/>
      <c r="AB500" s="15"/>
      <c r="AC500" s="15"/>
    </row>
    <row r="501" spans="1:29" s="17" customFormat="1" x14ac:dyDescent="0.25">
      <c r="A501" s="18">
        <v>2504009</v>
      </c>
      <c r="B501" s="20" t="s">
        <v>202</v>
      </c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6"/>
      <c r="T501" s="15"/>
      <c r="U501" s="15"/>
      <c r="V501" s="15"/>
      <c r="W501" s="15"/>
      <c r="X501" s="16"/>
      <c r="Y501" s="15"/>
      <c r="Z501" s="15"/>
      <c r="AA501" s="15"/>
      <c r="AB501" s="15"/>
      <c r="AC501" s="15"/>
    </row>
    <row r="502" spans="1:29" s="17" customFormat="1" x14ac:dyDescent="0.25">
      <c r="A502" s="18">
        <v>2504074</v>
      </c>
      <c r="B502" s="20" t="s">
        <v>203</v>
      </c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6"/>
      <c r="T502" s="15"/>
      <c r="U502" s="15"/>
      <c r="V502" s="15"/>
      <c r="W502" s="15"/>
      <c r="X502" s="16"/>
      <c r="Y502" s="15"/>
      <c r="Z502" s="15"/>
      <c r="AA502" s="15"/>
      <c r="AB502" s="15"/>
      <c r="AC502" s="15"/>
    </row>
    <row r="503" spans="1:29" s="17" customFormat="1" x14ac:dyDescent="0.25">
      <c r="A503" s="18">
        <v>2504108</v>
      </c>
      <c r="B503" s="20" t="s">
        <v>204</v>
      </c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6"/>
      <c r="T503" s="15"/>
      <c r="U503" s="15"/>
      <c r="V503" s="15"/>
      <c r="W503" s="15"/>
      <c r="X503" s="16"/>
      <c r="Y503" s="15"/>
      <c r="Z503" s="15"/>
      <c r="AA503" s="15"/>
      <c r="AB503" s="15"/>
      <c r="AC503" s="15"/>
    </row>
    <row r="504" spans="1:29" s="17" customFormat="1" x14ac:dyDescent="0.25">
      <c r="A504" s="18">
        <v>2504157</v>
      </c>
      <c r="B504" s="20" t="s">
        <v>205</v>
      </c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6"/>
      <c r="T504" s="15"/>
      <c r="U504" s="15"/>
      <c r="V504" s="15"/>
      <c r="W504" s="15"/>
      <c r="X504" s="16"/>
      <c r="Y504" s="15"/>
      <c r="Z504" s="15"/>
      <c r="AA504" s="15"/>
      <c r="AB504" s="15"/>
      <c r="AC504" s="15"/>
    </row>
    <row r="505" spans="1:29" s="17" customFormat="1" x14ac:dyDescent="0.25">
      <c r="A505" s="18">
        <v>2504207</v>
      </c>
      <c r="B505" s="20" t="s">
        <v>206</v>
      </c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6"/>
      <c r="T505" s="15"/>
      <c r="U505" s="15"/>
      <c r="V505" s="15"/>
      <c r="W505" s="15"/>
      <c r="X505" s="16"/>
      <c r="Y505" s="15"/>
      <c r="Z505" s="15"/>
      <c r="AA505" s="15"/>
      <c r="AB505" s="15"/>
      <c r="AC505" s="15"/>
    </row>
    <row r="506" spans="1:29" s="17" customFormat="1" x14ac:dyDescent="0.25">
      <c r="A506" s="18">
        <v>2504306</v>
      </c>
      <c r="B506" s="20" t="s">
        <v>207</v>
      </c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6"/>
      <c r="T506" s="15"/>
      <c r="U506" s="15"/>
      <c r="V506" s="15"/>
      <c r="W506" s="15"/>
      <c r="X506" s="16"/>
      <c r="Y506" s="15"/>
      <c r="Z506" s="15"/>
      <c r="AA506" s="15"/>
      <c r="AB506" s="15"/>
      <c r="AC506" s="15"/>
    </row>
    <row r="507" spans="1:29" s="17" customFormat="1" x14ac:dyDescent="0.25">
      <c r="A507" s="18">
        <v>2504355</v>
      </c>
      <c r="B507" s="20" t="s">
        <v>208</v>
      </c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6"/>
      <c r="T507" s="15"/>
      <c r="U507" s="15"/>
      <c r="V507" s="15"/>
      <c r="W507" s="15"/>
      <c r="X507" s="16"/>
      <c r="Y507" s="15"/>
      <c r="Z507" s="15"/>
      <c r="AA507" s="15"/>
      <c r="AB507" s="15"/>
      <c r="AC507" s="15"/>
    </row>
    <row r="508" spans="1:29" s="17" customFormat="1" x14ac:dyDescent="0.25">
      <c r="A508" s="18">
        <v>2504405</v>
      </c>
      <c r="B508" s="20" t="s">
        <v>209</v>
      </c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6"/>
      <c r="T508" s="15"/>
      <c r="U508" s="15"/>
      <c r="V508" s="15"/>
      <c r="W508" s="15"/>
      <c r="X508" s="16"/>
      <c r="Y508" s="15"/>
      <c r="Z508" s="15"/>
      <c r="AA508" s="15"/>
      <c r="AB508" s="15"/>
      <c r="AC508" s="15"/>
    </row>
    <row r="509" spans="1:29" s="17" customFormat="1" x14ac:dyDescent="0.25">
      <c r="A509" s="18">
        <v>2504504</v>
      </c>
      <c r="B509" s="20" t="s">
        <v>210</v>
      </c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6"/>
      <c r="T509" s="15"/>
      <c r="U509" s="15"/>
      <c r="V509" s="15"/>
      <c r="W509" s="15"/>
      <c r="X509" s="16"/>
      <c r="Y509" s="15"/>
      <c r="Z509" s="15"/>
      <c r="AA509" s="15"/>
      <c r="AB509" s="15"/>
      <c r="AC509" s="15"/>
    </row>
    <row r="510" spans="1:29" s="17" customFormat="1" x14ac:dyDescent="0.25">
      <c r="A510" s="18">
        <v>2504702</v>
      </c>
      <c r="B510" s="20" t="s">
        <v>211</v>
      </c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6"/>
      <c r="T510" s="15"/>
      <c r="U510" s="15"/>
      <c r="V510" s="15"/>
      <c r="W510" s="15"/>
      <c r="X510" s="16"/>
      <c r="Y510" s="15"/>
      <c r="Z510" s="15"/>
      <c r="AA510" s="15"/>
      <c r="AB510" s="15"/>
      <c r="AC510" s="15"/>
    </row>
    <row r="511" spans="1:29" s="17" customFormat="1" x14ac:dyDescent="0.25">
      <c r="A511" s="18">
        <v>2504801</v>
      </c>
      <c r="B511" s="20" t="s">
        <v>212</v>
      </c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6"/>
      <c r="T511" s="15"/>
      <c r="U511" s="15"/>
      <c r="V511" s="15"/>
      <c r="W511" s="15"/>
      <c r="X511" s="16"/>
      <c r="Y511" s="15"/>
      <c r="Z511" s="15"/>
      <c r="AA511" s="15"/>
      <c r="AB511" s="15"/>
      <c r="AC511" s="15"/>
    </row>
    <row r="512" spans="1:29" s="17" customFormat="1" x14ac:dyDescent="0.25">
      <c r="A512" s="18">
        <v>2504850</v>
      </c>
      <c r="B512" s="20" t="s">
        <v>213</v>
      </c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6"/>
      <c r="T512" s="15"/>
      <c r="U512" s="15"/>
      <c r="V512" s="15"/>
      <c r="W512" s="15"/>
      <c r="X512" s="16"/>
      <c r="Y512" s="15"/>
      <c r="Z512" s="15"/>
      <c r="AA512" s="15"/>
      <c r="AB512" s="15"/>
      <c r="AC512" s="15"/>
    </row>
    <row r="513" spans="1:29" s="17" customFormat="1" x14ac:dyDescent="0.25">
      <c r="A513" s="18">
        <v>2505006</v>
      </c>
      <c r="B513" s="20" t="s">
        <v>214</v>
      </c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6"/>
      <c r="T513" s="15"/>
      <c r="U513" s="15"/>
      <c r="V513" s="15"/>
      <c r="W513" s="15"/>
      <c r="X513" s="16"/>
      <c r="Y513" s="15"/>
      <c r="Z513" s="15"/>
      <c r="AA513" s="15"/>
      <c r="AB513" s="15"/>
      <c r="AC513" s="15"/>
    </row>
    <row r="514" spans="1:29" s="17" customFormat="1" x14ac:dyDescent="0.25">
      <c r="A514" s="18">
        <v>2505105</v>
      </c>
      <c r="B514" s="20" t="s">
        <v>215</v>
      </c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6"/>
      <c r="T514" s="15"/>
      <c r="U514" s="15"/>
      <c r="V514" s="15"/>
      <c r="W514" s="15"/>
      <c r="X514" s="16"/>
      <c r="Y514" s="15"/>
      <c r="Z514" s="15"/>
      <c r="AA514" s="15"/>
      <c r="AB514" s="15"/>
      <c r="AC514" s="15"/>
    </row>
    <row r="515" spans="1:29" s="17" customFormat="1" x14ac:dyDescent="0.25">
      <c r="A515" s="18">
        <v>2505204</v>
      </c>
      <c r="B515" s="20" t="s">
        <v>216</v>
      </c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6"/>
      <c r="T515" s="15"/>
      <c r="U515" s="15"/>
      <c r="V515" s="15"/>
      <c r="W515" s="15"/>
      <c r="X515" s="16"/>
      <c r="Y515" s="15"/>
      <c r="Z515" s="15"/>
      <c r="AA515" s="15"/>
      <c r="AB515" s="15"/>
      <c r="AC515" s="15"/>
    </row>
    <row r="516" spans="1:29" s="17" customFormat="1" x14ac:dyDescent="0.25">
      <c r="A516" s="18">
        <v>2505303</v>
      </c>
      <c r="B516" s="20" t="s">
        <v>217</v>
      </c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6"/>
      <c r="T516" s="15"/>
      <c r="U516" s="15"/>
      <c r="V516" s="15"/>
      <c r="W516" s="15"/>
      <c r="X516" s="16"/>
      <c r="Y516" s="15"/>
      <c r="Z516" s="15"/>
      <c r="AA516" s="15"/>
      <c r="AB516" s="15"/>
      <c r="AC516" s="15"/>
    </row>
    <row r="517" spans="1:29" s="17" customFormat="1" x14ac:dyDescent="0.25">
      <c r="A517" s="18">
        <v>2505352</v>
      </c>
      <c r="B517" s="20" t="s">
        <v>218</v>
      </c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6"/>
      <c r="T517" s="15"/>
      <c r="U517" s="15"/>
      <c r="V517" s="15"/>
      <c r="W517" s="15"/>
      <c r="X517" s="16"/>
      <c r="Y517" s="15"/>
      <c r="Z517" s="15"/>
      <c r="AA517" s="15"/>
      <c r="AB517" s="15"/>
      <c r="AC517" s="15"/>
    </row>
    <row r="518" spans="1:29" s="17" customFormat="1" x14ac:dyDescent="0.25">
      <c r="A518" s="18">
        <v>2505402</v>
      </c>
      <c r="B518" s="20" t="s">
        <v>219</v>
      </c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6"/>
      <c r="T518" s="15"/>
      <c r="U518" s="15"/>
      <c r="V518" s="15"/>
      <c r="W518" s="15"/>
      <c r="X518" s="16"/>
      <c r="Y518" s="15"/>
      <c r="Z518" s="15"/>
      <c r="AA518" s="15"/>
      <c r="AB518" s="15"/>
      <c r="AC518" s="15"/>
    </row>
    <row r="519" spans="1:29" s="17" customFormat="1" x14ac:dyDescent="0.25">
      <c r="A519" s="18">
        <v>2505600</v>
      </c>
      <c r="B519" s="20" t="s">
        <v>220</v>
      </c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6"/>
      <c r="T519" s="15"/>
      <c r="U519" s="15"/>
      <c r="V519" s="15"/>
      <c r="W519" s="15"/>
      <c r="X519" s="16"/>
      <c r="Y519" s="15"/>
      <c r="Z519" s="15"/>
      <c r="AA519" s="15"/>
      <c r="AB519" s="15"/>
      <c r="AC519" s="15"/>
    </row>
    <row r="520" spans="1:29" s="17" customFormat="1" x14ac:dyDescent="0.25">
      <c r="A520" s="18">
        <v>2505709</v>
      </c>
      <c r="B520" s="20" t="s">
        <v>221</v>
      </c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6"/>
      <c r="T520" s="15"/>
      <c r="U520" s="15"/>
      <c r="V520" s="15"/>
      <c r="W520" s="15"/>
      <c r="X520" s="16"/>
      <c r="Y520" s="15"/>
      <c r="Z520" s="15"/>
      <c r="AA520" s="15"/>
      <c r="AB520" s="15"/>
      <c r="AC520" s="15"/>
    </row>
    <row r="521" spans="1:29" s="17" customFormat="1" x14ac:dyDescent="0.25">
      <c r="A521" s="18">
        <v>2505808</v>
      </c>
      <c r="B521" s="20" t="s">
        <v>222</v>
      </c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6"/>
      <c r="T521" s="15"/>
      <c r="U521" s="15"/>
      <c r="V521" s="15"/>
      <c r="W521" s="15"/>
      <c r="X521" s="16"/>
      <c r="Y521" s="15"/>
      <c r="Z521" s="15"/>
      <c r="AA521" s="15"/>
      <c r="AB521" s="15"/>
      <c r="AC521" s="15"/>
    </row>
    <row r="522" spans="1:29" s="17" customFormat="1" x14ac:dyDescent="0.25">
      <c r="A522" s="18">
        <v>2505907</v>
      </c>
      <c r="B522" s="20" t="s">
        <v>223</v>
      </c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6"/>
      <c r="T522" s="15"/>
      <c r="U522" s="15"/>
      <c r="V522" s="15"/>
      <c r="W522" s="15"/>
      <c r="X522" s="16"/>
      <c r="Y522" s="15"/>
      <c r="Z522" s="15"/>
      <c r="AA522" s="15"/>
      <c r="AB522" s="15"/>
      <c r="AC522" s="15"/>
    </row>
    <row r="523" spans="1:29" s="17" customFormat="1" x14ac:dyDescent="0.25">
      <c r="A523" s="18">
        <v>2506004</v>
      </c>
      <c r="B523" s="20" t="s">
        <v>224</v>
      </c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6"/>
      <c r="T523" s="15"/>
      <c r="U523" s="15"/>
      <c r="V523" s="15"/>
      <c r="W523" s="15"/>
      <c r="X523" s="16"/>
      <c r="Y523" s="15"/>
      <c r="Z523" s="15"/>
      <c r="AA523" s="15"/>
      <c r="AB523" s="15"/>
      <c r="AC523" s="15"/>
    </row>
    <row r="524" spans="1:29" s="17" customFormat="1" x14ac:dyDescent="0.25">
      <c r="A524" s="18">
        <v>2506103</v>
      </c>
      <c r="B524" s="20" t="s">
        <v>225</v>
      </c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6"/>
      <c r="T524" s="15"/>
      <c r="U524" s="15"/>
      <c r="V524" s="15"/>
      <c r="W524" s="15"/>
      <c r="X524" s="16"/>
      <c r="Y524" s="15"/>
      <c r="Z524" s="15"/>
      <c r="AA524" s="15"/>
      <c r="AB524" s="15"/>
      <c r="AC524" s="15"/>
    </row>
    <row r="525" spans="1:29" s="17" customFormat="1" x14ac:dyDescent="0.25">
      <c r="A525" s="18">
        <v>2506202</v>
      </c>
      <c r="B525" s="20" t="s">
        <v>226</v>
      </c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6"/>
      <c r="T525" s="15"/>
      <c r="U525" s="15"/>
      <c r="V525" s="15"/>
      <c r="W525" s="15"/>
      <c r="X525" s="16"/>
      <c r="Y525" s="15"/>
      <c r="Z525" s="15"/>
      <c r="AA525" s="15"/>
      <c r="AB525" s="15"/>
      <c r="AC525" s="15"/>
    </row>
    <row r="526" spans="1:29" s="17" customFormat="1" x14ac:dyDescent="0.25">
      <c r="A526" s="18">
        <v>2506251</v>
      </c>
      <c r="B526" s="20" t="s">
        <v>227</v>
      </c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6"/>
      <c r="T526" s="15"/>
      <c r="U526" s="15"/>
      <c r="V526" s="15"/>
      <c r="W526" s="15"/>
      <c r="X526" s="16"/>
      <c r="Y526" s="15"/>
      <c r="Z526" s="15"/>
      <c r="AA526" s="15"/>
      <c r="AB526" s="15"/>
      <c r="AC526" s="15"/>
    </row>
    <row r="527" spans="1:29" s="17" customFormat="1" x14ac:dyDescent="0.25">
      <c r="A527" s="18">
        <v>2506301</v>
      </c>
      <c r="B527" s="20" t="s">
        <v>228</v>
      </c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6"/>
      <c r="T527" s="15"/>
      <c r="U527" s="15"/>
      <c r="V527" s="15"/>
      <c r="W527" s="15"/>
      <c r="X527" s="16"/>
      <c r="Y527" s="15"/>
      <c r="Z527" s="15"/>
      <c r="AA527" s="15"/>
      <c r="AB527" s="15"/>
      <c r="AC527" s="15"/>
    </row>
    <row r="528" spans="1:29" s="17" customFormat="1" x14ac:dyDescent="0.25">
      <c r="A528" s="18">
        <v>2506400</v>
      </c>
      <c r="B528" s="20" t="s">
        <v>229</v>
      </c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6"/>
      <c r="T528" s="15"/>
      <c r="U528" s="15"/>
      <c r="V528" s="15"/>
      <c r="W528" s="15"/>
      <c r="X528" s="16"/>
      <c r="Y528" s="15"/>
      <c r="Z528" s="15"/>
      <c r="AA528" s="15"/>
      <c r="AB528" s="15"/>
      <c r="AC528" s="15"/>
    </row>
    <row r="529" spans="1:29" s="17" customFormat="1" x14ac:dyDescent="0.25">
      <c r="A529" s="18">
        <v>2506509</v>
      </c>
      <c r="B529" s="20" t="s">
        <v>230</v>
      </c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6"/>
      <c r="T529" s="15"/>
      <c r="U529" s="15"/>
      <c r="V529" s="15"/>
      <c r="W529" s="15"/>
      <c r="X529" s="16"/>
      <c r="Y529" s="15"/>
      <c r="Z529" s="15"/>
      <c r="AA529" s="15"/>
      <c r="AB529" s="15"/>
      <c r="AC529" s="15"/>
    </row>
    <row r="530" spans="1:29" s="17" customFormat="1" x14ac:dyDescent="0.25">
      <c r="A530" s="18">
        <v>2506608</v>
      </c>
      <c r="B530" s="20" t="s">
        <v>231</v>
      </c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6"/>
      <c r="T530" s="15"/>
      <c r="U530" s="15"/>
      <c r="V530" s="15"/>
      <c r="W530" s="15"/>
      <c r="X530" s="16"/>
      <c r="Y530" s="15"/>
      <c r="Z530" s="15"/>
      <c r="AA530" s="15"/>
      <c r="AB530" s="15"/>
      <c r="AC530" s="15"/>
    </row>
    <row r="531" spans="1:29" s="17" customFormat="1" x14ac:dyDescent="0.25">
      <c r="A531" s="18">
        <v>2502607</v>
      </c>
      <c r="B531" s="20" t="s">
        <v>232</v>
      </c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6"/>
      <c r="T531" s="15"/>
      <c r="U531" s="15"/>
      <c r="V531" s="15"/>
      <c r="W531" s="15"/>
      <c r="X531" s="16"/>
      <c r="Y531" s="15"/>
      <c r="Z531" s="15"/>
      <c r="AA531" s="15"/>
      <c r="AB531" s="15"/>
      <c r="AC531" s="15"/>
    </row>
    <row r="532" spans="1:29" s="17" customFormat="1" x14ac:dyDescent="0.25">
      <c r="A532" s="18">
        <v>2506707</v>
      </c>
      <c r="B532" s="20" t="s">
        <v>233</v>
      </c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6"/>
      <c r="T532" s="15"/>
      <c r="U532" s="15"/>
      <c r="V532" s="15"/>
      <c r="W532" s="15"/>
      <c r="X532" s="16"/>
      <c r="Y532" s="15"/>
      <c r="Z532" s="15"/>
      <c r="AA532" s="15"/>
      <c r="AB532" s="15"/>
      <c r="AC532" s="15"/>
    </row>
    <row r="533" spans="1:29" s="17" customFormat="1" x14ac:dyDescent="0.25">
      <c r="A533" s="18">
        <v>2506806</v>
      </c>
      <c r="B533" s="20" t="s">
        <v>234</v>
      </c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6"/>
      <c r="T533" s="15"/>
      <c r="U533" s="15"/>
      <c r="V533" s="15"/>
      <c r="W533" s="15"/>
      <c r="X533" s="16"/>
      <c r="Y533" s="15"/>
      <c r="Z533" s="15"/>
      <c r="AA533" s="15"/>
      <c r="AB533" s="15"/>
      <c r="AC533" s="15"/>
    </row>
    <row r="534" spans="1:29" s="17" customFormat="1" x14ac:dyDescent="0.25">
      <c r="A534" s="18">
        <v>2506905</v>
      </c>
      <c r="B534" s="20" t="s">
        <v>235</v>
      </c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6"/>
      <c r="T534" s="15"/>
      <c r="U534" s="15"/>
      <c r="V534" s="15"/>
      <c r="W534" s="15"/>
      <c r="X534" s="16"/>
      <c r="Y534" s="15"/>
      <c r="Z534" s="15"/>
      <c r="AA534" s="15"/>
      <c r="AB534" s="15"/>
      <c r="AC534" s="15"/>
    </row>
    <row r="535" spans="1:29" s="17" customFormat="1" x14ac:dyDescent="0.25">
      <c r="A535" s="18">
        <v>2507002</v>
      </c>
      <c r="B535" s="20" t="s">
        <v>236</v>
      </c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6"/>
      <c r="T535" s="15"/>
      <c r="U535" s="15"/>
      <c r="V535" s="15"/>
      <c r="W535" s="15"/>
      <c r="X535" s="16"/>
      <c r="Y535" s="15"/>
      <c r="Z535" s="15"/>
      <c r="AA535" s="15"/>
      <c r="AB535" s="15"/>
      <c r="AC535" s="15"/>
    </row>
    <row r="536" spans="1:29" s="17" customFormat="1" x14ac:dyDescent="0.25">
      <c r="A536" s="18">
        <v>2507200</v>
      </c>
      <c r="B536" s="20" t="s">
        <v>237</v>
      </c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6"/>
      <c r="T536" s="15"/>
      <c r="U536" s="15"/>
      <c r="V536" s="15"/>
      <c r="W536" s="15"/>
      <c r="X536" s="16"/>
      <c r="Y536" s="15"/>
      <c r="Z536" s="15"/>
      <c r="AA536" s="15"/>
      <c r="AB536" s="15"/>
      <c r="AC536" s="15"/>
    </row>
    <row r="537" spans="1:29" s="17" customFormat="1" x14ac:dyDescent="0.25">
      <c r="A537" s="18">
        <v>2507408</v>
      </c>
      <c r="B537" s="20" t="s">
        <v>238</v>
      </c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6"/>
      <c r="T537" s="15"/>
      <c r="U537" s="15"/>
      <c r="V537" s="15"/>
      <c r="W537" s="15"/>
      <c r="X537" s="16"/>
      <c r="Y537" s="15"/>
      <c r="Z537" s="15"/>
      <c r="AA537" s="15"/>
      <c r="AB537" s="15"/>
      <c r="AC537" s="15"/>
    </row>
    <row r="538" spans="1:29" s="17" customFormat="1" x14ac:dyDescent="0.25">
      <c r="A538" s="18">
        <v>2513653</v>
      </c>
      <c r="B538" s="20" t="s">
        <v>239</v>
      </c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6"/>
      <c r="T538" s="15"/>
      <c r="U538" s="15"/>
      <c r="V538" s="15"/>
      <c r="W538" s="15"/>
      <c r="X538" s="16"/>
      <c r="Y538" s="15"/>
      <c r="Z538" s="15"/>
      <c r="AA538" s="15"/>
      <c r="AB538" s="15"/>
      <c r="AC538" s="15"/>
    </row>
    <row r="539" spans="1:29" s="17" customFormat="1" x14ac:dyDescent="0.25">
      <c r="A539" s="18">
        <v>2507606</v>
      </c>
      <c r="B539" s="20" t="s">
        <v>240</v>
      </c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6"/>
      <c r="T539" s="15"/>
      <c r="U539" s="15"/>
      <c r="V539" s="15"/>
      <c r="W539" s="15"/>
      <c r="X539" s="16"/>
      <c r="Y539" s="15"/>
      <c r="Z539" s="15"/>
      <c r="AA539" s="15"/>
      <c r="AB539" s="15"/>
      <c r="AC539" s="15"/>
    </row>
    <row r="540" spans="1:29" s="17" customFormat="1" x14ac:dyDescent="0.25">
      <c r="A540" s="18">
        <v>2507705</v>
      </c>
      <c r="B540" s="20" t="s">
        <v>241</v>
      </c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6"/>
      <c r="T540" s="15"/>
      <c r="U540" s="15"/>
      <c r="V540" s="15"/>
      <c r="W540" s="15"/>
      <c r="X540" s="16"/>
      <c r="Y540" s="15"/>
      <c r="Z540" s="15"/>
      <c r="AA540" s="15"/>
      <c r="AB540" s="15"/>
      <c r="AC540" s="15"/>
    </row>
    <row r="541" spans="1:29" s="17" customFormat="1" x14ac:dyDescent="0.25">
      <c r="A541" s="18">
        <v>2507804</v>
      </c>
      <c r="B541" s="20" t="s">
        <v>242</v>
      </c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6"/>
      <c r="T541" s="15"/>
      <c r="U541" s="15"/>
      <c r="V541" s="15"/>
      <c r="W541" s="15"/>
      <c r="X541" s="16"/>
      <c r="Y541" s="15"/>
      <c r="Z541" s="15"/>
      <c r="AA541" s="15"/>
      <c r="AB541" s="15"/>
      <c r="AC541" s="15"/>
    </row>
    <row r="542" spans="1:29" s="17" customFormat="1" x14ac:dyDescent="0.25">
      <c r="A542" s="18">
        <v>2508000</v>
      </c>
      <c r="B542" s="20" t="s">
        <v>243</v>
      </c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6"/>
      <c r="T542" s="15"/>
      <c r="U542" s="15"/>
      <c r="V542" s="15"/>
      <c r="W542" s="15"/>
      <c r="X542" s="16"/>
      <c r="Y542" s="15"/>
      <c r="Z542" s="15"/>
      <c r="AA542" s="15"/>
      <c r="AB542" s="15"/>
      <c r="AC542" s="15"/>
    </row>
    <row r="543" spans="1:29" s="17" customFormat="1" x14ac:dyDescent="0.25">
      <c r="A543" s="18">
        <v>2508109</v>
      </c>
      <c r="B543" s="20" t="s">
        <v>244</v>
      </c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6"/>
      <c r="T543" s="15"/>
      <c r="U543" s="15"/>
      <c r="V543" s="15"/>
      <c r="W543" s="15"/>
      <c r="X543" s="16"/>
      <c r="Y543" s="15"/>
      <c r="Z543" s="15"/>
      <c r="AA543" s="15"/>
      <c r="AB543" s="15"/>
      <c r="AC543" s="15"/>
    </row>
    <row r="544" spans="1:29" s="17" customFormat="1" x14ac:dyDescent="0.25">
      <c r="A544" s="18">
        <v>2508208</v>
      </c>
      <c r="B544" s="20" t="s">
        <v>245</v>
      </c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6"/>
      <c r="T544" s="15"/>
      <c r="U544" s="15"/>
      <c r="V544" s="15"/>
      <c r="W544" s="15"/>
      <c r="X544" s="16"/>
      <c r="Y544" s="15"/>
      <c r="Z544" s="15"/>
      <c r="AA544" s="15"/>
      <c r="AB544" s="15"/>
      <c r="AC544" s="15"/>
    </row>
    <row r="545" spans="1:29" s="17" customFormat="1" x14ac:dyDescent="0.25">
      <c r="A545" s="18">
        <v>2508307</v>
      </c>
      <c r="B545" s="20" t="s">
        <v>246</v>
      </c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6"/>
      <c r="T545" s="15"/>
      <c r="U545" s="15"/>
      <c r="V545" s="15"/>
      <c r="W545" s="15"/>
      <c r="X545" s="16"/>
      <c r="Y545" s="15"/>
      <c r="Z545" s="15"/>
      <c r="AA545" s="15"/>
      <c r="AB545" s="15"/>
      <c r="AC545" s="15"/>
    </row>
    <row r="546" spans="1:29" s="17" customFormat="1" x14ac:dyDescent="0.25">
      <c r="A546" s="18">
        <v>2508406</v>
      </c>
      <c r="B546" s="20" t="s">
        <v>247</v>
      </c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6"/>
      <c r="T546" s="15"/>
      <c r="U546" s="15"/>
      <c r="V546" s="15"/>
      <c r="W546" s="15"/>
      <c r="X546" s="16"/>
      <c r="Y546" s="15"/>
      <c r="Z546" s="15"/>
      <c r="AA546" s="15"/>
      <c r="AB546" s="15"/>
      <c r="AC546" s="15"/>
    </row>
    <row r="547" spans="1:29" s="17" customFormat="1" x14ac:dyDescent="0.25">
      <c r="A547" s="18">
        <v>2508505</v>
      </c>
      <c r="B547" s="20" t="s">
        <v>248</v>
      </c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6"/>
      <c r="T547" s="15"/>
      <c r="U547" s="15"/>
      <c r="V547" s="15"/>
      <c r="W547" s="15"/>
      <c r="X547" s="16"/>
      <c r="Y547" s="15"/>
      <c r="Z547" s="15"/>
      <c r="AA547" s="15"/>
      <c r="AB547" s="15"/>
      <c r="AC547" s="15"/>
    </row>
    <row r="548" spans="1:29" s="17" customFormat="1" x14ac:dyDescent="0.25">
      <c r="A548" s="18">
        <v>2508554</v>
      </c>
      <c r="B548" s="20" t="s">
        <v>249</v>
      </c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6"/>
      <c r="T548" s="15"/>
      <c r="U548" s="15"/>
      <c r="V548" s="15"/>
      <c r="W548" s="15"/>
      <c r="X548" s="16"/>
      <c r="Y548" s="15"/>
      <c r="Z548" s="15"/>
      <c r="AA548" s="15"/>
      <c r="AB548" s="15"/>
      <c r="AC548" s="15"/>
    </row>
    <row r="549" spans="1:29" s="17" customFormat="1" x14ac:dyDescent="0.25">
      <c r="A549" s="18">
        <v>2508703</v>
      </c>
      <c r="B549" s="20" t="s">
        <v>250</v>
      </c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6"/>
      <c r="T549" s="15"/>
      <c r="U549" s="15"/>
      <c r="V549" s="15"/>
      <c r="W549" s="15"/>
      <c r="X549" s="16"/>
      <c r="Y549" s="15"/>
      <c r="Z549" s="15"/>
      <c r="AA549" s="15"/>
      <c r="AB549" s="15"/>
      <c r="AC549" s="15"/>
    </row>
    <row r="550" spans="1:29" s="17" customFormat="1" x14ac:dyDescent="0.25">
      <c r="A550" s="18">
        <v>2508802</v>
      </c>
      <c r="B550" s="20" t="s">
        <v>251</v>
      </c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6"/>
      <c r="T550" s="15"/>
      <c r="U550" s="15"/>
      <c r="V550" s="15"/>
      <c r="W550" s="15"/>
      <c r="X550" s="16"/>
      <c r="Y550" s="15"/>
      <c r="Z550" s="15"/>
      <c r="AA550" s="15"/>
      <c r="AB550" s="15"/>
      <c r="AC550" s="15"/>
    </row>
    <row r="551" spans="1:29" s="17" customFormat="1" x14ac:dyDescent="0.25">
      <c r="A551" s="18">
        <v>2509008</v>
      </c>
      <c r="B551" s="20" t="s">
        <v>252</v>
      </c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6"/>
      <c r="T551" s="15"/>
      <c r="U551" s="15"/>
      <c r="V551" s="15"/>
      <c r="W551" s="15"/>
      <c r="X551" s="16"/>
      <c r="Y551" s="15"/>
      <c r="Z551" s="15"/>
      <c r="AA551" s="15"/>
      <c r="AB551" s="15"/>
      <c r="AC551" s="15"/>
    </row>
    <row r="552" spans="1:29" s="17" customFormat="1" x14ac:dyDescent="0.25">
      <c r="A552" s="18">
        <v>2509156</v>
      </c>
      <c r="B552" s="20" t="s">
        <v>253</v>
      </c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6"/>
      <c r="T552" s="15"/>
      <c r="U552" s="15"/>
      <c r="V552" s="15"/>
      <c r="W552" s="15"/>
      <c r="X552" s="16"/>
      <c r="Y552" s="15"/>
      <c r="Z552" s="15"/>
      <c r="AA552" s="15"/>
      <c r="AB552" s="15"/>
      <c r="AC552" s="15"/>
    </row>
    <row r="553" spans="1:29" s="17" customFormat="1" x14ac:dyDescent="0.25">
      <c r="A553" s="18">
        <v>2509206</v>
      </c>
      <c r="B553" s="20" t="s">
        <v>254</v>
      </c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6"/>
      <c r="T553" s="15"/>
      <c r="U553" s="15"/>
      <c r="V553" s="15"/>
      <c r="W553" s="15"/>
      <c r="X553" s="16"/>
      <c r="Y553" s="15"/>
      <c r="Z553" s="15"/>
      <c r="AA553" s="15"/>
      <c r="AB553" s="15"/>
      <c r="AC553" s="15"/>
    </row>
    <row r="554" spans="1:29" s="17" customFormat="1" x14ac:dyDescent="0.25">
      <c r="A554" s="18">
        <v>2509339</v>
      </c>
      <c r="B554" s="20" t="s">
        <v>255</v>
      </c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6"/>
      <c r="T554" s="15"/>
      <c r="U554" s="15"/>
      <c r="V554" s="15"/>
      <c r="W554" s="15"/>
      <c r="X554" s="16"/>
      <c r="Y554" s="15"/>
      <c r="Z554" s="15"/>
      <c r="AA554" s="15"/>
      <c r="AB554" s="15"/>
      <c r="AC554" s="15"/>
    </row>
    <row r="555" spans="1:29" s="17" customFormat="1" x14ac:dyDescent="0.25">
      <c r="A555" s="18">
        <v>2509370</v>
      </c>
      <c r="B555" s="20" t="s">
        <v>256</v>
      </c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6"/>
      <c r="T555" s="15"/>
      <c r="U555" s="15"/>
      <c r="V555" s="15"/>
      <c r="W555" s="15"/>
      <c r="X555" s="16"/>
      <c r="Y555" s="15"/>
      <c r="Z555" s="15"/>
      <c r="AA555" s="15"/>
      <c r="AB555" s="15"/>
      <c r="AC555" s="15"/>
    </row>
    <row r="556" spans="1:29" s="17" customFormat="1" x14ac:dyDescent="0.25">
      <c r="A556" s="18">
        <v>2509396</v>
      </c>
      <c r="B556" s="20" t="s">
        <v>257</v>
      </c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6"/>
      <c r="T556" s="15"/>
      <c r="U556" s="15"/>
      <c r="V556" s="15"/>
      <c r="W556" s="15"/>
      <c r="X556" s="16"/>
      <c r="Y556" s="15"/>
      <c r="Z556" s="15"/>
      <c r="AA556" s="15"/>
      <c r="AB556" s="15"/>
      <c r="AC556" s="15"/>
    </row>
    <row r="557" spans="1:29" s="17" customFormat="1" x14ac:dyDescent="0.25">
      <c r="A557" s="18">
        <v>2509404</v>
      </c>
      <c r="B557" s="20" t="s">
        <v>258</v>
      </c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6"/>
      <c r="T557" s="15"/>
      <c r="U557" s="15"/>
      <c r="V557" s="15"/>
      <c r="W557" s="15"/>
      <c r="X557" s="16"/>
      <c r="Y557" s="15"/>
      <c r="Z557" s="15"/>
      <c r="AA557" s="15"/>
      <c r="AB557" s="15"/>
      <c r="AC557" s="15"/>
    </row>
    <row r="558" spans="1:29" s="17" customFormat="1" x14ac:dyDescent="0.25">
      <c r="A558" s="18">
        <v>2509503</v>
      </c>
      <c r="B558" s="20" t="s">
        <v>259</v>
      </c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6"/>
      <c r="T558" s="15"/>
      <c r="U558" s="15"/>
      <c r="V558" s="15"/>
      <c r="W558" s="15"/>
      <c r="X558" s="16"/>
      <c r="Y558" s="15"/>
      <c r="Z558" s="15"/>
      <c r="AA558" s="15"/>
      <c r="AB558" s="15"/>
      <c r="AC558" s="15"/>
    </row>
    <row r="559" spans="1:29" s="17" customFormat="1" x14ac:dyDescent="0.25">
      <c r="A559" s="18">
        <v>2509602</v>
      </c>
      <c r="B559" s="20" t="s">
        <v>260</v>
      </c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6"/>
      <c r="T559" s="15"/>
      <c r="U559" s="15"/>
      <c r="V559" s="15"/>
      <c r="W559" s="15"/>
      <c r="X559" s="16"/>
      <c r="Y559" s="15"/>
      <c r="Z559" s="15"/>
      <c r="AA559" s="15"/>
      <c r="AB559" s="15"/>
      <c r="AC559" s="15"/>
    </row>
    <row r="560" spans="1:29" s="17" customFormat="1" x14ac:dyDescent="0.25">
      <c r="A560" s="18">
        <v>2509701</v>
      </c>
      <c r="B560" s="20" t="s">
        <v>261</v>
      </c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6"/>
      <c r="T560" s="15"/>
      <c r="U560" s="15"/>
      <c r="V560" s="15"/>
      <c r="W560" s="15"/>
      <c r="X560" s="16"/>
      <c r="Y560" s="15"/>
      <c r="Z560" s="15"/>
      <c r="AA560" s="15"/>
      <c r="AB560" s="15"/>
      <c r="AC560" s="15"/>
    </row>
    <row r="561" spans="1:29" s="17" customFormat="1" x14ac:dyDescent="0.25">
      <c r="A561" s="18">
        <v>2509800</v>
      </c>
      <c r="B561" s="20" t="s">
        <v>63</v>
      </c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6"/>
      <c r="T561" s="15"/>
      <c r="U561" s="15"/>
      <c r="V561" s="15"/>
      <c r="W561" s="15"/>
      <c r="X561" s="16"/>
      <c r="Y561" s="15"/>
      <c r="Z561" s="15"/>
      <c r="AA561" s="15"/>
      <c r="AB561" s="15"/>
      <c r="AC561" s="15"/>
    </row>
    <row r="562" spans="1:29" s="17" customFormat="1" x14ac:dyDescent="0.25">
      <c r="A562" s="18">
        <v>2509909</v>
      </c>
      <c r="B562" s="20" t="s">
        <v>262</v>
      </c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6"/>
      <c r="T562" s="15"/>
      <c r="U562" s="15"/>
      <c r="V562" s="15"/>
      <c r="W562" s="15"/>
      <c r="X562" s="16"/>
      <c r="Y562" s="15"/>
      <c r="Z562" s="15"/>
      <c r="AA562" s="15"/>
      <c r="AB562" s="15"/>
      <c r="AC562" s="15"/>
    </row>
    <row r="563" spans="1:29" s="17" customFormat="1" x14ac:dyDescent="0.25">
      <c r="A563" s="18">
        <v>2510006</v>
      </c>
      <c r="B563" s="20" t="s">
        <v>263</v>
      </c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6"/>
      <c r="T563" s="15"/>
      <c r="U563" s="15"/>
      <c r="V563" s="15"/>
      <c r="W563" s="15"/>
      <c r="X563" s="16"/>
      <c r="Y563" s="15"/>
      <c r="Z563" s="15"/>
      <c r="AA563" s="15"/>
      <c r="AB563" s="15"/>
      <c r="AC563" s="15"/>
    </row>
    <row r="564" spans="1:29" s="17" customFormat="1" x14ac:dyDescent="0.25">
      <c r="A564" s="18">
        <v>2510105</v>
      </c>
      <c r="B564" s="20" t="s">
        <v>264</v>
      </c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6"/>
      <c r="T564" s="15"/>
      <c r="U564" s="15"/>
      <c r="V564" s="15"/>
      <c r="W564" s="15"/>
      <c r="X564" s="16"/>
      <c r="Y564" s="15"/>
      <c r="Z564" s="15"/>
      <c r="AA564" s="15"/>
      <c r="AB564" s="15"/>
      <c r="AC564" s="15"/>
    </row>
    <row r="565" spans="1:29" s="17" customFormat="1" x14ac:dyDescent="0.25">
      <c r="A565" s="18">
        <v>2510204</v>
      </c>
      <c r="B565" s="20" t="s">
        <v>64</v>
      </c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6"/>
      <c r="T565" s="15"/>
      <c r="U565" s="15"/>
      <c r="V565" s="15"/>
      <c r="W565" s="15"/>
      <c r="X565" s="16"/>
      <c r="Y565" s="15"/>
      <c r="Z565" s="15"/>
      <c r="AA565" s="15"/>
      <c r="AB565" s="15"/>
      <c r="AC565" s="15"/>
    </row>
    <row r="566" spans="1:29" s="17" customFormat="1" x14ac:dyDescent="0.25">
      <c r="A566" s="18">
        <v>2510303</v>
      </c>
      <c r="B566" s="20" t="s">
        <v>265</v>
      </c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6"/>
      <c r="T566" s="15"/>
      <c r="U566" s="15"/>
      <c r="V566" s="15"/>
      <c r="W566" s="15"/>
      <c r="X566" s="16"/>
      <c r="Y566" s="15"/>
      <c r="Z566" s="15"/>
      <c r="AA566" s="15"/>
      <c r="AB566" s="15"/>
      <c r="AC566" s="15"/>
    </row>
    <row r="567" spans="1:29" s="17" customFormat="1" x14ac:dyDescent="0.25">
      <c r="A567" s="18">
        <v>2510402</v>
      </c>
      <c r="B567" s="20" t="s">
        <v>266</v>
      </c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6"/>
      <c r="T567" s="15"/>
      <c r="U567" s="15"/>
      <c r="V567" s="15"/>
      <c r="W567" s="15"/>
      <c r="X567" s="16"/>
      <c r="Y567" s="15"/>
      <c r="Z567" s="15"/>
      <c r="AA567" s="15"/>
      <c r="AB567" s="15"/>
      <c r="AC567" s="15"/>
    </row>
    <row r="568" spans="1:29" s="17" customFormat="1" x14ac:dyDescent="0.25">
      <c r="A568" s="18">
        <v>2510501</v>
      </c>
      <c r="B568" s="20" t="s">
        <v>267</v>
      </c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6"/>
      <c r="T568" s="15"/>
      <c r="U568" s="15"/>
      <c r="V568" s="15"/>
      <c r="W568" s="15"/>
      <c r="X568" s="16"/>
      <c r="Y568" s="15"/>
      <c r="Z568" s="15"/>
      <c r="AA568" s="15"/>
      <c r="AB568" s="15"/>
      <c r="AC568" s="15"/>
    </row>
    <row r="569" spans="1:29" s="17" customFormat="1" x14ac:dyDescent="0.25">
      <c r="A569" s="18">
        <v>2510600</v>
      </c>
      <c r="B569" s="20" t="s">
        <v>268</v>
      </c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6"/>
      <c r="T569" s="15"/>
      <c r="U569" s="15"/>
      <c r="V569" s="15"/>
      <c r="W569" s="15"/>
      <c r="X569" s="16"/>
      <c r="Y569" s="15"/>
      <c r="Z569" s="15"/>
      <c r="AA569" s="15"/>
      <c r="AB569" s="15"/>
      <c r="AC569" s="15"/>
    </row>
    <row r="570" spans="1:29" s="17" customFormat="1" x14ac:dyDescent="0.25">
      <c r="A570" s="18">
        <v>2510659</v>
      </c>
      <c r="B570" s="20" t="s">
        <v>269</v>
      </c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6"/>
      <c r="T570" s="15"/>
      <c r="U570" s="15"/>
      <c r="V570" s="15"/>
      <c r="W570" s="15"/>
      <c r="X570" s="16"/>
      <c r="Y570" s="15"/>
      <c r="Z570" s="15"/>
      <c r="AA570" s="15"/>
      <c r="AB570" s="15"/>
      <c r="AC570" s="15"/>
    </row>
    <row r="571" spans="1:29" s="17" customFormat="1" x14ac:dyDescent="0.25">
      <c r="A571" s="18">
        <v>2510709</v>
      </c>
      <c r="B571" s="20" t="s">
        <v>270</v>
      </c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6"/>
      <c r="T571" s="15"/>
      <c r="U571" s="15"/>
      <c r="V571" s="15"/>
      <c r="W571" s="15"/>
      <c r="X571" s="16"/>
      <c r="Y571" s="15"/>
      <c r="Z571" s="15"/>
      <c r="AA571" s="15"/>
      <c r="AB571" s="15"/>
      <c r="AC571" s="15"/>
    </row>
    <row r="572" spans="1:29" s="17" customFormat="1" x14ac:dyDescent="0.25">
      <c r="A572" s="18">
        <v>2510808</v>
      </c>
      <c r="B572" s="20" t="s">
        <v>271</v>
      </c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6"/>
      <c r="T572" s="15"/>
      <c r="U572" s="15"/>
      <c r="V572" s="15"/>
      <c r="W572" s="15"/>
      <c r="X572" s="16"/>
      <c r="Y572" s="15"/>
      <c r="Z572" s="15"/>
      <c r="AA572" s="15"/>
      <c r="AB572" s="15"/>
      <c r="AC572" s="15"/>
    </row>
    <row r="573" spans="1:29" s="17" customFormat="1" x14ac:dyDescent="0.25">
      <c r="A573" s="18">
        <v>2510907</v>
      </c>
      <c r="B573" s="20" t="s">
        <v>272</v>
      </c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6"/>
      <c r="T573" s="15"/>
      <c r="U573" s="15"/>
      <c r="V573" s="15"/>
      <c r="W573" s="15"/>
      <c r="X573" s="16"/>
      <c r="Y573" s="15"/>
      <c r="Z573" s="15"/>
      <c r="AA573" s="15"/>
      <c r="AB573" s="15"/>
      <c r="AC573" s="15"/>
    </row>
    <row r="574" spans="1:29" s="17" customFormat="1" x14ac:dyDescent="0.25">
      <c r="A574" s="18">
        <v>2511004</v>
      </c>
      <c r="B574" s="20" t="s">
        <v>65</v>
      </c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6"/>
      <c r="T574" s="15"/>
      <c r="U574" s="15"/>
      <c r="V574" s="15"/>
      <c r="W574" s="15"/>
      <c r="X574" s="16"/>
      <c r="Y574" s="15"/>
      <c r="Z574" s="15"/>
      <c r="AA574" s="15"/>
      <c r="AB574" s="15"/>
      <c r="AC574" s="15"/>
    </row>
    <row r="575" spans="1:29" s="17" customFormat="1" x14ac:dyDescent="0.25">
      <c r="A575" s="18">
        <v>2511103</v>
      </c>
      <c r="B575" s="20" t="s">
        <v>273</v>
      </c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6"/>
      <c r="T575" s="15"/>
      <c r="U575" s="15"/>
      <c r="V575" s="15"/>
      <c r="W575" s="15"/>
      <c r="X575" s="16"/>
      <c r="Y575" s="15"/>
      <c r="Z575" s="15"/>
      <c r="AA575" s="15"/>
      <c r="AB575" s="15"/>
      <c r="AC575" s="15"/>
    </row>
    <row r="576" spans="1:29" s="17" customFormat="1" x14ac:dyDescent="0.25">
      <c r="A576" s="18">
        <v>2511301</v>
      </c>
      <c r="B576" s="20" t="s">
        <v>274</v>
      </c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6"/>
      <c r="T576" s="15"/>
      <c r="U576" s="15"/>
      <c r="V576" s="15"/>
      <c r="W576" s="15"/>
      <c r="X576" s="16"/>
      <c r="Y576" s="15"/>
      <c r="Z576" s="15"/>
      <c r="AA576" s="15"/>
      <c r="AB576" s="15"/>
      <c r="AC576" s="15"/>
    </row>
    <row r="577" spans="1:29" s="17" customFormat="1" x14ac:dyDescent="0.25">
      <c r="A577" s="18">
        <v>2511400</v>
      </c>
      <c r="B577" s="20" t="s">
        <v>275</v>
      </c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6"/>
      <c r="T577" s="15"/>
      <c r="U577" s="15"/>
      <c r="V577" s="15"/>
      <c r="W577" s="15"/>
      <c r="X577" s="16"/>
      <c r="Y577" s="15"/>
      <c r="Z577" s="15"/>
      <c r="AA577" s="15"/>
      <c r="AB577" s="15"/>
      <c r="AC577" s="15"/>
    </row>
    <row r="578" spans="1:29" s="17" customFormat="1" x14ac:dyDescent="0.25">
      <c r="A578" s="18">
        <v>2511608</v>
      </c>
      <c r="B578" s="20" t="s">
        <v>276</v>
      </c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6"/>
      <c r="T578" s="15"/>
      <c r="U578" s="15"/>
      <c r="V578" s="15"/>
      <c r="W578" s="15"/>
      <c r="X578" s="16"/>
      <c r="Y578" s="15"/>
      <c r="Z578" s="15"/>
      <c r="AA578" s="15"/>
      <c r="AB578" s="15"/>
      <c r="AC578" s="15"/>
    </row>
    <row r="579" spans="1:29" s="17" customFormat="1" x14ac:dyDescent="0.25">
      <c r="A579" s="18">
        <v>2511707</v>
      </c>
      <c r="B579" s="20" t="s">
        <v>277</v>
      </c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6"/>
      <c r="T579" s="15"/>
      <c r="U579" s="15"/>
      <c r="V579" s="15"/>
      <c r="W579" s="15"/>
      <c r="X579" s="16"/>
      <c r="Y579" s="15"/>
      <c r="Z579" s="15"/>
      <c r="AA579" s="15"/>
      <c r="AB579" s="15"/>
      <c r="AC579" s="15"/>
    </row>
    <row r="580" spans="1:29" s="17" customFormat="1" x14ac:dyDescent="0.25">
      <c r="A580" s="18">
        <v>2511806</v>
      </c>
      <c r="B580" s="20" t="s">
        <v>278</v>
      </c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6"/>
      <c r="T580" s="15"/>
      <c r="U580" s="15"/>
      <c r="V580" s="15"/>
      <c r="W580" s="15"/>
      <c r="X580" s="16"/>
      <c r="Y580" s="15"/>
      <c r="Z580" s="15"/>
      <c r="AA580" s="15"/>
      <c r="AB580" s="15"/>
      <c r="AC580" s="15"/>
    </row>
    <row r="581" spans="1:29" s="17" customFormat="1" x14ac:dyDescent="0.25">
      <c r="A581" s="18">
        <v>2512002</v>
      </c>
      <c r="B581" s="20" t="s">
        <v>279</v>
      </c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6"/>
      <c r="T581" s="15"/>
      <c r="U581" s="15"/>
      <c r="V581" s="15"/>
      <c r="W581" s="15"/>
      <c r="X581" s="16"/>
      <c r="Y581" s="15"/>
      <c r="Z581" s="15"/>
      <c r="AA581" s="15"/>
      <c r="AB581" s="15"/>
      <c r="AC581" s="15"/>
    </row>
    <row r="582" spans="1:29" s="17" customFormat="1" x14ac:dyDescent="0.25">
      <c r="A582" s="18">
        <v>2512036</v>
      </c>
      <c r="B582" s="20" t="s">
        <v>280</v>
      </c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6"/>
      <c r="T582" s="15"/>
      <c r="U582" s="15"/>
      <c r="V582" s="15"/>
      <c r="W582" s="15"/>
      <c r="X582" s="16"/>
      <c r="Y582" s="15"/>
      <c r="Z582" s="15"/>
      <c r="AA582" s="15"/>
      <c r="AB582" s="15"/>
      <c r="AC582" s="15"/>
    </row>
    <row r="583" spans="1:29" s="17" customFormat="1" x14ac:dyDescent="0.25">
      <c r="A583" s="18">
        <v>2512077</v>
      </c>
      <c r="B583" s="20" t="s">
        <v>281</v>
      </c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6"/>
      <c r="T583" s="15"/>
      <c r="U583" s="15"/>
      <c r="V583" s="15"/>
      <c r="W583" s="15"/>
      <c r="X583" s="16"/>
      <c r="Y583" s="15"/>
      <c r="Z583" s="15"/>
      <c r="AA583" s="15"/>
      <c r="AB583" s="15"/>
      <c r="AC583" s="15"/>
    </row>
    <row r="584" spans="1:29" s="17" customFormat="1" x14ac:dyDescent="0.25">
      <c r="A584" s="18">
        <v>2512101</v>
      </c>
      <c r="B584" s="20" t="s">
        <v>282</v>
      </c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6"/>
      <c r="T584" s="15"/>
      <c r="U584" s="15"/>
      <c r="V584" s="15"/>
      <c r="W584" s="15"/>
      <c r="X584" s="16"/>
      <c r="Y584" s="15"/>
      <c r="Z584" s="15"/>
      <c r="AA584" s="15"/>
      <c r="AB584" s="15"/>
      <c r="AC584" s="15"/>
    </row>
    <row r="585" spans="1:29" s="17" customFormat="1" x14ac:dyDescent="0.25">
      <c r="A585" s="18">
        <v>2512200</v>
      </c>
      <c r="B585" s="20" t="s">
        <v>283</v>
      </c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6"/>
      <c r="T585" s="15"/>
      <c r="U585" s="15"/>
      <c r="V585" s="15"/>
      <c r="W585" s="15"/>
      <c r="X585" s="16"/>
      <c r="Y585" s="15"/>
      <c r="Z585" s="15"/>
      <c r="AA585" s="15"/>
      <c r="AB585" s="15"/>
      <c r="AC585" s="15"/>
    </row>
    <row r="586" spans="1:29" s="17" customFormat="1" x14ac:dyDescent="0.25">
      <c r="A586" s="18">
        <v>2512309</v>
      </c>
      <c r="B586" s="20" t="s">
        <v>284</v>
      </c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6"/>
      <c r="T586" s="15"/>
      <c r="U586" s="15"/>
      <c r="V586" s="15"/>
      <c r="W586" s="15"/>
      <c r="X586" s="16"/>
      <c r="Y586" s="15"/>
      <c r="Z586" s="15"/>
      <c r="AA586" s="15"/>
      <c r="AB586" s="15"/>
      <c r="AC586" s="15"/>
    </row>
    <row r="587" spans="1:29" s="17" customFormat="1" x14ac:dyDescent="0.25">
      <c r="A587" s="18">
        <v>2512408</v>
      </c>
      <c r="B587" s="20" t="s">
        <v>285</v>
      </c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6"/>
      <c r="T587" s="15"/>
      <c r="U587" s="15"/>
      <c r="V587" s="15"/>
      <c r="W587" s="15"/>
      <c r="X587" s="16"/>
      <c r="Y587" s="15"/>
      <c r="Z587" s="15"/>
      <c r="AA587" s="15"/>
      <c r="AB587" s="15"/>
      <c r="AC587" s="15"/>
    </row>
    <row r="588" spans="1:29" s="17" customFormat="1" x14ac:dyDescent="0.25">
      <c r="A588" s="18">
        <v>2512507</v>
      </c>
      <c r="B588" s="20" t="s">
        <v>55</v>
      </c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6"/>
      <c r="T588" s="15"/>
      <c r="U588" s="15"/>
      <c r="V588" s="15"/>
      <c r="W588" s="15"/>
      <c r="X588" s="16"/>
      <c r="Y588" s="15"/>
      <c r="Z588" s="15"/>
      <c r="AA588" s="15"/>
      <c r="AB588" s="15"/>
      <c r="AC588" s="15"/>
    </row>
    <row r="589" spans="1:29" s="17" customFormat="1" x14ac:dyDescent="0.25">
      <c r="A589" s="18">
        <v>2512606</v>
      </c>
      <c r="B589" s="20" t="s">
        <v>286</v>
      </c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6"/>
      <c r="T589" s="15"/>
      <c r="U589" s="15"/>
      <c r="V589" s="15"/>
      <c r="W589" s="15"/>
      <c r="X589" s="16"/>
      <c r="Y589" s="15"/>
      <c r="Z589" s="15"/>
      <c r="AA589" s="15"/>
      <c r="AB589" s="15"/>
      <c r="AC589" s="15"/>
    </row>
    <row r="590" spans="1:29" s="17" customFormat="1" x14ac:dyDescent="0.25">
      <c r="A590" s="18">
        <v>2512705</v>
      </c>
      <c r="B590" s="20" t="s">
        <v>287</v>
      </c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6"/>
      <c r="T590" s="15"/>
      <c r="U590" s="15"/>
      <c r="V590" s="15"/>
      <c r="W590" s="15"/>
      <c r="X590" s="16"/>
      <c r="Y590" s="15"/>
      <c r="Z590" s="15"/>
      <c r="AA590" s="15"/>
      <c r="AB590" s="15"/>
      <c r="AC590" s="15"/>
    </row>
    <row r="591" spans="1:29" s="17" customFormat="1" x14ac:dyDescent="0.25">
      <c r="A591" s="18">
        <v>2512747</v>
      </c>
      <c r="B591" s="20" t="s">
        <v>288</v>
      </c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6"/>
      <c r="T591" s="15"/>
      <c r="U591" s="15"/>
      <c r="V591" s="15"/>
      <c r="W591" s="15"/>
      <c r="X591" s="16"/>
      <c r="Y591" s="15"/>
      <c r="Z591" s="15"/>
      <c r="AA591" s="15"/>
      <c r="AB591" s="15"/>
      <c r="AC591" s="15"/>
    </row>
    <row r="592" spans="1:29" s="17" customFormat="1" x14ac:dyDescent="0.25">
      <c r="A592" s="18">
        <v>2512754</v>
      </c>
      <c r="B592" s="20" t="s">
        <v>289</v>
      </c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6"/>
      <c r="T592" s="15"/>
      <c r="U592" s="15"/>
      <c r="V592" s="15"/>
      <c r="W592" s="15"/>
      <c r="X592" s="16"/>
      <c r="Y592" s="15"/>
      <c r="Z592" s="15"/>
      <c r="AA592" s="15"/>
      <c r="AB592" s="15"/>
      <c r="AC592" s="15"/>
    </row>
    <row r="593" spans="1:29" s="17" customFormat="1" x14ac:dyDescent="0.25">
      <c r="A593" s="18">
        <v>2512788</v>
      </c>
      <c r="B593" s="20" t="s">
        <v>290</v>
      </c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6"/>
      <c r="T593" s="15"/>
      <c r="U593" s="15"/>
      <c r="V593" s="15"/>
      <c r="W593" s="15"/>
      <c r="X593" s="16"/>
      <c r="Y593" s="15"/>
      <c r="Z593" s="15"/>
      <c r="AA593" s="15"/>
      <c r="AB593" s="15"/>
      <c r="AC593" s="15"/>
    </row>
    <row r="594" spans="1:29" s="17" customFormat="1" x14ac:dyDescent="0.25">
      <c r="A594" s="18">
        <v>2512804</v>
      </c>
      <c r="B594" s="20" t="s">
        <v>291</v>
      </c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6"/>
      <c r="T594" s="15"/>
      <c r="U594" s="15"/>
      <c r="V594" s="15"/>
      <c r="W594" s="15"/>
      <c r="X594" s="16"/>
      <c r="Y594" s="15"/>
      <c r="Z594" s="15"/>
      <c r="AA594" s="15"/>
      <c r="AB594" s="15"/>
      <c r="AC594" s="15"/>
    </row>
    <row r="595" spans="1:29" s="17" customFormat="1" x14ac:dyDescent="0.25">
      <c r="A595" s="18">
        <v>2513000</v>
      </c>
      <c r="B595" s="20" t="s">
        <v>292</v>
      </c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6"/>
      <c r="T595" s="15"/>
      <c r="U595" s="15"/>
      <c r="V595" s="15"/>
      <c r="W595" s="15"/>
      <c r="X595" s="16"/>
      <c r="Y595" s="15"/>
      <c r="Z595" s="15"/>
      <c r="AA595" s="15"/>
      <c r="AB595" s="15"/>
      <c r="AC595" s="15"/>
    </row>
    <row r="596" spans="1:29" s="17" customFormat="1" x14ac:dyDescent="0.25">
      <c r="A596" s="18">
        <v>2513109</v>
      </c>
      <c r="B596" s="20" t="s">
        <v>293</v>
      </c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6"/>
      <c r="T596" s="15"/>
      <c r="U596" s="15"/>
      <c r="V596" s="15"/>
      <c r="W596" s="15"/>
      <c r="X596" s="16"/>
      <c r="Y596" s="15"/>
      <c r="Z596" s="15"/>
      <c r="AA596" s="15"/>
      <c r="AB596" s="15"/>
      <c r="AC596" s="15"/>
    </row>
    <row r="597" spans="1:29" s="17" customFormat="1" x14ac:dyDescent="0.25">
      <c r="A597" s="18">
        <v>2513158</v>
      </c>
      <c r="B597" s="20" t="s">
        <v>294</v>
      </c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6"/>
      <c r="T597" s="15"/>
      <c r="U597" s="15"/>
      <c r="V597" s="15"/>
      <c r="W597" s="15"/>
      <c r="X597" s="16"/>
      <c r="Y597" s="15"/>
      <c r="Z597" s="15"/>
      <c r="AA597" s="15"/>
      <c r="AB597" s="15"/>
      <c r="AC597" s="15"/>
    </row>
    <row r="598" spans="1:29" s="17" customFormat="1" x14ac:dyDescent="0.25">
      <c r="A598" s="18">
        <v>2513208</v>
      </c>
      <c r="B598" s="20" t="s">
        <v>295</v>
      </c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6"/>
      <c r="T598" s="15"/>
      <c r="U598" s="15"/>
      <c r="V598" s="15"/>
      <c r="W598" s="15"/>
      <c r="X598" s="16"/>
      <c r="Y598" s="15"/>
      <c r="Z598" s="15"/>
      <c r="AA598" s="15"/>
      <c r="AB598" s="15"/>
      <c r="AC598" s="15"/>
    </row>
    <row r="599" spans="1:29" s="17" customFormat="1" x14ac:dyDescent="0.25">
      <c r="A599" s="18">
        <v>2513307</v>
      </c>
      <c r="B599" s="20" t="s">
        <v>296</v>
      </c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6"/>
      <c r="T599" s="15"/>
      <c r="U599" s="15"/>
      <c r="V599" s="15"/>
      <c r="W599" s="15"/>
      <c r="X599" s="16"/>
      <c r="Y599" s="15"/>
      <c r="Z599" s="15"/>
      <c r="AA599" s="15"/>
      <c r="AB599" s="15"/>
      <c r="AC599" s="15"/>
    </row>
    <row r="600" spans="1:29" s="17" customFormat="1" x14ac:dyDescent="0.25">
      <c r="A600" s="18">
        <v>2513356</v>
      </c>
      <c r="B600" s="20" t="s">
        <v>58</v>
      </c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6"/>
      <c r="T600" s="15"/>
      <c r="U600" s="15"/>
      <c r="V600" s="15"/>
      <c r="W600" s="15"/>
      <c r="X600" s="16"/>
      <c r="Y600" s="15"/>
      <c r="Z600" s="15"/>
      <c r="AA600" s="15"/>
      <c r="AB600" s="15"/>
      <c r="AC600" s="15"/>
    </row>
    <row r="601" spans="1:29" s="17" customFormat="1" x14ac:dyDescent="0.25">
      <c r="A601" s="18">
        <v>2513406</v>
      </c>
      <c r="B601" s="20" t="s">
        <v>297</v>
      </c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6"/>
      <c r="T601" s="15"/>
      <c r="U601" s="15"/>
      <c r="V601" s="15"/>
      <c r="W601" s="15"/>
      <c r="X601" s="16"/>
      <c r="Y601" s="15"/>
      <c r="Z601" s="15"/>
      <c r="AA601" s="15"/>
      <c r="AB601" s="15"/>
      <c r="AC601" s="15"/>
    </row>
    <row r="602" spans="1:29" s="17" customFormat="1" x14ac:dyDescent="0.25">
      <c r="A602" s="18">
        <v>2513802</v>
      </c>
      <c r="B602" s="20" t="s">
        <v>298</v>
      </c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6"/>
      <c r="T602" s="15"/>
      <c r="U602" s="15"/>
      <c r="V602" s="15"/>
      <c r="W602" s="15"/>
      <c r="X602" s="16"/>
      <c r="Y602" s="15"/>
      <c r="Z602" s="15"/>
      <c r="AA602" s="15"/>
      <c r="AB602" s="15"/>
      <c r="AC602" s="15"/>
    </row>
    <row r="603" spans="1:29" s="17" customFormat="1" x14ac:dyDescent="0.25">
      <c r="A603" s="18">
        <v>2513505</v>
      </c>
      <c r="B603" s="20" t="s">
        <v>299</v>
      </c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6"/>
      <c r="T603" s="15"/>
      <c r="U603" s="15"/>
      <c r="V603" s="15"/>
      <c r="W603" s="15"/>
      <c r="X603" s="16"/>
      <c r="Y603" s="15"/>
      <c r="Z603" s="15"/>
      <c r="AA603" s="15"/>
      <c r="AB603" s="15"/>
      <c r="AC603" s="15"/>
    </row>
    <row r="604" spans="1:29" s="17" customFormat="1" x14ac:dyDescent="0.25">
      <c r="A604" s="18">
        <v>2513604</v>
      </c>
      <c r="B604" s="20" t="s">
        <v>300</v>
      </c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6"/>
      <c r="T604" s="15"/>
      <c r="U604" s="15"/>
      <c r="V604" s="15"/>
      <c r="W604" s="15"/>
      <c r="X604" s="16"/>
      <c r="Y604" s="15"/>
      <c r="Z604" s="15"/>
      <c r="AA604" s="15"/>
      <c r="AB604" s="15"/>
      <c r="AC604" s="15"/>
    </row>
    <row r="605" spans="1:29" s="17" customFormat="1" x14ac:dyDescent="0.25">
      <c r="A605" s="18">
        <v>2513851</v>
      </c>
      <c r="B605" s="20" t="s">
        <v>301</v>
      </c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6"/>
      <c r="T605" s="15"/>
      <c r="U605" s="15"/>
      <c r="V605" s="15"/>
      <c r="W605" s="15"/>
      <c r="X605" s="16"/>
      <c r="Y605" s="15"/>
      <c r="Z605" s="15"/>
      <c r="AA605" s="15"/>
      <c r="AB605" s="15"/>
      <c r="AC605" s="15"/>
    </row>
    <row r="606" spans="1:29" s="17" customFormat="1" x14ac:dyDescent="0.25">
      <c r="A606" s="18">
        <v>2513927</v>
      </c>
      <c r="B606" s="20" t="s">
        <v>302</v>
      </c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6"/>
      <c r="T606" s="15"/>
      <c r="U606" s="15"/>
      <c r="V606" s="15"/>
      <c r="W606" s="15"/>
      <c r="X606" s="16"/>
      <c r="Y606" s="15"/>
      <c r="Z606" s="15"/>
      <c r="AA606" s="15"/>
      <c r="AB606" s="15"/>
      <c r="AC606" s="15"/>
    </row>
    <row r="607" spans="1:29" s="17" customFormat="1" x14ac:dyDescent="0.25">
      <c r="A607" s="18">
        <v>2513901</v>
      </c>
      <c r="B607" s="20" t="s">
        <v>303</v>
      </c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6"/>
      <c r="T607" s="15"/>
      <c r="U607" s="15"/>
      <c r="V607" s="15"/>
      <c r="W607" s="15"/>
      <c r="X607" s="16"/>
      <c r="Y607" s="15"/>
      <c r="Z607" s="15"/>
      <c r="AA607" s="15"/>
      <c r="AB607" s="15"/>
      <c r="AC607" s="15"/>
    </row>
    <row r="608" spans="1:29" s="17" customFormat="1" x14ac:dyDescent="0.25">
      <c r="A608" s="18">
        <v>2513968</v>
      </c>
      <c r="B608" s="20" t="s">
        <v>60</v>
      </c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6"/>
      <c r="T608" s="15"/>
      <c r="U608" s="15"/>
      <c r="V608" s="15"/>
      <c r="W608" s="15"/>
      <c r="X608" s="16"/>
      <c r="Y608" s="15"/>
      <c r="Z608" s="15"/>
      <c r="AA608" s="15"/>
      <c r="AB608" s="15"/>
      <c r="AC608" s="15"/>
    </row>
    <row r="609" spans="1:29" s="17" customFormat="1" x14ac:dyDescent="0.25">
      <c r="A609" s="18">
        <v>2513943</v>
      </c>
      <c r="B609" s="20" t="s">
        <v>304</v>
      </c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6"/>
      <c r="T609" s="15"/>
      <c r="U609" s="15"/>
      <c r="V609" s="15"/>
      <c r="W609" s="15"/>
      <c r="X609" s="16"/>
      <c r="Y609" s="15"/>
      <c r="Z609" s="15"/>
      <c r="AA609" s="15"/>
      <c r="AB609" s="15"/>
      <c r="AC609" s="15"/>
    </row>
    <row r="610" spans="1:29" s="17" customFormat="1" x14ac:dyDescent="0.25">
      <c r="A610" s="18">
        <v>2513984</v>
      </c>
      <c r="B610" s="20" t="s">
        <v>147</v>
      </c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6"/>
      <c r="T610" s="15"/>
      <c r="U610" s="15"/>
      <c r="V610" s="15"/>
      <c r="W610" s="15"/>
      <c r="X610" s="16"/>
      <c r="Y610" s="15"/>
      <c r="Z610" s="15"/>
      <c r="AA610" s="15"/>
      <c r="AB610" s="15"/>
      <c r="AC610" s="15"/>
    </row>
    <row r="611" spans="1:29" s="17" customFormat="1" x14ac:dyDescent="0.25">
      <c r="A611" s="18">
        <v>2514008</v>
      </c>
      <c r="B611" s="20" t="s">
        <v>305</v>
      </c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6"/>
      <c r="T611" s="15"/>
      <c r="U611" s="15"/>
      <c r="V611" s="15"/>
      <c r="W611" s="15"/>
      <c r="X611" s="16"/>
      <c r="Y611" s="15"/>
      <c r="Z611" s="15"/>
      <c r="AA611" s="15"/>
      <c r="AB611" s="15"/>
      <c r="AC611" s="15"/>
    </row>
    <row r="612" spans="1:29" s="17" customFormat="1" x14ac:dyDescent="0.25">
      <c r="A612" s="18">
        <v>2500700</v>
      </c>
      <c r="B612" s="20" t="s">
        <v>306</v>
      </c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6"/>
      <c r="T612" s="15"/>
      <c r="U612" s="15"/>
      <c r="V612" s="15"/>
      <c r="W612" s="15"/>
      <c r="X612" s="16"/>
      <c r="Y612" s="15"/>
      <c r="Z612" s="15"/>
      <c r="AA612" s="15"/>
      <c r="AB612" s="15"/>
      <c r="AC612" s="15"/>
    </row>
    <row r="613" spans="1:29" s="17" customFormat="1" x14ac:dyDescent="0.25">
      <c r="A613" s="18">
        <v>2514107</v>
      </c>
      <c r="B613" s="20" t="s">
        <v>307</v>
      </c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6"/>
      <c r="T613" s="15"/>
      <c r="U613" s="15"/>
      <c r="V613" s="15"/>
      <c r="W613" s="15"/>
      <c r="X613" s="16"/>
      <c r="Y613" s="15"/>
      <c r="Z613" s="15"/>
      <c r="AA613" s="15"/>
      <c r="AB613" s="15"/>
      <c r="AC613" s="15"/>
    </row>
    <row r="614" spans="1:29" s="17" customFormat="1" x14ac:dyDescent="0.25">
      <c r="A614" s="18">
        <v>2514206</v>
      </c>
      <c r="B614" s="20" t="s">
        <v>308</v>
      </c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6"/>
      <c r="T614" s="15"/>
      <c r="U614" s="15"/>
      <c r="V614" s="15"/>
      <c r="W614" s="15"/>
      <c r="X614" s="16"/>
      <c r="Y614" s="15"/>
      <c r="Z614" s="15"/>
      <c r="AA614" s="15"/>
      <c r="AB614" s="15"/>
      <c r="AC614" s="15"/>
    </row>
    <row r="615" spans="1:29" s="17" customFormat="1" x14ac:dyDescent="0.25">
      <c r="A615" s="18">
        <v>2514305</v>
      </c>
      <c r="B615" s="20" t="s">
        <v>309</v>
      </c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6"/>
      <c r="T615" s="15"/>
      <c r="U615" s="15"/>
      <c r="V615" s="15"/>
      <c r="W615" s="15"/>
      <c r="X615" s="16"/>
      <c r="Y615" s="15"/>
      <c r="Z615" s="15"/>
      <c r="AA615" s="15"/>
      <c r="AB615" s="15"/>
      <c r="AC615" s="15"/>
    </row>
    <row r="616" spans="1:29" s="17" customFormat="1" x14ac:dyDescent="0.25">
      <c r="A616" s="18">
        <v>2514404</v>
      </c>
      <c r="B616" s="20" t="s">
        <v>310</v>
      </c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6"/>
      <c r="T616" s="15"/>
      <c r="U616" s="15"/>
      <c r="V616" s="15"/>
      <c r="W616" s="15"/>
      <c r="X616" s="16"/>
      <c r="Y616" s="15"/>
      <c r="Z616" s="15"/>
      <c r="AA616" s="15"/>
      <c r="AB616" s="15"/>
      <c r="AC616" s="15"/>
    </row>
    <row r="617" spans="1:29" s="17" customFormat="1" x14ac:dyDescent="0.25">
      <c r="A617" s="18">
        <v>2514503</v>
      </c>
      <c r="B617" s="20" t="s">
        <v>311</v>
      </c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6"/>
      <c r="T617" s="15"/>
      <c r="U617" s="15"/>
      <c r="V617" s="15"/>
      <c r="W617" s="15"/>
      <c r="X617" s="16"/>
      <c r="Y617" s="15"/>
      <c r="Z617" s="15"/>
      <c r="AA617" s="15"/>
      <c r="AB617" s="15"/>
      <c r="AC617" s="15"/>
    </row>
    <row r="618" spans="1:29" s="17" customFormat="1" x14ac:dyDescent="0.25">
      <c r="A618" s="18">
        <v>2514552</v>
      </c>
      <c r="B618" s="20" t="s">
        <v>312</v>
      </c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6"/>
      <c r="T618" s="15"/>
      <c r="U618" s="15"/>
      <c r="V618" s="15"/>
      <c r="W618" s="15"/>
      <c r="X618" s="16"/>
      <c r="Y618" s="15"/>
      <c r="Z618" s="15"/>
      <c r="AA618" s="15"/>
      <c r="AB618" s="15"/>
      <c r="AC618" s="15"/>
    </row>
    <row r="619" spans="1:29" s="17" customFormat="1" x14ac:dyDescent="0.25">
      <c r="A619" s="18">
        <v>2514602</v>
      </c>
      <c r="B619" s="20" t="s">
        <v>313</v>
      </c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6"/>
      <c r="T619" s="15"/>
      <c r="U619" s="15"/>
      <c r="V619" s="15"/>
      <c r="W619" s="15"/>
      <c r="X619" s="16"/>
      <c r="Y619" s="15"/>
      <c r="Z619" s="15"/>
      <c r="AA619" s="15"/>
      <c r="AB619" s="15"/>
      <c r="AC619" s="15"/>
    </row>
    <row r="620" spans="1:29" s="17" customFormat="1" x14ac:dyDescent="0.25">
      <c r="A620" s="18">
        <v>2514651</v>
      </c>
      <c r="B620" s="20" t="s">
        <v>314</v>
      </c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6"/>
      <c r="T620" s="15"/>
      <c r="U620" s="15"/>
      <c r="V620" s="15"/>
      <c r="W620" s="15"/>
      <c r="X620" s="16"/>
      <c r="Y620" s="15"/>
      <c r="Z620" s="15"/>
      <c r="AA620" s="15"/>
      <c r="AB620" s="15"/>
      <c r="AC620" s="15"/>
    </row>
    <row r="621" spans="1:29" s="17" customFormat="1" x14ac:dyDescent="0.25">
      <c r="A621" s="18">
        <v>2514701</v>
      </c>
      <c r="B621" s="20" t="s">
        <v>315</v>
      </c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6"/>
      <c r="T621" s="15"/>
      <c r="U621" s="15"/>
      <c r="V621" s="15"/>
      <c r="W621" s="15"/>
      <c r="X621" s="16"/>
      <c r="Y621" s="15"/>
      <c r="Z621" s="15"/>
      <c r="AA621" s="15"/>
      <c r="AB621" s="15"/>
      <c r="AC621" s="15"/>
    </row>
    <row r="622" spans="1:29" s="17" customFormat="1" x14ac:dyDescent="0.25">
      <c r="A622" s="18">
        <v>2514800</v>
      </c>
      <c r="B622" s="20" t="s">
        <v>316</v>
      </c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6"/>
      <c r="T622" s="15"/>
      <c r="U622" s="15"/>
      <c r="V622" s="15"/>
      <c r="W622" s="15"/>
      <c r="X622" s="16"/>
      <c r="Y622" s="15"/>
      <c r="Z622" s="15"/>
      <c r="AA622" s="15"/>
      <c r="AB622" s="15"/>
      <c r="AC622" s="15"/>
    </row>
    <row r="623" spans="1:29" s="17" customFormat="1" x14ac:dyDescent="0.25">
      <c r="A623" s="18">
        <v>2514453</v>
      </c>
      <c r="B623" s="20" t="s">
        <v>317</v>
      </c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6"/>
      <c r="T623" s="15"/>
      <c r="U623" s="15"/>
      <c r="V623" s="15"/>
      <c r="W623" s="15"/>
      <c r="X623" s="16"/>
      <c r="Y623" s="15"/>
      <c r="Z623" s="15"/>
      <c r="AA623" s="15"/>
      <c r="AB623" s="15"/>
      <c r="AC623" s="15"/>
    </row>
    <row r="624" spans="1:29" s="17" customFormat="1" x14ac:dyDescent="0.25">
      <c r="A624" s="18">
        <v>2514909</v>
      </c>
      <c r="B624" s="20" t="s">
        <v>318</v>
      </c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6"/>
      <c r="T624" s="15"/>
      <c r="U624" s="15"/>
      <c r="V624" s="15"/>
      <c r="W624" s="15"/>
      <c r="X624" s="16"/>
      <c r="Y624" s="15"/>
      <c r="Z624" s="15"/>
      <c r="AA624" s="15"/>
      <c r="AB624" s="15"/>
      <c r="AC624" s="15"/>
    </row>
    <row r="625" spans="1:29" s="17" customFormat="1" x14ac:dyDescent="0.25">
      <c r="A625" s="18">
        <v>2515104</v>
      </c>
      <c r="B625" s="20" t="s">
        <v>319</v>
      </c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6"/>
      <c r="T625" s="15"/>
      <c r="U625" s="15"/>
      <c r="V625" s="15"/>
      <c r="W625" s="15"/>
      <c r="X625" s="16"/>
      <c r="Y625" s="15"/>
      <c r="Z625" s="15"/>
      <c r="AA625" s="15"/>
      <c r="AB625" s="15"/>
      <c r="AC625" s="15"/>
    </row>
    <row r="626" spans="1:29" s="17" customFormat="1" x14ac:dyDescent="0.25">
      <c r="A626" s="18">
        <v>2515203</v>
      </c>
      <c r="B626" s="20" t="s">
        <v>320</v>
      </c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6"/>
      <c r="T626" s="15"/>
      <c r="U626" s="15"/>
      <c r="V626" s="15"/>
      <c r="W626" s="15"/>
      <c r="X626" s="16"/>
      <c r="Y626" s="15"/>
      <c r="Z626" s="15"/>
      <c r="AA626" s="15"/>
      <c r="AB626" s="15"/>
      <c r="AC626" s="15"/>
    </row>
    <row r="627" spans="1:29" s="17" customFormat="1" x14ac:dyDescent="0.25">
      <c r="A627" s="18">
        <v>2515401</v>
      </c>
      <c r="B627" s="20" t="s">
        <v>321</v>
      </c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6"/>
      <c r="T627" s="15"/>
      <c r="U627" s="15"/>
      <c r="V627" s="15"/>
      <c r="W627" s="15"/>
      <c r="X627" s="16"/>
      <c r="Y627" s="15"/>
      <c r="Z627" s="15"/>
      <c r="AA627" s="15"/>
      <c r="AB627" s="15"/>
      <c r="AC627" s="15"/>
    </row>
    <row r="628" spans="1:29" s="17" customFormat="1" x14ac:dyDescent="0.25">
      <c r="A628" s="18">
        <v>2515500</v>
      </c>
      <c r="B628" s="20" t="s">
        <v>322</v>
      </c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6"/>
      <c r="T628" s="15"/>
      <c r="U628" s="15"/>
      <c r="V628" s="15"/>
      <c r="W628" s="15"/>
      <c r="X628" s="16"/>
      <c r="Y628" s="15"/>
      <c r="Z628" s="15"/>
      <c r="AA628" s="15"/>
      <c r="AB628" s="15"/>
      <c r="AC628" s="15"/>
    </row>
    <row r="629" spans="1:29" s="17" customFormat="1" x14ac:dyDescent="0.25">
      <c r="A629" s="18">
        <v>2515609</v>
      </c>
      <c r="B629" s="20" t="s">
        <v>323</v>
      </c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6"/>
      <c r="T629" s="15"/>
      <c r="U629" s="15"/>
      <c r="V629" s="15"/>
      <c r="W629" s="15"/>
      <c r="X629" s="16"/>
      <c r="Y629" s="15"/>
      <c r="Z629" s="15"/>
      <c r="AA629" s="15"/>
      <c r="AB629" s="15"/>
      <c r="AC629" s="15"/>
    </row>
    <row r="630" spans="1:29" s="17" customFormat="1" x14ac:dyDescent="0.25">
      <c r="A630" s="18">
        <v>2515708</v>
      </c>
      <c r="B630" s="20" t="s">
        <v>324</v>
      </c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6"/>
      <c r="T630" s="15"/>
      <c r="U630" s="15"/>
      <c r="V630" s="15"/>
      <c r="W630" s="15"/>
      <c r="X630" s="16"/>
      <c r="Y630" s="15"/>
      <c r="Z630" s="15"/>
      <c r="AA630" s="15"/>
      <c r="AB630" s="15"/>
      <c r="AC630" s="15"/>
    </row>
    <row r="631" spans="1:29" s="17" customFormat="1" x14ac:dyDescent="0.25">
      <c r="A631" s="18">
        <v>2515807</v>
      </c>
      <c r="B631" s="20" t="s">
        <v>325</v>
      </c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6"/>
      <c r="T631" s="15"/>
      <c r="U631" s="15"/>
      <c r="V631" s="15"/>
      <c r="W631" s="15"/>
      <c r="X631" s="16"/>
      <c r="Y631" s="15"/>
      <c r="Z631" s="15"/>
      <c r="AA631" s="15"/>
      <c r="AB631" s="15"/>
      <c r="AC631" s="15"/>
    </row>
    <row r="632" spans="1:29" s="17" customFormat="1" x14ac:dyDescent="0.25">
      <c r="A632" s="18">
        <v>2515906</v>
      </c>
      <c r="B632" s="20" t="s">
        <v>326</v>
      </c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6"/>
      <c r="T632" s="15"/>
      <c r="U632" s="15"/>
      <c r="V632" s="15"/>
      <c r="W632" s="15"/>
      <c r="X632" s="16"/>
      <c r="Y632" s="15"/>
      <c r="Z632" s="15"/>
      <c r="AA632" s="15"/>
      <c r="AB632" s="15"/>
      <c r="AC632" s="15"/>
    </row>
    <row r="633" spans="1:29" s="17" customFormat="1" x14ac:dyDescent="0.25">
      <c r="A633" s="18">
        <v>2515930</v>
      </c>
      <c r="B633" s="20" t="s">
        <v>327</v>
      </c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6"/>
      <c r="T633" s="15"/>
      <c r="U633" s="15"/>
      <c r="V633" s="15"/>
      <c r="W633" s="15"/>
      <c r="X633" s="16"/>
      <c r="Y633" s="15"/>
      <c r="Z633" s="15"/>
      <c r="AA633" s="15"/>
      <c r="AB633" s="15"/>
      <c r="AC633" s="15"/>
    </row>
    <row r="634" spans="1:29" s="17" customFormat="1" x14ac:dyDescent="0.25">
      <c r="A634" s="18">
        <v>2516003</v>
      </c>
      <c r="B634" s="20" t="s">
        <v>328</v>
      </c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6"/>
      <c r="T634" s="15"/>
      <c r="U634" s="15"/>
      <c r="V634" s="15"/>
      <c r="W634" s="15"/>
      <c r="X634" s="16"/>
      <c r="Y634" s="15"/>
      <c r="Z634" s="15"/>
      <c r="AA634" s="15"/>
      <c r="AB634" s="15"/>
      <c r="AC634" s="15"/>
    </row>
    <row r="635" spans="1:29" s="17" customFormat="1" x14ac:dyDescent="0.25">
      <c r="A635" s="18">
        <v>2516102</v>
      </c>
      <c r="B635" s="20" t="s">
        <v>329</v>
      </c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6"/>
      <c r="T635" s="15"/>
      <c r="U635" s="15"/>
      <c r="V635" s="15"/>
      <c r="W635" s="15"/>
      <c r="X635" s="16"/>
      <c r="Y635" s="15"/>
      <c r="Z635" s="15"/>
      <c r="AA635" s="15"/>
      <c r="AB635" s="15"/>
      <c r="AC635" s="15"/>
    </row>
    <row r="636" spans="1:29" s="17" customFormat="1" x14ac:dyDescent="0.25">
      <c r="A636" s="18">
        <v>2516151</v>
      </c>
      <c r="B636" s="20" t="s">
        <v>330</v>
      </c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6"/>
      <c r="T636" s="15"/>
      <c r="U636" s="15"/>
      <c r="V636" s="15"/>
      <c r="W636" s="15"/>
      <c r="X636" s="16"/>
      <c r="Y636" s="15"/>
      <c r="Z636" s="15"/>
      <c r="AA636" s="15"/>
      <c r="AB636" s="15"/>
      <c r="AC636" s="15"/>
    </row>
    <row r="637" spans="1:29" s="17" customFormat="1" x14ac:dyDescent="0.25">
      <c r="A637" s="18">
        <v>2516201</v>
      </c>
      <c r="B637" s="20" t="s">
        <v>331</v>
      </c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6"/>
      <c r="T637" s="15"/>
      <c r="U637" s="15"/>
      <c r="V637" s="15"/>
      <c r="W637" s="15"/>
      <c r="X637" s="16"/>
      <c r="Y637" s="15"/>
      <c r="Z637" s="15"/>
      <c r="AA637" s="15"/>
      <c r="AB637" s="15"/>
      <c r="AC637" s="15"/>
    </row>
    <row r="638" spans="1:29" s="17" customFormat="1" x14ac:dyDescent="0.25">
      <c r="A638" s="18">
        <v>2516300</v>
      </c>
      <c r="B638" s="20" t="s">
        <v>332</v>
      </c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6"/>
      <c r="T638" s="15"/>
      <c r="U638" s="15"/>
      <c r="V638" s="15"/>
      <c r="W638" s="15"/>
      <c r="X638" s="16"/>
      <c r="Y638" s="15"/>
      <c r="Z638" s="15"/>
      <c r="AA638" s="15"/>
      <c r="AB638" s="15"/>
      <c r="AC638" s="15"/>
    </row>
    <row r="639" spans="1:29" s="17" customFormat="1" x14ac:dyDescent="0.25">
      <c r="A639" s="18">
        <v>2516409</v>
      </c>
      <c r="B639" s="20" t="s">
        <v>333</v>
      </c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6"/>
      <c r="T639" s="15"/>
      <c r="U639" s="15"/>
      <c r="V639" s="15"/>
      <c r="W639" s="15"/>
      <c r="X639" s="16"/>
      <c r="Y639" s="15"/>
      <c r="Z639" s="15"/>
      <c r="AA639" s="15"/>
      <c r="AB639" s="15"/>
      <c r="AC639" s="15"/>
    </row>
    <row r="640" spans="1:29" s="17" customFormat="1" x14ac:dyDescent="0.25">
      <c r="A640" s="18">
        <v>2516508</v>
      </c>
      <c r="B640" s="20" t="s">
        <v>334</v>
      </c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6"/>
      <c r="T640" s="15"/>
      <c r="U640" s="15"/>
      <c r="V640" s="15"/>
      <c r="W640" s="15"/>
      <c r="X640" s="16"/>
      <c r="Y640" s="15"/>
      <c r="Z640" s="15"/>
      <c r="AA640" s="15"/>
      <c r="AB640" s="15"/>
      <c r="AC640" s="15"/>
    </row>
    <row r="641" spans="1:29" s="17" customFormat="1" x14ac:dyDescent="0.25">
      <c r="A641" s="18">
        <v>2516607</v>
      </c>
      <c r="B641" s="20" t="s">
        <v>335</v>
      </c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6"/>
      <c r="T641" s="15"/>
      <c r="U641" s="15"/>
      <c r="V641" s="15"/>
      <c r="W641" s="15"/>
      <c r="X641" s="16"/>
      <c r="Y641" s="15"/>
      <c r="Z641" s="15"/>
      <c r="AA641" s="15"/>
      <c r="AB641" s="15"/>
      <c r="AC641" s="15"/>
    </row>
    <row r="642" spans="1:29" s="17" customFormat="1" x14ac:dyDescent="0.25">
      <c r="A642" s="18">
        <v>2516706</v>
      </c>
      <c r="B642" s="20" t="s">
        <v>336</v>
      </c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6"/>
      <c r="T642" s="15"/>
      <c r="U642" s="15"/>
      <c r="V642" s="15"/>
      <c r="W642" s="15"/>
      <c r="X642" s="16"/>
      <c r="Y642" s="15"/>
      <c r="Z642" s="15"/>
      <c r="AA642" s="15"/>
      <c r="AB642" s="15"/>
      <c r="AC642" s="15"/>
    </row>
    <row r="643" spans="1:29" s="17" customFormat="1" x14ac:dyDescent="0.25">
      <c r="A643" s="18">
        <v>2516755</v>
      </c>
      <c r="B643" s="20" t="s">
        <v>337</v>
      </c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6"/>
      <c r="T643" s="15"/>
      <c r="U643" s="15"/>
      <c r="V643" s="15"/>
      <c r="W643" s="15"/>
      <c r="X643" s="16"/>
      <c r="Y643" s="15"/>
      <c r="Z643" s="15"/>
      <c r="AA643" s="15"/>
      <c r="AB643" s="15"/>
      <c r="AC643" s="15"/>
    </row>
    <row r="644" spans="1:29" s="17" customFormat="1" x14ac:dyDescent="0.25">
      <c r="A644" s="18">
        <v>2516805</v>
      </c>
      <c r="B644" s="20" t="s">
        <v>338</v>
      </c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6"/>
      <c r="T644" s="15"/>
      <c r="U644" s="15"/>
      <c r="V644" s="15"/>
      <c r="W644" s="15"/>
      <c r="X644" s="16"/>
      <c r="Y644" s="15"/>
      <c r="Z644" s="15"/>
      <c r="AA644" s="15"/>
      <c r="AB644" s="15"/>
      <c r="AC644" s="15"/>
    </row>
    <row r="645" spans="1:29" s="17" customFormat="1" x14ac:dyDescent="0.25">
      <c r="A645" s="18">
        <v>2516904</v>
      </c>
      <c r="B645" s="20" t="s">
        <v>339</v>
      </c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6"/>
      <c r="T645" s="15"/>
      <c r="U645" s="15"/>
      <c r="V645" s="15"/>
      <c r="W645" s="15"/>
      <c r="X645" s="16"/>
      <c r="Y645" s="15"/>
      <c r="Z645" s="15"/>
      <c r="AA645" s="15"/>
      <c r="AB645" s="15"/>
      <c r="AC645" s="15"/>
    </row>
    <row r="646" spans="1:29" s="17" customFormat="1" x14ac:dyDescent="0.25">
      <c r="A646" s="18">
        <v>2517001</v>
      </c>
      <c r="B646" s="20" t="s">
        <v>340</v>
      </c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6"/>
      <c r="T646" s="15"/>
      <c r="U646" s="15"/>
      <c r="V646" s="15"/>
      <c r="W646" s="15"/>
      <c r="X646" s="16"/>
      <c r="Y646" s="15"/>
      <c r="Z646" s="15"/>
      <c r="AA646" s="15"/>
      <c r="AB646" s="15"/>
      <c r="AC646" s="15"/>
    </row>
    <row r="647" spans="1:29" s="17" customFormat="1" x14ac:dyDescent="0.25">
      <c r="A647" s="18">
        <v>2517100</v>
      </c>
      <c r="B647" s="20" t="s">
        <v>341</v>
      </c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6"/>
      <c r="T647" s="15"/>
      <c r="U647" s="15"/>
      <c r="V647" s="15"/>
      <c r="W647" s="15"/>
      <c r="X647" s="16"/>
      <c r="Y647" s="15"/>
      <c r="Z647" s="15"/>
      <c r="AA647" s="15"/>
      <c r="AB647" s="15"/>
      <c r="AC647" s="15"/>
    </row>
    <row r="648" spans="1:29" s="17" customFormat="1" x14ac:dyDescent="0.25">
      <c r="A648" s="18">
        <v>2517209</v>
      </c>
      <c r="B648" s="20" t="s">
        <v>342</v>
      </c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6"/>
      <c r="T648" s="15"/>
      <c r="U648" s="15"/>
      <c r="V648" s="15"/>
      <c r="W648" s="15"/>
      <c r="X648" s="16"/>
      <c r="Y648" s="15"/>
      <c r="Z648" s="15"/>
      <c r="AA648" s="15"/>
      <c r="AB648" s="15"/>
      <c r="AC648" s="15"/>
    </row>
    <row r="649" spans="1:29" s="17" customFormat="1" x14ac:dyDescent="0.25">
      <c r="A649" s="18">
        <v>2505501</v>
      </c>
      <c r="B649" s="20" t="s">
        <v>343</v>
      </c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6"/>
      <c r="T649" s="15"/>
      <c r="U649" s="15"/>
      <c r="V649" s="15"/>
      <c r="W649" s="15"/>
      <c r="X649" s="16"/>
      <c r="Y649" s="15"/>
      <c r="Z649" s="15"/>
      <c r="AA649" s="15"/>
      <c r="AB649" s="15"/>
      <c r="AC649" s="15"/>
    </row>
    <row r="650" spans="1:29" s="17" customFormat="1" x14ac:dyDescent="0.25">
      <c r="A650" s="18">
        <v>2517407</v>
      </c>
      <c r="B650" s="20" t="s">
        <v>344</v>
      </c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6"/>
      <c r="T650" s="15"/>
      <c r="U650" s="15"/>
      <c r="V650" s="15"/>
      <c r="W650" s="15"/>
      <c r="X650" s="16"/>
      <c r="Y650" s="15"/>
      <c r="Z650" s="15"/>
      <c r="AA650" s="15"/>
      <c r="AB650" s="15"/>
      <c r="AC650" s="15"/>
    </row>
    <row r="651" spans="1:29" s="17" customFormat="1" x14ac:dyDescent="0.25">
      <c r="A651" s="18">
        <v>2600104</v>
      </c>
      <c r="B651" s="20" t="s">
        <v>345</v>
      </c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6"/>
      <c r="T651" s="15"/>
      <c r="U651" s="15"/>
      <c r="V651" s="15"/>
      <c r="W651" s="15"/>
      <c r="X651" s="16"/>
      <c r="Y651" s="15"/>
      <c r="Z651" s="15"/>
      <c r="AA651" s="15"/>
      <c r="AB651" s="15"/>
      <c r="AC651" s="15"/>
    </row>
    <row r="652" spans="1:29" s="17" customFormat="1" x14ac:dyDescent="0.25">
      <c r="A652" s="18">
        <v>2600203</v>
      </c>
      <c r="B652" s="20" t="s">
        <v>346</v>
      </c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6"/>
      <c r="T652" s="15"/>
      <c r="U652" s="15"/>
      <c r="V652" s="15"/>
      <c r="W652" s="15"/>
      <c r="X652" s="16"/>
      <c r="Y652" s="15"/>
      <c r="Z652" s="15"/>
      <c r="AA652" s="15"/>
      <c r="AB652" s="15"/>
      <c r="AC652" s="15"/>
    </row>
    <row r="653" spans="1:29" s="17" customFormat="1" x14ac:dyDescent="0.25">
      <c r="A653" s="18">
        <v>2600302</v>
      </c>
      <c r="B653" s="20" t="s">
        <v>347</v>
      </c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6"/>
      <c r="T653" s="15"/>
      <c r="U653" s="15"/>
      <c r="V653" s="15"/>
      <c r="W653" s="15"/>
      <c r="X653" s="16"/>
      <c r="Y653" s="15"/>
      <c r="Z653" s="15"/>
      <c r="AA653" s="15"/>
      <c r="AB653" s="15"/>
      <c r="AC653" s="15"/>
    </row>
    <row r="654" spans="1:29" s="17" customFormat="1" x14ac:dyDescent="0.25">
      <c r="A654" s="18">
        <v>2600500</v>
      </c>
      <c r="B654" s="20" t="s">
        <v>348</v>
      </c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6"/>
      <c r="T654" s="15"/>
      <c r="U654" s="15"/>
      <c r="V654" s="15"/>
      <c r="W654" s="15"/>
      <c r="X654" s="16"/>
      <c r="Y654" s="15"/>
      <c r="Z654" s="15"/>
      <c r="AA654" s="15"/>
      <c r="AB654" s="15"/>
      <c r="AC654" s="15"/>
    </row>
    <row r="655" spans="1:29" s="17" customFormat="1" x14ac:dyDescent="0.25">
      <c r="A655" s="18">
        <v>2600609</v>
      </c>
      <c r="B655" s="20" t="s">
        <v>162</v>
      </c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6"/>
      <c r="T655" s="15"/>
      <c r="U655" s="15"/>
      <c r="V655" s="15"/>
      <c r="W655" s="15"/>
      <c r="X655" s="16"/>
      <c r="Y655" s="15"/>
      <c r="Z655" s="15"/>
      <c r="AA655" s="15"/>
      <c r="AB655" s="15"/>
      <c r="AC655" s="15"/>
    </row>
    <row r="656" spans="1:29" s="17" customFormat="1" x14ac:dyDescent="0.25">
      <c r="A656" s="18">
        <v>2600807</v>
      </c>
      <c r="B656" s="20" t="s">
        <v>349</v>
      </c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6"/>
      <c r="T656" s="15"/>
      <c r="U656" s="15"/>
      <c r="V656" s="15"/>
      <c r="W656" s="15"/>
      <c r="X656" s="16"/>
      <c r="Y656" s="15"/>
      <c r="Z656" s="15"/>
      <c r="AA656" s="15"/>
      <c r="AB656" s="15"/>
      <c r="AC656" s="15"/>
    </row>
    <row r="657" spans="1:29" s="17" customFormat="1" x14ac:dyDescent="0.25">
      <c r="A657" s="18">
        <v>2601003</v>
      </c>
      <c r="B657" s="20" t="s">
        <v>350</v>
      </c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6"/>
      <c r="T657" s="15"/>
      <c r="U657" s="15"/>
      <c r="V657" s="15"/>
      <c r="W657" s="15"/>
      <c r="X657" s="16"/>
      <c r="Y657" s="15"/>
      <c r="Z657" s="15"/>
      <c r="AA657" s="15"/>
      <c r="AB657" s="15"/>
      <c r="AC657" s="15"/>
    </row>
    <row r="658" spans="1:29" s="17" customFormat="1" x14ac:dyDescent="0.25">
      <c r="A658" s="18">
        <v>2601102</v>
      </c>
      <c r="B658" s="20" t="s">
        <v>351</v>
      </c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6"/>
      <c r="T658" s="15"/>
      <c r="U658" s="15"/>
      <c r="V658" s="15"/>
      <c r="W658" s="15"/>
      <c r="X658" s="16"/>
      <c r="Y658" s="15"/>
      <c r="Z658" s="15"/>
      <c r="AA658" s="15"/>
      <c r="AB658" s="15"/>
      <c r="AC658" s="15"/>
    </row>
    <row r="659" spans="1:29" s="17" customFormat="1" x14ac:dyDescent="0.25">
      <c r="A659" s="18">
        <v>2601201</v>
      </c>
      <c r="B659" s="20" t="s">
        <v>352</v>
      </c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6"/>
      <c r="T659" s="15"/>
      <c r="U659" s="15"/>
      <c r="V659" s="15"/>
      <c r="W659" s="15"/>
      <c r="X659" s="16"/>
      <c r="Y659" s="15"/>
      <c r="Z659" s="15"/>
      <c r="AA659" s="15"/>
      <c r="AB659" s="15"/>
      <c r="AC659" s="15"/>
    </row>
    <row r="660" spans="1:29" s="17" customFormat="1" x14ac:dyDescent="0.25">
      <c r="A660" s="18">
        <v>2601607</v>
      </c>
      <c r="B660" s="20" t="s">
        <v>353</v>
      </c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6"/>
      <c r="T660" s="15"/>
      <c r="U660" s="15"/>
      <c r="V660" s="15"/>
      <c r="W660" s="15"/>
      <c r="X660" s="16"/>
      <c r="Y660" s="15"/>
      <c r="Z660" s="15"/>
      <c r="AA660" s="15"/>
      <c r="AB660" s="15"/>
      <c r="AC660" s="15"/>
    </row>
    <row r="661" spans="1:29" s="17" customFormat="1" x14ac:dyDescent="0.25">
      <c r="A661" s="18">
        <v>2601706</v>
      </c>
      <c r="B661" s="20" t="s">
        <v>354</v>
      </c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6"/>
      <c r="T661" s="15"/>
      <c r="U661" s="15"/>
      <c r="V661" s="15"/>
      <c r="W661" s="15"/>
      <c r="X661" s="16"/>
      <c r="Y661" s="15"/>
      <c r="Z661" s="15"/>
      <c r="AA661" s="15"/>
      <c r="AB661" s="15"/>
      <c r="AC661" s="15"/>
    </row>
    <row r="662" spans="1:29" s="17" customFormat="1" x14ac:dyDescent="0.25">
      <c r="A662" s="18">
        <v>2601805</v>
      </c>
      <c r="B662" s="20" t="s">
        <v>355</v>
      </c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6"/>
      <c r="T662" s="15"/>
      <c r="U662" s="15"/>
      <c r="V662" s="15"/>
      <c r="W662" s="15"/>
      <c r="X662" s="16"/>
      <c r="Y662" s="15"/>
      <c r="Z662" s="15"/>
      <c r="AA662" s="15"/>
      <c r="AB662" s="15"/>
      <c r="AC662" s="15"/>
    </row>
    <row r="663" spans="1:29" s="17" customFormat="1" x14ac:dyDescent="0.25">
      <c r="A663" s="18">
        <v>2601904</v>
      </c>
      <c r="B663" s="20" t="s">
        <v>356</v>
      </c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6"/>
      <c r="T663" s="15"/>
      <c r="U663" s="15"/>
      <c r="V663" s="15"/>
      <c r="W663" s="15"/>
      <c r="X663" s="16"/>
      <c r="Y663" s="15"/>
      <c r="Z663" s="15"/>
      <c r="AA663" s="15"/>
      <c r="AB663" s="15"/>
      <c r="AC663" s="15"/>
    </row>
    <row r="664" spans="1:29" s="17" customFormat="1" x14ac:dyDescent="0.25">
      <c r="A664" s="18">
        <v>2602001</v>
      </c>
      <c r="B664" s="20" t="s">
        <v>357</v>
      </c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6"/>
      <c r="T664" s="15"/>
      <c r="U664" s="15"/>
      <c r="V664" s="15"/>
      <c r="W664" s="15"/>
      <c r="X664" s="16"/>
      <c r="Y664" s="15"/>
      <c r="Z664" s="15"/>
      <c r="AA664" s="15"/>
      <c r="AB664" s="15"/>
      <c r="AC664" s="15"/>
    </row>
    <row r="665" spans="1:29" s="17" customFormat="1" x14ac:dyDescent="0.25">
      <c r="A665" s="18">
        <v>2602100</v>
      </c>
      <c r="B665" s="20" t="s">
        <v>358</v>
      </c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6"/>
      <c r="T665" s="15"/>
      <c r="U665" s="15"/>
      <c r="V665" s="15"/>
      <c r="W665" s="15"/>
      <c r="X665" s="16"/>
      <c r="Y665" s="15"/>
      <c r="Z665" s="15"/>
      <c r="AA665" s="15"/>
      <c r="AB665" s="15"/>
      <c r="AC665" s="15"/>
    </row>
    <row r="666" spans="1:29" s="17" customFormat="1" x14ac:dyDescent="0.25">
      <c r="A666" s="18">
        <v>2602209</v>
      </c>
      <c r="B666" s="20" t="s">
        <v>359</v>
      </c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6"/>
      <c r="T666" s="15"/>
      <c r="U666" s="15"/>
      <c r="V666" s="15"/>
      <c r="W666" s="15"/>
      <c r="X666" s="16"/>
      <c r="Y666" s="15"/>
      <c r="Z666" s="15"/>
      <c r="AA666" s="15"/>
      <c r="AB666" s="15"/>
      <c r="AC666" s="15"/>
    </row>
    <row r="667" spans="1:29" s="17" customFormat="1" x14ac:dyDescent="0.25">
      <c r="A667" s="18">
        <v>2602407</v>
      </c>
      <c r="B667" s="20" t="s">
        <v>360</v>
      </c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6"/>
      <c r="T667" s="15"/>
      <c r="U667" s="15"/>
      <c r="V667" s="15"/>
      <c r="W667" s="15"/>
      <c r="X667" s="16"/>
      <c r="Y667" s="15"/>
      <c r="Z667" s="15"/>
      <c r="AA667" s="15"/>
      <c r="AB667" s="15"/>
      <c r="AC667" s="15"/>
    </row>
    <row r="668" spans="1:29" s="17" customFormat="1" x14ac:dyDescent="0.25">
      <c r="A668" s="18">
        <v>2602506</v>
      </c>
      <c r="B668" s="20" t="s">
        <v>361</v>
      </c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6"/>
      <c r="T668" s="15"/>
      <c r="U668" s="15"/>
      <c r="V668" s="15"/>
      <c r="W668" s="15"/>
      <c r="X668" s="16"/>
      <c r="Y668" s="15"/>
      <c r="Z668" s="15"/>
      <c r="AA668" s="15"/>
      <c r="AB668" s="15"/>
      <c r="AC668" s="15"/>
    </row>
    <row r="669" spans="1:29" s="17" customFormat="1" x14ac:dyDescent="0.25">
      <c r="A669" s="18">
        <v>2602605</v>
      </c>
      <c r="B669" s="20" t="s">
        <v>362</v>
      </c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6"/>
      <c r="T669" s="15"/>
      <c r="U669" s="15"/>
      <c r="V669" s="15"/>
      <c r="W669" s="15"/>
      <c r="X669" s="16"/>
      <c r="Y669" s="15"/>
      <c r="Z669" s="15"/>
      <c r="AA669" s="15"/>
      <c r="AB669" s="15"/>
      <c r="AC669" s="15"/>
    </row>
    <row r="670" spans="1:29" s="17" customFormat="1" x14ac:dyDescent="0.25">
      <c r="A670" s="18">
        <v>2602803</v>
      </c>
      <c r="B670" s="20" t="s">
        <v>363</v>
      </c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6"/>
      <c r="T670" s="15"/>
      <c r="U670" s="15"/>
      <c r="V670" s="15"/>
      <c r="W670" s="15"/>
      <c r="X670" s="16"/>
      <c r="Y670" s="15"/>
      <c r="Z670" s="15"/>
      <c r="AA670" s="15"/>
      <c r="AB670" s="15"/>
      <c r="AC670" s="15"/>
    </row>
    <row r="671" spans="1:29" s="17" customFormat="1" x14ac:dyDescent="0.25">
      <c r="A671" s="18">
        <v>2603009</v>
      </c>
      <c r="B671" s="20" t="s">
        <v>364</v>
      </c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6"/>
      <c r="T671" s="15"/>
      <c r="U671" s="15"/>
      <c r="V671" s="15"/>
      <c r="W671" s="15"/>
      <c r="X671" s="16"/>
      <c r="Y671" s="15"/>
      <c r="Z671" s="15"/>
      <c r="AA671" s="15"/>
      <c r="AB671" s="15"/>
      <c r="AC671" s="15"/>
    </row>
    <row r="672" spans="1:29" s="17" customFormat="1" x14ac:dyDescent="0.25">
      <c r="A672" s="18">
        <v>2603108</v>
      </c>
      <c r="B672" s="20" t="s">
        <v>365</v>
      </c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6"/>
      <c r="T672" s="15"/>
      <c r="U672" s="15"/>
      <c r="V672" s="15"/>
      <c r="W672" s="15"/>
      <c r="X672" s="16"/>
      <c r="Y672" s="15"/>
      <c r="Z672" s="15"/>
      <c r="AA672" s="15"/>
      <c r="AB672" s="15"/>
      <c r="AC672" s="15"/>
    </row>
    <row r="673" spans="1:29" s="17" customFormat="1" x14ac:dyDescent="0.25">
      <c r="A673" s="18">
        <v>2603207</v>
      </c>
      <c r="B673" s="20" t="s">
        <v>366</v>
      </c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6"/>
      <c r="T673" s="15"/>
      <c r="U673" s="15"/>
      <c r="V673" s="15"/>
      <c r="W673" s="15"/>
      <c r="X673" s="16"/>
      <c r="Y673" s="15"/>
      <c r="Z673" s="15"/>
      <c r="AA673" s="15"/>
      <c r="AB673" s="15"/>
      <c r="AC673" s="15"/>
    </row>
    <row r="674" spans="1:29" s="17" customFormat="1" x14ac:dyDescent="0.25">
      <c r="A674" s="18">
        <v>2603306</v>
      </c>
      <c r="B674" s="20" t="s">
        <v>367</v>
      </c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6"/>
      <c r="T674" s="15"/>
      <c r="U674" s="15"/>
      <c r="V674" s="15"/>
      <c r="W674" s="15"/>
      <c r="X674" s="16"/>
      <c r="Y674" s="15"/>
      <c r="Z674" s="15"/>
      <c r="AA674" s="15"/>
      <c r="AB674" s="15"/>
      <c r="AC674" s="15"/>
    </row>
    <row r="675" spans="1:29" s="17" customFormat="1" x14ac:dyDescent="0.25">
      <c r="A675" s="18">
        <v>2603405</v>
      </c>
      <c r="B675" s="20" t="s">
        <v>368</v>
      </c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6"/>
      <c r="T675" s="15"/>
      <c r="U675" s="15"/>
      <c r="V675" s="15"/>
      <c r="W675" s="15"/>
      <c r="X675" s="16"/>
      <c r="Y675" s="15"/>
      <c r="Z675" s="15"/>
      <c r="AA675" s="15"/>
      <c r="AB675" s="15"/>
      <c r="AC675" s="15"/>
    </row>
    <row r="676" spans="1:29" s="17" customFormat="1" x14ac:dyDescent="0.25">
      <c r="A676" s="18">
        <v>2603504</v>
      </c>
      <c r="B676" s="20" t="s">
        <v>369</v>
      </c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6"/>
      <c r="T676" s="15"/>
      <c r="U676" s="15"/>
      <c r="V676" s="15"/>
      <c r="W676" s="15"/>
      <c r="X676" s="16"/>
      <c r="Y676" s="15"/>
      <c r="Z676" s="15"/>
      <c r="AA676" s="15"/>
      <c r="AB676" s="15"/>
      <c r="AC676" s="15"/>
    </row>
    <row r="677" spans="1:29" s="17" customFormat="1" x14ac:dyDescent="0.25">
      <c r="A677" s="18">
        <v>2603702</v>
      </c>
      <c r="B677" s="20" t="s">
        <v>370</v>
      </c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6"/>
      <c r="T677" s="15"/>
      <c r="U677" s="15"/>
      <c r="V677" s="15"/>
      <c r="W677" s="15"/>
      <c r="X677" s="16"/>
      <c r="Y677" s="15"/>
      <c r="Z677" s="15"/>
      <c r="AA677" s="15"/>
      <c r="AB677" s="15"/>
      <c r="AC677" s="15"/>
    </row>
    <row r="678" spans="1:29" s="17" customFormat="1" x14ac:dyDescent="0.25">
      <c r="A678" s="18">
        <v>2603801</v>
      </c>
      <c r="B678" s="20" t="s">
        <v>371</v>
      </c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6"/>
      <c r="T678" s="15"/>
      <c r="U678" s="15"/>
      <c r="V678" s="15"/>
      <c r="W678" s="15"/>
      <c r="X678" s="16"/>
      <c r="Y678" s="15"/>
      <c r="Z678" s="15"/>
      <c r="AA678" s="15"/>
      <c r="AB678" s="15"/>
      <c r="AC678" s="15"/>
    </row>
    <row r="679" spans="1:29" s="17" customFormat="1" x14ac:dyDescent="0.25">
      <c r="A679" s="18">
        <v>2603900</v>
      </c>
      <c r="B679" s="20" t="s">
        <v>372</v>
      </c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6"/>
      <c r="T679" s="15"/>
      <c r="U679" s="15"/>
      <c r="V679" s="15"/>
      <c r="W679" s="15"/>
      <c r="X679" s="16"/>
      <c r="Y679" s="15"/>
      <c r="Z679" s="15"/>
      <c r="AA679" s="15"/>
      <c r="AB679" s="15"/>
      <c r="AC679" s="15"/>
    </row>
    <row r="680" spans="1:29" s="17" customFormat="1" x14ac:dyDescent="0.25">
      <c r="A680" s="18">
        <v>2603926</v>
      </c>
      <c r="B680" s="20" t="s">
        <v>373</v>
      </c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6"/>
      <c r="T680" s="15"/>
      <c r="U680" s="15"/>
      <c r="V680" s="15"/>
      <c r="W680" s="15"/>
      <c r="X680" s="16"/>
      <c r="Y680" s="15"/>
      <c r="Z680" s="15"/>
      <c r="AA680" s="15"/>
      <c r="AB680" s="15"/>
      <c r="AC680" s="15"/>
    </row>
    <row r="681" spans="1:29" s="17" customFormat="1" x14ac:dyDescent="0.25">
      <c r="A681" s="18">
        <v>2604106</v>
      </c>
      <c r="B681" s="20" t="s">
        <v>374</v>
      </c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6"/>
      <c r="T681" s="15"/>
      <c r="U681" s="15"/>
      <c r="V681" s="15"/>
      <c r="W681" s="15"/>
      <c r="X681" s="16"/>
      <c r="Y681" s="15"/>
      <c r="Z681" s="15"/>
      <c r="AA681" s="15"/>
      <c r="AB681" s="15"/>
      <c r="AC681" s="15"/>
    </row>
    <row r="682" spans="1:29" s="17" customFormat="1" x14ac:dyDescent="0.25">
      <c r="A682" s="18">
        <v>2604155</v>
      </c>
      <c r="B682" s="20" t="s">
        <v>375</v>
      </c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6"/>
      <c r="T682" s="15"/>
      <c r="U682" s="15"/>
      <c r="V682" s="15"/>
      <c r="W682" s="15"/>
      <c r="X682" s="16"/>
      <c r="Y682" s="15"/>
      <c r="Z682" s="15"/>
      <c r="AA682" s="15"/>
      <c r="AB682" s="15"/>
      <c r="AC682" s="15"/>
    </row>
    <row r="683" spans="1:29" s="17" customFormat="1" x14ac:dyDescent="0.25">
      <c r="A683" s="18">
        <v>2604304</v>
      </c>
      <c r="B683" s="20" t="s">
        <v>62</v>
      </c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6"/>
      <c r="T683" s="15"/>
      <c r="U683" s="15"/>
      <c r="V683" s="15"/>
      <c r="W683" s="15"/>
      <c r="X683" s="16"/>
      <c r="Y683" s="15"/>
      <c r="Z683" s="15"/>
      <c r="AA683" s="15"/>
      <c r="AB683" s="15"/>
      <c r="AC683" s="15"/>
    </row>
    <row r="684" spans="1:29" s="17" customFormat="1" x14ac:dyDescent="0.25">
      <c r="A684" s="18">
        <v>2604502</v>
      </c>
      <c r="B684" s="20" t="s">
        <v>376</v>
      </c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6"/>
      <c r="T684" s="15"/>
      <c r="U684" s="15"/>
      <c r="V684" s="15"/>
      <c r="W684" s="15"/>
      <c r="X684" s="16"/>
      <c r="Y684" s="15"/>
      <c r="Z684" s="15"/>
      <c r="AA684" s="15"/>
      <c r="AB684" s="15"/>
      <c r="AC684" s="15"/>
    </row>
    <row r="685" spans="1:29" s="17" customFormat="1" x14ac:dyDescent="0.25">
      <c r="A685" s="18">
        <v>2604700</v>
      </c>
      <c r="B685" s="20" t="s">
        <v>377</v>
      </c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6"/>
      <c r="T685" s="15"/>
      <c r="U685" s="15"/>
      <c r="V685" s="15"/>
      <c r="W685" s="15"/>
      <c r="X685" s="16"/>
      <c r="Y685" s="15"/>
      <c r="Z685" s="15"/>
      <c r="AA685" s="15"/>
      <c r="AB685" s="15"/>
      <c r="AC685" s="15"/>
    </row>
    <row r="686" spans="1:29" s="17" customFormat="1" x14ac:dyDescent="0.25">
      <c r="A686" s="18">
        <v>2604908</v>
      </c>
      <c r="B686" s="20" t="s">
        <v>378</v>
      </c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6"/>
      <c r="T686" s="15"/>
      <c r="U686" s="15"/>
      <c r="V686" s="15"/>
      <c r="W686" s="15"/>
      <c r="X686" s="16"/>
      <c r="Y686" s="15"/>
      <c r="Z686" s="15"/>
      <c r="AA686" s="15"/>
      <c r="AB686" s="15"/>
      <c r="AC686" s="15"/>
    </row>
    <row r="687" spans="1:29" s="17" customFormat="1" x14ac:dyDescent="0.25">
      <c r="A687" s="18">
        <v>2605004</v>
      </c>
      <c r="B687" s="20" t="s">
        <v>379</v>
      </c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6"/>
      <c r="T687" s="15"/>
      <c r="U687" s="15"/>
      <c r="V687" s="15"/>
      <c r="W687" s="15"/>
      <c r="X687" s="16"/>
      <c r="Y687" s="15"/>
      <c r="Z687" s="15"/>
      <c r="AA687" s="15"/>
      <c r="AB687" s="15"/>
      <c r="AC687" s="15"/>
    </row>
    <row r="688" spans="1:29" s="17" customFormat="1" x14ac:dyDescent="0.25">
      <c r="A688" s="18">
        <v>2605103</v>
      </c>
      <c r="B688" s="20" t="s">
        <v>380</v>
      </c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6"/>
      <c r="T688" s="15"/>
      <c r="U688" s="15"/>
      <c r="V688" s="15"/>
      <c r="W688" s="15"/>
      <c r="X688" s="16"/>
      <c r="Y688" s="15"/>
      <c r="Z688" s="15"/>
      <c r="AA688" s="15"/>
      <c r="AB688" s="15"/>
      <c r="AC688" s="15"/>
    </row>
    <row r="689" spans="1:29" s="17" customFormat="1" x14ac:dyDescent="0.25">
      <c r="A689" s="18">
        <v>2605152</v>
      </c>
      <c r="B689" s="20" t="s">
        <v>381</v>
      </c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6"/>
      <c r="T689" s="15"/>
      <c r="U689" s="15"/>
      <c r="V689" s="15"/>
      <c r="W689" s="15"/>
      <c r="X689" s="16"/>
      <c r="Y689" s="15"/>
      <c r="Z689" s="15"/>
      <c r="AA689" s="15"/>
      <c r="AB689" s="15"/>
      <c r="AC689" s="15"/>
    </row>
    <row r="690" spans="1:29" s="17" customFormat="1" x14ac:dyDescent="0.25">
      <c r="A690" s="18">
        <v>2605301</v>
      </c>
      <c r="B690" s="20" t="s">
        <v>382</v>
      </c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6"/>
      <c r="T690" s="15"/>
      <c r="U690" s="15"/>
      <c r="V690" s="15"/>
      <c r="W690" s="15"/>
      <c r="X690" s="16"/>
      <c r="Y690" s="15"/>
      <c r="Z690" s="15"/>
      <c r="AA690" s="15"/>
      <c r="AB690" s="15"/>
      <c r="AC690" s="15"/>
    </row>
    <row r="691" spans="1:29" s="17" customFormat="1" x14ac:dyDescent="0.25">
      <c r="A691" s="18">
        <v>2605608</v>
      </c>
      <c r="B691" s="20" t="s">
        <v>383</v>
      </c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6"/>
      <c r="T691" s="15"/>
      <c r="U691" s="15"/>
      <c r="V691" s="15"/>
      <c r="W691" s="15"/>
      <c r="X691" s="16"/>
      <c r="Y691" s="15"/>
      <c r="Z691" s="15"/>
      <c r="AA691" s="15"/>
      <c r="AB691" s="15"/>
      <c r="AC691" s="15"/>
    </row>
    <row r="692" spans="1:29" s="17" customFormat="1" x14ac:dyDescent="0.25">
      <c r="A692" s="18">
        <v>2605707</v>
      </c>
      <c r="B692" s="20" t="s">
        <v>384</v>
      </c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6"/>
      <c r="T692" s="15"/>
      <c r="U692" s="15"/>
      <c r="V692" s="15"/>
      <c r="W692" s="15"/>
      <c r="X692" s="16"/>
      <c r="Y692" s="15"/>
      <c r="Z692" s="15"/>
      <c r="AA692" s="15"/>
      <c r="AB692" s="15"/>
      <c r="AC692" s="15"/>
    </row>
    <row r="693" spans="1:29" s="17" customFormat="1" x14ac:dyDescent="0.25">
      <c r="A693" s="18">
        <v>2605806</v>
      </c>
      <c r="B693" s="20" t="s">
        <v>385</v>
      </c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6"/>
      <c r="T693" s="15"/>
      <c r="U693" s="15"/>
      <c r="V693" s="15"/>
      <c r="W693" s="15"/>
      <c r="X693" s="16"/>
      <c r="Y693" s="15"/>
      <c r="Z693" s="15"/>
      <c r="AA693" s="15"/>
      <c r="AB693" s="15"/>
      <c r="AC693" s="15"/>
    </row>
    <row r="694" spans="1:29" s="17" customFormat="1" x14ac:dyDescent="0.25">
      <c r="A694" s="18">
        <v>2606002</v>
      </c>
      <c r="B694" s="20" t="s">
        <v>386</v>
      </c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6"/>
      <c r="T694" s="15"/>
      <c r="U694" s="15"/>
      <c r="V694" s="15"/>
      <c r="W694" s="15"/>
      <c r="X694" s="16"/>
      <c r="Y694" s="15"/>
      <c r="Z694" s="15"/>
      <c r="AA694" s="15"/>
      <c r="AB694" s="15"/>
      <c r="AC694" s="15"/>
    </row>
    <row r="695" spans="1:29" s="17" customFormat="1" x14ac:dyDescent="0.25">
      <c r="A695" s="18">
        <v>2606309</v>
      </c>
      <c r="B695" s="20" t="s">
        <v>387</v>
      </c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6"/>
      <c r="T695" s="15"/>
      <c r="U695" s="15"/>
      <c r="V695" s="15"/>
      <c r="W695" s="15"/>
      <c r="X695" s="16"/>
      <c r="Y695" s="15"/>
      <c r="Z695" s="15"/>
      <c r="AA695" s="15"/>
      <c r="AB695" s="15"/>
      <c r="AC695" s="15"/>
    </row>
    <row r="696" spans="1:29" s="17" customFormat="1" x14ac:dyDescent="0.25">
      <c r="A696" s="18">
        <v>2606408</v>
      </c>
      <c r="B696" s="20" t="s">
        <v>388</v>
      </c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6"/>
      <c r="T696" s="15"/>
      <c r="U696" s="15"/>
      <c r="V696" s="15"/>
      <c r="W696" s="15"/>
      <c r="X696" s="16"/>
      <c r="Y696" s="15"/>
      <c r="Z696" s="15"/>
      <c r="AA696" s="15"/>
      <c r="AB696" s="15"/>
      <c r="AC696" s="15"/>
    </row>
    <row r="697" spans="1:29" s="17" customFormat="1" x14ac:dyDescent="0.25">
      <c r="A697" s="18">
        <v>2606507</v>
      </c>
      <c r="B697" s="20" t="s">
        <v>389</v>
      </c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6"/>
      <c r="T697" s="15"/>
      <c r="U697" s="15"/>
      <c r="V697" s="15"/>
      <c r="W697" s="15"/>
      <c r="X697" s="16"/>
      <c r="Y697" s="15"/>
      <c r="Z697" s="15"/>
      <c r="AA697" s="15"/>
      <c r="AB697" s="15"/>
      <c r="AC697" s="15"/>
    </row>
    <row r="698" spans="1:29" s="17" customFormat="1" x14ac:dyDescent="0.25">
      <c r="A698" s="18">
        <v>2606606</v>
      </c>
      <c r="B698" s="20" t="s">
        <v>390</v>
      </c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6"/>
      <c r="T698" s="15"/>
      <c r="U698" s="15"/>
      <c r="V698" s="15"/>
      <c r="W698" s="15"/>
      <c r="X698" s="16"/>
      <c r="Y698" s="15"/>
      <c r="Z698" s="15"/>
      <c r="AA698" s="15"/>
      <c r="AB698" s="15"/>
      <c r="AC698" s="15"/>
    </row>
    <row r="699" spans="1:29" s="17" customFormat="1" x14ac:dyDescent="0.25">
      <c r="A699" s="18">
        <v>2606705</v>
      </c>
      <c r="B699" s="20" t="s">
        <v>391</v>
      </c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6"/>
      <c r="T699" s="15"/>
      <c r="U699" s="15"/>
      <c r="V699" s="15"/>
      <c r="W699" s="15"/>
      <c r="X699" s="16"/>
      <c r="Y699" s="15"/>
      <c r="Z699" s="15"/>
      <c r="AA699" s="15"/>
      <c r="AB699" s="15"/>
      <c r="AC699" s="15"/>
    </row>
    <row r="700" spans="1:29" s="17" customFormat="1" x14ac:dyDescent="0.25">
      <c r="A700" s="18">
        <v>2606903</v>
      </c>
      <c r="B700" s="20" t="s">
        <v>392</v>
      </c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6"/>
      <c r="T700" s="15"/>
      <c r="U700" s="15"/>
      <c r="V700" s="15"/>
      <c r="W700" s="15"/>
      <c r="X700" s="16"/>
      <c r="Y700" s="15"/>
      <c r="Z700" s="15"/>
      <c r="AA700" s="15"/>
      <c r="AB700" s="15"/>
      <c r="AC700" s="15"/>
    </row>
    <row r="701" spans="1:29" s="17" customFormat="1" x14ac:dyDescent="0.25">
      <c r="A701" s="18">
        <v>2607000</v>
      </c>
      <c r="B701" s="20" t="s">
        <v>393</v>
      </c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6"/>
      <c r="T701" s="15"/>
      <c r="U701" s="15"/>
      <c r="V701" s="15"/>
      <c r="W701" s="15"/>
      <c r="X701" s="16"/>
      <c r="Y701" s="15"/>
      <c r="Z701" s="15"/>
      <c r="AA701" s="15"/>
      <c r="AB701" s="15"/>
      <c r="AC701" s="15"/>
    </row>
    <row r="702" spans="1:29" s="17" customFormat="1" x14ac:dyDescent="0.25">
      <c r="A702" s="18">
        <v>2607109</v>
      </c>
      <c r="B702" s="20" t="s">
        <v>394</v>
      </c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6"/>
      <c r="T702" s="15"/>
      <c r="U702" s="15"/>
      <c r="V702" s="15"/>
      <c r="W702" s="15"/>
      <c r="X702" s="16"/>
      <c r="Y702" s="15"/>
      <c r="Z702" s="15"/>
      <c r="AA702" s="15"/>
      <c r="AB702" s="15"/>
      <c r="AC702" s="15"/>
    </row>
    <row r="703" spans="1:29" s="17" customFormat="1" x14ac:dyDescent="0.25">
      <c r="A703" s="18">
        <v>2607307</v>
      </c>
      <c r="B703" s="20" t="s">
        <v>395</v>
      </c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6"/>
      <c r="T703" s="15"/>
      <c r="U703" s="15"/>
      <c r="V703" s="15"/>
      <c r="W703" s="15"/>
      <c r="X703" s="16"/>
      <c r="Y703" s="15"/>
      <c r="Z703" s="15"/>
      <c r="AA703" s="15"/>
      <c r="AB703" s="15"/>
      <c r="AC703" s="15"/>
    </row>
    <row r="704" spans="1:29" s="17" customFormat="1" x14ac:dyDescent="0.25">
      <c r="A704" s="18">
        <v>2607406</v>
      </c>
      <c r="B704" s="20" t="s">
        <v>396</v>
      </c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6"/>
      <c r="T704" s="15"/>
      <c r="U704" s="15"/>
      <c r="V704" s="15"/>
      <c r="W704" s="15"/>
      <c r="X704" s="16"/>
      <c r="Y704" s="15"/>
      <c r="Z704" s="15"/>
      <c r="AA704" s="15"/>
      <c r="AB704" s="15"/>
      <c r="AC704" s="15"/>
    </row>
    <row r="705" spans="1:29" s="17" customFormat="1" x14ac:dyDescent="0.25">
      <c r="A705" s="18">
        <v>2607505</v>
      </c>
      <c r="B705" s="20" t="s">
        <v>397</v>
      </c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6"/>
      <c r="T705" s="15"/>
      <c r="U705" s="15"/>
      <c r="V705" s="15"/>
      <c r="W705" s="15"/>
      <c r="X705" s="16"/>
      <c r="Y705" s="15"/>
      <c r="Z705" s="15"/>
      <c r="AA705" s="15"/>
      <c r="AB705" s="15"/>
      <c r="AC705" s="15"/>
    </row>
    <row r="706" spans="1:29" s="17" customFormat="1" x14ac:dyDescent="0.25">
      <c r="A706" s="18">
        <v>2607703</v>
      </c>
      <c r="B706" s="20" t="s">
        <v>398</v>
      </c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6"/>
      <c r="T706" s="15"/>
      <c r="U706" s="15"/>
      <c r="V706" s="15"/>
      <c r="W706" s="15"/>
      <c r="X706" s="16"/>
      <c r="Y706" s="15"/>
      <c r="Z706" s="15"/>
      <c r="AA706" s="15"/>
      <c r="AB706" s="15"/>
      <c r="AC706" s="15"/>
    </row>
    <row r="707" spans="1:29" s="17" customFormat="1" x14ac:dyDescent="0.25">
      <c r="A707" s="18">
        <v>2608008</v>
      </c>
      <c r="B707" s="20" t="s">
        <v>399</v>
      </c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6"/>
      <c r="T707" s="15"/>
      <c r="U707" s="15"/>
      <c r="V707" s="15"/>
      <c r="W707" s="15"/>
      <c r="X707" s="16"/>
      <c r="Y707" s="15"/>
      <c r="Z707" s="15"/>
      <c r="AA707" s="15"/>
      <c r="AB707" s="15"/>
      <c r="AC707" s="15"/>
    </row>
    <row r="708" spans="1:29" s="17" customFormat="1" x14ac:dyDescent="0.25">
      <c r="A708" s="18">
        <v>2608057</v>
      </c>
      <c r="B708" s="20" t="s">
        <v>400</v>
      </c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6"/>
      <c r="T708" s="15"/>
      <c r="U708" s="15"/>
      <c r="V708" s="15"/>
      <c r="W708" s="15"/>
      <c r="X708" s="16"/>
      <c r="Y708" s="15"/>
      <c r="Z708" s="15"/>
      <c r="AA708" s="15"/>
      <c r="AB708" s="15"/>
      <c r="AC708" s="15"/>
    </row>
    <row r="709" spans="1:29" s="17" customFormat="1" x14ac:dyDescent="0.25">
      <c r="A709" s="18">
        <v>2608107</v>
      </c>
      <c r="B709" s="20" t="s">
        <v>401</v>
      </c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6"/>
      <c r="T709" s="15"/>
      <c r="U709" s="15"/>
      <c r="V709" s="15"/>
      <c r="W709" s="15"/>
      <c r="X709" s="16"/>
      <c r="Y709" s="15"/>
      <c r="Z709" s="15"/>
      <c r="AA709" s="15"/>
      <c r="AB709" s="15"/>
      <c r="AC709" s="15"/>
    </row>
    <row r="710" spans="1:29" s="17" customFormat="1" x14ac:dyDescent="0.25">
      <c r="A710" s="18">
        <v>2608255</v>
      </c>
      <c r="B710" s="20" t="s">
        <v>402</v>
      </c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6"/>
      <c r="T710" s="15"/>
      <c r="U710" s="15"/>
      <c r="V710" s="15"/>
      <c r="W710" s="15"/>
      <c r="X710" s="16"/>
      <c r="Y710" s="15"/>
      <c r="Z710" s="15"/>
      <c r="AA710" s="15"/>
      <c r="AB710" s="15"/>
      <c r="AC710" s="15"/>
    </row>
    <row r="711" spans="1:29" s="17" customFormat="1" x14ac:dyDescent="0.25">
      <c r="A711" s="18">
        <v>2608305</v>
      </c>
      <c r="B711" s="20" t="s">
        <v>403</v>
      </c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6"/>
      <c r="T711" s="15"/>
      <c r="U711" s="15"/>
      <c r="V711" s="15"/>
      <c r="W711" s="15"/>
      <c r="X711" s="16"/>
      <c r="Y711" s="15"/>
      <c r="Z711" s="15"/>
      <c r="AA711" s="15"/>
      <c r="AB711" s="15"/>
      <c r="AC711" s="15"/>
    </row>
    <row r="712" spans="1:29" s="17" customFormat="1" x14ac:dyDescent="0.25">
      <c r="A712" s="18">
        <v>2608404</v>
      </c>
      <c r="B712" s="20" t="s">
        <v>404</v>
      </c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6"/>
      <c r="T712" s="15"/>
      <c r="U712" s="15"/>
      <c r="V712" s="15"/>
      <c r="W712" s="15"/>
      <c r="X712" s="16"/>
      <c r="Y712" s="15"/>
      <c r="Z712" s="15"/>
      <c r="AA712" s="15"/>
      <c r="AB712" s="15"/>
      <c r="AC712" s="15"/>
    </row>
    <row r="713" spans="1:29" s="17" customFormat="1" x14ac:dyDescent="0.25">
      <c r="A713" s="18">
        <v>2608602</v>
      </c>
      <c r="B713" s="20" t="s">
        <v>405</v>
      </c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6"/>
      <c r="T713" s="15"/>
      <c r="U713" s="15"/>
      <c r="V713" s="15"/>
      <c r="W713" s="15"/>
      <c r="X713" s="16"/>
      <c r="Y713" s="15"/>
      <c r="Z713" s="15"/>
      <c r="AA713" s="15"/>
      <c r="AB713" s="15"/>
      <c r="AC713" s="15"/>
    </row>
    <row r="714" spans="1:29" s="17" customFormat="1" x14ac:dyDescent="0.25">
      <c r="A714" s="18">
        <v>2608701</v>
      </c>
      <c r="B714" s="20" t="s">
        <v>406</v>
      </c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6"/>
      <c r="T714" s="15"/>
      <c r="U714" s="15"/>
      <c r="V714" s="15"/>
      <c r="W714" s="15"/>
      <c r="X714" s="16"/>
      <c r="Y714" s="15"/>
      <c r="Z714" s="15"/>
      <c r="AA714" s="15"/>
      <c r="AB714" s="15"/>
      <c r="AC714" s="15"/>
    </row>
    <row r="715" spans="1:29" s="17" customFormat="1" x14ac:dyDescent="0.25">
      <c r="A715" s="18">
        <v>2608750</v>
      </c>
      <c r="B715" s="20" t="s">
        <v>407</v>
      </c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6"/>
      <c r="T715" s="15"/>
      <c r="U715" s="15"/>
      <c r="V715" s="15"/>
      <c r="W715" s="15"/>
      <c r="X715" s="16"/>
      <c r="Y715" s="15"/>
      <c r="Z715" s="15"/>
      <c r="AA715" s="15"/>
      <c r="AB715" s="15"/>
      <c r="AC715" s="15"/>
    </row>
    <row r="716" spans="1:29" s="17" customFormat="1" x14ac:dyDescent="0.25">
      <c r="A716" s="18">
        <v>2608800</v>
      </c>
      <c r="B716" s="20" t="s">
        <v>408</v>
      </c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6"/>
      <c r="T716" s="15"/>
      <c r="U716" s="15"/>
      <c r="V716" s="15"/>
      <c r="W716" s="15"/>
      <c r="X716" s="16"/>
      <c r="Y716" s="15"/>
      <c r="Z716" s="15"/>
      <c r="AA716" s="15"/>
      <c r="AB716" s="15"/>
      <c r="AC716" s="15"/>
    </row>
    <row r="717" spans="1:29" s="17" customFormat="1" x14ac:dyDescent="0.25">
      <c r="A717" s="18">
        <v>2609154</v>
      </c>
      <c r="B717" s="20" t="s">
        <v>409</v>
      </c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6"/>
      <c r="T717" s="15"/>
      <c r="U717" s="15"/>
      <c r="V717" s="15"/>
      <c r="W717" s="15"/>
      <c r="X717" s="16"/>
      <c r="Y717" s="15"/>
      <c r="Z717" s="15"/>
      <c r="AA717" s="15"/>
      <c r="AB717" s="15"/>
      <c r="AC717" s="15"/>
    </row>
    <row r="718" spans="1:29" s="17" customFormat="1" x14ac:dyDescent="0.25">
      <c r="A718" s="18">
        <v>2609303</v>
      </c>
      <c r="B718" s="20" t="s">
        <v>410</v>
      </c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6"/>
      <c r="T718" s="15"/>
      <c r="U718" s="15"/>
      <c r="V718" s="15"/>
      <c r="W718" s="15"/>
      <c r="X718" s="16"/>
      <c r="Y718" s="15"/>
      <c r="Z718" s="15"/>
      <c r="AA718" s="15"/>
      <c r="AB718" s="15"/>
      <c r="AC718" s="15"/>
    </row>
    <row r="719" spans="1:29" s="17" customFormat="1" x14ac:dyDescent="0.25">
      <c r="A719" s="18">
        <v>2614303</v>
      </c>
      <c r="B719" s="20" t="s">
        <v>411</v>
      </c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6"/>
      <c r="T719" s="15"/>
      <c r="U719" s="15"/>
      <c r="V719" s="15"/>
      <c r="W719" s="15"/>
      <c r="X719" s="16"/>
      <c r="Y719" s="15"/>
      <c r="Z719" s="15"/>
      <c r="AA719" s="15"/>
      <c r="AB719" s="15"/>
      <c r="AC719" s="15"/>
    </row>
    <row r="720" spans="1:29" s="17" customFormat="1" x14ac:dyDescent="0.25">
      <c r="A720" s="18">
        <v>2609709</v>
      </c>
      <c r="B720" s="20" t="s">
        <v>412</v>
      </c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6"/>
      <c r="T720" s="15"/>
      <c r="U720" s="15"/>
      <c r="V720" s="15"/>
      <c r="W720" s="15"/>
      <c r="X720" s="16"/>
      <c r="Y720" s="15"/>
      <c r="Z720" s="15"/>
      <c r="AA720" s="15"/>
      <c r="AB720" s="15"/>
      <c r="AC720" s="15"/>
    </row>
    <row r="721" spans="1:29" s="17" customFormat="1" x14ac:dyDescent="0.25">
      <c r="A721" s="18">
        <v>2609808</v>
      </c>
      <c r="B721" s="20" t="s">
        <v>413</v>
      </c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6"/>
      <c r="T721" s="15"/>
      <c r="U721" s="15"/>
      <c r="V721" s="15"/>
      <c r="W721" s="15"/>
      <c r="X721" s="16"/>
      <c r="Y721" s="15"/>
      <c r="Z721" s="15"/>
      <c r="AA721" s="15"/>
      <c r="AB721" s="15"/>
      <c r="AC721" s="15"/>
    </row>
    <row r="722" spans="1:29" s="17" customFormat="1" x14ac:dyDescent="0.25">
      <c r="A722" s="18">
        <v>2609907</v>
      </c>
      <c r="B722" s="20" t="s">
        <v>414</v>
      </c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6"/>
      <c r="T722" s="15"/>
      <c r="U722" s="15"/>
      <c r="V722" s="15"/>
      <c r="W722" s="15"/>
      <c r="X722" s="16"/>
      <c r="Y722" s="15"/>
      <c r="Z722" s="15"/>
      <c r="AA722" s="15"/>
      <c r="AB722" s="15"/>
      <c r="AC722" s="15"/>
    </row>
    <row r="723" spans="1:29" s="17" customFormat="1" x14ac:dyDescent="0.25">
      <c r="A723" s="18">
        <v>2610103</v>
      </c>
      <c r="B723" s="20" t="s">
        <v>415</v>
      </c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6"/>
      <c r="T723" s="15"/>
      <c r="U723" s="15"/>
      <c r="V723" s="15"/>
      <c r="W723" s="15"/>
      <c r="X723" s="16"/>
      <c r="Y723" s="15"/>
      <c r="Z723" s="15"/>
      <c r="AA723" s="15"/>
      <c r="AB723" s="15"/>
      <c r="AC723" s="15"/>
    </row>
    <row r="724" spans="1:29" s="17" customFormat="1" x14ac:dyDescent="0.25">
      <c r="A724" s="18">
        <v>2610202</v>
      </c>
      <c r="B724" s="20" t="s">
        <v>416</v>
      </c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6"/>
      <c r="T724" s="15"/>
      <c r="U724" s="15"/>
      <c r="V724" s="15"/>
      <c r="W724" s="15"/>
      <c r="X724" s="16"/>
      <c r="Y724" s="15"/>
      <c r="Z724" s="15"/>
      <c r="AA724" s="15"/>
      <c r="AB724" s="15"/>
      <c r="AC724" s="15"/>
    </row>
    <row r="725" spans="1:29" s="17" customFormat="1" x14ac:dyDescent="0.25">
      <c r="A725" s="18">
        <v>2610301</v>
      </c>
      <c r="B725" s="20" t="s">
        <v>417</v>
      </c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6"/>
      <c r="T725" s="15"/>
      <c r="U725" s="15"/>
      <c r="V725" s="15"/>
      <c r="W725" s="15"/>
      <c r="X725" s="16"/>
      <c r="Y725" s="15"/>
      <c r="Z725" s="15"/>
      <c r="AA725" s="15"/>
      <c r="AB725" s="15"/>
      <c r="AC725" s="15"/>
    </row>
    <row r="726" spans="1:29" s="17" customFormat="1" x14ac:dyDescent="0.25">
      <c r="A726" s="18">
        <v>2610400</v>
      </c>
      <c r="B726" s="20" t="s">
        <v>418</v>
      </c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6"/>
      <c r="T726" s="15"/>
      <c r="U726" s="15"/>
      <c r="V726" s="15"/>
      <c r="W726" s="15"/>
      <c r="X726" s="16"/>
      <c r="Y726" s="15"/>
      <c r="Z726" s="15"/>
      <c r="AA726" s="15"/>
      <c r="AB726" s="15"/>
      <c r="AC726" s="15"/>
    </row>
    <row r="727" spans="1:29" s="17" customFormat="1" x14ac:dyDescent="0.25">
      <c r="A727" s="18">
        <v>2610509</v>
      </c>
      <c r="B727" s="20" t="s">
        <v>419</v>
      </c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6"/>
      <c r="T727" s="15"/>
      <c r="U727" s="15"/>
      <c r="V727" s="15"/>
      <c r="W727" s="15"/>
      <c r="X727" s="16"/>
      <c r="Y727" s="15"/>
      <c r="Z727" s="15"/>
      <c r="AA727" s="15"/>
      <c r="AB727" s="15"/>
      <c r="AC727" s="15"/>
    </row>
    <row r="728" spans="1:29" s="17" customFormat="1" x14ac:dyDescent="0.25">
      <c r="A728" s="18">
        <v>2610806</v>
      </c>
      <c r="B728" s="20" t="s">
        <v>420</v>
      </c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6"/>
      <c r="T728" s="15"/>
      <c r="U728" s="15"/>
      <c r="V728" s="15"/>
      <c r="W728" s="15"/>
      <c r="X728" s="16"/>
      <c r="Y728" s="15"/>
      <c r="Z728" s="15"/>
      <c r="AA728" s="15"/>
      <c r="AB728" s="15"/>
      <c r="AC728" s="15"/>
    </row>
    <row r="729" spans="1:29" s="17" customFormat="1" x14ac:dyDescent="0.25">
      <c r="A729" s="18">
        <v>2610905</v>
      </c>
      <c r="B729" s="20" t="s">
        <v>421</v>
      </c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6"/>
      <c r="T729" s="15"/>
      <c r="U729" s="15"/>
      <c r="V729" s="15"/>
      <c r="W729" s="15"/>
      <c r="X729" s="16"/>
      <c r="Y729" s="15"/>
      <c r="Z729" s="15"/>
      <c r="AA729" s="15"/>
      <c r="AB729" s="15"/>
      <c r="AC729" s="15"/>
    </row>
    <row r="730" spans="1:29" s="17" customFormat="1" x14ac:dyDescent="0.25">
      <c r="A730" s="18">
        <v>2611002</v>
      </c>
      <c r="B730" s="20" t="s">
        <v>422</v>
      </c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6"/>
      <c r="T730" s="15"/>
      <c r="U730" s="15"/>
      <c r="V730" s="15"/>
      <c r="W730" s="15"/>
      <c r="X730" s="16"/>
      <c r="Y730" s="15"/>
      <c r="Z730" s="15"/>
      <c r="AA730" s="15"/>
      <c r="AB730" s="15"/>
      <c r="AC730" s="15"/>
    </row>
    <row r="731" spans="1:29" s="17" customFormat="1" x14ac:dyDescent="0.25">
      <c r="A731" s="18">
        <v>2611101</v>
      </c>
      <c r="B731" s="20" t="s">
        <v>423</v>
      </c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6"/>
      <c r="T731" s="15"/>
      <c r="U731" s="15"/>
      <c r="V731" s="15"/>
      <c r="W731" s="15"/>
      <c r="X731" s="16"/>
      <c r="Y731" s="15"/>
      <c r="Z731" s="15"/>
      <c r="AA731" s="15"/>
      <c r="AB731" s="15"/>
      <c r="AC731" s="15"/>
    </row>
    <row r="732" spans="1:29" s="17" customFormat="1" x14ac:dyDescent="0.25">
      <c r="A732" s="18">
        <v>2611200</v>
      </c>
      <c r="B732" s="20" t="s">
        <v>424</v>
      </c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6"/>
      <c r="T732" s="15"/>
      <c r="U732" s="15"/>
      <c r="V732" s="15"/>
      <c r="W732" s="15"/>
      <c r="X732" s="16"/>
      <c r="Y732" s="15"/>
      <c r="Z732" s="15"/>
      <c r="AA732" s="15"/>
      <c r="AB732" s="15"/>
      <c r="AC732" s="15"/>
    </row>
    <row r="733" spans="1:29" s="17" customFormat="1" x14ac:dyDescent="0.25">
      <c r="A733" s="18">
        <v>2611309</v>
      </c>
      <c r="B733" s="20" t="s">
        <v>425</v>
      </c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6"/>
      <c r="T733" s="15"/>
      <c r="U733" s="15"/>
      <c r="V733" s="15"/>
      <c r="W733" s="15"/>
      <c r="X733" s="16"/>
      <c r="Y733" s="15"/>
      <c r="Z733" s="15"/>
      <c r="AA733" s="15"/>
      <c r="AB733" s="15"/>
      <c r="AC733" s="15"/>
    </row>
    <row r="734" spans="1:29" s="17" customFormat="1" x14ac:dyDescent="0.25">
      <c r="A734" s="18">
        <v>2611533</v>
      </c>
      <c r="B734" s="20" t="s">
        <v>286</v>
      </c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6"/>
      <c r="T734" s="15"/>
      <c r="U734" s="15"/>
      <c r="V734" s="15"/>
      <c r="W734" s="15"/>
      <c r="X734" s="16"/>
      <c r="Y734" s="15"/>
      <c r="Z734" s="15"/>
      <c r="AA734" s="15"/>
      <c r="AB734" s="15"/>
      <c r="AC734" s="15"/>
    </row>
    <row r="735" spans="1:29" s="17" customFormat="1" x14ac:dyDescent="0.25">
      <c r="A735" s="18">
        <v>2611705</v>
      </c>
      <c r="B735" s="20" t="s">
        <v>426</v>
      </c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6"/>
      <c r="T735" s="15"/>
      <c r="U735" s="15"/>
      <c r="V735" s="15"/>
      <c r="W735" s="15"/>
      <c r="X735" s="16"/>
      <c r="Y735" s="15"/>
      <c r="Z735" s="15"/>
      <c r="AA735" s="15"/>
      <c r="AB735" s="15"/>
      <c r="AC735" s="15"/>
    </row>
    <row r="736" spans="1:29" s="17" customFormat="1" x14ac:dyDescent="0.25">
      <c r="A736" s="18">
        <v>2612000</v>
      </c>
      <c r="B736" s="20" t="s">
        <v>427</v>
      </c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6"/>
      <c r="T736" s="15"/>
      <c r="U736" s="15"/>
      <c r="V736" s="15"/>
      <c r="W736" s="15"/>
      <c r="X736" s="16"/>
      <c r="Y736" s="15"/>
      <c r="Z736" s="15"/>
      <c r="AA736" s="15"/>
      <c r="AB736" s="15"/>
      <c r="AC736" s="15"/>
    </row>
    <row r="737" spans="1:29" s="17" customFormat="1" x14ac:dyDescent="0.25">
      <c r="A737" s="18">
        <v>2612109</v>
      </c>
      <c r="B737" s="20" t="s">
        <v>292</v>
      </c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6"/>
      <c r="T737" s="15"/>
      <c r="U737" s="15"/>
      <c r="V737" s="15"/>
      <c r="W737" s="15"/>
      <c r="X737" s="16"/>
      <c r="Y737" s="15"/>
      <c r="Z737" s="15"/>
      <c r="AA737" s="15"/>
      <c r="AB737" s="15"/>
      <c r="AC737" s="15"/>
    </row>
    <row r="738" spans="1:29" s="17" customFormat="1" x14ac:dyDescent="0.25">
      <c r="A738" s="18">
        <v>2612208</v>
      </c>
      <c r="B738" s="20" t="s">
        <v>428</v>
      </c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6"/>
      <c r="T738" s="15"/>
      <c r="U738" s="15"/>
      <c r="V738" s="15"/>
      <c r="W738" s="15"/>
      <c r="X738" s="16"/>
      <c r="Y738" s="15"/>
      <c r="Z738" s="15"/>
      <c r="AA738" s="15"/>
      <c r="AB738" s="15"/>
      <c r="AC738" s="15"/>
    </row>
    <row r="739" spans="1:29" s="17" customFormat="1" x14ac:dyDescent="0.25">
      <c r="A739" s="18">
        <v>2612307</v>
      </c>
      <c r="B739" s="20" t="s">
        <v>429</v>
      </c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6"/>
      <c r="T739" s="15"/>
      <c r="U739" s="15"/>
      <c r="V739" s="15"/>
      <c r="W739" s="15"/>
      <c r="X739" s="16"/>
      <c r="Y739" s="15"/>
      <c r="Z739" s="15"/>
      <c r="AA739" s="15"/>
      <c r="AB739" s="15"/>
      <c r="AC739" s="15"/>
    </row>
    <row r="740" spans="1:29" s="17" customFormat="1" x14ac:dyDescent="0.25">
      <c r="A740" s="18">
        <v>2612406</v>
      </c>
      <c r="B740" s="20" t="s">
        <v>430</v>
      </c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6"/>
      <c r="T740" s="15"/>
      <c r="U740" s="15"/>
      <c r="V740" s="15"/>
      <c r="W740" s="15"/>
      <c r="X740" s="16"/>
      <c r="Y740" s="15"/>
      <c r="Z740" s="15"/>
      <c r="AA740" s="15"/>
      <c r="AB740" s="15"/>
      <c r="AC740" s="15"/>
    </row>
    <row r="741" spans="1:29" s="17" customFormat="1" x14ac:dyDescent="0.25">
      <c r="A741" s="18">
        <v>2612455</v>
      </c>
      <c r="B741" s="20" t="s">
        <v>295</v>
      </c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6"/>
      <c r="T741" s="15"/>
      <c r="U741" s="15"/>
      <c r="V741" s="15"/>
      <c r="W741" s="15"/>
      <c r="X741" s="16"/>
      <c r="Y741" s="15"/>
      <c r="Z741" s="15"/>
      <c r="AA741" s="15"/>
      <c r="AB741" s="15"/>
      <c r="AC741" s="15"/>
    </row>
    <row r="742" spans="1:29" s="17" customFormat="1" x14ac:dyDescent="0.25">
      <c r="A742" s="18">
        <v>2612471</v>
      </c>
      <c r="B742" s="20" t="s">
        <v>431</v>
      </c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6"/>
      <c r="T742" s="15"/>
      <c r="U742" s="15"/>
      <c r="V742" s="15"/>
      <c r="W742" s="15"/>
      <c r="X742" s="16"/>
      <c r="Y742" s="15"/>
      <c r="Z742" s="15"/>
      <c r="AA742" s="15"/>
      <c r="AB742" s="15"/>
      <c r="AC742" s="15"/>
    </row>
    <row r="743" spans="1:29" s="17" customFormat="1" x14ac:dyDescent="0.25">
      <c r="A743" s="18">
        <v>2612505</v>
      </c>
      <c r="B743" s="20" t="s">
        <v>432</v>
      </c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6"/>
      <c r="T743" s="15"/>
      <c r="U743" s="15"/>
      <c r="V743" s="15"/>
      <c r="W743" s="15"/>
      <c r="X743" s="16"/>
      <c r="Y743" s="15"/>
      <c r="Z743" s="15"/>
      <c r="AA743" s="15"/>
      <c r="AB743" s="15"/>
      <c r="AC743" s="15"/>
    </row>
    <row r="744" spans="1:29" s="17" customFormat="1" x14ac:dyDescent="0.25">
      <c r="A744" s="18">
        <v>2612554</v>
      </c>
      <c r="B744" s="20" t="s">
        <v>433</v>
      </c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6"/>
      <c r="T744" s="15"/>
      <c r="U744" s="15"/>
      <c r="V744" s="15"/>
      <c r="W744" s="15"/>
      <c r="X744" s="16"/>
      <c r="Y744" s="15"/>
      <c r="Z744" s="15"/>
      <c r="AA744" s="15"/>
      <c r="AB744" s="15"/>
      <c r="AC744" s="15"/>
    </row>
    <row r="745" spans="1:29" s="17" customFormat="1" x14ac:dyDescent="0.25">
      <c r="A745" s="18">
        <v>2612604</v>
      </c>
      <c r="B745" s="20" t="s">
        <v>434</v>
      </c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6"/>
      <c r="T745" s="15"/>
      <c r="U745" s="15"/>
      <c r="V745" s="15"/>
      <c r="W745" s="15"/>
      <c r="X745" s="16"/>
      <c r="Y745" s="15"/>
      <c r="Z745" s="15"/>
      <c r="AA745" s="15"/>
      <c r="AB745" s="15"/>
      <c r="AC745" s="15"/>
    </row>
    <row r="746" spans="1:29" s="17" customFormat="1" x14ac:dyDescent="0.25">
      <c r="A746" s="18">
        <v>2612703</v>
      </c>
      <c r="B746" s="20" t="s">
        <v>435</v>
      </c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6"/>
      <c r="T746" s="15"/>
      <c r="U746" s="15"/>
      <c r="V746" s="15"/>
      <c r="W746" s="15"/>
      <c r="X746" s="16"/>
      <c r="Y746" s="15"/>
      <c r="Z746" s="15"/>
      <c r="AA746" s="15"/>
      <c r="AB746" s="15"/>
      <c r="AC746" s="15"/>
    </row>
    <row r="747" spans="1:29" s="17" customFormat="1" x14ac:dyDescent="0.25">
      <c r="A747" s="18">
        <v>2612802</v>
      </c>
      <c r="B747" s="20" t="s">
        <v>59</v>
      </c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6"/>
      <c r="T747" s="15"/>
      <c r="U747" s="15"/>
      <c r="V747" s="15"/>
      <c r="W747" s="15"/>
      <c r="X747" s="16"/>
      <c r="Y747" s="15"/>
      <c r="Z747" s="15"/>
      <c r="AA747" s="15"/>
      <c r="AB747" s="15"/>
      <c r="AC747" s="15"/>
    </row>
    <row r="748" spans="1:29" s="17" customFormat="1" x14ac:dyDescent="0.25">
      <c r="A748" s="18">
        <v>2613008</v>
      </c>
      <c r="B748" s="20" t="s">
        <v>436</v>
      </c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6"/>
      <c r="T748" s="15"/>
      <c r="U748" s="15"/>
      <c r="V748" s="15"/>
      <c r="W748" s="15"/>
      <c r="X748" s="16"/>
      <c r="Y748" s="15"/>
      <c r="Z748" s="15"/>
      <c r="AA748" s="15"/>
      <c r="AB748" s="15"/>
      <c r="AC748" s="15"/>
    </row>
    <row r="749" spans="1:29" s="17" customFormat="1" x14ac:dyDescent="0.25">
      <c r="A749" s="18">
        <v>2613107</v>
      </c>
      <c r="B749" s="20" t="s">
        <v>437</v>
      </c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6"/>
      <c r="T749" s="15"/>
      <c r="U749" s="15"/>
      <c r="V749" s="15"/>
      <c r="W749" s="15"/>
      <c r="X749" s="16"/>
      <c r="Y749" s="15"/>
      <c r="Z749" s="15"/>
      <c r="AA749" s="15"/>
      <c r="AB749" s="15"/>
      <c r="AC749" s="15"/>
    </row>
    <row r="750" spans="1:29" s="17" customFormat="1" x14ac:dyDescent="0.25">
      <c r="A750" s="18">
        <v>2613206</v>
      </c>
      <c r="B750" s="20" t="s">
        <v>438</v>
      </c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6"/>
      <c r="T750" s="15"/>
      <c r="U750" s="15"/>
      <c r="V750" s="15"/>
      <c r="W750" s="15"/>
      <c r="X750" s="16"/>
      <c r="Y750" s="15"/>
      <c r="Z750" s="15"/>
      <c r="AA750" s="15"/>
      <c r="AB750" s="15"/>
      <c r="AC750" s="15"/>
    </row>
    <row r="751" spans="1:29" s="17" customFormat="1" x14ac:dyDescent="0.25">
      <c r="A751" s="18">
        <v>2613305</v>
      </c>
      <c r="B751" s="20" t="s">
        <v>439</v>
      </c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6"/>
      <c r="T751" s="15"/>
      <c r="U751" s="15"/>
      <c r="V751" s="15"/>
      <c r="W751" s="15"/>
      <c r="X751" s="16"/>
      <c r="Y751" s="15"/>
      <c r="Z751" s="15"/>
      <c r="AA751" s="15"/>
      <c r="AB751" s="15"/>
      <c r="AC751" s="15"/>
    </row>
    <row r="752" spans="1:29" s="17" customFormat="1" x14ac:dyDescent="0.25">
      <c r="A752" s="18">
        <v>2613503</v>
      </c>
      <c r="B752" s="20" t="s">
        <v>440</v>
      </c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6"/>
      <c r="T752" s="15"/>
      <c r="U752" s="15"/>
      <c r="V752" s="15"/>
      <c r="W752" s="15"/>
      <c r="X752" s="16"/>
      <c r="Y752" s="15"/>
      <c r="Z752" s="15"/>
      <c r="AA752" s="15"/>
      <c r="AB752" s="15"/>
      <c r="AC752" s="15"/>
    </row>
    <row r="753" spans="1:29" s="17" customFormat="1" x14ac:dyDescent="0.25">
      <c r="A753" s="18">
        <v>2613602</v>
      </c>
      <c r="B753" s="20" t="s">
        <v>441</v>
      </c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6"/>
      <c r="T753" s="15"/>
      <c r="U753" s="15"/>
      <c r="V753" s="15"/>
      <c r="W753" s="15"/>
      <c r="X753" s="16"/>
      <c r="Y753" s="15"/>
      <c r="Z753" s="15"/>
      <c r="AA753" s="15"/>
      <c r="AB753" s="15"/>
      <c r="AC753" s="15"/>
    </row>
    <row r="754" spans="1:29" s="17" customFormat="1" x14ac:dyDescent="0.25">
      <c r="A754" s="18">
        <v>2613909</v>
      </c>
      <c r="B754" s="20" t="s">
        <v>442</v>
      </c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6"/>
      <c r="T754" s="15"/>
      <c r="U754" s="15"/>
      <c r="V754" s="15"/>
      <c r="W754" s="15"/>
      <c r="X754" s="16"/>
      <c r="Y754" s="15"/>
      <c r="Z754" s="15"/>
      <c r="AA754" s="15"/>
      <c r="AB754" s="15"/>
      <c r="AC754" s="15"/>
    </row>
    <row r="755" spans="1:29" s="17" customFormat="1" x14ac:dyDescent="0.25">
      <c r="A755" s="18">
        <v>2614006</v>
      </c>
      <c r="B755" s="20" t="s">
        <v>443</v>
      </c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6"/>
      <c r="T755" s="15"/>
      <c r="U755" s="15"/>
      <c r="V755" s="15"/>
      <c r="W755" s="15"/>
      <c r="X755" s="16"/>
      <c r="Y755" s="15"/>
      <c r="Z755" s="15"/>
      <c r="AA755" s="15"/>
      <c r="AB755" s="15"/>
      <c r="AC755" s="15"/>
    </row>
    <row r="756" spans="1:29" s="17" customFormat="1" x14ac:dyDescent="0.25">
      <c r="A756" s="18">
        <v>2614105</v>
      </c>
      <c r="B756" s="20" t="s">
        <v>444</v>
      </c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6"/>
      <c r="T756" s="15"/>
      <c r="U756" s="15"/>
      <c r="V756" s="15"/>
      <c r="W756" s="15"/>
      <c r="X756" s="16"/>
      <c r="Y756" s="15"/>
      <c r="Z756" s="15"/>
      <c r="AA756" s="15"/>
      <c r="AB756" s="15"/>
      <c r="AC756" s="15"/>
    </row>
    <row r="757" spans="1:29" s="17" customFormat="1" x14ac:dyDescent="0.25">
      <c r="A757" s="18">
        <v>2614402</v>
      </c>
      <c r="B757" s="20" t="s">
        <v>445</v>
      </c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6"/>
      <c r="T757" s="15"/>
      <c r="U757" s="15"/>
      <c r="V757" s="15"/>
      <c r="W757" s="15"/>
      <c r="X757" s="16"/>
      <c r="Y757" s="15"/>
      <c r="Z757" s="15"/>
      <c r="AA757" s="15"/>
      <c r="AB757" s="15"/>
      <c r="AC757" s="15"/>
    </row>
    <row r="758" spans="1:29" s="17" customFormat="1" x14ac:dyDescent="0.25">
      <c r="A758" s="18">
        <v>2614501</v>
      </c>
      <c r="B758" s="20" t="s">
        <v>446</v>
      </c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6"/>
      <c r="T758" s="15"/>
      <c r="U758" s="15"/>
      <c r="V758" s="15"/>
      <c r="W758" s="15"/>
      <c r="X758" s="16"/>
      <c r="Y758" s="15"/>
      <c r="Z758" s="15"/>
      <c r="AA758" s="15"/>
      <c r="AB758" s="15"/>
      <c r="AC758" s="15"/>
    </row>
    <row r="759" spans="1:29" s="17" customFormat="1" x14ac:dyDescent="0.25">
      <c r="A759" s="18">
        <v>2614600</v>
      </c>
      <c r="B759" s="20" t="s">
        <v>447</v>
      </c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6"/>
      <c r="T759" s="15"/>
      <c r="U759" s="15"/>
      <c r="V759" s="15"/>
      <c r="W759" s="15"/>
      <c r="X759" s="16"/>
      <c r="Y759" s="15"/>
      <c r="Z759" s="15"/>
      <c r="AA759" s="15"/>
      <c r="AB759" s="15"/>
      <c r="AC759" s="15"/>
    </row>
    <row r="760" spans="1:29" s="17" customFormat="1" x14ac:dyDescent="0.25">
      <c r="A760" s="18">
        <v>2614709</v>
      </c>
      <c r="B760" s="20" t="s">
        <v>448</v>
      </c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6"/>
      <c r="T760" s="15"/>
      <c r="U760" s="15"/>
      <c r="V760" s="15"/>
      <c r="W760" s="15"/>
      <c r="X760" s="16"/>
      <c r="Y760" s="15"/>
      <c r="Z760" s="15"/>
      <c r="AA760" s="15"/>
      <c r="AB760" s="15"/>
      <c r="AC760" s="15"/>
    </row>
    <row r="761" spans="1:29" s="17" customFormat="1" x14ac:dyDescent="0.25">
      <c r="A761" s="18">
        <v>2614808</v>
      </c>
      <c r="B761" s="20" t="s">
        <v>449</v>
      </c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6"/>
      <c r="T761" s="15"/>
      <c r="U761" s="15"/>
      <c r="V761" s="15"/>
      <c r="W761" s="15"/>
      <c r="X761" s="16"/>
      <c r="Y761" s="15"/>
      <c r="Z761" s="15"/>
      <c r="AA761" s="15"/>
      <c r="AB761" s="15"/>
      <c r="AC761" s="15"/>
    </row>
    <row r="762" spans="1:29" s="17" customFormat="1" x14ac:dyDescent="0.25">
      <c r="A762" s="18">
        <v>2615003</v>
      </c>
      <c r="B762" s="20" t="s">
        <v>450</v>
      </c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6"/>
      <c r="T762" s="15"/>
      <c r="U762" s="15"/>
      <c r="V762" s="15"/>
      <c r="W762" s="15"/>
      <c r="X762" s="16"/>
      <c r="Y762" s="15"/>
      <c r="Z762" s="15"/>
      <c r="AA762" s="15"/>
      <c r="AB762" s="15"/>
      <c r="AC762" s="15"/>
    </row>
    <row r="763" spans="1:29" s="17" customFormat="1" x14ac:dyDescent="0.25">
      <c r="A763" s="18">
        <v>2615102</v>
      </c>
      <c r="B763" s="20" t="s">
        <v>451</v>
      </c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6"/>
      <c r="T763" s="15"/>
      <c r="U763" s="15"/>
      <c r="V763" s="15"/>
      <c r="W763" s="15"/>
      <c r="X763" s="16"/>
      <c r="Y763" s="15"/>
      <c r="Z763" s="15"/>
      <c r="AA763" s="15"/>
      <c r="AB763" s="15"/>
      <c r="AC763" s="15"/>
    </row>
    <row r="764" spans="1:29" s="17" customFormat="1" x14ac:dyDescent="0.25">
      <c r="A764" s="18">
        <v>2615201</v>
      </c>
      <c r="B764" s="20" t="s">
        <v>452</v>
      </c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6"/>
      <c r="T764" s="15"/>
      <c r="U764" s="15"/>
      <c r="V764" s="15"/>
      <c r="W764" s="15"/>
      <c r="X764" s="16"/>
      <c r="Y764" s="15"/>
      <c r="Z764" s="15"/>
      <c r="AA764" s="15"/>
      <c r="AB764" s="15"/>
      <c r="AC764" s="15"/>
    </row>
    <row r="765" spans="1:29" s="17" customFormat="1" x14ac:dyDescent="0.25">
      <c r="A765" s="18">
        <v>2615409</v>
      </c>
      <c r="B765" s="20" t="s">
        <v>453</v>
      </c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6"/>
      <c r="T765" s="15"/>
      <c r="U765" s="15"/>
      <c r="V765" s="15"/>
      <c r="W765" s="15"/>
      <c r="X765" s="16"/>
      <c r="Y765" s="15"/>
      <c r="Z765" s="15"/>
      <c r="AA765" s="15"/>
      <c r="AB765" s="15"/>
      <c r="AC765" s="15"/>
    </row>
    <row r="766" spans="1:29" s="17" customFormat="1" x14ac:dyDescent="0.25">
      <c r="A766" s="18">
        <v>2615607</v>
      </c>
      <c r="B766" s="20" t="s">
        <v>454</v>
      </c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6"/>
      <c r="T766" s="15"/>
      <c r="U766" s="15"/>
      <c r="V766" s="15"/>
      <c r="W766" s="15"/>
      <c r="X766" s="16"/>
      <c r="Y766" s="15"/>
      <c r="Z766" s="15"/>
      <c r="AA766" s="15"/>
      <c r="AB766" s="15"/>
      <c r="AC766" s="15"/>
    </row>
    <row r="767" spans="1:29" s="17" customFormat="1" x14ac:dyDescent="0.25">
      <c r="A767" s="18">
        <v>2615706</v>
      </c>
      <c r="B767" s="20" t="s">
        <v>338</v>
      </c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6"/>
      <c r="T767" s="15"/>
      <c r="U767" s="15"/>
      <c r="V767" s="15"/>
      <c r="W767" s="15"/>
      <c r="X767" s="16"/>
      <c r="Y767" s="15"/>
      <c r="Z767" s="15"/>
      <c r="AA767" s="15"/>
      <c r="AB767" s="15"/>
      <c r="AC767" s="15"/>
    </row>
    <row r="768" spans="1:29" s="17" customFormat="1" x14ac:dyDescent="0.25">
      <c r="A768" s="18">
        <v>2615805</v>
      </c>
      <c r="B768" s="20" t="s">
        <v>455</v>
      </c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6"/>
      <c r="T768" s="15"/>
      <c r="U768" s="15"/>
      <c r="V768" s="15"/>
      <c r="W768" s="15"/>
      <c r="X768" s="16"/>
      <c r="Y768" s="15"/>
      <c r="Z768" s="15"/>
      <c r="AA768" s="15"/>
      <c r="AB768" s="15"/>
      <c r="AC768" s="15"/>
    </row>
    <row r="769" spans="1:29" s="17" customFormat="1" x14ac:dyDescent="0.25">
      <c r="A769" s="18">
        <v>2615904</v>
      </c>
      <c r="B769" s="20" t="s">
        <v>456</v>
      </c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6"/>
      <c r="T769" s="15"/>
      <c r="U769" s="15"/>
      <c r="V769" s="15"/>
      <c r="W769" s="15"/>
      <c r="X769" s="16"/>
      <c r="Y769" s="15"/>
      <c r="Z769" s="15"/>
      <c r="AA769" s="15"/>
      <c r="AB769" s="15"/>
      <c r="AC769" s="15"/>
    </row>
    <row r="770" spans="1:29" s="17" customFormat="1" x14ac:dyDescent="0.25">
      <c r="A770" s="18">
        <v>2616001</v>
      </c>
      <c r="B770" s="20" t="s">
        <v>457</v>
      </c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6"/>
      <c r="T770" s="15"/>
      <c r="U770" s="15"/>
      <c r="V770" s="15"/>
      <c r="W770" s="15"/>
      <c r="X770" s="16"/>
      <c r="Y770" s="15"/>
      <c r="Z770" s="15"/>
      <c r="AA770" s="15"/>
      <c r="AB770" s="15"/>
      <c r="AC770" s="15"/>
    </row>
    <row r="771" spans="1:29" s="17" customFormat="1" x14ac:dyDescent="0.25">
      <c r="A771" s="18">
        <v>2616100</v>
      </c>
      <c r="B771" s="20" t="s">
        <v>458</v>
      </c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6"/>
      <c r="T771" s="15"/>
      <c r="U771" s="15"/>
      <c r="V771" s="15"/>
      <c r="W771" s="15"/>
      <c r="X771" s="16"/>
      <c r="Y771" s="15"/>
      <c r="Z771" s="15"/>
      <c r="AA771" s="15"/>
      <c r="AB771" s="15"/>
      <c r="AC771" s="15"/>
    </row>
    <row r="772" spans="1:29" s="17" customFormat="1" x14ac:dyDescent="0.25">
      <c r="A772" s="18">
        <v>2616183</v>
      </c>
      <c r="B772" s="20" t="s">
        <v>459</v>
      </c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6"/>
      <c r="T772" s="15"/>
      <c r="U772" s="15"/>
      <c r="V772" s="15"/>
      <c r="W772" s="15"/>
      <c r="X772" s="16"/>
      <c r="Y772" s="15"/>
      <c r="Z772" s="15"/>
      <c r="AA772" s="15"/>
      <c r="AB772" s="15"/>
      <c r="AC772" s="15"/>
    </row>
    <row r="773" spans="1:29" s="17" customFormat="1" x14ac:dyDescent="0.25">
      <c r="A773" s="18">
        <v>2616209</v>
      </c>
      <c r="B773" s="20" t="s">
        <v>460</v>
      </c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6"/>
      <c r="T773" s="15"/>
      <c r="U773" s="15"/>
      <c r="V773" s="15"/>
      <c r="W773" s="15"/>
      <c r="X773" s="16"/>
      <c r="Y773" s="15"/>
      <c r="Z773" s="15"/>
      <c r="AA773" s="15"/>
      <c r="AB773" s="15"/>
      <c r="AC773" s="15"/>
    </row>
    <row r="774" spans="1:29" s="17" customFormat="1" x14ac:dyDescent="0.25">
      <c r="A774" s="18">
        <v>2200053</v>
      </c>
      <c r="B774" s="20" t="s">
        <v>461</v>
      </c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6"/>
      <c r="T774" s="15"/>
      <c r="U774" s="15"/>
      <c r="V774" s="15"/>
      <c r="W774" s="15"/>
      <c r="X774" s="16"/>
      <c r="Y774" s="15"/>
      <c r="Z774" s="15"/>
      <c r="AA774" s="15"/>
      <c r="AB774" s="15"/>
      <c r="AC774" s="15"/>
    </row>
    <row r="775" spans="1:29" s="17" customFormat="1" x14ac:dyDescent="0.25">
      <c r="A775" s="18">
        <v>2200251</v>
      </c>
      <c r="B775" s="20" t="s">
        <v>462</v>
      </c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6"/>
      <c r="T775" s="15"/>
      <c r="U775" s="15"/>
      <c r="V775" s="15"/>
      <c r="W775" s="15"/>
      <c r="X775" s="16"/>
      <c r="Y775" s="15"/>
      <c r="Z775" s="15"/>
      <c r="AA775" s="15"/>
      <c r="AB775" s="15"/>
      <c r="AC775" s="15"/>
    </row>
    <row r="776" spans="1:29" s="17" customFormat="1" x14ac:dyDescent="0.25">
      <c r="A776" s="18">
        <v>2200277</v>
      </c>
      <c r="B776" s="20" t="s">
        <v>463</v>
      </c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6"/>
      <c r="T776" s="15"/>
      <c r="U776" s="15"/>
      <c r="V776" s="15"/>
      <c r="W776" s="15"/>
      <c r="X776" s="16"/>
      <c r="Y776" s="15"/>
      <c r="Z776" s="15"/>
      <c r="AA776" s="15"/>
      <c r="AB776" s="15"/>
      <c r="AC776" s="15"/>
    </row>
    <row r="777" spans="1:29" s="17" customFormat="1" x14ac:dyDescent="0.25">
      <c r="A777" s="18">
        <v>2200301</v>
      </c>
      <c r="B777" s="20" t="s">
        <v>464</v>
      </c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6"/>
      <c r="T777" s="15"/>
      <c r="U777" s="15"/>
      <c r="V777" s="15"/>
      <c r="W777" s="15"/>
      <c r="X777" s="16"/>
      <c r="Y777" s="15"/>
      <c r="Z777" s="15"/>
      <c r="AA777" s="15"/>
      <c r="AB777" s="15"/>
      <c r="AC777" s="15"/>
    </row>
    <row r="778" spans="1:29" s="17" customFormat="1" x14ac:dyDescent="0.25">
      <c r="A778" s="18">
        <v>2200400</v>
      </c>
      <c r="B778" s="20" t="s">
        <v>465</v>
      </c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6"/>
      <c r="T778" s="15"/>
      <c r="U778" s="15"/>
      <c r="V778" s="15"/>
      <c r="W778" s="15"/>
      <c r="X778" s="16"/>
      <c r="Y778" s="15"/>
      <c r="Z778" s="15"/>
      <c r="AA778" s="15"/>
      <c r="AB778" s="15"/>
      <c r="AC778" s="15"/>
    </row>
    <row r="779" spans="1:29" x14ac:dyDescent="0.25">
      <c r="A779" s="21">
        <v>2200459</v>
      </c>
      <c r="B779" s="22" t="s">
        <v>466</v>
      </c>
    </row>
    <row r="780" spans="1:29" x14ac:dyDescent="0.25">
      <c r="A780" s="21">
        <v>2200509</v>
      </c>
      <c r="B780" s="22" t="s">
        <v>467</v>
      </c>
    </row>
    <row r="781" spans="1:29" x14ac:dyDescent="0.25">
      <c r="A781" s="21">
        <v>2200608</v>
      </c>
      <c r="B781" s="22" t="s">
        <v>468</v>
      </c>
    </row>
    <row r="782" spans="1:29" x14ac:dyDescent="0.25">
      <c r="A782" s="21">
        <v>2200707</v>
      </c>
      <c r="B782" s="22" t="s">
        <v>469</v>
      </c>
    </row>
    <row r="783" spans="1:29" x14ac:dyDescent="0.25">
      <c r="A783" s="21">
        <v>2200905</v>
      </c>
      <c r="B783" s="22" t="s">
        <v>470</v>
      </c>
    </row>
    <row r="784" spans="1:29" x14ac:dyDescent="0.25">
      <c r="A784" s="21">
        <v>2200954</v>
      </c>
      <c r="B784" s="22" t="s">
        <v>471</v>
      </c>
    </row>
    <row r="785" spans="1:2" x14ac:dyDescent="0.25">
      <c r="A785" s="21">
        <v>2201002</v>
      </c>
      <c r="B785" s="22" t="s">
        <v>472</v>
      </c>
    </row>
    <row r="786" spans="1:2" x14ac:dyDescent="0.25">
      <c r="A786" s="21">
        <v>2201051</v>
      </c>
      <c r="B786" s="22" t="s">
        <v>473</v>
      </c>
    </row>
    <row r="787" spans="1:2" x14ac:dyDescent="0.25">
      <c r="A787" s="21">
        <v>2201101</v>
      </c>
      <c r="B787" s="22" t="s">
        <v>474</v>
      </c>
    </row>
    <row r="788" spans="1:2" x14ac:dyDescent="0.25">
      <c r="A788" s="21">
        <v>2201176</v>
      </c>
      <c r="B788" s="22" t="s">
        <v>475</v>
      </c>
    </row>
    <row r="789" spans="1:2" x14ac:dyDescent="0.25">
      <c r="A789" s="21">
        <v>2201200</v>
      </c>
      <c r="B789" s="22" t="s">
        <v>476</v>
      </c>
    </row>
    <row r="790" spans="1:2" x14ac:dyDescent="0.25">
      <c r="A790" s="21">
        <v>2201507</v>
      </c>
      <c r="B790" s="22" t="s">
        <v>53</v>
      </c>
    </row>
    <row r="791" spans="1:2" x14ac:dyDescent="0.25">
      <c r="A791" s="21">
        <v>2201556</v>
      </c>
      <c r="B791" s="22" t="s">
        <v>477</v>
      </c>
    </row>
    <row r="792" spans="1:2" x14ac:dyDescent="0.25">
      <c r="A792" s="21">
        <v>2201572</v>
      </c>
      <c r="B792" s="22" t="s">
        <v>478</v>
      </c>
    </row>
    <row r="793" spans="1:2" x14ac:dyDescent="0.25">
      <c r="A793" s="21">
        <v>2201606</v>
      </c>
      <c r="B793" s="22" t="s">
        <v>479</v>
      </c>
    </row>
    <row r="794" spans="1:2" x14ac:dyDescent="0.25">
      <c r="A794" s="21">
        <v>2201705</v>
      </c>
      <c r="B794" s="22" t="s">
        <v>480</v>
      </c>
    </row>
    <row r="795" spans="1:2" x14ac:dyDescent="0.25">
      <c r="A795" s="21">
        <v>2201739</v>
      </c>
      <c r="B795" s="22" t="s">
        <v>481</v>
      </c>
    </row>
    <row r="796" spans="1:2" x14ac:dyDescent="0.25">
      <c r="A796" s="21">
        <v>2201770</v>
      </c>
      <c r="B796" s="22" t="s">
        <v>482</v>
      </c>
    </row>
    <row r="797" spans="1:2" x14ac:dyDescent="0.25">
      <c r="A797" s="21">
        <v>2201804</v>
      </c>
      <c r="B797" s="22" t="s">
        <v>483</v>
      </c>
    </row>
    <row r="798" spans="1:2" x14ac:dyDescent="0.25">
      <c r="A798" s="21">
        <v>2201903</v>
      </c>
      <c r="B798" s="22" t="s">
        <v>185</v>
      </c>
    </row>
    <row r="799" spans="1:2" x14ac:dyDescent="0.25">
      <c r="A799" s="21">
        <v>2201919</v>
      </c>
      <c r="B799" s="22" t="s">
        <v>484</v>
      </c>
    </row>
    <row r="800" spans="1:2" x14ac:dyDescent="0.25">
      <c r="A800" s="21">
        <v>2201929</v>
      </c>
      <c r="B800" s="22" t="s">
        <v>485</v>
      </c>
    </row>
    <row r="801" spans="1:2" x14ac:dyDescent="0.25">
      <c r="A801" s="21">
        <v>2201945</v>
      </c>
      <c r="B801" s="22" t="s">
        <v>486</v>
      </c>
    </row>
    <row r="802" spans="1:2" x14ac:dyDescent="0.25">
      <c r="A802" s="21">
        <v>2201960</v>
      </c>
      <c r="B802" s="22" t="s">
        <v>487</v>
      </c>
    </row>
    <row r="803" spans="1:2" x14ac:dyDescent="0.25">
      <c r="A803" s="21">
        <v>2201988</v>
      </c>
      <c r="B803" s="22" t="s">
        <v>488</v>
      </c>
    </row>
    <row r="804" spans="1:2" x14ac:dyDescent="0.25">
      <c r="A804" s="21">
        <v>2202000</v>
      </c>
      <c r="B804" s="22" t="s">
        <v>489</v>
      </c>
    </row>
    <row r="805" spans="1:2" x14ac:dyDescent="0.25">
      <c r="A805" s="21">
        <v>2202026</v>
      </c>
      <c r="B805" s="22" t="s">
        <v>490</v>
      </c>
    </row>
    <row r="806" spans="1:2" x14ac:dyDescent="0.25">
      <c r="A806" s="21">
        <v>2202059</v>
      </c>
      <c r="B806" s="22" t="s">
        <v>491</v>
      </c>
    </row>
    <row r="807" spans="1:2" x14ac:dyDescent="0.25">
      <c r="A807" s="21">
        <v>2202075</v>
      </c>
      <c r="B807" s="22" t="s">
        <v>492</v>
      </c>
    </row>
    <row r="808" spans="1:2" x14ac:dyDescent="0.25">
      <c r="A808" s="21">
        <v>2202091</v>
      </c>
      <c r="B808" s="22" t="s">
        <v>493</v>
      </c>
    </row>
    <row r="809" spans="1:2" x14ac:dyDescent="0.25">
      <c r="A809" s="21">
        <v>2202109</v>
      </c>
      <c r="B809" s="22" t="s">
        <v>494</v>
      </c>
    </row>
    <row r="810" spans="1:2" x14ac:dyDescent="0.25">
      <c r="A810" s="21">
        <v>2202117</v>
      </c>
      <c r="B810" s="22" t="s">
        <v>495</v>
      </c>
    </row>
    <row r="811" spans="1:2" x14ac:dyDescent="0.25">
      <c r="A811" s="21">
        <v>2202133</v>
      </c>
      <c r="B811" s="22" t="s">
        <v>496</v>
      </c>
    </row>
    <row r="812" spans="1:2" x14ac:dyDescent="0.25">
      <c r="A812" s="21">
        <v>2202208</v>
      </c>
      <c r="B812" s="22" t="s">
        <v>497</v>
      </c>
    </row>
    <row r="813" spans="1:2" x14ac:dyDescent="0.25">
      <c r="A813" s="21">
        <v>2202251</v>
      </c>
      <c r="B813" s="22" t="s">
        <v>498</v>
      </c>
    </row>
    <row r="814" spans="1:2" x14ac:dyDescent="0.25">
      <c r="A814" s="21">
        <v>2202307</v>
      </c>
      <c r="B814" s="22" t="s">
        <v>499</v>
      </c>
    </row>
    <row r="815" spans="1:2" x14ac:dyDescent="0.25">
      <c r="A815" s="21">
        <v>2202406</v>
      </c>
      <c r="B815" s="22" t="s">
        <v>500</v>
      </c>
    </row>
    <row r="816" spans="1:2" x14ac:dyDescent="0.25">
      <c r="A816" s="21">
        <v>2202455</v>
      </c>
      <c r="B816" s="22" t="s">
        <v>501</v>
      </c>
    </row>
    <row r="817" spans="1:2" x14ac:dyDescent="0.25">
      <c r="A817" s="21">
        <v>2202505</v>
      </c>
      <c r="B817" s="22" t="s">
        <v>502</v>
      </c>
    </row>
    <row r="818" spans="1:2" x14ac:dyDescent="0.25">
      <c r="A818" s="21">
        <v>2202539</v>
      </c>
      <c r="B818" s="22" t="s">
        <v>503</v>
      </c>
    </row>
    <row r="819" spans="1:2" x14ac:dyDescent="0.25">
      <c r="A819" s="21">
        <v>2202554</v>
      </c>
      <c r="B819" s="22" t="s">
        <v>504</v>
      </c>
    </row>
    <row r="820" spans="1:2" x14ac:dyDescent="0.25">
      <c r="A820" s="21">
        <v>2202604</v>
      </c>
      <c r="B820" s="22" t="s">
        <v>505</v>
      </c>
    </row>
    <row r="821" spans="1:2" x14ac:dyDescent="0.25">
      <c r="A821" s="21">
        <v>2202653</v>
      </c>
      <c r="B821" s="22" t="s">
        <v>506</v>
      </c>
    </row>
    <row r="822" spans="1:2" x14ac:dyDescent="0.25">
      <c r="A822" s="21">
        <v>2202703</v>
      </c>
      <c r="B822" s="22" t="s">
        <v>507</v>
      </c>
    </row>
    <row r="823" spans="1:2" x14ac:dyDescent="0.25">
      <c r="A823" s="21">
        <v>2202711</v>
      </c>
      <c r="B823" s="22" t="s">
        <v>508</v>
      </c>
    </row>
    <row r="824" spans="1:2" x14ac:dyDescent="0.25">
      <c r="A824" s="21">
        <v>2202729</v>
      </c>
      <c r="B824" s="22" t="s">
        <v>509</v>
      </c>
    </row>
    <row r="825" spans="1:2" x14ac:dyDescent="0.25">
      <c r="A825" s="21">
        <v>2202737</v>
      </c>
      <c r="B825" s="22" t="s">
        <v>510</v>
      </c>
    </row>
    <row r="826" spans="1:2" x14ac:dyDescent="0.25">
      <c r="A826" s="21">
        <v>2202752</v>
      </c>
      <c r="B826" s="22" t="s">
        <v>511</v>
      </c>
    </row>
    <row r="827" spans="1:2" x14ac:dyDescent="0.25">
      <c r="A827" s="21">
        <v>2202778</v>
      </c>
      <c r="B827" s="22" t="s">
        <v>512</v>
      </c>
    </row>
    <row r="828" spans="1:2" x14ac:dyDescent="0.25">
      <c r="A828" s="21">
        <v>2202802</v>
      </c>
      <c r="B828" s="22" t="s">
        <v>513</v>
      </c>
    </row>
    <row r="829" spans="1:2" x14ac:dyDescent="0.25">
      <c r="A829" s="21">
        <v>2202851</v>
      </c>
      <c r="B829" s="22" t="s">
        <v>514</v>
      </c>
    </row>
    <row r="830" spans="1:2" x14ac:dyDescent="0.25">
      <c r="A830" s="21">
        <v>2202901</v>
      </c>
      <c r="B830" s="22" t="s">
        <v>515</v>
      </c>
    </row>
    <row r="831" spans="1:2" x14ac:dyDescent="0.25">
      <c r="A831" s="21">
        <v>2203008</v>
      </c>
      <c r="B831" s="22" t="s">
        <v>516</v>
      </c>
    </row>
    <row r="832" spans="1:2" x14ac:dyDescent="0.25">
      <c r="A832" s="21">
        <v>2203107</v>
      </c>
      <c r="B832" s="22" t="s">
        <v>517</v>
      </c>
    </row>
    <row r="833" spans="1:2" x14ac:dyDescent="0.25">
      <c r="A833" s="21">
        <v>2203206</v>
      </c>
      <c r="B833" s="22" t="s">
        <v>518</v>
      </c>
    </row>
    <row r="834" spans="1:2" x14ac:dyDescent="0.25">
      <c r="A834" s="21">
        <v>2203230</v>
      </c>
      <c r="B834" s="22" t="s">
        <v>519</v>
      </c>
    </row>
    <row r="835" spans="1:2" x14ac:dyDescent="0.25">
      <c r="A835" s="21">
        <v>2203271</v>
      </c>
      <c r="B835" s="22" t="s">
        <v>520</v>
      </c>
    </row>
    <row r="836" spans="1:2" x14ac:dyDescent="0.25">
      <c r="A836" s="21">
        <v>2203305</v>
      </c>
      <c r="B836" s="22" t="s">
        <v>521</v>
      </c>
    </row>
    <row r="837" spans="1:2" x14ac:dyDescent="0.25">
      <c r="A837" s="21">
        <v>2203354</v>
      </c>
      <c r="B837" s="22" t="s">
        <v>522</v>
      </c>
    </row>
    <row r="838" spans="1:2" x14ac:dyDescent="0.25">
      <c r="A838" s="21">
        <v>2203404</v>
      </c>
      <c r="B838" s="22" t="s">
        <v>523</v>
      </c>
    </row>
    <row r="839" spans="1:2" x14ac:dyDescent="0.25">
      <c r="A839" s="21">
        <v>2203453</v>
      </c>
      <c r="B839" s="22" t="s">
        <v>524</v>
      </c>
    </row>
    <row r="840" spans="1:2" x14ac:dyDescent="0.25">
      <c r="A840" s="21">
        <v>2203420</v>
      </c>
      <c r="B840" s="22" t="s">
        <v>525</v>
      </c>
    </row>
    <row r="841" spans="1:2" x14ac:dyDescent="0.25">
      <c r="A841" s="21">
        <v>2203503</v>
      </c>
      <c r="B841" s="22" t="s">
        <v>526</v>
      </c>
    </row>
    <row r="842" spans="1:2" x14ac:dyDescent="0.25">
      <c r="A842" s="21">
        <v>2203602</v>
      </c>
      <c r="B842" s="22" t="s">
        <v>527</v>
      </c>
    </row>
    <row r="843" spans="1:2" x14ac:dyDescent="0.25">
      <c r="A843" s="21">
        <v>2203750</v>
      </c>
      <c r="B843" s="22" t="s">
        <v>528</v>
      </c>
    </row>
    <row r="844" spans="1:2" x14ac:dyDescent="0.25">
      <c r="A844" s="21">
        <v>2203800</v>
      </c>
      <c r="B844" s="22" t="s">
        <v>529</v>
      </c>
    </row>
    <row r="845" spans="1:2" x14ac:dyDescent="0.25">
      <c r="A845" s="21">
        <v>2203859</v>
      </c>
      <c r="B845" s="22" t="s">
        <v>530</v>
      </c>
    </row>
    <row r="846" spans="1:2" x14ac:dyDescent="0.25">
      <c r="A846" s="21">
        <v>2203909</v>
      </c>
      <c r="B846" s="22" t="s">
        <v>531</v>
      </c>
    </row>
    <row r="847" spans="1:2" x14ac:dyDescent="0.25">
      <c r="A847" s="21">
        <v>2204006</v>
      </c>
      <c r="B847" s="22" t="s">
        <v>532</v>
      </c>
    </row>
    <row r="848" spans="1:2" x14ac:dyDescent="0.25">
      <c r="A848" s="21">
        <v>2204105</v>
      </c>
      <c r="B848" s="22" t="s">
        <v>533</v>
      </c>
    </row>
    <row r="849" spans="1:2" x14ac:dyDescent="0.25">
      <c r="A849" s="21">
        <v>2204154</v>
      </c>
      <c r="B849" s="22" t="s">
        <v>534</v>
      </c>
    </row>
    <row r="850" spans="1:2" x14ac:dyDescent="0.25">
      <c r="A850" s="21">
        <v>2204204</v>
      </c>
      <c r="B850" s="22" t="s">
        <v>535</v>
      </c>
    </row>
    <row r="851" spans="1:2" x14ac:dyDescent="0.25">
      <c r="A851" s="21">
        <v>2204303</v>
      </c>
      <c r="B851" s="22" t="s">
        <v>536</v>
      </c>
    </row>
    <row r="852" spans="1:2" x14ac:dyDescent="0.25">
      <c r="A852" s="21">
        <v>2204352</v>
      </c>
      <c r="B852" s="22" t="s">
        <v>537</v>
      </c>
    </row>
    <row r="853" spans="1:2" x14ac:dyDescent="0.25">
      <c r="A853" s="21">
        <v>2204550</v>
      </c>
      <c r="B853" s="22" t="s">
        <v>538</v>
      </c>
    </row>
    <row r="854" spans="1:2" x14ac:dyDescent="0.25">
      <c r="A854" s="21">
        <v>2204659</v>
      </c>
      <c r="B854" s="22" t="s">
        <v>539</v>
      </c>
    </row>
    <row r="855" spans="1:2" x14ac:dyDescent="0.25">
      <c r="A855" s="21">
        <v>2204709</v>
      </c>
      <c r="B855" s="22" t="s">
        <v>540</v>
      </c>
    </row>
    <row r="856" spans="1:2" x14ac:dyDescent="0.25">
      <c r="A856" s="21">
        <v>2204808</v>
      </c>
      <c r="B856" s="22" t="s">
        <v>541</v>
      </c>
    </row>
    <row r="857" spans="1:2" x14ac:dyDescent="0.25">
      <c r="A857" s="21">
        <v>2204907</v>
      </c>
      <c r="B857" s="22" t="s">
        <v>542</v>
      </c>
    </row>
    <row r="858" spans="1:2" x14ac:dyDescent="0.25">
      <c r="A858" s="21">
        <v>2205003</v>
      </c>
      <c r="B858" s="22" t="s">
        <v>543</v>
      </c>
    </row>
    <row r="859" spans="1:2" x14ac:dyDescent="0.25">
      <c r="A859" s="21">
        <v>2205102</v>
      </c>
      <c r="B859" s="22" t="s">
        <v>544</v>
      </c>
    </row>
    <row r="860" spans="1:2" x14ac:dyDescent="0.25">
      <c r="A860" s="21">
        <v>2205151</v>
      </c>
      <c r="B860" s="22" t="s">
        <v>545</v>
      </c>
    </row>
    <row r="861" spans="1:2" x14ac:dyDescent="0.25">
      <c r="A861" s="21">
        <v>2205201</v>
      </c>
      <c r="B861" s="22" t="s">
        <v>546</v>
      </c>
    </row>
    <row r="862" spans="1:2" x14ac:dyDescent="0.25">
      <c r="A862" s="21">
        <v>2205250</v>
      </c>
      <c r="B862" s="22" t="s">
        <v>547</v>
      </c>
    </row>
    <row r="863" spans="1:2" x14ac:dyDescent="0.25">
      <c r="A863" s="21">
        <v>2205276</v>
      </c>
      <c r="B863" s="22" t="s">
        <v>548</v>
      </c>
    </row>
    <row r="864" spans="1:2" x14ac:dyDescent="0.25">
      <c r="A864" s="21">
        <v>2205359</v>
      </c>
      <c r="B864" s="22" t="s">
        <v>549</v>
      </c>
    </row>
    <row r="865" spans="1:2" x14ac:dyDescent="0.25">
      <c r="A865" s="21">
        <v>2205508</v>
      </c>
      <c r="B865" s="22" t="s">
        <v>550</v>
      </c>
    </row>
    <row r="866" spans="1:2" x14ac:dyDescent="0.25">
      <c r="A866" s="21">
        <v>2205516</v>
      </c>
      <c r="B866" s="22" t="s">
        <v>551</v>
      </c>
    </row>
    <row r="867" spans="1:2" x14ac:dyDescent="0.25">
      <c r="A867" s="21">
        <v>2205524</v>
      </c>
      <c r="B867" s="22" t="s">
        <v>552</v>
      </c>
    </row>
    <row r="868" spans="1:2" x14ac:dyDescent="0.25">
      <c r="A868" s="21">
        <v>2205532</v>
      </c>
      <c r="B868" s="22" t="s">
        <v>404</v>
      </c>
    </row>
    <row r="869" spans="1:2" x14ac:dyDescent="0.25">
      <c r="A869" s="21">
        <v>2205573</v>
      </c>
      <c r="B869" s="22" t="s">
        <v>553</v>
      </c>
    </row>
    <row r="870" spans="1:2" x14ac:dyDescent="0.25">
      <c r="A870" s="21">
        <v>2205565</v>
      </c>
      <c r="B870" s="22" t="s">
        <v>554</v>
      </c>
    </row>
    <row r="871" spans="1:2" x14ac:dyDescent="0.25">
      <c r="A871" s="21">
        <v>2205581</v>
      </c>
      <c r="B871" s="22" t="s">
        <v>555</v>
      </c>
    </row>
    <row r="872" spans="1:2" x14ac:dyDescent="0.25">
      <c r="A872" s="21">
        <v>2205599</v>
      </c>
      <c r="B872" s="22" t="s">
        <v>556</v>
      </c>
    </row>
    <row r="873" spans="1:2" x14ac:dyDescent="0.25">
      <c r="A873" s="21">
        <v>2205706</v>
      </c>
      <c r="B873" s="22" t="s">
        <v>557</v>
      </c>
    </row>
    <row r="874" spans="1:2" x14ac:dyDescent="0.25">
      <c r="A874" s="21">
        <v>2205904</v>
      </c>
      <c r="B874" s="22" t="s">
        <v>558</v>
      </c>
    </row>
    <row r="875" spans="1:2" x14ac:dyDescent="0.25">
      <c r="A875" s="21">
        <v>2205953</v>
      </c>
      <c r="B875" s="22" t="s">
        <v>559</v>
      </c>
    </row>
    <row r="876" spans="1:2" x14ac:dyDescent="0.25">
      <c r="A876" s="21">
        <v>2206050</v>
      </c>
      <c r="B876" s="22" t="s">
        <v>560</v>
      </c>
    </row>
    <row r="877" spans="1:2" x14ac:dyDescent="0.25">
      <c r="A877" s="21">
        <v>2206357</v>
      </c>
      <c r="B877" s="22" t="s">
        <v>561</v>
      </c>
    </row>
    <row r="878" spans="1:2" x14ac:dyDescent="0.25">
      <c r="A878" s="21">
        <v>2206407</v>
      </c>
      <c r="B878" s="22" t="s">
        <v>562</v>
      </c>
    </row>
    <row r="879" spans="1:2" x14ac:dyDescent="0.25">
      <c r="A879" s="21">
        <v>2206506</v>
      </c>
      <c r="B879" s="22" t="s">
        <v>563</v>
      </c>
    </row>
    <row r="880" spans="1:2" x14ac:dyDescent="0.25">
      <c r="A880" s="21">
        <v>2206654</v>
      </c>
      <c r="B880" s="22" t="s">
        <v>564</v>
      </c>
    </row>
    <row r="881" spans="1:2" x14ac:dyDescent="0.25">
      <c r="A881" s="21">
        <v>2206704</v>
      </c>
      <c r="B881" s="22" t="s">
        <v>565</v>
      </c>
    </row>
    <row r="882" spans="1:2" x14ac:dyDescent="0.25">
      <c r="A882" s="21">
        <v>2206753</v>
      </c>
      <c r="B882" s="22" t="s">
        <v>566</v>
      </c>
    </row>
    <row r="883" spans="1:2" x14ac:dyDescent="0.25">
      <c r="A883" s="21">
        <v>2207959</v>
      </c>
      <c r="B883" s="22" t="s">
        <v>567</v>
      </c>
    </row>
    <row r="884" spans="1:2" x14ac:dyDescent="0.25">
      <c r="A884" s="21">
        <v>2206902</v>
      </c>
      <c r="B884" s="22" t="s">
        <v>568</v>
      </c>
    </row>
    <row r="885" spans="1:2" x14ac:dyDescent="0.25">
      <c r="A885" s="21">
        <v>2206951</v>
      </c>
      <c r="B885" s="22" t="s">
        <v>569</v>
      </c>
    </row>
    <row r="886" spans="1:2" x14ac:dyDescent="0.25">
      <c r="A886" s="21">
        <v>2207009</v>
      </c>
      <c r="B886" s="22" t="s">
        <v>570</v>
      </c>
    </row>
    <row r="887" spans="1:2" x14ac:dyDescent="0.25">
      <c r="A887" s="21">
        <v>2207207</v>
      </c>
      <c r="B887" s="22" t="s">
        <v>571</v>
      </c>
    </row>
    <row r="888" spans="1:2" x14ac:dyDescent="0.25">
      <c r="A888" s="21">
        <v>2207306</v>
      </c>
      <c r="B888" s="22" t="s">
        <v>572</v>
      </c>
    </row>
    <row r="889" spans="1:2" x14ac:dyDescent="0.25">
      <c r="A889" s="21">
        <v>2207355</v>
      </c>
      <c r="B889" s="22" t="s">
        <v>573</v>
      </c>
    </row>
    <row r="890" spans="1:2" x14ac:dyDescent="0.25">
      <c r="A890" s="21">
        <v>2207405</v>
      </c>
      <c r="B890" s="22" t="s">
        <v>574</v>
      </c>
    </row>
    <row r="891" spans="1:2" x14ac:dyDescent="0.25">
      <c r="A891" s="21">
        <v>2207553</v>
      </c>
      <c r="B891" s="22" t="s">
        <v>575</v>
      </c>
    </row>
    <row r="892" spans="1:2" x14ac:dyDescent="0.25">
      <c r="A892" s="21">
        <v>2207603</v>
      </c>
      <c r="B892" s="22" t="s">
        <v>576</v>
      </c>
    </row>
    <row r="893" spans="1:2" x14ac:dyDescent="0.25">
      <c r="A893" s="21">
        <v>2207702</v>
      </c>
      <c r="B893" s="22" t="s">
        <v>577</v>
      </c>
    </row>
    <row r="894" spans="1:2" x14ac:dyDescent="0.25">
      <c r="A894" s="21">
        <v>2207751</v>
      </c>
      <c r="B894" s="22" t="s">
        <v>578</v>
      </c>
    </row>
    <row r="895" spans="1:2" x14ac:dyDescent="0.25">
      <c r="A895" s="21">
        <v>2207777</v>
      </c>
      <c r="B895" s="22" t="s">
        <v>579</v>
      </c>
    </row>
    <row r="896" spans="1:2" x14ac:dyDescent="0.25">
      <c r="A896" s="21">
        <v>2207793</v>
      </c>
      <c r="B896" s="22" t="s">
        <v>580</v>
      </c>
    </row>
    <row r="897" spans="1:2" x14ac:dyDescent="0.25">
      <c r="A897" s="21">
        <v>2207801</v>
      </c>
      <c r="B897" s="22" t="s">
        <v>581</v>
      </c>
    </row>
    <row r="898" spans="1:2" x14ac:dyDescent="0.25">
      <c r="A898" s="21">
        <v>2207850</v>
      </c>
      <c r="B898" s="22" t="s">
        <v>582</v>
      </c>
    </row>
    <row r="899" spans="1:2" x14ac:dyDescent="0.25">
      <c r="A899" s="21">
        <v>2207900</v>
      </c>
      <c r="B899" s="22" t="s">
        <v>583</v>
      </c>
    </row>
    <row r="900" spans="1:2" x14ac:dyDescent="0.25">
      <c r="A900" s="21">
        <v>2207934</v>
      </c>
      <c r="B900" s="22" t="s">
        <v>584</v>
      </c>
    </row>
    <row r="901" spans="1:2" x14ac:dyDescent="0.25">
      <c r="A901" s="21">
        <v>2208007</v>
      </c>
      <c r="B901" s="22" t="s">
        <v>585</v>
      </c>
    </row>
    <row r="902" spans="1:2" x14ac:dyDescent="0.25">
      <c r="A902" s="21">
        <v>2208106</v>
      </c>
      <c r="B902" s="22" t="s">
        <v>586</v>
      </c>
    </row>
    <row r="903" spans="1:2" x14ac:dyDescent="0.25">
      <c r="A903" s="21">
        <v>2208205</v>
      </c>
      <c r="B903" s="22" t="s">
        <v>587</v>
      </c>
    </row>
    <row r="904" spans="1:2" x14ac:dyDescent="0.25">
      <c r="A904" s="21">
        <v>2208304</v>
      </c>
      <c r="B904" s="22" t="s">
        <v>588</v>
      </c>
    </row>
    <row r="905" spans="1:2" x14ac:dyDescent="0.25">
      <c r="A905" s="21">
        <v>2208403</v>
      </c>
      <c r="B905" s="22" t="s">
        <v>589</v>
      </c>
    </row>
    <row r="906" spans="1:2" x14ac:dyDescent="0.25">
      <c r="A906" s="21">
        <v>2208601</v>
      </c>
      <c r="B906" s="22" t="s">
        <v>590</v>
      </c>
    </row>
    <row r="907" spans="1:2" x14ac:dyDescent="0.25">
      <c r="A907" s="21">
        <v>2208650</v>
      </c>
      <c r="B907" s="22" t="s">
        <v>591</v>
      </c>
    </row>
    <row r="908" spans="1:2" x14ac:dyDescent="0.25">
      <c r="A908" s="21">
        <v>2208700</v>
      </c>
      <c r="B908" s="22" t="s">
        <v>592</v>
      </c>
    </row>
    <row r="909" spans="1:2" x14ac:dyDescent="0.25">
      <c r="A909" s="21">
        <v>2208809</v>
      </c>
      <c r="B909" s="22" t="s">
        <v>593</v>
      </c>
    </row>
    <row r="910" spans="1:2" x14ac:dyDescent="0.25">
      <c r="A910" s="21">
        <v>2208858</v>
      </c>
      <c r="B910" s="22" t="s">
        <v>594</v>
      </c>
    </row>
    <row r="911" spans="1:2" x14ac:dyDescent="0.25">
      <c r="A911" s="21">
        <v>2208874</v>
      </c>
      <c r="B911" s="22" t="s">
        <v>595</v>
      </c>
    </row>
    <row r="912" spans="1:2" x14ac:dyDescent="0.25">
      <c r="A912" s="21">
        <v>2209005</v>
      </c>
      <c r="B912" s="22" t="s">
        <v>596</v>
      </c>
    </row>
    <row r="913" spans="1:2" x14ac:dyDescent="0.25">
      <c r="A913" s="21">
        <v>2209104</v>
      </c>
      <c r="B913" s="22" t="s">
        <v>597</v>
      </c>
    </row>
    <row r="914" spans="1:2" x14ac:dyDescent="0.25">
      <c r="A914" s="21">
        <v>2209153</v>
      </c>
      <c r="B914" s="22" t="s">
        <v>598</v>
      </c>
    </row>
    <row r="915" spans="1:2" x14ac:dyDescent="0.25">
      <c r="A915" s="21">
        <v>2209302</v>
      </c>
      <c r="B915" s="22" t="s">
        <v>599</v>
      </c>
    </row>
    <row r="916" spans="1:2" x14ac:dyDescent="0.25">
      <c r="A916" s="21">
        <v>2209377</v>
      </c>
      <c r="B916" s="22" t="s">
        <v>600</v>
      </c>
    </row>
    <row r="917" spans="1:2" x14ac:dyDescent="0.25">
      <c r="A917" s="21">
        <v>2209351</v>
      </c>
      <c r="B917" s="22" t="s">
        <v>601</v>
      </c>
    </row>
    <row r="918" spans="1:2" x14ac:dyDescent="0.25">
      <c r="A918" s="21">
        <v>2209401</v>
      </c>
      <c r="B918" s="22" t="s">
        <v>602</v>
      </c>
    </row>
    <row r="919" spans="1:2" x14ac:dyDescent="0.25">
      <c r="A919" s="21">
        <v>2209450</v>
      </c>
      <c r="B919" s="22" t="s">
        <v>603</v>
      </c>
    </row>
    <row r="920" spans="1:2" x14ac:dyDescent="0.25">
      <c r="A920" s="21">
        <v>2209500</v>
      </c>
      <c r="B920" s="22" t="s">
        <v>604</v>
      </c>
    </row>
    <row r="921" spans="1:2" x14ac:dyDescent="0.25">
      <c r="A921" s="21">
        <v>2209559</v>
      </c>
      <c r="B921" s="22" t="s">
        <v>605</v>
      </c>
    </row>
    <row r="922" spans="1:2" x14ac:dyDescent="0.25">
      <c r="A922" s="21">
        <v>2209609</v>
      </c>
      <c r="B922" s="22" t="s">
        <v>606</v>
      </c>
    </row>
    <row r="923" spans="1:2" x14ac:dyDescent="0.25">
      <c r="A923" s="21">
        <v>2209658</v>
      </c>
      <c r="B923" s="22" t="s">
        <v>607</v>
      </c>
    </row>
    <row r="924" spans="1:2" x14ac:dyDescent="0.25">
      <c r="A924" s="21">
        <v>2209708</v>
      </c>
      <c r="B924" s="22" t="s">
        <v>608</v>
      </c>
    </row>
    <row r="925" spans="1:2" x14ac:dyDescent="0.25">
      <c r="A925" s="21">
        <v>2209757</v>
      </c>
      <c r="B925" s="22" t="s">
        <v>609</v>
      </c>
    </row>
    <row r="926" spans="1:2" x14ac:dyDescent="0.25">
      <c r="A926" s="21">
        <v>2209807</v>
      </c>
      <c r="B926" s="22" t="s">
        <v>610</v>
      </c>
    </row>
    <row r="927" spans="1:2" x14ac:dyDescent="0.25">
      <c r="A927" s="21">
        <v>2209856</v>
      </c>
      <c r="B927" s="22" t="s">
        <v>611</v>
      </c>
    </row>
    <row r="928" spans="1:2" x14ac:dyDescent="0.25">
      <c r="A928" s="21">
        <v>2209872</v>
      </c>
      <c r="B928" s="22" t="s">
        <v>612</v>
      </c>
    </row>
    <row r="929" spans="1:2" x14ac:dyDescent="0.25">
      <c r="A929" s="21">
        <v>2209906</v>
      </c>
      <c r="B929" s="22" t="s">
        <v>613</v>
      </c>
    </row>
    <row r="930" spans="1:2" x14ac:dyDescent="0.25">
      <c r="A930" s="21">
        <v>2209955</v>
      </c>
      <c r="B930" s="22" t="s">
        <v>614</v>
      </c>
    </row>
    <row r="931" spans="1:2" x14ac:dyDescent="0.25">
      <c r="A931" s="21">
        <v>2210003</v>
      </c>
      <c r="B931" s="22" t="s">
        <v>615</v>
      </c>
    </row>
    <row r="932" spans="1:2" x14ac:dyDescent="0.25">
      <c r="A932" s="21">
        <v>2210052</v>
      </c>
      <c r="B932" s="22" t="s">
        <v>616</v>
      </c>
    </row>
    <row r="933" spans="1:2" x14ac:dyDescent="0.25">
      <c r="A933" s="21">
        <v>2210102</v>
      </c>
      <c r="B933" s="22" t="s">
        <v>617</v>
      </c>
    </row>
    <row r="934" spans="1:2" x14ac:dyDescent="0.25">
      <c r="A934" s="21">
        <v>2210201</v>
      </c>
      <c r="B934" s="22" t="s">
        <v>618</v>
      </c>
    </row>
    <row r="935" spans="1:2" x14ac:dyDescent="0.25">
      <c r="A935" s="21">
        <v>2210300</v>
      </c>
      <c r="B935" s="22" t="s">
        <v>619</v>
      </c>
    </row>
    <row r="936" spans="1:2" x14ac:dyDescent="0.25">
      <c r="A936" s="21">
        <v>2210359</v>
      </c>
      <c r="B936" s="22" t="s">
        <v>620</v>
      </c>
    </row>
    <row r="937" spans="1:2" x14ac:dyDescent="0.25">
      <c r="A937" s="21">
        <v>2210375</v>
      </c>
      <c r="B937" s="22" t="s">
        <v>621</v>
      </c>
    </row>
    <row r="938" spans="1:2" x14ac:dyDescent="0.25">
      <c r="A938" s="21">
        <v>2210383</v>
      </c>
      <c r="B938" s="22" t="s">
        <v>622</v>
      </c>
    </row>
    <row r="939" spans="1:2" x14ac:dyDescent="0.25">
      <c r="A939" s="21">
        <v>2210391</v>
      </c>
      <c r="B939" s="22" t="s">
        <v>623</v>
      </c>
    </row>
    <row r="940" spans="1:2" x14ac:dyDescent="0.25">
      <c r="A940" s="21">
        <v>2210409</v>
      </c>
      <c r="B940" s="22" t="s">
        <v>624</v>
      </c>
    </row>
    <row r="941" spans="1:2" x14ac:dyDescent="0.25">
      <c r="A941" s="21">
        <v>2210508</v>
      </c>
      <c r="B941" s="22" t="s">
        <v>625</v>
      </c>
    </row>
    <row r="942" spans="1:2" x14ac:dyDescent="0.25">
      <c r="A942" s="21">
        <v>2210607</v>
      </c>
      <c r="B942" s="22" t="s">
        <v>626</v>
      </c>
    </row>
    <row r="943" spans="1:2" x14ac:dyDescent="0.25">
      <c r="A943" s="21">
        <v>2210623</v>
      </c>
      <c r="B943" s="22" t="s">
        <v>627</v>
      </c>
    </row>
    <row r="944" spans="1:2" x14ac:dyDescent="0.25">
      <c r="A944" s="21">
        <v>2210631</v>
      </c>
      <c r="B944" s="22" t="s">
        <v>628</v>
      </c>
    </row>
    <row r="945" spans="1:2" x14ac:dyDescent="0.25">
      <c r="A945" s="21">
        <v>2210656</v>
      </c>
      <c r="B945" s="22" t="s">
        <v>629</v>
      </c>
    </row>
    <row r="946" spans="1:2" x14ac:dyDescent="0.25">
      <c r="A946" s="21">
        <v>2210706</v>
      </c>
      <c r="B946" s="22" t="s">
        <v>630</v>
      </c>
    </row>
    <row r="947" spans="1:2" x14ac:dyDescent="0.25">
      <c r="A947" s="21">
        <v>2210805</v>
      </c>
      <c r="B947" s="22" t="s">
        <v>631</v>
      </c>
    </row>
    <row r="948" spans="1:2" x14ac:dyDescent="0.25">
      <c r="A948" s="21">
        <v>2210904</v>
      </c>
      <c r="B948" s="22" t="s">
        <v>632</v>
      </c>
    </row>
    <row r="949" spans="1:2" x14ac:dyDescent="0.25">
      <c r="A949" s="21">
        <v>2210938</v>
      </c>
      <c r="B949" s="22" t="s">
        <v>633</v>
      </c>
    </row>
    <row r="950" spans="1:2" x14ac:dyDescent="0.25">
      <c r="A950" s="21">
        <v>2210953</v>
      </c>
      <c r="B950" s="22" t="s">
        <v>634</v>
      </c>
    </row>
    <row r="951" spans="1:2" x14ac:dyDescent="0.25">
      <c r="A951" s="21">
        <v>2210979</v>
      </c>
      <c r="B951" s="22" t="s">
        <v>635</v>
      </c>
    </row>
    <row r="952" spans="1:2" x14ac:dyDescent="0.25">
      <c r="A952" s="21">
        <v>2211001</v>
      </c>
      <c r="B952" s="22" t="s">
        <v>636</v>
      </c>
    </row>
    <row r="953" spans="1:2" x14ac:dyDescent="0.25">
      <c r="A953" s="21">
        <v>2211308</v>
      </c>
      <c r="B953" s="22" t="s">
        <v>637</v>
      </c>
    </row>
    <row r="954" spans="1:2" x14ac:dyDescent="0.25">
      <c r="A954" s="21">
        <v>2211357</v>
      </c>
      <c r="B954" s="22" t="s">
        <v>638</v>
      </c>
    </row>
    <row r="955" spans="1:2" x14ac:dyDescent="0.25">
      <c r="A955" s="21">
        <v>2211407</v>
      </c>
      <c r="B955" s="22" t="s">
        <v>639</v>
      </c>
    </row>
    <row r="956" spans="1:2" x14ac:dyDescent="0.25">
      <c r="A956" s="21">
        <v>2211506</v>
      </c>
      <c r="B956" s="22" t="s">
        <v>640</v>
      </c>
    </row>
    <row r="957" spans="1:2" x14ac:dyDescent="0.25">
      <c r="A957" s="21">
        <v>2211605</v>
      </c>
      <c r="B957" s="22" t="s">
        <v>641</v>
      </c>
    </row>
    <row r="958" spans="1:2" x14ac:dyDescent="0.25">
      <c r="A958" s="21">
        <v>2211704</v>
      </c>
      <c r="B958" s="22" t="s">
        <v>642</v>
      </c>
    </row>
    <row r="959" spans="1:2" x14ac:dyDescent="0.25">
      <c r="A959" s="21">
        <v>2400109</v>
      </c>
      <c r="B959" s="22" t="s">
        <v>643</v>
      </c>
    </row>
    <row r="960" spans="1:2" x14ac:dyDescent="0.25">
      <c r="A960" s="21">
        <v>2400208</v>
      </c>
      <c r="B960" s="22" t="s">
        <v>644</v>
      </c>
    </row>
    <row r="961" spans="1:2" x14ac:dyDescent="0.25">
      <c r="A961" s="21">
        <v>2400307</v>
      </c>
      <c r="B961" s="22" t="s">
        <v>645</v>
      </c>
    </row>
    <row r="962" spans="1:2" x14ac:dyDescent="0.25">
      <c r="A962" s="21">
        <v>2400406</v>
      </c>
      <c r="B962" s="22" t="s">
        <v>646</v>
      </c>
    </row>
    <row r="963" spans="1:2" x14ac:dyDescent="0.25">
      <c r="A963" s="21">
        <v>2400505</v>
      </c>
      <c r="B963" s="22" t="s">
        <v>647</v>
      </c>
    </row>
    <row r="964" spans="1:2" x14ac:dyDescent="0.25">
      <c r="A964" s="21">
        <v>2400604</v>
      </c>
      <c r="B964" s="22" t="s">
        <v>648</v>
      </c>
    </row>
    <row r="965" spans="1:2" x14ac:dyDescent="0.25">
      <c r="A965" s="21">
        <v>2400703</v>
      </c>
      <c r="B965" s="22" t="s">
        <v>649</v>
      </c>
    </row>
    <row r="966" spans="1:2" x14ac:dyDescent="0.25">
      <c r="A966" s="21">
        <v>2400802</v>
      </c>
      <c r="B966" s="22" t="s">
        <v>650</v>
      </c>
    </row>
    <row r="967" spans="1:2" x14ac:dyDescent="0.25">
      <c r="A967" s="21">
        <v>2400901</v>
      </c>
      <c r="B967" s="22" t="s">
        <v>651</v>
      </c>
    </row>
    <row r="968" spans="1:2" x14ac:dyDescent="0.25">
      <c r="A968" s="21">
        <v>2401008</v>
      </c>
      <c r="B968" s="22" t="s">
        <v>652</v>
      </c>
    </row>
    <row r="969" spans="1:2" x14ac:dyDescent="0.25">
      <c r="A969" s="21">
        <v>2401107</v>
      </c>
      <c r="B969" s="22" t="s">
        <v>653</v>
      </c>
    </row>
    <row r="970" spans="1:2" x14ac:dyDescent="0.25">
      <c r="A970" s="21">
        <v>2401305</v>
      </c>
      <c r="B970" s="22" t="s">
        <v>654</v>
      </c>
    </row>
    <row r="971" spans="1:2" x14ac:dyDescent="0.25">
      <c r="A971" s="21">
        <v>2401453</v>
      </c>
      <c r="B971" s="22" t="s">
        <v>176</v>
      </c>
    </row>
    <row r="972" spans="1:2" x14ac:dyDescent="0.25">
      <c r="A972" s="21">
        <v>2401503</v>
      </c>
      <c r="B972" s="22" t="s">
        <v>655</v>
      </c>
    </row>
    <row r="973" spans="1:2" x14ac:dyDescent="0.25">
      <c r="A973" s="21">
        <v>2401602</v>
      </c>
      <c r="B973" s="22" t="s">
        <v>656</v>
      </c>
    </row>
    <row r="974" spans="1:2" x14ac:dyDescent="0.25">
      <c r="A974" s="21">
        <v>2401651</v>
      </c>
      <c r="B974" s="22" t="s">
        <v>657</v>
      </c>
    </row>
    <row r="975" spans="1:2" x14ac:dyDescent="0.25">
      <c r="A975" s="21">
        <v>2401701</v>
      </c>
      <c r="B975" s="22" t="s">
        <v>185</v>
      </c>
    </row>
    <row r="976" spans="1:2" x14ac:dyDescent="0.25">
      <c r="A976" s="21">
        <v>2401800</v>
      </c>
      <c r="B976" s="22" t="s">
        <v>361</v>
      </c>
    </row>
    <row r="977" spans="1:2" x14ac:dyDescent="0.25">
      <c r="A977" s="21">
        <v>2401859</v>
      </c>
      <c r="B977" s="22" t="s">
        <v>658</v>
      </c>
    </row>
    <row r="978" spans="1:2" x14ac:dyDescent="0.25">
      <c r="A978" s="21">
        <v>2401909</v>
      </c>
      <c r="B978" s="22" t="s">
        <v>659</v>
      </c>
    </row>
    <row r="979" spans="1:2" x14ac:dyDescent="0.25">
      <c r="A979" s="21">
        <v>2402006</v>
      </c>
      <c r="B979" s="22" t="s">
        <v>660</v>
      </c>
    </row>
    <row r="980" spans="1:2" x14ac:dyDescent="0.25">
      <c r="A980" s="21">
        <v>2402105</v>
      </c>
      <c r="B980" s="22" t="s">
        <v>661</v>
      </c>
    </row>
    <row r="981" spans="1:2" x14ac:dyDescent="0.25">
      <c r="A981" s="21">
        <v>2402303</v>
      </c>
      <c r="B981" s="22" t="s">
        <v>203</v>
      </c>
    </row>
    <row r="982" spans="1:2" x14ac:dyDescent="0.25">
      <c r="A982" s="21">
        <v>2402402</v>
      </c>
      <c r="B982" s="22" t="s">
        <v>662</v>
      </c>
    </row>
    <row r="983" spans="1:2" x14ac:dyDescent="0.25">
      <c r="A983" s="21">
        <v>2402501</v>
      </c>
      <c r="B983" s="22" t="s">
        <v>663</v>
      </c>
    </row>
    <row r="984" spans="1:2" x14ac:dyDescent="0.25">
      <c r="A984" s="21">
        <v>2402709</v>
      </c>
      <c r="B984" s="22" t="s">
        <v>664</v>
      </c>
    </row>
    <row r="985" spans="1:2" x14ac:dyDescent="0.25">
      <c r="A985" s="21">
        <v>2402808</v>
      </c>
      <c r="B985" s="22" t="s">
        <v>665</v>
      </c>
    </row>
    <row r="986" spans="1:2" x14ac:dyDescent="0.25">
      <c r="A986" s="21">
        <v>2402907</v>
      </c>
      <c r="B986" s="22" t="s">
        <v>666</v>
      </c>
    </row>
    <row r="987" spans="1:2" x14ac:dyDescent="0.25">
      <c r="A987" s="21">
        <v>2403004</v>
      </c>
      <c r="B987" s="22" t="s">
        <v>667</v>
      </c>
    </row>
    <row r="988" spans="1:2" x14ac:dyDescent="0.25">
      <c r="A988" s="21">
        <v>2403103</v>
      </c>
      <c r="B988" s="22" t="s">
        <v>668</v>
      </c>
    </row>
    <row r="989" spans="1:2" x14ac:dyDescent="0.25">
      <c r="A989" s="21">
        <v>2403202</v>
      </c>
      <c r="B989" s="22" t="s">
        <v>669</v>
      </c>
    </row>
    <row r="990" spans="1:2" x14ac:dyDescent="0.25">
      <c r="A990" s="21">
        <v>2403301</v>
      </c>
      <c r="B990" s="22" t="s">
        <v>670</v>
      </c>
    </row>
    <row r="991" spans="1:2" x14ac:dyDescent="0.25">
      <c r="A991" s="21">
        <v>2403400</v>
      </c>
      <c r="B991" s="22" t="s">
        <v>671</v>
      </c>
    </row>
    <row r="992" spans="1:2" x14ac:dyDescent="0.25">
      <c r="A992" s="21">
        <v>2403707</v>
      </c>
      <c r="B992" s="22" t="s">
        <v>672</v>
      </c>
    </row>
    <row r="993" spans="1:2" x14ac:dyDescent="0.25">
      <c r="A993" s="21">
        <v>2403756</v>
      </c>
      <c r="B993" s="22" t="s">
        <v>673</v>
      </c>
    </row>
    <row r="994" spans="1:2" x14ac:dyDescent="0.25">
      <c r="A994" s="21">
        <v>2403806</v>
      </c>
      <c r="B994" s="22" t="s">
        <v>674</v>
      </c>
    </row>
    <row r="995" spans="1:2" x14ac:dyDescent="0.25">
      <c r="A995" s="21">
        <v>2403905</v>
      </c>
      <c r="B995" s="22" t="s">
        <v>675</v>
      </c>
    </row>
    <row r="996" spans="1:2" x14ac:dyDescent="0.25">
      <c r="A996" s="21">
        <v>2404002</v>
      </c>
      <c r="B996" s="22" t="s">
        <v>676</v>
      </c>
    </row>
    <row r="997" spans="1:2" x14ac:dyDescent="0.25">
      <c r="A997" s="21">
        <v>2404101</v>
      </c>
      <c r="B997" s="22" t="s">
        <v>677</v>
      </c>
    </row>
    <row r="998" spans="1:2" x14ac:dyDescent="0.25">
      <c r="A998" s="21">
        <v>2404309</v>
      </c>
      <c r="B998" s="22" t="s">
        <v>678</v>
      </c>
    </row>
    <row r="999" spans="1:2" x14ac:dyDescent="0.25">
      <c r="A999" s="21">
        <v>2404408</v>
      </c>
      <c r="B999" s="22" t="s">
        <v>679</v>
      </c>
    </row>
    <row r="1000" spans="1:2" x14ac:dyDescent="0.25">
      <c r="A1000" s="21">
        <v>2404507</v>
      </c>
      <c r="B1000" s="22" t="s">
        <v>680</v>
      </c>
    </row>
    <row r="1001" spans="1:2" x14ac:dyDescent="0.25">
      <c r="A1001" s="21">
        <v>2404606</v>
      </c>
      <c r="B1001" s="22" t="s">
        <v>681</v>
      </c>
    </row>
    <row r="1002" spans="1:2" x14ac:dyDescent="0.25">
      <c r="A1002" s="21">
        <v>2404705</v>
      </c>
      <c r="B1002" s="22" t="s">
        <v>682</v>
      </c>
    </row>
    <row r="1003" spans="1:2" x14ac:dyDescent="0.25">
      <c r="A1003" s="21">
        <v>2404804</v>
      </c>
      <c r="B1003" s="22" t="s">
        <v>683</v>
      </c>
    </row>
    <row r="1004" spans="1:2" x14ac:dyDescent="0.25">
      <c r="A1004" s="21">
        <v>2404853</v>
      </c>
      <c r="B1004" s="22" t="s">
        <v>684</v>
      </c>
    </row>
    <row r="1005" spans="1:2" x14ac:dyDescent="0.25">
      <c r="A1005" s="21">
        <v>2404903</v>
      </c>
      <c r="B1005" s="22" t="s">
        <v>685</v>
      </c>
    </row>
    <row r="1006" spans="1:2" x14ac:dyDescent="0.25">
      <c r="A1006" s="21">
        <v>2405009</v>
      </c>
      <c r="B1006" s="22" t="s">
        <v>686</v>
      </c>
    </row>
    <row r="1007" spans="1:2" x14ac:dyDescent="0.25">
      <c r="A1007" s="21">
        <v>2405108</v>
      </c>
      <c r="B1007" s="22" t="s">
        <v>687</v>
      </c>
    </row>
    <row r="1008" spans="1:2" x14ac:dyDescent="0.25">
      <c r="A1008" s="21">
        <v>2405207</v>
      </c>
      <c r="B1008" s="22" t="s">
        <v>688</v>
      </c>
    </row>
    <row r="1009" spans="1:2" x14ac:dyDescent="0.25">
      <c r="A1009" s="21">
        <v>2405306</v>
      </c>
      <c r="B1009" s="22" t="s">
        <v>689</v>
      </c>
    </row>
    <row r="1010" spans="1:2" x14ac:dyDescent="0.25">
      <c r="A1010" s="21">
        <v>2405405</v>
      </c>
      <c r="B1010" s="22" t="s">
        <v>690</v>
      </c>
    </row>
    <row r="1011" spans="1:2" x14ac:dyDescent="0.25">
      <c r="A1011" s="21">
        <v>2405504</v>
      </c>
      <c r="B1011" s="22" t="s">
        <v>691</v>
      </c>
    </row>
    <row r="1012" spans="1:2" x14ac:dyDescent="0.25">
      <c r="A1012" s="21">
        <v>2405603</v>
      </c>
      <c r="B1012" s="22" t="s">
        <v>692</v>
      </c>
    </row>
    <row r="1013" spans="1:2" x14ac:dyDescent="0.25">
      <c r="A1013" s="21">
        <v>2405702</v>
      </c>
      <c r="B1013" s="22" t="s">
        <v>693</v>
      </c>
    </row>
    <row r="1014" spans="1:2" x14ac:dyDescent="0.25">
      <c r="A1014" s="21">
        <v>2405801</v>
      </c>
      <c r="B1014" s="22" t="s">
        <v>694</v>
      </c>
    </row>
    <row r="1015" spans="1:2" x14ac:dyDescent="0.25">
      <c r="A1015" s="21">
        <v>2405900</v>
      </c>
      <c r="B1015" s="22" t="s">
        <v>695</v>
      </c>
    </row>
    <row r="1016" spans="1:2" x14ac:dyDescent="0.25">
      <c r="A1016" s="21">
        <v>2406007</v>
      </c>
      <c r="B1016" s="22" t="s">
        <v>696</v>
      </c>
    </row>
    <row r="1017" spans="1:2" x14ac:dyDescent="0.25">
      <c r="A1017" s="21">
        <v>2406106</v>
      </c>
      <c r="B1017" s="22" t="s">
        <v>697</v>
      </c>
    </row>
    <row r="1018" spans="1:2" x14ac:dyDescent="0.25">
      <c r="A1018" s="21">
        <v>2406205</v>
      </c>
      <c r="B1018" s="22" t="s">
        <v>698</v>
      </c>
    </row>
    <row r="1019" spans="1:2" x14ac:dyDescent="0.25">
      <c r="A1019" s="21">
        <v>2406304</v>
      </c>
      <c r="B1019" s="22" t="s">
        <v>699</v>
      </c>
    </row>
    <row r="1020" spans="1:2" x14ac:dyDescent="0.25">
      <c r="A1020" s="21">
        <v>2406403</v>
      </c>
      <c r="B1020" s="22" t="s">
        <v>700</v>
      </c>
    </row>
    <row r="1021" spans="1:2" x14ac:dyDescent="0.25">
      <c r="A1021" s="21">
        <v>2406502</v>
      </c>
      <c r="B1021" s="22" t="s">
        <v>701</v>
      </c>
    </row>
    <row r="1022" spans="1:2" x14ac:dyDescent="0.25">
      <c r="A1022" s="21">
        <v>2406601</v>
      </c>
      <c r="B1022" s="22" t="s">
        <v>702</v>
      </c>
    </row>
    <row r="1023" spans="1:2" x14ac:dyDescent="0.25">
      <c r="A1023" s="21">
        <v>2406700</v>
      </c>
      <c r="B1023" s="22" t="s">
        <v>703</v>
      </c>
    </row>
    <row r="1024" spans="1:2" x14ac:dyDescent="0.25">
      <c r="A1024" s="21">
        <v>2406809</v>
      </c>
      <c r="B1024" s="22" t="s">
        <v>704</v>
      </c>
    </row>
    <row r="1025" spans="1:2" x14ac:dyDescent="0.25">
      <c r="A1025" s="21">
        <v>2406908</v>
      </c>
      <c r="B1025" s="22" t="s">
        <v>705</v>
      </c>
    </row>
    <row r="1026" spans="1:2" x14ac:dyDescent="0.25">
      <c r="A1026" s="21">
        <v>2407005</v>
      </c>
      <c r="B1026" s="22" t="s">
        <v>706</v>
      </c>
    </row>
    <row r="1027" spans="1:2" x14ac:dyDescent="0.25">
      <c r="A1027" s="21">
        <v>2407104</v>
      </c>
      <c r="B1027" s="22" t="s">
        <v>707</v>
      </c>
    </row>
    <row r="1028" spans="1:2" x14ac:dyDescent="0.25">
      <c r="A1028" s="21">
        <v>2407203</v>
      </c>
      <c r="B1028" s="22" t="s">
        <v>708</v>
      </c>
    </row>
    <row r="1029" spans="1:2" x14ac:dyDescent="0.25">
      <c r="A1029" s="21">
        <v>2407252</v>
      </c>
      <c r="B1029" s="22" t="s">
        <v>709</v>
      </c>
    </row>
    <row r="1030" spans="1:2" x14ac:dyDescent="0.25">
      <c r="A1030" s="21">
        <v>2407302</v>
      </c>
      <c r="B1030" s="22" t="s">
        <v>710</v>
      </c>
    </row>
    <row r="1031" spans="1:2" x14ac:dyDescent="0.25">
      <c r="A1031" s="21">
        <v>2407401</v>
      </c>
      <c r="B1031" s="22" t="s">
        <v>711</v>
      </c>
    </row>
    <row r="1032" spans="1:2" x14ac:dyDescent="0.25">
      <c r="A1032" s="21">
        <v>2407609</v>
      </c>
      <c r="B1032" s="22" t="s">
        <v>712</v>
      </c>
    </row>
    <row r="1033" spans="1:2" x14ac:dyDescent="0.25">
      <c r="A1033" s="21">
        <v>2407807</v>
      </c>
      <c r="B1033" s="22" t="s">
        <v>713</v>
      </c>
    </row>
    <row r="1034" spans="1:2" x14ac:dyDescent="0.25">
      <c r="A1034" s="21">
        <v>2407906</v>
      </c>
      <c r="B1034" s="22" t="s">
        <v>714</v>
      </c>
    </row>
    <row r="1035" spans="1:2" x14ac:dyDescent="0.25">
      <c r="A1035" s="21">
        <v>2408003</v>
      </c>
      <c r="B1035" s="22" t="s">
        <v>715</v>
      </c>
    </row>
    <row r="1036" spans="1:2" x14ac:dyDescent="0.25">
      <c r="A1036" s="21">
        <v>2408300</v>
      </c>
      <c r="B1036" s="22" t="s">
        <v>716</v>
      </c>
    </row>
    <row r="1037" spans="1:2" x14ac:dyDescent="0.25">
      <c r="A1037" s="21">
        <v>2408409</v>
      </c>
      <c r="B1037" s="22" t="s">
        <v>717</v>
      </c>
    </row>
    <row r="1038" spans="1:2" x14ac:dyDescent="0.25">
      <c r="A1038" s="21">
        <v>2408508</v>
      </c>
      <c r="B1038" s="22" t="s">
        <v>54</v>
      </c>
    </row>
    <row r="1039" spans="1:2" x14ac:dyDescent="0.25">
      <c r="A1039" s="21">
        <v>2408607</v>
      </c>
      <c r="B1039" s="22" t="s">
        <v>718</v>
      </c>
    </row>
    <row r="1040" spans="1:2" x14ac:dyDescent="0.25">
      <c r="A1040" s="21">
        <v>2408706</v>
      </c>
      <c r="B1040" s="22" t="s">
        <v>719</v>
      </c>
    </row>
    <row r="1041" spans="1:2" x14ac:dyDescent="0.25">
      <c r="A1041" s="21">
        <v>2408805</v>
      </c>
      <c r="B1041" s="22" t="s">
        <v>720</v>
      </c>
    </row>
    <row r="1042" spans="1:2" x14ac:dyDescent="0.25">
      <c r="A1042" s="21">
        <v>2408904</v>
      </c>
      <c r="B1042" s="22" t="s">
        <v>721</v>
      </c>
    </row>
    <row r="1043" spans="1:2" x14ac:dyDescent="0.25">
      <c r="A1043" s="21">
        <v>2409100</v>
      </c>
      <c r="B1043" s="22" t="s">
        <v>722</v>
      </c>
    </row>
    <row r="1044" spans="1:2" x14ac:dyDescent="0.25">
      <c r="A1044" s="21">
        <v>2409209</v>
      </c>
      <c r="B1044" s="22" t="s">
        <v>270</v>
      </c>
    </row>
    <row r="1045" spans="1:2" x14ac:dyDescent="0.25">
      <c r="A1045" s="21">
        <v>2409308</v>
      </c>
      <c r="B1045" s="22" t="s">
        <v>723</v>
      </c>
    </row>
    <row r="1046" spans="1:2" x14ac:dyDescent="0.25">
      <c r="A1046" s="21">
        <v>2409407</v>
      </c>
      <c r="B1046" s="22" t="s">
        <v>724</v>
      </c>
    </row>
    <row r="1047" spans="1:2" x14ac:dyDescent="0.25">
      <c r="A1047" s="21">
        <v>2409506</v>
      </c>
      <c r="B1047" s="22" t="s">
        <v>725</v>
      </c>
    </row>
    <row r="1048" spans="1:2" x14ac:dyDescent="0.25">
      <c r="A1048" s="21">
        <v>2409605</v>
      </c>
      <c r="B1048" s="22" t="s">
        <v>726</v>
      </c>
    </row>
    <row r="1049" spans="1:2" x14ac:dyDescent="0.25">
      <c r="A1049" s="21">
        <v>2409704</v>
      </c>
      <c r="B1049" s="22" t="s">
        <v>727</v>
      </c>
    </row>
    <row r="1050" spans="1:2" x14ac:dyDescent="0.25">
      <c r="A1050" s="21">
        <v>2409902</v>
      </c>
      <c r="B1050" s="22" t="s">
        <v>728</v>
      </c>
    </row>
    <row r="1051" spans="1:2" x14ac:dyDescent="0.25">
      <c r="A1051" s="21">
        <v>2410009</v>
      </c>
      <c r="B1051" s="22" t="s">
        <v>276</v>
      </c>
    </row>
    <row r="1052" spans="1:2" x14ac:dyDescent="0.25">
      <c r="A1052" s="21">
        <v>2410108</v>
      </c>
      <c r="B1052" s="22" t="s">
        <v>729</v>
      </c>
    </row>
    <row r="1053" spans="1:2" x14ac:dyDescent="0.25">
      <c r="A1053" s="21">
        <v>2410207</v>
      </c>
      <c r="B1053" s="22" t="s">
        <v>730</v>
      </c>
    </row>
    <row r="1054" spans="1:2" x14ac:dyDescent="0.25">
      <c r="A1054" s="21">
        <v>2410256</v>
      </c>
      <c r="B1054" s="22" t="s">
        <v>731</v>
      </c>
    </row>
    <row r="1055" spans="1:2" x14ac:dyDescent="0.25">
      <c r="A1055" s="21">
        <v>2410405</v>
      </c>
      <c r="B1055" s="22" t="s">
        <v>732</v>
      </c>
    </row>
    <row r="1056" spans="1:2" x14ac:dyDescent="0.25">
      <c r="A1056" s="21">
        <v>2410504</v>
      </c>
      <c r="B1056" s="22" t="s">
        <v>733</v>
      </c>
    </row>
    <row r="1057" spans="1:2" x14ac:dyDescent="0.25">
      <c r="A1057" s="21">
        <v>2410603</v>
      </c>
      <c r="B1057" s="22" t="s">
        <v>734</v>
      </c>
    </row>
    <row r="1058" spans="1:2" x14ac:dyDescent="0.25">
      <c r="A1058" s="21">
        <v>2410702</v>
      </c>
      <c r="B1058" s="22" t="s">
        <v>735</v>
      </c>
    </row>
    <row r="1059" spans="1:2" x14ac:dyDescent="0.25">
      <c r="A1059" s="21">
        <v>2410801</v>
      </c>
      <c r="B1059" s="22" t="s">
        <v>56</v>
      </c>
    </row>
    <row r="1060" spans="1:2" x14ac:dyDescent="0.25">
      <c r="A1060" s="21">
        <v>2410900</v>
      </c>
      <c r="B1060" s="22" t="s">
        <v>736</v>
      </c>
    </row>
    <row r="1061" spans="1:2" x14ac:dyDescent="0.25">
      <c r="A1061" s="21">
        <v>2411007</v>
      </c>
      <c r="B1061" s="22" t="s">
        <v>737</v>
      </c>
    </row>
    <row r="1062" spans="1:2" x14ac:dyDescent="0.25">
      <c r="A1062" s="21">
        <v>2411106</v>
      </c>
      <c r="B1062" s="22" t="s">
        <v>57</v>
      </c>
    </row>
    <row r="1063" spans="1:2" x14ac:dyDescent="0.25">
      <c r="A1063" s="21">
        <v>2411205</v>
      </c>
      <c r="B1063" s="22" t="s">
        <v>295</v>
      </c>
    </row>
    <row r="1064" spans="1:2" x14ac:dyDescent="0.25">
      <c r="A1064" s="21">
        <v>2409332</v>
      </c>
      <c r="B1064" s="22" t="s">
        <v>738</v>
      </c>
    </row>
    <row r="1065" spans="1:2" x14ac:dyDescent="0.25">
      <c r="A1065" s="21">
        <v>2411403</v>
      </c>
      <c r="B1065" s="22" t="s">
        <v>739</v>
      </c>
    </row>
    <row r="1066" spans="1:2" x14ac:dyDescent="0.25">
      <c r="A1066" s="21">
        <v>2411429</v>
      </c>
      <c r="B1066" s="22" t="s">
        <v>740</v>
      </c>
    </row>
    <row r="1067" spans="1:2" x14ac:dyDescent="0.25">
      <c r="A1067" s="21">
        <v>2411502</v>
      </c>
      <c r="B1067" s="22" t="s">
        <v>741</v>
      </c>
    </row>
    <row r="1068" spans="1:2" x14ac:dyDescent="0.25">
      <c r="A1068" s="21">
        <v>2411601</v>
      </c>
      <c r="B1068" s="22" t="s">
        <v>742</v>
      </c>
    </row>
    <row r="1069" spans="1:2" x14ac:dyDescent="0.25">
      <c r="A1069" s="21">
        <v>2411700</v>
      </c>
      <c r="B1069" s="22" t="s">
        <v>743</v>
      </c>
    </row>
    <row r="1070" spans="1:2" x14ac:dyDescent="0.25">
      <c r="A1070" s="21">
        <v>2411809</v>
      </c>
      <c r="B1070" s="22" t="s">
        <v>744</v>
      </c>
    </row>
    <row r="1071" spans="1:2" x14ac:dyDescent="0.25">
      <c r="A1071" s="21">
        <v>2411908</v>
      </c>
      <c r="B1071" s="22" t="s">
        <v>745</v>
      </c>
    </row>
    <row r="1072" spans="1:2" x14ac:dyDescent="0.25">
      <c r="A1072" s="21">
        <v>2412104</v>
      </c>
      <c r="B1072" s="22" t="s">
        <v>746</v>
      </c>
    </row>
    <row r="1073" spans="1:2" x14ac:dyDescent="0.25">
      <c r="A1073" s="21">
        <v>2412302</v>
      </c>
      <c r="B1073" s="22" t="s">
        <v>747</v>
      </c>
    </row>
    <row r="1074" spans="1:2" x14ac:dyDescent="0.25">
      <c r="A1074" s="21">
        <v>2412401</v>
      </c>
      <c r="B1074" s="22" t="s">
        <v>748</v>
      </c>
    </row>
    <row r="1075" spans="1:2" x14ac:dyDescent="0.25">
      <c r="A1075" s="21">
        <v>2412500</v>
      </c>
      <c r="B1075" s="22" t="s">
        <v>749</v>
      </c>
    </row>
    <row r="1076" spans="1:2" x14ac:dyDescent="0.25">
      <c r="A1076" s="21">
        <v>2412559</v>
      </c>
      <c r="B1076" s="22" t="s">
        <v>750</v>
      </c>
    </row>
    <row r="1077" spans="1:2" x14ac:dyDescent="0.25">
      <c r="A1077" s="21">
        <v>2412609</v>
      </c>
      <c r="B1077" s="22" t="s">
        <v>751</v>
      </c>
    </row>
    <row r="1078" spans="1:2" x14ac:dyDescent="0.25">
      <c r="A1078" s="21">
        <v>2412708</v>
      </c>
      <c r="B1078" s="22" t="s">
        <v>752</v>
      </c>
    </row>
    <row r="1079" spans="1:2" x14ac:dyDescent="0.25">
      <c r="A1079" s="21">
        <v>2412807</v>
      </c>
      <c r="B1079" s="22" t="s">
        <v>753</v>
      </c>
    </row>
    <row r="1080" spans="1:2" x14ac:dyDescent="0.25">
      <c r="A1080" s="21">
        <v>2412906</v>
      </c>
      <c r="B1080" s="22" t="s">
        <v>754</v>
      </c>
    </row>
    <row r="1081" spans="1:2" x14ac:dyDescent="0.25">
      <c r="A1081" s="21">
        <v>2413003</v>
      </c>
      <c r="B1081" s="22" t="s">
        <v>755</v>
      </c>
    </row>
    <row r="1082" spans="1:2" x14ac:dyDescent="0.25">
      <c r="A1082" s="21">
        <v>2413102</v>
      </c>
      <c r="B1082" s="22" t="s">
        <v>756</v>
      </c>
    </row>
    <row r="1083" spans="1:2" x14ac:dyDescent="0.25">
      <c r="A1083" s="21">
        <v>2410306</v>
      </c>
      <c r="B1083" s="22" t="s">
        <v>757</v>
      </c>
    </row>
    <row r="1084" spans="1:2" x14ac:dyDescent="0.25">
      <c r="A1084" s="21">
        <v>2413300</v>
      </c>
      <c r="B1084" s="22" t="s">
        <v>758</v>
      </c>
    </row>
    <row r="1085" spans="1:2" x14ac:dyDescent="0.25">
      <c r="A1085" s="21">
        <v>2413359</v>
      </c>
      <c r="B1085" s="22" t="s">
        <v>759</v>
      </c>
    </row>
    <row r="1086" spans="1:2" x14ac:dyDescent="0.25">
      <c r="A1086" s="21">
        <v>2413409</v>
      </c>
      <c r="B1086" s="22" t="s">
        <v>760</v>
      </c>
    </row>
    <row r="1087" spans="1:2" x14ac:dyDescent="0.25">
      <c r="A1087" s="21">
        <v>2413508</v>
      </c>
      <c r="B1087" s="22" t="s">
        <v>61</v>
      </c>
    </row>
    <row r="1088" spans="1:2" x14ac:dyDescent="0.25">
      <c r="A1088" s="21">
        <v>2413557</v>
      </c>
      <c r="B1088" s="22" t="s">
        <v>761</v>
      </c>
    </row>
    <row r="1089" spans="1:2" x14ac:dyDescent="0.25">
      <c r="A1089" s="21">
        <v>2413607</v>
      </c>
      <c r="B1089" s="22" t="s">
        <v>762</v>
      </c>
    </row>
    <row r="1090" spans="1:2" x14ac:dyDescent="0.25">
      <c r="A1090" s="21">
        <v>2413706</v>
      </c>
      <c r="B1090" s="22" t="s">
        <v>763</v>
      </c>
    </row>
    <row r="1091" spans="1:2" x14ac:dyDescent="0.25">
      <c r="A1091" s="21">
        <v>2413805</v>
      </c>
      <c r="B1091" s="22" t="s">
        <v>764</v>
      </c>
    </row>
    <row r="1092" spans="1:2" x14ac:dyDescent="0.25">
      <c r="A1092" s="21">
        <v>2413904</v>
      </c>
      <c r="B1092" s="22" t="s">
        <v>765</v>
      </c>
    </row>
    <row r="1093" spans="1:2" x14ac:dyDescent="0.25">
      <c r="A1093" s="21">
        <v>2414001</v>
      </c>
      <c r="B1093" s="22" t="s">
        <v>766</v>
      </c>
    </row>
    <row r="1094" spans="1:2" x14ac:dyDescent="0.25">
      <c r="A1094" s="21">
        <v>2414100</v>
      </c>
      <c r="B1094" s="22" t="s">
        <v>767</v>
      </c>
    </row>
    <row r="1095" spans="1:2" x14ac:dyDescent="0.25">
      <c r="A1095" s="21">
        <v>2414159</v>
      </c>
      <c r="B1095" s="22" t="s">
        <v>768</v>
      </c>
    </row>
    <row r="1096" spans="1:2" x14ac:dyDescent="0.25">
      <c r="A1096" s="21">
        <v>2411056</v>
      </c>
      <c r="B1096" s="22" t="s">
        <v>769</v>
      </c>
    </row>
    <row r="1097" spans="1:2" x14ac:dyDescent="0.25">
      <c r="A1097" s="21">
        <v>2414308</v>
      </c>
      <c r="B1097" s="22" t="s">
        <v>770</v>
      </c>
    </row>
    <row r="1098" spans="1:2" x14ac:dyDescent="0.25">
      <c r="A1098" s="21">
        <v>2414407</v>
      </c>
      <c r="B1098" s="22" t="s">
        <v>771</v>
      </c>
    </row>
    <row r="1099" spans="1:2" x14ac:dyDescent="0.25">
      <c r="A1099" s="21">
        <v>2414456</v>
      </c>
      <c r="B1099" s="22" t="s">
        <v>772</v>
      </c>
    </row>
    <row r="1100" spans="1:2" x14ac:dyDescent="0.25">
      <c r="A1100" s="21">
        <v>2414506</v>
      </c>
      <c r="B1100" s="22" t="s">
        <v>773</v>
      </c>
    </row>
    <row r="1101" spans="1:2" x14ac:dyDescent="0.25">
      <c r="A1101" s="21">
        <v>2414605</v>
      </c>
      <c r="B1101" s="22" t="s">
        <v>774</v>
      </c>
    </row>
    <row r="1102" spans="1:2" x14ac:dyDescent="0.25">
      <c r="A1102" s="21">
        <v>2414704</v>
      </c>
      <c r="B1102" s="22" t="s">
        <v>341</v>
      </c>
    </row>
    <row r="1103" spans="1:2" x14ac:dyDescent="0.25">
      <c r="A1103" s="21">
        <v>2414753</v>
      </c>
      <c r="B1103" s="22" t="s">
        <v>775</v>
      </c>
    </row>
    <row r="1104" spans="1:2" x14ac:dyDescent="0.25">
      <c r="A1104" s="21">
        <v>2414803</v>
      </c>
      <c r="B1104" s="22" t="s">
        <v>776</v>
      </c>
    </row>
    <row r="1105" spans="1:2" x14ac:dyDescent="0.25">
      <c r="A1105" s="21">
        <v>2414902</v>
      </c>
      <c r="B1105" s="22" t="s">
        <v>777</v>
      </c>
    </row>
    <row r="1106" spans="1:2" x14ac:dyDescent="0.25">
      <c r="A1106" s="21">
        <v>2800100</v>
      </c>
      <c r="B1106" s="22" t="s">
        <v>778</v>
      </c>
    </row>
    <row r="1107" spans="1:2" x14ac:dyDescent="0.25">
      <c r="A1107" s="21">
        <v>2800209</v>
      </c>
      <c r="B1107" s="22" t="s">
        <v>779</v>
      </c>
    </row>
    <row r="1108" spans="1:2" x14ac:dyDescent="0.25">
      <c r="A1108" s="21">
        <v>2801108</v>
      </c>
      <c r="B1108" s="22" t="s">
        <v>780</v>
      </c>
    </row>
    <row r="1109" spans="1:2" x14ac:dyDescent="0.25">
      <c r="A1109" s="21">
        <v>2801207</v>
      </c>
      <c r="B1109" s="22" t="s">
        <v>781</v>
      </c>
    </row>
    <row r="1110" spans="1:2" x14ac:dyDescent="0.25">
      <c r="A1110" s="21">
        <v>2801405</v>
      </c>
      <c r="B1110" s="22" t="s">
        <v>782</v>
      </c>
    </row>
    <row r="1111" spans="1:2" x14ac:dyDescent="0.25">
      <c r="A1111" s="21">
        <v>2801603</v>
      </c>
      <c r="B1111" s="22" t="s">
        <v>783</v>
      </c>
    </row>
    <row r="1112" spans="1:2" x14ac:dyDescent="0.25">
      <c r="A1112" s="21">
        <v>2801900</v>
      </c>
      <c r="B1112" s="22" t="s">
        <v>784</v>
      </c>
    </row>
    <row r="1113" spans="1:2" x14ac:dyDescent="0.25">
      <c r="A1113" s="21">
        <v>2802205</v>
      </c>
      <c r="B1113" s="22" t="s">
        <v>785</v>
      </c>
    </row>
    <row r="1114" spans="1:2" x14ac:dyDescent="0.25">
      <c r="A1114" s="21">
        <v>2802304</v>
      </c>
      <c r="B1114" s="22" t="s">
        <v>786</v>
      </c>
    </row>
    <row r="1115" spans="1:2" x14ac:dyDescent="0.25">
      <c r="A1115" s="21">
        <v>2802403</v>
      </c>
      <c r="B1115" s="22" t="s">
        <v>787</v>
      </c>
    </row>
    <row r="1116" spans="1:2" x14ac:dyDescent="0.25">
      <c r="A1116" s="21">
        <v>2802601</v>
      </c>
      <c r="B1116" s="22" t="s">
        <v>788</v>
      </c>
    </row>
    <row r="1117" spans="1:2" x14ac:dyDescent="0.25">
      <c r="A1117" s="21">
        <v>2803104</v>
      </c>
      <c r="B1117" s="22" t="s">
        <v>789</v>
      </c>
    </row>
    <row r="1118" spans="1:2" x14ac:dyDescent="0.25">
      <c r="A1118" s="21">
        <v>2803708</v>
      </c>
      <c r="B1118" s="22" t="s">
        <v>790</v>
      </c>
    </row>
    <row r="1119" spans="1:2" x14ac:dyDescent="0.25">
      <c r="A1119" s="21">
        <v>2804201</v>
      </c>
      <c r="B1119" s="22" t="s">
        <v>791</v>
      </c>
    </row>
    <row r="1120" spans="1:2" x14ac:dyDescent="0.25">
      <c r="A1120" s="21">
        <v>2804458</v>
      </c>
      <c r="B1120" s="22" t="s">
        <v>792</v>
      </c>
    </row>
    <row r="1121" spans="1:2" x14ac:dyDescent="0.25">
      <c r="A1121" s="21">
        <v>2804508</v>
      </c>
      <c r="B1121" s="22" t="s">
        <v>793</v>
      </c>
    </row>
    <row r="1122" spans="1:2" x14ac:dyDescent="0.25">
      <c r="A1122" s="21">
        <v>2804607</v>
      </c>
      <c r="B1122" s="22" t="s">
        <v>794</v>
      </c>
    </row>
    <row r="1123" spans="1:2" x14ac:dyDescent="0.25">
      <c r="A1123" s="21">
        <v>2804706</v>
      </c>
      <c r="B1123" s="22" t="s">
        <v>795</v>
      </c>
    </row>
    <row r="1124" spans="1:2" x14ac:dyDescent="0.25">
      <c r="A1124" s="21">
        <v>2805000</v>
      </c>
      <c r="B1124" s="22" t="s">
        <v>796</v>
      </c>
    </row>
    <row r="1125" spans="1:2" x14ac:dyDescent="0.25">
      <c r="A1125" s="21">
        <v>2805208</v>
      </c>
      <c r="B1125" s="22" t="s">
        <v>797</v>
      </c>
    </row>
    <row r="1126" spans="1:2" x14ac:dyDescent="0.25">
      <c r="A1126" s="21">
        <v>2805406</v>
      </c>
      <c r="B1126" s="22" t="s">
        <v>798</v>
      </c>
    </row>
    <row r="1127" spans="1:2" x14ac:dyDescent="0.25">
      <c r="A1127" s="21">
        <v>2805505</v>
      </c>
      <c r="B1127" s="22" t="s">
        <v>799</v>
      </c>
    </row>
    <row r="1128" spans="1:2" x14ac:dyDescent="0.25">
      <c r="A1128" s="21">
        <v>2805604</v>
      </c>
      <c r="B1128" s="22" t="s">
        <v>800</v>
      </c>
    </row>
    <row r="1129" spans="1:2" x14ac:dyDescent="0.25">
      <c r="A1129" s="21">
        <v>2805703</v>
      </c>
      <c r="B1129" s="22" t="s">
        <v>801</v>
      </c>
    </row>
    <row r="1130" spans="1:2" x14ac:dyDescent="0.25">
      <c r="A1130" s="21">
        <v>2806008</v>
      </c>
      <c r="B1130" s="22" t="s">
        <v>802</v>
      </c>
    </row>
    <row r="1131" spans="1:2" x14ac:dyDescent="0.25">
      <c r="A1131" s="21">
        <v>2807006</v>
      </c>
      <c r="B1131" s="22" t="s">
        <v>803</v>
      </c>
    </row>
    <row r="1132" spans="1:2" x14ac:dyDescent="0.25">
      <c r="A1132" s="21">
        <v>2807105</v>
      </c>
      <c r="B1132" s="22" t="s">
        <v>804</v>
      </c>
    </row>
    <row r="1133" spans="1:2" x14ac:dyDescent="0.25">
      <c r="A1133" s="21">
        <v>2807303</v>
      </c>
      <c r="B1133" s="22" t="s">
        <v>805</v>
      </c>
    </row>
    <row r="1134" spans="1:2" x14ac:dyDescent="0.25">
      <c r="A1134" s="21">
        <v>2807402</v>
      </c>
      <c r="B1134" s="22" t="s">
        <v>806</v>
      </c>
    </row>
    <row r="1137" spans="2:29" x14ac:dyDescent="0.25">
      <c r="C1137" s="86" t="s">
        <v>3</v>
      </c>
      <c r="D1137" s="86"/>
      <c r="E1137" s="86"/>
      <c r="F1137" s="86" t="s">
        <v>19</v>
      </c>
      <c r="G1137" s="86"/>
      <c r="H1137" s="86" t="s">
        <v>20</v>
      </c>
      <c r="I1137" s="86"/>
      <c r="J1137" s="86"/>
      <c r="K1137" s="86"/>
      <c r="L1137" s="86"/>
      <c r="M1137" s="87" t="s">
        <v>31</v>
      </c>
      <c r="N1137" s="88"/>
      <c r="O1137" s="89"/>
      <c r="P1137" s="94" t="s">
        <v>34</v>
      </c>
      <c r="Q1137" s="94"/>
      <c r="R1137" s="94"/>
      <c r="S1137" s="94" t="s">
        <v>35</v>
      </c>
      <c r="T1137" s="94"/>
      <c r="U1137" s="94"/>
      <c r="V1137" s="95" t="s">
        <v>36</v>
      </c>
      <c r="W1137" s="96"/>
      <c r="X1137" s="84" t="s">
        <v>48</v>
      </c>
      <c r="Y1137" s="97"/>
      <c r="Z1137" s="97"/>
      <c r="AA1137" s="85"/>
      <c r="AB1137" s="84" t="s">
        <v>49</v>
      </c>
      <c r="AC1137" s="85"/>
    </row>
    <row r="1138" spans="2:29" x14ac:dyDescent="0.25">
      <c r="C1138" s="3" t="s">
        <v>4</v>
      </c>
      <c r="D1138" s="3" t="s">
        <v>10</v>
      </c>
      <c r="E1138" s="3" t="s">
        <v>11</v>
      </c>
      <c r="F1138" s="3" t="s">
        <v>14</v>
      </c>
      <c r="G1138" s="3" t="s">
        <v>17</v>
      </c>
      <c r="H1138" s="3" t="s">
        <v>21</v>
      </c>
      <c r="I1138" s="3" t="s">
        <v>22</v>
      </c>
      <c r="J1138" s="3" t="s">
        <v>23</v>
      </c>
      <c r="K1138" s="3"/>
      <c r="L1138" s="3" t="s">
        <v>24</v>
      </c>
      <c r="M1138" s="3" t="s">
        <v>32</v>
      </c>
      <c r="N1138" s="3"/>
      <c r="O1138" s="3" t="s">
        <v>33</v>
      </c>
      <c r="P1138" s="6" t="s">
        <v>37</v>
      </c>
      <c r="Q1138" s="6" t="s">
        <v>38</v>
      </c>
      <c r="R1138" s="6" t="s">
        <v>39</v>
      </c>
      <c r="S1138" s="6" t="s">
        <v>40</v>
      </c>
      <c r="T1138" s="6" t="s">
        <v>41</v>
      </c>
      <c r="U1138" s="6" t="s">
        <v>42</v>
      </c>
      <c r="V1138" s="6" t="s">
        <v>45</v>
      </c>
      <c r="W1138" s="6" t="s">
        <v>46</v>
      </c>
      <c r="X1138" s="12" t="s">
        <v>807</v>
      </c>
      <c r="Y1138" s="12" t="s">
        <v>808</v>
      </c>
      <c r="Z1138" s="12" t="s">
        <v>809</v>
      </c>
      <c r="AA1138" s="12" t="s">
        <v>810</v>
      </c>
      <c r="AB1138" s="12" t="s">
        <v>811</v>
      </c>
      <c r="AC1138" s="12" t="s">
        <v>812</v>
      </c>
    </row>
    <row r="1139" spans="2:29" x14ac:dyDescent="0.25">
      <c r="B1139" s="23" t="s">
        <v>813</v>
      </c>
      <c r="C1139" s="2">
        <f>MAX(C6:C1134)</f>
        <v>1</v>
      </c>
      <c r="D1139" s="2">
        <f>MAX(D6:D1134)</f>
        <v>1</v>
      </c>
    </row>
    <row r="1140" spans="2:29" x14ac:dyDescent="0.25">
      <c r="B1140" s="23" t="s">
        <v>814</v>
      </c>
      <c r="C1140" s="2">
        <f>MIN(C6:C1134)</f>
        <v>0</v>
      </c>
      <c r="D1140" s="2">
        <f>MIN(D6:D1134)</f>
        <v>0</v>
      </c>
    </row>
  </sheetData>
  <mergeCells count="21">
    <mergeCell ref="C1:O1"/>
    <mergeCell ref="P1:W1"/>
    <mergeCell ref="X1:AC1"/>
    <mergeCell ref="C2:E2"/>
    <mergeCell ref="F2:G2"/>
    <mergeCell ref="H2:L2"/>
    <mergeCell ref="M2:O2"/>
    <mergeCell ref="P2:R2"/>
    <mergeCell ref="S2:U2"/>
    <mergeCell ref="V2:W2"/>
    <mergeCell ref="AB1137:AC1137"/>
    <mergeCell ref="X2:AA2"/>
    <mergeCell ref="AB2:AC2"/>
    <mergeCell ref="C1137:E1137"/>
    <mergeCell ref="F1137:G1137"/>
    <mergeCell ref="H1137:L1137"/>
    <mergeCell ref="M1137:O1137"/>
    <mergeCell ref="P1137:R1137"/>
    <mergeCell ref="S1137:U1137"/>
    <mergeCell ref="V1137:W1137"/>
    <mergeCell ref="X1137:AA1137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9DE60E-4CEB-4C59-9991-89936358AF48}">
  <dimension ref="A1:BH194"/>
  <sheetViews>
    <sheetView zoomScale="90" zoomScaleNormal="90" workbookViewId="0">
      <pane xSplit="2" ySplit="4" topLeftCell="W5" activePane="bottomRight" state="frozen"/>
      <selection pane="topRight" activeCell="C1" sqref="C1"/>
      <selection pane="bottomLeft" activeCell="A5" sqref="A5"/>
      <selection pane="bottomRight" activeCell="X4" sqref="X4"/>
    </sheetView>
  </sheetViews>
  <sheetFormatPr defaultRowHeight="15" x14ac:dyDescent="0.25"/>
  <cols>
    <col min="2" max="2" width="19.28515625" customWidth="1"/>
    <col min="3" max="24" width="18.28515625" customWidth="1"/>
    <col min="25" max="25" width="19.85546875" customWidth="1"/>
    <col min="26" max="33" width="18.28515625" customWidth="1"/>
    <col min="34" max="46" width="23" customWidth="1"/>
    <col min="47" max="54" width="20" customWidth="1"/>
    <col min="55" max="60" width="17.7109375" customWidth="1"/>
  </cols>
  <sheetData>
    <row r="1" spans="1:60" ht="23.25" customHeight="1" x14ac:dyDescent="0.25">
      <c r="A1" s="34"/>
      <c r="B1" s="35"/>
      <c r="C1" s="100" t="s">
        <v>833</v>
      </c>
      <c r="D1" s="101"/>
      <c r="E1" s="101"/>
      <c r="F1" s="101"/>
      <c r="G1" s="101"/>
      <c r="H1" s="101"/>
      <c r="I1" s="101"/>
      <c r="J1" s="101"/>
      <c r="K1" s="102"/>
      <c r="L1" s="115" t="s">
        <v>834</v>
      </c>
      <c r="M1" s="116"/>
      <c r="N1" s="116"/>
      <c r="O1" s="116"/>
      <c r="P1" s="116"/>
      <c r="Q1" s="116"/>
      <c r="R1" s="116"/>
      <c r="S1" s="116"/>
      <c r="T1" s="116"/>
      <c r="U1" s="116"/>
      <c r="V1" s="117"/>
      <c r="W1" s="103" t="s">
        <v>835</v>
      </c>
      <c r="X1" s="103"/>
      <c r="Y1" s="118" t="s">
        <v>1258</v>
      </c>
      <c r="Z1" s="119"/>
      <c r="AA1" s="119"/>
      <c r="AB1" s="119"/>
      <c r="AC1" s="119"/>
      <c r="AD1" s="119"/>
      <c r="AE1" s="120"/>
      <c r="AF1" s="51"/>
      <c r="AG1" s="51"/>
      <c r="AH1" s="121" t="s">
        <v>836</v>
      </c>
      <c r="AI1" s="122"/>
      <c r="AJ1" s="122"/>
      <c r="AK1" s="122"/>
      <c r="AL1" s="122"/>
      <c r="AM1" s="122"/>
      <c r="AN1" s="122"/>
      <c r="AO1" s="122"/>
      <c r="AP1" s="122"/>
      <c r="AQ1" s="122"/>
      <c r="AR1" s="122"/>
      <c r="AS1" s="122"/>
      <c r="AT1" s="122"/>
      <c r="AU1" s="122"/>
      <c r="AV1" s="122"/>
      <c r="AW1" s="122"/>
      <c r="AX1" s="122"/>
      <c r="AY1" s="122"/>
      <c r="AZ1" s="122"/>
      <c r="BA1" s="122"/>
      <c r="BB1" s="122"/>
      <c r="BC1" s="122"/>
      <c r="BD1" s="122"/>
      <c r="BE1" s="122"/>
      <c r="BF1" s="122"/>
      <c r="BG1" s="122"/>
      <c r="BH1" s="122"/>
    </row>
    <row r="2" spans="1:60" ht="24" customHeight="1" x14ac:dyDescent="0.25">
      <c r="A2" s="34"/>
      <c r="B2" s="34"/>
      <c r="C2" s="44" t="s">
        <v>1244</v>
      </c>
      <c r="D2" s="106" t="s">
        <v>1245</v>
      </c>
      <c r="E2" s="108"/>
      <c r="F2" s="108"/>
      <c r="G2" s="107"/>
      <c r="H2" s="106" t="s">
        <v>1252</v>
      </c>
      <c r="I2" s="108"/>
      <c r="J2" s="108"/>
      <c r="K2" s="107"/>
      <c r="L2" s="109" t="s">
        <v>1244</v>
      </c>
      <c r="M2" s="110"/>
      <c r="N2" s="111"/>
      <c r="O2" s="112" t="s">
        <v>1245</v>
      </c>
      <c r="P2" s="113"/>
      <c r="Q2" s="113"/>
      <c r="R2" s="114"/>
      <c r="S2" s="112" t="s">
        <v>1252</v>
      </c>
      <c r="T2" s="113"/>
      <c r="U2" s="113"/>
      <c r="V2" s="114"/>
      <c r="W2" s="109" t="s">
        <v>1244</v>
      </c>
      <c r="X2" s="111"/>
      <c r="Y2" s="106" t="s">
        <v>1264</v>
      </c>
      <c r="Z2" s="108"/>
      <c r="AA2" s="108"/>
      <c r="AB2" s="107"/>
      <c r="AC2" s="106" t="s">
        <v>1271</v>
      </c>
      <c r="AD2" s="108"/>
      <c r="AE2" s="107"/>
      <c r="AF2" s="106" t="s">
        <v>1272</v>
      </c>
      <c r="AG2" s="107"/>
      <c r="AH2" s="86" t="s">
        <v>3</v>
      </c>
      <c r="AI2" s="86"/>
      <c r="AJ2" s="86"/>
      <c r="AK2" s="86" t="s">
        <v>19</v>
      </c>
      <c r="AL2" s="86"/>
      <c r="AM2" s="86" t="s">
        <v>20</v>
      </c>
      <c r="AN2" s="86"/>
      <c r="AO2" s="86"/>
      <c r="AP2" s="86"/>
      <c r="AQ2" s="86"/>
      <c r="AR2" s="87" t="s">
        <v>31</v>
      </c>
      <c r="AS2" s="88"/>
      <c r="AT2" s="89"/>
      <c r="AU2" s="94" t="s">
        <v>34</v>
      </c>
      <c r="AV2" s="94"/>
      <c r="AW2" s="94"/>
      <c r="AX2" s="94" t="s">
        <v>35</v>
      </c>
      <c r="AY2" s="94"/>
      <c r="AZ2" s="94"/>
      <c r="BA2" s="95" t="s">
        <v>36</v>
      </c>
      <c r="BB2" s="96"/>
      <c r="BC2" s="84" t="s">
        <v>48</v>
      </c>
      <c r="BD2" s="97"/>
      <c r="BE2" s="97"/>
      <c r="BF2" s="85"/>
      <c r="BG2" s="84" t="s">
        <v>49</v>
      </c>
      <c r="BH2" s="85"/>
    </row>
    <row r="3" spans="1:60" ht="51.75" customHeight="1" x14ac:dyDescent="0.25">
      <c r="A3" s="104" t="s">
        <v>1242</v>
      </c>
      <c r="B3" s="105"/>
      <c r="C3" s="36" t="s">
        <v>837</v>
      </c>
      <c r="D3" s="36" t="s">
        <v>1246</v>
      </c>
      <c r="E3" s="36" t="s">
        <v>838</v>
      </c>
      <c r="F3" s="36" t="s">
        <v>1247</v>
      </c>
      <c r="G3" s="36" t="s">
        <v>839</v>
      </c>
      <c r="H3" s="36" t="s">
        <v>1248</v>
      </c>
      <c r="I3" s="36" t="s">
        <v>1249</v>
      </c>
      <c r="J3" s="36" t="s">
        <v>1250</v>
      </c>
      <c r="K3" s="36" t="s">
        <v>1251</v>
      </c>
      <c r="L3" s="37" t="s">
        <v>840</v>
      </c>
      <c r="M3" s="38" t="s">
        <v>841</v>
      </c>
      <c r="N3" s="39" t="s">
        <v>842</v>
      </c>
      <c r="O3" s="39" t="s">
        <v>1253</v>
      </c>
      <c r="P3" s="39" t="s">
        <v>843</v>
      </c>
      <c r="Q3" s="39" t="s">
        <v>1254</v>
      </c>
      <c r="R3" s="39" t="s">
        <v>845</v>
      </c>
      <c r="S3" s="39" t="s">
        <v>1255</v>
      </c>
      <c r="T3" s="39" t="s">
        <v>844</v>
      </c>
      <c r="U3" s="39" t="s">
        <v>1256</v>
      </c>
      <c r="V3" s="39" t="s">
        <v>846</v>
      </c>
      <c r="W3" s="37" t="s">
        <v>847</v>
      </c>
      <c r="X3" s="38" t="s">
        <v>848</v>
      </c>
      <c r="Y3" s="36" t="s">
        <v>850</v>
      </c>
      <c r="Z3" s="36" t="s">
        <v>849</v>
      </c>
      <c r="AA3" s="36" t="s">
        <v>851</v>
      </c>
      <c r="AB3" s="36" t="s">
        <v>1259</v>
      </c>
      <c r="AC3" s="36" t="s">
        <v>1265</v>
      </c>
      <c r="AD3" s="36" t="s">
        <v>1267</v>
      </c>
      <c r="AE3" s="36" t="s">
        <v>1269</v>
      </c>
      <c r="AF3" s="36" t="s">
        <v>1273</v>
      </c>
      <c r="AG3" s="36" t="s">
        <v>1274</v>
      </c>
      <c r="AH3" s="38" t="s">
        <v>1301</v>
      </c>
      <c r="AI3" s="38" t="s">
        <v>1302</v>
      </c>
      <c r="AJ3" s="38" t="s">
        <v>1303</v>
      </c>
      <c r="AK3" s="38" t="s">
        <v>1304</v>
      </c>
      <c r="AL3" s="38" t="s">
        <v>1305</v>
      </c>
      <c r="AM3" s="38" t="s">
        <v>1306</v>
      </c>
      <c r="AN3" s="38" t="s">
        <v>1307</v>
      </c>
      <c r="AO3" s="38" t="s">
        <v>1308</v>
      </c>
      <c r="AP3" s="38" t="s">
        <v>1309</v>
      </c>
      <c r="AQ3" s="38" t="s">
        <v>1310</v>
      </c>
      <c r="AR3" s="38" t="s">
        <v>1311</v>
      </c>
      <c r="AS3" s="38" t="s">
        <v>1312</v>
      </c>
      <c r="AT3" s="38" t="s">
        <v>1313</v>
      </c>
      <c r="AU3" s="40" t="s">
        <v>1314</v>
      </c>
      <c r="AV3" s="40" t="s">
        <v>1315</v>
      </c>
      <c r="AW3" s="40" t="s">
        <v>1316</v>
      </c>
      <c r="AX3" s="40" t="s">
        <v>1317</v>
      </c>
      <c r="AY3" s="40" t="s">
        <v>1318</v>
      </c>
      <c r="AZ3" s="40" t="s">
        <v>1319</v>
      </c>
      <c r="BA3" s="40" t="s">
        <v>1320</v>
      </c>
      <c r="BB3" s="40" t="s">
        <v>1321</v>
      </c>
      <c r="BC3" s="61" t="s">
        <v>1324</v>
      </c>
      <c r="BD3" s="61" t="s">
        <v>1323</v>
      </c>
      <c r="BE3" s="61" t="s">
        <v>1322</v>
      </c>
      <c r="BF3" s="61" t="s">
        <v>1325</v>
      </c>
      <c r="BG3" s="61" t="s">
        <v>1326</v>
      </c>
      <c r="BH3" s="61" t="s">
        <v>1327</v>
      </c>
    </row>
    <row r="4" spans="1:60" x14ac:dyDescent="0.25">
      <c r="A4" s="41" t="s">
        <v>0</v>
      </c>
      <c r="B4" s="41" t="s">
        <v>1243</v>
      </c>
      <c r="C4" s="49" t="s">
        <v>852</v>
      </c>
      <c r="D4" s="45" t="s">
        <v>853</v>
      </c>
      <c r="E4" s="45" t="s">
        <v>854</v>
      </c>
      <c r="F4" s="45" t="s">
        <v>855</v>
      </c>
      <c r="G4" s="45" t="s">
        <v>856</v>
      </c>
      <c r="H4" s="45" t="s">
        <v>857</v>
      </c>
      <c r="I4" s="45" t="s">
        <v>858</v>
      </c>
      <c r="J4" s="45" t="s">
        <v>859</v>
      </c>
      <c r="K4" s="45" t="s">
        <v>860</v>
      </c>
      <c r="L4" s="46" t="s">
        <v>861</v>
      </c>
      <c r="M4" s="47" t="s">
        <v>862</v>
      </c>
      <c r="N4" s="48" t="s">
        <v>863</v>
      </c>
      <c r="O4" s="48" t="s">
        <v>864</v>
      </c>
      <c r="P4" s="48" t="s">
        <v>865</v>
      </c>
      <c r="Q4" s="48" t="s">
        <v>866</v>
      </c>
      <c r="R4" s="48" t="s">
        <v>870</v>
      </c>
      <c r="S4" s="48" t="s">
        <v>871</v>
      </c>
      <c r="T4" s="48" t="s">
        <v>872</v>
      </c>
      <c r="U4" s="48" t="s">
        <v>867</v>
      </c>
      <c r="V4" s="48" t="s">
        <v>868</v>
      </c>
      <c r="W4" s="46" t="s">
        <v>869</v>
      </c>
      <c r="X4" s="47" t="s">
        <v>1257</v>
      </c>
      <c r="Y4" s="45" t="s">
        <v>1260</v>
      </c>
      <c r="Z4" s="50" t="s">
        <v>1261</v>
      </c>
      <c r="AA4" s="50" t="s">
        <v>1262</v>
      </c>
      <c r="AB4" s="50" t="s">
        <v>1263</v>
      </c>
      <c r="AC4" s="50" t="s">
        <v>1266</v>
      </c>
      <c r="AD4" s="50" t="s">
        <v>1268</v>
      </c>
      <c r="AE4" s="50" t="s">
        <v>1270</v>
      </c>
      <c r="AF4" s="50" t="s">
        <v>1275</v>
      </c>
      <c r="AG4" s="50" t="s">
        <v>1276</v>
      </c>
      <c r="AH4" s="56" t="s">
        <v>4</v>
      </c>
      <c r="AI4" s="57" t="s">
        <v>10</v>
      </c>
      <c r="AJ4" s="57" t="s">
        <v>11</v>
      </c>
      <c r="AK4" s="58" t="s">
        <v>14</v>
      </c>
      <c r="AL4" s="58" t="s">
        <v>17</v>
      </c>
      <c r="AM4" s="58" t="s">
        <v>21</v>
      </c>
      <c r="AN4" s="58" t="s">
        <v>22</v>
      </c>
      <c r="AO4" s="58" t="s">
        <v>23</v>
      </c>
      <c r="AP4" s="58" t="s">
        <v>24</v>
      </c>
      <c r="AQ4" s="58" t="s">
        <v>30</v>
      </c>
      <c r="AR4" s="58" t="s">
        <v>32</v>
      </c>
      <c r="AS4" s="58" t="s">
        <v>33</v>
      </c>
      <c r="AT4" s="58" t="s">
        <v>819</v>
      </c>
      <c r="AU4" s="59" t="s">
        <v>37</v>
      </c>
      <c r="AV4" s="59" t="s">
        <v>38</v>
      </c>
      <c r="AW4" s="59" t="s">
        <v>39</v>
      </c>
      <c r="AX4" s="59" t="s">
        <v>40</v>
      </c>
      <c r="AY4" s="59" t="s">
        <v>41</v>
      </c>
      <c r="AZ4" s="59" t="s">
        <v>42</v>
      </c>
      <c r="BA4" s="59" t="s">
        <v>45</v>
      </c>
      <c r="BB4" s="59" t="s">
        <v>46</v>
      </c>
      <c r="BC4" s="60" t="s">
        <v>807</v>
      </c>
      <c r="BD4" s="60" t="s">
        <v>808</v>
      </c>
      <c r="BE4" s="60" t="s">
        <v>809</v>
      </c>
      <c r="BF4" s="60" t="s">
        <v>810</v>
      </c>
      <c r="BG4" s="60" t="s">
        <v>811</v>
      </c>
      <c r="BH4" s="60" t="s">
        <v>812</v>
      </c>
    </row>
    <row r="5" spans="1:60" x14ac:dyDescent="0.25">
      <c r="A5" s="34" t="s">
        <v>873</v>
      </c>
      <c r="B5" s="34" t="s">
        <v>874</v>
      </c>
      <c r="C5" s="62">
        <f>((SQRT(($L5^2)+($M5^2)+(N5^2)))*0.577350269)</f>
        <v>0.50441646416711006</v>
      </c>
      <c r="D5" s="62">
        <f t="shared" ref="D5:H5" si="0">((SQRT(($L5^2)+($M5^2)+(O5^2)))*0.577350269)</f>
        <v>0.50128015111400681</v>
      </c>
      <c r="E5" s="62">
        <f t="shared" si="0"/>
        <v>0.50728933759650452</v>
      </c>
      <c r="F5" s="62">
        <f t="shared" si="0"/>
        <v>0.50072684705538306</v>
      </c>
      <c r="G5" s="62">
        <f t="shared" si="0"/>
        <v>0.49445489733725795</v>
      </c>
      <c r="H5" s="62">
        <f t="shared" si="0"/>
        <v>0.53313671800079632</v>
      </c>
      <c r="I5" s="62">
        <f>((SQRT(($L5^2)+($M5^2)+(T5^2)))*0.577350269)</f>
        <v>0.50457312852167591</v>
      </c>
      <c r="J5" s="62">
        <f>((SQRT(($L5^2)+($M5^2)+(U5^2)))*0.577350269)</f>
        <v>0.54929054079261952</v>
      </c>
      <c r="K5" s="62">
        <f>((SQRT(($L5^2)+($M5^2)+(V5^2)))*0.577350269)</f>
        <v>0.56726893267832779</v>
      </c>
      <c r="L5" s="42">
        <f>AVERAGE(W5:X5)</f>
        <v>0.67713653366354265</v>
      </c>
      <c r="M5" s="43">
        <f>AVERAGE(AF5:AG5)</f>
        <v>0.46397008670634432</v>
      </c>
      <c r="N5" s="43">
        <v>0.299208592606866</v>
      </c>
      <c r="O5" s="43">
        <v>0.282954490364903</v>
      </c>
      <c r="P5" s="43">
        <v>0.31344104715921001</v>
      </c>
      <c r="Q5" s="43">
        <v>0.28000000000000003</v>
      </c>
      <c r="R5" s="43">
        <v>0.24428428194220703</v>
      </c>
      <c r="S5" s="43">
        <v>0.42299190798635605</v>
      </c>
      <c r="T5" s="43">
        <v>0.3</v>
      </c>
      <c r="U5" s="43">
        <v>0.48101784647470103</v>
      </c>
      <c r="V5" s="43">
        <v>0.54</v>
      </c>
      <c r="W5" s="43">
        <f>AVERAGE(Y5:AB5)</f>
        <v>0.55299399316240982</v>
      </c>
      <c r="X5" s="43">
        <f>AVERAGE(AC5:AE5)</f>
        <v>0.80127907416467548</v>
      </c>
      <c r="Y5" s="42">
        <f>AVERAGE(AH5:AJ5)</f>
        <v>0.57157653128862629</v>
      </c>
      <c r="Z5" s="42">
        <f>AVERAGE(AK5:AL5)</f>
        <v>0.42456543511766726</v>
      </c>
      <c r="AA5" s="42">
        <f>AVERAGE(AM5:AQ5)</f>
        <v>0.52854013177452419</v>
      </c>
      <c r="AB5" s="42">
        <f>AVERAGE(AR5:AT5)</f>
        <v>0.68729387446882162</v>
      </c>
      <c r="AC5" s="42">
        <f>AVERAGE(AU5:AW5)</f>
        <v>0.68921458098459265</v>
      </c>
      <c r="AD5" s="42">
        <f>AVERAGE(AX5:AZ5)</f>
        <v>1</v>
      </c>
      <c r="AE5" s="42">
        <f>AVERAGE(BA5:BB5)</f>
        <v>0.71462264150943389</v>
      </c>
      <c r="AF5" s="42">
        <f>AVERAGE(BC5:BF5)</f>
        <v>0.56911925142687303</v>
      </c>
      <c r="AG5" s="42">
        <f>AVERAGE(BG5:BH5)</f>
        <v>0.35882092198581561</v>
      </c>
      <c r="AH5" s="43">
        <v>0.74699254795089576</v>
      </c>
      <c r="AI5" s="43">
        <v>0.25334517076016522</v>
      </c>
      <c r="AJ5" s="43">
        <v>0.71439187515481795</v>
      </c>
      <c r="AK5" s="33">
        <v>0.67978208232445525</v>
      </c>
      <c r="AL5" s="33">
        <v>0.16934878791087926</v>
      </c>
      <c r="AM5" s="33">
        <v>0.37820172387006984</v>
      </c>
      <c r="AN5" s="33">
        <v>0.62176744186046518</v>
      </c>
      <c r="AO5" s="33">
        <v>0.32607666824420278</v>
      </c>
      <c r="AP5" s="33">
        <v>0.63645773433007469</v>
      </c>
      <c r="AQ5" s="33">
        <v>0.68019709056780842</v>
      </c>
      <c r="AR5" s="33">
        <v>0.51237852845904674</v>
      </c>
      <c r="AS5" s="33">
        <v>0.72038917089678522</v>
      </c>
      <c r="AT5" s="33">
        <v>0.82911392405063267</v>
      </c>
      <c r="AU5" s="33">
        <v>6.7643742953777772E-2</v>
      </c>
      <c r="AV5" s="33">
        <v>1</v>
      </c>
      <c r="AW5" s="33">
        <v>1</v>
      </c>
      <c r="AX5" s="33">
        <v>1</v>
      </c>
      <c r="AY5" s="33">
        <v>1</v>
      </c>
      <c r="AZ5" s="33">
        <v>1</v>
      </c>
      <c r="BA5" s="33">
        <v>0.75000000000000011</v>
      </c>
      <c r="BB5" s="33">
        <v>0.67924528301886766</v>
      </c>
      <c r="BC5" s="33">
        <v>0.56473829201101977</v>
      </c>
      <c r="BD5" s="33">
        <v>0.56879989176024903</v>
      </c>
      <c r="BE5" s="33">
        <v>0.52045270816491518</v>
      </c>
      <c r="BF5" s="33">
        <v>0.62248611377130825</v>
      </c>
      <c r="BG5" s="33">
        <v>0.44680851063829791</v>
      </c>
      <c r="BH5" s="33">
        <v>0.27083333333333331</v>
      </c>
    </row>
    <row r="6" spans="1:60" x14ac:dyDescent="0.25">
      <c r="A6" s="34" t="s">
        <v>875</v>
      </c>
      <c r="B6" s="34" t="s">
        <v>876</v>
      </c>
      <c r="C6" s="62">
        <f t="shared" ref="C6:C69" si="1">((SQRT(($L6^2)+($M6^2)+(N6^2)))*0.577350269)</f>
        <v>0.51165188642260018</v>
      </c>
      <c r="D6" s="62">
        <f t="shared" ref="D6:D69" si="2">((SQRT(($L6^2)+($M6^2)+(O6^2)))*0.577350269)</f>
        <v>0.50974165324495457</v>
      </c>
      <c r="E6" s="62">
        <f t="shared" ref="E6:E69" si="3">((SQRT(($L6^2)+($M6^2)+(P6^2)))*0.577350269)</f>
        <v>0.49093279131836176</v>
      </c>
      <c r="F6" s="62">
        <f t="shared" ref="F6:F69" si="4">((SQRT(($L6^2)+($M6^2)+(Q6^2)))*0.577350269)</f>
        <v>0.47567217660664174</v>
      </c>
      <c r="G6" s="62">
        <f t="shared" ref="G6:G69" si="5">((SQRT(($L6^2)+($M6^2)+(R6^2)))*0.577350269)</f>
        <v>0.46373411817081234</v>
      </c>
      <c r="H6" s="62">
        <f t="shared" ref="H6:H69" si="6">((SQRT(($L6^2)+($M6^2)+(S6^2)))*0.577350269)</f>
        <v>0.56104310234877408</v>
      </c>
      <c r="I6" s="62">
        <f t="shared" ref="I6:I69" si="7">((SQRT(($L6^2)+($M6^2)+(T6^2)))*0.577350269)</f>
        <v>0.54738576937781958</v>
      </c>
      <c r="J6" s="62">
        <f t="shared" ref="J6:J69" si="8">((SQRT(($L6^2)+($M6^2)+(U6^2)))*0.577350269)</f>
        <v>0.59002049793496691</v>
      </c>
      <c r="K6" s="62">
        <f t="shared" ref="K6:K69" si="9">((SQRT(($L6^2)+($M6^2)+(V6^2)))*0.577350269)</f>
        <v>0.5730835097210828</v>
      </c>
      <c r="L6" s="42">
        <f t="shared" ref="L6:L69" si="10">AVERAGE(W6:X6)</f>
        <v>0.65934318870832587</v>
      </c>
      <c r="M6" s="43">
        <f t="shared" ref="M6:M69" si="11">AVERAGE(AF6:AG6)</f>
        <v>0.24605017271656263</v>
      </c>
      <c r="N6" s="43">
        <v>0.53859895206488706</v>
      </c>
      <c r="O6" s="43">
        <v>0.53313744164223908</v>
      </c>
      <c r="P6" s="43">
        <v>0.47725348533034001</v>
      </c>
      <c r="Q6" s="43">
        <v>0.42838992897718098</v>
      </c>
      <c r="R6" s="43">
        <v>0.38713546660162301</v>
      </c>
      <c r="S6" s="43">
        <v>0.67009996322175502</v>
      </c>
      <c r="T6" s="43">
        <v>0.63531048641793808</v>
      </c>
      <c r="U6" s="43">
        <v>0.74101176552494508</v>
      </c>
      <c r="V6" s="43">
        <v>0.7</v>
      </c>
      <c r="W6" s="43">
        <f t="shared" ref="W6:W69" si="12">AVERAGE(Y6:AB6)</f>
        <v>0.51867724834756856</v>
      </c>
      <c r="X6" s="43">
        <f>AVERAGE(AC6:AE6)</f>
        <v>0.80000912906908306</v>
      </c>
      <c r="Y6" s="42">
        <f t="shared" ref="Y6:Y69" si="13">AVERAGE(AH6:AJ6)</f>
        <v>0.45767589526565972</v>
      </c>
      <c r="Z6" s="42">
        <f t="shared" ref="Z6:Z69" si="14">AVERAGE(AK6:AL6)</f>
        <v>0.30141580738506329</v>
      </c>
      <c r="AA6" s="42">
        <f t="shared" ref="AA6:AA69" si="15">AVERAGE(AM6:AQ6)</f>
        <v>0.50758169879055781</v>
      </c>
      <c r="AB6" s="42">
        <f t="shared" ref="AB6:AB69" si="16">AVERAGE(AR6:AT6)</f>
        <v>0.80803559194899333</v>
      </c>
      <c r="AC6" s="42">
        <f t="shared" ref="AC6:AC69" si="17">AVERAGE(AU6:AW6)</f>
        <v>0.68658399098083389</v>
      </c>
      <c r="AD6" s="42">
        <f t="shared" ref="AD6:AD69" si="18">AVERAGE(AX6:AZ6)</f>
        <v>1</v>
      </c>
      <c r="AE6" s="42">
        <f t="shared" ref="AE6:AE69" si="19">AVERAGE(BA6:BB6)</f>
        <v>0.71344339622641506</v>
      </c>
      <c r="AF6" s="42">
        <f t="shared" ref="AF6:AF69" si="20">AVERAGE(BC6:BF6)</f>
        <v>0.37530070004305427</v>
      </c>
      <c r="AG6" s="42">
        <f t="shared" ref="AG6:AG69" si="21">AVERAGE(BG6:BH6)</f>
        <v>0.11679964539007097</v>
      </c>
      <c r="AH6" s="43">
        <v>0.55139535470025225</v>
      </c>
      <c r="AI6" s="43">
        <v>0.36906854610787393</v>
      </c>
      <c r="AJ6" s="43">
        <v>0.45256378498885302</v>
      </c>
      <c r="AK6" s="33">
        <v>0.44884987893462469</v>
      </c>
      <c r="AL6" s="33">
        <v>0.15398173583550187</v>
      </c>
      <c r="AM6" s="33">
        <v>0.90494597350712347</v>
      </c>
      <c r="AN6" s="33">
        <v>0.22065116279069752</v>
      </c>
      <c r="AO6" s="33">
        <v>0.06</v>
      </c>
      <c r="AP6" s="33">
        <v>0.60759056929269695</v>
      </c>
      <c r="AQ6" s="33">
        <v>0.74472078836227107</v>
      </c>
      <c r="AR6" s="33">
        <v>0.68278574733919473</v>
      </c>
      <c r="AS6" s="33">
        <v>0.80097292724196278</v>
      </c>
      <c r="AT6" s="33">
        <v>0.94034810126582247</v>
      </c>
      <c r="AU6" s="33">
        <v>5.9751972942501452E-2</v>
      </c>
      <c r="AV6" s="33">
        <v>1</v>
      </c>
      <c r="AW6" s="33">
        <v>1</v>
      </c>
      <c r="AX6" s="33">
        <v>1</v>
      </c>
      <c r="AY6" s="33">
        <v>1</v>
      </c>
      <c r="AZ6" s="33">
        <v>1</v>
      </c>
      <c r="BA6" s="33">
        <v>0.95833333333333326</v>
      </c>
      <c r="BB6" s="33">
        <v>0.46855345911949697</v>
      </c>
      <c r="BC6" s="33">
        <v>0.37396694214875981</v>
      </c>
      <c r="BD6" s="33">
        <v>0.40048707887971868</v>
      </c>
      <c r="BE6" s="33">
        <v>0.32950687146321744</v>
      </c>
      <c r="BF6" s="33">
        <v>0.39724190768052103</v>
      </c>
      <c r="BG6" s="33">
        <v>0.21276595744680854</v>
      </c>
      <c r="BH6" s="33">
        <v>2.0833333333333395E-2</v>
      </c>
    </row>
    <row r="7" spans="1:60" x14ac:dyDescent="0.25">
      <c r="A7" s="34" t="s">
        <v>877</v>
      </c>
      <c r="B7" s="34" t="s">
        <v>878</v>
      </c>
      <c r="C7" s="62">
        <f t="shared" si="1"/>
        <v>0.60635604619541805</v>
      </c>
      <c r="D7" s="62">
        <f t="shared" si="2"/>
        <v>0.61233366139225653</v>
      </c>
      <c r="E7" s="62">
        <f t="shared" si="3"/>
        <v>0.61526680994296279</v>
      </c>
      <c r="F7" s="62">
        <f t="shared" si="4"/>
        <v>0.62669656308159216</v>
      </c>
      <c r="G7" s="62">
        <f t="shared" si="5"/>
        <v>0.61734238397442109</v>
      </c>
      <c r="H7" s="62">
        <f t="shared" si="6"/>
        <v>0.68417665590579169</v>
      </c>
      <c r="I7" s="62">
        <f t="shared" si="7"/>
        <v>0.66642435587909687</v>
      </c>
      <c r="J7" s="62">
        <f t="shared" si="8"/>
        <v>0.71084659341186907</v>
      </c>
      <c r="K7" s="62">
        <f t="shared" si="9"/>
        <v>0.72333279436958053</v>
      </c>
      <c r="L7" s="42">
        <f t="shared" si="10"/>
        <v>0.64944674476034447</v>
      </c>
      <c r="M7" s="43">
        <f t="shared" si="11"/>
        <v>0.70124882957675827</v>
      </c>
      <c r="N7" s="43">
        <v>0.43528378069390805</v>
      </c>
      <c r="O7" s="43">
        <v>0.45970266923138298</v>
      </c>
      <c r="P7" s="43">
        <v>0.47130536569784998</v>
      </c>
      <c r="Q7" s="43">
        <v>0.51450437514780001</v>
      </c>
      <c r="R7" s="43">
        <v>0.47937862138618603</v>
      </c>
      <c r="S7" s="43">
        <v>0.70054414216319805</v>
      </c>
      <c r="T7" s="43">
        <v>0.64717329359239906</v>
      </c>
      <c r="U7" s="43">
        <v>0.77612991427271405</v>
      </c>
      <c r="V7" s="43">
        <v>0.81</v>
      </c>
      <c r="W7" s="43">
        <f t="shared" si="12"/>
        <v>0.52895502020600971</v>
      </c>
      <c r="X7" s="43">
        <f t="shared" ref="X7:X69" si="22">AVERAGE(AC7:AE7)</f>
        <v>0.76993846931467935</v>
      </c>
      <c r="Y7" s="42">
        <f t="shared" si="13"/>
        <v>0.54623433222274487</v>
      </c>
      <c r="Z7" s="42">
        <f t="shared" si="14"/>
        <v>0.48765727796150471</v>
      </c>
      <c r="AA7" s="42">
        <f t="shared" si="15"/>
        <v>0.64905561110126242</v>
      </c>
      <c r="AB7" s="42">
        <f t="shared" si="16"/>
        <v>0.432872859538527</v>
      </c>
      <c r="AC7" s="42">
        <f t="shared" si="17"/>
        <v>0.83126644118752357</v>
      </c>
      <c r="AD7" s="42">
        <f t="shared" si="18"/>
        <v>1</v>
      </c>
      <c r="AE7" s="42">
        <f t="shared" si="19"/>
        <v>0.47854896675651415</v>
      </c>
      <c r="AF7" s="42">
        <f t="shared" si="20"/>
        <v>0.63410226908259471</v>
      </c>
      <c r="AG7" s="42">
        <f t="shared" si="21"/>
        <v>0.76839539007092195</v>
      </c>
      <c r="AH7" s="43">
        <v>0.60178167683404282</v>
      </c>
      <c r="AI7" s="43">
        <v>0.32946528812747911</v>
      </c>
      <c r="AJ7" s="43">
        <v>0.70745603170671278</v>
      </c>
      <c r="AK7" s="33">
        <v>0.6625302663438255</v>
      </c>
      <c r="AL7" s="33">
        <v>0.31278428957918392</v>
      </c>
      <c r="AM7" s="33">
        <v>0.80709301868781391</v>
      </c>
      <c r="AN7" s="33">
        <v>0.44613953488372093</v>
      </c>
      <c r="AO7" s="33">
        <v>0.41552295314718435</v>
      </c>
      <c r="AP7" s="33">
        <v>0.72351926394479582</v>
      </c>
      <c r="AQ7" s="33">
        <v>0.85300328484279675</v>
      </c>
      <c r="AR7" s="33">
        <v>0.28204534937528919</v>
      </c>
      <c r="AS7" s="33">
        <v>0.40059221658206423</v>
      </c>
      <c r="AT7" s="33">
        <v>0.61598101265822769</v>
      </c>
      <c r="AU7" s="33">
        <v>0.49379932356257084</v>
      </c>
      <c r="AV7" s="33">
        <v>1</v>
      </c>
      <c r="AW7" s="33">
        <v>1</v>
      </c>
      <c r="AX7" s="33">
        <v>1</v>
      </c>
      <c r="AY7" s="33">
        <v>1</v>
      </c>
      <c r="AZ7" s="33">
        <v>1</v>
      </c>
      <c r="BA7" s="33">
        <v>0.25000000000000017</v>
      </c>
      <c r="BB7" s="33">
        <v>0.70709793351302819</v>
      </c>
      <c r="BC7" s="33">
        <v>0.4194214876033055</v>
      </c>
      <c r="BD7" s="33">
        <v>0.58706534974969571</v>
      </c>
      <c r="BE7" s="33">
        <v>0.78140662894098634</v>
      </c>
      <c r="BF7" s="33">
        <v>0.74851561003639155</v>
      </c>
      <c r="BG7" s="33">
        <v>0.76595744680851074</v>
      </c>
      <c r="BH7" s="33">
        <v>0.77083333333333315</v>
      </c>
    </row>
    <row r="8" spans="1:60" x14ac:dyDescent="0.25">
      <c r="A8" s="34" t="s">
        <v>879</v>
      </c>
      <c r="B8" s="34" t="s">
        <v>880</v>
      </c>
      <c r="C8" s="62">
        <f t="shared" si="1"/>
        <v>0.53113358424071877</v>
      </c>
      <c r="D8" s="62">
        <f t="shared" si="2"/>
        <v>0.52815594750643935</v>
      </c>
      <c r="E8" s="62">
        <f t="shared" si="3"/>
        <v>0.53386270428326754</v>
      </c>
      <c r="F8" s="62">
        <f t="shared" si="4"/>
        <v>0.52763082770775271</v>
      </c>
      <c r="G8" s="62">
        <f t="shared" si="5"/>
        <v>0.52168243260276792</v>
      </c>
      <c r="H8" s="62">
        <f t="shared" si="6"/>
        <v>0.55848157988084424</v>
      </c>
      <c r="I8" s="62">
        <f t="shared" si="7"/>
        <v>0.55381149782742534</v>
      </c>
      <c r="J8" s="62">
        <f t="shared" si="8"/>
        <v>0.57392248012235214</v>
      </c>
      <c r="K8" s="62">
        <f t="shared" si="9"/>
        <v>0.5793050062877021</v>
      </c>
      <c r="L8" s="42">
        <f t="shared" si="10"/>
        <v>0.51608270854858618</v>
      </c>
      <c r="M8" s="43">
        <f t="shared" si="11"/>
        <v>0.7003152929420271</v>
      </c>
      <c r="N8" s="43">
        <v>0.299208592606866</v>
      </c>
      <c r="O8" s="43">
        <v>0.282954490364903</v>
      </c>
      <c r="P8" s="43">
        <v>0.31344104715921001</v>
      </c>
      <c r="Q8" s="43">
        <v>0.28000000000000003</v>
      </c>
      <c r="R8" s="43">
        <v>0.24428428194220703</v>
      </c>
      <c r="S8" s="43">
        <v>0.42299190798635605</v>
      </c>
      <c r="T8" s="43">
        <v>0.40415177148029302</v>
      </c>
      <c r="U8" s="43">
        <v>0.48101784647470103</v>
      </c>
      <c r="V8" s="43">
        <v>0.5</v>
      </c>
      <c r="W8" s="43">
        <f t="shared" si="12"/>
        <v>0.52250085052438189</v>
      </c>
      <c r="X8" s="43">
        <f t="shared" si="22"/>
        <v>0.50966456657279036</v>
      </c>
      <c r="Y8" s="42">
        <f t="shared" si="13"/>
        <v>0.58612353207751056</v>
      </c>
      <c r="Z8" s="42">
        <f t="shared" si="14"/>
        <v>0.4431764995701899</v>
      </c>
      <c r="AA8" s="42">
        <f t="shared" si="15"/>
        <v>0.42845508388496595</v>
      </c>
      <c r="AB8" s="42">
        <f t="shared" si="16"/>
        <v>0.63224828656486121</v>
      </c>
      <c r="AC8" s="42">
        <f t="shared" si="17"/>
        <v>5.8624577226606633E-2</v>
      </c>
      <c r="AD8" s="42">
        <f t="shared" si="18"/>
        <v>0.88888888888888895</v>
      </c>
      <c r="AE8" s="42">
        <f t="shared" si="19"/>
        <v>0.58148023360287537</v>
      </c>
      <c r="AF8" s="42">
        <f t="shared" si="20"/>
        <v>0.62071037311809663</v>
      </c>
      <c r="AG8" s="42">
        <f t="shared" si="21"/>
        <v>0.77992021276595769</v>
      </c>
      <c r="AH8" s="43">
        <v>0.6387458219921418</v>
      </c>
      <c r="AI8" s="43">
        <v>0.33265425157504425</v>
      </c>
      <c r="AJ8" s="43">
        <v>0.78697052266534551</v>
      </c>
      <c r="AK8" s="33">
        <v>0.78480629539951563</v>
      </c>
      <c r="AL8" s="33">
        <v>0.10154670374086416</v>
      </c>
      <c r="AM8" s="33">
        <v>0.70820420703785225</v>
      </c>
      <c r="AN8" s="33">
        <v>0.2493023255813954</v>
      </c>
      <c r="AO8" s="33">
        <v>9.133932796971124E-2</v>
      </c>
      <c r="AP8" s="33">
        <v>0.53571017826336975</v>
      </c>
      <c r="AQ8" s="33">
        <v>0.55771938057250114</v>
      </c>
      <c r="AR8" s="33">
        <v>0.4886626561776955</v>
      </c>
      <c r="AS8" s="33">
        <v>0.77580372250423002</v>
      </c>
      <c r="AT8" s="33">
        <v>0.63227848101265816</v>
      </c>
      <c r="AU8" s="33">
        <v>0.1758737316798199</v>
      </c>
      <c r="AV8" s="33">
        <v>0</v>
      </c>
      <c r="AW8" s="33">
        <v>0</v>
      </c>
      <c r="AX8" s="33">
        <v>0.66666666666666674</v>
      </c>
      <c r="AY8" s="33">
        <v>1</v>
      </c>
      <c r="AZ8" s="33">
        <v>1</v>
      </c>
      <c r="BA8" s="33">
        <v>0.37500000000000028</v>
      </c>
      <c r="BB8" s="33">
        <v>0.78796046720575053</v>
      </c>
      <c r="BC8" s="33">
        <v>0.29752066115702408</v>
      </c>
      <c r="BD8" s="33">
        <v>0.75903125422811535</v>
      </c>
      <c r="BE8" s="33">
        <v>0.79288601455133401</v>
      </c>
      <c r="BF8" s="33">
        <v>0.63340356253591279</v>
      </c>
      <c r="BG8" s="33">
        <v>0.87234042553191515</v>
      </c>
      <c r="BH8" s="33">
        <v>0.68750000000000011</v>
      </c>
    </row>
    <row r="9" spans="1:60" x14ac:dyDescent="0.25">
      <c r="A9" s="34" t="s">
        <v>881</v>
      </c>
      <c r="B9" s="34" t="s">
        <v>882</v>
      </c>
      <c r="C9" s="62">
        <f t="shared" si="1"/>
        <v>0.63552606532762079</v>
      </c>
      <c r="D9" s="62">
        <f t="shared" si="2"/>
        <v>0.58852109790213458</v>
      </c>
      <c r="E9" s="62">
        <f t="shared" si="3"/>
        <v>0.59555295669705155</v>
      </c>
      <c r="F9" s="62">
        <f t="shared" si="4"/>
        <v>0.57344562602109939</v>
      </c>
      <c r="G9" s="62">
        <f t="shared" si="5"/>
        <v>0.56343088960303989</v>
      </c>
      <c r="H9" s="62">
        <f t="shared" si="6"/>
        <v>0.63309960616208749</v>
      </c>
      <c r="I9" s="62">
        <f t="shared" si="7"/>
        <v>0.59402526107676235</v>
      </c>
      <c r="J9" s="62">
        <f t="shared" si="8"/>
        <v>0.66131195890412875</v>
      </c>
      <c r="K9" s="62">
        <f t="shared" si="9"/>
        <v>0.70190230109795326</v>
      </c>
      <c r="L9" s="42">
        <f t="shared" si="10"/>
        <v>0.64222869507347258</v>
      </c>
      <c r="M9" s="43">
        <f t="shared" si="11"/>
        <v>0.53957652381743193</v>
      </c>
      <c r="N9" s="43">
        <v>0.71279703850231801</v>
      </c>
      <c r="O9" s="43">
        <v>0.57919834847802409</v>
      </c>
      <c r="P9" s="43">
        <v>0.60037442613762104</v>
      </c>
      <c r="Q9" s="43">
        <v>0.53190143525425904</v>
      </c>
      <c r="R9" s="43">
        <v>0.49876104586418002</v>
      </c>
      <c r="S9" s="43">
        <v>0.70628946822599403</v>
      </c>
      <c r="T9" s="43">
        <v>0.59581667587995801</v>
      </c>
      <c r="U9" s="43">
        <v>0.78</v>
      </c>
      <c r="V9" s="43">
        <v>0.88</v>
      </c>
      <c r="W9" s="43">
        <f t="shared" si="12"/>
        <v>0.53761586656566895</v>
      </c>
      <c r="X9" s="43">
        <f t="shared" si="22"/>
        <v>0.74684152358127609</v>
      </c>
      <c r="Y9" s="42">
        <f t="shared" si="13"/>
        <v>0.59431569532789441</v>
      </c>
      <c r="Z9" s="42">
        <f t="shared" si="14"/>
        <v>0.48758701972779384</v>
      </c>
      <c r="AA9" s="42">
        <f t="shared" si="15"/>
        <v>0.49994210933252814</v>
      </c>
      <c r="AB9" s="42">
        <f t="shared" si="16"/>
        <v>0.56861864187445921</v>
      </c>
      <c r="AC9" s="42">
        <f t="shared" si="17"/>
        <v>0.53325817361894046</v>
      </c>
      <c r="AD9" s="42">
        <f t="shared" si="18"/>
        <v>1</v>
      </c>
      <c r="AE9" s="42">
        <f t="shared" si="19"/>
        <v>0.70726639712488781</v>
      </c>
      <c r="AF9" s="42">
        <f t="shared" si="20"/>
        <v>0.62613886323770074</v>
      </c>
      <c r="AG9" s="42">
        <f t="shared" si="21"/>
        <v>0.45301418439716318</v>
      </c>
      <c r="AH9" s="43">
        <v>0.97343507211199654</v>
      </c>
      <c r="AI9" s="43">
        <v>0</v>
      </c>
      <c r="AJ9" s="43">
        <v>0.80951201387168681</v>
      </c>
      <c r="AK9" s="33">
        <v>0.82324455205811142</v>
      </c>
      <c r="AL9" s="33">
        <v>0.15192948739747625</v>
      </c>
      <c r="AM9" s="33">
        <v>0.82100317144031798</v>
      </c>
      <c r="AN9" s="33">
        <v>0.1207441860465118</v>
      </c>
      <c r="AO9" s="33">
        <v>0.33980123047799354</v>
      </c>
      <c r="AP9" s="33">
        <v>0.7215641173087981</v>
      </c>
      <c r="AQ9" s="33">
        <v>0.49659784138901919</v>
      </c>
      <c r="AR9" s="33">
        <v>0.62783433595557603</v>
      </c>
      <c r="AS9" s="33">
        <v>0.94352791878172571</v>
      </c>
      <c r="AT9" s="33">
        <v>0.13449367088607597</v>
      </c>
      <c r="AU9" s="33">
        <v>0.59977452085682115</v>
      </c>
      <c r="AV9" s="33">
        <v>1</v>
      </c>
      <c r="AW9" s="33">
        <v>0</v>
      </c>
      <c r="AX9" s="33">
        <v>1</v>
      </c>
      <c r="AY9" s="33">
        <v>1</v>
      </c>
      <c r="AZ9" s="33">
        <v>1</v>
      </c>
      <c r="BA9" s="33">
        <v>0.54166666666666663</v>
      </c>
      <c r="BB9" s="33">
        <v>0.87286612758310911</v>
      </c>
      <c r="BC9" s="33">
        <v>0.10330578512396636</v>
      </c>
      <c r="BD9" s="33">
        <v>0.81044513597618728</v>
      </c>
      <c r="BE9" s="33">
        <v>0.81681487469684722</v>
      </c>
      <c r="BF9" s="33">
        <v>0.77398965715380197</v>
      </c>
      <c r="BG9" s="33">
        <v>0.48936170212765956</v>
      </c>
      <c r="BH9" s="33">
        <v>0.4166666666666668</v>
      </c>
    </row>
    <row r="10" spans="1:60" x14ac:dyDescent="0.25">
      <c r="A10" s="34" t="s">
        <v>883</v>
      </c>
      <c r="B10" s="34" t="s">
        <v>884</v>
      </c>
      <c r="C10" s="62">
        <f t="shared" si="1"/>
        <v>0.51560249017385484</v>
      </c>
      <c r="D10" s="62">
        <f t="shared" si="2"/>
        <v>0.52261915960839667</v>
      </c>
      <c r="E10" s="62">
        <f t="shared" si="3"/>
        <v>0.52605277352479585</v>
      </c>
      <c r="F10" s="62">
        <f t="shared" si="4"/>
        <v>0.53937635774477555</v>
      </c>
      <c r="G10" s="62">
        <f t="shared" si="5"/>
        <v>0.52847884741677376</v>
      </c>
      <c r="H10" s="62">
        <f t="shared" si="6"/>
        <v>0.605207377352732</v>
      </c>
      <c r="I10" s="62">
        <f t="shared" si="7"/>
        <v>0.58506383858909738</v>
      </c>
      <c r="J10" s="62">
        <f t="shared" si="8"/>
        <v>0.63520166284495772</v>
      </c>
      <c r="K10" s="62">
        <f t="shared" si="9"/>
        <v>0.64914451744295432</v>
      </c>
      <c r="L10" s="42">
        <f t="shared" si="10"/>
        <v>0.68219580129651736</v>
      </c>
      <c r="M10" s="43">
        <f t="shared" si="11"/>
        <v>0.37772305079588359</v>
      </c>
      <c r="N10" s="43">
        <v>0.43528378069390805</v>
      </c>
      <c r="O10" s="43">
        <v>0.45970266923138298</v>
      </c>
      <c r="P10" s="43">
        <v>0.47130536569784998</v>
      </c>
      <c r="Q10" s="43">
        <v>0.51450437514780001</v>
      </c>
      <c r="R10" s="43">
        <v>0.47937862138618603</v>
      </c>
      <c r="S10" s="43">
        <v>0.70054414216319805</v>
      </c>
      <c r="T10" s="43">
        <v>0.64717329359239906</v>
      </c>
      <c r="U10" s="43">
        <v>0.77612991427271405</v>
      </c>
      <c r="V10" s="43">
        <v>0.81</v>
      </c>
      <c r="W10" s="43">
        <f t="shared" si="12"/>
        <v>0.58662612071043119</v>
      </c>
      <c r="X10" s="43">
        <f t="shared" si="22"/>
        <v>0.77776548188260353</v>
      </c>
      <c r="Y10" s="42">
        <f t="shared" si="13"/>
        <v>0.54748665517649053</v>
      </c>
      <c r="Z10" s="42">
        <f t="shared" si="14"/>
        <v>0.47157234009668891</v>
      </c>
      <c r="AA10" s="42">
        <f t="shared" si="15"/>
        <v>0.55192466869435464</v>
      </c>
      <c r="AB10" s="42">
        <f t="shared" si="16"/>
        <v>0.77552081887419055</v>
      </c>
      <c r="AC10" s="42">
        <f t="shared" si="17"/>
        <v>0.73543780533633984</v>
      </c>
      <c r="AD10" s="42">
        <f t="shared" si="18"/>
        <v>0.77777777777777779</v>
      </c>
      <c r="AE10" s="42">
        <f t="shared" si="19"/>
        <v>0.82008086253369294</v>
      </c>
      <c r="AF10" s="42">
        <f t="shared" si="20"/>
        <v>0.44915177535063228</v>
      </c>
      <c r="AG10" s="42">
        <f t="shared" si="21"/>
        <v>0.3062943262411349</v>
      </c>
      <c r="AH10" s="43">
        <v>0.86046411704863057</v>
      </c>
      <c r="AI10" s="43">
        <v>0.10178777317739805</v>
      </c>
      <c r="AJ10" s="43">
        <v>0.68020807530344307</v>
      </c>
      <c r="AK10" s="33">
        <v>0.67100484261501225</v>
      </c>
      <c r="AL10" s="33">
        <v>0.27213983757836563</v>
      </c>
      <c r="AM10" s="33">
        <v>0.83634637512648913</v>
      </c>
      <c r="AN10" s="33">
        <v>0.20986046511627909</v>
      </c>
      <c r="AO10" s="33">
        <v>0.35636535731187907</v>
      </c>
      <c r="AP10" s="33">
        <v>0.78067855089131688</v>
      </c>
      <c r="AQ10" s="33">
        <v>0.5763725950258094</v>
      </c>
      <c r="AR10" s="33">
        <v>0.7324155483572421</v>
      </c>
      <c r="AS10" s="33">
        <v>0.89636209813874768</v>
      </c>
      <c r="AT10" s="33">
        <v>0.69778481012658222</v>
      </c>
      <c r="AU10" s="33">
        <v>0.20631341600901942</v>
      </c>
      <c r="AV10" s="33">
        <v>1</v>
      </c>
      <c r="AW10" s="33">
        <v>1</v>
      </c>
      <c r="AX10" s="33">
        <v>0.33333333333333343</v>
      </c>
      <c r="AY10" s="33">
        <v>1</v>
      </c>
      <c r="AZ10" s="33">
        <v>1</v>
      </c>
      <c r="BA10" s="33">
        <v>0.83333333333333326</v>
      </c>
      <c r="BB10" s="33">
        <v>0.80682839173405263</v>
      </c>
      <c r="BC10" s="33">
        <v>0.1900826446280984</v>
      </c>
      <c r="BD10" s="33">
        <v>0.6798809362738466</v>
      </c>
      <c r="BE10" s="33">
        <v>0.44397736459175424</v>
      </c>
      <c r="BF10" s="33">
        <v>0.48266615590882983</v>
      </c>
      <c r="BG10" s="33">
        <v>0.40425531914893642</v>
      </c>
      <c r="BH10" s="33">
        <v>0.2083333333333334</v>
      </c>
    </row>
    <row r="11" spans="1:60" x14ac:dyDescent="0.25">
      <c r="A11" s="34" t="s">
        <v>885</v>
      </c>
      <c r="B11" s="34" t="s">
        <v>886</v>
      </c>
      <c r="C11" s="62">
        <f t="shared" si="1"/>
        <v>0.59100248903314179</v>
      </c>
      <c r="D11" s="62">
        <f t="shared" si="2"/>
        <v>0.58832793799156002</v>
      </c>
      <c r="E11" s="62">
        <f t="shared" si="3"/>
        <v>0.5934563545532392</v>
      </c>
      <c r="F11" s="62">
        <f t="shared" si="4"/>
        <v>0.58785657101247457</v>
      </c>
      <c r="G11" s="62">
        <f t="shared" si="5"/>
        <v>0.58252349156177197</v>
      </c>
      <c r="H11" s="62">
        <f t="shared" si="6"/>
        <v>0.61569694883211834</v>
      </c>
      <c r="I11" s="62">
        <f t="shared" si="7"/>
        <v>0.61146400782125565</v>
      </c>
      <c r="J11" s="62">
        <f t="shared" si="8"/>
        <v>0.62973650912486245</v>
      </c>
      <c r="K11" s="62">
        <f t="shared" si="9"/>
        <v>0.63998074036685204</v>
      </c>
      <c r="L11" s="42">
        <f t="shared" si="10"/>
        <v>0.68232901252374067</v>
      </c>
      <c r="M11" s="43">
        <f t="shared" si="11"/>
        <v>0.70196379080193183</v>
      </c>
      <c r="N11" s="43">
        <v>0.299208592606866</v>
      </c>
      <c r="O11" s="43">
        <v>0.282954490364903</v>
      </c>
      <c r="P11" s="43">
        <v>0.31344104715921001</v>
      </c>
      <c r="Q11" s="43">
        <v>0.28000000000000003</v>
      </c>
      <c r="R11" s="43">
        <v>0.24428428194220703</v>
      </c>
      <c r="S11" s="43">
        <v>0.42299190798635605</v>
      </c>
      <c r="T11" s="43">
        <v>0.40415177148029302</v>
      </c>
      <c r="U11" s="43">
        <v>0.48101784647470103</v>
      </c>
      <c r="V11" s="43">
        <v>0.52</v>
      </c>
      <c r="W11" s="43">
        <f t="shared" si="12"/>
        <v>0.63255183752793287</v>
      </c>
      <c r="X11" s="43">
        <f t="shared" si="22"/>
        <v>0.73210618751954837</v>
      </c>
      <c r="Y11" s="42">
        <f t="shared" si="13"/>
        <v>0.59947300948816118</v>
      </c>
      <c r="Z11" s="42">
        <f t="shared" si="14"/>
        <v>0.46671266600910283</v>
      </c>
      <c r="AA11" s="42">
        <f t="shared" si="15"/>
        <v>0.59466751303580856</v>
      </c>
      <c r="AB11" s="42">
        <f t="shared" si="16"/>
        <v>0.86935416157865897</v>
      </c>
      <c r="AC11" s="42">
        <f t="shared" si="17"/>
        <v>0.71138669673055277</v>
      </c>
      <c r="AD11" s="42">
        <f t="shared" si="18"/>
        <v>0.77777777777777779</v>
      </c>
      <c r="AE11" s="42">
        <f t="shared" si="19"/>
        <v>0.70715408805031466</v>
      </c>
      <c r="AF11" s="42">
        <f t="shared" si="20"/>
        <v>0.66478751068187769</v>
      </c>
      <c r="AG11" s="42">
        <f t="shared" si="21"/>
        <v>0.73914007092198597</v>
      </c>
      <c r="AH11" s="43">
        <v>0.40246934463103062</v>
      </c>
      <c r="AI11" s="43">
        <v>0.63944733060085468</v>
      </c>
      <c r="AJ11" s="43">
        <v>0.7565023532325984</v>
      </c>
      <c r="AK11" s="33">
        <v>0.75332929782082314</v>
      </c>
      <c r="AL11" s="33">
        <v>0.18009603419738254</v>
      </c>
      <c r="AM11" s="33">
        <v>0.77914786291556437</v>
      </c>
      <c r="AN11" s="33">
        <v>0.31032558139534883</v>
      </c>
      <c r="AO11" s="33">
        <v>0.54945575011831527</v>
      </c>
      <c r="AP11" s="33">
        <v>0.37136285221391607</v>
      </c>
      <c r="AQ11" s="33">
        <v>0.96304551853589848</v>
      </c>
      <c r="AR11" s="33">
        <v>0.71529384544192498</v>
      </c>
      <c r="AS11" s="33">
        <v>0.97694585448392524</v>
      </c>
      <c r="AT11" s="33">
        <v>0.91582278481012658</v>
      </c>
      <c r="AU11" s="33">
        <v>0.13416009019165798</v>
      </c>
      <c r="AV11" s="33">
        <v>1</v>
      </c>
      <c r="AW11" s="33">
        <v>1</v>
      </c>
      <c r="AX11" s="33">
        <v>0.33333333333333343</v>
      </c>
      <c r="AY11" s="33">
        <v>1</v>
      </c>
      <c r="AZ11" s="33">
        <v>1</v>
      </c>
      <c r="BA11" s="33">
        <v>0.4583333333333332</v>
      </c>
      <c r="BB11" s="33">
        <v>0.95597484276729605</v>
      </c>
      <c r="BC11" s="33">
        <v>0.34366391184572931</v>
      </c>
      <c r="BD11" s="33">
        <v>0.84629955351102693</v>
      </c>
      <c r="BE11" s="33">
        <v>0.75246564268391281</v>
      </c>
      <c r="BF11" s="33">
        <v>0.71672093468684173</v>
      </c>
      <c r="BG11" s="33">
        <v>0.95744680851063857</v>
      </c>
      <c r="BH11" s="33">
        <v>0.52083333333333326</v>
      </c>
    </row>
    <row r="12" spans="1:60" x14ac:dyDescent="0.25">
      <c r="A12" s="34" t="s">
        <v>887</v>
      </c>
      <c r="B12" s="34" t="s">
        <v>888</v>
      </c>
      <c r="C12" s="62">
        <f t="shared" si="1"/>
        <v>0.42681172249841437</v>
      </c>
      <c r="D12" s="62">
        <f t="shared" si="2"/>
        <v>0.42310054010848952</v>
      </c>
      <c r="E12" s="62">
        <f t="shared" si="3"/>
        <v>0.43020314873128762</v>
      </c>
      <c r="F12" s="62">
        <f t="shared" si="4"/>
        <v>0.4224448514318041</v>
      </c>
      <c r="G12" s="62">
        <f t="shared" si="5"/>
        <v>0.41499147297265321</v>
      </c>
      <c r="H12" s="62">
        <f t="shared" si="6"/>
        <v>0.46039878064551237</v>
      </c>
      <c r="I12" s="62">
        <f t="shared" si="7"/>
        <v>0.42699686083783539</v>
      </c>
      <c r="J12" s="62">
        <f t="shared" si="8"/>
        <v>0.47901187390654787</v>
      </c>
      <c r="K12" s="62">
        <f t="shared" si="9"/>
        <v>0.4959431947883744</v>
      </c>
      <c r="L12" s="42">
        <f t="shared" si="10"/>
        <v>0.57663667882970082</v>
      </c>
      <c r="M12" s="43">
        <f t="shared" si="11"/>
        <v>0.35280178356075664</v>
      </c>
      <c r="N12" s="43">
        <v>0.299208592606866</v>
      </c>
      <c r="O12" s="43">
        <v>0.282954490364903</v>
      </c>
      <c r="P12" s="43">
        <v>0.31344104715921001</v>
      </c>
      <c r="Q12" s="43">
        <v>0.28000000000000003</v>
      </c>
      <c r="R12" s="43">
        <v>0.24428428194220703</v>
      </c>
      <c r="S12" s="43">
        <v>0.42299190798635605</v>
      </c>
      <c r="T12" s="43">
        <v>0.3</v>
      </c>
      <c r="U12" s="43">
        <v>0.48101784647470103</v>
      </c>
      <c r="V12" s="43">
        <v>0.53</v>
      </c>
      <c r="W12" s="43">
        <f t="shared" si="12"/>
        <v>0.59272602037630051</v>
      </c>
      <c r="X12" s="43">
        <f t="shared" si="22"/>
        <v>0.56054733728310124</v>
      </c>
      <c r="Y12" s="42">
        <f t="shared" si="13"/>
        <v>0.58831822842267911</v>
      </c>
      <c r="Z12" s="42">
        <f t="shared" si="14"/>
        <v>0.43319495738135166</v>
      </c>
      <c r="AA12" s="42">
        <f t="shared" si="15"/>
        <v>0.66502246207222926</v>
      </c>
      <c r="AB12" s="42">
        <f t="shared" si="16"/>
        <v>0.68436843362894206</v>
      </c>
      <c r="AC12" s="42">
        <f t="shared" si="17"/>
        <v>0.71589627959413737</v>
      </c>
      <c r="AD12" s="42">
        <f t="shared" si="18"/>
        <v>0.33333333333333331</v>
      </c>
      <c r="AE12" s="42">
        <f t="shared" si="19"/>
        <v>0.63241239892183287</v>
      </c>
      <c r="AF12" s="42">
        <f t="shared" si="20"/>
        <v>0.50569221960378274</v>
      </c>
      <c r="AG12" s="42">
        <f t="shared" si="21"/>
        <v>0.1999113475177306</v>
      </c>
      <c r="AH12" s="43">
        <v>0.78195210408833693</v>
      </c>
      <c r="AI12" s="43">
        <v>0.33053787966867743</v>
      </c>
      <c r="AJ12" s="43">
        <v>0.65246470151102309</v>
      </c>
      <c r="AK12" s="33">
        <v>0.70187651331719136</v>
      </c>
      <c r="AL12" s="33">
        <v>0.16451340144551194</v>
      </c>
      <c r="AM12" s="33">
        <v>0.79711166586112103</v>
      </c>
      <c r="AN12" s="33">
        <v>0.74009302325581394</v>
      </c>
      <c r="AO12" s="33">
        <v>0.55418835778513975</v>
      </c>
      <c r="AP12" s="33">
        <v>0.60103507763082231</v>
      </c>
      <c r="AQ12" s="33">
        <v>0.63268418582824959</v>
      </c>
      <c r="AR12" s="33">
        <v>0.84393799167052297</v>
      </c>
      <c r="AS12" s="33">
        <v>0.51692047377326533</v>
      </c>
      <c r="AT12" s="33">
        <v>0.692246835443038</v>
      </c>
      <c r="AU12" s="33">
        <v>0.14768883878241224</v>
      </c>
      <c r="AV12" s="33">
        <v>1</v>
      </c>
      <c r="AW12" s="33">
        <v>1</v>
      </c>
      <c r="AX12" s="33">
        <v>0</v>
      </c>
      <c r="AY12" s="33">
        <v>1</v>
      </c>
      <c r="AZ12" s="33">
        <v>0</v>
      </c>
      <c r="BA12" s="33">
        <v>0.75000000000000011</v>
      </c>
      <c r="BB12" s="33">
        <v>0.51482479784366553</v>
      </c>
      <c r="BC12" s="33">
        <v>0.24586776859504042</v>
      </c>
      <c r="BD12" s="33">
        <v>0.63414964145582464</v>
      </c>
      <c r="BE12" s="33">
        <v>0.68536782538399355</v>
      </c>
      <c r="BF12" s="33">
        <v>0.45738364298027206</v>
      </c>
      <c r="BG12" s="33">
        <v>0.19148936170212782</v>
      </c>
      <c r="BH12" s="33">
        <v>0.2083333333333334</v>
      </c>
    </row>
    <row r="13" spans="1:60" x14ac:dyDescent="0.25">
      <c r="A13" s="34" t="s">
        <v>889</v>
      </c>
      <c r="B13" s="34" t="s">
        <v>890</v>
      </c>
      <c r="C13" s="62">
        <f t="shared" si="1"/>
        <v>0.58735481958710101</v>
      </c>
      <c r="D13" s="62">
        <f t="shared" si="2"/>
        <v>0.58569154361770515</v>
      </c>
      <c r="E13" s="62">
        <f t="shared" si="3"/>
        <v>0.56939708183659388</v>
      </c>
      <c r="F13" s="62">
        <f t="shared" si="4"/>
        <v>0.55629313388724366</v>
      </c>
      <c r="G13" s="62">
        <f t="shared" si="5"/>
        <v>0.54612028305864235</v>
      </c>
      <c r="H13" s="62">
        <f t="shared" si="6"/>
        <v>0.63084656922704074</v>
      </c>
      <c r="I13" s="62">
        <f t="shared" si="7"/>
        <v>0.61873193850789543</v>
      </c>
      <c r="J13" s="62">
        <f t="shared" si="8"/>
        <v>0.65675126128224293</v>
      </c>
      <c r="K13" s="62">
        <f t="shared" si="9"/>
        <v>0.66394483227708323</v>
      </c>
      <c r="L13" s="42">
        <f t="shared" si="10"/>
        <v>0.57442033859500397</v>
      </c>
      <c r="M13" s="43">
        <f t="shared" si="11"/>
        <v>0.64413468808894336</v>
      </c>
      <c r="N13" s="43">
        <v>0.53859895206488706</v>
      </c>
      <c r="O13" s="43">
        <v>0.53313744164223908</v>
      </c>
      <c r="P13" s="43">
        <v>0.47725348533034001</v>
      </c>
      <c r="Q13" s="43">
        <v>0.42838992897718098</v>
      </c>
      <c r="R13" s="43">
        <v>0.38713546660162301</v>
      </c>
      <c r="S13" s="43">
        <v>0.67009996322175502</v>
      </c>
      <c r="T13" s="43">
        <v>0.63531048641793808</v>
      </c>
      <c r="U13" s="43">
        <v>0.74101176552494508</v>
      </c>
      <c r="V13" s="43">
        <v>0.76</v>
      </c>
      <c r="W13" s="43">
        <f t="shared" si="12"/>
        <v>0.49273760539965028</v>
      </c>
      <c r="X13" s="43">
        <f t="shared" si="22"/>
        <v>0.65610307179035765</v>
      </c>
      <c r="Y13" s="42">
        <f t="shared" si="13"/>
        <v>0.53802736507716131</v>
      </c>
      <c r="Z13" s="42">
        <f t="shared" si="14"/>
        <v>0.41477262502429207</v>
      </c>
      <c r="AA13" s="42">
        <f t="shared" si="15"/>
        <v>0.56721350924442804</v>
      </c>
      <c r="AB13" s="42">
        <f t="shared" si="16"/>
        <v>0.45093692225271959</v>
      </c>
      <c r="AC13" s="42">
        <f t="shared" si="17"/>
        <v>0.84780157835400249</v>
      </c>
      <c r="AD13" s="42">
        <f t="shared" si="18"/>
        <v>0.66666666666666663</v>
      </c>
      <c r="AE13" s="42">
        <f t="shared" si="19"/>
        <v>0.45384097035040416</v>
      </c>
      <c r="AF13" s="42">
        <f t="shared" si="20"/>
        <v>0.69828710667434057</v>
      </c>
      <c r="AG13" s="42">
        <f t="shared" si="21"/>
        <v>0.58998226950354615</v>
      </c>
      <c r="AH13" s="43">
        <v>0.76836301213221214</v>
      </c>
      <c r="AI13" s="43">
        <v>0.21703441626746578</v>
      </c>
      <c r="AJ13" s="43">
        <v>0.62868466683180591</v>
      </c>
      <c r="AK13" s="33">
        <v>0.56688861985472172</v>
      </c>
      <c r="AL13" s="33">
        <v>0.26265663019386243</v>
      </c>
      <c r="AM13" s="33">
        <v>0.50018556831486749</v>
      </c>
      <c r="AN13" s="33">
        <v>0.41172093023255818</v>
      </c>
      <c r="AO13" s="33">
        <v>0.44013251301467138</v>
      </c>
      <c r="AP13" s="33">
        <v>0.73766532489936754</v>
      </c>
      <c r="AQ13" s="33">
        <v>0.74636320976067561</v>
      </c>
      <c r="AR13" s="33">
        <v>0.53678852383155951</v>
      </c>
      <c r="AS13" s="33">
        <v>0.43295262267343471</v>
      </c>
      <c r="AT13" s="33">
        <v>0.38306962025316454</v>
      </c>
      <c r="AU13" s="33">
        <v>0.54340473506200748</v>
      </c>
      <c r="AV13" s="33">
        <v>1</v>
      </c>
      <c r="AW13" s="33">
        <v>1</v>
      </c>
      <c r="AX13" s="33">
        <v>0</v>
      </c>
      <c r="AY13" s="33">
        <v>1</v>
      </c>
      <c r="AZ13" s="33">
        <v>1</v>
      </c>
      <c r="BA13" s="33">
        <v>0.41666666666666652</v>
      </c>
      <c r="BB13" s="33">
        <v>0.49101527403414186</v>
      </c>
      <c r="BC13" s="33">
        <v>0.34986225895316836</v>
      </c>
      <c r="BD13" s="33">
        <v>0.72764172642402924</v>
      </c>
      <c r="BE13" s="33">
        <v>0.84607922392886026</v>
      </c>
      <c r="BF13" s="33">
        <v>0.86956521739130443</v>
      </c>
      <c r="BG13" s="33">
        <v>0.63829787234042579</v>
      </c>
      <c r="BH13" s="33">
        <v>0.54166666666666663</v>
      </c>
    </row>
    <row r="14" spans="1:60" x14ac:dyDescent="0.25">
      <c r="A14" s="34" t="s">
        <v>891</v>
      </c>
      <c r="B14" s="34" t="s">
        <v>892</v>
      </c>
      <c r="C14" s="62">
        <f t="shared" si="1"/>
        <v>0.4854157991571294</v>
      </c>
      <c r="D14" s="62">
        <f t="shared" si="2"/>
        <v>0.48215590699418653</v>
      </c>
      <c r="E14" s="62">
        <f t="shared" si="3"/>
        <v>0.48840045125655396</v>
      </c>
      <c r="F14" s="62">
        <f t="shared" si="4"/>
        <v>0.48158063095449571</v>
      </c>
      <c r="G14" s="62">
        <f t="shared" si="5"/>
        <v>0.47505596959653446</v>
      </c>
      <c r="H14" s="62">
        <f t="shared" si="6"/>
        <v>0.51519635948749265</v>
      </c>
      <c r="I14" s="62">
        <f t="shared" si="7"/>
        <v>0.51013016857349092</v>
      </c>
      <c r="J14" s="62">
        <f t="shared" si="8"/>
        <v>0.531895315783805</v>
      </c>
      <c r="K14" s="62">
        <f t="shared" si="9"/>
        <v>0.56384386496089345</v>
      </c>
      <c r="L14" s="42">
        <f t="shared" si="10"/>
        <v>0.61699490069435026</v>
      </c>
      <c r="M14" s="43">
        <f t="shared" si="11"/>
        <v>0.48649460973970948</v>
      </c>
      <c r="N14" s="43">
        <v>0.299208592606866</v>
      </c>
      <c r="O14" s="43">
        <v>0.282954490364903</v>
      </c>
      <c r="P14" s="43">
        <v>0.31344104715921001</v>
      </c>
      <c r="Q14" s="43">
        <v>0.28000000000000003</v>
      </c>
      <c r="R14" s="43">
        <v>0.24428428194220703</v>
      </c>
      <c r="S14" s="43">
        <v>0.42299190798635605</v>
      </c>
      <c r="T14" s="43">
        <v>0.40415177148029302</v>
      </c>
      <c r="U14" s="43">
        <v>0.48101784647470103</v>
      </c>
      <c r="V14" s="43">
        <v>0.57999999999999996</v>
      </c>
      <c r="W14" s="43">
        <f t="shared" si="12"/>
        <v>0.5770433845363574</v>
      </c>
      <c r="X14" s="43">
        <f t="shared" si="22"/>
        <v>0.65694641685234312</v>
      </c>
      <c r="Y14" s="42">
        <f t="shared" si="13"/>
        <v>0.60026914328304581</v>
      </c>
      <c r="Z14" s="42">
        <f t="shared" si="14"/>
        <v>0.47138477157754866</v>
      </c>
      <c r="AA14" s="42">
        <f t="shared" si="15"/>
        <v>0.57522636947158678</v>
      </c>
      <c r="AB14" s="42">
        <f t="shared" si="16"/>
        <v>0.66129325381324833</v>
      </c>
      <c r="AC14" s="42">
        <f t="shared" si="17"/>
        <v>0.38782412626831997</v>
      </c>
      <c r="AD14" s="42">
        <f t="shared" si="18"/>
        <v>0.88888888888888895</v>
      </c>
      <c r="AE14" s="42">
        <f t="shared" si="19"/>
        <v>0.69412623539982055</v>
      </c>
      <c r="AF14" s="42">
        <f t="shared" si="20"/>
        <v>0.51953177267090833</v>
      </c>
      <c r="AG14" s="42">
        <f t="shared" si="21"/>
        <v>0.45345744680851069</v>
      </c>
      <c r="AH14" s="43">
        <v>0.38479090153753448</v>
      </c>
      <c r="AI14" s="43">
        <v>0.62978913172998296</v>
      </c>
      <c r="AJ14" s="43">
        <v>0.78622739658162</v>
      </c>
      <c r="AK14" s="33">
        <v>0.77693704600484281</v>
      </c>
      <c r="AL14" s="33">
        <v>0.16583249715025444</v>
      </c>
      <c r="AM14" s="33">
        <v>0.705407866293011</v>
      </c>
      <c r="AN14" s="33">
        <v>0.55330232558139547</v>
      </c>
      <c r="AO14" s="33">
        <v>0.53809749171793675</v>
      </c>
      <c r="AP14" s="33">
        <v>0.30316273720529047</v>
      </c>
      <c r="AQ14" s="33">
        <v>0.77616142656030029</v>
      </c>
      <c r="AR14" s="33">
        <v>0.61291068949560401</v>
      </c>
      <c r="AS14" s="33">
        <v>0.69945008460236879</v>
      </c>
      <c r="AT14" s="33">
        <v>0.67151898734177207</v>
      </c>
      <c r="AU14" s="33">
        <v>0.16347237880495993</v>
      </c>
      <c r="AV14" s="33">
        <v>1</v>
      </c>
      <c r="AW14" s="33">
        <v>0</v>
      </c>
      <c r="AX14" s="33">
        <v>0.66666666666666674</v>
      </c>
      <c r="AY14" s="33">
        <v>1</v>
      </c>
      <c r="AZ14" s="33">
        <v>1</v>
      </c>
      <c r="BA14" s="33">
        <v>0.625</v>
      </c>
      <c r="BB14" s="33">
        <v>0.76325247079964098</v>
      </c>
      <c r="BC14" s="33">
        <v>0.34779614325068869</v>
      </c>
      <c r="BD14" s="33">
        <v>0.54119875524286309</v>
      </c>
      <c r="BE14" s="33">
        <v>0.58043654001616818</v>
      </c>
      <c r="BF14" s="33">
        <v>0.60869565217391319</v>
      </c>
      <c r="BG14" s="33">
        <v>0.53191489361702138</v>
      </c>
      <c r="BH14" s="33">
        <v>0.375</v>
      </c>
    </row>
    <row r="15" spans="1:60" x14ac:dyDescent="0.25">
      <c r="A15" s="34" t="s">
        <v>893</v>
      </c>
      <c r="B15" s="34" t="s">
        <v>894</v>
      </c>
      <c r="C15" s="62">
        <f t="shared" si="1"/>
        <v>0.56830092749079342</v>
      </c>
      <c r="D15" s="62">
        <f t="shared" si="2"/>
        <v>0.56658171904853238</v>
      </c>
      <c r="E15" s="62">
        <f t="shared" si="3"/>
        <v>0.54972110828922038</v>
      </c>
      <c r="F15" s="62">
        <f t="shared" si="4"/>
        <v>0.53613646668063053</v>
      </c>
      <c r="G15" s="62">
        <f t="shared" si="5"/>
        <v>0.52557361393314972</v>
      </c>
      <c r="H15" s="62">
        <f t="shared" si="6"/>
        <v>0.6131457037281004</v>
      </c>
      <c r="I15" s="62">
        <f t="shared" si="7"/>
        <v>0.60067418108691673</v>
      </c>
      <c r="J15" s="62">
        <f t="shared" si="8"/>
        <v>0.6397675197214352</v>
      </c>
      <c r="K15" s="62">
        <f t="shared" si="9"/>
        <v>0.66706046731283852</v>
      </c>
      <c r="L15" s="42">
        <f t="shared" si="10"/>
        <v>0.61150494913827802</v>
      </c>
      <c r="M15" s="43">
        <f t="shared" si="11"/>
        <v>0.55215097501601684</v>
      </c>
      <c r="N15" s="43">
        <v>0.53859895206488706</v>
      </c>
      <c r="O15" s="43">
        <v>0.53313744164223908</v>
      </c>
      <c r="P15" s="43">
        <v>0.47725348533034001</v>
      </c>
      <c r="Q15" s="43">
        <v>0.42838992897718098</v>
      </c>
      <c r="R15" s="43">
        <v>0.38713546660162301</v>
      </c>
      <c r="S15" s="43">
        <v>0.67009996322175502</v>
      </c>
      <c r="T15" s="43">
        <v>0.63531048641793808</v>
      </c>
      <c r="U15" s="43">
        <v>0.74101176552494508</v>
      </c>
      <c r="V15" s="43">
        <v>0.81</v>
      </c>
      <c r="W15" s="43">
        <f t="shared" si="12"/>
        <v>0.59258570621253492</v>
      </c>
      <c r="X15" s="43">
        <f t="shared" si="22"/>
        <v>0.63042419206402112</v>
      </c>
      <c r="Y15" s="42">
        <f t="shared" si="13"/>
        <v>0.50379540026900205</v>
      </c>
      <c r="Z15" s="42">
        <f t="shared" si="14"/>
        <v>0.53361389525322189</v>
      </c>
      <c r="AA15" s="42">
        <f t="shared" si="15"/>
        <v>0.5691126804872374</v>
      </c>
      <c r="AB15" s="42">
        <f t="shared" si="16"/>
        <v>0.76382084884067858</v>
      </c>
      <c r="AC15" s="42">
        <f t="shared" si="17"/>
        <v>0.3889515219842164</v>
      </c>
      <c r="AD15" s="42">
        <f t="shared" si="18"/>
        <v>0.88888888888888895</v>
      </c>
      <c r="AE15" s="42">
        <f t="shared" si="19"/>
        <v>0.61343216531895772</v>
      </c>
      <c r="AF15" s="42">
        <f t="shared" si="20"/>
        <v>0.58856613442919681</v>
      </c>
      <c r="AG15" s="42">
        <f t="shared" si="21"/>
        <v>0.51573581560283688</v>
      </c>
      <c r="AH15" s="43">
        <v>0.68344188996497468</v>
      </c>
      <c r="AI15" s="43">
        <v>0.2277461438863711</v>
      </c>
      <c r="AJ15" s="43">
        <v>0.6001981669556602</v>
      </c>
      <c r="AK15" s="33">
        <v>0.60108958837772397</v>
      </c>
      <c r="AL15" s="33">
        <v>0.46613820212871993</v>
      </c>
      <c r="AM15" s="33">
        <v>0.6568827783982828</v>
      </c>
      <c r="AN15" s="33">
        <v>0.39999999999999986</v>
      </c>
      <c r="AO15" s="33">
        <v>0.2602934216753432</v>
      </c>
      <c r="AP15" s="33">
        <v>0.70776308223116724</v>
      </c>
      <c r="AQ15" s="33">
        <v>0.82062412013139363</v>
      </c>
      <c r="AR15" s="33">
        <v>0.72871355853771402</v>
      </c>
      <c r="AS15" s="33">
        <v>0.84835025380710649</v>
      </c>
      <c r="AT15" s="33">
        <v>0.714398734177215</v>
      </c>
      <c r="AU15" s="33">
        <v>0.16685456595264933</v>
      </c>
      <c r="AV15" s="33">
        <v>1</v>
      </c>
      <c r="AW15" s="33">
        <v>0</v>
      </c>
      <c r="AX15" s="33">
        <v>0.66666666666666674</v>
      </c>
      <c r="AY15" s="33">
        <v>1</v>
      </c>
      <c r="AZ15" s="33">
        <v>1</v>
      </c>
      <c r="BA15" s="33">
        <v>0.49999999999999989</v>
      </c>
      <c r="BB15" s="33">
        <v>0.72686433063791556</v>
      </c>
      <c r="BC15" s="33">
        <v>0.22658402203856684</v>
      </c>
      <c r="BD15" s="33">
        <v>0.66093897984034633</v>
      </c>
      <c r="BE15" s="33">
        <v>0.74599838318512535</v>
      </c>
      <c r="BF15" s="33">
        <v>0.72074315265274869</v>
      </c>
      <c r="BG15" s="33">
        <v>0.5106382978723405</v>
      </c>
      <c r="BH15" s="33">
        <v>0.52083333333333326</v>
      </c>
    </row>
    <row r="16" spans="1:60" x14ac:dyDescent="0.25">
      <c r="A16" s="34" t="s">
        <v>895</v>
      </c>
      <c r="B16" s="34" t="s">
        <v>896</v>
      </c>
      <c r="C16" s="62">
        <f t="shared" si="1"/>
        <v>0.52325785104180278</v>
      </c>
      <c r="D16" s="62">
        <f t="shared" si="2"/>
        <v>0.52139014072954959</v>
      </c>
      <c r="E16" s="62">
        <f t="shared" si="3"/>
        <v>0.50301702892518274</v>
      </c>
      <c r="F16" s="62">
        <f t="shared" si="4"/>
        <v>0.48813435178727199</v>
      </c>
      <c r="G16" s="62">
        <f t="shared" si="5"/>
        <v>0.47650861288411256</v>
      </c>
      <c r="H16" s="62">
        <f t="shared" si="6"/>
        <v>0.5716471713305481</v>
      </c>
      <c r="I16" s="62">
        <f t="shared" si="7"/>
        <v>0.55824932271739258</v>
      </c>
      <c r="J16" s="62">
        <f t="shared" si="8"/>
        <v>0.600112750889786</v>
      </c>
      <c r="K16" s="62">
        <f t="shared" si="9"/>
        <v>0.6205931315136769</v>
      </c>
      <c r="L16" s="42">
        <f t="shared" si="10"/>
        <v>0.67067729890763994</v>
      </c>
      <c r="M16" s="43">
        <f t="shared" si="11"/>
        <v>0.28548111344671356</v>
      </c>
      <c r="N16" s="43">
        <v>0.53859895206488706</v>
      </c>
      <c r="O16" s="43">
        <v>0.53313744164223908</v>
      </c>
      <c r="P16" s="43">
        <v>0.47725348533034001</v>
      </c>
      <c r="Q16" s="43">
        <v>0.42838992897718098</v>
      </c>
      <c r="R16" s="43">
        <v>0.38713546660162301</v>
      </c>
      <c r="S16" s="43">
        <v>0.67009996322175502</v>
      </c>
      <c r="T16" s="43">
        <v>0.63531048641793808</v>
      </c>
      <c r="U16" s="43">
        <v>0.74101176552494508</v>
      </c>
      <c r="V16" s="43">
        <v>0.79</v>
      </c>
      <c r="W16" s="43">
        <f t="shared" si="12"/>
        <v>0.53730818753575404</v>
      </c>
      <c r="X16" s="43">
        <f t="shared" si="22"/>
        <v>0.80404641027952584</v>
      </c>
      <c r="Y16" s="42">
        <f t="shared" si="13"/>
        <v>0.50745586527716957</v>
      </c>
      <c r="Z16" s="42">
        <f t="shared" si="14"/>
        <v>0.28964638574415819</v>
      </c>
      <c r="AA16" s="42">
        <f t="shared" si="15"/>
        <v>0.71785491232947884</v>
      </c>
      <c r="AB16" s="42">
        <f t="shared" si="16"/>
        <v>0.63427558679220963</v>
      </c>
      <c r="AC16" s="42">
        <f t="shared" si="17"/>
        <v>0.70650131529500149</v>
      </c>
      <c r="AD16" s="42">
        <f t="shared" si="18"/>
        <v>1</v>
      </c>
      <c r="AE16" s="42">
        <f t="shared" si="19"/>
        <v>0.70563791554357602</v>
      </c>
      <c r="AF16" s="42">
        <f t="shared" si="20"/>
        <v>0.26466790065229218</v>
      </c>
      <c r="AG16" s="42">
        <f t="shared" si="21"/>
        <v>0.3062943262411349</v>
      </c>
      <c r="AH16" s="43">
        <v>0.11257454634244134</v>
      </c>
      <c r="AI16" s="43">
        <v>0.90719210819602791</v>
      </c>
      <c r="AJ16" s="43">
        <v>0.50260094129303934</v>
      </c>
      <c r="AK16" s="33">
        <v>0.42039951573849876</v>
      </c>
      <c r="AL16" s="33">
        <v>0.15889325574981761</v>
      </c>
      <c r="AM16" s="33">
        <v>0.9137422053935581</v>
      </c>
      <c r="AN16" s="33">
        <v>0.64613953488372089</v>
      </c>
      <c r="AO16" s="33">
        <v>0.66493137718883111</v>
      </c>
      <c r="AP16" s="33">
        <v>0.61012075905692931</v>
      </c>
      <c r="AQ16" s="33">
        <v>0.75434068512435482</v>
      </c>
      <c r="AR16" s="33">
        <v>0.51237852845904674</v>
      </c>
      <c r="AS16" s="33">
        <v>0.497884940778342</v>
      </c>
      <c r="AT16" s="33">
        <v>0.89256329113924038</v>
      </c>
      <c r="AU16" s="33">
        <v>0.11950394588500456</v>
      </c>
      <c r="AV16" s="33">
        <v>1</v>
      </c>
      <c r="AW16" s="33">
        <v>1</v>
      </c>
      <c r="AX16" s="33">
        <v>1</v>
      </c>
      <c r="AY16" s="33">
        <v>1</v>
      </c>
      <c r="AZ16" s="33">
        <v>1</v>
      </c>
      <c r="BA16" s="33">
        <v>0.75000000000000011</v>
      </c>
      <c r="BB16" s="33">
        <v>0.66127583108715193</v>
      </c>
      <c r="BC16" s="33">
        <v>0.39187327823691426</v>
      </c>
      <c r="BD16" s="33">
        <v>0.21255581112163446</v>
      </c>
      <c r="BE16" s="33">
        <v>0.22344381568310426</v>
      </c>
      <c r="BF16" s="33">
        <v>0.23079869756751584</v>
      </c>
      <c r="BG16" s="33">
        <v>0.40425531914893642</v>
      </c>
      <c r="BH16" s="33">
        <v>0.2083333333333334</v>
      </c>
    </row>
    <row r="17" spans="1:60" x14ac:dyDescent="0.25">
      <c r="A17" s="34" t="s">
        <v>897</v>
      </c>
      <c r="B17" s="34" t="s">
        <v>898</v>
      </c>
      <c r="C17" s="62">
        <f t="shared" si="1"/>
        <v>0.4920755021428046</v>
      </c>
      <c r="D17" s="62">
        <f t="shared" si="2"/>
        <v>0.49008897149618391</v>
      </c>
      <c r="E17" s="62">
        <f t="shared" si="3"/>
        <v>0.47049511423704071</v>
      </c>
      <c r="F17" s="62">
        <f t="shared" si="4"/>
        <v>0.45454886043965398</v>
      </c>
      <c r="G17" s="62">
        <f t="shared" si="5"/>
        <v>0.44204069867484924</v>
      </c>
      <c r="H17" s="62">
        <f t="shared" si="6"/>
        <v>0.54324949113867083</v>
      </c>
      <c r="I17" s="62">
        <f t="shared" si="7"/>
        <v>0.52913309048540458</v>
      </c>
      <c r="J17" s="62">
        <f t="shared" si="8"/>
        <v>0.57312724146799565</v>
      </c>
      <c r="K17" s="62">
        <f t="shared" si="9"/>
        <v>0.55988869968988919</v>
      </c>
      <c r="L17" s="42">
        <f t="shared" si="10"/>
        <v>0.52694804993335698</v>
      </c>
      <c r="M17" s="43">
        <f t="shared" si="11"/>
        <v>0.39831121175594253</v>
      </c>
      <c r="N17" s="43">
        <v>0.53859895206488706</v>
      </c>
      <c r="O17" s="43">
        <v>0.53313744164223908</v>
      </c>
      <c r="P17" s="43">
        <v>0.47725348533034001</v>
      </c>
      <c r="Q17" s="43">
        <v>0.42838992897718098</v>
      </c>
      <c r="R17" s="43">
        <v>0.38713546660162301</v>
      </c>
      <c r="S17" s="43">
        <v>0.67009996322175502</v>
      </c>
      <c r="T17" s="43">
        <v>0.63531048641793808</v>
      </c>
      <c r="U17" s="43">
        <v>0.74101176552494508</v>
      </c>
      <c r="V17" s="43">
        <v>0.71</v>
      </c>
      <c r="W17" s="43">
        <f t="shared" si="12"/>
        <v>0.55663057892987133</v>
      </c>
      <c r="X17" s="43">
        <f t="shared" si="22"/>
        <v>0.49726552093684262</v>
      </c>
      <c r="Y17" s="42">
        <f t="shared" si="13"/>
        <v>0.46461389432776068</v>
      </c>
      <c r="Z17" s="42">
        <f t="shared" si="14"/>
        <v>0.3180887628853224</v>
      </c>
      <c r="AA17" s="42">
        <f t="shared" si="15"/>
        <v>0.56444190739564026</v>
      </c>
      <c r="AB17" s="42">
        <f t="shared" si="16"/>
        <v>0.879377751110762</v>
      </c>
      <c r="AC17" s="42">
        <f t="shared" si="17"/>
        <v>0.37617437053739228</v>
      </c>
      <c r="AD17" s="42">
        <f t="shared" si="18"/>
        <v>0.66666666666666663</v>
      </c>
      <c r="AE17" s="42">
        <f t="shared" si="19"/>
        <v>0.44895552560646901</v>
      </c>
      <c r="AF17" s="42">
        <f t="shared" si="20"/>
        <v>0.4182979554267785</v>
      </c>
      <c r="AG17" s="42">
        <f t="shared" si="21"/>
        <v>0.37832446808510656</v>
      </c>
      <c r="AH17" s="43">
        <v>0.43358640503679891</v>
      </c>
      <c r="AI17" s="43">
        <v>0.52428797549416717</v>
      </c>
      <c r="AJ17" s="43">
        <v>0.43596730245231602</v>
      </c>
      <c r="AK17" s="33">
        <v>0.42009685230024213</v>
      </c>
      <c r="AL17" s="33">
        <v>0.21608067347040261</v>
      </c>
      <c r="AM17" s="33">
        <v>0.69289692582700302</v>
      </c>
      <c r="AN17" s="33">
        <v>0.59051162790697675</v>
      </c>
      <c r="AO17" s="33">
        <v>0.27307146237576913</v>
      </c>
      <c r="AP17" s="33">
        <v>0.4615296147211041</v>
      </c>
      <c r="AQ17" s="33">
        <v>0.8041999061473486</v>
      </c>
      <c r="AR17" s="33">
        <v>0.85666358167515033</v>
      </c>
      <c r="AS17" s="33">
        <v>0.86802030456852808</v>
      </c>
      <c r="AT17" s="33">
        <v>0.91344936708860758</v>
      </c>
      <c r="AU17" s="33">
        <v>0.12852311161217678</v>
      </c>
      <c r="AV17" s="33">
        <v>0</v>
      </c>
      <c r="AW17" s="33">
        <v>1</v>
      </c>
      <c r="AX17" s="33">
        <v>1</v>
      </c>
      <c r="AY17" s="33">
        <v>1</v>
      </c>
      <c r="AZ17" s="33">
        <v>0</v>
      </c>
      <c r="BA17" s="33">
        <v>0.54166666666666663</v>
      </c>
      <c r="BB17" s="33">
        <v>0.35624438454627133</v>
      </c>
      <c r="BC17" s="33">
        <v>0.57093663911845671</v>
      </c>
      <c r="BD17" s="33">
        <v>0.30956568799891759</v>
      </c>
      <c r="BE17" s="33">
        <v>0.41843168957154403</v>
      </c>
      <c r="BF17" s="33">
        <v>0.37425780501819578</v>
      </c>
      <c r="BG17" s="33">
        <v>0.31914893617021295</v>
      </c>
      <c r="BH17" s="33">
        <v>0.43750000000000011</v>
      </c>
    </row>
    <row r="18" spans="1:60" x14ac:dyDescent="0.25">
      <c r="A18" s="34" t="s">
        <v>899</v>
      </c>
      <c r="B18" s="34" t="s">
        <v>900</v>
      </c>
      <c r="C18" s="62">
        <f t="shared" si="1"/>
        <v>0.52241410356857332</v>
      </c>
      <c r="D18" s="62">
        <f t="shared" si="2"/>
        <v>0.52054336589802985</v>
      </c>
      <c r="E18" s="62">
        <f t="shared" si="3"/>
        <v>0.50213927183520379</v>
      </c>
      <c r="F18" s="62">
        <f t="shared" si="4"/>
        <v>0.48722978390616761</v>
      </c>
      <c r="G18" s="62">
        <f t="shared" si="5"/>
        <v>0.47558193309167196</v>
      </c>
      <c r="H18" s="62">
        <f t="shared" si="6"/>
        <v>0.57087494727014221</v>
      </c>
      <c r="I18" s="62">
        <f t="shared" si="7"/>
        <v>0.55745853948513346</v>
      </c>
      <c r="J18" s="62">
        <f t="shared" si="8"/>
        <v>0.5993772023617322</v>
      </c>
      <c r="K18" s="62">
        <f t="shared" si="9"/>
        <v>0.61564617962148249</v>
      </c>
      <c r="L18" s="42">
        <f t="shared" si="10"/>
        <v>0.56622096664854771</v>
      </c>
      <c r="M18" s="43">
        <f t="shared" si="11"/>
        <v>0.45612988624083872</v>
      </c>
      <c r="N18" s="43">
        <v>0.53859895206488706</v>
      </c>
      <c r="O18" s="43">
        <v>0.53313744164223908</v>
      </c>
      <c r="P18" s="43">
        <v>0.47725348533034001</v>
      </c>
      <c r="Q18" s="43">
        <v>0.42838992897718098</v>
      </c>
      <c r="R18" s="43">
        <v>0.38713546660162301</v>
      </c>
      <c r="S18" s="43">
        <v>0.67009996322175502</v>
      </c>
      <c r="T18" s="43">
        <v>0.63531048641793808</v>
      </c>
      <c r="U18" s="43">
        <v>0.74101176552494508</v>
      </c>
      <c r="V18" s="43">
        <v>0.78</v>
      </c>
      <c r="W18" s="43">
        <f t="shared" si="12"/>
        <v>0.56648356505973907</v>
      </c>
      <c r="X18" s="43">
        <f t="shared" si="22"/>
        <v>0.56595836823735635</v>
      </c>
      <c r="Y18" s="42">
        <f t="shared" si="13"/>
        <v>0.57492326366066815</v>
      </c>
      <c r="Z18" s="42">
        <f t="shared" si="14"/>
        <v>0.49514574721234816</v>
      </c>
      <c r="AA18" s="42">
        <f t="shared" si="15"/>
        <v>0.53415319696107266</v>
      </c>
      <c r="AB18" s="42">
        <f t="shared" si="16"/>
        <v>0.66171205240486708</v>
      </c>
      <c r="AC18" s="42">
        <f t="shared" si="17"/>
        <v>4.0586245772266556E-2</v>
      </c>
      <c r="AD18" s="42">
        <f t="shared" si="18"/>
        <v>1</v>
      </c>
      <c r="AE18" s="42">
        <f t="shared" si="19"/>
        <v>0.65728885893980249</v>
      </c>
      <c r="AF18" s="42">
        <f t="shared" si="20"/>
        <v>0.56474204198522349</v>
      </c>
      <c r="AG18" s="42">
        <f t="shared" si="21"/>
        <v>0.3475177304964539</v>
      </c>
      <c r="AH18" s="43">
        <v>0.59547306086461849</v>
      </c>
      <c r="AI18" s="43">
        <v>0.39657441156400447</v>
      </c>
      <c r="AJ18" s="43">
        <v>0.73272231855338132</v>
      </c>
      <c r="AK18" s="33">
        <v>0.70006053268765134</v>
      </c>
      <c r="AL18" s="33">
        <v>0.29023096173704499</v>
      </c>
      <c r="AM18" s="33">
        <v>0.61185749258229227</v>
      </c>
      <c r="AN18" s="33">
        <v>0.22065116279069752</v>
      </c>
      <c r="AO18" s="33">
        <v>0.42924751538097511</v>
      </c>
      <c r="AP18" s="33">
        <v>0.79298447383553772</v>
      </c>
      <c r="AQ18" s="33">
        <v>0.61602534021586097</v>
      </c>
      <c r="AR18" s="33">
        <v>0.61267931513188356</v>
      </c>
      <c r="AS18" s="33">
        <v>0.51628595600676819</v>
      </c>
      <c r="AT18" s="33">
        <v>0.85617088607594938</v>
      </c>
      <c r="AU18" s="33">
        <v>0.12175873731679966</v>
      </c>
      <c r="AV18" s="33">
        <v>0</v>
      </c>
      <c r="AW18" s="33">
        <v>0</v>
      </c>
      <c r="AX18" s="33">
        <v>1</v>
      </c>
      <c r="AY18" s="33">
        <v>1</v>
      </c>
      <c r="AZ18" s="33">
        <v>1</v>
      </c>
      <c r="BA18" s="33">
        <v>0.625</v>
      </c>
      <c r="BB18" s="33">
        <v>0.68957771787960487</v>
      </c>
      <c r="BC18" s="33">
        <v>0.28099173553718976</v>
      </c>
      <c r="BD18" s="33">
        <v>0.61466648626708165</v>
      </c>
      <c r="BE18" s="33">
        <v>0.77817299919159255</v>
      </c>
      <c r="BF18" s="33">
        <v>0.58513694694502971</v>
      </c>
      <c r="BG18" s="33">
        <v>0.3617021276595746</v>
      </c>
      <c r="BH18" s="33">
        <v>0.3333333333333332</v>
      </c>
    </row>
    <row r="19" spans="1:60" x14ac:dyDescent="0.25">
      <c r="A19" s="34" t="s">
        <v>901</v>
      </c>
      <c r="B19" s="34" t="s">
        <v>902</v>
      </c>
      <c r="C19" s="62">
        <f t="shared" si="1"/>
        <v>0.58432824567539288</v>
      </c>
      <c r="D19" s="62">
        <f t="shared" si="2"/>
        <v>0.59052887889618833</v>
      </c>
      <c r="E19" s="62">
        <f t="shared" si="3"/>
        <v>0.59356978642256752</v>
      </c>
      <c r="F19" s="62">
        <f t="shared" si="4"/>
        <v>0.60540930461516884</v>
      </c>
      <c r="G19" s="62">
        <f t="shared" si="5"/>
        <v>0.5957209606750159</v>
      </c>
      <c r="H19" s="62">
        <f t="shared" si="6"/>
        <v>0.66473268343205028</v>
      </c>
      <c r="I19" s="62">
        <f t="shared" si="7"/>
        <v>0.64644664593855816</v>
      </c>
      <c r="J19" s="62">
        <f t="shared" si="8"/>
        <v>0.69215223997441588</v>
      </c>
      <c r="K19" s="62">
        <f t="shared" si="9"/>
        <v>0.52752457335228331</v>
      </c>
      <c r="L19" s="42">
        <f t="shared" si="10"/>
        <v>0.63721393433461249</v>
      </c>
      <c r="M19" s="43">
        <f t="shared" si="11"/>
        <v>0.65483198525249686</v>
      </c>
      <c r="N19" s="43">
        <v>0.43528378069390805</v>
      </c>
      <c r="O19" s="43">
        <v>0.45970266923138298</v>
      </c>
      <c r="P19" s="43">
        <v>0.47130536569784998</v>
      </c>
      <c r="Q19" s="43">
        <v>0.51450437514780001</v>
      </c>
      <c r="R19" s="43">
        <v>0.47937862138618603</v>
      </c>
      <c r="S19" s="43">
        <v>0.70054414216319805</v>
      </c>
      <c r="T19" s="43">
        <v>0.64717329359239906</v>
      </c>
      <c r="U19" s="43">
        <v>0.77612991427271405</v>
      </c>
      <c r="V19" s="43">
        <v>0</v>
      </c>
      <c r="W19" s="43">
        <f t="shared" si="12"/>
        <v>0.68866901525891777</v>
      </c>
      <c r="X19" s="43">
        <f t="shared" si="22"/>
        <v>0.5857588534103072</v>
      </c>
      <c r="Y19" s="42">
        <f t="shared" si="13"/>
        <v>0.58001522203042366</v>
      </c>
      <c r="Z19" s="42">
        <f t="shared" si="14"/>
        <v>0.90980629539951585</v>
      </c>
      <c r="AA19" s="42">
        <f t="shared" si="15"/>
        <v>0.63612155495374512</v>
      </c>
      <c r="AB19" s="42">
        <f t="shared" si="16"/>
        <v>0.62873298865198668</v>
      </c>
      <c r="AC19" s="42">
        <f t="shared" si="17"/>
        <v>0.3712889891018411</v>
      </c>
      <c r="AD19" s="42">
        <f t="shared" si="18"/>
        <v>0.77777777777777779</v>
      </c>
      <c r="AE19" s="42">
        <f t="shared" si="19"/>
        <v>0.60820979335130287</v>
      </c>
      <c r="AF19" s="42">
        <f t="shared" si="20"/>
        <v>0.74051503433478061</v>
      </c>
      <c r="AG19" s="42">
        <f t="shared" si="21"/>
        <v>0.569148936170213</v>
      </c>
      <c r="AH19" s="43">
        <v>0.71709472806559371</v>
      </c>
      <c r="AI19" s="43">
        <v>0.29865071508785218</v>
      </c>
      <c r="AJ19" s="43">
        <v>0.72430022293782503</v>
      </c>
      <c r="AK19" s="33">
        <v>0.8196125907990317</v>
      </c>
      <c r="AL19" s="33">
        <v>1</v>
      </c>
      <c r="AM19" s="33">
        <v>0.51740604257366007</v>
      </c>
      <c r="AN19" s="33">
        <v>0.68260465116279068</v>
      </c>
      <c r="AO19" s="33">
        <v>0.45906294368196887</v>
      </c>
      <c r="AP19" s="33">
        <v>0.79206440483036233</v>
      </c>
      <c r="AQ19" s="33">
        <v>0.72946973251994363</v>
      </c>
      <c r="AR19" s="33">
        <v>0.50381767700138824</v>
      </c>
      <c r="AS19" s="33">
        <v>0.79060913705583735</v>
      </c>
      <c r="AT19" s="33">
        <v>0.59177215189873411</v>
      </c>
      <c r="AU19" s="33">
        <v>0.11386696730552334</v>
      </c>
      <c r="AV19" s="33">
        <v>1</v>
      </c>
      <c r="AW19" s="33">
        <v>0</v>
      </c>
      <c r="AX19" s="33">
        <v>0.33333333333333343</v>
      </c>
      <c r="AY19" s="33">
        <v>1</v>
      </c>
      <c r="AZ19" s="33">
        <v>1</v>
      </c>
      <c r="BA19" s="33">
        <v>0.54166666666666663</v>
      </c>
      <c r="BB19" s="33">
        <v>0.67475292003593901</v>
      </c>
      <c r="BC19" s="33">
        <v>0.7637741046831954</v>
      </c>
      <c r="BD19" s="33">
        <v>0.78013800568258695</v>
      </c>
      <c r="BE19" s="33">
        <v>0.67308003233629754</v>
      </c>
      <c r="BF19" s="33">
        <v>0.74506799463704276</v>
      </c>
      <c r="BG19" s="33">
        <v>0.63829787234042579</v>
      </c>
      <c r="BH19" s="33">
        <v>0.50000000000000022</v>
      </c>
    </row>
    <row r="20" spans="1:60" x14ac:dyDescent="0.25">
      <c r="A20" s="34" t="s">
        <v>903</v>
      </c>
      <c r="B20" s="34" t="s">
        <v>904</v>
      </c>
      <c r="C20" s="62">
        <f t="shared" si="1"/>
        <v>0.67997727917734752</v>
      </c>
      <c r="D20" s="62">
        <f t="shared" si="2"/>
        <v>0.63626472726574645</v>
      </c>
      <c r="E20" s="62">
        <f t="shared" si="3"/>
        <v>0.64277448978410867</v>
      </c>
      <c r="F20" s="62">
        <f t="shared" si="4"/>
        <v>0.62234685384386057</v>
      </c>
      <c r="G20" s="62">
        <f t="shared" si="5"/>
        <v>0.61313137894377423</v>
      </c>
      <c r="H20" s="62">
        <f t="shared" si="6"/>
        <v>0.67770999093211781</v>
      </c>
      <c r="I20" s="62">
        <f t="shared" si="7"/>
        <v>0.64135928408649134</v>
      </c>
      <c r="J20" s="62">
        <f t="shared" si="8"/>
        <v>0.74192081245145058</v>
      </c>
      <c r="K20" s="62">
        <f t="shared" si="9"/>
        <v>0.7031819527172396</v>
      </c>
      <c r="L20" s="42">
        <f t="shared" si="10"/>
        <v>0.65325052970182362</v>
      </c>
      <c r="M20" s="43">
        <f t="shared" si="11"/>
        <v>0.67252615477025435</v>
      </c>
      <c r="N20" s="43">
        <v>0.71279703850231801</v>
      </c>
      <c r="O20" s="43">
        <v>0.57919834847802409</v>
      </c>
      <c r="P20" s="43">
        <v>0.60037442613762104</v>
      </c>
      <c r="Q20" s="43">
        <v>0.53190143525425904</v>
      </c>
      <c r="R20" s="43">
        <v>0.49876104586418002</v>
      </c>
      <c r="S20" s="43">
        <v>0.70628946822599403</v>
      </c>
      <c r="T20" s="43">
        <v>0.59581667587995801</v>
      </c>
      <c r="U20" s="43">
        <v>0.87881271811735906</v>
      </c>
      <c r="V20" s="43">
        <v>0.77741037647456801</v>
      </c>
      <c r="W20" s="43">
        <f t="shared" si="12"/>
        <v>0.54015279452046494</v>
      </c>
      <c r="X20" s="43">
        <f t="shared" si="22"/>
        <v>0.76634826488318231</v>
      </c>
      <c r="Y20" s="42">
        <f t="shared" si="13"/>
        <v>0.63262054810699675</v>
      </c>
      <c r="Z20" s="42">
        <f t="shared" si="14"/>
        <v>0.50991628881655915</v>
      </c>
      <c r="AA20" s="42">
        <f t="shared" si="15"/>
        <v>0.4737457000231286</v>
      </c>
      <c r="AB20" s="42">
        <f t="shared" si="16"/>
        <v>0.54432864113517532</v>
      </c>
      <c r="AC20" s="42">
        <f t="shared" si="17"/>
        <v>0.7557309282224729</v>
      </c>
      <c r="AD20" s="42">
        <f t="shared" si="18"/>
        <v>0.88888888888888895</v>
      </c>
      <c r="AE20" s="42">
        <f t="shared" si="19"/>
        <v>0.65442497753818529</v>
      </c>
      <c r="AF20" s="42">
        <f t="shared" si="20"/>
        <v>0.71340337337029591</v>
      </c>
      <c r="AG20" s="42">
        <f t="shared" si="21"/>
        <v>0.63164893617021289</v>
      </c>
      <c r="AH20" s="43">
        <v>0.5826311107784935</v>
      </c>
      <c r="AI20" s="43">
        <v>0.49605788058237787</v>
      </c>
      <c r="AJ20" s="43">
        <v>0.81917265296011887</v>
      </c>
      <c r="AK20" s="33">
        <v>0.80508474576271194</v>
      </c>
      <c r="AL20" s="33">
        <v>0.21474783187040627</v>
      </c>
      <c r="AM20" s="33">
        <v>0.47348372248666676</v>
      </c>
      <c r="AN20" s="33">
        <v>0.31032558139534883</v>
      </c>
      <c r="AO20" s="33">
        <v>0.42640795078088034</v>
      </c>
      <c r="AP20" s="33">
        <v>0.51374353076480739</v>
      </c>
      <c r="AQ20" s="33">
        <v>0.64476771468793992</v>
      </c>
      <c r="AR20" s="33">
        <v>0.33155946321147622</v>
      </c>
      <c r="AS20" s="33">
        <v>0.81345177664974588</v>
      </c>
      <c r="AT20" s="33">
        <v>0.48797468354430384</v>
      </c>
      <c r="AU20" s="33">
        <v>0.26719278466741841</v>
      </c>
      <c r="AV20" s="33">
        <v>1</v>
      </c>
      <c r="AW20" s="33">
        <v>1</v>
      </c>
      <c r="AX20" s="33">
        <v>0.66666666666666674</v>
      </c>
      <c r="AY20" s="33">
        <v>1</v>
      </c>
      <c r="AZ20" s="33">
        <v>1</v>
      </c>
      <c r="BA20" s="33">
        <v>0.41666666666666652</v>
      </c>
      <c r="BB20" s="33">
        <v>0.89218328840970407</v>
      </c>
      <c r="BC20" s="33">
        <v>0.21831955922865018</v>
      </c>
      <c r="BD20" s="33">
        <v>0.96644567717494256</v>
      </c>
      <c r="BE20" s="33">
        <v>0.82877930476960393</v>
      </c>
      <c r="BF20" s="33">
        <v>0.84006895230798706</v>
      </c>
      <c r="BG20" s="33">
        <v>0.63829787234042579</v>
      </c>
      <c r="BH20" s="33">
        <v>0.625</v>
      </c>
    </row>
    <row r="21" spans="1:60" x14ac:dyDescent="0.25">
      <c r="A21" s="34" t="s">
        <v>905</v>
      </c>
      <c r="B21" s="34" t="s">
        <v>906</v>
      </c>
      <c r="C21" s="62">
        <f t="shared" si="1"/>
        <v>0.58568658930218154</v>
      </c>
      <c r="D21" s="62">
        <f t="shared" si="2"/>
        <v>0.58401856225767035</v>
      </c>
      <c r="E21" s="62">
        <f t="shared" si="3"/>
        <v>0.56767608158196603</v>
      </c>
      <c r="F21" s="62">
        <f t="shared" si="4"/>
        <v>0.55453146674135367</v>
      </c>
      <c r="G21" s="62">
        <f t="shared" si="5"/>
        <v>0.54432569327956382</v>
      </c>
      <c r="H21" s="62">
        <f t="shared" si="6"/>
        <v>0.62929364425660117</v>
      </c>
      <c r="I21" s="62">
        <f t="shared" si="7"/>
        <v>0.61714853036036987</v>
      </c>
      <c r="J21" s="62">
        <f t="shared" si="8"/>
        <v>0.655259731703424</v>
      </c>
      <c r="K21" s="62">
        <f t="shared" si="9"/>
        <v>0.62729600434595389</v>
      </c>
      <c r="L21" s="42">
        <f t="shared" si="10"/>
        <v>0.68907669313460462</v>
      </c>
      <c r="M21" s="43">
        <f t="shared" si="11"/>
        <v>0.51397550832169003</v>
      </c>
      <c r="N21" s="43">
        <v>0.53859895206488706</v>
      </c>
      <c r="O21" s="43">
        <v>0.53313744164223908</v>
      </c>
      <c r="P21" s="43">
        <v>0.47725348533034001</v>
      </c>
      <c r="Q21" s="43">
        <v>0.42838992897718098</v>
      </c>
      <c r="R21" s="43">
        <v>0.38713546660162301</v>
      </c>
      <c r="S21" s="43">
        <v>0.67009996322175502</v>
      </c>
      <c r="T21" s="43">
        <v>0.63531048641793808</v>
      </c>
      <c r="U21" s="43">
        <v>0.74101176552494508</v>
      </c>
      <c r="V21" s="43">
        <v>0.66445716175295</v>
      </c>
      <c r="W21" s="43">
        <f t="shared" si="12"/>
        <v>0.63473594591780647</v>
      </c>
      <c r="X21" s="43">
        <f t="shared" si="22"/>
        <v>0.74341744035140278</v>
      </c>
      <c r="Y21" s="42">
        <f t="shared" si="13"/>
        <v>0.57002137069027914</v>
      </c>
      <c r="Z21" s="42">
        <f t="shared" si="14"/>
        <v>0.34445645708477024</v>
      </c>
      <c r="AA21" s="42">
        <f t="shared" si="15"/>
        <v>0.68527953082817339</v>
      </c>
      <c r="AB21" s="42">
        <f t="shared" si="16"/>
        <v>0.93918642506800298</v>
      </c>
      <c r="AC21" s="42">
        <f t="shared" si="17"/>
        <v>0.66666666666666663</v>
      </c>
      <c r="AD21" s="42">
        <f t="shared" si="18"/>
        <v>0.88888888888888895</v>
      </c>
      <c r="AE21" s="42">
        <f t="shared" si="19"/>
        <v>0.67469676549865254</v>
      </c>
      <c r="AF21" s="42">
        <f t="shared" si="20"/>
        <v>0.63743683224621694</v>
      </c>
      <c r="AG21" s="42">
        <f t="shared" si="21"/>
        <v>0.39051418439716318</v>
      </c>
      <c r="AH21" s="43">
        <v>1</v>
      </c>
      <c r="AI21" s="43">
        <v>0.11085677989347792</v>
      </c>
      <c r="AJ21" s="43">
        <v>0.59920733217735955</v>
      </c>
      <c r="AK21" s="33">
        <v>0.55720338983050854</v>
      </c>
      <c r="AL21" s="33">
        <v>0.13170952433903199</v>
      </c>
      <c r="AM21" s="33">
        <v>0.64318475311763679</v>
      </c>
      <c r="AN21" s="33">
        <v>0.73320930232558146</v>
      </c>
      <c r="AO21" s="33">
        <v>0.56034074775201148</v>
      </c>
      <c r="AP21" s="33">
        <v>0.6848763657274296</v>
      </c>
      <c r="AQ21" s="33">
        <v>0.80478648521820728</v>
      </c>
      <c r="AR21" s="33">
        <v>1</v>
      </c>
      <c r="AS21" s="33">
        <v>0.93591370558375619</v>
      </c>
      <c r="AT21" s="33">
        <v>0.88164556962025309</v>
      </c>
      <c r="AU21" s="33">
        <v>0</v>
      </c>
      <c r="AV21" s="33">
        <v>1</v>
      </c>
      <c r="AW21" s="33">
        <v>1</v>
      </c>
      <c r="AX21" s="33">
        <v>0.66666666666666674</v>
      </c>
      <c r="AY21" s="33">
        <v>1</v>
      </c>
      <c r="AZ21" s="33">
        <v>1</v>
      </c>
      <c r="BA21" s="33">
        <v>0.70833333333333337</v>
      </c>
      <c r="BB21" s="33">
        <v>0.64106019766397171</v>
      </c>
      <c r="BC21" s="33">
        <v>0.18870523415977927</v>
      </c>
      <c r="BD21" s="33">
        <v>0.83466378027330546</v>
      </c>
      <c r="BE21" s="33">
        <v>0.87113985448666131</v>
      </c>
      <c r="BF21" s="33">
        <v>0.65523846006512176</v>
      </c>
      <c r="BG21" s="33">
        <v>0.48936170212765956</v>
      </c>
      <c r="BH21" s="33">
        <v>0.2916666666666668</v>
      </c>
    </row>
    <row r="22" spans="1:60" x14ac:dyDescent="0.25">
      <c r="A22" s="34" t="s">
        <v>907</v>
      </c>
      <c r="B22" s="34" t="s">
        <v>908</v>
      </c>
      <c r="C22" s="62">
        <f t="shared" si="1"/>
        <v>0.59541948309655457</v>
      </c>
      <c r="D22" s="62">
        <f t="shared" si="2"/>
        <v>0.54496611253920624</v>
      </c>
      <c r="E22" s="62">
        <f t="shared" si="3"/>
        <v>0.55255253629927459</v>
      </c>
      <c r="F22" s="62">
        <f t="shared" si="4"/>
        <v>0.52865004222348411</v>
      </c>
      <c r="G22" s="62">
        <f t="shared" si="5"/>
        <v>0.51776959016442226</v>
      </c>
      <c r="H22" s="62">
        <f t="shared" si="6"/>
        <v>0.59282888969984504</v>
      </c>
      <c r="I22" s="62">
        <f t="shared" si="7"/>
        <v>0.55090561073334199</v>
      </c>
      <c r="J22" s="62">
        <f t="shared" si="8"/>
        <v>0.62705487914509739</v>
      </c>
      <c r="K22" s="62">
        <f t="shared" si="9"/>
        <v>0.63976387945014279</v>
      </c>
      <c r="L22" s="42">
        <f t="shared" si="10"/>
        <v>0.57624173753238539</v>
      </c>
      <c r="M22" s="43">
        <f t="shared" si="11"/>
        <v>0.47269326743622064</v>
      </c>
      <c r="N22" s="43">
        <v>0.71279703850231801</v>
      </c>
      <c r="O22" s="43">
        <v>0.57919834847802409</v>
      </c>
      <c r="P22" s="43">
        <v>0.60037442613762104</v>
      </c>
      <c r="Q22" s="43">
        <v>0.53190143525425904</v>
      </c>
      <c r="R22" s="43">
        <v>0.49876104586418002</v>
      </c>
      <c r="S22" s="43">
        <v>0.70628946822599403</v>
      </c>
      <c r="T22" s="43">
        <v>0.59581667587995801</v>
      </c>
      <c r="U22" s="43">
        <v>0.79</v>
      </c>
      <c r="V22" s="43">
        <v>0.82</v>
      </c>
      <c r="W22" s="43">
        <f t="shared" si="12"/>
        <v>0.57744984987134229</v>
      </c>
      <c r="X22" s="43">
        <f t="shared" si="22"/>
        <v>0.57503362519342838</v>
      </c>
      <c r="Y22" s="42">
        <f t="shared" si="13"/>
        <v>0.63737253066290789</v>
      </c>
      <c r="Z22" s="42">
        <f t="shared" si="14"/>
        <v>0.40083340807935436</v>
      </c>
      <c r="AA22" s="42">
        <f t="shared" si="15"/>
        <v>0.53953862538562314</v>
      </c>
      <c r="AB22" s="42">
        <f t="shared" si="16"/>
        <v>0.73205483535748372</v>
      </c>
      <c r="AC22" s="42">
        <f t="shared" si="17"/>
        <v>8.2299887260428473E-2</v>
      </c>
      <c r="AD22" s="42">
        <f t="shared" si="18"/>
        <v>1</v>
      </c>
      <c r="AE22" s="42">
        <f t="shared" si="19"/>
        <v>0.64280098831985633</v>
      </c>
      <c r="AF22" s="42">
        <f t="shared" si="20"/>
        <v>0.55642376891499445</v>
      </c>
      <c r="AG22" s="42">
        <f t="shared" si="21"/>
        <v>0.38896276595744689</v>
      </c>
      <c r="AH22" s="43">
        <v>0.86603883881950594</v>
      </c>
      <c r="AI22" s="43">
        <v>0.3512558648858391</v>
      </c>
      <c r="AJ22" s="43">
        <v>0.69482288828337879</v>
      </c>
      <c r="AK22" s="33">
        <v>0.70581113801452799</v>
      </c>
      <c r="AL22" s="33">
        <v>9.5855678144180723E-2</v>
      </c>
      <c r="AM22" s="33">
        <v>0.97190520426564142</v>
      </c>
      <c r="AN22" s="33">
        <v>0.23051162790697666</v>
      </c>
      <c r="AO22" s="33">
        <v>0.25508755324183641</v>
      </c>
      <c r="AP22" s="33">
        <v>0.69959746981023585</v>
      </c>
      <c r="AQ22" s="33">
        <v>0.54059127170342558</v>
      </c>
      <c r="AR22" s="33">
        <v>0.86071263304025925</v>
      </c>
      <c r="AS22" s="33">
        <v>0.94098984771573579</v>
      </c>
      <c r="AT22" s="33">
        <v>0.39446202531645569</v>
      </c>
      <c r="AU22" s="33">
        <v>0.24689966178128542</v>
      </c>
      <c r="AV22" s="33">
        <v>0</v>
      </c>
      <c r="AW22" s="33">
        <v>0</v>
      </c>
      <c r="AX22" s="33">
        <v>1</v>
      </c>
      <c r="AY22" s="33">
        <v>1</v>
      </c>
      <c r="AZ22" s="33">
        <v>1</v>
      </c>
      <c r="BA22" s="33">
        <v>0.54166666666666663</v>
      </c>
      <c r="BB22" s="33">
        <v>0.74393530997304602</v>
      </c>
      <c r="BC22" s="33">
        <v>0.31404958677685946</v>
      </c>
      <c r="BD22" s="33">
        <v>0.77770261128399409</v>
      </c>
      <c r="BE22" s="33">
        <v>0.58577202910266779</v>
      </c>
      <c r="BF22" s="33">
        <v>0.54817084849645659</v>
      </c>
      <c r="BG22" s="33">
        <v>0.34042553191489366</v>
      </c>
      <c r="BH22" s="33">
        <v>0.43750000000000011</v>
      </c>
    </row>
    <row r="23" spans="1:60" x14ac:dyDescent="0.25">
      <c r="A23" s="34" t="s">
        <v>909</v>
      </c>
      <c r="B23" s="34" t="s">
        <v>910</v>
      </c>
      <c r="C23" s="62">
        <f t="shared" si="1"/>
        <v>0.5363462128266977</v>
      </c>
      <c r="D23" s="62">
        <f t="shared" si="2"/>
        <v>0.53339767584005593</v>
      </c>
      <c r="E23" s="62">
        <f t="shared" si="3"/>
        <v>0.53904894279628479</v>
      </c>
      <c r="F23" s="62">
        <f t="shared" si="4"/>
        <v>0.53287772148281543</v>
      </c>
      <c r="G23" s="62">
        <f t="shared" si="5"/>
        <v>0.52698855413708012</v>
      </c>
      <c r="H23" s="62">
        <f t="shared" si="6"/>
        <v>0.56344125760486552</v>
      </c>
      <c r="I23" s="62">
        <f t="shared" si="7"/>
        <v>0.53649355328544601</v>
      </c>
      <c r="J23" s="62">
        <f t="shared" si="8"/>
        <v>0.57874985001720769</v>
      </c>
      <c r="K23" s="62">
        <f t="shared" si="9"/>
        <v>0.598881178535148</v>
      </c>
      <c r="L23" s="42">
        <f t="shared" si="10"/>
        <v>0.62936619511811775</v>
      </c>
      <c r="M23" s="43">
        <f t="shared" si="11"/>
        <v>0.61430789605887126</v>
      </c>
      <c r="N23" s="43">
        <v>0.299208592606866</v>
      </c>
      <c r="O23" s="43">
        <v>0.282954490364903</v>
      </c>
      <c r="P23" s="43">
        <v>0.31344104715921001</v>
      </c>
      <c r="Q23" s="43">
        <v>0.28000000000000003</v>
      </c>
      <c r="R23" s="43">
        <v>0.24428428194220703</v>
      </c>
      <c r="S23" s="43">
        <v>0.42299190798635605</v>
      </c>
      <c r="T23" s="43">
        <v>0.3</v>
      </c>
      <c r="U23" s="43">
        <v>0.48101784647470103</v>
      </c>
      <c r="V23" s="43">
        <v>0.55000000000000004</v>
      </c>
      <c r="W23" s="43">
        <f t="shared" si="12"/>
        <v>0.6088920159975818</v>
      </c>
      <c r="X23" s="43">
        <f t="shared" si="22"/>
        <v>0.6498403742386536</v>
      </c>
      <c r="Y23" s="42">
        <f t="shared" si="13"/>
        <v>0.62541913104173308</v>
      </c>
      <c r="Z23" s="42">
        <f t="shared" si="14"/>
        <v>0.49275180976229854</v>
      </c>
      <c r="AA23" s="42">
        <f t="shared" si="15"/>
        <v>0.60174286852598446</v>
      </c>
      <c r="AB23" s="42">
        <f t="shared" si="16"/>
        <v>0.71565425466031096</v>
      </c>
      <c r="AC23" s="42">
        <f t="shared" si="17"/>
        <v>0.35400225479143216</v>
      </c>
      <c r="AD23" s="42">
        <f t="shared" si="18"/>
        <v>1</v>
      </c>
      <c r="AE23" s="42">
        <f t="shared" si="19"/>
        <v>0.59551886792452857</v>
      </c>
      <c r="AF23" s="42">
        <f t="shared" si="20"/>
        <v>0.54510515381987013</v>
      </c>
      <c r="AG23" s="42">
        <f t="shared" si="21"/>
        <v>0.6835106382978724</v>
      </c>
      <c r="AH23" s="43">
        <v>0.66320604314022125</v>
      </c>
      <c r="AI23" s="43">
        <v>0.38520889271472791</v>
      </c>
      <c r="AJ23" s="43">
        <v>0.82784245727025019</v>
      </c>
      <c r="AK23" s="33">
        <v>0.74878934624697346</v>
      </c>
      <c r="AL23" s="33">
        <v>0.23671427327762365</v>
      </c>
      <c r="AM23" s="33">
        <v>0.79985730124781096</v>
      </c>
      <c r="AN23" s="33">
        <v>0.31032558139534883</v>
      </c>
      <c r="AO23" s="33">
        <v>0.6223379081874113</v>
      </c>
      <c r="AP23" s="33">
        <v>0.5013225991949396</v>
      </c>
      <c r="AQ23" s="33">
        <v>0.77487095260441108</v>
      </c>
      <c r="AR23" s="33">
        <v>0.71552521980564576</v>
      </c>
      <c r="AS23" s="33">
        <v>0.85532994923857841</v>
      </c>
      <c r="AT23" s="33">
        <v>0.57610759493670871</v>
      </c>
      <c r="AU23" s="33">
        <v>6.2006764374296565E-2</v>
      </c>
      <c r="AV23" s="33">
        <v>1</v>
      </c>
      <c r="AW23" s="33">
        <v>0</v>
      </c>
      <c r="AX23" s="33">
        <v>1</v>
      </c>
      <c r="AY23" s="33">
        <v>1</v>
      </c>
      <c r="AZ23" s="33">
        <v>1</v>
      </c>
      <c r="BA23" s="33">
        <v>0.29166666666666685</v>
      </c>
      <c r="BB23" s="33">
        <v>0.89937106918239029</v>
      </c>
      <c r="BC23" s="33">
        <v>0.16391184573002729</v>
      </c>
      <c r="BD23" s="33">
        <v>0.77770261128399409</v>
      </c>
      <c r="BE23" s="33">
        <v>0.60808407437348422</v>
      </c>
      <c r="BF23" s="33">
        <v>0.63072208389197482</v>
      </c>
      <c r="BG23" s="33">
        <v>0.61702127659574491</v>
      </c>
      <c r="BH23" s="33">
        <v>0.75</v>
      </c>
    </row>
    <row r="24" spans="1:60" x14ac:dyDescent="0.25">
      <c r="A24" s="34" t="s">
        <v>911</v>
      </c>
      <c r="B24" s="34" t="s">
        <v>912</v>
      </c>
      <c r="C24" s="62">
        <f t="shared" si="1"/>
        <v>0.476696739509683</v>
      </c>
      <c r="D24" s="62">
        <f t="shared" si="2"/>
        <v>0.47337680766720569</v>
      </c>
      <c r="E24" s="62">
        <f t="shared" si="3"/>
        <v>0.47973563988452383</v>
      </c>
      <c r="F24" s="62">
        <f t="shared" si="4"/>
        <v>0.47279084963473883</v>
      </c>
      <c r="G24" s="62">
        <f t="shared" si="5"/>
        <v>0.46614317289552948</v>
      </c>
      <c r="H24" s="62">
        <f t="shared" si="6"/>
        <v>0.50698971608601062</v>
      </c>
      <c r="I24" s="62">
        <f t="shared" si="7"/>
        <v>0.50184068415845506</v>
      </c>
      <c r="J24" s="62">
        <f t="shared" si="8"/>
        <v>0.52395029376894298</v>
      </c>
      <c r="K24" s="62">
        <f t="shared" si="9"/>
        <v>0.55984925420981357</v>
      </c>
      <c r="L24" s="42">
        <f t="shared" si="10"/>
        <v>0.6131099313027959</v>
      </c>
      <c r="M24" s="43">
        <f t="shared" si="11"/>
        <v>0.46506964540098394</v>
      </c>
      <c r="N24" s="43">
        <v>0.299208592606866</v>
      </c>
      <c r="O24" s="43">
        <v>0.282954490364903</v>
      </c>
      <c r="P24" s="43">
        <v>0.31344104715921001</v>
      </c>
      <c r="Q24" s="43">
        <v>0.28000000000000003</v>
      </c>
      <c r="R24" s="43">
        <v>0.24428428194220703</v>
      </c>
      <c r="S24" s="43">
        <v>0.42299190798635605</v>
      </c>
      <c r="T24" s="43">
        <v>0.40415177148029302</v>
      </c>
      <c r="U24" s="43">
        <v>0.48101784647470103</v>
      </c>
      <c r="V24" s="43">
        <v>0.59</v>
      </c>
      <c r="W24" s="43">
        <f t="shared" si="12"/>
        <v>0.57326509568680595</v>
      </c>
      <c r="X24" s="43">
        <f t="shared" si="22"/>
        <v>0.65295476691878584</v>
      </c>
      <c r="Y24" s="42">
        <f t="shared" si="13"/>
        <v>0.54885880494024919</v>
      </c>
      <c r="Z24" s="42">
        <f t="shared" si="14"/>
        <v>0.47361959372326934</v>
      </c>
      <c r="AA24" s="42">
        <f t="shared" si="15"/>
        <v>0.52784338259759889</v>
      </c>
      <c r="AB24" s="42">
        <f t="shared" si="16"/>
        <v>0.74273860148610638</v>
      </c>
      <c r="AC24" s="42">
        <f t="shared" si="17"/>
        <v>0.35963923337091286</v>
      </c>
      <c r="AD24" s="42">
        <f t="shared" si="18"/>
        <v>1</v>
      </c>
      <c r="AE24" s="42">
        <f t="shared" si="19"/>
        <v>0.59922506738544468</v>
      </c>
      <c r="AF24" s="42">
        <f t="shared" si="20"/>
        <v>0.5520364539225352</v>
      </c>
      <c r="AG24" s="42">
        <f t="shared" si="21"/>
        <v>0.37810283687943269</v>
      </c>
      <c r="AH24" s="43">
        <v>0.72595396089379671</v>
      </c>
      <c r="AI24" s="43">
        <v>0.3169563652472378</v>
      </c>
      <c r="AJ24" s="43">
        <v>0.60366608867971283</v>
      </c>
      <c r="AK24" s="33">
        <v>0.63892251815980627</v>
      </c>
      <c r="AL24" s="33">
        <v>0.30831666928673246</v>
      </c>
      <c r="AM24" s="33">
        <v>0.55295965888546472</v>
      </c>
      <c r="AN24" s="33">
        <v>0.44093023255813951</v>
      </c>
      <c r="AO24" s="33">
        <v>0.46568859441552302</v>
      </c>
      <c r="AP24" s="33">
        <v>0.57170787809085677</v>
      </c>
      <c r="AQ24" s="33">
        <v>0.60793054903801025</v>
      </c>
      <c r="AR24" s="33">
        <v>0.64738546968995836</v>
      </c>
      <c r="AS24" s="33">
        <v>0.86548223350253817</v>
      </c>
      <c r="AT24" s="33">
        <v>0.71534810126582271</v>
      </c>
      <c r="AU24" s="33">
        <v>7.8917700112738548E-2</v>
      </c>
      <c r="AV24" s="33">
        <v>0</v>
      </c>
      <c r="AW24" s="33">
        <v>1</v>
      </c>
      <c r="AX24" s="33">
        <v>1</v>
      </c>
      <c r="AY24" s="33">
        <v>1</v>
      </c>
      <c r="AZ24" s="33">
        <v>1</v>
      </c>
      <c r="BA24" s="33">
        <v>0.54166666666666663</v>
      </c>
      <c r="BB24" s="33">
        <v>0.65678346810422283</v>
      </c>
      <c r="BC24" s="33">
        <v>0.32438016528925578</v>
      </c>
      <c r="BD24" s="33">
        <v>0.52103910161006639</v>
      </c>
      <c r="BE24" s="33">
        <v>0.72012934518997584</v>
      </c>
      <c r="BF24" s="33">
        <v>0.64259720360084283</v>
      </c>
      <c r="BG24" s="33">
        <v>0.29787234042553201</v>
      </c>
      <c r="BH24" s="33">
        <v>0.45833333333333337</v>
      </c>
    </row>
    <row r="25" spans="1:60" x14ac:dyDescent="0.25">
      <c r="A25" s="34" t="s">
        <v>913</v>
      </c>
      <c r="B25" s="34" t="s">
        <v>914</v>
      </c>
      <c r="C25" s="62">
        <f t="shared" si="1"/>
        <v>0.47349160152399145</v>
      </c>
      <c r="D25" s="62">
        <f t="shared" si="2"/>
        <v>0.47014903731879149</v>
      </c>
      <c r="E25" s="62">
        <f t="shared" si="3"/>
        <v>0.47655094106507151</v>
      </c>
      <c r="F25" s="62">
        <f t="shared" si="4"/>
        <v>0.46955905140134385</v>
      </c>
      <c r="G25" s="62">
        <f t="shared" si="5"/>
        <v>0.46286496183196152</v>
      </c>
      <c r="H25" s="62">
        <f t="shared" si="6"/>
        <v>0.50397726880442273</v>
      </c>
      <c r="I25" s="62">
        <f t="shared" si="7"/>
        <v>0.49879714066062769</v>
      </c>
      <c r="J25" s="62">
        <f t="shared" si="8"/>
        <v>0.5210359158399287</v>
      </c>
      <c r="K25" s="62">
        <f t="shared" si="9"/>
        <v>0.53014372521025976</v>
      </c>
      <c r="L25" s="42">
        <f t="shared" si="10"/>
        <v>0.66502018123427542</v>
      </c>
      <c r="M25" s="43">
        <f t="shared" si="11"/>
        <v>0.37524027934700865</v>
      </c>
      <c r="N25" s="43">
        <v>0.299208592606866</v>
      </c>
      <c r="O25" s="43">
        <v>0.282954490364903</v>
      </c>
      <c r="P25" s="43">
        <v>0.31344104715921001</v>
      </c>
      <c r="Q25" s="43">
        <v>0.28000000000000003</v>
      </c>
      <c r="R25" s="43">
        <v>0.24428428194220703</v>
      </c>
      <c r="S25" s="43">
        <v>0.42299190798635605</v>
      </c>
      <c r="T25" s="43">
        <v>0.40415177148029302</v>
      </c>
      <c r="U25" s="43">
        <v>0.48101784647470103</v>
      </c>
      <c r="V25" s="43">
        <v>0.51</v>
      </c>
      <c r="W25" s="43">
        <f t="shared" si="12"/>
        <v>0.58175717331513976</v>
      </c>
      <c r="X25" s="43">
        <f t="shared" si="22"/>
        <v>0.74828318915341108</v>
      </c>
      <c r="Y25" s="42">
        <f t="shared" si="13"/>
        <v>0.54770388245891999</v>
      </c>
      <c r="Z25" s="42">
        <f t="shared" si="14"/>
        <v>0.35951249212577546</v>
      </c>
      <c r="AA25" s="42">
        <f t="shared" si="15"/>
        <v>0.50009525659074472</v>
      </c>
      <c r="AB25" s="42">
        <f t="shared" si="16"/>
        <v>0.91971706208511883</v>
      </c>
      <c r="AC25" s="42">
        <f t="shared" si="17"/>
        <v>0.67080045095828655</v>
      </c>
      <c r="AD25" s="42">
        <f t="shared" si="18"/>
        <v>0.77777777777777779</v>
      </c>
      <c r="AE25" s="42">
        <f t="shared" si="19"/>
        <v>0.796271338724169</v>
      </c>
      <c r="AF25" s="42">
        <f t="shared" si="20"/>
        <v>0.51821105514791799</v>
      </c>
      <c r="AG25" s="42">
        <f t="shared" si="21"/>
        <v>0.23226950354609935</v>
      </c>
      <c r="AH25" s="43">
        <v>0.67304753309353627</v>
      </c>
      <c r="AI25" s="43">
        <v>0.40627912543011485</v>
      </c>
      <c r="AJ25" s="43">
        <v>0.56378498885310868</v>
      </c>
      <c r="AK25" s="33">
        <v>0.50877723970944311</v>
      </c>
      <c r="AL25" s="33">
        <v>0.21024774454210785</v>
      </c>
      <c r="AM25" s="33">
        <v>0.4969210084804207</v>
      </c>
      <c r="AN25" s="33">
        <v>0.2493023255813954</v>
      </c>
      <c r="AO25" s="33">
        <v>0.4600094652153337</v>
      </c>
      <c r="AP25" s="33">
        <v>0.4729154686601495</v>
      </c>
      <c r="AQ25" s="33">
        <v>0.82132801501642416</v>
      </c>
      <c r="AR25" s="33">
        <v>0.94493290143452113</v>
      </c>
      <c r="AS25" s="33">
        <v>0.97038917089678489</v>
      </c>
      <c r="AT25" s="33">
        <v>0.84382911392405069</v>
      </c>
      <c r="AU25" s="33">
        <v>1.240135287485997E-2</v>
      </c>
      <c r="AV25" s="33">
        <v>1</v>
      </c>
      <c r="AW25" s="33">
        <v>1</v>
      </c>
      <c r="AX25" s="33">
        <v>0.33333333333333343</v>
      </c>
      <c r="AY25" s="33">
        <v>1</v>
      </c>
      <c r="AZ25" s="33">
        <v>1</v>
      </c>
      <c r="BA25" s="33">
        <v>0.83333333333333326</v>
      </c>
      <c r="BB25" s="33">
        <v>0.75920934411500474</v>
      </c>
      <c r="BC25" s="33">
        <v>0.32782369146005458</v>
      </c>
      <c r="BD25" s="33">
        <v>0.65552699228791778</v>
      </c>
      <c r="BE25" s="33">
        <v>0.63459983831851252</v>
      </c>
      <c r="BF25" s="33">
        <v>0.4548936985251868</v>
      </c>
      <c r="BG25" s="33">
        <v>0.29787234042553201</v>
      </c>
      <c r="BH25" s="33">
        <v>0.16666666666666669</v>
      </c>
    </row>
    <row r="26" spans="1:60" x14ac:dyDescent="0.25">
      <c r="A26" s="34" t="s">
        <v>915</v>
      </c>
      <c r="B26" s="34" t="s">
        <v>916</v>
      </c>
      <c r="C26" s="62">
        <f t="shared" si="1"/>
        <v>0.4613092240626373</v>
      </c>
      <c r="D26" s="62">
        <f t="shared" si="2"/>
        <v>0.45787773562743211</v>
      </c>
      <c r="E26" s="62">
        <f t="shared" si="3"/>
        <v>0.46444881625591794</v>
      </c>
      <c r="F26" s="62">
        <f t="shared" si="4"/>
        <v>0.45727191718325333</v>
      </c>
      <c r="G26" s="62">
        <f t="shared" si="5"/>
        <v>0.45039524462767305</v>
      </c>
      <c r="H26" s="62">
        <f t="shared" si="6"/>
        <v>0.49254948072562582</v>
      </c>
      <c r="I26" s="62">
        <f t="shared" si="7"/>
        <v>0.48724787431320438</v>
      </c>
      <c r="J26" s="62">
        <f t="shared" si="8"/>
        <v>0.50999051862428924</v>
      </c>
      <c r="K26" s="62">
        <f t="shared" si="9"/>
        <v>0.5540736468919446</v>
      </c>
      <c r="L26" s="42">
        <f t="shared" si="10"/>
        <v>0.5059869046539357</v>
      </c>
      <c r="M26" s="43">
        <f t="shared" si="11"/>
        <v>0.54117471436138931</v>
      </c>
      <c r="N26" s="43">
        <v>0.299208592606866</v>
      </c>
      <c r="O26" s="43">
        <v>0.282954490364903</v>
      </c>
      <c r="P26" s="43">
        <v>0.31344104715921001</v>
      </c>
      <c r="Q26" s="43">
        <v>0.28000000000000003</v>
      </c>
      <c r="R26" s="43">
        <v>0.24428428194220703</v>
      </c>
      <c r="S26" s="43">
        <v>0.42299190798635605</v>
      </c>
      <c r="T26" s="43">
        <v>0.40415177148029302</v>
      </c>
      <c r="U26" s="43">
        <v>0.48101784647470103</v>
      </c>
      <c r="V26" s="43">
        <v>0.61</v>
      </c>
      <c r="W26" s="43">
        <f t="shared" si="12"/>
        <v>0.5742370078117901</v>
      </c>
      <c r="X26" s="43">
        <f t="shared" si="22"/>
        <v>0.43773680149608124</v>
      </c>
      <c r="Y26" s="42">
        <f t="shared" si="13"/>
        <v>0.57046622474475128</v>
      </c>
      <c r="Z26" s="42">
        <f t="shared" si="14"/>
        <v>0.44352135197750758</v>
      </c>
      <c r="AA26" s="42">
        <f t="shared" si="15"/>
        <v>0.6578371978760631</v>
      </c>
      <c r="AB26" s="42">
        <f t="shared" si="16"/>
        <v>0.6251232566488385</v>
      </c>
      <c r="AC26" s="42">
        <f t="shared" si="17"/>
        <v>6.8395340097707827E-2</v>
      </c>
      <c r="AD26" s="42">
        <f t="shared" si="18"/>
        <v>0.77777777777777779</v>
      </c>
      <c r="AE26" s="42">
        <f t="shared" si="19"/>
        <v>0.46703728661275817</v>
      </c>
      <c r="AF26" s="42">
        <f t="shared" si="20"/>
        <v>0.59852850673696301</v>
      </c>
      <c r="AG26" s="42">
        <f t="shared" si="21"/>
        <v>0.48382092198581561</v>
      </c>
      <c r="AH26" s="43">
        <v>0.63914073574376085</v>
      </c>
      <c r="AI26" s="43">
        <v>0.34919625902554402</v>
      </c>
      <c r="AJ26" s="43">
        <v>0.72306167946494915</v>
      </c>
      <c r="AK26" s="33">
        <v>0.70338983050847459</v>
      </c>
      <c r="AL26" s="33">
        <v>0.1836528734465406</v>
      </c>
      <c r="AM26" s="33">
        <v>0.80977705966030966</v>
      </c>
      <c r="AN26" s="33">
        <v>0.60706976744186059</v>
      </c>
      <c r="AO26" s="33">
        <v>0.5901561760530053</v>
      </c>
      <c r="AP26" s="33">
        <v>0.66474985623921801</v>
      </c>
      <c r="AQ26" s="33">
        <v>0.61743312998592204</v>
      </c>
      <c r="AR26" s="33">
        <v>0.61418324849606665</v>
      </c>
      <c r="AS26" s="33">
        <v>0.81450930626057538</v>
      </c>
      <c r="AT26" s="33">
        <v>0.44667721518987352</v>
      </c>
      <c r="AU26" s="33">
        <v>0.20518602029312349</v>
      </c>
      <c r="AV26" s="33">
        <v>0</v>
      </c>
      <c r="AW26" s="33">
        <v>0</v>
      </c>
      <c r="AX26" s="33">
        <v>0.33333333333333343</v>
      </c>
      <c r="AY26" s="33">
        <v>1</v>
      </c>
      <c r="AZ26" s="33">
        <v>1</v>
      </c>
      <c r="BA26" s="33">
        <v>0.4583333333333332</v>
      </c>
      <c r="BB26" s="33">
        <v>0.47574123989218314</v>
      </c>
      <c r="BC26" s="33">
        <v>0.26377410468319584</v>
      </c>
      <c r="BD26" s="33">
        <v>0.6019483155188744</v>
      </c>
      <c r="BE26" s="33">
        <v>0.82392886014551336</v>
      </c>
      <c r="BF26" s="33">
        <v>0.70446274660026831</v>
      </c>
      <c r="BG26" s="33">
        <v>0.44680851063829791</v>
      </c>
      <c r="BH26" s="33">
        <v>0.52083333333333326</v>
      </c>
    </row>
    <row r="27" spans="1:60" x14ac:dyDescent="0.25">
      <c r="A27" s="34" t="s">
        <v>917</v>
      </c>
      <c r="B27" s="34" t="s">
        <v>918</v>
      </c>
      <c r="C27" s="62">
        <f t="shared" si="1"/>
        <v>0.43268121757035155</v>
      </c>
      <c r="D27" s="62">
        <f t="shared" si="2"/>
        <v>0.42902081140219062</v>
      </c>
      <c r="E27" s="62">
        <f t="shared" si="3"/>
        <v>0.43602699314883347</v>
      </c>
      <c r="F27" s="62">
        <f t="shared" si="4"/>
        <v>0.42837418465325089</v>
      </c>
      <c r="G27" s="62">
        <f t="shared" si="5"/>
        <v>0.42102578569027199</v>
      </c>
      <c r="H27" s="62">
        <f t="shared" si="6"/>
        <v>0.46584528203682934</v>
      </c>
      <c r="I27" s="62">
        <f t="shared" si="7"/>
        <v>0.46023616421965974</v>
      </c>
      <c r="J27" s="62">
        <f t="shared" si="8"/>
        <v>0.48424907322529898</v>
      </c>
      <c r="K27" s="62">
        <f t="shared" si="9"/>
        <v>0.49749818294672898</v>
      </c>
      <c r="L27" s="42">
        <f t="shared" si="10"/>
        <v>0.53087133232825456</v>
      </c>
      <c r="M27" s="43">
        <f t="shared" si="11"/>
        <v>0.43622122266764979</v>
      </c>
      <c r="N27" s="43">
        <v>0.299208592606866</v>
      </c>
      <c r="O27" s="43">
        <v>0.282954490364903</v>
      </c>
      <c r="P27" s="43">
        <v>0.31344104715921001</v>
      </c>
      <c r="Q27" s="43">
        <v>0.28000000000000003</v>
      </c>
      <c r="R27" s="43">
        <v>0.24428428194220703</v>
      </c>
      <c r="S27" s="43">
        <v>0.42299190798635605</v>
      </c>
      <c r="T27" s="43">
        <v>0.40415177148029302</v>
      </c>
      <c r="U27" s="43">
        <v>0.48101784647470103</v>
      </c>
      <c r="V27" s="43">
        <v>0.52</v>
      </c>
      <c r="W27" s="43">
        <f t="shared" si="12"/>
        <v>0.57152653236325646</v>
      </c>
      <c r="X27" s="43">
        <f t="shared" si="22"/>
        <v>0.49021613229325256</v>
      </c>
      <c r="Y27" s="42">
        <f t="shared" si="13"/>
        <v>0.46069005167433158</v>
      </c>
      <c r="Z27" s="42">
        <f t="shared" si="14"/>
        <v>0.28503019707167054</v>
      </c>
      <c r="AA27" s="42">
        <f t="shared" si="15"/>
        <v>0.69996834012378972</v>
      </c>
      <c r="AB27" s="42">
        <f t="shared" si="16"/>
        <v>0.84041754058323381</v>
      </c>
      <c r="AC27" s="42">
        <f t="shared" si="17"/>
        <v>0.6711762495302519</v>
      </c>
      <c r="AD27" s="42">
        <f t="shared" si="18"/>
        <v>0.33333333333333331</v>
      </c>
      <c r="AE27" s="42">
        <f t="shared" si="19"/>
        <v>0.46613881401617235</v>
      </c>
      <c r="AF27" s="42">
        <f t="shared" si="20"/>
        <v>0.36535024675373939</v>
      </c>
      <c r="AG27" s="42">
        <f t="shared" si="21"/>
        <v>0.50709219858156018</v>
      </c>
      <c r="AH27" s="43">
        <v>0.41925414802620115</v>
      </c>
      <c r="AI27" s="43">
        <v>0.59174838252317463</v>
      </c>
      <c r="AJ27" s="43">
        <v>0.37106762447361902</v>
      </c>
      <c r="AK27" s="33">
        <v>0.35865617433414038</v>
      </c>
      <c r="AL27" s="33">
        <v>0.21140421980920068</v>
      </c>
      <c r="AM27" s="33">
        <v>0.79522960857311942</v>
      </c>
      <c r="AN27" s="33">
        <v>0.67609302325581389</v>
      </c>
      <c r="AO27" s="33">
        <v>0.87742546142924749</v>
      </c>
      <c r="AP27" s="33">
        <v>0.34548591144335827</v>
      </c>
      <c r="AQ27" s="33">
        <v>0.80560769591740955</v>
      </c>
      <c r="AR27" s="33">
        <v>0.79396112910689498</v>
      </c>
      <c r="AS27" s="33">
        <v>0.8426395939086293</v>
      </c>
      <c r="AT27" s="33">
        <v>0.88465189873417716</v>
      </c>
      <c r="AU27" s="33">
        <v>1.3528748590755884E-2</v>
      </c>
      <c r="AV27" s="33">
        <v>1</v>
      </c>
      <c r="AW27" s="33">
        <v>1</v>
      </c>
      <c r="AX27" s="33">
        <v>0</v>
      </c>
      <c r="AY27" s="33">
        <v>0</v>
      </c>
      <c r="AZ27" s="33">
        <v>1</v>
      </c>
      <c r="BA27" s="33">
        <v>0.625</v>
      </c>
      <c r="BB27" s="33">
        <v>0.30727762803234471</v>
      </c>
      <c r="BC27" s="33">
        <v>0.54889807162534399</v>
      </c>
      <c r="BD27" s="33">
        <v>0.3237721553240428</v>
      </c>
      <c r="BE27" s="33">
        <v>0.27825383993532743</v>
      </c>
      <c r="BF27" s="33">
        <v>0.31047692013024331</v>
      </c>
      <c r="BG27" s="33">
        <v>0.68085106382978722</v>
      </c>
      <c r="BH27" s="33">
        <v>0.3333333333333332</v>
      </c>
    </row>
    <row r="28" spans="1:60" x14ac:dyDescent="0.25">
      <c r="A28" s="34" t="s">
        <v>919</v>
      </c>
      <c r="B28" s="34" t="s">
        <v>920</v>
      </c>
      <c r="C28" s="62">
        <f t="shared" si="1"/>
        <v>0.52394426972594565</v>
      </c>
      <c r="D28" s="62">
        <f t="shared" si="2"/>
        <v>0.52207901504633247</v>
      </c>
      <c r="E28" s="62">
        <f t="shared" si="3"/>
        <v>0.50373102990632534</v>
      </c>
      <c r="F28" s="62">
        <f t="shared" si="4"/>
        <v>0.48887008959083322</v>
      </c>
      <c r="G28" s="62">
        <f t="shared" si="5"/>
        <v>0.47726227302659291</v>
      </c>
      <c r="H28" s="62">
        <f t="shared" si="6"/>
        <v>0.57227555215296944</v>
      </c>
      <c r="I28" s="62">
        <f t="shared" si="7"/>
        <v>0.55889276736794213</v>
      </c>
      <c r="J28" s="62">
        <f t="shared" si="8"/>
        <v>0.56834964651318454</v>
      </c>
      <c r="K28" s="62">
        <f t="shared" si="9"/>
        <v>0.6085677069923302</v>
      </c>
      <c r="L28" s="42">
        <f t="shared" si="10"/>
        <v>0.6206836918060451</v>
      </c>
      <c r="M28" s="43">
        <f t="shared" si="11"/>
        <v>0.384987944535365</v>
      </c>
      <c r="N28" s="43">
        <v>0.53859895206488706</v>
      </c>
      <c r="O28" s="43">
        <v>0.53313744164223908</v>
      </c>
      <c r="P28" s="43">
        <v>0.47725348533034001</v>
      </c>
      <c r="Q28" s="43">
        <v>0.42838992897718098</v>
      </c>
      <c r="R28" s="43">
        <v>0.38713546660162301</v>
      </c>
      <c r="S28" s="43">
        <v>0.67009996322175502</v>
      </c>
      <c r="T28" s="43">
        <v>0.63531048641793808</v>
      </c>
      <c r="U28" s="43">
        <v>0.66</v>
      </c>
      <c r="V28" s="43">
        <v>0.76</v>
      </c>
      <c r="W28" s="43">
        <f t="shared" si="12"/>
        <v>0.54851017885341558</v>
      </c>
      <c r="X28" s="43">
        <f t="shared" si="22"/>
        <v>0.69285720475867463</v>
      </c>
      <c r="Y28" s="42">
        <f t="shared" si="13"/>
        <v>0.51718956944921068</v>
      </c>
      <c r="Z28" s="42">
        <f t="shared" si="14"/>
        <v>0.44174170873935359</v>
      </c>
      <c r="AA28" s="42">
        <f t="shared" si="15"/>
        <v>0.64119216219700115</v>
      </c>
      <c r="AB28" s="42">
        <f t="shared" si="16"/>
        <v>0.59391727502809699</v>
      </c>
      <c r="AC28" s="42">
        <f t="shared" si="17"/>
        <v>0.6745584366779408</v>
      </c>
      <c r="AD28" s="42">
        <f t="shared" si="18"/>
        <v>0.77777777777777779</v>
      </c>
      <c r="AE28" s="42">
        <f t="shared" si="19"/>
        <v>0.62623539982030541</v>
      </c>
      <c r="AF28" s="42">
        <f t="shared" si="20"/>
        <v>0.52861950609200659</v>
      </c>
      <c r="AG28" s="42">
        <f t="shared" si="21"/>
        <v>0.24135638297872339</v>
      </c>
      <c r="AH28" s="43">
        <v>0.75686264582350948</v>
      </c>
      <c r="AI28" s="43">
        <v>0.22869169541983728</v>
      </c>
      <c r="AJ28" s="43">
        <v>0.56601436710428543</v>
      </c>
      <c r="AK28" s="33">
        <v>0.62106537530266348</v>
      </c>
      <c r="AL28" s="33">
        <v>0.2624180421760437</v>
      </c>
      <c r="AM28" s="33">
        <v>0.94310958595766947</v>
      </c>
      <c r="AN28" s="33">
        <v>0.2493023255813954</v>
      </c>
      <c r="AO28" s="33">
        <v>0.52815901561760559</v>
      </c>
      <c r="AP28" s="33">
        <v>0.82185163887291546</v>
      </c>
      <c r="AQ28" s="33">
        <v>0.66353824495541991</v>
      </c>
      <c r="AR28" s="33">
        <v>0.29153169828782971</v>
      </c>
      <c r="AS28" s="33">
        <v>0.65778341793570194</v>
      </c>
      <c r="AT28" s="33">
        <v>0.83243670886075938</v>
      </c>
      <c r="AU28" s="33">
        <v>2.3675310033822384E-2</v>
      </c>
      <c r="AV28" s="33">
        <v>1</v>
      </c>
      <c r="AW28" s="33">
        <v>1</v>
      </c>
      <c r="AX28" s="33">
        <v>0.33333333333333343</v>
      </c>
      <c r="AY28" s="33">
        <v>1</v>
      </c>
      <c r="AZ28" s="33">
        <v>1</v>
      </c>
      <c r="BA28" s="33">
        <v>0.66666666666666663</v>
      </c>
      <c r="BB28" s="33">
        <v>0.58580413297394418</v>
      </c>
      <c r="BC28" s="33">
        <v>0.59573002754820981</v>
      </c>
      <c r="BD28" s="33">
        <v>0.46313083479908002</v>
      </c>
      <c r="BE28" s="33">
        <v>0.49442198868229587</v>
      </c>
      <c r="BF28" s="33">
        <v>0.56119517333844093</v>
      </c>
      <c r="BG28" s="33">
        <v>0.17021276595744689</v>
      </c>
      <c r="BH28" s="33">
        <v>0.31249999999999989</v>
      </c>
    </row>
    <row r="29" spans="1:60" x14ac:dyDescent="0.25">
      <c r="A29" s="34" t="s">
        <v>921</v>
      </c>
      <c r="B29" s="34" t="s">
        <v>922</v>
      </c>
      <c r="C29" s="62">
        <f t="shared" si="1"/>
        <v>0.46424997571450516</v>
      </c>
      <c r="D29" s="62">
        <f t="shared" si="2"/>
        <v>0.46084038508897057</v>
      </c>
      <c r="E29" s="62">
        <f t="shared" si="3"/>
        <v>0.46736981360285729</v>
      </c>
      <c r="F29" s="62">
        <f t="shared" si="4"/>
        <v>0.46023846643896921</v>
      </c>
      <c r="G29" s="62">
        <f t="shared" si="5"/>
        <v>0.45340678879883073</v>
      </c>
      <c r="H29" s="62">
        <f t="shared" si="6"/>
        <v>0.49530478567113573</v>
      </c>
      <c r="I29" s="62">
        <f t="shared" si="7"/>
        <v>0.4900329894694665</v>
      </c>
      <c r="J29" s="62">
        <f t="shared" si="8"/>
        <v>0.5126520933657811</v>
      </c>
      <c r="K29" s="62">
        <f t="shared" si="9"/>
        <v>0.52518515396767806</v>
      </c>
      <c r="L29" s="42">
        <f t="shared" si="10"/>
        <v>0.62924153501205959</v>
      </c>
      <c r="M29" s="43">
        <f t="shared" si="11"/>
        <v>0.40138937330648322</v>
      </c>
      <c r="N29" s="43">
        <v>0.299208592606866</v>
      </c>
      <c r="O29" s="43">
        <v>0.282954490364903</v>
      </c>
      <c r="P29" s="43">
        <v>0.31344104715921001</v>
      </c>
      <c r="Q29" s="43">
        <v>0.28000000000000003</v>
      </c>
      <c r="R29" s="43">
        <v>0.24428428194220703</v>
      </c>
      <c r="S29" s="43">
        <v>0.42299190798635605</v>
      </c>
      <c r="T29" s="43">
        <v>0.40415177148029302</v>
      </c>
      <c r="U29" s="43">
        <v>0.48101784647470103</v>
      </c>
      <c r="V29" s="43">
        <v>0.52</v>
      </c>
      <c r="W29" s="43">
        <f t="shared" si="12"/>
        <v>0.55785018876329961</v>
      </c>
      <c r="X29" s="43">
        <f t="shared" si="22"/>
        <v>0.70063288126081957</v>
      </c>
      <c r="Y29" s="42">
        <f t="shared" si="13"/>
        <v>0.52731486062909927</v>
      </c>
      <c r="Z29" s="42">
        <f t="shared" si="14"/>
        <v>0.31613634540607299</v>
      </c>
      <c r="AA29" s="42">
        <f t="shared" si="15"/>
        <v>0.64083481890111416</v>
      </c>
      <c r="AB29" s="42">
        <f t="shared" si="16"/>
        <v>0.74711473011691198</v>
      </c>
      <c r="AC29" s="42">
        <f t="shared" si="17"/>
        <v>0.68545659526493841</v>
      </c>
      <c r="AD29" s="42">
        <f t="shared" si="18"/>
        <v>0.66666666666666663</v>
      </c>
      <c r="AE29" s="42">
        <f t="shared" si="19"/>
        <v>0.74977538185085368</v>
      </c>
      <c r="AF29" s="42">
        <f t="shared" si="20"/>
        <v>0.47698087427254088</v>
      </c>
      <c r="AG29" s="42">
        <f t="shared" si="21"/>
        <v>0.32579787234042556</v>
      </c>
      <c r="AH29" s="43">
        <v>0.55179215587092967</v>
      </c>
      <c r="AI29" s="43">
        <v>0.49089059792620215</v>
      </c>
      <c r="AJ29" s="43">
        <v>0.53926182809016598</v>
      </c>
      <c r="AK29" s="33">
        <v>0.49727602905569013</v>
      </c>
      <c r="AL29" s="33">
        <v>0.13499666175645586</v>
      </c>
      <c r="AM29" s="33">
        <v>0.78588006371292884</v>
      </c>
      <c r="AN29" s="33">
        <v>0.74009302325581394</v>
      </c>
      <c r="AO29" s="33">
        <v>0.41883577851396114</v>
      </c>
      <c r="AP29" s="33">
        <v>0.52731454859114424</v>
      </c>
      <c r="AQ29" s="33">
        <v>0.73205068043172217</v>
      </c>
      <c r="AR29" s="33">
        <v>0.6683248496066635</v>
      </c>
      <c r="AS29" s="33">
        <v>0.7176395939086293</v>
      </c>
      <c r="AT29" s="33">
        <v>0.85537974683544293</v>
      </c>
      <c r="AU29" s="33">
        <v>5.6369785794815358E-2</v>
      </c>
      <c r="AV29" s="33">
        <v>1</v>
      </c>
      <c r="AW29" s="33">
        <v>1</v>
      </c>
      <c r="AX29" s="33">
        <v>0</v>
      </c>
      <c r="AY29" s="33">
        <v>1</v>
      </c>
      <c r="AZ29" s="33">
        <v>1</v>
      </c>
      <c r="BA29" s="33">
        <v>0.66666666666666663</v>
      </c>
      <c r="BB29" s="33">
        <v>0.83288409703504085</v>
      </c>
      <c r="BC29" s="33">
        <v>0.24655647382920098</v>
      </c>
      <c r="BD29" s="33">
        <v>0.48491408469760522</v>
      </c>
      <c r="BE29" s="33">
        <v>0.61487469684721097</v>
      </c>
      <c r="BF29" s="33">
        <v>0.56157824171614645</v>
      </c>
      <c r="BG29" s="33">
        <v>0.27659574468085113</v>
      </c>
      <c r="BH29" s="33">
        <v>0.375</v>
      </c>
    </row>
    <row r="30" spans="1:60" x14ac:dyDescent="0.25">
      <c r="A30" s="34" t="s">
        <v>923</v>
      </c>
      <c r="B30" s="34" t="s">
        <v>924</v>
      </c>
      <c r="C30" s="62">
        <f t="shared" si="1"/>
        <v>0.51109610706730624</v>
      </c>
      <c r="D30" s="62">
        <f t="shared" si="2"/>
        <v>0.51817380170717064</v>
      </c>
      <c r="E30" s="62">
        <f t="shared" si="3"/>
        <v>0.52163667750552734</v>
      </c>
      <c r="F30" s="62">
        <f t="shared" si="4"/>
        <v>0.53507023658571728</v>
      </c>
      <c r="G30" s="62">
        <f t="shared" si="5"/>
        <v>0.52408319468652786</v>
      </c>
      <c r="H30" s="62">
        <f t="shared" si="6"/>
        <v>0.60137282312060591</v>
      </c>
      <c r="I30" s="62">
        <f t="shared" si="7"/>
        <v>0.5810963758366462</v>
      </c>
      <c r="J30" s="62">
        <f t="shared" si="8"/>
        <v>0.61293983446373479</v>
      </c>
      <c r="K30" s="62">
        <f t="shared" si="9"/>
        <v>0.62093631503771474</v>
      </c>
      <c r="L30" s="42">
        <f t="shared" si="10"/>
        <v>0.60139662610376521</v>
      </c>
      <c r="M30" s="43">
        <f t="shared" si="11"/>
        <v>0.48219064784446364</v>
      </c>
      <c r="N30" s="43">
        <v>0.43528378069390805</v>
      </c>
      <c r="O30" s="43">
        <v>0.45970266923138298</v>
      </c>
      <c r="P30" s="43">
        <v>0.47130536569784998</v>
      </c>
      <c r="Q30" s="43">
        <v>0.51450437514780001</v>
      </c>
      <c r="R30" s="43">
        <v>0.47937862138618603</v>
      </c>
      <c r="S30" s="43">
        <v>0.70054414216319805</v>
      </c>
      <c r="T30" s="43">
        <v>0.64717329359239906</v>
      </c>
      <c r="U30" s="43">
        <v>0.73</v>
      </c>
      <c r="V30" s="43">
        <v>0.75</v>
      </c>
      <c r="W30" s="43">
        <f t="shared" si="12"/>
        <v>0.51489666034830217</v>
      </c>
      <c r="X30" s="43">
        <f t="shared" si="22"/>
        <v>0.68789659185922825</v>
      </c>
      <c r="Y30" s="42">
        <f t="shared" si="13"/>
        <v>0.62954635103097101</v>
      </c>
      <c r="Z30" s="42">
        <f t="shared" si="14"/>
        <v>0.5668409012689386</v>
      </c>
      <c r="AA30" s="42">
        <f t="shared" si="15"/>
        <v>0.47841868210157301</v>
      </c>
      <c r="AB30" s="42">
        <f t="shared" si="16"/>
        <v>0.38478070699172601</v>
      </c>
      <c r="AC30" s="42">
        <f t="shared" si="17"/>
        <v>0.74295377677564811</v>
      </c>
      <c r="AD30" s="42">
        <f t="shared" si="18"/>
        <v>0.77777777777777779</v>
      </c>
      <c r="AE30" s="42">
        <f t="shared" si="19"/>
        <v>0.54295822102425895</v>
      </c>
      <c r="AF30" s="42">
        <f t="shared" si="20"/>
        <v>0.5550284588094947</v>
      </c>
      <c r="AG30" s="42">
        <f t="shared" si="21"/>
        <v>0.40935283687943264</v>
      </c>
      <c r="AH30" s="43">
        <v>0.4176738723442508</v>
      </c>
      <c r="AI30" s="43">
        <v>0.575250541164813</v>
      </c>
      <c r="AJ30" s="43">
        <v>0.89571463958384945</v>
      </c>
      <c r="AK30" s="33">
        <v>0.89467312348668293</v>
      </c>
      <c r="AL30" s="33">
        <v>0.23900867905119427</v>
      </c>
      <c r="AM30" s="33">
        <v>0.90528920203038432</v>
      </c>
      <c r="AN30" s="33">
        <v>0</v>
      </c>
      <c r="AO30" s="33">
        <v>5.6318031235210966E-2</v>
      </c>
      <c r="AP30" s="33">
        <v>0.70488786658999414</v>
      </c>
      <c r="AQ30" s="33">
        <v>0.72559831065227587</v>
      </c>
      <c r="AR30" s="33">
        <v>0.1878759833410458</v>
      </c>
      <c r="AS30" s="33">
        <v>0.44162436548223338</v>
      </c>
      <c r="AT30" s="33">
        <v>0.52484177215189876</v>
      </c>
      <c r="AU30" s="33">
        <v>0.22886133032694425</v>
      </c>
      <c r="AV30" s="33">
        <v>1</v>
      </c>
      <c r="AW30" s="33">
        <v>1</v>
      </c>
      <c r="AX30" s="33">
        <v>0.33333333333333343</v>
      </c>
      <c r="AY30" s="33">
        <v>1</v>
      </c>
      <c r="AZ30" s="33">
        <v>1</v>
      </c>
      <c r="BA30" s="33">
        <v>0.4583333333333332</v>
      </c>
      <c r="BB30" s="33">
        <v>0.62758310871518463</v>
      </c>
      <c r="BC30" s="33">
        <v>9.0220385674930806E-2</v>
      </c>
      <c r="BD30" s="33">
        <v>0.58801244757137061</v>
      </c>
      <c r="BE30" s="33">
        <v>0.70315278900565892</v>
      </c>
      <c r="BF30" s="33">
        <v>0.83872821298601807</v>
      </c>
      <c r="BG30" s="33">
        <v>0.29787234042553201</v>
      </c>
      <c r="BH30" s="33">
        <v>0.52083333333333326</v>
      </c>
    </row>
    <row r="31" spans="1:60" x14ac:dyDescent="0.25">
      <c r="A31" s="34" t="s">
        <v>925</v>
      </c>
      <c r="B31" s="34" t="s">
        <v>926</v>
      </c>
      <c r="C31" s="62">
        <f t="shared" si="1"/>
        <v>0.48506365969797532</v>
      </c>
      <c r="D31" s="62">
        <f t="shared" si="2"/>
        <v>0.48304829378923114</v>
      </c>
      <c r="E31" s="62">
        <f t="shared" si="3"/>
        <v>0.46315667615983463</v>
      </c>
      <c r="F31" s="62">
        <f t="shared" si="4"/>
        <v>0.44694867790104037</v>
      </c>
      <c r="G31" s="62">
        <f t="shared" si="5"/>
        <v>0.43422164091100846</v>
      </c>
      <c r="H31" s="62">
        <f t="shared" si="6"/>
        <v>0.53690638268968705</v>
      </c>
      <c r="I31" s="62">
        <f t="shared" si="7"/>
        <v>0.52261867704583165</v>
      </c>
      <c r="J31" s="62">
        <f t="shared" si="8"/>
        <v>0.51246835045672601</v>
      </c>
      <c r="K31" s="62">
        <f t="shared" si="9"/>
        <v>0.53456360719709473</v>
      </c>
      <c r="L31" s="42">
        <f t="shared" si="10"/>
        <v>0.4942908148238282</v>
      </c>
      <c r="M31" s="43">
        <f t="shared" si="11"/>
        <v>0.41406282320180438</v>
      </c>
      <c r="N31" s="43">
        <v>0.53859895206488706</v>
      </c>
      <c r="O31" s="43">
        <v>0.53313744164223908</v>
      </c>
      <c r="P31" s="43">
        <v>0.47725348533034001</v>
      </c>
      <c r="Q31" s="43">
        <v>0.42838992897718098</v>
      </c>
      <c r="R31" s="43">
        <v>0.38713546660162301</v>
      </c>
      <c r="S31" s="43">
        <v>0.67009996322175502</v>
      </c>
      <c r="T31" s="43">
        <v>0.63531048641793808</v>
      </c>
      <c r="U31" s="43">
        <v>0.61</v>
      </c>
      <c r="V31" s="43">
        <v>0.66445716175295</v>
      </c>
      <c r="W31" s="43">
        <f t="shared" si="12"/>
        <v>0.54121719146989777</v>
      </c>
      <c r="X31" s="43">
        <f t="shared" si="22"/>
        <v>0.44736443817775856</v>
      </c>
      <c r="Y31" s="42">
        <f t="shared" si="13"/>
        <v>0.49649080234142434</v>
      </c>
      <c r="Z31" s="42">
        <f t="shared" si="14"/>
        <v>0.31906252168378169</v>
      </c>
      <c r="AA31" s="42">
        <f t="shared" si="15"/>
        <v>0.53031431866612289</v>
      </c>
      <c r="AB31" s="42">
        <f t="shared" si="16"/>
        <v>0.81900112318826246</v>
      </c>
      <c r="AC31" s="42">
        <f t="shared" si="17"/>
        <v>9.7707628711011969E-3</v>
      </c>
      <c r="AD31" s="42">
        <f t="shared" si="18"/>
        <v>0.66666666666666663</v>
      </c>
      <c r="AE31" s="42">
        <f t="shared" si="19"/>
        <v>0.66565588499550787</v>
      </c>
      <c r="AF31" s="42">
        <f t="shared" si="20"/>
        <v>0.44736323505609094</v>
      </c>
      <c r="AG31" s="42">
        <f t="shared" si="21"/>
        <v>0.38076241134751782</v>
      </c>
      <c r="AH31" s="43">
        <v>0.36331724995461173</v>
      </c>
      <c r="AI31" s="43">
        <v>0.65327925912564333</v>
      </c>
      <c r="AJ31" s="43">
        <v>0.47287589794401785</v>
      </c>
      <c r="AK31" s="33">
        <v>0.4567191283292979</v>
      </c>
      <c r="AL31" s="33">
        <v>0.18140591503826542</v>
      </c>
      <c r="AM31" s="33">
        <v>0.81338652139463619</v>
      </c>
      <c r="AN31" s="33">
        <v>0.31032558139534883</v>
      </c>
      <c r="AO31" s="33">
        <v>0.37671557027922398</v>
      </c>
      <c r="AP31" s="33">
        <v>0.46578493387004016</v>
      </c>
      <c r="AQ31" s="33">
        <v>0.68535898639136539</v>
      </c>
      <c r="AR31" s="33">
        <v>0.70222119389171678</v>
      </c>
      <c r="AS31" s="33">
        <v>0.88895939086294418</v>
      </c>
      <c r="AT31" s="33">
        <v>0.86582278481012664</v>
      </c>
      <c r="AU31" s="33">
        <v>2.9312288613303591E-2</v>
      </c>
      <c r="AV31" s="33">
        <v>0</v>
      </c>
      <c r="AW31" s="33">
        <v>0</v>
      </c>
      <c r="AX31" s="33">
        <v>0</v>
      </c>
      <c r="AY31" s="33">
        <v>1</v>
      </c>
      <c r="AZ31" s="33">
        <v>1</v>
      </c>
      <c r="BA31" s="33">
        <v>0.75000000000000011</v>
      </c>
      <c r="BB31" s="33">
        <v>0.58131176999101553</v>
      </c>
      <c r="BC31" s="33">
        <v>0.3863636363636358</v>
      </c>
      <c r="BD31" s="33">
        <v>0.46773102421864432</v>
      </c>
      <c r="BE31" s="33">
        <v>0.50881164106709786</v>
      </c>
      <c r="BF31" s="33">
        <v>0.42654663857498559</v>
      </c>
      <c r="BG31" s="33">
        <v>0.55319148936170226</v>
      </c>
      <c r="BH31" s="33">
        <v>0.2083333333333334</v>
      </c>
    </row>
    <row r="32" spans="1:60" x14ac:dyDescent="0.25">
      <c r="A32" s="34" t="s">
        <v>927</v>
      </c>
      <c r="B32" s="34" t="s">
        <v>928</v>
      </c>
      <c r="C32" s="62">
        <f t="shared" si="1"/>
        <v>0.53869390100966552</v>
      </c>
      <c r="D32" s="62">
        <f t="shared" si="2"/>
        <v>0.53687989267442804</v>
      </c>
      <c r="E32" s="62">
        <f t="shared" si="3"/>
        <v>0.51905536477031422</v>
      </c>
      <c r="F32" s="62">
        <f t="shared" si="4"/>
        <v>0.50464590130397968</v>
      </c>
      <c r="G32" s="62">
        <f t="shared" si="5"/>
        <v>0.49340936195097357</v>
      </c>
      <c r="H32" s="62">
        <f t="shared" si="6"/>
        <v>0.58580954993781276</v>
      </c>
      <c r="I32" s="62">
        <f t="shared" si="7"/>
        <v>0.57274308954587427</v>
      </c>
      <c r="J32" s="62">
        <f t="shared" si="8"/>
        <v>0.59346005921978495</v>
      </c>
      <c r="K32" s="62">
        <f t="shared" si="9"/>
        <v>0.60522296873126724</v>
      </c>
      <c r="L32" s="42">
        <f t="shared" si="10"/>
        <v>0.58404615656635084</v>
      </c>
      <c r="M32" s="43">
        <f t="shared" si="11"/>
        <v>0.48925924964335399</v>
      </c>
      <c r="N32" s="43">
        <v>0.53859895206488706</v>
      </c>
      <c r="O32" s="43">
        <v>0.53313744164223908</v>
      </c>
      <c r="P32" s="43">
        <v>0.47725348533034001</v>
      </c>
      <c r="Q32" s="43">
        <v>0.42838992897718098</v>
      </c>
      <c r="R32" s="43">
        <v>0.38713546660162301</v>
      </c>
      <c r="S32" s="43">
        <v>0.67009996322175502</v>
      </c>
      <c r="T32" s="43">
        <v>0.63531048641793808</v>
      </c>
      <c r="U32" s="43">
        <v>0.69</v>
      </c>
      <c r="V32" s="43">
        <v>0.72</v>
      </c>
      <c r="W32" s="43">
        <f t="shared" si="12"/>
        <v>0.57979261287117323</v>
      </c>
      <c r="X32" s="43">
        <f t="shared" si="22"/>
        <v>0.58829970026152834</v>
      </c>
      <c r="Y32" s="42">
        <f t="shared" si="13"/>
        <v>0.49818696924182843</v>
      </c>
      <c r="Z32" s="42">
        <f t="shared" si="14"/>
        <v>0.35692048686840822</v>
      </c>
      <c r="AA32" s="42">
        <f t="shared" si="15"/>
        <v>0.73423247398621094</v>
      </c>
      <c r="AB32" s="42">
        <f t="shared" si="16"/>
        <v>0.72983052138824522</v>
      </c>
      <c r="AC32" s="42">
        <f t="shared" si="17"/>
        <v>0.37730176625328821</v>
      </c>
      <c r="AD32" s="42">
        <f t="shared" si="18"/>
        <v>0.88888888888888895</v>
      </c>
      <c r="AE32" s="42">
        <f t="shared" si="19"/>
        <v>0.4987084456424079</v>
      </c>
      <c r="AF32" s="42">
        <f t="shared" si="20"/>
        <v>0.48450254183989949</v>
      </c>
      <c r="AG32" s="42">
        <f t="shared" si="21"/>
        <v>0.49401595744680843</v>
      </c>
      <c r="AH32" s="43">
        <v>0.64656104452151941</v>
      </c>
      <c r="AI32" s="43">
        <v>0.25944400489333908</v>
      </c>
      <c r="AJ32" s="43">
        <v>0.58855585831062673</v>
      </c>
      <c r="AK32" s="33">
        <v>0.57838983050847459</v>
      </c>
      <c r="AL32" s="33">
        <v>0.13545114322834187</v>
      </c>
      <c r="AM32" s="33">
        <v>0.85243057830890556</v>
      </c>
      <c r="AN32" s="33">
        <v>0.7812093023255815</v>
      </c>
      <c r="AO32" s="33">
        <v>0.58542356838618081</v>
      </c>
      <c r="AP32" s="33">
        <v>0.72110408280621052</v>
      </c>
      <c r="AQ32" s="33">
        <v>0.73099483810417631</v>
      </c>
      <c r="AR32" s="33">
        <v>0.5972929199444702</v>
      </c>
      <c r="AS32" s="33">
        <v>0.85596446700507589</v>
      </c>
      <c r="AT32" s="33">
        <v>0.7362341772151898</v>
      </c>
      <c r="AU32" s="33">
        <v>0.13190529875986451</v>
      </c>
      <c r="AV32" s="33">
        <v>0</v>
      </c>
      <c r="AW32" s="33">
        <v>1</v>
      </c>
      <c r="AX32" s="33">
        <v>0.66666666666666674</v>
      </c>
      <c r="AY32" s="33">
        <v>1</v>
      </c>
      <c r="AZ32" s="33">
        <v>1</v>
      </c>
      <c r="BA32" s="33">
        <v>0.4583333333333332</v>
      </c>
      <c r="BB32" s="33">
        <v>0.53908355795148266</v>
      </c>
      <c r="BC32" s="33">
        <v>0.33402203856749257</v>
      </c>
      <c r="BD32" s="33">
        <v>0.54322825057502377</v>
      </c>
      <c r="BE32" s="33">
        <v>0.56200485044462412</v>
      </c>
      <c r="BF32" s="33">
        <v>0.49875502777245745</v>
      </c>
      <c r="BG32" s="33">
        <v>0.42553191489361697</v>
      </c>
      <c r="BH32" s="33">
        <v>0.56249999999999989</v>
      </c>
    </row>
    <row r="33" spans="1:60" x14ac:dyDescent="0.25">
      <c r="A33" s="34" t="s">
        <v>929</v>
      </c>
      <c r="B33" s="34" t="s">
        <v>930</v>
      </c>
      <c r="C33" s="62">
        <f t="shared" si="1"/>
        <v>0.50689779090011333</v>
      </c>
      <c r="D33" s="62">
        <f t="shared" si="2"/>
        <v>0.5140332951626011</v>
      </c>
      <c r="E33" s="62">
        <f t="shared" si="3"/>
        <v>0.51752387682025369</v>
      </c>
      <c r="F33" s="62">
        <f t="shared" si="4"/>
        <v>0.53106148216562943</v>
      </c>
      <c r="G33" s="62">
        <f t="shared" si="5"/>
        <v>0.51998974481512295</v>
      </c>
      <c r="H33" s="62">
        <f t="shared" si="6"/>
        <v>0.59780884248069399</v>
      </c>
      <c r="I33" s="62">
        <f t="shared" si="7"/>
        <v>0.57740725469164689</v>
      </c>
      <c r="J33" s="62">
        <f t="shared" si="8"/>
        <v>0.62815650520147792</v>
      </c>
      <c r="K33" s="62">
        <f t="shared" si="9"/>
        <v>0.62780374735914346</v>
      </c>
      <c r="L33" s="42">
        <f t="shared" si="10"/>
        <v>0.58255795987427272</v>
      </c>
      <c r="M33" s="43">
        <f t="shared" si="11"/>
        <v>0.49192516241450535</v>
      </c>
      <c r="N33" s="43">
        <v>0.43528378069390805</v>
      </c>
      <c r="O33" s="43">
        <v>0.45970266923138298</v>
      </c>
      <c r="P33" s="43">
        <v>0.47130536569784998</v>
      </c>
      <c r="Q33" s="43">
        <v>0.51450437514780001</v>
      </c>
      <c r="R33" s="43">
        <v>0.47937862138618603</v>
      </c>
      <c r="S33" s="43">
        <v>0.70054414216319805</v>
      </c>
      <c r="T33" s="43">
        <v>0.64717329359239906</v>
      </c>
      <c r="U33" s="43">
        <v>0.77612991427271405</v>
      </c>
      <c r="V33" s="43">
        <v>0.7752731740114861</v>
      </c>
      <c r="W33" s="43">
        <f t="shared" si="12"/>
        <v>0.51898198413581764</v>
      </c>
      <c r="X33" s="43">
        <f t="shared" si="22"/>
        <v>0.64613393561272781</v>
      </c>
      <c r="Y33" s="42">
        <f t="shared" si="13"/>
        <v>0.5163245558071804</v>
      </c>
      <c r="Z33" s="42">
        <f t="shared" si="14"/>
        <v>0.41486749917788446</v>
      </c>
      <c r="AA33" s="42">
        <f t="shared" si="15"/>
        <v>0.56528314935002899</v>
      </c>
      <c r="AB33" s="42">
        <f t="shared" si="16"/>
        <v>0.57945273220817661</v>
      </c>
      <c r="AC33" s="42">
        <f t="shared" si="17"/>
        <v>0.52048102217211567</v>
      </c>
      <c r="AD33" s="42">
        <f t="shared" si="18"/>
        <v>0.88888888888888895</v>
      </c>
      <c r="AE33" s="42">
        <f t="shared" si="19"/>
        <v>0.52903189577717868</v>
      </c>
      <c r="AF33" s="42">
        <f t="shared" si="20"/>
        <v>0.60641238156659938</v>
      </c>
      <c r="AG33" s="42">
        <f t="shared" si="21"/>
        <v>0.37743794326241126</v>
      </c>
      <c r="AH33" s="43">
        <v>0.71545012058468294</v>
      </c>
      <c r="AI33" s="43">
        <v>0.23629788421610021</v>
      </c>
      <c r="AJ33" s="43">
        <v>0.59722566262075794</v>
      </c>
      <c r="AK33" s="33">
        <v>0.60986682808716708</v>
      </c>
      <c r="AL33" s="33">
        <v>0.21986817026860189</v>
      </c>
      <c r="AM33" s="33">
        <v>0.74586904602982051</v>
      </c>
      <c r="AN33" s="33">
        <v>0.15348837209302318</v>
      </c>
      <c r="AO33" s="33">
        <v>0.43066729768102224</v>
      </c>
      <c r="AP33" s="33">
        <v>0.68867165037377809</v>
      </c>
      <c r="AQ33" s="33">
        <v>0.80771938057250114</v>
      </c>
      <c r="AR33" s="33">
        <v>0.47200370198981956</v>
      </c>
      <c r="AS33" s="33">
        <v>0.71002538071065979</v>
      </c>
      <c r="AT33" s="33">
        <v>0.55632911392405049</v>
      </c>
      <c r="AU33" s="33">
        <v>0.56144306651634701</v>
      </c>
      <c r="AV33" s="33">
        <v>0</v>
      </c>
      <c r="AW33" s="33">
        <v>1</v>
      </c>
      <c r="AX33" s="33">
        <v>0.66666666666666674</v>
      </c>
      <c r="AY33" s="33">
        <v>1</v>
      </c>
      <c r="AZ33" s="33">
        <v>1</v>
      </c>
      <c r="BA33" s="33">
        <v>0.4583333333333332</v>
      </c>
      <c r="BB33" s="33">
        <v>0.59973045822102411</v>
      </c>
      <c r="BC33" s="33">
        <v>0.29269972451790621</v>
      </c>
      <c r="BD33" s="33">
        <v>0.56717629549452031</v>
      </c>
      <c r="BE33" s="33">
        <v>0.80404203718674216</v>
      </c>
      <c r="BF33" s="33">
        <v>0.76173146906722855</v>
      </c>
      <c r="BG33" s="33">
        <v>0.23404255319148926</v>
      </c>
      <c r="BH33" s="33">
        <v>0.52083333333333326</v>
      </c>
    </row>
    <row r="34" spans="1:60" x14ac:dyDescent="0.25">
      <c r="A34" s="34" t="s">
        <v>931</v>
      </c>
      <c r="B34" s="34" t="s">
        <v>932</v>
      </c>
      <c r="C34" s="62">
        <f t="shared" si="1"/>
        <v>0.54551642644553122</v>
      </c>
      <c r="D34" s="62">
        <f t="shared" si="2"/>
        <v>0.54261772188156066</v>
      </c>
      <c r="E34" s="62">
        <f t="shared" si="3"/>
        <v>0.54817394523832819</v>
      </c>
      <c r="F34" s="62">
        <f t="shared" si="4"/>
        <v>0.54210661088117917</v>
      </c>
      <c r="G34" s="62">
        <f t="shared" si="5"/>
        <v>0.53631879297657614</v>
      </c>
      <c r="H34" s="62">
        <f t="shared" si="6"/>
        <v>0.57217738707477228</v>
      </c>
      <c r="I34" s="62">
        <f t="shared" si="7"/>
        <v>0.56761999818484754</v>
      </c>
      <c r="J34" s="62">
        <f t="shared" si="8"/>
        <v>0.58725829104687977</v>
      </c>
      <c r="K34" s="62">
        <f t="shared" si="9"/>
        <v>0.58720253915625231</v>
      </c>
      <c r="L34" s="42">
        <f t="shared" si="10"/>
        <v>0.52155486547690466</v>
      </c>
      <c r="M34" s="43">
        <f t="shared" si="11"/>
        <v>0.72884789603849176</v>
      </c>
      <c r="N34" s="43">
        <v>0.299208592606866</v>
      </c>
      <c r="O34" s="43">
        <v>0.282954490364903</v>
      </c>
      <c r="P34" s="43">
        <v>0.31344104715921001</v>
      </c>
      <c r="Q34" s="43">
        <v>0.28000000000000003</v>
      </c>
      <c r="R34" s="43">
        <v>0.24428428194220703</v>
      </c>
      <c r="S34" s="43">
        <v>0.42299190798635605</v>
      </c>
      <c r="T34" s="43">
        <v>0.40415177148029302</v>
      </c>
      <c r="U34" s="43">
        <v>0.48101784647470103</v>
      </c>
      <c r="V34" s="43">
        <v>0.48081361606320505</v>
      </c>
      <c r="W34" s="43">
        <f t="shared" si="12"/>
        <v>0.55405968283380935</v>
      </c>
      <c r="X34" s="43">
        <f t="shared" si="22"/>
        <v>0.48905004812000002</v>
      </c>
      <c r="Y34" s="42">
        <f t="shared" si="13"/>
        <v>0.61185825656021686</v>
      </c>
      <c r="Z34" s="42">
        <f t="shared" si="14"/>
        <v>0.49945459135584569</v>
      </c>
      <c r="AA34" s="42">
        <f t="shared" si="15"/>
        <v>0.46331217151167847</v>
      </c>
      <c r="AB34" s="42">
        <f t="shared" si="16"/>
        <v>0.64161371190749661</v>
      </c>
      <c r="AC34" s="42">
        <f t="shared" si="17"/>
        <v>6.8771138669673146E-2</v>
      </c>
      <c r="AD34" s="42">
        <f t="shared" si="18"/>
        <v>0.88888888888888895</v>
      </c>
      <c r="AE34" s="42">
        <f t="shared" si="19"/>
        <v>0.50949011680143796</v>
      </c>
      <c r="AF34" s="42">
        <f t="shared" si="20"/>
        <v>0.67866210413372108</v>
      </c>
      <c r="AG34" s="42">
        <f t="shared" si="21"/>
        <v>0.77903368794326244</v>
      </c>
      <c r="AH34" s="43">
        <v>0.71557929719085833</v>
      </c>
      <c r="AI34" s="43">
        <v>0.35085997583385964</v>
      </c>
      <c r="AJ34" s="43">
        <v>0.76913549665593262</v>
      </c>
      <c r="AK34" s="33">
        <v>0.77572639225181594</v>
      </c>
      <c r="AL34" s="33">
        <v>0.22318279045987546</v>
      </c>
      <c r="AM34" s="33">
        <v>0.1960171563385161</v>
      </c>
      <c r="AN34" s="33">
        <v>0.38083720930232579</v>
      </c>
      <c r="AO34" s="33">
        <v>0.50591575958353074</v>
      </c>
      <c r="AP34" s="33">
        <v>0.5214491086831512</v>
      </c>
      <c r="AQ34" s="33">
        <v>0.71234162365086817</v>
      </c>
      <c r="AR34" s="33">
        <v>0.69585839888940315</v>
      </c>
      <c r="AS34" s="33">
        <v>0.65651438240270743</v>
      </c>
      <c r="AT34" s="33">
        <v>0.57246835443037958</v>
      </c>
      <c r="AU34" s="33">
        <v>0.20631341600901942</v>
      </c>
      <c r="AV34" s="33">
        <v>0</v>
      </c>
      <c r="AW34" s="33">
        <v>0</v>
      </c>
      <c r="AX34" s="33">
        <v>0.66666666666666674</v>
      </c>
      <c r="AY34" s="33">
        <v>1</v>
      </c>
      <c r="AZ34" s="33">
        <v>1</v>
      </c>
      <c r="BA34" s="33">
        <v>0.29166666666666685</v>
      </c>
      <c r="BB34" s="33">
        <v>0.72731356693620908</v>
      </c>
      <c r="BC34" s="33">
        <v>0.31267217630853933</v>
      </c>
      <c r="BD34" s="33">
        <v>0.80449194966851578</v>
      </c>
      <c r="BE34" s="33">
        <v>0.89474535165723523</v>
      </c>
      <c r="BF34" s="33">
        <v>0.7027389389005938</v>
      </c>
      <c r="BG34" s="33">
        <v>0.78723404255319163</v>
      </c>
      <c r="BH34" s="33">
        <v>0.77083333333333315</v>
      </c>
    </row>
    <row r="35" spans="1:60" x14ac:dyDescent="0.25">
      <c r="A35" s="34" t="s">
        <v>933</v>
      </c>
      <c r="B35" s="34" t="s">
        <v>934</v>
      </c>
      <c r="C35" s="62">
        <f t="shared" si="1"/>
        <v>0.4320102451382582</v>
      </c>
      <c r="D35" s="62">
        <f t="shared" si="2"/>
        <v>0.43395669297292871</v>
      </c>
      <c r="E35" s="62">
        <f t="shared" si="3"/>
        <v>0.43715980675795318</v>
      </c>
      <c r="F35" s="62">
        <f t="shared" si="4"/>
        <v>0.4388846149764794</v>
      </c>
      <c r="G35" s="62">
        <f t="shared" si="5"/>
        <v>0.44123717152324826</v>
      </c>
      <c r="H35" s="62">
        <f t="shared" si="6"/>
        <v>0.43608158927221802</v>
      </c>
      <c r="I35" s="62">
        <f t="shared" si="7"/>
        <v>0.43314083483201893</v>
      </c>
      <c r="J35" s="62">
        <f t="shared" si="8"/>
        <v>0.43795003465761873</v>
      </c>
      <c r="K35" s="62">
        <f t="shared" si="9"/>
        <v>0.43970024824770149</v>
      </c>
      <c r="L35" s="42">
        <f t="shared" si="10"/>
        <v>0.61922914050636657</v>
      </c>
      <c r="M35" s="43">
        <f t="shared" si="11"/>
        <v>0.4200640756227414</v>
      </c>
      <c r="N35" s="43">
        <v>0</v>
      </c>
      <c r="O35" s="43">
        <v>7.1110325678271594E-2</v>
      </c>
      <c r="P35" s="43">
        <v>0.11587723775409701</v>
      </c>
      <c r="Q35" s="43">
        <v>0.13401701417246201</v>
      </c>
      <c r="R35" s="43">
        <v>0.15547401359755803</v>
      </c>
      <c r="S35" s="43">
        <v>0.10297039283338401</v>
      </c>
      <c r="T35" s="43">
        <v>5.4170034941918702E-2</v>
      </c>
      <c r="U35" s="43">
        <v>0.12450760164246</v>
      </c>
      <c r="V35" s="43">
        <v>0.14181103351723801</v>
      </c>
      <c r="W35" s="43">
        <f t="shared" si="12"/>
        <v>0.60261625586022749</v>
      </c>
      <c r="X35" s="43">
        <f t="shared" si="22"/>
        <v>0.63584202515250565</v>
      </c>
      <c r="Y35" s="42">
        <f t="shared" si="13"/>
        <v>0.52469589796492111</v>
      </c>
      <c r="Z35" s="42">
        <f t="shared" si="14"/>
        <v>0.29004024539460788</v>
      </c>
      <c r="AA35" s="42">
        <f t="shared" si="15"/>
        <v>0.68544564337381542</v>
      </c>
      <c r="AB35" s="42">
        <f t="shared" si="16"/>
        <v>0.91028323670756539</v>
      </c>
      <c r="AC35" s="42">
        <f t="shared" si="17"/>
        <v>0.36114242765877513</v>
      </c>
      <c r="AD35" s="42">
        <f t="shared" si="18"/>
        <v>1</v>
      </c>
      <c r="AE35" s="42">
        <f t="shared" si="19"/>
        <v>0.54638364779874182</v>
      </c>
      <c r="AF35" s="42">
        <f t="shared" si="20"/>
        <v>0.39664410869229128</v>
      </c>
      <c r="AG35" s="42">
        <f t="shared" si="21"/>
        <v>0.44348404255319146</v>
      </c>
      <c r="AH35" s="43">
        <v>0.49564299923356753</v>
      </c>
      <c r="AI35" s="43">
        <v>0.5030173971630536</v>
      </c>
      <c r="AJ35" s="43">
        <v>0.57542729749814214</v>
      </c>
      <c r="AK35" s="33">
        <v>0.47639225181598066</v>
      </c>
      <c r="AL35" s="33">
        <v>0.10368823897323508</v>
      </c>
      <c r="AM35" s="33">
        <v>0.97525027473404424</v>
      </c>
      <c r="AN35" s="33">
        <v>0.77972093023255817</v>
      </c>
      <c r="AO35" s="33">
        <v>0.50118315191670626</v>
      </c>
      <c r="AP35" s="33">
        <v>0.34951121334100044</v>
      </c>
      <c r="AQ35" s="33">
        <v>0.82156264664476764</v>
      </c>
      <c r="AR35" s="33">
        <v>0.87540490513651092</v>
      </c>
      <c r="AS35" s="33">
        <v>0.9631979695431474</v>
      </c>
      <c r="AT35" s="33">
        <v>0.89224683544303784</v>
      </c>
      <c r="AU35" s="33">
        <v>8.3427282976325484E-2</v>
      </c>
      <c r="AV35" s="33">
        <v>0</v>
      </c>
      <c r="AW35" s="33">
        <v>1</v>
      </c>
      <c r="AX35" s="33">
        <v>1</v>
      </c>
      <c r="AY35" s="33">
        <v>1</v>
      </c>
      <c r="AZ35" s="33">
        <v>1</v>
      </c>
      <c r="BA35" s="33">
        <v>0.58333333333333326</v>
      </c>
      <c r="BB35" s="33">
        <v>0.5094339622641505</v>
      </c>
      <c r="BC35" s="33">
        <v>0.47314049586776885</v>
      </c>
      <c r="BD35" s="33">
        <v>0.35692057908266811</v>
      </c>
      <c r="BE35" s="33">
        <v>0.37057396928051733</v>
      </c>
      <c r="BF35" s="33">
        <v>0.38594139053821108</v>
      </c>
      <c r="BG35" s="33">
        <v>0.57446808510638303</v>
      </c>
      <c r="BH35" s="33">
        <v>0.31249999999999989</v>
      </c>
    </row>
    <row r="36" spans="1:60" x14ac:dyDescent="0.25">
      <c r="A36" s="34" t="s">
        <v>935</v>
      </c>
      <c r="B36" s="34" t="s">
        <v>936</v>
      </c>
      <c r="C36" s="62">
        <f t="shared" si="1"/>
        <v>0.55354913805575989</v>
      </c>
      <c r="D36" s="62">
        <f t="shared" si="2"/>
        <v>0.56009062334463466</v>
      </c>
      <c r="E36" s="62">
        <f t="shared" si="3"/>
        <v>0.56329587332229303</v>
      </c>
      <c r="F36" s="62">
        <f t="shared" si="4"/>
        <v>0.57575826148029763</v>
      </c>
      <c r="G36" s="62">
        <f t="shared" si="5"/>
        <v>0.56556220925355005</v>
      </c>
      <c r="H36" s="62">
        <f t="shared" si="6"/>
        <v>0.63784534957226646</v>
      </c>
      <c r="I36" s="62">
        <f t="shared" si="7"/>
        <v>0.52274212095352945</v>
      </c>
      <c r="J36" s="62">
        <f t="shared" si="8"/>
        <v>0.66637217292575623</v>
      </c>
      <c r="K36" s="62">
        <f t="shared" si="9"/>
        <v>0.66603965574209079</v>
      </c>
      <c r="L36" s="42">
        <f t="shared" si="10"/>
        <v>0.5875583373189246</v>
      </c>
      <c r="M36" s="43">
        <f t="shared" si="11"/>
        <v>0.62012351660173515</v>
      </c>
      <c r="N36" s="43">
        <v>0.43528378069390805</v>
      </c>
      <c r="O36" s="43">
        <v>0.45970266923138298</v>
      </c>
      <c r="P36" s="43">
        <v>0.47130536569784998</v>
      </c>
      <c r="Q36" s="43">
        <v>0.51450437514780001</v>
      </c>
      <c r="R36" s="43">
        <v>0.47937862138618603</v>
      </c>
      <c r="S36" s="43">
        <v>0.70054414216319805</v>
      </c>
      <c r="T36" s="43">
        <v>0.3</v>
      </c>
      <c r="U36" s="43">
        <v>0.77612991427271405</v>
      </c>
      <c r="V36" s="43">
        <v>0.7752731740114861</v>
      </c>
      <c r="W36" s="43">
        <f t="shared" si="12"/>
        <v>0.55789356103356935</v>
      </c>
      <c r="X36" s="43">
        <f t="shared" si="22"/>
        <v>0.61722311360427973</v>
      </c>
      <c r="Y36" s="42">
        <f t="shared" si="13"/>
        <v>0.52904652187608836</v>
      </c>
      <c r="Z36" s="42">
        <f t="shared" si="14"/>
        <v>0.42178226729675128</v>
      </c>
      <c r="AA36" s="42">
        <f t="shared" si="15"/>
        <v>0.49967096892359147</v>
      </c>
      <c r="AB36" s="42">
        <f t="shared" si="16"/>
        <v>0.78107448603784624</v>
      </c>
      <c r="AC36" s="42">
        <f t="shared" si="17"/>
        <v>0.3803081548290117</v>
      </c>
      <c r="AD36" s="42">
        <f t="shared" si="18"/>
        <v>1</v>
      </c>
      <c r="AE36" s="42">
        <f t="shared" si="19"/>
        <v>0.47136118598382754</v>
      </c>
      <c r="AF36" s="42">
        <f t="shared" si="20"/>
        <v>0.52304845164318647</v>
      </c>
      <c r="AG36" s="42">
        <f t="shared" si="21"/>
        <v>0.71719858156028371</v>
      </c>
      <c r="AH36" s="43">
        <v>0.31998832083438511</v>
      </c>
      <c r="AI36" s="43">
        <v>0.66521911697619351</v>
      </c>
      <c r="AJ36" s="43">
        <v>0.60193212781768635</v>
      </c>
      <c r="AK36" s="33">
        <v>0.59170702179176748</v>
      </c>
      <c r="AL36" s="33">
        <v>0.25185751280173502</v>
      </c>
      <c r="AM36" s="33">
        <v>0.65938671819121064</v>
      </c>
      <c r="AN36" s="33">
        <v>0.32334883720930224</v>
      </c>
      <c r="AO36" s="33">
        <v>0.14197823000473267</v>
      </c>
      <c r="AP36" s="33">
        <v>0.43323749281196089</v>
      </c>
      <c r="AQ36" s="33">
        <v>0.94040356640075073</v>
      </c>
      <c r="AR36" s="33">
        <v>0.75636279500231363</v>
      </c>
      <c r="AS36" s="33">
        <v>0.87246192893401009</v>
      </c>
      <c r="AT36" s="33">
        <v>0.714398734177215</v>
      </c>
      <c r="AU36" s="33">
        <v>0.14092446448703511</v>
      </c>
      <c r="AV36" s="33">
        <v>0</v>
      </c>
      <c r="AW36" s="33">
        <v>1</v>
      </c>
      <c r="AX36" s="33">
        <v>1</v>
      </c>
      <c r="AY36" s="33">
        <v>1</v>
      </c>
      <c r="AZ36" s="33">
        <v>1</v>
      </c>
      <c r="BA36" s="33">
        <v>0.41666666666666652</v>
      </c>
      <c r="BB36" s="33">
        <v>0.52605570530098855</v>
      </c>
      <c r="BC36" s="33">
        <v>0.49793388429751984</v>
      </c>
      <c r="BD36" s="33">
        <v>0.48031389527804086</v>
      </c>
      <c r="BE36" s="33">
        <v>0.4700080840743735</v>
      </c>
      <c r="BF36" s="33">
        <v>0.6439379429228117</v>
      </c>
      <c r="BG36" s="33">
        <v>0.85106382978723427</v>
      </c>
      <c r="BH36" s="33">
        <v>0.58333333333333326</v>
      </c>
    </row>
    <row r="37" spans="1:60" x14ac:dyDescent="0.25">
      <c r="A37" s="34" t="s">
        <v>937</v>
      </c>
      <c r="B37" s="34" t="s">
        <v>938</v>
      </c>
      <c r="C37" s="62">
        <f t="shared" si="1"/>
        <v>0.67251437593526198</v>
      </c>
      <c r="D37" s="62">
        <f t="shared" si="2"/>
        <v>0.62828280957282401</v>
      </c>
      <c r="E37" s="62">
        <f t="shared" si="3"/>
        <v>0.63487442093644619</v>
      </c>
      <c r="F37" s="62">
        <f t="shared" si="4"/>
        <v>0.61418408651764833</v>
      </c>
      <c r="G37" s="62">
        <f t="shared" si="5"/>
        <v>0.60484425556308341</v>
      </c>
      <c r="H37" s="62">
        <f t="shared" si="6"/>
        <v>0.6702218419682977</v>
      </c>
      <c r="I37" s="62">
        <f t="shared" si="7"/>
        <v>0.63344156551816466</v>
      </c>
      <c r="J37" s="62">
        <f t="shared" si="8"/>
        <v>0.7350870544301451</v>
      </c>
      <c r="K37" s="62">
        <f t="shared" si="9"/>
        <v>0.69596791899440069</v>
      </c>
      <c r="L37" s="42">
        <f t="shared" si="10"/>
        <v>0.60096367094316872</v>
      </c>
      <c r="M37" s="43">
        <f t="shared" si="11"/>
        <v>0.69827631101083265</v>
      </c>
      <c r="N37" s="43">
        <v>0.71279703850231801</v>
      </c>
      <c r="O37" s="43">
        <v>0.57919834847802409</v>
      </c>
      <c r="P37" s="43">
        <v>0.60037442613762104</v>
      </c>
      <c r="Q37" s="43">
        <v>0.53190143525425904</v>
      </c>
      <c r="R37" s="43">
        <v>0.49876104586418002</v>
      </c>
      <c r="S37" s="43">
        <v>0.70628946822599403</v>
      </c>
      <c r="T37" s="43">
        <v>0.59581667587995801</v>
      </c>
      <c r="U37" s="43">
        <v>0.87881271811735906</v>
      </c>
      <c r="V37" s="43">
        <v>0.77741037647456801</v>
      </c>
      <c r="W37" s="43">
        <f t="shared" si="12"/>
        <v>0.58482658228701367</v>
      </c>
      <c r="X37" s="43">
        <f t="shared" si="22"/>
        <v>0.61710075959932376</v>
      </c>
      <c r="Y37" s="42">
        <f t="shared" si="13"/>
        <v>0.56635113865329678</v>
      </c>
      <c r="Z37" s="42">
        <f t="shared" si="14"/>
        <v>0.4839541488129549</v>
      </c>
      <c r="AA37" s="42">
        <f t="shared" si="15"/>
        <v>0.53891570319235982</v>
      </c>
      <c r="AB37" s="42">
        <f t="shared" si="16"/>
        <v>0.75008533848944303</v>
      </c>
      <c r="AC37" s="42">
        <f t="shared" si="17"/>
        <v>0.37241638481773759</v>
      </c>
      <c r="AD37" s="42">
        <f t="shared" si="18"/>
        <v>1</v>
      </c>
      <c r="AE37" s="42">
        <f t="shared" si="19"/>
        <v>0.47888589398023362</v>
      </c>
      <c r="AF37" s="42">
        <f t="shared" si="20"/>
        <v>0.54238595535499856</v>
      </c>
      <c r="AG37" s="42">
        <f t="shared" si="21"/>
        <v>0.85416666666666674</v>
      </c>
      <c r="AH37" s="43">
        <v>0.39721438528169573</v>
      </c>
      <c r="AI37" s="43">
        <v>0.63525493357638607</v>
      </c>
      <c r="AJ37" s="43">
        <v>0.66658409710180833</v>
      </c>
      <c r="AK37" s="33">
        <v>0.67403147699757882</v>
      </c>
      <c r="AL37" s="33">
        <v>0.29387682062833098</v>
      </c>
      <c r="AM37" s="33">
        <v>0.46803941019541362</v>
      </c>
      <c r="AN37" s="33">
        <v>0.58530232558139539</v>
      </c>
      <c r="AO37" s="33">
        <v>0.5078088026502604</v>
      </c>
      <c r="AP37" s="33">
        <v>0.44830362277170788</v>
      </c>
      <c r="AQ37" s="33">
        <v>0.68512435476302203</v>
      </c>
      <c r="AR37" s="33">
        <v>0.79303563165201296</v>
      </c>
      <c r="AS37" s="33">
        <v>0.87288494077834167</v>
      </c>
      <c r="AT37" s="33">
        <v>0.58433544303797458</v>
      </c>
      <c r="AU37" s="33">
        <v>0.11724915445321273</v>
      </c>
      <c r="AV37" s="33">
        <v>1</v>
      </c>
      <c r="AW37" s="33">
        <v>0</v>
      </c>
      <c r="AX37" s="33">
        <v>1</v>
      </c>
      <c r="AY37" s="33">
        <v>1</v>
      </c>
      <c r="AZ37" s="33">
        <v>1</v>
      </c>
      <c r="BA37" s="33">
        <v>0.33333333333333354</v>
      </c>
      <c r="BB37" s="33">
        <v>0.62443845462713365</v>
      </c>
      <c r="BC37" s="33">
        <v>0.2603305785123971</v>
      </c>
      <c r="BD37" s="33">
        <v>0.57340008117981334</v>
      </c>
      <c r="BE37" s="33">
        <v>0.67502021018593372</v>
      </c>
      <c r="BF37" s="33">
        <v>0.66079295154185025</v>
      </c>
      <c r="BG37" s="33">
        <v>1</v>
      </c>
      <c r="BH37" s="33">
        <v>0.70833333333333337</v>
      </c>
    </row>
    <row r="38" spans="1:60" x14ac:dyDescent="0.25">
      <c r="A38" s="34" t="s">
        <v>939</v>
      </c>
      <c r="B38" s="34" t="s">
        <v>940</v>
      </c>
      <c r="C38" s="62">
        <f t="shared" si="1"/>
        <v>0.54119130741674482</v>
      </c>
      <c r="D38" s="62">
        <f t="shared" si="2"/>
        <v>0.53938569817574844</v>
      </c>
      <c r="E38" s="62">
        <f t="shared" si="3"/>
        <v>0.5216467999856591</v>
      </c>
      <c r="F38" s="62">
        <f t="shared" si="4"/>
        <v>0.50731094798095999</v>
      </c>
      <c r="G38" s="62">
        <f t="shared" si="5"/>
        <v>0.4961347707017732</v>
      </c>
      <c r="H38" s="62">
        <f t="shared" si="6"/>
        <v>0.58810691293061423</v>
      </c>
      <c r="I38" s="62">
        <f t="shared" si="7"/>
        <v>0.57509265241436325</v>
      </c>
      <c r="J38" s="62">
        <f t="shared" si="8"/>
        <v>0.61581211934084767</v>
      </c>
      <c r="K38" s="62">
        <f t="shared" si="9"/>
        <v>0.58596887921068153</v>
      </c>
      <c r="L38" s="42">
        <f t="shared" si="10"/>
        <v>0.5154119712679498</v>
      </c>
      <c r="M38" s="43">
        <f t="shared" si="11"/>
        <v>0.56826557431874025</v>
      </c>
      <c r="N38" s="43">
        <v>0.53859895206488706</v>
      </c>
      <c r="O38" s="43">
        <v>0.53313744164223908</v>
      </c>
      <c r="P38" s="43">
        <v>0.47725348533034001</v>
      </c>
      <c r="Q38" s="43">
        <v>0.42838992897718098</v>
      </c>
      <c r="R38" s="43">
        <v>0.38713546660162301</v>
      </c>
      <c r="S38" s="43">
        <v>0.67009996322175502</v>
      </c>
      <c r="T38" s="43">
        <v>0.63531048641793808</v>
      </c>
      <c r="U38" s="43">
        <v>0.74101176552494508</v>
      </c>
      <c r="V38" s="43">
        <v>0.66445716175295</v>
      </c>
      <c r="W38" s="43">
        <f t="shared" si="12"/>
        <v>0.54243655734776564</v>
      </c>
      <c r="X38" s="43">
        <f t="shared" si="22"/>
        <v>0.48838738518813402</v>
      </c>
      <c r="Y38" s="42">
        <f t="shared" si="13"/>
        <v>0.54519300162494266</v>
      </c>
      <c r="Z38" s="42">
        <f t="shared" si="14"/>
        <v>0.35279314206481854</v>
      </c>
      <c r="AA38" s="42">
        <f t="shared" si="15"/>
        <v>0.58270050901368919</v>
      </c>
      <c r="AB38" s="42">
        <f t="shared" si="16"/>
        <v>0.68905957668761209</v>
      </c>
      <c r="AC38" s="42">
        <f t="shared" si="17"/>
        <v>3.3446072904923033E-2</v>
      </c>
      <c r="AD38" s="42">
        <f t="shared" si="18"/>
        <v>1</v>
      </c>
      <c r="AE38" s="42">
        <f t="shared" si="19"/>
        <v>0.43171608265947914</v>
      </c>
      <c r="AF38" s="42">
        <f t="shared" si="20"/>
        <v>0.52704533303464363</v>
      </c>
      <c r="AG38" s="42">
        <f t="shared" si="21"/>
        <v>0.60948581560283688</v>
      </c>
      <c r="AH38" s="43">
        <v>0.52083249422745548</v>
      </c>
      <c r="AI38" s="43">
        <v>0.51454834369171221</v>
      </c>
      <c r="AJ38" s="43">
        <v>0.6001981669556602</v>
      </c>
      <c r="AK38" s="33">
        <v>0.53662227602905577</v>
      </c>
      <c r="AL38" s="33">
        <v>0.16896400810058135</v>
      </c>
      <c r="AM38" s="33">
        <v>0.68475836657679057</v>
      </c>
      <c r="AN38" s="33">
        <v>0.62995348837209308</v>
      </c>
      <c r="AO38" s="33">
        <v>0.4756270705158544</v>
      </c>
      <c r="AP38" s="33">
        <v>0.41610120759056918</v>
      </c>
      <c r="AQ38" s="33">
        <v>0.70706241201313935</v>
      </c>
      <c r="AR38" s="33">
        <v>0.6936603424340585</v>
      </c>
      <c r="AS38" s="33">
        <v>0.83142978003384105</v>
      </c>
      <c r="AT38" s="33">
        <v>0.54208860759493649</v>
      </c>
      <c r="AU38" s="33">
        <v>0.1003382187147691</v>
      </c>
      <c r="AV38" s="33">
        <v>0</v>
      </c>
      <c r="AW38" s="33">
        <v>0</v>
      </c>
      <c r="AX38" s="33">
        <v>1</v>
      </c>
      <c r="AY38" s="33">
        <v>1</v>
      </c>
      <c r="AZ38" s="33">
        <v>1</v>
      </c>
      <c r="BA38" s="33">
        <v>0.33333333333333354</v>
      </c>
      <c r="BB38" s="33">
        <v>0.5300988319856248</v>
      </c>
      <c r="BC38" s="33">
        <v>0.5385674931129476</v>
      </c>
      <c r="BD38" s="33">
        <v>0.51251522121499116</v>
      </c>
      <c r="BE38" s="33">
        <v>0.4231204527081649</v>
      </c>
      <c r="BF38" s="33">
        <v>0.63397816510247085</v>
      </c>
      <c r="BG38" s="33">
        <v>0.5106382978723405</v>
      </c>
      <c r="BH38" s="33">
        <v>0.70833333333333337</v>
      </c>
    </row>
    <row r="39" spans="1:60" x14ac:dyDescent="0.25">
      <c r="A39" s="34" t="s">
        <v>941</v>
      </c>
      <c r="B39" s="34" t="s">
        <v>942</v>
      </c>
      <c r="C39" s="62">
        <f t="shared" si="1"/>
        <v>0.5368759267497325</v>
      </c>
      <c r="D39" s="62">
        <f t="shared" si="2"/>
        <v>0.53505575494192958</v>
      </c>
      <c r="E39" s="62">
        <f t="shared" si="3"/>
        <v>0.51716836082190576</v>
      </c>
      <c r="F39" s="62">
        <f t="shared" si="4"/>
        <v>0.50270481143637258</v>
      </c>
      <c r="G39" s="62">
        <f t="shared" si="5"/>
        <v>0.49142389054587049</v>
      </c>
      <c r="H39" s="62">
        <f t="shared" si="6"/>
        <v>0.58413822896358669</v>
      </c>
      <c r="I39" s="62">
        <f t="shared" si="7"/>
        <v>0.57103352647714678</v>
      </c>
      <c r="J39" s="62">
        <f t="shared" si="8"/>
        <v>0.61202311706912271</v>
      </c>
      <c r="K39" s="62">
        <f t="shared" si="9"/>
        <v>0.58198561571860241</v>
      </c>
      <c r="L39" s="42">
        <f t="shared" si="10"/>
        <v>0.54131575604796456</v>
      </c>
      <c r="M39" s="43">
        <f t="shared" si="11"/>
        <v>0.53065591848860971</v>
      </c>
      <c r="N39" s="43">
        <v>0.53859895206488706</v>
      </c>
      <c r="O39" s="43">
        <v>0.53313744164223908</v>
      </c>
      <c r="P39" s="43">
        <v>0.47725348533034001</v>
      </c>
      <c r="Q39" s="43">
        <v>0.42838992897718098</v>
      </c>
      <c r="R39" s="43">
        <v>0.38713546660162301</v>
      </c>
      <c r="S39" s="43">
        <v>0.67009996322175502</v>
      </c>
      <c r="T39" s="43">
        <v>0.63531048641793808</v>
      </c>
      <c r="U39" s="43">
        <v>0.74101176552494508</v>
      </c>
      <c r="V39" s="43">
        <v>0.66445716175295</v>
      </c>
      <c r="W39" s="43">
        <f t="shared" si="12"/>
        <v>0.57448631862044053</v>
      </c>
      <c r="X39" s="43">
        <f t="shared" si="22"/>
        <v>0.50814519347548859</v>
      </c>
      <c r="Y39" s="42">
        <f t="shared" si="13"/>
        <v>0.54246772568932944</v>
      </c>
      <c r="Z39" s="42">
        <f t="shared" si="14"/>
        <v>0.38960850206961606</v>
      </c>
      <c r="AA39" s="42">
        <f t="shared" si="15"/>
        <v>0.6067650253750243</v>
      </c>
      <c r="AB39" s="42">
        <f t="shared" si="16"/>
        <v>0.75910402134779231</v>
      </c>
      <c r="AC39" s="42">
        <f t="shared" si="17"/>
        <v>2.1796317173994769E-2</v>
      </c>
      <c r="AD39" s="42">
        <f t="shared" si="18"/>
        <v>1</v>
      </c>
      <c r="AE39" s="42">
        <f t="shared" si="19"/>
        <v>0.50263926325247099</v>
      </c>
      <c r="AF39" s="42">
        <f t="shared" si="20"/>
        <v>0.65284552492048165</v>
      </c>
      <c r="AG39" s="42">
        <f t="shared" si="21"/>
        <v>0.40846631205673767</v>
      </c>
      <c r="AH39" s="43">
        <v>0.8087827683779657</v>
      </c>
      <c r="AI39" s="43">
        <v>0.16045840720377039</v>
      </c>
      <c r="AJ39" s="43">
        <v>0.65816200148625215</v>
      </c>
      <c r="AK39" s="33">
        <v>0.63075060532687655</v>
      </c>
      <c r="AL39" s="33">
        <v>0.14846639881235554</v>
      </c>
      <c r="AM39" s="33">
        <v>0.86685989866653645</v>
      </c>
      <c r="AN39" s="33">
        <v>0.62455813953488371</v>
      </c>
      <c r="AO39" s="33">
        <v>0.15948887837198331</v>
      </c>
      <c r="AP39" s="33">
        <v>0.89476710753306499</v>
      </c>
      <c r="AQ39" s="33">
        <v>0.4881511027686532</v>
      </c>
      <c r="AR39" s="33">
        <v>0.84740860712633048</v>
      </c>
      <c r="AS39" s="33">
        <v>0.62436548223350241</v>
      </c>
      <c r="AT39" s="33">
        <v>0.80553797468354416</v>
      </c>
      <c r="AU39" s="33">
        <v>6.5388951521984304E-2</v>
      </c>
      <c r="AV39" s="33">
        <v>0</v>
      </c>
      <c r="AW39" s="33">
        <v>0</v>
      </c>
      <c r="AX39" s="33">
        <v>1</v>
      </c>
      <c r="AY39" s="33">
        <v>1</v>
      </c>
      <c r="AZ39" s="33">
        <v>1</v>
      </c>
      <c r="BA39" s="33">
        <v>0.37500000000000028</v>
      </c>
      <c r="BB39" s="33">
        <v>0.63027852650494165</v>
      </c>
      <c r="BC39" s="33">
        <v>0.32920110192837465</v>
      </c>
      <c r="BD39" s="33">
        <v>0.73156541739954006</v>
      </c>
      <c r="BE39" s="33">
        <v>0.77202910266774449</v>
      </c>
      <c r="BF39" s="33">
        <v>0.7785864776862671</v>
      </c>
      <c r="BG39" s="33">
        <v>0.21276595744680854</v>
      </c>
      <c r="BH39" s="33">
        <v>0.60416666666666674</v>
      </c>
    </row>
    <row r="40" spans="1:60" x14ac:dyDescent="0.25">
      <c r="A40" s="34" t="s">
        <v>943</v>
      </c>
      <c r="B40" s="34" t="s">
        <v>944</v>
      </c>
      <c r="C40" s="62">
        <f t="shared" si="1"/>
        <v>0.49800358396351713</v>
      </c>
      <c r="D40" s="62">
        <f t="shared" si="2"/>
        <v>0.49604079450545402</v>
      </c>
      <c r="E40" s="62">
        <f t="shared" si="3"/>
        <v>0.4766916428387859</v>
      </c>
      <c r="F40" s="62">
        <f t="shared" si="4"/>
        <v>0.46095979906972651</v>
      </c>
      <c r="G40" s="62">
        <f t="shared" si="5"/>
        <v>0.44863041483649263</v>
      </c>
      <c r="H40" s="62">
        <f t="shared" si="6"/>
        <v>0.54862489868200426</v>
      </c>
      <c r="I40" s="62">
        <f t="shared" si="7"/>
        <v>0.53465044400809214</v>
      </c>
      <c r="J40" s="62">
        <f t="shared" si="8"/>
        <v>0.57822496032610771</v>
      </c>
      <c r="K40" s="62">
        <f t="shared" si="9"/>
        <v>0.54633237669067769</v>
      </c>
      <c r="L40" s="42">
        <f t="shared" si="10"/>
        <v>0.5289029696485622</v>
      </c>
      <c r="M40" s="43">
        <f t="shared" si="11"/>
        <v>0.41736737647041511</v>
      </c>
      <c r="N40" s="43">
        <v>0.53859895206488706</v>
      </c>
      <c r="O40" s="43">
        <v>0.53313744164223908</v>
      </c>
      <c r="P40" s="43">
        <v>0.47725348533034001</v>
      </c>
      <c r="Q40" s="43">
        <v>0.42838992897718098</v>
      </c>
      <c r="R40" s="43">
        <v>0.38713546660162301</v>
      </c>
      <c r="S40" s="43">
        <v>0.67009996322175502</v>
      </c>
      <c r="T40" s="43">
        <v>0.63531048641793808</v>
      </c>
      <c r="U40" s="43">
        <v>0.74101176552494508</v>
      </c>
      <c r="V40" s="43">
        <v>0.66445716175295</v>
      </c>
      <c r="W40" s="43">
        <f t="shared" si="12"/>
        <v>0.59302833293031554</v>
      </c>
      <c r="X40" s="43">
        <f t="shared" si="22"/>
        <v>0.46477760636680882</v>
      </c>
      <c r="Y40" s="42">
        <f t="shared" si="13"/>
        <v>0.54869077223847484</v>
      </c>
      <c r="Z40" s="42">
        <f t="shared" si="14"/>
        <v>0.43480764045235254</v>
      </c>
      <c r="AA40" s="42">
        <f t="shared" si="15"/>
        <v>0.68906910885398864</v>
      </c>
      <c r="AB40" s="42">
        <f t="shared" si="16"/>
        <v>0.69954581017644601</v>
      </c>
      <c r="AC40" s="42">
        <f t="shared" si="17"/>
        <v>1.3904547162720639E-2</v>
      </c>
      <c r="AD40" s="42">
        <f t="shared" si="18"/>
        <v>0.77777777777777779</v>
      </c>
      <c r="AE40" s="42">
        <f t="shared" si="19"/>
        <v>0.60265049415992822</v>
      </c>
      <c r="AF40" s="42">
        <f t="shared" si="20"/>
        <v>0.5616851075507594</v>
      </c>
      <c r="AG40" s="42">
        <f t="shared" si="21"/>
        <v>0.27304964539007087</v>
      </c>
      <c r="AH40" s="43">
        <v>0.55909328294017102</v>
      </c>
      <c r="AI40" s="43">
        <v>0.44268871918521124</v>
      </c>
      <c r="AJ40" s="43">
        <v>0.64429031459004227</v>
      </c>
      <c r="AK40" s="33">
        <v>0.60199757869249382</v>
      </c>
      <c r="AL40" s="33">
        <v>0.26761770221221132</v>
      </c>
      <c r="AM40" s="33">
        <v>0.81003239915681169</v>
      </c>
      <c r="AN40" s="33">
        <v>0.62139534883720937</v>
      </c>
      <c r="AO40" s="33">
        <v>0.59441552295314726</v>
      </c>
      <c r="AP40" s="33">
        <v>0.62668200115008621</v>
      </c>
      <c r="AQ40" s="33">
        <v>0.79282027217268891</v>
      </c>
      <c r="AR40" s="33">
        <v>0.60377140212864411</v>
      </c>
      <c r="AS40" s="33">
        <v>0.72208121827411165</v>
      </c>
      <c r="AT40" s="33">
        <v>0.77278481012658229</v>
      </c>
      <c r="AU40" s="33">
        <v>4.1713641488161916E-2</v>
      </c>
      <c r="AV40" s="33">
        <v>0</v>
      </c>
      <c r="AW40" s="33">
        <v>0</v>
      </c>
      <c r="AX40" s="33">
        <v>0.33333333333333343</v>
      </c>
      <c r="AY40" s="33">
        <v>1</v>
      </c>
      <c r="AZ40" s="33">
        <v>1</v>
      </c>
      <c r="BA40" s="33">
        <v>0.66666666666666663</v>
      </c>
      <c r="BB40" s="33">
        <v>0.5386343216531897</v>
      </c>
      <c r="BC40" s="33">
        <v>0.54683195592286526</v>
      </c>
      <c r="BD40" s="33">
        <v>0.51643891219050198</v>
      </c>
      <c r="BE40" s="33">
        <v>0.51463217461600652</v>
      </c>
      <c r="BF40" s="33">
        <v>0.66883738747366417</v>
      </c>
      <c r="BG40" s="33">
        <v>0.21276595744680854</v>
      </c>
      <c r="BH40" s="33">
        <v>0.3333333333333332</v>
      </c>
    </row>
    <row r="41" spans="1:60" x14ac:dyDescent="0.25">
      <c r="A41" s="34" t="s">
        <v>945</v>
      </c>
      <c r="B41" s="34" t="s">
        <v>946</v>
      </c>
      <c r="C41" s="62">
        <f t="shared" si="1"/>
        <v>0.52960799188400831</v>
      </c>
      <c r="D41" s="62">
        <f t="shared" si="2"/>
        <v>0.53644150024370651</v>
      </c>
      <c r="E41" s="62">
        <f t="shared" si="3"/>
        <v>0.53978719670538855</v>
      </c>
      <c r="F41" s="62">
        <f t="shared" si="4"/>
        <v>0.5527798408841913</v>
      </c>
      <c r="G41" s="62">
        <f t="shared" si="5"/>
        <v>0.54215181394226963</v>
      </c>
      <c r="H41" s="62">
        <f t="shared" si="6"/>
        <v>0.6171828471337355</v>
      </c>
      <c r="I41" s="62">
        <f t="shared" si="7"/>
        <v>0.59744321271443113</v>
      </c>
      <c r="J41" s="62">
        <f t="shared" si="8"/>
        <v>0.64662187534519033</v>
      </c>
      <c r="K41" s="62">
        <f t="shared" si="9"/>
        <v>0.64627919651353449</v>
      </c>
      <c r="L41" s="42">
        <f t="shared" si="10"/>
        <v>0.56270455724341284</v>
      </c>
      <c r="M41" s="43">
        <f t="shared" si="11"/>
        <v>0.57909022377975328</v>
      </c>
      <c r="N41" s="43">
        <v>0.43528378069390805</v>
      </c>
      <c r="O41" s="43">
        <v>0.45970266923138298</v>
      </c>
      <c r="P41" s="43">
        <v>0.47130536569784998</v>
      </c>
      <c r="Q41" s="43">
        <v>0.51450437514780001</v>
      </c>
      <c r="R41" s="43">
        <v>0.47937862138618603</v>
      </c>
      <c r="S41" s="43">
        <v>0.70054414216319805</v>
      </c>
      <c r="T41" s="43">
        <v>0.64717329359239906</v>
      </c>
      <c r="U41" s="43">
        <v>0.77612991427271405</v>
      </c>
      <c r="V41" s="43">
        <v>0.7752731740114861</v>
      </c>
      <c r="W41" s="43">
        <f t="shared" si="12"/>
        <v>0.59167877286577741</v>
      </c>
      <c r="X41" s="43">
        <f t="shared" si="22"/>
        <v>0.53373034162104815</v>
      </c>
      <c r="Y41" s="42">
        <f t="shared" si="13"/>
        <v>0.5964901266162963</v>
      </c>
      <c r="Z41" s="42">
        <f t="shared" si="14"/>
        <v>0.59186174808303416</v>
      </c>
      <c r="AA41" s="42">
        <f t="shared" si="15"/>
        <v>0.58291507763249195</v>
      </c>
      <c r="AB41" s="42">
        <f t="shared" si="16"/>
        <v>0.59544813913128702</v>
      </c>
      <c r="AC41" s="42">
        <f t="shared" si="17"/>
        <v>6.8771138669673146E-2</v>
      </c>
      <c r="AD41" s="42">
        <f t="shared" si="18"/>
        <v>0.88888888888888895</v>
      </c>
      <c r="AE41" s="42">
        <f t="shared" si="19"/>
        <v>0.6435309973045823</v>
      </c>
      <c r="AF41" s="42">
        <f t="shared" si="20"/>
        <v>0.58880988018362002</v>
      </c>
      <c r="AG41" s="42">
        <f t="shared" si="21"/>
        <v>0.56937056737588665</v>
      </c>
      <c r="AH41" s="43">
        <v>0.85565909891201075</v>
      </c>
      <c r="AI41" s="43">
        <v>0.27837407509095313</v>
      </c>
      <c r="AJ41" s="43">
        <v>0.65543720584592513</v>
      </c>
      <c r="AK41" s="33">
        <v>0.7121670702179177</v>
      </c>
      <c r="AL41" s="33">
        <v>0.47155642594815061</v>
      </c>
      <c r="AM41" s="33">
        <v>0.53051822063717868</v>
      </c>
      <c r="AN41" s="33">
        <v>0.60353488372093023</v>
      </c>
      <c r="AO41" s="33">
        <v>0.33459536204448659</v>
      </c>
      <c r="AP41" s="33">
        <v>0.64864864864864868</v>
      </c>
      <c r="AQ41" s="33">
        <v>0.79727827311121535</v>
      </c>
      <c r="AR41" s="33">
        <v>0.43614067561314213</v>
      </c>
      <c r="AS41" s="33">
        <v>0.72631133671742798</v>
      </c>
      <c r="AT41" s="33">
        <v>0.62389240506329102</v>
      </c>
      <c r="AU41" s="33">
        <v>0.20631341600901942</v>
      </c>
      <c r="AV41" s="33">
        <v>0</v>
      </c>
      <c r="AW41" s="33">
        <v>0</v>
      </c>
      <c r="AX41" s="33">
        <v>0.66666666666666674</v>
      </c>
      <c r="AY41" s="33">
        <v>1</v>
      </c>
      <c r="AZ41" s="33">
        <v>1</v>
      </c>
      <c r="BA41" s="33">
        <v>0.49999999999999989</v>
      </c>
      <c r="BB41" s="33">
        <v>0.78706199460916471</v>
      </c>
      <c r="BC41" s="33">
        <v>0.28236914600550889</v>
      </c>
      <c r="BD41" s="33">
        <v>0.76363144364767965</v>
      </c>
      <c r="BE41" s="33">
        <v>0.58658043654001613</v>
      </c>
      <c r="BF41" s="33">
        <v>0.72265849454127562</v>
      </c>
      <c r="BG41" s="33">
        <v>0.65957446808510656</v>
      </c>
      <c r="BH41" s="33">
        <v>0.47916666666666669</v>
      </c>
    </row>
    <row r="42" spans="1:60" x14ac:dyDescent="0.25">
      <c r="A42" s="34" t="s">
        <v>947</v>
      </c>
      <c r="B42" s="34" t="s">
        <v>948</v>
      </c>
      <c r="C42" s="62">
        <f t="shared" si="1"/>
        <v>0.50266353939796404</v>
      </c>
      <c r="D42" s="62">
        <f t="shared" si="2"/>
        <v>0.49951622037539539</v>
      </c>
      <c r="E42" s="62">
        <f t="shared" si="3"/>
        <v>0.50554637428859028</v>
      </c>
      <c r="F42" s="62">
        <f t="shared" si="4"/>
        <v>0.49896096027571551</v>
      </c>
      <c r="G42" s="62">
        <f t="shared" si="5"/>
        <v>0.4926665302393064</v>
      </c>
      <c r="H42" s="62">
        <f t="shared" si="6"/>
        <v>0.53147852693961184</v>
      </c>
      <c r="I42" s="62">
        <f t="shared" si="7"/>
        <v>0.52054014241440849</v>
      </c>
      <c r="J42" s="62">
        <f t="shared" si="8"/>
        <v>0.54768126015182184</v>
      </c>
      <c r="K42" s="62">
        <f t="shared" si="9"/>
        <v>0.54762147904345015</v>
      </c>
      <c r="L42" s="42">
        <f t="shared" si="10"/>
        <v>0.60125002028804941</v>
      </c>
      <c r="M42" s="43">
        <f t="shared" si="11"/>
        <v>0.55406184964499172</v>
      </c>
      <c r="N42" s="43">
        <v>0.299208592606866</v>
      </c>
      <c r="O42" s="43">
        <v>0.282954490364903</v>
      </c>
      <c r="P42" s="43">
        <v>0.31344104715921001</v>
      </c>
      <c r="Q42" s="43">
        <v>0.28000000000000003</v>
      </c>
      <c r="R42" s="43">
        <v>0.24428428194220703</v>
      </c>
      <c r="S42" s="43">
        <v>0.42299190798635605</v>
      </c>
      <c r="T42" s="43">
        <v>0.38</v>
      </c>
      <c r="U42" s="43">
        <v>0.48101784647470103</v>
      </c>
      <c r="V42" s="43">
        <v>0.48081361606320505</v>
      </c>
      <c r="W42" s="43">
        <f t="shared" si="12"/>
        <v>0.60291847664177689</v>
      </c>
      <c r="X42" s="43">
        <f t="shared" si="22"/>
        <v>0.59958156393432194</v>
      </c>
      <c r="Y42" s="42">
        <f t="shared" si="13"/>
        <v>0.60502824227298135</v>
      </c>
      <c r="Z42" s="42">
        <f t="shared" si="14"/>
        <v>0.49448987233544439</v>
      </c>
      <c r="AA42" s="42">
        <f t="shared" si="15"/>
        <v>0.47383979719909036</v>
      </c>
      <c r="AB42" s="42">
        <f t="shared" si="16"/>
        <v>0.8383159947595914</v>
      </c>
      <c r="AC42" s="42">
        <f t="shared" si="17"/>
        <v>0.35851183765501693</v>
      </c>
      <c r="AD42" s="42">
        <f t="shared" si="18"/>
        <v>0.77777777777777779</v>
      </c>
      <c r="AE42" s="42">
        <f t="shared" si="19"/>
        <v>0.66245507637017098</v>
      </c>
      <c r="AF42" s="42">
        <f t="shared" si="20"/>
        <v>0.60169639432544431</v>
      </c>
      <c r="AG42" s="42">
        <f t="shared" si="21"/>
        <v>0.50642730496453914</v>
      </c>
      <c r="AH42" s="43">
        <v>0.71047017476787488</v>
      </c>
      <c r="AI42" s="43">
        <v>0.38402995953187186</v>
      </c>
      <c r="AJ42" s="43">
        <v>0.72058459251919738</v>
      </c>
      <c r="AK42" s="33">
        <v>0.7478813559322034</v>
      </c>
      <c r="AL42" s="33">
        <v>0.24109838873868539</v>
      </c>
      <c r="AM42" s="33">
        <v>0.81879697841252508</v>
      </c>
      <c r="AN42" s="33">
        <v>0.14232558139534895</v>
      </c>
      <c r="AO42" s="33">
        <v>0.15854235683861823</v>
      </c>
      <c r="AP42" s="33">
        <v>0.44427832087406555</v>
      </c>
      <c r="AQ42" s="33">
        <v>0.80525574847489423</v>
      </c>
      <c r="AR42" s="33">
        <v>0.8196436834798706</v>
      </c>
      <c r="AS42" s="33">
        <v>0.91603214890016937</v>
      </c>
      <c r="AT42" s="33">
        <v>0.77927215189873411</v>
      </c>
      <c r="AU42" s="33">
        <v>7.5535512965050802E-2</v>
      </c>
      <c r="AV42" s="33">
        <v>0</v>
      </c>
      <c r="AW42" s="33">
        <v>1</v>
      </c>
      <c r="AX42" s="33">
        <v>0.33333333333333343</v>
      </c>
      <c r="AY42" s="33">
        <v>1</v>
      </c>
      <c r="AZ42" s="33">
        <v>1</v>
      </c>
      <c r="BA42" s="33">
        <v>0.625</v>
      </c>
      <c r="BB42" s="33">
        <v>0.69991015274034196</v>
      </c>
      <c r="BC42" s="33">
        <v>0.32231404958677612</v>
      </c>
      <c r="BD42" s="33">
        <v>0.76214314707076181</v>
      </c>
      <c r="BE42" s="33">
        <v>0.68892481810832662</v>
      </c>
      <c r="BF42" s="33">
        <v>0.63340356253591279</v>
      </c>
      <c r="BG42" s="33">
        <v>0.61702127659574491</v>
      </c>
      <c r="BH42" s="33">
        <v>0.39583333333333331</v>
      </c>
    </row>
    <row r="43" spans="1:60" x14ac:dyDescent="0.25">
      <c r="A43" s="34" t="s">
        <v>949</v>
      </c>
      <c r="B43" s="34" t="s">
        <v>950</v>
      </c>
      <c r="C43" s="62">
        <f t="shared" si="1"/>
        <v>0.474050878939347</v>
      </c>
      <c r="D43" s="62">
        <f t="shared" si="2"/>
        <v>0.47071228622291078</v>
      </c>
      <c r="E43" s="62">
        <f t="shared" si="3"/>
        <v>0.47710663225260069</v>
      </c>
      <c r="F43" s="62">
        <f t="shared" si="4"/>
        <v>0.47012300716125671</v>
      </c>
      <c r="G43" s="62">
        <f t="shared" si="5"/>
        <v>0.46343706368946835</v>
      </c>
      <c r="H43" s="62">
        <f t="shared" si="6"/>
        <v>0.50450275180714188</v>
      </c>
      <c r="I43" s="62">
        <f t="shared" si="7"/>
        <v>0.49932807515763733</v>
      </c>
      <c r="J43" s="62">
        <f t="shared" si="8"/>
        <v>0.5215442116489899</v>
      </c>
      <c r="K43" s="62">
        <f t="shared" si="9"/>
        <v>0.52148143427433236</v>
      </c>
      <c r="L43" s="42">
        <f t="shared" si="10"/>
        <v>0.56182765451762695</v>
      </c>
      <c r="M43" s="43">
        <f t="shared" si="11"/>
        <v>0.51864883364545922</v>
      </c>
      <c r="N43" s="43">
        <v>0.299208592606866</v>
      </c>
      <c r="O43" s="43">
        <v>0.282954490364903</v>
      </c>
      <c r="P43" s="43">
        <v>0.31344104715921001</v>
      </c>
      <c r="Q43" s="43">
        <v>0.28000000000000003</v>
      </c>
      <c r="R43" s="43">
        <v>0.24428428194220703</v>
      </c>
      <c r="S43" s="43">
        <v>0.42299190798635605</v>
      </c>
      <c r="T43" s="43">
        <v>0.40415177148029302</v>
      </c>
      <c r="U43" s="43">
        <v>0.48101784647470103</v>
      </c>
      <c r="V43" s="43">
        <v>0.48081361606320505</v>
      </c>
      <c r="W43" s="43">
        <f t="shared" si="12"/>
        <v>0.58665205053862146</v>
      </c>
      <c r="X43" s="43">
        <f t="shared" si="22"/>
        <v>0.53700325849663244</v>
      </c>
      <c r="Y43" s="42">
        <f t="shared" si="13"/>
        <v>0.57277786400766784</v>
      </c>
      <c r="Z43" s="42">
        <f t="shared" si="14"/>
        <v>0.41103342959331296</v>
      </c>
      <c r="AA43" s="42">
        <f t="shared" si="15"/>
        <v>0.65460233686034619</v>
      </c>
      <c r="AB43" s="42">
        <f t="shared" si="16"/>
        <v>0.70819457169315869</v>
      </c>
      <c r="AC43" s="42">
        <f t="shared" si="17"/>
        <v>4.208944006012777E-2</v>
      </c>
      <c r="AD43" s="42">
        <f t="shared" si="18"/>
        <v>0.88888888888888895</v>
      </c>
      <c r="AE43" s="42">
        <f t="shared" si="19"/>
        <v>0.68003144654088066</v>
      </c>
      <c r="AF43" s="42">
        <f t="shared" si="20"/>
        <v>0.61752816374481911</v>
      </c>
      <c r="AG43" s="42">
        <f t="shared" si="21"/>
        <v>0.41976950354609932</v>
      </c>
      <c r="AH43" s="43">
        <v>0.73950620509821241</v>
      </c>
      <c r="AI43" s="43">
        <v>0.27186677260722852</v>
      </c>
      <c r="AJ43" s="43">
        <v>0.70696061431756252</v>
      </c>
      <c r="AK43" s="33">
        <v>0.7521186440677966</v>
      </c>
      <c r="AL43" s="33">
        <v>6.9948215118829316E-2</v>
      </c>
      <c r="AM43" s="33">
        <v>0.90981912422281863</v>
      </c>
      <c r="AN43" s="33">
        <v>0.73320930232558146</v>
      </c>
      <c r="AO43" s="33">
        <v>0.3573118788452439</v>
      </c>
      <c r="AP43" s="33">
        <v>0.70028752156411722</v>
      </c>
      <c r="AQ43" s="33">
        <v>0.57238385734397002</v>
      </c>
      <c r="AR43" s="33">
        <v>0.60978713558537723</v>
      </c>
      <c r="AS43" s="33">
        <v>0.9488155668358712</v>
      </c>
      <c r="AT43" s="33">
        <v>0.56598101265822776</v>
      </c>
      <c r="AU43" s="33">
        <v>0.12626832018038331</v>
      </c>
      <c r="AV43" s="33">
        <v>0</v>
      </c>
      <c r="AW43" s="33">
        <v>0</v>
      </c>
      <c r="AX43" s="33">
        <v>0.66666666666666674</v>
      </c>
      <c r="AY43" s="33">
        <v>1</v>
      </c>
      <c r="AZ43" s="33">
        <v>1</v>
      </c>
      <c r="BA43" s="33">
        <v>0.58333333333333326</v>
      </c>
      <c r="BB43" s="33">
        <v>0.77672955974842806</v>
      </c>
      <c r="BC43" s="33">
        <v>0.15977961432506793</v>
      </c>
      <c r="BD43" s="33">
        <v>0.86280611554593423</v>
      </c>
      <c r="BE43" s="33">
        <v>0.82101859337105898</v>
      </c>
      <c r="BF43" s="33">
        <v>0.62650833173721521</v>
      </c>
      <c r="BG43" s="33">
        <v>0.29787234042553201</v>
      </c>
      <c r="BH43" s="33">
        <v>0.54166666666666663</v>
      </c>
    </row>
    <row r="44" spans="1:60" x14ac:dyDescent="0.25">
      <c r="A44" s="34" t="s">
        <v>951</v>
      </c>
      <c r="B44" s="34" t="s">
        <v>952</v>
      </c>
      <c r="C44" s="62">
        <f t="shared" si="1"/>
        <v>0.53281498896689483</v>
      </c>
      <c r="D44" s="62">
        <f t="shared" si="2"/>
        <v>0.53960788595432796</v>
      </c>
      <c r="E44" s="62">
        <f t="shared" si="3"/>
        <v>0.54293407070052468</v>
      </c>
      <c r="F44" s="62">
        <f t="shared" si="4"/>
        <v>0.55585316396358886</v>
      </c>
      <c r="G44" s="62">
        <f t="shared" si="5"/>
        <v>0.54528504175456149</v>
      </c>
      <c r="H44" s="62">
        <f t="shared" si="6"/>
        <v>0.61993697598746644</v>
      </c>
      <c r="I44" s="62">
        <f t="shared" si="7"/>
        <v>0.60028791410365878</v>
      </c>
      <c r="J44" s="62">
        <f t="shared" si="8"/>
        <v>0.64925113559801451</v>
      </c>
      <c r="K44" s="62">
        <f t="shared" si="9"/>
        <v>0.64890984523781148</v>
      </c>
      <c r="L44" s="42">
        <f t="shared" si="10"/>
        <v>0.56344674531846284</v>
      </c>
      <c r="M44" s="43">
        <f t="shared" si="11"/>
        <v>0.58713817233908161</v>
      </c>
      <c r="N44" s="43">
        <v>0.43528378069390805</v>
      </c>
      <c r="O44" s="43">
        <v>0.45970266923138298</v>
      </c>
      <c r="P44" s="43">
        <v>0.47130536569784998</v>
      </c>
      <c r="Q44" s="43">
        <v>0.51450437514780001</v>
      </c>
      <c r="R44" s="43">
        <v>0.47937862138618603</v>
      </c>
      <c r="S44" s="43">
        <v>0.70054414216319805</v>
      </c>
      <c r="T44" s="43">
        <v>0.64717329359239906</v>
      </c>
      <c r="U44" s="43">
        <v>0.77612991427271405</v>
      </c>
      <c r="V44" s="43">
        <v>0.7752731740114861</v>
      </c>
      <c r="W44" s="43">
        <f t="shared" si="12"/>
        <v>0.57802375773978421</v>
      </c>
      <c r="X44" s="43">
        <f t="shared" si="22"/>
        <v>0.54886973289714136</v>
      </c>
      <c r="Y44" s="42">
        <f t="shared" si="13"/>
        <v>0.55030585122878484</v>
      </c>
      <c r="Z44" s="42">
        <f t="shared" si="14"/>
        <v>0.49222589889601981</v>
      </c>
      <c r="AA44" s="42">
        <f t="shared" si="15"/>
        <v>0.52681192408213451</v>
      </c>
      <c r="AB44" s="42">
        <f t="shared" si="16"/>
        <v>0.74275135675219772</v>
      </c>
      <c r="AC44" s="42">
        <f t="shared" si="17"/>
        <v>0.35024426907177753</v>
      </c>
      <c r="AD44" s="42">
        <f t="shared" si="18"/>
        <v>0.77777777777777779</v>
      </c>
      <c r="AE44" s="42">
        <f t="shared" si="19"/>
        <v>0.51858715184186854</v>
      </c>
      <c r="AF44" s="42">
        <f t="shared" si="20"/>
        <v>0.56168769219589354</v>
      </c>
      <c r="AG44" s="42">
        <f t="shared" si="21"/>
        <v>0.61258865248226968</v>
      </c>
      <c r="AH44" s="43">
        <v>0.65930821097569492</v>
      </c>
      <c r="AI44" s="43">
        <v>0.30892418046146464</v>
      </c>
      <c r="AJ44" s="43">
        <v>0.68268516224919495</v>
      </c>
      <c r="AK44" s="33">
        <v>0.6876513317191284</v>
      </c>
      <c r="AL44" s="33">
        <v>0.29680046607291122</v>
      </c>
      <c r="AM44" s="33">
        <v>0.89386589637909897</v>
      </c>
      <c r="AN44" s="33">
        <v>0.20632558139534873</v>
      </c>
      <c r="AO44" s="33">
        <v>0.43303360151443449</v>
      </c>
      <c r="AP44" s="33">
        <v>0.37711328349626222</v>
      </c>
      <c r="AQ44" s="33">
        <v>0.72372125762552786</v>
      </c>
      <c r="AR44" s="33">
        <v>0.43787598334104572</v>
      </c>
      <c r="AS44" s="33">
        <v>0.9285109983079527</v>
      </c>
      <c r="AT44" s="33">
        <v>0.86186708860759487</v>
      </c>
      <c r="AU44" s="33">
        <v>5.0732807215332507E-2</v>
      </c>
      <c r="AV44" s="33">
        <v>0</v>
      </c>
      <c r="AW44" s="33">
        <v>1</v>
      </c>
      <c r="AX44" s="33">
        <v>0.33333333333333343</v>
      </c>
      <c r="AY44" s="33">
        <v>1</v>
      </c>
      <c r="AZ44" s="33">
        <v>1</v>
      </c>
      <c r="BA44" s="33">
        <v>0.54166666666666663</v>
      </c>
      <c r="BB44" s="33">
        <v>0.49550763701707051</v>
      </c>
      <c r="BC44" s="33">
        <v>5.4407713498621904E-2</v>
      </c>
      <c r="BD44" s="33">
        <v>0.64822080909213908</v>
      </c>
      <c r="BE44" s="33">
        <v>0.82586903799514966</v>
      </c>
      <c r="BF44" s="33">
        <v>0.71825320819766336</v>
      </c>
      <c r="BG44" s="33">
        <v>0.80851063829787262</v>
      </c>
      <c r="BH44" s="33">
        <v>0.4166666666666668</v>
      </c>
    </row>
    <row r="45" spans="1:60" x14ac:dyDescent="0.25">
      <c r="A45" s="34" t="s">
        <v>953</v>
      </c>
      <c r="B45" s="34" t="s">
        <v>954</v>
      </c>
      <c r="C45" s="62">
        <f t="shared" si="1"/>
        <v>0.52149561714725678</v>
      </c>
      <c r="D45" s="62">
        <f t="shared" si="2"/>
        <v>0.51962157275934218</v>
      </c>
      <c r="E45" s="62">
        <f t="shared" si="3"/>
        <v>0.50118363043462522</v>
      </c>
      <c r="F45" s="62">
        <f t="shared" si="4"/>
        <v>0.48624484102321641</v>
      </c>
      <c r="G45" s="62">
        <f t="shared" si="5"/>
        <v>0.47457281651992439</v>
      </c>
      <c r="H45" s="62">
        <f t="shared" si="6"/>
        <v>0.57003455028369088</v>
      </c>
      <c r="I45" s="62">
        <f t="shared" si="7"/>
        <v>0.4623794275486382</v>
      </c>
      <c r="J45" s="62">
        <f t="shared" si="8"/>
        <v>0.59857682364707299</v>
      </c>
      <c r="K45" s="62">
        <f t="shared" si="9"/>
        <v>0.56782847311822515</v>
      </c>
      <c r="L45" s="42">
        <f t="shared" si="10"/>
        <v>0.59766468330344136</v>
      </c>
      <c r="M45" s="43">
        <f t="shared" si="11"/>
        <v>0.41058632687137853</v>
      </c>
      <c r="N45" s="43">
        <v>0.53859895206488706</v>
      </c>
      <c r="O45" s="43">
        <v>0.53313744164223908</v>
      </c>
      <c r="P45" s="43">
        <v>0.47725348533034001</v>
      </c>
      <c r="Q45" s="43">
        <v>0.42838992897718098</v>
      </c>
      <c r="R45" s="43">
        <v>0.38713546660162301</v>
      </c>
      <c r="S45" s="43">
        <v>0.67009996322175502</v>
      </c>
      <c r="T45" s="43">
        <v>0.34</v>
      </c>
      <c r="U45" s="43">
        <v>0.74101176552494508</v>
      </c>
      <c r="V45" s="43">
        <v>0.66445716175295</v>
      </c>
      <c r="W45" s="43">
        <f t="shared" si="12"/>
        <v>0.55290141239285717</v>
      </c>
      <c r="X45" s="43">
        <f t="shared" si="22"/>
        <v>0.64242795421402554</v>
      </c>
      <c r="Y45" s="42">
        <f t="shared" si="13"/>
        <v>0.51279625110867288</v>
      </c>
      <c r="Z45" s="42">
        <f t="shared" si="14"/>
        <v>0.30917798532947394</v>
      </c>
      <c r="AA45" s="42">
        <f t="shared" si="15"/>
        <v>0.77493044312714809</v>
      </c>
      <c r="AB45" s="42">
        <f t="shared" si="16"/>
        <v>0.61470097000613377</v>
      </c>
      <c r="AC45" s="42">
        <f t="shared" si="17"/>
        <v>0.35888763622698222</v>
      </c>
      <c r="AD45" s="42">
        <f t="shared" si="18"/>
        <v>1</v>
      </c>
      <c r="AE45" s="42">
        <f t="shared" si="19"/>
        <v>0.56839622641509446</v>
      </c>
      <c r="AF45" s="42">
        <f t="shared" si="20"/>
        <v>0.36638541970020372</v>
      </c>
      <c r="AG45" s="42">
        <f t="shared" si="21"/>
        <v>0.45478723404255328</v>
      </c>
      <c r="AH45" s="43">
        <v>0.20215883621881156</v>
      </c>
      <c r="AI45" s="43">
        <v>0.80761956288377401</v>
      </c>
      <c r="AJ45" s="43">
        <v>0.52861035422343328</v>
      </c>
      <c r="AK45" s="33">
        <v>0.48274818401937047</v>
      </c>
      <c r="AL45" s="33">
        <v>0.13560778663957743</v>
      </c>
      <c r="AM45" s="33">
        <v>0.90459176025551924</v>
      </c>
      <c r="AN45" s="33">
        <v>0.7812093023255815</v>
      </c>
      <c r="AO45" s="33">
        <v>0.70279223852342643</v>
      </c>
      <c r="AP45" s="33">
        <v>0.71247843588269133</v>
      </c>
      <c r="AQ45" s="33">
        <v>0.77358047864852186</v>
      </c>
      <c r="AR45" s="33">
        <v>0.53910226746876455</v>
      </c>
      <c r="AS45" s="33">
        <v>0.47525380710659881</v>
      </c>
      <c r="AT45" s="33">
        <v>0.82974683544303796</v>
      </c>
      <c r="AU45" s="33">
        <v>7.6662908680946718E-2</v>
      </c>
      <c r="AV45" s="33">
        <v>0</v>
      </c>
      <c r="AW45" s="33">
        <v>1</v>
      </c>
      <c r="AX45" s="33">
        <v>1</v>
      </c>
      <c r="AY45" s="33">
        <v>1</v>
      </c>
      <c r="AZ45" s="33">
        <v>1</v>
      </c>
      <c r="BA45" s="33">
        <v>0.75000000000000011</v>
      </c>
      <c r="BB45" s="33">
        <v>0.38679245283018882</v>
      </c>
      <c r="BC45" s="33">
        <v>0.47176308539944872</v>
      </c>
      <c r="BD45" s="33">
        <v>0.29711811662833176</v>
      </c>
      <c r="BE45" s="33">
        <v>0.33063864187550523</v>
      </c>
      <c r="BF45" s="33">
        <v>0.36602183489752926</v>
      </c>
      <c r="BG45" s="33">
        <v>0.65957446808510656</v>
      </c>
      <c r="BH45" s="33">
        <v>0.25</v>
      </c>
    </row>
    <row r="46" spans="1:60" x14ac:dyDescent="0.25">
      <c r="A46" s="34" t="s">
        <v>955</v>
      </c>
      <c r="B46" s="34" t="s">
        <v>956</v>
      </c>
      <c r="C46" s="62">
        <f t="shared" si="1"/>
        <v>0.48365526357288768</v>
      </c>
      <c r="D46" s="62">
        <f t="shared" si="2"/>
        <v>0.4803834245264833</v>
      </c>
      <c r="E46" s="62">
        <f t="shared" si="3"/>
        <v>0.48665071324103737</v>
      </c>
      <c r="F46" s="62">
        <f t="shared" si="4"/>
        <v>0.47980602332706812</v>
      </c>
      <c r="G46" s="62">
        <f t="shared" si="5"/>
        <v>0.47325689657912889</v>
      </c>
      <c r="H46" s="62">
        <f t="shared" si="6"/>
        <v>0.51353792921221564</v>
      </c>
      <c r="I46" s="62">
        <f t="shared" si="7"/>
        <v>0.50845521415285255</v>
      </c>
      <c r="J46" s="62">
        <f t="shared" si="8"/>
        <v>0.53028911252557165</v>
      </c>
      <c r="K46" s="62">
        <f t="shared" si="9"/>
        <v>0.53022737052269076</v>
      </c>
      <c r="L46" s="42">
        <f t="shared" si="10"/>
        <v>0.56526552748821324</v>
      </c>
      <c r="M46" s="43">
        <f t="shared" si="11"/>
        <v>0.54103266440201903</v>
      </c>
      <c r="N46" s="43">
        <v>0.299208592606866</v>
      </c>
      <c r="O46" s="43">
        <v>0.282954490364903</v>
      </c>
      <c r="P46" s="43">
        <v>0.31344104715921001</v>
      </c>
      <c r="Q46" s="43">
        <v>0.28000000000000003</v>
      </c>
      <c r="R46" s="43">
        <v>0.24428428194220703</v>
      </c>
      <c r="S46" s="43">
        <v>0.42299190798635605</v>
      </c>
      <c r="T46" s="43">
        <v>0.40415177148029302</v>
      </c>
      <c r="U46" s="43">
        <v>0.48101784647470103</v>
      </c>
      <c r="V46" s="43">
        <v>0.48081361606320505</v>
      </c>
      <c r="W46" s="43">
        <f t="shared" si="12"/>
        <v>0.56063380786134731</v>
      </c>
      <c r="X46" s="43">
        <f t="shared" si="22"/>
        <v>0.56989724711507928</v>
      </c>
      <c r="Y46" s="42">
        <f t="shared" si="13"/>
        <v>0.54959568701126071</v>
      </c>
      <c r="Z46" s="42">
        <f t="shared" si="14"/>
        <v>0.42022020964570816</v>
      </c>
      <c r="AA46" s="42">
        <f t="shared" si="15"/>
        <v>0.5134591254621419</v>
      </c>
      <c r="AB46" s="42">
        <f t="shared" si="16"/>
        <v>0.75926020932627836</v>
      </c>
      <c r="AC46" s="42">
        <f t="shared" si="17"/>
        <v>0.17437053739195815</v>
      </c>
      <c r="AD46" s="42">
        <f t="shared" si="18"/>
        <v>1</v>
      </c>
      <c r="AE46" s="42">
        <f t="shared" si="19"/>
        <v>0.53532120395327953</v>
      </c>
      <c r="AF46" s="42">
        <f t="shared" si="20"/>
        <v>0.77776568341396712</v>
      </c>
      <c r="AG46" s="42">
        <f t="shared" si="21"/>
        <v>0.30429964539007093</v>
      </c>
      <c r="AH46" s="43">
        <v>0.70656192504851123</v>
      </c>
      <c r="AI46" s="43">
        <v>0.29595315183862758</v>
      </c>
      <c r="AJ46" s="43">
        <v>0.64627198414664344</v>
      </c>
      <c r="AK46" s="33">
        <v>0.68099273607748201</v>
      </c>
      <c r="AL46" s="33">
        <v>0.15944768321393435</v>
      </c>
      <c r="AM46" s="33">
        <v>0.86063729360860697</v>
      </c>
      <c r="AN46" s="33">
        <v>0.20632558139534873</v>
      </c>
      <c r="AO46" s="33">
        <v>0.4718409843823948</v>
      </c>
      <c r="AP46" s="33">
        <v>0.49787234042553197</v>
      </c>
      <c r="AQ46" s="33">
        <v>0.53061942749882685</v>
      </c>
      <c r="AR46" s="33">
        <v>0.86510874595094867</v>
      </c>
      <c r="AS46" s="33">
        <v>0.94289340101522812</v>
      </c>
      <c r="AT46" s="33">
        <v>0.46977848101265823</v>
      </c>
      <c r="AU46" s="33">
        <v>0.52311161217587443</v>
      </c>
      <c r="AV46" s="33">
        <v>0</v>
      </c>
      <c r="AW46" s="33">
        <v>0</v>
      </c>
      <c r="AX46" s="33">
        <v>1</v>
      </c>
      <c r="AY46" s="33">
        <v>1</v>
      </c>
      <c r="AZ46" s="33">
        <v>1</v>
      </c>
      <c r="BA46" s="33">
        <v>0.625</v>
      </c>
      <c r="BB46" s="33">
        <v>0.44564240790655912</v>
      </c>
      <c r="BC46" s="33">
        <v>1</v>
      </c>
      <c r="BD46" s="33">
        <v>0.85482343390610194</v>
      </c>
      <c r="BE46" s="33">
        <v>0.68067906224737273</v>
      </c>
      <c r="BF46" s="33">
        <v>0.57556023750239416</v>
      </c>
      <c r="BG46" s="33">
        <v>0.21276595744680854</v>
      </c>
      <c r="BH46" s="33">
        <v>0.39583333333333331</v>
      </c>
    </row>
    <row r="47" spans="1:60" x14ac:dyDescent="0.25">
      <c r="A47" s="34" t="s">
        <v>957</v>
      </c>
      <c r="B47" s="34" t="s">
        <v>958</v>
      </c>
      <c r="C47" s="62">
        <f t="shared" si="1"/>
        <v>0.4886509875065867</v>
      </c>
      <c r="D47" s="62">
        <f t="shared" si="2"/>
        <v>0.49604903558768171</v>
      </c>
      <c r="E47" s="62">
        <f t="shared" si="3"/>
        <v>0.49966526820543816</v>
      </c>
      <c r="F47" s="62">
        <f t="shared" si="4"/>
        <v>0.5136737437437332</v>
      </c>
      <c r="G47" s="62">
        <f t="shared" si="5"/>
        <v>0.50221882868391543</v>
      </c>
      <c r="H47" s="62">
        <f t="shared" si="6"/>
        <v>0.58241722958705</v>
      </c>
      <c r="I47" s="62">
        <f t="shared" si="7"/>
        <v>0.56145663674258195</v>
      </c>
      <c r="J47" s="62">
        <f t="shared" si="8"/>
        <v>0.61352670047739699</v>
      </c>
      <c r="K47" s="62">
        <f t="shared" si="9"/>
        <v>0.61316552607752706</v>
      </c>
      <c r="L47" s="42">
        <f t="shared" si="10"/>
        <v>0.56275629052754017</v>
      </c>
      <c r="M47" s="43">
        <f t="shared" si="11"/>
        <v>0.4584460175206444</v>
      </c>
      <c r="N47" s="43">
        <v>0.43528378069390805</v>
      </c>
      <c r="O47" s="43">
        <v>0.45970266923138298</v>
      </c>
      <c r="P47" s="43">
        <v>0.47130536569784998</v>
      </c>
      <c r="Q47" s="43">
        <v>0.51450437514780001</v>
      </c>
      <c r="R47" s="43">
        <v>0.47937862138618603</v>
      </c>
      <c r="S47" s="43">
        <v>0.70054414216319805</v>
      </c>
      <c r="T47" s="43">
        <v>0.64717329359239906</v>
      </c>
      <c r="U47" s="43">
        <v>0.77612991427271405</v>
      </c>
      <c r="V47" s="43">
        <v>0.7752731740114861</v>
      </c>
      <c r="W47" s="43">
        <f t="shared" si="12"/>
        <v>0.52419576243140786</v>
      </c>
      <c r="X47" s="43">
        <f t="shared" si="22"/>
        <v>0.60131681862367248</v>
      </c>
      <c r="Y47" s="42">
        <f t="shared" si="13"/>
        <v>0.59582242604724822</v>
      </c>
      <c r="Z47" s="42">
        <f t="shared" si="14"/>
        <v>0.40476644747679502</v>
      </c>
      <c r="AA47" s="42">
        <f t="shared" si="15"/>
        <v>0.46009292369628801</v>
      </c>
      <c r="AB47" s="42">
        <f t="shared" si="16"/>
        <v>0.63610125250530014</v>
      </c>
      <c r="AC47" s="42">
        <f t="shared" si="17"/>
        <v>0.41788801202555476</v>
      </c>
      <c r="AD47" s="42">
        <f t="shared" si="18"/>
        <v>0.66666666666666663</v>
      </c>
      <c r="AE47" s="42">
        <f t="shared" si="19"/>
        <v>0.71939577717879621</v>
      </c>
      <c r="AF47" s="42">
        <f t="shared" si="20"/>
        <v>0.53878919816185611</v>
      </c>
      <c r="AG47" s="42">
        <f t="shared" si="21"/>
        <v>0.37810283687943269</v>
      </c>
      <c r="AH47" s="43">
        <v>0.67951367771786952</v>
      </c>
      <c r="AI47" s="43">
        <v>0.39802048177141025</v>
      </c>
      <c r="AJ47" s="43">
        <v>0.70993311865246478</v>
      </c>
      <c r="AK47" s="33">
        <v>0.698547215496368</v>
      </c>
      <c r="AL47" s="33">
        <v>0.11098567945722208</v>
      </c>
      <c r="AM47" s="33">
        <v>0.38046317376189959</v>
      </c>
      <c r="AN47" s="33">
        <v>0.55944186046511635</v>
      </c>
      <c r="AO47" s="33">
        <v>2.0350212967345134E-2</v>
      </c>
      <c r="AP47" s="33">
        <v>0.60851063829787233</v>
      </c>
      <c r="AQ47" s="33">
        <v>0.73169873298920685</v>
      </c>
      <c r="AR47" s="33">
        <v>0.67711707542804267</v>
      </c>
      <c r="AS47" s="33">
        <v>0.77707275803722475</v>
      </c>
      <c r="AT47" s="33">
        <v>0.45411392405063283</v>
      </c>
      <c r="AU47" s="33">
        <v>0.25366403607666416</v>
      </c>
      <c r="AV47" s="33">
        <v>1</v>
      </c>
      <c r="AW47" s="33">
        <v>0</v>
      </c>
      <c r="AX47" s="33">
        <v>0</v>
      </c>
      <c r="AY47" s="33">
        <v>1</v>
      </c>
      <c r="AZ47" s="33">
        <v>1</v>
      </c>
      <c r="BA47" s="33">
        <v>0.54166666666666663</v>
      </c>
      <c r="BB47" s="33">
        <v>0.89712488769092569</v>
      </c>
      <c r="BC47" s="33">
        <v>0.24035812672176296</v>
      </c>
      <c r="BD47" s="33">
        <v>0.67379245027736445</v>
      </c>
      <c r="BE47" s="33">
        <v>0.55052546483427656</v>
      </c>
      <c r="BF47" s="33">
        <v>0.69048075081402038</v>
      </c>
      <c r="BG47" s="33">
        <v>0.29787234042553201</v>
      </c>
      <c r="BH47" s="33">
        <v>0.45833333333333337</v>
      </c>
    </row>
    <row r="48" spans="1:60" x14ac:dyDescent="0.25">
      <c r="A48" s="34" t="s">
        <v>959</v>
      </c>
      <c r="B48" s="34" t="s">
        <v>960</v>
      </c>
      <c r="C48" s="62">
        <f t="shared" si="1"/>
        <v>0.47238127511210048</v>
      </c>
      <c r="D48" s="62">
        <f t="shared" si="2"/>
        <v>0.47031156614485681</v>
      </c>
      <c r="E48" s="62">
        <f t="shared" si="3"/>
        <v>0.44985711263507516</v>
      </c>
      <c r="F48" s="62">
        <f t="shared" si="4"/>
        <v>0.43315174684448488</v>
      </c>
      <c r="G48" s="62">
        <f t="shared" si="5"/>
        <v>0.42000684345899592</v>
      </c>
      <c r="H48" s="62">
        <f t="shared" si="6"/>
        <v>0.52547671583987954</v>
      </c>
      <c r="I48" s="62">
        <f t="shared" si="7"/>
        <v>0.51086945173309783</v>
      </c>
      <c r="J48" s="62">
        <f t="shared" si="8"/>
        <v>0.55630980953076392</v>
      </c>
      <c r="K48" s="62">
        <f t="shared" si="9"/>
        <v>0.52308275182470942</v>
      </c>
      <c r="L48" s="42">
        <f t="shared" si="10"/>
        <v>0.56969296948291193</v>
      </c>
      <c r="M48" s="43">
        <f t="shared" si="11"/>
        <v>0.23407968093298467</v>
      </c>
      <c r="N48" s="43">
        <v>0.53859895206488706</v>
      </c>
      <c r="O48" s="43">
        <v>0.53313744164223908</v>
      </c>
      <c r="P48" s="43">
        <v>0.47725348533034001</v>
      </c>
      <c r="Q48" s="43">
        <v>0.42838992897718098</v>
      </c>
      <c r="R48" s="43">
        <v>0.38713546660162301</v>
      </c>
      <c r="S48" s="43">
        <v>0.67009996322175502</v>
      </c>
      <c r="T48" s="43">
        <v>0.63531048641793808</v>
      </c>
      <c r="U48" s="43">
        <v>0.74101176552494508</v>
      </c>
      <c r="V48" s="43">
        <v>0.66445716175295</v>
      </c>
      <c r="W48" s="43">
        <f t="shared" si="12"/>
        <v>0.5301525123412546</v>
      </c>
      <c r="X48" s="43">
        <f t="shared" si="22"/>
        <v>0.60923342662456925</v>
      </c>
      <c r="Y48" s="42">
        <f t="shared" si="13"/>
        <v>0.3901650949510122</v>
      </c>
      <c r="Z48" s="42">
        <f t="shared" si="14"/>
        <v>0.13029215437424058</v>
      </c>
      <c r="AA48" s="42">
        <f t="shared" si="15"/>
        <v>0.77254462770535637</v>
      </c>
      <c r="AB48" s="42">
        <f t="shared" si="16"/>
        <v>0.8276081723344092</v>
      </c>
      <c r="AC48" s="42">
        <f t="shared" si="17"/>
        <v>0.35813603908305164</v>
      </c>
      <c r="AD48" s="42">
        <f t="shared" si="18"/>
        <v>1</v>
      </c>
      <c r="AE48" s="42">
        <f t="shared" si="19"/>
        <v>0.4695642407906559</v>
      </c>
      <c r="AF48" s="42">
        <f t="shared" si="20"/>
        <v>0.20419659590852257</v>
      </c>
      <c r="AG48" s="42">
        <f t="shared" si="21"/>
        <v>0.26396276595744678</v>
      </c>
      <c r="AH48" s="43">
        <v>0.11461200760650866</v>
      </c>
      <c r="AI48" s="43">
        <v>0.86465216503448916</v>
      </c>
      <c r="AJ48" s="43">
        <v>0.19123111221203867</v>
      </c>
      <c r="AK48" s="33">
        <v>0.17917675544794187</v>
      </c>
      <c r="AL48" s="33">
        <v>8.1407553300539254E-2</v>
      </c>
      <c r="AM48" s="33">
        <v>0.90592157958806596</v>
      </c>
      <c r="AN48" s="33">
        <v>0.91553488372093028</v>
      </c>
      <c r="AO48" s="33">
        <v>0.80123047799337443</v>
      </c>
      <c r="AP48" s="33">
        <v>0.32708453133985049</v>
      </c>
      <c r="AQ48" s="33">
        <v>0.91295166588456111</v>
      </c>
      <c r="AR48" s="33">
        <v>0.79222582137899122</v>
      </c>
      <c r="AS48" s="33">
        <v>0.72398477157360397</v>
      </c>
      <c r="AT48" s="33">
        <v>0.96661392405063273</v>
      </c>
      <c r="AU48" s="33">
        <v>7.4408117249154887E-2</v>
      </c>
      <c r="AV48" s="33">
        <v>0</v>
      </c>
      <c r="AW48" s="33">
        <v>1</v>
      </c>
      <c r="AX48" s="33">
        <v>1</v>
      </c>
      <c r="AY48" s="33">
        <v>1</v>
      </c>
      <c r="AZ48" s="33">
        <v>1</v>
      </c>
      <c r="BA48" s="33">
        <v>0.75000000000000011</v>
      </c>
      <c r="BB48" s="33">
        <v>0.18912848158131168</v>
      </c>
      <c r="BC48" s="33">
        <v>0.45867768595041314</v>
      </c>
      <c r="BD48" s="33">
        <v>7.9015018265458009E-2</v>
      </c>
      <c r="BE48" s="33">
        <v>7.4535165723524657E-2</v>
      </c>
      <c r="BF48" s="33">
        <v>0.20455851369469452</v>
      </c>
      <c r="BG48" s="33">
        <v>0.34042553191489366</v>
      </c>
      <c r="BH48" s="33">
        <v>0.18749999999999992</v>
      </c>
    </row>
    <row r="49" spans="1:60" x14ac:dyDescent="0.25">
      <c r="A49" s="34" t="s">
        <v>961</v>
      </c>
      <c r="B49" s="34" t="s">
        <v>962</v>
      </c>
      <c r="C49" s="62">
        <f t="shared" si="1"/>
        <v>0.46629510130006097</v>
      </c>
      <c r="D49" s="62">
        <f t="shared" si="2"/>
        <v>0.46290057471822843</v>
      </c>
      <c r="E49" s="62">
        <f t="shared" si="3"/>
        <v>0.46940134662427746</v>
      </c>
      <c r="F49" s="62">
        <f t="shared" si="4"/>
        <v>0.46230133845318871</v>
      </c>
      <c r="G49" s="62">
        <f t="shared" si="5"/>
        <v>0.45550060117894797</v>
      </c>
      <c r="H49" s="62">
        <f t="shared" si="6"/>
        <v>0.49722219605951345</v>
      </c>
      <c r="I49" s="62">
        <f t="shared" si="7"/>
        <v>0.491970946615649</v>
      </c>
      <c r="J49" s="62">
        <f t="shared" si="8"/>
        <v>0.51450485943072799</v>
      </c>
      <c r="K49" s="62">
        <f t="shared" si="9"/>
        <v>0.51444122304310091</v>
      </c>
      <c r="L49" s="42">
        <f t="shared" si="10"/>
        <v>0.50401782155553465</v>
      </c>
      <c r="M49" s="43">
        <f t="shared" si="11"/>
        <v>0.55563802838036069</v>
      </c>
      <c r="N49" s="43">
        <v>0.299208592606866</v>
      </c>
      <c r="O49" s="43">
        <v>0.282954490364903</v>
      </c>
      <c r="P49" s="43">
        <v>0.31344104715921001</v>
      </c>
      <c r="Q49" s="43">
        <v>0.28000000000000003</v>
      </c>
      <c r="R49" s="43">
        <v>0.24428428194220703</v>
      </c>
      <c r="S49" s="43">
        <v>0.42299190798635605</v>
      </c>
      <c r="T49" s="43">
        <v>0.40415177148029302</v>
      </c>
      <c r="U49" s="43">
        <v>0.48101784647470103</v>
      </c>
      <c r="V49" s="43">
        <v>0.48081361606320505</v>
      </c>
      <c r="W49" s="43">
        <f t="shared" si="12"/>
        <v>0.58003445426401457</v>
      </c>
      <c r="X49" s="43">
        <f t="shared" si="22"/>
        <v>0.42800118884705468</v>
      </c>
      <c r="Y49" s="42">
        <f t="shared" si="13"/>
        <v>0.5489464150019826</v>
      </c>
      <c r="Z49" s="42">
        <f t="shared" si="14"/>
        <v>0.40314559418287071</v>
      </c>
      <c r="AA49" s="42">
        <f t="shared" si="15"/>
        <v>0.60696191224251572</v>
      </c>
      <c r="AB49" s="42">
        <f t="shared" si="16"/>
        <v>0.76108389562868917</v>
      </c>
      <c r="AC49" s="42">
        <f t="shared" si="17"/>
        <v>1.2777151446824181E-2</v>
      </c>
      <c r="AD49" s="42">
        <f t="shared" si="18"/>
        <v>0.66666666666666663</v>
      </c>
      <c r="AE49" s="42">
        <f t="shared" si="19"/>
        <v>0.60455974842767313</v>
      </c>
      <c r="AF49" s="42">
        <f t="shared" si="20"/>
        <v>0.55409520569689164</v>
      </c>
      <c r="AG49" s="42">
        <f t="shared" si="21"/>
        <v>0.55718085106382975</v>
      </c>
      <c r="AH49" s="43">
        <v>0.52992508148875239</v>
      </c>
      <c r="AI49" s="43">
        <v>0.49937638794127293</v>
      </c>
      <c r="AJ49" s="43">
        <v>0.6175377755759226</v>
      </c>
      <c r="AK49" s="33">
        <v>0.6228813559322034</v>
      </c>
      <c r="AL49" s="33">
        <v>0.18340983243353803</v>
      </c>
      <c r="AM49" s="33">
        <v>0.85250391614584853</v>
      </c>
      <c r="AN49" s="33">
        <v>0.40167441860465108</v>
      </c>
      <c r="AO49" s="33">
        <v>0.37245622337908207</v>
      </c>
      <c r="AP49" s="33">
        <v>0.6357676825761932</v>
      </c>
      <c r="AQ49" s="33">
        <v>0.77240732050680427</v>
      </c>
      <c r="AR49" s="33">
        <v>0.71934289680703389</v>
      </c>
      <c r="AS49" s="33">
        <v>0.80647208121827396</v>
      </c>
      <c r="AT49" s="33">
        <v>0.75743670886075953</v>
      </c>
      <c r="AU49" s="33">
        <v>3.833145434047254E-2</v>
      </c>
      <c r="AV49" s="33">
        <v>0</v>
      </c>
      <c r="AW49" s="33">
        <v>0</v>
      </c>
      <c r="AX49" s="33">
        <v>0</v>
      </c>
      <c r="AY49" s="33">
        <v>1</v>
      </c>
      <c r="AZ49" s="33">
        <v>1</v>
      </c>
      <c r="BA49" s="33">
        <v>0.41666666666666652</v>
      </c>
      <c r="BB49" s="33">
        <v>0.79245283018867974</v>
      </c>
      <c r="BC49" s="33">
        <v>0.26584022038567451</v>
      </c>
      <c r="BD49" s="33">
        <v>0.73237721553240431</v>
      </c>
      <c r="BE49" s="33">
        <v>0.70121261115602274</v>
      </c>
      <c r="BF49" s="33">
        <v>0.51695077571346493</v>
      </c>
      <c r="BG49" s="33">
        <v>0.48936170212765956</v>
      </c>
      <c r="BH49" s="33">
        <v>0.625</v>
      </c>
    </row>
    <row r="50" spans="1:60" x14ac:dyDescent="0.25">
      <c r="A50" s="34" t="s">
        <v>963</v>
      </c>
      <c r="B50" s="34" t="s">
        <v>964</v>
      </c>
      <c r="C50" s="62">
        <f t="shared" si="1"/>
        <v>0.52834878952616859</v>
      </c>
      <c r="D50" s="62">
        <f t="shared" si="2"/>
        <v>0.53519837584775443</v>
      </c>
      <c r="E50" s="62">
        <f t="shared" si="3"/>
        <v>0.5385517951445502</v>
      </c>
      <c r="F50" s="62">
        <f t="shared" si="4"/>
        <v>0.55157354071266651</v>
      </c>
      <c r="G50" s="62">
        <f t="shared" si="5"/>
        <v>0.54092181291499886</v>
      </c>
      <c r="H50" s="62">
        <f t="shared" si="6"/>
        <v>0.61610265794140151</v>
      </c>
      <c r="I50" s="62">
        <f t="shared" si="7"/>
        <v>0.59632726815474135</v>
      </c>
      <c r="J50" s="62">
        <f t="shared" si="8"/>
        <v>0.64559094479498913</v>
      </c>
      <c r="K50" s="62">
        <f t="shared" si="9"/>
        <v>0.64524771845589313</v>
      </c>
      <c r="L50" s="42">
        <f t="shared" si="10"/>
        <v>0.61137839969643171</v>
      </c>
      <c r="M50" s="43">
        <f t="shared" si="11"/>
        <v>0.52364282997178724</v>
      </c>
      <c r="N50" s="43">
        <v>0.43528378069390805</v>
      </c>
      <c r="O50" s="43">
        <v>0.45970266923138298</v>
      </c>
      <c r="P50" s="43">
        <v>0.47130536569784998</v>
      </c>
      <c r="Q50" s="43">
        <v>0.51450437514780001</v>
      </c>
      <c r="R50" s="43">
        <v>0.47937862138618603</v>
      </c>
      <c r="S50" s="43">
        <v>0.70054414216319805</v>
      </c>
      <c r="T50" s="43">
        <v>0.64717329359239906</v>
      </c>
      <c r="U50" s="43">
        <v>0.77612991427271405</v>
      </c>
      <c r="V50" s="43">
        <v>0.7752731740114861</v>
      </c>
      <c r="W50" s="43">
        <f t="shared" si="12"/>
        <v>0.48905068940779739</v>
      </c>
      <c r="X50" s="43">
        <f t="shared" si="22"/>
        <v>0.73370610998506602</v>
      </c>
      <c r="Y50" s="42">
        <f t="shared" si="13"/>
        <v>0.56839865660297029</v>
      </c>
      <c r="Z50" s="42">
        <f t="shared" si="14"/>
        <v>0.52136178377821496</v>
      </c>
      <c r="AA50" s="42">
        <f t="shared" si="15"/>
        <v>0.4212190678073422</v>
      </c>
      <c r="AB50" s="42">
        <f t="shared" si="16"/>
        <v>0.44522324944266195</v>
      </c>
      <c r="AC50" s="42">
        <f t="shared" si="17"/>
        <v>0.76738068395340109</v>
      </c>
      <c r="AD50" s="42">
        <f t="shared" si="18"/>
        <v>0.66666666666666663</v>
      </c>
      <c r="AE50" s="42">
        <f t="shared" si="19"/>
        <v>0.76707097933513035</v>
      </c>
      <c r="AF50" s="42">
        <f t="shared" si="20"/>
        <v>0.45508707838329088</v>
      </c>
      <c r="AG50" s="42">
        <f t="shared" si="21"/>
        <v>0.59219858156028371</v>
      </c>
      <c r="AH50" s="43">
        <v>0.36271787262449795</v>
      </c>
      <c r="AI50" s="43">
        <v>0.64443499587155662</v>
      </c>
      <c r="AJ50" s="43">
        <v>0.69804310131285607</v>
      </c>
      <c r="AK50" s="33">
        <v>0.77269975786924938</v>
      </c>
      <c r="AL50" s="33">
        <v>0.27002380968718054</v>
      </c>
      <c r="AM50" s="33">
        <v>0.55338996962244535</v>
      </c>
      <c r="AN50" s="33">
        <v>0</v>
      </c>
      <c r="AO50" s="33">
        <v>1.7983909133932916E-2</v>
      </c>
      <c r="AP50" s="33">
        <v>0.83645773433007486</v>
      </c>
      <c r="AQ50" s="33">
        <v>0.69826372595025799</v>
      </c>
      <c r="AR50" s="33">
        <v>7.5428042572882936E-2</v>
      </c>
      <c r="AS50" s="33">
        <v>0.58714043993231824</v>
      </c>
      <c r="AT50" s="33">
        <v>0.67310126582278462</v>
      </c>
      <c r="AU50" s="33">
        <v>0.30214205186020321</v>
      </c>
      <c r="AV50" s="33">
        <v>1</v>
      </c>
      <c r="AW50" s="33">
        <v>1</v>
      </c>
      <c r="AX50" s="33">
        <v>1</v>
      </c>
      <c r="AY50" s="33">
        <v>0</v>
      </c>
      <c r="AZ50" s="33">
        <v>1</v>
      </c>
      <c r="BA50" s="33">
        <v>0.66666666666666663</v>
      </c>
      <c r="BB50" s="33">
        <v>0.86747529200359408</v>
      </c>
      <c r="BC50" s="33">
        <v>0.1976584022038565</v>
      </c>
      <c r="BD50" s="33">
        <v>0.4950615613584089</v>
      </c>
      <c r="BE50" s="33">
        <v>0.40420371867421179</v>
      </c>
      <c r="BF50" s="33">
        <v>0.72342463129668644</v>
      </c>
      <c r="BG50" s="33">
        <v>0.85106382978723427</v>
      </c>
      <c r="BH50" s="33">
        <v>0.3333333333333332</v>
      </c>
    </row>
    <row r="51" spans="1:60" x14ac:dyDescent="0.25">
      <c r="A51" s="34" t="s">
        <v>965</v>
      </c>
      <c r="B51" s="34" t="s">
        <v>966</v>
      </c>
      <c r="C51" s="62">
        <f t="shared" si="1"/>
        <v>0.594740776162197</v>
      </c>
      <c r="D51" s="62">
        <f t="shared" si="2"/>
        <v>0.59309821362326365</v>
      </c>
      <c r="E51" s="62">
        <f t="shared" si="3"/>
        <v>0.57701294919771529</v>
      </c>
      <c r="F51" s="62">
        <f t="shared" si="4"/>
        <v>0.56408594872404616</v>
      </c>
      <c r="G51" s="62">
        <f t="shared" si="5"/>
        <v>0.554056197786712</v>
      </c>
      <c r="H51" s="62">
        <f t="shared" si="6"/>
        <v>0.63772901819138195</v>
      </c>
      <c r="I51" s="62">
        <f t="shared" si="7"/>
        <v>0.62574764759250556</v>
      </c>
      <c r="J51" s="62">
        <f t="shared" si="8"/>
        <v>0.6633650020415861</v>
      </c>
      <c r="K51" s="62">
        <f t="shared" si="9"/>
        <v>0.66672356619159157</v>
      </c>
      <c r="L51" s="42">
        <f t="shared" si="10"/>
        <v>0.57353085551571881</v>
      </c>
      <c r="M51" s="43">
        <f t="shared" si="11"/>
        <v>0.664923529282204</v>
      </c>
      <c r="N51" s="43">
        <v>0.53859895206488706</v>
      </c>
      <c r="O51" s="43">
        <v>0.53313744164223908</v>
      </c>
      <c r="P51" s="43">
        <v>0.47725348533034001</v>
      </c>
      <c r="Q51" s="43">
        <v>0.42838992897718098</v>
      </c>
      <c r="R51" s="43">
        <v>0.38713546660162301</v>
      </c>
      <c r="S51" s="43">
        <v>0.67009996322175502</v>
      </c>
      <c r="T51" s="43">
        <v>0.63531048641793808</v>
      </c>
      <c r="U51" s="43">
        <v>0.74101176552494508</v>
      </c>
      <c r="V51" s="43">
        <v>0.75</v>
      </c>
      <c r="W51" s="43">
        <f t="shared" si="12"/>
        <v>0.48258973503662644</v>
      </c>
      <c r="X51" s="43">
        <f t="shared" si="22"/>
        <v>0.66447197599481111</v>
      </c>
      <c r="Y51" s="42">
        <f t="shared" si="13"/>
        <v>0.58698350245173847</v>
      </c>
      <c r="Z51" s="42">
        <f t="shared" si="14"/>
        <v>0.40518717768727075</v>
      </c>
      <c r="AA51" s="42">
        <f t="shared" si="15"/>
        <v>0.56130998643076757</v>
      </c>
      <c r="AB51" s="42">
        <f t="shared" si="16"/>
        <v>0.37687827357672915</v>
      </c>
      <c r="AC51" s="42">
        <f t="shared" si="17"/>
        <v>0.41300263059000358</v>
      </c>
      <c r="AD51" s="42">
        <f t="shared" si="18"/>
        <v>1</v>
      </c>
      <c r="AE51" s="42">
        <f t="shared" si="19"/>
        <v>0.58041329739442993</v>
      </c>
      <c r="AF51" s="42">
        <f t="shared" si="20"/>
        <v>0.85821585289064906</v>
      </c>
      <c r="AG51" s="42">
        <f t="shared" si="21"/>
        <v>0.47163120567375888</v>
      </c>
      <c r="AH51" s="43">
        <v>0.92355003926881551</v>
      </c>
      <c r="AI51" s="43">
        <v>6.8512680125042427E-2</v>
      </c>
      <c r="AJ51" s="43">
        <v>0.76888778796135737</v>
      </c>
      <c r="AK51" s="33">
        <v>0.77148910411622285</v>
      </c>
      <c r="AL51" s="33">
        <v>3.8885251258318605E-2</v>
      </c>
      <c r="AM51" s="33">
        <v>0.74950114983393257</v>
      </c>
      <c r="AN51" s="33">
        <v>0.31032558139534883</v>
      </c>
      <c r="AO51" s="33">
        <v>0.58305726455276863</v>
      </c>
      <c r="AP51" s="33">
        <v>0.86497987349051175</v>
      </c>
      <c r="AQ51" s="33">
        <v>0.29868606288127636</v>
      </c>
      <c r="AR51" s="33">
        <v>0.37251272559000465</v>
      </c>
      <c r="AS51" s="33">
        <v>0.43739424703891699</v>
      </c>
      <c r="AT51" s="33">
        <v>0.32072784810126576</v>
      </c>
      <c r="AU51" s="33">
        <v>0.23900789177001075</v>
      </c>
      <c r="AV51" s="33">
        <v>1</v>
      </c>
      <c r="AW51" s="33">
        <v>0</v>
      </c>
      <c r="AX51" s="33">
        <v>1</v>
      </c>
      <c r="AY51" s="33">
        <v>1</v>
      </c>
      <c r="AZ51" s="33">
        <v>1</v>
      </c>
      <c r="BA51" s="33">
        <v>0.33333333333333354</v>
      </c>
      <c r="BB51" s="33">
        <v>0.82749326145552637</v>
      </c>
      <c r="BC51" s="33">
        <v>0.58402203856749235</v>
      </c>
      <c r="BD51" s="33">
        <v>1</v>
      </c>
      <c r="BE51" s="33">
        <v>0.91721907841552142</v>
      </c>
      <c r="BF51" s="33">
        <v>0.93162229457958257</v>
      </c>
      <c r="BG51" s="33">
        <v>0.27659574468085113</v>
      </c>
      <c r="BH51" s="33">
        <v>0.66666666666666663</v>
      </c>
    </row>
    <row r="52" spans="1:60" x14ac:dyDescent="0.25">
      <c r="A52" s="34" t="s">
        <v>967</v>
      </c>
      <c r="B52" s="34" t="s">
        <v>968</v>
      </c>
      <c r="C52" s="62">
        <f t="shared" si="1"/>
        <v>0.52136499597363151</v>
      </c>
      <c r="D52" s="62">
        <f t="shared" si="2"/>
        <v>0.519490480374452</v>
      </c>
      <c r="E52" s="62">
        <f t="shared" si="3"/>
        <v>0.50104771403372106</v>
      </c>
      <c r="F52" s="62">
        <f t="shared" si="4"/>
        <v>0.48610474770822759</v>
      </c>
      <c r="G52" s="62">
        <f t="shared" si="5"/>
        <v>0.47442927660763129</v>
      </c>
      <c r="H52" s="62">
        <f t="shared" si="6"/>
        <v>0.56991505405623066</v>
      </c>
      <c r="I52" s="62">
        <f t="shared" si="7"/>
        <v>0.55647550410069879</v>
      </c>
      <c r="J52" s="62">
        <f t="shared" si="8"/>
        <v>0.5984630265356462</v>
      </c>
      <c r="K52" s="62">
        <f t="shared" si="9"/>
        <v>0.58579733292148617</v>
      </c>
      <c r="L52" s="42">
        <f t="shared" si="10"/>
        <v>0.61779491830165789</v>
      </c>
      <c r="M52" s="43">
        <f t="shared" si="11"/>
        <v>0.37908440401930593</v>
      </c>
      <c r="N52" s="43">
        <v>0.53859895206488706</v>
      </c>
      <c r="O52" s="43">
        <v>0.53313744164223908</v>
      </c>
      <c r="P52" s="43">
        <v>0.47725348533034001</v>
      </c>
      <c r="Q52" s="43">
        <v>0.42838992897718098</v>
      </c>
      <c r="R52" s="43">
        <v>0.38713546660162301</v>
      </c>
      <c r="S52" s="43">
        <v>0.67009996322175502</v>
      </c>
      <c r="T52" s="43">
        <v>0.63531048641793808</v>
      </c>
      <c r="U52" s="43">
        <v>0.74101176552494508</v>
      </c>
      <c r="V52" s="43">
        <v>0.71</v>
      </c>
      <c r="W52" s="43">
        <f t="shared" si="12"/>
        <v>0.55965060184805915</v>
      </c>
      <c r="X52" s="43">
        <f t="shared" si="22"/>
        <v>0.67593923475525663</v>
      </c>
      <c r="Y52" s="42">
        <f t="shared" si="13"/>
        <v>0.56217990093904768</v>
      </c>
      <c r="Z52" s="42">
        <f t="shared" si="14"/>
        <v>0.42516184358450954</v>
      </c>
      <c r="AA52" s="42">
        <f t="shared" si="15"/>
        <v>0.53294931051287031</v>
      </c>
      <c r="AB52" s="42">
        <f t="shared" si="16"/>
        <v>0.7183113523558089</v>
      </c>
      <c r="AC52" s="42">
        <f t="shared" si="17"/>
        <v>0.36339721909056749</v>
      </c>
      <c r="AD52" s="42">
        <f t="shared" si="18"/>
        <v>1</v>
      </c>
      <c r="AE52" s="42">
        <f t="shared" si="19"/>
        <v>0.66442048517520225</v>
      </c>
      <c r="AF52" s="42">
        <f t="shared" si="20"/>
        <v>0.45276100662017199</v>
      </c>
      <c r="AG52" s="42">
        <f t="shared" si="21"/>
        <v>0.30540780141843987</v>
      </c>
      <c r="AH52" s="43">
        <v>0.59670734029883477</v>
      </c>
      <c r="AI52" s="43">
        <v>0.48071668255794164</v>
      </c>
      <c r="AJ52" s="43">
        <v>0.60911567996036664</v>
      </c>
      <c r="AK52" s="33">
        <v>0.65920096852300236</v>
      </c>
      <c r="AL52" s="33">
        <v>0.19112271864601668</v>
      </c>
      <c r="AM52" s="33">
        <v>0.62506893178583367</v>
      </c>
      <c r="AN52" s="33">
        <v>0.41227906976744194</v>
      </c>
      <c r="AO52" s="33">
        <v>0.27354472314245165</v>
      </c>
      <c r="AP52" s="33">
        <v>0.81725129384703854</v>
      </c>
      <c r="AQ52" s="33">
        <v>0.53660253402158609</v>
      </c>
      <c r="AR52" s="33">
        <v>0.59023600185099478</v>
      </c>
      <c r="AS52" s="33">
        <v>0.70156514382402713</v>
      </c>
      <c r="AT52" s="33">
        <v>0.86313291139240489</v>
      </c>
      <c r="AU52" s="33">
        <v>9.0191657271702599E-2</v>
      </c>
      <c r="AV52" s="33">
        <v>0</v>
      </c>
      <c r="AW52" s="33">
        <v>1</v>
      </c>
      <c r="AX52" s="33">
        <v>1</v>
      </c>
      <c r="AY52" s="33">
        <v>1</v>
      </c>
      <c r="AZ52" s="33">
        <v>1</v>
      </c>
      <c r="BA52" s="33">
        <v>0.66666666666666663</v>
      </c>
      <c r="BB52" s="33">
        <v>0.66217430368373786</v>
      </c>
      <c r="BC52" s="33">
        <v>0.36432506887052302</v>
      </c>
      <c r="BD52" s="33">
        <v>0.50859153023948045</v>
      </c>
      <c r="BE52" s="33">
        <v>0.47825383993532739</v>
      </c>
      <c r="BF52" s="33">
        <v>0.45987358743535722</v>
      </c>
      <c r="BG52" s="33">
        <v>0.31914893617021295</v>
      </c>
      <c r="BH52" s="33">
        <v>0.2916666666666668</v>
      </c>
    </row>
    <row r="53" spans="1:60" x14ac:dyDescent="0.25">
      <c r="A53" s="34" t="s">
        <v>969</v>
      </c>
      <c r="B53" s="34" t="s">
        <v>970</v>
      </c>
      <c r="C53" s="62">
        <f t="shared" si="1"/>
        <v>0.53700553488142788</v>
      </c>
      <c r="D53" s="62">
        <f t="shared" si="2"/>
        <v>0.54374608284528836</v>
      </c>
      <c r="E53" s="62">
        <f t="shared" si="3"/>
        <v>0.54704710688654457</v>
      </c>
      <c r="F53" s="62">
        <f t="shared" si="4"/>
        <v>0.55987129941963309</v>
      </c>
      <c r="G53" s="62">
        <f t="shared" si="5"/>
        <v>0.54938047725303274</v>
      </c>
      <c r="H53" s="62">
        <f t="shared" si="6"/>
        <v>0.6235422890405915</v>
      </c>
      <c r="I53" s="62">
        <f t="shared" si="7"/>
        <v>0.60401052295834856</v>
      </c>
      <c r="J53" s="62">
        <f t="shared" si="8"/>
        <v>0.65269454502148827</v>
      </c>
      <c r="K53" s="62">
        <f t="shared" si="9"/>
        <v>0.65235505614048583</v>
      </c>
      <c r="L53" s="42">
        <f t="shared" si="10"/>
        <v>0.66972404687939191</v>
      </c>
      <c r="M53" s="43">
        <f t="shared" si="11"/>
        <v>0.47657377744107887</v>
      </c>
      <c r="N53" s="43">
        <v>0.43528378069390805</v>
      </c>
      <c r="O53" s="43">
        <v>0.45970266923138298</v>
      </c>
      <c r="P53" s="43">
        <v>0.47130536569784998</v>
      </c>
      <c r="Q53" s="43">
        <v>0.51450437514780001</v>
      </c>
      <c r="R53" s="43">
        <v>0.47937862138618603</v>
      </c>
      <c r="S53" s="43">
        <v>0.70054414216319805</v>
      </c>
      <c r="T53" s="43">
        <v>0.64717329359239906</v>
      </c>
      <c r="U53" s="43">
        <v>0.77612991427271405</v>
      </c>
      <c r="V53" s="43">
        <v>0.7752731740114861</v>
      </c>
      <c r="W53" s="43">
        <f t="shared" si="12"/>
        <v>0.51375635680292753</v>
      </c>
      <c r="X53" s="43">
        <f t="shared" si="22"/>
        <v>0.82569173695585629</v>
      </c>
      <c r="Y53" s="42">
        <f t="shared" si="13"/>
        <v>0.6555285526241863</v>
      </c>
      <c r="Z53" s="42">
        <f t="shared" si="14"/>
        <v>0.6115424078181515</v>
      </c>
      <c r="AA53" s="42">
        <f t="shared" si="15"/>
        <v>0.48031913589296471</v>
      </c>
      <c r="AB53" s="42">
        <f t="shared" si="16"/>
        <v>0.30763533087640765</v>
      </c>
      <c r="AC53" s="42">
        <f t="shared" si="17"/>
        <v>0.72679443818113521</v>
      </c>
      <c r="AD53" s="42">
        <f t="shared" si="18"/>
        <v>1</v>
      </c>
      <c r="AE53" s="42">
        <f t="shared" si="19"/>
        <v>0.75028077268643334</v>
      </c>
      <c r="AF53" s="42">
        <f t="shared" si="20"/>
        <v>0.61693301587506555</v>
      </c>
      <c r="AG53" s="42">
        <f t="shared" si="21"/>
        <v>0.33621453900709219</v>
      </c>
      <c r="AH53" s="43">
        <v>0.52677150913452631</v>
      </c>
      <c r="AI53" s="43">
        <v>0.53914533526267983</v>
      </c>
      <c r="AJ53" s="43">
        <v>0.90066881347535277</v>
      </c>
      <c r="AK53" s="33">
        <v>0.90708232445520565</v>
      </c>
      <c r="AL53" s="33">
        <v>0.31600249118109724</v>
      </c>
      <c r="AM53" s="33">
        <v>0.3091174997298764</v>
      </c>
      <c r="AN53" s="33">
        <v>0.49804651162790692</v>
      </c>
      <c r="AO53" s="33">
        <v>0.41978230004732625</v>
      </c>
      <c r="AP53" s="33">
        <v>0.52800460034502583</v>
      </c>
      <c r="AQ53" s="33">
        <v>0.64664476771468782</v>
      </c>
      <c r="AR53" s="33">
        <v>0.1498149005090236</v>
      </c>
      <c r="AS53" s="33">
        <v>0.28764805414551586</v>
      </c>
      <c r="AT53" s="33">
        <v>0.48544303797468341</v>
      </c>
      <c r="AU53" s="33">
        <v>0.1803833145434052</v>
      </c>
      <c r="AV53" s="33">
        <v>1</v>
      </c>
      <c r="AW53" s="33">
        <v>1</v>
      </c>
      <c r="AX53" s="33">
        <v>1</v>
      </c>
      <c r="AY53" s="33">
        <v>1</v>
      </c>
      <c r="AZ53" s="33">
        <v>1</v>
      </c>
      <c r="BA53" s="33">
        <v>0.625</v>
      </c>
      <c r="BB53" s="33">
        <v>0.87556154537286657</v>
      </c>
      <c r="BC53" s="33">
        <v>0.36639118457300268</v>
      </c>
      <c r="BD53" s="33">
        <v>0.77229062373156543</v>
      </c>
      <c r="BE53" s="33">
        <v>0.65044462409054171</v>
      </c>
      <c r="BF53" s="33">
        <v>0.67860563110515237</v>
      </c>
      <c r="BG53" s="33">
        <v>0.27659574468085113</v>
      </c>
      <c r="BH53" s="33">
        <v>0.39583333333333331</v>
      </c>
    </row>
    <row r="54" spans="1:60" x14ac:dyDescent="0.25">
      <c r="A54" s="34" t="s">
        <v>971</v>
      </c>
      <c r="B54" s="34" t="s">
        <v>972</v>
      </c>
      <c r="C54" s="62">
        <f t="shared" si="1"/>
        <v>0.62050041679256362</v>
      </c>
      <c r="D54" s="62">
        <f t="shared" si="2"/>
        <v>0.57226258850712197</v>
      </c>
      <c r="E54" s="62">
        <f t="shared" si="3"/>
        <v>0.57949177022589193</v>
      </c>
      <c r="F54" s="62">
        <f t="shared" si="4"/>
        <v>0.55674704627116645</v>
      </c>
      <c r="G54" s="62">
        <f t="shared" si="5"/>
        <v>0.54642634900580223</v>
      </c>
      <c r="H54" s="62">
        <f t="shared" si="6"/>
        <v>0.61801496652712862</v>
      </c>
      <c r="I54" s="62">
        <f t="shared" si="7"/>
        <v>0.57792161953525623</v>
      </c>
      <c r="J54" s="62">
        <f t="shared" si="8"/>
        <v>0.6878213132717953</v>
      </c>
      <c r="K54" s="62">
        <f t="shared" si="9"/>
        <v>0.64584558964937344</v>
      </c>
      <c r="L54" s="42">
        <f t="shared" si="10"/>
        <v>0.50344729789974774</v>
      </c>
      <c r="M54" s="43">
        <f t="shared" si="11"/>
        <v>0.62731451650487402</v>
      </c>
      <c r="N54" s="43">
        <v>0.71279703850231801</v>
      </c>
      <c r="O54" s="43">
        <v>0.57919834847802409</v>
      </c>
      <c r="P54" s="43">
        <v>0.60037442613762104</v>
      </c>
      <c r="Q54" s="43">
        <v>0.53190143525425904</v>
      </c>
      <c r="R54" s="43">
        <v>0.49876104586418002</v>
      </c>
      <c r="S54" s="43">
        <v>0.70628946822599403</v>
      </c>
      <c r="T54" s="43">
        <v>0.59581667587995801</v>
      </c>
      <c r="U54" s="43">
        <v>0.87881271811735906</v>
      </c>
      <c r="V54" s="43">
        <v>0.77741037647456801</v>
      </c>
      <c r="W54" s="43">
        <f t="shared" si="12"/>
        <v>0.56470889604375885</v>
      </c>
      <c r="X54" s="43">
        <f t="shared" si="22"/>
        <v>0.44218569975573674</v>
      </c>
      <c r="Y54" s="42">
        <f t="shared" si="13"/>
        <v>0.52471436244876968</v>
      </c>
      <c r="Z54" s="42">
        <f t="shared" si="14"/>
        <v>0.34422408111621716</v>
      </c>
      <c r="AA54" s="42">
        <f t="shared" si="15"/>
        <v>0.6683002315291835</v>
      </c>
      <c r="AB54" s="42">
        <f t="shared" si="16"/>
        <v>0.72159690908086505</v>
      </c>
      <c r="AC54" s="42">
        <f t="shared" si="17"/>
        <v>1.9541525742202394E-2</v>
      </c>
      <c r="AD54" s="42">
        <f t="shared" si="18"/>
        <v>0.88888888888888895</v>
      </c>
      <c r="AE54" s="42">
        <f t="shared" si="19"/>
        <v>0.41812668463611891</v>
      </c>
      <c r="AF54" s="42">
        <f t="shared" si="20"/>
        <v>0.47603860747783311</v>
      </c>
      <c r="AG54" s="42">
        <f t="shared" si="21"/>
        <v>0.77859042553191493</v>
      </c>
      <c r="AH54" s="43">
        <v>0.39667733743705336</v>
      </c>
      <c r="AI54" s="43">
        <v>0.6394424652919658</v>
      </c>
      <c r="AJ54" s="43">
        <v>0.53802328461728988</v>
      </c>
      <c r="AK54" s="33">
        <v>0.54630750605326872</v>
      </c>
      <c r="AL54" s="33">
        <v>0.1421406561791656</v>
      </c>
      <c r="AM54" s="33">
        <v>0.80859905781384978</v>
      </c>
      <c r="AN54" s="33">
        <v>0.76483720930232568</v>
      </c>
      <c r="AO54" s="33">
        <v>0.66161855182205409</v>
      </c>
      <c r="AP54" s="33">
        <v>0.35468660149511216</v>
      </c>
      <c r="AQ54" s="33">
        <v>0.75175973721257627</v>
      </c>
      <c r="AR54" s="33">
        <v>0.69204072188801491</v>
      </c>
      <c r="AS54" s="33">
        <v>0.69458544839255487</v>
      </c>
      <c r="AT54" s="33">
        <v>0.77816455696202513</v>
      </c>
      <c r="AU54" s="33">
        <v>5.8624577226607182E-2</v>
      </c>
      <c r="AV54" s="33">
        <v>0</v>
      </c>
      <c r="AW54" s="33">
        <v>0</v>
      </c>
      <c r="AX54" s="33">
        <v>0.66666666666666674</v>
      </c>
      <c r="AY54" s="33">
        <v>1</v>
      </c>
      <c r="AZ54" s="33">
        <v>1</v>
      </c>
      <c r="BA54" s="33">
        <v>0.25000000000000017</v>
      </c>
      <c r="BB54" s="33">
        <v>0.58625336927223759</v>
      </c>
      <c r="BC54" s="33">
        <v>0.56129476584022098</v>
      </c>
      <c r="BD54" s="33">
        <v>0.49479096198078748</v>
      </c>
      <c r="BE54" s="33">
        <v>0.37057396928051733</v>
      </c>
      <c r="BF54" s="33">
        <v>0.47749473280980659</v>
      </c>
      <c r="BG54" s="33">
        <v>0.74468085106382986</v>
      </c>
      <c r="BH54" s="33">
        <v>0.81249999999999989</v>
      </c>
    </row>
    <row r="55" spans="1:60" x14ac:dyDescent="0.25">
      <c r="A55" s="34" t="s">
        <v>973</v>
      </c>
      <c r="B55" s="34" t="s">
        <v>974</v>
      </c>
      <c r="C55" s="62">
        <f t="shared" si="1"/>
        <v>0.47800694559950724</v>
      </c>
      <c r="D55" s="62">
        <f t="shared" si="2"/>
        <v>0.47469617716956841</v>
      </c>
      <c r="E55" s="62">
        <f t="shared" si="3"/>
        <v>0.4810375689669375</v>
      </c>
      <c r="F55" s="62">
        <f t="shared" si="4"/>
        <v>0.47411184975757126</v>
      </c>
      <c r="G55" s="62">
        <f t="shared" si="5"/>
        <v>0.46748295821272368</v>
      </c>
      <c r="H55" s="62">
        <f t="shared" si="6"/>
        <v>0.50822183227325191</v>
      </c>
      <c r="I55" s="62">
        <f t="shared" si="7"/>
        <v>0.50308541109719518</v>
      </c>
      <c r="J55" s="62">
        <f t="shared" si="8"/>
        <v>0.52514261769805859</v>
      </c>
      <c r="K55" s="62">
        <f t="shared" si="9"/>
        <v>0.52790344386558019</v>
      </c>
      <c r="L55" s="42">
        <f t="shared" si="10"/>
        <v>0.59582904305708784</v>
      </c>
      <c r="M55" s="43">
        <f t="shared" si="11"/>
        <v>0.49085017075914211</v>
      </c>
      <c r="N55" s="43">
        <v>0.299208592606866</v>
      </c>
      <c r="O55" s="43">
        <v>0.282954490364903</v>
      </c>
      <c r="P55" s="43">
        <v>0.31344104715921001</v>
      </c>
      <c r="Q55" s="43">
        <v>0.28000000000000003</v>
      </c>
      <c r="R55" s="43">
        <v>0.24428428194220703</v>
      </c>
      <c r="S55" s="43">
        <v>0.42299190798635605</v>
      </c>
      <c r="T55" s="43">
        <v>0.40415177148029302</v>
      </c>
      <c r="U55" s="43">
        <v>0.48101784647470103</v>
      </c>
      <c r="V55" s="43">
        <v>0.49</v>
      </c>
      <c r="W55" s="43">
        <f t="shared" si="12"/>
        <v>0.54059618362574513</v>
      </c>
      <c r="X55" s="43">
        <f t="shared" si="22"/>
        <v>0.65106190248843043</v>
      </c>
      <c r="Y55" s="42">
        <f t="shared" si="13"/>
        <v>0.43701501371367124</v>
      </c>
      <c r="Z55" s="42">
        <f t="shared" si="14"/>
        <v>0.18879566379079932</v>
      </c>
      <c r="AA55" s="42">
        <f t="shared" si="15"/>
        <v>0.7084132343255819</v>
      </c>
      <c r="AB55" s="42">
        <f t="shared" si="16"/>
        <v>0.82816082267292801</v>
      </c>
      <c r="AC55" s="42">
        <f t="shared" si="17"/>
        <v>0.67643742953776786</v>
      </c>
      <c r="AD55" s="42">
        <f t="shared" si="18"/>
        <v>0.88888888888888895</v>
      </c>
      <c r="AE55" s="42">
        <f t="shared" si="19"/>
        <v>0.38785938903863454</v>
      </c>
      <c r="AF55" s="42">
        <f t="shared" si="20"/>
        <v>0.29619502236934803</v>
      </c>
      <c r="AG55" s="42">
        <f t="shared" si="21"/>
        <v>0.6855053191489362</v>
      </c>
      <c r="AH55" s="43">
        <v>0.23707828062983285</v>
      </c>
      <c r="AI55" s="43">
        <v>0.78365217046907043</v>
      </c>
      <c r="AJ55" s="43">
        <v>0.29031459004211041</v>
      </c>
      <c r="AK55" s="33">
        <v>0.24213075060532691</v>
      </c>
      <c r="AL55" s="33">
        <v>0.13546057697627173</v>
      </c>
      <c r="AM55" s="33">
        <v>0.89141749657815905</v>
      </c>
      <c r="AN55" s="33">
        <v>0.67609302325581389</v>
      </c>
      <c r="AO55" s="33">
        <v>0.85660198769522</v>
      </c>
      <c r="AP55" s="33">
        <v>0.21966647498562383</v>
      </c>
      <c r="AQ55" s="33">
        <v>0.89828718911309235</v>
      </c>
      <c r="AR55" s="33">
        <v>0.74907450254511798</v>
      </c>
      <c r="AS55" s="33">
        <v>0.8403130287648054</v>
      </c>
      <c r="AT55" s="33">
        <v>0.89509493670886053</v>
      </c>
      <c r="AU55" s="33">
        <v>2.9312288613303591E-2</v>
      </c>
      <c r="AV55" s="33">
        <v>1</v>
      </c>
      <c r="AW55" s="33">
        <v>1</v>
      </c>
      <c r="AX55" s="33">
        <v>0.66666666666666674</v>
      </c>
      <c r="AY55" s="33">
        <v>1</v>
      </c>
      <c r="AZ55" s="33">
        <v>1</v>
      </c>
      <c r="BA55" s="33">
        <v>0.37500000000000028</v>
      </c>
      <c r="BB55" s="33">
        <v>0.4007187780772688</v>
      </c>
      <c r="BC55" s="33">
        <v>0.45385674931129527</v>
      </c>
      <c r="BD55" s="33">
        <v>0.28291164930320667</v>
      </c>
      <c r="BE55" s="33">
        <v>0.21050929668552951</v>
      </c>
      <c r="BF55" s="33">
        <v>0.23750239417736066</v>
      </c>
      <c r="BG55" s="33">
        <v>0.80851063829787262</v>
      </c>
      <c r="BH55" s="33">
        <v>0.56249999999999989</v>
      </c>
    </row>
    <row r="56" spans="1:60" x14ac:dyDescent="0.25">
      <c r="A56" s="34" t="s">
        <v>975</v>
      </c>
      <c r="B56" s="34" t="s">
        <v>976</v>
      </c>
      <c r="C56" s="62">
        <f t="shared" si="1"/>
        <v>0.61184211207854211</v>
      </c>
      <c r="D56" s="62">
        <f t="shared" si="2"/>
        <v>0.61776664544877946</v>
      </c>
      <c r="E56" s="62">
        <f t="shared" si="3"/>
        <v>0.62067411962509067</v>
      </c>
      <c r="F56" s="62">
        <f t="shared" si="4"/>
        <v>0.63200608979128625</v>
      </c>
      <c r="G56" s="62">
        <f t="shared" si="5"/>
        <v>0.62273167127279849</v>
      </c>
      <c r="H56" s="62">
        <f t="shared" si="6"/>
        <v>0.68904340345251347</v>
      </c>
      <c r="I56" s="62">
        <f t="shared" si="7"/>
        <v>0.67141979227891435</v>
      </c>
      <c r="J56" s="62">
        <f t="shared" si="8"/>
        <v>0.71553196624626803</v>
      </c>
      <c r="K56" s="62">
        <f t="shared" si="9"/>
        <v>0.71522230452601188</v>
      </c>
      <c r="L56" s="42">
        <f t="shared" si="10"/>
        <v>0.61813864388561157</v>
      </c>
      <c r="M56" s="43">
        <f t="shared" si="11"/>
        <v>0.74262033252260384</v>
      </c>
      <c r="N56" s="43">
        <v>0.43528378069390805</v>
      </c>
      <c r="O56" s="43">
        <v>0.45970266923138298</v>
      </c>
      <c r="P56" s="43">
        <v>0.47130536569784998</v>
      </c>
      <c r="Q56" s="43">
        <v>0.51450437514780001</v>
      </c>
      <c r="R56" s="43">
        <v>0.47937862138618603</v>
      </c>
      <c r="S56" s="43">
        <v>0.70054414216319805</v>
      </c>
      <c r="T56" s="43">
        <v>0.64717329359239906</v>
      </c>
      <c r="U56" s="43">
        <v>0.77612991427271405</v>
      </c>
      <c r="V56" s="43">
        <v>0.7752731740114861</v>
      </c>
      <c r="W56" s="43">
        <f t="shared" si="12"/>
        <v>0.6136987561115721</v>
      </c>
      <c r="X56" s="43">
        <f t="shared" si="22"/>
        <v>0.62257853165965116</v>
      </c>
      <c r="Y56" s="42">
        <f t="shared" si="13"/>
        <v>0.6283901275039433</v>
      </c>
      <c r="Z56" s="42">
        <f t="shared" si="14"/>
        <v>0.52959960549205709</v>
      </c>
      <c r="AA56" s="42">
        <f t="shared" si="15"/>
        <v>0.6014861457113907</v>
      </c>
      <c r="AB56" s="42">
        <f t="shared" si="16"/>
        <v>0.69531914573889708</v>
      </c>
      <c r="AC56" s="42">
        <f t="shared" si="17"/>
        <v>0.357384441939121</v>
      </c>
      <c r="AD56" s="42">
        <f t="shared" si="18"/>
        <v>0.88888888888888895</v>
      </c>
      <c r="AE56" s="42">
        <f t="shared" si="19"/>
        <v>0.62146226415094363</v>
      </c>
      <c r="AF56" s="42">
        <f t="shared" si="20"/>
        <v>0.76870697710194524</v>
      </c>
      <c r="AG56" s="42">
        <f t="shared" si="21"/>
        <v>0.71653368794326244</v>
      </c>
      <c r="AH56" s="43">
        <v>0.65977871044901037</v>
      </c>
      <c r="AI56" s="43">
        <v>0.38120044095060723</v>
      </c>
      <c r="AJ56" s="43">
        <v>0.84419123111221217</v>
      </c>
      <c r="AK56" s="33">
        <v>0.85684019370460063</v>
      </c>
      <c r="AL56" s="33">
        <v>0.20235901727951366</v>
      </c>
      <c r="AM56" s="33">
        <v>0.93262061891326764</v>
      </c>
      <c r="AN56" s="33">
        <v>0.13506976744186031</v>
      </c>
      <c r="AO56" s="33">
        <v>0.43303360151443449</v>
      </c>
      <c r="AP56" s="33">
        <v>0.55457159286946522</v>
      </c>
      <c r="AQ56" s="33">
        <v>0.95213514781792585</v>
      </c>
      <c r="AR56" s="33">
        <v>0.68787598334104594</v>
      </c>
      <c r="AS56" s="33">
        <v>0.78384094754653144</v>
      </c>
      <c r="AT56" s="33">
        <v>0.61424050632911376</v>
      </c>
      <c r="AU56" s="33">
        <v>7.215332581736307E-2</v>
      </c>
      <c r="AV56" s="33">
        <v>0</v>
      </c>
      <c r="AW56" s="33">
        <v>1</v>
      </c>
      <c r="AX56" s="33">
        <v>0.66666666666666674</v>
      </c>
      <c r="AY56" s="33">
        <v>1</v>
      </c>
      <c r="AZ56" s="33">
        <v>1</v>
      </c>
      <c r="BA56" s="33">
        <v>0.37500000000000028</v>
      </c>
      <c r="BB56" s="33">
        <v>0.86792452830188693</v>
      </c>
      <c r="BC56" s="33">
        <v>0.25482093663911864</v>
      </c>
      <c r="BD56" s="33">
        <v>0.97496955757001769</v>
      </c>
      <c r="BE56" s="33">
        <v>0.94923201293451898</v>
      </c>
      <c r="BF56" s="33">
        <v>0.89580540126412567</v>
      </c>
      <c r="BG56" s="33">
        <v>0.78723404255319163</v>
      </c>
      <c r="BH56" s="33">
        <v>0.64583333333333326</v>
      </c>
    </row>
    <row r="57" spans="1:60" x14ac:dyDescent="0.25">
      <c r="A57" s="34" t="s">
        <v>977</v>
      </c>
      <c r="B57" s="34" t="s">
        <v>978</v>
      </c>
      <c r="C57" s="62">
        <f t="shared" si="1"/>
        <v>0.53367115246554142</v>
      </c>
      <c r="D57" s="62">
        <f t="shared" si="2"/>
        <v>0.540453288536767</v>
      </c>
      <c r="E57" s="62">
        <f t="shared" si="3"/>
        <v>0.543774302108466</v>
      </c>
      <c r="F57" s="62">
        <f t="shared" si="4"/>
        <v>0.55667389591612726</v>
      </c>
      <c r="G57" s="62">
        <f t="shared" si="5"/>
        <v>0.54612165610546959</v>
      </c>
      <c r="H57" s="62">
        <f t="shared" si="6"/>
        <v>0.62067297403914035</v>
      </c>
      <c r="I57" s="62">
        <f t="shared" si="7"/>
        <v>0.5678740256759619</v>
      </c>
      <c r="J57" s="62">
        <f t="shared" si="8"/>
        <v>0.63964644581765617</v>
      </c>
      <c r="K57" s="62">
        <f t="shared" si="9"/>
        <v>0.64961301845996544</v>
      </c>
      <c r="L57" s="42">
        <f t="shared" si="10"/>
        <v>0.61109933758722157</v>
      </c>
      <c r="M57" s="43">
        <f t="shared" si="11"/>
        <v>0.53990770261983179</v>
      </c>
      <c r="N57" s="43">
        <v>0.43528378069390805</v>
      </c>
      <c r="O57" s="43">
        <v>0.45970266923138298</v>
      </c>
      <c r="P57" s="43">
        <v>0.47130536569784998</v>
      </c>
      <c r="Q57" s="43">
        <v>0.51450437514780001</v>
      </c>
      <c r="R57" s="43">
        <v>0.47937862138618603</v>
      </c>
      <c r="S57" s="43">
        <v>0.70054414216319805</v>
      </c>
      <c r="T57" s="43">
        <v>0.55000000000000004</v>
      </c>
      <c r="U57" s="43">
        <v>0.75</v>
      </c>
      <c r="V57" s="43">
        <v>0.7752731740114861</v>
      </c>
      <c r="W57" s="43">
        <f t="shared" si="12"/>
        <v>0.54928369602794369</v>
      </c>
      <c r="X57" s="43">
        <f t="shared" si="22"/>
        <v>0.67291497914649945</v>
      </c>
      <c r="Y57" s="42">
        <f t="shared" si="13"/>
        <v>0.51752318771080197</v>
      </c>
      <c r="Z57" s="42">
        <f t="shared" si="14"/>
        <v>0.39938318513259019</v>
      </c>
      <c r="AA57" s="42">
        <f t="shared" si="15"/>
        <v>0.6184365118542241</v>
      </c>
      <c r="AB57" s="42">
        <f t="shared" si="16"/>
        <v>0.66179189941415839</v>
      </c>
      <c r="AC57" s="42">
        <f t="shared" si="17"/>
        <v>0.71288989101841393</v>
      </c>
      <c r="AD57" s="42">
        <f t="shared" si="18"/>
        <v>0.77777777777777779</v>
      </c>
      <c r="AE57" s="42">
        <f t="shared" si="19"/>
        <v>0.5280772686433064</v>
      </c>
      <c r="AF57" s="42">
        <f t="shared" si="20"/>
        <v>0.50202285204817398</v>
      </c>
      <c r="AG57" s="42">
        <f t="shared" si="21"/>
        <v>0.57779255319148948</v>
      </c>
      <c r="AH57" s="43">
        <v>0.70698106215013967</v>
      </c>
      <c r="AI57" s="43">
        <v>0.24266553838627902</v>
      </c>
      <c r="AJ57" s="43">
        <v>0.60292296259598721</v>
      </c>
      <c r="AK57" s="33">
        <v>0.5357142857142857</v>
      </c>
      <c r="AL57" s="33">
        <v>0.26305208455089468</v>
      </c>
      <c r="AM57" s="33">
        <v>0.59943633603632418</v>
      </c>
      <c r="AN57" s="33">
        <v>0.64893023255813964</v>
      </c>
      <c r="AO57" s="33">
        <v>0.36630383341221029</v>
      </c>
      <c r="AP57" s="33">
        <v>0.57711328349626223</v>
      </c>
      <c r="AQ57" s="33">
        <v>0.90039887376818384</v>
      </c>
      <c r="AR57" s="33">
        <v>0.55205923183711247</v>
      </c>
      <c r="AS57" s="33">
        <v>0.76417089678510985</v>
      </c>
      <c r="AT57" s="33">
        <v>0.66914556962025296</v>
      </c>
      <c r="AU57" s="33">
        <v>0.13866967305524164</v>
      </c>
      <c r="AV57" s="33">
        <v>1</v>
      </c>
      <c r="AW57" s="33">
        <v>1</v>
      </c>
      <c r="AX57" s="33">
        <v>0.33333333333333343</v>
      </c>
      <c r="AY57" s="33">
        <v>1</v>
      </c>
      <c r="AZ57" s="33">
        <v>1</v>
      </c>
      <c r="BA57" s="33">
        <v>0.33333333333333354</v>
      </c>
      <c r="BB57" s="33">
        <v>0.72282120395327931</v>
      </c>
      <c r="BC57" s="33">
        <v>0.15909090909090939</v>
      </c>
      <c r="BD57" s="33">
        <v>0.58165336219726693</v>
      </c>
      <c r="BE57" s="33">
        <v>0.61325788197251407</v>
      </c>
      <c r="BF57" s="33">
        <v>0.65408925493200543</v>
      </c>
      <c r="BG57" s="33">
        <v>0.46808510638297879</v>
      </c>
      <c r="BH57" s="33">
        <v>0.68750000000000011</v>
      </c>
    </row>
    <row r="58" spans="1:60" x14ac:dyDescent="0.25">
      <c r="A58" s="34" t="s">
        <v>979</v>
      </c>
      <c r="B58" s="34" t="s">
        <v>980</v>
      </c>
      <c r="C58" s="62">
        <f t="shared" si="1"/>
        <v>0.53110501842273028</v>
      </c>
      <c r="D58" s="62">
        <f t="shared" si="2"/>
        <v>0.52812722063139361</v>
      </c>
      <c r="E58" s="62">
        <f t="shared" si="3"/>
        <v>0.53383428450227843</v>
      </c>
      <c r="F58" s="62">
        <f t="shared" si="4"/>
        <v>0.52760207224098754</v>
      </c>
      <c r="G58" s="62">
        <f t="shared" si="5"/>
        <v>0.52165334923851259</v>
      </c>
      <c r="H58" s="62">
        <f t="shared" si="6"/>
        <v>0.55845441295742282</v>
      </c>
      <c r="I58" s="62">
        <f t="shared" si="7"/>
        <v>0.55378410180436954</v>
      </c>
      <c r="J58" s="62">
        <f t="shared" si="8"/>
        <v>0.57389604413622475</v>
      </c>
      <c r="K58" s="62">
        <f t="shared" si="9"/>
        <v>0.57383899402485361</v>
      </c>
      <c r="L58" s="42">
        <f t="shared" si="10"/>
        <v>0.63087151869857439</v>
      </c>
      <c r="M58" s="43">
        <f t="shared" si="11"/>
        <v>0.59890981570054824</v>
      </c>
      <c r="N58" s="43">
        <v>0.299208592606866</v>
      </c>
      <c r="O58" s="43">
        <v>0.282954490364903</v>
      </c>
      <c r="P58" s="43">
        <v>0.31344104715921001</v>
      </c>
      <c r="Q58" s="43">
        <v>0.28000000000000003</v>
      </c>
      <c r="R58" s="43">
        <v>0.24428428194220703</v>
      </c>
      <c r="S58" s="43">
        <v>0.42299190798635605</v>
      </c>
      <c r="T58" s="43">
        <v>0.40415177148029302</v>
      </c>
      <c r="U58" s="43">
        <v>0.48101784647470103</v>
      </c>
      <c r="V58" s="43">
        <v>0.48081361606320505</v>
      </c>
      <c r="W58" s="43">
        <f t="shared" si="12"/>
        <v>0.55726998206471989</v>
      </c>
      <c r="X58" s="43">
        <f t="shared" si="22"/>
        <v>0.70447305533242888</v>
      </c>
      <c r="Y58" s="42">
        <f t="shared" si="13"/>
        <v>0.61656339139170002</v>
      </c>
      <c r="Z58" s="42">
        <f t="shared" si="14"/>
        <v>0.48866215099492355</v>
      </c>
      <c r="AA58" s="42">
        <f t="shared" si="15"/>
        <v>0.55568680048746422</v>
      </c>
      <c r="AB58" s="42">
        <f t="shared" si="16"/>
        <v>0.56816758538479173</v>
      </c>
      <c r="AC58" s="42">
        <f t="shared" si="17"/>
        <v>0.44757609921082309</v>
      </c>
      <c r="AD58" s="42">
        <f t="shared" si="18"/>
        <v>0.88888888888888895</v>
      </c>
      <c r="AE58" s="42">
        <f t="shared" si="19"/>
        <v>0.77695417789757437</v>
      </c>
      <c r="AF58" s="42">
        <f t="shared" si="20"/>
        <v>0.63842246828052895</v>
      </c>
      <c r="AG58" s="42">
        <f t="shared" si="21"/>
        <v>0.55939716312056753</v>
      </c>
      <c r="AH58" s="43">
        <v>0.81761977160746535</v>
      </c>
      <c r="AI58" s="43">
        <v>0.28101764061569018</v>
      </c>
      <c r="AJ58" s="43">
        <v>0.75105276195194437</v>
      </c>
      <c r="AK58" s="33">
        <v>0.76694915254237295</v>
      </c>
      <c r="AL58" s="33">
        <v>0.21037514944747415</v>
      </c>
      <c r="AM58" s="33">
        <v>0.94099177896581399</v>
      </c>
      <c r="AN58" s="33">
        <v>0.13506976744186031</v>
      </c>
      <c r="AO58" s="33">
        <v>0.27259820160908654</v>
      </c>
      <c r="AP58" s="33">
        <v>0.64680851063829781</v>
      </c>
      <c r="AQ58" s="33">
        <v>0.7829657437822618</v>
      </c>
      <c r="AR58" s="33">
        <v>0.23391948172142524</v>
      </c>
      <c r="AS58" s="33">
        <v>0.81789340101522845</v>
      </c>
      <c r="AT58" s="33">
        <v>0.65268987341772156</v>
      </c>
      <c r="AU58" s="33">
        <v>0.3427282976324692</v>
      </c>
      <c r="AV58" s="33">
        <v>1</v>
      </c>
      <c r="AW58" s="33">
        <v>0</v>
      </c>
      <c r="AX58" s="33">
        <v>0.66666666666666674</v>
      </c>
      <c r="AY58" s="33">
        <v>1</v>
      </c>
      <c r="AZ58" s="33">
        <v>1</v>
      </c>
      <c r="BA58" s="33">
        <v>0.66666666666666663</v>
      </c>
      <c r="BB58" s="33">
        <v>0.887241689128482</v>
      </c>
      <c r="BC58" s="33">
        <v>0.10950413223140537</v>
      </c>
      <c r="BD58" s="33">
        <v>0.87931267758084164</v>
      </c>
      <c r="BE58" s="33">
        <v>0.92821341956346004</v>
      </c>
      <c r="BF58" s="33">
        <v>0.63665964374640882</v>
      </c>
      <c r="BG58" s="33">
        <v>0.70212765957446821</v>
      </c>
      <c r="BH58" s="33">
        <v>0.4166666666666668</v>
      </c>
    </row>
    <row r="59" spans="1:60" x14ac:dyDescent="0.25">
      <c r="A59" s="34" t="s">
        <v>981</v>
      </c>
      <c r="B59" s="34" t="s">
        <v>982</v>
      </c>
      <c r="C59" s="62">
        <f t="shared" si="1"/>
        <v>0.45329931236151211</v>
      </c>
      <c r="D59" s="62">
        <f t="shared" si="2"/>
        <v>0.44980672201007826</v>
      </c>
      <c r="E59" s="62">
        <f t="shared" si="3"/>
        <v>0.45649399700726701</v>
      </c>
      <c r="F59" s="62">
        <f t="shared" si="4"/>
        <v>0.44919001839599615</v>
      </c>
      <c r="G59" s="62">
        <f t="shared" si="5"/>
        <v>0.44218767821522192</v>
      </c>
      <c r="H59" s="62">
        <f t="shared" si="6"/>
        <v>0.48505572602045516</v>
      </c>
      <c r="I59" s="62">
        <f t="shared" si="7"/>
        <v>0.47967130141888148</v>
      </c>
      <c r="J59" s="62">
        <f t="shared" si="8"/>
        <v>0.51553047687266251</v>
      </c>
      <c r="K59" s="62">
        <f t="shared" si="9"/>
        <v>0.52580573653919582</v>
      </c>
      <c r="L59" s="42">
        <f t="shared" si="10"/>
        <v>0.56668313743726206</v>
      </c>
      <c r="M59" s="43">
        <f t="shared" si="11"/>
        <v>0.45363558063898413</v>
      </c>
      <c r="N59" s="43">
        <v>0.299208592606866</v>
      </c>
      <c r="O59" s="43">
        <v>0.282954490364903</v>
      </c>
      <c r="P59" s="43">
        <v>0.31344104715921001</v>
      </c>
      <c r="Q59" s="43">
        <v>0.28000000000000003</v>
      </c>
      <c r="R59" s="43">
        <v>0.24428428194220703</v>
      </c>
      <c r="S59" s="43">
        <v>0.42299190798635605</v>
      </c>
      <c r="T59" s="43">
        <v>0.40415177148029302</v>
      </c>
      <c r="U59" s="43">
        <v>0.52</v>
      </c>
      <c r="V59" s="43">
        <v>0.55000000000000004</v>
      </c>
      <c r="W59" s="43">
        <f t="shared" si="12"/>
        <v>0.59780516731430999</v>
      </c>
      <c r="X59" s="43">
        <f t="shared" si="22"/>
        <v>0.53556110756021413</v>
      </c>
      <c r="Y59" s="42">
        <f t="shared" si="13"/>
        <v>0.62758255729759227</v>
      </c>
      <c r="Z59" s="42">
        <f t="shared" si="14"/>
        <v>0.37987931983744788</v>
      </c>
      <c r="AA59" s="42">
        <f t="shared" si="15"/>
        <v>0.66557857755132344</v>
      </c>
      <c r="AB59" s="42">
        <f t="shared" si="16"/>
        <v>0.71818021457087644</v>
      </c>
      <c r="AC59" s="42">
        <f t="shared" si="17"/>
        <v>0.35024426907177753</v>
      </c>
      <c r="AD59" s="42">
        <f t="shared" si="18"/>
        <v>0.44444444444444448</v>
      </c>
      <c r="AE59" s="42">
        <f t="shared" si="19"/>
        <v>0.81199460916442057</v>
      </c>
      <c r="AF59" s="42">
        <f t="shared" si="20"/>
        <v>0.64375165773186893</v>
      </c>
      <c r="AG59" s="42">
        <f t="shared" si="21"/>
        <v>0.26351950354609932</v>
      </c>
      <c r="AH59" s="43">
        <v>0.77575699471908521</v>
      </c>
      <c r="AI59" s="43">
        <v>0.34924978046821681</v>
      </c>
      <c r="AJ59" s="43">
        <v>0.75774089670547451</v>
      </c>
      <c r="AK59" s="33">
        <v>0.72003631961259085</v>
      </c>
      <c r="AL59" s="33">
        <v>3.9722320062304958E-2</v>
      </c>
      <c r="AM59" s="33">
        <v>0.91366570464690899</v>
      </c>
      <c r="AN59" s="33">
        <v>0.54586046511627906</v>
      </c>
      <c r="AO59" s="33">
        <v>0.38002839564600105</v>
      </c>
      <c r="AP59" s="33">
        <v>0.7158136860264519</v>
      </c>
      <c r="AQ59" s="33">
        <v>0.77252463632097601</v>
      </c>
      <c r="AR59" s="33">
        <v>0.77834335955576128</v>
      </c>
      <c r="AS59" s="33">
        <v>0.93126057529610828</v>
      </c>
      <c r="AT59" s="33">
        <v>0.44493670886075948</v>
      </c>
      <c r="AU59" s="33">
        <v>5.0732807215332507E-2</v>
      </c>
      <c r="AV59" s="33">
        <v>0</v>
      </c>
      <c r="AW59" s="33">
        <v>1</v>
      </c>
      <c r="AX59" s="33">
        <v>0.33333333333333343</v>
      </c>
      <c r="AY59" s="33">
        <v>1</v>
      </c>
      <c r="AZ59" s="33">
        <v>0</v>
      </c>
      <c r="BA59" s="33">
        <v>0.83333333333333326</v>
      </c>
      <c r="BB59" s="33">
        <v>0.79065588499550798</v>
      </c>
      <c r="BC59" s="33">
        <v>0.40840220385674858</v>
      </c>
      <c r="BD59" s="33">
        <v>0.81518062508456246</v>
      </c>
      <c r="BE59" s="33">
        <v>0.83217461600646736</v>
      </c>
      <c r="BF59" s="33">
        <v>0.51924918597969738</v>
      </c>
      <c r="BG59" s="33">
        <v>0.29787234042553201</v>
      </c>
      <c r="BH59" s="33">
        <v>0.22916666666666669</v>
      </c>
    </row>
    <row r="60" spans="1:60" x14ac:dyDescent="0.25">
      <c r="A60" s="34" t="s">
        <v>983</v>
      </c>
      <c r="B60" s="34" t="s">
        <v>984</v>
      </c>
      <c r="C60" s="62">
        <f t="shared" si="1"/>
        <v>0.43108981887076459</v>
      </c>
      <c r="D60" s="62">
        <f t="shared" si="2"/>
        <v>0.42741578411666165</v>
      </c>
      <c r="E60" s="62">
        <f t="shared" si="3"/>
        <v>0.43444785032300437</v>
      </c>
      <c r="F60" s="62">
        <f t="shared" si="4"/>
        <v>0.42676672547564465</v>
      </c>
      <c r="G60" s="62">
        <f t="shared" si="5"/>
        <v>0.41939016215449976</v>
      </c>
      <c r="H60" s="62">
        <f t="shared" si="6"/>
        <v>0.46436755129082802</v>
      </c>
      <c r="I60" s="62">
        <f t="shared" si="7"/>
        <v>0.45180730179884526</v>
      </c>
      <c r="J60" s="62">
        <f t="shared" si="8"/>
        <v>0.48282767196529619</v>
      </c>
      <c r="K60" s="62">
        <f t="shared" si="9"/>
        <v>0.48275985997561566</v>
      </c>
      <c r="L60" s="42">
        <f t="shared" si="10"/>
        <v>0.53783640667150856</v>
      </c>
      <c r="M60" s="43">
        <f t="shared" si="11"/>
        <v>0.42275467346583689</v>
      </c>
      <c r="N60" s="43">
        <v>0.299208592606866</v>
      </c>
      <c r="O60" s="43">
        <v>0.282954490364903</v>
      </c>
      <c r="P60" s="43">
        <v>0.31344104715921001</v>
      </c>
      <c r="Q60" s="43">
        <v>0.28000000000000003</v>
      </c>
      <c r="R60" s="43">
        <v>0.24428428194220703</v>
      </c>
      <c r="S60" s="43">
        <v>0.42299190798635605</v>
      </c>
      <c r="T60" s="43">
        <v>0.38</v>
      </c>
      <c r="U60" s="43">
        <v>0.48101784647470103</v>
      </c>
      <c r="V60" s="43">
        <v>0.48081361606320505</v>
      </c>
      <c r="W60" s="43">
        <f t="shared" si="12"/>
        <v>0.54332020989402119</v>
      </c>
      <c r="X60" s="43">
        <f t="shared" si="22"/>
        <v>0.53235260344899593</v>
      </c>
      <c r="Y60" s="42">
        <f t="shared" si="13"/>
        <v>0.37775023061703039</v>
      </c>
      <c r="Z60" s="42">
        <f t="shared" si="14"/>
        <v>0.1970110811109588</v>
      </c>
      <c r="AA60" s="42">
        <f t="shared" si="15"/>
        <v>0.77140257300754755</v>
      </c>
      <c r="AB60" s="42">
        <f t="shared" si="16"/>
        <v>0.82711695484054815</v>
      </c>
      <c r="AC60" s="42">
        <f t="shared" si="17"/>
        <v>0.68733558812476547</v>
      </c>
      <c r="AD60" s="42">
        <f t="shared" si="18"/>
        <v>0.88888888888888895</v>
      </c>
      <c r="AE60" s="42">
        <f t="shared" si="19"/>
        <v>2.0833333333333346E-2</v>
      </c>
      <c r="AF60" s="42">
        <f t="shared" si="20"/>
        <v>0.18571324764089361</v>
      </c>
      <c r="AG60" s="42">
        <f t="shared" si="21"/>
        <v>0.6597960992907802</v>
      </c>
      <c r="AH60" s="43">
        <v>0.64361488608186534</v>
      </c>
      <c r="AI60" s="43">
        <v>0.17702743321534922</v>
      </c>
      <c r="AJ60" s="43">
        <v>0.31260837255387658</v>
      </c>
      <c r="AK60" s="33">
        <v>0.1982445520581114</v>
      </c>
      <c r="AL60" s="33">
        <v>0.19577761016380621</v>
      </c>
      <c r="AM60" s="33">
        <v>0.96986777566828208</v>
      </c>
      <c r="AN60" s="33">
        <v>0.64613953488372089</v>
      </c>
      <c r="AO60" s="33">
        <v>0.71462375769048747</v>
      </c>
      <c r="AP60" s="33">
        <v>0.66152961472110405</v>
      </c>
      <c r="AQ60" s="33">
        <v>0.86485218207414349</v>
      </c>
      <c r="AR60" s="33">
        <v>0.63951874132346143</v>
      </c>
      <c r="AS60" s="33">
        <v>0.85702199661590506</v>
      </c>
      <c r="AT60" s="33">
        <v>0.98481012658227818</v>
      </c>
      <c r="AU60" s="33">
        <v>6.2006764374296565E-2</v>
      </c>
      <c r="AV60" s="33">
        <v>1</v>
      </c>
      <c r="AW60" s="33">
        <v>1</v>
      </c>
      <c r="AX60" s="33">
        <v>0.66666666666666674</v>
      </c>
      <c r="AY60" s="33">
        <v>1</v>
      </c>
      <c r="AZ60" s="33">
        <v>1</v>
      </c>
      <c r="BA60" s="33">
        <v>4.1666666666666692E-2</v>
      </c>
      <c r="BB60" s="33">
        <v>0</v>
      </c>
      <c r="BC60" s="33">
        <v>0.38980716253443459</v>
      </c>
      <c r="BD60" s="33">
        <v>8.9568393992693826E-2</v>
      </c>
      <c r="BE60" s="33">
        <v>7.4050121261115598E-2</v>
      </c>
      <c r="BF60" s="33">
        <v>0.18942731277533043</v>
      </c>
      <c r="BG60" s="33">
        <v>0.34042553191489366</v>
      </c>
      <c r="BH60" s="33">
        <v>0.97916666666666674</v>
      </c>
    </row>
    <row r="61" spans="1:60" x14ac:dyDescent="0.25">
      <c r="A61" s="34" t="s">
        <v>985</v>
      </c>
      <c r="B61" s="34" t="s">
        <v>986</v>
      </c>
      <c r="C61" s="62">
        <f t="shared" si="1"/>
        <v>0.536508941378812</v>
      </c>
      <c r="D61" s="62">
        <f t="shared" si="2"/>
        <v>0.53356130365445875</v>
      </c>
      <c r="E61" s="62">
        <f t="shared" si="3"/>
        <v>0.53921085569159721</v>
      </c>
      <c r="F61" s="62">
        <f t="shared" si="4"/>
        <v>0.53304150890769197</v>
      </c>
      <c r="G61" s="62">
        <f t="shared" si="5"/>
        <v>0.52715417133639608</v>
      </c>
      <c r="H61" s="62">
        <f t="shared" si="6"/>
        <v>0.56359616299015436</v>
      </c>
      <c r="I61" s="62">
        <f t="shared" si="7"/>
        <v>0.55896881397523168</v>
      </c>
      <c r="J61" s="62">
        <f t="shared" si="8"/>
        <v>0.5789006590606135</v>
      </c>
      <c r="K61" s="62">
        <f t="shared" si="9"/>
        <v>0.57884410219769966</v>
      </c>
      <c r="L61" s="42">
        <f t="shared" si="10"/>
        <v>0.62948513363944247</v>
      </c>
      <c r="M61" s="43">
        <f t="shared" si="11"/>
        <v>0.61461224991259944</v>
      </c>
      <c r="N61" s="43">
        <v>0.299208592606866</v>
      </c>
      <c r="O61" s="43">
        <v>0.282954490364903</v>
      </c>
      <c r="P61" s="43">
        <v>0.31344104715921001</v>
      </c>
      <c r="Q61" s="43">
        <v>0.28000000000000003</v>
      </c>
      <c r="R61" s="43">
        <v>0.24428428194220703</v>
      </c>
      <c r="S61" s="43">
        <v>0.42299190798635605</v>
      </c>
      <c r="T61" s="43">
        <v>0.40415177148029302</v>
      </c>
      <c r="U61" s="43">
        <v>0.48101784647470103</v>
      </c>
      <c r="V61" s="43">
        <v>0.48081361606320505</v>
      </c>
      <c r="W61" s="43">
        <f t="shared" si="12"/>
        <v>0.54774915714581796</v>
      </c>
      <c r="X61" s="43">
        <f t="shared" si="22"/>
        <v>0.71122111013306688</v>
      </c>
      <c r="Y61" s="42">
        <f t="shared" si="13"/>
        <v>0.53512160648151685</v>
      </c>
      <c r="Z61" s="42">
        <f t="shared" si="14"/>
        <v>0.36182787695074597</v>
      </c>
      <c r="AA61" s="42">
        <f t="shared" si="15"/>
        <v>0.55480149444376059</v>
      </c>
      <c r="AB61" s="42">
        <f t="shared" si="16"/>
        <v>0.73924565070724857</v>
      </c>
      <c r="AC61" s="42">
        <f t="shared" si="17"/>
        <v>0.69034197670048858</v>
      </c>
      <c r="AD61" s="42">
        <f t="shared" si="18"/>
        <v>0.77777777777777779</v>
      </c>
      <c r="AE61" s="42">
        <f t="shared" si="19"/>
        <v>0.66554357592093449</v>
      </c>
      <c r="AF61" s="42">
        <f t="shared" si="20"/>
        <v>0.68157379060534085</v>
      </c>
      <c r="AG61" s="42">
        <f t="shared" si="21"/>
        <v>0.54765070921985815</v>
      </c>
      <c r="AH61" s="43">
        <v>0.68990348697448267</v>
      </c>
      <c r="AI61" s="43">
        <v>0.29742813950499497</v>
      </c>
      <c r="AJ61" s="43">
        <v>0.61803319296507309</v>
      </c>
      <c r="AK61" s="33">
        <v>0.62590799031476996</v>
      </c>
      <c r="AL61" s="33">
        <v>9.7747763586721964E-2</v>
      </c>
      <c r="AM61" s="33">
        <v>0.73036161358154772</v>
      </c>
      <c r="AN61" s="33">
        <v>0.2493023255813954</v>
      </c>
      <c r="AO61" s="33">
        <v>0.54945575011831527</v>
      </c>
      <c r="AP61" s="33">
        <v>0.47705577918343878</v>
      </c>
      <c r="AQ61" s="33">
        <v>0.76783200375410587</v>
      </c>
      <c r="AR61" s="33">
        <v>0.63118926422952337</v>
      </c>
      <c r="AS61" s="33">
        <v>0.9780033840947544</v>
      </c>
      <c r="AT61" s="33">
        <v>0.60854430379746816</v>
      </c>
      <c r="AU61" s="33">
        <v>7.1025930101465518E-2</v>
      </c>
      <c r="AV61" s="33">
        <v>1</v>
      </c>
      <c r="AW61" s="33">
        <v>1</v>
      </c>
      <c r="AX61" s="33">
        <v>0.33333333333333343</v>
      </c>
      <c r="AY61" s="33">
        <v>1</v>
      </c>
      <c r="AZ61" s="33">
        <v>1</v>
      </c>
      <c r="BA61" s="33">
        <v>0.49999999999999989</v>
      </c>
      <c r="BB61" s="33">
        <v>0.83108715184186921</v>
      </c>
      <c r="BC61" s="33">
        <v>0.36157024793388376</v>
      </c>
      <c r="BD61" s="33">
        <v>0.88283046948992028</v>
      </c>
      <c r="BE61" s="33">
        <v>0.78011317704122873</v>
      </c>
      <c r="BF61" s="33">
        <v>0.70178126795633033</v>
      </c>
      <c r="BG61" s="33">
        <v>0.57446808510638303</v>
      </c>
      <c r="BH61" s="33">
        <v>0.52083333333333326</v>
      </c>
    </row>
    <row r="62" spans="1:60" x14ac:dyDescent="0.25">
      <c r="A62" s="34" t="s">
        <v>987</v>
      </c>
      <c r="B62" s="34" t="s">
        <v>988</v>
      </c>
      <c r="C62" s="62">
        <f t="shared" si="1"/>
        <v>0.45170860702133919</v>
      </c>
      <c r="D62" s="62">
        <f t="shared" si="2"/>
        <v>0.45970155946381708</v>
      </c>
      <c r="E62" s="62">
        <f t="shared" si="3"/>
        <v>0.46360140025328733</v>
      </c>
      <c r="F62" s="62">
        <f t="shared" si="4"/>
        <v>0.47866647373479027</v>
      </c>
      <c r="G62" s="62">
        <f t="shared" si="5"/>
        <v>0.46635247394073098</v>
      </c>
      <c r="H62" s="62">
        <f t="shared" si="6"/>
        <v>0.55178864376303616</v>
      </c>
      <c r="I62" s="62">
        <f t="shared" si="7"/>
        <v>0.52961725142624261</v>
      </c>
      <c r="J62" s="62">
        <f t="shared" si="8"/>
        <v>0.58453048702756116</v>
      </c>
      <c r="K62" s="62">
        <f t="shared" si="9"/>
        <v>0.58415138486177254</v>
      </c>
      <c r="L62" s="42">
        <f t="shared" si="10"/>
        <v>0.55897886020735876</v>
      </c>
      <c r="M62" s="43">
        <f t="shared" si="11"/>
        <v>0.33195280007806571</v>
      </c>
      <c r="N62" s="43">
        <v>0.43528378069390805</v>
      </c>
      <c r="O62" s="43">
        <v>0.45970266923138298</v>
      </c>
      <c r="P62" s="43">
        <v>0.47130536569784998</v>
      </c>
      <c r="Q62" s="43">
        <v>0.51450437514780001</v>
      </c>
      <c r="R62" s="43">
        <v>0.47937862138618603</v>
      </c>
      <c r="S62" s="43">
        <v>0.70054414216319805</v>
      </c>
      <c r="T62" s="43">
        <v>0.64717329359239906</v>
      </c>
      <c r="U62" s="43">
        <v>0.77612991427271405</v>
      </c>
      <c r="V62" s="43">
        <v>0.7752731740114861</v>
      </c>
      <c r="W62" s="43">
        <f t="shared" si="12"/>
        <v>0.61015180360745014</v>
      </c>
      <c r="X62" s="43">
        <f t="shared" si="22"/>
        <v>0.50780591680726739</v>
      </c>
      <c r="Y62" s="42">
        <f t="shared" si="13"/>
        <v>0.55897205941657557</v>
      </c>
      <c r="Z62" s="42">
        <f t="shared" si="14"/>
        <v>0.50251424414685952</v>
      </c>
      <c r="AA62" s="42">
        <f t="shared" si="15"/>
        <v>0.53542927750555158</v>
      </c>
      <c r="AB62" s="42">
        <f t="shared" si="16"/>
        <v>0.84369163336081365</v>
      </c>
      <c r="AC62" s="42">
        <f t="shared" si="17"/>
        <v>1.0146561443066502E-2</v>
      </c>
      <c r="AD62" s="42">
        <f t="shared" si="18"/>
        <v>0.88888888888888895</v>
      </c>
      <c r="AE62" s="42">
        <f t="shared" si="19"/>
        <v>0.62438230008984696</v>
      </c>
      <c r="AF62" s="42">
        <f t="shared" si="20"/>
        <v>0.3671414157589683</v>
      </c>
      <c r="AG62" s="42">
        <f t="shared" si="21"/>
        <v>0.29676418439716312</v>
      </c>
      <c r="AH62" s="43">
        <v>0.4043009983757096</v>
      </c>
      <c r="AI62" s="43">
        <v>0.62237985661417095</v>
      </c>
      <c r="AJ62" s="43">
        <v>0.65023532325984634</v>
      </c>
      <c r="AK62" s="33">
        <v>0.58232445520581122</v>
      </c>
      <c r="AL62" s="33">
        <v>0.42270403308790777</v>
      </c>
      <c r="AM62" s="33">
        <v>0.49368510496223023</v>
      </c>
      <c r="AN62" s="33">
        <v>0.60893023255813949</v>
      </c>
      <c r="AO62" s="33">
        <v>0.43871273071462397</v>
      </c>
      <c r="AP62" s="33">
        <v>0.21219091431857393</v>
      </c>
      <c r="AQ62" s="33">
        <v>0.92362740497419049</v>
      </c>
      <c r="AR62" s="33">
        <v>0.70337806571031924</v>
      </c>
      <c r="AS62" s="33">
        <v>0.96108291032148863</v>
      </c>
      <c r="AT62" s="33">
        <v>0.86661392405063287</v>
      </c>
      <c r="AU62" s="33">
        <v>3.0439684329199506E-2</v>
      </c>
      <c r="AV62" s="33">
        <v>0</v>
      </c>
      <c r="AW62" s="33">
        <v>0</v>
      </c>
      <c r="AX62" s="33">
        <v>0.66666666666666674</v>
      </c>
      <c r="AY62" s="33">
        <v>1</v>
      </c>
      <c r="AZ62" s="33">
        <v>1</v>
      </c>
      <c r="BA62" s="33">
        <v>0.87499999999999989</v>
      </c>
      <c r="BB62" s="33">
        <v>0.37376460017969415</v>
      </c>
      <c r="BC62" s="33">
        <v>0.33402203856749257</v>
      </c>
      <c r="BD62" s="33">
        <v>0.47070761737248012</v>
      </c>
      <c r="BE62" s="33">
        <v>0.32999191592562649</v>
      </c>
      <c r="BF62" s="33">
        <v>0.33384409117027392</v>
      </c>
      <c r="BG62" s="33">
        <v>0.48936170212765956</v>
      </c>
      <c r="BH62" s="33">
        <v>0.1041666666666667</v>
      </c>
    </row>
    <row r="63" spans="1:60" x14ac:dyDescent="0.25">
      <c r="A63" s="34" t="s">
        <v>989</v>
      </c>
      <c r="B63" s="34" t="s">
        <v>990</v>
      </c>
      <c r="C63" s="62">
        <f t="shared" si="1"/>
        <v>0.48330918901687492</v>
      </c>
      <c r="D63" s="62">
        <f t="shared" si="2"/>
        <v>0.4907877650313382</v>
      </c>
      <c r="E63" s="62">
        <f t="shared" si="3"/>
        <v>0.49444247880597736</v>
      </c>
      <c r="F63" s="62">
        <f t="shared" si="4"/>
        <v>0.50859482853120852</v>
      </c>
      <c r="G63" s="62">
        <f t="shared" si="5"/>
        <v>0.4970228731976335</v>
      </c>
      <c r="H63" s="62">
        <f t="shared" si="6"/>
        <v>0.57794274276682589</v>
      </c>
      <c r="I63" s="62">
        <f t="shared" si="7"/>
        <v>0.47024509455311875</v>
      </c>
      <c r="J63" s="62">
        <f t="shared" si="8"/>
        <v>0.50708031802429865</v>
      </c>
      <c r="K63" s="62">
        <f t="shared" si="9"/>
        <v>0.52082989761694087</v>
      </c>
      <c r="L63" s="42">
        <f t="shared" si="10"/>
        <v>0.55212055166570528</v>
      </c>
      <c r="M63" s="43">
        <f t="shared" si="11"/>
        <v>0.45437236240548617</v>
      </c>
      <c r="N63" s="43">
        <v>0.43528378069390805</v>
      </c>
      <c r="O63" s="43">
        <v>0.45970266923138298</v>
      </c>
      <c r="P63" s="43">
        <v>0.47130536569784998</v>
      </c>
      <c r="Q63" s="43">
        <v>0.51450437514780001</v>
      </c>
      <c r="R63" s="43">
        <v>0.47937862138618603</v>
      </c>
      <c r="S63" s="43">
        <v>0.70054414216319805</v>
      </c>
      <c r="T63" s="43">
        <v>0.39</v>
      </c>
      <c r="U63" s="43">
        <v>0.51</v>
      </c>
      <c r="V63" s="43">
        <v>0.55000000000000004</v>
      </c>
      <c r="W63" s="43">
        <f t="shared" si="12"/>
        <v>0.53052510851583268</v>
      </c>
      <c r="X63" s="43">
        <f t="shared" si="22"/>
        <v>0.573715994815578</v>
      </c>
      <c r="Y63" s="42">
        <f t="shared" si="13"/>
        <v>0.36843355169144276</v>
      </c>
      <c r="Z63" s="42">
        <f t="shared" si="14"/>
        <v>4.3360864093442836E-2</v>
      </c>
      <c r="AA63" s="42">
        <f t="shared" si="15"/>
        <v>0.73685864074308205</v>
      </c>
      <c r="AB63" s="42">
        <f t="shared" si="16"/>
        <v>0.97344737753536315</v>
      </c>
      <c r="AC63" s="42">
        <f t="shared" si="17"/>
        <v>0.6745584366779408</v>
      </c>
      <c r="AD63" s="42">
        <f t="shared" si="18"/>
        <v>0.77777777777777779</v>
      </c>
      <c r="AE63" s="42">
        <f t="shared" si="19"/>
        <v>0.26881176999101536</v>
      </c>
      <c r="AF63" s="42">
        <f t="shared" si="20"/>
        <v>9.7796143250688666E-2</v>
      </c>
      <c r="AG63" s="42">
        <f t="shared" si="21"/>
        <v>0.81094858156028371</v>
      </c>
      <c r="AH63" s="43">
        <v>0.75719259830292351</v>
      </c>
      <c r="AI63" s="43">
        <v>0.34810805677140483</v>
      </c>
      <c r="AJ63" s="43">
        <v>0</v>
      </c>
      <c r="AK63" s="33">
        <v>0</v>
      </c>
      <c r="AL63" s="33">
        <v>8.6721728186885672E-2</v>
      </c>
      <c r="AM63" s="33">
        <v>0.97301757884610685</v>
      </c>
      <c r="AN63" s="33">
        <v>0.81823255813953488</v>
      </c>
      <c r="AO63" s="33">
        <v>0.89304306672976819</v>
      </c>
      <c r="AP63" s="33">
        <v>0</v>
      </c>
      <c r="AQ63" s="33">
        <v>1</v>
      </c>
      <c r="AR63" s="33">
        <v>0.94551133734382231</v>
      </c>
      <c r="AS63" s="33">
        <v>0.97483079526226724</v>
      </c>
      <c r="AT63" s="33">
        <v>1</v>
      </c>
      <c r="AU63" s="33">
        <v>2.3675310033822384E-2</v>
      </c>
      <c r="AV63" s="33">
        <v>1</v>
      </c>
      <c r="AW63" s="33">
        <v>1</v>
      </c>
      <c r="AX63" s="33">
        <v>0.33333333333333343</v>
      </c>
      <c r="AY63" s="33">
        <v>1</v>
      </c>
      <c r="AZ63" s="33">
        <v>1</v>
      </c>
      <c r="BA63" s="33">
        <v>0.20833333333333348</v>
      </c>
      <c r="BB63" s="33">
        <v>0.32929020664869724</v>
      </c>
      <c r="BC63" s="33">
        <v>0.39118457300275467</v>
      </c>
      <c r="BD63" s="33">
        <v>0</v>
      </c>
      <c r="BE63" s="33">
        <v>0</v>
      </c>
      <c r="BF63" s="33">
        <v>0</v>
      </c>
      <c r="BG63" s="33">
        <v>0.85106382978723427</v>
      </c>
      <c r="BH63" s="33">
        <v>0.77083333333333315</v>
      </c>
    </row>
    <row r="64" spans="1:60" x14ac:dyDescent="0.25">
      <c r="A64" s="34" t="s">
        <v>991</v>
      </c>
      <c r="B64" s="34" t="s">
        <v>992</v>
      </c>
      <c r="C64" s="62">
        <f t="shared" si="1"/>
        <v>0.58022669165195118</v>
      </c>
      <c r="D64" s="62">
        <f t="shared" si="2"/>
        <v>0.57854292310809796</v>
      </c>
      <c r="E64" s="62">
        <f t="shared" si="3"/>
        <v>0.56204124974702807</v>
      </c>
      <c r="F64" s="62">
        <f t="shared" si="4"/>
        <v>0.54876167907686779</v>
      </c>
      <c r="G64" s="62">
        <f t="shared" si="5"/>
        <v>0.53844655554773857</v>
      </c>
      <c r="H64" s="62">
        <f t="shared" si="6"/>
        <v>0.62421528619435462</v>
      </c>
      <c r="I64" s="62">
        <f t="shared" si="7"/>
        <v>0.61196939575677356</v>
      </c>
      <c r="J64" s="62">
        <f t="shared" si="8"/>
        <v>0.65038415479544809</v>
      </c>
      <c r="K64" s="62">
        <f t="shared" si="9"/>
        <v>0.62220134191863097</v>
      </c>
      <c r="L64" s="42">
        <f t="shared" si="10"/>
        <v>0.61981116341592046</v>
      </c>
      <c r="M64" s="43">
        <f t="shared" si="11"/>
        <v>0.57942586438573707</v>
      </c>
      <c r="N64" s="43">
        <v>0.53859895206488706</v>
      </c>
      <c r="O64" s="43">
        <v>0.53313744164223908</v>
      </c>
      <c r="P64" s="43">
        <v>0.47725348533034001</v>
      </c>
      <c r="Q64" s="43">
        <v>0.42838992897718098</v>
      </c>
      <c r="R64" s="43">
        <v>0.38713546660162301</v>
      </c>
      <c r="S64" s="43">
        <v>0.67009996322175502</v>
      </c>
      <c r="T64" s="43">
        <v>0.63531048641793808</v>
      </c>
      <c r="U64" s="43">
        <v>0.74101176552494508</v>
      </c>
      <c r="V64" s="43">
        <v>0.66445716175295</v>
      </c>
      <c r="W64" s="43">
        <f t="shared" si="12"/>
        <v>0.55542637736419964</v>
      </c>
      <c r="X64" s="43">
        <f t="shared" si="22"/>
        <v>0.68419594946764117</v>
      </c>
      <c r="Y64" s="42">
        <f t="shared" si="13"/>
        <v>0.50957427162832658</v>
      </c>
      <c r="Z64" s="42">
        <f t="shared" si="14"/>
        <v>0.37843995363974137</v>
      </c>
      <c r="AA64" s="42">
        <f t="shared" si="15"/>
        <v>0.59750339782825745</v>
      </c>
      <c r="AB64" s="42">
        <f t="shared" si="16"/>
        <v>0.73618788636047316</v>
      </c>
      <c r="AC64" s="42">
        <f t="shared" si="17"/>
        <v>0.67869222096956017</v>
      </c>
      <c r="AD64" s="42">
        <f t="shared" si="18"/>
        <v>0.88888888888888895</v>
      </c>
      <c r="AE64" s="42">
        <f t="shared" si="19"/>
        <v>0.48500673854447418</v>
      </c>
      <c r="AF64" s="42">
        <f t="shared" si="20"/>
        <v>0.57795633870055196</v>
      </c>
      <c r="AG64" s="42">
        <f t="shared" si="21"/>
        <v>0.58089539007092206</v>
      </c>
      <c r="AH64" s="43">
        <v>0.34450015496433617</v>
      </c>
      <c r="AI64" s="43">
        <v>0.53993234533060142</v>
      </c>
      <c r="AJ64" s="43">
        <v>0.64429031459004227</v>
      </c>
      <c r="AK64" s="33">
        <v>0.60078692493946728</v>
      </c>
      <c r="AL64" s="33">
        <v>0.15609298234001551</v>
      </c>
      <c r="AM64" s="33">
        <v>0.88322407893982013</v>
      </c>
      <c r="AN64" s="33">
        <v>0.32837209302325593</v>
      </c>
      <c r="AO64" s="33">
        <v>0.19924278277330826</v>
      </c>
      <c r="AP64" s="33">
        <v>0.73916043703277745</v>
      </c>
      <c r="AQ64" s="33">
        <v>0.83751759737212561</v>
      </c>
      <c r="AR64" s="33">
        <v>0.53979639055992612</v>
      </c>
      <c r="AS64" s="33">
        <v>0.78807106598984777</v>
      </c>
      <c r="AT64" s="33">
        <v>0.88069620253164538</v>
      </c>
      <c r="AU64" s="33">
        <v>3.6076662908680709E-2</v>
      </c>
      <c r="AV64" s="33">
        <v>1</v>
      </c>
      <c r="AW64" s="33">
        <v>1</v>
      </c>
      <c r="AX64" s="33">
        <v>0.66666666666666674</v>
      </c>
      <c r="AY64" s="33">
        <v>1</v>
      </c>
      <c r="AZ64" s="33">
        <v>1</v>
      </c>
      <c r="BA64" s="33">
        <v>0.625</v>
      </c>
      <c r="BB64" s="33">
        <v>0.34501347708894836</v>
      </c>
      <c r="BC64" s="33">
        <v>0.55716253443526165</v>
      </c>
      <c r="BD64" s="33">
        <v>0.59572452983358137</v>
      </c>
      <c r="BE64" s="33">
        <v>0.63815683104284571</v>
      </c>
      <c r="BF64" s="33">
        <v>0.52078145949051913</v>
      </c>
      <c r="BG64" s="33">
        <v>0.76595744680851074</v>
      </c>
      <c r="BH64" s="33">
        <v>0.39583333333333331</v>
      </c>
    </row>
    <row r="65" spans="1:60" x14ac:dyDescent="0.25">
      <c r="A65" s="34" t="s">
        <v>993</v>
      </c>
      <c r="B65" s="34" t="s">
        <v>994</v>
      </c>
      <c r="C65" s="62">
        <f t="shared" si="1"/>
        <v>0.53847978428059851</v>
      </c>
      <c r="D65" s="62">
        <f t="shared" si="2"/>
        <v>0.54520210582424078</v>
      </c>
      <c r="E65" s="62">
        <f t="shared" si="3"/>
        <v>0.54849436709826838</v>
      </c>
      <c r="F65" s="62">
        <f t="shared" si="4"/>
        <v>0.56128549375466674</v>
      </c>
      <c r="G65" s="62">
        <f t="shared" si="5"/>
        <v>0.55082160666804048</v>
      </c>
      <c r="H65" s="62">
        <f t="shared" si="6"/>
        <v>0.62481238768735381</v>
      </c>
      <c r="I65" s="62">
        <f t="shared" si="7"/>
        <v>0.60532160495889231</v>
      </c>
      <c r="J65" s="62">
        <f t="shared" si="8"/>
        <v>0.65390802310906004</v>
      </c>
      <c r="K65" s="62">
        <f t="shared" si="9"/>
        <v>0.65356916455540337</v>
      </c>
      <c r="L65" s="42">
        <f t="shared" si="10"/>
        <v>0.6822015326009998</v>
      </c>
      <c r="M65" s="43">
        <f t="shared" si="11"/>
        <v>0.46369228372889165</v>
      </c>
      <c r="N65" s="43">
        <v>0.43528378069390805</v>
      </c>
      <c r="O65" s="43">
        <v>0.45970266923138298</v>
      </c>
      <c r="P65" s="43">
        <v>0.47130536569784998</v>
      </c>
      <c r="Q65" s="43">
        <v>0.51450437514780001</v>
      </c>
      <c r="R65" s="43">
        <v>0.47937862138618603</v>
      </c>
      <c r="S65" s="43">
        <v>0.70054414216319805</v>
      </c>
      <c r="T65" s="43">
        <v>0.64717329359239906</v>
      </c>
      <c r="U65" s="43">
        <v>0.77612991427271405</v>
      </c>
      <c r="V65" s="43">
        <v>0.7752731740114861</v>
      </c>
      <c r="W65" s="43">
        <f t="shared" si="12"/>
        <v>0.61411680578888683</v>
      </c>
      <c r="X65" s="43">
        <f t="shared" si="22"/>
        <v>0.75028625941311278</v>
      </c>
      <c r="Y65" s="42">
        <f t="shared" si="13"/>
        <v>0.61851841937410057</v>
      </c>
      <c r="Z65" s="42">
        <f t="shared" si="14"/>
        <v>0.46802935030254528</v>
      </c>
      <c r="AA65" s="42">
        <f t="shared" si="15"/>
        <v>0.57562830212843763</v>
      </c>
      <c r="AB65" s="42">
        <f t="shared" si="16"/>
        <v>0.79429115135046402</v>
      </c>
      <c r="AC65" s="42">
        <f t="shared" si="17"/>
        <v>0.72980082675685853</v>
      </c>
      <c r="AD65" s="42">
        <f t="shared" si="18"/>
        <v>1</v>
      </c>
      <c r="AE65" s="42">
        <f t="shared" si="19"/>
        <v>0.52105795148247991</v>
      </c>
      <c r="AF65" s="42">
        <f t="shared" si="20"/>
        <v>0.45309378731593919</v>
      </c>
      <c r="AG65" s="42">
        <f t="shared" si="21"/>
        <v>0.47429078014184411</v>
      </c>
      <c r="AH65" s="43">
        <v>0.54840843578084497</v>
      </c>
      <c r="AI65" s="43">
        <v>0.45899225211604155</v>
      </c>
      <c r="AJ65" s="43">
        <v>0.84815457022541485</v>
      </c>
      <c r="AK65" s="33">
        <v>0.79872881355932202</v>
      </c>
      <c r="AL65" s="33">
        <v>0.13732988704576851</v>
      </c>
      <c r="AM65" s="33">
        <v>0.949325258723419</v>
      </c>
      <c r="AN65" s="33">
        <v>0.46846511627906973</v>
      </c>
      <c r="AO65" s="33">
        <v>0.31187884524372944</v>
      </c>
      <c r="AP65" s="33">
        <v>0.48200115008625644</v>
      </c>
      <c r="AQ65" s="33">
        <v>0.66647114030971366</v>
      </c>
      <c r="AR65" s="33">
        <v>0.86545580749652939</v>
      </c>
      <c r="AS65" s="33">
        <v>0.90080372250423002</v>
      </c>
      <c r="AT65" s="33">
        <v>0.61661392405063276</v>
      </c>
      <c r="AU65" s="33">
        <v>0.1894024802705758</v>
      </c>
      <c r="AV65" s="33">
        <v>1</v>
      </c>
      <c r="AW65" s="33">
        <v>1</v>
      </c>
      <c r="AX65" s="33">
        <v>1</v>
      </c>
      <c r="AY65" s="33">
        <v>1</v>
      </c>
      <c r="AZ65" s="33">
        <v>1</v>
      </c>
      <c r="BA65" s="33">
        <v>0.54166666666666663</v>
      </c>
      <c r="BB65" s="33">
        <v>0.50044923629829319</v>
      </c>
      <c r="BC65" s="33">
        <v>0.18112947658402118</v>
      </c>
      <c r="BD65" s="33">
        <v>0.43674739548099045</v>
      </c>
      <c r="BE65" s="33">
        <v>0.54826192400970097</v>
      </c>
      <c r="BF65" s="33">
        <v>0.64623635318904438</v>
      </c>
      <c r="BG65" s="33">
        <v>0.53191489361702138</v>
      </c>
      <c r="BH65" s="33">
        <v>0.4166666666666668</v>
      </c>
    </row>
    <row r="66" spans="1:60" x14ac:dyDescent="0.25">
      <c r="A66" s="34" t="s">
        <v>995</v>
      </c>
      <c r="B66" s="34" t="s">
        <v>996</v>
      </c>
      <c r="C66" s="62">
        <f t="shared" si="1"/>
        <v>0.5220612652414075</v>
      </c>
      <c r="D66" s="62">
        <f t="shared" si="2"/>
        <v>0.52018925867279631</v>
      </c>
      <c r="E66" s="62">
        <f t="shared" si="3"/>
        <v>0.50177217676679919</v>
      </c>
      <c r="F66" s="62">
        <f t="shared" si="4"/>
        <v>0.48685144693566845</v>
      </c>
      <c r="G66" s="62">
        <f t="shared" si="5"/>
        <v>0.47519432250534605</v>
      </c>
      <c r="H66" s="62">
        <f t="shared" si="6"/>
        <v>0.5705520786736219</v>
      </c>
      <c r="I66" s="62">
        <f t="shared" si="7"/>
        <v>0.55712789582195699</v>
      </c>
      <c r="J66" s="62">
        <f t="shared" si="8"/>
        <v>0.59906969525179632</v>
      </c>
      <c r="K66" s="62">
        <f t="shared" si="9"/>
        <v>0.56834801032944238</v>
      </c>
      <c r="L66" s="42">
        <f t="shared" si="10"/>
        <v>0.54899833719054492</v>
      </c>
      <c r="M66" s="43">
        <f t="shared" si="11"/>
        <v>0.47555850232131947</v>
      </c>
      <c r="N66" s="43">
        <v>0.53859895206488706</v>
      </c>
      <c r="O66" s="43">
        <v>0.53313744164223908</v>
      </c>
      <c r="P66" s="43">
        <v>0.47725348533034001</v>
      </c>
      <c r="Q66" s="43">
        <v>0.42838992897718098</v>
      </c>
      <c r="R66" s="43">
        <v>0.38713546660162301</v>
      </c>
      <c r="S66" s="43">
        <v>0.67009996322175502</v>
      </c>
      <c r="T66" s="43">
        <v>0.63531048641793808</v>
      </c>
      <c r="U66" s="43">
        <v>0.74101176552494508</v>
      </c>
      <c r="V66" s="43">
        <v>0.66445716175295</v>
      </c>
      <c r="W66" s="43">
        <f t="shared" si="12"/>
        <v>0.60082058708912545</v>
      </c>
      <c r="X66" s="43">
        <f t="shared" si="22"/>
        <v>0.49717608729196444</v>
      </c>
      <c r="Y66" s="42">
        <f t="shared" si="13"/>
        <v>0.59262146265394</v>
      </c>
      <c r="Z66" s="42">
        <f t="shared" si="14"/>
        <v>0.52637886678856494</v>
      </c>
      <c r="AA66" s="42">
        <f t="shared" si="15"/>
        <v>0.58123306203827485</v>
      </c>
      <c r="AB66" s="42">
        <f t="shared" si="16"/>
        <v>0.70304895687572166</v>
      </c>
      <c r="AC66" s="42">
        <f t="shared" si="17"/>
        <v>8.0420894400601406E-2</v>
      </c>
      <c r="AD66" s="42">
        <f t="shared" si="18"/>
        <v>1</v>
      </c>
      <c r="AE66" s="42">
        <f t="shared" si="19"/>
        <v>0.41110736747529208</v>
      </c>
      <c r="AF66" s="42">
        <f t="shared" si="20"/>
        <v>0.5182712599617878</v>
      </c>
      <c r="AG66" s="42">
        <f t="shared" si="21"/>
        <v>0.43284574468085107</v>
      </c>
      <c r="AH66" s="43">
        <v>0.63345416757410433</v>
      </c>
      <c r="AI66" s="43">
        <v>0.45751401033074268</v>
      </c>
      <c r="AJ66" s="43">
        <v>0.68689621005697299</v>
      </c>
      <c r="AK66" s="33">
        <v>0.77602905569007263</v>
      </c>
      <c r="AL66" s="33">
        <v>0.27672867788705724</v>
      </c>
      <c r="AM66" s="33">
        <v>0.83792408634372562</v>
      </c>
      <c r="AN66" s="33">
        <v>0.41116279069767442</v>
      </c>
      <c r="AO66" s="33">
        <v>0.29294841457643195</v>
      </c>
      <c r="AP66" s="33">
        <v>0.76699252443933308</v>
      </c>
      <c r="AQ66" s="33">
        <v>0.59713749413420925</v>
      </c>
      <c r="AR66" s="33">
        <v>0.93822304488662667</v>
      </c>
      <c r="AS66" s="33">
        <v>0.95241116751269039</v>
      </c>
      <c r="AT66" s="33">
        <v>0.21851265822784799</v>
      </c>
      <c r="AU66" s="33">
        <v>0.24126268320180422</v>
      </c>
      <c r="AV66" s="33">
        <v>0</v>
      </c>
      <c r="AW66" s="33">
        <v>0</v>
      </c>
      <c r="AX66" s="33">
        <v>1</v>
      </c>
      <c r="AY66" s="33">
        <v>1</v>
      </c>
      <c r="AZ66" s="33">
        <v>1</v>
      </c>
      <c r="BA66" s="33">
        <v>0.625</v>
      </c>
      <c r="BB66" s="33">
        <v>0.19721473495058423</v>
      </c>
      <c r="BC66" s="33">
        <v>0.40220385674931158</v>
      </c>
      <c r="BD66" s="33">
        <v>0.52807468542822344</v>
      </c>
      <c r="BE66" s="33">
        <v>0.54502829426030719</v>
      </c>
      <c r="BF66" s="33">
        <v>0.59777820340930865</v>
      </c>
      <c r="BG66" s="33">
        <v>0.55319148936170226</v>
      </c>
      <c r="BH66" s="33">
        <v>0.31249999999999989</v>
      </c>
    </row>
    <row r="67" spans="1:60" x14ac:dyDescent="0.25">
      <c r="A67" s="34" t="s">
        <v>997</v>
      </c>
      <c r="B67" s="34" t="s">
        <v>998</v>
      </c>
      <c r="C67" s="62">
        <f t="shared" si="1"/>
        <v>0.54451293592430106</v>
      </c>
      <c r="D67" s="62">
        <f t="shared" si="2"/>
        <v>0.5511616781899924</v>
      </c>
      <c r="E67" s="62">
        <f t="shared" si="3"/>
        <v>0.55441855132070761</v>
      </c>
      <c r="F67" s="62">
        <f t="shared" si="4"/>
        <v>0.56707606615818495</v>
      </c>
      <c r="G67" s="62">
        <f t="shared" si="5"/>
        <v>0.55672102680102142</v>
      </c>
      <c r="H67" s="62">
        <f t="shared" si="6"/>
        <v>0.63001934820892136</v>
      </c>
      <c r="I67" s="62">
        <f t="shared" si="7"/>
        <v>0.61069477215711554</v>
      </c>
      <c r="J67" s="62">
        <f t="shared" si="8"/>
        <v>0.65888509013060947</v>
      </c>
      <c r="K67" s="62">
        <f t="shared" si="9"/>
        <v>0.65854879254894261</v>
      </c>
      <c r="L67" s="42">
        <f t="shared" si="10"/>
        <v>0.58428492230607576</v>
      </c>
      <c r="M67" s="43">
        <f t="shared" si="11"/>
        <v>0.59885070976128363</v>
      </c>
      <c r="N67" s="43">
        <v>0.43528378069390805</v>
      </c>
      <c r="O67" s="43">
        <v>0.45970266923138298</v>
      </c>
      <c r="P67" s="43">
        <v>0.47130536569784998</v>
      </c>
      <c r="Q67" s="43">
        <v>0.51450437514780001</v>
      </c>
      <c r="R67" s="43">
        <v>0.47937862138618603</v>
      </c>
      <c r="S67" s="43">
        <v>0.70054414216319805</v>
      </c>
      <c r="T67" s="43">
        <v>0.64717329359239906</v>
      </c>
      <c r="U67" s="43">
        <v>0.77612991427271405</v>
      </c>
      <c r="V67" s="43">
        <v>0.7752731740114861</v>
      </c>
      <c r="W67" s="43">
        <f t="shared" si="12"/>
        <v>0.61322618222040459</v>
      </c>
      <c r="X67" s="43">
        <f t="shared" si="22"/>
        <v>0.55534366239174704</v>
      </c>
      <c r="Y67" s="42">
        <f t="shared" si="13"/>
        <v>0.63483235062434706</v>
      </c>
      <c r="Z67" s="42">
        <f t="shared" si="14"/>
        <v>0.60465300258017018</v>
      </c>
      <c r="AA67" s="42">
        <f t="shared" si="15"/>
        <v>0.60444160068076447</v>
      </c>
      <c r="AB67" s="42">
        <f t="shared" si="16"/>
        <v>0.60897777499633632</v>
      </c>
      <c r="AC67" s="42">
        <f t="shared" si="17"/>
        <v>5.411499436302189E-2</v>
      </c>
      <c r="AD67" s="42">
        <f t="shared" si="18"/>
        <v>1</v>
      </c>
      <c r="AE67" s="42">
        <f t="shared" si="19"/>
        <v>0.61191599281221909</v>
      </c>
      <c r="AF67" s="42">
        <f t="shared" si="20"/>
        <v>0.66157553299774463</v>
      </c>
      <c r="AG67" s="42">
        <f t="shared" si="21"/>
        <v>0.53612588652482274</v>
      </c>
      <c r="AH67" s="43">
        <v>0.81506979507013499</v>
      </c>
      <c r="AI67" s="43">
        <v>0.19024469549500456</v>
      </c>
      <c r="AJ67" s="43">
        <v>0.89918256130790186</v>
      </c>
      <c r="AK67" s="33">
        <v>0.87015738498789352</v>
      </c>
      <c r="AL67" s="33">
        <v>0.3391486201724469</v>
      </c>
      <c r="AM67" s="33">
        <v>0.70935090394164657</v>
      </c>
      <c r="AN67" s="33">
        <v>0.60353488372093023</v>
      </c>
      <c r="AO67" s="33">
        <v>0.38854708944628508</v>
      </c>
      <c r="AP67" s="33">
        <v>0.70592294422081658</v>
      </c>
      <c r="AQ67" s="33">
        <v>0.61485218207414349</v>
      </c>
      <c r="AR67" s="33">
        <v>0.44539565016196203</v>
      </c>
      <c r="AS67" s="33">
        <v>0.85321489001692041</v>
      </c>
      <c r="AT67" s="33">
        <v>0.52832278481012651</v>
      </c>
      <c r="AU67" s="33">
        <v>0.16234498308906567</v>
      </c>
      <c r="AV67" s="33">
        <v>0</v>
      </c>
      <c r="AW67" s="33">
        <v>0</v>
      </c>
      <c r="AX67" s="33">
        <v>1</v>
      </c>
      <c r="AY67" s="33">
        <v>1</v>
      </c>
      <c r="AZ67" s="33">
        <v>1</v>
      </c>
      <c r="BA67" s="33">
        <v>0.4583333333333332</v>
      </c>
      <c r="BB67" s="33">
        <v>0.76549865229110503</v>
      </c>
      <c r="BC67" s="33">
        <v>0.42561983471074349</v>
      </c>
      <c r="BD67" s="33">
        <v>0.75307806792044385</v>
      </c>
      <c r="BE67" s="33">
        <v>0.6438156831042845</v>
      </c>
      <c r="BF67" s="33">
        <v>0.82378854625550668</v>
      </c>
      <c r="BG67" s="33">
        <v>0.46808510638297879</v>
      </c>
      <c r="BH67" s="33">
        <v>0.60416666666666674</v>
      </c>
    </row>
    <row r="68" spans="1:60" x14ac:dyDescent="0.25">
      <c r="A68" s="34" t="s">
        <v>999</v>
      </c>
      <c r="B68" s="34" t="s">
        <v>1000</v>
      </c>
      <c r="C68" s="62">
        <f t="shared" si="1"/>
        <v>0.61245307048824571</v>
      </c>
      <c r="D68" s="62">
        <f t="shared" si="2"/>
        <v>0.61837175037899883</v>
      </c>
      <c r="E68" s="62">
        <f t="shared" si="3"/>
        <v>0.62127639276744617</v>
      </c>
      <c r="F68" s="62">
        <f t="shared" si="4"/>
        <v>0.63259757426899776</v>
      </c>
      <c r="G68" s="62">
        <f t="shared" si="5"/>
        <v>0.62333195637955363</v>
      </c>
      <c r="H68" s="62">
        <f t="shared" si="6"/>
        <v>0.68958596656194515</v>
      </c>
      <c r="I68" s="62">
        <f t="shared" si="7"/>
        <v>0.60888540819129633</v>
      </c>
      <c r="J68" s="62">
        <f t="shared" si="8"/>
        <v>0.71605445893311714</v>
      </c>
      <c r="K68" s="62">
        <f t="shared" si="9"/>
        <v>0.71574502326544198</v>
      </c>
      <c r="L68" s="42">
        <f t="shared" si="10"/>
        <v>0.65946280534233415</v>
      </c>
      <c r="M68" s="43">
        <f t="shared" si="11"/>
        <v>0.70776629619208675</v>
      </c>
      <c r="N68" s="43">
        <v>0.43528378069390805</v>
      </c>
      <c r="O68" s="43">
        <v>0.45970266923138298</v>
      </c>
      <c r="P68" s="43">
        <v>0.47130536569784998</v>
      </c>
      <c r="Q68" s="43">
        <v>0.51450437514780001</v>
      </c>
      <c r="R68" s="43">
        <v>0.47937862138618603</v>
      </c>
      <c r="S68" s="43">
        <v>0.70054414216319805</v>
      </c>
      <c r="T68" s="43">
        <v>0.42</v>
      </c>
      <c r="U68" s="43">
        <v>0.77612991427271405</v>
      </c>
      <c r="V68" s="43">
        <v>0.7752731740114861</v>
      </c>
      <c r="W68" s="43">
        <f t="shared" si="12"/>
        <v>0.52048557993198719</v>
      </c>
      <c r="X68" s="43">
        <f t="shared" si="22"/>
        <v>0.79844003075268122</v>
      </c>
      <c r="Y68" s="42">
        <f t="shared" si="13"/>
        <v>0.65800156777613994</v>
      </c>
      <c r="Z68" s="42">
        <f t="shared" si="14"/>
        <v>0.67066904457895171</v>
      </c>
      <c r="AA68" s="42">
        <f t="shared" si="15"/>
        <v>0.51009483869197403</v>
      </c>
      <c r="AB68" s="42">
        <f t="shared" si="16"/>
        <v>0.24317686868088284</v>
      </c>
      <c r="AC68" s="42">
        <f t="shared" si="17"/>
        <v>0.93912063134160151</v>
      </c>
      <c r="AD68" s="42">
        <f t="shared" si="18"/>
        <v>1</v>
      </c>
      <c r="AE68" s="42">
        <f t="shared" si="19"/>
        <v>0.4561994609164422</v>
      </c>
      <c r="AF68" s="42">
        <f t="shared" si="20"/>
        <v>0.74310351436998912</v>
      </c>
      <c r="AG68" s="42">
        <f t="shared" si="21"/>
        <v>0.67242907801418439</v>
      </c>
      <c r="AH68" s="43">
        <v>0.64630154091878644</v>
      </c>
      <c r="AI68" s="43">
        <v>0.33092337543911066</v>
      </c>
      <c r="AJ68" s="43">
        <v>0.99677978697052272</v>
      </c>
      <c r="AK68" s="33">
        <v>0.95732445520581111</v>
      </c>
      <c r="AL68" s="33">
        <v>0.38401363395209237</v>
      </c>
      <c r="AM68" s="33">
        <v>0.22635090893622614</v>
      </c>
      <c r="AN68" s="33">
        <v>0.3836279069767442</v>
      </c>
      <c r="AO68" s="33">
        <v>0.58731661145291059</v>
      </c>
      <c r="AP68" s="33">
        <v>0.68131109833237491</v>
      </c>
      <c r="AQ68" s="33">
        <v>0.67186766776161433</v>
      </c>
      <c r="AR68" s="33">
        <v>0.21968995835261454</v>
      </c>
      <c r="AS68" s="33">
        <v>0.2620558375634518</v>
      </c>
      <c r="AT68" s="33">
        <v>0.24778481012658221</v>
      </c>
      <c r="AU68" s="33">
        <v>0.81736189402480464</v>
      </c>
      <c r="AV68" s="33">
        <v>1</v>
      </c>
      <c r="AW68" s="33">
        <v>1</v>
      </c>
      <c r="AX68" s="33">
        <v>1</v>
      </c>
      <c r="AY68" s="33">
        <v>1</v>
      </c>
      <c r="AZ68" s="33">
        <v>1</v>
      </c>
      <c r="BA68" s="33">
        <v>0.16666666666666677</v>
      </c>
      <c r="BB68" s="33">
        <v>0.74573225516621766</v>
      </c>
      <c r="BC68" s="33">
        <v>0.36294765840220389</v>
      </c>
      <c r="BD68" s="33">
        <v>0.73575970775267219</v>
      </c>
      <c r="BE68" s="33">
        <v>0.88213419563459983</v>
      </c>
      <c r="BF68" s="33">
        <v>0.99157249569048078</v>
      </c>
      <c r="BG68" s="33">
        <v>0.55319148936170226</v>
      </c>
      <c r="BH68" s="33">
        <v>0.79166666666666663</v>
      </c>
    </row>
    <row r="69" spans="1:60" x14ac:dyDescent="0.25">
      <c r="A69" s="34" t="s">
        <v>1001</v>
      </c>
      <c r="B69" s="34" t="s">
        <v>1002</v>
      </c>
      <c r="C69" s="62">
        <f t="shared" si="1"/>
        <v>0.4839716753777551</v>
      </c>
      <c r="D69" s="62">
        <f t="shared" si="2"/>
        <v>0.48070198995425767</v>
      </c>
      <c r="E69" s="62">
        <f t="shared" si="3"/>
        <v>0.48696517871835782</v>
      </c>
      <c r="F69" s="62">
        <f t="shared" si="4"/>
        <v>0.48012497186370839</v>
      </c>
      <c r="G69" s="62">
        <f t="shared" si="5"/>
        <v>0.47358025586578262</v>
      </c>
      <c r="H69" s="62">
        <f t="shared" si="6"/>
        <v>0.51383594008765321</v>
      </c>
      <c r="I69" s="62">
        <f t="shared" si="7"/>
        <v>0.50875620230658103</v>
      </c>
      <c r="J69" s="62">
        <f t="shared" si="8"/>
        <v>0.52432813063763917</v>
      </c>
      <c r="K69" s="62">
        <f t="shared" si="9"/>
        <v>0.53051600639151175</v>
      </c>
      <c r="L69" s="42">
        <f t="shared" si="10"/>
        <v>0.65671198354249816</v>
      </c>
      <c r="M69" s="43">
        <f t="shared" si="11"/>
        <v>0.42648486133429397</v>
      </c>
      <c r="N69" s="43">
        <v>0.299208592606866</v>
      </c>
      <c r="O69" s="43">
        <v>0.282954490364903</v>
      </c>
      <c r="P69" s="43">
        <v>0.31344104715921001</v>
      </c>
      <c r="Q69" s="43">
        <v>0.28000000000000003</v>
      </c>
      <c r="R69" s="43">
        <v>0.24428428194220703</v>
      </c>
      <c r="S69" s="43">
        <v>0.42299190798635605</v>
      </c>
      <c r="T69" s="43">
        <v>0.40415177148029302</v>
      </c>
      <c r="U69" s="43">
        <v>0.46</v>
      </c>
      <c r="V69" s="43">
        <v>0.48081361606320505</v>
      </c>
      <c r="W69" s="43">
        <f t="shared" si="12"/>
        <v>0.57835970232156542</v>
      </c>
      <c r="X69" s="43">
        <f t="shared" si="22"/>
        <v>0.73506426476343101</v>
      </c>
      <c r="Y69" s="42">
        <f t="shared" si="13"/>
        <v>0.56803552835868953</v>
      </c>
      <c r="Z69" s="42">
        <f t="shared" si="14"/>
        <v>0.49091092147436843</v>
      </c>
      <c r="AA69" s="42">
        <f t="shared" si="15"/>
        <v>0.48102739526423727</v>
      </c>
      <c r="AB69" s="42">
        <f t="shared" si="16"/>
        <v>0.7734649641889666</v>
      </c>
      <c r="AC69" s="42">
        <f t="shared" si="17"/>
        <v>0.68245020668921441</v>
      </c>
      <c r="AD69" s="42">
        <f t="shared" si="18"/>
        <v>1</v>
      </c>
      <c r="AE69" s="42">
        <f t="shared" si="19"/>
        <v>0.52274258760107839</v>
      </c>
      <c r="AF69" s="42">
        <f t="shared" si="20"/>
        <v>0.52650695671114112</v>
      </c>
      <c r="AG69" s="42">
        <f t="shared" si="21"/>
        <v>0.32646276595744678</v>
      </c>
      <c r="AH69" s="43">
        <v>0.92883594645607259</v>
      </c>
      <c r="AI69" s="43">
        <v>6.9548567775309336E-2</v>
      </c>
      <c r="AJ69" s="43">
        <v>0.70572207084468663</v>
      </c>
      <c r="AK69" s="33">
        <v>0.7167070217917676</v>
      </c>
      <c r="AL69" s="33">
        <v>0.26511482115696922</v>
      </c>
      <c r="AM69" s="33">
        <v>0.75413513286198164</v>
      </c>
      <c r="AN69" s="33">
        <v>0.14232558139534895</v>
      </c>
      <c r="AO69" s="33">
        <v>2.3663038334124594E-3</v>
      </c>
      <c r="AP69" s="33">
        <v>0.65037377803335261</v>
      </c>
      <c r="AQ69" s="33">
        <v>0.8559361801970905</v>
      </c>
      <c r="AR69" s="33">
        <v>0.72628412771864881</v>
      </c>
      <c r="AS69" s="33">
        <v>0.94458544839255487</v>
      </c>
      <c r="AT69" s="33">
        <v>0.64952531645569611</v>
      </c>
      <c r="AU69" s="33">
        <v>4.7350620067643123E-2</v>
      </c>
      <c r="AV69" s="33">
        <v>1</v>
      </c>
      <c r="AW69" s="33">
        <v>1</v>
      </c>
      <c r="AX69" s="33">
        <v>1</v>
      </c>
      <c r="AY69" s="33">
        <v>1</v>
      </c>
      <c r="AZ69" s="33">
        <v>1</v>
      </c>
      <c r="BA69" s="33">
        <v>0.625</v>
      </c>
      <c r="BB69" s="33">
        <v>0.42048517520215672</v>
      </c>
      <c r="BC69" s="33">
        <v>0.24586776859504042</v>
      </c>
      <c r="BD69" s="33">
        <v>0.60343661209579214</v>
      </c>
      <c r="BE69" s="33">
        <v>0.60129345189975758</v>
      </c>
      <c r="BF69" s="33">
        <v>0.65542999425397441</v>
      </c>
      <c r="BG69" s="33">
        <v>0.34042553191489366</v>
      </c>
      <c r="BH69" s="33">
        <v>0.31249999999999989</v>
      </c>
    </row>
    <row r="70" spans="1:60" x14ac:dyDescent="0.25">
      <c r="A70" s="34" t="s">
        <v>1003</v>
      </c>
      <c r="B70" s="34" t="s">
        <v>1004</v>
      </c>
      <c r="C70" s="62">
        <f t="shared" ref="C70:C133" si="23">((SQRT(($L70^2)+($M70^2)+(N70^2)))*0.577350269)</f>
        <v>0.4606209267876249</v>
      </c>
      <c r="D70" s="62">
        <f t="shared" ref="D70:D133" si="24">((SQRT(($L70^2)+($M70^2)+(O70^2)))*0.577350269)</f>
        <v>0.46846184082697412</v>
      </c>
      <c r="E70" s="62">
        <f t="shared" ref="E70:E133" si="25">((SQRT(($L70^2)+($M70^2)+(P70^2)))*0.577350269)</f>
        <v>0.4722893507738033</v>
      </c>
      <c r="F70" s="62">
        <f t="shared" ref="F70:F133" si="26">((SQRT(($L70^2)+($M70^2)+(Q70^2)))*0.577350269)</f>
        <v>0.48708578876336622</v>
      </c>
      <c r="G70" s="62">
        <f t="shared" ref="G70:G133" si="27">((SQRT(($L70^2)+($M70^2)+(R70^2)))*0.577350269)</f>
        <v>0.47499010777928002</v>
      </c>
      <c r="H70" s="62">
        <f t="shared" ref="H70:H133" si="28">((SQRT(($L70^2)+($M70^2)+(S70^2)))*0.577350269)</f>
        <v>0.55910793226655497</v>
      </c>
      <c r="I70" s="62">
        <f t="shared" ref="I70:I133" si="29">((SQRT(($L70^2)+($M70^2)+(T70^2)))*0.577350269)</f>
        <v>0.53723868582392664</v>
      </c>
      <c r="J70" s="62">
        <f t="shared" ref="J70:J133" si="30">((SQRT(($L70^2)+($M70^2)+(U70^2)))*0.577350269)</f>
        <v>0.59144472506076984</v>
      </c>
      <c r="K70" s="62">
        <f t="shared" ref="K70:K133" si="31">((SQRT(($L70^2)+($M70^2)+(V70^2)))*0.577350269)</f>
        <v>0.59107005758493514</v>
      </c>
      <c r="L70" s="42">
        <f t="shared" ref="L70:L133" si="32">AVERAGE(W70:X70)</f>
        <v>0.56484269702964629</v>
      </c>
      <c r="M70" s="43">
        <f t="shared" ref="M70:M133" si="33">AVERAGE(AF70:AG70)</f>
        <v>0.35776482901380957</v>
      </c>
      <c r="N70" s="43">
        <v>0.43528378069390805</v>
      </c>
      <c r="O70" s="43">
        <v>0.45970266923138298</v>
      </c>
      <c r="P70" s="43">
        <v>0.47130536569784998</v>
      </c>
      <c r="Q70" s="43">
        <v>0.51450437514780001</v>
      </c>
      <c r="R70" s="43">
        <v>0.47937862138618603</v>
      </c>
      <c r="S70" s="43">
        <v>0.70054414216319805</v>
      </c>
      <c r="T70" s="43">
        <v>0.64717329359239906</v>
      </c>
      <c r="U70" s="43">
        <v>0.77612991427271405</v>
      </c>
      <c r="V70" s="43">
        <v>0.7752731740114861</v>
      </c>
      <c r="W70" s="43">
        <f t="shared" ref="W70:W133" si="34">AVERAGE(Y70:AB70)</f>
        <v>0.56113079116831099</v>
      </c>
      <c r="X70" s="43">
        <f t="shared" ref="X70:X133" si="35">AVERAGE(AC70:AE70)</f>
        <v>0.56855460289098159</v>
      </c>
      <c r="Y70" s="42">
        <f t="shared" ref="Y70:Y133" si="36">AVERAGE(AH70:AJ70)</f>
        <v>0.55444322289244885</v>
      </c>
      <c r="Z70" s="42">
        <f t="shared" ref="Z70:Z133" si="37">AVERAGE(AK70:AL70)</f>
        <v>0.48563846142060851</v>
      </c>
      <c r="AA70" s="42">
        <f t="shared" ref="AA70:AA133" si="38">AVERAGE(AM70:AQ70)</f>
        <v>0.35089837018068509</v>
      </c>
      <c r="AB70" s="42">
        <f t="shared" ref="AB70:AB133" si="39">AVERAGE(AR70:AT70)</f>
        <v>0.85354311017950157</v>
      </c>
      <c r="AC70" s="42">
        <f t="shared" ref="AC70:AC133" si="40">AVERAGE(AU70:AW70)</f>
        <v>0.33521232619316038</v>
      </c>
      <c r="AD70" s="42">
        <f t="shared" ref="AD70:AD133" si="41">AVERAGE(AX70:AZ70)</f>
        <v>0.66666666666666663</v>
      </c>
      <c r="AE70" s="42">
        <f t="shared" ref="AE70:AE133" si="42">AVERAGE(BA70:BB70)</f>
        <v>0.70378481581311769</v>
      </c>
      <c r="AF70" s="42">
        <f t="shared" ref="AF70:AF133" si="43">AVERAGE(BC70:BF70)</f>
        <v>0.44092859419783181</v>
      </c>
      <c r="AG70" s="42">
        <f t="shared" ref="AG70:AG133" si="44">AVERAGE(BG70:BH70)</f>
        <v>0.27460106382978727</v>
      </c>
      <c r="AH70" s="43">
        <v>0.43483847221043698</v>
      </c>
      <c r="AI70" s="43">
        <v>0.59782486007850211</v>
      </c>
      <c r="AJ70" s="43">
        <v>0.63066633638840719</v>
      </c>
      <c r="AK70" s="33">
        <v>0.55387409200968518</v>
      </c>
      <c r="AL70" s="33">
        <v>0.41740283083153185</v>
      </c>
      <c r="AM70" s="33">
        <v>0</v>
      </c>
      <c r="AN70" s="33">
        <v>0.55330232558139547</v>
      </c>
      <c r="AO70" s="33">
        <v>9.133932796971124E-2</v>
      </c>
      <c r="AP70" s="33">
        <v>0.24933870040253003</v>
      </c>
      <c r="AQ70" s="33">
        <v>0.86051149694978879</v>
      </c>
      <c r="AR70" s="33">
        <v>0.71691346598796846</v>
      </c>
      <c r="AS70" s="33">
        <v>0.8927664974619286</v>
      </c>
      <c r="AT70" s="33">
        <v>0.95094936708860756</v>
      </c>
      <c r="AU70" s="33">
        <v>5.6369785794812069E-3</v>
      </c>
      <c r="AV70" s="33">
        <v>1</v>
      </c>
      <c r="AW70" s="33">
        <v>0</v>
      </c>
      <c r="AX70" s="33">
        <v>0</v>
      </c>
      <c r="AY70" s="33">
        <v>1</v>
      </c>
      <c r="AZ70" s="33">
        <v>1</v>
      </c>
      <c r="BA70" s="33">
        <v>0.79166666666666674</v>
      </c>
      <c r="BB70" s="33">
        <v>0.61590296495956875</v>
      </c>
      <c r="BC70" s="33">
        <v>0.21418732782369085</v>
      </c>
      <c r="BD70" s="33">
        <v>0.58625355161683135</v>
      </c>
      <c r="BE70" s="33">
        <v>0.5848019401778497</v>
      </c>
      <c r="BF70" s="33">
        <v>0.37847155717295539</v>
      </c>
      <c r="BG70" s="33">
        <v>0.3617021276595746</v>
      </c>
      <c r="BH70" s="33">
        <v>0.18749999999999992</v>
      </c>
    </row>
    <row r="71" spans="1:60" x14ac:dyDescent="0.25">
      <c r="A71" s="34" t="s">
        <v>1005</v>
      </c>
      <c r="B71" s="34" t="s">
        <v>1006</v>
      </c>
      <c r="C71" s="62">
        <f t="shared" si="23"/>
        <v>0.52983983963805892</v>
      </c>
      <c r="D71" s="62">
        <f t="shared" si="24"/>
        <v>0.52799541270808215</v>
      </c>
      <c r="E71" s="62">
        <f t="shared" si="25"/>
        <v>0.50986038126090627</v>
      </c>
      <c r="F71" s="62">
        <f t="shared" si="26"/>
        <v>0.49518342297130535</v>
      </c>
      <c r="G71" s="62">
        <f t="shared" si="27"/>
        <v>0.48372712880666463</v>
      </c>
      <c r="H71" s="62">
        <f t="shared" si="28"/>
        <v>0.57767808118450836</v>
      </c>
      <c r="I71" s="62">
        <f t="shared" si="29"/>
        <v>0.56442340782893297</v>
      </c>
      <c r="J71" s="62">
        <f t="shared" si="30"/>
        <v>0.60586037233945655</v>
      </c>
      <c r="K71" s="62">
        <f t="shared" si="31"/>
        <v>0.57550130481838224</v>
      </c>
      <c r="L71" s="42">
        <f t="shared" si="32"/>
        <v>0.67439382934303926</v>
      </c>
      <c r="M71" s="43">
        <f t="shared" si="33"/>
        <v>0.31192130311171395</v>
      </c>
      <c r="N71" s="43">
        <v>0.53859895206488706</v>
      </c>
      <c r="O71" s="43">
        <v>0.53313744164223908</v>
      </c>
      <c r="P71" s="43">
        <v>0.47725348533034001</v>
      </c>
      <c r="Q71" s="43">
        <v>0.42838992897718098</v>
      </c>
      <c r="R71" s="43">
        <v>0.38713546660162301</v>
      </c>
      <c r="S71" s="43">
        <v>0.67009996322175502</v>
      </c>
      <c r="T71" s="43">
        <v>0.63531048641793808</v>
      </c>
      <c r="U71" s="43">
        <v>0.74101176552494508</v>
      </c>
      <c r="V71" s="43">
        <v>0.66445716175295</v>
      </c>
      <c r="W71" s="43">
        <f t="shared" si="34"/>
        <v>0.53836995587218106</v>
      </c>
      <c r="X71" s="43">
        <f t="shared" si="35"/>
        <v>0.81041770281389747</v>
      </c>
      <c r="Y71" s="42">
        <f t="shared" si="36"/>
        <v>0.52371039617144122</v>
      </c>
      <c r="Z71" s="42">
        <f t="shared" si="37"/>
        <v>0.28207533818905861</v>
      </c>
      <c r="AA71" s="42">
        <f t="shared" si="38"/>
        <v>0.65558133186401446</v>
      </c>
      <c r="AB71" s="42">
        <f t="shared" si="39"/>
        <v>0.69211275726420973</v>
      </c>
      <c r="AC71" s="42">
        <f t="shared" si="40"/>
        <v>0.72679443818113521</v>
      </c>
      <c r="AD71" s="42">
        <f t="shared" si="41"/>
        <v>1</v>
      </c>
      <c r="AE71" s="42">
        <f t="shared" si="42"/>
        <v>0.70445867026055708</v>
      </c>
      <c r="AF71" s="42">
        <f t="shared" si="43"/>
        <v>0.50881601047874714</v>
      </c>
      <c r="AG71" s="42">
        <f t="shared" si="44"/>
        <v>0.11502659574468083</v>
      </c>
      <c r="AH71" s="43">
        <v>0.29922796770902299</v>
      </c>
      <c r="AI71" s="43">
        <v>0.72025595798637543</v>
      </c>
      <c r="AJ71" s="43">
        <v>0.55164726281892495</v>
      </c>
      <c r="AK71" s="33">
        <v>0.48819612590799027</v>
      </c>
      <c r="AL71" s="33">
        <v>7.5954550470126933E-2</v>
      </c>
      <c r="AM71" s="33">
        <v>0.66173854638005802</v>
      </c>
      <c r="AN71" s="33">
        <v>0.73320930232558146</v>
      </c>
      <c r="AO71" s="33">
        <v>0.50023663038334143</v>
      </c>
      <c r="AP71" s="33">
        <v>0.5185738930419781</v>
      </c>
      <c r="AQ71" s="33">
        <v>0.86414828718911296</v>
      </c>
      <c r="AR71" s="33">
        <v>0.51272559000462758</v>
      </c>
      <c r="AS71" s="33">
        <v>0.7311759729272419</v>
      </c>
      <c r="AT71" s="33">
        <v>0.83243670886075938</v>
      </c>
      <c r="AU71" s="33">
        <v>0.1803833145434052</v>
      </c>
      <c r="AV71" s="33">
        <v>1</v>
      </c>
      <c r="AW71" s="33">
        <v>1</v>
      </c>
      <c r="AX71" s="33">
        <v>1</v>
      </c>
      <c r="AY71" s="33">
        <v>1</v>
      </c>
      <c r="AZ71" s="33">
        <v>1</v>
      </c>
      <c r="BA71" s="33">
        <v>0.79166666666666674</v>
      </c>
      <c r="BB71" s="33">
        <v>0.61725067385444743</v>
      </c>
      <c r="BC71" s="33">
        <v>0.47314049586776885</v>
      </c>
      <c r="BD71" s="33">
        <v>0.47179001488296574</v>
      </c>
      <c r="BE71" s="33">
        <v>0.54810024252223133</v>
      </c>
      <c r="BF71" s="33">
        <v>0.54223328864202269</v>
      </c>
      <c r="BG71" s="33">
        <v>4.255319148936175E-2</v>
      </c>
      <c r="BH71" s="33">
        <v>0.18749999999999992</v>
      </c>
    </row>
    <row r="72" spans="1:60" x14ac:dyDescent="0.25">
      <c r="A72" s="34" t="s">
        <v>1007</v>
      </c>
      <c r="B72" s="34" t="s">
        <v>1008</v>
      </c>
      <c r="C72" s="62">
        <f t="shared" si="23"/>
        <v>0.52427402295033132</v>
      </c>
      <c r="D72" s="62">
        <f t="shared" si="24"/>
        <v>0.53117615652138539</v>
      </c>
      <c r="E72" s="62">
        <f t="shared" si="25"/>
        <v>0.53455480897675467</v>
      </c>
      <c r="F72" s="62">
        <f t="shared" si="26"/>
        <v>0.54767159736567006</v>
      </c>
      <c r="G72" s="62">
        <f t="shared" si="27"/>
        <v>0.53694246938941803</v>
      </c>
      <c r="H72" s="62">
        <f t="shared" si="28"/>
        <v>0.61261186151528013</v>
      </c>
      <c r="I72" s="62">
        <f t="shared" si="29"/>
        <v>0.50974430966776485</v>
      </c>
      <c r="J72" s="62">
        <f t="shared" si="30"/>
        <v>0.5371274782456229</v>
      </c>
      <c r="K72" s="62">
        <f t="shared" si="31"/>
        <v>0.54939900000917097</v>
      </c>
      <c r="L72" s="42">
        <f t="shared" si="32"/>
        <v>0.63356151258941162</v>
      </c>
      <c r="M72" s="43">
        <f t="shared" si="33"/>
        <v>0.48344347548960387</v>
      </c>
      <c r="N72" s="43">
        <v>0.43528378069390805</v>
      </c>
      <c r="O72" s="43">
        <v>0.45970266923138298</v>
      </c>
      <c r="P72" s="43">
        <v>0.47130536569784998</v>
      </c>
      <c r="Q72" s="43">
        <v>0.51450437514780001</v>
      </c>
      <c r="R72" s="43">
        <v>0.47937862138618603</v>
      </c>
      <c r="S72" s="43">
        <v>0.70054414216319805</v>
      </c>
      <c r="T72" s="43">
        <v>0.38</v>
      </c>
      <c r="U72" s="43">
        <v>0.48</v>
      </c>
      <c r="V72" s="43">
        <v>0.52</v>
      </c>
      <c r="W72" s="43">
        <f t="shared" si="34"/>
        <v>0.57814287514301588</v>
      </c>
      <c r="X72" s="43">
        <f t="shared" si="35"/>
        <v>0.68898015003580737</v>
      </c>
      <c r="Y72" s="42">
        <f t="shared" si="36"/>
        <v>0.55806706905161318</v>
      </c>
      <c r="Z72" s="42">
        <f t="shared" si="37"/>
        <v>0.42459340742033763</v>
      </c>
      <c r="AA72" s="42">
        <f t="shared" si="38"/>
        <v>0.62748084704268425</v>
      </c>
      <c r="AB72" s="42">
        <f t="shared" si="39"/>
        <v>0.70243017705742838</v>
      </c>
      <c r="AC72" s="42">
        <f t="shared" si="40"/>
        <v>0.33934611048478036</v>
      </c>
      <c r="AD72" s="42">
        <f t="shared" si="41"/>
        <v>1</v>
      </c>
      <c r="AE72" s="42">
        <f t="shared" si="42"/>
        <v>0.72759433962264164</v>
      </c>
      <c r="AF72" s="42">
        <f t="shared" si="43"/>
        <v>0.57681602899339213</v>
      </c>
      <c r="AG72" s="42">
        <f t="shared" si="44"/>
        <v>0.39007092198581556</v>
      </c>
      <c r="AH72" s="43">
        <v>0.69766441901523868</v>
      </c>
      <c r="AI72" s="43">
        <v>0.28939286938805275</v>
      </c>
      <c r="AJ72" s="43">
        <v>0.68714391875154823</v>
      </c>
      <c r="AK72" s="33">
        <v>0.65042372881355937</v>
      </c>
      <c r="AL72" s="33">
        <v>0.1987630860271159</v>
      </c>
      <c r="AM72" s="33">
        <v>0.57447467864701485</v>
      </c>
      <c r="AN72" s="33">
        <v>0.56595348837209303</v>
      </c>
      <c r="AO72" s="33">
        <v>0.57217226691907241</v>
      </c>
      <c r="AP72" s="33">
        <v>0.56124209315698681</v>
      </c>
      <c r="AQ72" s="33">
        <v>0.86356170811825428</v>
      </c>
      <c r="AR72" s="33">
        <v>0.47917630726515503</v>
      </c>
      <c r="AS72" s="33">
        <v>0.77178510998307925</v>
      </c>
      <c r="AT72" s="33">
        <v>0.85632911392405064</v>
      </c>
      <c r="AU72" s="33">
        <v>1.8038331454341177E-2</v>
      </c>
      <c r="AV72" s="33">
        <v>0</v>
      </c>
      <c r="AW72" s="33">
        <v>1</v>
      </c>
      <c r="AX72" s="33">
        <v>1</v>
      </c>
      <c r="AY72" s="33">
        <v>1</v>
      </c>
      <c r="AZ72" s="33">
        <v>1</v>
      </c>
      <c r="BA72" s="33">
        <v>0.625</v>
      </c>
      <c r="BB72" s="33">
        <v>0.83018867924528339</v>
      </c>
      <c r="BC72" s="33">
        <v>0.18595041322314107</v>
      </c>
      <c r="BD72" s="33">
        <v>0.67514544716547154</v>
      </c>
      <c r="BE72" s="33">
        <v>0.84704931285367824</v>
      </c>
      <c r="BF72" s="33">
        <v>0.59911894273127764</v>
      </c>
      <c r="BG72" s="33">
        <v>0.44680851063829791</v>
      </c>
      <c r="BH72" s="33">
        <v>0.3333333333333332</v>
      </c>
    </row>
    <row r="73" spans="1:60" x14ac:dyDescent="0.25">
      <c r="A73" s="34" t="s">
        <v>1009</v>
      </c>
      <c r="B73" s="34" t="s">
        <v>1010</v>
      </c>
      <c r="C73" s="62">
        <f t="shared" si="23"/>
        <v>0.53327585642518649</v>
      </c>
      <c r="D73" s="62">
        <f t="shared" si="24"/>
        <v>0.53144335466643133</v>
      </c>
      <c r="E73" s="62">
        <f t="shared" si="25"/>
        <v>0.51343012353956097</v>
      </c>
      <c r="F73" s="62">
        <f t="shared" si="26"/>
        <v>0.49885820206137821</v>
      </c>
      <c r="G73" s="62">
        <f t="shared" si="27"/>
        <v>0.48748827526605365</v>
      </c>
      <c r="H73" s="62">
        <f t="shared" si="28"/>
        <v>0.5808311707022511</v>
      </c>
      <c r="I73" s="62">
        <f t="shared" si="29"/>
        <v>0.56765012700038942</v>
      </c>
      <c r="J73" s="62">
        <f t="shared" si="30"/>
        <v>0.60886753415635242</v>
      </c>
      <c r="K73" s="62">
        <f t="shared" si="31"/>
        <v>0.62074164936623522</v>
      </c>
      <c r="L73" s="42">
        <f t="shared" si="32"/>
        <v>0.68230435469879258</v>
      </c>
      <c r="M73" s="43">
        <f t="shared" si="33"/>
        <v>0.31228409196137019</v>
      </c>
      <c r="N73" s="43">
        <v>0.53859895206488706</v>
      </c>
      <c r="O73" s="43">
        <v>0.53313744164223908</v>
      </c>
      <c r="P73" s="43">
        <v>0.47725348533034001</v>
      </c>
      <c r="Q73" s="43">
        <v>0.42838992897718098</v>
      </c>
      <c r="R73" s="43">
        <v>0.38713546660162301</v>
      </c>
      <c r="S73" s="43">
        <v>0.67009996322175502</v>
      </c>
      <c r="T73" s="43">
        <v>0.63531048641793808</v>
      </c>
      <c r="U73" s="43">
        <v>0.74101176552494508</v>
      </c>
      <c r="V73" s="43">
        <v>0.77</v>
      </c>
      <c r="W73" s="43">
        <f t="shared" si="34"/>
        <v>0.55986824929587964</v>
      </c>
      <c r="X73" s="43">
        <f t="shared" si="35"/>
        <v>0.80474046010170552</v>
      </c>
      <c r="Y73" s="42">
        <f t="shared" si="36"/>
        <v>0.56199392805684434</v>
      </c>
      <c r="Z73" s="42">
        <f t="shared" si="37"/>
        <v>0.24934216650776403</v>
      </c>
      <c r="AA73" s="42">
        <f t="shared" si="38"/>
        <v>0.61675581188374851</v>
      </c>
      <c r="AB73" s="42">
        <f t="shared" si="39"/>
        <v>0.8113810907351614</v>
      </c>
      <c r="AC73" s="42">
        <f t="shared" si="40"/>
        <v>0.69785794813979729</v>
      </c>
      <c r="AD73" s="42">
        <f t="shared" si="41"/>
        <v>1</v>
      </c>
      <c r="AE73" s="42">
        <f t="shared" si="42"/>
        <v>0.71636343216531917</v>
      </c>
      <c r="AF73" s="42">
        <f t="shared" si="43"/>
        <v>0.47740506335536448</v>
      </c>
      <c r="AG73" s="42">
        <f t="shared" si="44"/>
        <v>0.14716312056737585</v>
      </c>
      <c r="AH73" s="43">
        <v>0.71636981536493127</v>
      </c>
      <c r="AI73" s="43">
        <v>0.47419457965524264</v>
      </c>
      <c r="AJ73" s="43">
        <v>0.49541738915035916</v>
      </c>
      <c r="AK73" s="33">
        <v>0.33020581113801456</v>
      </c>
      <c r="AL73" s="33">
        <v>0.16847852187751347</v>
      </c>
      <c r="AM73" s="33">
        <v>0.92340033069325178</v>
      </c>
      <c r="AN73" s="33">
        <v>0.62455813953488371</v>
      </c>
      <c r="AO73" s="33">
        <v>0.21154756270705163</v>
      </c>
      <c r="AP73" s="33">
        <v>0.56664749856239216</v>
      </c>
      <c r="AQ73" s="33">
        <v>0.75762552792116378</v>
      </c>
      <c r="AR73" s="33">
        <v>0.6789680703378066</v>
      </c>
      <c r="AS73" s="33">
        <v>0.96087140439932306</v>
      </c>
      <c r="AT73" s="33">
        <v>0.79430379746835444</v>
      </c>
      <c r="AU73" s="33">
        <v>9.3573844419391983E-2</v>
      </c>
      <c r="AV73" s="33">
        <v>1</v>
      </c>
      <c r="AW73" s="33">
        <v>1</v>
      </c>
      <c r="AX73" s="33">
        <v>1</v>
      </c>
      <c r="AY73" s="33">
        <v>1</v>
      </c>
      <c r="AZ73" s="33">
        <v>1</v>
      </c>
      <c r="BA73" s="33">
        <v>0.79166666666666674</v>
      </c>
      <c r="BB73" s="33">
        <v>0.64106019766397171</v>
      </c>
      <c r="BC73" s="33">
        <v>0.63154269972451771</v>
      </c>
      <c r="BD73" s="33">
        <v>0.49898525233391966</v>
      </c>
      <c r="BE73" s="33">
        <v>0.33128536782538398</v>
      </c>
      <c r="BF73" s="33">
        <v>0.44780693353763656</v>
      </c>
      <c r="BG73" s="33">
        <v>0.12765957446808504</v>
      </c>
      <c r="BH73" s="33">
        <v>0.16666666666666669</v>
      </c>
    </row>
    <row r="74" spans="1:60" x14ac:dyDescent="0.25">
      <c r="A74" s="34" t="s">
        <v>1011</v>
      </c>
      <c r="B74" s="34" t="s">
        <v>1012</v>
      </c>
      <c r="C74" s="62">
        <f t="shared" si="23"/>
        <v>0.46522988462063652</v>
      </c>
      <c r="D74" s="62">
        <f t="shared" si="24"/>
        <v>0.47299440129925163</v>
      </c>
      <c r="E74" s="62">
        <f t="shared" si="25"/>
        <v>0.47678552642019328</v>
      </c>
      <c r="F74" s="62">
        <f t="shared" si="26"/>
        <v>0.49144661252741467</v>
      </c>
      <c r="G74" s="62">
        <f t="shared" si="27"/>
        <v>0.47946095757382828</v>
      </c>
      <c r="H74" s="62">
        <f t="shared" si="28"/>
        <v>0.56291108291880609</v>
      </c>
      <c r="I74" s="62">
        <f t="shared" si="29"/>
        <v>0.54119554035049111</v>
      </c>
      <c r="J74" s="62">
        <f t="shared" si="30"/>
        <v>0.59504123399277964</v>
      </c>
      <c r="K74" s="62">
        <f t="shared" si="31"/>
        <v>0.59466883247980884</v>
      </c>
      <c r="L74" s="42">
        <f t="shared" si="32"/>
        <v>0.48808594998298971</v>
      </c>
      <c r="M74" s="43">
        <f t="shared" si="33"/>
        <v>0.47076180043939159</v>
      </c>
      <c r="N74" s="43">
        <v>0.43528378069390805</v>
      </c>
      <c r="O74" s="43">
        <v>0.45970266923138298</v>
      </c>
      <c r="P74" s="43">
        <v>0.47130536569784998</v>
      </c>
      <c r="Q74" s="43">
        <v>0.51450437514780001</v>
      </c>
      <c r="R74" s="43">
        <v>0.47937862138618603</v>
      </c>
      <c r="S74" s="43">
        <v>0.70054414216319805</v>
      </c>
      <c r="T74" s="43">
        <v>0.64717329359239906</v>
      </c>
      <c r="U74" s="43">
        <v>0.77612991427271405</v>
      </c>
      <c r="V74" s="43">
        <v>0.7752731740114861</v>
      </c>
      <c r="W74" s="43">
        <f t="shared" si="34"/>
        <v>0.5839606644215346</v>
      </c>
      <c r="X74" s="43">
        <f t="shared" si="35"/>
        <v>0.39221123554444476</v>
      </c>
      <c r="Y74" s="42">
        <f t="shared" si="36"/>
        <v>0.54081608884102683</v>
      </c>
      <c r="Z74" s="42">
        <f t="shared" si="37"/>
        <v>0.48184925999367989</v>
      </c>
      <c r="AA74" s="42">
        <f t="shared" si="38"/>
        <v>0.60780375633126482</v>
      </c>
      <c r="AB74" s="42">
        <f t="shared" si="39"/>
        <v>0.70537355252016665</v>
      </c>
      <c r="AC74" s="42">
        <f t="shared" si="40"/>
        <v>8.5682074408117315E-2</v>
      </c>
      <c r="AD74" s="42">
        <f t="shared" si="41"/>
        <v>0.44444444444444448</v>
      </c>
      <c r="AE74" s="42">
        <f t="shared" si="42"/>
        <v>0.64650718778077265</v>
      </c>
      <c r="AF74" s="42">
        <f t="shared" si="43"/>
        <v>0.53084097676530806</v>
      </c>
      <c r="AG74" s="42">
        <f t="shared" si="44"/>
        <v>0.41068262411347511</v>
      </c>
      <c r="AH74" s="43">
        <v>0.5850676084531703</v>
      </c>
      <c r="AI74" s="43">
        <v>0.43792561719797546</v>
      </c>
      <c r="AJ74" s="43">
        <v>0.59945504087193469</v>
      </c>
      <c r="AK74" s="33">
        <v>0.70369249394673139</v>
      </c>
      <c r="AL74" s="33">
        <v>0.26000602604062845</v>
      </c>
      <c r="AM74" s="33">
        <v>0.52359167835576459</v>
      </c>
      <c r="AN74" s="33">
        <v>0.66493023255813966</v>
      </c>
      <c r="AO74" s="33">
        <v>0.55939422621864665</v>
      </c>
      <c r="AP74" s="33">
        <v>0.56515238642898213</v>
      </c>
      <c r="AQ74" s="33">
        <v>0.72595025809479108</v>
      </c>
      <c r="AR74" s="33">
        <v>0.6804720037019899</v>
      </c>
      <c r="AS74" s="33">
        <v>0.95621827411167482</v>
      </c>
      <c r="AT74" s="33">
        <v>0.47943037974683533</v>
      </c>
      <c r="AU74" s="33">
        <v>0.25704622322435194</v>
      </c>
      <c r="AV74" s="33">
        <v>0</v>
      </c>
      <c r="AW74" s="33">
        <v>0</v>
      </c>
      <c r="AX74" s="33">
        <v>0.33333333333333343</v>
      </c>
      <c r="AY74" s="33">
        <v>0</v>
      </c>
      <c r="AZ74" s="33">
        <v>1</v>
      </c>
      <c r="BA74" s="33">
        <v>0.625</v>
      </c>
      <c r="BB74" s="33">
        <v>0.66801437556154519</v>
      </c>
      <c r="BC74" s="33">
        <v>0.21143250688705162</v>
      </c>
      <c r="BD74" s="33">
        <v>0.64010282776349614</v>
      </c>
      <c r="BE74" s="33">
        <v>0.66160064672594987</v>
      </c>
      <c r="BF74" s="33">
        <v>0.61022792568473483</v>
      </c>
      <c r="BG74" s="33">
        <v>0.42553191489361697</v>
      </c>
      <c r="BH74" s="33">
        <v>0.39583333333333331</v>
      </c>
    </row>
    <row r="75" spans="1:60" x14ac:dyDescent="0.25">
      <c r="A75" s="34" t="s">
        <v>1013</v>
      </c>
      <c r="B75" s="34" t="s">
        <v>1014</v>
      </c>
      <c r="C75" s="62">
        <f t="shared" si="23"/>
        <v>0.49261758111368464</v>
      </c>
      <c r="D75" s="62">
        <f t="shared" si="24"/>
        <v>0.49063324530181585</v>
      </c>
      <c r="E75" s="62">
        <f t="shared" si="25"/>
        <v>0.47106202769288291</v>
      </c>
      <c r="F75" s="62">
        <f t="shared" si="26"/>
        <v>0.45513563686025776</v>
      </c>
      <c r="G75" s="62">
        <f t="shared" si="27"/>
        <v>0.44264405643604116</v>
      </c>
      <c r="H75" s="62">
        <f t="shared" si="28"/>
        <v>0.54374055489325901</v>
      </c>
      <c r="I75" s="62">
        <f t="shared" si="29"/>
        <v>0.52963724270470236</v>
      </c>
      <c r="J75" s="62">
        <f t="shared" si="30"/>
        <v>0.56036518222819609</v>
      </c>
      <c r="K75" s="62">
        <f t="shared" si="31"/>
        <v>0.5519744596685946</v>
      </c>
      <c r="L75" s="42">
        <f t="shared" si="32"/>
        <v>0.60314264817041197</v>
      </c>
      <c r="M75" s="43">
        <f t="shared" si="33"/>
        <v>0.27229829036867392</v>
      </c>
      <c r="N75" s="43">
        <v>0.53859895206488706</v>
      </c>
      <c r="O75" s="43">
        <v>0.53313744164223908</v>
      </c>
      <c r="P75" s="43">
        <v>0.47725348533034001</v>
      </c>
      <c r="Q75" s="43">
        <v>0.42838992897718098</v>
      </c>
      <c r="R75" s="43">
        <v>0.38713546660162301</v>
      </c>
      <c r="S75" s="43">
        <v>0.67009996322175502</v>
      </c>
      <c r="T75" s="43">
        <v>0.63531048641793808</v>
      </c>
      <c r="U75" s="43">
        <v>0.71</v>
      </c>
      <c r="V75" s="43">
        <v>0.69</v>
      </c>
      <c r="W75" s="43">
        <f t="shared" si="34"/>
        <v>0.57516403675494965</v>
      </c>
      <c r="X75" s="43">
        <f t="shared" si="35"/>
        <v>0.63112125958587428</v>
      </c>
      <c r="Y75" s="42">
        <f t="shared" si="36"/>
        <v>0.51001684969191607</v>
      </c>
      <c r="Z75" s="42">
        <f t="shared" si="37"/>
        <v>0.24238277871994129</v>
      </c>
      <c r="AA75" s="42">
        <f t="shared" si="38"/>
        <v>0.7108981817814527</v>
      </c>
      <c r="AB75" s="42">
        <f t="shared" si="39"/>
        <v>0.83735833682648864</v>
      </c>
      <c r="AC75" s="42">
        <f t="shared" si="40"/>
        <v>0.34836527621195046</v>
      </c>
      <c r="AD75" s="42">
        <f t="shared" si="41"/>
        <v>0.88888888888888895</v>
      </c>
      <c r="AE75" s="42">
        <f t="shared" si="42"/>
        <v>0.65610961365678366</v>
      </c>
      <c r="AF75" s="42">
        <f t="shared" si="43"/>
        <v>0.23608594243947534</v>
      </c>
      <c r="AG75" s="42">
        <f t="shared" si="44"/>
        <v>0.30851063829787245</v>
      </c>
      <c r="AH75" s="43">
        <v>0.20017774785166251</v>
      </c>
      <c r="AI75" s="43">
        <v>0.90901572914085549</v>
      </c>
      <c r="AJ75" s="43">
        <v>0.42085707208322998</v>
      </c>
      <c r="AK75" s="33">
        <v>0.26361985472154964</v>
      </c>
      <c r="AL75" s="33">
        <v>0.22114570271833298</v>
      </c>
      <c r="AM75" s="33">
        <v>0.61668620790953099</v>
      </c>
      <c r="AN75" s="33">
        <v>0.63981395348837211</v>
      </c>
      <c r="AO75" s="33">
        <v>0.66871746332229065</v>
      </c>
      <c r="AP75" s="33">
        <v>0.6846463484761357</v>
      </c>
      <c r="AQ75" s="33">
        <v>0.94462693571093392</v>
      </c>
      <c r="AR75" s="33">
        <v>0.66624248033317912</v>
      </c>
      <c r="AS75" s="33">
        <v>0.89551607445008452</v>
      </c>
      <c r="AT75" s="33">
        <v>0.9503164556962026</v>
      </c>
      <c r="AU75" s="33">
        <v>4.50958286358513E-2</v>
      </c>
      <c r="AV75" s="33">
        <v>0</v>
      </c>
      <c r="AW75" s="33">
        <v>1</v>
      </c>
      <c r="AX75" s="33">
        <v>0.66666666666666674</v>
      </c>
      <c r="AY75" s="33">
        <v>1</v>
      </c>
      <c r="AZ75" s="33">
        <v>1</v>
      </c>
      <c r="BA75" s="33">
        <v>1</v>
      </c>
      <c r="BB75" s="33">
        <v>0.31221922731356738</v>
      </c>
      <c r="BC75" s="33">
        <v>0.50344352617079924</v>
      </c>
      <c r="BD75" s="33">
        <v>0.15505344337708027</v>
      </c>
      <c r="BE75" s="33">
        <v>9.086499595796281E-2</v>
      </c>
      <c r="BF75" s="33">
        <v>0.19498180425205902</v>
      </c>
      <c r="BG75" s="33">
        <v>0.61702127659574491</v>
      </c>
      <c r="BH75" s="33">
        <v>0</v>
      </c>
    </row>
    <row r="76" spans="1:60" x14ac:dyDescent="0.25">
      <c r="A76" s="34" t="s">
        <v>1015</v>
      </c>
      <c r="B76" s="34" t="s">
        <v>1016</v>
      </c>
      <c r="C76" s="62">
        <f t="shared" si="23"/>
        <v>0.54880606681086452</v>
      </c>
      <c r="D76" s="62">
        <f t="shared" si="24"/>
        <v>0.54702559276646756</v>
      </c>
      <c r="E76" s="62">
        <f t="shared" si="25"/>
        <v>0.52954268164166318</v>
      </c>
      <c r="F76" s="62">
        <f t="shared" si="26"/>
        <v>0.51542648911974431</v>
      </c>
      <c r="G76" s="62">
        <f t="shared" si="27"/>
        <v>0.50443015219578879</v>
      </c>
      <c r="H76" s="62">
        <f t="shared" si="28"/>
        <v>0.59512167561074658</v>
      </c>
      <c r="I76" s="62">
        <f t="shared" si="29"/>
        <v>0.58226422404777134</v>
      </c>
      <c r="J76" s="62">
        <f t="shared" si="30"/>
        <v>0.62251476614778545</v>
      </c>
      <c r="K76" s="62">
        <f t="shared" si="31"/>
        <v>0.59300893344737049</v>
      </c>
      <c r="L76" s="42">
        <f t="shared" si="32"/>
        <v>0.61516579969206209</v>
      </c>
      <c r="M76" s="43">
        <f t="shared" si="33"/>
        <v>0.48481594984344389</v>
      </c>
      <c r="N76" s="43">
        <v>0.53859895206488706</v>
      </c>
      <c r="O76" s="43">
        <v>0.53313744164223908</v>
      </c>
      <c r="P76" s="43">
        <v>0.47725348533034001</v>
      </c>
      <c r="Q76" s="43">
        <v>0.42838992897718098</v>
      </c>
      <c r="R76" s="43">
        <v>0.38713546660162301</v>
      </c>
      <c r="S76" s="43">
        <v>0.67009996322175502</v>
      </c>
      <c r="T76" s="43">
        <v>0.63531048641793808</v>
      </c>
      <c r="U76" s="43">
        <v>0.74101176552494508</v>
      </c>
      <c r="V76" s="43">
        <v>0.66445716175295</v>
      </c>
      <c r="W76" s="43">
        <f t="shared" si="34"/>
        <v>0.5387647250209362</v>
      </c>
      <c r="X76" s="43">
        <f t="shared" si="35"/>
        <v>0.69156687436318798</v>
      </c>
      <c r="Y76" s="42">
        <f t="shared" si="36"/>
        <v>0.59009237882288812</v>
      </c>
      <c r="Z76" s="42">
        <f t="shared" si="37"/>
        <v>0.56306796926094771</v>
      </c>
      <c r="AA76" s="42">
        <f t="shared" si="38"/>
        <v>0.38298430301586628</v>
      </c>
      <c r="AB76" s="42">
        <f t="shared" si="39"/>
        <v>0.61891424898404279</v>
      </c>
      <c r="AC76" s="42">
        <f t="shared" si="40"/>
        <v>0.72453964674934213</v>
      </c>
      <c r="AD76" s="42">
        <f t="shared" si="41"/>
        <v>0.77777777777777779</v>
      </c>
      <c r="AE76" s="42">
        <f t="shared" si="42"/>
        <v>0.57238319856244413</v>
      </c>
      <c r="AF76" s="42">
        <f t="shared" si="43"/>
        <v>0.66666204153085939</v>
      </c>
      <c r="AG76" s="42">
        <f t="shared" si="44"/>
        <v>0.30296985815602834</v>
      </c>
      <c r="AH76" s="43">
        <v>0.88636925446719572</v>
      </c>
      <c r="AI76" s="43">
        <v>0.13384595482782488</v>
      </c>
      <c r="AJ76" s="43">
        <v>0.75006192717364373</v>
      </c>
      <c r="AK76" s="33">
        <v>0.83928571428571452</v>
      </c>
      <c r="AL76" s="33">
        <v>0.2868502242361809</v>
      </c>
      <c r="AM76" s="33">
        <v>9.8750900403779499E-2</v>
      </c>
      <c r="AN76" s="33">
        <v>0.38083720930232579</v>
      </c>
      <c r="AO76" s="33">
        <v>0.42404164694746815</v>
      </c>
      <c r="AP76" s="33">
        <v>0.96929269695227149</v>
      </c>
      <c r="AQ76" s="33">
        <v>4.1999061473486615E-2</v>
      </c>
      <c r="AR76" s="33">
        <v>0.56027302174919014</v>
      </c>
      <c r="AS76" s="33">
        <v>0.81387478849407779</v>
      </c>
      <c r="AT76" s="33">
        <v>0.48259493670886067</v>
      </c>
      <c r="AU76" s="33">
        <v>0.17361894024802643</v>
      </c>
      <c r="AV76" s="33">
        <v>1</v>
      </c>
      <c r="AW76" s="33">
        <v>1</v>
      </c>
      <c r="AX76" s="33">
        <v>0.33333333333333343</v>
      </c>
      <c r="AY76" s="33">
        <v>1</v>
      </c>
      <c r="AZ76" s="33">
        <v>1</v>
      </c>
      <c r="BA76" s="33">
        <v>0.4583333333333332</v>
      </c>
      <c r="BB76" s="33">
        <v>0.686433063791555</v>
      </c>
      <c r="BC76" s="33">
        <v>0.14807162534435148</v>
      </c>
      <c r="BD76" s="33">
        <v>0.83006359085374104</v>
      </c>
      <c r="BE76" s="33">
        <v>0.88617623282134195</v>
      </c>
      <c r="BF76" s="33">
        <v>0.80233671710400312</v>
      </c>
      <c r="BG76" s="33">
        <v>8.5106382978723388E-2</v>
      </c>
      <c r="BH76" s="33">
        <v>0.52083333333333326</v>
      </c>
    </row>
    <row r="77" spans="1:60" x14ac:dyDescent="0.25">
      <c r="A77" s="34" t="s">
        <v>1017</v>
      </c>
      <c r="B77" s="34" t="s">
        <v>1018</v>
      </c>
      <c r="C77" s="62">
        <f t="shared" si="23"/>
        <v>0.53149848651994769</v>
      </c>
      <c r="D77" s="62">
        <f t="shared" si="24"/>
        <v>0.53830799667969043</v>
      </c>
      <c r="E77" s="62">
        <f t="shared" si="25"/>
        <v>0.54164216400927001</v>
      </c>
      <c r="F77" s="62">
        <f t="shared" si="26"/>
        <v>0.55459135279368998</v>
      </c>
      <c r="G77" s="62">
        <f t="shared" si="27"/>
        <v>0.54399871825811918</v>
      </c>
      <c r="H77" s="62">
        <f t="shared" si="28"/>
        <v>0.61880585234925434</v>
      </c>
      <c r="I77" s="62">
        <f t="shared" si="29"/>
        <v>0.5171717812015042</v>
      </c>
      <c r="J77" s="62">
        <f t="shared" si="30"/>
        <v>0.6481711701244619</v>
      </c>
      <c r="K77" s="62">
        <f t="shared" si="31"/>
        <v>0.64782931081555961</v>
      </c>
      <c r="L77" s="42">
        <f t="shared" si="32"/>
        <v>0.68940735898004124</v>
      </c>
      <c r="M77" s="43">
        <f t="shared" si="33"/>
        <v>0.42745461481268054</v>
      </c>
      <c r="N77" s="43">
        <v>0.43528378069390805</v>
      </c>
      <c r="O77" s="43">
        <v>0.45970266923138298</v>
      </c>
      <c r="P77" s="43">
        <v>0.47130536569784998</v>
      </c>
      <c r="Q77" s="43">
        <v>0.51450437514780001</v>
      </c>
      <c r="R77" s="43">
        <v>0.47937862138618603</v>
      </c>
      <c r="S77" s="43">
        <v>0.70054414216319805</v>
      </c>
      <c r="T77" s="43">
        <v>0.38</v>
      </c>
      <c r="U77" s="43">
        <v>0.77612991427271405</v>
      </c>
      <c r="V77" s="43">
        <v>0.7752731740114861</v>
      </c>
      <c r="W77" s="43">
        <f t="shared" si="34"/>
        <v>0.59736780426353564</v>
      </c>
      <c r="X77" s="43">
        <f t="shared" si="35"/>
        <v>0.78144691369654684</v>
      </c>
      <c r="Y77" s="42">
        <f t="shared" si="36"/>
        <v>0.53797313385107726</v>
      </c>
      <c r="Z77" s="42">
        <f t="shared" si="37"/>
        <v>0.37856481778923895</v>
      </c>
      <c r="AA77" s="42">
        <f t="shared" si="38"/>
        <v>0.65976828022578682</v>
      </c>
      <c r="AB77" s="42">
        <f t="shared" si="39"/>
        <v>0.8131649851880397</v>
      </c>
      <c r="AC77" s="42">
        <f t="shared" si="40"/>
        <v>0.69146937241638495</v>
      </c>
      <c r="AD77" s="42">
        <f t="shared" si="41"/>
        <v>0.88888888888888895</v>
      </c>
      <c r="AE77" s="42">
        <f t="shared" si="42"/>
        <v>0.76398247978436684</v>
      </c>
      <c r="AF77" s="42">
        <f t="shared" si="43"/>
        <v>0.54795000976720498</v>
      </c>
      <c r="AG77" s="42">
        <f t="shared" si="44"/>
        <v>0.30695921985815611</v>
      </c>
      <c r="AH77" s="43">
        <v>0.76049375836354849</v>
      </c>
      <c r="AI77" s="43">
        <v>0.27675980221866525</v>
      </c>
      <c r="AJ77" s="43">
        <v>0.57666584097101803</v>
      </c>
      <c r="AK77" s="33">
        <v>0.56113801452784506</v>
      </c>
      <c r="AL77" s="33">
        <v>0.19599162105063284</v>
      </c>
      <c r="AM77" s="33">
        <v>0.89760786780944524</v>
      </c>
      <c r="AN77" s="33">
        <v>0.57953488372093021</v>
      </c>
      <c r="AO77" s="33">
        <v>0.49834358731661155</v>
      </c>
      <c r="AP77" s="33">
        <v>0.53053479010925819</v>
      </c>
      <c r="AQ77" s="33">
        <v>0.79282027217268891</v>
      </c>
      <c r="AR77" s="33">
        <v>0.71425266080518279</v>
      </c>
      <c r="AS77" s="33">
        <v>0.866539763113367</v>
      </c>
      <c r="AT77" s="33">
        <v>0.85870253164556931</v>
      </c>
      <c r="AU77" s="33">
        <v>7.4408117249154887E-2</v>
      </c>
      <c r="AV77" s="33">
        <v>1</v>
      </c>
      <c r="AW77" s="33">
        <v>1</v>
      </c>
      <c r="AX77" s="33">
        <v>0.66666666666666674</v>
      </c>
      <c r="AY77" s="33">
        <v>1</v>
      </c>
      <c r="AZ77" s="33">
        <v>1</v>
      </c>
      <c r="BA77" s="33">
        <v>0.79166666666666674</v>
      </c>
      <c r="BB77" s="33">
        <v>0.73629829290206683</v>
      </c>
      <c r="BC77" s="33">
        <v>2.34159779614329E-2</v>
      </c>
      <c r="BD77" s="33">
        <v>0.72398863482614007</v>
      </c>
      <c r="BE77" s="33">
        <v>0.93548908649959572</v>
      </c>
      <c r="BF77" s="33">
        <v>0.50890633978165112</v>
      </c>
      <c r="BG77" s="33">
        <v>0.46808510638297879</v>
      </c>
      <c r="BH77" s="33">
        <v>0.1458333333333334</v>
      </c>
    </row>
    <row r="78" spans="1:60" x14ac:dyDescent="0.25">
      <c r="A78" s="34" t="s">
        <v>1019</v>
      </c>
      <c r="B78" s="34" t="s">
        <v>1020</v>
      </c>
      <c r="C78" s="62">
        <f t="shared" si="23"/>
        <v>0.52270698410230887</v>
      </c>
      <c r="D78" s="62">
        <f t="shared" si="24"/>
        <v>0.52083729839790216</v>
      </c>
      <c r="E78" s="62">
        <f t="shared" si="25"/>
        <v>0.50244397094717341</v>
      </c>
      <c r="F78" s="62">
        <f t="shared" si="26"/>
        <v>0.48754380105507039</v>
      </c>
      <c r="G78" s="62">
        <f t="shared" si="27"/>
        <v>0.47590363594449125</v>
      </c>
      <c r="H78" s="62">
        <f t="shared" si="28"/>
        <v>0.57114297775833933</v>
      </c>
      <c r="I78" s="62">
        <f t="shared" si="29"/>
        <v>0.55773301755129523</v>
      </c>
      <c r="J78" s="62">
        <f t="shared" si="30"/>
        <v>0.59103833557918095</v>
      </c>
      <c r="K78" s="62">
        <f t="shared" si="31"/>
        <v>0.59511313836477087</v>
      </c>
      <c r="L78" s="42">
        <f t="shared" si="32"/>
        <v>0.58883182640647902</v>
      </c>
      <c r="M78" s="43">
        <f t="shared" si="33"/>
        <v>0.42761667796267655</v>
      </c>
      <c r="N78" s="43">
        <v>0.53859895206488706</v>
      </c>
      <c r="O78" s="43">
        <v>0.53313744164223908</v>
      </c>
      <c r="P78" s="43">
        <v>0.47725348533034001</v>
      </c>
      <c r="Q78" s="43">
        <v>0.42838992897718098</v>
      </c>
      <c r="R78" s="43">
        <v>0.38713546660162301</v>
      </c>
      <c r="S78" s="43">
        <v>0.67009996322175502</v>
      </c>
      <c r="T78" s="43">
        <v>0.63531048641793808</v>
      </c>
      <c r="U78" s="43">
        <v>0.72</v>
      </c>
      <c r="V78" s="43">
        <v>0.73</v>
      </c>
      <c r="W78" s="43">
        <f t="shared" si="34"/>
        <v>0.59992158940530571</v>
      </c>
      <c r="X78" s="43">
        <f t="shared" si="35"/>
        <v>0.57774206340765233</v>
      </c>
      <c r="Y78" s="42">
        <f t="shared" si="36"/>
        <v>0.54211711866708279</v>
      </c>
      <c r="Z78" s="42">
        <f t="shared" si="37"/>
        <v>0.4539541534784135</v>
      </c>
      <c r="AA78" s="42">
        <f t="shared" si="38"/>
        <v>0.62680428915050534</v>
      </c>
      <c r="AB78" s="42">
        <f t="shared" si="39"/>
        <v>0.77681079632522121</v>
      </c>
      <c r="AC78" s="42">
        <f t="shared" si="40"/>
        <v>0.40135287485907534</v>
      </c>
      <c r="AD78" s="42">
        <f t="shared" si="41"/>
        <v>0.66666666666666663</v>
      </c>
      <c r="AE78" s="42">
        <f t="shared" si="42"/>
        <v>0.6652066486972148</v>
      </c>
      <c r="AF78" s="42">
        <f t="shared" si="43"/>
        <v>0.64667839138634609</v>
      </c>
      <c r="AG78" s="42">
        <f t="shared" si="44"/>
        <v>0.20855496453900707</v>
      </c>
      <c r="AH78" s="43">
        <v>0.64681202181997166</v>
      </c>
      <c r="AI78" s="43">
        <v>0.35060695865489572</v>
      </c>
      <c r="AJ78" s="43">
        <v>0.62893237552638093</v>
      </c>
      <c r="AK78" s="33">
        <v>0.67796610169491522</v>
      </c>
      <c r="AL78" s="33">
        <v>0.22994220526191184</v>
      </c>
      <c r="AM78" s="33">
        <v>0.69493477426771244</v>
      </c>
      <c r="AN78" s="33">
        <v>0.76297674418604644</v>
      </c>
      <c r="AO78" s="33">
        <v>0.42072882158069108</v>
      </c>
      <c r="AP78" s="33">
        <v>0.52708453133985056</v>
      </c>
      <c r="AQ78" s="33">
        <v>0.72829657437822615</v>
      </c>
      <c r="AR78" s="33">
        <v>0.79673762147154104</v>
      </c>
      <c r="AS78" s="33">
        <v>0.85109983079526197</v>
      </c>
      <c r="AT78" s="33">
        <v>0.68259493670886073</v>
      </c>
      <c r="AU78" s="33">
        <v>0.20405862457722596</v>
      </c>
      <c r="AV78" s="33">
        <v>0</v>
      </c>
      <c r="AW78" s="33">
        <v>1</v>
      </c>
      <c r="AX78" s="33">
        <v>1</v>
      </c>
      <c r="AY78" s="33">
        <v>1</v>
      </c>
      <c r="AZ78" s="33">
        <v>0</v>
      </c>
      <c r="BA78" s="33">
        <v>0.58333333333333326</v>
      </c>
      <c r="BB78" s="33">
        <v>0.74707996406109645</v>
      </c>
      <c r="BC78" s="33">
        <v>0.45454545454545381</v>
      </c>
      <c r="BD78" s="33">
        <v>0.62779055608172107</v>
      </c>
      <c r="BE78" s="33">
        <v>0.70606305578011319</v>
      </c>
      <c r="BF78" s="33">
        <v>0.79831449913809627</v>
      </c>
      <c r="BG78" s="33">
        <v>2.1276595744680823E-2</v>
      </c>
      <c r="BH78" s="33">
        <v>0.39583333333333331</v>
      </c>
    </row>
    <row r="79" spans="1:60" x14ac:dyDescent="0.25">
      <c r="A79" s="34" t="s">
        <v>1021</v>
      </c>
      <c r="B79" s="34" t="s">
        <v>1022</v>
      </c>
      <c r="C79" s="62">
        <f t="shared" si="23"/>
        <v>0.68691425022936869</v>
      </c>
      <c r="D79" s="62">
        <f t="shared" si="24"/>
        <v>0.68136897217110715</v>
      </c>
      <c r="E79" s="62">
        <f t="shared" si="25"/>
        <v>0.63697853424203221</v>
      </c>
      <c r="F79" s="62">
        <f t="shared" si="26"/>
        <v>0.62632545473857903</v>
      </c>
      <c r="G79" s="62">
        <f t="shared" si="27"/>
        <v>0.59767329083864251</v>
      </c>
      <c r="H79" s="62">
        <f t="shared" si="28"/>
        <v>0.56630013317798156</v>
      </c>
      <c r="I79" s="62">
        <f t="shared" si="29"/>
        <v>0.55277270072029627</v>
      </c>
      <c r="J79" s="62">
        <f t="shared" si="30"/>
        <v>0.59502156778363002</v>
      </c>
      <c r="K79" s="62">
        <f t="shared" si="31"/>
        <v>0.56407945114500035</v>
      </c>
      <c r="L79" s="42">
        <f t="shared" si="32"/>
        <v>0.60913299509420216</v>
      </c>
      <c r="M79" s="43">
        <f t="shared" si="33"/>
        <v>0.37684288068364413</v>
      </c>
      <c r="N79" s="43">
        <v>0.95</v>
      </c>
      <c r="O79" s="43">
        <v>0.93794321107040002</v>
      </c>
      <c r="P79" s="43">
        <v>0.83914921058210912</v>
      </c>
      <c r="Q79" s="43">
        <v>0.81473748170753502</v>
      </c>
      <c r="R79" s="43">
        <v>0.74738646362858308</v>
      </c>
      <c r="S79" s="43">
        <v>0.67009996322175502</v>
      </c>
      <c r="T79" s="43">
        <v>0.63531048641793808</v>
      </c>
      <c r="U79" s="43">
        <v>0.74101176552494508</v>
      </c>
      <c r="V79" s="43">
        <v>0.66445716175295</v>
      </c>
      <c r="W79" s="43">
        <f t="shared" si="34"/>
        <v>0.57281392808518594</v>
      </c>
      <c r="X79" s="43">
        <f t="shared" si="35"/>
        <v>0.64545206210321826</v>
      </c>
      <c r="Y79" s="42">
        <f t="shared" si="36"/>
        <v>0.4992537185585097</v>
      </c>
      <c r="Z79" s="42">
        <f t="shared" si="37"/>
        <v>0.32041727055463226</v>
      </c>
      <c r="AA79" s="42">
        <f t="shared" si="38"/>
        <v>0.61063864655048106</v>
      </c>
      <c r="AB79" s="42">
        <f t="shared" si="39"/>
        <v>0.86094607667712097</v>
      </c>
      <c r="AC79" s="42">
        <f t="shared" si="40"/>
        <v>0.71025930101465617</v>
      </c>
      <c r="AD79" s="42">
        <f t="shared" si="41"/>
        <v>0.55555555555555558</v>
      </c>
      <c r="AE79" s="42">
        <f t="shared" si="42"/>
        <v>0.67054132973944303</v>
      </c>
      <c r="AF79" s="42">
        <f t="shared" si="43"/>
        <v>0.56419108051622435</v>
      </c>
      <c r="AG79" s="42">
        <f t="shared" si="44"/>
        <v>0.18949468085106386</v>
      </c>
      <c r="AH79" s="43">
        <v>0.85905855268167208</v>
      </c>
      <c r="AI79" s="43">
        <v>9.4486601012187574E-2</v>
      </c>
      <c r="AJ79" s="43">
        <v>0.54421600198166942</v>
      </c>
      <c r="AK79" s="33">
        <v>0.57899515738498786</v>
      </c>
      <c r="AL79" s="33">
        <v>6.1839383724276657E-2</v>
      </c>
      <c r="AM79" s="33">
        <v>0.98551395379410878</v>
      </c>
      <c r="AN79" s="33">
        <v>0.32837209302325593</v>
      </c>
      <c r="AO79" s="33">
        <v>0.41126360624704245</v>
      </c>
      <c r="AP79" s="33">
        <v>0.48395629672225415</v>
      </c>
      <c r="AQ79" s="33">
        <v>0.84408728296574365</v>
      </c>
      <c r="AR79" s="33">
        <v>0.77163350300786682</v>
      </c>
      <c r="AS79" s="33">
        <v>0.90503384094754669</v>
      </c>
      <c r="AT79" s="33">
        <v>0.90617088607594931</v>
      </c>
      <c r="AU79" s="33">
        <v>0.13077790304396861</v>
      </c>
      <c r="AV79" s="33">
        <v>1</v>
      </c>
      <c r="AW79" s="33">
        <v>1</v>
      </c>
      <c r="AX79" s="33">
        <v>0.66666666666666674</v>
      </c>
      <c r="AY79" s="33">
        <v>1</v>
      </c>
      <c r="AZ79" s="33">
        <v>0</v>
      </c>
      <c r="BA79" s="33">
        <v>0.79166666666666674</v>
      </c>
      <c r="BB79" s="33">
        <v>0.54941599281221931</v>
      </c>
      <c r="BC79" s="33">
        <v>0.46005509641873227</v>
      </c>
      <c r="BD79" s="33">
        <v>0.66120957921796786</v>
      </c>
      <c r="BE79" s="33">
        <v>0.72983023443815687</v>
      </c>
      <c r="BF79" s="33">
        <v>0.40566941199004025</v>
      </c>
      <c r="BG79" s="33">
        <v>0.19148936170212782</v>
      </c>
      <c r="BH79" s="33">
        <v>0.18749999999999992</v>
      </c>
    </row>
    <row r="80" spans="1:60" x14ac:dyDescent="0.25">
      <c r="A80" s="34" t="s">
        <v>1023</v>
      </c>
      <c r="B80" s="34" t="s">
        <v>1024</v>
      </c>
      <c r="C80" s="62">
        <f t="shared" si="23"/>
        <v>0.45361886292635434</v>
      </c>
      <c r="D80" s="62">
        <f t="shared" si="24"/>
        <v>0.45012875200394686</v>
      </c>
      <c r="E80" s="62">
        <f t="shared" si="25"/>
        <v>0.45681131281837756</v>
      </c>
      <c r="F80" s="62">
        <f t="shared" si="26"/>
        <v>0.44951249019551642</v>
      </c>
      <c r="G80" s="62">
        <f t="shared" si="27"/>
        <v>0.44251525282248472</v>
      </c>
      <c r="H80" s="62">
        <f t="shared" si="28"/>
        <v>0.48535436905462159</v>
      </c>
      <c r="I80" s="62">
        <f t="shared" si="29"/>
        <v>0.47997329469467598</v>
      </c>
      <c r="J80" s="62">
        <f t="shared" si="30"/>
        <v>0.49338437904058924</v>
      </c>
      <c r="K80" s="62">
        <f t="shared" si="31"/>
        <v>0.50297984380315486</v>
      </c>
      <c r="L80" s="42">
        <f t="shared" si="32"/>
        <v>0.50920050158025787</v>
      </c>
      <c r="M80" s="43">
        <f t="shared" si="33"/>
        <v>0.51816916746746788</v>
      </c>
      <c r="N80" s="43">
        <v>0.299208592606866</v>
      </c>
      <c r="O80" s="43">
        <v>0.282954490364903</v>
      </c>
      <c r="P80" s="43">
        <v>0.31344104715921001</v>
      </c>
      <c r="Q80" s="43">
        <v>0.28000000000000003</v>
      </c>
      <c r="R80" s="43">
        <v>0.24428428194220703</v>
      </c>
      <c r="S80" s="43">
        <v>0.42299190798635605</v>
      </c>
      <c r="T80" s="43">
        <v>0.40415177148029302</v>
      </c>
      <c r="U80" s="43">
        <v>0.45</v>
      </c>
      <c r="V80" s="43">
        <v>0.48081361606320505</v>
      </c>
      <c r="W80" s="43">
        <f t="shared" si="34"/>
        <v>0.55185143027545747</v>
      </c>
      <c r="X80" s="43">
        <f t="shared" si="35"/>
        <v>0.46654957288505838</v>
      </c>
      <c r="Y80" s="42">
        <f t="shared" si="36"/>
        <v>0.57469680704850257</v>
      </c>
      <c r="Z80" s="42">
        <f t="shared" si="37"/>
        <v>0.48578818657408679</v>
      </c>
      <c r="AA80" s="42">
        <f t="shared" si="38"/>
        <v>0.40814390331562633</v>
      </c>
      <c r="AB80" s="42">
        <f t="shared" si="39"/>
        <v>0.73877682416361423</v>
      </c>
      <c r="AC80" s="42">
        <f t="shared" si="40"/>
        <v>1.8789928598271787E-2</v>
      </c>
      <c r="AD80" s="42">
        <f t="shared" si="41"/>
        <v>0.88888888888888895</v>
      </c>
      <c r="AE80" s="42">
        <f t="shared" si="42"/>
        <v>0.49196990116801442</v>
      </c>
      <c r="AF80" s="42">
        <f t="shared" si="43"/>
        <v>0.5210457817434464</v>
      </c>
      <c r="AG80" s="42">
        <f t="shared" si="44"/>
        <v>0.51529255319148937</v>
      </c>
      <c r="AH80" s="43">
        <v>0.70561807992803904</v>
      </c>
      <c r="AI80" s="43">
        <v>0.2956583704470947</v>
      </c>
      <c r="AJ80" s="43">
        <v>0.7228139707703739</v>
      </c>
      <c r="AK80" s="33">
        <v>0.78359564164648909</v>
      </c>
      <c r="AL80" s="33">
        <v>0.18798073150168446</v>
      </c>
      <c r="AM80" s="33">
        <v>0.41585969288806657</v>
      </c>
      <c r="AN80" s="33">
        <v>0.23051162790697666</v>
      </c>
      <c r="AO80" s="33">
        <v>0.17037387600567933</v>
      </c>
      <c r="AP80" s="33">
        <v>0.46106958021851635</v>
      </c>
      <c r="AQ80" s="33">
        <v>0.76290473955889238</v>
      </c>
      <c r="AR80" s="33">
        <v>0.70534474780194356</v>
      </c>
      <c r="AS80" s="33">
        <v>0.86019458544839267</v>
      </c>
      <c r="AT80" s="33">
        <v>0.65079113924050624</v>
      </c>
      <c r="AU80" s="33">
        <v>5.6369785794815358E-2</v>
      </c>
      <c r="AV80" s="33">
        <v>0</v>
      </c>
      <c r="AW80" s="33">
        <v>0</v>
      </c>
      <c r="AX80" s="33">
        <v>0.66666666666666674</v>
      </c>
      <c r="AY80" s="33">
        <v>1</v>
      </c>
      <c r="AZ80" s="33">
        <v>1</v>
      </c>
      <c r="BA80" s="33">
        <v>0.4583333333333332</v>
      </c>
      <c r="BB80" s="33">
        <v>0.52560646900269559</v>
      </c>
      <c r="BC80" s="33">
        <v>0.25619834710743777</v>
      </c>
      <c r="BD80" s="33">
        <v>0.62589636043837105</v>
      </c>
      <c r="BE80" s="33">
        <v>0.62748585286984637</v>
      </c>
      <c r="BF80" s="33">
        <v>0.57460256655813069</v>
      </c>
      <c r="BG80" s="33">
        <v>0.46808510638297879</v>
      </c>
      <c r="BH80" s="33">
        <v>0.56249999999999989</v>
      </c>
    </row>
    <row r="81" spans="1:60" x14ac:dyDescent="0.25">
      <c r="A81" s="34" t="s">
        <v>1025</v>
      </c>
      <c r="B81" s="34" t="s">
        <v>1026</v>
      </c>
      <c r="C81" s="62">
        <f t="shared" si="23"/>
        <v>0.43420509950518615</v>
      </c>
      <c r="D81" s="62">
        <f t="shared" si="24"/>
        <v>0.43055764888611681</v>
      </c>
      <c r="E81" s="62">
        <f t="shared" si="25"/>
        <v>0.4375392224161847</v>
      </c>
      <c r="F81" s="62">
        <f t="shared" si="26"/>
        <v>0.42991333367957341</v>
      </c>
      <c r="G81" s="62">
        <f t="shared" si="27"/>
        <v>0.42259169965139814</v>
      </c>
      <c r="H81" s="62">
        <f t="shared" si="28"/>
        <v>0.46726101826936067</v>
      </c>
      <c r="I81" s="62">
        <f t="shared" si="29"/>
        <v>0.46166910147179258</v>
      </c>
      <c r="J81" s="62">
        <f t="shared" si="30"/>
        <v>0.48561115855971393</v>
      </c>
      <c r="K81" s="62">
        <f t="shared" si="31"/>
        <v>0.48554373531738215</v>
      </c>
      <c r="L81" s="42">
        <f t="shared" si="32"/>
        <v>0.55095638208819264</v>
      </c>
      <c r="M81" s="43">
        <f t="shared" si="33"/>
        <v>0.41535946940808788</v>
      </c>
      <c r="N81" s="43">
        <v>0.299208592606866</v>
      </c>
      <c r="O81" s="43">
        <v>0.282954490364903</v>
      </c>
      <c r="P81" s="43">
        <v>0.31344104715921001</v>
      </c>
      <c r="Q81" s="43">
        <v>0.28000000000000003</v>
      </c>
      <c r="R81" s="43">
        <v>0.24428428194220703</v>
      </c>
      <c r="S81" s="43">
        <v>0.42299190798635605</v>
      </c>
      <c r="T81" s="43">
        <v>0.40415177148029302</v>
      </c>
      <c r="U81" s="43">
        <v>0.48101784647470103</v>
      </c>
      <c r="V81" s="43">
        <v>0.48081361606320505</v>
      </c>
      <c r="W81" s="43">
        <f t="shared" si="34"/>
        <v>0.61493439853664233</v>
      </c>
      <c r="X81" s="43">
        <f t="shared" si="35"/>
        <v>0.48697836563974284</v>
      </c>
      <c r="Y81" s="42">
        <f t="shared" si="36"/>
        <v>0.50619237860129462</v>
      </c>
      <c r="Z81" s="42">
        <f t="shared" si="37"/>
        <v>0.32219642245729052</v>
      </c>
      <c r="AA81" s="42">
        <f t="shared" si="38"/>
        <v>0.71294932381601173</v>
      </c>
      <c r="AB81" s="42">
        <f t="shared" si="39"/>
        <v>0.91839946927197236</v>
      </c>
      <c r="AC81" s="42">
        <f t="shared" si="40"/>
        <v>4.8853814355505985E-3</v>
      </c>
      <c r="AD81" s="42">
        <f t="shared" si="41"/>
        <v>0.88888888888888895</v>
      </c>
      <c r="AE81" s="42">
        <f t="shared" si="42"/>
        <v>0.56716082659478895</v>
      </c>
      <c r="AF81" s="42">
        <f t="shared" si="43"/>
        <v>0.30434482534099838</v>
      </c>
      <c r="AG81" s="42">
        <f t="shared" si="44"/>
        <v>0.52637411347517737</v>
      </c>
      <c r="AH81" s="43">
        <v>0.32641554034467107</v>
      </c>
      <c r="AI81" s="43">
        <v>0.70665255409186079</v>
      </c>
      <c r="AJ81" s="43">
        <v>0.4855090413673519</v>
      </c>
      <c r="AK81" s="33">
        <v>0.49697336561743344</v>
      </c>
      <c r="AL81" s="33">
        <v>0.14741947929714763</v>
      </c>
      <c r="AM81" s="33">
        <v>0.93173870447806739</v>
      </c>
      <c r="AN81" s="33">
        <v>0.74362790697674419</v>
      </c>
      <c r="AO81" s="33">
        <v>0.81542830099384778</v>
      </c>
      <c r="AP81" s="33">
        <v>0.20839562967222536</v>
      </c>
      <c r="AQ81" s="33">
        <v>0.86555607695917391</v>
      </c>
      <c r="AR81" s="33">
        <v>0.89657565941693673</v>
      </c>
      <c r="AS81" s="33">
        <v>0.92681895093062594</v>
      </c>
      <c r="AT81" s="33">
        <v>0.93180379746835429</v>
      </c>
      <c r="AU81" s="33">
        <v>1.4656144306651795E-2</v>
      </c>
      <c r="AV81" s="33">
        <v>0</v>
      </c>
      <c r="AW81" s="33">
        <v>0</v>
      </c>
      <c r="AX81" s="33">
        <v>0.66666666666666674</v>
      </c>
      <c r="AY81" s="33">
        <v>1</v>
      </c>
      <c r="AZ81" s="33">
        <v>1</v>
      </c>
      <c r="BA81" s="33">
        <v>0.49999999999999989</v>
      </c>
      <c r="BB81" s="33">
        <v>0.63432165318957789</v>
      </c>
      <c r="BC81" s="33">
        <v>0.34986225895316836</v>
      </c>
      <c r="BD81" s="33">
        <v>0.33757272358273577</v>
      </c>
      <c r="BE81" s="33">
        <v>0.29684721099434114</v>
      </c>
      <c r="BF81" s="33">
        <v>0.23309710783374832</v>
      </c>
      <c r="BG81" s="33">
        <v>0.53191489361702138</v>
      </c>
      <c r="BH81" s="33">
        <v>0.52083333333333326</v>
      </c>
    </row>
    <row r="82" spans="1:60" x14ac:dyDescent="0.25">
      <c r="A82" s="34" t="s">
        <v>1027</v>
      </c>
      <c r="B82" s="34" t="s">
        <v>1028</v>
      </c>
      <c r="C82" s="62">
        <f t="shared" si="23"/>
        <v>0.62151990522089651</v>
      </c>
      <c r="D82" s="62">
        <f t="shared" si="24"/>
        <v>0.57336785360788989</v>
      </c>
      <c r="E82" s="62">
        <f t="shared" si="25"/>
        <v>0.58058327318790814</v>
      </c>
      <c r="F82" s="62">
        <f t="shared" si="26"/>
        <v>0.55788305125511339</v>
      </c>
      <c r="G82" s="62">
        <f t="shared" si="27"/>
        <v>0.54758376549515941</v>
      </c>
      <c r="H82" s="62">
        <f t="shared" si="28"/>
        <v>0.61903854823231741</v>
      </c>
      <c r="I82" s="62">
        <f t="shared" si="29"/>
        <v>0.51484022113616201</v>
      </c>
      <c r="J82" s="62">
        <f t="shared" si="30"/>
        <v>0.57363791127983477</v>
      </c>
      <c r="K82" s="62">
        <f t="shared" si="31"/>
        <v>0.5981307994399212</v>
      </c>
      <c r="L82" s="42">
        <f t="shared" si="32"/>
        <v>0.550073839917403</v>
      </c>
      <c r="M82" s="43">
        <f t="shared" si="33"/>
        <v>0.59008485072865668</v>
      </c>
      <c r="N82" s="43">
        <v>0.71279703850231801</v>
      </c>
      <c r="O82" s="43">
        <v>0.57919834847802409</v>
      </c>
      <c r="P82" s="43">
        <v>0.60037442613762104</v>
      </c>
      <c r="Q82" s="43">
        <v>0.53190143525425904</v>
      </c>
      <c r="R82" s="43">
        <v>0.49876104586418002</v>
      </c>
      <c r="S82" s="43">
        <v>0.70628946822599403</v>
      </c>
      <c r="T82" s="43">
        <v>0.38</v>
      </c>
      <c r="U82" s="43">
        <v>0.57999999999999996</v>
      </c>
      <c r="V82" s="43">
        <v>0.65</v>
      </c>
      <c r="W82" s="43">
        <f t="shared" si="34"/>
        <v>0.56935779462388092</v>
      </c>
      <c r="X82" s="43">
        <f t="shared" si="35"/>
        <v>0.53078988521092496</v>
      </c>
      <c r="Y82" s="42">
        <f t="shared" si="36"/>
        <v>0.55001935191451123</v>
      </c>
      <c r="Z82" s="42">
        <f t="shared" si="37"/>
        <v>0.40686516121962391</v>
      </c>
      <c r="AA82" s="42">
        <f t="shared" si="38"/>
        <v>0.66262497647750029</v>
      </c>
      <c r="AB82" s="42">
        <f t="shared" si="39"/>
        <v>0.65792168888388824</v>
      </c>
      <c r="AC82" s="42">
        <f t="shared" si="40"/>
        <v>1.8414130026305934E-2</v>
      </c>
      <c r="AD82" s="42">
        <f t="shared" si="41"/>
        <v>1</v>
      </c>
      <c r="AE82" s="42">
        <f t="shared" si="42"/>
        <v>0.57395552560646901</v>
      </c>
      <c r="AF82" s="42">
        <f t="shared" si="43"/>
        <v>0.66487714826582411</v>
      </c>
      <c r="AG82" s="42">
        <f t="shared" si="44"/>
        <v>0.51529255319148937</v>
      </c>
      <c r="AH82" s="43">
        <v>0.71810734504023188</v>
      </c>
      <c r="AI82" s="43">
        <v>0.2732932918278993</v>
      </c>
      <c r="AJ82" s="43">
        <v>0.65865741887540252</v>
      </c>
      <c r="AK82" s="33">
        <v>0.65980629539951574</v>
      </c>
      <c r="AL82" s="33">
        <v>0.15392402703973201</v>
      </c>
      <c r="AM82" s="33">
        <v>0.86285974963266154</v>
      </c>
      <c r="AN82" s="33">
        <v>0.76483720930232568</v>
      </c>
      <c r="AO82" s="33">
        <v>0.42120208234737339</v>
      </c>
      <c r="AP82" s="33">
        <v>0.64174813110983331</v>
      </c>
      <c r="AQ82" s="33">
        <v>0.62247770999530727</v>
      </c>
      <c r="AR82" s="33">
        <v>0.72848218417399357</v>
      </c>
      <c r="AS82" s="33">
        <v>0.82423857868020289</v>
      </c>
      <c r="AT82" s="33">
        <v>0.42104430379746827</v>
      </c>
      <c r="AU82" s="33">
        <v>5.5242390078917805E-2</v>
      </c>
      <c r="AV82" s="33">
        <v>0</v>
      </c>
      <c r="AW82" s="33">
        <v>0</v>
      </c>
      <c r="AX82" s="33">
        <v>1</v>
      </c>
      <c r="AY82" s="33">
        <v>1</v>
      </c>
      <c r="AZ82" s="33">
        <v>1</v>
      </c>
      <c r="BA82" s="33">
        <v>0.4583333333333332</v>
      </c>
      <c r="BB82" s="33">
        <v>0.68957771787960487</v>
      </c>
      <c r="BC82" s="33">
        <v>0.49173553719008284</v>
      </c>
      <c r="BD82" s="33">
        <v>0.80070355838181584</v>
      </c>
      <c r="BE82" s="33">
        <v>0.72772837510105104</v>
      </c>
      <c r="BF82" s="33">
        <v>0.63934112239034679</v>
      </c>
      <c r="BG82" s="33">
        <v>0.46808510638297879</v>
      </c>
      <c r="BH82" s="33">
        <v>0.56249999999999989</v>
      </c>
    </row>
    <row r="83" spans="1:60" x14ac:dyDescent="0.25">
      <c r="A83" s="34" t="s">
        <v>1029</v>
      </c>
      <c r="B83" s="34" t="s">
        <v>1030</v>
      </c>
      <c r="C83" s="62">
        <f t="shared" si="23"/>
        <v>0.56703813675912595</v>
      </c>
      <c r="D83" s="62">
        <f t="shared" si="24"/>
        <v>0.57342576385750932</v>
      </c>
      <c r="E83" s="62">
        <f t="shared" si="25"/>
        <v>0.57655688461669707</v>
      </c>
      <c r="F83" s="62">
        <f t="shared" si="26"/>
        <v>0.5887386312786016</v>
      </c>
      <c r="G83" s="62">
        <f t="shared" si="27"/>
        <v>0.57877129579199327</v>
      </c>
      <c r="H83" s="62">
        <f t="shared" si="28"/>
        <v>0.64958624544239962</v>
      </c>
      <c r="I83" s="62">
        <f t="shared" si="29"/>
        <v>0.63086132857418875</v>
      </c>
      <c r="J83" s="62">
        <f t="shared" si="30"/>
        <v>0.67761897342590738</v>
      </c>
      <c r="K83" s="62">
        <f t="shared" si="31"/>
        <v>0.6772919778928651</v>
      </c>
      <c r="L83" s="42">
        <f t="shared" si="32"/>
        <v>0.61932310960043069</v>
      </c>
      <c r="M83" s="43">
        <f t="shared" si="33"/>
        <v>0.62575047936943817</v>
      </c>
      <c r="N83" s="43">
        <v>0.43528378069390805</v>
      </c>
      <c r="O83" s="43">
        <v>0.45970266923138298</v>
      </c>
      <c r="P83" s="43">
        <v>0.47130536569784998</v>
      </c>
      <c r="Q83" s="43">
        <v>0.51450437514780001</v>
      </c>
      <c r="R83" s="43">
        <v>0.47937862138618603</v>
      </c>
      <c r="S83" s="43">
        <v>0.70054414216319805</v>
      </c>
      <c r="T83" s="43">
        <v>0.64717329359239906</v>
      </c>
      <c r="U83" s="43">
        <v>0.77612991427271405</v>
      </c>
      <c r="V83" s="43">
        <v>0.7752731740114861</v>
      </c>
      <c r="W83" s="43">
        <f t="shared" si="34"/>
        <v>0.59623436641936089</v>
      </c>
      <c r="X83" s="43">
        <f t="shared" si="35"/>
        <v>0.64241185278150048</v>
      </c>
      <c r="Y83" s="42">
        <f t="shared" si="36"/>
        <v>0.60518867986779856</v>
      </c>
      <c r="Z83" s="42">
        <f t="shared" si="37"/>
        <v>0.46290408556256013</v>
      </c>
      <c r="AA83" s="42">
        <f t="shared" si="38"/>
        <v>0.69692098757962295</v>
      </c>
      <c r="AB83" s="42">
        <f t="shared" si="39"/>
        <v>0.61992371266746205</v>
      </c>
      <c r="AC83" s="42">
        <f t="shared" si="40"/>
        <v>0.41976700488538182</v>
      </c>
      <c r="AD83" s="42">
        <f t="shared" si="41"/>
        <v>1</v>
      </c>
      <c r="AE83" s="42">
        <f t="shared" si="42"/>
        <v>0.50746855345911956</v>
      </c>
      <c r="AF83" s="42">
        <f t="shared" si="43"/>
        <v>0.71559670341972748</v>
      </c>
      <c r="AG83" s="42">
        <f t="shared" si="44"/>
        <v>0.53590425531914898</v>
      </c>
      <c r="AH83" s="43">
        <v>0.86592191107213501</v>
      </c>
      <c r="AI83" s="43">
        <v>0.1611873536984641</v>
      </c>
      <c r="AJ83" s="43">
        <v>0.78845677483279664</v>
      </c>
      <c r="AK83" s="33">
        <v>0.82778450363196132</v>
      </c>
      <c r="AL83" s="33">
        <v>9.8023667493158884E-2</v>
      </c>
      <c r="AM83" s="33">
        <v>0.7872770096593642</v>
      </c>
      <c r="AN83" s="33">
        <v>0.68260465116279068</v>
      </c>
      <c r="AO83" s="33">
        <v>0.48319924278277337</v>
      </c>
      <c r="AP83" s="33">
        <v>0.72098907418056357</v>
      </c>
      <c r="AQ83" s="33">
        <v>0.81053496011262305</v>
      </c>
      <c r="AR83" s="33">
        <v>0.57716335030078669</v>
      </c>
      <c r="AS83" s="33">
        <v>0.75507614213197949</v>
      </c>
      <c r="AT83" s="33">
        <v>0.52753164556962029</v>
      </c>
      <c r="AU83" s="33">
        <v>0.25930101465614541</v>
      </c>
      <c r="AV83" s="33">
        <v>1</v>
      </c>
      <c r="AW83" s="33">
        <v>0</v>
      </c>
      <c r="AX83" s="33">
        <v>1</v>
      </c>
      <c r="AY83" s="33">
        <v>1</v>
      </c>
      <c r="AZ83" s="33">
        <v>1</v>
      </c>
      <c r="BA83" s="33">
        <v>0.4583333333333332</v>
      </c>
      <c r="BB83" s="33">
        <v>0.55660377358490598</v>
      </c>
      <c r="BC83" s="33">
        <v>0.39669421487603213</v>
      </c>
      <c r="BD83" s="33">
        <v>0.87268299282911665</v>
      </c>
      <c r="BE83" s="33">
        <v>0.75715440582053362</v>
      </c>
      <c r="BF83" s="33">
        <v>0.83585520015322745</v>
      </c>
      <c r="BG83" s="33">
        <v>0.44680851063829791</v>
      </c>
      <c r="BH83" s="33">
        <v>0.625</v>
      </c>
    </row>
    <row r="84" spans="1:60" x14ac:dyDescent="0.25">
      <c r="A84" s="34" t="s">
        <v>1031</v>
      </c>
      <c r="B84" s="34" t="s">
        <v>1032</v>
      </c>
      <c r="C84" s="62">
        <f t="shared" si="23"/>
        <v>0.50874919237566529</v>
      </c>
      <c r="D84" s="62">
        <f t="shared" si="24"/>
        <v>0.50563975449021381</v>
      </c>
      <c r="E84" s="62">
        <f t="shared" si="25"/>
        <v>0.51159773597929714</v>
      </c>
      <c r="F84" s="62">
        <f t="shared" si="26"/>
        <v>0.50509122619786928</v>
      </c>
      <c r="G84" s="62">
        <f t="shared" si="27"/>
        <v>0.49887414938122476</v>
      </c>
      <c r="H84" s="62">
        <f t="shared" si="28"/>
        <v>0.53723787236260878</v>
      </c>
      <c r="I84" s="62">
        <f t="shared" si="29"/>
        <v>0.53238147184171924</v>
      </c>
      <c r="J84" s="62">
        <f t="shared" si="30"/>
        <v>0.55327196714119775</v>
      </c>
      <c r="K84" s="62">
        <f t="shared" si="31"/>
        <v>0.55321279017439484</v>
      </c>
      <c r="L84" s="42">
        <f t="shared" si="32"/>
        <v>0.56828134317986168</v>
      </c>
      <c r="M84" s="43">
        <f t="shared" si="33"/>
        <v>0.60333055271769576</v>
      </c>
      <c r="N84" s="43">
        <v>0.299208592606866</v>
      </c>
      <c r="O84" s="43">
        <v>0.282954490364903</v>
      </c>
      <c r="P84" s="43">
        <v>0.31344104715921001</v>
      </c>
      <c r="Q84" s="43">
        <v>0.28000000000000003</v>
      </c>
      <c r="R84" s="43">
        <v>0.24428428194220703</v>
      </c>
      <c r="S84" s="43">
        <v>0.42299190798635605</v>
      </c>
      <c r="T84" s="43">
        <v>0.40415177148029302</v>
      </c>
      <c r="U84" s="43">
        <v>0.48101784647470103</v>
      </c>
      <c r="V84" s="43">
        <v>0.48081361606320505</v>
      </c>
      <c r="W84" s="43">
        <f t="shared" si="34"/>
        <v>0.56893111971861621</v>
      </c>
      <c r="X84" s="43">
        <f t="shared" si="35"/>
        <v>0.56763156664110703</v>
      </c>
      <c r="Y84" s="42">
        <f t="shared" si="36"/>
        <v>0.49845056528031462</v>
      </c>
      <c r="Z84" s="42">
        <f t="shared" si="37"/>
        <v>0.45380013954348153</v>
      </c>
      <c r="AA84" s="42">
        <f t="shared" si="38"/>
        <v>0.4747329878974485</v>
      </c>
      <c r="AB84" s="42">
        <f t="shared" si="39"/>
        <v>0.84874078615322013</v>
      </c>
      <c r="AC84" s="42">
        <f t="shared" si="40"/>
        <v>0.35512965050732809</v>
      </c>
      <c r="AD84" s="42">
        <f t="shared" si="41"/>
        <v>1</v>
      </c>
      <c r="AE84" s="42">
        <f t="shared" si="42"/>
        <v>0.34776504941599307</v>
      </c>
      <c r="AF84" s="42">
        <f t="shared" si="43"/>
        <v>0.55661677919425656</v>
      </c>
      <c r="AG84" s="42">
        <f t="shared" si="44"/>
        <v>0.65004432624113484</v>
      </c>
      <c r="AH84" s="43">
        <v>0.5589525559766314</v>
      </c>
      <c r="AI84" s="43">
        <v>0.46723887233892242</v>
      </c>
      <c r="AJ84" s="43">
        <v>0.46916026752538997</v>
      </c>
      <c r="AK84" s="33">
        <v>0.61682808716707016</v>
      </c>
      <c r="AL84" s="33">
        <v>0.2907721919198929</v>
      </c>
      <c r="AM84" s="33">
        <v>0.71764092678268609</v>
      </c>
      <c r="AN84" s="33">
        <v>0.39553488372093026</v>
      </c>
      <c r="AO84" s="33">
        <v>0.14387127307146261</v>
      </c>
      <c r="AP84" s="33">
        <v>0.36227717078780902</v>
      </c>
      <c r="AQ84" s="33">
        <v>0.75434068512435482</v>
      </c>
      <c r="AR84" s="33">
        <v>0.77637667746413697</v>
      </c>
      <c r="AS84" s="33">
        <v>0.92237732656514371</v>
      </c>
      <c r="AT84" s="33">
        <v>0.8474683544303796</v>
      </c>
      <c r="AU84" s="33">
        <v>6.5388951521984304E-2</v>
      </c>
      <c r="AV84" s="33">
        <v>0</v>
      </c>
      <c r="AW84" s="33">
        <v>1</v>
      </c>
      <c r="AX84" s="33">
        <v>1</v>
      </c>
      <c r="AY84" s="33">
        <v>1</v>
      </c>
      <c r="AZ84" s="33">
        <v>1</v>
      </c>
      <c r="BA84" s="33">
        <v>0.12500000000000008</v>
      </c>
      <c r="BB84" s="33">
        <v>0.57053009883198602</v>
      </c>
      <c r="BC84" s="33">
        <v>0.39393939393939392</v>
      </c>
      <c r="BD84" s="33">
        <v>0.69056961168989328</v>
      </c>
      <c r="BE84" s="33">
        <v>0.6782538399353274</v>
      </c>
      <c r="BF84" s="33">
        <v>0.46370427121241148</v>
      </c>
      <c r="BG84" s="33">
        <v>0.40425531914893642</v>
      </c>
      <c r="BH84" s="33">
        <v>0.89583333333333326</v>
      </c>
    </row>
    <row r="85" spans="1:60" x14ac:dyDescent="0.25">
      <c r="A85" s="34" t="s">
        <v>1033</v>
      </c>
      <c r="B85" s="34" t="s">
        <v>1034</v>
      </c>
      <c r="C85" s="62">
        <f t="shared" si="23"/>
        <v>0.54715829991030085</v>
      </c>
      <c r="D85" s="62">
        <f t="shared" si="24"/>
        <v>0.5537752822915063</v>
      </c>
      <c r="E85" s="62">
        <f t="shared" si="25"/>
        <v>0.55701687390992094</v>
      </c>
      <c r="F85" s="62">
        <f t="shared" si="26"/>
        <v>0.56961665405891249</v>
      </c>
      <c r="G85" s="62">
        <f t="shared" si="27"/>
        <v>0.55930865311937772</v>
      </c>
      <c r="H85" s="62">
        <f t="shared" si="28"/>
        <v>0.63230708274494507</v>
      </c>
      <c r="I85" s="62">
        <f t="shared" si="29"/>
        <v>0.61305462441112057</v>
      </c>
      <c r="J85" s="62">
        <f t="shared" si="30"/>
        <v>0.62843049086824998</v>
      </c>
      <c r="K85" s="62">
        <f t="shared" si="31"/>
        <v>0.63581303476738515</v>
      </c>
      <c r="L85" s="42">
        <f t="shared" si="32"/>
        <v>0.62498135590873805</v>
      </c>
      <c r="M85" s="43">
        <f t="shared" si="33"/>
        <v>0.5639795662109246</v>
      </c>
      <c r="N85" s="43">
        <v>0.43528378069390805</v>
      </c>
      <c r="O85" s="43">
        <v>0.45970266923138298</v>
      </c>
      <c r="P85" s="43">
        <v>0.47130536569784998</v>
      </c>
      <c r="Q85" s="43">
        <v>0.51450437514780001</v>
      </c>
      <c r="R85" s="43">
        <v>0.47937862138618603</v>
      </c>
      <c r="S85" s="43">
        <v>0.70054414216319805</v>
      </c>
      <c r="T85" s="43">
        <v>0.64717329359239906</v>
      </c>
      <c r="U85" s="43">
        <v>0.69</v>
      </c>
      <c r="V85" s="43">
        <v>0.71</v>
      </c>
      <c r="W85" s="43">
        <f t="shared" si="34"/>
        <v>0.57885133227881347</v>
      </c>
      <c r="X85" s="43">
        <f t="shared" si="35"/>
        <v>0.67111137953866262</v>
      </c>
      <c r="Y85" s="42">
        <f t="shared" si="36"/>
        <v>0.55591215069894295</v>
      </c>
      <c r="Z85" s="42">
        <f t="shared" si="37"/>
        <v>0.39589943964657509</v>
      </c>
      <c r="AA85" s="42">
        <f t="shared" si="38"/>
        <v>0.64065235152221622</v>
      </c>
      <c r="AB85" s="42">
        <f t="shared" si="39"/>
        <v>0.72294138724751977</v>
      </c>
      <c r="AC85" s="42">
        <f t="shared" si="40"/>
        <v>0.36452461480646398</v>
      </c>
      <c r="AD85" s="42">
        <f t="shared" si="41"/>
        <v>1</v>
      </c>
      <c r="AE85" s="42">
        <f t="shared" si="42"/>
        <v>0.64880952380952406</v>
      </c>
      <c r="AF85" s="42">
        <f t="shared" si="43"/>
        <v>0.52778182745730995</v>
      </c>
      <c r="AG85" s="42">
        <f t="shared" si="44"/>
        <v>0.60017730496453914</v>
      </c>
      <c r="AH85" s="43">
        <v>0.5150618082288454</v>
      </c>
      <c r="AI85" s="43">
        <v>0.52176059878500125</v>
      </c>
      <c r="AJ85" s="43">
        <v>0.63091404508298243</v>
      </c>
      <c r="AK85" s="33">
        <v>0.64134382566585968</v>
      </c>
      <c r="AL85" s="33">
        <v>0.15045505362729047</v>
      </c>
      <c r="AM85" s="33">
        <v>0.68694043244656433</v>
      </c>
      <c r="AN85" s="33">
        <v>0.75813953488372099</v>
      </c>
      <c r="AO85" s="33">
        <v>0.4477046852815903</v>
      </c>
      <c r="AP85" s="33">
        <v>0.50580793559516968</v>
      </c>
      <c r="AQ85" s="33">
        <v>0.80466916940403554</v>
      </c>
      <c r="AR85" s="33">
        <v>0.66392873669597408</v>
      </c>
      <c r="AS85" s="33">
        <v>0.74619289340101524</v>
      </c>
      <c r="AT85" s="33">
        <v>0.75870253164556967</v>
      </c>
      <c r="AU85" s="33">
        <v>9.3573844419391983E-2</v>
      </c>
      <c r="AV85" s="33">
        <v>0</v>
      </c>
      <c r="AW85" s="33">
        <v>1</v>
      </c>
      <c r="AX85" s="33">
        <v>1</v>
      </c>
      <c r="AY85" s="33">
        <v>1</v>
      </c>
      <c r="AZ85" s="33">
        <v>1</v>
      </c>
      <c r="BA85" s="33">
        <v>0.41666666666666652</v>
      </c>
      <c r="BB85" s="33">
        <v>0.8809523809523816</v>
      </c>
      <c r="BC85" s="33">
        <v>0.24517906336088185</v>
      </c>
      <c r="BD85" s="33">
        <v>0.69503450142064682</v>
      </c>
      <c r="BE85" s="33">
        <v>0.59611964430072761</v>
      </c>
      <c r="BF85" s="33">
        <v>0.57479410074698334</v>
      </c>
      <c r="BG85" s="33">
        <v>0.61702127659574491</v>
      </c>
      <c r="BH85" s="33">
        <v>0.58333333333333326</v>
      </c>
    </row>
    <row r="86" spans="1:60" x14ac:dyDescent="0.25">
      <c r="A86" s="34" t="s">
        <v>1035</v>
      </c>
      <c r="B86" s="34" t="s">
        <v>1036</v>
      </c>
      <c r="C86" s="62">
        <f t="shared" si="23"/>
        <v>0.53345962084883081</v>
      </c>
      <c r="D86" s="62">
        <f t="shared" si="24"/>
        <v>0.54024441245836607</v>
      </c>
      <c r="E86" s="62">
        <f t="shared" si="25"/>
        <v>0.54356670219562608</v>
      </c>
      <c r="F86" s="62">
        <f t="shared" si="26"/>
        <v>0.55647110841149561</v>
      </c>
      <c r="G86" s="62">
        <f t="shared" si="27"/>
        <v>0.54591494884245473</v>
      </c>
      <c r="H86" s="62">
        <f t="shared" si="28"/>
        <v>0.62049110292160559</v>
      </c>
      <c r="I86" s="62">
        <f t="shared" si="29"/>
        <v>0.60086016212369053</v>
      </c>
      <c r="J86" s="62">
        <f t="shared" si="30"/>
        <v>0.64978026415373491</v>
      </c>
      <c r="K86" s="62">
        <f t="shared" si="31"/>
        <v>0.64943925185882212</v>
      </c>
      <c r="L86" s="42">
        <f t="shared" si="32"/>
        <v>0.56913986703440234</v>
      </c>
      <c r="M86" s="43">
        <f t="shared" si="33"/>
        <v>0.58339124419742661</v>
      </c>
      <c r="N86" s="43">
        <v>0.43528378069390805</v>
      </c>
      <c r="O86" s="43">
        <v>0.45970266923138298</v>
      </c>
      <c r="P86" s="43">
        <v>0.47130536569784998</v>
      </c>
      <c r="Q86" s="43">
        <v>0.51450437514780001</v>
      </c>
      <c r="R86" s="43">
        <v>0.47937862138618603</v>
      </c>
      <c r="S86" s="43">
        <v>0.70054414216319805</v>
      </c>
      <c r="T86" s="43">
        <v>0.64717329359239906</v>
      </c>
      <c r="U86" s="43">
        <v>0.77612991427271405</v>
      </c>
      <c r="V86" s="43">
        <v>0.7752731740114861</v>
      </c>
      <c r="W86" s="43">
        <f t="shared" si="34"/>
        <v>0.56416782971770107</v>
      </c>
      <c r="X86" s="43">
        <f t="shared" si="35"/>
        <v>0.5741119043511036</v>
      </c>
      <c r="Y86" s="42">
        <f t="shared" si="36"/>
        <v>0.57600416474453731</v>
      </c>
      <c r="Z86" s="42">
        <f t="shared" si="37"/>
        <v>0.4883862231900874</v>
      </c>
      <c r="AA86" s="42">
        <f t="shared" si="38"/>
        <v>0.59735866089985956</v>
      </c>
      <c r="AB86" s="42">
        <f t="shared" si="39"/>
        <v>0.59492227003631992</v>
      </c>
      <c r="AC86" s="42">
        <f t="shared" si="40"/>
        <v>0.35325065764750052</v>
      </c>
      <c r="AD86" s="42">
        <f t="shared" si="41"/>
        <v>0.77777777777777779</v>
      </c>
      <c r="AE86" s="42">
        <f t="shared" si="42"/>
        <v>0.59130727762803259</v>
      </c>
      <c r="AF86" s="42">
        <f t="shared" si="43"/>
        <v>0.64129489974237086</v>
      </c>
      <c r="AG86" s="42">
        <f t="shared" si="44"/>
        <v>0.52548758865248235</v>
      </c>
      <c r="AH86" s="43">
        <v>0.71031100287134863</v>
      </c>
      <c r="AI86" s="43">
        <v>0.32164005960600855</v>
      </c>
      <c r="AJ86" s="43">
        <v>0.69606143175625468</v>
      </c>
      <c r="AK86" s="33">
        <v>0.75938256658595649</v>
      </c>
      <c r="AL86" s="33">
        <v>0.21738987979421834</v>
      </c>
      <c r="AM86" s="33">
        <v>0.76057963787329763</v>
      </c>
      <c r="AN86" s="33">
        <v>0.47199999999999998</v>
      </c>
      <c r="AO86" s="33">
        <v>0.20586843350686237</v>
      </c>
      <c r="AP86" s="33">
        <v>0.66026451983898793</v>
      </c>
      <c r="AQ86" s="33">
        <v>0.88808071328014992</v>
      </c>
      <c r="AR86" s="33">
        <v>0.57369273484497918</v>
      </c>
      <c r="AS86" s="33">
        <v>0.64509306260575294</v>
      </c>
      <c r="AT86" s="33">
        <v>0.56598101265822776</v>
      </c>
      <c r="AU86" s="33">
        <v>5.9751972942501452E-2</v>
      </c>
      <c r="AV86" s="33">
        <v>1</v>
      </c>
      <c r="AW86" s="33">
        <v>0</v>
      </c>
      <c r="AX86" s="33">
        <v>0.33333333333333343</v>
      </c>
      <c r="AY86" s="33">
        <v>1</v>
      </c>
      <c r="AZ86" s="33">
        <v>1</v>
      </c>
      <c r="BA86" s="33">
        <v>0.41666666666666652</v>
      </c>
      <c r="BB86" s="33">
        <v>0.76594788858939855</v>
      </c>
      <c r="BC86" s="33">
        <v>0.37809917355371814</v>
      </c>
      <c r="BD86" s="33">
        <v>0.68908131511297532</v>
      </c>
      <c r="BE86" s="33">
        <v>0.73645917542441397</v>
      </c>
      <c r="BF86" s="33">
        <v>0.76153993487837579</v>
      </c>
      <c r="BG86" s="33">
        <v>0.44680851063829791</v>
      </c>
      <c r="BH86" s="33">
        <v>0.60416666666666674</v>
      </c>
    </row>
    <row r="87" spans="1:60" x14ac:dyDescent="0.25">
      <c r="A87" s="34" t="s">
        <v>1037</v>
      </c>
      <c r="B87" s="34" t="s">
        <v>1038</v>
      </c>
      <c r="C87" s="62">
        <f t="shared" si="23"/>
        <v>0.45650115183212658</v>
      </c>
      <c r="D87" s="62">
        <f t="shared" si="24"/>
        <v>0.45303324624368396</v>
      </c>
      <c r="E87" s="62">
        <f t="shared" si="25"/>
        <v>0.45967358455790047</v>
      </c>
      <c r="F87" s="62">
        <f t="shared" si="26"/>
        <v>0.45242094078770706</v>
      </c>
      <c r="G87" s="62">
        <f t="shared" si="27"/>
        <v>0.44546939042094374</v>
      </c>
      <c r="H87" s="62">
        <f t="shared" si="28"/>
        <v>0.48804927249394542</v>
      </c>
      <c r="I87" s="62">
        <f t="shared" si="29"/>
        <v>0.47611417501349657</v>
      </c>
      <c r="J87" s="62">
        <f t="shared" si="30"/>
        <v>0.50564555817831258</v>
      </c>
      <c r="K87" s="62">
        <f t="shared" si="31"/>
        <v>0.50558080669039018</v>
      </c>
      <c r="L87" s="42">
        <f t="shared" si="32"/>
        <v>0.50680564695134689</v>
      </c>
      <c r="M87" s="43">
        <f t="shared" si="33"/>
        <v>0.52801719632156874</v>
      </c>
      <c r="N87" s="43">
        <v>0.299208592606866</v>
      </c>
      <c r="O87" s="43">
        <v>0.282954490364903</v>
      </c>
      <c r="P87" s="43">
        <v>0.31344104715921001</v>
      </c>
      <c r="Q87" s="43">
        <v>0.28000000000000003</v>
      </c>
      <c r="R87" s="43">
        <v>0.24428428194220703</v>
      </c>
      <c r="S87" s="43">
        <v>0.42299190798635605</v>
      </c>
      <c r="T87" s="43">
        <v>0.38</v>
      </c>
      <c r="U87" s="43">
        <v>0.48101784647470103</v>
      </c>
      <c r="V87" s="43">
        <v>0.48081361606320505</v>
      </c>
      <c r="W87" s="43">
        <f t="shared" si="34"/>
        <v>0.5581510146525035</v>
      </c>
      <c r="X87" s="43">
        <f t="shared" si="35"/>
        <v>0.45546027925019023</v>
      </c>
      <c r="Y87" s="42">
        <f t="shared" si="36"/>
        <v>0.55739168334525235</v>
      </c>
      <c r="Z87" s="42">
        <f t="shared" si="37"/>
        <v>0.33924433012882438</v>
      </c>
      <c r="AA87" s="42">
        <f t="shared" si="38"/>
        <v>0.51167439918537261</v>
      </c>
      <c r="AB87" s="42">
        <f t="shared" si="39"/>
        <v>0.82429364595056442</v>
      </c>
      <c r="AC87" s="42">
        <f t="shared" si="40"/>
        <v>0.34573468620819275</v>
      </c>
      <c r="AD87" s="42">
        <f t="shared" si="41"/>
        <v>0.44444444444444448</v>
      </c>
      <c r="AE87" s="42">
        <f t="shared" si="42"/>
        <v>0.57620170709793339</v>
      </c>
      <c r="AF87" s="42">
        <f t="shared" si="43"/>
        <v>0.53032517278498148</v>
      </c>
      <c r="AG87" s="42">
        <f t="shared" si="44"/>
        <v>0.525709219858156</v>
      </c>
      <c r="AH87" s="43">
        <v>0.44693032455559428</v>
      </c>
      <c r="AI87" s="43">
        <v>0.62950531502685569</v>
      </c>
      <c r="AJ87" s="43">
        <v>0.59573941045330703</v>
      </c>
      <c r="AK87" s="33">
        <v>0.59473365617433405</v>
      </c>
      <c r="AL87" s="33">
        <v>8.3755004083314669E-2</v>
      </c>
      <c r="AM87" s="33">
        <v>0.78277860951571676</v>
      </c>
      <c r="AN87" s="33">
        <v>0.54586046511627906</v>
      </c>
      <c r="AO87" s="33">
        <v>0.18504495977283494</v>
      </c>
      <c r="AP87" s="33">
        <v>0.31040828062104658</v>
      </c>
      <c r="AQ87" s="33">
        <v>0.73427968090098539</v>
      </c>
      <c r="AR87" s="33">
        <v>0.89807959278111982</v>
      </c>
      <c r="AS87" s="33">
        <v>0.87986463620981359</v>
      </c>
      <c r="AT87" s="33">
        <v>0.69493670886075942</v>
      </c>
      <c r="AU87" s="33">
        <v>3.7204058624578269E-2</v>
      </c>
      <c r="AV87" s="33">
        <v>0</v>
      </c>
      <c r="AW87" s="33">
        <v>1</v>
      </c>
      <c r="AX87" s="33">
        <v>0.33333333333333343</v>
      </c>
      <c r="AY87" s="33">
        <v>1</v>
      </c>
      <c r="AZ87" s="33">
        <v>0</v>
      </c>
      <c r="BA87" s="33">
        <v>0.4583333333333332</v>
      </c>
      <c r="BB87" s="33">
        <v>0.69407008086253352</v>
      </c>
      <c r="BC87" s="33">
        <v>0.4249311294765839</v>
      </c>
      <c r="BD87" s="33">
        <v>0.63333784332296028</v>
      </c>
      <c r="BE87" s="33">
        <v>0.64721099434114793</v>
      </c>
      <c r="BF87" s="33">
        <v>0.41582072399923392</v>
      </c>
      <c r="BG87" s="33">
        <v>0.46808510638297879</v>
      </c>
      <c r="BH87" s="33">
        <v>0.58333333333333326</v>
      </c>
    </row>
    <row r="88" spans="1:60" x14ac:dyDescent="0.25">
      <c r="A88" s="34" t="s">
        <v>1039</v>
      </c>
      <c r="B88" s="34" t="s">
        <v>1040</v>
      </c>
      <c r="C88" s="62">
        <f t="shared" si="23"/>
        <v>0.57668776554501544</v>
      </c>
      <c r="D88" s="62">
        <f t="shared" si="24"/>
        <v>0.57499363396684378</v>
      </c>
      <c r="E88" s="62">
        <f t="shared" si="25"/>
        <v>0.55838708047476826</v>
      </c>
      <c r="F88" s="62">
        <f t="shared" si="26"/>
        <v>0.54501848193175739</v>
      </c>
      <c r="G88" s="62">
        <f t="shared" si="27"/>
        <v>0.53463114238244502</v>
      </c>
      <c r="H88" s="62">
        <f t="shared" si="28"/>
        <v>0.62092712031496433</v>
      </c>
      <c r="I88" s="62">
        <f t="shared" si="29"/>
        <v>0.60861507257612735</v>
      </c>
      <c r="J88" s="62">
        <f t="shared" si="30"/>
        <v>0.63927498138452121</v>
      </c>
      <c r="K88" s="62">
        <f t="shared" si="31"/>
        <v>0.65452718441983049</v>
      </c>
      <c r="L88" s="42">
        <f t="shared" si="32"/>
        <v>0.54115137511691846</v>
      </c>
      <c r="M88" s="43">
        <f t="shared" si="33"/>
        <v>0.64402848965473414</v>
      </c>
      <c r="N88" s="43">
        <v>0.53859895206488706</v>
      </c>
      <c r="O88" s="43">
        <v>0.53313744164223908</v>
      </c>
      <c r="P88" s="43">
        <v>0.47725348533034001</v>
      </c>
      <c r="Q88" s="43">
        <v>0.42838992897718098</v>
      </c>
      <c r="R88" s="43">
        <v>0.38713546660162301</v>
      </c>
      <c r="S88" s="43">
        <v>0.67009996322175502</v>
      </c>
      <c r="T88" s="43">
        <v>0.63531048641793808</v>
      </c>
      <c r="U88" s="43">
        <v>0.72</v>
      </c>
      <c r="V88" s="43">
        <v>0.76</v>
      </c>
      <c r="W88" s="43">
        <f t="shared" si="34"/>
        <v>0.58567914818145206</v>
      </c>
      <c r="X88" s="43">
        <f t="shared" si="35"/>
        <v>0.49662360205238482</v>
      </c>
      <c r="Y88" s="42">
        <f t="shared" si="36"/>
        <v>0.57951778211153659</v>
      </c>
      <c r="Z88" s="42">
        <f t="shared" si="37"/>
        <v>0.45183017476093912</v>
      </c>
      <c r="AA88" s="42">
        <f t="shared" si="38"/>
        <v>0.60650515905923774</v>
      </c>
      <c r="AB88" s="42">
        <f t="shared" si="39"/>
        <v>0.70486347679409478</v>
      </c>
      <c r="AC88" s="42">
        <f t="shared" si="40"/>
        <v>0.20518602029312294</v>
      </c>
      <c r="AD88" s="42">
        <f t="shared" si="41"/>
        <v>0.77777777777777779</v>
      </c>
      <c r="AE88" s="42">
        <f t="shared" si="42"/>
        <v>0.50690700808625366</v>
      </c>
      <c r="AF88" s="42">
        <f t="shared" si="43"/>
        <v>0.70029102186265979</v>
      </c>
      <c r="AG88" s="42">
        <f t="shared" si="44"/>
        <v>0.58776595744680848</v>
      </c>
      <c r="AH88" s="43">
        <v>0.53626407119972674</v>
      </c>
      <c r="AI88" s="43">
        <v>0.53198954761444706</v>
      </c>
      <c r="AJ88" s="43">
        <v>0.67029972752043598</v>
      </c>
      <c r="AK88" s="33">
        <v>0.63771186440677974</v>
      </c>
      <c r="AL88" s="33">
        <v>0.26594848511509855</v>
      </c>
      <c r="AM88" s="33">
        <v>0.76882307750883783</v>
      </c>
      <c r="AN88" s="33">
        <v>0.60353488372093023</v>
      </c>
      <c r="AO88" s="33">
        <v>0.38854708944628508</v>
      </c>
      <c r="AP88" s="33">
        <v>0.53628522139160439</v>
      </c>
      <c r="AQ88" s="33">
        <v>0.73533552322853113</v>
      </c>
      <c r="AR88" s="33">
        <v>0.70395650161962064</v>
      </c>
      <c r="AS88" s="33">
        <v>0.84623519458544849</v>
      </c>
      <c r="AT88" s="33">
        <v>0.5643987341772152</v>
      </c>
      <c r="AU88" s="33">
        <v>0.61555806087936882</v>
      </c>
      <c r="AV88" s="33">
        <v>0</v>
      </c>
      <c r="AW88" s="33">
        <v>0</v>
      </c>
      <c r="AX88" s="33">
        <v>0.33333333333333343</v>
      </c>
      <c r="AY88" s="33">
        <v>1</v>
      </c>
      <c r="AZ88" s="33">
        <v>1</v>
      </c>
      <c r="BA88" s="33">
        <v>0.20833333333333348</v>
      </c>
      <c r="BB88" s="33">
        <v>0.80548068283917384</v>
      </c>
      <c r="BC88" s="33">
        <v>0.90633608815426936</v>
      </c>
      <c r="BD88" s="33">
        <v>0.61196049249086726</v>
      </c>
      <c r="BE88" s="33">
        <v>0.43168957154405818</v>
      </c>
      <c r="BF88" s="33">
        <v>0.85117793526144425</v>
      </c>
      <c r="BG88" s="33">
        <v>0.42553191489361697</v>
      </c>
      <c r="BH88" s="33">
        <v>0.75</v>
      </c>
    </row>
    <row r="89" spans="1:60" x14ac:dyDescent="0.25">
      <c r="A89" s="34" t="s">
        <v>1041</v>
      </c>
      <c r="B89" s="34" t="s">
        <v>1042</v>
      </c>
      <c r="C89" s="62">
        <f t="shared" si="23"/>
        <v>0.5082921314942751</v>
      </c>
      <c r="D89" s="62">
        <f t="shared" si="24"/>
        <v>0.5063692240964961</v>
      </c>
      <c r="E89" s="62">
        <f t="shared" si="25"/>
        <v>0.48743024490774695</v>
      </c>
      <c r="F89" s="62">
        <f t="shared" si="26"/>
        <v>0.47205641363812456</v>
      </c>
      <c r="G89" s="62">
        <f t="shared" si="27"/>
        <v>0.46002453240544572</v>
      </c>
      <c r="H89" s="62">
        <f t="shared" si="28"/>
        <v>0.5579808247174135</v>
      </c>
      <c r="I89" s="62">
        <f t="shared" si="29"/>
        <v>0.54424665233378833</v>
      </c>
      <c r="J89" s="62">
        <f t="shared" si="30"/>
        <v>0.58710938166802806</v>
      </c>
      <c r="K89" s="62">
        <f t="shared" si="31"/>
        <v>0.60370904731846142</v>
      </c>
      <c r="L89" s="42">
        <f t="shared" si="32"/>
        <v>0.62137960973715489</v>
      </c>
      <c r="M89" s="43">
        <f t="shared" si="33"/>
        <v>0.31445384838418727</v>
      </c>
      <c r="N89" s="43">
        <v>0.53859895206488706</v>
      </c>
      <c r="O89" s="43">
        <v>0.53313744164223908</v>
      </c>
      <c r="P89" s="43">
        <v>0.47725348533034001</v>
      </c>
      <c r="Q89" s="43">
        <v>0.42838992897718098</v>
      </c>
      <c r="R89" s="43">
        <v>0.38713546660162301</v>
      </c>
      <c r="S89" s="43">
        <v>0.67009996322175502</v>
      </c>
      <c r="T89" s="43">
        <v>0.63531048641793808</v>
      </c>
      <c r="U89" s="43">
        <v>0.74101176552494508</v>
      </c>
      <c r="V89" s="43">
        <v>0.78</v>
      </c>
      <c r="W89" s="43">
        <f t="shared" si="34"/>
        <v>0.59529366233069836</v>
      </c>
      <c r="X89" s="43">
        <f t="shared" si="35"/>
        <v>0.64746555714361131</v>
      </c>
      <c r="Y89" s="42">
        <f t="shared" si="36"/>
        <v>0.48609379917646844</v>
      </c>
      <c r="Z89" s="42">
        <f t="shared" si="37"/>
        <v>0.29482452901955247</v>
      </c>
      <c r="AA89" s="42">
        <f t="shared" si="38"/>
        <v>0.63560695579543858</v>
      </c>
      <c r="AB89" s="42">
        <f t="shared" si="39"/>
        <v>0.96464936533133405</v>
      </c>
      <c r="AC89" s="42">
        <f t="shared" si="40"/>
        <v>0.68921458098459265</v>
      </c>
      <c r="AD89" s="42">
        <f t="shared" si="41"/>
        <v>0.44444444444444448</v>
      </c>
      <c r="AE89" s="42">
        <f t="shared" si="42"/>
        <v>0.80873764600179698</v>
      </c>
      <c r="AF89" s="42">
        <f t="shared" si="43"/>
        <v>0.46999812230028948</v>
      </c>
      <c r="AG89" s="42">
        <f t="shared" si="44"/>
        <v>0.1589095744680851</v>
      </c>
      <c r="AH89" s="43">
        <v>0.53351560088216843</v>
      </c>
      <c r="AI89" s="43">
        <v>0.45511011173269633</v>
      </c>
      <c r="AJ89" s="43">
        <v>0.46965568491454052</v>
      </c>
      <c r="AK89" s="33">
        <v>0.48062953995157381</v>
      </c>
      <c r="AL89" s="33">
        <v>0.10901951808753113</v>
      </c>
      <c r="AM89" s="33">
        <v>0.91830754769043754</v>
      </c>
      <c r="AN89" s="33">
        <v>0.32837209302325593</v>
      </c>
      <c r="AO89" s="33">
        <v>0.42072882158069108</v>
      </c>
      <c r="AP89" s="33">
        <v>0.63404255319148939</v>
      </c>
      <c r="AQ89" s="33">
        <v>0.87658376349131861</v>
      </c>
      <c r="AR89" s="33">
        <v>0.97084683017121709</v>
      </c>
      <c r="AS89" s="33">
        <v>1</v>
      </c>
      <c r="AT89" s="33">
        <v>0.92310126582278484</v>
      </c>
      <c r="AU89" s="33">
        <v>6.7643742953777772E-2</v>
      </c>
      <c r="AV89" s="33">
        <v>1</v>
      </c>
      <c r="AW89" s="33">
        <v>1</v>
      </c>
      <c r="AX89" s="33">
        <v>0.33333333333333343</v>
      </c>
      <c r="AY89" s="33">
        <v>1</v>
      </c>
      <c r="AZ89" s="33">
        <v>0</v>
      </c>
      <c r="BA89" s="33">
        <v>0.91666666666666663</v>
      </c>
      <c r="BB89" s="33">
        <v>0.70080862533692734</v>
      </c>
      <c r="BC89" s="33">
        <v>0.5778236914600553</v>
      </c>
      <c r="BD89" s="33">
        <v>0.46380733324313356</v>
      </c>
      <c r="BE89" s="33">
        <v>0.55489086499595797</v>
      </c>
      <c r="BF89" s="33">
        <v>0.28347059950201114</v>
      </c>
      <c r="BG89" s="33">
        <v>0.25531914893617019</v>
      </c>
      <c r="BH89" s="33">
        <v>6.25E-2</v>
      </c>
    </row>
    <row r="90" spans="1:60" x14ac:dyDescent="0.25">
      <c r="A90" s="34" t="s">
        <v>1043</v>
      </c>
      <c r="B90" s="34" t="s">
        <v>1044</v>
      </c>
      <c r="C90" s="62">
        <f t="shared" si="23"/>
        <v>0.50695637451058551</v>
      </c>
      <c r="D90" s="62">
        <f t="shared" si="24"/>
        <v>0.50502838121239402</v>
      </c>
      <c r="E90" s="62">
        <f t="shared" si="25"/>
        <v>0.48603715739514175</v>
      </c>
      <c r="F90" s="62">
        <f t="shared" si="26"/>
        <v>0.47061781986534656</v>
      </c>
      <c r="G90" s="62">
        <f t="shared" si="27"/>
        <v>0.45854819281376807</v>
      </c>
      <c r="H90" s="62">
        <f t="shared" si="28"/>
        <v>0.55676429076427714</v>
      </c>
      <c r="I90" s="62">
        <f t="shared" si="29"/>
        <v>0.45655429246368834</v>
      </c>
      <c r="J90" s="62">
        <f t="shared" si="30"/>
        <v>0.51102037330462802</v>
      </c>
      <c r="K90" s="62">
        <f t="shared" si="31"/>
        <v>0.52195959798147074</v>
      </c>
      <c r="L90" s="42">
        <f t="shared" si="32"/>
        <v>0.66469702722659485</v>
      </c>
      <c r="M90" s="43">
        <f t="shared" si="33"/>
        <v>0.1977456151421573</v>
      </c>
      <c r="N90" s="43">
        <v>0.53859895206488706</v>
      </c>
      <c r="O90" s="43">
        <v>0.53313744164223908</v>
      </c>
      <c r="P90" s="43">
        <v>0.47725348533034001</v>
      </c>
      <c r="Q90" s="43">
        <v>0.42838992897718098</v>
      </c>
      <c r="R90" s="43">
        <v>0.38713546660162301</v>
      </c>
      <c r="S90" s="43">
        <v>0.67009996322175502</v>
      </c>
      <c r="T90" s="43">
        <v>0.38</v>
      </c>
      <c r="U90" s="43">
        <v>0.55000000000000004</v>
      </c>
      <c r="V90" s="43">
        <v>0.57999999999999996</v>
      </c>
      <c r="W90" s="43">
        <f t="shared" si="34"/>
        <v>0.57950359906162829</v>
      </c>
      <c r="X90" s="43">
        <f t="shared" si="35"/>
        <v>0.74989045539156141</v>
      </c>
      <c r="Y90" s="42">
        <f t="shared" si="36"/>
        <v>0.48387253832258303</v>
      </c>
      <c r="Z90" s="42">
        <f t="shared" si="37"/>
        <v>0.26843595045862845</v>
      </c>
      <c r="AA90" s="42">
        <f t="shared" si="38"/>
        <v>0.69131378861064641</v>
      </c>
      <c r="AB90" s="42">
        <f t="shared" si="39"/>
        <v>0.87439211885465529</v>
      </c>
      <c r="AC90" s="42">
        <f t="shared" si="40"/>
        <v>0.69334836527621191</v>
      </c>
      <c r="AD90" s="42">
        <f t="shared" si="41"/>
        <v>1</v>
      </c>
      <c r="AE90" s="42">
        <f t="shared" si="42"/>
        <v>0.55632300089847231</v>
      </c>
      <c r="AF90" s="42">
        <f t="shared" si="43"/>
        <v>0.30129796787296703</v>
      </c>
      <c r="AG90" s="42">
        <f t="shared" si="44"/>
        <v>9.4193262411347567E-2</v>
      </c>
      <c r="AH90" s="43">
        <v>0.10736681271573476</v>
      </c>
      <c r="AI90" s="43">
        <v>0.99968800809793956</v>
      </c>
      <c r="AJ90" s="43">
        <v>0.34456279415407476</v>
      </c>
      <c r="AK90" s="33">
        <v>0.31053268765133174</v>
      </c>
      <c r="AL90" s="33">
        <v>0.22633921326592513</v>
      </c>
      <c r="AM90" s="33">
        <v>0.78902830330839768</v>
      </c>
      <c r="AN90" s="33">
        <v>0.64613953488372089</v>
      </c>
      <c r="AO90" s="33">
        <v>0.50023663038334143</v>
      </c>
      <c r="AP90" s="33">
        <v>0.58826912018401378</v>
      </c>
      <c r="AQ90" s="33">
        <v>0.93289535429375869</v>
      </c>
      <c r="AR90" s="33">
        <v>0.77464136973623332</v>
      </c>
      <c r="AS90" s="33">
        <v>0.92131979695431487</v>
      </c>
      <c r="AT90" s="33">
        <v>0.92721518987341756</v>
      </c>
      <c r="AU90" s="33">
        <v>8.0045095828636101E-2</v>
      </c>
      <c r="AV90" s="33">
        <v>1</v>
      </c>
      <c r="AW90" s="33">
        <v>1</v>
      </c>
      <c r="AX90" s="33">
        <v>1</v>
      </c>
      <c r="AY90" s="33">
        <v>1</v>
      </c>
      <c r="AZ90" s="33">
        <v>1</v>
      </c>
      <c r="BA90" s="33">
        <v>0.87499999999999989</v>
      </c>
      <c r="BB90" s="33">
        <v>0.23764600179694484</v>
      </c>
      <c r="BC90" s="33">
        <v>0.64807162534435203</v>
      </c>
      <c r="BD90" s="33">
        <v>0.10052766878636182</v>
      </c>
      <c r="BE90" s="33">
        <v>0.12772837510105092</v>
      </c>
      <c r="BF90" s="33">
        <v>0.32886420226010343</v>
      </c>
      <c r="BG90" s="33">
        <v>4.255319148936175E-2</v>
      </c>
      <c r="BH90" s="33">
        <v>0.1458333333333334</v>
      </c>
    </row>
    <row r="91" spans="1:60" x14ac:dyDescent="0.25">
      <c r="A91" s="34" t="s">
        <v>1045</v>
      </c>
      <c r="B91" s="34" t="s">
        <v>1046</v>
      </c>
      <c r="C91" s="62">
        <f t="shared" si="23"/>
        <v>0.52882293110833545</v>
      </c>
      <c r="D91" s="62">
        <f t="shared" si="24"/>
        <v>0.5269749449823069</v>
      </c>
      <c r="E91" s="62">
        <f t="shared" si="25"/>
        <v>0.50880354281180473</v>
      </c>
      <c r="F91" s="62">
        <f t="shared" si="26"/>
        <v>0.49409519243148486</v>
      </c>
      <c r="G91" s="62">
        <f t="shared" si="27"/>
        <v>0.48261306648480506</v>
      </c>
      <c r="H91" s="62">
        <f t="shared" si="28"/>
        <v>0.57674552644935428</v>
      </c>
      <c r="I91" s="62">
        <f t="shared" si="29"/>
        <v>0.5634689167146254</v>
      </c>
      <c r="J91" s="62">
        <f t="shared" si="30"/>
        <v>0.58059516765684827</v>
      </c>
      <c r="K91" s="62">
        <f t="shared" si="31"/>
        <v>0.58846473870610161</v>
      </c>
      <c r="L91" s="42">
        <f t="shared" si="32"/>
        <v>0.58418531619143377</v>
      </c>
      <c r="M91" s="43">
        <f t="shared" si="33"/>
        <v>0.45563117005978993</v>
      </c>
      <c r="N91" s="43">
        <v>0.53859895206488706</v>
      </c>
      <c r="O91" s="43">
        <v>0.53313744164223908</v>
      </c>
      <c r="P91" s="43">
        <v>0.47725348533034001</v>
      </c>
      <c r="Q91" s="43">
        <v>0.42838992897718098</v>
      </c>
      <c r="R91" s="43">
        <v>0.38713546660162301</v>
      </c>
      <c r="S91" s="43">
        <v>0.67009996322175502</v>
      </c>
      <c r="T91" s="43">
        <v>0.63531048641793808</v>
      </c>
      <c r="U91" s="43">
        <v>0.68</v>
      </c>
      <c r="V91" s="43">
        <v>0.7</v>
      </c>
      <c r="W91" s="43">
        <f t="shared" si="34"/>
        <v>0.57086277679711517</v>
      </c>
      <c r="X91" s="43">
        <f t="shared" si="35"/>
        <v>0.59750785558575237</v>
      </c>
      <c r="Y91" s="42">
        <f t="shared" si="36"/>
        <v>0.49748422463927683</v>
      </c>
      <c r="Z91" s="42">
        <f t="shared" si="37"/>
        <v>0.35013988074876989</v>
      </c>
      <c r="AA91" s="42">
        <f t="shared" si="38"/>
        <v>0.58912165239182268</v>
      </c>
      <c r="AB91" s="42">
        <f t="shared" si="39"/>
        <v>0.84670534940859132</v>
      </c>
      <c r="AC91" s="42">
        <f t="shared" si="40"/>
        <v>0.43028936490041358</v>
      </c>
      <c r="AD91" s="42">
        <f t="shared" si="41"/>
        <v>0.77777777777777779</v>
      </c>
      <c r="AE91" s="42">
        <f t="shared" si="42"/>
        <v>0.58445642407906573</v>
      </c>
      <c r="AF91" s="42">
        <f t="shared" si="43"/>
        <v>0.44783148905574999</v>
      </c>
      <c r="AG91" s="42">
        <f t="shared" si="44"/>
        <v>0.46343085106382986</v>
      </c>
      <c r="AH91" s="43">
        <v>0.39965871829048477</v>
      </c>
      <c r="AI91" s="43">
        <v>0.6127345055406479</v>
      </c>
      <c r="AJ91" s="43">
        <v>0.48005945008669804</v>
      </c>
      <c r="AK91" s="33">
        <v>0.49697336561743344</v>
      </c>
      <c r="AL91" s="33">
        <v>0.20330639588010641</v>
      </c>
      <c r="AM91" s="33">
        <v>0.89188626843696228</v>
      </c>
      <c r="AN91" s="33">
        <v>0.52874418604651174</v>
      </c>
      <c r="AO91" s="33">
        <v>0.43019403691433994</v>
      </c>
      <c r="AP91" s="33">
        <v>0.31615871190339279</v>
      </c>
      <c r="AQ91" s="33">
        <v>0.77862505865790699</v>
      </c>
      <c r="AR91" s="33">
        <v>0.84567329939842673</v>
      </c>
      <c r="AS91" s="33">
        <v>0.86738578680203049</v>
      </c>
      <c r="AT91" s="33">
        <v>0.82705696202531642</v>
      </c>
      <c r="AU91" s="33">
        <v>0.29086809470124081</v>
      </c>
      <c r="AV91" s="33">
        <v>1</v>
      </c>
      <c r="AW91" s="33">
        <v>0</v>
      </c>
      <c r="AX91" s="33">
        <v>0.33333333333333343</v>
      </c>
      <c r="AY91" s="33">
        <v>1</v>
      </c>
      <c r="AZ91" s="33">
        <v>1</v>
      </c>
      <c r="BA91" s="33">
        <v>0.49999999999999989</v>
      </c>
      <c r="BB91" s="33">
        <v>0.66891284815813157</v>
      </c>
      <c r="BC91" s="33">
        <v>0.48691460055096392</v>
      </c>
      <c r="BD91" s="33">
        <v>0.35394398592883236</v>
      </c>
      <c r="BE91" s="33">
        <v>0.36992724333063864</v>
      </c>
      <c r="BF91" s="33">
        <v>0.58054012641256481</v>
      </c>
      <c r="BG91" s="33">
        <v>0.48936170212765956</v>
      </c>
      <c r="BH91" s="33">
        <v>0.43750000000000011</v>
      </c>
    </row>
    <row r="92" spans="1:60" x14ac:dyDescent="0.25">
      <c r="A92" s="34" t="s">
        <v>1047</v>
      </c>
      <c r="B92" s="34" t="s">
        <v>1048</v>
      </c>
      <c r="C92" s="62">
        <f t="shared" si="23"/>
        <v>0.54218748712639753</v>
      </c>
      <c r="D92" s="62">
        <f t="shared" si="24"/>
        <v>0.54038520646806354</v>
      </c>
      <c r="E92" s="62">
        <f t="shared" si="25"/>
        <v>0.52268023102875261</v>
      </c>
      <c r="F92" s="62">
        <f t="shared" si="26"/>
        <v>0.50837352204292885</v>
      </c>
      <c r="G92" s="62">
        <f t="shared" si="27"/>
        <v>0.49722122910460398</v>
      </c>
      <c r="H92" s="62">
        <f t="shared" si="28"/>
        <v>0.58902375250049888</v>
      </c>
      <c r="I92" s="62">
        <f t="shared" si="29"/>
        <v>0.57603020652911907</v>
      </c>
      <c r="J92" s="62">
        <f t="shared" si="30"/>
        <v>0.5777580180737184</v>
      </c>
      <c r="K92" s="62">
        <f t="shared" si="31"/>
        <v>0.58688905883174736</v>
      </c>
      <c r="L92" s="42">
        <f t="shared" si="32"/>
        <v>0.53291177360480035</v>
      </c>
      <c r="M92" s="43">
        <f t="shared" si="33"/>
        <v>0.5548135043026714</v>
      </c>
      <c r="N92" s="43">
        <v>0.53859895206488706</v>
      </c>
      <c r="O92" s="43">
        <v>0.53313744164223908</v>
      </c>
      <c r="P92" s="43">
        <v>0.47725348533034001</v>
      </c>
      <c r="Q92" s="43">
        <v>0.42838992897718098</v>
      </c>
      <c r="R92" s="43">
        <v>0.38713546660162301</v>
      </c>
      <c r="S92" s="43">
        <v>0.67009996322175502</v>
      </c>
      <c r="T92" s="43">
        <v>0.63531048641793808</v>
      </c>
      <c r="U92" s="43">
        <v>0.64</v>
      </c>
      <c r="V92" s="43">
        <v>0.66445716175295</v>
      </c>
      <c r="W92" s="43">
        <f t="shared" si="34"/>
        <v>0.52208956634122572</v>
      </c>
      <c r="X92" s="43">
        <f t="shared" si="35"/>
        <v>0.54373398086837499</v>
      </c>
      <c r="Y92" s="42">
        <f t="shared" si="36"/>
        <v>0.51216072257969314</v>
      </c>
      <c r="Z92" s="42">
        <f t="shared" si="37"/>
        <v>0.30621053058357928</v>
      </c>
      <c r="AA92" s="42">
        <f t="shared" si="38"/>
        <v>0.62006389891183034</v>
      </c>
      <c r="AB92" s="42">
        <f t="shared" si="39"/>
        <v>0.64992311328980001</v>
      </c>
      <c r="AC92" s="42">
        <f t="shared" si="40"/>
        <v>7.5159714393085497E-2</v>
      </c>
      <c r="AD92" s="42">
        <f t="shared" si="41"/>
        <v>1</v>
      </c>
      <c r="AE92" s="42">
        <f t="shared" si="42"/>
        <v>0.55604222821203941</v>
      </c>
      <c r="AF92" s="42">
        <f t="shared" si="43"/>
        <v>0.56264119300250592</v>
      </c>
      <c r="AG92" s="42">
        <f t="shared" si="44"/>
        <v>0.54698581560283688</v>
      </c>
      <c r="AH92" s="43">
        <v>0.58750868577885351</v>
      </c>
      <c r="AI92" s="43">
        <v>0.44389545372143474</v>
      </c>
      <c r="AJ92" s="43">
        <v>0.50507802823879111</v>
      </c>
      <c r="AK92" s="33">
        <v>0.47639225181598066</v>
      </c>
      <c r="AL92" s="33">
        <v>0.13602880935117787</v>
      </c>
      <c r="AM92" s="33">
        <v>0.58499921738386729</v>
      </c>
      <c r="AN92" s="33">
        <v>0.71758139534883725</v>
      </c>
      <c r="AO92" s="33">
        <v>0.44013251301467138</v>
      </c>
      <c r="AP92" s="33">
        <v>0.61265094882116156</v>
      </c>
      <c r="AQ92" s="33">
        <v>0.74495541999061454</v>
      </c>
      <c r="AR92" s="33">
        <v>0.64194817214252653</v>
      </c>
      <c r="AS92" s="33">
        <v>0.73519458544839267</v>
      </c>
      <c r="AT92" s="33">
        <v>0.57262658227848096</v>
      </c>
      <c r="AU92" s="33">
        <v>0.22547914317925649</v>
      </c>
      <c r="AV92" s="33">
        <v>0</v>
      </c>
      <c r="AW92" s="33">
        <v>0</v>
      </c>
      <c r="AX92" s="33">
        <v>1</v>
      </c>
      <c r="AY92" s="33">
        <v>1</v>
      </c>
      <c r="AZ92" s="33">
        <v>1</v>
      </c>
      <c r="BA92" s="33">
        <v>0.41666666666666652</v>
      </c>
      <c r="BB92" s="33">
        <v>0.69541778975741231</v>
      </c>
      <c r="BC92" s="33">
        <v>0.53236914600550866</v>
      </c>
      <c r="BD92" s="33">
        <v>0.5735353808686241</v>
      </c>
      <c r="BE92" s="33">
        <v>0.51527890056588521</v>
      </c>
      <c r="BF92" s="33">
        <v>0.62938134457000583</v>
      </c>
      <c r="BG92" s="33">
        <v>0.5106382978723405</v>
      </c>
      <c r="BH92" s="33">
        <v>0.58333333333333326</v>
      </c>
    </row>
    <row r="93" spans="1:60" x14ac:dyDescent="0.25">
      <c r="A93" s="34" t="s">
        <v>1049</v>
      </c>
      <c r="B93" s="34" t="s">
        <v>1050</v>
      </c>
      <c r="C93" s="62">
        <f t="shared" si="23"/>
        <v>0.52797783381317287</v>
      </c>
      <c r="D93" s="62">
        <f t="shared" si="24"/>
        <v>0.52612687934674507</v>
      </c>
      <c r="E93" s="62">
        <f t="shared" si="25"/>
        <v>0.50792513789916227</v>
      </c>
      <c r="F93" s="62">
        <f t="shared" si="26"/>
        <v>0.4931905916741976</v>
      </c>
      <c r="G93" s="62">
        <f t="shared" si="27"/>
        <v>0.48168690295035621</v>
      </c>
      <c r="H93" s="62">
        <f t="shared" si="28"/>
        <v>0.57597074822544758</v>
      </c>
      <c r="I93" s="62">
        <f t="shared" si="29"/>
        <v>0.56267585751975568</v>
      </c>
      <c r="J93" s="62">
        <f t="shared" si="30"/>
        <v>0.58375021704680297</v>
      </c>
      <c r="K93" s="62">
        <f t="shared" si="31"/>
        <v>0.57378749479056002</v>
      </c>
      <c r="L93" s="42">
        <f t="shared" si="32"/>
        <v>0.52925393691461431</v>
      </c>
      <c r="M93" s="43">
        <f t="shared" si="33"/>
        <v>0.51583254902969944</v>
      </c>
      <c r="N93" s="43">
        <v>0.53859895206488706</v>
      </c>
      <c r="O93" s="43">
        <v>0.53313744164223908</v>
      </c>
      <c r="P93" s="43">
        <v>0.47725348533034001</v>
      </c>
      <c r="Q93" s="43">
        <v>0.42838992897718098</v>
      </c>
      <c r="R93" s="43">
        <v>0.38713546660162301</v>
      </c>
      <c r="S93" s="43">
        <v>0.67009996322175502</v>
      </c>
      <c r="T93" s="43">
        <v>0.63531048641793808</v>
      </c>
      <c r="U93" s="43">
        <v>0.69</v>
      </c>
      <c r="V93" s="43">
        <v>0.66445716175295</v>
      </c>
      <c r="W93" s="43">
        <f t="shared" si="34"/>
        <v>0.58142379275352873</v>
      </c>
      <c r="X93" s="43">
        <f t="shared" si="35"/>
        <v>0.4770840810757</v>
      </c>
      <c r="Y93" s="42">
        <f t="shared" si="36"/>
        <v>0.53383381582818623</v>
      </c>
      <c r="Z93" s="42">
        <f t="shared" si="37"/>
        <v>0.41211418060824168</v>
      </c>
      <c r="AA93" s="42">
        <f t="shared" si="38"/>
        <v>0.61821077066023467</v>
      </c>
      <c r="AB93" s="42">
        <f t="shared" si="39"/>
        <v>0.76153640391745225</v>
      </c>
      <c r="AC93" s="42">
        <f t="shared" si="40"/>
        <v>1.5783540022547709E-2</v>
      </c>
      <c r="AD93" s="42">
        <f t="shared" si="41"/>
        <v>0.77777777777777779</v>
      </c>
      <c r="AE93" s="42">
        <f t="shared" si="42"/>
        <v>0.63769092542677464</v>
      </c>
      <c r="AF93" s="42">
        <f t="shared" si="43"/>
        <v>0.62009594912322863</v>
      </c>
      <c r="AG93" s="42">
        <f t="shared" si="44"/>
        <v>0.41156914893617019</v>
      </c>
      <c r="AH93" s="43">
        <v>0.63813522527310662</v>
      </c>
      <c r="AI93" s="43">
        <v>0.30644276419807576</v>
      </c>
      <c r="AJ93" s="43">
        <v>0.65692345801337626</v>
      </c>
      <c r="AK93" s="33">
        <v>0.71065375302663458</v>
      </c>
      <c r="AL93" s="33">
        <v>0.11357460818984876</v>
      </c>
      <c r="AM93" s="33">
        <v>0.64062893145484712</v>
      </c>
      <c r="AN93" s="33">
        <v>0.71758139534883725</v>
      </c>
      <c r="AO93" s="33">
        <v>0.56034074775201148</v>
      </c>
      <c r="AP93" s="33">
        <v>0.61161587119033933</v>
      </c>
      <c r="AQ93" s="33">
        <v>0.56088690755513837</v>
      </c>
      <c r="AR93" s="33">
        <v>0.71552521980564576</v>
      </c>
      <c r="AS93" s="33">
        <v>0.89234348561759702</v>
      </c>
      <c r="AT93" s="33">
        <v>0.67674050632911387</v>
      </c>
      <c r="AU93" s="33">
        <v>4.7350620067643123E-2</v>
      </c>
      <c r="AV93" s="33">
        <v>0</v>
      </c>
      <c r="AW93" s="33">
        <v>0</v>
      </c>
      <c r="AX93" s="33">
        <v>0.33333333333333343</v>
      </c>
      <c r="AY93" s="33">
        <v>1</v>
      </c>
      <c r="AZ93" s="33">
        <v>1</v>
      </c>
      <c r="BA93" s="33">
        <v>0.66666666666666663</v>
      </c>
      <c r="BB93" s="33">
        <v>0.60871518418688253</v>
      </c>
      <c r="BC93" s="33">
        <v>0.29063360881542655</v>
      </c>
      <c r="BD93" s="33">
        <v>0.6901637126234611</v>
      </c>
      <c r="BE93" s="33">
        <v>0.84300727566693612</v>
      </c>
      <c r="BF93" s="33">
        <v>0.65657919938709075</v>
      </c>
      <c r="BG93" s="33">
        <v>0.5106382978723405</v>
      </c>
      <c r="BH93" s="33">
        <v>0.31249999999999989</v>
      </c>
    </row>
    <row r="94" spans="1:60" x14ac:dyDescent="0.25">
      <c r="A94" s="34" t="s">
        <v>1051</v>
      </c>
      <c r="B94" s="34" t="s">
        <v>1052</v>
      </c>
      <c r="C94" s="62">
        <f t="shared" si="23"/>
        <v>0.56016924279615254</v>
      </c>
      <c r="D94" s="62">
        <f t="shared" si="24"/>
        <v>0.5584250001100497</v>
      </c>
      <c r="E94" s="62">
        <f t="shared" si="25"/>
        <v>0.54131038534896736</v>
      </c>
      <c r="F94" s="62">
        <f t="shared" si="26"/>
        <v>0.52750919166656196</v>
      </c>
      <c r="G94" s="62">
        <f t="shared" si="27"/>
        <v>0.51677002626958779</v>
      </c>
      <c r="H94" s="62">
        <f t="shared" si="28"/>
        <v>0.60561645485253002</v>
      </c>
      <c r="I94" s="62">
        <f t="shared" si="29"/>
        <v>0.59298660036492978</v>
      </c>
      <c r="J94" s="62">
        <f t="shared" si="30"/>
        <v>0.63255522737420777</v>
      </c>
      <c r="K94" s="62">
        <f t="shared" si="31"/>
        <v>0.6360764918310029</v>
      </c>
      <c r="L94" s="42">
        <f t="shared" si="32"/>
        <v>0.63416255404545041</v>
      </c>
      <c r="M94" s="43">
        <f t="shared" si="33"/>
        <v>0.49911698651114894</v>
      </c>
      <c r="N94" s="43">
        <v>0.53859895206488706</v>
      </c>
      <c r="O94" s="43">
        <v>0.53313744164223908</v>
      </c>
      <c r="P94" s="43">
        <v>0.47725348533034001</v>
      </c>
      <c r="Q94" s="43">
        <v>0.42838992897718098</v>
      </c>
      <c r="R94" s="43">
        <v>0.38713546660162301</v>
      </c>
      <c r="S94" s="43">
        <v>0.67009996322175502</v>
      </c>
      <c r="T94" s="43">
        <v>0.63531048641793808</v>
      </c>
      <c r="U94" s="43">
        <v>0.74101176552494508</v>
      </c>
      <c r="V94" s="43">
        <v>0.75</v>
      </c>
      <c r="W94" s="43">
        <f t="shared" si="34"/>
        <v>0.57621655311913289</v>
      </c>
      <c r="X94" s="43">
        <f t="shared" si="35"/>
        <v>0.69210855497176793</v>
      </c>
      <c r="Y94" s="42">
        <f t="shared" si="36"/>
        <v>0.58499879047687953</v>
      </c>
      <c r="Z94" s="42">
        <f t="shared" si="37"/>
        <v>0.46522717715549278</v>
      </c>
      <c r="AA94" s="42">
        <f t="shared" si="38"/>
        <v>0.64113038999473171</v>
      </c>
      <c r="AB94" s="42">
        <f t="shared" si="39"/>
        <v>0.61350985484942777</v>
      </c>
      <c r="AC94" s="42">
        <f t="shared" si="40"/>
        <v>0.43442314919203362</v>
      </c>
      <c r="AD94" s="42">
        <f t="shared" si="41"/>
        <v>1</v>
      </c>
      <c r="AE94" s="42">
        <f t="shared" si="42"/>
        <v>0.64190251572327051</v>
      </c>
      <c r="AF94" s="42">
        <f t="shared" si="43"/>
        <v>0.59841127798683669</v>
      </c>
      <c r="AG94" s="42">
        <f t="shared" si="44"/>
        <v>0.3998226950354612</v>
      </c>
      <c r="AH94" s="43">
        <v>0.81548982805521797</v>
      </c>
      <c r="AI94" s="43">
        <v>0.24220656814628991</v>
      </c>
      <c r="AJ94" s="43">
        <v>0.69729997522913068</v>
      </c>
      <c r="AK94" s="33">
        <v>0.60411622276029053</v>
      </c>
      <c r="AL94" s="33">
        <v>0.32633813155069502</v>
      </c>
      <c r="AM94" s="33">
        <v>0.80749925525530708</v>
      </c>
      <c r="AN94" s="33">
        <v>0.41748837209302336</v>
      </c>
      <c r="AO94" s="33">
        <v>0.37576904874585915</v>
      </c>
      <c r="AP94" s="33">
        <v>0.78872915468660154</v>
      </c>
      <c r="AQ94" s="33">
        <v>0.81616611919286719</v>
      </c>
      <c r="AR94" s="33">
        <v>0.64888940305414167</v>
      </c>
      <c r="AS94" s="33">
        <v>0.59369712351945847</v>
      </c>
      <c r="AT94" s="33">
        <v>0.5979430379746834</v>
      </c>
      <c r="AU94" s="33">
        <v>0.3032694475761008</v>
      </c>
      <c r="AV94" s="33">
        <v>0</v>
      </c>
      <c r="AW94" s="33">
        <v>1</v>
      </c>
      <c r="AX94" s="33">
        <v>1</v>
      </c>
      <c r="AY94" s="33">
        <v>1</v>
      </c>
      <c r="AZ94" s="33">
        <v>1</v>
      </c>
      <c r="BA94" s="33">
        <v>0.54166666666666663</v>
      </c>
      <c r="BB94" s="33">
        <v>0.74213836477987427</v>
      </c>
      <c r="BC94" s="33">
        <v>0.22865013774104653</v>
      </c>
      <c r="BD94" s="33">
        <v>0.69922879177377906</v>
      </c>
      <c r="BE94" s="33">
        <v>0.75957962813257884</v>
      </c>
      <c r="BF94" s="33">
        <v>0.70618655429994259</v>
      </c>
      <c r="BG94" s="33">
        <v>0.38297872340425554</v>
      </c>
      <c r="BH94" s="33">
        <v>0.4166666666666668</v>
      </c>
    </row>
    <row r="95" spans="1:60" x14ac:dyDescent="0.25">
      <c r="A95" s="34" t="s">
        <v>1053</v>
      </c>
      <c r="B95" s="34" t="s">
        <v>1054</v>
      </c>
      <c r="C95" s="62">
        <f t="shared" si="23"/>
        <v>0.57338768586747868</v>
      </c>
      <c r="D95" s="62">
        <f t="shared" si="24"/>
        <v>0.57168377489443978</v>
      </c>
      <c r="E95" s="62">
        <f t="shared" si="25"/>
        <v>0.5549781896762207</v>
      </c>
      <c r="F95" s="62">
        <f t="shared" si="26"/>
        <v>0.54152544263622304</v>
      </c>
      <c r="G95" s="62">
        <f t="shared" si="27"/>
        <v>0.53106978616780487</v>
      </c>
      <c r="H95" s="62">
        <f t="shared" si="28"/>
        <v>0.61786337334219288</v>
      </c>
      <c r="I95" s="62">
        <f t="shared" si="29"/>
        <v>0.60548903040600544</v>
      </c>
      <c r="J95" s="62">
        <f t="shared" si="30"/>
        <v>0.63254287960248534</v>
      </c>
      <c r="K95" s="62">
        <f t="shared" si="31"/>
        <v>0.61582865675806209</v>
      </c>
      <c r="L95" s="42">
        <f t="shared" si="32"/>
        <v>0.57354674767547154</v>
      </c>
      <c r="M95" s="43">
        <f t="shared" si="33"/>
        <v>0.60603268280413625</v>
      </c>
      <c r="N95" s="43">
        <v>0.53859895206488706</v>
      </c>
      <c r="O95" s="43">
        <v>0.53313744164223908</v>
      </c>
      <c r="P95" s="43">
        <v>0.47725348533034001</v>
      </c>
      <c r="Q95" s="43">
        <v>0.42838992897718098</v>
      </c>
      <c r="R95" s="43">
        <v>0.38713546660162301</v>
      </c>
      <c r="S95" s="43">
        <v>0.67009996322175502</v>
      </c>
      <c r="T95" s="43">
        <v>0.63531048641793808</v>
      </c>
      <c r="U95" s="43">
        <v>0.71</v>
      </c>
      <c r="V95" s="43">
        <v>0.66445716175295</v>
      </c>
      <c r="W95" s="43">
        <f t="shared" si="34"/>
        <v>0.49831113787274861</v>
      </c>
      <c r="X95" s="43">
        <f t="shared" si="35"/>
        <v>0.64878235747819446</v>
      </c>
      <c r="Y95" s="42">
        <f t="shared" si="36"/>
        <v>0.65249676063297846</v>
      </c>
      <c r="Z95" s="42">
        <f t="shared" si="37"/>
        <v>0.57333570563686098</v>
      </c>
      <c r="AA95" s="42">
        <f t="shared" si="38"/>
        <v>0.4726637683442319</v>
      </c>
      <c r="AB95" s="42">
        <f t="shared" si="39"/>
        <v>0.29474831687692321</v>
      </c>
      <c r="AC95" s="42">
        <f t="shared" si="40"/>
        <v>0.40022547914317891</v>
      </c>
      <c r="AD95" s="42">
        <f t="shared" si="41"/>
        <v>0.88888888888888895</v>
      </c>
      <c r="AE95" s="42">
        <f t="shared" si="42"/>
        <v>0.6572327044025158</v>
      </c>
      <c r="AF95" s="42">
        <f t="shared" si="43"/>
        <v>0.75971607482813064</v>
      </c>
      <c r="AG95" s="42">
        <f t="shared" si="44"/>
        <v>0.45234929078014185</v>
      </c>
      <c r="AH95" s="43">
        <v>0.74040411019983476</v>
      </c>
      <c r="AI95" s="43">
        <v>0.34713323635106985</v>
      </c>
      <c r="AJ95" s="43">
        <v>0.86995293534803075</v>
      </c>
      <c r="AK95" s="33">
        <v>0.77572639225181594</v>
      </c>
      <c r="AL95" s="33">
        <v>0.37094501902190596</v>
      </c>
      <c r="AM95" s="33">
        <v>0.40054233061820138</v>
      </c>
      <c r="AN95" s="33">
        <v>0.31293023255813962</v>
      </c>
      <c r="AO95" s="33">
        <v>0.31377188831045916</v>
      </c>
      <c r="AP95" s="33">
        <v>0.86141460609545728</v>
      </c>
      <c r="AQ95" s="33">
        <v>0.47465978413890186</v>
      </c>
      <c r="AR95" s="33">
        <v>0</v>
      </c>
      <c r="AS95" s="33">
        <v>0.50592216582064309</v>
      </c>
      <c r="AT95" s="33">
        <v>0.3783227848101266</v>
      </c>
      <c r="AU95" s="33">
        <v>0.20067643742953656</v>
      </c>
      <c r="AV95" s="33">
        <v>1</v>
      </c>
      <c r="AW95" s="33">
        <v>0</v>
      </c>
      <c r="AX95" s="33">
        <v>0.66666666666666674</v>
      </c>
      <c r="AY95" s="33">
        <v>1</v>
      </c>
      <c r="AZ95" s="33">
        <v>1</v>
      </c>
      <c r="BA95" s="33">
        <v>0.49999999999999989</v>
      </c>
      <c r="BB95" s="33">
        <v>0.81446540880503171</v>
      </c>
      <c r="BC95" s="33">
        <v>0.55785123966942118</v>
      </c>
      <c r="BD95" s="33">
        <v>0.97591665539169281</v>
      </c>
      <c r="BE95" s="33">
        <v>0.70735650767987068</v>
      </c>
      <c r="BF95" s="33">
        <v>0.7977398965715381</v>
      </c>
      <c r="BG95" s="33">
        <v>0.42553191489361697</v>
      </c>
      <c r="BH95" s="33">
        <v>0.47916666666666669</v>
      </c>
    </row>
    <row r="96" spans="1:60" x14ac:dyDescent="0.25">
      <c r="A96" s="34" t="s">
        <v>1055</v>
      </c>
      <c r="B96" s="34" t="s">
        <v>1056</v>
      </c>
      <c r="C96" s="62">
        <f t="shared" si="23"/>
        <v>0.47769448632012373</v>
      </c>
      <c r="D96" s="62">
        <f t="shared" si="24"/>
        <v>0.47438153720257592</v>
      </c>
      <c r="E96" s="62">
        <f t="shared" si="25"/>
        <v>0.48072707951279153</v>
      </c>
      <c r="F96" s="62">
        <f t="shared" si="26"/>
        <v>0.47379682174938914</v>
      </c>
      <c r="G96" s="62">
        <f t="shared" si="27"/>
        <v>0.46716346008500687</v>
      </c>
      <c r="H96" s="62">
        <f t="shared" si="28"/>
        <v>0.50792796046138078</v>
      </c>
      <c r="I96" s="62">
        <f t="shared" si="29"/>
        <v>0.5027885371387365</v>
      </c>
      <c r="J96" s="62">
        <f t="shared" si="30"/>
        <v>0.50988570118851451</v>
      </c>
      <c r="K96" s="62">
        <f t="shared" si="31"/>
        <v>0.51560653112554355</v>
      </c>
      <c r="L96" s="42">
        <f t="shared" si="32"/>
        <v>0.54972308487103638</v>
      </c>
      <c r="M96" s="43">
        <f t="shared" si="33"/>
        <v>0.54116061876462962</v>
      </c>
      <c r="N96" s="43">
        <v>0.299208592606866</v>
      </c>
      <c r="O96" s="43">
        <v>0.282954490364903</v>
      </c>
      <c r="P96" s="43">
        <v>0.31344104715921001</v>
      </c>
      <c r="Q96" s="43">
        <v>0.28000000000000003</v>
      </c>
      <c r="R96" s="43">
        <v>0.24428428194220703</v>
      </c>
      <c r="S96" s="43">
        <v>0.42299190798635605</v>
      </c>
      <c r="T96" s="43">
        <v>0.40415177148029302</v>
      </c>
      <c r="U96" s="43">
        <v>0.43</v>
      </c>
      <c r="V96" s="43">
        <v>0.45</v>
      </c>
      <c r="W96" s="43">
        <f t="shared" si="34"/>
        <v>0.54900512976932758</v>
      </c>
      <c r="X96" s="43">
        <f t="shared" si="35"/>
        <v>0.55044103997274529</v>
      </c>
      <c r="Y96" s="42">
        <f t="shared" si="36"/>
        <v>0.54556825824721822</v>
      </c>
      <c r="Z96" s="42">
        <f t="shared" si="37"/>
        <v>0.37823749431322212</v>
      </c>
      <c r="AA96" s="42">
        <f t="shared" si="38"/>
        <v>0.64324604537826857</v>
      </c>
      <c r="AB96" s="42">
        <f t="shared" si="39"/>
        <v>0.62896872113860136</v>
      </c>
      <c r="AC96" s="42">
        <f t="shared" si="40"/>
        <v>0.36414881623449813</v>
      </c>
      <c r="AD96" s="42">
        <f t="shared" si="41"/>
        <v>0.66666666666666663</v>
      </c>
      <c r="AE96" s="42">
        <f t="shared" si="42"/>
        <v>0.62050763701707101</v>
      </c>
      <c r="AF96" s="42">
        <f t="shared" si="43"/>
        <v>0.62088506731649318</v>
      </c>
      <c r="AG96" s="42">
        <f t="shared" si="44"/>
        <v>0.46143617021276601</v>
      </c>
      <c r="AH96" s="43">
        <v>0.72005715297559825</v>
      </c>
      <c r="AI96" s="43">
        <v>0.3072842331111148</v>
      </c>
      <c r="AJ96" s="43">
        <v>0.60936338865494166</v>
      </c>
      <c r="AK96" s="33">
        <v>0.65345036319612593</v>
      </c>
      <c r="AL96" s="33">
        <v>0.10302462543031835</v>
      </c>
      <c r="AM96" s="33">
        <v>0.66154089798899285</v>
      </c>
      <c r="AN96" s="33">
        <v>0.71888372093023267</v>
      </c>
      <c r="AO96" s="33">
        <v>0.57075248461902506</v>
      </c>
      <c r="AP96" s="33">
        <v>0.69407705577918344</v>
      </c>
      <c r="AQ96" s="33">
        <v>0.57097606757390895</v>
      </c>
      <c r="AR96" s="33">
        <v>0.47582137899120774</v>
      </c>
      <c r="AS96" s="33">
        <v>0.94098984771573579</v>
      </c>
      <c r="AT96" s="33">
        <v>0.47009493670886054</v>
      </c>
      <c r="AU96" s="33">
        <v>9.244644870349443E-2</v>
      </c>
      <c r="AV96" s="33">
        <v>0</v>
      </c>
      <c r="AW96" s="33">
        <v>1</v>
      </c>
      <c r="AX96" s="33">
        <v>1</v>
      </c>
      <c r="AY96" s="33">
        <v>1</v>
      </c>
      <c r="AZ96" s="33">
        <v>0</v>
      </c>
      <c r="BA96" s="33">
        <v>0.41666666666666652</v>
      </c>
      <c r="BB96" s="33">
        <v>0.82434860736747539</v>
      </c>
      <c r="BC96" s="33">
        <v>0.28581267217630763</v>
      </c>
      <c r="BD96" s="33">
        <v>0.76539033960221903</v>
      </c>
      <c r="BE96" s="33">
        <v>0.7590945836701698</v>
      </c>
      <c r="BF96" s="33">
        <v>0.67324267381727643</v>
      </c>
      <c r="BG96" s="33">
        <v>0.29787234042553201</v>
      </c>
      <c r="BH96" s="33">
        <v>0.625</v>
      </c>
    </row>
    <row r="97" spans="1:60" x14ac:dyDescent="0.25">
      <c r="A97" s="34" t="s">
        <v>1057</v>
      </c>
      <c r="B97" s="34" t="s">
        <v>1058</v>
      </c>
      <c r="C97" s="62">
        <f t="shared" si="23"/>
        <v>0.41331200960220155</v>
      </c>
      <c r="D97" s="62">
        <f t="shared" si="24"/>
        <v>0.40947849499020383</v>
      </c>
      <c r="E97" s="62">
        <f t="shared" si="25"/>
        <v>0.41681329153190561</v>
      </c>
      <c r="F97" s="62">
        <f t="shared" si="26"/>
        <v>0.40880095807200106</v>
      </c>
      <c r="G97" s="62">
        <f t="shared" si="27"/>
        <v>0.4010941204497509</v>
      </c>
      <c r="H97" s="62">
        <f t="shared" si="28"/>
        <v>0.44791250042750702</v>
      </c>
      <c r="I97" s="62">
        <f t="shared" si="29"/>
        <v>0.44207590762093568</v>
      </c>
      <c r="J97" s="62">
        <f t="shared" si="30"/>
        <v>0.46702349637123119</v>
      </c>
      <c r="K97" s="62">
        <f t="shared" si="31"/>
        <v>0.47012575262920875</v>
      </c>
      <c r="L97" s="42">
        <f t="shared" si="32"/>
        <v>0.56135556546210763</v>
      </c>
      <c r="M97" s="43">
        <f t="shared" si="33"/>
        <v>0.32838178910500904</v>
      </c>
      <c r="N97" s="43">
        <v>0.299208592606866</v>
      </c>
      <c r="O97" s="43">
        <v>0.282954490364903</v>
      </c>
      <c r="P97" s="43">
        <v>0.31344104715921001</v>
      </c>
      <c r="Q97" s="43">
        <v>0.28000000000000003</v>
      </c>
      <c r="R97" s="43">
        <v>0.24428428194220703</v>
      </c>
      <c r="S97" s="43">
        <v>0.42299190798635605</v>
      </c>
      <c r="T97" s="43">
        <v>0.40415177148029302</v>
      </c>
      <c r="U97" s="43">
        <v>0.48101784647470103</v>
      </c>
      <c r="V97" s="43">
        <v>0.49</v>
      </c>
      <c r="W97" s="43">
        <f t="shared" si="34"/>
        <v>0.59482936560732835</v>
      </c>
      <c r="X97" s="43">
        <f t="shared" si="35"/>
        <v>0.52788176531688691</v>
      </c>
      <c r="Y97" s="42">
        <f t="shared" si="36"/>
        <v>0.64885548492124245</v>
      </c>
      <c r="Z97" s="42">
        <f t="shared" si="37"/>
        <v>0.33794437065124983</v>
      </c>
      <c r="AA97" s="42">
        <f t="shared" si="38"/>
        <v>0.64761726193958546</v>
      </c>
      <c r="AB97" s="42">
        <f t="shared" si="39"/>
        <v>0.74490034491723567</v>
      </c>
      <c r="AC97" s="42">
        <f t="shared" si="40"/>
        <v>0.37091319052987637</v>
      </c>
      <c r="AD97" s="42">
        <f t="shared" si="41"/>
        <v>0.55555555555555558</v>
      </c>
      <c r="AE97" s="42">
        <f t="shared" si="42"/>
        <v>0.65717654986522878</v>
      </c>
      <c r="AF97" s="42">
        <f t="shared" si="43"/>
        <v>0.47724230161427339</v>
      </c>
      <c r="AG97" s="42">
        <f t="shared" si="44"/>
        <v>0.17952127659574463</v>
      </c>
      <c r="AH97" s="43">
        <v>0.71927207159423057</v>
      </c>
      <c r="AI97" s="43">
        <v>0.60009596850514191</v>
      </c>
      <c r="AJ97" s="43">
        <v>0.62719841466435478</v>
      </c>
      <c r="AK97" s="33">
        <v>0.5759685230024213</v>
      </c>
      <c r="AL97" s="33">
        <v>9.9920218300078384E-2</v>
      </c>
      <c r="AM97" s="33">
        <v>0.87336697130720753</v>
      </c>
      <c r="AN97" s="33">
        <v>0.71888372093023267</v>
      </c>
      <c r="AO97" s="33">
        <v>0.20586843350686237</v>
      </c>
      <c r="AP97" s="33">
        <v>0.56561242093156983</v>
      </c>
      <c r="AQ97" s="33">
        <v>0.87435476302205517</v>
      </c>
      <c r="AR97" s="33">
        <v>0.82623785284590467</v>
      </c>
      <c r="AS97" s="33">
        <v>0.78045685279187826</v>
      </c>
      <c r="AT97" s="33">
        <v>0.62800632911392407</v>
      </c>
      <c r="AU97" s="33">
        <v>0.11273957158962908</v>
      </c>
      <c r="AV97" s="33">
        <v>0</v>
      </c>
      <c r="AW97" s="33">
        <v>1</v>
      </c>
      <c r="AX97" s="33">
        <v>0.66666666666666674</v>
      </c>
      <c r="AY97" s="33">
        <v>1</v>
      </c>
      <c r="AZ97" s="33">
        <v>0</v>
      </c>
      <c r="BA97" s="33">
        <v>0.87499999999999989</v>
      </c>
      <c r="BB97" s="33">
        <v>0.43935309973045772</v>
      </c>
      <c r="BC97" s="33">
        <v>0.21556473829201095</v>
      </c>
      <c r="BD97" s="33">
        <v>0.63753213367609263</v>
      </c>
      <c r="BE97" s="33">
        <v>0.67146321746160065</v>
      </c>
      <c r="BF97" s="33">
        <v>0.38440911702738945</v>
      </c>
      <c r="BG97" s="33">
        <v>0.23404255319148926</v>
      </c>
      <c r="BH97" s="33">
        <v>0.125</v>
      </c>
    </row>
    <row r="98" spans="1:60" x14ac:dyDescent="0.25">
      <c r="A98" s="34" t="s">
        <v>1059</v>
      </c>
      <c r="B98" s="34" t="s">
        <v>1060</v>
      </c>
      <c r="C98" s="62">
        <f t="shared" si="23"/>
        <v>0.47265688682548535</v>
      </c>
      <c r="D98" s="62">
        <f t="shared" si="24"/>
        <v>0.46930837755317317</v>
      </c>
      <c r="E98" s="62">
        <f t="shared" si="25"/>
        <v>0.47572159440140049</v>
      </c>
      <c r="F98" s="62">
        <f t="shared" si="26"/>
        <v>0.46871733347800915</v>
      </c>
      <c r="G98" s="62">
        <f t="shared" si="27"/>
        <v>0.46201104839766394</v>
      </c>
      <c r="H98" s="62">
        <f t="shared" si="28"/>
        <v>0.50319312735903965</v>
      </c>
      <c r="I98" s="62">
        <f t="shared" si="29"/>
        <v>0.49162581165789476</v>
      </c>
      <c r="J98" s="62">
        <f t="shared" si="30"/>
        <v>0.5202774851413029</v>
      </c>
      <c r="K98" s="62">
        <f t="shared" si="31"/>
        <v>0.52021455490326973</v>
      </c>
      <c r="L98" s="42">
        <f t="shared" si="32"/>
        <v>0.55727327706042007</v>
      </c>
      <c r="M98" s="43">
        <f t="shared" si="33"/>
        <v>0.51974446722931988</v>
      </c>
      <c r="N98" s="43">
        <v>0.299208592606866</v>
      </c>
      <c r="O98" s="43">
        <v>0.282954490364903</v>
      </c>
      <c r="P98" s="43">
        <v>0.31344104715921001</v>
      </c>
      <c r="Q98" s="43">
        <v>0.28000000000000003</v>
      </c>
      <c r="R98" s="43">
        <v>0.24428428194220703</v>
      </c>
      <c r="S98" s="43">
        <v>0.42299190798635605</v>
      </c>
      <c r="T98" s="43">
        <v>0.38</v>
      </c>
      <c r="U98" s="43">
        <v>0.48101784647470103</v>
      </c>
      <c r="V98" s="43">
        <v>0.48081361606320505</v>
      </c>
      <c r="W98" s="43">
        <f t="shared" si="34"/>
        <v>0.56812838214960615</v>
      </c>
      <c r="X98" s="43">
        <f t="shared" si="35"/>
        <v>0.54641817197123399</v>
      </c>
      <c r="Y98" s="42">
        <f t="shared" si="36"/>
        <v>0.53510906745658371</v>
      </c>
      <c r="Z98" s="42">
        <f t="shared" si="37"/>
        <v>0.35325177791669315</v>
      </c>
      <c r="AA98" s="42">
        <f t="shared" si="38"/>
        <v>0.56512944771810525</v>
      </c>
      <c r="AB98" s="42">
        <f t="shared" si="39"/>
        <v>0.81902323550704237</v>
      </c>
      <c r="AC98" s="42">
        <f t="shared" si="40"/>
        <v>0.34084930477264158</v>
      </c>
      <c r="AD98" s="42">
        <f t="shared" si="41"/>
        <v>0.66666666666666663</v>
      </c>
      <c r="AE98" s="42">
        <f t="shared" si="42"/>
        <v>0.6317385444743937</v>
      </c>
      <c r="AF98" s="42">
        <f t="shared" si="43"/>
        <v>0.45903680679906533</v>
      </c>
      <c r="AG98" s="42">
        <f t="shared" si="44"/>
        <v>0.58045212765957444</v>
      </c>
      <c r="AH98" s="43">
        <v>0.48213317323928812</v>
      </c>
      <c r="AI98" s="43">
        <v>0.57699635759219192</v>
      </c>
      <c r="AJ98" s="43">
        <v>0.54619767153827092</v>
      </c>
      <c r="AK98" s="33">
        <v>0.56355932203389836</v>
      </c>
      <c r="AL98" s="33">
        <v>0.1429442337994879</v>
      </c>
      <c r="AM98" s="33">
        <v>0.5608386942739072</v>
      </c>
      <c r="AN98" s="33">
        <v>0.71888372093023267</v>
      </c>
      <c r="AO98" s="33">
        <v>0.43492664458116437</v>
      </c>
      <c r="AP98" s="33">
        <v>0.28568142610695801</v>
      </c>
      <c r="AQ98" s="33">
        <v>0.82531675269826366</v>
      </c>
      <c r="AR98" s="33">
        <v>0.77105506709856564</v>
      </c>
      <c r="AS98" s="33">
        <v>0.87161590524534649</v>
      </c>
      <c r="AT98" s="33">
        <v>0.81439873417721509</v>
      </c>
      <c r="AU98" s="33">
        <v>2.2547914317924828E-2</v>
      </c>
      <c r="AV98" s="33">
        <v>0</v>
      </c>
      <c r="AW98" s="33">
        <v>1</v>
      </c>
      <c r="AX98" s="33">
        <v>1</v>
      </c>
      <c r="AY98" s="33">
        <v>1</v>
      </c>
      <c r="AZ98" s="33">
        <v>0</v>
      </c>
      <c r="BA98" s="33">
        <v>0.58333333333333326</v>
      </c>
      <c r="BB98" s="33">
        <v>0.68014375561545404</v>
      </c>
      <c r="BC98" s="33">
        <v>0.33126721763085432</v>
      </c>
      <c r="BD98" s="33">
        <v>0.42443512379921527</v>
      </c>
      <c r="BE98" s="33">
        <v>0.59854486661277284</v>
      </c>
      <c r="BF98" s="33">
        <v>0.4819000191534189</v>
      </c>
      <c r="BG98" s="33">
        <v>0.72340425531914887</v>
      </c>
      <c r="BH98" s="33">
        <v>0.43750000000000011</v>
      </c>
    </row>
    <row r="99" spans="1:60" x14ac:dyDescent="0.25">
      <c r="A99" s="34" t="s">
        <v>1061</v>
      </c>
      <c r="B99" s="34" t="s">
        <v>1062</v>
      </c>
      <c r="C99" s="62">
        <f t="shared" si="23"/>
        <v>0.47213964921337798</v>
      </c>
      <c r="D99" s="62">
        <f t="shared" si="24"/>
        <v>0.47006887637071415</v>
      </c>
      <c r="E99" s="62">
        <f t="shared" si="25"/>
        <v>0.44960338196143984</v>
      </c>
      <c r="F99" s="62">
        <f t="shared" si="26"/>
        <v>0.43288822469227134</v>
      </c>
      <c r="G99" s="62">
        <f t="shared" si="27"/>
        <v>0.41973506862685089</v>
      </c>
      <c r="H99" s="62">
        <f t="shared" si="28"/>
        <v>0.52525951507103918</v>
      </c>
      <c r="I99" s="62">
        <f t="shared" si="29"/>
        <v>0.51064603787444951</v>
      </c>
      <c r="J99" s="62">
        <f t="shared" si="30"/>
        <v>0.53377857887280467</v>
      </c>
      <c r="K99" s="62">
        <f t="shared" si="31"/>
        <v>0.5512285411554515</v>
      </c>
      <c r="L99" s="42">
        <f t="shared" si="32"/>
        <v>0.52663174117041267</v>
      </c>
      <c r="M99" s="43">
        <f t="shared" si="33"/>
        <v>0.31830445102717109</v>
      </c>
      <c r="N99" s="43">
        <v>0.53859895206488706</v>
      </c>
      <c r="O99" s="43">
        <v>0.53313744164223908</v>
      </c>
      <c r="P99" s="43">
        <v>0.47725348533034001</v>
      </c>
      <c r="Q99" s="43">
        <v>0.42838992897718098</v>
      </c>
      <c r="R99" s="43">
        <v>0.38713546660162301</v>
      </c>
      <c r="S99" s="43">
        <v>0.67009996322175502</v>
      </c>
      <c r="T99" s="43">
        <v>0.63531048641793808</v>
      </c>
      <c r="U99" s="43">
        <v>0.69</v>
      </c>
      <c r="V99" s="43">
        <v>0.73</v>
      </c>
      <c r="W99" s="43">
        <f t="shared" si="34"/>
        <v>0.63212425414713125</v>
      </c>
      <c r="X99" s="43">
        <f t="shared" si="35"/>
        <v>0.42113922819369415</v>
      </c>
      <c r="Y99" s="42">
        <f t="shared" si="36"/>
        <v>0.53320826671684196</v>
      </c>
      <c r="Z99" s="42">
        <f t="shared" si="37"/>
        <v>0.39229037978891124</v>
      </c>
      <c r="AA99" s="42">
        <f t="shared" si="38"/>
        <v>0.7528938677626732</v>
      </c>
      <c r="AB99" s="42">
        <f t="shared" si="39"/>
        <v>0.85010450232009838</v>
      </c>
      <c r="AC99" s="42">
        <f t="shared" si="40"/>
        <v>0.36189402480270577</v>
      </c>
      <c r="AD99" s="42">
        <f t="shared" si="41"/>
        <v>0.22222222222222224</v>
      </c>
      <c r="AE99" s="42">
        <f t="shared" si="42"/>
        <v>0.67930143755615435</v>
      </c>
      <c r="AF99" s="42">
        <f t="shared" si="43"/>
        <v>0.41475606517490948</v>
      </c>
      <c r="AG99" s="42">
        <f t="shared" si="44"/>
        <v>0.22185283687943269</v>
      </c>
      <c r="AH99" s="43">
        <v>0.5341813458338357</v>
      </c>
      <c r="AI99" s="43">
        <v>0.4667315395284809</v>
      </c>
      <c r="AJ99" s="43">
        <v>0.59871191478820907</v>
      </c>
      <c r="AK99" s="33">
        <v>0.61168280871670699</v>
      </c>
      <c r="AL99" s="33">
        <v>0.17289795086111553</v>
      </c>
      <c r="AM99" s="33">
        <v>0.9338843035899046</v>
      </c>
      <c r="AN99" s="33">
        <v>0.81469767441860463</v>
      </c>
      <c r="AO99" s="33">
        <v>0.59204921911973496</v>
      </c>
      <c r="AP99" s="33">
        <v>0.59183438757906837</v>
      </c>
      <c r="AQ99" s="33">
        <v>0.83200375410605332</v>
      </c>
      <c r="AR99" s="33">
        <v>0.74340583063396581</v>
      </c>
      <c r="AS99" s="33">
        <v>0.95769881556683589</v>
      </c>
      <c r="AT99" s="33">
        <v>0.84920886075949364</v>
      </c>
      <c r="AU99" s="33">
        <v>8.5682074408117301E-2</v>
      </c>
      <c r="AV99" s="33">
        <v>0</v>
      </c>
      <c r="AW99" s="33">
        <v>1</v>
      </c>
      <c r="AX99" s="33">
        <v>0.66666666666666674</v>
      </c>
      <c r="AY99" s="33">
        <v>0</v>
      </c>
      <c r="AZ99" s="33">
        <v>0</v>
      </c>
      <c r="BA99" s="33">
        <v>0.79166666666666674</v>
      </c>
      <c r="BB99" s="33">
        <v>0.56693620844564208</v>
      </c>
      <c r="BC99" s="33">
        <v>0.39049586776859513</v>
      </c>
      <c r="BD99" s="33">
        <v>0.45541875253686925</v>
      </c>
      <c r="BE99" s="33">
        <v>0.38771220695230396</v>
      </c>
      <c r="BF99" s="33">
        <v>0.42539743344186942</v>
      </c>
      <c r="BG99" s="33">
        <v>0.29787234042553201</v>
      </c>
      <c r="BH99" s="33">
        <v>0.1458333333333334</v>
      </c>
    </row>
    <row r="100" spans="1:60" x14ac:dyDescent="0.25">
      <c r="A100" s="34" t="s">
        <v>1063</v>
      </c>
      <c r="B100" s="34" t="s">
        <v>1064</v>
      </c>
      <c r="C100" s="62">
        <f t="shared" si="23"/>
        <v>0.4811798442397755</v>
      </c>
      <c r="D100" s="62">
        <f t="shared" si="24"/>
        <v>0.48292815405005879</v>
      </c>
      <c r="E100" s="62">
        <f t="shared" si="25"/>
        <v>0.48580848823672035</v>
      </c>
      <c r="F100" s="62">
        <f t="shared" si="26"/>
        <v>0.48736115547020076</v>
      </c>
      <c r="G100" s="62">
        <f t="shared" si="27"/>
        <v>0.48948077810270857</v>
      </c>
      <c r="H100" s="62">
        <f t="shared" si="28"/>
        <v>0.48483847114310158</v>
      </c>
      <c r="I100" s="62">
        <f t="shared" si="29"/>
        <v>0.48699833247378527</v>
      </c>
      <c r="J100" s="62">
        <f t="shared" si="30"/>
        <v>0.49621975221967779</v>
      </c>
      <c r="K100" s="62">
        <f t="shared" si="31"/>
        <v>0.49621975221967779</v>
      </c>
      <c r="L100" s="42">
        <f t="shared" si="32"/>
        <v>0.65097410720628535</v>
      </c>
      <c r="M100" s="43">
        <f t="shared" si="33"/>
        <v>0.52041794714546108</v>
      </c>
      <c r="N100" s="43">
        <v>0</v>
      </c>
      <c r="O100" s="43">
        <v>7.1110325678271594E-2</v>
      </c>
      <c r="P100" s="43">
        <v>0.11587723775409701</v>
      </c>
      <c r="Q100" s="43">
        <v>0.13401701417246201</v>
      </c>
      <c r="R100" s="43">
        <v>0.15547401359755803</v>
      </c>
      <c r="S100" s="43">
        <v>0.10297039283338401</v>
      </c>
      <c r="T100" s="43">
        <v>0.13</v>
      </c>
      <c r="U100" s="43">
        <v>0.21</v>
      </c>
      <c r="V100" s="43">
        <v>0.21</v>
      </c>
      <c r="W100" s="43">
        <f t="shared" si="34"/>
        <v>0.58896283324713616</v>
      </c>
      <c r="X100" s="43">
        <f t="shared" si="35"/>
        <v>0.71298538116543464</v>
      </c>
      <c r="Y100" s="42">
        <f t="shared" si="36"/>
        <v>0.53347135536208523</v>
      </c>
      <c r="Z100" s="42">
        <f t="shared" si="37"/>
        <v>0.44335155510260016</v>
      </c>
      <c r="AA100" s="42">
        <f t="shared" si="38"/>
        <v>0.61793604261511914</v>
      </c>
      <c r="AB100" s="42">
        <f t="shared" si="39"/>
        <v>0.76109237990874001</v>
      </c>
      <c r="AC100" s="42">
        <f t="shared" si="40"/>
        <v>0.69898534385569377</v>
      </c>
      <c r="AD100" s="42">
        <f t="shared" si="41"/>
        <v>1</v>
      </c>
      <c r="AE100" s="42">
        <f t="shared" si="42"/>
        <v>0.43997079964061059</v>
      </c>
      <c r="AF100" s="42">
        <f t="shared" si="43"/>
        <v>0.6090983056384397</v>
      </c>
      <c r="AG100" s="42">
        <f t="shared" si="44"/>
        <v>0.43173758865248235</v>
      </c>
      <c r="AH100" s="43">
        <v>0.87960894448968108</v>
      </c>
      <c r="AI100" s="43">
        <v>0.12432258505954187</v>
      </c>
      <c r="AJ100" s="43">
        <v>0.59648253653703254</v>
      </c>
      <c r="AK100" s="33">
        <v>0.58565375302663436</v>
      </c>
      <c r="AL100" s="33">
        <v>0.30104935717856601</v>
      </c>
      <c r="AM100" s="33">
        <v>0.85659452647922874</v>
      </c>
      <c r="AN100" s="33">
        <v>0.62455813953488371</v>
      </c>
      <c r="AO100" s="33">
        <v>0.59157595835305266</v>
      </c>
      <c r="AP100" s="33">
        <v>0.60529039677975849</v>
      </c>
      <c r="AQ100" s="33">
        <v>0.4116611919286719</v>
      </c>
      <c r="AR100" s="33">
        <v>0.75231374363720505</v>
      </c>
      <c r="AS100" s="33">
        <v>0.93887478849407779</v>
      </c>
      <c r="AT100" s="33">
        <v>0.59208860759493676</v>
      </c>
      <c r="AU100" s="33">
        <v>9.6956031567081366E-2</v>
      </c>
      <c r="AV100" s="33">
        <v>1</v>
      </c>
      <c r="AW100" s="33">
        <v>1</v>
      </c>
      <c r="AX100" s="33">
        <v>1</v>
      </c>
      <c r="AY100" s="33">
        <v>1</v>
      </c>
      <c r="AZ100" s="33">
        <v>1</v>
      </c>
      <c r="BA100" s="33">
        <v>0.54166666666666663</v>
      </c>
      <c r="BB100" s="33">
        <v>0.33827493261455455</v>
      </c>
      <c r="BC100" s="33">
        <v>0.21074380165289308</v>
      </c>
      <c r="BD100" s="33">
        <v>0.74117169530510074</v>
      </c>
      <c r="BE100" s="33">
        <v>0.83977364591754255</v>
      </c>
      <c r="BF100" s="33">
        <v>0.64470407967822252</v>
      </c>
      <c r="BG100" s="33">
        <v>0.44680851063829791</v>
      </c>
      <c r="BH100" s="33">
        <v>0.4166666666666668</v>
      </c>
    </row>
    <row r="101" spans="1:60" x14ac:dyDescent="0.25">
      <c r="A101" s="34" t="s">
        <v>1065</v>
      </c>
      <c r="B101" s="34" t="s">
        <v>1066</v>
      </c>
      <c r="C101" s="62">
        <f t="shared" si="23"/>
        <v>0.44271058582192857</v>
      </c>
      <c r="D101" s="62">
        <f t="shared" si="24"/>
        <v>0.44461019137034857</v>
      </c>
      <c r="E101" s="62">
        <f t="shared" si="25"/>
        <v>0.44773709645173276</v>
      </c>
      <c r="F101" s="62">
        <f t="shared" si="26"/>
        <v>0.44942131253138168</v>
      </c>
      <c r="G101" s="62">
        <f t="shared" si="27"/>
        <v>0.45171899719650233</v>
      </c>
      <c r="H101" s="62">
        <f t="shared" si="28"/>
        <v>0.44668441140984616</v>
      </c>
      <c r="I101" s="62">
        <f t="shared" si="29"/>
        <v>0.44645940031534659</v>
      </c>
      <c r="J101" s="62">
        <f t="shared" si="30"/>
        <v>0.45474461271322481</v>
      </c>
      <c r="K101" s="62">
        <f t="shared" si="31"/>
        <v>0.45752157995374393</v>
      </c>
      <c r="L101" s="42">
        <f t="shared" si="32"/>
        <v>0.63423410202694119</v>
      </c>
      <c r="M101" s="43">
        <f t="shared" si="33"/>
        <v>0.43095834208041256</v>
      </c>
      <c r="N101" s="43">
        <v>0</v>
      </c>
      <c r="O101" s="43">
        <v>7.1110325678271594E-2</v>
      </c>
      <c r="P101" s="43">
        <v>0.11587723775409701</v>
      </c>
      <c r="Q101" s="43">
        <v>0.13401701417246201</v>
      </c>
      <c r="R101" s="43">
        <v>0.15547401359755803</v>
      </c>
      <c r="S101" s="43">
        <v>0.10297039283338401</v>
      </c>
      <c r="T101" s="43">
        <v>0.1</v>
      </c>
      <c r="U101" s="43">
        <v>0.18</v>
      </c>
      <c r="V101" s="43">
        <v>0.2</v>
      </c>
      <c r="W101" s="43">
        <f t="shared" si="34"/>
        <v>0.61155477087000198</v>
      </c>
      <c r="X101" s="43">
        <f t="shared" si="35"/>
        <v>0.6569134331838804</v>
      </c>
      <c r="Y101" s="42">
        <f t="shared" si="36"/>
        <v>0.58544051581573242</v>
      </c>
      <c r="Z101" s="42">
        <f t="shared" si="37"/>
        <v>0.34053851720560274</v>
      </c>
      <c r="AA101" s="42">
        <f t="shared" si="38"/>
        <v>0.68595668779664387</v>
      </c>
      <c r="AB101" s="42">
        <f t="shared" si="39"/>
        <v>0.83428336266202896</v>
      </c>
      <c r="AC101" s="42">
        <f t="shared" si="40"/>
        <v>0.69034197670048858</v>
      </c>
      <c r="AD101" s="42">
        <f t="shared" si="41"/>
        <v>0.88888888888888895</v>
      </c>
      <c r="AE101" s="42">
        <f t="shared" si="42"/>
        <v>0.39150943396226373</v>
      </c>
      <c r="AF101" s="42">
        <f t="shared" si="43"/>
        <v>0.49267909550834277</v>
      </c>
      <c r="AG101" s="42">
        <f t="shared" si="44"/>
        <v>0.36923758865248235</v>
      </c>
      <c r="AH101" s="43">
        <v>0.70740678413435709</v>
      </c>
      <c r="AI101" s="43">
        <v>0.45664327458358595</v>
      </c>
      <c r="AJ101" s="43">
        <v>0.59227148872925439</v>
      </c>
      <c r="AK101" s="33">
        <v>0.58444309927360782</v>
      </c>
      <c r="AL101" s="33">
        <v>9.6633935137597701E-2</v>
      </c>
      <c r="AM101" s="33">
        <v>0.97479833784869274</v>
      </c>
      <c r="AN101" s="33">
        <v>0.63962790697674421</v>
      </c>
      <c r="AO101" s="33">
        <v>0.57359204921911977</v>
      </c>
      <c r="AP101" s="33">
        <v>0.45727429557216792</v>
      </c>
      <c r="AQ101" s="33">
        <v>0.78449084936649449</v>
      </c>
      <c r="AR101" s="33">
        <v>0.92480333179083762</v>
      </c>
      <c r="AS101" s="33">
        <v>0.74513536379018608</v>
      </c>
      <c r="AT101" s="33">
        <v>0.83291139240506318</v>
      </c>
      <c r="AU101" s="33">
        <v>7.1025930101465518E-2</v>
      </c>
      <c r="AV101" s="33">
        <v>1</v>
      </c>
      <c r="AW101" s="33">
        <v>1</v>
      </c>
      <c r="AX101" s="33">
        <v>0.66666666666666674</v>
      </c>
      <c r="AY101" s="33">
        <v>1</v>
      </c>
      <c r="AZ101" s="33">
        <v>1</v>
      </c>
      <c r="BA101" s="33">
        <v>0.66666666666666663</v>
      </c>
      <c r="BB101" s="33">
        <v>0.11635220125786083</v>
      </c>
      <c r="BC101" s="33">
        <v>0.30922865013774053</v>
      </c>
      <c r="BD101" s="33">
        <v>0.52766878636179138</v>
      </c>
      <c r="BE101" s="33">
        <v>0.5636216653193209</v>
      </c>
      <c r="BF101" s="33">
        <v>0.57019728021451832</v>
      </c>
      <c r="BG101" s="33">
        <v>0.44680851063829791</v>
      </c>
      <c r="BH101" s="33">
        <v>0.2916666666666668</v>
      </c>
    </row>
    <row r="102" spans="1:60" x14ac:dyDescent="0.25">
      <c r="A102" s="34" t="s">
        <v>1067</v>
      </c>
      <c r="B102" s="34" t="s">
        <v>1068</v>
      </c>
      <c r="C102" s="62">
        <f t="shared" si="23"/>
        <v>0.53584162551567394</v>
      </c>
      <c r="D102" s="62">
        <f t="shared" si="24"/>
        <v>0.54259663263937274</v>
      </c>
      <c r="E102" s="62">
        <f t="shared" si="25"/>
        <v>0.5459046073215813</v>
      </c>
      <c r="F102" s="62">
        <f t="shared" si="26"/>
        <v>0.55875502239874308</v>
      </c>
      <c r="G102" s="62">
        <f t="shared" si="27"/>
        <v>0.5482428402895575</v>
      </c>
      <c r="H102" s="62">
        <f t="shared" si="28"/>
        <v>0.6225401909627778</v>
      </c>
      <c r="I102" s="62">
        <f t="shared" si="29"/>
        <v>0.60297596551306165</v>
      </c>
      <c r="J102" s="62">
        <f t="shared" si="30"/>
        <v>0.65173727240568258</v>
      </c>
      <c r="K102" s="62">
        <f t="shared" si="31"/>
        <v>0.65139728462286961</v>
      </c>
      <c r="L102" s="42">
        <f t="shared" si="32"/>
        <v>0.58869471379955773</v>
      </c>
      <c r="M102" s="43">
        <f t="shared" si="33"/>
        <v>0.57039048701826967</v>
      </c>
      <c r="N102" s="43">
        <v>0.43528378069390805</v>
      </c>
      <c r="O102" s="43">
        <v>0.45970266923138298</v>
      </c>
      <c r="P102" s="43">
        <v>0.47130536569784998</v>
      </c>
      <c r="Q102" s="43">
        <v>0.51450437514780001</v>
      </c>
      <c r="R102" s="43">
        <v>0.47937862138618603</v>
      </c>
      <c r="S102" s="43">
        <v>0.70054414216319805</v>
      </c>
      <c r="T102" s="43">
        <v>0.64717329359239906</v>
      </c>
      <c r="U102" s="43">
        <v>0.77612991427271405</v>
      </c>
      <c r="V102" s="43">
        <v>0.7752731740114861</v>
      </c>
      <c r="W102" s="43">
        <f t="shared" si="34"/>
        <v>0.52760670619618777</v>
      </c>
      <c r="X102" s="43">
        <f t="shared" si="35"/>
        <v>0.64978272140292759</v>
      </c>
      <c r="Y102" s="42">
        <f t="shared" si="36"/>
        <v>0.54150168022675704</v>
      </c>
      <c r="Z102" s="42">
        <f t="shared" si="37"/>
        <v>0.25075665859564167</v>
      </c>
      <c r="AA102" s="42">
        <f t="shared" si="38"/>
        <v>0.56475336379765628</v>
      </c>
      <c r="AB102" s="42">
        <f t="shared" si="39"/>
        <v>0.75341512216469597</v>
      </c>
      <c r="AC102" s="42">
        <f t="shared" si="40"/>
        <v>0.36753100338218753</v>
      </c>
      <c r="AD102" s="42">
        <f t="shared" si="41"/>
        <v>1</v>
      </c>
      <c r="AE102" s="42">
        <f t="shared" si="42"/>
        <v>0.58181716082659507</v>
      </c>
      <c r="AF102" s="42">
        <f t="shared" si="43"/>
        <v>0.36130402368192949</v>
      </c>
      <c r="AG102" s="42">
        <f t="shared" si="44"/>
        <v>0.77947695035460995</v>
      </c>
      <c r="AH102" s="43">
        <v>0.86680616970633662</v>
      </c>
      <c r="AI102" s="43">
        <v>0.11068376074356573</v>
      </c>
      <c r="AJ102" s="43">
        <v>0.64701511023036906</v>
      </c>
      <c r="AK102" s="33">
        <v>0.50151331719128334</v>
      </c>
      <c r="AL102" s="33">
        <v>0</v>
      </c>
      <c r="AM102" s="33">
        <v>0.85606536913713971</v>
      </c>
      <c r="AN102" s="33">
        <v>0.3454883720930233</v>
      </c>
      <c r="AO102" s="33">
        <v>8.1874112636062604E-2</v>
      </c>
      <c r="AP102" s="33">
        <v>0.60322024151811393</v>
      </c>
      <c r="AQ102" s="33">
        <v>0.93711872360394166</v>
      </c>
      <c r="AR102" s="33">
        <v>0.69481721425266085</v>
      </c>
      <c r="AS102" s="33">
        <v>0.9274534686971232</v>
      </c>
      <c r="AT102" s="33">
        <v>0.63797468354430364</v>
      </c>
      <c r="AU102" s="33">
        <v>0.10259301014656257</v>
      </c>
      <c r="AV102" s="33">
        <v>0</v>
      </c>
      <c r="AW102" s="33">
        <v>1</v>
      </c>
      <c r="AX102" s="33">
        <v>1</v>
      </c>
      <c r="AY102" s="33">
        <v>1</v>
      </c>
      <c r="AZ102" s="33">
        <v>1</v>
      </c>
      <c r="BA102" s="33">
        <v>0.29166666666666685</v>
      </c>
      <c r="BB102" s="33">
        <v>0.87196765498652329</v>
      </c>
      <c r="BC102" s="33">
        <v>0.23484848484848453</v>
      </c>
      <c r="BD102" s="33">
        <v>0.42024083344608315</v>
      </c>
      <c r="BE102" s="33">
        <v>0.32546483427647532</v>
      </c>
      <c r="BF102" s="33">
        <v>0.464661942156675</v>
      </c>
      <c r="BG102" s="33">
        <v>0.82978723404255328</v>
      </c>
      <c r="BH102" s="33">
        <v>0.72916666666666674</v>
      </c>
    </row>
    <row r="103" spans="1:60" x14ac:dyDescent="0.25">
      <c r="A103" s="34" t="s">
        <v>1069</v>
      </c>
      <c r="B103" s="34" t="s">
        <v>1070</v>
      </c>
      <c r="C103" s="62">
        <f t="shared" si="23"/>
        <v>0.41764112189509683</v>
      </c>
      <c r="D103" s="62">
        <f t="shared" si="24"/>
        <v>0.41384771024596378</v>
      </c>
      <c r="E103" s="62">
        <f t="shared" si="25"/>
        <v>0.42110641103413055</v>
      </c>
      <c r="F103" s="62">
        <f t="shared" si="26"/>
        <v>0.4131773381212609</v>
      </c>
      <c r="G103" s="62">
        <f t="shared" si="27"/>
        <v>0.40555367446953805</v>
      </c>
      <c r="H103" s="62">
        <f t="shared" si="28"/>
        <v>0.45191027589069743</v>
      </c>
      <c r="I103" s="62">
        <f t="shared" si="29"/>
        <v>0.44612598838809964</v>
      </c>
      <c r="J103" s="62">
        <f t="shared" si="30"/>
        <v>0.47085904003129658</v>
      </c>
      <c r="K103" s="62">
        <f t="shared" si="31"/>
        <v>0.47078950409651504</v>
      </c>
      <c r="L103" s="42">
        <f t="shared" si="32"/>
        <v>0.54613973650569481</v>
      </c>
      <c r="M103" s="43">
        <f t="shared" si="33"/>
        <v>0.3680732627573251</v>
      </c>
      <c r="N103" s="43">
        <v>0.299208592606866</v>
      </c>
      <c r="O103" s="43">
        <v>0.282954490364903</v>
      </c>
      <c r="P103" s="43">
        <v>0.31344104715921001</v>
      </c>
      <c r="Q103" s="43">
        <v>0.28000000000000003</v>
      </c>
      <c r="R103" s="43">
        <v>0.24428428194220703</v>
      </c>
      <c r="S103" s="43">
        <v>0.42299190798635605</v>
      </c>
      <c r="T103" s="43">
        <v>0.40415177148029302</v>
      </c>
      <c r="U103" s="43">
        <v>0.48101784647470103</v>
      </c>
      <c r="V103" s="43">
        <v>0.48081361606320505</v>
      </c>
      <c r="W103" s="43">
        <f t="shared" si="34"/>
        <v>0.56193784633592614</v>
      </c>
      <c r="X103" s="43">
        <f t="shared" si="35"/>
        <v>0.53034162667546347</v>
      </c>
      <c r="Y103" s="42">
        <f t="shared" si="36"/>
        <v>0.45017467719084053</v>
      </c>
      <c r="Z103" s="42">
        <f t="shared" si="37"/>
        <v>0.21100726041462115</v>
      </c>
      <c r="AA103" s="42">
        <f t="shared" si="38"/>
        <v>0.64755479592159892</v>
      </c>
      <c r="AB103" s="42">
        <f t="shared" si="39"/>
        <v>0.9390146518166439</v>
      </c>
      <c r="AC103" s="42">
        <f t="shared" si="40"/>
        <v>0.34761367906801982</v>
      </c>
      <c r="AD103" s="42">
        <f t="shared" si="41"/>
        <v>0.77777777777777779</v>
      </c>
      <c r="AE103" s="42">
        <f t="shared" si="42"/>
        <v>0.46563342318059281</v>
      </c>
      <c r="AF103" s="42">
        <f t="shared" si="43"/>
        <v>0.21952418508911817</v>
      </c>
      <c r="AG103" s="42">
        <f t="shared" si="44"/>
        <v>0.51662234042553201</v>
      </c>
      <c r="AH103" s="43">
        <v>5.2982958741214677E-2</v>
      </c>
      <c r="AI103" s="43">
        <v>0.95669390909585983</v>
      </c>
      <c r="AJ103" s="43">
        <v>0.34084716373544705</v>
      </c>
      <c r="AK103" s="33">
        <v>0.28026634382566584</v>
      </c>
      <c r="AL103" s="33">
        <v>0.14174817700357642</v>
      </c>
      <c r="AM103" s="33">
        <v>0.81321023359846589</v>
      </c>
      <c r="AN103" s="33">
        <v>0.66958139534883732</v>
      </c>
      <c r="AO103" s="33">
        <v>0.77330809275911028</v>
      </c>
      <c r="AP103" s="33">
        <v>2.4611845888441609E-2</v>
      </c>
      <c r="AQ103" s="33">
        <v>0.95706241201313924</v>
      </c>
      <c r="AR103" s="33">
        <v>0.92896807033780648</v>
      </c>
      <c r="AS103" s="33">
        <v>0.91497461928934021</v>
      </c>
      <c r="AT103" s="33">
        <v>0.97310126582278478</v>
      </c>
      <c r="AU103" s="33">
        <v>4.2841037204059476E-2</v>
      </c>
      <c r="AV103" s="33">
        <v>0</v>
      </c>
      <c r="AW103" s="33">
        <v>1</v>
      </c>
      <c r="AX103" s="33">
        <v>0.33333333333333343</v>
      </c>
      <c r="AY103" s="33">
        <v>1</v>
      </c>
      <c r="AZ103" s="33">
        <v>1</v>
      </c>
      <c r="BA103" s="33">
        <v>0.49999999999999989</v>
      </c>
      <c r="BB103" s="33">
        <v>0.43126684636118573</v>
      </c>
      <c r="BC103" s="33">
        <v>0.52272727272727282</v>
      </c>
      <c r="BD103" s="33">
        <v>7.7526721688540121E-2</v>
      </c>
      <c r="BE103" s="33">
        <v>6.1600646725949885E-2</v>
      </c>
      <c r="BF103" s="33">
        <v>0.21624209921470983</v>
      </c>
      <c r="BG103" s="33">
        <v>0.59574468085106391</v>
      </c>
      <c r="BH103" s="33">
        <v>0.43750000000000011</v>
      </c>
    </row>
    <row r="104" spans="1:60" x14ac:dyDescent="0.25">
      <c r="A104" s="34" t="s">
        <v>1071</v>
      </c>
      <c r="B104" s="34" t="s">
        <v>1072</v>
      </c>
      <c r="C104" s="62">
        <f t="shared" si="23"/>
        <v>0.49038257320538298</v>
      </c>
      <c r="D104" s="62">
        <f t="shared" si="24"/>
        <v>0.48715591824544724</v>
      </c>
      <c r="E104" s="62">
        <f t="shared" si="25"/>
        <v>0.49333717761768547</v>
      </c>
      <c r="F104" s="62">
        <f t="shared" si="26"/>
        <v>0.48658655359833813</v>
      </c>
      <c r="G104" s="62">
        <f t="shared" si="27"/>
        <v>0.48012992437618557</v>
      </c>
      <c r="H104" s="62">
        <f t="shared" si="28"/>
        <v>0.51987869629495687</v>
      </c>
      <c r="I104" s="62">
        <f t="shared" si="29"/>
        <v>0.50869094166129691</v>
      </c>
      <c r="J104" s="62">
        <f t="shared" si="30"/>
        <v>0.52738329588848565</v>
      </c>
      <c r="K104" s="62">
        <f t="shared" si="31"/>
        <v>0.52738329588848565</v>
      </c>
      <c r="L104" s="42">
        <f t="shared" si="32"/>
        <v>0.62436169178040812</v>
      </c>
      <c r="M104" s="43">
        <f t="shared" si="33"/>
        <v>0.49200802913348418</v>
      </c>
      <c r="N104" s="43">
        <v>0.299208592606866</v>
      </c>
      <c r="O104" s="43">
        <v>0.282954490364903</v>
      </c>
      <c r="P104" s="43">
        <v>0.31344104715921001</v>
      </c>
      <c r="Q104" s="43">
        <v>0.28000000000000003</v>
      </c>
      <c r="R104" s="43">
        <v>0.24428428194220703</v>
      </c>
      <c r="S104" s="43">
        <v>0.42299190798635605</v>
      </c>
      <c r="T104" s="43">
        <v>0.38</v>
      </c>
      <c r="U104" s="43">
        <v>0.45</v>
      </c>
      <c r="V104" s="43">
        <v>0.45</v>
      </c>
      <c r="W104" s="43">
        <f t="shared" si="34"/>
        <v>0.55771887054523117</v>
      </c>
      <c r="X104" s="43">
        <f t="shared" si="35"/>
        <v>0.69100451301558508</v>
      </c>
      <c r="Y104" s="42">
        <f t="shared" si="36"/>
        <v>0.56861030442498339</v>
      </c>
      <c r="Z104" s="42">
        <f t="shared" si="37"/>
        <v>0.42614888158865105</v>
      </c>
      <c r="AA104" s="42">
        <f t="shared" si="38"/>
        <v>0.56617861001096537</v>
      </c>
      <c r="AB104" s="42">
        <f t="shared" si="39"/>
        <v>0.66993768615632465</v>
      </c>
      <c r="AC104" s="42">
        <f t="shared" si="40"/>
        <v>0.46899661781285257</v>
      </c>
      <c r="AD104" s="42">
        <f t="shared" si="41"/>
        <v>0.88888888888888895</v>
      </c>
      <c r="AE104" s="42">
        <f t="shared" si="42"/>
        <v>0.71512803234501376</v>
      </c>
      <c r="AF104" s="42">
        <f t="shared" si="43"/>
        <v>0.61500010082015988</v>
      </c>
      <c r="AG104" s="42">
        <f t="shared" si="44"/>
        <v>0.36901595744680843</v>
      </c>
      <c r="AH104" s="43">
        <v>0.57520070515664112</v>
      </c>
      <c r="AI104" s="43">
        <v>0.46776174143512828</v>
      </c>
      <c r="AJ104" s="43">
        <v>0.66286846668318067</v>
      </c>
      <c r="AK104" s="33">
        <v>0.73365617433414054</v>
      </c>
      <c r="AL104" s="33">
        <v>0.11864158884316153</v>
      </c>
      <c r="AM104" s="33">
        <v>0.72654454489813369</v>
      </c>
      <c r="AN104" s="33">
        <v>0.2493023255813954</v>
      </c>
      <c r="AO104" s="33">
        <v>0.53809749171793675</v>
      </c>
      <c r="AP104" s="33">
        <v>0.56917768832662452</v>
      </c>
      <c r="AQ104" s="33">
        <v>0.74777099953073667</v>
      </c>
      <c r="AR104" s="33">
        <v>0.57670060157334568</v>
      </c>
      <c r="AS104" s="33">
        <v>0.80858714043993229</v>
      </c>
      <c r="AT104" s="33">
        <v>0.6245253164556962</v>
      </c>
      <c r="AU104" s="33">
        <v>0.40698985343855759</v>
      </c>
      <c r="AV104" s="33">
        <v>1</v>
      </c>
      <c r="AW104" s="33">
        <v>0</v>
      </c>
      <c r="AX104" s="33">
        <v>0.66666666666666674</v>
      </c>
      <c r="AY104" s="33">
        <v>1</v>
      </c>
      <c r="AZ104" s="33">
        <v>1</v>
      </c>
      <c r="BA104" s="33">
        <v>0.70833333333333337</v>
      </c>
      <c r="BB104" s="33">
        <v>0.72192273135669405</v>
      </c>
      <c r="BC104" s="33">
        <v>0.45316804407713468</v>
      </c>
      <c r="BD104" s="33">
        <v>0.74712488161277235</v>
      </c>
      <c r="BE104" s="33">
        <v>0.64737267582861768</v>
      </c>
      <c r="BF104" s="33">
        <v>0.61233480176211463</v>
      </c>
      <c r="BG104" s="33">
        <v>0.42553191489361697</v>
      </c>
      <c r="BH104" s="33">
        <v>0.31249999999999989</v>
      </c>
    </row>
    <row r="105" spans="1:60" x14ac:dyDescent="0.25">
      <c r="A105" s="34" t="s">
        <v>1073</v>
      </c>
      <c r="B105" s="34" t="s">
        <v>1074</v>
      </c>
      <c r="C105" s="62">
        <f t="shared" si="23"/>
        <v>0.49837273494375872</v>
      </c>
      <c r="D105" s="62">
        <f t="shared" si="24"/>
        <v>0.49519814570871939</v>
      </c>
      <c r="E105" s="62">
        <f t="shared" si="25"/>
        <v>0.50128024662016446</v>
      </c>
      <c r="F105" s="62">
        <f t="shared" si="26"/>
        <v>0.49463803834167225</v>
      </c>
      <c r="G105" s="62">
        <f t="shared" si="27"/>
        <v>0.48828788548690305</v>
      </c>
      <c r="H105" s="62">
        <f t="shared" si="28"/>
        <v>0.52742219681497393</v>
      </c>
      <c r="I105" s="62">
        <f t="shared" si="29"/>
        <v>0.52247456756552824</v>
      </c>
      <c r="J105" s="62">
        <f t="shared" si="30"/>
        <v>0.54374581544754996</v>
      </c>
      <c r="K105" s="62">
        <f t="shared" si="31"/>
        <v>0.55247937119984758</v>
      </c>
      <c r="L105" s="42">
        <f t="shared" si="32"/>
        <v>0.55589374553539717</v>
      </c>
      <c r="M105" s="43">
        <f t="shared" si="33"/>
        <v>0.58871258783915292</v>
      </c>
      <c r="N105" s="43">
        <v>0.299208592606866</v>
      </c>
      <c r="O105" s="43">
        <v>0.282954490364903</v>
      </c>
      <c r="P105" s="43">
        <v>0.31344104715921001</v>
      </c>
      <c r="Q105" s="43">
        <v>0.28000000000000003</v>
      </c>
      <c r="R105" s="43">
        <v>0.24428428194220703</v>
      </c>
      <c r="S105" s="43">
        <v>0.42299190798635605</v>
      </c>
      <c r="T105" s="43">
        <v>0.40415177148029302</v>
      </c>
      <c r="U105" s="43">
        <v>0.48101784647470103</v>
      </c>
      <c r="V105" s="43">
        <v>0.51</v>
      </c>
      <c r="W105" s="43">
        <f t="shared" si="34"/>
        <v>0.57564618326700323</v>
      </c>
      <c r="X105" s="43">
        <f t="shared" si="35"/>
        <v>0.5361413078037911</v>
      </c>
      <c r="Y105" s="42">
        <f t="shared" si="36"/>
        <v>0.54901483509361604</v>
      </c>
      <c r="Z105" s="42">
        <f t="shared" si="37"/>
        <v>0.49791425724248106</v>
      </c>
      <c r="AA105" s="42">
        <f t="shared" si="38"/>
        <v>0.4941785664810715</v>
      </c>
      <c r="AB105" s="42">
        <f t="shared" si="39"/>
        <v>0.76147707425084432</v>
      </c>
      <c r="AC105" s="42">
        <f t="shared" si="40"/>
        <v>0.36490041337842927</v>
      </c>
      <c r="AD105" s="42">
        <f t="shared" si="41"/>
        <v>0.77777777777777779</v>
      </c>
      <c r="AE105" s="42">
        <f t="shared" si="42"/>
        <v>0.46574573225516647</v>
      </c>
      <c r="AF105" s="42">
        <f t="shared" si="43"/>
        <v>0.56904751610383775</v>
      </c>
      <c r="AG105" s="42">
        <f t="shared" si="44"/>
        <v>0.6083776595744681</v>
      </c>
      <c r="AH105" s="43">
        <v>0.56349986400547136</v>
      </c>
      <c r="AI105" s="43">
        <v>0.45287830488696945</v>
      </c>
      <c r="AJ105" s="43">
        <v>0.63066633638840719</v>
      </c>
      <c r="AK105" s="33">
        <v>0.66404358353510906</v>
      </c>
      <c r="AL105" s="33">
        <v>0.33178493094985312</v>
      </c>
      <c r="AM105" s="33">
        <v>0.11219971542207216</v>
      </c>
      <c r="AN105" s="33">
        <v>0.67925581395348844</v>
      </c>
      <c r="AO105" s="33">
        <v>0.58353052531945093</v>
      </c>
      <c r="AP105" s="33">
        <v>0.42392179413456016</v>
      </c>
      <c r="AQ105" s="33">
        <v>0.67198498357578595</v>
      </c>
      <c r="AR105" s="33">
        <v>0.55564553447478016</v>
      </c>
      <c r="AS105" s="33">
        <v>0.91201353637901861</v>
      </c>
      <c r="AT105" s="33">
        <v>0.8167721518987342</v>
      </c>
      <c r="AU105" s="33">
        <v>9.4701240135287898E-2</v>
      </c>
      <c r="AV105" s="33">
        <v>0</v>
      </c>
      <c r="AW105" s="33">
        <v>1</v>
      </c>
      <c r="AX105" s="33">
        <v>0.33333333333333343</v>
      </c>
      <c r="AY105" s="33">
        <v>1</v>
      </c>
      <c r="AZ105" s="33">
        <v>1</v>
      </c>
      <c r="BA105" s="33">
        <v>0.25000000000000017</v>
      </c>
      <c r="BB105" s="33">
        <v>0.68149146451033282</v>
      </c>
      <c r="BC105" s="33">
        <v>0.40564738292011038</v>
      </c>
      <c r="BD105" s="33">
        <v>0.605872006494385</v>
      </c>
      <c r="BE105" s="33">
        <v>0.61115602263540825</v>
      </c>
      <c r="BF105" s="33">
        <v>0.65351465236544726</v>
      </c>
      <c r="BG105" s="33">
        <v>0.40425531914893642</v>
      </c>
      <c r="BH105" s="33">
        <v>0.81249999999999989</v>
      </c>
    </row>
    <row r="106" spans="1:60" x14ac:dyDescent="0.25">
      <c r="A106" s="34" t="s">
        <v>1075</v>
      </c>
      <c r="B106" s="34" t="s">
        <v>1076</v>
      </c>
      <c r="C106" s="62">
        <f t="shared" si="23"/>
        <v>0.40353746870036733</v>
      </c>
      <c r="D106" s="62">
        <f t="shared" si="24"/>
        <v>0.39961019659554736</v>
      </c>
      <c r="E106" s="62">
        <f t="shared" si="25"/>
        <v>0.40712282097832708</v>
      </c>
      <c r="F106" s="62">
        <f t="shared" si="26"/>
        <v>0.39891589926233267</v>
      </c>
      <c r="G106" s="62">
        <f t="shared" si="27"/>
        <v>0.39101427700666996</v>
      </c>
      <c r="H106" s="62">
        <f t="shared" si="28"/>
        <v>0.43890919266166101</v>
      </c>
      <c r="I106" s="62">
        <f t="shared" si="29"/>
        <v>0.43295124374756516</v>
      </c>
      <c r="J106" s="62">
        <f t="shared" si="30"/>
        <v>0.45839569972513811</v>
      </c>
      <c r="K106" s="62">
        <f t="shared" si="31"/>
        <v>0.45832427288410915</v>
      </c>
      <c r="L106" s="42">
        <f t="shared" si="32"/>
        <v>0.52819690818239473</v>
      </c>
      <c r="M106" s="43">
        <f t="shared" si="33"/>
        <v>0.34642417720618546</v>
      </c>
      <c r="N106" s="43">
        <v>0.299208592606866</v>
      </c>
      <c r="O106" s="43">
        <v>0.282954490364903</v>
      </c>
      <c r="P106" s="43">
        <v>0.31344104715921001</v>
      </c>
      <c r="Q106" s="43">
        <v>0.28000000000000003</v>
      </c>
      <c r="R106" s="43">
        <v>0.24428428194220703</v>
      </c>
      <c r="S106" s="43">
        <v>0.42299190798635605</v>
      </c>
      <c r="T106" s="43">
        <v>0.40415177148029302</v>
      </c>
      <c r="U106" s="43">
        <v>0.48101784647470103</v>
      </c>
      <c r="V106" s="43">
        <v>0.48081361606320505</v>
      </c>
      <c r="W106" s="43">
        <f t="shared" si="34"/>
        <v>0.58957301629086778</v>
      </c>
      <c r="X106" s="43">
        <f t="shared" si="35"/>
        <v>0.46682080007392157</v>
      </c>
      <c r="Y106" s="42">
        <f t="shared" si="36"/>
        <v>0.44398852835489849</v>
      </c>
      <c r="Z106" s="42">
        <f t="shared" si="37"/>
        <v>0.23764841505954035</v>
      </c>
      <c r="AA106" s="42">
        <f t="shared" si="38"/>
        <v>0.78091890355416149</v>
      </c>
      <c r="AB106" s="42">
        <f t="shared" si="39"/>
        <v>0.89573621819487081</v>
      </c>
      <c r="AC106" s="42">
        <f t="shared" si="40"/>
        <v>0.33972190905674515</v>
      </c>
      <c r="AD106" s="42">
        <f t="shared" si="41"/>
        <v>0.44444444444444448</v>
      </c>
      <c r="AE106" s="42">
        <f t="shared" si="42"/>
        <v>0.61629604672057514</v>
      </c>
      <c r="AF106" s="42">
        <f t="shared" si="43"/>
        <v>0.37635899271024309</v>
      </c>
      <c r="AG106" s="42">
        <f t="shared" si="44"/>
        <v>0.31648936170212777</v>
      </c>
      <c r="AH106" s="43">
        <v>0.52081814483263056</v>
      </c>
      <c r="AI106" s="43">
        <v>0.44503398964994956</v>
      </c>
      <c r="AJ106" s="43">
        <v>0.36611345058211536</v>
      </c>
      <c r="AK106" s="33">
        <v>0.37136803874092017</v>
      </c>
      <c r="AL106" s="33">
        <v>0.10392879137816052</v>
      </c>
      <c r="AM106" s="33">
        <v>0.9117789587124645</v>
      </c>
      <c r="AN106" s="33">
        <v>1</v>
      </c>
      <c r="AO106" s="33">
        <v>0.78324656885944166</v>
      </c>
      <c r="AP106" s="33">
        <v>0.24347326049453705</v>
      </c>
      <c r="AQ106" s="33">
        <v>0.96609572970436408</v>
      </c>
      <c r="AR106" s="33">
        <v>0.80020823692734844</v>
      </c>
      <c r="AS106" s="33">
        <v>0.92766497461928921</v>
      </c>
      <c r="AT106" s="33">
        <v>0.95933544303797447</v>
      </c>
      <c r="AU106" s="33">
        <v>1.9165727170235448E-2</v>
      </c>
      <c r="AV106" s="33">
        <v>0</v>
      </c>
      <c r="AW106" s="33">
        <v>1</v>
      </c>
      <c r="AX106" s="33">
        <v>0.33333333333333343</v>
      </c>
      <c r="AY106" s="33">
        <v>1</v>
      </c>
      <c r="AZ106" s="33">
        <v>0</v>
      </c>
      <c r="BA106" s="33">
        <v>0.70833333333333337</v>
      </c>
      <c r="BB106" s="33">
        <v>0.5242587601078168</v>
      </c>
      <c r="BC106" s="33">
        <v>0.48966942148760317</v>
      </c>
      <c r="BD106" s="33">
        <v>0.41022865647409018</v>
      </c>
      <c r="BE106" s="33">
        <v>0.43411479385610341</v>
      </c>
      <c r="BF106" s="33">
        <v>0.17142309902317565</v>
      </c>
      <c r="BG106" s="33">
        <v>0.38297872340425554</v>
      </c>
      <c r="BH106" s="33">
        <v>0.25</v>
      </c>
    </row>
    <row r="107" spans="1:60" x14ac:dyDescent="0.25">
      <c r="A107" s="34" t="s">
        <v>1077</v>
      </c>
      <c r="B107" s="34" t="s">
        <v>1078</v>
      </c>
      <c r="C107" s="62">
        <f t="shared" si="23"/>
        <v>0.57863986345274376</v>
      </c>
      <c r="D107" s="62">
        <f t="shared" si="24"/>
        <v>0.5769514639462352</v>
      </c>
      <c r="E107" s="62">
        <f t="shared" si="25"/>
        <v>0.56040293029965726</v>
      </c>
      <c r="F107" s="62">
        <f t="shared" si="26"/>
        <v>0.54708359351611402</v>
      </c>
      <c r="G107" s="62">
        <f t="shared" si="27"/>
        <v>0.53673622111095265</v>
      </c>
      <c r="H107" s="62">
        <f t="shared" si="28"/>
        <v>0.62274055704598308</v>
      </c>
      <c r="I107" s="62">
        <f t="shared" si="29"/>
        <v>0.61046508435302993</v>
      </c>
      <c r="J107" s="62">
        <f t="shared" si="30"/>
        <v>0.62994270730023461</v>
      </c>
      <c r="K107" s="62">
        <f t="shared" si="31"/>
        <v>0.63730773399351714</v>
      </c>
      <c r="L107" s="42">
        <f t="shared" si="32"/>
        <v>0.55330251497633343</v>
      </c>
      <c r="M107" s="43">
        <f t="shared" si="33"/>
        <v>0.6389364374842933</v>
      </c>
      <c r="N107" s="43">
        <v>0.53859895206488706</v>
      </c>
      <c r="O107" s="43">
        <v>0.53313744164223908</v>
      </c>
      <c r="P107" s="43">
        <v>0.47725348533034001</v>
      </c>
      <c r="Q107" s="43">
        <v>0.42838992897718098</v>
      </c>
      <c r="R107" s="43">
        <v>0.38713546660162301</v>
      </c>
      <c r="S107" s="43">
        <v>0.67009996322175502</v>
      </c>
      <c r="T107" s="43">
        <v>0.63531048641793808</v>
      </c>
      <c r="U107" s="43">
        <v>0.69</v>
      </c>
      <c r="V107" s="43">
        <v>0.71</v>
      </c>
      <c r="W107" s="43">
        <f t="shared" si="34"/>
        <v>0.5773904050742612</v>
      </c>
      <c r="X107" s="43">
        <f t="shared" si="35"/>
        <v>0.52921462487840565</v>
      </c>
      <c r="Y107" s="42">
        <f t="shared" si="36"/>
        <v>0.57818602818810583</v>
      </c>
      <c r="Z107" s="42">
        <f t="shared" si="37"/>
        <v>0.38161552031790585</v>
      </c>
      <c r="AA107" s="42">
        <f t="shared" si="38"/>
        <v>0.67816703773973785</v>
      </c>
      <c r="AB107" s="42">
        <f t="shared" si="39"/>
        <v>0.67159303405129511</v>
      </c>
      <c r="AC107" s="42">
        <f t="shared" si="40"/>
        <v>0.36414881623449813</v>
      </c>
      <c r="AD107" s="42">
        <f t="shared" si="41"/>
        <v>0.66666666666666663</v>
      </c>
      <c r="AE107" s="42">
        <f t="shared" si="42"/>
        <v>0.55682839173405219</v>
      </c>
      <c r="AF107" s="42">
        <f t="shared" si="43"/>
        <v>0.6790253572380901</v>
      </c>
      <c r="AG107" s="42">
        <f t="shared" si="44"/>
        <v>0.59884751773049649</v>
      </c>
      <c r="AH107" s="43">
        <v>0.76562800985579127</v>
      </c>
      <c r="AI107" s="43">
        <v>0.33231872965031495</v>
      </c>
      <c r="AJ107" s="43">
        <v>0.63661134505821149</v>
      </c>
      <c r="AK107" s="33">
        <v>0.58050847457627119</v>
      </c>
      <c r="AL107" s="33">
        <v>0.18272256605954054</v>
      </c>
      <c r="AM107" s="33">
        <v>0.96654019230006616</v>
      </c>
      <c r="AN107" s="33">
        <v>0.60706976744186059</v>
      </c>
      <c r="AO107" s="33">
        <v>0.58305726455276863</v>
      </c>
      <c r="AP107" s="33">
        <v>0.63714778608395639</v>
      </c>
      <c r="AQ107" s="33">
        <v>0.5970201783200374</v>
      </c>
      <c r="AR107" s="33">
        <v>0.49201758445164273</v>
      </c>
      <c r="AS107" s="33">
        <v>0.8032994923857868</v>
      </c>
      <c r="AT107" s="33">
        <v>0.71946202531645564</v>
      </c>
      <c r="AU107" s="33">
        <v>9.244644870349443E-2</v>
      </c>
      <c r="AV107" s="33">
        <v>1</v>
      </c>
      <c r="AW107" s="33">
        <v>0</v>
      </c>
      <c r="AX107" s="33">
        <v>0</v>
      </c>
      <c r="AY107" s="33">
        <v>1</v>
      </c>
      <c r="AZ107" s="33">
        <v>1</v>
      </c>
      <c r="BA107" s="33">
        <v>0.33333333333333354</v>
      </c>
      <c r="BB107" s="33">
        <v>0.78032345013477089</v>
      </c>
      <c r="BC107" s="33">
        <v>0.49104683195592225</v>
      </c>
      <c r="BD107" s="33">
        <v>0.82370450547963747</v>
      </c>
      <c r="BE107" s="33">
        <v>0.68003233629749393</v>
      </c>
      <c r="BF107" s="33">
        <v>0.72131775521930663</v>
      </c>
      <c r="BG107" s="33">
        <v>0.48936170212765956</v>
      </c>
      <c r="BH107" s="33">
        <v>0.70833333333333337</v>
      </c>
    </row>
    <row r="108" spans="1:60" x14ac:dyDescent="0.25">
      <c r="A108" s="34" t="s">
        <v>1079</v>
      </c>
      <c r="B108" s="34" t="s">
        <v>1080</v>
      </c>
      <c r="C108" s="62">
        <f t="shared" si="23"/>
        <v>0.45544236794050941</v>
      </c>
      <c r="D108" s="62">
        <f t="shared" si="24"/>
        <v>0.45329532392067812</v>
      </c>
      <c r="E108" s="62">
        <f t="shared" si="25"/>
        <v>0.432035997605629</v>
      </c>
      <c r="F108" s="62">
        <f t="shared" si="26"/>
        <v>0.41461321401174989</v>
      </c>
      <c r="G108" s="62">
        <f t="shared" si="27"/>
        <v>0.40086086113652197</v>
      </c>
      <c r="H108" s="62">
        <f t="shared" si="28"/>
        <v>0.51030330229050047</v>
      </c>
      <c r="I108" s="62">
        <f t="shared" si="29"/>
        <v>0.49524870333278054</v>
      </c>
      <c r="J108" s="62">
        <f t="shared" si="30"/>
        <v>0.51906788902743506</v>
      </c>
      <c r="K108" s="62">
        <f t="shared" si="31"/>
        <v>0.50783781534583949</v>
      </c>
      <c r="L108" s="42">
        <f t="shared" si="32"/>
        <v>0.5625240616688143</v>
      </c>
      <c r="M108" s="43">
        <f t="shared" si="33"/>
        <v>0.1255432229663071</v>
      </c>
      <c r="N108" s="43">
        <v>0.53859895206488706</v>
      </c>
      <c r="O108" s="43">
        <v>0.53313744164223908</v>
      </c>
      <c r="P108" s="43">
        <v>0.47725348533034001</v>
      </c>
      <c r="Q108" s="43">
        <v>0.42838992897718098</v>
      </c>
      <c r="R108" s="43">
        <v>0.38713546660162301</v>
      </c>
      <c r="S108" s="43">
        <v>0.67009996322175502</v>
      </c>
      <c r="T108" s="43">
        <v>0.63531048641793808</v>
      </c>
      <c r="U108" s="43">
        <v>0.69</v>
      </c>
      <c r="V108" s="43">
        <v>0.66445716175295</v>
      </c>
      <c r="W108" s="43">
        <f t="shared" si="34"/>
        <v>0.51361840926305502</v>
      </c>
      <c r="X108" s="43">
        <f t="shared" si="35"/>
        <v>0.61142971407457347</v>
      </c>
      <c r="Y108" s="42">
        <f t="shared" si="36"/>
        <v>0.36611345058211547</v>
      </c>
      <c r="Z108" s="42">
        <f t="shared" si="37"/>
        <v>5.301011726185538E-2</v>
      </c>
      <c r="AA108" s="42">
        <f t="shared" si="38"/>
        <v>0.7039616162431519</v>
      </c>
      <c r="AB108" s="42">
        <f t="shared" si="39"/>
        <v>0.93138845296509742</v>
      </c>
      <c r="AC108" s="42">
        <f t="shared" si="40"/>
        <v>0.35325065764750052</v>
      </c>
      <c r="AD108" s="42">
        <f t="shared" si="41"/>
        <v>0.88888888888888895</v>
      </c>
      <c r="AE108" s="42">
        <f t="shared" si="42"/>
        <v>0.59214959568733105</v>
      </c>
      <c r="AF108" s="42">
        <f t="shared" si="43"/>
        <v>0.18747828990424537</v>
      </c>
      <c r="AG108" s="42">
        <f t="shared" si="44"/>
        <v>6.3608156028368806E-2</v>
      </c>
      <c r="AH108" s="43">
        <v>0</v>
      </c>
      <c r="AI108" s="43">
        <v>1</v>
      </c>
      <c r="AJ108" s="43">
        <v>9.8340351746346283E-2</v>
      </c>
      <c r="AK108" s="33">
        <v>8.050847457627118E-2</v>
      </c>
      <c r="AL108" s="33">
        <v>2.551175994743958E-2</v>
      </c>
      <c r="AM108" s="33">
        <v>0.82832805423174516</v>
      </c>
      <c r="AN108" s="33">
        <v>0.89674418604651152</v>
      </c>
      <c r="AO108" s="33">
        <v>0.66493137718883111</v>
      </c>
      <c r="AP108" s="33">
        <v>0.14939620471535364</v>
      </c>
      <c r="AQ108" s="33">
        <v>0.98040825903331763</v>
      </c>
      <c r="AR108" s="33">
        <v>0.88477556686719117</v>
      </c>
      <c r="AS108" s="33">
        <v>0.91730118443316411</v>
      </c>
      <c r="AT108" s="33">
        <v>0.99208860759493678</v>
      </c>
      <c r="AU108" s="33">
        <v>5.9751972942501452E-2</v>
      </c>
      <c r="AV108" s="33">
        <v>0</v>
      </c>
      <c r="AW108" s="33">
        <v>1</v>
      </c>
      <c r="AX108" s="33">
        <v>0.66666666666666674</v>
      </c>
      <c r="AY108" s="33">
        <v>1</v>
      </c>
      <c r="AZ108" s="33">
        <v>1</v>
      </c>
      <c r="BA108" s="33">
        <v>0.95833333333333326</v>
      </c>
      <c r="BB108" s="33">
        <v>0.22596585804132893</v>
      </c>
      <c r="BC108" s="33">
        <v>0.59159779614325037</v>
      </c>
      <c r="BD108" s="33">
        <v>1.5694763902043028E-2</v>
      </c>
      <c r="BE108" s="33">
        <v>1.1802748585286984E-2</v>
      </c>
      <c r="BF108" s="33">
        <v>0.13081785098640106</v>
      </c>
      <c r="BG108" s="33">
        <v>0.10638297872340421</v>
      </c>
      <c r="BH108" s="33">
        <v>2.0833333333333395E-2</v>
      </c>
    </row>
    <row r="109" spans="1:60" x14ac:dyDescent="0.25">
      <c r="A109" s="34" t="s">
        <v>1081</v>
      </c>
      <c r="B109" s="34" t="s">
        <v>1082</v>
      </c>
      <c r="C109" s="62">
        <f t="shared" si="23"/>
        <v>0.46910728967214338</v>
      </c>
      <c r="D109" s="62">
        <f t="shared" si="24"/>
        <v>0.46702307158922923</v>
      </c>
      <c r="E109" s="62">
        <f t="shared" si="25"/>
        <v>0.44641796775597753</v>
      </c>
      <c r="F109" s="62">
        <f t="shared" si="26"/>
        <v>0.42957888209435879</v>
      </c>
      <c r="G109" s="62">
        <f t="shared" si="27"/>
        <v>0.41632118454313588</v>
      </c>
      <c r="H109" s="62">
        <f t="shared" si="28"/>
        <v>0.52253550983342345</v>
      </c>
      <c r="I109" s="62">
        <f t="shared" si="29"/>
        <v>0.41412402192295761</v>
      </c>
      <c r="J109" s="62">
        <f t="shared" si="30"/>
        <v>0.44739844901550818</v>
      </c>
      <c r="K109" s="62">
        <f t="shared" si="31"/>
        <v>0.47349625711195281</v>
      </c>
      <c r="L109" s="42">
        <f t="shared" si="32"/>
        <v>0.56884943930258247</v>
      </c>
      <c r="M109" s="43">
        <f t="shared" si="33"/>
        <v>0.21565350065333991</v>
      </c>
      <c r="N109" s="43">
        <v>0.53859895206488706</v>
      </c>
      <c r="O109" s="43">
        <v>0.53313744164223908</v>
      </c>
      <c r="P109" s="43">
        <v>0.47725348533034001</v>
      </c>
      <c r="Q109" s="43">
        <v>0.42838992897718098</v>
      </c>
      <c r="R109" s="43">
        <v>0.38713546660162301</v>
      </c>
      <c r="S109" s="43">
        <v>0.67009996322175502</v>
      </c>
      <c r="T109" s="43">
        <v>0.38</v>
      </c>
      <c r="U109" s="43">
        <v>0.48</v>
      </c>
      <c r="V109" s="43">
        <v>0.55000000000000004</v>
      </c>
      <c r="W109" s="43">
        <f t="shared" si="34"/>
        <v>0.57290388634904654</v>
      </c>
      <c r="X109" s="43">
        <f t="shared" si="35"/>
        <v>0.56479499225611829</v>
      </c>
      <c r="Y109" s="42">
        <f t="shared" si="36"/>
        <v>0.43713665952719466</v>
      </c>
      <c r="Z109" s="42">
        <f t="shared" si="37"/>
        <v>0.23110653854744617</v>
      </c>
      <c r="AA109" s="42">
        <f t="shared" si="38"/>
        <v>0.74497210189559993</v>
      </c>
      <c r="AB109" s="42">
        <f t="shared" si="39"/>
        <v>0.87840024542594541</v>
      </c>
      <c r="AC109" s="42">
        <f t="shared" si="40"/>
        <v>0.36677940623825633</v>
      </c>
      <c r="AD109" s="42">
        <f t="shared" si="41"/>
        <v>0.66666666666666663</v>
      </c>
      <c r="AE109" s="42">
        <f t="shared" si="42"/>
        <v>0.66093890386343201</v>
      </c>
      <c r="AF109" s="42">
        <f t="shared" si="43"/>
        <v>0.3040906892499422</v>
      </c>
      <c r="AG109" s="42">
        <f t="shared" si="44"/>
        <v>0.12721631205673761</v>
      </c>
      <c r="AH109" s="43">
        <v>0.31170317020744726</v>
      </c>
      <c r="AI109" s="43">
        <v>0.68883239668228646</v>
      </c>
      <c r="AJ109" s="43">
        <v>0.31087441169185032</v>
      </c>
      <c r="AK109" s="33">
        <v>0.25575060532687655</v>
      </c>
      <c r="AL109" s="33">
        <v>0.20646247176801577</v>
      </c>
      <c r="AM109" s="33">
        <v>0.91416224804476109</v>
      </c>
      <c r="AN109" s="33">
        <v>0.78567441860465115</v>
      </c>
      <c r="AO109" s="33">
        <v>0.66493137718883111</v>
      </c>
      <c r="AP109" s="33">
        <v>0.50626797009775737</v>
      </c>
      <c r="AQ109" s="33">
        <v>0.85382449554199891</v>
      </c>
      <c r="AR109" s="33">
        <v>0.8376908838500694</v>
      </c>
      <c r="AS109" s="33">
        <v>0.91222504230118429</v>
      </c>
      <c r="AT109" s="33">
        <v>0.88528481012658244</v>
      </c>
      <c r="AU109" s="33">
        <v>0.1003382187147691</v>
      </c>
      <c r="AV109" s="33">
        <v>0</v>
      </c>
      <c r="AW109" s="33">
        <v>1</v>
      </c>
      <c r="AX109" s="33">
        <v>0</v>
      </c>
      <c r="AY109" s="33">
        <v>1</v>
      </c>
      <c r="AZ109" s="33">
        <v>1</v>
      </c>
      <c r="BA109" s="33">
        <v>0.91666666666666663</v>
      </c>
      <c r="BB109" s="33">
        <v>0.40521114106019746</v>
      </c>
      <c r="BC109" s="33">
        <v>0.44008264462809915</v>
      </c>
      <c r="BD109" s="33">
        <v>0.28237045054796378</v>
      </c>
      <c r="BE109" s="33">
        <v>0.23993532740501211</v>
      </c>
      <c r="BF109" s="33">
        <v>0.25397433441869371</v>
      </c>
      <c r="BG109" s="33">
        <v>0.21276595744680854</v>
      </c>
      <c r="BH109" s="33">
        <v>4.1666666666666699E-2</v>
      </c>
    </row>
    <row r="110" spans="1:60" x14ac:dyDescent="0.25">
      <c r="A110" s="34" t="s">
        <v>1083</v>
      </c>
      <c r="B110" s="34" t="s">
        <v>1084</v>
      </c>
      <c r="C110" s="62">
        <f t="shared" si="23"/>
        <v>0.49950124587177797</v>
      </c>
      <c r="D110" s="62">
        <f t="shared" si="24"/>
        <v>0.50674091283787726</v>
      </c>
      <c r="E110" s="62">
        <f t="shared" si="25"/>
        <v>0.51028138050207994</v>
      </c>
      <c r="F110" s="62">
        <f t="shared" si="26"/>
        <v>0.52400612787256451</v>
      </c>
      <c r="G110" s="62">
        <f t="shared" si="27"/>
        <v>0.51278207741782467</v>
      </c>
      <c r="H110" s="62">
        <f t="shared" si="28"/>
        <v>0.59155011314017225</v>
      </c>
      <c r="I110" s="62">
        <f t="shared" si="29"/>
        <v>0.57092491798710943</v>
      </c>
      <c r="J110" s="62">
        <f t="shared" si="30"/>
        <v>0.60330548202426737</v>
      </c>
      <c r="K110" s="62">
        <f t="shared" si="31"/>
        <v>0.62184698230853108</v>
      </c>
      <c r="L110" s="42">
        <f t="shared" si="32"/>
        <v>0.57381882324683353</v>
      </c>
      <c r="M110" s="43">
        <f t="shared" si="33"/>
        <v>0.47933753527810863</v>
      </c>
      <c r="N110" s="43">
        <v>0.43528378069390805</v>
      </c>
      <c r="O110" s="43">
        <v>0.45970266923138298</v>
      </c>
      <c r="P110" s="43">
        <v>0.47130536569784998</v>
      </c>
      <c r="Q110" s="43">
        <v>0.51450437514780001</v>
      </c>
      <c r="R110" s="43">
        <v>0.47937862138618603</v>
      </c>
      <c r="S110" s="43">
        <v>0.70054414216319805</v>
      </c>
      <c r="T110" s="43">
        <v>0.64717329359239906</v>
      </c>
      <c r="U110" s="43">
        <v>0.73</v>
      </c>
      <c r="V110" s="43">
        <v>0.7752731740114861</v>
      </c>
      <c r="W110" s="43">
        <f t="shared" si="34"/>
        <v>0.50881670860442596</v>
      </c>
      <c r="X110" s="43">
        <f t="shared" si="35"/>
        <v>0.63882093788924099</v>
      </c>
      <c r="Y110" s="42">
        <f t="shared" si="36"/>
        <v>0.56283941271618232</v>
      </c>
      <c r="Z110" s="42">
        <f t="shared" si="37"/>
        <v>0.43160132223598369</v>
      </c>
      <c r="AA110" s="42">
        <f t="shared" si="38"/>
        <v>0.4993631789983789</v>
      </c>
      <c r="AB110" s="42">
        <f t="shared" si="39"/>
        <v>0.54146292046715905</v>
      </c>
      <c r="AC110" s="42">
        <f t="shared" si="40"/>
        <v>0.73092822247275446</v>
      </c>
      <c r="AD110" s="42">
        <f t="shared" si="41"/>
        <v>0.66666666666666663</v>
      </c>
      <c r="AE110" s="42">
        <f t="shared" si="42"/>
        <v>0.51886792452830188</v>
      </c>
      <c r="AF110" s="42">
        <f t="shared" si="43"/>
        <v>0.43185769466969237</v>
      </c>
      <c r="AG110" s="42">
        <f t="shared" si="44"/>
        <v>0.52681737588652489</v>
      </c>
      <c r="AH110" s="43">
        <v>0.51649671691121202</v>
      </c>
      <c r="AI110" s="43">
        <v>0.50840992847042887</v>
      </c>
      <c r="AJ110" s="43">
        <v>0.66361159276690607</v>
      </c>
      <c r="AK110" s="33">
        <v>0.65556900726392253</v>
      </c>
      <c r="AL110" s="33">
        <v>0.20763363720804479</v>
      </c>
      <c r="AM110" s="33">
        <v>0.58945798286146511</v>
      </c>
      <c r="AN110" s="33">
        <v>0.34920930232558139</v>
      </c>
      <c r="AO110" s="33">
        <v>0.19734973970657832</v>
      </c>
      <c r="AP110" s="33">
        <v>0.54123059229442205</v>
      </c>
      <c r="AQ110" s="33">
        <v>0.81956827780384789</v>
      </c>
      <c r="AR110" s="33">
        <v>0.30148079592781118</v>
      </c>
      <c r="AS110" s="33">
        <v>0.5903130287648054</v>
      </c>
      <c r="AT110" s="33">
        <v>0.73259493670886067</v>
      </c>
      <c r="AU110" s="33">
        <v>0.19278466741826353</v>
      </c>
      <c r="AV110" s="33">
        <v>1</v>
      </c>
      <c r="AW110" s="33">
        <v>1</v>
      </c>
      <c r="AX110" s="33">
        <v>0</v>
      </c>
      <c r="AY110" s="33">
        <v>1</v>
      </c>
      <c r="AZ110" s="33">
        <v>1</v>
      </c>
      <c r="BA110" s="33">
        <v>0.49999999999999989</v>
      </c>
      <c r="BB110" s="33">
        <v>0.53773584905660388</v>
      </c>
      <c r="BC110" s="33">
        <v>0.38154269972451688</v>
      </c>
      <c r="BD110" s="33">
        <v>0.37965092680286844</v>
      </c>
      <c r="BE110" s="33">
        <v>0.40485044462409053</v>
      </c>
      <c r="BF110" s="33">
        <v>0.56138670752729369</v>
      </c>
      <c r="BG110" s="33">
        <v>0.57446808510638303</v>
      </c>
      <c r="BH110" s="33">
        <v>0.47916666666666669</v>
      </c>
    </row>
    <row r="111" spans="1:60" x14ac:dyDescent="0.25">
      <c r="A111" s="34" t="s">
        <v>1085</v>
      </c>
      <c r="B111" s="34" t="s">
        <v>1086</v>
      </c>
      <c r="C111" s="62">
        <f t="shared" si="23"/>
        <v>0.54494621771602325</v>
      </c>
      <c r="D111" s="62">
        <f t="shared" si="24"/>
        <v>0.55158973732232008</v>
      </c>
      <c r="E111" s="62">
        <f t="shared" si="25"/>
        <v>0.55484409779923716</v>
      </c>
      <c r="F111" s="62">
        <f t="shared" si="26"/>
        <v>0.56749212119952763</v>
      </c>
      <c r="G111" s="62">
        <f t="shared" si="27"/>
        <v>0.5571448146545751</v>
      </c>
      <c r="H111" s="62">
        <f t="shared" si="28"/>
        <v>0.63039386254284824</v>
      </c>
      <c r="I111" s="62">
        <f t="shared" si="29"/>
        <v>0.61108113009168319</v>
      </c>
      <c r="J111" s="62">
        <f t="shared" si="30"/>
        <v>0.63391039605166655</v>
      </c>
      <c r="K111" s="62">
        <f t="shared" si="31"/>
        <v>0.64908324341047352</v>
      </c>
      <c r="L111" s="42">
        <f t="shared" si="32"/>
        <v>0.59251995197850205</v>
      </c>
      <c r="M111" s="43">
        <f t="shared" si="33"/>
        <v>0.59190140899175592</v>
      </c>
      <c r="N111" s="43">
        <v>0.43528378069390805</v>
      </c>
      <c r="O111" s="43">
        <v>0.45970266923138298</v>
      </c>
      <c r="P111" s="43">
        <v>0.47130536569784998</v>
      </c>
      <c r="Q111" s="43">
        <v>0.51450437514780001</v>
      </c>
      <c r="R111" s="43">
        <v>0.47937862138618603</v>
      </c>
      <c r="S111" s="43">
        <v>0.70054414216319805</v>
      </c>
      <c r="T111" s="43">
        <v>0.64717329359239906</v>
      </c>
      <c r="U111" s="43">
        <v>0.71</v>
      </c>
      <c r="V111" s="43">
        <v>0.75</v>
      </c>
      <c r="W111" s="43">
        <f t="shared" si="34"/>
        <v>0.55065808669910443</v>
      </c>
      <c r="X111" s="43">
        <f t="shared" si="35"/>
        <v>0.63438181725789955</v>
      </c>
      <c r="Y111" s="42">
        <f t="shared" si="36"/>
        <v>0.58684261806994797</v>
      </c>
      <c r="Z111" s="42">
        <f t="shared" si="37"/>
        <v>0.50047621489530503</v>
      </c>
      <c r="AA111" s="42">
        <f t="shared" si="38"/>
        <v>0.44548032206589772</v>
      </c>
      <c r="AB111" s="42">
        <f t="shared" si="39"/>
        <v>0.6698331917652669</v>
      </c>
      <c r="AC111" s="42">
        <f t="shared" si="40"/>
        <v>0.73844419391206328</v>
      </c>
      <c r="AD111" s="42">
        <f t="shared" si="41"/>
        <v>0.66666666666666663</v>
      </c>
      <c r="AE111" s="42">
        <f t="shared" si="42"/>
        <v>0.49803459119496873</v>
      </c>
      <c r="AF111" s="42">
        <f t="shared" si="43"/>
        <v>0.57431700238067496</v>
      </c>
      <c r="AG111" s="42">
        <f t="shared" si="44"/>
        <v>0.60948581560283688</v>
      </c>
      <c r="AH111" s="43">
        <v>0.29518795722629243</v>
      </c>
      <c r="AI111" s="43">
        <v>0.72072756109056146</v>
      </c>
      <c r="AJ111" s="43">
        <v>0.74461233589298992</v>
      </c>
      <c r="AK111" s="33">
        <v>0.6940072639225181</v>
      </c>
      <c r="AL111" s="33">
        <v>0.30694516586809195</v>
      </c>
      <c r="AM111" s="33">
        <v>0.46339626400708339</v>
      </c>
      <c r="AN111" s="33">
        <v>0.15348837209302318</v>
      </c>
      <c r="AO111" s="33">
        <v>0.43066729768102224</v>
      </c>
      <c r="AP111" s="33">
        <v>0.38573893041978152</v>
      </c>
      <c r="AQ111" s="33">
        <v>0.79411074612857813</v>
      </c>
      <c r="AR111" s="33">
        <v>0.67549745488199908</v>
      </c>
      <c r="AS111" s="33">
        <v>0.80583756345177637</v>
      </c>
      <c r="AT111" s="33">
        <v>0.52816455696202524</v>
      </c>
      <c r="AU111" s="33">
        <v>0.21533258173618999</v>
      </c>
      <c r="AV111" s="33">
        <v>1</v>
      </c>
      <c r="AW111" s="33">
        <v>1</v>
      </c>
      <c r="AX111" s="33">
        <v>0</v>
      </c>
      <c r="AY111" s="33">
        <v>1</v>
      </c>
      <c r="AZ111" s="33">
        <v>1</v>
      </c>
      <c r="BA111" s="33">
        <v>0.29166666666666685</v>
      </c>
      <c r="BB111" s="33">
        <v>0.70440251572327062</v>
      </c>
      <c r="BC111" s="33">
        <v>0.29476584022038588</v>
      </c>
      <c r="BD111" s="33">
        <v>0.68772831822486813</v>
      </c>
      <c r="BE111" s="33">
        <v>0.57008892481810836</v>
      </c>
      <c r="BF111" s="33">
        <v>0.74468492625933747</v>
      </c>
      <c r="BG111" s="33">
        <v>0.5106382978723405</v>
      </c>
      <c r="BH111" s="33">
        <v>0.70833333333333337</v>
      </c>
    </row>
    <row r="112" spans="1:60" x14ac:dyDescent="0.25">
      <c r="A112" s="34" t="s">
        <v>1087</v>
      </c>
      <c r="B112" s="34" t="s">
        <v>1088</v>
      </c>
      <c r="C112" s="62">
        <f t="shared" si="23"/>
        <v>0.46018950720731588</v>
      </c>
      <c r="D112" s="62">
        <f t="shared" si="24"/>
        <v>0.46803764876345044</v>
      </c>
      <c r="E112" s="62">
        <f t="shared" si="25"/>
        <v>0.47186859950982368</v>
      </c>
      <c r="F112" s="62">
        <f t="shared" si="26"/>
        <v>0.48667782974392038</v>
      </c>
      <c r="G112" s="62">
        <f t="shared" si="27"/>
        <v>0.47457175098945142</v>
      </c>
      <c r="H112" s="62">
        <f t="shared" si="28"/>
        <v>0.55875256086429204</v>
      </c>
      <c r="I112" s="62">
        <f t="shared" si="29"/>
        <v>0.53686883863271617</v>
      </c>
      <c r="J112" s="62">
        <f t="shared" si="30"/>
        <v>0.5543618486475157</v>
      </c>
      <c r="K112" s="62">
        <f t="shared" si="31"/>
        <v>0.59073391414619181</v>
      </c>
      <c r="L112" s="42">
        <f t="shared" si="32"/>
        <v>0.55068424069423094</v>
      </c>
      <c r="M112" s="43">
        <f t="shared" si="33"/>
        <v>0.37762156369082778</v>
      </c>
      <c r="N112" s="43">
        <v>0.43528378069390805</v>
      </c>
      <c r="O112" s="43">
        <v>0.45970266923138298</v>
      </c>
      <c r="P112" s="43">
        <v>0.47130536569784998</v>
      </c>
      <c r="Q112" s="43">
        <v>0.51450437514780001</v>
      </c>
      <c r="R112" s="43">
        <v>0.47937862138618603</v>
      </c>
      <c r="S112" s="43">
        <v>0.70054414216319805</v>
      </c>
      <c r="T112" s="43">
        <v>0.64717329359239906</v>
      </c>
      <c r="U112" s="43">
        <v>0.69</v>
      </c>
      <c r="V112" s="43">
        <v>0.7752731740114861</v>
      </c>
      <c r="W112" s="43">
        <f t="shared" si="34"/>
        <v>0.57723709071652762</v>
      </c>
      <c r="X112" s="43">
        <f t="shared" si="35"/>
        <v>0.52413139067193437</v>
      </c>
      <c r="Y112" s="42">
        <f t="shared" si="36"/>
        <v>0.6002809149055599</v>
      </c>
      <c r="Z112" s="42">
        <f t="shared" si="37"/>
        <v>0.51714231205019301</v>
      </c>
      <c r="AA112" s="42">
        <f t="shared" si="38"/>
        <v>0.55151648360897865</v>
      </c>
      <c r="AB112" s="42">
        <f t="shared" si="39"/>
        <v>0.64000865230137916</v>
      </c>
      <c r="AC112" s="42">
        <f t="shared" si="40"/>
        <v>4.208944006012777E-2</v>
      </c>
      <c r="AD112" s="42">
        <f t="shared" si="41"/>
        <v>0.77777777777777779</v>
      </c>
      <c r="AE112" s="42">
        <f t="shared" si="42"/>
        <v>0.75252695417789761</v>
      </c>
      <c r="AF112" s="42">
        <f t="shared" si="43"/>
        <v>0.4595870990128611</v>
      </c>
      <c r="AG112" s="42">
        <f t="shared" si="44"/>
        <v>0.29565602836879445</v>
      </c>
      <c r="AH112" s="43">
        <v>0.42387004934840544</v>
      </c>
      <c r="AI112" s="43">
        <v>0.58405716403312447</v>
      </c>
      <c r="AJ112" s="43">
        <v>0.79291553133514991</v>
      </c>
      <c r="AK112" s="33">
        <v>0.65223970944309928</v>
      </c>
      <c r="AL112" s="33">
        <v>0.38204491465728679</v>
      </c>
      <c r="AM112" s="33">
        <v>0.29971244128940489</v>
      </c>
      <c r="AN112" s="33">
        <v>0.50846511627906976</v>
      </c>
      <c r="AO112" s="33">
        <v>0.58873639375295794</v>
      </c>
      <c r="AP112" s="33">
        <v>0.60621046578493387</v>
      </c>
      <c r="AQ112" s="33">
        <v>0.75445800093852644</v>
      </c>
      <c r="AR112" s="33">
        <v>0.44227209625173536</v>
      </c>
      <c r="AS112" s="33">
        <v>0.79610829103214886</v>
      </c>
      <c r="AT112" s="33">
        <v>0.68164556962025313</v>
      </c>
      <c r="AU112" s="33">
        <v>0.12626832018038331</v>
      </c>
      <c r="AV112" s="33">
        <v>0</v>
      </c>
      <c r="AW112" s="33">
        <v>0</v>
      </c>
      <c r="AX112" s="33">
        <v>0.33333333333333343</v>
      </c>
      <c r="AY112" s="33">
        <v>1</v>
      </c>
      <c r="AZ112" s="33">
        <v>1</v>
      </c>
      <c r="BA112" s="33">
        <v>0.79166666666666674</v>
      </c>
      <c r="BB112" s="33">
        <v>0.71338724168912848</v>
      </c>
      <c r="BC112" s="33">
        <v>0.40977961432506871</v>
      </c>
      <c r="BD112" s="33">
        <v>0.51454471654715195</v>
      </c>
      <c r="BE112" s="33">
        <v>0.34842360549717055</v>
      </c>
      <c r="BF112" s="33">
        <v>0.5656004596820533</v>
      </c>
      <c r="BG112" s="33">
        <v>0.38297872340425554</v>
      </c>
      <c r="BH112" s="33">
        <v>0.2083333333333334</v>
      </c>
    </row>
    <row r="113" spans="1:60" x14ac:dyDescent="0.25">
      <c r="A113" s="34" t="s">
        <v>1089</v>
      </c>
      <c r="B113" s="34" t="s">
        <v>1090</v>
      </c>
      <c r="C113" s="62">
        <f t="shared" si="23"/>
        <v>0.52026974349310318</v>
      </c>
      <c r="D113" s="62">
        <f t="shared" si="24"/>
        <v>0.51722956854032576</v>
      </c>
      <c r="E113" s="62">
        <f t="shared" si="25"/>
        <v>0.52305555031050988</v>
      </c>
      <c r="F113" s="62">
        <f t="shared" si="26"/>
        <v>0.51669334428997149</v>
      </c>
      <c r="G113" s="62">
        <f t="shared" si="27"/>
        <v>0.51061754980839458</v>
      </c>
      <c r="H113" s="62">
        <f t="shared" si="28"/>
        <v>0.54816001017238625</v>
      </c>
      <c r="I113" s="62">
        <f t="shared" si="29"/>
        <v>0.54340123004262986</v>
      </c>
      <c r="J113" s="62">
        <f t="shared" si="30"/>
        <v>0.56388361820129029</v>
      </c>
      <c r="K113" s="62">
        <f t="shared" si="31"/>
        <v>0.56382555499376474</v>
      </c>
      <c r="L113" s="42">
        <f t="shared" si="32"/>
        <v>0.58880752134261671</v>
      </c>
      <c r="M113" s="43">
        <f t="shared" si="33"/>
        <v>0.61304301597615252</v>
      </c>
      <c r="N113" s="43">
        <v>0.299208592606866</v>
      </c>
      <c r="O113" s="43">
        <v>0.282954490364903</v>
      </c>
      <c r="P113" s="43">
        <v>0.31344104715921001</v>
      </c>
      <c r="Q113" s="43">
        <v>0.28000000000000003</v>
      </c>
      <c r="R113" s="43">
        <v>0.24428428194220703</v>
      </c>
      <c r="S113" s="43">
        <v>0.42299190798635605</v>
      </c>
      <c r="T113" s="43">
        <v>0.40415177148029302</v>
      </c>
      <c r="U113" s="43">
        <v>0.48101784647470103</v>
      </c>
      <c r="V113" s="43">
        <v>0.48081361606320505</v>
      </c>
      <c r="W113" s="43">
        <f t="shared" si="34"/>
        <v>0.59150245719218364</v>
      </c>
      <c r="X113" s="43">
        <f t="shared" si="35"/>
        <v>0.58611258549304968</v>
      </c>
      <c r="Y113" s="42">
        <f t="shared" si="36"/>
        <v>0.59841311084476978</v>
      </c>
      <c r="Z113" s="42">
        <f t="shared" si="37"/>
        <v>0.45655722156165213</v>
      </c>
      <c r="AA113" s="42">
        <f t="shared" si="38"/>
        <v>0.64540225127011075</v>
      </c>
      <c r="AB113" s="42">
        <f t="shared" si="39"/>
        <v>0.66563724509220201</v>
      </c>
      <c r="AC113" s="42">
        <f t="shared" si="40"/>
        <v>0.36978579481397994</v>
      </c>
      <c r="AD113" s="42">
        <f t="shared" si="41"/>
        <v>0.88888888888888895</v>
      </c>
      <c r="AE113" s="42">
        <f t="shared" si="42"/>
        <v>0.49966307277628041</v>
      </c>
      <c r="AF113" s="42">
        <f t="shared" si="43"/>
        <v>0.59399383337074485</v>
      </c>
      <c r="AG113" s="42">
        <f t="shared" si="44"/>
        <v>0.63209219858156018</v>
      </c>
      <c r="AH113" s="43">
        <v>0.6937136427449192</v>
      </c>
      <c r="AI113" s="43">
        <v>0.37697775815699014</v>
      </c>
      <c r="AJ113" s="43">
        <v>0.72454793163240028</v>
      </c>
      <c r="AK113" s="33">
        <v>0.6831113801452785</v>
      </c>
      <c r="AL113" s="33">
        <v>0.2300030629780257</v>
      </c>
      <c r="AM113" s="33">
        <v>0.71232134651012702</v>
      </c>
      <c r="AN113" s="33">
        <v>0.74009302325581394</v>
      </c>
      <c r="AO113" s="33">
        <v>0.53762423095125422</v>
      </c>
      <c r="AP113" s="33">
        <v>0.54997124784358831</v>
      </c>
      <c r="AQ113" s="33">
        <v>0.68700140778976992</v>
      </c>
      <c r="AR113" s="33">
        <v>0.6063165201295696</v>
      </c>
      <c r="AS113" s="33">
        <v>0.74344331641285966</v>
      </c>
      <c r="AT113" s="33">
        <v>0.647151898734177</v>
      </c>
      <c r="AU113" s="33">
        <v>0.1093573844419397</v>
      </c>
      <c r="AV113" s="33">
        <v>0</v>
      </c>
      <c r="AW113" s="33">
        <v>1</v>
      </c>
      <c r="AX113" s="33">
        <v>0.66666666666666674</v>
      </c>
      <c r="AY113" s="33">
        <v>1</v>
      </c>
      <c r="AZ113" s="33">
        <v>1</v>
      </c>
      <c r="BA113" s="33">
        <v>0.41666666666666652</v>
      </c>
      <c r="BB113" s="33">
        <v>0.58265947888589431</v>
      </c>
      <c r="BC113" s="33">
        <v>0.44765840220385628</v>
      </c>
      <c r="BD113" s="33">
        <v>0.44486537680963334</v>
      </c>
      <c r="BE113" s="33">
        <v>0.78205335489086503</v>
      </c>
      <c r="BF113" s="33">
        <v>0.70139819957862481</v>
      </c>
      <c r="BG113" s="33">
        <v>0.68085106382978722</v>
      </c>
      <c r="BH113" s="33">
        <v>0.58333333333333326</v>
      </c>
    </row>
    <row r="114" spans="1:60" x14ac:dyDescent="0.25">
      <c r="A114" s="34" t="s">
        <v>1091</v>
      </c>
      <c r="B114" s="34" t="s">
        <v>1092</v>
      </c>
      <c r="C114" s="62">
        <f t="shared" si="23"/>
        <v>0.46925862504918764</v>
      </c>
      <c r="D114" s="62">
        <f t="shared" si="24"/>
        <v>0.47695756131899286</v>
      </c>
      <c r="E114" s="62">
        <f t="shared" si="25"/>
        <v>0.48071743243063714</v>
      </c>
      <c r="F114" s="62">
        <f t="shared" si="26"/>
        <v>0.49526213726025353</v>
      </c>
      <c r="G114" s="62">
        <f t="shared" si="27"/>
        <v>0.48337110120127752</v>
      </c>
      <c r="H114" s="62">
        <f t="shared" si="28"/>
        <v>0.56624526391992569</v>
      </c>
      <c r="I114" s="62">
        <f t="shared" si="29"/>
        <v>0.45296762277363228</v>
      </c>
      <c r="J114" s="62">
        <f t="shared" si="30"/>
        <v>0.50781853771458363</v>
      </c>
      <c r="K114" s="62">
        <f t="shared" si="31"/>
        <v>0.51882527621459917</v>
      </c>
      <c r="L114" s="42">
        <f t="shared" si="32"/>
        <v>0.58802384332614521</v>
      </c>
      <c r="M114" s="43">
        <f t="shared" si="33"/>
        <v>0.35407197280761038</v>
      </c>
      <c r="N114" s="43">
        <v>0.43528378069390805</v>
      </c>
      <c r="O114" s="43">
        <v>0.45970266923138298</v>
      </c>
      <c r="P114" s="43">
        <v>0.47130536569784998</v>
      </c>
      <c r="Q114" s="43">
        <v>0.51450437514780001</v>
      </c>
      <c r="R114" s="43">
        <v>0.47937862138618603</v>
      </c>
      <c r="S114" s="43">
        <v>0.70054414216319805</v>
      </c>
      <c r="T114" s="43">
        <v>0.38</v>
      </c>
      <c r="U114" s="43">
        <v>0.55000000000000004</v>
      </c>
      <c r="V114" s="43">
        <v>0.57999999999999996</v>
      </c>
      <c r="W114" s="43">
        <f t="shared" si="34"/>
        <v>0.48369643547039298</v>
      </c>
      <c r="X114" s="43">
        <f t="shared" si="35"/>
        <v>0.69235125118189744</v>
      </c>
      <c r="Y114" s="42">
        <f t="shared" si="36"/>
        <v>0.51764876648623681</v>
      </c>
      <c r="Z114" s="42">
        <f t="shared" si="37"/>
        <v>0.22829817972875832</v>
      </c>
      <c r="AA114" s="42">
        <f t="shared" si="38"/>
        <v>0.5674145043625014</v>
      </c>
      <c r="AB114" s="42">
        <f t="shared" si="39"/>
        <v>0.62142429130407528</v>
      </c>
      <c r="AC114" s="42">
        <f t="shared" si="40"/>
        <v>0.3603908305148445</v>
      </c>
      <c r="AD114" s="42">
        <f t="shared" si="41"/>
        <v>0.88888888888888895</v>
      </c>
      <c r="AE114" s="42">
        <f t="shared" si="42"/>
        <v>0.82777403414195871</v>
      </c>
      <c r="AF114" s="42">
        <f t="shared" si="43"/>
        <v>0.40162798816841228</v>
      </c>
      <c r="AG114" s="42">
        <f t="shared" si="44"/>
        <v>0.30651595744680843</v>
      </c>
      <c r="AH114" s="43">
        <v>0.60877319114698492</v>
      </c>
      <c r="AI114" s="43">
        <v>0.39772772807887941</v>
      </c>
      <c r="AJ114" s="43">
        <v>0.54644538023284617</v>
      </c>
      <c r="AK114" s="33">
        <v>0.35623486682808725</v>
      </c>
      <c r="AL114" s="33">
        <v>0.10036149262942939</v>
      </c>
      <c r="AM114" s="33">
        <v>0.57050220048438915</v>
      </c>
      <c r="AN114" s="33">
        <v>0.43330232558139531</v>
      </c>
      <c r="AO114" s="33">
        <v>0.44723142451490777</v>
      </c>
      <c r="AP114" s="33">
        <v>0.63990799309948243</v>
      </c>
      <c r="AQ114" s="33">
        <v>0.74612857813233213</v>
      </c>
      <c r="AR114" s="33">
        <v>0.37598334104581216</v>
      </c>
      <c r="AS114" s="33">
        <v>0.62436548223350241</v>
      </c>
      <c r="AT114" s="33">
        <v>0.86392405063291144</v>
      </c>
      <c r="AU114" s="33">
        <v>8.1172491544533654E-2</v>
      </c>
      <c r="AV114" s="33">
        <v>0</v>
      </c>
      <c r="AW114" s="33">
        <v>1</v>
      </c>
      <c r="AX114" s="33">
        <v>0.66666666666666674</v>
      </c>
      <c r="AY114" s="33">
        <v>1</v>
      </c>
      <c r="AZ114" s="33">
        <v>1</v>
      </c>
      <c r="BA114" s="33">
        <v>0.79166666666666674</v>
      </c>
      <c r="BB114" s="33">
        <v>0.86388140161725069</v>
      </c>
      <c r="BC114" s="33">
        <v>0.10743801652892571</v>
      </c>
      <c r="BD114" s="33">
        <v>0.57285888242457039</v>
      </c>
      <c r="BE114" s="33">
        <v>0.47534357316087306</v>
      </c>
      <c r="BF114" s="33">
        <v>0.45087148055927989</v>
      </c>
      <c r="BG114" s="33">
        <v>0.42553191489361697</v>
      </c>
      <c r="BH114" s="33">
        <v>0.18749999999999992</v>
      </c>
    </row>
    <row r="115" spans="1:60" x14ac:dyDescent="0.25">
      <c r="A115" s="34" t="s">
        <v>1093</v>
      </c>
      <c r="B115" s="34" t="s">
        <v>1094</v>
      </c>
      <c r="C115" s="62">
        <f t="shared" si="23"/>
        <v>0.48915178641754503</v>
      </c>
      <c r="D115" s="62">
        <f t="shared" si="24"/>
        <v>0.48591695868070672</v>
      </c>
      <c r="E115" s="62">
        <f t="shared" si="25"/>
        <v>0.49211378041234177</v>
      </c>
      <c r="F115" s="62">
        <f t="shared" si="26"/>
        <v>0.48534614059931619</v>
      </c>
      <c r="G115" s="62">
        <f t="shared" si="27"/>
        <v>0.47887278721328963</v>
      </c>
      <c r="H115" s="62">
        <f t="shared" si="28"/>
        <v>0.518717901091997</v>
      </c>
      <c r="I115" s="62">
        <f t="shared" si="29"/>
        <v>0.51368644227090443</v>
      </c>
      <c r="J115" s="62">
        <f t="shared" si="30"/>
        <v>0.52623905483548528</v>
      </c>
      <c r="K115" s="62">
        <f t="shared" si="31"/>
        <v>0.53524585063793162</v>
      </c>
      <c r="L115" s="42">
        <f t="shared" si="32"/>
        <v>0.6718847758320079</v>
      </c>
      <c r="M115" s="43">
        <f t="shared" si="33"/>
        <v>0.42053950712547078</v>
      </c>
      <c r="N115" s="43">
        <v>0.299208592606866</v>
      </c>
      <c r="O115" s="43">
        <v>0.282954490364903</v>
      </c>
      <c r="P115" s="43">
        <v>0.31344104715921001</v>
      </c>
      <c r="Q115" s="43">
        <v>0.28000000000000003</v>
      </c>
      <c r="R115" s="43">
        <v>0.24428428194220703</v>
      </c>
      <c r="S115" s="43">
        <v>0.42299190798635605</v>
      </c>
      <c r="T115" s="43">
        <v>0.40415177148029302</v>
      </c>
      <c r="U115" s="43">
        <v>0.45</v>
      </c>
      <c r="V115" s="43">
        <v>0.48081361606320505</v>
      </c>
      <c r="W115" s="43">
        <f t="shared" si="34"/>
        <v>0.58516025145407935</v>
      </c>
      <c r="X115" s="43">
        <f t="shared" si="35"/>
        <v>0.75860930020993633</v>
      </c>
      <c r="Y115" s="42">
        <f t="shared" si="36"/>
        <v>0.53911259124745381</v>
      </c>
      <c r="Z115" s="42">
        <f t="shared" si="37"/>
        <v>0.43161190818893602</v>
      </c>
      <c r="AA115" s="42">
        <f t="shared" si="38"/>
        <v>0.63058858543291296</v>
      </c>
      <c r="AB115" s="42">
        <f t="shared" si="39"/>
        <v>0.73932792094701461</v>
      </c>
      <c r="AC115" s="42">
        <f t="shared" si="40"/>
        <v>0.69034197670048858</v>
      </c>
      <c r="AD115" s="42">
        <f t="shared" si="41"/>
        <v>0.88888888888888895</v>
      </c>
      <c r="AE115" s="42">
        <f t="shared" si="42"/>
        <v>0.69659703504043158</v>
      </c>
      <c r="AF115" s="42">
        <f t="shared" si="43"/>
        <v>0.48137156744243093</v>
      </c>
      <c r="AG115" s="42">
        <f t="shared" si="44"/>
        <v>0.35970744680851063</v>
      </c>
      <c r="AH115" s="43">
        <v>0.70293166967644694</v>
      </c>
      <c r="AI115" s="43">
        <v>0.31346481102652857</v>
      </c>
      <c r="AJ115" s="43">
        <v>0.60094129303938582</v>
      </c>
      <c r="AK115" s="33">
        <v>0.6628329297820823</v>
      </c>
      <c r="AL115" s="33">
        <v>0.20039088659578974</v>
      </c>
      <c r="AM115" s="33">
        <v>0.74722900009862769</v>
      </c>
      <c r="AN115" s="33">
        <v>0.62176744186046518</v>
      </c>
      <c r="AO115" s="33">
        <v>0.57737813535257942</v>
      </c>
      <c r="AP115" s="33">
        <v>0.56848763657274293</v>
      </c>
      <c r="AQ115" s="33">
        <v>0.63808071328015004</v>
      </c>
      <c r="AR115" s="33">
        <v>0.6683248496066635</v>
      </c>
      <c r="AS115" s="33">
        <v>0.78193739424703868</v>
      </c>
      <c r="AT115" s="33">
        <v>0.76772151898734164</v>
      </c>
      <c r="AU115" s="33">
        <v>7.1025930101465518E-2</v>
      </c>
      <c r="AV115" s="33">
        <v>1</v>
      </c>
      <c r="AW115" s="33">
        <v>1</v>
      </c>
      <c r="AX115" s="33">
        <v>0.66666666666666674</v>
      </c>
      <c r="AY115" s="33">
        <v>1</v>
      </c>
      <c r="AZ115" s="33">
        <v>1</v>
      </c>
      <c r="BA115" s="33">
        <v>0.79166666666666674</v>
      </c>
      <c r="BB115" s="33">
        <v>0.6015274034141963</v>
      </c>
      <c r="BC115" s="33">
        <v>0.41391184573002704</v>
      </c>
      <c r="BD115" s="33">
        <v>0.51562711405763773</v>
      </c>
      <c r="BE115" s="33">
        <v>0.53128536782538394</v>
      </c>
      <c r="BF115" s="33">
        <v>0.464661942156675</v>
      </c>
      <c r="BG115" s="33">
        <v>0.53191489361702138</v>
      </c>
      <c r="BH115" s="33">
        <v>0.18749999999999992</v>
      </c>
    </row>
    <row r="116" spans="1:60" x14ac:dyDescent="0.25">
      <c r="A116" s="34" t="s">
        <v>1095</v>
      </c>
      <c r="B116" s="34" t="s">
        <v>1096</v>
      </c>
      <c r="C116" s="62">
        <f t="shared" si="23"/>
        <v>0.46616423602697388</v>
      </c>
      <c r="D116" s="62">
        <f t="shared" si="24"/>
        <v>0.4627687495160453</v>
      </c>
      <c r="E116" s="62">
        <f t="shared" si="25"/>
        <v>0.46927134758779293</v>
      </c>
      <c r="F116" s="62">
        <f t="shared" si="26"/>
        <v>0.46216934233004664</v>
      </c>
      <c r="G116" s="62">
        <f t="shared" si="27"/>
        <v>0.45536663374533837</v>
      </c>
      <c r="H116" s="62">
        <f t="shared" si="28"/>
        <v>0.49709947264951237</v>
      </c>
      <c r="I116" s="62">
        <f t="shared" si="29"/>
        <v>0.49184691293945915</v>
      </c>
      <c r="J116" s="62">
        <f t="shared" si="30"/>
        <v>0.51438625937325666</v>
      </c>
      <c r="K116" s="62">
        <f t="shared" si="31"/>
        <v>0.5143226083114173</v>
      </c>
      <c r="L116" s="42">
        <f t="shared" si="32"/>
        <v>0.57121867903518542</v>
      </c>
      <c r="M116" s="43">
        <f t="shared" si="33"/>
        <v>0.48591225968439289</v>
      </c>
      <c r="N116" s="43">
        <v>0.299208592606866</v>
      </c>
      <c r="O116" s="43">
        <v>0.282954490364903</v>
      </c>
      <c r="P116" s="43">
        <v>0.31344104715921001</v>
      </c>
      <c r="Q116" s="43">
        <v>0.28000000000000003</v>
      </c>
      <c r="R116" s="43">
        <v>0.24428428194220703</v>
      </c>
      <c r="S116" s="43">
        <v>0.42299190798635605</v>
      </c>
      <c r="T116" s="43">
        <v>0.40415177148029302</v>
      </c>
      <c r="U116" s="43">
        <v>0.48101784647470103</v>
      </c>
      <c r="V116" s="43">
        <v>0.48081361606320505</v>
      </c>
      <c r="W116" s="43">
        <f t="shared" si="34"/>
        <v>0.61116186237697279</v>
      </c>
      <c r="X116" s="43">
        <f t="shared" si="35"/>
        <v>0.53127549569339794</v>
      </c>
      <c r="Y116" s="42">
        <f t="shared" si="36"/>
        <v>0.54364222174776378</v>
      </c>
      <c r="Z116" s="42">
        <f t="shared" si="37"/>
        <v>0.44854764117001522</v>
      </c>
      <c r="AA116" s="42">
        <f t="shared" si="38"/>
        <v>0.64526651065572749</v>
      </c>
      <c r="AB116" s="42">
        <f t="shared" si="39"/>
        <v>0.80719107593438444</v>
      </c>
      <c r="AC116" s="42">
        <f t="shared" si="40"/>
        <v>4.208944006012777E-2</v>
      </c>
      <c r="AD116" s="42">
        <f t="shared" si="41"/>
        <v>0.88888888888888895</v>
      </c>
      <c r="AE116" s="42">
        <f t="shared" si="42"/>
        <v>0.66284815813117703</v>
      </c>
      <c r="AF116" s="42">
        <f t="shared" si="43"/>
        <v>0.59394331369502684</v>
      </c>
      <c r="AG116" s="42">
        <f t="shared" si="44"/>
        <v>0.37788120567375894</v>
      </c>
      <c r="AH116" s="43">
        <v>0.74049195480578356</v>
      </c>
      <c r="AI116" s="43">
        <v>0.28330070003374241</v>
      </c>
      <c r="AJ116" s="43">
        <v>0.60713401040376513</v>
      </c>
      <c r="AK116" s="33">
        <v>0.66162227602905577</v>
      </c>
      <c r="AL116" s="33">
        <v>0.23547300631097468</v>
      </c>
      <c r="AM116" s="33">
        <v>0.93174313814092335</v>
      </c>
      <c r="AN116" s="33">
        <v>0.4667906976744185</v>
      </c>
      <c r="AO116" s="33">
        <v>0.63132986275437775</v>
      </c>
      <c r="AP116" s="33">
        <v>0.51052328924669343</v>
      </c>
      <c r="AQ116" s="33">
        <v>0.68594556546222429</v>
      </c>
      <c r="AR116" s="33">
        <v>0.90745025451180006</v>
      </c>
      <c r="AS116" s="33">
        <v>0.84940778341793566</v>
      </c>
      <c r="AT116" s="33">
        <v>0.6647151898734176</v>
      </c>
      <c r="AU116" s="33">
        <v>0.12626832018038331</v>
      </c>
      <c r="AV116" s="33">
        <v>0</v>
      </c>
      <c r="AW116" s="33">
        <v>0</v>
      </c>
      <c r="AX116" s="33">
        <v>0.66666666666666674</v>
      </c>
      <c r="AY116" s="33">
        <v>1</v>
      </c>
      <c r="AZ116" s="33">
        <v>1</v>
      </c>
      <c r="BA116" s="33">
        <v>0.49999999999999989</v>
      </c>
      <c r="BB116" s="33">
        <v>0.82569631626235418</v>
      </c>
      <c r="BC116" s="33">
        <v>0.16253443526170816</v>
      </c>
      <c r="BD116" s="33">
        <v>0.88025977540251665</v>
      </c>
      <c r="BE116" s="33">
        <v>0.72045270816491513</v>
      </c>
      <c r="BF116" s="33">
        <v>0.61252633595096728</v>
      </c>
      <c r="BG116" s="33">
        <v>0.27659574468085113</v>
      </c>
      <c r="BH116" s="33">
        <v>0.47916666666666669</v>
      </c>
    </row>
    <row r="117" spans="1:60" x14ac:dyDescent="0.25">
      <c r="A117" s="34" t="s">
        <v>1097</v>
      </c>
      <c r="B117" s="34" t="s">
        <v>1098</v>
      </c>
      <c r="C117" s="62">
        <f t="shared" si="23"/>
        <v>0.64021844431690877</v>
      </c>
      <c r="D117" s="62">
        <f t="shared" si="24"/>
        <v>0.63869284998084719</v>
      </c>
      <c r="E117" s="62">
        <f t="shared" si="25"/>
        <v>0.62378442522669286</v>
      </c>
      <c r="F117" s="62">
        <f t="shared" si="26"/>
        <v>0.61184640487744768</v>
      </c>
      <c r="G117" s="62">
        <f t="shared" si="27"/>
        <v>0.60261209406998995</v>
      </c>
      <c r="H117" s="62">
        <f t="shared" si="28"/>
        <v>0.68033915531659239</v>
      </c>
      <c r="I117" s="62">
        <f t="shared" si="29"/>
        <v>0.66912120283331689</v>
      </c>
      <c r="J117" s="62">
        <f t="shared" si="30"/>
        <v>0.69369785402212725</v>
      </c>
      <c r="K117" s="62">
        <f t="shared" si="31"/>
        <v>0.68360567045924603</v>
      </c>
      <c r="L117" s="42">
        <f t="shared" si="32"/>
        <v>0.60795662702608821</v>
      </c>
      <c r="M117" s="43">
        <f t="shared" si="33"/>
        <v>0.75494296382447645</v>
      </c>
      <c r="N117" s="43">
        <v>0.53859895206488706</v>
      </c>
      <c r="O117" s="43">
        <v>0.53313744164223908</v>
      </c>
      <c r="P117" s="43">
        <v>0.47725348533034001</v>
      </c>
      <c r="Q117" s="43">
        <v>0.42838992897718098</v>
      </c>
      <c r="R117" s="43">
        <v>0.38713546660162301</v>
      </c>
      <c r="S117" s="43">
        <v>0.67009996322175502</v>
      </c>
      <c r="T117" s="43">
        <v>0.63531048641793808</v>
      </c>
      <c r="U117" s="43">
        <v>0.71</v>
      </c>
      <c r="V117" s="43">
        <v>0.68</v>
      </c>
      <c r="W117" s="43">
        <f t="shared" si="34"/>
        <v>0.54425728171923493</v>
      </c>
      <c r="X117" s="43">
        <f t="shared" si="35"/>
        <v>0.6716559723329415</v>
      </c>
      <c r="Y117" s="42">
        <f t="shared" si="36"/>
        <v>0.63851248058895049</v>
      </c>
      <c r="Z117" s="42">
        <f t="shared" si="37"/>
        <v>0.46369121577967604</v>
      </c>
      <c r="AA117" s="42">
        <f t="shared" si="38"/>
        <v>0.57526673072635148</v>
      </c>
      <c r="AB117" s="42">
        <f t="shared" si="39"/>
        <v>0.4995586997819616</v>
      </c>
      <c r="AC117" s="42">
        <f t="shared" si="40"/>
        <v>0.73355881247651222</v>
      </c>
      <c r="AD117" s="42">
        <f t="shared" si="41"/>
        <v>0.88888888888888895</v>
      </c>
      <c r="AE117" s="42">
        <f t="shared" si="42"/>
        <v>0.39252021563342326</v>
      </c>
      <c r="AF117" s="42">
        <f t="shared" si="43"/>
        <v>0.80753663686881105</v>
      </c>
      <c r="AG117" s="42">
        <f t="shared" si="44"/>
        <v>0.70234929078014185</v>
      </c>
      <c r="AH117" s="43">
        <v>0.70396283738364462</v>
      </c>
      <c r="AI117" s="43">
        <v>0.38843861230988513</v>
      </c>
      <c r="AJ117" s="43">
        <v>0.82313599207332178</v>
      </c>
      <c r="AK117" s="33">
        <v>0.76664648910411637</v>
      </c>
      <c r="AL117" s="33">
        <v>0.1607359424552357</v>
      </c>
      <c r="AM117" s="33">
        <v>0.35243427546891104</v>
      </c>
      <c r="AN117" s="33">
        <v>0.50846511627906976</v>
      </c>
      <c r="AO117" s="33">
        <v>0.58873639375295794</v>
      </c>
      <c r="AP117" s="33">
        <v>0.77676825761932144</v>
      </c>
      <c r="AQ117" s="33">
        <v>0.64992961051149689</v>
      </c>
      <c r="AR117" s="33">
        <v>0.18428968070337809</v>
      </c>
      <c r="AS117" s="33">
        <v>0.82846869712351956</v>
      </c>
      <c r="AT117" s="33">
        <v>0.48591772151898716</v>
      </c>
      <c r="AU117" s="33">
        <v>0.20067643742953656</v>
      </c>
      <c r="AV117" s="33">
        <v>1</v>
      </c>
      <c r="AW117" s="33">
        <v>1</v>
      </c>
      <c r="AX117" s="33">
        <v>0.66666666666666674</v>
      </c>
      <c r="AY117" s="33">
        <v>1</v>
      </c>
      <c r="AZ117" s="33">
        <v>1</v>
      </c>
      <c r="BA117" s="33">
        <v>8.3333333333333384E-2</v>
      </c>
      <c r="BB117" s="33">
        <v>0.70170709793351316</v>
      </c>
      <c r="BC117" s="33">
        <v>0.74862258953168115</v>
      </c>
      <c r="BD117" s="33">
        <v>0.79583276958463012</v>
      </c>
      <c r="BE117" s="33">
        <v>0.68569118835893295</v>
      </c>
      <c r="BF117" s="33">
        <v>1</v>
      </c>
      <c r="BG117" s="33">
        <v>0.42553191489361697</v>
      </c>
      <c r="BH117" s="33">
        <v>0.97916666666666674</v>
      </c>
    </row>
    <row r="118" spans="1:60" x14ac:dyDescent="0.25">
      <c r="A118" s="34" t="s">
        <v>1099</v>
      </c>
      <c r="B118" s="34" t="s">
        <v>1100</v>
      </c>
      <c r="C118" s="62">
        <f t="shared" si="23"/>
        <v>0.5239203790593836</v>
      </c>
      <c r="D118" s="62">
        <f t="shared" si="24"/>
        <v>0.52090151100928883</v>
      </c>
      <c r="E118" s="62">
        <f t="shared" si="25"/>
        <v>0.52668687691073068</v>
      </c>
      <c r="F118" s="62">
        <f t="shared" si="26"/>
        <v>0.5203690705959606</v>
      </c>
      <c r="G118" s="62">
        <f t="shared" si="27"/>
        <v>0.51433669883810262</v>
      </c>
      <c r="H118" s="62">
        <f t="shared" si="28"/>
        <v>0.55162610013626012</v>
      </c>
      <c r="I118" s="62">
        <f t="shared" si="29"/>
        <v>0.54109515763722404</v>
      </c>
      <c r="J118" s="62">
        <f t="shared" si="30"/>
        <v>0.56725364033660219</v>
      </c>
      <c r="K118" s="62">
        <f t="shared" si="31"/>
        <v>0.56719592211455083</v>
      </c>
      <c r="L118" s="42">
        <f t="shared" si="32"/>
        <v>0.6294956411003072</v>
      </c>
      <c r="M118" s="43">
        <f t="shared" si="33"/>
        <v>0.58110855033121367</v>
      </c>
      <c r="N118" s="43">
        <v>0.299208592606866</v>
      </c>
      <c r="O118" s="43">
        <v>0.282954490364903</v>
      </c>
      <c r="P118" s="43">
        <v>0.31344104715921001</v>
      </c>
      <c r="Q118" s="43">
        <v>0.28000000000000003</v>
      </c>
      <c r="R118" s="43">
        <v>0.24428428194220703</v>
      </c>
      <c r="S118" s="43">
        <v>0.42299190798635605</v>
      </c>
      <c r="T118" s="43">
        <v>0.38</v>
      </c>
      <c r="U118" s="43">
        <v>0.48101784647470103</v>
      </c>
      <c r="V118" s="43">
        <v>0.48081361606320505</v>
      </c>
      <c r="W118" s="43">
        <f t="shared" si="34"/>
        <v>0.61201637207319726</v>
      </c>
      <c r="X118" s="43">
        <f t="shared" si="35"/>
        <v>0.64697491012741704</v>
      </c>
      <c r="Y118" s="42">
        <f t="shared" si="36"/>
        <v>0.55863711671269078</v>
      </c>
      <c r="Z118" s="42">
        <f t="shared" si="37"/>
        <v>0.48508234483597423</v>
      </c>
      <c r="AA118" s="42">
        <f t="shared" si="38"/>
        <v>0.58467202674226737</v>
      </c>
      <c r="AB118" s="42">
        <f t="shared" si="39"/>
        <v>0.81967400000185664</v>
      </c>
      <c r="AC118" s="42">
        <f t="shared" si="40"/>
        <v>0.38707252912438933</v>
      </c>
      <c r="AD118" s="42">
        <f t="shared" si="41"/>
        <v>1</v>
      </c>
      <c r="AE118" s="42">
        <f t="shared" si="42"/>
        <v>0.55385220125786161</v>
      </c>
      <c r="AF118" s="42">
        <f t="shared" si="43"/>
        <v>0.51970823541420041</v>
      </c>
      <c r="AG118" s="42">
        <f t="shared" si="44"/>
        <v>0.64250886524822692</v>
      </c>
      <c r="AH118" s="43">
        <v>0.73512592455984083</v>
      </c>
      <c r="AI118" s="43">
        <v>0.27494445456014888</v>
      </c>
      <c r="AJ118" s="43">
        <v>0.66584097101808271</v>
      </c>
      <c r="AK118" s="33">
        <v>0.63892251815980627</v>
      </c>
      <c r="AL118" s="33">
        <v>0.33124217151214219</v>
      </c>
      <c r="AM118" s="33">
        <v>0.7477414698599435</v>
      </c>
      <c r="AN118" s="33">
        <v>0.39739534883720923</v>
      </c>
      <c r="AO118" s="33">
        <v>0.37718883104590628</v>
      </c>
      <c r="AP118" s="33">
        <v>0.56480736055204139</v>
      </c>
      <c r="AQ118" s="33">
        <v>0.8362271234162364</v>
      </c>
      <c r="AR118" s="33">
        <v>0.77001388246182323</v>
      </c>
      <c r="AS118" s="33">
        <v>0.866539763113367</v>
      </c>
      <c r="AT118" s="33">
        <v>0.82246835443037969</v>
      </c>
      <c r="AU118" s="33">
        <v>0.1612175873731681</v>
      </c>
      <c r="AV118" s="33">
        <v>0</v>
      </c>
      <c r="AW118" s="33">
        <v>1</v>
      </c>
      <c r="AX118" s="33">
        <v>1</v>
      </c>
      <c r="AY118" s="33">
        <v>1</v>
      </c>
      <c r="AZ118" s="33">
        <v>1</v>
      </c>
      <c r="BA118" s="33">
        <v>0.37500000000000028</v>
      </c>
      <c r="BB118" s="33">
        <v>0.732704402515723</v>
      </c>
      <c r="BC118" s="33">
        <v>0.16253443526170816</v>
      </c>
      <c r="BD118" s="33">
        <v>0.51319171965904486</v>
      </c>
      <c r="BE118" s="33">
        <v>0.77736459175424422</v>
      </c>
      <c r="BF118" s="33">
        <v>0.62574219498180439</v>
      </c>
      <c r="BG118" s="33">
        <v>0.68085106382978722</v>
      </c>
      <c r="BH118" s="33">
        <v>0.60416666666666674</v>
      </c>
    </row>
    <row r="119" spans="1:60" x14ac:dyDescent="0.25">
      <c r="A119" s="34" t="s">
        <v>1101</v>
      </c>
      <c r="B119" s="34" t="s">
        <v>1102</v>
      </c>
      <c r="C119" s="62">
        <f t="shared" si="23"/>
        <v>0.51814849069620195</v>
      </c>
      <c r="D119" s="62">
        <f t="shared" si="24"/>
        <v>0.51509579593390598</v>
      </c>
      <c r="E119" s="62">
        <f t="shared" si="25"/>
        <v>0.52094564124004616</v>
      </c>
      <c r="F119" s="62">
        <f t="shared" si="26"/>
        <v>0.51455734806717868</v>
      </c>
      <c r="G119" s="62">
        <f t="shared" si="27"/>
        <v>0.50845603014292295</v>
      </c>
      <c r="H119" s="62">
        <f t="shared" si="28"/>
        <v>0.54614709480923096</v>
      </c>
      <c r="I119" s="62">
        <f t="shared" si="29"/>
        <v>0.54137062095039445</v>
      </c>
      <c r="J119" s="62">
        <f t="shared" si="30"/>
        <v>0.56192703022025114</v>
      </c>
      <c r="K119" s="62">
        <f t="shared" si="31"/>
        <v>0.56742335554007106</v>
      </c>
      <c r="L119" s="42">
        <f t="shared" si="32"/>
        <v>0.61248420558117356</v>
      </c>
      <c r="M119" s="43">
        <f t="shared" si="33"/>
        <v>0.58375584946546688</v>
      </c>
      <c r="N119" s="43">
        <v>0.299208592606866</v>
      </c>
      <c r="O119" s="43">
        <v>0.282954490364903</v>
      </c>
      <c r="P119" s="43">
        <v>0.31344104715921001</v>
      </c>
      <c r="Q119" s="43">
        <v>0.28000000000000003</v>
      </c>
      <c r="R119" s="43">
        <v>0.24428428194220703</v>
      </c>
      <c r="S119" s="43">
        <v>0.42299190798635605</v>
      </c>
      <c r="T119" s="43">
        <v>0.40415177148029302</v>
      </c>
      <c r="U119" s="43">
        <v>0.48101784647470103</v>
      </c>
      <c r="V119" s="43">
        <v>0.5</v>
      </c>
      <c r="W119" s="43">
        <f t="shared" si="34"/>
        <v>0.5644659553034852</v>
      </c>
      <c r="X119" s="43">
        <f t="shared" si="35"/>
        <v>0.66050245585886191</v>
      </c>
      <c r="Y119" s="42">
        <f t="shared" si="36"/>
        <v>0.58943663597016105</v>
      </c>
      <c r="Z119" s="42">
        <f t="shared" si="37"/>
        <v>0.51523456537733836</v>
      </c>
      <c r="AA119" s="42">
        <f t="shared" si="38"/>
        <v>0.55294931208995912</v>
      </c>
      <c r="AB119" s="42">
        <f t="shared" si="39"/>
        <v>0.60024330777648227</v>
      </c>
      <c r="AC119" s="42">
        <f t="shared" si="40"/>
        <v>0.37279218338970344</v>
      </c>
      <c r="AD119" s="42">
        <f t="shared" si="41"/>
        <v>1</v>
      </c>
      <c r="AE119" s="42">
        <f t="shared" si="42"/>
        <v>0.60871518418688231</v>
      </c>
      <c r="AF119" s="42">
        <f t="shared" si="43"/>
        <v>0.59858439396639462</v>
      </c>
      <c r="AG119" s="42">
        <f t="shared" si="44"/>
        <v>0.56892730496453914</v>
      </c>
      <c r="AH119" s="43">
        <v>0.73862391529002225</v>
      </c>
      <c r="AI119" s="43">
        <v>0.26277987421570503</v>
      </c>
      <c r="AJ119" s="43">
        <v>0.76690611840475598</v>
      </c>
      <c r="AK119" s="33">
        <v>0.8196125907990317</v>
      </c>
      <c r="AL119" s="33">
        <v>0.21085653995564499</v>
      </c>
      <c r="AM119" s="33">
        <v>0.87193757316274645</v>
      </c>
      <c r="AN119" s="33">
        <v>0.48148837209302331</v>
      </c>
      <c r="AO119" s="33">
        <v>0.20397539044013269</v>
      </c>
      <c r="AP119" s="33">
        <v>0.61748131109833237</v>
      </c>
      <c r="AQ119" s="33">
        <v>0.58986391365556079</v>
      </c>
      <c r="AR119" s="33">
        <v>0.64183248496066647</v>
      </c>
      <c r="AS119" s="33">
        <v>0.66032148900169185</v>
      </c>
      <c r="AT119" s="33">
        <v>0.49857594936708838</v>
      </c>
      <c r="AU119" s="33">
        <v>0.11837655016911028</v>
      </c>
      <c r="AV119" s="33">
        <v>1</v>
      </c>
      <c r="AW119" s="33">
        <v>0</v>
      </c>
      <c r="AX119" s="33">
        <v>1</v>
      </c>
      <c r="AY119" s="33">
        <v>1</v>
      </c>
      <c r="AZ119" s="33">
        <v>1</v>
      </c>
      <c r="BA119" s="33">
        <v>0.49999999999999989</v>
      </c>
      <c r="BB119" s="33">
        <v>0.71743036837376484</v>
      </c>
      <c r="BC119" s="33">
        <v>0.21763085399448961</v>
      </c>
      <c r="BD119" s="33">
        <v>0.78406169665809777</v>
      </c>
      <c r="BE119" s="33">
        <v>0.7531123686337915</v>
      </c>
      <c r="BF119" s="33">
        <v>0.63953265657919944</v>
      </c>
      <c r="BG119" s="33">
        <v>0.61702127659574491</v>
      </c>
      <c r="BH119" s="33">
        <v>0.52083333333333326</v>
      </c>
    </row>
    <row r="120" spans="1:60" x14ac:dyDescent="0.25">
      <c r="A120" s="34" t="s">
        <v>1103</v>
      </c>
      <c r="B120" s="34" t="s">
        <v>1104</v>
      </c>
      <c r="C120" s="62">
        <f t="shared" si="23"/>
        <v>0.54497012600449901</v>
      </c>
      <c r="D120" s="62">
        <f t="shared" si="24"/>
        <v>0.55161335766428488</v>
      </c>
      <c r="E120" s="62">
        <f t="shared" si="25"/>
        <v>0.55486757960526911</v>
      </c>
      <c r="F120" s="62">
        <f t="shared" si="26"/>
        <v>0.56751507967445192</v>
      </c>
      <c r="G120" s="62">
        <f t="shared" si="27"/>
        <v>0.55716819949710084</v>
      </c>
      <c r="H120" s="62">
        <f t="shared" si="28"/>
        <v>0.63041453026247085</v>
      </c>
      <c r="I120" s="62">
        <f t="shared" si="29"/>
        <v>0.6111024509756845</v>
      </c>
      <c r="J120" s="62">
        <f t="shared" si="30"/>
        <v>0.6592629694172718</v>
      </c>
      <c r="K120" s="62">
        <f t="shared" si="31"/>
        <v>0.64910331605270688</v>
      </c>
      <c r="L120" s="42">
        <f t="shared" si="32"/>
        <v>0.59599984815365503</v>
      </c>
      <c r="M120" s="43">
        <f t="shared" si="33"/>
        <v>0.58846370029338635</v>
      </c>
      <c r="N120" s="43">
        <v>0.43528378069390805</v>
      </c>
      <c r="O120" s="43">
        <v>0.45970266923138298</v>
      </c>
      <c r="P120" s="43">
        <v>0.47130536569784998</v>
      </c>
      <c r="Q120" s="43">
        <v>0.51450437514780001</v>
      </c>
      <c r="R120" s="43">
        <v>0.47937862138618603</v>
      </c>
      <c r="S120" s="43">
        <v>0.70054414216319805</v>
      </c>
      <c r="T120" s="43">
        <v>0.64717329359239906</v>
      </c>
      <c r="U120" s="43">
        <v>0.77612991427271405</v>
      </c>
      <c r="V120" s="43">
        <v>0.75</v>
      </c>
      <c r="W120" s="43">
        <f t="shared" si="34"/>
        <v>0.6064466232845489</v>
      </c>
      <c r="X120" s="43">
        <f t="shared" si="35"/>
        <v>0.58555307302276105</v>
      </c>
      <c r="Y120" s="42">
        <f t="shared" si="36"/>
        <v>0.56227730337800363</v>
      </c>
      <c r="Z120" s="42">
        <f t="shared" si="37"/>
        <v>0.41117192995120994</v>
      </c>
      <c r="AA120" s="42">
        <f t="shared" si="38"/>
        <v>0.70499041871220769</v>
      </c>
      <c r="AB120" s="42">
        <f t="shared" si="39"/>
        <v>0.74734684109677429</v>
      </c>
      <c r="AC120" s="42">
        <f t="shared" si="40"/>
        <v>0.12138293874483271</v>
      </c>
      <c r="AD120" s="42">
        <f t="shared" si="41"/>
        <v>1</v>
      </c>
      <c r="AE120" s="42">
        <f t="shared" si="42"/>
        <v>0.6352762803234504</v>
      </c>
      <c r="AF120" s="42">
        <f t="shared" si="43"/>
        <v>0.70440967009031863</v>
      </c>
      <c r="AG120" s="42">
        <f t="shared" si="44"/>
        <v>0.47251773049645396</v>
      </c>
      <c r="AH120" s="43">
        <v>0.59826313218045912</v>
      </c>
      <c r="AI120" s="43">
        <v>0.42248009824089389</v>
      </c>
      <c r="AJ120" s="43">
        <v>0.66608867971265784</v>
      </c>
      <c r="AK120" s="33">
        <v>0.69309927360774815</v>
      </c>
      <c r="AL120" s="33">
        <v>0.12924458629467173</v>
      </c>
      <c r="AM120" s="33">
        <v>0.90734424233990219</v>
      </c>
      <c r="AN120" s="33">
        <v>0.68260465116279068</v>
      </c>
      <c r="AO120" s="33">
        <v>0.54472314245149089</v>
      </c>
      <c r="AP120" s="33">
        <v>0.72662449683726282</v>
      </c>
      <c r="AQ120" s="33">
        <v>0.66365556076959165</v>
      </c>
      <c r="AR120" s="33">
        <v>0.76469227209625179</v>
      </c>
      <c r="AS120" s="33">
        <v>0.94839255499153963</v>
      </c>
      <c r="AT120" s="33">
        <v>0.52895569620253147</v>
      </c>
      <c r="AU120" s="33">
        <v>0.36414881623449813</v>
      </c>
      <c r="AV120" s="33">
        <v>0</v>
      </c>
      <c r="AW120" s="33">
        <v>0</v>
      </c>
      <c r="AX120" s="33">
        <v>1</v>
      </c>
      <c r="AY120" s="33">
        <v>1</v>
      </c>
      <c r="AZ120" s="33">
        <v>1</v>
      </c>
      <c r="BA120" s="33">
        <v>0.4583333333333332</v>
      </c>
      <c r="BB120" s="33">
        <v>0.81221922731356766</v>
      </c>
      <c r="BC120" s="33">
        <v>0.59917355371900849</v>
      </c>
      <c r="BD120" s="33">
        <v>0.77350832093086186</v>
      </c>
      <c r="BE120" s="33">
        <v>0.7249797898140663</v>
      </c>
      <c r="BF120" s="33">
        <v>0.71997701589733765</v>
      </c>
      <c r="BG120" s="33">
        <v>0.3617021276595746</v>
      </c>
      <c r="BH120" s="33">
        <v>0.58333333333333326</v>
      </c>
    </row>
    <row r="121" spans="1:60" x14ac:dyDescent="0.25">
      <c r="A121" s="34" t="s">
        <v>1105</v>
      </c>
      <c r="B121" s="34" t="s">
        <v>1106</v>
      </c>
      <c r="C121" s="62">
        <f t="shared" si="23"/>
        <v>0.47303097484063422</v>
      </c>
      <c r="D121" s="62">
        <f t="shared" si="24"/>
        <v>0.46968513254808558</v>
      </c>
      <c r="E121" s="62">
        <f t="shared" si="25"/>
        <v>0.47609327434330728</v>
      </c>
      <c r="F121" s="62">
        <f t="shared" si="26"/>
        <v>0.46909456317234832</v>
      </c>
      <c r="G121" s="62">
        <f t="shared" si="27"/>
        <v>0.46239374924043858</v>
      </c>
      <c r="H121" s="62">
        <f t="shared" si="28"/>
        <v>0.50354453022199719</v>
      </c>
      <c r="I121" s="62">
        <f t="shared" si="29"/>
        <v>0.4983599040614568</v>
      </c>
      <c r="J121" s="62">
        <f t="shared" si="30"/>
        <v>0.5206173566450506</v>
      </c>
      <c r="K121" s="62">
        <f t="shared" si="31"/>
        <v>0.52055446749435175</v>
      </c>
      <c r="L121" s="42">
        <f t="shared" si="32"/>
        <v>0.54815730529986462</v>
      </c>
      <c r="M121" s="43">
        <f t="shared" si="33"/>
        <v>0.53035148408729915</v>
      </c>
      <c r="N121" s="43">
        <v>0.299208592606866</v>
      </c>
      <c r="O121" s="43">
        <v>0.282954490364903</v>
      </c>
      <c r="P121" s="43">
        <v>0.31344104715921001</v>
      </c>
      <c r="Q121" s="43">
        <v>0.28000000000000003</v>
      </c>
      <c r="R121" s="43">
        <v>0.24428428194220703</v>
      </c>
      <c r="S121" s="43">
        <v>0.42299190798635605</v>
      </c>
      <c r="T121" s="43">
        <v>0.40415177148029302</v>
      </c>
      <c r="U121" s="43">
        <v>0.48101784647470103</v>
      </c>
      <c r="V121" s="43">
        <v>0.48081361606320505</v>
      </c>
      <c r="W121" s="43">
        <f t="shared" si="34"/>
        <v>0.54340420597642758</v>
      </c>
      <c r="X121" s="43">
        <f t="shared" si="35"/>
        <v>0.55291040462330165</v>
      </c>
      <c r="Y121" s="42">
        <f t="shared" si="36"/>
        <v>0.53349628858017051</v>
      </c>
      <c r="Z121" s="42">
        <f t="shared" si="37"/>
        <v>0.39827962610695949</v>
      </c>
      <c r="AA121" s="42">
        <f t="shared" si="38"/>
        <v>0.58583954954337469</v>
      </c>
      <c r="AB121" s="42">
        <f t="shared" si="39"/>
        <v>0.65600135967520556</v>
      </c>
      <c r="AC121" s="42">
        <f t="shared" si="40"/>
        <v>0.3630214205186022</v>
      </c>
      <c r="AD121" s="42">
        <f t="shared" si="41"/>
        <v>0.66666666666666663</v>
      </c>
      <c r="AE121" s="42">
        <f t="shared" si="42"/>
        <v>0.62904312668463613</v>
      </c>
      <c r="AF121" s="42">
        <f t="shared" si="43"/>
        <v>0.53322069867105193</v>
      </c>
      <c r="AG121" s="42">
        <f t="shared" si="44"/>
        <v>0.52748226950354626</v>
      </c>
      <c r="AH121" s="43">
        <v>0.57270038076363938</v>
      </c>
      <c r="AI121" s="43">
        <v>0.43576470494219283</v>
      </c>
      <c r="AJ121" s="43">
        <v>0.59202378003467937</v>
      </c>
      <c r="AK121" s="33">
        <v>0.64406779661016944</v>
      </c>
      <c r="AL121" s="33">
        <v>0.15249145560374952</v>
      </c>
      <c r="AM121" s="33">
        <v>0.54434586699478105</v>
      </c>
      <c r="AN121" s="33">
        <v>0.76483720930232568</v>
      </c>
      <c r="AO121" s="33">
        <v>0.41552295314718435</v>
      </c>
      <c r="AP121" s="33">
        <v>0.44393329499712469</v>
      </c>
      <c r="AQ121" s="33">
        <v>0.76055842327545764</v>
      </c>
      <c r="AR121" s="33">
        <v>0.56293382693197602</v>
      </c>
      <c r="AS121" s="33">
        <v>0.71108291032148907</v>
      </c>
      <c r="AT121" s="33">
        <v>0.69398734177215182</v>
      </c>
      <c r="AU121" s="33">
        <v>8.9064261555806684E-2</v>
      </c>
      <c r="AV121" s="33">
        <v>0</v>
      </c>
      <c r="AW121" s="33">
        <v>1</v>
      </c>
      <c r="AX121" s="33">
        <v>1</v>
      </c>
      <c r="AY121" s="33">
        <v>1</v>
      </c>
      <c r="AZ121" s="33">
        <v>0</v>
      </c>
      <c r="BA121" s="33">
        <v>0.58333333333333326</v>
      </c>
      <c r="BB121" s="33">
        <v>0.67475292003593901</v>
      </c>
      <c r="BC121" s="33">
        <v>0.44146005509641828</v>
      </c>
      <c r="BD121" s="33">
        <v>0.56203490731971317</v>
      </c>
      <c r="BE121" s="33">
        <v>0.61147938561034765</v>
      </c>
      <c r="BF121" s="33">
        <v>0.51790844665772851</v>
      </c>
      <c r="BG121" s="33">
        <v>0.63829787234042579</v>
      </c>
      <c r="BH121" s="33">
        <v>0.4166666666666668</v>
      </c>
    </row>
    <row r="122" spans="1:60" x14ac:dyDescent="0.25">
      <c r="A122" s="34" t="s">
        <v>1107</v>
      </c>
      <c r="B122" s="34" t="s">
        <v>1108</v>
      </c>
      <c r="C122" s="62">
        <f t="shared" si="23"/>
        <v>0.54719591327095018</v>
      </c>
      <c r="D122" s="62">
        <f t="shared" si="24"/>
        <v>0.55381244624578096</v>
      </c>
      <c r="E122" s="62">
        <f t="shared" si="25"/>
        <v>0.55705382160082106</v>
      </c>
      <c r="F122" s="62">
        <f t="shared" si="26"/>
        <v>0.5696527845284084</v>
      </c>
      <c r="G122" s="62">
        <f t="shared" si="27"/>
        <v>0.55934544942630116</v>
      </c>
      <c r="H122" s="62">
        <f t="shared" si="28"/>
        <v>0.63233963123397663</v>
      </c>
      <c r="I122" s="62">
        <f t="shared" si="29"/>
        <v>0.5332910814916848</v>
      </c>
      <c r="J122" s="62">
        <f t="shared" si="30"/>
        <v>0.59025365526740314</v>
      </c>
      <c r="K122" s="62">
        <f t="shared" si="31"/>
        <v>0.59688025953119739</v>
      </c>
      <c r="L122" s="42">
        <f t="shared" si="32"/>
        <v>0.65283154335345794</v>
      </c>
      <c r="M122" s="43">
        <f t="shared" si="33"/>
        <v>0.53160992217875891</v>
      </c>
      <c r="N122" s="43">
        <v>0.43528378069390805</v>
      </c>
      <c r="O122" s="43">
        <v>0.45970266923138298</v>
      </c>
      <c r="P122" s="43">
        <v>0.47130536569784998</v>
      </c>
      <c r="Q122" s="43">
        <v>0.51450437514780001</v>
      </c>
      <c r="R122" s="43">
        <v>0.47937862138618603</v>
      </c>
      <c r="S122" s="43">
        <v>0.70054414216319805</v>
      </c>
      <c r="T122" s="43">
        <v>0.38</v>
      </c>
      <c r="U122" s="43">
        <v>0.57999999999999996</v>
      </c>
      <c r="V122" s="43">
        <v>0.6</v>
      </c>
      <c r="W122" s="43">
        <f t="shared" si="34"/>
        <v>0.52428651566010798</v>
      </c>
      <c r="X122" s="43">
        <f t="shared" si="35"/>
        <v>0.78137657104680791</v>
      </c>
      <c r="Y122" s="42">
        <f t="shared" si="36"/>
        <v>0.53609330189300286</v>
      </c>
      <c r="Z122" s="42">
        <f t="shared" si="37"/>
        <v>0.50335275204511898</v>
      </c>
      <c r="AA122" s="42">
        <f t="shared" si="38"/>
        <v>0.49179819547375142</v>
      </c>
      <c r="AB122" s="42">
        <f t="shared" si="39"/>
        <v>0.56590181322855848</v>
      </c>
      <c r="AC122" s="42">
        <f t="shared" si="40"/>
        <v>0.75385193536264572</v>
      </c>
      <c r="AD122" s="42">
        <f t="shared" si="41"/>
        <v>0.77777777777777779</v>
      </c>
      <c r="AE122" s="42">
        <f t="shared" si="42"/>
        <v>0.8125</v>
      </c>
      <c r="AF122" s="42">
        <f t="shared" si="43"/>
        <v>0.7055070784000711</v>
      </c>
      <c r="AG122" s="42">
        <f t="shared" si="44"/>
        <v>0.35771276595744683</v>
      </c>
      <c r="AH122" s="43">
        <v>0.63372740977257491</v>
      </c>
      <c r="AI122" s="43">
        <v>0.27056438592377324</v>
      </c>
      <c r="AJ122" s="43">
        <v>0.70398810998266037</v>
      </c>
      <c r="AK122" s="33">
        <v>0.75786924939467315</v>
      </c>
      <c r="AL122" s="33">
        <v>0.24883625469556486</v>
      </c>
      <c r="AM122" s="33">
        <v>0.44164208590180382</v>
      </c>
      <c r="AN122" s="33">
        <v>0.4091162790697675</v>
      </c>
      <c r="AO122" s="33">
        <v>0.50638902035021305</v>
      </c>
      <c r="AP122" s="33">
        <v>0.46716503737780329</v>
      </c>
      <c r="AQ122" s="33">
        <v>0.63467855466916945</v>
      </c>
      <c r="AR122" s="33">
        <v>0.53239241092087009</v>
      </c>
      <c r="AS122" s="33">
        <v>0.7153130287648054</v>
      </c>
      <c r="AT122" s="33">
        <v>0.45</v>
      </c>
      <c r="AU122" s="33">
        <v>0.26155580608793721</v>
      </c>
      <c r="AV122" s="33">
        <v>1</v>
      </c>
      <c r="AW122" s="33">
        <v>1</v>
      </c>
      <c r="AX122" s="33">
        <v>0.33333333333333343</v>
      </c>
      <c r="AY122" s="33">
        <v>1</v>
      </c>
      <c r="AZ122" s="33">
        <v>1</v>
      </c>
      <c r="BA122" s="33">
        <v>0.625</v>
      </c>
      <c r="BB122" s="33">
        <v>1</v>
      </c>
      <c r="BC122" s="33">
        <v>0.41804407713498537</v>
      </c>
      <c r="BD122" s="33">
        <v>0.71370585847652557</v>
      </c>
      <c r="BE122" s="33">
        <v>0.79466451091350043</v>
      </c>
      <c r="BF122" s="33">
        <v>0.89561386707527302</v>
      </c>
      <c r="BG122" s="33">
        <v>0.34042553191489366</v>
      </c>
      <c r="BH122" s="33">
        <v>0.375</v>
      </c>
    </row>
    <row r="123" spans="1:60" x14ac:dyDescent="0.25">
      <c r="A123" s="34" t="s">
        <v>1109</v>
      </c>
      <c r="B123" s="34" t="s">
        <v>1110</v>
      </c>
      <c r="C123" s="62">
        <f t="shared" si="23"/>
        <v>0.53648453200345458</v>
      </c>
      <c r="D123" s="62">
        <f t="shared" si="24"/>
        <v>0.54323154473509028</v>
      </c>
      <c r="E123" s="62">
        <f t="shared" si="25"/>
        <v>0.5465356765469348</v>
      </c>
      <c r="F123" s="62">
        <f t="shared" si="26"/>
        <v>0.55937159429086647</v>
      </c>
      <c r="G123" s="62">
        <f t="shared" si="27"/>
        <v>0.54887122111880426</v>
      </c>
      <c r="H123" s="62">
        <f t="shared" si="28"/>
        <v>0.62309364850530935</v>
      </c>
      <c r="I123" s="62">
        <f t="shared" si="29"/>
        <v>0.60354736386641183</v>
      </c>
      <c r="J123" s="62">
        <f t="shared" si="30"/>
        <v>0.65226595625288075</v>
      </c>
      <c r="K123" s="62">
        <f t="shared" si="31"/>
        <v>0.65192624418543998</v>
      </c>
      <c r="L123" s="42">
        <f t="shared" si="32"/>
        <v>0.5873039883415988</v>
      </c>
      <c r="M123" s="43">
        <f t="shared" si="33"/>
        <v>0.57362794156748476</v>
      </c>
      <c r="N123" s="43">
        <v>0.43528378069390805</v>
      </c>
      <c r="O123" s="43">
        <v>0.45970266923138298</v>
      </c>
      <c r="P123" s="43">
        <v>0.47130536569784998</v>
      </c>
      <c r="Q123" s="43">
        <v>0.51450437514780001</v>
      </c>
      <c r="R123" s="43">
        <v>0.47937862138618603</v>
      </c>
      <c r="S123" s="43">
        <v>0.70054414216319805</v>
      </c>
      <c r="T123" s="43">
        <v>0.64717329359239906</v>
      </c>
      <c r="U123" s="43">
        <v>0.77612991427271405</v>
      </c>
      <c r="V123" s="43">
        <v>0.7752731740114861</v>
      </c>
      <c r="W123" s="43">
        <f t="shared" si="34"/>
        <v>0.55055508418781263</v>
      </c>
      <c r="X123" s="43">
        <f t="shared" si="35"/>
        <v>0.62405289249538498</v>
      </c>
      <c r="Y123" s="42">
        <f t="shared" si="36"/>
        <v>0.55673841701345428</v>
      </c>
      <c r="Z123" s="42">
        <f t="shared" si="37"/>
        <v>0.55865359212643684</v>
      </c>
      <c r="AA123" s="42">
        <f t="shared" si="38"/>
        <v>0.45098329400383996</v>
      </c>
      <c r="AB123" s="42">
        <f t="shared" si="39"/>
        <v>0.63584503360751976</v>
      </c>
      <c r="AC123" s="42">
        <f t="shared" si="40"/>
        <v>0.48139797068771201</v>
      </c>
      <c r="AD123" s="42">
        <f t="shared" si="41"/>
        <v>0.77777777777777779</v>
      </c>
      <c r="AE123" s="42">
        <f t="shared" si="42"/>
        <v>0.61298292902066509</v>
      </c>
      <c r="AF123" s="42">
        <f t="shared" si="43"/>
        <v>0.59871864909241601</v>
      </c>
      <c r="AG123" s="42">
        <f t="shared" si="44"/>
        <v>0.54853723404255339</v>
      </c>
      <c r="AH123" s="43">
        <v>0.68683086551530026</v>
      </c>
      <c r="AI123" s="43">
        <v>0.29425879721691295</v>
      </c>
      <c r="AJ123" s="43">
        <v>0.68912558830814963</v>
      </c>
      <c r="AK123" s="33">
        <v>0.65072639225181617</v>
      </c>
      <c r="AL123" s="33">
        <v>0.4665807920010574</v>
      </c>
      <c r="AM123" s="33">
        <v>0.24424543349414624</v>
      </c>
      <c r="AN123" s="33">
        <v>0.34920930232558139</v>
      </c>
      <c r="AO123" s="33">
        <v>0.43066729768102224</v>
      </c>
      <c r="AP123" s="33">
        <v>0.46612995974698096</v>
      </c>
      <c r="AQ123" s="33">
        <v>0.76466447677146865</v>
      </c>
      <c r="AR123" s="33">
        <v>0.3152475705691809</v>
      </c>
      <c r="AS123" s="33">
        <v>0.97440778341793566</v>
      </c>
      <c r="AT123" s="33">
        <v>0.61787974683544289</v>
      </c>
      <c r="AU123" s="33">
        <v>0.44419391206313591</v>
      </c>
      <c r="AV123" s="33">
        <v>0</v>
      </c>
      <c r="AW123" s="33">
        <v>1</v>
      </c>
      <c r="AX123" s="33">
        <v>0.33333333333333343</v>
      </c>
      <c r="AY123" s="33">
        <v>1</v>
      </c>
      <c r="AZ123" s="33">
        <v>1</v>
      </c>
      <c r="BA123" s="33">
        <v>0.49999999999999989</v>
      </c>
      <c r="BB123" s="33">
        <v>0.72596585804133029</v>
      </c>
      <c r="BC123" s="33">
        <v>0.34641873278236957</v>
      </c>
      <c r="BD123" s="33">
        <v>0.6042484102286565</v>
      </c>
      <c r="BE123" s="33">
        <v>0.63152789005658849</v>
      </c>
      <c r="BF123" s="33">
        <v>0.81267956330204949</v>
      </c>
      <c r="BG123" s="33">
        <v>0.65957446808510656</v>
      </c>
      <c r="BH123" s="33">
        <v>0.43750000000000011</v>
      </c>
    </row>
    <row r="124" spans="1:60" x14ac:dyDescent="0.25">
      <c r="A124" s="34" t="s">
        <v>1111</v>
      </c>
      <c r="B124" s="34" t="s">
        <v>1112</v>
      </c>
      <c r="C124" s="62">
        <f t="shared" si="23"/>
        <v>0.56225227722528337</v>
      </c>
      <c r="D124" s="62">
        <f t="shared" si="24"/>
        <v>0.56869366214274242</v>
      </c>
      <c r="E124" s="62">
        <f t="shared" si="25"/>
        <v>0.57185069371704622</v>
      </c>
      <c r="F124" s="62">
        <f t="shared" si="26"/>
        <v>0.58413059384486687</v>
      </c>
      <c r="G124" s="62">
        <f t="shared" si="27"/>
        <v>0.57408325836806839</v>
      </c>
      <c r="H124" s="62">
        <f t="shared" si="28"/>
        <v>0.64541278649691236</v>
      </c>
      <c r="I124" s="62">
        <f t="shared" si="29"/>
        <v>0.62656315770730264</v>
      </c>
      <c r="J124" s="62">
        <f t="shared" si="30"/>
        <v>0.64161538318309963</v>
      </c>
      <c r="K124" s="62">
        <f t="shared" si="31"/>
        <v>0.64884792768752697</v>
      </c>
      <c r="L124" s="42">
        <f t="shared" si="32"/>
        <v>0.61081013462052391</v>
      </c>
      <c r="M124" s="43">
        <f t="shared" si="33"/>
        <v>0.62114561905216914</v>
      </c>
      <c r="N124" s="43">
        <v>0.43528378069390805</v>
      </c>
      <c r="O124" s="43">
        <v>0.45970266923138298</v>
      </c>
      <c r="P124" s="43">
        <v>0.47130536569784998</v>
      </c>
      <c r="Q124" s="43">
        <v>0.51450437514780001</v>
      </c>
      <c r="R124" s="43">
        <v>0.47937862138618603</v>
      </c>
      <c r="S124" s="43">
        <v>0.70054414216319805</v>
      </c>
      <c r="T124" s="43">
        <v>0.64717329359239906</v>
      </c>
      <c r="U124" s="43">
        <v>0.69</v>
      </c>
      <c r="V124" s="43">
        <v>0.71</v>
      </c>
      <c r="W124" s="43">
        <f t="shared" si="34"/>
        <v>0.57572075754284002</v>
      </c>
      <c r="X124" s="43">
        <f t="shared" si="35"/>
        <v>0.64589951169820781</v>
      </c>
      <c r="Y124" s="42">
        <f t="shared" si="36"/>
        <v>0.58607401043726981</v>
      </c>
      <c r="Z124" s="42">
        <f t="shared" si="37"/>
        <v>0.42928524326179179</v>
      </c>
      <c r="AA124" s="42">
        <f t="shared" si="38"/>
        <v>0.55366105573866609</v>
      </c>
      <c r="AB124" s="42">
        <f t="shared" si="39"/>
        <v>0.73386272073363246</v>
      </c>
      <c r="AC124" s="42">
        <f t="shared" si="40"/>
        <v>0.34611048478015749</v>
      </c>
      <c r="AD124" s="42">
        <f t="shared" si="41"/>
        <v>1</v>
      </c>
      <c r="AE124" s="42">
        <f t="shared" si="42"/>
        <v>0.59158805031446582</v>
      </c>
      <c r="AF124" s="42">
        <f t="shared" si="43"/>
        <v>0.55767244377809733</v>
      </c>
      <c r="AG124" s="42">
        <f t="shared" si="44"/>
        <v>0.68461879432624106</v>
      </c>
      <c r="AH124" s="43">
        <v>0.54896501105314022</v>
      </c>
      <c r="AI124" s="43">
        <v>0.53251686667927856</v>
      </c>
      <c r="AJ124" s="43">
        <v>0.67674015357939066</v>
      </c>
      <c r="AK124" s="33">
        <v>0.74667070217917686</v>
      </c>
      <c r="AL124" s="33">
        <v>0.11189978434440674</v>
      </c>
      <c r="AM124" s="33">
        <v>0.65723143839047193</v>
      </c>
      <c r="AN124" s="33">
        <v>0.60353488372093023</v>
      </c>
      <c r="AO124" s="33">
        <v>0.17510648367250375</v>
      </c>
      <c r="AP124" s="33">
        <v>0.63944795859689474</v>
      </c>
      <c r="AQ124" s="33">
        <v>0.69298451431252928</v>
      </c>
      <c r="AR124" s="33">
        <v>0.71378991207774178</v>
      </c>
      <c r="AS124" s="33">
        <v>0.9094754653130287</v>
      </c>
      <c r="AT124" s="33">
        <v>0.57832278481012644</v>
      </c>
      <c r="AU124" s="33">
        <v>3.833145434047254E-2</v>
      </c>
      <c r="AV124" s="33">
        <v>0</v>
      </c>
      <c r="AW124" s="33">
        <v>1</v>
      </c>
      <c r="AX124" s="33">
        <v>1</v>
      </c>
      <c r="AY124" s="33">
        <v>1</v>
      </c>
      <c r="AZ124" s="33">
        <v>1</v>
      </c>
      <c r="BA124" s="33">
        <v>0.37500000000000028</v>
      </c>
      <c r="BB124" s="33">
        <v>0.8081761006289313</v>
      </c>
      <c r="BC124" s="33">
        <v>0.38980716253443459</v>
      </c>
      <c r="BD124" s="33">
        <v>0.55053443377080236</v>
      </c>
      <c r="BE124" s="33">
        <v>0.63702506063055786</v>
      </c>
      <c r="BF124" s="33">
        <v>0.65332311817659461</v>
      </c>
      <c r="BG124" s="33">
        <v>0.72340425531914887</v>
      </c>
      <c r="BH124" s="33">
        <v>0.64583333333333326</v>
      </c>
    </row>
    <row r="125" spans="1:60" x14ac:dyDescent="0.25">
      <c r="A125" s="34" t="s">
        <v>1113</v>
      </c>
      <c r="B125" s="34" t="s">
        <v>1114</v>
      </c>
      <c r="C125" s="62">
        <f t="shared" si="23"/>
        <v>0.57478990851025269</v>
      </c>
      <c r="D125" s="62">
        <f t="shared" si="24"/>
        <v>0.5730901666390017</v>
      </c>
      <c r="E125" s="62">
        <f t="shared" si="25"/>
        <v>0.55642680707983272</v>
      </c>
      <c r="F125" s="62">
        <f t="shared" si="26"/>
        <v>0.54300994985646389</v>
      </c>
      <c r="G125" s="62">
        <f t="shared" si="27"/>
        <v>0.53258343797106589</v>
      </c>
      <c r="H125" s="62">
        <f t="shared" si="28"/>
        <v>0.61916488009136639</v>
      </c>
      <c r="I125" s="62">
        <f t="shared" si="29"/>
        <v>0.60681707833808263</v>
      </c>
      <c r="J125" s="62">
        <f t="shared" si="30"/>
        <v>0.64553851475248591</v>
      </c>
      <c r="K125" s="62">
        <f t="shared" si="31"/>
        <v>0.61713445464112704</v>
      </c>
      <c r="L125" s="42">
        <f t="shared" si="32"/>
        <v>0.62759765201183915</v>
      </c>
      <c r="M125" s="43">
        <f t="shared" si="33"/>
        <v>0.55424062775167959</v>
      </c>
      <c r="N125" s="43">
        <v>0.53859895206488706</v>
      </c>
      <c r="O125" s="43">
        <v>0.53313744164223908</v>
      </c>
      <c r="P125" s="43">
        <v>0.47725348533034001</v>
      </c>
      <c r="Q125" s="43">
        <v>0.42838992897718098</v>
      </c>
      <c r="R125" s="43">
        <v>0.38713546660162301</v>
      </c>
      <c r="S125" s="43">
        <v>0.67009996322175502</v>
      </c>
      <c r="T125" s="43">
        <v>0.63531048641793808</v>
      </c>
      <c r="U125" s="43">
        <v>0.74101176552494508</v>
      </c>
      <c r="V125" s="43">
        <v>0.66445716175295</v>
      </c>
      <c r="W125" s="43">
        <f t="shared" si="34"/>
        <v>0.54776545871785709</v>
      </c>
      <c r="X125" s="43">
        <f t="shared" si="35"/>
        <v>0.7074298453058212</v>
      </c>
      <c r="Y125" s="42">
        <f t="shared" si="36"/>
        <v>0.48707467289329093</v>
      </c>
      <c r="Z125" s="42">
        <f t="shared" si="37"/>
        <v>0.31710714135177082</v>
      </c>
      <c r="AA125" s="42">
        <f t="shared" si="38"/>
        <v>0.6150859591279938</v>
      </c>
      <c r="AB125" s="42">
        <f t="shared" si="39"/>
        <v>0.77179406149837304</v>
      </c>
      <c r="AC125" s="42">
        <f t="shared" si="40"/>
        <v>0.71664787673806851</v>
      </c>
      <c r="AD125" s="42">
        <f t="shared" si="41"/>
        <v>0.77777777777777779</v>
      </c>
      <c r="AE125" s="42">
        <f t="shared" si="42"/>
        <v>0.62786388140161753</v>
      </c>
      <c r="AF125" s="42">
        <f t="shared" si="43"/>
        <v>0.57146884415584132</v>
      </c>
      <c r="AG125" s="42">
        <f t="shared" si="44"/>
        <v>0.53701241134751776</v>
      </c>
      <c r="AH125" s="43">
        <v>0.697412164722649</v>
      </c>
      <c r="AI125" s="43">
        <v>0.1623751435286879</v>
      </c>
      <c r="AJ125" s="43">
        <v>0.60143671042853608</v>
      </c>
      <c r="AK125" s="33">
        <v>0.48547215496368046</v>
      </c>
      <c r="AL125" s="33">
        <v>0.1487421277398612</v>
      </c>
      <c r="AM125" s="33">
        <v>0.72131968441504668</v>
      </c>
      <c r="AN125" s="33">
        <v>0.73320930232558146</v>
      </c>
      <c r="AO125" s="33">
        <v>0.42924751538097511</v>
      </c>
      <c r="AP125" s="33">
        <v>0.60437032777458322</v>
      </c>
      <c r="AQ125" s="33">
        <v>0.58728296574378225</v>
      </c>
      <c r="AR125" s="33">
        <v>0.61985192040721881</v>
      </c>
      <c r="AS125" s="33">
        <v>0.92195431472081202</v>
      </c>
      <c r="AT125" s="33">
        <v>0.77357594936708862</v>
      </c>
      <c r="AU125" s="33">
        <v>0.1499436302142057</v>
      </c>
      <c r="AV125" s="33">
        <v>1</v>
      </c>
      <c r="AW125" s="33">
        <v>1</v>
      </c>
      <c r="AX125" s="33">
        <v>0.33333333333333343</v>
      </c>
      <c r="AY125" s="33">
        <v>1</v>
      </c>
      <c r="AZ125" s="33">
        <v>1</v>
      </c>
      <c r="BA125" s="33">
        <v>0.4583333333333332</v>
      </c>
      <c r="BB125" s="33">
        <v>0.7973944294699018</v>
      </c>
      <c r="BC125" s="33">
        <v>0.24449035812672129</v>
      </c>
      <c r="BD125" s="33">
        <v>0.61263699093492086</v>
      </c>
      <c r="BE125" s="33">
        <v>0.75052546483427651</v>
      </c>
      <c r="BF125" s="33">
        <v>0.67822256272744685</v>
      </c>
      <c r="BG125" s="33">
        <v>0.55319148936170226</v>
      </c>
      <c r="BH125" s="33">
        <v>0.52083333333333326</v>
      </c>
    </row>
    <row r="126" spans="1:60" x14ac:dyDescent="0.25">
      <c r="A126" s="34" t="s">
        <v>1115</v>
      </c>
      <c r="B126" s="34" t="s">
        <v>1116</v>
      </c>
      <c r="C126" s="62">
        <f t="shared" si="23"/>
        <v>0.53757179603425798</v>
      </c>
      <c r="D126" s="62">
        <f t="shared" si="24"/>
        <v>0.53463001830193735</v>
      </c>
      <c r="E126" s="62">
        <f t="shared" si="25"/>
        <v>0.54026839497396917</v>
      </c>
      <c r="F126" s="62">
        <f t="shared" si="26"/>
        <v>0.53411126362460604</v>
      </c>
      <c r="G126" s="62">
        <f t="shared" si="27"/>
        <v>0.52823584890600395</v>
      </c>
      <c r="H126" s="62">
        <f t="shared" si="28"/>
        <v>0.56460802921080477</v>
      </c>
      <c r="I126" s="62">
        <f t="shared" si="29"/>
        <v>0.55998904159720975</v>
      </c>
      <c r="J126" s="62">
        <f t="shared" si="30"/>
        <v>0.57988582046200854</v>
      </c>
      <c r="K126" s="62">
        <f t="shared" si="31"/>
        <v>0.57417318110610827</v>
      </c>
      <c r="L126" s="42">
        <f t="shared" si="32"/>
        <v>0.67483096964648959</v>
      </c>
      <c r="M126" s="43">
        <f t="shared" si="33"/>
        <v>0.56747483535411103</v>
      </c>
      <c r="N126" s="43">
        <v>0.299208592606866</v>
      </c>
      <c r="O126" s="43">
        <v>0.282954490364903</v>
      </c>
      <c r="P126" s="43">
        <v>0.31344104715921001</v>
      </c>
      <c r="Q126" s="43">
        <v>0.28000000000000003</v>
      </c>
      <c r="R126" s="43">
        <v>0.24428428194220703</v>
      </c>
      <c r="S126" s="43">
        <v>0.42299190798635605</v>
      </c>
      <c r="T126" s="43">
        <v>0.40415177148029302</v>
      </c>
      <c r="U126" s="43">
        <v>0.48101784647470103</v>
      </c>
      <c r="V126" s="43">
        <v>0.46</v>
      </c>
      <c r="W126" s="43">
        <f t="shared" si="34"/>
        <v>0.58951527233593781</v>
      </c>
      <c r="X126" s="43">
        <f t="shared" si="35"/>
        <v>0.76014666695704136</v>
      </c>
      <c r="Y126" s="42">
        <f t="shared" si="36"/>
        <v>0.57365620024966391</v>
      </c>
      <c r="Z126" s="42">
        <f t="shared" si="37"/>
        <v>0.36167330340797799</v>
      </c>
      <c r="AA126" s="42">
        <f t="shared" si="38"/>
        <v>0.57356435953476692</v>
      </c>
      <c r="AB126" s="42">
        <f t="shared" si="39"/>
        <v>0.84916722615134255</v>
      </c>
      <c r="AC126" s="42">
        <f t="shared" si="40"/>
        <v>0.67267944381811373</v>
      </c>
      <c r="AD126" s="42">
        <f t="shared" si="41"/>
        <v>1</v>
      </c>
      <c r="AE126" s="42">
        <f t="shared" si="42"/>
        <v>0.60776055705301013</v>
      </c>
      <c r="AF126" s="42">
        <f t="shared" si="43"/>
        <v>0.49244080545999513</v>
      </c>
      <c r="AG126" s="42">
        <f t="shared" si="44"/>
        <v>0.64250886524822692</v>
      </c>
      <c r="AH126" s="43">
        <v>0.56852066361467934</v>
      </c>
      <c r="AI126" s="43">
        <v>0.58222252222224913</v>
      </c>
      <c r="AJ126" s="43">
        <v>0.57022541491206336</v>
      </c>
      <c r="AK126" s="33">
        <v>0.49515738498789347</v>
      </c>
      <c r="AL126" s="33">
        <v>0.22818922182806245</v>
      </c>
      <c r="AM126" s="33">
        <v>0.67127246054870982</v>
      </c>
      <c r="AN126" s="33">
        <v>0.38306976744186044</v>
      </c>
      <c r="AO126" s="33">
        <v>0.59157595835305266</v>
      </c>
      <c r="AP126" s="33">
        <v>0.42978723404255315</v>
      </c>
      <c r="AQ126" s="33">
        <v>0.79211637728765838</v>
      </c>
      <c r="AR126" s="33">
        <v>0.82288292457195744</v>
      </c>
      <c r="AS126" s="33">
        <v>0.89107445008460218</v>
      </c>
      <c r="AT126" s="33">
        <v>0.83354430379746813</v>
      </c>
      <c r="AU126" s="33">
        <v>1.8038331454341177E-2</v>
      </c>
      <c r="AV126" s="33">
        <v>1</v>
      </c>
      <c r="AW126" s="33">
        <v>1</v>
      </c>
      <c r="AX126" s="33">
        <v>1</v>
      </c>
      <c r="AY126" s="33">
        <v>1</v>
      </c>
      <c r="AZ126" s="33">
        <v>1</v>
      </c>
      <c r="BA126" s="33">
        <v>0.37500000000000028</v>
      </c>
      <c r="BB126" s="33">
        <v>0.84052111410601993</v>
      </c>
      <c r="BC126" s="33">
        <v>0.25275482093663898</v>
      </c>
      <c r="BD126" s="33">
        <v>0.58057096468678115</v>
      </c>
      <c r="BE126" s="33">
        <v>0.47890056588520613</v>
      </c>
      <c r="BF126" s="33">
        <v>0.65753687033135422</v>
      </c>
      <c r="BG126" s="33">
        <v>0.68085106382978722</v>
      </c>
      <c r="BH126" s="33">
        <v>0.60416666666666674</v>
      </c>
    </row>
    <row r="127" spans="1:60" x14ac:dyDescent="0.25">
      <c r="A127" s="34" t="s">
        <v>1117</v>
      </c>
      <c r="B127" s="34" t="s">
        <v>1118</v>
      </c>
      <c r="C127" s="62">
        <f t="shared" si="23"/>
        <v>0.47308458783512858</v>
      </c>
      <c r="D127" s="62">
        <f t="shared" si="24"/>
        <v>0.48072225386749068</v>
      </c>
      <c r="E127" s="62">
        <f t="shared" si="25"/>
        <v>0.48445290783190009</v>
      </c>
      <c r="F127" s="62">
        <f t="shared" si="26"/>
        <v>0.49888871972382126</v>
      </c>
      <c r="G127" s="62">
        <f t="shared" si="27"/>
        <v>0.48708622598120654</v>
      </c>
      <c r="H127" s="62">
        <f t="shared" si="28"/>
        <v>0.56941994079574132</v>
      </c>
      <c r="I127" s="62">
        <f t="shared" si="29"/>
        <v>0.54796240254077899</v>
      </c>
      <c r="J127" s="62">
        <f t="shared" si="30"/>
        <v>0.5816227619859875</v>
      </c>
      <c r="K127" s="62">
        <f t="shared" si="31"/>
        <v>0.59429372977545469</v>
      </c>
      <c r="L127" s="42">
        <f t="shared" si="32"/>
        <v>0.52574097379375051</v>
      </c>
      <c r="M127" s="43">
        <f t="shared" si="33"/>
        <v>0.45337792284325673</v>
      </c>
      <c r="N127" s="43">
        <v>0.43528378069390805</v>
      </c>
      <c r="O127" s="43">
        <v>0.45970266923138298</v>
      </c>
      <c r="P127" s="43">
        <v>0.47130536569784998</v>
      </c>
      <c r="Q127" s="43">
        <v>0.51450437514780001</v>
      </c>
      <c r="R127" s="43">
        <v>0.47937862138618603</v>
      </c>
      <c r="S127" s="43">
        <v>0.70054414216319805</v>
      </c>
      <c r="T127" s="43">
        <v>0.64717329359239906</v>
      </c>
      <c r="U127" s="43">
        <v>0.73</v>
      </c>
      <c r="V127" s="43">
        <v>0.76</v>
      </c>
      <c r="W127" s="43">
        <f t="shared" si="34"/>
        <v>0.5762711194114094</v>
      </c>
      <c r="X127" s="43">
        <f t="shared" si="35"/>
        <v>0.47521082817609167</v>
      </c>
      <c r="Y127" s="42">
        <f t="shared" si="36"/>
        <v>0.5463102793980239</v>
      </c>
      <c r="Z127" s="42">
        <f t="shared" si="37"/>
        <v>0.49521982013141919</v>
      </c>
      <c r="AA127" s="42">
        <f t="shared" si="38"/>
        <v>0.55221315678649452</v>
      </c>
      <c r="AB127" s="42">
        <f t="shared" si="39"/>
        <v>0.71134122132969979</v>
      </c>
      <c r="AC127" s="42">
        <f t="shared" si="40"/>
        <v>1.4656144306651795E-2</v>
      </c>
      <c r="AD127" s="42">
        <f t="shared" si="41"/>
        <v>0.77777777777777779</v>
      </c>
      <c r="AE127" s="42">
        <f t="shared" si="42"/>
        <v>0.63319856244384543</v>
      </c>
      <c r="AF127" s="42">
        <f t="shared" si="43"/>
        <v>0.37816542015459848</v>
      </c>
      <c r="AG127" s="42">
        <f t="shared" si="44"/>
        <v>0.52859042553191493</v>
      </c>
      <c r="AH127" s="43">
        <v>0.34853172980642844</v>
      </c>
      <c r="AI127" s="43">
        <v>0.67632925453577308</v>
      </c>
      <c r="AJ127" s="43">
        <v>0.61406985385187018</v>
      </c>
      <c r="AK127" s="33">
        <v>0.65072639225181617</v>
      </c>
      <c r="AL127" s="33">
        <v>0.33971324801102215</v>
      </c>
      <c r="AM127" s="33">
        <v>0.78176233643509763</v>
      </c>
      <c r="AN127" s="33">
        <v>0.4667906976744185</v>
      </c>
      <c r="AO127" s="33">
        <v>0.38381448177946065</v>
      </c>
      <c r="AP127" s="33">
        <v>0.22208165612420938</v>
      </c>
      <c r="AQ127" s="33">
        <v>0.90661661191928644</v>
      </c>
      <c r="AR127" s="33">
        <v>0.49722350763535411</v>
      </c>
      <c r="AS127" s="33">
        <v>0.80689509306260587</v>
      </c>
      <c r="AT127" s="33">
        <v>0.82990506329113922</v>
      </c>
      <c r="AU127" s="33">
        <v>4.3968432919955384E-2</v>
      </c>
      <c r="AV127" s="33">
        <v>0</v>
      </c>
      <c r="AW127" s="33">
        <v>0</v>
      </c>
      <c r="AX127" s="33">
        <v>0.33333333333333343</v>
      </c>
      <c r="AY127" s="33">
        <v>1</v>
      </c>
      <c r="AZ127" s="33">
        <v>1</v>
      </c>
      <c r="BA127" s="33">
        <v>0.66666666666666663</v>
      </c>
      <c r="BB127" s="33">
        <v>0.59973045822102411</v>
      </c>
      <c r="BC127" s="33">
        <v>0.1976584022038565</v>
      </c>
      <c r="BD127" s="33">
        <v>0.46475443106480852</v>
      </c>
      <c r="BE127" s="33">
        <v>0.43864187550525463</v>
      </c>
      <c r="BF127" s="33">
        <v>0.41160697184447431</v>
      </c>
      <c r="BG127" s="33">
        <v>0.74468085106382986</v>
      </c>
      <c r="BH127" s="33">
        <v>0.31249999999999989</v>
      </c>
    </row>
    <row r="128" spans="1:60" x14ac:dyDescent="0.25">
      <c r="A128" s="34" t="s">
        <v>1119</v>
      </c>
      <c r="B128" s="34" t="s">
        <v>1120</v>
      </c>
      <c r="C128" s="62">
        <f t="shared" si="23"/>
        <v>0.63273682338978821</v>
      </c>
      <c r="D128" s="62">
        <f t="shared" si="24"/>
        <v>0.5855079765797615</v>
      </c>
      <c r="E128" s="62">
        <f t="shared" si="25"/>
        <v>0.59257559196544107</v>
      </c>
      <c r="F128" s="62">
        <f t="shared" si="26"/>
        <v>0.57035286793819429</v>
      </c>
      <c r="G128" s="62">
        <f t="shared" si="27"/>
        <v>0.56028285296041824</v>
      </c>
      <c r="H128" s="62">
        <f t="shared" si="28"/>
        <v>0.63029962659451333</v>
      </c>
      <c r="I128" s="62">
        <f t="shared" si="29"/>
        <v>0.52832693324033753</v>
      </c>
      <c r="J128" s="62">
        <f t="shared" si="30"/>
        <v>0.58577243733816931</v>
      </c>
      <c r="K128" s="62">
        <f t="shared" si="31"/>
        <v>0.62425636959599962</v>
      </c>
      <c r="L128" s="42">
        <f t="shared" si="32"/>
        <v>0.55785997339430649</v>
      </c>
      <c r="M128" s="43">
        <f t="shared" si="33"/>
        <v>0.6178837235240866</v>
      </c>
      <c r="N128" s="43">
        <v>0.71279703850231801</v>
      </c>
      <c r="O128" s="43">
        <v>0.57919834847802409</v>
      </c>
      <c r="P128" s="43">
        <v>0.60037442613762104</v>
      </c>
      <c r="Q128" s="43">
        <v>0.53190143525425904</v>
      </c>
      <c r="R128" s="43">
        <v>0.49876104586418002</v>
      </c>
      <c r="S128" s="43">
        <v>0.70628946822599403</v>
      </c>
      <c r="T128" s="43">
        <v>0.38</v>
      </c>
      <c r="U128" s="43">
        <v>0.57999999999999996</v>
      </c>
      <c r="V128" s="43">
        <v>0.69</v>
      </c>
      <c r="W128" s="43">
        <f t="shared" si="34"/>
        <v>0.63225346607414767</v>
      </c>
      <c r="X128" s="43">
        <f t="shared" si="35"/>
        <v>0.48346648071446535</v>
      </c>
      <c r="Y128" s="42">
        <f t="shared" si="36"/>
        <v>0.62529040806442771</v>
      </c>
      <c r="Z128" s="42">
        <f t="shared" si="37"/>
        <v>0.65692297968134583</v>
      </c>
      <c r="AA128" s="42">
        <f t="shared" si="38"/>
        <v>0.68561402906345159</v>
      </c>
      <c r="AB128" s="42">
        <f t="shared" si="39"/>
        <v>0.56118644748736568</v>
      </c>
      <c r="AC128" s="42">
        <f t="shared" si="40"/>
        <v>2.0293122886133004E-2</v>
      </c>
      <c r="AD128" s="42">
        <f t="shared" si="41"/>
        <v>0.88888888888888895</v>
      </c>
      <c r="AE128" s="42">
        <f t="shared" si="42"/>
        <v>0.541217430368374</v>
      </c>
      <c r="AF128" s="42">
        <f t="shared" si="43"/>
        <v>0.669721347757393</v>
      </c>
      <c r="AG128" s="42">
        <f t="shared" si="44"/>
        <v>0.56604609929078009</v>
      </c>
      <c r="AH128" s="43">
        <v>0.62053374245240001</v>
      </c>
      <c r="AI128" s="43">
        <v>0.36631097691056352</v>
      </c>
      <c r="AJ128" s="43">
        <v>0.88902650483031953</v>
      </c>
      <c r="AK128" s="33">
        <v>0.82112590799031471</v>
      </c>
      <c r="AL128" s="33">
        <v>0.49272005137237684</v>
      </c>
      <c r="AM128" s="33">
        <v>0.79977811653733366</v>
      </c>
      <c r="AN128" s="33">
        <v>0.4667906976744185</v>
      </c>
      <c r="AO128" s="33">
        <v>0.46237576904874594</v>
      </c>
      <c r="AP128" s="33">
        <v>0.97458309373203</v>
      </c>
      <c r="AQ128" s="33">
        <v>0.72454246832473002</v>
      </c>
      <c r="AR128" s="33">
        <v>0.58132808884775566</v>
      </c>
      <c r="AS128" s="33">
        <v>0.63134517766497433</v>
      </c>
      <c r="AT128" s="33">
        <v>0.47088607594936693</v>
      </c>
      <c r="AU128" s="33">
        <v>6.0879368658399012E-2</v>
      </c>
      <c r="AV128" s="33">
        <v>0</v>
      </c>
      <c r="AW128" s="33">
        <v>0</v>
      </c>
      <c r="AX128" s="33">
        <v>0.66666666666666674</v>
      </c>
      <c r="AY128" s="33">
        <v>1</v>
      </c>
      <c r="AZ128" s="33">
        <v>1</v>
      </c>
      <c r="BA128" s="33">
        <v>0.25000000000000017</v>
      </c>
      <c r="BB128" s="33">
        <v>0.83243486073674788</v>
      </c>
      <c r="BC128" s="33">
        <v>0.35743801652892543</v>
      </c>
      <c r="BD128" s="33">
        <v>0.79150317954268712</v>
      </c>
      <c r="BE128" s="33">
        <v>0.80307194826192407</v>
      </c>
      <c r="BF128" s="33">
        <v>0.72687224669603534</v>
      </c>
      <c r="BG128" s="33">
        <v>0.34042553191489366</v>
      </c>
      <c r="BH128" s="33">
        <v>0.79166666666666663</v>
      </c>
    </row>
    <row r="129" spans="1:60" x14ac:dyDescent="0.25">
      <c r="A129" s="34" t="s">
        <v>1121</v>
      </c>
      <c r="B129" s="34" t="s">
        <v>1122</v>
      </c>
      <c r="C129" s="62">
        <f t="shared" si="23"/>
        <v>0.51936281105655879</v>
      </c>
      <c r="D129" s="62">
        <f t="shared" si="24"/>
        <v>0.51748104282346885</v>
      </c>
      <c r="E129" s="62">
        <f t="shared" si="25"/>
        <v>0.49896400894293319</v>
      </c>
      <c r="F129" s="62">
        <f t="shared" si="26"/>
        <v>0.48395670904169263</v>
      </c>
      <c r="G129" s="62">
        <f t="shared" si="27"/>
        <v>0.4722281323517547</v>
      </c>
      <c r="H129" s="62">
        <f t="shared" si="28"/>
        <v>0.56808400727524655</v>
      </c>
      <c r="I129" s="62">
        <f t="shared" si="29"/>
        <v>0.55460008758213597</v>
      </c>
      <c r="J129" s="62">
        <f t="shared" si="30"/>
        <v>0.58401608345996137</v>
      </c>
      <c r="K129" s="62">
        <f t="shared" si="31"/>
        <v>0.56587032585968622</v>
      </c>
      <c r="L129" s="42">
        <f t="shared" si="32"/>
        <v>0.51671523933599917</v>
      </c>
      <c r="M129" s="43">
        <f t="shared" si="33"/>
        <v>0.5021252028426948</v>
      </c>
      <c r="N129" s="43">
        <v>0.53859895206488706</v>
      </c>
      <c r="O129" s="43">
        <v>0.53313744164223908</v>
      </c>
      <c r="P129" s="43">
        <v>0.47725348533034001</v>
      </c>
      <c r="Q129" s="43">
        <v>0.42838992897718098</v>
      </c>
      <c r="R129" s="43">
        <v>0.38713546660162301</v>
      </c>
      <c r="S129" s="43">
        <v>0.67009996322175502</v>
      </c>
      <c r="T129" s="43">
        <v>0.63531048641793808</v>
      </c>
      <c r="U129" s="43">
        <v>0.71</v>
      </c>
      <c r="V129" s="43">
        <v>0.66445716175295</v>
      </c>
      <c r="W129" s="43">
        <f t="shared" si="34"/>
        <v>0.54982862352811068</v>
      </c>
      <c r="X129" s="43">
        <f t="shared" si="35"/>
        <v>0.4836018551438877</v>
      </c>
      <c r="Y129" s="42">
        <f t="shared" si="36"/>
        <v>0.55895140209516347</v>
      </c>
      <c r="Z129" s="42">
        <f t="shared" si="37"/>
        <v>0.46418068980639665</v>
      </c>
      <c r="AA129" s="42">
        <f t="shared" si="38"/>
        <v>0.62847995491213571</v>
      </c>
      <c r="AB129" s="42">
        <f t="shared" si="39"/>
        <v>0.54770244729874706</v>
      </c>
      <c r="AC129" s="42">
        <f t="shared" si="40"/>
        <v>1.3904547162720639E-2</v>
      </c>
      <c r="AD129" s="42">
        <f t="shared" si="41"/>
        <v>0.88888888888888895</v>
      </c>
      <c r="AE129" s="42">
        <f t="shared" si="42"/>
        <v>0.54801212938005373</v>
      </c>
      <c r="AF129" s="42">
        <f t="shared" si="43"/>
        <v>0.67911742696198518</v>
      </c>
      <c r="AG129" s="42">
        <f t="shared" si="44"/>
        <v>0.3251329787234043</v>
      </c>
      <c r="AH129" s="43">
        <v>0.85323668370492978</v>
      </c>
      <c r="AI129" s="43">
        <v>9.7335630086134051E-2</v>
      </c>
      <c r="AJ129" s="43">
        <v>0.72628189249442654</v>
      </c>
      <c r="AK129" s="33">
        <v>0.70006053268765134</v>
      </c>
      <c r="AL129" s="33">
        <v>0.22830084692514194</v>
      </c>
      <c r="AM129" s="33">
        <v>0.82186211806042142</v>
      </c>
      <c r="AN129" s="33">
        <v>0.31795348837209303</v>
      </c>
      <c r="AO129" s="33">
        <v>0.52815901561760559</v>
      </c>
      <c r="AP129" s="33">
        <v>1</v>
      </c>
      <c r="AQ129" s="33">
        <v>0.47442515251055839</v>
      </c>
      <c r="AR129" s="33">
        <v>0.42006015733456742</v>
      </c>
      <c r="AS129" s="33">
        <v>0.68697123519458536</v>
      </c>
      <c r="AT129" s="33">
        <v>0.53607594936708847</v>
      </c>
      <c r="AU129" s="33">
        <v>4.1713641488161916E-2</v>
      </c>
      <c r="AV129" s="33">
        <v>0</v>
      </c>
      <c r="AW129" s="33">
        <v>0</v>
      </c>
      <c r="AX129" s="33">
        <v>0.66666666666666674</v>
      </c>
      <c r="AY129" s="33">
        <v>1</v>
      </c>
      <c r="AZ129" s="33">
        <v>1</v>
      </c>
      <c r="BA129" s="33">
        <v>0.54166666666666663</v>
      </c>
      <c r="BB129" s="33">
        <v>0.55435759209344082</v>
      </c>
      <c r="BC129" s="33">
        <v>0.36432506887052302</v>
      </c>
      <c r="BD129" s="33">
        <v>0.75443106480855104</v>
      </c>
      <c r="BE129" s="33">
        <v>0.87275666936135821</v>
      </c>
      <c r="BF129" s="33">
        <v>0.7249569048075083</v>
      </c>
      <c r="BG129" s="33">
        <v>0.21276595744680854</v>
      </c>
      <c r="BH129" s="33">
        <v>0.43750000000000011</v>
      </c>
    </row>
    <row r="130" spans="1:60" x14ac:dyDescent="0.25">
      <c r="A130" s="34" t="s">
        <v>1123</v>
      </c>
      <c r="B130" s="34" t="s">
        <v>1124</v>
      </c>
      <c r="C130" s="62">
        <f t="shared" si="23"/>
        <v>0.4315661950448284</v>
      </c>
      <c r="D130" s="62">
        <f t="shared" si="24"/>
        <v>0.42789625060697006</v>
      </c>
      <c r="E130" s="62">
        <f t="shared" si="25"/>
        <v>0.43492054840133942</v>
      </c>
      <c r="F130" s="62">
        <f t="shared" si="26"/>
        <v>0.42724792187282368</v>
      </c>
      <c r="G130" s="62">
        <f t="shared" si="27"/>
        <v>0.41987981242662731</v>
      </c>
      <c r="H130" s="62">
        <f t="shared" si="28"/>
        <v>0.46480982289887335</v>
      </c>
      <c r="I130" s="62">
        <f t="shared" si="29"/>
        <v>0.45918805681652319</v>
      </c>
      <c r="J130" s="62">
        <f t="shared" si="30"/>
        <v>0.47638302521760872</v>
      </c>
      <c r="K130" s="62">
        <f t="shared" si="31"/>
        <v>0.48318529693598733</v>
      </c>
      <c r="L130" s="42">
        <f t="shared" si="32"/>
        <v>0.56611832795230854</v>
      </c>
      <c r="M130" s="43">
        <f t="shared" si="33"/>
        <v>0.38565839722498668</v>
      </c>
      <c r="N130" s="43">
        <v>0.299208592606866</v>
      </c>
      <c r="O130" s="43">
        <v>0.282954490364903</v>
      </c>
      <c r="P130" s="43">
        <v>0.31344104715921001</v>
      </c>
      <c r="Q130" s="43">
        <v>0.28000000000000003</v>
      </c>
      <c r="R130" s="43">
        <v>0.24428428194220703</v>
      </c>
      <c r="S130" s="43">
        <v>0.42299190798635605</v>
      </c>
      <c r="T130" s="43">
        <v>0.40415177148029302</v>
      </c>
      <c r="U130" s="43">
        <v>0.46</v>
      </c>
      <c r="V130" s="43">
        <v>0.48081361606320505</v>
      </c>
      <c r="W130" s="43">
        <f t="shared" si="34"/>
        <v>0.62111473031453523</v>
      </c>
      <c r="X130" s="43">
        <f t="shared" si="35"/>
        <v>0.51112192559008185</v>
      </c>
      <c r="Y130" s="42">
        <f t="shared" si="36"/>
        <v>0.54297520227534479</v>
      </c>
      <c r="Z130" s="42">
        <f t="shared" si="37"/>
        <v>0.39370525681979068</v>
      </c>
      <c r="AA130" s="42">
        <f t="shared" si="38"/>
        <v>0.65695751936815017</v>
      </c>
      <c r="AB130" s="42">
        <f t="shared" si="39"/>
        <v>0.89082094279485535</v>
      </c>
      <c r="AC130" s="42">
        <f t="shared" si="40"/>
        <v>7.5159714393082762E-3</v>
      </c>
      <c r="AD130" s="42">
        <f t="shared" si="41"/>
        <v>0.88888888888888895</v>
      </c>
      <c r="AE130" s="42">
        <f t="shared" si="42"/>
        <v>0.63696091644204833</v>
      </c>
      <c r="AF130" s="42">
        <f t="shared" si="43"/>
        <v>0.45504906395351941</v>
      </c>
      <c r="AG130" s="42">
        <f t="shared" si="44"/>
        <v>0.31626773049645396</v>
      </c>
      <c r="AH130" s="43">
        <v>0.34478008204890098</v>
      </c>
      <c r="AI130" s="43">
        <v>0.67428671873304125</v>
      </c>
      <c r="AJ130" s="43">
        <v>0.60985880604409215</v>
      </c>
      <c r="AK130" s="33">
        <v>0.68855932203389847</v>
      </c>
      <c r="AL130" s="33">
        <v>9.8851191605682898E-2</v>
      </c>
      <c r="AM130" s="33">
        <v>0.84418620636764852</v>
      </c>
      <c r="AN130" s="33">
        <v>0.40167441860465108</v>
      </c>
      <c r="AO130" s="33">
        <v>0.70515854235683861</v>
      </c>
      <c r="AP130" s="33">
        <v>0.45589419206440479</v>
      </c>
      <c r="AQ130" s="33">
        <v>0.87787423744720783</v>
      </c>
      <c r="AR130" s="33">
        <v>0.84578898658028689</v>
      </c>
      <c r="AS130" s="33">
        <v>0.91116751269035512</v>
      </c>
      <c r="AT130" s="33">
        <v>0.91550632911392416</v>
      </c>
      <c r="AU130" s="33">
        <v>2.2547914317924828E-2</v>
      </c>
      <c r="AV130" s="33">
        <v>0</v>
      </c>
      <c r="AW130" s="33">
        <v>0</v>
      </c>
      <c r="AX130" s="33">
        <v>0.66666666666666674</v>
      </c>
      <c r="AY130" s="33">
        <v>1</v>
      </c>
      <c r="AZ130" s="33">
        <v>1</v>
      </c>
      <c r="BA130" s="33">
        <v>0.70833333333333337</v>
      </c>
      <c r="BB130" s="33">
        <v>0.56558849955076329</v>
      </c>
      <c r="BC130" s="33">
        <v>0.20041322314049573</v>
      </c>
      <c r="BD130" s="33">
        <v>0.57989446624272778</v>
      </c>
      <c r="BE130" s="33">
        <v>0.63977364591754238</v>
      </c>
      <c r="BF130" s="33">
        <v>0.40011492051331171</v>
      </c>
      <c r="BG130" s="33">
        <v>0.3617021276595746</v>
      </c>
      <c r="BH130" s="33">
        <v>0.27083333333333331</v>
      </c>
    </row>
    <row r="131" spans="1:60" x14ac:dyDescent="0.25">
      <c r="A131" s="34" t="s">
        <v>1125</v>
      </c>
      <c r="B131" s="34" t="s">
        <v>1126</v>
      </c>
      <c r="C131" s="62">
        <f t="shared" si="23"/>
        <v>0.50535594522303373</v>
      </c>
      <c r="D131" s="62">
        <f t="shared" si="24"/>
        <v>0.50342182267494118</v>
      </c>
      <c r="E131" s="62">
        <f t="shared" si="25"/>
        <v>0.48436761254660554</v>
      </c>
      <c r="F131" s="62">
        <f t="shared" si="26"/>
        <v>0.46889337603570458</v>
      </c>
      <c r="G131" s="62">
        <f t="shared" si="27"/>
        <v>0.45677818560885924</v>
      </c>
      <c r="H131" s="62">
        <f t="shared" si="28"/>
        <v>0.55530742943490086</v>
      </c>
      <c r="I131" s="62">
        <f t="shared" si="29"/>
        <v>0.54150545612191936</v>
      </c>
      <c r="J131" s="62">
        <f t="shared" si="30"/>
        <v>0.57159573791588725</v>
      </c>
      <c r="K131" s="62">
        <f t="shared" si="31"/>
        <v>0.55304260916519121</v>
      </c>
      <c r="L131" s="42">
        <f t="shared" si="32"/>
        <v>0.65058004053752594</v>
      </c>
      <c r="M131" s="43">
        <f t="shared" si="33"/>
        <v>0.22980573167105234</v>
      </c>
      <c r="N131" s="43">
        <v>0.53859895206488706</v>
      </c>
      <c r="O131" s="43">
        <v>0.53313744164223908</v>
      </c>
      <c r="P131" s="43">
        <v>0.47725348533034001</v>
      </c>
      <c r="Q131" s="43">
        <v>0.42838992897718098</v>
      </c>
      <c r="R131" s="43">
        <v>0.38713546660162301</v>
      </c>
      <c r="S131" s="43">
        <v>0.67009996322175502</v>
      </c>
      <c r="T131" s="43">
        <v>0.63531048641793808</v>
      </c>
      <c r="U131" s="43">
        <v>0.71</v>
      </c>
      <c r="V131" s="43">
        <v>0.66445716175295</v>
      </c>
      <c r="W131" s="43">
        <f t="shared" si="34"/>
        <v>0.60005733201677114</v>
      </c>
      <c r="X131" s="43">
        <f t="shared" si="35"/>
        <v>0.70110274905828074</v>
      </c>
      <c r="Y131" s="42">
        <f t="shared" si="36"/>
        <v>0.47799403324996753</v>
      </c>
      <c r="Z131" s="42">
        <f t="shared" si="37"/>
        <v>0.37645674055843314</v>
      </c>
      <c r="AA131" s="42">
        <f t="shared" si="38"/>
        <v>0.73321273277258447</v>
      </c>
      <c r="AB131" s="42">
        <f t="shared" si="39"/>
        <v>0.81256582148609935</v>
      </c>
      <c r="AC131" s="42">
        <f t="shared" si="40"/>
        <v>0.68695978955279957</v>
      </c>
      <c r="AD131" s="42">
        <f t="shared" si="41"/>
        <v>0.88888888888888895</v>
      </c>
      <c r="AE131" s="42">
        <f t="shared" si="42"/>
        <v>0.52745956873315369</v>
      </c>
      <c r="AF131" s="42">
        <f t="shared" si="43"/>
        <v>0.29117174703004789</v>
      </c>
      <c r="AG131" s="42">
        <f t="shared" si="44"/>
        <v>0.16843971631205679</v>
      </c>
      <c r="AH131" s="43">
        <v>0.26575627228000626</v>
      </c>
      <c r="AI131" s="43">
        <v>0.76817628573098151</v>
      </c>
      <c r="AJ131" s="43">
        <v>0.40004954173891499</v>
      </c>
      <c r="AK131" s="33">
        <v>0.34261501210653761</v>
      </c>
      <c r="AL131" s="33">
        <v>0.41029846901032863</v>
      </c>
      <c r="AM131" s="33">
        <v>0.94343608073607832</v>
      </c>
      <c r="AN131" s="33">
        <v>0.63981395348837211</v>
      </c>
      <c r="AO131" s="33">
        <v>0.66871746332229065</v>
      </c>
      <c r="AP131" s="33">
        <v>0.63300747556066705</v>
      </c>
      <c r="AQ131" s="33">
        <v>0.7810886907555139</v>
      </c>
      <c r="AR131" s="33">
        <v>0.66288755205923189</v>
      </c>
      <c r="AS131" s="33">
        <v>0.84158206429780047</v>
      </c>
      <c r="AT131" s="33">
        <v>0.9332278481012658</v>
      </c>
      <c r="AU131" s="33">
        <v>6.0879368658399012E-2</v>
      </c>
      <c r="AV131" s="33">
        <v>1</v>
      </c>
      <c r="AW131" s="33">
        <v>1</v>
      </c>
      <c r="AX131" s="33">
        <v>0.66666666666666674</v>
      </c>
      <c r="AY131" s="33">
        <v>1</v>
      </c>
      <c r="AZ131" s="33">
        <v>1</v>
      </c>
      <c r="BA131" s="33">
        <v>0.79166666666666674</v>
      </c>
      <c r="BB131" s="33">
        <v>0.2632524707996407</v>
      </c>
      <c r="BC131" s="33">
        <v>0.54132231404958686</v>
      </c>
      <c r="BD131" s="33">
        <v>0.22337978622649171</v>
      </c>
      <c r="BE131" s="33">
        <v>0.15941794664510911</v>
      </c>
      <c r="BF131" s="33">
        <v>0.24056694119900401</v>
      </c>
      <c r="BG131" s="33">
        <v>0.17021276595744689</v>
      </c>
      <c r="BH131" s="33">
        <v>0.16666666666666669</v>
      </c>
    </row>
    <row r="132" spans="1:60" x14ac:dyDescent="0.25">
      <c r="A132" s="34" t="s">
        <v>1127</v>
      </c>
      <c r="B132" s="34" t="s">
        <v>1128</v>
      </c>
      <c r="C132" s="62">
        <f t="shared" si="23"/>
        <v>0.4508838356319908</v>
      </c>
      <c r="D132" s="62">
        <f t="shared" si="24"/>
        <v>0.44871498014587186</v>
      </c>
      <c r="E132" s="62">
        <f t="shared" si="25"/>
        <v>0.42722779163585417</v>
      </c>
      <c r="F132" s="62">
        <f t="shared" si="26"/>
        <v>0.40960053705056448</v>
      </c>
      <c r="G132" s="62">
        <f t="shared" si="27"/>
        <v>0.39567399802118874</v>
      </c>
      <c r="H132" s="62">
        <f t="shared" si="28"/>
        <v>0.50623901770561663</v>
      </c>
      <c r="I132" s="62">
        <f t="shared" si="29"/>
        <v>0.49105983430917888</v>
      </c>
      <c r="J132" s="62">
        <f t="shared" si="30"/>
        <v>0.53817540666388408</v>
      </c>
      <c r="K132" s="62">
        <f t="shared" si="31"/>
        <v>0.50375363960391661</v>
      </c>
      <c r="L132" s="42">
        <f t="shared" si="32"/>
        <v>0.54489171955806825</v>
      </c>
      <c r="M132" s="43">
        <f t="shared" si="33"/>
        <v>0.1513039420997708</v>
      </c>
      <c r="N132" s="43">
        <v>0.53859895206488706</v>
      </c>
      <c r="O132" s="43">
        <v>0.53313744164223908</v>
      </c>
      <c r="P132" s="43">
        <v>0.47725348533034001</v>
      </c>
      <c r="Q132" s="43">
        <v>0.42838992897718098</v>
      </c>
      <c r="R132" s="43">
        <v>0.38713546660162301</v>
      </c>
      <c r="S132" s="43">
        <v>0.67009996322175502</v>
      </c>
      <c r="T132" s="43">
        <v>0.63531048641793808</v>
      </c>
      <c r="U132" s="43">
        <v>0.74101176552494508</v>
      </c>
      <c r="V132" s="43">
        <v>0.66445716175295</v>
      </c>
      <c r="W132" s="43">
        <f t="shared" si="34"/>
        <v>0.51700385268814841</v>
      </c>
      <c r="X132" s="43">
        <f t="shared" si="35"/>
        <v>0.57277958642798799</v>
      </c>
      <c r="Y132" s="42">
        <f t="shared" si="36"/>
        <v>0.36084811623944907</v>
      </c>
      <c r="Z132" s="42">
        <f t="shared" si="37"/>
        <v>0.10665785640234822</v>
      </c>
      <c r="AA132" s="42">
        <f t="shared" si="38"/>
        <v>0.69498118182945234</v>
      </c>
      <c r="AB132" s="42">
        <f t="shared" si="39"/>
        <v>0.90552825628134392</v>
      </c>
      <c r="AC132" s="42">
        <f t="shared" si="40"/>
        <v>0.34573468620819275</v>
      </c>
      <c r="AD132" s="42">
        <f t="shared" si="41"/>
        <v>0.88888888888888895</v>
      </c>
      <c r="AE132" s="42">
        <f t="shared" si="42"/>
        <v>0.4837151841868822</v>
      </c>
      <c r="AF132" s="42">
        <f t="shared" si="43"/>
        <v>0.26094121753287497</v>
      </c>
      <c r="AG132" s="42">
        <f t="shared" si="44"/>
        <v>4.166666666666665E-2</v>
      </c>
      <c r="AH132" s="43">
        <v>0.10600210780417996</v>
      </c>
      <c r="AI132" s="43">
        <v>0.82073347202637947</v>
      </c>
      <c r="AJ132" s="43">
        <v>0.15580876888778791</v>
      </c>
      <c r="AK132" s="33">
        <v>7.3849878934624719E-2</v>
      </c>
      <c r="AL132" s="33">
        <v>0.13946583387007172</v>
      </c>
      <c r="AM132" s="33">
        <v>0.87735259294770584</v>
      </c>
      <c r="AN132" s="33">
        <v>0.8200930232558139</v>
      </c>
      <c r="AO132" s="33">
        <v>0.59630856601987692</v>
      </c>
      <c r="AP132" s="33">
        <v>0.19217941345600911</v>
      </c>
      <c r="AQ132" s="33">
        <v>0.98897231346785552</v>
      </c>
      <c r="AR132" s="33">
        <v>0.79835724201758462</v>
      </c>
      <c r="AS132" s="33">
        <v>0.94987309644670037</v>
      </c>
      <c r="AT132" s="33">
        <v>0.96835443037974678</v>
      </c>
      <c r="AU132" s="33">
        <v>3.7204058624578269E-2</v>
      </c>
      <c r="AV132" s="33">
        <v>0</v>
      </c>
      <c r="AW132" s="33">
        <v>1</v>
      </c>
      <c r="AX132" s="33">
        <v>0.66666666666666674</v>
      </c>
      <c r="AY132" s="33">
        <v>1</v>
      </c>
      <c r="AZ132" s="33">
        <v>1</v>
      </c>
      <c r="BA132" s="33">
        <v>0.91666666666666663</v>
      </c>
      <c r="BB132" s="33">
        <v>5.0763701707097778E-2</v>
      </c>
      <c r="BC132" s="33">
        <v>0.73484848484848497</v>
      </c>
      <c r="BD132" s="33">
        <v>6.1696658097686388E-2</v>
      </c>
      <c r="BE132" s="33">
        <v>5.8367016976556191E-2</v>
      </c>
      <c r="BF132" s="33">
        <v>0.18885271020877228</v>
      </c>
      <c r="BG132" s="33">
        <v>0</v>
      </c>
      <c r="BH132" s="33">
        <v>8.3333333333333301E-2</v>
      </c>
    </row>
    <row r="133" spans="1:60" x14ac:dyDescent="0.25">
      <c r="A133" s="34" t="s">
        <v>1129</v>
      </c>
      <c r="B133" s="34" t="s">
        <v>1130</v>
      </c>
      <c r="C133" s="62">
        <f t="shared" si="23"/>
        <v>0.57038858953083449</v>
      </c>
      <c r="D133" s="62">
        <f t="shared" si="24"/>
        <v>0.56867569249974881</v>
      </c>
      <c r="E133" s="62">
        <f t="shared" si="25"/>
        <v>0.55187905901457024</v>
      </c>
      <c r="F133" s="62">
        <f t="shared" si="26"/>
        <v>0.53834887367289019</v>
      </c>
      <c r="G133" s="62">
        <f t="shared" si="27"/>
        <v>0.52783029710583151</v>
      </c>
      <c r="H133" s="62">
        <f t="shared" si="28"/>
        <v>0.61508117584616928</v>
      </c>
      <c r="I133" s="62">
        <f t="shared" si="29"/>
        <v>0.60264970812613594</v>
      </c>
      <c r="J133" s="62">
        <f t="shared" si="30"/>
        <v>0.61143018078925571</v>
      </c>
      <c r="K133" s="62">
        <f t="shared" si="31"/>
        <v>0.64898397459584689</v>
      </c>
      <c r="L133" s="42">
        <f t="shared" si="32"/>
        <v>0.69404197253772937</v>
      </c>
      <c r="M133" s="43">
        <f t="shared" si="33"/>
        <v>0.45193621124291944</v>
      </c>
      <c r="N133" s="43">
        <v>0.53859895206488706</v>
      </c>
      <c r="O133" s="43">
        <v>0.53313744164223908</v>
      </c>
      <c r="P133" s="43">
        <v>0.47725348533034001</v>
      </c>
      <c r="Q133" s="43">
        <v>0.42838992897718098</v>
      </c>
      <c r="R133" s="43">
        <v>0.38713546660162301</v>
      </c>
      <c r="S133" s="43">
        <v>0.67009996322175502</v>
      </c>
      <c r="T133" s="43">
        <v>0.63531048641793808</v>
      </c>
      <c r="U133" s="43">
        <v>0.66</v>
      </c>
      <c r="V133" s="43">
        <v>0.76</v>
      </c>
      <c r="W133" s="43">
        <f t="shared" si="34"/>
        <v>0.57748465271126026</v>
      </c>
      <c r="X133" s="43">
        <f t="shared" si="35"/>
        <v>0.81059929236419859</v>
      </c>
      <c r="Y133" s="42">
        <f t="shared" si="36"/>
        <v>0.52213184014695135</v>
      </c>
      <c r="Z133" s="42">
        <f t="shared" si="37"/>
        <v>0.24964703916510766</v>
      </c>
      <c r="AA133" s="42">
        <f t="shared" si="38"/>
        <v>0.72893206175088621</v>
      </c>
      <c r="AB133" s="42">
        <f t="shared" si="39"/>
        <v>0.80922766978209582</v>
      </c>
      <c r="AC133" s="42">
        <f t="shared" si="40"/>
        <v>0.68808718526869617</v>
      </c>
      <c r="AD133" s="42">
        <f t="shared" si="41"/>
        <v>1</v>
      </c>
      <c r="AE133" s="42">
        <f t="shared" si="42"/>
        <v>0.74371069182389959</v>
      </c>
      <c r="AF133" s="42">
        <f t="shared" si="43"/>
        <v>0.56699298986172542</v>
      </c>
      <c r="AG133" s="42">
        <f t="shared" si="44"/>
        <v>0.33687943262411346</v>
      </c>
      <c r="AH133" s="43">
        <v>0.78841761621636408</v>
      </c>
      <c r="AI133" s="43">
        <v>0.22013792404118546</v>
      </c>
      <c r="AJ133" s="43">
        <v>0.55783998018330438</v>
      </c>
      <c r="AK133" s="33">
        <v>0.40526634382566584</v>
      </c>
      <c r="AL133" s="33">
        <v>9.4027734504549515E-2</v>
      </c>
      <c r="AM133" s="33">
        <v>0.87717652057268314</v>
      </c>
      <c r="AN133" s="33">
        <v>0.76483720930232568</v>
      </c>
      <c r="AO133" s="33">
        <v>0.54614292475153825</v>
      </c>
      <c r="AP133" s="33">
        <v>0.68867165037377809</v>
      </c>
      <c r="AQ133" s="33">
        <v>0.76783200375410587</v>
      </c>
      <c r="AR133" s="33">
        <v>0.72188801480795939</v>
      </c>
      <c r="AS133" s="33">
        <v>0.85152284263959399</v>
      </c>
      <c r="AT133" s="33">
        <v>0.85427215189873418</v>
      </c>
      <c r="AU133" s="33">
        <v>6.4261555806088388E-2</v>
      </c>
      <c r="AV133" s="33">
        <v>1</v>
      </c>
      <c r="AW133" s="33">
        <v>1</v>
      </c>
      <c r="AX133" s="33">
        <v>1</v>
      </c>
      <c r="AY133" s="33">
        <v>1</v>
      </c>
      <c r="AZ133" s="33">
        <v>1</v>
      </c>
      <c r="BA133" s="33">
        <v>0.66666666666666663</v>
      </c>
      <c r="BB133" s="33">
        <v>0.82075471698113256</v>
      </c>
      <c r="BC133" s="33">
        <v>0.40082644628099146</v>
      </c>
      <c r="BD133" s="33">
        <v>0.68678122040319312</v>
      </c>
      <c r="BE133" s="33">
        <v>0.68601455133387224</v>
      </c>
      <c r="BF133" s="33">
        <v>0.49434974142884514</v>
      </c>
      <c r="BG133" s="33">
        <v>0.34042553191489366</v>
      </c>
      <c r="BH133" s="33">
        <v>0.3333333333333332</v>
      </c>
    </row>
    <row r="134" spans="1:60" x14ac:dyDescent="0.25">
      <c r="A134" s="34" t="s">
        <v>1131</v>
      </c>
      <c r="B134" s="34" t="s">
        <v>1132</v>
      </c>
      <c r="C134" s="62">
        <f t="shared" ref="C134:C188" si="45">((SQRT(($L134^2)+($M134^2)+(N134^2)))*0.577350269)</f>
        <v>0.50605283141316182</v>
      </c>
      <c r="D134" s="62">
        <f t="shared" ref="D134:D188" si="46">((SQRT(($L134^2)+($M134^2)+(O134^2)))*0.577350269)</f>
        <v>0.51320008407792062</v>
      </c>
      <c r="E134" s="62">
        <f t="shared" ref="E134:E188" si="47">((SQRT(($L134^2)+($M134^2)+(P134^2)))*0.577350269)</f>
        <v>0.51669629458796007</v>
      </c>
      <c r="F134" s="62">
        <f t="shared" ref="F134:F188" si="48">((SQRT(($L134^2)+($M134^2)+(Q134^2)))*0.577350269)</f>
        <v>0.5302550288321819</v>
      </c>
      <c r="G134" s="62">
        <f t="shared" ref="G134:G188" si="49">((SQRT(($L134^2)+($M134^2)+(R134^2)))*0.577350269)</f>
        <v>0.51916609334081087</v>
      </c>
      <c r="H134" s="62">
        <f t="shared" ref="H134:H188" si="50">((SQRT(($L134^2)+($M134^2)+(S134^2)))*0.577350269)</f>
        <v>0.59709254719010696</v>
      </c>
      <c r="I134" s="62">
        <f t="shared" ref="I134:I188" si="51">((SQRT(($L134^2)+($M134^2)+(T134^2)))*0.577350269)</f>
        <v>0.57666561847608644</v>
      </c>
      <c r="J134" s="62">
        <f t="shared" ref="J134:J188" si="52">((SQRT(($L134^2)+($M134^2)+(U134^2)))*0.577350269)</f>
        <v>0.59298578808724989</v>
      </c>
      <c r="K134" s="62">
        <f t="shared" ref="K134:K188" si="53">((SQRT(($L134^2)+($M134^2)+(V134^2)))*0.577350269)</f>
        <v>0.60874089577943857</v>
      </c>
      <c r="L134" s="42">
        <f t="shared" ref="L134:L188" si="54">AVERAGE(W134:X134)</f>
        <v>0.6770902498961483</v>
      </c>
      <c r="M134" s="43">
        <f t="shared" ref="M134:M188" si="55">AVERAGE(AF134:AG134)</f>
        <v>0.34690809850576521</v>
      </c>
      <c r="N134" s="43">
        <v>0.43528378069390805</v>
      </c>
      <c r="O134" s="43">
        <v>0.45970266923138298</v>
      </c>
      <c r="P134" s="43">
        <v>0.47130536569784998</v>
      </c>
      <c r="Q134" s="43">
        <v>0.51450437514780001</v>
      </c>
      <c r="R134" s="43">
        <v>0.47937862138618603</v>
      </c>
      <c r="S134" s="43">
        <v>0.70054414216319805</v>
      </c>
      <c r="T134" s="43">
        <v>0.64717329359239906</v>
      </c>
      <c r="U134" s="43">
        <v>0.69</v>
      </c>
      <c r="V134" s="43">
        <v>0.73</v>
      </c>
      <c r="W134" s="43">
        <f t="shared" ref="W134:W188" si="56">AVERAGE(Y134:AB134)</f>
        <v>0.60544137772033735</v>
      </c>
      <c r="X134" s="43">
        <f t="shared" ref="X134:X188" si="57">AVERAGE(AC134:AE134)</f>
        <v>0.74873912207195925</v>
      </c>
      <c r="Y134" s="42">
        <f t="shared" ref="Y134:Y188" si="58">AVERAGE(AH134:AJ134)</f>
        <v>0.53569864068434869</v>
      </c>
      <c r="Z134" s="42">
        <f t="shared" ref="Z134:Z188" si="59">AVERAGE(AK134:AL134)</f>
        <v>0.5113018032364125</v>
      </c>
      <c r="AA134" s="42">
        <f t="shared" ref="AA134:AA188" si="60">AVERAGE(AM134:AQ134)</f>
        <v>0.54181793539563117</v>
      </c>
      <c r="AB134" s="42">
        <f t="shared" ref="AB134:AB188" si="61">AVERAGE(AR134:AT134)</f>
        <v>0.83294713156495703</v>
      </c>
      <c r="AC134" s="42">
        <f t="shared" ref="AC134:AC188" si="62">AVERAGE(AU134:AW134)</f>
        <v>0.67606163096580263</v>
      </c>
      <c r="AD134" s="42">
        <f t="shared" ref="AD134:AD188" si="63">AVERAGE(AX134:AZ134)</f>
        <v>0.88888888888888895</v>
      </c>
      <c r="AE134" s="42">
        <f t="shared" ref="AE134:AE188" si="64">AVERAGE(BA134:BB134)</f>
        <v>0.68126684636118617</v>
      </c>
      <c r="AF134" s="42">
        <f t="shared" ref="AF134:AF188" si="65">AVERAGE(BC134:BF134)</f>
        <v>0.40990662254344534</v>
      </c>
      <c r="AG134" s="42">
        <f t="shared" ref="AG134:AG188" si="66">AVERAGE(BG134:BH134)</f>
        <v>0.28390957446808507</v>
      </c>
      <c r="AH134" s="43">
        <v>0.50752191049978002</v>
      </c>
      <c r="AI134" s="43">
        <v>0.50457772718368488</v>
      </c>
      <c r="AJ134" s="43">
        <v>0.59499628436958141</v>
      </c>
      <c r="AK134" s="33">
        <v>0.64194915254237295</v>
      </c>
      <c r="AL134" s="33">
        <v>0.38065445393045194</v>
      </c>
      <c r="AM134" s="33">
        <v>0.64720118850319752</v>
      </c>
      <c r="AN134" s="33">
        <v>0.60893023255813949</v>
      </c>
      <c r="AO134" s="33">
        <v>0.30004732607666834</v>
      </c>
      <c r="AP134" s="33">
        <v>0.45957446808510632</v>
      </c>
      <c r="AQ134" s="33">
        <v>0.6933364617550446</v>
      </c>
      <c r="AR134" s="33">
        <v>0.62332253586302633</v>
      </c>
      <c r="AS134" s="33">
        <v>0.9549492385786803</v>
      </c>
      <c r="AT134" s="33">
        <v>0.92056962025316424</v>
      </c>
      <c r="AU134" s="33">
        <v>2.8184892897407679E-2</v>
      </c>
      <c r="AV134" s="33">
        <v>1</v>
      </c>
      <c r="AW134" s="33">
        <v>1</v>
      </c>
      <c r="AX134" s="33">
        <v>0.66666666666666674</v>
      </c>
      <c r="AY134" s="33">
        <v>1</v>
      </c>
      <c r="AZ134" s="33">
        <v>1</v>
      </c>
      <c r="BA134" s="33">
        <v>0.66666666666666663</v>
      </c>
      <c r="BB134" s="33">
        <v>0.69586702605570572</v>
      </c>
      <c r="BC134" s="33">
        <v>0.2665289256198351</v>
      </c>
      <c r="BD134" s="33">
        <v>0.41361114869435806</v>
      </c>
      <c r="BE134" s="33">
        <v>0.39369442198868226</v>
      </c>
      <c r="BF134" s="33">
        <v>0.56579199387090606</v>
      </c>
      <c r="BG134" s="33">
        <v>0.25531914893617019</v>
      </c>
      <c r="BH134" s="33">
        <v>0.31249999999999989</v>
      </c>
    </row>
    <row r="135" spans="1:60" x14ac:dyDescent="0.25">
      <c r="A135" s="34" t="s">
        <v>1133</v>
      </c>
      <c r="B135" s="34" t="s">
        <v>1134</v>
      </c>
      <c r="C135" s="62">
        <f t="shared" si="45"/>
        <v>0.51206844904804705</v>
      </c>
      <c r="D135" s="62">
        <f t="shared" si="46"/>
        <v>0.51015977564246129</v>
      </c>
      <c r="E135" s="62">
        <f t="shared" si="47"/>
        <v>0.49136691913712</v>
      </c>
      <c r="F135" s="62">
        <f t="shared" si="48"/>
        <v>0.47612021930219167</v>
      </c>
      <c r="G135" s="62">
        <f t="shared" si="49"/>
        <v>0.46419368369930225</v>
      </c>
      <c r="H135" s="62">
        <f t="shared" si="50"/>
        <v>0.56142301905408531</v>
      </c>
      <c r="I135" s="62">
        <f t="shared" si="51"/>
        <v>0.54777515838892732</v>
      </c>
      <c r="J135" s="62">
        <f t="shared" si="52"/>
        <v>0.58165094292483488</v>
      </c>
      <c r="K135" s="62">
        <f t="shared" si="53"/>
        <v>0.55918296888446894</v>
      </c>
      <c r="L135" s="42">
        <f t="shared" si="54"/>
        <v>0.58644852484573873</v>
      </c>
      <c r="M135" s="43">
        <f t="shared" si="55"/>
        <v>0.39068092683033723</v>
      </c>
      <c r="N135" s="43">
        <v>0.53859895206488706</v>
      </c>
      <c r="O135" s="43">
        <v>0.53313744164223908</v>
      </c>
      <c r="P135" s="43">
        <v>0.47725348533034001</v>
      </c>
      <c r="Q135" s="43">
        <v>0.42838992897718098</v>
      </c>
      <c r="R135" s="43">
        <v>0.38713546660162301</v>
      </c>
      <c r="S135" s="43">
        <v>0.67009996322175502</v>
      </c>
      <c r="T135" s="43">
        <v>0.63531048641793808</v>
      </c>
      <c r="U135" s="43">
        <v>0.72</v>
      </c>
      <c r="V135" s="43">
        <v>0.66445716175295</v>
      </c>
      <c r="W135" s="43">
        <f t="shared" si="56"/>
        <v>0.57909894587045363</v>
      </c>
      <c r="X135" s="43">
        <f t="shared" si="57"/>
        <v>0.59379810382102394</v>
      </c>
      <c r="Y135" s="42">
        <f t="shared" si="58"/>
        <v>0.50831722305900795</v>
      </c>
      <c r="Z135" s="42">
        <f t="shared" si="59"/>
        <v>0.44481244652638147</v>
      </c>
      <c r="AA135" s="42">
        <f t="shared" si="60"/>
        <v>0.59832294143034415</v>
      </c>
      <c r="AB135" s="42">
        <f t="shared" si="61"/>
        <v>0.76494317246608101</v>
      </c>
      <c r="AC135" s="42">
        <f t="shared" si="62"/>
        <v>0.36377301766253284</v>
      </c>
      <c r="AD135" s="42">
        <f t="shared" si="63"/>
        <v>0.66666666666666663</v>
      </c>
      <c r="AE135" s="42">
        <f t="shared" si="64"/>
        <v>0.7509546271338724</v>
      </c>
      <c r="AF135" s="42">
        <f t="shared" si="65"/>
        <v>0.51784235011457513</v>
      </c>
      <c r="AG135" s="42">
        <f t="shared" si="66"/>
        <v>0.26351950354609932</v>
      </c>
      <c r="AH135" s="43">
        <v>0.57800639250818975</v>
      </c>
      <c r="AI135" s="43">
        <v>0.35417837055042917</v>
      </c>
      <c r="AJ135" s="43">
        <v>0.59276690611840477</v>
      </c>
      <c r="AK135" s="33">
        <v>0.64891041162227614</v>
      </c>
      <c r="AL135" s="33">
        <v>0.24071448143048677</v>
      </c>
      <c r="AM135" s="33">
        <v>0.95155763423344575</v>
      </c>
      <c r="AN135" s="33">
        <v>0.55330232558139547</v>
      </c>
      <c r="AO135" s="33">
        <v>8.1874112636062604E-2</v>
      </c>
      <c r="AP135" s="33">
        <v>0.71811385853939047</v>
      </c>
      <c r="AQ135" s="33">
        <v>0.68676677616142645</v>
      </c>
      <c r="AR135" s="33">
        <v>0.6728366496992132</v>
      </c>
      <c r="AS135" s="33">
        <v>0.81218274111675137</v>
      </c>
      <c r="AT135" s="33">
        <v>0.80981012658227836</v>
      </c>
      <c r="AU135" s="33">
        <v>9.1319052987598515E-2</v>
      </c>
      <c r="AV135" s="33">
        <v>0</v>
      </c>
      <c r="AW135" s="33">
        <v>1</v>
      </c>
      <c r="AX135" s="33">
        <v>1</v>
      </c>
      <c r="AY135" s="33">
        <v>1</v>
      </c>
      <c r="AZ135" s="33">
        <v>0</v>
      </c>
      <c r="BA135" s="33">
        <v>0.79166666666666674</v>
      </c>
      <c r="BB135" s="33">
        <v>0.71024258760107806</v>
      </c>
      <c r="BC135" s="33">
        <v>0.1542699724517905</v>
      </c>
      <c r="BD135" s="33">
        <v>0.72980652144500069</v>
      </c>
      <c r="BE135" s="33">
        <v>0.75844785772029111</v>
      </c>
      <c r="BF135" s="33">
        <v>0.42884504884121821</v>
      </c>
      <c r="BG135" s="33">
        <v>0.29787234042553201</v>
      </c>
      <c r="BH135" s="33">
        <v>0.22916666666666669</v>
      </c>
    </row>
    <row r="136" spans="1:60" x14ac:dyDescent="0.25">
      <c r="A136" s="34" t="s">
        <v>1135</v>
      </c>
      <c r="B136" s="34" t="s">
        <v>1136</v>
      </c>
      <c r="C136" s="62">
        <f t="shared" si="45"/>
        <v>0.57579917602836095</v>
      </c>
      <c r="D136" s="62">
        <f t="shared" si="46"/>
        <v>0.57410242229765374</v>
      </c>
      <c r="E136" s="62">
        <f t="shared" si="47"/>
        <v>0.55746932097360491</v>
      </c>
      <c r="F136" s="62">
        <f t="shared" si="48"/>
        <v>0.54407817253850033</v>
      </c>
      <c r="G136" s="62">
        <f t="shared" si="49"/>
        <v>0.53367253123127378</v>
      </c>
      <c r="H136" s="62">
        <f t="shared" si="50"/>
        <v>0.62010192785401896</v>
      </c>
      <c r="I136" s="62">
        <f t="shared" si="51"/>
        <v>0.60777316389626945</v>
      </c>
      <c r="J136" s="62">
        <f t="shared" si="52"/>
        <v>0.62733437178196982</v>
      </c>
      <c r="K136" s="62">
        <f t="shared" si="53"/>
        <v>0.61807458068983556</v>
      </c>
      <c r="L136" s="42">
        <f t="shared" si="54"/>
        <v>0.58642549428795343</v>
      </c>
      <c r="M136" s="43">
        <f t="shared" si="55"/>
        <v>0.60054174083231837</v>
      </c>
      <c r="N136" s="43">
        <v>0.53859895206488706</v>
      </c>
      <c r="O136" s="43">
        <v>0.53313744164223908</v>
      </c>
      <c r="P136" s="43">
        <v>0.47725348533034001</v>
      </c>
      <c r="Q136" s="43">
        <v>0.42838992897718098</v>
      </c>
      <c r="R136" s="43">
        <v>0.38713546660162301</v>
      </c>
      <c r="S136" s="43">
        <v>0.67009996322175502</v>
      </c>
      <c r="T136" s="43">
        <v>0.63531048641793808</v>
      </c>
      <c r="U136" s="43">
        <v>0.69</v>
      </c>
      <c r="V136" s="43">
        <v>0.66445716175295</v>
      </c>
      <c r="W136" s="43">
        <f t="shared" si="56"/>
        <v>0.54001932635883465</v>
      </c>
      <c r="X136" s="43">
        <f t="shared" si="57"/>
        <v>0.6328316622170721</v>
      </c>
      <c r="Y136" s="42">
        <f t="shared" si="58"/>
        <v>0.48404154411744399</v>
      </c>
      <c r="Z136" s="42">
        <f t="shared" si="59"/>
        <v>0.35693681737041955</v>
      </c>
      <c r="AA136" s="42">
        <f t="shared" si="60"/>
        <v>0.60056996217872838</v>
      </c>
      <c r="AB136" s="42">
        <f t="shared" si="61"/>
        <v>0.71852898176874669</v>
      </c>
      <c r="AC136" s="42">
        <f t="shared" si="62"/>
        <v>0.71664787673806851</v>
      </c>
      <c r="AD136" s="42">
        <f t="shared" si="63"/>
        <v>0.88888888888888895</v>
      </c>
      <c r="AE136" s="42">
        <f t="shared" si="64"/>
        <v>0.29295822102425872</v>
      </c>
      <c r="AF136" s="42">
        <f t="shared" si="65"/>
        <v>0.50870759513981412</v>
      </c>
      <c r="AG136" s="42">
        <f t="shared" si="66"/>
        <v>0.69237588652482274</v>
      </c>
      <c r="AH136" s="43">
        <v>0.66742845958189911</v>
      </c>
      <c r="AI136" s="43">
        <v>0.22561764911425264</v>
      </c>
      <c r="AJ136" s="43">
        <v>0.55907852365618027</v>
      </c>
      <c r="AK136" s="33">
        <v>0.51906779661016955</v>
      </c>
      <c r="AL136" s="33">
        <v>0.19480583813066954</v>
      </c>
      <c r="AM136" s="33">
        <v>0.82720022508535429</v>
      </c>
      <c r="AN136" s="33">
        <v>0.71888372093023267</v>
      </c>
      <c r="AO136" s="33">
        <v>0.27543776620918131</v>
      </c>
      <c r="AP136" s="33">
        <v>0.62783208740655538</v>
      </c>
      <c r="AQ136" s="33">
        <v>0.55349601126231807</v>
      </c>
      <c r="AR136" s="33">
        <v>0.6577973160573809</v>
      </c>
      <c r="AS136" s="33">
        <v>0.75190355329949232</v>
      </c>
      <c r="AT136" s="33">
        <v>0.74588607594936707</v>
      </c>
      <c r="AU136" s="33">
        <v>0.1499436302142057</v>
      </c>
      <c r="AV136" s="33">
        <v>1</v>
      </c>
      <c r="AW136" s="33">
        <v>1</v>
      </c>
      <c r="AX136" s="33">
        <v>0.66666666666666674</v>
      </c>
      <c r="AY136" s="33">
        <v>1</v>
      </c>
      <c r="AZ136" s="33">
        <v>1</v>
      </c>
      <c r="BA136" s="33">
        <v>0.12500000000000008</v>
      </c>
      <c r="BB136" s="33">
        <v>0.46091644204851734</v>
      </c>
      <c r="BC136" s="33">
        <v>0.20798898071625285</v>
      </c>
      <c r="BD136" s="33">
        <v>0.56501150047354898</v>
      </c>
      <c r="BE136" s="33">
        <v>0.61616814874696846</v>
      </c>
      <c r="BF136" s="33">
        <v>0.64566175062248621</v>
      </c>
      <c r="BG136" s="33">
        <v>0.46808510638297879</v>
      </c>
      <c r="BH136" s="33">
        <v>0.91666666666666663</v>
      </c>
    </row>
    <row r="137" spans="1:60" x14ac:dyDescent="0.25">
      <c r="A137" s="34" t="s">
        <v>1137</v>
      </c>
      <c r="B137" s="34" t="s">
        <v>1138</v>
      </c>
      <c r="C137" s="62">
        <f t="shared" si="45"/>
        <v>0.52804995878892136</v>
      </c>
      <c r="D137" s="62">
        <f t="shared" si="46"/>
        <v>0.52619925802881518</v>
      </c>
      <c r="E137" s="62">
        <f t="shared" si="47"/>
        <v>0.50800010992992328</v>
      </c>
      <c r="F137" s="62">
        <f t="shared" si="48"/>
        <v>0.49326780322141056</v>
      </c>
      <c r="G137" s="62">
        <f t="shared" si="49"/>
        <v>0.48176595817143103</v>
      </c>
      <c r="H137" s="62">
        <f t="shared" si="50"/>
        <v>0.57603686408971522</v>
      </c>
      <c r="I137" s="62">
        <f t="shared" si="51"/>
        <v>0.47986853958879555</v>
      </c>
      <c r="J137" s="62">
        <f t="shared" si="52"/>
        <v>0.50886194781582905</v>
      </c>
      <c r="K137" s="62">
        <f t="shared" si="53"/>
        <v>0.57385386219573198</v>
      </c>
      <c r="L137" s="42">
        <f t="shared" si="54"/>
        <v>0.61726439165710001</v>
      </c>
      <c r="M137" s="43">
        <f t="shared" si="55"/>
        <v>0.4067015086119421</v>
      </c>
      <c r="N137" s="43">
        <v>0.53859895206488706</v>
      </c>
      <c r="O137" s="43">
        <v>0.53313744164223908</v>
      </c>
      <c r="P137" s="43">
        <v>0.47725348533034001</v>
      </c>
      <c r="Q137" s="43">
        <v>0.42838992897718098</v>
      </c>
      <c r="R137" s="43">
        <v>0.38713546660162301</v>
      </c>
      <c r="S137" s="43">
        <v>0.67009996322175502</v>
      </c>
      <c r="T137" s="43">
        <v>0.38</v>
      </c>
      <c r="U137" s="43">
        <v>0.48</v>
      </c>
      <c r="V137" s="43">
        <v>0.66445716175295</v>
      </c>
      <c r="W137" s="43">
        <f t="shared" si="56"/>
        <v>0.51329309565177195</v>
      </c>
      <c r="X137" s="43">
        <f t="shared" si="57"/>
        <v>0.72123568766242807</v>
      </c>
      <c r="Y137" s="42">
        <f t="shared" si="58"/>
        <v>0.4634789431412068</v>
      </c>
      <c r="Z137" s="42">
        <f t="shared" si="59"/>
        <v>0.26468020970761491</v>
      </c>
      <c r="AA137" s="42">
        <f t="shared" si="60"/>
        <v>0.64113990587364034</v>
      </c>
      <c r="AB137" s="42">
        <f t="shared" si="61"/>
        <v>0.68387332388462585</v>
      </c>
      <c r="AC137" s="42">
        <f t="shared" si="62"/>
        <v>0.72003006388575697</v>
      </c>
      <c r="AD137" s="42">
        <f t="shared" si="63"/>
        <v>1</v>
      </c>
      <c r="AE137" s="42">
        <f t="shared" si="64"/>
        <v>0.44367699910152741</v>
      </c>
      <c r="AF137" s="42">
        <f t="shared" si="65"/>
        <v>0.39319025126643725</v>
      </c>
      <c r="AG137" s="42">
        <f t="shared" si="66"/>
        <v>0.42021276595744694</v>
      </c>
      <c r="AH137" s="43">
        <v>0.47605939029524552</v>
      </c>
      <c r="AI137" s="43">
        <v>0.52052061475383937</v>
      </c>
      <c r="AJ137" s="43">
        <v>0.39385682437453551</v>
      </c>
      <c r="AK137" s="33">
        <v>0.39981840193704604</v>
      </c>
      <c r="AL137" s="33">
        <v>0.12954201747818375</v>
      </c>
      <c r="AM137" s="33">
        <v>0.93985406841673258</v>
      </c>
      <c r="AN137" s="33">
        <v>0.39962790697674422</v>
      </c>
      <c r="AO137" s="33">
        <v>0.30430667297681024</v>
      </c>
      <c r="AP137" s="33">
        <v>0.60977573317998846</v>
      </c>
      <c r="AQ137" s="33">
        <v>0.95213514781792585</v>
      </c>
      <c r="AR137" s="33">
        <v>0.47454881999074511</v>
      </c>
      <c r="AS137" s="33">
        <v>0.77643824027072728</v>
      </c>
      <c r="AT137" s="33">
        <v>0.800632911392405</v>
      </c>
      <c r="AU137" s="33">
        <v>0.16009019165727056</v>
      </c>
      <c r="AV137" s="33">
        <v>1</v>
      </c>
      <c r="AW137" s="33">
        <v>1</v>
      </c>
      <c r="AX137" s="33">
        <v>1</v>
      </c>
      <c r="AY137" s="33">
        <v>1</v>
      </c>
      <c r="AZ137" s="33">
        <v>1</v>
      </c>
      <c r="BA137" s="33">
        <v>0.4583333333333332</v>
      </c>
      <c r="BB137" s="33">
        <v>0.42902066486972162</v>
      </c>
      <c r="BC137" s="33">
        <v>0.26377410468319584</v>
      </c>
      <c r="BD137" s="33">
        <v>0.42484102286564746</v>
      </c>
      <c r="BE137" s="33">
        <v>0.4158447857720291</v>
      </c>
      <c r="BF137" s="33">
        <v>0.46830109174487655</v>
      </c>
      <c r="BG137" s="33">
        <v>0.34042553191489366</v>
      </c>
      <c r="BH137" s="33">
        <v>0.50000000000000022</v>
      </c>
    </row>
    <row r="138" spans="1:60" x14ac:dyDescent="0.25">
      <c r="A138" s="34" t="s">
        <v>1139</v>
      </c>
      <c r="B138" s="34" t="s">
        <v>1140</v>
      </c>
      <c r="C138" s="62">
        <f t="shared" si="45"/>
        <v>0.58505018761534233</v>
      </c>
      <c r="D138" s="62">
        <f t="shared" si="46"/>
        <v>0.53361730200010737</v>
      </c>
      <c r="E138" s="62">
        <f t="shared" si="47"/>
        <v>0.54136278644596558</v>
      </c>
      <c r="F138" s="62">
        <f t="shared" si="48"/>
        <v>0.51694315772691157</v>
      </c>
      <c r="G138" s="62">
        <f t="shared" si="49"/>
        <v>0.50581094262264914</v>
      </c>
      <c r="H138" s="62">
        <f t="shared" si="50"/>
        <v>0.58241347309323988</v>
      </c>
      <c r="I138" s="62">
        <f t="shared" si="51"/>
        <v>0.5396817146385966</v>
      </c>
      <c r="J138" s="62">
        <f t="shared" si="52"/>
        <v>0.61721728964559286</v>
      </c>
      <c r="K138" s="62">
        <f t="shared" si="53"/>
        <v>0.61186557384653451</v>
      </c>
      <c r="L138" s="42">
        <f t="shared" si="54"/>
        <v>0.58746258134287954</v>
      </c>
      <c r="M138" s="43">
        <f t="shared" si="55"/>
        <v>0.41672444634920158</v>
      </c>
      <c r="N138" s="43">
        <v>0.71279703850231801</v>
      </c>
      <c r="O138" s="43">
        <v>0.57919834847802409</v>
      </c>
      <c r="P138" s="43">
        <v>0.60037442613762104</v>
      </c>
      <c r="Q138" s="43">
        <v>0.53190143525425904</v>
      </c>
      <c r="R138" s="43">
        <v>0.49876104586418002</v>
      </c>
      <c r="S138" s="43">
        <v>0.70628946822599403</v>
      </c>
      <c r="T138" s="43">
        <v>0.59581667587995801</v>
      </c>
      <c r="U138" s="43">
        <v>0.79</v>
      </c>
      <c r="V138" s="43">
        <v>0.77741037647456801</v>
      </c>
      <c r="W138" s="43">
        <f t="shared" si="56"/>
        <v>0.54263624325127813</v>
      </c>
      <c r="X138" s="43">
        <f t="shared" si="57"/>
        <v>0.63228891943448107</v>
      </c>
      <c r="Y138" s="42">
        <f t="shared" si="58"/>
        <v>0.43866828975279093</v>
      </c>
      <c r="Z138" s="42">
        <f t="shared" si="59"/>
        <v>0.21745706976740495</v>
      </c>
      <c r="AA138" s="42">
        <f t="shared" si="60"/>
        <v>0.66455591522280377</v>
      </c>
      <c r="AB138" s="42">
        <f t="shared" si="61"/>
        <v>0.84986369826211305</v>
      </c>
      <c r="AC138" s="42">
        <f t="shared" si="62"/>
        <v>0.36377301766253284</v>
      </c>
      <c r="AD138" s="42">
        <f t="shared" si="63"/>
        <v>0.88888888888888895</v>
      </c>
      <c r="AE138" s="42">
        <f t="shared" si="64"/>
        <v>0.64420485175202136</v>
      </c>
      <c r="AF138" s="42">
        <f t="shared" si="65"/>
        <v>0.47507123312393496</v>
      </c>
      <c r="AG138" s="42">
        <f t="shared" si="66"/>
        <v>0.35837765957446815</v>
      </c>
      <c r="AH138" s="43">
        <v>0.60665103768567552</v>
      </c>
      <c r="AI138" s="43">
        <v>0.27140485956377963</v>
      </c>
      <c r="AJ138" s="43">
        <v>0.43794897200891747</v>
      </c>
      <c r="AK138" s="33">
        <v>0.39346246973365623</v>
      </c>
      <c r="AL138" s="33">
        <v>4.1451669801153668E-2</v>
      </c>
      <c r="AM138" s="33">
        <v>0.93508358304108929</v>
      </c>
      <c r="AN138" s="33">
        <v>0.73339534883720936</v>
      </c>
      <c r="AO138" s="33">
        <v>0.22858495030761949</v>
      </c>
      <c r="AP138" s="33">
        <v>0.54502587694077054</v>
      </c>
      <c r="AQ138" s="33">
        <v>0.88068981698732995</v>
      </c>
      <c r="AR138" s="33">
        <v>0.85273021749190203</v>
      </c>
      <c r="AS138" s="33">
        <v>0.90587986463620951</v>
      </c>
      <c r="AT138" s="33">
        <v>0.79098101265822773</v>
      </c>
      <c r="AU138" s="33">
        <v>9.1319052987598515E-2</v>
      </c>
      <c r="AV138" s="33">
        <v>0</v>
      </c>
      <c r="AW138" s="33">
        <v>1</v>
      </c>
      <c r="AX138" s="33">
        <v>0.66666666666666674</v>
      </c>
      <c r="AY138" s="33">
        <v>1</v>
      </c>
      <c r="AZ138" s="33">
        <v>1</v>
      </c>
      <c r="BA138" s="33">
        <v>0.66666666666666663</v>
      </c>
      <c r="BB138" s="33">
        <v>0.62174303683737608</v>
      </c>
      <c r="BC138" s="33">
        <v>0.26584022038567451</v>
      </c>
      <c r="BD138" s="33">
        <v>0.51102692463807331</v>
      </c>
      <c r="BE138" s="33">
        <v>0.61891673403395309</v>
      </c>
      <c r="BF138" s="33">
        <v>0.50450105343803864</v>
      </c>
      <c r="BG138" s="33">
        <v>0.40425531914893642</v>
      </c>
      <c r="BH138" s="33">
        <v>0.31249999999999989</v>
      </c>
    </row>
    <row r="139" spans="1:60" x14ac:dyDescent="0.25">
      <c r="A139" s="34" t="s">
        <v>1141</v>
      </c>
      <c r="B139" s="34" t="s">
        <v>1142</v>
      </c>
      <c r="C139" s="62">
        <f t="shared" si="45"/>
        <v>0.64844247497622964</v>
      </c>
      <c r="D139" s="62">
        <f t="shared" si="46"/>
        <v>0.60244613561581151</v>
      </c>
      <c r="E139" s="62">
        <f t="shared" si="47"/>
        <v>0.60931731296024316</v>
      </c>
      <c r="F139" s="62">
        <f t="shared" si="48"/>
        <v>0.5877279554736371</v>
      </c>
      <c r="G139" s="62">
        <f t="shared" si="49"/>
        <v>0.57796075212886533</v>
      </c>
      <c r="H139" s="62">
        <f t="shared" si="50"/>
        <v>0.64606452848386675</v>
      </c>
      <c r="I139" s="62">
        <f t="shared" si="51"/>
        <v>0.60782421343658766</v>
      </c>
      <c r="J139" s="62">
        <f t="shared" si="52"/>
        <v>0.6737341987995763</v>
      </c>
      <c r="K139" s="62">
        <f t="shared" si="53"/>
        <v>0.66228224394298629</v>
      </c>
      <c r="L139" s="42">
        <f t="shared" si="54"/>
        <v>0.65700552329900574</v>
      </c>
      <c r="M139" s="43">
        <f t="shared" si="55"/>
        <v>0.56718344047180447</v>
      </c>
      <c r="N139" s="43">
        <v>0.71279703850231801</v>
      </c>
      <c r="O139" s="43">
        <v>0.57919834847802409</v>
      </c>
      <c r="P139" s="43">
        <v>0.60037442613762104</v>
      </c>
      <c r="Q139" s="43">
        <v>0.53190143525425904</v>
      </c>
      <c r="R139" s="43">
        <v>0.49876104586418002</v>
      </c>
      <c r="S139" s="43">
        <v>0.70628946822599403</v>
      </c>
      <c r="T139" s="43">
        <v>0.59581667587995801</v>
      </c>
      <c r="U139" s="43">
        <v>0.78</v>
      </c>
      <c r="V139" s="43">
        <v>0.75</v>
      </c>
      <c r="W139" s="43">
        <f t="shared" si="56"/>
        <v>0.60725495725992018</v>
      </c>
      <c r="X139" s="43">
        <f t="shared" si="57"/>
        <v>0.70675608933809142</v>
      </c>
      <c r="Y139" s="42">
        <f t="shared" si="58"/>
        <v>0.61283352538904656</v>
      </c>
      <c r="Z139" s="42">
        <f t="shared" si="59"/>
        <v>0.5430443721366609</v>
      </c>
      <c r="AA139" s="42">
        <f t="shared" si="60"/>
        <v>0.67305969489003648</v>
      </c>
      <c r="AB139" s="42">
        <f t="shared" si="61"/>
        <v>0.600082236623937</v>
      </c>
      <c r="AC139" s="42">
        <f t="shared" si="62"/>
        <v>0.47162720781661022</v>
      </c>
      <c r="AD139" s="42">
        <f t="shared" si="63"/>
        <v>1</v>
      </c>
      <c r="AE139" s="42">
        <f t="shared" si="64"/>
        <v>0.64864106019766399</v>
      </c>
      <c r="AF139" s="42">
        <f t="shared" si="65"/>
        <v>0.66029773200743858</v>
      </c>
      <c r="AG139" s="42">
        <f t="shared" si="66"/>
        <v>0.4740691489361703</v>
      </c>
      <c r="AH139" s="43">
        <v>0.73977795554484982</v>
      </c>
      <c r="AI139" s="43">
        <v>0.27583433724354345</v>
      </c>
      <c r="AJ139" s="43">
        <v>0.82288828337874653</v>
      </c>
      <c r="AK139" s="33">
        <v>0.85199757869249404</v>
      </c>
      <c r="AL139" s="33">
        <v>0.23409116558082765</v>
      </c>
      <c r="AM139" s="33">
        <v>0.93843397552741392</v>
      </c>
      <c r="AN139" s="33">
        <v>0.76297674418604644</v>
      </c>
      <c r="AO139" s="33">
        <v>0.4718409843823948</v>
      </c>
      <c r="AP139" s="33">
        <v>0.60230017251293844</v>
      </c>
      <c r="AQ139" s="33">
        <v>0.58974659784138894</v>
      </c>
      <c r="AR139" s="33">
        <v>0.50821378991207777</v>
      </c>
      <c r="AS139" s="33">
        <v>0.81133671742808788</v>
      </c>
      <c r="AT139" s="33">
        <v>0.48069620253164541</v>
      </c>
      <c r="AU139" s="33">
        <v>0.41488162344983065</v>
      </c>
      <c r="AV139" s="33">
        <v>1</v>
      </c>
      <c r="AW139" s="33">
        <v>0</v>
      </c>
      <c r="AX139" s="33">
        <v>1</v>
      </c>
      <c r="AY139" s="33">
        <v>1</v>
      </c>
      <c r="AZ139" s="33">
        <v>1</v>
      </c>
      <c r="BA139" s="33">
        <v>0.54166666666666663</v>
      </c>
      <c r="BB139" s="33">
        <v>0.75561545372866135</v>
      </c>
      <c r="BC139" s="33">
        <v>0.308539944903581</v>
      </c>
      <c r="BD139" s="33">
        <v>0.80246245433635499</v>
      </c>
      <c r="BE139" s="33">
        <v>0.77477768795472923</v>
      </c>
      <c r="BF139" s="33">
        <v>0.75541084083508914</v>
      </c>
      <c r="BG139" s="33">
        <v>0.5106382978723405</v>
      </c>
      <c r="BH139" s="33">
        <v>0.43750000000000011</v>
      </c>
    </row>
    <row r="140" spans="1:60" x14ac:dyDescent="0.25">
      <c r="A140" s="34" t="s">
        <v>1143</v>
      </c>
      <c r="B140" s="34" t="s">
        <v>1144</v>
      </c>
      <c r="C140" s="62">
        <f t="shared" si="45"/>
        <v>0.52757317215509925</v>
      </c>
      <c r="D140" s="62">
        <f t="shared" si="46"/>
        <v>0.52572079296037755</v>
      </c>
      <c r="E140" s="62">
        <f t="shared" si="47"/>
        <v>0.5075044873591037</v>
      </c>
      <c r="F140" s="62">
        <f t="shared" si="48"/>
        <v>0.4927573629035783</v>
      </c>
      <c r="G140" s="62">
        <f t="shared" si="49"/>
        <v>0.48124331834701822</v>
      </c>
      <c r="H140" s="62">
        <f t="shared" si="50"/>
        <v>0.57559982782409302</v>
      </c>
      <c r="I140" s="62">
        <f t="shared" si="51"/>
        <v>0.56229616717112352</v>
      </c>
      <c r="J140" s="62">
        <f t="shared" si="52"/>
        <v>0.59132944135154952</v>
      </c>
      <c r="K140" s="62">
        <f t="shared" si="53"/>
        <v>0.57169675081357707</v>
      </c>
      <c r="L140" s="42">
        <f t="shared" si="54"/>
        <v>0.56160942645648304</v>
      </c>
      <c r="M140" s="43">
        <f t="shared" si="55"/>
        <v>0.47906823880497984</v>
      </c>
      <c r="N140" s="43">
        <v>0.53859895206488706</v>
      </c>
      <c r="O140" s="43">
        <v>0.53313744164223908</v>
      </c>
      <c r="P140" s="43">
        <v>0.47725348533034001</v>
      </c>
      <c r="Q140" s="43">
        <v>0.42838992897718098</v>
      </c>
      <c r="R140" s="43">
        <v>0.38713546660162301</v>
      </c>
      <c r="S140" s="43">
        <v>0.67009996322175502</v>
      </c>
      <c r="T140" s="43">
        <v>0.63531048641793808</v>
      </c>
      <c r="U140" s="43">
        <v>0.71</v>
      </c>
      <c r="V140" s="43">
        <v>0.66</v>
      </c>
      <c r="W140" s="43">
        <f t="shared" si="56"/>
        <v>0.56598760882385912</v>
      </c>
      <c r="X140" s="43">
        <f t="shared" si="57"/>
        <v>0.55723124408910707</v>
      </c>
      <c r="Y140" s="42">
        <f t="shared" si="58"/>
        <v>0.60640162187946267</v>
      </c>
      <c r="Z140" s="42">
        <f t="shared" si="59"/>
        <v>0.45386390427759438</v>
      </c>
      <c r="AA140" s="42">
        <f t="shared" si="60"/>
        <v>0.52093250742120945</v>
      </c>
      <c r="AB140" s="42">
        <f t="shared" si="61"/>
        <v>0.68275240171716989</v>
      </c>
      <c r="AC140" s="42">
        <f t="shared" si="62"/>
        <v>7.1401728673430823E-2</v>
      </c>
      <c r="AD140" s="42">
        <f t="shared" si="63"/>
        <v>1</v>
      </c>
      <c r="AE140" s="42">
        <f t="shared" si="64"/>
        <v>0.60029200359389034</v>
      </c>
      <c r="AF140" s="42">
        <f t="shared" si="65"/>
        <v>0.56917371165251285</v>
      </c>
      <c r="AG140" s="42">
        <f t="shared" si="66"/>
        <v>0.38896276595744689</v>
      </c>
      <c r="AH140" s="43">
        <v>0.74943014622318915</v>
      </c>
      <c r="AI140" s="43">
        <v>0.32838259655168672</v>
      </c>
      <c r="AJ140" s="43">
        <v>0.7413921228635123</v>
      </c>
      <c r="AK140" s="33">
        <v>0.69128329297820834</v>
      </c>
      <c r="AL140" s="33">
        <v>0.21644451557698044</v>
      </c>
      <c r="AM140" s="33">
        <v>0.60789665191642084</v>
      </c>
      <c r="AN140" s="33">
        <v>0.41767441860465115</v>
      </c>
      <c r="AO140" s="33">
        <v>0.26076668244202572</v>
      </c>
      <c r="AP140" s="33">
        <v>0.67602070155261651</v>
      </c>
      <c r="AQ140" s="33">
        <v>0.642304082590333</v>
      </c>
      <c r="AR140" s="33">
        <v>0.88975011568718176</v>
      </c>
      <c r="AS140" s="33">
        <v>0.88113367174280877</v>
      </c>
      <c r="AT140" s="33">
        <v>0.27737341772151891</v>
      </c>
      <c r="AU140" s="33">
        <v>0.21420518602029245</v>
      </c>
      <c r="AV140" s="33">
        <v>0</v>
      </c>
      <c r="AW140" s="33">
        <v>0</v>
      </c>
      <c r="AX140" s="33">
        <v>1</v>
      </c>
      <c r="AY140" s="33">
        <v>1</v>
      </c>
      <c r="AZ140" s="33">
        <v>1</v>
      </c>
      <c r="BA140" s="33">
        <v>0.58333333333333326</v>
      </c>
      <c r="BB140" s="33">
        <v>0.61725067385444743</v>
      </c>
      <c r="BC140" s="33">
        <v>0.3174931129476582</v>
      </c>
      <c r="BD140" s="33">
        <v>0.68989311324583957</v>
      </c>
      <c r="BE140" s="33">
        <v>0.54454324979789814</v>
      </c>
      <c r="BF140" s="33">
        <v>0.72476537061865542</v>
      </c>
      <c r="BG140" s="33">
        <v>0.34042553191489366</v>
      </c>
      <c r="BH140" s="33">
        <v>0.43750000000000011</v>
      </c>
    </row>
    <row r="141" spans="1:60" x14ac:dyDescent="0.25">
      <c r="A141" s="34" t="s">
        <v>1145</v>
      </c>
      <c r="B141" s="34" t="s">
        <v>1146</v>
      </c>
      <c r="C141" s="62">
        <f t="shared" si="45"/>
        <v>0.51939855028233528</v>
      </c>
      <c r="D141" s="62">
        <f t="shared" si="46"/>
        <v>0.51635324595999543</v>
      </c>
      <c r="E141" s="62">
        <f t="shared" si="47"/>
        <v>0.52218900481687891</v>
      </c>
      <c r="F141" s="62">
        <f t="shared" si="48"/>
        <v>0.51581611071637457</v>
      </c>
      <c r="G141" s="62">
        <f t="shared" si="49"/>
        <v>0.50972986003700083</v>
      </c>
      <c r="H141" s="62">
        <f t="shared" si="50"/>
        <v>0.54733321184923778</v>
      </c>
      <c r="I141" s="62">
        <f t="shared" si="51"/>
        <v>0.54256718003658788</v>
      </c>
      <c r="J141" s="62">
        <f t="shared" si="52"/>
        <v>0.56307990810966657</v>
      </c>
      <c r="K141" s="62">
        <f t="shared" si="53"/>
        <v>0.57451393371486359</v>
      </c>
      <c r="L141" s="42">
        <f t="shared" si="54"/>
        <v>0.67676674604992959</v>
      </c>
      <c r="M141" s="43">
        <f t="shared" si="55"/>
        <v>0.51164983356687865</v>
      </c>
      <c r="N141" s="43">
        <v>0.299208592606866</v>
      </c>
      <c r="O141" s="43">
        <v>0.282954490364903</v>
      </c>
      <c r="P141" s="43">
        <v>0.31344104715921001</v>
      </c>
      <c r="Q141" s="43">
        <v>0.28000000000000003</v>
      </c>
      <c r="R141" s="43">
        <v>0.24428428194220703</v>
      </c>
      <c r="S141" s="43">
        <v>0.42299190798635605</v>
      </c>
      <c r="T141" s="43">
        <v>0.40415177148029302</v>
      </c>
      <c r="U141" s="43">
        <v>0.48101784647470103</v>
      </c>
      <c r="V141" s="43">
        <v>0.52</v>
      </c>
      <c r="W141" s="43">
        <f t="shared" si="56"/>
        <v>0.63558939728652097</v>
      </c>
      <c r="X141" s="43">
        <f t="shared" si="57"/>
        <v>0.71794409481333821</v>
      </c>
      <c r="Y141" s="42">
        <f t="shared" si="58"/>
        <v>0.67335984478796462</v>
      </c>
      <c r="Z141" s="42">
        <f t="shared" si="59"/>
        <v>0.54755946647672826</v>
      </c>
      <c r="AA141" s="42">
        <f t="shared" si="60"/>
        <v>0.61069507132737255</v>
      </c>
      <c r="AB141" s="42">
        <f t="shared" si="61"/>
        <v>0.71074320655401813</v>
      </c>
      <c r="AC141" s="42">
        <f t="shared" si="62"/>
        <v>0.40360766629086825</v>
      </c>
      <c r="AD141" s="42">
        <f t="shared" si="63"/>
        <v>1</v>
      </c>
      <c r="AE141" s="42">
        <f t="shared" si="64"/>
        <v>0.75022461814914632</v>
      </c>
      <c r="AF141" s="42">
        <f t="shared" si="65"/>
        <v>0.62259044727560142</v>
      </c>
      <c r="AG141" s="42">
        <f t="shared" si="66"/>
        <v>0.400709219858156</v>
      </c>
      <c r="AH141" s="43">
        <v>0.69447333226229147</v>
      </c>
      <c r="AI141" s="43">
        <v>0.45540555805899657</v>
      </c>
      <c r="AJ141" s="43">
        <v>0.87020064404260589</v>
      </c>
      <c r="AK141" s="33">
        <v>0.79449152542372892</v>
      </c>
      <c r="AL141" s="33">
        <v>0.3006274075297275</v>
      </c>
      <c r="AM141" s="33">
        <v>0.69900634648785664</v>
      </c>
      <c r="AN141" s="33">
        <v>0.48074418604651165</v>
      </c>
      <c r="AO141" s="33">
        <v>0.59346900141978232</v>
      </c>
      <c r="AP141" s="33">
        <v>0.57952846463484764</v>
      </c>
      <c r="AQ141" s="33">
        <v>0.70072735804786468</v>
      </c>
      <c r="AR141" s="33">
        <v>0.83607126330402581</v>
      </c>
      <c r="AS141" s="33">
        <v>0.9200507614213197</v>
      </c>
      <c r="AT141" s="33">
        <v>0.37610759493670881</v>
      </c>
      <c r="AU141" s="33">
        <v>0.21082299887260469</v>
      </c>
      <c r="AV141" s="33">
        <v>1</v>
      </c>
      <c r="AW141" s="33">
        <v>0</v>
      </c>
      <c r="AX141" s="33">
        <v>1</v>
      </c>
      <c r="AY141" s="33">
        <v>1</v>
      </c>
      <c r="AZ141" s="33">
        <v>1</v>
      </c>
      <c r="BA141" s="33">
        <v>0.66666666666666663</v>
      </c>
      <c r="BB141" s="33">
        <v>0.83378256963162611</v>
      </c>
      <c r="BC141" s="33">
        <v>0.30440771349862267</v>
      </c>
      <c r="BD141" s="33">
        <v>0.82776349614395894</v>
      </c>
      <c r="BE141" s="33">
        <v>0.78722716248989499</v>
      </c>
      <c r="BF141" s="33">
        <v>0.57096341696992925</v>
      </c>
      <c r="BG141" s="33">
        <v>0.46808510638297879</v>
      </c>
      <c r="BH141" s="33">
        <v>0.3333333333333332</v>
      </c>
    </row>
    <row r="142" spans="1:60" x14ac:dyDescent="0.25">
      <c r="A142" s="34" t="s">
        <v>1147</v>
      </c>
      <c r="B142" s="34" t="s">
        <v>1148</v>
      </c>
      <c r="C142" s="62">
        <f t="shared" si="45"/>
        <v>0.42394876531073916</v>
      </c>
      <c r="D142" s="62">
        <f t="shared" si="46"/>
        <v>0.42593205453462046</v>
      </c>
      <c r="E142" s="62">
        <f t="shared" si="47"/>
        <v>0.42919506095566062</v>
      </c>
      <c r="F142" s="62">
        <f t="shared" si="48"/>
        <v>0.43095174784090945</v>
      </c>
      <c r="G142" s="62">
        <f t="shared" si="49"/>
        <v>0.43334737248299848</v>
      </c>
      <c r="H142" s="62">
        <f t="shared" si="50"/>
        <v>0.42809678369063425</v>
      </c>
      <c r="I142" s="62">
        <f t="shared" si="51"/>
        <v>0.42510079569798565</v>
      </c>
      <c r="J142" s="62">
        <f t="shared" si="52"/>
        <v>0.43650035005874371</v>
      </c>
      <c r="K142" s="62">
        <f t="shared" si="53"/>
        <v>0.4497398013596659</v>
      </c>
      <c r="L142" s="42">
        <f t="shared" si="54"/>
        <v>0.65754673361142824</v>
      </c>
      <c r="M142" s="43">
        <f t="shared" si="55"/>
        <v>0.32684852806251363</v>
      </c>
      <c r="N142" s="43">
        <v>0</v>
      </c>
      <c r="O142" s="43">
        <v>7.1110325678271594E-2</v>
      </c>
      <c r="P142" s="43">
        <v>0.11587723775409701</v>
      </c>
      <c r="Q142" s="43">
        <v>0.13401701417246201</v>
      </c>
      <c r="R142" s="43">
        <v>0.15547401359755803</v>
      </c>
      <c r="S142" s="43">
        <v>0.10297039283338401</v>
      </c>
      <c r="T142" s="43">
        <v>5.4170034941918702E-2</v>
      </c>
      <c r="U142" s="43">
        <v>0.18</v>
      </c>
      <c r="V142" s="43">
        <v>0.26</v>
      </c>
      <c r="W142" s="43">
        <f t="shared" si="56"/>
        <v>0.51757096489057552</v>
      </c>
      <c r="X142" s="43">
        <f t="shared" si="57"/>
        <v>0.79752250233228084</v>
      </c>
      <c r="Y142" s="42">
        <f t="shared" si="58"/>
        <v>0.5121021948774942</v>
      </c>
      <c r="Z142" s="42">
        <f t="shared" si="59"/>
        <v>0.3216466138271703</v>
      </c>
      <c r="AA142" s="42">
        <f t="shared" si="60"/>
        <v>0.53256013627099852</v>
      </c>
      <c r="AB142" s="42">
        <f t="shared" si="61"/>
        <v>0.70397491458663897</v>
      </c>
      <c r="AC142" s="42">
        <f t="shared" si="62"/>
        <v>0.68395340097707624</v>
      </c>
      <c r="AD142" s="42">
        <f t="shared" si="63"/>
        <v>1</v>
      </c>
      <c r="AE142" s="42">
        <f t="shared" si="64"/>
        <v>0.70861410601976615</v>
      </c>
      <c r="AF142" s="42">
        <f t="shared" si="65"/>
        <v>0.44226088591226131</v>
      </c>
      <c r="AG142" s="42">
        <f t="shared" si="66"/>
        <v>0.21143617021276601</v>
      </c>
      <c r="AH142" s="43">
        <v>0.43620245677826353</v>
      </c>
      <c r="AI142" s="43">
        <v>0.71268772953863824</v>
      </c>
      <c r="AJ142" s="43">
        <v>0.38741639831558083</v>
      </c>
      <c r="AK142" s="33">
        <v>0.46095641646489111</v>
      </c>
      <c r="AL142" s="33">
        <v>0.18233681118944947</v>
      </c>
      <c r="AM142" s="33">
        <v>0.41970028725764214</v>
      </c>
      <c r="AN142" s="33">
        <v>0.74009302325581394</v>
      </c>
      <c r="AO142" s="33">
        <v>0.44060577378135368</v>
      </c>
      <c r="AP142" s="33">
        <v>0.32800460034502582</v>
      </c>
      <c r="AQ142" s="33">
        <v>0.73439699671515724</v>
      </c>
      <c r="AR142" s="33">
        <v>0.51573345673299398</v>
      </c>
      <c r="AS142" s="33">
        <v>0.74555837563451766</v>
      </c>
      <c r="AT142" s="33">
        <v>0.85063291139240493</v>
      </c>
      <c r="AU142" s="33">
        <v>5.1860202931228422E-2</v>
      </c>
      <c r="AV142" s="33">
        <v>1</v>
      </c>
      <c r="AW142" s="33">
        <v>1</v>
      </c>
      <c r="AX142" s="33">
        <v>1</v>
      </c>
      <c r="AY142" s="33">
        <v>1</v>
      </c>
      <c r="AZ142" s="33">
        <v>1</v>
      </c>
      <c r="BA142" s="33">
        <v>0.87499999999999989</v>
      </c>
      <c r="BB142" s="33">
        <v>0.54222821203953253</v>
      </c>
      <c r="BC142" s="33">
        <v>0.56611570247933884</v>
      </c>
      <c r="BD142" s="33">
        <v>0.28467054525774588</v>
      </c>
      <c r="BE142" s="33">
        <v>0.49458367016976557</v>
      </c>
      <c r="BF142" s="33">
        <v>0.42367362574219497</v>
      </c>
      <c r="BG142" s="33">
        <v>0.29787234042553201</v>
      </c>
      <c r="BH142" s="33">
        <v>0.125</v>
      </c>
    </row>
    <row r="143" spans="1:60" x14ac:dyDescent="0.25">
      <c r="A143" s="34" t="s">
        <v>1149</v>
      </c>
      <c r="B143" s="34" t="s">
        <v>1150</v>
      </c>
      <c r="C143" s="62">
        <f t="shared" si="45"/>
        <v>0.54161831467661625</v>
      </c>
      <c r="D143" s="62">
        <f t="shared" si="46"/>
        <v>0.53981413372218423</v>
      </c>
      <c r="E143" s="62">
        <f t="shared" si="47"/>
        <v>0.52208979256921961</v>
      </c>
      <c r="F143" s="62">
        <f t="shared" si="48"/>
        <v>0.50776644779960889</v>
      </c>
      <c r="G143" s="62">
        <f t="shared" si="49"/>
        <v>0.49660052181707748</v>
      </c>
      <c r="H143" s="62">
        <f t="shared" si="50"/>
        <v>0.58849987986954566</v>
      </c>
      <c r="I143" s="62">
        <f t="shared" si="51"/>
        <v>0.57549450599521812</v>
      </c>
      <c r="J143" s="62">
        <f t="shared" si="52"/>
        <v>0.61618741783385922</v>
      </c>
      <c r="K143" s="62">
        <f t="shared" si="53"/>
        <v>0.59998954576523011</v>
      </c>
      <c r="L143" s="42">
        <f t="shared" si="54"/>
        <v>0.58042311924562795</v>
      </c>
      <c r="M143" s="43">
        <f t="shared" si="55"/>
        <v>0.50306199263836859</v>
      </c>
      <c r="N143" s="43">
        <v>0.53859895206488706</v>
      </c>
      <c r="O143" s="43">
        <v>0.53313744164223908</v>
      </c>
      <c r="P143" s="43">
        <v>0.47725348533034001</v>
      </c>
      <c r="Q143" s="43">
        <v>0.42838992897718098</v>
      </c>
      <c r="R143" s="43">
        <v>0.38713546660162301</v>
      </c>
      <c r="S143" s="43">
        <v>0.67009996322175502</v>
      </c>
      <c r="T143" s="43">
        <v>0.63531048641793808</v>
      </c>
      <c r="U143" s="43">
        <v>0.74101176552494508</v>
      </c>
      <c r="V143" s="43">
        <v>0.7</v>
      </c>
      <c r="W143" s="43">
        <f t="shared" si="56"/>
        <v>0.53381631844214894</v>
      </c>
      <c r="X143" s="43">
        <f t="shared" si="57"/>
        <v>0.62702992004910707</v>
      </c>
      <c r="Y143" s="42">
        <f t="shared" si="58"/>
        <v>0.51803044639533791</v>
      </c>
      <c r="Z143" s="42">
        <f t="shared" si="59"/>
        <v>0.38268458239183478</v>
      </c>
      <c r="AA143" s="42">
        <f t="shared" si="60"/>
        <v>0.49817604825808415</v>
      </c>
      <c r="AB143" s="42">
        <f t="shared" si="61"/>
        <v>0.73637419672333904</v>
      </c>
      <c r="AC143" s="42">
        <f t="shared" si="62"/>
        <v>0.39872228485531763</v>
      </c>
      <c r="AD143" s="42">
        <f t="shared" si="63"/>
        <v>1</v>
      </c>
      <c r="AE143" s="42">
        <f t="shared" si="64"/>
        <v>0.4823674752920038</v>
      </c>
      <c r="AF143" s="42">
        <f t="shared" si="65"/>
        <v>0.53316299236893561</v>
      </c>
      <c r="AG143" s="42">
        <f t="shared" si="66"/>
        <v>0.47296099290780153</v>
      </c>
      <c r="AH143" s="43">
        <v>0.49559278286984393</v>
      </c>
      <c r="AI143" s="43">
        <v>0.48108958926142598</v>
      </c>
      <c r="AJ143" s="43">
        <v>0.57740896705474365</v>
      </c>
      <c r="AK143" s="33">
        <v>0.54055690072639229</v>
      </c>
      <c r="AL143" s="33">
        <v>0.22481226405727725</v>
      </c>
      <c r="AM143" s="33">
        <v>0.53426176220465804</v>
      </c>
      <c r="AN143" s="33">
        <v>0.38083720930232579</v>
      </c>
      <c r="AO143" s="33">
        <v>0.19971604353999053</v>
      </c>
      <c r="AP143" s="33">
        <v>0.5930994824611846</v>
      </c>
      <c r="AQ143" s="33">
        <v>0.7829657437822618</v>
      </c>
      <c r="AR143" s="33">
        <v>0.56027302174919014</v>
      </c>
      <c r="AS143" s="33">
        <v>0.94141285956006771</v>
      </c>
      <c r="AT143" s="33">
        <v>0.70743670886075927</v>
      </c>
      <c r="AU143" s="33">
        <v>0.1961668545659529</v>
      </c>
      <c r="AV143" s="33">
        <v>0</v>
      </c>
      <c r="AW143" s="33">
        <v>1</v>
      </c>
      <c r="AX143" s="33">
        <v>1</v>
      </c>
      <c r="AY143" s="33">
        <v>1</v>
      </c>
      <c r="AZ143" s="33">
        <v>1</v>
      </c>
      <c r="BA143" s="33">
        <v>0.41666666666666652</v>
      </c>
      <c r="BB143" s="33">
        <v>0.54806828391734108</v>
      </c>
      <c r="BC143" s="33">
        <v>0.47382920110192839</v>
      </c>
      <c r="BD143" s="33">
        <v>0.48856717629549457</v>
      </c>
      <c r="BE143" s="33">
        <v>0.5447049312853679</v>
      </c>
      <c r="BF143" s="33">
        <v>0.62555066079295152</v>
      </c>
      <c r="BG143" s="33">
        <v>0.40425531914893642</v>
      </c>
      <c r="BH143" s="33">
        <v>0.54166666666666663</v>
      </c>
    </row>
    <row r="144" spans="1:60" x14ac:dyDescent="0.25">
      <c r="A144" s="34" t="s">
        <v>1151</v>
      </c>
      <c r="B144" s="34" t="s">
        <v>1152</v>
      </c>
      <c r="C144" s="62">
        <f t="shared" si="45"/>
        <v>0.55788626485285508</v>
      </c>
      <c r="D144" s="62">
        <f t="shared" si="46"/>
        <v>0.55505216429584536</v>
      </c>
      <c r="E144" s="62">
        <f t="shared" si="47"/>
        <v>0.56048513559926016</v>
      </c>
      <c r="F144" s="62">
        <f t="shared" si="48"/>
        <v>0.55455251378985349</v>
      </c>
      <c r="G144" s="62">
        <f t="shared" si="49"/>
        <v>0.54889594705136868</v>
      </c>
      <c r="H144" s="62">
        <f t="shared" si="50"/>
        <v>0.58398276966814799</v>
      </c>
      <c r="I144" s="62">
        <f t="shared" si="51"/>
        <v>0.57951822691692256</v>
      </c>
      <c r="J144" s="62">
        <f t="shared" si="52"/>
        <v>0.59876640970654738</v>
      </c>
      <c r="K144" s="62">
        <f t="shared" si="53"/>
        <v>0.60953136958536036</v>
      </c>
      <c r="L144" s="42">
        <f t="shared" si="54"/>
        <v>0.63645995122566923</v>
      </c>
      <c r="M144" s="43">
        <f t="shared" si="55"/>
        <v>0.66264938145582408</v>
      </c>
      <c r="N144" s="43">
        <v>0.299208592606866</v>
      </c>
      <c r="O144" s="43">
        <v>0.282954490364903</v>
      </c>
      <c r="P144" s="43">
        <v>0.31344104715921001</v>
      </c>
      <c r="Q144" s="43">
        <v>0.28000000000000003</v>
      </c>
      <c r="R144" s="43">
        <v>0.24428428194220703</v>
      </c>
      <c r="S144" s="43">
        <v>0.42299190798635605</v>
      </c>
      <c r="T144" s="43">
        <v>0.40415177148029302</v>
      </c>
      <c r="U144" s="43">
        <v>0.48101784647470103</v>
      </c>
      <c r="V144" s="43">
        <v>0.52</v>
      </c>
      <c r="W144" s="43">
        <f t="shared" si="56"/>
        <v>0.59234866751915605</v>
      </c>
      <c r="X144" s="43">
        <f t="shared" si="57"/>
        <v>0.68057123493218252</v>
      </c>
      <c r="Y144" s="42">
        <f t="shared" si="58"/>
        <v>0.5514260685332002</v>
      </c>
      <c r="Z144" s="42">
        <f t="shared" si="59"/>
        <v>0.44524548846498457</v>
      </c>
      <c r="AA144" s="42">
        <f t="shared" si="60"/>
        <v>0.53767237219829067</v>
      </c>
      <c r="AB144" s="42">
        <f t="shared" si="61"/>
        <v>0.83505074088014875</v>
      </c>
      <c r="AC144" s="42">
        <f t="shared" si="62"/>
        <v>0.7034949267192786</v>
      </c>
      <c r="AD144" s="42">
        <f t="shared" si="63"/>
        <v>0.66666666666666663</v>
      </c>
      <c r="AE144" s="42">
        <f t="shared" si="64"/>
        <v>0.67155211141060211</v>
      </c>
      <c r="AF144" s="42">
        <f t="shared" si="65"/>
        <v>0.70273670617405959</v>
      </c>
      <c r="AG144" s="42">
        <f t="shared" si="66"/>
        <v>0.62256205673758869</v>
      </c>
      <c r="AH144" s="43">
        <v>0.80417230135800044</v>
      </c>
      <c r="AI144" s="43">
        <v>0.13472319430848156</v>
      </c>
      <c r="AJ144" s="43">
        <v>0.71538270993311859</v>
      </c>
      <c r="AK144" s="33">
        <v>0.68492736077481842</v>
      </c>
      <c r="AL144" s="33">
        <v>0.20556361615515073</v>
      </c>
      <c r="AM144" s="33">
        <v>0.18226795041871777</v>
      </c>
      <c r="AN144" s="33">
        <v>0.54586046511627906</v>
      </c>
      <c r="AO144" s="33">
        <v>0.57075248461902506</v>
      </c>
      <c r="AP144" s="33">
        <v>0.62610695802185168</v>
      </c>
      <c r="AQ144" s="33">
        <v>0.76337400281557943</v>
      </c>
      <c r="AR144" s="33">
        <v>0.75566867191115239</v>
      </c>
      <c r="AS144" s="33">
        <v>0.85850253807106591</v>
      </c>
      <c r="AT144" s="33">
        <v>0.89098101265822793</v>
      </c>
      <c r="AU144" s="33">
        <v>0.11048478015783561</v>
      </c>
      <c r="AV144" s="33">
        <v>1</v>
      </c>
      <c r="AW144" s="33">
        <v>1</v>
      </c>
      <c r="AX144" s="33">
        <v>1</v>
      </c>
      <c r="AY144" s="33">
        <v>1</v>
      </c>
      <c r="AZ144" s="33">
        <v>0</v>
      </c>
      <c r="BA144" s="33">
        <v>0.54166666666666663</v>
      </c>
      <c r="BB144" s="33">
        <v>0.8014375561545376</v>
      </c>
      <c r="BC144" s="33">
        <v>0.14187327823691448</v>
      </c>
      <c r="BD144" s="33">
        <v>0.92247327831145987</v>
      </c>
      <c r="BE144" s="33">
        <v>1</v>
      </c>
      <c r="BF144" s="33">
        <v>0.7466002681478644</v>
      </c>
      <c r="BG144" s="33">
        <v>0.76595744680851074</v>
      </c>
      <c r="BH144" s="33">
        <v>0.47916666666666669</v>
      </c>
    </row>
    <row r="145" spans="1:60" x14ac:dyDescent="0.25">
      <c r="A145" s="34" t="s">
        <v>1153</v>
      </c>
      <c r="B145" s="34" t="s">
        <v>1154</v>
      </c>
      <c r="C145" s="62">
        <f t="shared" si="45"/>
        <v>0.43606648352060795</v>
      </c>
      <c r="D145" s="62">
        <f t="shared" si="46"/>
        <v>0.43243473337378985</v>
      </c>
      <c r="E145" s="62">
        <f t="shared" si="47"/>
        <v>0.43938648222980137</v>
      </c>
      <c r="F145" s="62">
        <f t="shared" si="48"/>
        <v>0.43179321913295982</v>
      </c>
      <c r="G145" s="62">
        <f t="shared" si="49"/>
        <v>0.42450400967243823</v>
      </c>
      <c r="H145" s="62">
        <f t="shared" si="50"/>
        <v>0.46899122465973686</v>
      </c>
      <c r="I145" s="62">
        <f t="shared" si="51"/>
        <v>0.46342018608115498</v>
      </c>
      <c r="J145" s="62">
        <f t="shared" si="52"/>
        <v>0.48727621215428485</v>
      </c>
      <c r="K145" s="62">
        <f t="shared" si="53"/>
        <v>0.48367900932126701</v>
      </c>
      <c r="L145" s="42">
        <f t="shared" si="54"/>
        <v>0.5991908521088305</v>
      </c>
      <c r="M145" s="43">
        <f t="shared" si="55"/>
        <v>0.34915107816549085</v>
      </c>
      <c r="N145" s="43">
        <v>0.299208592606866</v>
      </c>
      <c r="O145" s="43">
        <v>0.282954490364903</v>
      </c>
      <c r="P145" s="43">
        <v>0.31344104715921001</v>
      </c>
      <c r="Q145" s="43">
        <v>0.28000000000000003</v>
      </c>
      <c r="R145" s="43">
        <v>0.24428428194220703</v>
      </c>
      <c r="S145" s="43">
        <v>0.42299190798635605</v>
      </c>
      <c r="T145" s="43">
        <v>0.40415177148029302</v>
      </c>
      <c r="U145" s="43">
        <v>0.48101784647470103</v>
      </c>
      <c r="V145" s="43">
        <v>0.47</v>
      </c>
      <c r="W145" s="43">
        <f t="shared" si="56"/>
        <v>0.54819683388617613</v>
      </c>
      <c r="X145" s="43">
        <f t="shared" si="57"/>
        <v>0.65018487033148498</v>
      </c>
      <c r="Y145" s="42">
        <f t="shared" si="58"/>
        <v>0.53406581515472074</v>
      </c>
      <c r="Z145" s="42">
        <f t="shared" si="59"/>
        <v>0.24293252981698787</v>
      </c>
      <c r="AA145" s="42">
        <f t="shared" si="60"/>
        <v>0.67019887156083713</v>
      </c>
      <c r="AB145" s="42">
        <f t="shared" si="61"/>
        <v>0.74559011901215888</v>
      </c>
      <c r="AC145" s="42">
        <f t="shared" si="62"/>
        <v>0.71288989101841393</v>
      </c>
      <c r="AD145" s="42">
        <f t="shared" si="63"/>
        <v>0.55555555555555558</v>
      </c>
      <c r="AE145" s="42">
        <f t="shared" si="64"/>
        <v>0.6821091644204853</v>
      </c>
      <c r="AF145" s="42">
        <f t="shared" si="65"/>
        <v>0.34834648257211637</v>
      </c>
      <c r="AG145" s="42">
        <f t="shared" si="66"/>
        <v>0.34995567375886533</v>
      </c>
      <c r="AH145" s="43">
        <v>0.65769291830463794</v>
      </c>
      <c r="AI145" s="43">
        <v>0.48029843352563761</v>
      </c>
      <c r="AJ145" s="43">
        <v>0.46420609363388649</v>
      </c>
      <c r="AK145" s="33">
        <v>0.44673123486682809</v>
      </c>
      <c r="AL145" s="33">
        <v>3.9133824767147683E-2</v>
      </c>
      <c r="AM145" s="33">
        <v>0.94189110965589151</v>
      </c>
      <c r="AN145" s="33">
        <v>0.53600000000000003</v>
      </c>
      <c r="AO145" s="33">
        <v>0.38428774254614317</v>
      </c>
      <c r="AP145" s="33">
        <v>0.6218516388729155</v>
      </c>
      <c r="AQ145" s="33">
        <v>0.86696386672923498</v>
      </c>
      <c r="AR145" s="33">
        <v>0.68058769088385007</v>
      </c>
      <c r="AS145" s="33">
        <v>0.71298646362098106</v>
      </c>
      <c r="AT145" s="33">
        <v>0.8431962025316454</v>
      </c>
      <c r="AU145" s="33">
        <v>0.13866967305524164</v>
      </c>
      <c r="AV145" s="33">
        <v>1</v>
      </c>
      <c r="AW145" s="33">
        <v>1</v>
      </c>
      <c r="AX145" s="33">
        <v>0.66666666666666674</v>
      </c>
      <c r="AY145" s="33">
        <v>0</v>
      </c>
      <c r="AZ145" s="33">
        <v>1</v>
      </c>
      <c r="BA145" s="33">
        <v>0.87499999999999989</v>
      </c>
      <c r="BB145" s="33">
        <v>0.48921832884097072</v>
      </c>
      <c r="BC145" s="33">
        <v>0.28305785123966942</v>
      </c>
      <c r="BD145" s="33">
        <v>0.37234474360708975</v>
      </c>
      <c r="BE145" s="33">
        <v>0.39417946645109131</v>
      </c>
      <c r="BF145" s="33">
        <v>0.34380386899061482</v>
      </c>
      <c r="BG145" s="33">
        <v>0.59574468085106391</v>
      </c>
      <c r="BH145" s="33">
        <v>0.1041666666666667</v>
      </c>
    </row>
    <row r="146" spans="1:60" x14ac:dyDescent="0.25">
      <c r="A146" s="34" t="s">
        <v>1155</v>
      </c>
      <c r="B146" s="34" t="s">
        <v>1156</v>
      </c>
      <c r="C146" s="62">
        <f t="shared" si="45"/>
        <v>0.49352223652528937</v>
      </c>
      <c r="D146" s="62">
        <f t="shared" si="46"/>
        <v>0.49031624338069379</v>
      </c>
      <c r="E146" s="62">
        <f t="shared" si="47"/>
        <v>0.49645815600227033</v>
      </c>
      <c r="F146" s="62">
        <f t="shared" si="48"/>
        <v>0.48975055281653257</v>
      </c>
      <c r="G146" s="62">
        <f t="shared" si="49"/>
        <v>0.48333619161291091</v>
      </c>
      <c r="H146" s="62">
        <f t="shared" si="50"/>
        <v>0.52284126530213237</v>
      </c>
      <c r="I146" s="62">
        <f t="shared" si="51"/>
        <v>0.51171828574875822</v>
      </c>
      <c r="J146" s="62">
        <f t="shared" si="52"/>
        <v>0.53930355721645551</v>
      </c>
      <c r="K146" s="62">
        <f t="shared" si="53"/>
        <v>0.5193800188344353</v>
      </c>
      <c r="L146" s="42">
        <f t="shared" si="54"/>
        <v>0.60700678477818415</v>
      </c>
      <c r="M146" s="43">
        <f t="shared" si="55"/>
        <v>0.52221602393858058</v>
      </c>
      <c r="N146" s="43">
        <v>0.299208592606866</v>
      </c>
      <c r="O146" s="43">
        <v>0.282954490364903</v>
      </c>
      <c r="P146" s="43">
        <v>0.31344104715921001</v>
      </c>
      <c r="Q146" s="43">
        <v>0.28000000000000003</v>
      </c>
      <c r="R146" s="43">
        <v>0.24428428194220703</v>
      </c>
      <c r="S146" s="43">
        <v>0.42299190798635605</v>
      </c>
      <c r="T146" s="43">
        <v>0.38</v>
      </c>
      <c r="U146" s="43">
        <v>0.48101784647470103</v>
      </c>
      <c r="V146" s="43">
        <v>0.41</v>
      </c>
      <c r="W146" s="43">
        <f t="shared" si="56"/>
        <v>0.57151026429594198</v>
      </c>
      <c r="X146" s="43">
        <f t="shared" si="57"/>
        <v>0.64250330526042621</v>
      </c>
      <c r="Y146" s="42">
        <f t="shared" si="58"/>
        <v>0.55029891100526884</v>
      </c>
      <c r="Z146" s="42">
        <f t="shared" si="59"/>
        <v>0.37991335696015532</v>
      </c>
      <c r="AA146" s="42">
        <f t="shared" si="60"/>
        <v>0.6030073686376658</v>
      </c>
      <c r="AB146" s="42">
        <f t="shared" si="61"/>
        <v>0.75282142058067814</v>
      </c>
      <c r="AC146" s="42">
        <f t="shared" si="62"/>
        <v>0.35926343479894807</v>
      </c>
      <c r="AD146" s="42">
        <f t="shared" si="63"/>
        <v>0.88888888888888895</v>
      </c>
      <c r="AE146" s="42">
        <f t="shared" si="64"/>
        <v>0.67935759209344126</v>
      </c>
      <c r="AF146" s="42">
        <f t="shared" si="65"/>
        <v>0.65546928191971432</v>
      </c>
      <c r="AG146" s="42">
        <f t="shared" si="66"/>
        <v>0.38896276595744689</v>
      </c>
      <c r="AH146" s="43">
        <v>0.69529529121380296</v>
      </c>
      <c r="AI146" s="43">
        <v>0.31651300979804009</v>
      </c>
      <c r="AJ146" s="43">
        <v>0.63908843200396348</v>
      </c>
      <c r="AK146" s="33">
        <v>0.58716707021791759</v>
      </c>
      <c r="AL146" s="33">
        <v>0.17265964370239306</v>
      </c>
      <c r="AM146" s="33">
        <v>0.66124216123280832</v>
      </c>
      <c r="AN146" s="33">
        <v>0.52130232558139522</v>
      </c>
      <c r="AO146" s="33">
        <v>0.59346900141978232</v>
      </c>
      <c r="AP146" s="33">
        <v>0.64657849338700402</v>
      </c>
      <c r="AQ146" s="33">
        <v>0.59244486156733933</v>
      </c>
      <c r="AR146" s="33">
        <v>0.81582600647848214</v>
      </c>
      <c r="AS146" s="33">
        <v>0.94627749576988129</v>
      </c>
      <c r="AT146" s="33">
        <v>0.49636075949367098</v>
      </c>
      <c r="AU146" s="33">
        <v>7.779030439684427E-2</v>
      </c>
      <c r="AV146" s="33">
        <v>1</v>
      </c>
      <c r="AW146" s="33">
        <v>0</v>
      </c>
      <c r="AX146" s="33">
        <v>0.66666666666666674</v>
      </c>
      <c r="AY146" s="33">
        <v>1</v>
      </c>
      <c r="AZ146" s="33">
        <v>1</v>
      </c>
      <c r="BA146" s="33">
        <v>0.58333333333333326</v>
      </c>
      <c r="BB146" s="33">
        <v>0.77538185085354927</v>
      </c>
      <c r="BC146" s="33">
        <v>0.27685950413223143</v>
      </c>
      <c r="BD146" s="33">
        <v>0.79772696522798003</v>
      </c>
      <c r="BE146" s="33">
        <v>0.85642683912692008</v>
      </c>
      <c r="BF146" s="33">
        <v>0.69086381919172579</v>
      </c>
      <c r="BG146" s="33">
        <v>0.34042553191489366</v>
      </c>
      <c r="BH146" s="33">
        <v>0.43750000000000011</v>
      </c>
    </row>
    <row r="147" spans="1:60" x14ac:dyDescent="0.25">
      <c r="A147" s="34" t="s">
        <v>1157</v>
      </c>
      <c r="B147" s="34" t="s">
        <v>1158</v>
      </c>
      <c r="C147" s="62">
        <f t="shared" si="45"/>
        <v>0.59908831379941874</v>
      </c>
      <c r="D147" s="62">
        <f t="shared" si="46"/>
        <v>0.60513772469359206</v>
      </c>
      <c r="E147" s="62">
        <f t="shared" si="47"/>
        <v>0.60810558325892794</v>
      </c>
      <c r="F147" s="62">
        <f t="shared" si="48"/>
        <v>0.61966743915714251</v>
      </c>
      <c r="G147" s="62">
        <f t="shared" si="49"/>
        <v>0.61020551621934105</v>
      </c>
      <c r="H147" s="62">
        <f t="shared" si="50"/>
        <v>0.67774394092439005</v>
      </c>
      <c r="I147" s="62">
        <f t="shared" si="51"/>
        <v>0.6598185925556812</v>
      </c>
      <c r="J147" s="62">
        <f t="shared" si="52"/>
        <v>0.67412868535852244</v>
      </c>
      <c r="K147" s="62">
        <f t="shared" si="53"/>
        <v>0.64170306044507075</v>
      </c>
      <c r="L147" s="42">
        <f t="shared" si="54"/>
        <v>0.67994431110225395</v>
      </c>
      <c r="M147" s="43">
        <f t="shared" si="55"/>
        <v>0.65186209275035389</v>
      </c>
      <c r="N147" s="43">
        <v>0.43528378069390805</v>
      </c>
      <c r="O147" s="43">
        <v>0.45970266923138298</v>
      </c>
      <c r="P147" s="43">
        <v>0.47130536569784998</v>
      </c>
      <c r="Q147" s="43">
        <v>0.51450437514780001</v>
      </c>
      <c r="R147" s="43">
        <v>0.47937862138618603</v>
      </c>
      <c r="S147" s="43">
        <v>0.70054414216319805</v>
      </c>
      <c r="T147" s="43">
        <v>0.64717329359239906</v>
      </c>
      <c r="U147" s="43">
        <v>0.69</v>
      </c>
      <c r="V147" s="43">
        <v>0.59</v>
      </c>
      <c r="W147" s="43">
        <f t="shared" si="56"/>
        <v>0.53783374092545555</v>
      </c>
      <c r="X147" s="43">
        <f t="shared" si="57"/>
        <v>0.82205488127905235</v>
      </c>
      <c r="Y147" s="42">
        <f t="shared" si="58"/>
        <v>0.57468974078036672</v>
      </c>
      <c r="Z147" s="42">
        <f t="shared" si="59"/>
        <v>0.44947336147727068</v>
      </c>
      <c r="AA147" s="42">
        <f t="shared" si="60"/>
        <v>0.59696155011459684</v>
      </c>
      <c r="AB147" s="42">
        <f t="shared" si="61"/>
        <v>0.53021031132958785</v>
      </c>
      <c r="AC147" s="42">
        <f t="shared" si="62"/>
        <v>0.67343104096204431</v>
      </c>
      <c r="AD147" s="42">
        <f t="shared" si="63"/>
        <v>1</v>
      </c>
      <c r="AE147" s="42">
        <f t="shared" si="64"/>
        <v>0.79273360287511263</v>
      </c>
      <c r="AF147" s="42">
        <f t="shared" si="65"/>
        <v>0.73413198691914749</v>
      </c>
      <c r="AG147" s="42">
        <f t="shared" si="66"/>
        <v>0.56959219858156029</v>
      </c>
      <c r="AH147" s="43">
        <v>0.81645524170071859</v>
      </c>
      <c r="AI147" s="43">
        <v>0.11271677974863026</v>
      </c>
      <c r="AJ147" s="43">
        <v>0.79489720089175131</v>
      </c>
      <c r="AK147" s="33">
        <v>0.69612590799031493</v>
      </c>
      <c r="AL147" s="33">
        <v>0.20282081496422649</v>
      </c>
      <c r="AM147" s="33">
        <v>0.61550282600950323</v>
      </c>
      <c r="AN147" s="33">
        <v>0.47199999999999998</v>
      </c>
      <c r="AO147" s="33">
        <v>0.5106483672503549</v>
      </c>
      <c r="AP147" s="33">
        <v>0.69672225416906275</v>
      </c>
      <c r="AQ147" s="33">
        <v>0.68993430314406368</v>
      </c>
      <c r="AR147" s="33">
        <v>0.32172605275335497</v>
      </c>
      <c r="AS147" s="33">
        <v>0.50909475465313025</v>
      </c>
      <c r="AT147" s="33">
        <v>0.75981012658227842</v>
      </c>
      <c r="AU147" s="33">
        <v>2.0293122886133004E-2</v>
      </c>
      <c r="AV147" s="33">
        <v>1</v>
      </c>
      <c r="AW147" s="33">
        <v>1</v>
      </c>
      <c r="AX147" s="33">
        <v>1</v>
      </c>
      <c r="AY147" s="33">
        <v>1</v>
      </c>
      <c r="AZ147" s="33">
        <v>1</v>
      </c>
      <c r="BA147" s="33">
        <v>0.625</v>
      </c>
      <c r="BB147" s="33">
        <v>0.96046720575022526</v>
      </c>
      <c r="BC147" s="33">
        <v>0.43801652892561949</v>
      </c>
      <c r="BD147" s="33">
        <v>0.97591665539169281</v>
      </c>
      <c r="BE147" s="33">
        <v>0.75262732417138245</v>
      </c>
      <c r="BF147" s="33">
        <v>0.76996743918789523</v>
      </c>
      <c r="BG147" s="33">
        <v>0.68085106382978722</v>
      </c>
      <c r="BH147" s="33">
        <v>0.45833333333333337</v>
      </c>
    </row>
    <row r="148" spans="1:60" x14ac:dyDescent="0.25">
      <c r="A148" s="34" t="s">
        <v>1159</v>
      </c>
      <c r="B148" s="34" t="s">
        <v>1160</v>
      </c>
      <c r="C148" s="62">
        <f t="shared" si="45"/>
        <v>0.55768014774541053</v>
      </c>
      <c r="D148" s="62">
        <f t="shared" si="46"/>
        <v>0.56417373680954841</v>
      </c>
      <c r="E148" s="62">
        <f t="shared" si="47"/>
        <v>0.56735591990301193</v>
      </c>
      <c r="F148" s="62">
        <f t="shared" si="48"/>
        <v>0.57973103643834945</v>
      </c>
      <c r="G148" s="62">
        <f t="shared" si="49"/>
        <v>0.56960610204142337</v>
      </c>
      <c r="H148" s="62">
        <f t="shared" si="50"/>
        <v>0.64143369799070815</v>
      </c>
      <c r="I148" s="62">
        <f t="shared" si="51"/>
        <v>0.62246358491117548</v>
      </c>
      <c r="J148" s="62">
        <f t="shared" si="52"/>
        <v>0.6131746547558321</v>
      </c>
      <c r="K148" s="62">
        <f t="shared" si="53"/>
        <v>0.62693685797725252</v>
      </c>
      <c r="L148" s="42">
        <f t="shared" si="54"/>
        <v>0.57496163402172951</v>
      </c>
      <c r="M148" s="43">
        <f t="shared" si="55"/>
        <v>0.64262632365068506</v>
      </c>
      <c r="N148" s="43">
        <v>0.43528378069390805</v>
      </c>
      <c r="O148" s="43">
        <v>0.45970266923138298</v>
      </c>
      <c r="P148" s="43">
        <v>0.47130536569784998</v>
      </c>
      <c r="Q148" s="43">
        <v>0.51450437514780001</v>
      </c>
      <c r="R148" s="43">
        <v>0.47937862138618603</v>
      </c>
      <c r="S148" s="43">
        <v>0.70054414216319805</v>
      </c>
      <c r="T148" s="43">
        <v>0.64717329359239906</v>
      </c>
      <c r="U148" s="43">
        <v>0.62</v>
      </c>
      <c r="V148" s="43">
        <v>0.66</v>
      </c>
      <c r="W148" s="43">
        <f t="shared" si="56"/>
        <v>0.50491532832789765</v>
      </c>
      <c r="X148" s="43">
        <f t="shared" si="57"/>
        <v>0.64500793971556136</v>
      </c>
      <c r="Y148" s="42">
        <f t="shared" si="58"/>
        <v>0.62698267279996578</v>
      </c>
      <c r="Z148" s="42">
        <f t="shared" si="59"/>
        <v>0.55629806160809836</v>
      </c>
      <c r="AA148" s="42">
        <f t="shared" si="60"/>
        <v>0.46206782607098995</v>
      </c>
      <c r="AB148" s="42">
        <f t="shared" si="61"/>
        <v>0.37431275283253657</v>
      </c>
      <c r="AC148" s="42">
        <f t="shared" si="62"/>
        <v>0.41525742202179655</v>
      </c>
      <c r="AD148" s="42">
        <f t="shared" si="63"/>
        <v>1</v>
      </c>
      <c r="AE148" s="42">
        <f t="shared" si="64"/>
        <v>0.51976639712488748</v>
      </c>
      <c r="AF148" s="42">
        <f t="shared" si="65"/>
        <v>0.63166222176945508</v>
      </c>
      <c r="AG148" s="42">
        <f t="shared" si="66"/>
        <v>0.65359042553191493</v>
      </c>
      <c r="AH148" s="43">
        <v>0.47299706039314088</v>
      </c>
      <c r="AI148" s="43">
        <v>0.54171365307735342</v>
      </c>
      <c r="AJ148" s="43">
        <v>0.86623730492940298</v>
      </c>
      <c r="AK148" s="33">
        <v>0.81809927360774815</v>
      </c>
      <c r="AL148" s="33">
        <v>0.29449684960844863</v>
      </c>
      <c r="AM148" s="33">
        <v>0.16782725735928564</v>
      </c>
      <c r="AN148" s="33">
        <v>0.47199999999999998</v>
      </c>
      <c r="AO148" s="33">
        <v>0.30856601987695242</v>
      </c>
      <c r="AP148" s="33">
        <v>0.67119033927544569</v>
      </c>
      <c r="AQ148" s="33">
        <v>0.69075551384326606</v>
      </c>
      <c r="AR148" s="33">
        <v>0.320337806571032</v>
      </c>
      <c r="AS148" s="33">
        <v>0.17301184433164124</v>
      </c>
      <c r="AT148" s="33">
        <v>0.62958860759493651</v>
      </c>
      <c r="AU148" s="33">
        <v>0.24577226606538952</v>
      </c>
      <c r="AV148" s="33">
        <v>1</v>
      </c>
      <c r="AW148" s="33">
        <v>0</v>
      </c>
      <c r="AX148" s="33">
        <v>1</v>
      </c>
      <c r="AY148" s="33">
        <v>1</v>
      </c>
      <c r="AZ148" s="33">
        <v>1</v>
      </c>
      <c r="BA148" s="33">
        <v>0.49999999999999989</v>
      </c>
      <c r="BB148" s="33">
        <v>0.53953279424977507</v>
      </c>
      <c r="BC148" s="33">
        <v>0.39600550964187359</v>
      </c>
      <c r="BD148" s="33">
        <v>0.73914219997294006</v>
      </c>
      <c r="BE148" s="33">
        <v>0.60889248181083266</v>
      </c>
      <c r="BF148" s="33">
        <v>0.78260869565217395</v>
      </c>
      <c r="BG148" s="33">
        <v>0.74468085106382986</v>
      </c>
      <c r="BH148" s="33">
        <v>0.56249999999999989</v>
      </c>
    </row>
    <row r="149" spans="1:60" x14ac:dyDescent="0.25">
      <c r="A149" s="34" t="s">
        <v>1161</v>
      </c>
      <c r="B149" s="34" t="s">
        <v>1162</v>
      </c>
      <c r="C149" s="62">
        <f t="shared" si="45"/>
        <v>0.46584998394877297</v>
      </c>
      <c r="D149" s="62">
        <f t="shared" si="46"/>
        <v>0.46765560727596839</v>
      </c>
      <c r="E149" s="62">
        <f t="shared" si="47"/>
        <v>0.47062942139788189</v>
      </c>
      <c r="F149" s="62">
        <f t="shared" si="48"/>
        <v>0.47223199902559188</v>
      </c>
      <c r="G149" s="62">
        <f t="shared" si="49"/>
        <v>0.47441922091594313</v>
      </c>
      <c r="H149" s="62">
        <f t="shared" si="50"/>
        <v>0.46962805297686117</v>
      </c>
      <c r="I149" s="62">
        <f t="shared" si="51"/>
        <v>0.46689863829275879</v>
      </c>
      <c r="J149" s="62">
        <f t="shared" si="52"/>
        <v>0.47383141257217781</v>
      </c>
      <c r="K149" s="62">
        <f t="shared" si="53"/>
        <v>0.48769820674749287</v>
      </c>
      <c r="L149" s="42">
        <f t="shared" si="54"/>
        <v>0.64389701826945889</v>
      </c>
      <c r="M149" s="43">
        <f t="shared" si="55"/>
        <v>0.48625636543553741</v>
      </c>
      <c r="N149" s="43">
        <v>0</v>
      </c>
      <c r="O149" s="43">
        <v>7.1110325678271594E-2</v>
      </c>
      <c r="P149" s="43">
        <v>0.11587723775409701</v>
      </c>
      <c r="Q149" s="43">
        <v>0.13401701417246201</v>
      </c>
      <c r="R149" s="43">
        <v>0.15547401359755803</v>
      </c>
      <c r="S149" s="43">
        <v>0.10297039283338401</v>
      </c>
      <c r="T149" s="43">
        <v>5.4170034941918702E-2</v>
      </c>
      <c r="U149" s="43">
        <v>0.15</v>
      </c>
      <c r="V149" s="43">
        <v>0.25</v>
      </c>
      <c r="W149" s="43">
        <f t="shared" si="56"/>
        <v>0.5841604855597986</v>
      </c>
      <c r="X149" s="43">
        <f t="shared" si="57"/>
        <v>0.70363355097911917</v>
      </c>
      <c r="Y149" s="42">
        <f t="shared" si="58"/>
        <v>0.59733653755703398</v>
      </c>
      <c r="Z149" s="42">
        <f t="shared" si="59"/>
        <v>0.35193044338862256</v>
      </c>
      <c r="AA149" s="42">
        <f t="shared" si="60"/>
        <v>0.66282092671960979</v>
      </c>
      <c r="AB149" s="42">
        <f t="shared" si="61"/>
        <v>0.72455403457392797</v>
      </c>
      <c r="AC149" s="42">
        <f t="shared" si="62"/>
        <v>0.3517474633596393</v>
      </c>
      <c r="AD149" s="42">
        <f t="shared" si="63"/>
        <v>1</v>
      </c>
      <c r="AE149" s="42">
        <f t="shared" si="64"/>
        <v>0.75915318957771816</v>
      </c>
      <c r="AF149" s="42">
        <f t="shared" si="65"/>
        <v>0.6243301067575997</v>
      </c>
      <c r="AG149" s="42">
        <f t="shared" si="66"/>
        <v>0.34818262411347511</v>
      </c>
      <c r="AH149" s="43">
        <v>0.86430620212619558</v>
      </c>
      <c r="AI149" s="43">
        <v>0.22297217447852022</v>
      </c>
      <c r="AJ149" s="43">
        <v>0.70473123606638599</v>
      </c>
      <c r="AK149" s="33">
        <v>0.67282082324455228</v>
      </c>
      <c r="AL149" s="33">
        <v>3.1040063532692799E-2</v>
      </c>
      <c r="AM149" s="33">
        <v>0.93572567735675127</v>
      </c>
      <c r="AN149" s="33">
        <v>0.66418604651162783</v>
      </c>
      <c r="AO149" s="33">
        <v>0.47846663511594895</v>
      </c>
      <c r="AP149" s="33">
        <v>0.65888441633122474</v>
      </c>
      <c r="AQ149" s="33">
        <v>0.57684185828249646</v>
      </c>
      <c r="AR149" s="33">
        <v>0.6785053216103657</v>
      </c>
      <c r="AS149" s="33">
        <v>0.96192893401015223</v>
      </c>
      <c r="AT149" s="33">
        <v>0.53322784810126578</v>
      </c>
      <c r="AU149" s="33">
        <v>5.5242390078917805E-2</v>
      </c>
      <c r="AV149" s="33">
        <v>0</v>
      </c>
      <c r="AW149" s="33">
        <v>1</v>
      </c>
      <c r="AX149" s="33">
        <v>1</v>
      </c>
      <c r="AY149" s="33">
        <v>1</v>
      </c>
      <c r="AZ149" s="33">
        <v>1</v>
      </c>
      <c r="BA149" s="33">
        <v>0.70833333333333337</v>
      </c>
      <c r="BB149" s="33">
        <v>0.80997304582210305</v>
      </c>
      <c r="BC149" s="33">
        <v>0.5475206611570248</v>
      </c>
      <c r="BD149" s="33">
        <v>0.50629143552969824</v>
      </c>
      <c r="BE149" s="33">
        <v>0.76394502829426025</v>
      </c>
      <c r="BF149" s="33">
        <v>0.67956330204941584</v>
      </c>
      <c r="BG149" s="33">
        <v>0.42553191489361697</v>
      </c>
      <c r="BH149" s="33">
        <v>0.27083333333333331</v>
      </c>
    </row>
    <row r="150" spans="1:60" x14ac:dyDescent="0.25">
      <c r="A150" s="34" t="s">
        <v>1163</v>
      </c>
      <c r="B150" s="34" t="s">
        <v>1164</v>
      </c>
      <c r="C150" s="62">
        <f t="shared" si="45"/>
        <v>0.66612144486580305</v>
      </c>
      <c r="D150" s="62">
        <f t="shared" si="46"/>
        <v>0.62143501854597116</v>
      </c>
      <c r="E150" s="62">
        <f t="shared" si="47"/>
        <v>0.6280984985095075</v>
      </c>
      <c r="F150" s="62">
        <f t="shared" si="48"/>
        <v>0.60717730985440177</v>
      </c>
      <c r="G150" s="62">
        <f t="shared" si="49"/>
        <v>0.59772800416089811</v>
      </c>
      <c r="H150" s="62">
        <f t="shared" si="50"/>
        <v>0.66380683253630945</v>
      </c>
      <c r="I150" s="62">
        <f t="shared" si="51"/>
        <v>0.62665014992147994</v>
      </c>
      <c r="J150" s="62">
        <f t="shared" si="52"/>
        <v>0.67960128501862327</v>
      </c>
      <c r="K150" s="62">
        <f t="shared" si="53"/>
        <v>0.69454390784082853</v>
      </c>
      <c r="L150" s="42">
        <f t="shared" si="54"/>
        <v>0.63525700953668096</v>
      </c>
      <c r="M150" s="43">
        <f t="shared" si="55"/>
        <v>0.64770537479749635</v>
      </c>
      <c r="N150" s="43">
        <v>0.71279703850231801</v>
      </c>
      <c r="O150" s="43">
        <v>0.57919834847802409</v>
      </c>
      <c r="P150" s="43">
        <v>0.60037442613762104</v>
      </c>
      <c r="Q150" s="43">
        <v>0.53190143525425904</v>
      </c>
      <c r="R150" s="43">
        <v>0.49876104586418002</v>
      </c>
      <c r="S150" s="43">
        <v>0.70628946822599403</v>
      </c>
      <c r="T150" s="43">
        <v>0.59581667587995801</v>
      </c>
      <c r="U150" s="43">
        <v>0.75</v>
      </c>
      <c r="V150" s="43">
        <v>0.79</v>
      </c>
      <c r="W150" s="43">
        <f t="shared" si="56"/>
        <v>0.61032109901041143</v>
      </c>
      <c r="X150" s="43">
        <f t="shared" si="57"/>
        <v>0.66019292006295061</v>
      </c>
      <c r="Y150" s="42">
        <f t="shared" si="58"/>
        <v>0.66655685632832751</v>
      </c>
      <c r="Z150" s="42">
        <f t="shared" si="59"/>
        <v>0.61260455063301333</v>
      </c>
      <c r="AA150" s="42">
        <f t="shared" si="60"/>
        <v>0.54958813475179835</v>
      </c>
      <c r="AB150" s="42">
        <f t="shared" si="61"/>
        <v>0.61253485432850641</v>
      </c>
      <c r="AC150" s="42">
        <f t="shared" si="62"/>
        <v>0.36490041337842927</v>
      </c>
      <c r="AD150" s="42">
        <f t="shared" si="63"/>
        <v>1</v>
      </c>
      <c r="AE150" s="42">
        <f t="shared" si="64"/>
        <v>0.61567834681042255</v>
      </c>
      <c r="AF150" s="42">
        <f t="shared" si="65"/>
        <v>0.81380613966591464</v>
      </c>
      <c r="AG150" s="42">
        <f t="shared" si="66"/>
        <v>0.481604609929078</v>
      </c>
      <c r="AH150" s="43">
        <v>0.68880453972559474</v>
      </c>
      <c r="AI150" s="43">
        <v>0.41663764184298957</v>
      </c>
      <c r="AJ150" s="43">
        <v>0.89422838741639832</v>
      </c>
      <c r="AK150" s="33">
        <v>0.83474576271186463</v>
      </c>
      <c r="AL150" s="33">
        <v>0.39046333855416199</v>
      </c>
      <c r="AM150" s="33">
        <v>0.62921249506340415</v>
      </c>
      <c r="AN150" s="33">
        <v>0.55944186046511635</v>
      </c>
      <c r="AO150" s="33">
        <v>0.42640795078088034</v>
      </c>
      <c r="AP150" s="33">
        <v>0.52248418631397353</v>
      </c>
      <c r="AQ150" s="33">
        <v>0.61039418113561705</v>
      </c>
      <c r="AR150" s="33">
        <v>0.51376677464136977</v>
      </c>
      <c r="AS150" s="33">
        <v>0.85342639593908598</v>
      </c>
      <c r="AT150" s="33">
        <v>0.47041139240506336</v>
      </c>
      <c r="AU150" s="33">
        <v>9.4701240135287898E-2</v>
      </c>
      <c r="AV150" s="33">
        <v>0</v>
      </c>
      <c r="AW150" s="33">
        <v>1</v>
      </c>
      <c r="AX150" s="33">
        <v>1</v>
      </c>
      <c r="AY150" s="33">
        <v>1</v>
      </c>
      <c r="AZ150" s="33">
        <v>1</v>
      </c>
      <c r="BA150" s="33">
        <v>0.33333333333333354</v>
      </c>
      <c r="BB150" s="33">
        <v>0.89802336028751151</v>
      </c>
      <c r="BC150" s="33">
        <v>0.89187327823691476</v>
      </c>
      <c r="BD150" s="33">
        <v>0.77188472466513325</v>
      </c>
      <c r="BE150" s="33">
        <v>0.79870654810024255</v>
      </c>
      <c r="BF150" s="33">
        <v>0.79276000766136767</v>
      </c>
      <c r="BG150" s="33">
        <v>0.23404255319148926</v>
      </c>
      <c r="BH150" s="33">
        <v>0.72916666666666674</v>
      </c>
    </row>
    <row r="151" spans="1:60" x14ac:dyDescent="0.25">
      <c r="A151" s="34" t="s">
        <v>1165</v>
      </c>
      <c r="B151" s="34" t="s">
        <v>1166</v>
      </c>
      <c r="C151" s="62">
        <f t="shared" si="45"/>
        <v>0.44478051273462782</v>
      </c>
      <c r="D151" s="62">
        <f t="shared" si="46"/>
        <v>0.4412204948622746</v>
      </c>
      <c r="E151" s="62">
        <f t="shared" si="47"/>
        <v>0.44803594412137221</v>
      </c>
      <c r="F151" s="62">
        <f t="shared" si="48"/>
        <v>0.44059177312752223</v>
      </c>
      <c r="G151" s="62">
        <f t="shared" si="49"/>
        <v>0.43345055160470991</v>
      </c>
      <c r="H151" s="62">
        <f t="shared" si="50"/>
        <v>0.47710428133301164</v>
      </c>
      <c r="I151" s="62">
        <f t="shared" si="51"/>
        <v>0.4716290865987191</v>
      </c>
      <c r="J151" s="62">
        <f t="shared" si="52"/>
        <v>0.49508972256539258</v>
      </c>
      <c r="K151" s="62">
        <f t="shared" si="53"/>
        <v>0.52926468849826169</v>
      </c>
      <c r="L151" s="42">
        <f t="shared" si="54"/>
        <v>0.51803162231788324</v>
      </c>
      <c r="M151" s="43">
        <f t="shared" si="55"/>
        <v>0.48539321204999208</v>
      </c>
      <c r="N151" s="43">
        <v>0.299208592606866</v>
      </c>
      <c r="O151" s="43">
        <v>0.282954490364903</v>
      </c>
      <c r="P151" s="43">
        <v>0.31344104715921001</v>
      </c>
      <c r="Q151" s="43">
        <v>0.28000000000000003</v>
      </c>
      <c r="R151" s="43">
        <v>0.24428428194220703</v>
      </c>
      <c r="S151" s="43">
        <v>0.42299190798635605</v>
      </c>
      <c r="T151" s="43">
        <v>0.40415177148029302</v>
      </c>
      <c r="U151" s="43">
        <v>0.48101784647470103</v>
      </c>
      <c r="V151" s="43">
        <v>0.57999999999999996</v>
      </c>
      <c r="W151" s="43">
        <f t="shared" si="56"/>
        <v>0.49176420126203829</v>
      </c>
      <c r="X151" s="43">
        <f t="shared" si="57"/>
        <v>0.54429904337372814</v>
      </c>
      <c r="Y151" s="42">
        <f t="shared" si="58"/>
        <v>0.57570174713844391</v>
      </c>
      <c r="Z151" s="42">
        <f t="shared" si="59"/>
        <v>0.43026476171930883</v>
      </c>
      <c r="AA151" s="42">
        <f t="shared" si="60"/>
        <v>0.52874292164263359</v>
      </c>
      <c r="AB151" s="42">
        <f t="shared" si="61"/>
        <v>0.43234737454776678</v>
      </c>
      <c r="AC151" s="42">
        <f t="shared" si="62"/>
        <v>0.3720405862457723</v>
      </c>
      <c r="AD151" s="42">
        <f t="shared" si="63"/>
        <v>0.55555555555555558</v>
      </c>
      <c r="AE151" s="42">
        <f t="shared" si="64"/>
        <v>0.70530098831985633</v>
      </c>
      <c r="AF151" s="42">
        <f t="shared" si="65"/>
        <v>0.66537862268154435</v>
      </c>
      <c r="AG151" s="42">
        <f t="shared" si="66"/>
        <v>0.30540780141843987</v>
      </c>
      <c r="AH151" s="43">
        <v>0.74905173842551376</v>
      </c>
      <c r="AI151" s="43">
        <v>0.26341391914042472</v>
      </c>
      <c r="AJ151" s="43">
        <v>0.71463958384939308</v>
      </c>
      <c r="AK151" s="33">
        <v>0.67100484261501225</v>
      </c>
      <c r="AL151" s="33">
        <v>0.18952468082360538</v>
      </c>
      <c r="AM151" s="33">
        <v>0.6153178740013926</v>
      </c>
      <c r="AN151" s="33">
        <v>0.54586046511627906</v>
      </c>
      <c r="AO151" s="33">
        <v>0.38002839564600105</v>
      </c>
      <c r="AP151" s="33">
        <v>0.66797009775733185</v>
      </c>
      <c r="AQ151" s="33">
        <v>0.43453777569216323</v>
      </c>
      <c r="AR151" s="33">
        <v>0.23900971772327625</v>
      </c>
      <c r="AS151" s="33">
        <v>0.75613367174280877</v>
      </c>
      <c r="AT151" s="33">
        <v>0.30189873417721513</v>
      </c>
      <c r="AU151" s="33">
        <v>0.11612175873731681</v>
      </c>
      <c r="AV151" s="33">
        <v>0</v>
      </c>
      <c r="AW151" s="33">
        <v>1</v>
      </c>
      <c r="AX151" s="33">
        <v>0.66666666666666674</v>
      </c>
      <c r="AY151" s="33">
        <v>1</v>
      </c>
      <c r="AZ151" s="33">
        <v>0</v>
      </c>
      <c r="BA151" s="33">
        <v>0.66666666666666663</v>
      </c>
      <c r="BB151" s="33">
        <v>0.74393530997304602</v>
      </c>
      <c r="BC151" s="33">
        <v>0.39944903581267238</v>
      </c>
      <c r="BD151" s="33">
        <v>0.86226491679069162</v>
      </c>
      <c r="BE151" s="33">
        <v>0.79838318512530315</v>
      </c>
      <c r="BF151" s="33">
        <v>0.60141735299751009</v>
      </c>
      <c r="BG151" s="33">
        <v>0.31914893617021295</v>
      </c>
      <c r="BH151" s="33">
        <v>0.2916666666666668</v>
      </c>
    </row>
    <row r="152" spans="1:60" x14ac:dyDescent="0.25">
      <c r="A152" s="34" t="s">
        <v>1167</v>
      </c>
      <c r="B152" s="34" t="s">
        <v>1168</v>
      </c>
      <c r="C152" s="62">
        <f t="shared" si="45"/>
        <v>0.63352400664622099</v>
      </c>
      <c r="D152" s="62">
        <f t="shared" si="46"/>
        <v>0.58635856774008821</v>
      </c>
      <c r="E152" s="62">
        <f t="shared" si="47"/>
        <v>0.59341605262823316</v>
      </c>
      <c r="F152" s="62">
        <f t="shared" si="48"/>
        <v>0.57122602644575327</v>
      </c>
      <c r="G152" s="62">
        <f t="shared" si="49"/>
        <v>0.56117168018811026</v>
      </c>
      <c r="H152" s="62">
        <f t="shared" si="50"/>
        <v>0.63108984986994054</v>
      </c>
      <c r="I152" s="62">
        <f t="shared" si="51"/>
        <v>0.59188284151814152</v>
      </c>
      <c r="J152" s="62">
        <f t="shared" si="52"/>
        <v>0.66732760140901126</v>
      </c>
      <c r="K152" s="62">
        <f t="shared" si="53"/>
        <v>0.65836800152109676</v>
      </c>
      <c r="L152" s="42">
        <f t="shared" si="54"/>
        <v>0.59022826333893663</v>
      </c>
      <c r="M152" s="43">
        <f t="shared" si="55"/>
        <v>0.58958373522375651</v>
      </c>
      <c r="N152" s="43">
        <v>0.71279703850231801</v>
      </c>
      <c r="O152" s="43">
        <v>0.57919834847802409</v>
      </c>
      <c r="P152" s="43">
        <v>0.60037442613762104</v>
      </c>
      <c r="Q152" s="43">
        <v>0.53190143525425904</v>
      </c>
      <c r="R152" s="43">
        <v>0.49876104586418002</v>
      </c>
      <c r="S152" s="43">
        <v>0.70628946822599403</v>
      </c>
      <c r="T152" s="43">
        <v>0.59581667587995801</v>
      </c>
      <c r="U152" s="43">
        <v>0.8</v>
      </c>
      <c r="V152" s="43">
        <v>0.77741037647456801</v>
      </c>
      <c r="W152" s="43">
        <f t="shared" si="56"/>
        <v>0.55936204203682494</v>
      </c>
      <c r="X152" s="43">
        <f t="shared" si="57"/>
        <v>0.62109448464104833</v>
      </c>
      <c r="Y152" s="42">
        <f t="shared" si="58"/>
        <v>0.5723512293716192</v>
      </c>
      <c r="Z152" s="42">
        <f t="shared" si="59"/>
        <v>0.47310696867505375</v>
      </c>
      <c r="AA152" s="42">
        <f t="shared" si="60"/>
        <v>0.63092097598894081</v>
      </c>
      <c r="AB152" s="42">
        <f t="shared" si="61"/>
        <v>0.56106899411168609</v>
      </c>
      <c r="AC152" s="42">
        <f t="shared" si="62"/>
        <v>0.14242765877489688</v>
      </c>
      <c r="AD152" s="42">
        <f t="shared" si="63"/>
        <v>1</v>
      </c>
      <c r="AE152" s="42">
        <f t="shared" si="64"/>
        <v>0.72085579514824816</v>
      </c>
      <c r="AF152" s="42">
        <f t="shared" si="65"/>
        <v>0.71728803782339945</v>
      </c>
      <c r="AG152" s="42">
        <f t="shared" si="66"/>
        <v>0.46187943262411346</v>
      </c>
      <c r="AH152" s="43">
        <v>0.87647345390592468</v>
      </c>
      <c r="AI152" s="43">
        <v>9.695873309424359E-2</v>
      </c>
      <c r="AJ152" s="43">
        <v>0.74362150111468905</v>
      </c>
      <c r="AK152" s="33">
        <v>0.78299031476997594</v>
      </c>
      <c r="AL152" s="33">
        <v>0.16322362258013157</v>
      </c>
      <c r="AM152" s="33">
        <v>0.57033544895069865</v>
      </c>
      <c r="AN152" s="33">
        <v>0.76483720930232568</v>
      </c>
      <c r="AO152" s="33">
        <v>0.55750118315191677</v>
      </c>
      <c r="AP152" s="33">
        <v>0.70350776308223117</v>
      </c>
      <c r="AQ152" s="33">
        <v>0.55842327545753168</v>
      </c>
      <c r="AR152" s="33">
        <v>0.48033317908375744</v>
      </c>
      <c r="AS152" s="33">
        <v>0.76015228426395909</v>
      </c>
      <c r="AT152" s="33">
        <v>0.44272151898734174</v>
      </c>
      <c r="AU152" s="33">
        <v>0.42728297632469064</v>
      </c>
      <c r="AV152" s="33">
        <v>0</v>
      </c>
      <c r="AW152" s="33">
        <v>0</v>
      </c>
      <c r="AX152" s="33">
        <v>1</v>
      </c>
      <c r="AY152" s="33">
        <v>1</v>
      </c>
      <c r="AZ152" s="33">
        <v>1</v>
      </c>
      <c r="BA152" s="33">
        <v>0.4583333333333332</v>
      </c>
      <c r="BB152" s="33">
        <v>0.98337825696316306</v>
      </c>
      <c r="BC152" s="33">
        <v>0.27754820936639096</v>
      </c>
      <c r="BD152" s="33">
        <v>0.99580570964686788</v>
      </c>
      <c r="BE152" s="33">
        <v>0.87275666936135821</v>
      </c>
      <c r="BF152" s="33">
        <v>0.72304156291898114</v>
      </c>
      <c r="BG152" s="33">
        <v>0.34042553191489366</v>
      </c>
      <c r="BH152" s="33">
        <v>0.58333333333333326</v>
      </c>
    </row>
    <row r="153" spans="1:60" x14ac:dyDescent="0.25">
      <c r="A153" s="34" t="s">
        <v>1169</v>
      </c>
      <c r="B153" s="34" t="s">
        <v>1170</v>
      </c>
      <c r="C153" s="62">
        <f t="shared" si="45"/>
        <v>0.51904001211430928</v>
      </c>
      <c r="D153" s="62">
        <f t="shared" si="46"/>
        <v>0.51715706932102967</v>
      </c>
      <c r="E153" s="62">
        <f t="shared" si="47"/>
        <v>0.49862800451584638</v>
      </c>
      <c r="F153" s="62">
        <f t="shared" si="48"/>
        <v>0.48361027790310357</v>
      </c>
      <c r="G153" s="62">
        <f t="shared" si="49"/>
        <v>0.47187309062021937</v>
      </c>
      <c r="H153" s="62">
        <f t="shared" si="50"/>
        <v>0.56778890794815096</v>
      </c>
      <c r="I153" s="62">
        <f t="shared" si="51"/>
        <v>0.55429780967740105</v>
      </c>
      <c r="J153" s="62">
        <f t="shared" si="52"/>
        <v>0.59643865508469773</v>
      </c>
      <c r="K153" s="62">
        <f t="shared" si="53"/>
        <v>0.57968921881474678</v>
      </c>
      <c r="L153" s="42">
        <f t="shared" si="54"/>
        <v>0.56530043681047304</v>
      </c>
      <c r="M153" s="43">
        <f t="shared" si="55"/>
        <v>0.4455941965895186</v>
      </c>
      <c r="N153" s="43">
        <v>0.53859895206488706</v>
      </c>
      <c r="O153" s="43">
        <v>0.53313744164223908</v>
      </c>
      <c r="P153" s="43">
        <v>0.47725348533034001</v>
      </c>
      <c r="Q153" s="43">
        <v>0.42838992897718098</v>
      </c>
      <c r="R153" s="43">
        <v>0.38713546660162301</v>
      </c>
      <c r="S153" s="43">
        <v>0.67009996322175502</v>
      </c>
      <c r="T153" s="43">
        <v>0.63531048641793808</v>
      </c>
      <c r="U153" s="43">
        <v>0.74101176552494508</v>
      </c>
      <c r="V153" s="43">
        <v>0.7</v>
      </c>
      <c r="W153" s="43">
        <f t="shared" si="56"/>
        <v>0.55412232599069999</v>
      </c>
      <c r="X153" s="43">
        <f t="shared" si="57"/>
        <v>0.5764785476302462</v>
      </c>
      <c r="Y153" s="42">
        <f t="shared" si="58"/>
        <v>0.50843187714369431</v>
      </c>
      <c r="Z153" s="42">
        <f t="shared" si="59"/>
        <v>0.33741506720450409</v>
      </c>
      <c r="AA153" s="42">
        <f t="shared" si="60"/>
        <v>0.59625210185447153</v>
      </c>
      <c r="AB153" s="42">
        <f t="shared" si="61"/>
        <v>0.77439025776012993</v>
      </c>
      <c r="AC153" s="42">
        <f t="shared" si="62"/>
        <v>0.3547538519353628</v>
      </c>
      <c r="AD153" s="42">
        <f t="shared" si="63"/>
        <v>0.88888888888888895</v>
      </c>
      <c r="AE153" s="42">
        <f t="shared" si="64"/>
        <v>0.48579290206648679</v>
      </c>
      <c r="AF153" s="42">
        <f t="shared" si="65"/>
        <v>0.43861747119322164</v>
      </c>
      <c r="AG153" s="42">
        <f t="shared" si="66"/>
        <v>0.45257092198581561</v>
      </c>
      <c r="AH153" s="43">
        <v>0.39365164058519553</v>
      </c>
      <c r="AI153" s="43">
        <v>0.62631825391252094</v>
      </c>
      <c r="AJ153" s="43">
        <v>0.50532573693336624</v>
      </c>
      <c r="AK153" s="33">
        <v>0.48426150121065381</v>
      </c>
      <c r="AL153" s="33">
        <v>0.19056863319835443</v>
      </c>
      <c r="AM153" s="33">
        <v>0.53472349600752811</v>
      </c>
      <c r="AN153" s="33">
        <v>0.8200930232558139</v>
      </c>
      <c r="AO153" s="33">
        <v>0.56507335541883597</v>
      </c>
      <c r="AP153" s="33">
        <v>0.37354801610120758</v>
      </c>
      <c r="AQ153" s="33">
        <v>0.6878226184889723</v>
      </c>
      <c r="AR153" s="33">
        <v>0.71888014807959277</v>
      </c>
      <c r="AS153" s="33">
        <v>0.81979695431472088</v>
      </c>
      <c r="AT153" s="33">
        <v>0.7844936708860758</v>
      </c>
      <c r="AU153" s="33">
        <v>6.4261555806088388E-2</v>
      </c>
      <c r="AV153" s="33">
        <v>1</v>
      </c>
      <c r="AW153" s="33">
        <v>0</v>
      </c>
      <c r="AX153" s="33">
        <v>0.66666666666666674</v>
      </c>
      <c r="AY153" s="33">
        <v>1</v>
      </c>
      <c r="AZ153" s="33">
        <v>1</v>
      </c>
      <c r="BA153" s="33">
        <v>0.54166666666666663</v>
      </c>
      <c r="BB153" s="33">
        <v>0.42991913746630694</v>
      </c>
      <c r="BC153" s="33">
        <v>0.43319559228650056</v>
      </c>
      <c r="BD153" s="33">
        <v>0.44473007712082269</v>
      </c>
      <c r="BE153" s="33">
        <v>0.4155214227970897</v>
      </c>
      <c r="BF153" s="33">
        <v>0.46102279256847356</v>
      </c>
      <c r="BG153" s="33">
        <v>0.44680851063829791</v>
      </c>
      <c r="BH153" s="33">
        <v>0.45833333333333337</v>
      </c>
    </row>
    <row r="154" spans="1:60" x14ac:dyDescent="0.25">
      <c r="A154" s="34" t="s">
        <v>1171</v>
      </c>
      <c r="B154" s="34" t="s">
        <v>1172</v>
      </c>
      <c r="C154" s="62">
        <f t="shared" si="45"/>
        <v>0.49211233112327557</v>
      </c>
      <c r="D154" s="62">
        <f t="shared" si="46"/>
        <v>0.48889709246590585</v>
      </c>
      <c r="E154" s="62">
        <f t="shared" si="47"/>
        <v>0.49505661207566487</v>
      </c>
      <c r="F154" s="62">
        <f t="shared" si="48"/>
        <v>0.48832975793285427</v>
      </c>
      <c r="G154" s="62">
        <f t="shared" si="49"/>
        <v>0.48189648537993435</v>
      </c>
      <c r="H154" s="62">
        <f t="shared" si="50"/>
        <v>0.52151062999846465</v>
      </c>
      <c r="I154" s="62">
        <f t="shared" si="51"/>
        <v>0.51650637678643241</v>
      </c>
      <c r="J154" s="62">
        <f t="shared" si="52"/>
        <v>0.53801363860499241</v>
      </c>
      <c r="K154" s="62">
        <f t="shared" si="53"/>
        <v>0.55314189177680295</v>
      </c>
      <c r="L154" s="42">
        <f t="shared" si="54"/>
        <v>0.61510025972045002</v>
      </c>
      <c r="M154" s="43">
        <f t="shared" si="55"/>
        <v>0.50857598096061085</v>
      </c>
      <c r="N154" s="43">
        <v>0.299208592606866</v>
      </c>
      <c r="O154" s="43">
        <v>0.282954490364903</v>
      </c>
      <c r="P154" s="43">
        <v>0.31344104715921001</v>
      </c>
      <c r="Q154" s="43">
        <v>0.28000000000000003</v>
      </c>
      <c r="R154" s="43">
        <v>0.24428428194220703</v>
      </c>
      <c r="S154" s="43">
        <v>0.42299190798635605</v>
      </c>
      <c r="T154" s="43">
        <v>0.40415177148029302</v>
      </c>
      <c r="U154" s="43">
        <v>0.48101784647470103</v>
      </c>
      <c r="V154" s="43">
        <v>0.53</v>
      </c>
      <c r="W154" s="43">
        <f t="shared" si="56"/>
        <v>0.63552977284427437</v>
      </c>
      <c r="X154" s="43">
        <f t="shared" si="57"/>
        <v>0.59467074659662567</v>
      </c>
      <c r="Y154" s="42">
        <f t="shared" si="58"/>
        <v>0.6027892359600252</v>
      </c>
      <c r="Z154" s="42">
        <f t="shared" si="59"/>
        <v>0.54189071344216422</v>
      </c>
      <c r="AA154" s="42">
        <f t="shared" si="60"/>
        <v>0.57982734112976053</v>
      </c>
      <c r="AB154" s="42">
        <f t="shared" si="61"/>
        <v>0.81761180084514784</v>
      </c>
      <c r="AC154" s="42">
        <f t="shared" si="62"/>
        <v>1.0146561443066502E-2</v>
      </c>
      <c r="AD154" s="42">
        <f t="shared" si="63"/>
        <v>1</v>
      </c>
      <c r="AE154" s="42">
        <f t="shared" si="64"/>
        <v>0.77386567834681053</v>
      </c>
      <c r="AF154" s="42">
        <f t="shared" si="65"/>
        <v>0.62774593355242725</v>
      </c>
      <c r="AG154" s="42">
        <f t="shared" si="66"/>
        <v>0.38940602836879445</v>
      </c>
      <c r="AH154" s="43">
        <v>0.88748392109605712</v>
      </c>
      <c r="AI154" s="43">
        <v>0.11310573377435809</v>
      </c>
      <c r="AJ154" s="43">
        <v>0.80777805300966044</v>
      </c>
      <c r="AK154" s="33">
        <v>0.90072639225181617</v>
      </c>
      <c r="AL154" s="33">
        <v>0.18305503463251216</v>
      </c>
      <c r="AM154" s="33">
        <v>0.85833755689968538</v>
      </c>
      <c r="AN154" s="33">
        <v>0.60372093023255813</v>
      </c>
      <c r="AO154" s="33">
        <v>0.10459062943681971</v>
      </c>
      <c r="AP154" s="33">
        <v>0.52558941920644053</v>
      </c>
      <c r="AQ154" s="33">
        <v>0.80689816987329877</v>
      </c>
      <c r="AR154" s="33">
        <v>0.74514113836186946</v>
      </c>
      <c r="AS154" s="33">
        <v>0.93506768189509271</v>
      </c>
      <c r="AT154" s="33">
        <v>0.77262658227848102</v>
      </c>
      <c r="AU154" s="33">
        <v>3.0439684329199506E-2</v>
      </c>
      <c r="AV154" s="33">
        <v>0</v>
      </c>
      <c r="AW154" s="33">
        <v>0</v>
      </c>
      <c r="AX154" s="33">
        <v>1</v>
      </c>
      <c r="AY154" s="33">
        <v>1</v>
      </c>
      <c r="AZ154" s="33">
        <v>1</v>
      </c>
      <c r="BA154" s="33">
        <v>0.625</v>
      </c>
      <c r="BB154" s="33">
        <v>0.92273135669362105</v>
      </c>
      <c r="BC154" s="33">
        <v>0.10743801652892571</v>
      </c>
      <c r="BD154" s="33">
        <v>0.94209173318901385</v>
      </c>
      <c r="BE154" s="33">
        <v>0.83168957154405831</v>
      </c>
      <c r="BF154" s="33">
        <v>0.62976441294771124</v>
      </c>
      <c r="BG154" s="33">
        <v>0.38297872340425554</v>
      </c>
      <c r="BH154" s="33">
        <v>0.39583333333333331</v>
      </c>
    </row>
    <row r="155" spans="1:60" x14ac:dyDescent="0.25">
      <c r="A155" s="34" t="s">
        <v>1173</v>
      </c>
      <c r="B155" s="34" t="s">
        <v>1174</v>
      </c>
      <c r="C155" s="62">
        <f t="shared" si="45"/>
        <v>0.45684069765715618</v>
      </c>
      <c r="D155" s="62">
        <f t="shared" si="46"/>
        <v>0.45337538929005544</v>
      </c>
      <c r="E155" s="62">
        <f t="shared" si="47"/>
        <v>0.46001078873449064</v>
      </c>
      <c r="F155" s="62">
        <f t="shared" si="48"/>
        <v>0.4527635465395296</v>
      </c>
      <c r="G155" s="62">
        <f t="shared" si="49"/>
        <v>0.44581733839525145</v>
      </c>
      <c r="H155" s="62">
        <f t="shared" si="50"/>
        <v>0.48836688441548565</v>
      </c>
      <c r="I155" s="62">
        <f t="shared" si="51"/>
        <v>0.4764397433680374</v>
      </c>
      <c r="J155" s="62">
        <f t="shared" si="52"/>
        <v>0.50595212413555124</v>
      </c>
      <c r="K155" s="62">
        <f t="shared" si="53"/>
        <v>0.52886182413366123</v>
      </c>
      <c r="L155" s="42">
        <f t="shared" si="54"/>
        <v>0.54827622245321028</v>
      </c>
      <c r="M155" s="43">
        <f t="shared" si="55"/>
        <v>0.4857753302933045</v>
      </c>
      <c r="N155" s="43">
        <v>0.299208592606866</v>
      </c>
      <c r="O155" s="43">
        <v>0.282954490364903</v>
      </c>
      <c r="P155" s="43">
        <v>0.31344104715921001</v>
      </c>
      <c r="Q155" s="43">
        <v>0.28000000000000003</v>
      </c>
      <c r="R155" s="43">
        <v>0.24428428194220703</v>
      </c>
      <c r="S155" s="43">
        <v>0.42299190798635605</v>
      </c>
      <c r="T155" s="43">
        <v>0.38</v>
      </c>
      <c r="U155" s="43">
        <v>0.48101784647470103</v>
      </c>
      <c r="V155" s="43">
        <v>0.55000000000000004</v>
      </c>
      <c r="W155" s="43">
        <f t="shared" si="56"/>
        <v>0.5661240294697093</v>
      </c>
      <c r="X155" s="43">
        <f t="shared" si="57"/>
        <v>0.53042841543671138</v>
      </c>
      <c r="Y155" s="42">
        <f t="shared" si="58"/>
        <v>0.55312991947091816</v>
      </c>
      <c r="Z155" s="42">
        <f t="shared" si="59"/>
        <v>0.3333399120759773</v>
      </c>
      <c r="AA155" s="42">
        <f t="shared" si="60"/>
        <v>0.63820000089328843</v>
      </c>
      <c r="AB155" s="42">
        <f t="shared" si="61"/>
        <v>0.73982628543865336</v>
      </c>
      <c r="AC155" s="42">
        <f t="shared" si="62"/>
        <v>3.3446072904923033E-2</v>
      </c>
      <c r="AD155" s="42">
        <f t="shared" si="63"/>
        <v>1</v>
      </c>
      <c r="AE155" s="42">
        <f t="shared" si="64"/>
        <v>0.55783917340521105</v>
      </c>
      <c r="AF155" s="42">
        <f t="shared" si="65"/>
        <v>0.49903293009015504</v>
      </c>
      <c r="AG155" s="42">
        <f t="shared" si="66"/>
        <v>0.47251773049645396</v>
      </c>
      <c r="AH155" s="43">
        <v>0.58071989373392119</v>
      </c>
      <c r="AI155" s="43">
        <v>0.48070107597434958</v>
      </c>
      <c r="AJ155" s="43">
        <v>0.59796878870448344</v>
      </c>
      <c r="AK155" s="33">
        <v>0.5223970944309928</v>
      </c>
      <c r="AL155" s="33">
        <v>0.14428272972096179</v>
      </c>
      <c r="AM155" s="33">
        <v>0.71960171763649028</v>
      </c>
      <c r="AN155" s="33">
        <v>0.60706976744186059</v>
      </c>
      <c r="AO155" s="33">
        <v>0.67250354945575019</v>
      </c>
      <c r="AP155" s="33">
        <v>0.42622196664749851</v>
      </c>
      <c r="AQ155" s="33">
        <v>0.76560300328484265</v>
      </c>
      <c r="AR155" s="33">
        <v>0.68625636279500246</v>
      </c>
      <c r="AS155" s="33">
        <v>0.78955160744500819</v>
      </c>
      <c r="AT155" s="33">
        <v>0.74367088607594922</v>
      </c>
      <c r="AU155" s="33">
        <v>0.1003382187147691</v>
      </c>
      <c r="AV155" s="33">
        <v>0</v>
      </c>
      <c r="AW155" s="33">
        <v>0</v>
      </c>
      <c r="AX155" s="33">
        <v>1</v>
      </c>
      <c r="AY155" s="33">
        <v>1</v>
      </c>
      <c r="AZ155" s="33">
        <v>1</v>
      </c>
      <c r="BA155" s="33">
        <v>0.41666666666666652</v>
      </c>
      <c r="BB155" s="33">
        <v>0.69901168014375559</v>
      </c>
      <c r="BC155" s="33">
        <v>0.30027548209366334</v>
      </c>
      <c r="BD155" s="33">
        <v>0.63469084021106759</v>
      </c>
      <c r="BE155" s="33">
        <v>0.55877122069523044</v>
      </c>
      <c r="BF155" s="33">
        <v>0.50239417736065883</v>
      </c>
      <c r="BG155" s="33">
        <v>0.3617021276595746</v>
      </c>
      <c r="BH155" s="33">
        <v>0.58333333333333326</v>
      </c>
    </row>
    <row r="156" spans="1:60" x14ac:dyDescent="0.25">
      <c r="A156" s="34" t="s">
        <v>1175</v>
      </c>
      <c r="B156" s="34" t="s">
        <v>1176</v>
      </c>
      <c r="C156" s="62">
        <f t="shared" si="45"/>
        <v>0.45073103400515208</v>
      </c>
      <c r="D156" s="62">
        <f t="shared" si="46"/>
        <v>0.44721838691335758</v>
      </c>
      <c r="E156" s="62">
        <f t="shared" si="47"/>
        <v>0.45394379358198578</v>
      </c>
      <c r="F156" s="62">
        <f t="shared" si="48"/>
        <v>0.44659810910317249</v>
      </c>
      <c r="G156" s="62">
        <f t="shared" si="49"/>
        <v>0.43955448034720618</v>
      </c>
      <c r="H156" s="62">
        <f t="shared" si="50"/>
        <v>0.48265645729977003</v>
      </c>
      <c r="I156" s="62">
        <f t="shared" si="51"/>
        <v>0.47724496417753559</v>
      </c>
      <c r="J156" s="62">
        <f t="shared" si="52"/>
        <v>0.50044239818060243</v>
      </c>
      <c r="K156" s="62">
        <f t="shared" si="53"/>
        <v>0.54529796532741648</v>
      </c>
      <c r="L156" s="42">
        <f t="shared" si="54"/>
        <v>0.62150637408696785</v>
      </c>
      <c r="M156" s="43">
        <f t="shared" si="55"/>
        <v>0.36562199130509521</v>
      </c>
      <c r="N156" s="43">
        <v>0.299208592606866</v>
      </c>
      <c r="O156" s="43">
        <v>0.282954490364903</v>
      </c>
      <c r="P156" s="43">
        <v>0.31344104715921001</v>
      </c>
      <c r="Q156" s="43">
        <v>0.28000000000000003</v>
      </c>
      <c r="R156" s="43">
        <v>0.24428428194220703</v>
      </c>
      <c r="S156" s="43">
        <v>0.42299190798635605</v>
      </c>
      <c r="T156" s="43">
        <v>0.40415177148029302</v>
      </c>
      <c r="U156" s="43">
        <v>0.48101784647470103</v>
      </c>
      <c r="V156" s="43">
        <v>0.61</v>
      </c>
      <c r="W156" s="43">
        <f t="shared" si="56"/>
        <v>0.62669376271528077</v>
      </c>
      <c r="X156" s="43">
        <f t="shared" si="57"/>
        <v>0.61631898545865493</v>
      </c>
      <c r="Y156" s="42">
        <f t="shared" si="58"/>
        <v>0.54935708669549699</v>
      </c>
      <c r="Z156" s="42">
        <f t="shared" si="59"/>
        <v>0.39625578531887029</v>
      </c>
      <c r="AA156" s="42">
        <f t="shared" si="60"/>
        <v>0.68488053213320632</v>
      </c>
      <c r="AB156" s="42">
        <f t="shared" si="61"/>
        <v>0.87628164671354958</v>
      </c>
      <c r="AC156" s="42">
        <f t="shared" si="62"/>
        <v>0.35625704622322457</v>
      </c>
      <c r="AD156" s="42">
        <f t="shared" si="63"/>
        <v>0.66666666666666663</v>
      </c>
      <c r="AE156" s="42">
        <f t="shared" si="64"/>
        <v>0.82603324348607354</v>
      </c>
      <c r="AF156" s="42">
        <f t="shared" si="65"/>
        <v>0.60447093296480037</v>
      </c>
      <c r="AG156" s="42">
        <f t="shared" si="66"/>
        <v>0.1267730496453901</v>
      </c>
      <c r="AH156" s="43">
        <v>0.50137661274492151</v>
      </c>
      <c r="AI156" s="43">
        <v>0.49472536321969679</v>
      </c>
      <c r="AJ156" s="43">
        <v>0.65196928412187261</v>
      </c>
      <c r="AK156" s="33">
        <v>0.57778450363196132</v>
      </c>
      <c r="AL156" s="33">
        <v>0.21472706700577929</v>
      </c>
      <c r="AM156" s="33">
        <v>0.88910482410888736</v>
      </c>
      <c r="AN156" s="33">
        <v>0.74009302325581394</v>
      </c>
      <c r="AO156" s="33">
        <v>0.55418835778513975</v>
      </c>
      <c r="AP156" s="33">
        <v>0.36009200690051746</v>
      </c>
      <c r="AQ156" s="33">
        <v>0.88092444861567321</v>
      </c>
      <c r="AR156" s="33">
        <v>0.79858861638130507</v>
      </c>
      <c r="AS156" s="33">
        <v>0.9304145516074448</v>
      </c>
      <c r="AT156" s="33">
        <v>0.89984177215189887</v>
      </c>
      <c r="AU156" s="33">
        <v>6.8771138669673687E-2</v>
      </c>
      <c r="AV156" s="33">
        <v>0</v>
      </c>
      <c r="AW156" s="33">
        <v>1</v>
      </c>
      <c r="AX156" s="33">
        <v>1</v>
      </c>
      <c r="AY156" s="33">
        <v>1</v>
      </c>
      <c r="AZ156" s="33">
        <v>0</v>
      </c>
      <c r="BA156" s="33">
        <v>0.91666666666666663</v>
      </c>
      <c r="BB156" s="33">
        <v>0.73539982030548057</v>
      </c>
      <c r="BC156" s="33">
        <v>0.70041322314049625</v>
      </c>
      <c r="BD156" s="33">
        <v>0.605872006494385</v>
      </c>
      <c r="BE156" s="33">
        <v>0.68811641067097817</v>
      </c>
      <c r="BF156" s="33">
        <v>0.42348209155334232</v>
      </c>
      <c r="BG156" s="33">
        <v>0.17021276595744689</v>
      </c>
      <c r="BH156" s="33">
        <v>8.3333333333333301E-2</v>
      </c>
    </row>
    <row r="157" spans="1:60" x14ac:dyDescent="0.25">
      <c r="A157" s="34" t="s">
        <v>1177</v>
      </c>
      <c r="B157" s="34" t="s">
        <v>1178</v>
      </c>
      <c r="C157" s="62">
        <f t="shared" si="45"/>
        <v>0.51341492670484323</v>
      </c>
      <c r="D157" s="62">
        <f t="shared" si="46"/>
        <v>0.51151127762389914</v>
      </c>
      <c r="E157" s="62">
        <f t="shared" si="47"/>
        <v>0.49276996628769115</v>
      </c>
      <c r="F157" s="62">
        <f t="shared" si="48"/>
        <v>0.47756806183122669</v>
      </c>
      <c r="G157" s="62">
        <f t="shared" si="49"/>
        <v>0.46567860852651921</v>
      </c>
      <c r="H157" s="62">
        <f t="shared" si="50"/>
        <v>0.56265139898223937</v>
      </c>
      <c r="I157" s="62">
        <f t="shared" si="51"/>
        <v>0.54903407417106787</v>
      </c>
      <c r="J157" s="62">
        <f t="shared" si="52"/>
        <v>0.57465810983381116</v>
      </c>
      <c r="K157" s="62">
        <f t="shared" si="53"/>
        <v>0.56041625881421053</v>
      </c>
      <c r="L157" s="42">
        <f t="shared" si="54"/>
        <v>0.61209684781898888</v>
      </c>
      <c r="M157" s="43">
        <f t="shared" si="55"/>
        <v>0.35501166056079714</v>
      </c>
      <c r="N157" s="43">
        <v>0.53859895206488706</v>
      </c>
      <c r="O157" s="43">
        <v>0.53313744164223908</v>
      </c>
      <c r="P157" s="43">
        <v>0.47725348533034001</v>
      </c>
      <c r="Q157" s="43">
        <v>0.42838992897718098</v>
      </c>
      <c r="R157" s="43">
        <v>0.38713546660162301</v>
      </c>
      <c r="S157" s="43">
        <v>0.67009996322175502</v>
      </c>
      <c r="T157" s="43">
        <v>0.63531048641793808</v>
      </c>
      <c r="U157" s="43">
        <v>0.7</v>
      </c>
      <c r="V157" s="43">
        <v>0.66445716175295</v>
      </c>
      <c r="W157" s="43">
        <f t="shared" si="56"/>
        <v>0.55929662494226418</v>
      </c>
      <c r="X157" s="43">
        <f t="shared" si="57"/>
        <v>0.66489707069571358</v>
      </c>
      <c r="Y157" s="42">
        <f t="shared" si="58"/>
        <v>0.50400926798309431</v>
      </c>
      <c r="Z157" s="42">
        <f t="shared" si="59"/>
        <v>0.35270959294079302</v>
      </c>
      <c r="AA157" s="42">
        <f t="shared" si="60"/>
        <v>0.66669219458242235</v>
      </c>
      <c r="AB157" s="42">
        <f t="shared" si="61"/>
        <v>0.71377544426274719</v>
      </c>
      <c r="AC157" s="42">
        <f t="shared" si="62"/>
        <v>0.33521232619316038</v>
      </c>
      <c r="AD157" s="42">
        <f t="shared" si="63"/>
        <v>1</v>
      </c>
      <c r="AE157" s="42">
        <f t="shared" si="64"/>
        <v>0.6594788858939804</v>
      </c>
      <c r="AF157" s="42">
        <f t="shared" si="65"/>
        <v>0.45802864027053036</v>
      </c>
      <c r="AG157" s="42">
        <f t="shared" si="66"/>
        <v>0.25199468085106386</v>
      </c>
      <c r="AH157" s="43">
        <v>0.59008104741040246</v>
      </c>
      <c r="AI157" s="43">
        <v>0.4391625108118557</v>
      </c>
      <c r="AJ157" s="43">
        <v>0.48278424572702489</v>
      </c>
      <c r="AK157" s="33">
        <v>0.52602905569007263</v>
      </c>
      <c r="AL157" s="33">
        <v>0.17939013019151337</v>
      </c>
      <c r="AM157" s="33">
        <v>0.95804070777069683</v>
      </c>
      <c r="AN157" s="33">
        <v>0.61358139534883716</v>
      </c>
      <c r="AO157" s="33">
        <v>0.34595362044486511</v>
      </c>
      <c r="AP157" s="33">
        <v>0.71926394479585964</v>
      </c>
      <c r="AQ157" s="33">
        <v>0.69662130455185356</v>
      </c>
      <c r="AR157" s="33">
        <v>0.51075890791300327</v>
      </c>
      <c r="AS157" s="33">
        <v>0.71996615905245365</v>
      </c>
      <c r="AT157" s="33">
        <v>0.91060126582278489</v>
      </c>
      <c r="AU157" s="33">
        <v>5.6369785794812069E-3</v>
      </c>
      <c r="AV157" s="33">
        <v>0</v>
      </c>
      <c r="AW157" s="33">
        <v>1</v>
      </c>
      <c r="AX157" s="33">
        <v>1</v>
      </c>
      <c r="AY157" s="33">
        <v>1</v>
      </c>
      <c r="AZ157" s="33">
        <v>1</v>
      </c>
      <c r="BA157" s="33">
        <v>0.66666666666666663</v>
      </c>
      <c r="BB157" s="33">
        <v>0.65229110512129418</v>
      </c>
      <c r="BC157" s="33">
        <v>0.19421487603305773</v>
      </c>
      <c r="BD157" s="33">
        <v>0.59450683263428494</v>
      </c>
      <c r="BE157" s="33">
        <v>0.54195634599838327</v>
      </c>
      <c r="BF157" s="33">
        <v>0.50143650641639537</v>
      </c>
      <c r="BG157" s="33">
        <v>0.19148936170212782</v>
      </c>
      <c r="BH157" s="33">
        <v>0.31249999999999989</v>
      </c>
    </row>
    <row r="158" spans="1:60" x14ac:dyDescent="0.25">
      <c r="A158" s="34" t="s">
        <v>1179</v>
      </c>
      <c r="B158" s="34" t="s">
        <v>1180</v>
      </c>
      <c r="C158" s="62">
        <f t="shared" si="45"/>
        <v>0.53251492024428915</v>
      </c>
      <c r="D158" s="62">
        <f t="shared" si="46"/>
        <v>0.53931159675932094</v>
      </c>
      <c r="E158" s="62">
        <f t="shared" si="47"/>
        <v>0.54263959765431025</v>
      </c>
      <c r="F158" s="62">
        <f t="shared" si="48"/>
        <v>0.55556553862107183</v>
      </c>
      <c r="G158" s="62">
        <f t="shared" si="49"/>
        <v>0.54499183899968928</v>
      </c>
      <c r="H158" s="62">
        <f t="shared" si="50"/>
        <v>0.61967909599362292</v>
      </c>
      <c r="I158" s="62">
        <f t="shared" si="51"/>
        <v>0.60002158930651062</v>
      </c>
      <c r="J158" s="62">
        <f t="shared" si="52"/>
        <v>0.64900490359495799</v>
      </c>
      <c r="K158" s="62">
        <f t="shared" si="53"/>
        <v>0.65455950858259448</v>
      </c>
      <c r="L158" s="42">
        <f t="shared" si="54"/>
        <v>0.56544805563102452</v>
      </c>
      <c r="M158" s="43">
        <f t="shared" si="55"/>
        <v>0.58439109169722769</v>
      </c>
      <c r="N158" s="43">
        <v>0.43528378069390805</v>
      </c>
      <c r="O158" s="43">
        <v>0.45970266923138298</v>
      </c>
      <c r="P158" s="43">
        <v>0.47130536569784998</v>
      </c>
      <c r="Q158" s="43">
        <v>0.51450437514780001</v>
      </c>
      <c r="R158" s="43">
        <v>0.47937862138618603</v>
      </c>
      <c r="S158" s="43">
        <v>0.70054414216319805</v>
      </c>
      <c r="T158" s="43">
        <v>0.64717329359239906</v>
      </c>
      <c r="U158" s="43">
        <v>0.77612991427271405</v>
      </c>
      <c r="V158" s="43">
        <v>0.79</v>
      </c>
      <c r="W158" s="43">
        <f t="shared" si="56"/>
        <v>0.55595821538065049</v>
      </c>
      <c r="X158" s="43">
        <f t="shared" si="57"/>
        <v>0.57493789588139854</v>
      </c>
      <c r="Y158" s="42">
        <f t="shared" si="58"/>
        <v>0.58658470772653626</v>
      </c>
      <c r="Z158" s="42">
        <f t="shared" si="59"/>
        <v>0.39234623868829149</v>
      </c>
      <c r="AA158" s="42">
        <f t="shared" si="60"/>
        <v>0.58399177854217277</v>
      </c>
      <c r="AB158" s="42">
        <f t="shared" si="61"/>
        <v>0.66091013656560149</v>
      </c>
      <c r="AC158" s="42">
        <f t="shared" si="62"/>
        <v>0.35512965050732809</v>
      </c>
      <c r="AD158" s="42">
        <f t="shared" si="63"/>
        <v>0.88888888888888895</v>
      </c>
      <c r="AE158" s="42">
        <f t="shared" si="64"/>
        <v>0.48079514824797853</v>
      </c>
      <c r="AF158" s="42">
        <f t="shared" si="65"/>
        <v>0.5814594883589943</v>
      </c>
      <c r="AG158" s="42">
        <f t="shared" si="66"/>
        <v>0.58732269503546108</v>
      </c>
      <c r="AH158" s="43">
        <v>0.65452061113206184</v>
      </c>
      <c r="AI158" s="43">
        <v>0.40099769337031149</v>
      </c>
      <c r="AJ158" s="43">
        <v>0.7042358186772355</v>
      </c>
      <c r="AK158" s="33">
        <v>0.67524213075060535</v>
      </c>
      <c r="AL158" s="33">
        <v>0.10945034662597759</v>
      </c>
      <c r="AM158" s="33">
        <v>0.40980859564982858</v>
      </c>
      <c r="AN158" s="33">
        <v>0.73339534883720936</v>
      </c>
      <c r="AO158" s="33">
        <v>0.44013251301467138</v>
      </c>
      <c r="AP158" s="33">
        <v>0.58263369752731453</v>
      </c>
      <c r="AQ158" s="33">
        <v>0.75398873768183949</v>
      </c>
      <c r="AR158" s="33">
        <v>0.67873669597408615</v>
      </c>
      <c r="AS158" s="33">
        <v>0.68168358714043986</v>
      </c>
      <c r="AT158" s="33">
        <v>0.62231012658227847</v>
      </c>
      <c r="AU158" s="33">
        <v>6.5388951521984304E-2</v>
      </c>
      <c r="AV158" s="33">
        <v>1</v>
      </c>
      <c r="AW158" s="33">
        <v>0</v>
      </c>
      <c r="AX158" s="33">
        <v>0.66666666666666674</v>
      </c>
      <c r="AY158" s="33">
        <v>1</v>
      </c>
      <c r="AZ158" s="33">
        <v>1</v>
      </c>
      <c r="BA158" s="33">
        <v>0.25000000000000017</v>
      </c>
      <c r="BB158" s="33">
        <v>0.71159029649595684</v>
      </c>
      <c r="BC158" s="33">
        <v>0.24586776859504042</v>
      </c>
      <c r="BD158" s="33">
        <v>0.70464077932620761</v>
      </c>
      <c r="BE158" s="33">
        <v>0.64979789814066291</v>
      </c>
      <c r="BF158" s="33">
        <v>0.72553150737406635</v>
      </c>
      <c r="BG158" s="33">
        <v>0.38297872340425554</v>
      </c>
      <c r="BH158" s="33">
        <v>0.79166666666666663</v>
      </c>
    </row>
    <row r="159" spans="1:60" x14ac:dyDescent="0.25">
      <c r="A159" s="34" t="s">
        <v>1181</v>
      </c>
      <c r="B159" s="34" t="s">
        <v>1182</v>
      </c>
      <c r="C159" s="62">
        <f t="shared" si="45"/>
        <v>0.47047829283646242</v>
      </c>
      <c r="D159" s="62">
        <f t="shared" si="46"/>
        <v>0.46840017528114375</v>
      </c>
      <c r="E159" s="62">
        <f t="shared" si="47"/>
        <v>0.44785843381826002</v>
      </c>
      <c r="F159" s="62">
        <f t="shared" si="48"/>
        <v>0.43107562068412869</v>
      </c>
      <c r="G159" s="62">
        <f t="shared" si="49"/>
        <v>0.41786541314897985</v>
      </c>
      <c r="H159" s="62">
        <f t="shared" si="50"/>
        <v>0.52376667882144201</v>
      </c>
      <c r="I159" s="62">
        <f t="shared" si="51"/>
        <v>0.41567641301908637</v>
      </c>
      <c r="J159" s="62">
        <f t="shared" si="52"/>
        <v>0.47485458859086155</v>
      </c>
      <c r="K159" s="62">
        <f t="shared" si="53"/>
        <v>0.52136486284586603</v>
      </c>
      <c r="L159" s="42">
        <f t="shared" si="54"/>
        <v>0.56743695627967616</v>
      </c>
      <c r="M159" s="43">
        <f t="shared" si="55"/>
        <v>0.22798232828401732</v>
      </c>
      <c r="N159" s="43">
        <v>0.53859895206488706</v>
      </c>
      <c r="O159" s="43">
        <v>0.53313744164223908</v>
      </c>
      <c r="P159" s="43">
        <v>0.47725348533034001</v>
      </c>
      <c r="Q159" s="43">
        <v>0.42838992897718098</v>
      </c>
      <c r="R159" s="43">
        <v>0.38713546660162301</v>
      </c>
      <c r="S159" s="43">
        <v>0.67009996322175502</v>
      </c>
      <c r="T159" s="43">
        <v>0.38</v>
      </c>
      <c r="U159" s="43">
        <v>0.55000000000000004</v>
      </c>
      <c r="V159" s="43">
        <v>0.66445716175295</v>
      </c>
      <c r="W159" s="43">
        <f t="shared" si="56"/>
        <v>0.58849174195625475</v>
      </c>
      <c r="X159" s="43">
        <f t="shared" si="57"/>
        <v>0.54638217060309757</v>
      </c>
      <c r="Y159" s="42">
        <f t="shared" si="58"/>
        <v>0.45873626441501997</v>
      </c>
      <c r="Z159" s="42">
        <f t="shared" si="59"/>
        <v>0.28305794689150088</v>
      </c>
      <c r="AA159" s="42">
        <f t="shared" si="60"/>
        <v>0.72171524076796278</v>
      </c>
      <c r="AB159" s="42">
        <f t="shared" si="61"/>
        <v>0.89045751575053556</v>
      </c>
      <c r="AC159" s="42">
        <f t="shared" si="62"/>
        <v>0.34197670048853807</v>
      </c>
      <c r="AD159" s="42">
        <f t="shared" si="63"/>
        <v>0.66666666666666663</v>
      </c>
      <c r="AE159" s="42">
        <f t="shared" si="64"/>
        <v>0.63050314465408808</v>
      </c>
      <c r="AF159" s="42">
        <f t="shared" si="65"/>
        <v>0.29794160692264449</v>
      </c>
      <c r="AG159" s="42">
        <f t="shared" si="66"/>
        <v>0.15802304964539016</v>
      </c>
      <c r="AH159" s="43">
        <v>0.46286076122829384</v>
      </c>
      <c r="AI159" s="43">
        <v>0.5336106032330159</v>
      </c>
      <c r="AJ159" s="43">
        <v>0.37973742878375027</v>
      </c>
      <c r="AK159" s="33">
        <v>0.38286924939467315</v>
      </c>
      <c r="AL159" s="33">
        <v>0.18324664438832863</v>
      </c>
      <c r="AM159" s="33">
        <v>0.80484946733169282</v>
      </c>
      <c r="AN159" s="33">
        <v>0.89674418604651152</v>
      </c>
      <c r="AO159" s="33">
        <v>0.68575485092285859</v>
      </c>
      <c r="AP159" s="33">
        <v>0.34652098907418055</v>
      </c>
      <c r="AQ159" s="33">
        <v>0.87470671046457049</v>
      </c>
      <c r="AR159" s="33">
        <v>0.81362795002313748</v>
      </c>
      <c r="AS159" s="33">
        <v>0.91328257191201345</v>
      </c>
      <c r="AT159" s="33">
        <v>0.94446202531645551</v>
      </c>
      <c r="AU159" s="33">
        <v>2.5930101465614211E-2</v>
      </c>
      <c r="AV159" s="33">
        <v>0</v>
      </c>
      <c r="AW159" s="33">
        <v>1</v>
      </c>
      <c r="AX159" s="33">
        <v>1</v>
      </c>
      <c r="AY159" s="33">
        <v>1</v>
      </c>
      <c r="AZ159" s="33">
        <v>0</v>
      </c>
      <c r="BA159" s="33">
        <v>0.83333333333333326</v>
      </c>
      <c r="BB159" s="33">
        <v>0.42767295597484289</v>
      </c>
      <c r="BC159" s="33">
        <v>0.302341597796143</v>
      </c>
      <c r="BD159" s="33">
        <v>0.33716682451630364</v>
      </c>
      <c r="BE159" s="33">
        <v>0.3616814874696847</v>
      </c>
      <c r="BF159" s="33">
        <v>0.19057651790844668</v>
      </c>
      <c r="BG159" s="33">
        <v>0.17021276595744689</v>
      </c>
      <c r="BH159" s="33">
        <v>0.1458333333333334</v>
      </c>
    </row>
    <row r="160" spans="1:60" x14ac:dyDescent="0.25">
      <c r="A160" s="34" t="s">
        <v>1183</v>
      </c>
      <c r="B160" s="34" t="s">
        <v>1184</v>
      </c>
      <c r="C160" s="62">
        <f t="shared" si="45"/>
        <v>0.52100687403975743</v>
      </c>
      <c r="D160" s="62">
        <f t="shared" si="46"/>
        <v>0.51797102561312425</v>
      </c>
      <c r="E160" s="62">
        <f t="shared" si="47"/>
        <v>0.52378876039194522</v>
      </c>
      <c r="F160" s="62">
        <f t="shared" si="48"/>
        <v>0.5174355697435723</v>
      </c>
      <c r="G160" s="62">
        <f t="shared" si="49"/>
        <v>0.5113685940440893</v>
      </c>
      <c r="H160" s="62">
        <f t="shared" si="50"/>
        <v>0.54885968475967595</v>
      </c>
      <c r="I160" s="62">
        <f t="shared" si="51"/>
        <v>0.54410702404411526</v>
      </c>
      <c r="J160" s="62">
        <f t="shared" si="52"/>
        <v>0.56456380656049732</v>
      </c>
      <c r="K160" s="62">
        <f t="shared" si="53"/>
        <v>0.57596837482088792</v>
      </c>
      <c r="L160" s="42">
        <f t="shared" si="54"/>
        <v>0.57743017893304294</v>
      </c>
      <c r="M160" s="43">
        <f t="shared" si="55"/>
        <v>0.62561417462565583</v>
      </c>
      <c r="N160" s="43">
        <v>0.299208592606866</v>
      </c>
      <c r="O160" s="43">
        <v>0.282954490364903</v>
      </c>
      <c r="P160" s="43">
        <v>0.31344104715921001</v>
      </c>
      <c r="Q160" s="43">
        <v>0.28000000000000003</v>
      </c>
      <c r="R160" s="43">
        <v>0.24428428194220703</v>
      </c>
      <c r="S160" s="43">
        <v>0.42299190798635605</v>
      </c>
      <c r="T160" s="43">
        <v>0.40415177148029302</v>
      </c>
      <c r="U160" s="43">
        <v>0.48101784647470103</v>
      </c>
      <c r="V160" s="43">
        <v>0.52</v>
      </c>
      <c r="W160" s="43">
        <f t="shared" si="56"/>
        <v>0.51145414842214054</v>
      </c>
      <c r="X160" s="43">
        <f t="shared" si="57"/>
        <v>0.64340620944394533</v>
      </c>
      <c r="Y160" s="42">
        <f t="shared" si="58"/>
        <v>0.64020593680205284</v>
      </c>
      <c r="Z160" s="42">
        <f t="shared" si="59"/>
        <v>0.45729227879901135</v>
      </c>
      <c r="AA160" s="42">
        <f t="shared" si="60"/>
        <v>0.43488423756526567</v>
      </c>
      <c r="AB160" s="42">
        <f t="shared" si="61"/>
        <v>0.51343414052223235</v>
      </c>
      <c r="AC160" s="42">
        <f t="shared" si="62"/>
        <v>0.33333333333333331</v>
      </c>
      <c r="AD160" s="42">
        <f t="shared" si="63"/>
        <v>0.88888888888888895</v>
      </c>
      <c r="AE160" s="42">
        <f t="shared" si="64"/>
        <v>0.70799640610961379</v>
      </c>
      <c r="AF160" s="42">
        <f t="shared" si="65"/>
        <v>0.66102444854209164</v>
      </c>
      <c r="AG160" s="42">
        <f t="shared" si="66"/>
        <v>0.59020390070921991</v>
      </c>
      <c r="AH160" s="43">
        <v>0.62782258291434034</v>
      </c>
      <c r="AI160" s="43">
        <v>0.39088787054358948</v>
      </c>
      <c r="AJ160" s="43">
        <v>0.90190735694822888</v>
      </c>
      <c r="AK160" s="33">
        <v>0.8038740920096854</v>
      </c>
      <c r="AL160" s="33">
        <v>0.11071046558833736</v>
      </c>
      <c r="AM160" s="33">
        <v>0.94893863021236657</v>
      </c>
      <c r="AN160" s="33">
        <v>0.1207441860465118</v>
      </c>
      <c r="AO160" s="33">
        <v>0</v>
      </c>
      <c r="AP160" s="33">
        <v>0.52754456584243814</v>
      </c>
      <c r="AQ160" s="33">
        <v>0.57719380572501167</v>
      </c>
      <c r="AR160" s="33">
        <v>0.25590004627487273</v>
      </c>
      <c r="AS160" s="33">
        <v>0.94310490693739413</v>
      </c>
      <c r="AT160" s="33">
        <v>0.34129746835443037</v>
      </c>
      <c r="AU160" s="33">
        <v>1</v>
      </c>
      <c r="AV160" s="33">
        <v>0</v>
      </c>
      <c r="AW160" s="33">
        <v>0</v>
      </c>
      <c r="AX160" s="33">
        <v>0.66666666666666674</v>
      </c>
      <c r="AY160" s="33">
        <v>1</v>
      </c>
      <c r="AZ160" s="33">
        <v>1</v>
      </c>
      <c r="BA160" s="33">
        <v>0.49999999999999989</v>
      </c>
      <c r="BB160" s="33">
        <v>0.91599281221922779</v>
      </c>
      <c r="BC160" s="33">
        <v>0.2665289256198351</v>
      </c>
      <c r="BD160" s="33">
        <v>0.85888242457042363</v>
      </c>
      <c r="BE160" s="33">
        <v>0.778981406628941</v>
      </c>
      <c r="BF160" s="33">
        <v>0.73970503734916682</v>
      </c>
      <c r="BG160" s="33">
        <v>0.65957446808510656</v>
      </c>
      <c r="BH160" s="33">
        <v>0.52083333333333326</v>
      </c>
    </row>
    <row r="161" spans="1:60" x14ac:dyDescent="0.25">
      <c r="A161" s="34" t="s">
        <v>1185</v>
      </c>
      <c r="B161" s="34" t="s">
        <v>1186</v>
      </c>
      <c r="C161" s="62">
        <f t="shared" si="45"/>
        <v>0.63131880821300745</v>
      </c>
      <c r="D161" s="62">
        <f t="shared" si="46"/>
        <v>0.58397529106000579</v>
      </c>
      <c r="E161" s="62">
        <f t="shared" si="47"/>
        <v>0.5910612338187009</v>
      </c>
      <c r="F161" s="62">
        <f t="shared" si="48"/>
        <v>0.56877934552462028</v>
      </c>
      <c r="G161" s="62">
        <f t="shared" si="49"/>
        <v>0.55868096911525245</v>
      </c>
      <c r="H161" s="62">
        <f t="shared" si="50"/>
        <v>0.62887611595231929</v>
      </c>
      <c r="I161" s="62">
        <f t="shared" si="51"/>
        <v>0.58952189839733715</v>
      </c>
      <c r="J161" s="62">
        <f t="shared" si="52"/>
        <v>0.63403751064271208</v>
      </c>
      <c r="K161" s="62">
        <f t="shared" si="53"/>
        <v>0.65624629220536834</v>
      </c>
      <c r="L161" s="42">
        <f t="shared" si="54"/>
        <v>0.70683719193157657</v>
      </c>
      <c r="M161" s="43">
        <f t="shared" si="55"/>
        <v>0.43358030352002108</v>
      </c>
      <c r="N161" s="43">
        <v>0.71279703850231801</v>
      </c>
      <c r="O161" s="43">
        <v>0.57919834847802409</v>
      </c>
      <c r="P161" s="43">
        <v>0.60037442613762104</v>
      </c>
      <c r="Q161" s="43">
        <v>0.53190143525425904</v>
      </c>
      <c r="R161" s="43">
        <v>0.49876104586418002</v>
      </c>
      <c r="S161" s="43">
        <v>0.70628946822599403</v>
      </c>
      <c r="T161" s="43">
        <v>0.59581667587995801</v>
      </c>
      <c r="U161" s="43">
        <v>0.72</v>
      </c>
      <c r="V161" s="43">
        <v>0.77741037647456801</v>
      </c>
      <c r="W161" s="43">
        <f t="shared" si="56"/>
        <v>0.5250886788289042</v>
      </c>
      <c r="X161" s="43">
        <f t="shared" si="57"/>
        <v>0.88858570503424905</v>
      </c>
      <c r="Y161" s="42">
        <f t="shared" si="58"/>
        <v>0.67855724038945375</v>
      </c>
      <c r="Z161" s="42">
        <f t="shared" si="59"/>
        <v>0.80490492656087587</v>
      </c>
      <c r="AA161" s="42">
        <f t="shared" si="60"/>
        <v>0.39772406319791059</v>
      </c>
      <c r="AB161" s="42">
        <f t="shared" si="61"/>
        <v>0.21916848516737644</v>
      </c>
      <c r="AC161" s="42">
        <f t="shared" si="62"/>
        <v>0.85494175122134541</v>
      </c>
      <c r="AD161" s="42">
        <f t="shared" si="63"/>
        <v>1</v>
      </c>
      <c r="AE161" s="42">
        <f t="shared" si="64"/>
        <v>0.81081536388140174</v>
      </c>
      <c r="AF161" s="42">
        <f t="shared" si="65"/>
        <v>0.64663755739465201</v>
      </c>
      <c r="AG161" s="42">
        <f t="shared" si="66"/>
        <v>0.2205230496453901</v>
      </c>
      <c r="AH161" s="43">
        <v>0.82021991282425055</v>
      </c>
      <c r="AI161" s="43">
        <v>0.21545180834411068</v>
      </c>
      <c r="AJ161" s="43">
        <v>1</v>
      </c>
      <c r="AK161" s="33">
        <v>1</v>
      </c>
      <c r="AL161" s="33">
        <v>0.60980985312175173</v>
      </c>
      <c r="AM161" s="33">
        <v>0.51465177580234545</v>
      </c>
      <c r="AN161" s="33">
        <v>0.31795348837209303</v>
      </c>
      <c r="AO161" s="33">
        <v>0.17510648367250375</v>
      </c>
      <c r="AP161" s="33">
        <v>0.98090856814261085</v>
      </c>
      <c r="AQ161" s="33">
        <v>0</v>
      </c>
      <c r="AR161" s="33">
        <v>9.4053678852383152E-2</v>
      </c>
      <c r="AS161" s="33">
        <v>0.56345177664974622</v>
      </c>
      <c r="AT161" s="33">
        <v>0</v>
      </c>
      <c r="AU161" s="33">
        <v>0.56482525366403635</v>
      </c>
      <c r="AV161" s="33">
        <v>1</v>
      </c>
      <c r="AW161" s="33">
        <v>1</v>
      </c>
      <c r="AX161" s="33">
        <v>1</v>
      </c>
      <c r="AY161" s="33">
        <v>1</v>
      </c>
      <c r="AZ161" s="33">
        <v>1</v>
      </c>
      <c r="BA161" s="33">
        <v>0.70833333333333337</v>
      </c>
      <c r="BB161" s="33">
        <v>0.91329739442947022</v>
      </c>
      <c r="BC161" s="33">
        <v>0</v>
      </c>
      <c r="BD161" s="33">
        <v>0.83425788120687328</v>
      </c>
      <c r="BE161" s="33">
        <v>0.96087308003233629</v>
      </c>
      <c r="BF161" s="33">
        <v>0.79141926833939868</v>
      </c>
      <c r="BG161" s="33">
        <v>0.17021276595744689</v>
      </c>
      <c r="BH161" s="33">
        <v>0.27083333333333331</v>
      </c>
    </row>
    <row r="162" spans="1:60" x14ac:dyDescent="0.25">
      <c r="A162" s="34" t="s">
        <v>1187</v>
      </c>
      <c r="B162" s="34" t="s">
        <v>1188</v>
      </c>
      <c r="C162" s="62">
        <f t="shared" si="45"/>
        <v>0.61543005072401968</v>
      </c>
      <c r="D162" s="62">
        <f t="shared" si="46"/>
        <v>0.62132037263434081</v>
      </c>
      <c r="E162" s="62">
        <f t="shared" si="47"/>
        <v>0.62421129434977352</v>
      </c>
      <c r="F162" s="62">
        <f t="shared" si="48"/>
        <v>0.63548019225992369</v>
      </c>
      <c r="G162" s="62">
        <f t="shared" si="49"/>
        <v>0.62625722481074098</v>
      </c>
      <c r="H162" s="62">
        <f t="shared" si="50"/>
        <v>0.69223131181915032</v>
      </c>
      <c r="I162" s="62">
        <f t="shared" si="51"/>
        <v>0.67469097717792159</v>
      </c>
      <c r="J162" s="62">
        <f t="shared" si="52"/>
        <v>0.70230346528209919</v>
      </c>
      <c r="K162" s="62">
        <f t="shared" si="53"/>
        <v>0.71829403597199493</v>
      </c>
      <c r="L162" s="42">
        <f t="shared" si="54"/>
        <v>0.50033391332705524</v>
      </c>
      <c r="M162" s="43">
        <f t="shared" si="55"/>
        <v>0.8345396624418473</v>
      </c>
      <c r="N162" s="43">
        <v>0.43528378069390805</v>
      </c>
      <c r="O162" s="43">
        <v>0.45970266923138298</v>
      </c>
      <c r="P162" s="43">
        <v>0.47130536569784998</v>
      </c>
      <c r="Q162" s="43">
        <v>0.51450437514780001</v>
      </c>
      <c r="R162" s="43">
        <v>0.47937862138618603</v>
      </c>
      <c r="S162" s="43">
        <v>0.70054414216319805</v>
      </c>
      <c r="T162" s="43">
        <v>0.64717329359239906</v>
      </c>
      <c r="U162" s="43">
        <v>0.73</v>
      </c>
      <c r="V162" s="43">
        <v>0.7752731740114861</v>
      </c>
      <c r="W162" s="43">
        <f t="shared" si="56"/>
        <v>0.51445805294247549</v>
      </c>
      <c r="X162" s="43">
        <f t="shared" si="57"/>
        <v>0.48620977371163487</v>
      </c>
      <c r="Y162" s="42">
        <f t="shared" si="58"/>
        <v>0.55923156276830766</v>
      </c>
      <c r="Z162" s="42">
        <f t="shared" si="59"/>
        <v>0.41447803394456084</v>
      </c>
      <c r="AA162" s="42">
        <f t="shared" si="60"/>
        <v>0.51820612761063922</v>
      </c>
      <c r="AB162" s="42">
        <f t="shared" si="61"/>
        <v>0.56591648744639433</v>
      </c>
      <c r="AC162" s="42">
        <f t="shared" si="62"/>
        <v>0.38143555054490763</v>
      </c>
      <c r="AD162" s="42">
        <f t="shared" si="63"/>
        <v>0.77777777777777779</v>
      </c>
      <c r="AE162" s="42">
        <f t="shared" si="64"/>
        <v>0.29941599281221942</v>
      </c>
      <c r="AF162" s="42">
        <f t="shared" si="65"/>
        <v>0.69035592062837536</v>
      </c>
      <c r="AG162" s="42">
        <f t="shared" si="66"/>
        <v>0.97872340425531923</v>
      </c>
      <c r="AH162" s="43">
        <v>0.6341543734073124</v>
      </c>
      <c r="AI162" s="43">
        <v>0.35961660917554011</v>
      </c>
      <c r="AJ162" s="43">
        <v>0.68392370572207073</v>
      </c>
      <c r="AK162" s="33">
        <v>0.68462469733656162</v>
      </c>
      <c r="AL162" s="33">
        <v>0.14433137055256004</v>
      </c>
      <c r="AM162" s="33">
        <v>0.61025351082217316</v>
      </c>
      <c r="AN162" s="33">
        <v>0.50846511627906976</v>
      </c>
      <c r="AO162" s="33">
        <v>0.38854708944628508</v>
      </c>
      <c r="AP162" s="33">
        <v>0.51454859114433582</v>
      </c>
      <c r="AQ162" s="33">
        <v>0.56921633036133268</v>
      </c>
      <c r="AR162" s="33">
        <v>0.71159185562239713</v>
      </c>
      <c r="AS162" s="33">
        <v>0.55308798646362112</v>
      </c>
      <c r="AT162" s="33">
        <v>0.43306962025316448</v>
      </c>
      <c r="AU162" s="33">
        <v>0.14430665163472284</v>
      </c>
      <c r="AV162" s="33">
        <v>0</v>
      </c>
      <c r="AW162" s="33">
        <v>1</v>
      </c>
      <c r="AX162" s="33">
        <v>0.33333333333333343</v>
      </c>
      <c r="AY162" s="33">
        <v>1</v>
      </c>
      <c r="AZ162" s="33">
        <v>1</v>
      </c>
      <c r="BA162" s="33">
        <v>0</v>
      </c>
      <c r="BB162" s="33">
        <v>0.59883198562443885</v>
      </c>
      <c r="BC162" s="33">
        <v>0.48140495867768551</v>
      </c>
      <c r="BD162" s="33">
        <v>0.64592071438235699</v>
      </c>
      <c r="BE162" s="33">
        <v>0.72756669361358128</v>
      </c>
      <c r="BF162" s="33">
        <v>0.90653131583987745</v>
      </c>
      <c r="BG162" s="33">
        <v>0.95744680851063857</v>
      </c>
      <c r="BH162" s="33">
        <v>1</v>
      </c>
    </row>
    <row r="163" spans="1:60" x14ac:dyDescent="0.25">
      <c r="A163" s="34" t="s">
        <v>1189</v>
      </c>
      <c r="B163" s="34" t="s">
        <v>1190</v>
      </c>
      <c r="C163" s="62">
        <f t="shared" si="45"/>
        <v>0.50384792722852256</v>
      </c>
      <c r="D163" s="62">
        <f t="shared" si="46"/>
        <v>0.50070805301144361</v>
      </c>
      <c r="E163" s="62">
        <f t="shared" si="47"/>
        <v>0.50672402399010996</v>
      </c>
      <c r="F163" s="62">
        <f t="shared" si="48"/>
        <v>0.50015411605989424</v>
      </c>
      <c r="G163" s="62">
        <f t="shared" si="49"/>
        <v>0.49387489301484799</v>
      </c>
      <c r="H163" s="62">
        <f t="shared" si="50"/>
        <v>0.53259884015109316</v>
      </c>
      <c r="I163" s="62">
        <f t="shared" si="51"/>
        <v>0.52168394627130588</v>
      </c>
      <c r="J163" s="62">
        <f t="shared" si="52"/>
        <v>0.54876849641162673</v>
      </c>
      <c r="K163" s="62">
        <f t="shared" si="53"/>
        <v>0.57978801277291192</v>
      </c>
      <c r="L163" s="42">
        <f t="shared" si="54"/>
        <v>0.56555270642014899</v>
      </c>
      <c r="M163" s="43">
        <f t="shared" si="55"/>
        <v>0.59347498362506679</v>
      </c>
      <c r="N163" s="43">
        <v>0.299208592606866</v>
      </c>
      <c r="O163" s="43">
        <v>0.282954490364903</v>
      </c>
      <c r="P163" s="43">
        <v>0.31344104715921001</v>
      </c>
      <c r="Q163" s="43">
        <v>0.28000000000000003</v>
      </c>
      <c r="R163" s="43">
        <v>0.24428428194220703</v>
      </c>
      <c r="S163" s="43">
        <v>0.42299190798635605</v>
      </c>
      <c r="T163" s="43">
        <v>0.38</v>
      </c>
      <c r="U163" s="43">
        <v>0.48101784647470103</v>
      </c>
      <c r="V163" s="43">
        <v>0.57999999999999996</v>
      </c>
      <c r="W163" s="43">
        <f t="shared" si="56"/>
        <v>0.54461249870863959</v>
      </c>
      <c r="X163" s="43">
        <f t="shared" si="57"/>
        <v>0.58649291413165838</v>
      </c>
      <c r="Y163" s="42">
        <f t="shared" si="58"/>
        <v>0.55958289843507769</v>
      </c>
      <c r="Z163" s="42">
        <f t="shared" si="59"/>
        <v>0.41267027999499212</v>
      </c>
      <c r="AA163" s="42">
        <f t="shared" si="60"/>
        <v>0.56082798647052812</v>
      </c>
      <c r="AB163" s="42">
        <f t="shared" si="61"/>
        <v>0.64536882993396028</v>
      </c>
      <c r="AC163" s="42">
        <f t="shared" si="62"/>
        <v>0.43329575347613708</v>
      </c>
      <c r="AD163" s="42">
        <f t="shared" si="63"/>
        <v>0.77777777777777779</v>
      </c>
      <c r="AE163" s="42">
        <f t="shared" si="64"/>
        <v>0.54840521114106022</v>
      </c>
      <c r="AF163" s="42">
        <f t="shared" si="65"/>
        <v>0.67210067646999172</v>
      </c>
      <c r="AG163" s="42">
        <f t="shared" si="66"/>
        <v>0.51484929078014185</v>
      </c>
      <c r="AH163" s="43">
        <v>0.62193580400302062</v>
      </c>
      <c r="AI163" s="43">
        <v>0.36025604215680712</v>
      </c>
      <c r="AJ163" s="43">
        <v>0.69655684914540517</v>
      </c>
      <c r="AK163" s="33">
        <v>0.69794188861985473</v>
      </c>
      <c r="AL163" s="33">
        <v>0.12739867137012947</v>
      </c>
      <c r="AM163" s="33">
        <v>0.45996949004210352</v>
      </c>
      <c r="AN163" s="33">
        <v>0.56800000000000006</v>
      </c>
      <c r="AO163" s="33">
        <v>0.59157595835305266</v>
      </c>
      <c r="AP163" s="33">
        <v>0.62875215641173088</v>
      </c>
      <c r="AQ163" s="33">
        <v>0.55584232754575313</v>
      </c>
      <c r="AR163" s="33">
        <v>0.43428968070337803</v>
      </c>
      <c r="AS163" s="33">
        <v>0.8426395939086293</v>
      </c>
      <c r="AT163" s="33">
        <v>0.65917721518987338</v>
      </c>
      <c r="AU163" s="33">
        <v>0.29988726042841141</v>
      </c>
      <c r="AV163" s="33">
        <v>0</v>
      </c>
      <c r="AW163" s="33">
        <v>1</v>
      </c>
      <c r="AX163" s="33">
        <v>0.33333333333333343</v>
      </c>
      <c r="AY163" s="33">
        <v>1</v>
      </c>
      <c r="AZ163" s="33">
        <v>1</v>
      </c>
      <c r="BA163" s="33">
        <v>0.41666666666666652</v>
      </c>
      <c r="BB163" s="33">
        <v>0.68014375561545404</v>
      </c>
      <c r="BC163" s="33">
        <v>0.24931129476584019</v>
      </c>
      <c r="BD163" s="33">
        <v>0.77120822622107976</v>
      </c>
      <c r="BE163" s="33">
        <v>0.8257073565076799</v>
      </c>
      <c r="BF163" s="33">
        <v>0.84217582838536686</v>
      </c>
      <c r="BG163" s="33">
        <v>0.42553191489361697</v>
      </c>
      <c r="BH163" s="33">
        <v>0.60416666666666674</v>
      </c>
    </row>
    <row r="164" spans="1:60" x14ac:dyDescent="0.25">
      <c r="A164" s="34" t="s">
        <v>1191</v>
      </c>
      <c r="B164" s="34" t="s">
        <v>1192</v>
      </c>
      <c r="C164" s="62">
        <f t="shared" si="45"/>
        <v>0.52383001189376444</v>
      </c>
      <c r="D164" s="62">
        <f t="shared" si="46"/>
        <v>0.53073791976542262</v>
      </c>
      <c r="E164" s="62">
        <f t="shared" si="47"/>
        <v>0.53411934436066955</v>
      </c>
      <c r="F164" s="62">
        <f t="shared" si="48"/>
        <v>0.54724657036948299</v>
      </c>
      <c r="G164" s="62">
        <f t="shared" si="49"/>
        <v>0.5365089427531502</v>
      </c>
      <c r="H164" s="62">
        <f t="shared" si="50"/>
        <v>0.61223191936496868</v>
      </c>
      <c r="I164" s="62">
        <f t="shared" si="51"/>
        <v>0.5923273155205242</v>
      </c>
      <c r="J164" s="62">
        <f t="shared" si="52"/>
        <v>0.60822739008762194</v>
      </c>
      <c r="K164" s="62">
        <f t="shared" si="53"/>
        <v>0.64155284750314179</v>
      </c>
      <c r="L164" s="42">
        <f t="shared" si="54"/>
        <v>0.51103949455440811</v>
      </c>
      <c r="M164" s="43">
        <f t="shared" si="55"/>
        <v>0.61037718657646356</v>
      </c>
      <c r="N164" s="43">
        <v>0.43528378069390805</v>
      </c>
      <c r="O164" s="43">
        <v>0.45970266923138298</v>
      </c>
      <c r="P164" s="43">
        <v>0.47130536569784998</v>
      </c>
      <c r="Q164" s="43">
        <v>0.51450437514780001</v>
      </c>
      <c r="R164" s="43">
        <v>0.47937862138618603</v>
      </c>
      <c r="S164" s="43">
        <v>0.70054414216319805</v>
      </c>
      <c r="T164" s="43">
        <v>0.64717329359239906</v>
      </c>
      <c r="U164" s="43">
        <v>0.69</v>
      </c>
      <c r="V164" s="43">
        <v>0.7752731740114861</v>
      </c>
      <c r="W164" s="43">
        <f t="shared" si="56"/>
        <v>0.52292649142140102</v>
      </c>
      <c r="X164" s="43">
        <f t="shared" si="57"/>
        <v>0.49915249768741515</v>
      </c>
      <c r="Y164" s="42">
        <f t="shared" si="58"/>
        <v>0.55678126046927756</v>
      </c>
      <c r="Z164" s="42">
        <f t="shared" si="59"/>
        <v>0.45462081656934072</v>
      </c>
      <c r="AA164" s="42">
        <f t="shared" si="60"/>
        <v>0.59242845765447938</v>
      </c>
      <c r="AB164" s="42">
        <f t="shared" si="61"/>
        <v>0.48787543099250635</v>
      </c>
      <c r="AC164" s="42">
        <f t="shared" si="62"/>
        <v>8.9064261555806143E-2</v>
      </c>
      <c r="AD164" s="42">
        <f t="shared" si="63"/>
        <v>0.77777777777777779</v>
      </c>
      <c r="AE164" s="42">
        <f t="shared" si="64"/>
        <v>0.63061545372866146</v>
      </c>
      <c r="AF164" s="42">
        <f t="shared" si="65"/>
        <v>0.59974373485505472</v>
      </c>
      <c r="AG164" s="42">
        <f t="shared" si="66"/>
        <v>0.6210106382978724</v>
      </c>
      <c r="AH164" s="43">
        <v>0.65680259338352398</v>
      </c>
      <c r="AI164" s="43">
        <v>0.36925087343426621</v>
      </c>
      <c r="AJ164" s="43">
        <v>0.64429031459004227</v>
      </c>
      <c r="AK164" s="33">
        <v>0.62015738498789352</v>
      </c>
      <c r="AL164" s="33">
        <v>0.28908424815078793</v>
      </c>
      <c r="AM164" s="33">
        <v>0.47857377509345506</v>
      </c>
      <c r="AN164" s="33">
        <v>0.66493023255813966</v>
      </c>
      <c r="AO164" s="33">
        <v>0.55939422621864665</v>
      </c>
      <c r="AP164" s="33">
        <v>0.59183438757906837</v>
      </c>
      <c r="AQ164" s="33">
        <v>0.66740966682308767</v>
      </c>
      <c r="AR164" s="33">
        <v>0.49872744099953725</v>
      </c>
      <c r="AS164" s="33">
        <v>0.53087986463620951</v>
      </c>
      <c r="AT164" s="33">
        <v>0.43401898734177213</v>
      </c>
      <c r="AU164" s="33">
        <v>0.26719278466741841</v>
      </c>
      <c r="AV164" s="33">
        <v>0</v>
      </c>
      <c r="AW164" s="33">
        <v>0</v>
      </c>
      <c r="AX164" s="33">
        <v>0.33333333333333343</v>
      </c>
      <c r="AY164" s="33">
        <v>1</v>
      </c>
      <c r="AZ164" s="33">
        <v>1</v>
      </c>
      <c r="BA164" s="33">
        <v>0.41666666666666652</v>
      </c>
      <c r="BB164" s="33">
        <v>0.84456424079065628</v>
      </c>
      <c r="BC164" s="33">
        <v>0.37878787878787867</v>
      </c>
      <c r="BD164" s="33">
        <v>0.60600730618319587</v>
      </c>
      <c r="BE164" s="33">
        <v>0.71220695230396125</v>
      </c>
      <c r="BF164" s="33">
        <v>0.70197280214518298</v>
      </c>
      <c r="BG164" s="33">
        <v>0.61702127659574491</v>
      </c>
      <c r="BH164" s="33">
        <v>0.625</v>
      </c>
    </row>
    <row r="165" spans="1:60" x14ac:dyDescent="0.25">
      <c r="A165" s="34" t="s">
        <v>1193</v>
      </c>
      <c r="B165" s="34" t="s">
        <v>1194</v>
      </c>
      <c r="C165" s="62">
        <f t="shared" si="45"/>
        <v>0.52767519106730143</v>
      </c>
      <c r="D165" s="62">
        <f t="shared" si="46"/>
        <v>0.53453340904401836</v>
      </c>
      <c r="E165" s="62">
        <f t="shared" si="47"/>
        <v>0.5378909740157044</v>
      </c>
      <c r="F165" s="62">
        <f t="shared" si="48"/>
        <v>0.55092833897745097</v>
      </c>
      <c r="G165" s="62">
        <f t="shared" si="49"/>
        <v>0.54026389066954561</v>
      </c>
      <c r="H165" s="62">
        <f t="shared" si="50"/>
        <v>0.61552510021655926</v>
      </c>
      <c r="I165" s="62">
        <f t="shared" si="51"/>
        <v>0.59573053859865399</v>
      </c>
      <c r="J165" s="62">
        <f t="shared" si="52"/>
        <v>0.61154213588279593</v>
      </c>
      <c r="K165" s="62">
        <f t="shared" si="53"/>
        <v>0.64469627115928096</v>
      </c>
      <c r="L165" s="42">
        <f t="shared" si="54"/>
        <v>0.60400265484154247</v>
      </c>
      <c r="M165" s="43">
        <f t="shared" si="55"/>
        <v>0.53012465096582284</v>
      </c>
      <c r="N165" s="43">
        <v>0.43528378069390805</v>
      </c>
      <c r="O165" s="43">
        <v>0.45970266923138298</v>
      </c>
      <c r="P165" s="43">
        <v>0.47130536569784998</v>
      </c>
      <c r="Q165" s="43">
        <v>0.51450437514780001</v>
      </c>
      <c r="R165" s="43">
        <v>0.47937862138618603</v>
      </c>
      <c r="S165" s="43">
        <v>0.70054414216319805</v>
      </c>
      <c r="T165" s="43">
        <v>0.64717329359239906</v>
      </c>
      <c r="U165" s="43">
        <v>0.69</v>
      </c>
      <c r="V165" s="43">
        <v>0.7752731740114861</v>
      </c>
      <c r="W165" s="43">
        <f t="shared" si="56"/>
        <v>0.55436795175976206</v>
      </c>
      <c r="X165" s="43">
        <f t="shared" si="57"/>
        <v>0.65363735792332289</v>
      </c>
      <c r="Y165" s="42">
        <f t="shared" si="58"/>
        <v>0.54148459624880152</v>
      </c>
      <c r="Z165" s="42">
        <f t="shared" si="59"/>
        <v>0.36787863734222742</v>
      </c>
      <c r="AA165" s="42">
        <f t="shared" si="60"/>
        <v>0.59653760382740229</v>
      </c>
      <c r="AB165" s="42">
        <f t="shared" si="61"/>
        <v>0.71157096962061717</v>
      </c>
      <c r="AC165" s="42">
        <f t="shared" si="62"/>
        <v>0.33709131905298745</v>
      </c>
      <c r="AD165" s="42">
        <f t="shared" si="63"/>
        <v>1</v>
      </c>
      <c r="AE165" s="42">
        <f t="shared" si="64"/>
        <v>0.62382075471698117</v>
      </c>
      <c r="AF165" s="42">
        <f t="shared" si="65"/>
        <v>0.52124220973306401</v>
      </c>
      <c r="AG165" s="42">
        <f t="shared" si="66"/>
        <v>0.53900709219858156</v>
      </c>
      <c r="AH165" s="43">
        <v>0.57303259586456101</v>
      </c>
      <c r="AI165" s="43">
        <v>0.41629609999108319</v>
      </c>
      <c r="AJ165" s="43">
        <v>0.63512509289076036</v>
      </c>
      <c r="AK165" s="33">
        <v>0.60986682808716708</v>
      </c>
      <c r="AL165" s="33">
        <v>0.12589044659728779</v>
      </c>
      <c r="AM165" s="33">
        <v>0.85416274232962297</v>
      </c>
      <c r="AN165" s="33">
        <v>0.32334883720930224</v>
      </c>
      <c r="AO165" s="33">
        <v>0.46947468054898261</v>
      </c>
      <c r="AP165" s="33">
        <v>0.47648073605520408</v>
      </c>
      <c r="AQ165" s="33">
        <v>0.85922102299389957</v>
      </c>
      <c r="AR165" s="33">
        <v>0.46807033780657104</v>
      </c>
      <c r="AS165" s="33">
        <v>0.78214890016920469</v>
      </c>
      <c r="AT165" s="33">
        <v>0.88449367088607589</v>
      </c>
      <c r="AU165" s="33">
        <v>1.1273957158962414E-2</v>
      </c>
      <c r="AV165" s="33">
        <v>0</v>
      </c>
      <c r="AW165" s="33">
        <v>1</v>
      </c>
      <c r="AX165" s="33">
        <v>1</v>
      </c>
      <c r="AY165" s="33">
        <v>1</v>
      </c>
      <c r="AZ165" s="33">
        <v>1</v>
      </c>
      <c r="BA165" s="33">
        <v>0.625</v>
      </c>
      <c r="BB165" s="33">
        <v>0.62264150943396246</v>
      </c>
      <c r="BC165" s="33">
        <v>0.10812672176308526</v>
      </c>
      <c r="BD165" s="33">
        <v>0.63252604519009614</v>
      </c>
      <c r="BE165" s="33">
        <v>0.76071139854486669</v>
      </c>
      <c r="BF165" s="33">
        <v>0.58360467343420808</v>
      </c>
      <c r="BG165" s="33">
        <v>0.74468085106382986</v>
      </c>
      <c r="BH165" s="33">
        <v>0.3333333333333332</v>
      </c>
    </row>
    <row r="166" spans="1:60" x14ac:dyDescent="0.25">
      <c r="A166" s="34" t="s">
        <v>1195</v>
      </c>
      <c r="B166" s="34" t="s">
        <v>1196</v>
      </c>
      <c r="C166" s="62">
        <f t="shared" si="45"/>
        <v>0.51854892030750954</v>
      </c>
      <c r="D166" s="62">
        <f t="shared" si="46"/>
        <v>0.51666418777110734</v>
      </c>
      <c r="E166" s="62">
        <f t="shared" si="47"/>
        <v>0.49811678898017142</v>
      </c>
      <c r="F166" s="62">
        <f t="shared" si="48"/>
        <v>0.48308317034438153</v>
      </c>
      <c r="G166" s="62">
        <f t="shared" si="49"/>
        <v>0.47133285714868162</v>
      </c>
      <c r="H166" s="62">
        <f t="shared" si="50"/>
        <v>0.56734001495171782</v>
      </c>
      <c r="I166" s="62">
        <f t="shared" si="51"/>
        <v>0.55383798207564816</v>
      </c>
      <c r="J166" s="62">
        <f t="shared" si="52"/>
        <v>0.58329241293147793</v>
      </c>
      <c r="K166" s="62">
        <f t="shared" si="53"/>
        <v>0.62091065295553505</v>
      </c>
      <c r="L166" s="42">
        <f t="shared" si="54"/>
        <v>0.6349248982483664</v>
      </c>
      <c r="M166" s="43">
        <f t="shared" si="55"/>
        <v>0.33683896924948065</v>
      </c>
      <c r="N166" s="43">
        <v>0.53859895206488706</v>
      </c>
      <c r="O166" s="43">
        <v>0.53313744164223908</v>
      </c>
      <c r="P166" s="43">
        <v>0.47725348533034001</v>
      </c>
      <c r="Q166" s="43">
        <v>0.42838992897718098</v>
      </c>
      <c r="R166" s="43">
        <v>0.38713546660162301</v>
      </c>
      <c r="S166" s="43">
        <v>0.67009996322175502</v>
      </c>
      <c r="T166" s="43">
        <v>0.63531048641793808</v>
      </c>
      <c r="U166" s="43">
        <v>0.71</v>
      </c>
      <c r="V166" s="43">
        <v>0.8</v>
      </c>
      <c r="W166" s="43">
        <f t="shared" si="56"/>
        <v>0.53366069648985603</v>
      </c>
      <c r="X166" s="43">
        <f t="shared" si="57"/>
        <v>0.73618910000687665</v>
      </c>
      <c r="Y166" s="42">
        <f t="shared" si="58"/>
        <v>0.48899731930575996</v>
      </c>
      <c r="Z166" s="42">
        <f t="shared" si="59"/>
        <v>0.31347140144059638</v>
      </c>
      <c r="AA166" s="42">
        <f t="shared" si="60"/>
        <v>0.66862506596983873</v>
      </c>
      <c r="AB166" s="42">
        <f t="shared" si="61"/>
        <v>0.66354899924322919</v>
      </c>
      <c r="AC166" s="42">
        <f t="shared" si="62"/>
        <v>0.72303645246148085</v>
      </c>
      <c r="AD166" s="42">
        <f t="shared" si="63"/>
        <v>0.88888888888888895</v>
      </c>
      <c r="AE166" s="42">
        <f t="shared" si="64"/>
        <v>0.59664195867026049</v>
      </c>
      <c r="AF166" s="42">
        <f t="shared" si="65"/>
        <v>0.40062829310889048</v>
      </c>
      <c r="AG166" s="42">
        <f t="shared" si="66"/>
        <v>0.27304964539007087</v>
      </c>
      <c r="AH166" s="43">
        <v>0.45828971553341713</v>
      </c>
      <c r="AI166" s="43">
        <v>0.54226677049879968</v>
      </c>
      <c r="AJ166" s="43">
        <v>0.46643547188506318</v>
      </c>
      <c r="AK166" s="33">
        <v>0.39891041162227608</v>
      </c>
      <c r="AL166" s="33">
        <v>0.22803239125891667</v>
      </c>
      <c r="AM166" s="33">
        <v>0.86361044122325381</v>
      </c>
      <c r="AN166" s="33">
        <v>0.4573023255813955</v>
      </c>
      <c r="AO166" s="33">
        <v>0.55797444391859929</v>
      </c>
      <c r="AP166" s="33">
        <v>0.63645773433007469</v>
      </c>
      <c r="AQ166" s="33">
        <v>0.82778038479587035</v>
      </c>
      <c r="AR166" s="33">
        <v>0.57172605275335497</v>
      </c>
      <c r="AS166" s="33">
        <v>0.64043993231810492</v>
      </c>
      <c r="AT166" s="33">
        <v>0.77848101265822789</v>
      </c>
      <c r="AU166" s="33">
        <v>0.1691093573844428</v>
      </c>
      <c r="AV166" s="33">
        <v>1</v>
      </c>
      <c r="AW166" s="33">
        <v>1</v>
      </c>
      <c r="AX166" s="33">
        <v>0.66666666666666674</v>
      </c>
      <c r="AY166" s="33">
        <v>1</v>
      </c>
      <c r="AZ166" s="33">
        <v>1</v>
      </c>
      <c r="BA166" s="33">
        <v>0.625</v>
      </c>
      <c r="BB166" s="33">
        <v>0.56828391734052086</v>
      </c>
      <c r="BC166" s="33">
        <v>0.44352617079889795</v>
      </c>
      <c r="BD166" s="33">
        <v>0.39764578541469359</v>
      </c>
      <c r="BE166" s="33">
        <v>0.36103476151980596</v>
      </c>
      <c r="BF166" s="33">
        <v>0.40030645470216436</v>
      </c>
      <c r="BG166" s="33">
        <v>0.21276595744680854</v>
      </c>
      <c r="BH166" s="33">
        <v>0.3333333333333332</v>
      </c>
    </row>
    <row r="167" spans="1:60" x14ac:dyDescent="0.25">
      <c r="A167" s="34" t="s">
        <v>1197</v>
      </c>
      <c r="B167" s="34" t="s">
        <v>1198</v>
      </c>
      <c r="C167" s="62">
        <f t="shared" si="45"/>
        <v>0.44988052991751809</v>
      </c>
      <c r="D167" s="62">
        <f t="shared" si="46"/>
        <v>0.44636118981929757</v>
      </c>
      <c r="E167" s="62">
        <f t="shared" si="47"/>
        <v>0.4530993201441797</v>
      </c>
      <c r="F167" s="62">
        <f t="shared" si="48"/>
        <v>0.44573971916135374</v>
      </c>
      <c r="G167" s="62">
        <f t="shared" si="49"/>
        <v>0.4386823080280487</v>
      </c>
      <c r="H167" s="62">
        <f t="shared" si="50"/>
        <v>0.48186230601353125</v>
      </c>
      <c r="I167" s="62">
        <f t="shared" si="51"/>
        <v>0.46977004717584014</v>
      </c>
      <c r="J167" s="62">
        <f t="shared" si="52"/>
        <v>0.49967651543800407</v>
      </c>
      <c r="K167" s="62">
        <f t="shared" si="53"/>
        <v>0.53355777304950824</v>
      </c>
      <c r="L167" s="42">
        <f t="shared" si="54"/>
        <v>0.56872203545534017</v>
      </c>
      <c r="M167" s="43">
        <f t="shared" si="55"/>
        <v>0.44068916312203388</v>
      </c>
      <c r="N167" s="43">
        <v>0.299208592606866</v>
      </c>
      <c r="O167" s="43">
        <v>0.282954490364903</v>
      </c>
      <c r="P167" s="43">
        <v>0.31344104715921001</v>
      </c>
      <c r="Q167" s="43">
        <v>0.28000000000000003</v>
      </c>
      <c r="R167" s="43">
        <v>0.24428428194220703</v>
      </c>
      <c r="S167" s="43">
        <v>0.42299190798635605</v>
      </c>
      <c r="T167" s="43">
        <v>0.38</v>
      </c>
      <c r="U167" s="43">
        <v>0.48101784647470103</v>
      </c>
      <c r="V167" s="43">
        <v>0.57999999999999996</v>
      </c>
      <c r="W167" s="43">
        <f t="shared" si="56"/>
        <v>0.62560270180186295</v>
      </c>
      <c r="X167" s="43">
        <f t="shared" si="57"/>
        <v>0.51184136910881728</v>
      </c>
      <c r="Y167" s="42">
        <f t="shared" si="58"/>
        <v>0.49350848104541339</v>
      </c>
      <c r="Z167" s="42">
        <f t="shared" si="59"/>
        <v>0.30932080539793172</v>
      </c>
      <c r="AA167" s="42">
        <f t="shared" si="60"/>
        <v>0.7603428407986681</v>
      </c>
      <c r="AB167" s="42">
        <f t="shared" si="61"/>
        <v>0.93923867996543875</v>
      </c>
      <c r="AC167" s="42">
        <f t="shared" si="62"/>
        <v>0.34235249906050397</v>
      </c>
      <c r="AD167" s="42">
        <f t="shared" si="63"/>
        <v>0.66666666666666663</v>
      </c>
      <c r="AE167" s="42">
        <f t="shared" si="64"/>
        <v>0.5265049415992813</v>
      </c>
      <c r="AF167" s="42">
        <f t="shared" si="65"/>
        <v>0.44941910638591165</v>
      </c>
      <c r="AG167" s="42">
        <f t="shared" si="66"/>
        <v>0.43195921985815605</v>
      </c>
      <c r="AH167" s="43">
        <v>0.8264756916102276</v>
      </c>
      <c r="AI167" s="43">
        <v>0.20990806215271593</v>
      </c>
      <c r="AJ167" s="43">
        <v>0.4441416893732969</v>
      </c>
      <c r="AK167" s="33">
        <v>0.57082324455205813</v>
      </c>
      <c r="AL167" s="33">
        <v>4.7818366243805352E-2</v>
      </c>
      <c r="AM167" s="33">
        <v>1</v>
      </c>
      <c r="AN167" s="33">
        <v>0.91981395348837214</v>
      </c>
      <c r="AO167" s="33">
        <v>0.63464268812115476</v>
      </c>
      <c r="AP167" s="33">
        <v>0.27705577918343866</v>
      </c>
      <c r="AQ167" s="33">
        <v>0.9702017832003752</v>
      </c>
      <c r="AR167" s="33">
        <v>0.90409532623785294</v>
      </c>
      <c r="AS167" s="33">
        <v>0.9843485617597294</v>
      </c>
      <c r="AT167" s="33">
        <v>0.92927215189873402</v>
      </c>
      <c r="AU167" s="33">
        <v>2.7057497181511767E-2</v>
      </c>
      <c r="AV167" s="33">
        <v>0</v>
      </c>
      <c r="AW167" s="33">
        <v>1</v>
      </c>
      <c r="AX167" s="33">
        <v>1</v>
      </c>
      <c r="AY167" s="33">
        <v>1</v>
      </c>
      <c r="AZ167" s="33">
        <v>0</v>
      </c>
      <c r="BA167" s="33">
        <v>0.66666666666666663</v>
      </c>
      <c r="BB167" s="33">
        <v>0.38634321653189591</v>
      </c>
      <c r="BC167" s="33">
        <v>0.16804407713498562</v>
      </c>
      <c r="BD167" s="33">
        <v>0.69205790826681102</v>
      </c>
      <c r="BE167" s="33">
        <v>0.64203718674211807</v>
      </c>
      <c r="BF167" s="33">
        <v>0.29553725339973186</v>
      </c>
      <c r="BG167" s="33">
        <v>0.46808510638297879</v>
      </c>
      <c r="BH167" s="33">
        <v>0.39583333333333331</v>
      </c>
    </row>
    <row r="168" spans="1:60" x14ac:dyDescent="0.25">
      <c r="A168" s="34" t="s">
        <v>1199</v>
      </c>
      <c r="B168" s="34" t="s">
        <v>1200</v>
      </c>
      <c r="C168" s="62">
        <f t="shared" si="45"/>
        <v>0.55182719662548507</v>
      </c>
      <c r="D168" s="62">
        <f t="shared" si="46"/>
        <v>0.55005650174199006</v>
      </c>
      <c r="E168" s="62">
        <f t="shared" si="47"/>
        <v>0.53267307764460414</v>
      </c>
      <c r="F168" s="62">
        <f t="shared" si="48"/>
        <v>0.51864209398528049</v>
      </c>
      <c r="G168" s="62">
        <f t="shared" si="49"/>
        <v>0.50771540690764683</v>
      </c>
      <c r="H168" s="62">
        <f t="shared" si="50"/>
        <v>0.59790882645172028</v>
      </c>
      <c r="I168" s="62">
        <f t="shared" si="51"/>
        <v>0.58511262383671392</v>
      </c>
      <c r="J168" s="62">
        <f t="shared" si="52"/>
        <v>0.60922106921048846</v>
      </c>
      <c r="K168" s="62">
        <f t="shared" si="53"/>
        <v>0.632732416706138</v>
      </c>
      <c r="L168" s="42">
        <f t="shared" si="54"/>
        <v>0.62036846491237252</v>
      </c>
      <c r="M168" s="43">
        <f t="shared" si="55"/>
        <v>0.48846074763852421</v>
      </c>
      <c r="N168" s="43">
        <v>0.53859895206488706</v>
      </c>
      <c r="O168" s="43">
        <v>0.53313744164223908</v>
      </c>
      <c r="P168" s="43">
        <v>0.47725348533034001</v>
      </c>
      <c r="Q168" s="43">
        <v>0.42838992897718098</v>
      </c>
      <c r="R168" s="43">
        <v>0.38713546660162301</v>
      </c>
      <c r="S168" s="43">
        <v>0.67009996322175502</v>
      </c>
      <c r="T168" s="43">
        <v>0.63531048641793808</v>
      </c>
      <c r="U168" s="43">
        <v>0.7</v>
      </c>
      <c r="V168" s="43">
        <v>0.76</v>
      </c>
      <c r="W168" s="43">
        <f t="shared" si="56"/>
        <v>0.53144826593104189</v>
      </c>
      <c r="X168" s="43">
        <f t="shared" si="57"/>
        <v>0.70928866389370315</v>
      </c>
      <c r="Y168" s="42">
        <f t="shared" si="58"/>
        <v>0.48650141714352624</v>
      </c>
      <c r="Z168" s="42">
        <f t="shared" si="59"/>
        <v>0.32315936994581906</v>
      </c>
      <c r="AA168" s="42">
        <f t="shared" si="60"/>
        <v>0.47464053472411949</v>
      </c>
      <c r="AB168" s="42">
        <f t="shared" si="61"/>
        <v>0.84149174191070264</v>
      </c>
      <c r="AC168" s="42">
        <f t="shared" si="62"/>
        <v>0.72604284103720451</v>
      </c>
      <c r="AD168" s="42">
        <f t="shared" si="63"/>
        <v>0.77777777777777779</v>
      </c>
      <c r="AE168" s="42">
        <f t="shared" si="64"/>
        <v>0.62404537286612749</v>
      </c>
      <c r="AF168" s="42">
        <f t="shared" si="65"/>
        <v>0.49088426123449524</v>
      </c>
      <c r="AG168" s="42">
        <f t="shared" si="66"/>
        <v>0.48603723404255322</v>
      </c>
      <c r="AH168" s="43">
        <v>0.43122881892471399</v>
      </c>
      <c r="AI168" s="43">
        <v>0.53607825638498285</v>
      </c>
      <c r="AJ168" s="43">
        <v>0.49219717612088182</v>
      </c>
      <c r="AK168" s="33">
        <v>0.46700968523002429</v>
      </c>
      <c r="AL168" s="33">
        <v>0.17930905466161387</v>
      </c>
      <c r="AM168" s="33">
        <v>0.69314759796680969</v>
      </c>
      <c r="AN168" s="33">
        <v>0.32334883720930224</v>
      </c>
      <c r="AO168" s="33">
        <v>4.3539990534784787E-2</v>
      </c>
      <c r="AP168" s="33">
        <v>0.6583093732029901</v>
      </c>
      <c r="AQ168" s="33">
        <v>0.6548568747067105</v>
      </c>
      <c r="AR168" s="33">
        <v>0.82993984266543264</v>
      </c>
      <c r="AS168" s="33">
        <v>0.82064297800338404</v>
      </c>
      <c r="AT168" s="33">
        <v>0.87389240506329113</v>
      </c>
      <c r="AU168" s="33">
        <v>0.17812852311161337</v>
      </c>
      <c r="AV168" s="33">
        <v>1</v>
      </c>
      <c r="AW168" s="33">
        <v>1</v>
      </c>
      <c r="AX168" s="33">
        <v>0.33333333333333343</v>
      </c>
      <c r="AY168" s="33">
        <v>1</v>
      </c>
      <c r="AZ168" s="33">
        <v>1</v>
      </c>
      <c r="BA168" s="33">
        <v>0.625</v>
      </c>
      <c r="BB168" s="33">
        <v>0.62309074573225487</v>
      </c>
      <c r="BC168" s="33">
        <v>0.63705234159779611</v>
      </c>
      <c r="BD168" s="33">
        <v>0.37870382898119337</v>
      </c>
      <c r="BE168" s="33">
        <v>0.37202910266774453</v>
      </c>
      <c r="BF168" s="33">
        <v>0.57575177169124703</v>
      </c>
      <c r="BG168" s="33">
        <v>0.65957446808510656</v>
      </c>
      <c r="BH168" s="33">
        <v>0.31249999999999989</v>
      </c>
    </row>
    <row r="169" spans="1:60" x14ac:dyDescent="0.25">
      <c r="A169" s="34" t="s">
        <v>1201</v>
      </c>
      <c r="B169" s="34" t="s">
        <v>1202</v>
      </c>
      <c r="C169" s="62">
        <f t="shared" si="45"/>
        <v>0.48123713509009408</v>
      </c>
      <c r="D169" s="62">
        <f t="shared" si="46"/>
        <v>0.47794874282474425</v>
      </c>
      <c r="E169" s="62">
        <f t="shared" si="47"/>
        <v>0.48424754300457984</v>
      </c>
      <c r="F169" s="62">
        <f t="shared" si="48"/>
        <v>0.47736839676385889</v>
      </c>
      <c r="G169" s="62">
        <f t="shared" si="49"/>
        <v>0.47078536125040077</v>
      </c>
      <c r="H169" s="62">
        <f t="shared" si="50"/>
        <v>0.51126115728415411</v>
      </c>
      <c r="I169" s="62">
        <f t="shared" si="51"/>
        <v>0.50615557984396964</v>
      </c>
      <c r="J169" s="62">
        <f t="shared" si="52"/>
        <v>0.52808456621181465</v>
      </c>
      <c r="K169" s="62">
        <f t="shared" si="53"/>
        <v>0.55007325528499196</v>
      </c>
      <c r="L169" s="42">
        <f t="shared" si="54"/>
        <v>0.56543428917940575</v>
      </c>
      <c r="M169" s="43">
        <f t="shared" si="55"/>
        <v>0.53434616472465102</v>
      </c>
      <c r="N169" s="43">
        <v>0.299208592606866</v>
      </c>
      <c r="O169" s="43">
        <v>0.282954490364903</v>
      </c>
      <c r="P169" s="43">
        <v>0.31344104715921001</v>
      </c>
      <c r="Q169" s="43">
        <v>0.28000000000000003</v>
      </c>
      <c r="R169" s="43">
        <v>0.24428428194220703</v>
      </c>
      <c r="S169" s="43">
        <v>0.42299190798635605</v>
      </c>
      <c r="T169" s="43">
        <v>0.40415177148029302</v>
      </c>
      <c r="U169" s="43">
        <v>0.48101784647470103</v>
      </c>
      <c r="V169" s="43">
        <v>0.55000000000000004</v>
      </c>
      <c r="W169" s="43">
        <f t="shared" si="56"/>
        <v>0.56960853638281983</v>
      </c>
      <c r="X169" s="43">
        <f t="shared" si="57"/>
        <v>0.56126004197599155</v>
      </c>
      <c r="Y169" s="42">
        <f t="shared" si="58"/>
        <v>0.52729532406591184</v>
      </c>
      <c r="Z169" s="42">
        <f t="shared" si="59"/>
        <v>0.39764252136431422</v>
      </c>
      <c r="AA169" s="42">
        <f t="shared" si="60"/>
        <v>0.55104247963534236</v>
      </c>
      <c r="AB169" s="42">
        <f t="shared" si="61"/>
        <v>0.8024538204657109</v>
      </c>
      <c r="AC169" s="42">
        <f t="shared" si="62"/>
        <v>5.5242390078917798E-2</v>
      </c>
      <c r="AD169" s="42">
        <f t="shared" si="63"/>
        <v>1</v>
      </c>
      <c r="AE169" s="42">
        <f t="shared" si="64"/>
        <v>0.6285377358490567</v>
      </c>
      <c r="AF169" s="42">
        <f t="shared" si="65"/>
        <v>0.53079339327908914</v>
      </c>
      <c r="AG169" s="42">
        <f t="shared" si="66"/>
        <v>0.53789893617021289</v>
      </c>
      <c r="AH169" s="43">
        <v>0.51177877546644401</v>
      </c>
      <c r="AI169" s="43">
        <v>0.46644110805157862</v>
      </c>
      <c r="AJ169" s="43">
        <v>0.60366608867971283</v>
      </c>
      <c r="AK169" s="33">
        <v>0.60895883777239701</v>
      </c>
      <c r="AL169" s="33">
        <v>0.18632620495623139</v>
      </c>
      <c r="AM169" s="33">
        <v>0.71201514330286608</v>
      </c>
      <c r="AN169" s="33">
        <v>0.31032558139534883</v>
      </c>
      <c r="AO169" s="33">
        <v>0.52342640795078088</v>
      </c>
      <c r="AP169" s="33">
        <v>0.46601495112133406</v>
      </c>
      <c r="AQ169" s="33">
        <v>0.74343031440638185</v>
      </c>
      <c r="AR169" s="33">
        <v>0.82230448866265615</v>
      </c>
      <c r="AS169" s="33">
        <v>0.76417089678510985</v>
      </c>
      <c r="AT169" s="33">
        <v>0.82088607594936691</v>
      </c>
      <c r="AU169" s="33">
        <v>0.1657271702367534</v>
      </c>
      <c r="AV169" s="33">
        <v>0</v>
      </c>
      <c r="AW169" s="33">
        <v>0</v>
      </c>
      <c r="AX169" s="33">
        <v>1</v>
      </c>
      <c r="AY169" s="33">
        <v>1</v>
      </c>
      <c r="AZ169" s="33">
        <v>1</v>
      </c>
      <c r="BA169" s="33">
        <v>0.625</v>
      </c>
      <c r="BB169" s="33">
        <v>0.63207547169811329</v>
      </c>
      <c r="BC169" s="33">
        <v>0.44559228650137761</v>
      </c>
      <c r="BD169" s="33">
        <v>0.55608172101204167</v>
      </c>
      <c r="BE169" s="33">
        <v>0.63864187550525464</v>
      </c>
      <c r="BF169" s="33">
        <v>0.48285769009768253</v>
      </c>
      <c r="BG169" s="33">
        <v>0.63829787234042579</v>
      </c>
      <c r="BH169" s="33">
        <v>0.43750000000000011</v>
      </c>
    </row>
    <row r="170" spans="1:60" x14ac:dyDescent="0.25">
      <c r="A170" s="34" t="s">
        <v>1203</v>
      </c>
      <c r="B170" s="34" t="s">
        <v>1204</v>
      </c>
      <c r="C170" s="62">
        <f t="shared" si="45"/>
        <v>0.53023289623581249</v>
      </c>
      <c r="D170" s="62">
        <f t="shared" si="46"/>
        <v>0.53705845339862646</v>
      </c>
      <c r="E170" s="62">
        <f t="shared" si="47"/>
        <v>0.54040033022775624</v>
      </c>
      <c r="F170" s="62">
        <f t="shared" si="48"/>
        <v>0.55337857897750076</v>
      </c>
      <c r="G170" s="62">
        <f t="shared" si="49"/>
        <v>0.54276227627212592</v>
      </c>
      <c r="H170" s="62">
        <f t="shared" si="50"/>
        <v>0.61771916432899354</v>
      </c>
      <c r="I170" s="62">
        <f t="shared" si="51"/>
        <v>0.59799723377432712</v>
      </c>
      <c r="J170" s="62">
        <f t="shared" si="52"/>
        <v>0.64713379517541592</v>
      </c>
      <c r="K170" s="62">
        <f t="shared" si="53"/>
        <v>0.66082493968023326</v>
      </c>
      <c r="L170" s="42">
        <f t="shared" si="54"/>
        <v>0.62106795788467384</v>
      </c>
      <c r="M170" s="43">
        <f t="shared" si="55"/>
        <v>0.51792219035263831</v>
      </c>
      <c r="N170" s="43">
        <v>0.43528378069390805</v>
      </c>
      <c r="O170" s="43">
        <v>0.45970266923138298</v>
      </c>
      <c r="P170" s="43">
        <v>0.47130536569784998</v>
      </c>
      <c r="Q170" s="43">
        <v>0.51450437514780001</v>
      </c>
      <c r="R170" s="43">
        <v>0.47937862138618603</v>
      </c>
      <c r="S170" s="43">
        <v>0.70054414216319805</v>
      </c>
      <c r="T170" s="43">
        <v>0.64717329359239906</v>
      </c>
      <c r="U170" s="43">
        <v>0.77612991427271405</v>
      </c>
      <c r="V170" s="43">
        <v>0.81</v>
      </c>
      <c r="W170" s="43">
        <f t="shared" si="56"/>
        <v>0.48148371729142742</v>
      </c>
      <c r="X170" s="43">
        <f t="shared" si="57"/>
        <v>0.76065219847792021</v>
      </c>
      <c r="Y170" s="42">
        <f t="shared" si="58"/>
        <v>0.61083322160107822</v>
      </c>
      <c r="Z170" s="42">
        <f t="shared" si="59"/>
        <v>0.56444701454294999</v>
      </c>
      <c r="AA170" s="42">
        <f t="shared" si="60"/>
        <v>0.52104235104564667</v>
      </c>
      <c r="AB170" s="42">
        <f t="shared" si="61"/>
        <v>0.22961228197603467</v>
      </c>
      <c r="AC170" s="42">
        <f t="shared" si="62"/>
        <v>0.75122134535888796</v>
      </c>
      <c r="AD170" s="42">
        <f t="shared" si="63"/>
        <v>0.88888888888888895</v>
      </c>
      <c r="AE170" s="42">
        <f t="shared" si="64"/>
        <v>0.64184636118598382</v>
      </c>
      <c r="AF170" s="42">
        <f t="shared" si="65"/>
        <v>0.57219189843577301</v>
      </c>
      <c r="AG170" s="42">
        <f t="shared" si="66"/>
        <v>0.46365248226950362</v>
      </c>
      <c r="AH170" s="43">
        <v>0.38736833530085163</v>
      </c>
      <c r="AI170" s="43">
        <v>0.6616287285610899</v>
      </c>
      <c r="AJ170" s="43">
        <v>0.78350260094129298</v>
      </c>
      <c r="AK170" s="33">
        <v>0.79358353510895874</v>
      </c>
      <c r="AL170" s="33">
        <v>0.33531049397694124</v>
      </c>
      <c r="AM170" s="33">
        <v>0.56058328677658609</v>
      </c>
      <c r="AN170" s="33">
        <v>0.58939534883720934</v>
      </c>
      <c r="AO170" s="33">
        <v>0.20918125887363942</v>
      </c>
      <c r="AP170" s="33">
        <v>0.43657274295572163</v>
      </c>
      <c r="AQ170" s="33">
        <v>0.80947911778507731</v>
      </c>
      <c r="AR170" s="33">
        <v>0.25798241554835727</v>
      </c>
      <c r="AS170" s="33">
        <v>0</v>
      </c>
      <c r="AT170" s="33">
        <v>0.43085443037974674</v>
      </c>
      <c r="AU170" s="33">
        <v>0.25366403607666416</v>
      </c>
      <c r="AV170" s="33">
        <v>1</v>
      </c>
      <c r="AW170" s="33">
        <v>1</v>
      </c>
      <c r="AX170" s="33">
        <v>0.66666666666666674</v>
      </c>
      <c r="AY170" s="33">
        <v>1</v>
      </c>
      <c r="AZ170" s="33">
        <v>1</v>
      </c>
      <c r="BA170" s="33">
        <v>0.58333333333333326</v>
      </c>
      <c r="BB170" s="33">
        <v>0.70035938903863437</v>
      </c>
      <c r="BC170" s="33">
        <v>0.20592286501377319</v>
      </c>
      <c r="BD170" s="33">
        <v>0.69381680422135028</v>
      </c>
      <c r="BE170" s="33">
        <v>0.6451091350040421</v>
      </c>
      <c r="BF170" s="33">
        <v>0.74391878950392643</v>
      </c>
      <c r="BG170" s="33">
        <v>0.5106382978723405</v>
      </c>
      <c r="BH170" s="33">
        <v>0.4166666666666668</v>
      </c>
    </row>
    <row r="171" spans="1:60" x14ac:dyDescent="0.25">
      <c r="A171" s="34" t="s">
        <v>1205</v>
      </c>
      <c r="B171" s="34" t="s">
        <v>1206</v>
      </c>
      <c r="C171" s="62">
        <f t="shared" si="45"/>
        <v>0.45870345512431404</v>
      </c>
      <c r="D171" s="62">
        <f t="shared" si="46"/>
        <v>0.46657659377565253</v>
      </c>
      <c r="E171" s="62">
        <f t="shared" si="47"/>
        <v>0.47041944305336025</v>
      </c>
      <c r="F171" s="62">
        <f t="shared" si="48"/>
        <v>0.4852728996796789</v>
      </c>
      <c r="G171" s="62">
        <f t="shared" si="49"/>
        <v>0.47313087411039367</v>
      </c>
      <c r="H171" s="62">
        <f t="shared" si="50"/>
        <v>0.55752928306204308</v>
      </c>
      <c r="I171" s="62">
        <f t="shared" si="51"/>
        <v>0.53559558166037258</v>
      </c>
      <c r="J171" s="62">
        <f t="shared" si="52"/>
        <v>0.58995261195328463</v>
      </c>
      <c r="K171" s="62">
        <f t="shared" si="53"/>
        <v>0.60493928323076329</v>
      </c>
      <c r="L171" s="42">
        <f t="shared" si="54"/>
        <v>0.52161211611009495</v>
      </c>
      <c r="M171" s="43">
        <f t="shared" si="55"/>
        <v>0.41191675158405422</v>
      </c>
      <c r="N171" s="43">
        <v>0.43528378069390805</v>
      </c>
      <c r="O171" s="43">
        <v>0.45970266923138298</v>
      </c>
      <c r="P171" s="43">
        <v>0.47130536569784998</v>
      </c>
      <c r="Q171" s="43">
        <v>0.51450437514780001</v>
      </c>
      <c r="R171" s="43">
        <v>0.47937862138618603</v>
      </c>
      <c r="S171" s="43">
        <v>0.70054414216319805</v>
      </c>
      <c r="T171" s="43">
        <v>0.64717329359239906</v>
      </c>
      <c r="U171" s="43">
        <v>0.77612991427271405</v>
      </c>
      <c r="V171" s="43">
        <v>0.81</v>
      </c>
      <c r="W171" s="43">
        <f t="shared" si="56"/>
        <v>0.56041191001123702</v>
      </c>
      <c r="X171" s="43">
        <f t="shared" si="57"/>
        <v>0.48281232220895287</v>
      </c>
      <c r="Y171" s="42">
        <f t="shared" si="58"/>
        <v>0.46366447799472743</v>
      </c>
      <c r="Z171" s="42">
        <f t="shared" si="59"/>
        <v>0.20655053416365118</v>
      </c>
      <c r="AA171" s="42">
        <f t="shared" si="60"/>
        <v>0.70238779722416844</v>
      </c>
      <c r="AB171" s="42">
        <f t="shared" si="61"/>
        <v>0.86904483066240124</v>
      </c>
      <c r="AC171" s="42">
        <f t="shared" si="62"/>
        <v>1.6159338594513562E-2</v>
      </c>
      <c r="AD171" s="42">
        <f t="shared" si="63"/>
        <v>1</v>
      </c>
      <c r="AE171" s="42">
        <f t="shared" si="64"/>
        <v>0.43227762803234515</v>
      </c>
      <c r="AF171" s="42">
        <f t="shared" si="65"/>
        <v>0.22321293579222179</v>
      </c>
      <c r="AG171" s="42">
        <f t="shared" si="66"/>
        <v>0.60062056737588665</v>
      </c>
      <c r="AH171" s="43">
        <v>0.15884105666725501</v>
      </c>
      <c r="AI171" s="43">
        <v>0.85365349200605289</v>
      </c>
      <c r="AJ171" s="43">
        <v>0.37849888531087428</v>
      </c>
      <c r="AK171" s="33">
        <v>0.30447941888619856</v>
      </c>
      <c r="AL171" s="33">
        <v>0.10862164944110382</v>
      </c>
      <c r="AM171" s="33">
        <v>0.7784481746521078</v>
      </c>
      <c r="AN171" s="33">
        <v>0.71479069767441872</v>
      </c>
      <c r="AO171" s="33">
        <v>1</v>
      </c>
      <c r="AP171" s="33">
        <v>6.198964922369176E-2</v>
      </c>
      <c r="AQ171" s="33">
        <v>0.95671046457062403</v>
      </c>
      <c r="AR171" s="33">
        <v>0.76226284127718658</v>
      </c>
      <c r="AS171" s="33">
        <v>0.9118020304568526</v>
      </c>
      <c r="AT171" s="33">
        <v>0.93306962025316453</v>
      </c>
      <c r="AU171" s="33">
        <v>4.8478015783540683E-2</v>
      </c>
      <c r="AV171" s="33">
        <v>0</v>
      </c>
      <c r="AW171" s="33">
        <v>0</v>
      </c>
      <c r="AX171" s="33">
        <v>1</v>
      </c>
      <c r="AY171" s="33">
        <v>1</v>
      </c>
      <c r="AZ171" s="33">
        <v>1</v>
      </c>
      <c r="BA171" s="33">
        <v>0.41666666666666652</v>
      </c>
      <c r="BB171" s="33">
        <v>0.44788858939802373</v>
      </c>
      <c r="BC171" s="33">
        <v>0.3863636363636358</v>
      </c>
      <c r="BD171" s="33">
        <v>0.14801785955892305</v>
      </c>
      <c r="BE171" s="33">
        <v>0.10832659660468877</v>
      </c>
      <c r="BF171" s="33">
        <v>0.25014365064163951</v>
      </c>
      <c r="BG171" s="33">
        <v>0.65957446808510656</v>
      </c>
      <c r="BH171" s="33">
        <v>0.54166666666666663</v>
      </c>
    </row>
    <row r="172" spans="1:60" x14ac:dyDescent="0.25">
      <c r="A172" s="34" t="s">
        <v>1207</v>
      </c>
      <c r="B172" s="34" t="s">
        <v>1208</v>
      </c>
      <c r="C172" s="62">
        <f t="shared" si="45"/>
        <v>0.41986031286876613</v>
      </c>
      <c r="D172" s="62">
        <f t="shared" si="46"/>
        <v>0.41608713378364665</v>
      </c>
      <c r="E172" s="62">
        <f t="shared" si="47"/>
        <v>0.42330743560503298</v>
      </c>
      <c r="F172" s="62">
        <f t="shared" si="48"/>
        <v>0.41542037547697852</v>
      </c>
      <c r="G172" s="62">
        <f t="shared" si="49"/>
        <v>0.40783864272553561</v>
      </c>
      <c r="H172" s="62">
        <f t="shared" si="50"/>
        <v>0.45396197316523035</v>
      </c>
      <c r="I172" s="62">
        <f t="shared" si="51"/>
        <v>0.44110552971707617</v>
      </c>
      <c r="J172" s="62">
        <f t="shared" si="52"/>
        <v>0.47282852198620295</v>
      </c>
      <c r="K172" s="62">
        <f t="shared" si="53"/>
        <v>0.50850180757293462</v>
      </c>
      <c r="L172" s="42">
        <f t="shared" si="54"/>
        <v>0.51412427785660908</v>
      </c>
      <c r="M172" s="43">
        <f t="shared" si="55"/>
        <v>0.41832821126814357</v>
      </c>
      <c r="N172" s="43">
        <v>0.299208592606866</v>
      </c>
      <c r="O172" s="43">
        <v>0.282954490364903</v>
      </c>
      <c r="P172" s="43">
        <v>0.31344104715921001</v>
      </c>
      <c r="Q172" s="43">
        <v>0.28000000000000003</v>
      </c>
      <c r="R172" s="43">
        <v>0.24428428194220703</v>
      </c>
      <c r="S172" s="43">
        <v>0.42299190798635605</v>
      </c>
      <c r="T172" s="43">
        <v>0.38</v>
      </c>
      <c r="U172" s="43">
        <v>0.48101784647470103</v>
      </c>
      <c r="V172" s="43">
        <v>0.57999999999999996</v>
      </c>
      <c r="W172" s="43">
        <f t="shared" si="56"/>
        <v>0.53547144450238915</v>
      </c>
      <c r="X172" s="43">
        <f t="shared" si="57"/>
        <v>0.49277711121082896</v>
      </c>
      <c r="Y172" s="42">
        <f t="shared" si="58"/>
        <v>0.53117803634951122</v>
      </c>
      <c r="Z172" s="42">
        <f t="shared" si="59"/>
        <v>0.37623560626555308</v>
      </c>
      <c r="AA172" s="42">
        <f t="shared" si="60"/>
        <v>0.56809129102949285</v>
      </c>
      <c r="AB172" s="42">
        <f t="shared" si="61"/>
        <v>0.66638084436499934</v>
      </c>
      <c r="AC172" s="42">
        <f t="shared" si="62"/>
        <v>1.6535137166478867E-2</v>
      </c>
      <c r="AD172" s="42">
        <f t="shared" si="63"/>
        <v>0.77777777777777779</v>
      </c>
      <c r="AE172" s="42">
        <f t="shared" si="64"/>
        <v>0.6840184186882301</v>
      </c>
      <c r="AF172" s="42">
        <f t="shared" si="65"/>
        <v>0.56427167076323748</v>
      </c>
      <c r="AG172" s="42">
        <f t="shared" si="66"/>
        <v>0.27238475177304966</v>
      </c>
      <c r="AH172" s="43">
        <v>0.65709582845793291</v>
      </c>
      <c r="AI172" s="43">
        <v>0.36249723525990968</v>
      </c>
      <c r="AJ172" s="43">
        <v>0.57394104533069101</v>
      </c>
      <c r="AK172" s="33">
        <v>0.58353510895883776</v>
      </c>
      <c r="AL172" s="33">
        <v>0.16893610357226835</v>
      </c>
      <c r="AM172" s="33">
        <v>0.76782942588044656</v>
      </c>
      <c r="AN172" s="33">
        <v>0.52130232558139522</v>
      </c>
      <c r="AO172" s="33">
        <v>0.38002839564600105</v>
      </c>
      <c r="AP172" s="33">
        <v>0.43783783783783781</v>
      </c>
      <c r="AQ172" s="33">
        <v>0.73345847020178323</v>
      </c>
      <c r="AR172" s="33">
        <v>0.32265155020823694</v>
      </c>
      <c r="AS172" s="33">
        <v>0.94310490693739413</v>
      </c>
      <c r="AT172" s="33">
        <v>0.73338607594936689</v>
      </c>
      <c r="AU172" s="33">
        <v>4.9605411499436598E-2</v>
      </c>
      <c r="AV172" s="33">
        <v>0</v>
      </c>
      <c r="AW172" s="33">
        <v>0</v>
      </c>
      <c r="AX172" s="33">
        <v>0.33333333333333343</v>
      </c>
      <c r="AY172" s="33">
        <v>1</v>
      </c>
      <c r="AZ172" s="33">
        <v>1</v>
      </c>
      <c r="BA172" s="33">
        <v>0.625</v>
      </c>
      <c r="BB172" s="33">
        <v>0.7430368373764602</v>
      </c>
      <c r="BC172" s="33">
        <v>0.24724517906336052</v>
      </c>
      <c r="BD172" s="33">
        <v>0.69259910702205396</v>
      </c>
      <c r="BE172" s="33">
        <v>0.77041228779304782</v>
      </c>
      <c r="BF172" s="33">
        <v>0.54683010917448771</v>
      </c>
      <c r="BG172" s="33">
        <v>0.14893617021276595</v>
      </c>
      <c r="BH172" s="33">
        <v>0.39583333333333331</v>
      </c>
    </row>
    <row r="173" spans="1:60" x14ac:dyDescent="0.25">
      <c r="A173" s="34" t="s">
        <v>1209</v>
      </c>
      <c r="B173" s="34" t="s">
        <v>1210</v>
      </c>
      <c r="C173" s="62">
        <f t="shared" si="45"/>
        <v>0.45009978329867828</v>
      </c>
      <c r="D173" s="62">
        <f t="shared" si="46"/>
        <v>0.44658217105427439</v>
      </c>
      <c r="E173" s="62">
        <f t="shared" si="47"/>
        <v>0.45331701671321367</v>
      </c>
      <c r="F173" s="62">
        <f t="shared" si="48"/>
        <v>0.4459610083456767</v>
      </c>
      <c r="G173" s="62">
        <f t="shared" si="49"/>
        <v>0.43890715544801273</v>
      </c>
      <c r="H173" s="62">
        <f t="shared" si="50"/>
        <v>0.48206701368515997</v>
      </c>
      <c r="I173" s="62">
        <f t="shared" si="51"/>
        <v>0.47664882853415347</v>
      </c>
      <c r="J173" s="62">
        <f t="shared" si="52"/>
        <v>0.49987392791274499</v>
      </c>
      <c r="K173" s="62">
        <f t="shared" si="53"/>
        <v>0.53738368127962255</v>
      </c>
      <c r="L173" s="42">
        <f t="shared" si="54"/>
        <v>0.56401388063005431</v>
      </c>
      <c r="M173" s="43">
        <f t="shared" si="55"/>
        <v>0.447361158062063</v>
      </c>
      <c r="N173" s="43">
        <v>0.299208592606866</v>
      </c>
      <c r="O173" s="43">
        <v>0.282954490364903</v>
      </c>
      <c r="P173" s="43">
        <v>0.31344104715921001</v>
      </c>
      <c r="Q173" s="43">
        <v>0.28000000000000003</v>
      </c>
      <c r="R173" s="43">
        <v>0.24428428194220703</v>
      </c>
      <c r="S173" s="43">
        <v>0.42299190798635605</v>
      </c>
      <c r="T173" s="43">
        <v>0.40415177148029302</v>
      </c>
      <c r="U173" s="43">
        <v>0.48101784647470103</v>
      </c>
      <c r="V173" s="43">
        <v>0.59</v>
      </c>
      <c r="W173" s="43">
        <f t="shared" si="56"/>
        <v>0.58191101457727112</v>
      </c>
      <c r="X173" s="43">
        <f t="shared" si="57"/>
        <v>0.5461167466828375</v>
      </c>
      <c r="Y173" s="42">
        <f t="shared" si="58"/>
        <v>0.50264309831527398</v>
      </c>
      <c r="Z173" s="42">
        <f t="shared" si="59"/>
        <v>0.28775914285178611</v>
      </c>
      <c r="AA173" s="42">
        <f t="shared" si="60"/>
        <v>0.70495799377299606</v>
      </c>
      <c r="AB173" s="42">
        <f t="shared" si="61"/>
        <v>0.8322838233690284</v>
      </c>
      <c r="AC173" s="42">
        <f t="shared" si="62"/>
        <v>0.67756482525366379</v>
      </c>
      <c r="AD173" s="42">
        <f t="shared" si="63"/>
        <v>0.44444444444444448</v>
      </c>
      <c r="AE173" s="42">
        <f t="shared" si="64"/>
        <v>0.51634097035040427</v>
      </c>
      <c r="AF173" s="42">
        <f t="shared" si="65"/>
        <v>0.45278969201065089</v>
      </c>
      <c r="AG173" s="42">
        <f t="shared" si="66"/>
        <v>0.44193262411347517</v>
      </c>
      <c r="AH173" s="43">
        <v>0.50086713165956998</v>
      </c>
      <c r="AI173" s="43">
        <v>0.5339385566476591</v>
      </c>
      <c r="AJ173" s="43">
        <v>0.47312360663859288</v>
      </c>
      <c r="AK173" s="33">
        <v>0.47215496368038734</v>
      </c>
      <c r="AL173" s="33">
        <v>0.10336332202318486</v>
      </c>
      <c r="AM173" s="33">
        <v>0.82459130139657488</v>
      </c>
      <c r="AN173" s="33">
        <v>0.89674418604651152</v>
      </c>
      <c r="AO173" s="33">
        <v>0.68575485092285859</v>
      </c>
      <c r="AP173" s="33">
        <v>0.39022426682001138</v>
      </c>
      <c r="AQ173" s="33">
        <v>0.72747536367902388</v>
      </c>
      <c r="AR173" s="33">
        <v>0.78493752892179558</v>
      </c>
      <c r="AS173" s="33">
        <v>0.87267343485617599</v>
      </c>
      <c r="AT173" s="33">
        <v>0.83924050632911362</v>
      </c>
      <c r="AU173" s="33">
        <v>3.2694475760991333E-2</v>
      </c>
      <c r="AV173" s="33">
        <v>1</v>
      </c>
      <c r="AW173" s="33">
        <v>1</v>
      </c>
      <c r="AX173" s="33">
        <v>0.33333333333333343</v>
      </c>
      <c r="AY173" s="33">
        <v>1</v>
      </c>
      <c r="AZ173" s="33">
        <v>0</v>
      </c>
      <c r="BA173" s="33">
        <v>0.54166666666666663</v>
      </c>
      <c r="BB173" s="33">
        <v>0.49101527403414186</v>
      </c>
      <c r="BC173" s="33">
        <v>0.56473829201101977</v>
      </c>
      <c r="BD173" s="33">
        <v>0.55391692599107023</v>
      </c>
      <c r="BE173" s="33">
        <v>0.35004042037186739</v>
      </c>
      <c r="BF173" s="33">
        <v>0.34246312966864589</v>
      </c>
      <c r="BG173" s="33">
        <v>0.42553191489361697</v>
      </c>
      <c r="BH173" s="33">
        <v>0.45833333333333337</v>
      </c>
    </row>
    <row r="174" spans="1:60" x14ac:dyDescent="0.25">
      <c r="A174" s="34" t="s">
        <v>1211</v>
      </c>
      <c r="B174" s="34" t="s">
        <v>1212</v>
      </c>
      <c r="C174" s="62">
        <f t="shared" si="45"/>
        <v>0.46789236539867496</v>
      </c>
      <c r="D174" s="62">
        <f t="shared" si="46"/>
        <v>0.47561341835010701</v>
      </c>
      <c r="E174" s="62">
        <f t="shared" si="47"/>
        <v>0.47938383186963784</v>
      </c>
      <c r="F174" s="62">
        <f t="shared" si="48"/>
        <v>0.49396780565023385</v>
      </c>
      <c r="G174" s="62">
        <f t="shared" si="49"/>
        <v>0.48204484220023425</v>
      </c>
      <c r="H174" s="62">
        <f t="shared" si="50"/>
        <v>0.56511353489989891</v>
      </c>
      <c r="I174" s="62">
        <f t="shared" si="51"/>
        <v>0.54348600069320685</v>
      </c>
      <c r="J174" s="62">
        <f t="shared" si="52"/>
        <v>0.5690336331164868</v>
      </c>
      <c r="K174" s="62">
        <f t="shared" si="53"/>
        <v>0.59675408702172728</v>
      </c>
      <c r="L174" s="42">
        <f t="shared" si="54"/>
        <v>0.48439549460112763</v>
      </c>
      <c r="M174" s="43">
        <f t="shared" si="55"/>
        <v>0.48234721135450664</v>
      </c>
      <c r="N174" s="43">
        <v>0.43528378069390805</v>
      </c>
      <c r="O174" s="43">
        <v>0.45970266923138298</v>
      </c>
      <c r="P174" s="43">
        <v>0.47130536569784998</v>
      </c>
      <c r="Q174" s="43">
        <v>0.51450437514780001</v>
      </c>
      <c r="R174" s="43">
        <v>0.47937862138618603</v>
      </c>
      <c r="S174" s="43">
        <v>0.70054414216319805</v>
      </c>
      <c r="T174" s="43">
        <v>0.64717329359239906</v>
      </c>
      <c r="U174" s="43">
        <v>0.71</v>
      </c>
      <c r="V174" s="43">
        <v>0.7752731740114861</v>
      </c>
      <c r="W174" s="43">
        <f t="shared" si="56"/>
        <v>0.59244823242991806</v>
      </c>
      <c r="X174" s="43">
        <f t="shared" si="57"/>
        <v>0.37634275677233719</v>
      </c>
      <c r="Y174" s="42">
        <f t="shared" si="58"/>
        <v>0.58949798933658204</v>
      </c>
      <c r="Z174" s="42">
        <f t="shared" si="59"/>
        <v>0.52857437095098136</v>
      </c>
      <c r="AA174" s="42">
        <f t="shared" si="60"/>
        <v>0.68573194332550491</v>
      </c>
      <c r="AB174" s="42">
        <f t="shared" si="61"/>
        <v>0.56598862610660372</v>
      </c>
      <c r="AC174" s="42">
        <f t="shared" si="62"/>
        <v>3.5325065764750106E-2</v>
      </c>
      <c r="AD174" s="42">
        <f t="shared" si="63"/>
        <v>0.44444444444444448</v>
      </c>
      <c r="AE174" s="42">
        <f t="shared" si="64"/>
        <v>0.64925876010781702</v>
      </c>
      <c r="AF174" s="42">
        <f t="shared" si="65"/>
        <v>0.55467669221255933</v>
      </c>
      <c r="AG174" s="42">
        <f t="shared" si="66"/>
        <v>0.41001773049645396</v>
      </c>
      <c r="AH174" s="43">
        <v>0.63162798728087066</v>
      </c>
      <c r="AI174" s="43">
        <v>0.41925389254458023</v>
      </c>
      <c r="AJ174" s="43">
        <v>0.71761208818429512</v>
      </c>
      <c r="AK174" s="33">
        <v>0.78783292978208219</v>
      </c>
      <c r="AL174" s="33">
        <v>0.26931581211988043</v>
      </c>
      <c r="AM174" s="33">
        <v>0.73308070638690515</v>
      </c>
      <c r="AN174" s="33">
        <v>0.68260465116279068</v>
      </c>
      <c r="AO174" s="33">
        <v>0.59110269758637013</v>
      </c>
      <c r="AP174" s="33">
        <v>0.62553191489361692</v>
      </c>
      <c r="AQ174" s="33">
        <v>0.79633974659784135</v>
      </c>
      <c r="AR174" s="33">
        <v>0.47292919944470158</v>
      </c>
      <c r="AS174" s="33">
        <v>0.66032148900169185</v>
      </c>
      <c r="AT174" s="33">
        <v>0.56471518987341762</v>
      </c>
      <c r="AU174" s="33">
        <v>0.10597519729425031</v>
      </c>
      <c r="AV174" s="33">
        <v>0</v>
      </c>
      <c r="AW174" s="33">
        <v>0</v>
      </c>
      <c r="AX174" s="33">
        <v>0.33333333333333343</v>
      </c>
      <c r="AY174" s="33">
        <v>0</v>
      </c>
      <c r="AZ174" s="33">
        <v>1</v>
      </c>
      <c r="BA174" s="33">
        <v>0.58333333333333326</v>
      </c>
      <c r="BB174" s="33">
        <v>0.71518418688230079</v>
      </c>
      <c r="BC174" s="33">
        <v>0.22451790633608718</v>
      </c>
      <c r="BD174" s="33">
        <v>0.76471384115816543</v>
      </c>
      <c r="BE174" s="33">
        <v>0.51754244139046091</v>
      </c>
      <c r="BF174" s="33">
        <v>0.71193257996552395</v>
      </c>
      <c r="BG174" s="33">
        <v>0.3617021276595746</v>
      </c>
      <c r="BH174" s="33">
        <v>0.45833333333333337</v>
      </c>
    </row>
    <row r="175" spans="1:60" x14ac:dyDescent="0.25">
      <c r="A175" s="34" t="s">
        <v>1213</v>
      </c>
      <c r="B175" s="34" t="s">
        <v>1214</v>
      </c>
      <c r="C175" s="62">
        <f t="shared" si="45"/>
        <v>0.45538001166436259</v>
      </c>
      <c r="D175" s="62">
        <f t="shared" si="46"/>
        <v>0.45190350253286055</v>
      </c>
      <c r="E175" s="62">
        <f t="shared" si="47"/>
        <v>0.45856020078031851</v>
      </c>
      <c r="F175" s="62">
        <f t="shared" si="48"/>
        <v>0.45128966425413586</v>
      </c>
      <c r="G175" s="62">
        <f t="shared" si="49"/>
        <v>0.44432041501756808</v>
      </c>
      <c r="H175" s="62">
        <f t="shared" si="50"/>
        <v>0.48700076568856249</v>
      </c>
      <c r="I175" s="62">
        <f t="shared" si="51"/>
        <v>0.48163808595344565</v>
      </c>
      <c r="J175" s="62">
        <f t="shared" si="52"/>
        <v>0.50463361353048419</v>
      </c>
      <c r="K175" s="62">
        <f t="shared" si="53"/>
        <v>0.52760056957279855</v>
      </c>
      <c r="L175" s="42">
        <f t="shared" si="54"/>
        <v>0.52066211767747417</v>
      </c>
      <c r="M175" s="43">
        <f t="shared" si="55"/>
        <v>0.51136879334271756</v>
      </c>
      <c r="N175" s="43">
        <v>0.299208592606866</v>
      </c>
      <c r="O175" s="43">
        <v>0.282954490364903</v>
      </c>
      <c r="P175" s="43">
        <v>0.31344104715921001</v>
      </c>
      <c r="Q175" s="43">
        <v>0.28000000000000003</v>
      </c>
      <c r="R175" s="43">
        <v>0.24428428194220703</v>
      </c>
      <c r="S175" s="43">
        <v>0.42299190798635605</v>
      </c>
      <c r="T175" s="43">
        <v>0.40415177148029302</v>
      </c>
      <c r="U175" s="43">
        <v>0.48101784647470103</v>
      </c>
      <c r="V175" s="43">
        <v>0.55000000000000004</v>
      </c>
      <c r="W175" s="43">
        <f t="shared" si="56"/>
        <v>0.57157497932694912</v>
      </c>
      <c r="X175" s="43">
        <f t="shared" si="57"/>
        <v>0.46974925602799927</v>
      </c>
      <c r="Y175" s="42">
        <f t="shared" si="58"/>
        <v>0.55719859926489601</v>
      </c>
      <c r="Z175" s="42">
        <f t="shared" si="59"/>
        <v>0.59259210404440343</v>
      </c>
      <c r="AA175" s="42">
        <f t="shared" si="60"/>
        <v>0.43159983454230383</v>
      </c>
      <c r="AB175" s="42">
        <f t="shared" si="61"/>
        <v>0.70490937945619303</v>
      </c>
      <c r="AC175" s="42">
        <f t="shared" si="62"/>
        <v>5.7121382938744865E-2</v>
      </c>
      <c r="AD175" s="42">
        <f t="shared" si="63"/>
        <v>0.77777777777777779</v>
      </c>
      <c r="AE175" s="42">
        <f t="shared" si="64"/>
        <v>0.57434860736747528</v>
      </c>
      <c r="AF175" s="42">
        <f t="shared" si="65"/>
        <v>0.67810106186274011</v>
      </c>
      <c r="AG175" s="42">
        <f t="shared" si="66"/>
        <v>0.34463652482269508</v>
      </c>
      <c r="AH175" s="43">
        <v>0.95524608854745274</v>
      </c>
      <c r="AI175" s="43">
        <v>6.7600638154839784E-2</v>
      </c>
      <c r="AJ175" s="43">
        <v>0.64874907109239544</v>
      </c>
      <c r="AK175" s="33">
        <v>0.86470944309927344</v>
      </c>
      <c r="AL175" s="33">
        <v>0.32047476498953337</v>
      </c>
      <c r="AM175" s="33">
        <v>0.2793989856241646</v>
      </c>
      <c r="AN175" s="33">
        <v>0.12186046511627928</v>
      </c>
      <c r="AO175" s="33">
        <v>0.35210601041173717</v>
      </c>
      <c r="AP175" s="33">
        <v>0.65439907993099489</v>
      </c>
      <c r="AQ175" s="33">
        <v>0.75023463162834336</v>
      </c>
      <c r="AR175" s="33">
        <v>0.59798704303563166</v>
      </c>
      <c r="AS175" s="33">
        <v>0.9043993231810491</v>
      </c>
      <c r="AT175" s="33">
        <v>0.61234177215189867</v>
      </c>
      <c r="AU175" s="33">
        <v>0.1713641488162346</v>
      </c>
      <c r="AV175" s="33">
        <v>0</v>
      </c>
      <c r="AW175" s="33">
        <v>0</v>
      </c>
      <c r="AX175" s="33">
        <v>0.33333333333333343</v>
      </c>
      <c r="AY175" s="33">
        <v>1</v>
      </c>
      <c r="AZ175" s="33">
        <v>1</v>
      </c>
      <c r="BA175" s="33">
        <v>0.49999999999999989</v>
      </c>
      <c r="BB175" s="33">
        <v>0.64869721473495079</v>
      </c>
      <c r="BC175" s="33">
        <v>0.42975206611570183</v>
      </c>
      <c r="BD175" s="33">
        <v>0.89230144770667041</v>
      </c>
      <c r="BE175" s="33">
        <v>0.67113985448666136</v>
      </c>
      <c r="BF175" s="33">
        <v>0.71921087914192683</v>
      </c>
      <c r="BG175" s="33">
        <v>8.5106382978723388E-2</v>
      </c>
      <c r="BH175" s="33">
        <v>0.60416666666666674</v>
      </c>
    </row>
    <row r="176" spans="1:60" x14ac:dyDescent="0.25">
      <c r="A176" s="34" t="s">
        <v>1215</v>
      </c>
      <c r="B176" s="34" t="s">
        <v>1216</v>
      </c>
      <c r="C176" s="62">
        <f t="shared" si="45"/>
        <v>0.62901891124064357</v>
      </c>
      <c r="D176" s="62">
        <f t="shared" si="46"/>
        <v>0.58148817155939736</v>
      </c>
      <c r="E176" s="62">
        <f t="shared" si="47"/>
        <v>0.58860405640647551</v>
      </c>
      <c r="F176" s="62">
        <f t="shared" si="48"/>
        <v>0.56622548246285054</v>
      </c>
      <c r="G176" s="62">
        <f t="shared" si="49"/>
        <v>0.55608073006212877</v>
      </c>
      <c r="H176" s="62">
        <f t="shared" si="50"/>
        <v>0.62656725282298908</v>
      </c>
      <c r="I176" s="62">
        <f t="shared" si="51"/>
        <v>0.5870582780140936</v>
      </c>
      <c r="J176" s="62">
        <f t="shared" si="52"/>
        <v>0.62421010191796134</v>
      </c>
      <c r="K176" s="62">
        <f t="shared" si="53"/>
        <v>0.65403405807967396</v>
      </c>
      <c r="L176" s="42">
        <f t="shared" si="54"/>
        <v>0.57897116079138922</v>
      </c>
      <c r="M176" s="43">
        <f t="shared" si="55"/>
        <v>0.58626542602221277</v>
      </c>
      <c r="N176" s="43">
        <v>0.71279703850231801</v>
      </c>
      <c r="O176" s="43">
        <v>0.57919834847802409</v>
      </c>
      <c r="P176" s="43">
        <v>0.60037442613762104</v>
      </c>
      <c r="Q176" s="43">
        <v>0.53190143525425904</v>
      </c>
      <c r="R176" s="43">
        <v>0.49876104586418002</v>
      </c>
      <c r="S176" s="43">
        <v>0.70628946822599403</v>
      </c>
      <c r="T176" s="43">
        <v>0.59581667587995801</v>
      </c>
      <c r="U176" s="43">
        <v>0.7</v>
      </c>
      <c r="V176" s="43">
        <v>0.77741037647456801</v>
      </c>
      <c r="W176" s="43">
        <f t="shared" si="56"/>
        <v>0.58782612593612171</v>
      </c>
      <c r="X176" s="43">
        <f t="shared" si="57"/>
        <v>0.57011619564665672</v>
      </c>
      <c r="Y176" s="42">
        <f t="shared" si="58"/>
        <v>0.57073400606042668</v>
      </c>
      <c r="Z176" s="42">
        <f t="shared" si="59"/>
        <v>0.38700576726170899</v>
      </c>
      <c r="AA176" s="42">
        <f t="shared" si="60"/>
        <v>0.67079985559730759</v>
      </c>
      <c r="AB176" s="42">
        <f t="shared" si="61"/>
        <v>0.72276487482504359</v>
      </c>
      <c r="AC176" s="42">
        <f t="shared" si="62"/>
        <v>0.37579857196542643</v>
      </c>
      <c r="AD176" s="42">
        <f t="shared" si="63"/>
        <v>0.77777777777777779</v>
      </c>
      <c r="AE176" s="42">
        <f t="shared" si="64"/>
        <v>0.55677223719676583</v>
      </c>
      <c r="AF176" s="42">
        <f t="shared" si="65"/>
        <v>0.56171524920754601</v>
      </c>
      <c r="AG176" s="42">
        <f t="shared" si="66"/>
        <v>0.61081560283687952</v>
      </c>
      <c r="AH176" s="43">
        <v>0.58672903365687845</v>
      </c>
      <c r="AI176" s="43">
        <v>0.4472465787775598</v>
      </c>
      <c r="AJ176" s="43">
        <v>0.67822640574684179</v>
      </c>
      <c r="AK176" s="33">
        <v>0.61743341404358354</v>
      </c>
      <c r="AL176" s="33">
        <v>0.15657812047983449</v>
      </c>
      <c r="AM176" s="33">
        <v>0.7986500782277719</v>
      </c>
      <c r="AN176" s="33">
        <v>0.77972093023255817</v>
      </c>
      <c r="AO176" s="33">
        <v>0.54803596781826791</v>
      </c>
      <c r="AP176" s="33">
        <v>0.46785508913168483</v>
      </c>
      <c r="AQ176" s="33">
        <v>0.75973721257625526</v>
      </c>
      <c r="AR176" s="33">
        <v>0.66844053678852389</v>
      </c>
      <c r="AS176" s="33">
        <v>0.92153130287648044</v>
      </c>
      <c r="AT176" s="33">
        <v>0.57832278481012644</v>
      </c>
      <c r="AU176" s="33">
        <v>0.12739571589627924</v>
      </c>
      <c r="AV176" s="33">
        <v>1</v>
      </c>
      <c r="AW176" s="33">
        <v>0</v>
      </c>
      <c r="AX176" s="33">
        <v>0.33333333333333343</v>
      </c>
      <c r="AY176" s="33">
        <v>1</v>
      </c>
      <c r="AZ176" s="33">
        <v>1</v>
      </c>
      <c r="BA176" s="33">
        <v>0.37500000000000028</v>
      </c>
      <c r="BB176" s="33">
        <v>0.73854447439353144</v>
      </c>
      <c r="BC176" s="33">
        <v>0.25344352617079852</v>
      </c>
      <c r="BD176" s="33">
        <v>0.71735895007441486</v>
      </c>
      <c r="BE176" s="33">
        <v>0.72271624898949072</v>
      </c>
      <c r="BF176" s="33">
        <v>0.55334227159547988</v>
      </c>
      <c r="BG176" s="33">
        <v>0.63829787234042579</v>
      </c>
      <c r="BH176" s="33">
        <v>0.58333333333333326</v>
      </c>
    </row>
    <row r="177" spans="1:60" x14ac:dyDescent="0.25">
      <c r="A177" s="34" t="s">
        <v>1217</v>
      </c>
      <c r="B177" s="34" t="s">
        <v>1218</v>
      </c>
      <c r="C177" s="62">
        <f t="shared" si="45"/>
        <v>0.54890495658380534</v>
      </c>
      <c r="D177" s="62">
        <f t="shared" si="46"/>
        <v>0.54712480435030841</v>
      </c>
      <c r="E177" s="62">
        <f t="shared" si="47"/>
        <v>0.52964516808340834</v>
      </c>
      <c r="F177" s="62">
        <f t="shared" si="48"/>
        <v>0.51553178183324833</v>
      </c>
      <c r="G177" s="62">
        <f t="shared" si="49"/>
        <v>0.50453773975603122</v>
      </c>
      <c r="H177" s="62">
        <f t="shared" si="50"/>
        <v>0.59521287047206961</v>
      </c>
      <c r="I177" s="62">
        <f t="shared" si="51"/>
        <v>0.58235743233843185</v>
      </c>
      <c r="J177" s="62">
        <f t="shared" si="52"/>
        <v>0.62260194865249974</v>
      </c>
      <c r="K177" s="62">
        <f t="shared" si="53"/>
        <v>0.61432920674272551</v>
      </c>
      <c r="L177" s="42">
        <f t="shared" si="54"/>
        <v>0.51352943332832046</v>
      </c>
      <c r="M177" s="43">
        <f t="shared" si="55"/>
        <v>0.59168289194521839</v>
      </c>
      <c r="N177" s="43">
        <v>0.53859895206488706</v>
      </c>
      <c r="O177" s="43">
        <v>0.53313744164223908</v>
      </c>
      <c r="P177" s="43">
        <v>0.47725348533034001</v>
      </c>
      <c r="Q177" s="43">
        <v>0.42838992897718098</v>
      </c>
      <c r="R177" s="43">
        <v>0.38713546660162301</v>
      </c>
      <c r="S177" s="43">
        <v>0.67009996322175502</v>
      </c>
      <c r="T177" s="43">
        <v>0.63531048641793808</v>
      </c>
      <c r="U177" s="43">
        <v>0.74101176552494508</v>
      </c>
      <c r="V177" s="43">
        <v>0.72</v>
      </c>
      <c r="W177" s="43">
        <f t="shared" si="56"/>
        <v>0.5792037462913634</v>
      </c>
      <c r="X177" s="43">
        <f t="shared" si="57"/>
        <v>0.44785512036527747</v>
      </c>
      <c r="Y177" s="42">
        <f t="shared" si="58"/>
        <v>0.54023632682110645</v>
      </c>
      <c r="Z177" s="42">
        <f t="shared" si="59"/>
        <v>0.37897737807570292</v>
      </c>
      <c r="AA177" s="42">
        <f t="shared" si="60"/>
        <v>0.56639239244799522</v>
      </c>
      <c r="AB177" s="42">
        <f t="shared" si="61"/>
        <v>0.83120888782064883</v>
      </c>
      <c r="AC177" s="42">
        <f t="shared" si="62"/>
        <v>8.1548290116497321E-2</v>
      </c>
      <c r="AD177" s="42">
        <f t="shared" si="63"/>
        <v>0.66666666666666663</v>
      </c>
      <c r="AE177" s="42">
        <f t="shared" si="64"/>
        <v>0.5953504043126685</v>
      </c>
      <c r="AF177" s="42">
        <f t="shared" si="65"/>
        <v>0.5707771314081671</v>
      </c>
      <c r="AG177" s="42">
        <f t="shared" si="66"/>
        <v>0.61258865248226968</v>
      </c>
      <c r="AH177" s="43">
        <v>0.83831048405316344</v>
      </c>
      <c r="AI177" s="43">
        <v>0.1769984468684172</v>
      </c>
      <c r="AJ177" s="43">
        <v>0.60540004954173898</v>
      </c>
      <c r="AK177" s="33">
        <v>0.63075060532687655</v>
      </c>
      <c r="AL177" s="33">
        <v>0.12720415082452932</v>
      </c>
      <c r="AM177" s="33">
        <v>0.83050894427293476</v>
      </c>
      <c r="AN177" s="33">
        <v>0.41246511627906968</v>
      </c>
      <c r="AO177" s="33">
        <v>0.27591102697586389</v>
      </c>
      <c r="AP177" s="33">
        <v>0.7680276020701553</v>
      </c>
      <c r="AQ177" s="33">
        <v>0.54504927264195213</v>
      </c>
      <c r="AR177" s="33">
        <v>0.86603424340583068</v>
      </c>
      <c r="AS177" s="33">
        <v>0.91983925549915369</v>
      </c>
      <c r="AT177" s="33">
        <v>0.70775316455696213</v>
      </c>
      <c r="AU177" s="33">
        <v>0.24464487034949195</v>
      </c>
      <c r="AV177" s="33">
        <v>0</v>
      </c>
      <c r="AW177" s="33">
        <v>0</v>
      </c>
      <c r="AX177" s="33">
        <v>0</v>
      </c>
      <c r="AY177" s="33">
        <v>1</v>
      </c>
      <c r="AZ177" s="33">
        <v>1</v>
      </c>
      <c r="BA177" s="33">
        <v>0.58333333333333326</v>
      </c>
      <c r="BB177" s="33">
        <v>0.60736747529200374</v>
      </c>
      <c r="BC177" s="33">
        <v>0.44077134986225969</v>
      </c>
      <c r="BD177" s="33">
        <v>0.62576106074956039</v>
      </c>
      <c r="BE177" s="33">
        <v>0.46499595796281323</v>
      </c>
      <c r="BF177" s="33">
        <v>0.75158015705803494</v>
      </c>
      <c r="BG177" s="33">
        <v>0.80851063829787262</v>
      </c>
      <c r="BH177" s="33">
        <v>0.4166666666666668</v>
      </c>
    </row>
    <row r="178" spans="1:60" x14ac:dyDescent="0.25">
      <c r="A178" s="34" t="s">
        <v>1219</v>
      </c>
      <c r="B178" s="34" t="s">
        <v>1220</v>
      </c>
      <c r="C178" s="62">
        <f t="shared" si="45"/>
        <v>0.50228436861057468</v>
      </c>
      <c r="D178" s="62">
        <f t="shared" si="46"/>
        <v>0.50948448952527536</v>
      </c>
      <c r="E178" s="62">
        <f t="shared" si="47"/>
        <v>0.51300602297650832</v>
      </c>
      <c r="F178" s="62">
        <f t="shared" si="48"/>
        <v>0.52665977098223837</v>
      </c>
      <c r="G178" s="62">
        <f t="shared" si="49"/>
        <v>0.51549350262055227</v>
      </c>
      <c r="H178" s="62">
        <f t="shared" si="50"/>
        <v>0.59390203626458116</v>
      </c>
      <c r="I178" s="62">
        <f t="shared" si="51"/>
        <v>0.57336145170533837</v>
      </c>
      <c r="J178" s="62">
        <f t="shared" si="52"/>
        <v>0.61370372625867631</v>
      </c>
      <c r="K178" s="62">
        <f t="shared" si="53"/>
        <v>0.62408473922159935</v>
      </c>
      <c r="L178" s="42">
        <f t="shared" si="54"/>
        <v>0.53128021476307941</v>
      </c>
      <c r="M178" s="43">
        <f t="shared" si="55"/>
        <v>0.53398326286023168</v>
      </c>
      <c r="N178" s="43">
        <v>0.43528378069390805</v>
      </c>
      <c r="O178" s="43">
        <v>0.45970266923138298</v>
      </c>
      <c r="P178" s="43">
        <v>0.47130536569784998</v>
      </c>
      <c r="Q178" s="43">
        <v>0.51450437514780001</v>
      </c>
      <c r="R178" s="43">
        <v>0.47937862138618603</v>
      </c>
      <c r="S178" s="43">
        <v>0.70054414216319805</v>
      </c>
      <c r="T178" s="43">
        <v>0.64717329359239906</v>
      </c>
      <c r="U178" s="43">
        <v>0.75</v>
      </c>
      <c r="V178" s="43">
        <v>0.7752731740114861</v>
      </c>
      <c r="W178" s="43">
        <f t="shared" si="56"/>
        <v>0.56832138702580504</v>
      </c>
      <c r="X178" s="43">
        <f t="shared" si="57"/>
        <v>0.49423904250035378</v>
      </c>
      <c r="Y178" s="42">
        <f t="shared" si="58"/>
        <v>0.53339041931042741</v>
      </c>
      <c r="Z178" s="42">
        <f t="shared" si="59"/>
        <v>0.42298187536679321</v>
      </c>
      <c r="AA178" s="42">
        <f t="shared" si="60"/>
        <v>0.64247858581087436</v>
      </c>
      <c r="AB178" s="42">
        <f t="shared" si="61"/>
        <v>0.67443466761512527</v>
      </c>
      <c r="AC178" s="42">
        <f t="shared" si="62"/>
        <v>0.35137166478767395</v>
      </c>
      <c r="AD178" s="42">
        <f t="shared" si="63"/>
        <v>0.66666666666666663</v>
      </c>
      <c r="AE178" s="42">
        <f t="shared" si="64"/>
        <v>0.4646787960467208</v>
      </c>
      <c r="AF178" s="42">
        <f t="shared" si="65"/>
        <v>0.43786900798996709</v>
      </c>
      <c r="AG178" s="42">
        <f t="shared" si="66"/>
        <v>0.63009751773049638</v>
      </c>
      <c r="AH178" s="43">
        <v>0.43114665875919223</v>
      </c>
      <c r="AI178" s="43">
        <v>0.56213829746289989</v>
      </c>
      <c r="AJ178" s="43">
        <v>0.60688630170918989</v>
      </c>
      <c r="AK178" s="33">
        <v>0.51694915254237284</v>
      </c>
      <c r="AL178" s="33">
        <v>0.32901459819121354</v>
      </c>
      <c r="AM178" s="33">
        <v>0.8606529016327179</v>
      </c>
      <c r="AN178" s="33">
        <v>0.57916279069767451</v>
      </c>
      <c r="AO178" s="33">
        <v>0.50260293421675362</v>
      </c>
      <c r="AP178" s="33">
        <v>0.37274295572167909</v>
      </c>
      <c r="AQ178" s="33">
        <v>0.8972313467855465</v>
      </c>
      <c r="AR178" s="33">
        <v>0.46737621471540952</v>
      </c>
      <c r="AS178" s="33">
        <v>0.69564297800338404</v>
      </c>
      <c r="AT178" s="33">
        <v>0.86028481012658242</v>
      </c>
      <c r="AU178" s="33">
        <v>5.411499436302189E-2</v>
      </c>
      <c r="AV178" s="33">
        <v>0</v>
      </c>
      <c r="AW178" s="33">
        <v>1</v>
      </c>
      <c r="AX178" s="33">
        <v>0</v>
      </c>
      <c r="AY178" s="33">
        <v>1</v>
      </c>
      <c r="AZ178" s="33">
        <v>1</v>
      </c>
      <c r="BA178" s="33">
        <v>0.20833333333333348</v>
      </c>
      <c r="BB178" s="33">
        <v>0.72102425876010812</v>
      </c>
      <c r="BC178" s="33">
        <v>0.18663911845729961</v>
      </c>
      <c r="BD178" s="33">
        <v>0.53903396022189143</v>
      </c>
      <c r="BE178" s="33">
        <v>0.5967663702506063</v>
      </c>
      <c r="BF178" s="33">
        <v>0.42903658303007092</v>
      </c>
      <c r="BG178" s="33">
        <v>0.48936170212765956</v>
      </c>
      <c r="BH178" s="33">
        <v>0.77083333333333315</v>
      </c>
    </row>
    <row r="179" spans="1:60" x14ac:dyDescent="0.25">
      <c r="A179" s="34" t="s">
        <v>1221</v>
      </c>
      <c r="B179" s="34" t="s">
        <v>1222</v>
      </c>
      <c r="C179" s="62">
        <f t="shared" si="45"/>
        <v>0.5395057071865581</v>
      </c>
      <c r="D179" s="62">
        <f t="shared" si="46"/>
        <v>0.53769443763159974</v>
      </c>
      <c r="E179" s="62">
        <f t="shared" si="47"/>
        <v>0.51989783688596058</v>
      </c>
      <c r="F179" s="62">
        <f t="shared" si="48"/>
        <v>0.50551238837912071</v>
      </c>
      <c r="G179" s="62">
        <f t="shared" si="49"/>
        <v>0.49429554677614057</v>
      </c>
      <c r="H179" s="62">
        <f t="shared" si="50"/>
        <v>0.5865561506797109</v>
      </c>
      <c r="I179" s="62">
        <f t="shared" si="51"/>
        <v>0.57350670067960874</v>
      </c>
      <c r="J179" s="62">
        <f t="shared" si="52"/>
        <v>0.61433129758338789</v>
      </c>
      <c r="K179" s="62">
        <f t="shared" si="53"/>
        <v>0.63435279166401926</v>
      </c>
      <c r="L179" s="42">
        <f t="shared" si="54"/>
        <v>0.55921578245401005</v>
      </c>
      <c r="M179" s="43">
        <f t="shared" si="55"/>
        <v>0.51998855980026049</v>
      </c>
      <c r="N179" s="43">
        <v>0.53859895206488706</v>
      </c>
      <c r="O179" s="43">
        <v>0.53313744164223908</v>
      </c>
      <c r="P179" s="43">
        <v>0.47725348533034001</v>
      </c>
      <c r="Q179" s="43">
        <v>0.42838992897718098</v>
      </c>
      <c r="R179" s="43">
        <v>0.38713546660162301</v>
      </c>
      <c r="S179" s="43">
        <v>0.67009996322175502</v>
      </c>
      <c r="T179" s="43">
        <v>0.63531048641793808</v>
      </c>
      <c r="U179" s="43">
        <v>0.74101176552494508</v>
      </c>
      <c r="V179" s="43">
        <v>0.79</v>
      </c>
      <c r="W179" s="43">
        <f t="shared" si="56"/>
        <v>0.53056900200902957</v>
      </c>
      <c r="X179" s="43">
        <f t="shared" si="57"/>
        <v>0.58786256289899053</v>
      </c>
      <c r="Y179" s="42">
        <f t="shared" si="58"/>
        <v>0.51928122610977523</v>
      </c>
      <c r="Z179" s="42">
        <f t="shared" si="59"/>
        <v>0.39692085807247685</v>
      </c>
      <c r="AA179" s="42">
        <f t="shared" si="60"/>
        <v>0.69511721660448611</v>
      </c>
      <c r="AB179" s="42">
        <f t="shared" si="61"/>
        <v>0.51095670724938014</v>
      </c>
      <c r="AC179" s="42">
        <f t="shared" si="62"/>
        <v>0.46523863209319788</v>
      </c>
      <c r="AD179" s="42">
        <f t="shared" si="63"/>
        <v>0.66666666666666663</v>
      </c>
      <c r="AE179" s="42">
        <f t="shared" si="64"/>
        <v>0.63168238993710701</v>
      </c>
      <c r="AF179" s="42">
        <f t="shared" si="65"/>
        <v>0.57698953094803862</v>
      </c>
      <c r="AG179" s="42">
        <f t="shared" si="66"/>
        <v>0.4629875886524823</v>
      </c>
      <c r="AH179" s="43">
        <v>0.81861303736799274</v>
      </c>
      <c r="AI179" s="43">
        <v>0.16206938260116457</v>
      </c>
      <c r="AJ179" s="43">
        <v>0.57716125836016852</v>
      </c>
      <c r="AK179" s="33">
        <v>0.50484261501210659</v>
      </c>
      <c r="AL179" s="33">
        <v>0.2889991011328471</v>
      </c>
      <c r="AM179" s="33">
        <v>0.93893824944225235</v>
      </c>
      <c r="AN179" s="33">
        <v>0.71758139534883725</v>
      </c>
      <c r="AO179" s="33">
        <v>0.24420255560814016</v>
      </c>
      <c r="AP179" s="33">
        <v>0.84128809660724568</v>
      </c>
      <c r="AQ179" s="33">
        <v>0.73357578601595486</v>
      </c>
      <c r="AR179" s="33">
        <v>0.52834335955576128</v>
      </c>
      <c r="AS179" s="33">
        <v>0.53807106598984744</v>
      </c>
      <c r="AT179" s="33">
        <v>0.46645569620253174</v>
      </c>
      <c r="AU179" s="33">
        <v>0.39571589627959358</v>
      </c>
      <c r="AV179" s="33">
        <v>0</v>
      </c>
      <c r="AW179" s="33">
        <v>1</v>
      </c>
      <c r="AX179" s="33">
        <v>0</v>
      </c>
      <c r="AY179" s="33">
        <v>1</v>
      </c>
      <c r="AZ179" s="33">
        <v>1</v>
      </c>
      <c r="BA179" s="33">
        <v>0.4583333333333332</v>
      </c>
      <c r="BB179" s="33">
        <v>0.80503144654088088</v>
      </c>
      <c r="BC179" s="33">
        <v>0.14393939393939417</v>
      </c>
      <c r="BD179" s="33">
        <v>0.60884859964822091</v>
      </c>
      <c r="BE179" s="33">
        <v>0.77122069523039616</v>
      </c>
      <c r="BF179" s="33">
        <v>0.78394943497414293</v>
      </c>
      <c r="BG179" s="33">
        <v>0.44680851063829791</v>
      </c>
      <c r="BH179" s="33">
        <v>0.47916666666666669</v>
      </c>
    </row>
    <row r="180" spans="1:60" x14ac:dyDescent="0.25">
      <c r="A180" s="34" t="s">
        <v>1223</v>
      </c>
      <c r="B180" s="34" t="s">
        <v>1224</v>
      </c>
      <c r="C180" s="62">
        <f t="shared" si="45"/>
        <v>0.55589175071356189</v>
      </c>
      <c r="D180" s="62">
        <f t="shared" si="46"/>
        <v>0.55413404396813859</v>
      </c>
      <c r="E180" s="62">
        <f t="shared" si="47"/>
        <v>0.53688266057232803</v>
      </c>
      <c r="F180" s="62">
        <f t="shared" si="48"/>
        <v>0.52296463095441137</v>
      </c>
      <c r="G180" s="62">
        <f t="shared" si="49"/>
        <v>0.51213017679809147</v>
      </c>
      <c r="H180" s="62">
        <f t="shared" si="50"/>
        <v>0.60166215463889738</v>
      </c>
      <c r="I180" s="62">
        <f t="shared" si="51"/>
        <v>0.58894750712515187</v>
      </c>
      <c r="J180" s="62">
        <f t="shared" si="52"/>
        <v>0.62877036636200478</v>
      </c>
      <c r="K180" s="62">
        <f t="shared" si="53"/>
        <v>0.65652064809578925</v>
      </c>
      <c r="L180" s="42">
        <f t="shared" si="54"/>
        <v>0.58124816013530523</v>
      </c>
      <c r="M180" s="43">
        <f t="shared" si="55"/>
        <v>0.54690827504898476</v>
      </c>
      <c r="N180" s="43">
        <v>0.53859895206488706</v>
      </c>
      <c r="O180" s="43">
        <v>0.53313744164223908</v>
      </c>
      <c r="P180" s="43">
        <v>0.47725348533034001</v>
      </c>
      <c r="Q180" s="43">
        <v>0.42838992897718098</v>
      </c>
      <c r="R180" s="43">
        <v>0.38713546660162301</v>
      </c>
      <c r="S180" s="43">
        <v>0.67009996322175502</v>
      </c>
      <c r="T180" s="43">
        <v>0.63531048641793808</v>
      </c>
      <c r="U180" s="43">
        <v>0.74101176552494508</v>
      </c>
      <c r="V180" s="43">
        <v>0.81</v>
      </c>
      <c r="W180" s="43">
        <f t="shared" si="56"/>
        <v>0.52146938061143588</v>
      </c>
      <c r="X180" s="43">
        <f t="shared" si="57"/>
        <v>0.64102693965917468</v>
      </c>
      <c r="Y180" s="42">
        <f t="shared" si="58"/>
        <v>0.50539942652531444</v>
      </c>
      <c r="Z180" s="42">
        <f t="shared" si="59"/>
        <v>0.44107857533647221</v>
      </c>
      <c r="AA180" s="42">
        <f t="shared" si="60"/>
        <v>0.60658151724637921</v>
      </c>
      <c r="AB180" s="42">
        <f t="shared" si="61"/>
        <v>0.53281800333757767</v>
      </c>
      <c r="AC180" s="42">
        <f t="shared" si="62"/>
        <v>0.69936114242765857</v>
      </c>
      <c r="AD180" s="42">
        <f t="shared" si="63"/>
        <v>0.66666666666666663</v>
      </c>
      <c r="AE180" s="42">
        <f t="shared" si="64"/>
        <v>0.55705300988319872</v>
      </c>
      <c r="AF180" s="42">
        <f t="shared" si="65"/>
        <v>0.75848853591357224</v>
      </c>
      <c r="AG180" s="42">
        <f t="shared" si="66"/>
        <v>0.33532801418439728</v>
      </c>
      <c r="AH180" s="43">
        <v>0.65402858312768253</v>
      </c>
      <c r="AI180" s="43">
        <v>0.16437430382998017</v>
      </c>
      <c r="AJ180" s="43">
        <v>0.69779539261828083</v>
      </c>
      <c r="AK180" s="33">
        <v>0.63740920096852305</v>
      </c>
      <c r="AL180" s="33">
        <v>0.24474794970442132</v>
      </c>
      <c r="AM180" s="33">
        <v>0.49554237202567802</v>
      </c>
      <c r="AN180" s="33">
        <v>0.52874418604651174</v>
      </c>
      <c r="AO180" s="33">
        <v>0.43019403691433994</v>
      </c>
      <c r="AP180" s="33">
        <v>0.80402530189764232</v>
      </c>
      <c r="AQ180" s="33">
        <v>0.77440168934772402</v>
      </c>
      <c r="AR180" s="33">
        <v>3.239241092086996E-2</v>
      </c>
      <c r="AS180" s="33">
        <v>0.76099830795262258</v>
      </c>
      <c r="AT180" s="33">
        <v>0.80506329113924047</v>
      </c>
      <c r="AU180" s="33">
        <v>9.808342728297563E-2</v>
      </c>
      <c r="AV180" s="33">
        <v>1</v>
      </c>
      <c r="AW180" s="33">
        <v>1</v>
      </c>
      <c r="AX180" s="33">
        <v>0</v>
      </c>
      <c r="AY180" s="33">
        <v>1</v>
      </c>
      <c r="AZ180" s="33">
        <v>1</v>
      </c>
      <c r="BA180" s="33">
        <v>0.49999999999999989</v>
      </c>
      <c r="BB180" s="33">
        <v>0.61410601976639756</v>
      </c>
      <c r="BC180" s="33">
        <v>0.70247933884297586</v>
      </c>
      <c r="BD180" s="33">
        <v>0.71992964416181837</v>
      </c>
      <c r="BE180" s="33">
        <v>0.80614389652384799</v>
      </c>
      <c r="BF180" s="33">
        <v>0.8054012641256465</v>
      </c>
      <c r="BG180" s="33">
        <v>0.19148936170212782</v>
      </c>
      <c r="BH180" s="33">
        <v>0.47916666666666669</v>
      </c>
    </row>
    <row r="181" spans="1:60" x14ac:dyDescent="0.25">
      <c r="A181" s="34" t="s">
        <v>1225</v>
      </c>
      <c r="B181" s="34" t="s">
        <v>1226</v>
      </c>
      <c r="C181" s="62">
        <f t="shared" si="45"/>
        <v>0.51043472218167807</v>
      </c>
      <c r="D181" s="62">
        <f t="shared" si="46"/>
        <v>0.51752146209118088</v>
      </c>
      <c r="E181" s="62">
        <f t="shared" si="47"/>
        <v>0.52098867383882441</v>
      </c>
      <c r="F181" s="62">
        <f t="shared" si="48"/>
        <v>0.53443852128119174</v>
      </c>
      <c r="G181" s="62">
        <f t="shared" si="49"/>
        <v>0.52343821975680027</v>
      </c>
      <c r="H181" s="62">
        <f t="shared" si="50"/>
        <v>0.60081082491694426</v>
      </c>
      <c r="I181" s="62">
        <f t="shared" si="51"/>
        <v>0.49549935994593214</v>
      </c>
      <c r="J181" s="62">
        <f t="shared" si="52"/>
        <v>0.60449947529180548</v>
      </c>
      <c r="K181" s="62">
        <f t="shared" si="53"/>
        <v>0.63066296893622575</v>
      </c>
      <c r="L181" s="42">
        <f t="shared" si="54"/>
        <v>0.59487136603385693</v>
      </c>
      <c r="M181" s="43">
        <f t="shared" si="55"/>
        <v>0.48814639758716988</v>
      </c>
      <c r="N181" s="43">
        <v>0.43528378069390805</v>
      </c>
      <c r="O181" s="43">
        <v>0.45970266923138298</v>
      </c>
      <c r="P181" s="43">
        <v>0.47130536569784998</v>
      </c>
      <c r="Q181" s="43">
        <v>0.51450437514780001</v>
      </c>
      <c r="R181" s="43">
        <v>0.47937862138618603</v>
      </c>
      <c r="S181" s="43">
        <v>0.70054414216319805</v>
      </c>
      <c r="T181" s="43">
        <v>0.38</v>
      </c>
      <c r="U181" s="43">
        <v>0.71</v>
      </c>
      <c r="V181" s="43">
        <v>0.7752731740114861</v>
      </c>
      <c r="W181" s="43">
        <f t="shared" si="56"/>
        <v>0.52271191557187846</v>
      </c>
      <c r="X181" s="43">
        <f t="shared" si="57"/>
        <v>0.6670308164958354</v>
      </c>
      <c r="Y181" s="42">
        <f t="shared" si="58"/>
        <v>0.52668618499153297</v>
      </c>
      <c r="Z181" s="42">
        <f t="shared" si="59"/>
        <v>0.35538249920420972</v>
      </c>
      <c r="AA181" s="42">
        <f t="shared" si="60"/>
        <v>0.58348305130143674</v>
      </c>
      <c r="AB181" s="42">
        <f t="shared" si="61"/>
        <v>0.62529592679033452</v>
      </c>
      <c r="AC181" s="42">
        <f t="shared" si="62"/>
        <v>0.69785794813979729</v>
      </c>
      <c r="AD181" s="42">
        <f t="shared" si="63"/>
        <v>0.66666666666666663</v>
      </c>
      <c r="AE181" s="42">
        <f t="shared" si="64"/>
        <v>0.63656783468104228</v>
      </c>
      <c r="AF181" s="42">
        <f t="shared" si="65"/>
        <v>0.57647010013887856</v>
      </c>
      <c r="AG181" s="42">
        <f t="shared" si="66"/>
        <v>0.3998226950354612</v>
      </c>
      <c r="AH181" s="43">
        <v>0.65167640008409755</v>
      </c>
      <c r="AI181" s="43">
        <v>0.31901876623555975</v>
      </c>
      <c r="AJ181" s="43">
        <v>0.60936338865494166</v>
      </c>
      <c r="AK181" s="33">
        <v>0.53359564164648909</v>
      </c>
      <c r="AL181" s="33">
        <v>0.17716935676193035</v>
      </c>
      <c r="AM181" s="33">
        <v>0.61610294713873248</v>
      </c>
      <c r="AN181" s="33">
        <v>0.60725581395348849</v>
      </c>
      <c r="AO181" s="33">
        <v>0.51206814955040225</v>
      </c>
      <c r="AP181" s="33">
        <v>0.39608970672800464</v>
      </c>
      <c r="AQ181" s="33">
        <v>0.78589863913655555</v>
      </c>
      <c r="AR181" s="33">
        <v>0.15895418787598334</v>
      </c>
      <c r="AS181" s="33">
        <v>0.87626903553299484</v>
      </c>
      <c r="AT181" s="33">
        <v>0.84066455696202513</v>
      </c>
      <c r="AU181" s="33">
        <v>9.3573844419391983E-2</v>
      </c>
      <c r="AV181" s="33">
        <v>1</v>
      </c>
      <c r="AW181" s="33">
        <v>1</v>
      </c>
      <c r="AX181" s="33">
        <v>0</v>
      </c>
      <c r="AY181" s="33">
        <v>1</v>
      </c>
      <c r="AZ181" s="33">
        <v>1</v>
      </c>
      <c r="BA181" s="33">
        <v>0.49999999999999989</v>
      </c>
      <c r="BB181" s="33">
        <v>0.77313566936208467</v>
      </c>
      <c r="BC181" s="33">
        <v>0.37878787878787867</v>
      </c>
      <c r="BD181" s="33">
        <v>0.72128264104992568</v>
      </c>
      <c r="BE181" s="33">
        <v>0.74114793856103478</v>
      </c>
      <c r="BF181" s="33">
        <v>0.464661942156675</v>
      </c>
      <c r="BG181" s="33">
        <v>0.38297872340425554</v>
      </c>
      <c r="BH181" s="33">
        <v>0.4166666666666668</v>
      </c>
    </row>
    <row r="182" spans="1:60" x14ac:dyDescent="0.25">
      <c r="A182" s="34" t="s">
        <v>1227</v>
      </c>
      <c r="B182" s="34" t="s">
        <v>1228</v>
      </c>
      <c r="C182" s="62">
        <f t="shared" si="45"/>
        <v>0.50433107198254068</v>
      </c>
      <c r="D182" s="62">
        <f t="shared" si="46"/>
        <v>0.50119422457276053</v>
      </c>
      <c r="E182" s="62">
        <f t="shared" si="47"/>
        <v>0.50720442908487062</v>
      </c>
      <c r="F182" s="62">
        <f t="shared" si="48"/>
        <v>0.50064082554885014</v>
      </c>
      <c r="G182" s="62">
        <f t="shared" si="49"/>
        <v>0.49436778449349578</v>
      </c>
      <c r="H182" s="62">
        <f t="shared" si="50"/>
        <v>0.53305592663891255</v>
      </c>
      <c r="I182" s="62">
        <f t="shared" si="51"/>
        <v>0.5281610748479314</v>
      </c>
      <c r="J182" s="62">
        <f t="shared" si="52"/>
        <v>0.54921212572962885</v>
      </c>
      <c r="K182" s="62">
        <f t="shared" si="53"/>
        <v>0.57362116083242143</v>
      </c>
      <c r="L182" s="42">
        <f t="shared" si="54"/>
        <v>0.59783247002228013</v>
      </c>
      <c r="M182" s="43">
        <f t="shared" si="55"/>
        <v>0.56224553968856705</v>
      </c>
      <c r="N182" s="43">
        <v>0.299208592606866</v>
      </c>
      <c r="O182" s="43">
        <v>0.282954490364903</v>
      </c>
      <c r="P182" s="43">
        <v>0.31344104715921001</v>
      </c>
      <c r="Q182" s="43">
        <v>0.28000000000000003</v>
      </c>
      <c r="R182" s="43">
        <v>0.24428428194220703</v>
      </c>
      <c r="S182" s="43">
        <v>0.42299190798635605</v>
      </c>
      <c r="T182" s="43">
        <v>0.40415177148029302</v>
      </c>
      <c r="U182" s="43">
        <v>0.48101784647470103</v>
      </c>
      <c r="V182" s="43">
        <v>0.56000000000000005</v>
      </c>
      <c r="W182" s="43">
        <f t="shared" si="56"/>
        <v>0.56942573468690383</v>
      </c>
      <c r="X182" s="43">
        <f t="shared" si="57"/>
        <v>0.62623920535765631</v>
      </c>
      <c r="Y182" s="42">
        <f t="shared" si="58"/>
        <v>0.55353048557812845</v>
      </c>
      <c r="Z182" s="42">
        <f t="shared" si="59"/>
        <v>0.53568221539771643</v>
      </c>
      <c r="AA182" s="42">
        <f t="shared" si="60"/>
        <v>0.57649879252612624</v>
      </c>
      <c r="AB182" s="42">
        <f t="shared" si="61"/>
        <v>0.61199144524564419</v>
      </c>
      <c r="AC182" s="42">
        <f t="shared" si="62"/>
        <v>0.6745584366779408</v>
      </c>
      <c r="AD182" s="42">
        <f t="shared" si="63"/>
        <v>0.77777777777777779</v>
      </c>
      <c r="AE182" s="42">
        <f t="shared" si="64"/>
        <v>0.4263814016172503</v>
      </c>
      <c r="AF182" s="42">
        <f t="shared" si="65"/>
        <v>0.5560070368239427</v>
      </c>
      <c r="AG182" s="42">
        <f t="shared" si="66"/>
        <v>0.5684840425531914</v>
      </c>
      <c r="AH182" s="43">
        <v>0.66284999928057942</v>
      </c>
      <c r="AI182" s="43">
        <v>0.36757053845454885</v>
      </c>
      <c r="AJ182" s="43">
        <v>0.63017091899925703</v>
      </c>
      <c r="AK182" s="33">
        <v>0.7723970944309928</v>
      </c>
      <c r="AL182" s="33">
        <v>0.29896733636444001</v>
      </c>
      <c r="AM182" s="33">
        <v>0.62592232756686672</v>
      </c>
      <c r="AN182" s="33">
        <v>0.2493023255813954</v>
      </c>
      <c r="AO182" s="33">
        <v>0.58353052531945093</v>
      </c>
      <c r="AP182" s="33">
        <v>0.63772282921219103</v>
      </c>
      <c r="AQ182" s="33">
        <v>0.78601595495072718</v>
      </c>
      <c r="AR182" s="33">
        <v>0.6189264229523368</v>
      </c>
      <c r="AS182" s="33">
        <v>0.40059221658206423</v>
      </c>
      <c r="AT182" s="33">
        <v>0.81645569620253156</v>
      </c>
      <c r="AU182" s="33">
        <v>2.3675310033822384E-2</v>
      </c>
      <c r="AV182" s="33">
        <v>1</v>
      </c>
      <c r="AW182" s="33">
        <v>1</v>
      </c>
      <c r="AX182" s="33">
        <v>0.33333333333333343</v>
      </c>
      <c r="AY182" s="33">
        <v>1</v>
      </c>
      <c r="AZ182" s="33">
        <v>1</v>
      </c>
      <c r="BA182" s="33">
        <v>0.4583333333333332</v>
      </c>
      <c r="BB182" s="33">
        <v>0.3944294699011674</v>
      </c>
      <c r="BC182" s="33">
        <v>0.29338842975206575</v>
      </c>
      <c r="BD182" s="33">
        <v>0.62332566635096753</v>
      </c>
      <c r="BE182" s="33">
        <v>0.56588520614389648</v>
      </c>
      <c r="BF182" s="33">
        <v>0.74142884504884132</v>
      </c>
      <c r="BG182" s="33">
        <v>0.57446808510638303</v>
      </c>
      <c r="BH182" s="33">
        <v>0.56249999999999989</v>
      </c>
    </row>
    <row r="183" spans="1:60" x14ac:dyDescent="0.25">
      <c r="A183" s="34" t="s">
        <v>1229</v>
      </c>
      <c r="B183" s="34" t="s">
        <v>1230</v>
      </c>
      <c r="C183" s="62">
        <f t="shared" si="45"/>
        <v>0.52920877009130463</v>
      </c>
      <c r="D183" s="62">
        <f t="shared" si="46"/>
        <v>0.52736213602670168</v>
      </c>
      <c r="E183" s="62">
        <f t="shared" si="47"/>
        <v>0.50920455128895303</v>
      </c>
      <c r="F183" s="62">
        <f t="shared" si="48"/>
        <v>0.49450812840583924</v>
      </c>
      <c r="G183" s="62">
        <f t="shared" si="49"/>
        <v>0.48303581835864601</v>
      </c>
      <c r="H183" s="62">
        <f t="shared" si="50"/>
        <v>0.57709932607384218</v>
      </c>
      <c r="I183" s="62">
        <f t="shared" si="51"/>
        <v>0.56383104737065814</v>
      </c>
      <c r="J183" s="62">
        <f t="shared" si="52"/>
        <v>0.60530856382936804</v>
      </c>
      <c r="K183" s="62">
        <f t="shared" si="53"/>
        <v>0.57492035841630085</v>
      </c>
      <c r="L183" s="42">
        <f t="shared" si="54"/>
        <v>0.53340981989357672</v>
      </c>
      <c r="M183" s="43">
        <f t="shared" si="55"/>
        <v>0.51533571625908592</v>
      </c>
      <c r="N183" s="43">
        <v>0.53859895206488706</v>
      </c>
      <c r="O183" s="43">
        <v>0.53313744164223908</v>
      </c>
      <c r="P183" s="43">
        <v>0.47725348533034001</v>
      </c>
      <c r="Q183" s="43">
        <v>0.42838992897718098</v>
      </c>
      <c r="R183" s="43">
        <v>0.38713546660162301</v>
      </c>
      <c r="S183" s="43">
        <v>0.67009996322175502</v>
      </c>
      <c r="T183" s="43">
        <v>0.63531048641793808</v>
      </c>
      <c r="U183" s="43">
        <v>0.74101176552494508</v>
      </c>
      <c r="V183" s="43">
        <v>0.66445716175295</v>
      </c>
      <c r="W183" s="43">
        <f t="shared" si="56"/>
        <v>0.51932752547955952</v>
      </c>
      <c r="X183" s="43">
        <f t="shared" si="57"/>
        <v>0.54749211430759392</v>
      </c>
      <c r="Y183" s="42">
        <f t="shared" si="58"/>
        <v>0.56431435487290671</v>
      </c>
      <c r="Z183" s="42">
        <f t="shared" si="59"/>
        <v>0.47470019388238255</v>
      </c>
      <c r="AA183" s="42">
        <f t="shared" si="60"/>
        <v>0.42462036612753301</v>
      </c>
      <c r="AB183" s="42">
        <f t="shared" si="61"/>
        <v>0.61367518703541568</v>
      </c>
      <c r="AC183" s="42">
        <f t="shared" si="62"/>
        <v>0.38556933483652817</v>
      </c>
      <c r="AD183" s="42">
        <f t="shared" si="63"/>
        <v>0.66666666666666663</v>
      </c>
      <c r="AE183" s="42">
        <f t="shared" si="64"/>
        <v>0.59024034141958692</v>
      </c>
      <c r="AF183" s="42">
        <f t="shared" si="65"/>
        <v>0.64193029776639854</v>
      </c>
      <c r="AG183" s="42">
        <f t="shared" si="66"/>
        <v>0.38874113475177319</v>
      </c>
      <c r="AH183" s="43">
        <v>0.50685817627271745</v>
      </c>
      <c r="AI183" s="43">
        <v>0.46178466540817786</v>
      </c>
      <c r="AJ183" s="43">
        <v>0.72430022293782503</v>
      </c>
      <c r="AK183" s="33">
        <v>0.6516343825665859</v>
      </c>
      <c r="AL183" s="33">
        <v>0.2977660051981792</v>
      </c>
      <c r="AM183" s="33">
        <v>0.27360598322980589</v>
      </c>
      <c r="AN183" s="33">
        <v>0.12186046511627928</v>
      </c>
      <c r="AO183" s="33">
        <v>0.35636535731187907</v>
      </c>
      <c r="AP183" s="33">
        <v>0.61575618171362856</v>
      </c>
      <c r="AQ183" s="33">
        <v>0.75551384326607218</v>
      </c>
      <c r="AR183" s="33">
        <v>0.21205460434983806</v>
      </c>
      <c r="AS183" s="33">
        <v>0.81852791878172571</v>
      </c>
      <c r="AT183" s="33">
        <v>0.81044303797468342</v>
      </c>
      <c r="AU183" s="33">
        <v>0.15670800450958447</v>
      </c>
      <c r="AV183" s="33">
        <v>0</v>
      </c>
      <c r="AW183" s="33">
        <v>1</v>
      </c>
      <c r="AX183" s="33">
        <v>0</v>
      </c>
      <c r="AY183" s="33">
        <v>1</v>
      </c>
      <c r="AZ183" s="33">
        <v>1</v>
      </c>
      <c r="BA183" s="33">
        <v>0.54166666666666663</v>
      </c>
      <c r="BB183" s="33">
        <v>0.6388140161725071</v>
      </c>
      <c r="BC183" s="33">
        <v>0.48278236914600459</v>
      </c>
      <c r="BD183" s="33">
        <v>0.62156677039642816</v>
      </c>
      <c r="BE183" s="33">
        <v>0.69474535165723528</v>
      </c>
      <c r="BF183" s="33">
        <v>0.76862669986592624</v>
      </c>
      <c r="BG183" s="33">
        <v>0.31914893617021295</v>
      </c>
      <c r="BH183" s="33">
        <v>0.45833333333333337</v>
      </c>
    </row>
    <row r="184" spans="1:60" x14ac:dyDescent="0.25">
      <c r="A184" s="34" t="s">
        <v>1231</v>
      </c>
      <c r="B184" s="34" t="s">
        <v>1232</v>
      </c>
      <c r="C184" s="62">
        <f t="shared" si="45"/>
        <v>0.50227647438920719</v>
      </c>
      <c r="D184" s="62">
        <f t="shared" si="46"/>
        <v>0.50033044770226198</v>
      </c>
      <c r="E184" s="62">
        <f t="shared" si="47"/>
        <v>0.48115383136444478</v>
      </c>
      <c r="F184" s="62">
        <f t="shared" si="48"/>
        <v>0.46557279070275004</v>
      </c>
      <c r="G184" s="62">
        <f t="shared" si="49"/>
        <v>0.45336887431837164</v>
      </c>
      <c r="H184" s="62">
        <f t="shared" si="50"/>
        <v>0.55250644026851248</v>
      </c>
      <c r="I184" s="62">
        <f t="shared" si="51"/>
        <v>0.53863269893536359</v>
      </c>
      <c r="J184" s="62">
        <f t="shared" si="52"/>
        <v>0.56061161210680543</v>
      </c>
      <c r="K184" s="62">
        <f t="shared" si="53"/>
        <v>0.55023009087547048</v>
      </c>
      <c r="L184" s="42">
        <f t="shared" si="54"/>
        <v>0.55877361406882875</v>
      </c>
      <c r="M184" s="43">
        <f t="shared" si="55"/>
        <v>0.39310073483368024</v>
      </c>
      <c r="N184" s="43">
        <v>0.53859895206488706</v>
      </c>
      <c r="O184" s="43">
        <v>0.53313744164223908</v>
      </c>
      <c r="P184" s="43">
        <v>0.47725348533034001</v>
      </c>
      <c r="Q184" s="43">
        <v>0.42838992897718098</v>
      </c>
      <c r="R184" s="43">
        <v>0.38713546660162301</v>
      </c>
      <c r="S184" s="43">
        <v>0.67009996322175502</v>
      </c>
      <c r="T184" s="43">
        <v>0.63531048641793808</v>
      </c>
      <c r="U184" s="43">
        <v>0.69</v>
      </c>
      <c r="V184" s="43">
        <v>0.66445716175295</v>
      </c>
      <c r="W184" s="43">
        <f t="shared" si="56"/>
        <v>0.54560245420824161</v>
      </c>
      <c r="X184" s="43">
        <f t="shared" si="57"/>
        <v>0.57194477392941589</v>
      </c>
      <c r="Y184" s="42">
        <f t="shared" si="58"/>
        <v>0.53217910264972457</v>
      </c>
      <c r="Z184" s="42">
        <f t="shared" si="59"/>
        <v>0.31523606910287355</v>
      </c>
      <c r="AA184" s="42">
        <f t="shared" si="60"/>
        <v>0.55091292618314447</v>
      </c>
      <c r="AB184" s="42">
        <f t="shared" si="61"/>
        <v>0.78408171889722367</v>
      </c>
      <c r="AC184" s="42">
        <f t="shared" si="62"/>
        <v>0.3859451334084929</v>
      </c>
      <c r="AD184" s="42">
        <f t="shared" si="63"/>
        <v>0.77777777777777779</v>
      </c>
      <c r="AE184" s="42">
        <f t="shared" si="64"/>
        <v>0.55211141060197688</v>
      </c>
      <c r="AF184" s="42">
        <f t="shared" si="65"/>
        <v>0.54617487392267949</v>
      </c>
      <c r="AG184" s="42">
        <f t="shared" si="66"/>
        <v>0.24002659574468094</v>
      </c>
      <c r="AH184" s="43">
        <v>0.38621043899859536</v>
      </c>
      <c r="AI184" s="43">
        <v>0.66635857566348411</v>
      </c>
      <c r="AJ184" s="43">
        <v>0.54396829328709417</v>
      </c>
      <c r="AK184" s="33">
        <v>0.48153753026634383</v>
      </c>
      <c r="AL184" s="33">
        <v>0.14893460793940327</v>
      </c>
      <c r="AM184" s="33">
        <v>0.82046823473434471</v>
      </c>
      <c r="AN184" s="33">
        <v>0.52446511627906978</v>
      </c>
      <c r="AO184" s="33">
        <v>0.43019403691433994</v>
      </c>
      <c r="AP184" s="33">
        <v>0.23553766532489923</v>
      </c>
      <c r="AQ184" s="33">
        <v>0.74389957766306891</v>
      </c>
      <c r="AR184" s="33">
        <v>0.66658954187875996</v>
      </c>
      <c r="AS184" s="33">
        <v>0.91730118443316411</v>
      </c>
      <c r="AT184" s="33">
        <v>0.76835443037974693</v>
      </c>
      <c r="AU184" s="33">
        <v>0.15783540022547873</v>
      </c>
      <c r="AV184" s="33">
        <v>1</v>
      </c>
      <c r="AW184" s="33">
        <v>0</v>
      </c>
      <c r="AX184" s="33">
        <v>0.33333333333333343</v>
      </c>
      <c r="AY184" s="33">
        <v>1</v>
      </c>
      <c r="AZ184" s="33">
        <v>1</v>
      </c>
      <c r="BA184" s="33">
        <v>0.49999999999999989</v>
      </c>
      <c r="BB184" s="33">
        <v>0.60422282120395387</v>
      </c>
      <c r="BC184" s="33">
        <v>0.66460055096418735</v>
      </c>
      <c r="BD184" s="33">
        <v>0.45595995129211203</v>
      </c>
      <c r="BE184" s="33">
        <v>0.50428455941794659</v>
      </c>
      <c r="BF184" s="33">
        <v>0.55985443401647195</v>
      </c>
      <c r="BG184" s="33">
        <v>4.255319148936175E-2</v>
      </c>
      <c r="BH184" s="33">
        <v>0.43750000000000011</v>
      </c>
    </row>
    <row r="185" spans="1:60" x14ac:dyDescent="0.25">
      <c r="A185" s="34" t="s">
        <v>1233</v>
      </c>
      <c r="B185" s="34" t="s">
        <v>1234</v>
      </c>
      <c r="C185" s="62">
        <f t="shared" si="45"/>
        <v>0.55710686556108646</v>
      </c>
      <c r="D185" s="62">
        <f t="shared" si="46"/>
        <v>0.56360705972477421</v>
      </c>
      <c r="E185" s="62">
        <f t="shared" si="47"/>
        <v>0.56679242436270139</v>
      </c>
      <c r="F185" s="62">
        <f t="shared" si="48"/>
        <v>0.57917958102460632</v>
      </c>
      <c r="G185" s="62">
        <f t="shared" si="49"/>
        <v>0.56904483474395939</v>
      </c>
      <c r="H185" s="62">
        <f t="shared" si="50"/>
        <v>0.6409353332310449</v>
      </c>
      <c r="I185" s="62">
        <f t="shared" si="51"/>
        <v>0.62195001970128416</v>
      </c>
      <c r="J185" s="62">
        <f t="shared" si="52"/>
        <v>0.64439434329817002</v>
      </c>
      <c r="K185" s="62">
        <f t="shared" si="53"/>
        <v>0.66899942782790678</v>
      </c>
      <c r="L185" s="42">
        <f t="shared" si="54"/>
        <v>0.64234818276751926</v>
      </c>
      <c r="M185" s="43">
        <f t="shared" si="55"/>
        <v>0.57360354072966235</v>
      </c>
      <c r="N185" s="43">
        <v>0.43528378069390805</v>
      </c>
      <c r="O185" s="43">
        <v>0.45970266923138298</v>
      </c>
      <c r="P185" s="43">
        <v>0.47130536569784998</v>
      </c>
      <c r="Q185" s="43">
        <v>0.51450437514780001</v>
      </c>
      <c r="R185" s="43">
        <v>0.47937862138618603</v>
      </c>
      <c r="S185" s="43">
        <v>0.70054414216319805</v>
      </c>
      <c r="T185" s="43">
        <v>0.64717329359239906</v>
      </c>
      <c r="U185" s="43">
        <v>0.71</v>
      </c>
      <c r="V185" s="43">
        <v>0.7752731740114861</v>
      </c>
      <c r="W185" s="43">
        <f t="shared" si="56"/>
        <v>0.58290618589791898</v>
      </c>
      <c r="X185" s="43">
        <f t="shared" si="57"/>
        <v>0.70179017963711965</v>
      </c>
      <c r="Y185" s="42">
        <f t="shared" si="58"/>
        <v>0.62787532363327203</v>
      </c>
      <c r="Z185" s="42">
        <f t="shared" si="59"/>
        <v>0.6108986569157685</v>
      </c>
      <c r="AA185" s="42">
        <f t="shared" si="60"/>
        <v>0.50232444894677719</v>
      </c>
      <c r="AB185" s="42">
        <f t="shared" si="61"/>
        <v>0.59052631409585843</v>
      </c>
      <c r="AC185" s="42">
        <f t="shared" si="62"/>
        <v>0.76625328823750449</v>
      </c>
      <c r="AD185" s="42">
        <f t="shared" si="63"/>
        <v>0.66666666666666663</v>
      </c>
      <c r="AE185" s="42">
        <f t="shared" si="64"/>
        <v>0.67245058400718793</v>
      </c>
      <c r="AF185" s="42">
        <f t="shared" si="65"/>
        <v>0.65186133677847347</v>
      </c>
      <c r="AG185" s="42">
        <f t="shared" si="66"/>
        <v>0.49534574468085119</v>
      </c>
      <c r="AH185" s="43">
        <v>0.56380088208041945</v>
      </c>
      <c r="AI185" s="43">
        <v>0.46919343164822969</v>
      </c>
      <c r="AJ185" s="43">
        <v>0.85063165717116684</v>
      </c>
      <c r="AK185" s="33">
        <v>0.89346246973365639</v>
      </c>
      <c r="AL185" s="33">
        <v>0.32833484409788066</v>
      </c>
      <c r="AM185" s="33">
        <v>0.50938403014351064</v>
      </c>
      <c r="AN185" s="33">
        <v>0.50586046511627902</v>
      </c>
      <c r="AO185" s="33">
        <v>0.30004732607666834</v>
      </c>
      <c r="AP185" s="33">
        <v>0.51742380678550892</v>
      </c>
      <c r="AQ185" s="33">
        <v>0.6789066166119192</v>
      </c>
      <c r="AR185" s="33">
        <v>0.67098565478944938</v>
      </c>
      <c r="AS185" s="33">
        <v>0.69268189509306255</v>
      </c>
      <c r="AT185" s="33">
        <v>0.4079113924050633</v>
      </c>
      <c r="AU185" s="33">
        <v>0.29875986471251381</v>
      </c>
      <c r="AV185" s="33">
        <v>1</v>
      </c>
      <c r="AW185" s="33">
        <v>1</v>
      </c>
      <c r="AX185" s="33">
        <v>0</v>
      </c>
      <c r="AY185" s="33">
        <v>1</v>
      </c>
      <c r="AZ185" s="33">
        <v>1</v>
      </c>
      <c r="BA185" s="33">
        <v>0.54166666666666663</v>
      </c>
      <c r="BB185" s="33">
        <v>0.80323450134770924</v>
      </c>
      <c r="BC185" s="33">
        <v>0.39738292011019266</v>
      </c>
      <c r="BD185" s="33">
        <v>0.71573535380868636</v>
      </c>
      <c r="BE185" s="33">
        <v>0.63912691996766369</v>
      </c>
      <c r="BF185" s="33">
        <v>0.85520015322735121</v>
      </c>
      <c r="BG185" s="33">
        <v>0.55319148936170226</v>
      </c>
      <c r="BH185" s="33">
        <v>0.43750000000000011</v>
      </c>
    </row>
    <row r="186" spans="1:60" x14ac:dyDescent="0.25">
      <c r="A186" s="34" t="s">
        <v>1235</v>
      </c>
      <c r="B186" s="34" t="s">
        <v>1236</v>
      </c>
      <c r="C186" s="62">
        <f t="shared" si="45"/>
        <v>0.48013011134635503</v>
      </c>
      <c r="D186" s="62">
        <f t="shared" si="46"/>
        <v>0.48765744323015314</v>
      </c>
      <c r="E186" s="62">
        <f t="shared" si="47"/>
        <v>0.49133544191429279</v>
      </c>
      <c r="F186" s="62">
        <f t="shared" si="48"/>
        <v>0.50557477314636989</v>
      </c>
      <c r="G186" s="62">
        <f t="shared" si="49"/>
        <v>0.49393206832007264</v>
      </c>
      <c r="H186" s="62">
        <f t="shared" si="50"/>
        <v>0.57528685501248455</v>
      </c>
      <c r="I186" s="62">
        <f t="shared" si="51"/>
        <v>0.55405657759166849</v>
      </c>
      <c r="J186" s="62">
        <f t="shared" si="52"/>
        <v>0.57913809565667895</v>
      </c>
      <c r="K186" s="62">
        <f t="shared" si="53"/>
        <v>0.60639681611980067</v>
      </c>
      <c r="L186" s="42">
        <f t="shared" si="54"/>
        <v>0.54506449332782858</v>
      </c>
      <c r="M186" s="43">
        <f t="shared" si="55"/>
        <v>0.45277753952329503</v>
      </c>
      <c r="N186" s="43">
        <v>0.43528378069390805</v>
      </c>
      <c r="O186" s="43">
        <v>0.45970266923138298</v>
      </c>
      <c r="P186" s="43">
        <v>0.47130536569784998</v>
      </c>
      <c r="Q186" s="43">
        <v>0.51450437514780001</v>
      </c>
      <c r="R186" s="43">
        <v>0.47937862138618603</v>
      </c>
      <c r="S186" s="43">
        <v>0.70054414216319805</v>
      </c>
      <c r="T186" s="43">
        <v>0.64717329359239906</v>
      </c>
      <c r="U186" s="43">
        <v>0.71</v>
      </c>
      <c r="V186" s="43">
        <v>0.7752731740114861</v>
      </c>
      <c r="W186" s="43">
        <f t="shared" si="56"/>
        <v>0.50662777355445676</v>
      </c>
      <c r="X186" s="43">
        <f t="shared" si="57"/>
        <v>0.5835012131012004</v>
      </c>
      <c r="Y186" s="42">
        <f t="shared" si="58"/>
        <v>0.52049643313857763</v>
      </c>
      <c r="Z186" s="42">
        <f t="shared" si="59"/>
        <v>0.42126929540216429</v>
      </c>
      <c r="AA186" s="42">
        <f t="shared" si="60"/>
        <v>0.52654251115106621</v>
      </c>
      <c r="AB186" s="42">
        <f t="shared" si="61"/>
        <v>0.55820285452601881</v>
      </c>
      <c r="AC186" s="42">
        <f t="shared" si="62"/>
        <v>0.357384441939121</v>
      </c>
      <c r="AD186" s="42">
        <f t="shared" si="63"/>
        <v>0.77777777777777779</v>
      </c>
      <c r="AE186" s="42">
        <f t="shared" si="64"/>
        <v>0.61534141958670263</v>
      </c>
      <c r="AF186" s="42">
        <f t="shared" si="65"/>
        <v>0.48423415706077444</v>
      </c>
      <c r="AG186" s="42">
        <f t="shared" si="66"/>
        <v>0.42132092198581561</v>
      </c>
      <c r="AH186" s="43">
        <v>0.22441037200019665</v>
      </c>
      <c r="AI186" s="43">
        <v>0.76809205597634866</v>
      </c>
      <c r="AJ186" s="43">
        <v>0.56898687143918747</v>
      </c>
      <c r="AK186" s="33">
        <v>0.59715496368038756</v>
      </c>
      <c r="AL186" s="33">
        <v>0.24538362712394104</v>
      </c>
      <c r="AM186" s="33">
        <v>0.5444889612286633</v>
      </c>
      <c r="AN186" s="33">
        <v>0.57916279069767451</v>
      </c>
      <c r="AO186" s="33">
        <v>0.13203975390440176</v>
      </c>
      <c r="AP186" s="33">
        <v>0.45773433007475561</v>
      </c>
      <c r="AQ186" s="33">
        <v>0.91928671984983557</v>
      </c>
      <c r="AR186" s="33">
        <v>0.12054604349838036</v>
      </c>
      <c r="AS186" s="33">
        <v>0.72969543147208116</v>
      </c>
      <c r="AT186" s="33">
        <v>0.824367088607595</v>
      </c>
      <c r="AU186" s="33">
        <v>7.215332581736307E-2</v>
      </c>
      <c r="AV186" s="33">
        <v>0</v>
      </c>
      <c r="AW186" s="33">
        <v>1</v>
      </c>
      <c r="AX186" s="33">
        <v>0.33333333333333343</v>
      </c>
      <c r="AY186" s="33">
        <v>1</v>
      </c>
      <c r="AZ186" s="33">
        <v>1</v>
      </c>
      <c r="BA186" s="33">
        <v>0.58333333333333326</v>
      </c>
      <c r="BB186" s="33">
        <v>0.647349505840072</v>
      </c>
      <c r="BC186" s="33">
        <v>0.40289256198347012</v>
      </c>
      <c r="BD186" s="33">
        <v>0.53889866053308078</v>
      </c>
      <c r="BE186" s="33">
        <v>0.45367825383993532</v>
      </c>
      <c r="BF186" s="33">
        <v>0.54146715188661176</v>
      </c>
      <c r="BG186" s="33">
        <v>0.44680851063829791</v>
      </c>
      <c r="BH186" s="33">
        <v>0.39583333333333331</v>
      </c>
    </row>
    <row r="187" spans="1:60" x14ac:dyDescent="0.25">
      <c r="A187" s="34" t="s">
        <v>1237</v>
      </c>
      <c r="B187" s="34" t="s">
        <v>1238</v>
      </c>
      <c r="C187" s="62">
        <f t="shared" si="45"/>
        <v>0.47526352492463131</v>
      </c>
      <c r="D187" s="62">
        <f t="shared" si="46"/>
        <v>0.4719335108909069</v>
      </c>
      <c r="E187" s="62">
        <f t="shared" si="47"/>
        <v>0.47831153115938629</v>
      </c>
      <c r="F187" s="62">
        <f t="shared" si="48"/>
        <v>0.47134575861352696</v>
      </c>
      <c r="G187" s="62">
        <f t="shared" si="49"/>
        <v>0.46467740885665459</v>
      </c>
      <c r="H187" s="62">
        <f t="shared" si="50"/>
        <v>0.5056423725140099</v>
      </c>
      <c r="I187" s="62">
        <f t="shared" si="51"/>
        <v>0.4941323953643495</v>
      </c>
      <c r="J187" s="62">
        <f t="shared" si="52"/>
        <v>0.50481035132826835</v>
      </c>
      <c r="K187" s="62">
        <f t="shared" si="53"/>
        <v>0.52258403017450983</v>
      </c>
      <c r="L187" s="42">
        <f t="shared" si="54"/>
        <v>0.58469458717934586</v>
      </c>
      <c r="M187" s="43">
        <f t="shared" si="55"/>
        <v>0.49621841224391389</v>
      </c>
      <c r="N187" s="43">
        <v>0.299208592606866</v>
      </c>
      <c r="O187" s="43">
        <v>0.282954490364903</v>
      </c>
      <c r="P187" s="43">
        <v>0.31344104715921001</v>
      </c>
      <c r="Q187" s="43">
        <v>0.28000000000000003</v>
      </c>
      <c r="R187" s="43">
        <v>0.24428428194220703</v>
      </c>
      <c r="S187" s="43">
        <v>0.42299190798635605</v>
      </c>
      <c r="T187" s="43">
        <v>0.38</v>
      </c>
      <c r="U187" s="43">
        <v>0.42</v>
      </c>
      <c r="V187" s="43">
        <v>0.48081361606320505</v>
      </c>
      <c r="W187" s="43">
        <f t="shared" si="56"/>
        <v>0.57286628469164413</v>
      </c>
      <c r="X187" s="43">
        <f t="shared" si="57"/>
        <v>0.59652288966704747</v>
      </c>
      <c r="Y187" s="42">
        <f t="shared" si="58"/>
        <v>0.55973783741111582</v>
      </c>
      <c r="Z187" s="42">
        <f t="shared" si="59"/>
        <v>0.37403667167561366</v>
      </c>
      <c r="AA187" s="42">
        <f t="shared" si="60"/>
        <v>0.58298421476015694</v>
      </c>
      <c r="AB187" s="42">
        <f t="shared" si="61"/>
        <v>0.77470641491968983</v>
      </c>
      <c r="AC187" s="42">
        <f t="shared" si="62"/>
        <v>0.34272829763246926</v>
      </c>
      <c r="AD187" s="42">
        <f t="shared" si="63"/>
        <v>0.88888888888888895</v>
      </c>
      <c r="AE187" s="42">
        <f t="shared" si="64"/>
        <v>0.55795148247978432</v>
      </c>
      <c r="AF187" s="42">
        <f t="shared" si="65"/>
        <v>0.49775597342399791</v>
      </c>
      <c r="AG187" s="42">
        <f t="shared" si="66"/>
        <v>0.49468085106382986</v>
      </c>
      <c r="AH187" s="43">
        <v>0.53979100393978341</v>
      </c>
      <c r="AI187" s="43">
        <v>0.50429741540280359</v>
      </c>
      <c r="AJ187" s="43">
        <v>0.63512509289076036</v>
      </c>
      <c r="AK187" s="33">
        <v>0.65435835351089577</v>
      </c>
      <c r="AL187" s="33">
        <v>9.3714989840331525E-2</v>
      </c>
      <c r="AM187" s="33">
        <v>0.77342194107812956</v>
      </c>
      <c r="AN187" s="33">
        <v>0.55330232558139547</v>
      </c>
      <c r="AO187" s="33">
        <v>0.42640795078088034</v>
      </c>
      <c r="AP187" s="33">
        <v>0.32696952271420343</v>
      </c>
      <c r="AQ187" s="33">
        <v>0.83481933364617544</v>
      </c>
      <c r="AR187" s="33">
        <v>0.65490513651087467</v>
      </c>
      <c r="AS187" s="33">
        <v>0.81873942470389138</v>
      </c>
      <c r="AT187" s="33">
        <v>0.85047468354430367</v>
      </c>
      <c r="AU187" s="33">
        <v>2.8184892897407679E-2</v>
      </c>
      <c r="AV187" s="33">
        <v>0</v>
      </c>
      <c r="AW187" s="33">
        <v>1</v>
      </c>
      <c r="AX187" s="33">
        <v>0.66666666666666674</v>
      </c>
      <c r="AY187" s="33">
        <v>1</v>
      </c>
      <c r="AZ187" s="33">
        <v>1</v>
      </c>
      <c r="BA187" s="33">
        <v>0.49999999999999989</v>
      </c>
      <c r="BB187" s="33">
        <v>0.61590296495956875</v>
      </c>
      <c r="BC187" s="33">
        <v>0.22658402203856684</v>
      </c>
      <c r="BD187" s="33">
        <v>0.62941415234744968</v>
      </c>
      <c r="BE187" s="33">
        <v>0.54567502021018588</v>
      </c>
      <c r="BF187" s="33">
        <v>0.58935069909978932</v>
      </c>
      <c r="BG187" s="33">
        <v>0.48936170212765956</v>
      </c>
      <c r="BH187" s="33">
        <v>0.50000000000000022</v>
      </c>
    </row>
    <row r="188" spans="1:60" x14ac:dyDescent="0.25">
      <c r="A188" s="34" t="s">
        <v>1239</v>
      </c>
      <c r="B188" s="34" t="s">
        <v>1240</v>
      </c>
      <c r="C188" s="62">
        <f t="shared" si="45"/>
        <v>0.55585863544327385</v>
      </c>
      <c r="D188" s="62">
        <f t="shared" si="46"/>
        <v>0.56237325746621802</v>
      </c>
      <c r="E188" s="62">
        <f t="shared" si="47"/>
        <v>0.56556557113787298</v>
      </c>
      <c r="F188" s="62">
        <f t="shared" si="48"/>
        <v>0.57797902212571561</v>
      </c>
      <c r="G188" s="62">
        <f t="shared" si="49"/>
        <v>0.56782284815806772</v>
      </c>
      <c r="H188" s="62">
        <f t="shared" si="50"/>
        <v>0.63985065783005224</v>
      </c>
      <c r="I188" s="62">
        <f t="shared" si="51"/>
        <v>0.62083217534852997</v>
      </c>
      <c r="J188" s="62">
        <f t="shared" si="52"/>
        <v>0.6682918877289904</v>
      </c>
      <c r="K188" s="62">
        <f t="shared" si="53"/>
        <v>0.6679603261988144</v>
      </c>
      <c r="L188" s="42">
        <f t="shared" si="54"/>
        <v>0.50543253275905953</v>
      </c>
      <c r="M188" s="43">
        <f t="shared" si="55"/>
        <v>0.69426396528485057</v>
      </c>
      <c r="N188" s="43">
        <v>0.43528378069390805</v>
      </c>
      <c r="O188" s="43">
        <v>0.45970266923138298</v>
      </c>
      <c r="P188" s="43">
        <v>0.47130536569784998</v>
      </c>
      <c r="Q188" s="43">
        <v>0.51450437514780001</v>
      </c>
      <c r="R188" s="43">
        <v>0.47937862138618603</v>
      </c>
      <c r="S188" s="43">
        <v>0.70054414216319805</v>
      </c>
      <c r="T188" s="43">
        <v>0.64717329359239906</v>
      </c>
      <c r="U188" s="43">
        <v>0.77612991427271405</v>
      </c>
      <c r="V188" s="43">
        <v>0.7752731740114861</v>
      </c>
      <c r="W188" s="43">
        <f t="shared" si="56"/>
        <v>0.56242283726106024</v>
      </c>
      <c r="X188" s="43">
        <f t="shared" si="57"/>
        <v>0.44844222825705887</v>
      </c>
      <c r="Y188" s="42">
        <f t="shared" si="58"/>
        <v>0.5924482223593428</v>
      </c>
      <c r="Z188" s="42">
        <f t="shared" si="59"/>
        <v>0.48467152424827153</v>
      </c>
      <c r="AA188" s="42">
        <f t="shared" si="60"/>
        <v>0.56238189768446811</v>
      </c>
      <c r="AB188" s="42">
        <f t="shared" si="61"/>
        <v>0.6101897047521585</v>
      </c>
      <c r="AC188" s="42">
        <f t="shared" si="62"/>
        <v>0.3859451334084929</v>
      </c>
      <c r="AD188" s="42">
        <f t="shared" si="63"/>
        <v>0.44444444444444448</v>
      </c>
      <c r="AE188" s="42">
        <f t="shared" si="64"/>
        <v>0.51493710691823935</v>
      </c>
      <c r="AF188" s="42">
        <f t="shared" si="65"/>
        <v>0.71565559014416935</v>
      </c>
      <c r="AG188" s="42">
        <f t="shared" si="66"/>
        <v>0.6728723404255319</v>
      </c>
      <c r="AH188" s="43">
        <v>0.82467145467286063</v>
      </c>
      <c r="AI188" s="43">
        <v>0.10749114651465494</v>
      </c>
      <c r="AJ188" s="43">
        <v>0.84518206589051281</v>
      </c>
      <c r="AK188" s="33">
        <v>0.74092009685230042</v>
      </c>
      <c r="AL188" s="33">
        <v>0.2284229516442427</v>
      </c>
      <c r="AM188" s="33">
        <v>0.57093228113655159</v>
      </c>
      <c r="AN188" s="33">
        <v>0.56595348837209303</v>
      </c>
      <c r="AO188" s="33">
        <v>0.37576904874585915</v>
      </c>
      <c r="AP188" s="33">
        <v>0.68510638297872339</v>
      </c>
      <c r="AQ188" s="33">
        <v>0.61414828718911296</v>
      </c>
      <c r="AR188" s="33">
        <v>0.64726978250809819</v>
      </c>
      <c r="AS188" s="33">
        <v>0.59073604060913698</v>
      </c>
      <c r="AT188" s="33">
        <v>0.59256329113924044</v>
      </c>
      <c r="AU188" s="33">
        <v>0.15783540022547873</v>
      </c>
      <c r="AV188" s="33">
        <v>0</v>
      </c>
      <c r="AW188" s="33">
        <v>1</v>
      </c>
      <c r="AX188" s="33">
        <v>0.33333333333333343</v>
      </c>
      <c r="AY188" s="33">
        <v>0</v>
      </c>
      <c r="AZ188" s="33">
        <v>1</v>
      </c>
      <c r="BA188" s="33">
        <v>0.25000000000000017</v>
      </c>
      <c r="BB188" s="33">
        <v>0.77987421383647848</v>
      </c>
      <c r="BC188" s="33">
        <v>0.20316804407713496</v>
      </c>
      <c r="BD188" s="33">
        <v>0.82005141388174818</v>
      </c>
      <c r="BE188" s="33">
        <v>0.97041228779304778</v>
      </c>
      <c r="BF188" s="33">
        <v>0.86899061482474627</v>
      </c>
      <c r="BG188" s="33">
        <v>0.59574468085106391</v>
      </c>
      <c r="BH188" s="33">
        <v>0.75</v>
      </c>
    </row>
    <row r="190" spans="1:60" x14ac:dyDescent="0.25">
      <c r="O190" s="66"/>
      <c r="P190" s="66"/>
      <c r="Q190" s="66"/>
      <c r="R190" s="66"/>
      <c r="S190" s="66"/>
      <c r="T190" s="66"/>
      <c r="U190" s="66"/>
      <c r="V190" s="66"/>
    </row>
    <row r="193" spans="16:19" x14ac:dyDescent="0.25">
      <c r="P193">
        <f>0.54*80/100</f>
        <v>0.43200000000000005</v>
      </c>
      <c r="Q193">
        <f>30-24</f>
        <v>6</v>
      </c>
      <c r="S193">
        <f>0.48-0.3</f>
        <v>0.18</v>
      </c>
    </row>
    <row r="194" spans="16:19" x14ac:dyDescent="0.25">
      <c r="Q194">
        <f>0.06/30*100</f>
        <v>0.2</v>
      </c>
      <c r="S194">
        <f>0.18/0.3*100</f>
        <v>60</v>
      </c>
    </row>
  </sheetData>
  <autoFilter ref="N4:V188" xr:uid="{C9521FFB-4D38-4581-A567-F0C73ECFD4A4}"/>
  <mergeCells count="24">
    <mergeCell ref="AX2:AZ2"/>
    <mergeCell ref="BA2:BB2"/>
    <mergeCell ref="BC2:BF2"/>
    <mergeCell ref="BG2:BH2"/>
    <mergeCell ref="AH1:BH1"/>
    <mergeCell ref="AH2:AJ2"/>
    <mergeCell ref="AK2:AL2"/>
    <mergeCell ref="AM2:AQ2"/>
    <mergeCell ref="AR2:AT2"/>
    <mergeCell ref="AU2:AW2"/>
    <mergeCell ref="C1:K1"/>
    <mergeCell ref="W1:X1"/>
    <mergeCell ref="A3:B3"/>
    <mergeCell ref="AF2:AG2"/>
    <mergeCell ref="D2:G2"/>
    <mergeCell ref="H2:K2"/>
    <mergeCell ref="L2:N2"/>
    <mergeCell ref="O2:R2"/>
    <mergeCell ref="S2:V2"/>
    <mergeCell ref="L1:V1"/>
    <mergeCell ref="W2:X2"/>
    <mergeCell ref="Y2:AB2"/>
    <mergeCell ref="AC2:AE2"/>
    <mergeCell ref="Y1:AE1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BA808-526E-4A61-9AEF-AD4B8B022C74}">
  <dimension ref="A1:CJ1707"/>
  <sheetViews>
    <sheetView topLeftCell="AD1" zoomScale="90" zoomScaleNormal="90" workbookViewId="0">
      <selection activeCell="BG5" sqref="BG5"/>
    </sheetView>
  </sheetViews>
  <sheetFormatPr defaultRowHeight="15" x14ac:dyDescent="0.25"/>
  <cols>
    <col min="2" max="2" width="23.28515625" customWidth="1"/>
    <col min="3" max="29" width="7.85546875" customWidth="1"/>
  </cols>
  <sheetData>
    <row r="1" spans="1:88" ht="24" customHeight="1" x14ac:dyDescent="0.25">
      <c r="A1" s="34"/>
      <c r="B1" s="35"/>
      <c r="C1" s="125" t="s">
        <v>833</v>
      </c>
      <c r="D1" s="126"/>
      <c r="E1" s="126"/>
      <c r="F1" s="126"/>
      <c r="G1" s="126"/>
      <c r="H1" s="126"/>
      <c r="I1" s="126"/>
      <c r="J1" s="126"/>
      <c r="K1" s="126"/>
      <c r="L1" s="126"/>
      <c r="M1" s="126"/>
      <c r="N1" s="126"/>
      <c r="O1" s="126"/>
      <c r="P1" s="126"/>
      <c r="Q1" s="126"/>
      <c r="R1" s="126"/>
      <c r="S1" s="126"/>
      <c r="T1" s="126"/>
      <c r="U1" s="126"/>
      <c r="V1" s="126"/>
      <c r="W1" s="126"/>
      <c r="X1" s="126"/>
      <c r="Y1" s="126"/>
      <c r="Z1" s="126"/>
      <c r="AA1" s="126"/>
      <c r="AB1" s="126"/>
      <c r="AC1" s="126"/>
      <c r="AF1" s="125" t="s">
        <v>834</v>
      </c>
      <c r="AG1" s="126"/>
      <c r="AH1" s="126"/>
      <c r="AI1" s="126"/>
      <c r="AJ1" s="126"/>
      <c r="AK1" s="126"/>
      <c r="AL1" s="126"/>
      <c r="AM1" s="126"/>
      <c r="AN1" s="126"/>
      <c r="AO1" s="126"/>
      <c r="AP1" s="126"/>
      <c r="AQ1" s="126"/>
      <c r="AR1" s="126"/>
      <c r="AS1" s="126"/>
      <c r="AT1" s="126"/>
      <c r="AU1" s="126"/>
      <c r="AV1" s="126"/>
      <c r="AW1" s="126"/>
      <c r="AX1" s="126"/>
      <c r="AY1" s="126"/>
      <c r="AZ1" s="126"/>
      <c r="BA1" s="126"/>
      <c r="BB1" s="126"/>
      <c r="BC1" s="126"/>
      <c r="BD1" s="126"/>
      <c r="BE1" s="126"/>
      <c r="BF1" s="126"/>
      <c r="BG1" s="126"/>
      <c r="BH1" s="126"/>
      <c r="BI1" s="126"/>
      <c r="BJ1" s="126"/>
      <c r="BL1" s="125" t="s">
        <v>835</v>
      </c>
      <c r="BM1" s="126"/>
      <c r="BN1" s="126"/>
      <c r="BO1" s="126"/>
      <c r="BP1" s="126"/>
      <c r="BQ1" s="126"/>
      <c r="BR1" s="126"/>
      <c r="BS1" s="126"/>
      <c r="BT1" s="126"/>
      <c r="BU1" s="126"/>
      <c r="BV1" s="126"/>
      <c r="BW1" s="126"/>
      <c r="BX1" s="126"/>
      <c r="BY1" s="126"/>
      <c r="BZ1" s="126"/>
      <c r="CA1" s="126"/>
      <c r="CB1" s="126"/>
      <c r="CC1" s="126"/>
      <c r="CD1" s="126"/>
      <c r="CE1" s="126"/>
      <c r="CF1" s="126"/>
      <c r="CG1" s="126"/>
      <c r="CH1" s="126"/>
      <c r="CI1" s="126"/>
      <c r="CJ1" s="126"/>
    </row>
    <row r="2" spans="1:88" ht="23.25" customHeight="1" x14ac:dyDescent="0.25">
      <c r="A2" s="34"/>
      <c r="B2" s="34"/>
      <c r="C2" s="127" t="s">
        <v>837</v>
      </c>
      <c r="D2" s="127"/>
      <c r="E2" s="127"/>
      <c r="F2" s="127"/>
      <c r="G2" s="127"/>
      <c r="H2" s="127"/>
      <c r="I2" s="127"/>
      <c r="J2" s="127"/>
      <c r="K2" s="127"/>
      <c r="L2" s="127"/>
      <c r="M2" s="127"/>
      <c r="N2" s="127"/>
      <c r="O2" s="127"/>
      <c r="P2" s="127"/>
      <c r="Q2" s="127"/>
      <c r="R2" s="127"/>
      <c r="S2" s="127"/>
      <c r="T2" s="127"/>
      <c r="U2" s="127"/>
      <c r="V2" s="127"/>
      <c r="W2" s="127"/>
      <c r="X2" s="127"/>
      <c r="Y2" s="127"/>
      <c r="Z2" s="127"/>
      <c r="AA2" s="127"/>
      <c r="AB2" s="127"/>
      <c r="AC2" s="127"/>
      <c r="AF2" s="128" t="s">
        <v>840</v>
      </c>
      <c r="AG2" s="129"/>
      <c r="AH2" s="129"/>
      <c r="AI2" s="129"/>
      <c r="AJ2" s="129"/>
      <c r="AK2" s="129"/>
      <c r="AL2" s="129"/>
      <c r="AM2" s="129"/>
      <c r="AN2" s="129"/>
      <c r="AO2" s="129"/>
      <c r="AP2" s="129"/>
      <c r="AQ2" s="129"/>
      <c r="AR2" s="129"/>
      <c r="AS2" s="129"/>
      <c r="AT2" s="129"/>
      <c r="AU2" s="129"/>
      <c r="AV2" s="129"/>
      <c r="AW2" s="129"/>
      <c r="AX2" s="129"/>
      <c r="AY2" s="129"/>
      <c r="AZ2" s="129"/>
      <c r="BA2" s="129"/>
      <c r="BB2" s="130"/>
      <c r="BC2" s="131" t="s">
        <v>841</v>
      </c>
      <c r="BD2" s="132"/>
      <c r="BE2" s="132"/>
      <c r="BF2" s="132"/>
      <c r="BG2" s="132"/>
      <c r="BH2" s="132"/>
      <c r="BI2" s="132"/>
      <c r="BJ2" s="132"/>
      <c r="BL2" s="87" t="s">
        <v>847</v>
      </c>
      <c r="BM2" s="88"/>
      <c r="BN2" s="88"/>
      <c r="BO2" s="88"/>
      <c r="BP2" s="88"/>
      <c r="BQ2" s="88"/>
      <c r="BR2" s="88"/>
      <c r="BS2" s="88"/>
      <c r="BT2" s="88"/>
      <c r="BU2" s="88"/>
      <c r="BV2" s="88"/>
      <c r="BW2" s="88"/>
      <c r="BX2" s="89"/>
      <c r="BY2" s="70"/>
      <c r="BZ2" s="70"/>
      <c r="CA2" s="123" t="s">
        <v>848</v>
      </c>
      <c r="CB2" s="124"/>
      <c r="CC2" s="124"/>
      <c r="CD2" s="124"/>
      <c r="CE2" s="124"/>
      <c r="CF2" s="124"/>
      <c r="CG2" s="124"/>
      <c r="CH2" s="124"/>
      <c r="CI2" s="124"/>
      <c r="CJ2" s="124"/>
    </row>
    <row r="3" spans="1:88" ht="24.75" customHeight="1" x14ac:dyDescent="0.25">
      <c r="A3" s="41" t="s">
        <v>0</v>
      </c>
      <c r="B3" s="41" t="s">
        <v>1243</v>
      </c>
      <c r="C3" s="56" t="s">
        <v>4</v>
      </c>
      <c r="D3" s="57" t="s">
        <v>10</v>
      </c>
      <c r="E3" s="57" t="s">
        <v>11</v>
      </c>
      <c r="F3" s="63" t="s">
        <v>14</v>
      </c>
      <c r="G3" s="63" t="s">
        <v>17</v>
      </c>
      <c r="H3" s="63" t="s">
        <v>21</v>
      </c>
      <c r="I3" s="63" t="s">
        <v>22</v>
      </c>
      <c r="J3" s="63" t="s">
        <v>23</v>
      </c>
      <c r="K3" s="63" t="s">
        <v>24</v>
      </c>
      <c r="L3" s="63" t="s">
        <v>30</v>
      </c>
      <c r="M3" s="63" t="s">
        <v>32</v>
      </c>
      <c r="N3" s="63" t="s">
        <v>33</v>
      </c>
      <c r="O3" s="63" t="s">
        <v>819</v>
      </c>
      <c r="P3" s="64" t="s">
        <v>37</v>
      </c>
      <c r="Q3" s="64" t="s">
        <v>38</v>
      </c>
      <c r="R3" s="64" t="s">
        <v>39</v>
      </c>
      <c r="S3" s="64" t="s">
        <v>40</v>
      </c>
      <c r="T3" s="64" t="s">
        <v>41</v>
      </c>
      <c r="U3" s="64" t="s">
        <v>42</v>
      </c>
      <c r="V3" s="64" t="s">
        <v>45</v>
      </c>
      <c r="W3" s="64" t="s">
        <v>46</v>
      </c>
      <c r="X3" s="65" t="s">
        <v>807</v>
      </c>
      <c r="Y3" s="65" t="s">
        <v>808</v>
      </c>
      <c r="Z3" s="65" t="s">
        <v>809</v>
      </c>
      <c r="AA3" s="65" t="s">
        <v>810</v>
      </c>
      <c r="AB3" s="65" t="s">
        <v>811</v>
      </c>
      <c r="AC3" s="65" t="s">
        <v>812</v>
      </c>
      <c r="AF3" s="56" t="s">
        <v>4</v>
      </c>
      <c r="AG3" s="57" t="s">
        <v>10</v>
      </c>
      <c r="AH3" s="57" t="s">
        <v>11</v>
      </c>
      <c r="AI3" s="58" t="s">
        <v>14</v>
      </c>
      <c r="AJ3" s="58" t="s">
        <v>17</v>
      </c>
      <c r="AK3" s="58" t="s">
        <v>21</v>
      </c>
      <c r="AL3" s="58" t="s">
        <v>22</v>
      </c>
      <c r="AM3" s="58" t="s">
        <v>23</v>
      </c>
      <c r="AN3" s="58" t="s">
        <v>24</v>
      </c>
      <c r="AO3" s="58" t="s">
        <v>30</v>
      </c>
      <c r="AP3" s="58" t="s">
        <v>32</v>
      </c>
      <c r="AQ3" s="58" t="s">
        <v>33</v>
      </c>
      <c r="AR3" s="58" t="s">
        <v>819</v>
      </c>
      <c r="AS3" s="59" t="s">
        <v>37</v>
      </c>
      <c r="AT3" s="59" t="s">
        <v>38</v>
      </c>
      <c r="AU3" s="59" t="s">
        <v>39</v>
      </c>
      <c r="AV3" s="59" t="s">
        <v>40</v>
      </c>
      <c r="AW3" s="59" t="s">
        <v>41</v>
      </c>
      <c r="AX3" s="59" t="s">
        <v>42</v>
      </c>
      <c r="AY3" s="59" t="s">
        <v>45</v>
      </c>
      <c r="AZ3" s="59" t="s">
        <v>46</v>
      </c>
      <c r="BA3" s="75" t="s">
        <v>1337</v>
      </c>
      <c r="BB3" s="76" t="s">
        <v>12</v>
      </c>
      <c r="BC3" s="65" t="s">
        <v>807</v>
      </c>
      <c r="BD3" s="65" t="s">
        <v>808</v>
      </c>
      <c r="BE3" s="65" t="s">
        <v>809</v>
      </c>
      <c r="BF3" s="65" t="s">
        <v>810</v>
      </c>
      <c r="BG3" s="65" t="s">
        <v>811</v>
      </c>
      <c r="BH3" s="65" t="s">
        <v>812</v>
      </c>
      <c r="BI3" s="75" t="s">
        <v>1337</v>
      </c>
      <c r="BJ3" s="76" t="s">
        <v>12</v>
      </c>
      <c r="BL3" s="56" t="s">
        <v>4</v>
      </c>
      <c r="BM3" s="57" t="s">
        <v>10</v>
      </c>
      <c r="BN3" s="57" t="s">
        <v>11</v>
      </c>
      <c r="BO3" s="63" t="s">
        <v>14</v>
      </c>
      <c r="BP3" s="63" t="s">
        <v>17</v>
      </c>
      <c r="BQ3" s="63" t="s">
        <v>21</v>
      </c>
      <c r="BR3" s="63" t="s">
        <v>22</v>
      </c>
      <c r="BS3" s="63" t="s">
        <v>23</v>
      </c>
      <c r="BT3" s="63" t="s">
        <v>24</v>
      </c>
      <c r="BU3" s="63" t="s">
        <v>30</v>
      </c>
      <c r="BV3" s="63" t="s">
        <v>32</v>
      </c>
      <c r="BW3" s="63" t="s">
        <v>33</v>
      </c>
      <c r="BX3" s="63" t="s">
        <v>819</v>
      </c>
      <c r="BY3" s="75" t="s">
        <v>1337</v>
      </c>
      <c r="BZ3" s="76" t="s">
        <v>12</v>
      </c>
      <c r="CA3" s="64" t="s">
        <v>37</v>
      </c>
      <c r="CB3" s="64" t="s">
        <v>38</v>
      </c>
      <c r="CC3" s="64" t="s">
        <v>39</v>
      </c>
      <c r="CD3" s="64" t="s">
        <v>40</v>
      </c>
      <c r="CE3" s="64" t="s">
        <v>41</v>
      </c>
      <c r="CF3" s="64" t="s">
        <v>42</v>
      </c>
      <c r="CG3" s="64" t="s">
        <v>45</v>
      </c>
      <c r="CH3" s="64" t="s">
        <v>46</v>
      </c>
      <c r="CI3" s="75" t="s">
        <v>1337</v>
      </c>
      <c r="CJ3" s="76" t="s">
        <v>12</v>
      </c>
    </row>
    <row r="4" spans="1:88" x14ac:dyDescent="0.25">
      <c r="A4" s="34" t="s">
        <v>873</v>
      </c>
      <c r="B4" s="34" t="s">
        <v>874</v>
      </c>
      <c r="C4" s="42">
        <v>4.4571422106694536</v>
      </c>
      <c r="D4" s="42">
        <v>1.5116555815207702</v>
      </c>
      <c r="E4" s="42">
        <v>4.2626210802857356</v>
      </c>
      <c r="F4" s="42">
        <v>4.0561119672431856</v>
      </c>
      <c r="G4" s="42">
        <v>1.0104674176386925</v>
      </c>
      <c r="H4" s="42">
        <v>2.2566475023523962</v>
      </c>
      <c r="I4" s="42">
        <v>3.709951214290319</v>
      </c>
      <c r="J4" s="42">
        <v>1.9456286223102117</v>
      </c>
      <c r="K4" s="42">
        <v>3.7976049972269599</v>
      </c>
      <c r="L4" s="42">
        <v>4.0585882312491641</v>
      </c>
      <c r="M4" s="42">
        <v>3.0572513384506235</v>
      </c>
      <c r="N4" s="42">
        <v>4.2984056407538649</v>
      </c>
      <c r="O4" s="42">
        <v>4.9471426167196366</v>
      </c>
      <c r="P4" s="42">
        <v>0.40361551508647259</v>
      </c>
      <c r="Q4" s="42">
        <v>5.9667826980282657</v>
      </c>
      <c r="R4" s="42">
        <v>5.9667826980282657</v>
      </c>
      <c r="S4" s="42">
        <v>5.9667826980282657</v>
      </c>
      <c r="T4" s="42">
        <v>5.9667826980282657</v>
      </c>
      <c r="U4" s="42">
        <v>5.9667826980282657</v>
      </c>
      <c r="V4" s="42">
        <v>4.4750870235211995</v>
      </c>
      <c r="W4" s="42">
        <v>4.0529090024342915</v>
      </c>
      <c r="X4" s="42">
        <v>3.3696706696853869</v>
      </c>
      <c r="Y4" s="42">
        <v>3.3939053527954042</v>
      </c>
      <c r="Z4" s="42">
        <v>3.1054282142203697</v>
      </c>
      <c r="AA4" s="42">
        <v>3.7142393734134966</v>
      </c>
      <c r="AB4" s="42">
        <v>2.6660092906083741</v>
      </c>
      <c r="AC4" s="42">
        <v>1.6160036473826551</v>
      </c>
      <c r="AD4" s="74">
        <f t="shared" ref="AD4:AD35" si="0">SUM(C4:AC4)</f>
        <v>99.999999999999986</v>
      </c>
      <c r="AF4" s="42">
        <f>('SECA - Vetor de Impacto'!AH5/'Contribuição - SECA'!$BA4)*100</f>
        <v>5.4266221861153898</v>
      </c>
      <c r="AG4" s="42">
        <f>('SECA - Vetor de Impacto'!AI5/'Contribuição - SECA'!$BA4)*100</f>
        <v>1.8404581520439462</v>
      </c>
      <c r="AH4" s="42">
        <f>('SECA - Vetor de Impacto'!AJ5/'Contribuição - SECA'!$BA4)*100</f>
        <v>5.1897904603334162</v>
      </c>
      <c r="AI4" s="42">
        <f>('SECA - Vetor de Impacto'!AK5/'Contribuição - SECA'!$BA4)*100</f>
        <v>4.9383632270292761</v>
      </c>
      <c r="AJ4" s="42">
        <f>('SECA - Vetor de Impacto'!AL5/'Contribuição - SECA'!$BA4)*100</f>
        <v>1.2302557665265195</v>
      </c>
      <c r="AK4" s="42">
        <f>('SECA - Vetor de Impacto'!AM5/'Contribuição - SECA'!$BA4)*100</f>
        <v>2.7474944311162273</v>
      </c>
      <c r="AL4" s="42">
        <f>('SECA - Vetor de Impacto'!AN5/'Contribuição - SECA'!$BA4)*100</f>
        <v>4.516908507132805</v>
      </c>
      <c r="AM4" s="42">
        <f>('SECA - Vetor de Impacto'!AO5/'Contribuição - SECA'!$BA4)*100</f>
        <v>2.3688253478867338</v>
      </c>
      <c r="AN4" s="42">
        <f>('SECA - Vetor de Impacto'!AP5/'Contribuição - SECA'!$BA4)*100</f>
        <v>4.6236280015304212</v>
      </c>
      <c r="AO4" s="42">
        <f>('SECA - Vetor de Impacto'!AQ5/'Contribuição - SECA'!$BA4)*100</f>
        <v>4.9413781070933132</v>
      </c>
      <c r="AP4" s="42">
        <f>('SECA - Vetor de Impacto'!AR5/'Contribuição - SECA'!$BA4)*100</f>
        <v>3.7222388601496417</v>
      </c>
      <c r="AQ4" s="42">
        <f>('SECA - Vetor de Impacto'!AS5/'Contribuição - SECA'!$BA4)*100</f>
        <v>5.2333585765339468</v>
      </c>
      <c r="AR4" s="42">
        <f>('SECA - Vetor de Impacto'!AT5/'Contribuição - SECA'!$BA4)*100</f>
        <v>6.0232033470916475</v>
      </c>
      <c r="AS4" s="42">
        <f>('SECA - Vetor de Impacto'!AU5/'Contribuição - SECA'!$BA4)*100</f>
        <v>0.49140655722978804</v>
      </c>
      <c r="AT4" s="42">
        <f>('SECA - Vetor de Impacto'!AV5/'Contribuição - SECA'!$BA4)*100</f>
        <v>7.2646269377135919</v>
      </c>
      <c r="AU4" s="42">
        <f>('SECA - Vetor de Impacto'!AW5/'Contribuição - SECA'!$BA4)*100</f>
        <v>7.2646269377135919</v>
      </c>
      <c r="AV4" s="42">
        <f>('SECA - Vetor de Impacto'!AX5/'Contribuição - SECA'!$BA4)*100</f>
        <v>7.2646269377135919</v>
      </c>
      <c r="AW4" s="42">
        <f>('SECA - Vetor de Impacto'!AY5/'Contribuição - SECA'!$BA4)*100</f>
        <v>7.2646269377135919</v>
      </c>
      <c r="AX4" s="42">
        <f>('SECA - Vetor de Impacto'!AZ5/'Contribuição - SECA'!$BA4)*100</f>
        <v>7.2646269377135919</v>
      </c>
      <c r="AY4" s="42">
        <f>('SECA - Vetor de Impacto'!BA5/'Contribuição - SECA'!$BA4)*100</f>
        <v>5.4484702032851953</v>
      </c>
      <c r="AZ4" s="42">
        <f>('SECA - Vetor de Impacto'!BB5/'Contribuição - SECA'!$BA4)*100</f>
        <v>4.9344635803337589</v>
      </c>
      <c r="BA4" s="77">
        <f>SUM('SECA - Vetor de Impacto'!AH5:BB5)</f>
        <v>13.765331772352946</v>
      </c>
      <c r="BB4" s="77">
        <f>SUM(AF4:AZ4)</f>
        <v>99.999999999999972</v>
      </c>
      <c r="BC4" s="42">
        <f>('SECA - Vetor de Impacto'!BC5/'Contribuição - SECA'!$BI4)*100</f>
        <v>18.861585673913453</v>
      </c>
      <c r="BD4" s="42">
        <f>('SECA - Vetor de Impacto'!BD5/'Contribuição - SECA'!$BI4)*100</f>
        <v>18.99723826331098</v>
      </c>
      <c r="BE4" s="42">
        <f>('SECA - Vetor de Impacto'!BE5/'Contribuição - SECA'!$BI4)*100</f>
        <v>17.382499970590398</v>
      </c>
      <c r="BF4" s="42">
        <f>('SECA - Vetor de Impacto'!BF5/'Contribuição - SECA'!$BI4)*100</f>
        <v>20.790294073931616</v>
      </c>
      <c r="BG4" s="42">
        <f>('SECA - Vetor de Impacto'!BG5/'Contribuição - SECA'!$BI4)*100</f>
        <v>14.922871571587143</v>
      </c>
      <c r="BH4" s="42">
        <f>('SECA - Vetor de Impacto'!BH5/'Contribuição - SECA'!$BI4)*100</f>
        <v>9.0455104466664125</v>
      </c>
      <c r="BI4" s="77">
        <f>SUM('SECA - Vetor de Impacto'!BC5:BH5)</f>
        <v>2.9941188496791233</v>
      </c>
      <c r="BJ4" s="77">
        <f>SUM(BC4:BH4)</f>
        <v>100</v>
      </c>
      <c r="BL4" s="42">
        <f>('SECA - Vetor de Impacto'!AH5/'Contribuição - SECA'!$BY4)*100</f>
        <v>10.277202063989561</v>
      </c>
      <c r="BM4" s="42">
        <f>('SECA - Vetor de Impacto'!AI5/'Contribuição - SECA'!$BY4)*100</f>
        <v>3.4855495131516534</v>
      </c>
      <c r="BN4" s="42">
        <f>('SECA - Vetor de Impacto'!AJ5/'Contribuição - SECA'!$BY4)*100</f>
        <v>9.8286785778231049</v>
      </c>
      <c r="BO4" s="42">
        <f>('SECA - Vetor de Impacto'!AK5/'Contribuição - SECA'!$BY4)*100</f>
        <v>9.352513406850294</v>
      </c>
      <c r="BP4" s="42">
        <f>('SECA - Vetor de Impacto'!AL5/'Contribuição - SECA'!$BY4)*100</f>
        <v>2.329918440854684</v>
      </c>
      <c r="BQ4" s="42">
        <f>('SECA - Vetor de Impacto'!AM5/'Contribuição - SECA'!$BY4)*100</f>
        <v>5.2033391066940045</v>
      </c>
      <c r="BR4" s="42">
        <f>('SECA - Vetor de Impacto'!AN5/'Contribuição - SECA'!$BY4)*100</f>
        <v>8.5543418797665662</v>
      </c>
      <c r="BS4" s="42">
        <f>('SECA - Vetor de Impacto'!AO5/'Contribuição - SECA'!$BY4)*100</f>
        <v>4.4861971074421634</v>
      </c>
      <c r="BT4" s="42">
        <f>('SECA - Vetor de Impacto'!AP5/'Contribuição - SECA'!$BY4)*100</f>
        <v>8.756452469093631</v>
      </c>
      <c r="BU4" s="42">
        <f>('SECA - Vetor de Impacto'!AQ5/'Contribuição - SECA'!$BY4)*100</f>
        <v>9.3582231339243602</v>
      </c>
      <c r="BV4" s="42">
        <f>('SECA - Vetor de Impacto'!AR5/'Contribuição - SECA'!$BY4)*100</f>
        <v>7.0493577006465706</v>
      </c>
      <c r="BW4" s="42">
        <f>('SECA - Vetor de Impacto'!AS5/'Contribuição - SECA'!$BY4)*100</f>
        <v>9.9111900036020852</v>
      </c>
      <c r="BX4" s="42">
        <f>('SECA - Vetor de Impacto'!AT5/'Contribuição - SECA'!$BY4)*100</f>
        <v>11.407036596161305</v>
      </c>
      <c r="BY4" s="77">
        <f>SUM('SECA - Vetor de Impacto'!AH5:AT5)</f>
        <v>7.2684427463803001</v>
      </c>
      <c r="BZ4" s="77">
        <f>SUM(BL4:BX4)</f>
        <v>99.999999999999986</v>
      </c>
      <c r="CA4" s="42">
        <f>('SECA - Vetor de Impacto'!AU5/'Contribuição - SECA'!$CI4)*100</f>
        <v>1.0411712849543535</v>
      </c>
      <c r="CB4" s="42">
        <f>('SECA - Vetor de Impacto'!AV5/'Contribuição - SECA'!$CI4)*100</f>
        <v>15.391982162574966</v>
      </c>
      <c r="CC4" s="42">
        <f>('SECA - Vetor de Impacto'!AW5/'Contribuição - SECA'!$CI4)*100</f>
        <v>15.391982162574966</v>
      </c>
      <c r="CD4" s="42">
        <f>('SECA - Vetor de Impacto'!AX5/'Contribuição - SECA'!$CI4)*100</f>
        <v>15.391982162574966</v>
      </c>
      <c r="CE4" s="42">
        <f>('SECA - Vetor de Impacto'!AY5/'Contribuição - SECA'!$CI4)*100</f>
        <v>15.391982162574966</v>
      </c>
      <c r="CF4" s="42">
        <f>('SECA - Vetor de Impacto'!AZ5/'Contribuição - SECA'!$CI4)*100</f>
        <v>15.391982162574966</v>
      </c>
      <c r="CG4" s="42">
        <f>('SECA - Vetor de Impacto'!BA5/'Contribuição - SECA'!$CI4)*100</f>
        <v>11.543986621931225</v>
      </c>
      <c r="CH4" s="42">
        <f>('SECA - Vetor de Impacto'!BB5/'Contribuição - SECA'!$CI4)*100</f>
        <v>10.454931280239595</v>
      </c>
      <c r="CI4" s="77">
        <f>SUM('SECA - Vetor de Impacto'!AU5:BB5)</f>
        <v>6.4968890259726457</v>
      </c>
      <c r="CJ4" s="77">
        <f>SUM(CA4:CH4)</f>
        <v>99.999999999999986</v>
      </c>
    </row>
    <row r="5" spans="1:88" x14ac:dyDescent="0.25">
      <c r="A5" s="34" t="s">
        <v>875</v>
      </c>
      <c r="B5" s="34" t="s">
        <v>876</v>
      </c>
      <c r="C5" s="42">
        <v>3.6373367739848828</v>
      </c>
      <c r="D5" s="42">
        <v>2.4345990285120749</v>
      </c>
      <c r="E5" s="42">
        <v>2.985384050992967</v>
      </c>
      <c r="F5" s="42">
        <v>2.960884883651389</v>
      </c>
      <c r="G5" s="42">
        <v>1.0157565266050665</v>
      </c>
      <c r="H5" s="42">
        <v>5.9695701819910605</v>
      </c>
      <c r="I5" s="42">
        <v>1.4555483317000852</v>
      </c>
      <c r="J5" s="42">
        <v>0.39579623690832871</v>
      </c>
      <c r="K5" s="42">
        <v>4.0080343484506429</v>
      </c>
      <c r="L5" s="42">
        <v>4.9126280930198467</v>
      </c>
      <c r="M5" s="42">
        <v>4.5040671568582358</v>
      </c>
      <c r="N5" s="42">
        <v>5.2837011744636238</v>
      </c>
      <c r="O5" s="42">
        <v>6.2031039977484088</v>
      </c>
      <c r="P5" s="42">
        <v>0.39416010064150586</v>
      </c>
      <c r="Q5" s="42">
        <v>6.5966039484721453</v>
      </c>
      <c r="R5" s="42">
        <v>6.5966039484721453</v>
      </c>
      <c r="S5" s="42">
        <v>6.5966039484721453</v>
      </c>
      <c r="T5" s="42">
        <v>6.5966039484721453</v>
      </c>
      <c r="U5" s="42">
        <v>6.5966039484721453</v>
      </c>
      <c r="V5" s="42">
        <v>6.3217454506191384</v>
      </c>
      <c r="W5" s="42">
        <v>3.0908615984979555</v>
      </c>
      <c r="X5" s="42">
        <v>2.466911807176563</v>
      </c>
      <c r="Y5" s="42">
        <v>2.6418546458500276</v>
      </c>
      <c r="Z5" s="42">
        <v>2.1736263293429636</v>
      </c>
      <c r="AA5" s="42">
        <v>2.6204475367039324</v>
      </c>
      <c r="AB5" s="42">
        <v>1.4035327549940737</v>
      </c>
      <c r="AC5" s="42">
        <v>0.13742924892650341</v>
      </c>
      <c r="AD5" s="74">
        <f t="shared" si="0"/>
        <v>100.00000000000001</v>
      </c>
      <c r="AF5" s="42">
        <f>('SECA - Vetor de Impacto'!AH6/'Contribuição - SECA'!$BA5)*100</f>
        <v>4.107376862827226</v>
      </c>
      <c r="AG5" s="42">
        <f>('SECA - Vetor de Impacto'!AI6/'Contribuição - SECA'!$BA5)*100</f>
        <v>2.7492135981175161</v>
      </c>
      <c r="AH5" s="42">
        <f>('SECA - Vetor de Impacto'!AJ6/'Contribuição - SECA'!$BA5)*100</f>
        <v>3.3711746092370189</v>
      </c>
      <c r="AI5" s="42">
        <f>('SECA - Vetor de Impacto'!AK6/'Contribuição - SECA'!$BA5)*100</f>
        <v>3.3435095016734193</v>
      </c>
      <c r="AJ5" s="42">
        <f>('SECA - Vetor de Impacto'!AL6/'Contribuição - SECA'!$BA5)*100</f>
        <v>1.1470191282487874</v>
      </c>
      <c r="AK5" s="42">
        <f>('SECA - Vetor de Impacto'!AM6/'Contribuição - SECA'!$BA5)*100</f>
        <v>6.7409964955406938</v>
      </c>
      <c r="AL5" s="42">
        <f>('SECA - Vetor de Impacto'!AN6/'Contribuição - SECA'!$BA5)*100</f>
        <v>1.6436436634383929</v>
      </c>
      <c r="AM5" s="42">
        <f>('SECA - Vetor de Impacto'!AO6/'Contribuição - SECA'!$BA5)*100</f>
        <v>0.44694357627224451</v>
      </c>
      <c r="AN5" s="42">
        <f>('SECA - Vetor de Impacto'!AP6/'Contribuição - SECA'!$BA5)*100</f>
        <v>4.5259783658161163</v>
      </c>
      <c r="AO5" s="42">
        <f>('SECA - Vetor de Impacto'!AQ6/'Contribuição - SECA'!$BA5)*100</f>
        <v>5.5474695412486463</v>
      </c>
      <c r="AP5" s="42">
        <f>('SECA - Vetor de Impacto'!AR6/'Contribuição - SECA'!$BA5)*100</f>
        <v>5.0861117290582811</v>
      </c>
      <c r="AQ5" s="42">
        <f>('SECA - Vetor de Impacto'!AS6/'Contribuição - SECA'!$BA5)*100</f>
        <v>5.9664950766461864</v>
      </c>
      <c r="AR5" s="42">
        <f>('SECA - Vetor de Impacto'!AT6/'Contribuição - SECA'!$BA5)*100</f>
        <v>7.0047090553426905</v>
      </c>
      <c r="AS5" s="42">
        <f>('SECA - Vetor de Impacto'!AU6/'Contribuição - SECA'!$BA5)*100</f>
        <v>0.44509600793739984</v>
      </c>
      <c r="AT5" s="42">
        <f>('SECA - Vetor de Impacto'!AV6/'Contribuição - SECA'!$BA5)*100</f>
        <v>7.4490596045374096</v>
      </c>
      <c r="AU5" s="42">
        <f>('SECA - Vetor de Impacto'!AW6/'Contribuição - SECA'!$BA5)*100</f>
        <v>7.4490596045374096</v>
      </c>
      <c r="AV5" s="42">
        <f>('SECA - Vetor de Impacto'!AX6/'Contribuição - SECA'!$BA5)*100</f>
        <v>7.4490596045374096</v>
      </c>
      <c r="AW5" s="42">
        <f>('SECA - Vetor de Impacto'!AY6/'Contribuição - SECA'!$BA5)*100</f>
        <v>7.4490596045374096</v>
      </c>
      <c r="AX5" s="42">
        <f>('SECA - Vetor de Impacto'!AZ6/'Contribuição - SECA'!$BA5)*100</f>
        <v>7.4490596045374096</v>
      </c>
      <c r="AY5" s="42">
        <f>('SECA - Vetor de Impacto'!BA6/'Contribuição - SECA'!$BA5)*100</f>
        <v>7.138682121015016</v>
      </c>
      <c r="AZ5" s="42">
        <f>('SECA - Vetor de Impacto'!BB6/'Contribuição - SECA'!$BA5)*100</f>
        <v>3.4902826448933153</v>
      </c>
      <c r="BA5" s="77">
        <f>SUM('SECA - Vetor de Impacto'!AH6:BB6)</f>
        <v>13.424513335762207</v>
      </c>
      <c r="BB5" s="77">
        <f t="shared" ref="BB5:BB68" si="1">SUM(AF5:AZ5)</f>
        <v>100</v>
      </c>
      <c r="BC5" s="42">
        <f>('SECA - Vetor de Impacto'!BC6/'Contribuição - SECA'!$BI5)*100</f>
        <v>21.556749562335501</v>
      </c>
      <c r="BD5" s="42">
        <f>('SECA - Vetor de Impacto'!BD6/'Contribuição - SECA'!$BI5)*100</f>
        <v>23.085462080568636</v>
      </c>
      <c r="BE5" s="42">
        <f>('SECA - Vetor de Impacto'!BE6/'Contribuição - SECA'!$BI5)*100</f>
        <v>18.993917126438735</v>
      </c>
      <c r="BF5" s="42">
        <f>('SECA - Vetor de Impacto'!BF6/'Contribuição - SECA'!$BI5)*100</f>
        <v>22.898399174884901</v>
      </c>
      <c r="BG5" s="42">
        <f>('SECA - Vetor de Impacto'!BG6/'Contribuição - SECA'!$BI5)*100</f>
        <v>12.264566578312447</v>
      </c>
      <c r="BH5" s="42">
        <f>('SECA - Vetor de Impacto'!BH6/'Contribuição - SECA'!$BI5)*100</f>
        <v>1.2009054774597638</v>
      </c>
      <c r="BI5" s="77">
        <f>SUM('SECA - Vetor de Impacto'!BC6:BH6)</f>
        <v>1.7348020909523592</v>
      </c>
      <c r="BJ5" s="77">
        <f t="shared" ref="BJ5:BJ68" si="2">SUM(BC5:BH5)</f>
        <v>100</v>
      </c>
      <c r="BL5" s="42">
        <f>('SECA - Vetor de Impacto'!AH6/'Contribuição - SECA'!$BY5)*100</f>
        <v>7.9476120403700872</v>
      </c>
      <c r="BM5" s="42">
        <f>('SECA - Vetor de Impacto'!AI6/'Contribuição - SECA'!$BY5)*100</f>
        <v>5.3196197533498735</v>
      </c>
      <c r="BN5" s="42">
        <f>('SECA - Vetor de Impacto'!AJ6/'Contribuição - SECA'!$BY5)*100</f>
        <v>6.5230897503083778</v>
      </c>
      <c r="BO5" s="42">
        <f>('SECA - Vetor de Impacto'!AK6/'Contribuição - SECA'!$BY5)*100</f>
        <v>6.469558859593068</v>
      </c>
      <c r="BP5" s="42">
        <f>('SECA - Vetor de Impacto'!AL6/'Contribuição - SECA'!$BY5)*100</f>
        <v>2.2194367204790688</v>
      </c>
      <c r="BQ5" s="42">
        <f>('SECA - Vetor de Impacto'!AM6/'Contribuição - SECA'!$BY5)*100</f>
        <v>13.043562035156105</v>
      </c>
      <c r="BR5" s="42">
        <f>('SECA - Vetor de Impacto'!AN6/'Contribuição - SECA'!$BY5)*100</f>
        <v>3.180385585711583</v>
      </c>
      <c r="BS5" s="42">
        <f>('SECA - Vetor de Impacto'!AO6/'Contribuição - SECA'!$BY5)*100</f>
        <v>0.86481817149408613</v>
      </c>
      <c r="BT5" s="42">
        <f>('SECA - Vetor de Impacto'!AP6/'Contribuição - SECA'!$BY5)*100</f>
        <v>8.7575894192126835</v>
      </c>
      <c r="BU5" s="42">
        <f>('SECA - Vetor de Impacto'!AQ6/'Contribuição - SECA'!$BY5)*100</f>
        <v>10.734134507751559</v>
      </c>
      <c r="BV5" s="42">
        <f>('SECA - Vetor de Impacto'!AR6/'Contribuição - SECA'!$BY5)*100</f>
        <v>9.8414253589350924</v>
      </c>
      <c r="BW5" s="42">
        <f>('SECA - Vetor de Impacto'!AS6/'Contribuição - SECA'!$BY5)*100</f>
        <v>11.544932372561</v>
      </c>
      <c r="BX5" s="42">
        <f>('SECA - Vetor de Impacto'!AT6/'Contribuição - SECA'!$BY5)*100</f>
        <v>13.553835425077407</v>
      </c>
      <c r="BY5" s="77">
        <f>SUM('SECA - Vetor de Impacto'!AH6:AT6)</f>
        <v>6.9378745703668754</v>
      </c>
      <c r="BZ5" s="77">
        <f t="shared" ref="BZ5:BZ68" si="3">SUM(BL5:BX5)</f>
        <v>100</v>
      </c>
      <c r="CA5" s="42">
        <f>('SECA - Vetor de Impacto'!AU6/'Contribuição - SECA'!$CI5)*100</f>
        <v>0.92115462419865202</v>
      </c>
      <c r="CB5" s="42">
        <f>('SECA - Vetor de Impacto'!AV6/'Contribuição - SECA'!$CI5)*100</f>
        <v>15.416304748381565</v>
      </c>
      <c r="CC5" s="42">
        <f>('SECA - Vetor de Impacto'!AW6/'Contribuição - SECA'!$CI5)*100</f>
        <v>15.416304748381565</v>
      </c>
      <c r="CD5" s="42">
        <f>('SECA - Vetor de Impacto'!AX6/'Contribuição - SECA'!$CI5)*100</f>
        <v>15.416304748381565</v>
      </c>
      <c r="CE5" s="42">
        <f>('SECA - Vetor de Impacto'!AY6/'Contribuição - SECA'!$CI5)*100</f>
        <v>15.416304748381565</v>
      </c>
      <c r="CF5" s="42">
        <f>('SECA - Vetor de Impacto'!AZ6/'Contribuição - SECA'!$CI5)*100</f>
        <v>15.416304748381565</v>
      </c>
      <c r="CG5" s="42">
        <f>('SECA - Vetor de Impacto'!BA6/'Contribuição - SECA'!$CI5)*100</f>
        <v>14.773958717199001</v>
      </c>
      <c r="CH5" s="42">
        <f>('SECA - Vetor de Impacto'!BB6/'Contribuição - SECA'!$CI5)*100</f>
        <v>7.2233629166945086</v>
      </c>
      <c r="CI5" s="77">
        <f>SUM('SECA - Vetor de Impacto'!AU6:BB6)</f>
        <v>6.4866387653953321</v>
      </c>
      <c r="CJ5" s="77">
        <f t="shared" ref="CJ5:CJ68" si="4">SUM(CA5:CH5)</f>
        <v>99.999999999999986</v>
      </c>
    </row>
    <row r="6" spans="1:88" x14ac:dyDescent="0.25">
      <c r="A6" s="34" t="s">
        <v>877</v>
      </c>
      <c r="B6" s="34" t="s">
        <v>878</v>
      </c>
      <c r="C6" s="42">
        <v>3.4033553458093406</v>
      </c>
      <c r="D6" s="42">
        <v>1.8632794795387155</v>
      </c>
      <c r="E6" s="42">
        <v>4.0009929848663317</v>
      </c>
      <c r="F6" s="42">
        <v>3.7469168811924005</v>
      </c>
      <c r="G6" s="42">
        <v>1.7689406723462948</v>
      </c>
      <c r="H6" s="42">
        <v>4.5644864997677201</v>
      </c>
      <c r="I6" s="42">
        <v>2.5231266246116286</v>
      </c>
      <c r="J6" s="42">
        <v>2.3499756113211623</v>
      </c>
      <c r="K6" s="42">
        <v>4.0918380361747531</v>
      </c>
      <c r="L6" s="42">
        <v>4.8241304134344043</v>
      </c>
      <c r="M6" s="42">
        <v>1.5950976649988158</v>
      </c>
      <c r="N6" s="42">
        <v>2.265535349907577</v>
      </c>
      <c r="O6" s="42">
        <v>3.4836591957677179</v>
      </c>
      <c r="P6" s="42">
        <v>2.7926649020707464</v>
      </c>
      <c r="Q6" s="42">
        <v>5.6554652240565071</v>
      </c>
      <c r="R6" s="42">
        <v>5.6554652240565071</v>
      </c>
      <c r="S6" s="42">
        <v>5.6554652240565071</v>
      </c>
      <c r="T6" s="42">
        <v>5.6554652240565071</v>
      </c>
      <c r="U6" s="42">
        <v>5.6554652240565071</v>
      </c>
      <c r="V6" s="42">
        <v>1.4138663060141277</v>
      </c>
      <c r="W6" s="42">
        <v>3.9989677729851514</v>
      </c>
      <c r="X6" s="42">
        <v>2.3720236373625414</v>
      </c>
      <c r="Y6" s="42">
        <v>3.3201276697579747</v>
      </c>
      <c r="Z6" s="42">
        <v>4.4192180158229757</v>
      </c>
      <c r="AA6" s="42">
        <v>4.2332040022242543</v>
      </c>
      <c r="AB6" s="42">
        <v>4.3318457035326441</v>
      </c>
      <c r="AC6" s="42">
        <v>4.3594211102102234</v>
      </c>
      <c r="AD6" s="74">
        <f t="shared" si="0"/>
        <v>100.00000000000007</v>
      </c>
      <c r="AF6" s="42">
        <f>('SECA - Vetor de Impacto'!AH7/'Contribuição - SECA'!$BA6)*100</f>
        <v>4.4220002556410245</v>
      </c>
      <c r="AG6" s="42">
        <f>('SECA - Vetor de Impacto'!AI7/'Contribuição - SECA'!$BA6)*100</f>
        <v>2.4209703359351931</v>
      </c>
      <c r="AH6" s="42">
        <f>('SECA - Vetor de Impacto'!AJ7/'Contribuição - SECA'!$BA6)*100</f>
        <v>5.1985144671073122</v>
      </c>
      <c r="AI6" s="42">
        <f>('SECA - Vetor de Impacto'!AK7/'Contribuição - SECA'!$BA6)*100</f>
        <v>4.868391843625802</v>
      </c>
      <c r="AJ6" s="42">
        <f>('SECA - Vetor de Impacto'!AL7/'Contribuição - SECA'!$BA6)*100</f>
        <v>2.2983953512115374</v>
      </c>
      <c r="AK6" s="42">
        <f>('SECA - Vetor de Impacto'!AM7/'Contribuição - SECA'!$BA6)*100</f>
        <v>5.9306650108388661</v>
      </c>
      <c r="AL6" s="42">
        <f>('SECA - Vetor de Impacto'!AN7/'Contribuição - SECA'!$BA6)*100</f>
        <v>3.2783137361150358</v>
      </c>
      <c r="AM6" s="42">
        <f>('SECA - Vetor de Impacto'!AO7/'Contribuição - SECA'!$BA6)*100</f>
        <v>3.0533375736999817</v>
      </c>
      <c r="AN6" s="42">
        <f>('SECA - Vetor de Impacto'!AP7/'Contribuição - SECA'!$BA6)*100</f>
        <v>5.3165499936074205</v>
      </c>
      <c r="AO6" s="42">
        <f>('SECA - Vetor de Impacto'!AQ7/'Contribuição - SECA'!$BA6)*100</f>
        <v>6.2680219236347812</v>
      </c>
      <c r="AP6" s="42">
        <f>('SECA - Vetor de Impacto'!AR7/'Contribuição - SECA'!$BA6)*100</f>
        <v>2.0725200767185212</v>
      </c>
      <c r="AQ6" s="42">
        <f>('SECA - Vetor de Impacto'!AS7/'Contribuição - SECA'!$BA6)*100</f>
        <v>2.943623829580654</v>
      </c>
      <c r="AR6" s="42">
        <f>('SECA - Vetor de Impacto'!AT7/'Contribuição - SECA'!$BA6)*100</f>
        <v>4.5263395352528804</v>
      </c>
      <c r="AS6" s="42">
        <f>('SECA - Vetor de Impacto'!AU7/'Contribuição - SECA'!$BA6)*100</f>
        <v>3.6285264558349675</v>
      </c>
      <c r="AT6" s="42">
        <f>('SECA - Vetor de Impacto'!AV7/'Contribuição - SECA'!$BA6)*100</f>
        <v>7.3481802884146434</v>
      </c>
      <c r="AU6" s="42">
        <f>('SECA - Vetor de Impacto'!AW7/'Contribuição - SECA'!$BA6)*100</f>
        <v>7.3481802884146434</v>
      </c>
      <c r="AV6" s="42">
        <f>('SECA - Vetor de Impacto'!AX7/'Contribuição - SECA'!$BA6)*100</f>
        <v>7.3481802884146434</v>
      </c>
      <c r="AW6" s="42">
        <f>('SECA - Vetor de Impacto'!AY7/'Contribuição - SECA'!$BA6)*100</f>
        <v>7.3481802884146434</v>
      </c>
      <c r="AX6" s="42">
        <f>('SECA - Vetor de Impacto'!AZ7/'Contribuição - SECA'!$BA6)*100</f>
        <v>7.3481802884146434</v>
      </c>
      <c r="AY6" s="42">
        <f>('SECA - Vetor de Impacto'!BA7/'Contribuição - SECA'!$BA6)*100</f>
        <v>1.8370450721036622</v>
      </c>
      <c r="AZ6" s="42">
        <f>('SECA - Vetor de Impacto'!BB7/'Contribuição - SECA'!$BA6)*100</f>
        <v>5.1958830970191618</v>
      </c>
      <c r="BA6" s="77">
        <f>SUM('SECA - Vetor de Impacto'!AH7:BB7)</f>
        <v>13.608811443788733</v>
      </c>
      <c r="BB6" s="77">
        <f t="shared" si="1"/>
        <v>100</v>
      </c>
      <c r="BC6" s="42">
        <f>('SECA - Vetor de Impacto'!BC7/'Contribuição - SECA'!$BI6)*100</f>
        <v>10.297100618248678</v>
      </c>
      <c r="BD6" s="42">
        <f>('SECA - Vetor de Impacto'!BD7/'Contribuição - SECA'!$BI6)*100</f>
        <v>14.412878582838553</v>
      </c>
      <c r="BE6" s="42">
        <f>('SECA - Vetor de Impacto'!BE7/'Contribuição - SECA'!$BI6)*100</f>
        <v>19.184097428937815</v>
      </c>
      <c r="BF6" s="42">
        <f>('SECA - Vetor de Impacto'!BF7/'Contribuição - SECA'!$BI6)*100</f>
        <v>18.376599145927425</v>
      </c>
      <c r="BG6" s="42">
        <f>('SECA - Vetor de Impacto'!BG7/'Contribuição - SECA'!$BI6)*100</f>
        <v>18.804808843136474</v>
      </c>
      <c r="BH6" s="42">
        <f>('SECA - Vetor de Impacto'!BH7/'Contribuição - SECA'!$BI6)*100</f>
        <v>18.924515380911064</v>
      </c>
      <c r="BI6" s="77">
        <f>SUM('SECA - Vetor de Impacto'!BC7:BH7)</f>
        <v>4.0731998564722227</v>
      </c>
      <c r="BJ6" s="77">
        <f t="shared" si="2"/>
        <v>100</v>
      </c>
      <c r="BL6" s="42">
        <f>('SECA - Vetor de Impacto'!AH7/'Contribuição - SECA'!$BY6)*100</f>
        <v>8.4072211699757293</v>
      </c>
      <c r="BM6" s="42">
        <f>('SECA - Vetor de Impacto'!AI7/'Contribuição - SECA'!$BY6)*100</f>
        <v>4.6028113712099037</v>
      </c>
      <c r="BN6" s="42">
        <f>('SECA - Vetor de Impacto'!AJ7/'Contribuição - SECA'!$BY6)*100</f>
        <v>9.8835500573606581</v>
      </c>
      <c r="BO6" s="42">
        <f>('SECA - Vetor de Impacto'!AK7/'Contribuição - SECA'!$BY6)*100</f>
        <v>9.2559123937759136</v>
      </c>
      <c r="BP6" s="42">
        <f>('SECA - Vetor de Impacto'!AL7/'Contribuição - SECA'!$BY6)*100</f>
        <v>4.369768642376143</v>
      </c>
      <c r="BQ6" s="42">
        <f>('SECA - Vetor de Impacto'!AM7/'Contribuição - SECA'!$BY6)*100</f>
        <v>11.27553359309586</v>
      </c>
      <c r="BR6" s="42">
        <f>('SECA - Vetor de Impacto'!AN7/'Contribuição - SECA'!$BY6)*100</f>
        <v>6.2328148011590665</v>
      </c>
      <c r="BS6" s="42">
        <f>('SECA - Vetor de Impacto'!AO7/'Contribuição - SECA'!$BY6)*100</f>
        <v>5.8050843068012465</v>
      </c>
      <c r="BT6" s="42">
        <f>('SECA - Vetor de Impacto'!AP7/'Contribuição - SECA'!$BY6)*100</f>
        <v>10.107962250900227</v>
      </c>
      <c r="BU6" s="42">
        <f>('SECA - Vetor de Impacto'!AQ7/'Contribuição - SECA'!$BY6)*100</f>
        <v>11.91692527449103</v>
      </c>
      <c r="BV6" s="42">
        <f>('SECA - Vetor de Impacto'!AR7/'Contribuição - SECA'!$BY6)*100</f>
        <v>3.9403287328986889</v>
      </c>
      <c r="BW6" s="42">
        <f>('SECA - Vetor de Impacto'!AS7/'Contribuição - SECA'!$BY6)*100</f>
        <v>5.596493700995504</v>
      </c>
      <c r="BX6" s="42">
        <f>('SECA - Vetor de Impacto'!AT7/'Contribuição - SECA'!$BY6)*100</f>
        <v>8.6055937049600466</v>
      </c>
      <c r="BY6" s="77">
        <f>SUM('SECA - Vetor de Impacto'!AH7:AT7)</f>
        <v>7.1579141867131355</v>
      </c>
      <c r="BZ6" s="77">
        <f t="shared" si="3"/>
        <v>100.00000000000003</v>
      </c>
      <c r="CA6" s="42">
        <f>('SECA - Vetor de Impacto'!AU7/'Contribuição - SECA'!$CI6)*100</f>
        <v>7.6547386182744148</v>
      </c>
      <c r="CB6" s="42">
        <f>('SECA - Vetor de Impacto'!AV7/'Contribuição - SECA'!$CI6)*100</f>
        <v>15.501719530615071</v>
      </c>
      <c r="CC6" s="42">
        <f>('SECA - Vetor de Impacto'!AW7/'Contribuição - SECA'!$CI6)*100</f>
        <v>15.501719530615071</v>
      </c>
      <c r="CD6" s="42">
        <f>('SECA - Vetor de Impacto'!AX7/'Contribuição - SECA'!$CI6)*100</f>
        <v>15.501719530615071</v>
      </c>
      <c r="CE6" s="42">
        <f>('SECA - Vetor de Impacto'!AY7/'Contribuição - SECA'!$CI6)*100</f>
        <v>15.501719530615071</v>
      </c>
      <c r="CF6" s="42">
        <f>('SECA - Vetor de Impacto'!AZ7/'Contribuição - SECA'!$CI6)*100</f>
        <v>15.501719530615071</v>
      </c>
      <c r="CG6" s="42">
        <f>('SECA - Vetor de Impacto'!BA7/'Contribuição - SECA'!$CI6)*100</f>
        <v>3.8754298826537705</v>
      </c>
      <c r="CH6" s="42">
        <f>('SECA - Vetor de Impacto'!BB7/'Contribuição - SECA'!$CI6)*100</f>
        <v>10.961233845996468</v>
      </c>
      <c r="CI6" s="77">
        <f>SUM('SECA - Vetor de Impacto'!AU7:BB7)</f>
        <v>6.4508972570755985</v>
      </c>
      <c r="CJ6" s="77">
        <f t="shared" si="4"/>
        <v>100.00000000000003</v>
      </c>
    </row>
    <row r="7" spans="1:88" x14ac:dyDescent="0.25">
      <c r="A7" s="34" t="s">
        <v>879</v>
      </c>
      <c r="B7" s="34" t="s">
        <v>880</v>
      </c>
      <c r="C7" s="42">
        <v>4.335792845148057</v>
      </c>
      <c r="D7" s="42">
        <v>2.2580498755965288</v>
      </c>
      <c r="E7" s="42">
        <v>5.3419389122153973</v>
      </c>
      <c r="F7" s="42">
        <v>5.3272481842742048</v>
      </c>
      <c r="G7" s="42">
        <v>0.68929683196178282</v>
      </c>
      <c r="H7" s="42">
        <v>4.8072748627955013</v>
      </c>
      <c r="I7" s="42">
        <v>1.6922588020433009</v>
      </c>
      <c r="J7" s="42">
        <v>0.62000938566855768</v>
      </c>
      <c r="K7" s="42">
        <v>3.6363891207039223</v>
      </c>
      <c r="L7" s="42">
        <v>3.7857871106613765</v>
      </c>
      <c r="M7" s="42">
        <v>3.3170315568378976</v>
      </c>
      <c r="N7" s="42">
        <v>5.266138913883105</v>
      </c>
      <c r="O7" s="42">
        <v>4.291892674249838</v>
      </c>
      <c r="P7" s="42">
        <v>1.1938270924239933</v>
      </c>
      <c r="Q7" s="42">
        <v>0</v>
      </c>
      <c r="R7" s="42">
        <v>0</v>
      </c>
      <c r="S7" s="42">
        <v>4.5253189358123089</v>
      </c>
      <c r="T7" s="42">
        <v>6.7879784037184638</v>
      </c>
      <c r="U7" s="42">
        <v>6.7879784037184638</v>
      </c>
      <c r="V7" s="42">
        <v>2.5454919013944259</v>
      </c>
      <c r="W7" s="42">
        <v>5.3486586343765445</v>
      </c>
      <c r="X7" s="42">
        <v>2.0195638225939181</v>
      </c>
      <c r="Y7" s="42">
        <v>5.152287761447786</v>
      </c>
      <c r="Z7" s="42">
        <v>5.3820931433848589</v>
      </c>
      <c r="AA7" s="42">
        <v>4.2995297033321132</v>
      </c>
      <c r="AB7" s="42">
        <v>5.9214279692012148</v>
      </c>
      <c r="AC7" s="42">
        <v>4.6667351525564449</v>
      </c>
      <c r="AD7" s="74">
        <f t="shared" si="0"/>
        <v>100.00000000000001</v>
      </c>
      <c r="AF7" s="42">
        <f>('SECA - Vetor de Impacto'!AH8/'Contribuição - SECA'!$BA7)*100</f>
        <v>5.9755935758420948</v>
      </c>
      <c r="AG7" s="42">
        <f>('SECA - Vetor de Impacto'!AI8/'Contribuição - SECA'!$BA7)*100</f>
        <v>3.1120463574834147</v>
      </c>
      <c r="AH7" s="42">
        <f>('SECA - Vetor de Impacto'!AJ8/'Contribuição - SECA'!$BA7)*100</f>
        <v>7.3622649850756883</v>
      </c>
      <c r="AI7" s="42">
        <f>('SECA - Vetor de Impacto'!AK8/'Contribuição - SECA'!$BA7)*100</f>
        <v>7.3420182106920677</v>
      </c>
      <c r="AJ7" s="42">
        <f>('SECA - Vetor de Impacto'!AL8/'Contribuição - SECA'!$BA7)*100</f>
        <v>0.94998951011426491</v>
      </c>
      <c r="AK7" s="42">
        <f>('SECA - Vetor de Impacto'!AM8/'Contribuição - SECA'!$BA7)*100</f>
        <v>6.6253905141187728</v>
      </c>
      <c r="AL7" s="42">
        <f>('SECA - Vetor de Impacto'!AN8/'Contribuição - SECA'!$BA7)*100</f>
        <v>2.3322725940350777</v>
      </c>
      <c r="AM7" s="42">
        <f>('SECA - Vetor de Impacto'!AO8/'Contribuição - SECA'!$BA7)*100</f>
        <v>0.8544974896826103</v>
      </c>
      <c r="AN7" s="42">
        <f>('SECA - Vetor de Impacto'!AP8/'Contribuição - SECA'!$BA7)*100</f>
        <v>5.0116747374720179</v>
      </c>
      <c r="AO7" s="42">
        <f>('SECA - Vetor de Impacto'!AQ8/'Contribuição - SECA'!$BA7)*100</f>
        <v>5.2175751808090434</v>
      </c>
      <c r="AP7" s="42">
        <f>('SECA - Vetor de Impacto'!AR8/'Contribuição - SECA'!$BA7)*100</f>
        <v>4.571535857412302</v>
      </c>
      <c r="AQ7" s="42">
        <f>('SECA - Vetor de Impacto'!AS8/'Contribuição - SECA'!$BA7)*100</f>
        <v>7.2577973596008789</v>
      </c>
      <c r="AR7" s="42">
        <f>('SECA - Vetor de Impacto'!AT8/'Contribuição - SECA'!$BA7)*100</f>
        <v>5.9150903210587575</v>
      </c>
      <c r="AS7" s="42">
        <f>('SECA - Vetor de Impacto'!AU8/'Contribuição - SECA'!$BA7)*100</f>
        <v>1.6453335661868917</v>
      </c>
      <c r="AT7" s="42">
        <f>('SECA - Vetor de Impacto'!AV8/'Contribuição - SECA'!$BA7)*100</f>
        <v>0</v>
      </c>
      <c r="AU7" s="42">
        <f>('SECA - Vetor de Impacto'!AW8/'Contribuição - SECA'!$BA7)*100</f>
        <v>0</v>
      </c>
      <c r="AV7" s="42">
        <f>('SECA - Vetor de Impacto'!AX8/'Contribuição - SECA'!$BA7)*100</f>
        <v>6.2367986034520113</v>
      </c>
      <c r="AW7" s="42">
        <f>('SECA - Vetor de Impacto'!AY8/'Contribuição - SECA'!$BA7)*100</f>
        <v>9.3551979051780165</v>
      </c>
      <c r="AX7" s="42">
        <f>('SECA - Vetor de Impacto'!AZ8/'Contribuição - SECA'!$BA7)*100</f>
        <v>9.3551979051780165</v>
      </c>
      <c r="AY7" s="42">
        <f>('SECA - Vetor de Impacto'!BA8/'Contribuição - SECA'!$BA7)*100</f>
        <v>3.508199214441758</v>
      </c>
      <c r="AZ7" s="42">
        <f>('SECA - Vetor de Impacto'!BB8/'Contribuição - SECA'!$BA7)*100</f>
        <v>7.371526112166328</v>
      </c>
      <c r="BA7" s="77">
        <f>SUM('SECA - Vetor de Impacto'!AH8:BB8)</f>
        <v>10.689244740044561</v>
      </c>
      <c r="BB7" s="77">
        <f t="shared" si="1"/>
        <v>100</v>
      </c>
      <c r="BC7" s="42">
        <f>('SECA - Vetor de Impacto'!BC8/'Contribuição - SECA'!$BI7)*100</f>
        <v>7.3594872708634282</v>
      </c>
      <c r="BD7" s="42">
        <f>('SECA - Vetor de Impacto'!BD8/'Contribuição - SECA'!$BI7)*100</f>
        <v>18.775438424866639</v>
      </c>
      <c r="BE7" s="42">
        <f>('SECA - Vetor de Impacto'!BE8/'Contribuição - SECA'!$BI7)*100</f>
        <v>19.612871619213308</v>
      </c>
      <c r="BF7" s="42">
        <f>('SECA - Vetor de Impacto'!BF8/'Contribuição - SECA'!$BI7)*100</f>
        <v>15.667905004225435</v>
      </c>
      <c r="BG7" s="42">
        <f>('SECA - Vetor de Impacto'!BG8/'Contribuição - SECA'!$BI7)*100</f>
        <v>21.578260254582485</v>
      </c>
      <c r="BH7" s="42">
        <f>('SECA - Vetor de Impacto'!BH8/'Contribuição - SECA'!$BI7)*100</f>
        <v>17.006037426248692</v>
      </c>
      <c r="BI7" s="77">
        <f>SUM('SECA - Vetor de Impacto'!BC8:BH8)</f>
        <v>4.0426819180043019</v>
      </c>
      <c r="BJ7" s="77">
        <f t="shared" si="2"/>
        <v>100</v>
      </c>
      <c r="BL7" s="42">
        <f>('SECA - Vetor de Impacto'!AH8/'Contribuição - SECA'!$BY7)*100</f>
        <v>9.5567070490213659</v>
      </c>
      <c r="BM7" s="42">
        <f>('SECA - Vetor de Impacto'!AI8/'Contribuição - SECA'!$BY7)*100</f>
        <v>4.9770646185976348</v>
      </c>
      <c r="BN7" s="42">
        <f>('SECA - Vetor de Impacto'!AJ8/'Contribuição - SECA'!$BY7)*100</f>
        <v>11.774396766888694</v>
      </c>
      <c r="BO7" s="42">
        <f>('SECA - Vetor de Impacto'!AK8/'Contribuição - SECA'!$BY7)*100</f>
        <v>11.74201630308772</v>
      </c>
      <c r="BP7" s="42">
        <f>('SECA - Vetor de Impacto'!AL8/'Contribuição - SECA'!$BY7)*100</f>
        <v>1.5193087234896072</v>
      </c>
      <c r="BQ7" s="42">
        <f>('SECA - Vetor de Impacto'!AM8/'Contribuição - SECA'!$BY7)*100</f>
        <v>10.595920794341405</v>
      </c>
      <c r="BR7" s="42">
        <f>('SECA - Vetor de Impacto'!AN8/'Contribuição - SECA'!$BY7)*100</f>
        <v>3.7299802365681098</v>
      </c>
      <c r="BS7" s="42">
        <f>('SECA - Vetor de Impacto'!AO8/'Contribuição - SECA'!$BY7)*100</f>
        <v>1.3665892901476431</v>
      </c>
      <c r="BT7" s="42">
        <f>('SECA - Vetor de Impacto'!AP8/'Contribuição - SECA'!$BY7)*100</f>
        <v>8.0151212901475901</v>
      </c>
      <c r="BU7" s="42">
        <f>('SECA - Vetor de Impacto'!AQ8/'Contribuição - SECA'!$BY7)*100</f>
        <v>8.3444158101414914</v>
      </c>
      <c r="BV7" s="42">
        <f>('SECA - Vetor de Impacto'!AR8/'Contribuição - SECA'!$BY7)*100</f>
        <v>7.3112115807222295</v>
      </c>
      <c r="BW7" s="42">
        <f>('SECA - Vetor de Impacto'!AS8/'Contribuição - SECA'!$BY7)*100</f>
        <v>11.607322738158595</v>
      </c>
      <c r="BX7" s="42">
        <f>('SECA - Vetor de Impacto'!AT8/'Contribuição - SECA'!$BY7)*100</f>
        <v>9.4599447986879035</v>
      </c>
      <c r="BY7" s="77">
        <f>SUM('SECA - Vetor de Impacto'!AH8:AT8)</f>
        <v>6.6837438744923254</v>
      </c>
      <c r="BZ7" s="77">
        <f t="shared" si="3"/>
        <v>100</v>
      </c>
      <c r="CA7" s="42">
        <f>('SECA - Vetor de Impacto'!AU8/'Contribuição - SECA'!$CI7)*100</f>
        <v>4.3908049850233208</v>
      </c>
      <c r="CB7" s="42">
        <f>('SECA - Vetor de Impacto'!AV8/'Contribuição - SECA'!$CI7)*100</f>
        <v>0</v>
      </c>
      <c r="CC7" s="42">
        <f>('SECA - Vetor de Impacto'!AW8/'Contribuição - SECA'!$CI7)*100</f>
        <v>0</v>
      </c>
      <c r="CD7" s="42">
        <f>('SECA - Vetor de Impacto'!AX8/'Contribuição - SECA'!$CI7)*100</f>
        <v>16.643777870579825</v>
      </c>
      <c r="CE7" s="42">
        <f>('SECA - Vetor de Impacto'!AY8/'Contribuição - SECA'!$CI7)*100</f>
        <v>24.965666805869738</v>
      </c>
      <c r="CF7" s="42">
        <f>('SECA - Vetor de Impacto'!AZ8/'Contribuição - SECA'!$CI7)*100</f>
        <v>24.965666805869738</v>
      </c>
      <c r="CG7" s="42">
        <f>('SECA - Vetor de Impacto'!BA8/'Contribuição - SECA'!$CI7)*100</f>
        <v>9.3621250522011596</v>
      </c>
      <c r="CH7" s="42">
        <f>('SECA - Vetor de Impacto'!BB8/'Contribuição - SECA'!$CI7)*100</f>
        <v>19.671958480456215</v>
      </c>
      <c r="CI7" s="77">
        <f>SUM('SECA - Vetor de Impacto'!AU8:BB8)</f>
        <v>4.0055008655522375</v>
      </c>
      <c r="CJ7" s="77">
        <f t="shared" si="4"/>
        <v>100</v>
      </c>
    </row>
    <row r="8" spans="1:88" x14ac:dyDescent="0.25">
      <c r="A8" s="34" t="s">
        <v>881</v>
      </c>
      <c r="B8" s="34" t="s">
        <v>882</v>
      </c>
      <c r="C8" s="42">
        <v>5.93971623700486</v>
      </c>
      <c r="D8" s="42">
        <v>0</v>
      </c>
      <c r="E8" s="42">
        <v>4.9394888170733138</v>
      </c>
      <c r="F8" s="42">
        <v>5.0232821612603331</v>
      </c>
      <c r="G8" s="42">
        <v>0.92704492474952571</v>
      </c>
      <c r="H8" s="42">
        <v>5.0096056817187318</v>
      </c>
      <c r="I8" s="42">
        <v>0.73675812895088244</v>
      </c>
      <c r="J8" s="42">
        <v>2.0734026786659223</v>
      </c>
      <c r="K8" s="42">
        <v>4.4028474280471004</v>
      </c>
      <c r="L8" s="42">
        <v>3.0301458682398446</v>
      </c>
      <c r="M8" s="42">
        <v>3.8309260743334392</v>
      </c>
      <c r="N8" s="42">
        <v>5.7572284580788446</v>
      </c>
      <c r="O8" s="42">
        <v>0.82065487840210338</v>
      </c>
      <c r="P8" s="42">
        <v>3.6597104030223355</v>
      </c>
      <c r="Q8" s="42">
        <v>6.1018103900015213</v>
      </c>
      <c r="R8" s="42">
        <v>0</v>
      </c>
      <c r="S8" s="42">
        <v>6.1018103900015213</v>
      </c>
      <c r="T8" s="42">
        <v>6.1018103900015213</v>
      </c>
      <c r="U8" s="42">
        <v>6.1018103900015213</v>
      </c>
      <c r="V8" s="42">
        <v>3.3051472945841569</v>
      </c>
      <c r="W8" s="42">
        <v>5.3260636063670086</v>
      </c>
      <c r="X8" s="42">
        <v>0.63035231301668249</v>
      </c>
      <c r="Y8" s="42">
        <v>4.9451825512256953</v>
      </c>
      <c r="Z8" s="42">
        <v>4.9840494891330129</v>
      </c>
      <c r="AA8" s="42">
        <v>4.7227381317747845</v>
      </c>
      <c r="AB8" s="42">
        <v>2.9859923185113826</v>
      </c>
      <c r="AC8" s="42">
        <v>2.5424209958339676</v>
      </c>
      <c r="AD8" s="74">
        <f t="shared" si="0"/>
        <v>100.00000000000001</v>
      </c>
      <c r="AF8" s="42">
        <f>('SECA - Vetor de Impacto'!AH9/'Contribuição - SECA'!$BA8)*100</f>
        <v>7.5006584503244085</v>
      </c>
      <c r="AG8" s="42">
        <f>('SECA - Vetor de Impacto'!AI9/'Contribuição - SECA'!$BA8)*100</f>
        <v>0</v>
      </c>
      <c r="AH8" s="42">
        <f>('SECA - Vetor de Impacto'!AJ9/'Contribuição - SECA'!$BA8)*100</f>
        <v>6.2375738263796716</v>
      </c>
      <c r="AI8" s="42">
        <f>('SECA - Vetor de Impacto'!AK9/'Contribuição - SECA'!$BA8)*100</f>
        <v>6.3433878467939238</v>
      </c>
      <c r="AJ8" s="42">
        <f>('SECA - Vetor de Impacto'!AL9/'Contribuição - SECA'!$BA8)*100</f>
        <v>1.1706699564757668</v>
      </c>
      <c r="AK8" s="42">
        <f>('SECA - Vetor de Impacto'!AM9/'Contribuição - SECA'!$BA8)*100</f>
        <v>6.3261172234592111</v>
      </c>
      <c r="AL8" s="42">
        <f>('SECA - Vetor de Impacto'!AN9/'Contribuição - SECA'!$BA8)*100</f>
        <v>0.93037627813466772</v>
      </c>
      <c r="AM8" s="42">
        <f>('SECA - Vetor de Impacto'!AO9/'Contribuição - SECA'!$BA8)*100</f>
        <v>2.6182875918838429</v>
      </c>
      <c r="AN8" s="42">
        <f>('SECA - Vetor de Impacto'!AP9/'Contribuição - SECA'!$BA8)*100</f>
        <v>5.5599044548503995</v>
      </c>
      <c r="AO8" s="42">
        <f>('SECA - Vetor de Impacto'!AQ9/'Contribuição - SECA'!$BA8)*100</f>
        <v>3.8264604411118412</v>
      </c>
      <c r="AP8" s="42">
        <f>('SECA - Vetor de Impacto'!AR9/'Contribuição - SECA'!$BA8)*100</f>
        <v>4.8376836342785907</v>
      </c>
      <c r="AQ8" s="42">
        <f>('SECA - Vetor de Impacto'!AS9/'Contribuição - SECA'!$BA8)*100</f>
        <v>7.2702133505139557</v>
      </c>
      <c r="AR8" s="42">
        <f>('SECA - Vetor de Impacto'!AT9/'Contribuição - SECA'!$BA8)*100</f>
        <v>1.0363208784516975</v>
      </c>
      <c r="AS8" s="42">
        <f>('SECA - Vetor de Impacto'!AU9/'Contribuição - SECA'!$BA8)*100</f>
        <v>4.6214729230922966</v>
      </c>
      <c r="AT8" s="42">
        <f>('SECA - Vetor de Impacto'!AV9/'Contribuição - SECA'!$BA8)*100</f>
        <v>7.7053505315467365</v>
      </c>
      <c r="AU8" s="42">
        <f>('SECA - Vetor de Impacto'!AW9/'Contribuição - SECA'!$BA8)*100</f>
        <v>0</v>
      </c>
      <c r="AV8" s="42">
        <f>('SECA - Vetor de Impacto'!AX9/'Contribuição - SECA'!$BA8)*100</f>
        <v>7.7053505315467365</v>
      </c>
      <c r="AW8" s="42">
        <f>('SECA - Vetor de Impacto'!AY9/'Contribuição - SECA'!$BA8)*100</f>
        <v>7.7053505315467365</v>
      </c>
      <c r="AX8" s="42">
        <f>('SECA - Vetor de Impacto'!AZ9/'Contribuição - SECA'!$BA8)*100</f>
        <v>7.7053505315467365</v>
      </c>
      <c r="AY8" s="42">
        <f>('SECA - Vetor de Impacto'!BA9/'Contribuição - SECA'!$BA8)*100</f>
        <v>4.1737315379211486</v>
      </c>
      <c r="AZ8" s="42">
        <f>('SECA - Vetor de Impacto'!BB9/'Contribuição - SECA'!$BA8)*100</f>
        <v>6.7257394801416517</v>
      </c>
      <c r="BA8" s="77">
        <f>SUM('SECA - Vetor de Impacto'!AH9:BB9)</f>
        <v>12.977994912831884</v>
      </c>
      <c r="BB8" s="77">
        <f t="shared" si="1"/>
        <v>100.00000000000003</v>
      </c>
      <c r="BC8" s="42">
        <f>('SECA - Vetor de Impacto'!BC9/'Contribuição - SECA'!$BI8)*100</f>
        <v>3.0289765777140993</v>
      </c>
      <c r="BD8" s="42">
        <f>('SECA - Vetor de Impacto'!BD9/'Contribuição - SECA'!$BI8)*100</f>
        <v>23.762651156935888</v>
      </c>
      <c r="BE8" s="42">
        <f>('SECA - Vetor de Impacto'!BE9/'Contribuição - SECA'!$BI8)*100</f>
        <v>23.949415038241131</v>
      </c>
      <c r="BF8" s="42">
        <f>('SECA - Vetor de Impacto'!BF9/'Contribuição - SECA'!$BI8)*100</f>
        <v>22.693758535386664</v>
      </c>
      <c r="BG8" s="42">
        <f>('SECA - Vetor de Impacto'!BG9/'Contribuição - SECA'!$BI8)*100</f>
        <v>14.348326494941933</v>
      </c>
      <c r="BH8" s="42">
        <f>('SECA - Vetor de Impacto'!BH9/'Contribuição - SECA'!$BI8)*100</f>
        <v>12.216872196780272</v>
      </c>
      <c r="BI8" s="77">
        <f>SUM('SECA - Vetor de Impacto'!BC9:BH9)</f>
        <v>3.4105838217451296</v>
      </c>
      <c r="BJ8" s="77">
        <f t="shared" si="2"/>
        <v>99.999999999999986</v>
      </c>
      <c r="BL8" s="42">
        <f>('SECA - Vetor de Impacto'!AH9/'Contribuição - SECA'!$BY8)*100</f>
        <v>13.978729781473428</v>
      </c>
      <c r="BM8" s="42">
        <f>('SECA - Vetor de Impacto'!AI9/'Contribuição - SECA'!$BY8)*100</f>
        <v>0</v>
      </c>
      <c r="BN8" s="42">
        <f>('SECA - Vetor de Impacto'!AJ9/'Contribuição - SECA'!$BY8)*100</f>
        <v>11.62476062447311</v>
      </c>
      <c r="BO8" s="42">
        <f>('SECA - Vetor de Impacto'!AK9/'Contribuição - SECA'!$BY8)*100</f>
        <v>11.821962724563159</v>
      </c>
      <c r="BP8" s="42">
        <f>('SECA - Vetor de Impacto'!AL9/'Contribuição - SECA'!$BY8)*100</f>
        <v>2.1817389890825156</v>
      </c>
      <c r="BQ8" s="42">
        <f>('SECA - Vetor de Impacto'!AM9/'Contribuição - SECA'!$BY8)*100</f>
        <v>11.78977603344098</v>
      </c>
      <c r="BR8" s="42">
        <f>('SECA - Vetor de Impacto'!AN9/'Contribuição - SECA'!$BY8)*100</f>
        <v>1.7339115856655212</v>
      </c>
      <c r="BS8" s="42">
        <f>('SECA - Vetor de Impacto'!AO9/'Contribuição - SECA'!$BY8)*100</f>
        <v>4.8796162336315989</v>
      </c>
      <c r="BT8" s="42">
        <f>('SECA - Vetor de Impacto'!AP9/'Contribuição - SECA'!$BY8)*100</f>
        <v>10.361810566351359</v>
      </c>
      <c r="BU8" s="42">
        <f>('SECA - Vetor de Impacto'!AQ9/'Contribuição - SECA'!$BY8)*100</f>
        <v>7.1312481270876429</v>
      </c>
      <c r="BV8" s="42">
        <f>('SECA - Vetor de Impacto'!AR9/'Contribuição - SECA'!$BY8)*100</f>
        <v>9.0158314419598629</v>
      </c>
      <c r="BW8" s="42">
        <f>('SECA - Vetor de Impacto'!AS9/'Contribuição - SECA'!$BY8)*100</f>
        <v>13.549256849056986</v>
      </c>
      <c r="BX8" s="42">
        <f>('SECA - Vetor de Impacto'!AT9/'Contribuição - SECA'!$BY8)*100</f>
        <v>1.9313570432138394</v>
      </c>
      <c r="BY8" s="77">
        <f>SUM('SECA - Vetor de Impacto'!AH9:AT9)</f>
        <v>6.963687597725289</v>
      </c>
      <c r="BZ8" s="77">
        <f t="shared" si="3"/>
        <v>100</v>
      </c>
      <c r="CA8" s="42">
        <f>('SECA - Vetor de Impacto'!AU9/'Contribuição - SECA'!$CI8)*100</f>
        <v>9.9724621545414127</v>
      </c>
      <c r="CB8" s="42">
        <f>('SECA - Vetor de Impacto'!AV9/'Contribuição - SECA'!$CI8)*100</f>
        <v>16.627018667440279</v>
      </c>
      <c r="CC8" s="42">
        <f>('SECA - Vetor de Impacto'!AW9/'Contribuição - SECA'!$CI8)*100</f>
        <v>0</v>
      </c>
      <c r="CD8" s="42">
        <f>('SECA - Vetor de Impacto'!AX9/'Contribuição - SECA'!$CI8)*100</f>
        <v>16.627018667440279</v>
      </c>
      <c r="CE8" s="42">
        <f>('SECA - Vetor de Impacto'!AY9/'Contribuição - SECA'!$CI8)*100</f>
        <v>16.627018667440279</v>
      </c>
      <c r="CF8" s="42">
        <f>('SECA - Vetor de Impacto'!AZ9/'Contribuição - SECA'!$CI8)*100</f>
        <v>16.627018667440279</v>
      </c>
      <c r="CG8" s="42">
        <f>('SECA - Vetor de Impacto'!BA9/'Contribuição - SECA'!$CI8)*100</f>
        <v>9.006301778196816</v>
      </c>
      <c r="CH8" s="42">
        <f>('SECA - Vetor de Impacto'!BB9/'Contribuição - SECA'!$CI8)*100</f>
        <v>14.51316139750066</v>
      </c>
      <c r="CI8" s="77">
        <f>SUM('SECA - Vetor de Impacto'!AU9:BB9)</f>
        <v>6.0143073151065973</v>
      </c>
      <c r="CJ8" s="77">
        <f t="shared" si="4"/>
        <v>100</v>
      </c>
    </row>
    <row r="9" spans="1:88" x14ac:dyDescent="0.25">
      <c r="A9" s="34" t="s">
        <v>883</v>
      </c>
      <c r="B9" s="34" t="s">
        <v>884</v>
      </c>
      <c r="C9" s="42">
        <v>5.2916486204610083</v>
      </c>
      <c r="D9" s="42">
        <v>0.62597047203019518</v>
      </c>
      <c r="E9" s="42">
        <v>4.1831170550746801</v>
      </c>
      <c r="F9" s="42">
        <v>4.1265193741317985</v>
      </c>
      <c r="G9" s="42">
        <v>1.6735949443579801</v>
      </c>
      <c r="H9" s="42">
        <v>5.1433302731385462</v>
      </c>
      <c r="I9" s="42">
        <v>1.29059169199394</v>
      </c>
      <c r="J9" s="42">
        <v>2.1915617560760201</v>
      </c>
      <c r="K9" s="42">
        <v>4.8009864618376188</v>
      </c>
      <c r="L9" s="42">
        <v>3.5445536738953658</v>
      </c>
      <c r="M9" s="42">
        <v>4.5041805338289924</v>
      </c>
      <c r="N9" s="42">
        <v>5.5124126225258587</v>
      </c>
      <c r="O9" s="42">
        <v>4.2912097724073845</v>
      </c>
      <c r="P9" s="42">
        <v>1.2687781879288107</v>
      </c>
      <c r="Q9" s="42">
        <v>6.1497609436767968</v>
      </c>
      <c r="R9" s="42">
        <v>6.1497609436767968</v>
      </c>
      <c r="S9" s="42">
        <v>2.0499203145589329</v>
      </c>
      <c r="T9" s="42">
        <v>6.1497609436767968</v>
      </c>
      <c r="U9" s="42">
        <v>6.1497609436767968</v>
      </c>
      <c r="V9" s="42">
        <v>5.1248007863973308</v>
      </c>
      <c r="W9" s="42">
        <v>4.9618017317356395</v>
      </c>
      <c r="X9" s="42">
        <v>1.1689628240046757</v>
      </c>
      <c r="Y9" s="42">
        <v>4.1811052282473149</v>
      </c>
      <c r="Z9" s="42">
        <v>2.7303546566429242</v>
      </c>
      <c r="AA9" s="42">
        <v>2.9682814744427373</v>
      </c>
      <c r="AB9" s="42">
        <v>2.486073572975728</v>
      </c>
      <c r="AC9" s="42">
        <v>1.2812001965993332</v>
      </c>
      <c r="AD9" s="74">
        <f t="shared" si="0"/>
        <v>100</v>
      </c>
      <c r="AF9" s="42">
        <f>('SECA - Vetor de Impacto'!AH10/'Contribuição - SECA'!$BA9)*100</f>
        <v>6.2120201574139529</v>
      </c>
      <c r="AG9" s="42">
        <f>('SECA - Vetor de Impacto'!AI10/'Contribuição - SECA'!$BA9)*100</f>
        <v>0.7348449356901422</v>
      </c>
      <c r="AH9" s="42">
        <f>('SECA - Vetor de Impacto'!AJ10/'Contribuição - SECA'!$BA9)*100</f>
        <v>4.9106827249391589</v>
      </c>
      <c r="AI9" s="42">
        <f>('SECA - Vetor de Impacto'!AK10/'Contribuição - SECA'!$BA9)*100</f>
        <v>4.8442410618399494</v>
      </c>
      <c r="AJ9" s="42">
        <f>('SECA - Vetor de Impacto'!AL10/'Contribuição - SECA'!$BA9)*100</f>
        <v>1.9646817608974423</v>
      </c>
      <c r="AK9" s="42">
        <f>('SECA - Vetor de Impacto'!AM10/'Contribuição - SECA'!$BA9)*100</f>
        <v>6.0379049374957434</v>
      </c>
      <c r="AL9" s="42">
        <f>('SECA - Vetor de Impacto'!AN10/'Contribuição - SECA'!$BA9)*100</f>
        <v>1.5150631080562713</v>
      </c>
      <c r="AM9" s="42">
        <f>('SECA - Vetor de Impacto'!AO10/'Contribuição - SECA'!$BA9)*100</f>
        <v>2.5727380598025622</v>
      </c>
      <c r="AN9" s="42">
        <f>('SECA - Vetor de Impacto'!AP10/'Contribuição - SECA'!$BA9)*100</f>
        <v>5.6360175845932368</v>
      </c>
      <c r="AO9" s="42">
        <f>('SECA - Vetor de Impacto'!AQ10/'Contribuição - SECA'!$BA9)*100</f>
        <v>4.1610546070905619</v>
      </c>
      <c r="AP9" s="42">
        <f>('SECA - Vetor de Impacto'!AR10/'Contribuição - SECA'!$BA9)*100</f>
        <v>5.2875884767911172</v>
      </c>
      <c r="AQ9" s="42">
        <f>('SECA - Vetor de Impacto'!AS10/'Contribuição - SECA'!$BA9)*100</f>
        <v>6.4711814376160293</v>
      </c>
      <c r="AR9" s="42">
        <f>('SECA - Vetor de Impacto'!AT10/'Contribuição - SECA'!$BA9)*100</f>
        <v>5.0375759083497211</v>
      </c>
      <c r="AS9" s="42">
        <f>('SECA - Vetor de Impacto'!AU10/'Contribuição - SECA'!$BA9)*100</f>
        <v>1.4894556014594691</v>
      </c>
      <c r="AT9" s="42">
        <f>('SECA - Vetor de Impacto'!AV10/'Contribuição - SECA'!$BA9)*100</f>
        <v>7.2193831611723907</v>
      </c>
      <c r="AU9" s="42">
        <f>('SECA - Vetor de Impacto'!AW10/'Contribuição - SECA'!$BA9)*100</f>
        <v>7.2193831611723907</v>
      </c>
      <c r="AV9" s="42">
        <f>('SECA - Vetor de Impacto'!AX10/'Contribuição - SECA'!$BA9)*100</f>
        <v>2.4064610537241311</v>
      </c>
      <c r="AW9" s="42">
        <f>('SECA - Vetor de Impacto'!AY10/'Contribuição - SECA'!$BA9)*100</f>
        <v>7.2193831611723907</v>
      </c>
      <c r="AX9" s="42">
        <f>('SECA - Vetor de Impacto'!AZ10/'Contribuição - SECA'!$BA9)*100</f>
        <v>7.2193831611723907</v>
      </c>
      <c r="AY9" s="42">
        <f>('SECA - Vetor de Impacto'!BA10/'Contribuição - SECA'!$BA9)*100</f>
        <v>6.0161526343103251</v>
      </c>
      <c r="AZ9" s="42">
        <f>('SECA - Vetor de Impacto'!BB10/'Contribuição - SECA'!$BA9)*100</f>
        <v>5.8248033052406205</v>
      </c>
      <c r="BA9" s="77">
        <f>SUM('SECA - Vetor de Impacto'!AH10:BB10)</f>
        <v>13.851598920226934</v>
      </c>
      <c r="BB9" s="77">
        <f t="shared" si="1"/>
        <v>100</v>
      </c>
      <c r="BC9" s="42">
        <f>('SECA - Vetor de Impacto'!BC10/'Contribuição - SECA'!$BI9)*100</f>
        <v>7.8898796132108577</v>
      </c>
      <c r="BD9" s="42">
        <f>('SECA - Vetor de Impacto'!BD10/'Contribuição - SECA'!$BI9)*100</f>
        <v>28.220244667854278</v>
      </c>
      <c r="BE9" s="42">
        <f>('SECA - Vetor de Impacto'!BE10/'Contribuição - SECA'!$BI9)*100</f>
        <v>18.428447081389969</v>
      </c>
      <c r="BF9" s="42">
        <f>('SECA - Vetor de Impacto'!BF10/'Contribuição - SECA'!$BI9)*100</f>
        <v>20.034327020979369</v>
      </c>
      <c r="BG9" s="42">
        <f>('SECA - Vetor de Impacto'!BG10/'Contribuição - SECA'!$BI9)*100</f>
        <v>16.779679214405043</v>
      </c>
      <c r="BH9" s="42">
        <f>('SECA - Vetor de Impacto'!BH10/'Contribuição - SECA'!$BI9)*100</f>
        <v>8.6474224021604904</v>
      </c>
      <c r="BI9" s="77">
        <f>SUM('SECA - Vetor de Impacto'!BC10:BH10)</f>
        <v>2.409195753884799</v>
      </c>
      <c r="BJ9" s="77">
        <f t="shared" si="2"/>
        <v>100</v>
      </c>
      <c r="BL9" s="42">
        <f>('SECA - Vetor de Impacto'!AH10/'Contribuição - SECA'!$BY9)*100</f>
        <v>11.21594917282669</v>
      </c>
      <c r="BM9" s="42">
        <f>('SECA - Vetor de Impacto'!AI10/'Contribuição - SECA'!$BY9)*100</f>
        <v>1.3267798944234026</v>
      </c>
      <c r="BN9" s="42">
        <f>('SECA - Vetor de Impacto'!AJ10/'Contribuição - SECA'!$BY9)*100</f>
        <v>8.8663536902823701</v>
      </c>
      <c r="BO9" s="42">
        <f>('SECA - Vetor de Impacto'!AK10/'Contribuição - SECA'!$BY9)*100</f>
        <v>8.7463916976623999</v>
      </c>
      <c r="BP9" s="42">
        <f>('SECA - Vetor de Impacto'!AL10/'Contribuição - SECA'!$BY9)*100</f>
        <v>3.5472793411183625</v>
      </c>
      <c r="BQ9" s="42">
        <f>('SECA - Vetor de Impacto'!AM10/'Contribuição - SECA'!$BY9)*100</f>
        <v>10.901580029241819</v>
      </c>
      <c r="BR9" s="42">
        <f>('SECA - Vetor de Impacto'!AN10/'Contribuição - SECA'!$BY9)*100</f>
        <v>2.7354822397514651</v>
      </c>
      <c r="BS9" s="42">
        <f>('SECA - Vetor de Impacto'!AO10/'Contribuição - SECA'!$BY9)*100</f>
        <v>4.6451393560440142</v>
      </c>
      <c r="BT9" s="42">
        <f>('SECA - Vetor de Impacto'!AP10/'Contribuição - SECA'!$BY9)*100</f>
        <v>10.175962917717046</v>
      </c>
      <c r="BU9" s="42">
        <f>('SECA - Vetor de Impacto'!AQ10/'Contribuição - SECA'!$BY9)*100</f>
        <v>7.5128824111724608</v>
      </c>
      <c r="BV9" s="42">
        <f>('SECA - Vetor de Impacto'!AR10/'Contribuição - SECA'!$BY9)*100</f>
        <v>9.5468659308410704</v>
      </c>
      <c r="BW9" s="42">
        <f>('SECA - Vetor de Impacto'!AS10/'Contribuição - SECA'!$BY9)*100</f>
        <v>11.683870987736132</v>
      </c>
      <c r="BX9" s="42">
        <f>('SECA - Vetor de Impacto'!AT10/'Contribuição - SECA'!$BY9)*100</f>
        <v>9.0954623311827785</v>
      </c>
      <c r="BY9" s="77">
        <f>SUM('SECA - Vetor de Impacto'!AH10:AT10)</f>
        <v>7.6717904458171944</v>
      </c>
      <c r="BZ9" s="77">
        <f t="shared" si="3"/>
        <v>99.999999999999986</v>
      </c>
      <c r="CA9" s="42">
        <f>('SECA - Vetor de Impacto'!AU10/'Contribuição - SECA'!$CI9)*100</f>
        <v>3.33850825415306</v>
      </c>
      <c r="CB9" s="42">
        <f>('SECA - Vetor de Impacto'!AV10/'Contribuição - SECA'!$CI9)*100</f>
        <v>16.181731264665359</v>
      </c>
      <c r="CC9" s="42">
        <f>('SECA - Vetor de Impacto'!AW10/'Contribuição - SECA'!$CI9)*100</f>
        <v>16.181731264665359</v>
      </c>
      <c r="CD9" s="42">
        <f>('SECA - Vetor de Impacto'!AX10/'Contribuição - SECA'!$CI9)*100</f>
        <v>5.3939104215551215</v>
      </c>
      <c r="CE9" s="42">
        <f>('SECA - Vetor de Impacto'!AY10/'Contribuição - SECA'!$CI9)*100</f>
        <v>16.181731264665359</v>
      </c>
      <c r="CF9" s="42">
        <f>('SECA - Vetor de Impacto'!AZ10/'Contribuição - SECA'!$CI9)*100</f>
        <v>16.181731264665359</v>
      </c>
      <c r="CG9" s="42">
        <f>('SECA - Vetor de Impacto'!BA10/'Contribuição - SECA'!$CI9)*100</f>
        <v>13.484776053887797</v>
      </c>
      <c r="CH9" s="42">
        <f>('SECA - Vetor de Impacto'!BB10/'Contribuição - SECA'!$CI9)*100</f>
        <v>13.055880211742588</v>
      </c>
      <c r="CI9" s="77">
        <f>SUM('SECA - Vetor de Impacto'!AU10:BB10)</f>
        <v>6.1798084744097386</v>
      </c>
      <c r="CJ9" s="77">
        <f t="shared" si="4"/>
        <v>100</v>
      </c>
    </row>
    <row r="10" spans="1:88" x14ac:dyDescent="0.25">
      <c r="A10" s="34" t="s">
        <v>885</v>
      </c>
      <c r="B10" s="34" t="s">
        <v>886</v>
      </c>
      <c r="C10" s="42">
        <v>2.1953899754671196</v>
      </c>
      <c r="D10" s="42">
        <v>3.4880576077845435</v>
      </c>
      <c r="E10" s="42">
        <v>4.1265694017682524</v>
      </c>
      <c r="F10" s="42">
        <v>4.1092610175756645</v>
      </c>
      <c r="G10" s="42">
        <v>0.9823879343178008</v>
      </c>
      <c r="H10" s="42">
        <v>4.2500961389236123</v>
      </c>
      <c r="I10" s="42">
        <v>1.6927641312680166</v>
      </c>
      <c r="J10" s="42">
        <v>2.9971714911066845</v>
      </c>
      <c r="K10" s="42">
        <v>2.0257102656072701</v>
      </c>
      <c r="L10" s="42">
        <v>5.2532211596153333</v>
      </c>
      <c r="M10" s="42">
        <v>3.9017852135699149</v>
      </c>
      <c r="N10" s="42">
        <v>5.3290447188578387</v>
      </c>
      <c r="O10" s="42">
        <v>4.9956305688816318</v>
      </c>
      <c r="P10" s="42">
        <v>0.73181652477047288</v>
      </c>
      <c r="Q10" s="42">
        <v>5.4548004829529919</v>
      </c>
      <c r="R10" s="42">
        <v>5.4548004829529919</v>
      </c>
      <c r="S10" s="42">
        <v>1.8182668276509977</v>
      </c>
      <c r="T10" s="42">
        <v>5.4548004829529919</v>
      </c>
      <c r="U10" s="42">
        <v>5.4548004829529919</v>
      </c>
      <c r="V10" s="42">
        <v>2.5001168880201208</v>
      </c>
      <c r="W10" s="42">
        <v>5.2146520340179565</v>
      </c>
      <c r="X10" s="42">
        <v>1.8746180723095986</v>
      </c>
      <c r="Y10" s="42">
        <v>4.6163952132148509</v>
      </c>
      <c r="Z10" s="42">
        <v>4.1045499511177406</v>
      </c>
      <c r="AA10" s="42">
        <v>3.9095697006723036</v>
      </c>
      <c r="AB10" s="42">
        <v>5.2226813134656318</v>
      </c>
      <c r="AC10" s="42">
        <v>2.8410419182046831</v>
      </c>
      <c r="AD10" s="74">
        <f t="shared" si="0"/>
        <v>100</v>
      </c>
      <c r="AF10" s="42">
        <f>('SECA - Vetor de Impacto'!AH11/'Contribuição - SECA'!$BA10)*100</f>
        <v>2.8352803107988596</v>
      </c>
      <c r="AG10" s="42">
        <f>('SECA - Vetor de Impacto'!AI11/'Contribuição - SECA'!$BA10)*100</f>
        <v>4.5047217892025957</v>
      </c>
      <c r="AH10" s="42">
        <f>('SECA - Vetor de Impacto'!AJ11/'Contribuição - SECA'!$BA10)*100</f>
        <v>5.3293406213577681</v>
      </c>
      <c r="AI10" s="42">
        <f>('SECA - Vetor de Impacto'!AK11/'Contribuição - SECA'!$BA10)*100</f>
        <v>5.3069873622733326</v>
      </c>
      <c r="AJ10" s="42">
        <f>('SECA - Vetor de Impacto'!AL11/'Contribuição - SECA'!$BA10)*100</f>
        <v>1.2687245541170777</v>
      </c>
      <c r="AK10" s="42">
        <f>('SECA - Vetor de Impacto'!AM11/'Contribuição - SECA'!$BA10)*100</f>
        <v>5.4888716976711205</v>
      </c>
      <c r="AL10" s="42">
        <f>('SECA - Vetor de Impacto'!AN11/'Contribuição - SECA'!$BA10)*100</f>
        <v>2.1861541073993234</v>
      </c>
      <c r="AM10" s="42">
        <f>('SECA - Vetor de Impacto'!AO11/'Contribuição - SECA'!$BA10)*100</f>
        <v>3.8707570918074974</v>
      </c>
      <c r="AN10" s="42">
        <f>('SECA - Vetor de Impacto'!AP11/'Contribuição - SECA'!$BA10)*100</f>
        <v>2.6161440544235735</v>
      </c>
      <c r="AO10" s="42">
        <f>('SECA - Vetor de Impacto'!AQ11/'Contribuição - SECA'!$BA10)*100</f>
        <v>6.7843775769087173</v>
      </c>
      <c r="AP10" s="42">
        <f>('SECA - Vetor de Impacto'!AR11/'Contribuição - SECA'!$BA10)*100</f>
        <v>5.0390385838611964</v>
      </c>
      <c r="AQ10" s="42">
        <f>('SECA - Vetor de Impacto'!AS11/'Contribuição - SECA'!$BA10)*100</f>
        <v>6.8823014296261489</v>
      </c>
      <c r="AR10" s="42">
        <f>('SECA - Vetor de Impacto'!AT11/'Contribuição - SECA'!$BA10)*100</f>
        <v>6.4517070544431521</v>
      </c>
      <c r="AS10" s="42">
        <f>('SECA - Vetor de Impacto'!AU11/'Contribuição - SECA'!$BA10)*100</f>
        <v>0.94511909363960889</v>
      </c>
      <c r="AT10" s="42">
        <f>('SECA - Vetor de Impacto'!AV11/'Contribuição - SECA'!$BA10)*100</f>
        <v>7.0447112273809136</v>
      </c>
      <c r="AU10" s="42">
        <f>('SECA - Vetor de Impacto'!AW11/'Contribuição - SECA'!$BA10)*100</f>
        <v>7.0447112273809136</v>
      </c>
      <c r="AV10" s="42">
        <f>('SECA - Vetor de Impacto'!AX11/'Contribuição - SECA'!$BA10)*100</f>
        <v>2.3482370757936386</v>
      </c>
      <c r="AW10" s="42">
        <f>('SECA - Vetor de Impacto'!AY11/'Contribuição - SECA'!$BA10)*100</f>
        <v>7.0447112273809136</v>
      </c>
      <c r="AX10" s="42">
        <f>('SECA - Vetor de Impacto'!AZ11/'Contribuição - SECA'!$BA10)*100</f>
        <v>7.0447112273809136</v>
      </c>
      <c r="AY10" s="42">
        <f>('SECA - Vetor de Impacto'!BA11/'Contribuição - SECA'!$BA10)*100</f>
        <v>3.2288259792162508</v>
      </c>
      <c r="AZ10" s="42">
        <f>('SECA - Vetor de Impacto'!BB11/'Contribuição - SECA'!$BA10)*100</f>
        <v>6.7345667079364731</v>
      </c>
      <c r="BA10" s="77">
        <f>SUM('SECA - Vetor de Impacto'!AH11:BB11)</f>
        <v>14.195046010023331</v>
      </c>
      <c r="BB10" s="77">
        <f t="shared" si="1"/>
        <v>100</v>
      </c>
      <c r="BC10" s="42">
        <f>('SECA - Vetor de Impacto'!BC11/'Contribuição - SECA'!$BI10)*100</f>
        <v>8.3062165768320479</v>
      </c>
      <c r="BD10" s="42">
        <f>('SECA - Vetor de Impacto'!BD11/'Contribuição - SECA'!$BI10)*100</f>
        <v>20.45471502254917</v>
      </c>
      <c r="BE10" s="42">
        <f>('SECA - Vetor de Impacto'!BE11/'Contribuição - SECA'!$BI10)*100</f>
        <v>18.186787670517425</v>
      </c>
      <c r="BF10" s="42">
        <f>('SECA - Vetor de Impacto'!BF11/'Contribuição - SECA'!$BI10)*100</f>
        <v>17.322852657659364</v>
      </c>
      <c r="BG10" s="42">
        <f>('SECA - Vetor de Impacto'!BG11/'Contribuição - SECA'!$BI10)*100</f>
        <v>23.141098841521654</v>
      </c>
      <c r="BH10" s="42">
        <f>('SECA - Vetor de Impacto'!BH11/'Contribuição - SECA'!$BI10)*100</f>
        <v>12.588329230920339</v>
      </c>
      <c r="BI10" s="77">
        <f>SUM('SECA - Vetor de Impacto'!BC11:BH11)</f>
        <v>4.1374301845714827</v>
      </c>
      <c r="BJ10" s="77">
        <f t="shared" si="2"/>
        <v>100</v>
      </c>
      <c r="BL10" s="42">
        <f>('SECA - Vetor de Impacto'!AH11/'Contribuição - SECA'!$BY10)*100</f>
        <v>4.8413029229315816</v>
      </c>
      <c r="BM10" s="42">
        <f>('SECA - Vetor de Impacto'!AI11/'Contribuição - SECA'!$BY10)*100</f>
        <v>7.691910631197997</v>
      </c>
      <c r="BN10" s="42">
        <f>('SECA - Vetor de Impacto'!AJ11/'Contribuição - SECA'!$BY10)*100</f>
        <v>9.0999652588874973</v>
      </c>
      <c r="BO10" s="42">
        <f>('SECA - Vetor de Impacto'!AK11/'Contribuição - SECA'!$BY10)*100</f>
        <v>9.0617965818327662</v>
      </c>
      <c r="BP10" s="42">
        <f>('SECA - Vetor de Impacto'!AL11/'Contribuição - SECA'!$BY10)*100</f>
        <v>2.1663748268020266</v>
      </c>
      <c r="BQ10" s="42">
        <f>('SECA - Vetor de Impacto'!AM11/'Contribuição - SECA'!$BY10)*100</f>
        <v>9.3723680485208973</v>
      </c>
      <c r="BR10" s="42">
        <f>('SECA - Vetor de Impacto'!AN11/'Contribuição - SECA'!$BY10)*100</f>
        <v>3.7329057835375572</v>
      </c>
      <c r="BS10" s="42">
        <f>('SECA - Vetor de Impacto'!AO11/'Contribuição - SECA'!$BY10)*100</f>
        <v>6.6094020937371791</v>
      </c>
      <c r="BT10" s="42">
        <f>('SECA - Vetor de Impacto'!AP11/'Contribuição - SECA'!$BY10)*100</f>
        <v>4.4671229893041229</v>
      </c>
      <c r="BU10" s="42">
        <f>('SECA - Vetor de Impacto'!AQ11/'Contribuição - SECA'!$BY10)*100</f>
        <v>11.584472571639765</v>
      </c>
      <c r="BV10" s="42">
        <f>('SECA - Vetor de Impacto'!AR11/'Contribuição - SECA'!$BY10)*100</f>
        <v>8.6042682030048105</v>
      </c>
      <c r="BW10" s="42">
        <f>('SECA - Vetor de Impacto'!AS11/'Contribuição - SECA'!$BY10)*100</f>
        <v>11.751679684312176</v>
      </c>
      <c r="BX10" s="42">
        <f>('SECA - Vetor de Impacto'!AT11/'Contribuição - SECA'!$BY10)*100</f>
        <v>11.016430404291617</v>
      </c>
      <c r="BY10" s="77">
        <f>SUM('SECA - Vetor de Impacto'!AH11:AT11)</f>
        <v>8.3132444103977097</v>
      </c>
      <c r="BZ10" s="77">
        <f t="shared" si="3"/>
        <v>99.999999999999986</v>
      </c>
      <c r="CA10" s="42">
        <f>('SECA - Vetor de Impacto'!AU11/'Contribuição - SECA'!$CI10)*100</f>
        <v>2.2809353209091126</v>
      </c>
      <c r="CB10" s="42">
        <f>('SECA - Vetor de Impacto'!AV11/'Contribuição - SECA'!$CI10)*100</f>
        <v>17.0015935264401</v>
      </c>
      <c r="CC10" s="42">
        <f>('SECA - Vetor de Impacto'!AW11/'Contribuição - SECA'!$CI10)*100</f>
        <v>17.0015935264401</v>
      </c>
      <c r="CD10" s="42">
        <f>('SECA - Vetor de Impacto'!AX11/'Contribuição - SECA'!$CI10)*100</f>
        <v>5.6671978421467015</v>
      </c>
      <c r="CE10" s="42">
        <f>('SECA - Vetor de Impacto'!AY11/'Contribuição - SECA'!$CI10)*100</f>
        <v>17.0015935264401</v>
      </c>
      <c r="CF10" s="42">
        <f>('SECA - Vetor de Impacto'!AZ11/'Contribuição - SECA'!$CI10)*100</f>
        <v>17.0015935264401</v>
      </c>
      <c r="CG10" s="42">
        <f>('SECA - Vetor de Impacto'!BA11/'Contribuição - SECA'!$CI10)*100</f>
        <v>7.7923970329517118</v>
      </c>
      <c r="CH10" s="42">
        <f>('SECA - Vetor de Impacto'!BB11/'Contribuição - SECA'!$CI10)*100</f>
        <v>16.253095698232052</v>
      </c>
      <c r="CI10" s="77">
        <f>SUM('SECA - Vetor de Impacto'!AU11:BB11)</f>
        <v>5.8818015996256214</v>
      </c>
      <c r="CJ10" s="77">
        <f t="shared" si="4"/>
        <v>99.999999999999972</v>
      </c>
    </row>
    <row r="11" spans="1:88" x14ac:dyDescent="0.25">
      <c r="A11" s="34" t="s">
        <v>887</v>
      </c>
      <c r="B11" s="34" t="s">
        <v>888</v>
      </c>
      <c r="C11" s="42">
        <v>5.267562296231902</v>
      </c>
      <c r="D11" s="42">
        <v>2.2266438869029095</v>
      </c>
      <c r="E11" s="42">
        <v>4.3952800220528632</v>
      </c>
      <c r="F11" s="42">
        <v>4.7281390238994447</v>
      </c>
      <c r="G11" s="42">
        <v>1.1082323151870996</v>
      </c>
      <c r="H11" s="42">
        <v>5.3696835586522091</v>
      </c>
      <c r="I11" s="42">
        <v>4.9855817058664691</v>
      </c>
      <c r="J11" s="42">
        <v>3.7332487286841474</v>
      </c>
      <c r="K11" s="42">
        <v>4.0488281789740839</v>
      </c>
      <c r="L11" s="42">
        <v>4.2620300466824643</v>
      </c>
      <c r="M11" s="42">
        <v>5.6851256260308158</v>
      </c>
      <c r="N11" s="42">
        <v>3.4821963948456593</v>
      </c>
      <c r="O11" s="42">
        <v>4.6632694138177788</v>
      </c>
      <c r="P11" s="42">
        <v>0.99489489788062602</v>
      </c>
      <c r="Q11" s="42">
        <v>6.7364257589321959</v>
      </c>
      <c r="R11" s="42">
        <v>6.7364257589321959</v>
      </c>
      <c r="S11" s="42">
        <v>0</v>
      </c>
      <c r="T11" s="42">
        <v>6.7364257589321959</v>
      </c>
      <c r="U11" s="42">
        <v>0</v>
      </c>
      <c r="V11" s="42">
        <v>5.0523193191991478</v>
      </c>
      <c r="W11" s="42">
        <v>3.468079029531129</v>
      </c>
      <c r="X11" s="42">
        <v>1.6562699696548107</v>
      </c>
      <c r="Y11" s="42">
        <v>4.2719019797206341</v>
      </c>
      <c r="Z11" s="42">
        <v>4.6169294732600772</v>
      </c>
      <c r="AA11" s="42">
        <v>3.0811309542865519</v>
      </c>
      <c r="AB11" s="42">
        <v>1.2899538687316983</v>
      </c>
      <c r="AC11" s="42">
        <v>1.4034220331108747</v>
      </c>
      <c r="AD11" s="74">
        <f t="shared" si="0"/>
        <v>99.999999999999986</v>
      </c>
      <c r="AF11" s="42">
        <f>('SECA - Vetor de Impacto'!AH12/'Contribuição - SECA'!$BA11)*100</f>
        <v>6.2948585539366775</v>
      </c>
      <c r="AG11" s="42">
        <f>('SECA - Vetor de Impacto'!AI12/'Contribuição - SECA'!$BA11)*100</f>
        <v>2.6608908504163464</v>
      </c>
      <c r="AH11" s="42">
        <f>('SECA - Vetor de Impacto'!AJ12/'Contribuição - SECA'!$BA11)*100</f>
        <v>5.2524610982879567</v>
      </c>
      <c r="AI11" s="42">
        <f>('SECA - Vetor de Impacto'!AK12/'Contribuição - SECA'!$BA11)*100</f>
        <v>5.6502352900668811</v>
      </c>
      <c r="AJ11" s="42">
        <f>('SECA - Vetor de Impacto'!AL12/'Contribuição - SECA'!$BA11)*100</f>
        <v>1.3243632019302158</v>
      </c>
      <c r="AK11" s="42">
        <f>('SECA - Vetor de Impacto'!AM12/'Contribuição - SECA'!$BA11)*100</f>
        <v>6.4168958201584987</v>
      </c>
      <c r="AL11" s="42">
        <f>('SECA - Vetor de Impacto'!AN12/'Contribuição - SECA'!$BA11)*100</f>
        <v>5.9578852384856749</v>
      </c>
      <c r="AM11" s="42">
        <f>('SECA - Vetor de Impacto'!AO12/'Contribuição - SECA'!$BA11)*100</f>
        <v>4.4613184186813157</v>
      </c>
      <c r="AN11" s="42">
        <f>('SECA - Vetor de Impacto'!AP12/'Contribuição - SECA'!$BA11)*100</f>
        <v>4.838443147424492</v>
      </c>
      <c r="AO11" s="42">
        <f>('SECA - Vetor de Impacto'!AQ12/'Contribuição - SECA'!$BA11)*100</f>
        <v>5.0932243014356029</v>
      </c>
      <c r="AP11" s="42">
        <f>('SECA - Vetor de Impacto'!AR12/'Contribuição - SECA'!$BA11)*100</f>
        <v>6.7938563731509358</v>
      </c>
      <c r="AQ11" s="42">
        <f>('SECA - Vetor de Impacto'!AS12/'Contribuição - SECA'!$BA11)*100</f>
        <v>4.1613050838073349</v>
      </c>
      <c r="AR11" s="42">
        <f>('SECA - Vetor de Impacto'!AT12/'Contribuição - SECA'!$BA11)*100</f>
        <v>5.5727146084025714</v>
      </c>
      <c r="AS11" s="42">
        <f>('SECA - Vetor de Impacto'!AU12/'Contribuição - SECA'!$BA11)*100</f>
        <v>1.1889223716768935</v>
      </c>
      <c r="AT11" s="42">
        <f>('SECA - Vetor de Impacto'!AV12/'Contribuição - SECA'!$BA11)*100</f>
        <v>8.0501843028809716</v>
      </c>
      <c r="AU11" s="42">
        <f>('SECA - Vetor de Impacto'!AW12/'Contribuição - SECA'!$BA11)*100</f>
        <v>8.0501843028809716</v>
      </c>
      <c r="AV11" s="42">
        <f>('SECA - Vetor de Impacto'!AX12/'Contribuição - SECA'!$BA11)*100</f>
        <v>0</v>
      </c>
      <c r="AW11" s="42">
        <f>('SECA - Vetor de Impacto'!AY12/'Contribuição - SECA'!$BA11)*100</f>
        <v>8.0501843028809716</v>
      </c>
      <c r="AX11" s="42">
        <f>('SECA - Vetor de Impacto'!AZ12/'Contribuição - SECA'!$BA11)*100</f>
        <v>0</v>
      </c>
      <c r="AY11" s="42">
        <f>('SECA - Vetor de Impacto'!BA12/'Contribuição - SECA'!$BA11)*100</f>
        <v>6.0376382271607296</v>
      </c>
      <c r="AZ11" s="42">
        <f>('SECA - Vetor de Impacto'!BB12/'Contribuição - SECA'!$BA11)*100</f>
        <v>4.1444345063349459</v>
      </c>
      <c r="BA11" s="77">
        <f>SUM('SECA - Vetor de Impacto'!AH12:BB12)</f>
        <v>12.422075847904793</v>
      </c>
      <c r="BB11" s="77">
        <f t="shared" si="1"/>
        <v>100.00000000000001</v>
      </c>
      <c r="BC11" s="42">
        <f>('SECA - Vetor de Impacto'!BC12/'Contribuição - SECA'!$BI11)*100</f>
        <v>10.148956649958182</v>
      </c>
      <c r="BD11" s="42">
        <f>('SECA - Vetor de Impacto'!BD12/'Contribuição - SECA'!$BI11)*100</f>
        <v>26.176498275876543</v>
      </c>
      <c r="BE11" s="42">
        <f>('SECA - Vetor de Impacto'!BE12/'Contribuição - SECA'!$BI11)*100</f>
        <v>28.290688075324116</v>
      </c>
      <c r="BF11" s="42">
        <f>('SECA - Vetor de Impacto'!BF12/'Contribuição - SECA'!$BI11)*100</f>
        <v>18.879932052632491</v>
      </c>
      <c r="BG11" s="42">
        <f>('SECA - Vetor de Impacto'!BG12/'Contribuição - SECA'!$BI11)*100</f>
        <v>7.904318821244062</v>
      </c>
      <c r="BH11" s="42">
        <f>('SECA - Vetor de Impacto'!BH12/'Contribuição - SECA'!$BI11)*100</f>
        <v>8.5996061249646001</v>
      </c>
      <c r="BI11" s="77">
        <f>SUM('SECA - Vetor de Impacto'!BC12:BH12)</f>
        <v>2.4225915734505921</v>
      </c>
      <c r="BJ11" s="77">
        <f t="shared" si="2"/>
        <v>100</v>
      </c>
      <c r="BL11" s="42">
        <f>('SECA - Vetor de Impacto'!AH12/'Contribuição - SECA'!$BY11)*100</f>
        <v>9.7627321376844574</v>
      </c>
      <c r="BM11" s="42">
        <f>('SECA - Vetor de Impacto'!AI12/'Contribuição - SECA'!$BY11)*100</f>
        <v>4.1267908401189333</v>
      </c>
      <c r="BN11" s="42">
        <f>('SECA - Vetor de Impacto'!AJ12/'Contribuição - SECA'!$BY11)*100</f>
        <v>8.1460719612396666</v>
      </c>
      <c r="BO11" s="42">
        <f>('SECA - Vetor de Impacto'!AK12/'Contribuição - SECA'!$BY11)*100</f>
        <v>8.762982230524905</v>
      </c>
      <c r="BP11" s="42">
        <f>('SECA - Vetor de Impacto'!AL12/'Contribuição - SECA'!$BY11)*100</f>
        <v>2.0539624651875652</v>
      </c>
      <c r="BQ11" s="42">
        <f>('SECA - Vetor de Impacto'!AM12/'Contribuição - SECA'!$BY11)*100</f>
        <v>9.9520004319170319</v>
      </c>
      <c r="BR11" s="42">
        <f>('SECA - Vetor de Impacto'!AN12/'Contribuição - SECA'!$BY11)*100</f>
        <v>9.2401182952752077</v>
      </c>
      <c r="BS11" s="42">
        <f>('SECA - Vetor de Impacto'!AO12/'Contribuição - SECA'!$BY11)*100</f>
        <v>6.919084254127597</v>
      </c>
      <c r="BT11" s="42">
        <f>('SECA - Vetor de Impacto'!AP12/'Contribuição - SECA'!$BY11)*100</f>
        <v>7.5039691530764454</v>
      </c>
      <c r="BU11" s="42">
        <f>('SECA - Vetor de Impacto'!AQ12/'Contribuição - SECA'!$BY11)*100</f>
        <v>7.8991107021721048</v>
      </c>
      <c r="BV11" s="42">
        <f>('SECA - Vetor de Impacto'!AR12/'Contribuição - SECA'!$BY11)*100</f>
        <v>10.536630709754979</v>
      </c>
      <c r="BW11" s="42">
        <f>('SECA - Vetor de Impacto'!AS12/'Contribuição - SECA'!$BY11)*100</f>
        <v>6.4537918570051254</v>
      </c>
      <c r="BX11" s="42">
        <f>('SECA - Vetor de Impacto'!AT12/'Contribuição - SECA'!$BY11)*100</f>
        <v>8.6427549619159763</v>
      </c>
      <c r="BY11" s="77">
        <f>SUM('SECA - Vetor de Impacto'!AH12:AT12)</f>
        <v>8.0095622112787144</v>
      </c>
      <c r="BZ11" s="77">
        <f t="shared" si="3"/>
        <v>100</v>
      </c>
      <c r="CA11" s="42">
        <f>('SECA - Vetor de Impacto'!AU12/'Contribuição - SECA'!$CI11)*100</f>
        <v>3.3470454925401421</v>
      </c>
      <c r="CB11" s="42">
        <f>('SECA - Vetor de Impacto'!AV12/'Contribuição - SECA'!$CI11)*100</f>
        <v>22.662819480023767</v>
      </c>
      <c r="CC11" s="42">
        <f>('SECA - Vetor de Impacto'!AW12/'Contribuição - SECA'!$CI11)*100</f>
        <v>22.662819480023767</v>
      </c>
      <c r="CD11" s="42">
        <f>('SECA - Vetor de Impacto'!AX12/'Contribuição - SECA'!$CI11)*100</f>
        <v>0</v>
      </c>
      <c r="CE11" s="42">
        <f>('SECA - Vetor de Impacto'!AY12/'Contribuição - SECA'!$CI11)*100</f>
        <v>22.662819480023767</v>
      </c>
      <c r="CF11" s="42">
        <f>('SECA - Vetor de Impacto'!AZ12/'Contribuição - SECA'!$CI11)*100</f>
        <v>0</v>
      </c>
      <c r="CG11" s="42">
        <f>('SECA - Vetor de Impacto'!BA12/'Contribuição - SECA'!$CI11)*100</f>
        <v>16.997114610017832</v>
      </c>
      <c r="CH11" s="42">
        <f>('SECA - Vetor de Impacto'!BB12/'Contribuição - SECA'!$CI11)*100</f>
        <v>11.667381457370722</v>
      </c>
      <c r="CI11" s="77">
        <f>SUM('SECA - Vetor de Impacto'!AU12:BB12)</f>
        <v>4.4125136366260778</v>
      </c>
      <c r="CJ11" s="77">
        <f t="shared" si="4"/>
        <v>100</v>
      </c>
    </row>
    <row r="12" spans="1:88" x14ac:dyDescent="0.25">
      <c r="A12" s="34" t="s">
        <v>889</v>
      </c>
      <c r="B12" s="34" t="s">
        <v>890</v>
      </c>
      <c r="C12" s="42">
        <v>4.7853093009388772</v>
      </c>
      <c r="D12" s="42">
        <v>1.3516746568870965</v>
      </c>
      <c r="E12" s="42">
        <v>3.9154026626027076</v>
      </c>
      <c r="F12" s="42">
        <v>3.5305413487556359</v>
      </c>
      <c r="G12" s="42">
        <v>1.6358065075673884</v>
      </c>
      <c r="H12" s="42">
        <v>3.1151195651784924</v>
      </c>
      <c r="I12" s="42">
        <v>2.5641681935804232</v>
      </c>
      <c r="J12" s="42">
        <v>2.741113477508597</v>
      </c>
      <c r="K12" s="42">
        <v>4.5941263237351704</v>
      </c>
      <c r="L12" s="42">
        <v>4.6482961219530878</v>
      </c>
      <c r="M12" s="42">
        <v>3.3430801264108947</v>
      </c>
      <c r="N12" s="42">
        <v>2.6963976394383891</v>
      </c>
      <c r="O12" s="42">
        <v>2.3857299059954871</v>
      </c>
      <c r="P12" s="42">
        <v>3.3842854117228214</v>
      </c>
      <c r="Q12" s="42">
        <v>6.2279277182533992</v>
      </c>
      <c r="R12" s="42">
        <v>6.2279277182533992</v>
      </c>
      <c r="S12" s="42">
        <v>0</v>
      </c>
      <c r="T12" s="42">
        <v>6.2279277182533992</v>
      </c>
      <c r="U12" s="42">
        <v>6.2279277182533992</v>
      </c>
      <c r="V12" s="42">
        <v>2.5949698826055823</v>
      </c>
      <c r="W12" s="42">
        <v>3.0580076352430208</v>
      </c>
      <c r="X12" s="42">
        <v>2.1789168601051858</v>
      </c>
      <c r="Y12" s="42">
        <v>4.5317000769539693</v>
      </c>
      <c r="Z12" s="42">
        <v>5.2693202505448733</v>
      </c>
      <c r="AA12" s="42">
        <v>5.4155893202203478</v>
      </c>
      <c r="AB12" s="42">
        <v>3.9752730116511077</v>
      </c>
      <c r="AC12" s="42">
        <v>3.3734608473872578</v>
      </c>
      <c r="AD12" s="74">
        <f t="shared" si="0"/>
        <v>100.00000000000003</v>
      </c>
      <c r="AF12" s="42">
        <f>('SECA - Vetor de Impacto'!AH13/'Contribuição - SECA'!$BA12)*100</f>
        <v>6.3587300108492562</v>
      </c>
      <c r="AG12" s="42">
        <f>('SECA - Vetor de Impacto'!AI13/'Contribuição - SECA'!$BA12)*100</f>
        <v>1.7961083944910368</v>
      </c>
      <c r="AH12" s="42">
        <f>('SECA - Vetor de Impacto'!AJ13/'Contribuição - SECA'!$BA12)*100</f>
        <v>5.2027960680339165</v>
      </c>
      <c r="AI12" s="42">
        <f>('SECA - Vetor de Impacto'!AK13/'Contribuição - SECA'!$BA12)*100</f>
        <v>4.691391468566521</v>
      </c>
      <c r="AJ12" s="42">
        <f>('SECA - Vetor de Impacto'!AL13/'Contribuição - SECA'!$BA12)*100</f>
        <v>2.1736634515078181</v>
      </c>
      <c r="AK12" s="42">
        <f>('SECA - Vetor de Impacto'!AM13/'Contribuição - SECA'!$BA12)*100</f>
        <v>4.1393780465972796</v>
      </c>
      <c r="AL12" s="42">
        <f>('SECA - Vetor de Impacto'!AN13/'Contribuição - SECA'!$BA12)*100</f>
        <v>3.4072725961905852</v>
      </c>
      <c r="AM12" s="42">
        <f>('SECA - Vetor de Impacto'!AO13/'Contribuição - SECA'!$BA12)*100</f>
        <v>3.6423978966537272</v>
      </c>
      <c r="AN12" s="42">
        <f>('SECA - Vetor de Impacto'!AP13/'Contribuição - SECA'!$BA12)*100</f>
        <v>6.1046856307983779</v>
      </c>
      <c r="AO12" s="42">
        <f>('SECA - Vetor de Impacto'!AQ13/'Contribuição - SECA'!$BA12)*100</f>
        <v>6.176666583323712</v>
      </c>
      <c r="AP12" s="42">
        <f>('SECA - Vetor de Impacto'!AR13/'Contribuição - SECA'!$BA12)*100</f>
        <v>4.4422925649365901</v>
      </c>
      <c r="AQ12" s="42">
        <f>('SECA - Vetor de Impacto'!AS13/'Contribuição - SECA'!$BA12)*100</f>
        <v>3.5829793881277432</v>
      </c>
      <c r="AR12" s="42">
        <f>('SECA - Vetor de Impacto'!AT13/'Contribuição - SECA'!$BA12)*100</f>
        <v>3.1701633890326977</v>
      </c>
      <c r="AS12" s="42">
        <f>('SECA - Vetor de Impacto'!AU13/'Contribuição - SECA'!$BA12)*100</f>
        <v>4.4970462428790254</v>
      </c>
      <c r="AT12" s="42">
        <f>('SECA - Vetor de Impacto'!AV13/'Contribuição - SECA'!$BA12)*100</f>
        <v>8.2756846834723863</v>
      </c>
      <c r="AU12" s="42">
        <f>('SECA - Vetor de Impacto'!AW13/'Contribuição - SECA'!$BA12)*100</f>
        <v>8.2756846834723863</v>
      </c>
      <c r="AV12" s="42">
        <f>('SECA - Vetor de Impacto'!AX13/'Contribuição - SECA'!$BA12)*100</f>
        <v>0</v>
      </c>
      <c r="AW12" s="42">
        <f>('SECA - Vetor de Impacto'!AY13/'Contribuição - SECA'!$BA12)*100</f>
        <v>8.2756846834723863</v>
      </c>
      <c r="AX12" s="42">
        <f>('SECA - Vetor de Impacto'!AZ13/'Contribuição - SECA'!$BA12)*100</f>
        <v>8.2756846834723863</v>
      </c>
      <c r="AY12" s="42">
        <f>('SECA - Vetor de Impacto'!BA13/'Contribuição - SECA'!$BA12)*100</f>
        <v>3.4482019514468267</v>
      </c>
      <c r="AZ12" s="42">
        <f>('SECA - Vetor de Impacto'!BB13/'Contribuição - SECA'!$BA12)*100</f>
        <v>4.0634875826753447</v>
      </c>
      <c r="BA12" s="77">
        <f>SUM('SECA - Vetor de Impacto'!AH13:BB13)</f>
        <v>12.083592334023182</v>
      </c>
      <c r="BB12" s="77">
        <f t="shared" si="1"/>
        <v>100.00000000000003</v>
      </c>
      <c r="BC12" s="42">
        <f>('SECA - Vetor de Impacto'!BC13/'Contribuição - SECA'!$BI12)*100</f>
        <v>8.8057465763784517</v>
      </c>
      <c r="BD12" s="42">
        <f>('SECA - Vetor de Impacto'!BD13/'Contribuição - SECA'!$BI12)*100</f>
        <v>18.314146431399401</v>
      </c>
      <c r="BE12" s="42">
        <f>('SECA - Vetor de Impacto'!BE13/'Contribuição - SECA'!$BI12)*100</f>
        <v>21.295121262147294</v>
      </c>
      <c r="BF12" s="42">
        <f>('SECA - Vetor de Impacto'!BF13/'Contribuição - SECA'!$BI12)*100</f>
        <v>21.88624448630863</v>
      </c>
      <c r="BG12" s="42">
        <f>('SECA - Vetor de Impacto'!BG13/'Contribuição - SECA'!$BI12)*100</f>
        <v>16.065434782503146</v>
      </c>
      <c r="BH12" s="42">
        <f>('SECA - Vetor de Impacto'!BH13/'Contribuição - SECA'!$BI12)*100</f>
        <v>13.63330646126308</v>
      </c>
      <c r="BI12" s="77">
        <f>SUM('SECA - Vetor de Impacto'!BC13:BH13)</f>
        <v>3.9731129657044546</v>
      </c>
      <c r="BJ12" s="77">
        <f t="shared" si="2"/>
        <v>100</v>
      </c>
      <c r="BL12" s="42">
        <f>('SECA - Vetor de Impacto'!AH13/'Contribuição - SECA'!$BY12)*100</f>
        <v>11.584807487880008</v>
      </c>
      <c r="BM12" s="42">
        <f>('SECA - Vetor de Impacto'!AI13/'Contribuição - SECA'!$BY12)*100</f>
        <v>3.2722839217960278</v>
      </c>
      <c r="BN12" s="42">
        <f>('SECA - Vetor de Impacto'!AJ13/'Contribuição - SECA'!$BY12)*100</f>
        <v>9.4788410176298736</v>
      </c>
      <c r="BO12" s="42">
        <f>('SECA - Vetor de Impacto'!AK13/'Contribuição - SECA'!$BY12)*100</f>
        <v>8.5471260646223168</v>
      </c>
      <c r="BP12" s="42">
        <f>('SECA - Vetor de Impacto'!AL13/'Contribuição - SECA'!$BY12)*100</f>
        <v>3.9601418186012434</v>
      </c>
      <c r="BQ12" s="42">
        <f>('SECA - Vetor de Impacto'!AM13/'Contribuição - SECA'!$BY12)*100</f>
        <v>7.5414269370719351</v>
      </c>
      <c r="BR12" s="42">
        <f>('SECA - Vetor de Impacto'!AN13/'Contribuição - SECA'!$BY12)*100</f>
        <v>6.207622751437623</v>
      </c>
      <c r="BS12" s="42">
        <f>('SECA - Vetor de Impacto'!AO13/'Contribuição - SECA'!$BY12)*100</f>
        <v>6.6359915195325039</v>
      </c>
      <c r="BT12" s="42">
        <f>('SECA - Vetor de Impacto'!AP13/'Contribuição - SECA'!$BY12)*100</f>
        <v>11.121970532820459</v>
      </c>
      <c r="BU12" s="42">
        <f>('SECA - Vetor de Impacto'!AQ13/'Contribuição - SECA'!$BY12)*100</f>
        <v>11.253110788245275</v>
      </c>
      <c r="BV12" s="42">
        <f>('SECA - Vetor de Impacto'!AR13/'Contribuição - SECA'!$BY12)*100</f>
        <v>8.0932991465001365</v>
      </c>
      <c r="BW12" s="42">
        <f>('SECA - Vetor de Impacto'!AS13/'Contribuição - SECA'!$BY12)*100</f>
        <v>6.5277384593591652</v>
      </c>
      <c r="BX12" s="42">
        <f>('SECA - Vetor de Impacto'!AT13/'Contribuição - SECA'!$BY12)*100</f>
        <v>5.7756395545034405</v>
      </c>
      <c r="BY12" s="77">
        <f>SUM('SECA - Vetor de Impacto'!AH13:AT13)</f>
        <v>6.6325056582603663</v>
      </c>
      <c r="BZ12" s="77">
        <f t="shared" si="3"/>
        <v>100.00000000000003</v>
      </c>
      <c r="CA12" s="42">
        <f>('SECA - Vetor de Impacto'!AU13/'Contribuição - SECA'!$CI12)*100</f>
        <v>9.9687414158749235</v>
      </c>
      <c r="CB12" s="42">
        <f>('SECA - Vetor de Impacto'!AV13/'Contribuição - SECA'!$CI12)*100</f>
        <v>18.344966049545739</v>
      </c>
      <c r="CC12" s="42">
        <f>('SECA - Vetor de Impacto'!AW13/'Contribuição - SECA'!$CI12)*100</f>
        <v>18.344966049545739</v>
      </c>
      <c r="CD12" s="42">
        <f>('SECA - Vetor de Impacto'!AX13/'Contribuição - SECA'!$CI12)*100</f>
        <v>0</v>
      </c>
      <c r="CE12" s="42">
        <f>('SECA - Vetor de Impacto'!AY13/'Contribuição - SECA'!$CI12)*100</f>
        <v>18.344966049545739</v>
      </c>
      <c r="CF12" s="42">
        <f>('SECA - Vetor de Impacto'!AZ13/'Contribuição - SECA'!$CI12)*100</f>
        <v>18.344966049545739</v>
      </c>
      <c r="CG12" s="42">
        <f>('SECA - Vetor de Impacto'!BA13/'Contribuição - SECA'!$CI12)*100</f>
        <v>7.6437358539773879</v>
      </c>
      <c r="CH12" s="42">
        <f>('SECA - Vetor de Impacto'!BB13/'Contribuição - SECA'!$CI12)*100</f>
        <v>9.0076585319647293</v>
      </c>
      <c r="CI12" s="77">
        <f>SUM('SECA - Vetor de Impacto'!AU13:BB13)</f>
        <v>5.4510866757628165</v>
      </c>
      <c r="CJ12" s="77">
        <f t="shared" si="4"/>
        <v>100</v>
      </c>
    </row>
    <row r="13" spans="1:88" x14ac:dyDescent="0.25">
      <c r="A13" s="34" t="s">
        <v>891</v>
      </c>
      <c r="B13" s="34" t="s">
        <v>892</v>
      </c>
      <c r="C13" s="42">
        <v>2.4343035616215709</v>
      </c>
      <c r="D13" s="42">
        <v>3.9842364263680703</v>
      </c>
      <c r="E13" s="42">
        <v>4.9739121795643602</v>
      </c>
      <c r="F13" s="42">
        <v>4.9151386134342996</v>
      </c>
      <c r="G13" s="42">
        <v>1.0491065065011309</v>
      </c>
      <c r="H13" s="42">
        <v>4.4626234000115703</v>
      </c>
      <c r="I13" s="42">
        <v>3.5003577694648405</v>
      </c>
      <c r="J13" s="42">
        <v>3.4041673941732578</v>
      </c>
      <c r="K13" s="42">
        <v>1.9178991186666499</v>
      </c>
      <c r="L13" s="42">
        <v>4.9102318103660139</v>
      </c>
      <c r="M13" s="42">
        <v>3.8774582986067387</v>
      </c>
      <c r="N13" s="42">
        <v>4.4249326720579125</v>
      </c>
      <c r="O13" s="42">
        <v>4.248232107492103</v>
      </c>
      <c r="P13" s="42">
        <v>1.034175684408295</v>
      </c>
      <c r="Q13" s="42">
        <v>6.3263022901390427</v>
      </c>
      <c r="R13" s="42">
        <v>0</v>
      </c>
      <c r="S13" s="42">
        <v>4.2175348600926954</v>
      </c>
      <c r="T13" s="42">
        <v>6.3263022901390427</v>
      </c>
      <c r="U13" s="42">
        <v>6.3263022901390427</v>
      </c>
      <c r="V13" s="42">
        <v>3.9539389313369013</v>
      </c>
      <c r="W13" s="42">
        <v>4.8285658539740517</v>
      </c>
      <c r="X13" s="42">
        <v>2.2002635375483584</v>
      </c>
      <c r="Y13" s="42">
        <v>3.4237869247133239</v>
      </c>
      <c r="Z13" s="42">
        <v>3.6720170123846665</v>
      </c>
      <c r="AA13" s="42">
        <v>3.8507926983455052</v>
      </c>
      <c r="AB13" s="42">
        <v>3.3650544096484274</v>
      </c>
      <c r="AC13" s="42">
        <v>2.3723633588021409</v>
      </c>
      <c r="AD13" s="74">
        <f t="shared" si="0"/>
        <v>100.00000000000001</v>
      </c>
      <c r="AF13" s="42">
        <f>('SECA - Vetor de Impacto'!AH14/'Contribuição - SECA'!$BA13)*100</f>
        <v>3.0010255716693779</v>
      </c>
      <c r="AG13" s="42">
        <f>('SECA - Vetor de Impacto'!AI14/'Contribuição - SECA'!$BA13)*100</f>
        <v>4.9117930843195152</v>
      </c>
      <c r="AH13" s="42">
        <f>('SECA - Vetor de Impacto'!AJ14/'Contribuição - SECA'!$BA13)*100</f>
        <v>6.1318719150076531</v>
      </c>
      <c r="AI13" s="42">
        <f>('SECA - Vetor de Impacto'!AK14/'Contribuição - SECA'!$BA13)*100</f>
        <v>6.0594154729782872</v>
      </c>
      <c r="AJ13" s="42">
        <f>('SECA - Vetor de Impacto'!AL14/'Contribuição - SECA'!$BA13)*100</f>
        <v>1.2933454574241219</v>
      </c>
      <c r="AK13" s="42">
        <f>('SECA - Vetor de Impacto'!AM14/'Contribuição - SECA'!$BA13)*100</f>
        <v>5.5015517174216804</v>
      </c>
      <c r="AL13" s="42">
        <f>('SECA - Vetor de Impacto'!AN14/'Contribuição - SECA'!$BA13)*100</f>
        <v>4.31526426768158</v>
      </c>
      <c r="AM13" s="42">
        <f>('SECA - Vetor de Impacto'!AO14/'Contribuição - SECA'!$BA13)*100</f>
        <v>4.1966801352218548</v>
      </c>
      <c r="AN13" s="42">
        <f>('SECA - Vetor de Impacto'!AP14/'Contribuição - SECA'!$BA13)*100</f>
        <v>2.3643987503213189</v>
      </c>
      <c r="AO13" s="42">
        <f>('SECA - Vetor de Impacto'!AQ14/'Contribuição - SECA'!$BA13)*100</f>
        <v>6.0533663336206374</v>
      </c>
      <c r="AP13" s="42">
        <f>('SECA - Vetor de Impacto'!AR14/'Contribuição - SECA'!$BA13)*100</f>
        <v>4.7801563004118917</v>
      </c>
      <c r="AQ13" s="42">
        <f>('SECA - Vetor de Impacto'!AS14/'Contribuição - SECA'!$BA13)*100</f>
        <v>5.4550863380881287</v>
      </c>
      <c r="AR13" s="42">
        <f>('SECA - Vetor de Impacto'!AT14/'Contribuição - SECA'!$BA13)*100</f>
        <v>5.2372487104599736</v>
      </c>
      <c r="AS13" s="42">
        <f>('SECA - Vetor de Impacto'!AU14/'Contribuição - SECA'!$BA13)*100</f>
        <v>1.274938640947709</v>
      </c>
      <c r="AT13" s="42">
        <f>('SECA - Vetor de Impacto'!AV14/'Contribuição - SECA'!$BA13)*100</f>
        <v>7.7991074104870499</v>
      </c>
      <c r="AU13" s="42">
        <f>('SECA - Vetor de Impacto'!AW14/'Contribuição - SECA'!$BA13)*100</f>
        <v>0</v>
      </c>
      <c r="AV13" s="42">
        <f>('SECA - Vetor de Impacto'!AX14/'Contribuição - SECA'!$BA13)*100</f>
        <v>5.1994049403247002</v>
      </c>
      <c r="AW13" s="42">
        <f>('SECA - Vetor de Impacto'!AY14/'Contribuição - SECA'!$BA13)*100</f>
        <v>7.7991074104870499</v>
      </c>
      <c r="AX13" s="42">
        <f>('SECA - Vetor de Impacto'!AZ14/'Contribuição - SECA'!$BA13)*100</f>
        <v>7.7991074104870499</v>
      </c>
      <c r="AY13" s="42">
        <f>('SECA - Vetor de Impacto'!BA14/'Contribuição - SECA'!$BA13)*100</f>
        <v>4.8744421315544058</v>
      </c>
      <c r="AZ13" s="42">
        <f>('SECA - Vetor de Impacto'!BB14/'Contribuição - SECA'!$BA13)*100</f>
        <v>5.9526880010860301</v>
      </c>
      <c r="BA13" s="77">
        <f>SUM('SECA - Vetor de Impacto'!AH14:BB14)</f>
        <v>12.82198009807318</v>
      </c>
      <c r="BB13" s="77">
        <f t="shared" si="1"/>
        <v>100.00000000000001</v>
      </c>
      <c r="BC13" s="42">
        <f>('SECA - Vetor de Impacto'!BC14/'Contribuição - SECA'!$BI13)*100</f>
        <v>11.651298208864942</v>
      </c>
      <c r="BD13" s="42">
        <f>('SECA - Vetor de Impacto'!BD14/'Contribuição - SECA'!$BI13)*100</f>
        <v>18.130356560785756</v>
      </c>
      <c r="BE13" s="42">
        <f>('SECA - Vetor de Impacto'!BE14/'Contribuição - SECA'!$BI13)*100</f>
        <v>19.444836724872889</v>
      </c>
      <c r="BF13" s="42">
        <f>('SECA - Vetor de Impacto'!BF14/'Contribuição - SECA'!$BI13)*100</f>
        <v>20.391527334464623</v>
      </c>
      <c r="BG13" s="42">
        <f>('SECA - Vetor de Impacto'!BG14/'Contribuição - SECA'!$BI13)*100</f>
        <v>17.819343795314829</v>
      </c>
      <c r="BH13" s="42">
        <f>('SECA - Vetor de Impacto'!BH14/'Contribuição - SECA'!$BI13)*100</f>
        <v>12.562637375696953</v>
      </c>
      <c r="BI13" s="77">
        <f>SUM('SECA - Vetor de Impacto'!BC14:BH14)</f>
        <v>2.9850419843006546</v>
      </c>
      <c r="BJ13" s="77">
        <f t="shared" si="2"/>
        <v>99.999999999999986</v>
      </c>
      <c r="BL13" s="42">
        <f>('SECA - Vetor de Impacto'!AH14/'Contribuição - SECA'!$BY13)*100</f>
        <v>5.0606486318641144</v>
      </c>
      <c r="BM13" s="42">
        <f>('SECA - Vetor de Impacto'!AI14/'Contribuição - SECA'!$BY13)*100</f>
        <v>8.2827881197740254</v>
      </c>
      <c r="BN13" s="42">
        <f>('SECA - Vetor de Impacto'!AJ14/'Contribuição - SECA'!$BY13)*100</f>
        <v>10.340214862010571</v>
      </c>
      <c r="BO13" s="42">
        <f>('SECA - Vetor de Impacto'!AK14/'Contribuição - SECA'!$BY13)*100</f>
        <v>10.218031100003611</v>
      </c>
      <c r="BP13" s="42">
        <f>('SECA - Vetor de Impacto'!AL14/'Contribuição - SECA'!$BY13)*100</f>
        <v>2.1809767239004816</v>
      </c>
      <c r="BQ13" s="42">
        <f>('SECA - Vetor de Impacto'!AM14/'Contribuição - SECA'!$BY13)*100</f>
        <v>9.2773018779751268</v>
      </c>
      <c r="BR13" s="42">
        <f>('SECA - Vetor de Impacto'!AN14/'Contribuição - SECA'!$BY13)*100</f>
        <v>7.2768577577388189</v>
      </c>
      <c r="BS13" s="42">
        <f>('SECA - Vetor de Impacto'!AO14/'Contribuição - SECA'!$BY13)*100</f>
        <v>7.0768885760836033</v>
      </c>
      <c r="BT13" s="42">
        <f>('SECA - Vetor de Impacto'!AP14/'Contribuição - SECA'!$BY13)*100</f>
        <v>3.9871007478082992</v>
      </c>
      <c r="BU13" s="42">
        <f>('SECA - Vetor de Impacto'!AQ14/'Contribuição - SECA'!$BY13)*100</f>
        <v>10.207830397582667</v>
      </c>
      <c r="BV13" s="42">
        <f>('SECA - Vetor de Impacto'!AR14/'Contribuição - SECA'!$BY13)*100</f>
        <v>8.060808168428748</v>
      </c>
      <c r="BW13" s="42">
        <f>('SECA - Vetor de Impacto'!AS14/'Contribuição - SECA'!$BY13)*100</f>
        <v>9.19894701136778</v>
      </c>
      <c r="BX13" s="42">
        <f>('SECA - Vetor de Impacto'!AT14/'Contribuição - SECA'!$BY13)*100</f>
        <v>8.8316060254621807</v>
      </c>
      <c r="BY13" s="77">
        <f>SUM('SECA - Vetor de Impacto'!AH14:AT14)</f>
        <v>7.6035885818019118</v>
      </c>
      <c r="BZ13" s="77">
        <f t="shared" si="3"/>
        <v>100.00000000000001</v>
      </c>
      <c r="CA13" s="42">
        <f>('SECA - Vetor de Impacto'!AU14/'Contribuição - SECA'!$CI13)*100</f>
        <v>3.1326200476764336</v>
      </c>
      <c r="CB13" s="42">
        <f>('SECA - Vetor de Impacto'!AV14/'Contribuição - SECA'!$CI13)*100</f>
        <v>19.162992981303496</v>
      </c>
      <c r="CC13" s="42">
        <f>('SECA - Vetor de Impacto'!AW14/'Contribuição - SECA'!$CI13)*100</f>
        <v>0</v>
      </c>
      <c r="CD13" s="42">
        <f>('SECA - Vetor de Impacto'!AX14/'Contribuição - SECA'!$CI13)*100</f>
        <v>12.775328654202331</v>
      </c>
      <c r="CE13" s="42">
        <f>('SECA - Vetor de Impacto'!AY14/'Contribuição - SECA'!$CI13)*100</f>
        <v>19.162992981303496</v>
      </c>
      <c r="CF13" s="42">
        <f>('SECA - Vetor de Impacto'!AZ14/'Contribuição - SECA'!$CI13)*100</f>
        <v>19.162992981303496</v>
      </c>
      <c r="CG13" s="42">
        <f>('SECA - Vetor de Impacto'!BA14/'Contribuição - SECA'!$CI13)*100</f>
        <v>11.976870613314686</v>
      </c>
      <c r="CH13" s="42">
        <f>('SECA - Vetor de Impacto'!BB14/'Contribuição - SECA'!$CI13)*100</f>
        <v>14.626201740896072</v>
      </c>
      <c r="CI13" s="77">
        <f>SUM('SECA - Vetor de Impacto'!AU14:BB14)</f>
        <v>5.2183915162712671</v>
      </c>
      <c r="CJ13" s="77">
        <f t="shared" si="4"/>
        <v>100</v>
      </c>
    </row>
    <row r="14" spans="1:88" x14ac:dyDescent="0.25">
      <c r="A14" s="34" t="s">
        <v>893</v>
      </c>
      <c r="B14" s="34" t="s">
        <v>894</v>
      </c>
      <c r="C14" s="42">
        <v>4.2287586206022336</v>
      </c>
      <c r="D14" s="42">
        <v>1.4091665778896945</v>
      </c>
      <c r="E14" s="42">
        <v>3.7136927218691262</v>
      </c>
      <c r="F14" s="42">
        <v>3.719208342258352</v>
      </c>
      <c r="G14" s="42">
        <v>2.8842041577885591</v>
      </c>
      <c r="H14" s="42">
        <v>4.064425597352896</v>
      </c>
      <c r="I14" s="42">
        <v>2.4749777165803808</v>
      </c>
      <c r="J14" s="42">
        <v>1.6105510460473382</v>
      </c>
      <c r="K14" s="42">
        <v>4.3792446428509679</v>
      </c>
      <c r="L14" s="42">
        <v>5.0775660275339529</v>
      </c>
      <c r="M14" s="42">
        <v>4.5088745478770891</v>
      </c>
      <c r="N14" s="42">
        <v>5.2491199350697482</v>
      </c>
      <c r="O14" s="42">
        <v>4.4203023696045962</v>
      </c>
      <c r="P14" s="42">
        <v>1.0324033316062469</v>
      </c>
      <c r="Q14" s="42">
        <v>6.1874442914509533</v>
      </c>
      <c r="R14" s="42">
        <v>0</v>
      </c>
      <c r="S14" s="42">
        <v>4.1249628609673028</v>
      </c>
      <c r="T14" s="42">
        <v>6.1874442914509533</v>
      </c>
      <c r="U14" s="42">
        <v>6.1874442914509533</v>
      </c>
      <c r="V14" s="42">
        <v>3.0937221457254758</v>
      </c>
      <c r="W14" s="42">
        <v>4.4974325532648889</v>
      </c>
      <c r="X14" s="42">
        <v>1.4019760136965276</v>
      </c>
      <c r="Y14" s="42">
        <v>4.0895231178105673</v>
      </c>
      <c r="Z14" s="42">
        <v>4.6158234374704454</v>
      </c>
      <c r="AA14" s="42">
        <v>4.4595581054836124</v>
      </c>
      <c r="AB14" s="42">
        <v>3.1595460211664448</v>
      </c>
      <c r="AC14" s="42">
        <v>3.2226272351307048</v>
      </c>
      <c r="AD14" s="74">
        <f t="shared" si="0"/>
        <v>100.00000000000001</v>
      </c>
      <c r="AF14" s="42">
        <f>('SECA - Vetor de Impacto'!AH15/'Contribuição - SECA'!$BA14)*100</f>
        <v>5.3494092491925525</v>
      </c>
      <c r="AG14" s="42">
        <f>('SECA - Vetor de Impacto'!AI15/'Contribuição - SECA'!$BA14)*100</f>
        <v>1.7826055828040157</v>
      </c>
      <c r="AH14" s="42">
        <f>('SECA - Vetor de Impacto'!AJ15/'Contribuição - SECA'!$BA14)*100</f>
        <v>4.6978472827083637</v>
      </c>
      <c r="AI14" s="42">
        <f>('SECA - Vetor de Impacto'!AK15/'Contribuição - SECA'!$BA14)*100</f>
        <v>4.7048245811007128</v>
      </c>
      <c r="AJ14" s="42">
        <f>('SECA - Vetor de Impacto'!AL15/'Contribuição - SECA'!$BA14)*100</f>
        <v>3.6485384441348092</v>
      </c>
      <c r="AK14" s="42">
        <f>('SECA - Vetor de Impacto'!AM15/'Contribuição - SECA'!$BA14)*100</f>
        <v>5.1415268247299855</v>
      </c>
      <c r="AL14" s="42">
        <f>('SECA - Vetor de Impacto'!AN15/'Contribuição - SECA'!$BA14)*100</f>
        <v>3.1308641321161632</v>
      </c>
      <c r="AM14" s="42">
        <f>('SECA - Vetor de Impacto'!AO15/'Contribuição - SECA'!$BA14)*100</f>
        <v>2.0373583443728003</v>
      </c>
      <c r="AN14" s="42">
        <f>('SECA - Vetor de Impacto'!AP15/'Contribuição - SECA'!$BA14)*100</f>
        <v>5.5397751204838617</v>
      </c>
      <c r="AO14" s="42">
        <f>('SECA - Vetor de Impacto'!AQ15/'Contribuição - SECA'!$BA14)*100</f>
        <v>6.4231565591719164</v>
      </c>
      <c r="AP14" s="42">
        <f>('SECA - Vetor de Impacto'!AR15/'Contribuição - SECA'!$BA14)*100</f>
        <v>5.7037578575311532</v>
      </c>
      <c r="AQ14" s="42">
        <f>('SECA - Vetor de Impacto'!AS15/'Contribuição - SECA'!$BA14)*100</f>
        <v>6.6401734527907843</v>
      </c>
      <c r="AR14" s="42">
        <f>('SECA - Vetor de Impacto'!AT15/'Contribuição - SECA'!$BA14)*100</f>
        <v>5.5917134321615807</v>
      </c>
      <c r="AS14" s="42">
        <f>('SECA - Vetor de Impacto'!AU15/'Contribuição - SECA'!$BA14)*100</f>
        <v>1.3059974395524017</v>
      </c>
      <c r="AT14" s="42">
        <f>('SECA - Vetor de Impacto'!AV15/'Contribuição - SECA'!$BA14)*100</f>
        <v>7.8271603302904103</v>
      </c>
      <c r="AU14" s="42">
        <f>('SECA - Vetor de Impacto'!AW15/'Contribuição - SECA'!$BA14)*100</f>
        <v>0</v>
      </c>
      <c r="AV14" s="42">
        <f>('SECA - Vetor de Impacto'!AX15/'Contribuição - SECA'!$BA14)*100</f>
        <v>5.2181068868602738</v>
      </c>
      <c r="AW14" s="42">
        <f>('SECA - Vetor de Impacto'!AY15/'Contribuição - SECA'!$BA14)*100</f>
        <v>7.8271603302904103</v>
      </c>
      <c r="AX14" s="42">
        <f>('SECA - Vetor de Impacto'!AZ15/'Contribuição - SECA'!$BA14)*100</f>
        <v>7.8271603302904103</v>
      </c>
      <c r="AY14" s="42">
        <f>('SECA - Vetor de Impacto'!BA15/'Contribuição - SECA'!$BA14)*100</f>
        <v>3.9135801651452042</v>
      </c>
      <c r="AZ14" s="42">
        <f>('SECA - Vetor de Impacto'!BB15/'Contribuição - SECA'!$BA14)*100</f>
        <v>5.6892836542721845</v>
      </c>
      <c r="BA14" s="77">
        <f>SUM('SECA - Vetor de Impacto'!AH15:BB15)</f>
        <v>12.776025503528905</v>
      </c>
      <c r="BB14" s="77">
        <f t="shared" si="1"/>
        <v>99.999999999999986</v>
      </c>
      <c r="BC14" s="42">
        <f>('SECA - Vetor de Impacto'!BC15/'Contribuição - SECA'!$BI14)*100</f>
        <v>6.6923118262542918</v>
      </c>
      <c r="BD14" s="42">
        <f>('SECA - Vetor de Impacto'!BD15/'Contribuição - SECA'!$BI14)*100</f>
        <v>19.521278294129331</v>
      </c>
      <c r="BE14" s="42">
        <f>('SECA - Vetor de Impacto'!BE15/'Contribuição - SECA'!$BI14)*100</f>
        <v>22.033565108605192</v>
      </c>
      <c r="BF14" s="42">
        <f>('SECA - Vetor de Impacto'!BF15/'Contribuição - SECA'!$BI14)*100</f>
        <v>21.287634850831612</v>
      </c>
      <c r="BG14" s="42">
        <f>('SECA - Vetor de Impacto'!BG15/'Contribuição - SECA'!$BI14)*100</f>
        <v>15.082046337794107</v>
      </c>
      <c r="BH14" s="42">
        <f>('SECA - Vetor de Impacto'!BH15/'Contribuição - SECA'!$BI14)*100</f>
        <v>15.383163582385478</v>
      </c>
      <c r="BI14" s="77">
        <f>SUM('SECA - Vetor de Impacto'!BC15:BH15)</f>
        <v>3.3857361689224605</v>
      </c>
      <c r="BJ14" s="77">
        <f t="shared" si="2"/>
        <v>100.00000000000001</v>
      </c>
      <c r="BL14" s="42">
        <f>('SECA - Vetor de Impacto'!AH15/'Contribuição - SECA'!$BY14)*100</f>
        <v>8.8578769260312349</v>
      </c>
      <c r="BM14" s="42">
        <f>('SECA - Vetor de Impacto'!AI15/'Contribuição - SECA'!$BY14)*100</f>
        <v>2.9517466554867777</v>
      </c>
      <c r="BN14" s="42">
        <f>('SECA - Vetor de Impacto'!AJ15/'Contribuição - SECA'!$BY14)*100</f>
        <v>7.7789810255781173</v>
      </c>
      <c r="BO14" s="42">
        <f>('SECA - Vetor de Impacto'!AK15/'Contribuição - SECA'!$BY14)*100</f>
        <v>7.7905344602765281</v>
      </c>
      <c r="BP14" s="42">
        <f>('SECA - Vetor de Impacto'!AL15/'Contribuição - SECA'!$BY14)*100</f>
        <v>6.0414716826755779</v>
      </c>
      <c r="BQ14" s="42">
        <f>('SECA - Vetor de Impacto'!AM15/'Contribuição - SECA'!$BY14)*100</f>
        <v>8.5136525742951346</v>
      </c>
      <c r="BR14" s="42">
        <f>('SECA - Vetor de Impacto'!AN15/'Contribuição - SECA'!$BY14)*100</f>
        <v>5.1842750970299374</v>
      </c>
      <c r="BS14" s="42">
        <f>('SECA - Vetor de Impacto'!AO15/'Contribuição - SECA'!$BY14)*100</f>
        <v>3.3735817597804871</v>
      </c>
      <c r="BT14" s="42">
        <f>('SECA - Vetor de Impacto'!AP15/'Contribuição - SECA'!$BY14)*100</f>
        <v>9.1730963045204845</v>
      </c>
      <c r="BU14" s="42">
        <f>('SECA - Vetor de Impacto'!AQ15/'Contribuição - SECA'!$BY14)*100</f>
        <v>10.635852975048223</v>
      </c>
      <c r="BV14" s="42">
        <f>('SECA - Vetor de Impacto'!AR15/'Contribuição - SECA'!$BY14)*100</f>
        <v>9.44462888598785</v>
      </c>
      <c r="BW14" s="42">
        <f>('SECA - Vetor de Impacto'!AS15/'Contribuição - SECA'!$BY14)*100</f>
        <v>10.995202735928027</v>
      </c>
      <c r="BX14" s="42">
        <f>('SECA - Vetor de Impacto'!AT15/'Contribuição - SECA'!$BY14)*100</f>
        <v>9.2590989173616176</v>
      </c>
      <c r="BY14" s="77">
        <f>SUM('SECA - Vetor de Impacto'!AH15:AT15)</f>
        <v>7.7156399402716724</v>
      </c>
      <c r="BZ14" s="77">
        <f t="shared" si="3"/>
        <v>100.00000000000001</v>
      </c>
      <c r="CA14" s="42">
        <f>('SECA - Vetor de Impacto'!AU15/'Contribuição - SECA'!$CI14)*100</f>
        <v>3.297269819994697</v>
      </c>
      <c r="CB14" s="42">
        <f>('SECA - Vetor de Impacto'!AV15/'Contribuição - SECA'!$CI14)*100</f>
        <v>19.761340069833086</v>
      </c>
      <c r="CC14" s="42">
        <f>('SECA - Vetor de Impacto'!AW15/'Contribuição - SECA'!$CI14)*100</f>
        <v>0</v>
      </c>
      <c r="CD14" s="42">
        <f>('SECA - Vetor de Impacto'!AX15/'Contribuição - SECA'!$CI14)*100</f>
        <v>13.174226713222058</v>
      </c>
      <c r="CE14" s="42">
        <f>('SECA - Vetor de Impacto'!AY15/'Contribuição - SECA'!$CI14)*100</f>
        <v>19.761340069833086</v>
      </c>
      <c r="CF14" s="42">
        <f>('SECA - Vetor de Impacto'!AZ15/'Contribuição - SECA'!$CI14)*100</f>
        <v>19.761340069833086</v>
      </c>
      <c r="CG14" s="42">
        <f>('SECA - Vetor de Impacto'!BA15/'Contribuição - SECA'!$CI14)*100</f>
        <v>9.8806700349165411</v>
      </c>
      <c r="CH14" s="42">
        <f>('SECA - Vetor de Impacto'!BB15/'Contribuição - SECA'!$CI14)*100</f>
        <v>14.363813222367448</v>
      </c>
      <c r="CI14" s="77">
        <f>SUM('SECA - Vetor de Impacto'!AU15:BB15)</f>
        <v>5.0603855632572312</v>
      </c>
      <c r="CJ14" s="77">
        <f t="shared" si="4"/>
        <v>100</v>
      </c>
    </row>
    <row r="15" spans="1:88" x14ac:dyDescent="0.25">
      <c r="A15" s="34" t="s">
        <v>895</v>
      </c>
      <c r="B15" s="34" t="s">
        <v>896</v>
      </c>
      <c r="C15" s="42">
        <v>0.71268649941252016</v>
      </c>
      <c r="D15" s="42">
        <v>5.743248264293829</v>
      </c>
      <c r="E15" s="42">
        <v>3.1818640810860743</v>
      </c>
      <c r="F15" s="42">
        <v>2.6614636164288346</v>
      </c>
      <c r="G15" s="42">
        <v>1.0059208044785448</v>
      </c>
      <c r="H15" s="42">
        <v>5.784715594113834</v>
      </c>
      <c r="I15" s="42">
        <v>4.0905776501868383</v>
      </c>
      <c r="J15" s="42">
        <v>4.2095449722420542</v>
      </c>
      <c r="K15" s="42">
        <v>3.8625501245059057</v>
      </c>
      <c r="L15" s="42">
        <v>4.7755770705960794</v>
      </c>
      <c r="M15" s="42">
        <v>3.2437639918247374</v>
      </c>
      <c r="N15" s="42">
        <v>3.1520080434004027</v>
      </c>
      <c r="O15" s="42">
        <v>5.6506362062622211</v>
      </c>
      <c r="P15" s="42">
        <v>0.75655511504076056</v>
      </c>
      <c r="Q15" s="42">
        <v>6.3307961041618936</v>
      </c>
      <c r="R15" s="42">
        <v>6.3307961041618936</v>
      </c>
      <c r="S15" s="42">
        <v>6.3307961041618936</v>
      </c>
      <c r="T15" s="42">
        <v>6.3307961041618936</v>
      </c>
      <c r="U15" s="42">
        <v>6.3307961041618936</v>
      </c>
      <c r="V15" s="42">
        <v>4.7480970781214209</v>
      </c>
      <c r="W15" s="42">
        <v>4.1864024552229608</v>
      </c>
      <c r="X15" s="42">
        <v>2.4808698231874065</v>
      </c>
      <c r="Y15" s="42">
        <v>1.3456475009658149</v>
      </c>
      <c r="Z15" s="42">
        <v>1.4145772378256647</v>
      </c>
      <c r="AA15" s="42">
        <v>1.4611394954060686</v>
      </c>
      <c r="AB15" s="42">
        <v>2.5592579995548097</v>
      </c>
      <c r="AC15" s="42">
        <v>1.3189158550337283</v>
      </c>
      <c r="AD15" s="74">
        <f t="shared" si="0"/>
        <v>99.999999999999957</v>
      </c>
      <c r="AF15" s="42">
        <f>('SECA - Vetor de Impacto'!AH16/'Contribuição - SECA'!$BA15)*100</f>
        <v>0.79701381181759012</v>
      </c>
      <c r="AG15" s="42">
        <f>('SECA - Vetor de Impacto'!AI16/'Contribuição - SECA'!$BA15)*100</f>
        <v>6.4228074968627187</v>
      </c>
      <c r="AH15" s="42">
        <f>('SECA - Vetor de Impacto'!AJ16/'Contribuição - SECA'!$BA15)*100</f>
        <v>3.5583522657470645</v>
      </c>
      <c r="AI15" s="42">
        <f>('SECA - Vetor de Impacto'!AK16/'Contribuição - SECA'!$BA15)*100</f>
        <v>2.9763763782425161</v>
      </c>
      <c r="AJ15" s="42">
        <f>('SECA - Vetor de Impacto'!AL16/'Contribuição - SECA'!$BA15)*100</f>
        <v>1.1249445238894575</v>
      </c>
      <c r="AK15" s="42">
        <f>('SECA - Vetor de Impacto'!AM16/'Contribuição - SECA'!$BA15)*100</f>
        <v>6.4691813718175322</v>
      </c>
      <c r="AL15" s="42">
        <f>('SECA - Vetor de Impacto'!AN16/'Contribuição - SECA'!$BA15)*100</f>
        <v>4.5745876878525555</v>
      </c>
      <c r="AM15" s="42">
        <f>('SECA - Vetor de Impacto'!AO16/'Contribuição - SECA'!$BA15)*100</f>
        <v>4.7076315983393116</v>
      </c>
      <c r="AN15" s="42">
        <f>('SECA - Vetor de Impacto'!AP16/'Contribuição - SECA'!$BA15)*100</f>
        <v>4.3195792267801121</v>
      </c>
      <c r="AO15" s="42">
        <f>('SECA - Vetor de Impacto'!AQ16/'Contribuição - SECA'!$BA15)*100</f>
        <v>5.3406383982325734</v>
      </c>
      <c r="AP15" s="42">
        <f>('SECA - Vetor de Impacto'!AR16/'Contribuição - SECA'!$BA15)*100</f>
        <v>3.6275763689813174</v>
      </c>
      <c r="AQ15" s="42">
        <f>('SECA - Vetor de Impacto'!AS16/'Contribuição - SECA'!$BA15)*100</f>
        <v>3.5249635676010471</v>
      </c>
      <c r="AR15" s="42">
        <f>('SECA - Vetor de Impacto'!AT16/'Contribuição - SECA'!$BA15)*100</f>
        <v>6.319237288288698</v>
      </c>
      <c r="AS15" s="42">
        <f>('SECA - Vetor de Impacto'!AU16/'Contribuição - SECA'!$BA15)*100</f>
        <v>0.8460731002843227</v>
      </c>
      <c r="AT15" s="42">
        <f>('SECA - Vetor de Impacto'!AV16/'Contribuição - SECA'!$BA15)*100</f>
        <v>7.0798758486056688</v>
      </c>
      <c r="AU15" s="42">
        <f>('SECA - Vetor de Impacto'!AW16/'Contribuição - SECA'!$BA15)*100</f>
        <v>7.0798758486056688</v>
      </c>
      <c r="AV15" s="42">
        <f>('SECA - Vetor de Impacto'!AX16/'Contribuição - SECA'!$BA15)*100</f>
        <v>7.0798758486056688</v>
      </c>
      <c r="AW15" s="42">
        <f>('SECA - Vetor de Impacto'!AY16/'Contribuição - SECA'!$BA15)*100</f>
        <v>7.0798758486056688</v>
      </c>
      <c r="AX15" s="42">
        <f>('SECA - Vetor de Impacto'!AZ16/'Contribuição - SECA'!$BA15)*100</f>
        <v>7.0798758486056688</v>
      </c>
      <c r="AY15" s="42">
        <f>('SECA - Vetor de Impacto'!BA16/'Contribuição - SECA'!$BA15)*100</f>
        <v>5.3099068864542529</v>
      </c>
      <c r="AZ15" s="42">
        <f>('SECA - Vetor de Impacto'!BB16/'Contribuição - SECA'!$BA15)*100</f>
        <v>4.6817507857805687</v>
      </c>
      <c r="BA15" s="77">
        <f>SUM('SECA - Vetor de Impacto'!AH16:BB16)</f>
        <v>14.124541466316007</v>
      </c>
      <c r="BB15" s="77">
        <f t="shared" si="1"/>
        <v>99.999999999999972</v>
      </c>
      <c r="BC15" s="42">
        <f>('SECA - Vetor de Impacto'!BC16/'Contribuição - SECA'!$BI15)*100</f>
        <v>23.447771048410047</v>
      </c>
      <c r="BD15" s="42">
        <f>('SECA - Vetor de Impacto'!BD16/'Contribuição - SECA'!$BI15)*100</f>
        <v>12.718295099407184</v>
      </c>
      <c r="BE15" s="42">
        <f>('SECA - Vetor de Impacto'!BE16/'Contribuição - SECA'!$BI15)*100</f>
        <v>13.369779781598357</v>
      </c>
      <c r="BF15" s="42">
        <f>('SECA - Vetor de Impacto'!BF16/'Contribuição - SECA'!$BI15)*100</f>
        <v>13.809859766867266</v>
      </c>
      <c r="BG15" s="42">
        <f>('SECA - Vetor de Impacto'!BG16/'Contribuição - SECA'!$BI15)*100</f>
        <v>24.188651523147641</v>
      </c>
      <c r="BH15" s="42">
        <f>('SECA - Vetor de Impacto'!BH16/'Contribuição - SECA'!$BI15)*100</f>
        <v>12.465642780569503</v>
      </c>
      <c r="BI15" s="77">
        <f>SUM('SECA - Vetor de Impacto'!BC16:BH16)</f>
        <v>1.6712602550914386</v>
      </c>
      <c r="BJ15" s="77">
        <f t="shared" si="2"/>
        <v>100</v>
      </c>
      <c r="BL15" s="42">
        <f>('SECA - Vetor de Impacto'!AH16/'Contribuição - SECA'!$BY15)*100</f>
        <v>1.4824608797035939</v>
      </c>
      <c r="BM15" s="42">
        <f>('SECA - Vetor de Impacto'!AI16/'Contribuição - SECA'!$BY15)*100</f>
        <v>11.946544351912829</v>
      </c>
      <c r="BN15" s="42">
        <f>('SECA - Vetor de Impacto'!AJ16/'Contribuição - SECA'!$BY15)*100</f>
        <v>6.6186030304101795</v>
      </c>
      <c r="BO15" s="42">
        <f>('SECA - Vetor de Impacto'!AK16/'Contribuição - SECA'!$BY15)*100</f>
        <v>5.5361167881846445</v>
      </c>
      <c r="BP15" s="42">
        <f>('SECA - Vetor de Impacto'!AL16/'Contribuição - SECA'!$BY15)*100</f>
        <v>2.0924182539569136</v>
      </c>
      <c r="BQ15" s="42">
        <f>('SECA - Vetor de Impacto'!AM16/'Contribuição - SECA'!$BY15)*100</f>
        <v>12.032800643135685</v>
      </c>
      <c r="BR15" s="42">
        <f>('SECA - Vetor de Impacto'!AN16/'Contribuição - SECA'!$BY15)*100</f>
        <v>8.5088202832389843</v>
      </c>
      <c r="BS15" s="42">
        <f>('SECA - Vetor de Impacto'!AO16/'Contribuição - SECA'!$BY15)*100</f>
        <v>8.7562844923342009</v>
      </c>
      <c r="BT15" s="42">
        <f>('SECA - Vetor de Impacto'!AP16/'Contribuição - SECA'!$BY15)*100</f>
        <v>8.0344996856182309</v>
      </c>
      <c r="BU15" s="42">
        <f>('SECA - Vetor de Impacto'!AQ16/'Contribuição - SECA'!$BY15)*100</f>
        <v>9.9336892041648284</v>
      </c>
      <c r="BV15" s="42">
        <f>('SECA - Vetor de Impacto'!AR16/'Contribuição - SECA'!$BY15)*100</f>
        <v>6.7473611817191426</v>
      </c>
      <c r="BW15" s="42">
        <f>('SECA - Vetor de Impacto'!AS16/'Contribuição - SECA'!$BY15)*100</f>
        <v>6.5564994155269893</v>
      </c>
      <c r="BX15" s="42">
        <f>('SECA - Vetor de Impacto'!AT16/'Contribuição - SECA'!$BY15)*100</f>
        <v>11.753901790093753</v>
      </c>
      <c r="BY15" s="77">
        <f>SUM('SECA - Vetor de Impacto'!AH16:AT16)</f>
        <v>7.5937616893438502</v>
      </c>
      <c r="BZ15" s="77">
        <f t="shared" si="3"/>
        <v>99.999999999999957</v>
      </c>
      <c r="CA15" s="42">
        <f>('SECA - Vetor de Impacto'!AU16/'Contribuição - SECA'!$CI15)*100</f>
        <v>1.82985722939826</v>
      </c>
      <c r="CB15" s="42">
        <f>('SECA - Vetor de Impacto'!AV16/'Contribuição - SECA'!$CI15)*100</f>
        <v>15.312107193172372</v>
      </c>
      <c r="CC15" s="42">
        <f>('SECA - Vetor de Impacto'!AW16/'Contribuição - SECA'!$CI15)*100</f>
        <v>15.312107193172372</v>
      </c>
      <c r="CD15" s="42">
        <f>('SECA - Vetor de Impacto'!AX16/'Contribuição - SECA'!$CI15)*100</f>
        <v>15.312107193172372</v>
      </c>
      <c r="CE15" s="42">
        <f>('SECA - Vetor de Impacto'!AY16/'Contribuição - SECA'!$CI15)*100</f>
        <v>15.312107193172372</v>
      </c>
      <c r="CF15" s="42">
        <f>('SECA - Vetor de Impacto'!AZ16/'Contribuição - SECA'!$CI15)*100</f>
        <v>15.312107193172372</v>
      </c>
      <c r="CG15" s="42">
        <f>('SECA - Vetor de Impacto'!BA16/'Contribuição - SECA'!$CI15)*100</f>
        <v>11.48408039487928</v>
      </c>
      <c r="CH15" s="42">
        <f>('SECA - Vetor de Impacto'!BB16/'Contribuição - SECA'!$CI15)*100</f>
        <v>10.125526409860615</v>
      </c>
      <c r="CI15" s="77">
        <f>SUM('SECA - Vetor de Impacto'!AU16:BB16)</f>
        <v>6.5307797769721558</v>
      </c>
      <c r="CJ15" s="77">
        <f t="shared" si="4"/>
        <v>100.00000000000001</v>
      </c>
    </row>
    <row r="16" spans="1:88" x14ac:dyDescent="0.25">
      <c r="A16" s="34" t="s">
        <v>897</v>
      </c>
      <c r="B16" s="34" t="s">
        <v>898</v>
      </c>
      <c r="C16" s="42">
        <v>3.1088957684290754</v>
      </c>
      <c r="D16" s="42">
        <v>3.7592430240374508</v>
      </c>
      <c r="E16" s="42">
        <v>3.1259672490248209</v>
      </c>
      <c r="F16" s="42">
        <v>3.0121731476699605</v>
      </c>
      <c r="G16" s="42">
        <v>1.5493389174285237</v>
      </c>
      <c r="H16" s="42">
        <v>4.9682007914391599</v>
      </c>
      <c r="I16" s="42">
        <v>4.23407902065646</v>
      </c>
      <c r="J16" s="42">
        <v>1.9579735526687392</v>
      </c>
      <c r="K16" s="42">
        <v>3.3092538177929383</v>
      </c>
      <c r="L16" s="42">
        <v>5.7662640160047438</v>
      </c>
      <c r="M16" s="42">
        <v>6.1424384000488557</v>
      </c>
      <c r="N16" s="42">
        <v>6.2238682311881579</v>
      </c>
      <c r="O16" s="42">
        <v>6.5496031218390502</v>
      </c>
      <c r="P16" s="42">
        <v>0.9215347925923153</v>
      </c>
      <c r="Q16" s="42">
        <v>0</v>
      </c>
      <c r="R16" s="42">
        <v>7.1701873774506844</v>
      </c>
      <c r="S16" s="42">
        <v>7.1701873774506844</v>
      </c>
      <c r="T16" s="42">
        <v>7.1701873774506844</v>
      </c>
      <c r="U16" s="42">
        <v>0</v>
      </c>
      <c r="V16" s="42">
        <v>3.8838514961191204</v>
      </c>
      <c r="W16" s="42">
        <v>2.5543389893613622</v>
      </c>
      <c r="X16" s="42">
        <v>4.0937226831312747</v>
      </c>
      <c r="Y16" s="42">
        <v>2.2196439885816757</v>
      </c>
      <c r="Z16" s="42">
        <v>3.0002336188912482</v>
      </c>
      <c r="AA16" s="42">
        <v>2.6834985894538668</v>
      </c>
      <c r="AB16" s="42">
        <v>2.2883576736544748</v>
      </c>
      <c r="AC16" s="42">
        <v>3.1369569776346751</v>
      </c>
      <c r="AD16" s="74">
        <f t="shared" si="0"/>
        <v>100</v>
      </c>
      <c r="AF16" s="42">
        <f>('SECA - Vetor de Impacto'!AH17/'Contribuição - SECA'!$BA16)*100</f>
        <v>3.7648179141312652</v>
      </c>
      <c r="AG16" s="42">
        <f>('SECA - Vetor de Impacto'!AI17/'Contribuição - SECA'!$BA16)*100</f>
        <v>4.552376964255906</v>
      </c>
      <c r="AH16" s="42">
        <f>('SECA - Vetor de Impacto'!AJ17/'Contribuição - SECA'!$BA16)*100</f>
        <v>3.7854911758791445</v>
      </c>
      <c r="AI16" s="42">
        <f>('SECA - Vetor de Impacto'!AK17/'Contribuição - SECA'!$BA16)*100</f>
        <v>3.647688527217261</v>
      </c>
      <c r="AJ16" s="42">
        <f>('SECA - Vetor de Impacto'!AL17/'Contribuição - SECA'!$BA16)*100</f>
        <v>1.8762220884436569</v>
      </c>
      <c r="AK16" s="42">
        <f>('SECA - Vetor de Impacto'!AM17/'Contribuição - SECA'!$BA16)*100</f>
        <v>6.0164034865866851</v>
      </c>
      <c r="AL16" s="42">
        <f>('SECA - Vetor de Impacto'!AN17/'Contribuição - SECA'!$BA16)*100</f>
        <v>5.1273949769211962</v>
      </c>
      <c r="AM16" s="42">
        <f>('SECA - Vetor de Impacto'!AO17/'Contribuição - SECA'!$BA16)*100</f>
        <v>2.371071420708093</v>
      </c>
      <c r="AN16" s="42">
        <f>('SECA - Vetor de Impacto'!AP17/'Contribuição - SECA'!$BA16)*100</f>
        <v>4.0074479762727888</v>
      </c>
      <c r="AO16" s="42">
        <f>('SECA - Vetor de Impacto'!AQ17/'Contribuição - SECA'!$BA16)*100</f>
        <v>6.9828439684340635</v>
      </c>
      <c r="AP16" s="42">
        <f>('SECA - Vetor de Impacto'!AR17/'Contribuição - SECA'!$BA16)*100</f>
        <v>7.4383845093130496</v>
      </c>
      <c r="AQ16" s="42">
        <f>('SECA - Vetor de Impacto'!AS17/'Contribuição - SECA'!$BA16)*100</f>
        <v>7.5369945978631838</v>
      </c>
      <c r="AR16" s="42">
        <f>('SECA - Vetor de Impacto'!AT17/'Contribuição - SECA'!$BA16)*100</f>
        <v>7.9314538023284822</v>
      </c>
      <c r="AS16" s="42">
        <f>('SECA - Vetor de Impacto'!AU17/'Contribuição - SECA'!$BA16)*100</f>
        <v>1.1159623718745264</v>
      </c>
      <c r="AT16" s="42">
        <f>('SECA - Vetor de Impacto'!AV17/'Contribuição - SECA'!$BA16)*100</f>
        <v>0</v>
      </c>
      <c r="AU16" s="42">
        <f>('SECA - Vetor de Impacto'!AW17/'Contribuição - SECA'!$BA16)*100</f>
        <v>8.6829703846727888</v>
      </c>
      <c r="AV16" s="42">
        <f>('SECA - Vetor de Impacto'!AX17/'Contribuição - SECA'!$BA16)*100</f>
        <v>8.6829703846727888</v>
      </c>
      <c r="AW16" s="42">
        <f>('SECA - Vetor de Impacto'!AY17/'Contribuição - SECA'!$BA16)*100</f>
        <v>8.6829703846727888</v>
      </c>
      <c r="AX16" s="42">
        <f>('SECA - Vetor de Impacto'!AZ17/'Contribuição - SECA'!$BA16)*100</f>
        <v>0</v>
      </c>
      <c r="AY16" s="42">
        <f>('SECA - Vetor de Impacto'!BA17/'Contribuição - SECA'!$BA16)*100</f>
        <v>4.7032756250310932</v>
      </c>
      <c r="AZ16" s="42">
        <f>('SECA - Vetor de Impacto'!BB17/'Contribuição - SECA'!$BA16)*100</f>
        <v>3.0932594407212584</v>
      </c>
      <c r="BA16" s="77">
        <f>SUM('SECA - Vetor de Impacto'!AH17:BB17)</f>
        <v>11.516796161889527</v>
      </c>
      <c r="BB16" s="77">
        <f t="shared" si="1"/>
        <v>100</v>
      </c>
      <c r="BC16" s="42">
        <f>('SECA - Vetor de Impacto'!BC17/'Contribuição - SECA'!$BI16)*100</f>
        <v>23.496874734178817</v>
      </c>
      <c r="BD16" s="42">
        <f>('SECA - Vetor de Impacto'!BD17/'Contribuição - SECA'!$BI16)*100</f>
        <v>12.740163609295516</v>
      </c>
      <c r="BE16" s="42">
        <f>('SECA - Vetor de Impacto'!BE17/'Contribuição - SECA'!$BI16)*100</f>
        <v>17.220539585362776</v>
      </c>
      <c r="BF16" s="42">
        <f>('SECA - Vetor de Impacto'!BF17/'Contribuição - SECA'!$BI16)*100</f>
        <v>15.402565118923341</v>
      </c>
      <c r="BG16" s="42">
        <f>('SECA - Vetor de Impacto'!BG17/'Contribuição - SECA'!$BI16)*100</f>
        <v>13.134561807623014</v>
      </c>
      <c r="BH16" s="42">
        <f>('SECA - Vetor de Impacto'!BH17/'Contribuição - SECA'!$BI16)*100</f>
        <v>18.005295144616539</v>
      </c>
      <c r="BI16" s="77">
        <f>SUM('SECA - Vetor de Impacto'!BC17:BH17)</f>
        <v>2.4298407578773271</v>
      </c>
      <c r="BJ16" s="77">
        <f t="shared" si="2"/>
        <v>100.00000000000001</v>
      </c>
      <c r="BL16" s="42">
        <f>('SECA - Vetor de Impacto'!AH17/'Contribuição - SECA'!$BY16)*100</f>
        <v>5.7885907929544143</v>
      </c>
      <c r="BM16" s="42">
        <f>('SECA - Vetor de Impacto'!AI17/'Contribuição - SECA'!$BY16)*100</f>
        <v>6.9995011664276507</v>
      </c>
      <c r="BN16" s="42">
        <f>('SECA - Vetor de Impacto'!AJ17/'Contribuição - SECA'!$BY16)*100</f>
        <v>5.8203769391488773</v>
      </c>
      <c r="BO16" s="42">
        <f>('SECA - Vetor de Impacto'!AK17/'Contribuição - SECA'!$BY16)*100</f>
        <v>5.6084986593800732</v>
      </c>
      <c r="BP16" s="42">
        <f>('SECA - Vetor de Impacto'!AL17/'Contribuição - SECA'!$BY16)*100</f>
        <v>2.8847827848292544</v>
      </c>
      <c r="BQ16" s="42">
        <f>('SECA - Vetor de Impacto'!AM17/'Contribuição - SECA'!$BY16)*100</f>
        <v>9.2505132050166523</v>
      </c>
      <c r="BR16" s="42">
        <f>('SECA - Vetor de Impacto'!AN17/'Contribuição - SECA'!$BY16)*100</f>
        <v>7.8836193495152145</v>
      </c>
      <c r="BS16" s="42">
        <f>('SECA - Vetor de Impacto'!AO17/'Contribuição - SECA'!$BY16)*100</f>
        <v>3.6456377196439531</v>
      </c>
      <c r="BT16" s="42">
        <f>('SECA - Vetor de Impacto'!AP17/'Contribuição - SECA'!$BY16)*100</f>
        <v>6.1616463233519498</v>
      </c>
      <c r="BU16" s="42">
        <f>('SECA - Vetor de Impacto'!AQ17/'Contribuição - SECA'!$BY16)*100</f>
        <v>10.736462486696869</v>
      </c>
      <c r="BV16" s="42">
        <f>('SECA - Vetor de Impacto'!AR17/'Contribuição - SECA'!$BY16)*100</f>
        <v>11.436878241427479</v>
      </c>
      <c r="BW16" s="42">
        <f>('SECA - Vetor de Impacto'!AS17/'Contribuição - SECA'!$BY16)*100</f>
        <v>11.588496052352989</v>
      </c>
      <c r="BX16" s="42">
        <f>('SECA - Vetor de Impacto'!AT17/'Contribuição - SECA'!$BY16)*100</f>
        <v>12.194996279254623</v>
      </c>
      <c r="BY16" s="77">
        <f>SUM('SECA - Vetor de Impacto'!AH17:AT17)</f>
        <v>7.4903619990644144</v>
      </c>
      <c r="BZ16" s="77">
        <f t="shared" si="3"/>
        <v>100.00000000000001</v>
      </c>
      <c r="CA16" s="42">
        <f>('SECA - Vetor de Impacto'!AU17/'Contribuição - SECA'!$CI16)*100</f>
        <v>3.1919834378218068</v>
      </c>
      <c r="CB16" s="42">
        <f>('SECA - Vetor de Impacto'!AV17/'Contribuição - SECA'!$CI16)*100</f>
        <v>0</v>
      </c>
      <c r="CC16" s="42">
        <f>('SECA - Vetor de Impacto'!AW17/'Contribuição - SECA'!$CI16)*100</f>
        <v>24.835871134630903</v>
      </c>
      <c r="CD16" s="42">
        <f>('SECA - Vetor de Impacto'!AX17/'Contribuição - SECA'!$CI16)*100</f>
        <v>24.835871134630903</v>
      </c>
      <c r="CE16" s="42">
        <f>('SECA - Vetor de Impacto'!AY17/'Contribuição - SECA'!$CI16)*100</f>
        <v>24.835871134630903</v>
      </c>
      <c r="CF16" s="42">
        <f>('SECA - Vetor de Impacto'!AZ17/'Contribuição - SECA'!$CI16)*100</f>
        <v>0</v>
      </c>
      <c r="CG16" s="42">
        <f>('SECA - Vetor de Impacto'!BA17/'Contribuição - SECA'!$CI16)*100</f>
        <v>13.452763531258405</v>
      </c>
      <c r="CH16" s="42">
        <f>('SECA - Vetor de Impacto'!BB17/'Contribuição - SECA'!$CI16)*100</f>
        <v>8.8476396270270907</v>
      </c>
      <c r="CI16" s="77">
        <f>SUM('SECA - Vetor de Impacto'!AU17:BB17)</f>
        <v>4.0264341628251143</v>
      </c>
      <c r="CJ16" s="77">
        <f t="shared" si="4"/>
        <v>100.00000000000003</v>
      </c>
    </row>
    <row r="17" spans="1:88" x14ac:dyDescent="0.25">
      <c r="A17" s="34" t="s">
        <v>899</v>
      </c>
      <c r="B17" s="34" t="s">
        <v>900</v>
      </c>
      <c r="C17" s="42">
        <v>4.0340140719849886</v>
      </c>
      <c r="D17" s="42">
        <v>2.6865812443563653</v>
      </c>
      <c r="E17" s="42">
        <v>4.9638049781966798</v>
      </c>
      <c r="F17" s="42">
        <v>4.742538706961497</v>
      </c>
      <c r="G17" s="42">
        <v>1.9661607899994624</v>
      </c>
      <c r="H17" s="42">
        <v>4.1450099044658142</v>
      </c>
      <c r="I17" s="42">
        <v>1.4947945661976669</v>
      </c>
      <c r="J17" s="42">
        <v>2.9079241887067089</v>
      </c>
      <c r="K17" s="42">
        <v>5.3720491094482066</v>
      </c>
      <c r="L17" s="42">
        <v>4.1732448610216872</v>
      </c>
      <c r="M17" s="42">
        <v>4.1505773162390893</v>
      </c>
      <c r="N17" s="42">
        <v>3.4975634475814368</v>
      </c>
      <c r="O17" s="42">
        <v>5.8001035301905342</v>
      </c>
      <c r="P17" s="42">
        <v>0.82485084885269588</v>
      </c>
      <c r="Q17" s="42">
        <v>0</v>
      </c>
      <c r="R17" s="42">
        <v>0</v>
      </c>
      <c r="S17" s="42">
        <v>6.7744694715956708</v>
      </c>
      <c r="T17" s="42">
        <v>6.7744694715956708</v>
      </c>
      <c r="U17" s="42">
        <v>6.7744694715956708</v>
      </c>
      <c r="V17" s="42">
        <v>4.2340434197472945</v>
      </c>
      <c r="W17" s="42">
        <v>4.6715231980679954</v>
      </c>
      <c r="X17" s="42">
        <v>1.9035699341673764</v>
      </c>
      <c r="Y17" s="42">
        <v>4.1640393464293242</v>
      </c>
      <c r="Z17" s="42">
        <v>5.2717092266434866</v>
      </c>
      <c r="AA17" s="42">
        <v>3.9639923837817999</v>
      </c>
      <c r="AB17" s="42">
        <v>2.4503400216409883</v>
      </c>
      <c r="AC17" s="42">
        <v>2.2581564905318894</v>
      </c>
      <c r="AD17" s="74">
        <f t="shared" si="0"/>
        <v>99.999999999999986</v>
      </c>
      <c r="AF17" s="42">
        <f>('SECA - Vetor de Impacto'!AH18/'Contribuição - SECA'!$BA17)*100</f>
        <v>5.0432619378202013</v>
      </c>
      <c r="AG17" s="42">
        <f>('SECA - Vetor de Impacto'!AI18/'Contribuição - SECA'!$BA17)*100</f>
        <v>3.358722277797376</v>
      </c>
      <c r="AH17" s="42">
        <f>('SECA - Vetor de Impacto'!AJ18/'Contribuição - SECA'!$BA17)*100</f>
        <v>6.2056721336580658</v>
      </c>
      <c r="AI17" s="42">
        <f>('SECA - Vetor de Impacto'!AK18/'Contribuição - SECA'!$BA17)*100</f>
        <v>5.9290484670245229</v>
      </c>
      <c r="AJ17" s="42">
        <f>('SECA - Vetor de Impacto'!AL18/'Contribuição - SECA'!$BA17)*100</f>
        <v>2.4580637793758511</v>
      </c>
      <c r="AK17" s="42">
        <f>('SECA - Vetor de Impacto'!AM18/'Contribuição - SECA'!$BA17)*100</f>
        <v>5.182027209140081</v>
      </c>
      <c r="AL17" s="42">
        <f>('SECA - Vetor de Impacto'!AN18/'Contribuição - SECA'!$BA17)*100</f>
        <v>1.8687690241139063</v>
      </c>
      <c r="AM17" s="42">
        <f>('SECA - Vetor de Impacto'!AO18/'Contribuição - SECA'!$BA17)*100</f>
        <v>3.6354417999724338</v>
      </c>
      <c r="AN17" s="42">
        <f>('SECA - Vetor de Impacto'!AP18/'Contribuição - SECA'!$BA17)*100</f>
        <v>6.7160526260756841</v>
      </c>
      <c r="AO17" s="42">
        <f>('SECA - Vetor de Impacto'!AQ18/'Contribuição - SECA'!$BA17)*100</f>
        <v>5.2173261146900494</v>
      </c>
      <c r="AP17" s="42">
        <f>('SECA - Vetor de Impacto'!AR18/'Contribuição - SECA'!$BA17)*100</f>
        <v>5.1889875011438509</v>
      </c>
      <c r="AQ17" s="42">
        <f>('SECA - Vetor de Impacto'!AS18/'Contribuição - SECA'!$BA17)*100</f>
        <v>4.3725996725685929</v>
      </c>
      <c r="AR17" s="42">
        <f>('SECA - Vetor de Impacto'!AT18/'Contribuição - SECA'!$BA17)*100</f>
        <v>7.2511996357099848</v>
      </c>
      <c r="AS17" s="42">
        <f>('SECA - Vetor de Impacto'!AU18/'Contribuição - SECA'!$BA17)*100</f>
        <v>1.0312157608192312</v>
      </c>
      <c r="AT17" s="42">
        <f>('SECA - Vetor de Impacto'!AV18/'Contribuição - SECA'!$BA17)*100</f>
        <v>0</v>
      </c>
      <c r="AU17" s="42">
        <f>('SECA - Vetor de Impacto'!AW18/'Contribuição - SECA'!$BA17)*100</f>
        <v>0</v>
      </c>
      <c r="AV17" s="42">
        <f>('SECA - Vetor de Impacto'!AX18/'Contribuição - SECA'!$BA17)*100</f>
        <v>8.4693368504319171</v>
      </c>
      <c r="AW17" s="42">
        <f>('SECA - Vetor de Impacto'!AY18/'Contribuição - SECA'!$BA17)*100</f>
        <v>8.4693368504319171</v>
      </c>
      <c r="AX17" s="42">
        <f>('SECA - Vetor de Impacto'!AZ18/'Contribuição - SECA'!$BA17)*100</f>
        <v>8.4693368504319171</v>
      </c>
      <c r="AY17" s="42">
        <f>('SECA - Vetor de Impacto'!BA18/'Contribuição - SECA'!$BA17)*100</f>
        <v>5.293335531519948</v>
      </c>
      <c r="AZ17" s="42">
        <f>('SECA - Vetor de Impacto'!BB18/'Contribuição - SECA'!$BA17)*100</f>
        <v>5.8402659772744814</v>
      </c>
      <c r="BA17" s="77">
        <f>SUM('SECA - Vetor de Impacto'!AH18:BB18)</f>
        <v>11.807299882623068</v>
      </c>
      <c r="BB17" s="77">
        <f t="shared" si="1"/>
        <v>100</v>
      </c>
      <c r="BC17" s="42">
        <f>('SECA - Vetor de Impacto'!BC18/'Contribuição - SECA'!$BI17)*100</f>
        <v>9.5122339317710658</v>
      </c>
      <c r="BD17" s="42">
        <f>('SECA - Vetor de Impacto'!BD18/'Contribuição - SECA'!$BI17)*100</f>
        <v>20.80791236160178</v>
      </c>
      <c r="BE17" s="42">
        <f>('SECA - Vetor de Impacto'!BE18/'Contribuição - SECA'!$BI17)*100</f>
        <v>26.342994015632311</v>
      </c>
      <c r="BF17" s="42">
        <f>('SECA - Vetor de Impacto'!BF18/'Contribuição - SECA'!$BI17)*100</f>
        <v>19.808267708737553</v>
      </c>
      <c r="BG17" s="42">
        <f>('SECA - Vetor de Impacto'!BG18/'Contribuição - SECA'!$BI17)*100</f>
        <v>12.244471337705329</v>
      </c>
      <c r="BH17" s="42">
        <f>('SECA - Vetor de Impacto'!BH18/'Contribuição - SECA'!$BI17)*100</f>
        <v>11.28412064455196</v>
      </c>
      <c r="BI17" s="77">
        <f>SUM('SECA - Vetor de Impacto'!BC18:BH18)</f>
        <v>2.9540036289338016</v>
      </c>
      <c r="BJ17" s="77">
        <f t="shared" si="2"/>
        <v>100</v>
      </c>
      <c r="BL17" s="42">
        <f>('SECA - Vetor de Impacto'!AH18/'Contribuição - SECA'!$BY17)*100</f>
        <v>8.0786326879457704</v>
      </c>
      <c r="BM17" s="42">
        <f>('SECA - Vetor de Impacto'!AI18/'Contribuição - SECA'!$BY17)*100</f>
        <v>5.3802249253929038</v>
      </c>
      <c r="BN17" s="42">
        <f>('SECA - Vetor de Impacto'!AJ18/'Contribuição - SECA'!$BY17)*100</f>
        <v>9.9406587180583514</v>
      </c>
      <c r="BO17" s="42">
        <f>('SECA - Vetor de Impacto'!AK18/'Contribuição - SECA'!$BY17)*100</f>
        <v>9.4975445147752549</v>
      </c>
      <c r="BP17" s="42">
        <f>('SECA - Vetor de Impacto'!AL18/'Contribuição - SECA'!$BY17)*100</f>
        <v>3.9374901882856013</v>
      </c>
      <c r="BQ17" s="42">
        <f>('SECA - Vetor de Impacto'!AM18/'Contribuição - SECA'!$BY17)*100</f>
        <v>8.3009161367648066</v>
      </c>
      <c r="BR17" s="42">
        <f>('SECA - Vetor de Impacto'!AN18/'Contribuição - SECA'!$BY17)*100</f>
        <v>2.9935186215912459</v>
      </c>
      <c r="BS17" s="42">
        <f>('SECA - Vetor de Impacto'!AO18/'Contribuição - SECA'!$BY17)*100</f>
        <v>5.8234926764632329</v>
      </c>
      <c r="BT17" s="42">
        <f>('SECA - Vetor de Impacto'!AP18/'Contribuição - SECA'!$BY17)*100</f>
        <v>10.758220165425278</v>
      </c>
      <c r="BU17" s="42">
        <f>('SECA - Vetor de Impacto'!AQ18/'Contribuição - SECA'!$BY17)*100</f>
        <v>8.3574602734248877</v>
      </c>
      <c r="BV17" s="42">
        <f>('SECA - Vetor de Impacto'!AR18/'Contribuição - SECA'!$BY17)*100</f>
        <v>8.3120655958237588</v>
      </c>
      <c r="BW17" s="42">
        <f>('SECA - Vetor de Impacto'!AS18/'Contribuição - SECA'!$BY17)*100</f>
        <v>7.0043212273407374</v>
      </c>
      <c r="BX17" s="42">
        <f>('SECA - Vetor de Impacto'!AT18/'Contribuição - SECA'!$BY17)*100</f>
        <v>11.615454268708183</v>
      </c>
      <c r="BY17" s="77">
        <f>SUM('SECA - Vetor de Impacto'!AH18:AT18)</f>
        <v>7.3709634274266644</v>
      </c>
      <c r="BZ17" s="77">
        <f t="shared" si="3"/>
        <v>100.00000000000001</v>
      </c>
      <c r="CA17" s="42">
        <f>('SECA - Vetor de Impacto'!AU18/'Contribuição - SECA'!$CI17)*100</f>
        <v>2.7445785175779505</v>
      </c>
      <c r="CB17" s="42">
        <f>('SECA - Vetor de Impacto'!AV18/'Contribuição - SECA'!$CI17)*100</f>
        <v>0</v>
      </c>
      <c r="CC17" s="42">
        <f>('SECA - Vetor de Impacto'!AW18/'Contribuição - SECA'!$CI17)*100</f>
        <v>0</v>
      </c>
      <c r="CD17" s="42">
        <f>('SECA - Vetor de Impacto'!AX18/'Contribuição - SECA'!$CI17)*100</f>
        <v>22.541121713811229</v>
      </c>
      <c r="CE17" s="42">
        <f>('SECA - Vetor de Impacto'!AY18/'Contribuição - SECA'!$CI17)*100</f>
        <v>22.541121713811229</v>
      </c>
      <c r="CF17" s="42">
        <f>('SECA - Vetor de Impacto'!AZ18/'Contribuição - SECA'!$CI17)*100</f>
        <v>22.541121713811229</v>
      </c>
      <c r="CG17" s="42">
        <f>('SECA - Vetor de Impacto'!BA18/'Contribuição - SECA'!$CI17)*100</f>
        <v>14.088201071132017</v>
      </c>
      <c r="CH17" s="42">
        <f>('SECA - Vetor de Impacto'!BB18/'Contribuição - SECA'!$CI17)*100</f>
        <v>15.543855269856355</v>
      </c>
      <c r="CI17" s="77">
        <f>SUM('SECA - Vetor de Impacto'!AU18:BB18)</f>
        <v>4.436336455196404</v>
      </c>
      <c r="CJ17" s="77">
        <f t="shared" si="4"/>
        <v>100.00000000000001</v>
      </c>
    </row>
    <row r="18" spans="1:88" x14ac:dyDescent="0.25">
      <c r="A18" s="34" t="s">
        <v>901</v>
      </c>
      <c r="B18" s="34" t="s">
        <v>902</v>
      </c>
      <c r="C18" s="42">
        <v>4.1234989379527436</v>
      </c>
      <c r="D18" s="42">
        <v>1.7173266770564515</v>
      </c>
      <c r="E18" s="42">
        <v>4.1649325858240909</v>
      </c>
      <c r="F18" s="42">
        <v>4.7130058490450368</v>
      </c>
      <c r="G18" s="42">
        <v>5.7502848320697186</v>
      </c>
      <c r="H18" s="42">
        <v>2.9752321186325368</v>
      </c>
      <c r="I18" s="42">
        <v>3.9251711718816367</v>
      </c>
      <c r="J18" s="42">
        <v>2.6397426820197012</v>
      </c>
      <c r="K18" s="42">
        <v>4.5545959331183621</v>
      </c>
      <c r="L18" s="42">
        <v>4.1946587383633869</v>
      </c>
      <c r="M18" s="42">
        <v>2.8970951461896837</v>
      </c>
      <c r="N18" s="42">
        <v>4.5462277289079109</v>
      </c>
      <c r="O18" s="42">
        <v>3.4028584291045481</v>
      </c>
      <c r="P18" s="42">
        <v>0.65476749497072939</v>
      </c>
      <c r="Q18" s="42">
        <v>5.7502848320697186</v>
      </c>
      <c r="R18" s="42">
        <v>0</v>
      </c>
      <c r="S18" s="42">
        <v>1.9167616106899068</v>
      </c>
      <c r="T18" s="42">
        <v>5.7502848320697186</v>
      </c>
      <c r="U18" s="42">
        <v>5.7502848320697186</v>
      </c>
      <c r="V18" s="42">
        <v>3.1147376173710977</v>
      </c>
      <c r="W18" s="42">
        <v>3.8800214814774123</v>
      </c>
      <c r="X18" s="42">
        <v>4.3919186492874083</v>
      </c>
      <c r="Y18" s="42">
        <v>4.4860157409977006</v>
      </c>
      <c r="Z18" s="42">
        <v>3.8704019007124071</v>
      </c>
      <c r="AA18" s="42">
        <v>4.2843531884219903</v>
      </c>
      <c r="AB18" s="42">
        <v>3.670394573661524</v>
      </c>
      <c r="AC18" s="42">
        <v>2.8751424160348606</v>
      </c>
      <c r="AD18" s="74">
        <f t="shared" si="0"/>
        <v>99.999999999999986</v>
      </c>
      <c r="AF18" s="42">
        <f>('SECA - Vetor de Impacto'!AH19/'Contribuição - SECA'!$BA18)*100</f>
        <v>5.3957121739478158</v>
      </c>
      <c r="AG18" s="42">
        <f>('SECA - Vetor de Impacto'!AI19/'Contribuição - SECA'!$BA18)*100</f>
        <v>2.2471693572544913</v>
      </c>
      <c r="AH18" s="42">
        <f>('SECA - Vetor de Impacto'!AJ19/'Contribuição - SECA'!$BA18)*100</f>
        <v>5.4499292458070592</v>
      </c>
      <c r="AI18" s="42">
        <f>('SECA - Vetor de Impacto'!AK19/'Contribuição - SECA'!$BA18)*100</f>
        <v>6.1670982382270729</v>
      </c>
      <c r="AJ18" s="42">
        <f>('SECA - Vetor de Impacto'!AL19/'Contribuição - SECA'!$BA18)*100</f>
        <v>7.5244064176891596</v>
      </c>
      <c r="AK18" s="42">
        <f>('SECA - Vetor de Impacto'!AM19/'Contribuição - SECA'!$BA18)*100</f>
        <v>3.8931733472923979</v>
      </c>
      <c r="AL18" s="42">
        <f>('SECA - Vetor de Impacto'!AN19/'Contribuição - SECA'!$BA18)*100</f>
        <v>5.136194817953772</v>
      </c>
      <c r="AM18" s="42">
        <f>('SECA - Vetor de Impacto'!AO19/'Contribuição - SECA'!$BA18)*100</f>
        <v>3.4541761595638834</v>
      </c>
      <c r="AN18" s="42">
        <f>('SECA - Vetor de Impacto'!AP19/'Contribuição - SECA'!$BA18)*100</f>
        <v>5.9598144909287232</v>
      </c>
      <c r="AO18" s="42">
        <f>('SECA - Vetor de Impacto'!AQ19/'Contribuição - SECA'!$BA18)*100</f>
        <v>5.4888267368830581</v>
      </c>
      <c r="AP18" s="42">
        <f>('SECA - Vetor de Impacto'!AR19/'Contribuição - SECA'!$BA18)*100</f>
        <v>3.7909289621744899</v>
      </c>
      <c r="AQ18" s="42">
        <f>('SECA - Vetor de Impacto'!AS19/'Contribuição - SECA'!$BA18)*100</f>
        <v>5.94886446474663</v>
      </c>
      <c r="AR18" s="42">
        <f>('SECA - Vetor de Impacto'!AT19/'Contribuição - SECA'!$BA18)*100</f>
        <v>4.4527341775565592</v>
      </c>
      <c r="AS18" s="42">
        <f>('SECA - Vetor de Impacto'!AU19/'Contribuição - SECA'!$BA18)*100</f>
        <v>0.85678133955648161</v>
      </c>
      <c r="AT18" s="42">
        <f>('SECA - Vetor de Impacto'!AV19/'Contribuição - SECA'!$BA18)*100</f>
        <v>7.5244064176891596</v>
      </c>
      <c r="AU18" s="42">
        <f>('SECA - Vetor de Impacto'!AW19/'Contribuição - SECA'!$BA18)*100</f>
        <v>0</v>
      </c>
      <c r="AV18" s="42">
        <f>('SECA - Vetor de Impacto'!AX19/'Contribuição - SECA'!$BA18)*100</f>
        <v>2.5081354725630538</v>
      </c>
      <c r="AW18" s="42">
        <f>('SECA - Vetor de Impacto'!AY19/'Contribuição - SECA'!$BA18)*100</f>
        <v>7.5244064176891596</v>
      </c>
      <c r="AX18" s="42">
        <f>('SECA - Vetor de Impacto'!AZ19/'Contribuição - SECA'!$BA18)*100</f>
        <v>7.5244064176891596</v>
      </c>
      <c r="AY18" s="42">
        <f>('SECA - Vetor de Impacto'!BA19/'Contribuição - SECA'!$BA18)*100</f>
        <v>4.0757201429149612</v>
      </c>
      <c r="AZ18" s="42">
        <f>('SECA - Vetor de Impacto'!BB19/'Contribuição - SECA'!$BA18)*100</f>
        <v>5.0771152018729193</v>
      </c>
      <c r="BA18" s="77">
        <f>SUM('SECA - Vetor de Impacto'!AH19:BB19)</f>
        <v>13.29008488495645</v>
      </c>
      <c r="BB18" s="77">
        <f t="shared" si="1"/>
        <v>100</v>
      </c>
      <c r="BC18" s="42">
        <f>('SECA - Vetor de Impacto'!BC19/'Contribuição - SECA'!$BI18)*100</f>
        <v>18.627010199601717</v>
      </c>
      <c r="BD18" s="42">
        <f>('SECA - Vetor de Impacto'!BD19/'Contribuição - SECA'!$BI18)*100</f>
        <v>19.02609488832309</v>
      </c>
      <c r="BE18" s="42">
        <f>('SECA - Vetor de Impacto'!BE19/'Contribuição - SECA'!$BI18)*100</f>
        <v>16.415152792692368</v>
      </c>
      <c r="BF18" s="42">
        <f>('SECA - Vetor de Impacto'!BF19/'Contribuição - SECA'!$BI18)*100</f>
        <v>18.170803448825467</v>
      </c>
      <c r="BG18" s="42">
        <f>('SECA - Vetor de Impacto'!BG19/'Contribuição - SECA'!$BI18)*100</f>
        <v>15.566881497508799</v>
      </c>
      <c r="BH18" s="42">
        <f>('SECA - Vetor de Impacto'!BH19/'Contribuição - SECA'!$BI18)*100</f>
        <v>12.194057173048561</v>
      </c>
      <c r="BI18" s="77">
        <f>SUM('SECA - Vetor de Impacto'!BC19:BH19)</f>
        <v>4.1003580096795487</v>
      </c>
      <c r="BJ18" s="77">
        <f t="shared" si="2"/>
        <v>100.00000000000001</v>
      </c>
      <c r="BL18" s="42">
        <f>('SECA - Vetor de Impacto'!AH19/'Contribuição - SECA'!$BY18)*100</f>
        <v>8.3127298176466642</v>
      </c>
      <c r="BM18" s="42">
        <f>('SECA - Vetor de Impacto'!AI19/'Contribuição - SECA'!$BY18)*100</f>
        <v>3.4620289443059464</v>
      </c>
      <c r="BN18" s="42">
        <f>('SECA - Vetor de Impacto'!AJ19/'Contribuição - SECA'!$BY18)*100</f>
        <v>8.3962575995854252</v>
      </c>
      <c r="BO18" s="42">
        <f>('SECA - Vetor de Impacto'!AK19/'Contribuição - SECA'!$BY18)*100</f>
        <v>9.5011408615885546</v>
      </c>
      <c r="BP18" s="42">
        <f>('SECA - Vetor de Impacto'!AL19/'Contribuição - SECA'!$BY18)*100</f>
        <v>11.5922339020268</v>
      </c>
      <c r="BQ18" s="42">
        <f>('SECA - Vetor de Impacto'!AM19/'Contribuição - SECA'!$BY18)*100</f>
        <v>5.9978918678359037</v>
      </c>
      <c r="BR18" s="42">
        <f>('SECA - Vetor de Impacto'!AN19/'Contribuição - SECA'!$BY18)*100</f>
        <v>7.9129127788904796</v>
      </c>
      <c r="BS18" s="42">
        <f>('SECA - Vetor de Impacto'!AO19/'Contribuição - SECA'!$BY18)*100</f>
        <v>5.3215650189143391</v>
      </c>
      <c r="BT18" s="42">
        <f>('SECA - Vetor de Impacto'!AP19/'Contribuição - SECA'!$BY18)*100</f>
        <v>9.1817958462632063</v>
      </c>
      <c r="BU18" s="42">
        <f>('SECA - Vetor de Impacto'!AQ19/'Contribuição - SECA'!$BY18)*100</f>
        <v>8.4561837638201123</v>
      </c>
      <c r="BV18" s="42">
        <f>('SECA - Vetor de Impacto'!AR19/'Contribuição - SECA'!$BY18)*100</f>
        <v>5.8403723557758802</v>
      </c>
      <c r="BW18" s="42">
        <f>('SECA - Vetor de Impacto'!AS19/'Contribuição - SECA'!$BY18)*100</f>
        <v>9.1649260418308298</v>
      </c>
      <c r="BX18" s="42">
        <f>('SECA - Vetor de Impacto'!AT19/'Contribuição - SECA'!$BY18)*100</f>
        <v>6.8599612015158584</v>
      </c>
      <c r="BY18" s="77">
        <f>SUM('SECA - Vetor de Impacto'!AH19:AT19)</f>
        <v>8.6264649976149883</v>
      </c>
      <c r="BZ18" s="77">
        <f t="shared" si="3"/>
        <v>99.999999999999986</v>
      </c>
      <c r="CA18" s="42">
        <f>('SECA - Vetor de Impacto'!AU19/'Contribuição - SECA'!$CI18)*100</f>
        <v>2.4416005175420552</v>
      </c>
      <c r="CB18" s="42">
        <f>('SECA - Vetor de Impacto'!AV19/'Contribuição - SECA'!$CI18)*100</f>
        <v>21.442570881780394</v>
      </c>
      <c r="CC18" s="42">
        <f>('SECA - Vetor de Impacto'!AW19/'Contribuição - SECA'!$CI18)*100</f>
        <v>0</v>
      </c>
      <c r="CD18" s="42">
        <f>('SECA - Vetor de Impacto'!AX19/'Contribuição - SECA'!$CI18)*100</f>
        <v>7.1475236272601332</v>
      </c>
      <c r="CE18" s="42">
        <f>('SECA - Vetor de Impacto'!AY19/'Contribuição - SECA'!$CI18)*100</f>
        <v>21.442570881780394</v>
      </c>
      <c r="CF18" s="42">
        <f>('SECA - Vetor de Impacto'!AZ19/'Contribuição - SECA'!$CI18)*100</f>
        <v>21.442570881780394</v>
      </c>
      <c r="CG18" s="42">
        <f>('SECA - Vetor de Impacto'!BA19/'Contribuição - SECA'!$CI18)*100</f>
        <v>11.614725894297713</v>
      </c>
      <c r="CH18" s="42">
        <f>('SECA - Vetor de Impacto'!BB19/'Contribuição - SECA'!$CI18)*100</f>
        <v>14.468437315558921</v>
      </c>
      <c r="CI18" s="77">
        <f>SUM('SECA - Vetor de Impacto'!AU19:BB19)</f>
        <v>4.6636198873414623</v>
      </c>
      <c r="CJ18" s="77">
        <f t="shared" si="4"/>
        <v>100.00000000000001</v>
      </c>
    </row>
    <row r="19" spans="1:88" x14ac:dyDescent="0.25">
      <c r="A19" s="34" t="s">
        <v>903</v>
      </c>
      <c r="B19" s="34" t="s">
        <v>904</v>
      </c>
      <c r="C19" s="42">
        <v>3.3718972095818067</v>
      </c>
      <c r="D19" s="42">
        <v>2.8708665781541156</v>
      </c>
      <c r="E19" s="42">
        <v>4.7408487661965575</v>
      </c>
      <c r="F19" s="42">
        <v>4.6593169459950721</v>
      </c>
      <c r="G19" s="42">
        <v>1.2428234635119912</v>
      </c>
      <c r="H19" s="42">
        <v>2.7402217511213114</v>
      </c>
      <c r="I19" s="42">
        <v>1.7959665088441299</v>
      </c>
      <c r="J19" s="42">
        <v>2.4677772140598506</v>
      </c>
      <c r="K19" s="42">
        <v>2.9732198397574869</v>
      </c>
      <c r="L19" s="42">
        <v>3.7315042361533899</v>
      </c>
      <c r="M19" s="42">
        <v>1.918854671731145</v>
      </c>
      <c r="N19" s="42">
        <v>4.707739983451444</v>
      </c>
      <c r="O19" s="42">
        <v>2.8240861899582921</v>
      </c>
      <c r="P19" s="42">
        <v>1.5463413957360499</v>
      </c>
      <c r="Q19" s="42">
        <v>5.7873621013412464</v>
      </c>
      <c r="R19" s="42">
        <v>5.7873621013412464</v>
      </c>
      <c r="S19" s="42">
        <v>3.8582414008941646</v>
      </c>
      <c r="T19" s="42">
        <v>5.7873621013412464</v>
      </c>
      <c r="U19" s="42">
        <v>5.7873621013412464</v>
      </c>
      <c r="V19" s="42">
        <v>2.4114008755588516</v>
      </c>
      <c r="W19" s="42">
        <v>5.163387750792328</v>
      </c>
      <c r="X19" s="42">
        <v>1.2634943430614156</v>
      </c>
      <c r="Y19" s="42">
        <v>5.5931710850873397</v>
      </c>
      <c r="Z19" s="42">
        <v>4.7964459387995522</v>
      </c>
      <c r="AA19" s="42">
        <v>4.8617832171006912</v>
      </c>
      <c r="AB19" s="42">
        <v>3.6940609157497333</v>
      </c>
      <c r="AC19" s="42">
        <v>3.6171013133382792</v>
      </c>
      <c r="AD19" s="74">
        <f t="shared" si="0"/>
        <v>99.999999999999986</v>
      </c>
      <c r="AF19" s="42">
        <f>('SECA - Vetor de Impacto'!AH20/'Contribuição - SECA'!$BA19)*100</f>
        <v>4.4265756353326431</v>
      </c>
      <c r="AG19" s="42">
        <f>('SECA - Vetor de Impacto'!AI20/'Contribuição - SECA'!$BA19)*100</f>
        <v>3.768830203671572</v>
      </c>
      <c r="AH19" s="42">
        <f>('SECA - Vetor de Impacto'!AJ20/'Contribuição - SECA'!$BA19)*100</f>
        <v>6.2237145247512515</v>
      </c>
      <c r="AI19" s="42">
        <f>('SECA - Vetor de Impacto'!AK20/'Contribuição - SECA'!$BA19)*100</f>
        <v>6.1166807848784455</v>
      </c>
      <c r="AJ19" s="42">
        <f>('SECA - Vetor de Impacto'!AL20/'Contribuição - SECA'!$BA19)*100</f>
        <v>1.6315598372834788</v>
      </c>
      <c r="AK19" s="42">
        <f>('SECA - Vetor de Impacto'!AM20/'Contribuição - SECA'!$BA19)*100</f>
        <v>3.5973216515774284</v>
      </c>
      <c r="AL19" s="42">
        <f>('SECA - Vetor de Impacto'!AN20/'Contribuição - SECA'!$BA19)*100</f>
        <v>2.3577176573863698</v>
      </c>
      <c r="AM19" s="42">
        <f>('SECA - Vetor de Impacto'!AO20/'Contribuição - SECA'!$BA19)*100</f>
        <v>3.239660585780789</v>
      </c>
      <c r="AN19" s="42">
        <f>('SECA - Vetor de Impacto'!AP20/'Contribuição - SECA'!$BA19)*100</f>
        <v>3.9031980167599505</v>
      </c>
      <c r="AO19" s="42">
        <f>('SECA - Vetor de Impacto'!AQ20/'Contribuição - SECA'!$BA19)*100</f>
        <v>4.8986622984707555</v>
      </c>
      <c r="AP19" s="42">
        <f>('SECA - Vetor de Impacto'!AR20/'Contribuição - SECA'!$BA19)*100</f>
        <v>2.5190433781588348</v>
      </c>
      <c r="AQ19" s="42">
        <f>('SECA - Vetor de Impacto'!AS20/'Contribuição - SECA'!$BA19)*100</f>
        <v>6.1802498157445314</v>
      </c>
      <c r="AR19" s="42">
        <f>('SECA - Vetor de Impacto'!AT20/'Contribuição - SECA'!$BA19)*100</f>
        <v>3.7074176178992087</v>
      </c>
      <c r="AS19" s="42">
        <f>('SECA - Vetor de Impacto'!AU20/'Contribuição - SECA'!$BA19)*100</f>
        <v>2.0300135860667026</v>
      </c>
      <c r="AT19" s="42">
        <f>('SECA - Vetor de Impacto'!AV20/'Contribuição - SECA'!$BA19)*100</f>
        <v>7.5975613959542789</v>
      </c>
      <c r="AU19" s="42">
        <f>('SECA - Vetor de Impacto'!AW20/'Contribuição - SECA'!$BA19)*100</f>
        <v>7.5975613959542789</v>
      </c>
      <c r="AV19" s="42">
        <f>('SECA - Vetor de Impacto'!AX20/'Contribuição - SECA'!$BA19)*100</f>
        <v>5.0650409306361865</v>
      </c>
      <c r="AW19" s="42">
        <f>('SECA - Vetor de Impacto'!AY20/'Contribuição - SECA'!$BA19)*100</f>
        <v>7.5975613959542789</v>
      </c>
      <c r="AX19" s="42">
        <f>('SECA - Vetor de Impacto'!AZ20/'Contribuição - SECA'!$BA19)*100</f>
        <v>7.5975613959542789</v>
      </c>
      <c r="AY19" s="42">
        <f>('SECA - Vetor de Impacto'!BA20/'Contribuição - SECA'!$BA19)*100</f>
        <v>3.1656505816476153</v>
      </c>
      <c r="AZ19" s="42">
        <f>('SECA - Vetor de Impacto'!BB20/'Contribuição - SECA'!$BA19)*100</f>
        <v>6.7784173101371108</v>
      </c>
      <c r="BA19" s="77">
        <f>SUM('SECA - Vetor de Impacto'!AH20:BB20)</f>
        <v>13.162118051885734</v>
      </c>
      <c r="BB19" s="77">
        <f t="shared" si="1"/>
        <v>99.999999999999972</v>
      </c>
      <c r="BC19" s="42">
        <f>('SECA - Vetor de Impacto'!BC20/'Contribuição - SECA'!$BI19)*100</f>
        <v>5.3029939153203092</v>
      </c>
      <c r="BD19" s="42">
        <f>('SECA - Vetor de Impacto'!BD20/'Contribuição - SECA'!$BI19)*100</f>
        <v>23.475017830073433</v>
      </c>
      <c r="BE19" s="42">
        <f>('SECA - Vetor de Impacto'!BE20/'Contribuição - SECA'!$BI19)*100</f>
        <v>20.131094189932966</v>
      </c>
      <c r="BF19" s="42">
        <f>('SECA - Vetor de Impacto'!BF20/'Contribuição - SECA'!$BI19)*100</f>
        <v>20.405320339956727</v>
      </c>
      <c r="BG19" s="42">
        <f>('SECA - Vetor de Impacto'!BG20/'Contribuição - SECA'!$BI19)*100</f>
        <v>15.504289881962057</v>
      </c>
      <c r="BH19" s="42">
        <f>('SECA - Vetor de Impacto'!BH20/'Contribuição - SECA'!$BI19)*100</f>
        <v>15.181283842754508</v>
      </c>
      <c r="BI19" s="77">
        <f>SUM('SECA - Vetor de Impacto'!BC20:BH20)</f>
        <v>4.1169113658216094</v>
      </c>
      <c r="BJ19" s="77">
        <f t="shared" si="2"/>
        <v>100</v>
      </c>
      <c r="BL19" s="42">
        <f>('SECA - Vetor de Impacto'!AH20/'Contribuição - SECA'!$BY19)*100</f>
        <v>8.4202442814168244</v>
      </c>
      <c r="BM19" s="42">
        <f>('SECA - Vetor de Impacto'!AI20/'Contribuição - SECA'!$BY19)*100</f>
        <v>7.1690791221986681</v>
      </c>
      <c r="BN19" s="42">
        <f>('SECA - Vetor de Impacto'!AJ20/'Contribuição - SECA'!$BY19)*100</f>
        <v>11.838766792532049</v>
      </c>
      <c r="BO19" s="42">
        <f>('SECA - Vetor de Impacto'!AK20/'Contribuição - SECA'!$BY19)*100</f>
        <v>11.635166919779639</v>
      </c>
      <c r="BP19" s="42">
        <f>('SECA - Vetor de Impacto'!AL20/'Contribuição - SECA'!$BY19)*100</f>
        <v>3.1035575852400856</v>
      </c>
      <c r="BQ19" s="42">
        <f>('SECA - Vetor de Impacto'!AM20/'Contribuição - SECA'!$BY19)*100</f>
        <v>6.8428350852827</v>
      </c>
      <c r="BR19" s="42">
        <f>('SECA - Vetor de Impacto'!AN20/'Contribuição - SECA'!$BY19)*100</f>
        <v>4.4848569768787412</v>
      </c>
      <c r="BS19" s="42">
        <f>('SECA - Vetor de Impacto'!AO20/'Contribuição - SECA'!$BY19)*100</f>
        <v>6.1624912276241393</v>
      </c>
      <c r="BT19" s="42">
        <f>('SECA - Vetor de Impacto'!AP20/'Contribuição - SECA'!$BY19)*100</f>
        <v>7.4246739437878588</v>
      </c>
      <c r="BU19" s="42">
        <f>('SECA - Vetor de Impacto'!AQ20/'Contribuição - SECA'!$BY19)*100</f>
        <v>9.3182488233234313</v>
      </c>
      <c r="BV19" s="42">
        <f>('SECA - Vetor de Impacto'!AR20/'Contribuição - SECA'!$BY19)*100</f>
        <v>4.7917312042018034</v>
      </c>
      <c r="BW19" s="42">
        <f>('SECA - Vetor de Impacto'!AS20/'Contribuição - SECA'!$BY19)*100</f>
        <v>11.756088104171679</v>
      </c>
      <c r="BX19" s="42">
        <f>('SECA - Vetor de Impacto'!AT20/'Contribuição - SECA'!$BY19)*100</f>
        <v>7.0522599335623717</v>
      </c>
      <c r="BY19" s="77">
        <f>SUM('SECA - Vetor de Impacto'!AH20:AT20)</f>
        <v>6.9194086454752783</v>
      </c>
      <c r="BZ19" s="77">
        <f t="shared" si="3"/>
        <v>99.999999999999986</v>
      </c>
      <c r="CA19" s="42">
        <f>('SECA - Vetor de Impacto'!AU20/'Contribuição - SECA'!$CI19)*100</f>
        <v>4.2800772432727028</v>
      </c>
      <c r="CB19" s="42">
        <f>('SECA - Vetor de Impacto'!AV20/'Contribuição - SECA'!$CI19)*100</f>
        <v>16.018685716383484</v>
      </c>
      <c r="CC19" s="42">
        <f>('SECA - Vetor de Impacto'!AW20/'Contribuição - SECA'!$CI19)*100</f>
        <v>16.018685716383484</v>
      </c>
      <c r="CD19" s="42">
        <f>('SECA - Vetor de Impacto'!AX20/'Contribuição - SECA'!$CI19)*100</f>
        <v>10.679123810922324</v>
      </c>
      <c r="CE19" s="42">
        <f>('SECA - Vetor de Impacto'!AY20/'Contribuição - SECA'!$CI19)*100</f>
        <v>16.018685716383484</v>
      </c>
      <c r="CF19" s="42">
        <f>('SECA - Vetor de Impacto'!AZ20/'Contribuição - SECA'!$CI19)*100</f>
        <v>16.018685716383484</v>
      </c>
      <c r="CG19" s="42">
        <f>('SECA - Vetor de Impacto'!BA20/'Contribuição - SECA'!$CI19)*100</f>
        <v>6.6744523818264483</v>
      </c>
      <c r="CH19" s="42">
        <f>('SECA - Vetor de Impacto'!BB20/'Contribuição - SECA'!$CI19)*100</f>
        <v>14.291603698444572</v>
      </c>
      <c r="CI19" s="77">
        <f>SUM('SECA - Vetor de Impacto'!AU20:BB20)</f>
        <v>6.2427094064104569</v>
      </c>
      <c r="CJ19" s="77">
        <f t="shared" si="4"/>
        <v>99.999999999999986</v>
      </c>
    </row>
    <row r="20" spans="1:88" x14ac:dyDescent="0.25">
      <c r="A20" s="34" t="s">
        <v>905</v>
      </c>
      <c r="B20" s="34" t="s">
        <v>906</v>
      </c>
      <c r="C20" s="42">
        <v>5.5587148044744614</v>
      </c>
      <c r="D20" s="42">
        <v>0.61622122357024245</v>
      </c>
      <c r="E20" s="42">
        <v>3.3308226683239348</v>
      </c>
      <c r="F20" s="42">
        <v>3.0973347321542022</v>
      </c>
      <c r="G20" s="42">
        <v>0.73213568283366648</v>
      </c>
      <c r="H20" s="42">
        <v>3.5752806091672586</v>
      </c>
      <c r="I20" s="42">
        <v>4.0757014036156001</v>
      </c>
      <c r="J20" s="42">
        <v>3.1147744100793959</v>
      </c>
      <c r="K20" s="42">
        <v>3.8070323934037282</v>
      </c>
      <c r="L20" s="42">
        <v>4.473578549823416</v>
      </c>
      <c r="M20" s="42">
        <v>5.5587148044744614</v>
      </c>
      <c r="N20" s="42">
        <v>5.2024773709389773</v>
      </c>
      <c r="O20" s="42">
        <v>4.9008162801474207</v>
      </c>
      <c r="P20" s="42">
        <v>0</v>
      </c>
      <c r="Q20" s="42">
        <v>5.5587148044744614</v>
      </c>
      <c r="R20" s="42">
        <v>5.5587148044744614</v>
      </c>
      <c r="S20" s="42">
        <v>3.7058098696496411</v>
      </c>
      <c r="T20" s="42">
        <v>5.5587148044744614</v>
      </c>
      <c r="U20" s="42">
        <v>5.5587148044744614</v>
      </c>
      <c r="V20" s="42">
        <v>3.9374229865027437</v>
      </c>
      <c r="W20" s="42">
        <v>3.5634708113140436</v>
      </c>
      <c r="X20" s="42">
        <v>1.0489585788057849</v>
      </c>
      <c r="Y20" s="42">
        <v>4.6396579121638419</v>
      </c>
      <c r="Z20" s="42">
        <v>4.842418005902732</v>
      </c>
      <c r="AA20" s="42">
        <v>3.6422837284250402</v>
      </c>
      <c r="AB20" s="42">
        <v>2.7202221383598428</v>
      </c>
      <c r="AC20" s="42">
        <v>1.6212918179717184</v>
      </c>
      <c r="AD20" s="74">
        <f t="shared" si="0"/>
        <v>100</v>
      </c>
      <c r="AF20" s="42">
        <f>('SECA - Vetor de Impacto'!AH21/'Contribuição - SECA'!$BA20)*100</f>
        <v>6.8217504526280601</v>
      </c>
      <c r="AG20" s="42">
        <f>('SECA - Vetor de Impacto'!AI21/'Contribuição - SECA'!$BA20)*100</f>
        <v>0.7562372884152222</v>
      </c>
      <c r="AH20" s="42">
        <f>('SECA - Vetor de Impacto'!AJ21/'Contribuição - SECA'!$BA20)*100</f>
        <v>4.0876428894989552</v>
      </c>
      <c r="AI20" s="42">
        <f>('SECA - Vetor de Impacto'!AK21/'Contribuição - SECA'!$BA20)*100</f>
        <v>3.8011024767821611</v>
      </c>
      <c r="AJ20" s="42">
        <f>('SECA - Vetor de Impacto'!AL21/'Contribuição - SECA'!$BA20)*100</f>
        <v>0.89848950727521804</v>
      </c>
      <c r="AK20" s="42">
        <f>('SECA - Vetor de Impacto'!AM21/'Contribuição - SECA'!$BA20)*100</f>
        <v>4.3876458807037064</v>
      </c>
      <c r="AL20" s="42">
        <f>('SECA - Vetor de Impacto'!AN21/'Contribuição - SECA'!$BA20)*100</f>
        <v>5.001770890010639</v>
      </c>
      <c r="AM20" s="42">
        <f>('SECA - Vetor de Impacto'!AO21/'Contribuição - SECA'!$BA20)*100</f>
        <v>3.8225047496032305</v>
      </c>
      <c r="AN20" s="42">
        <f>('SECA - Vetor de Impacto'!AP21/'Contribuição - SECA'!$BA20)*100</f>
        <v>4.6720556578953545</v>
      </c>
      <c r="AO20" s="42">
        <f>('SECA - Vetor de Impacto'!AQ21/'Contribuição - SECA'!$BA20)*100</f>
        <v>5.4900525698062506</v>
      </c>
      <c r="AP20" s="42">
        <f>('SECA - Vetor de Impacto'!AR21/'Contribuição - SECA'!$BA20)*100</f>
        <v>6.8217504526280601</v>
      </c>
      <c r="AQ20" s="42">
        <f>('SECA - Vetor de Impacto'!AS21/'Contribuição - SECA'!$BA20)*100</f>
        <v>6.3845697446867939</v>
      </c>
      <c r="AR20" s="42">
        <f>('SECA - Vetor de Impacto'!AT21/'Contribuição - SECA'!$BA20)*100</f>
        <v>6.0143660636144851</v>
      </c>
      <c r="AS20" s="42">
        <f>('SECA - Vetor de Impacto'!AU21/'Contribuição - SECA'!$BA20)*100</f>
        <v>0</v>
      </c>
      <c r="AT20" s="42">
        <f>('SECA - Vetor de Impacto'!AV21/'Contribuição - SECA'!$BA20)*100</f>
        <v>6.8217504526280601</v>
      </c>
      <c r="AU20" s="42">
        <f>('SECA - Vetor de Impacto'!AW21/'Contribuição - SECA'!$BA20)*100</f>
        <v>6.8217504526280601</v>
      </c>
      <c r="AV20" s="42">
        <f>('SECA - Vetor de Impacto'!AX21/'Contribuição - SECA'!$BA20)*100</f>
        <v>4.5478336350853743</v>
      </c>
      <c r="AW20" s="42">
        <f>('SECA - Vetor de Impacto'!AY21/'Contribuição - SECA'!$BA20)*100</f>
        <v>6.8217504526280601</v>
      </c>
      <c r="AX20" s="42">
        <f>('SECA - Vetor de Impacto'!AZ21/'Contribuição - SECA'!$BA20)*100</f>
        <v>6.8217504526280601</v>
      </c>
      <c r="AY20" s="42">
        <f>('SECA - Vetor de Impacto'!BA21/'Contribuição - SECA'!$BA20)*100</f>
        <v>4.8320732372782098</v>
      </c>
      <c r="AZ20" s="42">
        <f>('SECA - Vetor de Impacto'!BB21/'Contribuição - SECA'!$BA20)*100</f>
        <v>4.3731526935760332</v>
      </c>
      <c r="BA20" s="77">
        <f>SUM('SECA - Vetor de Impacto'!AH21:BB21)</f>
        <v>14.658994153249226</v>
      </c>
      <c r="BB20" s="77">
        <f t="shared" si="1"/>
        <v>100.00000000000001</v>
      </c>
      <c r="BC20" s="42">
        <f>('SECA - Vetor de Impacto'!BC21/'Contribuição - SECA'!$BI20)*100</f>
        <v>5.6655041132190043</v>
      </c>
      <c r="BD20" s="42">
        <f>('SECA - Vetor de Impacto'!BD21/'Contribuição - SECA'!$BI20)*100</f>
        <v>25.05914105323334</v>
      </c>
      <c r="BE20" s="42">
        <f>('SECA - Vetor de Impacto'!BE21/'Contribuição - SECA'!$BI20)*100</f>
        <v>26.154263556909481</v>
      </c>
      <c r="BF20" s="42">
        <f>('SECA - Vetor de Impacto'!BF21/'Contribuição - SECA'!$BI20)*100</f>
        <v>19.672248134331117</v>
      </c>
      <c r="BG20" s="42">
        <f>('SECA - Vetor de Impacto'!BG21/'Contribuição - SECA'!$BI20)*100</f>
        <v>14.692124193590791</v>
      </c>
      <c r="BH20" s="42">
        <f>('SECA - Vetor de Impacto'!BH21/'Contribuição - SECA'!$BI20)*100</f>
        <v>8.7567189487162551</v>
      </c>
      <c r="BI20" s="77">
        <f>SUM('SECA - Vetor de Impacto'!BC21:BH21)</f>
        <v>3.3307756977791945</v>
      </c>
      <c r="BJ20" s="77">
        <f t="shared" si="2"/>
        <v>99.999999999999986</v>
      </c>
      <c r="BL20" s="42">
        <f>('SECA - Vetor de Impacto'!AH21/'Contribuição - SECA'!$BY20)*100</f>
        <v>11.570145105109567</v>
      </c>
      <c r="BM20" s="42">
        <f>('SECA - Vetor de Impacto'!AI21/'Contribuição - SECA'!$BY20)*100</f>
        <v>1.2826290292527323</v>
      </c>
      <c r="BN20" s="42">
        <f>('SECA - Vetor de Impacto'!AJ21/'Contribuição - SECA'!$BY20)*100</f>
        <v>6.9329157813376385</v>
      </c>
      <c r="BO20" s="42">
        <f>('SECA - Vetor de Impacto'!AK21/'Contribuição - SECA'!$BY20)*100</f>
        <v>6.4469240733979163</v>
      </c>
      <c r="BP20" s="42">
        <f>('SECA - Vetor de Impacto'!AL21/'Contribuição - SECA'!$BY20)*100</f>
        <v>1.5238983083275603</v>
      </c>
      <c r="BQ20" s="42">
        <f>('SECA - Vetor de Impacto'!AM21/'Contribuição - SECA'!$BY20)*100</f>
        <v>7.4417409229651303</v>
      </c>
      <c r="BR20" s="42">
        <f>('SECA - Vetor de Impacto'!AN21/'Contribuição - SECA'!$BY20)*100</f>
        <v>8.4833380203231261</v>
      </c>
      <c r="BS20" s="42">
        <f>('SECA - Vetor de Impacto'!AO21/'Contribuição - SECA'!$BY20)*100</f>
        <v>6.4832237597963704</v>
      </c>
      <c r="BT20" s="42">
        <f>('SECA - Vetor de Impacto'!AP21/'Contribuição - SECA'!$BY20)*100</f>
        <v>7.9241189305264488</v>
      </c>
      <c r="BU20" s="42">
        <f>('SECA - Vetor de Impacto'!AQ21/'Contribuição - SECA'!$BY20)*100</f>
        <v>9.3114964126057735</v>
      </c>
      <c r="BV20" s="42">
        <f>('SECA - Vetor de Impacto'!AR21/'Contribuição - SECA'!$BY20)*100</f>
        <v>11.570145105109567</v>
      </c>
      <c r="BW20" s="42">
        <f>('SECA - Vetor de Impacto'!AS21/'Contribuição - SECA'!$BY20)*100</f>
        <v>10.828657379464852</v>
      </c>
      <c r="BX20" s="42">
        <f>('SECA - Vetor de Impacto'!AT21/'Contribuição - SECA'!$BY20)*100</f>
        <v>10.200767171783307</v>
      </c>
      <c r="BY20" s="77">
        <f>SUM('SECA - Vetor de Impacto'!AH21:AT21)</f>
        <v>8.6429339555852547</v>
      </c>
      <c r="BZ20" s="77">
        <f t="shared" si="3"/>
        <v>99.999999999999986</v>
      </c>
      <c r="CA20" s="42">
        <f>('SECA - Vetor de Impacto'!AU21/'Contribuição - SECA'!$CI20)*100</f>
        <v>0</v>
      </c>
      <c r="CB20" s="42">
        <f>('SECA - Vetor de Impacto'!AV21/'Contribuição - SECA'!$CI20)*100</f>
        <v>16.622174099725576</v>
      </c>
      <c r="CC20" s="42">
        <f>('SECA - Vetor de Impacto'!AW21/'Contribuição - SECA'!$CI20)*100</f>
        <v>16.622174099725576</v>
      </c>
      <c r="CD20" s="42">
        <f>('SECA - Vetor de Impacto'!AX21/'Contribuição - SECA'!$CI20)*100</f>
        <v>11.081449399817052</v>
      </c>
      <c r="CE20" s="42">
        <f>('SECA - Vetor de Impacto'!AY21/'Contribuição - SECA'!$CI20)*100</f>
        <v>16.622174099725576</v>
      </c>
      <c r="CF20" s="42">
        <f>('SECA - Vetor de Impacto'!AZ21/'Contribuição - SECA'!$CI20)*100</f>
        <v>16.622174099725576</v>
      </c>
      <c r="CG20" s="42">
        <f>('SECA - Vetor de Impacto'!BA21/'Contribuição - SECA'!$CI20)*100</f>
        <v>11.774039987305617</v>
      </c>
      <c r="CH20" s="42">
        <f>('SECA - Vetor de Impacto'!BB21/'Contribuição - SECA'!$CI20)*100</f>
        <v>10.655814213975029</v>
      </c>
      <c r="CI20" s="77">
        <f>SUM('SECA - Vetor de Impacto'!AU21:BB21)</f>
        <v>6.0160601976639718</v>
      </c>
      <c r="CJ20" s="77">
        <f t="shared" si="4"/>
        <v>100</v>
      </c>
    </row>
    <row r="21" spans="1:88" x14ac:dyDescent="0.25">
      <c r="A21" s="34" t="s">
        <v>907</v>
      </c>
      <c r="B21" s="34" t="s">
        <v>908</v>
      </c>
      <c r="C21" s="42">
        <v>5.7187818193572921</v>
      </c>
      <c r="D21" s="42">
        <v>2.319475252160613</v>
      </c>
      <c r="E21" s="42">
        <v>4.5881781775568253</v>
      </c>
      <c r="F21" s="42">
        <v>4.6607377441401319</v>
      </c>
      <c r="G21" s="42">
        <v>0.63297127666967412</v>
      </c>
      <c r="H21" s="42">
        <v>6.4178574483672444</v>
      </c>
      <c r="I21" s="42">
        <v>1.5221554135167501</v>
      </c>
      <c r="J21" s="42">
        <v>1.684439538314725</v>
      </c>
      <c r="K21" s="42">
        <v>4.6197065441922609</v>
      </c>
      <c r="L21" s="42">
        <v>3.5697285130246947</v>
      </c>
      <c r="M21" s="42">
        <v>5.6836108692668414</v>
      </c>
      <c r="N21" s="42">
        <v>6.2137116629224005</v>
      </c>
      <c r="O21" s="42">
        <v>2.6047818616097311</v>
      </c>
      <c r="P21" s="42">
        <v>1.6303717959403803</v>
      </c>
      <c r="Q21" s="42">
        <v>0</v>
      </c>
      <c r="R21" s="42">
        <v>0</v>
      </c>
      <c r="S21" s="42">
        <v>6.6033780045621748</v>
      </c>
      <c r="T21" s="42">
        <v>6.6033780045621748</v>
      </c>
      <c r="U21" s="42">
        <v>6.6033780045621748</v>
      </c>
      <c r="V21" s="42">
        <v>3.5768297524711778</v>
      </c>
      <c r="W21" s="42">
        <v>4.9124860626931559</v>
      </c>
      <c r="X21" s="42">
        <v>2.0737881336641539</v>
      </c>
      <c r="Y21" s="42">
        <v>5.1354643174432937</v>
      </c>
      <c r="Z21" s="42">
        <v>3.8680741326643102</v>
      </c>
      <c r="AA21" s="42">
        <v>3.6197793237036855</v>
      </c>
      <c r="AB21" s="42">
        <v>2.2479584696381876</v>
      </c>
      <c r="AC21" s="42">
        <v>2.8889778769959524</v>
      </c>
      <c r="AD21" s="74">
        <f t="shared" si="0"/>
        <v>100</v>
      </c>
      <c r="AF21" s="42">
        <f>('SECA - Vetor de Impacto'!AH22/'Contribuição - SECA'!$BA21)*100</f>
        <v>7.1336786588200596</v>
      </c>
      <c r="AG21" s="42">
        <f>('SECA - Vetor de Impacto'!AI22/'Contribuição - SECA'!$BA21)*100</f>
        <v>2.8933419089345525</v>
      </c>
      <c r="AH21" s="42">
        <f>('SECA - Vetor de Impacto'!AJ22/'Contribuição - SECA'!$BA21)*100</f>
        <v>5.7233497940614697</v>
      </c>
      <c r="AI21" s="42">
        <f>('SECA - Vetor de Impacto'!AK22/'Contribuição - SECA'!$BA21)*100</f>
        <v>5.8138614883311321</v>
      </c>
      <c r="AJ21" s="42">
        <f>('SECA - Vetor de Impacto'!AL22/'Contribuição - SECA'!$BA21)*100</f>
        <v>0.7895761423771207</v>
      </c>
      <c r="AK21" s="42">
        <f>('SECA - Vetor de Impacto'!AM22/'Contribuição - SECA'!$BA21)*100</f>
        <v>8.0057141819605402</v>
      </c>
      <c r="AL21" s="42">
        <f>('SECA - Vetor de Impacto'!AN22/'Contribuição - SECA'!$BA21)*100</f>
        <v>1.8987553524173801</v>
      </c>
      <c r="AM21" s="42">
        <f>('SECA - Vetor de Impacto'!AO22/'Contribuição - SECA'!$BA21)*100</f>
        <v>2.1011905622758871</v>
      </c>
      <c r="AN21" s="42">
        <f>('SECA - Vetor de Impacto'!AP22/'Contribuição - SECA'!$BA21)*100</f>
        <v>5.7626786657196556</v>
      </c>
      <c r="AO21" s="42">
        <f>('SECA - Vetor de Impacto'!AQ22/'Contribuição - SECA'!$BA21)*100</f>
        <v>4.4529231776161131</v>
      </c>
      <c r="AP21" s="42">
        <f>('SECA - Vetor de Impacto'!AR22/'Contribuição - SECA'!$BA21)*100</f>
        <v>7.0898059838350802</v>
      </c>
      <c r="AQ21" s="42">
        <f>('SECA - Vetor de Impacto'!AS22/'Contribuição - SECA'!$BA21)*100</f>
        <v>7.7510602226179168</v>
      </c>
      <c r="AR21" s="42">
        <f>('SECA - Vetor de Impacto'!AT22/'Contribuição - SECA'!$BA21)*100</f>
        <v>3.2492368766632254</v>
      </c>
      <c r="AS21" s="42">
        <f>('SECA - Vetor de Impacto'!AU22/'Contribuição - SECA'!$BA21)*100</f>
        <v>2.0337457965740557</v>
      </c>
      <c r="AT21" s="42">
        <f>('SECA - Vetor de Impacto'!AV22/'Contribuição - SECA'!$BA21)*100</f>
        <v>0</v>
      </c>
      <c r="AU21" s="42">
        <f>('SECA - Vetor de Impacto'!AW22/'Contribuição - SECA'!$BA21)*100</f>
        <v>0</v>
      </c>
      <c r="AV21" s="42">
        <f>('SECA - Vetor de Impacto'!AX22/'Contribuição - SECA'!$BA21)*100</f>
        <v>8.2371348016492512</v>
      </c>
      <c r="AW21" s="42">
        <f>('SECA - Vetor de Impacto'!AY22/'Contribuição - SECA'!$BA21)*100</f>
        <v>8.2371348016492512</v>
      </c>
      <c r="AX21" s="42">
        <f>('SECA - Vetor de Impacto'!AZ22/'Contribuição - SECA'!$BA21)*100</f>
        <v>8.2371348016492512</v>
      </c>
      <c r="AY21" s="42">
        <f>('SECA - Vetor de Impacto'!BA22/'Contribuição - SECA'!$BA21)*100</f>
        <v>4.4617813508933439</v>
      </c>
      <c r="AZ21" s="42">
        <f>('SECA - Vetor de Impacto'!BB22/'Contribuição - SECA'!$BA21)*100</f>
        <v>6.127895431954701</v>
      </c>
      <c r="BA21" s="77">
        <f>SUM('SECA - Vetor de Impacto'!AH22:BB22)</f>
        <v>12.140143679568999</v>
      </c>
      <c r="BB21" s="77">
        <f t="shared" si="1"/>
        <v>99.999999999999972</v>
      </c>
      <c r="BC21" s="42">
        <f>('SECA - Vetor de Impacto'!BC22/'Contribuição - SECA'!$BI21)*100</f>
        <v>10.455700895940504</v>
      </c>
      <c r="BD21" s="42">
        <f>('SECA - Vetor de Impacto'!BD22/'Contribuição - SECA'!$BI21)*100</f>
        <v>25.892171911548861</v>
      </c>
      <c r="BE21" s="42">
        <f>('SECA - Vetor de Impacto'!BE22/'Contribuição - SECA'!$BI21)*100</f>
        <v>19.502197701846942</v>
      </c>
      <c r="BF21" s="42">
        <f>('SECA - Vetor de Impacto'!BF22/'Contribuição - SECA'!$BI21)*100</f>
        <v>18.25033584847624</v>
      </c>
      <c r="BG21" s="42">
        <f>('SECA - Vetor de Impacto'!BG22/'Contribuição - SECA'!$BI21)*100</f>
        <v>11.33383926905981</v>
      </c>
      <c r="BH21" s="42">
        <f>('SECA - Vetor de Impacto'!BH22/'Contribuição - SECA'!$BI21)*100</f>
        <v>14.565754373127648</v>
      </c>
      <c r="BI21" s="77">
        <f>SUM('SECA - Vetor de Impacto'!BC22:BH22)</f>
        <v>3.0036206075748715</v>
      </c>
      <c r="BJ21" s="77">
        <f t="shared" si="2"/>
        <v>100</v>
      </c>
      <c r="BL21" s="42">
        <f>('SECA - Vetor de Impacto'!AH22/'Contribuição - SECA'!$BY21)*100</f>
        <v>11.383801105983951</v>
      </c>
      <c r="BM21" s="42">
        <f>('SECA - Vetor de Impacto'!AI22/'Contribuição - SECA'!$BY21)*100</f>
        <v>4.6171450100566815</v>
      </c>
      <c r="BN21" s="42">
        <f>('SECA - Vetor de Impacto'!AJ22/'Contribuição - SECA'!$BY21)*100</f>
        <v>9.133222679579827</v>
      </c>
      <c r="BO21" s="42">
        <f>('SECA - Vetor de Impacto'!AK22/'Contribuição - SECA'!$BY21)*100</f>
        <v>9.2776596769006314</v>
      </c>
      <c r="BP21" s="42">
        <f>('SECA - Vetor de Impacto'!AL22/'Contribuição - SECA'!$BY21)*100</f>
        <v>1.2599919610533625</v>
      </c>
      <c r="BQ21" s="42">
        <f>('SECA - Vetor de Impacto'!AM22/'Contribuição - SECA'!$BY21)*100</f>
        <v>12.775380321640109</v>
      </c>
      <c r="BR21" s="42">
        <f>('SECA - Vetor de Impacto'!AN22/'Contribuição - SECA'!$BY21)*100</f>
        <v>3.0300009734973319</v>
      </c>
      <c r="BS21" s="42">
        <f>('SECA - Vetor de Impacto'!AO22/'Contribuição - SECA'!$BY21)*100</f>
        <v>3.3530435825203933</v>
      </c>
      <c r="BT21" s="42">
        <f>('SECA - Vetor de Impacto'!AP22/'Contribuição - SECA'!$BY21)*100</f>
        <v>9.1959830132158284</v>
      </c>
      <c r="BU21" s="42">
        <f>('SECA - Vetor de Impacto'!AQ22/'Contribuição - SECA'!$BY21)*100</f>
        <v>7.105897842978032</v>
      </c>
      <c r="BV21" s="42">
        <f>('SECA - Vetor de Impacto'!AR22/'Contribuição - SECA'!$BY21)*100</f>
        <v>11.313789849533681</v>
      </c>
      <c r="BW21" s="42">
        <f>('SECA - Vetor de Impacto'!AS22/'Contribuição - SECA'!$BY21)*100</f>
        <v>12.369007934733739</v>
      </c>
      <c r="BX21" s="42">
        <f>('SECA - Vetor de Impacto'!AT22/'Contribuição - SECA'!$BY21)*100</f>
        <v>5.1850760483064349</v>
      </c>
      <c r="BY21" s="77">
        <f>SUM('SECA - Vetor de Impacto'!AH22:AT22)</f>
        <v>7.607642041147999</v>
      </c>
      <c r="BZ21" s="77">
        <f t="shared" si="3"/>
        <v>100</v>
      </c>
      <c r="CA21" s="42">
        <f>('SECA - Vetor de Impacto'!AU22/'Contribuição - SECA'!$CI21)*100</f>
        <v>5.4473154447065717</v>
      </c>
      <c r="CB21" s="42">
        <f>('SECA - Vetor de Impacto'!AV22/'Contribuição - SECA'!$CI21)*100</f>
        <v>0</v>
      </c>
      <c r="CC21" s="42">
        <f>('SECA - Vetor de Impacto'!AW22/'Contribuição - SECA'!$CI21)*100</f>
        <v>0</v>
      </c>
      <c r="CD21" s="42">
        <f>('SECA - Vetor de Impacto'!AX22/'Contribuição - SECA'!$CI21)*100</f>
        <v>22.062871230386875</v>
      </c>
      <c r="CE21" s="42">
        <f>('SECA - Vetor de Impacto'!AY22/'Contribuição - SECA'!$CI21)*100</f>
        <v>22.062871230386875</v>
      </c>
      <c r="CF21" s="42">
        <f>('SECA - Vetor de Impacto'!AZ22/'Contribuição - SECA'!$CI21)*100</f>
        <v>22.062871230386875</v>
      </c>
      <c r="CG21" s="42">
        <f>('SECA - Vetor de Impacto'!BA22/'Contribuição - SECA'!$CI21)*100</f>
        <v>11.950721916459555</v>
      </c>
      <c r="CH21" s="42">
        <f>('SECA - Vetor de Impacto'!BB22/'Contribuição - SECA'!$CI21)*100</f>
        <v>16.41334894767326</v>
      </c>
      <c r="CI21" s="77">
        <f>SUM('SECA - Vetor de Impacto'!AU22:BB22)</f>
        <v>4.5325016384209977</v>
      </c>
      <c r="CJ21" s="77">
        <f t="shared" si="4"/>
        <v>100.00000000000001</v>
      </c>
    </row>
    <row r="22" spans="1:88" x14ac:dyDescent="0.25">
      <c r="A22" s="34" t="s">
        <v>909</v>
      </c>
      <c r="B22" s="34" t="s">
        <v>910</v>
      </c>
      <c r="C22" s="42">
        <v>3.943447615621511</v>
      </c>
      <c r="D22" s="42">
        <v>2.2904662965667884</v>
      </c>
      <c r="E22" s="42">
        <v>4.9223818118050513</v>
      </c>
      <c r="F22" s="42">
        <v>4.4523290953127015</v>
      </c>
      <c r="G22" s="42">
        <v>1.4075118075226296</v>
      </c>
      <c r="H22" s="42">
        <v>4.7559810409873595</v>
      </c>
      <c r="I22" s="42">
        <v>1.8452073630473693</v>
      </c>
      <c r="J22" s="42">
        <v>3.7004441764919882</v>
      </c>
      <c r="K22" s="42">
        <v>2.9808826817859377</v>
      </c>
      <c r="L22" s="42">
        <v>4.607411289550293</v>
      </c>
      <c r="M22" s="42">
        <v>4.2545393715042712</v>
      </c>
      <c r="N22" s="42">
        <v>5.0858234537850855</v>
      </c>
      <c r="O22" s="42">
        <v>3.4255570272514411</v>
      </c>
      <c r="P22" s="42">
        <v>0.36869451002955633</v>
      </c>
      <c r="Q22" s="42">
        <v>5.9460369162947302</v>
      </c>
      <c r="R22" s="42">
        <v>0</v>
      </c>
      <c r="S22" s="42">
        <v>5.9460369162947302</v>
      </c>
      <c r="T22" s="42">
        <v>5.9460369162947302</v>
      </c>
      <c r="U22" s="42">
        <v>5.9460369162947302</v>
      </c>
      <c r="V22" s="42">
        <v>1.7342607672526309</v>
      </c>
      <c r="W22" s="42">
        <v>5.3476935788059548</v>
      </c>
      <c r="X22" s="42">
        <v>0.97462588572874909</v>
      </c>
      <c r="Y22" s="42">
        <v>4.6242484365934402</v>
      </c>
      <c r="Z22" s="42">
        <v>3.6156903544356478</v>
      </c>
      <c r="AA22" s="42">
        <v>3.7502967947440244</v>
      </c>
      <c r="AB22" s="42">
        <v>3.6688312887776013</v>
      </c>
      <c r="AC22" s="42">
        <v>4.4595276872210476</v>
      </c>
      <c r="AD22" s="74">
        <f t="shared" si="0"/>
        <v>100</v>
      </c>
      <c r="AF22" s="42">
        <f>('SECA - Vetor de Impacto'!AH23/'Contribuição - SECA'!$BA22)*100</f>
        <v>4.9976030424582154</v>
      </c>
      <c r="AG22" s="42">
        <f>('SECA - Vetor de Impacto'!AI23/'Contribuição - SECA'!$BA22)*100</f>
        <v>2.902749687107506</v>
      </c>
      <c r="AH22" s="42">
        <f>('SECA - Vetor de Impacto'!AJ23/'Contribuição - SECA'!$BA22)*100</f>
        <v>6.2382241928021092</v>
      </c>
      <c r="AI22" s="42">
        <f>('SECA - Vetor de Impacto'!AK23/'Contribuição - SECA'!$BA22)*100</f>
        <v>5.6425178173066968</v>
      </c>
      <c r="AJ22" s="42">
        <f>('SECA - Vetor de Impacto'!AL23/'Contribuição - SECA'!$BA22)*100</f>
        <v>1.7837653690912094</v>
      </c>
      <c r="AK22" s="42">
        <f>('SECA - Vetor de Impacto'!AM23/'Contribuição - SECA'!$BA22)*100</f>
        <v>6.0273414628752349</v>
      </c>
      <c r="AL22" s="42">
        <f>('SECA - Vetor de Impacto'!AN23/'Contribuição - SECA'!$BA22)*100</f>
        <v>2.3384649247023028</v>
      </c>
      <c r="AM22" s="42">
        <f>('SECA - Vetor de Impacto'!AO23/'Contribuição - SECA'!$BA22)*100</f>
        <v>4.6896403547048209</v>
      </c>
      <c r="AN22" s="42">
        <f>('SECA - Vetor de Impacto'!AP23/'Contribuição - SECA'!$BA22)*100</f>
        <v>3.7777269566585852</v>
      </c>
      <c r="AO22" s="42">
        <f>('SECA - Vetor de Impacto'!AQ23/'Contribuição - SECA'!$BA22)*100</f>
        <v>5.8390563088242855</v>
      </c>
      <c r="AP22" s="42">
        <f>('SECA - Vetor de Impacto'!AR23/'Contribuição - SECA'!$BA22)*100</f>
        <v>5.3918552951126015</v>
      </c>
      <c r="AQ22" s="42">
        <f>('SECA - Vetor de Impacto'!AS23/'Contribuição - SECA'!$BA22)*100</f>
        <v>6.4453567648155072</v>
      </c>
      <c r="AR22" s="42">
        <f>('SECA - Vetor de Impacto'!AT23/'Contribuição - SECA'!$BA22)*100</f>
        <v>4.3412708599674836</v>
      </c>
      <c r="AS22" s="42">
        <f>('SECA - Vetor de Impacto'!AU23/'Contribuição - SECA'!$BA22)*100</f>
        <v>0.46725327293867153</v>
      </c>
      <c r="AT22" s="42">
        <f>('SECA - Vetor de Impacto'!AV23/'Contribuição - SECA'!$BA22)*100</f>
        <v>7.535520965392613</v>
      </c>
      <c r="AU22" s="42">
        <f>('SECA - Vetor de Impacto'!AW23/'Contribuição - SECA'!$BA22)*100</f>
        <v>0</v>
      </c>
      <c r="AV22" s="42">
        <f>('SECA - Vetor de Impacto'!AX23/'Contribuição - SECA'!$BA22)*100</f>
        <v>7.535520965392613</v>
      </c>
      <c r="AW22" s="42">
        <f>('SECA - Vetor de Impacto'!AY23/'Contribuição - SECA'!$BA22)*100</f>
        <v>7.535520965392613</v>
      </c>
      <c r="AX22" s="42">
        <f>('SECA - Vetor de Impacto'!AZ23/'Contribuição - SECA'!$BA22)*100</f>
        <v>7.535520965392613</v>
      </c>
      <c r="AY22" s="42">
        <f>('SECA - Vetor de Impacto'!BA23/'Contribuição - SECA'!$BA22)*100</f>
        <v>2.1978602815728467</v>
      </c>
      <c r="AZ22" s="42">
        <f>('SECA - Vetor de Impacto'!BB23/'Contribuição - SECA'!$BA22)*100</f>
        <v>6.7772295474914728</v>
      </c>
      <c r="BA22" s="77">
        <f>SUM('SECA - Vetor de Impacto'!AH23:BB23)</f>
        <v>13.270482619484005</v>
      </c>
      <c r="BB22" s="77">
        <f t="shared" si="1"/>
        <v>99.999999999999972</v>
      </c>
      <c r="BC22" s="42">
        <f>('SECA - Vetor de Impacto'!BC23/'Contribuição - SECA'!$BI22)*100</f>
        <v>4.6205646413951911</v>
      </c>
      <c r="BD22" s="42">
        <f>('SECA - Vetor de Impacto'!BD23/'Contribuição - SECA'!$BI22)*100</f>
        <v>21.922913327070457</v>
      </c>
      <c r="BE22" s="42">
        <f>('SECA - Vetor de Impacto'!BE23/'Contribuição - SECA'!$BI22)*100</f>
        <v>17.141480901102028</v>
      </c>
      <c r="BF22" s="42">
        <f>('SECA - Vetor de Impacto'!BF23/'Contribuição - SECA'!$BI22)*100</f>
        <v>17.779631157215846</v>
      </c>
      <c r="BG22" s="42">
        <f>('SECA - Vetor de Impacto'!BG23/'Contribuição - SECA'!$BI22)*100</f>
        <v>17.39341461826114</v>
      </c>
      <c r="BH22" s="42">
        <f>('SECA - Vetor de Impacto'!BH23/'Contribuição - SECA'!$BI22)*100</f>
        <v>21.141995354955341</v>
      </c>
      <c r="BI22" s="77">
        <f>SUM('SECA - Vetor de Impacto'!BC23:BH23)</f>
        <v>3.5474418918752253</v>
      </c>
      <c r="BJ22" s="77">
        <f t="shared" si="2"/>
        <v>100.00000000000001</v>
      </c>
      <c r="BL22" s="42">
        <f>('SECA - Vetor de Impacto'!AH23/'Contribuição - SECA'!$BY22)*100</f>
        <v>8.2720444270966258</v>
      </c>
      <c r="BM22" s="42">
        <f>('SECA - Vetor de Impacto'!AI23/'Contribuição - SECA'!$BY22)*100</f>
        <v>4.8046381772417215</v>
      </c>
      <c r="BN22" s="42">
        <f>('SECA - Vetor de Impacto'!AJ23/'Contribuição - SECA'!$BY22)*100</f>
        <v>10.325523502095852</v>
      </c>
      <c r="BO22" s="42">
        <f>('SECA - Vetor de Impacto'!AK23/'Contribuição - SECA'!$BY22)*100</f>
        <v>9.3395088943452311</v>
      </c>
      <c r="BP22" s="42">
        <f>('SECA - Vetor de Impacto'!AL23/'Contribuição - SECA'!$BY22)*100</f>
        <v>2.9524926760451611</v>
      </c>
      <c r="BQ22" s="42">
        <f>('SECA - Vetor de Impacto'!AM23/'Contribuição - SECA'!$BY22)*100</f>
        <v>9.9764699065937013</v>
      </c>
      <c r="BR22" s="42">
        <f>('SECA - Vetor de Impacto'!AN23/'Contribuição - SECA'!$BY22)*100</f>
        <v>3.8706326981163692</v>
      </c>
      <c r="BS22" s="42">
        <f>('SECA - Vetor de Impacto'!AO23/'Contribuição - SECA'!$BY22)*100</f>
        <v>7.7623038547979677</v>
      </c>
      <c r="BT22" s="42">
        <f>('SECA - Vetor de Impacto'!AP23/'Contribuição - SECA'!$BY22)*100</f>
        <v>6.2529026322085333</v>
      </c>
      <c r="BU22" s="42">
        <f>('SECA - Vetor de Impacto'!AQ23/'Contribuição - SECA'!$BY22)*100</f>
        <v>9.6648198723592742</v>
      </c>
      <c r="BV22" s="42">
        <f>('SECA - Vetor de Impacto'!AR23/'Contribuição - SECA'!$BY22)*100</f>
        <v>8.9246116921901439</v>
      </c>
      <c r="BW22" s="42">
        <f>('SECA - Vetor de Impacto'!AS23/'Contribuição - SECA'!$BY22)*100</f>
        <v>10.668369827311556</v>
      </c>
      <c r="BX22" s="42">
        <f>('SECA - Vetor de Impacto'!AT23/'Contribuição - SECA'!$BY22)*100</f>
        <v>7.1856818395978586</v>
      </c>
      <c r="BY22" s="77">
        <f>SUM('SECA - Vetor de Impacto'!AH23:AT23)</f>
        <v>8.0174381192606514</v>
      </c>
      <c r="BZ22" s="77">
        <f t="shared" si="3"/>
        <v>99.999999999999986</v>
      </c>
      <c r="CA22" s="42">
        <f>('SECA - Vetor de Impacto'!AU23/'Contribuição - SECA'!$CI22)*100</f>
        <v>1.1803967084546896</v>
      </c>
      <c r="CB22" s="42">
        <f>('SECA - Vetor de Impacto'!AV23/'Contribuição - SECA'!$CI22)*100</f>
        <v>19.036579643623448</v>
      </c>
      <c r="CC22" s="42">
        <f>('SECA - Vetor de Impacto'!AW23/'Contribuição - SECA'!$CI22)*100</f>
        <v>0</v>
      </c>
      <c r="CD22" s="42">
        <f>('SECA - Vetor de Impacto'!AX23/'Contribuição - SECA'!$CI22)*100</f>
        <v>19.036579643623448</v>
      </c>
      <c r="CE22" s="42">
        <f>('SECA - Vetor de Impacto'!AY23/'Contribuição - SECA'!$CI22)*100</f>
        <v>19.036579643623448</v>
      </c>
      <c r="CF22" s="42">
        <f>('SECA - Vetor de Impacto'!AZ23/'Contribuição - SECA'!$CI22)*100</f>
        <v>19.036579643623448</v>
      </c>
      <c r="CG22" s="42">
        <f>('SECA - Vetor de Impacto'!BA23/'Contribuição - SECA'!$CI22)*100</f>
        <v>5.5523357293901761</v>
      </c>
      <c r="CH22" s="42">
        <f>('SECA - Vetor de Impacto'!BB23/'Contribuição - SECA'!$CI22)*100</f>
        <v>17.120948987661347</v>
      </c>
      <c r="CI22" s="77">
        <f>SUM('SECA - Vetor de Impacto'!AU23:BB23)</f>
        <v>5.2530445002233535</v>
      </c>
      <c r="CJ22" s="77">
        <f t="shared" si="4"/>
        <v>100.00000000000001</v>
      </c>
    </row>
    <row r="23" spans="1:88" x14ac:dyDescent="0.25">
      <c r="A23" s="34" t="s">
        <v>911</v>
      </c>
      <c r="B23" s="34" t="s">
        <v>912</v>
      </c>
      <c r="C23" s="42">
        <v>4.6230367236924259</v>
      </c>
      <c r="D23" s="42">
        <v>2.0184488208342679</v>
      </c>
      <c r="E23" s="42">
        <v>3.8442802810498833</v>
      </c>
      <c r="F23" s="42">
        <v>4.0688010867936368</v>
      </c>
      <c r="G23" s="42">
        <v>1.9634293101510047</v>
      </c>
      <c r="H23" s="42">
        <v>3.5213704276791198</v>
      </c>
      <c r="I23" s="42">
        <v>2.8079420562604156</v>
      </c>
      <c r="J23" s="42">
        <v>2.9656088261258589</v>
      </c>
      <c r="K23" s="42">
        <v>3.6407632687673481</v>
      </c>
      <c r="L23" s="42">
        <v>3.8714373156624728</v>
      </c>
      <c r="M23" s="42">
        <v>4.1226950495272394</v>
      </c>
      <c r="N23" s="42">
        <v>5.5115838809658699</v>
      </c>
      <c r="O23" s="42">
        <v>4.5554962442850497</v>
      </c>
      <c r="P23" s="42">
        <v>0.50256551437689634</v>
      </c>
      <c r="Q23" s="42">
        <v>0</v>
      </c>
      <c r="R23" s="42">
        <v>6.3682230178901822</v>
      </c>
      <c r="S23" s="42">
        <v>6.3682230178901822</v>
      </c>
      <c r="T23" s="42">
        <v>6.3682230178901822</v>
      </c>
      <c r="U23" s="42">
        <v>6.3682230178901822</v>
      </c>
      <c r="V23" s="42">
        <v>3.4494541346905154</v>
      </c>
      <c r="W23" s="42">
        <v>4.182543599351054</v>
      </c>
      <c r="X23" s="42">
        <v>2.065725235142061</v>
      </c>
      <c r="Y23" s="42">
        <v>3.3180932000940464</v>
      </c>
      <c r="Z23" s="42">
        <v>4.5859442718969889</v>
      </c>
      <c r="AA23" s="42">
        <v>4.0922023032027521</v>
      </c>
      <c r="AB23" s="42">
        <v>1.8969174946906933</v>
      </c>
      <c r="AC23" s="42">
        <v>2.9187688831996672</v>
      </c>
      <c r="AD23" s="74">
        <f t="shared" si="0"/>
        <v>99.999999999999986</v>
      </c>
      <c r="AF23" s="42">
        <f>('SECA - Vetor de Impacto'!AH24/'Contribuição - SECA'!$BA23)*100</f>
        <v>5.6988447731177443</v>
      </c>
      <c r="AG23" s="42">
        <f>('SECA - Vetor de Impacto'!AI24/'Contribuição - SECA'!$BA23)*100</f>
        <v>2.4881538261348091</v>
      </c>
      <c r="AH23" s="42">
        <f>('SECA - Vetor de Impacto'!AJ24/'Contribuição - SECA'!$BA23)*100</f>
        <v>4.7388670900634393</v>
      </c>
      <c r="AI23" s="42">
        <f>('SECA - Vetor de Impacto'!AK24/'Contribuição - SECA'!$BA23)*100</f>
        <v>5.0156352181883284</v>
      </c>
      <c r="AJ23" s="42">
        <f>('SECA - Vetor de Impacto'!AL24/'Contribuição - SECA'!$BA23)*100</f>
        <v>2.4203309491782146</v>
      </c>
      <c r="AK23" s="42">
        <f>('SECA - Vetor de Impacto'!AM24/'Contribuição - SECA'!$BA23)*100</f>
        <v>4.3408141997112271</v>
      </c>
      <c r="AL23" s="42">
        <f>('SECA - Vetor de Impacto'!AN24/'Contribuição - SECA'!$BA23)*100</f>
        <v>3.4613668172975962</v>
      </c>
      <c r="AM23" s="42">
        <f>('SECA - Vetor de Impacto'!AO24/'Contribuição - SECA'!$BA23)*100</f>
        <v>3.6557235791068328</v>
      </c>
      <c r="AN23" s="42">
        <f>('SECA - Vetor de Impacto'!AP24/'Contribuição - SECA'!$BA23)*100</f>
        <v>4.4879904626416867</v>
      </c>
      <c r="AO23" s="42">
        <f>('SECA - Vetor de Impacto'!AQ24/'Contribuição - SECA'!$BA23)*100</f>
        <v>4.7723437276082361</v>
      </c>
      <c r="AP23" s="42">
        <f>('SECA - Vetor de Impacto'!AR24/'Contribuição - SECA'!$BA23)*100</f>
        <v>5.0820706255155033</v>
      </c>
      <c r="AQ23" s="42">
        <f>('SECA - Vetor de Impacto'!AS24/'Contribuição - SECA'!$BA23)*100</f>
        <v>6.7941621209003547</v>
      </c>
      <c r="AR23" s="42">
        <f>('SECA - Vetor de Impacto'!AT24/'Contribuição - SECA'!$BA23)*100</f>
        <v>5.6155872237948028</v>
      </c>
      <c r="AS23" s="42">
        <f>('SECA - Vetor de Impacto'!AU24/'Contribuição - SECA'!$BA23)*100</f>
        <v>0.61951548861340022</v>
      </c>
      <c r="AT23" s="42">
        <f>('SECA - Vetor de Impacto'!AV24/'Contribuição - SECA'!$BA23)*100</f>
        <v>0</v>
      </c>
      <c r="AU23" s="42">
        <f>('SECA - Vetor de Impacto'!AW24/'Contribuição - SECA'!$BA23)*100</f>
        <v>7.8501462628584733</v>
      </c>
      <c r="AV23" s="42">
        <f>('SECA - Vetor de Impacto'!AX24/'Contribuição - SECA'!$BA23)*100</f>
        <v>7.8501462628584733</v>
      </c>
      <c r="AW23" s="42">
        <f>('SECA - Vetor de Impacto'!AY24/'Contribuição - SECA'!$BA23)*100</f>
        <v>7.8501462628584733</v>
      </c>
      <c r="AX23" s="42">
        <f>('SECA - Vetor de Impacto'!AZ24/'Contribuição - SECA'!$BA23)*100</f>
        <v>7.8501462628584733</v>
      </c>
      <c r="AY23" s="42">
        <f>('SECA - Vetor de Impacto'!BA24/'Contribuição - SECA'!$BA23)*100</f>
        <v>4.2521625590483394</v>
      </c>
      <c r="AZ23" s="42">
        <f>('SECA - Vetor de Impacto'!BB24/'Contribuição - SECA'!$BA23)*100</f>
        <v>5.1558462876455922</v>
      </c>
      <c r="BA23" s="77">
        <f>SUM('SECA - Vetor de Impacto'!AH24:BB24)</f>
        <v>12.738616154597228</v>
      </c>
      <c r="BB23" s="77">
        <f t="shared" si="1"/>
        <v>100.00000000000001</v>
      </c>
      <c r="BC23" s="42">
        <f>('SECA - Vetor de Impacto'!BC24/'Contribuição - SECA'!$BI23)*100</f>
        <v>10.942702525116189</v>
      </c>
      <c r="BD23" s="42">
        <f>('SECA - Vetor de Impacto'!BD24/'Contribuição - SECA'!$BI23)*100</f>
        <v>17.576832688856125</v>
      </c>
      <c r="BE23" s="42">
        <f>('SECA - Vetor de Impacto'!BE24/'Contribuição - SECA'!$BI23)*100</f>
        <v>24.292981036598619</v>
      </c>
      <c r="BF23" s="42">
        <f>('SECA - Vetor de Impacto'!BF24/'Contribuição - SECA'!$BI23)*100</f>
        <v>21.677496946230367</v>
      </c>
      <c r="BG23" s="42">
        <f>('SECA - Vetor de Impacto'!BG24/'Contribuição - SECA'!$BI23)*100</f>
        <v>10.048482492233015</v>
      </c>
      <c r="BH23" s="42">
        <f>('SECA - Vetor de Impacto'!BH24/'Contribuição - SECA'!$BI23)*100</f>
        <v>15.461504310965676</v>
      </c>
      <c r="BI23" s="77">
        <f>SUM('SECA - Vetor de Impacto'!BC24:BH24)</f>
        <v>2.9643514894490064</v>
      </c>
      <c r="BJ23" s="77">
        <f t="shared" si="2"/>
        <v>100</v>
      </c>
      <c r="BL23" s="42">
        <f>('SECA - Vetor de Impacto'!AH24/'Contribuição - SECA'!$BY23)*100</f>
        <v>9.7296582258994206</v>
      </c>
      <c r="BM23" s="42">
        <f>('SECA - Vetor de Impacto'!AI24/'Contribuição - SECA'!$BY23)*100</f>
        <v>4.2480339973379166</v>
      </c>
      <c r="BN23" s="42">
        <f>('SECA - Vetor de Impacto'!AJ24/'Contribuição - SECA'!$BY23)*100</f>
        <v>8.0906848668304949</v>
      </c>
      <c r="BO23" s="42">
        <f>('SECA - Vetor de Impacto'!AK24/'Contribuição - SECA'!$BY23)*100</f>
        <v>8.5632120897476209</v>
      </c>
      <c r="BP23" s="42">
        <f>('SECA - Vetor de Impacto'!AL24/'Contribuição - SECA'!$BY23)*100</f>
        <v>4.1322397550034511</v>
      </c>
      <c r="BQ23" s="42">
        <f>('SECA - Vetor de Impacto'!AM24/'Contribuição - SECA'!$BY23)*100</f>
        <v>7.4110877321221498</v>
      </c>
      <c r="BR23" s="42">
        <f>('SECA - Vetor de Impacto'!AN24/'Contribuição - SECA'!$BY23)*100</f>
        <v>5.9096040456547163</v>
      </c>
      <c r="BS23" s="42">
        <f>('SECA - Vetor de Impacto'!AO24/'Contribuição - SECA'!$BY23)*100</f>
        <v>6.2414300457620797</v>
      </c>
      <c r="BT23" s="42">
        <f>('SECA - Vetor de Impacto'!AP24/'Contribuição - SECA'!$BY23)*100</f>
        <v>7.6623622964046012</v>
      </c>
      <c r="BU23" s="42">
        <f>('SECA - Vetor de Impacto'!AQ24/'Contribuição - SECA'!$BY23)*100</f>
        <v>8.1478396507964721</v>
      </c>
      <c r="BV23" s="42">
        <f>('SECA - Vetor de Impacto'!AR24/'Contribuição - SECA'!$BY23)*100</f>
        <v>8.6766375001818474</v>
      </c>
      <c r="BW23" s="42">
        <f>('SECA - Vetor de Impacto'!AS24/'Contribuição - SECA'!$BY23)*100</f>
        <v>11.599697482468452</v>
      </c>
      <c r="BX23" s="42">
        <f>('SECA - Vetor de Impacto'!AT24/'Contribuição - SECA'!$BY23)*100</f>
        <v>9.5875123117907606</v>
      </c>
      <c r="BY23" s="77">
        <f>SUM('SECA - Vetor de Impacto'!AH24:AT24)</f>
        <v>7.4612483197136008</v>
      </c>
      <c r="BZ23" s="77">
        <f t="shared" si="3"/>
        <v>100</v>
      </c>
      <c r="CA23" s="42">
        <f>('SECA - Vetor de Impacto'!AU24/'Contribuição - SECA'!$CI23)*100</f>
        <v>1.4953988916802268</v>
      </c>
      <c r="CB23" s="42">
        <f>('SECA - Vetor de Impacto'!AV24/'Contribuição - SECA'!$CI23)*100</f>
        <v>0</v>
      </c>
      <c r="CC23" s="42">
        <f>('SECA - Vetor de Impacto'!AW24/'Contribuição - SECA'!$CI23)*100</f>
        <v>18.94884024171969</v>
      </c>
      <c r="CD23" s="42">
        <f>('SECA - Vetor de Impacto'!AX24/'Contribuição - SECA'!$CI23)*100</f>
        <v>18.94884024171969</v>
      </c>
      <c r="CE23" s="42">
        <f>('SECA - Vetor de Impacto'!AY24/'Contribuição - SECA'!$CI23)*100</f>
        <v>18.94884024171969</v>
      </c>
      <c r="CF23" s="42">
        <f>('SECA - Vetor de Impacto'!AZ24/'Contribuição - SECA'!$CI23)*100</f>
        <v>18.94884024171969</v>
      </c>
      <c r="CG23" s="42">
        <f>('SECA - Vetor de Impacto'!BA24/'Contribuição - SECA'!$CI23)*100</f>
        <v>10.263955130931498</v>
      </c>
      <c r="CH23" s="42">
        <f>('SECA - Vetor de Impacto'!BB24/'Contribuição - SECA'!$CI23)*100</f>
        <v>12.445285010509519</v>
      </c>
      <c r="CI23" s="77">
        <f>SUM('SECA - Vetor de Impacto'!AU24:BB24)</f>
        <v>5.2773678348836279</v>
      </c>
      <c r="CJ23" s="77">
        <f t="shared" si="4"/>
        <v>100.00000000000001</v>
      </c>
    </row>
    <row r="24" spans="1:88" x14ac:dyDescent="0.25">
      <c r="A24" s="34" t="s">
        <v>913</v>
      </c>
      <c r="B24" s="34" t="s">
        <v>914</v>
      </c>
      <c r="C24" s="42">
        <v>4.1810882545739734</v>
      </c>
      <c r="D24" s="42">
        <v>2.5238765404974233</v>
      </c>
      <c r="E24" s="42">
        <v>3.5023303393807348</v>
      </c>
      <c r="F24" s="42">
        <v>3.1606126410808604</v>
      </c>
      <c r="G24" s="42">
        <v>1.3060955311955791</v>
      </c>
      <c r="H24" s="42">
        <v>3.0869596720144252</v>
      </c>
      <c r="I24" s="42">
        <v>1.5487093764913755</v>
      </c>
      <c r="J24" s="42">
        <v>2.8576587498425492</v>
      </c>
      <c r="K24" s="42">
        <v>2.9378330863691065</v>
      </c>
      <c r="L24" s="42">
        <v>5.1022323801616007</v>
      </c>
      <c r="M24" s="42">
        <v>5.8700874177326732</v>
      </c>
      <c r="N24" s="42">
        <v>6.0282261880580519</v>
      </c>
      <c r="O24" s="42">
        <v>5.2420131173782831</v>
      </c>
      <c r="P24" s="42">
        <v>7.7039359475221822E-2</v>
      </c>
      <c r="Q24" s="42">
        <v>6.2121738049560751</v>
      </c>
      <c r="R24" s="42">
        <v>6.2121738049560751</v>
      </c>
      <c r="S24" s="42">
        <v>2.0707246016520258</v>
      </c>
      <c r="T24" s="42">
        <v>6.2121738049560751</v>
      </c>
      <c r="U24" s="42">
        <v>6.2121738049560751</v>
      </c>
      <c r="V24" s="42">
        <v>5.1768115041300629</v>
      </c>
      <c r="W24" s="42">
        <v>4.7163403999891154</v>
      </c>
      <c r="X24" s="42">
        <v>2.0364977487321538</v>
      </c>
      <c r="Y24" s="42">
        <v>4.0722476099326466</v>
      </c>
      <c r="Z24" s="42">
        <v>3.9422444922316244</v>
      </c>
      <c r="AA24" s="42">
        <v>2.8258787180177514</v>
      </c>
      <c r="AB24" s="42">
        <v>1.8504347504124485</v>
      </c>
      <c r="AC24" s="42">
        <v>1.0353623008260127</v>
      </c>
      <c r="AD24" s="74">
        <f t="shared" si="0"/>
        <v>99.999999999999986</v>
      </c>
      <c r="AF24" s="42">
        <f>('SECA - Vetor de Impacto'!AH25/'Contribuição - SECA'!$BA24)*100</f>
        <v>4.9634622051552491</v>
      </c>
      <c r="AG24" s="42">
        <f>('SECA - Vetor de Impacto'!AI25/'Contribuição - SECA'!$BA24)*100</f>
        <v>2.9961495803234079</v>
      </c>
      <c r="AH24" s="42">
        <f>('SECA - Vetor de Impacto'!AJ25/'Contribuição - SECA'!$BA24)*100</f>
        <v>4.1576936938529467</v>
      </c>
      <c r="AI24" s="42">
        <f>('SECA - Vetor de Impacto'!AK25/'Contribuição - SECA'!$BA24)*100</f>
        <v>3.7520330674625355</v>
      </c>
      <c r="AJ24" s="42">
        <f>('SECA - Vetor de Impacto'!AL25/'Contribuição - SECA'!$BA24)*100</f>
        <v>1.5504948498323381</v>
      </c>
      <c r="AK24" s="42">
        <f>('SECA - Vetor de Impacto'!AM25/'Contribuição - SECA'!$BA24)*100</f>
        <v>3.6645980012787986</v>
      </c>
      <c r="AL24" s="42">
        <f>('SECA - Vetor de Impacto'!AN25/'Contribuição - SECA'!$BA24)*100</f>
        <v>1.8385071036410701</v>
      </c>
      <c r="AM24" s="42">
        <f>('SECA - Vetor de Impacto'!AO25/'Contribuição - SECA'!$BA24)*100</f>
        <v>3.3923898125226106</v>
      </c>
      <c r="AN24" s="42">
        <f>('SECA - Vetor de Impacto'!AP25/'Contribuição - SECA'!$BA24)*100</f>
        <v>3.487566538040813</v>
      </c>
      <c r="AO24" s="42">
        <f>('SECA - Vetor de Impacto'!AQ25/'Contribuição - SECA'!$BA24)*100</f>
        <v>6.0569727398475699</v>
      </c>
      <c r="AP24" s="42">
        <f>('SECA - Vetor de Impacto'!AR25/'Contribuição - SECA'!$BA24)*100</f>
        <v>6.9685104128093238</v>
      </c>
      <c r="AQ24" s="42">
        <f>('SECA - Vetor de Impacto'!AS25/'Contribuição - SECA'!$BA24)*100</f>
        <v>7.1562404395125565</v>
      </c>
      <c r="AR24" s="42">
        <f>('SECA - Vetor de Impacto'!AT25/'Contribuição - SECA'!$BA24)*100</f>
        <v>6.2229095400155057</v>
      </c>
      <c r="AS24" s="42">
        <f>('SECA - Vetor de Impacto'!AU25/'Contribuição - SECA'!$BA24)*100</f>
        <v>9.1455125025480907E-2</v>
      </c>
      <c r="AT24" s="42">
        <f>('SECA - Vetor de Impacto'!AV25/'Contribuição - SECA'!$BA24)*100</f>
        <v>7.3746087179632465</v>
      </c>
      <c r="AU24" s="42">
        <f>('SECA - Vetor de Impacto'!AW25/'Contribuição - SECA'!$BA24)*100</f>
        <v>7.3746087179632465</v>
      </c>
      <c r="AV24" s="42">
        <f>('SECA - Vetor de Impacto'!AX25/'Contribuição - SECA'!$BA24)*100</f>
        <v>2.4582029059877493</v>
      </c>
      <c r="AW24" s="42">
        <f>('SECA - Vetor de Impacto'!AY25/'Contribuição - SECA'!$BA24)*100</f>
        <v>7.3746087179632465</v>
      </c>
      <c r="AX24" s="42">
        <f>('SECA - Vetor de Impacto'!AZ25/'Contribuição - SECA'!$BA24)*100</f>
        <v>7.3746087179632465</v>
      </c>
      <c r="AY24" s="42">
        <f>('SECA - Vetor de Impacto'!BA25/'Contribuição - SECA'!$BA24)*100</f>
        <v>6.1455072649693712</v>
      </c>
      <c r="AZ24" s="42">
        <f>('SECA - Vetor de Impacto'!BB25/'Contribuição - SECA'!$BA24)*100</f>
        <v>5.5988718478696722</v>
      </c>
      <c r="BA24" s="77">
        <f>SUM('SECA - Vetor de Impacto'!AH25:BB25)</f>
        <v>13.560041464493924</v>
      </c>
      <c r="BB24" s="77">
        <f t="shared" si="1"/>
        <v>99.999999999999972</v>
      </c>
      <c r="BC24" s="42">
        <f>('SECA - Vetor de Impacto'!BC25/'Contribuição - SECA'!$BI24)*100</f>
        <v>12.919754804215868</v>
      </c>
      <c r="BD24" s="42">
        <f>('SECA - Vetor de Impacto'!BD25/'Contribuição - SECA'!$BI24)*100</f>
        <v>25.834764931676652</v>
      </c>
      <c r="BE24" s="42">
        <f>('SECA - Vetor de Impacto'!BE25/'Contribuição - SECA'!$BI24)*100</f>
        <v>25.010011550276413</v>
      </c>
      <c r="BF24" s="42">
        <f>('SECA - Vetor de Impacto'!BF25/'Contribuição - SECA'!$BI24)*100</f>
        <v>17.927670269201503</v>
      </c>
      <c r="BG24" s="42">
        <f>('SECA - Vetor de Impacto'!BG25/'Contribuição - SECA'!$BI24)*100</f>
        <v>11.739351674418948</v>
      </c>
      <c r="BH24" s="42">
        <f>('SECA - Vetor de Impacto'!BH25/'Contribuição - SECA'!$BI24)*100</f>
        <v>6.5684467702106009</v>
      </c>
      <c r="BI24" s="77">
        <f>SUM('SECA - Vetor de Impacto'!BC25:BH25)</f>
        <v>2.5373832276838706</v>
      </c>
      <c r="BJ24" s="77">
        <f t="shared" si="2"/>
        <v>99.999999999999986</v>
      </c>
      <c r="BL24" s="42">
        <f>('SECA - Vetor de Impacto'!AH25/'Contribuição - SECA'!$BY24)*100</f>
        <v>8.830600425163901</v>
      </c>
      <c r="BM24" s="42">
        <f>('SECA - Vetor de Impacto'!AI25/'Contribuição - SECA'!$BY24)*100</f>
        <v>5.3305129895778016</v>
      </c>
      <c r="BN24" s="42">
        <f>('SECA - Vetor de Impacto'!AJ25/'Contribuição - SECA'!$BY24)*100</f>
        <v>7.3970406508798465</v>
      </c>
      <c r="BO24" s="42">
        <f>('SECA - Vetor de Impacto'!AK25/'Contribuição - SECA'!$BY24)*100</f>
        <v>6.6753212639255599</v>
      </c>
      <c r="BP24" s="42">
        <f>('SECA - Vetor de Impacto'!AL25/'Contribuição - SECA'!$BY24)*100</f>
        <v>2.7585181299301595</v>
      </c>
      <c r="BQ24" s="42">
        <f>('SECA - Vetor de Impacto'!AM25/'Contribuição - SECA'!$BY24)*100</f>
        <v>6.5197636912670216</v>
      </c>
      <c r="BR24" s="42">
        <f>('SECA - Vetor de Impacto'!AN25/'Contribuição - SECA'!$BY24)*100</f>
        <v>3.2709268127834727</v>
      </c>
      <c r="BS24" s="42">
        <f>('SECA - Vetor de Impacto'!AO25/'Contribuição - SECA'!$BY24)*100</f>
        <v>6.0354723542912225</v>
      </c>
      <c r="BT24" s="42">
        <f>('SECA - Vetor de Impacto'!AP25/'Contribuição - SECA'!$BY24)*100</f>
        <v>6.204803276556289</v>
      </c>
      <c r="BU24" s="42">
        <f>('SECA - Vetor de Impacto'!AQ25/'Contribuição - SECA'!$BY24)*100</f>
        <v>10.77608810965674</v>
      </c>
      <c r="BV24" s="42">
        <f>('SECA - Vetor de Impacto'!AR25/'Contribuição - SECA'!$BY24)*100</f>
        <v>12.397824033030657</v>
      </c>
      <c r="BW24" s="42">
        <f>('SECA - Vetor de Impacto'!AS25/'Contribuição - SECA'!$BY24)*100</f>
        <v>12.73181848792945</v>
      </c>
      <c r="BX24" s="42">
        <f>('SECA - Vetor de Impacto'!AT25/'Contribuição - SECA'!$BY24)*100</f>
        <v>11.071309775007867</v>
      </c>
      <c r="BY24" s="77">
        <f>SUM('SECA - Vetor de Impacto'!AH25:AT25)</f>
        <v>7.6217641008373915</v>
      </c>
      <c r="BZ24" s="77">
        <f t="shared" si="3"/>
        <v>99.999999999999986</v>
      </c>
      <c r="CA24" s="42">
        <f>('SECA - Vetor de Impacto'!AU25/'Contribuição - SECA'!$CI24)*100</f>
        <v>0.20883754859210152</v>
      </c>
      <c r="CB24" s="42">
        <f>('SECA - Vetor de Impacto'!AV25/'Contribuição - SECA'!$CI24)*100</f>
        <v>16.839900509198245</v>
      </c>
      <c r="CC24" s="42">
        <f>('SECA - Vetor de Impacto'!AW25/'Contribuição - SECA'!$CI24)*100</f>
        <v>16.839900509198245</v>
      </c>
      <c r="CD24" s="42">
        <f>('SECA - Vetor de Impacto'!AX25/'Contribuição - SECA'!$CI24)*100</f>
        <v>5.6133001697327494</v>
      </c>
      <c r="CE24" s="42">
        <f>('SECA - Vetor de Impacto'!AY25/'Contribuição - SECA'!$CI24)*100</f>
        <v>16.839900509198245</v>
      </c>
      <c r="CF24" s="42">
        <f>('SECA - Vetor de Impacto'!AZ25/'Contribuição - SECA'!$CI24)*100</f>
        <v>16.839900509198245</v>
      </c>
      <c r="CG24" s="42">
        <f>('SECA - Vetor de Impacto'!BA25/'Contribuição - SECA'!$CI24)*100</f>
        <v>14.033250424331866</v>
      </c>
      <c r="CH24" s="42">
        <f>('SECA - Vetor de Impacto'!BB25/'Contribuição - SECA'!$CI24)*100</f>
        <v>12.785009820550334</v>
      </c>
      <c r="CI24" s="77">
        <f>SUM('SECA - Vetor de Impacto'!AU25:BB25)</f>
        <v>5.93827736365653</v>
      </c>
      <c r="CJ24" s="77">
        <f t="shared" si="4"/>
        <v>100.00000000000003</v>
      </c>
    </row>
    <row r="25" spans="1:88" x14ac:dyDescent="0.25">
      <c r="A25" s="34" t="s">
        <v>915</v>
      </c>
      <c r="B25" s="34" t="s">
        <v>916</v>
      </c>
      <c r="C25" s="42">
        <v>4.3784719139524251</v>
      </c>
      <c r="D25" s="42">
        <v>2.392189899805687</v>
      </c>
      <c r="E25" s="42">
        <v>4.9533773683012434</v>
      </c>
      <c r="F25" s="42">
        <v>4.8186141880899145</v>
      </c>
      <c r="G25" s="42">
        <v>1.2581250158724322</v>
      </c>
      <c r="H25" s="42">
        <v>5.5474262771871121</v>
      </c>
      <c r="I25" s="42">
        <v>4.1587678235853458</v>
      </c>
      <c r="J25" s="42">
        <v>4.0429002521435207</v>
      </c>
      <c r="K25" s="42">
        <v>4.5539087286625675</v>
      </c>
      <c r="L25" s="42">
        <v>4.2297626597703317</v>
      </c>
      <c r="M25" s="42">
        <v>4.2074991518584985</v>
      </c>
      <c r="N25" s="42">
        <v>5.5798448161260339</v>
      </c>
      <c r="O25" s="42">
        <v>3.0599890320485432</v>
      </c>
      <c r="P25" s="42">
        <v>1.4056391288276346</v>
      </c>
      <c r="Q25" s="42">
        <v>0</v>
      </c>
      <c r="R25" s="42">
        <v>0</v>
      </c>
      <c r="S25" s="42">
        <v>2.2835199766851808</v>
      </c>
      <c r="T25" s="42">
        <v>6.8505599300555406</v>
      </c>
      <c r="U25" s="42">
        <v>6.8505599300555406</v>
      </c>
      <c r="V25" s="42">
        <v>3.1398399679421218</v>
      </c>
      <c r="W25" s="42">
        <v>3.2590938750803304</v>
      </c>
      <c r="X25" s="42">
        <v>1.807000312128977</v>
      </c>
      <c r="Y25" s="42">
        <v>4.1236830102580306</v>
      </c>
      <c r="Z25" s="42">
        <v>5.6443740345291893</v>
      </c>
      <c r="AA25" s="42">
        <v>4.825964264076668</v>
      </c>
      <c r="AB25" s="42">
        <v>3.0608884793865183</v>
      </c>
      <c r="AC25" s="42">
        <v>3.5679999635705935</v>
      </c>
      <c r="AD25" s="74">
        <f t="shared" si="0"/>
        <v>100</v>
      </c>
      <c r="AF25" s="42">
        <f>('SECA - Vetor de Impacto'!AH26/'Contribuição - SECA'!$BA25)*100</f>
        <v>5.6885368298130397</v>
      </c>
      <c r="AG25" s="42">
        <f>('SECA - Vetor de Impacto'!AI26/'Contribuição - SECA'!$BA25)*100</f>
        <v>3.107947388125984</v>
      </c>
      <c r="AH25" s="42">
        <f>('SECA - Vetor de Impacto'!AJ26/'Contribuição - SECA'!$BA25)*100</f>
        <v>6.4354574256269128</v>
      </c>
      <c r="AI25" s="42">
        <f>('SECA - Vetor de Impacto'!AK26/'Contribuição - SECA'!$BA25)*100</f>
        <v>6.2603722979840892</v>
      </c>
      <c r="AJ25" s="42">
        <f>('SECA - Vetor de Impacto'!AL26/'Contribuição - SECA'!$BA25)*100</f>
        <v>1.6345635258029911</v>
      </c>
      <c r="AK25" s="42">
        <f>('SECA - Vetor de Impacto'!AM26/'Contribuição - SECA'!$BA25)*100</f>
        <v>7.2072493117731149</v>
      </c>
      <c r="AL25" s="42">
        <f>('SECA - Vetor de Impacto'!AN26/'Contribuição - SECA'!$BA25)*100</f>
        <v>5.4030959649918877</v>
      </c>
      <c r="AM25" s="42">
        <f>('SECA - Vetor de Impacto'!AO26/'Contribuição - SECA'!$BA25)*100</f>
        <v>5.2525601249817075</v>
      </c>
      <c r="AN25" s="42">
        <f>('SECA - Vetor de Impacto'!AP26/'Contribuição - SECA'!$BA25)*100</f>
        <v>5.9164653860300103</v>
      </c>
      <c r="AO25" s="42">
        <f>('SECA - Vetor de Impacto'!AQ26/'Contribuição - SECA'!$BA25)*100</f>
        <v>5.4953328796739047</v>
      </c>
      <c r="AP25" s="42">
        <f>('SECA - Vetor de Impacto'!AR26/'Contribuição - SECA'!$BA25)*100</f>
        <v>5.4664079973847839</v>
      </c>
      <c r="AQ25" s="42">
        <f>('SECA - Vetor de Impacto'!AS26/'Contribuição - SECA'!$BA25)*100</f>
        <v>7.2493676709511501</v>
      </c>
      <c r="AR25" s="42">
        <f>('SECA - Vetor de Impacto'!AT26/'Contribuição - SECA'!$BA25)*100</f>
        <v>3.9755560044049725</v>
      </c>
      <c r="AS25" s="42">
        <f>('SECA - Vetor de Impacto'!AU26/'Contribuição - SECA'!$BA25)*100</f>
        <v>1.8262147413306895</v>
      </c>
      <c r="AT25" s="42">
        <f>('SECA - Vetor de Impacto'!AV26/'Contribuição - SECA'!$BA25)*100</f>
        <v>0</v>
      </c>
      <c r="AU25" s="42">
        <f>('SECA - Vetor de Impacto'!AW26/'Contribuição - SECA'!$BA25)*100</f>
        <v>0</v>
      </c>
      <c r="AV25" s="42">
        <f>('SECA - Vetor de Impacto'!AX26/'Contribuição - SECA'!$BA25)*100</f>
        <v>2.9667627757514965</v>
      </c>
      <c r="AW25" s="42">
        <f>('SECA - Vetor de Impacto'!AY26/'Contribuição - SECA'!$BA25)*100</f>
        <v>8.9002883272544882</v>
      </c>
      <c r="AX25" s="42">
        <f>('SECA - Vetor de Impacto'!AZ26/'Contribuição - SECA'!$BA25)*100</f>
        <v>8.9002883272544882</v>
      </c>
      <c r="AY25" s="42">
        <f>('SECA - Vetor de Impacto'!BA26/'Contribuição - SECA'!$BA25)*100</f>
        <v>4.0792988166583051</v>
      </c>
      <c r="AZ25" s="42">
        <f>('SECA - Vetor de Impacto'!BB26/'Contribuição - SECA'!$BA25)*100</f>
        <v>4.2342342042059746</v>
      </c>
      <c r="BA25" s="77">
        <f>SUM('SECA - Vetor de Impacto'!AH26:BB26)</f>
        <v>11.235591064368075</v>
      </c>
      <c r="BB25" s="77">
        <f t="shared" si="1"/>
        <v>99.999999999999986</v>
      </c>
      <c r="BC25" s="42">
        <f>('SECA - Vetor de Impacto'!BC26/'Contribuição - SECA'!$BI25)*100</f>
        <v>7.8463194476715614</v>
      </c>
      <c r="BD25" s="42">
        <f>('SECA - Vetor de Impacto'!BD26/'Contribuição - SECA'!$BI25)*100</f>
        <v>17.905771228838038</v>
      </c>
      <c r="BE25" s="42">
        <f>('SECA - Vetor de Impacto'!BE26/'Contribuição - SECA'!$BI25)*100</f>
        <v>24.508884397966661</v>
      </c>
      <c r="BF25" s="42">
        <f>('SECA - Vetor de Impacto'!BF26/'Contribuição - SECA'!$BI25)*100</f>
        <v>20.95520238974369</v>
      </c>
      <c r="BG25" s="42">
        <f>('SECA - Vetor de Impacto'!BG26/'Contribuição - SECA'!$BI25)*100</f>
        <v>13.29092675953564</v>
      </c>
      <c r="BH25" s="42">
        <f>('SECA - Vetor de Impacto'!BH26/'Contribuição - SECA'!$BI25)*100</f>
        <v>15.492895776244417</v>
      </c>
      <c r="BI25" s="77">
        <f>SUM('SECA - Vetor de Impacto'!BC26:BH26)</f>
        <v>3.3617558709194828</v>
      </c>
      <c r="BJ25" s="77">
        <f t="shared" si="2"/>
        <v>100</v>
      </c>
      <c r="BL25" s="42">
        <f>('SECA - Vetor de Impacto'!AH26/'Contribuição - SECA'!$BY25)*100</f>
        <v>8.233169797976565</v>
      </c>
      <c r="BM25" s="42">
        <f>('SECA - Vetor de Impacto'!AI26/'Contribuição - SECA'!$BY25)*100</f>
        <v>4.4982144504213375</v>
      </c>
      <c r="BN25" s="42">
        <f>('SECA - Vetor de Impacto'!AJ26/'Contribuição - SECA'!$BY25)*100</f>
        <v>9.3142077300353705</v>
      </c>
      <c r="BO25" s="42">
        <f>('SECA - Vetor de Impacto'!AK26/'Contribuição - SECA'!$BY25)*100</f>
        <v>9.0608023943383262</v>
      </c>
      <c r="BP25" s="42">
        <f>('SECA - Vetor de Impacto'!AL26/'Contribuição - SECA'!$BY25)*100</f>
        <v>2.3657470200395228</v>
      </c>
      <c r="BQ25" s="42">
        <f>('SECA - Vetor de Impacto'!AM26/'Contribuição - SECA'!$BY25)*100</f>
        <v>10.431242538360786</v>
      </c>
      <c r="BR25" s="42">
        <f>('SECA - Vetor de Impacto'!AN26/'Contribuição - SECA'!$BY25)*100</f>
        <v>7.8200436852937276</v>
      </c>
      <c r="BS25" s="42">
        <f>('SECA - Vetor de Impacto'!AO26/'Contribuição - SECA'!$BY25)*100</f>
        <v>7.6021691828400639</v>
      </c>
      <c r="BT25" s="42">
        <f>('SECA - Vetor de Impacto'!AP26/'Contribuição - SECA'!$BY25)*100</f>
        <v>8.5630568253940602</v>
      </c>
      <c r="BU25" s="42">
        <f>('SECA - Vetor de Impacto'!AQ26/'Contribuição - SECA'!$BY25)*100</f>
        <v>7.9535406112938496</v>
      </c>
      <c r="BV25" s="42">
        <f>('SECA - Vetor de Impacto'!AR26/'Contribuição - SECA'!$BY25)*100</f>
        <v>7.9116768641832165</v>
      </c>
      <c r="BW25" s="42">
        <f>('SECA - Vetor de Impacto'!AS26/'Contribuição - SECA'!$BY25)*100</f>
        <v>10.492201553499363</v>
      </c>
      <c r="BX25" s="42">
        <f>('SECA - Vetor de Impacto'!AT26/'Contribuição - SECA'!$BY25)*100</f>
        <v>5.7539273463238105</v>
      </c>
      <c r="BY25" s="77">
        <f>SUM('SECA - Vetor de Impacto'!AH26:AT26)</f>
        <v>7.7629971375161002</v>
      </c>
      <c r="BZ25" s="77">
        <f t="shared" si="3"/>
        <v>99.999999999999986</v>
      </c>
      <c r="CA25" s="42">
        <f>('SECA - Vetor de Impacto'!AU26/'Contribuição - SECA'!$CI25)*100</f>
        <v>5.9087248499317546</v>
      </c>
      <c r="CB25" s="42">
        <f>('SECA - Vetor de Impacto'!AV26/'Contribuição - SECA'!$CI25)*100</f>
        <v>0</v>
      </c>
      <c r="CC25" s="42">
        <f>('SECA - Vetor de Impacto'!AW26/'Contribuição - SECA'!$CI25)*100</f>
        <v>0</v>
      </c>
      <c r="CD25" s="42">
        <f>('SECA - Vetor de Impacto'!AX26/'Contribuição - SECA'!$CI25)*100</f>
        <v>9.5989724210429532</v>
      </c>
      <c r="CE25" s="42">
        <f>('SECA - Vetor de Impacto'!AY26/'Contribuição - SECA'!$CI25)*100</f>
        <v>28.796917263128851</v>
      </c>
      <c r="CF25" s="42">
        <f>('SECA - Vetor de Impacto'!AZ26/'Contribuição - SECA'!$CI25)*100</f>
        <v>28.796917263128851</v>
      </c>
      <c r="CG25" s="42">
        <f>('SECA - Vetor de Impacto'!BA26/'Contribuição - SECA'!$CI25)*100</f>
        <v>13.198587078934054</v>
      </c>
      <c r="CH25" s="42">
        <f>('SECA - Vetor de Impacto'!BB26/'Contribuição - SECA'!$CI25)*100</f>
        <v>13.699881123833535</v>
      </c>
      <c r="CI25" s="77">
        <f>SUM('SECA - Vetor de Impacto'!AU26:BB26)</f>
        <v>3.4725939268519732</v>
      </c>
      <c r="CJ25" s="77">
        <f t="shared" si="4"/>
        <v>100</v>
      </c>
    </row>
    <row r="26" spans="1:88" x14ac:dyDescent="0.25">
      <c r="A26" s="34" t="s">
        <v>917</v>
      </c>
      <c r="B26" s="34" t="s">
        <v>918</v>
      </c>
      <c r="C26" s="42">
        <v>2.9125759909741933</v>
      </c>
      <c r="D26" s="42">
        <v>4.1109006070635248</v>
      </c>
      <c r="E26" s="42">
        <v>2.5778222091726302</v>
      </c>
      <c r="F26" s="42">
        <v>2.4915993492209627</v>
      </c>
      <c r="G26" s="42">
        <v>1.4686339011926219</v>
      </c>
      <c r="H26" s="42">
        <v>5.524493141322778</v>
      </c>
      <c r="I26" s="42">
        <v>4.6968463316837061</v>
      </c>
      <c r="J26" s="42">
        <v>6.0955111472589891</v>
      </c>
      <c r="K26" s="42">
        <v>2.4001049855489471</v>
      </c>
      <c r="L26" s="42">
        <v>5.5965901454276095</v>
      </c>
      <c r="M26" s="42">
        <v>5.5156809617515981</v>
      </c>
      <c r="N26" s="42">
        <v>5.8538522798566097</v>
      </c>
      <c r="O26" s="42">
        <v>6.1457135075545466</v>
      </c>
      <c r="P26" s="42">
        <v>9.3984778728770091E-2</v>
      </c>
      <c r="Q26" s="42">
        <v>6.9470415610346512</v>
      </c>
      <c r="R26" s="42">
        <v>6.9470415610346512</v>
      </c>
      <c r="S26" s="42">
        <v>0</v>
      </c>
      <c r="T26" s="42">
        <v>0</v>
      </c>
      <c r="U26" s="42">
        <v>6.9470415610346512</v>
      </c>
      <c r="V26" s="42">
        <v>4.3419009756466576</v>
      </c>
      <c r="W26" s="42">
        <v>2.1346704527168447</v>
      </c>
      <c r="X26" s="42">
        <v>3.8132177163530394</v>
      </c>
      <c r="Y26" s="42">
        <v>2.2492586193418918</v>
      </c>
      <c r="Z26" s="42">
        <v>1.9330409905482031</v>
      </c>
      <c r="AA26" s="42">
        <v>2.1568960678868363</v>
      </c>
      <c r="AB26" s="42">
        <v>4.7299006373001884</v>
      </c>
      <c r="AC26" s="42">
        <v>2.3156805203448831</v>
      </c>
      <c r="AD26" s="74">
        <f t="shared" si="0"/>
        <v>99.999999999999986</v>
      </c>
      <c r="AF26" s="42">
        <f>('SECA - Vetor de Impacto'!AH27/'Contribuição - SECA'!$BA26)*100</f>
        <v>3.5175186581626821</v>
      </c>
      <c r="AG26" s="42">
        <f>('SECA - Vetor de Impacto'!AI27/'Contribuição - SECA'!$BA26)*100</f>
        <v>4.9647355578048398</v>
      </c>
      <c r="AH26" s="42">
        <f>('SECA - Vetor de Impacto'!AJ27/'Contribuição - SECA'!$BA26)*100</f>
        <v>3.1132364430285562</v>
      </c>
      <c r="AI26" s="42">
        <f>('SECA - Vetor de Impacto'!AK27/'Contribuição - SECA'!$BA26)*100</f>
        <v>3.0091050763002691</v>
      </c>
      <c r="AJ26" s="42">
        <f>('SECA - Vetor de Impacto'!AL27/'Contribuição - SECA'!$BA26)*100</f>
        <v>1.7736694820887404</v>
      </c>
      <c r="AK26" s="42">
        <f>('SECA - Vetor de Impacto'!AM27/'Contribuição - SECA'!$BA26)*100</f>
        <v>6.6719315690695131</v>
      </c>
      <c r="AL26" s="42">
        <f>('SECA - Vetor de Impacto'!AN27/'Contribuição - SECA'!$BA26)*100</f>
        <v>5.6723823369478472</v>
      </c>
      <c r="AM26" s="42">
        <f>('SECA - Vetor de Impacto'!AO27/'Contribuição - SECA'!$BA26)*100</f>
        <v>7.3615501391091724</v>
      </c>
      <c r="AN26" s="42">
        <f>('SECA - Vetor de Impacto'!AP27/'Contribuição - SECA'!$BA26)*100</f>
        <v>2.8986073133816816</v>
      </c>
      <c r="AO26" s="42">
        <f>('SECA - Vetor de Impacto'!AQ27/'Contribuição - SECA'!$BA26)*100</f>
        <v>6.7590031366173697</v>
      </c>
      <c r="AP26" s="42">
        <f>('SECA - Vetor de Impacto'!AR27/'Contribuição - SECA'!$BA26)*100</f>
        <v>6.6612890978836061</v>
      </c>
      <c r="AQ26" s="42">
        <f>('SECA - Vetor de Impacto'!AS27/'Contribuição - SECA'!$BA26)*100</f>
        <v>7.0696986723551625</v>
      </c>
      <c r="AR26" s="42">
        <f>('SECA - Vetor de Impacto'!AT27/'Contribuição - SECA'!$BA26)*100</f>
        <v>7.4221795405636435</v>
      </c>
      <c r="AS26" s="42">
        <f>('SECA - Vetor de Impacto'!AU27/'Contribuição - SECA'!$BA26)*100</f>
        <v>0.11350543772461838</v>
      </c>
      <c r="AT26" s="42">
        <f>('SECA - Vetor de Impacto'!AV27/'Contribuição - SECA'!$BA26)*100</f>
        <v>8.3899436051443796</v>
      </c>
      <c r="AU26" s="42">
        <f>('SECA - Vetor de Impacto'!AW27/'Contribuição - SECA'!$BA26)*100</f>
        <v>8.3899436051443796</v>
      </c>
      <c r="AV26" s="42">
        <f>('SECA - Vetor de Impacto'!AX27/'Contribuição - SECA'!$BA26)*100</f>
        <v>0</v>
      </c>
      <c r="AW26" s="42">
        <f>('SECA - Vetor de Impacto'!AY27/'Contribuição - SECA'!$BA26)*100</f>
        <v>0</v>
      </c>
      <c r="AX26" s="42">
        <f>('SECA - Vetor de Impacto'!AZ27/'Contribuição - SECA'!$BA26)*100</f>
        <v>8.3899436051443796</v>
      </c>
      <c r="AY26" s="42">
        <f>('SECA - Vetor de Impacto'!BA27/'Contribuição - SECA'!$BA26)*100</f>
        <v>5.2437147532152384</v>
      </c>
      <c r="AZ26" s="42">
        <f>('SECA - Vetor de Impacto'!BB27/'Contribuição - SECA'!$BA26)*100</f>
        <v>2.5780419703139041</v>
      </c>
      <c r="BA26" s="77">
        <f>SUM('SECA - Vetor de Impacto'!AH27:BB27)</f>
        <v>11.919031248158088</v>
      </c>
      <c r="BB26" s="77">
        <f t="shared" si="1"/>
        <v>100</v>
      </c>
      <c r="BC26" s="42">
        <f>('SECA - Vetor de Impacto'!BC27/'Contribuição - SECA'!$BI26)*100</f>
        <v>22.172455659718008</v>
      </c>
      <c r="BD26" s="42">
        <f>('SECA - Vetor de Impacto'!BD27/'Contribuição - SECA'!$BI26)*100</f>
        <v>13.078609907512392</v>
      </c>
      <c r="BE26" s="42">
        <f>('SECA - Vetor de Impacto'!BE27/'Contribuição - SECA'!$BI26)*100</f>
        <v>11.239920938041521</v>
      </c>
      <c r="BF26" s="42">
        <f>('SECA - Vetor de Impacto'!BF27/'Contribuição - SECA'!$BI26)*100</f>
        <v>12.541555711007121</v>
      </c>
      <c r="BG26" s="42">
        <f>('SECA - Vetor de Impacto'!BG27/'Contribuição - SECA'!$BI26)*100</f>
        <v>27.502629001658828</v>
      </c>
      <c r="BH26" s="42">
        <f>('SECA - Vetor de Impacto'!BH27/'Contribuição - SECA'!$BI26)*100</f>
        <v>13.46482878206213</v>
      </c>
      <c r="BI26" s="77">
        <f>SUM('SECA - Vetor de Impacto'!BC27:BH27)</f>
        <v>2.4755853841780779</v>
      </c>
      <c r="BJ26" s="77">
        <f t="shared" si="2"/>
        <v>100</v>
      </c>
      <c r="BL26" s="42">
        <f>('SECA - Vetor de Impacto'!AH27/'Contribuição - SECA'!$BY26)*100</f>
        <v>5.2582757263371569</v>
      </c>
      <c r="BM26" s="42">
        <f>('SECA - Vetor de Impacto'!AI27/'Contribuição - SECA'!$BY26)*100</f>
        <v>7.42169438411001</v>
      </c>
      <c r="BN26" s="42">
        <f>('SECA - Vetor de Impacto'!AJ27/'Contribuição - SECA'!$BY26)*100</f>
        <v>4.6539214740870829</v>
      </c>
      <c r="BO26" s="42">
        <f>('SECA - Vetor de Impacto'!AK27/'Contribuição - SECA'!$BY26)*100</f>
        <v>4.4982573565003783</v>
      </c>
      <c r="BP26" s="42">
        <f>('SECA - Vetor de Impacto'!AL27/'Contribuição - SECA'!$BY26)*100</f>
        <v>2.6514267842103596</v>
      </c>
      <c r="BQ26" s="42">
        <f>('SECA - Vetor de Impacto'!AM27/'Contribuição - SECA'!$BY26)*100</f>
        <v>9.973751165756644</v>
      </c>
      <c r="BR26" s="42">
        <f>('SECA - Vetor de Impacto'!AN27/'Contribuição - SECA'!$BY26)*100</f>
        <v>8.4795428969966338</v>
      </c>
      <c r="BS26" s="42">
        <f>('SECA - Vetor de Impacto'!AO27/'Contribuição - SECA'!$BY26)*100</f>
        <v>11.004649631314457</v>
      </c>
      <c r="BT26" s="42">
        <f>('SECA - Vetor de Impacto'!AP27/'Contribuição - SECA'!$BY26)*100</f>
        <v>4.3330762271207099</v>
      </c>
      <c r="BU26" s="42">
        <f>('SECA - Vetor de Impacto'!AQ27/'Contribuição - SECA'!$BY26)*100</f>
        <v>10.103912894686937</v>
      </c>
      <c r="BV26" s="42">
        <f>('SECA - Vetor de Impacto'!AR27/'Contribuição - SECA'!$BY26)*100</f>
        <v>9.9578419259363429</v>
      </c>
      <c r="BW26" s="42">
        <f>('SECA - Vetor de Impacto'!AS27/'Contribuição - SECA'!$BY26)*100</f>
        <v>10.568366093836335</v>
      </c>
      <c r="BX26" s="42">
        <f>('SECA - Vetor de Impacto'!AT27/'Contribuição - SECA'!$BY26)*100</f>
        <v>11.095283439106943</v>
      </c>
      <c r="BY26" s="77">
        <f>SUM('SECA - Vetor de Impacto'!AH27:AT27)</f>
        <v>7.9732248715349865</v>
      </c>
      <c r="BZ26" s="77">
        <f t="shared" si="3"/>
        <v>100</v>
      </c>
      <c r="CA26" s="42">
        <f>('SECA - Vetor de Impacto'!AU27/'Contribuição - SECA'!$CI26)*100</f>
        <v>0.3428639750522694</v>
      </c>
      <c r="CB26" s="42">
        <f>('SECA - Vetor de Impacto'!AV27/'Contribuição - SECA'!$CI26)*100</f>
        <v>25.343362155945925</v>
      </c>
      <c r="CC26" s="42">
        <f>('SECA - Vetor de Impacto'!AW27/'Contribuição - SECA'!$CI26)*100</f>
        <v>25.343362155945925</v>
      </c>
      <c r="CD26" s="42">
        <f>('SECA - Vetor de Impacto'!AX27/'Contribuição - SECA'!$CI26)*100</f>
        <v>0</v>
      </c>
      <c r="CE26" s="42">
        <f>('SECA - Vetor de Impacto'!AY27/'Contribuição - SECA'!$CI26)*100</f>
        <v>0</v>
      </c>
      <c r="CF26" s="42">
        <f>('SECA - Vetor de Impacto'!AZ27/'Contribuição - SECA'!$CI26)*100</f>
        <v>25.343362155945925</v>
      </c>
      <c r="CG26" s="42">
        <f>('SECA - Vetor de Impacto'!BA27/'Contribuição - SECA'!$CI26)*100</f>
        <v>15.839601347466203</v>
      </c>
      <c r="CH26" s="42">
        <f>('SECA - Vetor de Impacto'!BB27/'Contribuição - SECA'!$CI26)*100</f>
        <v>7.7874482096437534</v>
      </c>
      <c r="CI26" s="77">
        <f>SUM('SECA - Vetor de Impacto'!AU27:BB27)</f>
        <v>3.9458063766231004</v>
      </c>
      <c r="CJ26" s="77">
        <f t="shared" si="4"/>
        <v>100</v>
      </c>
    </row>
    <row r="27" spans="1:88" x14ac:dyDescent="0.25">
      <c r="A27" s="34" t="s">
        <v>919</v>
      </c>
      <c r="B27" s="34" t="s">
        <v>920</v>
      </c>
      <c r="C27" s="42">
        <v>4.8425464263714799</v>
      </c>
      <c r="D27" s="42">
        <v>1.4632115331721776</v>
      </c>
      <c r="E27" s="42">
        <v>3.6214640342217748</v>
      </c>
      <c r="F27" s="42">
        <v>3.9736905108358251</v>
      </c>
      <c r="G27" s="42">
        <v>1.6789989033906267</v>
      </c>
      <c r="H27" s="42">
        <v>6.0341886078771765</v>
      </c>
      <c r="I27" s="42">
        <v>1.5950821360944829</v>
      </c>
      <c r="J27" s="42">
        <v>3.3792585322427473</v>
      </c>
      <c r="K27" s="42">
        <v>5.2583579580694906</v>
      </c>
      <c r="L27" s="42">
        <v>4.2454397433942752</v>
      </c>
      <c r="M27" s="42">
        <v>1.86527343040119</v>
      </c>
      <c r="N27" s="42">
        <v>4.2086193015710442</v>
      </c>
      <c r="O27" s="42">
        <v>5.3260831828845596</v>
      </c>
      <c r="P27" s="42">
        <v>0.1514789884666313</v>
      </c>
      <c r="Q27" s="42">
        <v>6.3981839414237642</v>
      </c>
      <c r="R27" s="42">
        <v>6.3981839414237642</v>
      </c>
      <c r="S27" s="42">
        <v>2.1327279804745887</v>
      </c>
      <c r="T27" s="42">
        <v>6.3981839414237642</v>
      </c>
      <c r="U27" s="42">
        <v>6.3981839414237642</v>
      </c>
      <c r="V27" s="42">
        <v>4.2654559609491756</v>
      </c>
      <c r="W27" s="42">
        <v>3.7480825964135609</v>
      </c>
      <c r="X27" s="42">
        <v>3.8115902956828931</v>
      </c>
      <c r="Y27" s="42">
        <v>2.9631962699896564</v>
      </c>
      <c r="Z27" s="42">
        <v>3.1634028282738678</v>
      </c>
      <c r="AA27" s="42">
        <v>3.5906299460585389</v>
      </c>
      <c r="AB27" s="42">
        <v>1.0890525857742581</v>
      </c>
      <c r="AC27" s="42">
        <v>1.9994324816949258</v>
      </c>
      <c r="AD27" s="74">
        <f t="shared" si="0"/>
        <v>100.00000000000001</v>
      </c>
      <c r="AF27" s="42">
        <f>('SECA - Vetor de Impacto'!AH28/'Contribuição - SECA'!$BA27)*100</f>
        <v>5.8076155873348254</v>
      </c>
      <c r="AG27" s="42">
        <f>('SECA - Vetor de Impacto'!AI28/'Contribuição - SECA'!$BA27)*100</f>
        <v>1.7548143805791456</v>
      </c>
      <c r="AH27" s="42">
        <f>('SECA - Vetor de Impacto'!AJ28/'Contribuição - SECA'!$BA27)*100</f>
        <v>4.3431841684743882</v>
      </c>
      <c r="AI27" s="42">
        <f>('SECA - Vetor de Impacto'!AK28/'Contribuição - SECA'!$BA27)*100</f>
        <v>4.7656057202257349</v>
      </c>
      <c r="AJ27" s="42">
        <f>('SECA - Vetor de Impacto'!AL28/'Contribuição - SECA'!$BA27)*100</f>
        <v>2.0136059304145673</v>
      </c>
      <c r="AK27" s="42">
        <f>('SECA - Vetor de Impacto'!AM28/'Contribuição - SECA'!$BA27)*100</f>
        <v>7.2367396676224267</v>
      </c>
      <c r="AL27" s="42">
        <f>('SECA - Vetor de Impacto'!AN28/'Contribuição - SECA'!$BA27)*100</f>
        <v>1.9129654237724842</v>
      </c>
      <c r="AM27" s="42">
        <f>('SECA - Vetor de Impacto'!AO28/'Contribuição - SECA'!$BA27)*100</f>
        <v>4.05270962785431</v>
      </c>
      <c r="AN27" s="42">
        <f>('SECA - Vetor de Impacto'!AP28/'Contribuição - SECA'!$BA27)*100</f>
        <v>6.3062940346352043</v>
      </c>
      <c r="AO27" s="42">
        <f>('SECA - Vetor de Impacto'!AQ28/'Contribuição - SECA'!$BA27)*100</f>
        <v>5.0915117498010245</v>
      </c>
      <c r="AP27" s="42">
        <f>('SECA - Vetor de Impacto'!AR28/'Contribuição - SECA'!$BA27)*100</f>
        <v>2.2370030341983647</v>
      </c>
      <c r="AQ27" s="42">
        <f>('SECA - Vetor de Impacto'!AS28/'Contribuição - SECA'!$BA27)*100</f>
        <v>5.0473533766978509</v>
      </c>
      <c r="AR27" s="42">
        <f>('SECA - Vetor de Impacto'!AT28/'Contribuição - SECA'!$BA27)*100</f>
        <v>6.3875161927026634</v>
      </c>
      <c r="AS27" s="42">
        <f>('SECA - Vetor de Impacto'!AU28/'Contribuição - SECA'!$BA27)*100</f>
        <v>0.18166717613313682</v>
      </c>
      <c r="AT27" s="42">
        <f>('SECA - Vetor de Impacto'!AV28/'Contribuição - SECA'!$BA27)*100</f>
        <v>7.6732754871470892</v>
      </c>
      <c r="AU27" s="42">
        <f>('SECA - Vetor de Impacto'!AW28/'Contribuição - SECA'!$BA27)*100</f>
        <v>7.6732754871470892</v>
      </c>
      <c r="AV27" s="42">
        <f>('SECA - Vetor de Impacto'!AX28/'Contribuição - SECA'!$BA27)*100</f>
        <v>2.5577584957156971</v>
      </c>
      <c r="AW27" s="42">
        <f>('SECA - Vetor de Impacto'!AY28/'Contribuição - SECA'!$BA27)*100</f>
        <v>7.6732754871470892</v>
      </c>
      <c r="AX27" s="42">
        <f>('SECA - Vetor de Impacto'!AZ28/'Contribuição - SECA'!$BA27)*100</f>
        <v>7.6732754871470892</v>
      </c>
      <c r="AY27" s="42">
        <f>('SECA - Vetor de Impacto'!BA28/'Contribuição - SECA'!$BA27)*100</f>
        <v>5.1155169914313934</v>
      </c>
      <c r="AZ27" s="42">
        <f>('SECA - Vetor de Impacto'!BB28/'Contribuição - SECA'!$BA27)*100</f>
        <v>4.4950364938184206</v>
      </c>
      <c r="BA27" s="77">
        <f>SUM('SECA - Vetor de Impacto'!AH28:BB28)</f>
        <v>13.032244204903403</v>
      </c>
      <c r="BB27" s="77">
        <f t="shared" si="1"/>
        <v>100.00000000000001</v>
      </c>
      <c r="BC27" s="42">
        <f>('SECA - Vetor de Impacto'!BC28/'Contribuição - SECA'!$BI27)*100</f>
        <v>22.937476513751015</v>
      </c>
      <c r="BD27" s="42">
        <f>('SECA - Vetor de Impacto'!BD28/'Contribuição - SECA'!$BI27)*100</f>
        <v>17.831991262414789</v>
      </c>
      <c r="BE27" s="42">
        <f>('SECA - Vetor de Impacto'!BE28/'Contribuição - SECA'!$BI27)*100</f>
        <v>19.036798933833278</v>
      </c>
      <c r="BF27" s="42">
        <f>('SECA - Vetor de Impacto'!BF28/'Contribuição - SECA'!$BI27)*100</f>
        <v>21.607776195298818</v>
      </c>
      <c r="BG27" s="42">
        <f>('SECA - Vetor de Impacto'!BG28/'Contribuição - SECA'!$BI27)*100</f>
        <v>6.5537259176911018</v>
      </c>
      <c r="BH27" s="42">
        <f>('SECA - Vetor de Impacto'!BH28/'Contribuição - SECA'!$BI27)*100</f>
        <v>12.032231177010996</v>
      </c>
      <c r="BI27" s="77">
        <f>SUM('SECA - Vetor de Impacto'!BC28:BH28)</f>
        <v>2.5971907903254734</v>
      </c>
      <c r="BJ27" s="77">
        <f t="shared" si="2"/>
        <v>99.999999999999986</v>
      </c>
      <c r="BL27" s="42">
        <f>('SECA - Vetor de Impacto'!AH28/'Contribuição - SECA'!$BY27)*100</f>
        <v>10.196505885634734</v>
      </c>
      <c r="BM27" s="42">
        <f>('SECA - Vetor de Impacto'!AI28/'Contribuição - SECA'!$BY27)*100</f>
        <v>3.0809503299069076</v>
      </c>
      <c r="BN27" s="42">
        <f>('SECA - Vetor de Impacto'!AJ28/'Contribuição - SECA'!$BY27)*100</f>
        <v>7.6253846815931681</v>
      </c>
      <c r="BO27" s="42">
        <f>('SECA - Vetor de Impacto'!AK28/'Contribuição - SECA'!$BY27)*100</f>
        <v>8.3670356696586854</v>
      </c>
      <c r="BP27" s="42">
        <f>('SECA - Vetor de Impacto'!AL28/'Contribuição - SECA'!$BY27)*100</f>
        <v>3.5353140048725864</v>
      </c>
      <c r="BQ27" s="42">
        <f>('SECA - Vetor de Impacto'!AM28/'Contribuição - SECA'!$BY27)*100</f>
        <v>12.705637538172729</v>
      </c>
      <c r="BR27" s="42">
        <f>('SECA - Vetor de Impacto'!AN28/'Contribuição - SECA'!$BY27)*100</f>
        <v>3.3586181642341075</v>
      </c>
      <c r="BS27" s="42">
        <f>('SECA - Vetor de Impacto'!AO28/'Contribuição - SECA'!$BY27)*100</f>
        <v>7.1153947694648974</v>
      </c>
      <c r="BT27" s="42">
        <f>('SECA - Vetor de Impacto'!AP28/'Contribuição - SECA'!$BY27)*100</f>
        <v>11.072042092615501</v>
      </c>
      <c r="BU27" s="42">
        <f>('SECA - Vetor de Impacto'!AQ28/'Contribuição - SECA'!$BY27)*100</f>
        <v>8.939233105724405</v>
      </c>
      <c r="BV27" s="42">
        <f>('SECA - Vetor de Impacto'!AR28/'Contribuição - SECA'!$BY27)*100</f>
        <v>3.927535192606292</v>
      </c>
      <c r="BW27" s="42">
        <f>('SECA - Vetor de Impacto'!AS28/'Contribuição - SECA'!$BY27)*100</f>
        <v>8.8617036782897625</v>
      </c>
      <c r="BX27" s="42">
        <f>('SECA - Vetor de Impacto'!AT28/'Contribuição - SECA'!$BY27)*100</f>
        <v>11.214644887226234</v>
      </c>
      <c r="BY27" s="77">
        <f>SUM('SECA - Vetor de Impacto'!AH28:AT28)</f>
        <v>7.4227647618956354</v>
      </c>
      <c r="BZ27" s="77">
        <f t="shared" si="3"/>
        <v>100</v>
      </c>
      <c r="CA27" s="42">
        <f>('SECA - Vetor de Impacto'!AU28/'Contribuição - SECA'!$CI27)*100</f>
        <v>0.42205894993222104</v>
      </c>
      <c r="CB27" s="42">
        <f>('SECA - Vetor de Impacto'!AV28/'Contribuição - SECA'!$CI27)*100</f>
        <v>17.826966123327239</v>
      </c>
      <c r="CC27" s="42">
        <f>('SECA - Vetor de Impacto'!AW28/'Contribuição - SECA'!$CI27)*100</f>
        <v>17.826966123327239</v>
      </c>
      <c r="CD27" s="42">
        <f>('SECA - Vetor de Impacto'!AX28/'Contribuição - SECA'!$CI27)*100</f>
        <v>5.9423220411090805</v>
      </c>
      <c r="CE27" s="42">
        <f>('SECA - Vetor de Impacto'!AY28/'Contribuição - SECA'!$CI27)*100</f>
        <v>17.826966123327239</v>
      </c>
      <c r="CF27" s="42">
        <f>('SECA - Vetor de Impacto'!AZ28/'Contribuição - SECA'!$CI27)*100</f>
        <v>17.826966123327239</v>
      </c>
      <c r="CG27" s="42">
        <f>('SECA - Vetor de Impacto'!BA28/'Contribuição - SECA'!$CI27)*100</f>
        <v>11.884644082218157</v>
      </c>
      <c r="CH27" s="42">
        <f>('SECA - Vetor de Impacto'!BB28/'Contribuição - SECA'!$CI27)*100</f>
        <v>10.443110433431588</v>
      </c>
      <c r="CI27" s="77">
        <f>SUM('SECA - Vetor de Impacto'!AU28:BB28)</f>
        <v>5.6094794430077668</v>
      </c>
      <c r="CJ27" s="77">
        <f t="shared" si="4"/>
        <v>100</v>
      </c>
    </row>
    <row r="28" spans="1:88" x14ac:dyDescent="0.25">
      <c r="A28" s="34" t="s">
        <v>921</v>
      </c>
      <c r="B28" s="34" t="s">
        <v>922</v>
      </c>
      <c r="C28" s="42">
        <v>3.4978511722983114</v>
      </c>
      <c r="D28" s="42">
        <v>3.1117917048244981</v>
      </c>
      <c r="E28" s="42">
        <v>3.4184205003489287</v>
      </c>
      <c r="F28" s="42">
        <v>3.1522694236979318</v>
      </c>
      <c r="G28" s="42">
        <v>0.85575379525987716</v>
      </c>
      <c r="H28" s="42">
        <v>4.9817516847541707</v>
      </c>
      <c r="I28" s="42">
        <v>4.6915042583727562</v>
      </c>
      <c r="J28" s="42">
        <v>2.6550308903235309</v>
      </c>
      <c r="K28" s="42">
        <v>3.3426858144589686</v>
      </c>
      <c r="L28" s="42">
        <v>4.6405232540653039</v>
      </c>
      <c r="M28" s="42">
        <v>4.2365605125049566</v>
      </c>
      <c r="N28" s="42">
        <v>4.5491703137370196</v>
      </c>
      <c r="O28" s="42">
        <v>5.4223153018660293</v>
      </c>
      <c r="P28" s="42">
        <v>0.35733222958450428</v>
      </c>
      <c r="Q28" s="42">
        <v>6.3390737528289511</v>
      </c>
      <c r="R28" s="42">
        <v>6.3390737528289511</v>
      </c>
      <c r="S28" s="42">
        <v>0</v>
      </c>
      <c r="T28" s="42">
        <v>6.3390737528289511</v>
      </c>
      <c r="U28" s="42">
        <v>6.3390737528289511</v>
      </c>
      <c r="V28" s="42">
        <v>4.2260491685526329</v>
      </c>
      <c r="W28" s="42">
        <v>5.2797137186634684</v>
      </c>
      <c r="X28" s="42">
        <v>1.562939671840746</v>
      </c>
      <c r="Y28" s="42">
        <v>3.0739061466836639</v>
      </c>
      <c r="Z28" s="42">
        <v>3.8977360520628133</v>
      </c>
      <c r="AA28" s="42">
        <v>3.5598858922226557</v>
      </c>
      <c r="AB28" s="42">
        <v>1.753360825250561</v>
      </c>
      <c r="AC28" s="42">
        <v>2.3771526573108566</v>
      </c>
      <c r="AD28" s="74">
        <f t="shared" si="0"/>
        <v>100.00000000000001</v>
      </c>
      <c r="AF28" s="42">
        <f>('SECA - Vetor de Impacto'!AH29/'Contribuição - SECA'!$BA28)*100</f>
        <v>4.1752914225459961</v>
      </c>
      <c r="AG28" s="42">
        <f>('SECA - Vetor de Impacto'!AI29/'Contribuição - SECA'!$BA28)*100</f>
        <v>3.714462558270172</v>
      </c>
      <c r="AH28" s="42">
        <f>('SECA - Vetor de Impacto'!AJ29/'Contribuição - SECA'!$BA28)*100</f>
        <v>4.0804771531728914</v>
      </c>
      <c r="AI28" s="42">
        <f>('SECA - Vetor de Impacto'!AK29/'Contribuição - SECA'!$BA28)*100</f>
        <v>3.76277972903917</v>
      </c>
      <c r="AJ28" s="42">
        <f>('SECA - Vetor de Impacto'!AL29/'Contribuição - SECA'!$BA28)*100</f>
        <v>1.021490425166387</v>
      </c>
      <c r="AK28" s="42">
        <f>('SECA - Vetor de Impacto'!AM29/'Contribuição - SECA'!$BA28)*100</f>
        <v>5.9465837893100097</v>
      </c>
      <c r="AL28" s="42">
        <f>('SECA - Vetor de Impacto'!AN29/'Contribuição - SECA'!$BA28)*100</f>
        <v>5.6001231967656748</v>
      </c>
      <c r="AM28" s="42">
        <f>('SECA - Vetor de Impacto'!AO29/'Contribuição - SECA'!$BA28)*100</f>
        <v>3.1692393863854988</v>
      </c>
      <c r="AN28" s="42">
        <f>('SECA - Vetor de Impacto'!AP29/'Contribuição - SECA'!$BA28)*100</f>
        <v>3.9900746835395724</v>
      </c>
      <c r="AO28" s="42">
        <f>('SECA - Vetor de Impacto'!AQ29/'Contribuição - SECA'!$BA28)*100</f>
        <v>5.5392685349997706</v>
      </c>
      <c r="AP28" s="42">
        <f>('SECA - Vetor de Impacto'!AR29/'Contribuição - SECA'!$BA28)*100</f>
        <v>5.057069011125563</v>
      </c>
      <c r="AQ28" s="42">
        <f>('SECA - Vetor de Impacto'!AS29/'Contribuição - SECA'!$BA28)*100</f>
        <v>5.4302229726277087</v>
      </c>
      <c r="AR28" s="42">
        <f>('SECA - Vetor de Impacto'!AT29/'Contribuição - SECA'!$BA28)*100</f>
        <v>6.4724727997347502</v>
      </c>
      <c r="AS28" s="42">
        <f>('SECA - Vetor de Impacto'!AU29/'Contribuição - SECA'!$BA28)*100</f>
        <v>0.42653792848570515</v>
      </c>
      <c r="AT28" s="42">
        <f>('SECA - Vetor de Impacto'!AV29/'Contribuição - SECA'!$BA28)*100</f>
        <v>7.5667828513362245</v>
      </c>
      <c r="AU28" s="42">
        <f>('SECA - Vetor de Impacto'!AW29/'Contribuição - SECA'!$BA28)*100</f>
        <v>7.5667828513362245</v>
      </c>
      <c r="AV28" s="42">
        <f>('SECA - Vetor de Impacto'!AX29/'Contribuição - SECA'!$BA28)*100</f>
        <v>0</v>
      </c>
      <c r="AW28" s="42">
        <f>('SECA - Vetor de Impacto'!AY29/'Contribuição - SECA'!$BA28)*100</f>
        <v>7.5667828513362245</v>
      </c>
      <c r="AX28" s="42">
        <f>('SECA - Vetor de Impacto'!AZ29/'Contribuição - SECA'!$BA28)*100</f>
        <v>7.5667828513362245</v>
      </c>
      <c r="AY28" s="42">
        <f>('SECA - Vetor de Impacto'!BA29/'Contribuição - SECA'!$BA28)*100</f>
        <v>5.0445219008908166</v>
      </c>
      <c r="AZ28" s="42">
        <f>('SECA - Vetor de Impacto'!BB29/'Contribuição - SECA'!$BA28)*100</f>
        <v>6.3022531025954036</v>
      </c>
      <c r="BA28" s="77">
        <f>SUM('SECA - Vetor de Impacto'!AH29:BB29)</f>
        <v>13.215656107052274</v>
      </c>
      <c r="BB28" s="77">
        <f t="shared" si="1"/>
        <v>100</v>
      </c>
      <c r="BC28" s="42">
        <f>('SECA - Vetor de Impacto'!BC29/'Contribuição - SECA'!$BI28)*100</f>
        <v>9.6329212848034906</v>
      </c>
      <c r="BD28" s="42">
        <f>('SECA - Vetor de Impacto'!BD29/'Contribuição - SECA'!$BI28)*100</f>
        <v>18.945514328779861</v>
      </c>
      <c r="BE28" s="42">
        <f>('SECA - Vetor de Impacto'!BE29/'Contribuição - SECA'!$BI28)*100</f>
        <v>24.023054283497363</v>
      </c>
      <c r="BF28" s="42">
        <f>('SECA - Vetor de Impacto'!BF29/'Contribuição - SECA'!$BI28)*100</f>
        <v>21.940770459985767</v>
      </c>
      <c r="BG28" s="42">
        <f>('SECA - Vetor de Impacto'!BG29/'Contribuição - SECA'!$BI28)*100</f>
        <v>10.806550705571782</v>
      </c>
      <c r="BH28" s="42">
        <f>('SECA - Vetor de Impacto'!BH29/'Contribuição - SECA'!$BI28)*100</f>
        <v>14.65118893736174</v>
      </c>
      <c r="BI28" s="77">
        <f>SUM('SECA - Vetor de Impacto'!BC29:BH29)</f>
        <v>2.5595192417710146</v>
      </c>
      <c r="BJ28" s="77">
        <f t="shared" si="2"/>
        <v>100</v>
      </c>
      <c r="BL28" s="42">
        <f>('SECA - Vetor de Impacto'!AH29/'Contribuição - SECA'!$BY28)*100</f>
        <v>7.2038016420374777</v>
      </c>
      <c r="BM28" s="42">
        <f>('SECA - Vetor de Impacto'!AI29/'Contribuição - SECA'!$BY28)*100</f>
        <v>6.4087146904435315</v>
      </c>
      <c r="BN28" s="42">
        <f>('SECA - Vetor de Impacto'!AJ29/'Contribuição - SECA'!$BY28)*100</f>
        <v>7.0402146919840449</v>
      </c>
      <c r="BO28" s="42">
        <f>('SECA - Vetor de Impacto'!AK29/'Contribuição - SECA'!$BY28)*100</f>
        <v>6.4920782880704655</v>
      </c>
      <c r="BP28" s="42">
        <f>('SECA - Vetor de Impacto'!AL29/'Contribuição - SECA'!$BY28)*100</f>
        <v>1.7624193517136744</v>
      </c>
      <c r="BQ28" s="42">
        <f>('SECA - Vetor de Impacto'!AM29/'Contribuição - SECA'!$BY28)*100</f>
        <v>10.259885054879179</v>
      </c>
      <c r="BR28" s="42">
        <f>('SECA - Vetor de Impacto'!AN29/'Contribuição - SECA'!$BY28)*100</f>
        <v>9.6621223760886643</v>
      </c>
      <c r="BS28" s="42">
        <f>('SECA - Vetor de Impacto'!AO29/'Contribuição - SECA'!$BY28)*100</f>
        <v>5.4680187764551649</v>
      </c>
      <c r="BT28" s="42">
        <f>('SECA - Vetor de Impacto'!AP29/'Contribuição - SECA'!$BY28)*100</f>
        <v>6.8842396010785025</v>
      </c>
      <c r="BU28" s="42">
        <f>('SECA - Vetor de Impacto'!AQ29/'Contribuição - SECA'!$BY28)*100</f>
        <v>9.5571273307158684</v>
      </c>
      <c r="BV28" s="42">
        <f>('SECA - Vetor de Impacto'!AR29/'Contribuição - SECA'!$BY28)*100</f>
        <v>8.7251687030815503</v>
      </c>
      <c r="BW28" s="42">
        <f>('SECA - Vetor de Impacto'!AS29/'Contribuição - SECA'!$BY28)*100</f>
        <v>9.3689865468101186</v>
      </c>
      <c r="BX28" s="42">
        <f>('SECA - Vetor de Impacto'!AT29/'Contribuição - SECA'!$BY28)*100</f>
        <v>11.167222946641747</v>
      </c>
      <c r="BY28" s="77">
        <f>SUM('SECA - Vetor de Impacto'!AH29:AT29)</f>
        <v>7.6597355575557504</v>
      </c>
      <c r="BZ28" s="77">
        <f t="shared" si="3"/>
        <v>100</v>
      </c>
      <c r="CA28" s="42">
        <f>('SECA - Vetor de Impacto'!AU29/'Contribuição - SECA'!$CI28)*100</f>
        <v>1.0145894868839256</v>
      </c>
      <c r="CB28" s="42">
        <f>('SECA - Vetor de Impacto'!AV29/'Contribuição - SECA'!$CI28)*100</f>
        <v>17.998817497320402</v>
      </c>
      <c r="CC28" s="42">
        <f>('SECA - Vetor de Impacto'!AW29/'Contribuição - SECA'!$CI28)*100</f>
        <v>17.998817497320402</v>
      </c>
      <c r="CD28" s="42">
        <f>('SECA - Vetor de Impacto'!AX29/'Contribuição - SECA'!$CI28)*100</f>
        <v>0</v>
      </c>
      <c r="CE28" s="42">
        <f>('SECA - Vetor de Impacto'!AY29/'Contribuição - SECA'!$CI28)*100</f>
        <v>17.998817497320402</v>
      </c>
      <c r="CF28" s="42">
        <f>('SECA - Vetor de Impacto'!AZ29/'Contribuição - SECA'!$CI28)*100</f>
        <v>17.998817497320402</v>
      </c>
      <c r="CG28" s="42">
        <f>('SECA - Vetor de Impacto'!BA29/'Contribuição - SECA'!$CI28)*100</f>
        <v>11.999211664880265</v>
      </c>
      <c r="CH28" s="42">
        <f>('SECA - Vetor de Impacto'!BB29/'Contribuição - SECA'!$CI28)*100</f>
        <v>14.990928858954195</v>
      </c>
      <c r="CI28" s="77">
        <f>SUM('SECA - Vetor de Impacto'!AU29:BB29)</f>
        <v>5.5559205494965234</v>
      </c>
      <c r="CJ28" s="77">
        <f t="shared" si="4"/>
        <v>99.999999999999986</v>
      </c>
    </row>
    <row r="29" spans="1:88" x14ac:dyDescent="0.25">
      <c r="A29" s="34" t="s">
        <v>923</v>
      </c>
      <c r="B29" s="34" t="s">
        <v>924</v>
      </c>
      <c r="C29" s="42">
        <v>2.7378240802556899</v>
      </c>
      <c r="D29" s="42">
        <v>3.7707285230498346</v>
      </c>
      <c r="E29" s="42">
        <v>5.8713490875699126</v>
      </c>
      <c r="F29" s="42">
        <v>5.8645220197555146</v>
      </c>
      <c r="G29" s="42">
        <v>1.5666857809988421</v>
      </c>
      <c r="H29" s="42">
        <v>5.9341096990415112</v>
      </c>
      <c r="I29" s="42">
        <v>0</v>
      </c>
      <c r="J29" s="42">
        <v>0.36916089867663243</v>
      </c>
      <c r="K29" s="42">
        <v>4.6204924531155207</v>
      </c>
      <c r="L29" s="42">
        <v>4.7562480179734754</v>
      </c>
      <c r="M29" s="42">
        <v>1.2315144071757551</v>
      </c>
      <c r="N29" s="42">
        <v>2.8948179484120447</v>
      </c>
      <c r="O29" s="42">
        <v>3.4403024399314392</v>
      </c>
      <c r="P29" s="42">
        <v>1.5001705940850061</v>
      </c>
      <c r="Q29" s="42">
        <v>6.5549325958295732</v>
      </c>
      <c r="R29" s="42">
        <v>6.5549325958295732</v>
      </c>
      <c r="S29" s="42">
        <v>2.1849775319431917</v>
      </c>
      <c r="T29" s="42">
        <v>6.5549325958295732</v>
      </c>
      <c r="U29" s="42">
        <v>6.5549325958295732</v>
      </c>
      <c r="V29" s="42">
        <v>3.004344106421887</v>
      </c>
      <c r="W29" s="42">
        <v>4.113764975909219</v>
      </c>
      <c r="X29" s="42">
        <v>0.5913885468689194</v>
      </c>
      <c r="Y29" s="42">
        <v>3.8543819593391055</v>
      </c>
      <c r="Z29" s="42">
        <v>4.6091191365016675</v>
      </c>
      <c r="AA29" s="42">
        <v>5.4978069023439389</v>
      </c>
      <c r="AB29" s="42">
        <v>1.9525331136513631</v>
      </c>
      <c r="AC29" s="42">
        <v>3.414027393661236</v>
      </c>
      <c r="AD29" s="74">
        <f t="shared" si="0"/>
        <v>99.999999999999972</v>
      </c>
      <c r="AF29" s="42">
        <f>('SECA - Vetor de Impacto'!AH30/'Contribuição - SECA'!$BA29)*100</f>
        <v>3.4188295206576713</v>
      </c>
      <c r="AG29" s="42">
        <f>('SECA - Vetor de Impacto'!AI30/'Contribuição - SECA'!$BA29)*100</f>
        <v>4.7086582669638579</v>
      </c>
      <c r="AH29" s="42">
        <f>('SECA - Vetor de Impacto'!AJ30/'Contribuição - SECA'!$BA29)*100</f>
        <v>7.3317864838108369</v>
      </c>
      <c r="AI29" s="42">
        <f>('SECA - Vetor de Impacto'!AK30/'Contribuição - SECA'!$BA29)*100</f>
        <v>7.3232612534457004</v>
      </c>
      <c r="AJ29" s="42">
        <f>('SECA - Vetor de Impacto'!AL30/'Contribuição - SECA'!$BA29)*100</f>
        <v>1.9563826749501139</v>
      </c>
      <c r="AK29" s="42">
        <f>('SECA - Vetor de Impacto'!AM30/'Contribuição - SECA'!$BA29)*100</f>
        <v>7.4101581486599484</v>
      </c>
      <c r="AL29" s="42">
        <f>('SECA - Vetor de Impacto'!AN30/'Contribuição - SECA'!$BA29)*100</f>
        <v>0</v>
      </c>
      <c r="AM29" s="42">
        <f>('SECA - Vetor de Impacto'!AO30/'Contribuição - SECA'!$BA29)*100</f>
        <v>0.46098585638501544</v>
      </c>
      <c r="AN29" s="42">
        <f>('SECA - Vetor de Impacto'!AP30/'Contribuição - SECA'!$BA29)*100</f>
        <v>5.7697921910351688</v>
      </c>
      <c r="AO29" s="42">
        <f>('SECA - Vetor de Impacto'!AQ30/'Contribuição - SECA'!$BA29)*100</f>
        <v>5.9393155494120125</v>
      </c>
      <c r="AP29" s="42">
        <f>('SECA - Vetor de Impacto'!AR30/'Contribuição - SECA'!$BA29)*100</f>
        <v>1.5378408863927053</v>
      </c>
      <c r="AQ29" s="42">
        <f>('SECA - Vetor de Impacto'!AS30/'Contribuição - SECA'!$BA29)*100</f>
        <v>3.6148739907483343</v>
      </c>
      <c r="AR29" s="42">
        <f>('SECA - Vetor de Impacto'!AT30/'Contribuição - SECA'!$BA29)*100</f>
        <v>4.2960421111241622</v>
      </c>
      <c r="AS29" s="42">
        <f>('SECA - Vetor de Impacto'!AU30/'Contribuição - SECA'!$BA29)*100</f>
        <v>1.8733225228267356</v>
      </c>
      <c r="AT29" s="42">
        <f>('SECA - Vetor de Impacto'!AV30/'Contribuição - SECA'!$BA29)*100</f>
        <v>8.185404323878414</v>
      </c>
      <c r="AU29" s="42">
        <f>('SECA - Vetor de Impacto'!AW30/'Contribuição - SECA'!$BA29)*100</f>
        <v>8.185404323878414</v>
      </c>
      <c r="AV29" s="42">
        <f>('SECA - Vetor de Impacto'!AX30/'Contribuição - SECA'!$BA29)*100</f>
        <v>2.7284681079594724</v>
      </c>
      <c r="AW29" s="42">
        <f>('SECA - Vetor de Impacto'!AY30/'Contribuição - SECA'!$BA29)*100</f>
        <v>8.185404323878414</v>
      </c>
      <c r="AX29" s="42">
        <f>('SECA - Vetor de Impacto'!AZ30/'Contribuição - SECA'!$BA29)*100</f>
        <v>8.185404323878414</v>
      </c>
      <c r="AY29" s="42">
        <f>('SECA - Vetor de Impacto'!BA30/'Contribuição - SECA'!$BA29)*100</f>
        <v>3.7516436484442721</v>
      </c>
      <c r="AZ29" s="42">
        <f>('SECA - Vetor de Impacto'!BB30/'Contribuição - SECA'!$BA29)*100</f>
        <v>5.1370214916703292</v>
      </c>
      <c r="BA29" s="77">
        <f>SUM('SECA - Vetor de Impacto'!AH30:BB30)</f>
        <v>12.21686749282263</v>
      </c>
      <c r="BB29" s="77">
        <f t="shared" si="1"/>
        <v>99.999999999999986</v>
      </c>
      <c r="BC29" s="42">
        <f>('SECA - Vetor de Impacto'!BC30/'Contribuição - SECA'!$BI29)*100</f>
        <v>2.9689287372224942</v>
      </c>
      <c r="BD29" s="42">
        <f>('SECA - Vetor de Impacto'!BD30/'Contribuição - SECA'!$BI29)*100</f>
        <v>19.350028714455686</v>
      </c>
      <c r="BE29" s="42">
        <f>('SECA - Vetor de Impacto'!BE30/'Contribuição - SECA'!$BI29)*100</f>
        <v>23.139011281317572</v>
      </c>
      <c r="BF29" s="42">
        <f>('SECA - Vetor de Impacto'!BF30/'Contribuição - SECA'!$BI29)*100</f>
        <v>27.600461643175834</v>
      </c>
      <c r="BG29" s="42">
        <f>('SECA - Vetor de Impacto'!BG30/'Contribuição - SECA'!$BI29)*100</f>
        <v>9.8022386503587953</v>
      </c>
      <c r="BH29" s="42">
        <f>('SECA - Vetor de Impacto'!BH30/'Contribuição - SECA'!$BI29)*100</f>
        <v>17.139330973469612</v>
      </c>
      <c r="BI29" s="77">
        <f>SUM('SECA - Vetor de Impacto'!BC30:BH30)</f>
        <v>3.0388195089968439</v>
      </c>
      <c r="BJ29" s="77">
        <f t="shared" si="2"/>
        <v>100</v>
      </c>
      <c r="BL29" s="42">
        <f>('SECA - Vetor de Impacto'!AH30/'Contribuição - SECA'!$BY29)*100</f>
        <v>6.3584923496876318</v>
      </c>
      <c r="BM29" s="42">
        <f>('SECA - Vetor de Impacto'!AI30/'Contribuição - SECA'!$BY29)*100</f>
        <v>8.7573736528470256</v>
      </c>
      <c r="BN29" s="42">
        <f>('SECA - Vetor de Impacto'!AJ30/'Contribuição - SECA'!$BY29)*100</f>
        <v>13.635985060140229</v>
      </c>
      <c r="BO29" s="42">
        <f>('SECA - Vetor de Impacto'!AK30/'Contribuição - SECA'!$BY29)*100</f>
        <v>13.620129454668096</v>
      </c>
      <c r="BP29" s="42">
        <f>('SECA - Vetor de Impacto'!AL30/'Contribuição - SECA'!$BY29)*100</f>
        <v>3.6385681697690333</v>
      </c>
      <c r="BQ29" s="42">
        <f>('SECA - Vetor de Impacto'!AM30/'Contribuição - SECA'!$BY29)*100</f>
        <v>13.781744194476794</v>
      </c>
      <c r="BR29" s="42">
        <f>('SECA - Vetor de Impacto'!AN30/'Contribuição - SECA'!$BY29)*100</f>
        <v>0</v>
      </c>
      <c r="BS29" s="42">
        <f>('SECA - Vetor de Impacto'!AO30/'Contribuição - SECA'!$BY29)*100</f>
        <v>0.85736215375093039</v>
      </c>
      <c r="BT29" s="42">
        <f>('SECA - Vetor de Impacto'!AP30/'Contribuição - SECA'!$BY29)*100</f>
        <v>10.730918077169038</v>
      </c>
      <c r="BU29" s="42">
        <f>('SECA - Vetor de Impacto'!AQ30/'Contribuição - SECA'!$BY29)*100</f>
        <v>11.046205215886957</v>
      </c>
      <c r="BV29" s="42">
        <f>('SECA - Vetor de Impacto'!AR30/'Contribuição - SECA'!$BY29)*100</f>
        <v>2.860145395399484</v>
      </c>
      <c r="BW29" s="42">
        <f>('SECA - Vetor de Impacto'!AS30/'Contribuição - SECA'!$BY29)*100</f>
        <v>6.7231046404549852</v>
      </c>
      <c r="BX29" s="42">
        <f>('SECA - Vetor de Impacto'!AT30/'Contribuição - SECA'!$BY29)*100</f>
        <v>7.9899716357498027</v>
      </c>
      <c r="BY29" s="77">
        <f>SUM('SECA - Vetor de Impacto'!AH30:AT30)</f>
        <v>6.568756387113833</v>
      </c>
      <c r="BZ29" s="77">
        <f t="shared" si="3"/>
        <v>100</v>
      </c>
      <c r="CA29" s="42">
        <f>('SECA - Vetor de Impacto'!AU30/'Contribuição - SECA'!$CI29)*100</f>
        <v>4.0519976686652637</v>
      </c>
      <c r="CB29" s="42">
        <f>('SECA - Vetor de Impacto'!AV30/'Contribuição - SECA'!$CI29)*100</f>
        <v>17.705034148305895</v>
      </c>
      <c r="CC29" s="42">
        <f>('SECA - Vetor de Impacto'!AW30/'Contribuição - SECA'!$CI29)*100</f>
        <v>17.705034148305895</v>
      </c>
      <c r="CD29" s="42">
        <f>('SECA - Vetor de Impacto'!AX30/'Contribuição - SECA'!$CI29)*100</f>
        <v>5.9016780494352998</v>
      </c>
      <c r="CE29" s="42">
        <f>('SECA - Vetor de Impacto'!AY30/'Contribuição - SECA'!$CI29)*100</f>
        <v>17.705034148305895</v>
      </c>
      <c r="CF29" s="42">
        <f>('SECA - Vetor de Impacto'!AZ30/'Contribuição - SECA'!$CI29)*100</f>
        <v>17.705034148305895</v>
      </c>
      <c r="CG29" s="42">
        <f>('SECA - Vetor de Impacto'!BA30/'Contribuição - SECA'!$CI29)*100</f>
        <v>8.1148073179735345</v>
      </c>
      <c r="CH29" s="42">
        <f>('SECA - Vetor de Impacto'!BB30/'Contribuição - SECA'!$CI29)*100</f>
        <v>11.111380370702316</v>
      </c>
      <c r="CI29" s="77">
        <f>SUM('SECA - Vetor de Impacto'!AU30:BB30)</f>
        <v>5.6481111057087956</v>
      </c>
      <c r="CJ29" s="77">
        <f t="shared" si="4"/>
        <v>99.999999999999986</v>
      </c>
    </row>
    <row r="30" spans="1:88" x14ac:dyDescent="0.25">
      <c r="A30" s="34" t="s">
        <v>925</v>
      </c>
      <c r="B30" s="34" t="s">
        <v>926</v>
      </c>
      <c r="C30" s="42">
        <v>2.7633365424899661</v>
      </c>
      <c r="D30" s="42">
        <v>4.9687441194112987</v>
      </c>
      <c r="E30" s="42">
        <v>3.5966231964342588</v>
      </c>
      <c r="F30" s="42">
        <v>3.4737372286181847</v>
      </c>
      <c r="G30" s="42">
        <v>1.3797461973294503</v>
      </c>
      <c r="H30" s="42">
        <v>6.1864959564110684</v>
      </c>
      <c r="I30" s="42">
        <v>2.3602898547931352</v>
      </c>
      <c r="J30" s="42">
        <v>2.8652421584925434</v>
      </c>
      <c r="K30" s="42">
        <v>3.5426903866115658</v>
      </c>
      <c r="L30" s="42">
        <v>5.2127377162954422</v>
      </c>
      <c r="M30" s="42">
        <v>5.3409891389256385</v>
      </c>
      <c r="N30" s="42">
        <v>6.761291873336809</v>
      </c>
      <c r="O30" s="42">
        <v>6.585318315838693</v>
      </c>
      <c r="P30" s="42">
        <v>0.22294487332840218</v>
      </c>
      <c r="Q30" s="42">
        <v>0</v>
      </c>
      <c r="R30" s="42">
        <v>0</v>
      </c>
      <c r="S30" s="42">
        <v>0</v>
      </c>
      <c r="T30" s="42">
        <v>7.6058501016265607</v>
      </c>
      <c r="U30" s="42">
        <v>7.6058501016265607</v>
      </c>
      <c r="V30" s="42">
        <v>5.7043875762199212</v>
      </c>
      <c r="W30" s="42">
        <v>4.421370184862881</v>
      </c>
      <c r="X30" s="42">
        <v>2.9386239029011669</v>
      </c>
      <c r="Y30" s="42">
        <v>3.5574920580872709</v>
      </c>
      <c r="Z30" s="42">
        <v>3.8699450719189636</v>
      </c>
      <c r="AA30" s="42">
        <v>3.2442497943540221</v>
      </c>
      <c r="AB30" s="42">
        <v>4.207491545580651</v>
      </c>
      <c r="AC30" s="42">
        <v>1.584552104505534</v>
      </c>
      <c r="AD30" s="74">
        <f t="shared" si="0"/>
        <v>99.999999999999972</v>
      </c>
      <c r="AF30" s="42">
        <f>('SECA - Vetor de Impacto'!AH31/'Contribuição - SECA'!$BA30)*100</f>
        <v>3.4285574033466224</v>
      </c>
      <c r="AG30" s="42">
        <f>('SECA - Vetor de Impacto'!AI31/'Contribuição - SECA'!$BA30)*100</f>
        <v>6.1648750248105033</v>
      </c>
      <c r="AH30" s="42">
        <f>('SECA - Vetor de Impacto'!AJ31/'Contribuição - SECA'!$BA30)*100</f>
        <v>4.4624420144176655</v>
      </c>
      <c r="AI30" s="42">
        <f>('SECA - Vetor de Impacto'!AK31/'Contribuição - SECA'!$BA30)*100</f>
        <v>4.3099735806077266</v>
      </c>
      <c r="AJ30" s="42">
        <f>('SECA - Vetor de Impacto'!AL31/'Contribuição - SECA'!$BA30)*100</f>
        <v>1.7118939249182723</v>
      </c>
      <c r="AK30" s="42">
        <f>('SECA - Vetor de Impacto'!AM31/'Contribuição - SECA'!$BA30)*100</f>
        <v>7.6757775196700013</v>
      </c>
      <c r="AL30" s="42">
        <f>('SECA - Vetor de Impacto'!AN31/'Contribuição - SECA'!$BA30)*100</f>
        <v>2.928484870106737</v>
      </c>
      <c r="AM30" s="42">
        <f>('SECA - Vetor de Impacto'!AO31/'Contribuição - SECA'!$BA30)*100</f>
        <v>3.5549948635748319</v>
      </c>
      <c r="AN30" s="42">
        <f>('SECA - Vetor de Impacto'!AP31/'Contribuição - SECA'!$BA30)*100</f>
        <v>4.3955259035648551</v>
      </c>
      <c r="AO30" s="42">
        <f>('SECA - Vetor de Impacto'!AQ31/'Contribuição - SECA'!$BA30)*100</f>
        <v>6.467605452358252</v>
      </c>
      <c r="AP30" s="42">
        <f>('SECA - Vetor de Impacto'!AR31/'Contribuição - SECA'!$BA30)*100</f>
        <v>6.6267309724631156</v>
      </c>
      <c r="AQ30" s="42">
        <f>('SECA - Vetor de Impacto'!AS31/'Contribuição - SECA'!$BA30)*100</f>
        <v>8.3889446515363932</v>
      </c>
      <c r="AR30" s="42">
        <f>('SECA - Vetor de Impacto'!AT31/'Contribuição - SECA'!$BA30)*100</f>
        <v>8.1706087977320063</v>
      </c>
      <c r="AS30" s="42">
        <f>('SECA - Vetor de Impacto'!AU31/'Contribuição - SECA'!$BA30)*100</f>
        <v>0.27661462302362461</v>
      </c>
      <c r="AT30" s="42">
        <f>('SECA - Vetor de Impacto'!AV31/'Contribuição - SECA'!$BA30)*100</f>
        <v>0</v>
      </c>
      <c r="AU30" s="42">
        <f>('SECA - Vetor de Impacto'!AW31/'Contribuição - SECA'!$BA30)*100</f>
        <v>0</v>
      </c>
      <c r="AV30" s="42">
        <f>('SECA - Vetor de Impacto'!AX31/'Contribuição - SECA'!$BA30)*100</f>
        <v>0</v>
      </c>
      <c r="AW30" s="42">
        <f>('SECA - Vetor de Impacto'!AY31/'Contribuição - SECA'!$BA30)*100</f>
        <v>9.436814254690475</v>
      </c>
      <c r="AX30" s="42">
        <f>('SECA - Vetor de Impacto'!AZ31/'Contribuição - SECA'!$BA30)*100</f>
        <v>9.436814254690475</v>
      </c>
      <c r="AY30" s="42">
        <f>('SECA - Vetor de Impacto'!BA31/'Contribuição - SECA'!$BA30)*100</f>
        <v>7.0776106910178562</v>
      </c>
      <c r="AZ30" s="42">
        <f>('SECA - Vetor de Impacto'!BB31/'Contribuição - SECA'!$BA30)*100</f>
        <v>5.4857311974705656</v>
      </c>
      <c r="BA30" s="77">
        <f>SUM('SECA - Vetor de Impacto'!AH31:BB31)</f>
        <v>10.59679647189156</v>
      </c>
      <c r="BB30" s="77">
        <f t="shared" si="1"/>
        <v>99.999999999999957</v>
      </c>
      <c r="BC30" s="42">
        <f>('SECA - Vetor de Impacto'!BC31/'Contribuição - SECA'!$BI30)*100</f>
        <v>15.145707735275279</v>
      </c>
      <c r="BD30" s="42">
        <f>('SECA - Vetor de Impacto'!BD31/'Contribuição - SECA'!$BI30)*100</f>
        <v>18.335362660447569</v>
      </c>
      <c r="BE30" s="42">
        <f>('SECA - Vetor de Impacto'!BE31/'Contribuição - SECA'!$BI30)*100</f>
        <v>19.9457497616444</v>
      </c>
      <c r="BF30" s="42">
        <f>('SECA - Vetor de Impacto'!BF31/'Contribuição - SECA'!$BI30)*100</f>
        <v>16.720907754477462</v>
      </c>
      <c r="BG30" s="42">
        <f>('SECA - Vetor de Impacto'!BG31/'Contribuição - SECA'!$BI30)*100</f>
        <v>21.685468897565645</v>
      </c>
      <c r="BH30" s="42">
        <f>('SECA - Vetor de Impacto'!BH31/'Contribuição - SECA'!$BI30)*100</f>
        <v>8.1668031905896257</v>
      </c>
      <c r="BI30" s="77">
        <f>SUM('SECA - Vetor de Impacto'!BC31:BH31)</f>
        <v>2.5509777629193997</v>
      </c>
      <c r="BJ30" s="77">
        <f t="shared" si="2"/>
        <v>99.999999999999972</v>
      </c>
      <c r="BL30" s="42">
        <f>('SECA - Vetor de Impacto'!AH31/'Contribuição - SECA'!$BY30)*100</f>
        <v>5.0208484431282976</v>
      </c>
      <c r="BM30" s="42">
        <f>('SECA - Vetor de Impacto'!AI31/'Contribuição - SECA'!$BY30)*100</f>
        <v>9.0279670219863171</v>
      </c>
      <c r="BN30" s="42">
        <f>('SECA - Vetor de Impacto'!AJ31/'Contribuição - SECA'!$BY30)*100</f>
        <v>6.5348898690654664</v>
      </c>
      <c r="BO30" s="42">
        <f>('SECA - Vetor de Impacto'!AK31/'Contribuição - SECA'!$BY30)*100</f>
        <v>6.3116120269696578</v>
      </c>
      <c r="BP30" s="42">
        <f>('SECA - Vetor de Impacto'!AL31/'Contribuição - SECA'!$BY30)*100</f>
        <v>2.5069319065029929</v>
      </c>
      <c r="BQ30" s="42">
        <f>('SECA - Vetor de Impacto'!AM31/'Contribuição - SECA'!$BY30)*100</f>
        <v>11.240563034416866</v>
      </c>
      <c r="BR30" s="42">
        <f>('SECA - Vetor de Impacto'!AN31/'Contribuição - SECA'!$BY30)*100</f>
        <v>4.2885321641247973</v>
      </c>
      <c r="BS30" s="42">
        <f>('SECA - Vetor de Impacto'!AO31/'Contribuição - SECA'!$BY30)*100</f>
        <v>5.206006003774724</v>
      </c>
      <c r="BT30" s="42">
        <f>('SECA - Vetor de Impacto'!AP31/'Contribuição - SECA'!$BY30)*100</f>
        <v>6.4368965699981713</v>
      </c>
      <c r="BU30" s="42">
        <f>('SECA - Vetor de Impacto'!AQ31/'Contribuição - SECA'!$BY30)*100</f>
        <v>9.4712915509433167</v>
      </c>
      <c r="BV30" s="42">
        <f>('SECA - Vetor de Impacto'!AR31/'Contribuição - SECA'!$BY30)*100</f>
        <v>9.7043181641482299</v>
      </c>
      <c r="BW30" s="42">
        <f>('SECA - Vetor de Impacto'!AS31/'Contribuição - SECA'!$BY30)*100</f>
        <v>12.284939331055945</v>
      </c>
      <c r="BX30" s="42">
        <f>('SECA - Vetor de Impacto'!AT31/'Contribuição - SECA'!$BY30)*100</f>
        <v>11.965203913885212</v>
      </c>
      <c r="BY30" s="77">
        <f>SUM('SECA - Vetor de Impacto'!AH31:AT31)</f>
        <v>7.2361724132872389</v>
      </c>
      <c r="BZ30" s="77">
        <f t="shared" si="3"/>
        <v>100</v>
      </c>
      <c r="CA30" s="42">
        <f>('SECA - Vetor de Impacto'!AU31/'Contribuição - SECA'!$CI30)*100</f>
        <v>0.87222754173452843</v>
      </c>
      <c r="CB30" s="42">
        <f>('SECA - Vetor de Impacto'!AV31/'Contribuição - SECA'!$CI30)*100</f>
        <v>0</v>
      </c>
      <c r="CC30" s="42">
        <f>('SECA - Vetor de Impacto'!AW31/'Contribuição - SECA'!$CI30)*100</f>
        <v>0</v>
      </c>
      <c r="CD30" s="42">
        <f>('SECA - Vetor de Impacto'!AX31/'Contribuição - SECA'!$CI30)*100</f>
        <v>0</v>
      </c>
      <c r="CE30" s="42">
        <f>('SECA - Vetor de Impacto'!AY31/'Contribuição - SECA'!$CI30)*100</f>
        <v>29.756378058404547</v>
      </c>
      <c r="CF30" s="42">
        <f>('SECA - Vetor de Impacto'!AZ31/'Contribuição - SECA'!$CI30)*100</f>
        <v>29.756378058404547</v>
      </c>
      <c r="CG30" s="42">
        <f>('SECA - Vetor de Impacto'!BA31/'Contribuição - SECA'!$CI30)*100</f>
        <v>22.317283543803413</v>
      </c>
      <c r="CH30" s="42">
        <f>('SECA - Vetor de Impacto'!BB31/'Contribuição - SECA'!$CI30)*100</f>
        <v>17.297732797652966</v>
      </c>
      <c r="CI30" s="77">
        <f>SUM('SECA - Vetor de Impacto'!AU31:BB31)</f>
        <v>3.3606240586043192</v>
      </c>
      <c r="CJ30" s="77">
        <f t="shared" si="4"/>
        <v>100</v>
      </c>
    </row>
    <row r="31" spans="1:88" x14ac:dyDescent="0.25">
      <c r="A31" s="34" t="s">
        <v>927</v>
      </c>
      <c r="B31" s="34" t="s">
        <v>928</v>
      </c>
      <c r="C31" s="42">
        <v>4.0944683198345464</v>
      </c>
      <c r="D31" s="42">
        <v>1.6429775159017026</v>
      </c>
      <c r="E31" s="42">
        <v>3.7271396672053689</v>
      </c>
      <c r="F31" s="42">
        <v>3.6627614014141274</v>
      </c>
      <c r="G31" s="42">
        <v>0.85776960974233085</v>
      </c>
      <c r="H31" s="42">
        <v>5.3981755123013597</v>
      </c>
      <c r="I31" s="42">
        <v>4.9471535079866422</v>
      </c>
      <c r="J31" s="42">
        <v>3.707303857465746</v>
      </c>
      <c r="K31" s="42">
        <v>4.5665260030294137</v>
      </c>
      <c r="L31" s="42">
        <v>4.6291610543828812</v>
      </c>
      <c r="M31" s="42">
        <v>3.7824687384065077</v>
      </c>
      <c r="N31" s="42">
        <v>5.4205545211125061</v>
      </c>
      <c r="O31" s="42">
        <v>4.6623401458061666</v>
      </c>
      <c r="P31" s="42">
        <v>0.83531488877474569</v>
      </c>
      <c r="Q31" s="42">
        <v>0</v>
      </c>
      <c r="R31" s="42">
        <v>6.3326863790017143</v>
      </c>
      <c r="S31" s="42">
        <v>4.2217909193344765</v>
      </c>
      <c r="T31" s="42">
        <v>6.3326863790017143</v>
      </c>
      <c r="U31" s="42">
        <v>6.3326863790017143</v>
      </c>
      <c r="V31" s="42">
        <v>2.9024812570424516</v>
      </c>
      <c r="W31" s="42">
        <v>3.4138471045831356</v>
      </c>
      <c r="X31" s="42">
        <v>2.1152568139227457</v>
      </c>
      <c r="Y31" s="42">
        <v>3.4400941431053833</v>
      </c>
      <c r="Z31" s="42">
        <v>3.5590004613435666</v>
      </c>
      <c r="AA31" s="42">
        <v>3.1584591708332628</v>
      </c>
      <c r="AB31" s="42">
        <v>2.6947601612773249</v>
      </c>
      <c r="AC31" s="42">
        <v>3.5621360881884634</v>
      </c>
      <c r="AD31" s="74">
        <f t="shared" si="0"/>
        <v>100.00000000000003</v>
      </c>
      <c r="AF31" s="42">
        <f>('SECA - Vetor de Impacto'!AH32/'Contribuição - SECA'!$BA31)*100</f>
        <v>5.0257193891847072</v>
      </c>
      <c r="AG31" s="42">
        <f>('SECA - Vetor de Impacto'!AI32/'Contribuição - SECA'!$BA31)*100</f>
        <v>2.016658406578018</v>
      </c>
      <c r="AH31" s="42">
        <f>('SECA - Vetor de Impacto'!AJ32/'Contribuição - SECA'!$BA31)*100</f>
        <v>4.5748450417685449</v>
      </c>
      <c r="AI31" s="42">
        <f>('SECA - Vetor de Impacto'!AK32/'Contribuição - SECA'!$BA31)*100</f>
        <v>4.4958245015284861</v>
      </c>
      <c r="AJ31" s="42">
        <f>('SECA - Vetor de Impacto'!AL32/'Contribuição - SECA'!$BA31)*100</f>
        <v>1.0528618180417699</v>
      </c>
      <c r="AK31" s="42">
        <f>('SECA - Vetor de Impacto'!AM32/'Contribuição - SECA'!$BA31)*100</f>
        <v>6.6259433995306427</v>
      </c>
      <c r="AL31" s="42">
        <f>('SECA - Vetor de Impacto'!AN32/'Contribuição - SECA'!$BA31)*100</f>
        <v>6.072340378339109</v>
      </c>
      <c r="AM31" s="42">
        <f>('SECA - Vetor de Impacto'!AO32/'Contribuição - SECA'!$BA31)*100</f>
        <v>4.5504977502958806</v>
      </c>
      <c r="AN31" s="42">
        <f>('SECA - Vetor de Impacto'!AP32/'Contribuição - SECA'!$BA31)*100</f>
        <v>5.605142470749036</v>
      </c>
      <c r="AO31" s="42">
        <f>('SECA - Vetor de Impacto'!AQ32/'Contribuição - SECA'!$BA31)*100</f>
        <v>5.6820233176479613</v>
      </c>
      <c r="AP31" s="42">
        <f>('SECA - Vetor de Impacto'!AR32/'Contribuição - SECA'!$BA31)*100</f>
        <v>4.6427582271201366</v>
      </c>
      <c r="AQ31" s="42">
        <f>('SECA - Vetor de Impacto'!AS32/'Contribuição - SECA'!$BA31)*100</f>
        <v>6.6534123184982361</v>
      </c>
      <c r="AR31" s="42">
        <f>('SECA - Vetor de Impacto'!AT32/'Contribuição - SECA'!$BA31)*100</f>
        <v>5.7227487037191569</v>
      </c>
      <c r="AS31" s="42">
        <f>('SECA - Vetor de Impacto'!AU32/'Contribuição - SECA'!$BA31)*100</f>
        <v>1.0252999668488205</v>
      </c>
      <c r="AT31" s="42">
        <f>('SECA - Vetor de Impacto'!AV32/'Contribuição - SECA'!$BA31)*100</f>
        <v>0</v>
      </c>
      <c r="AU31" s="42">
        <f>('SECA - Vetor de Impacto'!AW32/'Contribuição - SECA'!$BA31)*100</f>
        <v>7.773000603375257</v>
      </c>
      <c r="AV31" s="42">
        <f>('SECA - Vetor de Impacto'!AX32/'Contribuição - SECA'!$BA31)*100</f>
        <v>5.1820004022501722</v>
      </c>
      <c r="AW31" s="42">
        <f>('SECA - Vetor de Impacto'!AY32/'Contribuição - SECA'!$BA31)*100</f>
        <v>7.773000603375257</v>
      </c>
      <c r="AX31" s="42">
        <f>('SECA - Vetor de Impacto'!AZ32/'Contribuição - SECA'!$BA31)*100</f>
        <v>7.773000603375257</v>
      </c>
      <c r="AY31" s="42">
        <f>('SECA - Vetor de Impacto'!BA32/'Contribuição - SECA'!$BA31)*100</f>
        <v>3.5626252765469921</v>
      </c>
      <c r="AZ31" s="42">
        <f>('SECA - Vetor de Impacto'!BB32/'Contribuição - SECA'!$BA31)*100</f>
        <v>4.1902968212265561</v>
      </c>
      <c r="BA31" s="77">
        <f>SUM('SECA - Vetor de Impacto'!AH32:BB32)</f>
        <v>12.865044672269439</v>
      </c>
      <c r="BB31" s="77">
        <f t="shared" si="1"/>
        <v>99.999999999999972</v>
      </c>
      <c r="BC31" s="42">
        <f>('SECA - Vetor de Impacto'!BC32/'Contribuição - SECA'!$BI31)*100</f>
        <v>11.415489906771166</v>
      </c>
      <c r="BD31" s="42">
        <f>('SECA - Vetor de Impacto'!BD32/'Contribuição - SECA'!$BI31)*100</f>
        <v>18.565291793640505</v>
      </c>
      <c r="BE31" s="42">
        <f>('SECA - Vetor de Impacto'!BE32/'Contribuição - SECA'!$BI31)*100</f>
        <v>19.206998212816174</v>
      </c>
      <c r="BF31" s="42">
        <f>('SECA - Vetor de Impacto'!BF32/'Contribuição - SECA'!$BI31)*100</f>
        <v>17.045381226656467</v>
      </c>
      <c r="BG31" s="42">
        <f>('SECA - Vetor de Impacto'!BG32/'Contribuição - SECA'!$BI31)*100</f>
        <v>14.542918486187109</v>
      </c>
      <c r="BH31" s="42">
        <f>('SECA - Vetor de Impacto'!BH32/'Contribuição - SECA'!$BI31)*100</f>
        <v>19.223920373928582</v>
      </c>
      <c r="BI31" s="77">
        <f>SUM('SECA - Vetor de Impacto'!BC32:BH32)</f>
        <v>2.9260420822532147</v>
      </c>
      <c r="BJ31" s="77">
        <f t="shared" si="2"/>
        <v>100</v>
      </c>
      <c r="BL31" s="42">
        <f>('SECA - Vetor de Impacto'!AH32/'Contribuição - SECA'!$BY31)*100</f>
        <v>8.0128463515504915</v>
      </c>
      <c r="BM31" s="42">
        <f>('SECA - Vetor de Impacto'!AI32/'Contribuição - SECA'!$BY31)*100</f>
        <v>3.2152957027896667</v>
      </c>
      <c r="BN31" s="42">
        <f>('SECA - Vetor de Impacto'!AJ32/'Contribuição - SECA'!$BY31)*100</f>
        <v>7.2939867038200612</v>
      </c>
      <c r="BO31" s="42">
        <f>('SECA - Vetor de Impacto'!AK32/'Contribuição - SECA'!$BY31)*100</f>
        <v>7.1679988802812673</v>
      </c>
      <c r="BP31" s="42">
        <f>('SECA - Vetor de Impacto'!AL32/'Contribuição - SECA'!$BY31)*100</f>
        <v>1.6786492289119634</v>
      </c>
      <c r="BQ31" s="42">
        <f>('SECA - Vetor de Impacto'!AM32/'Contribuição - SECA'!$BY31)*100</f>
        <v>10.564192363935799</v>
      </c>
      <c r="BR31" s="42">
        <f>('SECA - Vetor de Impacto'!AN32/'Contribuição - SECA'!$BY31)*100</f>
        <v>9.6815454023668757</v>
      </c>
      <c r="BS31" s="42">
        <f>('SECA - Vetor de Impacto'!AO32/'Contribuição - SECA'!$BY31)*100</f>
        <v>7.2551681605351526</v>
      </c>
      <c r="BT31" s="42">
        <f>('SECA - Vetor de Impacto'!AP32/'Contribuição - SECA'!$BY31)*100</f>
        <v>8.936659992062971</v>
      </c>
      <c r="BU31" s="42">
        <f>('SECA - Vetor de Impacto'!AQ32/'Contribuição - SECA'!$BY31)*100</f>
        <v>9.059236356932022</v>
      </c>
      <c r="BV31" s="42">
        <f>('SECA - Vetor de Impacto'!AR32/'Contribuição - SECA'!$BY31)*100</f>
        <v>7.4022653157612179</v>
      </c>
      <c r="BW31" s="42">
        <f>('SECA - Vetor de Impacto'!AS32/'Contribuição - SECA'!$BY31)*100</f>
        <v>10.607987930318629</v>
      </c>
      <c r="BX31" s="42">
        <f>('SECA - Vetor de Impacto'!AT32/'Contribuição - SECA'!$BY31)*100</f>
        <v>9.1241676107338776</v>
      </c>
      <c r="BY31" s="77">
        <f>SUM('SECA - Vetor de Impacto'!AH32:AT32)</f>
        <v>8.0690558155580927</v>
      </c>
      <c r="BZ31" s="77">
        <f t="shared" si="3"/>
        <v>99.999999999999986</v>
      </c>
      <c r="CA31" s="42">
        <f>('SECA - Vetor de Impacto'!AU32/'Contribuição - SECA'!$CI31)*100</f>
        <v>2.750325380245215</v>
      </c>
      <c r="CB31" s="42">
        <f>('SECA - Vetor de Impacto'!AV32/'Contribuição - SECA'!$CI31)*100</f>
        <v>0</v>
      </c>
      <c r="CC31" s="42">
        <f>('SECA - Vetor de Impacto'!AW32/'Contribuição - SECA'!$CI31)*100</f>
        <v>20.850757369893245</v>
      </c>
      <c r="CD31" s="42">
        <f>('SECA - Vetor de Impacto'!AX32/'Contribuição - SECA'!$CI31)*100</f>
        <v>13.900504913262163</v>
      </c>
      <c r="CE31" s="42">
        <f>('SECA - Vetor de Impacto'!AY32/'Contribuição - SECA'!$CI31)*100</f>
        <v>20.850757369893245</v>
      </c>
      <c r="CF31" s="42">
        <f>('SECA - Vetor de Impacto'!AZ32/'Contribuição - SECA'!$CI31)*100</f>
        <v>20.850757369893245</v>
      </c>
      <c r="CG31" s="42">
        <f>('SECA - Vetor de Impacto'!BA32/'Contribuição - SECA'!$CI31)*100</f>
        <v>9.5565971278677342</v>
      </c>
      <c r="CH31" s="42">
        <f>('SECA - Vetor de Impacto'!BB32/'Contribuição - SECA'!$CI31)*100</f>
        <v>11.240300468945149</v>
      </c>
      <c r="CI31" s="77">
        <f>SUM('SECA - Vetor de Impacto'!AU32:BB32)</f>
        <v>4.7959888567113476</v>
      </c>
      <c r="CJ31" s="77">
        <f t="shared" si="4"/>
        <v>99.999999999999986</v>
      </c>
    </row>
    <row r="32" spans="1:88" x14ac:dyDescent="0.25">
      <c r="A32" s="34" t="s">
        <v>929</v>
      </c>
      <c r="B32" s="34" t="s">
        <v>930</v>
      </c>
      <c r="C32" s="42">
        <v>4.6427105249697345</v>
      </c>
      <c r="D32" s="42">
        <v>1.5333880623035219</v>
      </c>
      <c r="E32" s="42">
        <v>3.8755264551013879</v>
      </c>
      <c r="F32" s="42">
        <v>3.9575577110480906</v>
      </c>
      <c r="G32" s="42">
        <v>1.4267720961143544</v>
      </c>
      <c r="H32" s="42">
        <v>4.8401055092727576</v>
      </c>
      <c r="I32" s="42">
        <v>0.99601923331062436</v>
      </c>
      <c r="J32" s="42">
        <v>2.7946932122534922</v>
      </c>
      <c r="K32" s="42">
        <v>4.4689392418100429</v>
      </c>
      <c r="L32" s="42">
        <v>5.2414657032154661</v>
      </c>
      <c r="M32" s="42">
        <v>3.0629340774475908</v>
      </c>
      <c r="N32" s="42">
        <v>4.6075082150060886</v>
      </c>
      <c r="O32" s="42">
        <v>3.6101399080784113</v>
      </c>
      <c r="P32" s="42">
        <v>3.6433254521734328</v>
      </c>
      <c r="Q32" s="42">
        <v>0</v>
      </c>
      <c r="R32" s="42">
        <v>6.4892162170237677</v>
      </c>
      <c r="S32" s="42">
        <v>4.3261441446825124</v>
      </c>
      <c r="T32" s="42">
        <v>6.4892162170237677</v>
      </c>
      <c r="U32" s="42">
        <v>6.4892162170237677</v>
      </c>
      <c r="V32" s="42">
        <v>2.9742240994692262</v>
      </c>
      <c r="W32" s="42">
        <v>3.8917806153309651</v>
      </c>
      <c r="X32" s="42">
        <v>1.8993917990599862</v>
      </c>
      <c r="Y32" s="42">
        <v>3.6805296146345055</v>
      </c>
      <c r="Z32" s="42">
        <v>5.2176026268810345</v>
      </c>
      <c r="AA32" s="42">
        <v>4.9430402020883975</v>
      </c>
      <c r="AB32" s="42">
        <v>1.5187527316438598</v>
      </c>
      <c r="AC32" s="42">
        <v>3.379800113033212</v>
      </c>
      <c r="AD32" s="74">
        <f t="shared" si="0"/>
        <v>99.999999999999986</v>
      </c>
      <c r="AF32" s="42">
        <f>('SECA - Vetor de Impacto'!AH33/'Contribuição - SECA'!$BA32)*100</f>
        <v>5.8501245885574278</v>
      </c>
      <c r="AG32" s="42">
        <f>('SECA - Vetor de Impacto'!AI33/'Contribuição - SECA'!$BA32)*100</f>
        <v>1.9321711226311575</v>
      </c>
      <c r="AH32" s="42">
        <f>('SECA - Vetor de Impacto'!AJ33/'Contribuição - SECA'!$BA32)*100</f>
        <v>4.8834215458094343</v>
      </c>
      <c r="AI32" s="42">
        <f>('SECA - Vetor de Impacto'!AK33/'Contribuição - SECA'!$BA32)*100</f>
        <v>4.9867863937496759</v>
      </c>
      <c r="AJ32" s="42">
        <f>('SECA - Vetor de Impacto'!AL33/'Contribuição - SECA'!$BA32)*100</f>
        <v>1.7978279017946348</v>
      </c>
      <c r="AK32" s="42">
        <f>('SECA - Vetor de Impacto'!AM33/'Contribuição - SECA'!$BA32)*100</f>
        <v>6.0988554204967187</v>
      </c>
      <c r="AL32" s="42">
        <f>('SECA - Vetor de Impacto'!AN33/'Contribuição - SECA'!$BA32)*100</f>
        <v>1.2550505951487434</v>
      </c>
      <c r="AM32" s="42">
        <f>('SECA - Vetor de Impacto'!AO33/'Contribuição - SECA'!$BA32)*100</f>
        <v>3.5214996477914755</v>
      </c>
      <c r="AN32" s="42">
        <f>('SECA - Vetor de Impacto'!AP33/'Contribuição - SECA'!$BA32)*100</f>
        <v>5.6311611940209323</v>
      </c>
      <c r="AO32" s="42">
        <f>('SECA - Vetor de Impacto'!AQ33/'Contribuição - SECA'!$BA32)*100</f>
        <v>6.6045960060499658</v>
      </c>
      <c r="AP32" s="42">
        <f>('SECA - Vetor de Impacto'!AR33/'Contribuição - SECA'!$BA32)*100</f>
        <v>3.8595010098596267</v>
      </c>
      <c r="AQ32" s="42">
        <f>('SECA - Vetor de Impacto'!AS33/'Contribuição - SECA'!$BA32)*100</f>
        <v>5.805767332599995</v>
      </c>
      <c r="AR32" s="42">
        <f>('SECA - Vetor de Impacto'!AT33/'Contribuição - SECA'!$BA32)*100</f>
        <v>4.5490168148098453</v>
      </c>
      <c r="AS32" s="42">
        <f>('SECA - Vetor de Impacto'!AU33/'Contribuição - SECA'!$BA32)*100</f>
        <v>4.590832811402958</v>
      </c>
      <c r="AT32" s="42">
        <f>('SECA - Vetor de Impacto'!AV33/'Contribuição - SECA'!$BA32)*100</f>
        <v>0</v>
      </c>
      <c r="AU32" s="42">
        <f>('SECA - Vetor de Impacto'!AW33/'Contribuição - SECA'!$BA32)*100</f>
        <v>8.1768447865751508</v>
      </c>
      <c r="AV32" s="42">
        <f>('SECA - Vetor de Impacto'!AX33/'Contribuição - SECA'!$BA32)*100</f>
        <v>5.4512298577167675</v>
      </c>
      <c r="AW32" s="42">
        <f>('SECA - Vetor de Impacto'!AY33/'Contribuição - SECA'!$BA32)*100</f>
        <v>8.1768447865751508</v>
      </c>
      <c r="AX32" s="42">
        <f>('SECA - Vetor de Impacto'!AZ33/'Contribuição - SECA'!$BA32)*100</f>
        <v>8.1768447865751508</v>
      </c>
      <c r="AY32" s="42">
        <f>('SECA - Vetor de Impacto'!BA33/'Contribuição - SECA'!$BA32)*100</f>
        <v>3.747720527180276</v>
      </c>
      <c r="AZ32" s="42">
        <f>('SECA - Vetor de Impacto'!BB33/'Contribuição - SECA'!$BA32)*100</f>
        <v>4.9039028706549077</v>
      </c>
      <c r="BA32" s="77">
        <f>SUM('SECA - Vetor de Impacto'!AH33:BB33)</f>
        <v>12.229656133889357</v>
      </c>
      <c r="BB32" s="77">
        <f t="shared" si="1"/>
        <v>99.999999999999972</v>
      </c>
      <c r="BC32" s="42">
        <f>('SECA - Vetor de Impacto'!BC33/'Contribuição - SECA'!$BI32)*100</f>
        <v>9.2028733158599021</v>
      </c>
      <c r="BD32" s="42">
        <f>('SECA - Vetor de Impacto'!BD33/'Contribuição - SECA'!$BI32)*100</f>
        <v>17.83278615581845</v>
      </c>
      <c r="BE32" s="42">
        <f>('SECA - Vetor de Impacto'!BE33/'Contribuição - SECA'!$BI32)*100</f>
        <v>25.280163898489878</v>
      </c>
      <c r="BF32" s="42">
        <f>('SECA - Vetor de Impacto'!BF33/'Contribuição - SECA'!$BI32)*100</f>
        <v>23.949862686326885</v>
      </c>
      <c r="BG32" s="42">
        <f>('SECA - Vetor de Impacto'!BG33/'Contribuição - SECA'!$BI32)*100</f>
        <v>7.3586128961659254</v>
      </c>
      <c r="BH32" s="42">
        <f>('SECA - Vetor de Impacto'!BH33/'Contribuição - SECA'!$BI32)*100</f>
        <v>16.375701047338946</v>
      </c>
      <c r="BI32" s="77">
        <f>SUM('SECA - Vetor de Impacto'!BC33:BH33)</f>
        <v>3.1805254127912201</v>
      </c>
      <c r="BJ32" s="77">
        <f t="shared" si="2"/>
        <v>99.999999999999986</v>
      </c>
      <c r="BL32" s="42">
        <f>('SECA - Vetor de Impacto'!AH33/'Contribuição - SECA'!$BY32)*100</f>
        <v>10.303908871920708</v>
      </c>
      <c r="BM32" s="42">
        <f>('SECA - Vetor de Impacto'!AI33/'Contribuição - SECA'!$BY32)*100</f>
        <v>3.4031608850671482</v>
      </c>
      <c r="BN32" s="42">
        <f>('SECA - Vetor de Impacto'!AJ33/'Contribuição - SECA'!$BY32)*100</f>
        <v>8.6012408504281943</v>
      </c>
      <c r="BO32" s="42">
        <f>('SECA - Vetor de Impacto'!AK33/'Contribuição - SECA'!$BY32)*100</f>
        <v>8.7832988489568748</v>
      </c>
      <c r="BP32" s="42">
        <f>('SECA - Vetor de Impacto'!AL33/'Contribuição - SECA'!$BY32)*100</f>
        <v>3.1665402312493818</v>
      </c>
      <c r="BQ32" s="42">
        <f>('SECA - Vetor de Impacto'!AM33/'Contribuição - SECA'!$BY32)*100</f>
        <v>10.742002076115437</v>
      </c>
      <c r="BR32" s="42">
        <f>('SECA - Vetor de Impacto'!AN33/'Contribuição - SECA'!$BY32)*100</f>
        <v>2.2105387272190327</v>
      </c>
      <c r="BS32" s="42">
        <f>('SECA - Vetor de Impacto'!AO33/'Contribuição - SECA'!$BY32)*100</f>
        <v>6.2024681550058647</v>
      </c>
      <c r="BT32" s="42">
        <f>('SECA - Vetor de Impacto'!AP33/'Contribuição - SECA'!$BY32)*100</f>
        <v>9.9182454848531147</v>
      </c>
      <c r="BU32" s="42">
        <f>('SECA - Vetor de Impacto'!AQ33/'Contribuição - SECA'!$BY32)*100</f>
        <v>11.632770268739087</v>
      </c>
      <c r="BV32" s="42">
        <f>('SECA - Vetor de Impacto'!AR33/'Contribuição - SECA'!$BY32)*100</f>
        <v>6.7977948323466153</v>
      </c>
      <c r="BW32" s="42">
        <f>('SECA - Vetor de Impacto'!AS33/'Contribuição - SECA'!$BY32)*100</f>
        <v>10.225781796800321</v>
      </c>
      <c r="BX32" s="42">
        <f>('SECA - Vetor de Impacto'!AT33/'Contribuição - SECA'!$BY32)*100</f>
        <v>8.0122489712982166</v>
      </c>
      <c r="BY32" s="77">
        <f>SUM('SECA - Vetor de Impacto'!AH33:AT33)</f>
        <v>6.9434826091519852</v>
      </c>
      <c r="BZ32" s="77">
        <f t="shared" si="3"/>
        <v>100</v>
      </c>
      <c r="CA32" s="42">
        <f>('SECA - Vetor de Impacto'!AU33/'Contribuição - SECA'!$CI32)*100</f>
        <v>10.620973070388203</v>
      </c>
      <c r="CB32" s="42">
        <f>('SECA - Vetor de Impacto'!AV33/'Contribuição - SECA'!$CI32)*100</f>
        <v>0</v>
      </c>
      <c r="CC32" s="42">
        <f>('SECA - Vetor de Impacto'!AW33/'Contribuição - SECA'!$CI32)*100</f>
        <v>18.917275328181404</v>
      </c>
      <c r="CD32" s="42">
        <f>('SECA - Vetor de Impacto'!AX33/'Contribuição - SECA'!$CI32)*100</f>
        <v>12.611516885454272</v>
      </c>
      <c r="CE32" s="42">
        <f>('SECA - Vetor de Impacto'!AY33/'Contribuição - SECA'!$CI32)*100</f>
        <v>18.917275328181404</v>
      </c>
      <c r="CF32" s="42">
        <f>('SECA - Vetor de Impacto'!AZ33/'Contribuição - SECA'!$CI32)*100</f>
        <v>18.917275328181404</v>
      </c>
      <c r="CG32" s="42">
        <f>('SECA - Vetor de Impacto'!BA33/'Contribuição - SECA'!$CI32)*100</f>
        <v>8.6704178587498077</v>
      </c>
      <c r="CH32" s="42">
        <f>('SECA - Vetor de Impacto'!BB33/'Contribuição - SECA'!$CI32)*100</f>
        <v>11.345266200863509</v>
      </c>
      <c r="CI32" s="77">
        <f>SUM('SECA - Vetor de Impacto'!AU33:BB33)</f>
        <v>5.2861735247373707</v>
      </c>
      <c r="CJ32" s="77">
        <f t="shared" si="4"/>
        <v>100</v>
      </c>
    </row>
    <row r="33" spans="1:88" x14ac:dyDescent="0.25">
      <c r="A33" s="34" t="s">
        <v>931</v>
      </c>
      <c r="B33" s="34" t="s">
        <v>932</v>
      </c>
      <c r="C33" s="42">
        <v>4.6952290515134054</v>
      </c>
      <c r="D33" s="42">
        <v>2.3021459089376717</v>
      </c>
      <c r="E33" s="42">
        <v>5.0466347232596558</v>
      </c>
      <c r="F33" s="42">
        <v>5.0898804747770159</v>
      </c>
      <c r="G33" s="42">
        <v>1.4643999982653819</v>
      </c>
      <c r="H33" s="42">
        <v>1.2861543796035404</v>
      </c>
      <c r="I33" s="42">
        <v>2.4988396618420432</v>
      </c>
      <c r="J33" s="42">
        <v>3.3195347899808012</v>
      </c>
      <c r="K33" s="42">
        <v>3.4214558939676665</v>
      </c>
      <c r="L33" s="42">
        <v>4.6739852579548788</v>
      </c>
      <c r="M33" s="42">
        <v>4.5658316038923941</v>
      </c>
      <c r="N33" s="42">
        <v>4.30767828680127</v>
      </c>
      <c r="O33" s="42">
        <v>3.7562155016856029</v>
      </c>
      <c r="P33" s="42">
        <v>1.3537126470333747</v>
      </c>
      <c r="Q33" s="42">
        <v>0</v>
      </c>
      <c r="R33" s="42">
        <v>0</v>
      </c>
      <c r="S33" s="42">
        <v>4.3742918685559271</v>
      </c>
      <c r="T33" s="42">
        <v>6.5614378028338907</v>
      </c>
      <c r="U33" s="42">
        <v>6.5614378028338907</v>
      </c>
      <c r="V33" s="42">
        <v>1.9137526924932193</v>
      </c>
      <c r="W33" s="42">
        <v>4.7722227326092002</v>
      </c>
      <c r="X33" s="42">
        <v>2.051579037525193</v>
      </c>
      <c r="Y33" s="42">
        <v>5.2786238906305396</v>
      </c>
      <c r="Z33" s="42">
        <v>5.870815974273687</v>
      </c>
      <c r="AA33" s="42">
        <v>4.6109778392257326</v>
      </c>
      <c r="AB33" s="42">
        <v>5.1653872064862556</v>
      </c>
      <c r="AC33" s="42">
        <v>5.0577749730177892</v>
      </c>
      <c r="AD33" s="74">
        <f t="shared" si="0"/>
        <v>100</v>
      </c>
      <c r="AF33" s="42">
        <f>('SECA - Vetor de Impacto'!AH34/'Contribuição - SECA'!$BA33)*100</f>
        <v>6.5243374141124884</v>
      </c>
      <c r="AG33" s="42">
        <f>('SECA - Vetor de Impacto'!AI34/'Contribuição - SECA'!$BA33)*100</f>
        <v>3.1989869975750582</v>
      </c>
      <c r="AH33" s="42">
        <f>('SECA - Vetor de Impacto'!AJ34/'Contribuição - SECA'!$BA33)*100</f>
        <v>7.0126392938613362</v>
      </c>
      <c r="AI33" s="42">
        <f>('SECA - Vetor de Impacto'!AK34/'Contribuição - SECA'!$BA33)*100</f>
        <v>7.072732182095443</v>
      </c>
      <c r="AJ33" s="42">
        <f>('SECA - Vetor de Impacto'!AL34/'Contribuição - SECA'!$BA33)*100</f>
        <v>2.0348825569712075</v>
      </c>
      <c r="AK33" s="42">
        <f>('SECA - Vetor de Impacto'!AM34/'Contribuição - SECA'!$BA33)*100</f>
        <v>1.7871982489261646</v>
      </c>
      <c r="AL33" s="42">
        <f>('SECA - Vetor de Impacto'!AN34/'Contribuição - SECA'!$BA33)*100</f>
        <v>3.4723062322953626</v>
      </c>
      <c r="AM33" s="42">
        <f>('SECA - Vetor de Impacto'!AO34/'Contribuição - SECA'!$BA33)*100</f>
        <v>4.6127174606612371</v>
      </c>
      <c r="AN33" s="42">
        <f>('SECA - Vetor de Impacto'!AP34/'Contribuição - SECA'!$BA33)*100</f>
        <v>4.7543437082273314</v>
      </c>
      <c r="AO33" s="42">
        <f>('SECA - Vetor de Impacto'!AQ34/'Contribuição - SECA'!$BA33)*100</f>
        <v>6.4948177302779158</v>
      </c>
      <c r="AP33" s="42">
        <f>('SECA - Vetor de Impacto'!AR34/'Contribuição - SECA'!$BA33)*100</f>
        <v>6.3445309340575271</v>
      </c>
      <c r="AQ33" s="42">
        <f>('SECA - Vetor de Impacto'!AS34/'Contribuição - SECA'!$BA33)*100</f>
        <v>5.9858094900564121</v>
      </c>
      <c r="AR33" s="42">
        <f>('SECA - Vetor de Impacto'!AT34/'Contribuição - SECA'!$BA33)*100</f>
        <v>5.2195147593954871</v>
      </c>
      <c r="AS33" s="42">
        <f>('SECA - Vetor de Impacto'!AU34/'Contribuição - SECA'!$BA33)*100</f>
        <v>1.8810750176608044</v>
      </c>
      <c r="AT33" s="42">
        <f>('SECA - Vetor de Impacto'!AV34/'Contribuição - SECA'!$BA33)*100</f>
        <v>0</v>
      </c>
      <c r="AU33" s="42">
        <f>('SECA - Vetor de Impacto'!AW34/'Contribuição - SECA'!$BA33)*100</f>
        <v>0</v>
      </c>
      <c r="AV33" s="42">
        <f>('SECA - Vetor de Impacto'!AX34/'Contribuição - SECA'!$BA33)*100</f>
        <v>6.0783735543356352</v>
      </c>
      <c r="AW33" s="42">
        <f>('SECA - Vetor de Impacto'!AY34/'Contribuição - SECA'!$BA33)*100</f>
        <v>9.1175603315034515</v>
      </c>
      <c r="AX33" s="42">
        <f>('SECA - Vetor de Impacto'!AZ34/'Contribuição - SECA'!$BA33)*100</f>
        <v>9.1175603315034515</v>
      </c>
      <c r="AY33" s="42">
        <f>('SECA - Vetor de Impacto'!BA34/'Contribuição - SECA'!$BA33)*100</f>
        <v>2.6592884300218418</v>
      </c>
      <c r="AZ33" s="42">
        <f>('SECA - Vetor de Impacto'!BB34/'Contribuição - SECA'!$BA33)*100</f>
        <v>6.6313253264618597</v>
      </c>
      <c r="BA33" s="77">
        <f>SUM('SECA - Vetor de Impacto'!AH34:BB34)</f>
        <v>10.967846261951784</v>
      </c>
      <c r="BB33" s="77">
        <f t="shared" si="1"/>
        <v>100.00000000000004</v>
      </c>
      <c r="BC33" s="42">
        <f>('SECA - Vetor de Impacto'!BC34/'Contribuição - SECA'!$BI33)*100</f>
        <v>7.3178791077827237</v>
      </c>
      <c r="BD33" s="42">
        <f>('SECA - Vetor de Impacto'!BD34/'Contribuição - SECA'!$BI33)*100</f>
        <v>18.828585582393689</v>
      </c>
      <c r="BE33" s="42">
        <f>('SECA - Vetor de Impacto'!BE34/'Contribuição - SECA'!$BI33)*100</f>
        <v>20.940904921508253</v>
      </c>
      <c r="BF33" s="42">
        <f>('SECA - Vetor de Impacto'!BF34/'Contribuição - SECA'!$BI33)*100</f>
        <v>16.447125740192085</v>
      </c>
      <c r="BG33" s="42">
        <f>('SECA - Vetor de Impacto'!BG34/'Contribuição - SECA'!$BI33)*100</f>
        <v>18.424676032735956</v>
      </c>
      <c r="BH33" s="42">
        <f>('SECA - Vetor de Impacto'!BH34/'Contribuição - SECA'!$BI33)*100</f>
        <v>18.040828615387284</v>
      </c>
      <c r="BI33" s="77">
        <f>SUM('SECA - Vetor de Impacto'!BC34:BH34)</f>
        <v>4.2727157924214092</v>
      </c>
      <c r="BJ33" s="77">
        <f t="shared" si="2"/>
        <v>99.999999999999986</v>
      </c>
      <c r="BL33" s="42">
        <f>('SECA - Vetor de Impacto'!AH34/'Contribuição - SECA'!$BY33)*100</f>
        <v>10.112928652113478</v>
      </c>
      <c r="BM33" s="42">
        <f>('SECA - Vetor de Impacto'!AI34/'Contribuição - SECA'!$BY33)*100</f>
        <v>4.9585306847463269</v>
      </c>
      <c r="BN33" s="42">
        <f>('SECA - Vetor de Impacto'!AJ34/'Contribuição - SECA'!$BY33)*100</f>
        <v>10.869811957981671</v>
      </c>
      <c r="BO33" s="42">
        <f>('SECA - Vetor de Impacto'!AK34/'Contribuição - SECA'!$BY33)*100</f>
        <v>10.962957828993252</v>
      </c>
      <c r="BP33" s="42">
        <f>('SECA - Vetor de Impacto'!AL34/'Contribuição - SECA'!$BY33)*100</f>
        <v>3.1541321068967716</v>
      </c>
      <c r="BQ33" s="42">
        <f>('SECA - Vetor de Impacto'!AM34/'Contribuição - SECA'!$BY33)*100</f>
        <v>2.7702136219193445</v>
      </c>
      <c r="BR33" s="42">
        <f>('SECA - Vetor de Impacto'!AN34/'Contribuição - SECA'!$BY33)*100</f>
        <v>5.3821841141348639</v>
      </c>
      <c r="BS33" s="42">
        <f>('SECA - Vetor de Impacto'!AO34/'Contribuição - SECA'!$BY33)*100</f>
        <v>7.1498574661578456</v>
      </c>
      <c r="BT33" s="42">
        <f>('SECA - Vetor de Impacto'!AP34/'Contribuição - SECA'!$BY33)*100</f>
        <v>7.3693826142294983</v>
      </c>
      <c r="BU33" s="42">
        <f>('SECA - Vetor de Impacto'!AQ34/'Contribuição - SECA'!$BY33)*100</f>
        <v>10.067172211650078</v>
      </c>
      <c r="BV33" s="42">
        <f>('SECA - Vetor de Impacto'!AR34/'Contribuição - SECA'!$BY33)*100</f>
        <v>9.8342229401663523</v>
      </c>
      <c r="BW33" s="42">
        <f>('SECA - Vetor de Impacto'!AS34/'Contribuição - SECA'!$BY33)*100</f>
        <v>9.2781933943431358</v>
      </c>
      <c r="BX33" s="42">
        <f>('SECA - Vetor de Impacto'!AT34/'Contribuição - SECA'!$BY33)*100</f>
        <v>8.0904124066673724</v>
      </c>
      <c r="BY33" s="77">
        <f>SUM('SECA - Vetor de Impacto'!AH34:AT34)</f>
        <v>7.0758859456732246</v>
      </c>
      <c r="BZ33" s="77">
        <f t="shared" si="3"/>
        <v>100</v>
      </c>
      <c r="CA33" s="42">
        <f>('SECA - Vetor de Impacto'!AU34/'Contribuição - SECA'!$CI33)*100</f>
        <v>5.3010154072252567</v>
      </c>
      <c r="CB33" s="42">
        <f>('SECA - Vetor de Impacto'!AV34/'Contribuição - SECA'!$CI33)*100</f>
        <v>0</v>
      </c>
      <c r="CC33" s="42">
        <f>('SECA - Vetor de Impacto'!AW34/'Contribuição - SECA'!$CI33)*100</f>
        <v>0</v>
      </c>
      <c r="CD33" s="42">
        <f>('SECA - Vetor de Impacto'!AX34/'Contribuição - SECA'!$CI33)*100</f>
        <v>17.129328474348991</v>
      </c>
      <c r="CE33" s="42">
        <f>('SECA - Vetor de Impacto'!AY34/'Contribuição - SECA'!$CI33)*100</f>
        <v>25.693992711523485</v>
      </c>
      <c r="CF33" s="42">
        <f>('SECA - Vetor de Impacto'!AZ34/'Contribuição - SECA'!$CI33)*100</f>
        <v>25.693992711523485</v>
      </c>
      <c r="CG33" s="42">
        <f>('SECA - Vetor de Impacto'!BA34/'Contribuição - SECA'!$CI33)*100</f>
        <v>7.4940812075276861</v>
      </c>
      <c r="CH33" s="42">
        <f>('SECA - Vetor de Impacto'!BB34/'Contribuição - SECA'!$CI33)*100</f>
        <v>18.687589487851103</v>
      </c>
      <c r="CI33" s="77">
        <f>SUM('SECA - Vetor de Impacto'!AU34:BB34)</f>
        <v>3.8919603162785621</v>
      </c>
      <c r="CJ33" s="77">
        <f t="shared" si="4"/>
        <v>100</v>
      </c>
    </row>
    <row r="34" spans="1:88" x14ac:dyDescent="0.25">
      <c r="A34" s="34" t="s">
        <v>933</v>
      </c>
      <c r="B34" s="34" t="s">
        <v>934</v>
      </c>
      <c r="C34" s="42">
        <v>3.1051463380580504</v>
      </c>
      <c r="D34" s="42">
        <v>3.1513460922390553</v>
      </c>
      <c r="E34" s="42">
        <v>3.6049857829283876</v>
      </c>
      <c r="F34" s="42">
        <v>2.9845426213889259</v>
      </c>
      <c r="G34" s="42">
        <v>0.6495948818914008</v>
      </c>
      <c r="H34" s="42">
        <v>6.1098307127575655</v>
      </c>
      <c r="I34" s="42">
        <v>4.884861876315739</v>
      </c>
      <c r="J34" s="42">
        <v>3.1398547569057542</v>
      </c>
      <c r="K34" s="42">
        <v>2.1896475202802232</v>
      </c>
      <c r="L34" s="42">
        <v>5.146995413350143</v>
      </c>
      <c r="M34" s="42">
        <v>5.4843109651625186</v>
      </c>
      <c r="N34" s="42">
        <v>6.0343244080452187</v>
      </c>
      <c r="O34" s="42">
        <v>5.5898237199033494</v>
      </c>
      <c r="P34" s="42">
        <v>0.52266232475522756</v>
      </c>
      <c r="Q34" s="42">
        <v>0</v>
      </c>
      <c r="R34" s="42">
        <v>6.2648848926740861</v>
      </c>
      <c r="S34" s="42">
        <v>6.2648848926740861</v>
      </c>
      <c r="T34" s="42">
        <v>6.2648848926740861</v>
      </c>
      <c r="U34" s="42">
        <v>6.2648848926740861</v>
      </c>
      <c r="V34" s="42">
        <v>3.6545161873932166</v>
      </c>
      <c r="W34" s="42">
        <v>3.1915451340037766</v>
      </c>
      <c r="X34" s="42">
        <v>2.9641707446743109</v>
      </c>
      <c r="Y34" s="42">
        <v>2.2360663437794939</v>
      </c>
      <c r="Z34" s="42">
        <v>2.3216032617637836</v>
      </c>
      <c r="AA34" s="42">
        <v>2.4178783870404681</v>
      </c>
      <c r="AB34" s="42">
        <v>3.5989764277063903</v>
      </c>
      <c r="AC34" s="42">
        <v>1.9577765289606512</v>
      </c>
      <c r="AD34" s="74">
        <f t="shared" si="0"/>
        <v>100.00000000000001</v>
      </c>
      <c r="AF34" s="42">
        <f>('SECA - Vetor de Impacto'!AH35/'Contribuição - SECA'!$BA34)*100</f>
        <v>3.6745759618593632</v>
      </c>
      <c r="AG34" s="42">
        <f>('SECA - Vetor de Impacto'!AI35/'Contribuição - SECA'!$BA34)*100</f>
        <v>3.7292479443281503</v>
      </c>
      <c r="AH34" s="42">
        <f>('SECA - Vetor de Impacto'!AJ35/'Contribuição - SECA'!$BA34)*100</f>
        <v>4.2660772339244772</v>
      </c>
      <c r="AI34" s="42">
        <f>('SECA - Vetor de Impacto'!AK35/'Contribuição - SECA'!$BA34)*100</f>
        <v>3.5318556292452103</v>
      </c>
      <c r="AJ34" s="42">
        <f>('SECA - Vetor de Impacto'!AL35/'Contribuição - SECA'!$BA34)*100</f>
        <v>0.76871924156651095</v>
      </c>
      <c r="AK34" s="42">
        <f>('SECA - Vetor de Impacto'!AM35/'Contribuição - SECA'!$BA34)*100</f>
        <v>7.2302669903054619</v>
      </c>
      <c r="AL34" s="42">
        <f>('SECA - Vetor de Impacto'!AN35/'Contribuição - SECA'!$BA34)*100</f>
        <v>5.7806602567203926</v>
      </c>
      <c r="AM34" s="42">
        <f>('SECA - Vetor de Impacto'!AO35/'Contribuição - SECA'!$BA34)*100</f>
        <v>3.7156492987287875</v>
      </c>
      <c r="AN34" s="42">
        <f>('SECA - Vetor de Impacto'!AP35/'Contribuição - SECA'!$BA34)*100</f>
        <v>2.5911906451399744</v>
      </c>
      <c r="AO34" s="42">
        <f>('SECA - Vetor de Impacto'!AQ35/'Contribuição - SECA'!$BA34)*100</f>
        <v>6.0908645077014256</v>
      </c>
      <c r="AP34" s="42">
        <f>('SECA - Vetor de Impacto'!AR35/'Contribuição - SECA'!$BA34)*100</f>
        <v>6.4900378423231544</v>
      </c>
      <c r="AQ34" s="42">
        <f>('SECA - Vetor de Impacto'!AS35/'Contribuição - SECA'!$BA34)*100</f>
        <v>7.1409141476183962</v>
      </c>
      <c r="AR34" s="42">
        <f>('SECA - Vetor de Impacto'!AT35/'Contribuição - SECA'!$BA34)*100</f>
        <v>6.6148997940734517</v>
      </c>
      <c r="AS34" s="42">
        <f>('SECA - Vetor de Impacto'!AU35/'Contribuição - SECA'!$BA34)*100</f>
        <v>0.61850946964264641</v>
      </c>
      <c r="AT34" s="42">
        <f>('SECA - Vetor de Impacto'!AV35/'Contribuição - SECA'!$BA34)*100</f>
        <v>0</v>
      </c>
      <c r="AU34" s="42">
        <f>('SECA - Vetor de Impacto'!AW35/'Contribuição - SECA'!$BA34)*100</f>
        <v>7.4137553996354359</v>
      </c>
      <c r="AV34" s="42">
        <f>('SECA - Vetor de Impacto'!AX35/'Contribuição - SECA'!$BA34)*100</f>
        <v>7.4137553996354359</v>
      </c>
      <c r="AW34" s="42">
        <f>('SECA - Vetor de Impacto'!AY35/'Contribuição - SECA'!$BA34)*100</f>
        <v>7.4137553996354359</v>
      </c>
      <c r="AX34" s="42">
        <f>('SECA - Vetor de Impacto'!AZ35/'Contribuição - SECA'!$BA34)*100</f>
        <v>7.4137553996354359</v>
      </c>
      <c r="AY34" s="42">
        <f>('SECA - Vetor de Impacto'!BA35/'Contribuição - SECA'!$BA34)*100</f>
        <v>4.3246906497873372</v>
      </c>
      <c r="AZ34" s="42">
        <f>('SECA - Vetor de Impacto'!BB35/'Contribuição - SECA'!$BA34)*100</f>
        <v>3.7768187884935203</v>
      </c>
      <c r="BA34" s="77">
        <f>SUM('SECA - Vetor de Impacto'!AH35:BB35)</f>
        <v>13.488440690249561</v>
      </c>
      <c r="BB34" s="77">
        <f t="shared" si="1"/>
        <v>100</v>
      </c>
      <c r="BC34" s="42">
        <f>('SECA - Vetor de Impacto'!BC35/'Contribuição - SECA'!$BI34)*100</f>
        <v>19.128036389317707</v>
      </c>
      <c r="BD34" s="42">
        <f>('SECA - Vetor de Impacto'!BD35/'Contribuição - SECA'!$BI34)*100</f>
        <v>14.429519105668891</v>
      </c>
      <c r="BE34" s="42">
        <f>('SECA - Vetor de Impacto'!BE35/'Contribuição - SECA'!$BI34)*100</f>
        <v>14.981495837364674</v>
      </c>
      <c r="BF34" s="42">
        <f>('SECA - Vetor de Impacto'!BF35/'Contribuição - SECA'!$BI34)*100</f>
        <v>15.602767099483172</v>
      </c>
      <c r="BG34" s="42">
        <f>('SECA - Vetor de Impacto'!BG35/'Contribuição - SECA'!$BI34)*100</f>
        <v>23.224489411465544</v>
      </c>
      <c r="BH34" s="42">
        <f>('SECA - Vetor de Impacto'!BH35/'Contribuição - SECA'!$BI34)*100</f>
        <v>12.633692156700002</v>
      </c>
      <c r="BI34" s="77">
        <f>SUM('SECA - Vetor de Impacto'!BC35:BH35)</f>
        <v>2.4735445198755484</v>
      </c>
      <c r="BJ34" s="77">
        <f t="shared" si="2"/>
        <v>100</v>
      </c>
      <c r="BL34" s="42">
        <f>('SECA - Vetor de Impacto'!AH35/'Contribuição - SECA'!$BY34)*100</f>
        <v>5.9628046688531668</v>
      </c>
      <c r="BM34" s="42">
        <f>('SECA - Vetor de Impacto'!AI35/'Contribuição - SECA'!$BY34)*100</f>
        <v>6.0515219400986329</v>
      </c>
      <c r="BN34" s="42">
        <f>('SECA - Vetor de Impacto'!AJ35/'Contribuição - SECA'!$BY34)*100</f>
        <v>6.9226450921595228</v>
      </c>
      <c r="BO34" s="42">
        <f>('SECA - Vetor de Impacto'!AK35/'Contribuição - SECA'!$BY34)*100</f>
        <v>5.7312096563986348</v>
      </c>
      <c r="BP34" s="42">
        <f>('SECA - Vetor de Impacto'!AL35/'Contribuição - SECA'!$BY34)*100</f>
        <v>1.2474154107105895</v>
      </c>
      <c r="BQ34" s="42">
        <f>('SECA - Vetor de Impacto'!AM35/'Contribuição - SECA'!$BY34)*100</f>
        <v>11.732692483252682</v>
      </c>
      <c r="BR34" s="42">
        <f>('SECA - Vetor de Impacto'!AN35/'Contribuição - SECA'!$BY34)*100</f>
        <v>9.3803879211098842</v>
      </c>
      <c r="BS34" s="42">
        <f>('SECA - Vetor de Impacto'!AO35/'Contribuição - SECA'!$BY34)*100</f>
        <v>6.0294551578871332</v>
      </c>
      <c r="BT34" s="42">
        <f>('SECA - Vetor de Impacto'!AP35/'Contribuição - SECA'!$BY34)*100</f>
        <v>4.2047746017777481</v>
      </c>
      <c r="BU34" s="42">
        <f>('SECA - Vetor de Impacto'!AQ35/'Contribuição - SECA'!$BY34)*100</f>
        <v>9.8837622900838333</v>
      </c>
      <c r="BV34" s="42">
        <f>('SECA - Vetor de Impacto'!AR35/'Contribuição - SECA'!$BY34)*100</f>
        <v>10.531508492113559</v>
      </c>
      <c r="BW34" s="42">
        <f>('SECA - Vetor de Impacto'!AS35/'Contribuição - SECA'!$BY34)*100</f>
        <v>11.587697917055134</v>
      </c>
      <c r="BX34" s="42">
        <f>('SECA - Vetor de Impacto'!AT35/'Contribuição - SECA'!$BY34)*100</f>
        <v>10.734124368499486</v>
      </c>
      <c r="BY34" s="77">
        <f>SUM('SECA - Vetor de Impacto'!AH35:AT35)</f>
        <v>8.3122461116757513</v>
      </c>
      <c r="BZ34" s="77">
        <f t="shared" si="3"/>
        <v>100.00000000000003</v>
      </c>
      <c r="CA34" s="42">
        <f>('SECA - Vetor de Impacto'!AU35/'Contribuição - SECA'!$CI34)*100</f>
        <v>1.6117493596871721</v>
      </c>
      <c r="CB34" s="42">
        <f>('SECA - Vetor de Impacto'!AV35/'Contribuição - SECA'!$CI34)*100</f>
        <v>0</v>
      </c>
      <c r="CC34" s="42">
        <f>('SECA - Vetor de Impacto'!AW35/'Contribuição - SECA'!$CI34)*100</f>
        <v>19.319211919493352</v>
      </c>
      <c r="CD34" s="42">
        <f>('SECA - Vetor de Impacto'!AX35/'Contribuição - SECA'!$CI34)*100</f>
        <v>19.319211919493352</v>
      </c>
      <c r="CE34" s="42">
        <f>('SECA - Vetor de Impacto'!AY35/'Contribuição - SECA'!$CI34)*100</f>
        <v>19.319211919493352</v>
      </c>
      <c r="CF34" s="42">
        <f>('SECA - Vetor de Impacto'!AZ35/'Contribuição - SECA'!$CI34)*100</f>
        <v>19.319211919493352</v>
      </c>
      <c r="CG34" s="42">
        <f>('SECA - Vetor de Impacto'!BA35/'Contribuição - SECA'!$CI34)*100</f>
        <v>11.26954028637112</v>
      </c>
      <c r="CH34" s="42">
        <f>('SECA - Vetor de Impacto'!BB35/'Contribuição - SECA'!$CI34)*100</f>
        <v>9.8418626759683026</v>
      </c>
      <c r="CI34" s="77">
        <f>SUM('SECA - Vetor de Impacto'!AU35:BB35)</f>
        <v>5.176194578573809</v>
      </c>
      <c r="CJ34" s="77">
        <f t="shared" si="4"/>
        <v>100.00000000000001</v>
      </c>
    </row>
    <row r="35" spans="1:88" x14ac:dyDescent="0.25">
      <c r="A35" s="34" t="s">
        <v>935</v>
      </c>
      <c r="B35" s="34" t="s">
        <v>936</v>
      </c>
      <c r="C35" s="42">
        <v>2.0147200609322695</v>
      </c>
      <c r="D35" s="42">
        <v>4.1883725518258643</v>
      </c>
      <c r="E35" s="42">
        <v>3.7899031129376879</v>
      </c>
      <c r="F35" s="42">
        <v>3.7255234937632729</v>
      </c>
      <c r="G35" s="42">
        <v>1.5857528244000683</v>
      </c>
      <c r="H35" s="42">
        <v>4.1516504277032675</v>
      </c>
      <c r="I35" s="42">
        <v>2.0358786449017798</v>
      </c>
      <c r="J35" s="42">
        <v>0.89392758917047632</v>
      </c>
      <c r="K35" s="42">
        <v>2.7277628934714016</v>
      </c>
      <c r="L35" s="42">
        <v>5.9209971340811824</v>
      </c>
      <c r="M35" s="42">
        <v>4.7622341104838632</v>
      </c>
      <c r="N35" s="42">
        <v>5.4932209589386023</v>
      </c>
      <c r="O35" s="42">
        <v>4.4980187323661536</v>
      </c>
      <c r="P35" s="42">
        <v>0.88729283911932433</v>
      </c>
      <c r="Q35" s="42">
        <v>0</v>
      </c>
      <c r="R35" s="42">
        <v>6.2962299863907187</v>
      </c>
      <c r="S35" s="42">
        <v>6.2962299863907187</v>
      </c>
      <c r="T35" s="42">
        <v>6.2962299863907187</v>
      </c>
      <c r="U35" s="42">
        <v>6.2962299863907187</v>
      </c>
      <c r="V35" s="42">
        <v>2.6234291609961318</v>
      </c>
      <c r="W35" s="42">
        <v>3.3121677062280028</v>
      </c>
      <c r="X35" s="42">
        <v>3.135106253554051</v>
      </c>
      <c r="Y35" s="42">
        <v>3.0241667503297323</v>
      </c>
      <c r="Z35" s="42">
        <v>2.9592789927951202</v>
      </c>
      <c r="AA35" s="42">
        <v>4.0543813856053621</v>
      </c>
      <c r="AB35" s="42">
        <v>5.3584936054389116</v>
      </c>
      <c r="AC35" s="42">
        <v>3.6728008253945856</v>
      </c>
      <c r="AD35" s="74">
        <f t="shared" si="0"/>
        <v>99.999999999999972</v>
      </c>
      <c r="AF35" s="42">
        <f>('SECA - Vetor de Impacto'!AH36/'Contribuição - SECA'!$BA35)*100</f>
        <v>2.5897552068671255</v>
      </c>
      <c r="AG35" s="42">
        <f>('SECA - Vetor de Impacto'!AI36/'Contribuição - SECA'!$BA35)*100</f>
        <v>5.3838048445158311</v>
      </c>
      <c r="AH35" s="42">
        <f>('SECA - Vetor de Impacto'!AJ36/'Contribuição - SECA'!$BA35)*100</f>
        <v>4.8716054952620338</v>
      </c>
      <c r="AI35" s="42">
        <f>('SECA - Vetor de Impacto'!AK36/'Contribuição - SECA'!$BA35)*100</f>
        <v>4.7888508450224796</v>
      </c>
      <c r="AJ35" s="42">
        <f>('SECA - Vetor de Impacto'!AL36/'Contribuição - SECA'!$BA35)*100</f>
        <v>2.0383534732334141</v>
      </c>
      <c r="AK35" s="42">
        <f>('SECA - Vetor de Impacto'!AM36/'Contribuição - SECA'!$BA35)*100</f>
        <v>5.3366016057146481</v>
      </c>
      <c r="AL35" s="42">
        <f>('SECA - Vetor de Impacto'!AN36/'Contribuição - SECA'!$BA35)*100</f>
        <v>2.616952808195232</v>
      </c>
      <c r="AM35" s="42">
        <f>('SECA - Vetor de Impacto'!AO36/'Contribuição - SECA'!$BA35)*100</f>
        <v>1.1490696268469054</v>
      </c>
      <c r="AN35" s="42">
        <f>('SECA - Vetor de Impacto'!AP36/'Contribuição - SECA'!$BA35)*100</f>
        <v>3.5063125113261</v>
      </c>
      <c r="AO35" s="42">
        <f>('SECA - Vetor de Impacto'!AQ36/'Contribuição - SECA'!$BA35)*100</f>
        <v>7.6109497568295481</v>
      </c>
      <c r="AP35" s="42">
        <f>('SECA - Vetor de Impacto'!AR36/'Contribuição - SECA'!$BA35)*100</f>
        <v>6.1214561879326164</v>
      </c>
      <c r="AQ35" s="42">
        <f>('SECA - Vetor de Impacto'!AS36/'Contribuição - SECA'!$BA35)*100</f>
        <v>7.061079033630131</v>
      </c>
      <c r="AR35" s="42">
        <f>('SECA - Vetor de Impacto'!AT36/'Contribuição - SECA'!$BA35)*100</f>
        <v>5.7818292767387689</v>
      </c>
      <c r="AS35" s="42">
        <f>('SECA - Vetor de Impacto'!AU36/'Contribuição - SECA'!$BA35)*100</f>
        <v>1.1405412070309624</v>
      </c>
      <c r="AT35" s="42">
        <f>('SECA - Vetor de Impacto'!AV36/'Contribuição - SECA'!$BA35)*100</f>
        <v>0</v>
      </c>
      <c r="AU35" s="42">
        <f>('SECA - Vetor de Impacto'!AW36/'Contribuição - SECA'!$BA35)*100</f>
        <v>8.0932804050917007</v>
      </c>
      <c r="AV35" s="42">
        <f>('SECA - Vetor de Impacto'!AX36/'Contribuição - SECA'!$BA35)*100</f>
        <v>8.0932804050917007</v>
      </c>
      <c r="AW35" s="42">
        <f>('SECA - Vetor de Impacto'!AY36/'Contribuição - SECA'!$BA35)*100</f>
        <v>8.0932804050917007</v>
      </c>
      <c r="AX35" s="42">
        <f>('SECA - Vetor de Impacto'!AZ36/'Contribuição - SECA'!$BA35)*100</f>
        <v>8.0932804050917007</v>
      </c>
      <c r="AY35" s="42">
        <f>('SECA - Vetor de Impacto'!BA36/'Contribuição - SECA'!$BA35)*100</f>
        <v>3.3722001687882073</v>
      </c>
      <c r="AZ35" s="42">
        <f>('SECA - Vetor de Impacto'!BB36/'Contribuição - SECA'!$BA35)*100</f>
        <v>4.2575163316991844</v>
      </c>
      <c r="BA35" s="77">
        <f>SUM('SECA - Vetor de Impacto'!AH36:BB36)</f>
        <v>12.355929239407955</v>
      </c>
      <c r="BB35" s="77">
        <f t="shared" si="1"/>
        <v>100</v>
      </c>
      <c r="BC35" s="42">
        <f>('SECA - Vetor de Impacto'!BC36/'Contribuição - SECA'!$BI35)*100</f>
        <v>14.119411311848909</v>
      </c>
      <c r="BD35" s="42">
        <f>('SECA - Vetor de Impacto'!BD36/'Contribuição - SECA'!$BI35)*100</f>
        <v>13.61977897084591</v>
      </c>
      <c r="BE35" s="42">
        <f>('SECA - Vetor de Impacto'!BE36/'Contribuição - SECA'!$BI35)*100</f>
        <v>13.327547427913004</v>
      </c>
      <c r="BF35" s="42">
        <f>('SECA - Vetor de Impacto'!BF36/'Contribuição - SECA'!$BI35)*100</f>
        <v>18.259501837799213</v>
      </c>
      <c r="BG35" s="42">
        <f>('SECA - Vetor de Impacto'!BG36/'Contribuição - SECA'!$BI35)*100</f>
        <v>24.132762690685563</v>
      </c>
      <c r="BH35" s="42">
        <f>('SECA - Vetor de Impacto'!BH36/'Contribuição - SECA'!$BI35)*100</f>
        <v>16.540997760907391</v>
      </c>
      <c r="BI35" s="77">
        <f>SUM('SECA - Vetor de Impacto'!BC36:BH36)</f>
        <v>3.5265909696933138</v>
      </c>
      <c r="BJ35" s="77">
        <f t="shared" si="2"/>
        <v>99.999999999999986</v>
      </c>
      <c r="BL35" s="42">
        <f>('SECA - Vetor de Impacto'!AH36/'Contribuição - SECA'!$BY35)*100</f>
        <v>4.4001085643269064</v>
      </c>
      <c r="BM35" s="42">
        <f>('SECA - Vetor de Impacto'!AI36/'Contribuição - SECA'!$BY35)*100</f>
        <v>9.1473223964191614</v>
      </c>
      <c r="BN35" s="42">
        <f>('SECA - Vetor de Impacto'!AJ36/'Contribuição - SECA'!$BY35)*100</f>
        <v>8.2770730626913291</v>
      </c>
      <c r="BO35" s="42">
        <f>('SECA - Vetor de Impacto'!AK36/'Contribuição - SECA'!$BY35)*100</f>
        <v>8.1364692541570722</v>
      </c>
      <c r="BP35" s="42">
        <f>('SECA - Vetor de Impacto'!AL36/'Contribuição - SECA'!$BY35)*100</f>
        <v>3.4632526467819238</v>
      </c>
      <c r="BQ35" s="42">
        <f>('SECA - Vetor de Impacto'!AM36/'Contribuição - SECA'!$BY35)*100</f>
        <v>9.0671220073004122</v>
      </c>
      <c r="BR35" s="42">
        <f>('SECA - Vetor de Impacto'!AN36/'Contribuição - SECA'!$BY35)*100</f>
        <v>4.4463184911244742</v>
      </c>
      <c r="BS35" s="42">
        <f>('SECA - Vetor de Impacto'!AO36/'Contribuição - SECA'!$BY35)*100</f>
        <v>1.9523200851918994</v>
      </c>
      <c r="BT35" s="42">
        <f>('SECA - Vetor de Impacto'!AP36/'Contribuição - SECA'!$BY35)*100</f>
        <v>5.9573799366760527</v>
      </c>
      <c r="BU35" s="42">
        <f>('SECA - Vetor de Impacto'!AQ36/'Contribuição - SECA'!$BY35)*100</f>
        <v>12.931340042829664</v>
      </c>
      <c r="BV35" s="42">
        <f>('SECA - Vetor de Impacto'!AR36/'Contribuição - SECA'!$BY35)*100</f>
        <v>10.400624633267208</v>
      </c>
      <c r="BW35" s="42">
        <f>('SECA - Vetor de Impacto'!AS36/'Contribuição - SECA'!$BY35)*100</f>
        <v>11.997085379683611</v>
      </c>
      <c r="BX35" s="42">
        <f>('SECA - Vetor de Impacto'!AT36/'Contribuição - SECA'!$BY35)*100</f>
        <v>9.8235834995502724</v>
      </c>
      <c r="BY35" s="77">
        <f>SUM('SECA - Vetor de Impacto'!AH36:AT36)</f>
        <v>7.2722824029532642</v>
      </c>
      <c r="BZ35" s="77">
        <f t="shared" si="3"/>
        <v>99.999999999999986</v>
      </c>
      <c r="CA35" s="42">
        <f>('SECA - Vetor de Impacto'!AU36/'Contribuição - SECA'!$CI35)*100</f>
        <v>2.7721135834312816</v>
      </c>
      <c r="CB35" s="42">
        <f>('SECA - Vetor de Impacto'!AV36/'Contribuição - SECA'!$CI35)*100</f>
        <v>0</v>
      </c>
      <c r="CC35" s="42">
        <f>('SECA - Vetor de Impacto'!AW36/'Contribuição - SECA'!$CI35)*100</f>
        <v>19.670917988028354</v>
      </c>
      <c r="CD35" s="42">
        <f>('SECA - Vetor de Impacto'!AX36/'Contribuição - SECA'!$CI35)*100</f>
        <v>19.670917988028354</v>
      </c>
      <c r="CE35" s="42">
        <f>('SECA - Vetor de Impacto'!AY36/'Contribuição - SECA'!$CI35)*100</f>
        <v>19.670917988028354</v>
      </c>
      <c r="CF35" s="42">
        <f>('SECA - Vetor de Impacto'!AZ36/'Contribuição - SECA'!$CI35)*100</f>
        <v>19.670917988028354</v>
      </c>
      <c r="CG35" s="42">
        <f>('SECA - Vetor de Impacto'!BA36/'Contribuição - SECA'!$CI35)*100</f>
        <v>8.1962158283451458</v>
      </c>
      <c r="CH35" s="42">
        <f>('SECA - Vetor de Impacto'!BB36/'Contribuição - SECA'!$CI35)*100</f>
        <v>10.347998636110157</v>
      </c>
      <c r="CI35" s="77">
        <f>SUM('SECA - Vetor de Impacto'!AU36:BB36)</f>
        <v>5.0836468364546903</v>
      </c>
      <c r="CJ35" s="77">
        <f t="shared" si="4"/>
        <v>100</v>
      </c>
    </row>
    <row r="36" spans="1:88" x14ac:dyDescent="0.25">
      <c r="A36" s="34" t="s">
        <v>937</v>
      </c>
      <c r="B36" s="34" t="s">
        <v>938</v>
      </c>
      <c r="C36" s="42">
        <v>2.3979578317371462</v>
      </c>
      <c r="D36" s="42">
        <v>3.8349933928975264</v>
      </c>
      <c r="E36" s="42">
        <v>4.0241255487842835</v>
      </c>
      <c r="F36" s="42">
        <v>4.0690849047610813</v>
      </c>
      <c r="G36" s="42">
        <v>1.7741155650542666</v>
      </c>
      <c r="H36" s="42">
        <v>2.825523976035734</v>
      </c>
      <c r="I36" s="42">
        <v>3.5334326942024497</v>
      </c>
      <c r="J36" s="42">
        <v>3.0656092539968958</v>
      </c>
      <c r="K36" s="42">
        <v>2.7063802899765985</v>
      </c>
      <c r="L36" s="42">
        <v>4.1360518981525285</v>
      </c>
      <c r="M36" s="42">
        <v>4.7875053729938291</v>
      </c>
      <c r="N36" s="42">
        <v>5.2695505437458658</v>
      </c>
      <c r="O36" s="42">
        <v>3.5275956861451472</v>
      </c>
      <c r="P36" s="42">
        <v>0.7078256442959594</v>
      </c>
      <c r="Q36" s="42">
        <v>6.0369360239472876</v>
      </c>
      <c r="R36" s="42">
        <v>0</v>
      </c>
      <c r="S36" s="42">
        <v>6.0369360239472876</v>
      </c>
      <c r="T36" s="42">
        <v>6.0369360239472876</v>
      </c>
      <c r="U36" s="42">
        <v>6.0369360239472876</v>
      </c>
      <c r="V36" s="42">
        <v>2.0123120079824304</v>
      </c>
      <c r="W36" s="42">
        <v>3.7696950014765167</v>
      </c>
      <c r="X36" s="42">
        <v>1.5715990475565278</v>
      </c>
      <c r="Y36" s="42">
        <v>3.4615796062087143</v>
      </c>
      <c r="Z36" s="42">
        <v>4.0750538237639331</v>
      </c>
      <c r="AA36" s="42">
        <v>3.9891647735334494</v>
      </c>
      <c r="AB36" s="42">
        <v>6.0369360239472876</v>
      </c>
      <c r="AC36" s="42">
        <v>4.2761630169626628</v>
      </c>
      <c r="AD36" s="74">
        <f t="shared" ref="AD36:AD67" si="5">SUM(C36:AC36)</f>
        <v>100</v>
      </c>
      <c r="AF36" s="42">
        <f>('SECA - Vetor de Impacto'!AH37/'Contribuição - SECA'!$BA36)*100</f>
        <v>3.1309222747787748</v>
      </c>
      <c r="AG36" s="42">
        <f>('SECA - Vetor de Impacto'!AI37/'Contribuição - SECA'!$BA36)*100</f>
        <v>5.0072049135051078</v>
      </c>
      <c r="AH36" s="42">
        <f>('SECA - Vetor de Impacto'!AJ37/'Contribuição - SECA'!$BA36)*100</f>
        <v>5.2541475710887919</v>
      </c>
      <c r="AI36" s="42">
        <f>('SECA - Vetor de Impacto'!AK37/'Contribuição - SECA'!$BA36)*100</f>
        <v>5.3128492910375078</v>
      </c>
      <c r="AJ36" s="42">
        <f>('SECA - Vetor de Impacto'!AL37/'Contribuição - SECA'!$BA36)*100</f>
        <v>2.3163951705673735</v>
      </c>
      <c r="AK36" s="42">
        <f>('SECA - Vetor de Impacto'!AM37/'Contribuição - SECA'!$BA36)*100</f>
        <v>3.6891791162495648</v>
      </c>
      <c r="AL36" s="42">
        <f>('SECA - Vetor de Impacto'!AN37/'Contribuição - SECA'!$BA36)*100</f>
        <v>4.6134685865996898</v>
      </c>
      <c r="AM36" s="42">
        <f>('SECA - Vetor de Impacto'!AO37/'Contribuição - SECA'!$BA36)*100</f>
        <v>4.002649326053259</v>
      </c>
      <c r="AN36" s="42">
        <f>('SECA - Vetor de Impacto'!AP37/'Contribuição - SECA'!$BA36)*100</f>
        <v>3.5336177399631596</v>
      </c>
      <c r="AO36" s="42">
        <f>('SECA - Vetor de Impacto'!AQ37/'Contribuição - SECA'!$BA36)*100</f>
        <v>5.4002855455492726</v>
      </c>
      <c r="AP36" s="42">
        <f>('SECA - Vetor de Impacto'!AR37/'Contribuição - SECA'!$BA36)*100</f>
        <v>6.2508635533723211</v>
      </c>
      <c r="AQ36" s="42">
        <f>('SECA - Vetor de Impacto'!AS37/'Contribuição - SECA'!$BA36)*100</f>
        <v>6.880251586215147</v>
      </c>
      <c r="AR36" s="42">
        <f>('SECA - Vetor de Impacto'!AT37/'Contribuição - SECA'!$BA36)*100</f>
        <v>4.6058474273354193</v>
      </c>
      <c r="AS36" s="42">
        <f>('SECA - Vetor de Impacto'!AU37/'Contribuição - SECA'!$BA36)*100</f>
        <v>0.92418100395886427</v>
      </c>
      <c r="AT36" s="42">
        <f>('SECA - Vetor de Impacto'!AV37/'Contribuição - SECA'!$BA36)*100</f>
        <v>7.8821976010722601</v>
      </c>
      <c r="AU36" s="42">
        <f>('SECA - Vetor de Impacto'!AW37/'Contribuição - SECA'!$BA36)*100</f>
        <v>0</v>
      </c>
      <c r="AV36" s="42">
        <f>('SECA - Vetor de Impacto'!AX37/'Contribuição - SECA'!$BA36)*100</f>
        <v>7.8821976010722601</v>
      </c>
      <c r="AW36" s="42">
        <f>('SECA - Vetor de Impacto'!AY37/'Contribuição - SECA'!$BA36)*100</f>
        <v>7.8821976010722601</v>
      </c>
      <c r="AX36" s="42">
        <f>('SECA - Vetor de Impacto'!AZ37/'Contribuição - SECA'!$BA36)*100</f>
        <v>7.8821976010722601</v>
      </c>
      <c r="AY36" s="42">
        <f>('SECA - Vetor de Impacto'!BA37/'Contribuição - SECA'!$BA36)*100</f>
        <v>2.6273992003574218</v>
      </c>
      <c r="AZ36" s="42">
        <f>('SECA - Vetor de Impacto'!BB37/'Contribuição - SECA'!$BA36)*100</f>
        <v>4.9219472890792622</v>
      </c>
      <c r="BA36" s="77">
        <f>SUM('SECA - Vetor de Impacto'!AH37:BB37)</f>
        <v>12.686817187429611</v>
      </c>
      <c r="BB36" s="77">
        <f t="shared" si="1"/>
        <v>99.999999999999972</v>
      </c>
      <c r="BC36" s="42">
        <f>('SECA - Vetor de Impacto'!BC37/'Contribuição - SECA'!$BI36)*100</f>
        <v>6.7132239656765709</v>
      </c>
      <c r="BD36" s="42">
        <f>('SECA - Vetor de Impacto'!BD37/'Contribuição - SECA'!$BI36)*100</f>
        <v>14.786442641097212</v>
      </c>
      <c r="BE36" s="42">
        <f>('SECA - Vetor de Impacto'!BE37/'Contribuição - SECA'!$BI36)*100</f>
        <v>17.406951877228092</v>
      </c>
      <c r="BF36" s="42">
        <f>('SECA - Vetor de Impacto'!BF37/'Contribuição - SECA'!$BI36)*100</f>
        <v>17.040069222715832</v>
      </c>
      <c r="BG36" s="42">
        <f>('SECA - Vetor de Impacto'!BG37/'Contribuição - SECA'!$BI36)*100</f>
        <v>25.787304757043295</v>
      </c>
      <c r="BH36" s="42">
        <f>('SECA - Vetor de Impacto'!BH37/'Contribuição - SECA'!$BI36)*100</f>
        <v>18.266007536239002</v>
      </c>
      <c r="BI36" s="77">
        <f>SUM('SECA - Vetor de Impacto'!BC37:BH37)</f>
        <v>3.8778771547533277</v>
      </c>
      <c r="BJ36" s="77">
        <f t="shared" si="2"/>
        <v>100.00000000000001</v>
      </c>
      <c r="BL36" s="42">
        <f>('SECA - Vetor de Impacto'!AH37/'Contribuição - SECA'!$BY36)*100</f>
        <v>5.2184053867940134</v>
      </c>
      <c r="BM36" s="42">
        <f>('SECA - Vetor de Impacto'!AI37/'Contribuição - SECA'!$BY36)*100</f>
        <v>8.345663929093476</v>
      </c>
      <c r="BN36" s="42">
        <f>('SECA - Vetor de Impacto'!AJ37/'Contribuição - SECA'!$BY36)*100</f>
        <v>8.7572509253420439</v>
      </c>
      <c r="BO36" s="42">
        <f>('SECA - Vetor de Impacto'!AK37/'Contribuição - SECA'!$BY36)*100</f>
        <v>8.8550909049742739</v>
      </c>
      <c r="BP36" s="42">
        <f>('SECA - Vetor de Impacto'!AL37/'Contribuição - SECA'!$BY36)*100</f>
        <v>3.8608077669020155</v>
      </c>
      <c r="BQ36" s="42">
        <f>('SECA - Vetor de Impacto'!AM37/'Contribuição - SECA'!$BY36)*100</f>
        <v>6.1488694012517424</v>
      </c>
      <c r="BR36" s="42">
        <f>('SECA - Vetor de Impacto'!AN37/'Contribuição - SECA'!$BY36)*100</f>
        <v>7.6894113654794829</v>
      </c>
      <c r="BS36" s="42">
        <f>('SECA - Vetor de Impacto'!AO37/'Contribuição - SECA'!$BY36)*100</f>
        <v>6.6713399348119014</v>
      </c>
      <c r="BT36" s="42">
        <f>('SECA - Vetor de Impacto'!AP37/'Contribuição - SECA'!$BY36)*100</f>
        <v>5.889590424405398</v>
      </c>
      <c r="BU36" s="42">
        <f>('SECA - Vetor de Impacto'!AQ37/'Contribuição - SECA'!$BY36)*100</f>
        <v>9.0008236257194802</v>
      </c>
      <c r="BV36" s="42">
        <f>('SECA - Vetor de Impacto'!AR37/'Contribuição - SECA'!$BY36)*100</f>
        <v>10.418508406229066</v>
      </c>
      <c r="BW36" s="42">
        <f>('SECA - Vetor de Impacto'!AS37/'Contribuição - SECA'!$BY36)*100</f>
        <v>11.467528986340003</v>
      </c>
      <c r="BX36" s="42">
        <f>('SECA - Vetor de Impacto'!AT37/'Contribuição - SECA'!$BY36)*100</f>
        <v>7.6767089426570916</v>
      </c>
      <c r="BY36" s="77">
        <f>SUM('SECA - Vetor de Impacto'!AH37:AT37)</f>
        <v>7.6117962450159293</v>
      </c>
      <c r="BZ36" s="77">
        <f t="shared" si="3"/>
        <v>99.999999999999986</v>
      </c>
      <c r="CA36" s="42">
        <f>('SECA - Vetor de Impacto'!AU37/'Contribuição - SECA'!$CI36)*100</f>
        <v>2.3103186328419172</v>
      </c>
      <c r="CB36" s="42">
        <f>('SECA - Vetor de Impacto'!AV37/'Contribuição - SECA'!$CI36)*100</f>
        <v>19.704352185872949</v>
      </c>
      <c r="CC36" s="42">
        <f>('SECA - Vetor de Impacto'!AW37/'Contribuição - SECA'!$CI36)*100</f>
        <v>0</v>
      </c>
      <c r="CD36" s="42">
        <f>('SECA - Vetor de Impacto'!AX37/'Contribuição - SECA'!$CI36)*100</f>
        <v>19.704352185872949</v>
      </c>
      <c r="CE36" s="42">
        <f>('SECA - Vetor de Impacto'!AY37/'Contribuição - SECA'!$CI36)*100</f>
        <v>19.704352185872949</v>
      </c>
      <c r="CF36" s="42">
        <f>('SECA - Vetor de Impacto'!AZ37/'Contribuição - SECA'!$CI36)*100</f>
        <v>19.704352185872949</v>
      </c>
      <c r="CG36" s="42">
        <f>('SECA - Vetor de Impacto'!BA37/'Contribuição - SECA'!$CI36)*100</f>
        <v>6.5681173952909875</v>
      </c>
      <c r="CH36" s="42">
        <f>('SECA - Vetor de Impacto'!BB37/'Contribuição - SECA'!$CI36)*100</f>
        <v>12.304155228375286</v>
      </c>
      <c r="CI36" s="77">
        <f>SUM('SECA - Vetor de Impacto'!AU37:BB37)</f>
        <v>5.0750209424136807</v>
      </c>
      <c r="CJ36" s="77">
        <f t="shared" si="4"/>
        <v>99.999999999999972</v>
      </c>
    </row>
    <row r="37" spans="1:88" x14ac:dyDescent="0.25">
      <c r="A37" s="34" t="s">
        <v>939</v>
      </c>
      <c r="B37" s="34" t="s">
        <v>940</v>
      </c>
      <c r="C37" s="42">
        <v>3.5642283932567773</v>
      </c>
      <c r="D37" s="42">
        <v>3.5212238802602935</v>
      </c>
      <c r="E37" s="42">
        <v>4.1073538459176779</v>
      </c>
      <c r="F37" s="42">
        <v>3.6722830734934049</v>
      </c>
      <c r="G37" s="42">
        <v>1.1562763878698377</v>
      </c>
      <c r="H37" s="42">
        <v>4.686027157912438</v>
      </c>
      <c r="I37" s="42">
        <v>4.3109793159456977</v>
      </c>
      <c r="J37" s="42">
        <v>3.2548727817927068</v>
      </c>
      <c r="K37" s="42">
        <v>2.847517685628608</v>
      </c>
      <c r="L37" s="42">
        <v>4.8386610909135657</v>
      </c>
      <c r="M37" s="42">
        <v>4.7469463122628666</v>
      </c>
      <c r="N37" s="42">
        <v>5.6897479743298982</v>
      </c>
      <c r="O37" s="42">
        <v>3.7096909817748709</v>
      </c>
      <c r="P37" s="42">
        <v>0.68664749614452214</v>
      </c>
      <c r="Q37" s="42">
        <v>0</v>
      </c>
      <c r="R37" s="42">
        <v>0</v>
      </c>
      <c r="S37" s="42">
        <v>6.8433295402268524</v>
      </c>
      <c r="T37" s="42">
        <v>6.8433295402268524</v>
      </c>
      <c r="U37" s="42">
        <v>6.8433295402268524</v>
      </c>
      <c r="V37" s="42">
        <v>2.2811098467422859</v>
      </c>
      <c r="W37" s="42">
        <v>3.6276409961669769</v>
      </c>
      <c r="X37" s="42">
        <v>3.6855948350257561</v>
      </c>
      <c r="Y37" s="42">
        <v>3.5073105531564486</v>
      </c>
      <c r="Z37" s="42">
        <v>2.8955526930919437</v>
      </c>
      <c r="AA37" s="42">
        <v>4.3385215051045547</v>
      </c>
      <c r="AB37" s="42">
        <v>3.4944661482009463</v>
      </c>
      <c r="AC37" s="42">
        <v>4.8473584243273544</v>
      </c>
      <c r="AD37" s="74">
        <f t="shared" si="5"/>
        <v>99.999999999999957</v>
      </c>
      <c r="AF37" s="42">
        <f>('SECA - Vetor de Impacto'!AH38/'Contribuição - SECA'!$BA37)*100</f>
        <v>4.6150112715985321</v>
      </c>
      <c r="AG37" s="42">
        <f>('SECA - Vetor de Impacto'!AI38/'Contribuição - SECA'!$BA37)*100</f>
        <v>4.5593284448234961</v>
      </c>
      <c r="AH37" s="42">
        <f>('SECA - Vetor de Impacto'!AJ38/'Contribuição - SECA'!$BA37)*100</f>
        <v>5.3182574750865728</v>
      </c>
      <c r="AI37" s="42">
        <f>('SECA - Vetor de Impacto'!AK38/'Contribuição - SECA'!$BA37)*100</f>
        <v>4.7549219373079623</v>
      </c>
      <c r="AJ37" s="42">
        <f>('SECA - Vetor de Impacto'!AL38/'Contribuição - SECA'!$BA37)*100</f>
        <v>1.4971623516602457</v>
      </c>
      <c r="AK37" s="42">
        <f>('SECA - Vetor de Impacto'!AM38/'Contribuição - SECA'!$BA37)*100</f>
        <v>6.0675315290393428</v>
      </c>
      <c r="AL37" s="42">
        <f>('SECA - Vetor de Impacto'!AN38/'Contribuição - SECA'!$BA37)*100</f>
        <v>5.5819144958155915</v>
      </c>
      <c r="AM37" s="42">
        <f>('SECA - Vetor de Impacto'!AO38/'Contribuição - SECA'!$BA37)*100</f>
        <v>4.2144534295309484</v>
      </c>
      <c r="AN37" s="42">
        <f>('SECA - Vetor de Impacto'!AP38/'Contribuição - SECA'!$BA37)*100</f>
        <v>3.6870045253313397</v>
      </c>
      <c r="AO37" s="42">
        <f>('SECA - Vetor de Impacto'!AQ38/'Contribuição - SECA'!$BA37)*100</f>
        <v>6.2651640159364499</v>
      </c>
      <c r="AP37" s="42">
        <f>('SECA - Vetor de Impacto'!AR38/'Contribuição - SECA'!$BA37)*100</f>
        <v>6.1464104764478122</v>
      </c>
      <c r="AQ37" s="42">
        <f>('SECA - Vetor de Impacto'!AS38/'Contribuição - SECA'!$BA37)*100</f>
        <v>7.3671628573987613</v>
      </c>
      <c r="AR37" s="42">
        <f>('SECA - Vetor de Impacto'!AT38/'Contribuição - SECA'!$BA37)*100</f>
        <v>4.8033582043812251</v>
      </c>
      <c r="AS37" s="42">
        <f>('SECA - Vetor de Impacto'!AU38/'Contribuição - SECA'!$BA37)*100</f>
        <v>0.88908049223701446</v>
      </c>
      <c r="AT37" s="42">
        <f>('SECA - Vetor de Impacto'!AV38/'Contribuição - SECA'!$BA37)*100</f>
        <v>0</v>
      </c>
      <c r="AU37" s="42">
        <f>('SECA - Vetor de Impacto'!AW38/'Contribuição - SECA'!$BA37)*100</f>
        <v>0</v>
      </c>
      <c r="AV37" s="42">
        <f>('SECA - Vetor de Impacto'!AX38/'Contribuição - SECA'!$BA37)*100</f>
        <v>8.8608359170138229</v>
      </c>
      <c r="AW37" s="42">
        <f>('SECA - Vetor de Impacto'!AY38/'Contribuição - SECA'!$BA37)*100</f>
        <v>8.8608359170138229</v>
      </c>
      <c r="AX37" s="42">
        <f>('SECA - Vetor de Impacto'!AZ38/'Contribuição - SECA'!$BA37)*100</f>
        <v>8.8608359170138229</v>
      </c>
      <c r="AY37" s="42">
        <f>('SECA - Vetor de Impacto'!BA38/'Contribuição - SECA'!$BA37)*100</f>
        <v>2.9536119723379426</v>
      </c>
      <c r="AZ37" s="42">
        <f>('SECA - Vetor de Impacto'!BB38/'Contribuição - SECA'!$BA37)*100</f>
        <v>4.6971187700253001</v>
      </c>
      <c r="BA37" s="77">
        <f>SUM('SECA - Vetor de Impacto'!AH38:BB38)</f>
        <v>11.285616948169475</v>
      </c>
      <c r="BB37" s="77">
        <f t="shared" si="1"/>
        <v>99.999999999999972</v>
      </c>
      <c r="BC37" s="42">
        <f>('SECA - Vetor de Impacto'!BC38/'Contribuição - SECA'!$BI37)*100</f>
        <v>16.187037357357113</v>
      </c>
      <c r="BD37" s="42">
        <f>('SECA - Vetor de Impacto'!BD38/'Contribuição - SECA'!$BI37)*100</f>
        <v>15.404017394494618</v>
      </c>
      <c r="BE37" s="42">
        <f>('SECA - Vetor de Impacto'!BE38/'Contribuição - SECA'!$BI37)*100</f>
        <v>12.717192668018196</v>
      </c>
      <c r="BF37" s="42">
        <f>('SECA - Vetor de Impacto'!BF38/'Contribuição - SECA'!$BI37)*100</f>
        <v>19.054674434482124</v>
      </c>
      <c r="BG37" s="42">
        <f>('SECA - Vetor de Impacto'!BG38/'Contribuição - SECA'!$BI37)*100</f>
        <v>15.347605099558709</v>
      </c>
      <c r="BH37" s="42">
        <f>('SECA - Vetor de Impacto'!BH38/'Contribuição - SECA'!$BI37)*100</f>
        <v>21.289473046089245</v>
      </c>
      <c r="BI37" s="77">
        <f>SUM('SECA - Vetor de Impacto'!BC38:BH38)</f>
        <v>3.3271529633442483</v>
      </c>
      <c r="BJ37" s="77">
        <f t="shared" si="2"/>
        <v>100</v>
      </c>
      <c r="BL37" s="42">
        <f>('SECA - Vetor de Impacto'!AH38/'Contribuição - SECA'!$BY37)*100</f>
        <v>7.1134035610446205</v>
      </c>
      <c r="BM37" s="42">
        <f>('SECA - Vetor de Impacto'!AI38/'Contribuição - SECA'!$BY37)*100</f>
        <v>7.0275761610752649</v>
      </c>
      <c r="BN37" s="42">
        <f>('SECA - Vetor de Impacto'!AJ38/'Contribuição - SECA'!$BY37)*100</f>
        <v>8.1973606206879861</v>
      </c>
      <c r="BO37" s="42">
        <f>('SECA - Vetor de Impacto'!AK38/'Contribuição - SECA'!$BY37)*100</f>
        <v>7.3290565614631573</v>
      </c>
      <c r="BP37" s="42">
        <f>('SECA - Vetor de Impacto'!AL38/'Contribuição - SECA'!$BY37)*100</f>
        <v>2.3076693375167094</v>
      </c>
      <c r="BQ37" s="42">
        <f>('SECA - Vetor de Impacto'!AM38/'Contribuição - SECA'!$BY37)*100</f>
        <v>9.3522632655389124</v>
      </c>
      <c r="BR37" s="42">
        <f>('SECA - Vetor de Impacto'!AN38/'Contribuição - SECA'!$BY37)*100</f>
        <v>8.6037515653191132</v>
      </c>
      <c r="BS37" s="42">
        <f>('SECA - Vetor de Impacto'!AO38/'Contribuição - SECA'!$BY37)*100</f>
        <v>6.4959988760976746</v>
      </c>
      <c r="BT37" s="42">
        <f>('SECA - Vetor de Impacto'!AP38/'Contribuição - SECA'!$BY37)*100</f>
        <v>5.6830091145140615</v>
      </c>
      <c r="BU37" s="42">
        <f>('SECA - Vetor de Impacto'!AQ38/'Contribuição - SECA'!$BY37)*100</f>
        <v>9.656886494678945</v>
      </c>
      <c r="BV37" s="42">
        <f>('SECA - Vetor de Impacto'!AR38/'Contribuição - SECA'!$BY37)*100</f>
        <v>9.4738442872018371</v>
      </c>
      <c r="BW37" s="42">
        <f>('SECA - Vetor de Impacto'!AS38/'Contribuição - SECA'!$BY37)*100</f>
        <v>11.355465766059535</v>
      </c>
      <c r="BX37" s="42">
        <f>('SECA - Vetor de Impacto'!AT38/'Contribuição - SECA'!$BY37)*100</f>
        <v>7.4037143888021806</v>
      </c>
      <c r="BY37" s="77">
        <f>SUM('SECA - Vetor de Impacto'!AH38:AT38)</f>
        <v>7.3218465641357477</v>
      </c>
      <c r="BZ37" s="77">
        <f t="shared" si="3"/>
        <v>100.00000000000001</v>
      </c>
      <c r="CA37" s="42">
        <f>('SECA - Vetor de Impacto'!AU38/'Contribuição - SECA'!$CI37)*100</f>
        <v>2.5313832284265669</v>
      </c>
      <c r="CB37" s="42">
        <f>('SECA - Vetor de Impacto'!AV38/'Contribuição - SECA'!$CI37)*100</f>
        <v>0</v>
      </c>
      <c r="CC37" s="42">
        <f>('SECA - Vetor de Impacto'!AW38/'Contribuição - SECA'!$CI37)*100</f>
        <v>0</v>
      </c>
      <c r="CD37" s="42">
        <f>('SECA - Vetor de Impacto'!AX38/'Contribuição - SECA'!$CI37)*100</f>
        <v>25.22850475971191</v>
      </c>
      <c r="CE37" s="42">
        <f>('SECA - Vetor de Impacto'!AY38/'Contribuição - SECA'!$CI37)*100</f>
        <v>25.22850475971191</v>
      </c>
      <c r="CF37" s="42">
        <f>('SECA - Vetor de Impacto'!AZ38/'Contribuição - SECA'!$CI37)*100</f>
        <v>25.22850475971191</v>
      </c>
      <c r="CG37" s="42">
        <f>('SECA - Vetor de Impacto'!BA38/'Contribuição - SECA'!$CI37)*100</f>
        <v>8.4095015865706433</v>
      </c>
      <c r="CH37" s="42">
        <f>('SECA - Vetor de Impacto'!BB38/'Contribuição - SECA'!$CI37)*100</f>
        <v>13.373600905867061</v>
      </c>
      <c r="CI37" s="77">
        <f>SUM('SECA - Vetor de Impacto'!AU38:BB38)</f>
        <v>3.9637703840337268</v>
      </c>
      <c r="CJ37" s="77">
        <f t="shared" si="4"/>
        <v>100</v>
      </c>
    </row>
    <row r="38" spans="1:88" x14ac:dyDescent="0.25">
      <c r="A38" s="34" t="s">
        <v>941</v>
      </c>
      <c r="B38" s="34" t="s">
        <v>942</v>
      </c>
      <c r="C38" s="42">
        <v>5.3150858266816208</v>
      </c>
      <c r="D38" s="42">
        <v>1.0544861231540339</v>
      </c>
      <c r="E38" s="42">
        <v>4.3252498229848415</v>
      </c>
      <c r="F38" s="42">
        <v>4.1451100760557065</v>
      </c>
      <c r="G38" s="42">
        <v>0.97567812139296095</v>
      </c>
      <c r="H38" s="42">
        <v>5.6967518859996238</v>
      </c>
      <c r="I38" s="42">
        <v>4.1044149865334099</v>
      </c>
      <c r="J38" s="42">
        <v>1.0481146608110299</v>
      </c>
      <c r="K38" s="42">
        <v>5.8801499702666851</v>
      </c>
      <c r="L38" s="42">
        <v>3.2079874955893746</v>
      </c>
      <c r="M38" s="42">
        <v>5.5689236383932332</v>
      </c>
      <c r="N38" s="42">
        <v>4.1031488986146085</v>
      </c>
      <c r="O38" s="42">
        <v>5.2937619834321978</v>
      </c>
      <c r="P38" s="42">
        <v>0.42971722821578701</v>
      </c>
      <c r="Q38" s="42">
        <v>0</v>
      </c>
      <c r="R38" s="42">
        <v>0</v>
      </c>
      <c r="S38" s="42">
        <v>6.5717100246103897</v>
      </c>
      <c r="T38" s="42">
        <v>6.5717100246103897</v>
      </c>
      <c r="U38" s="42">
        <v>6.5717100246103897</v>
      </c>
      <c r="V38" s="42">
        <v>2.4643912592288979</v>
      </c>
      <c r="W38" s="42">
        <v>4.1420077109291906</v>
      </c>
      <c r="X38" s="42">
        <v>2.1634141816554862</v>
      </c>
      <c r="Y38" s="42">
        <v>4.8076357871828419</v>
      </c>
      <c r="Z38" s="42">
        <v>5.0735513932925809</v>
      </c>
      <c r="AA38" s="42">
        <v>5.1166445604369351</v>
      </c>
      <c r="AB38" s="42">
        <v>1.3982361754490193</v>
      </c>
      <c r="AC38" s="42">
        <v>3.9704081398687774</v>
      </c>
      <c r="AD38" s="74">
        <f t="shared" si="5"/>
        <v>100</v>
      </c>
      <c r="AF38" s="42">
        <f>('SECA - Vetor de Impacto'!AH39/'Contribuição - SECA'!$BA38)*100</f>
        <v>6.8608213451646431</v>
      </c>
      <c r="AG38" s="42">
        <f>('SECA - Vetor de Impacto'!AI39/'Contribuição - SECA'!$BA38)*100</f>
        <v>1.361152225538365</v>
      </c>
      <c r="AH38" s="42">
        <f>('SECA - Vetor de Impacto'!AJ39/'Contribuição - SECA'!$BA38)*100</f>
        <v>5.5831208142937756</v>
      </c>
      <c r="AI38" s="42">
        <f>('SECA - Vetor de Impacto'!AK39/'Contribuição - SECA'!$BA38)*100</f>
        <v>5.3505927496217538</v>
      </c>
      <c r="AJ38" s="42">
        <f>('SECA - Vetor de Impacto'!AL39/'Contribuição - SECA'!$BA38)*100</f>
        <v>1.2594252472198022</v>
      </c>
      <c r="AK38" s="42">
        <f>('SECA - Vetor de Impacto'!AM39/'Contribuição - SECA'!$BA38)*100</f>
        <v>7.3534836900225207</v>
      </c>
      <c r="AL38" s="42">
        <f>('SECA - Vetor de Impacto'!AN39/'Contribuição - SECA'!$BA38)*100</f>
        <v>5.2980626968733358</v>
      </c>
      <c r="AM38" s="42">
        <f>('SECA - Vetor de Impacto'!AO39/'Contribuição - SECA'!$BA38)*100</f>
        <v>1.3529278118095491</v>
      </c>
      <c r="AN38" s="42">
        <f>('SECA - Vetor de Impacto'!AP39/'Contribuição - SECA'!$BA38)*100</f>
        <v>7.5902176830815433</v>
      </c>
      <c r="AO38" s="42">
        <f>('SECA - Vetor de Impacto'!AQ39/'Contribuição - SECA'!$BA38)*100</f>
        <v>4.140935782123023</v>
      </c>
      <c r="AP38" s="42">
        <f>('SECA - Vetor de Impacto'!AR39/'Contribuição - SECA'!$BA38)*100</f>
        <v>7.1884803771333177</v>
      </c>
      <c r="AQ38" s="42">
        <f>('SECA - Vetor de Impacto'!AS39/'Contribuição - SECA'!$BA38)*100</f>
        <v>5.2964284047280303</v>
      </c>
      <c r="AR38" s="42">
        <f>('SECA - Vetor de Impacto'!AT39/'Contribuição - SECA'!$BA38)*100</f>
        <v>6.8332960927609721</v>
      </c>
      <c r="AS38" s="42">
        <f>('SECA - Vetor de Impacto'!AU39/'Contribuição - SECA'!$BA38)*100</f>
        <v>0.55468777511134248</v>
      </c>
      <c r="AT38" s="42">
        <f>('SECA - Vetor de Impacto'!AV39/'Contribuição - SECA'!$BA38)*100</f>
        <v>0</v>
      </c>
      <c r="AU38" s="42">
        <f>('SECA - Vetor de Impacto'!AW39/'Contribuição - SECA'!$BA38)*100</f>
        <v>0</v>
      </c>
      <c r="AV38" s="42">
        <f>('SECA - Vetor de Impacto'!AX39/'Contribuição - SECA'!$BA38)*100</f>
        <v>8.4828975262717243</v>
      </c>
      <c r="AW38" s="42">
        <f>('SECA - Vetor de Impacto'!AY39/'Contribuição - SECA'!$BA38)*100</f>
        <v>8.4828975262717243</v>
      </c>
      <c r="AX38" s="42">
        <f>('SECA - Vetor de Impacto'!AZ39/'Contribuição - SECA'!$BA38)*100</f>
        <v>8.4828975262717243</v>
      </c>
      <c r="AY38" s="42">
        <f>('SECA - Vetor de Impacto'!BA39/'Contribuição - SECA'!$BA38)*100</f>
        <v>3.1810865723518997</v>
      </c>
      <c r="AZ38" s="42">
        <f>('SECA - Vetor de Impacto'!BB39/'Contribuição - SECA'!$BA38)*100</f>
        <v>5.3465881533509574</v>
      </c>
      <c r="BA38" s="77">
        <f>SUM('SECA - Vetor de Impacto'!AH39:BB39)</f>
        <v>11.788424850152644</v>
      </c>
      <c r="BB38" s="77">
        <f t="shared" si="1"/>
        <v>100.00000000000003</v>
      </c>
      <c r="BC38" s="42">
        <f>('SECA - Vetor de Impacto'!BC39/'Contribuição - SECA'!$BI38)*100</f>
        <v>9.6024177606402574</v>
      </c>
      <c r="BD38" s="42">
        <f>('SECA - Vetor de Impacto'!BD39/'Contribuição - SECA'!$BI38)*100</f>
        <v>21.338922366778572</v>
      </c>
      <c r="BE38" s="42">
        <f>('SECA - Vetor de Impacto'!BE39/'Contribuição - SECA'!$BI38)*100</f>
        <v>22.519201557231895</v>
      </c>
      <c r="BF38" s="42">
        <f>('SECA - Vetor de Impacto'!BF39/'Contribuição - SECA'!$BI38)*100</f>
        <v>22.710472649497984</v>
      </c>
      <c r="BG38" s="42">
        <f>('SECA - Vetor de Impacto'!BG39/'Contribuição - SECA'!$BI38)*100</f>
        <v>6.2061384262662047</v>
      </c>
      <c r="BH38" s="42">
        <f>('SECA - Vetor de Impacto'!BH39/'Contribuição - SECA'!$BI38)*100</f>
        <v>17.622847239585081</v>
      </c>
      <c r="BI38" s="77">
        <f>SUM('SECA - Vetor de Impacto'!BC39:BH39)</f>
        <v>3.4283147237954017</v>
      </c>
      <c r="BJ38" s="77">
        <f t="shared" si="2"/>
        <v>100</v>
      </c>
      <c r="BL38" s="42">
        <f>('SECA - Vetor de Impacto'!AH39/'Contribuição - SECA'!$BY38)*100</f>
        <v>10.479504982873035</v>
      </c>
      <c r="BM38" s="42">
        <f>('SECA - Vetor de Impacto'!AI39/'Contribuição - SECA'!$BY38)*100</f>
        <v>2.0790807415545247</v>
      </c>
      <c r="BN38" s="42">
        <f>('SECA - Vetor de Impacto'!AJ39/'Contribuição - SECA'!$BY38)*100</f>
        <v>8.5278918441170575</v>
      </c>
      <c r="BO38" s="42">
        <f>('SECA - Vetor de Impacto'!AK39/'Contribuição - SECA'!$BY38)*100</f>
        <v>8.1727187693793439</v>
      </c>
      <c r="BP38" s="42">
        <f>('SECA - Vetor de Impacto'!AL39/'Contribuição - SECA'!$BY38)*100</f>
        <v>1.9236987074583705</v>
      </c>
      <c r="BQ38" s="42">
        <f>('SECA - Vetor de Impacto'!AM39/'Contribuição - SECA'!$BY38)*100</f>
        <v>11.232018018568201</v>
      </c>
      <c r="BR38" s="42">
        <f>('SECA - Vetor de Impacto'!AN39/'Contribuição - SECA'!$BY38)*100</f>
        <v>8.092482173521093</v>
      </c>
      <c r="BS38" s="42">
        <f>('SECA - Vetor de Impacto'!AO39/'Contribuição - SECA'!$BY38)*100</f>
        <v>2.0665184286307117</v>
      </c>
      <c r="BT38" s="42">
        <f>('SECA - Vetor de Impacto'!AP39/'Contribuição - SECA'!$BY38)*100</f>
        <v>11.593615403934594</v>
      </c>
      <c r="BU38" s="42">
        <f>('SECA - Vetor de Impacto'!AQ39/'Contribuição - SECA'!$BY38)*100</f>
        <v>6.3250382103447844</v>
      </c>
      <c r="BV38" s="42">
        <f>('SECA - Vetor de Impacto'!AR39/'Contribuição - SECA'!$BY38)*100</f>
        <v>10.979985069068411</v>
      </c>
      <c r="BW38" s="42">
        <f>('SECA - Vetor de Impacto'!AS39/'Contribuição - SECA'!$BY38)*100</f>
        <v>8.0899858874616584</v>
      </c>
      <c r="BX38" s="42">
        <f>('SECA - Vetor de Impacto'!AT39/'Contribuição - SECA'!$BY38)*100</f>
        <v>10.437461763088221</v>
      </c>
      <c r="BY38" s="77">
        <f>SUM('SECA - Vetor de Impacto'!AH39:AT39)</f>
        <v>7.7177573721257184</v>
      </c>
      <c r="BZ38" s="77">
        <f t="shared" si="3"/>
        <v>100.00000000000001</v>
      </c>
      <c r="CA38" s="42">
        <f>('SECA - Vetor de Impacto'!AU39/'Contribuição - SECA'!$CI38)*100</f>
        <v>1.606344705750288</v>
      </c>
      <c r="CB38" s="42">
        <f>('SECA - Vetor de Impacto'!AV39/'Contribuição - SECA'!$CI38)*100</f>
        <v>0</v>
      </c>
      <c r="CC38" s="42">
        <f>('SECA - Vetor de Impacto'!AW39/'Contribuição - SECA'!$CI38)*100</f>
        <v>0</v>
      </c>
      <c r="CD38" s="42">
        <f>('SECA - Vetor de Impacto'!AX39/'Contribuição - SECA'!$CI38)*100</f>
        <v>24.565995758629374</v>
      </c>
      <c r="CE38" s="42">
        <f>('SECA - Vetor de Impacto'!AY39/'Contribuição - SECA'!$CI38)*100</f>
        <v>24.565995758629374</v>
      </c>
      <c r="CF38" s="42">
        <f>('SECA - Vetor de Impacto'!AZ39/'Contribuição - SECA'!$CI38)*100</f>
        <v>24.565995758629374</v>
      </c>
      <c r="CG38" s="42">
        <f>('SECA - Vetor de Impacto'!BA39/'Contribuição - SECA'!$CI38)*100</f>
        <v>9.2122484094860209</v>
      </c>
      <c r="CH38" s="42">
        <f>('SECA - Vetor de Impacto'!BB39/'Contribuição - SECA'!$CI38)*100</f>
        <v>15.483419608875565</v>
      </c>
      <c r="CI38" s="77">
        <f>SUM('SECA - Vetor de Impacto'!AU39:BB39)</f>
        <v>4.0706674780269267</v>
      </c>
      <c r="CJ38" s="77">
        <f t="shared" si="4"/>
        <v>100</v>
      </c>
    </row>
    <row r="39" spans="1:88" x14ac:dyDescent="0.25">
      <c r="A39" s="34" t="s">
        <v>943</v>
      </c>
      <c r="B39" s="34" t="s">
        <v>944</v>
      </c>
      <c r="C39" s="42">
        <v>3.8737530224595313</v>
      </c>
      <c r="D39" s="42">
        <v>3.067228343245826</v>
      </c>
      <c r="E39" s="42">
        <v>4.4640521173130567</v>
      </c>
      <c r="F39" s="42">
        <v>4.171021207248014</v>
      </c>
      <c r="G39" s="42">
        <v>1.8542252508498922</v>
      </c>
      <c r="H39" s="42">
        <v>5.6124184465647211</v>
      </c>
      <c r="I39" s="42">
        <v>4.3054212671662944</v>
      </c>
      <c r="J39" s="42">
        <v>4.1184879140875355</v>
      </c>
      <c r="K39" s="42">
        <v>4.3420505488990369</v>
      </c>
      <c r="L39" s="42">
        <v>5.4931619093066306</v>
      </c>
      <c r="M39" s="42">
        <v>4.1833113815476608</v>
      </c>
      <c r="N39" s="42">
        <v>5.0030368582516616</v>
      </c>
      <c r="O39" s="42">
        <v>5.3543435152645324</v>
      </c>
      <c r="P39" s="42">
        <v>0.2890185765473634</v>
      </c>
      <c r="Q39" s="42">
        <v>0</v>
      </c>
      <c r="R39" s="42">
        <v>0</v>
      </c>
      <c r="S39" s="42">
        <v>2.3095448414190454</v>
      </c>
      <c r="T39" s="42">
        <v>6.9286345242571343</v>
      </c>
      <c r="U39" s="42">
        <v>6.9286345242571343</v>
      </c>
      <c r="V39" s="42">
        <v>4.619089682838089</v>
      </c>
      <c r="W39" s="42">
        <v>3.7320003569561124</v>
      </c>
      <c r="X39" s="42">
        <v>3.7887987687742197</v>
      </c>
      <c r="Y39" s="42">
        <v>3.5782164766729108</v>
      </c>
      <c r="Z39" s="42">
        <v>3.565698252337989</v>
      </c>
      <c r="AA39" s="42">
        <v>4.6341298139639759</v>
      </c>
      <c r="AB39" s="42">
        <v>1.474177558352582</v>
      </c>
      <c r="AC39" s="42">
        <v>2.309544841419044</v>
      </c>
      <c r="AD39" s="74">
        <f t="shared" si="5"/>
        <v>99.999999999999986</v>
      </c>
      <c r="AF39" s="42">
        <f>('SECA - Vetor de Impacto'!AH40/'Contribuição - SECA'!$BA39)*100</f>
        <v>4.8031992494867319</v>
      </c>
      <c r="AG39" s="42">
        <f>('SECA - Vetor de Impacto'!AI40/'Contribuição - SECA'!$BA39)*100</f>
        <v>3.803161634431921</v>
      </c>
      <c r="AH39" s="42">
        <f>('SECA - Vetor de Impacto'!AJ40/'Contribuição - SECA'!$BA39)*100</f>
        <v>5.5351313455533369</v>
      </c>
      <c r="AI39" s="42">
        <f>('SECA - Vetor de Impacto'!AK40/'Contribuição - SECA'!$BA39)*100</f>
        <v>5.1717922686580353</v>
      </c>
      <c r="AJ39" s="42">
        <f>('SECA - Vetor de Impacto'!AL40/'Contribuição - SECA'!$BA39)*100</f>
        <v>2.2991174919062849</v>
      </c>
      <c r="AK39" s="42">
        <f>('SECA - Vetor de Impacto'!AM40/'Contribuição - SECA'!$BA39)*100</f>
        <v>6.9590301482951036</v>
      </c>
      <c r="AL39" s="42">
        <f>('SECA - Vetor de Impacto'!AN40/'Contribuição - SECA'!$BA39)*100</f>
        <v>5.3384395131229345</v>
      </c>
      <c r="AM39" s="42">
        <f>('SECA - Vetor de Impacto'!AO40/'Contribuição - SECA'!$BA39)*100</f>
        <v>5.1066544364786184</v>
      </c>
      <c r="AN39" s="42">
        <f>('SECA - Vetor de Impacto'!AP40/'Contribuição - SECA'!$BA39)*100</f>
        <v>5.3838574159959061</v>
      </c>
      <c r="AO39" s="42">
        <f>('SECA - Vetor de Impacto'!AQ40/'Contribuição - SECA'!$BA39)*100</f>
        <v>6.8111598770275883</v>
      </c>
      <c r="AP39" s="42">
        <f>('SECA - Vetor de Impacto'!AR40/'Contribuição - SECA'!$BA39)*100</f>
        <v>5.1870312773480229</v>
      </c>
      <c r="AQ39" s="42">
        <f>('SECA - Vetor de Impacto'!AS40/'Contribuição - SECA'!$BA39)*100</f>
        <v>6.2034370140229766</v>
      </c>
      <c r="AR39" s="42">
        <f>('SECA - Vetor de Impacto'!AT40/'Contribuição - SECA'!$BA39)*100</f>
        <v>6.6390341885254838</v>
      </c>
      <c r="AS39" s="42">
        <f>('SECA - Vetor de Impacto'!AU40/'Contribuição - SECA'!$BA39)*100</f>
        <v>0.35836404693622198</v>
      </c>
      <c r="AT39" s="42">
        <f>('SECA - Vetor de Impacto'!AV40/'Contribuição - SECA'!$BA39)*100</f>
        <v>0</v>
      </c>
      <c r="AU39" s="42">
        <f>('SECA - Vetor de Impacto'!AW40/'Contribuição - SECA'!$BA39)*100</f>
        <v>0</v>
      </c>
      <c r="AV39" s="42">
        <f>('SECA - Vetor de Impacto'!AX40/'Contribuição - SECA'!$BA39)*100</f>
        <v>2.8636838705624528</v>
      </c>
      <c r="AW39" s="42">
        <f>('SECA - Vetor de Impacto'!AY40/'Contribuição - SECA'!$BA39)*100</f>
        <v>8.591051611687357</v>
      </c>
      <c r="AX39" s="42">
        <f>('SECA - Vetor de Impacto'!AZ40/'Contribuição - SECA'!$BA39)*100</f>
        <v>8.591051611687357</v>
      </c>
      <c r="AY39" s="42">
        <f>('SECA - Vetor de Impacto'!BA40/'Contribuição - SECA'!$BA39)*100</f>
        <v>5.7273677411249047</v>
      </c>
      <c r="AZ39" s="42">
        <f>('SECA - Vetor de Impacto'!BB40/'Contribuição - SECA'!$BA39)*100</f>
        <v>4.6274352571487611</v>
      </c>
      <c r="BA39" s="77">
        <f>SUM('SECA - Vetor de Impacto'!AH40:BB40)</f>
        <v>11.640018535560763</v>
      </c>
      <c r="BB39" s="77">
        <f t="shared" si="1"/>
        <v>100</v>
      </c>
      <c r="BC39" s="42">
        <f>('SECA - Vetor de Impacto'!BC40/'Contribuição - SECA'!$BI39)*100</f>
        <v>19.579782964786855</v>
      </c>
      <c r="BD39" s="42">
        <f>('SECA - Vetor de Impacto'!BD40/'Contribuição - SECA'!$BI39)*100</f>
        <v>18.491534201207116</v>
      </c>
      <c r="BE39" s="42">
        <f>('SECA - Vetor de Impacto'!BE40/'Contribuição - SECA'!$BI39)*100</f>
        <v>18.426842426705303</v>
      </c>
      <c r="BF39" s="42">
        <f>('SECA - Vetor de Impacto'!BF40/'Contribuição - SECA'!$BI39)*100</f>
        <v>23.948291140682056</v>
      </c>
      <c r="BG39" s="42">
        <f>('SECA - Vetor de Impacto'!BG40/'Contribuição - SECA'!$BI39)*100</f>
        <v>7.6182659480332564</v>
      </c>
      <c r="BH39" s="42">
        <f>('SECA - Vetor de Impacto'!BH40/'Contribuição - SECA'!$BI39)*100</f>
        <v>11.935283318585428</v>
      </c>
      <c r="BI39" s="77">
        <f>SUM('SECA - Vetor de Impacto'!BC40:BH40)</f>
        <v>2.7928397209831792</v>
      </c>
      <c r="BJ39" s="77">
        <f t="shared" si="2"/>
        <v>100.00000000000003</v>
      </c>
      <c r="BL39" s="42">
        <f>('SECA - Vetor de Impacto'!AH40/'Contribuição - SECA'!$BY39)*100</f>
        <v>6.9369247528976636</v>
      </c>
      <c r="BM39" s="42">
        <f>('SECA - Vetor de Impacto'!AI40/'Contribuição - SECA'!$BY39)*100</f>
        <v>5.4926403654773903</v>
      </c>
      <c r="BN39" s="42">
        <f>('SECA - Vetor de Impacto'!AJ40/'Contribuição - SECA'!$BY39)*100</f>
        <v>7.9940030898388752</v>
      </c>
      <c r="BO39" s="42">
        <f>('SECA - Vetor de Impacto'!AK40/'Contribuição - SECA'!$BY39)*100</f>
        <v>7.4692578720594245</v>
      </c>
      <c r="BP39" s="42">
        <f>('SECA - Vetor de Impacto'!AL40/'Contribuição - SECA'!$BY39)*100</f>
        <v>3.3204545993233547</v>
      </c>
      <c r="BQ39" s="42">
        <f>('SECA - Vetor de Impacto'!AM40/'Contribuição - SECA'!$BY39)*100</f>
        <v>10.050440546897565</v>
      </c>
      <c r="BR39" s="42">
        <f>('SECA - Vetor de Impacto'!AN40/'Contribuição - SECA'!$BY39)*100</f>
        <v>7.7099348323696342</v>
      </c>
      <c r="BS39" s="42">
        <f>('SECA - Vetor de Impacto'!AO40/'Contribuição - SECA'!$BY39)*100</f>
        <v>7.3751838566115389</v>
      </c>
      <c r="BT39" s="42">
        <f>('SECA - Vetor de Impacto'!AP40/'Contribuição - SECA'!$BY39)*100</f>
        <v>7.7755287330802672</v>
      </c>
      <c r="BU39" s="42">
        <f>('SECA - Vetor de Impacto'!AQ40/'Contribuição - SECA'!$BY39)*100</f>
        <v>9.8368818557641635</v>
      </c>
      <c r="BV39" s="42">
        <f>('SECA - Vetor de Impacto'!AR40/'Contribuição - SECA'!$BY39)*100</f>
        <v>7.4912665065341439</v>
      </c>
      <c r="BW39" s="42">
        <f>('SECA - Vetor de Impacto'!AS40/'Contribuição - SECA'!$BY39)*100</f>
        <v>8.9591902272669675</v>
      </c>
      <c r="BX39" s="42">
        <f>('SECA - Vetor de Impacto'!AT40/'Contribuição - SECA'!$BY39)*100</f>
        <v>9.5882927618790017</v>
      </c>
      <c r="BY39" s="77">
        <f>SUM('SECA - Vetor de Impacto'!AH40:AT40)</f>
        <v>8.059670572419412</v>
      </c>
      <c r="BZ39" s="77">
        <f t="shared" si="3"/>
        <v>99.999999999999986</v>
      </c>
      <c r="CA39" s="42">
        <f>('SECA - Vetor de Impacto'!AU40/'Contribuição - SECA'!$CI39)*100</f>
        <v>1.1650722755886247</v>
      </c>
      <c r="CB39" s="42">
        <f>('SECA - Vetor de Impacto'!AV40/'Contribuição - SECA'!$CI39)*100</f>
        <v>0</v>
      </c>
      <c r="CC39" s="42">
        <f>('SECA - Vetor de Impacto'!AW40/'Contribuição - SECA'!$CI39)*100</f>
        <v>0</v>
      </c>
      <c r="CD39" s="42">
        <f>('SECA - Vetor de Impacto'!AX40/'Contribuição - SECA'!$CI39)*100</f>
        <v>9.3100820580821715</v>
      </c>
      <c r="CE39" s="42">
        <f>('SECA - Vetor de Impacto'!AY40/'Contribuição - SECA'!$CI39)*100</f>
        <v>27.930246174246509</v>
      </c>
      <c r="CF39" s="42">
        <f>('SECA - Vetor de Impacto'!AZ40/'Contribuição - SECA'!$CI39)*100</f>
        <v>27.930246174246509</v>
      </c>
      <c r="CG39" s="42">
        <f>('SECA - Vetor de Impacto'!BA40/'Contribuição - SECA'!$CI39)*100</f>
        <v>18.620164116164336</v>
      </c>
      <c r="CH39" s="42">
        <f>('SECA - Vetor de Impacto'!BB40/'Contribuição - SECA'!$CI39)*100</f>
        <v>15.044189201671864</v>
      </c>
      <c r="CI39" s="77">
        <f>SUM('SECA - Vetor de Impacto'!AU40:BB40)</f>
        <v>3.5803479631413513</v>
      </c>
      <c r="CJ39" s="77">
        <f t="shared" si="4"/>
        <v>100.00000000000001</v>
      </c>
    </row>
    <row r="40" spans="1:88" x14ac:dyDescent="0.25">
      <c r="A40" s="34" t="s">
        <v>945</v>
      </c>
      <c r="B40" s="34" t="s">
        <v>946</v>
      </c>
      <c r="C40" s="42">
        <v>5.5822774261806494</v>
      </c>
      <c r="D40" s="42">
        <v>1.8160986278180651</v>
      </c>
      <c r="E40" s="42">
        <v>4.2760397489197652</v>
      </c>
      <c r="F40" s="42">
        <v>4.6461425640206997</v>
      </c>
      <c r="G40" s="42">
        <v>3.0764106816463355</v>
      </c>
      <c r="H40" s="42">
        <v>3.4610744991855515</v>
      </c>
      <c r="I40" s="42">
        <v>3.9374315794593842</v>
      </c>
      <c r="J40" s="42">
        <v>2.1828835091225383</v>
      </c>
      <c r="K40" s="42">
        <v>4.2317515392263525</v>
      </c>
      <c r="L40" s="42">
        <v>5.2014038207880908</v>
      </c>
      <c r="M40" s="42">
        <v>2.845360086990417</v>
      </c>
      <c r="N40" s="42">
        <v>4.7384190555469345</v>
      </c>
      <c r="O40" s="42">
        <v>4.070243036717244</v>
      </c>
      <c r="P40" s="42">
        <v>1.3459784701287891</v>
      </c>
      <c r="Q40" s="42">
        <v>0</v>
      </c>
      <c r="R40" s="42">
        <v>0</v>
      </c>
      <c r="S40" s="42">
        <v>4.3493001930937503</v>
      </c>
      <c r="T40" s="42">
        <v>6.5239502896406254</v>
      </c>
      <c r="U40" s="42">
        <v>6.5239502896406254</v>
      </c>
      <c r="V40" s="42">
        <v>3.2619751448203118</v>
      </c>
      <c r="W40" s="42">
        <v>5.1347533276955879</v>
      </c>
      <c r="X40" s="42">
        <v>1.8421622718682158</v>
      </c>
      <c r="Y40" s="42">
        <v>4.9818935779639686</v>
      </c>
      <c r="Z40" s="42">
        <v>3.8268216088627627</v>
      </c>
      <c r="AA40" s="42">
        <v>4.7145880947738137</v>
      </c>
      <c r="AB40" s="42">
        <v>4.3030310421033926</v>
      </c>
      <c r="AC40" s="42">
        <v>3.1260595137861333</v>
      </c>
      <c r="AD40" s="74">
        <f t="shared" si="5"/>
        <v>100.00000000000001</v>
      </c>
      <c r="AF40" s="42">
        <f>('SECA - Vetor de Impacto'!AH41/'Contribuição - SECA'!$BA40)*100</f>
        <v>7.2304194430741333</v>
      </c>
      <c r="AG40" s="42">
        <f>('SECA - Vetor de Impacto'!AI41/'Contribuição - SECA'!$BA40)*100</f>
        <v>2.3522934864418277</v>
      </c>
      <c r="AH40" s="42">
        <f>('SECA - Vetor de Impacto'!AJ41/'Contribuição - SECA'!$BA40)*100</f>
        <v>5.5385210335382524</v>
      </c>
      <c r="AI40" s="42">
        <f>('SECA - Vetor de Impacto'!AK41/'Contribuição - SECA'!$BA40)*100</f>
        <v>6.0178950212393909</v>
      </c>
      <c r="AJ40" s="42">
        <f>('SECA - Vetor de Impacto'!AL41/'Contribuição - SECA'!$BA40)*100</f>
        <v>3.9847069411373921</v>
      </c>
      <c r="AK40" s="42">
        <f>('SECA - Vetor de Impacto'!AM41/'Contribuição - SECA'!$BA40)*100</f>
        <v>4.4829410010102633</v>
      </c>
      <c r="AL40" s="42">
        <f>('SECA - Vetor de Impacto'!AN41/'Contribuição - SECA'!$BA40)*100</f>
        <v>5.0999403423372458</v>
      </c>
      <c r="AM40" s="42">
        <f>('SECA - Vetor de Impacto'!AO41/'Contribuição - SECA'!$BA40)*100</f>
        <v>2.8273699354860278</v>
      </c>
      <c r="AN40" s="42">
        <f>('SECA - Vetor de Impacto'!AP41/'Contribuição - SECA'!$BA40)*100</f>
        <v>5.4811569313952146</v>
      </c>
      <c r="AO40" s="42">
        <f>('SECA - Vetor de Impacto'!AQ41/'Contribuição - SECA'!$BA40)*100</f>
        <v>6.7370946382429482</v>
      </c>
      <c r="AP40" s="42">
        <f>('SECA - Vetor de Impacto'!AR41/'Contribuição - SECA'!$BA40)*100</f>
        <v>3.6854397094338971</v>
      </c>
      <c r="AQ40" s="42">
        <f>('SECA - Vetor de Impacto'!AS41/'Contribuição - SECA'!$BA40)*100</f>
        <v>6.1374157271327991</v>
      </c>
      <c r="AR40" s="42">
        <f>('SECA - Vetor de Impacto'!AT41/'Contribuição - SECA'!$BA40)*100</f>
        <v>5.2719637782052944</v>
      </c>
      <c r="AS40" s="42">
        <f>('SECA - Vetor de Impacto'!AU41/'Contribuição - SECA'!$BA40)*100</f>
        <v>1.7433724907213943</v>
      </c>
      <c r="AT40" s="42">
        <f>('SECA - Vetor de Impacto'!AV41/'Contribuição - SECA'!$BA40)*100</f>
        <v>0</v>
      </c>
      <c r="AU40" s="42">
        <f>('SECA - Vetor de Impacto'!AW41/'Contribuição - SECA'!$BA40)*100</f>
        <v>0</v>
      </c>
      <c r="AV40" s="42">
        <f>('SECA - Vetor de Impacto'!AX41/'Contribuição - SECA'!$BA40)*100</f>
        <v>5.6334112906006384</v>
      </c>
      <c r="AW40" s="42">
        <f>('SECA - Vetor de Impacto'!AY41/'Contribuição - SECA'!$BA40)*100</f>
        <v>8.4501169359009562</v>
      </c>
      <c r="AX40" s="42">
        <f>('SECA - Vetor de Impacto'!AZ41/'Contribuição - SECA'!$BA40)*100</f>
        <v>8.4501169359009562</v>
      </c>
      <c r="AY40" s="42">
        <f>('SECA - Vetor de Impacto'!BA41/'Contribuição - SECA'!$BA40)*100</f>
        <v>4.2250584679504763</v>
      </c>
      <c r="AZ40" s="42">
        <f>('SECA - Vetor de Impacto'!BB41/'Contribuição - SECA'!$BA40)*100</f>
        <v>6.6507658902508897</v>
      </c>
      <c r="BA40" s="77">
        <f>SUM('SECA - Vetor de Impacto'!AH41:BB41)</f>
        <v>11.834155758856129</v>
      </c>
      <c r="BB40" s="77">
        <f t="shared" si="1"/>
        <v>99.999999999999986</v>
      </c>
      <c r="BC40" s="42">
        <f>('SECA - Vetor de Impacto'!BC41/'Contribuição - SECA'!$BI40)*100</f>
        <v>8.0815887049097554</v>
      </c>
      <c r="BD40" s="42">
        <f>('SECA - Vetor de Impacto'!BD41/'Contribuição - SECA'!$BI40)*100</f>
        <v>21.855628835512427</v>
      </c>
      <c r="BE40" s="42">
        <f>('SECA - Vetor de Impacto'!BE41/'Contribuição - SECA'!$BI40)*100</f>
        <v>16.788313799590355</v>
      </c>
      <c r="BF40" s="42">
        <f>('SECA - Vetor de Impacto'!BF41/'Contribuição - SECA'!$BI40)*100</f>
        <v>20.682956369737088</v>
      </c>
      <c r="BG40" s="42">
        <f>('SECA - Vetor de Impacto'!BG41/'Contribuição - SECA'!$BI40)*100</f>
        <v>18.87745048185776</v>
      </c>
      <c r="BH40" s="42">
        <f>('SECA - Vetor de Impacto'!BH41/'Contribuição - SECA'!$BI40)*100</f>
        <v>13.71406180839263</v>
      </c>
      <c r="BI40" s="77">
        <f>SUM('SECA - Vetor de Impacto'!BC41:BH41)</f>
        <v>3.4939806554862529</v>
      </c>
      <c r="BJ40" s="77">
        <f t="shared" si="2"/>
        <v>100.00000000000001</v>
      </c>
      <c r="BL40" s="42">
        <f>('SECA - Vetor de Impacto'!AH41/'Contribuição - SECA'!$BY40)*100</f>
        <v>11.149940363364724</v>
      </c>
      <c r="BM40" s="42">
        <f>('SECA - Vetor de Impacto'!AI41/'Contribuição - SECA'!$BY40)*100</f>
        <v>3.6274426812238185</v>
      </c>
      <c r="BN40" s="42">
        <f>('SECA - Vetor de Impacto'!AJ41/'Contribuição - SECA'!$BY40)*100</f>
        <v>8.5408847593683799</v>
      </c>
      <c r="BO40" s="42">
        <f>('SECA - Vetor de Impacto'!AK41/'Contribuição - SECA'!$BY40)*100</f>
        <v>9.2801214546524804</v>
      </c>
      <c r="BP40" s="42">
        <f>('SECA - Vetor de Impacto'!AL41/'Contribuição - SECA'!$BY40)*100</f>
        <v>6.1447672723503253</v>
      </c>
      <c r="BQ40" s="42">
        <f>('SECA - Vetor de Impacto'!AM41/'Contribuição - SECA'!$BY40)*100</f>
        <v>6.9130878515804666</v>
      </c>
      <c r="BR40" s="42">
        <f>('SECA - Vetor de Impacto'!AN41/'Contribuição - SECA'!$BY40)*100</f>
        <v>7.8645549018939747</v>
      </c>
      <c r="BS40" s="42">
        <f>('SECA - Vetor de Impacto'!AO41/'Contribuição - SECA'!$BY40)*100</f>
        <v>4.3600521953172056</v>
      </c>
      <c r="BT40" s="42">
        <f>('SECA - Vetor de Impacto'!AP41/'Contribuição - SECA'!$BY40)*100</f>
        <v>8.4524242872023425</v>
      </c>
      <c r="BU40" s="42">
        <f>('SECA - Vetor de Impacto'!AQ41/'Contribuição - SECA'!$BY40)*100</f>
        <v>10.389190285593635</v>
      </c>
      <c r="BV40" s="42">
        <f>('SECA - Vetor de Impacto'!AR41/'Contribuição - SECA'!$BY40)*100</f>
        <v>5.6832709770835983</v>
      </c>
      <c r="BW40" s="42">
        <f>('SECA - Vetor de Impacto'!AS41/'Contribuição - SECA'!$BY40)*100</f>
        <v>9.4644328564170461</v>
      </c>
      <c r="BX40" s="42">
        <f>('SECA - Vetor de Impacto'!AT41/'Contribuição - SECA'!$BY40)*100</f>
        <v>8.1298301139519822</v>
      </c>
      <c r="BY40" s="77">
        <f>SUM('SECA - Vetor de Impacto'!AH41:AT41)</f>
        <v>7.6741136815712796</v>
      </c>
      <c r="BZ40" s="77">
        <f t="shared" si="3"/>
        <v>99.999999999999986</v>
      </c>
      <c r="CA40" s="42">
        <f>('SECA - Vetor de Impacto'!AU41/'Contribuição - SECA'!$CI40)*100</f>
        <v>4.9594069525295463</v>
      </c>
      <c r="CB40" s="42">
        <f>('SECA - Vetor de Impacto'!AV41/'Contribuição - SECA'!$CI40)*100</f>
        <v>0</v>
      </c>
      <c r="CC40" s="42">
        <f>('SECA - Vetor de Impacto'!AW41/'Contribuição - SECA'!$CI40)*100</f>
        <v>0</v>
      </c>
      <c r="CD40" s="42">
        <f>('SECA - Vetor de Impacto'!AX41/'Contribuição - SECA'!$CI40)*100</f>
        <v>16.025478932217496</v>
      </c>
      <c r="CE40" s="42">
        <f>('SECA - Vetor de Impacto'!AY41/'Contribuição - SECA'!$CI40)*100</f>
        <v>24.03821839832624</v>
      </c>
      <c r="CF40" s="42">
        <f>('SECA - Vetor de Impacto'!AZ41/'Contribuição - SECA'!$CI40)*100</f>
        <v>24.03821839832624</v>
      </c>
      <c r="CG40" s="42">
        <f>('SECA - Vetor de Impacto'!BA41/'Contribuição - SECA'!$CI40)*100</f>
        <v>12.019109199163118</v>
      </c>
      <c r="CH40" s="42">
        <f>('SECA - Vetor de Impacto'!BB41/'Contribuição - SECA'!$CI40)*100</f>
        <v>18.919568119437372</v>
      </c>
      <c r="CI40" s="77">
        <f>SUM('SECA - Vetor de Impacto'!AU41:BB41)</f>
        <v>4.1600420772848503</v>
      </c>
      <c r="CJ40" s="77">
        <f t="shared" si="4"/>
        <v>100</v>
      </c>
    </row>
    <row r="41" spans="1:88" x14ac:dyDescent="0.25">
      <c r="A41" s="34" t="s">
        <v>947</v>
      </c>
      <c r="B41" s="34" t="s">
        <v>948</v>
      </c>
      <c r="C41" s="42">
        <v>4.484829822446522</v>
      </c>
      <c r="D41" s="42">
        <v>2.4241820084624712</v>
      </c>
      <c r="E41" s="42">
        <v>4.5486768972130793</v>
      </c>
      <c r="F41" s="42">
        <v>4.7209872108035329</v>
      </c>
      <c r="G41" s="42">
        <v>1.5219291144942697</v>
      </c>
      <c r="H41" s="42">
        <v>5.1686407645660353</v>
      </c>
      <c r="I41" s="42">
        <v>0.89842759711545728</v>
      </c>
      <c r="J41" s="42">
        <v>1.000795691815076</v>
      </c>
      <c r="K41" s="42">
        <v>2.8044986738162074</v>
      </c>
      <c r="L41" s="42">
        <v>5.0831620013276844</v>
      </c>
      <c r="M41" s="42">
        <v>5.1739855746252168</v>
      </c>
      <c r="N41" s="42">
        <v>5.7824359777657115</v>
      </c>
      <c r="O41" s="42">
        <v>4.9191410290789124</v>
      </c>
      <c r="P41" s="42">
        <v>0.4768165269008468</v>
      </c>
      <c r="Q41" s="42">
        <v>0</v>
      </c>
      <c r="R41" s="42">
        <v>6.3124814830007567</v>
      </c>
      <c r="S41" s="42">
        <v>2.1041604943335863</v>
      </c>
      <c r="T41" s="42">
        <v>6.3124814830007567</v>
      </c>
      <c r="U41" s="42">
        <v>6.3124814830007567</v>
      </c>
      <c r="V41" s="42">
        <v>3.9453009268754728</v>
      </c>
      <c r="W41" s="42">
        <v>4.4181698789376398</v>
      </c>
      <c r="X41" s="42">
        <v>2.0346014697275123</v>
      </c>
      <c r="Y41" s="42">
        <v>4.8110145032801066</v>
      </c>
      <c r="Z41" s="42">
        <v>4.3488251574884762</v>
      </c>
      <c r="AA41" s="42">
        <v>3.9983482597746614</v>
      </c>
      <c r="AB41" s="42">
        <v>3.8949353831281281</v>
      </c>
      <c r="AC41" s="42">
        <v>2.4986905870211324</v>
      </c>
      <c r="AD41" s="74">
        <f t="shared" si="5"/>
        <v>100</v>
      </c>
      <c r="AF41" s="42">
        <f>('SECA - Vetor de Impacto'!AH42/'Contribuição - SECA'!$BA41)*100</f>
        <v>5.7194551722900853</v>
      </c>
      <c r="AG41" s="42">
        <f>('SECA - Vetor de Impacto'!AI42/'Contribuição - SECA'!$BA41)*100</f>
        <v>3.0915332076769291</v>
      </c>
      <c r="AH41" s="42">
        <f>('SECA - Vetor de Impacto'!AJ42/'Contribuição - SECA'!$BA41)*100</f>
        <v>5.8008786591259751</v>
      </c>
      <c r="AI41" s="42">
        <f>('SECA - Vetor de Impacto'!AK42/'Contribuição - SECA'!$BA41)*100</f>
        <v>6.0206241463173331</v>
      </c>
      <c r="AJ41" s="42">
        <f>('SECA - Vetor de Impacto'!AL42/'Contribuição - SECA'!$BA41)*100</f>
        <v>1.940899808993124</v>
      </c>
      <c r="AK41" s="42">
        <f>('SECA - Vetor de Impacto'!AM42/'Contribuição - SECA'!$BA41)*100</f>
        <v>6.5915119023357533</v>
      </c>
      <c r="AL41" s="42">
        <f>('SECA - Vetor de Impacto'!AN42/'Contribuição - SECA'!$BA41)*100</f>
        <v>1.1457550388048037</v>
      </c>
      <c r="AM41" s="42">
        <f>('SECA - Vetor de Impacto'!AO42/'Contribuição - SECA'!$BA41)*100</f>
        <v>1.2763039675014614</v>
      </c>
      <c r="AN41" s="42">
        <f>('SECA - Vetor de Impacto'!AP42/'Contribuição - SECA'!$BA41)*100</f>
        <v>3.5765469551057998</v>
      </c>
      <c r="AO41" s="42">
        <f>('SECA - Vetor de Impacto'!AQ42/'Contribuição - SECA'!$BA41)*100</f>
        <v>6.4825017561586025</v>
      </c>
      <c r="AP41" s="42">
        <f>('SECA - Vetor de Impacto'!AR42/'Contribuição - SECA'!$BA41)*100</f>
        <v>6.5983280810422205</v>
      </c>
      <c r="AQ41" s="42">
        <f>('SECA - Vetor de Impacto'!AS42/'Contribuição - SECA'!$BA41)*100</f>
        <v>7.3742783273384145</v>
      </c>
      <c r="AR41" s="42">
        <f>('SECA - Vetor de Impacto'!AT42/'Contribuição - SECA'!$BA41)*100</f>
        <v>6.2733275767065608</v>
      </c>
      <c r="AS41" s="42">
        <f>('SECA - Vetor de Impacto'!AU42/'Contribuição - SECA'!$BA41)*100</f>
        <v>0.60807898158525098</v>
      </c>
      <c r="AT41" s="42">
        <f>('SECA - Vetor de Impacto'!AV42/'Contribuição - SECA'!$BA41)*100</f>
        <v>0</v>
      </c>
      <c r="AU41" s="42">
        <f>('SECA - Vetor de Impacto'!AW42/'Contribuição - SECA'!$BA41)*100</f>
        <v>8.0502396517330901</v>
      </c>
      <c r="AV41" s="42">
        <f>('SECA - Vetor de Impacto'!AX42/'Contribuição - SECA'!$BA41)*100</f>
        <v>2.6834132172443641</v>
      </c>
      <c r="AW41" s="42">
        <f>('SECA - Vetor de Impacto'!AY42/'Contribuição - SECA'!$BA41)*100</f>
        <v>8.0502396517330901</v>
      </c>
      <c r="AX41" s="42">
        <f>('SECA - Vetor de Impacto'!AZ42/'Contribuição - SECA'!$BA41)*100</f>
        <v>8.0502396517330901</v>
      </c>
      <c r="AY41" s="42">
        <f>('SECA - Vetor de Impacto'!BA42/'Contribuição - SECA'!$BA41)*100</f>
        <v>5.0313997823331817</v>
      </c>
      <c r="AZ41" s="42">
        <f>('SECA - Vetor de Impacto'!BB42/'Contribuição - SECA'!$BA41)*100</f>
        <v>5.6344444642408646</v>
      </c>
      <c r="BA41" s="77">
        <f>SUM('SECA - Vetor de Impacto'!AH42:BB42)</f>
        <v>12.421990440802785</v>
      </c>
      <c r="BB41" s="77">
        <f t="shared" si="1"/>
        <v>100</v>
      </c>
      <c r="BC41" s="42">
        <f>('SECA - Vetor de Impacto'!BC42/'Contribuição - SECA'!$BI41)*100</f>
        <v>9.4253790439800191</v>
      </c>
      <c r="BD41" s="42">
        <f>('SECA - Vetor de Impacto'!BD42/'Contribuição - SECA'!$BI41)*100</f>
        <v>22.287232145552935</v>
      </c>
      <c r="BE41" s="42">
        <f>('SECA - Vetor de Impacto'!BE42/'Contribuição - SECA'!$BI41)*100</f>
        <v>20.146120070784459</v>
      </c>
      <c r="BF41" s="42">
        <f>('SECA - Vetor de Impacto'!BF42/'Contribuição - SECA'!$BI41)*100</f>
        <v>18.522520728966757</v>
      </c>
      <c r="BG41" s="42">
        <f>('SECA - Vetor de Impacto'!BG42/'Contribuição - SECA'!$BI41)*100</f>
        <v>18.043456118562997</v>
      </c>
      <c r="BH41" s="42">
        <f>('SECA - Vetor de Impacto'!BH42/'Contribuição - SECA'!$BI41)*100</f>
        <v>11.575291892152837</v>
      </c>
      <c r="BI41" s="77">
        <f>SUM('SECA - Vetor de Impacto'!BC42:BH42)</f>
        <v>3.4196401872308555</v>
      </c>
      <c r="BJ41" s="77">
        <f t="shared" si="2"/>
        <v>100</v>
      </c>
      <c r="BL41" s="42">
        <f>('SECA - Vetor de Impacto'!AH42/'Contribuição - SECA'!$BY41)*100</f>
        <v>9.2410332383477964</v>
      </c>
      <c r="BM41" s="42">
        <f>('SECA - Vetor de Impacto'!AI42/'Contribuição - SECA'!$BY41)*100</f>
        <v>4.9950494005112356</v>
      </c>
      <c r="BN41" s="42">
        <f>('SECA - Vetor de Impacto'!AJ42/'Contribuição - SECA'!$BY41)*100</f>
        <v>9.3725907251304648</v>
      </c>
      <c r="BO41" s="42">
        <f>('SECA - Vetor de Impacto'!AK42/'Contribuição - SECA'!$BY41)*100</f>
        <v>9.7276377164856189</v>
      </c>
      <c r="BP41" s="42">
        <f>('SECA - Vetor de Impacto'!AL42/'Contribuição - SECA'!$BY41)*100</f>
        <v>3.1359489858588678</v>
      </c>
      <c r="BQ41" s="42">
        <f>('SECA - Vetor de Impacto'!AM42/'Contribuição - SECA'!$BY41)*100</f>
        <v>10.650031995278376</v>
      </c>
      <c r="BR41" s="42">
        <f>('SECA - Vetor de Impacto'!AN42/'Contribuição - SECA'!$BY41)*100</f>
        <v>1.8512183551847319</v>
      </c>
      <c r="BS41" s="42">
        <f>('SECA - Vetor de Impacto'!AO42/'Contribuição - SECA'!$BY41)*100</f>
        <v>2.0621487590388217</v>
      </c>
      <c r="BT41" s="42">
        <f>('SECA - Vetor de Impacto'!AP42/'Contribuição - SECA'!$BY41)*100</f>
        <v>5.7786953993050689</v>
      </c>
      <c r="BU41" s="42">
        <f>('SECA - Vetor de Impacto'!AQ42/'Contribuição - SECA'!$BY41)*100</f>
        <v>10.473902214766982</v>
      </c>
      <c r="BV41" s="42">
        <f>('SECA - Vetor de Impacto'!AR42/'Contribuição - SECA'!$BY41)*100</f>
        <v>10.661045025731024</v>
      </c>
      <c r="BW41" s="42">
        <f>('SECA - Vetor de Impacto'!AS42/'Contribuição - SECA'!$BY41)*100</f>
        <v>11.914762696614728</v>
      </c>
      <c r="BX41" s="42">
        <f>('SECA - Vetor de Impacto'!AT42/'Contribuição - SECA'!$BY41)*100</f>
        <v>10.135935487746293</v>
      </c>
      <c r="BY41" s="77">
        <f>SUM('SECA - Vetor de Impacto'!AH42:AT42)</f>
        <v>7.6882114417640581</v>
      </c>
      <c r="BZ41" s="77">
        <f t="shared" si="3"/>
        <v>100.00000000000001</v>
      </c>
      <c r="CA41" s="42">
        <f>('SECA - Vetor de Impacto'!AU42/'Contribuição - SECA'!$CI41)*100</f>
        <v>1.59567045652933</v>
      </c>
      <c r="CB41" s="42">
        <f>('SECA - Vetor de Impacto'!AV42/'Contribuição - SECA'!$CI41)*100</f>
        <v>0</v>
      </c>
      <c r="CC41" s="42">
        <f>('SECA - Vetor de Impacto'!AW42/'Contribuição - SECA'!$CI41)*100</f>
        <v>21.124771566291262</v>
      </c>
      <c r="CD41" s="42">
        <f>('SECA - Vetor de Impacto'!AX42/'Contribuição - SECA'!$CI41)*100</f>
        <v>7.0415905220970894</v>
      </c>
      <c r="CE41" s="42">
        <f>('SECA - Vetor de Impacto'!AY42/'Contribuição - SECA'!$CI41)*100</f>
        <v>21.124771566291262</v>
      </c>
      <c r="CF41" s="42">
        <f>('SECA - Vetor de Impacto'!AZ42/'Contribuição - SECA'!$CI41)*100</f>
        <v>21.124771566291262</v>
      </c>
      <c r="CG41" s="42">
        <f>('SECA - Vetor de Impacto'!BA42/'Contribuição - SECA'!$CI41)*100</f>
        <v>13.20298222893204</v>
      </c>
      <c r="CH41" s="42">
        <f>('SECA - Vetor de Impacto'!BB42/'Contribuição - SECA'!$CI41)*100</f>
        <v>14.785442093567749</v>
      </c>
      <c r="CI41" s="77">
        <f>SUM('SECA - Vetor de Impacto'!AU42:BB42)</f>
        <v>4.7337789990387265</v>
      </c>
      <c r="CJ41" s="77">
        <f t="shared" si="4"/>
        <v>100</v>
      </c>
    </row>
    <row r="42" spans="1:88" x14ac:dyDescent="0.25">
      <c r="A42" s="34" t="s">
        <v>949</v>
      </c>
      <c r="B42" s="34" t="s">
        <v>950</v>
      </c>
      <c r="C42" s="42">
        <v>4.8017871085712471</v>
      </c>
      <c r="D42" s="42">
        <v>1.7652946722480671</v>
      </c>
      <c r="E42" s="42">
        <v>4.590460959887201</v>
      </c>
      <c r="F42" s="42">
        <v>4.8836826307917107</v>
      </c>
      <c r="G42" s="42">
        <v>0.4541901546053369</v>
      </c>
      <c r="H42" s="42">
        <v>5.9076688088702474</v>
      </c>
      <c r="I42" s="42">
        <v>4.760899843056646</v>
      </c>
      <c r="J42" s="42">
        <v>2.3201097729133999</v>
      </c>
      <c r="K42" s="42">
        <v>4.5471310046591205</v>
      </c>
      <c r="L42" s="42">
        <v>3.7166225359576814</v>
      </c>
      <c r="M42" s="42">
        <v>3.9594907878258856</v>
      </c>
      <c r="N42" s="42">
        <v>6.1608818503952003</v>
      </c>
      <c r="O42" s="42">
        <v>3.6750473647715278</v>
      </c>
      <c r="P42" s="42">
        <v>0.8198897965739016</v>
      </c>
      <c r="Q42" s="42">
        <v>0</v>
      </c>
      <c r="R42" s="42">
        <v>0</v>
      </c>
      <c r="S42" s="42">
        <v>4.3288229140538741</v>
      </c>
      <c r="T42" s="42">
        <v>6.4932343710808107</v>
      </c>
      <c r="U42" s="42">
        <v>6.4932343710808107</v>
      </c>
      <c r="V42" s="42">
        <v>3.7877200497971391</v>
      </c>
      <c r="W42" s="42">
        <v>5.0434870743929592</v>
      </c>
      <c r="X42" s="42">
        <v>1.0374864835335669</v>
      </c>
      <c r="Y42" s="42">
        <v>5.6024023250415809</v>
      </c>
      <c r="Z42" s="42">
        <v>5.3310661497733793</v>
      </c>
      <c r="AA42" s="42">
        <v>4.068065433404584</v>
      </c>
      <c r="AB42" s="42">
        <v>1.9341549190453484</v>
      </c>
      <c r="AC42" s="42">
        <v>3.517168617668772</v>
      </c>
      <c r="AD42" s="74">
        <f t="shared" si="5"/>
        <v>100.00000000000001</v>
      </c>
      <c r="AF42" s="42">
        <f>('SECA - Vetor de Impacto'!AH43/'Contribuição - SECA'!$BA42)*100</f>
        <v>6.1161739190351048</v>
      </c>
      <c r="AG42" s="42">
        <f>('SECA - Vetor de Impacto'!AI43/'Contribuição - SECA'!$BA42)*100</f>
        <v>2.2485064393093865</v>
      </c>
      <c r="AH42" s="42">
        <f>('SECA - Vetor de Impacto'!AJ43/'Contribuição - SECA'!$BA42)*100</f>
        <v>5.8470017442245306</v>
      </c>
      <c r="AI42" s="42">
        <f>('SECA - Vetor de Impacto'!AK43/'Contribuição - SECA'!$BA42)*100</f>
        <v>6.2204865938299676</v>
      </c>
      <c r="AJ42" s="42">
        <f>('SECA - Vetor de Impacto'!AL43/'Contribuição - SECA'!$BA42)*100</f>
        <v>0.57851502265085586</v>
      </c>
      <c r="AK42" s="42">
        <f>('SECA - Vetor de Impacto'!AM43/'Contribuição - SECA'!$BA42)*100</f>
        <v>7.5247671490084889</v>
      </c>
      <c r="AL42" s="42">
        <f>('SECA - Vetor de Impacto'!AN43/'Contribuição - SECA'!$BA42)*100</f>
        <v>6.0640946366123822</v>
      </c>
      <c r="AM42" s="42">
        <f>('SECA - Vetor de Impacto'!AO43/'Contribuição - SECA'!$BA42)*100</f>
        <v>2.9551903409173899</v>
      </c>
      <c r="AN42" s="42">
        <f>('SECA - Vetor de Impacto'!AP43/'Contribuição - SECA'!$BA42)*100</f>
        <v>5.7918111378759285</v>
      </c>
      <c r="AO42" s="42">
        <f>('SECA - Vetor de Impacto'!AQ43/'Contribuição - SECA'!$BA42)*100</f>
        <v>4.7339686886048034</v>
      </c>
      <c r="AP42" s="42">
        <f>('SECA - Vetor de Impacto'!AR43/'Contribuição - SECA'!$BA42)*100</f>
        <v>5.043316944629411</v>
      </c>
      <c r="AQ42" s="42">
        <f>('SECA - Vetor de Impacto'!AS43/'Contribuição - SECA'!$BA42)*100</f>
        <v>7.8472918602290331</v>
      </c>
      <c r="AR42" s="42">
        <f>('SECA - Vetor de Impacto'!AT43/'Contribuição - SECA'!$BA42)*100</f>
        <v>4.6810132010043057</v>
      </c>
      <c r="AS42" s="42">
        <f>('SECA - Vetor de Impacto'!AU43/'Contribuição - SECA'!$BA42)*100</f>
        <v>1.0443171421192732</v>
      </c>
      <c r="AT42" s="42">
        <f>('SECA - Vetor de Impacto'!AV43/'Contribuição - SECA'!$BA42)*100</f>
        <v>0</v>
      </c>
      <c r="AU42" s="42">
        <f>('SECA - Vetor de Impacto'!AW43/'Contribuição - SECA'!$BA42)*100</f>
        <v>0</v>
      </c>
      <c r="AV42" s="42">
        <f>('SECA - Vetor de Impacto'!AX43/'Contribuição - SECA'!$BA42)*100</f>
        <v>5.513745863451164</v>
      </c>
      <c r="AW42" s="42">
        <f>('SECA - Vetor de Impacto'!AY43/'Contribuição - SECA'!$BA42)*100</f>
        <v>8.2706187951767465</v>
      </c>
      <c r="AX42" s="42">
        <f>('SECA - Vetor de Impacto'!AZ43/'Contribuição - SECA'!$BA42)*100</f>
        <v>8.2706187951767465</v>
      </c>
      <c r="AY42" s="42">
        <f>('SECA - Vetor de Impacto'!BA43/'Contribuição - SECA'!$BA42)*100</f>
        <v>4.8245276305197677</v>
      </c>
      <c r="AZ42" s="42">
        <f>('SECA - Vetor de Impacto'!BB43/'Contribuição - SECA'!$BA42)*100</f>
        <v>6.4240340956247071</v>
      </c>
      <c r="BA42" s="77">
        <f>SUM('SECA - Vetor de Impacto'!AH43:BB43)</f>
        <v>12.090993730519649</v>
      </c>
      <c r="BB42" s="77">
        <f t="shared" si="1"/>
        <v>99.999999999999986</v>
      </c>
      <c r="BC42" s="42">
        <f>('SECA - Vetor de Impacto'!BC43/'Contribuição - SECA'!$BI42)*100</f>
        <v>4.8276867368290839</v>
      </c>
      <c r="BD42" s="42">
        <f>('SECA - Vetor de Impacto'!BD43/'Contribuição - SECA'!$BI42)*100</f>
        <v>26.069393508497303</v>
      </c>
      <c r="BE42" s="42">
        <f>('SECA - Vetor de Impacto'!BE43/'Contribuição - SECA'!$BI42)*100</f>
        <v>24.806797729800735</v>
      </c>
      <c r="BF42" s="42">
        <f>('SECA - Vetor de Impacto'!BF43/'Contribuição - SECA'!$BI42)*100</f>
        <v>18.929736289682232</v>
      </c>
      <c r="BG42" s="42">
        <f>('SECA - Vetor de Impacto'!BG43/'Contribuição - SECA'!$BI42)*100</f>
        <v>9.0001115174488469</v>
      </c>
      <c r="BH42" s="42">
        <f>('SECA - Vetor de Impacto'!BH43/'Contribuição - SECA'!$BI42)*100</f>
        <v>16.366274217741793</v>
      </c>
      <c r="BI42" s="77">
        <f>SUM('SECA - Vetor de Impacto'!BC43:BH43)</f>
        <v>3.3096516620714751</v>
      </c>
      <c r="BJ42" s="77">
        <f t="shared" si="2"/>
        <v>99.999999999999986</v>
      </c>
      <c r="BL42" s="42">
        <f>('SECA - Vetor de Impacto'!AH43/'Contribuição - SECA'!$BY42)*100</f>
        <v>9.3160316409483848</v>
      </c>
      <c r="BM42" s="42">
        <f>('SECA - Vetor de Impacto'!AI43/'Contribuição - SECA'!$BY42)*100</f>
        <v>3.4248792481668158</v>
      </c>
      <c r="BN42" s="42">
        <f>('SECA - Vetor de Impacto'!AJ43/'Contribuição - SECA'!$BY42)*100</f>
        <v>8.9060340622997725</v>
      </c>
      <c r="BO42" s="42">
        <f>('SECA - Vetor de Impacto'!AK43/'Contribuição - SECA'!$BY42)*100</f>
        <v>9.4749185842899522</v>
      </c>
      <c r="BP42" s="42">
        <f>('SECA - Vetor de Impacto'!AL43/'Contribuição - SECA'!$BY42)*100</f>
        <v>0.88118230892780014</v>
      </c>
      <c r="BQ42" s="42">
        <f>('SECA - Vetor de Impacto'!AM43/'Contribuição - SECA'!$BY42)*100</f>
        <v>11.461572182040122</v>
      </c>
      <c r="BR42" s="42">
        <f>('SECA - Vetor de Impacto'!AN43/'Contribuição - SECA'!$BY42)*100</f>
        <v>9.2367055378469054</v>
      </c>
      <c r="BS42" s="42">
        <f>('SECA - Vetor de Impacto'!AO43/'Contribuição - SECA'!$BY42)*100</f>
        <v>4.501285785109709</v>
      </c>
      <c r="BT42" s="42">
        <f>('SECA - Vetor de Impacto'!AP43/'Contribuição - SECA'!$BY42)*100</f>
        <v>8.8219688539140986</v>
      </c>
      <c r="BU42" s="42">
        <f>('SECA - Vetor de Impacto'!AQ43/'Contribuição - SECA'!$BY42)*100</f>
        <v>7.2106847637287004</v>
      </c>
      <c r="BV42" s="42">
        <f>('SECA - Vetor de Impacto'!AR43/'Contribuição - SECA'!$BY42)*100</f>
        <v>7.681877731644188</v>
      </c>
      <c r="BW42" s="42">
        <f>('SECA - Vetor de Impacto'!AS43/'Contribuição - SECA'!$BY42)*100</f>
        <v>11.952835258351129</v>
      </c>
      <c r="BX42" s="42">
        <f>('SECA - Vetor de Impacto'!AT43/'Contribuição - SECA'!$BY42)*100</f>
        <v>7.1300240427324093</v>
      </c>
      <c r="BY42" s="77">
        <f>SUM('SECA - Vetor de Impacto'!AH43:AT43)</f>
        <v>7.9379958505908377</v>
      </c>
      <c r="BZ42" s="77">
        <f t="shared" si="3"/>
        <v>100</v>
      </c>
      <c r="CA42" s="42">
        <f>('SECA - Vetor de Impacto'!AU43/'Contribuição - SECA'!$CI42)*100</f>
        <v>3.0404137885701914</v>
      </c>
      <c r="CB42" s="42">
        <f>('SECA - Vetor de Impacto'!AV43/'Contribuição - SECA'!$CI42)*100</f>
        <v>0</v>
      </c>
      <c r="CC42" s="42">
        <f>('SECA - Vetor de Impacto'!AW43/'Contribuição - SECA'!$CI42)*100</f>
        <v>0</v>
      </c>
      <c r="CD42" s="42">
        <f>('SECA - Vetor de Impacto'!AX43/'Contribuição - SECA'!$CI42)*100</f>
        <v>16.052660895605715</v>
      </c>
      <c r="CE42" s="42">
        <f>('SECA - Vetor de Impacto'!AY43/'Contribuição - SECA'!$CI42)*100</f>
        <v>24.078991343408571</v>
      </c>
      <c r="CF42" s="42">
        <f>('SECA - Vetor de Impacto'!AZ43/'Contribuição - SECA'!$CI42)*100</f>
        <v>24.078991343408571</v>
      </c>
      <c r="CG42" s="42">
        <f>('SECA - Vetor de Impacto'!BA43/'Contribuição - SECA'!$CI42)*100</f>
        <v>14.046078283654998</v>
      </c>
      <c r="CH42" s="42">
        <f>('SECA - Vetor de Impacto'!BB43/'Contribuição - SECA'!$CI42)*100</f>
        <v>18.702864345351948</v>
      </c>
      <c r="CI42" s="77">
        <f>SUM('SECA - Vetor de Impacto'!AU43:BB43)</f>
        <v>4.1529978799288116</v>
      </c>
      <c r="CJ42" s="77">
        <f t="shared" si="4"/>
        <v>100</v>
      </c>
    </row>
    <row r="43" spans="1:88" x14ac:dyDescent="0.25">
      <c r="A43" s="34" t="s">
        <v>951</v>
      </c>
      <c r="B43" s="34" t="s">
        <v>952</v>
      </c>
      <c r="C43" s="42">
        <v>4.2837669403803273</v>
      </c>
      <c r="D43" s="42">
        <v>2.0071935542657657</v>
      </c>
      <c r="E43" s="42">
        <v>4.4356555553940913</v>
      </c>
      <c r="F43" s="42">
        <v>4.4679225774658233</v>
      </c>
      <c r="G43" s="42">
        <v>1.9284213411676749</v>
      </c>
      <c r="H43" s="42">
        <v>5.8077741370391784</v>
      </c>
      <c r="I43" s="42">
        <v>1.3405728759666968</v>
      </c>
      <c r="J43" s="42">
        <v>2.8135779220710284</v>
      </c>
      <c r="K43" s="42">
        <v>2.4502431332212171</v>
      </c>
      <c r="L43" s="42">
        <v>4.7022820978957887</v>
      </c>
      <c r="M43" s="42">
        <v>2.8450406504827335</v>
      </c>
      <c r="N43" s="42">
        <v>6.0328760541976179</v>
      </c>
      <c r="O43" s="42">
        <v>5.5998661623147319</v>
      </c>
      <c r="P43" s="42">
        <v>0.32962963106452436</v>
      </c>
      <c r="Q43" s="42">
        <v>0</v>
      </c>
      <c r="R43" s="42">
        <v>6.4973662834274117</v>
      </c>
      <c r="S43" s="42">
        <v>2.1657887611424713</v>
      </c>
      <c r="T43" s="42">
        <v>6.4973662834274117</v>
      </c>
      <c r="U43" s="42">
        <v>6.4973662834274117</v>
      </c>
      <c r="V43" s="42">
        <v>3.5194067368565145</v>
      </c>
      <c r="W43" s="42">
        <v>3.2194946139355025</v>
      </c>
      <c r="X43" s="42">
        <v>0.35350684324432446</v>
      </c>
      <c r="Y43" s="42">
        <v>4.2117280292113017</v>
      </c>
      <c r="Z43" s="42">
        <v>5.3659736419963178</v>
      </c>
      <c r="AA43" s="42">
        <v>4.6667541779070669</v>
      </c>
      <c r="AB43" s="42">
        <v>5.2531897610689731</v>
      </c>
      <c r="AC43" s="42">
        <v>2.707235951428089</v>
      </c>
      <c r="AD43" s="74">
        <f t="shared" si="5"/>
        <v>100</v>
      </c>
      <c r="AF43" s="42">
        <f>('SECA - Vetor de Impacto'!AH44/'Contribuição - SECA'!$BA43)*100</f>
        <v>5.5316087206131259</v>
      </c>
      <c r="AG43" s="42">
        <f>('SECA - Vetor de Impacto'!AI44/'Contribuição - SECA'!$BA43)*100</f>
        <v>2.5918798859186309</v>
      </c>
      <c r="AH43" s="42">
        <f>('SECA - Vetor de Impacto'!AJ44/'Contribuição - SECA'!$BA43)*100</f>
        <v>5.7277417967270647</v>
      </c>
      <c r="AI43" s="42">
        <f>('SECA - Vetor de Impacto'!AK44/'Contribuição - SECA'!$BA43)*100</f>
        <v>5.769408055224396</v>
      </c>
      <c r="AJ43" s="42">
        <f>('SECA - Vetor de Impacto'!AL44/'Contribuição - SECA'!$BA43)*100</f>
        <v>2.4901616862640275</v>
      </c>
      <c r="AK43" s="42">
        <f>('SECA - Vetor de Impacto'!AM44/'Contribuição - SECA'!$BA43)*100</f>
        <v>7.4995522657787275</v>
      </c>
      <c r="AL43" s="42">
        <f>('SECA - Vetor de Impacto'!AN44/'Contribuição - SECA'!$BA43)*100</f>
        <v>1.7310756431246057</v>
      </c>
      <c r="AM43" s="42">
        <f>('SECA - Vetor de Impacto'!AO44/'Contribuição - SECA'!$BA43)*100</f>
        <v>3.6331603437956566</v>
      </c>
      <c r="AN43" s="42">
        <f>('SECA - Vetor de Impacto'!AP44/'Contribuição - SECA'!$BA43)*100</f>
        <v>3.1639877873807869</v>
      </c>
      <c r="AO43" s="42">
        <f>('SECA - Vetor de Impacto'!AQ44/'Contribuição - SECA'!$BA43)*100</f>
        <v>6.0720354355211423</v>
      </c>
      <c r="AP43" s="42">
        <f>('SECA - Vetor de Impacto'!AR44/'Contribuição - SECA'!$BA43)*100</f>
        <v>3.6737880215565344</v>
      </c>
      <c r="AQ43" s="42">
        <f>('SECA - Vetor de Impacto'!AS44/'Contribuição - SECA'!$BA43)*100</f>
        <v>7.7902253451759496</v>
      </c>
      <c r="AR43" s="42">
        <f>('SECA - Vetor de Impacto'!AT44/'Contribuição - SECA'!$BA43)*100</f>
        <v>7.231081645860117</v>
      </c>
      <c r="AS43" s="42">
        <f>('SECA - Vetor de Impacto'!AU44/'Contribuição - SECA'!$BA43)*100</f>
        <v>0.42564923982702108</v>
      </c>
      <c r="AT43" s="42">
        <f>('SECA - Vetor de Impacto'!AV44/'Contribuição - SECA'!$BA43)*100</f>
        <v>0</v>
      </c>
      <c r="AU43" s="42">
        <f>('SECA - Vetor de Impacto'!AW44/'Contribuição - SECA'!$BA43)*100</f>
        <v>8.3900194605904055</v>
      </c>
      <c r="AV43" s="42">
        <f>('SECA - Vetor de Impacto'!AX44/'Contribuição - SECA'!$BA43)*100</f>
        <v>2.7966731535301363</v>
      </c>
      <c r="AW43" s="42">
        <f>('SECA - Vetor de Impacto'!AY44/'Contribuição - SECA'!$BA43)*100</f>
        <v>8.3900194605904055</v>
      </c>
      <c r="AX43" s="42">
        <f>('SECA - Vetor de Impacto'!AZ44/'Contribuição - SECA'!$BA43)*100</f>
        <v>8.3900194605904055</v>
      </c>
      <c r="AY43" s="42">
        <f>('SECA - Vetor de Impacto'!BA44/'Contribuição - SECA'!$BA43)*100</f>
        <v>4.5445938744864698</v>
      </c>
      <c r="AZ43" s="42">
        <f>('SECA - Vetor de Impacto'!BB44/'Contribuição - SECA'!$BA43)*100</f>
        <v>4.1573187174443884</v>
      </c>
      <c r="BA43" s="77">
        <f>SUM('SECA - Vetor de Impacto'!AH44:BB44)</f>
        <v>11.918923486378063</v>
      </c>
      <c r="BB43" s="77">
        <f t="shared" si="1"/>
        <v>99.999999999999986</v>
      </c>
      <c r="BC43" s="42">
        <f>('SECA - Vetor de Impacto'!BC44/'Contribuição - SECA'!$BI43)*100</f>
        <v>1.5670749031354834</v>
      </c>
      <c r="BD43" s="42">
        <f>('SECA - Vetor de Impacto'!BD44/'Contribuição - SECA'!$BI43)*100</f>
        <v>18.670340955316895</v>
      </c>
      <c r="BE43" s="42">
        <f>('SECA - Vetor de Impacto'!BE44/'Contribuição - SECA'!$BI43)*100</f>
        <v>23.787043407946648</v>
      </c>
      <c r="BF43" s="42">
        <f>('SECA - Vetor de Impacto'!BF44/'Contribuição - SECA'!$BI43)*100</f>
        <v>20.687444928036037</v>
      </c>
      <c r="BG43" s="42">
        <f>('SECA - Vetor de Impacto'!BG44/'Contribuição - SECA'!$BI43)*100</f>
        <v>23.287079142312024</v>
      </c>
      <c r="BH43" s="42">
        <f>('SECA - Vetor de Impacto'!BH44/'Contribuição - SECA'!$BI43)*100</f>
        <v>12.001016663252907</v>
      </c>
      <c r="BI43" s="77">
        <f>SUM('SECA - Vetor de Impacto'!BC44:BH44)</f>
        <v>3.4719280737481135</v>
      </c>
      <c r="BJ43" s="77">
        <f t="shared" si="2"/>
        <v>100</v>
      </c>
      <c r="BL43" s="42">
        <f>('SECA - Vetor de Impacto'!AH44/'Contribuição - SECA'!$BY43)*100</f>
        <v>8.7934926999396925</v>
      </c>
      <c r="BM43" s="42">
        <f>('SECA - Vetor de Impacto'!AI44/'Contribuição - SECA'!$BY43)*100</f>
        <v>4.1202619359201105</v>
      </c>
      <c r="BN43" s="42">
        <f>('SECA - Vetor de Impacto'!AJ44/'Contribuição - SECA'!$BY43)*100</f>
        <v>9.1052817038505616</v>
      </c>
      <c r="BO43" s="42">
        <f>('SECA - Vetor de Impacto'!AK44/'Contribuição - SECA'!$BY43)*100</f>
        <v>9.1715177589360835</v>
      </c>
      <c r="BP43" s="42">
        <f>('SECA - Vetor de Impacto'!AL44/'Contribuição - SECA'!$BY43)*100</f>
        <v>3.958562457289124</v>
      </c>
      <c r="BQ43" s="42">
        <f>('SECA - Vetor de Impacto'!AM44/'Contribuição - SECA'!$BY43)*100</f>
        <v>11.921894955475413</v>
      </c>
      <c r="BR43" s="42">
        <f>('SECA - Vetor de Impacto'!AN44/'Contribuição - SECA'!$BY43)*100</f>
        <v>2.7518578771009663</v>
      </c>
      <c r="BS43" s="42">
        <f>('SECA - Vetor de Impacto'!AO44/'Contribuição - SECA'!$BY43)*100</f>
        <v>5.7755655857987618</v>
      </c>
      <c r="BT43" s="42">
        <f>('SECA - Vetor de Impacto'!AP44/'Contribuição - SECA'!$BY43)*100</f>
        <v>5.0297309365633209</v>
      </c>
      <c r="BU43" s="42">
        <f>('SECA - Vetor de Impacto'!AQ44/'Contribuição - SECA'!$BY43)*100</f>
        <v>9.6525987235973609</v>
      </c>
      <c r="BV43" s="42">
        <f>('SECA - Vetor de Impacto'!AR44/'Contribuição - SECA'!$BY43)*100</f>
        <v>5.8401506289299725</v>
      </c>
      <c r="BW43" s="42">
        <f>('SECA - Vetor de Impacto'!AS44/'Contribuição - SECA'!$BY43)*100</f>
        <v>12.3839723963876</v>
      </c>
      <c r="BX43" s="42">
        <f>('SECA - Vetor de Impacto'!AT44/'Contribuição - SECA'!$BY43)*100</f>
        <v>11.495112340211021</v>
      </c>
      <c r="BY43" s="77">
        <f>SUM('SECA - Vetor de Impacto'!AH44:AT44)</f>
        <v>7.4976830421456606</v>
      </c>
      <c r="BZ43" s="77">
        <f t="shared" si="3"/>
        <v>100</v>
      </c>
      <c r="CA43" s="42">
        <f>('SECA - Vetor de Impacto'!AU44/'Contribuição - SECA'!$CI43)*100</f>
        <v>1.1474790356971984</v>
      </c>
      <c r="CB43" s="42">
        <f>('SECA - Vetor de Impacto'!AV44/'Contribuição - SECA'!$CI43)*100</f>
        <v>0</v>
      </c>
      <c r="CC43" s="42">
        <f>('SECA - Vetor de Impacto'!AW44/'Contribuição - SECA'!$CI43)*100</f>
        <v>22.618086770298142</v>
      </c>
      <c r="CD43" s="42">
        <f>('SECA - Vetor de Impacto'!AX44/'Contribuição - SECA'!$CI43)*100</f>
        <v>7.5393622567660499</v>
      </c>
      <c r="CE43" s="42">
        <f>('SECA - Vetor de Impacto'!AY44/'Contribuição - SECA'!$CI43)*100</f>
        <v>22.618086770298142</v>
      </c>
      <c r="CF43" s="42">
        <f>('SECA - Vetor de Impacto'!AZ44/'Contribuição - SECA'!$CI43)*100</f>
        <v>22.618086770298142</v>
      </c>
      <c r="CG43" s="42">
        <f>('SECA - Vetor de Impacto'!BA44/'Contribuição - SECA'!$CI43)*100</f>
        <v>12.251463667244828</v>
      </c>
      <c r="CH43" s="42">
        <f>('SECA - Vetor de Impacto'!BB44/'Contribuição - SECA'!$CI43)*100</f>
        <v>11.207434729397498</v>
      </c>
      <c r="CI43" s="77">
        <f>SUM('SECA - Vetor de Impacto'!AU44:BB44)</f>
        <v>4.4212404442324029</v>
      </c>
      <c r="CJ43" s="77">
        <f t="shared" si="4"/>
        <v>100</v>
      </c>
    </row>
    <row r="44" spans="1:88" x14ac:dyDescent="0.25">
      <c r="A44" s="34" t="s">
        <v>953</v>
      </c>
      <c r="B44" s="34" t="s">
        <v>954</v>
      </c>
      <c r="C44" s="42">
        <v>1.3072808029546261</v>
      </c>
      <c r="D44" s="42">
        <v>5.2225545536174787</v>
      </c>
      <c r="E44" s="42">
        <v>3.4183129525507008</v>
      </c>
      <c r="F44" s="42">
        <v>3.1217405354800194</v>
      </c>
      <c r="G44" s="42">
        <v>0.87692163014435753</v>
      </c>
      <c r="H44" s="42">
        <v>5.8496351918696554</v>
      </c>
      <c r="I44" s="42">
        <v>5.0517699009427615</v>
      </c>
      <c r="J44" s="42">
        <v>4.544677932814948</v>
      </c>
      <c r="K44" s="42">
        <v>4.6073147193054043</v>
      </c>
      <c r="L44" s="42">
        <v>5.0024373319159423</v>
      </c>
      <c r="M44" s="42">
        <v>3.4861599832738159</v>
      </c>
      <c r="N44" s="42">
        <v>3.0732773802134918</v>
      </c>
      <c r="O44" s="42">
        <v>5.3656428260843878</v>
      </c>
      <c r="P44" s="42">
        <v>0.49574854451966521</v>
      </c>
      <c r="Q44" s="42">
        <v>0</v>
      </c>
      <c r="R44" s="42">
        <v>6.4666023380727173</v>
      </c>
      <c r="S44" s="42">
        <v>6.4666023380727173</v>
      </c>
      <c r="T44" s="42">
        <v>6.4666023380727173</v>
      </c>
      <c r="U44" s="42">
        <v>6.4666023380727173</v>
      </c>
      <c r="V44" s="42">
        <v>4.8499517535545387</v>
      </c>
      <c r="W44" s="42">
        <v>2.5012329798205801</v>
      </c>
      <c r="X44" s="42">
        <v>3.0507042710604737</v>
      </c>
      <c r="Y44" s="42">
        <v>1.9213447076725325</v>
      </c>
      <c r="Z44" s="42">
        <v>2.13810861460933</v>
      </c>
      <c r="AA44" s="42">
        <v>2.3669176533340286</v>
      </c>
      <c r="AB44" s="42">
        <v>4.2652057974522188</v>
      </c>
      <c r="AC44" s="42">
        <v>1.6166505845181793</v>
      </c>
      <c r="AD44" s="74">
        <f t="shared" si="5"/>
        <v>100.00000000000001</v>
      </c>
      <c r="AF44" s="42">
        <f>('SECA - Vetor de Impacto'!AH45/'Contribuição - SECA'!$BA44)*100</f>
        <v>1.544499411584785</v>
      </c>
      <c r="AG44" s="42">
        <f>('SECA - Vetor de Impacto'!AI45/'Contribuição - SECA'!$BA44)*100</f>
        <v>6.1702370422642865</v>
      </c>
      <c r="AH44" s="42">
        <f>('SECA - Vetor de Impacto'!AJ45/'Contribuição - SECA'!$BA44)*100</f>
        <v>4.0385985412580494</v>
      </c>
      <c r="AI44" s="42">
        <f>('SECA - Vetor de Impacto'!AK45/'Contribuição - SECA'!$BA44)*100</f>
        <v>3.6882102217610617</v>
      </c>
      <c r="AJ44" s="42">
        <f>('SECA - Vetor de Impacto'!AL45/'Contribuição - SECA'!$BA44)*100</f>
        <v>1.0360474495630914</v>
      </c>
      <c r="AK44" s="42">
        <f>('SECA - Vetor de Impacto'!AM45/'Contribuição - SECA'!$BA44)*100</f>
        <v>6.911107461693458</v>
      </c>
      <c r="AL44" s="42">
        <f>('SECA - Vetor de Impacto'!AN45/'Contribuição - SECA'!$BA44)*100</f>
        <v>5.9684618804416365</v>
      </c>
      <c r="AM44" s="42">
        <f>('SECA - Vetor de Impacto'!AO45/'Contribuição - SECA'!$BA44)*100</f>
        <v>5.3693532232788943</v>
      </c>
      <c r="AN44" s="42">
        <f>('SECA - Vetor de Impacto'!AP45/'Contribuição - SECA'!$BA44)*100</f>
        <v>5.443356053932737</v>
      </c>
      <c r="AO44" s="42">
        <f>('SECA - Vetor de Impacto'!AQ45/'Contribuição - SECA'!$BA44)*100</f>
        <v>5.910177444793475</v>
      </c>
      <c r="AP44" s="42">
        <f>('SECA - Vetor de Impacto'!AR45/'Contribuição - SECA'!$BA44)*100</f>
        <v>4.1187570648076868</v>
      </c>
      <c r="AQ44" s="42">
        <f>('SECA - Vetor de Impacto'!AS45/'Contribuição - SECA'!$BA44)*100</f>
        <v>3.6309529633177955</v>
      </c>
      <c r="AR44" s="42">
        <f>('SECA - Vetor de Impacto'!AT45/'Contribuição - SECA'!$BA44)*100</f>
        <v>6.3392900507153671</v>
      </c>
      <c r="AS44" s="42">
        <f>('SECA - Vetor de Impacto'!AU45/'Contribuição - SECA'!$BA44)*100</f>
        <v>0.58570686081681267</v>
      </c>
      <c r="AT44" s="42">
        <f>('SECA - Vetor de Impacto'!AV45/'Contribuição - SECA'!$BA44)*100</f>
        <v>0</v>
      </c>
      <c r="AU44" s="42">
        <f>('SECA - Vetor de Impacto'!AW45/'Contribuição - SECA'!$BA44)*100</f>
        <v>7.6400291991840428</v>
      </c>
      <c r="AV44" s="42">
        <f>('SECA - Vetor de Impacto'!AX45/'Contribuição - SECA'!$BA44)*100</f>
        <v>7.6400291991840428</v>
      </c>
      <c r="AW44" s="42">
        <f>('SECA - Vetor de Impacto'!AY45/'Contribuição - SECA'!$BA44)*100</f>
        <v>7.6400291991840428</v>
      </c>
      <c r="AX44" s="42">
        <f>('SECA - Vetor de Impacto'!AZ45/'Contribuição - SECA'!$BA44)*100</f>
        <v>7.6400291991840428</v>
      </c>
      <c r="AY44" s="42">
        <f>('SECA - Vetor de Impacto'!BA45/'Contribuição - SECA'!$BA44)*100</f>
        <v>5.7300218993880323</v>
      </c>
      <c r="AZ44" s="42">
        <f>('SECA - Vetor de Impacto'!BB45/'Contribuição - SECA'!$BA44)*100</f>
        <v>2.9551056336466588</v>
      </c>
      <c r="BA44" s="77">
        <f>SUM('SECA - Vetor de Impacto'!AH45:BB45)</f>
        <v>13.088955211150244</v>
      </c>
      <c r="BB44" s="77">
        <f t="shared" si="1"/>
        <v>100</v>
      </c>
      <c r="BC44" s="42">
        <f>('SECA - Vetor de Impacto'!BC45/'Contribuição - SECA'!$BI44)*100</f>
        <v>19.862737492563891</v>
      </c>
      <c r="BD44" s="42">
        <f>('SECA - Vetor de Impacto'!BD45/'Contribuição - SECA'!$BI44)*100</f>
        <v>12.509624719527562</v>
      </c>
      <c r="BE44" s="42">
        <f>('SECA - Vetor de Impacto'!BE45/'Contribuição - SECA'!$BI44)*100</f>
        <v>13.920946237050952</v>
      </c>
      <c r="BF44" s="42">
        <f>('SECA - Vetor de Impacto'!BF45/'Contribuição - SECA'!$BI44)*100</f>
        <v>15.410692036152856</v>
      </c>
      <c r="BG44" s="42">
        <f>('SECA - Vetor de Impacto'!BG45/'Contribuição - SECA'!$BI44)*100</f>
        <v>27.770198478499353</v>
      </c>
      <c r="BH44" s="42">
        <f>('SECA - Vetor de Impacto'!BH45/'Contribuição - SECA'!$BI44)*100</f>
        <v>10.525801036205397</v>
      </c>
      <c r="BI44" s="77">
        <f>SUM('SECA - Vetor de Impacto'!BC45:BH45)</f>
        <v>2.3751161468859214</v>
      </c>
      <c r="BJ44" s="77">
        <f t="shared" si="2"/>
        <v>100</v>
      </c>
      <c r="BL44" s="42">
        <f>('SECA - Vetor de Impacto'!AH45/'Contribuição - SECA'!$BY44)*100</f>
        <v>2.5669334020503523</v>
      </c>
      <c r="BM44" s="42">
        <f>('SECA - Vetor de Impacto'!AI45/'Contribuição - SECA'!$BY44)*100</f>
        <v>10.254835607936464</v>
      </c>
      <c r="BN44" s="42">
        <f>('SECA - Vetor de Impacto'!AJ45/'Contribuição - SECA'!$BY44)*100</f>
        <v>6.7120863985243622</v>
      </c>
      <c r="BO44" s="42">
        <f>('SECA - Vetor de Impacto'!AK45/'Contribuição - SECA'!$BY44)*100</f>
        <v>6.1297465968651137</v>
      </c>
      <c r="BP44" s="42">
        <f>('SECA - Vetor de Impacto'!AL45/'Contribuição - SECA'!$BY44)*100</f>
        <v>1.721894346119397</v>
      </c>
      <c r="BQ44" s="42">
        <f>('SECA - Vetor de Impacto'!AM45/'Contribuição - SECA'!$BY44)*100</f>
        <v>11.486150435225667</v>
      </c>
      <c r="BR44" s="42">
        <f>('SECA - Vetor de Impacto'!AN45/'Contribuição - SECA'!$BY44)*100</f>
        <v>9.9194885053725201</v>
      </c>
      <c r="BS44" s="42">
        <f>('SECA - Vetor de Impacto'!AO45/'Contribuição - SECA'!$BY44)*100</f>
        <v>8.9237794672249482</v>
      </c>
      <c r="BT44" s="42">
        <f>('SECA - Vetor de Impacto'!AP45/'Contribuição - SECA'!$BY44)*100</f>
        <v>9.0467709921337924</v>
      </c>
      <c r="BU44" s="42">
        <f>('SECA - Vetor de Impacto'!AQ45/'Contribuição - SECA'!$BY44)*100</f>
        <v>9.8226207024049508</v>
      </c>
      <c r="BV44" s="42">
        <f>('SECA - Vetor de Impacto'!AR45/'Contribuição - SECA'!$BY44)*100</f>
        <v>6.8453085869015498</v>
      </c>
      <c r="BW44" s="42">
        <f>('SECA - Vetor de Impacto'!AS45/'Contribuição - SECA'!$BY44)*100</f>
        <v>6.0345859460384235</v>
      </c>
      <c r="BX44" s="42">
        <f>('SECA - Vetor de Impacto'!AT45/'Contribuição - SECA'!$BY44)*100</f>
        <v>10.535799013202455</v>
      </c>
      <c r="BY44" s="77">
        <f>SUM('SECA - Vetor de Impacto'!AH45:AT45)</f>
        <v>7.8754998496391089</v>
      </c>
      <c r="BZ44" s="77">
        <f t="shared" si="3"/>
        <v>99.999999999999986</v>
      </c>
      <c r="CA44" s="42">
        <f>('SECA - Vetor de Impacto'!AU45/'Contribuição - SECA'!$CI44)*100</f>
        <v>1.4704817316921601</v>
      </c>
      <c r="CB44" s="42">
        <f>('SECA - Vetor de Impacto'!AV45/'Contribuição - SECA'!$CI44)*100</f>
        <v>0</v>
      </c>
      <c r="CC44" s="42">
        <f>('SECA - Vetor de Impacto'!AW45/'Contribuição - SECA'!$CI44)*100</f>
        <v>19.1811367060434</v>
      </c>
      <c r="CD44" s="42">
        <f>('SECA - Vetor de Impacto'!AX45/'Contribuição - SECA'!$CI44)*100</f>
        <v>19.1811367060434</v>
      </c>
      <c r="CE44" s="42">
        <f>('SECA - Vetor de Impacto'!AY45/'Contribuição - SECA'!$CI44)*100</f>
        <v>19.1811367060434</v>
      </c>
      <c r="CF44" s="42">
        <f>('SECA - Vetor de Impacto'!AZ45/'Contribuição - SECA'!$CI44)*100</f>
        <v>19.1811367060434</v>
      </c>
      <c r="CG44" s="42">
        <f>('SECA - Vetor de Impacto'!BA45/'Contribuição - SECA'!$CI44)*100</f>
        <v>14.385852529532553</v>
      </c>
      <c r="CH44" s="42">
        <f>('SECA - Vetor de Impacto'!BB45/'Contribuição - SECA'!$CI44)*100</f>
        <v>7.4191189146016949</v>
      </c>
      <c r="CI44" s="77">
        <f>SUM('SECA - Vetor de Impacto'!AU45:BB45)</f>
        <v>5.2134553615111354</v>
      </c>
      <c r="CJ44" s="77">
        <f t="shared" si="4"/>
        <v>100.00000000000001</v>
      </c>
    </row>
    <row r="45" spans="1:88" x14ac:dyDescent="0.25">
      <c r="A45" s="34" t="s">
        <v>955</v>
      </c>
      <c r="B45" s="34" t="s">
        <v>956</v>
      </c>
      <c r="C45" s="42">
        <v>4.5154305865419655</v>
      </c>
      <c r="D45" s="42">
        <v>1.891350024138204</v>
      </c>
      <c r="E45" s="42">
        <v>4.1301352096499686</v>
      </c>
      <c r="F45" s="42">
        <v>4.3520253790721037</v>
      </c>
      <c r="G45" s="42">
        <v>1.0189835033751939</v>
      </c>
      <c r="H45" s="42">
        <v>5.5000811984203457</v>
      </c>
      <c r="I45" s="42">
        <v>1.3185664383976625</v>
      </c>
      <c r="J45" s="42">
        <v>3.0153977129719447</v>
      </c>
      <c r="K45" s="42">
        <v>3.1817564950111485</v>
      </c>
      <c r="L45" s="42">
        <v>3.3910335496454702</v>
      </c>
      <c r="M45" s="42">
        <v>5.528656942395636</v>
      </c>
      <c r="N45" s="42">
        <v>6.0257559201204103</v>
      </c>
      <c r="O45" s="42">
        <v>3.002216857238861</v>
      </c>
      <c r="P45" s="42">
        <v>3.3430532980276939</v>
      </c>
      <c r="Q45" s="42">
        <v>0</v>
      </c>
      <c r="R45" s="42">
        <v>0</v>
      </c>
      <c r="S45" s="42">
        <v>6.3907074899796568</v>
      </c>
      <c r="T45" s="42">
        <v>6.3907074899796568</v>
      </c>
      <c r="U45" s="42">
        <v>6.3907074899796568</v>
      </c>
      <c r="V45" s="42">
        <v>3.9941921812372856</v>
      </c>
      <c r="W45" s="42">
        <v>2.8479702740610171</v>
      </c>
      <c r="X45" s="42">
        <v>6.3907074899796568</v>
      </c>
      <c r="Y45" s="42">
        <v>5.4629265216738565</v>
      </c>
      <c r="Z45" s="42">
        <v>4.3500207813766139</v>
      </c>
      <c r="AA45" s="42">
        <v>3.6782371207410209</v>
      </c>
      <c r="AB45" s="42">
        <v>1.3597249978680124</v>
      </c>
      <c r="AC45" s="42">
        <v>2.5296550481169473</v>
      </c>
      <c r="AD45" s="74">
        <f t="shared" si="5"/>
        <v>99.999999999999972</v>
      </c>
      <c r="AF45" s="42">
        <f>('SECA - Vetor de Impacto'!AH46/'Contribuição - SECA'!$BA45)*100</f>
        <v>5.9235287045037772</v>
      </c>
      <c r="AG45" s="42">
        <f>('SECA - Vetor de Impacto'!AI46/'Contribuição - SECA'!$BA45)*100</f>
        <v>2.4811512309895716</v>
      </c>
      <c r="AH45" s="42">
        <f>('SECA - Vetor de Impacto'!AJ46/'Contribuição - SECA'!$BA45)*100</f>
        <v>5.4180822845024013</v>
      </c>
      <c r="AI45" s="42">
        <f>('SECA - Vetor de Impacto'!AK46/'Contribuição - SECA'!$BA45)*100</f>
        <v>5.7091669911827907</v>
      </c>
      <c r="AJ45" s="42">
        <f>('SECA - Vetor de Impacto'!AL46/'Contribuição - SECA'!$BA45)*100</f>
        <v>1.336744728099406</v>
      </c>
      <c r="AK45" s="42">
        <f>('SECA - Vetor de Impacto'!AM46/'Contribuição - SECA'!$BA45)*100</f>
        <v>7.2152341247471092</v>
      </c>
      <c r="AL45" s="42">
        <f>('SECA - Vetor de Impacto'!AN46/'Contribuição - SECA'!$BA45)*100</f>
        <v>1.729750019837067</v>
      </c>
      <c r="AM45" s="42">
        <f>('SECA - Vetor de Impacto'!AO46/'Contribuição - SECA'!$BA45)*100</f>
        <v>3.9557235054217461</v>
      </c>
      <c r="AN45" s="42">
        <f>('SECA - Vetor de Impacto'!AP46/'Contribuição - SECA'!$BA45)*100</f>
        <v>4.1739598400899265</v>
      </c>
      <c r="AO45" s="42">
        <f>('SECA - Vetor de Impacto'!AQ46/'Contribuição - SECA'!$BA45)*100</f>
        <v>4.4484981408258868</v>
      </c>
      <c r="AP45" s="42">
        <f>('SECA - Vetor de Impacto'!AR46/'Contribuição - SECA'!$BA45)*100</f>
        <v>7.2527209682376697</v>
      </c>
      <c r="AQ45" s="42">
        <f>('SECA - Vetor de Impacto'!AS46/'Contribuição - SECA'!$BA45)*100</f>
        <v>7.9048359785554831</v>
      </c>
      <c r="AR45" s="42">
        <f>('SECA - Vetor de Impacto'!AT46/'Contribuição - SECA'!$BA45)*100</f>
        <v>3.9384323134106123</v>
      </c>
      <c r="AS45" s="42">
        <f>('SECA - Vetor de Impacto'!AU46/'Contribuição - SECA'!$BA45)*100</f>
        <v>4.3855556611974116</v>
      </c>
      <c r="AT45" s="42">
        <f>('SECA - Vetor de Impacto'!AV46/'Contribuição - SECA'!$BA45)*100</f>
        <v>0</v>
      </c>
      <c r="AU45" s="42">
        <f>('SECA - Vetor de Impacto'!AW46/'Contribuição - SECA'!$BA45)*100</f>
        <v>0</v>
      </c>
      <c r="AV45" s="42">
        <f>('SECA - Vetor de Impacto'!AX46/'Contribuição - SECA'!$BA45)*100</f>
        <v>8.3835945506079721</v>
      </c>
      <c r="AW45" s="42">
        <f>('SECA - Vetor de Impacto'!AY46/'Contribuição - SECA'!$BA45)*100</f>
        <v>8.3835945506079721</v>
      </c>
      <c r="AX45" s="42">
        <f>('SECA - Vetor de Impacto'!AZ46/'Contribuição - SECA'!$BA45)*100</f>
        <v>8.3835945506079721</v>
      </c>
      <c r="AY45" s="42">
        <f>('SECA - Vetor de Impacto'!BA46/'Contribuição - SECA'!$BA45)*100</f>
        <v>5.2397465941299819</v>
      </c>
      <c r="AZ45" s="42">
        <f>('SECA - Vetor de Impacto'!BB46/'Contribuição - SECA'!$BA45)*100</f>
        <v>3.7360852624452443</v>
      </c>
      <c r="BA45" s="77">
        <f>SUM('SECA - Vetor de Impacto'!AH46:BB46)</f>
        <v>11.928057755697177</v>
      </c>
      <c r="BB45" s="77">
        <f t="shared" si="1"/>
        <v>99.999999999999986</v>
      </c>
      <c r="BC45" s="42">
        <f>('SECA - Vetor de Impacto'!BC46/'Contribuição - SECA'!$BI45)*100</f>
        <v>26.884162954337871</v>
      </c>
      <c r="BD45" s="42">
        <f>('SECA - Vetor de Impacto'!BD46/'Contribuição - SECA'!$BI45)*100</f>
        <v>22.981212494318314</v>
      </c>
      <c r="BE45" s="42">
        <f>('SECA - Vetor de Impacto'!BE46/'Contribuição - SECA'!$BI45)*100</f>
        <v>18.299486829064261</v>
      </c>
      <c r="BF45" s="42">
        <f>('SECA - Vetor de Impacto'!BF46/'Contribuição - SECA'!$BI45)*100</f>
        <v>15.473455215051771</v>
      </c>
      <c r="BG45" s="42">
        <f>('SECA - Vetor de Impacto'!BG46/'Contribuição - SECA'!$BI45)*100</f>
        <v>5.7200346711357177</v>
      </c>
      <c r="BH45" s="42">
        <f>('SECA - Vetor de Impacto'!BH46/'Contribuição - SECA'!$BI45)*100</f>
        <v>10.641647836092073</v>
      </c>
      <c r="BI45" s="77">
        <f>SUM('SECA - Vetor de Impacto'!BC46:BH46)</f>
        <v>3.7196620244360106</v>
      </c>
      <c r="BJ45" s="77">
        <f t="shared" si="2"/>
        <v>100.00000000000001</v>
      </c>
      <c r="BL45" s="42">
        <f>('SECA - Vetor de Impacto'!AH46/'Contribuição - SECA'!$BY45)*100</f>
        <v>9.6336605425475881</v>
      </c>
      <c r="BM45" s="42">
        <f>('SECA - Vetor de Impacto'!AI46/'Contribuição - SECA'!$BY45)*100</f>
        <v>4.0351908307465472</v>
      </c>
      <c r="BN45" s="42">
        <f>('SECA - Vetor de Impacto'!AJ46/'Contribuição - SECA'!$BY45)*100</f>
        <v>8.8116337616126081</v>
      </c>
      <c r="BO45" s="42">
        <f>('SECA - Vetor de Impacto'!AK46/'Contribuição - SECA'!$BY45)*100</f>
        <v>9.2850359165061622</v>
      </c>
      <c r="BP45" s="42">
        <f>('SECA - Vetor de Impacto'!AL46/'Contribuição - SECA'!$BY45)*100</f>
        <v>2.1739989092580148</v>
      </c>
      <c r="BQ45" s="42">
        <f>('SECA - Vetor de Impacto'!AM46/'Contribuição - SECA'!$BY45)*100</f>
        <v>11.734410308499047</v>
      </c>
      <c r="BR45" s="42">
        <f>('SECA - Vetor de Impacto'!AN46/'Contribuição - SECA'!$BY45)*100</f>
        <v>2.8131583969375256</v>
      </c>
      <c r="BS45" s="42">
        <f>('SECA - Vetor de Impacto'!AO46/'Contribuição - SECA'!$BY45)*100</f>
        <v>6.4333439327195556</v>
      </c>
      <c r="BT45" s="42">
        <f>('SECA - Vetor de Impacto'!AP46/'Contribuição - SECA'!$BY45)*100</f>
        <v>6.7882700031620873</v>
      </c>
      <c r="BU45" s="42">
        <f>('SECA - Vetor de Impacto'!AQ46/'Contribuição - SECA'!$BY45)*100</f>
        <v>7.234762107303859</v>
      </c>
      <c r="BV45" s="42">
        <f>('SECA - Vetor de Impacto'!AR46/'Contribuição - SECA'!$BY45)*100</f>
        <v>11.795376591101016</v>
      </c>
      <c r="BW45" s="42">
        <f>('SECA - Vetor de Impacto'!AS46/'Contribuição - SECA'!$BY45)*100</f>
        <v>12.855936091610435</v>
      </c>
      <c r="BX45" s="42">
        <f>('SECA - Vetor de Impacto'!AT46/'Contribuição - SECA'!$BY45)*100</f>
        <v>6.4052226079955572</v>
      </c>
      <c r="BY45" s="77">
        <f>SUM('SECA - Vetor de Impacto'!AH46:AT46)</f>
        <v>7.3343037356147427</v>
      </c>
      <c r="BZ45" s="77">
        <f t="shared" si="3"/>
        <v>100</v>
      </c>
      <c r="CA45" s="42">
        <f>('SECA - Vetor de Impacto'!AU46/'Contribuição - SECA'!$CI45)*100</f>
        <v>11.387453701025274</v>
      </c>
      <c r="CB45" s="42">
        <f>('SECA - Vetor de Impacto'!AV46/'Contribuição - SECA'!$CI45)*100</f>
        <v>0</v>
      </c>
      <c r="CC45" s="42">
        <f>('SECA - Vetor de Impacto'!AW46/'Contribuição - SECA'!$CI45)*100</f>
        <v>0</v>
      </c>
      <c r="CD45" s="42">
        <f>('SECA - Vetor de Impacto'!AX46/'Contribuição - SECA'!$CI45)*100</f>
        <v>21.768688432778887</v>
      </c>
      <c r="CE45" s="42">
        <f>('SECA - Vetor de Impacto'!AY46/'Contribuição - SECA'!$CI45)*100</f>
        <v>21.768688432778887</v>
      </c>
      <c r="CF45" s="42">
        <f>('SECA - Vetor de Impacto'!AZ46/'Contribuição - SECA'!$CI45)*100</f>
        <v>21.768688432778887</v>
      </c>
      <c r="CG45" s="42">
        <f>('SECA - Vetor de Impacto'!BA46/'Contribuição - SECA'!$CI45)*100</f>
        <v>13.605430270486805</v>
      </c>
      <c r="CH45" s="42">
        <f>('SECA - Vetor de Impacto'!BB46/'Contribuição - SECA'!$CI45)*100</f>
        <v>9.7010507301512447</v>
      </c>
      <c r="CI45" s="77">
        <f>SUM('SECA - Vetor de Impacto'!AU46:BB46)</f>
        <v>4.5937540200824341</v>
      </c>
      <c r="CJ45" s="77">
        <f t="shared" si="4"/>
        <v>100</v>
      </c>
    </row>
    <row r="46" spans="1:88" x14ac:dyDescent="0.25">
      <c r="A46" s="34" t="s">
        <v>957</v>
      </c>
      <c r="B46" s="34" t="s">
        <v>958</v>
      </c>
      <c r="C46" s="42">
        <v>4.7157055667237282</v>
      </c>
      <c r="D46" s="42">
        <v>2.7621922311603537</v>
      </c>
      <c r="E46" s="42">
        <v>4.9268111436322979</v>
      </c>
      <c r="F46" s="42">
        <v>4.8477949756638941</v>
      </c>
      <c r="G46" s="42">
        <v>0.77022112078859484</v>
      </c>
      <c r="H46" s="42">
        <v>2.6403475975170725</v>
      </c>
      <c r="I46" s="42">
        <v>3.8824282456150638</v>
      </c>
      <c r="J46" s="42">
        <v>0.14122690347664679</v>
      </c>
      <c r="K46" s="42">
        <v>4.2229569448391748</v>
      </c>
      <c r="L46" s="42">
        <v>5.0778606839971818</v>
      </c>
      <c r="M46" s="42">
        <v>4.699073567795736</v>
      </c>
      <c r="N46" s="42">
        <v>5.3927484478788674</v>
      </c>
      <c r="O46" s="42">
        <v>3.1514708677600032</v>
      </c>
      <c r="P46" s="42">
        <v>1.7603838542614174</v>
      </c>
      <c r="Q46" s="42">
        <v>6.9398243499105314</v>
      </c>
      <c r="R46" s="42">
        <v>0</v>
      </c>
      <c r="S46" s="42">
        <v>0</v>
      </c>
      <c r="T46" s="42">
        <v>6.9398243499105314</v>
      </c>
      <c r="U46" s="42">
        <v>6.9398243499105314</v>
      </c>
      <c r="V46" s="42">
        <v>3.7590715228682043</v>
      </c>
      <c r="W46" s="42">
        <v>6.2258891405082366</v>
      </c>
      <c r="X46" s="42">
        <v>1.6680431805225717</v>
      </c>
      <c r="Y46" s="42">
        <v>4.6760012532207345</v>
      </c>
      <c r="Z46" s="42">
        <v>3.8205500261027261</v>
      </c>
      <c r="AA46" s="42">
        <v>4.7918151276436438</v>
      </c>
      <c r="AB46" s="42">
        <v>2.0671817212499461</v>
      </c>
      <c r="AC46" s="42">
        <v>3.1807528270423271</v>
      </c>
      <c r="AD46" s="74">
        <f t="shared" si="5"/>
        <v>100</v>
      </c>
      <c r="AF46" s="42">
        <f>('SECA - Vetor de Impacto'!AH47/'Contribuição - SECA'!$BA46)*100</f>
        <v>5.9097271845826675</v>
      </c>
      <c r="AG46" s="42">
        <f>('SECA - Vetor de Impacto'!AI47/'Contribuição - SECA'!$BA46)*100</f>
        <v>3.4615822142756207</v>
      </c>
      <c r="AH46" s="42">
        <f>('SECA - Vetor de Impacto'!AJ47/'Contribuição - SECA'!$BA46)*100</f>
        <v>6.1742849159807163</v>
      </c>
      <c r="AI46" s="42">
        <f>('SECA - Vetor de Impacto'!AK47/'Contribuição - SECA'!$BA46)*100</f>
        <v>6.0752617710330021</v>
      </c>
      <c r="AJ46" s="42">
        <f>('SECA - Vetor de Impacto'!AL47/'Contribuição - SECA'!$BA46)*100</f>
        <v>0.96524192006043408</v>
      </c>
      <c r="AK46" s="42">
        <f>('SECA - Vetor de Impacto'!AM47/'Contribuição - SECA'!$BA46)*100</f>
        <v>3.3088863910210131</v>
      </c>
      <c r="AL46" s="42">
        <f>('SECA - Vetor de Impacto'!AN47/'Contribuição - SECA'!$BA46)*100</f>
        <v>4.8654631678464861</v>
      </c>
      <c r="AM46" s="42">
        <f>('SECA - Vetor de Impacto'!AO47/'Contribuição - SECA'!$BA46)*100</f>
        <v>0.17698570423051779</v>
      </c>
      <c r="AN46" s="42">
        <f>('SECA - Vetor de Impacto'!AP47/'Contribuição - SECA'!$BA46)*100</f>
        <v>5.2922140924877477</v>
      </c>
      <c r="AO46" s="42">
        <f>('SECA - Vetor de Impacto'!AQ47/'Contribuição - SECA'!$BA46)*100</f>
        <v>6.3635803591084894</v>
      </c>
      <c r="AP46" s="42">
        <f>('SECA - Vetor de Impacto'!AR47/'Contribuição - SECA'!$BA46)*100</f>
        <v>5.8888839460029967</v>
      </c>
      <c r="AQ46" s="42">
        <f>('SECA - Vetor de Impacto'!AS47/'Contribuição - SECA'!$BA46)*100</f>
        <v>6.7581980365638934</v>
      </c>
      <c r="AR46" s="42">
        <f>('SECA - Vetor de Impacto'!AT47/'Contribuição - SECA'!$BA46)*100</f>
        <v>3.9494266117977794</v>
      </c>
      <c r="AS46" s="42">
        <f>('SECA - Vetor de Impacto'!AU47/'Contribuição - SECA'!$BA46)*100</f>
        <v>2.2061149008624268</v>
      </c>
      <c r="AT46" s="42">
        <f>('SECA - Vetor de Impacto'!AV47/'Contribuição - SECA'!$BA46)*100</f>
        <v>8.696995186955391</v>
      </c>
      <c r="AU46" s="42">
        <f>('SECA - Vetor de Impacto'!AW47/'Contribuição - SECA'!$BA46)*100</f>
        <v>0</v>
      </c>
      <c r="AV46" s="42">
        <f>('SECA - Vetor de Impacto'!AX47/'Contribuição - SECA'!$BA46)*100</f>
        <v>0</v>
      </c>
      <c r="AW46" s="42">
        <f>('SECA - Vetor de Impacto'!AY47/'Contribuição - SECA'!$BA46)*100</f>
        <v>8.696995186955391</v>
      </c>
      <c r="AX46" s="42">
        <f>('SECA - Vetor de Impacto'!AZ47/'Contribuição - SECA'!$BA46)*100</f>
        <v>8.696995186955391</v>
      </c>
      <c r="AY46" s="42">
        <f>('SECA - Vetor de Impacto'!BA47/'Contribuição - SECA'!$BA46)*100</f>
        <v>4.7108723929341689</v>
      </c>
      <c r="AZ46" s="42">
        <f>('SECA - Vetor de Impacto'!BB47/'Contribuição - SECA'!$BA46)*100</f>
        <v>7.8022908303458758</v>
      </c>
      <c r="BA46" s="77">
        <f>SUM('SECA - Vetor de Impacto'!AH47:BB47)</f>
        <v>11.498224139526931</v>
      </c>
      <c r="BB46" s="77">
        <f t="shared" si="1"/>
        <v>100.00000000000001</v>
      </c>
      <c r="BC46" s="42">
        <f>('SECA - Vetor de Impacto'!BC47/'Contribuição - SECA'!$BI46)*100</f>
        <v>8.2558640325694235</v>
      </c>
      <c r="BD46" s="42">
        <f>('SECA - Vetor de Impacto'!BD47/'Contribuição - SECA'!$BI46)*100</f>
        <v>23.143543892323247</v>
      </c>
      <c r="BE46" s="42">
        <f>('SECA - Vetor de Impacto'!BE47/'Contribuição - SECA'!$BI46)*100</f>
        <v>18.909547374698104</v>
      </c>
      <c r="BF46" s="42">
        <f>('SECA - Vetor de Impacto'!BF47/'Contribuição - SECA'!$BI46)*100</f>
        <v>23.716756631349025</v>
      </c>
      <c r="BG46" s="42">
        <f>('SECA - Vetor de Impacto'!BG47/'Contribuição - SECA'!$BI46)*100</f>
        <v>10.231372557097567</v>
      </c>
      <c r="BH46" s="42">
        <f>('SECA - Vetor de Impacto'!BH47/'Contribuição - SECA'!$BI46)*100</f>
        <v>15.742915511962622</v>
      </c>
      <c r="BI46" s="77">
        <f>SUM('SECA - Vetor de Impacto'!BC47:BH47)</f>
        <v>2.91136246640629</v>
      </c>
      <c r="BJ46" s="77">
        <f t="shared" si="2"/>
        <v>100</v>
      </c>
      <c r="BL46" s="42">
        <f>('SECA - Vetor de Impacto'!AH47/'Contribuição - SECA'!$BY46)*100</f>
        <v>9.9843782934472589</v>
      </c>
      <c r="BM46" s="42">
        <f>('SECA - Vetor de Impacto'!AI47/'Contribuição - SECA'!$BY46)*100</f>
        <v>5.848281188235136</v>
      </c>
      <c r="BN46" s="42">
        <f>('SECA - Vetor de Impacto'!AJ47/'Contribuição - SECA'!$BY46)*100</f>
        <v>10.43134384502557</v>
      </c>
      <c r="BO46" s="42">
        <f>('SECA - Vetor de Impacto'!AK47/'Contribuição - SECA'!$BY46)*100</f>
        <v>10.264046014163915</v>
      </c>
      <c r="BP46" s="42">
        <f>('SECA - Vetor de Impacto'!AL47/'Contribuição - SECA'!$BY46)*100</f>
        <v>1.6307589459829395</v>
      </c>
      <c r="BQ46" s="42">
        <f>('SECA - Vetor de Impacto'!AM47/'Contribuição - SECA'!$BY46)*100</f>
        <v>5.5903043281220874</v>
      </c>
      <c r="BR46" s="42">
        <f>('SECA - Vetor de Impacto'!AN47/'Contribuição - SECA'!$BY46)*100</f>
        <v>8.2201129296367199</v>
      </c>
      <c r="BS46" s="42">
        <f>('SECA - Vetor de Impacto'!AO47/'Contribuição - SECA'!$BY46)*100</f>
        <v>0.29901417922973833</v>
      </c>
      <c r="BT46" s="42">
        <f>('SECA - Vetor de Impacto'!AP47/'Contribuição - SECA'!$BY46)*100</f>
        <v>8.9411009779196391</v>
      </c>
      <c r="BU46" s="42">
        <f>('SECA - Vetor de Impacto'!AQ47/'Contribuição - SECA'!$BY46)*100</f>
        <v>10.751155107776251</v>
      </c>
      <c r="BV46" s="42">
        <f>('SECA - Vetor de Impacto'!AR47/'Contribuição - SECA'!$BY46)*100</f>
        <v>9.9491640149636567</v>
      </c>
      <c r="BW46" s="42">
        <f>('SECA - Vetor de Impacto'!AS47/'Contribuição - SECA'!$BY46)*100</f>
        <v>11.417854610128078</v>
      </c>
      <c r="BX46" s="42">
        <f>('SECA - Vetor de Impacto'!AT47/'Contribuição - SECA'!$BY46)*100</f>
        <v>6.6724855653690129</v>
      </c>
      <c r="BY46" s="77">
        <f>SUM('SECA - Vetor de Impacto'!AH47:AT47)</f>
        <v>6.8057685490926749</v>
      </c>
      <c r="BZ46" s="77">
        <f t="shared" si="3"/>
        <v>100</v>
      </c>
      <c r="CA46" s="42">
        <f>('SECA - Vetor de Impacto'!AU47/'Contribuição - SECA'!$CI46)*100</f>
        <v>5.4057844808114464</v>
      </c>
      <c r="CB46" s="42">
        <f>('SECA - Vetor de Impacto'!AV47/'Contribuição - SECA'!$CI46)*100</f>
        <v>21.310803708798797</v>
      </c>
      <c r="CC46" s="42">
        <f>('SECA - Vetor de Impacto'!AW47/'Contribuição - SECA'!$CI46)*100</f>
        <v>0</v>
      </c>
      <c r="CD46" s="42">
        <f>('SECA - Vetor de Impacto'!AX47/'Contribuição - SECA'!$CI46)*100</f>
        <v>0</v>
      </c>
      <c r="CE46" s="42">
        <f>('SECA - Vetor de Impacto'!AY47/'Contribuição - SECA'!$CI46)*100</f>
        <v>21.310803708798797</v>
      </c>
      <c r="CF46" s="42">
        <f>('SECA - Vetor de Impacto'!AZ47/'Contribuição - SECA'!$CI46)*100</f>
        <v>21.310803708798797</v>
      </c>
      <c r="CG46" s="42">
        <f>('SECA - Vetor de Impacto'!BA47/'Contribuição - SECA'!$CI46)*100</f>
        <v>11.543352008932683</v>
      </c>
      <c r="CH46" s="42">
        <f>('SECA - Vetor de Impacto'!BB47/'Contribuição - SECA'!$CI46)*100</f>
        <v>19.118452383859484</v>
      </c>
      <c r="CI46" s="77">
        <f>SUM('SECA - Vetor de Impacto'!AU47:BB47)</f>
        <v>4.692455590434256</v>
      </c>
      <c r="CJ46" s="77">
        <f t="shared" si="4"/>
        <v>100</v>
      </c>
    </row>
    <row r="47" spans="1:88" x14ac:dyDescent="0.25">
      <c r="A47" s="34" t="s">
        <v>959</v>
      </c>
      <c r="B47" s="34" t="s">
        <v>960</v>
      </c>
      <c r="C47" s="42">
        <v>0.81084552509742081</v>
      </c>
      <c r="D47" s="42">
        <v>6.1171543316042358</v>
      </c>
      <c r="E47" s="42">
        <v>1.3529026742895018</v>
      </c>
      <c r="F47" s="42">
        <v>1.2676217212356731</v>
      </c>
      <c r="G47" s="42">
        <v>0.57593398528971818</v>
      </c>
      <c r="H47" s="42">
        <v>6.4091230425009629</v>
      </c>
      <c r="I47" s="42">
        <v>6.4771342814655171</v>
      </c>
      <c r="J47" s="42">
        <v>5.6684649472600377</v>
      </c>
      <c r="K47" s="42">
        <v>2.3140248051151286</v>
      </c>
      <c r="L47" s="42">
        <v>6.4588587912554249</v>
      </c>
      <c r="M47" s="42">
        <v>5.6047597066548915</v>
      </c>
      <c r="N47" s="42">
        <v>5.1219747784594087</v>
      </c>
      <c r="O47" s="42">
        <v>6.8385031479790968</v>
      </c>
      <c r="P47" s="42">
        <v>0.52641507781227626</v>
      </c>
      <c r="Q47" s="42">
        <v>0</v>
      </c>
      <c r="R47" s="42">
        <v>7.0746996063558525</v>
      </c>
      <c r="S47" s="42">
        <v>7.0746996063558525</v>
      </c>
      <c r="T47" s="42">
        <v>7.0746996063558525</v>
      </c>
      <c r="U47" s="42">
        <v>7.0746996063558525</v>
      </c>
      <c r="V47" s="42">
        <v>5.3060247047668909</v>
      </c>
      <c r="W47" s="42">
        <v>1.3380271941939859</v>
      </c>
      <c r="X47" s="42">
        <v>3.2450068442376012</v>
      </c>
      <c r="Y47" s="42">
        <v>0.55900751861883635</v>
      </c>
      <c r="Z47" s="42">
        <v>0.52731390760388808</v>
      </c>
      <c r="AA47" s="42">
        <v>1.4471900363125938</v>
      </c>
      <c r="AB47" s="42">
        <v>2.4084083766317801</v>
      </c>
      <c r="AC47" s="42">
        <v>1.3265061761917218</v>
      </c>
      <c r="AD47" s="74">
        <f t="shared" si="5"/>
        <v>100</v>
      </c>
      <c r="AF47" s="42">
        <f>('SECA - Vetor de Impacto'!AH48/'Contribuição - SECA'!$BA47)*100</f>
        <v>0.89609491300434851</v>
      </c>
      <c r="AG47" s="42">
        <f>('SECA - Vetor de Impacto'!AI48/'Contribuição - SECA'!$BA47)*100</f>
        <v>6.7602899799619403</v>
      </c>
      <c r="AH47" s="42">
        <f>('SECA - Vetor de Impacto'!AJ48/'Contribuição - SECA'!$BA47)*100</f>
        <v>1.4951420051003472</v>
      </c>
      <c r="AI47" s="42">
        <f>('SECA - Vetor de Impacto'!AK48/'Contribuição - SECA'!$BA47)*100</f>
        <v>1.4008949187659718</v>
      </c>
      <c r="AJ47" s="42">
        <f>('SECA - Vetor de Impacto'!AL48/'Contribuição - SECA'!$BA47)*100</f>
        <v>0.63648561713703822</v>
      </c>
      <c r="AK47" s="42">
        <f>('SECA - Vetor de Impacto'!AM48/'Contribuição - SECA'!$BA47)*100</f>
        <v>7.0829552330748058</v>
      </c>
      <c r="AL47" s="42">
        <f>('SECA - Vetor de Impacto'!AN48/'Contribuição - SECA'!$BA47)*100</f>
        <v>7.1581169295717286</v>
      </c>
      <c r="AM47" s="42">
        <f>('SECA - Vetor de Impacto'!AO48/'Contribuição - SECA'!$BA47)*100</f>
        <v>6.2644270043580708</v>
      </c>
      <c r="AN47" s="42">
        <f>('SECA - Vetor de Impacto'!AP48/'Contribuição - SECA'!$BA47)*100</f>
        <v>2.557313066727982</v>
      </c>
      <c r="AO47" s="42">
        <f>('SECA - Vetor de Impacto'!AQ48/'Contribuição - SECA'!$BA47)*100</f>
        <v>7.1379200199224373</v>
      </c>
      <c r="AP47" s="42">
        <f>('SECA - Vetor de Impacto'!AR48/'Contribuição - SECA'!$BA47)*100</f>
        <v>6.1940240234313011</v>
      </c>
      <c r="AQ47" s="42">
        <f>('SECA - Vetor de Impacto'!AS48/'Contribuição - SECA'!$BA47)*100</f>
        <v>5.6604808208845965</v>
      </c>
      <c r="AR47" s="42">
        <f>('SECA - Vetor de Impacto'!AT48/'Contribuição - SECA'!$BA47)*100</f>
        <v>7.5574788215450006</v>
      </c>
      <c r="AS47" s="42">
        <f>('SECA - Vetor de Impacto'!AU48/'Contribuição - SECA'!$BA47)*100</f>
        <v>0.58176046947992155</v>
      </c>
      <c r="AT47" s="42">
        <f>('SECA - Vetor de Impacto'!AV48/'Contribuição - SECA'!$BA47)*100</f>
        <v>0</v>
      </c>
      <c r="AU47" s="42">
        <f>('SECA - Vetor de Impacto'!AW48/'Contribuição - SECA'!$BA47)*100</f>
        <v>7.8185081277073838</v>
      </c>
      <c r="AV47" s="42">
        <f>('SECA - Vetor de Impacto'!AX48/'Contribuição - SECA'!$BA47)*100</f>
        <v>7.8185081277073838</v>
      </c>
      <c r="AW47" s="42">
        <f>('SECA - Vetor de Impacto'!AY48/'Contribuição - SECA'!$BA47)*100</f>
        <v>7.8185081277073838</v>
      </c>
      <c r="AX47" s="42">
        <f>('SECA - Vetor de Impacto'!AZ48/'Contribuição - SECA'!$BA47)*100</f>
        <v>7.8185081277073838</v>
      </c>
      <c r="AY47" s="42">
        <f>('SECA - Vetor de Impacto'!BA48/'Contribuição - SECA'!$BA47)*100</f>
        <v>5.8638810957805392</v>
      </c>
      <c r="AZ47" s="42">
        <f>('SECA - Vetor de Impacto'!BB48/'Contribuição - SECA'!$BA47)*100</f>
        <v>1.4787025704244416</v>
      </c>
      <c r="BA47" s="77">
        <f>SUM('SECA - Vetor de Impacto'!AH48:BB48)</f>
        <v>12.790163847961994</v>
      </c>
      <c r="BB47" s="77">
        <f t="shared" si="1"/>
        <v>100.00000000000003</v>
      </c>
      <c r="BC47" s="42">
        <f>('SECA - Vetor de Impacto'!BC48/'Contribuição - SECA'!$BI47)*100</f>
        <v>34.109736118695444</v>
      </c>
      <c r="BD47" s="42">
        <f>('SECA - Vetor de Impacto'!BD48/'Contribuição - SECA'!$BI47)*100</f>
        <v>5.8759811192124234</v>
      </c>
      <c r="BE47" s="42">
        <f>('SECA - Vetor de Impacto'!BE48/'Contribuição - SECA'!$BI47)*100</f>
        <v>5.5428352245317454</v>
      </c>
      <c r="BF47" s="42">
        <f>('SECA - Vetor de Impacto'!BF48/'Contribuição - SECA'!$BI47)*100</f>
        <v>15.212069687891677</v>
      </c>
      <c r="BG47" s="42">
        <f>('SECA - Vetor de Impacto'!BG48/'Contribuição - SECA'!$BI47)*100</f>
        <v>25.315870855201993</v>
      </c>
      <c r="BH47" s="42">
        <f>('SECA - Vetor de Impacto'!BH48/'Contribuição - SECA'!$BI47)*100</f>
        <v>13.943506994466714</v>
      </c>
      <c r="BI47" s="77">
        <f>SUM('SECA - Vetor de Impacto'!BC48:BH48)</f>
        <v>1.3447119155489839</v>
      </c>
      <c r="BJ47" s="77">
        <f t="shared" si="2"/>
        <v>100</v>
      </c>
      <c r="BL47" s="42">
        <f>('SECA - Vetor de Impacto'!AH48/'Contribuição - SECA'!$BY47)*100</f>
        <v>1.4738009671134518</v>
      </c>
      <c r="BM47" s="42">
        <f>('SECA - Vetor de Impacto'!AI48/'Contribuição - SECA'!$BY47)*100</f>
        <v>11.118601127899645</v>
      </c>
      <c r="BN47" s="42">
        <f>('SECA - Vetor de Impacto'!AJ48/'Contribuição - SECA'!$BY47)*100</f>
        <v>2.4590494836099395</v>
      </c>
      <c r="BO47" s="42">
        <f>('SECA - Vetor de Impacto'!AK48/'Contribuição - SECA'!$BY47)*100</f>
        <v>2.3040419671387982</v>
      </c>
      <c r="BP47" s="42">
        <f>('SECA - Vetor de Impacto'!AL48/'Contribuição - SECA'!$BY47)*100</f>
        <v>1.0468233939029368</v>
      </c>
      <c r="BQ47" s="42">
        <f>('SECA - Vetor de Impacto'!AM48/'Contribuição - SECA'!$BY47)*100</f>
        <v>11.649286388122009</v>
      </c>
      <c r="BR47" s="42">
        <f>('SECA - Vetor de Impacto'!AN48/'Contribuição - SECA'!$BY47)*100</f>
        <v>11.772904298880658</v>
      </c>
      <c r="BS47" s="42">
        <f>('SECA - Vetor de Impacto'!AO48/'Contribuição - SECA'!$BY47)*100</f>
        <v>10.303058798180839</v>
      </c>
      <c r="BT47" s="42">
        <f>('SECA - Vetor de Impacto'!AP48/'Contribuição - SECA'!$BY47)*100</f>
        <v>4.2059947180363881</v>
      </c>
      <c r="BU47" s="42">
        <f>('SECA - Vetor de Impacto'!AQ48/'Contribuição - SECA'!$BY47)*100</f>
        <v>11.739686584393215</v>
      </c>
      <c r="BV47" s="42">
        <f>('SECA - Vetor de Impacto'!AR48/'Contribuição - SECA'!$BY47)*100</f>
        <v>10.187267513271449</v>
      </c>
      <c r="BW47" s="42">
        <f>('SECA - Vetor de Impacto'!AS48/'Contribuição - SECA'!$BY47)*100</f>
        <v>9.3097527807373908</v>
      </c>
      <c r="BX47" s="42">
        <f>('SECA - Vetor de Impacto'!AT48/'Contribuição - SECA'!$BY47)*100</f>
        <v>12.429731978713285</v>
      </c>
      <c r="BY47" s="77">
        <f>SUM('SECA - Vetor de Impacto'!AH48:AT48)</f>
        <v>7.7766272491315274</v>
      </c>
      <c r="BZ47" s="77">
        <f t="shared" si="3"/>
        <v>100</v>
      </c>
      <c r="CA47" s="42">
        <f>('SECA - Vetor de Impacto'!AU48/'Contribuição - SECA'!$CI47)*100</f>
        <v>1.4841442918061565</v>
      </c>
      <c r="CB47" s="42">
        <f>('SECA - Vetor de Impacto'!AV48/'Contribuição - SECA'!$CI47)*100</f>
        <v>0</v>
      </c>
      <c r="CC47" s="42">
        <f>('SECA - Vetor de Impacto'!AW48/'Contribuição - SECA'!$CI47)*100</f>
        <v>19.945999800485652</v>
      </c>
      <c r="CD47" s="42">
        <f>('SECA - Vetor de Impacto'!AX48/'Contribuição - SECA'!$CI47)*100</f>
        <v>19.945999800485652</v>
      </c>
      <c r="CE47" s="42">
        <f>('SECA - Vetor de Impacto'!AY48/'Contribuição - SECA'!$CI47)*100</f>
        <v>19.945999800485652</v>
      </c>
      <c r="CF47" s="42">
        <f>('SECA - Vetor de Impacto'!AZ48/'Contribuição - SECA'!$CI47)*100</f>
        <v>19.945999800485652</v>
      </c>
      <c r="CG47" s="42">
        <f>('SECA - Vetor de Impacto'!BA48/'Contribuição - SECA'!$CI47)*100</f>
        <v>14.95949985036424</v>
      </c>
      <c r="CH47" s="42">
        <f>('SECA - Vetor de Impacto'!BB48/'Contribuição - SECA'!$CI47)*100</f>
        <v>3.772356655886997</v>
      </c>
      <c r="CI47" s="77">
        <f>SUM('SECA - Vetor de Impacto'!AU48:BB48)</f>
        <v>5.0135365988304663</v>
      </c>
      <c r="CJ47" s="77">
        <f t="shared" si="4"/>
        <v>100</v>
      </c>
    </row>
    <row r="48" spans="1:88" x14ac:dyDescent="0.25">
      <c r="A48" s="34" t="s">
        <v>961</v>
      </c>
      <c r="B48" s="34" t="s">
        <v>962</v>
      </c>
      <c r="C48" s="42">
        <v>3.6930159422807791</v>
      </c>
      <c r="D48" s="42">
        <v>3.4801239388116323</v>
      </c>
      <c r="E48" s="42">
        <v>4.3035835249683254</v>
      </c>
      <c r="F48" s="42">
        <v>4.3408226142923558</v>
      </c>
      <c r="G48" s="42">
        <v>1.2781720639551928</v>
      </c>
      <c r="H48" s="42">
        <v>5.9410483918569499</v>
      </c>
      <c r="I48" s="42">
        <v>2.7992448052203103</v>
      </c>
      <c r="J48" s="42">
        <v>2.5956249643372198</v>
      </c>
      <c r="K48" s="42">
        <v>4.4306266477228853</v>
      </c>
      <c r="L48" s="42">
        <v>5.3828600460885188</v>
      </c>
      <c r="M48" s="42">
        <v>5.0130572767222352</v>
      </c>
      <c r="N48" s="42">
        <v>5.6202553096303287</v>
      </c>
      <c r="O48" s="42">
        <v>5.2785307561458401</v>
      </c>
      <c r="P48" s="42">
        <v>0.2671295941918489</v>
      </c>
      <c r="Q48" s="42">
        <v>0</v>
      </c>
      <c r="R48" s="42">
        <v>0</v>
      </c>
      <c r="S48" s="42">
        <v>0</v>
      </c>
      <c r="T48" s="42">
        <v>6.9689397072992918</v>
      </c>
      <c r="U48" s="42">
        <v>6.9689397072992918</v>
      </c>
      <c r="V48" s="42">
        <v>2.9037248780413702</v>
      </c>
      <c r="W48" s="42">
        <v>5.5225559944635938</v>
      </c>
      <c r="X48" s="42">
        <v>1.8526244676429218</v>
      </c>
      <c r="Y48" s="42">
        <v>5.1038926580450639</v>
      </c>
      <c r="Z48" s="42">
        <v>4.8867084091442257</v>
      </c>
      <c r="AA48" s="42">
        <v>3.6025987875887364</v>
      </c>
      <c r="AB48" s="42">
        <v>3.4103321971890153</v>
      </c>
      <c r="AC48" s="42">
        <v>4.3555873170620574</v>
      </c>
      <c r="AD48" s="74">
        <f t="shared" si="5"/>
        <v>100</v>
      </c>
      <c r="AF48" s="42">
        <f>('SECA - Vetor de Impacto'!AH49/'Contribuição - SECA'!$BA48)*100</f>
        <v>4.8093499277099943</v>
      </c>
      <c r="AG48" s="42">
        <f>('SECA - Vetor de Impacto'!AI49/'Contribuição - SECA'!$BA48)*100</f>
        <v>4.5321044033210462</v>
      </c>
      <c r="AH48" s="42">
        <f>('SECA - Vetor de Impacto'!AJ49/'Contribuição - SECA'!$BA48)*100</f>
        <v>5.6044813881625855</v>
      </c>
      <c r="AI48" s="42">
        <f>('SECA - Vetor de Impacto'!AK49/'Contribuição - SECA'!$BA48)*100</f>
        <v>5.6529772014348945</v>
      </c>
      <c r="AJ48" s="42">
        <f>('SECA - Vetor de Impacto'!AL49/'Contribuição - SECA'!$BA48)*100</f>
        <v>1.6645410741409878</v>
      </c>
      <c r="AK48" s="42">
        <f>('SECA - Vetor de Impacto'!AM49/'Contribuição - SECA'!$BA48)*100</f>
        <v>7.7369231816130704</v>
      </c>
      <c r="AL48" s="42">
        <f>('SECA - Vetor de Impacto'!AN49/'Contribuição - SECA'!$BA48)*100</f>
        <v>3.6454074425994776</v>
      </c>
      <c r="AM48" s="42">
        <f>('SECA - Vetor de Impacto'!AO49/'Contribuição - SECA'!$BA48)*100</f>
        <v>3.3802368930170092</v>
      </c>
      <c r="AN48" s="42">
        <f>('SECA - Vetor de Impacto'!AP49/'Contribuição - SECA'!$BA48)*100</f>
        <v>5.7699274200197737</v>
      </c>
      <c r="AO48" s="42">
        <f>('SECA - Vetor de Impacto'!AQ49/'Contribuição - SECA'!$BA48)*100</f>
        <v>7.0100042832581337</v>
      </c>
      <c r="AP48" s="42">
        <f>('SECA - Vetor de Impacto'!AR49/'Contribuição - SECA'!$BA48)*100</f>
        <v>6.5284166188896178</v>
      </c>
      <c r="AQ48" s="42">
        <f>('SECA - Vetor de Impacto'!AS49/'Contribuição - SECA'!$BA48)*100</f>
        <v>7.3191599737283948</v>
      </c>
      <c r="AR48" s="42">
        <f>('SECA - Vetor de Impacto'!AT49/'Contribuição - SECA'!$BA48)*100</f>
        <v>6.8741380777269505</v>
      </c>
      <c r="AS48" s="42">
        <f>('SECA - Vetor de Impacto'!AU49/'Contribuição - SECA'!$BA48)*100</f>
        <v>0.34787818807040816</v>
      </c>
      <c r="AT48" s="42">
        <f>('SECA - Vetor de Impacto'!AV49/'Contribuição - SECA'!$BA48)*100</f>
        <v>0</v>
      </c>
      <c r="AU48" s="42">
        <f>('SECA - Vetor de Impacto'!AW49/'Contribuição - SECA'!$BA48)*100</f>
        <v>0</v>
      </c>
      <c r="AV48" s="42">
        <f>('SECA - Vetor de Impacto'!AX49/'Contribuição - SECA'!$BA48)*100</f>
        <v>0</v>
      </c>
      <c r="AW48" s="42">
        <f>('SECA - Vetor de Impacto'!AY49/'Contribuição - SECA'!$BA48)*100</f>
        <v>9.0755280240723479</v>
      </c>
      <c r="AX48" s="42">
        <f>('SECA - Vetor de Impacto'!AZ49/'Contribuição - SECA'!$BA48)*100</f>
        <v>9.0755280240723479</v>
      </c>
      <c r="AY48" s="42">
        <f>('SECA - Vetor de Impacto'!BA49/'Contribuição - SECA'!$BA48)*100</f>
        <v>3.7814700100301435</v>
      </c>
      <c r="AZ48" s="42">
        <f>('SECA - Vetor de Impacto'!BB49/'Contribuição - SECA'!$BA48)*100</f>
        <v>7.191927868132808</v>
      </c>
      <c r="BA48" s="77">
        <f>SUM('SECA - Vetor de Impacto'!AH49:BB49)</f>
        <v>11.018642632666156</v>
      </c>
      <c r="BB48" s="77">
        <f t="shared" si="1"/>
        <v>100</v>
      </c>
      <c r="BC48" s="42">
        <f>('SECA - Vetor de Impacto'!BC49/'Contribuição - SECA'!$BI48)*100</f>
        <v>7.9814101029151345</v>
      </c>
      <c r="BD48" s="42">
        <f>('SECA - Vetor de Impacto'!BD49/'Contribuição - SECA'!$BI48)*100</f>
        <v>21.988406790796436</v>
      </c>
      <c r="BE48" s="42">
        <f>('SECA - Vetor de Impacto'!BE49/'Contribuição - SECA'!$BI48)*100</f>
        <v>21.05274142058969</v>
      </c>
      <c r="BF48" s="42">
        <f>('SECA - Vetor de Impacto'!BF49/'Contribuição - SECA'!$BI48)*100</f>
        <v>15.520586531275704</v>
      </c>
      <c r="BG48" s="42">
        <f>('SECA - Vetor de Impacto'!BG49/'Contribuição - SECA'!$BI48)*100</f>
        <v>14.692270521274073</v>
      </c>
      <c r="BH48" s="42">
        <f>('SECA - Vetor de Impacto'!BH49/'Contribuição - SECA'!$BI48)*100</f>
        <v>18.764584633148953</v>
      </c>
      <c r="BI48" s="77">
        <f>SUM('SECA - Vetor de Impacto'!BC49:BH49)</f>
        <v>3.3307425249152263</v>
      </c>
      <c r="BJ48" s="77">
        <f t="shared" si="2"/>
        <v>99.999999999999986</v>
      </c>
      <c r="BL48" s="42">
        <f>('SECA - Vetor de Impacto'!AH49/'Contribuição - SECA'!$BY48)*100</f>
        <v>6.8190967770401043</v>
      </c>
      <c r="BM48" s="42">
        <f>('SECA - Vetor de Impacto'!AI49/'Contribuição - SECA'!$BY48)*100</f>
        <v>6.4259949877698705</v>
      </c>
      <c r="BN48" s="42">
        <f>('SECA - Vetor de Impacto'!AJ49/'Contribuição - SECA'!$BY48)*100</f>
        <v>7.9465003681273529</v>
      </c>
      <c r="BO48" s="42">
        <f>('SECA - Vetor de Impacto'!AK49/'Contribuição - SECA'!$BY48)*100</f>
        <v>8.0152617701787534</v>
      </c>
      <c r="BP48" s="42">
        <f>('SECA - Vetor de Impacto'!AL49/'Contribuição - SECA'!$BY48)*100</f>
        <v>2.3601249325873823</v>
      </c>
      <c r="BQ48" s="42">
        <f>('SECA - Vetor de Impacto'!AM49/'Contribuição - SECA'!$BY48)*100</f>
        <v>10.970053900208928</v>
      </c>
      <c r="BR48" s="42">
        <f>('SECA - Vetor de Impacto'!AN49/'Contribuição - SECA'!$BY48)*100</f>
        <v>5.1687622062187106</v>
      </c>
      <c r="BS48" s="42">
        <f>('SECA - Vetor de Impacto'!AO49/'Contribuição - SECA'!$BY48)*100</f>
        <v>4.7927813216493975</v>
      </c>
      <c r="BT48" s="42">
        <f>('SECA - Vetor de Impacto'!AP49/'Contribuição - SECA'!$BY48)*100</f>
        <v>8.1810835279243008</v>
      </c>
      <c r="BU48" s="42">
        <f>('SECA - Vetor de Impacto'!AQ49/'Contribuição - SECA'!$BY48)*100</f>
        <v>9.9393677593686913</v>
      </c>
      <c r="BV48" s="42">
        <f>('SECA - Vetor de Impacto'!AR49/'Contribuição - SECA'!$BY48)*100</f>
        <v>9.2565326695291557</v>
      </c>
      <c r="BW48" s="42">
        <f>('SECA - Vetor de Impacto'!AS49/'Contribuição - SECA'!$BY48)*100</f>
        <v>10.377714439102428</v>
      </c>
      <c r="BX48" s="42">
        <f>('SECA - Vetor de Impacto'!AT49/'Contribuição - SECA'!$BY48)*100</f>
        <v>9.7467253402949101</v>
      </c>
      <c r="BY48" s="77">
        <f>SUM('SECA - Vetor de Impacto'!AH49:AT49)</f>
        <v>7.771191681470337</v>
      </c>
      <c r="BZ48" s="77">
        <f t="shared" si="3"/>
        <v>99.999999999999986</v>
      </c>
      <c r="CA48" s="42">
        <f>('SECA - Vetor de Impacto'!AU49/'Contribuição - SECA'!$CI48)*100</f>
        <v>1.1803551436660693</v>
      </c>
      <c r="CB48" s="42">
        <f>('SECA - Vetor de Impacto'!AV49/'Contribuição - SECA'!$CI48)*100</f>
        <v>0</v>
      </c>
      <c r="CC48" s="42">
        <f>('SECA - Vetor de Impacto'!AW49/'Contribuição - SECA'!$CI48)*100</f>
        <v>0</v>
      </c>
      <c r="CD48" s="42">
        <f>('SECA - Vetor de Impacto'!AX49/'Contribuição - SECA'!$CI48)*100</f>
        <v>0</v>
      </c>
      <c r="CE48" s="42">
        <f>('SECA - Vetor de Impacto'!AY49/'Contribuição - SECA'!$CI48)*100</f>
        <v>30.793382718583228</v>
      </c>
      <c r="CF48" s="42">
        <f>('SECA - Vetor de Impacto'!AZ49/'Contribuição - SECA'!$CI48)*100</f>
        <v>30.793382718583228</v>
      </c>
      <c r="CG48" s="42">
        <f>('SECA - Vetor de Impacto'!BA49/'Contribuição - SECA'!$CI48)*100</f>
        <v>12.830576132743007</v>
      </c>
      <c r="CH48" s="42">
        <f>('SECA - Vetor de Impacto'!BB49/'Contribuição - SECA'!$CI48)*100</f>
        <v>24.402303286424463</v>
      </c>
      <c r="CI48" s="77">
        <f>SUM('SECA - Vetor de Impacto'!AU49:BB49)</f>
        <v>3.2474509511958187</v>
      </c>
      <c r="CJ48" s="77">
        <f t="shared" si="4"/>
        <v>100</v>
      </c>
    </row>
    <row r="49" spans="1:88" x14ac:dyDescent="0.25">
      <c r="A49" s="34" t="s">
        <v>963</v>
      </c>
      <c r="B49" s="34" t="s">
        <v>964</v>
      </c>
      <c r="C49" s="42">
        <v>2.4131779097374113</v>
      </c>
      <c r="D49" s="42">
        <v>4.28745428243319</v>
      </c>
      <c r="E49" s="42">
        <v>4.6441113583522018</v>
      </c>
      <c r="F49" s="42">
        <v>5.1408053677021366</v>
      </c>
      <c r="G49" s="42">
        <v>1.7964802448949764</v>
      </c>
      <c r="H49" s="42">
        <v>3.6817277309785026</v>
      </c>
      <c r="I49" s="42">
        <v>0</v>
      </c>
      <c r="J49" s="42">
        <v>0.1196477359627099</v>
      </c>
      <c r="K49" s="42">
        <v>5.5649899805295959</v>
      </c>
      <c r="L49" s="42">
        <v>4.6455791837380032</v>
      </c>
      <c r="M49" s="42">
        <v>0.50182607433863857</v>
      </c>
      <c r="N49" s="42">
        <v>3.9062710897209874</v>
      </c>
      <c r="O49" s="42">
        <v>4.4781722332756289</v>
      </c>
      <c r="P49" s="42">
        <v>2.0101643182788473</v>
      </c>
      <c r="Q49" s="42">
        <v>6.6530438444527462</v>
      </c>
      <c r="R49" s="42">
        <v>6.6530438444527462</v>
      </c>
      <c r="S49" s="42">
        <v>6.6530438444527462</v>
      </c>
      <c r="T49" s="42">
        <v>0</v>
      </c>
      <c r="U49" s="42">
        <v>6.6530438444527462</v>
      </c>
      <c r="V49" s="42">
        <v>4.4353625629684972</v>
      </c>
      <c r="W49" s="42">
        <v>5.7713511516793607</v>
      </c>
      <c r="X49" s="42">
        <v>1.3150300160867325</v>
      </c>
      <c r="Y49" s="42">
        <v>3.2936662734207278</v>
      </c>
      <c r="Z49" s="42">
        <v>2.6891850624303744</v>
      </c>
      <c r="AA49" s="42">
        <v>4.8129757901739172</v>
      </c>
      <c r="AB49" s="42">
        <v>5.662164974002339</v>
      </c>
      <c r="AC49" s="42">
        <v>2.2176812814842481</v>
      </c>
      <c r="AD49" s="74">
        <f t="shared" si="5"/>
        <v>99.999999999999986</v>
      </c>
      <c r="AF49" s="42">
        <f>('SECA - Vetor de Impacto'!AH50/'Contribuição - SECA'!$BA49)*100</f>
        <v>3.0161218910965584</v>
      </c>
      <c r="AG49" s="42">
        <f>('SECA - Vetor de Impacto'!AI50/'Contribuição - SECA'!$BA49)*100</f>
        <v>5.3586951323160275</v>
      </c>
      <c r="AH49" s="42">
        <f>('SECA - Vetor de Impacto'!AJ50/'Contribuição - SECA'!$BA49)*100</f>
        <v>5.8044646754372273</v>
      </c>
      <c r="AI49" s="42">
        <f>('SECA - Vetor de Impacto'!AK50/'Contribuição - SECA'!$BA49)*100</f>
        <v>6.4252600460279821</v>
      </c>
      <c r="AJ49" s="42">
        <f>('SECA - Vetor de Impacto'!AL50/'Contribuição - SECA'!$BA49)*100</f>
        <v>2.245339380775222</v>
      </c>
      <c r="AK49" s="42">
        <f>('SECA - Vetor de Impacto'!AM50/'Contribuição - SECA'!$BA49)*100</f>
        <v>4.6016249202570627</v>
      </c>
      <c r="AL49" s="42">
        <f>('SECA - Vetor de Impacto'!AN50/'Contribuição - SECA'!$BA49)*100</f>
        <v>0</v>
      </c>
      <c r="AM49" s="42">
        <f>('SECA - Vetor de Impacto'!AO50/'Contribuição - SECA'!$BA49)*100</f>
        <v>0.1495422920129989</v>
      </c>
      <c r="AN49" s="42">
        <f>('SECA - Vetor de Impacto'!AP50/'Contribuição - SECA'!$BA49)*100</f>
        <v>6.9554292024141473</v>
      </c>
      <c r="AO49" s="42">
        <f>('SECA - Vetor de Impacto'!AQ50/'Contribuição - SECA'!$BA49)*100</f>
        <v>5.8062992439787999</v>
      </c>
      <c r="AP49" s="42">
        <f>('SECA - Vetor de Impacto'!AR50/'Contribuição - SECA'!$BA49)*100</f>
        <v>0.62720970643250862</v>
      </c>
      <c r="AQ49" s="42">
        <f>('SECA - Vetor de Impacto'!AS50/'Contribuição - SECA'!$BA49)*100</f>
        <v>4.8822715054386965</v>
      </c>
      <c r="AR49" s="42">
        <f>('SECA - Vetor de Impacto'!AT50/'Contribuição - SECA'!$BA49)*100</f>
        <v>5.597064870510569</v>
      </c>
      <c r="AS49" s="42">
        <f>('SECA - Vetor de Impacto'!AU50/'Contribuição - SECA'!$BA49)*100</f>
        <v>2.5124134364887141</v>
      </c>
      <c r="AT49" s="42">
        <f>('SECA - Vetor de Impacto'!AV50/'Contribuição - SECA'!$BA49)*100</f>
        <v>8.3153385006174911</v>
      </c>
      <c r="AU49" s="42">
        <f>('SECA - Vetor de Impacto'!AW50/'Contribuição - SECA'!$BA49)*100</f>
        <v>8.3153385006174911</v>
      </c>
      <c r="AV49" s="42">
        <f>('SECA - Vetor de Impacto'!AX50/'Contribuição - SECA'!$BA49)*100</f>
        <v>8.3153385006174911</v>
      </c>
      <c r="AW49" s="42">
        <f>('SECA - Vetor de Impacto'!AY50/'Contribuição - SECA'!$BA49)*100</f>
        <v>0</v>
      </c>
      <c r="AX49" s="42">
        <f>('SECA - Vetor de Impacto'!AZ50/'Contribuição - SECA'!$BA49)*100</f>
        <v>8.3153385006174911</v>
      </c>
      <c r="AY49" s="42">
        <f>('SECA - Vetor de Impacto'!BA50/'Contribuição - SECA'!$BA49)*100</f>
        <v>5.5435590004116593</v>
      </c>
      <c r="AZ49" s="42">
        <f>('SECA - Vetor de Impacto'!BB50/'Contribuição - SECA'!$BA49)*100</f>
        <v>7.2133506939318863</v>
      </c>
      <c r="BA49" s="77">
        <f>SUM('SECA - Vetor de Impacto'!AH50:BB50)</f>
        <v>12.025968635260499</v>
      </c>
      <c r="BB49" s="77">
        <f t="shared" si="1"/>
        <v>100.00000000000001</v>
      </c>
      <c r="BC49" s="42">
        <f>('SECA - Vetor de Impacto'!BC50/'Contribuição - SECA'!$BI49)*100</f>
        <v>6.5782078295690134</v>
      </c>
      <c r="BD49" s="42">
        <f>('SECA - Vetor de Impacto'!BD50/'Contribuição - SECA'!$BI49)*100</f>
        <v>16.475989903468957</v>
      </c>
      <c r="BE49" s="42">
        <f>('SECA - Vetor de Impacto'!BE50/'Contribuição - SECA'!$BI49)*100</f>
        <v>13.452178289801701</v>
      </c>
      <c r="BF49" s="42">
        <f>('SECA - Vetor de Impacto'!BF50/'Contribuição - SECA'!$BI49)*100</f>
        <v>24.07607023348735</v>
      </c>
      <c r="BG49" s="42">
        <f>('SECA - Vetor de Impacto'!BG50/'Contribuição - SECA'!$BI49)*100</f>
        <v>28.323990714016524</v>
      </c>
      <c r="BH49" s="42">
        <f>('SECA - Vetor de Impacto'!BH50/'Contribuição - SECA'!$BI49)*100</f>
        <v>11.093563029656464</v>
      </c>
      <c r="BI49" s="77">
        <f>SUM('SECA - Vetor de Impacto'!BC50:BH50)</f>
        <v>3.0047454766537309</v>
      </c>
      <c r="BJ49" s="77">
        <f t="shared" si="2"/>
        <v>100.00000000000001</v>
      </c>
      <c r="BL49" s="42">
        <f>('SECA - Vetor de Impacto'!AH50/'Contribuição - SECA'!$BY49)*100</f>
        <v>5.8600380248019164</v>
      </c>
      <c r="BM49" s="42">
        <f>('SECA - Vetor de Impacto'!AI50/'Contribuição - SECA'!$BY49)*100</f>
        <v>10.411435072100522</v>
      </c>
      <c r="BN49" s="42">
        <f>('SECA - Vetor de Impacto'!AJ50/'Contribuição - SECA'!$BY49)*100</f>
        <v>11.277522905188425</v>
      </c>
      <c r="BO49" s="42">
        <f>('SECA - Vetor de Impacto'!AK50/'Contribuição - SECA'!$BY49)*100</f>
        <v>12.483669277462592</v>
      </c>
      <c r="BP49" s="42">
        <f>('SECA - Vetor de Impacto'!AL50/'Contribuição - SECA'!$BY49)*100</f>
        <v>4.3624809026349656</v>
      </c>
      <c r="BQ49" s="42">
        <f>('SECA - Vetor de Impacto'!AM50/'Contribuição - SECA'!$BY49)*100</f>
        <v>8.9405196415250554</v>
      </c>
      <c r="BR49" s="42">
        <f>('SECA - Vetor de Impacto'!AN50/'Contribuição - SECA'!$BY49)*100</f>
        <v>0</v>
      </c>
      <c r="BS49" s="42">
        <f>('SECA - Vetor de Impacto'!AO50/'Contribuição - SECA'!$BY49)*100</f>
        <v>0.29054645307905791</v>
      </c>
      <c r="BT49" s="42">
        <f>('SECA - Vetor de Impacto'!AP50/'Contribuição - SECA'!$BY49)*100</f>
        <v>13.513737533381306</v>
      </c>
      <c r="BU49" s="42">
        <f>('SECA - Vetor de Impacto'!AQ50/'Contribuição - SECA'!$BY49)*100</f>
        <v>11.281087297411583</v>
      </c>
      <c r="BV49" s="42">
        <f>('SECA - Vetor de Impacto'!AR50/'Contribuição - SECA'!$BY49)*100</f>
        <v>1.2186088168615332</v>
      </c>
      <c r="BW49" s="42">
        <f>('SECA - Vetor de Impacto'!AS50/'Contribuição - SECA'!$BY49)*100</f>
        <v>9.4857892692380332</v>
      </c>
      <c r="BX49" s="42">
        <f>('SECA - Vetor de Impacto'!AT50/'Contribuição - SECA'!$BY49)*100</f>
        <v>10.874564806315021</v>
      </c>
      <c r="BY49" s="77">
        <f>SUM('SECA - Vetor de Impacto'!AH50:AT50)</f>
        <v>6.1896846247300363</v>
      </c>
      <c r="BZ49" s="77">
        <f t="shared" si="3"/>
        <v>100.00000000000003</v>
      </c>
      <c r="CA49" s="42">
        <f>('SECA - Vetor de Impacto'!AU50/'Contribuição - SECA'!$CI49)*100</f>
        <v>5.1769593685818807</v>
      </c>
      <c r="CB49" s="42">
        <f>('SECA - Vetor de Impacto'!AV50/'Contribuição - SECA'!$CI49)*100</f>
        <v>17.134190149000464</v>
      </c>
      <c r="CC49" s="42">
        <f>('SECA - Vetor de Impacto'!AW50/'Contribuição - SECA'!$CI49)*100</f>
        <v>17.134190149000464</v>
      </c>
      <c r="CD49" s="42">
        <f>('SECA - Vetor de Impacto'!AX50/'Contribuição - SECA'!$CI49)*100</f>
        <v>17.134190149000464</v>
      </c>
      <c r="CE49" s="42">
        <f>('SECA - Vetor de Impacto'!AY50/'Contribuição - SECA'!$CI49)*100</f>
        <v>0</v>
      </c>
      <c r="CF49" s="42">
        <f>('SECA - Vetor de Impacto'!AZ50/'Contribuição - SECA'!$CI49)*100</f>
        <v>17.134190149000464</v>
      </c>
      <c r="CG49" s="42">
        <f>('SECA - Vetor de Impacto'!BA50/'Contribuição - SECA'!$CI49)*100</f>
        <v>11.422793432666975</v>
      </c>
      <c r="CH49" s="42">
        <f>('SECA - Vetor de Impacto'!BB50/'Contribuição - SECA'!$CI49)*100</f>
        <v>14.863486602749282</v>
      </c>
      <c r="CI49" s="77">
        <f>SUM('SECA - Vetor de Impacto'!AU50:BB50)</f>
        <v>5.8362840105304645</v>
      </c>
      <c r="CJ49" s="77">
        <f t="shared" si="4"/>
        <v>99.999999999999986</v>
      </c>
    </row>
    <row r="50" spans="1:88" x14ac:dyDescent="0.25">
      <c r="A50" s="34" t="s">
        <v>965</v>
      </c>
      <c r="B50" s="34" t="s">
        <v>966</v>
      </c>
      <c r="C50" s="42">
        <v>5.6713546312384588</v>
      </c>
      <c r="D50" s="42">
        <v>0.42072404223310456</v>
      </c>
      <c r="E50" s="42">
        <v>4.721601571918832</v>
      </c>
      <c r="F50" s="42">
        <v>4.737575786411738</v>
      </c>
      <c r="G50" s="42">
        <v>0.23878733196236332</v>
      </c>
      <c r="H50" s="42">
        <v>4.6025517151128472</v>
      </c>
      <c r="I50" s="42">
        <v>1.9056535633214451</v>
      </c>
      <c r="J50" s="42">
        <v>3.5804497612457911</v>
      </c>
      <c r="K50" s="42">
        <v>5.3116857808076023</v>
      </c>
      <c r="L50" s="42">
        <v>1.8341773742430139</v>
      </c>
      <c r="M50" s="42">
        <v>2.2875336274607738</v>
      </c>
      <c r="N50" s="42">
        <v>2.6859593775613417</v>
      </c>
      <c r="O50" s="42">
        <v>1.969532011645357</v>
      </c>
      <c r="P50" s="42">
        <v>1.4677044624085054</v>
      </c>
      <c r="Q50" s="42">
        <v>6.1408200856431465</v>
      </c>
      <c r="R50" s="42">
        <v>0</v>
      </c>
      <c r="S50" s="42">
        <v>6.1408200856431465</v>
      </c>
      <c r="T50" s="42">
        <v>6.1408200856431465</v>
      </c>
      <c r="U50" s="42">
        <v>6.1408200856431465</v>
      </c>
      <c r="V50" s="42">
        <v>2.0469400285477168</v>
      </c>
      <c r="W50" s="42">
        <v>5.0814872406804525</v>
      </c>
      <c r="X50" s="42">
        <v>3.5863742648935135</v>
      </c>
      <c r="Y50" s="42">
        <v>6.1408200856431465</v>
      </c>
      <c r="Z50" s="42">
        <v>5.6324773396691299</v>
      </c>
      <c r="AA50" s="42">
        <v>5.7209248987872572</v>
      </c>
      <c r="AB50" s="42">
        <v>1.6985247045395939</v>
      </c>
      <c r="AC50" s="42">
        <v>4.0938800570954301</v>
      </c>
      <c r="AD50" s="74">
        <f t="shared" si="5"/>
        <v>99.999999999999986</v>
      </c>
      <c r="AF50" s="42">
        <f>('SECA - Vetor de Impacto'!AH51/'Contribuição - SECA'!$BA50)*100</f>
        <v>7.7554866683799961</v>
      </c>
      <c r="AG50" s="42">
        <f>('SECA - Vetor de Impacto'!AI51/'Contribuição - SECA'!$BA50)*100</f>
        <v>0.57533339259605731</v>
      </c>
      <c r="AH50" s="42">
        <f>('SECA - Vetor de Impacto'!AJ51/'Contribuição - SECA'!$BA50)*100</f>
        <v>6.4567145638752192</v>
      </c>
      <c r="AI50" s="42">
        <f>('SECA - Vetor de Impacto'!AK51/'Contribuição - SECA'!$BA50)*100</f>
        <v>6.4785590464711742</v>
      </c>
      <c r="AJ50" s="42">
        <f>('SECA - Vetor de Impacto'!AL51/'Contribuição - SECA'!$BA50)*100</f>
        <v>0.3265378538332972</v>
      </c>
      <c r="AK50" s="42">
        <f>('SECA - Vetor de Impacto'!AM51/'Contribuição - SECA'!$BA50)*100</f>
        <v>6.2939157905017851</v>
      </c>
      <c r="AL50" s="42">
        <f>('SECA - Vetor de Impacto'!AN51/'Contribuição - SECA'!$BA50)*100</f>
        <v>2.6059507412011262</v>
      </c>
      <c r="AM50" s="42">
        <f>('SECA - Vetor de Impacto'!AO51/'Contribuição - SECA'!$BA50)*100</f>
        <v>4.8962077309001426</v>
      </c>
      <c r="AN50" s="42">
        <f>('SECA - Vetor de Impacto'!AP51/'Contribuição - SECA'!$BA50)*100</f>
        <v>7.2636452731719272</v>
      </c>
      <c r="AO50" s="42">
        <f>('SECA - Vetor de Impacto'!AQ51/'Contribuição - SECA'!$BA50)*100</f>
        <v>2.5082081968624146</v>
      </c>
      <c r="AP50" s="42">
        <f>('SECA - Vetor de Impacto'!AR51/'Contribuição - SECA'!$BA50)*100</f>
        <v>3.1281656155874811</v>
      </c>
      <c r="AQ50" s="42">
        <f>('SECA - Vetor de Impacto'!AS51/'Contribuição - SECA'!$BA50)*100</f>
        <v>3.6730064506543383</v>
      </c>
      <c r="AR50" s="42">
        <f>('SECA - Vetor de Impacto'!AT51/'Contribuição - SECA'!$BA50)*100</f>
        <v>2.6933034966864087</v>
      </c>
      <c r="AS50" s="42">
        <f>('SECA - Vetor de Impacto'!AU51/'Contribuição - SECA'!$BA50)*100</f>
        <v>2.007062356607618</v>
      </c>
      <c r="AT50" s="42">
        <f>('SECA - Vetor de Impacto'!AV51/'Contribuição - SECA'!$BA50)*100</f>
        <v>8.3974731618441574</v>
      </c>
      <c r="AU50" s="42">
        <f>('SECA - Vetor de Impacto'!AW51/'Contribuição - SECA'!$BA50)*100</f>
        <v>0</v>
      </c>
      <c r="AV50" s="42">
        <f>('SECA - Vetor de Impacto'!AX51/'Contribuição - SECA'!$BA50)*100</f>
        <v>8.3974731618441574</v>
      </c>
      <c r="AW50" s="42">
        <f>('SECA - Vetor de Impacto'!AY51/'Contribuição - SECA'!$BA50)*100</f>
        <v>8.3974731618441574</v>
      </c>
      <c r="AX50" s="42">
        <f>('SECA - Vetor de Impacto'!AZ51/'Contribuição - SECA'!$BA50)*100</f>
        <v>8.3974731618441574</v>
      </c>
      <c r="AY50" s="42">
        <f>('SECA - Vetor de Impacto'!BA51/'Contribuição - SECA'!$BA50)*100</f>
        <v>2.7991577206147209</v>
      </c>
      <c r="AZ50" s="42">
        <f>('SECA - Vetor de Impacto'!BB51/'Contribuição - SECA'!$BA50)*100</f>
        <v>6.9488524546796731</v>
      </c>
      <c r="BA50" s="77">
        <f>SUM('SECA - Vetor de Impacto'!AH51:BB51)</f>
        <v>11.908344102172652</v>
      </c>
      <c r="BB50" s="77">
        <f t="shared" si="1"/>
        <v>100.00000000000001</v>
      </c>
      <c r="BC50" s="42">
        <f>('SECA - Vetor de Impacto'!BC51/'Contribuição - SECA'!$BI50)*100</f>
        <v>13.345640920788677</v>
      </c>
      <c r="BD50" s="42">
        <f>('SECA - Vetor de Impacto'!BD51/'Contribuição - SECA'!$BI50)*100</f>
        <v>22.851262520029696</v>
      </c>
      <c r="BE50" s="42">
        <f>('SECA - Vetor de Impacto'!BE51/'Contribuição - SECA'!$BI50)*100</f>
        <v>20.95961394925278</v>
      </c>
      <c r="BF50" s="42">
        <f>('SECA - Vetor de Impacto'!BF51/'Contribuição - SECA'!$BI50)*100</f>
        <v>21.288745622950479</v>
      </c>
      <c r="BG50" s="42">
        <f>('SECA - Vetor de Impacto'!BG51/'Contribuição - SECA'!$BI50)*100</f>
        <v>6.3205619736252352</v>
      </c>
      <c r="BH50" s="42">
        <f>('SECA - Vetor de Impacto'!BH51/'Contribuição - SECA'!$BI50)*100</f>
        <v>15.234175013353129</v>
      </c>
      <c r="BI50" s="77">
        <f>SUM('SECA - Vetor de Impacto'!BC51:BH51)</f>
        <v>4.3761258229101143</v>
      </c>
      <c r="BJ50" s="77">
        <f t="shared" si="2"/>
        <v>100</v>
      </c>
      <c r="BL50" s="42">
        <f>('SECA - Vetor de Impacto'!AH51/'Contribuição - SECA'!$BY50)*100</f>
        <v>14.189885147488109</v>
      </c>
      <c r="BM50" s="42">
        <f>('SECA - Vetor de Impacto'!AI51/'Contribuição - SECA'!$BY50)*100</f>
        <v>1.0526631160025008</v>
      </c>
      <c r="BN50" s="42">
        <f>('SECA - Vetor de Impacto'!AJ51/'Contribuição - SECA'!$BY50)*100</f>
        <v>11.813576891963272</v>
      </c>
      <c r="BO50" s="42">
        <f>('SECA - Vetor de Impacto'!AK51/'Contribuição - SECA'!$BY50)*100</f>
        <v>11.853544815627778</v>
      </c>
      <c r="BP50" s="42">
        <f>('SECA - Vetor de Impacto'!AL51/'Contribuição - SECA'!$BY50)*100</f>
        <v>0.59745246692166953</v>
      </c>
      <c r="BQ50" s="42">
        <f>('SECA - Vetor de Impacto'!AM51/'Contribuição - SECA'!$BY50)*100</f>
        <v>11.515710878507342</v>
      </c>
      <c r="BR50" s="42">
        <f>('SECA - Vetor de Impacto'!AN51/'Contribuição - SECA'!$BY50)*100</f>
        <v>4.7679975865885504</v>
      </c>
      <c r="BS50" s="42">
        <f>('SECA - Vetor de Impacto'!AO51/'Contribuição - SECA'!$BY50)*100</f>
        <v>8.9583837005330089</v>
      </c>
      <c r="BT50" s="42">
        <f>('SECA - Vetor de Impacto'!AP51/'Contribuição - SECA'!$BY50)*100</f>
        <v>13.2899837992932</v>
      </c>
      <c r="BU50" s="42">
        <f>('SECA - Vetor de Impacto'!AQ51/'Contribuição - SECA'!$BY50)*100</f>
        <v>4.5891621972061714</v>
      </c>
      <c r="BV50" s="42">
        <f>('SECA - Vetor de Impacto'!AR51/'Contribuição - SECA'!$BY50)*100</f>
        <v>5.7234720018904826</v>
      </c>
      <c r="BW50" s="42">
        <f>('SECA - Vetor de Impacto'!AS51/'Contribuição - SECA'!$BY50)*100</f>
        <v>6.7203441781758633</v>
      </c>
      <c r="BX50" s="42">
        <f>('SECA - Vetor de Impacto'!AT51/'Contribuição - SECA'!$BY50)*100</f>
        <v>4.9278232198020602</v>
      </c>
      <c r="BY50" s="77">
        <f>SUM('SECA - Vetor de Impacto'!AH51:AT51)</f>
        <v>6.5085096156137814</v>
      </c>
      <c r="BZ50" s="77">
        <f t="shared" si="3"/>
        <v>100.00000000000001</v>
      </c>
      <c r="CA50" s="42">
        <f>('SECA - Vetor de Impacto'!AU51/'Contribuição - SECA'!$CI50)*100</f>
        <v>4.426207735902703</v>
      </c>
      <c r="CB50" s="42">
        <f>('SECA - Vetor de Impacto'!AV51/'Contribuição - SECA'!$CI50)*100</f>
        <v>18.519086140309934</v>
      </c>
      <c r="CC50" s="42">
        <f>('SECA - Vetor de Impacto'!AW51/'Contribuição - SECA'!$CI50)*100</f>
        <v>0</v>
      </c>
      <c r="CD50" s="42">
        <f>('SECA - Vetor de Impacto'!AX51/'Contribuição - SECA'!$CI50)*100</f>
        <v>18.519086140309934</v>
      </c>
      <c r="CE50" s="42">
        <f>('SECA - Vetor de Impacto'!AY51/'Contribuição - SECA'!$CI50)*100</f>
        <v>18.519086140309934</v>
      </c>
      <c r="CF50" s="42">
        <f>('SECA - Vetor de Impacto'!AZ51/'Contribuição - SECA'!$CI50)*100</f>
        <v>18.519086140309934</v>
      </c>
      <c r="CG50" s="42">
        <f>('SECA - Vetor de Impacto'!BA51/'Contribuição - SECA'!$CI50)*100</f>
        <v>6.1730287134366488</v>
      </c>
      <c r="CH50" s="42">
        <f>('SECA - Vetor de Impacto'!BB51/'Contribuição - SECA'!$CI50)*100</f>
        <v>15.324418989420904</v>
      </c>
      <c r="CI50" s="77">
        <f>SUM('SECA - Vetor de Impacto'!AU51:BB51)</f>
        <v>5.3998344865588708</v>
      </c>
      <c r="CJ50" s="77">
        <f t="shared" si="4"/>
        <v>100</v>
      </c>
    </row>
    <row r="51" spans="1:88" x14ac:dyDescent="0.25">
      <c r="A51" s="34" t="s">
        <v>967</v>
      </c>
      <c r="B51" s="34" t="s">
        <v>968</v>
      </c>
      <c r="C51" s="42">
        <v>3.9263684362641014</v>
      </c>
      <c r="D51" s="42">
        <v>3.1631432726063577</v>
      </c>
      <c r="E51" s="42">
        <v>4.008016021107089</v>
      </c>
      <c r="F51" s="42">
        <v>4.3375800851841744</v>
      </c>
      <c r="G51" s="42">
        <v>1.2575984226520327</v>
      </c>
      <c r="H51" s="42">
        <v>4.112989330790052</v>
      </c>
      <c r="I51" s="42">
        <v>2.7128198651897333</v>
      </c>
      <c r="J51" s="42">
        <v>1.7999399275283587</v>
      </c>
      <c r="K51" s="42">
        <v>5.3775602677352818</v>
      </c>
      <c r="L51" s="42">
        <v>3.5308753724171398</v>
      </c>
      <c r="M51" s="42">
        <v>3.8837866590577805</v>
      </c>
      <c r="N51" s="42">
        <v>4.6163387822818178</v>
      </c>
      <c r="O51" s="42">
        <v>5.6794639360304444</v>
      </c>
      <c r="P51" s="42">
        <v>0.59346626463253216</v>
      </c>
      <c r="Q51" s="42">
        <v>0</v>
      </c>
      <c r="R51" s="42">
        <v>6.5800572091131837</v>
      </c>
      <c r="S51" s="42">
        <v>6.5800572091131837</v>
      </c>
      <c r="T51" s="42">
        <v>6.5800572091131837</v>
      </c>
      <c r="U51" s="42">
        <v>6.5800572091131837</v>
      </c>
      <c r="V51" s="42">
        <v>4.3867048060754552</v>
      </c>
      <c r="W51" s="42">
        <v>4.3571448006436819</v>
      </c>
      <c r="X51" s="42">
        <v>2.3972797958821417</v>
      </c>
      <c r="Y51" s="42">
        <v>3.3465613650461989</v>
      </c>
      <c r="Z51" s="42">
        <v>3.1469376272525134</v>
      </c>
      <c r="AA51" s="42">
        <v>3.0259945142847644</v>
      </c>
      <c r="AB51" s="42">
        <v>2.100018258227613</v>
      </c>
      <c r="AC51" s="42">
        <v>1.9191833526580127</v>
      </c>
      <c r="AD51" s="74">
        <f t="shared" si="5"/>
        <v>100</v>
      </c>
      <c r="AF51" s="42">
        <f>('SECA - Vetor de Impacto'!AH52/'Contribuição - SECA'!$BA51)*100</f>
        <v>4.6706881239828899</v>
      </c>
      <c r="AG51" s="42">
        <f>('SECA - Vetor de Impacto'!AI52/'Contribuição - SECA'!$BA51)*100</f>
        <v>3.7627787502989016</v>
      </c>
      <c r="AH51" s="42">
        <f>('SECA - Vetor de Impacto'!AJ52/'Contribuição - SECA'!$BA51)*100</f>
        <v>4.7678136003788039</v>
      </c>
      <c r="AI51" s="42">
        <f>('SECA - Vetor de Impacto'!AK52/'Contribuição - SECA'!$BA51)*100</f>
        <v>5.1598529581628121</v>
      </c>
      <c r="AJ51" s="42">
        <f>('SECA - Vetor de Impacto'!AL52/'Contribuição - SECA'!$BA51)*100</f>
        <v>1.4960007224918943</v>
      </c>
      <c r="AK51" s="42">
        <f>('SECA - Vetor de Impacto'!AM52/'Contribuição - SECA'!$BA51)*100</f>
        <v>4.8926866475291888</v>
      </c>
      <c r="AL51" s="42">
        <f>('SECA - Vetor de Impacto'!AN52/'Contribuição - SECA'!$BA51)*100</f>
        <v>3.2270877612551883</v>
      </c>
      <c r="AM51" s="42">
        <f>('SECA - Vetor de Impacto'!AO52/'Contribuição - SECA'!$BA51)*100</f>
        <v>2.1411536334039152</v>
      </c>
      <c r="AN51" s="42">
        <f>('SECA - Vetor de Impacto'!AP52/'Contribuição - SECA'!$BA51)*100</f>
        <v>6.3969816603385059</v>
      </c>
      <c r="AO51" s="42">
        <f>('SECA - Vetor de Impacto'!AQ52/'Contribuição - SECA'!$BA51)*100</f>
        <v>4.2002216391348135</v>
      </c>
      <c r="AP51" s="42">
        <f>('SECA - Vetor de Impacto'!AR52/'Contribuição - SECA'!$BA51)*100</f>
        <v>4.6200341407095102</v>
      </c>
      <c r="AQ51" s="42">
        <f>('SECA - Vetor de Impacto'!AS52/'Contribuição - SECA'!$BA51)*100</f>
        <v>5.4914558011272225</v>
      </c>
      <c r="AR51" s="42">
        <f>('SECA - Vetor de Impacto'!AT52/'Contribuição - SECA'!$BA51)*100</f>
        <v>6.7561170550379339</v>
      </c>
      <c r="AS51" s="42">
        <f>('SECA - Vetor de Impacto'!AU52/'Contribuição - SECA'!$BA51)*100</f>
        <v>0.70596936563627355</v>
      </c>
      <c r="AT51" s="42">
        <f>('SECA - Vetor de Impacto'!AV52/'Contribuição - SECA'!$BA51)*100</f>
        <v>0</v>
      </c>
      <c r="AU51" s="42">
        <f>('SECA - Vetor de Impacto'!AW52/'Contribuição - SECA'!$BA51)*100</f>
        <v>7.8274353414921629</v>
      </c>
      <c r="AV51" s="42">
        <f>('SECA - Vetor de Impacto'!AX52/'Contribuição - SECA'!$BA51)*100</f>
        <v>7.8274353414921629</v>
      </c>
      <c r="AW51" s="42">
        <f>('SECA - Vetor de Impacto'!AY52/'Contribuição - SECA'!$BA51)*100</f>
        <v>7.8274353414921629</v>
      </c>
      <c r="AX51" s="42">
        <f>('SECA - Vetor de Impacto'!AZ52/'Contribuição - SECA'!$BA51)*100</f>
        <v>7.8274353414921629</v>
      </c>
      <c r="AY51" s="42">
        <f>('SECA - Vetor de Impacto'!BA52/'Contribuição - SECA'!$BA51)*100</f>
        <v>5.2182902276614413</v>
      </c>
      <c r="AZ51" s="42">
        <f>('SECA - Vetor de Impacto'!BB52/'Contribuição - SECA'!$BA51)*100</f>
        <v>5.183126546882054</v>
      </c>
      <c r="BA51" s="77">
        <f>SUM('SECA - Vetor de Impacto'!AH52:BB52)</f>
        <v>12.775576627240048</v>
      </c>
      <c r="BB51" s="77">
        <f t="shared" si="1"/>
        <v>99.999999999999986</v>
      </c>
      <c r="BC51" s="42">
        <f>('SECA - Vetor de Impacto'!BC52/'Contribuição - SECA'!$BI51)*100</f>
        <v>15.043195091087199</v>
      </c>
      <c r="BD51" s="42">
        <f>('SECA - Vetor de Impacto'!BD52/'Contribuição - SECA'!$BI51)*100</f>
        <v>21.00004162432781</v>
      </c>
      <c r="BE51" s="42">
        <f>('SECA - Vetor de Impacto'!BE52/'Contribuição - SECA'!$BI51)*100</f>
        <v>19.747380655174052</v>
      </c>
      <c r="BF51" s="42">
        <f>('SECA - Vetor de Impacto'!BF52/'Contribuição - SECA'!$BI51)*100</f>
        <v>18.988449283699424</v>
      </c>
      <c r="BG51" s="42">
        <f>('SECA - Vetor de Impacto'!BG52/'Contribuição - SECA'!$BI51)*100</f>
        <v>13.177846160313708</v>
      </c>
      <c r="BH51" s="42">
        <f>('SECA - Vetor de Impacto'!BH52/'Contribuição - SECA'!$BI51)*100</f>
        <v>12.043087185397805</v>
      </c>
      <c r="BI51" s="77">
        <f>SUM('SECA - Vetor de Impacto'!BC52:BH52)</f>
        <v>2.4218596293175678</v>
      </c>
      <c r="BJ51" s="77">
        <f t="shared" si="2"/>
        <v>100</v>
      </c>
      <c r="BL51" s="42">
        <f>('SECA - Vetor de Impacto'!AH52/'Contribuição - SECA'!$BY51)*100</f>
        <v>8.1112454479960228</v>
      </c>
      <c r="BM51" s="42">
        <f>('SECA - Vetor de Impacto'!AI52/'Contribuição - SECA'!$BY51)*100</f>
        <v>6.5345450606005686</v>
      </c>
      <c r="BN51" s="42">
        <f>('SECA - Vetor de Impacto'!AJ52/'Contribuição - SECA'!$BY51)*100</f>
        <v>8.2799162214213737</v>
      </c>
      <c r="BO51" s="42">
        <f>('SECA - Vetor de Impacto'!AK52/'Contribuição - SECA'!$BY51)*100</f>
        <v>8.9607425518998838</v>
      </c>
      <c r="BP51" s="42">
        <f>('SECA - Vetor de Impacto'!AL52/'Contribuição - SECA'!$BY51)*100</f>
        <v>2.5979959972501026</v>
      </c>
      <c r="BQ51" s="42">
        <f>('SECA - Vetor de Impacto'!AM52/'Contribuição - SECA'!$BY51)*100</f>
        <v>8.4967741893244497</v>
      </c>
      <c r="BR51" s="42">
        <f>('SECA - Vetor de Impacto'!AN52/'Contribuição - SECA'!$BY51)*100</f>
        <v>5.6042493566116578</v>
      </c>
      <c r="BS51" s="42">
        <f>('SECA - Vetor de Impacto'!AO52/'Contribuição - SECA'!$BY51)*100</f>
        <v>3.7183862851450096</v>
      </c>
      <c r="BT51" s="42">
        <f>('SECA - Vetor de Impacto'!AP52/'Contribuição - SECA'!$BY51)*100</f>
        <v>11.109174279246915</v>
      </c>
      <c r="BU51" s="42">
        <f>('SECA - Vetor de Impacto'!AQ52/'Contribuição - SECA'!$BY51)*100</f>
        <v>7.2942204117783334</v>
      </c>
      <c r="BV51" s="42">
        <f>('SECA - Vetor de Impacto'!AR52/'Contribuição - SECA'!$BY51)*100</f>
        <v>8.0232783475725622</v>
      </c>
      <c r="BW51" s="42">
        <f>('SECA - Vetor de Impacto'!AS52/'Contribuição - SECA'!$BY51)*100</f>
        <v>9.5366131686354709</v>
      </c>
      <c r="BX51" s="42">
        <f>('SECA - Vetor de Impacto'!AT52/'Contribuição - SECA'!$BY51)*100</f>
        <v>11.732858682517652</v>
      </c>
      <c r="BY51" s="77">
        <f>SUM('SECA - Vetor de Impacto'!AH52:AT52)</f>
        <v>7.3565439996179407</v>
      </c>
      <c r="BZ51" s="77">
        <f t="shared" si="3"/>
        <v>100</v>
      </c>
      <c r="CA51" s="42">
        <f>('SECA - Vetor de Impacto'!AU52/'Contribuição - SECA'!$CI51)*100</f>
        <v>1.6643497736473132</v>
      </c>
      <c r="CB51" s="42">
        <f>('SECA - Vetor de Impacto'!AV52/'Contribuição - SECA'!$CI51)*100</f>
        <v>0</v>
      </c>
      <c r="CC51" s="42">
        <f>('SECA - Vetor de Impacto'!AW52/'Contribuição - SECA'!$CI51)*100</f>
        <v>18.453478115314535</v>
      </c>
      <c r="CD51" s="42">
        <f>('SECA - Vetor de Impacto'!AX52/'Contribuição - SECA'!$CI51)*100</f>
        <v>18.453478115314535</v>
      </c>
      <c r="CE51" s="42">
        <f>('SECA - Vetor de Impacto'!AY52/'Contribuição - SECA'!$CI51)*100</f>
        <v>18.453478115314535</v>
      </c>
      <c r="CF51" s="42">
        <f>('SECA - Vetor de Impacto'!AZ52/'Contribuição - SECA'!$CI51)*100</f>
        <v>18.453478115314535</v>
      </c>
      <c r="CG51" s="42">
        <f>('SECA - Vetor de Impacto'!BA52/'Contribuição - SECA'!$CI51)*100</f>
        <v>12.302318743543024</v>
      </c>
      <c r="CH51" s="42">
        <f>('SECA - Vetor de Impacto'!BB52/'Contribuição - SECA'!$CI51)*100</f>
        <v>12.219419021551499</v>
      </c>
      <c r="CI51" s="77">
        <f>SUM('SECA - Vetor de Impacto'!AU52:BB52)</f>
        <v>5.4190326276221077</v>
      </c>
      <c r="CJ51" s="77">
        <f t="shared" si="4"/>
        <v>99.999999999999986</v>
      </c>
    </row>
    <row r="52" spans="1:88" x14ac:dyDescent="0.25">
      <c r="A52" s="34" t="s">
        <v>969</v>
      </c>
      <c r="B52" s="34" t="s">
        <v>970</v>
      </c>
      <c r="C52" s="42">
        <v>3.224747717137491</v>
      </c>
      <c r="D52" s="42">
        <v>3.3004968168269904</v>
      </c>
      <c r="E52" s="42">
        <v>5.5136423473689549</v>
      </c>
      <c r="F52" s="42">
        <v>5.552904066221398</v>
      </c>
      <c r="G52" s="42">
        <v>1.9344787908523069</v>
      </c>
      <c r="H52" s="42">
        <v>1.8923308005380366</v>
      </c>
      <c r="I52" s="42">
        <v>3.0489013235342348</v>
      </c>
      <c r="J52" s="42">
        <v>2.5697897291302372</v>
      </c>
      <c r="K52" s="42">
        <v>3.2322963563427773</v>
      </c>
      <c r="L52" s="42">
        <v>3.9585782494442192</v>
      </c>
      <c r="M52" s="42">
        <v>0.91712488248159374</v>
      </c>
      <c r="N52" s="42">
        <v>1.7609008647198992</v>
      </c>
      <c r="O52" s="42">
        <v>2.9717463859826374</v>
      </c>
      <c r="P52" s="42">
        <v>1.104256156030998</v>
      </c>
      <c r="Q52" s="42">
        <v>6.1217200649968309</v>
      </c>
      <c r="R52" s="42">
        <v>6.1217200649968309</v>
      </c>
      <c r="S52" s="42">
        <v>6.1217200649968309</v>
      </c>
      <c r="T52" s="42">
        <v>6.1217200649968309</v>
      </c>
      <c r="U52" s="42">
        <v>6.1217200649968309</v>
      </c>
      <c r="V52" s="42">
        <v>3.8260750406230191</v>
      </c>
      <c r="W52" s="42">
        <v>5.35994268044871</v>
      </c>
      <c r="X52" s="42">
        <v>2.2429442662385077</v>
      </c>
      <c r="Y52" s="42">
        <v>4.7277470073064416</v>
      </c>
      <c r="Z52" s="42">
        <v>3.9818399064643906</v>
      </c>
      <c r="AA52" s="42">
        <v>4.1542337081562488</v>
      </c>
      <c r="AB52" s="42">
        <v>1.6932417201055066</v>
      </c>
      <c r="AC52" s="42">
        <v>2.4231808590612451</v>
      </c>
      <c r="AD52" s="74">
        <f t="shared" si="5"/>
        <v>100.00000000000001</v>
      </c>
      <c r="AF52" s="42">
        <f>('SECA - Vetor de Impacto'!AH53/'Contribuição - SECA'!$BA52)*100</f>
        <v>3.9921700498312465</v>
      </c>
      <c r="AG52" s="42">
        <f>('SECA - Vetor de Impacto'!AI53/'Contribuição - SECA'!$BA52)*100</f>
        <v>4.0859458467641412</v>
      </c>
      <c r="AH52" s="42">
        <f>('SECA - Vetor de Impacto'!AJ53/'Contribuição - SECA'!$BA52)*100</f>
        <v>6.825773603209627</v>
      </c>
      <c r="AI52" s="42">
        <f>('SECA - Vetor de Impacto'!AK53/'Contribuição - SECA'!$BA52)*100</f>
        <v>6.8743787878182232</v>
      </c>
      <c r="AJ52" s="42">
        <f>('SECA - Vetor de Impacto'!AL53/'Contribuição - SECA'!$BA52)*100</f>
        <v>2.3948441764398263</v>
      </c>
      <c r="AK52" s="42">
        <f>('SECA - Vetor de Impacto'!AM53/'Contribuição - SECA'!$BA52)*100</f>
        <v>2.3426658482875178</v>
      </c>
      <c r="AL52" s="42">
        <f>('SECA - Vetor de Impacto'!AN53/'Contribuição - SECA'!$BA52)*100</f>
        <v>3.7744759021052019</v>
      </c>
      <c r="AM52" s="42">
        <f>('SECA - Vetor de Impacto'!AO53/'Contribuição - SECA'!$BA52)*100</f>
        <v>3.1813457953555244</v>
      </c>
      <c r="AN52" s="42">
        <f>('SECA - Vetor de Impacto'!AP53/'Contribuição - SECA'!$BA52)*100</f>
        <v>4.001515106870027</v>
      </c>
      <c r="AO52" s="42">
        <f>('SECA - Vetor de Impacto'!AQ53/'Contribuição - SECA'!$BA52)*100</f>
        <v>4.9006368601673849</v>
      </c>
      <c r="AP52" s="42">
        <f>('SECA - Vetor de Impacto'!AR53/'Contribuição - SECA'!$BA52)*100</f>
        <v>1.1353813721118189</v>
      </c>
      <c r="AQ52" s="42">
        <f>('SECA - Vetor de Impacto'!AS53/'Contribuição - SECA'!$BA52)*100</f>
        <v>2.1799583438722072</v>
      </c>
      <c r="AR52" s="42">
        <f>('SECA - Vetor de Impacto'!AT53/'Contribuição - SECA'!$BA52)*100</f>
        <v>3.6789597073798967</v>
      </c>
      <c r="AS52" s="42">
        <f>('SECA - Vetor de Impacto'!AU53/'Contribuição - SECA'!$BA52)*100</f>
        <v>1.3670459645636752</v>
      </c>
      <c r="AT52" s="42">
        <f>('SECA - Vetor de Impacto'!AV53/'Contribuição - SECA'!$BA52)*100</f>
        <v>7.578561066049855</v>
      </c>
      <c r="AU52" s="42">
        <f>('SECA - Vetor de Impacto'!AW53/'Contribuição - SECA'!$BA52)*100</f>
        <v>7.578561066049855</v>
      </c>
      <c r="AV52" s="42">
        <f>('SECA - Vetor de Impacto'!AX53/'Contribuição - SECA'!$BA52)*100</f>
        <v>7.578561066049855</v>
      </c>
      <c r="AW52" s="42">
        <f>('SECA - Vetor de Impacto'!AY53/'Contribuição - SECA'!$BA52)*100</f>
        <v>7.578561066049855</v>
      </c>
      <c r="AX52" s="42">
        <f>('SECA - Vetor de Impacto'!AZ53/'Contribuição - SECA'!$BA52)*100</f>
        <v>7.578561066049855</v>
      </c>
      <c r="AY52" s="42">
        <f>('SECA - Vetor de Impacto'!BA53/'Contribuição - SECA'!$BA52)*100</f>
        <v>4.7366006662811593</v>
      </c>
      <c r="AZ52" s="42">
        <f>('SECA - Vetor de Impacto'!BB53/'Contribuição - SECA'!$BA52)*100</f>
        <v>6.6354966386932501</v>
      </c>
      <c r="BA52" s="77">
        <f>SUM('SECA - Vetor de Impacto'!AH53:BB53)</f>
        <v>13.19511700551918</v>
      </c>
      <c r="BB52" s="77">
        <f t="shared" si="1"/>
        <v>100</v>
      </c>
      <c r="BC52" s="42">
        <f>('SECA - Vetor de Impacto'!BC53/'Contribuição - SECA'!$BI52)*100</f>
        <v>11.66791027788779</v>
      </c>
      <c r="BD52" s="42">
        <f>('SECA - Vetor de Impacto'!BD53/'Contribuição - SECA'!$BI52)*100</f>
        <v>24.593980656645623</v>
      </c>
      <c r="BE52" s="42">
        <f>('SECA - Vetor de Impacto'!BE53/'Contribuição - SECA'!$BI52)*100</f>
        <v>20.713733938406843</v>
      </c>
      <c r="BF52" s="42">
        <f>('SECA - Vetor de Impacto'!BF53/'Contribuição - SECA'!$BI52)*100</f>
        <v>21.610535272653948</v>
      </c>
      <c r="BG52" s="42">
        <f>('SECA - Vetor de Impacto'!BG53/'Contribuição - SECA'!$BI52)*100</f>
        <v>8.8083296434734457</v>
      </c>
      <c r="BH52" s="42">
        <f>('SECA - Vetor de Impacto'!BH53/'Contribuição - SECA'!$BI52)*100</f>
        <v>12.605510210932348</v>
      </c>
      <c r="BI52" s="77">
        <f>SUM('SECA - Vetor de Impacto'!BC53:BH53)</f>
        <v>3.1401611415144468</v>
      </c>
      <c r="BJ52" s="77">
        <f t="shared" si="2"/>
        <v>100</v>
      </c>
      <c r="BL52" s="42">
        <f>('SECA - Vetor de Impacto'!AH53/'Contribuição - SECA'!$BY52)*100</f>
        <v>8.0865457246182721</v>
      </c>
      <c r="BM52" s="42">
        <f>('SECA - Vetor de Impacto'!AI53/'Contribuição - SECA'!$BY52)*100</f>
        <v>8.2764981215088866</v>
      </c>
      <c r="BN52" s="42">
        <f>('SECA - Vetor de Impacto'!AJ53/'Contribuição - SECA'!$BY52)*100</f>
        <v>13.826297391961123</v>
      </c>
      <c r="BO52" s="42">
        <f>('SECA - Vetor de Impacto'!AK53/'Contribuição - SECA'!$BY52)*100</f>
        <v>13.924752127827784</v>
      </c>
      <c r="BP52" s="42">
        <f>('SECA - Vetor de Impacto'!AL53/'Contribuição - SECA'!$BY52)*100</f>
        <v>4.8510000061082232</v>
      </c>
      <c r="BQ52" s="42">
        <f>('SECA - Vetor de Impacto'!AM53/'Contribuição - SECA'!$BY52)*100</f>
        <v>4.7453075052450364</v>
      </c>
      <c r="BR52" s="42">
        <f>('SECA - Vetor de Impacto'!AN53/'Contribuição - SECA'!$BY52)*100</f>
        <v>7.6455841278939838</v>
      </c>
      <c r="BS52" s="42">
        <f>('SECA - Vetor de Impacto'!AO53/'Contribuição - SECA'!$BY52)*100</f>
        <v>6.4441388815719423</v>
      </c>
      <c r="BT52" s="42">
        <f>('SECA - Vetor de Impacto'!AP53/'Contribuição - SECA'!$BY52)*100</f>
        <v>8.1054750863688962</v>
      </c>
      <c r="BU52" s="42">
        <f>('SECA - Vetor de Impacto'!AQ53/'Contribuição - SECA'!$BY52)*100</f>
        <v>9.9267374773197492</v>
      </c>
      <c r="BV52" s="42">
        <f>('SECA - Vetor de Impacto'!AR53/'Contribuição - SECA'!$BY52)*100</f>
        <v>2.2998302341480068</v>
      </c>
      <c r="BW52" s="42">
        <f>('SECA - Vetor de Impacto'!AS53/'Contribuição - SECA'!$BY52)*100</f>
        <v>4.4157269368400014</v>
      </c>
      <c r="BX52" s="42">
        <f>('SECA - Vetor de Impacto'!AT53/'Contribuição - SECA'!$BY52)*100</f>
        <v>7.4521063785880965</v>
      </c>
      <c r="BY52" s="77">
        <f>SUM('SECA - Vetor de Impacto'!AH53:AT53)</f>
        <v>6.5141721456029078</v>
      </c>
      <c r="BZ52" s="77">
        <f t="shared" si="3"/>
        <v>100</v>
      </c>
      <c r="CA52" s="42">
        <f>('SECA - Vetor de Impacto'!AU53/'Contribuição - SECA'!$CI52)*100</f>
        <v>2.6999671203043851</v>
      </c>
      <c r="CB52" s="42">
        <f>('SECA - Vetor de Impacto'!AV53/'Contribuição - SECA'!$CI52)*100</f>
        <v>14.967942723187397</v>
      </c>
      <c r="CC52" s="42">
        <f>('SECA - Vetor de Impacto'!AW53/'Contribuição - SECA'!$CI52)*100</f>
        <v>14.967942723187397</v>
      </c>
      <c r="CD52" s="42">
        <f>('SECA - Vetor de Impacto'!AX53/'Contribuição - SECA'!$CI52)*100</f>
        <v>14.967942723187397</v>
      </c>
      <c r="CE52" s="42">
        <f>('SECA - Vetor de Impacto'!AY53/'Contribuição - SECA'!$CI52)*100</f>
        <v>14.967942723187397</v>
      </c>
      <c r="CF52" s="42">
        <f>('SECA - Vetor de Impacto'!AZ53/'Contribuição - SECA'!$CI52)*100</f>
        <v>14.967942723187397</v>
      </c>
      <c r="CG52" s="42">
        <f>('SECA - Vetor de Impacto'!BA53/'Contribuição - SECA'!$CI52)*100</f>
        <v>9.3549642019921233</v>
      </c>
      <c r="CH52" s="42">
        <f>('SECA - Vetor de Impacto'!BB53/'Contribuição - SECA'!$CI52)*100</f>
        <v>13.10535506176651</v>
      </c>
      <c r="CI52" s="77">
        <f>SUM('SECA - Vetor de Impacto'!AU53:BB53)</f>
        <v>6.6809448599162717</v>
      </c>
      <c r="CJ52" s="77">
        <f t="shared" si="4"/>
        <v>100</v>
      </c>
    </row>
    <row r="53" spans="1:88" x14ac:dyDescent="0.25">
      <c r="A53" s="34" t="s">
        <v>971</v>
      </c>
      <c r="B53" s="34" t="s">
        <v>972</v>
      </c>
      <c r="C53" s="42">
        <v>2.6817448107427202</v>
      </c>
      <c r="D53" s="42">
        <v>4.3229631522304386</v>
      </c>
      <c r="E53" s="42">
        <v>3.637316820021582</v>
      </c>
      <c r="F53" s="42">
        <v>3.6933224592409011</v>
      </c>
      <c r="G53" s="42">
        <v>0.96094465483431046</v>
      </c>
      <c r="H53" s="42">
        <v>5.4665495671474948</v>
      </c>
      <c r="I53" s="42">
        <v>5.1706967440128428</v>
      </c>
      <c r="J53" s="42">
        <v>4.4728850140612337</v>
      </c>
      <c r="K53" s="42">
        <v>2.3978656283847468</v>
      </c>
      <c r="L53" s="42">
        <v>5.0822862410561847</v>
      </c>
      <c r="M53" s="42">
        <v>4.6785546831001641</v>
      </c>
      <c r="N53" s="42">
        <v>4.6957583558443687</v>
      </c>
      <c r="O53" s="42">
        <v>5.2607965355922763</v>
      </c>
      <c r="P53" s="42">
        <v>0.39633258803041016</v>
      </c>
      <c r="Q53" s="42">
        <v>0</v>
      </c>
      <c r="R53" s="42">
        <v>0</v>
      </c>
      <c r="S53" s="42">
        <v>4.5070128920893593</v>
      </c>
      <c r="T53" s="42">
        <v>6.7605193381340376</v>
      </c>
      <c r="U53" s="42">
        <v>6.7605193381340376</v>
      </c>
      <c r="V53" s="42">
        <v>1.6901298345335107</v>
      </c>
      <c r="W53" s="42">
        <v>3.9633772400111971</v>
      </c>
      <c r="X53" s="42">
        <v>3.7946441188562305</v>
      </c>
      <c r="Y53" s="42">
        <v>3.3450438668050575</v>
      </c>
      <c r="Z53" s="42">
        <v>2.5052724855300261</v>
      </c>
      <c r="AA53" s="42">
        <v>3.2281123750178429</v>
      </c>
      <c r="AB53" s="42">
        <v>5.0344292943551352</v>
      </c>
      <c r="AC53" s="42">
        <v>5.4929219622339049</v>
      </c>
      <c r="AD53" s="74">
        <f t="shared" si="5"/>
        <v>100</v>
      </c>
      <c r="AF53" s="42">
        <f>('SECA - Vetor de Impacto'!AH54/'Contribuição - SECA'!$BA53)*100</f>
        <v>3.5009917213401764</v>
      </c>
      <c r="AG53" s="42">
        <f>('SECA - Vetor de Impacto'!AI54/'Contribuição - SECA'!$BA53)*100</f>
        <v>5.643586275245104</v>
      </c>
      <c r="AH53" s="42">
        <f>('SECA - Vetor de Impacto'!AJ54/'Contribuição - SECA'!$BA53)*100</f>
        <v>4.7484816690146365</v>
      </c>
      <c r="AI53" s="42">
        <f>('SECA - Vetor de Impacto'!AK54/'Contribuição - SECA'!$BA53)*100</f>
        <v>4.8215964853348732</v>
      </c>
      <c r="AJ53" s="42">
        <f>('SECA - Vetor de Impacto'!AL54/'Contribuição - SECA'!$BA53)*100</f>
        <v>1.2545038840997211</v>
      </c>
      <c r="AK53" s="42">
        <f>('SECA - Vetor de Impacto'!AM54/'Contribuição - SECA'!$BA53)*100</f>
        <v>7.1365271975966484</v>
      </c>
      <c r="AL53" s="42">
        <f>('SECA - Vetor de Impacto'!AN54/'Contribuição - SECA'!$BA53)*100</f>
        <v>6.7502942195816127</v>
      </c>
      <c r="AM53" s="42">
        <f>('SECA - Vetor de Impacto'!AO54/'Contribuição - SECA'!$BA53)*100</f>
        <v>5.8393078051292822</v>
      </c>
      <c r="AN53" s="42">
        <f>('SECA - Vetor de Impacto'!AP54/'Contribuição - SECA'!$BA53)*100</f>
        <v>3.1303902146961384</v>
      </c>
      <c r="AO53" s="42">
        <f>('SECA - Vetor de Impacto'!AQ54/'Contribuição - SECA'!$BA53)*100</f>
        <v>6.6348751693830739</v>
      </c>
      <c r="AP53" s="42">
        <f>('SECA - Vetor de Impacto'!AR54/'Contribuição - SECA'!$BA53)*100</f>
        <v>6.1078075541552348</v>
      </c>
      <c r="AQ53" s="42">
        <f>('SECA - Vetor de Impacto'!AS54/'Contribuição - SECA'!$BA53)*100</f>
        <v>6.1302667813019909</v>
      </c>
      <c r="AR53" s="42">
        <f>('SECA - Vetor de Impacto'!AT54/'Contribuição - SECA'!$BA53)*100</f>
        <v>6.8679186196179121</v>
      </c>
      <c r="AS53" s="42">
        <f>('SECA - Vetor de Impacto'!AU54/'Contribuição - SECA'!$BA53)*100</f>
        <v>0.5174083320804499</v>
      </c>
      <c r="AT53" s="42">
        <f>('SECA - Vetor de Impacto'!AV54/'Contribuição - SECA'!$BA53)*100</f>
        <v>0</v>
      </c>
      <c r="AU53" s="42">
        <f>('SECA - Vetor de Impacto'!AW54/'Contribuição - SECA'!$BA53)*100</f>
        <v>0</v>
      </c>
      <c r="AV53" s="42">
        <f>('SECA - Vetor de Impacto'!AX54/'Contribuição - SECA'!$BA53)*100</f>
        <v>5.8838614173763339</v>
      </c>
      <c r="AW53" s="42">
        <f>('SECA - Vetor de Impacto'!AY54/'Contribuição - SECA'!$BA53)*100</f>
        <v>8.8257921260644991</v>
      </c>
      <c r="AX53" s="42">
        <f>('SECA - Vetor de Impacto'!AZ54/'Contribuição - SECA'!$BA53)*100</f>
        <v>8.8257921260644991</v>
      </c>
      <c r="AY53" s="42">
        <f>('SECA - Vetor de Impacto'!BA54/'Contribuição - SECA'!$BA53)*100</f>
        <v>2.2064480315161266</v>
      </c>
      <c r="AZ53" s="42">
        <f>('SECA - Vetor de Impacto'!BB54/'Contribuição - SECA'!$BA53)*100</f>
        <v>5.1741503704016987</v>
      </c>
      <c r="BA53" s="77">
        <f>SUM('SECA - Vetor de Impacto'!AH54:BB54)</f>
        <v>11.330427747632767</v>
      </c>
      <c r="BB53" s="77">
        <f t="shared" si="1"/>
        <v>100.00000000000003</v>
      </c>
      <c r="BC53" s="42">
        <f>('SECA - Vetor de Impacto'!BC54/'Contribuição - SECA'!$BI53)*100</f>
        <v>16.216133956317787</v>
      </c>
      <c r="BD53" s="42">
        <f>('SECA - Vetor de Impacto'!BD54/'Contribuição - SECA'!$BI53)*100</f>
        <v>14.294800180160241</v>
      </c>
      <c r="BE53" s="42">
        <f>('SECA - Vetor de Impacto'!BE54/'Contribuição - SECA'!$BI53)*100</f>
        <v>10.706098635325368</v>
      </c>
      <c r="BF53" s="42">
        <f>('SECA - Vetor de Impacto'!BF54/'Contribuição - SECA'!$BI53)*100</f>
        <v>13.795102006855631</v>
      </c>
      <c r="BG53" s="42">
        <f>('SECA - Vetor de Impacto'!BG54/'Contribuição - SECA'!$BI53)*100</f>
        <v>21.514265178438041</v>
      </c>
      <c r="BH53" s="42">
        <f>('SECA - Vetor de Impacto'!BH54/'Contribuição - SECA'!$BI53)*100</f>
        <v>23.473600042902927</v>
      </c>
      <c r="BI53" s="77">
        <f>SUM('SECA - Vetor de Impacto'!BC54:BH54)</f>
        <v>3.4613352809751623</v>
      </c>
      <c r="BJ53" s="77">
        <f t="shared" si="2"/>
        <v>100</v>
      </c>
      <c r="BL53" s="42">
        <f>('SECA - Vetor de Impacto'!AH54/'Contribuição - SECA'!$BY53)*100</f>
        <v>5.1059763748686526</v>
      </c>
      <c r="BM53" s="42">
        <f>('SECA - Vetor de Impacto'!AI54/'Contribuição - SECA'!$BY53)*100</f>
        <v>8.2308158614850235</v>
      </c>
      <c r="BN53" s="42">
        <f>('SECA - Vetor de Impacto'!AJ54/'Contribuição - SECA'!$BY53)*100</f>
        <v>6.9253620540423322</v>
      </c>
      <c r="BO53" s="42">
        <f>('SECA - Vetor de Impacto'!AK54/'Contribuição - SECA'!$BY53)*100</f>
        <v>7.0319954180998403</v>
      </c>
      <c r="BP53" s="42">
        <f>('SECA - Vetor de Impacto'!AL54/'Contribuição - SECA'!$BY53)*100</f>
        <v>1.8296150645972196</v>
      </c>
      <c r="BQ53" s="42">
        <f>('SECA - Vetor de Impacto'!AM54/'Contribuição - SECA'!$BY53)*100</f>
        <v>10.408176359693671</v>
      </c>
      <c r="BR53" s="42">
        <f>('SECA - Vetor de Impacto'!AN54/'Contribuição - SECA'!$BY53)*100</f>
        <v>9.8448798374770963</v>
      </c>
      <c r="BS53" s="42">
        <f>('SECA - Vetor de Impacto'!AO54/'Contribuição - SECA'!$BY53)*100</f>
        <v>8.5162634109751476</v>
      </c>
      <c r="BT53" s="42">
        <f>('SECA - Vetor de Impacto'!AP54/'Contribuição - SECA'!$BY53)*100</f>
        <v>4.5654773711489804</v>
      </c>
      <c r="BU53" s="42">
        <f>('SECA - Vetor de Impacto'!AQ54/'Contribuição - SECA'!$BY53)*100</f>
        <v>9.6765484072908183</v>
      </c>
      <c r="BV53" s="42">
        <f>('SECA - Vetor de Impacto'!AR54/'Contribuição - SECA'!$BY53)*100</f>
        <v>8.9078534186944101</v>
      </c>
      <c r="BW53" s="42">
        <f>('SECA - Vetor de Impacto'!AS54/'Contribuição - SECA'!$BY53)*100</f>
        <v>8.9406087898397164</v>
      </c>
      <c r="BX53" s="42">
        <f>('SECA - Vetor de Impacto'!AT54/'Contribuição - SECA'!$BY53)*100</f>
        <v>10.016427631787089</v>
      </c>
      <c r="BY53" s="77">
        <f>SUM('SECA - Vetor de Impacto'!AH54:AT54)</f>
        <v>7.7688831344672566</v>
      </c>
      <c r="BZ53" s="77">
        <f t="shared" si="3"/>
        <v>100</v>
      </c>
      <c r="CA53" s="42">
        <f>('SECA - Vetor de Impacto'!AU54/'Contribuição - SECA'!$CI53)*100</f>
        <v>1.6460436016973401</v>
      </c>
      <c r="CB53" s="42">
        <f>('SECA - Vetor de Impacto'!AV54/'Contribuição - SECA'!$CI53)*100</f>
        <v>0</v>
      </c>
      <c r="CC53" s="42">
        <f>('SECA - Vetor de Impacto'!AW54/'Contribuição - SECA'!$CI53)*100</f>
        <v>0</v>
      </c>
      <c r="CD53" s="42">
        <f>('SECA - Vetor de Impacto'!AX54/'Contribuição - SECA'!$CI53)*100</f>
        <v>18.718470188532368</v>
      </c>
      <c r="CE53" s="42">
        <f>('SECA - Vetor de Impacto'!AY54/'Contribuição - SECA'!$CI53)*100</f>
        <v>28.077705282798547</v>
      </c>
      <c r="CF53" s="42">
        <f>('SECA - Vetor de Impacto'!AZ54/'Contribuição - SECA'!$CI53)*100</f>
        <v>28.077705282798547</v>
      </c>
      <c r="CG53" s="42">
        <f>('SECA - Vetor de Impacto'!BA54/'Contribuição - SECA'!$CI53)*100</f>
        <v>7.0194263206996412</v>
      </c>
      <c r="CH53" s="42">
        <f>('SECA - Vetor de Impacto'!BB54/'Contribuição - SECA'!$CI53)*100</f>
        <v>16.460649323473554</v>
      </c>
      <c r="CI53" s="77">
        <f>SUM('SECA - Vetor de Impacto'!AU54:BB54)</f>
        <v>3.5615446131655117</v>
      </c>
      <c r="CJ53" s="77">
        <f t="shared" si="4"/>
        <v>100</v>
      </c>
    </row>
    <row r="54" spans="1:88" x14ac:dyDescent="0.25">
      <c r="A54" s="34" t="s">
        <v>973</v>
      </c>
      <c r="B54" s="34" t="s">
        <v>974</v>
      </c>
      <c r="C54" s="42">
        <v>1.5059594616449565</v>
      </c>
      <c r="D54" s="42">
        <v>4.9778849315984051</v>
      </c>
      <c r="E54" s="42">
        <v>1.8441250820868207</v>
      </c>
      <c r="F54" s="42">
        <v>1.5380535655167176</v>
      </c>
      <c r="G54" s="42">
        <v>0.86046742466391568</v>
      </c>
      <c r="H54" s="42">
        <v>5.6624276575709773</v>
      </c>
      <c r="I54" s="42">
        <v>4.2946518872134707</v>
      </c>
      <c r="J54" s="42">
        <v>5.441273931995795</v>
      </c>
      <c r="K54" s="42">
        <v>1.3953568649644066</v>
      </c>
      <c r="L54" s="42">
        <v>5.7060650521230647</v>
      </c>
      <c r="M54" s="42">
        <v>4.7582420101407532</v>
      </c>
      <c r="N54" s="42">
        <v>5.337803838672885</v>
      </c>
      <c r="O54" s="42">
        <v>5.685787350178626</v>
      </c>
      <c r="P54" s="42">
        <v>0.18619638316255568</v>
      </c>
      <c r="Q54" s="42">
        <v>6.3521612255840418</v>
      </c>
      <c r="R54" s="42">
        <v>6.3521612255840418</v>
      </c>
      <c r="S54" s="42">
        <v>4.2347741503893621</v>
      </c>
      <c r="T54" s="42">
        <v>6.3521612255840418</v>
      </c>
      <c r="U54" s="42">
        <v>6.3521612255840418</v>
      </c>
      <c r="V54" s="42">
        <v>2.3820604595940176</v>
      </c>
      <c r="W54" s="42">
        <v>2.5454302844658434</v>
      </c>
      <c r="X54" s="42">
        <v>2.882971244944827</v>
      </c>
      <c r="Y54" s="42">
        <v>1.7971004089698601</v>
      </c>
      <c r="Z54" s="42">
        <v>1.3371889920307878</v>
      </c>
      <c r="AA54" s="42">
        <v>1.5086534992768075</v>
      </c>
      <c r="AB54" s="42">
        <v>5.1357899270679512</v>
      </c>
      <c r="AC54" s="42">
        <v>3.5730906893910226</v>
      </c>
      <c r="AD54" s="74">
        <f t="shared" si="5"/>
        <v>99.999999999999972</v>
      </c>
      <c r="AF54" s="42">
        <f>('SECA - Vetor de Impacto'!AH55/'Contribuição - SECA'!$BA54)*100</f>
        <v>1.7978341452878683</v>
      </c>
      <c r="AG54" s="42">
        <f>('SECA - Vetor de Impacto'!AI55/'Contribuição - SECA'!$BA54)*100</f>
        <v>5.94266428099343</v>
      </c>
      <c r="AH54" s="42">
        <f>('SECA - Vetor de Impacto'!AJ55/'Contribuição - SECA'!$BA54)*100</f>
        <v>2.2015406956147685</v>
      </c>
      <c r="AI54" s="42">
        <f>('SECA - Vetor de Impacto'!AK55/'Contribuição - SECA'!$BA54)*100</f>
        <v>1.8361485071764958</v>
      </c>
      <c r="AJ54" s="42">
        <f>('SECA - Vetor de Impacto'!AL55/'Contribuição - SECA'!$BA54)*100</f>
        <v>1.0272372904905047</v>
      </c>
      <c r="AK54" s="42">
        <f>('SECA - Vetor de Impacto'!AM55/'Contribuição - SECA'!$BA54)*100</f>
        <v>6.7598803601816719</v>
      </c>
      <c r="AL54" s="42">
        <f>('SECA - Vetor de Impacto'!AN55/'Contribuição - SECA'!$BA54)*100</f>
        <v>5.1270117168516949</v>
      </c>
      <c r="AM54" s="42">
        <f>('SECA - Vetor de Impacto'!AO55/'Contribuição - SECA'!$BA54)*100</f>
        <v>6.4958641437276183</v>
      </c>
      <c r="AN54" s="42">
        <f>('SECA - Vetor de Impacto'!AP55/'Contribuição - SECA'!$BA54)*100</f>
        <v>1.6657953156021099</v>
      </c>
      <c r="AO54" s="42">
        <f>('SECA - Vetor de Impacto'!AQ55/'Contribuição - SECA'!$BA54)*100</f>
        <v>6.8119752537928502</v>
      </c>
      <c r="AP54" s="42">
        <f>('SECA - Vetor de Impacto'!AR55/'Contribuição - SECA'!$BA54)*100</f>
        <v>5.6804516822983633</v>
      </c>
      <c r="AQ54" s="42">
        <f>('SECA - Vetor de Impacto'!AS55/'Contribuição - SECA'!$BA54)*100</f>
        <v>6.3723401900423982</v>
      </c>
      <c r="AR54" s="42">
        <f>('SECA - Vetor de Impacto'!AT55/'Contribuição - SECA'!$BA54)*100</f>
        <v>6.7877674674133539</v>
      </c>
      <c r="AS54" s="42">
        <f>('SECA - Vetor de Impacto'!AU55/'Contribuição - SECA'!$BA54)*100</f>
        <v>0.22228368286427766</v>
      </c>
      <c r="AT54" s="42">
        <f>('SECA - Vetor de Impacto'!AV55/'Contribuição - SECA'!$BA54)*100</f>
        <v>7.5832933346389266</v>
      </c>
      <c r="AU54" s="42">
        <f>('SECA - Vetor de Impacto'!AW55/'Contribuição - SECA'!$BA54)*100</f>
        <v>7.5832933346389266</v>
      </c>
      <c r="AV54" s="42">
        <f>('SECA - Vetor de Impacto'!AX55/'Contribuição - SECA'!$BA54)*100</f>
        <v>5.0555288897592847</v>
      </c>
      <c r="AW54" s="42">
        <f>('SECA - Vetor de Impacto'!AY55/'Contribuição - SECA'!$BA54)*100</f>
        <v>7.5832933346389266</v>
      </c>
      <c r="AX54" s="42">
        <f>('SECA - Vetor de Impacto'!AZ55/'Contribuição - SECA'!$BA54)*100</f>
        <v>7.5832933346389266</v>
      </c>
      <c r="AY54" s="42">
        <f>('SECA - Vetor de Impacto'!BA55/'Contribuição - SECA'!$BA54)*100</f>
        <v>2.8437350004895996</v>
      </c>
      <c r="AZ54" s="42">
        <f>('SECA - Vetor de Impacto'!BB55/'Contribuição - SECA'!$BA54)*100</f>
        <v>3.0387680388580076</v>
      </c>
      <c r="BA54" s="77">
        <f>SUM('SECA - Vetor de Impacto'!AH55:BB55)</f>
        <v>13.186882741726544</v>
      </c>
      <c r="BB54" s="77">
        <f t="shared" si="1"/>
        <v>100.00000000000001</v>
      </c>
      <c r="BC54" s="42">
        <f>('SECA - Vetor de Impacto'!BC55/'Contribuição - SECA'!$BI54)*100</f>
        <v>17.757977770987662</v>
      </c>
      <c r="BD54" s="42">
        <f>('SECA - Vetor de Impacto'!BD55/'Contribuição - SECA'!$BI54)*100</f>
        <v>11.069437189384921</v>
      </c>
      <c r="BE54" s="42">
        <f>('SECA - Vetor de Impacto'!BE55/'Contribuição - SECA'!$BI54)*100</f>
        <v>8.236562344397079</v>
      </c>
      <c r="BF54" s="42">
        <f>('SECA - Vetor de Impacto'!BF55/'Contribuição - SECA'!$BI54)*100</f>
        <v>9.2927167939175916</v>
      </c>
      <c r="BG54" s="42">
        <f>('SECA - Vetor de Impacto'!BG55/'Contribuição - SECA'!$BI54)*100</f>
        <v>31.634461676040893</v>
      </c>
      <c r="BH54" s="42">
        <f>('SECA - Vetor de Impacto'!BH55/'Contribuição - SECA'!$BI54)*100</f>
        <v>22.008844225271858</v>
      </c>
      <c r="BI54" s="77">
        <f>SUM('SECA - Vetor de Impacto'!BC55:BH55)</f>
        <v>2.5557907277752645</v>
      </c>
      <c r="BJ54" s="77">
        <f t="shared" si="2"/>
        <v>100.00000000000001</v>
      </c>
      <c r="BL54" s="42">
        <f>('SECA - Vetor de Impacto'!AH55/'Contribuição - SECA'!$BY54)*100</f>
        <v>3.0728787497986665</v>
      </c>
      <c r="BM54" s="42">
        <f>('SECA - Vetor de Impacto'!AI55/'Contribuição - SECA'!$BY54)*100</f>
        <v>10.157269976273771</v>
      </c>
      <c r="BN54" s="42">
        <f>('SECA - Vetor de Impacto'!AJ55/'Contribuição - SECA'!$BY54)*100</f>
        <v>3.7628986178190402</v>
      </c>
      <c r="BO54" s="42">
        <f>('SECA - Vetor de Impacto'!AK55/'Contribuição - SECA'!$BY54)*100</f>
        <v>3.1383660967645941</v>
      </c>
      <c r="BP54" s="42">
        <f>('SECA - Vetor de Impacto'!AL55/'Contribuição - SECA'!$BY54)*100</f>
        <v>1.7557657636119721</v>
      </c>
      <c r="BQ54" s="42">
        <f>('SECA - Vetor de Impacto'!AM55/'Contribuição - SECA'!$BY54)*100</f>
        <v>11.554065075706728</v>
      </c>
      <c r="BR54" s="42">
        <f>('SECA - Vetor de Impacto'!AN55/'Contribuição - SECA'!$BY54)*100</f>
        <v>8.7631472546983566</v>
      </c>
      <c r="BS54" s="42">
        <f>('SECA - Vetor de Impacto'!AO55/'Contribuição - SECA'!$BY54)*100</f>
        <v>11.10280552917386</v>
      </c>
      <c r="BT54" s="42">
        <f>('SECA - Vetor de Impacto'!AP55/'Contribuição - SECA'!$BY54)*100</f>
        <v>2.8471964670624654</v>
      </c>
      <c r="BU54" s="42">
        <f>('SECA - Vetor de Impacto'!AQ55/'Contribuição - SECA'!$BY54)*100</f>
        <v>11.643106265613142</v>
      </c>
      <c r="BV54" s="42">
        <f>('SECA - Vetor de Impacto'!AR55/'Contribuição - SECA'!$BY54)*100</f>
        <v>9.7090931939096006</v>
      </c>
      <c r="BW54" s="42">
        <f>('SECA - Vetor de Impacto'!AS55/'Contribuição - SECA'!$BY54)*100</f>
        <v>10.891676970199001</v>
      </c>
      <c r="BX54" s="42">
        <f>('SECA - Vetor de Impacto'!AT55/'Contribuição - SECA'!$BY54)*100</f>
        <v>11.601730039368807</v>
      </c>
      <c r="BY54" s="77">
        <f>SUM('SECA - Vetor de Impacto'!AH55:AT55)</f>
        <v>7.7151850083693052</v>
      </c>
      <c r="BZ54" s="77">
        <f t="shared" si="3"/>
        <v>100</v>
      </c>
      <c r="CA54" s="42">
        <f>('SECA - Vetor de Impacto'!AU55/'Contribuição - SECA'!$CI54)*100</f>
        <v>0.53570738081174341</v>
      </c>
      <c r="CB54" s="42">
        <f>('SECA - Vetor de Impacto'!AV55/'Contribuição - SECA'!$CI54)*100</f>
        <v>18.275863337692737</v>
      </c>
      <c r="CC54" s="42">
        <f>('SECA - Vetor de Impacto'!AW55/'Contribuição - SECA'!$CI54)*100</f>
        <v>18.275863337692737</v>
      </c>
      <c r="CD54" s="42">
        <f>('SECA - Vetor de Impacto'!AX55/'Contribuição - SECA'!$CI54)*100</f>
        <v>12.183908891795159</v>
      </c>
      <c r="CE54" s="42">
        <f>('SECA - Vetor de Impacto'!AY55/'Contribuição - SECA'!$CI54)*100</f>
        <v>18.275863337692737</v>
      </c>
      <c r="CF54" s="42">
        <f>('SECA - Vetor de Impacto'!AZ55/'Contribuição - SECA'!$CI54)*100</f>
        <v>18.275863337692737</v>
      </c>
      <c r="CG54" s="42">
        <f>('SECA - Vetor de Impacto'!BA55/'Contribuição - SECA'!$CI54)*100</f>
        <v>6.8534487516347804</v>
      </c>
      <c r="CH54" s="42">
        <f>('SECA - Vetor de Impacto'!BB55/'Contribuição - SECA'!$CI54)*100</f>
        <v>7.3234816249873882</v>
      </c>
      <c r="CI54" s="77">
        <f>SUM('SECA - Vetor de Impacto'!AU55:BB55)</f>
        <v>5.4716977333572387</v>
      </c>
      <c r="CJ54" s="77">
        <f t="shared" si="4"/>
        <v>100.00000000000004</v>
      </c>
    </row>
    <row r="55" spans="1:88" x14ac:dyDescent="0.25">
      <c r="A55" s="34" t="s">
        <v>975</v>
      </c>
      <c r="B55" s="34" t="s">
        <v>976</v>
      </c>
      <c r="C55" s="42">
        <v>3.7642708110357472</v>
      </c>
      <c r="D55" s="42">
        <v>2.1748832908654805</v>
      </c>
      <c r="E55" s="42">
        <v>4.8164094413495322</v>
      </c>
      <c r="F55" s="42">
        <v>4.8885762450404355</v>
      </c>
      <c r="G55" s="42">
        <v>1.1545297385797062</v>
      </c>
      <c r="H55" s="42">
        <v>5.3209303633882845</v>
      </c>
      <c r="I55" s="42">
        <v>0.77062077781922445</v>
      </c>
      <c r="J55" s="42">
        <v>2.4706097977443702</v>
      </c>
      <c r="K55" s="42">
        <v>3.1640270087639646</v>
      </c>
      <c r="L55" s="42">
        <v>5.4322676502445502</v>
      </c>
      <c r="M55" s="42">
        <v>3.9245756868102575</v>
      </c>
      <c r="N55" s="42">
        <v>4.4720897364754251</v>
      </c>
      <c r="O55" s="42">
        <v>3.5044592562814927</v>
      </c>
      <c r="P55" s="42">
        <v>0.41166023394209267</v>
      </c>
      <c r="Q55" s="42">
        <v>0</v>
      </c>
      <c r="R55" s="42">
        <v>5.7053535547910972</v>
      </c>
      <c r="S55" s="42">
        <v>3.8035690365273984</v>
      </c>
      <c r="T55" s="42">
        <v>5.7053535547910972</v>
      </c>
      <c r="U55" s="42">
        <v>5.7053535547910972</v>
      </c>
      <c r="V55" s="42">
        <v>2.139507583046663</v>
      </c>
      <c r="W55" s="42">
        <v>4.9518162928375569</v>
      </c>
      <c r="X55" s="42">
        <v>1.4538435366891926</v>
      </c>
      <c r="Y55" s="42">
        <v>5.562546031095204</v>
      </c>
      <c r="Z55" s="42">
        <v>5.415704239317467</v>
      </c>
      <c r="AA55" s="42">
        <v>5.1108865305033451</v>
      </c>
      <c r="AB55" s="42">
        <v>4.4914485431334183</v>
      </c>
      <c r="AC55" s="42">
        <v>3.684707504135917</v>
      </c>
      <c r="AD55" s="74">
        <f t="shared" si="5"/>
        <v>100.00000000000003</v>
      </c>
      <c r="AF55" s="42">
        <f>('SECA - Vetor de Impacto'!AH56/'Contribuição - SECA'!$BA55)*100</f>
        <v>5.0676185330043015</v>
      </c>
      <c r="AG55" s="42">
        <f>('SECA - Vetor de Impacto'!AI56/'Contribuição - SECA'!$BA55)*100</f>
        <v>2.9279186926720375</v>
      </c>
      <c r="AH55" s="42">
        <f>('SECA - Vetor de Impacto'!AJ56/'Contribuição - SECA'!$BA55)*100</f>
        <v>6.4840514864030059</v>
      </c>
      <c r="AI55" s="42">
        <f>('SECA - Vetor de Impacto'!AK56/'Contribuição - SECA'!$BA55)*100</f>
        <v>6.5812054506660278</v>
      </c>
      <c r="AJ55" s="42">
        <f>('SECA - Vetor de Impacto'!AL56/'Contribuição - SECA'!$BA55)*100</f>
        <v>1.5542761384166446</v>
      </c>
      <c r="AK55" s="42">
        <f>('SECA - Vetor de Impacto'!AM56/'Contribuição - SECA'!$BA55)*100</f>
        <v>7.1632586165904639</v>
      </c>
      <c r="AL55" s="42">
        <f>('SECA - Vetor de Impacto'!AN56/'Contribuição - SECA'!$BA55)*100</f>
        <v>1.0374418663359573</v>
      </c>
      <c r="AM55" s="42">
        <f>('SECA - Vetor de Impacto'!AO56/'Contribuição - SECA'!$BA55)*100</f>
        <v>3.3260380635118136</v>
      </c>
      <c r="AN55" s="42">
        <f>('SECA - Vetor de Impacto'!AP56/'Contribuição - SECA'!$BA55)*100</f>
        <v>4.2595452647910363</v>
      </c>
      <c r="AO55" s="42">
        <f>('SECA - Vetor de Impacto'!AQ56/'Contribuição - SECA'!$BA55)*100</f>
        <v>7.3131455207507887</v>
      </c>
      <c r="AP55" s="42">
        <f>('SECA - Vetor de Impacto'!AR56/'Contribuição - SECA'!$BA55)*100</f>
        <v>5.2834276498787434</v>
      </c>
      <c r="AQ55" s="42">
        <f>('SECA - Vetor de Impacto'!AS56/'Contribuição - SECA'!$BA55)*100</f>
        <v>6.0205139235413982</v>
      </c>
      <c r="AR55" s="42">
        <f>('SECA - Vetor de Impacto'!AT56/'Contribuição - SECA'!$BA55)*100</f>
        <v>4.7178493702487003</v>
      </c>
      <c r="AS55" s="42">
        <f>('SECA - Vetor de Impacto'!AU56/'Contribuição - SECA'!$BA55)*100</f>
        <v>0.55419419471890496</v>
      </c>
      <c r="AT55" s="42">
        <f>('SECA - Vetor de Impacto'!AV56/'Contribuição - SECA'!$BA55)*100</f>
        <v>0</v>
      </c>
      <c r="AU55" s="42">
        <f>('SECA - Vetor de Impacto'!AW56/'Contribuição - SECA'!$BA55)*100</f>
        <v>7.6807851674321981</v>
      </c>
      <c r="AV55" s="42">
        <f>('SECA - Vetor de Impacto'!AX56/'Contribuição - SECA'!$BA55)*100</f>
        <v>5.1205234449547996</v>
      </c>
      <c r="AW55" s="42">
        <f>('SECA - Vetor de Impacto'!AY56/'Contribuição - SECA'!$BA55)*100</f>
        <v>7.6807851674321981</v>
      </c>
      <c r="AX55" s="42">
        <f>('SECA - Vetor de Impacto'!AZ56/'Contribuição - SECA'!$BA55)*100</f>
        <v>7.6807851674321981</v>
      </c>
      <c r="AY55" s="42">
        <f>('SECA - Vetor de Impacto'!BA56/'Contribuição - SECA'!$BA55)*100</f>
        <v>2.8802944377870765</v>
      </c>
      <c r="AZ55" s="42">
        <f>('SECA - Vetor de Impacto'!BB56/'Contribuição - SECA'!$BA55)*100</f>
        <v>6.666341843431721</v>
      </c>
      <c r="BA55" s="77">
        <f>SUM('SECA - Vetor de Impacto'!AH56:BB56)</f>
        <v>13.019502280055503</v>
      </c>
      <c r="BB55" s="77">
        <f t="shared" si="1"/>
        <v>100.00000000000001</v>
      </c>
      <c r="BC55" s="42">
        <f>('SECA - Vetor de Impacto'!BC56/'Contribuição - SECA'!$BI55)*100</f>
        <v>5.6527696534328413</v>
      </c>
      <c r="BD55" s="42">
        <f>('SECA - Vetor de Impacto'!BD56/'Contribuição - SECA'!$BI55)*100</f>
        <v>21.628043600898454</v>
      </c>
      <c r="BE55" s="42">
        <f>('SECA - Vetor de Impacto'!BE56/'Contribuição - SECA'!$BI55)*100</f>
        <v>21.057099889646565</v>
      </c>
      <c r="BF55" s="42">
        <f>('SECA - Vetor de Impacto'!BF56/'Contribuição - SECA'!$BI55)*100</f>
        <v>19.871921257469065</v>
      </c>
      <c r="BG55" s="42">
        <f>('SECA - Vetor de Impacto'!BG56/'Contribuição - SECA'!$BI55)*100</f>
        <v>17.463450078264856</v>
      </c>
      <c r="BH55" s="42">
        <f>('SECA - Vetor de Impacto'!BH56/'Contribuição - SECA'!$BI55)*100</f>
        <v>14.326715520288225</v>
      </c>
      <c r="BI55" s="77">
        <f>SUM('SECA - Vetor de Impacto'!BC56:BH56)</f>
        <v>4.5078952842943059</v>
      </c>
      <c r="BJ55" s="77">
        <f t="shared" si="2"/>
        <v>100</v>
      </c>
      <c r="BL55" s="42">
        <f>('SECA - Vetor de Impacto'!AH56/'Contribuição - SECA'!$BY55)*100</f>
        <v>8.2084920970418267</v>
      </c>
      <c r="BM55" s="42">
        <f>('SECA - Vetor de Impacto'!AI56/'Contribuição - SECA'!$BY55)*100</f>
        <v>4.7426216659862099</v>
      </c>
      <c r="BN55" s="42">
        <f>('SECA - Vetor de Impacto'!AJ56/'Contribuição - SECA'!$BY55)*100</f>
        <v>10.502820020156044</v>
      </c>
      <c r="BO55" s="42">
        <f>('SECA - Vetor de Impacto'!AK56/'Contribuição - SECA'!$BY55)*100</f>
        <v>10.660189313573738</v>
      </c>
      <c r="BP55" s="42">
        <f>('SECA - Vetor de Impacto'!AL56/'Contribuição - SECA'!$BY55)*100</f>
        <v>2.5176053240238798</v>
      </c>
      <c r="BQ55" s="42">
        <f>('SECA - Vetor de Impacto'!AM56/'Contribuição - SECA'!$BY55)*100</f>
        <v>11.602994850618852</v>
      </c>
      <c r="BR55" s="42">
        <f>('SECA - Vetor de Impacto'!AN56/'Contribuição - SECA'!$BY55)*100</f>
        <v>1.6804408827336248</v>
      </c>
      <c r="BS55" s="42">
        <f>('SECA - Vetor de Impacto'!AO56/'Contribuição - SECA'!$BY55)*100</f>
        <v>5.387492563022767</v>
      </c>
      <c r="BT55" s="42">
        <f>('SECA - Vetor de Impacto'!AP56/'Contribuição - SECA'!$BY55)*100</f>
        <v>6.8995808219015116</v>
      </c>
      <c r="BU55" s="42">
        <f>('SECA - Vetor de Impacto'!AQ56/'Contribuição - SECA'!$BY55)*100</f>
        <v>11.845780581280527</v>
      </c>
      <c r="BV55" s="42">
        <f>('SECA - Vetor de Impacto'!AR56/'Contribuição - SECA'!$BY55)*100</f>
        <v>8.5580581543123664</v>
      </c>
      <c r="BW55" s="42">
        <f>('SECA - Vetor de Impacto'!AS56/'Contribuição - SECA'!$BY55)*100</f>
        <v>9.7519852056074043</v>
      </c>
      <c r="BX55" s="42">
        <f>('SECA - Vetor de Impacto'!AT56/'Contribuição - SECA'!$BY55)*100</f>
        <v>7.6419385197412479</v>
      </c>
      <c r="BY55" s="77">
        <f>SUM('SECA - Vetor de Impacto'!AH56:AT56)</f>
        <v>8.0377577592695886</v>
      </c>
      <c r="BZ55" s="77">
        <f t="shared" si="3"/>
        <v>100</v>
      </c>
      <c r="CA55" s="42">
        <f>('SECA - Vetor de Impacto'!AU56/'Contribuição - SECA'!$CI55)*100</f>
        <v>1.4483545977982069</v>
      </c>
      <c r="CB55" s="42">
        <f>('SECA - Vetor de Impacto'!AV56/'Contribuição - SECA'!$CI55)*100</f>
        <v>0</v>
      </c>
      <c r="CC55" s="42">
        <f>('SECA - Vetor de Impacto'!AW56/'Contribuição - SECA'!$CI55)*100</f>
        <v>20.073289503859197</v>
      </c>
      <c r="CD55" s="42">
        <f>('SECA - Vetor de Impacto'!AX56/'Contribuição - SECA'!$CI55)*100</f>
        <v>13.382193002572798</v>
      </c>
      <c r="CE55" s="42">
        <f>('SECA - Vetor de Impacto'!AY56/'Contribuição - SECA'!$CI55)*100</f>
        <v>20.073289503859197</v>
      </c>
      <c r="CF55" s="42">
        <f>('SECA - Vetor de Impacto'!AZ56/'Contribuição - SECA'!$CI55)*100</f>
        <v>20.073289503859197</v>
      </c>
      <c r="CG55" s="42">
        <f>('SECA - Vetor de Impacto'!BA56/'Contribuição - SECA'!$CI55)*100</f>
        <v>7.5274835639472046</v>
      </c>
      <c r="CH55" s="42">
        <f>('SECA - Vetor de Impacto'!BB56/'Contribuição - SECA'!$CI55)*100</f>
        <v>17.422100324104211</v>
      </c>
      <c r="CI55" s="77">
        <f>SUM('SECA - Vetor de Impacto'!AU56:BB56)</f>
        <v>4.9817445207859166</v>
      </c>
      <c r="CJ55" s="77">
        <f t="shared" si="4"/>
        <v>100.00000000000001</v>
      </c>
    </row>
    <row r="56" spans="1:88" x14ac:dyDescent="0.25">
      <c r="A56" s="34" t="s">
        <v>977</v>
      </c>
      <c r="B56" s="34" t="s">
        <v>978</v>
      </c>
      <c r="C56" s="42">
        <v>4.3855404744936912</v>
      </c>
      <c r="D56" s="42">
        <v>1.5053013402101905</v>
      </c>
      <c r="E56" s="42">
        <v>3.7400479263542397</v>
      </c>
      <c r="F56" s="42">
        <v>3.3231394849803517</v>
      </c>
      <c r="G56" s="42">
        <v>1.6317630350512737</v>
      </c>
      <c r="H56" s="42">
        <v>3.718419706426618</v>
      </c>
      <c r="I56" s="42">
        <v>4.0254399337813469</v>
      </c>
      <c r="J56" s="42">
        <v>2.2722536336486581</v>
      </c>
      <c r="K56" s="42">
        <v>3.5799454874270991</v>
      </c>
      <c r="L56" s="42">
        <v>5.5853486260149978</v>
      </c>
      <c r="M56" s="42">
        <v>3.424530351882884</v>
      </c>
      <c r="N56" s="42">
        <v>4.7403000967082951</v>
      </c>
      <c r="O56" s="42">
        <v>4.1508395853954996</v>
      </c>
      <c r="P56" s="42">
        <v>0.86019484301182036</v>
      </c>
      <c r="Q56" s="42">
        <v>6.2031937052966573</v>
      </c>
      <c r="R56" s="42">
        <v>6.2031937052966573</v>
      </c>
      <c r="S56" s="42">
        <v>2.0677312350988863</v>
      </c>
      <c r="T56" s="42">
        <v>6.2031937052966573</v>
      </c>
      <c r="U56" s="42">
        <v>6.2031937052966573</v>
      </c>
      <c r="V56" s="42">
        <v>2.0677312350988872</v>
      </c>
      <c r="W56" s="42">
        <v>4.4837999424179333</v>
      </c>
      <c r="X56" s="42">
        <v>0.98687172584265181</v>
      </c>
      <c r="Y56" s="42">
        <v>3.6081084750467225</v>
      </c>
      <c r="Z56" s="42">
        <v>3.8041574331754595</v>
      </c>
      <c r="AA56" s="42">
        <v>4.0574423488963962</v>
      </c>
      <c r="AB56" s="42">
        <v>2.9036225854580104</v>
      </c>
      <c r="AC56" s="42">
        <v>4.2646956723914524</v>
      </c>
      <c r="AD56" s="74">
        <f t="shared" si="5"/>
        <v>100</v>
      </c>
      <c r="AF56" s="42">
        <f>('SECA - Vetor de Impacto'!AH57/'Contribuição - SECA'!$BA56)*100</f>
        <v>5.4563420493489962</v>
      </c>
      <c r="AG56" s="42">
        <f>('SECA - Vetor de Impacto'!AI57/'Contribuição - SECA'!$BA56)*100</f>
        <v>1.8728453305355708</v>
      </c>
      <c r="AH56" s="42">
        <f>('SECA - Vetor de Impacto'!AJ57/'Contribuição - SECA'!$BA56)*100</f>
        <v>4.6532419175775903</v>
      </c>
      <c r="AI56" s="42">
        <f>('SECA - Vetor de Impacto'!AK57/'Contribuição - SECA'!$BA56)*100</f>
        <v>4.134538448158688</v>
      </c>
      <c r="AJ56" s="42">
        <f>('SECA - Vetor de Impacto'!AL57/'Contribuição - SECA'!$BA56)*100</f>
        <v>2.0301847205620662</v>
      </c>
      <c r="AK56" s="42">
        <f>('SECA - Vetor de Impacto'!AM57/'Contribuição - SECA'!$BA56)*100</f>
        <v>4.6263328133223665</v>
      </c>
      <c r="AL56" s="42">
        <f>('SECA - Vetor de Impacto'!AN57/'Contribuição - SECA'!$BA56)*100</f>
        <v>5.0083170604771503</v>
      </c>
      <c r="AM56" s="42">
        <f>('SECA - Vetor de Impacto'!AO57/'Contribuição - SECA'!$BA56)*100</f>
        <v>2.8270615948413043</v>
      </c>
      <c r="AN56" s="42">
        <f>('SECA - Vetor de Impacto'!AP57/'Contribuição - SECA'!$BA56)*100</f>
        <v>4.4540478445090157</v>
      </c>
      <c r="AO56" s="42">
        <f>('SECA - Vetor de Impacto'!AQ57/'Contribuição - SECA'!$BA56)*100</f>
        <v>6.9491030229102302</v>
      </c>
      <c r="AP56" s="42">
        <f>('SECA - Vetor de Impacto'!AR57/'Contribuição - SECA'!$BA56)*100</f>
        <v>4.2606855567574531</v>
      </c>
      <c r="AQ56" s="42">
        <f>('SECA - Vetor de Impacto'!AS57/'Contribuição - SECA'!$BA56)*100</f>
        <v>5.8977220469476244</v>
      </c>
      <c r="AR56" s="42">
        <f>('SECA - Vetor de Impacto'!AT57/'Contribuição - SECA'!$BA56)*100</f>
        <v>5.1643350920186331</v>
      </c>
      <c r="AS56" s="42">
        <f>('SECA - Vetor de Impacto'!AU57/'Contribuição - SECA'!$BA56)*100</f>
        <v>1.0702255103689173</v>
      </c>
      <c r="AT56" s="42">
        <f>('SECA - Vetor de Impacto'!AV57/'Contribuição - SECA'!$BA56)*100</f>
        <v>7.7178051032295514</v>
      </c>
      <c r="AU56" s="42">
        <f>('SECA - Vetor de Impacto'!AW57/'Contribuição - SECA'!$BA56)*100</f>
        <v>7.7178051032295514</v>
      </c>
      <c r="AV56" s="42">
        <f>('SECA - Vetor de Impacto'!AX57/'Contribuição - SECA'!$BA56)*100</f>
        <v>2.5726017010765179</v>
      </c>
      <c r="AW56" s="42">
        <f>('SECA - Vetor de Impacto'!AY57/'Contribuição - SECA'!$BA56)*100</f>
        <v>7.7178051032295514</v>
      </c>
      <c r="AX56" s="42">
        <f>('SECA - Vetor de Impacto'!AZ57/'Contribuição - SECA'!$BA56)*100</f>
        <v>7.7178051032295514</v>
      </c>
      <c r="AY56" s="42">
        <f>('SECA - Vetor de Impacto'!BA57/'Contribuição - SECA'!$BA56)*100</f>
        <v>2.5726017010765188</v>
      </c>
      <c r="AZ56" s="42">
        <f>('SECA - Vetor de Impacto'!BB57/'Contribuição - SECA'!$BA56)*100</f>
        <v>5.5785931765931478</v>
      </c>
      <c r="BA56" s="77">
        <f>SUM('SECA - Vetor de Impacto'!AH57:BB57)</f>
        <v>12.95705173458637</v>
      </c>
      <c r="BB56" s="77">
        <f t="shared" si="1"/>
        <v>100</v>
      </c>
      <c r="BC56" s="42">
        <f>('SECA - Vetor de Impacto'!BC57/'Contribuição - SECA'!$BI56)*100</f>
        <v>5.0286718113544966</v>
      </c>
      <c r="BD56" s="42">
        <f>('SECA - Vetor de Impacto'!BD57/'Contribuição - SECA'!$BI56)*100</f>
        <v>18.385361446326019</v>
      </c>
      <c r="BE56" s="42">
        <f>('SECA - Vetor de Impacto'!BE57/'Contribuição - SECA'!$BI56)*100</f>
        <v>19.384342209044298</v>
      </c>
      <c r="BF56" s="42">
        <f>('SECA - Vetor de Impacto'!BF57/'Contribuição - SECA'!$BI56)*100</f>
        <v>20.674972675571876</v>
      </c>
      <c r="BG56" s="42">
        <f>('SECA - Vetor de Impacto'!BG57/'Contribuição - SECA'!$BI56)*100</f>
        <v>14.795605815778554</v>
      </c>
      <c r="BH56" s="42">
        <f>('SECA - Vetor de Impacto'!BH57/'Contribuição - SECA'!$BI56)*100</f>
        <v>21.731046041924753</v>
      </c>
      <c r="BI56" s="77">
        <f>SUM('SECA - Vetor de Impacto'!BC57:BH57)</f>
        <v>3.1636765145756747</v>
      </c>
      <c r="BJ56" s="77">
        <f t="shared" si="2"/>
        <v>100</v>
      </c>
      <c r="BL56" s="42">
        <f>('SECA - Vetor de Impacto'!AH57/'Contribuição - SECA'!$BY56)*100</f>
        <v>9.516639273380548</v>
      </c>
      <c r="BM56" s="42">
        <f>('SECA - Vetor de Impacto'!AI57/'Contribuição - SECA'!$BY56)*100</f>
        <v>3.2665095524333365</v>
      </c>
      <c r="BN56" s="42">
        <f>('SECA - Vetor de Impacto'!AJ57/'Contribuição - SECA'!$BY56)*100</f>
        <v>8.1159180236222532</v>
      </c>
      <c r="BO56" s="42">
        <f>('SECA - Vetor de Impacto'!AK57/'Contribuição - SECA'!$BY56)*100</f>
        <v>7.2112251426289093</v>
      </c>
      <c r="BP56" s="42">
        <f>('SECA - Vetor de Impacto'!AL57/'Contribuição - SECA'!$BY56)*100</f>
        <v>3.540931904410801</v>
      </c>
      <c r="BQ56" s="42">
        <f>('SECA - Vetor de Impacto'!AM57/'Contribuição - SECA'!$BY56)*100</f>
        <v>8.0689847052835866</v>
      </c>
      <c r="BR56" s="42">
        <f>('SECA - Vetor de Impacto'!AN57/'Contribuição - SECA'!$BY56)*100</f>
        <v>8.735219749825859</v>
      </c>
      <c r="BS56" s="42">
        <f>('SECA - Vetor de Impacto'!AO57/'Contribuição - SECA'!$BY56)*100</f>
        <v>4.9307989049078342</v>
      </c>
      <c r="BT56" s="42">
        <f>('SECA - Vetor de Impacto'!AP57/'Contribuição - SECA'!$BY56)*100</f>
        <v>7.7684951308409609</v>
      </c>
      <c r="BU56" s="42">
        <f>('SECA - Vetor de Impacto'!AQ57/'Contribuição - SECA'!$BY56)*100</f>
        <v>12.120227460902179</v>
      </c>
      <c r="BV56" s="42">
        <f>('SECA - Vetor de Impacto'!AR57/'Contribuição - SECA'!$BY56)*100</f>
        <v>7.4312437039758175</v>
      </c>
      <c r="BW56" s="42">
        <f>('SECA - Vetor de Impacto'!AS57/'Contribuição - SECA'!$BY56)*100</f>
        <v>10.28646898376919</v>
      </c>
      <c r="BX56" s="42">
        <f>('SECA - Vetor de Impacto'!AT57/'Contribuição - SECA'!$BY56)*100</f>
        <v>9.0073374640187147</v>
      </c>
      <c r="BY56" s="77">
        <f>SUM('SECA - Vetor de Impacto'!AH57:AT57)</f>
        <v>7.4288941909111825</v>
      </c>
      <c r="BZ56" s="77">
        <f t="shared" si="3"/>
        <v>100</v>
      </c>
      <c r="CA56" s="42">
        <f>('SECA - Vetor de Impacto'!AU57/'Contribuição - SECA'!$CI56)*100</f>
        <v>2.5084247682827847</v>
      </c>
      <c r="CB56" s="42">
        <f>('SECA - Vetor de Impacto'!AV57/'Contribuição - SECA'!$CI56)*100</f>
        <v>18.089209507860502</v>
      </c>
      <c r="CC56" s="42">
        <f>('SECA - Vetor de Impacto'!AW57/'Contribuição - SECA'!$CI56)*100</f>
        <v>18.089209507860502</v>
      </c>
      <c r="CD56" s="42">
        <f>('SECA - Vetor de Impacto'!AX57/'Contribuição - SECA'!$CI56)*100</f>
        <v>6.0297365026201701</v>
      </c>
      <c r="CE56" s="42">
        <f>('SECA - Vetor de Impacto'!AY57/'Contribuição - SECA'!$CI56)*100</f>
        <v>18.089209507860502</v>
      </c>
      <c r="CF56" s="42">
        <f>('SECA - Vetor de Impacto'!AZ57/'Contribuição - SECA'!$CI56)*100</f>
        <v>18.089209507860502</v>
      </c>
      <c r="CG56" s="42">
        <f>('SECA - Vetor de Impacto'!BA57/'Contribuição - SECA'!$CI56)*100</f>
        <v>6.0297365026201719</v>
      </c>
      <c r="CH56" s="42">
        <f>('SECA - Vetor de Impacto'!BB57/'Contribuição - SECA'!$CI56)*100</f>
        <v>13.075264195034839</v>
      </c>
      <c r="CI56" s="77">
        <f>SUM('SECA - Vetor de Impacto'!AU57:BB57)</f>
        <v>5.5281575436751886</v>
      </c>
      <c r="CJ56" s="77">
        <f t="shared" si="4"/>
        <v>99.999999999999957</v>
      </c>
    </row>
    <row r="57" spans="1:88" x14ac:dyDescent="0.25">
      <c r="A57" s="34" t="s">
        <v>979</v>
      </c>
      <c r="B57" s="34" t="s">
        <v>980</v>
      </c>
      <c r="C57" s="42">
        <v>4.9415730766280754</v>
      </c>
      <c r="D57" s="42">
        <v>1.6984290927723935</v>
      </c>
      <c r="E57" s="42">
        <v>4.5392519071452897</v>
      </c>
      <c r="F57" s="42">
        <v>4.6353273428001645</v>
      </c>
      <c r="G57" s="42">
        <v>1.2714763152772002</v>
      </c>
      <c r="H57" s="42">
        <v>5.687215257923401</v>
      </c>
      <c r="I57" s="42">
        <v>0.81634171461493799</v>
      </c>
      <c r="J57" s="42">
        <v>1.6475432475909009</v>
      </c>
      <c r="K57" s="42">
        <v>3.9092150567985762</v>
      </c>
      <c r="L57" s="42">
        <v>4.7321292534178419</v>
      </c>
      <c r="M57" s="42">
        <v>1.4137747803001317</v>
      </c>
      <c r="N57" s="42">
        <v>4.9432268523332752</v>
      </c>
      <c r="O57" s="42">
        <v>3.9447611443247426</v>
      </c>
      <c r="P57" s="42">
        <v>2.0713991845494162</v>
      </c>
      <c r="Q57" s="42">
        <v>6.0438522259714835</v>
      </c>
      <c r="R57" s="42">
        <v>0</v>
      </c>
      <c r="S57" s="42">
        <v>4.0292348173143226</v>
      </c>
      <c r="T57" s="42">
        <v>6.0438522259714835</v>
      </c>
      <c r="U57" s="42">
        <v>6.0438522259714835</v>
      </c>
      <c r="V57" s="42">
        <v>4.0292348173143218</v>
      </c>
      <c r="W57" s="42">
        <v>5.3623576578138747</v>
      </c>
      <c r="X57" s="42">
        <v>0.66182679333985506</v>
      </c>
      <c r="Y57" s="42">
        <v>5.3144358837219148</v>
      </c>
      <c r="Z57" s="42">
        <v>5.6099847420052207</v>
      </c>
      <c r="AA57" s="42">
        <v>3.8478768050429446</v>
      </c>
      <c r="AB57" s="42">
        <v>4.2435558182352979</v>
      </c>
      <c r="AC57" s="42">
        <v>2.5182717608214524</v>
      </c>
      <c r="AD57" s="74">
        <f t="shared" si="5"/>
        <v>100</v>
      </c>
      <c r="AF57" s="42">
        <f>('SECA - Vetor de Impacto'!AH58/'Contribuição - SECA'!$BA57)*100</f>
        <v>6.3513058653793824</v>
      </c>
      <c r="AG57" s="42">
        <f>('SECA - Vetor de Impacto'!AI58/'Contribuição - SECA'!$BA57)*100</f>
        <v>2.182957226692892</v>
      </c>
      <c r="AH57" s="42">
        <f>('SECA - Vetor de Impacto'!AJ58/'Contribuição - SECA'!$BA57)*100</f>
        <v>5.8342104457876287</v>
      </c>
      <c r="AI57" s="42">
        <f>('SECA - Vetor de Impacto'!AK58/'Contribuição - SECA'!$BA57)*100</f>
        <v>5.9576942976970004</v>
      </c>
      <c r="AJ57" s="42">
        <f>('SECA - Vetor de Impacto'!AL58/'Contribuição - SECA'!$BA57)*100</f>
        <v>1.6342032898603733</v>
      </c>
      <c r="AK57" s="42">
        <f>('SECA - Vetor de Impacto'!AM58/'Contribuição - SECA'!$BA57)*100</f>
        <v>7.3096649721047235</v>
      </c>
      <c r="AL57" s="42">
        <f>('SECA - Vetor de Impacto'!AN58/'Contribuição - SECA'!$BA57)*100</f>
        <v>1.0492278146629443</v>
      </c>
      <c r="AM57" s="42">
        <f>('SECA - Vetor de Impacto'!AO58/'Contribuição - SECA'!$BA57)*100</f>
        <v>2.1175546591391337</v>
      </c>
      <c r="AN57" s="42">
        <f>('SECA - Vetor de Impacto'!AP58/'Contribuição - SECA'!$BA57)*100</f>
        <v>5.0244365780413007</v>
      </c>
      <c r="AO57" s="42">
        <f>('SECA - Vetor de Impacto'!AQ58/'Contribuição - SECA'!$BA57)*100</f>
        <v>6.0821118734673281</v>
      </c>
      <c r="AP57" s="42">
        <f>('SECA - Vetor de Impacto'!AR58/'Contribuição - SECA'!$BA57)*100</f>
        <v>1.817096684639699</v>
      </c>
      <c r="AQ57" s="42">
        <f>('SECA - Vetor de Impacto'!AS58/'Contribuição - SECA'!$BA57)*100</f>
        <v>6.3534314304926749</v>
      </c>
      <c r="AR57" s="42">
        <f>('SECA - Vetor de Impacto'!AT58/'Contribuição - SECA'!$BA57)*100</f>
        <v>5.0701232593258529</v>
      </c>
      <c r="AS57" s="42">
        <f>('SECA - Vetor de Impacto'!AU58/'Contribuição - SECA'!$BA57)*100</f>
        <v>2.6623282882518753</v>
      </c>
      <c r="AT57" s="42">
        <f>('SECA - Vetor de Impacto'!AV58/'Contribuição - SECA'!$BA57)*100</f>
        <v>7.7680433936822766</v>
      </c>
      <c r="AU57" s="42">
        <f>('SECA - Vetor de Impacto'!AW58/'Contribuição - SECA'!$BA57)*100</f>
        <v>0</v>
      </c>
      <c r="AV57" s="42">
        <f>('SECA - Vetor de Impacto'!AX58/'Contribuição - SECA'!$BA57)*100</f>
        <v>5.1786955957881844</v>
      </c>
      <c r="AW57" s="42">
        <f>('SECA - Vetor de Impacto'!AY58/'Contribuição - SECA'!$BA57)*100</f>
        <v>7.7680433936822766</v>
      </c>
      <c r="AX57" s="42">
        <f>('SECA - Vetor de Impacto'!AZ58/'Contribuição - SECA'!$BA57)*100</f>
        <v>7.7680433936822766</v>
      </c>
      <c r="AY57" s="42">
        <f>('SECA - Vetor de Impacto'!BA58/'Contribuição - SECA'!$BA57)*100</f>
        <v>5.1786955957881835</v>
      </c>
      <c r="AZ57" s="42">
        <f>('SECA - Vetor de Impacto'!BB58/'Contribuição - SECA'!$BA57)*100</f>
        <v>6.8921319418340081</v>
      </c>
      <c r="BA57" s="77">
        <f>SUM('SECA - Vetor de Impacto'!AH58:BB58)</f>
        <v>12.873254554850925</v>
      </c>
      <c r="BB57" s="77">
        <f t="shared" si="1"/>
        <v>100.00000000000003</v>
      </c>
      <c r="BC57" s="42">
        <f>('SECA - Vetor de Impacto'!BC58/'Contribuição - SECA'!$BI57)*100</f>
        <v>2.9817454966965302</v>
      </c>
      <c r="BD57" s="42">
        <f>('SECA - Vetor de Impacto'!BD58/'Contribuição - SECA'!$BI57)*100</f>
        <v>23.943266460705267</v>
      </c>
      <c r="BE57" s="42">
        <f>('SECA - Vetor de Impacto'!BE58/'Contribuição - SECA'!$BI57)*100</f>
        <v>25.274810432796336</v>
      </c>
      <c r="BF57" s="42">
        <f>('SECA - Vetor de Impacto'!BF58/'Contribuição - SECA'!$BI57)*100</f>
        <v>17.33593963064008</v>
      </c>
      <c r="BG57" s="42">
        <f>('SECA - Vetor de Impacto'!BG58/'Contribuição - SECA'!$BI57)*100</f>
        <v>19.118602598649865</v>
      </c>
      <c r="BH57" s="42">
        <f>('SECA - Vetor de Impacto'!BH58/'Contribuição - SECA'!$BI57)*100</f>
        <v>11.345635380511917</v>
      </c>
      <c r="BI57" s="77">
        <f>SUM('SECA - Vetor de Impacto'!BC58:BH58)</f>
        <v>3.6724841993632511</v>
      </c>
      <c r="BJ57" s="77">
        <f t="shared" si="2"/>
        <v>100.00000000000001</v>
      </c>
      <c r="BL57" s="42">
        <f>('SECA - Vetor de Impacto'!AH58/'Contribuição - SECA'!$BY57)*100</f>
        <v>11.185023611647731</v>
      </c>
      <c r="BM57" s="42">
        <f>('SECA - Vetor de Impacto'!AI58/'Contribuição - SECA'!$BY57)*100</f>
        <v>3.8443162148542784</v>
      </c>
      <c r="BN57" s="42">
        <f>('SECA - Vetor de Impacto'!AJ58/'Contribuição - SECA'!$BY57)*100</f>
        <v>10.274388129717089</v>
      </c>
      <c r="BO57" s="42">
        <f>('SECA - Vetor de Impacto'!AK58/'Contribuição - SECA'!$BY57)*100</f>
        <v>10.491850464005257</v>
      </c>
      <c r="BP57" s="42">
        <f>('SECA - Vetor de Impacto'!AL58/'Contribuição - SECA'!$BY57)*100</f>
        <v>2.877928219920304</v>
      </c>
      <c r="BQ57" s="42">
        <f>('SECA - Vetor de Impacto'!AM58/'Contribuição - SECA'!$BY57)*100</f>
        <v>12.872750429464947</v>
      </c>
      <c r="BR57" s="42">
        <f>('SECA - Vetor de Impacto'!AN58/'Contribuição - SECA'!$BY57)*100</f>
        <v>1.8477519630998869</v>
      </c>
      <c r="BS57" s="42">
        <f>('SECA - Vetor de Impacto'!AO58/'Contribuição - SECA'!$BY57)*100</f>
        <v>3.7291384423053771</v>
      </c>
      <c r="BT57" s="42">
        <f>('SECA - Vetor de Impacto'!AP58/'Contribuição - SECA'!$BY57)*100</f>
        <v>8.8483286668578014</v>
      </c>
      <c r="BU57" s="42">
        <f>('SECA - Vetor de Impacto'!AQ58/'Contribuição - SECA'!$BY57)*100</f>
        <v>10.710957140992852</v>
      </c>
      <c r="BV57" s="42">
        <f>('SECA - Vetor de Impacto'!AR58/'Contribuição - SECA'!$BY57)*100</f>
        <v>3.2000142574030823</v>
      </c>
      <c r="BW57" s="42">
        <f>('SECA - Vetor de Impacto'!AS58/'Contribuição - SECA'!$BY57)*100</f>
        <v>11.188766856971476</v>
      </c>
      <c r="BX57" s="42">
        <f>('SECA - Vetor de Impacto'!AT58/'Contribuição - SECA'!$BY57)*100</f>
        <v>8.9287856027599108</v>
      </c>
      <c r="BY57" s="77">
        <f>SUM('SECA - Vetor de Impacto'!AH58:AT58)</f>
        <v>7.3099512347566433</v>
      </c>
      <c r="BZ57" s="77">
        <f t="shared" si="3"/>
        <v>100</v>
      </c>
      <c r="CA57" s="42">
        <f>('SECA - Vetor de Impacto'!AU58/'Contribuição - SECA'!$CI57)*100</f>
        <v>6.1605179137825763</v>
      </c>
      <c r="CB57" s="42">
        <f>('SECA - Vetor de Impacto'!AV58/'Contribuição - SECA'!$CI57)*100</f>
        <v>17.974932202385332</v>
      </c>
      <c r="CC57" s="42">
        <f>('SECA - Vetor de Impacto'!AW58/'Contribuição - SECA'!$CI57)*100</f>
        <v>0</v>
      </c>
      <c r="CD57" s="42">
        <f>('SECA - Vetor de Impacto'!AX58/'Contribuição - SECA'!$CI57)*100</f>
        <v>11.983288134923557</v>
      </c>
      <c r="CE57" s="42">
        <f>('SECA - Vetor de Impacto'!AY58/'Contribuição - SECA'!$CI57)*100</f>
        <v>17.974932202385332</v>
      </c>
      <c r="CF57" s="42">
        <f>('SECA - Vetor de Impacto'!AZ58/'Contribuição - SECA'!$CI57)*100</f>
        <v>17.974932202385332</v>
      </c>
      <c r="CG57" s="42">
        <f>('SECA - Vetor de Impacto'!BA58/'Contribuição - SECA'!$CI57)*100</f>
        <v>11.983288134923555</v>
      </c>
      <c r="CH57" s="42">
        <f>('SECA - Vetor de Impacto'!BB58/'Contribuição - SECA'!$CI57)*100</f>
        <v>15.948109209214309</v>
      </c>
      <c r="CI57" s="77">
        <f>SUM('SECA - Vetor de Impacto'!AU58:BB58)</f>
        <v>5.5633033200942847</v>
      </c>
      <c r="CJ57" s="77">
        <f t="shared" si="4"/>
        <v>99.999999999999986</v>
      </c>
    </row>
    <row r="58" spans="1:88" x14ac:dyDescent="0.25">
      <c r="A58" s="34" t="s">
        <v>981</v>
      </c>
      <c r="B58" s="34" t="s">
        <v>982</v>
      </c>
      <c r="C58" s="42">
        <v>5.0919259283222296</v>
      </c>
      <c r="D58" s="42">
        <v>2.2924111864062944</v>
      </c>
      <c r="E58" s="42">
        <v>4.9736715816296568</v>
      </c>
      <c r="F58" s="42">
        <v>4.7261856871773595</v>
      </c>
      <c r="G58" s="42">
        <v>0.26072998739973696</v>
      </c>
      <c r="H58" s="42">
        <v>5.9971332814022249</v>
      </c>
      <c r="I58" s="42">
        <v>3.5829274817922983</v>
      </c>
      <c r="J58" s="42">
        <v>2.4944363434187213</v>
      </c>
      <c r="K58" s="42">
        <v>4.6984690986200741</v>
      </c>
      <c r="L58" s="42">
        <v>5.0707093235748593</v>
      </c>
      <c r="M58" s="42">
        <v>5.1089023503997906</v>
      </c>
      <c r="N58" s="42">
        <v>6.1126227693140631</v>
      </c>
      <c r="O58" s="42">
        <v>2.9204825476705714</v>
      </c>
      <c r="P58" s="42">
        <v>0.33300079565491963</v>
      </c>
      <c r="Q58" s="42">
        <v>0</v>
      </c>
      <c r="R58" s="42">
        <v>6.5638156832425372</v>
      </c>
      <c r="S58" s="42">
        <v>2.1879385610808462</v>
      </c>
      <c r="T58" s="42">
        <v>6.5638156832425372</v>
      </c>
      <c r="U58" s="42">
        <v>0</v>
      </c>
      <c r="V58" s="42">
        <v>5.4698464027021139</v>
      </c>
      <c r="W58" s="42">
        <v>5.1897194979815229</v>
      </c>
      <c r="X58" s="42">
        <v>2.6806767907457423</v>
      </c>
      <c r="Y58" s="42">
        <v>5.3506953716055055</v>
      </c>
      <c r="Z58" s="42">
        <v>5.4622407957395867</v>
      </c>
      <c r="AA58" s="42">
        <v>3.4082559504444583</v>
      </c>
      <c r="AB58" s="42">
        <v>1.955179139689267</v>
      </c>
      <c r="AC58" s="42">
        <v>1.5042077607430815</v>
      </c>
      <c r="AD58" s="74">
        <f t="shared" si="5"/>
        <v>100</v>
      </c>
      <c r="AF58" s="42">
        <f>('SECA - Vetor de Impacto'!AH59/'Contribuição - SECA'!$BA58)*100</f>
        <v>6.3937797865170261</v>
      </c>
      <c r="AG58" s="42">
        <f>('SECA - Vetor de Impacto'!AI59/'Contribuição - SECA'!$BA58)*100</f>
        <v>2.8785124749172386</v>
      </c>
      <c r="AH58" s="42">
        <f>('SECA - Vetor de Impacto'!AJ59/'Contribuição - SECA'!$BA58)*100</f>
        <v>6.2452913241564039</v>
      </c>
      <c r="AI58" s="42">
        <f>('SECA - Vetor de Impacto'!AK59/'Contribuição - SECA'!$BA58)*100</f>
        <v>5.9345306548788423</v>
      </c>
      <c r="AJ58" s="42">
        <f>('SECA - Vetor de Impacto'!AL59/'Contribuição - SECA'!$BA58)*100</f>
        <v>0.32739088247588932</v>
      </c>
      <c r="AK58" s="42">
        <f>('SECA - Vetor de Impacto'!AM59/'Contribuição - SECA'!$BA58)*100</f>
        <v>7.5304217090825558</v>
      </c>
      <c r="AL58" s="42">
        <f>('SECA - Vetor de Impacto'!AN59/'Contribuição - SECA'!$BA58)*100</f>
        <v>4.4989753645509518</v>
      </c>
      <c r="AM58" s="42">
        <f>('SECA - Vetor de Impacto'!AO59/'Contribuição - SECA'!$BA58)*100</f>
        <v>3.1321894496920062</v>
      </c>
      <c r="AN58" s="42">
        <f>('SECA - Vetor de Impacto'!AP59/'Contribuição - SECA'!$BA58)*100</f>
        <v>5.8997277598321798</v>
      </c>
      <c r="AO58" s="42">
        <f>('SECA - Vetor de Impacto'!AQ59/'Contribuição - SECA'!$BA58)*100</f>
        <v>6.3671387276167533</v>
      </c>
      <c r="AP58" s="42">
        <f>('SECA - Vetor de Impacto'!AR59/'Contribuição - SECA'!$BA58)*100</f>
        <v>6.4150965742815824</v>
      </c>
      <c r="AQ58" s="42">
        <f>('SECA - Vetor de Impacto'!AS59/'Contribuição - SECA'!$BA58)*100</f>
        <v>7.6754384205902237</v>
      </c>
      <c r="AR58" s="42">
        <f>('SECA - Vetor de Impacto'!AT59/'Contribuição - SECA'!$BA58)*100</f>
        <v>3.6671629837169499</v>
      </c>
      <c r="AS58" s="42">
        <f>('SECA - Vetor de Impacto'!AU59/'Contribuição - SECA'!$BA58)*100</f>
        <v>0.41813918468646172</v>
      </c>
      <c r="AT58" s="42">
        <f>('SECA - Vetor de Impacto'!AV59/'Contribuição - SECA'!$BA58)*100</f>
        <v>0</v>
      </c>
      <c r="AU58" s="42">
        <f>('SECA - Vetor de Impacto'!AW59/'Contribuição - SECA'!$BA58)*100</f>
        <v>8.241987929264269</v>
      </c>
      <c r="AV58" s="42">
        <f>('SECA - Vetor de Impacto'!AX59/'Contribuição - SECA'!$BA58)*100</f>
        <v>2.7473293097547571</v>
      </c>
      <c r="AW58" s="42">
        <f>('SECA - Vetor de Impacto'!AY59/'Contribuição - SECA'!$BA58)*100</f>
        <v>8.241987929264269</v>
      </c>
      <c r="AX58" s="42">
        <f>('SECA - Vetor de Impacto'!AZ59/'Contribuição - SECA'!$BA58)*100</f>
        <v>0</v>
      </c>
      <c r="AY58" s="42">
        <f>('SECA - Vetor de Impacto'!BA59/'Contribuição - SECA'!$BA58)*100</f>
        <v>6.8683232743868894</v>
      </c>
      <c r="AZ58" s="42">
        <f>('SECA - Vetor de Impacto'!BB59/'Contribuição - SECA'!$BA58)*100</f>
        <v>6.5165762603347348</v>
      </c>
      <c r="BA58" s="77">
        <f>SUM('SECA - Vetor de Impacto'!AH59:BB59)</f>
        <v>12.132995201914428</v>
      </c>
      <c r="BB58" s="77">
        <f t="shared" si="1"/>
        <v>100</v>
      </c>
      <c r="BC58" s="42">
        <f>('SECA - Vetor de Impacto'!BC59/'Contribuição - SECA'!$BI58)*100</f>
        <v>13.165576897104255</v>
      </c>
      <c r="BD58" s="42">
        <f>('SECA - Vetor de Impacto'!BD59/'Contribuição - SECA'!$BI58)*100</f>
        <v>26.278808251350178</v>
      </c>
      <c r="BE58" s="42">
        <f>('SECA - Vetor de Impacto'!BE59/'Contribuição - SECA'!$BI58)*100</f>
        <v>26.826640001909261</v>
      </c>
      <c r="BF58" s="42">
        <f>('SECA - Vetor de Impacto'!BF59/'Contribuição - SECA'!$BI58)*100</f>
        <v>16.738928003366922</v>
      </c>
      <c r="BG58" s="42">
        <f>('SECA - Vetor de Impacto'!BG59/'Contribuição - SECA'!$BI58)*100</f>
        <v>9.6024486801455247</v>
      </c>
      <c r="BH58" s="42">
        <f>('SECA - Vetor de Impacto'!BH59/'Contribuição - SECA'!$BI58)*100</f>
        <v>7.387598166123861</v>
      </c>
      <c r="BI58" s="77">
        <f>SUM('SECA - Vetor de Impacto'!BC59:BH59)</f>
        <v>3.1020456380196744</v>
      </c>
      <c r="BJ58" s="77">
        <f t="shared" si="2"/>
        <v>100.00000000000001</v>
      </c>
      <c r="BL58" s="42">
        <f>('SECA - Vetor de Impacto'!AH59/'Contribuição - SECA'!$BY58)*100</f>
        <v>9.5478490881862914</v>
      </c>
      <c r="BM58" s="42">
        <f>('SECA - Vetor de Impacto'!AI59/'Contribuição - SECA'!$BY58)*100</f>
        <v>4.2984906622727079</v>
      </c>
      <c r="BN58" s="42">
        <f>('SECA - Vetor de Impacto'!AJ59/'Contribuição - SECA'!$BY58)*100</f>
        <v>9.3261108555143224</v>
      </c>
      <c r="BO58" s="42">
        <f>('SECA - Vetor de Impacto'!AK59/'Contribuição - SECA'!$BY58)*100</f>
        <v>8.8620510861955815</v>
      </c>
      <c r="BP58" s="42">
        <f>('SECA - Vetor de Impacto'!AL59/'Contribuição - SECA'!$BY58)*100</f>
        <v>0.48889371281126492</v>
      </c>
      <c r="BQ58" s="42">
        <f>('SECA - Vetor de Impacto'!AM59/'Contribuição - SECA'!$BY58)*100</f>
        <v>11.245199623599937</v>
      </c>
      <c r="BR58" s="42">
        <f>('SECA - Vetor de Impacto'!AN59/'Contribuição - SECA'!$BY58)*100</f>
        <v>6.718332389674023</v>
      </c>
      <c r="BS58" s="42">
        <f>('SECA - Vetor de Impacto'!AO59/'Contribuição - SECA'!$BY58)*100</f>
        <v>4.6773071922703</v>
      </c>
      <c r="BT58" s="42">
        <f>('SECA - Vetor de Impacto'!AP59/'Contribuição - SECA'!$BY58)*100</f>
        <v>8.810079826497482</v>
      </c>
      <c r="BU58" s="42">
        <f>('SECA - Vetor de Impacto'!AQ59/'Contribuição - SECA'!$BY58)*100</f>
        <v>9.5080659210422365</v>
      </c>
      <c r="BV58" s="42">
        <f>('SECA - Vetor de Impacto'!AR59/'Contribuição - SECA'!$BY58)*100</f>
        <v>9.5796815064766569</v>
      </c>
      <c r="BW58" s="42">
        <f>('SECA - Vetor de Impacto'!AS59/'Contribuição - SECA'!$BY58)*100</f>
        <v>11.461753481094378</v>
      </c>
      <c r="BX58" s="42">
        <f>('SECA - Vetor de Impacto'!AT59/'Contribuição - SECA'!$BY58)*100</f>
        <v>5.4761846543648023</v>
      </c>
      <c r="BY58" s="77">
        <f>SUM('SECA - Vetor de Impacto'!AH59:AT59)</f>
        <v>8.1249398430369197</v>
      </c>
      <c r="BZ58" s="77">
        <f t="shared" si="3"/>
        <v>99.999999999999972</v>
      </c>
      <c r="CA58" s="42">
        <f>('SECA - Vetor de Impacto'!AU59/'Contribuição - SECA'!$CI58)*100</f>
        <v>1.265771120225762</v>
      </c>
      <c r="CB58" s="42">
        <f>('SECA - Vetor de Impacto'!AV59/'Contribuição - SECA'!$CI58)*100</f>
        <v>0</v>
      </c>
      <c r="CC58" s="42">
        <f>('SECA - Vetor de Impacto'!AW59/'Contribuição - SECA'!$CI58)*100</f>
        <v>24.949755192005611</v>
      </c>
      <c r="CD58" s="42">
        <f>('SECA - Vetor de Impacto'!AX59/'Contribuição - SECA'!$CI58)*100</f>
        <v>8.3165850640018739</v>
      </c>
      <c r="CE58" s="42">
        <f>('SECA - Vetor de Impacto'!AY59/'Contribuição - SECA'!$CI58)*100</f>
        <v>24.949755192005611</v>
      </c>
      <c r="CF58" s="42">
        <f>('SECA - Vetor de Impacto'!AZ59/'Contribuição - SECA'!$CI58)*100</f>
        <v>0</v>
      </c>
      <c r="CG58" s="42">
        <f>('SECA - Vetor de Impacto'!BA59/'Contribuição - SECA'!$CI58)*100</f>
        <v>20.791462660004676</v>
      </c>
      <c r="CH58" s="42">
        <f>('SECA - Vetor de Impacto'!BB59/'Contribuição - SECA'!$CI58)*100</f>
        <v>19.726670771756467</v>
      </c>
      <c r="CI58" s="77">
        <f>SUM('SECA - Vetor de Impacto'!AU59:BB59)</f>
        <v>4.008055358877507</v>
      </c>
      <c r="CJ58" s="77">
        <f t="shared" si="4"/>
        <v>100</v>
      </c>
    </row>
    <row r="59" spans="1:88" x14ac:dyDescent="0.25">
      <c r="A59" s="34" t="s">
        <v>983</v>
      </c>
      <c r="B59" s="34" t="s">
        <v>984</v>
      </c>
      <c r="C59" s="42">
        <v>4.3788026480193905</v>
      </c>
      <c r="D59" s="42">
        <v>1.2043975521673198</v>
      </c>
      <c r="E59" s="42">
        <v>2.1268158943076938</v>
      </c>
      <c r="F59" s="42">
        <v>1.3487471907184267</v>
      </c>
      <c r="G59" s="42">
        <v>1.3319634712413115</v>
      </c>
      <c r="H59" s="42">
        <v>6.5984483518996262</v>
      </c>
      <c r="I59" s="42">
        <v>4.3959789736419745</v>
      </c>
      <c r="J59" s="42">
        <v>4.8619080605209186</v>
      </c>
      <c r="K59" s="42">
        <v>4.5006846350591827</v>
      </c>
      <c r="L59" s="42">
        <v>5.8839798564415329</v>
      </c>
      <c r="M59" s="42">
        <v>4.3509347259084521</v>
      </c>
      <c r="N59" s="42">
        <v>5.8307075696121453</v>
      </c>
      <c r="O59" s="42">
        <v>6.7001079113112434</v>
      </c>
      <c r="P59" s="42">
        <v>0.42186001273244089</v>
      </c>
      <c r="Q59" s="42">
        <v>6.8034514780666893</v>
      </c>
      <c r="R59" s="42">
        <v>6.8034514780666893</v>
      </c>
      <c r="S59" s="42">
        <v>4.5356343187111268</v>
      </c>
      <c r="T59" s="42">
        <v>6.8034514780666893</v>
      </c>
      <c r="U59" s="42">
        <v>6.8034514780666893</v>
      </c>
      <c r="V59" s="42">
        <v>0.28347714491944559</v>
      </c>
      <c r="W59" s="42">
        <v>0</v>
      </c>
      <c r="X59" s="42">
        <v>2.6520341161058814</v>
      </c>
      <c r="Y59" s="42">
        <v>0.60937422249765238</v>
      </c>
      <c r="Z59" s="42">
        <v>0.50379640694495453</v>
      </c>
      <c r="AA59" s="42">
        <v>1.2887595310875228</v>
      </c>
      <c r="AB59" s="42">
        <v>2.3160685882780223</v>
      </c>
      <c r="AC59" s="42">
        <v>6.6617129056069668</v>
      </c>
      <c r="AD59" s="74">
        <f t="shared" si="5"/>
        <v>99.999999999999986</v>
      </c>
      <c r="AF59" s="42">
        <f>('SECA - Vetor de Impacto'!AH60/'Contribuição - SECA'!$BA59)*100</f>
        <v>5.0935111888289049</v>
      </c>
      <c r="AG59" s="42">
        <f>('SECA - Vetor de Impacto'!AI60/'Contribuição - SECA'!$BA59)*100</f>
        <v>1.4009794231163128</v>
      </c>
      <c r="AH59" s="42">
        <f>('SECA - Vetor de Impacto'!AJ60/'Contribuição - SECA'!$BA59)*100</f>
        <v>2.4739549655509894</v>
      </c>
      <c r="AI59" s="42">
        <f>('SECA - Vetor de Impacto'!AK60/'Contribuição - SECA'!$BA59)*100</f>
        <v>1.5688898219546883</v>
      </c>
      <c r="AJ59" s="42">
        <f>('SECA - Vetor de Impacto'!AL60/'Contribuição - SECA'!$BA59)*100</f>
        <v>1.5493666623563631</v>
      </c>
      <c r="AK59" s="42">
        <f>('SECA - Vetor de Impacto'!AM60/'Contribuição - SECA'!$BA59)*100</f>
        <v>7.6754476533699139</v>
      </c>
      <c r="AL59" s="42">
        <f>('SECA - Vetor de Impacto'!AN60/'Contribuição - SECA'!$BA59)*100</f>
        <v>5.1134910357811698</v>
      </c>
      <c r="AM59" s="42">
        <f>('SECA - Vetor de Impacto'!AO60/'Contribuição - SECA'!$BA59)*100</f>
        <v>5.655469107867197</v>
      </c>
      <c r="AN59" s="42">
        <f>('SECA - Vetor de Impacto'!AP60/'Contribuição - SECA'!$BA59)*100</f>
        <v>5.2352867641644787</v>
      </c>
      <c r="AO59" s="42">
        <f>('SECA - Vetor de Impacto'!AQ60/'Contribuição - SECA'!$BA59)*100</f>
        <v>6.8443635492878077</v>
      </c>
      <c r="AP59" s="42">
        <f>('SECA - Vetor de Impacto'!AR60/'Contribuição - SECA'!$BA59)*100</f>
        <v>5.0610946620996913</v>
      </c>
      <c r="AQ59" s="42">
        <f>('SECA - Vetor de Impacto'!AS60/'Contribuição - SECA'!$BA59)*100</f>
        <v>6.7823961552690966</v>
      </c>
      <c r="AR59" s="42">
        <f>('SECA - Vetor de Impacto'!AT60/'Contribuição - SECA'!$BA59)*100</f>
        <v>7.7937000947190818</v>
      </c>
      <c r="AS59" s="42">
        <f>('SECA - Vetor de Impacto'!AU60/'Contribuição - SECA'!$BA59)*100</f>
        <v>0.4907160399074183</v>
      </c>
      <c r="AT59" s="42">
        <f>('SECA - Vetor de Impacto'!AV60/'Contribuição - SECA'!$BA59)*100</f>
        <v>7.9139114072340311</v>
      </c>
      <c r="AU59" s="42">
        <f>('SECA - Vetor de Impacto'!AW60/'Contribuição - SECA'!$BA59)*100</f>
        <v>7.9139114072340311</v>
      </c>
      <c r="AV59" s="42">
        <f>('SECA - Vetor de Impacto'!AX60/'Contribuição - SECA'!$BA59)*100</f>
        <v>5.2759409381560216</v>
      </c>
      <c r="AW59" s="42">
        <f>('SECA - Vetor de Impacto'!AY60/'Contribuição - SECA'!$BA59)*100</f>
        <v>7.9139114072340311</v>
      </c>
      <c r="AX59" s="42">
        <f>('SECA - Vetor de Impacto'!AZ60/'Contribuição - SECA'!$BA59)*100</f>
        <v>7.9139114072340311</v>
      </c>
      <c r="AY59" s="42">
        <f>('SECA - Vetor de Impacto'!BA60/'Contribuição - SECA'!$BA59)*100</f>
        <v>0.32974630863475152</v>
      </c>
      <c r="AZ59" s="42">
        <f>('SECA - Vetor de Impacto'!BB60/'Contribuição - SECA'!$BA59)*100</f>
        <v>0</v>
      </c>
      <c r="BA59" s="77">
        <f>SUM('SECA - Vetor de Impacto'!AH60:BB60)</f>
        <v>12.63597668134002</v>
      </c>
      <c r="BB59" s="77">
        <f t="shared" si="1"/>
        <v>100</v>
      </c>
      <c r="BC59" s="42">
        <f>('SECA - Vetor de Impacto'!BC60/'Contribuição - SECA'!$BI59)*100</f>
        <v>18.900243487004193</v>
      </c>
      <c r="BD59" s="42">
        <f>('SECA - Vetor de Impacto'!BD60/'Contribuição - SECA'!$BI59)*100</f>
        <v>4.3428254221785716</v>
      </c>
      <c r="BE59" s="42">
        <f>('SECA - Vetor de Impacto'!BE60/'Contribuição - SECA'!$BI59)*100</f>
        <v>3.5904043244809198</v>
      </c>
      <c r="BF59" s="42">
        <f>('SECA - Vetor de Impacto'!BF60/'Contribuição - SECA'!$BI59)*100</f>
        <v>9.1845986391447525</v>
      </c>
      <c r="BG59" s="42">
        <f>('SECA - Vetor de Impacto'!BG60/'Contribuição - SECA'!$BI59)*100</f>
        <v>16.505918979403138</v>
      </c>
      <c r="BH59" s="42">
        <f>('SECA - Vetor de Impacto'!BH60/'Contribuição - SECA'!$BI59)*100</f>
        <v>47.476009147788446</v>
      </c>
      <c r="BI59" s="77">
        <f>SUM('SECA - Vetor de Impacto'!BC60:BH60)</f>
        <v>2.0624451891451345</v>
      </c>
      <c r="BJ59" s="77">
        <f t="shared" si="2"/>
        <v>100.00000000000001</v>
      </c>
      <c r="BL59" s="42">
        <f>('SECA - Vetor de Impacto'!AH60/'Contribuição - SECA'!$BY59)*100</f>
        <v>8.1826166164498879</v>
      </c>
      <c r="BM59" s="42">
        <f>('SECA - Vetor de Impacto'!AI60/'Contribuição - SECA'!$BY59)*100</f>
        <v>2.2506434327734608</v>
      </c>
      <c r="BN59" s="42">
        <f>('SECA - Vetor de Impacto'!AJ60/'Contribuição - SECA'!$BY59)*100</f>
        <v>3.9743556574223571</v>
      </c>
      <c r="BO59" s="42">
        <f>('SECA - Vetor de Impacto'!AK60/'Contribuição - SECA'!$BY59)*100</f>
        <v>2.520387891688749</v>
      </c>
      <c r="BP59" s="42">
        <f>('SECA - Vetor de Impacto'!AL60/'Contribuição - SECA'!$BY59)*100</f>
        <v>2.4890243540007932</v>
      </c>
      <c r="BQ59" s="42">
        <f>('SECA - Vetor de Impacto'!AM60/'Contribuição - SECA'!$BY59)*100</f>
        <v>12.330442238921648</v>
      </c>
      <c r="BR59" s="42">
        <f>('SECA - Vetor de Impacto'!AN60/'Contribuição - SECA'!$BY59)*100</f>
        <v>8.2147138125892187</v>
      </c>
      <c r="BS59" s="42">
        <f>('SECA - Vetor de Impacto'!AO60/'Contribuição - SECA'!$BY59)*100</f>
        <v>9.0853899756511574</v>
      </c>
      <c r="BT59" s="42">
        <f>('SECA - Vetor de Impacto'!AP60/'Contribuição - SECA'!$BY59)*100</f>
        <v>8.4103760412435218</v>
      </c>
      <c r="BU59" s="42">
        <f>('SECA - Vetor de Impacto'!AQ60/'Contribuição - SECA'!$BY59)*100</f>
        <v>10.99532342841538</v>
      </c>
      <c r="BV59" s="42">
        <f>('SECA - Vetor de Impacto'!AR60/'Contribuição - SECA'!$BY59)*100</f>
        <v>8.1305401606557357</v>
      </c>
      <c r="BW59" s="42">
        <f>('SECA - Vetor de Impacto'!AS60/'Contribuição - SECA'!$BY59)*100</f>
        <v>10.895774137331525</v>
      </c>
      <c r="BX59" s="42">
        <f>('SECA - Vetor de Impacto'!AT60/'Contribuição - SECA'!$BY59)*100</f>
        <v>12.520412252856561</v>
      </c>
      <c r="BY59" s="77">
        <f>SUM('SECA - Vetor de Impacto'!AH60:AT60)</f>
        <v>7.8656365836323916</v>
      </c>
      <c r="BZ59" s="77">
        <f t="shared" si="3"/>
        <v>100</v>
      </c>
      <c r="CA59" s="42">
        <f>('SECA - Vetor de Impacto'!AU60/'Contribuição - SECA'!$CI59)*100</f>
        <v>1.2998394895176066</v>
      </c>
      <c r="CB59" s="42">
        <f>('SECA - Vetor de Impacto'!AV60/'Contribuição - SECA'!$CI59)*100</f>
        <v>20.962865949129</v>
      </c>
      <c r="CC59" s="42">
        <f>('SECA - Vetor de Impacto'!AW60/'Contribuição - SECA'!$CI59)*100</f>
        <v>20.962865949129</v>
      </c>
      <c r="CD59" s="42">
        <f>('SECA - Vetor de Impacto'!AX60/'Contribuição - SECA'!$CI59)*100</f>
        <v>13.975243966086001</v>
      </c>
      <c r="CE59" s="42">
        <f>('SECA - Vetor de Impacto'!AY60/'Contribuição - SECA'!$CI59)*100</f>
        <v>20.962865949129</v>
      </c>
      <c r="CF59" s="42">
        <f>('SECA - Vetor de Impacto'!AZ60/'Contribuição - SECA'!$CI59)*100</f>
        <v>20.962865949129</v>
      </c>
      <c r="CG59" s="42">
        <f>('SECA - Vetor de Impacto'!BA60/'Contribuição - SECA'!$CI59)*100</f>
        <v>0.87345274788037564</v>
      </c>
      <c r="CH59" s="42">
        <f>('SECA - Vetor de Impacto'!BB60/'Contribuição - SECA'!$CI59)*100</f>
        <v>0</v>
      </c>
      <c r="CI59" s="77">
        <f>SUM('SECA - Vetor de Impacto'!AU60:BB60)</f>
        <v>4.7703400977076305</v>
      </c>
      <c r="CJ59" s="77">
        <f t="shared" si="4"/>
        <v>99.999999999999972</v>
      </c>
    </row>
    <row r="60" spans="1:88" x14ac:dyDescent="0.25">
      <c r="A60" s="34" t="s">
        <v>985</v>
      </c>
      <c r="B60" s="34" t="s">
        <v>986</v>
      </c>
      <c r="C60" s="42">
        <v>4.0876367785847627</v>
      </c>
      <c r="D60" s="42">
        <v>1.7622438862548098</v>
      </c>
      <c r="E60" s="42">
        <v>3.6618095974975784</v>
      </c>
      <c r="F60" s="42">
        <v>3.7084672994490302</v>
      </c>
      <c r="G60" s="42">
        <v>0.57914963615232673</v>
      </c>
      <c r="H60" s="42">
        <v>4.3273487519753164</v>
      </c>
      <c r="I60" s="42">
        <v>1.4771013254364322</v>
      </c>
      <c r="J60" s="42">
        <v>3.2554923620375558</v>
      </c>
      <c r="K60" s="42">
        <v>2.8265268769380216</v>
      </c>
      <c r="L60" s="42">
        <v>4.5493585662016001</v>
      </c>
      <c r="M60" s="42">
        <v>3.7397585306129697</v>
      </c>
      <c r="N60" s="42">
        <v>5.79461138823602</v>
      </c>
      <c r="O60" s="42">
        <v>3.6055884983413553</v>
      </c>
      <c r="P60" s="42">
        <v>0.42082437557918784</v>
      </c>
      <c r="Q60" s="42">
        <v>5.9249400180752403</v>
      </c>
      <c r="R60" s="42">
        <v>5.9249400180752403</v>
      </c>
      <c r="S60" s="42">
        <v>1.9749800060250806</v>
      </c>
      <c r="T60" s="42">
        <v>5.9249400180752403</v>
      </c>
      <c r="U60" s="42">
        <v>5.9249400180752403</v>
      </c>
      <c r="V60" s="42">
        <v>2.9624700090376193</v>
      </c>
      <c r="W60" s="42">
        <v>4.924141524456064</v>
      </c>
      <c r="X60" s="42">
        <v>2.142282031328854</v>
      </c>
      <c r="Y60" s="42">
        <v>5.2307175778569803</v>
      </c>
      <c r="Z60" s="42">
        <v>4.6221237812793907</v>
      </c>
      <c r="AA60" s="42">
        <v>4.158011918450045</v>
      </c>
      <c r="AB60" s="42">
        <v>3.4036889465538618</v>
      </c>
      <c r="AC60" s="42">
        <v>3.0859062594141871</v>
      </c>
      <c r="AD60" s="74">
        <f t="shared" si="5"/>
        <v>99.999999999999986</v>
      </c>
      <c r="AF60" s="42">
        <f>('SECA - Vetor de Impacto'!AH61/'Contribuição - SECA'!$BA60)*100</f>
        <v>5.2841016827399931</v>
      </c>
      <c r="AG60" s="42">
        <f>('SECA - Vetor de Impacto'!AI61/'Contribuição - SECA'!$BA60)*100</f>
        <v>2.278058543151992</v>
      </c>
      <c r="AH60" s="42">
        <f>('SECA - Vetor de Impacto'!AJ61/'Contribuição - SECA'!$BA60)*100</f>
        <v>4.7336334669905833</v>
      </c>
      <c r="AI60" s="42">
        <f>('SECA - Vetor de Impacto'!AK61/'Contribuição - SECA'!$BA60)*100</f>
        <v>4.7939480337559326</v>
      </c>
      <c r="AJ60" s="42">
        <f>('SECA - Vetor de Impacto'!AL61/'Contribuição - SECA'!$BA60)*100</f>
        <v>0.74866866424719569</v>
      </c>
      <c r="AK60" s="42">
        <f>('SECA - Vetor de Impacto'!AM61/'Contribuição - SECA'!$BA60)*100</f>
        <v>5.5939781494069996</v>
      </c>
      <c r="AL60" s="42">
        <f>('SECA - Vetor de Impacto'!AN61/'Contribuição - SECA'!$BA60)*100</f>
        <v>1.9094538047527931</v>
      </c>
      <c r="AM60" s="42">
        <f>('SECA - Vetor de Impacto'!AO61/'Contribuição - SECA'!$BA60)*100</f>
        <v>4.2083858229560471</v>
      </c>
      <c r="AN60" s="42">
        <f>('SECA - Vetor de Impacto'!AP61/'Contribuição - SECA'!$BA60)*100</f>
        <v>3.6538607111537678</v>
      </c>
      <c r="AO60" s="42">
        <f>('SECA - Vetor de Impacto'!AQ61/'Contribuição - SECA'!$BA60)*100</f>
        <v>5.8809709759428399</v>
      </c>
      <c r="AP60" s="42">
        <f>('SECA - Vetor de Impacto'!AR61/'Contribuição - SECA'!$BA60)*100</f>
        <v>4.8343983125367265</v>
      </c>
      <c r="AQ60" s="42">
        <f>('SECA - Vetor de Impacto'!AS61/'Contribuição - SECA'!$BA60)*100</f>
        <v>7.4907134478820829</v>
      </c>
      <c r="AR60" s="42">
        <f>('SECA - Vetor de Impacto'!AT61/'Contribuição - SECA'!$BA60)*100</f>
        <v>4.6609562647955922</v>
      </c>
      <c r="AS60" s="42">
        <f>('SECA - Vetor de Impacto'!AU61/'Contribuição - SECA'!$BA60)*100</f>
        <v>0.5440010724010278</v>
      </c>
      <c r="AT60" s="42">
        <f>('SECA - Vetor de Impacto'!AV61/'Contribuição - SECA'!$BA60)*100</f>
        <v>7.6591897019001944</v>
      </c>
      <c r="AU60" s="42">
        <f>('SECA - Vetor de Impacto'!AW61/'Contribuição - SECA'!$BA60)*100</f>
        <v>7.6591897019001944</v>
      </c>
      <c r="AV60" s="42">
        <f>('SECA - Vetor de Impacto'!AX61/'Contribuição - SECA'!$BA60)*100</f>
        <v>2.5530632339667325</v>
      </c>
      <c r="AW60" s="42">
        <f>('SECA - Vetor de Impacto'!AY61/'Contribuição - SECA'!$BA60)*100</f>
        <v>7.6591897019001944</v>
      </c>
      <c r="AX60" s="42">
        <f>('SECA - Vetor de Impacto'!AZ61/'Contribuição - SECA'!$BA60)*100</f>
        <v>7.6591897019001944</v>
      </c>
      <c r="AY60" s="42">
        <f>('SECA - Vetor de Impacto'!BA61/'Contribuição - SECA'!$BA60)*100</f>
        <v>3.8295948509500963</v>
      </c>
      <c r="AZ60" s="42">
        <f>('SECA - Vetor de Impacto'!BB61/'Contribuição - SECA'!$BA60)*100</f>
        <v>6.3654541547688082</v>
      </c>
      <c r="BA60" s="77">
        <f>SUM('SECA - Vetor de Impacto'!AH61:BB61)</f>
        <v>13.056211412963261</v>
      </c>
      <c r="BB60" s="77">
        <f t="shared" si="1"/>
        <v>99.999999999999986</v>
      </c>
      <c r="BC60" s="42">
        <f>('SECA - Vetor de Impacto'!BC61/'Contribuição - SECA'!$BI60)*100</f>
        <v>9.4612353837833663</v>
      </c>
      <c r="BD60" s="42">
        <f>('SECA - Vetor de Impacto'!BD61/'Contribuição - SECA'!$BI60)*100</f>
        <v>23.101090102268238</v>
      </c>
      <c r="BE60" s="42">
        <f>('SECA - Vetor de Impacto'!BE61/'Contribuição - SECA'!$BI60)*100</f>
        <v>20.413279123916688</v>
      </c>
      <c r="BF60" s="42">
        <f>('SECA - Vetor de Impacto'!BF61/'Contribuição - SECA'!$BI60)*100</f>
        <v>18.363562273184929</v>
      </c>
      <c r="BG60" s="42">
        <f>('SECA - Vetor de Impacto'!BG61/'Contribuição - SECA'!$BI60)*100</f>
        <v>15.032148814015953</v>
      </c>
      <c r="BH60" s="42">
        <f>('SECA - Vetor de Impacto'!BH61/'Contribuição - SECA'!$BI60)*100</f>
        <v>13.628684302830818</v>
      </c>
      <c r="BI60" s="77">
        <f>SUM('SECA - Vetor de Impacto'!BC61:BH61)</f>
        <v>3.8215965808610797</v>
      </c>
      <c r="BJ60" s="77">
        <f t="shared" si="2"/>
        <v>100</v>
      </c>
      <c r="BL60" s="42">
        <f>('SECA - Vetor de Impacto'!AH61/'Contribuição - SECA'!$BY60)*100</f>
        <v>9.42392614969196</v>
      </c>
      <c r="BM60" s="42">
        <f>('SECA - Vetor de Impacto'!AI61/'Contribuição - SECA'!$BY60)*100</f>
        <v>4.0628013547625716</v>
      </c>
      <c r="BN60" s="42">
        <f>('SECA - Vetor de Impacto'!AJ61/'Contribuição - SECA'!$BY60)*100</f>
        <v>8.4421941308097654</v>
      </c>
      <c r="BO60" s="42">
        <f>('SECA - Vetor de Impacto'!AK61/'Contribuição - SECA'!$BY60)*100</f>
        <v>8.5497620878768945</v>
      </c>
      <c r="BP60" s="42">
        <f>('SECA - Vetor de Impacto'!AL61/'Contribuição - SECA'!$BY60)*100</f>
        <v>1.3352124213468248</v>
      </c>
      <c r="BQ60" s="42">
        <f>('SECA - Vetor de Impacto'!AM61/'Contribuição - SECA'!$BY60)*100</f>
        <v>9.9765750411650505</v>
      </c>
      <c r="BR60" s="42">
        <f>('SECA - Vetor de Impacto'!AN61/'Contribuição - SECA'!$BY60)*100</f>
        <v>3.4054135825993122</v>
      </c>
      <c r="BS60" s="42">
        <f>('SECA - Vetor de Impacto'!AO61/'Contribuição - SECA'!$BY60)*100</f>
        <v>7.5054417167051097</v>
      </c>
      <c r="BT60" s="42">
        <f>('SECA - Vetor de Impacto'!AP61/'Contribuição - SECA'!$BY60)*100</f>
        <v>6.5164744303934281</v>
      </c>
      <c r="BU60" s="42">
        <f>('SECA - Vetor de Impacto'!AQ61/'Contribuição - SECA'!$BY60)*100</f>
        <v>10.488412126283874</v>
      </c>
      <c r="BV60" s="42">
        <f>('SECA - Vetor de Impacto'!AR61/'Contribuição - SECA'!$BY60)*100</f>
        <v>8.6219030993206758</v>
      </c>
      <c r="BW60" s="42">
        <f>('SECA - Vetor de Impacto'!AS61/'Contribuição - SECA'!$BY60)*100</f>
        <v>13.359305815769387</v>
      </c>
      <c r="BX60" s="42">
        <f>('SECA - Vetor de Impacto'!AT61/'Contribuição - SECA'!$BY60)*100</f>
        <v>8.312578043275149</v>
      </c>
      <c r="BY60" s="77">
        <f>SUM('SECA - Vetor de Impacto'!AH61:AT61)</f>
        <v>7.3207649976865916</v>
      </c>
      <c r="BZ60" s="77">
        <f t="shared" si="3"/>
        <v>100</v>
      </c>
      <c r="CA60" s="42">
        <f>('SECA - Vetor de Impacto'!AU61/'Contribuição - SECA'!$CI60)*100</f>
        <v>1.2383679483480861</v>
      </c>
      <c r="CB60" s="42">
        <f>('SECA - Vetor de Impacto'!AV61/'Contribuição - SECA'!$CI60)*100</f>
        <v>17.435434447377045</v>
      </c>
      <c r="CC60" s="42">
        <f>('SECA - Vetor de Impacto'!AW61/'Contribuição - SECA'!$CI60)*100</f>
        <v>17.435434447377045</v>
      </c>
      <c r="CD60" s="42">
        <f>('SECA - Vetor de Impacto'!AX61/'Contribuição - SECA'!$CI60)*100</f>
        <v>5.8118114824590164</v>
      </c>
      <c r="CE60" s="42">
        <f>('SECA - Vetor de Impacto'!AY61/'Contribuição - SECA'!$CI60)*100</f>
        <v>17.435434447377045</v>
      </c>
      <c r="CF60" s="42">
        <f>('SECA - Vetor de Impacto'!AZ61/'Contribuição - SECA'!$CI60)*100</f>
        <v>17.435434447377045</v>
      </c>
      <c r="CG60" s="42">
        <f>('SECA - Vetor de Impacto'!BA61/'Contribuição - SECA'!$CI60)*100</f>
        <v>8.7177172236885205</v>
      </c>
      <c r="CH60" s="42">
        <f>('SECA - Vetor de Impacto'!BB61/'Contribuição - SECA'!$CI60)*100</f>
        <v>14.490365555996204</v>
      </c>
      <c r="CI60" s="77">
        <f>SUM('SECA - Vetor de Impacto'!AU61:BB61)</f>
        <v>5.7354464152766678</v>
      </c>
      <c r="CJ60" s="77">
        <f t="shared" si="4"/>
        <v>100.00000000000001</v>
      </c>
    </row>
    <row r="61" spans="1:88" x14ac:dyDescent="0.25">
      <c r="A61" s="34" t="s">
        <v>987</v>
      </c>
      <c r="B61" s="34" t="s">
        <v>988</v>
      </c>
      <c r="C61" s="42">
        <v>2.9090314388586656</v>
      </c>
      <c r="D61" s="42">
        <v>4.4781550801922236</v>
      </c>
      <c r="E61" s="42">
        <v>4.6785810710799494</v>
      </c>
      <c r="F61" s="42">
        <v>4.1899479709811303</v>
      </c>
      <c r="G61" s="42">
        <v>3.0414451770469713</v>
      </c>
      <c r="H61" s="42">
        <v>3.5521690448480765</v>
      </c>
      <c r="I61" s="42">
        <v>4.3813821823339136</v>
      </c>
      <c r="J61" s="42">
        <v>3.1566311520467738</v>
      </c>
      <c r="K61" s="42">
        <v>1.52675863594895</v>
      </c>
      <c r="L61" s="42">
        <v>6.6456950877091669</v>
      </c>
      <c r="M61" s="42">
        <v>5.0609543750210229</v>
      </c>
      <c r="N61" s="42">
        <v>6.9151953933017216</v>
      </c>
      <c r="O61" s="42">
        <v>6.2354709994389887</v>
      </c>
      <c r="P61" s="42">
        <v>0.21901998525436958</v>
      </c>
      <c r="Q61" s="42">
        <v>0</v>
      </c>
      <c r="R61" s="42">
        <v>0</v>
      </c>
      <c r="S61" s="42">
        <v>4.7968080721142252</v>
      </c>
      <c r="T61" s="42">
        <v>7.1952121081713374</v>
      </c>
      <c r="U61" s="42">
        <v>7.1952121081713374</v>
      </c>
      <c r="V61" s="42">
        <v>6.295810594649919</v>
      </c>
      <c r="W61" s="42">
        <v>2.6893155768187542</v>
      </c>
      <c r="X61" s="42">
        <v>2.4033594162968961</v>
      </c>
      <c r="Y61" s="42">
        <v>3.3868411479269498</v>
      </c>
      <c r="Z61" s="42">
        <v>2.3743618290667254</v>
      </c>
      <c r="AA61" s="42">
        <v>2.4020790470298103</v>
      </c>
      <c r="AB61" s="42">
        <v>3.5210612444242715</v>
      </c>
      <c r="AC61" s="42">
        <v>0.74950126126784788</v>
      </c>
      <c r="AD61" s="74">
        <f t="shared" si="5"/>
        <v>100.00000000000001</v>
      </c>
      <c r="AF61" s="42">
        <f>('SECA - Vetor de Impacto'!AH62/'Contribuição - SECA'!$BA61)*100</f>
        <v>3.4158477335743358</v>
      </c>
      <c r="AG61" s="42">
        <f>('SECA - Vetor de Impacto'!AI62/'Contribuição - SECA'!$BA61)*100</f>
        <v>5.2583467050017632</v>
      </c>
      <c r="AH61" s="42">
        <f>('SECA - Vetor de Impacto'!AJ62/'Contribuição - SECA'!$BA61)*100</f>
        <v>5.4936912453109725</v>
      </c>
      <c r="AI61" s="42">
        <f>('SECA - Vetor de Impacto'!AK62/'Contribuição - SECA'!$BA61)*100</f>
        <v>4.9199276739633868</v>
      </c>
      <c r="AJ61" s="42">
        <f>('SECA - Vetor de Impacto'!AL62/'Contribuição - SECA'!$BA61)*100</f>
        <v>3.5713308134210378</v>
      </c>
      <c r="AK61" s="42">
        <f>('SECA - Vetor de Impacto'!AM62/'Contribuição - SECA'!$BA61)*100</f>
        <v>4.1710338427548104</v>
      </c>
      <c r="AL61" s="42">
        <f>('SECA - Vetor de Impacto'!AN62/'Contribuição - SECA'!$BA61)*100</f>
        <v>5.1447138719546164</v>
      </c>
      <c r="AM61" s="42">
        <f>('SECA - Vetor de Impacto'!AO62/'Contribuição - SECA'!$BA61)*100</f>
        <v>3.706584680528433</v>
      </c>
      <c r="AN61" s="42">
        <f>('SECA - Vetor de Impacto'!AP62/'Contribuição - SECA'!$BA61)*100</f>
        <v>1.7927530643558101</v>
      </c>
      <c r="AO61" s="42">
        <f>('SECA - Vetor de Impacto'!AQ62/'Contribuição - SECA'!$BA61)*100</f>
        <v>7.8035191370375419</v>
      </c>
      <c r="AP61" s="42">
        <f>('SECA - Vetor de Impacto'!AR62/'Contribuição - SECA'!$BA61)*100</f>
        <v>5.9426822621144542</v>
      </c>
      <c r="AQ61" s="42">
        <f>('SECA - Vetor de Impacto'!AS62/'Contribuição - SECA'!$BA61)*100</f>
        <v>8.119972234023356</v>
      </c>
      <c r="AR61" s="42">
        <f>('SECA - Vetor de Impacto'!AT62/'Contribuição - SECA'!$BA61)*100</f>
        <v>7.3218251259459812</v>
      </c>
      <c r="AS61" s="42">
        <f>('SECA - Vetor de Impacto'!AU62/'Contribuição - SECA'!$BA61)*100</f>
        <v>0.25717801129442203</v>
      </c>
      <c r="AT61" s="42">
        <f>('SECA - Vetor de Impacto'!AV62/'Contribuição - SECA'!$BA61)*100</f>
        <v>0</v>
      </c>
      <c r="AU61" s="42">
        <f>('SECA - Vetor de Impacto'!AW62/'Contribuição - SECA'!$BA61)*100</f>
        <v>0</v>
      </c>
      <c r="AV61" s="42">
        <f>('SECA - Vetor de Impacto'!AX62/'Contribuição - SECA'!$BA61)*100</f>
        <v>5.632515951065499</v>
      </c>
      <c r="AW61" s="42">
        <f>('SECA - Vetor de Impacto'!AY62/'Contribuição - SECA'!$BA61)*100</f>
        <v>8.448773926598248</v>
      </c>
      <c r="AX61" s="42">
        <f>('SECA - Vetor de Impacto'!AZ62/'Contribuição - SECA'!$BA61)*100</f>
        <v>8.448773926598248</v>
      </c>
      <c r="AY61" s="42">
        <f>('SECA - Vetor de Impacto'!BA62/'Contribuição - SECA'!$BA61)*100</f>
        <v>7.392677185773465</v>
      </c>
      <c r="AZ61" s="42">
        <f>('SECA - Vetor de Impacto'!BB62/'Contribuição - SECA'!$BA61)*100</f>
        <v>3.1578526086836187</v>
      </c>
      <c r="BA61" s="77">
        <f>SUM('SECA - Vetor de Impacto'!AH62:BB62)</f>
        <v>11.836036905329205</v>
      </c>
      <c r="BB61" s="77">
        <f t="shared" si="1"/>
        <v>100</v>
      </c>
      <c r="BC61" s="42">
        <f>('SECA - Vetor de Impacto'!BC62/'Contribuição - SECA'!$BI61)*100</f>
        <v>16.198196270954398</v>
      </c>
      <c r="BD61" s="42">
        <f>('SECA - Vetor de Impacto'!BD62/'Contribuição - SECA'!$BI61)*100</f>
        <v>22.826680554169798</v>
      </c>
      <c r="BE61" s="42">
        <f>('SECA - Vetor de Impacto'!BE62/'Contribuição - SECA'!$BI61)*100</f>
        <v>16.002757916560387</v>
      </c>
      <c r="BF61" s="42">
        <f>('SECA - Vetor de Impacto'!BF62/'Contribuição - SECA'!$BI61)*100</f>
        <v>16.189566819800771</v>
      </c>
      <c r="BG61" s="42">
        <f>('SECA - Vetor de Impacto'!BG62/'Contribuição - SECA'!$BI61)*100</f>
        <v>23.731299085974729</v>
      </c>
      <c r="BH61" s="42">
        <f>('SECA - Vetor de Impacto'!BH62/'Contribuição - SECA'!$BI61)*100</f>
        <v>5.0514993525399117</v>
      </c>
      <c r="BI61" s="77">
        <f>SUM('SECA - Vetor de Impacto'!BC62:BH62)</f>
        <v>2.0620940318301995</v>
      </c>
      <c r="BJ61" s="77">
        <f t="shared" si="2"/>
        <v>99.999999999999986</v>
      </c>
      <c r="BL61" s="42">
        <f>('SECA - Vetor de Impacto'!AH62/'Contribuição - SECA'!$BY61)*100</f>
        <v>5.1241127338122991</v>
      </c>
      <c r="BM61" s="42">
        <f>('SECA - Vetor de Impacto'!AI62/'Contribuição - SECA'!$BY61)*100</f>
        <v>7.888045197408422</v>
      </c>
      <c r="BN61" s="42">
        <f>('SECA - Vetor de Impacto'!AJ62/'Contribuição - SECA'!$BY61)*100</f>
        <v>8.2410855112311161</v>
      </c>
      <c r="BO61" s="42">
        <f>('SECA - Vetor de Impacto'!AK62/'Contribuição - SECA'!$BY61)*100</f>
        <v>7.3803828536617324</v>
      </c>
      <c r="BP61" s="42">
        <f>('SECA - Vetor de Impacto'!AL62/'Contribuição - SECA'!$BY61)*100</f>
        <v>5.3573528813469684</v>
      </c>
      <c r="BQ61" s="42">
        <f>('SECA - Vetor de Impacto'!AM62/'Contribuição - SECA'!$BY61)*100</f>
        <v>6.2569673164141495</v>
      </c>
      <c r="BR61" s="42">
        <f>('SECA - Vetor de Impacto'!AN62/'Contribuição - SECA'!$BY61)*100</f>
        <v>7.7175845995682568</v>
      </c>
      <c r="BS61" s="42">
        <f>('SECA - Vetor de Impacto'!AO62/'Contribuição - SECA'!$BY61)*100</f>
        <v>5.5602471895242083</v>
      </c>
      <c r="BT61" s="42">
        <f>('SECA - Vetor de Impacto'!AP62/'Contribuição - SECA'!$BY61)*100</f>
        <v>2.6893086349707209</v>
      </c>
      <c r="BU61" s="42">
        <f>('SECA - Vetor de Impacto'!AQ62/'Contribuição - SECA'!$BY61)*100</f>
        <v>11.706058026421642</v>
      </c>
      <c r="BV61" s="42">
        <f>('SECA - Vetor de Impacto'!AR62/'Contribuição - SECA'!$BY61)*100</f>
        <v>8.9146168762145965</v>
      </c>
      <c r="BW61" s="42">
        <f>('SECA - Vetor de Impacto'!AS62/'Contribuição - SECA'!$BY61)*100</f>
        <v>12.180769275398355</v>
      </c>
      <c r="BX61" s="42">
        <f>('SECA - Vetor de Impacto'!AT62/'Contribuição - SECA'!$BY61)*100</f>
        <v>10.983468904027534</v>
      </c>
      <c r="BY61" s="77">
        <f>SUM('SECA - Vetor de Impacto'!AH62:AT62)</f>
        <v>7.8901659541536446</v>
      </c>
      <c r="BZ61" s="77">
        <f t="shared" si="3"/>
        <v>99.999999999999986</v>
      </c>
      <c r="CA61" s="42">
        <f>('SECA - Vetor de Impacto'!AU62/'Contribuição - SECA'!$CI61)*100</f>
        <v>0.77143131911424678</v>
      </c>
      <c r="CB61" s="42">
        <f>('SECA - Vetor de Impacto'!AV62/'Contribuição - SECA'!$CI61)*100</f>
        <v>0</v>
      </c>
      <c r="CC61" s="42">
        <f>('SECA - Vetor de Impacto'!AW62/'Contribuição - SECA'!$CI61)*100</f>
        <v>0</v>
      </c>
      <c r="CD61" s="42">
        <f>('SECA - Vetor de Impacto'!AX62/'Contribuição - SECA'!$CI61)*100</f>
        <v>16.895298272946615</v>
      </c>
      <c r="CE61" s="42">
        <f>('SECA - Vetor de Impacto'!AY62/'Contribuição - SECA'!$CI61)*100</f>
        <v>25.342947409419921</v>
      </c>
      <c r="CF61" s="42">
        <f>('SECA - Vetor de Impacto'!AZ62/'Contribuição - SECA'!$CI61)*100</f>
        <v>25.342947409419921</v>
      </c>
      <c r="CG61" s="42">
        <f>('SECA - Vetor de Impacto'!BA62/'Contribuição - SECA'!$CI61)*100</f>
        <v>22.175078983242429</v>
      </c>
      <c r="CH61" s="42">
        <f>('SECA - Vetor de Impacto'!BB62/'Contribuição - SECA'!$CI61)*100</f>
        <v>9.4722966058568527</v>
      </c>
      <c r="CI61" s="77">
        <f>SUM('SECA - Vetor de Impacto'!AU62:BB62)</f>
        <v>3.9458709511755607</v>
      </c>
      <c r="CJ61" s="77">
        <f t="shared" si="4"/>
        <v>99.999999999999986</v>
      </c>
    </row>
    <row r="62" spans="1:88" x14ac:dyDescent="0.25">
      <c r="A62" s="34" t="s">
        <v>989</v>
      </c>
      <c r="B62" s="34" t="s">
        <v>990</v>
      </c>
      <c r="C62" s="42">
        <v>5.1494386627973867</v>
      </c>
      <c r="D62" s="42">
        <v>2.3673779833394586</v>
      </c>
      <c r="E62" s="42">
        <v>0</v>
      </c>
      <c r="F62" s="42">
        <v>0</v>
      </c>
      <c r="G62" s="42">
        <v>0.5897683377135976</v>
      </c>
      <c r="H62" s="42">
        <v>6.6171993114057646</v>
      </c>
      <c r="I62" s="42">
        <v>5.5645530337813716</v>
      </c>
      <c r="J62" s="42">
        <v>6.0733167567515824</v>
      </c>
      <c r="K62" s="42">
        <v>0</v>
      </c>
      <c r="L62" s="42">
        <v>6.8006986258696838</v>
      </c>
      <c r="M62" s="42">
        <v>6.4301376526183391</v>
      </c>
      <c r="N62" s="42">
        <v>6.629530449795551</v>
      </c>
      <c r="O62" s="42">
        <v>6.8006986258696838</v>
      </c>
      <c r="P62" s="42">
        <v>0.16100864841405463</v>
      </c>
      <c r="Q62" s="42">
        <v>6.8006986258696838</v>
      </c>
      <c r="R62" s="42">
        <v>6.8006986258696838</v>
      </c>
      <c r="S62" s="42">
        <v>2.2668995419565618</v>
      </c>
      <c r="T62" s="42">
        <v>6.8006986258696838</v>
      </c>
      <c r="U62" s="42">
        <v>6.8006986258696838</v>
      </c>
      <c r="V62" s="42">
        <v>1.4168122137228518</v>
      </c>
      <c r="W62" s="42">
        <v>2.2394034558681395</v>
      </c>
      <c r="X62" s="42">
        <v>2.6603283880812523</v>
      </c>
      <c r="Y62" s="42">
        <v>0</v>
      </c>
      <c r="Z62" s="42">
        <v>0</v>
      </c>
      <c r="AA62" s="42">
        <v>0</v>
      </c>
      <c r="AB62" s="42">
        <v>5.7878286177614342</v>
      </c>
      <c r="AC62" s="42">
        <v>5.2422051907745466</v>
      </c>
      <c r="AD62" s="74">
        <f t="shared" si="5"/>
        <v>100</v>
      </c>
      <c r="AF62" s="42">
        <f>('SECA - Vetor de Impacto'!AH63/'Contribuição - SECA'!$BA62)*100</f>
        <v>5.9662382948796981</v>
      </c>
      <c r="AG62" s="42">
        <f>('SECA - Vetor de Impacto'!AI63/'Contribuição - SECA'!$BA62)*100</f>
        <v>2.7428894890422924</v>
      </c>
      <c r="AH62" s="42">
        <f>('SECA - Vetor de Impacto'!AJ63/'Contribuição - SECA'!$BA62)*100</f>
        <v>0</v>
      </c>
      <c r="AI62" s="42">
        <f>('SECA - Vetor de Impacto'!AK63/'Contribuição - SECA'!$BA62)*100</f>
        <v>0</v>
      </c>
      <c r="AJ62" s="42">
        <f>('SECA - Vetor de Impacto'!AL63/'Contribuição - SECA'!$BA62)*100</f>
        <v>0.68331689568332621</v>
      </c>
      <c r="AK62" s="42">
        <f>('SECA - Vetor de Impacto'!AM63/'Contribuição - SECA'!$BA62)*100</f>
        <v>7.6668139037728826</v>
      </c>
      <c r="AL62" s="42">
        <f>('SECA - Vetor de Impacto'!AN63/'Contribuição - SECA'!$BA62)*100</f>
        <v>6.4471977584446281</v>
      </c>
      <c r="AM62" s="42">
        <f>('SECA - Vetor de Impacto'!AO63/'Contribuição - SECA'!$BA62)*100</f>
        <v>7.0366611554863328</v>
      </c>
      <c r="AN62" s="42">
        <f>('SECA - Vetor de Impacto'!AP63/'Contribuição - SECA'!$BA62)*100</f>
        <v>0</v>
      </c>
      <c r="AO62" s="42">
        <f>('SECA - Vetor de Impacto'!AQ63/'Contribuição - SECA'!$BA62)*100</f>
        <v>7.8794197252478115</v>
      </c>
      <c r="AP62" s="42">
        <f>('SECA - Vetor de Impacto'!AR63/'Contribuição - SECA'!$BA62)*100</f>
        <v>7.4500806819123522</v>
      </c>
      <c r="AQ62" s="42">
        <f>('SECA - Vetor de Impacto'!AS63/'Contribuição - SECA'!$BA62)*100</f>
        <v>7.6811009969685209</v>
      </c>
      <c r="AR62" s="42">
        <f>('SECA - Vetor de Impacto'!AT63/'Contribuição - SECA'!$BA62)*100</f>
        <v>7.8794197252478115</v>
      </c>
      <c r="AS62" s="42">
        <f>('SECA - Vetor de Impacto'!AU63/'Contribuição - SECA'!$BA62)*100</f>
        <v>0.18654770488185754</v>
      </c>
      <c r="AT62" s="42">
        <f>('SECA - Vetor de Impacto'!AV63/'Contribuição - SECA'!$BA62)*100</f>
        <v>7.8794197252478115</v>
      </c>
      <c r="AU62" s="42">
        <f>('SECA - Vetor de Impacto'!AW63/'Contribuição - SECA'!$BA62)*100</f>
        <v>7.8794197252478115</v>
      </c>
      <c r="AV62" s="42">
        <f>('SECA - Vetor de Impacto'!AX63/'Contribuição - SECA'!$BA62)*100</f>
        <v>2.6264732417492715</v>
      </c>
      <c r="AW62" s="42">
        <f>('SECA - Vetor de Impacto'!AY63/'Contribuição - SECA'!$BA62)*100</f>
        <v>7.8794197252478115</v>
      </c>
      <c r="AX62" s="42">
        <f>('SECA - Vetor de Impacto'!AZ63/'Contribuição - SECA'!$BA62)*100</f>
        <v>7.8794197252478115</v>
      </c>
      <c r="AY62" s="42">
        <f>('SECA - Vetor de Impacto'!BA63/'Contribuição - SECA'!$BA62)*100</f>
        <v>1.6415457760932954</v>
      </c>
      <c r="AZ62" s="42">
        <f>('SECA - Vetor de Impacto'!BB63/'Contribuição - SECA'!$BA62)*100</f>
        <v>2.594615749598673</v>
      </c>
      <c r="BA62" s="77">
        <f>SUM('SECA - Vetor de Impacto'!AH63:BB63)</f>
        <v>12.691289902931899</v>
      </c>
      <c r="BB62" s="77">
        <f t="shared" si="1"/>
        <v>100.00000000000001</v>
      </c>
      <c r="BC62" s="42">
        <f>('SECA - Vetor de Impacto'!BC63/'Contribuição - SECA'!$BI62)*100</f>
        <v>19.432125679907841</v>
      </c>
      <c r="BD62" s="42">
        <f>('SECA - Vetor de Impacto'!BD63/'Contribuição - SECA'!$BI62)*100</f>
        <v>0</v>
      </c>
      <c r="BE62" s="42">
        <f>('SECA - Vetor de Impacto'!BE63/'Contribuição - SECA'!$BI62)*100</f>
        <v>0</v>
      </c>
      <c r="BF62" s="42">
        <f>('SECA - Vetor de Impacto'!BF63/'Contribuição - SECA'!$BI62)*100</f>
        <v>0</v>
      </c>
      <c r="BG62" s="42">
        <f>('SECA - Vetor de Impacto'!BG63/'Contribuição - SECA'!$BI62)*100</f>
        <v>42.276665398900512</v>
      </c>
      <c r="BH62" s="42">
        <f>('SECA - Vetor de Impacto'!BH63/'Contribuição - SECA'!$BI62)*100</f>
        <v>38.291208921191647</v>
      </c>
      <c r="BI62" s="77">
        <f>SUM('SECA - Vetor de Impacto'!BC63:BH63)</f>
        <v>2.013081736123322</v>
      </c>
      <c r="BJ62" s="77">
        <f t="shared" si="2"/>
        <v>100</v>
      </c>
      <c r="BL62" s="42">
        <f>('SECA - Vetor de Impacto'!AH63/'Contribuição - SECA'!$BY62)*100</f>
        <v>9.7117588784370721</v>
      </c>
      <c r="BM62" s="42">
        <f>('SECA - Vetor de Impacto'!AI63/'Contribuição - SECA'!$BY62)*100</f>
        <v>4.4648369761964615</v>
      </c>
      <c r="BN62" s="42">
        <f>('SECA - Vetor de Impacto'!AJ63/'Contribuição - SECA'!$BY62)*100</f>
        <v>0</v>
      </c>
      <c r="BO62" s="42">
        <f>('SECA - Vetor de Impacto'!AK63/'Contribuição - SECA'!$BY62)*100</f>
        <v>0</v>
      </c>
      <c r="BP62" s="42">
        <f>('SECA - Vetor de Impacto'!AL63/'Contribuição - SECA'!$BY62)*100</f>
        <v>1.1122936430705224</v>
      </c>
      <c r="BQ62" s="42">
        <f>('SECA - Vetor de Impacto'!AM63/'Contribuição - SECA'!$BY62)*100</f>
        <v>12.47993196369513</v>
      </c>
      <c r="BR62" s="42">
        <f>('SECA - Vetor de Impacto'!AN63/'Contribuição - SECA'!$BY62)*100</f>
        <v>10.494657936366709</v>
      </c>
      <c r="BS62" s="42">
        <f>('SECA - Vetor de Impacto'!AO63/'Contribuição - SECA'!$BY62)*100</f>
        <v>11.454178172869245</v>
      </c>
      <c r="BT62" s="42">
        <f>('SECA - Vetor de Impacto'!AP63/'Contribuição - SECA'!$BY62)*100</f>
        <v>0</v>
      </c>
      <c r="BU62" s="42">
        <f>('SECA - Vetor de Impacto'!AQ63/'Contribuição - SECA'!$BY62)*100</f>
        <v>12.8260087330539</v>
      </c>
      <c r="BV62" s="42">
        <f>('SECA - Vetor de Impacto'!AR63/'Contribuição - SECA'!$BY62)*100</f>
        <v>12.127136669973339</v>
      </c>
      <c r="BW62" s="42">
        <f>('SECA - Vetor de Impacto'!AS63/'Contribuição - SECA'!$BY62)*100</f>
        <v>12.503188293283721</v>
      </c>
      <c r="BX62" s="42">
        <f>('SECA - Vetor de Impacto'!AT63/'Contribuição - SECA'!$BY62)*100</f>
        <v>12.8260087330539</v>
      </c>
      <c r="BY62" s="77">
        <f>SUM('SECA - Vetor de Impacto'!AH63:AT63)</f>
        <v>7.7966577195827131</v>
      </c>
      <c r="BZ62" s="77">
        <f t="shared" si="3"/>
        <v>100</v>
      </c>
      <c r="CA62" s="42">
        <f>('SECA - Vetor de Impacto'!AU63/'Contribuição - SECA'!$CI62)*100</f>
        <v>0.48369947213525616</v>
      </c>
      <c r="CB62" s="42">
        <f>('SECA - Vetor de Impacto'!AV63/'Contribuição - SECA'!$CI62)*100</f>
        <v>20.430544370664904</v>
      </c>
      <c r="CC62" s="42">
        <f>('SECA - Vetor de Impacto'!AW63/'Contribuição - SECA'!$CI62)*100</f>
        <v>20.430544370664904</v>
      </c>
      <c r="CD62" s="42">
        <f>('SECA - Vetor de Impacto'!AX63/'Contribuição - SECA'!$CI62)*100</f>
        <v>6.8101814568883032</v>
      </c>
      <c r="CE62" s="42">
        <f>('SECA - Vetor de Impacto'!AY63/'Contribuição - SECA'!$CI62)*100</f>
        <v>20.430544370664904</v>
      </c>
      <c r="CF62" s="42">
        <f>('SECA - Vetor de Impacto'!AZ63/'Contribuição - SECA'!$CI62)*100</f>
        <v>20.430544370664904</v>
      </c>
      <c r="CG62" s="42">
        <f>('SECA - Vetor de Impacto'!BA63/'Contribuição - SECA'!$CI62)*100</f>
        <v>4.2563634105551911</v>
      </c>
      <c r="CH62" s="42">
        <f>('SECA - Vetor de Impacto'!BB63/'Contribuição - SECA'!$CI62)*100</f>
        <v>6.7275781777616244</v>
      </c>
      <c r="CI62" s="77">
        <f>SUM('SECA - Vetor de Impacto'!AU63:BB63)</f>
        <v>4.894632183349187</v>
      </c>
      <c r="CJ62" s="77">
        <f t="shared" si="4"/>
        <v>100</v>
      </c>
    </row>
    <row r="63" spans="1:88" x14ac:dyDescent="0.25">
      <c r="A63" s="34" t="s">
        <v>991</v>
      </c>
      <c r="B63" s="34" t="s">
        <v>992</v>
      </c>
      <c r="C63" s="42">
        <v>2.0718005069288403</v>
      </c>
      <c r="D63" s="42">
        <v>3.2471164109607504</v>
      </c>
      <c r="E63" s="42">
        <v>3.8747181420431542</v>
      </c>
      <c r="F63" s="42">
        <v>3.6130917147908512</v>
      </c>
      <c r="G63" s="42">
        <v>0.93873258191584108</v>
      </c>
      <c r="H63" s="42">
        <v>5.311649554029116</v>
      </c>
      <c r="I63" s="42">
        <v>1.9748074390773354</v>
      </c>
      <c r="J63" s="42">
        <v>1.1982325476584659</v>
      </c>
      <c r="K63" s="42">
        <v>4.4452606075163787</v>
      </c>
      <c r="L63" s="42">
        <v>5.0367738817912144</v>
      </c>
      <c r="M63" s="42">
        <v>3.2462987882144456</v>
      </c>
      <c r="N63" s="42">
        <v>4.7394058042811142</v>
      </c>
      <c r="O63" s="42">
        <v>5.2964470771987289</v>
      </c>
      <c r="P63" s="42">
        <v>0.21696259762275957</v>
      </c>
      <c r="Q63" s="42">
        <v>6.0139320028559062</v>
      </c>
      <c r="R63" s="42">
        <v>6.0139320028559062</v>
      </c>
      <c r="S63" s="42">
        <v>4.0092880019039381</v>
      </c>
      <c r="T63" s="42">
        <v>6.0139320028559062</v>
      </c>
      <c r="U63" s="42">
        <v>6.0139320028559062</v>
      </c>
      <c r="V63" s="42">
        <v>3.7587075017849414</v>
      </c>
      <c r="W63" s="42">
        <v>2.0748875912818194</v>
      </c>
      <c r="X63" s="42">
        <v>3.3507375966325257</v>
      </c>
      <c r="Y63" s="42">
        <v>3.5826468148524633</v>
      </c>
      <c r="Z63" s="42">
        <v>3.8378317890496794</v>
      </c>
      <c r="AA63" s="42">
        <v>3.1319442857240398</v>
      </c>
      <c r="AB63" s="42">
        <v>4.6064160021875029</v>
      </c>
      <c r="AC63" s="42">
        <v>2.3805147511304625</v>
      </c>
      <c r="AD63" s="74">
        <f t="shared" si="5"/>
        <v>100.00000000000001</v>
      </c>
      <c r="AF63" s="42">
        <f>('SECA - Vetor de Impacto'!AH64/'Contribuição - SECA'!$BA63)*100</f>
        <v>2.6188887579217002</v>
      </c>
      <c r="AG63" s="42">
        <f>('SECA - Vetor de Impacto'!AI64/'Contribuição - SECA'!$BA63)*100</f>
        <v>4.1045634634648964</v>
      </c>
      <c r="AH63" s="42">
        <f>('SECA - Vetor de Impacto'!AJ64/'Contribuição - SECA'!$BA63)*100</f>
        <v>4.8978923155850964</v>
      </c>
      <c r="AI63" s="42">
        <f>('SECA - Vetor de Impacto'!AK64/'Contribuição - SECA'!$BA63)*100</f>
        <v>4.5671797267934533</v>
      </c>
      <c r="AJ63" s="42">
        <f>('SECA - Vetor de Impacto'!AL64/'Contribuição - SECA'!$BA63)*100</f>
        <v>1.1866182082938581</v>
      </c>
      <c r="AK63" s="42">
        <f>('SECA - Vetor de Impacto'!AM64/'Contribuição - SECA'!$BA63)*100</f>
        <v>6.714265807226413</v>
      </c>
      <c r="AL63" s="42">
        <f>('SECA - Vetor de Impacto'!AN64/'Contribuição - SECA'!$BA63)*100</f>
        <v>2.4962832975295779</v>
      </c>
      <c r="AM63" s="42">
        <f>('SECA - Vetor de Impacto'!AO64/'Contribuição - SECA'!$BA63)*100</f>
        <v>1.514642813313307</v>
      </c>
      <c r="AN63" s="42">
        <f>('SECA - Vetor de Impacto'!AP64/'Contribuição - SECA'!$BA63)*100</f>
        <v>5.6190945953160165</v>
      </c>
      <c r="AO63" s="42">
        <f>('SECA - Vetor de Impacto'!AQ64/'Contribuição - SECA'!$BA63)*100</f>
        <v>6.3668053227625307</v>
      </c>
      <c r="AP63" s="42">
        <f>('SECA - Vetor de Impacto'!AR64/'Contribuição - SECA'!$BA63)*100</f>
        <v>4.1035299358586634</v>
      </c>
      <c r="AQ63" s="42">
        <f>('SECA - Vetor de Impacto'!AS64/'Contribuição - SECA'!$BA63)*100</f>
        <v>5.9909129950256235</v>
      </c>
      <c r="AR63" s="42">
        <f>('SECA - Vetor de Impacto'!AT64/'Contribuição - SECA'!$BA63)*100</f>
        <v>6.6950489011920178</v>
      </c>
      <c r="AS63" s="42">
        <f>('SECA - Vetor de Impacto'!AU64/'Contribuição - SECA'!$BA63)*100</f>
        <v>0.27425464271461841</v>
      </c>
      <c r="AT63" s="42">
        <f>('SECA - Vetor de Impacto'!AV64/'Contribuição - SECA'!$BA63)*100</f>
        <v>7.6019958777458791</v>
      </c>
      <c r="AU63" s="42">
        <f>('SECA - Vetor de Impacto'!AW64/'Contribuição - SECA'!$BA63)*100</f>
        <v>7.6019958777458791</v>
      </c>
      <c r="AV63" s="42">
        <f>('SECA - Vetor de Impacto'!AX64/'Contribuição - SECA'!$BA63)*100</f>
        <v>5.0679972518305867</v>
      </c>
      <c r="AW63" s="42">
        <f>('SECA - Vetor de Impacto'!AY64/'Contribuição - SECA'!$BA63)*100</f>
        <v>7.6019958777458791</v>
      </c>
      <c r="AX63" s="42">
        <f>('SECA - Vetor de Impacto'!AZ64/'Contribuição - SECA'!$BA63)*100</f>
        <v>7.6019958777458791</v>
      </c>
      <c r="AY63" s="42">
        <f>('SECA - Vetor de Impacto'!BA64/'Contribuição - SECA'!$BA63)*100</f>
        <v>4.7512474235911739</v>
      </c>
      <c r="AZ63" s="42">
        <f>('SECA - Vetor de Impacto'!BB64/'Contribuição - SECA'!$BA63)*100</f>
        <v>2.6227910305969577</v>
      </c>
      <c r="BA63" s="77">
        <f>SUM('SECA - Vetor de Impacto'!AH64:BB64)</f>
        <v>13.154440177051464</v>
      </c>
      <c r="BB63" s="77">
        <f t="shared" si="1"/>
        <v>100.00000000000001</v>
      </c>
      <c r="BC63" s="42">
        <f>('SECA - Vetor de Impacto'!BC64/'Contribuição - SECA'!$BI63)*100</f>
        <v>16.039841847528603</v>
      </c>
      <c r="BD63" s="42">
        <f>('SECA - Vetor de Impacto'!BD64/'Contribuição - SECA'!$BI63)*100</f>
        <v>17.149981652856884</v>
      </c>
      <c r="BE63" s="42">
        <f>('SECA - Vetor de Impacto'!BE64/'Contribuição - SECA'!$BI63)*100</f>
        <v>18.371541536299439</v>
      </c>
      <c r="BF63" s="42">
        <f>('SECA - Vetor de Impacto'!BF64/'Contribuição - SECA'!$BI63)*100</f>
        <v>14.992487346299912</v>
      </c>
      <c r="BG63" s="42">
        <f>('SECA - Vetor de Impacto'!BG64/'Contribuição - SECA'!$BI63)*100</f>
        <v>22.050722274781453</v>
      </c>
      <c r="BH63" s="42">
        <f>('SECA - Vetor de Impacto'!BH64/'Contribuição - SECA'!$BI63)*100</f>
        <v>11.3954253422337</v>
      </c>
      <c r="BI63" s="77">
        <f>SUM('SECA - Vetor de Impacto'!BC64:BH64)</f>
        <v>3.4736161349440522</v>
      </c>
      <c r="BJ63" s="77">
        <f t="shared" si="2"/>
        <v>100</v>
      </c>
      <c r="BL63" s="42">
        <f>('SECA - Vetor de Impacto'!AH64/'Contribuição - SECA'!$BY63)*100</f>
        <v>4.6045807862958075</v>
      </c>
      <c r="BM63" s="42">
        <f>('SECA - Vetor de Impacto'!AI64/'Contribuição - SECA'!$BY63)*100</f>
        <v>7.2167227427409903</v>
      </c>
      <c r="BN63" s="42">
        <f>('SECA - Vetor de Impacto'!AJ64/'Contribuição - SECA'!$BY63)*100</f>
        <v>8.611568850135674</v>
      </c>
      <c r="BO63" s="42">
        <f>('SECA - Vetor de Impacto'!AK64/'Contribuição - SECA'!$BY63)*100</f>
        <v>8.0301035902883608</v>
      </c>
      <c r="BP63" s="42">
        <f>('SECA - Vetor de Impacto'!AL64/'Contribuição - SECA'!$BY63)*100</f>
        <v>2.0863350480433103</v>
      </c>
      <c r="BQ63" s="42">
        <f>('SECA - Vetor de Impacto'!AM64/'Contribuição - SECA'!$BY63)*100</f>
        <v>11.80515179826588</v>
      </c>
      <c r="BR63" s="42">
        <f>('SECA - Vetor de Impacto'!AN64/'Contribuição - SECA'!$BY63)*100</f>
        <v>4.3890134982585209</v>
      </c>
      <c r="BS63" s="42">
        <f>('SECA - Vetor de Impacto'!AO64/'Contribuição - SECA'!$BY63)*100</f>
        <v>2.6630742429159717</v>
      </c>
      <c r="BT63" s="42">
        <f>('SECA - Vetor de Impacto'!AP64/'Contribuição - SECA'!$BY63)*100</f>
        <v>9.8796006251535164</v>
      </c>
      <c r="BU63" s="42">
        <f>('SECA - Vetor de Impacto'!AQ64/'Contribuição - SECA'!$BY63)*100</f>
        <v>11.194240064836972</v>
      </c>
      <c r="BV63" s="42">
        <f>('SECA - Vetor de Impacto'!AR64/'Contribuição - SECA'!$BY63)*100</f>
        <v>7.2149055745457495</v>
      </c>
      <c r="BW63" s="42">
        <f>('SECA - Vetor de Impacto'!AS64/'Contribuição - SECA'!$BY63)*100</f>
        <v>10.533338915531598</v>
      </c>
      <c r="BX63" s="42">
        <f>('SECA - Vetor de Impacto'!AT64/'Contribuição - SECA'!$BY63)*100</f>
        <v>11.771364262987653</v>
      </c>
      <c r="BY63" s="77">
        <f>SUM('SECA - Vetor de Impacto'!AH64:AT64)</f>
        <v>7.4816833703871692</v>
      </c>
      <c r="BZ63" s="77">
        <f t="shared" si="3"/>
        <v>100.00000000000003</v>
      </c>
      <c r="CA63" s="42">
        <f>('SECA - Vetor de Impacto'!AU64/'Contribuição - SECA'!$CI63)*100</f>
        <v>0.63596350307663851</v>
      </c>
      <c r="CB63" s="42">
        <f>('SECA - Vetor de Impacto'!AV64/'Contribuição - SECA'!$CI63)*100</f>
        <v>17.628113350905689</v>
      </c>
      <c r="CC63" s="42">
        <f>('SECA - Vetor de Impacto'!AW64/'Contribuição - SECA'!$CI63)*100</f>
        <v>17.628113350905689</v>
      </c>
      <c r="CD63" s="42">
        <f>('SECA - Vetor de Impacto'!AX64/'Contribuição - SECA'!$CI63)*100</f>
        <v>11.752075567270461</v>
      </c>
      <c r="CE63" s="42">
        <f>('SECA - Vetor de Impacto'!AY64/'Contribuição - SECA'!$CI63)*100</f>
        <v>17.628113350905689</v>
      </c>
      <c r="CF63" s="42">
        <f>('SECA - Vetor de Impacto'!AZ64/'Contribuição - SECA'!$CI63)*100</f>
        <v>17.628113350905689</v>
      </c>
      <c r="CG63" s="42">
        <f>('SECA - Vetor de Impacto'!BA64/'Contribuição - SECA'!$CI63)*100</f>
        <v>11.017570844316056</v>
      </c>
      <c r="CH63" s="42">
        <f>('SECA - Vetor de Impacto'!BB64/'Contribuição - SECA'!$CI63)*100</f>
        <v>6.081936681714085</v>
      </c>
      <c r="CI63" s="77">
        <f>SUM('SECA - Vetor de Impacto'!AU64:BB64)</f>
        <v>5.6727568066642959</v>
      </c>
      <c r="CJ63" s="77">
        <f t="shared" si="4"/>
        <v>100</v>
      </c>
    </row>
    <row r="64" spans="1:88" x14ac:dyDescent="0.25">
      <c r="A64" s="34" t="s">
        <v>993</v>
      </c>
      <c r="B64" s="34" t="s">
        <v>994</v>
      </c>
      <c r="C64" s="42">
        <v>3.2173956536698141</v>
      </c>
      <c r="D64" s="42">
        <v>2.6928099217212158</v>
      </c>
      <c r="E64" s="42">
        <v>4.9759424725077377</v>
      </c>
      <c r="F64" s="42">
        <v>4.6859720703376722</v>
      </c>
      <c r="G64" s="42">
        <v>0.80568523908810208</v>
      </c>
      <c r="H64" s="42">
        <v>5.5694893842885413</v>
      </c>
      <c r="I64" s="42">
        <v>2.7483852010156267</v>
      </c>
      <c r="J64" s="42">
        <v>1.8297268526331159</v>
      </c>
      <c r="K64" s="42">
        <v>2.8277982324310917</v>
      </c>
      <c r="L64" s="42">
        <v>3.9100444308003746</v>
      </c>
      <c r="M64" s="42">
        <v>5.0774451518382202</v>
      </c>
      <c r="N64" s="42">
        <v>5.2848238511650001</v>
      </c>
      <c r="O64" s="42">
        <v>3.6175427469638657</v>
      </c>
      <c r="P64" s="42">
        <v>1.1111840684018122</v>
      </c>
      <c r="Q64" s="42">
        <v>5.8667873135262099</v>
      </c>
      <c r="R64" s="42">
        <v>5.8667873135262099</v>
      </c>
      <c r="S64" s="42">
        <v>5.8667873135262099</v>
      </c>
      <c r="T64" s="42">
        <v>5.8667873135262099</v>
      </c>
      <c r="U64" s="42">
        <v>5.8667873135262099</v>
      </c>
      <c r="V64" s="42">
        <v>3.1778431281600299</v>
      </c>
      <c r="W64" s="42">
        <v>2.9360292305787068</v>
      </c>
      <c r="X64" s="42">
        <v>1.0626481153287781</v>
      </c>
      <c r="Y64" s="42">
        <v>2.5623040790234892</v>
      </c>
      <c r="Z64" s="42">
        <v>3.2165361002695847</v>
      </c>
      <c r="AA64" s="42">
        <v>3.7913312384289282</v>
      </c>
      <c r="AB64" s="42">
        <v>3.1206315497479844</v>
      </c>
      <c r="AC64" s="42">
        <v>2.4444947139692546</v>
      </c>
      <c r="AD64" s="74">
        <f t="shared" si="5"/>
        <v>99.999999999999972</v>
      </c>
      <c r="AF64" s="42">
        <f>('SECA - Vetor de Impacto'!AH65/'Contribuição - SECA'!$BA64)*100</f>
        <v>3.8392801754801495</v>
      </c>
      <c r="AG64" s="42">
        <f>('SECA - Vetor de Impacto'!AI65/'Contribuição - SECA'!$BA64)*100</f>
        <v>3.2132982267842345</v>
      </c>
      <c r="AH64" s="42">
        <f>('SECA - Vetor de Impacto'!AJ65/'Contribuição - SECA'!$BA64)*100</f>
        <v>5.9377332928383426</v>
      </c>
      <c r="AI64" s="42">
        <f>('SECA - Vetor de Impacto'!AK65/'Contribuição - SECA'!$BA64)*100</f>
        <v>5.5917150419409989</v>
      </c>
      <c r="AJ64" s="42">
        <f>('SECA - Vetor de Impacto'!AL65/'Contribuição - SECA'!$BA64)*100</f>
        <v>0.96141466548564558</v>
      </c>
      <c r="AK64" s="42">
        <f>('SECA - Vetor de Impacto'!AM65/'Contribuição - SECA'!$BA64)*100</f>
        <v>6.6460058016975729</v>
      </c>
      <c r="AL64" s="42">
        <f>('SECA - Vetor de Impacto'!AN65/'Contribuição - SECA'!$BA64)*100</f>
        <v>3.2796155501754165</v>
      </c>
      <c r="AM64" s="42">
        <f>('SECA - Vetor de Impacto'!AO65/'Contribuição - SECA'!$BA64)*100</f>
        <v>2.1833914097090825</v>
      </c>
      <c r="AN64" s="42">
        <f>('SECA - Vetor de Impacto'!AP65/'Contribuição - SECA'!$BA64)*100</f>
        <v>3.3743781811998024</v>
      </c>
      <c r="AO64" s="42">
        <f>('SECA - Vetor de Impacto'!AQ65/'Contribuição - SECA'!$BA64)*100</f>
        <v>4.6658097680015782</v>
      </c>
      <c r="AP64" s="42">
        <f>('SECA - Vetor de Impacto'!AR65/'Contribuição - SECA'!$BA64)*100</f>
        <v>6.058855239424906</v>
      </c>
      <c r="AQ64" s="42">
        <f>('SECA - Vetor de Impacto'!AS65/'Contribuição - SECA'!$BA64)*100</f>
        <v>6.3063177882830255</v>
      </c>
      <c r="AR64" s="42">
        <f>('SECA - Vetor de Impacto'!AT65/'Contribuição - SECA'!$BA64)*100</f>
        <v>4.3167709686337847</v>
      </c>
      <c r="AS64" s="42">
        <f>('SECA - Vetor de Impacto'!AU65/'Contribuição - SECA'!$BA64)*100</f>
        <v>1.3259628048102876</v>
      </c>
      <c r="AT64" s="42">
        <f>('SECA - Vetor de Impacto'!AV65/'Contribuição - SECA'!$BA64)*100</f>
        <v>7.0007679039685717</v>
      </c>
      <c r="AU64" s="42">
        <f>('SECA - Vetor de Impacto'!AW65/'Contribuição - SECA'!$BA64)*100</f>
        <v>7.0007679039685717</v>
      </c>
      <c r="AV64" s="42">
        <f>('SECA - Vetor de Impacto'!AX65/'Contribuição - SECA'!$BA64)*100</f>
        <v>7.0007679039685717</v>
      </c>
      <c r="AW64" s="42">
        <f>('SECA - Vetor de Impacto'!AY65/'Contribuição - SECA'!$BA64)*100</f>
        <v>7.0007679039685717</v>
      </c>
      <c r="AX64" s="42">
        <f>('SECA - Vetor de Impacto'!AZ65/'Contribuição - SECA'!$BA64)*100</f>
        <v>7.0007679039685717</v>
      </c>
      <c r="AY64" s="42">
        <f>('SECA - Vetor de Impacto'!BA65/'Contribuição - SECA'!$BA64)*100</f>
        <v>3.7920826146496429</v>
      </c>
      <c r="AZ64" s="42">
        <f>('SECA - Vetor de Impacto'!BB65/'Contribuição - SECA'!$BA64)*100</f>
        <v>3.5035289510426746</v>
      </c>
      <c r="BA64" s="77">
        <f>SUM('SECA - Vetor de Impacto'!AH65:BB65)</f>
        <v>14.284147306656507</v>
      </c>
      <c r="BB64" s="77">
        <f t="shared" si="1"/>
        <v>99.999999999999972</v>
      </c>
      <c r="BC64" s="42">
        <f>('SECA - Vetor de Impacto'!BC65/'Contribuição - SECA'!$BI64)*100</f>
        <v>6.5603881421853414</v>
      </c>
      <c r="BD64" s="42">
        <f>('SECA - Vetor de Impacto'!BD65/'Contribuição - SECA'!$BI64)*100</f>
        <v>15.81869769890665</v>
      </c>
      <c r="BE64" s="42">
        <f>('SECA - Vetor de Impacto'!BE65/'Contribuição - SECA'!$BI64)*100</f>
        <v>19.857679119480576</v>
      </c>
      <c r="BF64" s="42">
        <f>('SECA - Vetor de Impacto'!BF65/'Contribuição - SECA'!$BI64)*100</f>
        <v>23.40624722417218</v>
      </c>
      <c r="BG64" s="42">
        <f>('SECA - Vetor de Impacto'!BG65/'Contribuição - SECA'!$BI64)*100</f>
        <v>19.265600644068368</v>
      </c>
      <c r="BH64" s="42">
        <f>('SECA - Vetor de Impacto'!BH65/'Contribuição - SECA'!$BI64)*100</f>
        <v>15.09138717118689</v>
      </c>
      <c r="BI64" s="77">
        <f>SUM('SECA - Vetor de Impacto'!BC65:BH65)</f>
        <v>2.760956709547445</v>
      </c>
      <c r="BJ64" s="77">
        <f t="shared" si="2"/>
        <v>100.00000000000001</v>
      </c>
      <c r="BL64" s="42">
        <f>('SECA - Vetor de Impacto'!AH65/'Contribuição - SECA'!$BY64)*100</f>
        <v>6.8103030823363264</v>
      </c>
      <c r="BM64" s="42">
        <f>('SECA - Vetor de Impacto'!AI65/'Contribuição - SECA'!$BY64)*100</f>
        <v>5.6999056641126016</v>
      </c>
      <c r="BN64" s="42">
        <f>('SECA - Vetor de Impacto'!AJ65/'Contribuição - SECA'!$BY64)*100</f>
        <v>10.532641927142175</v>
      </c>
      <c r="BO64" s="42">
        <f>('SECA - Vetor de Impacto'!AK65/'Contribuição - SECA'!$BY64)*100</f>
        <v>9.9188578184228646</v>
      </c>
      <c r="BP64" s="42">
        <f>('SECA - Vetor de Impacto'!AL65/'Contribuição - SECA'!$BY64)*100</f>
        <v>1.7054043884519032</v>
      </c>
      <c r="BQ64" s="42">
        <f>('SECA - Vetor de Impacto'!AM65/'Contribuição - SECA'!$BY64)*100</f>
        <v>11.789010368555767</v>
      </c>
      <c r="BR64" s="42">
        <f>('SECA - Vetor de Impacto'!AN65/'Contribuição - SECA'!$BY64)*100</f>
        <v>5.8175425781330201</v>
      </c>
      <c r="BS64" s="42">
        <f>('SECA - Vetor de Impacto'!AO65/'Contribuição - SECA'!$BY64)*100</f>
        <v>3.8730065449388049</v>
      </c>
      <c r="BT64" s="42">
        <f>('SECA - Vetor de Impacto'!AP65/'Contribuição - SECA'!$BY64)*100</f>
        <v>5.9856371710406524</v>
      </c>
      <c r="BU64" s="42">
        <f>('SECA - Vetor de Impacto'!AQ65/'Contribuição - SECA'!$BY64)*100</f>
        <v>8.2764417266427195</v>
      </c>
      <c r="BV64" s="42">
        <f>('SECA - Vetor de Impacto'!AR65/'Contribuição - SECA'!$BY64)*100</f>
        <v>10.747493964106081</v>
      </c>
      <c r="BW64" s="42">
        <f>('SECA - Vetor de Impacto'!AS65/'Contribuição - SECA'!$BY64)*100</f>
        <v>11.1864551449062</v>
      </c>
      <c r="BX64" s="42">
        <f>('SECA - Vetor de Impacto'!AT65/'Contribuição - SECA'!$BY64)*100</f>
        <v>7.6572996212108917</v>
      </c>
      <c r="BY64" s="77">
        <f>SUM('SECA - Vetor de Impacto'!AH65:AT65)</f>
        <v>8.052628923420972</v>
      </c>
      <c r="BZ64" s="77">
        <f t="shared" si="3"/>
        <v>100.00000000000001</v>
      </c>
      <c r="CA64" s="42">
        <f>('SECA - Vetor de Impacto'!AU65/'Contribuição - SECA'!$CI64)*100</f>
        <v>3.0394274496584899</v>
      </c>
      <c r="CB64" s="42">
        <f>('SECA - Vetor de Impacto'!AV65/'Contribuição - SECA'!$CI64)*100</f>
        <v>16.047453260994455</v>
      </c>
      <c r="CC64" s="42">
        <f>('SECA - Vetor de Impacto'!AW65/'Contribuição - SECA'!$CI64)*100</f>
        <v>16.047453260994455</v>
      </c>
      <c r="CD64" s="42">
        <f>('SECA - Vetor de Impacto'!AX65/'Contribuição - SECA'!$CI64)*100</f>
        <v>16.047453260994455</v>
      </c>
      <c r="CE64" s="42">
        <f>('SECA - Vetor de Impacto'!AY65/'Contribuição - SECA'!$CI64)*100</f>
        <v>16.047453260994455</v>
      </c>
      <c r="CF64" s="42">
        <f>('SECA - Vetor de Impacto'!AZ65/'Contribuição - SECA'!$CI64)*100</f>
        <v>16.047453260994455</v>
      </c>
      <c r="CG64" s="42">
        <f>('SECA - Vetor de Impacto'!BA65/'Contribuição - SECA'!$CI64)*100</f>
        <v>8.6923705163719962</v>
      </c>
      <c r="CH64" s="42">
        <f>('SECA - Vetor de Impacto'!BB65/'Contribuição - SECA'!$CI64)*100</f>
        <v>8.0309357289972301</v>
      </c>
      <c r="CI64" s="77">
        <f>SUM('SECA - Vetor de Impacto'!AU65:BB65)</f>
        <v>6.2315183832355361</v>
      </c>
      <c r="CJ64" s="77">
        <f t="shared" si="4"/>
        <v>100</v>
      </c>
    </row>
    <row r="65" spans="1:88" x14ac:dyDescent="0.25">
      <c r="A65" s="34" t="s">
        <v>995</v>
      </c>
      <c r="B65" s="34" t="s">
        <v>996</v>
      </c>
      <c r="C65" s="42">
        <v>4.2662051215986168</v>
      </c>
      <c r="D65" s="42">
        <v>3.0812783528617333</v>
      </c>
      <c r="E65" s="42">
        <v>4.6261281073802731</v>
      </c>
      <c r="F65" s="42">
        <v>5.2264225280466325</v>
      </c>
      <c r="G65" s="42">
        <v>1.8637201605542639</v>
      </c>
      <c r="H65" s="42">
        <v>5.6432749386754208</v>
      </c>
      <c r="I65" s="42">
        <v>2.769110842229948</v>
      </c>
      <c r="J65" s="42">
        <v>1.972957303945694</v>
      </c>
      <c r="K65" s="42">
        <v>5.165563040688566</v>
      </c>
      <c r="L65" s="42">
        <v>4.0216185577086883</v>
      </c>
      <c r="M65" s="42">
        <v>6.3187712137499306</v>
      </c>
      <c r="N65" s="42">
        <v>6.4143257850379962</v>
      </c>
      <c r="O65" s="42">
        <v>1.4716452576763857</v>
      </c>
      <c r="P65" s="42">
        <v>1.6248627721053746</v>
      </c>
      <c r="Q65" s="42">
        <v>0</v>
      </c>
      <c r="R65" s="42">
        <v>0</v>
      </c>
      <c r="S65" s="42">
        <v>6.7348284058760042</v>
      </c>
      <c r="T65" s="42">
        <v>6.7348284058760042</v>
      </c>
      <c r="U65" s="42">
        <v>6.7348284058760042</v>
      </c>
      <c r="V65" s="42">
        <v>4.2092677536725027</v>
      </c>
      <c r="W65" s="42">
        <v>1.3282073990025018</v>
      </c>
      <c r="X65" s="42">
        <v>2.708773959388147</v>
      </c>
      <c r="Y65" s="42">
        <v>3.5564923918460343</v>
      </c>
      <c r="Z65" s="42">
        <v>3.6706720381904625</v>
      </c>
      <c r="AA65" s="42">
        <v>4.0259336247345363</v>
      </c>
      <c r="AB65" s="42">
        <v>3.7256497564420457</v>
      </c>
      <c r="AC65" s="42">
        <v>2.1046338768362505</v>
      </c>
      <c r="AD65" s="74">
        <f t="shared" si="5"/>
        <v>100.00000000000001</v>
      </c>
      <c r="AF65" s="42">
        <f>('SECA - Vetor de Impacto'!AH66/'Contribuição - SECA'!$BA65)*100</f>
        <v>5.3189375129520196</v>
      </c>
      <c r="AG65" s="42">
        <f>('SECA - Vetor de Impacto'!AI66/'Contribuição - SECA'!$BA65)*100</f>
        <v>3.841617210553161</v>
      </c>
      <c r="AH65" s="42">
        <f>('SECA - Vetor de Impacto'!AJ66/'Contribuição - SECA'!$BA65)*100</f>
        <v>5.7676753997347321</v>
      </c>
      <c r="AI65" s="42">
        <f>('SECA - Vetor de Impacto'!AK66/'Contribuição - SECA'!$BA65)*100</f>
        <v>6.5160989803856459</v>
      </c>
      <c r="AJ65" s="42">
        <f>('SECA - Vetor de Impacto'!AL66/'Contribuição - SECA'!$BA65)*100</f>
        <v>2.3236133268487733</v>
      </c>
      <c r="AK65" s="42">
        <f>('SECA - Vetor de Impacto'!AM66/'Contribuição - SECA'!$BA65)*100</f>
        <v>7.0358142451376411</v>
      </c>
      <c r="AL65" s="42">
        <f>('SECA - Vetor de Impacto'!AN66/'Contribuição - SECA'!$BA65)*100</f>
        <v>3.452418980440382</v>
      </c>
      <c r="AM65" s="42">
        <f>('SECA - Vetor de Impacto'!AO66/'Contribuição - SECA'!$BA65)*100</f>
        <v>2.4598059203203864</v>
      </c>
      <c r="AN65" s="42">
        <f>('SECA - Vetor de Impacto'!AP66/'Contribuição - SECA'!$BA65)*100</f>
        <v>6.4402217543495581</v>
      </c>
      <c r="AO65" s="42">
        <f>('SECA - Vetor de Impacto'!AQ66/'Contribuição - SECA'!$BA65)*100</f>
        <v>5.0139965612730037</v>
      </c>
      <c r="AP65" s="42">
        <f>('SECA - Vetor de Impacto'!AR66/'Contribuição - SECA'!$BA65)*100</f>
        <v>7.8779965535229532</v>
      </c>
      <c r="AQ65" s="42">
        <f>('SECA - Vetor de Impacto'!AS66/'Contribuição - SECA'!$BA65)*100</f>
        <v>7.9971302518031928</v>
      </c>
      <c r="AR65" s="42">
        <f>('SECA - Vetor de Impacto'!AT66/'Contribuição - SECA'!$BA65)*100</f>
        <v>1.8347896886588857</v>
      </c>
      <c r="AS65" s="42">
        <f>('SECA - Vetor de Impacto'!AU66/'Contribuição - SECA'!$BA65)*100</f>
        <v>2.0258152867980206</v>
      </c>
      <c r="AT65" s="42">
        <f>('SECA - Vetor de Impacto'!AV66/'Contribuição - SECA'!$BA65)*100</f>
        <v>0</v>
      </c>
      <c r="AU65" s="42">
        <f>('SECA - Vetor de Impacto'!AW66/'Contribuição - SECA'!$BA65)*100</f>
        <v>0</v>
      </c>
      <c r="AV65" s="42">
        <f>('SECA - Vetor de Impacto'!AX66/'Contribuição - SECA'!$BA65)*100</f>
        <v>8.3967203709805673</v>
      </c>
      <c r="AW65" s="42">
        <f>('SECA - Vetor de Impacto'!AY66/'Contribuição - SECA'!$BA65)*100</f>
        <v>8.3967203709805673</v>
      </c>
      <c r="AX65" s="42">
        <f>('SECA - Vetor de Impacto'!AZ66/'Contribuição - SECA'!$BA65)*100</f>
        <v>8.3967203709805673</v>
      </c>
      <c r="AY65" s="42">
        <f>('SECA - Vetor de Impacto'!BA66/'Contribuição - SECA'!$BA65)*100</f>
        <v>5.2479502318628546</v>
      </c>
      <c r="AZ65" s="42">
        <f>('SECA - Vetor de Impacto'!BB66/'Contribuição - SECA'!$BA65)*100</f>
        <v>1.6559569824171037</v>
      </c>
      <c r="BA65" s="77">
        <f>SUM('SECA - Vetor de Impacto'!AH66:BB66)</f>
        <v>11.909411720509876</v>
      </c>
      <c r="BB65" s="77">
        <f t="shared" si="1"/>
        <v>100.00000000000006</v>
      </c>
      <c r="BC65" s="42">
        <f>('SECA - Vetor de Impacto'!BC66/'Contribuição - SECA'!$BI65)*100</f>
        <v>13.686098713248832</v>
      </c>
      <c r="BD65" s="42">
        <f>('SECA - Vetor de Impacto'!BD66/'Contribuição - SECA'!$BI65)*100</f>
        <v>17.969201815096373</v>
      </c>
      <c r="BE65" s="42">
        <f>('SECA - Vetor de Impacto'!BE66/'Contribuição - SECA'!$BI65)*100</f>
        <v>18.546095248931159</v>
      </c>
      <c r="BF65" s="42">
        <f>('SECA - Vetor de Impacto'!BF66/'Contribuição - SECA'!$BI65)*100</f>
        <v>20.341056812857978</v>
      </c>
      <c r="BG65" s="42">
        <f>('SECA - Vetor de Impacto'!BG66/'Contribuição - SECA'!$BI65)*100</f>
        <v>18.823870541480968</v>
      </c>
      <c r="BH65" s="42">
        <f>('SECA - Vetor de Impacto'!BH66/'Contribuição - SECA'!$BI65)*100</f>
        <v>10.633676868384677</v>
      </c>
      <c r="BI65" s="77">
        <f>SUM('SECA - Vetor de Impacto'!BC66:BH66)</f>
        <v>2.9387765292088535</v>
      </c>
      <c r="BJ65" s="77">
        <f t="shared" si="2"/>
        <v>99.999999999999986</v>
      </c>
      <c r="BL65" s="42">
        <f>('SECA - Vetor de Impacto'!AH66/'Contribuição - SECA'!$BY65)*100</f>
        <v>8.0736613787827505</v>
      </c>
      <c r="BM65" s="42">
        <f>('SECA - Vetor de Impacto'!AI66/'Contribuição - SECA'!$BY65)*100</f>
        <v>5.8312240798813759</v>
      </c>
      <c r="BN65" s="42">
        <f>('SECA - Vetor de Impacto'!AJ66/'Contribuição - SECA'!$BY65)*100</f>
        <v>8.7548045087578608</v>
      </c>
      <c r="BO65" s="42">
        <f>('SECA - Vetor de Impacto'!AK66/'Contribuição - SECA'!$BY65)*100</f>
        <v>9.8908431524451732</v>
      </c>
      <c r="BP65" s="42">
        <f>('SECA - Vetor de Impacto'!AL66/'Contribuição - SECA'!$BY65)*100</f>
        <v>3.5270328200926668</v>
      </c>
      <c r="BQ65" s="42">
        <f>('SECA - Vetor de Impacto'!AM66/'Contribuição - SECA'!$BY65)*100</f>
        <v>10.679723459982993</v>
      </c>
      <c r="BR65" s="42">
        <f>('SECA - Vetor de Impacto'!AN66/'Contribuição - SECA'!$BY65)*100</f>
        <v>5.2404567111163711</v>
      </c>
      <c r="BS65" s="42">
        <f>('SECA - Vetor de Impacto'!AO66/'Contribuição - SECA'!$BY65)*100</f>
        <v>3.7337607388378076</v>
      </c>
      <c r="BT65" s="42">
        <f>('SECA - Vetor de Impacto'!AP66/'Contribuição - SECA'!$BY65)*100</f>
        <v>9.7756684530084943</v>
      </c>
      <c r="BU65" s="42">
        <f>('SECA - Vetor de Impacto'!AQ66/'Contribuição - SECA'!$BY65)*100</f>
        <v>7.6107888636638945</v>
      </c>
      <c r="BV65" s="42">
        <f>('SECA - Vetor de Impacto'!AR66/'Contribuição - SECA'!$BY65)*100</f>
        <v>11.958079289610115</v>
      </c>
      <c r="BW65" s="42">
        <f>('SECA - Vetor de Impacto'!AS66/'Contribuição - SECA'!$BY65)*100</f>
        <v>12.138913363402965</v>
      </c>
      <c r="BX65" s="42">
        <f>('SECA - Vetor de Impacto'!AT66/'Contribuição - SECA'!$BY65)*100</f>
        <v>2.7850431804175435</v>
      </c>
      <c r="BY65" s="77">
        <f>SUM('SECA - Vetor de Impacto'!AH66:AT66)</f>
        <v>7.8459343023574881</v>
      </c>
      <c r="BZ65" s="77">
        <f t="shared" si="3"/>
        <v>100.00000000000001</v>
      </c>
      <c r="CA65" s="42">
        <f>('SECA - Vetor de Impacto'!AU66/'Contribuição - SECA'!$CI65)*100</f>
        <v>5.937345243363092</v>
      </c>
      <c r="CB65" s="42">
        <f>('SECA - Vetor de Impacto'!AV66/'Contribuição - SECA'!$CI65)*100</f>
        <v>0</v>
      </c>
      <c r="CC65" s="42">
        <f>('SECA - Vetor de Impacto'!AW66/'Contribuição - SECA'!$CI65)*100</f>
        <v>0</v>
      </c>
      <c r="CD65" s="42">
        <f>('SECA - Vetor de Impacto'!AX66/'Contribuição - SECA'!$CI65)*100</f>
        <v>24.609463695621749</v>
      </c>
      <c r="CE65" s="42">
        <f>('SECA - Vetor de Impacto'!AY66/'Contribuição - SECA'!$CI65)*100</f>
        <v>24.609463695621749</v>
      </c>
      <c r="CF65" s="42">
        <f>('SECA - Vetor de Impacto'!AZ66/'Contribuição - SECA'!$CI65)*100</f>
        <v>24.609463695621749</v>
      </c>
      <c r="CG65" s="42">
        <f>('SECA - Vetor de Impacto'!BA66/'Contribuição - SECA'!$CI65)*100</f>
        <v>15.38091480976359</v>
      </c>
      <c r="CH65" s="42">
        <f>('SECA - Vetor de Impacto'!BB66/'Contribuição - SECA'!$CI65)*100</f>
        <v>4.853348860008067</v>
      </c>
      <c r="CI65" s="77">
        <f>SUM('SECA - Vetor de Impacto'!AU66:BB66)</f>
        <v>4.0634774181523889</v>
      </c>
      <c r="CJ65" s="77">
        <f t="shared" si="4"/>
        <v>100</v>
      </c>
    </row>
    <row r="66" spans="1:88" x14ac:dyDescent="0.25">
      <c r="A66" s="34" t="s">
        <v>997</v>
      </c>
      <c r="B66" s="34" t="s">
        <v>998</v>
      </c>
      <c r="C66" s="42">
        <v>5.0727300740313446</v>
      </c>
      <c r="D66" s="42">
        <v>1.184021287624091</v>
      </c>
      <c r="E66" s="42">
        <v>5.5962206529793397</v>
      </c>
      <c r="F66" s="42">
        <v>5.4155773685476065</v>
      </c>
      <c r="G66" s="42">
        <v>2.1107510246615964</v>
      </c>
      <c r="H66" s="42">
        <v>4.4147699807186216</v>
      </c>
      <c r="I66" s="42">
        <v>3.7562053874352346</v>
      </c>
      <c r="J66" s="42">
        <v>2.4181910772953099</v>
      </c>
      <c r="K66" s="42">
        <v>4.3934354711176047</v>
      </c>
      <c r="L66" s="42">
        <v>3.826640582139254</v>
      </c>
      <c r="M66" s="42">
        <v>2.7719980829677473</v>
      </c>
      <c r="N66" s="42">
        <v>5.3101327743690376</v>
      </c>
      <c r="O66" s="42">
        <v>3.288109675407255</v>
      </c>
      <c r="P66" s="42">
        <v>1.0103825256009522</v>
      </c>
      <c r="Q66" s="42">
        <v>0</v>
      </c>
      <c r="R66" s="42">
        <v>0</v>
      </c>
      <c r="S66" s="42">
        <v>6.2236756958891446</v>
      </c>
      <c r="T66" s="42">
        <v>6.2236756958891446</v>
      </c>
      <c r="U66" s="42">
        <v>6.2236756958891446</v>
      </c>
      <c r="V66" s="42">
        <v>2.8525180272825241</v>
      </c>
      <c r="W66" s="42">
        <v>4.7642153575000457</v>
      </c>
      <c r="X66" s="42">
        <v>2.6489198209776093</v>
      </c>
      <c r="Y66" s="42">
        <v>4.686913668423621</v>
      </c>
      <c r="Z66" s="42">
        <v>4.0069000195684028</v>
      </c>
      <c r="AA66" s="42">
        <v>5.1269927538822477</v>
      </c>
      <c r="AB66" s="42">
        <v>2.9132099002034302</v>
      </c>
      <c r="AC66" s="42">
        <v>3.7601373995996918</v>
      </c>
      <c r="AD66" s="74">
        <f t="shared" si="5"/>
        <v>100.00000000000001</v>
      </c>
      <c r="AF66" s="42">
        <f>('SECA - Vetor de Impacto'!AH67/'Contribuição - SECA'!$BA66)*100</f>
        <v>6.6002250014079289</v>
      </c>
      <c r="AG66" s="42">
        <f>('SECA - Vetor de Impacto'!AI67/'Contribuição - SECA'!$BA66)*100</f>
        <v>1.5405524817458371</v>
      </c>
      <c r="AH66" s="42">
        <f>('SECA - Vetor de Impacto'!AJ67/'Contribuição - SECA'!$BA66)*100</f>
        <v>7.2813484904857191</v>
      </c>
      <c r="AI66" s="42">
        <f>('SECA - Vetor de Impacto'!AK67/'Contribuição - SECA'!$BA66)*100</f>
        <v>7.0463100979746729</v>
      </c>
      <c r="AJ66" s="42">
        <f>('SECA - Vetor de Impacto'!AL67/'Contribuição - SECA'!$BA66)*100</f>
        <v>2.7463380628189897</v>
      </c>
      <c r="AK66" s="42">
        <f>('SECA - Vetor de Impacto'!AM67/'Contribuição - SECA'!$BA66)*100</f>
        <v>5.744140684987725</v>
      </c>
      <c r="AL66" s="42">
        <f>('SECA - Vetor de Impacto'!AN67/'Contribuição - SECA'!$BA66)*100</f>
        <v>4.8872698422273668</v>
      </c>
      <c r="AM66" s="42">
        <f>('SECA - Vetor de Impacto'!AO67/'Contribuição - SECA'!$BA66)*100</f>
        <v>3.1463541275836193</v>
      </c>
      <c r="AN66" s="42">
        <f>('SECA - Vetor de Impacto'!AP67/'Contribuição - SECA'!$BA66)*100</f>
        <v>5.7163819512080067</v>
      </c>
      <c r="AO66" s="42">
        <f>('SECA - Vetor de Impacto'!AQ67/'Contribuição - SECA'!$BA66)*100</f>
        <v>4.9789144056636108</v>
      </c>
      <c r="AP66" s="42">
        <f>('SECA - Vetor de Impacto'!AR67/'Contribuição - SECA'!$BA66)*100</f>
        <v>3.6066991115335902</v>
      </c>
      <c r="AQ66" s="42">
        <f>('SECA - Vetor de Impacto'!AS67/'Contribuição - SECA'!$BA66)*100</f>
        <v>6.9091141430147385</v>
      </c>
      <c r="AR66" s="42">
        <f>('SECA - Vetor de Impacto'!AT67/'Contribuição - SECA'!$BA66)*100</f>
        <v>4.278221661762359</v>
      </c>
      <c r="AS66" s="42">
        <f>('SECA - Vetor de Impacto'!AU67/'Contribuição - SECA'!$BA66)*100</f>
        <v>1.3146278057640415</v>
      </c>
      <c r="AT66" s="42">
        <f>('SECA - Vetor de Impacto'!AV67/'Contribuição - SECA'!$BA66)*100</f>
        <v>0</v>
      </c>
      <c r="AU66" s="42">
        <f>('SECA - Vetor de Impacto'!AW67/'Contribuição - SECA'!$BA66)*100</f>
        <v>0</v>
      </c>
      <c r="AV66" s="42">
        <f>('SECA - Vetor de Impacto'!AX67/'Contribuição - SECA'!$BA66)*100</f>
        <v>8.0977421091159361</v>
      </c>
      <c r="AW66" s="42">
        <f>('SECA - Vetor de Impacto'!AY67/'Contribuição - SECA'!$BA66)*100</f>
        <v>8.0977421091159361</v>
      </c>
      <c r="AX66" s="42">
        <f>('SECA - Vetor de Impacto'!AZ67/'Contribuição - SECA'!$BA66)*100</f>
        <v>8.0977421091159361</v>
      </c>
      <c r="AY66" s="42">
        <f>('SECA - Vetor de Impacto'!BA67/'Contribuição - SECA'!$BA66)*100</f>
        <v>3.7114651333448032</v>
      </c>
      <c r="AZ66" s="42">
        <f>('SECA - Vetor de Impacto'!BB67/'Contribuição - SECA'!$BA66)*100</f>
        <v>6.1988106711291797</v>
      </c>
      <c r="BA66" s="77">
        <f>SUM('SECA - Vetor de Impacto'!AH67:BB67)</f>
        <v>12.349121354139717</v>
      </c>
      <c r="BB66" s="77">
        <f t="shared" si="1"/>
        <v>100.00000000000003</v>
      </c>
      <c r="BC66" s="42">
        <f>('SECA - Vetor de Impacto'!BC67/'Contribuição - SECA'!$BI66)*100</f>
        <v>11.445842808243324</v>
      </c>
      <c r="BD66" s="42">
        <f>('SECA - Vetor de Impacto'!BD67/'Contribuição - SECA'!$BI66)*100</f>
        <v>20.25190671297306</v>
      </c>
      <c r="BE66" s="42">
        <f>('SECA - Vetor de Impacto'!BE67/'Contribuição - SECA'!$BI66)*100</f>
        <v>17.313603608961291</v>
      </c>
      <c r="BF66" s="42">
        <f>('SECA - Vetor de Impacto'!BF67/'Contribuição - SECA'!$BI66)*100</f>
        <v>22.153465225792043</v>
      </c>
      <c r="BG66" s="42">
        <f>('SECA - Vetor de Impacto'!BG67/'Contribuição - SECA'!$BI66)*100</f>
        <v>12.587826298510125</v>
      </c>
      <c r="BH66" s="42">
        <f>('SECA - Vetor de Impacto'!BH67/'Contribuição - SECA'!$BI66)*100</f>
        <v>16.247355345520166</v>
      </c>
      <c r="BI66" s="77">
        <f>SUM('SECA - Vetor de Impacto'!BC67:BH67)</f>
        <v>3.7185539050406238</v>
      </c>
      <c r="BJ66" s="77">
        <f t="shared" si="2"/>
        <v>100</v>
      </c>
      <c r="BL66" s="42">
        <f>('SECA - Vetor de Impacto'!AH67/'Contribuição - SECA'!$BY66)*100</f>
        <v>10.235784097172353</v>
      </c>
      <c r="BM66" s="42">
        <f>('SECA - Vetor de Impacto'!AI67/'Contribuição - SECA'!$BY66)*100</f>
        <v>2.3891250056096154</v>
      </c>
      <c r="BN66" s="42">
        <f>('SECA - Vetor de Impacto'!AJ67/'Contribuição - SECA'!$BY66)*100</f>
        <v>11.29208641659719</v>
      </c>
      <c r="BO66" s="42">
        <f>('SECA - Vetor de Impacto'!AK67/'Contribuição - SECA'!$BY66)*100</f>
        <v>10.927583351962829</v>
      </c>
      <c r="BP66" s="42">
        <f>('SECA - Vetor de Impacto'!AL67/'Contribuição - SECA'!$BY66)*100</f>
        <v>4.259085631605779</v>
      </c>
      <c r="BQ66" s="42">
        <f>('SECA - Vetor de Impacto'!AM67/'Contribuição - SECA'!$BY66)*100</f>
        <v>8.9081484135428752</v>
      </c>
      <c r="BR66" s="42">
        <f>('SECA - Vetor de Impacto'!AN67/'Contribuição - SECA'!$BY66)*100</f>
        <v>7.5792929663746023</v>
      </c>
      <c r="BS66" s="42">
        <f>('SECA - Vetor de Impacto'!AO67/'Contribuição - SECA'!$BY66)*100</f>
        <v>4.8794399488385762</v>
      </c>
      <c r="BT66" s="42">
        <f>('SECA - Vetor de Impacto'!AP67/'Contribuição - SECA'!$BY66)*100</f>
        <v>8.8650995166159561</v>
      </c>
      <c r="BU66" s="42">
        <f>('SECA - Vetor de Impacto'!AQ67/'Contribuição - SECA'!$BY66)*100</f>
        <v>7.7214175098277282</v>
      </c>
      <c r="BV66" s="42">
        <f>('SECA - Vetor de Impacto'!AR67/'Contribuição - SECA'!$BY66)*100</f>
        <v>5.5933537722193005</v>
      </c>
      <c r="BW66" s="42">
        <f>('SECA - Vetor de Impacto'!AS67/'Contribuição - SECA'!$BY66)*100</f>
        <v>10.714816639665035</v>
      </c>
      <c r="BX66" s="42">
        <f>('SECA - Vetor de Impacto'!AT67/'Contribuição - SECA'!$BY66)*100</f>
        <v>6.6347667299681685</v>
      </c>
      <c r="BY66" s="77">
        <f>SUM('SECA - Vetor de Impacto'!AH67:AT67)</f>
        <v>7.9629443854262121</v>
      </c>
      <c r="BZ66" s="77">
        <f t="shared" si="3"/>
        <v>100</v>
      </c>
      <c r="CA66" s="42">
        <f>('SECA - Vetor de Impacto'!AU67/'Contribuição - SECA'!$CI66)*100</f>
        <v>3.7012866614153643</v>
      </c>
      <c r="CB66" s="42">
        <f>('SECA - Vetor de Impacto'!AV67/'Contribuição - SECA'!$CI66)*100</f>
        <v>0</v>
      </c>
      <c r="CC66" s="42">
        <f>('SECA - Vetor de Impacto'!AW67/'Contribuição - SECA'!$CI66)*100</f>
        <v>0</v>
      </c>
      <c r="CD66" s="42">
        <f>('SECA - Vetor de Impacto'!AX67/'Contribuição - SECA'!$CI66)*100</f>
        <v>22.798897699134717</v>
      </c>
      <c r="CE66" s="42">
        <f>('SECA - Vetor de Impacto'!AY67/'Contribuição - SECA'!$CI66)*100</f>
        <v>22.798897699134717</v>
      </c>
      <c r="CF66" s="42">
        <f>('SECA - Vetor de Impacto'!AZ67/'Contribuição - SECA'!$CI66)*100</f>
        <v>22.798897699134717</v>
      </c>
      <c r="CG66" s="42">
        <f>('SECA - Vetor de Impacto'!BA67/'Contribuição - SECA'!$CI66)*100</f>
        <v>10.449494778770077</v>
      </c>
      <c r="CH66" s="42">
        <f>('SECA - Vetor de Impacto'!BB67/'Contribuição - SECA'!$CI66)*100</f>
        <v>17.452525462410403</v>
      </c>
      <c r="CI66" s="77">
        <f>SUM('SECA - Vetor de Impacto'!AU67:BB67)</f>
        <v>4.3861769687135039</v>
      </c>
      <c r="CJ66" s="77">
        <f t="shared" si="4"/>
        <v>99.999999999999986</v>
      </c>
    </row>
    <row r="67" spans="1:88" x14ac:dyDescent="0.25">
      <c r="A67" s="34" t="s">
        <v>999</v>
      </c>
      <c r="B67" s="34" t="s">
        <v>1000</v>
      </c>
      <c r="C67" s="42">
        <v>3.6633465448335469</v>
      </c>
      <c r="D67" s="42">
        <v>1.875729713248286</v>
      </c>
      <c r="E67" s="42">
        <v>5.6499165751134006</v>
      </c>
      <c r="F67" s="42">
        <v>5.4262770753683744</v>
      </c>
      <c r="G67" s="42">
        <v>2.176654286027992</v>
      </c>
      <c r="H67" s="42">
        <v>1.2829952702768714</v>
      </c>
      <c r="I67" s="42">
        <v>2.1744679202328836</v>
      </c>
      <c r="J67" s="42">
        <v>3.3290099791975085</v>
      </c>
      <c r="K67" s="42">
        <v>3.8617866429414627</v>
      </c>
      <c r="L67" s="42">
        <v>3.8082596798096846</v>
      </c>
      <c r="M67" s="42">
        <v>1.2452398747519104</v>
      </c>
      <c r="N67" s="42">
        <v>1.485376850141481</v>
      </c>
      <c r="O67" s="42">
        <v>1.4044862507197935</v>
      </c>
      <c r="P67" s="42">
        <v>4.6329455846533873</v>
      </c>
      <c r="Q67" s="42">
        <v>5.6681692877069585</v>
      </c>
      <c r="R67" s="42">
        <v>5.6681692877069585</v>
      </c>
      <c r="S67" s="42">
        <v>5.6681692877069585</v>
      </c>
      <c r="T67" s="42">
        <v>5.6681692877069585</v>
      </c>
      <c r="U67" s="42">
        <v>5.6681692877069585</v>
      </c>
      <c r="V67" s="42">
        <v>0.94469488128449375</v>
      </c>
      <c r="W67" s="42">
        <v>4.2269366655856029</v>
      </c>
      <c r="X67" s="42">
        <v>2.0572487704005282</v>
      </c>
      <c r="Y67" s="42">
        <v>4.170410578615944</v>
      </c>
      <c r="Z67" s="42">
        <v>5.0000859553321204</v>
      </c>
      <c r="AA67" s="42">
        <v>5.6204007666077231</v>
      </c>
      <c r="AB67" s="42">
        <v>3.1355830102208708</v>
      </c>
      <c r="AC67" s="42">
        <v>4.4873006861013414</v>
      </c>
      <c r="AD67" s="74">
        <f t="shared" si="5"/>
        <v>99.999999999999986</v>
      </c>
      <c r="AF67" s="42">
        <f>('SECA - Vetor de Impacto'!AH68/'Contribuição - SECA'!$BA67)*100</f>
        <v>4.8502535299315825</v>
      </c>
      <c r="AG67" s="42">
        <f>('SECA - Vetor de Impacto'!AI68/'Contribuição - SECA'!$BA67)*100</f>
        <v>2.4834572846270087</v>
      </c>
      <c r="AH67" s="42">
        <f>('SECA - Vetor de Impacto'!AJ68/'Contribuição - SECA'!$BA67)*100</f>
        <v>7.4804628710079841</v>
      </c>
      <c r="AI67" s="42">
        <f>('SECA - Vetor de Impacto'!AK68/'Contribuição - SECA'!$BA67)*100</f>
        <v>7.184365229194591</v>
      </c>
      <c r="AJ67" s="42">
        <f>('SECA - Vetor de Impacto'!AL68/'Contribuição - SECA'!$BA67)*100</f>
        <v>2.881879998259262</v>
      </c>
      <c r="AK67" s="42">
        <f>('SECA - Vetor de Impacto'!AM68/'Contribuição - SECA'!$BA67)*100</f>
        <v>1.6986796805565856</v>
      </c>
      <c r="AL67" s="42">
        <f>('SECA - Vetor de Impacto'!AN68/'Contribuição - SECA'!$BA67)*100</f>
        <v>2.8789852602688302</v>
      </c>
      <c r="AM67" s="42">
        <f>('SECA - Vetor de Impacto'!AO68/'Contribuição - SECA'!$BA67)*100</f>
        <v>4.4075934955025762</v>
      </c>
      <c r="AN67" s="42">
        <f>('SECA - Vetor de Impacto'!AP68/'Contribuição - SECA'!$BA67)*100</f>
        <v>5.1129872829491037</v>
      </c>
      <c r="AO67" s="42">
        <f>('SECA - Vetor de Impacto'!AQ68/'Contribuição - SECA'!$BA67)*100</f>
        <v>5.0421178364746595</v>
      </c>
      <c r="AP67" s="42">
        <f>('SECA - Vetor de Impacto'!AR68/'Contribuição - SECA'!$BA67)*100</f>
        <v>1.6486917151326848</v>
      </c>
      <c r="AQ67" s="42">
        <f>('SECA - Vetor de Impacto'!AS68/'Contribuição - SECA'!$BA67)*100</f>
        <v>1.9666319368114065</v>
      </c>
      <c r="AR67" s="42">
        <f>('SECA - Vetor de Impacto'!AT68/'Contribuição - SECA'!$BA67)*100</f>
        <v>1.8595331650785925</v>
      </c>
      <c r="AS67" s="42">
        <f>('SECA - Vetor de Impacto'!AU68/'Contribuição - SECA'!$BA67)*100</f>
        <v>6.1339980809724493</v>
      </c>
      <c r="AT67" s="42">
        <f>('SECA - Vetor de Impacto'!AV68/'Contribuição - SECA'!$BA67)*100</f>
        <v>7.5046293763069647</v>
      </c>
      <c r="AU67" s="42">
        <f>('SECA - Vetor de Impacto'!AW68/'Contribuição - SECA'!$BA67)*100</f>
        <v>7.5046293763069647</v>
      </c>
      <c r="AV67" s="42">
        <f>('SECA - Vetor de Impacto'!AX68/'Contribuição - SECA'!$BA67)*100</f>
        <v>7.5046293763069647</v>
      </c>
      <c r="AW67" s="42">
        <f>('SECA - Vetor de Impacto'!AY68/'Contribuição - SECA'!$BA67)*100</f>
        <v>7.5046293763069647</v>
      </c>
      <c r="AX67" s="42">
        <f>('SECA - Vetor de Impacto'!AZ68/'Contribuição - SECA'!$BA67)*100</f>
        <v>7.5046293763069647</v>
      </c>
      <c r="AY67" s="42">
        <f>('SECA - Vetor de Impacto'!BA68/'Contribuição - SECA'!$BA67)*100</f>
        <v>1.2507715627178282</v>
      </c>
      <c r="AZ67" s="42">
        <f>('SECA - Vetor de Impacto'!BB68/'Contribuição - SECA'!$BA67)*100</f>
        <v>5.5964441889800387</v>
      </c>
      <c r="BA67" s="77">
        <f>SUM('SECA - Vetor de Impacto'!AH68:BB68)</f>
        <v>13.32510840784653</v>
      </c>
      <c r="BB67" s="77">
        <f t="shared" si="1"/>
        <v>100.00000000000001</v>
      </c>
      <c r="BC67" s="42">
        <f>('SECA - Vetor de Impacto'!BC68/'Contribuição - SECA'!$BI67)*100</f>
        <v>8.406874536809978</v>
      </c>
      <c r="BD67" s="42">
        <f>('SECA - Vetor de Impacto'!BD68/'Contribuição - SECA'!$BI67)*100</f>
        <v>17.042235730481657</v>
      </c>
      <c r="BE67" s="42">
        <f>('SECA - Vetor de Impacto'!BE68/'Contribuição - SECA'!$BI67)*100</f>
        <v>20.432674893060661</v>
      </c>
      <c r="BF67" s="42">
        <f>('SECA - Vetor de Impacto'!BF68/'Contribuição - SECA'!$BI67)*100</f>
        <v>22.967569489548207</v>
      </c>
      <c r="BG67" s="42">
        <f>('SECA - Vetor de Impacto'!BG68/'Contribuição - SECA'!$BI67)*100</f>
        <v>12.813449372750224</v>
      </c>
      <c r="BH67" s="42">
        <f>('SECA - Vetor de Impacto'!BH68/'Contribuição - SECA'!$BI67)*100</f>
        <v>18.337195977349275</v>
      </c>
      <c r="BI67" s="77">
        <f>SUM('SECA - Vetor de Impacto'!BC68:BH68)</f>
        <v>4.3172722135083257</v>
      </c>
      <c r="BJ67" s="77">
        <f t="shared" si="2"/>
        <v>100</v>
      </c>
      <c r="BL67" s="42">
        <f>('SECA - Vetor de Impacto'!AH68/'Contribuição - SECA'!$BY67)*100</f>
        <v>9.7993552561782806</v>
      </c>
      <c r="BM67" s="42">
        <f>('SECA - Vetor de Impacto'!AI68/'Contribuição - SECA'!$BY67)*100</f>
        <v>5.0175274437555446</v>
      </c>
      <c r="BN67" s="42">
        <f>('SECA - Vetor de Impacto'!AJ68/'Contribuição - SECA'!$BY67)*100</f>
        <v>15.113377620631841</v>
      </c>
      <c r="BO67" s="42">
        <f>('SECA - Vetor de Impacto'!AK68/'Contribuição - SECA'!$BY67)*100</f>
        <v>14.51514786527161</v>
      </c>
      <c r="BP67" s="42">
        <f>('SECA - Vetor de Impacto'!AL68/'Contribuição - SECA'!$BY67)*100</f>
        <v>5.8224927283368872</v>
      </c>
      <c r="BQ67" s="42">
        <f>('SECA - Vetor de Impacto'!AM68/'Contribuição - SECA'!$BY67)*100</f>
        <v>3.4319784632908101</v>
      </c>
      <c r="BR67" s="42">
        <f>('SECA - Vetor de Impacto'!AN68/'Contribuição - SECA'!$BY67)*100</f>
        <v>5.816644257578246</v>
      </c>
      <c r="BS67" s="42">
        <f>('SECA - Vetor de Impacto'!AO68/'Contribuição - SECA'!$BY67)*100</f>
        <v>8.9050137731376768</v>
      </c>
      <c r="BT67" s="42">
        <f>('SECA - Vetor de Impacto'!AP68/'Contribuição - SECA'!$BY67)*100</f>
        <v>10.330177277691044</v>
      </c>
      <c r="BU67" s="42">
        <f>('SECA - Vetor de Impacto'!AQ68/'Contribuição - SECA'!$BY67)*100</f>
        <v>10.18699406499379</v>
      </c>
      <c r="BV67" s="42">
        <f>('SECA - Vetor de Impacto'!AR68/'Contribuição - SECA'!$BY67)*100</f>
        <v>3.3309837774049225</v>
      </c>
      <c r="BW67" s="42">
        <f>('SECA - Vetor de Impacto'!AS68/'Contribuição - SECA'!$BY67)*100</f>
        <v>3.9733438444057536</v>
      </c>
      <c r="BX67" s="42">
        <f>('SECA - Vetor de Impacto'!AT68/'Contribuição - SECA'!$BY67)*100</f>
        <v>3.7569636273235765</v>
      </c>
      <c r="BY67" s="77">
        <f>SUM('SECA - Vetor de Impacto'!AH68:AT68)</f>
        <v>6.5953475919888431</v>
      </c>
      <c r="BZ67" s="77">
        <f t="shared" si="3"/>
        <v>99.999999999999986</v>
      </c>
      <c r="CA67" s="42">
        <f>('SECA - Vetor de Impacto'!AU68/'Contribuição - SECA'!$CI67)*100</f>
        <v>12.145482081604028</v>
      </c>
      <c r="CB67" s="42">
        <f>('SECA - Vetor de Impacto'!AV68/'Contribuição - SECA'!$CI67)*100</f>
        <v>14.859369112252066</v>
      </c>
      <c r="CC67" s="42">
        <f>('SECA - Vetor de Impacto'!AW68/'Contribuição - SECA'!$CI67)*100</f>
        <v>14.859369112252066</v>
      </c>
      <c r="CD67" s="42">
        <f>('SECA - Vetor de Impacto'!AX68/'Contribuição - SECA'!$CI67)*100</f>
        <v>14.859369112252066</v>
      </c>
      <c r="CE67" s="42">
        <f>('SECA - Vetor de Impacto'!AY68/'Contribuição - SECA'!$CI67)*100</f>
        <v>14.859369112252066</v>
      </c>
      <c r="CF67" s="42">
        <f>('SECA - Vetor de Impacto'!AZ68/'Contribuição - SECA'!$CI67)*100</f>
        <v>14.859369112252066</v>
      </c>
      <c r="CG67" s="42">
        <f>('SECA - Vetor de Impacto'!BA68/'Contribuição - SECA'!$CI67)*100</f>
        <v>2.4765615187086794</v>
      </c>
      <c r="CH67" s="42">
        <f>('SECA - Vetor de Impacto'!BB68/'Contribuição - SECA'!$CI67)*100</f>
        <v>11.081110838426971</v>
      </c>
      <c r="CI67" s="77">
        <f>SUM('SECA - Vetor de Impacto'!AU68:BB68)</f>
        <v>6.7297608158576887</v>
      </c>
      <c r="CJ67" s="77">
        <f t="shared" si="4"/>
        <v>100</v>
      </c>
    </row>
    <row r="68" spans="1:88" x14ac:dyDescent="0.25">
      <c r="A68" s="34" t="s">
        <v>1001</v>
      </c>
      <c r="B68" s="34" t="s">
        <v>1002</v>
      </c>
      <c r="C68" s="42">
        <v>5.7112568386649452</v>
      </c>
      <c r="D68" s="42">
        <v>0.4276425076372441</v>
      </c>
      <c r="E68" s="42">
        <v>4.3393669449238104</v>
      </c>
      <c r="F68" s="42">
        <v>4.406911570493361</v>
      </c>
      <c r="G68" s="42">
        <v>1.630146681059552</v>
      </c>
      <c r="H68" s="42">
        <v>4.6370507636669975</v>
      </c>
      <c r="I68" s="42">
        <v>0.87513618864835074</v>
      </c>
      <c r="J68" s="42">
        <v>1.4550006384335309E-2</v>
      </c>
      <c r="K68" s="42">
        <v>3.9990395523059248</v>
      </c>
      <c r="L68" s="42">
        <v>5.2630083722137417</v>
      </c>
      <c r="M68" s="42">
        <v>4.4657995925689651</v>
      </c>
      <c r="N68" s="42">
        <v>5.808097891149508</v>
      </c>
      <c r="O68" s="42">
        <v>3.9938225040142168</v>
      </c>
      <c r="P68" s="42">
        <v>0.29115104094342015</v>
      </c>
      <c r="Q68" s="42">
        <v>6.1488326980194534</v>
      </c>
      <c r="R68" s="42">
        <v>6.1488326980194534</v>
      </c>
      <c r="S68" s="42">
        <v>6.1488326980194534</v>
      </c>
      <c r="T68" s="42">
        <v>6.1488326980194534</v>
      </c>
      <c r="U68" s="42">
        <v>6.1488326980194534</v>
      </c>
      <c r="V68" s="42">
        <v>3.8430204362621585</v>
      </c>
      <c r="W68" s="42">
        <v>2.5854929943154601</v>
      </c>
      <c r="X68" s="42">
        <v>1.511799774926265</v>
      </c>
      <c r="Y68" s="42">
        <v>3.7104307716366876</v>
      </c>
      <c r="Z68" s="42">
        <v>3.6972528381462166</v>
      </c>
      <c r="AA68" s="42">
        <v>4.0301293799315401</v>
      </c>
      <c r="AB68" s="42">
        <v>2.0932196418789633</v>
      </c>
      <c r="AC68" s="42">
        <v>1.9215102181310786</v>
      </c>
      <c r="AD68" s="74">
        <f t="shared" ref="AD68:AD99" si="6">SUM(C68:AC68)</f>
        <v>99.999999999999972</v>
      </c>
      <c r="AF68" s="42">
        <f>('SECA - Vetor de Impacto'!AH69/'Contribuição - SECA'!$BA68)*100</f>
        <v>6.8780774659832371</v>
      </c>
      <c r="AG68" s="42">
        <f>('SECA - Vetor de Impacto'!AI69/'Contribuição - SECA'!$BA68)*100</f>
        <v>0.51501068475216061</v>
      </c>
      <c r="AH68" s="42">
        <f>('SECA - Vetor de Impacto'!AJ69/'Contribuição - SECA'!$BA68)*100</f>
        <v>5.2259078594493493</v>
      </c>
      <c r="AI68" s="42">
        <f>('SECA - Vetor de Impacto'!AK69/'Contribuição - SECA'!$BA68)*100</f>
        <v>5.3072519804023832</v>
      </c>
      <c r="AJ68" s="42">
        <f>('SECA - Vetor de Impacto'!AL69/'Contribuição - SECA'!$BA68)*100</f>
        <v>1.9631887463607802</v>
      </c>
      <c r="AK68" s="42">
        <f>('SECA - Vetor de Impacto'!AM69/'Contribuição - SECA'!$BA68)*100</f>
        <v>5.5844090481586237</v>
      </c>
      <c r="AL68" s="42">
        <f>('SECA - Vetor de Impacto'!AN69/'Contribuição - SECA'!$BA68)*100</f>
        <v>1.0539281753288701</v>
      </c>
      <c r="AM68" s="42">
        <f>('SECA - Vetor de Impacto'!AO69/'Contribuição - SECA'!$BA68)*100</f>
        <v>1.7522600343325225E-2</v>
      </c>
      <c r="AN68" s="42">
        <f>('SECA - Vetor de Impacto'!AP69/'Contribuição - SECA'!$BA68)*100</f>
        <v>4.8160509336716792</v>
      </c>
      <c r="AO68" s="42">
        <f>('SECA - Vetor de Impacto'!AQ69/'Contribuição - SECA'!$BA68)*100</f>
        <v>6.3382509858664244</v>
      </c>
      <c r="AP68" s="42">
        <f>('SECA - Vetor de Impacto'!AR69/'Contribuição - SECA'!$BA68)*100</f>
        <v>5.3781709373143629</v>
      </c>
      <c r="AQ68" s="42">
        <f>('SECA - Vetor de Impacto'!AS69/'Contribuição - SECA'!$BA68)*100</f>
        <v>6.9947033295526779</v>
      </c>
      <c r="AR68" s="42">
        <f>('SECA - Vetor de Impacto'!AT69/'Contribuição - SECA'!$BA68)*100</f>
        <v>4.8097680324981216</v>
      </c>
      <c r="AS68" s="42">
        <f>('SECA - Vetor de Impacto'!AU69/'Contribuição - SECA'!$BA68)*100</f>
        <v>0.35063375198840052</v>
      </c>
      <c r="AT68" s="42">
        <f>('SECA - Vetor de Impacto'!AV69/'Contribuição - SECA'!$BA68)*100</f>
        <v>7.4050509050884603</v>
      </c>
      <c r="AU68" s="42">
        <f>('SECA - Vetor de Impacto'!AW69/'Contribuição - SECA'!$BA68)*100</f>
        <v>7.4050509050884603</v>
      </c>
      <c r="AV68" s="42">
        <f>('SECA - Vetor de Impacto'!AX69/'Contribuição - SECA'!$BA68)*100</f>
        <v>7.4050509050884603</v>
      </c>
      <c r="AW68" s="42">
        <f>('SECA - Vetor de Impacto'!AY69/'Contribuição - SECA'!$BA68)*100</f>
        <v>7.4050509050884603</v>
      </c>
      <c r="AX68" s="42">
        <f>('SECA - Vetor de Impacto'!AZ69/'Contribuição - SECA'!$BA68)*100</f>
        <v>7.4050509050884603</v>
      </c>
      <c r="AY68" s="42">
        <f>('SECA - Vetor de Impacto'!BA69/'Contribuição - SECA'!$BA68)*100</f>
        <v>4.6281568156802875</v>
      </c>
      <c r="AZ68" s="42">
        <f>('SECA - Vetor de Impacto'!BB69/'Contribuição - SECA'!$BA68)*100</f>
        <v>3.1137141272070106</v>
      </c>
      <c r="BA68" s="77">
        <f>SUM('SECA - Vetor de Impacto'!AH69:BB69)</f>
        <v>13.504296092182692</v>
      </c>
      <c r="BB68" s="77">
        <f t="shared" si="1"/>
        <v>99.999999999999986</v>
      </c>
      <c r="BC68" s="42">
        <f>('SECA - Vetor de Impacto'!BC69/'Contribuição - SECA'!$BI68)*100</f>
        <v>8.9116319351477884</v>
      </c>
      <c r="BD68" s="42">
        <f>('SECA - Vetor de Impacto'!BD69/'Contribuição - SECA'!$BI68)*100</f>
        <v>21.87193959549656</v>
      </c>
      <c r="BE68" s="42">
        <f>('SECA - Vetor de Impacto'!BE69/'Contribuição - SECA'!$BI68)*100</f>
        <v>21.79425940604246</v>
      </c>
      <c r="BF68" s="42">
        <f>('SECA - Vetor de Impacto'!BF69/'Contribuição - SECA'!$BI68)*100</f>
        <v>23.756472438109043</v>
      </c>
      <c r="BG68" s="42">
        <f>('SECA - Vetor de Impacto'!BG69/'Contribuição - SECA'!$BI68)*100</f>
        <v>12.33893754796795</v>
      </c>
      <c r="BH68" s="42">
        <f>('SECA - Vetor de Impacto'!BH69/'Contribuição - SECA'!$BI68)*100</f>
        <v>11.326759077236199</v>
      </c>
      <c r="BI68" s="77">
        <f>SUM('SECA - Vetor de Impacto'!BC69:BH69)</f>
        <v>2.7589533587594581</v>
      </c>
      <c r="BJ68" s="77">
        <f t="shared" si="2"/>
        <v>100</v>
      </c>
      <c r="BL68" s="42">
        <f>('SECA - Vetor de Impacto'!AH69/'Contribuição - SECA'!$BY68)*100</f>
        <v>12.532428283302849</v>
      </c>
      <c r="BM68" s="42">
        <f>('SECA - Vetor de Impacto'!AI69/'Contribuição - SECA'!$BY68)*100</f>
        <v>0.93839223296222096</v>
      </c>
      <c r="BN68" s="42">
        <f>('SECA - Vetor de Impacto'!AJ69/'Contribuição - SECA'!$BY68)*100</f>
        <v>9.5220380677022884</v>
      </c>
      <c r="BO68" s="42">
        <f>('SECA - Vetor de Impacto'!AK69/'Contribuição - SECA'!$BY68)*100</f>
        <v>9.6702538107139127</v>
      </c>
      <c r="BP68" s="42">
        <f>('SECA - Vetor de Impacto'!AL69/'Contribuição - SECA'!$BY68)*100</f>
        <v>3.5770929147039747</v>
      </c>
      <c r="BQ68" s="42">
        <f>('SECA - Vetor de Impacto'!AM69/'Contribuição - SECA'!$BY68)*100</f>
        <v>10.175257002673318</v>
      </c>
      <c r="BR68" s="42">
        <f>('SECA - Vetor de Impacto'!AN69/'Contribuição - SECA'!$BY68)*100</f>
        <v>1.9203446513048457</v>
      </c>
      <c r="BS68" s="42">
        <f>('SECA - Vetor de Impacto'!AO69/'Contribuição - SECA'!$BY68)*100</f>
        <v>3.1927632863365668E-2</v>
      </c>
      <c r="BT68" s="42">
        <f>('SECA - Vetor de Impacto'!AP69/'Contribuição - SECA'!$BY68)*100</f>
        <v>8.7752447153262629</v>
      </c>
      <c r="BU68" s="42">
        <f>('SECA - Vetor de Impacto'!AQ69/'Contribuição - SECA'!$BY68)*100</f>
        <v>11.548819610537684</v>
      </c>
      <c r="BV68" s="42">
        <f>('SECA - Vetor de Impacto'!AR69/'Contribuição - SECA'!$BY68)*100</f>
        <v>9.7994740391602608</v>
      </c>
      <c r="BW68" s="42">
        <f>('SECA - Vetor de Impacto'!AS69/'Contribuição - SECA'!$BY68)*100</f>
        <v>12.744930291079138</v>
      </c>
      <c r="BX68" s="42">
        <f>('SECA - Vetor de Impacto'!AT69/'Contribuição - SECA'!$BY68)*100</f>
        <v>8.7637967476698755</v>
      </c>
      <c r="BY68" s="77">
        <f>SUM('SECA - Vetor de Impacto'!AH69:AT69)</f>
        <v>7.4114602969128915</v>
      </c>
      <c r="BZ68" s="77">
        <f t="shared" si="3"/>
        <v>100</v>
      </c>
      <c r="CA68" s="42">
        <f>('SECA - Vetor de Impacto'!AU69/'Contribuição - SECA'!$CI68)*100</f>
        <v>0.77715240749478243</v>
      </c>
      <c r="CB68" s="42">
        <f>('SECA - Vetor de Impacto'!AV69/'Contribuição - SECA'!$CI68)*100</f>
        <v>16.412718701140026</v>
      </c>
      <c r="CC68" s="42">
        <f>('SECA - Vetor de Impacto'!AW69/'Contribuição - SECA'!$CI68)*100</f>
        <v>16.412718701140026</v>
      </c>
      <c r="CD68" s="42">
        <f>('SECA - Vetor de Impacto'!AX69/'Contribuição - SECA'!$CI68)*100</f>
        <v>16.412718701140026</v>
      </c>
      <c r="CE68" s="42">
        <f>('SECA - Vetor de Impacto'!AY69/'Contribuição - SECA'!$CI68)*100</f>
        <v>16.412718701140026</v>
      </c>
      <c r="CF68" s="42">
        <f>('SECA - Vetor de Impacto'!AZ69/'Contribuição - SECA'!$CI68)*100</f>
        <v>16.412718701140026</v>
      </c>
      <c r="CG68" s="42">
        <f>('SECA - Vetor de Impacto'!BA69/'Contribuição - SECA'!$CI68)*100</f>
        <v>10.257949188212514</v>
      </c>
      <c r="CH68" s="42">
        <f>('SECA - Vetor de Impacto'!BB69/'Contribuição - SECA'!$CI68)*100</f>
        <v>6.9013048985925769</v>
      </c>
      <c r="CI68" s="77">
        <f>SUM('SECA - Vetor de Impacto'!AU69:BB69)</f>
        <v>6.0928357952698002</v>
      </c>
      <c r="CJ68" s="77">
        <f t="shared" si="4"/>
        <v>100</v>
      </c>
    </row>
    <row r="69" spans="1:88" x14ac:dyDescent="0.25">
      <c r="A69" s="34" t="s">
        <v>1003</v>
      </c>
      <c r="B69" s="34" t="s">
        <v>1004</v>
      </c>
      <c r="C69" s="42">
        <v>3.1796081705173043</v>
      </c>
      <c r="D69" s="42">
        <v>4.3713905993213666</v>
      </c>
      <c r="E69" s="42">
        <v>4.6115327051382824</v>
      </c>
      <c r="F69" s="42">
        <v>4.050015582658876</v>
      </c>
      <c r="G69" s="42">
        <v>3.0521159835800198</v>
      </c>
      <c r="H69" s="42">
        <v>0</v>
      </c>
      <c r="I69" s="42">
        <v>4.0458347354634201</v>
      </c>
      <c r="J69" s="42">
        <v>0.66788771477769637</v>
      </c>
      <c r="K69" s="42">
        <v>1.823204292380048</v>
      </c>
      <c r="L69" s="42">
        <v>6.2921971292400132</v>
      </c>
      <c r="M69" s="42">
        <v>5.242185454340559</v>
      </c>
      <c r="N69" s="42">
        <v>6.5280508306089375</v>
      </c>
      <c r="O69" s="42">
        <v>6.9534932407726888</v>
      </c>
      <c r="P69" s="42">
        <v>4.1218485239446753E-2</v>
      </c>
      <c r="Q69" s="42">
        <v>7.3121592814781025</v>
      </c>
      <c r="R69" s="42">
        <v>0</v>
      </c>
      <c r="S69" s="42">
        <v>0</v>
      </c>
      <c r="T69" s="42">
        <v>7.3121592814781025</v>
      </c>
      <c r="U69" s="42">
        <v>7.3121592814781025</v>
      </c>
      <c r="V69" s="42">
        <v>5.7887927645034978</v>
      </c>
      <c r="W69" s="42">
        <v>4.5035805817189933</v>
      </c>
      <c r="X69" s="42">
        <v>1.5661718571209939</v>
      </c>
      <c r="Y69" s="42">
        <v>4.2867793487545152</v>
      </c>
      <c r="Z69" s="42">
        <v>4.2761649346978654</v>
      </c>
      <c r="AA69" s="42">
        <v>2.7674443095576957</v>
      </c>
      <c r="AB69" s="42">
        <v>2.6448235698963356</v>
      </c>
      <c r="AC69" s="42">
        <v>1.3710298652771435</v>
      </c>
      <c r="AD69" s="74">
        <f t="shared" si="6"/>
        <v>99.999999999999986</v>
      </c>
      <c r="AF69" s="42">
        <f>('SECA - Vetor de Impacto'!AH70/'Contribuição - SECA'!$BA69)*100</f>
        <v>3.8268149541955907</v>
      </c>
      <c r="AG69" s="42">
        <f>('SECA - Vetor de Impacto'!AI70/'Contribuição - SECA'!$BA69)*100</f>
        <v>5.2611837745376651</v>
      </c>
      <c r="AH69" s="42">
        <f>('SECA - Vetor de Impacto'!AJ70/'Contribuição - SECA'!$BA69)*100</f>
        <v>5.5502066202434239</v>
      </c>
      <c r="AI69" s="42">
        <f>('SECA - Vetor de Impacto'!AK70/'Contribuição - SECA'!$BA69)*100</f>
        <v>4.8743931218174623</v>
      </c>
      <c r="AJ69" s="42">
        <f>('SECA - Vetor de Impacto'!AL70/'Contribuição - SECA'!$BA69)*100</f>
        <v>3.6733718312225725</v>
      </c>
      <c r="AK69" s="42">
        <f>('SECA - Vetor de Impacto'!AM70/'Contribuição - SECA'!$BA69)*100</f>
        <v>0</v>
      </c>
      <c r="AL69" s="42">
        <f>('SECA - Vetor de Impacto'!AN70/'Contribuição - SECA'!$BA69)*100</f>
        <v>4.8693612664092614</v>
      </c>
      <c r="AM69" s="42">
        <f>('SECA - Vetor de Impacto'!AO70/'Contribuição - SECA'!$BA69)*100</f>
        <v>0.80383574250879486</v>
      </c>
      <c r="AN69" s="42">
        <f>('SECA - Vetor de Impacto'!AP70/'Contribuição - SECA'!$BA69)*100</f>
        <v>2.194316115843427</v>
      </c>
      <c r="AO69" s="42">
        <f>('SECA - Vetor de Impacto'!AQ70/'Contribuição - SECA'!$BA69)*100</f>
        <v>7.5729689878752326</v>
      </c>
      <c r="AP69" s="42">
        <f>('SECA - Vetor de Impacto'!AR70/'Contribuição - SECA'!$BA69)*100</f>
        <v>6.3092282487352103</v>
      </c>
      <c r="AQ69" s="42">
        <f>('SECA - Vetor de Impacto'!AS70/'Contribuição - SECA'!$BA69)*100</f>
        <v>7.8568305277246964</v>
      </c>
      <c r="AR69" s="42">
        <f>('SECA - Vetor de Impacto'!AT70/'Contribuição - SECA'!$BA69)*100</f>
        <v>8.3688714113970946</v>
      </c>
      <c r="AS69" s="42">
        <f>('SECA - Vetor de Impacto'!AU70/'Contribuição - SECA'!$BA69)*100</f>
        <v>4.9608476027391255E-2</v>
      </c>
      <c r="AT69" s="42">
        <f>('SECA - Vetor de Impacto'!AV70/'Contribuição - SECA'!$BA69)*100</f>
        <v>8.8005436472595058</v>
      </c>
      <c r="AU69" s="42">
        <f>('SECA - Vetor de Impacto'!AW70/'Contribuição - SECA'!$BA69)*100</f>
        <v>0</v>
      </c>
      <c r="AV69" s="42">
        <f>('SECA - Vetor de Impacto'!AX70/'Contribuição - SECA'!$BA69)*100</f>
        <v>0</v>
      </c>
      <c r="AW69" s="42">
        <f>('SECA - Vetor de Impacto'!AY70/'Contribuição - SECA'!$BA69)*100</f>
        <v>8.8005436472595058</v>
      </c>
      <c r="AX69" s="42">
        <f>('SECA - Vetor de Impacto'!AZ70/'Contribuição - SECA'!$BA69)*100</f>
        <v>8.8005436472595058</v>
      </c>
      <c r="AY69" s="42">
        <f>('SECA - Vetor de Impacto'!BA70/'Contribuição - SECA'!$BA69)*100</f>
        <v>6.9670970540804431</v>
      </c>
      <c r="AZ69" s="42">
        <f>('SECA - Vetor de Impacto'!BB70/'Contribuição - SECA'!$BA69)*100</f>
        <v>5.4202809256032269</v>
      </c>
      <c r="BA69" s="77">
        <f>SUM('SECA - Vetor de Impacto'!AH70:BB70)</f>
        <v>11.362934383166209</v>
      </c>
      <c r="BB69" s="77">
        <f t="shared" ref="BB69:BB132" si="7">SUM(AF69:AZ69)</f>
        <v>100</v>
      </c>
      <c r="BC69" s="42">
        <f>('SECA - Vetor de Impacto'!BC70/'Contribuição - SECA'!$BI69)*100</f>
        <v>9.2604868101168236</v>
      </c>
      <c r="BD69" s="42">
        <f>('SECA - Vetor de Impacto'!BD70/'Contribuição - SECA'!$BI69)*100</f>
        <v>25.346939696641186</v>
      </c>
      <c r="BE69" s="42">
        <f>('SECA - Vetor de Impacto'!BE70/'Contribuição - SECA'!$BI69)*100</f>
        <v>25.28417861399128</v>
      </c>
      <c r="BF69" s="42">
        <f>('SECA - Vetor de Impacto'!BF70/'Contribuição - SECA'!$BI69)*100</f>
        <v>16.363390396697717</v>
      </c>
      <c r="BG69" s="42">
        <f>('SECA - Vetor de Impacto'!BG70/'Contribuição - SECA'!$BI69)*100</f>
        <v>15.638356463085747</v>
      </c>
      <c r="BH69" s="42">
        <f>('SECA - Vetor de Impacto'!BH70/'Contribuição - SECA'!$BI69)*100</f>
        <v>8.1066480194672383</v>
      </c>
      <c r="BI69" s="77">
        <f>SUM('SECA - Vetor de Impacto'!BC70:BH70)</f>
        <v>2.3129165044509019</v>
      </c>
      <c r="BJ69" s="77">
        <f t="shared" ref="BJ69:BJ132" si="8">SUM(BC69:BH69)</f>
        <v>100</v>
      </c>
      <c r="BL69" s="42">
        <f>('SECA - Vetor de Impacto'!AH70/'Contribuição - SECA'!$BY69)*100</f>
        <v>6.2569137441940619</v>
      </c>
      <c r="BM69" s="42">
        <f>('SECA - Vetor de Impacto'!AI70/'Contribuição - SECA'!$BY69)*100</f>
        <v>8.6021334879400122</v>
      </c>
      <c r="BN69" s="42">
        <f>('SECA - Vetor de Impacto'!AJ70/'Contribuição - SECA'!$BY69)*100</f>
        <v>9.0746912252039422</v>
      </c>
      <c r="BO69" s="42">
        <f>('SECA - Vetor de Impacto'!AK70/'Contribuição - SECA'!$BY69)*100</f>
        <v>7.9697235647798914</v>
      </c>
      <c r="BP69" s="42">
        <f>('SECA - Vetor de Impacto'!AL70/'Contribuição - SECA'!$BY69)*100</f>
        <v>6.0060313794668776</v>
      </c>
      <c r="BQ69" s="42">
        <f>('SECA - Vetor de Impacto'!AM70/'Contribuição - SECA'!$BY69)*100</f>
        <v>0</v>
      </c>
      <c r="BR69" s="42">
        <f>('SECA - Vetor de Impacto'!AN70/'Contribuição - SECA'!$BY69)*100</f>
        <v>7.9614963874433302</v>
      </c>
      <c r="BS69" s="42">
        <f>('SECA - Vetor de Impacto'!AO70/'Contribuição - SECA'!$BY69)*100</f>
        <v>1.314286414571342</v>
      </c>
      <c r="BT69" s="42">
        <f>('SECA - Vetor de Impacto'!AP70/'Contribuição - SECA'!$BY69)*100</f>
        <v>3.5877477298123726</v>
      </c>
      <c r="BU69" s="42">
        <f>('SECA - Vetor de Impacto'!AQ70/'Contribuição - SECA'!$BY69)*100</f>
        <v>12.381945380620602</v>
      </c>
      <c r="BV69" s="42">
        <f>('SECA - Vetor de Impacto'!AR70/'Contribuição - SECA'!$BY69)*100</f>
        <v>10.315705728464422</v>
      </c>
      <c r="BW69" s="42">
        <f>('SECA - Vetor de Impacto'!AS70/'Contribuição - SECA'!$BY69)*100</f>
        <v>12.846064286653657</v>
      </c>
      <c r="BX69" s="42">
        <f>('SECA - Vetor de Impacto'!AT70/'Contribuição - SECA'!$BY69)*100</f>
        <v>13.683260670849492</v>
      </c>
      <c r="BY69" s="77">
        <f>SUM('SECA - Vetor de Impacto'!AH70:AT70)</f>
        <v>6.9497277729604932</v>
      </c>
      <c r="BZ69" s="77">
        <f t="shared" ref="BZ69:BZ132" si="9">SUM(BL69:BX69)</f>
        <v>100</v>
      </c>
      <c r="CA69" s="42">
        <f>('SECA - Vetor de Impacto'!AU70/'Contribuição - SECA'!$CI69)*100</f>
        <v>0.12772976833773131</v>
      </c>
      <c r="CB69" s="42">
        <f>('SECA - Vetor de Impacto'!AV70/'Contribuição - SECA'!$CI69)*100</f>
        <v>22.659260903114305</v>
      </c>
      <c r="CC69" s="42">
        <f>('SECA - Vetor de Impacto'!AW70/'Contribuição - SECA'!$CI69)*100</f>
        <v>0</v>
      </c>
      <c r="CD69" s="42">
        <f>('SECA - Vetor de Impacto'!AX70/'Contribuição - SECA'!$CI69)*100</f>
        <v>0</v>
      </c>
      <c r="CE69" s="42">
        <f>('SECA - Vetor de Impacto'!AY70/'Contribuição - SECA'!$CI69)*100</f>
        <v>22.659260903114305</v>
      </c>
      <c r="CF69" s="42">
        <f>('SECA - Vetor de Impacto'!AZ70/'Contribuição - SECA'!$CI69)*100</f>
        <v>22.659260903114305</v>
      </c>
      <c r="CG69" s="42">
        <f>('SECA - Vetor de Impacto'!BA70/'Contribuição - SECA'!$CI69)*100</f>
        <v>17.938581548298824</v>
      </c>
      <c r="CH69" s="42">
        <f>('SECA - Vetor de Impacto'!BB70/'Contribuição - SECA'!$CI69)*100</f>
        <v>13.955905974020535</v>
      </c>
      <c r="CI69" s="77">
        <f>SUM('SECA - Vetor de Impacto'!AU70:BB70)</f>
        <v>4.4132066102057168</v>
      </c>
      <c r="CJ69" s="77">
        <f t="shared" ref="CJ69:CJ132" si="10">SUM(CA69:CH69)</f>
        <v>100.00000000000001</v>
      </c>
    </row>
    <row r="70" spans="1:88" x14ac:dyDescent="0.25">
      <c r="A70" s="34" t="s">
        <v>1005</v>
      </c>
      <c r="B70" s="34" t="s">
        <v>1006</v>
      </c>
      <c r="C70" s="42">
        <v>1.8307961259867709</v>
      </c>
      <c r="D70" s="42">
        <v>4.4068133994835268</v>
      </c>
      <c r="E70" s="42">
        <v>3.3751981120367698</v>
      </c>
      <c r="F70" s="42">
        <v>2.9869787335629021</v>
      </c>
      <c r="G70" s="42">
        <v>0.46472025264362316</v>
      </c>
      <c r="H70" s="42">
        <v>4.0487805214345123</v>
      </c>
      <c r="I70" s="42">
        <v>4.486067129729264</v>
      </c>
      <c r="J70" s="42">
        <v>3.0606473452143206</v>
      </c>
      <c r="K70" s="42">
        <v>3.1728420364180518</v>
      </c>
      <c r="L70" s="42">
        <v>5.2872040958497113</v>
      </c>
      <c r="M70" s="42">
        <v>3.1370597844235131</v>
      </c>
      <c r="N70" s="42">
        <v>4.4736264089843534</v>
      </c>
      <c r="O70" s="42">
        <v>5.09318000379381</v>
      </c>
      <c r="P70" s="42">
        <v>1.1036571079474036</v>
      </c>
      <c r="Q70" s="42">
        <v>6.1183990921834033</v>
      </c>
      <c r="R70" s="42">
        <v>6.1183990921834033</v>
      </c>
      <c r="S70" s="42">
        <v>6.1183990921834033</v>
      </c>
      <c r="T70" s="42">
        <v>6.1183990921834033</v>
      </c>
      <c r="U70" s="42">
        <v>6.1183990921834033</v>
      </c>
      <c r="V70" s="42">
        <v>4.8437326146451944</v>
      </c>
      <c r="W70" s="42">
        <v>3.7765859625606453</v>
      </c>
      <c r="X70" s="42">
        <v>2.8948623803925622</v>
      </c>
      <c r="Y70" s="42">
        <v>2.8865995987611317</v>
      </c>
      <c r="Z70" s="42">
        <v>3.3534960262735232</v>
      </c>
      <c r="AA70" s="42">
        <v>3.3175996609789733</v>
      </c>
      <c r="AB70" s="42">
        <v>0.26035740817801745</v>
      </c>
      <c r="AC70" s="42">
        <v>1.1471998297843877</v>
      </c>
      <c r="AD70" s="74">
        <f t="shared" si="6"/>
        <v>100</v>
      </c>
      <c r="AF70" s="42">
        <f>('SECA - Vetor de Impacto'!AH71/'Contribuição - SECA'!$BA70)*100</f>
        <v>2.1253756305273042</v>
      </c>
      <c r="AG70" s="42">
        <f>('SECA - Vetor de Impacto'!AI71/'Contribuição - SECA'!$BA70)*100</f>
        <v>5.1158802854115013</v>
      </c>
      <c r="AH70" s="42">
        <f>('SECA - Vetor de Impacto'!AJ71/'Contribuição - SECA'!$BA70)*100</f>
        <v>3.9182756144725155</v>
      </c>
      <c r="AI70" s="42">
        <f>('SECA - Vetor de Impacto'!AK71/'Contribuição - SECA'!$BA70)*100</f>
        <v>3.4675908033157885</v>
      </c>
      <c r="AJ70" s="42">
        <f>('SECA - Vetor de Impacto'!AL71/'Contribuição - SECA'!$BA70)*100</f>
        <v>0.5394948601657602</v>
      </c>
      <c r="AK70" s="42">
        <f>('SECA - Vetor de Impacto'!AM71/'Contribuição - SECA'!$BA70)*100</f>
        <v>4.7002390552757385</v>
      </c>
      <c r="AL70" s="42">
        <f>('SECA - Vetor de Impacto'!AN71/'Contribuição - SECA'!$BA70)*100</f>
        <v>5.2078861316669851</v>
      </c>
      <c r="AM70" s="42">
        <f>('SECA - Vetor de Impacto'!AO71/'Contribuição - SECA'!$BA70)*100</f>
        <v>3.5531128719482608</v>
      </c>
      <c r="AN70" s="42">
        <f>('SECA - Vetor de Impacto'!AP71/'Contribuição - SECA'!$BA70)*100</f>
        <v>3.6833599590893384</v>
      </c>
      <c r="AO70" s="42">
        <f>('SECA - Vetor de Impacto'!AQ71/'Contribuição - SECA'!$BA70)*100</f>
        <v>6.1379279644730493</v>
      </c>
      <c r="AP70" s="42">
        <f>('SECA - Vetor de Impacto'!AR71/'Contribuição - SECA'!$BA70)*100</f>
        <v>3.6418202565986588</v>
      </c>
      <c r="AQ70" s="42">
        <f>('SECA - Vetor de Impacto'!AS71/'Contribuição - SECA'!$BA70)*100</f>
        <v>5.1934436690016375</v>
      </c>
      <c r="AR70" s="42">
        <f>('SECA - Vetor de Impacto'!AT71/'Contribuição - SECA'!$BA70)*100</f>
        <v>5.9126849288682326</v>
      </c>
      <c r="AS70" s="42">
        <f>('SECA - Vetor de Impacto'!AU71/'Contribuição - SECA'!$BA70)*100</f>
        <v>1.2812381938078252</v>
      </c>
      <c r="AT70" s="42">
        <f>('SECA - Vetor de Impacto'!AV71/'Contribuição - SECA'!$BA70)*100</f>
        <v>7.1028642369221116</v>
      </c>
      <c r="AU70" s="42">
        <f>('SECA - Vetor de Impacto'!AW71/'Contribuição - SECA'!$BA70)*100</f>
        <v>7.1028642369221116</v>
      </c>
      <c r="AV70" s="42">
        <f>('SECA - Vetor de Impacto'!AX71/'Contribuição - SECA'!$BA70)*100</f>
        <v>7.1028642369221116</v>
      </c>
      <c r="AW70" s="42">
        <f>('SECA - Vetor de Impacto'!AY71/'Contribuição - SECA'!$BA70)*100</f>
        <v>7.1028642369221116</v>
      </c>
      <c r="AX70" s="42">
        <f>('SECA - Vetor de Impacto'!AZ71/'Contribuição - SECA'!$BA70)*100</f>
        <v>7.1028642369221116</v>
      </c>
      <c r="AY70" s="42">
        <f>('SECA - Vetor de Impacto'!BA71/'Contribuição - SECA'!$BA70)*100</f>
        <v>5.6231008542300058</v>
      </c>
      <c r="AZ70" s="42">
        <f>('SECA - Vetor de Impacto'!BB71/'Contribuição - SECA'!$BA70)*100</f>
        <v>4.38424773653683</v>
      </c>
      <c r="BA70" s="77">
        <f>SUM('SECA - Vetor de Impacto'!AH71:BB71)</f>
        <v>14.078827451069662</v>
      </c>
      <c r="BB70" s="77">
        <f t="shared" si="7"/>
        <v>100</v>
      </c>
      <c r="BC70" s="42">
        <f>('SECA - Vetor de Impacto'!BC71/'Contribuição - SECA'!$BI70)*100</f>
        <v>20.886279806238299</v>
      </c>
      <c r="BD70" s="42">
        <f>('SECA - Vetor de Impacto'!BD71/'Contribuição - SECA'!$BI70)*100</f>
        <v>20.826664271385653</v>
      </c>
      <c r="BE70" s="42">
        <f>('SECA - Vetor de Impacto'!BE71/'Contribuição - SECA'!$BI70)*100</f>
        <v>24.195297437372101</v>
      </c>
      <c r="BF70" s="42">
        <f>('SECA - Vetor de Impacto'!BF71/'Contribuição - SECA'!$BI70)*100</f>
        <v>23.936307049902542</v>
      </c>
      <c r="BG70" s="42">
        <f>('SECA - Vetor de Impacto'!BG71/'Contribuição - SECA'!$BI70)*100</f>
        <v>1.8784650053366798</v>
      </c>
      <c r="BH70" s="42">
        <f>('SECA - Vetor de Impacto'!BH71/'Contribuição - SECA'!$BI70)*100</f>
        <v>8.2769864297647331</v>
      </c>
      <c r="BI70" s="77">
        <f>SUM('SECA - Vetor de Impacto'!BC71:BH71)</f>
        <v>2.2653172334043501</v>
      </c>
      <c r="BJ70" s="77">
        <f t="shared" si="8"/>
        <v>100</v>
      </c>
      <c r="BL70" s="42">
        <f>('SECA - Vetor de Impacto'!AH71/'Contribuição - SECA'!$BY70)*100</f>
        <v>3.9952853612678036</v>
      </c>
      <c r="BM70" s="42">
        <f>('SECA - Vetor de Impacto'!AI71/'Contribuição - SECA'!$BY70)*100</f>
        <v>9.6168419928820406</v>
      </c>
      <c r="BN70" s="42">
        <f>('SECA - Vetor de Impacto'!AJ71/'Contribuição - SECA'!$BY70)*100</f>
        <v>7.3655823370999824</v>
      </c>
      <c r="BO70" s="42">
        <f>('SECA - Vetor de Impacto'!AK71/'Contribuição - SECA'!$BY70)*100</f>
        <v>6.5183841276646532</v>
      </c>
      <c r="BP70" s="42">
        <f>('SECA - Vetor de Impacto'!AL71/'Contribuição - SECA'!$BY70)*100</f>
        <v>1.0141435171931092</v>
      </c>
      <c r="BQ70" s="42">
        <f>('SECA - Vetor de Impacto'!AM71/'Contribuição - SECA'!$BY70)*100</f>
        <v>8.8355187771412265</v>
      </c>
      <c r="BR70" s="42">
        <f>('SECA - Vetor de Impacto'!AN71/'Contribuição - SECA'!$BY70)*100</f>
        <v>9.7897947666956728</v>
      </c>
      <c r="BS70" s="42">
        <f>('SECA - Vetor de Impacto'!AO71/'Contribuição - SECA'!$BY70)*100</f>
        <v>6.6791486833342253</v>
      </c>
      <c r="BT70" s="42">
        <f>('SECA - Vetor de Impacto'!AP71/'Contribuição - SECA'!$BY70)*100</f>
        <v>6.9239874182515981</v>
      </c>
      <c r="BU70" s="42">
        <f>('SECA - Vetor de Impacto'!AQ71/'Contribuição - SECA'!$BY70)*100</f>
        <v>11.538089264198149</v>
      </c>
      <c r="BV70" s="42">
        <f>('SECA - Vetor de Impacto'!AR71/'Contribuição - SECA'!$BY70)*100</f>
        <v>6.8459010024253013</v>
      </c>
      <c r="BW70" s="42">
        <f>('SECA - Vetor de Impacto'!AS71/'Contribuição - SECA'!$BY70)*100</f>
        <v>9.7626457964907161</v>
      </c>
      <c r="BX70" s="42">
        <f>('SECA - Vetor de Impacto'!AT71/'Contribuição - SECA'!$BY70)*100</f>
        <v>11.11467695535551</v>
      </c>
      <c r="BY70" s="77">
        <f>SUM('SECA - Vetor de Impacto'!AH71:AT71)</f>
        <v>7.4895267960051424</v>
      </c>
      <c r="BZ70" s="77">
        <f t="shared" si="9"/>
        <v>99.999999999999986</v>
      </c>
      <c r="CA70" s="42">
        <f>('SECA - Vetor de Impacto'!AU71/'Contribuição - SECA'!$CI70)*100</f>
        <v>2.7375183496106379</v>
      </c>
      <c r="CB70" s="42">
        <f>('SECA - Vetor de Impacto'!AV71/'Contribuição - SECA'!$CI70)*100</f>
        <v>15.176117350653936</v>
      </c>
      <c r="CC70" s="42">
        <f>('SECA - Vetor de Impacto'!AW71/'Contribuição - SECA'!$CI70)*100</f>
        <v>15.176117350653936</v>
      </c>
      <c r="CD70" s="42">
        <f>('SECA - Vetor de Impacto'!AX71/'Contribuição - SECA'!$CI70)*100</f>
        <v>15.176117350653936</v>
      </c>
      <c r="CE70" s="42">
        <f>('SECA - Vetor de Impacto'!AY71/'Contribuição - SECA'!$CI70)*100</f>
        <v>15.176117350653936</v>
      </c>
      <c r="CF70" s="42">
        <f>('SECA - Vetor de Impacto'!AZ71/'Contribuição - SECA'!$CI70)*100</f>
        <v>15.176117350653936</v>
      </c>
      <c r="CG70" s="42">
        <f>('SECA - Vetor de Impacto'!BA71/'Contribuição - SECA'!$CI70)*100</f>
        <v>12.014426235934367</v>
      </c>
      <c r="CH70" s="42">
        <f>('SECA - Vetor de Impacto'!BB71/'Contribuição - SECA'!$CI70)*100</f>
        <v>9.3674686611853133</v>
      </c>
      <c r="CI70" s="77">
        <f>SUM('SECA - Vetor de Impacto'!AU71:BB71)</f>
        <v>6.5893006550645197</v>
      </c>
      <c r="CJ70" s="77">
        <f t="shared" si="10"/>
        <v>100</v>
      </c>
    </row>
    <row r="71" spans="1:88" x14ac:dyDescent="0.25">
      <c r="A71" s="34" t="s">
        <v>1007</v>
      </c>
      <c r="B71" s="34" t="s">
        <v>1008</v>
      </c>
      <c r="C71" s="42">
        <v>4.2726227176169056</v>
      </c>
      <c r="D71" s="42">
        <v>1.7722941207307419</v>
      </c>
      <c r="E71" s="42">
        <v>4.2081932767536525</v>
      </c>
      <c r="F71" s="42">
        <v>3.9833122115192907</v>
      </c>
      <c r="G71" s="42">
        <v>1.2172609834135018</v>
      </c>
      <c r="H71" s="42">
        <v>3.5181865317819727</v>
      </c>
      <c r="I71" s="42">
        <v>3.4660012258419659</v>
      </c>
      <c r="J71" s="42">
        <v>3.5040861471471936</v>
      </c>
      <c r="K71" s="42">
        <v>3.4371477918999735</v>
      </c>
      <c r="L71" s="42">
        <v>5.2886076337075192</v>
      </c>
      <c r="M71" s="42">
        <v>2.9345621194996925</v>
      </c>
      <c r="N71" s="42">
        <v>4.7265511958982973</v>
      </c>
      <c r="O71" s="42">
        <v>5.2443139225489697</v>
      </c>
      <c r="P71" s="42">
        <v>0.11046999482718109</v>
      </c>
      <c r="Q71" s="42">
        <v>0</v>
      </c>
      <c r="R71" s="42">
        <v>6.1241803382316125</v>
      </c>
      <c r="S71" s="42">
        <v>6.1241803382316125</v>
      </c>
      <c r="T71" s="42">
        <v>6.1241803382316125</v>
      </c>
      <c r="U71" s="42">
        <v>6.1241803382316125</v>
      </c>
      <c r="V71" s="42">
        <v>3.827612711394758</v>
      </c>
      <c r="W71" s="42">
        <v>5.0842251864564352</v>
      </c>
      <c r="X71" s="42">
        <v>1.1387938645472042</v>
      </c>
      <c r="Y71" s="42">
        <v>4.1347124729773705</v>
      </c>
      <c r="Z71" s="42">
        <v>5.187482747291094</v>
      </c>
      <c r="AA71" s="42">
        <v>3.6691124493370024</v>
      </c>
      <c r="AB71" s="42">
        <v>2.7363358958056145</v>
      </c>
      <c r="AC71" s="42">
        <v>2.0413934460772034</v>
      </c>
      <c r="AD71" s="74">
        <f t="shared" si="6"/>
        <v>100.00000000000001</v>
      </c>
      <c r="AF71" s="42">
        <f>('SECA - Vetor de Impacto'!AH72/'Contribuição - SECA'!$BA71)*100</f>
        <v>5.2688474901755367</v>
      </c>
      <c r="AG71" s="42">
        <f>('SECA - Vetor de Impacto'!AI72/'Contribuição - SECA'!$BA71)*100</f>
        <v>2.1855305387397639</v>
      </c>
      <c r="AH71" s="42">
        <f>('SECA - Vetor de Impacto'!AJ72/'Contribuição - SECA'!$BA71)*100</f>
        <v>5.1893953783880713</v>
      </c>
      <c r="AI71" s="42">
        <f>('SECA - Vetor de Impacto'!AK72/'Contribuição - SECA'!$BA71)*100</f>
        <v>4.9120799881799373</v>
      </c>
      <c r="AJ71" s="42">
        <f>('SECA - Vetor de Impacto'!AL72/'Contribuição - SECA'!$BA71)*100</f>
        <v>1.501083269276829</v>
      </c>
      <c r="AK71" s="42">
        <f>('SECA - Vetor de Impacto'!AM72/'Contribuição - SECA'!$BA71)*100</f>
        <v>4.3385034212166262</v>
      </c>
      <c r="AL71" s="42">
        <f>('SECA - Vetor de Impacto'!AN72/'Contribuição - SECA'!$BA71)*100</f>
        <v>4.2741503443366229</v>
      </c>
      <c r="AM71" s="42">
        <f>('SECA - Vetor de Impacto'!AO72/'Contribuição - SECA'!$BA71)*100</f>
        <v>4.3211153246999023</v>
      </c>
      <c r="AN71" s="42">
        <f>('SECA - Vetor de Impacto'!AP72/'Contribuição - SECA'!$BA71)*100</f>
        <v>4.2385693082714955</v>
      </c>
      <c r="AO71" s="42">
        <f>('SECA - Vetor de Impacto'!AQ72/'Contribuição - SECA'!$BA71)*100</f>
        <v>6.5217242192928602</v>
      </c>
      <c r="AP71" s="42">
        <f>('SECA - Vetor de Impacto'!AR72/'Contribuição - SECA'!$BA71)*100</f>
        <v>3.6187984008834029</v>
      </c>
      <c r="AQ71" s="42">
        <f>('SECA - Vetor de Impacto'!AS72/'Contribuição - SECA'!$BA71)*100</f>
        <v>5.8286160636212374</v>
      </c>
      <c r="AR71" s="42">
        <f>('SECA - Vetor de Impacto'!AT72/'Contribuição - SECA'!$BA71)*100</f>
        <v>6.4671027784841435</v>
      </c>
      <c r="AS71" s="42">
        <f>('SECA - Vetor de Impacto'!AU72/'Contribuição - SECA'!$BA71)*100</f>
        <v>0.13622769747138852</v>
      </c>
      <c r="AT71" s="42">
        <f>('SECA - Vetor de Impacto'!AV72/'Contribuição - SECA'!$BA71)*100</f>
        <v>0</v>
      </c>
      <c r="AU71" s="42">
        <f>('SECA - Vetor de Impacto'!AW72/'Contribuição - SECA'!$BA71)*100</f>
        <v>7.5521229785698054</v>
      </c>
      <c r="AV71" s="42">
        <f>('SECA - Vetor de Impacto'!AX72/'Contribuição - SECA'!$BA71)*100</f>
        <v>7.5521229785698054</v>
      </c>
      <c r="AW71" s="42">
        <f>('SECA - Vetor de Impacto'!AY72/'Contribuição - SECA'!$BA71)*100</f>
        <v>7.5521229785698054</v>
      </c>
      <c r="AX71" s="42">
        <f>('SECA - Vetor de Impacto'!AZ72/'Contribuição - SECA'!$BA71)*100</f>
        <v>7.5521229785698054</v>
      </c>
      <c r="AY71" s="42">
        <f>('SECA - Vetor de Impacto'!BA72/'Contribuição - SECA'!$BA71)*100</f>
        <v>4.7200768616061284</v>
      </c>
      <c r="AZ71" s="42">
        <f>('SECA - Vetor de Impacto'!BB72/'Contribuição - SECA'!$BA71)*100</f>
        <v>6.2696870010768224</v>
      </c>
      <c r="BA71" s="77">
        <f>SUM('SECA - Vetor de Impacto'!AH72:BB72)</f>
        <v>13.241309799080847</v>
      </c>
      <c r="BB71" s="77">
        <f t="shared" si="7"/>
        <v>99.999999999999986</v>
      </c>
      <c r="BC71" s="42">
        <f>('SECA - Vetor de Impacto'!BC72/'Contribuição - SECA'!$BI71)*100</f>
        <v>6.0228688949749145</v>
      </c>
      <c r="BD71" s="42">
        <f>('SECA - Vetor de Impacto'!BD72/'Contribuição - SECA'!$BI71)*100</f>
        <v>21.867725071614981</v>
      </c>
      <c r="BE71" s="42">
        <f>('SECA - Vetor de Impacto'!BE72/'Contribuição - SECA'!$BI71)*100</f>
        <v>27.435631201175536</v>
      </c>
      <c r="BF71" s="42">
        <f>('SECA - Vetor de Impacto'!BF72/'Contribuição - SECA'!$BI71)*100</f>
        <v>19.405253164112953</v>
      </c>
      <c r="BG71" s="42">
        <f>('SECA - Vetor de Impacto'!BG72/'Contribuição - SECA'!$BI71)*100</f>
        <v>14.471971500833297</v>
      </c>
      <c r="BH71" s="42">
        <f>('SECA - Vetor de Impacto'!BH72/'Contribuição - SECA'!$BI71)*100</f>
        <v>10.796550167288327</v>
      </c>
      <c r="BI71" s="77">
        <f>SUM('SECA - Vetor de Impacto'!BC72:BH72)</f>
        <v>3.0874059599451993</v>
      </c>
      <c r="BJ71" s="77">
        <f t="shared" si="8"/>
        <v>100</v>
      </c>
      <c r="BL71" s="42">
        <f>('SECA - Vetor de Impacto'!AH72/'Contribuição - SECA'!$BY71)*100</f>
        <v>8.9811661129402545</v>
      </c>
      <c r="BM71" s="42">
        <f>('SECA - Vetor de Impacto'!AI72/'Contribuição - SECA'!$BY71)*100</f>
        <v>3.7254091810259773</v>
      </c>
      <c r="BN71" s="42">
        <f>('SECA - Vetor de Impacto'!AJ72/'Contribuição - SECA'!$BY71)*100</f>
        <v>8.8457337218304932</v>
      </c>
      <c r="BO71" s="42">
        <f>('SECA - Vetor de Impacto'!AK72/'Contribuição - SECA'!$BY71)*100</f>
        <v>8.3730277667277555</v>
      </c>
      <c r="BP71" s="42">
        <f>('SECA - Vetor de Impacto'!AL72/'Contribuição - SECA'!$BY71)*100</f>
        <v>2.5587148263199166</v>
      </c>
      <c r="BQ71" s="42">
        <f>('SECA - Vetor de Impacto'!AM72/'Contribuição - SECA'!$BY71)*100</f>
        <v>7.3953212690557422</v>
      </c>
      <c r="BR71" s="42">
        <f>('SECA - Vetor de Impacto'!AN72/'Contribuição - SECA'!$BY71)*100</f>
        <v>7.285626373840838</v>
      </c>
      <c r="BS71" s="42">
        <f>('SECA - Vetor de Impacto'!AO72/'Contribuição - SECA'!$BY71)*100</f>
        <v>7.3656818871044303</v>
      </c>
      <c r="BT71" s="42">
        <f>('SECA - Vetor de Impacto'!AP72/'Contribuição - SECA'!$BY71)*100</f>
        <v>7.2249756915109185</v>
      </c>
      <c r="BU71" s="42">
        <f>('SECA - Vetor de Impacto'!AQ72/'Contribuição - SECA'!$BY71)*100</f>
        <v>11.116793314946255</v>
      </c>
      <c r="BV71" s="42">
        <f>('SECA - Vetor de Impacto'!AR72/'Contribuição - SECA'!$BY71)*100</f>
        <v>6.1685272971326022</v>
      </c>
      <c r="BW71" s="42">
        <f>('SECA - Vetor de Impacto'!AS72/'Contribuição - SECA'!$BY71)*100</f>
        <v>9.9353357965937743</v>
      </c>
      <c r="BX71" s="42">
        <f>('SECA - Vetor de Impacto'!AT72/'Contribuição - SECA'!$BY71)*100</f>
        <v>11.023686760971039</v>
      </c>
      <c r="BY71" s="77">
        <f>SUM('SECA - Vetor de Impacto'!AH72:AT72)</f>
        <v>7.7680827883812213</v>
      </c>
      <c r="BZ71" s="77">
        <f t="shared" si="9"/>
        <v>100</v>
      </c>
      <c r="CA71" s="42">
        <f>('SECA - Vetor de Impacto'!AU72/'Contribuição - SECA'!$CI71)*100</f>
        <v>0.32957396832029806</v>
      </c>
      <c r="CB71" s="42">
        <f>('SECA - Vetor de Impacto'!AV72/'Contribuição - SECA'!$CI71)*100</f>
        <v>0</v>
      </c>
      <c r="CC71" s="42">
        <f>('SECA - Vetor de Impacto'!AW72/'Contribuição - SECA'!$CI71)*100</f>
        <v>18.270756868755811</v>
      </c>
      <c r="CD71" s="42">
        <f>('SECA - Vetor de Impacto'!AX72/'Contribuição - SECA'!$CI71)*100</f>
        <v>18.270756868755811</v>
      </c>
      <c r="CE71" s="42">
        <f>('SECA - Vetor de Impacto'!AY72/'Contribuição - SECA'!$CI71)*100</f>
        <v>18.270756868755811</v>
      </c>
      <c r="CF71" s="42">
        <f>('SECA - Vetor de Impacto'!AZ72/'Contribuição - SECA'!$CI71)*100</f>
        <v>18.270756868755811</v>
      </c>
      <c r="CG71" s="42">
        <f>('SECA - Vetor de Impacto'!BA72/'Contribuição - SECA'!$CI71)*100</f>
        <v>11.419223042972382</v>
      </c>
      <c r="CH71" s="42">
        <f>('SECA - Vetor de Impacto'!BB72/'Contribuição - SECA'!$CI71)*100</f>
        <v>15.168175513684076</v>
      </c>
      <c r="CI71" s="77">
        <f>SUM('SECA - Vetor de Impacto'!AU72:BB72)</f>
        <v>5.4732270106996248</v>
      </c>
      <c r="CJ71" s="77">
        <f t="shared" si="10"/>
        <v>99.999999999999986</v>
      </c>
    </row>
    <row r="72" spans="1:88" x14ac:dyDescent="0.25">
      <c r="A72" s="34" t="s">
        <v>1009</v>
      </c>
      <c r="B72" s="34" t="s">
        <v>1010</v>
      </c>
      <c r="C72" s="42">
        <v>4.3593803925901469</v>
      </c>
      <c r="D72" s="42">
        <v>2.8856527850332814</v>
      </c>
      <c r="E72" s="42">
        <v>3.0148015816524638</v>
      </c>
      <c r="F72" s="42">
        <v>2.0094268459107023</v>
      </c>
      <c r="G72" s="42">
        <v>1.0252553207748636</v>
      </c>
      <c r="H72" s="42">
        <v>5.6192391273280871</v>
      </c>
      <c r="I72" s="42">
        <v>3.8006717328450939</v>
      </c>
      <c r="J72" s="42">
        <v>1.2873466709307992</v>
      </c>
      <c r="K72" s="42">
        <v>3.4482636506463731</v>
      </c>
      <c r="L72" s="42">
        <v>4.61043695659174</v>
      </c>
      <c r="M72" s="42">
        <v>4.1317766739202817</v>
      </c>
      <c r="N72" s="42">
        <v>5.84726473714574</v>
      </c>
      <c r="O72" s="42">
        <v>4.8336380542213293</v>
      </c>
      <c r="P72" s="42">
        <v>0.56943211993567144</v>
      </c>
      <c r="Q72" s="42">
        <v>6.0853769925654992</v>
      </c>
      <c r="R72" s="42">
        <v>6.0853769925654992</v>
      </c>
      <c r="S72" s="42">
        <v>6.0853769925654992</v>
      </c>
      <c r="T72" s="42">
        <v>6.0853769925654992</v>
      </c>
      <c r="U72" s="42">
        <v>6.0853769925654992</v>
      </c>
      <c r="V72" s="42">
        <v>4.817590119114354</v>
      </c>
      <c r="W72" s="42">
        <v>3.9010929777138244</v>
      </c>
      <c r="X72" s="42">
        <v>3.8431754147262813</v>
      </c>
      <c r="Y72" s="42">
        <v>3.0365133741823245</v>
      </c>
      <c r="Z72" s="42">
        <v>2.0159963553381903</v>
      </c>
      <c r="AA72" s="42">
        <v>2.7250740104612414</v>
      </c>
      <c r="AB72" s="42">
        <v>0.77685663734878663</v>
      </c>
      <c r="AC72" s="42">
        <v>1.0142294987609166</v>
      </c>
      <c r="AD72" s="74">
        <f t="shared" si="6"/>
        <v>99.999999999999986</v>
      </c>
      <c r="AF72" s="42">
        <f>('SECA - Vetor de Impacto'!AH73/'Contribuição - SECA'!$BA72)*100</f>
        <v>5.0346151933040977</v>
      </c>
      <c r="AG72" s="42">
        <f>('SECA - Vetor de Impacto'!AI73/'Contribuição - SECA'!$BA72)*100</f>
        <v>3.3326184103647059</v>
      </c>
      <c r="AH72" s="42">
        <f>('SECA - Vetor de Impacto'!AJ73/'Contribuição - SECA'!$BA72)*100</f>
        <v>3.4817713713591347</v>
      </c>
      <c r="AI72" s="42">
        <f>('SECA - Vetor de Impacto'!AK73/'Contribuição - SECA'!$BA72)*100</f>
        <v>2.3206717508412411</v>
      </c>
      <c r="AJ72" s="42">
        <f>('SECA - Vetor de Impacto'!AL73/'Contribuição - SECA'!$BA72)*100</f>
        <v>1.1840595566660577</v>
      </c>
      <c r="AK72" s="42">
        <f>('SECA - Vetor de Impacto'!AM73/'Contribuição - SECA'!$BA72)*100</f>
        <v>6.4896164448833034</v>
      </c>
      <c r="AL72" s="42">
        <f>('SECA - Vetor de Impacto'!AN73/'Contribuição - SECA'!$BA72)*100</f>
        <v>4.389366819988429</v>
      </c>
      <c r="AM72" s="42">
        <f>('SECA - Vetor de Impacto'!AO73/'Contribuição - SECA'!$BA72)*100</f>
        <v>1.4867468596074405</v>
      </c>
      <c r="AN72" s="42">
        <f>('SECA - Vetor de Impacto'!AP73/'Contribuição - SECA'!$BA72)*100</f>
        <v>3.982373411499323</v>
      </c>
      <c r="AO72" s="42">
        <f>('SECA - Vetor de Impacto'!AQ73/'Contribuição - SECA'!$BA72)*100</f>
        <v>5.3245585058100628</v>
      </c>
      <c r="AP72" s="42">
        <f>('SECA - Vetor de Impacto'!AR73/'Contribuição - SECA'!$BA72)*100</f>
        <v>4.7717573931415895</v>
      </c>
      <c r="AQ72" s="42">
        <f>('SECA - Vetor de Impacto'!AS73/'Contribuição - SECA'!$BA72)*100</f>
        <v>6.7529614839172289</v>
      </c>
      <c r="AR72" s="42">
        <f>('SECA - Vetor de Impacto'!AT73/'Contribuição - SECA'!$BA72)*100</f>
        <v>5.5823317524847846</v>
      </c>
      <c r="AS72" s="42">
        <f>('SECA - Vetor de Impacto'!AU73/'Contribuição - SECA'!$BA72)*100</f>
        <v>0.65763281576814336</v>
      </c>
      <c r="AT72" s="42">
        <f>('SECA - Vetor de Impacto'!AV73/'Contribuição - SECA'!$BA72)*100</f>
        <v>7.0279555130884148</v>
      </c>
      <c r="AU72" s="42">
        <f>('SECA - Vetor de Impacto'!AW73/'Contribuição - SECA'!$BA72)*100</f>
        <v>7.0279555130884148</v>
      </c>
      <c r="AV72" s="42">
        <f>('SECA - Vetor de Impacto'!AX73/'Contribuição - SECA'!$BA72)*100</f>
        <v>7.0279555130884148</v>
      </c>
      <c r="AW72" s="42">
        <f>('SECA - Vetor de Impacto'!AY73/'Contribuição - SECA'!$BA72)*100</f>
        <v>7.0279555130884148</v>
      </c>
      <c r="AX72" s="42">
        <f>('SECA - Vetor de Impacto'!AZ73/'Contribuição - SECA'!$BA72)*100</f>
        <v>7.0279555130884148</v>
      </c>
      <c r="AY72" s="42">
        <f>('SECA - Vetor de Impacto'!BA73/'Contribuição - SECA'!$BA72)*100</f>
        <v>5.5637981145283284</v>
      </c>
      <c r="AZ72" s="42">
        <f>('SECA - Vetor de Impacto'!BB73/'Contribuição - SECA'!$BA72)*100</f>
        <v>4.5053425503940581</v>
      </c>
      <c r="BA72" s="77">
        <f>SUM('SECA - Vetor de Impacto'!AH73:BB73)</f>
        <v>14.228889157560319</v>
      </c>
      <c r="BB72" s="77">
        <f t="shared" si="7"/>
        <v>100</v>
      </c>
      <c r="BC72" s="42">
        <f>('SECA - Vetor de Impacto'!BC73/'Contribuição - SECA'!$BI72)*100</f>
        <v>28.655083110431239</v>
      </c>
      <c r="BD72" s="42">
        <f>('SECA - Vetor de Impacto'!BD73/'Contribuição - SECA'!$BI72)*100</f>
        <v>22.640533858985364</v>
      </c>
      <c r="BE72" s="42">
        <f>('SECA - Vetor de Impacto'!BE73/'Contribuição - SECA'!$BI72)*100</f>
        <v>15.031461455333206</v>
      </c>
      <c r="BF72" s="42">
        <f>('SECA - Vetor de Impacto'!BF73/'Contribuição - SECA'!$BI72)*100</f>
        <v>20.31841220482114</v>
      </c>
      <c r="BG72" s="42">
        <f>('SECA - Vetor de Impacto'!BG73/'Contribuição - SECA'!$BI72)*100</f>
        <v>5.7923173172945281</v>
      </c>
      <c r="BH72" s="42">
        <f>('SECA - Vetor de Impacto'!BH73/'Contribuição - SECA'!$BI72)*100</f>
        <v>7.5621920531345284</v>
      </c>
      <c r="BI72" s="77">
        <f>SUM('SECA - Vetor de Impacto'!BC73:BH73)</f>
        <v>2.2039464945562095</v>
      </c>
      <c r="BJ72" s="77">
        <f t="shared" si="8"/>
        <v>100</v>
      </c>
      <c r="BL72" s="42">
        <f>('SECA - Vetor de Impacto'!AH73/'Contribuição - SECA'!$BY72)*100</f>
        <v>9.3003776603899819</v>
      </c>
      <c r="BM72" s="42">
        <f>('SECA - Vetor de Impacto'!AI73/'Contribuição - SECA'!$BY72)*100</f>
        <v>6.1563016485514668</v>
      </c>
      <c r="BN72" s="42">
        <f>('SECA - Vetor de Impacto'!AJ73/'Contribuição - SECA'!$BY72)*100</f>
        <v>6.4318299288972067</v>
      </c>
      <c r="BO72" s="42">
        <f>('SECA - Vetor de Impacto'!AK73/'Contribuição - SECA'!$BY72)*100</f>
        <v>4.2869460484938262</v>
      </c>
      <c r="BP72" s="42">
        <f>('SECA - Vetor de Impacto'!AL73/'Contribuição - SECA'!$BY72)*100</f>
        <v>2.1872974649649888</v>
      </c>
      <c r="BQ72" s="42">
        <f>('SECA - Vetor de Impacto'!AM73/'Contribuição - SECA'!$BY72)*100</f>
        <v>11.988182113454037</v>
      </c>
      <c r="BR72" s="42">
        <f>('SECA - Vetor de Impacto'!AN73/'Contribuição - SECA'!$BY72)*100</f>
        <v>8.1084189254762862</v>
      </c>
      <c r="BS72" s="42">
        <f>('SECA - Vetor de Impacto'!AO73/'Contribuição - SECA'!$BY72)*100</f>
        <v>2.746447692395229</v>
      </c>
      <c r="BT72" s="42">
        <f>('SECA - Vetor de Impacto'!AP73/'Contribuição - SECA'!$BY72)*100</f>
        <v>7.3565854170738447</v>
      </c>
      <c r="BU72" s="42">
        <f>('SECA - Vetor de Impacto'!AQ73/'Contribuição - SECA'!$BY72)*100</f>
        <v>9.8359860838493027</v>
      </c>
      <c r="BV72" s="42">
        <f>('SECA - Vetor de Impacto'!AR73/'Contribuição - SECA'!$BY72)*100</f>
        <v>8.8148039435065151</v>
      </c>
      <c r="BW72" s="42">
        <f>('SECA - Vetor de Impacto'!AS73/'Contribuição - SECA'!$BY72)*100</f>
        <v>12.474655900221899</v>
      </c>
      <c r="BX72" s="42">
        <f>('SECA - Vetor de Impacto'!AT73/'Contribuição - SECA'!$BY72)*100</f>
        <v>10.312167172725417</v>
      </c>
      <c r="BY72" s="77">
        <f>SUM('SECA - Vetor de Impacto'!AH73:AT73)</f>
        <v>7.702588448810288</v>
      </c>
      <c r="BZ72" s="77">
        <f t="shared" si="9"/>
        <v>100</v>
      </c>
      <c r="CA72" s="42">
        <f>('SECA - Vetor de Impacto'!AU73/'Contribuição - SECA'!$CI72)*100</f>
        <v>1.4337960905468909</v>
      </c>
      <c r="CB72" s="42">
        <f>('SECA - Vetor de Impacto'!AV73/'Contribuição - SECA'!$CI72)*100</f>
        <v>15.322616051988936</v>
      </c>
      <c r="CC72" s="42">
        <f>('SECA - Vetor de Impacto'!AW73/'Contribuição - SECA'!$CI72)*100</f>
        <v>15.322616051988936</v>
      </c>
      <c r="CD72" s="42">
        <f>('SECA - Vetor de Impacto'!AX73/'Contribuição - SECA'!$CI72)*100</f>
        <v>15.322616051988936</v>
      </c>
      <c r="CE72" s="42">
        <f>('SECA - Vetor de Impacto'!AY73/'Contribuição - SECA'!$CI72)*100</f>
        <v>15.322616051988936</v>
      </c>
      <c r="CF72" s="42">
        <f>('SECA - Vetor de Impacto'!AZ73/'Contribuição - SECA'!$CI72)*100</f>
        <v>15.322616051988936</v>
      </c>
      <c r="CG72" s="42">
        <f>('SECA - Vetor de Impacto'!BA73/'Contribuição - SECA'!$CI72)*100</f>
        <v>12.130404374491242</v>
      </c>
      <c r="CH72" s="42">
        <f>('SECA - Vetor de Impacto'!BB73/'Contribuição - SECA'!$CI72)*100</f>
        <v>9.8227192750171728</v>
      </c>
      <c r="CI72" s="77">
        <f>SUM('SECA - Vetor de Impacto'!AU73:BB73)</f>
        <v>6.5263007087500311</v>
      </c>
      <c r="CJ72" s="77">
        <f t="shared" si="10"/>
        <v>99.999999999999986</v>
      </c>
    </row>
    <row r="73" spans="1:88" x14ac:dyDescent="0.25">
      <c r="A73" s="34" t="s">
        <v>1011</v>
      </c>
      <c r="B73" s="34" t="s">
        <v>1012</v>
      </c>
      <c r="C73" s="42">
        <v>4.3116660051432527</v>
      </c>
      <c r="D73" s="42">
        <v>3.2273005190732955</v>
      </c>
      <c r="E73" s="42">
        <v>4.4176944407718972</v>
      </c>
      <c r="F73" s="42">
        <v>5.18587417998795</v>
      </c>
      <c r="G73" s="42">
        <v>1.9161189705505635</v>
      </c>
      <c r="H73" s="42">
        <v>3.8586180597334301</v>
      </c>
      <c r="I73" s="42">
        <v>4.9002150146249353</v>
      </c>
      <c r="J73" s="42">
        <v>4.1224655643423933</v>
      </c>
      <c r="K73" s="42">
        <v>4.1649004270358025</v>
      </c>
      <c r="L73" s="42">
        <v>5.3499031633757168</v>
      </c>
      <c r="M73" s="42">
        <v>5.0147503697402565</v>
      </c>
      <c r="N73" s="42">
        <v>7.0468673473213874</v>
      </c>
      <c r="O73" s="42">
        <v>3.5331705948523848</v>
      </c>
      <c r="P73" s="42">
        <v>1.8943066517681129</v>
      </c>
      <c r="Q73" s="42">
        <v>0</v>
      </c>
      <c r="R73" s="42">
        <v>0</v>
      </c>
      <c r="S73" s="42">
        <v>2.4565058481261919</v>
      </c>
      <c r="T73" s="42">
        <v>0</v>
      </c>
      <c r="U73" s="42">
        <v>7.3695175443785734</v>
      </c>
      <c r="V73" s="42">
        <v>4.6059484652366081</v>
      </c>
      <c r="W73" s="42">
        <v>4.9229436605979053</v>
      </c>
      <c r="X73" s="42">
        <v>1.5581555689560704</v>
      </c>
      <c r="Y73" s="42">
        <v>4.7172490194094205</v>
      </c>
      <c r="Z73" s="42">
        <v>4.8756775734190976</v>
      </c>
      <c r="AA73" s="42">
        <v>4.4970854044033981</v>
      </c>
      <c r="AB73" s="42">
        <v>3.1359649125015201</v>
      </c>
      <c r="AC73" s="42">
        <v>2.9171006946498514</v>
      </c>
      <c r="AD73" s="74">
        <f t="shared" si="6"/>
        <v>100</v>
      </c>
      <c r="AF73" s="42">
        <f>('SECA - Vetor de Impacto'!AH74/'Contribuição - SECA'!$BA73)*100</f>
        <v>5.5066844343647237</v>
      </c>
      <c r="AG73" s="42">
        <f>('SECA - Vetor de Impacto'!AI74/'Contribuição - SECA'!$BA73)*100</f>
        <v>4.1217769447352302</v>
      </c>
      <c r="AH73" s="42">
        <f>('SECA - Vetor de Impacto'!AJ74/'Contribuição - SECA'!$BA73)*100</f>
        <v>5.6420996393875216</v>
      </c>
      <c r="AI73" s="42">
        <f>('SECA - Vetor de Impacto'!AK74/'Contribuição - SECA'!$BA73)*100</f>
        <v>6.6231875547523504</v>
      </c>
      <c r="AJ73" s="42">
        <f>('SECA - Vetor de Impacto'!AL74/'Contribuição - SECA'!$BA73)*100</f>
        <v>2.4471892064309331</v>
      </c>
      <c r="AK73" s="42">
        <f>('SECA - Vetor de Impacto'!AM74/'Contribuição - SECA'!$BA73)*100</f>
        <v>4.9280700273041527</v>
      </c>
      <c r="AL73" s="42">
        <f>('SECA - Vetor de Impacto'!AN74/'Contribuição - SECA'!$BA73)*100</f>
        <v>6.2583552886255891</v>
      </c>
      <c r="AM73" s="42">
        <f>('SECA - Vetor de Impacto'!AO74/'Contribuição - SECA'!$BA73)*100</f>
        <v>5.2650453275576972</v>
      </c>
      <c r="AN73" s="42">
        <f>('SECA - Vetor de Impacto'!AP74/'Contribuição - SECA'!$BA73)*100</f>
        <v>5.3192414080494288</v>
      </c>
      <c r="AO73" s="42">
        <f>('SECA - Vetor de Impacto'!AQ74/'Contribuição - SECA'!$BA73)*100</f>
        <v>6.8326787000610585</v>
      </c>
      <c r="AP73" s="42">
        <f>('SECA - Vetor de Impacto'!AR74/'Contribuição - SECA'!$BA73)*100</f>
        <v>6.4046351851773213</v>
      </c>
      <c r="AQ73" s="42">
        <f>('SECA - Vetor de Impacto'!AS74/'Contribuição - SECA'!$BA73)*100</f>
        <v>8.9999723276892478</v>
      </c>
      <c r="AR73" s="42">
        <f>('SECA - Vetor de Impacto'!AT74/'Contribuição - SECA'!$BA73)*100</f>
        <v>4.5124217635179198</v>
      </c>
      <c r="AS73" s="42">
        <f>('SECA - Vetor de Impacto'!AU74/'Contribuição - SECA'!$BA73)*100</f>
        <v>2.4193314001506128</v>
      </c>
      <c r="AT73" s="42">
        <f>('SECA - Vetor de Impacto'!AV74/'Contribuição - SECA'!$BA73)*100</f>
        <v>0</v>
      </c>
      <c r="AU73" s="42">
        <f>('SECA - Vetor de Impacto'!AW74/'Contribuição - SECA'!$BA73)*100</f>
        <v>0</v>
      </c>
      <c r="AV73" s="42">
        <f>('SECA - Vetor de Impacto'!AX74/'Contribuição - SECA'!$BA73)*100</f>
        <v>3.1373493449321526</v>
      </c>
      <c r="AW73" s="42">
        <f>('SECA - Vetor de Impacto'!AY74/'Contribuição - SECA'!$BA73)*100</f>
        <v>0</v>
      </c>
      <c r="AX73" s="42">
        <f>('SECA - Vetor de Impacto'!AZ74/'Contribuição - SECA'!$BA73)*100</f>
        <v>9.4120480347964559</v>
      </c>
      <c r="AY73" s="42">
        <f>('SECA - Vetor de Impacto'!BA74/'Contribuição - SECA'!$BA73)*100</f>
        <v>5.8825300217477849</v>
      </c>
      <c r="AZ73" s="42">
        <f>('SECA - Vetor de Impacto'!BB74/'Contribuição - SECA'!$BA73)*100</f>
        <v>6.2873833907198238</v>
      </c>
      <c r="BA73" s="77">
        <f>SUM('SECA - Vetor de Impacto'!AH74:BB74)</f>
        <v>10.624680157846495</v>
      </c>
      <c r="BB73" s="77">
        <f t="shared" si="7"/>
        <v>99.999999999999986</v>
      </c>
      <c r="BC73" s="42">
        <f>('SECA - Vetor de Impacto'!BC74/'Contribuição - SECA'!$BI73)*100</f>
        <v>7.1800323811566296</v>
      </c>
      <c r="BD73" s="42">
        <f>('SECA - Vetor de Impacto'!BD74/'Contribuição - SECA'!$BI73)*100</f>
        <v>21.737239454229304</v>
      </c>
      <c r="BE73" s="42">
        <f>('SECA - Vetor de Impacto'!BE74/'Contribuição - SECA'!$BI73)*100</f>
        <v>22.467283469443665</v>
      </c>
      <c r="BF73" s="42">
        <f>('SECA - Vetor de Impacto'!BF74/'Contribuição - SECA'!$BI73)*100</f>
        <v>20.722718236713884</v>
      </c>
      <c r="BG73" s="42">
        <f>('SECA - Vetor de Impacto'!BG74/'Contribuição - SECA'!$BI73)*100</f>
        <v>14.450630005460477</v>
      </c>
      <c r="BH73" s="42">
        <f>('SECA - Vetor de Impacto'!BH74/'Contribuição - SECA'!$BI73)*100</f>
        <v>13.442096452996049</v>
      </c>
      <c r="BI73" s="77">
        <f>SUM('SECA - Vetor de Impacto'!BC74:BH74)</f>
        <v>2.9447291552881825</v>
      </c>
      <c r="BJ73" s="77">
        <f t="shared" si="8"/>
        <v>100.00000000000001</v>
      </c>
      <c r="BL73" s="42">
        <f>('SECA - Vetor de Impacto'!AH74/'Contribuição - SECA'!$BY73)*100</f>
        <v>7.5577570883345739</v>
      </c>
      <c r="BM73" s="42">
        <f>('SECA - Vetor de Impacto'!AI74/'Contribuição - SECA'!$BY73)*100</f>
        <v>5.657013633504218</v>
      </c>
      <c r="BN73" s="42">
        <f>('SECA - Vetor de Impacto'!AJ74/'Contribuição - SECA'!$BY73)*100</f>
        <v>7.7436103431974335</v>
      </c>
      <c r="BO73" s="42">
        <f>('SECA - Vetor de Impacto'!AK74/'Contribuição - SECA'!$BY73)*100</f>
        <v>9.0901237007371112</v>
      </c>
      <c r="BP73" s="42">
        <f>('SECA - Vetor de Impacto'!AL74/'Contribuição - SECA'!$BY73)*100</f>
        <v>3.3586928381039405</v>
      </c>
      <c r="BQ73" s="42">
        <f>('SECA - Vetor de Impacto'!AM74/'Contribuição - SECA'!$BY73)*100</f>
        <v>6.7636263934495604</v>
      </c>
      <c r="BR73" s="42">
        <f>('SECA - Vetor de Impacto'!AN74/'Contribuição - SECA'!$BY73)*100</f>
        <v>8.5894024993975986</v>
      </c>
      <c r="BS73" s="42">
        <f>('SECA - Vetor de Impacto'!AO74/'Contribuição - SECA'!$BY73)*100</f>
        <v>7.2261147554467762</v>
      </c>
      <c r="BT73" s="42">
        <f>('SECA - Vetor de Impacto'!AP74/'Contribuição - SECA'!$BY73)*100</f>
        <v>7.3004972293979256</v>
      </c>
      <c r="BU73" s="42">
        <f>('SECA - Vetor de Impacto'!AQ74/'Contribuição - SECA'!$BY73)*100</f>
        <v>9.3776439331513135</v>
      </c>
      <c r="BV73" s="42">
        <f>('SECA - Vetor de Impacto'!AR74/'Contribuição - SECA'!$BY73)*100</f>
        <v>8.7901672133052049</v>
      </c>
      <c r="BW73" s="42">
        <f>('SECA - Vetor de Impacto'!AS74/'Contribuição - SECA'!$BY73)*100</f>
        <v>12.352188592818008</v>
      </c>
      <c r="BX73" s="42">
        <f>('SECA - Vetor de Impacto'!AT74/'Contribuição - SECA'!$BY73)*100</f>
        <v>6.1931617791563403</v>
      </c>
      <c r="BY73" s="77">
        <f>SUM('SECA - Vetor de Impacto'!AH74:AT74)</f>
        <v>7.7412862257272641</v>
      </c>
      <c r="BZ73" s="77">
        <f t="shared" si="9"/>
        <v>100.00000000000001</v>
      </c>
      <c r="CA73" s="42">
        <f>('SECA - Vetor de Impacto'!AU74/'Contribuição - SECA'!$CI73)*100</f>
        <v>8.9147105555371926</v>
      </c>
      <c r="CB73" s="42">
        <f>('SECA - Vetor de Impacto'!AV74/'Contribuição - SECA'!$CI73)*100</f>
        <v>0</v>
      </c>
      <c r="CC73" s="42">
        <f>('SECA - Vetor de Impacto'!AW74/'Contribuição - SECA'!$CI73)*100</f>
        <v>0</v>
      </c>
      <c r="CD73" s="42">
        <f>('SECA - Vetor de Impacto'!AX74/'Contribuição - SECA'!$CI73)*100</f>
        <v>11.560450676551879</v>
      </c>
      <c r="CE73" s="42">
        <f>('SECA - Vetor de Impacto'!AY74/'Contribuição - SECA'!$CI73)*100</f>
        <v>0</v>
      </c>
      <c r="CF73" s="42">
        <f>('SECA - Vetor de Impacto'!AZ74/'Contribuição - SECA'!$CI73)*100</f>
        <v>34.681352029655628</v>
      </c>
      <c r="CG73" s="42">
        <f>('SECA - Vetor de Impacto'!BA74/'Contribuição - SECA'!$CI73)*100</f>
        <v>21.675845018534766</v>
      </c>
      <c r="CH73" s="42">
        <f>('SECA - Vetor de Impacto'!BB74/'Contribuição - SECA'!$CI73)*100</f>
        <v>23.167641719720532</v>
      </c>
      <c r="CI73" s="77">
        <f>SUM('SECA - Vetor de Impacto'!AU74:BB74)</f>
        <v>2.8833939321192306</v>
      </c>
      <c r="CJ73" s="77">
        <f t="shared" si="10"/>
        <v>100</v>
      </c>
    </row>
    <row r="74" spans="1:88" x14ac:dyDescent="0.25">
      <c r="A74" s="34" t="s">
        <v>1013</v>
      </c>
      <c r="B74" s="34" t="s">
        <v>1014</v>
      </c>
      <c r="C74" s="42">
        <v>1.3648424993148465</v>
      </c>
      <c r="D74" s="42">
        <v>6.19780826286686</v>
      </c>
      <c r="E74" s="42">
        <v>2.8694678818249759</v>
      </c>
      <c r="F74" s="42">
        <v>1.7974004865605662</v>
      </c>
      <c r="G74" s="42">
        <v>1.5078052223591389</v>
      </c>
      <c r="H74" s="42">
        <v>4.2046608792898805</v>
      </c>
      <c r="I74" s="42">
        <v>4.3623493857203481</v>
      </c>
      <c r="J74" s="42">
        <v>4.5594179361664713</v>
      </c>
      <c r="K74" s="42">
        <v>4.6680235112515867</v>
      </c>
      <c r="L74" s="42">
        <v>6.4406109155110487</v>
      </c>
      <c r="M74" s="42">
        <v>4.5425431236317442</v>
      </c>
      <c r="N74" s="42">
        <v>6.1057655525967229</v>
      </c>
      <c r="O74" s="42">
        <v>6.4794029329052609</v>
      </c>
      <c r="P74" s="42">
        <v>0.30747025643249154</v>
      </c>
      <c r="Q74" s="42">
        <v>0</v>
      </c>
      <c r="R74" s="42">
        <v>6.8181529363904829</v>
      </c>
      <c r="S74" s="42">
        <v>4.5454352909269895</v>
      </c>
      <c r="T74" s="42">
        <v>6.8181529363904829</v>
      </c>
      <c r="U74" s="42">
        <v>6.8181529363904829</v>
      </c>
      <c r="V74" s="42">
        <v>6.8181529363904829</v>
      </c>
      <c r="W74" s="42">
        <v>2.1287584415055671</v>
      </c>
      <c r="X74" s="42">
        <v>3.4325549562682136</v>
      </c>
      <c r="Y74" s="42">
        <v>1.0571780902588954</v>
      </c>
      <c r="Z74" s="42">
        <v>0.61953143900589358</v>
      </c>
      <c r="AA74" s="42">
        <v>1.3294157612038906</v>
      </c>
      <c r="AB74" s="42">
        <v>4.2069454288366828</v>
      </c>
      <c r="AC74" s="42">
        <v>0</v>
      </c>
      <c r="AD74" s="74">
        <f t="shared" si="6"/>
        <v>100.00000000000003</v>
      </c>
      <c r="AF74" s="42">
        <f>('SECA - Vetor de Impacto'!AH75/'Contribuição - SECA'!$BA74)*100</f>
        <v>1.5274490025070269</v>
      </c>
      <c r="AG74" s="42">
        <f>('SECA - Vetor de Impacto'!AI75/'Contribuição - SECA'!$BA74)*100</f>
        <v>6.9362113603570847</v>
      </c>
      <c r="AH74" s="42">
        <f>('SECA - Vetor de Impacto'!AJ75/'Contribuição - SECA'!$BA74)*100</f>
        <v>3.2113345356843501</v>
      </c>
      <c r="AI74" s="42">
        <f>('SECA - Vetor de Impacto'!AK75/'Contribuição - SECA'!$BA74)*100</f>
        <v>2.0115416846125447</v>
      </c>
      <c r="AJ74" s="42">
        <f>('SECA - Vetor de Impacto'!AL75/'Contribuição - SECA'!$BA74)*100</f>
        <v>1.6874442172071216</v>
      </c>
      <c r="AK74" s="42">
        <f>('SECA - Vetor de Impacto'!AM75/'Contribuição - SECA'!$BA74)*100</f>
        <v>4.7056016127690237</v>
      </c>
      <c r="AL74" s="42">
        <f>('SECA - Vetor de Impacto'!AN75/'Contribuição - SECA'!$BA74)*100</f>
        <v>4.8820770317092705</v>
      </c>
      <c r="AM74" s="42">
        <f>('SECA - Vetor de Impacto'!AO75/'Contribuição - SECA'!$BA74)*100</f>
        <v>5.102624209098269</v>
      </c>
      <c r="AN74" s="42">
        <f>('SECA - Vetor de Impacto'!AP75/'Contribuição - SECA'!$BA74)*100</f>
        <v>5.2241689861796825</v>
      </c>
      <c r="AO74" s="42">
        <f>('SECA - Vetor de Impacto'!AQ75/'Contribuição - SECA'!$BA74)*100</f>
        <v>7.207941372994882</v>
      </c>
      <c r="AP74" s="42">
        <f>('SECA - Vetor de Impacto'!AR75/'Contribuição - SECA'!$BA74)*100</f>
        <v>5.0837389416871197</v>
      </c>
      <c r="AQ74" s="42">
        <f>('SECA - Vetor de Impacto'!AS75/'Contribuição - SECA'!$BA74)*100</f>
        <v>6.8332027377059417</v>
      </c>
      <c r="AR74" s="42">
        <f>('SECA - Vetor de Impacto'!AT75/'Contribuição - SECA'!$BA74)*100</f>
        <v>7.2513550476890458</v>
      </c>
      <c r="AS74" s="42">
        <f>('SECA - Vetor de Impacto'!AU75/'Contribuição - SECA'!$BA74)*100</f>
        <v>0.34410207531209774</v>
      </c>
      <c r="AT74" s="42">
        <f>('SECA - Vetor de Impacto'!AV75/'Contribuição - SECA'!$BA74)*100</f>
        <v>0</v>
      </c>
      <c r="AU74" s="42">
        <f>('SECA - Vetor de Impacto'!AW75/'Contribuição - SECA'!$BA74)*100</f>
        <v>7.6304635200457476</v>
      </c>
      <c r="AV74" s="42">
        <f>('SECA - Vetor de Impacto'!AX75/'Contribuição - SECA'!$BA74)*100</f>
        <v>5.0869756800304993</v>
      </c>
      <c r="AW74" s="42">
        <f>('SECA - Vetor de Impacto'!AY75/'Contribuição - SECA'!$BA74)*100</f>
        <v>7.6304635200457476</v>
      </c>
      <c r="AX74" s="42">
        <f>('SECA - Vetor de Impacto'!AZ75/'Contribuição - SECA'!$BA74)*100</f>
        <v>7.6304635200457476</v>
      </c>
      <c r="AY74" s="42">
        <f>('SECA - Vetor de Impacto'!BA75/'Contribuição - SECA'!$BA74)*100</f>
        <v>7.6304635200457476</v>
      </c>
      <c r="AZ74" s="42">
        <f>('SECA - Vetor de Impacto'!BB75/'Contribuição - SECA'!$BA74)*100</f>
        <v>2.3823774242730469</v>
      </c>
      <c r="BA74" s="77">
        <f>SUM('SECA - Vetor de Impacto'!AH75:BB75)</f>
        <v>13.105363748518446</v>
      </c>
      <c r="BB74" s="77">
        <f t="shared" si="7"/>
        <v>100.00000000000001</v>
      </c>
      <c r="BC74" s="42">
        <f>('SECA - Vetor de Impacto'!BC75/'Contribuição - SECA'!$BI74)*100</f>
        <v>32.243806619504042</v>
      </c>
      <c r="BD74" s="42">
        <f>('SECA - Vetor de Impacto'!BD75/'Contribuição - SECA'!$BI74)*100</f>
        <v>9.9306336938428537</v>
      </c>
      <c r="BE74" s="42">
        <f>('SECA - Vetor de Impacto'!BE75/'Contribuição - SECA'!$BI74)*100</f>
        <v>5.8195869166000316</v>
      </c>
      <c r="BF74" s="42">
        <f>('SECA - Vetor de Impacto'!BF75/'Contribuição - SECA'!$BI74)*100</f>
        <v>12.487906316809914</v>
      </c>
      <c r="BG74" s="42">
        <f>('SECA - Vetor de Impacto'!BG75/'Contribuição - SECA'!$BI74)*100</f>
        <v>39.518066453243172</v>
      </c>
      <c r="BH74" s="42">
        <f>('SECA - Vetor de Impacto'!BH75/'Contribuição - SECA'!$BI74)*100</f>
        <v>0</v>
      </c>
      <c r="BI74" s="77">
        <f>SUM('SECA - Vetor de Impacto'!BC75:BH75)</f>
        <v>1.5613650463536461</v>
      </c>
      <c r="BJ74" s="77">
        <f t="shared" si="8"/>
        <v>100</v>
      </c>
      <c r="BL74" s="42">
        <f>('SECA - Vetor de Impacto'!AH75/'Contribuição - SECA'!$BY74)*100</f>
        <v>2.4770236973088871</v>
      </c>
      <c r="BM74" s="42">
        <f>('SECA - Vetor de Impacto'!AI75/'Contribuição - SECA'!$BY74)*100</f>
        <v>11.248270731754641</v>
      </c>
      <c r="BN74" s="42">
        <f>('SECA - Vetor de Impacto'!AJ75/'Contribuição - SECA'!$BY74)*100</f>
        <v>5.2077363838796789</v>
      </c>
      <c r="BO74" s="42">
        <f>('SECA - Vetor de Impacto'!AK75/'Contribuição - SECA'!$BY74)*100</f>
        <v>3.2620640117816242</v>
      </c>
      <c r="BP74" s="42">
        <f>('SECA - Vetor de Impacto'!AL75/'Contribuição - SECA'!$BY74)*100</f>
        <v>2.7364837104534732</v>
      </c>
      <c r="BQ74" s="42">
        <f>('SECA - Vetor de Impacto'!AM75/'Contribuição - SECA'!$BY74)*100</f>
        <v>7.6309498292858189</v>
      </c>
      <c r="BR74" s="42">
        <f>('SECA - Vetor de Impacto'!AN75/'Contribuição - SECA'!$BY74)*100</f>
        <v>7.9171353542951834</v>
      </c>
      <c r="BS74" s="42">
        <f>('SECA - Vetor de Impacto'!AO75/'Contribuição - SECA'!$BY74)*100</f>
        <v>8.2747908857535073</v>
      </c>
      <c r="BT74" s="42">
        <f>('SECA - Vetor de Impacto'!AP75/'Contribuição - SECA'!$BY74)*100</f>
        <v>8.4718968399429002</v>
      </c>
      <c r="BU74" s="42">
        <f>('SECA - Vetor de Impacto'!AQ75/'Contribuição - SECA'!$BY74)*100</f>
        <v>11.688928115057864</v>
      </c>
      <c r="BV74" s="42">
        <f>('SECA - Vetor de Impacto'!AR75/'Contribuição - SECA'!$BY74)*100</f>
        <v>8.2441651464779877</v>
      </c>
      <c r="BW74" s="42">
        <f>('SECA - Vetor de Impacto'!AS75/'Contribuição - SECA'!$BY74)*100</f>
        <v>11.081224369542063</v>
      </c>
      <c r="BX74" s="42">
        <f>('SECA - Vetor de Impacto'!AT75/'Contribuição - SECA'!$BY74)*100</f>
        <v>11.759330924466363</v>
      </c>
      <c r="BY74" s="77">
        <f>SUM('SECA - Vetor de Impacto'!AH75:AT75)</f>
        <v>8.0813820259023608</v>
      </c>
      <c r="BZ74" s="77">
        <f t="shared" si="9"/>
        <v>99.999999999999986</v>
      </c>
      <c r="CA74" s="42">
        <f>('SECA - Vetor de Impacto'!AU75/'Contribuição - SECA'!$CI74)*100</f>
        <v>0.89761131958037887</v>
      </c>
      <c r="CB74" s="42">
        <f>('SECA - Vetor de Impacto'!AV75/'Contribuição - SECA'!$CI74)*100</f>
        <v>0</v>
      </c>
      <c r="CC74" s="42">
        <f>('SECA - Vetor de Impacto'!AW75/'Contribuição - SECA'!$CI74)*100</f>
        <v>19.90453101169485</v>
      </c>
      <c r="CD74" s="42">
        <f>('SECA - Vetor de Impacto'!AX75/'Contribuição - SECA'!$CI74)*100</f>
        <v>13.269687341129902</v>
      </c>
      <c r="CE74" s="42">
        <f>('SECA - Vetor de Impacto'!AY75/'Contribuição - SECA'!$CI74)*100</f>
        <v>19.90453101169485</v>
      </c>
      <c r="CF74" s="42">
        <f>('SECA - Vetor de Impacto'!AZ75/'Contribuição - SECA'!$CI74)*100</f>
        <v>19.90453101169485</v>
      </c>
      <c r="CG74" s="42">
        <f>('SECA - Vetor de Impacto'!BA75/'Contribuição - SECA'!$CI74)*100</f>
        <v>19.90453101169485</v>
      </c>
      <c r="CH74" s="42">
        <f>('SECA - Vetor de Impacto'!BB75/'Contribuição - SECA'!$CI74)*100</f>
        <v>6.214577292510306</v>
      </c>
      <c r="CI74" s="77">
        <f>SUM('SECA - Vetor de Impacto'!AU75:BB75)</f>
        <v>5.0239817226160861</v>
      </c>
      <c r="CJ74" s="77">
        <f t="shared" si="10"/>
        <v>100</v>
      </c>
    </row>
    <row r="75" spans="1:88" x14ac:dyDescent="0.25">
      <c r="A75" s="34" t="s">
        <v>1015</v>
      </c>
      <c r="B75" s="34" t="s">
        <v>1016</v>
      </c>
      <c r="C75" s="42">
        <v>5.6846295006009262</v>
      </c>
      <c r="D75" s="42">
        <v>0.85840597416447473</v>
      </c>
      <c r="E75" s="42">
        <v>4.8104377910218696</v>
      </c>
      <c r="F75" s="42">
        <v>5.3826645123531502</v>
      </c>
      <c r="G75" s="42">
        <v>1.839681643658968</v>
      </c>
      <c r="H75" s="42">
        <v>0.63332779066628231</v>
      </c>
      <c r="I75" s="42">
        <v>2.4424565992283682</v>
      </c>
      <c r="J75" s="42">
        <v>2.7195433997425429</v>
      </c>
      <c r="K75" s="42">
        <v>6.2164496704300367</v>
      </c>
      <c r="L75" s="42">
        <v>0.2693562560371614</v>
      </c>
      <c r="M75" s="42">
        <v>3.5932479965595925</v>
      </c>
      <c r="N75" s="42">
        <v>5.2196943984139539</v>
      </c>
      <c r="O75" s="42">
        <v>3.0950683366210527</v>
      </c>
      <c r="P75" s="42">
        <v>1.1134855418583653</v>
      </c>
      <c r="Q75" s="42">
        <v>6.4133875040803474</v>
      </c>
      <c r="R75" s="42">
        <v>6.4133875040803474</v>
      </c>
      <c r="S75" s="42">
        <v>2.1377958346934496</v>
      </c>
      <c r="T75" s="42">
        <v>6.4133875040803474</v>
      </c>
      <c r="U75" s="42">
        <v>6.4133875040803474</v>
      </c>
      <c r="V75" s="42">
        <v>2.9394692727034917</v>
      </c>
      <c r="W75" s="42">
        <v>4.4023612337083469</v>
      </c>
      <c r="X75" s="42">
        <v>0.94964071169233055</v>
      </c>
      <c r="Y75" s="42">
        <v>5.3235194611734444</v>
      </c>
      <c r="Z75" s="42">
        <v>5.6833915779893909</v>
      </c>
      <c r="AA75" s="42">
        <v>5.1456962755396622</v>
      </c>
      <c r="AB75" s="42">
        <v>0.54582021311322093</v>
      </c>
      <c r="AC75" s="42">
        <v>3.3403059917085138</v>
      </c>
      <c r="AD75" s="74">
        <f t="shared" si="6"/>
        <v>99.999999999999986</v>
      </c>
      <c r="AF75" s="42">
        <f>('SECA - Vetor de Impacto'!AH76/'Contribuição - SECA'!$BA75)*100</f>
        <v>7.1946747649975054</v>
      </c>
      <c r="AG75" s="42">
        <f>('SECA - Vetor de Impacto'!AI76/'Contribuição - SECA'!$BA75)*100</f>
        <v>1.0864299599105591</v>
      </c>
      <c r="AH75" s="42">
        <f>('SECA - Vetor de Impacto'!AJ76/'Contribuição - SECA'!$BA75)*100</f>
        <v>6.0882658016668962</v>
      </c>
      <c r="AI75" s="42">
        <f>('SECA - Vetor de Impacto'!AK76/'Contribuição - SECA'!$BA75)*100</f>
        <v>6.8124968445843299</v>
      </c>
      <c r="AJ75" s="42">
        <f>('SECA - Vetor de Impacto'!AL76/'Contribuição - SECA'!$BA75)*100</f>
        <v>2.3283682948665572</v>
      </c>
      <c r="AK75" s="42">
        <f>('SECA - Vetor de Impacto'!AM76/'Contribuição - SECA'!$BA75)*100</f>
        <v>0.80156278839221518</v>
      </c>
      <c r="AL75" s="42">
        <f>('SECA - Vetor de Impacto'!AN76/'Contribuição - SECA'!$BA75)*100</f>
        <v>3.0912622990139185</v>
      </c>
      <c r="AM75" s="42">
        <f>('SECA - Vetor de Impacto'!AO76/'Contribuição - SECA'!$BA75)*100</f>
        <v>3.44195347618958</v>
      </c>
      <c r="AN75" s="42">
        <f>('SECA - Vetor de Impacto'!AP76/'Contribuição - SECA'!$BA75)*100</f>
        <v>7.8677658002147872</v>
      </c>
      <c r="AO75" s="42">
        <f>('SECA - Vetor de Impacto'!AQ76/'Contribuição - SECA'!$BA75)*100</f>
        <v>0.34090711767581544</v>
      </c>
      <c r="AP75" s="42">
        <f>('SECA - Vetor de Impacto'!AR76/'Contribuição - SECA'!$BA75)*100</f>
        <v>4.5477459318135471</v>
      </c>
      <c r="AQ75" s="42">
        <f>('SECA - Vetor de Impacto'!AS76/'Contribuição - SECA'!$BA75)*100</f>
        <v>6.6062359148116592</v>
      </c>
      <c r="AR75" s="42">
        <f>('SECA - Vetor de Impacto'!AT76/'Contribuição - SECA'!$BA75)*100</f>
        <v>3.9172315548579419</v>
      </c>
      <c r="AS75" s="42">
        <f>('SECA - Vetor de Impacto'!AU76/'Contribuição - SECA'!$BA75)*100</f>
        <v>1.4092679792677931</v>
      </c>
      <c r="AT75" s="42">
        <f>('SECA - Vetor de Impacto'!AV76/'Contribuição - SECA'!$BA75)*100</f>
        <v>8.1170175169515399</v>
      </c>
      <c r="AU75" s="42">
        <f>('SECA - Vetor de Impacto'!AW76/'Contribuição - SECA'!$BA75)*100</f>
        <v>8.1170175169515399</v>
      </c>
      <c r="AV75" s="42">
        <f>('SECA - Vetor de Impacto'!AX76/'Contribuição - SECA'!$BA75)*100</f>
        <v>2.7056725056505142</v>
      </c>
      <c r="AW75" s="42">
        <f>('SECA - Vetor de Impacto'!AY76/'Contribuição - SECA'!$BA75)*100</f>
        <v>8.1170175169515399</v>
      </c>
      <c r="AX75" s="42">
        <f>('SECA - Vetor de Impacto'!AZ76/'Contribuição - SECA'!$BA75)*100</f>
        <v>8.1170175169515399</v>
      </c>
      <c r="AY75" s="42">
        <f>('SECA - Vetor de Impacto'!BA76/'Contribuição - SECA'!$BA75)*100</f>
        <v>3.7202996952694551</v>
      </c>
      <c r="AZ75" s="42">
        <f>('SECA - Vetor de Impacto'!BB76/'Contribuição - SECA'!$BA75)*100</f>
        <v>5.5717892030107654</v>
      </c>
      <c r="BA75" s="77">
        <f>SUM('SECA - Vetor de Impacto'!AH76:BB76)</f>
        <v>12.319796007728268</v>
      </c>
      <c r="BB75" s="77">
        <f t="shared" si="7"/>
        <v>100</v>
      </c>
      <c r="BC75" s="42">
        <f>('SECA - Vetor de Impacto'!BC76/'Contribuição - SECA'!$BI75)*100</f>
        <v>4.5246034839606821</v>
      </c>
      <c r="BD75" s="42">
        <f>('SECA - Vetor de Impacto'!BD76/'Contribuição - SECA'!$BI75)*100</f>
        <v>25.364134460951405</v>
      </c>
      <c r="BE75" s="42">
        <f>('SECA - Vetor de Impacto'!BE76/'Contribuição - SECA'!$BI75)*100</f>
        <v>27.078760438416104</v>
      </c>
      <c r="BF75" s="42">
        <f>('SECA - Vetor de Impacto'!BF76/'Contribuição - SECA'!$BI75)*100</f>
        <v>24.516888344245036</v>
      </c>
      <c r="BG75" s="42">
        <f>('SECA - Vetor de Impacto'!BG76/'Contribuição - SECA'!$BI75)*100</f>
        <v>2.600583575937045</v>
      </c>
      <c r="BH75" s="42">
        <f>('SECA - Vetor de Impacto'!BH76/'Contribuição - SECA'!$BI75)*100</f>
        <v>15.91502969648973</v>
      </c>
      <c r="BI75" s="77">
        <f>SUM('SECA - Vetor de Impacto'!BC76:BH76)</f>
        <v>3.2725878824354941</v>
      </c>
      <c r="BJ75" s="77">
        <f t="shared" si="8"/>
        <v>100</v>
      </c>
      <c r="BL75" s="42">
        <f>('SECA - Vetor de Impacto'!AH76/'Contribuição - SECA'!$BY75)*100</f>
        <v>13.29272606881687</v>
      </c>
      <c r="BM75" s="42">
        <f>('SECA - Vetor de Impacto'!AI76/'Contribuição - SECA'!$BY75)*100</f>
        <v>2.0072645841207479</v>
      </c>
      <c r="BN75" s="42">
        <f>('SECA - Vetor de Impacto'!AJ76/'Contribuição - SECA'!$BY75)*100</f>
        <v>11.248548708474088</v>
      </c>
      <c r="BO75" s="42">
        <f>('SECA - Vetor de Impacto'!AK76/'Contribuição - SECA'!$BY75)*100</f>
        <v>12.586622378026313</v>
      </c>
      <c r="BP75" s="42">
        <f>('SECA - Vetor de Impacto'!AL76/'Contribuição - SECA'!$BY75)*100</f>
        <v>4.3018430911644003</v>
      </c>
      <c r="BQ75" s="42">
        <f>('SECA - Vetor de Impacto'!AM76/'Contribuição - SECA'!$BY75)*100</f>
        <v>1.4809501361884609</v>
      </c>
      <c r="BR75" s="42">
        <f>('SECA - Vetor de Impacto'!AN76/'Contribuição - SECA'!$BY75)*100</f>
        <v>5.7113496147962888</v>
      </c>
      <c r="BS75" s="42">
        <f>('SECA - Vetor de Impacto'!AO76/'Contribuição - SECA'!$BY75)*100</f>
        <v>6.3592790772406707</v>
      </c>
      <c r="BT75" s="42">
        <f>('SECA - Vetor de Impacto'!AP76/'Contribuição - SECA'!$BY75)*100</f>
        <v>14.536314562079752</v>
      </c>
      <c r="BU75" s="42">
        <f>('SECA - Vetor de Impacto'!AQ76/'Contribuição - SECA'!$BY75)*100</f>
        <v>0.62985264493413184</v>
      </c>
      <c r="BV75" s="42">
        <f>('SECA - Vetor de Impacto'!AR76/'Contribuição - SECA'!$BY75)*100</f>
        <v>8.4023173912288414</v>
      </c>
      <c r="BW75" s="42">
        <f>('SECA - Vetor de Impacto'!AS76/'Contribuição - SECA'!$BY75)*100</f>
        <v>12.205539128578199</v>
      </c>
      <c r="BX75" s="42">
        <f>('SECA - Vetor de Impacto'!AT76/'Contribuição - SECA'!$BY75)*100</f>
        <v>7.2373926143512426</v>
      </c>
      <c r="BY75" s="77">
        <f>SUM('SECA - Vetor de Impacto'!AH76:AT76)</f>
        <v>6.6680773370220194</v>
      </c>
      <c r="BZ75" s="77">
        <f t="shared" si="9"/>
        <v>100</v>
      </c>
      <c r="CA75" s="42">
        <f>('SECA - Vetor de Impacto'!AU76/'Contribuição - SECA'!$CI75)*100</f>
        <v>3.0719671371457471</v>
      </c>
      <c r="CB75" s="42">
        <f>('SECA - Vetor de Impacto'!AV76/'Contribuição - SECA'!$CI75)*100</f>
        <v>17.693732796417454</v>
      </c>
      <c r="CC75" s="42">
        <f>('SECA - Vetor de Impacto'!AW76/'Contribuição - SECA'!$CI75)*100</f>
        <v>17.693732796417454</v>
      </c>
      <c r="CD75" s="42">
        <f>('SECA - Vetor de Impacto'!AX76/'Contribuição - SECA'!$CI75)*100</f>
        <v>5.897910932139153</v>
      </c>
      <c r="CE75" s="42">
        <f>('SECA - Vetor de Impacto'!AY76/'Contribuição - SECA'!$CI75)*100</f>
        <v>17.693732796417454</v>
      </c>
      <c r="CF75" s="42">
        <f>('SECA - Vetor de Impacto'!AZ76/'Contribuição - SECA'!$CI75)*100</f>
        <v>17.693732796417454</v>
      </c>
      <c r="CG75" s="42">
        <f>('SECA - Vetor de Impacto'!BA76/'Contribuição - SECA'!$CI75)*100</f>
        <v>8.1096275316913289</v>
      </c>
      <c r="CH75" s="42">
        <f>('SECA - Vetor de Impacto'!BB76/'Contribuição - SECA'!$CI75)*100</f>
        <v>12.145563213353951</v>
      </c>
      <c r="CI75" s="77">
        <f>SUM('SECA - Vetor de Impacto'!AU76:BB76)</f>
        <v>5.6517186707062486</v>
      </c>
      <c r="CJ75" s="77">
        <f t="shared" si="10"/>
        <v>100</v>
      </c>
    </row>
    <row r="76" spans="1:88" x14ac:dyDescent="0.25">
      <c r="A76" s="34" t="s">
        <v>1017</v>
      </c>
      <c r="B76" s="34" t="s">
        <v>1018</v>
      </c>
      <c r="C76" s="42">
        <v>4.4255551824606494</v>
      </c>
      <c r="D76" s="42">
        <v>1.6105533589666674</v>
      </c>
      <c r="E76" s="42">
        <v>3.355802033864058</v>
      </c>
      <c r="F76" s="42">
        <v>3.2654406705626604</v>
      </c>
      <c r="G76" s="42">
        <v>1.1405376108883867</v>
      </c>
      <c r="H76" s="42">
        <v>5.22346581745719</v>
      </c>
      <c r="I76" s="42">
        <v>3.3724979066058629</v>
      </c>
      <c r="J76" s="42">
        <v>2.9000199163248928</v>
      </c>
      <c r="K76" s="42">
        <v>3.0873507691844835</v>
      </c>
      <c r="L76" s="42">
        <v>4.6136734531835719</v>
      </c>
      <c r="M76" s="42">
        <v>4.1564635210347234</v>
      </c>
      <c r="N76" s="42">
        <v>5.0426706298111776</v>
      </c>
      <c r="O76" s="42">
        <v>4.9970632859546154</v>
      </c>
      <c r="P76" s="42">
        <v>0.43300451224968356</v>
      </c>
      <c r="Q76" s="42">
        <v>5.8193182176585916</v>
      </c>
      <c r="R76" s="42">
        <v>5.8193182176585916</v>
      </c>
      <c r="S76" s="42">
        <v>3.8795454784390615</v>
      </c>
      <c r="T76" s="42">
        <v>5.8193182176585916</v>
      </c>
      <c r="U76" s="42">
        <v>5.8193182176585916</v>
      </c>
      <c r="V76" s="42">
        <v>4.6069602556463858</v>
      </c>
      <c r="W76" s="42">
        <v>4.2847540695159196</v>
      </c>
      <c r="X76" s="42">
        <v>0.13626502713525859</v>
      </c>
      <c r="Y76" s="42">
        <v>4.2131202520215307</v>
      </c>
      <c r="Z76" s="42">
        <v>5.4439086834878916</v>
      </c>
      <c r="AA76" s="42">
        <v>2.961487934173316</v>
      </c>
      <c r="AB76" s="42">
        <v>2.7239361869891288</v>
      </c>
      <c r="AC76" s="42">
        <v>0.84865057340854499</v>
      </c>
      <c r="AD76" s="74">
        <f t="shared" si="6"/>
        <v>100.00000000000001</v>
      </c>
      <c r="AF76" s="42">
        <f>('SECA - Vetor de Impacto'!AH77/'Contribuição - SECA'!$BA76)*100</f>
        <v>5.2891311190278403</v>
      </c>
      <c r="AG76" s="42">
        <f>('SECA - Vetor de Impacto'!AI77/'Contribuição - SECA'!$BA76)*100</f>
        <v>1.9248269513225442</v>
      </c>
      <c r="AH76" s="42">
        <f>('SECA - Vetor de Impacto'!AJ77/'Contribuição - SECA'!$BA76)*100</f>
        <v>4.0106328437505878</v>
      </c>
      <c r="AI76" s="42">
        <f>('SECA - Vetor de Impacto'!AK77/'Contribuição - SECA'!$BA76)*100</f>
        <v>3.902638913296542</v>
      </c>
      <c r="AJ76" s="42">
        <f>('SECA - Vetor de Impacto'!AL77/'Contribuição - SECA'!$BA76)*100</f>
        <v>1.3630951872613042</v>
      </c>
      <c r="AK76" s="42">
        <f>('SECA - Vetor de Impacto'!AM77/'Contribuição - SECA'!$BA76)*100</f>
        <v>6.2427411850573344</v>
      </c>
      <c r="AL76" s="42">
        <f>('SECA - Vetor de Impacto'!AN77/'Contribuição - SECA'!$BA76)*100</f>
        <v>4.0305866476095904</v>
      </c>
      <c r="AM76" s="42">
        <f>('SECA - Vetor de Impacto'!AO77/'Contribuição - SECA'!$BA76)*100</f>
        <v>3.465912174369524</v>
      </c>
      <c r="AN76" s="42">
        <f>('SECA - Vetor de Impacto'!AP77/'Contribuição - SECA'!$BA76)*100</f>
        <v>3.6897976311231746</v>
      </c>
      <c r="AO76" s="42">
        <f>('SECA - Vetor de Impacto'!AQ77/'Contribuição - SECA'!$BA76)*100</f>
        <v>5.5139576455801764</v>
      </c>
      <c r="AP76" s="42">
        <f>('SECA - Vetor de Impacto'!AR77/'Contribuição - SECA'!$BA76)*100</f>
        <v>4.9675305465257882</v>
      </c>
      <c r="AQ76" s="42">
        <f>('SECA - Vetor de Impacto'!AS77/'Contribuição - SECA'!$BA76)*100</f>
        <v>6.0266667234985212</v>
      </c>
      <c r="AR76" s="42">
        <f>('SECA - Vetor de Impacto'!AT77/'Contribuição - SECA'!$BA76)*100</f>
        <v>5.972159839796344</v>
      </c>
      <c r="AS76" s="42">
        <f>('SECA - Vetor de Impacto'!AU77/'Contribuição - SECA'!$BA76)*100</f>
        <v>0.51749838065421905</v>
      </c>
      <c r="AT76" s="42">
        <f>('SECA - Vetor de Impacto'!AV77/'Contribuição - SECA'!$BA76)*100</f>
        <v>6.95486460061045</v>
      </c>
      <c r="AU76" s="42">
        <f>('SECA - Vetor de Impacto'!AW77/'Contribuição - SECA'!$BA76)*100</f>
        <v>6.95486460061045</v>
      </c>
      <c r="AV76" s="42">
        <f>('SECA - Vetor de Impacto'!AX77/'Contribuição - SECA'!$BA76)*100</f>
        <v>4.6365764004069661</v>
      </c>
      <c r="AW76" s="42">
        <f>('SECA - Vetor de Impacto'!AY77/'Contribuição - SECA'!$BA76)*100</f>
        <v>6.95486460061045</v>
      </c>
      <c r="AX76" s="42">
        <f>('SECA - Vetor de Impacto'!AZ77/'Contribuição - SECA'!$BA76)*100</f>
        <v>6.95486460061045</v>
      </c>
      <c r="AY76" s="42">
        <f>('SECA - Vetor de Impacto'!BA77/'Contribuição - SECA'!$BA76)*100</f>
        <v>5.5059344754832731</v>
      </c>
      <c r="AZ76" s="42">
        <f>('SECA - Vetor de Impacto'!BB77/'Contribuição - SECA'!$BA76)*100</f>
        <v>5.1208549327944883</v>
      </c>
      <c r="BA76" s="77">
        <f>SUM('SECA - Vetor de Impacto'!AH77:BB77)</f>
        <v>14.378425137309316</v>
      </c>
      <c r="BB76" s="77">
        <f t="shared" si="7"/>
        <v>100.00000000000001</v>
      </c>
      <c r="BC76" s="42">
        <f>('SECA - Vetor de Impacto'!BC77/'Contribuição - SECA'!$BI76)*100</f>
        <v>0.83458045197649156</v>
      </c>
      <c r="BD76" s="42">
        <f>('SECA - Vetor de Impacto'!BD77/'Contribuição - SECA'!$BI76)*100</f>
        <v>25.804037015845761</v>
      </c>
      <c r="BE76" s="42">
        <f>('SECA - Vetor de Impacto'!BE77/'Contribuição - SECA'!$BI76)*100</f>
        <v>33.342229221253149</v>
      </c>
      <c r="BF76" s="42">
        <f>('SECA - Vetor de Impacto'!BF77/'Contribuição - SECA'!$BI76)*100</f>
        <v>18.138182559285351</v>
      </c>
      <c r="BG76" s="42">
        <f>('SECA - Vetor de Impacto'!BG77/'Contribuição - SECA'!$BI76)*100</f>
        <v>16.683252789697502</v>
      </c>
      <c r="BH76" s="42">
        <f>('SECA - Vetor de Impacto'!BH77/'Contribuição - SECA'!$BI76)*100</f>
        <v>5.1977179619417413</v>
      </c>
      <c r="BI76" s="77">
        <f>SUM('SECA - Vetor de Impacto'!BC77:BH77)</f>
        <v>2.8057184787851321</v>
      </c>
      <c r="BJ76" s="77">
        <f t="shared" si="8"/>
        <v>100</v>
      </c>
      <c r="BL76" s="42">
        <f>('SECA - Vetor de Impacto'!AH77/'Contribuição - SECA'!$BY76)*100</f>
        <v>9.377945694166403</v>
      </c>
      <c r="BM76" s="42">
        <f>('SECA - Vetor de Impacto'!AI77/'Contribuição - SECA'!$BY76)*100</f>
        <v>3.4128332639045098</v>
      </c>
      <c r="BN76" s="42">
        <f>('SECA - Vetor de Impacto'!AJ77/'Contribuição - SECA'!$BY76)*100</f>
        <v>7.1110918148019548</v>
      </c>
      <c r="BO76" s="42">
        <f>('SECA - Vetor de Impacto'!AK77/'Contribuição - SECA'!$BY76)*100</f>
        <v>6.9196121194973355</v>
      </c>
      <c r="BP76" s="42">
        <f>('SECA - Vetor de Impacto'!AL77/'Contribuição - SECA'!$BY76)*100</f>
        <v>2.4168492620893196</v>
      </c>
      <c r="BQ76" s="42">
        <f>('SECA - Vetor de Impacto'!AM77/'Contribuição - SECA'!$BY76)*100</f>
        <v>11.068753354513982</v>
      </c>
      <c r="BR76" s="42">
        <f>('SECA - Vetor de Impacto'!AN77/'Contribuição - SECA'!$BY76)*100</f>
        <v>7.1464711020176912</v>
      </c>
      <c r="BS76" s="42">
        <f>('SECA - Vetor de Impacto'!AO77/'Contribuição - SECA'!$BY76)*100</f>
        <v>6.1452695008933294</v>
      </c>
      <c r="BT76" s="42">
        <f>('SECA - Vetor de Impacto'!AP77/'Contribuição - SECA'!$BY76)*100</f>
        <v>6.5422318011085832</v>
      </c>
      <c r="BU76" s="42">
        <f>('SECA - Vetor de Impacto'!AQ77/'Contribuição - SECA'!$BY76)*100</f>
        <v>9.7765765673982603</v>
      </c>
      <c r="BV76" s="42">
        <f>('SECA - Vetor de Impacto'!AR77/'Contribuição - SECA'!$BY76)*100</f>
        <v>8.8077286516568929</v>
      </c>
      <c r="BW76" s="42">
        <f>('SECA - Vetor de Impacto'!AS77/'Contribuição - SECA'!$BY76)*100</f>
        <v>10.68564041577344</v>
      </c>
      <c r="BX76" s="42">
        <f>('SECA - Vetor de Impacto'!AT77/'Contribuição - SECA'!$BY76)*100</f>
        <v>10.5889964521783</v>
      </c>
      <c r="BY76" s="77">
        <f>SUM('SECA - Vetor de Impacto'!AH77:AT77)</f>
        <v>8.1093853938247626</v>
      </c>
      <c r="BZ76" s="77">
        <f t="shared" si="9"/>
        <v>100</v>
      </c>
      <c r="CA76" s="42">
        <f>('SECA - Vetor de Impacto'!AU77/'Contribuição - SECA'!$CI76)*100</f>
        <v>1.1869141095570119</v>
      </c>
      <c r="CB76" s="42">
        <f>('SECA - Vetor de Impacto'!AV77/'Contribuição - SECA'!$CI76)*100</f>
        <v>15.951406290561565</v>
      </c>
      <c r="CC76" s="42">
        <f>('SECA - Vetor de Impacto'!AW77/'Contribuição - SECA'!$CI76)*100</f>
        <v>15.951406290561565</v>
      </c>
      <c r="CD76" s="42">
        <f>('SECA - Vetor de Impacto'!AX77/'Contribuição - SECA'!$CI76)*100</f>
        <v>10.634270860374379</v>
      </c>
      <c r="CE76" s="42">
        <f>('SECA - Vetor de Impacto'!AY77/'Contribuição - SECA'!$CI76)*100</f>
        <v>15.951406290561565</v>
      </c>
      <c r="CF76" s="42">
        <f>('SECA - Vetor de Impacto'!AZ77/'Contribuição - SECA'!$CI76)*100</f>
        <v>15.951406290561565</v>
      </c>
      <c r="CG76" s="42">
        <f>('SECA - Vetor de Impacto'!BA77/'Contribuição - SECA'!$CI76)*100</f>
        <v>12.628196646694576</v>
      </c>
      <c r="CH76" s="42">
        <f>('SECA - Vetor de Impacto'!BB77/'Contribuição - SECA'!$CI76)*100</f>
        <v>11.744993221127771</v>
      </c>
      <c r="CI76" s="77">
        <f>SUM('SECA - Vetor de Impacto'!AU77:BB77)</f>
        <v>6.2690397434845551</v>
      </c>
      <c r="CJ76" s="77">
        <f t="shared" si="10"/>
        <v>99.999999999999986</v>
      </c>
    </row>
    <row r="77" spans="1:88" x14ac:dyDescent="0.25">
      <c r="A77" s="34" t="s">
        <v>1019</v>
      </c>
      <c r="B77" s="34" t="s">
        <v>1020</v>
      </c>
      <c r="C77" s="42">
        <v>4.1630408104190142</v>
      </c>
      <c r="D77" s="42">
        <v>2.2565923762367448</v>
      </c>
      <c r="E77" s="42">
        <v>4.0479630216873872</v>
      </c>
      <c r="F77" s="42">
        <v>4.3635561093856472</v>
      </c>
      <c r="G77" s="42">
        <v>1.4799644289999305</v>
      </c>
      <c r="H77" s="42">
        <v>4.4727706478236087</v>
      </c>
      <c r="I77" s="42">
        <v>4.9107054542829847</v>
      </c>
      <c r="J77" s="42">
        <v>2.7079138842094967</v>
      </c>
      <c r="K77" s="42">
        <v>3.3924453171637463</v>
      </c>
      <c r="L77" s="42">
        <v>4.6874953756948026</v>
      </c>
      <c r="M77" s="42">
        <v>5.1279987407305603</v>
      </c>
      <c r="N77" s="42">
        <v>5.477887252886541</v>
      </c>
      <c r="O77" s="42">
        <v>4.3933484268096965</v>
      </c>
      <c r="P77" s="42">
        <v>1.3133713554715101</v>
      </c>
      <c r="Q77" s="42">
        <v>0</v>
      </c>
      <c r="R77" s="42">
        <v>6.4362452613438306</v>
      </c>
      <c r="S77" s="42">
        <v>6.4362452613438306</v>
      </c>
      <c r="T77" s="42">
        <v>6.4362452613438306</v>
      </c>
      <c r="U77" s="42">
        <v>0</v>
      </c>
      <c r="V77" s="42">
        <v>3.7544764024505675</v>
      </c>
      <c r="W77" s="42">
        <v>4.8083898785331511</v>
      </c>
      <c r="X77" s="42">
        <v>2.9255660278835545</v>
      </c>
      <c r="Y77" s="42">
        <v>4.0406139916973851</v>
      </c>
      <c r="Z77" s="42">
        <v>4.544394996974698</v>
      </c>
      <c r="AA77" s="42">
        <v>5.1381479121396447</v>
      </c>
      <c r="AB77" s="42">
        <v>0.13694138853923027</v>
      </c>
      <c r="AC77" s="42">
        <v>2.5476804159485993</v>
      </c>
      <c r="AD77" s="74">
        <f t="shared" si="6"/>
        <v>99.999999999999986</v>
      </c>
      <c r="AF77" s="42">
        <f>('SECA - Vetor de Impacto'!AH78/'Contribuição - SECA'!$BA77)*100</f>
        <v>5.160795122407321</v>
      </c>
      <c r="AG77" s="42">
        <f>('SECA - Vetor de Impacto'!AI78/'Contribuição - SECA'!$BA77)*100</f>
        <v>2.7974289609166658</v>
      </c>
      <c r="AH77" s="42">
        <f>('SECA - Vetor de Impacto'!AJ78/'Contribuição - SECA'!$BA77)*100</f>
        <v>5.0181366864637571</v>
      </c>
      <c r="AI77" s="42">
        <f>('SECA - Vetor de Impacto'!AK78/'Contribuição - SECA'!$BA77)*100</f>
        <v>5.4093678422051097</v>
      </c>
      <c r="AJ77" s="42">
        <f>('SECA - Vetor de Impacto'!AL78/'Contribuição - SECA'!$BA77)*100</f>
        <v>1.8346669067965311</v>
      </c>
      <c r="AK77" s="42">
        <f>('SECA - Vetor de Impacto'!AM78/'Contribuição - SECA'!$BA77)*100</f>
        <v>5.5447577850219005</v>
      </c>
      <c r="AL77" s="42">
        <f>('SECA - Vetor de Impacto'!AN78/'Contribuição - SECA'!$BA77)*100</f>
        <v>6.087652249916772</v>
      </c>
      <c r="AM77" s="42">
        <f>('SECA - Vetor de Impacto'!AO78/'Contribuição - SECA'!$BA77)*100</f>
        <v>3.3569185126774759</v>
      </c>
      <c r="AN77" s="42">
        <f>('SECA - Vetor de Impacto'!AP78/'Contribuição - SECA'!$BA77)*100</f>
        <v>4.2055113180814701</v>
      </c>
      <c r="AO77" s="42">
        <f>('SECA - Vetor de Impacto'!AQ78/'Contribuição - SECA'!$BA77)*100</f>
        <v>5.8109455018188347</v>
      </c>
      <c r="AP77" s="42">
        <f>('SECA - Vetor de Impacto'!AR78/'Contribuição - SECA'!$BA77)*100</f>
        <v>6.3570241306881341</v>
      </c>
      <c r="AQ77" s="42">
        <f>('SECA - Vetor de Impacto'!AS78/'Contribuição - SECA'!$BA77)*100</f>
        <v>6.7907702814348978</v>
      </c>
      <c r="AR77" s="42">
        <f>('SECA - Vetor de Impacto'!AT78/'Contribuição - SECA'!$BA77)*100</f>
        <v>5.4463004723302912</v>
      </c>
      <c r="AS77" s="42">
        <f>('SECA - Vetor de Impacto'!AU78/'Contribuição - SECA'!$BA77)*100</f>
        <v>1.6281465385261606</v>
      </c>
      <c r="AT77" s="42">
        <f>('SECA - Vetor de Impacto'!AV78/'Contribuição - SECA'!$BA77)*100</f>
        <v>0</v>
      </c>
      <c r="AU77" s="42">
        <f>('SECA - Vetor de Impacto'!AW78/'Contribuição - SECA'!$BA77)*100</f>
        <v>7.9788175672525368</v>
      </c>
      <c r="AV77" s="42">
        <f>('SECA - Vetor de Impacto'!AX78/'Contribuição - SECA'!$BA77)*100</f>
        <v>7.9788175672525368</v>
      </c>
      <c r="AW77" s="42">
        <f>('SECA - Vetor de Impacto'!AY78/'Contribuição - SECA'!$BA77)*100</f>
        <v>7.9788175672525368</v>
      </c>
      <c r="AX77" s="42">
        <f>('SECA - Vetor de Impacto'!AZ78/'Contribuição - SECA'!$BA77)*100</f>
        <v>0</v>
      </c>
      <c r="AY77" s="42">
        <f>('SECA - Vetor de Impacto'!BA78/'Contribuição - SECA'!$BA77)*100</f>
        <v>4.6543102475639797</v>
      </c>
      <c r="AZ77" s="42">
        <f>('SECA - Vetor de Impacto'!BB78/'Contribuição - SECA'!$BA77)*100</f>
        <v>5.9608147413930705</v>
      </c>
      <c r="BA77" s="77">
        <f>SUM('SECA - Vetor de Impacto'!AH78:BB78)</f>
        <v>12.533185419657924</v>
      </c>
      <c r="BB77" s="77">
        <f t="shared" si="7"/>
        <v>99.999999999999972</v>
      </c>
      <c r="BC77" s="42">
        <f>('SECA - Vetor de Impacto'!BC78/'Contribuição - SECA'!$BI77)*100</f>
        <v>15.132229152580152</v>
      </c>
      <c r="BD77" s="42">
        <f>('SECA - Vetor de Impacto'!BD78/'Contribuição - SECA'!$BI77)*100</f>
        <v>20.899715219799546</v>
      </c>
      <c r="BE77" s="42">
        <f>('SECA - Vetor de Impacto'!BE78/'Contribuição - SECA'!$BI77)*100</f>
        <v>23.505477503718478</v>
      </c>
      <c r="BF77" s="42">
        <f>('SECA - Vetor de Impacto'!BF78/'Contribuição - SECA'!$BI77)*100</f>
        <v>26.57661146092687</v>
      </c>
      <c r="BG77" s="42">
        <f>('SECA - Vetor de Impacto'!BG78/'Contribuição - SECA'!$BI77)*100</f>
        <v>0.70831710926970937</v>
      </c>
      <c r="BH77" s="42">
        <f>('SECA - Vetor de Impacto'!BH78/'Contribuição - SECA'!$BI77)*100</f>
        <v>13.177649553705233</v>
      </c>
      <c r="BI77" s="77">
        <f>SUM('SECA - Vetor de Impacto'!BC78:BH78)</f>
        <v>3.0038234946233988</v>
      </c>
      <c r="BJ77" s="77">
        <f t="shared" si="8"/>
        <v>100</v>
      </c>
      <c r="BL77" s="42">
        <f>('SECA - Vetor de Impacto'!AH78/'Contribuição - SECA'!$BY77)*100</f>
        <v>8.0864506774379485</v>
      </c>
      <c r="BM77" s="42">
        <f>('SECA - Vetor de Impacto'!AI78/'Contribuição - SECA'!$BY77)*100</f>
        <v>4.3832918725781767</v>
      </c>
      <c r="BN77" s="42">
        <f>('SECA - Vetor de Impacto'!AJ78/'Contribuição - SECA'!$BY77)*100</f>
        <v>7.8629191520399866</v>
      </c>
      <c r="BO77" s="42">
        <f>('SECA - Vetor de Impacto'!AK78/'Contribuição - SECA'!$BY77)*100</f>
        <v>8.4759393106282133</v>
      </c>
      <c r="BP77" s="42">
        <f>('SECA - Vetor de Impacto'!AL78/'Contribuição - SECA'!$BY77)*100</f>
        <v>2.8747398607091705</v>
      </c>
      <c r="BQ77" s="42">
        <f>('SECA - Vetor de Impacto'!AM78/'Contribuição - SECA'!$BY77)*100</f>
        <v>8.6880818330189147</v>
      </c>
      <c r="BR77" s="42">
        <f>('SECA - Vetor de Impacto'!AN78/'Contribuição - SECA'!$BY77)*100</f>
        <v>9.5387432542339159</v>
      </c>
      <c r="BS77" s="42">
        <f>('SECA - Vetor de Impacto'!AO78/'Contribuição - SECA'!$BY77)*100</f>
        <v>5.259956137976344</v>
      </c>
      <c r="BT77" s="42">
        <f>('SECA - Vetor de Impacto'!AP78/'Contribuição - SECA'!$BY77)*100</f>
        <v>6.5896163363310443</v>
      </c>
      <c r="BU77" s="42">
        <f>('SECA - Vetor de Impacto'!AQ78/'Contribuição - SECA'!$BY77)*100</f>
        <v>9.1051714077382009</v>
      </c>
      <c r="BV77" s="42">
        <f>('SECA - Vetor de Impacto'!AR78/'Contribuição - SECA'!$BY77)*100</f>
        <v>9.9608220959784077</v>
      </c>
      <c r="BW77" s="42">
        <f>('SECA - Vetor de Impacto'!AS78/'Contribuição - SECA'!$BY77)*100</f>
        <v>10.640459006832209</v>
      </c>
      <c r="BX77" s="42">
        <f>('SECA - Vetor de Impacto'!AT78/'Contribuição - SECA'!$BY77)*100</f>
        <v>8.5338090544974552</v>
      </c>
      <c r="BY77" s="77">
        <f>SUM('SECA - Vetor de Impacto'!AH78:AT78)</f>
        <v>7.9987134976862668</v>
      </c>
      <c r="BZ77" s="77">
        <f t="shared" si="9"/>
        <v>99.999999999999972</v>
      </c>
      <c r="CA77" s="42">
        <f>('SECA - Vetor de Impacto'!AU78/'Contribuição - SECA'!$CI77)*100</f>
        <v>4.5001629316186893</v>
      </c>
      <c r="CB77" s="42">
        <f>('SECA - Vetor de Impacto'!AV78/'Contribuição - SECA'!$CI77)*100</f>
        <v>0</v>
      </c>
      <c r="CC77" s="42">
        <f>('SECA - Vetor de Impacto'!AW78/'Contribuição - SECA'!$CI77)*100</f>
        <v>22.05328464279442</v>
      </c>
      <c r="CD77" s="42">
        <f>('SECA - Vetor de Impacto'!AX78/'Contribuição - SECA'!$CI77)*100</f>
        <v>22.05328464279442</v>
      </c>
      <c r="CE77" s="42">
        <f>('SECA - Vetor de Impacto'!AY78/'Contribuição - SECA'!$CI77)*100</f>
        <v>22.05328464279442</v>
      </c>
      <c r="CF77" s="42">
        <f>('SECA - Vetor de Impacto'!AZ78/'Contribuição - SECA'!$CI77)*100</f>
        <v>0</v>
      </c>
      <c r="CG77" s="42">
        <f>('SECA - Vetor de Impacto'!BA78/'Contribuição - SECA'!$CI77)*100</f>
        <v>12.864416041630076</v>
      </c>
      <c r="CH77" s="42">
        <f>('SECA - Vetor de Impacto'!BB78/'Contribuição - SECA'!$CI77)*100</f>
        <v>16.475567098367986</v>
      </c>
      <c r="CI77" s="77">
        <f>SUM('SECA - Vetor de Impacto'!AU78:BB78)</f>
        <v>4.5344719219716554</v>
      </c>
      <c r="CJ77" s="77">
        <f t="shared" si="10"/>
        <v>100.00000000000001</v>
      </c>
    </row>
    <row r="78" spans="1:88" x14ac:dyDescent="0.25">
      <c r="A78" s="34" t="s">
        <v>1021</v>
      </c>
      <c r="B78" s="34" t="s">
        <v>1022</v>
      </c>
      <c r="C78" s="42">
        <v>5.5248802595960225</v>
      </c>
      <c r="D78" s="42">
        <v>0.60767354576586141</v>
      </c>
      <c r="E78" s="42">
        <v>3.5000271365890834</v>
      </c>
      <c r="F78" s="42">
        <v>3.7237030065672019</v>
      </c>
      <c r="G78" s="42">
        <v>0.39770885155303437</v>
      </c>
      <c r="H78" s="42">
        <v>6.338155381698539</v>
      </c>
      <c r="I78" s="42">
        <v>2.1118659361263368</v>
      </c>
      <c r="J78" s="42">
        <v>2.644967764480803</v>
      </c>
      <c r="K78" s="42">
        <v>3.1124777023886585</v>
      </c>
      <c r="L78" s="42">
        <v>5.4285952365828463</v>
      </c>
      <c r="M78" s="42">
        <v>4.9626218086100957</v>
      </c>
      <c r="N78" s="42">
        <v>5.8205620402807563</v>
      </c>
      <c r="O78" s="42">
        <v>5.8278747411025709</v>
      </c>
      <c r="P78" s="42">
        <v>0.84107451426156998</v>
      </c>
      <c r="Q78" s="42">
        <v>6.4313197771552728</v>
      </c>
      <c r="R78" s="42">
        <v>6.4313197771552728</v>
      </c>
      <c r="S78" s="42">
        <v>4.2875465181035155</v>
      </c>
      <c r="T78" s="42">
        <v>6.4313197771552728</v>
      </c>
      <c r="U78" s="42">
        <v>0</v>
      </c>
      <c r="V78" s="42">
        <v>5.0914614902479247</v>
      </c>
      <c r="W78" s="42">
        <v>3.5334699404586254</v>
      </c>
      <c r="X78" s="42">
        <v>2.9587614401788684</v>
      </c>
      <c r="Y78" s="42">
        <v>4.252450243669033</v>
      </c>
      <c r="Z78" s="42">
        <v>4.6937716207079871</v>
      </c>
      <c r="AA78" s="42">
        <v>2.6089897123184964</v>
      </c>
      <c r="AB78" s="42">
        <v>1.2315293190297341</v>
      </c>
      <c r="AC78" s="42">
        <v>1.2058724582166132</v>
      </c>
      <c r="AD78" s="74">
        <f t="shared" si="6"/>
        <v>100</v>
      </c>
      <c r="AF78" s="42">
        <f>('SECA - Vetor de Impacto'!AH79/'Contribuição - SECA'!$BA78)*100</f>
        <v>6.6525848512238817</v>
      </c>
      <c r="AG78" s="42">
        <f>('SECA - Vetor de Impacto'!AI79/'Contribuição - SECA'!$BA78)*100</f>
        <v>0.73170813395095469</v>
      </c>
      <c r="AH78" s="42">
        <f>('SECA - Vetor de Impacto'!AJ79/'Contribuição - SECA'!$BA78)*100</f>
        <v>4.2144311575446842</v>
      </c>
      <c r="AI78" s="42">
        <f>('SECA - Vetor de Impacto'!AK79/'Contribuição - SECA'!$BA78)*100</f>
        <v>4.483762370943607</v>
      </c>
      <c r="AJ78" s="42">
        <f>('SECA - Vetor de Impacto'!AL79/'Contribuição - SECA'!$BA78)*100</f>
        <v>0.47888673721823316</v>
      </c>
      <c r="AK78" s="42">
        <f>('SECA - Vetor de Impacto'!AM79/'Contribuição - SECA'!$BA78)*100</f>
        <v>7.6318606912349498</v>
      </c>
      <c r="AL78" s="42">
        <f>('SECA - Vetor de Impacto'!AN79/'Contribuição - SECA'!$BA78)*100</f>
        <v>2.5429270272577993</v>
      </c>
      <c r="AM78" s="42">
        <f>('SECA - Vetor de Impacto'!AO79/'Contribuição - SECA'!$BA78)*100</f>
        <v>3.1848423233062229</v>
      </c>
      <c r="AN78" s="42">
        <f>('SECA - Vetor de Impacto'!AP79/'Contribuição - SECA'!$BA78)*100</f>
        <v>3.7477775154889827</v>
      </c>
      <c r="AO78" s="42">
        <f>('SECA - Vetor de Impacto'!AQ79/'Contribuição - SECA'!$BA78)*100</f>
        <v>6.5366467212735255</v>
      </c>
      <c r="AP78" s="42">
        <f>('SECA - Vetor de Impacto'!AR79/'Contribuição - SECA'!$BA78)*100</f>
        <v>5.9755616619873653</v>
      </c>
      <c r="AQ78" s="42">
        <f>('SECA - Vetor de Impacto'!AS79/'Contribuição - SECA'!$BA78)*100</f>
        <v>7.0086193791305558</v>
      </c>
      <c r="AR78" s="42">
        <f>('SECA - Vetor de Impacto'!AT79/'Contribuição - SECA'!$BA78)*100</f>
        <v>7.0174247034856361</v>
      </c>
      <c r="AS78" s="42">
        <f>('SECA - Vetor de Impacto'!AU79/'Contribuição - SECA'!$BA78)*100</f>
        <v>1.0127494731869782</v>
      </c>
      <c r="AT78" s="42">
        <f>('SECA - Vetor de Impacto'!AV79/'Contribuição - SECA'!$BA78)*100</f>
        <v>7.7440412303176585</v>
      </c>
      <c r="AU78" s="42">
        <f>('SECA - Vetor de Impacto'!AW79/'Contribuição - SECA'!$BA78)*100</f>
        <v>7.7440412303176585</v>
      </c>
      <c r="AV78" s="42">
        <f>('SECA - Vetor de Impacto'!AX79/'Contribuição - SECA'!$BA78)*100</f>
        <v>5.1626941535451056</v>
      </c>
      <c r="AW78" s="42">
        <f>('SECA - Vetor de Impacto'!AY79/'Contribuição - SECA'!$BA78)*100</f>
        <v>7.7440412303176585</v>
      </c>
      <c r="AX78" s="42">
        <f>('SECA - Vetor de Impacto'!AZ79/'Contribuição - SECA'!$BA78)*100</f>
        <v>0</v>
      </c>
      <c r="AY78" s="42">
        <f>('SECA - Vetor de Impacto'!BA79/'Contribuição - SECA'!$BA78)*100</f>
        <v>6.1306993073348126</v>
      </c>
      <c r="AZ78" s="42">
        <f>('SECA - Vetor de Impacto'!BB79/'Contribuição - SECA'!$BA78)*100</f>
        <v>4.2547001009337366</v>
      </c>
      <c r="BA78" s="77">
        <f>SUM('SECA - Vetor de Impacto'!AH79:BB79)</f>
        <v>12.913154388758082</v>
      </c>
      <c r="BB78" s="77">
        <f t="shared" si="7"/>
        <v>100.00000000000001</v>
      </c>
      <c r="BC78" s="42">
        <f>('SECA - Vetor de Impacto'!BC79/'Contribuição - SECA'!$BI78)*100</f>
        <v>17.454404000347271</v>
      </c>
      <c r="BD78" s="42">
        <f>('SECA - Vetor de Impacto'!BD79/'Contribuição - SECA'!$BI78)*100</f>
        <v>25.08616731867621</v>
      </c>
      <c r="BE78" s="42">
        <f>('SECA - Vetor de Impacto'!BE79/'Contribuição - SECA'!$BI78)*100</f>
        <v>27.689622096822102</v>
      </c>
      <c r="BF78" s="42">
        <f>('SECA - Vetor de Impacto'!BF79/'Contribuição - SECA'!$BI78)*100</f>
        <v>15.391021341958499</v>
      </c>
      <c r="BG78" s="42">
        <f>('SECA - Vetor de Impacto'!BG79/'Contribuição - SECA'!$BI78)*100</f>
        <v>7.2650704381621409</v>
      </c>
      <c r="BH78" s="42">
        <f>('SECA - Vetor de Impacto'!BH79/'Contribuição - SECA'!$BI78)*100</f>
        <v>7.113714804033755</v>
      </c>
      <c r="BI78" s="77">
        <f>SUM('SECA - Vetor de Impacto'!BC79:BH79)</f>
        <v>2.6357536837670255</v>
      </c>
      <c r="BJ78" s="77">
        <f t="shared" si="8"/>
        <v>100</v>
      </c>
      <c r="BL78" s="42">
        <f>('SECA - Vetor de Impacto'!AH79/'Contribuição - SECA'!$BY78)*100</f>
        <v>11.049514466097484</v>
      </c>
      <c r="BM78" s="42">
        <f>('SECA - Vetor de Impacto'!AI79/'Contribuição - SECA'!$BY78)*100</f>
        <v>1.2153200285096493</v>
      </c>
      <c r="BN78" s="42">
        <f>('SECA - Vetor de Impacto'!AJ79/'Contribuição - SECA'!$BY78)*100</f>
        <v>6.9998983978528138</v>
      </c>
      <c r="BO78" s="42">
        <f>('SECA - Vetor de Impacto'!AK79/'Contribuição - SECA'!$BY78)*100</f>
        <v>7.4472401763008556</v>
      </c>
      <c r="BP78" s="42">
        <f>('SECA - Vetor de Impacto'!AL79/'Contribuição - SECA'!$BY78)*100</f>
        <v>0.79539999095864455</v>
      </c>
      <c r="BQ78" s="42">
        <f>('SECA - Vetor de Impacto'!AM79/'Contribuição - SECA'!$BY78)*100</f>
        <v>12.676028490719265</v>
      </c>
      <c r="BR78" s="42">
        <f>('SECA - Vetor de Impacto'!AN79/'Contribuição - SECA'!$BY78)*100</f>
        <v>4.2236378193276396</v>
      </c>
      <c r="BS78" s="42">
        <f>('SECA - Vetor de Impacto'!AO79/'Contribuição - SECA'!$BY78)*100</f>
        <v>5.2898177341003807</v>
      </c>
      <c r="BT78" s="42">
        <f>('SECA - Vetor de Impacto'!AP79/'Contribuição - SECA'!$BY78)*100</f>
        <v>6.2248167891450432</v>
      </c>
      <c r="BU78" s="42">
        <f>('SECA - Vetor de Impacto'!AQ79/'Contribuição - SECA'!$BY78)*100</f>
        <v>10.85694870816911</v>
      </c>
      <c r="BV78" s="42">
        <f>('SECA - Vetor de Impacto'!AR79/'Contribuição - SECA'!$BY78)*100</f>
        <v>9.9250226045654806</v>
      </c>
      <c r="BW78" s="42">
        <f>('SECA - Vetor de Impacto'!AS79/'Contribuição - SECA'!$BY78)*100</f>
        <v>11.64086485914226</v>
      </c>
      <c r="BX78" s="42">
        <f>('SECA - Vetor de Impacto'!AT79/'Contribuição - SECA'!$BY78)*100</f>
        <v>11.65548993511138</v>
      </c>
      <c r="BY78" s="77">
        <f>SUM('SECA - Vetor de Impacto'!AH79:AT79)</f>
        <v>7.7746271595685608</v>
      </c>
      <c r="BZ78" s="77">
        <f t="shared" si="9"/>
        <v>100</v>
      </c>
      <c r="CA78" s="42">
        <f>('SECA - Vetor de Impacto'!AU79/'Contribuição - SECA'!$CI78)*100</f>
        <v>2.5450464152662602</v>
      </c>
      <c r="CB78" s="42">
        <f>('SECA - Vetor de Impacto'!AV79/'Contribuição - SECA'!$CI78)*100</f>
        <v>19.460829054665254</v>
      </c>
      <c r="CC78" s="42">
        <f>('SECA - Vetor de Impacto'!AW79/'Contribuição - SECA'!$CI78)*100</f>
        <v>19.460829054665254</v>
      </c>
      <c r="CD78" s="42">
        <f>('SECA - Vetor de Impacto'!AX79/'Contribuição - SECA'!$CI78)*100</f>
        <v>12.973886036443504</v>
      </c>
      <c r="CE78" s="42">
        <f>('SECA - Vetor de Impacto'!AY79/'Contribuição - SECA'!$CI78)*100</f>
        <v>19.460829054665254</v>
      </c>
      <c r="CF78" s="42">
        <f>('SECA - Vetor de Impacto'!AZ79/'Contribuição - SECA'!$CI78)*100</f>
        <v>0</v>
      </c>
      <c r="CG78" s="42">
        <f>('SECA - Vetor de Impacto'!BA79/'Contribuição - SECA'!$CI78)*100</f>
        <v>15.406489668276659</v>
      </c>
      <c r="CH78" s="42">
        <f>('SECA - Vetor de Impacto'!BB79/'Contribuição - SECA'!$CI78)*100</f>
        <v>10.692090716017793</v>
      </c>
      <c r="CI78" s="77">
        <f>SUM('SECA - Vetor de Impacto'!AU79:BB79)</f>
        <v>5.1385272291895223</v>
      </c>
      <c r="CJ78" s="77">
        <f t="shared" si="10"/>
        <v>99.999999999999972</v>
      </c>
    </row>
    <row r="79" spans="1:88" x14ac:dyDescent="0.25">
      <c r="A79" s="34" t="s">
        <v>1023</v>
      </c>
      <c r="B79" s="34" t="s">
        <v>1024</v>
      </c>
      <c r="C79" s="42">
        <v>5.1226546433952249</v>
      </c>
      <c r="D79" s="42">
        <v>2.1464242021462003</v>
      </c>
      <c r="E79" s="42">
        <v>5.2474935790412447</v>
      </c>
      <c r="F79" s="42">
        <v>5.6887570860344407</v>
      </c>
      <c r="G79" s="42">
        <v>1.3647047807988995</v>
      </c>
      <c r="H79" s="42">
        <v>3.0190632119165954</v>
      </c>
      <c r="I79" s="42">
        <v>1.6734710952625971</v>
      </c>
      <c r="J79" s="42">
        <v>1.2368823190056903</v>
      </c>
      <c r="K79" s="42">
        <v>3.3472784969959148</v>
      </c>
      <c r="L79" s="42">
        <v>5.5385450256151936</v>
      </c>
      <c r="M79" s="42">
        <v>5.1206703035309813</v>
      </c>
      <c r="N79" s="42">
        <v>6.2448510217028801</v>
      </c>
      <c r="O79" s="42">
        <v>4.7246213584136569</v>
      </c>
      <c r="P79" s="42">
        <v>0.40923405049152645</v>
      </c>
      <c r="Q79" s="42">
        <v>0</v>
      </c>
      <c r="R79" s="42">
        <v>0</v>
      </c>
      <c r="S79" s="42">
        <v>4.8398747038130017</v>
      </c>
      <c r="T79" s="42">
        <v>7.2598120557195021</v>
      </c>
      <c r="U79" s="42">
        <v>7.2598120557195021</v>
      </c>
      <c r="V79" s="42">
        <v>3.3274138588714375</v>
      </c>
      <c r="W79" s="42">
        <v>3.8158041802299283</v>
      </c>
      <c r="X79" s="42">
        <v>1.8599518489859863</v>
      </c>
      <c r="Y79" s="42">
        <v>4.543889943141445</v>
      </c>
      <c r="Z79" s="42">
        <v>4.5554293594579445</v>
      </c>
      <c r="AA79" s="42">
        <v>4.1715066399460845</v>
      </c>
      <c r="AB79" s="42">
        <v>3.3982098984218951</v>
      </c>
      <c r="AC79" s="42">
        <v>4.0836442813422185</v>
      </c>
      <c r="AD79" s="74">
        <f t="shared" si="6"/>
        <v>100</v>
      </c>
      <c r="AF79" s="42">
        <f>('SECA - Vetor de Impacto'!AH80/'Contribuição - SECA'!$BA79)*100</f>
        <v>6.619497178783929</v>
      </c>
      <c r="AG79" s="42">
        <f>('SECA - Vetor de Impacto'!AI80/'Contribuição - SECA'!$BA79)*100</f>
        <v>2.7736105475896942</v>
      </c>
      <c r="AH79" s="42">
        <f>('SECA - Vetor de Impacto'!AJ80/'Contribuição - SECA'!$BA79)*100</f>
        <v>6.7808141208457311</v>
      </c>
      <c r="AI79" s="42">
        <f>('SECA - Vetor de Impacto'!AK80/'Contribuição - SECA'!$BA79)*100</f>
        <v>7.3510150699586703</v>
      </c>
      <c r="AJ79" s="42">
        <f>('SECA - Vetor de Impacto'!AL80/'Contribuição - SECA'!$BA79)*100</f>
        <v>1.7634722766287969</v>
      </c>
      <c r="AK79" s="42">
        <f>('SECA - Vetor de Impacto'!AM80/'Contribuição - SECA'!$BA79)*100</f>
        <v>3.9012351612691725</v>
      </c>
      <c r="AL79" s="42">
        <f>('SECA - Vetor de Impacto'!AN80/'Contribuição - SECA'!$BA79)*100</f>
        <v>2.1624602798765236</v>
      </c>
      <c r="AM79" s="42">
        <f>('SECA - Vetor de Impacto'!AO80/'Contribuição - SECA'!$BA79)*100</f>
        <v>1.5983000204205258</v>
      </c>
      <c r="AN79" s="42">
        <f>('SECA - Vetor de Impacto'!AP80/'Contribuição - SECA'!$BA79)*100</f>
        <v>4.3253551351615247</v>
      </c>
      <c r="AO79" s="42">
        <f>('SECA - Vetor de Impacto'!AQ80/'Contribuição - SECA'!$BA79)*100</f>
        <v>7.1569109619555009</v>
      </c>
      <c r="AP79" s="42">
        <f>('SECA - Vetor de Impacto'!AR80/'Contribuição - SECA'!$BA79)*100</f>
        <v>6.6169330137079072</v>
      </c>
      <c r="AQ79" s="42">
        <f>('SECA - Vetor de Impacto'!AS80/'Contribuição - SECA'!$BA79)*100</f>
        <v>8.0695999628602806</v>
      </c>
      <c r="AR79" s="42">
        <f>('SECA - Vetor de Impacto'!AT80/'Contribuição - SECA'!$BA79)*100</f>
        <v>6.10515834659373</v>
      </c>
      <c r="AS79" s="42">
        <f>('SECA - Vetor de Impacto'!AU80/'Contribuição - SECA'!$BA79)*100</f>
        <v>0.52881246761064915</v>
      </c>
      <c r="AT79" s="42">
        <f>('SECA - Vetor de Impacto'!AV80/'Contribuição - SECA'!$BA79)*100</f>
        <v>0</v>
      </c>
      <c r="AU79" s="42">
        <f>('SECA - Vetor de Impacto'!AW80/'Contribuição - SECA'!$BA79)*100</f>
        <v>0</v>
      </c>
      <c r="AV79" s="42">
        <f>('SECA - Vetor de Impacto'!AX80/'Contribuição - SECA'!$BA79)*100</f>
        <v>6.2540887836084575</v>
      </c>
      <c r="AW79" s="42">
        <f>('SECA - Vetor de Impacto'!AY80/'Contribuição - SECA'!$BA79)*100</f>
        <v>9.3811331754126872</v>
      </c>
      <c r="AX79" s="42">
        <f>('SECA - Vetor de Impacto'!AZ80/'Contribuição - SECA'!$BA79)*100</f>
        <v>9.3811331754126872</v>
      </c>
      <c r="AY79" s="42">
        <f>('SECA - Vetor de Impacto'!BA80/'Contribuição - SECA'!$BA79)*100</f>
        <v>4.2996860387308136</v>
      </c>
      <c r="AZ79" s="42">
        <f>('SECA - Vetor de Impacto'!BB80/'Contribuição - SECA'!$BA79)*100</f>
        <v>4.9307842835727076</v>
      </c>
      <c r="BA79" s="77">
        <f>SUM('SECA - Vetor de Impacto'!AH80:BB80)</f>
        <v>10.659693038160167</v>
      </c>
      <c r="BB79" s="77">
        <f t="shared" si="7"/>
        <v>99.999999999999972</v>
      </c>
      <c r="BC79" s="42">
        <f>('SECA - Vetor de Impacto'!BC80/'Contribuição - SECA'!$BI79)*100</f>
        <v>8.2252780275511714</v>
      </c>
      <c r="BD79" s="42">
        <f>('SECA - Vetor de Impacto'!BD80/'Contribuição - SECA'!$BI79)*100</f>
        <v>20.094476171148273</v>
      </c>
      <c r="BE79" s="42">
        <f>('SECA - Vetor de Impacto'!BE80/'Contribuição - SECA'!$BI79)*100</f>
        <v>20.145507012366348</v>
      </c>
      <c r="BF79" s="42">
        <f>('SECA - Vetor de Impacto'!BF80/'Contribuição - SECA'!$BI79)*100</f>
        <v>18.447682893532193</v>
      </c>
      <c r="BG79" s="42">
        <f>('SECA - Vetor de Impacto'!BG80/'Contribuição - SECA'!$BI79)*100</f>
        <v>15.027927322814858</v>
      </c>
      <c r="BH79" s="42">
        <f>('SECA - Vetor de Impacto'!BH80/'Contribuição - SECA'!$BI79)*100</f>
        <v>18.059128572587166</v>
      </c>
      <c r="BI79" s="77">
        <f>SUM('SECA - Vetor de Impacto'!BC80:BH80)</f>
        <v>3.1147682333567643</v>
      </c>
      <c r="BJ79" s="77">
        <f t="shared" si="8"/>
        <v>100.00000000000001</v>
      </c>
      <c r="BL79" s="42">
        <f>('SECA - Vetor de Impacto'!AH80/'Contribuição - SECA'!$BY79)*100</f>
        <v>10.148810916856727</v>
      </c>
      <c r="BM79" s="42">
        <f>('SECA - Vetor de Impacto'!AI80/'Contribuição - SECA'!$BY79)*100</f>
        <v>4.2524149862480183</v>
      </c>
      <c r="BN79" s="42">
        <f>('SECA - Vetor de Impacto'!AJ80/'Contribuição - SECA'!$BY79)*100</f>
        <v>10.396137125850071</v>
      </c>
      <c r="BO79" s="42">
        <f>('SECA - Vetor de Impacto'!AK80/'Contribuição - SECA'!$BY79)*100</f>
        <v>11.270351807247152</v>
      </c>
      <c r="BP79" s="42">
        <f>('SECA - Vetor de Impacto'!AL80/'Contribuição - SECA'!$BY79)*100</f>
        <v>2.7037018385605562</v>
      </c>
      <c r="BQ79" s="42">
        <f>('SECA - Vetor de Impacto'!AM80/'Contribuição - SECA'!$BY79)*100</f>
        <v>5.981254606590455</v>
      </c>
      <c r="BR79" s="42">
        <f>('SECA - Vetor de Impacto'!AN80/'Contribuição - SECA'!$BY79)*100</f>
        <v>3.3154180601541858</v>
      </c>
      <c r="BS79" s="42">
        <f>('SECA - Vetor de Impacto'!AO80/'Contribuição - SECA'!$BY79)*100</f>
        <v>2.4504647796580987</v>
      </c>
      <c r="BT79" s="42">
        <f>('SECA - Vetor de Impacto'!AP80/'Contribuição - SECA'!$BY79)*100</f>
        <v>6.6315023980528336</v>
      </c>
      <c r="BU79" s="42">
        <f>('SECA - Vetor de Impacto'!AQ80/'Contribuição - SECA'!$BY79)*100</f>
        <v>10.97275731674369</v>
      </c>
      <c r="BV79" s="42">
        <f>('SECA - Vetor de Impacto'!AR80/'Contribuição - SECA'!$BY79)*100</f>
        <v>10.144879617271082</v>
      </c>
      <c r="BW79" s="42">
        <f>('SECA - Vetor de Impacto'!AS80/'Contribuição - SECA'!$BY79)*100</f>
        <v>12.372064219655481</v>
      </c>
      <c r="BX79" s="42">
        <f>('SECA - Vetor de Impacto'!AT80/'Contribuição - SECA'!$BY79)*100</f>
        <v>9.3602423271116404</v>
      </c>
      <c r="BY79" s="77">
        <f>SUM('SECA - Vetor de Impacto'!AH80:AT80)</f>
        <v>6.9527167833626553</v>
      </c>
      <c r="BZ79" s="77">
        <f t="shared" si="9"/>
        <v>100</v>
      </c>
      <c r="CA79" s="42">
        <f>('SECA - Vetor de Impacto'!AU80/'Contribuição - SECA'!$CI79)*100</f>
        <v>1.5206405954681383</v>
      </c>
      <c r="CB79" s="42">
        <f>('SECA - Vetor de Impacto'!AV80/'Contribuição - SECA'!$CI79)*100</f>
        <v>0</v>
      </c>
      <c r="CC79" s="42">
        <f>('SECA - Vetor de Impacto'!AW80/'Contribuição - SECA'!$CI79)*100</f>
        <v>0</v>
      </c>
      <c r="CD79" s="42">
        <f>('SECA - Vetor de Impacto'!AX80/'Contribuição - SECA'!$CI79)*100</f>
        <v>17.984109442402744</v>
      </c>
      <c r="CE79" s="42">
        <f>('SECA - Vetor de Impacto'!AY80/'Contribuição - SECA'!$CI79)*100</f>
        <v>26.976164163604118</v>
      </c>
      <c r="CF79" s="42">
        <f>('SECA - Vetor de Impacto'!AZ80/'Contribuição - SECA'!$CI79)*100</f>
        <v>26.976164163604118</v>
      </c>
      <c r="CG79" s="42">
        <f>('SECA - Vetor de Impacto'!BA80/'Contribuição - SECA'!$CI79)*100</f>
        <v>12.364075241651882</v>
      </c>
      <c r="CH79" s="42">
        <f>('SECA - Vetor de Impacto'!BB80/'Contribuição - SECA'!$CI79)*100</f>
        <v>14.178846393269012</v>
      </c>
      <c r="CI79" s="77">
        <f>SUM('SECA - Vetor de Impacto'!AU80:BB80)</f>
        <v>3.7069762547975107</v>
      </c>
      <c r="CJ79" s="77">
        <f t="shared" si="10"/>
        <v>100.00000000000001</v>
      </c>
    </row>
    <row r="80" spans="1:88" x14ac:dyDescent="0.25">
      <c r="A80" s="34" t="s">
        <v>1025</v>
      </c>
      <c r="B80" s="34" t="s">
        <v>1026</v>
      </c>
      <c r="C80" s="42">
        <v>2.2405281982008178</v>
      </c>
      <c r="D80" s="42">
        <v>4.8504889568113683</v>
      </c>
      <c r="E80" s="42">
        <v>3.3325518034967487</v>
      </c>
      <c r="F80" s="42">
        <v>3.4112433441277568</v>
      </c>
      <c r="G80" s="42">
        <v>1.0118926935297592</v>
      </c>
      <c r="H80" s="42">
        <v>6.3954885191246369</v>
      </c>
      <c r="I80" s="42">
        <v>5.1042891303249505</v>
      </c>
      <c r="J80" s="42">
        <v>5.5971296588959314</v>
      </c>
      <c r="K80" s="42">
        <v>1.4304352181559932</v>
      </c>
      <c r="L80" s="42">
        <v>5.9412085451058596</v>
      </c>
      <c r="M80" s="42">
        <v>6.1541280927464106</v>
      </c>
      <c r="N80" s="42">
        <v>6.3617191509762891</v>
      </c>
      <c r="O80" s="42">
        <v>6.3959353197888733</v>
      </c>
      <c r="P80" s="42">
        <v>0.10060031014846813</v>
      </c>
      <c r="Q80" s="42">
        <v>0</v>
      </c>
      <c r="R80" s="42">
        <v>0</v>
      </c>
      <c r="S80" s="42">
        <v>4.5760243641892444</v>
      </c>
      <c r="T80" s="42">
        <v>6.8640365462838657</v>
      </c>
      <c r="U80" s="42">
        <v>6.8640365462838657</v>
      </c>
      <c r="V80" s="42">
        <v>3.432018273141932</v>
      </c>
      <c r="W80" s="42">
        <v>4.3540070095924621</v>
      </c>
      <c r="X80" s="42">
        <v>2.4014673316199771</v>
      </c>
      <c r="Y80" s="42">
        <v>2.3171115117004795</v>
      </c>
      <c r="Z80" s="42">
        <v>2.0375701049275952</v>
      </c>
      <c r="AA80" s="42">
        <v>1.5999870670039198</v>
      </c>
      <c r="AB80" s="42">
        <v>3.6510832692999293</v>
      </c>
      <c r="AC80" s="42">
        <v>3.5750190345228465</v>
      </c>
      <c r="AD80" s="74">
        <f t="shared" si="6"/>
        <v>100</v>
      </c>
      <c r="AF80" s="42">
        <f>('SECA - Vetor de Impacto'!AH81/'Contribuição - SECA'!$BA80)*100</f>
        <v>2.654095718232103</v>
      </c>
      <c r="AG80" s="42">
        <f>('SECA - Vetor de Impacto'!AI81/'Contribuição - SECA'!$BA80)*100</f>
        <v>5.7458156438035113</v>
      </c>
      <c r="AH80" s="42">
        <f>('SECA - Vetor de Impacto'!AJ81/'Contribuição - SECA'!$BA80)*100</f>
        <v>3.9476903167520976</v>
      </c>
      <c r="AI80" s="42">
        <f>('SECA - Vetor de Impacto'!AK81/'Contribuição - SECA'!$BA80)*100</f>
        <v>4.040907122154306</v>
      </c>
      <c r="AJ80" s="42">
        <f>('SECA - Vetor de Impacto'!AL81/'Contribuição - SECA'!$BA80)*100</f>
        <v>1.1986727359041112</v>
      </c>
      <c r="AK80" s="42">
        <f>('SECA - Vetor de Impacto'!AM81/'Contribuição - SECA'!$BA80)*100</f>
        <v>7.5759986900597251</v>
      </c>
      <c r="AL80" s="42">
        <f>('SECA - Vetor de Impacto'!AN81/'Contribuição - SECA'!$BA80)*100</f>
        <v>6.0464634795905736</v>
      </c>
      <c r="AM80" s="42">
        <f>('SECA - Vetor de Impacto'!AO81/'Contribuição - SECA'!$BA80)*100</f>
        <v>6.6302748941051828</v>
      </c>
      <c r="AN80" s="42">
        <f>('SECA - Vetor de Impacto'!AP81/'Contribuição - SECA'!$BA80)*100</f>
        <v>1.6944718619318826</v>
      </c>
      <c r="AO80" s="42">
        <f>('SECA - Vetor de Impacto'!AQ81/'Contribuição - SECA'!$BA80)*100</f>
        <v>7.0378655235635277</v>
      </c>
      <c r="AP80" s="42">
        <f>('SECA - Vetor de Impacto'!AR81/'Contribuição - SECA'!$BA80)*100</f>
        <v>7.290086790037428</v>
      </c>
      <c r="AQ80" s="42">
        <f>('SECA - Vetor de Impacto'!AS81/'Contribuição - SECA'!$BA80)*100</f>
        <v>7.5359960087804154</v>
      </c>
      <c r="AR80" s="42">
        <f>('SECA - Vetor de Impacto'!AT81/'Contribuição - SECA'!$BA80)*100</f>
        <v>7.576527963349303</v>
      </c>
      <c r="AS80" s="42">
        <f>('SECA - Vetor de Impacto'!AU81/'Contribuição - SECA'!$BA80)*100</f>
        <v>0.11916960145035382</v>
      </c>
      <c r="AT80" s="42">
        <f>('SECA - Vetor de Impacto'!AV81/'Contribuição - SECA'!$BA80)*100</f>
        <v>0</v>
      </c>
      <c r="AU80" s="42">
        <f>('SECA - Vetor de Impacto'!AW81/'Contribuição - SECA'!$BA80)*100</f>
        <v>0</v>
      </c>
      <c r="AV80" s="42">
        <f>('SECA - Vetor de Impacto'!AX81/'Contribuição - SECA'!$BA80)*100</f>
        <v>5.4206890505878311</v>
      </c>
      <c r="AW80" s="42">
        <f>('SECA - Vetor de Impacto'!AY81/'Contribuição - SECA'!$BA80)*100</f>
        <v>8.1310335758817445</v>
      </c>
      <c r="AX80" s="42">
        <f>('SECA - Vetor de Impacto'!AZ81/'Contribuição - SECA'!$BA80)*100</f>
        <v>8.1310335758817445</v>
      </c>
      <c r="AY80" s="42">
        <f>('SECA - Vetor de Impacto'!BA81/'Contribuição - SECA'!$BA80)*100</f>
        <v>4.0655167879408722</v>
      </c>
      <c r="AZ80" s="42">
        <f>('SECA - Vetor de Impacto'!BB81/'Contribuição - SECA'!$BA80)*100</f>
        <v>5.1576906599932739</v>
      </c>
      <c r="BA80" s="77">
        <f>SUM('SECA - Vetor de Impacto'!AH81:BB81)</f>
        <v>12.298559471777338</v>
      </c>
      <c r="BB80" s="77">
        <f t="shared" si="7"/>
        <v>99.999999999999972</v>
      </c>
      <c r="BC80" s="42">
        <f>('SECA - Vetor de Impacto'!BC81/'Contribuição - SECA'!$BI80)*100</f>
        <v>15.41156849513885</v>
      </c>
      <c r="BD80" s="42">
        <f>('SECA - Vetor de Impacto'!BD81/'Contribuição - SECA'!$BI80)*100</f>
        <v>14.870209685241592</v>
      </c>
      <c r="BE80" s="42">
        <f>('SECA - Vetor de Impacto'!BE81/'Contribuição - SECA'!$BI80)*100</f>
        <v>13.076235026089522</v>
      </c>
      <c r="BF80" s="42">
        <f>('SECA - Vetor de Impacto'!BF81/'Contribuição - SECA'!$BI80)*100</f>
        <v>10.268018202784905</v>
      </c>
      <c r="BG80" s="42">
        <f>('SECA - Vetor de Impacto'!BG81/'Contribuição - SECA'!$BI80)*100</f>
        <v>23.431057814271227</v>
      </c>
      <c r="BH80" s="42">
        <f>('SECA - Vetor de Impacto'!BH81/'Contribuição - SECA'!$BI80)*100</f>
        <v>22.942910776473902</v>
      </c>
      <c r="BI80" s="77">
        <f>SUM('SECA - Vetor de Impacto'!BC81:BH81)</f>
        <v>2.2701275283143483</v>
      </c>
      <c r="BJ80" s="77">
        <f t="shared" si="8"/>
        <v>100</v>
      </c>
      <c r="BL80" s="42">
        <f>('SECA - Vetor de Impacto'!AH81/'Contribuição - SECA'!$BY80)*100</f>
        <v>3.847917137583881</v>
      </c>
      <c r="BM80" s="42">
        <f>('SECA - Vetor de Impacto'!AI81/'Contribuição - SECA'!$BY80)*100</f>
        <v>8.3303033621998424</v>
      </c>
      <c r="BN80" s="42">
        <f>('SECA - Vetor de Impacto'!AJ81/'Contribuição - SECA'!$BY80)*100</f>
        <v>5.7233750536407459</v>
      </c>
      <c r="BO80" s="42">
        <f>('SECA - Vetor de Impacto'!AK81/'Contribuição - SECA'!$BY80)*100</f>
        <v>5.8585211000150279</v>
      </c>
      <c r="BP80" s="42">
        <f>('SECA - Vetor de Impacto'!AL81/'Contribuição - SECA'!$BY80)*100</f>
        <v>1.7378398718461856</v>
      </c>
      <c r="BQ80" s="42">
        <f>('SECA - Vetor de Impacto'!AM81/'Contribuição - SECA'!$BY80)*100</f>
        <v>10.983709062765799</v>
      </c>
      <c r="BR80" s="42">
        <f>('SECA - Vetor de Impacto'!AN81/'Contribuição - SECA'!$BY80)*100</f>
        <v>8.766183632740022</v>
      </c>
      <c r="BS80" s="42">
        <f>('SECA - Vetor de Impacto'!AO81/'Contribuição - SECA'!$BY80)*100</f>
        <v>9.6125954375577543</v>
      </c>
      <c r="BT80" s="42">
        <f>('SECA - Vetor de Impacto'!AP81/'Contribuição - SECA'!$BY80)*100</f>
        <v>2.4566511568861071</v>
      </c>
      <c r="BU80" s="42">
        <f>('SECA - Vetor de Impacto'!AQ81/'Contribuição - SECA'!$BY80)*100</f>
        <v>10.203521739664168</v>
      </c>
      <c r="BV80" s="42">
        <f>('SECA - Vetor de Impacto'!AR81/'Contribuição - SECA'!$BY80)*100</f>
        <v>10.569193002784441</v>
      </c>
      <c r="BW80" s="42">
        <f>('SECA - Vetor de Impacto'!AS81/'Contribuição - SECA'!$BY80)*100</f>
        <v>10.925713037307268</v>
      </c>
      <c r="BX80" s="42">
        <f>('SECA - Vetor de Impacto'!AT81/'Contribuição - SECA'!$BY80)*100</f>
        <v>10.984476405008747</v>
      </c>
      <c r="BY80" s="77">
        <f>SUM('SECA - Vetor de Impacto'!AH81:AT81)</f>
        <v>8.4829150076144408</v>
      </c>
      <c r="BZ80" s="77">
        <f t="shared" si="9"/>
        <v>100.00000000000001</v>
      </c>
      <c r="CA80" s="42">
        <f>('SECA - Vetor de Impacto'!AU81/'Contribuição - SECA'!$CI80)*100</f>
        <v>0.38410665470288163</v>
      </c>
      <c r="CB80" s="42">
        <f>('SECA - Vetor de Impacto'!AV81/'Contribuição - SECA'!$CI80)*100</f>
        <v>0</v>
      </c>
      <c r="CC80" s="42">
        <f>('SECA - Vetor de Impacto'!AW81/'Contribuição - SECA'!$CI80)*100</f>
        <v>0</v>
      </c>
      <c r="CD80" s="42">
        <f>('SECA - Vetor de Impacto'!AX81/'Contribuição - SECA'!$CI80)*100</f>
        <v>17.471928344689864</v>
      </c>
      <c r="CE80" s="42">
        <f>('SECA - Vetor de Impacto'!AY81/'Contribuição - SECA'!$CI80)*100</f>
        <v>26.207892517034793</v>
      </c>
      <c r="CF80" s="42">
        <f>('SECA - Vetor de Impacto'!AZ81/'Contribuição - SECA'!$CI80)*100</f>
        <v>26.207892517034793</v>
      </c>
      <c r="CG80" s="42">
        <f>('SECA - Vetor de Impacto'!BA81/'Contribuição - SECA'!$CI80)*100</f>
        <v>13.103946258517393</v>
      </c>
      <c r="CH80" s="42">
        <f>('SECA - Vetor de Impacto'!BB81/'Contribuição - SECA'!$CI80)*100</f>
        <v>16.624233708020277</v>
      </c>
      <c r="CI80" s="77">
        <f>SUM('SECA - Vetor de Impacto'!AU81:BB81)</f>
        <v>3.8156444641628964</v>
      </c>
      <c r="CJ80" s="77">
        <f t="shared" si="10"/>
        <v>100</v>
      </c>
    </row>
    <row r="81" spans="1:88" x14ac:dyDescent="0.25">
      <c r="A81" s="34" t="s">
        <v>1027</v>
      </c>
      <c r="B81" s="34" t="s">
        <v>1028</v>
      </c>
      <c r="C81" s="42">
        <v>4.5903270666366254</v>
      </c>
      <c r="D81" s="42">
        <v>1.7469610960984456</v>
      </c>
      <c r="E81" s="42">
        <v>4.2103078298626633</v>
      </c>
      <c r="F81" s="42">
        <v>4.2176517444476964</v>
      </c>
      <c r="G81" s="42">
        <v>0.98392201723908657</v>
      </c>
      <c r="H81" s="42">
        <v>5.5156217114423258</v>
      </c>
      <c r="I81" s="42">
        <v>4.8890363922326854</v>
      </c>
      <c r="J81" s="42">
        <v>2.6924321725389611</v>
      </c>
      <c r="K81" s="42">
        <v>4.1022193082176281</v>
      </c>
      <c r="L81" s="42">
        <v>3.979037814199434</v>
      </c>
      <c r="M81" s="42">
        <v>4.6566457099656935</v>
      </c>
      <c r="N81" s="42">
        <v>5.2687452415207723</v>
      </c>
      <c r="O81" s="42">
        <v>2.6914236114190029</v>
      </c>
      <c r="P81" s="42">
        <v>0.35312358264591787</v>
      </c>
      <c r="Q81" s="42">
        <v>0</v>
      </c>
      <c r="R81" s="42">
        <v>0</v>
      </c>
      <c r="S81" s="42">
        <v>6.3922575062638485</v>
      </c>
      <c r="T81" s="42">
        <v>6.3922575062638485</v>
      </c>
      <c r="U81" s="42">
        <v>6.3922575062638485</v>
      </c>
      <c r="V81" s="42">
        <v>2.9297846903709295</v>
      </c>
      <c r="W81" s="42">
        <v>4.4079583432681986</v>
      </c>
      <c r="X81" s="42">
        <v>3.1433001786999926</v>
      </c>
      <c r="Y81" s="42">
        <v>5.1183033313583355</v>
      </c>
      <c r="Z81" s="42">
        <v>4.6518271682608869</v>
      </c>
      <c r="AA81" s="42">
        <v>4.0868330886628481</v>
      </c>
      <c r="AB81" s="42">
        <v>2.9921205348469084</v>
      </c>
      <c r="AC81" s="42">
        <v>3.5956448472734137</v>
      </c>
      <c r="AD81" s="74">
        <f t="shared" si="6"/>
        <v>99.999999999999972</v>
      </c>
      <c r="AF81" s="42">
        <f>('SECA - Vetor de Impacto'!AH82/'Contribuição - SECA'!$BA81)*100</f>
        <v>6.0073402315374294</v>
      </c>
      <c r="AG81" s="42">
        <f>('SECA - Vetor de Impacto'!AI82/'Contribuição - SECA'!$BA81)*100</f>
        <v>2.2862400702990433</v>
      </c>
      <c r="AH81" s="42">
        <f>('SECA - Vetor de Impacto'!AJ82/'Contribuição - SECA'!$BA81)*100</f>
        <v>5.5100107783873566</v>
      </c>
      <c r="AI81" s="42">
        <f>('SECA - Vetor de Impacto'!AK82/'Contribuição - SECA'!$BA81)*100</f>
        <v>5.519621726126636</v>
      </c>
      <c r="AJ81" s="42">
        <f>('SECA - Vetor de Impacto'!AL82/'Contribuição - SECA'!$BA81)*100</f>
        <v>1.2876542854247404</v>
      </c>
      <c r="AK81" s="42">
        <f>('SECA - Vetor de Impacto'!AM82/'Contribuição - SECA'!$BA81)*100</f>
        <v>7.2182691403221853</v>
      </c>
      <c r="AL81" s="42">
        <f>('SECA - Vetor de Impacto'!AN82/'Contribuição - SECA'!$BA81)*100</f>
        <v>6.3982597723760373</v>
      </c>
      <c r="AM81" s="42">
        <f>('SECA - Vetor de Impacto'!AO82/'Contribuição - SECA'!$BA81)*100</f>
        <v>3.5235737837369672</v>
      </c>
      <c r="AN81" s="42">
        <f>('SECA - Vetor de Impacto'!AP82/'Contribuição - SECA'!$BA81)*100</f>
        <v>5.3685558199019283</v>
      </c>
      <c r="AO81" s="42">
        <f>('SECA - Vetor de Impacto'!AQ82/'Contribuição - SECA'!$BA81)*100</f>
        <v>5.2073487568639152</v>
      </c>
      <c r="AP81" s="42">
        <f>('SECA - Vetor de Impacto'!AR82/'Contribuição - SECA'!$BA81)*100</f>
        <v>6.0941311395464322</v>
      </c>
      <c r="AQ81" s="42">
        <f>('SECA - Vetor de Impacto'!AS82/'Contribuição - SECA'!$BA81)*100</f>
        <v>6.8951830228298334</v>
      </c>
      <c r="AR81" s="42">
        <f>('SECA - Vetor de Impacto'!AT82/'Contribuição - SECA'!$BA81)*100</f>
        <v>3.5222538843694626</v>
      </c>
      <c r="AS81" s="42">
        <f>('SECA - Vetor de Impacto'!AU82/'Contribuição - SECA'!$BA81)*100</f>
        <v>0.46213123246744492</v>
      </c>
      <c r="AT81" s="42">
        <f>('SECA - Vetor de Impacto'!AV82/'Contribuição - SECA'!$BA81)*100</f>
        <v>0</v>
      </c>
      <c r="AU81" s="42">
        <f>('SECA - Vetor de Impacto'!AW82/'Contribuição - SECA'!$BA81)*100</f>
        <v>0</v>
      </c>
      <c r="AV81" s="42">
        <f>('SECA - Vetor de Impacto'!AX82/'Contribuição - SECA'!$BA81)*100</f>
        <v>8.3655184326249561</v>
      </c>
      <c r="AW81" s="42">
        <f>('SECA - Vetor de Impacto'!AY82/'Contribuição - SECA'!$BA81)*100</f>
        <v>8.3655184326249561</v>
      </c>
      <c r="AX81" s="42">
        <f>('SECA - Vetor de Impacto'!AZ82/'Contribuição - SECA'!$BA81)*100</f>
        <v>8.3655184326249561</v>
      </c>
      <c r="AY81" s="42">
        <f>('SECA - Vetor de Impacto'!BA82/'Contribuição - SECA'!$BA81)*100</f>
        <v>3.8341959482864376</v>
      </c>
      <c r="AZ81" s="42">
        <f>('SECA - Vetor de Impacto'!BB82/'Contribuição - SECA'!$BA81)*100</f>
        <v>5.7686751096492861</v>
      </c>
      <c r="BA81" s="77">
        <f>SUM('SECA - Vetor de Impacto'!AH82:BB82)</f>
        <v>11.953831768513803</v>
      </c>
      <c r="BB81" s="77">
        <f t="shared" si="7"/>
        <v>99.999999999999986</v>
      </c>
      <c r="BC81" s="42">
        <f>('SECA - Vetor de Impacto'!BC82/'Contribuição - SECA'!$BI81)*100</f>
        <v>13.32582793937919</v>
      </c>
      <c r="BD81" s="42">
        <f>('SECA - Vetor de Impacto'!BD82/'Contribuição - SECA'!$BI81)*100</f>
        <v>21.698732433324583</v>
      </c>
      <c r="BE81" s="42">
        <f>('SECA - Vetor de Impacto'!BE82/'Contribuição - SECA'!$BI81)*100</f>
        <v>19.721135406676851</v>
      </c>
      <c r="BF81" s="42">
        <f>('SECA - Vetor de Impacto'!BF82/'Contribuição - SECA'!$BI81)*100</f>
        <v>17.325877727340217</v>
      </c>
      <c r="BG81" s="42">
        <f>('SECA - Vetor de Impacto'!BG82/'Contribuição - SECA'!$BI81)*100</f>
        <v>12.684911129850668</v>
      </c>
      <c r="BH81" s="42">
        <f>('SECA - Vetor de Impacto'!BH82/'Contribuição - SECA'!$BI81)*100</f>
        <v>15.243515363428495</v>
      </c>
      <c r="BI81" s="77">
        <f>SUM('SECA - Vetor de Impacto'!BC82:BH82)</f>
        <v>3.6900936994462752</v>
      </c>
      <c r="BJ81" s="77">
        <f t="shared" si="8"/>
        <v>100.00000000000001</v>
      </c>
      <c r="BL81" s="42">
        <f>('SECA - Vetor de Impacto'!AH82/'Contribuição - SECA'!$BY81)*100</f>
        <v>9.265090289169839</v>
      </c>
      <c r="BM81" s="42">
        <f>('SECA - Vetor de Impacto'!AI82/'Contribuição - SECA'!$BY81)*100</f>
        <v>3.5260564338999609</v>
      </c>
      <c r="BN81" s="42">
        <f>('SECA - Vetor de Impacto'!AJ82/'Contribuição - SECA'!$BY81)*100</f>
        <v>8.4980616027124327</v>
      </c>
      <c r="BO81" s="42">
        <f>('SECA - Vetor de Impacto'!AK82/'Contribuição - SECA'!$BY81)*100</f>
        <v>8.5128845185348858</v>
      </c>
      <c r="BP81" s="42">
        <f>('SECA - Vetor de Impacto'!AL82/'Contribuição - SECA'!$BY81)*100</f>
        <v>1.9859426561301061</v>
      </c>
      <c r="BQ81" s="42">
        <f>('SECA - Vetor de Impacto'!AM82/'Contribuição - SECA'!$BY81)*100</f>
        <v>11.13269978708991</v>
      </c>
      <c r="BR81" s="42">
        <f>('SECA - Vetor de Impacto'!AN82/'Contribuição - SECA'!$BY81)*100</f>
        <v>9.8680035090098244</v>
      </c>
      <c r="BS81" s="42">
        <f>('SECA - Vetor de Impacto'!AO82/'Contribuição - SECA'!$BY81)*100</f>
        <v>5.4343899277567314</v>
      </c>
      <c r="BT81" s="42">
        <f>('SECA - Vetor de Impacto'!AP82/'Contribuição - SECA'!$BY81)*100</f>
        <v>8.2798963396001657</v>
      </c>
      <c r="BU81" s="42">
        <f>('SECA - Vetor de Impacto'!AQ82/'Contribuição - SECA'!$BY81)*100</f>
        <v>8.0312675060844665</v>
      </c>
      <c r="BV81" s="42">
        <f>('SECA - Vetor de Impacto'!AR82/'Contribuição - SECA'!$BY81)*100</f>
        <v>9.3989474652227152</v>
      </c>
      <c r="BW81" s="42">
        <f>('SECA - Vetor de Impacto'!AS82/'Contribuição - SECA'!$BY81)*100</f>
        <v>10.634405711114479</v>
      </c>
      <c r="BX81" s="42">
        <f>('SECA - Vetor de Impacto'!AT82/'Contribuição - SECA'!$BY81)*100</f>
        <v>5.4323542536744904</v>
      </c>
      <c r="BY81" s="77">
        <f>SUM('SECA - Vetor de Impacto'!AH82:AT82)</f>
        <v>7.7506783272219471</v>
      </c>
      <c r="BZ81" s="77">
        <f t="shared" si="9"/>
        <v>100.00000000000001</v>
      </c>
      <c r="CA81" s="42">
        <f>('SECA - Vetor de Impacto'!AU82/'Contribuição - SECA'!$CI81)*100</f>
        <v>1.314308193848351</v>
      </c>
      <c r="CB81" s="42">
        <f>('SECA - Vetor de Impacto'!AV82/'Contribuição - SECA'!$CI81)*100</f>
        <v>0</v>
      </c>
      <c r="CC81" s="42">
        <f>('SECA - Vetor de Impacto'!AW82/'Contribuição - SECA'!$CI81)*100</f>
        <v>0</v>
      </c>
      <c r="CD81" s="42">
        <f>('SECA - Vetor de Impacto'!AX82/'Contribuição - SECA'!$CI81)*100</f>
        <v>23.791660570275209</v>
      </c>
      <c r="CE81" s="42">
        <f>('SECA - Vetor de Impacto'!AY82/'Contribuição - SECA'!$CI81)*100</f>
        <v>23.791660570275209</v>
      </c>
      <c r="CF81" s="42">
        <f>('SECA - Vetor de Impacto'!AZ82/'Contribuição - SECA'!$CI81)*100</f>
        <v>23.791660570275209</v>
      </c>
      <c r="CG81" s="42">
        <f>('SECA - Vetor de Impacto'!BA82/'Contribuição - SECA'!$CI81)*100</f>
        <v>10.904511094709468</v>
      </c>
      <c r="CH81" s="42">
        <f>('SECA - Vetor de Impacto'!BB82/'Contribuição - SECA'!$CI81)*100</f>
        <v>16.406199000616557</v>
      </c>
      <c r="CI81" s="77">
        <f>SUM('SECA - Vetor de Impacto'!AU82:BB82)</f>
        <v>4.2031534412918559</v>
      </c>
      <c r="CJ81" s="77">
        <f t="shared" si="10"/>
        <v>100</v>
      </c>
    </row>
    <row r="82" spans="1:88" x14ac:dyDescent="0.25">
      <c r="A82" s="34" t="s">
        <v>1029</v>
      </c>
      <c r="B82" s="34" t="s">
        <v>1030</v>
      </c>
      <c r="C82" s="42">
        <v>5.0070123254434025</v>
      </c>
      <c r="D82" s="42">
        <v>0.93203215711974619</v>
      </c>
      <c r="E82" s="42">
        <v>4.5590863785617923</v>
      </c>
      <c r="F82" s="42">
        <v>4.786490744141715</v>
      </c>
      <c r="G82" s="42">
        <v>0.5668013536182781</v>
      </c>
      <c r="H82" s="42">
        <v>4.5522646332185079</v>
      </c>
      <c r="I82" s="42">
        <v>3.9470186145830986</v>
      </c>
      <c r="J82" s="42">
        <v>2.7939985503574127</v>
      </c>
      <c r="K82" s="42">
        <v>4.1689685117938788</v>
      </c>
      <c r="L82" s="42">
        <v>4.6867488668370267</v>
      </c>
      <c r="M82" s="42">
        <v>3.337326347559658</v>
      </c>
      <c r="N82" s="42">
        <v>4.3660698522134176</v>
      </c>
      <c r="O82" s="42">
        <v>3.0503413964408774</v>
      </c>
      <c r="P82" s="42">
        <v>1.4993538791226462</v>
      </c>
      <c r="Q82" s="42">
        <v>5.7822908294860058</v>
      </c>
      <c r="R82" s="42">
        <v>0</v>
      </c>
      <c r="S82" s="42">
        <v>5.7822908294860058</v>
      </c>
      <c r="T82" s="42">
        <v>5.7822908294860058</v>
      </c>
      <c r="U82" s="42">
        <v>5.7822908294860058</v>
      </c>
      <c r="V82" s="42">
        <v>2.6502166301810854</v>
      </c>
      <c r="W82" s="42">
        <v>3.2184448956573073</v>
      </c>
      <c r="X82" s="42">
        <v>2.2938013207878316</v>
      </c>
      <c r="Y82" s="42">
        <v>5.0461068664842035</v>
      </c>
      <c r="Z82" s="42">
        <v>4.3780869772809972</v>
      </c>
      <c r="AA82" s="42">
        <v>4.8331578586241974</v>
      </c>
      <c r="AB82" s="42">
        <v>2.5835767536001306</v>
      </c>
      <c r="AC82" s="42">
        <v>3.613931768428754</v>
      </c>
      <c r="AD82" s="74">
        <f t="shared" si="6"/>
        <v>100.00000000000001</v>
      </c>
      <c r="AF82" s="42">
        <f>('SECA - Vetor de Impacto'!AH83/'Contribuição - SECA'!$BA82)*100</f>
        <v>6.4814570538132719</v>
      </c>
      <c r="AG82" s="42">
        <f>('SECA - Vetor de Impacto'!AI83/'Contribuição - SECA'!$BA82)*100</f>
        <v>1.2064932152148469</v>
      </c>
      <c r="AH82" s="42">
        <f>('SECA - Vetor de Impacto'!AJ83/'Contribuição - SECA'!$BA82)*100</f>
        <v>5.9016276866577391</v>
      </c>
      <c r="AI82" s="42">
        <f>('SECA - Vetor de Impacto'!AK83/'Contribuição - SECA'!$BA82)*100</f>
        <v>6.1959971696059153</v>
      </c>
      <c r="AJ82" s="42">
        <f>('SECA - Vetor de Impacto'!AL83/'Contribuição - SECA'!$BA82)*100</f>
        <v>0.73371072263034032</v>
      </c>
      <c r="AK82" s="42">
        <f>('SECA - Vetor de Impacto'!AM83/'Contribuição - SECA'!$BA82)*100</f>
        <v>5.8927971013504346</v>
      </c>
      <c r="AL82" s="42">
        <f>('SECA - Vetor de Impacto'!AN83/'Contribuição - SECA'!$BA82)*100</f>
        <v>5.1093206843177539</v>
      </c>
      <c r="AM82" s="42">
        <f>('SECA - Vetor de Impacto'!AO83/'Contribuição - SECA'!$BA82)*100</f>
        <v>3.6167639373554819</v>
      </c>
      <c r="AN82" s="42">
        <f>('SECA - Vetor de Impacto'!AP83/'Contribuição - SECA'!$BA82)*100</f>
        <v>5.3966294891233311</v>
      </c>
      <c r="AO82" s="42">
        <f>('SECA - Vetor de Impacto'!AQ83/'Contribuição - SECA'!$BA82)*100</f>
        <v>6.0668837078850464</v>
      </c>
      <c r="AP82" s="42">
        <f>('SECA - Vetor de Impacto'!AR83/'Contribuição - SECA'!$BA82)*100</f>
        <v>4.3200887056637898</v>
      </c>
      <c r="AQ82" s="42">
        <f>('SECA - Vetor de Impacto'!AS83/'Contribuição - SECA'!$BA82)*100</f>
        <v>5.6517724346852116</v>
      </c>
      <c r="AR82" s="42">
        <f>('SECA - Vetor de Impacto'!AT83/'Contribuição - SECA'!$BA82)*100</f>
        <v>3.9485935874442921</v>
      </c>
      <c r="AS82" s="42">
        <f>('SECA - Vetor de Impacto'!AU83/'Contribuição - SECA'!$BA82)*100</f>
        <v>1.9408775422060054</v>
      </c>
      <c r="AT82" s="42">
        <f>('SECA - Vetor de Impacto'!AV83/'Contribuição - SECA'!$BA82)*100</f>
        <v>7.4850364345074745</v>
      </c>
      <c r="AU82" s="42">
        <f>('SECA - Vetor de Impacto'!AW83/'Contribuição - SECA'!$BA82)*100</f>
        <v>0</v>
      </c>
      <c r="AV82" s="42">
        <f>('SECA - Vetor de Impacto'!AX83/'Contribuição - SECA'!$BA82)*100</f>
        <v>7.4850364345074745</v>
      </c>
      <c r="AW82" s="42">
        <f>('SECA - Vetor de Impacto'!AY83/'Contribuição - SECA'!$BA82)*100</f>
        <v>7.4850364345074745</v>
      </c>
      <c r="AX82" s="42">
        <f>('SECA - Vetor de Impacto'!AZ83/'Contribuição - SECA'!$BA82)*100</f>
        <v>7.4850364345074745</v>
      </c>
      <c r="AY82" s="42">
        <f>('SECA - Vetor de Impacto'!BA83/'Contribuição - SECA'!$BA82)*100</f>
        <v>3.430641699149259</v>
      </c>
      <c r="AZ82" s="42">
        <f>('SECA - Vetor de Impacto'!BB83/'Contribuição - SECA'!$BA82)*100</f>
        <v>4.1661995248673707</v>
      </c>
      <c r="BA82" s="77">
        <f>SUM('SECA - Vetor de Impacto'!AH83:BB83)</f>
        <v>13.359988408203403</v>
      </c>
      <c r="BB82" s="77">
        <f t="shared" si="7"/>
        <v>100</v>
      </c>
      <c r="BC82" s="42">
        <f>('SECA - Vetor de Impacto'!BC83/'Contribuição - SECA'!$BI82)*100</f>
        <v>10.083236397137442</v>
      </c>
      <c r="BD82" s="42">
        <f>('SECA - Vetor de Impacto'!BD83/'Contribuição - SECA'!$BI82)*100</f>
        <v>22.181994560236369</v>
      </c>
      <c r="BE82" s="42">
        <f>('SECA - Vetor de Impacto'!BE83/'Contribuição - SECA'!$BI82)*100</f>
        <v>19.245470633869459</v>
      </c>
      <c r="BF82" s="42">
        <f>('SECA - Vetor de Impacto'!BF83/'Contribuição - SECA'!$BI82)*100</f>
        <v>21.245899891823314</v>
      </c>
      <c r="BG82" s="42">
        <f>('SECA - Vetor de Impacto'!BG83/'Contribuição - SECA'!$BI82)*100</f>
        <v>11.357049505818397</v>
      </c>
      <c r="BH82" s="42">
        <f>('SECA - Vetor de Impacto'!BH83/'Contribuição - SECA'!$BI82)*100</f>
        <v>15.886349011115017</v>
      </c>
      <c r="BI82" s="77">
        <f>SUM('SECA - Vetor de Impacto'!BC83:BH83)</f>
        <v>3.9341953243172076</v>
      </c>
      <c r="BJ82" s="77">
        <f t="shared" si="8"/>
        <v>100</v>
      </c>
      <c r="BL82" s="42">
        <f>('SECA - Vetor de Impacto'!AH83/'Contribuição - SECA'!$BY82)*100</f>
        <v>10.7092339037982</v>
      </c>
      <c r="BM82" s="42">
        <f>('SECA - Vetor de Impacto'!AI83/'Contribuição - SECA'!$BY82)*100</f>
        <v>1.9934742971844082</v>
      </c>
      <c r="BN82" s="42">
        <f>('SECA - Vetor de Impacto'!AJ83/'Contribuição - SECA'!$BY82)*100</f>
        <v>9.7511887812888087</v>
      </c>
      <c r="BO82" s="42">
        <f>('SECA - Vetor de Impacto'!AK83/'Contribuição - SECA'!$BY82)*100</f>
        <v>10.237571954217103</v>
      </c>
      <c r="BP82" s="42">
        <f>('SECA - Vetor de Impacto'!AL83/'Contribuição - SECA'!$BY82)*100</f>
        <v>1.2123014441251727</v>
      </c>
      <c r="BQ82" s="42">
        <f>('SECA - Vetor de Impacto'!AM83/'Contribuição - SECA'!$BY82)*100</f>
        <v>9.7365981108919843</v>
      </c>
      <c r="BR82" s="42">
        <f>('SECA - Vetor de Impacto'!AN83/'Contribuição - SECA'!$BY82)*100</f>
        <v>8.4420694056255758</v>
      </c>
      <c r="BS82" s="42">
        <f>('SECA - Vetor de Impacto'!AO83/'Contribuição - SECA'!$BY82)*100</f>
        <v>5.9759357592555711</v>
      </c>
      <c r="BT82" s="42">
        <f>('SECA - Vetor de Impacto'!AP83/'Contribuição - SECA'!$BY82)*100</f>
        <v>8.9167863045786291</v>
      </c>
      <c r="BU82" s="42">
        <f>('SECA - Vetor de Impacto'!AQ83/'Contribuição - SECA'!$BY82)*100</f>
        <v>10.024239326967125</v>
      </c>
      <c r="BV82" s="42">
        <f>('SECA - Vetor de Impacto'!AR83/'Contribuição - SECA'!$BY82)*100</f>
        <v>7.1380308547892151</v>
      </c>
      <c r="BW82" s="42">
        <f>('SECA - Vetor de Impacto'!AS83/'Contribuição - SECA'!$BY82)*100</f>
        <v>9.3383559393444209</v>
      </c>
      <c r="BX82" s="42">
        <f>('SECA - Vetor de Impacto'!AT83/'Contribuição - SECA'!$BY82)*100</f>
        <v>6.5242139179337713</v>
      </c>
      <c r="BY82" s="77">
        <f>SUM('SECA - Vetor de Impacto'!AH83:AT83)</f>
        <v>8.0857502866290183</v>
      </c>
      <c r="BZ82" s="77">
        <f t="shared" si="9"/>
        <v>99.999999999999972</v>
      </c>
      <c r="CA82" s="42">
        <f>('SECA - Vetor de Impacto'!AU83/'Contribuição - SECA'!$CI82)*100</f>
        <v>4.9163691262908484</v>
      </c>
      <c r="CB82" s="42">
        <f>('SECA - Vetor de Impacto'!AV83/'Contribuição - SECA'!$CI82)*100</f>
        <v>18.960084413130275</v>
      </c>
      <c r="CC82" s="42">
        <f>('SECA - Vetor de Impacto'!AW83/'Contribuição - SECA'!$CI82)*100</f>
        <v>0</v>
      </c>
      <c r="CD82" s="42">
        <f>('SECA - Vetor de Impacto'!AX83/'Contribuição - SECA'!$CI82)*100</f>
        <v>18.960084413130275</v>
      </c>
      <c r="CE82" s="42">
        <f>('SECA - Vetor de Impacto'!AY83/'Contribuição - SECA'!$CI82)*100</f>
        <v>18.960084413130275</v>
      </c>
      <c r="CF82" s="42">
        <f>('SECA - Vetor de Impacto'!AZ83/'Contribuição - SECA'!$CI82)*100</f>
        <v>18.960084413130275</v>
      </c>
      <c r="CG82" s="42">
        <f>('SECA - Vetor de Impacto'!BA83/'Contribuição - SECA'!$CI82)*100</f>
        <v>8.6900386893513737</v>
      </c>
      <c r="CH82" s="42">
        <f>('SECA - Vetor de Impacto'!BB83/'Contribuição - SECA'!$CI82)*100</f>
        <v>10.55325453183667</v>
      </c>
      <c r="CI82" s="77">
        <f>SUM('SECA - Vetor de Impacto'!AU83:BB83)</f>
        <v>5.2742381215743848</v>
      </c>
      <c r="CJ82" s="77">
        <f t="shared" si="10"/>
        <v>99.999999999999986</v>
      </c>
    </row>
    <row r="83" spans="1:88" x14ac:dyDescent="0.25">
      <c r="A83" s="34" t="s">
        <v>1031</v>
      </c>
      <c r="B83" s="34" t="s">
        <v>1032</v>
      </c>
      <c r="C83" s="42">
        <v>3.5806618154186145</v>
      </c>
      <c r="D83" s="42">
        <v>2.9931420314198864</v>
      </c>
      <c r="E83" s="42">
        <v>3.0054505293468572</v>
      </c>
      <c r="F83" s="42">
        <v>3.9514136840071483</v>
      </c>
      <c r="G83" s="42">
        <v>1.8626927696465567</v>
      </c>
      <c r="H83" s="42">
        <v>4.5972228523449505</v>
      </c>
      <c r="I83" s="42">
        <v>2.5338047740581193</v>
      </c>
      <c r="J83" s="42">
        <v>0.92164239757799404</v>
      </c>
      <c r="K83" s="42">
        <v>2.3207551663687691</v>
      </c>
      <c r="L83" s="42">
        <v>4.8323222752279866</v>
      </c>
      <c r="M83" s="42">
        <v>4.9734853050634094</v>
      </c>
      <c r="N83" s="42">
        <v>5.9087685302181452</v>
      </c>
      <c r="O83" s="42">
        <v>5.4289000811213306</v>
      </c>
      <c r="P83" s="42">
        <v>0.41888299706570586</v>
      </c>
      <c r="Q83" s="42">
        <v>0</v>
      </c>
      <c r="R83" s="42">
        <v>6.4060210068496657</v>
      </c>
      <c r="S83" s="42">
        <v>6.4060210068496657</v>
      </c>
      <c r="T83" s="42">
        <v>6.4060210068496657</v>
      </c>
      <c r="U83" s="42">
        <v>6.4060210068496657</v>
      </c>
      <c r="V83" s="42">
        <v>0.80075262585620888</v>
      </c>
      <c r="W83" s="42">
        <v>3.6548277981577186</v>
      </c>
      <c r="X83" s="42">
        <v>2.5235840330013835</v>
      </c>
      <c r="Y83" s="42">
        <v>4.4238034391774734</v>
      </c>
      <c r="Z83" s="42">
        <v>4.3449083466021579</v>
      </c>
      <c r="AA83" s="42">
        <v>2.9704993023526232</v>
      </c>
      <c r="AB83" s="42">
        <v>2.5896680665988026</v>
      </c>
      <c r="AC83" s="42">
        <v>5.738727151969492</v>
      </c>
      <c r="AD83" s="74">
        <f t="shared" si="6"/>
        <v>100</v>
      </c>
      <c r="AF83" s="42">
        <f>('SECA - Vetor de Impacto'!AH84/'Contribuição - SECA'!$BA83)*100</f>
        <v>4.6256515648955752</v>
      </c>
      <c r="AG83" s="42">
        <f>('SECA - Vetor de Impacto'!AI84/'Contribuição - SECA'!$BA83)*100</f>
        <v>3.8666684639061546</v>
      </c>
      <c r="AH83" s="42">
        <f>('SECA - Vetor de Impacto'!AJ84/'Contribuição - SECA'!$BA83)*100</f>
        <v>3.8825691061986611</v>
      </c>
      <c r="AI83" s="42">
        <f>('SECA - Vetor de Impacto'!AK84/'Contribuição - SECA'!$BA83)*100</f>
        <v>5.1046046326607906</v>
      </c>
      <c r="AJ83" s="42">
        <f>('SECA - Vetor de Impacto'!AL84/'Contribuição - SECA'!$BA83)*100</f>
        <v>2.4063059202445105</v>
      </c>
      <c r="AK83" s="42">
        <f>('SECA - Vetor de Impacto'!AM84/'Contribuição - SECA'!$BA83)*100</f>
        <v>5.9388884450225614</v>
      </c>
      <c r="AL83" s="42">
        <f>('SECA - Vetor de Impacto'!AN84/'Contribuição - SECA'!$BA83)*100</f>
        <v>3.2732770148223498</v>
      </c>
      <c r="AM83" s="42">
        <f>('SECA - Vetor de Impacto'!AO84/'Contribuição - SECA'!$BA83)*100</f>
        <v>1.1906169357500043</v>
      </c>
      <c r="AN83" s="42">
        <f>('SECA - Vetor de Impacto'!AP84/'Contribuição - SECA'!$BA83)*100</f>
        <v>2.9980504500110574</v>
      </c>
      <c r="AO83" s="42">
        <f>('SECA - Vetor de Impacto'!AQ84/'Contribuição - SECA'!$BA83)*100</f>
        <v>6.24259990101155</v>
      </c>
      <c r="AP83" s="42">
        <f>('SECA - Vetor de Impacto'!AR84/'Contribuição - SECA'!$BA83)*100</f>
        <v>6.4249603202647405</v>
      </c>
      <c r="AQ83" s="42">
        <f>('SECA - Vetor de Impacto'!AS84/'Contribuição - SECA'!$BA83)*100</f>
        <v>7.633199058541619</v>
      </c>
      <c r="AR83" s="42">
        <f>('SECA - Vetor de Impacto'!AT84/'Contribuição - SECA'!$BA83)*100</f>
        <v>7.0132845407978666</v>
      </c>
      <c r="AS83" s="42">
        <f>('SECA - Vetor de Impacto'!AU84/'Contribuição - SECA'!$BA83)*100</f>
        <v>0.54113091120240453</v>
      </c>
      <c r="AT83" s="42">
        <f>('SECA - Vetor de Impacto'!AV84/'Contribuição - SECA'!$BA83)*100</f>
        <v>0</v>
      </c>
      <c r="AU83" s="42">
        <f>('SECA - Vetor de Impacto'!AW84/'Contribuição - SECA'!$BA83)*100</f>
        <v>8.2755710040781416</v>
      </c>
      <c r="AV83" s="42">
        <f>('SECA - Vetor de Impacto'!AX84/'Contribuição - SECA'!$BA83)*100</f>
        <v>8.2755710040781416</v>
      </c>
      <c r="AW83" s="42">
        <f>('SECA - Vetor de Impacto'!AY84/'Contribuição - SECA'!$BA83)*100</f>
        <v>8.2755710040781416</v>
      </c>
      <c r="AX83" s="42">
        <f>('SECA - Vetor de Impacto'!AZ84/'Contribuição - SECA'!$BA83)*100</f>
        <v>8.2755710040781416</v>
      </c>
      <c r="AY83" s="42">
        <f>('SECA - Vetor de Impacto'!BA84/'Contribuição - SECA'!$BA83)*100</f>
        <v>1.0344463755097684</v>
      </c>
      <c r="AZ83" s="42">
        <f>('SECA - Vetor de Impacto'!BB84/'Contribuição - SECA'!$BA83)*100</f>
        <v>4.7214623428478202</v>
      </c>
      <c r="BA83" s="77">
        <f>SUM('SECA - Vetor de Impacto'!AH84:BB84)</f>
        <v>12.08375832322878</v>
      </c>
      <c r="BB83" s="77">
        <f t="shared" si="7"/>
        <v>100.00000000000001</v>
      </c>
      <c r="BC83" s="42">
        <f>('SECA - Vetor de Impacto'!BC84/'Contribuição - SECA'!$BI83)*100</f>
        <v>11.170655441587856</v>
      </c>
      <c r="BD83" s="42">
        <f>('SECA - Vetor de Impacto'!BD84/'Contribuição - SECA'!$BI83)*100</f>
        <v>19.581984714648023</v>
      </c>
      <c r="BE83" s="42">
        <f>('SECA - Vetor de Impacto'!BE84/'Contribuição - SECA'!$BI83)*100</f>
        <v>19.232755252238228</v>
      </c>
      <c r="BF83" s="42">
        <f>('SECA - Vetor de Impacto'!BF84/'Contribuição - SECA'!$BI83)*100</f>
        <v>13.148927779747154</v>
      </c>
      <c r="BG83" s="42">
        <f>('SECA - Vetor de Impacto'!BG84/'Contribuição - SECA'!$BI83)*100</f>
        <v>11.46317669701406</v>
      </c>
      <c r="BH83" s="42">
        <f>('SECA - Vetor de Impacto'!BH84/'Contribuição - SECA'!$BI83)*100</f>
        <v>25.402500114764688</v>
      </c>
      <c r="BI83" s="77">
        <f>SUM('SECA - Vetor de Impacto'!BC84:BH84)</f>
        <v>3.5265557692592955</v>
      </c>
      <c r="BJ83" s="77">
        <f t="shared" si="8"/>
        <v>100.00000000000001</v>
      </c>
      <c r="BL83" s="42">
        <f>('SECA - Vetor de Impacto'!AH84/'Contribuição - SECA'!$BY83)*100</f>
        <v>7.6330031992795195</v>
      </c>
      <c r="BM83" s="42">
        <f>('SECA - Vetor de Impacto'!AI84/'Contribuição - SECA'!$BY83)*100</f>
        <v>6.3805698162687259</v>
      </c>
      <c r="BN83" s="42">
        <f>('SECA - Vetor de Impacto'!AJ84/'Contribuição - SECA'!$BY83)*100</f>
        <v>6.4068082070741177</v>
      </c>
      <c r="BO83" s="42">
        <f>('SECA - Vetor de Impacto'!AK84/'Contribuição - SECA'!$BY83)*100</f>
        <v>8.4233459752683473</v>
      </c>
      <c r="BP83" s="42">
        <f>('SECA - Vetor de Impacto'!AL84/'Contribuição - SECA'!$BY83)*100</f>
        <v>3.9707575311255079</v>
      </c>
      <c r="BQ83" s="42">
        <f>('SECA - Vetor de Impacto'!AM84/'Contribuição - SECA'!$BY83)*100</f>
        <v>9.8000365710738002</v>
      </c>
      <c r="BR83" s="42">
        <f>('SECA - Vetor de Impacto'!AN84/'Contribuição - SECA'!$BY83)*100</f>
        <v>5.4013869345196035</v>
      </c>
      <c r="BS83" s="42">
        <f>('SECA - Vetor de Impacto'!AO84/'Contribuição - SECA'!$BY83)*100</f>
        <v>1.9646924875763583</v>
      </c>
      <c r="BT83" s="42">
        <f>('SECA - Vetor de Impacto'!AP84/'Contribuição - SECA'!$BY83)*100</f>
        <v>4.9472227545639651</v>
      </c>
      <c r="BU83" s="42">
        <f>('SECA - Vetor de Impacto'!AQ84/'Contribuição - SECA'!$BY83)*100</f>
        <v>10.301204997337251</v>
      </c>
      <c r="BV83" s="42">
        <f>('SECA - Vetor de Impacto'!AR84/'Contribuição - SECA'!$BY83)*100</f>
        <v>10.602126423011685</v>
      </c>
      <c r="BW83" s="42">
        <f>('SECA - Vetor de Impacto'!AS84/'Contribuição - SECA'!$BY83)*100</f>
        <v>12.595897468100997</v>
      </c>
      <c r="BX83" s="42">
        <f>('SECA - Vetor de Impacto'!AT84/'Contribuição - SECA'!$BY83)*100</f>
        <v>11.572947634800119</v>
      </c>
      <c r="BY83" s="77">
        <f>SUM('SECA - Vetor de Impacto'!AH84:AT84)</f>
        <v>7.32283927287481</v>
      </c>
      <c r="BZ83" s="77">
        <f t="shared" si="9"/>
        <v>100</v>
      </c>
      <c r="CA83" s="42">
        <f>('SECA - Vetor de Impacto'!AU84/'Contribuição - SECA'!$CI83)*100</f>
        <v>1.3734522857960101</v>
      </c>
      <c r="CB83" s="42">
        <f>('SECA - Vetor de Impacto'!AV84/'Contribuição - SECA'!$CI83)*100</f>
        <v>0</v>
      </c>
      <c r="CC83" s="42">
        <f>('SECA - Vetor de Impacto'!AW84/'Contribuição - SECA'!$CI83)*100</f>
        <v>21.004347887949297</v>
      </c>
      <c r="CD83" s="42">
        <f>('SECA - Vetor de Impacto'!AX84/'Contribuição - SECA'!$CI83)*100</f>
        <v>21.004347887949297</v>
      </c>
      <c r="CE83" s="42">
        <f>('SECA - Vetor de Impacto'!AY84/'Contribuição - SECA'!$CI83)*100</f>
        <v>21.004347887949297</v>
      </c>
      <c r="CF83" s="42">
        <f>('SECA - Vetor de Impacto'!AZ84/'Contribuição - SECA'!$CI83)*100</f>
        <v>21.004347887949297</v>
      </c>
      <c r="CG83" s="42">
        <f>('SECA - Vetor de Impacto'!BA84/'Contribuição - SECA'!$CI83)*100</f>
        <v>2.6255434859936639</v>
      </c>
      <c r="CH83" s="42">
        <f>('SECA - Vetor de Impacto'!BB84/'Contribuição - SECA'!$CI83)*100</f>
        <v>11.983612676413131</v>
      </c>
      <c r="CI83" s="77">
        <f>SUM('SECA - Vetor de Impacto'!AU84:BB84)</f>
        <v>4.7609190503539702</v>
      </c>
      <c r="CJ83" s="77">
        <f t="shared" si="10"/>
        <v>99.999999999999986</v>
      </c>
    </row>
    <row r="84" spans="1:88" x14ac:dyDescent="0.25">
      <c r="A84" s="34" t="s">
        <v>1033</v>
      </c>
      <c r="B84" s="34" t="s">
        <v>1034</v>
      </c>
      <c r="C84" s="42">
        <v>3.1151118032521179</v>
      </c>
      <c r="D84" s="42">
        <v>3.1556263224721559</v>
      </c>
      <c r="E84" s="42">
        <v>3.815790177559256</v>
      </c>
      <c r="F84" s="42">
        <v>3.8788698547552309</v>
      </c>
      <c r="G84" s="42">
        <v>0.90995741855715961</v>
      </c>
      <c r="H84" s="42">
        <v>4.1546397248980966</v>
      </c>
      <c r="I84" s="42">
        <v>4.5852543828662897</v>
      </c>
      <c r="J84" s="42">
        <v>2.7077335714091704</v>
      </c>
      <c r="K84" s="42">
        <v>3.0591440583981897</v>
      </c>
      <c r="L84" s="42">
        <v>4.8666672373616855</v>
      </c>
      <c r="M84" s="42">
        <v>4.0154641853798179</v>
      </c>
      <c r="N84" s="42">
        <v>4.5130006779760556</v>
      </c>
      <c r="O84" s="42">
        <v>4.5886594069430293</v>
      </c>
      <c r="P84" s="42">
        <v>0.56593787885164459</v>
      </c>
      <c r="Q84" s="42">
        <v>0</v>
      </c>
      <c r="R84" s="42">
        <v>6.0480349221855976</v>
      </c>
      <c r="S84" s="42">
        <v>6.0480349221855976</v>
      </c>
      <c r="T84" s="42">
        <v>6.0480349221855976</v>
      </c>
      <c r="U84" s="42">
        <v>6.0480349221855976</v>
      </c>
      <c r="V84" s="42">
        <v>2.5200145509106644</v>
      </c>
      <c r="W84" s="42">
        <v>5.3280307647825538</v>
      </c>
      <c r="X84" s="42">
        <v>1.4828515373953688</v>
      </c>
      <c r="Y84" s="42">
        <v>4.2035929367159266</v>
      </c>
      <c r="Z84" s="42">
        <v>3.605352426531657</v>
      </c>
      <c r="AA84" s="42">
        <v>3.476374794384022</v>
      </c>
      <c r="AB84" s="42">
        <v>3.7317662285826043</v>
      </c>
      <c r="AC84" s="42">
        <v>3.5280203712749314</v>
      </c>
      <c r="AD84" s="74">
        <f t="shared" si="6"/>
        <v>100</v>
      </c>
      <c r="AF84" s="42">
        <f>('SECA - Vetor de Impacto'!AH85/'Contribuição - SECA'!$BA84)*100</f>
        <v>3.8952510612879054</v>
      </c>
      <c r="AG84" s="42">
        <f>('SECA - Vetor de Impacto'!AI85/'Contribuição - SECA'!$BA84)*100</f>
        <v>3.9459119152016129</v>
      </c>
      <c r="AH84" s="42">
        <f>('SECA - Vetor de Impacto'!AJ85/'Contribuição - SECA'!$BA84)*100</f>
        <v>4.7714052263782269</v>
      </c>
      <c r="AI84" s="42">
        <f>('SECA - Vetor de Impacto'!AK85/'Contribuição - SECA'!$BA84)*100</f>
        <v>4.8502823887602649</v>
      </c>
      <c r="AJ84" s="42">
        <f>('SECA - Vetor de Impacto'!AL85/'Contribuição - SECA'!$BA84)*100</f>
        <v>1.1378444255712348</v>
      </c>
      <c r="AK84" s="42">
        <f>('SECA - Vetor de Impacto'!AM85/'Contribuição - SECA'!$BA84)*100</f>
        <v>5.1951152381699677</v>
      </c>
      <c r="AL84" s="42">
        <f>('SECA - Vetor de Impacto'!AN85/'Contribuição - SECA'!$BA84)*100</f>
        <v>5.7335717397008628</v>
      </c>
      <c r="AM84" s="42">
        <f>('SECA - Vetor de Impacto'!AO85/'Contribuição - SECA'!$BA84)*100</f>
        <v>3.385850246756883</v>
      </c>
      <c r="AN84" s="42">
        <f>('SECA - Vetor de Impacto'!AP85/'Contribuição - SECA'!$BA84)*100</f>
        <v>3.8252669222555413</v>
      </c>
      <c r="AO84" s="42">
        <f>('SECA - Vetor de Impacto'!AQ85/'Contribuição - SECA'!$BA84)*100</f>
        <v>6.0854607855414846</v>
      </c>
      <c r="AP84" s="42">
        <f>('SECA - Vetor de Impacto'!AR85/'Contribuição - SECA'!$BA84)*100</f>
        <v>5.0210849939110211</v>
      </c>
      <c r="AQ84" s="42">
        <f>('SECA - Vetor de Impacto'!AS85/'Contribuição - SECA'!$BA84)*100</f>
        <v>5.6432230336409877</v>
      </c>
      <c r="AR84" s="42">
        <f>('SECA - Vetor de Impacto'!AT85/'Contribuição - SECA'!$BA84)*100</f>
        <v>5.7378295077959853</v>
      </c>
      <c r="AS84" s="42">
        <f>('SECA - Vetor de Impacto'!AU85/'Contribuição - SECA'!$BA84)*100</f>
        <v>0.70766966402890241</v>
      </c>
      <c r="AT84" s="42">
        <f>('SECA - Vetor de Impacto'!AV85/'Contribuição - SECA'!$BA84)*100</f>
        <v>0</v>
      </c>
      <c r="AU84" s="42">
        <f>('SECA - Vetor de Impacto'!AW85/'Contribuição - SECA'!$BA84)*100</f>
        <v>7.562686650525678</v>
      </c>
      <c r="AV84" s="42">
        <f>('SECA - Vetor de Impacto'!AX85/'Contribuição - SECA'!$BA84)*100</f>
        <v>7.562686650525678</v>
      </c>
      <c r="AW84" s="42">
        <f>('SECA - Vetor de Impacto'!AY85/'Contribuição - SECA'!$BA84)*100</f>
        <v>7.562686650525678</v>
      </c>
      <c r="AX84" s="42">
        <f>('SECA - Vetor de Impacto'!AZ85/'Contribuição - SECA'!$BA84)*100</f>
        <v>7.562686650525678</v>
      </c>
      <c r="AY84" s="42">
        <f>('SECA - Vetor de Impacto'!BA85/'Contribuição - SECA'!$BA84)*100</f>
        <v>3.1511194377190312</v>
      </c>
      <c r="AZ84" s="42">
        <f>('SECA - Vetor de Impacto'!BB85/'Contribuição - SECA'!$BA84)*100</f>
        <v>6.6623668111773879</v>
      </c>
      <c r="BA84" s="77">
        <f>SUM('SECA - Vetor de Impacto'!AH85:BB85)</f>
        <v>13.222814142782058</v>
      </c>
      <c r="BB84" s="77">
        <f t="shared" si="7"/>
        <v>100.00000000000003</v>
      </c>
      <c r="BC84" s="42">
        <f>('SECA - Vetor de Impacto'!BC85/'Contribuição - SECA'!$BI84)*100</f>
        <v>7.403907655300614</v>
      </c>
      <c r="BD84" s="42">
        <f>('SECA - Vetor de Impacto'!BD85/'Contribuição - SECA'!$BI84)*100</f>
        <v>20.988624376103267</v>
      </c>
      <c r="BE84" s="42">
        <f>('SECA - Vetor de Impacto'!BE85/'Contribuição - SECA'!$BI84)*100</f>
        <v>18.001597434185424</v>
      </c>
      <c r="BF84" s="42">
        <f>('SECA - Vetor de Impacto'!BF85/'Contribuição - SECA'!$BI84)*100</f>
        <v>17.357609513656456</v>
      </c>
      <c r="BG84" s="42">
        <f>('SECA - Vetor de Impacto'!BG85/'Contribuição - SECA'!$BI84)*100</f>
        <v>18.632784099294643</v>
      </c>
      <c r="BH84" s="42">
        <f>('SECA - Vetor de Impacto'!BH85/'Contribuição - SECA'!$BI84)*100</f>
        <v>17.615476921459582</v>
      </c>
      <c r="BI84" s="77">
        <f>SUM('SECA - Vetor de Impacto'!BC85:BH85)</f>
        <v>3.3114819197583181</v>
      </c>
      <c r="BJ84" s="77">
        <f t="shared" si="8"/>
        <v>99.999999999999972</v>
      </c>
      <c r="BL84" s="42">
        <f>('SECA - Vetor de Impacto'!AH85/'Contribuição - SECA'!$BY84)*100</f>
        <v>6.5766945532502588</v>
      </c>
      <c r="BM84" s="42">
        <f>('SECA - Vetor de Impacto'!AI85/'Contribuição - SECA'!$BY84)*100</f>
        <v>6.6622297233214613</v>
      </c>
      <c r="BN84" s="42">
        <f>('SECA - Vetor de Impacto'!AJ85/'Contribuição - SECA'!$BY84)*100</f>
        <v>8.0559825977676933</v>
      </c>
      <c r="BO84" s="42">
        <f>('SECA - Vetor de Impacto'!AK85/'Contribuição - SECA'!$BY84)*100</f>
        <v>8.1891578401466187</v>
      </c>
      <c r="BP84" s="42">
        <f>('SECA - Vetor de Impacto'!AL85/'Contribuição - SECA'!$BY84)*100</f>
        <v>1.9211227000157169</v>
      </c>
      <c r="BQ84" s="42">
        <f>('SECA - Vetor de Impacto'!AM85/'Contribuição - SECA'!$BY84)*100</f>
        <v>8.7713694323680276</v>
      </c>
      <c r="BR84" s="42">
        <f>('SECA - Vetor de Impacto'!AN85/'Contribuição - SECA'!$BY84)*100</f>
        <v>9.6804928457404031</v>
      </c>
      <c r="BS84" s="42">
        <f>('SECA - Vetor de Impacto'!AO85/'Contribuição - SECA'!$BY84)*100</f>
        <v>5.7166284086973747</v>
      </c>
      <c r="BT84" s="42">
        <f>('SECA - Vetor de Impacto'!AP85/'Contribuição - SECA'!$BY84)*100</f>
        <v>6.4585341834188279</v>
      </c>
      <c r="BU84" s="42">
        <f>('SECA - Vetor de Impacto'!AQ85/'Contribuição - SECA'!$BY84)*100</f>
        <v>10.274618034262467</v>
      </c>
      <c r="BV84" s="42">
        <f>('SECA - Vetor de Impacto'!AR85/'Contribuição - SECA'!$BY84)*100</f>
        <v>8.4775388829347893</v>
      </c>
      <c r="BW84" s="42">
        <f>('SECA - Vetor de Impacto'!AS85/'Contribuição - SECA'!$BY84)*100</f>
        <v>9.5279491884284333</v>
      </c>
      <c r="BX84" s="42">
        <f>('SECA - Vetor de Impacto'!AT85/'Contribuição - SECA'!$BY84)*100</f>
        <v>9.6876816096479423</v>
      </c>
      <c r="BY84" s="77">
        <f>SUM('SECA - Vetor de Impacto'!AH85:AT85)</f>
        <v>7.831621250743618</v>
      </c>
      <c r="BZ84" s="77">
        <f t="shared" si="9"/>
        <v>100.00000000000001</v>
      </c>
      <c r="CA84" s="42">
        <f>('SECA - Vetor de Impacto'!AU85/'Contribuição - SECA'!$CI84)*100</f>
        <v>1.7356797705676452</v>
      </c>
      <c r="CB84" s="42">
        <f>('SECA - Vetor de Impacto'!AV85/'Contribuição - SECA'!$CI84)*100</f>
        <v>0</v>
      </c>
      <c r="CC84" s="42">
        <f>('SECA - Vetor de Impacto'!AW85/'Contribuição - SECA'!$CI84)*100</f>
        <v>18.548770560162513</v>
      </c>
      <c r="CD84" s="42">
        <f>('SECA - Vetor de Impacto'!AX85/'Contribuição - SECA'!$CI84)*100</f>
        <v>18.548770560162513</v>
      </c>
      <c r="CE84" s="42">
        <f>('SECA - Vetor de Impacto'!AY85/'Contribuição - SECA'!$CI84)*100</f>
        <v>18.548770560162513</v>
      </c>
      <c r="CF84" s="42">
        <f>('SECA - Vetor de Impacto'!AZ85/'Contribuição - SECA'!$CI84)*100</f>
        <v>18.548770560162513</v>
      </c>
      <c r="CG84" s="42">
        <f>('SECA - Vetor de Impacto'!BA85/'Contribuição - SECA'!$CI84)*100</f>
        <v>7.7286544000677111</v>
      </c>
      <c r="CH84" s="42">
        <f>('SECA - Vetor de Impacto'!BB85/'Contribuição - SECA'!$CI84)*100</f>
        <v>16.340583588714605</v>
      </c>
      <c r="CI84" s="77">
        <f>SUM('SECA - Vetor de Impacto'!AU85:BB85)</f>
        <v>5.3911928920384398</v>
      </c>
      <c r="CJ84" s="77">
        <f t="shared" si="10"/>
        <v>100.00000000000001</v>
      </c>
    </row>
    <row r="85" spans="1:88" x14ac:dyDescent="0.25">
      <c r="A85" s="34" t="s">
        <v>1035</v>
      </c>
      <c r="B85" s="34" t="s">
        <v>1036</v>
      </c>
      <c r="C85" s="42">
        <v>4.5334564071672094</v>
      </c>
      <c r="D85" s="42">
        <v>2.0528207829079634</v>
      </c>
      <c r="E85" s="42">
        <v>4.442510597219214</v>
      </c>
      <c r="F85" s="42">
        <v>4.8466485075745229</v>
      </c>
      <c r="G85" s="42">
        <v>1.3874592107154886</v>
      </c>
      <c r="H85" s="42">
        <v>4.8542886405240271</v>
      </c>
      <c r="I85" s="42">
        <v>3.0124711788682248</v>
      </c>
      <c r="J85" s="42">
        <v>1.3139252596995179</v>
      </c>
      <c r="K85" s="42">
        <v>4.2140420263648695</v>
      </c>
      <c r="L85" s="42">
        <v>5.6680456636974306</v>
      </c>
      <c r="M85" s="42">
        <v>3.6615102314546406</v>
      </c>
      <c r="N85" s="42">
        <v>4.1172124126857339</v>
      </c>
      <c r="O85" s="42">
        <v>3.6122912890244985</v>
      </c>
      <c r="P85" s="42">
        <v>0.38135825502076198</v>
      </c>
      <c r="Q85" s="42">
        <v>6.3823541925174263</v>
      </c>
      <c r="R85" s="42">
        <v>0</v>
      </c>
      <c r="S85" s="42">
        <v>2.1274513975058094</v>
      </c>
      <c r="T85" s="42">
        <v>6.3823541925174263</v>
      </c>
      <c r="U85" s="42">
        <v>6.3823541925174263</v>
      </c>
      <c r="V85" s="42">
        <v>2.6593142468822597</v>
      </c>
      <c r="W85" s="42">
        <v>4.8885507179884176</v>
      </c>
      <c r="X85" s="42">
        <v>2.413162845517947</v>
      </c>
      <c r="Y85" s="42">
        <v>4.3979610204967194</v>
      </c>
      <c r="Z85" s="42">
        <v>4.7003433058879347</v>
      </c>
      <c r="AA85" s="42">
        <v>4.860417596140449</v>
      </c>
      <c r="AB85" s="42">
        <v>2.8516901711248077</v>
      </c>
      <c r="AC85" s="42">
        <v>3.8560056579792783</v>
      </c>
      <c r="AD85" s="74">
        <f t="shared" si="6"/>
        <v>100.00000000000001</v>
      </c>
      <c r="AF85" s="42">
        <f>('SECA - Vetor de Impacto'!AH86/'Contribuição - SECA'!$BA85)*100</f>
        <v>5.893696943362051</v>
      </c>
      <c r="AG85" s="42">
        <f>('SECA - Vetor de Impacto'!AI86/'Contribuição - SECA'!$BA85)*100</f>
        <v>2.6687592174410684</v>
      </c>
      <c r="AH85" s="42">
        <f>('SECA - Vetor de Impacto'!AJ86/'Contribuição - SECA'!$BA85)*100</f>
        <v>5.775463305721976</v>
      </c>
      <c r="AI85" s="42">
        <f>('SECA - Vetor de Impacto'!AK86/'Contribuição - SECA'!$BA85)*100</f>
        <v>6.3008607404898882</v>
      </c>
      <c r="AJ85" s="42">
        <f>('SECA - Vetor de Impacto'!AL86/'Contribuição - SECA'!$BA85)*100</f>
        <v>1.8037592897784303</v>
      </c>
      <c r="AK85" s="42">
        <f>('SECA - Vetor de Impacto'!AM86/'Contribuição - SECA'!$BA85)*100</f>
        <v>6.3107932564704514</v>
      </c>
      <c r="AL85" s="42">
        <f>('SECA - Vetor de Impacto'!AN86/'Contribuição - SECA'!$BA85)*100</f>
        <v>3.9163478335851312</v>
      </c>
      <c r="AM85" s="42">
        <f>('SECA - Vetor de Impacto'!AO86/'Contribuição - SECA'!$BA85)*100</f>
        <v>1.7081618507800111</v>
      </c>
      <c r="AN85" s="42">
        <f>('SECA - Vetor de Impacto'!AP86/'Contribuição - SECA'!$BA85)*100</f>
        <v>5.478443902255397</v>
      </c>
      <c r="AO85" s="42">
        <f>('SECA - Vetor de Impacto'!AQ86/'Contribuição - SECA'!$BA85)*100</f>
        <v>7.3687139353886728</v>
      </c>
      <c r="AP85" s="42">
        <f>('SECA - Vetor de Impacto'!AR86/'Contribuição - SECA'!$BA85)*100</f>
        <v>4.760127752656067</v>
      </c>
      <c r="AQ85" s="42">
        <f>('SECA - Vetor de Impacto'!AS86/'Contribuição - SECA'!$BA85)*100</f>
        <v>5.3525610555017753</v>
      </c>
      <c r="AR85" s="42">
        <f>('SECA - Vetor de Impacto'!AT86/'Contribuição - SECA'!$BA85)*100</f>
        <v>4.6961409168948496</v>
      </c>
      <c r="AS85" s="42">
        <f>('SECA - Vetor de Impacto'!AU86/'Contribuição - SECA'!$BA85)*100</f>
        <v>0.49578285971568425</v>
      </c>
      <c r="AT85" s="42">
        <f>('SECA - Vetor de Impacto'!AV86/'Contribuição - SECA'!$BA85)*100</f>
        <v>8.2973471050532446</v>
      </c>
      <c r="AU85" s="42">
        <f>('SECA - Vetor de Impacto'!AW86/'Contribuição - SECA'!$BA85)*100</f>
        <v>0</v>
      </c>
      <c r="AV85" s="42">
        <f>('SECA - Vetor de Impacto'!AX86/'Contribuição - SECA'!$BA85)*100</f>
        <v>2.7657823683510823</v>
      </c>
      <c r="AW85" s="42">
        <f>('SECA - Vetor de Impacto'!AY86/'Contribuição - SECA'!$BA85)*100</f>
        <v>8.2973471050532446</v>
      </c>
      <c r="AX85" s="42">
        <f>('SECA - Vetor de Impacto'!AZ86/'Contribuição - SECA'!$BA85)*100</f>
        <v>8.2973471050532446</v>
      </c>
      <c r="AY85" s="42">
        <f>('SECA - Vetor de Impacto'!BA86/'Contribuição - SECA'!$BA85)*100</f>
        <v>3.4572279604388507</v>
      </c>
      <c r="AZ85" s="42">
        <f>('SECA - Vetor de Impacto'!BB86/'Contribuição - SECA'!$BA85)*100</f>
        <v>6.3553354960088919</v>
      </c>
      <c r="BA85" s="77">
        <f>SUM('SECA - Vetor de Impacto'!AH86:BB86)</f>
        <v>12.052044916753943</v>
      </c>
      <c r="BB85" s="77">
        <f t="shared" si="7"/>
        <v>100.00000000000001</v>
      </c>
      <c r="BC85" s="42">
        <f>('SECA - Vetor de Impacto'!BC86/'Contribuição - SECA'!$BI85)*100</f>
        <v>10.455834911559169</v>
      </c>
      <c r="BD85" s="42">
        <f>('SECA - Vetor de Impacto'!BD86/'Contribuição - SECA'!$BI85)*100</f>
        <v>19.055636656761219</v>
      </c>
      <c r="BE85" s="42">
        <f>('SECA - Vetor de Impacto'!BE86/'Contribuição - SECA'!$BI85)*100</f>
        <v>20.365809015043119</v>
      </c>
      <c r="BF85" s="42">
        <f>('SECA - Vetor de Impacto'!BF86/'Contribuição - SECA'!$BI85)*100</f>
        <v>21.059384401210671</v>
      </c>
      <c r="BG85" s="42">
        <f>('SECA - Vetor de Impacto'!BG86/'Contribuição - SECA'!$BI85)*100</f>
        <v>12.35590117905914</v>
      </c>
      <c r="BH85" s="42">
        <f>('SECA - Vetor de Impacto'!BH86/'Contribuição - SECA'!$BI85)*100</f>
        <v>16.707433836366672</v>
      </c>
      <c r="BI85" s="77">
        <f>SUM('SECA - Vetor de Impacto'!BC86:BH86)</f>
        <v>3.6161547762744481</v>
      </c>
      <c r="BJ85" s="77">
        <f t="shared" si="8"/>
        <v>100</v>
      </c>
      <c r="BL85" s="42">
        <f>('SECA - Vetor de Impacto'!AH86/'Contribuição - SECA'!$BY85)*100</f>
        <v>9.5007787578666356</v>
      </c>
      <c r="BM85" s="42">
        <f>('SECA - Vetor de Impacto'!AI86/'Contribuição - SECA'!$BY85)*100</f>
        <v>4.3021029290421913</v>
      </c>
      <c r="BN85" s="42">
        <f>('SECA - Vetor de Impacto'!AJ86/'Contribuição - SECA'!$BY85)*100</f>
        <v>9.3101833397867697</v>
      </c>
      <c r="BO85" s="42">
        <f>('SECA - Vetor de Impacto'!AK86/'Contribuição - SECA'!$BY85)*100</f>
        <v>10.157136421299153</v>
      </c>
      <c r="BP85" s="42">
        <f>('SECA - Vetor de Impacto'!AL86/'Contribuição - SECA'!$BY85)*100</f>
        <v>2.907702603190804</v>
      </c>
      <c r="BQ85" s="42">
        <f>('SECA - Vetor de Impacto'!AM86/'Contribuição - SECA'!$BY85)*100</f>
        <v>10.173147871794004</v>
      </c>
      <c r="BR85" s="42">
        <f>('SECA - Vetor de Impacto'!AN86/'Contribuição - SECA'!$BY85)*100</f>
        <v>6.3132452624069231</v>
      </c>
      <c r="BS85" s="42">
        <f>('SECA - Vetor de Impacto'!AO86/'Contribuição - SECA'!$BY85)*100</f>
        <v>2.7535972722803681</v>
      </c>
      <c r="BT85" s="42">
        <f>('SECA - Vetor de Impacto'!AP86/'Contribuição - SECA'!$BY85)*100</f>
        <v>8.8313810419679513</v>
      </c>
      <c r="BU85" s="42">
        <f>('SECA - Vetor de Impacto'!AQ86/'Contribuição - SECA'!$BY85)*100</f>
        <v>11.878541007946755</v>
      </c>
      <c r="BV85" s="42">
        <f>('SECA - Vetor de Impacto'!AR86/'Contribuição - SECA'!$BY85)*100</f>
        <v>7.6734384329180854</v>
      </c>
      <c r="BW85" s="42">
        <f>('SECA - Vetor de Impacto'!AS86/'Contribuição - SECA'!$BY85)*100</f>
        <v>8.6284549180240315</v>
      </c>
      <c r="BX85" s="42">
        <f>('SECA - Vetor de Impacto'!AT86/'Contribuição - SECA'!$BY85)*100</f>
        <v>7.5702901414763337</v>
      </c>
      <c r="BY85" s="77">
        <f>SUM('SECA - Vetor de Impacto'!AH86:AT86)</f>
        <v>7.4763450552220441</v>
      </c>
      <c r="BZ85" s="77">
        <f t="shared" si="9"/>
        <v>100.00000000000001</v>
      </c>
      <c r="CA85" s="42">
        <f>('SECA - Vetor de Impacto'!AU86/'Contribuição - SECA'!$CI85)*100</f>
        <v>1.3058542900691277</v>
      </c>
      <c r="CB85" s="42">
        <f>('SECA - Vetor de Impacto'!AV86/'Contribuição - SECA'!$CI85)*100</f>
        <v>21.854580288515901</v>
      </c>
      <c r="CC85" s="42">
        <f>('SECA - Vetor de Impacto'!AW86/'Contribuição - SECA'!$CI85)*100</f>
        <v>0</v>
      </c>
      <c r="CD85" s="42">
        <f>('SECA - Vetor de Impacto'!AX86/'Contribuição - SECA'!$CI85)*100</f>
        <v>7.2848600961719692</v>
      </c>
      <c r="CE85" s="42">
        <f>('SECA - Vetor de Impacto'!AY86/'Contribuição - SECA'!$CI85)*100</f>
        <v>21.854580288515901</v>
      </c>
      <c r="CF85" s="42">
        <f>('SECA - Vetor de Impacto'!AZ86/'Contribuição - SECA'!$CI85)*100</f>
        <v>21.854580288515901</v>
      </c>
      <c r="CG85" s="42">
        <f>('SECA - Vetor de Impacto'!BA86/'Contribuição - SECA'!$CI85)*100</f>
        <v>9.106075120214955</v>
      </c>
      <c r="CH85" s="42">
        <f>('SECA - Vetor de Impacto'!BB86/'Contribuição - SECA'!$CI85)*100</f>
        <v>16.739469627996243</v>
      </c>
      <c r="CI85" s="77">
        <f>SUM('SECA - Vetor de Impacto'!AU86:BB86)</f>
        <v>4.5756998615319002</v>
      </c>
      <c r="CJ85" s="77">
        <f t="shared" si="10"/>
        <v>100</v>
      </c>
    </row>
    <row r="86" spans="1:88" x14ac:dyDescent="0.25">
      <c r="A86" s="34" t="s">
        <v>1037</v>
      </c>
      <c r="B86" s="34" t="s">
        <v>1038</v>
      </c>
      <c r="C86" s="42">
        <v>3.1747674891443847</v>
      </c>
      <c r="D86" s="42">
        <v>4.4716880877978005</v>
      </c>
      <c r="E86" s="42">
        <v>4.2318321411505293</v>
      </c>
      <c r="F86" s="42">
        <v>4.2246877702910979</v>
      </c>
      <c r="G86" s="42">
        <v>0.59495328333619624</v>
      </c>
      <c r="H86" s="42">
        <v>5.5604642248414162</v>
      </c>
      <c r="I86" s="42">
        <v>3.8775172841171299</v>
      </c>
      <c r="J86" s="42">
        <v>1.3144660141398619</v>
      </c>
      <c r="K86" s="42">
        <v>2.204983782778251</v>
      </c>
      <c r="L86" s="42">
        <v>5.2159523101990466</v>
      </c>
      <c r="M86" s="42">
        <v>6.3795042250950758</v>
      </c>
      <c r="N86" s="42">
        <v>6.2501143655095541</v>
      </c>
      <c r="O86" s="42">
        <v>4.9364796906496231</v>
      </c>
      <c r="P86" s="42">
        <v>0.26427885801434459</v>
      </c>
      <c r="Q86" s="42">
        <v>0</v>
      </c>
      <c r="R86" s="42">
        <v>7.1034953654156689</v>
      </c>
      <c r="S86" s="42">
        <v>2.3678317884718902</v>
      </c>
      <c r="T86" s="42">
        <v>7.1034953654156689</v>
      </c>
      <c r="U86" s="42">
        <v>0</v>
      </c>
      <c r="V86" s="42">
        <v>3.2557687091488474</v>
      </c>
      <c r="W86" s="42">
        <v>4.9303236026806854</v>
      </c>
      <c r="X86" s="42">
        <v>3.0184963088577592</v>
      </c>
      <c r="Y86" s="42">
        <v>4.4989124347870035</v>
      </c>
      <c r="Z86" s="42">
        <v>4.5974602987484108</v>
      </c>
      <c r="AA86" s="42">
        <v>2.9537805857723463</v>
      </c>
      <c r="AB86" s="42">
        <v>3.3250403838115905</v>
      </c>
      <c r="AC86" s="42">
        <v>4.1437056298258064</v>
      </c>
      <c r="AD86" s="74">
        <f t="shared" si="6"/>
        <v>100.00000000000001</v>
      </c>
      <c r="AF86" s="42">
        <f>('SECA - Vetor de Impacto'!AH87/'Contribuição - SECA'!$BA86)*100</f>
        <v>4.0984517825709164</v>
      </c>
      <c r="AG86" s="42">
        <f>('SECA - Vetor de Impacto'!AI87/'Contribuição - SECA'!$BA86)*100</f>
        <v>5.7727055846458981</v>
      </c>
      <c r="AH86" s="42">
        <f>('SECA - Vetor de Impacto'!AJ87/'Contribuição - SECA'!$BA86)*100</f>
        <v>5.4630646312664517</v>
      </c>
      <c r="AI86" s="42">
        <f>('SECA - Vetor de Impacto'!AK87/'Contribuição - SECA'!$BA86)*100</f>
        <v>5.4538416379025882</v>
      </c>
      <c r="AJ86" s="42">
        <f>('SECA - Vetor de Impacto'!AL87/'Contribuição - SECA'!$BA86)*100</f>
        <v>0.76805225988149772</v>
      </c>
      <c r="AK86" s="42">
        <f>('SECA - Vetor de Impacto'!AM87/'Contribuição - SECA'!$BA86)*100</f>
        <v>7.178256232038251</v>
      </c>
      <c r="AL86" s="42">
        <f>('SECA - Vetor de Impacto'!AN87/'Contribuição - SECA'!$BA86)*100</f>
        <v>5.0056634633493458</v>
      </c>
      <c r="AM86" s="42">
        <f>('SECA - Vetor de Impacto'!AO87/'Contribuição - SECA'!$BA86)*100</f>
        <v>1.6969039771263066</v>
      </c>
      <c r="AN86" s="42">
        <f>('SECA - Vetor de Impacto'!AP87/'Contribuição - SECA'!$BA86)*100</f>
        <v>2.8465138773053913</v>
      </c>
      <c r="AO86" s="42">
        <f>('SECA - Vetor de Impacto'!AQ87/'Contribuição - SECA'!$BA86)*100</f>
        <v>6.7335101284224956</v>
      </c>
      <c r="AP86" s="42">
        <f>('SECA - Vetor de Impacto'!AR87/'Contribuição - SECA'!$BA86)*100</f>
        <v>8.2355922292457731</v>
      </c>
      <c r="AQ86" s="42">
        <f>('SECA - Vetor de Impacto'!AS87/'Contribuição - SECA'!$BA86)*100</f>
        <v>8.068556973127599</v>
      </c>
      <c r="AR86" s="42">
        <f>('SECA - Vetor de Impacto'!AT87/'Contribuição - SECA'!$BA86)*100</f>
        <v>6.3727262096981709</v>
      </c>
      <c r="AS86" s="42">
        <f>('SECA - Vetor de Impacto'!AU87/'Contribuição - SECA'!$BA86)*100</f>
        <v>0.34116960074345687</v>
      </c>
      <c r="AT86" s="42">
        <f>('SECA - Vetor de Impacto'!AV87/'Contribuição - SECA'!$BA86)*100</f>
        <v>0</v>
      </c>
      <c r="AU86" s="42">
        <f>('SECA - Vetor de Impacto'!AW87/'Contribuição - SECA'!$BA86)*100</f>
        <v>9.1702253290738707</v>
      </c>
      <c r="AV86" s="42">
        <f>('SECA - Vetor de Impacto'!AX87/'Contribuição - SECA'!$BA86)*100</f>
        <v>3.0567417763579576</v>
      </c>
      <c r="AW86" s="42">
        <f>('SECA - Vetor de Impacto'!AY87/'Contribuição - SECA'!$BA86)*100</f>
        <v>9.1702253290738707</v>
      </c>
      <c r="AX86" s="42">
        <f>('SECA - Vetor de Impacto'!AZ87/'Contribuição - SECA'!$BA86)*100</f>
        <v>0</v>
      </c>
      <c r="AY86" s="42">
        <f>('SECA - Vetor de Impacto'!BA87/'Contribuição - SECA'!$BA86)*100</f>
        <v>4.2030199424921904</v>
      </c>
      <c r="AZ86" s="42">
        <f>('SECA - Vetor de Impacto'!BB87/'Contribuição - SECA'!$BA86)*100</f>
        <v>6.3647790356779543</v>
      </c>
      <c r="BA86" s="77">
        <f>SUM('SECA - Vetor de Impacto'!AH87:BB87)</f>
        <v>10.904857450225741</v>
      </c>
      <c r="BB86" s="77">
        <f t="shared" si="7"/>
        <v>99.999999999999972</v>
      </c>
      <c r="BC86" s="42">
        <f>('SECA - Vetor de Impacto'!BC87/'Contribuição - SECA'!$BI86)*100</f>
        <v>13.39327913851314</v>
      </c>
      <c r="BD86" s="42">
        <f>('SECA - Vetor de Impacto'!BD87/'Contribuição - SECA'!$BI86)*100</f>
        <v>19.961988981736251</v>
      </c>
      <c r="BE86" s="42">
        <f>('SECA - Vetor de Impacto'!BE87/'Contribuição - SECA'!$BI86)*100</f>
        <v>20.399252743386771</v>
      </c>
      <c r="BF86" s="42">
        <f>('SECA - Vetor de Impacto'!BF87/'Contribuição - SECA'!$BI86)*100</f>
        <v>13.106130951056304</v>
      </c>
      <c r="BG86" s="42">
        <f>('SECA - Vetor de Impacto'!BG87/'Contribuição - SECA'!$BI86)*100</f>
        <v>14.753436628872166</v>
      </c>
      <c r="BH86" s="42">
        <f>('SECA - Vetor de Impacto'!BH87/'Contribuição - SECA'!$BI86)*100</f>
        <v>18.385911556435381</v>
      </c>
      <c r="BI86" s="77">
        <f>SUM('SECA - Vetor de Impacto'!BC87:BH87)</f>
        <v>3.1727191308562377</v>
      </c>
      <c r="BJ86" s="77">
        <f t="shared" si="8"/>
        <v>100</v>
      </c>
      <c r="BL86" s="42">
        <f>('SECA - Vetor de Impacto'!AH87/'Contribuição - SECA'!$BY86)*100</f>
        <v>6.0543940836083685</v>
      </c>
      <c r="BM86" s="42">
        <f>('SECA - Vetor de Impacto'!AI87/'Contribuição - SECA'!$BY86)*100</f>
        <v>8.5276676150546766</v>
      </c>
      <c r="BN86" s="42">
        <f>('SECA - Vetor de Impacto'!AJ87/'Contribuição - SECA'!$BY86)*100</f>
        <v>8.070253826717412</v>
      </c>
      <c r="BO86" s="42">
        <f>('SECA - Vetor de Impacto'!AK87/'Contribuição - SECA'!$BY86)*100</f>
        <v>8.0566292583638717</v>
      </c>
      <c r="BP86" s="42">
        <f>('SECA - Vetor de Impacto'!AL87/'Contribuição - SECA'!$BY86)*100</f>
        <v>1.1345969904790785</v>
      </c>
      <c r="BQ86" s="42">
        <f>('SECA - Vetor de Impacto'!AM87/'Contribuição - SECA'!$BY86)*100</f>
        <v>10.604002283666073</v>
      </c>
      <c r="BR86" s="42">
        <f>('SECA - Vetor de Impacto'!AN87/'Contribuição - SECA'!$BY86)*100</f>
        <v>7.3945628410018909</v>
      </c>
      <c r="BS86" s="42">
        <f>('SECA - Vetor de Impacto'!AO87/'Contribuição - SECA'!$BY86)*100</f>
        <v>2.5067332604119157</v>
      </c>
      <c r="BT86" s="42">
        <f>('SECA - Vetor de Impacto'!AP87/'Contribuição - SECA'!$BY86)*100</f>
        <v>4.2049821961931739</v>
      </c>
      <c r="BU86" s="42">
        <f>('SECA - Vetor de Impacto'!AQ87/'Contribuição - SECA'!$BY86)*100</f>
        <v>9.9470058564078716</v>
      </c>
      <c r="BV86" s="42">
        <f>('SECA - Vetor de Impacto'!AR87/'Contribuição - SECA'!$BY86)*100</f>
        <v>12.16594058268487</v>
      </c>
      <c r="BW86" s="42">
        <f>('SECA - Vetor de Impacto'!AS87/'Contribuição - SECA'!$BY86)*100</f>
        <v>11.919189536180793</v>
      </c>
      <c r="BX86" s="42">
        <f>('SECA - Vetor de Impacto'!AT87/'Contribuição - SECA'!$BY86)*100</f>
        <v>9.4140416692300022</v>
      </c>
      <c r="BY86" s="77">
        <f>SUM('SECA - Vetor de Impacto'!AH87:AT87)</f>
        <v>7.3819166440719615</v>
      </c>
      <c r="BZ86" s="77">
        <f t="shared" si="9"/>
        <v>100</v>
      </c>
      <c r="CA86" s="42">
        <f>('SECA - Vetor de Impacto'!AU87/'Contribuição - SECA'!$CI86)*100</f>
        <v>1.0560511990321046</v>
      </c>
      <c r="CB86" s="42">
        <f>('SECA - Vetor de Impacto'!AV87/'Contribuição - SECA'!$CI86)*100</f>
        <v>0</v>
      </c>
      <c r="CC86" s="42">
        <f>('SECA - Vetor de Impacto'!AW87/'Contribuição - SECA'!$CI86)*100</f>
        <v>28.385376167922743</v>
      </c>
      <c r="CD86" s="42">
        <f>('SECA - Vetor de Impacto'!AX87/'Contribuição - SECA'!$CI86)*100</f>
        <v>9.4617920559742501</v>
      </c>
      <c r="CE86" s="42">
        <f>('SECA - Vetor de Impacto'!AY87/'Contribuição - SECA'!$CI86)*100</f>
        <v>28.385376167922743</v>
      </c>
      <c r="CF86" s="42">
        <f>('SECA - Vetor de Impacto'!AZ87/'Contribuição - SECA'!$CI86)*100</f>
        <v>0</v>
      </c>
      <c r="CG86" s="42">
        <f>('SECA - Vetor de Impacto'!BA87/'Contribuição - SECA'!$CI86)*100</f>
        <v>13.009964076964586</v>
      </c>
      <c r="CH86" s="42">
        <f>('SECA - Vetor de Impacto'!BB87/'Contribuição - SECA'!$CI86)*100</f>
        <v>19.701440332183569</v>
      </c>
      <c r="CI86" s="77">
        <f>SUM('SECA - Vetor de Impacto'!AU87:BB87)</f>
        <v>3.5229408061537786</v>
      </c>
      <c r="CJ86" s="77">
        <f t="shared" si="10"/>
        <v>99.999999999999986</v>
      </c>
    </row>
    <row r="87" spans="1:88" x14ac:dyDescent="0.25">
      <c r="A87" s="34" t="s">
        <v>1039</v>
      </c>
      <c r="B87" s="34" t="s">
        <v>1040</v>
      </c>
      <c r="C87" s="42">
        <v>3.4094553451459646</v>
      </c>
      <c r="D87" s="42">
        <v>3.3822788139023552</v>
      </c>
      <c r="E87" s="42">
        <v>4.2616261494670846</v>
      </c>
      <c r="F87" s="42">
        <v>4.0544392987217552</v>
      </c>
      <c r="G87" s="42">
        <v>1.6908451130813082</v>
      </c>
      <c r="H87" s="42">
        <v>4.888017101760691</v>
      </c>
      <c r="I87" s="42">
        <v>3.8371491692159112</v>
      </c>
      <c r="J87" s="42">
        <v>2.4703015213938477</v>
      </c>
      <c r="K87" s="42">
        <v>3.4095898136636609</v>
      </c>
      <c r="L87" s="42">
        <v>4.6751102018420987</v>
      </c>
      <c r="M87" s="42">
        <v>4.4756089137722048</v>
      </c>
      <c r="N87" s="42">
        <v>5.380187229353699</v>
      </c>
      <c r="O87" s="42">
        <v>3.5883296763273878</v>
      </c>
      <c r="P87" s="42">
        <v>3.9135900270506845</v>
      </c>
      <c r="Q87" s="42">
        <v>0</v>
      </c>
      <c r="R87" s="42">
        <v>0</v>
      </c>
      <c r="S87" s="42">
        <v>2.1192639523772634</v>
      </c>
      <c r="T87" s="42">
        <v>6.3577918571317884</v>
      </c>
      <c r="U87" s="42">
        <v>6.3577918571317884</v>
      </c>
      <c r="V87" s="42">
        <v>1.3245399702357903</v>
      </c>
      <c r="W87" s="42">
        <v>5.1210785264318526</v>
      </c>
      <c r="X87" s="42">
        <v>5.7622962010918926</v>
      </c>
      <c r="Y87" s="42">
        <v>3.8907174360447949</v>
      </c>
      <c r="Z87" s="42">
        <v>2.7445924427715238</v>
      </c>
      <c r="AA87" s="42">
        <v>5.4116121457754591</v>
      </c>
      <c r="AB87" s="42">
        <v>2.7054433434603351</v>
      </c>
      <c r="AC87" s="42">
        <v>4.7683438928488417</v>
      </c>
      <c r="AD87" s="74">
        <f t="shared" si="6"/>
        <v>100</v>
      </c>
      <c r="AF87" s="42">
        <f>('SECA - Vetor de Impacto'!AH88/'Contribuição - SECA'!$BA87)*100</f>
        <v>4.5631591128998608</v>
      </c>
      <c r="AG87" s="42">
        <f>('SECA - Vetor de Impacto'!AI88/'Contribuição - SECA'!$BA87)*100</f>
        <v>4.5267864892261596</v>
      </c>
      <c r="AH87" s="42">
        <f>('SECA - Vetor de Impacto'!AJ88/'Contribuição - SECA'!$BA87)*100</f>
        <v>5.7036905403084361</v>
      </c>
      <c r="AI87" s="42">
        <f>('SECA - Vetor de Impacto'!AK88/'Contribuição - SECA'!$BA87)*100</f>
        <v>5.4263950574983815</v>
      </c>
      <c r="AJ87" s="42">
        <f>('SECA - Vetor de Impacto'!AL88/'Contribuição - SECA'!$BA87)*100</f>
        <v>2.262999366524582</v>
      </c>
      <c r="AK87" s="42">
        <f>('SECA - Vetor de Impacto'!AM88/'Contribuição - SECA'!$BA87)*100</f>
        <v>6.5420419169486905</v>
      </c>
      <c r="AL87" s="42">
        <f>('SECA - Vetor de Impacto'!AN88/'Contribuição - SECA'!$BA87)*100</f>
        <v>5.1355775121067326</v>
      </c>
      <c r="AM87" s="42">
        <f>('SECA - Vetor de Impacto'!AO88/'Contribuição - SECA'!$BA87)*100</f>
        <v>3.306211038958816</v>
      </c>
      <c r="AN87" s="42">
        <f>('SECA - Vetor de Impacto'!AP88/'Contribuição - SECA'!$BA87)*100</f>
        <v>4.563339083358426</v>
      </c>
      <c r="AO87" s="42">
        <f>('SECA - Vetor de Impacto'!AQ88/'Contribuição - SECA'!$BA87)*100</f>
        <v>6.2570908141439716</v>
      </c>
      <c r="AP87" s="42">
        <f>('SECA - Vetor de Impacto'!AR88/'Contribuição - SECA'!$BA87)*100</f>
        <v>5.9900815623620218</v>
      </c>
      <c r="AQ87" s="42">
        <f>('SECA - Vetor de Impacto'!AS88/'Contribuição - SECA'!$BA87)*100</f>
        <v>7.2007543432664409</v>
      </c>
      <c r="AR87" s="42">
        <f>('SECA - Vetor de Impacto'!AT88/'Contribuição - SECA'!$BA87)*100</f>
        <v>4.8025615839005287</v>
      </c>
      <c r="AS87" s="42">
        <f>('SECA - Vetor de Impacto'!AU88/'Contribuição - SECA'!$BA87)*100</f>
        <v>5.2378847024687456</v>
      </c>
      <c r="AT87" s="42">
        <f>('SECA - Vetor de Impacto'!AV88/'Contribuição - SECA'!$BA87)*100</f>
        <v>0</v>
      </c>
      <c r="AU87" s="42">
        <f>('SECA - Vetor de Impacto'!AW88/'Contribuição - SECA'!$BA87)*100</f>
        <v>0</v>
      </c>
      <c r="AV87" s="42">
        <f>('SECA - Vetor de Impacto'!AX88/'Contribuição - SECA'!$BA87)*100</f>
        <v>2.8363881142184235</v>
      </c>
      <c r="AW87" s="42">
        <f>('SECA - Vetor de Impacto'!AY88/'Contribuição - SECA'!$BA87)*100</f>
        <v>8.5091643426552679</v>
      </c>
      <c r="AX87" s="42">
        <f>('SECA - Vetor de Impacto'!AZ88/'Contribuição - SECA'!$BA87)*100</f>
        <v>8.5091643426552679</v>
      </c>
      <c r="AY87" s="42">
        <f>('SECA - Vetor de Impacto'!BA88/'Contribuição - SECA'!$BA87)*100</f>
        <v>1.7727425713865157</v>
      </c>
      <c r="AZ87" s="42">
        <f>('SECA - Vetor de Impacto'!BB88/'Contribuição - SECA'!$BA87)*100</f>
        <v>6.8539675051127151</v>
      </c>
      <c r="BA87" s="77">
        <f>SUM('SECA - Vetor de Impacto'!AH88:BB88)</f>
        <v>11.752035331920172</v>
      </c>
      <c r="BB87" s="77">
        <f t="shared" si="7"/>
        <v>99.999999999999986</v>
      </c>
      <c r="BC87" s="42">
        <f>('SECA - Vetor de Impacto'!BC88/'Contribuição - SECA'!$BI87)*100</f>
        <v>22.791183626306506</v>
      </c>
      <c r="BD87" s="42">
        <f>('SECA - Vetor de Impacto'!BD88/'Contribuição - SECA'!$BI87)*100</f>
        <v>15.388666675303256</v>
      </c>
      <c r="BE87" s="42">
        <f>('SECA - Vetor de Impacto'!BE88/'Contribuição - SECA'!$BI87)*100</f>
        <v>10.85548332810901</v>
      </c>
      <c r="BF87" s="42">
        <f>('SECA - Vetor de Impacto'!BF88/'Contribuição - SECA'!$BI87)*100</f>
        <v>21.404148940720543</v>
      </c>
      <c r="BG87" s="42">
        <f>('SECA - Vetor de Impacto'!BG88/'Contribuição - SECA'!$BI87)*100</f>
        <v>10.700639793506131</v>
      </c>
      <c r="BH87" s="42">
        <f>('SECA - Vetor de Impacto'!BH88/'Contribuição - SECA'!$BI87)*100</f>
        <v>18.859877636054559</v>
      </c>
      <c r="BI87" s="77">
        <f>SUM('SECA - Vetor de Impacto'!BC88:BH88)</f>
        <v>3.9766960023442559</v>
      </c>
      <c r="BJ87" s="77">
        <f t="shared" si="8"/>
        <v>100</v>
      </c>
      <c r="BL87" s="42">
        <f>('SECA - Vetor de Impacto'!AH88/'Contribuição - SECA'!$BY87)*100</f>
        <v>6.8845982465979674</v>
      </c>
      <c r="BM87" s="42">
        <f>('SECA - Vetor de Impacto'!AI88/'Contribuição - SECA'!$BY87)*100</f>
        <v>6.8297215931715671</v>
      </c>
      <c r="BN87" s="42">
        <f>('SECA - Vetor de Impacto'!AJ88/'Contribuição - SECA'!$BY87)*100</f>
        <v>8.6053580253068436</v>
      </c>
      <c r="BO87" s="42">
        <f>('SECA - Vetor de Impacto'!AK88/'Contribuição - SECA'!$BY87)*100</f>
        <v>8.1869926018117951</v>
      </c>
      <c r="BP87" s="42">
        <f>('SECA - Vetor de Impacto'!AL88/'Contribuição - SECA'!$BY87)*100</f>
        <v>3.4142665388949256</v>
      </c>
      <c r="BQ87" s="42">
        <f>('SECA - Vetor de Impacto'!AM88/'Contribuição - SECA'!$BY87)*100</f>
        <v>9.8702081597968068</v>
      </c>
      <c r="BR87" s="42">
        <f>('SECA - Vetor de Impacto'!AN88/'Contribuição - SECA'!$BY87)*100</f>
        <v>7.7482259680945447</v>
      </c>
      <c r="BS87" s="42">
        <f>('SECA - Vetor de Impacto'!AO88/'Contribuição - SECA'!$BY87)*100</f>
        <v>4.9881965889271029</v>
      </c>
      <c r="BT87" s="42">
        <f>('SECA - Vetor de Impacto'!AP88/'Contribuição - SECA'!$BY87)*100</f>
        <v>6.8848697743428531</v>
      </c>
      <c r="BU87" s="42">
        <f>('SECA - Vetor de Impacto'!AQ88/'Contribuição - SECA'!$BY87)*100</f>
        <v>9.44029243382756</v>
      </c>
      <c r="BV87" s="42">
        <f>('SECA - Vetor de Impacto'!AR88/'Contribuição - SECA'!$BY87)*100</f>
        <v>9.0374462079646953</v>
      </c>
      <c r="BW87" s="42">
        <f>('SECA - Vetor de Impacto'!AS88/'Contribuição - SECA'!$BY87)*100</f>
        <v>10.864030707518033</v>
      </c>
      <c r="BX87" s="42">
        <f>('SECA - Vetor de Impacto'!AT88/'Contribuição - SECA'!$BY87)*100</f>
        <v>7.2457931537453115</v>
      </c>
      <c r="BY87" s="77">
        <f>SUM('SECA - Vetor de Impacto'!AH88:AT88)</f>
        <v>7.7893299215349607</v>
      </c>
      <c r="BZ87" s="77">
        <f t="shared" si="9"/>
        <v>100.00000000000001</v>
      </c>
      <c r="CA87" s="42">
        <f>('SECA - Vetor de Impacto'!AU88/'Contribuição - SECA'!$CI87)*100</f>
        <v>15.533783037874905</v>
      </c>
      <c r="CB87" s="42">
        <f>('SECA - Vetor de Impacto'!AV88/'Contribuição - SECA'!$CI87)*100</f>
        <v>0</v>
      </c>
      <c r="CC87" s="42">
        <f>('SECA - Vetor de Impacto'!AW88/'Contribuição - SECA'!$CI87)*100</f>
        <v>0</v>
      </c>
      <c r="CD87" s="42">
        <f>('SECA - Vetor de Impacto'!AX88/'Contribuição - SECA'!$CI87)*100</f>
        <v>8.4117616328419054</v>
      </c>
      <c r="CE87" s="42">
        <f>('SECA - Vetor de Impacto'!AY88/'Contribuição - SECA'!$CI87)*100</f>
        <v>25.235284898525713</v>
      </c>
      <c r="CF87" s="42">
        <f>('SECA - Vetor de Impacto'!AZ88/'Contribuição - SECA'!$CI87)*100</f>
        <v>25.235284898525713</v>
      </c>
      <c r="CG87" s="42">
        <f>('SECA - Vetor de Impacto'!BA88/'Contribuição - SECA'!$CI87)*100</f>
        <v>5.2573510205261931</v>
      </c>
      <c r="CH87" s="42">
        <f>('SECA - Vetor de Impacto'!BB88/'Contribuição - SECA'!$CI87)*100</f>
        <v>20.326534511705578</v>
      </c>
      <c r="CI87" s="77">
        <f>SUM('SECA - Vetor de Impacto'!AU88:BB88)</f>
        <v>3.9627054103852095</v>
      </c>
      <c r="CJ87" s="77">
        <f t="shared" si="10"/>
        <v>100</v>
      </c>
    </row>
    <row r="88" spans="1:88" x14ac:dyDescent="0.25">
      <c r="A88" s="34" t="s">
        <v>1041</v>
      </c>
      <c r="B88" s="34" t="s">
        <v>1042</v>
      </c>
      <c r="C88" s="42">
        <v>3.4788043275695122</v>
      </c>
      <c r="D88" s="42">
        <v>2.9675590059568293</v>
      </c>
      <c r="E88" s="42">
        <v>3.0624038480726163</v>
      </c>
      <c r="F88" s="42">
        <v>3.1339591959009234</v>
      </c>
      <c r="G88" s="42">
        <v>0.7108650069189042</v>
      </c>
      <c r="H88" s="42">
        <v>5.9878516498166992</v>
      </c>
      <c r="I88" s="42">
        <v>2.141159989273973</v>
      </c>
      <c r="J88" s="42">
        <v>2.7433747819707812</v>
      </c>
      <c r="K88" s="42">
        <v>4.1342933069972698</v>
      </c>
      <c r="L88" s="42">
        <v>5.7157904752334865</v>
      </c>
      <c r="M88" s="42">
        <v>6.330435602299656</v>
      </c>
      <c r="N88" s="42">
        <v>6.5205297123782442</v>
      </c>
      <c r="O88" s="42">
        <v>6.0191092313314369</v>
      </c>
      <c r="P88" s="42">
        <v>0.44107303578658452</v>
      </c>
      <c r="Q88" s="42">
        <v>6.5205297123782442</v>
      </c>
      <c r="R88" s="42">
        <v>6.5205297123782442</v>
      </c>
      <c r="S88" s="42">
        <v>2.1735099041260821</v>
      </c>
      <c r="T88" s="42">
        <v>6.5205297123782442</v>
      </c>
      <c r="U88" s="42">
        <v>0</v>
      </c>
      <c r="V88" s="42">
        <v>5.9771522363467238</v>
      </c>
      <c r="W88" s="42">
        <v>4.5696434642003885</v>
      </c>
      <c r="X88" s="42">
        <v>3.7677165486813697</v>
      </c>
      <c r="Y88" s="42">
        <v>3.0242694972307702</v>
      </c>
      <c r="Z88" s="42">
        <v>3.6181823723334094</v>
      </c>
      <c r="AA88" s="42">
        <v>1.8483784666385372</v>
      </c>
      <c r="AB88" s="42">
        <v>1.6648160967774241</v>
      </c>
      <c r="AC88" s="42">
        <v>0.40753310702364026</v>
      </c>
      <c r="AD88" s="74">
        <f t="shared" si="6"/>
        <v>99.999999999999986</v>
      </c>
      <c r="AF88" s="42">
        <f>('SECA - Vetor de Impacto'!AH89/'Contribuição - SECA'!$BA88)*100</f>
        <v>4.0607455532286068</v>
      </c>
      <c r="AG88" s="42">
        <f>('SECA - Vetor de Impacto'!AI89/'Contribuição - SECA'!$BA88)*100</f>
        <v>3.4639781093413369</v>
      </c>
      <c r="AH88" s="42">
        <f>('SECA - Vetor de Impacto'!AJ89/'Contribuição - SECA'!$BA88)*100</f>
        <v>3.574688783067971</v>
      </c>
      <c r="AI88" s="42">
        <f>('SECA - Vetor de Impacto'!AK89/'Contribuição - SECA'!$BA88)*100</f>
        <v>3.6582140501261886</v>
      </c>
      <c r="AJ88" s="42">
        <f>('SECA - Vetor de Impacto'!AL89/'Contribuição - SECA'!$BA88)*100</f>
        <v>0.82977990251280764</v>
      </c>
      <c r="AK88" s="42">
        <f>('SECA - Vetor de Impacto'!AM89/'Contribuição - SECA'!$BA88)*100</f>
        <v>6.9895112431844266</v>
      </c>
      <c r="AL88" s="42">
        <f>('SECA - Vetor de Impacto'!AN89/'Contribuição - SECA'!$BA88)*100</f>
        <v>2.4993374408240743</v>
      </c>
      <c r="AM88" s="42">
        <f>('SECA - Vetor de Impacto'!AO89/'Contribuição - SECA'!$BA88)*100</f>
        <v>3.2022919077229277</v>
      </c>
      <c r="AN88" s="42">
        <f>('SECA - Vetor de Impacto'!AP89/'Contribuição - SECA'!$BA88)*100</f>
        <v>4.8258860175275267</v>
      </c>
      <c r="AO88" s="42">
        <f>('SECA - Vetor de Impacto'!AQ89/'Contribuição - SECA'!$BA88)*100</f>
        <v>6.6719391405687016</v>
      </c>
      <c r="AP88" s="42">
        <f>('SECA - Vetor de Impacto'!AR89/'Contribuição - SECA'!$BA88)*100</f>
        <v>7.3894033126025942</v>
      </c>
      <c r="AQ88" s="42">
        <f>('SECA - Vetor de Impacto'!AS89/'Contribuição - SECA'!$BA88)*100</f>
        <v>7.6112967390534818</v>
      </c>
      <c r="AR88" s="42">
        <f>('SECA - Vetor de Impacto'!AT89/'Contribuição - SECA'!$BA88)*100</f>
        <v>7.0259976543731035</v>
      </c>
      <c r="AS88" s="42">
        <f>('SECA - Vetor de Impacto'!AU89/'Contribuição - SECA'!$BA88)*100</f>
        <v>0.51485660016146062</v>
      </c>
      <c r="AT88" s="42">
        <f>('SECA - Vetor de Impacto'!AV89/'Contribuição - SECA'!$BA88)*100</f>
        <v>7.6112967390534818</v>
      </c>
      <c r="AU88" s="42">
        <f>('SECA - Vetor de Impacto'!AW89/'Contribuição - SECA'!$BA88)*100</f>
        <v>7.6112967390534818</v>
      </c>
      <c r="AV88" s="42">
        <f>('SECA - Vetor de Impacto'!AX89/'Contribuição - SECA'!$BA88)*100</f>
        <v>2.5370989130178279</v>
      </c>
      <c r="AW88" s="42">
        <f>('SECA - Vetor de Impacto'!AY89/'Contribuição - SECA'!$BA88)*100</f>
        <v>7.6112967390534818</v>
      </c>
      <c r="AX88" s="42">
        <f>('SECA - Vetor de Impacto'!AZ89/'Contribuição - SECA'!$BA88)*100</f>
        <v>0</v>
      </c>
      <c r="AY88" s="42">
        <f>('SECA - Vetor de Impacto'!BA89/'Contribuição - SECA'!$BA88)*100</f>
        <v>6.9770220107990237</v>
      </c>
      <c r="AZ88" s="42">
        <f>('SECA - Vetor de Impacto'!BB89/'Contribuição - SECA'!$BA88)*100</f>
        <v>5.3340624047275078</v>
      </c>
      <c r="BA88" s="77">
        <f>SUM('SECA - Vetor de Impacto'!AH89:BB89)</f>
        <v>13.138365698830409</v>
      </c>
      <c r="BB88" s="77">
        <f t="shared" si="7"/>
        <v>100.00000000000001</v>
      </c>
      <c r="BC88" s="42">
        <f>('SECA - Vetor de Impacto'!BC89/'Contribuição - SECA'!$BI88)*100</f>
        <v>26.290865032900086</v>
      </c>
      <c r="BD88" s="42">
        <f>('SECA - Vetor de Impacto'!BD89/'Contribuição - SECA'!$BI88)*100</f>
        <v>21.103143017124793</v>
      </c>
      <c r="BE88" s="42">
        <f>('SECA - Vetor de Impacto'!BE89/'Contribuição - SECA'!$BI88)*100</f>
        <v>25.24742591072248</v>
      </c>
      <c r="BF88" s="42">
        <f>('SECA - Vetor de Impacto'!BF89/'Contribuição - SECA'!$BI88)*100</f>
        <v>12.89785687649993</v>
      </c>
      <c r="BG88" s="42">
        <f>('SECA - Vetor de Impacto'!BG89/'Contribuição - SECA'!$BI88)*100</f>
        <v>11.616971377608877</v>
      </c>
      <c r="BH88" s="42">
        <f>('SECA - Vetor de Impacto'!BH89/'Contribuição - SECA'!$BI88)*100</f>
        <v>2.8437377851438397</v>
      </c>
      <c r="BI88" s="77">
        <f>SUM('SECA - Vetor de Impacto'!BC89:BH89)</f>
        <v>2.197811638137328</v>
      </c>
      <c r="BJ88" s="77">
        <f t="shared" si="8"/>
        <v>100.00000000000001</v>
      </c>
      <c r="BL88" s="42">
        <f>('SECA - Vetor de Impacto'!AH89/'Contribuição - SECA'!$BY88)*100</f>
        <v>6.5704593037412069</v>
      </c>
      <c r="BM88" s="42">
        <f>('SECA - Vetor de Impacto'!AI89/'Contribuição - SECA'!$BY88)*100</f>
        <v>5.6048641556429839</v>
      </c>
      <c r="BN88" s="42">
        <f>('SECA - Vetor de Impacto'!AJ89/'Contribuição - SECA'!$BY88)*100</f>
        <v>5.7839987423033739</v>
      </c>
      <c r="BO88" s="42">
        <f>('SECA - Vetor de Impacto'!AK89/'Contribuição - SECA'!$BY88)*100</f>
        <v>5.9191461828032583</v>
      </c>
      <c r="BP88" s="42">
        <f>('SECA - Vetor de Impacto'!AL89/'Contribuição - SECA'!$BY88)*100</f>
        <v>1.3426192331080578</v>
      </c>
      <c r="BQ88" s="42">
        <f>('SECA - Vetor de Impacto'!AM89/'Contribuição - SECA'!$BY88)*100</f>
        <v>11.309326963338421</v>
      </c>
      <c r="BR88" s="42">
        <f>('SECA - Vetor de Impacto'!AN89/'Contribuição - SECA'!$BY88)*100</f>
        <v>4.0440344577105245</v>
      </c>
      <c r="BS88" s="42">
        <f>('SECA - Vetor de Impacto'!AO89/'Contribuição - SECA'!$BY88)*100</f>
        <v>5.1814447328925688</v>
      </c>
      <c r="BT88" s="42">
        <f>('SECA - Vetor de Impacto'!AP89/'Contribuição - SECA'!$BY88)*100</f>
        <v>7.8084891720063059</v>
      </c>
      <c r="BU88" s="42">
        <f>('SECA - Vetor de Impacto'!AQ89/'Contribuição - SECA'!$BY88)*100</f>
        <v>10.79548177188555</v>
      </c>
      <c r="BV88" s="42">
        <f>('SECA - Vetor de Impacto'!AR89/'Contribuição - SECA'!$BY88)*100</f>
        <v>11.956369368128318</v>
      </c>
      <c r="BW88" s="42">
        <f>('SECA - Vetor de Impacto'!AS89/'Contribuição - SECA'!$BY88)*100</f>
        <v>12.315402385379072</v>
      </c>
      <c r="BX88" s="42">
        <f>('SECA - Vetor de Impacto'!AT89/'Contribuição - SECA'!$BY88)*100</f>
        <v>11.368363531060364</v>
      </c>
      <c r="BY88" s="77">
        <f>SUM('SECA - Vetor de Impacto'!AH89:AT89)</f>
        <v>8.1199133305397044</v>
      </c>
      <c r="BZ88" s="77">
        <f t="shared" si="9"/>
        <v>100.00000000000001</v>
      </c>
      <c r="CA88" s="42">
        <f>('SECA - Vetor de Impacto'!AU89/'Contribuição - SECA'!$CI88)*100</f>
        <v>1.3479004679049562</v>
      </c>
      <c r="CB88" s="42">
        <f>('SECA - Vetor de Impacto'!AV89/'Contribuição - SECA'!$CI88)*100</f>
        <v>19.92646191719464</v>
      </c>
      <c r="CC88" s="42">
        <f>('SECA - Vetor de Impacto'!AW89/'Contribuição - SECA'!$CI88)*100</f>
        <v>19.92646191719464</v>
      </c>
      <c r="CD88" s="42">
        <f>('SECA - Vetor de Impacto'!AX89/'Contribuição - SECA'!$CI88)*100</f>
        <v>6.6421539723982157</v>
      </c>
      <c r="CE88" s="42">
        <f>('SECA - Vetor de Impacto'!AY89/'Contribuição - SECA'!$CI88)*100</f>
        <v>19.92646191719464</v>
      </c>
      <c r="CF88" s="42">
        <f>('SECA - Vetor de Impacto'!AZ89/'Contribuição - SECA'!$CI88)*100</f>
        <v>0</v>
      </c>
      <c r="CG88" s="42">
        <f>('SECA - Vetor de Impacto'!BA89/'Contribuição - SECA'!$CI88)*100</f>
        <v>18.265923424095089</v>
      </c>
      <c r="CH88" s="42">
        <f>('SECA - Vetor de Impacto'!BB89/'Contribuição - SECA'!$CI88)*100</f>
        <v>13.964636384017812</v>
      </c>
      <c r="CI88" s="77">
        <f>SUM('SECA - Vetor de Impacto'!AU89:BB89)</f>
        <v>5.0184523682907054</v>
      </c>
      <c r="CJ88" s="77">
        <f t="shared" si="10"/>
        <v>100</v>
      </c>
    </row>
    <row r="89" spans="1:88" x14ac:dyDescent="0.25">
      <c r="A89" s="34" t="s">
        <v>1043</v>
      </c>
      <c r="B89" s="34" t="s">
        <v>1044</v>
      </c>
      <c r="C89" s="42">
        <v>0.68585252265684449</v>
      </c>
      <c r="D89" s="42">
        <v>6.385944826722854</v>
      </c>
      <c r="E89" s="42">
        <v>2.2010457012442384</v>
      </c>
      <c r="F89" s="42">
        <v>1.9836634971828997</v>
      </c>
      <c r="G89" s="42">
        <v>1.4458408186671479</v>
      </c>
      <c r="H89" s="42">
        <v>5.0402637331191542</v>
      </c>
      <c r="I89" s="42">
        <v>4.1274991664475014</v>
      </c>
      <c r="J89" s="42">
        <v>3.1954804859685857</v>
      </c>
      <c r="K89" s="42">
        <v>3.7578265562147939</v>
      </c>
      <c r="L89" s="42">
        <v>5.9592775079506239</v>
      </c>
      <c r="M89" s="42">
        <v>4.9483608961606782</v>
      </c>
      <c r="N89" s="42">
        <v>5.8853335675317506</v>
      </c>
      <c r="O89" s="42">
        <v>5.9229929708738727</v>
      </c>
      <c r="P89" s="42">
        <v>0.5113230942761644</v>
      </c>
      <c r="Q89" s="42">
        <v>6.3879378115909358</v>
      </c>
      <c r="R89" s="42">
        <v>6.3879378115909358</v>
      </c>
      <c r="S89" s="42">
        <v>6.3879378115909358</v>
      </c>
      <c r="T89" s="42">
        <v>6.3879378115909358</v>
      </c>
      <c r="U89" s="42">
        <v>6.3879378115909358</v>
      </c>
      <c r="V89" s="42">
        <v>5.5894455851420677</v>
      </c>
      <c r="W89" s="42">
        <v>1.5180678806521113</v>
      </c>
      <c r="X89" s="42">
        <v>4.1398412401563807</v>
      </c>
      <c r="Y89" s="42">
        <v>0.64216449655149055</v>
      </c>
      <c r="Z89" s="42">
        <v>0.81592091692107327</v>
      </c>
      <c r="AA89" s="42">
        <v>2.1007640724960037</v>
      </c>
      <c r="AB89" s="42">
        <v>0.27182714091876348</v>
      </c>
      <c r="AC89" s="42">
        <v>0.93157426419034517</v>
      </c>
      <c r="AD89" s="74">
        <f t="shared" si="6"/>
        <v>100.00000000000001</v>
      </c>
      <c r="AF89" s="42">
        <f>('SECA - Vetor de Impacto'!AH90/'Contribuição - SECA'!$BA89)*100</f>
        <v>0.75287406560957648</v>
      </c>
      <c r="AG89" s="42">
        <f>('SECA - Vetor de Impacto'!AI90/'Contribuição - SECA'!$BA89)*100</f>
        <v>7.0099796758475872</v>
      </c>
      <c r="AH89" s="42">
        <f>('SECA - Vetor de Impacto'!AJ90/'Contribuição - SECA'!$BA89)*100</f>
        <v>2.4161319976909086</v>
      </c>
      <c r="AI89" s="42">
        <f>('SECA - Vetor de Impacto'!AK90/'Contribuição - SECA'!$BA89)*100</f>
        <v>2.1775071937332857</v>
      </c>
      <c r="AJ89" s="42">
        <f>('SECA - Vetor de Impacto'!AL90/'Contribuição - SECA'!$BA89)*100</f>
        <v>1.5871284560672902</v>
      </c>
      <c r="AK89" s="42">
        <f>('SECA - Vetor de Impacto'!AM90/'Contribuição - SECA'!$BA89)*100</f>
        <v>5.5327985582062649</v>
      </c>
      <c r="AL89" s="42">
        <f>('SECA - Vetor de Impacto'!AN90/'Contribuição - SECA'!$BA89)*100</f>
        <v>4.5308385922468206</v>
      </c>
      <c r="AM89" s="42">
        <f>('SECA - Vetor de Impacto'!AO90/'Contribuição - SECA'!$BA89)*100</f>
        <v>3.5077429995120619</v>
      </c>
      <c r="AN89" s="42">
        <f>('SECA - Vetor de Impacto'!AP90/'Contribuição - SECA'!$BA89)*100</f>
        <v>4.1250415559798066</v>
      </c>
      <c r="AO89" s="42">
        <f>('SECA - Vetor de Impacto'!AQ90/'Contribuição - SECA'!$BA89)*100</f>
        <v>6.5416184052606932</v>
      </c>
      <c r="AP89" s="42">
        <f>('SECA - Vetor de Impacto'!AR90/'Contribuição - SECA'!$BA89)*100</f>
        <v>5.4319149714054911</v>
      </c>
      <c r="AQ89" s="42">
        <f>('SECA - Vetor de Impacto'!AS90/'Contribuição - SECA'!$BA89)*100</f>
        <v>6.4604486592711421</v>
      </c>
      <c r="AR89" s="42">
        <f>('SECA - Vetor de Impacto'!AT90/'Contribuição - SECA'!$BA89)*100</f>
        <v>6.5017881413988485</v>
      </c>
      <c r="AS89" s="42">
        <f>('SECA - Vetor de Impacto'!AU90/'Contribuição - SECA'!$BA89)*100</f>
        <v>0.56128961272389211</v>
      </c>
      <c r="AT89" s="42">
        <f>('SECA - Vetor de Impacto'!AV90/'Contribuição - SECA'!$BA89)*100</f>
        <v>7.0121674152970517</v>
      </c>
      <c r="AU89" s="42">
        <f>('SECA - Vetor de Impacto'!AW90/'Contribuição - SECA'!$BA89)*100</f>
        <v>7.0121674152970517</v>
      </c>
      <c r="AV89" s="42">
        <f>('SECA - Vetor de Impacto'!AX90/'Contribuição - SECA'!$BA89)*100</f>
        <v>7.0121674152970517</v>
      </c>
      <c r="AW89" s="42">
        <f>('SECA - Vetor de Impacto'!AY90/'Contribuição - SECA'!$BA89)*100</f>
        <v>7.0121674152970517</v>
      </c>
      <c r="AX89" s="42">
        <f>('SECA - Vetor de Impacto'!AZ90/'Contribuição - SECA'!$BA89)*100</f>
        <v>7.0121674152970517</v>
      </c>
      <c r="AY89" s="42">
        <f>('SECA - Vetor de Impacto'!BA90/'Contribuição - SECA'!$BA89)*100</f>
        <v>6.1356464883849196</v>
      </c>
      <c r="AZ89" s="42">
        <f>('SECA - Vetor de Impacto'!BB90/'Contribuição - SECA'!$BA89)*100</f>
        <v>1.6664135501761612</v>
      </c>
      <c r="BA89" s="77">
        <f>SUM('SECA - Vetor de Impacto'!AH90:BB90)</f>
        <v>14.260925913127783</v>
      </c>
      <c r="BB89" s="77">
        <f t="shared" si="7"/>
        <v>100.00000000000003</v>
      </c>
      <c r="BC89" s="42">
        <f>('SECA - Vetor de Impacto'!BC90/'Contribuição - SECA'!$BI89)*100</f>
        <v>46.504138343291814</v>
      </c>
      <c r="BD89" s="42">
        <f>('SECA - Vetor de Impacto'!BD90/'Contribuição - SECA'!$BI89)*100</f>
        <v>7.2136357059075964</v>
      </c>
      <c r="BE89" s="42">
        <f>('SECA - Vetor de Impacto'!BE90/'Contribuição - SECA'!$BI89)*100</f>
        <v>9.1654962102483424</v>
      </c>
      <c r="BF89" s="42">
        <f>('SECA - Vetor de Impacto'!BF90/'Contribuição - SECA'!$BI89)*100</f>
        <v>23.598543370779339</v>
      </c>
      <c r="BG89" s="42">
        <f>('SECA - Vetor de Impacto'!BG90/'Contribuição - SECA'!$BI89)*100</f>
        <v>3.0535197447016462</v>
      </c>
      <c r="BH89" s="42">
        <f>('SECA - Vetor de Impacto'!BH90/'Contribuição - SECA'!$BI89)*100</f>
        <v>10.464666625071258</v>
      </c>
      <c r="BI89" s="77">
        <f>SUM('SECA - Vetor de Impacto'!BC90:BH90)</f>
        <v>1.3935783963145634</v>
      </c>
      <c r="BJ89" s="77">
        <f t="shared" si="8"/>
        <v>100</v>
      </c>
      <c r="BL89" s="42">
        <f>('SECA - Vetor de Impacto'!AH90/'Contribuição - SECA'!$BY89)*100</f>
        <v>1.3307348530491643</v>
      </c>
      <c r="BM89" s="42">
        <f>('SECA - Vetor de Impacto'!AI90/'Contribuição - SECA'!$BY89)*100</f>
        <v>12.39041786658405</v>
      </c>
      <c r="BN89" s="42">
        <f>('SECA - Vetor de Impacto'!AJ90/'Contribuição - SECA'!$BY89)*100</f>
        <v>4.270609396395308</v>
      </c>
      <c r="BO89" s="42">
        <f>('SECA - Vetor de Impacto'!AK90/'Contribuição - SECA'!$BY89)*100</f>
        <v>3.8488305652021708</v>
      </c>
      <c r="BP89" s="42">
        <f>('SECA - Vetor de Impacto'!AL90/'Contribuição - SECA'!$BY89)*100</f>
        <v>2.8053126667934833</v>
      </c>
      <c r="BQ89" s="42">
        <f>('SECA - Vetor de Impacto'!AM90/'Contribuição - SECA'!$BY89)*100</f>
        <v>9.7794414931053915</v>
      </c>
      <c r="BR89" s="42">
        <f>('SECA - Vetor de Impacto'!AN90/'Contribuição - SECA'!$BY89)*100</f>
        <v>8.0084374049480633</v>
      </c>
      <c r="BS89" s="42">
        <f>('SECA - Vetor de Impacto'!AO90/'Contribuição - SECA'!$BY89)*100</f>
        <v>6.2000752558935588</v>
      </c>
      <c r="BT89" s="42">
        <f>('SECA - Vetor de Impacto'!AP90/'Contribuição - SECA'!$BY89)*100</f>
        <v>7.2911750046456394</v>
      </c>
      <c r="BU89" s="42">
        <f>('SECA - Vetor de Impacto'!AQ90/'Contribuição - SECA'!$BY89)*100</f>
        <v>11.562570693918147</v>
      </c>
      <c r="BV89" s="42">
        <f>('SECA - Vetor de Impacto'!AR90/'Contribuição - SECA'!$BY89)*100</f>
        <v>9.6011257412569027</v>
      </c>
      <c r="BW89" s="42">
        <f>('SECA - Vetor de Impacto'!AS90/'Contribuição - SECA'!$BY89)*100</f>
        <v>11.419099939730346</v>
      </c>
      <c r="BX89" s="42">
        <f>('SECA - Vetor de Impacto'!AT90/'Contribuição - SECA'!$BY89)*100</f>
        <v>11.492169118477788</v>
      </c>
      <c r="BY89" s="77">
        <f>SUM('SECA - Vetor de Impacto'!AH90:AT90)</f>
        <v>8.068234815502203</v>
      </c>
      <c r="BZ89" s="77">
        <f t="shared" si="9"/>
        <v>100.00000000000001</v>
      </c>
      <c r="CA89" s="42">
        <f>('SECA - Vetor de Impacto'!AU90/'Contribuição - SECA'!$CI89)*100</f>
        <v>1.2925736899637579</v>
      </c>
      <c r="CB89" s="42">
        <f>('SECA - Vetor de Impacto'!AV90/'Contribuição - SECA'!$CI89)*100</f>
        <v>16.148068492927457</v>
      </c>
      <c r="CC89" s="42">
        <f>('SECA - Vetor de Impacto'!AW90/'Contribuição - SECA'!$CI89)*100</f>
        <v>16.148068492927457</v>
      </c>
      <c r="CD89" s="42">
        <f>('SECA - Vetor de Impacto'!AX90/'Contribuição - SECA'!$CI89)*100</f>
        <v>16.148068492927457</v>
      </c>
      <c r="CE89" s="42">
        <f>('SECA - Vetor de Impacto'!AY90/'Contribuição - SECA'!$CI89)*100</f>
        <v>16.148068492927457</v>
      </c>
      <c r="CF89" s="42">
        <f>('SECA - Vetor de Impacto'!AZ90/'Contribuição - SECA'!$CI89)*100</f>
        <v>16.148068492927457</v>
      </c>
      <c r="CG89" s="42">
        <f>('SECA - Vetor de Impacto'!BA90/'Contribuição - SECA'!$CI89)*100</f>
        <v>14.129559931311524</v>
      </c>
      <c r="CH89" s="42">
        <f>('SECA - Vetor de Impacto'!BB90/'Contribuição - SECA'!$CI89)*100</f>
        <v>3.8375239140874275</v>
      </c>
      <c r="CI89" s="77">
        <f>SUM('SECA - Vetor de Impacto'!AU90:BB90)</f>
        <v>6.1926910976255805</v>
      </c>
      <c r="CJ89" s="77">
        <f t="shared" si="10"/>
        <v>100</v>
      </c>
    </row>
    <row r="90" spans="1:88" x14ac:dyDescent="0.25">
      <c r="A90" s="34" t="s">
        <v>1045</v>
      </c>
      <c r="B90" s="34" t="s">
        <v>1046</v>
      </c>
      <c r="C90" s="42">
        <v>2.6311064362920207</v>
      </c>
      <c r="D90" s="42">
        <v>4.0338659648466146</v>
      </c>
      <c r="E90" s="42">
        <v>3.1604152521148476</v>
      </c>
      <c r="F90" s="42">
        <v>3.2717660371200474</v>
      </c>
      <c r="G90" s="42">
        <v>1.3384438828898111</v>
      </c>
      <c r="H90" s="42">
        <v>5.8716289522285505</v>
      </c>
      <c r="I90" s="42">
        <v>3.4809255181762531</v>
      </c>
      <c r="J90" s="42">
        <v>2.8321321356915221</v>
      </c>
      <c r="K90" s="42">
        <v>2.0813939086253042</v>
      </c>
      <c r="L90" s="42">
        <v>5.1259870222674593</v>
      </c>
      <c r="M90" s="42">
        <v>5.5673912746481546</v>
      </c>
      <c r="N90" s="42">
        <v>5.7103328964395974</v>
      </c>
      <c r="O90" s="42">
        <v>5.4448327945226866</v>
      </c>
      <c r="P90" s="42">
        <v>1.914896087726988</v>
      </c>
      <c r="Q90" s="42">
        <v>6.5833830612939321</v>
      </c>
      <c r="R90" s="42">
        <v>0</v>
      </c>
      <c r="S90" s="42">
        <v>2.1944610204313113</v>
      </c>
      <c r="T90" s="42">
        <v>6.5833830612939321</v>
      </c>
      <c r="U90" s="42">
        <v>6.5833830612939321</v>
      </c>
      <c r="V90" s="42">
        <v>3.2916915306469652</v>
      </c>
      <c r="W90" s="42">
        <v>4.4037095140461231</v>
      </c>
      <c r="X90" s="42">
        <v>3.2055453335639168</v>
      </c>
      <c r="Y90" s="42">
        <v>2.3301488416107325</v>
      </c>
      <c r="Z90" s="42">
        <v>2.435372747654085</v>
      </c>
      <c r="AA90" s="42">
        <v>3.8219180346259169</v>
      </c>
      <c r="AB90" s="42">
        <v>3.221655540633201</v>
      </c>
      <c r="AC90" s="42">
        <v>2.8802300893160964</v>
      </c>
      <c r="AD90" s="74">
        <f t="shared" si="6"/>
        <v>100.00000000000003</v>
      </c>
      <c r="AF90" s="42">
        <f>('SECA - Vetor de Impacto'!AH91/'Contribuição - SECA'!$BA90)*100</f>
        <v>3.2045579309304064</v>
      </c>
      <c r="AG90" s="42">
        <f>('SECA - Vetor de Impacto'!AI91/'Contribuição - SECA'!$BA90)*100</f>
        <v>4.9130498833703369</v>
      </c>
      <c r="AH90" s="42">
        <f>('SECA - Vetor de Impacto'!AJ91/'Contribuição - SECA'!$BA90)*100</f>
        <v>3.8492299746987508</v>
      </c>
      <c r="AI90" s="42">
        <f>('SECA - Vetor de Impacto'!AK91/'Contribuição - SECA'!$BA90)*100</f>
        <v>3.9848497414561215</v>
      </c>
      <c r="AJ90" s="42">
        <f>('SECA - Vetor de Impacto'!AL91/'Contribuição - SECA'!$BA90)*100</f>
        <v>1.6301586666575245</v>
      </c>
      <c r="AK90" s="42">
        <f>('SECA - Vetor de Impacto'!AM91/'Contribuição - SECA'!$BA90)*100</f>
        <v>7.1513546038303453</v>
      </c>
      <c r="AL90" s="42">
        <f>('SECA - Vetor de Impacto'!AN91/'Contribuição - SECA'!$BA90)*100</f>
        <v>4.2395956782235231</v>
      </c>
      <c r="AM90" s="42">
        <f>('SECA - Vetor de Impacto'!AO91/'Contribuição - SECA'!$BA90)*100</f>
        <v>3.4493973226196926</v>
      </c>
      <c r="AN90" s="42">
        <f>('SECA - Vetor de Impacto'!AP91/'Contribuição - SECA'!$BA90)*100</f>
        <v>2.535035171999851</v>
      </c>
      <c r="AO90" s="42">
        <f>('SECA - Vetor de Impacto'!AQ91/'Contribuição - SECA'!$BA90)*100</f>
        <v>6.2431994918469274</v>
      </c>
      <c r="AP90" s="42">
        <f>('SECA - Vetor de Impacto'!AR91/'Contribuição - SECA'!$BA90)*100</f>
        <v>6.780808110868211</v>
      </c>
      <c r="AQ90" s="42">
        <f>('SECA - Vetor de Impacto'!AS91/'Contribuição - SECA'!$BA90)*100</f>
        <v>6.9549039594638939</v>
      </c>
      <c r="AR90" s="42">
        <f>('SECA - Vetor de Impacto'!AT91/'Contribuição - SECA'!$BA90)*100</f>
        <v>6.6315379239721111</v>
      </c>
      <c r="AS90" s="42">
        <f>('SECA - Vetor de Impacto'!AU91/'Contribuição - SECA'!$BA90)*100</f>
        <v>2.3322490341671842</v>
      </c>
      <c r="AT90" s="42">
        <f>('SECA - Vetor de Impacto'!AV91/'Contribuição - SECA'!$BA90)*100</f>
        <v>8.0182360205670058</v>
      </c>
      <c r="AU90" s="42">
        <f>('SECA - Vetor de Impacto'!AW91/'Contribuição - SECA'!$BA90)*100</f>
        <v>0</v>
      </c>
      <c r="AV90" s="42">
        <f>('SECA - Vetor de Impacto'!AX91/'Contribuição - SECA'!$BA90)*100</f>
        <v>2.6727453401890031</v>
      </c>
      <c r="AW90" s="42">
        <f>('SECA - Vetor de Impacto'!AY91/'Contribuição - SECA'!$BA90)*100</f>
        <v>8.0182360205670058</v>
      </c>
      <c r="AX90" s="42">
        <f>('SECA - Vetor de Impacto'!AZ91/'Contribuição - SECA'!$BA90)*100</f>
        <v>8.0182360205670058</v>
      </c>
      <c r="AY90" s="42">
        <f>('SECA - Vetor de Impacto'!BA91/'Contribuição - SECA'!$BA90)*100</f>
        <v>4.009118010283502</v>
      </c>
      <c r="AZ90" s="42">
        <f>('SECA - Vetor de Impacto'!BB91/'Contribuição - SECA'!$BA90)*100</f>
        <v>5.3635010937215988</v>
      </c>
      <c r="BA90" s="77">
        <f>SUM('SECA - Vetor de Impacto'!AH91:BB91)</f>
        <v>12.471571021792963</v>
      </c>
      <c r="BB90" s="77">
        <f t="shared" si="7"/>
        <v>99.999999999999986</v>
      </c>
      <c r="BC90" s="42">
        <f>('SECA - Vetor de Impacto'!BC91/'Contribuição - SECA'!$BI90)*100</f>
        <v>17.913207686566189</v>
      </c>
      <c r="BD90" s="42">
        <f>('SECA - Vetor de Impacto'!BD91/'Contribuição - SECA'!$BI90)*100</f>
        <v>13.021322675844916</v>
      </c>
      <c r="BE90" s="42">
        <f>('SECA - Vetor de Impacto'!BE91/'Contribuição - SECA'!$BI90)*100</f>
        <v>13.609334226581799</v>
      </c>
      <c r="BF90" s="42">
        <f>('SECA - Vetor de Impacto'!BF91/'Contribuição - SECA'!$BI90)*100</f>
        <v>21.357617625444764</v>
      </c>
      <c r="BG90" s="42">
        <f>('SECA - Vetor de Impacto'!BG91/'Contribuição - SECA'!$BI90)*100</f>
        <v>18.003234641444664</v>
      </c>
      <c r="BH90" s="42">
        <f>('SECA - Vetor de Impacto'!BH91/'Contribuição - SECA'!$BI90)*100</f>
        <v>16.095283144117655</v>
      </c>
      <c r="BI90" s="77">
        <f>SUM('SECA - Vetor de Impacto'!BC91:BH91)</f>
        <v>2.7181876583506597</v>
      </c>
      <c r="BJ90" s="77">
        <f t="shared" si="8"/>
        <v>99.999999999999986</v>
      </c>
      <c r="BL90" s="42">
        <f>('SECA - Vetor de Impacto'!AH91/'Contribuição - SECA'!$BY90)*100</f>
        <v>5.2049354646620705</v>
      </c>
      <c r="BM90" s="42">
        <f>('SECA - Vetor de Impacto'!AI91/'Contribuição - SECA'!$BY90)*100</f>
        <v>7.979917395402973</v>
      </c>
      <c r="BN90" s="42">
        <f>('SECA - Vetor de Impacto'!AJ91/'Contribuição - SECA'!$BY90)*100</f>
        <v>6.2520304013143182</v>
      </c>
      <c r="BO90" s="42">
        <f>('SECA - Vetor de Impacto'!AK91/'Contribuição - SECA'!$BY90)*100</f>
        <v>6.4723079400323291</v>
      </c>
      <c r="BP90" s="42">
        <f>('SECA - Vetor de Impacto'!AL91/'Contribuição - SECA'!$BY90)*100</f>
        <v>2.6477507475261959</v>
      </c>
      <c r="BQ90" s="42">
        <f>('SECA - Vetor de Impacto'!AM91/'Contribuição - SECA'!$BY90)*100</f>
        <v>11.615436512656162</v>
      </c>
      <c r="BR90" s="42">
        <f>('SECA - Vetor de Impacto'!AN91/'Contribuição - SECA'!$BY90)*100</f>
        <v>6.8860736416791219</v>
      </c>
      <c r="BS90" s="42">
        <f>('SECA - Vetor de Impacto'!AO91/'Contribuição - SECA'!$BY90)*100</f>
        <v>5.6026106699219271</v>
      </c>
      <c r="BT90" s="42">
        <f>('SECA - Vetor de Impacto'!AP91/'Contribuição - SECA'!$BY90)*100</f>
        <v>4.1174772793315686</v>
      </c>
      <c r="BU90" s="42">
        <f>('SECA - Vetor de Impacto'!AQ91/'Contribuição - SECA'!$BY90)*100</f>
        <v>10.140384773334276</v>
      </c>
      <c r="BV90" s="42">
        <f>('SECA - Vetor de Impacto'!AR91/'Contribuição - SECA'!$BY90)*100</f>
        <v>11.013584206005929</v>
      </c>
      <c r="BW90" s="42">
        <f>('SECA - Vetor de Impacto'!AS91/'Contribuição - SECA'!$BY90)*100</f>
        <v>11.296355707141819</v>
      </c>
      <c r="BX90" s="42">
        <f>('SECA - Vetor de Impacto'!AT91/'Contribuição - SECA'!$BY90)*100</f>
        <v>10.771135260991329</v>
      </c>
      <c r="BY90" s="77">
        <f>SUM('SECA - Vetor de Impacto'!AH91:AT91)</f>
        <v>7.6784567456002568</v>
      </c>
      <c r="BZ90" s="77">
        <f t="shared" si="9"/>
        <v>100.00000000000001</v>
      </c>
      <c r="CA90" s="42">
        <f>('SECA - Vetor de Impacto'!AU91/'Contribuição - SECA'!$CI90)*100</f>
        <v>6.0684573315094168</v>
      </c>
      <c r="CB90" s="42">
        <f>('SECA - Vetor de Impacto'!AV91/'Contribuição - SECA'!$CI90)*100</f>
        <v>20.863262221119534</v>
      </c>
      <c r="CC90" s="42">
        <f>('SECA - Vetor de Impacto'!AW91/'Contribuição - SECA'!$CI90)*100</f>
        <v>0</v>
      </c>
      <c r="CD90" s="42">
        <f>('SECA - Vetor de Impacto'!AX91/'Contribuição - SECA'!$CI90)*100</f>
        <v>6.9544207403731813</v>
      </c>
      <c r="CE90" s="42">
        <f>('SECA - Vetor de Impacto'!AY91/'Contribuição - SECA'!$CI90)*100</f>
        <v>20.863262221119534</v>
      </c>
      <c r="CF90" s="42">
        <f>('SECA - Vetor de Impacto'!AZ91/'Contribuição - SECA'!$CI90)*100</f>
        <v>20.863262221119534</v>
      </c>
      <c r="CG90" s="42">
        <f>('SECA - Vetor de Impacto'!BA91/'Contribuição - SECA'!$CI90)*100</f>
        <v>10.431631110559767</v>
      </c>
      <c r="CH90" s="42">
        <f>('SECA - Vetor de Impacto'!BB91/'Contribuição - SECA'!$CI90)*100</f>
        <v>13.955704154199017</v>
      </c>
      <c r="CI90" s="77">
        <f>SUM('SECA - Vetor de Impacto'!AU91:BB91)</f>
        <v>4.7931142761927061</v>
      </c>
      <c r="CJ90" s="77">
        <f t="shared" si="10"/>
        <v>99.999999999999972</v>
      </c>
    </row>
    <row r="91" spans="1:88" x14ac:dyDescent="0.25">
      <c r="A91" s="34" t="s">
        <v>1047</v>
      </c>
      <c r="B91" s="34" t="s">
        <v>1048</v>
      </c>
      <c r="C91" s="42">
        <v>3.9480213089676925</v>
      </c>
      <c r="D91" s="42">
        <v>2.9829494485223242</v>
      </c>
      <c r="E91" s="42">
        <v>3.3940924899427358</v>
      </c>
      <c r="F91" s="42">
        <v>3.2013258818518242</v>
      </c>
      <c r="G91" s="42">
        <v>0.91410501827730428</v>
      </c>
      <c r="H91" s="42">
        <v>3.9311578396481668</v>
      </c>
      <c r="I91" s="42">
        <v>4.822101712420249</v>
      </c>
      <c r="J91" s="42">
        <v>2.9576627243354485</v>
      </c>
      <c r="K91" s="42">
        <v>4.1169757306629435</v>
      </c>
      <c r="L91" s="42">
        <v>5.0060534312866221</v>
      </c>
      <c r="M91" s="42">
        <v>4.3138512233426765</v>
      </c>
      <c r="N91" s="42">
        <v>4.9404612388666695</v>
      </c>
      <c r="O91" s="42">
        <v>3.8480145121935427</v>
      </c>
      <c r="P91" s="42">
        <v>1.5152056191635002</v>
      </c>
      <c r="Q91" s="42">
        <v>0</v>
      </c>
      <c r="R91" s="42">
        <v>0</v>
      </c>
      <c r="S91" s="42">
        <v>6.7199369209901061</v>
      </c>
      <c r="T91" s="42">
        <v>6.7199369209901061</v>
      </c>
      <c r="U91" s="42">
        <v>6.7199369209901061</v>
      </c>
      <c r="V91" s="42">
        <v>2.7999737170792098</v>
      </c>
      <c r="W91" s="42">
        <v>4.6731636809041701</v>
      </c>
      <c r="X91" s="42">
        <v>3.5774870798383902</v>
      </c>
      <c r="Y91" s="42">
        <v>3.8541215813931893</v>
      </c>
      <c r="Z91" s="42">
        <v>3.4626417085198815</v>
      </c>
      <c r="AA91" s="42">
        <v>4.2294029347583777</v>
      </c>
      <c r="AB91" s="42">
        <v>3.4314571511438841</v>
      </c>
      <c r="AC91" s="42">
        <v>3.9199632039108949</v>
      </c>
      <c r="AD91" s="74">
        <f t="shared" si="6"/>
        <v>100.00000000000003</v>
      </c>
      <c r="AF91" s="42">
        <f>('SECA - Vetor de Impacto'!AH92/'Contribuição - SECA'!$BA91)*100</f>
        <v>5.0925831153076331</v>
      </c>
      <c r="AG91" s="42">
        <f>('SECA - Vetor de Impacto'!AI92/'Contribuição - SECA'!$BA91)*100</f>
        <v>3.8477294843509964</v>
      </c>
      <c r="AH91" s="42">
        <f>('SECA - Vetor de Impacto'!AJ92/'Contribuição - SECA'!$BA91)*100</f>
        <v>4.3780660623116878</v>
      </c>
      <c r="AI91" s="42">
        <f>('SECA - Vetor de Impacto'!AK92/'Contribuição - SECA'!$BA91)*100</f>
        <v>4.1294149288111992</v>
      </c>
      <c r="AJ91" s="42">
        <f>('SECA - Vetor de Impacto'!AL92/'Contribuição - SECA'!$BA91)*100</f>
        <v>1.1791111084236223</v>
      </c>
      <c r="AK91" s="42">
        <f>('SECA - Vetor de Impacto'!AM92/'Contribuição - SECA'!$BA91)*100</f>
        <v>5.0708307962593402</v>
      </c>
      <c r="AL91" s="42">
        <f>('SECA - Vetor de Impacto'!AN92/'Contribuição - SECA'!$BA91)*100</f>
        <v>6.220066164584205</v>
      </c>
      <c r="AM91" s="42">
        <f>('SECA - Vetor de Impacto'!AO92/'Contribuição - SECA'!$BA91)*100</f>
        <v>3.8151119439281471</v>
      </c>
      <c r="AN91" s="42">
        <f>('SECA - Vetor de Impacto'!AP92/'Contribuição - SECA'!$BA91)*100</f>
        <v>5.3105187260469728</v>
      </c>
      <c r="AO91" s="42">
        <f>('SECA - Vetor de Impacto'!AQ92/'Contribuição - SECA'!$BA91)*100</f>
        <v>6.4573469045343268</v>
      </c>
      <c r="AP91" s="42">
        <f>('SECA - Vetor de Impacto'!AR92/'Contribuição - SECA'!$BA91)*100</f>
        <v>5.5644699414472854</v>
      </c>
      <c r="AQ91" s="42">
        <f>('SECA - Vetor de Impacto'!AS92/'Contribuição - SECA'!$BA91)*100</f>
        <v>6.3727390299883808</v>
      </c>
      <c r="AR91" s="42">
        <f>('SECA - Vetor de Impacto'!AT92/'Contribuição - SECA'!$BA91)*100</f>
        <v>4.9635835773590387</v>
      </c>
      <c r="AS91" s="42">
        <f>('SECA - Vetor de Impacto'!AU92/'Contribuição - SECA'!$BA91)*100</f>
        <v>1.9544754064128669</v>
      </c>
      <c r="AT91" s="42">
        <f>('SECA - Vetor de Impacto'!AV92/'Contribuição - SECA'!$BA91)*100</f>
        <v>0</v>
      </c>
      <c r="AU91" s="42">
        <f>('SECA - Vetor de Impacto'!AW92/'Contribuição - SECA'!$BA91)*100</f>
        <v>0</v>
      </c>
      <c r="AV91" s="42">
        <f>('SECA - Vetor de Impacto'!AX92/'Contribuição - SECA'!$BA91)*100</f>
        <v>8.6680984274410431</v>
      </c>
      <c r="AW91" s="42">
        <f>('SECA - Vetor de Impacto'!AY92/'Contribuição - SECA'!$BA91)*100</f>
        <v>8.6680984274410431</v>
      </c>
      <c r="AX91" s="42">
        <f>('SECA - Vetor de Impacto'!AZ92/'Contribuição - SECA'!$BA91)*100</f>
        <v>8.6680984274410431</v>
      </c>
      <c r="AY91" s="42">
        <f>('SECA - Vetor de Impacto'!BA92/'Contribuição - SECA'!$BA91)*100</f>
        <v>3.6117076781004327</v>
      </c>
      <c r="AZ91" s="42">
        <f>('SECA - Vetor de Impacto'!BB92/'Contribuição - SECA'!$BA91)*100</f>
        <v>6.0279498498107511</v>
      </c>
      <c r="BA91" s="77">
        <f>SUM('SECA - Vetor de Impacto'!AH92:BB92)</f>
        <v>11.536555662938124</v>
      </c>
      <c r="BB91" s="77">
        <f t="shared" si="7"/>
        <v>99.999999999999986</v>
      </c>
      <c r="BC91" s="42">
        <f>('SECA - Vetor de Impacto'!BC92/'Contribuição - SECA'!$BI91)*100</f>
        <v>15.917576663051047</v>
      </c>
      <c r="BD91" s="42">
        <f>('SECA - Vetor de Impacto'!BD92/'Contribuição - SECA'!$BI91)*100</f>
        <v>17.148426918516499</v>
      </c>
      <c r="BE91" s="42">
        <f>('SECA - Vetor de Impacto'!BE92/'Contribuição - SECA'!$BI91)*100</f>
        <v>15.40658669675283</v>
      </c>
      <c r="BF91" s="42">
        <f>('SECA - Vetor de Impacto'!BF92/'Contribuição - SECA'!$BI91)*100</f>
        <v>18.818193874788438</v>
      </c>
      <c r="BG91" s="42">
        <f>('SECA - Vetor de Impacto'!BG92/'Contribuição - SECA'!$BI91)*100</f>
        <v>15.267834949602378</v>
      </c>
      <c r="BH91" s="42">
        <f>('SECA - Vetor de Impacto'!BH92/'Contribuição - SECA'!$BI91)*100</f>
        <v>17.441380897288823</v>
      </c>
      <c r="BI91" s="77">
        <f>SUM('SECA - Vetor de Impacto'!BC92:BH92)</f>
        <v>3.344536403215697</v>
      </c>
      <c r="BJ91" s="77">
        <f t="shared" si="8"/>
        <v>100.00000000000001</v>
      </c>
      <c r="BL91" s="42">
        <f>('SECA - Vetor de Impacto'!AH92/'Contribuição - SECA'!$BY91)*100</f>
        <v>8.1609853241969255</v>
      </c>
      <c r="BM91" s="42">
        <f>('SECA - Vetor de Impacto'!AI92/'Contribuição - SECA'!$BY91)*100</f>
        <v>6.1660778316764668</v>
      </c>
      <c r="BN91" s="42">
        <f>('SECA - Vetor de Impacto'!AJ92/'Contribuição - SECA'!$BY91)*100</f>
        <v>7.0159547863819114</v>
      </c>
      <c r="BO91" s="42">
        <f>('SECA - Vetor de Impacto'!AK92/'Contribuição - SECA'!$BY91)*100</f>
        <v>6.6174854427510157</v>
      </c>
      <c r="BP91" s="42">
        <f>('SECA - Vetor de Impacto'!AL92/'Contribuição - SECA'!$BY91)*100</f>
        <v>1.8895535396404539</v>
      </c>
      <c r="BQ91" s="42">
        <f>('SECA - Vetor de Impacto'!AM92/'Contribuição - SECA'!$BY91)*100</f>
        <v>8.1261267165903508</v>
      </c>
      <c r="BR91" s="42">
        <f>('SECA - Vetor de Impacto'!AN92/'Contribuição - SECA'!$BY91)*100</f>
        <v>9.9678036735663795</v>
      </c>
      <c r="BS91" s="42">
        <f>('SECA - Vetor de Impacto'!AO92/'Contribuição - SECA'!$BY91)*100</f>
        <v>6.1138074489109631</v>
      </c>
      <c r="BT91" s="42">
        <f>('SECA - Vetor de Impacto'!AP92/'Contribuição - SECA'!$BY91)*100</f>
        <v>8.5102323135131126</v>
      </c>
      <c r="BU91" s="42">
        <f>('SECA - Vetor de Impacto'!AQ92/'Contribuição - SECA'!$BY91)*100</f>
        <v>10.34805169163541</v>
      </c>
      <c r="BV91" s="42">
        <f>('SECA - Vetor de Impacto'!AR92/'Contribuição - SECA'!$BY91)*100</f>
        <v>8.9171951641957605</v>
      </c>
      <c r="BW91" s="42">
        <f>('SECA - Vetor de Impacto'!AS92/'Contribuição - SECA'!$BY91)*100</f>
        <v>10.212465564350524</v>
      </c>
      <c r="BX91" s="42">
        <f>('SECA - Vetor de Impacto'!AT92/'Contribuição - SECA'!$BY91)*100</f>
        <v>7.9542605025907349</v>
      </c>
      <c r="BY91" s="77">
        <f>SUM('SECA - Vetor de Impacto'!AH92:AT92)</f>
        <v>7.1989920633347895</v>
      </c>
      <c r="BZ91" s="77">
        <f t="shared" si="9"/>
        <v>100</v>
      </c>
      <c r="CA91" s="42">
        <f>('SECA - Vetor de Impacto'!AU92/'Contribuição - SECA'!$CI91)*100</f>
        <v>5.1982901922147331</v>
      </c>
      <c r="CB91" s="42">
        <f>('SECA - Vetor de Impacto'!AV92/'Contribuição - SECA'!$CI91)*100</f>
        <v>0</v>
      </c>
      <c r="CC91" s="42">
        <f>('SECA - Vetor de Impacto'!AW92/'Contribuição - SECA'!$CI91)*100</f>
        <v>0</v>
      </c>
      <c r="CD91" s="42">
        <f>('SECA - Vetor de Impacto'!AX92/'Contribuição - SECA'!$CI91)*100</f>
        <v>23.054417002472281</v>
      </c>
      <c r="CE91" s="42">
        <f>('SECA - Vetor de Impacto'!AY92/'Contribuição - SECA'!$CI91)*100</f>
        <v>23.054417002472281</v>
      </c>
      <c r="CF91" s="42">
        <f>('SECA - Vetor de Impacto'!AZ92/'Contribuição - SECA'!$CI91)*100</f>
        <v>23.054417002472281</v>
      </c>
      <c r="CG91" s="42">
        <f>('SECA - Vetor de Impacto'!BA92/'Contribuição - SECA'!$CI91)*100</f>
        <v>9.606007084363446</v>
      </c>
      <c r="CH91" s="42">
        <f>('SECA - Vetor de Impacto'!BB92/'Contribuição - SECA'!$CI91)*100</f>
        <v>16.032451716004982</v>
      </c>
      <c r="CI91" s="77">
        <f>SUM('SECA - Vetor de Impacto'!AU92:BB92)</f>
        <v>4.3375635996033353</v>
      </c>
      <c r="CJ91" s="77">
        <f t="shared" si="10"/>
        <v>100</v>
      </c>
    </row>
    <row r="92" spans="1:88" x14ac:dyDescent="0.25">
      <c r="A92" s="34" t="s">
        <v>1049</v>
      </c>
      <c r="B92" s="34" t="s">
        <v>1050</v>
      </c>
      <c r="C92" s="42">
        <v>4.3231221225312959</v>
      </c>
      <c r="D92" s="42">
        <v>2.0760325409514331</v>
      </c>
      <c r="E92" s="42">
        <v>4.4504052145561319</v>
      </c>
      <c r="F92" s="42">
        <v>4.8144074163191499</v>
      </c>
      <c r="G92" s="42">
        <v>0.76942453852664905</v>
      </c>
      <c r="H92" s="42">
        <v>4.3400160282967413</v>
      </c>
      <c r="I92" s="42">
        <v>4.8613395438588594</v>
      </c>
      <c r="J92" s="42">
        <v>3.7960942866391854</v>
      </c>
      <c r="K92" s="42">
        <v>4.1434636398619116</v>
      </c>
      <c r="L92" s="42">
        <v>3.7997943104489109</v>
      </c>
      <c r="M92" s="42">
        <v>4.8474097408539008</v>
      </c>
      <c r="N92" s="42">
        <v>6.0452858748223992</v>
      </c>
      <c r="O92" s="42">
        <v>4.584658138676363</v>
      </c>
      <c r="P92" s="42">
        <v>0.3207823436519972</v>
      </c>
      <c r="Q92" s="42">
        <v>0</v>
      </c>
      <c r="R92" s="42">
        <v>0</v>
      </c>
      <c r="S92" s="42">
        <v>2.258205863645439</v>
      </c>
      <c r="T92" s="42">
        <v>6.7746175909363151</v>
      </c>
      <c r="U92" s="42">
        <v>6.7746175909363151</v>
      </c>
      <c r="V92" s="42">
        <v>4.5164117272908761</v>
      </c>
      <c r="W92" s="42">
        <v>4.1238125946624935</v>
      </c>
      <c r="X92" s="42">
        <v>1.9689315587982921</v>
      </c>
      <c r="Y92" s="42">
        <v>4.6755952281648154</v>
      </c>
      <c r="Z92" s="42">
        <v>5.711051919020524</v>
      </c>
      <c r="AA92" s="42">
        <v>4.4480729940106665</v>
      </c>
      <c r="AB92" s="42">
        <v>3.4593791953717354</v>
      </c>
      <c r="AC92" s="42">
        <v>2.1170679971675974</v>
      </c>
      <c r="AD92" s="74">
        <f t="shared" si="6"/>
        <v>99.999999999999972</v>
      </c>
      <c r="AF92" s="42">
        <f>('SECA - Vetor de Impacto'!AH93/'Contribuição - SECA'!$BA92)*100</f>
        <v>5.5696052956133553</v>
      </c>
      <c r="AG92" s="42">
        <f>('SECA - Vetor de Impacto'!AI93/'Contribuição - SECA'!$BA92)*100</f>
        <v>2.6746137412325774</v>
      </c>
      <c r="AH92" s="42">
        <f>('SECA - Vetor de Impacto'!AJ93/'Contribuição - SECA'!$BA92)*100</f>
        <v>5.7335878441721455</v>
      </c>
      <c r="AI92" s="42">
        <f>('SECA - Vetor de Impacto'!AK93/'Contribuição - SECA'!$BA92)*100</f>
        <v>6.2025425794520173</v>
      </c>
      <c r="AJ92" s="42">
        <f>('SECA - Vetor de Impacto'!AL93/'Contribuição - SECA'!$BA92)*100</f>
        <v>0.99127224790117252</v>
      </c>
      <c r="AK92" s="42">
        <f>('SECA - Vetor de Impacto'!AM93/'Contribuição - SECA'!$BA92)*100</f>
        <v>5.5913702109564642</v>
      </c>
      <c r="AL92" s="42">
        <f>('SECA - Vetor de Impacto'!AN93/'Contribuição - SECA'!$BA92)*100</f>
        <v>6.2630066187899844</v>
      </c>
      <c r="AM92" s="42">
        <f>('SECA - Vetor de Impacto'!AO93/'Contribuição - SECA'!$BA92)*100</f>
        <v>4.8906198442373867</v>
      </c>
      <c r="AN92" s="42">
        <f>('SECA - Vetor de Impacto'!AP93/'Contribuição - SECA'!$BA92)*100</f>
        <v>5.3381459918703067</v>
      </c>
      <c r="AO92" s="42">
        <f>('SECA - Vetor de Impacto'!AQ93/'Contribuição - SECA'!$BA92)*100</f>
        <v>4.8953866936625134</v>
      </c>
      <c r="AP92" s="42">
        <f>('SECA - Vetor de Impacto'!AR93/'Contribuição - SECA'!$BA92)*100</f>
        <v>6.2450604441540856</v>
      </c>
      <c r="AQ92" s="42">
        <f>('SECA - Vetor de Impacto'!AS93/'Contribuição - SECA'!$BA92)*100</f>
        <v>7.7883194755074143</v>
      </c>
      <c r="AR92" s="42">
        <f>('SECA - Vetor de Impacto'!AT93/'Contribuição - SECA'!$BA92)*100</f>
        <v>5.9065498322766583</v>
      </c>
      <c r="AS92" s="42">
        <f>('SECA - Vetor de Impacto'!AU93/'Contribuição - SECA'!$BA92)*100</f>
        <v>0.41327332175786641</v>
      </c>
      <c r="AT92" s="42">
        <f>('SECA - Vetor de Impacto'!AV93/'Contribuição - SECA'!$BA92)*100</f>
        <v>0</v>
      </c>
      <c r="AU92" s="42">
        <f>('SECA - Vetor de Impacto'!AW93/'Contribuição - SECA'!$BA92)*100</f>
        <v>0</v>
      </c>
      <c r="AV92" s="42">
        <f>('SECA - Vetor de Impacto'!AX93/'Contribuição - SECA'!$BA92)*100</f>
        <v>2.909312987295495</v>
      </c>
      <c r="AW92" s="42">
        <f>('SECA - Vetor de Impacto'!AY93/'Contribuição - SECA'!$BA92)*100</f>
        <v>8.7279389618864816</v>
      </c>
      <c r="AX92" s="42">
        <f>('SECA - Vetor de Impacto'!AZ93/'Contribuição - SECA'!$BA92)*100</f>
        <v>8.7279389618864816</v>
      </c>
      <c r="AY92" s="42">
        <f>('SECA - Vetor de Impacto'!BA93/'Contribuição - SECA'!$BA92)*100</f>
        <v>5.8186259745909883</v>
      </c>
      <c r="AZ92" s="42">
        <f>('SECA - Vetor de Impacto'!BB93/'Contribuição - SECA'!$BA92)*100</f>
        <v>5.3128289727565985</v>
      </c>
      <c r="BA92" s="77">
        <f>SUM('SECA - Vetor de Impacto'!AH93:BB93)</f>
        <v>11.457458678009099</v>
      </c>
      <c r="BB92" s="77">
        <f t="shared" si="7"/>
        <v>100</v>
      </c>
      <c r="BC92" s="42">
        <f>('SECA - Vetor de Impacto'!BC93/'Contribuição - SECA'!$BI92)*100</f>
        <v>8.7976892696178375</v>
      </c>
      <c r="BD92" s="42">
        <f>('SECA - Vetor de Impacto'!BD93/'Contribuição - SECA'!$BI92)*100</f>
        <v>20.891754100893049</v>
      </c>
      <c r="BE92" s="42">
        <f>('SECA - Vetor de Impacto'!BE93/'Contribuição - SECA'!$BI92)*100</f>
        <v>25.518439156342708</v>
      </c>
      <c r="BF92" s="42">
        <f>('SECA - Vetor de Impacto'!BF93/'Contribuição - SECA'!$BI92)*100</f>
        <v>19.875126626427093</v>
      </c>
      <c r="BG92" s="42">
        <f>('SECA - Vetor de Impacto'!BG93/'Contribuição - SECA'!$BI92)*100</f>
        <v>15.457390121389682</v>
      </c>
      <c r="BH92" s="42">
        <f>('SECA - Vetor de Impacto'!BH93/'Contribuição - SECA'!$BI92)*100</f>
        <v>9.4596007253296186</v>
      </c>
      <c r="BI92" s="77">
        <f>SUM('SECA - Vetor de Impacto'!BC93:BH93)</f>
        <v>3.3035220943652552</v>
      </c>
      <c r="BJ92" s="77">
        <f t="shared" si="8"/>
        <v>99.999999999999986</v>
      </c>
      <c r="BL92" s="42">
        <f>('SECA - Vetor de Impacto'!AH93/'Contribuição - SECA'!$BY92)*100</f>
        <v>8.1797601479592146</v>
      </c>
      <c r="BM92" s="42">
        <f>('SECA - Vetor de Impacto'!AI93/'Contribuição - SECA'!$BY92)*100</f>
        <v>3.9280519409426202</v>
      </c>
      <c r="BN92" s="42">
        <f>('SECA - Vetor de Impacto'!AJ93/'Contribuição - SECA'!$BY92)*100</f>
        <v>8.4205919204940507</v>
      </c>
      <c r="BO92" s="42">
        <f>('SECA - Vetor de Impacto'!AK93/'Contribuição - SECA'!$BY92)*100</f>
        <v>9.1093188681397432</v>
      </c>
      <c r="BP92" s="42">
        <f>('SECA - Vetor de Impacto'!AL93/'Contribuição - SECA'!$BY92)*100</f>
        <v>1.455824748577093</v>
      </c>
      <c r="BQ92" s="42">
        <f>('SECA - Vetor de Impacto'!AM93/'Contribuição - SECA'!$BY92)*100</f>
        <v>8.2117250319497366</v>
      </c>
      <c r="BR92" s="42">
        <f>('SECA - Vetor de Impacto'!AN93/'Contribuição - SECA'!$BY92)*100</f>
        <v>9.1981189380030184</v>
      </c>
      <c r="BS92" s="42">
        <f>('SECA - Vetor de Impacto'!AO93/'Contribuição - SECA'!$BY92)*100</f>
        <v>7.1825731227702754</v>
      </c>
      <c r="BT92" s="42">
        <f>('SECA - Vetor de Impacto'!AP93/'Contribuição - SECA'!$BY92)*100</f>
        <v>7.8398291316405295</v>
      </c>
      <c r="BU92" s="42">
        <f>('SECA - Vetor de Impacto'!AQ93/'Contribuição - SECA'!$BY92)*100</f>
        <v>7.1895739213707959</v>
      </c>
      <c r="BV92" s="42">
        <f>('SECA - Vetor de Impacto'!AR93/'Contribuição - SECA'!$BY92)*100</f>
        <v>9.1717624196675693</v>
      </c>
      <c r="BW92" s="42">
        <f>('SECA - Vetor de Impacto'!AS93/'Contribuição - SECA'!$BY92)*100</f>
        <v>11.438258527135799</v>
      </c>
      <c r="BX92" s="42">
        <f>('SECA - Vetor de Impacto'!AT93/'Contribuição - SECA'!$BY92)*100</f>
        <v>8.6746112813495486</v>
      </c>
      <c r="BY92" s="77">
        <f>SUM('SECA - Vetor de Impacto'!AH93:AT93)</f>
        <v>7.8013928737545726</v>
      </c>
      <c r="BZ92" s="77">
        <f t="shared" si="9"/>
        <v>100</v>
      </c>
      <c r="CA92" s="42">
        <f>('SECA - Vetor de Impacto'!AU93/'Contribuição - SECA'!$CI92)*100</f>
        <v>1.2951249403810432</v>
      </c>
      <c r="CB92" s="42">
        <f>('SECA - Vetor de Impacto'!AV93/'Contribuição - SECA'!$CI92)*100</f>
        <v>0</v>
      </c>
      <c r="CC92" s="42">
        <f>('SECA - Vetor de Impacto'!AW93/'Contribuição - SECA'!$CI92)*100</f>
        <v>0</v>
      </c>
      <c r="CD92" s="42">
        <f>('SECA - Vetor de Impacto'!AX93/'Contribuição - SECA'!$CI92)*100</f>
        <v>9.1172684295079414</v>
      </c>
      <c r="CE92" s="42">
        <f>('SECA - Vetor de Impacto'!AY93/'Contribuição - SECA'!$CI92)*100</f>
        <v>27.351805288523817</v>
      </c>
      <c r="CF92" s="42">
        <f>('SECA - Vetor de Impacto'!AZ93/'Contribuição - SECA'!$CI92)*100</f>
        <v>27.351805288523817</v>
      </c>
      <c r="CG92" s="42">
        <f>('SECA - Vetor de Impacto'!BA93/'Contribuição - SECA'!$CI92)*100</f>
        <v>18.234536859015876</v>
      </c>
      <c r="CH92" s="42">
        <f>('SECA - Vetor de Impacto'!BB93/'Contribuição - SECA'!$CI92)*100</f>
        <v>16.649459194047523</v>
      </c>
      <c r="CI92" s="77">
        <f>SUM('SECA - Vetor de Impacto'!AU93:BB93)</f>
        <v>3.6560658042545251</v>
      </c>
      <c r="CJ92" s="77">
        <f t="shared" si="10"/>
        <v>100.00000000000001</v>
      </c>
    </row>
    <row r="93" spans="1:88" x14ac:dyDescent="0.25">
      <c r="A93" s="34" t="s">
        <v>1051</v>
      </c>
      <c r="B93" s="34" t="s">
        <v>1052</v>
      </c>
      <c r="C93" s="42">
        <v>4.9387715921066073</v>
      </c>
      <c r="D93" s="42">
        <v>1.4668520403684706</v>
      </c>
      <c r="E93" s="42">
        <v>4.2229899017269981</v>
      </c>
      <c r="F93" s="42">
        <v>3.6586502205852729</v>
      </c>
      <c r="G93" s="42">
        <v>1.9763698308381479</v>
      </c>
      <c r="H93" s="42">
        <v>4.8903790645836427</v>
      </c>
      <c r="I93" s="42">
        <v>2.5283941518253297</v>
      </c>
      <c r="J93" s="42">
        <v>2.2757334785705146</v>
      </c>
      <c r="K93" s="42">
        <v>4.7767035332888117</v>
      </c>
      <c r="L93" s="42">
        <v>4.9428673482322001</v>
      </c>
      <c r="M93" s="42">
        <v>3.9298056701276392</v>
      </c>
      <c r="N93" s="42">
        <v>3.5955500449905919</v>
      </c>
      <c r="O93" s="42">
        <v>3.6212641630243971</v>
      </c>
      <c r="P93" s="42">
        <v>1.8366612076751665</v>
      </c>
      <c r="Q93" s="42">
        <v>0</v>
      </c>
      <c r="R93" s="42">
        <v>6.0562025695459631</v>
      </c>
      <c r="S93" s="42">
        <v>6.0562025695459631</v>
      </c>
      <c r="T93" s="42">
        <v>6.0562025695459631</v>
      </c>
      <c r="U93" s="42">
        <v>6.0562025695459631</v>
      </c>
      <c r="V93" s="42">
        <v>3.2804430585040634</v>
      </c>
      <c r="W93" s="42">
        <v>4.4945402717385141</v>
      </c>
      <c r="X93" s="42">
        <v>1.3847515517143645</v>
      </c>
      <c r="Y93" s="42">
        <v>4.2346712054408799</v>
      </c>
      <c r="Z93" s="42">
        <v>4.6001680956712914</v>
      </c>
      <c r="AA93" s="42">
        <v>4.2768088247301224</v>
      </c>
      <c r="AB93" s="42">
        <v>2.3193967287622854</v>
      </c>
      <c r="AC93" s="42">
        <v>2.5234177373108189</v>
      </c>
      <c r="AD93" s="74">
        <f t="shared" si="6"/>
        <v>99.999999999999972</v>
      </c>
      <c r="AF93" s="42">
        <f>('SECA - Vetor de Impacto'!AH94/'Contribuição - SECA'!$BA93)*100</f>
        <v>6.1228904971257059</v>
      </c>
      <c r="AG93" s="42">
        <f>('SECA - Vetor de Impacto'!AI94/'Contribuição - SECA'!$BA93)*100</f>
        <v>1.8185441969043565</v>
      </c>
      <c r="AH93" s="42">
        <f>('SECA - Vetor de Impacto'!AJ94/'Contribuição - SECA'!$BA93)*100</f>
        <v>5.2354931295198703</v>
      </c>
      <c r="AI93" s="42">
        <f>('SECA - Vetor de Impacto'!AK94/'Contribuição - SECA'!$BA93)*100</f>
        <v>4.5358474774844133</v>
      </c>
      <c r="AJ93" s="42">
        <f>('SECA - Vetor de Impacto'!AL94/'Contribuição - SECA'!$BA93)*100</f>
        <v>2.4502238725486745</v>
      </c>
      <c r="AK93" s="42">
        <f>('SECA - Vetor de Impacto'!AM94/'Contribuição - SECA'!$BA93)*100</f>
        <v>6.0628953867270354</v>
      </c>
      <c r="AL93" s="42">
        <f>('SECA - Vetor de Impacto'!AN94/'Contribuição - SECA'!$BA93)*100</f>
        <v>3.1346014361024834</v>
      </c>
      <c r="AM93" s="42">
        <f>('SECA - Vetor de Impacto'!AO94/'Contribuição - SECA'!$BA93)*100</f>
        <v>2.8213628895493681</v>
      </c>
      <c r="AN93" s="42">
        <f>('SECA - Vetor de Impacto'!AP94/'Contribuição - SECA'!$BA93)*100</f>
        <v>5.9219650324192452</v>
      </c>
      <c r="AO93" s="42">
        <f>('SECA - Vetor de Impacto'!AQ94/'Contribuição - SECA'!$BA93)*100</f>
        <v>6.1279682509339635</v>
      </c>
      <c r="AP93" s="42">
        <f>('SECA - Vetor de Impacto'!AR94/'Contribuição - SECA'!$BA93)*100</f>
        <v>4.8720151042481836</v>
      </c>
      <c r="AQ93" s="42">
        <f>('SECA - Vetor de Impacto'!AS94/'Contribuição - SECA'!$BA93)*100</f>
        <v>4.4576184162066799</v>
      </c>
      <c r="AR93" s="42">
        <f>('SECA - Vetor de Impacto'!AT94/'Contribuição - SECA'!$BA93)*100</f>
        <v>4.4894977461199712</v>
      </c>
      <c r="AS93" s="42">
        <f>('SECA - Vetor de Impacto'!AU94/'Contribuição - SECA'!$BA93)*100</f>
        <v>2.2770187373894966</v>
      </c>
      <c r="AT93" s="42">
        <f>('SECA - Vetor de Impacto'!AV94/'Contribuição - SECA'!$BA93)*100</f>
        <v>0</v>
      </c>
      <c r="AU93" s="42">
        <f>('SECA - Vetor de Impacto'!AW94/'Contribuição - SECA'!$BA93)*100</f>
        <v>7.5082365058158835</v>
      </c>
      <c r="AV93" s="42">
        <f>('SECA - Vetor de Impacto'!AX94/'Contribuição - SECA'!$BA93)*100</f>
        <v>7.5082365058158835</v>
      </c>
      <c r="AW93" s="42">
        <f>('SECA - Vetor de Impacto'!AY94/'Contribuição - SECA'!$BA93)*100</f>
        <v>7.5082365058158835</v>
      </c>
      <c r="AX93" s="42">
        <f>('SECA - Vetor de Impacto'!AZ94/'Contribuição - SECA'!$BA93)*100</f>
        <v>7.5082365058158835</v>
      </c>
      <c r="AY93" s="42">
        <f>('SECA - Vetor de Impacto'!BA94/'Contribuição - SECA'!$BA93)*100</f>
        <v>4.0669614406502701</v>
      </c>
      <c r="AZ93" s="42">
        <f>('SECA - Vetor de Impacto'!BB94/'Contribuição - SECA'!$BA93)*100</f>
        <v>5.5721503628067568</v>
      </c>
      <c r="BA93" s="77">
        <f>SUM('SECA - Vetor de Impacto'!AH94:BB94)</f>
        <v>13.318706719286206</v>
      </c>
      <c r="BB93" s="77">
        <f t="shared" si="7"/>
        <v>100.00000000000001</v>
      </c>
      <c r="BC93" s="42">
        <f>('SECA - Vetor de Impacto'!BC94/'Contribuição - SECA'!$BI93)*100</f>
        <v>7.1603299980547277</v>
      </c>
      <c r="BD93" s="42">
        <f>('SECA - Vetor de Impacto'!BD94/'Contribuição - SECA'!$BI93)*100</f>
        <v>21.896811183694137</v>
      </c>
      <c r="BE93" s="42">
        <f>('SECA - Vetor de Impacto'!BE94/'Contribuição - SECA'!$BI93)*100</f>
        <v>23.786737462579694</v>
      </c>
      <c r="BF93" s="42">
        <f>('SECA - Vetor de Impacto'!BF94/'Contribuição - SECA'!$BI93)*100</f>
        <v>22.114698110103305</v>
      </c>
      <c r="BG93" s="42">
        <f>('SECA - Vetor de Impacto'!BG94/'Contribuição - SECA'!$BI93)*100</f>
        <v>11.993231532245495</v>
      </c>
      <c r="BH93" s="42">
        <f>('SECA - Vetor de Impacto'!BH94/'Contribuição - SECA'!$BI93)*100</f>
        <v>13.048191713322641</v>
      </c>
      <c r="BI93" s="77">
        <f>SUM('SECA - Vetor de Impacto'!BC94:BH94)</f>
        <v>3.1932905020182694</v>
      </c>
      <c r="BJ93" s="77">
        <f t="shared" si="8"/>
        <v>100</v>
      </c>
      <c r="BL93" s="42">
        <f>('SECA - Vetor de Impacto'!AH94/'Contribuição - SECA'!$BY93)*100</f>
        <v>10.547447197610351</v>
      </c>
      <c r="BM93" s="42">
        <f>('SECA - Vetor de Impacto'!AI94/'Contribuição - SECA'!$BY93)*100</f>
        <v>3.1326705748491896</v>
      </c>
      <c r="BN93" s="42">
        <f>('SECA - Vetor de Impacto'!AJ94/'Contribuição - SECA'!$BY93)*100</f>
        <v>9.0187938789670152</v>
      </c>
      <c r="BO93" s="42">
        <f>('SECA - Vetor de Impacto'!AK94/'Contribuição - SECA'!$BY93)*100</f>
        <v>7.8135664499699056</v>
      </c>
      <c r="BP93" s="42">
        <f>('SECA - Vetor de Impacto'!AL94/'Contribuição - SECA'!$BY93)*100</f>
        <v>4.2208180809641096</v>
      </c>
      <c r="BQ93" s="42">
        <f>('SECA - Vetor de Impacto'!AM94/'Contribuição - SECA'!$BY93)*100</f>
        <v>10.444098091605298</v>
      </c>
      <c r="BR93" s="42">
        <f>('SECA - Vetor de Impacto'!AN94/'Contribuição - SECA'!$BY93)*100</f>
        <v>5.3997443116719097</v>
      </c>
      <c r="BS93" s="42">
        <f>('SECA - Vetor de Impacto'!AO94/'Contribuição - SECA'!$BY93)*100</f>
        <v>4.8601516092422088</v>
      </c>
      <c r="BT93" s="42">
        <f>('SECA - Vetor de Impacto'!AP94/'Contribuição - SECA'!$BY93)*100</f>
        <v>10.201327872000729</v>
      </c>
      <c r="BU93" s="42">
        <f>('SECA - Vetor de Impacto'!AQ94/'Contribuição - SECA'!$BY93)*100</f>
        <v>10.556194265714902</v>
      </c>
      <c r="BV93" s="42">
        <f>('SECA - Vetor de Impacto'!AR94/'Contribuição - SECA'!$BY93)*100</f>
        <v>8.3926573702634037</v>
      </c>
      <c r="BW93" s="42">
        <f>('SECA - Vetor de Impacto'!AS94/'Contribuição - SECA'!$BY93)*100</f>
        <v>7.6788070755318252</v>
      </c>
      <c r="BX93" s="42">
        <f>('SECA - Vetor de Impacto'!AT94/'Contribuição - SECA'!$BY93)*100</f>
        <v>7.7337232216091536</v>
      </c>
      <c r="BY93" s="77">
        <f>SUM('SECA - Vetor de Impacto'!AH94:AT94)</f>
        <v>7.7316322402635658</v>
      </c>
      <c r="BZ93" s="77">
        <f t="shared" si="9"/>
        <v>100</v>
      </c>
      <c r="CA93" s="42">
        <f>('SECA - Vetor de Impacto'!AU94/'Contribuição - SECA'!$CI93)*100</f>
        <v>5.4280544981951326</v>
      </c>
      <c r="CB93" s="42">
        <f>('SECA - Vetor de Impacto'!AV94/'Contribuição - SECA'!$CI93)*100</f>
        <v>0</v>
      </c>
      <c r="CC93" s="42">
        <f>('SECA - Vetor de Impacto'!AW94/'Contribuição - SECA'!$CI93)*100</f>
        <v>17.898454795163783</v>
      </c>
      <c r="CD93" s="42">
        <f>('SECA - Vetor de Impacto'!AX94/'Contribuição - SECA'!$CI93)*100</f>
        <v>17.898454795163783</v>
      </c>
      <c r="CE93" s="42">
        <f>('SECA - Vetor de Impacto'!AY94/'Contribuição - SECA'!$CI93)*100</f>
        <v>17.898454795163783</v>
      </c>
      <c r="CF93" s="42">
        <f>('SECA - Vetor de Impacto'!AZ94/'Contribuição - SECA'!$CI93)*100</f>
        <v>17.898454795163783</v>
      </c>
      <c r="CG93" s="42">
        <f>('SECA - Vetor de Impacto'!BA94/'Contribuição - SECA'!$CI93)*100</f>
        <v>9.694996347380382</v>
      </c>
      <c r="CH93" s="42">
        <f>('SECA - Vetor de Impacto'!BB94/'Contribuição - SECA'!$CI93)*100</f>
        <v>13.283129973769348</v>
      </c>
      <c r="CI93" s="77">
        <f>SUM('SECA - Vetor de Impacto'!AU94:BB94)</f>
        <v>5.5870744790226423</v>
      </c>
      <c r="CJ93" s="77">
        <f t="shared" si="10"/>
        <v>100</v>
      </c>
    </row>
    <row r="94" spans="1:88" x14ac:dyDescent="0.25">
      <c r="A94" s="34" t="s">
        <v>1053</v>
      </c>
      <c r="B94" s="34" t="s">
        <v>1054</v>
      </c>
      <c r="C94" s="42">
        <v>4.7838694554542807</v>
      </c>
      <c r="D94" s="42">
        <v>2.2428833976957105</v>
      </c>
      <c r="E94" s="42">
        <v>5.6209051486369859</v>
      </c>
      <c r="F94" s="42">
        <v>5.0120923730172402</v>
      </c>
      <c r="G94" s="42">
        <v>2.3967351365362517</v>
      </c>
      <c r="H94" s="42">
        <v>2.5879681037207063</v>
      </c>
      <c r="I94" s="42">
        <v>2.0218923161016011</v>
      </c>
      <c r="J94" s="42">
        <v>2.0273303886218117</v>
      </c>
      <c r="K94" s="42">
        <v>5.565737636802166</v>
      </c>
      <c r="L94" s="42">
        <v>3.0668528331936882</v>
      </c>
      <c r="M94" s="42">
        <v>0</v>
      </c>
      <c r="N94" s="42">
        <v>3.2688440846896727</v>
      </c>
      <c r="O94" s="42">
        <v>2.4444040620831919</v>
      </c>
      <c r="P94" s="42">
        <v>1.2966025798930747</v>
      </c>
      <c r="Q94" s="42">
        <v>6.4611600469953041</v>
      </c>
      <c r="R94" s="42">
        <v>0</v>
      </c>
      <c r="S94" s="42">
        <v>4.307440031330203</v>
      </c>
      <c r="T94" s="42">
        <v>6.4611600469953041</v>
      </c>
      <c r="U94" s="42">
        <v>6.4611600469953041</v>
      </c>
      <c r="V94" s="42">
        <v>3.2305800234976512</v>
      </c>
      <c r="W94" s="42">
        <v>5.2623913590307678</v>
      </c>
      <c r="X94" s="42">
        <v>3.6043661419188657</v>
      </c>
      <c r="Y94" s="42">
        <v>6.3055537030140902</v>
      </c>
      <c r="Z94" s="42">
        <v>4.5703436064033074</v>
      </c>
      <c r="AA94" s="42">
        <v>5.1543251476221883</v>
      </c>
      <c r="AB94" s="42">
        <v>2.749429807232044</v>
      </c>
      <c r="AC94" s="42">
        <v>3.0959725225185837</v>
      </c>
      <c r="AD94" s="74">
        <f t="shared" si="6"/>
        <v>100</v>
      </c>
      <c r="AF94" s="42">
        <f>('SECA - Vetor de Impacto'!AH95/'Contribuição - SECA'!$BA94)*100</f>
        <v>6.4195771244172892</v>
      </c>
      <c r="AG94" s="42">
        <f>('SECA - Vetor de Impacto'!AI95/'Contribuição - SECA'!$BA94)*100</f>
        <v>3.0097733825421509</v>
      </c>
      <c r="AH94" s="42">
        <f>('SECA - Vetor de Impacto'!AJ95/'Contribuição - SECA'!$BA94)*100</f>
        <v>7.5428132909372616</v>
      </c>
      <c r="AI94" s="42">
        <f>('SECA - Vetor de Impacto'!AK95/'Contribuição - SECA'!$BA94)*100</f>
        <v>6.7258343570816423</v>
      </c>
      <c r="AJ94" s="42">
        <f>('SECA - Vetor de Impacto'!AL95/'Contribuição - SECA'!$BA94)*100</f>
        <v>3.2162303338468083</v>
      </c>
      <c r="AK94" s="42">
        <f>('SECA - Vetor de Impacto'!AM95/'Contribuição - SECA'!$BA94)*100</f>
        <v>3.4728499579822643</v>
      </c>
      <c r="AL94" s="42">
        <f>('SECA - Vetor de Impacto'!AN95/'Contribuição - SECA'!$BA94)*100</f>
        <v>2.7132207058205275</v>
      </c>
      <c r="AM94" s="42">
        <f>('SECA - Vetor de Impacto'!AO95/'Contribuição - SECA'!$BA94)*100</f>
        <v>2.7205181720822513</v>
      </c>
      <c r="AN94" s="42">
        <f>('SECA - Vetor de Impacto'!AP95/'Contribuição - SECA'!$BA94)*100</f>
        <v>7.4687828224465225</v>
      </c>
      <c r="AO94" s="42">
        <f>('SECA - Vetor de Impacto'!AQ95/'Contribuição - SECA'!$BA94)*100</f>
        <v>4.1154756573630147</v>
      </c>
      <c r="AP94" s="42">
        <f>('SECA - Vetor de Impacto'!AR95/'Contribuição - SECA'!$BA94)*100</f>
        <v>0</v>
      </c>
      <c r="AQ94" s="42">
        <f>('SECA - Vetor de Impacto'!AS95/'Contribuição - SECA'!$BA94)*100</f>
        <v>4.3865320541795327</v>
      </c>
      <c r="AR94" s="42">
        <f>('SECA - Vetor de Impacto'!AT95/'Contribuição - SECA'!$BA94)*100</f>
        <v>3.280198288415006</v>
      </c>
      <c r="AS94" s="42">
        <f>('SECA - Vetor de Impacto'!AU95/'Contribuição - SECA'!$BA94)*100</f>
        <v>1.739938837973914</v>
      </c>
      <c r="AT94" s="42">
        <f>('SECA - Vetor de Impacto'!AV95/'Contribuição - SECA'!$BA94)*100</f>
        <v>8.6703693779936568</v>
      </c>
      <c r="AU94" s="42">
        <f>('SECA - Vetor de Impacto'!AW95/'Contribuição - SECA'!$BA94)*100</f>
        <v>0</v>
      </c>
      <c r="AV94" s="42">
        <f>('SECA - Vetor de Impacto'!AX95/'Contribuição - SECA'!$BA94)*100</f>
        <v>5.7802462519957718</v>
      </c>
      <c r="AW94" s="42">
        <f>('SECA - Vetor de Impacto'!AY95/'Contribuição - SECA'!$BA94)*100</f>
        <v>8.6703693779936568</v>
      </c>
      <c r="AX94" s="42">
        <f>('SECA - Vetor de Impacto'!AZ95/'Contribuição - SECA'!$BA94)*100</f>
        <v>8.6703693779936568</v>
      </c>
      <c r="AY94" s="42">
        <f>('SECA - Vetor de Impacto'!BA95/'Contribuição - SECA'!$BA94)*100</f>
        <v>4.3351846889968275</v>
      </c>
      <c r="AZ94" s="42">
        <f>('SECA - Vetor de Impacto'!BB95/'Contribuição - SECA'!$BA94)*100</f>
        <v>7.0617159399382334</v>
      </c>
      <c r="BA94" s="77">
        <f>SUM('SECA - Vetor de Impacto'!AH95:BB95)</f>
        <v>11.533533998425822</v>
      </c>
      <c r="BB94" s="77">
        <f t="shared" si="7"/>
        <v>99.999999999999986</v>
      </c>
      <c r="BC94" s="42">
        <f>('SECA - Vetor de Impacto'!BC95/'Contribuição - SECA'!$BI94)*100</f>
        <v>14.145869015430918</v>
      </c>
      <c r="BD94" s="42">
        <f>('SECA - Vetor de Impacto'!BD95/'Contribuição - SECA'!$BI94)*100</f>
        <v>24.747079858295521</v>
      </c>
      <c r="BE94" s="42">
        <f>('SECA - Vetor de Impacto'!BE95/'Contribuição - SECA'!$BI94)*100</f>
        <v>17.93699071240156</v>
      </c>
      <c r="BF94" s="42">
        <f>('SECA - Vetor de Impacto'!BF95/'Contribuição - SECA'!$BI94)*100</f>
        <v>20.228912804732023</v>
      </c>
      <c r="BG94" s="42">
        <f>('SECA - Vetor de Impacto'!BG95/'Contribuição - SECA'!$BI94)*100</f>
        <v>10.790544686317679</v>
      </c>
      <c r="BH94" s="42">
        <f>('SECA - Vetor de Impacto'!BH95/'Contribuição - SECA'!$BI94)*100</f>
        <v>12.150602922822305</v>
      </c>
      <c r="BI94" s="77">
        <f>SUM('SECA - Vetor de Impacto'!BC95:BH95)</f>
        <v>3.9435628808728063</v>
      </c>
      <c r="BJ94" s="77">
        <f t="shared" si="8"/>
        <v>100</v>
      </c>
      <c r="BL94" s="42">
        <f>('SECA - Vetor de Impacto'!AH95/'Contribuição - SECA'!$BY94)*100</f>
        <v>11.656739761301019</v>
      </c>
      <c r="BM94" s="42">
        <f>('SECA - Vetor de Impacto'!AI95/'Contribuição - SECA'!$BY94)*100</f>
        <v>5.4651800859810011</v>
      </c>
      <c r="BN94" s="42">
        <f>('SECA - Vetor de Impacto'!AJ95/'Contribuição - SECA'!$BY94)*100</f>
        <v>13.696324523637399</v>
      </c>
      <c r="BO94" s="42">
        <f>('SECA - Vetor de Impacto'!AK95/'Contribuição - SECA'!$BY94)*100</f>
        <v>12.212845061073178</v>
      </c>
      <c r="BP94" s="42">
        <f>('SECA - Vetor de Impacto'!AL95/'Contribuição - SECA'!$BY94)*100</f>
        <v>5.8400669214574794</v>
      </c>
      <c r="BQ94" s="42">
        <f>('SECA - Vetor de Impacto'!AM95/'Contribuição - SECA'!$BY94)*100</f>
        <v>6.3060396978903865</v>
      </c>
      <c r="BR94" s="42">
        <f>('SECA - Vetor de Impacto'!AN95/'Contribuição - SECA'!$BY94)*100</f>
        <v>4.9266964271566716</v>
      </c>
      <c r="BS94" s="42">
        <f>('SECA - Vetor de Impacto'!AO95/'Contribuição - SECA'!$BY94)*100</f>
        <v>4.9399472478074955</v>
      </c>
      <c r="BT94" s="42">
        <f>('SECA - Vetor de Impacto'!AP95/'Contribuição - SECA'!$BY94)*100</f>
        <v>13.561899173045152</v>
      </c>
      <c r="BU94" s="42">
        <f>('SECA - Vetor de Impacto'!AQ95/'Contribuição - SECA'!$BY94)*100</f>
        <v>7.4729266121566305</v>
      </c>
      <c r="BV94" s="42">
        <f>('SECA - Vetor de Impacto'!AR95/'Contribuição - SECA'!$BY94)*100</f>
        <v>0</v>
      </c>
      <c r="BW94" s="42">
        <f>('SECA - Vetor de Impacto'!AS95/'Contribuição - SECA'!$BY94)*100</f>
        <v>7.9651138414849028</v>
      </c>
      <c r="BX94" s="42">
        <f>('SECA - Vetor de Impacto'!AT95/'Contribuição - SECA'!$BY94)*100</f>
        <v>5.9562206470086609</v>
      </c>
      <c r="BY94" s="77">
        <f>SUM('SECA - Vetor de Impacto'!AH95:AT95)</f>
        <v>6.3517254855245877</v>
      </c>
      <c r="BZ94" s="77">
        <f t="shared" si="9"/>
        <v>99.999999999999972</v>
      </c>
      <c r="CA94" s="42">
        <f>('SECA - Vetor de Impacto'!AU95/'Contribuição - SECA'!$CI94)*100</f>
        <v>3.8727104046764578</v>
      </c>
      <c r="CB94" s="42">
        <f>('SECA - Vetor de Impacto'!AV95/'Contribuição - SECA'!$CI94)*100</f>
        <v>19.298281623303588</v>
      </c>
      <c r="CC94" s="42">
        <f>('SECA - Vetor de Impacto'!AW95/'Contribuição - SECA'!$CI94)*100</f>
        <v>0</v>
      </c>
      <c r="CD94" s="42">
        <f>('SECA - Vetor de Impacto'!AX95/'Contribuição - SECA'!$CI94)*100</f>
        <v>12.865521082202394</v>
      </c>
      <c r="CE94" s="42">
        <f>('SECA - Vetor de Impacto'!AY95/'Contribuição - SECA'!$CI94)*100</f>
        <v>19.298281623303588</v>
      </c>
      <c r="CF94" s="42">
        <f>('SECA - Vetor de Impacto'!AZ95/'Contribuição - SECA'!$CI94)*100</f>
        <v>19.298281623303588</v>
      </c>
      <c r="CG94" s="42">
        <f>('SECA - Vetor de Impacto'!BA95/'Contribuição - SECA'!$CI94)*100</f>
        <v>9.6491408116517903</v>
      </c>
      <c r="CH94" s="42">
        <f>('SECA - Vetor de Impacto'!BB95/'Contribuição - SECA'!$CI94)*100</f>
        <v>15.717782831558589</v>
      </c>
      <c r="CI94" s="77">
        <f>SUM('SECA - Vetor de Impacto'!AU95:BB95)</f>
        <v>5.1818085129012355</v>
      </c>
      <c r="CJ94" s="77">
        <f t="shared" si="10"/>
        <v>100</v>
      </c>
    </row>
    <row r="95" spans="1:88" x14ac:dyDescent="0.25">
      <c r="A95" s="34" t="s">
        <v>1055</v>
      </c>
      <c r="B95" s="34" t="s">
        <v>1056</v>
      </c>
      <c r="C95" s="42">
        <v>4.7259658090537817</v>
      </c>
      <c r="D95" s="42">
        <v>2.0168048790894435</v>
      </c>
      <c r="E95" s="42">
        <v>3.9994471663418061</v>
      </c>
      <c r="F95" s="42">
        <v>4.2888041061975537</v>
      </c>
      <c r="G95" s="42">
        <v>0.67618362689990141</v>
      </c>
      <c r="H95" s="42">
        <v>4.3419048783377132</v>
      </c>
      <c r="I95" s="42">
        <v>4.7182641985597682</v>
      </c>
      <c r="J95" s="42">
        <v>3.7460314318041585</v>
      </c>
      <c r="K95" s="42">
        <v>4.5554501068504711</v>
      </c>
      <c r="L95" s="42">
        <v>3.7474988783754508</v>
      </c>
      <c r="M95" s="42">
        <v>3.1229681686190744</v>
      </c>
      <c r="N95" s="42">
        <v>6.1760178738506291</v>
      </c>
      <c r="O95" s="42">
        <v>3.0853836931061842</v>
      </c>
      <c r="P95" s="42">
        <v>0.60675566367988687</v>
      </c>
      <c r="Q95" s="42">
        <v>0</v>
      </c>
      <c r="R95" s="42">
        <v>6.5633204107812499</v>
      </c>
      <c r="S95" s="42">
        <v>6.5633204107812499</v>
      </c>
      <c r="T95" s="42">
        <v>6.5633204107812499</v>
      </c>
      <c r="U95" s="42">
        <v>0</v>
      </c>
      <c r="V95" s="42">
        <v>2.7347168378255198</v>
      </c>
      <c r="W95" s="42">
        <v>5.41046404033405</v>
      </c>
      <c r="X95" s="42">
        <v>1.8758801449546902</v>
      </c>
      <c r="Y95" s="42">
        <v>5.0235020381260362</v>
      </c>
      <c r="Z95" s="42">
        <v>4.9821809747159209</v>
      </c>
      <c r="AA95" s="42">
        <v>4.4187073824738734</v>
      </c>
      <c r="AB95" s="42">
        <v>1.9550316117220752</v>
      </c>
      <c r="AC95" s="42">
        <v>4.1020752567382814</v>
      </c>
      <c r="AD95" s="74">
        <f t="shared" si="6"/>
        <v>100</v>
      </c>
      <c r="AF95" s="42">
        <f>('SECA - Vetor de Impacto'!AH96/'Contribuição - SECA'!$BA95)*100</f>
        <v>6.0868188777348342</v>
      </c>
      <c r="AG95" s="42">
        <f>('SECA - Vetor de Impacto'!AI96/'Contribuição - SECA'!$BA95)*100</f>
        <v>2.5975486295799488</v>
      </c>
      <c r="AH95" s="42">
        <f>('SECA - Vetor de Impacto'!AJ96/'Contribuição - SECA'!$BA95)*100</f>
        <v>5.151097467940942</v>
      </c>
      <c r="AI95" s="42">
        <f>('SECA - Vetor de Impacto'!AK96/'Contribuição - SECA'!$BA95)*100</f>
        <v>5.5237754252260762</v>
      </c>
      <c r="AJ95" s="42">
        <f>('SECA - Vetor de Impacto'!AL96/'Contribuição - SECA'!$BA95)*100</f>
        <v>0.87089230674175844</v>
      </c>
      <c r="AK95" s="42">
        <f>('SECA - Vetor de Impacto'!AM96/'Contribuição - SECA'!$BA95)*100</f>
        <v>5.5921666907036673</v>
      </c>
      <c r="AL95" s="42">
        <f>('SECA - Vetor de Impacto'!AN96/'Contribuição - SECA'!$BA95)*100</f>
        <v>6.0768995702243753</v>
      </c>
      <c r="AM95" s="42">
        <f>('SECA - Vetor de Impacto'!AO96/'Contribuição - SECA'!$BA95)*100</f>
        <v>4.8247100713280098</v>
      </c>
      <c r="AN95" s="42">
        <f>('SECA - Vetor de Impacto'!AP96/'Contribuição - SECA'!$BA95)*100</f>
        <v>5.8672027744754827</v>
      </c>
      <c r="AO95" s="42">
        <f>('SECA - Vetor de Impacto'!AQ96/'Contribuição - SECA'!$BA95)*100</f>
        <v>4.8266000726215221</v>
      </c>
      <c r="AP95" s="42">
        <f>('SECA - Vetor de Impacto'!AR96/'Contribuição - SECA'!$BA95)*100</f>
        <v>4.0222342630789107</v>
      </c>
      <c r="AQ95" s="42">
        <f>('SECA - Vetor de Impacto'!AS96/'Contribuição - SECA'!$BA95)*100</f>
        <v>7.9544168753324902</v>
      </c>
      <c r="AR95" s="42">
        <f>('SECA - Vetor de Impacto'!AT96/'Contribuição - SECA'!$BA95)*100</f>
        <v>3.9738272486601112</v>
      </c>
      <c r="AS95" s="42">
        <f>('SECA - Vetor de Impacto'!AU96/'Contribuição - SECA'!$BA95)*100</f>
        <v>0.78147239677104374</v>
      </c>
      <c r="AT95" s="42">
        <f>('SECA - Vetor de Impacto'!AV96/'Contribuição - SECA'!$BA95)*100</f>
        <v>0</v>
      </c>
      <c r="AU95" s="42">
        <f>('SECA - Vetor de Impacto'!AW96/'Contribuição - SECA'!$BA95)*100</f>
        <v>8.4532440967795068</v>
      </c>
      <c r="AV95" s="42">
        <f>('SECA - Vetor de Impacto'!AX96/'Contribuição - SECA'!$BA95)*100</f>
        <v>8.4532440967795068</v>
      </c>
      <c r="AW95" s="42">
        <f>('SECA - Vetor de Impacto'!AY96/'Contribuição - SECA'!$BA95)*100</f>
        <v>8.4532440967795068</v>
      </c>
      <c r="AX95" s="42">
        <f>('SECA - Vetor de Impacto'!AZ96/'Contribuição - SECA'!$BA95)*100</f>
        <v>0</v>
      </c>
      <c r="AY95" s="42">
        <f>('SECA - Vetor de Impacto'!BA96/'Contribuição - SECA'!$BA95)*100</f>
        <v>3.5221850403247936</v>
      </c>
      <c r="AZ95" s="42">
        <f>('SECA - Vetor de Impacto'!BB96/'Contribuição - SECA'!$BA95)*100</f>
        <v>6.9684199989175184</v>
      </c>
      <c r="BA95" s="77">
        <f>SUM('SECA - Vetor de Impacto'!AH96:BB96)</f>
        <v>11.829777876412882</v>
      </c>
      <c r="BB95" s="77">
        <f t="shared" si="7"/>
        <v>100.00000000000003</v>
      </c>
      <c r="BC95" s="42">
        <f>('SECA - Vetor de Impacto'!BC96/'Contribuição - SECA'!$BI95)*100</f>
        <v>8.3904301951897633</v>
      </c>
      <c r="BD95" s="42">
        <f>('SECA - Vetor de Impacto'!BD96/'Contribuição - SECA'!$BI95)*100</f>
        <v>22.469102463530838</v>
      </c>
      <c r="BE95" s="42">
        <f>('SECA - Vetor de Impacto'!BE96/'Contribuição - SECA'!$BI95)*100</f>
        <v>22.284281754667287</v>
      </c>
      <c r="BF95" s="42">
        <f>('SECA - Vetor de Impacto'!BF96/'Contribuição - SECA'!$BI95)*100</f>
        <v>19.76397902890124</v>
      </c>
      <c r="BG95" s="42">
        <f>('SECA - Vetor de Impacto'!BG96/'Contribuição - SECA'!$BI95)*100</f>
        <v>8.7444586007597085</v>
      </c>
      <c r="BH95" s="42">
        <f>('SECA - Vetor de Impacto'!BH96/'Contribuição - SECA'!$BI95)*100</f>
        <v>18.347747956951167</v>
      </c>
      <c r="BI95" s="77">
        <f>SUM('SECA - Vetor de Impacto'!BC96:BH96)</f>
        <v>3.4064126096915048</v>
      </c>
      <c r="BJ95" s="77">
        <f t="shared" si="8"/>
        <v>100</v>
      </c>
      <c r="BL95" s="42">
        <f>('SECA - Vetor de Impacto'!AH96/'Contribuição - SECA'!$BY95)*100</f>
        <v>9.6054800546608909</v>
      </c>
      <c r="BM95" s="42">
        <f>('SECA - Vetor de Impacto'!AI96/'Contribuição - SECA'!$BY95)*100</f>
        <v>4.0991365200153878</v>
      </c>
      <c r="BN95" s="42">
        <f>('SECA - Vetor de Impacto'!AJ96/'Contribuição - SECA'!$BY95)*100</f>
        <v>8.1288379006825497</v>
      </c>
      <c r="BO95" s="42">
        <f>('SECA - Vetor de Impacto'!AK96/'Contribuição - SECA'!$BY95)*100</f>
        <v>8.7169530980327767</v>
      </c>
      <c r="BP95" s="42">
        <f>('SECA - Vetor de Impacto'!AL96/'Contribuição - SECA'!$BY95)*100</f>
        <v>1.3743367184401378</v>
      </c>
      <c r="BQ95" s="42">
        <f>('SECA - Vetor de Impacto'!AM96/'Contribuição - SECA'!$BY95)*100</f>
        <v>8.8248799067080004</v>
      </c>
      <c r="BR95" s="42">
        <f>('SECA - Vetor de Impacto'!AN96/'Contribuição - SECA'!$BY95)*100</f>
        <v>9.5898266054024806</v>
      </c>
      <c r="BS95" s="42">
        <f>('SECA - Vetor de Impacto'!AO96/'Contribuição - SECA'!$BY95)*100</f>
        <v>7.6137728574748031</v>
      </c>
      <c r="BT95" s="42">
        <f>('SECA - Vetor de Impacto'!AP96/'Contribuição - SECA'!$BY95)*100</f>
        <v>9.2589085298769813</v>
      </c>
      <c r="BU95" s="42">
        <f>('SECA - Vetor de Impacto'!AQ96/'Contribuição - SECA'!$BY95)*100</f>
        <v>7.6167554285177044</v>
      </c>
      <c r="BV95" s="42">
        <f>('SECA - Vetor de Impacto'!AR96/'Contribuição - SECA'!$BY95)*100</f>
        <v>6.3474027673969573</v>
      </c>
      <c r="BW95" s="42">
        <f>('SECA - Vetor de Impacto'!AS96/'Contribuição - SECA'!$BY95)*100</f>
        <v>12.552696930403521</v>
      </c>
      <c r="BX95" s="42">
        <f>('SECA - Vetor de Impacto'!AT96/'Contribuição - SECA'!$BY95)*100</f>
        <v>6.2710126823878065</v>
      </c>
      <c r="BY95" s="77">
        <f>SUM('SECA - Vetor de Impacto'!AH96:AT96)</f>
        <v>7.4963161536752461</v>
      </c>
      <c r="BZ95" s="77">
        <f t="shared" si="9"/>
        <v>100</v>
      </c>
      <c r="CA95" s="42">
        <f>('SECA - Vetor de Impacto'!AU96/'Contribuição - SECA'!$CI95)*100</f>
        <v>2.1333163788762386</v>
      </c>
      <c r="CB95" s="42">
        <f>('SECA - Vetor de Impacto'!AV96/'Contribuição - SECA'!$CI95)*100</f>
        <v>0</v>
      </c>
      <c r="CC95" s="42">
        <f>('SECA - Vetor de Impacto'!AW96/'Contribuição - SECA'!$CI95)*100</f>
        <v>23.076239366624808</v>
      </c>
      <c r="CD95" s="42">
        <f>('SECA - Vetor de Impacto'!AX96/'Contribuição - SECA'!$CI95)*100</f>
        <v>23.076239366624808</v>
      </c>
      <c r="CE95" s="42">
        <f>('SECA - Vetor de Impacto'!AY96/'Contribuição - SECA'!$CI95)*100</f>
        <v>23.076239366624808</v>
      </c>
      <c r="CF95" s="42">
        <f>('SECA - Vetor de Impacto'!AZ96/'Contribuição - SECA'!$CI95)*100</f>
        <v>0</v>
      </c>
      <c r="CG95" s="42">
        <f>('SECA - Vetor de Impacto'!BA96/'Contribuição - SECA'!$CI95)*100</f>
        <v>9.615099736093665</v>
      </c>
      <c r="CH95" s="42">
        <f>('SECA - Vetor de Impacto'!BB96/'Contribuição - SECA'!$CI95)*100</f>
        <v>19.02286578515567</v>
      </c>
      <c r="CI95" s="77">
        <f>SUM('SECA - Vetor de Impacto'!AU96:BB96)</f>
        <v>4.3334617227376366</v>
      </c>
      <c r="CJ95" s="77">
        <f t="shared" si="10"/>
        <v>100</v>
      </c>
    </row>
    <row r="96" spans="1:88" x14ac:dyDescent="0.25">
      <c r="A96" s="34" t="s">
        <v>1057</v>
      </c>
      <c r="B96" s="34" t="s">
        <v>1058</v>
      </c>
      <c r="C96" s="42">
        <v>4.9752465453592336</v>
      </c>
      <c r="D96" s="42">
        <v>4.1508985432615519</v>
      </c>
      <c r="E96" s="42">
        <v>4.3383677318337419</v>
      </c>
      <c r="F96" s="42">
        <v>3.9840076064013297</v>
      </c>
      <c r="G96" s="42">
        <v>0.69115393262405789</v>
      </c>
      <c r="H96" s="42">
        <v>6.0411298845457555</v>
      </c>
      <c r="I96" s="42">
        <v>4.972560301341499</v>
      </c>
      <c r="J96" s="42">
        <v>1.4240038687076275</v>
      </c>
      <c r="K96" s="42">
        <v>3.9123738490427402</v>
      </c>
      <c r="L96" s="42">
        <v>6.0479624970034278</v>
      </c>
      <c r="M96" s="42">
        <v>5.7151350446644962</v>
      </c>
      <c r="N96" s="42">
        <v>5.3984652178254793</v>
      </c>
      <c r="O96" s="42">
        <v>4.3439561228375192</v>
      </c>
      <c r="P96" s="42">
        <v>0.77982614121713267</v>
      </c>
      <c r="Q96" s="42">
        <v>0</v>
      </c>
      <c r="R96" s="42">
        <v>6.9170578725958984</v>
      </c>
      <c r="S96" s="42">
        <v>4.6113719150639323</v>
      </c>
      <c r="T96" s="42">
        <v>6.9170578725958984</v>
      </c>
      <c r="U96" s="42">
        <v>0</v>
      </c>
      <c r="V96" s="42">
        <v>6.0524256385214104</v>
      </c>
      <c r="W96" s="42">
        <v>3.0390308173399734</v>
      </c>
      <c r="X96" s="42">
        <v>1.4910737700568288</v>
      </c>
      <c r="Y96" s="42">
        <v>4.4098466642770768</v>
      </c>
      <c r="Z96" s="42">
        <v>4.6445499345013372</v>
      </c>
      <c r="AA96" s="42">
        <v>2.6589801092319423</v>
      </c>
      <c r="AB96" s="42">
        <v>1.6188858850756351</v>
      </c>
      <c r="AC96" s="42">
        <v>0.8646322340744873</v>
      </c>
      <c r="AD96" s="74">
        <f t="shared" si="6"/>
        <v>100.00000000000004</v>
      </c>
      <c r="AF96" s="42">
        <f>('SECA - Vetor de Impacto'!AH97/'Contribuição - SECA'!$BA96)*100</f>
        <v>5.9009923762731527</v>
      </c>
      <c r="AG96" s="42">
        <f>('SECA - Vetor de Impacto'!AI97/'Contribuição - SECA'!$BA96)*100</f>
        <v>4.9232576587219476</v>
      </c>
      <c r="AH96" s="42">
        <f>('SECA - Vetor de Impacto'!AJ97/'Contribuição - SECA'!$BA96)*100</f>
        <v>5.145609303502745</v>
      </c>
      <c r="AI96" s="42">
        <f>('SECA - Vetor de Impacto'!AK97/'Contribuição - SECA'!$BA96)*100</f>
        <v>4.7253132680063015</v>
      </c>
      <c r="AJ96" s="42">
        <f>('SECA - Vetor de Impacto'!AL97/'Contribuição - SECA'!$BA96)*100</f>
        <v>0.8197571818928403</v>
      </c>
      <c r="AK96" s="42">
        <f>('SECA - Vetor de Impacto'!AM97/'Contribuição - SECA'!$BA96)*100</f>
        <v>7.1652049939178317</v>
      </c>
      <c r="AL96" s="42">
        <f>('SECA - Vetor de Impacto'!AN97/'Contribuição - SECA'!$BA96)*100</f>
        <v>5.8978063019098137</v>
      </c>
      <c r="AM96" s="42">
        <f>('SECA - Vetor de Impacto'!AO97/'Contribuição - SECA'!$BA96)*100</f>
        <v>1.6889687569081973</v>
      </c>
      <c r="AN96" s="42">
        <f>('SECA - Vetor de Impacto'!AP97/'Contribuição - SECA'!$BA96)*100</f>
        <v>4.6403505928498046</v>
      </c>
      <c r="AO96" s="42">
        <f>('SECA - Vetor de Impacto'!AQ97/'Contribuição - SECA'!$BA96)*100</f>
        <v>7.1733089529186902</v>
      </c>
      <c r="AP96" s="42">
        <f>('SECA - Vetor de Impacto'!AR97/'Contribuição - SECA'!$BA96)*100</f>
        <v>6.77855218238268</v>
      </c>
      <c r="AQ96" s="42">
        <f>('SECA - Vetor de Impacto'!AS97/'Contribuição - SECA'!$BA96)*100</f>
        <v>6.4029594922644764</v>
      </c>
      <c r="AR96" s="42">
        <f>('SECA - Vetor de Impacto'!AT97/'Contribuição - SECA'!$BA96)*100</f>
        <v>5.1522375283370874</v>
      </c>
      <c r="AS96" s="42">
        <f>('SECA - Vetor de Impacto'!AU97/'Contribuição - SECA'!$BA96)*100</f>
        <v>0.92492865874821606</v>
      </c>
      <c r="AT96" s="42">
        <f>('SECA - Vetor de Impacto'!AV97/'Contribuição - SECA'!$BA96)*100</f>
        <v>0</v>
      </c>
      <c r="AU96" s="42">
        <f>('SECA - Vetor de Impacto'!AW97/'Contribuição - SECA'!$BA96)*100</f>
        <v>8.2041172030965956</v>
      </c>
      <c r="AV96" s="42">
        <f>('SECA - Vetor de Impacto'!AX97/'Contribuição - SECA'!$BA96)*100</f>
        <v>5.4694114687310638</v>
      </c>
      <c r="AW96" s="42">
        <f>('SECA - Vetor de Impacto'!AY97/'Contribuição - SECA'!$BA96)*100</f>
        <v>8.2041172030965956</v>
      </c>
      <c r="AX96" s="42">
        <f>('SECA - Vetor de Impacto'!AZ97/'Contribuição - SECA'!$BA96)*100</f>
        <v>0</v>
      </c>
      <c r="AY96" s="42">
        <f>('SECA - Vetor de Impacto'!BA97/'Contribuição - SECA'!$BA96)*100</f>
        <v>7.1786025527095205</v>
      </c>
      <c r="AZ96" s="42">
        <f>('SECA - Vetor de Impacto'!BB97/'Contribuição - SECA'!$BA96)*100</f>
        <v>3.6045043237324625</v>
      </c>
      <c r="BA96" s="77">
        <f>SUM('SECA - Vetor de Impacto'!AH97:BB97)</f>
        <v>12.189001878502612</v>
      </c>
      <c r="BB96" s="77">
        <f t="shared" si="7"/>
        <v>100.00000000000003</v>
      </c>
      <c r="BC96" s="42">
        <f>('SECA - Vetor de Impacto'!BC97/'Contribuição - SECA'!$BI96)*100</f>
        <v>9.5045688089999878</v>
      </c>
      <c r="BD96" s="42">
        <f>('SECA - Vetor de Impacto'!BD97/'Contribuição - SECA'!$BI96)*100</f>
        <v>28.109736687382746</v>
      </c>
      <c r="BE96" s="42">
        <f>('SECA - Vetor de Impacto'!BE97/'Contribuição - SECA'!$BI96)*100</f>
        <v>29.605808462194243</v>
      </c>
      <c r="BF96" s="42">
        <f>('SECA - Vetor de Impacto'!BF97/'Contribuição - SECA'!$BI96)*100</f>
        <v>16.949167718907759</v>
      </c>
      <c r="BG96" s="42">
        <f>('SECA - Vetor de Impacto'!BG97/'Contribuição - SECA'!$BI96)*100</f>
        <v>10.319283054676621</v>
      </c>
      <c r="BH96" s="42">
        <f>('SECA - Vetor de Impacto'!BH97/'Contribuição - SECA'!$BI96)*100</f>
        <v>5.5114352678386522</v>
      </c>
      <c r="BI96" s="77">
        <f>SUM('SECA - Vetor de Impacto'!BC97:BH97)</f>
        <v>2.2680117596485827</v>
      </c>
      <c r="BJ96" s="77">
        <f t="shared" si="8"/>
        <v>100</v>
      </c>
      <c r="BL96" s="42">
        <f>('SECA - Vetor de Impacto'!AH97/'Contribuição - SECA'!$BY96)*100</f>
        <v>8.8851207112615533</v>
      </c>
      <c r="BM96" s="42">
        <f>('SECA - Vetor de Impacto'!AI97/'Contribuição - SECA'!$BY96)*100</f>
        <v>7.4129461285653022</v>
      </c>
      <c r="BN96" s="42">
        <f>('SECA - Vetor de Impacto'!AJ97/'Contribuição - SECA'!$BY96)*100</f>
        <v>7.74774086786518</v>
      </c>
      <c r="BO96" s="42">
        <f>('SECA - Vetor de Impacto'!AK97/'Contribuição - SECA'!$BY96)*100</f>
        <v>7.114901377194788</v>
      </c>
      <c r="BP96" s="42">
        <f>('SECA - Vetor de Impacto'!AL97/'Contribuição - SECA'!$BY96)*100</f>
        <v>1.2343079012146692</v>
      </c>
      <c r="BQ96" s="42">
        <f>('SECA - Vetor de Impacto'!AM97/'Contribuição - SECA'!$BY96)*100</f>
        <v>10.78864489774204</v>
      </c>
      <c r="BR96" s="42">
        <f>('SECA - Vetor de Impacto'!AN97/'Contribuição - SECA'!$BY96)*100</f>
        <v>8.8803234409876328</v>
      </c>
      <c r="BS96" s="42">
        <f>('SECA - Vetor de Impacto'!AO97/'Contribuição - SECA'!$BY96)*100</f>
        <v>2.5430792527402599</v>
      </c>
      <c r="BT96" s="42">
        <f>('SECA - Vetor de Impacto'!AP97/'Contribuição - SECA'!$BY96)*100</f>
        <v>6.9869731277443208</v>
      </c>
      <c r="BU96" s="42">
        <f>('SECA - Vetor de Impacto'!AQ97/'Contribuição - SECA'!$BY96)*100</f>
        <v>10.800847023989697</v>
      </c>
      <c r="BV96" s="42">
        <f>('SECA - Vetor de Impacto'!AR97/'Contribuição - SECA'!$BY96)*100</f>
        <v>10.206461989380413</v>
      </c>
      <c r="BW96" s="42">
        <f>('SECA - Vetor de Impacto'!AS97/'Contribuição - SECA'!$BY96)*100</f>
        <v>9.6409322992581323</v>
      </c>
      <c r="BX96" s="42">
        <f>('SECA - Vetor de Impacto'!AT97/'Contribuição - SECA'!$BY96)*100</f>
        <v>7.757720982056024</v>
      </c>
      <c r="BY96" s="77">
        <f>SUM('SECA - Vetor de Impacto'!AH97:AT97)</f>
        <v>8.0952425405158603</v>
      </c>
      <c r="BZ96" s="77">
        <f t="shared" si="9"/>
        <v>100.00000000000001</v>
      </c>
      <c r="CA96" s="42">
        <f>('SECA - Vetor de Impacto'!AU97/'Contribuição - SECA'!$CI96)*100</f>
        <v>2.7539374516595942</v>
      </c>
      <c r="CB96" s="42">
        <f>('SECA - Vetor de Impacto'!AV97/'Contribuição - SECA'!$CI96)*100</f>
        <v>0</v>
      </c>
      <c r="CC96" s="42">
        <f>('SECA - Vetor de Impacto'!AW97/'Contribuição - SECA'!$CI96)*100</f>
        <v>24.427425196220359</v>
      </c>
      <c r="CD96" s="42">
        <f>('SECA - Vetor de Impacto'!AX97/'Contribuição - SECA'!$CI96)*100</f>
        <v>16.284950130813574</v>
      </c>
      <c r="CE96" s="42">
        <f>('SECA - Vetor de Impacto'!AY97/'Contribuição - SECA'!$CI96)*100</f>
        <v>24.427425196220359</v>
      </c>
      <c r="CF96" s="42">
        <f>('SECA - Vetor de Impacto'!AZ97/'Contribuição - SECA'!$CI96)*100</f>
        <v>0</v>
      </c>
      <c r="CG96" s="42">
        <f>('SECA - Vetor de Impacto'!BA97/'Contribuição - SECA'!$CI96)*100</f>
        <v>21.373997046692811</v>
      </c>
      <c r="CH96" s="42">
        <f>('SECA - Vetor de Impacto'!BB97/'Contribuição - SECA'!$CI96)*100</f>
        <v>10.7322649783933</v>
      </c>
      <c r="CI96" s="77">
        <f>SUM('SECA - Vetor de Impacto'!AU97:BB97)</f>
        <v>4.0937593379867536</v>
      </c>
      <c r="CJ96" s="77">
        <f t="shared" si="10"/>
        <v>100</v>
      </c>
    </row>
    <row r="97" spans="1:88" x14ac:dyDescent="0.25">
      <c r="A97" s="34" t="s">
        <v>1059</v>
      </c>
      <c r="B97" s="34" t="s">
        <v>1060</v>
      </c>
      <c r="C97" s="42">
        <v>3.2406597122719369</v>
      </c>
      <c r="D97" s="42">
        <v>3.8782829184181469</v>
      </c>
      <c r="E97" s="42">
        <v>3.6712694486432356</v>
      </c>
      <c r="F97" s="42">
        <v>3.7879658396459801</v>
      </c>
      <c r="G97" s="42">
        <v>0.96080013840008649</v>
      </c>
      <c r="H97" s="42">
        <v>3.7696791311943385</v>
      </c>
      <c r="I97" s="42">
        <v>4.831979298529852</v>
      </c>
      <c r="J97" s="42">
        <v>2.923360874378726</v>
      </c>
      <c r="K97" s="42">
        <v>1.9202086467294961</v>
      </c>
      <c r="L97" s="42">
        <v>5.547369272192654</v>
      </c>
      <c r="M97" s="42">
        <v>5.1826491736740765</v>
      </c>
      <c r="N97" s="42">
        <v>5.8585691785662348</v>
      </c>
      <c r="O97" s="42">
        <v>5.4739837747350037</v>
      </c>
      <c r="P97" s="42">
        <v>0.15155588036999279</v>
      </c>
      <c r="Q97" s="42">
        <v>0</v>
      </c>
      <c r="R97" s="42">
        <v>6.7215032944094082</v>
      </c>
      <c r="S97" s="42">
        <v>6.7215032944094082</v>
      </c>
      <c r="T97" s="42">
        <v>6.7215032944094082</v>
      </c>
      <c r="U97" s="42">
        <v>0</v>
      </c>
      <c r="V97" s="42">
        <v>3.9208769217388211</v>
      </c>
      <c r="W97" s="42">
        <v>4.5715884940412614</v>
      </c>
      <c r="X97" s="42">
        <v>2.2266136946356259</v>
      </c>
      <c r="Y97" s="42">
        <v>2.8528420828794907</v>
      </c>
      <c r="Z97" s="42">
        <v>4.0231212927895923</v>
      </c>
      <c r="AA97" s="42">
        <v>3.2390925663156618</v>
      </c>
      <c r="AB97" s="42">
        <v>4.8623640853174441</v>
      </c>
      <c r="AC97" s="42">
        <v>2.9406576913041169</v>
      </c>
      <c r="AD97" s="74">
        <f t="shared" si="6"/>
        <v>100</v>
      </c>
      <c r="AF97" s="42">
        <f>('SECA - Vetor de Impacto'!AH98/'Contribuição - SECA'!$BA97)*100</f>
        <v>4.058164409634899</v>
      </c>
      <c r="AG97" s="42">
        <f>('SECA - Vetor de Impacto'!AI98/'Contribuição - SECA'!$BA97)*100</f>
        <v>4.85663756994267</v>
      </c>
      <c r="AH97" s="42">
        <f>('SECA - Vetor de Impacto'!AJ98/'Contribuição - SECA'!$BA97)*100</f>
        <v>4.5974018679730211</v>
      </c>
      <c r="AI97" s="42">
        <f>('SECA - Vetor de Impacto'!AK98/'Contribuição - SECA'!$BA97)*100</f>
        <v>4.7435366623504809</v>
      </c>
      <c r="AJ97" s="42">
        <f>('SECA - Vetor de Impacto'!AL98/'Contribuição - SECA'!$BA97)*100</f>
        <v>1.2031762889704873</v>
      </c>
      <c r="AK97" s="42">
        <f>('SECA - Vetor de Impacto'!AM98/'Contribuição - SECA'!$BA97)*100</f>
        <v>4.720636859224963</v>
      </c>
      <c r="AL97" s="42">
        <f>('SECA - Vetor de Impacto'!AN98/'Contribuição - SECA'!$BA97)*100</f>
        <v>6.0509180717524789</v>
      </c>
      <c r="AM97" s="42">
        <f>('SECA - Vetor de Impacto'!AO98/'Contribuição - SECA'!$BA97)*100</f>
        <v>3.6608222122173224</v>
      </c>
      <c r="AN97" s="42">
        <f>('SECA - Vetor de Impacto'!AP98/'Contribuição - SECA'!$BA97)*100</f>
        <v>2.4046098884500622</v>
      </c>
      <c r="AO97" s="42">
        <f>('SECA - Vetor de Impacto'!AQ98/'Contribuição - SECA'!$BA97)*100</f>
        <v>6.9467758253864433</v>
      </c>
      <c r="AP97" s="42">
        <f>('SECA - Vetor de Impacto'!AR98/'Contribuição - SECA'!$BA97)*100</f>
        <v>6.4900496477869538</v>
      </c>
      <c r="AQ97" s="42">
        <f>('SECA - Vetor de Impacto'!AS98/'Contribuição - SECA'!$BA97)*100</f>
        <v>7.3364805449361539</v>
      </c>
      <c r="AR97" s="42">
        <f>('SECA - Vetor de Impacto'!AT98/'Contribuição - SECA'!$BA97)*100</f>
        <v>6.8548777427712828</v>
      </c>
      <c r="AS97" s="42">
        <f>('SECA - Vetor de Impacto'!AU98/'Contribuição - SECA'!$BA97)*100</f>
        <v>0.18978810933444243</v>
      </c>
      <c r="AT97" s="42">
        <f>('SECA - Vetor de Impacto'!AV98/'Contribuição - SECA'!$BA97)*100</f>
        <v>0</v>
      </c>
      <c r="AU97" s="42">
        <f>('SECA - Vetor de Impacto'!AW98/'Contribuição - SECA'!$BA97)*100</f>
        <v>8.4171026489828069</v>
      </c>
      <c r="AV97" s="42">
        <f>('SECA - Vetor de Impacto'!AX98/'Contribuição - SECA'!$BA97)*100</f>
        <v>8.4171026489828069</v>
      </c>
      <c r="AW97" s="42">
        <f>('SECA - Vetor de Impacto'!AY98/'Contribuição - SECA'!$BA97)*100</f>
        <v>8.4171026489828069</v>
      </c>
      <c r="AX97" s="42">
        <f>('SECA - Vetor de Impacto'!AZ98/'Contribuição - SECA'!$BA97)*100</f>
        <v>0</v>
      </c>
      <c r="AY97" s="42">
        <f>('SECA - Vetor de Impacto'!BA98/'Contribuição - SECA'!$BA97)*100</f>
        <v>4.9099765452399708</v>
      </c>
      <c r="AZ97" s="42">
        <f>('SECA - Vetor de Impacto'!BB98/'Contribuição - SECA'!$BA97)*100</f>
        <v>5.7248398070799533</v>
      </c>
      <c r="BA97" s="77">
        <f>SUM('SECA - Vetor de Impacto'!AH98:BB98)</f>
        <v>11.880572706581502</v>
      </c>
      <c r="BB97" s="77">
        <f t="shared" si="7"/>
        <v>100.00000000000001</v>
      </c>
      <c r="BC97" s="42">
        <f>('SECA - Vetor de Impacto'!BC98/'Contribuição - SECA'!$BI97)*100</f>
        <v>11.05310401117379</v>
      </c>
      <c r="BD97" s="42">
        <f>('SECA - Vetor de Impacto'!BD98/'Contribuição - SECA'!$BI97)*100</f>
        <v>14.16175618855199</v>
      </c>
      <c r="BE97" s="42">
        <f>('SECA - Vetor de Impacto'!BE98/'Contribuição - SECA'!$BI97)*100</f>
        <v>19.971123956483293</v>
      </c>
      <c r="BF97" s="42">
        <f>('SECA - Vetor de Impacto'!BF98/'Contribuição - SECA'!$BI97)*100</f>
        <v>16.079137177482274</v>
      </c>
      <c r="BG97" s="42">
        <f>('SECA - Vetor de Impacto'!BG98/'Contribuição - SECA'!$BI97)*100</f>
        <v>24.137198160907111</v>
      </c>
      <c r="BH97" s="42">
        <f>('SECA - Vetor de Impacto'!BH98/'Contribuição - SECA'!$BI97)*100</f>
        <v>14.597680505401547</v>
      </c>
      <c r="BI97" s="77">
        <f>SUM('SECA - Vetor de Impacto'!BC98:BH98)</f>
        <v>2.9970514825154102</v>
      </c>
      <c r="BJ97" s="77">
        <f t="shared" si="8"/>
        <v>100</v>
      </c>
      <c r="BL97" s="42">
        <f>('SECA - Vetor de Impacto'!AH98/'Contribuição - SECA'!$BY97)*100</f>
        <v>6.3484119406986093</v>
      </c>
      <c r="BM97" s="42">
        <f>('SECA - Vetor de Impacto'!AI98/'Contribuição - SECA'!$BY97)*100</f>
        <v>7.5975078455343761</v>
      </c>
      <c r="BN97" s="42">
        <f>('SECA - Vetor de Impacto'!AJ98/'Contribuição - SECA'!$BY97)*100</f>
        <v>7.1919710412757327</v>
      </c>
      <c r="BO97" s="42">
        <f>('SECA - Vetor de Impacto'!AK98/'Contribuição - SECA'!$BY97)*100</f>
        <v>7.4205778151597066</v>
      </c>
      <c r="BP97" s="42">
        <f>('SECA - Vetor de Impacto'!AL98/'Contribuição - SECA'!$BY97)*100</f>
        <v>1.8821954826499683</v>
      </c>
      <c r="BQ97" s="42">
        <f>('SECA - Vetor de Impacto'!AM98/'Contribuição - SECA'!$BY97)*100</f>
        <v>7.3847543814770971</v>
      </c>
      <c r="BR97" s="42">
        <f>('SECA - Vetor de Impacto'!AN98/'Contribuição - SECA'!$BY97)*100</f>
        <v>9.4657871543352314</v>
      </c>
      <c r="BS97" s="42">
        <f>('SECA - Vetor de Impacto'!AO98/'Contribuição - SECA'!$BY97)*100</f>
        <v>5.726827476392466</v>
      </c>
      <c r="BT97" s="42">
        <f>('SECA - Vetor de Impacto'!AP98/'Contribuição - SECA'!$BY97)*100</f>
        <v>3.7616647793556779</v>
      </c>
      <c r="BU97" s="42">
        <f>('SECA - Vetor de Impacto'!AQ98/'Contribuição - SECA'!$BY97)*100</f>
        <v>10.867227186393706</v>
      </c>
      <c r="BV97" s="42">
        <f>('SECA - Vetor de Impacto'!AR98/'Contribuição - SECA'!$BY97)*100</f>
        <v>10.152745064225794</v>
      </c>
      <c r="BW97" s="42">
        <f>('SECA - Vetor de Impacto'!AS98/'Contribuição - SECA'!$BY97)*100</f>
        <v>11.476863919952898</v>
      </c>
      <c r="BX97" s="42">
        <f>('SECA - Vetor de Impacto'!AT98/'Contribuição - SECA'!$BY97)*100</f>
        <v>10.723465912548745</v>
      </c>
      <c r="BY97" s="77">
        <f>SUM('SECA - Vetor de Impacto'!AH98:AT98)</f>
        <v>7.5945477033147899</v>
      </c>
      <c r="BZ97" s="77">
        <f t="shared" si="9"/>
        <v>100.00000000000001</v>
      </c>
      <c r="CA97" s="42">
        <f>('SECA - Vetor de Impacto'!AU98/'Contribuição - SECA'!$CI97)*100</f>
        <v>0.52607985956076586</v>
      </c>
      <c r="CB97" s="42">
        <f>('SECA - Vetor de Impacto'!AV98/'Contribuição - SECA'!$CI97)*100</f>
        <v>0</v>
      </c>
      <c r="CC97" s="42">
        <f>('SECA - Vetor de Impacto'!AW98/'Contribuição - SECA'!$CI97)*100</f>
        <v>23.331641771520754</v>
      </c>
      <c r="CD97" s="42">
        <f>('SECA - Vetor de Impacto'!AX98/'Contribuição - SECA'!$CI97)*100</f>
        <v>23.331641771520754</v>
      </c>
      <c r="CE97" s="42">
        <f>('SECA - Vetor de Impacto'!AY98/'Contribuição - SECA'!$CI97)*100</f>
        <v>23.331641771520754</v>
      </c>
      <c r="CF97" s="42">
        <f>('SECA - Vetor de Impacto'!AZ98/'Contribuição - SECA'!$CI97)*100</f>
        <v>0</v>
      </c>
      <c r="CG97" s="42">
        <f>('SECA - Vetor de Impacto'!BA98/'Contribuição - SECA'!$CI97)*100</f>
        <v>13.610124366720438</v>
      </c>
      <c r="CH97" s="42">
        <f>('SECA - Vetor de Impacto'!BB98/'Contribuição - SECA'!$CI97)*100</f>
        <v>15.868870459156534</v>
      </c>
      <c r="CI97" s="77">
        <f>SUM('SECA - Vetor de Impacto'!AU98:BB98)</f>
        <v>4.2860250032667118</v>
      </c>
      <c r="CJ97" s="77">
        <f t="shared" si="10"/>
        <v>100.00000000000001</v>
      </c>
    </row>
    <row r="98" spans="1:88" x14ac:dyDescent="0.25">
      <c r="A98" s="34" t="s">
        <v>1061</v>
      </c>
      <c r="B98" s="34" t="s">
        <v>1062</v>
      </c>
      <c r="C98" s="42">
        <v>3.8395315027062544</v>
      </c>
      <c r="D98" s="42">
        <v>3.3547230042803236</v>
      </c>
      <c r="E98" s="42">
        <v>4.3033574193546915</v>
      </c>
      <c r="F98" s="42">
        <v>4.3965882224239943</v>
      </c>
      <c r="G98" s="42">
        <v>1.2427373854629316</v>
      </c>
      <c r="H98" s="42">
        <v>6.7124736411737294</v>
      </c>
      <c r="I98" s="42">
        <v>5.8557967448844241</v>
      </c>
      <c r="J98" s="42">
        <v>4.2554680085552201</v>
      </c>
      <c r="K98" s="42">
        <v>4.2539238654012195</v>
      </c>
      <c r="L98" s="42">
        <v>5.9801875321452229</v>
      </c>
      <c r="M98" s="42">
        <v>5.3433728606885866</v>
      </c>
      <c r="N98" s="42">
        <v>6.8836450414297117</v>
      </c>
      <c r="O98" s="42">
        <v>6.1038525562395947</v>
      </c>
      <c r="P98" s="42">
        <v>0.61585644364586445</v>
      </c>
      <c r="Q98" s="42">
        <v>0</v>
      </c>
      <c r="R98" s="42">
        <v>7.1876929672879148</v>
      </c>
      <c r="S98" s="42">
        <v>4.7917953115252772</v>
      </c>
      <c r="T98" s="42">
        <v>0</v>
      </c>
      <c r="U98" s="42">
        <v>0</v>
      </c>
      <c r="V98" s="42">
        <v>5.6902569324362657</v>
      </c>
      <c r="W98" s="42">
        <v>4.0749633983456173</v>
      </c>
      <c r="X98" s="42">
        <v>2.8067644025153227</v>
      </c>
      <c r="Y98" s="42">
        <v>3.2734101647802905</v>
      </c>
      <c r="Z98" s="42">
        <v>2.7867563032427518</v>
      </c>
      <c r="AA98" s="42">
        <v>3.0576261406524536</v>
      </c>
      <c r="AB98" s="42">
        <v>2.141014926426188</v>
      </c>
      <c r="AC98" s="42">
        <v>1.0482052243961546</v>
      </c>
      <c r="AD98" s="74">
        <f t="shared" si="6"/>
        <v>100.00000000000003</v>
      </c>
      <c r="AF98" s="42">
        <f>('SECA - Vetor de Impacto'!AH99/'Contribuição - SECA'!$BA98)*100</f>
        <v>4.5231503703897316</v>
      </c>
      <c r="AG98" s="42">
        <f>('SECA - Vetor de Impacto'!AI99/'Contribuição - SECA'!$BA98)*100</f>
        <v>3.9520229456823883</v>
      </c>
      <c r="AH98" s="42">
        <f>('SECA - Vetor de Impacto'!AJ99/'Contribuição - SECA'!$BA98)*100</f>
        <v>5.0695593177329199</v>
      </c>
      <c r="AI98" s="42">
        <f>('SECA - Vetor de Impacto'!AK99/'Contribuição - SECA'!$BA98)*100</f>
        <v>5.179389629357507</v>
      </c>
      <c r="AJ98" s="42">
        <f>('SECA - Vetor de Impacto'!AL99/'Contribuição - SECA'!$BA98)*100</f>
        <v>1.4640036320555931</v>
      </c>
      <c r="AK98" s="42">
        <f>('SECA - Vetor de Impacto'!AM99/'Contribuição - SECA'!$BA98)*100</f>
        <v>7.9076125863028484</v>
      </c>
      <c r="AL98" s="42">
        <f>('SECA - Vetor de Impacto'!AN99/'Contribuição - SECA'!$BA98)*100</f>
        <v>6.8984065365480465</v>
      </c>
      <c r="AM98" s="42">
        <f>('SECA - Vetor de Impacto'!AO99/'Contribuição - SECA'!$BA98)*100</f>
        <v>5.0131433185302319</v>
      </c>
      <c r="AN98" s="42">
        <f>('SECA - Vetor de Impacto'!AP99/'Contribuição - SECA'!$BA98)*100</f>
        <v>5.0113242445952917</v>
      </c>
      <c r="AO98" s="42">
        <f>('SECA - Vetor de Impacto'!AQ99/'Contribuição - SECA'!$BA98)*100</f>
        <v>7.0449447886955232</v>
      </c>
      <c r="AP98" s="42">
        <f>('SECA - Vetor de Impacto'!AR99/'Contribuição - SECA'!$BA98)*100</f>
        <v>6.2947468765183547</v>
      </c>
      <c r="AQ98" s="42">
        <f>('SECA - Vetor de Impacto'!AS99/'Contribuição - SECA'!$BA98)*100</f>
        <v>8.109260621205614</v>
      </c>
      <c r="AR98" s="42">
        <f>('SECA - Vetor de Impacto'!AT99/'Contribuição - SECA'!$BA98)*100</f>
        <v>7.1906280573814181</v>
      </c>
      <c r="AS98" s="42">
        <f>('SECA - Vetor de Impacto'!AU99/'Contribuição - SECA'!$BA98)*100</f>
        <v>0.72550812494188044</v>
      </c>
      <c r="AT98" s="42">
        <f>('SECA - Vetor de Impacto'!AV99/'Contribuição - SECA'!$BA98)*100</f>
        <v>0</v>
      </c>
      <c r="AU98" s="42">
        <f>('SECA - Vetor de Impacto'!AW99/'Contribuição - SECA'!$BA98)*100</f>
        <v>8.4674435108348369</v>
      </c>
      <c r="AV98" s="42">
        <f>('SECA - Vetor de Impacto'!AX99/'Contribuição - SECA'!$BA98)*100</f>
        <v>5.6449623405565577</v>
      </c>
      <c r="AW98" s="42">
        <f>('SECA - Vetor de Impacto'!AY99/'Contribuição - SECA'!$BA98)*100</f>
        <v>0</v>
      </c>
      <c r="AX98" s="42">
        <f>('SECA - Vetor de Impacto'!AZ99/'Contribuição - SECA'!$BA98)*100</f>
        <v>0</v>
      </c>
      <c r="AY98" s="42">
        <f>('SECA - Vetor de Impacto'!BA99/'Contribuição - SECA'!$BA98)*100</f>
        <v>6.7033927794109118</v>
      </c>
      <c r="AZ98" s="42">
        <f>('SECA - Vetor de Impacto'!BB99/'Contribuição - SECA'!$BA98)*100</f>
        <v>4.8005003192603573</v>
      </c>
      <c r="BA98" s="77">
        <f>SUM('SECA - Vetor de Impacto'!AH99:BB99)</f>
        <v>11.809940021689101</v>
      </c>
      <c r="BB98" s="77">
        <f t="shared" si="7"/>
        <v>100</v>
      </c>
      <c r="BC98" s="42">
        <f>('SECA - Vetor de Impacto'!BC99/'Contribuição - SECA'!$BI98)*100</f>
        <v>18.57089973226428</v>
      </c>
      <c r="BD98" s="42">
        <f>('SECA - Vetor de Impacto'!BD99/'Contribuição - SECA'!$BI98)*100</f>
        <v>21.658451952088132</v>
      </c>
      <c r="BE98" s="42">
        <f>('SECA - Vetor de Impacto'!BE99/'Contribuição - SECA'!$BI98)*100</f>
        <v>18.438516549304175</v>
      </c>
      <c r="BF98" s="42">
        <f>('SECA - Vetor de Impacto'!BF99/'Contribuição - SECA'!$BI98)*100</f>
        <v>20.230721333760727</v>
      </c>
      <c r="BG98" s="42">
        <f>('SECA - Vetor de Impacto'!BG99/'Contribuição - SECA'!$BI98)*100</f>
        <v>14.165981828866686</v>
      </c>
      <c r="BH98" s="42">
        <f>('SECA - Vetor de Impacto'!BH99/'Contribuição - SECA'!$BI98)*100</f>
        <v>6.9354286037159829</v>
      </c>
      <c r="BI98" s="77">
        <f>SUM('SECA - Vetor de Impacto'!BC99:BH99)</f>
        <v>2.1027299344585035</v>
      </c>
      <c r="BJ98" s="77">
        <f t="shared" si="8"/>
        <v>99.999999999999972</v>
      </c>
      <c r="BL98" s="42">
        <f>('SECA - Vetor de Impacto'!AH99/'Contribuição - SECA'!$BY98)*100</f>
        <v>6.1407294840854378</v>
      </c>
      <c r="BM98" s="42">
        <f>('SECA - Vetor de Impacto'!AI99/'Contribuição - SECA'!$BY98)*100</f>
        <v>5.3653541971992809</v>
      </c>
      <c r="BN98" s="42">
        <f>('SECA - Vetor de Impacto'!AJ99/'Contribuição - SECA'!$BY98)*100</f>
        <v>6.8825464166561101</v>
      </c>
      <c r="BO98" s="42">
        <f>('SECA - Vetor de Impacto'!AK99/'Contribuição - SECA'!$BY98)*100</f>
        <v>7.0316544890417898</v>
      </c>
      <c r="BP98" s="42">
        <f>('SECA - Vetor de Impacto'!AL99/'Contribuição - SECA'!$BY98)*100</f>
        <v>1.9875638729643503</v>
      </c>
      <c r="BQ98" s="42">
        <f>('SECA - Vetor de Impacto'!AM99/'Contribuição - SECA'!$BY98)*100</f>
        <v>10.735550618727501</v>
      </c>
      <c r="BR98" s="42">
        <f>('SECA - Vetor de Impacto'!AN99/'Contribuição - SECA'!$BY98)*100</f>
        <v>9.365430052801516</v>
      </c>
      <c r="BS98" s="42">
        <f>('SECA - Vetor de Impacto'!AO99/'Contribuição - SECA'!$BY98)*100</f>
        <v>6.8059548021155036</v>
      </c>
      <c r="BT98" s="42">
        <f>('SECA - Vetor de Impacto'!AP99/'Contribuição - SECA'!$BY98)*100</f>
        <v>6.8034851869067898</v>
      </c>
      <c r="BU98" s="42">
        <f>('SECA - Vetor de Impacto'!AQ99/'Contribuição - SECA'!$BY98)*100</f>
        <v>9.5643736411905138</v>
      </c>
      <c r="BV98" s="42">
        <f>('SECA - Vetor de Impacto'!AR99/'Contribuição - SECA'!$BY98)*100</f>
        <v>8.5458882801104785</v>
      </c>
      <c r="BW98" s="42">
        <f>('SECA - Vetor de Impacto'!AS99/'Contribuição - SECA'!$BY98)*100</f>
        <v>11.009312473173345</v>
      </c>
      <c r="BX98" s="42">
        <f>('SECA - Vetor de Impacto'!AT99/'Contribuição - SECA'!$BY98)*100</f>
        <v>9.7621564850273703</v>
      </c>
      <c r="BY98" s="77">
        <f>SUM('SECA - Vetor de Impacto'!AH99:AT99)</f>
        <v>8.6989884055020106</v>
      </c>
      <c r="BZ98" s="77">
        <f t="shared" si="9"/>
        <v>99.999999999999986</v>
      </c>
      <c r="CA98" s="42">
        <f>('SECA - Vetor de Impacto'!AU99/'Contribuição - SECA'!$CI98)*100</f>
        <v>2.7542078752459895</v>
      </c>
      <c r="CB98" s="42">
        <f>('SECA - Vetor de Impacto'!AV99/'Contribuição - SECA'!$CI98)*100</f>
        <v>0</v>
      </c>
      <c r="CC98" s="42">
        <f>('SECA - Vetor de Impacto'!AW99/'Contribuição - SECA'!$CI98)*100</f>
        <v>32.144505070305144</v>
      </c>
      <c r="CD98" s="42">
        <f>('SECA - Vetor de Impacto'!AX99/'Contribuição - SECA'!$CI98)*100</f>
        <v>21.4296700468701</v>
      </c>
      <c r="CE98" s="42">
        <f>('SECA - Vetor de Impacto'!AY99/'Contribuição - SECA'!$CI98)*100</f>
        <v>0</v>
      </c>
      <c r="CF98" s="42">
        <f>('SECA - Vetor de Impacto'!AZ99/'Contribuição - SECA'!$CI98)*100</f>
        <v>0</v>
      </c>
      <c r="CG98" s="42">
        <f>('SECA - Vetor de Impacto'!BA99/'Contribuição - SECA'!$CI98)*100</f>
        <v>25.447733180658243</v>
      </c>
      <c r="CH98" s="42">
        <f>('SECA - Vetor de Impacto'!BB99/'Contribuição - SECA'!$CI98)*100</f>
        <v>18.223883826920517</v>
      </c>
      <c r="CI98" s="77">
        <f>SUM('SECA - Vetor de Impacto'!AU99:BB99)</f>
        <v>3.1109516161870929</v>
      </c>
      <c r="CJ98" s="77">
        <f t="shared" si="10"/>
        <v>99.999999999999986</v>
      </c>
    </row>
    <row r="99" spans="1:88" x14ac:dyDescent="0.25">
      <c r="A99" s="34" t="s">
        <v>1063</v>
      </c>
      <c r="B99" s="34" t="s">
        <v>1064</v>
      </c>
      <c r="C99" s="42">
        <v>5.1328536402040932</v>
      </c>
      <c r="D99" s="42">
        <v>0.72546969568695485</v>
      </c>
      <c r="E99" s="42">
        <v>3.4807030762500339</v>
      </c>
      <c r="F99" s="42">
        <v>3.4175129947842566</v>
      </c>
      <c r="G99" s="42">
        <v>1.7567378078125404</v>
      </c>
      <c r="H99" s="42">
        <v>4.998555734296982</v>
      </c>
      <c r="I99" s="42">
        <v>3.644534926700409</v>
      </c>
      <c r="J99" s="42">
        <v>3.4520713213658243</v>
      </c>
      <c r="K99" s="42">
        <v>3.5321002997463387</v>
      </c>
      <c r="L99" s="42">
        <v>2.4022000466897566</v>
      </c>
      <c r="M99" s="42">
        <v>4.3900375977237429</v>
      </c>
      <c r="N99" s="42">
        <v>5.4786924416890237</v>
      </c>
      <c r="O99" s="42">
        <v>3.4550628251969719</v>
      </c>
      <c r="P99" s="42">
        <v>0.56577541950481469</v>
      </c>
      <c r="Q99" s="42">
        <v>5.835381361636788</v>
      </c>
      <c r="R99" s="42">
        <v>5.835381361636788</v>
      </c>
      <c r="S99" s="42">
        <v>5.835381361636788</v>
      </c>
      <c r="T99" s="42">
        <v>5.835381361636788</v>
      </c>
      <c r="U99" s="42">
        <v>5.835381361636788</v>
      </c>
      <c r="V99" s="42">
        <v>3.1608315708865935</v>
      </c>
      <c r="W99" s="42">
        <v>1.9739632368879119</v>
      </c>
      <c r="X99" s="42">
        <v>1.2297704522457724</v>
      </c>
      <c r="Y99" s="42">
        <v>4.3250194965561253</v>
      </c>
      <c r="Z99" s="42">
        <v>4.9003994813809992</v>
      </c>
      <c r="AA99" s="42">
        <v>3.7620941703254984</v>
      </c>
      <c r="AB99" s="42">
        <v>2.6072980551994163</v>
      </c>
      <c r="AC99" s="42">
        <v>2.4314089006819959</v>
      </c>
      <c r="AD99" s="74">
        <f t="shared" si="6"/>
        <v>100.00000000000004</v>
      </c>
      <c r="AF99" s="42">
        <f>('SECA - Vetor de Impacto'!AH100/'Contribuição - SECA'!$BA99)*100</f>
        <v>6.3569466955796434</v>
      </c>
      <c r="AG99" s="42">
        <f>('SECA - Vetor de Impacto'!AI100/'Contribuição - SECA'!$BA99)*100</f>
        <v>0.89848113895509074</v>
      </c>
      <c r="AH99" s="42">
        <f>('SECA - Vetor de Impacto'!AJ100/'Contribuição - SECA'!$BA99)*100</f>
        <v>4.3107880079708938</v>
      </c>
      <c r="AI99" s="42">
        <f>('SECA - Vetor de Impacto'!AK100/'Contribuição - SECA'!$BA99)*100</f>
        <v>4.2325282312998977</v>
      </c>
      <c r="AJ99" s="42">
        <f>('SECA - Vetor de Impacto'!AL100/'Contribuição - SECA'!$BA99)*100</f>
        <v>2.1756881035730662</v>
      </c>
      <c r="AK99" s="42">
        <f>('SECA - Vetor de Impacto'!AM100/'Contribuição - SECA'!$BA99)*100</f>
        <v>6.1906211603077015</v>
      </c>
      <c r="AL99" s="42">
        <f>('SECA - Vetor de Impacto'!AN100/'Contribuição - SECA'!$BA99)*100</f>
        <v>4.5136908011060193</v>
      </c>
      <c r="AM99" s="42">
        <f>('SECA - Vetor de Impacto'!AO100/'Contribuição - SECA'!$BA99)*100</f>
        <v>4.2753280957352926</v>
      </c>
      <c r="AN99" s="42">
        <f>('SECA - Vetor de Impacto'!AP100/'Contribuição - SECA'!$BA99)*100</f>
        <v>4.3744425426546085</v>
      </c>
      <c r="AO99" s="42">
        <f>('SECA - Vetor de Impacto'!AQ100/'Contribuição - SECA'!$BA99)*100</f>
        <v>2.975081449686245</v>
      </c>
      <c r="AP99" s="42">
        <f>('SECA - Vetor de Impacto'!AR100/'Contribuição - SECA'!$BA99)*100</f>
        <v>5.436982418850091</v>
      </c>
      <c r="AQ99" s="42">
        <f>('SECA - Vetor de Impacto'!AS100/'Contribuição - SECA'!$BA99)*100</f>
        <v>6.7852618162530298</v>
      </c>
      <c r="AR99" s="42">
        <f>('SECA - Vetor de Impacto'!AT100/'Contribuição - SECA'!$BA99)*100</f>
        <v>4.2790330192977484</v>
      </c>
      <c r="AS99" s="42">
        <f>('SECA - Vetor de Impacto'!AU100/'Contribuição - SECA'!$BA99)*100</f>
        <v>0.70070265695678591</v>
      </c>
      <c r="AT99" s="42">
        <f>('SECA - Vetor de Impacto'!AV100/'Contribuição - SECA'!$BA99)*100</f>
        <v>7.2270146130309367</v>
      </c>
      <c r="AU99" s="42">
        <f>('SECA - Vetor de Impacto'!AW100/'Contribuição - SECA'!$BA99)*100</f>
        <v>7.2270146130309367</v>
      </c>
      <c r="AV99" s="42">
        <f>('SECA - Vetor de Impacto'!AX100/'Contribuição - SECA'!$BA99)*100</f>
        <v>7.2270146130309367</v>
      </c>
      <c r="AW99" s="42">
        <f>('SECA - Vetor de Impacto'!AY100/'Contribuição - SECA'!$BA99)*100</f>
        <v>7.2270146130309367</v>
      </c>
      <c r="AX99" s="42">
        <f>('SECA - Vetor de Impacto'!AZ100/'Contribuição - SECA'!$BA99)*100</f>
        <v>7.2270146130309367</v>
      </c>
      <c r="AY99" s="42">
        <f>('SECA - Vetor de Impacto'!BA100/'Contribuição - SECA'!$BA99)*100</f>
        <v>3.9146329153917572</v>
      </c>
      <c r="AZ99" s="42">
        <f>('SECA - Vetor de Impacto'!BB100/'Contribuição - SECA'!$BA99)*100</f>
        <v>2.444717881227441</v>
      </c>
      <c r="BA99" s="77">
        <f>SUM('SECA - Vetor de Impacto'!AH100:BB100)</f>
        <v>13.836972159941574</v>
      </c>
      <c r="BB99" s="77">
        <f t="shared" si="7"/>
        <v>99.999999999999986</v>
      </c>
      <c r="BC99" s="42">
        <f>('SECA - Vetor de Impacto'!BC100/'Contribuição - SECA'!$BI99)*100</f>
        <v>6.3864304910436918</v>
      </c>
      <c r="BD99" s="42">
        <f>('SECA - Vetor de Impacto'!BD100/'Contribuição - SECA'!$BI99)*100</f>
        <v>22.460644046799938</v>
      </c>
      <c r="BE99" s="42">
        <f>('SECA - Vetor de Impacto'!BE100/'Contribuição - SECA'!$BI99)*100</f>
        <v>25.448701104368148</v>
      </c>
      <c r="BF99" s="42">
        <f>('SECA - Vetor de Impacto'!BF100/'Contribuição - SECA'!$BI99)*100</f>
        <v>19.537266386314801</v>
      </c>
      <c r="BG99" s="42">
        <f>('SECA - Vetor de Impacto'!BG100/'Contribuição - SECA'!$BI99)*100</f>
        <v>13.54019180454066</v>
      </c>
      <c r="BH99" s="42">
        <f>('SECA - Vetor de Impacto'!BH100/'Contribuição - SECA'!$BI99)*100</f>
        <v>12.626766166932763</v>
      </c>
      <c r="BI99" s="77">
        <f>SUM('SECA - Vetor de Impacto'!BC100:BH100)</f>
        <v>3.2998683998587235</v>
      </c>
      <c r="BJ99" s="77">
        <f t="shared" si="8"/>
        <v>100</v>
      </c>
      <c r="BL99" s="42">
        <f>('SECA - Vetor de Impacto'!AH100/'Contribuição - SECA'!$BY99)*100</f>
        <v>11.190847379804065</v>
      </c>
      <c r="BM99" s="42">
        <f>('SECA - Vetor de Impacto'!AI100/'Contribuição - SECA'!$BY99)*100</f>
        <v>1.581697280342246</v>
      </c>
      <c r="BN99" s="42">
        <f>('SECA - Vetor de Impacto'!AJ100/'Contribuição - SECA'!$BY99)*100</f>
        <v>7.5887643854929454</v>
      </c>
      <c r="BO99" s="42">
        <f>('SECA - Vetor de Impacto'!AK100/'Contribuição - SECA'!$BY99)*100</f>
        <v>7.4509949092581271</v>
      </c>
      <c r="BP99" s="42">
        <f>('SECA - Vetor de Impacto'!AL100/'Contribuição - SECA'!$BY99)*100</f>
        <v>3.830108176000905</v>
      </c>
      <c r="BQ99" s="42">
        <f>('SECA - Vetor de Impacto'!AM100/'Contribuição - SECA'!$BY99)*100</f>
        <v>10.898045855782037</v>
      </c>
      <c r="BR99" s="42">
        <f>('SECA - Vetor de Impacto'!AN100/'Contribuição - SECA'!$BY99)*100</f>
        <v>7.9459569654606304</v>
      </c>
      <c r="BS99" s="42">
        <f>('SECA - Vetor de Impacto'!AO100/'Contribuição - SECA'!$BY99)*100</f>
        <v>7.5263403185732409</v>
      </c>
      <c r="BT99" s="42">
        <f>('SECA - Vetor de Impacto'!AP100/'Contribuição - SECA'!$BY99)*100</f>
        <v>7.7008226135685769</v>
      </c>
      <c r="BU99" s="42">
        <f>('SECA - Vetor de Impacto'!AQ100/'Contribuição - SECA'!$BY99)*100</f>
        <v>5.2373700835144703</v>
      </c>
      <c r="BV99" s="42">
        <f>('SECA - Vetor de Impacto'!AR100/'Contribuição - SECA'!$BY99)*100</f>
        <v>9.5713309187157432</v>
      </c>
      <c r="BW99" s="42">
        <f>('SECA - Vetor de Impacto'!AS100/'Contribuição - SECA'!$BY99)*100</f>
        <v>11.944858601771875</v>
      </c>
      <c r="BX99" s="42">
        <f>('SECA - Vetor de Impacto'!AT100/'Contribuição - SECA'!$BY99)*100</f>
        <v>7.5328625117151322</v>
      </c>
      <c r="BY99" s="77">
        <f>SUM('SECA - Vetor de Impacto'!AH100:AT100)</f>
        <v>7.8600745290932714</v>
      </c>
      <c r="BZ99" s="77">
        <f t="shared" si="9"/>
        <v>100</v>
      </c>
      <c r="CA99" s="42">
        <f>('SECA - Vetor de Impacto'!AU100/'Contribuição - SECA'!$CI99)*100</f>
        <v>1.6221798925694557</v>
      </c>
      <c r="CB99" s="42">
        <f>('SECA - Vetor de Impacto'!AV100/'Contribuição - SECA'!$CI99)*100</f>
        <v>16.731087961733579</v>
      </c>
      <c r="CC99" s="42">
        <f>('SECA - Vetor de Impacto'!AW100/'Contribuição - SECA'!$CI99)*100</f>
        <v>16.731087961733579</v>
      </c>
      <c r="CD99" s="42">
        <f>('SECA - Vetor de Impacto'!AX100/'Contribuição - SECA'!$CI99)*100</f>
        <v>16.731087961733579</v>
      </c>
      <c r="CE99" s="42">
        <f>('SECA - Vetor de Impacto'!AY100/'Contribuição - SECA'!$CI99)*100</f>
        <v>16.731087961733579</v>
      </c>
      <c r="CF99" s="42">
        <f>('SECA - Vetor de Impacto'!AZ100/'Contribuição - SECA'!$CI99)*100</f>
        <v>16.731087961733579</v>
      </c>
      <c r="CG99" s="42">
        <f>('SECA - Vetor de Impacto'!BA100/'Contribuição - SECA'!$CI99)*100</f>
        <v>9.0626726459390206</v>
      </c>
      <c r="CH99" s="42">
        <f>('SECA - Vetor de Impacto'!BB100/'Contribuição - SECA'!$CI99)*100</f>
        <v>5.6597076528236112</v>
      </c>
      <c r="CI99" s="77">
        <f>SUM('SECA - Vetor de Impacto'!AU100:BB100)</f>
        <v>5.9768976308483035</v>
      </c>
      <c r="CJ99" s="77">
        <f t="shared" si="10"/>
        <v>99.999999999999972</v>
      </c>
    </row>
    <row r="100" spans="1:88" x14ac:dyDescent="0.25">
      <c r="A100" s="34" t="s">
        <v>1065</v>
      </c>
      <c r="B100" s="34" t="s">
        <v>1066</v>
      </c>
      <c r="C100" s="42">
        <v>4.2615033039140151</v>
      </c>
      <c r="D100" s="42">
        <v>2.7508738493783897</v>
      </c>
      <c r="E100" s="42">
        <v>3.5679144767071045</v>
      </c>
      <c r="F100" s="42">
        <v>3.5207553198008181</v>
      </c>
      <c r="G100" s="42">
        <v>0.5821344141659679</v>
      </c>
      <c r="H100" s="42">
        <v>5.8723020906216092</v>
      </c>
      <c r="I100" s="42">
        <v>3.8531952194839256</v>
      </c>
      <c r="J100" s="42">
        <v>3.4553872929522735</v>
      </c>
      <c r="K100" s="42">
        <v>2.7546751954892725</v>
      </c>
      <c r="L100" s="42">
        <v>4.7258669572366943</v>
      </c>
      <c r="M100" s="42">
        <v>5.5711261784405277</v>
      </c>
      <c r="N100" s="42">
        <v>4.4887847923889144</v>
      </c>
      <c r="O100" s="42">
        <v>5.0175581153709361</v>
      </c>
      <c r="P100" s="42">
        <v>0.42786872076911553</v>
      </c>
      <c r="Q100" s="42">
        <v>6.0241199257493019</v>
      </c>
      <c r="R100" s="42">
        <v>6.0241199257493019</v>
      </c>
      <c r="S100" s="42">
        <v>4.0160799504995346</v>
      </c>
      <c r="T100" s="42">
        <v>6.0241199257493019</v>
      </c>
      <c r="U100" s="42">
        <v>6.0241199257493019</v>
      </c>
      <c r="V100" s="42">
        <v>4.0160799504995337</v>
      </c>
      <c r="W100" s="42">
        <v>0.70091961400227243</v>
      </c>
      <c r="X100" s="42">
        <v>1.8628304729073224</v>
      </c>
      <c r="Y100" s="42">
        <v>3.1787400501180185</v>
      </c>
      <c r="Z100" s="42">
        <v>3.3953245046341252</v>
      </c>
      <c r="AA100" s="42">
        <v>3.434936797348338</v>
      </c>
      <c r="AB100" s="42">
        <v>2.6916280519305391</v>
      </c>
      <c r="AC100" s="42">
        <v>1.757034978343547</v>
      </c>
      <c r="AD100" s="74">
        <f t="shared" ref="AD100:AD131" si="11">SUM(C100:AC100)</f>
        <v>100</v>
      </c>
      <c r="AF100" s="42">
        <f>('SECA - Vetor de Impacto'!AH101/'Contribuição - SECA'!$BA100)*100</f>
        <v>5.0926487872317496</v>
      </c>
      <c r="AG100" s="42">
        <f>('SECA - Vetor de Impacto'!AI101/'Contribuição - SECA'!$BA100)*100</f>
        <v>3.2873925874931236</v>
      </c>
      <c r="AH100" s="42">
        <f>('SECA - Vetor de Impacto'!AJ101/'Contribuição - SECA'!$BA100)*100</f>
        <v>4.2637853444958056</v>
      </c>
      <c r="AI100" s="42">
        <f>('SECA - Vetor de Impacto'!AK101/'Contribuição - SECA'!$BA100)*100</f>
        <v>4.2074284661601524</v>
      </c>
      <c r="AJ100" s="42">
        <f>('SECA - Vetor de Impacto'!AL101/'Contribuição - SECA'!$BA100)*100</f>
        <v>0.69567143491014372</v>
      </c>
      <c r="AK100" s="42">
        <f>('SECA - Vetor de Impacto'!AM101/'Contribuição - SECA'!$BA100)*100</f>
        <v>7.0176109197417649</v>
      </c>
      <c r="AL100" s="42">
        <f>('SECA - Vetor de Impacto'!AN101/'Contribuição - SECA'!$BA100)*100</f>
        <v>4.6047060302520704</v>
      </c>
      <c r="AM100" s="42">
        <f>('SECA - Vetor de Impacto'!AO101/'Contribuição - SECA'!$BA100)*100</f>
        <v>4.1293113373177963</v>
      </c>
      <c r="AN100" s="42">
        <f>('SECA - Vetor de Impacto'!AP101/'Contribuição - SECA'!$BA100)*100</f>
        <v>3.2919353319851097</v>
      </c>
      <c r="AO100" s="42">
        <f>('SECA - Vetor de Impacto'!AQ101/'Contribuição - SECA'!$BA100)*100</f>
        <v>5.6475799528972157</v>
      </c>
      <c r="AP100" s="42">
        <f>('SECA - Vetor de Impacto'!AR101/'Contribuição - SECA'!$BA100)*100</f>
        <v>6.6576949383312423</v>
      </c>
      <c r="AQ100" s="42">
        <f>('SECA - Vetor de Impacto'!AS101/'Contribuição - SECA'!$BA100)*100</f>
        <v>5.3642582907557381</v>
      </c>
      <c r="AR100" s="42">
        <f>('SECA - Vetor de Impacto'!AT101/'Contribuição - SECA'!$BA100)*100</f>
        <v>5.9961613141633734</v>
      </c>
      <c r="AS100" s="42">
        <f>('SECA - Vetor de Impacto'!AU101/'Contribuição - SECA'!$BA100)*100</f>
        <v>0.5113184166530923</v>
      </c>
      <c r="AT100" s="42">
        <f>('SECA - Vetor de Impacto'!AV101/'Contribuição - SECA'!$BA100)*100</f>
        <v>7.1990386598618024</v>
      </c>
      <c r="AU100" s="42">
        <f>('SECA - Vetor de Impacto'!AW101/'Contribuição - SECA'!$BA100)*100</f>
        <v>7.1990386598618024</v>
      </c>
      <c r="AV100" s="42">
        <f>('SECA - Vetor de Impacto'!AX101/'Contribuição - SECA'!$BA100)*100</f>
        <v>4.7993591065745358</v>
      </c>
      <c r="AW100" s="42">
        <f>('SECA - Vetor de Impacto'!AY101/'Contribuição - SECA'!$BA100)*100</f>
        <v>7.1990386598618024</v>
      </c>
      <c r="AX100" s="42">
        <f>('SECA - Vetor de Impacto'!AZ101/'Contribuição - SECA'!$BA100)*100</f>
        <v>7.1990386598618024</v>
      </c>
      <c r="AY100" s="42">
        <f>('SECA - Vetor de Impacto'!BA101/'Contribuição - SECA'!$BA100)*100</f>
        <v>4.7993591065745349</v>
      </c>
      <c r="AZ100" s="42">
        <f>('SECA - Vetor de Impacto'!BB101/'Contribuição - SECA'!$BA100)*100</f>
        <v>0.83762399501536111</v>
      </c>
      <c r="BA100" s="77">
        <f>SUM('SECA - Vetor de Impacto'!AH101:BB101)</f>
        <v>13.890743573520366</v>
      </c>
      <c r="BB100" s="77">
        <f t="shared" si="7"/>
        <v>100.00000000000001</v>
      </c>
      <c r="BC100" s="42">
        <f>('SECA - Vetor de Impacto'!BC101/'Contribuição - SECA'!$BI100)*100</f>
        <v>11.41405631033574</v>
      </c>
      <c r="BD100" s="42">
        <f>('SECA - Vetor de Impacto'!BD101/'Contribuição - SECA'!$BI100)*100</f>
        <v>19.476983255132524</v>
      </c>
      <c r="BE100" s="42">
        <f>('SECA - Vetor de Impacto'!BE101/'Contribuição - SECA'!$BI100)*100</f>
        <v>20.804053643846945</v>
      </c>
      <c r="BF100" s="42">
        <f>('SECA - Vetor de Impacto'!BF101/'Contribuição - SECA'!$BI100)*100</f>
        <v>21.046768666065727</v>
      </c>
      <c r="BG100" s="42">
        <f>('SECA - Vetor de Impacto'!BG101/'Contribuição - SECA'!$BI100)*100</f>
        <v>16.492318865315735</v>
      </c>
      <c r="BH100" s="42">
        <f>('SECA - Vetor de Impacto'!BH101/'Contribuição - SECA'!$BI100)*100</f>
        <v>10.765819259303331</v>
      </c>
      <c r="BI100" s="77">
        <f>SUM('SECA - Vetor de Impacto'!BC101:BH101)</f>
        <v>2.7091915593383358</v>
      </c>
      <c r="BJ100" s="77">
        <f t="shared" si="8"/>
        <v>100</v>
      </c>
      <c r="BL100" s="42">
        <f>('SECA - Vetor de Impacto'!AH101/'Contribuição - SECA'!$BY100)*100</f>
        <v>8.4516615341089203</v>
      </c>
      <c r="BM100" s="42">
        <f>('SECA - Vetor de Impacto'!AI101/'Contribuição - SECA'!$BY100)*100</f>
        <v>5.4556932237090621</v>
      </c>
      <c r="BN100" s="42">
        <f>('SECA - Vetor de Impacto'!AJ101/'Contribuição - SECA'!$BY100)*100</f>
        <v>7.0760957787079137</v>
      </c>
      <c r="BO100" s="42">
        <f>('SECA - Vetor de Impacto'!AK101/'Contribuição - SECA'!$BY100)*100</f>
        <v>6.9825669922724334</v>
      </c>
      <c r="BP100" s="42">
        <f>('SECA - Vetor de Impacto'!AL101/'Contribuição - SECA'!$BY100)*100</f>
        <v>1.1545228725667587</v>
      </c>
      <c r="BQ100" s="42">
        <f>('SECA - Vetor de Impacto'!AM101/'Contribuição - SECA'!$BY100)*100</f>
        <v>11.64629149774219</v>
      </c>
      <c r="BR100" s="42">
        <f>('SECA - Vetor de Impacto'!AN101/'Contribuição - SECA'!$BY100)*100</f>
        <v>7.6418811619867171</v>
      </c>
      <c r="BS100" s="42">
        <f>('SECA - Vetor de Impacto'!AO101/'Contribuição - SECA'!$BY100)*100</f>
        <v>6.8529253145177726</v>
      </c>
      <c r="BT100" s="42">
        <f>('SECA - Vetor de Impacto'!AP101/'Contribuição - SECA'!$BY100)*100</f>
        <v>5.4632322746992781</v>
      </c>
      <c r="BU100" s="42">
        <f>('SECA - Vetor de Impacto'!AQ101/'Contribuição - SECA'!$BY100)*100</f>
        <v>9.3726145750278231</v>
      </c>
      <c r="BV100" s="42">
        <f>('SECA - Vetor de Impacto'!AR101/'Contribuição - SECA'!$BY100)*100</f>
        <v>11.048981888796648</v>
      </c>
      <c r="BW100" s="42">
        <f>('SECA - Vetor de Impacto'!AS101/'Contribuição - SECA'!$BY100)*100</f>
        <v>8.9024194184907195</v>
      </c>
      <c r="BX100" s="42">
        <f>('SECA - Vetor de Impacto'!AT101/'Contribuição - SECA'!$BY100)*100</f>
        <v>9.9511134673737747</v>
      </c>
      <c r="BY100" s="77">
        <f>SUM('SECA - Vetor de Impacto'!AH101:AT101)</f>
        <v>8.3700321088277079</v>
      </c>
      <c r="BZ100" s="77">
        <f t="shared" si="9"/>
        <v>100.00000000000001</v>
      </c>
      <c r="CA100" s="42">
        <f>('SECA - Vetor de Impacto'!AU101/'Contribuição - SECA'!$CI100)*100</f>
        <v>1.2865358125616071</v>
      </c>
      <c r="CB100" s="42">
        <f>('SECA - Vetor de Impacto'!AV101/'Contribuição - SECA'!$CI100)*100</f>
        <v>18.113607392732494</v>
      </c>
      <c r="CC100" s="42">
        <f>('SECA - Vetor de Impacto'!AW101/'Contribuição - SECA'!$CI100)*100</f>
        <v>18.113607392732494</v>
      </c>
      <c r="CD100" s="42">
        <f>('SECA - Vetor de Impacto'!AX101/'Contribuição - SECA'!$CI100)*100</f>
        <v>12.075738261821662</v>
      </c>
      <c r="CE100" s="42">
        <f>('SECA - Vetor de Impacto'!AY101/'Contribuição - SECA'!$CI100)*100</f>
        <v>18.113607392732494</v>
      </c>
      <c r="CF100" s="42">
        <f>('SECA - Vetor de Impacto'!AZ101/'Contribuição - SECA'!$CI100)*100</f>
        <v>18.113607392732494</v>
      </c>
      <c r="CG100" s="42">
        <f>('SECA - Vetor de Impacto'!BA101/'Contribuição - SECA'!$CI100)*100</f>
        <v>12.075738261821661</v>
      </c>
      <c r="CH100" s="42">
        <f>('SECA - Vetor de Impacto'!BB101/'Contribuição - SECA'!$CI100)*100</f>
        <v>2.1075580928650868</v>
      </c>
      <c r="CI100" s="77">
        <f>SUM('SECA - Vetor de Impacto'!AU101:BB101)</f>
        <v>5.5207114646926607</v>
      </c>
      <c r="CJ100" s="77">
        <f t="shared" si="10"/>
        <v>99.999999999999986</v>
      </c>
    </row>
    <row r="101" spans="1:88" x14ac:dyDescent="0.25">
      <c r="A101" s="34" t="s">
        <v>1067</v>
      </c>
      <c r="B101" s="34" t="s">
        <v>1068</v>
      </c>
      <c r="C101" s="42">
        <v>5.5993682923524126</v>
      </c>
      <c r="D101" s="42">
        <v>0.71499161178768422</v>
      </c>
      <c r="E101" s="42">
        <v>4.1795686504218299</v>
      </c>
      <c r="F101" s="42">
        <v>3.2396605661271649</v>
      </c>
      <c r="G101" s="42">
        <v>0</v>
      </c>
      <c r="H101" s="42">
        <v>5.5299851935195816</v>
      </c>
      <c r="I101" s="42">
        <v>2.2317753422654079</v>
      </c>
      <c r="J101" s="42">
        <v>0.52888791783078104</v>
      </c>
      <c r="K101" s="42">
        <v>3.8966638813911518</v>
      </c>
      <c r="L101" s="42">
        <v>6.0535712025393025</v>
      </c>
      <c r="M101" s="42">
        <v>4.4883592369734151</v>
      </c>
      <c r="N101" s="42">
        <v>5.9911358810635935</v>
      </c>
      <c r="O101" s="42">
        <v>4.1211695753985857</v>
      </c>
      <c r="P101" s="42">
        <v>0.66272722565676989</v>
      </c>
      <c r="Q101" s="42">
        <v>0</v>
      </c>
      <c r="R101" s="42">
        <v>6.4597697709620707</v>
      </c>
      <c r="S101" s="42">
        <v>6.4597697709620707</v>
      </c>
      <c r="T101" s="42">
        <v>6.4597697709620707</v>
      </c>
      <c r="U101" s="42">
        <v>6.4597697709620707</v>
      </c>
      <c r="V101" s="42">
        <v>1.8840995165306054</v>
      </c>
      <c r="W101" s="42">
        <v>5.6327102989386271</v>
      </c>
      <c r="X101" s="42">
        <v>1.5170671431804843</v>
      </c>
      <c r="Y101" s="42">
        <v>2.7146590324189144</v>
      </c>
      <c r="Z101" s="42">
        <v>2.1024278979703555</v>
      </c>
      <c r="AA101" s="42">
        <v>3.0016091676602157</v>
      </c>
      <c r="AB101" s="42">
        <v>5.360234490798315</v>
      </c>
      <c r="AC101" s="42">
        <v>4.7102487913265101</v>
      </c>
      <c r="AD101" s="74">
        <f t="shared" si="11"/>
        <v>99.999999999999986</v>
      </c>
      <c r="AF101" s="42">
        <f>('SECA - Vetor de Impacto'!AH102/'Contribuição - SECA'!$BA101)*100</f>
        <v>6.9476455070119307</v>
      </c>
      <c r="AG101" s="42">
        <f>('SECA - Vetor de Impacto'!AI102/'Contribuição - SECA'!$BA101)*100</f>
        <v>0.88715512176123867</v>
      </c>
      <c r="AH101" s="42">
        <f>('SECA - Vetor de Impacto'!AJ102/'Contribuição - SECA'!$BA101)*100</f>
        <v>5.1859709594404277</v>
      </c>
      <c r="AI101" s="42">
        <f>('SECA - Vetor de Impacto'!AK102/'Contribuição - SECA'!$BA101)*100</f>
        <v>4.0197415139201418</v>
      </c>
      <c r="AJ101" s="42">
        <f>('SECA - Vetor de Impacto'!AL102/'Contribuição - SECA'!$BA101)*100</f>
        <v>0</v>
      </c>
      <c r="AK101" s="42">
        <f>('SECA - Vetor de Impacto'!AM102/'Contribuição - SECA'!$BA101)*100</f>
        <v>6.8615555858458492</v>
      </c>
      <c r="AL101" s="42">
        <f>('SECA - Vetor de Impacto'!AN102/'Contribuição - SECA'!$BA101)*100</f>
        <v>2.7691666487678122</v>
      </c>
      <c r="AM101" s="42">
        <f>('SECA - Vetor de Impacto'!AO102/'Contribuição - SECA'!$BA101)*100</f>
        <v>0.65623934240020765</v>
      </c>
      <c r="AN101" s="42">
        <f>('SECA - Vetor de Impacto'!AP102/'Contribuição - SECA'!$BA101)*100</f>
        <v>4.8349452821059433</v>
      </c>
      <c r="AO101" s="42">
        <f>('SECA - Vetor de Impacto'!AQ102/'Contribuição - SECA'!$BA101)*100</f>
        <v>7.5112163677716453</v>
      </c>
      <c r="AP101" s="42">
        <f>('SECA - Vetor de Impacto'!AR102/'Contribuição - SECA'!$BA101)*100</f>
        <v>5.5691155249073629</v>
      </c>
      <c r="AQ101" s="42">
        <f>('SECA - Vetor de Impacto'!AS102/'Contribuição - SECA'!$BA101)*100</f>
        <v>7.4337471858780351</v>
      </c>
      <c r="AR101" s="42">
        <f>('SECA - Vetor de Impacto'!AT102/'Contribuição - SECA'!$BA101)*100</f>
        <v>5.1135099156199946</v>
      </c>
      <c r="AS101" s="42">
        <f>('SECA - Vetor de Impacto'!AU102/'Contribuição - SECA'!$BA101)*100</f>
        <v>0.82230594440401372</v>
      </c>
      <c r="AT101" s="42">
        <f>('SECA - Vetor de Impacto'!AV102/'Contribuição - SECA'!$BA101)*100</f>
        <v>0</v>
      </c>
      <c r="AU101" s="42">
        <f>('SECA - Vetor de Impacto'!AW102/'Contribuição - SECA'!$BA101)*100</f>
        <v>8.0152238756741987</v>
      </c>
      <c r="AV101" s="42">
        <f>('SECA - Vetor de Impacto'!AX102/'Contribuição - SECA'!$BA101)*100</f>
        <v>8.0152238756741987</v>
      </c>
      <c r="AW101" s="42">
        <f>('SECA - Vetor de Impacto'!AY102/'Contribuição - SECA'!$BA101)*100</f>
        <v>8.0152238756741987</v>
      </c>
      <c r="AX101" s="42">
        <f>('SECA - Vetor de Impacto'!AZ102/'Contribuição - SECA'!$BA101)*100</f>
        <v>8.0152238756741987</v>
      </c>
      <c r="AY101" s="42">
        <f>('SECA - Vetor de Impacto'!BA102/'Contribuição - SECA'!$BA101)*100</f>
        <v>2.3377736304049765</v>
      </c>
      <c r="AZ101" s="42">
        <f>('SECA - Vetor de Impacto'!BB102/'Contribuição - SECA'!$BA101)*100</f>
        <v>6.9890159670636249</v>
      </c>
      <c r="BA101" s="77">
        <f>SUM('SECA - Vetor de Impacto'!AH102:BB102)</f>
        <v>12.476257875153676</v>
      </c>
      <c r="BB101" s="77">
        <f t="shared" si="7"/>
        <v>99.999999999999986</v>
      </c>
      <c r="BC101" s="42">
        <f>('SECA - Vetor de Impacto'!BC102/'Contribuição - SECA'!$BI101)*100</f>
        <v>7.8174166310561013</v>
      </c>
      <c r="BD101" s="42">
        <f>('SECA - Vetor de Impacto'!BD102/'Contribuição - SECA'!$BI101)*100</f>
        <v>13.98858367150963</v>
      </c>
      <c r="BE101" s="42">
        <f>('SECA - Vetor de Impacto'!BE102/'Contribuição - SECA'!$BI101)*100</f>
        <v>10.83376888694138</v>
      </c>
      <c r="BF101" s="42">
        <f>('SECA - Vetor de Impacto'!BF102/'Contribuição - SECA'!$BI101)*100</f>
        <v>15.467231976301418</v>
      </c>
      <c r="BG101" s="42">
        <f>('SECA - Vetor de Impacto'!BG102/'Contribuição - SECA'!$BI101)*100</f>
        <v>27.621181068412398</v>
      </c>
      <c r="BH101" s="42">
        <f>('SECA - Vetor de Impacto'!BH102/'Contribuição - SECA'!$BI101)*100</f>
        <v>24.271817765779058</v>
      </c>
      <c r="BI101" s="77">
        <f>SUM('SECA - Vetor de Impacto'!BC102:BH102)</f>
        <v>3.0041699954369383</v>
      </c>
      <c r="BJ101" s="77">
        <f t="shared" si="8"/>
        <v>99.999999999999986</v>
      </c>
      <c r="BL101" s="42">
        <f>('SECA - Vetor de Impacto'!AH102/'Contribuição - SECA'!$BY101)*100</f>
        <v>12.02222604320786</v>
      </c>
      <c r="BM101" s="42">
        <f>('SECA - Vetor de Impacto'!AI102/'Contribuição - SECA'!$BY101)*100</f>
        <v>1.5351358094535679</v>
      </c>
      <c r="BN101" s="42">
        <f>('SECA - Vetor de Impacto'!AJ102/'Contribuição - SECA'!$BY101)*100</f>
        <v>8.9738192694173247</v>
      </c>
      <c r="BO101" s="42">
        <f>('SECA - Vetor de Impacto'!AK102/'Contribuição - SECA'!$BY101)*100</f>
        <v>6.9557724364090152</v>
      </c>
      <c r="BP101" s="42">
        <f>('SECA - Vetor de Impacto'!AL102/'Contribuição - SECA'!$BY101)*100</f>
        <v>0</v>
      </c>
      <c r="BQ101" s="42">
        <f>('SECA - Vetor de Impacto'!AM102/'Contribuição - SECA'!$BY101)*100</f>
        <v>11.873255792601952</v>
      </c>
      <c r="BR101" s="42">
        <f>('SECA - Vetor de Impacto'!AN102/'Contribuição - SECA'!$BY101)*100</f>
        <v>4.7917740433358951</v>
      </c>
      <c r="BS101" s="42">
        <f>('SECA - Vetor de Impacto'!AO102/'Contribuição - SECA'!$BY101)*100</f>
        <v>1.1355584715453486</v>
      </c>
      <c r="BT101" s="42">
        <f>('SECA - Vetor de Impacto'!AP102/'Contribuição - SECA'!$BY101)*100</f>
        <v>8.3664034138406187</v>
      </c>
      <c r="BU101" s="42">
        <f>('SECA - Vetor de Impacto'!AQ102/'Contribuição - SECA'!$BY101)*100</f>
        <v>12.997430703920676</v>
      </c>
      <c r="BV101" s="42">
        <f>('SECA - Vetor de Impacto'!AR102/'Contribuição - SECA'!$BY101)*100</f>
        <v>9.6368137426703537</v>
      </c>
      <c r="BW101" s="42">
        <f>('SECA - Vetor de Impacto'!AS102/'Contribuição - SECA'!$BY101)*100</f>
        <v>12.863377805688121</v>
      </c>
      <c r="BX101" s="42">
        <f>('SECA - Vetor de Impacto'!AT102/'Contribuição - SECA'!$BY101)*100</f>
        <v>8.8484324679092694</v>
      </c>
      <c r="BY101" s="77">
        <f>SUM('SECA - Vetor de Impacto'!AH102:AT102)</f>
        <v>7.2100305433539233</v>
      </c>
      <c r="BZ101" s="77">
        <f t="shared" si="9"/>
        <v>100</v>
      </c>
      <c r="CA101" s="42">
        <f>('SECA - Vetor de Impacto'!AU102/'Contribuição - SECA'!$CI101)*100</f>
        <v>1.9481310563078373</v>
      </c>
      <c r="CB101" s="42">
        <f>('SECA - Vetor de Impacto'!AV102/'Contribuição - SECA'!$CI101)*100</f>
        <v>0</v>
      </c>
      <c r="CC101" s="42">
        <f>('SECA - Vetor de Impacto'!AW102/'Contribuição - SECA'!$CI101)*100</f>
        <v>18.988925790604757</v>
      </c>
      <c r="CD101" s="42">
        <f>('SECA - Vetor de Impacto'!AX102/'Contribuição - SECA'!$CI101)*100</f>
        <v>18.988925790604757</v>
      </c>
      <c r="CE101" s="42">
        <f>('SECA - Vetor de Impacto'!AY102/'Contribuição - SECA'!$CI101)*100</f>
        <v>18.988925790604757</v>
      </c>
      <c r="CF101" s="42">
        <f>('SECA - Vetor de Impacto'!AZ102/'Contribuição - SECA'!$CI101)*100</f>
        <v>18.988925790604757</v>
      </c>
      <c r="CG101" s="42">
        <f>('SECA - Vetor de Impacto'!BA102/'Contribuição - SECA'!$CI101)*100</f>
        <v>5.5384366889263914</v>
      </c>
      <c r="CH101" s="42">
        <f>('SECA - Vetor de Impacto'!BB102/'Contribuição - SECA'!$CI101)*100</f>
        <v>16.557729092346744</v>
      </c>
      <c r="CI101" s="77">
        <f>SUM('SECA - Vetor de Impacto'!AU102:BB102)</f>
        <v>5.2662273317997528</v>
      </c>
      <c r="CJ101" s="77">
        <f t="shared" si="10"/>
        <v>100</v>
      </c>
    </row>
    <row r="102" spans="1:88" x14ac:dyDescent="0.25">
      <c r="A102" s="34" t="s">
        <v>1069</v>
      </c>
      <c r="B102" s="34" t="s">
        <v>1070</v>
      </c>
      <c r="C102" s="42">
        <v>0.37720656379359635</v>
      </c>
      <c r="D102" s="42">
        <v>6.8110809706743689</v>
      </c>
      <c r="E102" s="42">
        <v>2.4266252860550175</v>
      </c>
      <c r="F102" s="42">
        <v>1.9953265542952263</v>
      </c>
      <c r="G102" s="42">
        <v>1.0091611348600145</v>
      </c>
      <c r="H102" s="42">
        <v>5.789564138079176</v>
      </c>
      <c r="I102" s="42">
        <v>4.7670138346423734</v>
      </c>
      <c r="J102" s="42">
        <v>5.5054850720621769</v>
      </c>
      <c r="K102" s="42">
        <v>0.1752214303761582</v>
      </c>
      <c r="L102" s="42">
        <v>6.8137044881689999</v>
      </c>
      <c r="M102" s="42">
        <v>6.6136897978389184</v>
      </c>
      <c r="N102" s="42">
        <v>6.5140649050240924</v>
      </c>
      <c r="O102" s="42">
        <v>6.9278914093312185</v>
      </c>
      <c r="P102" s="42">
        <v>0.3050022274525474</v>
      </c>
      <c r="Q102" s="42">
        <v>0</v>
      </c>
      <c r="R102" s="42">
        <v>7.1193940986948467</v>
      </c>
      <c r="S102" s="42">
        <v>2.3731313662316165</v>
      </c>
      <c r="T102" s="42">
        <v>7.1193940986948467</v>
      </c>
      <c r="U102" s="42">
        <v>7.1193940986948467</v>
      </c>
      <c r="V102" s="42">
        <v>3.5596970493474225</v>
      </c>
      <c r="W102" s="42">
        <v>3.0703586409465631</v>
      </c>
      <c r="X102" s="42">
        <v>3.7215014606813979</v>
      </c>
      <c r="Y102" s="42">
        <v>0.55194328488055033</v>
      </c>
      <c r="Z102" s="42">
        <v>0.43855928077651368</v>
      </c>
      <c r="AA102" s="42">
        <v>1.5395127250385907</v>
      </c>
      <c r="AB102" s="42">
        <v>4.2413411651799091</v>
      </c>
      <c r="AC102" s="42">
        <v>3.1147349181789963</v>
      </c>
      <c r="AD102" s="74">
        <f t="shared" si="11"/>
        <v>99.999999999999957</v>
      </c>
      <c r="AF102" s="42">
        <f>('SECA - Vetor de Impacto'!AH103/'Contribuição - SECA'!$BA102)*100</f>
        <v>0.4366200412404535</v>
      </c>
      <c r="AG102" s="42">
        <f>('SECA - Vetor de Impacto'!AI103/'Contribuição - SECA'!$BA102)*100</f>
        <v>7.8838884042727697</v>
      </c>
      <c r="AH102" s="42">
        <f>('SECA - Vetor de Impacto'!AJ103/'Contribuição - SECA'!$BA102)*100</f>
        <v>2.8088409221113775</v>
      </c>
      <c r="AI102" s="42">
        <f>('SECA - Vetor de Impacto'!AK103/'Contribuição - SECA'!$BA102)*100</f>
        <v>2.3096087026239167</v>
      </c>
      <c r="AJ102" s="42">
        <f>('SECA - Vetor de Impacto'!AL103/'Contribuição - SECA'!$BA102)*100</f>
        <v>1.1681132265819885</v>
      </c>
      <c r="AK102" s="42">
        <f>('SECA - Vetor de Impacto'!AM103/'Contribuição - SECA'!$BA102)*100</f>
        <v>6.7014733447628689</v>
      </c>
      <c r="AL102" s="42">
        <f>('SECA - Vetor de Impacto'!AN103/'Contribuição - SECA'!$BA102)*100</f>
        <v>5.5178620333188908</v>
      </c>
      <c r="AM102" s="42">
        <f>('SECA - Vetor de Impacto'!AO103/'Contribuição - SECA'!$BA102)*100</f>
        <v>6.3726492323920079</v>
      </c>
      <c r="AN102" s="42">
        <f>('SECA - Vetor de Impacto'!AP103/'Contribuição - SECA'!$BA102)*100</f>
        <v>0.20282040531752871</v>
      </c>
      <c r="AO102" s="42">
        <f>('SECA - Vetor de Impacto'!AQ103/'Contribuição - SECA'!$BA102)*100</f>
        <v>7.8869251497238055</v>
      </c>
      <c r="AP102" s="42">
        <f>('SECA - Vetor de Impacto'!AR103/'Contribuição - SECA'!$BA102)*100</f>
        <v>7.6554063196633537</v>
      </c>
      <c r="AQ102" s="42">
        <f>('SECA - Vetor de Impacto'!AS103/'Contribuição - SECA'!$BA102)*100</f>
        <v>7.5400895967200414</v>
      </c>
      <c r="AR102" s="42">
        <f>('SECA - Vetor de Impacto'!AT103/'Contribuição - SECA'!$BA102)*100</f>
        <v>8.0190975534210249</v>
      </c>
      <c r="AS102" s="42">
        <f>('SECA - Vetor de Impacto'!AU103/'Contribuição - SECA'!$BA102)*100</f>
        <v>0.35304286274729507</v>
      </c>
      <c r="AT102" s="42">
        <f>('SECA - Vetor de Impacto'!AV103/'Contribuição - SECA'!$BA102)*100</f>
        <v>0</v>
      </c>
      <c r="AU102" s="42">
        <f>('SECA - Vetor de Impacto'!AW103/'Contribuição - SECA'!$BA102)*100</f>
        <v>8.2407636646538016</v>
      </c>
      <c r="AV102" s="42">
        <f>('SECA - Vetor de Impacto'!AX103/'Contribuição - SECA'!$BA102)*100</f>
        <v>2.7469212215512684</v>
      </c>
      <c r="AW102" s="42">
        <f>('SECA - Vetor de Impacto'!AY103/'Contribuição - SECA'!$BA102)*100</f>
        <v>8.2407636646538016</v>
      </c>
      <c r="AX102" s="42">
        <f>('SECA - Vetor de Impacto'!AZ103/'Contribuição - SECA'!$BA102)*100</f>
        <v>8.2407636646538016</v>
      </c>
      <c r="AY102" s="42">
        <f>('SECA - Vetor de Impacto'!BA103/'Contribuição - SECA'!$BA102)*100</f>
        <v>4.1203818323269008</v>
      </c>
      <c r="AZ102" s="42">
        <f>('SECA - Vetor de Impacto'!BB103/'Contribuição - SECA'!$BA102)*100</f>
        <v>3.5539681572630935</v>
      </c>
      <c r="BA102" s="77">
        <f>SUM('SECA - Vetor de Impacto'!AH103:BB103)</f>
        <v>12.134797704358268</v>
      </c>
      <c r="BB102" s="77">
        <f t="shared" si="7"/>
        <v>100.00000000000001</v>
      </c>
      <c r="BC102" s="42">
        <f>('SECA - Vetor de Impacto'!BC103/'Contribuição - SECA'!$BI102)*100</f>
        <v>27.348712633299556</v>
      </c>
      <c r="BD102" s="42">
        <f>('SECA - Vetor de Impacto'!BD103/'Contribuição - SECA'!$BI102)*100</f>
        <v>4.0561419759092923</v>
      </c>
      <c r="BE102" s="42">
        <f>('SECA - Vetor de Impacto'!BE103/'Contribuição - SECA'!$BI102)*100</f>
        <v>3.2229012588986938</v>
      </c>
      <c r="BF102" s="42">
        <f>('SECA - Vetor de Impacto'!BF103/'Contribuição - SECA'!$BI102)*100</f>
        <v>11.313630145580877</v>
      </c>
      <c r="BG102" s="42">
        <f>('SECA - Vetor de Impacto'!BG103/'Contribuição - SECA'!$BI102)*100</f>
        <v>31.168930586702174</v>
      </c>
      <c r="BH102" s="42">
        <f>('SECA - Vetor de Impacto'!BH103/'Contribuição - SECA'!$BI102)*100</f>
        <v>22.88968339960941</v>
      </c>
      <c r="BI102" s="77">
        <f>SUM('SECA - Vetor de Impacto'!BC103:BH103)</f>
        <v>1.9113414212075366</v>
      </c>
      <c r="BJ102" s="77">
        <f t="shared" si="8"/>
        <v>100</v>
      </c>
      <c r="BL102" s="42">
        <f>('SECA - Vetor de Impacto'!AH103/'Contribuição - SECA'!$BY102)*100</f>
        <v>0.67689466841199031</v>
      </c>
      <c r="BM102" s="42">
        <f>('SECA - Vetor de Impacto'!AI103/'Contribuição - SECA'!$BY102)*100</f>
        <v>12.222439474024107</v>
      </c>
      <c r="BN102" s="42">
        <f>('SECA - Vetor de Impacto'!AJ103/'Contribuição - SECA'!$BY102)*100</f>
        <v>4.3545629265962624</v>
      </c>
      <c r="BO102" s="42">
        <f>('SECA - Vetor de Impacto'!AK103/'Contribuição - SECA'!$BY102)*100</f>
        <v>3.5806002227531635</v>
      </c>
      <c r="BP102" s="42">
        <f>('SECA - Vetor de Impacto'!AL103/'Contribuição - SECA'!$BY102)*100</f>
        <v>1.8109329405230621</v>
      </c>
      <c r="BQ102" s="42">
        <f>('SECA - Vetor de Impacto'!AM103/'Contribuição - SECA'!$BY102)*100</f>
        <v>10.38933431614263</v>
      </c>
      <c r="BR102" s="42">
        <f>('SECA - Vetor de Impacto'!AN103/'Contribuição - SECA'!$BY102)*100</f>
        <v>8.5543746017136488</v>
      </c>
      <c r="BS102" s="42">
        <f>('SECA - Vetor de Impacto'!AO103/'Contribuição - SECA'!$BY102)*100</f>
        <v>9.8795563227257794</v>
      </c>
      <c r="BT102" s="42">
        <f>('SECA - Vetor de Impacto'!AP103/'Contribuição - SECA'!$BY102)*100</f>
        <v>0.31443369070863925</v>
      </c>
      <c r="BU102" s="42">
        <f>('SECA - Vetor de Impacto'!AQ103/'Contribuição - SECA'!$BY102)*100</f>
        <v>12.227147358708672</v>
      </c>
      <c r="BV102" s="42">
        <f>('SECA - Vetor de Impacto'!AR103/'Contribuição - SECA'!$BY102)*100</f>
        <v>11.868222328012253</v>
      </c>
      <c r="BW102" s="42">
        <f>('SECA - Vetor de Impacto'!AS103/'Contribuição - SECA'!$BY102)*100</f>
        <v>11.689446120861277</v>
      </c>
      <c r="BX102" s="42">
        <f>('SECA - Vetor de Impacto'!AT103/'Contribuição - SECA'!$BY102)*100</f>
        <v>12.432055028818517</v>
      </c>
      <c r="BY102" s="77">
        <f>SUM('SECA - Vetor de Impacto'!AH103:AT103)</f>
        <v>7.8273564874596895</v>
      </c>
      <c r="BZ102" s="77">
        <f t="shared" si="9"/>
        <v>100</v>
      </c>
      <c r="CA102" s="42">
        <f>('SECA - Vetor de Impacto'!AU103/'Contribuição - SECA'!$CI102)*100</f>
        <v>0.99458205107917064</v>
      </c>
      <c r="CB102" s="42">
        <f>('SECA - Vetor de Impacto'!AV103/'Contribuição - SECA'!$CI102)*100</f>
        <v>0</v>
      </c>
      <c r="CC102" s="42">
        <f>('SECA - Vetor de Impacto'!AW103/'Contribuição - SECA'!$CI102)*100</f>
        <v>23.215638929137022</v>
      </c>
      <c r="CD102" s="42">
        <f>('SECA - Vetor de Impacto'!AX103/'Contribuição - SECA'!$CI102)*100</f>
        <v>7.7385463097123433</v>
      </c>
      <c r="CE102" s="42">
        <f>('SECA - Vetor de Impacto'!AY103/'Contribuição - SECA'!$CI102)*100</f>
        <v>23.215638929137022</v>
      </c>
      <c r="CF102" s="42">
        <f>('SECA - Vetor de Impacto'!AZ103/'Contribuição - SECA'!$CI102)*100</f>
        <v>23.215638929137022</v>
      </c>
      <c r="CG102" s="42">
        <f>('SECA - Vetor de Impacto'!BA103/'Contribuição - SECA'!$CI102)*100</f>
        <v>11.607819464568509</v>
      </c>
      <c r="CH102" s="42">
        <f>('SECA - Vetor de Impacto'!BB103/'Contribuição - SECA'!$CI102)*100</f>
        <v>10.012135387228899</v>
      </c>
      <c r="CI102" s="77">
        <f>SUM('SECA - Vetor de Impacto'!AU103:BB103)</f>
        <v>4.307441216898579</v>
      </c>
      <c r="CJ102" s="77">
        <f t="shared" si="10"/>
        <v>99.999999999999986</v>
      </c>
    </row>
    <row r="103" spans="1:88" x14ac:dyDescent="0.25">
      <c r="A103" s="34" t="s">
        <v>1071</v>
      </c>
      <c r="B103" s="34" t="s">
        <v>1072</v>
      </c>
      <c r="C103" s="42">
        <v>3.5725021788061997</v>
      </c>
      <c r="D103" s="42">
        <v>2.9052117381951095</v>
      </c>
      <c r="E103" s="42">
        <v>4.116996068081483</v>
      </c>
      <c r="F103" s="42">
        <v>4.5566499794008068</v>
      </c>
      <c r="G103" s="42">
        <v>0.73686859358734613</v>
      </c>
      <c r="H103" s="42">
        <v>4.5124805070284149</v>
      </c>
      <c r="I103" s="42">
        <v>1.5483866645790128</v>
      </c>
      <c r="J103" s="42">
        <v>3.3420585968318246</v>
      </c>
      <c r="K103" s="42">
        <v>3.5350939479829067</v>
      </c>
      <c r="L103" s="42">
        <v>4.6443154556706538</v>
      </c>
      <c r="M103" s="42">
        <v>3.5818178544801396</v>
      </c>
      <c r="N103" s="42">
        <v>5.0220371690776622</v>
      </c>
      <c r="O103" s="42">
        <v>3.8788513883167419</v>
      </c>
      <c r="P103" s="42">
        <v>2.527764874289073</v>
      </c>
      <c r="Q103" s="42">
        <v>6.2108793448598449</v>
      </c>
      <c r="R103" s="42">
        <v>0</v>
      </c>
      <c r="S103" s="42">
        <v>4.1405862299065639</v>
      </c>
      <c r="T103" s="42">
        <v>6.2108793448598449</v>
      </c>
      <c r="U103" s="42">
        <v>6.2108793448598449</v>
      </c>
      <c r="V103" s="42">
        <v>4.3993728692757239</v>
      </c>
      <c r="W103" s="42">
        <v>4.4837749807680938</v>
      </c>
      <c r="X103" s="42">
        <v>2.8145720447092115</v>
      </c>
      <c r="Y103" s="42">
        <v>4.6403024952396246</v>
      </c>
      <c r="Z103" s="42">
        <v>4.0207535807306094</v>
      </c>
      <c r="AA103" s="42">
        <v>3.8031375724031657</v>
      </c>
      <c r="AB103" s="42">
        <v>2.6429273807914226</v>
      </c>
      <c r="AC103" s="42">
        <v>1.9408997952687008</v>
      </c>
      <c r="AD103" s="74">
        <f t="shared" si="11"/>
        <v>100.00000000000003</v>
      </c>
      <c r="AF103" s="42">
        <f>('SECA - Vetor de Impacto'!AH104/'Contribuição - SECA'!$BA103)*100</f>
        <v>4.4579707613606967</v>
      </c>
      <c r="AG103" s="42">
        <f>('SECA - Vetor de Impacto'!AI104/'Contribuição - SECA'!$BA103)*100</f>
        <v>3.6252879176027695</v>
      </c>
      <c r="AH103" s="42">
        <f>('SECA - Vetor de Impacto'!AJ104/'Contribuição - SECA'!$BA103)*100</f>
        <v>5.1374211064238615</v>
      </c>
      <c r="AI103" s="42">
        <f>('SECA - Vetor de Impacto'!AK104/'Contribuição - SECA'!$BA103)*100</f>
        <v>5.686046183101733</v>
      </c>
      <c r="AJ103" s="42">
        <f>('SECA - Vetor de Impacto'!AL104/'Contribuição - SECA'!$BA103)*100</f>
        <v>0.91950640776797909</v>
      </c>
      <c r="AK103" s="42">
        <f>('SECA - Vetor de Impacto'!AM104/'Contribuição - SECA'!$BA103)*100</f>
        <v>5.6309290112917356</v>
      </c>
      <c r="AL103" s="42">
        <f>('SECA - Vetor de Impacto'!AN104/'Contribuição - SECA'!$BA103)*100</f>
        <v>1.93216466568557</v>
      </c>
      <c r="AM103" s="42">
        <f>('SECA - Vetor de Impacto'!AO104/'Contribuição - SECA'!$BA103)*100</f>
        <v>4.170410194797717</v>
      </c>
      <c r="AN103" s="42">
        <f>('SECA - Vetor de Impacto'!AP104/'Contribuição - SECA'!$BA103)*100</f>
        <v>4.411290650083564</v>
      </c>
      <c r="AO103" s="42">
        <f>('SECA - Vetor de Impacto'!AQ104/'Contribuição - SECA'!$BA103)*100</f>
        <v>5.7954401345764746</v>
      </c>
      <c r="AP103" s="42">
        <f>('SECA - Vetor de Impacto'!AR104/'Contribuição - SECA'!$BA103)*100</f>
        <v>4.4695953896179201</v>
      </c>
      <c r="AQ103" s="42">
        <f>('SECA - Vetor de Impacto'!AS104/'Contribuição - SECA'!$BA103)*100</f>
        <v>6.2667827034597208</v>
      </c>
      <c r="AR103" s="42">
        <f>('SECA - Vetor de Impacto'!AT104/'Contribuição - SECA'!$BA103)*100</f>
        <v>4.8402506734251096</v>
      </c>
      <c r="AS103" s="42">
        <f>('SECA - Vetor de Impacto'!AU104/'Contribuição - SECA'!$BA103)*100</f>
        <v>3.1542883215094006</v>
      </c>
      <c r="AT103" s="42">
        <f>('SECA - Vetor de Impacto'!AV104/'Contribuição - SECA'!$BA103)*100</f>
        <v>7.750287371686519</v>
      </c>
      <c r="AU103" s="42">
        <f>('SECA - Vetor de Impacto'!AW104/'Contribuição - SECA'!$BA103)*100</f>
        <v>0</v>
      </c>
      <c r="AV103" s="42">
        <f>('SECA - Vetor de Impacto'!AX104/'Contribuição - SECA'!$BA103)*100</f>
        <v>5.1668582477910139</v>
      </c>
      <c r="AW103" s="42">
        <f>('SECA - Vetor de Impacto'!AY104/'Contribuição - SECA'!$BA103)*100</f>
        <v>7.750287371686519</v>
      </c>
      <c r="AX103" s="42">
        <f>('SECA - Vetor de Impacto'!AZ104/'Contribuição - SECA'!$BA103)*100</f>
        <v>7.750287371686519</v>
      </c>
      <c r="AY103" s="42">
        <f>('SECA - Vetor de Impacto'!BA104/'Contribuição - SECA'!$BA103)*100</f>
        <v>5.4897868882779521</v>
      </c>
      <c r="AZ103" s="42">
        <f>('SECA - Vetor de Impacto'!BB104/'Contribuição - SECA'!$BA103)*100</f>
        <v>5.5951086281672255</v>
      </c>
      <c r="BA103" s="77">
        <f>SUM('SECA - Vetor de Impacto'!AH104:BB104)</f>
        <v>12.902747369771305</v>
      </c>
      <c r="BB103" s="77">
        <f t="shared" si="7"/>
        <v>100</v>
      </c>
      <c r="BC103" s="42">
        <f>('SECA - Vetor de Impacto'!BC104/'Contribuição - SECA'!$BI103)*100</f>
        <v>14.170214650483784</v>
      </c>
      <c r="BD103" s="42">
        <f>('SECA - Vetor de Impacto'!BD104/'Contribuição - SECA'!$BI103)*100</f>
        <v>23.362017868515565</v>
      </c>
      <c r="BE103" s="42">
        <f>('SECA - Vetor de Impacto'!BE104/'Contribuição - SECA'!$BI103)*100</f>
        <v>20.242843455634624</v>
      </c>
      <c r="BF103" s="42">
        <f>('SECA - Vetor de Impacto'!BF104/'Contribuição - SECA'!$BI103)*100</f>
        <v>19.147236201530763</v>
      </c>
      <c r="BG103" s="42">
        <f>('SECA - Vetor de Impacto'!BG104/'Contribuição - SECA'!$BI103)*100</f>
        <v>13.306054240769882</v>
      </c>
      <c r="BH103" s="42">
        <f>('SECA - Vetor de Impacto'!BH104/'Contribuição - SECA'!$BI103)*100</f>
        <v>9.7716335830653804</v>
      </c>
      <c r="BI103" s="77">
        <f>SUM('SECA - Vetor de Impacto'!BC104:BH104)</f>
        <v>3.1980323181742563</v>
      </c>
      <c r="BJ103" s="77">
        <f t="shared" si="8"/>
        <v>100</v>
      </c>
      <c r="BL103" s="42">
        <f>('SECA - Vetor de Impacto'!AH104/'Contribuição - SECA'!$BY103)*100</f>
        <v>7.7742066402757608</v>
      </c>
      <c r="BM103" s="42">
        <f>('SECA - Vetor de Impacto'!AI104/'Contribuição - SECA'!$BY103)*100</f>
        <v>6.3221001012883429</v>
      </c>
      <c r="BN103" s="42">
        <f>('SECA - Vetor de Impacto'!AJ104/'Contribuição - SECA'!$BY103)*100</f>
        <v>8.9590926942873494</v>
      </c>
      <c r="BO103" s="42">
        <f>('SECA - Vetor de Impacto'!AK104/'Contribuição - SECA'!$BY103)*100</f>
        <v>9.9158339881286466</v>
      </c>
      <c r="BP103" s="42">
        <f>('SECA - Vetor de Impacto'!AL104/'Contribuição - SECA'!$BY103)*100</f>
        <v>1.6035172063048779</v>
      </c>
      <c r="BQ103" s="42">
        <f>('SECA - Vetor de Impacto'!AM104/'Contribuição - SECA'!$BY103)*100</f>
        <v>9.81971575272153</v>
      </c>
      <c r="BR103" s="42">
        <f>('SECA - Vetor de Impacto'!AN104/'Contribuição - SECA'!$BY103)*100</f>
        <v>3.3694809091780833</v>
      </c>
      <c r="BS103" s="42">
        <f>('SECA - Vetor de Impacto'!AO104/'Contribuição - SECA'!$BY103)*100</f>
        <v>7.2727329012750532</v>
      </c>
      <c r="BT103" s="42">
        <f>('SECA - Vetor de Impacto'!AP104/'Contribuição - SECA'!$BY103)*100</f>
        <v>7.6928017028084872</v>
      </c>
      <c r="BU103" s="42">
        <f>('SECA - Vetor de Impacto'!AQ104/'Contribuição - SECA'!$BY103)*100</f>
        <v>10.106604908237005</v>
      </c>
      <c r="BV103" s="42">
        <f>('SECA - Vetor de Impacto'!AR104/'Contribuição - SECA'!$BY103)*100</f>
        <v>7.794478702840939</v>
      </c>
      <c r="BW103" s="42">
        <f>('SECA - Vetor de Impacto'!AS104/'Contribuição - SECA'!$BY103)*100</f>
        <v>10.928574078743255</v>
      </c>
      <c r="BX103" s="42">
        <f>('SECA - Vetor de Impacto'!AT104/'Contribuição - SECA'!$BY103)*100</f>
        <v>8.4408604139106682</v>
      </c>
      <c r="BY103" s="77">
        <f>SUM('SECA - Vetor de Impacto'!AH104:AT104)</f>
        <v>7.3988347849760538</v>
      </c>
      <c r="BZ103" s="77">
        <f t="shared" si="9"/>
        <v>99.999999999999986</v>
      </c>
      <c r="CA103" s="42">
        <f>('SECA - Vetor de Impacto'!AU104/'Contribuição - SECA'!$CI103)*100</f>
        <v>7.3945551853944966</v>
      </c>
      <c r="CB103" s="42">
        <f>('SECA - Vetor de Impacto'!AV104/'Contribuição - SECA'!$CI103)*100</f>
        <v>18.16889321175875</v>
      </c>
      <c r="CC103" s="42">
        <f>('SECA - Vetor de Impacto'!AW104/'Contribuição - SECA'!$CI103)*100</f>
        <v>0</v>
      </c>
      <c r="CD103" s="42">
        <f>('SECA - Vetor de Impacto'!AX104/'Contribuição - SECA'!$CI103)*100</f>
        <v>12.112595474505834</v>
      </c>
      <c r="CE103" s="42">
        <f>('SECA - Vetor de Impacto'!AY104/'Contribuição - SECA'!$CI103)*100</f>
        <v>18.16889321175875</v>
      </c>
      <c r="CF103" s="42">
        <f>('SECA - Vetor de Impacto'!AZ104/'Contribuição - SECA'!$CI103)*100</f>
        <v>18.16889321175875</v>
      </c>
      <c r="CG103" s="42">
        <f>('SECA - Vetor de Impacto'!BA104/'Contribuição - SECA'!$CI103)*100</f>
        <v>12.869632691662447</v>
      </c>
      <c r="CH103" s="42">
        <f>('SECA - Vetor de Impacto'!BB104/'Contribuição - SECA'!$CI103)*100</f>
        <v>13.116537013160972</v>
      </c>
      <c r="CI103" s="77">
        <f>SUM('SECA - Vetor de Impacto'!AU104:BB104)</f>
        <v>5.5039125847952519</v>
      </c>
      <c r="CJ103" s="77">
        <f t="shared" si="10"/>
        <v>100</v>
      </c>
    </row>
    <row r="104" spans="1:88" x14ac:dyDescent="0.25">
      <c r="A104" s="34" t="s">
        <v>1073</v>
      </c>
      <c r="B104" s="34" t="s">
        <v>1074</v>
      </c>
      <c r="C104" s="42">
        <v>3.6949191055855359</v>
      </c>
      <c r="D104" s="42">
        <v>2.9695636292395045</v>
      </c>
      <c r="E104" s="42">
        <v>4.1353356840358249</v>
      </c>
      <c r="F104" s="42">
        <v>4.3541932846349996</v>
      </c>
      <c r="G104" s="42">
        <v>2.1755435247098602</v>
      </c>
      <c r="H104" s="42">
        <v>0.73570358865294982</v>
      </c>
      <c r="I104" s="42">
        <v>4.4539412427124017</v>
      </c>
      <c r="J104" s="42">
        <v>3.8262619468427568</v>
      </c>
      <c r="K104" s="42">
        <v>2.7796931933362026</v>
      </c>
      <c r="L104" s="42">
        <v>4.4062657563598737</v>
      </c>
      <c r="M104" s="42">
        <v>3.6434175629973482</v>
      </c>
      <c r="N104" s="42">
        <v>5.9801544869347918</v>
      </c>
      <c r="O104" s="42">
        <v>5.3556481939657425</v>
      </c>
      <c r="P104" s="42">
        <v>0.62096451809458009</v>
      </c>
      <c r="Q104" s="42">
        <v>0</v>
      </c>
      <c r="R104" s="42">
        <v>6.5570896136891692</v>
      </c>
      <c r="S104" s="42">
        <v>2.1856965378963902</v>
      </c>
      <c r="T104" s="42">
        <v>6.5570896136891692</v>
      </c>
      <c r="U104" s="42">
        <v>6.5570896136891692</v>
      </c>
      <c r="V104" s="42">
        <v>1.6392724034222934</v>
      </c>
      <c r="W104" s="42">
        <v>4.4686006037585244</v>
      </c>
      <c r="X104" s="42">
        <v>2.6598662413656489</v>
      </c>
      <c r="Y104" s="42">
        <v>3.9727570410093489</v>
      </c>
      <c r="Z104" s="42">
        <v>4.0074048083662177</v>
      </c>
      <c r="AA104" s="42">
        <v>4.2851541394191619</v>
      </c>
      <c r="AB104" s="42">
        <v>2.6507383544700911</v>
      </c>
      <c r="AC104" s="42">
        <v>5.3276353111224495</v>
      </c>
      <c r="AD104" s="74">
        <f t="shared" si="11"/>
        <v>100.00000000000001</v>
      </c>
      <c r="AF104" s="42">
        <f>('SECA - Vetor de Impacto'!AH105/'Contribuição - SECA'!$BA104)*100</f>
        <v>4.7925934179135368</v>
      </c>
      <c r="AG104" s="42">
        <f>('SECA - Vetor de Impacto'!AI105/'Contribuição - SECA'!$BA104)*100</f>
        <v>3.8517517425630747</v>
      </c>
      <c r="AH104" s="42">
        <f>('SECA - Vetor de Impacto'!AJ105/'Contribuição - SECA'!$BA104)*100</f>
        <v>5.3638474926861335</v>
      </c>
      <c r="AI104" s="42">
        <f>('SECA - Vetor de Impacto'!AK105/'Contribuição - SECA'!$BA104)*100</f>
        <v>5.6477225833495162</v>
      </c>
      <c r="AJ104" s="42">
        <f>('SECA - Vetor de Impacto'!AL105/'Contribuição - SECA'!$BA104)*100</f>
        <v>2.8218467790397268</v>
      </c>
      <c r="AK104" s="42">
        <f>('SECA - Vetor de Impacto'!AM105/'Contribuição - SECA'!$BA104)*100</f>
        <v>0.95426397053819689</v>
      </c>
      <c r="AL104" s="42">
        <f>('SECA - Vetor de Impacto'!AN105/'Contribuição - SECA'!$BA104)*100</f>
        <v>5.7771033339617315</v>
      </c>
      <c r="AM104" s="42">
        <f>('SECA - Vetor de Impacto'!AO105/'Contribuição - SECA'!$BA104)*100</f>
        <v>4.9629551548045718</v>
      </c>
      <c r="AN104" s="42">
        <f>('SECA - Vetor de Impacto'!AP105/'Contribuição - SECA'!$BA104)*100</f>
        <v>3.6054752273368136</v>
      </c>
      <c r="AO104" s="42">
        <f>('SECA - Vetor de Impacto'!AQ105/'Contribuição - SECA'!$BA104)*100</f>
        <v>5.7152645722568938</v>
      </c>
      <c r="AP104" s="42">
        <f>('SECA - Vetor de Impacto'!AR105/'Contribuição - SECA'!$BA104)*100</f>
        <v>4.7257919678770755</v>
      </c>
      <c r="AQ104" s="42">
        <f>('SECA - Vetor de Impacto'!AS105/'Contribuição - SECA'!$BA104)*100</f>
        <v>7.7567189465296709</v>
      </c>
      <c r="AR104" s="42">
        <f>('SECA - Vetor de Impacto'!AT105/'Contribuição - SECA'!$BA104)*100</f>
        <v>6.9466863954503841</v>
      </c>
      <c r="AS104" s="42">
        <f>('SECA - Vetor de Impacto'!AU105/'Contribuição - SECA'!$BA104)*100</f>
        <v>0.80543859747271074</v>
      </c>
      <c r="AT104" s="42">
        <f>('SECA - Vetor de Impacto'!AV105/'Contribuição - SECA'!$BA104)*100</f>
        <v>0</v>
      </c>
      <c r="AU104" s="42">
        <f>('SECA - Vetor de Impacto'!AW105/'Contribuição - SECA'!$BA104)*100</f>
        <v>8.5050480471225161</v>
      </c>
      <c r="AV104" s="42">
        <f>('SECA - Vetor de Impacto'!AX105/'Contribuição - SECA'!$BA104)*100</f>
        <v>2.8350160157075059</v>
      </c>
      <c r="AW104" s="42">
        <f>('SECA - Vetor de Impacto'!AY105/'Contribuição - SECA'!$BA104)*100</f>
        <v>8.5050480471225161</v>
      </c>
      <c r="AX104" s="42">
        <f>('SECA - Vetor de Impacto'!AZ105/'Contribuição - SECA'!$BA104)*100</f>
        <v>8.5050480471225161</v>
      </c>
      <c r="AY104" s="42">
        <f>('SECA - Vetor de Impacto'!BA105/'Contribuição - SECA'!$BA104)*100</f>
        <v>2.1262620117806303</v>
      </c>
      <c r="AZ104" s="42">
        <f>('SECA - Vetor de Impacto'!BB105/'Contribuição - SECA'!$BA104)*100</f>
        <v>5.7961176493642697</v>
      </c>
      <c r="BA104" s="77">
        <f>SUM('SECA - Vetor de Impacto'!AH105:BB105)</f>
        <v>11.757723112902656</v>
      </c>
      <c r="BB104" s="77">
        <f t="shared" si="7"/>
        <v>100</v>
      </c>
      <c r="BC104" s="42">
        <f>('SECA - Vetor de Impacto'!BC105/'Contribuição - SECA'!$BI104)*100</f>
        <v>11.613333115050823</v>
      </c>
      <c r="BD104" s="42">
        <f>('SECA - Vetor de Impacto'!BD105/'Contribuição - SECA'!$BI104)*100</f>
        <v>17.345590610871167</v>
      </c>
      <c r="BE104" s="42">
        <f>('SECA - Vetor de Impacto'!BE105/'Contribuição - SECA'!$BI104)*100</f>
        <v>17.496867414851174</v>
      </c>
      <c r="BF104" s="42">
        <f>('SECA - Vetor de Impacto'!BF105/'Contribuição - SECA'!$BI104)*100</f>
        <v>18.709558283977081</v>
      </c>
      <c r="BG104" s="42">
        <f>('SECA - Vetor de Impacto'!BG105/'Contribuição - SECA'!$BI104)*100</f>
        <v>11.573479535383525</v>
      </c>
      <c r="BH104" s="42">
        <f>('SECA - Vetor de Impacto'!BH105/'Contribuição - SECA'!$BI104)*100</f>
        <v>23.261171039866213</v>
      </c>
      <c r="BI104" s="77">
        <f>SUM('SECA - Vetor de Impacto'!BC105:BH105)</f>
        <v>3.4929453835642876</v>
      </c>
      <c r="BJ104" s="77">
        <f t="shared" si="8"/>
        <v>99.999999999999986</v>
      </c>
      <c r="BL104" s="42">
        <f>('SECA - Vetor de Impacto'!AH105/'Contribuição - SECA'!$BY104)*100</f>
        <v>7.6167187532143812</v>
      </c>
      <c r="BM104" s="42">
        <f>('SECA - Vetor de Impacto'!AI105/'Contribuição - SECA'!$BY104)*100</f>
        <v>6.1214685186206683</v>
      </c>
      <c r="BN104" s="42">
        <f>('SECA - Vetor de Impacto'!AJ105/'Contribuição - SECA'!$BY104)*100</f>
        <v>8.5245949790396924</v>
      </c>
      <c r="BO104" s="42">
        <f>('SECA - Vetor de Impacto'!AK105/'Contribuição - SECA'!$BY104)*100</f>
        <v>8.9757487778460874</v>
      </c>
      <c r="BP104" s="42">
        <f>('SECA - Vetor de Impacto'!AL105/'Contribuição - SECA'!$BY104)*100</f>
        <v>4.4846727870286545</v>
      </c>
      <c r="BQ104" s="42">
        <f>('SECA - Vetor de Impacto'!AM105/'Contribuição - SECA'!$BY104)*100</f>
        <v>1.5165818683362027</v>
      </c>
      <c r="BR104" s="42">
        <f>('SECA - Vetor de Impacto'!AN105/'Contribuição - SECA'!$BY104)*100</f>
        <v>9.1813695563184741</v>
      </c>
      <c r="BS104" s="42">
        <f>('SECA - Vetor de Impacto'!AO105/'Contribuição - SECA'!$BY104)*100</f>
        <v>7.8874693308365131</v>
      </c>
      <c r="BT104" s="42">
        <f>('SECA - Vetor de Impacto'!AP105/'Contribuição - SECA'!$BY104)*100</f>
        <v>5.7300689592529164</v>
      </c>
      <c r="BU104" s="42">
        <f>('SECA - Vetor de Impacto'!AQ105/'Contribuição - SECA'!$BY104)*100</f>
        <v>9.0830911473484406</v>
      </c>
      <c r="BV104" s="42">
        <f>('SECA - Vetor de Impacto'!AR105/'Contribuição - SECA'!$BY104)*100</f>
        <v>7.5105532989672446</v>
      </c>
      <c r="BW104" s="42">
        <f>('SECA - Vetor de Impacto'!AS105/'Contribuição - SECA'!$BY104)*100</f>
        <v>12.32751070487568</v>
      </c>
      <c r="BX104" s="42">
        <f>('SECA - Vetor de Impacto'!AT105/'Contribuição - SECA'!$BY104)*100</f>
        <v>11.040151318315047</v>
      </c>
      <c r="BY104" s="77">
        <f>SUM('SECA - Vetor de Impacto'!AH105:AT105)</f>
        <v>7.3981970749237007</v>
      </c>
      <c r="BZ104" s="77">
        <f t="shared" si="9"/>
        <v>100</v>
      </c>
      <c r="CA104" s="42">
        <f>('SECA - Vetor de Impacto'!AU105/'Contribuição - SECA'!$CI104)*100</f>
        <v>2.1722829342060943</v>
      </c>
      <c r="CB104" s="42">
        <f>('SECA - Vetor de Impacto'!AV105/'Contribuição - SECA'!$CI104)*100</f>
        <v>0</v>
      </c>
      <c r="CC104" s="42">
        <f>('SECA - Vetor de Impacto'!AW105/'Contribuição - SECA'!$CI104)*100</f>
        <v>22.938273364771391</v>
      </c>
      <c r="CD104" s="42">
        <f>('SECA - Vetor de Impacto'!AX105/'Contribuição - SECA'!$CI104)*100</f>
        <v>7.6460911215904659</v>
      </c>
      <c r="CE104" s="42">
        <f>('SECA - Vetor de Impacto'!AY105/'Contribuição - SECA'!$CI104)*100</f>
        <v>22.938273364771391</v>
      </c>
      <c r="CF104" s="42">
        <f>('SECA - Vetor de Impacto'!AZ105/'Contribuição - SECA'!$CI104)*100</f>
        <v>22.938273364771391</v>
      </c>
      <c r="CG104" s="42">
        <f>('SECA - Vetor de Impacto'!BA105/'Contribuição - SECA'!$CI104)*100</f>
        <v>5.7345683411928521</v>
      </c>
      <c r="CH104" s="42">
        <f>('SECA - Vetor de Impacto'!BB105/'Contribuição - SECA'!$CI104)*100</f>
        <v>15.632237508696416</v>
      </c>
      <c r="CI104" s="77">
        <f>SUM('SECA - Vetor de Impacto'!AU105:BB105)</f>
        <v>4.359526037978954</v>
      </c>
      <c r="CJ104" s="77">
        <f t="shared" si="10"/>
        <v>100.00000000000001</v>
      </c>
    </row>
    <row r="105" spans="1:88" x14ac:dyDescent="0.25">
      <c r="A105" s="34" t="s">
        <v>1075</v>
      </c>
      <c r="B105" s="34" t="s">
        <v>1076</v>
      </c>
      <c r="C105" s="42">
        <v>3.687842169556999</v>
      </c>
      <c r="D105" s="42">
        <v>3.1512249144942821</v>
      </c>
      <c r="E105" s="42">
        <v>2.5923993533916443</v>
      </c>
      <c r="F105" s="42">
        <v>2.6296063746676075</v>
      </c>
      <c r="G105" s="42">
        <v>0.73590558101358061</v>
      </c>
      <c r="H105" s="42">
        <v>6.4561823097295576</v>
      </c>
      <c r="I105" s="42">
        <v>7.0808634571326596</v>
      </c>
      <c r="J105" s="42">
        <v>5.5460620073613596</v>
      </c>
      <c r="K105" s="42">
        <v>1.7240009130247083</v>
      </c>
      <c r="L105" s="42">
        <v>6.840791948555542</v>
      </c>
      <c r="M105" s="42">
        <v>5.6661652629554142</v>
      </c>
      <c r="N105" s="42">
        <v>6.5686690192436208</v>
      </c>
      <c r="O105" s="42">
        <v>6.7929232817397631</v>
      </c>
      <c r="P105" s="42">
        <v>0.1357098971490947</v>
      </c>
      <c r="Q105" s="42">
        <v>0</v>
      </c>
      <c r="R105" s="42">
        <v>7.0808634571326596</v>
      </c>
      <c r="S105" s="42">
        <v>2.3602878190442205</v>
      </c>
      <c r="T105" s="42">
        <v>7.0808634571326596</v>
      </c>
      <c r="U105" s="42">
        <v>0</v>
      </c>
      <c r="V105" s="42">
        <v>5.0156116154689681</v>
      </c>
      <c r="W105" s="42">
        <v>3.7122046965291169</v>
      </c>
      <c r="X105" s="42">
        <v>3.467282312686859</v>
      </c>
      <c r="Y105" s="42">
        <v>2.9047731026960126</v>
      </c>
      <c r="Z105" s="42">
        <v>3.0739075800163604</v>
      </c>
      <c r="AA105" s="42">
        <v>1.2138235575816376</v>
      </c>
      <c r="AB105" s="42">
        <v>2.7118200474125094</v>
      </c>
      <c r="AC105" s="42">
        <v>1.7702158642831649</v>
      </c>
      <c r="AD105" s="74">
        <f t="shared" si="11"/>
        <v>100</v>
      </c>
      <c r="AF105" s="42">
        <f>('SECA - Vetor de Impacto'!AH106/'Contribuição - SECA'!$BA105)*100</f>
        <v>4.3458889604621547</v>
      </c>
      <c r="AG105" s="42">
        <f>('SECA - Vetor de Impacto'!AI106/'Contribuição - SECA'!$BA105)*100</f>
        <v>3.7135194344499545</v>
      </c>
      <c r="AH105" s="42">
        <f>('SECA - Vetor de Impacto'!AJ106/'Contribuição - SECA'!$BA105)*100</f>
        <v>3.0549788231222856</v>
      </c>
      <c r="AI105" s="42">
        <f>('SECA - Vetor de Impacto'!AK106/'Contribuição - SECA'!$BA105)*100</f>
        <v>3.0988249465680489</v>
      </c>
      <c r="AJ105" s="42">
        <f>('SECA - Vetor de Impacto'!AL106/'Contribuição - SECA'!$BA105)*100</f>
        <v>0.86721822502875356</v>
      </c>
      <c r="AK105" s="42">
        <f>('SECA - Vetor de Impacto'!AM106/'Contribuição - SECA'!$BA105)*100</f>
        <v>7.6082028830304269</v>
      </c>
      <c r="AL105" s="42">
        <f>('SECA - Vetor de Impacto'!AN106/'Contribuição - SECA'!$BA105)*100</f>
        <v>8.3443501413698726</v>
      </c>
      <c r="AM105" s="42">
        <f>('SECA - Vetor de Impacto'!AO106/'Contribuição - SECA'!$BA105)*100</f>
        <v>6.5356836175897488</v>
      </c>
      <c r="AN105" s="42">
        <f>('SECA - Vetor de Impacto'!AP106/'Contribuição - SECA'!$BA105)*100</f>
        <v>2.0316261356273739</v>
      </c>
      <c r="AO105" s="42">
        <f>('SECA - Vetor de Impacto'!AQ106/'Contribuição - SECA'!$BA105)*100</f>
        <v>8.06144103873544</v>
      </c>
      <c r="AP105" s="42">
        <f>('SECA - Vetor de Impacto'!AR106/'Contribuição - SECA'!$BA105)*100</f>
        <v>6.6772177149300562</v>
      </c>
      <c r="AQ105" s="42">
        <f>('SECA - Vetor de Impacto'!AS106/'Contribuição - SECA'!$BA105)*100</f>
        <v>7.7407613621083433</v>
      </c>
      <c r="AR105" s="42">
        <f>('SECA - Vetor de Impacto'!AT106/'Contribuição - SECA'!$BA105)*100</f>
        <v>8.0050308397350491</v>
      </c>
      <c r="AS105" s="42">
        <f>('SECA - Vetor de Impacto'!AU106/'Contribuição - SECA'!$BA105)*100</f>
        <v>0.15992553822241054</v>
      </c>
      <c r="AT105" s="42">
        <f>('SECA - Vetor de Impacto'!AV106/'Contribuição - SECA'!$BA105)*100</f>
        <v>0</v>
      </c>
      <c r="AU105" s="42">
        <f>('SECA - Vetor de Impacto'!AW106/'Contribuição - SECA'!$BA105)*100</f>
        <v>8.3443501413698726</v>
      </c>
      <c r="AV105" s="42">
        <f>('SECA - Vetor de Impacto'!AX106/'Contribuição - SECA'!$BA105)*100</f>
        <v>2.7814500471232915</v>
      </c>
      <c r="AW105" s="42">
        <f>('SECA - Vetor de Impacto'!AY106/'Contribuição - SECA'!$BA105)*100</f>
        <v>8.3443501413698726</v>
      </c>
      <c r="AX105" s="42">
        <f>('SECA - Vetor de Impacto'!AZ106/'Contribuição - SECA'!$BA105)*100</f>
        <v>0</v>
      </c>
      <c r="AY105" s="42">
        <f>('SECA - Vetor de Impacto'!BA106/'Contribuição - SECA'!$BA105)*100</f>
        <v>5.9105813501369928</v>
      </c>
      <c r="AZ105" s="42">
        <f>('SECA - Vetor de Impacto'!BB106/'Contribuição - SECA'!$BA105)*100</f>
        <v>4.3745986590200552</v>
      </c>
      <c r="BA105" s="77">
        <f>SUM('SECA - Vetor de Impacto'!AH106:BB106)</f>
        <v>11.984156741483915</v>
      </c>
      <c r="BB105" s="77">
        <f t="shared" si="7"/>
        <v>100</v>
      </c>
      <c r="BC105" s="42">
        <f>('SECA - Vetor de Impacto'!BC106/'Contribuição - SECA'!$BI105)*100</f>
        <v>22.89871196664388</v>
      </c>
      <c r="BD105" s="42">
        <f>('SECA - Vetor de Impacto'!BD106/'Contribuição - SECA'!$BI105)*100</f>
        <v>19.183774670931353</v>
      </c>
      <c r="BE105" s="42">
        <f>('SECA - Vetor de Impacto'!BE106/'Contribuição - SECA'!$BI105)*100</f>
        <v>20.300776786858361</v>
      </c>
      <c r="BF105" s="42">
        <f>('SECA - Vetor de Impacto'!BF106/'Contribuição - SECA'!$BI105)*100</f>
        <v>8.0163636868236612</v>
      </c>
      <c r="BG105" s="42">
        <f>('SECA - Vetor de Impacto'!BG106/'Contribuição - SECA'!$BI105)*100</f>
        <v>17.909469310835952</v>
      </c>
      <c r="BH105" s="42">
        <f>('SECA - Vetor de Impacto'!BH106/'Contribuição - SECA'!$BI105)*100</f>
        <v>11.690903577906795</v>
      </c>
      <c r="BI105" s="77">
        <f>SUM('SECA - Vetor de Impacto'!BC106:BH106)</f>
        <v>2.138414694245228</v>
      </c>
      <c r="BJ105" s="77">
        <f t="shared" si="8"/>
        <v>100</v>
      </c>
      <c r="BL105" s="42">
        <f>('SECA - Vetor de Impacto'!AH106/'Contribuição - SECA'!$BY105)*100</f>
        <v>6.2009057960603782</v>
      </c>
      <c r="BM105" s="42">
        <f>('SECA - Vetor de Impacto'!AI106/'Contribuição - SECA'!$BY105)*100</f>
        <v>5.2986131017978888</v>
      </c>
      <c r="BN105" s="42">
        <f>('SECA - Vetor de Impacto'!AJ106/'Contribuição - SECA'!$BY105)*100</f>
        <v>4.3589783502259962</v>
      </c>
      <c r="BO105" s="42">
        <f>('SECA - Vetor de Impacto'!AK106/'Contribuição - SECA'!$BY105)*100</f>
        <v>4.4215399304879774</v>
      </c>
      <c r="BP105" s="42">
        <f>('SECA - Vetor de Impacto'!AL106/'Contribuição - SECA'!$BY105)*100</f>
        <v>1.237385162610811</v>
      </c>
      <c r="BQ105" s="42">
        <f>('SECA - Vetor de Impacto'!AM106/'Contribuição - SECA'!$BY105)*100</f>
        <v>10.855718998851188</v>
      </c>
      <c r="BR105" s="42">
        <f>('SECA - Vetor de Impacto'!AN106/'Contribuição - SECA'!$BY105)*100</f>
        <v>11.90608633278914</v>
      </c>
      <c r="BS105" s="42">
        <f>('SECA - Vetor de Impacto'!AO106/'Contribuição - SECA'!$BY105)*100</f>
        <v>9.3254012687013876</v>
      </c>
      <c r="BT105" s="42">
        <f>('SECA - Vetor de Impacto'!AP106/'Contribuição - SECA'!$BY105)*100</f>
        <v>2.898813659173618</v>
      </c>
      <c r="BU105" s="42">
        <f>('SECA - Vetor de Impacto'!AQ106/'Contribuição - SECA'!$BY105)*100</f>
        <v>11.502419163599081</v>
      </c>
      <c r="BV105" s="42">
        <f>('SECA - Vetor de Impacto'!AR106/'Contribuição - SECA'!$BY105)*100</f>
        <v>9.5273483530659977</v>
      </c>
      <c r="BW105" s="42">
        <f>('SECA - Vetor de Impacto'!AS106/'Contribuição - SECA'!$BY105)*100</f>
        <v>11.044859275721905</v>
      </c>
      <c r="BX105" s="42">
        <f>('SECA - Vetor de Impacto'!AT106/'Contribuição - SECA'!$BY105)*100</f>
        <v>11.421930606914643</v>
      </c>
      <c r="BY105" s="77">
        <f>SUM('SECA - Vetor de Impacto'!AH106:AT106)</f>
        <v>8.3990655875391944</v>
      </c>
      <c r="BZ105" s="77">
        <f t="shared" si="9"/>
        <v>100.00000000000001</v>
      </c>
      <c r="CA105" s="42">
        <f>('SECA - Vetor de Impacto'!AU106/'Contribuição - SECA'!$CI105)*100</f>
        <v>0.5345952542698158</v>
      </c>
      <c r="CB105" s="42">
        <f>('SECA - Vetor de Impacto'!AV106/'Contribuição - SECA'!$CI105)*100</f>
        <v>0</v>
      </c>
      <c r="CC105" s="42">
        <f>('SECA - Vetor de Impacto'!AW106/'Contribuição - SECA'!$CI105)*100</f>
        <v>27.893293561021114</v>
      </c>
      <c r="CD105" s="42">
        <f>('SECA - Vetor de Impacto'!AX106/'Contribuição - SECA'!$CI105)*100</f>
        <v>9.2977645203403743</v>
      </c>
      <c r="CE105" s="42">
        <f>('SECA - Vetor de Impacto'!AY106/'Contribuição - SECA'!$CI105)*100</f>
        <v>27.893293561021114</v>
      </c>
      <c r="CF105" s="42">
        <f>('SECA - Vetor de Impacto'!AZ106/'Contribuição - SECA'!$CI105)*100</f>
        <v>0</v>
      </c>
      <c r="CG105" s="42">
        <f>('SECA - Vetor de Impacto'!BA106/'Contribuição - SECA'!$CI105)*100</f>
        <v>19.757749605723291</v>
      </c>
      <c r="CH105" s="42">
        <f>('SECA - Vetor de Impacto'!BB106/'Contribuição - SECA'!$CI105)*100</f>
        <v>14.62330349762428</v>
      </c>
      <c r="CI105" s="77">
        <f>SUM('SECA - Vetor de Impacto'!AU106:BB106)</f>
        <v>3.5850911539447194</v>
      </c>
      <c r="CJ105" s="77">
        <f t="shared" si="10"/>
        <v>99.999999999999986</v>
      </c>
    </row>
    <row r="106" spans="1:88" x14ac:dyDescent="0.25">
      <c r="A106" s="34" t="s">
        <v>1077</v>
      </c>
      <c r="B106" s="34" t="s">
        <v>1078</v>
      </c>
      <c r="C106" s="42">
        <v>4.7782158552061391</v>
      </c>
      <c r="D106" s="42">
        <v>2.0739714359407802</v>
      </c>
      <c r="E106" s="42">
        <v>3.9730344023518662</v>
      </c>
      <c r="F106" s="42">
        <v>3.6229014111230375</v>
      </c>
      <c r="G106" s="42">
        <v>1.1403551738057454</v>
      </c>
      <c r="H106" s="42">
        <v>6.0320907961714285</v>
      </c>
      <c r="I106" s="42">
        <v>3.7886680615999939</v>
      </c>
      <c r="J106" s="42">
        <v>3.6388081811477968</v>
      </c>
      <c r="K106" s="42">
        <v>3.9763822827606305</v>
      </c>
      <c r="L106" s="42">
        <v>3.7259494757305358</v>
      </c>
      <c r="M106" s="42">
        <v>3.0706376893262797</v>
      </c>
      <c r="N106" s="42">
        <v>5.0133202045726799</v>
      </c>
      <c r="O106" s="42">
        <v>4.490098079396704</v>
      </c>
      <c r="P106" s="42">
        <v>0.57695000870689062</v>
      </c>
      <c r="Q106" s="42">
        <v>6.2409104600367646</v>
      </c>
      <c r="R106" s="42">
        <v>0</v>
      </c>
      <c r="S106" s="42">
        <v>0</v>
      </c>
      <c r="T106" s="42">
        <v>6.2409104600367646</v>
      </c>
      <c r="U106" s="42">
        <v>6.2409104600367646</v>
      </c>
      <c r="V106" s="42">
        <v>2.0803034866789232</v>
      </c>
      <c r="W106" s="42">
        <v>4.8699287821580679</v>
      </c>
      <c r="X106" s="42">
        <v>3.0645793099216307</v>
      </c>
      <c r="Y106" s="42">
        <v>5.1406660642272799</v>
      </c>
      <c r="Z106" s="42">
        <v>4.244020920762269</v>
      </c>
      <c r="AA106" s="42">
        <v>4.5016795235584093</v>
      </c>
      <c r="AB106" s="42">
        <v>3.0540625655499061</v>
      </c>
      <c r="AC106" s="42">
        <v>4.4206449091927089</v>
      </c>
      <c r="AD106" s="74">
        <f t="shared" si="11"/>
        <v>99.999999999999986</v>
      </c>
      <c r="AF106" s="42">
        <f>('SECA - Vetor de Impacto'!AH107/'Contribuição - SECA'!$BA106)*100</f>
        <v>6.3225367646836412</v>
      </c>
      <c r="AG106" s="42">
        <f>('SECA - Vetor de Impacto'!AI107/'Contribuição - SECA'!$BA106)*100</f>
        <v>2.7442796746723368</v>
      </c>
      <c r="AH106" s="42">
        <f>('SECA - Vetor de Impacto'!AJ107/'Contribuição - SECA'!$BA106)*100</f>
        <v>5.2571204059049093</v>
      </c>
      <c r="AI106" s="42">
        <f>('SECA - Vetor de Impacto'!AK107/'Contribuição - SECA'!$BA106)*100</f>
        <v>4.793824318692578</v>
      </c>
      <c r="AJ106" s="42">
        <f>('SECA - Vetor de Impacto'!AL107/'Contribuição - SECA'!$BA106)*100</f>
        <v>1.508918334722863</v>
      </c>
      <c r="AK106" s="42">
        <f>('SECA - Vetor de Impacto'!AM107/'Contribuição - SECA'!$BA106)*100</f>
        <v>7.9816644920195507</v>
      </c>
      <c r="AL106" s="42">
        <f>('SECA - Vetor de Impacto'!AN107/'Contribuição - SECA'!$BA106)*100</f>
        <v>5.013166804205679</v>
      </c>
      <c r="AM106" s="42">
        <f>('SECA - Vetor de Impacto'!AO107/'Contribuição - SECA'!$BA106)*100</f>
        <v>4.8148721619329233</v>
      </c>
      <c r="AN106" s="42">
        <f>('SECA - Vetor de Impacto'!AP107/'Contribuição - SECA'!$BA106)*100</f>
        <v>5.2615503223443501</v>
      </c>
      <c r="AO106" s="42">
        <f>('SECA - Vetor de Impacto'!AQ107/'Contribuição - SECA'!$BA106)*100</f>
        <v>4.9301775511026484</v>
      </c>
      <c r="AP106" s="42">
        <f>('SECA - Vetor de Impacto'!AR107/'Contribuição - SECA'!$BA106)*100</f>
        <v>4.0630687834321515</v>
      </c>
      <c r="AQ106" s="42">
        <f>('SECA - Vetor de Impacto'!AS107/'Contribuição - SECA'!$BA106)*100</f>
        <v>6.633626915788347</v>
      </c>
      <c r="AR106" s="42">
        <f>('SECA - Vetor de Impacto'!AT107/'Contribuição - SECA'!$BA106)*100</f>
        <v>5.9412992305673749</v>
      </c>
      <c r="AS106" s="42">
        <f>('SECA - Vetor de Impacto'!AU107/'Contribuição - SECA'!$BA106)*100</f>
        <v>0.76342043808242555</v>
      </c>
      <c r="AT106" s="42">
        <f>('SECA - Vetor de Impacto'!AV107/'Contribuição - SECA'!$BA106)*100</f>
        <v>8.2579747387696969</v>
      </c>
      <c r="AU106" s="42">
        <f>('SECA - Vetor de Impacto'!AW107/'Contribuição - SECA'!$BA106)*100</f>
        <v>0</v>
      </c>
      <c r="AV106" s="42">
        <f>('SECA - Vetor de Impacto'!AX107/'Contribuição - SECA'!$BA106)*100</f>
        <v>0</v>
      </c>
      <c r="AW106" s="42">
        <f>('SECA - Vetor de Impacto'!AY107/'Contribuição - SECA'!$BA106)*100</f>
        <v>8.2579747387696969</v>
      </c>
      <c r="AX106" s="42">
        <f>('SECA - Vetor de Impacto'!AZ107/'Contribuição - SECA'!$BA106)*100</f>
        <v>8.2579747387696969</v>
      </c>
      <c r="AY106" s="42">
        <f>('SECA - Vetor de Impacto'!BA107/'Contribuição - SECA'!$BA106)*100</f>
        <v>2.752658246256567</v>
      </c>
      <c r="AZ106" s="42">
        <f>('SECA - Vetor de Impacto'!BB107/'Contribuição - SECA'!$BA106)*100</f>
        <v>6.4438913392825521</v>
      </c>
      <c r="BA106" s="77">
        <f>SUM('SECA - Vetor de Impacto'!AH107:BB107)</f>
        <v>12.109506648224304</v>
      </c>
      <c r="BB106" s="77">
        <f t="shared" si="7"/>
        <v>99.999999999999986</v>
      </c>
      <c r="BC106" s="42">
        <f>('SECA - Vetor de Impacto'!BC107/'Contribuição - SECA'!$BI106)*100</f>
        <v>12.546560262415849</v>
      </c>
      <c r="BD106" s="42">
        <f>('SECA - Vetor de Impacto'!BD107/'Contribuição - SECA'!$BI106)*100</f>
        <v>21.046176339757722</v>
      </c>
      <c r="BE106" s="42">
        <f>('SECA - Vetor de Impacto'!BE107/'Contribuição - SECA'!$BI106)*100</f>
        <v>17.375260631991633</v>
      </c>
      <c r="BF106" s="42">
        <f>('SECA - Vetor de Impacto'!BF107/'Contribuição - SECA'!$BI106)*100</f>
        <v>18.430129460690448</v>
      </c>
      <c r="BG106" s="42">
        <f>('SECA - Vetor de Impacto'!BG107/'Contribuição - SECA'!$BI106)*100</f>
        <v>12.503504118756235</v>
      </c>
      <c r="BH106" s="42">
        <f>('SECA - Vetor de Impacto'!BH107/'Contribuição - SECA'!$BI106)*100</f>
        <v>18.098369186388101</v>
      </c>
      <c r="BI106" s="77">
        <f>SUM('SECA - Vetor de Impacto'!BC107:BH107)</f>
        <v>3.9137964644133536</v>
      </c>
      <c r="BJ106" s="77">
        <f t="shared" si="8"/>
        <v>100</v>
      </c>
      <c r="BL106" s="42">
        <f>('SECA - Vetor de Impacto'!AH107/'Contribuição - SECA'!$BY106)*100</f>
        <v>9.6873203802391572</v>
      </c>
      <c r="BM106" s="42">
        <f>('SECA - Vetor de Impacto'!AI107/'Contribuição - SECA'!$BY106)*100</f>
        <v>4.2047547386400419</v>
      </c>
      <c r="BN106" s="42">
        <f>('SECA - Vetor de Impacto'!AJ107/'Contribuição - SECA'!$BY106)*100</f>
        <v>8.0549013070139139</v>
      </c>
      <c r="BO106" s="42">
        <f>('SECA - Vetor de Impacto'!AK107/'Contribuição - SECA'!$BY106)*100</f>
        <v>7.3450442045915691</v>
      </c>
      <c r="BP106" s="42">
        <f>('SECA - Vetor de Impacto'!AL107/'Contribuição - SECA'!$BY106)*100</f>
        <v>2.3119478589237947</v>
      </c>
      <c r="BQ106" s="42">
        <f>('SECA - Vetor de Impacto'!AM107/'Contribuição - SECA'!$BY106)*100</f>
        <v>12.229417396775091</v>
      </c>
      <c r="BR106" s="42">
        <f>('SECA - Vetor de Impacto'!AN107/'Contribuição - SECA'!$BY106)*100</f>
        <v>7.6811183168106218</v>
      </c>
      <c r="BS106" s="42">
        <f>('SECA - Vetor de Impacto'!AO107/'Contribuição - SECA'!$BY106)*100</f>
        <v>7.3772934754730288</v>
      </c>
      <c r="BT106" s="42">
        <f>('SECA - Vetor de Impacto'!AP107/'Contribuição - SECA'!$BY106)*100</f>
        <v>8.0616887756208602</v>
      </c>
      <c r="BU106" s="42">
        <f>('SECA - Vetor de Impacto'!AQ107/'Contribuição - SECA'!$BY106)*100</f>
        <v>7.5539631079367924</v>
      </c>
      <c r="BV106" s="42">
        <f>('SECA - Vetor de Impacto'!AR107/'Contribuição - SECA'!$BY106)*100</f>
        <v>6.2253887161105759</v>
      </c>
      <c r="BW106" s="42">
        <f>('SECA - Vetor de Impacto'!AS107/'Contribuição - SECA'!$BY106)*100</f>
        <v>10.163969243354009</v>
      </c>
      <c r="BX106" s="42">
        <f>('SECA - Vetor de Impacto'!AT107/'Contribuição - SECA'!$BY106)*100</f>
        <v>9.1031924785105502</v>
      </c>
      <c r="BY106" s="77">
        <f>SUM('SECA - Vetor de Impacto'!AH107:AT107)</f>
        <v>7.9034034160527034</v>
      </c>
      <c r="BZ106" s="77">
        <f t="shared" si="9"/>
        <v>100</v>
      </c>
      <c r="CA106" s="42">
        <f>('SECA - Vetor de Impacto'!AU107/'Contribuição - SECA'!$CI106)*100</f>
        <v>2.1979120245169206</v>
      </c>
      <c r="CB106" s="42">
        <f>('SECA - Vetor de Impacto'!AV107/'Contribuição - SECA'!$CI106)*100</f>
        <v>23.774975192030723</v>
      </c>
      <c r="CC106" s="42">
        <f>('SECA - Vetor de Impacto'!AW107/'Contribuição - SECA'!$CI106)*100</f>
        <v>0</v>
      </c>
      <c r="CD106" s="42">
        <f>('SECA - Vetor de Impacto'!AX107/'Contribuição - SECA'!$CI106)*100</f>
        <v>0</v>
      </c>
      <c r="CE106" s="42">
        <f>('SECA - Vetor de Impacto'!AY107/'Contribuição - SECA'!$CI106)*100</f>
        <v>23.774975192030723</v>
      </c>
      <c r="CF106" s="42">
        <f>('SECA - Vetor de Impacto'!AZ107/'Contribuição - SECA'!$CI106)*100</f>
        <v>23.774975192030723</v>
      </c>
      <c r="CG106" s="42">
        <f>('SECA - Vetor de Impacto'!BA107/'Contribuição - SECA'!$CI106)*100</f>
        <v>7.9249917306769131</v>
      </c>
      <c r="CH106" s="42">
        <f>('SECA - Vetor de Impacto'!BB107/'Contribuição - SECA'!$CI106)*100</f>
        <v>18.552170668713998</v>
      </c>
      <c r="CI106" s="77">
        <f>SUM('SECA - Vetor de Impacto'!AU107:BB107)</f>
        <v>4.206103232171599</v>
      </c>
      <c r="CJ106" s="77">
        <f t="shared" si="10"/>
        <v>100</v>
      </c>
    </row>
    <row r="107" spans="1:88" x14ac:dyDescent="0.25">
      <c r="A107" s="34" t="s">
        <v>1079</v>
      </c>
      <c r="B107" s="34" t="s">
        <v>1080</v>
      </c>
      <c r="C107" s="42">
        <v>0</v>
      </c>
      <c r="D107" s="42">
        <v>7.5153041678280479</v>
      </c>
      <c r="E107" s="42">
        <v>0.73905765534499257</v>
      </c>
      <c r="F107" s="42">
        <v>0.6050456745285292</v>
      </c>
      <c r="G107" s="42">
        <v>0.19172863586162134</v>
      </c>
      <c r="H107" s="42">
        <v>6.2251372782967325</v>
      </c>
      <c r="I107" s="42">
        <v>6.7393053188709189</v>
      </c>
      <c r="J107" s="42">
        <v>4.997161550306866</v>
      </c>
      <c r="K107" s="42">
        <v>1.1227579199549895</v>
      </c>
      <c r="L107" s="42">
        <v>7.3680662752861332</v>
      </c>
      <c r="M107" s="42">
        <v>6.6493575052694256</v>
      </c>
      <c r="N107" s="42">
        <v>6.8937974145241636</v>
      </c>
      <c r="O107" s="42">
        <v>7.4558476475129529</v>
      </c>
      <c r="P107" s="42">
        <v>0.44905425129072996</v>
      </c>
      <c r="Q107" s="42">
        <v>0</v>
      </c>
      <c r="R107" s="42">
        <v>7.5153041678280479</v>
      </c>
      <c r="S107" s="42">
        <v>5.0102027785520322</v>
      </c>
      <c r="T107" s="42">
        <v>7.5153041678280479</v>
      </c>
      <c r="U107" s="42">
        <v>7.5153041678280479</v>
      </c>
      <c r="V107" s="42">
        <v>7.2021664941685462</v>
      </c>
      <c r="W107" s="42">
        <v>1.6982021547248405</v>
      </c>
      <c r="X107" s="42">
        <v>4.446037383033258</v>
      </c>
      <c r="Y107" s="42">
        <v>0.11795092456610116</v>
      </c>
      <c r="Z107" s="42">
        <v>8.8701245634833878E-2</v>
      </c>
      <c r="AA107" s="42">
        <v>0.98313594074440847</v>
      </c>
      <c r="AB107" s="42">
        <v>0.79950044338596227</v>
      </c>
      <c r="AC107" s="42">
        <v>0.15656883682975145</v>
      </c>
      <c r="AD107" s="74">
        <f t="shared" si="11"/>
        <v>99.999999999999986</v>
      </c>
      <c r="AF107" s="42">
        <f>('SECA - Vetor de Impacto'!AH108/'Contribuição - SECA'!$BA107)*100</f>
        <v>0</v>
      </c>
      <c r="AG107" s="42">
        <f>('SECA - Vetor de Impacto'!AI108/'Contribuição - SECA'!$BA107)*100</f>
        <v>8.0456660047438913</v>
      </c>
      <c r="AH107" s="42">
        <f>('SECA - Vetor de Impacto'!AJ108/'Contribuição - SECA'!$BA107)*100</f>
        <v>0.79121362494013492</v>
      </c>
      <c r="AI107" s="42">
        <f>('SECA - Vetor de Impacto'!AK108/'Contribuição - SECA'!$BA107)*100</f>
        <v>0.64774429699209291</v>
      </c>
      <c r="AJ107" s="42">
        <f>('SECA - Vetor de Impacto'!AL108/'Contribuição - SECA'!$BA107)*100</f>
        <v>0.20525909973030143</v>
      </c>
      <c r="AK107" s="42">
        <f>('SECA - Vetor de Impacto'!AM108/'Contribuição - SECA'!$BA107)*100</f>
        <v>6.6644508667080062</v>
      </c>
      <c r="AL107" s="42">
        <f>('SECA - Vetor de Impacto'!AN108/'Contribuição - SECA'!$BA107)*100</f>
        <v>7.2149042126261502</v>
      </c>
      <c r="AM107" s="42">
        <f>('SECA - Vetor de Impacto'!AO108/'Contribuição - SECA'!$BA107)*100</f>
        <v>5.3498157769357162</v>
      </c>
      <c r="AN107" s="42">
        <f>('SECA - Vetor de Impacto'!AP108/'Contribuição - SECA'!$BA107)*100</f>
        <v>1.20199196551608</v>
      </c>
      <c r="AO107" s="42">
        <f>('SECA - Vetor de Impacto'!AQ108/'Contribuição - SECA'!$BA107)*100</f>
        <v>7.8880374004745066</v>
      </c>
      <c r="AP107" s="42">
        <f>('SECA - Vetor de Impacto'!AR108/'Contribuição - SECA'!$BA107)*100</f>
        <v>7.1186087001713654</v>
      </c>
      <c r="AQ107" s="42">
        <f>('SECA - Vetor de Impacto'!AS108/'Contribuição - SECA'!$BA107)*100</f>
        <v>7.3802989557052152</v>
      </c>
      <c r="AR107" s="42">
        <f>('SECA - Vetor de Impacto'!AT108/'Contribuição - SECA'!$BA107)*100</f>
        <v>7.9820135838202857</v>
      </c>
      <c r="AS107" s="42">
        <f>('SECA - Vetor de Impacto'!AU108/'Contribuição - SECA'!$BA107)*100</f>
        <v>0.48074441741986079</v>
      </c>
      <c r="AT107" s="42">
        <f>('SECA - Vetor de Impacto'!AV108/'Contribuição - SECA'!$BA107)*100</f>
        <v>0</v>
      </c>
      <c r="AU107" s="42">
        <f>('SECA - Vetor de Impacto'!AW108/'Contribuição - SECA'!$BA107)*100</f>
        <v>8.0456660047438913</v>
      </c>
      <c r="AV107" s="42">
        <f>('SECA - Vetor de Impacto'!AX108/'Contribuição - SECA'!$BA107)*100</f>
        <v>5.3637773364959287</v>
      </c>
      <c r="AW107" s="42">
        <f>('SECA - Vetor de Impacto'!AY108/'Contribuição - SECA'!$BA107)*100</f>
        <v>8.0456660047438913</v>
      </c>
      <c r="AX107" s="42">
        <f>('SECA - Vetor de Impacto'!AZ108/'Contribuição - SECA'!$BA107)*100</f>
        <v>8.0456660047438913</v>
      </c>
      <c r="AY107" s="42">
        <f>('SECA - Vetor de Impacto'!BA108/'Contribuição - SECA'!$BA107)*100</f>
        <v>7.7104299212128957</v>
      </c>
      <c r="AZ107" s="42">
        <f>('SECA - Vetor de Impacto'!BB108/'Contribuição - SECA'!$BA107)*100</f>
        <v>1.8180458222759044</v>
      </c>
      <c r="BA107" s="77">
        <f>SUM('SECA - Vetor de Impacto'!AH108:BB108)</f>
        <v>12.429051857364938</v>
      </c>
      <c r="BB107" s="77">
        <f t="shared" si="7"/>
        <v>100</v>
      </c>
      <c r="BC107" s="42">
        <f>('SECA - Vetor de Impacto'!BC108/'Contribuição - SECA'!$BI107)*100</f>
        <v>67.447032080039065</v>
      </c>
      <c r="BD107" s="42">
        <f>('SECA - Vetor de Impacto'!BD108/'Contribuição - SECA'!$BI107)*100</f>
        <v>1.7893326366168756</v>
      </c>
      <c r="BE107" s="42">
        <f>('SECA - Vetor de Impacto'!BE108/'Contribuição - SECA'!$BI107)*100</f>
        <v>1.3456107640261181</v>
      </c>
      <c r="BF107" s="42">
        <f>('SECA - Vetor de Impacto'!BF108/'Contribuição - SECA'!$BI107)*100</f>
        <v>14.914314843027373</v>
      </c>
      <c r="BG107" s="42">
        <f>('SECA - Vetor de Impacto'!BG108/'Contribuição - SECA'!$BI107)*100</f>
        <v>12.128537708396296</v>
      </c>
      <c r="BH107" s="42">
        <f>('SECA - Vetor de Impacto'!BH108/'Contribuição - SECA'!$BI107)*100</f>
        <v>2.3751719678942824</v>
      </c>
      <c r="BI107" s="77">
        <f>SUM('SECA - Vetor de Impacto'!BC108:BH108)</f>
        <v>0.87712947167371902</v>
      </c>
      <c r="BJ107" s="77">
        <f t="shared" si="8"/>
        <v>100.00000000000001</v>
      </c>
      <c r="BL107" s="42">
        <f>('SECA - Vetor de Impacto'!AH108/'Contribuição - SECA'!$BY107)*100</f>
        <v>0</v>
      </c>
      <c r="BM107" s="42">
        <f>('SECA - Vetor de Impacto'!AI108/'Contribuição - SECA'!$BY107)*100</f>
        <v>13.300818991163421</v>
      </c>
      <c r="BN107" s="42">
        <f>('SECA - Vetor de Impacto'!AJ108/'Contribuição - SECA'!$BY107)*100</f>
        <v>1.3080072181054936</v>
      </c>
      <c r="BO107" s="42">
        <f>('SECA - Vetor de Impacto'!AK108/'Contribuição - SECA'!$BY107)*100</f>
        <v>1.0708286475936653</v>
      </c>
      <c r="BP107" s="42">
        <f>('SECA - Vetor de Impacto'!AL108/'Contribuição - SECA'!$BY107)*100</f>
        <v>0.33932730120690674</v>
      </c>
      <c r="BQ107" s="42">
        <f>('SECA - Vetor de Impacto'!AM108/'Contribuição - SECA'!$BY107)*100</f>
        <v>11.017441514639041</v>
      </c>
      <c r="BR107" s="42">
        <f>('SECA - Vetor de Impacto'!AN108/'Contribuição - SECA'!$BY107)*100</f>
        <v>11.927432099982825</v>
      </c>
      <c r="BS107" s="42">
        <f>('SECA - Vetor de Impacto'!AO108/'Contribuição - SECA'!$BY107)*100</f>
        <v>8.8441318895336529</v>
      </c>
      <c r="BT107" s="42">
        <f>('SECA - Vetor de Impacto'!AP108/'Contribuição - SECA'!$BY107)*100</f>
        <v>1.9870918768857142</v>
      </c>
      <c r="BU107" s="42">
        <f>('SECA - Vetor de Impacto'!AQ108/'Contribuição - SECA'!$BY107)*100</f>
        <v>13.04023279084382</v>
      </c>
      <c r="BV107" s="42">
        <f>('SECA - Vetor de Impacto'!AR108/'Contribuição - SECA'!$BY107)*100</f>
        <v>11.768239662704518</v>
      </c>
      <c r="BW107" s="42">
        <f>('SECA - Vetor de Impacto'!AS108/'Contribuição - SECA'!$BY107)*100</f>
        <v>12.200857014525329</v>
      </c>
      <c r="BX107" s="42">
        <f>('SECA - Vetor de Impacto'!AT108/'Contribuição - SECA'!$BY107)*100</f>
        <v>13.195590992815612</v>
      </c>
      <c r="BY107" s="77">
        <f>SUM('SECA - Vetor de Impacto'!AH108:AT108)</f>
        <v>7.5183340263811083</v>
      </c>
      <c r="BZ107" s="77">
        <f t="shared" si="9"/>
        <v>99.999999999999986</v>
      </c>
      <c r="CA107" s="42">
        <f>('SECA - Vetor de Impacto'!AU108/'Contribuição - SECA'!$CI107)*100</f>
        <v>1.2167665705714257</v>
      </c>
      <c r="CB107" s="42">
        <f>('SECA - Vetor de Impacto'!AV108/'Contribuição - SECA'!$CI107)*100</f>
        <v>0</v>
      </c>
      <c r="CC107" s="42">
        <f>('SECA - Vetor de Impacto'!AW108/'Contribuição - SECA'!$CI107)*100</f>
        <v>20.363621662205269</v>
      </c>
      <c r="CD107" s="42">
        <f>('SECA - Vetor de Impacto'!AX108/'Contribuição - SECA'!$CI107)*100</f>
        <v>13.575747774803515</v>
      </c>
      <c r="CE107" s="42">
        <f>('SECA - Vetor de Impacto'!AY108/'Contribuição - SECA'!$CI107)*100</f>
        <v>20.363621662205269</v>
      </c>
      <c r="CF107" s="42">
        <f>('SECA - Vetor de Impacto'!AZ108/'Contribuição - SECA'!$CI107)*100</f>
        <v>20.363621662205269</v>
      </c>
      <c r="CG107" s="42">
        <f>('SECA - Vetor de Impacto'!BA108/'Contribuição - SECA'!$CI107)*100</f>
        <v>19.515137426280049</v>
      </c>
      <c r="CH107" s="42">
        <f>('SECA - Vetor de Impacto'!BB108/'Contribuição - SECA'!$CI107)*100</f>
        <v>4.6014832417292064</v>
      </c>
      <c r="CI107" s="77">
        <f>SUM('SECA - Vetor de Impacto'!AU108:BB108)</f>
        <v>4.9107178309838302</v>
      </c>
      <c r="CJ107" s="77">
        <f t="shared" si="10"/>
        <v>100</v>
      </c>
    </row>
    <row r="108" spans="1:88" x14ac:dyDescent="0.25">
      <c r="A108" s="34" t="s">
        <v>1081</v>
      </c>
      <c r="B108" s="34" t="s">
        <v>1082</v>
      </c>
      <c r="C108" s="42">
        <v>2.2222138176686381</v>
      </c>
      <c r="D108" s="42">
        <v>4.9108671847849203</v>
      </c>
      <c r="E108" s="42">
        <v>2.2163053804087784</v>
      </c>
      <c r="F108" s="42">
        <v>1.8233132780018315</v>
      </c>
      <c r="G108" s="42">
        <v>1.4719252206756797</v>
      </c>
      <c r="H108" s="42">
        <v>6.517302913037736</v>
      </c>
      <c r="I108" s="42">
        <v>5.6012794096706147</v>
      </c>
      <c r="J108" s="42">
        <v>4.7404705355003598</v>
      </c>
      <c r="K108" s="42">
        <v>3.60931740875637</v>
      </c>
      <c r="L108" s="42">
        <v>6.087139218361572</v>
      </c>
      <c r="M108" s="42">
        <v>5.9721184606103899</v>
      </c>
      <c r="N108" s="42">
        <v>6.5034920641837495</v>
      </c>
      <c r="O108" s="42">
        <v>6.311428068973953</v>
      </c>
      <c r="P108" s="42">
        <v>0.71533753063795602</v>
      </c>
      <c r="Q108" s="42">
        <v>0</v>
      </c>
      <c r="R108" s="42">
        <v>7.129262805346805</v>
      </c>
      <c r="S108" s="42">
        <v>0</v>
      </c>
      <c r="T108" s="42">
        <v>7.129262805346805</v>
      </c>
      <c r="U108" s="42">
        <v>7.129262805346805</v>
      </c>
      <c r="V108" s="42">
        <v>6.535157571567904</v>
      </c>
      <c r="W108" s="42">
        <v>2.8888567162726031</v>
      </c>
      <c r="X108" s="42">
        <v>3.1374648296257628</v>
      </c>
      <c r="Y108" s="42">
        <v>2.0130931504206178</v>
      </c>
      <c r="Z108" s="42">
        <v>1.710562005357261</v>
      </c>
      <c r="AA108" s="42">
        <v>1.810649775883904</v>
      </c>
      <c r="AB108" s="42">
        <v>1.5168644266695333</v>
      </c>
      <c r="AC108" s="42">
        <v>0.29705261688945039</v>
      </c>
      <c r="AD108" s="74">
        <f t="shared" si="11"/>
        <v>99.999999999999972</v>
      </c>
      <c r="AF108" s="42">
        <f>('SECA - Vetor de Impacto'!AH109/'Contribuição - SECA'!$BA108)*100</f>
        <v>2.4825234516673409</v>
      </c>
      <c r="AG108" s="42">
        <f>('SECA - Vetor de Impacto'!AI109/'Contribuição - SECA'!$BA108)*100</f>
        <v>5.486125078207948</v>
      </c>
      <c r="AH108" s="42">
        <f>('SECA - Vetor de Impacto'!AJ109/'Contribuição - SECA'!$BA108)*100</f>
        <v>2.4759229013765975</v>
      </c>
      <c r="AI108" s="42">
        <f>('SECA - Vetor de Impacto'!AK109/'Contribuição - SECA'!$BA108)*100</f>
        <v>2.0368957912091203</v>
      </c>
      <c r="AJ108" s="42">
        <f>('SECA - Vetor de Impacto'!AL109/'Contribuição - SECA'!$BA108)*100</f>
        <v>1.6443462147407428</v>
      </c>
      <c r="AK108" s="42">
        <f>('SECA - Vetor de Impacto'!AM109/'Contribuição - SECA'!$BA108)*100</f>
        <v>7.2807383315661722</v>
      </c>
      <c r="AL108" s="42">
        <f>('SECA - Vetor de Impacto'!AN109/'Contribuição - SECA'!$BA108)*100</f>
        <v>6.2574120380715641</v>
      </c>
      <c r="AM108" s="42">
        <f>('SECA - Vetor de Impacto'!AO109/'Contribuição - SECA'!$BA108)*100</f>
        <v>5.2957682031983921</v>
      </c>
      <c r="AN108" s="42">
        <f>('SECA - Vetor de Impacto'!AP109/'Contribuição - SECA'!$BA108)*100</f>
        <v>4.0321120499328007</v>
      </c>
      <c r="AO108" s="42">
        <f>('SECA - Vetor de Impacto'!AQ109/'Contribuição - SECA'!$BA108)*100</f>
        <v>6.8001853570509709</v>
      </c>
      <c r="AP108" s="42">
        <f>('SECA - Vetor de Impacto'!AR109/'Contribuição - SECA'!$BA108)*100</f>
        <v>6.6716910932337194</v>
      </c>
      <c r="AQ108" s="42">
        <f>('SECA - Vetor de Impacto'!AS109/'Contribuição - SECA'!$BA108)*100</f>
        <v>7.265309682938911</v>
      </c>
      <c r="AR108" s="42">
        <f>('SECA - Vetor de Impacto'!AT109/'Contribuição - SECA'!$BA108)*100</f>
        <v>7.0507473539054857</v>
      </c>
      <c r="AS108" s="42">
        <f>('SECA - Vetor de Impacto'!AU109/'Contribuição - SECA'!$BA108)*100</f>
        <v>0.79913201040644977</v>
      </c>
      <c r="AT108" s="42">
        <f>('SECA - Vetor de Impacto'!AV109/'Contribuição - SECA'!$BA108)*100</f>
        <v>0</v>
      </c>
      <c r="AU108" s="42">
        <f>('SECA - Vetor de Impacto'!AW109/'Contribuição - SECA'!$BA108)*100</f>
        <v>7.9643830700058373</v>
      </c>
      <c r="AV108" s="42">
        <f>('SECA - Vetor de Impacto'!AX109/'Contribuição - SECA'!$BA108)*100</f>
        <v>0</v>
      </c>
      <c r="AW108" s="42">
        <f>('SECA - Vetor de Impacto'!AY109/'Contribuição - SECA'!$BA108)*100</f>
        <v>7.9643830700058373</v>
      </c>
      <c r="AX108" s="42">
        <f>('SECA - Vetor de Impacto'!AZ109/'Contribuição - SECA'!$BA108)*100</f>
        <v>7.9643830700058373</v>
      </c>
      <c r="AY108" s="42">
        <f>('SECA - Vetor de Impacto'!BA109/'Contribuição - SECA'!$BA108)*100</f>
        <v>7.3006844808386848</v>
      </c>
      <c r="AZ108" s="42">
        <f>('SECA - Vetor de Impacto'!BB109/'Contribuição - SECA'!$BA108)*100</f>
        <v>3.2272567516375839</v>
      </c>
      <c r="BA108" s="77">
        <f>SUM('SECA - Vetor de Impacto'!AH109:BB109)</f>
        <v>12.555900327873946</v>
      </c>
      <c r="BB108" s="77">
        <f t="shared" si="7"/>
        <v>100</v>
      </c>
      <c r="BC108" s="42">
        <f>('SECA - Vetor de Impacto'!BC109/'Contribuição - SECA'!$BI108)*100</f>
        <v>29.921405130807582</v>
      </c>
      <c r="BD108" s="42">
        <f>('SECA - Vetor de Impacto'!BD109/'Contribuição - SECA'!$BI108)*100</f>
        <v>19.198486354657827</v>
      </c>
      <c r="BE108" s="42">
        <f>('SECA - Vetor de Impacto'!BE109/'Contribuição - SECA'!$BI108)*100</f>
        <v>16.313304385237139</v>
      </c>
      <c r="BF108" s="42">
        <f>('SECA - Vetor de Impacto'!BF109/'Contribuição - SECA'!$BI108)*100</f>
        <v>17.267822409563234</v>
      </c>
      <c r="BG108" s="42">
        <f>('SECA - Vetor de Impacto'!BG109/'Contribuição - SECA'!$BI108)*100</f>
        <v>14.466047431136623</v>
      </c>
      <c r="BH108" s="42">
        <f>('SECA - Vetor de Impacto'!BH109/'Contribuição - SECA'!$BI108)*100</f>
        <v>2.8329342885975901</v>
      </c>
      <c r="BI108" s="77">
        <f>SUM('SECA - Vetor de Impacto'!BC109:BH109)</f>
        <v>1.4707953811132441</v>
      </c>
      <c r="BJ108" s="77">
        <f t="shared" si="8"/>
        <v>100</v>
      </c>
      <c r="BL108" s="42">
        <f>('SECA - Vetor de Impacto'!AH109/'Contribuição - SECA'!$BY108)*100</f>
        <v>3.8322506585675749</v>
      </c>
      <c r="BM108" s="42">
        <f>('SECA - Vetor de Impacto'!AI109/'Contribuição - SECA'!$BY108)*100</f>
        <v>8.46888533110371</v>
      </c>
      <c r="BN108" s="42">
        <f>('SECA - Vetor de Impacto'!AJ109/'Contribuição - SECA'!$BY108)*100</f>
        <v>3.8220614443703753</v>
      </c>
      <c r="BO108" s="42">
        <f>('SECA - Vetor de Impacto'!AK109/'Contribuição - SECA'!$BY108)*100</f>
        <v>3.1443389717233039</v>
      </c>
      <c r="BP108" s="42">
        <f>('SECA - Vetor de Impacto'!AL109/'Contribuição - SECA'!$BY108)*100</f>
        <v>2.5383634785488103</v>
      </c>
      <c r="BQ108" s="42">
        <f>('SECA - Vetor de Impacto'!AM109/'Contribuição - SECA'!$BY108)*100</f>
        <v>11.239214778520239</v>
      </c>
      <c r="BR108" s="42">
        <f>('SECA - Vetor de Impacto'!AN109/'Contribuição - SECA'!$BY108)*100</f>
        <v>9.6595145506974838</v>
      </c>
      <c r="BS108" s="42">
        <f>('SECA - Vetor de Impacto'!AO109/'Contribuição - SECA'!$BY108)*100</f>
        <v>8.1750330175925203</v>
      </c>
      <c r="BT108" s="42">
        <f>('SECA - Vetor de Impacto'!AP109/'Contribuição - SECA'!$BY108)*100</f>
        <v>6.2243375982591971</v>
      </c>
      <c r="BU108" s="42">
        <f>('SECA - Vetor de Impacto'!AQ109/'Contribuição - SECA'!$BY108)*100</f>
        <v>10.497389176902814</v>
      </c>
      <c r="BV108" s="42">
        <f>('SECA - Vetor de Impacto'!AR109/'Contribuição - SECA'!$BY108)*100</f>
        <v>10.299033658124094</v>
      </c>
      <c r="BW108" s="42">
        <f>('SECA - Vetor de Impacto'!AS109/'Contribuição - SECA'!$BY108)*100</f>
        <v>11.215397702865658</v>
      </c>
      <c r="BX108" s="42">
        <f>('SECA - Vetor de Impacto'!AT109/'Contribuição - SECA'!$BY108)*100</f>
        <v>10.884179632724212</v>
      </c>
      <c r="BY108" s="77">
        <f>SUM('SECA - Vetor de Impacto'!AH109:AT109)</f>
        <v>8.1336843014323126</v>
      </c>
      <c r="BZ108" s="77">
        <f t="shared" si="9"/>
        <v>99.999999999999972</v>
      </c>
      <c r="CA108" s="42">
        <f>('SECA - Vetor de Impacto'!AU109/'Contribuição - SECA'!$CI108)*100</f>
        <v>2.2689578734919227</v>
      </c>
      <c r="CB108" s="42">
        <f>('SECA - Vetor de Impacto'!AV109/'Contribuição - SECA'!$CI108)*100</f>
        <v>0</v>
      </c>
      <c r="CC108" s="42">
        <f>('SECA - Vetor de Impacto'!AW109/'Contribuição - SECA'!$CI108)*100</f>
        <v>22.61309700884642</v>
      </c>
      <c r="CD108" s="42">
        <f>('SECA - Vetor de Impacto'!AX109/'Contribuição - SECA'!$CI108)*100</f>
        <v>0</v>
      </c>
      <c r="CE108" s="42">
        <f>('SECA - Vetor de Impacto'!AY109/'Contribuição - SECA'!$CI108)*100</f>
        <v>22.61309700884642</v>
      </c>
      <c r="CF108" s="42">
        <f>('SECA - Vetor de Impacto'!AZ109/'Contribuição - SECA'!$CI108)*100</f>
        <v>22.61309700884642</v>
      </c>
      <c r="CG108" s="42">
        <f>('SECA - Vetor de Impacto'!BA109/'Contribuição - SECA'!$CI108)*100</f>
        <v>20.728672258109217</v>
      </c>
      <c r="CH108" s="42">
        <f>('SECA - Vetor de Impacto'!BB109/'Contribuição - SECA'!$CI108)*100</f>
        <v>9.1630788418595959</v>
      </c>
      <c r="CI108" s="77">
        <f>SUM('SECA - Vetor de Impacto'!AU109:BB109)</f>
        <v>4.4222160264416335</v>
      </c>
      <c r="CJ108" s="77">
        <f t="shared" si="10"/>
        <v>100</v>
      </c>
    </row>
    <row r="109" spans="1:88" x14ac:dyDescent="0.25">
      <c r="A109" s="34" t="s">
        <v>1083</v>
      </c>
      <c r="B109" s="34" t="s">
        <v>1084</v>
      </c>
      <c r="C109" s="42">
        <v>3.51728904218866</v>
      </c>
      <c r="D109" s="42">
        <v>3.4622188521216937</v>
      </c>
      <c r="E109" s="42">
        <v>4.5191260797687631</v>
      </c>
      <c r="F109" s="42">
        <v>4.4643569071210072</v>
      </c>
      <c r="G109" s="42">
        <v>1.4139635219930633</v>
      </c>
      <c r="H109" s="42">
        <v>4.0141476916796561</v>
      </c>
      <c r="I109" s="42">
        <v>2.378079109283592</v>
      </c>
      <c r="J109" s="42">
        <v>1.3439312472300908</v>
      </c>
      <c r="K109" s="42">
        <v>3.6857241667650271</v>
      </c>
      <c r="L109" s="42">
        <v>5.5811749203053447</v>
      </c>
      <c r="M109" s="42">
        <v>2.0530529337894947</v>
      </c>
      <c r="N109" s="42">
        <v>4.0199704655481368</v>
      </c>
      <c r="O109" s="42">
        <v>4.9888954931961838</v>
      </c>
      <c r="P109" s="42">
        <v>1.3128435786917272</v>
      </c>
      <c r="Q109" s="42">
        <v>6.8098962239740572</v>
      </c>
      <c r="R109" s="42">
        <v>6.8098962239740572</v>
      </c>
      <c r="S109" s="42">
        <v>0</v>
      </c>
      <c r="T109" s="42">
        <v>6.8098962239740572</v>
      </c>
      <c r="U109" s="42">
        <v>6.8098962239740572</v>
      </c>
      <c r="V109" s="42">
        <v>3.4049481119870277</v>
      </c>
      <c r="W109" s="42">
        <v>3.66192532798605</v>
      </c>
      <c r="X109" s="42">
        <v>2.5982661901388551</v>
      </c>
      <c r="Y109" s="42">
        <v>2.5853834128631048</v>
      </c>
      <c r="Z109" s="42">
        <v>2.756989514119812</v>
      </c>
      <c r="AA109" s="42">
        <v>3.8229852197793455</v>
      </c>
      <c r="AB109" s="42">
        <v>3.9120680435595654</v>
      </c>
      <c r="AC109" s="42">
        <v>3.2630752739875692</v>
      </c>
      <c r="AD109" s="74">
        <f t="shared" si="11"/>
        <v>100.00000000000001</v>
      </c>
      <c r="AF109" s="42">
        <f>('SECA - Vetor de Impacto'!AH110/'Contribuição - SECA'!$BA109)*100</f>
        <v>4.339052023284065</v>
      </c>
      <c r="AG109" s="42">
        <f>('SECA - Vetor de Impacto'!AI110/'Contribuição - SECA'!$BA109)*100</f>
        <v>4.2711154912656397</v>
      </c>
      <c r="AH109" s="42">
        <f>('SECA - Vetor de Impacto'!AJ110/'Contribuição - SECA'!$BA109)*100</f>
        <v>5.5749535863264619</v>
      </c>
      <c r="AI109" s="42">
        <f>('SECA - Vetor de Impacto'!AK110/'Contribuição - SECA'!$BA109)*100</f>
        <v>5.5073884000308926</v>
      </c>
      <c r="AJ109" s="42">
        <f>('SECA - Vetor de Impacto'!AL110/'Contribuição - SECA'!$BA109)*100</f>
        <v>1.7443153540592022</v>
      </c>
      <c r="AK109" s="42">
        <f>('SECA - Vetor de Impacto'!AM110/'Contribuição - SECA'!$BA109)*100</f>
        <v>4.9519944066085158</v>
      </c>
      <c r="AL109" s="42">
        <f>('SECA - Vetor de Impacto'!AN110/'Contribuição - SECA'!$BA109)*100</f>
        <v>2.9336824033789677</v>
      </c>
      <c r="AM109" s="42">
        <f>('SECA - Vetor de Impacto'!AO110/'Contribuição - SECA'!$BA109)*100</f>
        <v>1.6579210657705221</v>
      </c>
      <c r="AN109" s="42">
        <f>('SECA - Vetor de Impacto'!AP110/'Contribuição - SECA'!$BA109)*100</f>
        <v>4.5468395435358593</v>
      </c>
      <c r="AO109" s="42">
        <f>('SECA - Vetor de Impacto'!AQ110/'Contribuição - SECA'!$BA109)*100</f>
        <v>6.8851345566936883</v>
      </c>
      <c r="AP109" s="42">
        <f>('SECA - Vetor de Impacto'!AR110/'Contribuição - SECA'!$BA109)*100</f>
        <v>2.5327186305750216</v>
      </c>
      <c r="AQ109" s="42">
        <f>('SECA - Vetor de Impacto'!AS110/'Contribuição - SECA'!$BA109)*100</f>
        <v>4.9591775861630287</v>
      </c>
      <c r="AR109" s="42">
        <f>('SECA - Vetor de Impacto'!AT110/'Contribuição - SECA'!$BA109)*100</f>
        <v>6.1544777310185443</v>
      </c>
      <c r="AS109" s="42">
        <f>('SECA - Vetor de Impacto'!AU110/'Contribuição - SECA'!$BA109)*100</f>
        <v>1.6195702195782986</v>
      </c>
      <c r="AT109" s="42">
        <f>('SECA - Vetor de Impacto'!AV110/'Contribuição - SECA'!$BA109)*100</f>
        <v>8.4009285658827668</v>
      </c>
      <c r="AU109" s="42">
        <f>('SECA - Vetor de Impacto'!AW110/'Contribuição - SECA'!$BA109)*100</f>
        <v>8.4009285658827668</v>
      </c>
      <c r="AV109" s="42">
        <f>('SECA - Vetor de Impacto'!AX110/'Contribuição - SECA'!$BA109)*100</f>
        <v>0</v>
      </c>
      <c r="AW109" s="42">
        <f>('SECA - Vetor de Impacto'!AY110/'Contribuição - SECA'!$BA109)*100</f>
        <v>8.4009285658827668</v>
      </c>
      <c r="AX109" s="42">
        <f>('SECA - Vetor de Impacto'!AZ110/'Contribuição - SECA'!$BA109)*100</f>
        <v>8.4009285658827668</v>
      </c>
      <c r="AY109" s="42">
        <f>('SECA - Vetor de Impacto'!BA110/'Contribuição - SECA'!$BA109)*100</f>
        <v>4.2004642829413816</v>
      </c>
      <c r="AZ109" s="42">
        <f>('SECA - Vetor de Impacto'!BB110/'Contribuição - SECA'!$BA109)*100</f>
        <v>4.5174804552388466</v>
      </c>
      <c r="BA109" s="77">
        <f>SUM('SECA - Vetor de Impacto'!AH110:BB110)</f>
        <v>11.903446055488754</v>
      </c>
      <c r="BB109" s="77">
        <f t="shared" si="7"/>
        <v>100</v>
      </c>
      <c r="BC109" s="42">
        <f>('SECA - Vetor de Impacto'!BC110/'Contribuição - SECA'!$BI109)*100</f>
        <v>13.719299151592827</v>
      </c>
      <c r="BD109" s="42">
        <f>('SECA - Vetor de Impacto'!BD110/'Contribuição - SECA'!$BI109)*100</f>
        <v>13.651275838192472</v>
      </c>
      <c r="BE109" s="42">
        <f>('SECA - Vetor de Impacto'!BE110/'Contribuição - SECA'!$BI109)*100</f>
        <v>14.557386015938917</v>
      </c>
      <c r="BF109" s="42">
        <f>('SECA - Vetor de Impacto'!BF110/'Contribuição - SECA'!$BI109)*100</f>
        <v>20.186029468931263</v>
      </c>
      <c r="BG109" s="42">
        <f>('SECA - Vetor de Impacto'!BG110/'Contribuição - SECA'!$BI109)*100</f>
        <v>20.656402332707835</v>
      </c>
      <c r="BH109" s="42">
        <f>('SECA - Vetor de Impacto'!BH110/'Contribuição - SECA'!$BI109)*100</f>
        <v>17.229607192636703</v>
      </c>
      <c r="BI109" s="77">
        <f>SUM('SECA - Vetor de Impacto'!BC110:BH110)</f>
        <v>2.7810655304518188</v>
      </c>
      <c r="BJ109" s="77">
        <f t="shared" si="8"/>
        <v>100.00000000000003</v>
      </c>
      <c r="BL109" s="42">
        <f>('SECA - Vetor de Impacto'!AH110/'Contribuição - SECA'!$BY109)*100</f>
        <v>7.7401840300999227</v>
      </c>
      <c r="BM109" s="42">
        <f>('SECA - Vetor de Impacto'!AI110/'Contribuição - SECA'!$BY109)*100</f>
        <v>7.6189959785698562</v>
      </c>
      <c r="BN109" s="42">
        <f>('SECA - Vetor de Impacto'!AJ110/'Contribuição - SECA'!$BY109)*100</f>
        <v>9.9448373713604106</v>
      </c>
      <c r="BO109" s="42">
        <f>('SECA - Vetor de Impacto'!AK110/'Contribuição - SECA'!$BY109)*100</f>
        <v>9.8243117419949719</v>
      </c>
      <c r="BP109" s="42">
        <f>('SECA - Vetor de Impacto'!AL110/'Contribuição - SECA'!$BY109)*100</f>
        <v>3.1115833077125647</v>
      </c>
      <c r="BQ109" s="42">
        <f>('SECA - Vetor de Impacto'!AM110/'Contribuição - SECA'!$BY109)*100</f>
        <v>8.8335765087613165</v>
      </c>
      <c r="BR109" s="42">
        <f>('SECA - Vetor de Impacto'!AN110/'Contribuição - SECA'!$BY109)*100</f>
        <v>5.2332264204642538</v>
      </c>
      <c r="BS109" s="42">
        <f>('SECA - Vetor de Impacto'!AO110/'Contribuição - SECA'!$BY109)*100</f>
        <v>2.9574695319579773</v>
      </c>
      <c r="BT109" s="42">
        <f>('SECA - Vetor de Impacto'!AP110/'Contribuição - SECA'!$BY109)*100</f>
        <v>8.110844173669653</v>
      </c>
      <c r="BU109" s="42">
        <f>('SECA - Vetor de Impacto'!AQ110/'Contribuição - SECA'!$BY109)*100</f>
        <v>12.281993452679263</v>
      </c>
      <c r="BV109" s="42">
        <f>('SECA - Vetor de Impacto'!AR110/'Contribuição - SECA'!$BY109)*100</f>
        <v>4.5179703289835231</v>
      </c>
      <c r="BW109" s="42">
        <f>('SECA - Vetor de Impacto'!AS110/'Contribuição - SECA'!$BY109)*100</f>
        <v>8.846390167453313</v>
      </c>
      <c r="BX109" s="42">
        <f>('SECA - Vetor de Impacto'!AT110/'Contribuição - SECA'!$BY109)*100</f>
        <v>10.978616986292975</v>
      </c>
      <c r="BY109" s="77">
        <f>SUM('SECA - Vetor de Impacto'!AH110:AT110)</f>
        <v>6.6729255390138862</v>
      </c>
      <c r="BZ109" s="77">
        <f t="shared" si="9"/>
        <v>100</v>
      </c>
      <c r="CA109" s="42">
        <f>('SECA - Vetor de Impacto'!AU110/'Contribuição - SECA'!$CI109)*100</f>
        <v>3.6857644819676878</v>
      </c>
      <c r="CB109" s="42">
        <f>('SECA - Vetor de Impacto'!AV110/'Contribuição - SECA'!$CI109)*100</f>
        <v>19.118556114066337</v>
      </c>
      <c r="CC109" s="42">
        <f>('SECA - Vetor de Impacto'!AW110/'Contribuição - SECA'!$CI109)*100</f>
        <v>19.118556114066337</v>
      </c>
      <c r="CD109" s="42">
        <f>('SECA - Vetor de Impacto'!AX110/'Contribuição - SECA'!$CI109)*100</f>
        <v>0</v>
      </c>
      <c r="CE109" s="42">
        <f>('SECA - Vetor de Impacto'!AY110/'Contribuição - SECA'!$CI109)*100</f>
        <v>19.118556114066337</v>
      </c>
      <c r="CF109" s="42">
        <f>('SECA - Vetor de Impacto'!AZ110/'Contribuição - SECA'!$CI109)*100</f>
        <v>19.118556114066337</v>
      </c>
      <c r="CG109" s="42">
        <f>('SECA - Vetor de Impacto'!BA110/'Contribuição - SECA'!$CI109)*100</f>
        <v>9.5592780570331666</v>
      </c>
      <c r="CH109" s="42">
        <f>('SECA - Vetor de Impacto'!BB110/'Contribuição - SECA'!$CI109)*100</f>
        <v>10.280733004733786</v>
      </c>
      <c r="CI109" s="77">
        <f>SUM('SECA - Vetor de Impacto'!AU110:BB110)</f>
        <v>5.2305205164748676</v>
      </c>
      <c r="CJ109" s="77">
        <f t="shared" si="10"/>
        <v>99.999999999999986</v>
      </c>
    </row>
    <row r="110" spans="1:88" x14ac:dyDescent="0.25">
      <c r="A110" s="34" t="s">
        <v>1085</v>
      </c>
      <c r="B110" s="34" t="s">
        <v>1086</v>
      </c>
      <c r="C110" s="42">
        <v>1.8770668183709391</v>
      </c>
      <c r="D110" s="42">
        <v>4.5830250079321599</v>
      </c>
      <c r="E110" s="42">
        <v>4.7349055882484201</v>
      </c>
      <c r="F110" s="42">
        <v>4.413113661743008</v>
      </c>
      <c r="G110" s="42">
        <v>1.9518295777516266</v>
      </c>
      <c r="H110" s="42">
        <v>2.9466844077854555</v>
      </c>
      <c r="I110" s="42">
        <v>0.97601519035114648</v>
      </c>
      <c r="J110" s="42">
        <v>2.7385646143240532</v>
      </c>
      <c r="K110" s="42">
        <v>2.4528702107240861</v>
      </c>
      <c r="L110" s="42">
        <v>5.0496603780046589</v>
      </c>
      <c r="M110" s="42">
        <v>4.2954118805090742</v>
      </c>
      <c r="N110" s="42">
        <v>5.1242298824292529</v>
      </c>
      <c r="O110" s="42">
        <v>3.358538653909223</v>
      </c>
      <c r="P110" s="42">
        <v>1.3692755215663954</v>
      </c>
      <c r="Q110" s="42">
        <v>6.3588868462271693</v>
      </c>
      <c r="R110" s="42">
        <v>6.3588868462271693</v>
      </c>
      <c r="S110" s="42">
        <v>0</v>
      </c>
      <c r="T110" s="42">
        <v>6.3588868462271693</v>
      </c>
      <c r="U110" s="42">
        <v>6.3588868462271693</v>
      </c>
      <c r="V110" s="42">
        <v>1.8546753301495924</v>
      </c>
      <c r="W110" s="42">
        <v>4.4792158916820322</v>
      </c>
      <c r="X110" s="42">
        <v>1.8743826240945112</v>
      </c>
      <c r="Y110" s="42">
        <v>4.3731865565380463</v>
      </c>
      <c r="Z110" s="42">
        <v>3.6251309652056589</v>
      </c>
      <c r="AA110" s="42">
        <v>4.7353671821741505</v>
      </c>
      <c r="AB110" s="42">
        <v>3.2470911555202573</v>
      </c>
      <c r="AC110" s="42">
        <v>4.5042115160775786</v>
      </c>
      <c r="AD110" s="74">
        <f t="shared" si="11"/>
        <v>99.999999999999972</v>
      </c>
      <c r="AF110" s="42">
        <f>('SECA - Vetor de Impacto'!AH111/'Contribuição - SECA'!$BA110)*100</f>
        <v>2.4176347079634919</v>
      </c>
      <c r="AG110" s="42">
        <f>('SECA - Vetor de Impacto'!AI111/'Contribuição - SECA'!$BA110)*100</f>
        <v>5.9028694227611895</v>
      </c>
      <c r="AH110" s="42">
        <f>('SECA - Vetor de Impacto'!AJ111/'Contribuição - SECA'!$BA110)*100</f>
        <v>6.0984893968849159</v>
      </c>
      <c r="AI110" s="42">
        <f>('SECA - Vetor de Impacto'!AK111/'Contribuição - SECA'!$BA110)*100</f>
        <v>5.6840260849517215</v>
      </c>
      <c r="AJ110" s="42">
        <f>('SECA - Vetor de Impacto'!AL111/'Contribuição - SECA'!$BA110)*100</f>
        <v>2.5139280525439163</v>
      </c>
      <c r="AK110" s="42">
        <f>('SECA - Vetor de Impacto'!AM111/'Contribuição - SECA'!$BA110)*100</f>
        <v>3.7952865758181784</v>
      </c>
      <c r="AL110" s="42">
        <f>('SECA - Vetor de Impacto'!AN111/'Contribuição - SECA'!$BA110)*100</f>
        <v>1.2570933419090575</v>
      </c>
      <c r="AM110" s="42">
        <f>('SECA - Vetor de Impacto'!AO111/'Contribuição - SECA'!$BA110)*100</f>
        <v>3.5272313147256846</v>
      </c>
      <c r="AN110" s="42">
        <f>('SECA - Vetor de Impacto'!AP111/'Contribuição - SECA'!$BA110)*100</f>
        <v>3.1592610862531276</v>
      </c>
      <c r="AO110" s="42">
        <f>('SECA - Vetor de Impacto'!AQ111/'Contribuição - SECA'!$BA110)*100</f>
        <v>6.5038889792358807</v>
      </c>
      <c r="AP110" s="42">
        <f>('SECA - Vetor de Impacto'!AR111/'Contribuição - SECA'!$BA110)*100</f>
        <v>5.532427905965613</v>
      </c>
      <c r="AQ110" s="42">
        <f>('SECA - Vetor de Impacto'!AS111/'Contribuição - SECA'!$BA110)*100</f>
        <v>6.5999334142491204</v>
      </c>
      <c r="AR110" s="42">
        <f>('SECA - Vetor de Impacto'!AT111/'Contribuição - SECA'!$BA110)*100</f>
        <v>4.3257488429606532</v>
      </c>
      <c r="AS110" s="42">
        <f>('SECA - Vetor de Impacto'!AU111/'Contribuição - SECA'!$BA110)*100</f>
        <v>1.7636069176145543</v>
      </c>
      <c r="AT110" s="42">
        <f>('SECA - Vetor de Impacto'!AV111/'Contribuição - SECA'!$BA110)*100</f>
        <v>8.1901535912256822</v>
      </c>
      <c r="AU110" s="42">
        <f>('SECA - Vetor de Impacto'!AW111/'Contribuição - SECA'!$BA110)*100</f>
        <v>8.1901535912256822</v>
      </c>
      <c r="AV110" s="42">
        <f>('SECA - Vetor de Impacto'!AX111/'Contribuição - SECA'!$BA110)*100</f>
        <v>0</v>
      </c>
      <c r="AW110" s="42">
        <f>('SECA - Vetor de Impacto'!AY111/'Contribuição - SECA'!$BA110)*100</f>
        <v>8.1901535912256822</v>
      </c>
      <c r="AX110" s="42">
        <f>('SECA - Vetor de Impacto'!AZ111/'Contribuição - SECA'!$BA110)*100</f>
        <v>8.1901535912256822</v>
      </c>
      <c r="AY110" s="42">
        <f>('SECA - Vetor de Impacto'!BA111/'Contribuição - SECA'!$BA110)*100</f>
        <v>2.3887947974408257</v>
      </c>
      <c r="AZ110" s="42">
        <f>('SECA - Vetor de Impacto'!BB111/'Contribuição - SECA'!$BA110)*100</f>
        <v>5.7691647938193498</v>
      </c>
      <c r="BA110" s="77">
        <f>SUM('SECA - Vetor de Impacto'!AH111:BB111)</f>
        <v>12.209783233751869</v>
      </c>
      <c r="BB110" s="77">
        <f t="shared" si="7"/>
        <v>100</v>
      </c>
      <c r="BC110" s="42">
        <f>('SECA - Vetor de Impacto'!BC111/'Contribuição - SECA'!$BI110)*100</f>
        <v>8.3829849594473718</v>
      </c>
      <c r="BD110" s="42">
        <f>('SECA - Vetor de Impacto'!BD111/'Contribuição - SECA'!$BI110)*100</f>
        <v>19.558630482944224</v>
      </c>
      <c r="BE110" s="42">
        <f>('SECA - Vetor de Impacto'!BE111/'Contribuição - SECA'!$BI110)*100</f>
        <v>16.213028208168911</v>
      </c>
      <c r="BF110" s="42">
        <f>('SECA - Vetor de Impacto'!BF111/'Contribuição - SECA'!$BI110)*100</f>
        <v>21.178446361667184</v>
      </c>
      <c r="BG110" s="42">
        <f>('SECA - Vetor de Impacto'!BG111/'Contribuição - SECA'!$BI110)*100</f>
        <v>14.522283747604984</v>
      </c>
      <c r="BH110" s="42">
        <f>('SECA - Vetor de Impacto'!BH111/'Contribuição - SECA'!$BI110)*100</f>
        <v>20.14462624016733</v>
      </c>
      <c r="BI110" s="77">
        <f>SUM('SECA - Vetor de Impacto'!BC111:BH111)</f>
        <v>3.5162396407283736</v>
      </c>
      <c r="BJ110" s="77">
        <f t="shared" si="8"/>
        <v>100</v>
      </c>
      <c r="BL110" s="42">
        <f>('SECA - Vetor de Impacto'!AH111/'Contribuição - SECA'!$BY110)*100</f>
        <v>4.2179460852121622</v>
      </c>
      <c r="BM110" s="42">
        <f>('SECA - Vetor de Impacto'!AI111/'Contribuição - SECA'!$BY110)*100</f>
        <v>10.298489218094941</v>
      </c>
      <c r="BN110" s="42">
        <f>('SECA - Vetor de Impacto'!AJ111/'Contribuição - SECA'!$BY110)*100</f>
        <v>10.639779199301207</v>
      </c>
      <c r="BO110" s="42">
        <f>('SECA - Vetor de Impacto'!AK111/'Contribuição - SECA'!$BY110)*100</f>
        <v>9.916682406276891</v>
      </c>
      <c r="BP110" s="42">
        <f>('SECA - Vetor de Impacto'!AL111/'Contribuição - SECA'!$BY110)*100</f>
        <v>4.3859450531567932</v>
      </c>
      <c r="BQ110" s="42">
        <f>('SECA - Vetor de Impacto'!AM111/'Contribuição - SECA'!$BY110)*100</f>
        <v>6.6214776376267572</v>
      </c>
      <c r="BR110" s="42">
        <f>('SECA - Vetor de Impacto'!AN111/'Contribuição - SECA'!$BY110)*100</f>
        <v>2.1931981381579559</v>
      </c>
      <c r="BS110" s="42">
        <f>('SECA - Vetor de Impacto'!AO111/'Contribuição - SECA'!$BY110)*100</f>
        <v>6.1538128430151628</v>
      </c>
      <c r="BT110" s="42">
        <f>('SECA - Vetor de Impacto'!AP111/'Contribuição - SECA'!$BY110)*100</f>
        <v>5.5118305867429367</v>
      </c>
      <c r="BU110" s="42">
        <f>('SECA - Vetor de Impacto'!AQ111/'Contribuição - SECA'!$BY110)*100</f>
        <v>11.347062882684577</v>
      </c>
      <c r="BV110" s="42">
        <f>('SECA - Vetor de Impacto'!AR111/'Contribuição - SECA'!$BY110)*100</f>
        <v>9.6521954085209813</v>
      </c>
      <c r="BW110" s="42">
        <f>('SECA - Vetor de Impacto'!AS111/'Contribuição - SECA'!$BY110)*100</f>
        <v>11.514627588525418</v>
      </c>
      <c r="BX110" s="42">
        <f>('SECA - Vetor de Impacto'!AT111/'Contribuição - SECA'!$BY110)*100</f>
        <v>7.5469529526842187</v>
      </c>
      <c r="BY110" s="77">
        <f>SUM('SECA - Vetor de Impacto'!AH111:AT111)</f>
        <v>6.9983814696257429</v>
      </c>
      <c r="BZ110" s="77">
        <f t="shared" si="9"/>
        <v>100</v>
      </c>
      <c r="CA110" s="42">
        <f>('SECA - Vetor de Impacto'!AU111/'Contribuição - SECA'!$CI110)*100</f>
        <v>4.1319512768806455</v>
      </c>
      <c r="CB110" s="42">
        <f>('SECA - Vetor de Impacto'!AV111/'Contribuição - SECA'!$CI110)*100</f>
        <v>19.188695196822632</v>
      </c>
      <c r="CC110" s="42">
        <f>('SECA - Vetor de Impacto'!AW111/'Contribuição - SECA'!$CI110)*100</f>
        <v>19.188695196822632</v>
      </c>
      <c r="CD110" s="42">
        <f>('SECA - Vetor de Impacto'!AX111/'Contribuição - SECA'!$CI110)*100</f>
        <v>0</v>
      </c>
      <c r="CE110" s="42">
        <f>('SECA - Vetor de Impacto'!AY111/'Contribuição - SECA'!$CI110)*100</f>
        <v>19.188695196822632</v>
      </c>
      <c r="CF110" s="42">
        <f>('SECA - Vetor de Impacto'!AZ111/'Contribuição - SECA'!$CI110)*100</f>
        <v>19.188695196822632</v>
      </c>
      <c r="CG110" s="42">
        <f>('SECA - Vetor de Impacto'!BA111/'Contribuição - SECA'!$CI110)*100</f>
        <v>5.5967027657399377</v>
      </c>
      <c r="CH110" s="42">
        <f>('SECA - Vetor de Impacto'!BB111/'Contribuição - SECA'!$CI110)*100</f>
        <v>13.516565170088901</v>
      </c>
      <c r="CI110" s="77">
        <f>SUM('SECA - Vetor de Impacto'!AU111:BB111)</f>
        <v>5.2114017641261272</v>
      </c>
      <c r="CJ110" s="77">
        <f t="shared" si="10"/>
        <v>100.00000000000001</v>
      </c>
    </row>
    <row r="111" spans="1:88" x14ac:dyDescent="0.25">
      <c r="A111" s="34" t="s">
        <v>1087</v>
      </c>
      <c r="B111" s="34" t="s">
        <v>1088</v>
      </c>
      <c r="C111" s="42">
        <v>3.0478785634175312</v>
      </c>
      <c r="D111" s="42">
        <v>4.1997194961132802</v>
      </c>
      <c r="E111" s="42">
        <v>5.7015357755810179</v>
      </c>
      <c r="F111" s="42">
        <v>4.6899926797783307</v>
      </c>
      <c r="G111" s="42">
        <v>2.747130889376685</v>
      </c>
      <c r="H111" s="42">
        <v>2.1551112809215258</v>
      </c>
      <c r="I111" s="42">
        <v>3.6561675696004423</v>
      </c>
      <c r="J111" s="42">
        <v>4.2333659497334652</v>
      </c>
      <c r="K111" s="42">
        <v>4.3590149538179617</v>
      </c>
      <c r="L111" s="42">
        <v>5.4250031857506347</v>
      </c>
      <c r="M111" s="42">
        <v>3.1802002605175814</v>
      </c>
      <c r="N111" s="42">
        <v>5.7244936228117567</v>
      </c>
      <c r="O111" s="42">
        <v>4.9014383599120821</v>
      </c>
      <c r="P111" s="42">
        <v>0.9079445620376887</v>
      </c>
      <c r="Q111" s="42">
        <v>0</v>
      </c>
      <c r="R111" s="42">
        <v>0</v>
      </c>
      <c r="S111" s="42">
        <v>2.3968655551411615</v>
      </c>
      <c r="T111" s="42">
        <v>7.1905966654234819</v>
      </c>
      <c r="U111" s="42">
        <v>7.1905966654234819</v>
      </c>
      <c r="V111" s="42">
        <v>5.6925556934602568</v>
      </c>
      <c r="W111" s="42">
        <v>5.1296799212455033</v>
      </c>
      <c r="X111" s="42">
        <v>2.9465599283243598</v>
      </c>
      <c r="Y111" s="42">
        <v>3.6998835230152216</v>
      </c>
      <c r="Z111" s="42">
        <v>2.5053736158427817</v>
      </c>
      <c r="AA111" s="42">
        <v>4.0670047793517607</v>
      </c>
      <c r="AB111" s="42">
        <v>2.753845531438782</v>
      </c>
      <c r="AC111" s="42">
        <v>1.4980409719632259</v>
      </c>
      <c r="AD111" s="74">
        <f t="shared" si="11"/>
        <v>100</v>
      </c>
      <c r="AF111" s="42">
        <f>('SECA - Vetor de Impacto'!AH112/'Contribuição - SECA'!$BA111)*100</f>
        <v>3.6930870270169982</v>
      </c>
      <c r="AG111" s="42">
        <f>('SECA - Vetor de Impacto'!AI112/'Contribuição - SECA'!$BA111)*100</f>
        <v>5.0887623195903569</v>
      </c>
      <c r="AH111" s="42">
        <f>('SECA - Vetor de Impacto'!AJ112/'Contribuição - SECA'!$BA111)*100</f>
        <v>6.9084995903713251</v>
      </c>
      <c r="AI111" s="42">
        <f>('SECA - Vetor de Impacto'!AK112/'Contribuição - SECA'!$BA111)*100</f>
        <v>5.6828219242018685</v>
      </c>
      <c r="AJ111" s="42">
        <f>('SECA - Vetor de Impacto'!AL112/'Contribuição - SECA'!$BA111)*100</f>
        <v>3.3286737768511552</v>
      </c>
      <c r="AK111" s="42">
        <f>('SECA - Vetor de Impacto'!AM112/'Contribuição - SECA'!$BA111)*100</f>
        <v>2.6113289449514601</v>
      </c>
      <c r="AL111" s="42">
        <f>('SECA - Vetor de Impacto'!AN112/'Contribuição - SECA'!$BA111)*100</f>
        <v>4.4301453417328744</v>
      </c>
      <c r="AM111" s="42">
        <f>('SECA - Vetor de Impacto'!AO112/'Contribuição - SECA'!$BA111)*100</f>
        <v>5.1295314246528978</v>
      </c>
      <c r="AN111" s="42">
        <f>('SECA - Vetor de Impacto'!AP112/'Contribuição - SECA'!$BA111)*100</f>
        <v>5.2817791921695099</v>
      </c>
      <c r="AO111" s="42">
        <f>('SECA - Vetor de Impacto'!AQ112/'Contribuição - SECA'!$BA111)*100</f>
        <v>6.5734275398284439</v>
      </c>
      <c r="AP111" s="42">
        <f>('SECA - Vetor de Impacto'!AR112/'Contribuição - SECA'!$BA111)*100</f>
        <v>3.8534200366120803</v>
      </c>
      <c r="AQ111" s="42">
        <f>('SECA - Vetor de Impacto'!AS112/'Contribuição - SECA'!$BA111)*100</f>
        <v>6.9363174072600033</v>
      </c>
      <c r="AR111" s="42">
        <f>('SECA - Vetor de Impacto'!AT112/'Contribuição - SECA'!$BA111)*100</f>
        <v>5.9390287519913416</v>
      </c>
      <c r="AS111" s="42">
        <f>('SECA - Vetor de Impacto'!AU112/'Contribuição - SECA'!$BA111)*100</f>
        <v>1.100148255103782</v>
      </c>
      <c r="AT111" s="42">
        <f>('SECA - Vetor de Impacto'!AV112/'Contribuição - SECA'!$BA111)*100</f>
        <v>0</v>
      </c>
      <c r="AU111" s="42">
        <f>('SECA - Vetor de Impacto'!AW112/'Contribuição - SECA'!$BA111)*100</f>
        <v>0</v>
      </c>
      <c r="AV111" s="42">
        <f>('SECA - Vetor de Impacto'!AX112/'Contribuição - SECA'!$BA111)*100</f>
        <v>2.904260423443616</v>
      </c>
      <c r="AW111" s="42">
        <f>('SECA - Vetor de Impacto'!AY112/'Contribuição - SECA'!$BA111)*100</f>
        <v>8.7127812703308454</v>
      </c>
      <c r="AX111" s="42">
        <f>('SECA - Vetor de Impacto'!AZ112/'Contribuição - SECA'!$BA111)*100</f>
        <v>8.7127812703308454</v>
      </c>
      <c r="AY111" s="42">
        <f>('SECA - Vetor de Impacto'!BA112/'Contribuição - SECA'!$BA111)*100</f>
        <v>6.8976185056785866</v>
      </c>
      <c r="AZ111" s="42">
        <f>('SECA - Vetor de Impacto'!BB112/'Contribuição - SECA'!$BA111)*100</f>
        <v>6.2155869978820233</v>
      </c>
      <c r="BA111" s="77">
        <f>SUM('SECA - Vetor de Impacto'!AH112:BB112)</f>
        <v>11.477391305635606</v>
      </c>
      <c r="BB111" s="77">
        <f t="shared" si="7"/>
        <v>100.00000000000001</v>
      </c>
      <c r="BC111" s="42">
        <f>('SECA - Vetor de Impacto'!BC112/'Contribuição - SECA'!$BI111)*100</f>
        <v>16.865715283577103</v>
      </c>
      <c r="BD111" s="42">
        <f>('SECA - Vetor de Impacto'!BD112/'Contribuição - SECA'!$BI111)*100</f>
        <v>21.17763887363358</v>
      </c>
      <c r="BE111" s="42">
        <f>('SECA - Vetor de Impacto'!BE112/'Contribuição - SECA'!$BI111)*100</f>
        <v>14.340423786262452</v>
      </c>
      <c r="BF111" s="42">
        <f>('SECA - Vetor de Impacto'!BF112/'Contribuição - SECA'!$BI111)*100</f>
        <v>23.278991886820826</v>
      </c>
      <c r="BG111" s="42">
        <f>('SECA - Vetor de Impacto'!BG112/'Contribuição - SECA'!$BI111)*100</f>
        <v>15.762643828055484</v>
      </c>
      <c r="BH111" s="42">
        <f>('SECA - Vetor de Impacto'!BH112/'Contribuição - SECA'!$BI111)*100</f>
        <v>8.5745863416505497</v>
      </c>
      <c r="BI111" s="77">
        <f>SUM('SECA - Vetor de Impacto'!BC112:BH112)</f>
        <v>2.4296604527890335</v>
      </c>
      <c r="BJ111" s="77">
        <f t="shared" si="8"/>
        <v>100</v>
      </c>
      <c r="BL111" s="42">
        <f>('SECA - Vetor de Impacto'!AH112/'Contribuição - SECA'!$BY111)*100</f>
        <v>5.6420199485936076</v>
      </c>
      <c r="BM111" s="42">
        <f>('SECA - Vetor de Impacto'!AI112/'Contribuição - SECA'!$BY111)*100</f>
        <v>7.7742274446131336</v>
      </c>
      <c r="BN111" s="42">
        <f>('SECA - Vetor de Impacto'!AJ112/'Contribuição - SECA'!$BY111)*100</f>
        <v>10.554284862116891</v>
      </c>
      <c r="BO111" s="42">
        <f>('SECA - Vetor de Impacto'!AK112/'Contribuição - SECA'!$BY111)*100</f>
        <v>8.6817869240817309</v>
      </c>
      <c r="BP111" s="42">
        <f>('SECA - Vetor de Impacto'!AL112/'Contribuição - SECA'!$BY111)*100</f>
        <v>5.0852968570643435</v>
      </c>
      <c r="BQ111" s="42">
        <f>('SECA - Vetor de Impacto'!AM112/'Contribuição - SECA'!$BY111)*100</f>
        <v>3.9893915014660233</v>
      </c>
      <c r="BR111" s="42">
        <f>('SECA - Vetor de Impacto'!AN112/'Contribuição - SECA'!$BY111)*100</f>
        <v>6.7680420770953251</v>
      </c>
      <c r="BS111" s="42">
        <f>('SECA - Vetor de Impacto'!AO112/'Contribuição - SECA'!$BY111)*100</f>
        <v>7.8365114098612949</v>
      </c>
      <c r="BT111" s="42">
        <f>('SECA - Vetor de Impacto'!AP112/'Contribuição - SECA'!$BY111)*100</f>
        <v>8.0691040715488249</v>
      </c>
      <c r="BU111" s="42">
        <f>('SECA - Vetor de Impacto'!AQ112/'Contribuição - SECA'!$BY111)*100</f>
        <v>10.042387043422355</v>
      </c>
      <c r="BV111" s="42">
        <f>('SECA - Vetor de Impacto'!AR112/'Contribuição - SECA'!$BY111)*100</f>
        <v>5.8869646336053165</v>
      </c>
      <c r="BW111" s="42">
        <f>('SECA - Vetor de Impacto'!AS112/'Contribuição - SECA'!$BY111)*100</f>
        <v>10.596782825653653</v>
      </c>
      <c r="BX111" s="42">
        <f>('SECA - Vetor de Impacto'!AT112/'Contribuição - SECA'!$BY111)*100</f>
        <v>9.0732004008775071</v>
      </c>
      <c r="BY111" s="77">
        <f>SUM('SECA - Vetor de Impacto'!AH112:AT112)</f>
        <v>7.512735743766096</v>
      </c>
      <c r="BZ111" s="77">
        <f t="shared" si="9"/>
        <v>100</v>
      </c>
      <c r="CA111" s="42">
        <f>('SECA - Vetor de Impacto'!AU112/'Contribuição - SECA'!$CI111)*100</f>
        <v>3.1848496851727059</v>
      </c>
      <c r="CB111" s="42">
        <f>('SECA - Vetor de Impacto'!AV112/'Contribuição - SECA'!$CI111)*100</f>
        <v>0</v>
      </c>
      <c r="CC111" s="42">
        <f>('SECA - Vetor de Impacto'!AW112/'Contribuição - SECA'!$CI111)*100</f>
        <v>0</v>
      </c>
      <c r="CD111" s="42">
        <f>('SECA - Vetor de Impacto'!AX112/'Contribuição - SECA'!$CI111)*100</f>
        <v>8.4076240200839027</v>
      </c>
      <c r="CE111" s="42">
        <f>('SECA - Vetor de Impacto'!AY112/'Contribuição - SECA'!$CI111)*100</f>
        <v>25.222872060251699</v>
      </c>
      <c r="CF111" s="42">
        <f>('SECA - Vetor de Impacto'!AZ112/'Contribuição - SECA'!$CI111)*100</f>
        <v>25.222872060251699</v>
      </c>
      <c r="CG111" s="42">
        <f>('SECA - Vetor de Impacto'!BA112/'Contribuição - SECA'!$CI111)*100</f>
        <v>19.968107047699263</v>
      </c>
      <c r="CH111" s="42">
        <f>('SECA - Vetor de Impacto'!BB112/'Contribuição - SECA'!$CI111)*100</f>
        <v>17.993675126540744</v>
      </c>
      <c r="CI111" s="77">
        <f>SUM('SECA - Vetor de Impacto'!AU112:BB112)</f>
        <v>3.9646555618695114</v>
      </c>
      <c r="CJ111" s="77">
        <f t="shared" si="10"/>
        <v>100.00000000000003</v>
      </c>
    </row>
    <row r="112" spans="1:88" x14ac:dyDescent="0.25">
      <c r="A112" s="34" t="s">
        <v>1089</v>
      </c>
      <c r="B112" s="34" t="s">
        <v>1090</v>
      </c>
      <c r="C112" s="42">
        <v>4.2434713377707851</v>
      </c>
      <c r="D112" s="42">
        <v>2.305986524045466</v>
      </c>
      <c r="E112" s="42">
        <v>4.4320857934370146</v>
      </c>
      <c r="F112" s="42">
        <v>4.1786169155929622</v>
      </c>
      <c r="G112" s="42">
        <v>1.4069370201295341</v>
      </c>
      <c r="H112" s="42">
        <v>4.3572953318859238</v>
      </c>
      <c r="I112" s="42">
        <v>4.5271756787763922</v>
      </c>
      <c r="J112" s="42">
        <v>3.2886667840430293</v>
      </c>
      <c r="K112" s="42">
        <v>3.3641939310691069</v>
      </c>
      <c r="L112" s="42">
        <v>4.2024123547992875</v>
      </c>
      <c r="M112" s="42">
        <v>3.7088599909989242</v>
      </c>
      <c r="N112" s="42">
        <v>4.5476695426836944</v>
      </c>
      <c r="O112" s="42">
        <v>3.9586514726685254</v>
      </c>
      <c r="P112" s="42">
        <v>0.66894305929570197</v>
      </c>
      <c r="Q112" s="42">
        <v>0</v>
      </c>
      <c r="R112" s="42">
        <v>6.1170360164462325</v>
      </c>
      <c r="S112" s="42">
        <v>4.078024010964155</v>
      </c>
      <c r="T112" s="42">
        <v>6.1170360164462325</v>
      </c>
      <c r="U112" s="42">
        <v>6.1170360164462325</v>
      </c>
      <c r="V112" s="42">
        <v>2.5487650068525958</v>
      </c>
      <c r="W112" s="42">
        <v>3.5641490176688086</v>
      </c>
      <c r="X112" s="42">
        <v>2.7383425693457624</v>
      </c>
      <c r="Y112" s="42">
        <v>2.7212575324144517</v>
      </c>
      <c r="Z112" s="42">
        <v>4.7838485386500285</v>
      </c>
      <c r="AA112" s="42">
        <v>4.2904780486929903</v>
      </c>
      <c r="AB112" s="42">
        <v>4.1647904792825408</v>
      </c>
      <c r="AC112" s="42">
        <v>3.568271009593635</v>
      </c>
      <c r="AD112" s="74">
        <f t="shared" si="11"/>
        <v>100.00000000000001</v>
      </c>
      <c r="AF112" s="42">
        <f>('SECA - Vetor de Impacto'!AH113/'Contribuição - SECA'!$BA112)*100</f>
        <v>5.4590337339388579</v>
      </c>
      <c r="AG112" s="42">
        <f>('SECA - Vetor de Impacto'!AI113/'Contribuição - SECA'!$BA112)*100</f>
        <v>2.9665472493530922</v>
      </c>
      <c r="AH112" s="42">
        <f>('SECA - Vetor de Impacto'!AJ113/'Contribuição - SECA'!$BA112)*100</f>
        <v>5.701677690792204</v>
      </c>
      <c r="AI112" s="42">
        <f>('SECA - Vetor de Impacto'!AK113/'Contribuição - SECA'!$BA112)*100</f>
        <v>5.3756014563804957</v>
      </c>
      <c r="AJ112" s="42">
        <f>('SECA - Vetor de Impacto'!AL113/'Contribuição - SECA'!$BA112)*100</f>
        <v>1.8099607710439569</v>
      </c>
      <c r="AK112" s="42">
        <f>('SECA - Vetor de Impacto'!AM113/'Contribuição - SECA'!$BA112)*100</f>
        <v>5.605463148478659</v>
      </c>
      <c r="AL112" s="42">
        <f>('SECA - Vetor de Impacto'!AN113/'Contribuição - SECA'!$BA112)*100</f>
        <v>5.8240065226623727</v>
      </c>
      <c r="AM112" s="42">
        <f>('SECA - Vetor de Impacto'!AO113/'Contribuição - SECA'!$BA112)*100</f>
        <v>4.230720908605524</v>
      </c>
      <c r="AN112" s="42">
        <f>('SECA - Vetor de Impacto'!AP113/'Contribuição - SECA'!$BA112)*100</f>
        <v>4.3278831634259172</v>
      </c>
      <c r="AO112" s="42">
        <f>('SECA - Vetor de Impacto'!AQ113/'Contribuição - SECA'!$BA112)*100</f>
        <v>5.406213211474725</v>
      </c>
      <c r="AP112" s="42">
        <f>('SECA - Vetor de Impacto'!AR113/'Contribuição - SECA'!$BA112)*100</f>
        <v>4.7712804432315323</v>
      </c>
      <c r="AQ112" s="42">
        <f>('SECA - Vetor de Impacto'!AS113/'Contribuição - SECA'!$BA112)*100</f>
        <v>5.8503709506279655</v>
      </c>
      <c r="AR112" s="42">
        <f>('SECA - Vetor de Impacto'!AT113/'Contribuição - SECA'!$BA112)*100</f>
        <v>5.092625873975333</v>
      </c>
      <c r="AS112" s="42">
        <f>('SECA - Vetor de Impacto'!AU113/'Contribuição - SECA'!$BA112)*100</f>
        <v>0.86056495640144548</v>
      </c>
      <c r="AT112" s="42">
        <f>('SECA - Vetor de Impacto'!AV113/'Contribuição - SECA'!$BA112)*100</f>
        <v>0</v>
      </c>
      <c r="AU112" s="42">
        <f>('SECA - Vetor de Impacto'!AW113/'Contribuição - SECA'!$BA112)*100</f>
        <v>7.8692898590523512</v>
      </c>
      <c r="AV112" s="42">
        <f>('SECA - Vetor de Impacto'!AX113/'Contribuição - SECA'!$BA112)*100</f>
        <v>5.2461932393682345</v>
      </c>
      <c r="AW112" s="42">
        <f>('SECA - Vetor de Impacto'!AY113/'Contribuição - SECA'!$BA112)*100</f>
        <v>7.8692898590523512</v>
      </c>
      <c r="AX112" s="42">
        <f>('SECA - Vetor de Impacto'!AZ113/'Contribuição - SECA'!$BA112)*100</f>
        <v>7.8692898590523512</v>
      </c>
      <c r="AY112" s="42">
        <f>('SECA - Vetor de Impacto'!BA113/'Contribuição - SECA'!$BA112)*100</f>
        <v>3.2788707746051449</v>
      </c>
      <c r="AZ112" s="42">
        <f>('SECA - Vetor de Impacto'!BB113/'Contribuição - SECA'!$BA112)*100</f>
        <v>4.5851163284774952</v>
      </c>
      <c r="BA112" s="77">
        <f>SUM('SECA - Vetor de Impacto'!AH113:BB113)</f>
        <v>12.707626963945939</v>
      </c>
      <c r="BB112" s="77">
        <f t="shared" si="7"/>
        <v>99.999999999999986</v>
      </c>
      <c r="BC112" s="42">
        <f>('SECA - Vetor de Impacto'!BC113/'Contribuição - SECA'!$BI112)*100</f>
        <v>12.29776810163219</v>
      </c>
      <c r="BD112" s="42">
        <f>('SECA - Vetor de Impacto'!BD113/'Contribuição - SECA'!$BI112)*100</f>
        <v>12.221040001743914</v>
      </c>
      <c r="BE112" s="42">
        <f>('SECA - Vetor de Impacto'!BE113/'Contribuição - SECA'!$BI112)*100</f>
        <v>21.484039513619273</v>
      </c>
      <c r="BF112" s="42">
        <f>('SECA - Vetor de Impacto'!BF113/'Contribuição - SECA'!$BI112)*100</f>
        <v>19.268335773115432</v>
      </c>
      <c r="BG112" s="42">
        <f>('SECA - Vetor de Impacto'!BG113/'Contribuição - SECA'!$BI112)*100</f>
        <v>18.703878791300774</v>
      </c>
      <c r="BH112" s="42">
        <f>('SECA - Vetor de Impacto'!BH113/'Contribuição - SECA'!$BI112)*100</f>
        <v>16.024937818588423</v>
      </c>
      <c r="BI112" s="77">
        <f>SUM('SECA - Vetor de Impacto'!BC113:BH113)</f>
        <v>3.6401597306460998</v>
      </c>
      <c r="BJ112" s="77">
        <f t="shared" si="8"/>
        <v>100</v>
      </c>
      <c r="BL112" s="42">
        <f>('SECA - Vetor de Impacto'!AH113/'Contribuição - SECA'!$BY112)*100</f>
        <v>8.7454543392385702</v>
      </c>
      <c r="BM112" s="42">
        <f>('SECA - Vetor de Impacto'!AI113/'Contribuição - SECA'!$BY112)*100</f>
        <v>4.7524534155409963</v>
      </c>
      <c r="BN112" s="42">
        <f>('SECA - Vetor de Impacto'!AJ113/'Contribuição - SECA'!$BY112)*100</f>
        <v>9.1341736160879545</v>
      </c>
      <c r="BO112" s="42">
        <f>('SECA - Vetor de Impacto'!AK113/'Contribuição - SECA'!$BY112)*100</f>
        <v>8.611794572809746</v>
      </c>
      <c r="BP112" s="42">
        <f>('SECA - Vetor de Impacto'!AL113/'Contribuição - SECA'!$BY112)*100</f>
        <v>2.8995844412115233</v>
      </c>
      <c r="BQ112" s="42">
        <f>('SECA - Vetor de Impacto'!AM113/'Contribuição - SECA'!$BY112)*100</f>
        <v>8.9800364688227514</v>
      </c>
      <c r="BR112" s="42">
        <f>('SECA - Vetor de Impacto'!AN113/'Contribuição - SECA'!$BY112)*100</f>
        <v>9.3301462489079103</v>
      </c>
      <c r="BS112" s="42">
        <f>('SECA - Vetor de Impacto'!AO113/'Contribuição - SECA'!$BY112)*100</f>
        <v>6.7776786756683434</v>
      </c>
      <c r="BT112" s="42">
        <f>('SECA - Vetor de Impacto'!AP113/'Contribuição - SECA'!$BY112)*100</f>
        <v>6.9333340726567219</v>
      </c>
      <c r="BU112" s="42">
        <f>('SECA - Vetor de Impacto'!AQ113/'Contribuição - SECA'!$BY112)*100</f>
        <v>8.6608350659571265</v>
      </c>
      <c r="BV112" s="42">
        <f>('SECA - Vetor de Impacto'!AR113/'Contribuição - SECA'!$BY112)*100</f>
        <v>7.6436631993252098</v>
      </c>
      <c r="BW112" s="42">
        <f>('SECA - Vetor de Impacto'!AS113/'Contribuição - SECA'!$BY112)*100</f>
        <v>9.3723824599647845</v>
      </c>
      <c r="BX112" s="42">
        <f>('SECA - Vetor de Impacto'!AT113/'Contribuição - SECA'!$BY112)*100</f>
        <v>8.1584634238083673</v>
      </c>
      <c r="BY112" s="77">
        <f>SUM('SECA - Vetor de Impacto'!AH113:AT113)</f>
        <v>7.9322767672847734</v>
      </c>
      <c r="BZ112" s="77">
        <f t="shared" si="9"/>
        <v>100</v>
      </c>
      <c r="CA112" s="42">
        <f>('SECA - Vetor de Impacto'!AU113/'Contribuição - SECA'!$CI112)*100</f>
        <v>2.2900390534373849</v>
      </c>
      <c r="CB112" s="42">
        <f>('SECA - Vetor de Impacto'!AV113/'Contribuição - SECA'!$CI112)*100</f>
        <v>0</v>
      </c>
      <c r="CC112" s="42">
        <f>('SECA - Vetor de Impacto'!AW113/'Contribuição - SECA'!$CI112)*100</f>
        <v>20.940872581432473</v>
      </c>
      <c r="CD112" s="42">
        <f>('SECA - Vetor de Impacto'!AX113/'Contribuição - SECA'!$CI112)*100</f>
        <v>13.960581720954984</v>
      </c>
      <c r="CE112" s="42">
        <f>('SECA - Vetor de Impacto'!AY113/'Contribuição - SECA'!$CI112)*100</f>
        <v>20.940872581432473</v>
      </c>
      <c r="CF112" s="42">
        <f>('SECA - Vetor de Impacto'!AZ113/'Contribuição - SECA'!$CI112)*100</f>
        <v>20.940872581432473</v>
      </c>
      <c r="CG112" s="42">
        <f>('SECA - Vetor de Impacto'!BA113/'Contribuição - SECA'!$CI112)*100</f>
        <v>8.7253635755968606</v>
      </c>
      <c r="CH112" s="42">
        <f>('SECA - Vetor de Impacto'!BB113/'Contribuição - SECA'!$CI112)*100</f>
        <v>12.201397905713357</v>
      </c>
      <c r="CI112" s="77">
        <f>SUM('SECA - Vetor de Impacto'!AU113:BB113)</f>
        <v>4.7753501966611669</v>
      </c>
      <c r="CJ112" s="77">
        <f t="shared" si="10"/>
        <v>100</v>
      </c>
    </row>
    <row r="113" spans="1:88" x14ac:dyDescent="0.25">
      <c r="A113" s="34" t="s">
        <v>1091</v>
      </c>
      <c r="B113" s="34" t="s">
        <v>1092</v>
      </c>
      <c r="C113" s="42">
        <v>4.2471108699739348</v>
      </c>
      <c r="D113" s="42">
        <v>2.7747505668428811</v>
      </c>
      <c r="E113" s="42">
        <v>3.8122804157346888</v>
      </c>
      <c r="F113" s="42">
        <v>2.4852752998513505</v>
      </c>
      <c r="G113" s="42">
        <v>0.70017272848393819</v>
      </c>
      <c r="H113" s="42">
        <v>3.9801130080254823</v>
      </c>
      <c r="I113" s="42">
        <v>3.0229370210841013</v>
      </c>
      <c r="J113" s="42">
        <v>3.1201134873769147</v>
      </c>
      <c r="K113" s="42">
        <v>4.4643230562691274</v>
      </c>
      <c r="L113" s="42">
        <v>5.2053717881589714</v>
      </c>
      <c r="M113" s="42">
        <v>2.6230506827611548</v>
      </c>
      <c r="N113" s="42">
        <v>4.3558906091680631</v>
      </c>
      <c r="O113" s="42">
        <v>6.0271728118675432</v>
      </c>
      <c r="P113" s="42">
        <v>0.56630051420647809</v>
      </c>
      <c r="Q113" s="42">
        <v>0</v>
      </c>
      <c r="R113" s="42">
        <v>6.9765077236268986</v>
      </c>
      <c r="S113" s="42">
        <v>4.6510051490845994</v>
      </c>
      <c r="T113" s="42">
        <v>6.9765077236268986</v>
      </c>
      <c r="U113" s="42">
        <v>6.9765077236268986</v>
      </c>
      <c r="V113" s="42">
        <v>5.5230686145379622</v>
      </c>
      <c r="W113" s="42">
        <v>6.0268752706803799</v>
      </c>
      <c r="X113" s="42">
        <v>0.7495421521252047</v>
      </c>
      <c r="Y113" s="42">
        <v>3.996554417783289</v>
      </c>
      <c r="Z113" s="42">
        <v>3.3162381095332392</v>
      </c>
      <c r="AA113" s="42">
        <v>3.1455083664849113</v>
      </c>
      <c r="AB113" s="42">
        <v>2.9687266909050627</v>
      </c>
      <c r="AC113" s="42">
        <v>1.3080951981800431</v>
      </c>
      <c r="AD113" s="74">
        <f t="shared" si="11"/>
        <v>99.999999999999986</v>
      </c>
      <c r="AF113" s="42">
        <f>('SECA - Vetor de Impacto'!AH114/'Contribuição - SECA'!$BA113)*100</f>
        <v>5.0252547265039054</v>
      </c>
      <c r="AG113" s="42">
        <f>('SECA - Vetor de Impacto'!AI114/'Contribuição - SECA'!$BA113)*100</f>
        <v>3.2831326583622138</v>
      </c>
      <c r="AH113" s="42">
        <f>('SECA - Vetor de Impacto'!AJ114/'Contribuição - SECA'!$BA113)*100</f>
        <v>4.5107558442538593</v>
      </c>
      <c r="AI113" s="42">
        <f>('SECA - Vetor de Impacto'!AK114/'Contribuição - SECA'!$BA113)*100</f>
        <v>2.9406205370188649</v>
      </c>
      <c r="AJ113" s="42">
        <f>('SECA - Vetor de Impacto'!AL114/'Contribuição - SECA'!$BA113)*100</f>
        <v>0.82845643094893828</v>
      </c>
      <c r="AK113" s="42">
        <f>('SECA - Vetor de Impacto'!AM114/'Contribuição - SECA'!$BA113)*100</f>
        <v>4.7093382579208445</v>
      </c>
      <c r="AL113" s="42">
        <f>('SECA - Vetor de Impacto'!AN114/'Contribuição - SECA'!$BA113)*100</f>
        <v>3.5767911453697816</v>
      </c>
      <c r="AM113" s="42">
        <f>('SECA - Vetor de Impacto'!AO114/'Contribuição - SECA'!$BA113)*100</f>
        <v>3.6917720138927406</v>
      </c>
      <c r="AN113" s="42">
        <f>('SECA - Vetor de Impacto'!AP114/'Contribuição - SECA'!$BA113)*100</f>
        <v>5.2822639262286266</v>
      </c>
      <c r="AO113" s="42">
        <f>('SECA - Vetor de Impacto'!AQ114/'Contribuição - SECA'!$BA113)*100</f>
        <v>6.159085548387508</v>
      </c>
      <c r="AP113" s="42">
        <f>('SECA - Vetor de Impacto'!AR114/'Contribuição - SECA'!$BA113)*100</f>
        <v>3.1036387428910439</v>
      </c>
      <c r="AQ113" s="42">
        <f>('SECA - Vetor de Impacto'!AS114/'Contribuição - SECA'!$BA113)*100</f>
        <v>5.1539647873591123</v>
      </c>
      <c r="AR113" s="42">
        <f>('SECA - Vetor de Impacto'!AT114/'Contribuição - SECA'!$BA113)*100</f>
        <v>7.1314546729690358</v>
      </c>
      <c r="AS113" s="42">
        <f>('SECA - Vetor de Impacto'!AU114/'Contribuição - SECA'!$BA113)*100</f>
        <v>0.67005652142421268</v>
      </c>
      <c r="AT113" s="42">
        <f>('SECA - Vetor de Impacto'!AV114/'Contribuição - SECA'!$BA113)*100</f>
        <v>0</v>
      </c>
      <c r="AU113" s="42">
        <f>('SECA - Vetor de Impacto'!AW114/'Contribuição - SECA'!$BA113)*100</f>
        <v>8.2547240903231334</v>
      </c>
      <c r="AV113" s="42">
        <f>('SECA - Vetor de Impacto'!AX114/'Contribuição - SECA'!$BA113)*100</f>
        <v>5.5031493935487559</v>
      </c>
      <c r="AW113" s="42">
        <f>('SECA - Vetor de Impacto'!AY114/'Contribuição - SECA'!$BA113)*100</f>
        <v>8.2547240903231334</v>
      </c>
      <c r="AX113" s="42">
        <f>('SECA - Vetor de Impacto'!AZ114/'Contribuição - SECA'!$BA113)*100</f>
        <v>8.2547240903231334</v>
      </c>
      <c r="AY113" s="42">
        <f>('SECA - Vetor de Impacto'!BA114/'Contribuição - SECA'!$BA113)*100</f>
        <v>6.5349899048391471</v>
      </c>
      <c r="AZ113" s="42">
        <f>('SECA - Vetor de Impacto'!BB114/'Contribuição - SECA'!$BA113)*100</f>
        <v>7.1311026171120329</v>
      </c>
      <c r="BA113" s="77">
        <f>SUM('SECA - Vetor de Impacto'!AH114:BB114)</f>
        <v>12.114275281136075</v>
      </c>
      <c r="BB113" s="77">
        <f t="shared" si="7"/>
        <v>100.00000000000004</v>
      </c>
      <c r="BC113" s="42">
        <f>('SECA - Vetor de Impacto'!BC114/'Contribuição - SECA'!$BI113)*100</f>
        <v>4.8405448569341996</v>
      </c>
      <c r="BD113" s="42">
        <f>('SECA - Vetor de Impacto'!BD114/'Contribuição - SECA'!$BI113)*100</f>
        <v>25.809757166568335</v>
      </c>
      <c r="BE113" s="42">
        <f>('SECA - Vetor de Impacto'!BE114/'Contribuição - SECA'!$BI113)*100</f>
        <v>21.416272960708547</v>
      </c>
      <c r="BF113" s="42">
        <f>('SECA - Vetor de Impacto'!BF114/'Contribuição - SECA'!$BI113)*100</f>
        <v>20.313699906884843</v>
      </c>
      <c r="BG113" s="42">
        <f>('SECA - Vetor de Impacto'!BG114/'Contribuição - SECA'!$BI113)*100</f>
        <v>19.172043459542966</v>
      </c>
      <c r="BH113" s="42">
        <f>('SECA - Vetor de Impacto'!BH114/'Contribuição - SECA'!$BI113)*100</f>
        <v>8.4476816493611153</v>
      </c>
      <c r="BI113" s="77">
        <f>SUM('SECA - Vetor de Impacto'!BC114:BH114)</f>
        <v>2.2195438675672658</v>
      </c>
      <c r="BJ113" s="77">
        <f t="shared" si="8"/>
        <v>100</v>
      </c>
      <c r="BL113" s="42">
        <f>('SECA - Vetor de Impacto'!AH114/'Contribuição - SECA'!$BY113)*100</f>
        <v>9.0714252151171522</v>
      </c>
      <c r="BM113" s="42">
        <f>('SECA - Vetor de Impacto'!AI114/'Contribuição - SECA'!$BY113)*100</f>
        <v>5.926603526098579</v>
      </c>
      <c r="BN113" s="42">
        <f>('SECA - Vetor de Impacto'!AJ114/'Contribuição - SECA'!$BY113)*100</f>
        <v>8.1426686868207891</v>
      </c>
      <c r="BO113" s="42">
        <f>('SECA - Vetor de Impacto'!AK114/'Contribuição - SECA'!$BY113)*100</f>
        <v>5.308311864653005</v>
      </c>
      <c r="BP113" s="42">
        <f>('SECA - Vetor de Impacto'!AL114/'Contribuição - SECA'!$BY113)*100</f>
        <v>1.495502410594135</v>
      </c>
      <c r="BQ113" s="42">
        <f>('SECA - Vetor de Impacto'!AM114/'Contribuição - SECA'!$BY113)*100</f>
        <v>8.5011431548147272</v>
      </c>
      <c r="BR113" s="42">
        <f>('SECA - Vetor de Impacto'!AN114/'Contribuição - SECA'!$BY113)*100</f>
        <v>6.456706207187322</v>
      </c>
      <c r="BS113" s="42">
        <f>('SECA - Vetor de Impacto'!AO114/'Contribuição - SECA'!$BY113)*100</f>
        <v>6.6642659045045756</v>
      </c>
      <c r="BT113" s="42">
        <f>('SECA - Vetor de Impacto'!AP114/'Contribuição - SECA'!$BY113)*100</f>
        <v>9.5353698033593304</v>
      </c>
      <c r="BU113" s="42">
        <f>('SECA - Vetor de Impacto'!AQ114/'Contribuição - SECA'!$BY113)*100</f>
        <v>11.118179472779939</v>
      </c>
      <c r="BV113" s="42">
        <f>('SECA - Vetor de Impacto'!AR114/'Contribuição - SECA'!$BY113)*100</f>
        <v>5.6025869897471825</v>
      </c>
      <c r="BW113" s="42">
        <f>('SECA - Vetor de Impacto'!AS114/'Contribuição - SECA'!$BY113)*100</f>
        <v>9.3037684006920411</v>
      </c>
      <c r="BX113" s="42">
        <f>('SECA - Vetor de Impacto'!AT114/'Contribuição - SECA'!$BY113)*100</f>
        <v>12.873468363631236</v>
      </c>
      <c r="BY113" s="77">
        <f>SUM('SECA - Vetor de Impacto'!AH114:AT114)</f>
        <v>6.7108880546409591</v>
      </c>
      <c r="BZ113" s="77">
        <f t="shared" si="9"/>
        <v>100</v>
      </c>
      <c r="CA113" s="42">
        <f>('SECA - Vetor de Impacto'!AU114/'Contribuição - SECA'!$CI113)*100</f>
        <v>1.5022519790273445</v>
      </c>
      <c r="CB113" s="42">
        <f>('SECA - Vetor de Impacto'!AV114/'Contribuição - SECA'!$CI113)*100</f>
        <v>0</v>
      </c>
      <c r="CC113" s="42">
        <f>('SECA - Vetor de Impacto'!AW114/'Contribuição - SECA'!$CI113)*100</f>
        <v>18.506909797183742</v>
      </c>
      <c r="CD113" s="42">
        <f>('SECA - Vetor de Impacto'!AX114/'Contribuição - SECA'!$CI113)*100</f>
        <v>12.337939864789165</v>
      </c>
      <c r="CE113" s="42">
        <f>('SECA - Vetor de Impacto'!AY114/'Contribuição - SECA'!$CI113)*100</f>
        <v>18.506909797183742</v>
      </c>
      <c r="CF113" s="42">
        <f>('SECA - Vetor de Impacto'!AZ114/'Contribuição - SECA'!$CI113)*100</f>
        <v>18.506909797183742</v>
      </c>
      <c r="CG113" s="42">
        <f>('SECA - Vetor de Impacto'!BA114/'Contribuição - SECA'!$CI113)*100</f>
        <v>14.651303589437131</v>
      </c>
      <c r="CH113" s="42">
        <f>('SECA - Vetor de Impacto'!BB114/'Contribuição - SECA'!$CI113)*100</f>
        <v>15.987775175195122</v>
      </c>
      <c r="CI113" s="77">
        <f>SUM('SECA - Vetor de Impacto'!AU114:BB114)</f>
        <v>5.4033872264951182</v>
      </c>
      <c r="CJ113" s="77">
        <f t="shared" si="10"/>
        <v>99.999999999999986</v>
      </c>
    </row>
    <row r="114" spans="1:88" x14ac:dyDescent="0.25">
      <c r="A114" s="34" t="s">
        <v>1093</v>
      </c>
      <c r="B114" s="34" t="s">
        <v>1094</v>
      </c>
      <c r="C114" s="42">
        <v>4.2275816255820908</v>
      </c>
      <c r="D114" s="42">
        <v>1.8852445159744917</v>
      </c>
      <c r="E114" s="42">
        <v>3.6141896547017613</v>
      </c>
      <c r="F114" s="42">
        <v>3.9864192149249638</v>
      </c>
      <c r="G114" s="42">
        <v>1.2051937146272116</v>
      </c>
      <c r="H114" s="42">
        <v>4.4939952589888046</v>
      </c>
      <c r="I114" s="42">
        <v>3.7394425745597601</v>
      </c>
      <c r="J114" s="42">
        <v>3.4724757772728383</v>
      </c>
      <c r="K114" s="42">
        <v>3.4190064133143232</v>
      </c>
      <c r="L114" s="42">
        <v>3.8375540830919301</v>
      </c>
      <c r="M114" s="42">
        <v>4.0194487970894093</v>
      </c>
      <c r="N114" s="42">
        <v>4.7027389757469678</v>
      </c>
      <c r="O114" s="42">
        <v>4.6172416569718369</v>
      </c>
      <c r="P114" s="42">
        <v>0.42716515699889313</v>
      </c>
      <c r="Q114" s="42">
        <v>6.0142141945717258</v>
      </c>
      <c r="R114" s="42">
        <v>6.0142141945717258</v>
      </c>
      <c r="S114" s="42">
        <v>4.0094761297144839</v>
      </c>
      <c r="T114" s="42">
        <v>6.0142141945717258</v>
      </c>
      <c r="U114" s="42">
        <v>6.0142141945717258</v>
      </c>
      <c r="V114" s="42">
        <v>4.7612529040359499</v>
      </c>
      <c r="W114" s="42">
        <v>3.6177146480375324</v>
      </c>
      <c r="X114" s="42">
        <v>2.4893544978909112</v>
      </c>
      <c r="Y114" s="42">
        <v>3.1010919084714992</v>
      </c>
      <c r="Z114" s="42">
        <v>3.1952640005436845</v>
      </c>
      <c r="AA114" s="42">
        <v>2.794576448195941</v>
      </c>
      <c r="AB114" s="42">
        <v>3.1990501034955998</v>
      </c>
      <c r="AC114" s="42">
        <v>1.1276651614821982</v>
      </c>
      <c r="AD114" s="74">
        <f t="shared" si="11"/>
        <v>100</v>
      </c>
      <c r="AF114" s="42">
        <f>('SECA - Vetor de Impacto'!AH115/'Contribuição - SECA'!$BA114)*100</f>
        <v>5.0272694899268879</v>
      </c>
      <c r="AG114" s="42">
        <f>('SECA - Vetor de Impacto'!AI115/'Contribuição - SECA'!$BA114)*100</f>
        <v>2.2418567104320739</v>
      </c>
      <c r="AH114" s="42">
        <f>('SECA - Vetor de Impacto'!AJ115/'Contribuição - SECA'!$BA114)*100</f>
        <v>4.2978485079847095</v>
      </c>
      <c r="AI114" s="42">
        <f>('SECA - Vetor de Impacto'!AK115/'Contribuição - SECA'!$BA114)*100</f>
        <v>4.74048888186545</v>
      </c>
      <c r="AJ114" s="42">
        <f>('SECA - Vetor de Impacto'!AL115/'Contribuição - SECA'!$BA114)*100</f>
        <v>1.4331677369240152</v>
      </c>
      <c r="AK114" s="42">
        <f>('SECA - Vetor de Impacto'!AM115/'Contribuição - SECA'!$BA114)*100</f>
        <v>5.3440778332174155</v>
      </c>
      <c r="AL114" s="42">
        <f>('SECA - Vetor de Impacto'!AN115/'Contribuição - SECA'!$BA114)*100</f>
        <v>4.4467942264342435</v>
      </c>
      <c r="AM114" s="42">
        <f>('SECA - Vetor de Impacto'!AO115/'Contribuição - SECA'!$BA114)*100</f>
        <v>4.1293280829770502</v>
      </c>
      <c r="AN114" s="42">
        <f>('SECA - Vetor de Impacto'!AP115/'Contribuição - SECA'!$BA114)*100</f>
        <v>4.0657444727995813</v>
      </c>
      <c r="AO114" s="42">
        <f>('SECA - Vetor de Impacto'!AQ115/'Contribuição - SECA'!$BA114)*100</f>
        <v>4.563464473667274</v>
      </c>
      <c r="AP114" s="42">
        <f>('SECA - Vetor de Impacto'!AR115/'Contribuição - SECA'!$BA114)*100</f>
        <v>4.7797663282607017</v>
      </c>
      <c r="AQ114" s="42">
        <f>('SECA - Vetor de Impacto'!AS115/'Contribuição - SECA'!$BA114)*100</f>
        <v>5.5923074385601073</v>
      </c>
      <c r="AR114" s="42">
        <f>('SECA - Vetor de Impacto'!AT115/'Contribuição - SECA'!$BA114)*100</f>
        <v>5.4906374768146398</v>
      </c>
      <c r="AS114" s="42">
        <f>('SECA - Vetor de Impacto'!AU115/'Contribuição - SECA'!$BA114)*100</f>
        <v>0.50796756896318507</v>
      </c>
      <c r="AT114" s="42">
        <f>('SECA - Vetor de Impacto'!AV115/'Contribuição - SECA'!$BA114)*100</f>
        <v>7.1518608519102491</v>
      </c>
      <c r="AU114" s="42">
        <f>('SECA - Vetor de Impacto'!AW115/'Contribuição - SECA'!$BA114)*100</f>
        <v>7.1518608519102491</v>
      </c>
      <c r="AV114" s="42">
        <f>('SECA - Vetor de Impacto'!AX115/'Contribuição - SECA'!$BA114)*100</f>
        <v>4.7679072346068336</v>
      </c>
      <c r="AW114" s="42">
        <f>('SECA - Vetor de Impacto'!AY115/'Contribuição - SECA'!$BA114)*100</f>
        <v>7.1518608519102491</v>
      </c>
      <c r="AX114" s="42">
        <f>('SECA - Vetor de Impacto'!AZ115/'Contribuição - SECA'!$BA114)*100</f>
        <v>7.1518608519102491</v>
      </c>
      <c r="AY114" s="42">
        <f>('SECA - Vetor de Impacto'!BA115/'Contribuição - SECA'!$BA114)*100</f>
        <v>5.6618898410956149</v>
      </c>
      <c r="AZ114" s="42">
        <f>('SECA - Vetor de Impacto'!BB115/'Contribuição - SECA'!$BA114)*100</f>
        <v>4.3020402878292145</v>
      </c>
      <c r="BA114" s="77">
        <f>SUM('SECA - Vetor de Impacto'!AH115:BB115)</f>
        <v>13.982374946974838</v>
      </c>
      <c r="BB114" s="77">
        <f t="shared" si="7"/>
        <v>99.999999999999986</v>
      </c>
      <c r="BC114" s="42">
        <f>('SECA - Vetor de Impacto'!BC115/'Contribuição - SECA'!$BI114)*100</f>
        <v>15.649425825803673</v>
      </c>
      <c r="BD114" s="42">
        <f>('SECA - Vetor de Impacto'!BD115/'Contribuição - SECA'!$BI114)*100</f>
        <v>19.495137330477299</v>
      </c>
      <c r="BE114" s="42">
        <f>('SECA - Vetor de Impacto'!BE115/'Contribuição - SECA'!$BI114)*100</f>
        <v>20.087153923932767</v>
      </c>
      <c r="BF114" s="42">
        <f>('SECA - Vetor de Impacto'!BF115/'Contribuição - SECA'!$BI114)*100</f>
        <v>17.568215727263105</v>
      </c>
      <c r="BG114" s="42">
        <f>('SECA - Vetor de Impacto'!BG115/'Contribuição - SECA'!$BI114)*100</f>
        <v>20.110955410368327</v>
      </c>
      <c r="BH114" s="42">
        <f>('SECA - Vetor de Impacto'!BH115/'Contribuição - SECA'!$BI114)*100</f>
        <v>7.0891117821548306</v>
      </c>
      <c r="BI114" s="77">
        <f>SUM('SECA - Vetor de Impacto'!BC115:BH115)</f>
        <v>2.644901163386745</v>
      </c>
      <c r="BJ114" s="77">
        <f t="shared" si="8"/>
        <v>100.00000000000001</v>
      </c>
      <c r="BL114" s="42">
        <f>('SECA - Vetor de Impacto'!AH115/'Contribuição - SECA'!$BY114)*100</f>
        <v>8.952846194214537</v>
      </c>
      <c r="BM114" s="42">
        <f>('SECA - Vetor de Impacto'!AI115/'Contribuição - SECA'!$BY114)*100</f>
        <v>3.9924253828409766</v>
      </c>
      <c r="BN114" s="42">
        <f>('SECA - Vetor de Impacto'!AJ115/'Contribuição - SECA'!$BY114)*100</f>
        <v>7.6538520035815933</v>
      </c>
      <c r="BO114" s="42">
        <f>('SECA - Vetor de Impacto'!AK115/'Contribuição - SECA'!$BY114)*100</f>
        <v>8.4421310474331932</v>
      </c>
      <c r="BP114" s="42">
        <f>('SECA - Vetor de Impacto'!AL115/'Contribuição - SECA'!$BY114)*100</f>
        <v>2.5522662640028533</v>
      </c>
      <c r="BQ114" s="42">
        <f>('SECA - Vetor de Impacto'!AM115/'Contribuição - SECA'!$BY114)*100</f>
        <v>9.5170364323163845</v>
      </c>
      <c r="BR114" s="42">
        <f>('SECA - Vetor de Impacto'!AN115/'Contribuição - SECA'!$BY114)*100</f>
        <v>7.9191029735638798</v>
      </c>
      <c r="BS114" s="42">
        <f>('SECA - Vetor de Impacto'!AO115/'Contribuição - SECA'!$BY114)*100</f>
        <v>7.3537412876750192</v>
      </c>
      <c r="BT114" s="42">
        <f>('SECA - Vetor de Impacto'!AP115/'Contribuição - SECA'!$BY114)*100</f>
        <v>7.2405079940287607</v>
      </c>
      <c r="BU114" s="42">
        <f>('SECA - Vetor de Impacto'!AQ115/'Contribuição - SECA'!$BY114)*100</f>
        <v>8.1268759566934339</v>
      </c>
      <c r="BV114" s="42">
        <f>('SECA - Vetor de Impacto'!AR115/'Contribuição - SECA'!$BY114)*100</f>
        <v>8.512078548195344</v>
      </c>
      <c r="BW114" s="42">
        <f>('SECA - Vetor de Impacto'!AS115/'Contribuição - SECA'!$BY114)*100</f>
        <v>9.9590977703720878</v>
      </c>
      <c r="BX114" s="42">
        <f>('SECA - Vetor de Impacto'!AT115/'Contribuição - SECA'!$BY114)*100</f>
        <v>9.7780381450819238</v>
      </c>
      <c r="BY114" s="77">
        <f>SUM('SECA - Vetor de Impacto'!AH115:AT115)</f>
        <v>7.8514882801258432</v>
      </c>
      <c r="BZ114" s="77">
        <f t="shared" si="9"/>
        <v>99.999999999999986</v>
      </c>
      <c r="CA114" s="42">
        <f>('SECA - Vetor de Impacto'!AU115/'Contribuição - SECA'!$CI114)*100</f>
        <v>1.1584936072219012</v>
      </c>
      <c r="CB114" s="42">
        <f>('SECA - Vetor de Impacto'!AV115/'Contribuição - SECA'!$CI114)*100</f>
        <v>16.310854438187743</v>
      </c>
      <c r="CC114" s="42">
        <f>('SECA - Vetor de Impacto'!AW115/'Contribuição - SECA'!$CI114)*100</f>
        <v>16.310854438187743</v>
      </c>
      <c r="CD114" s="42">
        <f>('SECA - Vetor de Impacto'!AX115/'Contribuição - SECA'!$CI114)*100</f>
        <v>10.873902958791829</v>
      </c>
      <c r="CE114" s="42">
        <f>('SECA - Vetor de Impacto'!AY115/'Contribuição - SECA'!$CI114)*100</f>
        <v>16.310854438187743</v>
      </c>
      <c r="CF114" s="42">
        <f>('SECA - Vetor de Impacto'!AZ115/'Contribuição - SECA'!$CI114)*100</f>
        <v>16.310854438187743</v>
      </c>
      <c r="CG114" s="42">
        <f>('SECA - Vetor de Impacto'!BA115/'Contribuição - SECA'!$CI114)*100</f>
        <v>12.912759763565299</v>
      </c>
      <c r="CH114" s="42">
        <f>('SECA - Vetor de Impacto'!BB115/'Contribuição - SECA'!$CI114)*100</f>
        <v>9.8114259176699932</v>
      </c>
      <c r="CI114" s="77">
        <f>SUM('SECA - Vetor de Impacto'!AU115:BB115)</f>
        <v>6.1308866668489959</v>
      </c>
      <c r="CJ114" s="77">
        <f t="shared" si="10"/>
        <v>100.00000000000001</v>
      </c>
    </row>
    <row r="115" spans="1:88" x14ac:dyDescent="0.25">
      <c r="A115" s="34" t="s">
        <v>1095</v>
      </c>
      <c r="B115" s="34" t="s">
        <v>1096</v>
      </c>
      <c r="C115" s="42">
        <v>4.80025547170073</v>
      </c>
      <c r="D115" s="42">
        <v>1.8365030526635475</v>
      </c>
      <c r="E115" s="42">
        <v>3.9357596481391486</v>
      </c>
      <c r="F115" s="42">
        <v>4.2889810349668904</v>
      </c>
      <c r="G115" s="42">
        <v>1.526458970480699</v>
      </c>
      <c r="H115" s="42">
        <v>6.040045496853037</v>
      </c>
      <c r="I115" s="42">
        <v>3.0259810199265753</v>
      </c>
      <c r="J115" s="42">
        <v>4.0926097960505521</v>
      </c>
      <c r="K115" s="42">
        <v>3.3094785118629004</v>
      </c>
      <c r="L115" s="42">
        <v>4.446657296584009</v>
      </c>
      <c r="M115" s="42">
        <v>5.8825663415330141</v>
      </c>
      <c r="N115" s="42">
        <v>5.5063047391602638</v>
      </c>
      <c r="O115" s="42">
        <v>4.3090309173572958</v>
      </c>
      <c r="P115" s="42">
        <v>0.8185371777703081</v>
      </c>
      <c r="Q115" s="42">
        <v>0</v>
      </c>
      <c r="R115" s="42">
        <v>0</v>
      </c>
      <c r="S115" s="42">
        <v>4.3216814088229967</v>
      </c>
      <c r="T115" s="42">
        <v>6.4825221132344941</v>
      </c>
      <c r="U115" s="42">
        <v>6.4825221132344941</v>
      </c>
      <c r="V115" s="42">
        <v>3.2412610566172462</v>
      </c>
      <c r="W115" s="42">
        <v>5.3525946289869735</v>
      </c>
      <c r="X115" s="42">
        <v>1.0536330707461035</v>
      </c>
      <c r="Y115" s="42">
        <v>5.7063034594376436</v>
      </c>
      <c r="Z115" s="42">
        <v>4.6703506122187397</v>
      </c>
      <c r="AA115" s="42">
        <v>3.9707155177406461</v>
      </c>
      <c r="AB115" s="42">
        <v>1.7930380313201797</v>
      </c>
      <c r="AC115" s="42">
        <v>3.1062085125915289</v>
      </c>
      <c r="AD115" s="74">
        <f t="shared" si="11"/>
        <v>100.00000000000003</v>
      </c>
      <c r="AF115" s="42">
        <f>('SECA - Vetor de Impacto'!AH116/'Contribuição - SECA'!$BA115)*100</f>
        <v>6.022924066589364</v>
      </c>
      <c r="AG115" s="42">
        <f>('SECA - Vetor de Impacto'!AI116/'Contribuição - SECA'!$BA115)*100</f>
        <v>2.3042770326415902</v>
      </c>
      <c r="AH115" s="42">
        <f>('SECA - Vetor de Impacto'!AJ116/'Contribuição - SECA'!$BA115)*100</f>
        <v>4.9382333179633804</v>
      </c>
      <c r="AI115" s="42">
        <f>('SECA - Vetor de Impacto'!AK116/'Contribuição - SECA'!$BA115)*100</f>
        <v>5.3814233948459194</v>
      </c>
      <c r="AJ115" s="42">
        <f>('SECA - Vetor de Impacto'!AL116/'Contribuição - SECA'!$BA115)*100</f>
        <v>1.9152619114065783</v>
      </c>
      <c r="AK115" s="42">
        <f>('SECA - Vetor de Impacto'!AM116/'Contribuição - SECA'!$BA115)*100</f>
        <v>7.5784998529259306</v>
      </c>
      <c r="AL115" s="42">
        <f>('SECA - Vetor de Impacto'!AN116/'Contribuição - SECA'!$BA115)*100</f>
        <v>3.7967258237406258</v>
      </c>
      <c r="AM115" s="42">
        <f>('SECA - Vetor de Impacto'!AO116/'Contribuição - SECA'!$BA115)*100</f>
        <v>5.1350346207842463</v>
      </c>
      <c r="AN115" s="42">
        <f>('SECA - Vetor de Impacto'!AP116/'Contribuição - SECA'!$BA115)*100</f>
        <v>4.1524326974825048</v>
      </c>
      <c r="AO115" s="42">
        <f>('SECA - Vetor de Impacto'!AQ116/'Contribuição - SECA'!$BA115)*100</f>
        <v>5.5792612300241196</v>
      </c>
      <c r="AP115" s="42">
        <f>('SECA - Vetor de Impacto'!AR116/'Contribuição - SECA'!$BA115)*100</f>
        <v>7.3809093288059531</v>
      </c>
      <c r="AQ115" s="42">
        <f>('SECA - Vetor de Impacto'!AS116/'Contribuição - SECA'!$BA115)*100</f>
        <v>6.9088104845622738</v>
      </c>
      <c r="AR115" s="42">
        <f>('SECA - Vetor de Impacto'!AT116/'Contribuição - SECA'!$BA115)*100</f>
        <v>5.4065801640831763</v>
      </c>
      <c r="AS115" s="42">
        <f>('SECA - Vetor de Impacto'!AU116/'Contribuição - SECA'!$BA115)*100</f>
        <v>1.0270260190223235</v>
      </c>
      <c r="AT115" s="42">
        <f>('SECA - Vetor de Impacto'!AV116/'Contribuição - SECA'!$BA115)*100</f>
        <v>0</v>
      </c>
      <c r="AU115" s="42">
        <f>('SECA - Vetor de Impacto'!AW116/'Contribuição - SECA'!$BA115)*100</f>
        <v>0</v>
      </c>
      <c r="AV115" s="42">
        <f>('SECA - Vetor de Impacto'!AX116/'Contribuição - SECA'!$BA115)*100</f>
        <v>5.4224528504333396</v>
      </c>
      <c r="AW115" s="42">
        <f>('SECA - Vetor de Impacto'!AY116/'Contribuição - SECA'!$BA115)*100</f>
        <v>8.1336792756500067</v>
      </c>
      <c r="AX115" s="42">
        <f>('SECA - Vetor de Impacto'!AZ116/'Contribuição - SECA'!$BA115)*100</f>
        <v>8.1336792756500067</v>
      </c>
      <c r="AY115" s="42">
        <f>('SECA - Vetor de Impacto'!BA116/'Contribuição - SECA'!$BA115)*100</f>
        <v>4.0668396378250034</v>
      </c>
      <c r="AZ115" s="42">
        <f>('SECA - Vetor de Impacto'!BB116/'Contribuição - SECA'!$BA115)*100</f>
        <v>6.7159490155636643</v>
      </c>
      <c r="BA115" s="77">
        <f>SUM('SECA - Vetor de Impacto'!AH116:BB116)</f>
        <v>12.294559031774515</v>
      </c>
      <c r="BB115" s="77">
        <f t="shared" si="7"/>
        <v>100.00000000000001</v>
      </c>
      <c r="BC115" s="42">
        <f>('SECA - Vetor de Impacto'!BC116/'Contribuição - SECA'!$BI115)*100</f>
        <v>5.1902469775378286</v>
      </c>
      <c r="BD115" s="42">
        <f>('SECA - Vetor de Impacto'!BD116/'Contribuição - SECA'!$BI115)*100</f>
        <v>28.109524184057044</v>
      </c>
      <c r="BE115" s="42">
        <f>('SECA - Vetor de Impacto'!BE116/'Contribuição - SECA'!$BI115)*100</f>
        <v>23.006370834530781</v>
      </c>
      <c r="BF115" s="42">
        <f>('SECA - Vetor de Impacto'!BF116/'Contribuição - SECA'!$BI115)*100</f>
        <v>19.559934845270384</v>
      </c>
      <c r="BG115" s="42">
        <f>('SECA - Vetor de Impacto'!BG116/'Contribuição - SECA'!$BI115)*100</f>
        <v>8.8325912322398104</v>
      </c>
      <c r="BH115" s="42">
        <f>('SECA - Vetor de Impacto'!BH116/'Contribuição - SECA'!$BI115)*100</f>
        <v>15.301331926364153</v>
      </c>
      <c r="BI115" s="77">
        <f>SUM('SECA - Vetor de Impacto'!BC116:BH116)</f>
        <v>3.131535666127625</v>
      </c>
      <c r="BJ115" s="77">
        <f t="shared" si="8"/>
        <v>100.00000000000001</v>
      </c>
      <c r="BL115" s="42">
        <f>('SECA - Vetor de Impacto'!AH116/'Contribuição - SECA'!$BY115)*100</f>
        <v>9.0569777446734356</v>
      </c>
      <c r="BM115" s="42">
        <f>('SECA - Vetor de Impacto'!AI116/'Contribuição - SECA'!$BY115)*100</f>
        <v>3.4650587607383008</v>
      </c>
      <c r="BN115" s="42">
        <f>('SECA - Vetor de Impacto'!AJ116/'Contribuição - SECA'!$BY115)*100</f>
        <v>7.4258730085777342</v>
      </c>
      <c r="BO115" s="42">
        <f>('SECA - Vetor de Impacto'!AK116/'Contribuição - SECA'!$BY115)*100</f>
        <v>8.0923205046123758</v>
      </c>
      <c r="BP115" s="42">
        <f>('SECA - Vetor de Impacto'!AL116/'Contribuição - SECA'!$BY115)*100</f>
        <v>2.8800769053449118</v>
      </c>
      <c r="BQ115" s="42">
        <f>('SECA - Vetor de Impacto'!AM116/'Contribuição - SECA'!$BY115)*100</f>
        <v>11.396176300264942</v>
      </c>
      <c r="BR115" s="42">
        <f>('SECA - Vetor de Impacto'!AN116/'Contribuição - SECA'!$BY115)*100</f>
        <v>5.7093300377134293</v>
      </c>
      <c r="BS115" s="42">
        <f>('SECA - Vetor de Impacto'!AO116/'Contribuição - SECA'!$BY115)*100</f>
        <v>7.7218131532756988</v>
      </c>
      <c r="BT115" s="42">
        <f>('SECA - Vetor de Impacto'!AP116/'Contribuição - SECA'!$BY115)*100</f>
        <v>6.2442245845297704</v>
      </c>
      <c r="BU115" s="42">
        <f>('SECA - Vetor de Impacto'!AQ116/'Contribuição - SECA'!$BY115)*100</f>
        <v>8.3898193358201194</v>
      </c>
      <c r="BV115" s="42">
        <f>('SECA - Vetor de Impacto'!AR116/'Contribuição - SECA'!$BY115)*100</f>
        <v>11.099049363294213</v>
      </c>
      <c r="BW115" s="42">
        <f>('SECA - Vetor de Impacto'!AS116/'Contribuição - SECA'!$BY115)*100</f>
        <v>10.389130281079661</v>
      </c>
      <c r="BX115" s="42">
        <f>('SECA - Vetor de Impacto'!AT116/'Contribuição - SECA'!$BY115)*100</f>
        <v>8.1301500200754084</v>
      </c>
      <c r="BY115" s="77">
        <f>SUM('SECA - Vetor de Impacto'!AH116:AT116)</f>
        <v>8.175927728665112</v>
      </c>
      <c r="BZ115" s="77">
        <f t="shared" si="9"/>
        <v>99.999999999999986</v>
      </c>
      <c r="CA115" s="42">
        <f>('SECA - Vetor de Impacto'!AU116/'Contribuição - SECA'!$CI115)*100</f>
        <v>3.065783530685442</v>
      </c>
      <c r="CB115" s="42">
        <f>('SECA - Vetor de Impacto'!AV116/'Contribuição - SECA'!$CI115)*100</f>
        <v>0</v>
      </c>
      <c r="CC115" s="42">
        <f>('SECA - Vetor de Impacto'!AW116/'Contribuição - SECA'!$CI115)*100</f>
        <v>0</v>
      </c>
      <c r="CD115" s="42">
        <f>('SECA - Vetor de Impacto'!AX116/'Contribuição - SECA'!$CI115)*100</f>
        <v>16.186607093559449</v>
      </c>
      <c r="CE115" s="42">
        <f>('SECA - Vetor de Impacto'!AY116/'Contribuição - SECA'!$CI115)*100</f>
        <v>24.279910640339171</v>
      </c>
      <c r="CF115" s="42">
        <f>('SECA - Vetor de Impacto'!AZ116/'Contribuição - SECA'!$CI115)*100</f>
        <v>24.279910640339171</v>
      </c>
      <c r="CG115" s="42">
        <f>('SECA - Vetor de Impacto'!BA116/'Contribuição - SECA'!$CI115)*100</f>
        <v>12.139955320169582</v>
      </c>
      <c r="CH115" s="42">
        <f>('SECA - Vetor de Impacto'!BB116/'Contribuição - SECA'!$CI115)*100</f>
        <v>20.047832774907189</v>
      </c>
      <c r="CI115" s="77">
        <f>SUM('SECA - Vetor de Impacto'!AU116:BB116)</f>
        <v>4.118631303109404</v>
      </c>
      <c r="CJ115" s="77">
        <f t="shared" si="10"/>
        <v>100</v>
      </c>
    </row>
    <row r="116" spans="1:88" x14ac:dyDescent="0.25">
      <c r="A116" s="34" t="s">
        <v>1097</v>
      </c>
      <c r="B116" s="34" t="s">
        <v>1098</v>
      </c>
      <c r="C116" s="42">
        <v>4.0214594218067878</v>
      </c>
      <c r="D116" s="42">
        <v>2.2189951433698143</v>
      </c>
      <c r="E116" s="42">
        <v>4.70224820823538</v>
      </c>
      <c r="F116" s="42">
        <v>4.379546167893313</v>
      </c>
      <c r="G116" s="42">
        <v>0.91822044557350824</v>
      </c>
      <c r="H116" s="42">
        <v>2.0133167013753925</v>
      </c>
      <c r="I116" s="42">
        <v>2.9046587744889614</v>
      </c>
      <c r="J116" s="42">
        <v>3.3632166243572654</v>
      </c>
      <c r="K116" s="42">
        <v>4.4373678016490103</v>
      </c>
      <c r="L116" s="42">
        <v>3.7127891088919567</v>
      </c>
      <c r="M116" s="42">
        <v>1.0527735747540228</v>
      </c>
      <c r="N116" s="42">
        <v>4.7327118290815298</v>
      </c>
      <c r="O116" s="42">
        <v>2.7758544850009979</v>
      </c>
      <c r="P116" s="42">
        <v>1.1463845918841109</v>
      </c>
      <c r="Q116" s="42">
        <v>5.7126018707933284</v>
      </c>
      <c r="R116" s="42">
        <v>5.7126018707933284</v>
      </c>
      <c r="S116" s="42">
        <v>3.8084012471955524</v>
      </c>
      <c r="T116" s="42">
        <v>5.7126018707933284</v>
      </c>
      <c r="U116" s="42">
        <v>5.7126018707933284</v>
      </c>
      <c r="V116" s="42">
        <v>0.47605015589944438</v>
      </c>
      <c r="W116" s="42">
        <v>4.0085732804039447</v>
      </c>
      <c r="X116" s="42">
        <v>4.2765828054768278</v>
      </c>
      <c r="Y116" s="42">
        <v>4.5462757683677939</v>
      </c>
      <c r="Z116" s="42">
        <v>3.9170807654057409</v>
      </c>
      <c r="AA116" s="42">
        <v>5.7126018707933284</v>
      </c>
      <c r="AB116" s="42">
        <v>2.4308944131035437</v>
      </c>
      <c r="AC116" s="42">
        <v>5.5935893318184675</v>
      </c>
      <c r="AD116" s="74">
        <f t="shared" si="11"/>
        <v>100.00000000000003</v>
      </c>
      <c r="AF116" s="42">
        <f>('SECA - Vetor de Impacto'!AH117/'Contribuição - SECA'!$BA116)*100</f>
        <v>5.4696636246609494</v>
      </c>
      <c r="AG116" s="42">
        <f>('SECA - Vetor de Impacto'!AI117/'Contribuição - SECA'!$BA116)*100</f>
        <v>3.0180975973981403</v>
      </c>
      <c r="AH116" s="42">
        <f>('SECA - Vetor de Impacto'!AJ117/'Contribuição - SECA'!$BA116)*100</f>
        <v>6.3956174316329815</v>
      </c>
      <c r="AI116" s="42">
        <f>('SECA - Vetor de Impacto'!AK117/'Contribuição - SECA'!$BA116)*100</f>
        <v>5.9567042345753176</v>
      </c>
      <c r="AJ116" s="42">
        <f>('SECA - Vetor de Impacto'!AL117/'Contribuição - SECA'!$BA116)*100</f>
        <v>1.2488891329697687</v>
      </c>
      <c r="AK116" s="42">
        <f>('SECA - Vetor de Impacto'!AM117/'Contribuição - SECA'!$BA116)*100</f>
        <v>2.7383504273897996</v>
      </c>
      <c r="AL116" s="42">
        <f>('SECA - Vetor de Impacto'!AN117/'Contribuição - SECA'!$BA116)*100</f>
        <v>3.9506817735677853</v>
      </c>
      <c r="AM116" s="42">
        <f>('SECA - Vetor de Impacto'!AO117/'Contribuição - SECA'!$BA116)*100</f>
        <v>4.5743750471158533</v>
      </c>
      <c r="AN116" s="42">
        <f>('SECA - Vetor de Impacto'!AP117/'Contribuição - SECA'!$BA116)*100</f>
        <v>6.0353485409574805</v>
      </c>
      <c r="AO116" s="42">
        <f>('SECA - Vetor de Impacto'!AQ117/'Contribuição - SECA'!$BA116)*100</f>
        <v>5.0498352475777786</v>
      </c>
      <c r="AP116" s="42">
        <f>('SECA - Vetor de Impacto'!AR117/'Contribuição - SECA'!$BA116)*100</f>
        <v>1.4318974090876735</v>
      </c>
      <c r="AQ116" s="42">
        <f>('SECA - Vetor de Impacto'!AS117/'Contribuição - SECA'!$BA116)*100</f>
        <v>6.4370515831039867</v>
      </c>
      <c r="AR116" s="42">
        <f>('SECA - Vetor de Impacto'!AT117/'Contribuição - SECA'!$BA116)*100</f>
        <v>3.7754926039115406</v>
      </c>
      <c r="AS116" s="42">
        <f>('SECA - Vetor de Impacto'!AU117/'Contribuição - SECA'!$BA116)*100</f>
        <v>1.5592195380857852</v>
      </c>
      <c r="AT116" s="42">
        <f>('SECA - Vetor de Impacto'!AV117/'Contribuição - SECA'!$BA116)*100</f>
        <v>7.7698187094499982</v>
      </c>
      <c r="AU116" s="42">
        <f>('SECA - Vetor de Impacto'!AW117/'Contribuição - SECA'!$BA116)*100</f>
        <v>7.7698187094499982</v>
      </c>
      <c r="AV116" s="42">
        <f>('SECA - Vetor de Impacto'!AX117/'Contribuição - SECA'!$BA116)*100</f>
        <v>5.179879139633333</v>
      </c>
      <c r="AW116" s="42">
        <f>('SECA - Vetor de Impacto'!AY117/'Contribuição - SECA'!$BA116)*100</f>
        <v>7.7698187094499982</v>
      </c>
      <c r="AX116" s="42">
        <f>('SECA - Vetor de Impacto'!AZ117/'Contribuição - SECA'!$BA116)*100</f>
        <v>7.7698187094499982</v>
      </c>
      <c r="AY116" s="42">
        <f>('SECA - Vetor de Impacto'!BA117/'Contribuição - SECA'!$BA116)*100</f>
        <v>0.64748489245416685</v>
      </c>
      <c r="AZ116" s="42">
        <f>('SECA - Vetor de Impacto'!BB117/'Contribuição - SECA'!$BA116)*100</f>
        <v>5.4521369380776727</v>
      </c>
      <c r="BA116" s="77">
        <f>SUM('SECA - Vetor de Impacto'!AH117:BB117)</f>
        <v>12.870313161666894</v>
      </c>
      <c r="BB116" s="77">
        <f t="shared" si="7"/>
        <v>99.999999999999986</v>
      </c>
      <c r="BC116" s="42">
        <f>('SECA - Vetor de Impacto'!BC117/'Contribuição - SECA'!$BI116)*100</f>
        <v>16.152051874222238</v>
      </c>
      <c r="BD116" s="42">
        <f>('SECA - Vetor de Impacto'!BD117/'Contribuição - SECA'!$BI116)*100</f>
        <v>17.170644270270063</v>
      </c>
      <c r="BE116" s="42">
        <f>('SECA - Vetor de Impacto'!BE117/'Contribuição - SECA'!$BI116)*100</f>
        <v>14.794263222806311</v>
      </c>
      <c r="BF116" s="42">
        <f>('SECA - Vetor de Impacto'!BF117/'Contribuição - SECA'!$BI116)*100</f>
        <v>21.575693947903098</v>
      </c>
      <c r="BG116" s="42">
        <f>('SECA - Vetor de Impacto'!BG117/'Contribuição - SECA'!$BI116)*100</f>
        <v>9.1811463608098283</v>
      </c>
      <c r="BH116" s="42">
        <f>('SECA - Vetor de Impacto'!BH117/'Contribuição - SECA'!$BI116)*100</f>
        <v>21.126200323988449</v>
      </c>
      <c r="BI116" s="77">
        <f>SUM('SECA - Vetor de Impacto'!BC117:BH117)</f>
        <v>4.6348451290355284</v>
      </c>
      <c r="BJ116" s="77">
        <f t="shared" si="8"/>
        <v>100</v>
      </c>
      <c r="BL116" s="42">
        <f>('SECA - Vetor de Impacto'!AH117/'Contribuição - SECA'!$BY116)*100</f>
        <v>9.752974520813245</v>
      </c>
      <c r="BM116" s="42">
        <f>('SECA - Vetor de Impacto'!AI117/'Contribuição - SECA'!$BY116)*100</f>
        <v>5.381579378307082</v>
      </c>
      <c r="BN116" s="42">
        <f>('SECA - Vetor de Impacto'!AJ117/'Contribuição - SECA'!$BY116)*100</f>
        <v>11.404045684701874</v>
      </c>
      <c r="BO116" s="42">
        <f>('SECA - Vetor de Impacto'!AK117/'Contribuição - SECA'!$BY116)*100</f>
        <v>10.621418173852444</v>
      </c>
      <c r="BP116" s="42">
        <f>('SECA - Vetor de Impacto'!AL117/'Contribuição - SECA'!$BY116)*100</f>
        <v>2.2268981657770097</v>
      </c>
      <c r="BQ116" s="42">
        <f>('SECA - Vetor de Impacto'!AM117/'Contribuição - SECA'!$BY116)*100</f>
        <v>4.8827613140554469</v>
      </c>
      <c r="BR116" s="42">
        <f>('SECA - Vetor de Impacto'!AN117/'Contribuição - SECA'!$BY116)*100</f>
        <v>7.0444731744973303</v>
      </c>
      <c r="BS116" s="42">
        <f>('SECA - Vetor de Impacto'!AO117/'Contribuição - SECA'!$BY116)*100</f>
        <v>8.1565826245723301</v>
      </c>
      <c r="BT116" s="42">
        <f>('SECA - Vetor de Impacto'!AP117/'Contribuição - SECA'!$BY116)*100</f>
        <v>10.761649085474509</v>
      </c>
      <c r="BU116" s="42">
        <f>('SECA - Vetor de Impacto'!AQ117/'Contribuição - SECA'!$BY116)*100</f>
        <v>9.004377212864469</v>
      </c>
      <c r="BV116" s="42">
        <f>('SECA - Vetor de Impacto'!AR117/'Contribuição - SECA'!$BY116)*100</f>
        <v>2.553220802150562</v>
      </c>
      <c r="BW116" s="42">
        <f>('SECA - Vetor de Impacto'!AS117/'Contribuição - SECA'!$BY116)*100</f>
        <v>11.47792705133039</v>
      </c>
      <c r="BX116" s="42">
        <f>('SECA - Vetor de Impacto'!AT117/'Contribuição - SECA'!$BY116)*100</f>
        <v>6.7320928116033141</v>
      </c>
      <c r="BY116" s="77">
        <f>SUM('SECA - Vetor de Impacto'!AH117:AT117)</f>
        <v>7.217929626303845</v>
      </c>
      <c r="BZ116" s="77">
        <f t="shared" si="9"/>
        <v>100</v>
      </c>
      <c r="CA116" s="42">
        <f>('SECA - Vetor de Impacto'!AU117/'Contribuição - SECA'!$CI116)*100</f>
        <v>3.5502976076206263</v>
      </c>
      <c r="CB116" s="42">
        <f>('SECA - Vetor de Impacto'!AV117/'Contribuição - SECA'!$CI116)*100</f>
        <v>17.691651561570307</v>
      </c>
      <c r="CC116" s="42">
        <f>('SECA - Vetor de Impacto'!AW117/'Contribuição - SECA'!$CI116)*100</f>
        <v>17.691651561570307</v>
      </c>
      <c r="CD116" s="42">
        <f>('SECA - Vetor de Impacto'!AX117/'Contribuição - SECA'!$CI116)*100</f>
        <v>11.794434374380206</v>
      </c>
      <c r="CE116" s="42">
        <f>('SECA - Vetor de Impacto'!AY117/'Contribuição - SECA'!$CI116)*100</f>
        <v>17.691651561570307</v>
      </c>
      <c r="CF116" s="42">
        <f>('SECA - Vetor de Impacto'!AZ117/'Contribuição - SECA'!$CI116)*100</f>
        <v>17.691651561570307</v>
      </c>
      <c r="CG116" s="42">
        <f>('SECA - Vetor de Impacto'!BA117/'Contribuição - SECA'!$CI116)*100</f>
        <v>1.4743042967975266</v>
      </c>
      <c r="CH116" s="42">
        <f>('SECA - Vetor de Impacto'!BB117/'Contribuição - SECA'!$CI116)*100</f>
        <v>12.414357474920406</v>
      </c>
      <c r="CI116" s="77">
        <f>SUM('SECA - Vetor de Impacto'!AU117:BB117)</f>
        <v>5.6523835353630503</v>
      </c>
      <c r="CJ116" s="77">
        <f t="shared" si="10"/>
        <v>100</v>
      </c>
    </row>
    <row r="117" spans="1:88" x14ac:dyDescent="0.25">
      <c r="A117" s="34" t="s">
        <v>1099</v>
      </c>
      <c r="B117" s="34" t="s">
        <v>1100</v>
      </c>
      <c r="C117" s="42">
        <v>4.4121945840307557</v>
      </c>
      <c r="D117" s="42">
        <v>1.6502049414811917</v>
      </c>
      <c r="E117" s="42">
        <v>3.9963492348753631</v>
      </c>
      <c r="F117" s="42">
        <v>3.834785823840869</v>
      </c>
      <c r="G117" s="42">
        <v>1.9881014480934562</v>
      </c>
      <c r="H117" s="42">
        <v>4.487912551236219</v>
      </c>
      <c r="I117" s="42">
        <v>2.3851500093788598</v>
      </c>
      <c r="J117" s="42">
        <v>2.2638713476117762</v>
      </c>
      <c r="K117" s="42">
        <v>3.3899497949831399</v>
      </c>
      <c r="L117" s="42">
        <v>5.0189996865719237</v>
      </c>
      <c r="M117" s="42">
        <v>4.6215906259336279</v>
      </c>
      <c r="N117" s="42">
        <v>5.2009348628880572</v>
      </c>
      <c r="O117" s="42">
        <v>4.9364201393485336</v>
      </c>
      <c r="P117" s="42">
        <v>0.96762111373545256</v>
      </c>
      <c r="Q117" s="42">
        <v>0</v>
      </c>
      <c r="R117" s="42">
        <v>6.001957537645775</v>
      </c>
      <c r="S117" s="42">
        <v>6.001957537645775</v>
      </c>
      <c r="T117" s="42">
        <v>6.001957537645775</v>
      </c>
      <c r="U117" s="42">
        <v>6.001957537645775</v>
      </c>
      <c r="V117" s="42">
        <v>2.2507340766171673</v>
      </c>
      <c r="W117" s="42">
        <v>4.3976607115454875</v>
      </c>
      <c r="X117" s="42">
        <v>0.97552477884600852</v>
      </c>
      <c r="Y117" s="42">
        <v>3.0801549100650019</v>
      </c>
      <c r="Z117" s="42">
        <v>4.6657092709783159</v>
      </c>
      <c r="AA117" s="42">
        <v>3.7556780837940531</v>
      </c>
      <c r="AB117" s="42">
        <v>4.0864391745673361</v>
      </c>
      <c r="AC117" s="42">
        <v>3.6261826789943226</v>
      </c>
      <c r="AD117" s="74">
        <f t="shared" si="11"/>
        <v>100</v>
      </c>
      <c r="AF117" s="42">
        <f>('SECA - Vetor de Impacto'!AH118/'Contribuição - SECA'!$BA117)*100</f>
        <v>5.5283515664412084</v>
      </c>
      <c r="AG117" s="42">
        <f>('SECA - Vetor de Impacto'!AI118/'Contribuição - SECA'!$BA117)*100</f>
        <v>2.0676588258834996</v>
      </c>
      <c r="AH117" s="42">
        <f>('SECA - Vetor de Impacto'!AJ118/'Contribuição - SECA'!$BA117)*100</f>
        <v>5.0073094311461892</v>
      </c>
      <c r="AI117" s="42">
        <f>('SECA - Vetor de Impacto'!AK118/'Contribuição - SECA'!$BA117)*100</f>
        <v>4.8048751732136727</v>
      </c>
      <c r="AJ117" s="42">
        <f>('SECA - Vetor de Impacto'!AL118/'Contribuição - SECA'!$BA117)*100</f>
        <v>2.4910333271772318</v>
      </c>
      <c r="AK117" s="42">
        <f>('SECA - Vetor de Impacto'!AM118/'Contribuição - SECA'!$BA117)*100</f>
        <v>5.6232239784882898</v>
      </c>
      <c r="AL117" s="42">
        <f>('SECA - Vetor de Impacto'!AN118/'Contribuição - SECA'!$BA117)*100</f>
        <v>2.9885236336292484</v>
      </c>
      <c r="AM117" s="42">
        <f>('SECA - Vetor de Impacto'!AO118/'Contribuição - SECA'!$BA117)*100</f>
        <v>2.8365649955894354</v>
      </c>
      <c r="AN117" s="42">
        <f>('SECA - Vetor de Impacto'!AP118/'Contribuição - SECA'!$BA117)*100</f>
        <v>4.2475085589111581</v>
      </c>
      <c r="AO117" s="42">
        <f>('SECA - Vetor de Impacto'!AQ118/'Contribuição - SECA'!$BA117)*100</f>
        <v>6.2886607221841455</v>
      </c>
      <c r="AP117" s="42">
        <f>('SECA - Vetor de Impacto'!AR118/'Contribuição - SECA'!$BA117)*100</f>
        <v>5.7907187205214328</v>
      </c>
      <c r="AQ117" s="42">
        <f>('SECA - Vetor de Impacto'!AS118/'Contribuição - SECA'!$BA117)*100</f>
        <v>6.5166202098772761</v>
      </c>
      <c r="AR117" s="42">
        <f>('SECA - Vetor de Impacto'!AT118/'Contribuição - SECA'!$BA117)*100</f>
        <v>6.1851909498171782</v>
      </c>
      <c r="AS117" s="42">
        <f>('SECA - Vetor de Impacto'!AU118/'Contribuição - SECA'!$BA117)*100</f>
        <v>1.2124011300866253</v>
      </c>
      <c r="AT117" s="42">
        <f>('SECA - Vetor de Impacto'!AV118/'Contribuição - SECA'!$BA117)*100</f>
        <v>0</v>
      </c>
      <c r="AU117" s="42">
        <f>('SECA - Vetor de Impacto'!AW118/'Contribuição - SECA'!$BA117)*100</f>
        <v>7.520278338369482</v>
      </c>
      <c r="AV117" s="42">
        <f>('SECA - Vetor de Impacto'!AX118/'Contribuição - SECA'!$BA117)*100</f>
        <v>7.520278338369482</v>
      </c>
      <c r="AW117" s="42">
        <f>('SECA - Vetor de Impacto'!AY118/'Contribuição - SECA'!$BA117)*100</f>
        <v>7.520278338369482</v>
      </c>
      <c r="AX117" s="42">
        <f>('SECA - Vetor de Impacto'!AZ118/'Contribuição - SECA'!$BA117)*100</f>
        <v>7.520278338369482</v>
      </c>
      <c r="AY117" s="42">
        <f>('SECA - Vetor de Impacto'!BA118/'Contribuição - SECA'!$BA117)*100</f>
        <v>2.8201043768885574</v>
      </c>
      <c r="AZ117" s="42">
        <f>('SECA - Vetor de Impacto'!BB118/'Contribuição - SECA'!$BA117)*100</f>
        <v>5.5101410466669449</v>
      </c>
      <c r="BA117" s="77">
        <f>SUM('SECA - Vetor de Impacto'!AH118:BB118)</f>
        <v>13.297380163415816</v>
      </c>
      <c r="BB117" s="77">
        <f t="shared" si="7"/>
        <v>100.00000000000001</v>
      </c>
      <c r="BC117" s="42">
        <f>('SECA - Vetor de Impacto'!BC118/'Contribuição - SECA'!$BI117)*100</f>
        <v>4.8317969821670834</v>
      </c>
      <c r="BD117" s="42">
        <f>('SECA - Vetor de Impacto'!BD118/'Contribuição - SECA'!$BI117)*100</f>
        <v>15.25607910919965</v>
      </c>
      <c r="BE117" s="42">
        <f>('SECA - Vetor de Impacto'!BE118/'Contribuição - SECA'!$BI117)*100</f>
        <v>23.109366839302663</v>
      </c>
      <c r="BF117" s="42">
        <f>('SECA - Vetor de Impacto'!BF118/'Contribuição - SECA'!$BI117)*100</f>
        <v>18.601961144168644</v>
      </c>
      <c r="BG117" s="42">
        <f>('SECA - Vetor de Impacto'!BG118/'Contribuição - SECA'!$BI117)*100</f>
        <v>20.240228541237929</v>
      </c>
      <c r="BH117" s="42">
        <f>('SECA - Vetor de Impacto'!BH118/'Contribuição - SECA'!$BI117)*100</f>
        <v>17.960567383924026</v>
      </c>
      <c r="BI117" s="77">
        <f>SUM('SECA - Vetor de Impacto'!BC118:BH118)</f>
        <v>3.3638506721532559</v>
      </c>
      <c r="BJ117" s="77">
        <f t="shared" si="8"/>
        <v>100</v>
      </c>
      <c r="BL117" s="42">
        <f>('SECA - Vetor de Impacto'!AH118/'Contribuição - SECA'!$BY117)*100</f>
        <v>9.156501892030132</v>
      </c>
      <c r="BM117" s="42">
        <f>('SECA - Vetor de Impacto'!AI118/'Contribuição - SECA'!$BY117)*100</f>
        <v>3.4246233662492251</v>
      </c>
      <c r="BN117" s="42">
        <f>('SECA - Vetor de Impacto'!AJ118/'Contribuição - SECA'!$BY117)*100</f>
        <v>8.2935098698481067</v>
      </c>
      <c r="BO117" s="42">
        <f>('SECA - Vetor de Impacto'!AK118/'Contribuição - SECA'!$BY117)*100</f>
        <v>7.9582219194538766</v>
      </c>
      <c r="BP117" s="42">
        <f>('SECA - Vetor de Impacto'!AL118/'Contribuição - SECA'!$BY117)*100</f>
        <v>4.1258503731685572</v>
      </c>
      <c r="BQ117" s="42">
        <f>('SECA - Vetor de Impacto'!AM118/'Contribuição - SECA'!$BY117)*100</f>
        <v>9.3136372351736156</v>
      </c>
      <c r="BR117" s="42">
        <f>('SECA - Vetor de Impacto'!AN118/'Contribuição - SECA'!$BY117)*100</f>
        <v>4.9498339562580327</v>
      </c>
      <c r="BS117" s="42">
        <f>('SECA - Vetor de Impacto'!AO118/'Contribuição - SECA'!$BY117)*100</f>
        <v>4.6981477999057208</v>
      </c>
      <c r="BT117" s="42">
        <f>('SECA - Vetor de Impacto'!AP118/'Contribuição - SECA'!$BY117)*100</f>
        <v>7.0350663644787943</v>
      </c>
      <c r="BU117" s="42">
        <f>('SECA - Vetor de Impacto'!AQ118/'Contribuição - SECA'!$BY117)*100</f>
        <v>10.415787257553578</v>
      </c>
      <c r="BV117" s="42">
        <f>('SECA - Vetor de Impacto'!AR118/'Contribuição - SECA'!$BY117)*100</f>
        <v>9.5910555404133557</v>
      </c>
      <c r="BW117" s="42">
        <f>('SECA - Vetor de Impacto'!AS118/'Contribuição - SECA'!$BY117)*100</f>
        <v>10.793352152854194</v>
      </c>
      <c r="BX117" s="42">
        <f>('SECA - Vetor de Impacto'!AT118/'Contribuição - SECA'!$BY117)*100</f>
        <v>10.244412272612822</v>
      </c>
      <c r="BY117" s="77">
        <f>SUM('SECA - Vetor de Impacto'!AH118:AT118)</f>
        <v>8.0284581735269267</v>
      </c>
      <c r="BZ117" s="77">
        <f t="shared" si="9"/>
        <v>100.00000000000001</v>
      </c>
      <c r="CA117" s="42">
        <f>('SECA - Vetor de Impacto'!AU118/'Contribuição - SECA'!$CI117)*100</f>
        <v>3.059783152655251</v>
      </c>
      <c r="CB117" s="42">
        <f>('SECA - Vetor de Impacto'!AV118/'Contribuição - SECA'!$CI117)*100</f>
        <v>0</v>
      </c>
      <c r="CC117" s="42">
        <f>('SECA - Vetor de Impacto'!AW118/'Contribuição - SECA'!$CI117)*100</f>
        <v>18.979214380455986</v>
      </c>
      <c r="CD117" s="42">
        <f>('SECA - Vetor de Impacto'!AX118/'Contribuição - SECA'!$CI117)*100</f>
        <v>18.979214380455986</v>
      </c>
      <c r="CE117" s="42">
        <f>('SECA - Vetor de Impacto'!AY118/'Contribuição - SECA'!$CI117)*100</f>
        <v>18.979214380455986</v>
      </c>
      <c r="CF117" s="42">
        <f>('SECA - Vetor de Impacto'!AZ118/'Contribuição - SECA'!$CI117)*100</f>
        <v>18.979214380455986</v>
      </c>
      <c r="CG117" s="42">
        <f>('SECA - Vetor de Impacto'!BA118/'Contribuição - SECA'!$CI117)*100</f>
        <v>7.1172053926709999</v>
      </c>
      <c r="CH117" s="42">
        <f>('SECA - Vetor de Impacto'!BB118/'Contribuição - SECA'!$CI117)*100</f>
        <v>13.906153932849822</v>
      </c>
      <c r="CI117" s="77">
        <f>SUM('SECA - Vetor de Impacto'!AU118:BB118)</f>
        <v>5.2689219898888906</v>
      </c>
      <c r="CJ117" s="77">
        <f t="shared" si="10"/>
        <v>100.00000000000001</v>
      </c>
    </row>
    <row r="118" spans="1:88" x14ac:dyDescent="0.25">
      <c r="A118" s="34" t="s">
        <v>1101</v>
      </c>
      <c r="B118" s="34" t="s">
        <v>1102</v>
      </c>
      <c r="C118" s="42">
        <v>4.5503470237052053</v>
      </c>
      <c r="D118" s="42">
        <v>1.6188747666768304</v>
      </c>
      <c r="E118" s="42">
        <v>4.7245816187445806</v>
      </c>
      <c r="F118" s="42">
        <v>5.0492837233266155</v>
      </c>
      <c r="G118" s="42">
        <v>1.2989972422422971</v>
      </c>
      <c r="H118" s="42">
        <v>5.3716356304817845</v>
      </c>
      <c r="I118" s="42">
        <v>2.9662445739275531</v>
      </c>
      <c r="J118" s="42">
        <v>1.2566054139120604</v>
      </c>
      <c r="K118" s="42">
        <v>3.8040390894283851</v>
      </c>
      <c r="L118" s="42">
        <v>3.6339000786885887</v>
      </c>
      <c r="M118" s="42">
        <v>3.9540562892704614</v>
      </c>
      <c r="N118" s="42">
        <v>4.0679591602278942</v>
      </c>
      <c r="O118" s="42">
        <v>3.0715138520836009</v>
      </c>
      <c r="P118" s="42">
        <v>0.72926745477364763</v>
      </c>
      <c r="Q118" s="42">
        <v>6.160573641754481</v>
      </c>
      <c r="R118" s="42">
        <v>0</v>
      </c>
      <c r="S118" s="42">
        <v>6.160573641754481</v>
      </c>
      <c r="T118" s="42">
        <v>6.160573641754481</v>
      </c>
      <c r="U118" s="42">
        <v>6.160573641754481</v>
      </c>
      <c r="V118" s="42">
        <v>3.0802868208772396</v>
      </c>
      <c r="W118" s="42">
        <v>4.4197826171976224</v>
      </c>
      <c r="X118" s="42">
        <v>1.3407309027509706</v>
      </c>
      <c r="Y118" s="42">
        <v>4.830269821941175</v>
      </c>
      <c r="Z118" s="42">
        <v>4.63960420748462</v>
      </c>
      <c r="AA118" s="42">
        <v>3.9398880271630361</v>
      </c>
      <c r="AB118" s="42">
        <v>3.8012050129974471</v>
      </c>
      <c r="AC118" s="42">
        <v>3.2086321050804583</v>
      </c>
      <c r="AD118" s="74">
        <f t="shared" si="11"/>
        <v>99.999999999999986</v>
      </c>
      <c r="AF118" s="42">
        <f>('SECA - Vetor de Impacto'!AH119/'Contribuição - SECA'!$BA118)*100</f>
        <v>5.8159077462976878</v>
      </c>
      <c r="AG118" s="42">
        <f>('SECA - Vetor de Impacto'!AI119/'Contribuição - SECA'!$BA118)*100</f>
        <v>2.0691226947643027</v>
      </c>
      <c r="AH118" s="42">
        <f>('SECA - Vetor de Impacto'!AJ119/'Contribuição - SECA'!$BA118)*100</f>
        <v>6.038601164114735</v>
      </c>
      <c r="AI118" s="42">
        <f>('SECA - Vetor de Impacto'!AK119/'Contribuição - SECA'!$BA118)*100</f>
        <v>6.4536107173290143</v>
      </c>
      <c r="AJ118" s="42">
        <f>('SECA - Vetor de Impacto'!AL119/'Contribuição - SECA'!$BA118)*100</f>
        <v>1.6602795532338614</v>
      </c>
      <c r="AK118" s="42">
        <f>('SECA - Vetor de Impacto'!AM119/'Contribuição - SECA'!$BA118)*100</f>
        <v>6.8656164268036761</v>
      </c>
      <c r="AL118" s="42">
        <f>('SECA - Vetor de Impacto'!AN119/'Contribuição - SECA'!$BA118)*100</f>
        <v>3.7912283843511037</v>
      </c>
      <c r="AM118" s="42">
        <f>('SECA - Vetor de Impacto'!AO119/'Contribuição - SECA'!$BA118)*100</f>
        <v>1.6060975399761579</v>
      </c>
      <c r="AN118" s="42">
        <f>('SECA - Vetor de Impacto'!AP119/'Contribuição - SECA'!$BA118)*100</f>
        <v>4.8620336629646568</v>
      </c>
      <c r="AO118" s="42">
        <f>('SECA - Vetor de Impacto'!AQ119/'Contribuição - SECA'!$BA118)*100</f>
        <v>4.6445749097411992</v>
      </c>
      <c r="AP118" s="42">
        <f>('SECA - Vetor de Impacto'!AR119/'Contribuição - SECA'!$BA118)*100</f>
        <v>5.0537742467254487</v>
      </c>
      <c r="AQ118" s="42">
        <f>('SECA - Vetor de Impacto'!AS119/'Contribuição - SECA'!$BA118)*100</f>
        <v>5.1993562399395552</v>
      </c>
      <c r="AR118" s="42">
        <f>('SECA - Vetor de Impacto'!AT119/'Contribuição - SECA'!$BA118)*100</f>
        <v>3.9257755753863055</v>
      </c>
      <c r="AS118" s="42">
        <f>('SECA - Vetor de Impacto'!AU119/'Contribuição - SECA'!$BA118)*100</f>
        <v>0.93209423748240972</v>
      </c>
      <c r="AT118" s="42">
        <f>('SECA - Vetor de Impacto'!AV119/'Contribuição - SECA'!$BA118)*100</f>
        <v>7.8739770347322953</v>
      </c>
      <c r="AU118" s="42">
        <f>('SECA - Vetor de Impacto'!AW119/'Contribuição - SECA'!$BA118)*100</f>
        <v>0</v>
      </c>
      <c r="AV118" s="42">
        <f>('SECA - Vetor de Impacto'!AX119/'Contribuição - SECA'!$BA118)*100</f>
        <v>7.8739770347322953</v>
      </c>
      <c r="AW118" s="42">
        <f>('SECA - Vetor de Impacto'!AY119/'Contribuição - SECA'!$BA118)*100</f>
        <v>7.8739770347322953</v>
      </c>
      <c r="AX118" s="42">
        <f>('SECA - Vetor de Impacto'!AZ119/'Contribuição - SECA'!$BA118)*100</f>
        <v>7.8739770347322953</v>
      </c>
      <c r="AY118" s="42">
        <f>('SECA - Vetor de Impacto'!BA119/'Contribuição - SECA'!$BA118)*100</f>
        <v>3.9369885173661467</v>
      </c>
      <c r="AZ118" s="42">
        <f>('SECA - Vetor de Impacto'!BB119/'Contribuição - SECA'!$BA118)*100</f>
        <v>5.6490302445945551</v>
      </c>
      <c r="BA118" s="77">
        <f>SUM('SECA - Vetor de Impacto'!AH119:BB119)</f>
        <v>12.700062440987278</v>
      </c>
      <c r="BB118" s="77">
        <f t="shared" si="7"/>
        <v>99.999999999999972</v>
      </c>
      <c r="BC118" s="42">
        <f>('SECA - Vetor de Impacto'!BC119/'Contribuição - SECA'!$BI118)*100</f>
        <v>6.1613537018096318</v>
      </c>
      <c r="BD118" s="42">
        <f>('SECA - Vetor de Impacto'!BD119/'Contribuição - SECA'!$BI118)*100</f>
        <v>22.197594451721578</v>
      </c>
      <c r="BE118" s="42">
        <f>('SECA - Vetor de Impacto'!BE119/'Contribuição - SECA'!$BI118)*100</f>
        <v>21.321387088238509</v>
      </c>
      <c r="BF118" s="42">
        <f>('SECA - Vetor de Impacto'!BF119/'Contribuição - SECA'!$BI118)*100</f>
        <v>18.10582841871387</v>
      </c>
      <c r="BG118" s="42">
        <f>('SECA - Vetor de Impacto'!BG119/'Contribuição - SECA'!$BI118)*100</f>
        <v>17.468508057891256</v>
      </c>
      <c r="BH118" s="42">
        <f>('SECA - Vetor de Impacto'!BH119/'Contribuição - SECA'!$BI118)*100</f>
        <v>14.745328281625156</v>
      </c>
      <c r="BI118" s="77">
        <f>SUM('SECA - Vetor de Impacto'!BC119:BH119)</f>
        <v>3.5321921857946563</v>
      </c>
      <c r="BJ118" s="77">
        <f t="shared" si="8"/>
        <v>100</v>
      </c>
      <c r="BL118" s="42">
        <f>('SECA - Vetor de Impacto'!AH119/'Contribuição - SECA'!$BY118)*100</f>
        <v>10.029851802926744</v>
      </c>
      <c r="BM118" s="42">
        <f>('SECA - Vetor de Impacto'!AI119/'Contribuição - SECA'!$BY118)*100</f>
        <v>3.568315540040917</v>
      </c>
      <c r="BN118" s="42">
        <f>('SECA - Vetor de Impacto'!AJ119/'Contribuição - SECA'!$BY118)*100</f>
        <v>10.413898812546885</v>
      </c>
      <c r="BO118" s="42">
        <f>('SECA - Vetor de Impacto'!AK119/'Contribuição - SECA'!$BY118)*100</f>
        <v>11.129605542624889</v>
      </c>
      <c r="BP118" s="42">
        <f>('SECA - Vetor de Impacto'!AL119/'Contribuição - SECA'!$BY118)*100</f>
        <v>2.8632431250247521</v>
      </c>
      <c r="BQ118" s="42">
        <f>('SECA - Vetor de Impacto'!AM119/'Contribuição - SECA'!$BY118)*100</f>
        <v>11.84013197946893</v>
      </c>
      <c r="BR118" s="42">
        <f>('SECA - Vetor de Impacto'!AN119/'Contribuição - SECA'!$BY118)*100</f>
        <v>6.5381812272206963</v>
      </c>
      <c r="BS118" s="42">
        <f>('SECA - Vetor de Impacto'!AO119/'Contribuição - SECA'!$BY118)*100</f>
        <v>2.769803272285527</v>
      </c>
      <c r="BT118" s="42">
        <f>('SECA - Vetor de Impacto'!AP119/'Contribuição - SECA'!$BY118)*100</f>
        <v>8.384843643955648</v>
      </c>
      <c r="BU118" s="42">
        <f>('SECA - Vetor de Impacto'!AQ119/'Contribuição - SECA'!$BY118)*100</f>
        <v>8.0098241004512083</v>
      </c>
      <c r="BV118" s="42">
        <f>('SECA - Vetor de Impacto'!AR119/'Contribuição - SECA'!$BY118)*100</f>
        <v>8.7155107940581669</v>
      </c>
      <c r="BW118" s="42">
        <f>('SECA - Vetor de Impacto'!AS119/'Contribuição - SECA'!$BY118)*100</f>
        <v>8.9665749238222077</v>
      </c>
      <c r="BX118" s="42">
        <f>('SECA - Vetor de Impacto'!AT119/'Contribuição - SECA'!$BY118)*100</f>
        <v>6.770215235573426</v>
      </c>
      <c r="BY118" s="77">
        <f>SUM('SECA - Vetor de Impacto'!AH119:AT119)</f>
        <v>7.3642555224444024</v>
      </c>
      <c r="BZ118" s="77">
        <f t="shared" si="9"/>
        <v>100</v>
      </c>
      <c r="CA118" s="42">
        <f>('SECA - Vetor de Impacto'!AU119/'Contribuição - SECA'!$CI118)*100</f>
        <v>2.2185313669752702</v>
      </c>
      <c r="CB118" s="42">
        <f>('SECA - Vetor de Impacto'!AV119/'Contribuição - SECA'!$CI118)*100</f>
        <v>18.741307833400469</v>
      </c>
      <c r="CC118" s="42">
        <f>('SECA - Vetor de Impacto'!AW119/'Contribuição - SECA'!$CI118)*100</f>
        <v>0</v>
      </c>
      <c r="CD118" s="42">
        <f>('SECA - Vetor de Impacto'!AX119/'Contribuição - SECA'!$CI118)*100</f>
        <v>18.741307833400469</v>
      </c>
      <c r="CE118" s="42">
        <f>('SECA - Vetor de Impacto'!AY119/'Contribuição - SECA'!$CI118)*100</f>
        <v>18.741307833400469</v>
      </c>
      <c r="CF118" s="42">
        <f>('SECA - Vetor de Impacto'!AZ119/'Contribuição - SECA'!$CI118)*100</f>
        <v>18.741307833400469</v>
      </c>
      <c r="CG118" s="42">
        <f>('SECA - Vetor de Impacto'!BA119/'Contribuição - SECA'!$CI118)*100</f>
        <v>9.370653916700233</v>
      </c>
      <c r="CH118" s="42">
        <f>('SECA - Vetor de Impacto'!BB119/'Contribuição - SECA'!$CI118)*100</f>
        <v>13.445583382722623</v>
      </c>
      <c r="CI118" s="77">
        <f>SUM('SECA - Vetor de Impacto'!AU119:BB119)</f>
        <v>5.3358069185428745</v>
      </c>
      <c r="CJ118" s="77">
        <f t="shared" si="10"/>
        <v>100</v>
      </c>
    </row>
    <row r="119" spans="1:88" x14ac:dyDescent="0.25">
      <c r="A119" s="34" t="s">
        <v>1103</v>
      </c>
      <c r="B119" s="34" t="s">
        <v>1104</v>
      </c>
      <c r="C119" s="42">
        <v>3.5880982206585812</v>
      </c>
      <c r="D119" s="42">
        <v>2.5338350421776621</v>
      </c>
      <c r="E119" s="42">
        <v>3.9948836522269566</v>
      </c>
      <c r="F119" s="42">
        <v>4.1568803701939796</v>
      </c>
      <c r="G119" s="42">
        <v>0.77514766524804612</v>
      </c>
      <c r="H119" s="42">
        <v>5.4418199724240832</v>
      </c>
      <c r="I119" s="42">
        <v>4.0939386074549082</v>
      </c>
      <c r="J119" s="42">
        <v>3.2669907822302298</v>
      </c>
      <c r="K119" s="42">
        <v>4.3579487418627831</v>
      </c>
      <c r="L119" s="42">
        <v>3.9802909600140044</v>
      </c>
      <c r="M119" s="42">
        <v>4.5862611838703371</v>
      </c>
      <c r="N119" s="42">
        <v>5.6880082625993005</v>
      </c>
      <c r="O119" s="42">
        <v>3.1724251257706304</v>
      </c>
      <c r="P119" s="42">
        <v>2.1839917075013915</v>
      </c>
      <c r="Q119" s="42">
        <v>0</v>
      </c>
      <c r="R119" s="42">
        <v>0</v>
      </c>
      <c r="S119" s="42">
        <v>5.9975252153366405</v>
      </c>
      <c r="T119" s="42">
        <v>5.9975252153366405</v>
      </c>
      <c r="U119" s="42">
        <v>5.9975252153366405</v>
      </c>
      <c r="V119" s="42">
        <v>2.7488657236959595</v>
      </c>
      <c r="W119" s="42">
        <v>4.8713052961943655</v>
      </c>
      <c r="X119" s="42">
        <v>3.5935584967926166</v>
      </c>
      <c r="Y119" s="42">
        <v>4.639135659055551</v>
      </c>
      <c r="Z119" s="42">
        <v>4.3480845700193207</v>
      </c>
      <c r="AA119" s="42">
        <v>4.3180803073071123</v>
      </c>
      <c r="AB119" s="42">
        <v>2.1693176310792111</v>
      </c>
      <c r="AC119" s="42">
        <v>3.4985563756130404</v>
      </c>
      <c r="AD119" s="74">
        <f t="shared" si="11"/>
        <v>99.999999999999972</v>
      </c>
      <c r="AF119" s="42">
        <f>('SECA - Vetor de Impacto'!AH120/'Contribuição - SECA'!$BA119)*100</f>
        <v>4.6337941837142536</v>
      </c>
      <c r="AG119" s="42">
        <f>('SECA - Vetor de Impacto'!AI120/'Contribuição - SECA'!$BA119)*100</f>
        <v>3.272282239469785</v>
      </c>
      <c r="AH119" s="42">
        <f>('SECA - Vetor de Impacto'!AJ120/'Contribuição - SECA'!$BA119)*100</f>
        <v>5.1591309640645022</v>
      </c>
      <c r="AI119" s="42">
        <f>('SECA - Vetor de Impacto'!AK120/'Contribuição - SECA'!$BA119)*100</f>
        <v>5.3683391304336494</v>
      </c>
      <c r="AJ119" s="42">
        <f>('SECA - Vetor de Impacto'!AL120/'Contribuição - SECA'!$BA119)*100</f>
        <v>1.0010525135755077</v>
      </c>
      <c r="AK119" s="42">
        <f>('SECA - Vetor de Impacto'!AM120/'Contribuição - SECA'!$BA119)*100</f>
        <v>7.0277545892850251</v>
      </c>
      <c r="AL119" s="42">
        <f>('SECA - Vetor de Impacto'!AN120/'Contribuição - SECA'!$BA119)*100</f>
        <v>5.2870539603639477</v>
      </c>
      <c r="AM119" s="42">
        <f>('SECA - Vetor de Impacto'!AO120/'Contribuição - SECA'!$BA119)*100</f>
        <v>4.2191049280049793</v>
      </c>
      <c r="AN119" s="42">
        <f>('SECA - Vetor de Impacto'!AP120/'Contribuição - SECA'!$BA119)*100</f>
        <v>5.6280057822001632</v>
      </c>
      <c r="AO119" s="42">
        <f>('SECA - Vetor de Impacto'!AQ120/'Contribuição - SECA'!$BA119)*100</f>
        <v>5.1402854564605596</v>
      </c>
      <c r="AP119" s="42">
        <f>('SECA - Vetor de Impacto'!AR120/'Contribuição - SECA'!$BA119)*100</f>
        <v>5.9228563689965368</v>
      </c>
      <c r="AQ119" s="42">
        <f>('SECA - Vetor de Impacto'!AS120/'Contribuição - SECA'!$BA119)*100</f>
        <v>7.3456906648763711</v>
      </c>
      <c r="AR119" s="42">
        <f>('SECA - Vetor de Impacto'!AT120/'Contribuição - SECA'!$BA119)*100</f>
        <v>4.0969795674564091</v>
      </c>
      <c r="AS119" s="42">
        <f>('SECA - Vetor de Impacto'!AU120/'Contribuição - SECA'!$BA119)*100</f>
        <v>2.8204824531371364</v>
      </c>
      <c r="AT119" s="42">
        <f>('SECA - Vetor de Impacto'!AV120/'Contribuição - SECA'!$BA119)*100</f>
        <v>0</v>
      </c>
      <c r="AU119" s="42">
        <f>('SECA - Vetor de Impacto'!AW120/'Contribuição - SECA'!$BA119)*100</f>
        <v>0</v>
      </c>
      <c r="AV119" s="42">
        <f>('SECA - Vetor de Impacto'!AX120/'Contribuição - SECA'!$BA119)*100</f>
        <v>7.7454115663549263</v>
      </c>
      <c r="AW119" s="42">
        <f>('SECA - Vetor de Impacto'!AY120/'Contribuição - SECA'!$BA119)*100</f>
        <v>7.7454115663549263</v>
      </c>
      <c r="AX119" s="42">
        <f>('SECA - Vetor de Impacto'!AZ120/'Contribuição - SECA'!$BA119)*100</f>
        <v>7.7454115663549263</v>
      </c>
      <c r="AY119" s="42">
        <f>('SECA - Vetor de Impacto'!BA120/'Contribuição - SECA'!$BA119)*100</f>
        <v>3.5499803012460065</v>
      </c>
      <c r="AZ119" s="42">
        <f>('SECA - Vetor de Impacto'!BB120/'Contribuição - SECA'!$BA119)*100</f>
        <v>6.2909721976503672</v>
      </c>
      <c r="BA119" s="77">
        <f>SUM('SECA - Vetor de Impacto'!AH120:BB120)</f>
        <v>12.910869763769194</v>
      </c>
      <c r="BB119" s="77">
        <f t="shared" si="7"/>
        <v>99.999999999999986</v>
      </c>
      <c r="BC119" s="42">
        <f>('SECA - Vetor de Impacto'!BC120/'Contribuição - SECA'!$BI119)*100</f>
        <v>15.924141480488837</v>
      </c>
      <c r="BD119" s="42">
        <f>('SECA - Vetor de Impacto'!BD120/'Contribuição - SECA'!$BI119)*100</f>
        <v>20.557409222061338</v>
      </c>
      <c r="BE119" s="42">
        <f>('SECA - Vetor de Impacto'!BE120/'Contribuição - SECA'!$BI119)*100</f>
        <v>19.267674068452468</v>
      </c>
      <c r="BF119" s="42">
        <f>('SECA - Vetor de Impacto'!BF120/'Contribuição - SECA'!$BI119)*100</f>
        <v>19.134716131389968</v>
      </c>
      <c r="BG119" s="42">
        <f>('SECA - Vetor de Impacto'!BG120/'Contribuição - SECA'!$BI119)*100</f>
        <v>9.6129006677521751</v>
      </c>
      <c r="BH119" s="42">
        <f>('SECA - Vetor de Impacto'!BH120/'Contribuição - SECA'!$BI119)*100</f>
        <v>15.503158429855215</v>
      </c>
      <c r="BI119" s="77">
        <f>SUM('SECA - Vetor de Impacto'!BC120:BH120)</f>
        <v>3.7626741413541822</v>
      </c>
      <c r="BJ119" s="77">
        <f t="shared" si="8"/>
        <v>100</v>
      </c>
      <c r="BL119" s="42">
        <f>('SECA - Vetor de Impacto'!AH120/'Contribuição - SECA'!$BY119)*100</f>
        <v>7.2287452866269266</v>
      </c>
      <c r="BM119" s="42">
        <f>('SECA - Vetor de Impacto'!AI120/'Contribuição - SECA'!$BY119)*100</f>
        <v>5.1047789084408075</v>
      </c>
      <c r="BN119" s="42">
        <f>('SECA - Vetor de Impacto'!AJ120/'Contribuição - SECA'!$BY119)*100</f>
        <v>8.0482736524303231</v>
      </c>
      <c r="BO119" s="42">
        <f>('SECA - Vetor de Impacto'!AK120/'Contribuição - SECA'!$BY119)*100</f>
        <v>8.3746395820782009</v>
      </c>
      <c r="BP119" s="42">
        <f>('SECA - Vetor de Impacto'!AL120/'Contribuição - SECA'!$BY119)*100</f>
        <v>1.5616476158150454</v>
      </c>
      <c r="BQ119" s="42">
        <f>('SECA - Vetor de Impacto'!AM120/'Contribuição - SECA'!$BY119)*100</f>
        <v>10.963337137719884</v>
      </c>
      <c r="BR119" s="42">
        <f>('SECA - Vetor de Impacto'!AN120/'Contribuição - SECA'!$BY119)*100</f>
        <v>8.2478342543665963</v>
      </c>
      <c r="BS119" s="42">
        <f>('SECA - Vetor de Impacto'!AO120/'Contribuição - SECA'!$BY119)*100</f>
        <v>6.5818276886984775</v>
      </c>
      <c r="BT119" s="42">
        <f>('SECA - Vetor de Impacto'!AP120/'Contribuição - SECA'!$BY119)*100</f>
        <v>8.7797210359866291</v>
      </c>
      <c r="BU119" s="42">
        <f>('SECA - Vetor de Impacto'!AQ120/'Contribuição - SECA'!$BY119)*100</f>
        <v>8.0188745533626768</v>
      </c>
      <c r="BV119" s="42">
        <f>('SECA - Vetor de Impacto'!AR120/'Contribuição - SECA'!$BY119)*100</f>
        <v>9.2396896286907246</v>
      </c>
      <c r="BW119" s="42">
        <f>('SECA - Vetor de Impacto'!AS120/'Contribuição - SECA'!$BY119)*100</f>
        <v>11.4593192242694</v>
      </c>
      <c r="BX119" s="42">
        <f>('SECA - Vetor de Impacto'!AT120/'Contribuição - SECA'!$BY119)*100</f>
        <v>6.3913114315142918</v>
      </c>
      <c r="BY119" s="77">
        <f>SUM('SECA - Vetor de Impacto'!AH120:AT120)</f>
        <v>8.2761683868877931</v>
      </c>
      <c r="BZ119" s="77">
        <f t="shared" si="9"/>
        <v>99.999999999999986</v>
      </c>
      <c r="CA119" s="42">
        <f>('SECA - Vetor de Impacto'!AU120/'Contribuição - SECA'!$CI119)*100</f>
        <v>7.8570070997654406</v>
      </c>
      <c r="CB119" s="42">
        <f>('SECA - Vetor de Impacto'!AV120/'Contribuição - SECA'!$CI119)*100</f>
        <v>0</v>
      </c>
      <c r="CC119" s="42">
        <f>('SECA - Vetor de Impacto'!AW120/'Contribuição - SECA'!$CI119)*100</f>
        <v>0</v>
      </c>
      <c r="CD119" s="42">
        <f>('SECA - Vetor de Impacto'!AX120/'Contribuição - SECA'!$CI119)*100</f>
        <v>21.576363150129872</v>
      </c>
      <c r="CE119" s="42">
        <f>('SECA - Vetor de Impacto'!AY120/'Contribuição - SECA'!$CI119)*100</f>
        <v>21.576363150129872</v>
      </c>
      <c r="CF119" s="42">
        <f>('SECA - Vetor de Impacto'!AZ120/'Contribuição - SECA'!$CI119)*100</f>
        <v>21.576363150129872</v>
      </c>
      <c r="CG119" s="42">
        <f>('SECA - Vetor de Impacto'!BA120/'Contribuição - SECA'!$CI119)*100</f>
        <v>9.8891664438095237</v>
      </c>
      <c r="CH119" s="42">
        <f>('SECA - Vetor de Impacto'!BB120/'Contribuição - SECA'!$CI119)*100</f>
        <v>17.524737006035419</v>
      </c>
      <c r="CI119" s="77">
        <f>SUM('SECA - Vetor de Impacto'!AU120:BB120)</f>
        <v>4.6347013768813987</v>
      </c>
      <c r="CJ119" s="77">
        <f t="shared" si="10"/>
        <v>100</v>
      </c>
    </row>
    <row r="120" spans="1:88" x14ac:dyDescent="0.25">
      <c r="A120" s="34" t="s">
        <v>1105</v>
      </c>
      <c r="B120" s="34" t="s">
        <v>1106</v>
      </c>
      <c r="C120" s="42">
        <v>3.8619651431131752</v>
      </c>
      <c r="D120" s="42">
        <v>2.9385489474299886</v>
      </c>
      <c r="E120" s="42">
        <v>3.9922711406955553</v>
      </c>
      <c r="F120" s="42">
        <v>4.3432263428802367</v>
      </c>
      <c r="G120" s="42">
        <v>1.0283155135657649</v>
      </c>
      <c r="H120" s="42">
        <v>3.6707584537108731</v>
      </c>
      <c r="I120" s="42">
        <v>5.1576264687356606</v>
      </c>
      <c r="J120" s="42">
        <v>2.8020501035430065</v>
      </c>
      <c r="K120" s="42">
        <v>2.9936332657230262</v>
      </c>
      <c r="L120" s="42">
        <v>5.1287727730762125</v>
      </c>
      <c r="M120" s="42">
        <v>3.7961050673508212</v>
      </c>
      <c r="N120" s="42">
        <v>4.7951380962298416</v>
      </c>
      <c r="O120" s="42">
        <v>4.6798553200053723</v>
      </c>
      <c r="P120" s="42">
        <v>0.60059864665534091</v>
      </c>
      <c r="Q120" s="42">
        <v>0</v>
      </c>
      <c r="R120" s="42">
        <v>6.7434303744719468</v>
      </c>
      <c r="S120" s="42">
        <v>6.7434303744719468</v>
      </c>
      <c r="T120" s="42">
        <v>6.7434303744719468</v>
      </c>
      <c r="U120" s="42">
        <v>0</v>
      </c>
      <c r="V120" s="42">
        <v>3.9336677184419688</v>
      </c>
      <c r="W120" s="42">
        <v>4.550149336233992</v>
      </c>
      <c r="X120" s="42">
        <v>2.9769551446532461</v>
      </c>
      <c r="Y120" s="42">
        <v>3.7900432655332792</v>
      </c>
      <c r="Z120" s="42">
        <v>4.1234686622882624</v>
      </c>
      <c r="AA120" s="42">
        <v>3.4924795503873107</v>
      </c>
      <c r="AB120" s="42">
        <v>4.3043172603012447</v>
      </c>
      <c r="AC120" s="42">
        <v>2.8097626560299789</v>
      </c>
      <c r="AD120" s="74">
        <f t="shared" si="11"/>
        <v>100</v>
      </c>
      <c r="AF120" s="42">
        <f>('SECA - Vetor de Impacto'!AH121/'Contribuição - SECA'!$BA120)*100</f>
        <v>4.9195144755138429</v>
      </c>
      <c r="AG120" s="42">
        <f>('SECA - Vetor de Impacto'!AI121/'Contribuição - SECA'!$BA120)*100</f>
        <v>3.74323266735506</v>
      </c>
      <c r="AH120" s="42">
        <f>('SECA - Vetor de Impacto'!AJ121/'Contribuição - SECA'!$BA120)*100</f>
        <v>5.085503089496008</v>
      </c>
      <c r="AI120" s="42">
        <f>('SECA - Vetor de Impacto'!AK121/'Contribuição - SECA'!$BA120)*100</f>
        <v>5.5325628462323548</v>
      </c>
      <c r="AJ120" s="42">
        <f>('SECA - Vetor de Impacto'!AL121/'Contribuição - SECA'!$BA120)*100</f>
        <v>1.3099064509692242</v>
      </c>
      <c r="AK120" s="42">
        <f>('SECA - Vetor de Impacto'!AM121/'Contribuição - SECA'!$BA120)*100</f>
        <v>4.6759483009182219</v>
      </c>
      <c r="AL120" s="42">
        <f>('SECA - Vetor de Impacto'!AN121/'Contribuição - SECA'!$BA120)*100</f>
        <v>6.5699759402242917</v>
      </c>
      <c r="AM120" s="42">
        <f>('SECA - Vetor de Impacto'!AO121/'Contribuição - SECA'!$BA120)*100</f>
        <v>3.5693553759998089</v>
      </c>
      <c r="AN120" s="42">
        <f>('SECA - Vetor de Impacto'!AP121/'Contribuição - SECA'!$BA120)*100</f>
        <v>3.8134011155865628</v>
      </c>
      <c r="AO120" s="42">
        <f>('SECA - Vetor de Impacto'!AQ121/'Contribuição - SECA'!$BA120)*100</f>
        <v>6.5332210322412791</v>
      </c>
      <c r="AP120" s="42">
        <f>('SECA - Vetor de Impacto'!AR121/'Contribuição - SECA'!$BA120)*100</f>
        <v>4.8356194676448281</v>
      </c>
      <c r="AQ120" s="42">
        <f>('SECA - Vetor de Impacto'!AS121/'Contribuição - SECA'!$BA120)*100</f>
        <v>6.1082248032602946</v>
      </c>
      <c r="AR120" s="42">
        <f>('SECA - Vetor de Impacto'!AT121/'Contribuição - SECA'!$BA120)*100</f>
        <v>5.9613733259948836</v>
      </c>
      <c r="AS120" s="42">
        <f>('SECA - Vetor de Impacto'!AU121/'Contribuição - SECA'!$BA120)*100</f>
        <v>0.76506483790094282</v>
      </c>
      <c r="AT120" s="42">
        <f>('SECA - Vetor de Impacto'!AV121/'Contribuição - SECA'!$BA120)*100</f>
        <v>0</v>
      </c>
      <c r="AU120" s="42">
        <f>('SECA - Vetor de Impacto'!AW121/'Contribuição - SECA'!$BA120)*100</f>
        <v>8.5900317875712879</v>
      </c>
      <c r="AV120" s="42">
        <f>('SECA - Vetor de Impacto'!AX121/'Contribuição - SECA'!$BA120)*100</f>
        <v>8.5900317875712879</v>
      </c>
      <c r="AW120" s="42">
        <f>('SECA - Vetor de Impacto'!AY121/'Contribuição - SECA'!$BA120)*100</f>
        <v>8.5900317875712879</v>
      </c>
      <c r="AX120" s="42">
        <f>('SECA - Vetor de Impacto'!AZ121/'Contribuição - SECA'!$BA120)*100</f>
        <v>0</v>
      </c>
      <c r="AY120" s="42">
        <f>('SECA - Vetor de Impacto'!BA121/'Contribuição - SECA'!$BA120)*100</f>
        <v>5.010851876083251</v>
      </c>
      <c r="AZ120" s="42">
        <f>('SECA - Vetor de Impacto'!BB121/'Contribuição - SECA'!$BA120)*100</f>
        <v>5.796149031865264</v>
      </c>
      <c r="BA120" s="77">
        <f>SUM('SECA - Vetor de Impacto'!AH121:BB121)</f>
        <v>11.641400459622002</v>
      </c>
      <c r="BB120" s="77">
        <f t="shared" si="7"/>
        <v>99.999999999999986</v>
      </c>
      <c r="BC120" s="42">
        <f>('SECA - Vetor de Impacto'!BC121/'Contribuição - SECA'!$BI120)*100</f>
        <v>13.848218213926792</v>
      </c>
      <c r="BD120" s="42">
        <f>('SECA - Vetor de Impacto'!BD121/'Contribuição - SECA'!$BI120)*100</f>
        <v>17.630546525228883</v>
      </c>
      <c r="BE120" s="42">
        <f>('SECA - Vetor de Impacto'!BE121/'Contribuição - SECA'!$BI120)*100</f>
        <v>19.181576832360349</v>
      </c>
      <c r="BF120" s="42">
        <f>('SECA - Vetor de Impacto'!BF121/'Contribuição - SECA'!$BI120)*100</f>
        <v>16.246337808718945</v>
      </c>
      <c r="BG120" s="42">
        <f>('SECA - Vetor de Impacto'!BG121/'Contribuição - SECA'!$BI120)*100</f>
        <v>20.022849450614132</v>
      </c>
      <c r="BH120" s="42">
        <f>('SECA - Vetor de Impacto'!BH121/'Contribuição - SECA'!$BI120)*100</f>
        <v>13.07047116915089</v>
      </c>
      <c r="BI120" s="77">
        <f>SUM('SECA - Vetor de Impacto'!BC121:BH121)</f>
        <v>3.1878473336913005</v>
      </c>
      <c r="BJ120" s="77">
        <f t="shared" si="8"/>
        <v>100</v>
      </c>
      <c r="BL120" s="42">
        <f>('SECA - Vetor de Impacto'!AH121/'Contribuição - SECA'!$BY120)*100</f>
        <v>7.8513950729095168</v>
      </c>
      <c r="BM120" s="42">
        <f>('SECA - Vetor de Impacto'!AI121/'Contribuição - SECA'!$BY120)*100</f>
        <v>5.9740851800534092</v>
      </c>
      <c r="BN120" s="42">
        <f>('SECA - Vetor de Impacto'!AJ121/'Contribuição - SECA'!$BY120)*100</f>
        <v>8.1163078386845449</v>
      </c>
      <c r="BO120" s="42">
        <f>('SECA - Vetor de Impacto'!AK121/'Contribuição - SECA'!$BY120)*100</f>
        <v>8.829801576492736</v>
      </c>
      <c r="BP120" s="42">
        <f>('SECA - Vetor de Impacto'!AL121/'Contribuição - SECA'!$BY120)*100</f>
        <v>2.0905707476423139</v>
      </c>
      <c r="BQ120" s="42">
        <f>('SECA - Vetor de Impacto'!AM121/'Contribuição - SECA'!$BY120)*100</f>
        <v>7.4626708862716216</v>
      </c>
      <c r="BR120" s="42">
        <f>('SECA - Vetor de Impacto'!AN121/'Contribuição - SECA'!$BY120)*100</f>
        <v>10.485481236605814</v>
      </c>
      <c r="BS120" s="42">
        <f>('SECA - Vetor de Impacto'!AO121/'Contribuição - SECA'!$BY120)*100</f>
        <v>5.6965823257712538</v>
      </c>
      <c r="BT120" s="42">
        <f>('SECA - Vetor de Impacto'!AP121/'Contribuição - SECA'!$BY120)*100</f>
        <v>6.0860718835097476</v>
      </c>
      <c r="BU120" s="42">
        <f>('SECA - Vetor de Impacto'!AQ121/'Contribuição - SECA'!$BY120)*100</f>
        <v>10.426821524376198</v>
      </c>
      <c r="BV120" s="42">
        <f>('SECA - Vetor de Impacto'!AR121/'Contribuição - SECA'!$BY120)*100</f>
        <v>7.7175011988894235</v>
      </c>
      <c r="BW120" s="42">
        <f>('SECA - Vetor de Impacto'!AS121/'Contribuição - SECA'!$BY120)*100</f>
        <v>9.7485405039960522</v>
      </c>
      <c r="BX120" s="42">
        <f>('SECA - Vetor de Impacto'!AT121/'Contribuição - SECA'!$BY120)*100</f>
        <v>9.51417002479735</v>
      </c>
      <c r="BY120" s="77">
        <f>SUM('SECA - Vetor de Impacto'!AH121:AT121)</f>
        <v>7.2942499446969222</v>
      </c>
      <c r="BZ120" s="77">
        <f t="shared" si="9"/>
        <v>99.999999999999986</v>
      </c>
      <c r="CA120" s="42">
        <f>('SECA - Vetor de Impacto'!AU121/'Contribuição - SECA'!$CI120)*100</f>
        <v>2.0487963609730606</v>
      </c>
      <c r="CB120" s="42">
        <f>('SECA - Vetor de Impacto'!AV121/'Contribuição - SECA'!$CI120)*100</f>
        <v>0</v>
      </c>
      <c r="CC120" s="42">
        <f>('SECA - Vetor de Impacto'!AW121/'Contribuição - SECA'!$CI120)*100</f>
        <v>23.003574331431555</v>
      </c>
      <c r="CD120" s="42">
        <f>('SECA - Vetor de Impacto'!AX121/'Contribuição - SECA'!$CI120)*100</f>
        <v>23.003574331431555</v>
      </c>
      <c r="CE120" s="42">
        <f>('SECA - Vetor de Impacto'!AY121/'Contribuição - SECA'!$CI120)*100</f>
        <v>23.003574331431555</v>
      </c>
      <c r="CF120" s="42">
        <f>('SECA - Vetor de Impacto'!AZ121/'Contribuição - SECA'!$CI120)*100</f>
        <v>0</v>
      </c>
      <c r="CG120" s="42">
        <f>('SECA - Vetor de Impacto'!BA121/'Contribuição - SECA'!$CI120)*100</f>
        <v>13.418751693335071</v>
      </c>
      <c r="CH120" s="42">
        <f>('SECA - Vetor de Impacto'!BB121/'Contribuição - SECA'!$CI120)*100</f>
        <v>15.521728951397215</v>
      </c>
      <c r="CI120" s="77">
        <f>SUM('SECA - Vetor de Impacto'!AU121:BB121)</f>
        <v>4.3471505149250786</v>
      </c>
      <c r="CJ120" s="77">
        <f t="shared" si="10"/>
        <v>100</v>
      </c>
    </row>
    <row r="121" spans="1:88" x14ac:dyDescent="0.25">
      <c r="A121" s="34" t="s">
        <v>1107</v>
      </c>
      <c r="B121" s="34" t="s">
        <v>1108</v>
      </c>
      <c r="C121" s="42">
        <v>3.8340278206956784</v>
      </c>
      <c r="D121" s="42">
        <v>1.6369047115911588</v>
      </c>
      <c r="E121" s="42">
        <v>4.2591025060461183</v>
      </c>
      <c r="F121" s="42">
        <v>4.5850814432528502</v>
      </c>
      <c r="G121" s="42">
        <v>1.5054503065330382</v>
      </c>
      <c r="H121" s="42">
        <v>2.6719185852245966</v>
      </c>
      <c r="I121" s="42">
        <v>2.4751386347891979</v>
      </c>
      <c r="J121" s="42">
        <v>3.0636351879024679</v>
      </c>
      <c r="K121" s="42">
        <v>2.8263315150051866</v>
      </c>
      <c r="L121" s="42">
        <v>3.8397822127873269</v>
      </c>
      <c r="M121" s="42">
        <v>3.2209547567626711</v>
      </c>
      <c r="N121" s="42">
        <v>4.3276178535098566</v>
      </c>
      <c r="O121" s="42">
        <v>2.7224836620720199</v>
      </c>
      <c r="P121" s="42">
        <v>1.5824031306544142</v>
      </c>
      <c r="Q121" s="42">
        <v>6.0499636934933774</v>
      </c>
      <c r="R121" s="42">
        <v>6.0499636934933774</v>
      </c>
      <c r="S121" s="42">
        <v>2.0166545644977929</v>
      </c>
      <c r="T121" s="42">
        <v>6.0499636934933774</v>
      </c>
      <c r="U121" s="42">
        <v>6.0499636934933774</v>
      </c>
      <c r="V121" s="42">
        <v>3.781227308433361</v>
      </c>
      <c r="W121" s="42">
        <v>6.0499636934933774</v>
      </c>
      <c r="X121" s="42">
        <v>2.5291514889466065</v>
      </c>
      <c r="Y121" s="42">
        <v>4.3178945316165027</v>
      </c>
      <c r="Z121" s="42">
        <v>4.8076914395343495</v>
      </c>
      <c r="AA121" s="42">
        <v>5.4184313791946055</v>
      </c>
      <c r="AB121" s="42">
        <v>2.059562108423278</v>
      </c>
      <c r="AC121" s="42">
        <v>2.2687363850600164</v>
      </c>
      <c r="AD121" s="74">
        <f t="shared" si="11"/>
        <v>99.999999999999972</v>
      </c>
      <c r="AF121" s="42">
        <f>('SECA - Vetor de Impacto'!AH122/'Contribuição - SECA'!$BA121)*100</f>
        <v>4.8779890547428213</v>
      </c>
      <c r="AG121" s="42">
        <f>('SECA - Vetor de Impacto'!AI122/'Contribuição - SECA'!$BA121)*100</f>
        <v>2.0826148479407216</v>
      </c>
      <c r="AH121" s="42">
        <f>('SECA - Vetor de Impacto'!AJ122/'Contribuição - SECA'!$BA121)*100</f>
        <v>5.4188066386411711</v>
      </c>
      <c r="AI121" s="42">
        <f>('SECA - Vetor de Impacto'!AK122/'Contribuição - SECA'!$BA121)*100</f>
        <v>5.8335458534136428</v>
      </c>
      <c r="AJ121" s="42">
        <f>('SECA - Vetor de Impacto'!AL122/'Contribuição - SECA'!$BA121)*100</f>
        <v>1.9153669355468856</v>
      </c>
      <c r="AK121" s="42">
        <f>('SECA - Vetor de Impacto'!AM122/'Contribuição - SECA'!$BA121)*100</f>
        <v>3.399450975169132</v>
      </c>
      <c r="AL121" s="42">
        <f>('SECA - Vetor de Impacto'!AN122/'Contribuição - SECA'!$BA121)*100</f>
        <v>3.1490901303063685</v>
      </c>
      <c r="AM121" s="42">
        <f>('SECA - Vetor de Impacto'!AO122/'Contribuição - SECA'!$BA121)*100</f>
        <v>3.8978274580181762</v>
      </c>
      <c r="AN121" s="42">
        <f>('SECA - Vetor de Impacto'!AP122/'Contribuição - SECA'!$BA121)*100</f>
        <v>3.5959087518484409</v>
      </c>
      <c r="AO121" s="42">
        <f>('SECA - Vetor de Impacto'!AQ122/'Contribuição - SECA'!$BA121)*100</f>
        <v>4.8853103009498104</v>
      </c>
      <c r="AP121" s="42">
        <f>('SECA - Vetor de Impacto'!AR122/'Contribuição - SECA'!$BA121)*100</f>
        <v>4.0979833178308178</v>
      </c>
      <c r="AQ121" s="42">
        <f>('SECA - Vetor de Impacto'!AS122/'Contribuição - SECA'!$BA121)*100</f>
        <v>5.5059779192474174</v>
      </c>
      <c r="AR121" s="42">
        <f>('SECA - Vetor de Impacto'!AT122/'Contribuição - SECA'!$BA121)*100</f>
        <v>3.4637843350061517</v>
      </c>
      <c r="AS121" s="42">
        <f>('SECA - Vetor de Impacto'!AU122/'Contribuição - SECA'!$BA121)*100</f>
        <v>2.0132731196828968</v>
      </c>
      <c r="AT121" s="42">
        <f>('SECA - Vetor de Impacto'!AV122/'Contribuição - SECA'!$BA121)*100</f>
        <v>7.6972985222358927</v>
      </c>
      <c r="AU121" s="42">
        <f>('SECA - Vetor de Impacto'!AW122/'Contribuição - SECA'!$BA121)*100</f>
        <v>7.6972985222358927</v>
      </c>
      <c r="AV121" s="42">
        <f>('SECA - Vetor de Impacto'!AX122/'Contribuição - SECA'!$BA121)*100</f>
        <v>2.5657661740786315</v>
      </c>
      <c r="AW121" s="42">
        <f>('SECA - Vetor de Impacto'!AY122/'Contribuição - SECA'!$BA121)*100</f>
        <v>7.6972985222358927</v>
      </c>
      <c r="AX121" s="42">
        <f>('SECA - Vetor de Impacto'!AZ122/'Contribuição - SECA'!$BA121)*100</f>
        <v>7.6972985222358927</v>
      </c>
      <c r="AY121" s="42">
        <f>('SECA - Vetor de Impacto'!BA122/'Contribuição - SECA'!$BA121)*100</f>
        <v>4.8108115763974331</v>
      </c>
      <c r="AZ121" s="42">
        <f>('SECA - Vetor de Impacto'!BB122/'Contribuição - SECA'!$BA121)*100</f>
        <v>7.6972985222358927</v>
      </c>
      <c r="BA121" s="77">
        <f>SUM('SECA - Vetor de Impacto'!AH122:BB122)</f>
        <v>12.991570966244952</v>
      </c>
      <c r="BB121" s="77">
        <f t="shared" si="7"/>
        <v>100</v>
      </c>
      <c r="BC121" s="42">
        <f>('SECA - Vetor de Impacto'!BC122/'Contribuição - SECA'!$BI121)*100</f>
        <v>11.817654601062461</v>
      </c>
      <c r="BD121" s="42">
        <f>('SECA - Vetor de Impacto'!BD122/'Contribuição - SECA'!$BI121)*100</f>
        <v>20.175693864709203</v>
      </c>
      <c r="BE121" s="42">
        <f>('SECA - Vetor de Impacto'!BE122/'Contribuição - SECA'!$BI121)*100</f>
        <v>22.464307539191914</v>
      </c>
      <c r="BF121" s="42">
        <f>('SECA - Vetor de Impacto'!BF122/'Contribuição - SECA'!$BI121)*100</f>
        <v>25.318036819356436</v>
      </c>
      <c r="BG121" s="42">
        <f>('SECA - Vetor de Impacto'!BG122/'Contribuição - SECA'!$BI121)*100</f>
        <v>9.6234621505094342</v>
      </c>
      <c r="BH121" s="42">
        <f>('SECA - Vetor de Impacto'!BH122/'Contribuição - SECA'!$BI121)*100</f>
        <v>10.600845025170548</v>
      </c>
      <c r="BI121" s="77">
        <f>SUM('SECA - Vetor de Impacto'!BC122:BH122)</f>
        <v>3.5374538455151781</v>
      </c>
      <c r="BJ121" s="77">
        <f t="shared" si="8"/>
        <v>100</v>
      </c>
      <c r="BL121" s="42">
        <f>('SECA - Vetor de Impacto'!AH122/'Contribuição - SECA'!$BY121)*100</f>
        <v>9.3584935910940548</v>
      </c>
      <c r="BM121" s="42">
        <f>('SECA - Vetor de Impacto'!AI122/'Contribuição - SECA'!$BY121)*100</f>
        <v>3.995527150316275</v>
      </c>
      <c r="BN121" s="42">
        <f>('SECA - Vetor de Impacto'!AJ122/'Contribuição - SECA'!$BY121)*100</f>
        <v>10.396060062864361</v>
      </c>
      <c r="BO121" s="42">
        <f>('SECA - Vetor de Impacto'!AK122/'Contribuição - SECA'!$BY121)*100</f>
        <v>11.191743333135289</v>
      </c>
      <c r="BP121" s="42">
        <f>('SECA - Vetor de Impacto'!AL122/'Contribuição - SECA'!$BY121)*100</f>
        <v>3.6746595758513925</v>
      </c>
      <c r="BQ121" s="42">
        <f>('SECA - Vetor de Impacto'!AM122/'Contribuição - SECA'!$BY121)*100</f>
        <v>6.5218965863456724</v>
      </c>
      <c r="BR121" s="42">
        <f>('SECA - Vetor de Impacto'!AN122/'Contribuição - SECA'!$BY121)*100</f>
        <v>6.0415756311703035</v>
      </c>
      <c r="BS121" s="42">
        <f>('SECA - Vetor de Impacto'!AO122/'Contribuição - SECA'!$BY121)*100</f>
        <v>7.4780391828855235</v>
      </c>
      <c r="BT121" s="42">
        <f>('SECA - Vetor de Impacto'!AP122/'Contribuição - SECA'!$BY121)*100</f>
        <v>6.8988037141274159</v>
      </c>
      <c r="BU121" s="42">
        <f>('SECA - Vetor de Impacto'!AQ122/'Contribuição - SECA'!$BY121)*100</f>
        <v>9.3725395093890782</v>
      </c>
      <c r="BV121" s="42">
        <f>('SECA - Vetor de Impacto'!AR122/'Contribuição - SECA'!$BY121)*100</f>
        <v>7.8620411374317873</v>
      </c>
      <c r="BW121" s="42">
        <f>('SECA - Vetor de Impacto'!AS122/'Contribuição - SECA'!$BY121)*100</f>
        <v>10.56329944403678</v>
      </c>
      <c r="BX121" s="42">
        <f>('SECA - Vetor de Impacto'!AT122/'Contribuição - SECA'!$BY121)*100</f>
        <v>6.6453210813520558</v>
      </c>
      <c r="BY121" s="77">
        <f>SUM('SECA - Vetor de Impacto'!AH122:AT122)</f>
        <v>6.7716818268236798</v>
      </c>
      <c r="BZ121" s="77">
        <f t="shared" si="9"/>
        <v>99.999999999999972</v>
      </c>
      <c r="CA121" s="42">
        <f>('SECA - Vetor de Impacto'!AU122/'Contribuição - SECA'!$CI121)*100</f>
        <v>4.2051522177495544</v>
      </c>
      <c r="CB121" s="42">
        <f>('SECA - Vetor de Impacto'!AV122/'Contribuição - SECA'!$CI121)*100</f>
        <v>16.077456970447628</v>
      </c>
      <c r="CC121" s="42">
        <f>('SECA - Vetor de Impacto'!AW122/'Contribuição - SECA'!$CI121)*100</f>
        <v>16.077456970447628</v>
      </c>
      <c r="CD121" s="42">
        <f>('SECA - Vetor de Impacto'!AX122/'Contribuição - SECA'!$CI121)*100</f>
        <v>5.3591523234825429</v>
      </c>
      <c r="CE121" s="42">
        <f>('SECA - Vetor de Impacto'!AY122/'Contribuição - SECA'!$CI121)*100</f>
        <v>16.077456970447628</v>
      </c>
      <c r="CF121" s="42">
        <f>('SECA - Vetor de Impacto'!AZ122/'Contribuição - SECA'!$CI121)*100</f>
        <v>16.077456970447628</v>
      </c>
      <c r="CG121" s="42">
        <f>('SECA - Vetor de Impacto'!BA122/'Contribuição - SECA'!$CI121)*100</f>
        <v>10.048410606529766</v>
      </c>
      <c r="CH121" s="42">
        <f>('SECA - Vetor de Impacto'!BB122/'Contribuição - SECA'!$CI121)*100</f>
        <v>16.077456970447628</v>
      </c>
      <c r="CI121" s="77">
        <f>SUM('SECA - Vetor de Impacto'!AU122:BB122)</f>
        <v>6.2198891394212712</v>
      </c>
      <c r="CJ121" s="77">
        <f t="shared" si="10"/>
        <v>100.00000000000001</v>
      </c>
    </row>
    <row r="122" spans="1:88" x14ac:dyDescent="0.25">
      <c r="A122" s="34" t="s">
        <v>1109</v>
      </c>
      <c r="B122" s="34" t="s">
        <v>1110</v>
      </c>
      <c r="C122" s="42">
        <v>4.4468265391919282</v>
      </c>
      <c r="D122" s="42">
        <v>1.9051529198140194</v>
      </c>
      <c r="E122" s="42">
        <v>4.461683521787891</v>
      </c>
      <c r="F122" s="42">
        <v>4.2130712757747073</v>
      </c>
      <c r="G122" s="42">
        <v>3.0208366465750673</v>
      </c>
      <c r="H122" s="42">
        <v>1.5813457581341201</v>
      </c>
      <c r="I122" s="42">
        <v>2.2609251728211683</v>
      </c>
      <c r="J122" s="42">
        <v>2.7883178596716371</v>
      </c>
      <c r="K122" s="42">
        <v>3.0179177724638309</v>
      </c>
      <c r="L122" s="42">
        <v>4.9507534672798252</v>
      </c>
      <c r="M122" s="42">
        <v>2.0410429024197447</v>
      </c>
      <c r="N122" s="42">
        <v>6.3087182141227327</v>
      </c>
      <c r="O122" s="42">
        <v>4.0004085346333778</v>
      </c>
      <c r="P122" s="42">
        <v>2.8758947448115757</v>
      </c>
      <c r="Q122" s="42">
        <v>0</v>
      </c>
      <c r="R122" s="42">
        <v>6.4744127884463394</v>
      </c>
      <c r="S122" s="42">
        <v>2.1581375961487805</v>
      </c>
      <c r="T122" s="42">
        <v>6.4744127884463394</v>
      </c>
      <c r="U122" s="42">
        <v>6.4744127884463394</v>
      </c>
      <c r="V122" s="42">
        <v>3.2372063942231688</v>
      </c>
      <c r="W122" s="42">
        <v>4.7002026352782087</v>
      </c>
      <c r="X122" s="42">
        <v>2.2428578736835485</v>
      </c>
      <c r="Y122" s="42">
        <v>3.9121536345827836</v>
      </c>
      <c r="Z122" s="42">
        <v>4.0887722476429103</v>
      </c>
      <c r="AA122" s="42">
        <v>5.2616229575517757</v>
      </c>
      <c r="AB122" s="42">
        <v>4.2703573711029055</v>
      </c>
      <c r="AC122" s="42">
        <v>2.8325555949452745</v>
      </c>
      <c r="AD122" s="74">
        <f t="shared" si="11"/>
        <v>99.999999999999986</v>
      </c>
      <c r="AF122" s="42">
        <f>('SECA - Vetor de Impacto'!AH123/'Contribuição - SECA'!$BA122)*100</f>
        <v>5.7458715468858381</v>
      </c>
      <c r="AG122" s="42">
        <f>('SECA - Vetor de Impacto'!AI123/'Contribuição - SECA'!$BA122)*100</f>
        <v>2.4617024878184441</v>
      </c>
      <c r="AH122" s="42">
        <f>('SECA - Vetor de Impacto'!AJ123/'Contribuição - SECA'!$BA122)*100</f>
        <v>5.765068678327407</v>
      </c>
      <c r="AI122" s="42">
        <f>('SECA - Vetor de Impacto'!AK123/'Contribuição - SECA'!$BA122)*100</f>
        <v>5.4438296963287707</v>
      </c>
      <c r="AJ122" s="42">
        <f>('SECA - Vetor de Impacto'!AL123/'Contribuição - SECA'!$BA122)*100</f>
        <v>3.9033092886280802</v>
      </c>
      <c r="AK122" s="42">
        <f>('SECA - Vetor de Impacto'!AM123/'Contribuição - SECA'!$BA122)*100</f>
        <v>2.0433020081558189</v>
      </c>
      <c r="AL122" s="42">
        <f>('SECA - Vetor de Impacto'!AN123/'Contribuição - SECA'!$BA122)*100</f>
        <v>2.9214059747227745</v>
      </c>
      <c r="AM122" s="42">
        <f>('SECA - Vetor de Impacto'!AO123/'Contribuição - SECA'!$BA122)*100</f>
        <v>3.6028651246810837</v>
      </c>
      <c r="AN122" s="42">
        <f>('SECA - Vetor de Impacto'!AP123/'Contribuição - SECA'!$BA122)*100</f>
        <v>3.8995377280428221</v>
      </c>
      <c r="AO122" s="42">
        <f>('SECA - Vetor de Impacto'!AQ123/'Contribuição - SECA'!$BA122)*100</f>
        <v>6.3970099199009463</v>
      </c>
      <c r="AP122" s="42">
        <f>('SECA - Vetor de Impacto'!AR123/'Contribuição - SECA'!$BA122)*100</f>
        <v>2.6372898145737027</v>
      </c>
      <c r="AQ122" s="42">
        <f>('SECA - Vetor de Impacto'!AS123/'Contribuição - SECA'!$BA122)*100</f>
        <v>8.1516749449002326</v>
      </c>
      <c r="AR122" s="42">
        <f>('SECA - Vetor de Impacto'!AT123/'Contribuição - SECA'!$BA122)*100</f>
        <v>5.1690420960845831</v>
      </c>
      <c r="AS122" s="42">
        <f>('SECA - Vetor de Impacto'!AU123/'Contribuição - SECA'!$BA122)*100</f>
        <v>3.716025718658718</v>
      </c>
      <c r="AT122" s="42">
        <f>('SECA - Vetor de Impacto'!AV123/'Contribuição - SECA'!$BA122)*100</f>
        <v>0</v>
      </c>
      <c r="AU122" s="42">
        <f>('SECA - Vetor de Impacto'!AW123/'Contribuição - SECA'!$BA122)*100</f>
        <v>8.3657736356605827</v>
      </c>
      <c r="AV122" s="42">
        <f>('SECA - Vetor de Impacto'!AX123/'Contribuição - SECA'!$BA122)*100</f>
        <v>2.7885912118868617</v>
      </c>
      <c r="AW122" s="42">
        <f>('SECA - Vetor de Impacto'!AY123/'Contribuição - SECA'!$BA122)*100</f>
        <v>8.3657736356605827</v>
      </c>
      <c r="AX122" s="42">
        <f>('SECA - Vetor de Impacto'!AZ123/'Contribuição - SECA'!$BA122)*100</f>
        <v>8.3657736356605827</v>
      </c>
      <c r="AY122" s="42">
        <f>('SECA - Vetor de Impacto'!BA123/'Contribuição - SECA'!$BA122)*100</f>
        <v>4.1828868178302905</v>
      </c>
      <c r="AZ122" s="42">
        <f>('SECA - Vetor de Impacto'!BB123/'Contribuição - SECA'!$BA122)*100</f>
        <v>6.0732660355918737</v>
      </c>
      <c r="BA122" s="77">
        <f>SUM('SECA - Vetor de Impacto'!AH123:BB123)</f>
        <v>11.953467109572795</v>
      </c>
      <c r="BB122" s="77">
        <f t="shared" si="7"/>
        <v>100.00000000000001</v>
      </c>
      <c r="BC122" s="42">
        <f>('SECA - Vetor de Impacto'!BC123/'Contribuição - SECA'!$BI122)*100</f>
        <v>9.920497876347433</v>
      </c>
      <c r="BD122" s="42">
        <f>('SECA - Vetor de Impacto'!BD123/'Contribuição - SECA'!$BI122)*100</f>
        <v>17.304044219299154</v>
      </c>
      <c r="BE122" s="42">
        <f>('SECA - Vetor de Impacto'!BE123/'Contribuição - SECA'!$BI122)*100</f>
        <v>18.08525492210164</v>
      </c>
      <c r="BF122" s="42">
        <f>('SECA - Vetor de Impacto'!BF123/'Contribuição - SECA'!$BI122)*100</f>
        <v>23.27295010040304</v>
      </c>
      <c r="BG122" s="42">
        <f>('SECA - Vetor de Impacto'!BG123/'Contribuição - SECA'!$BI122)*100</f>
        <v>18.888433247753913</v>
      </c>
      <c r="BH122" s="42">
        <f>('SECA - Vetor de Impacto'!BH123/'Contribuição - SECA'!$BI122)*100</f>
        <v>12.528819634094834</v>
      </c>
      <c r="BI122" s="77">
        <f>SUM('SECA - Vetor de Impacto'!BC123:BH123)</f>
        <v>3.4919490644547704</v>
      </c>
      <c r="BJ122" s="77">
        <f t="shared" si="8"/>
        <v>100</v>
      </c>
      <c r="BL122" s="42">
        <f>('SECA - Vetor de Impacto'!AH123/'Contribuição - SECA'!$BY122)*100</f>
        <v>9.8824954583860265</v>
      </c>
      <c r="BM122" s="42">
        <f>('SECA - Vetor de Impacto'!AI123/'Contribuição - SECA'!$BY122)*100</f>
        <v>4.2339553638209289</v>
      </c>
      <c r="BN122" s="42">
        <f>('SECA - Vetor de Impacto'!AJ123/'Contribuição - SECA'!$BY122)*100</f>
        <v>9.9155131760181181</v>
      </c>
      <c r="BO122" s="42">
        <f>('SECA - Vetor de Impacto'!AK123/'Contribuição - SECA'!$BY122)*100</f>
        <v>9.3630046914908789</v>
      </c>
      <c r="BP122" s="42">
        <f>('SECA - Vetor de Impacto'!AL123/'Contribuição - SECA'!$BY122)*100</f>
        <v>6.7134177996808262</v>
      </c>
      <c r="BQ122" s="42">
        <f>('SECA - Vetor de Impacto'!AM123/'Contribuição - SECA'!$BY122)*100</f>
        <v>3.5143359281422044</v>
      </c>
      <c r="BR122" s="42">
        <f>('SECA - Vetor de Impacto'!AN123/'Contribuição - SECA'!$BY122)*100</f>
        <v>5.0246130707441727</v>
      </c>
      <c r="BS122" s="42">
        <f>('SECA - Vetor de Impacto'!AO123/'Contribuição - SECA'!$BY122)*100</f>
        <v>6.196674941530091</v>
      </c>
      <c r="BT122" s="42">
        <f>('SECA - Vetor de Impacto'!AP123/'Contribuição - SECA'!$BY122)*100</f>
        <v>6.706930980396633</v>
      </c>
      <c r="BU122" s="42">
        <f>('SECA - Vetor de Impacto'!AQ123/'Contribuição - SECA'!$BY122)*100</f>
        <v>11.002407722625602</v>
      </c>
      <c r="BV122" s="42">
        <f>('SECA - Vetor de Impacto'!AR123/'Contribuição - SECA'!$BY122)*100</f>
        <v>4.5359532322120977</v>
      </c>
      <c r="BW122" s="42">
        <f>('SECA - Vetor de Impacto'!AS123/'Contribuição - SECA'!$BY122)*100</f>
        <v>14.020308314215137</v>
      </c>
      <c r="BX122" s="42">
        <f>('SECA - Vetor de Impacto'!AT123/'Contribuição - SECA'!$BY122)*100</f>
        <v>8.8903893207372846</v>
      </c>
      <c r="BY122" s="77">
        <f>SUM('SECA - Vetor de Impacto'!AH123:AT123)</f>
        <v>6.9499740061349948</v>
      </c>
      <c r="BZ122" s="77">
        <f t="shared" si="9"/>
        <v>100</v>
      </c>
      <c r="CA122" s="42">
        <f>('SECA - Vetor de Impacto'!AU123/'Contribuição - SECA'!$CI122)*100</f>
        <v>8.8776761130726687</v>
      </c>
      <c r="CB122" s="42">
        <f>('SECA - Vetor de Impacto'!AV123/'Contribuição - SECA'!$CI122)*100</f>
        <v>0</v>
      </c>
      <c r="CC122" s="42">
        <f>('SECA - Vetor de Impacto'!AW123/'Contribuição - SECA'!$CI122)*100</f>
        <v>19.986037340851336</v>
      </c>
      <c r="CD122" s="42">
        <f>('SECA - Vetor de Impacto'!AX123/'Contribuição - SECA'!$CI122)*100</f>
        <v>6.662012446950448</v>
      </c>
      <c r="CE122" s="42">
        <f>('SECA - Vetor de Impacto'!AY123/'Contribuição - SECA'!$CI122)*100</f>
        <v>19.986037340851336</v>
      </c>
      <c r="CF122" s="42">
        <f>('SECA - Vetor de Impacto'!AZ123/'Contribuição - SECA'!$CI122)*100</f>
        <v>19.986037340851336</v>
      </c>
      <c r="CG122" s="42">
        <f>('SECA - Vetor de Impacto'!BA123/'Contribuição - SECA'!$CI122)*100</f>
        <v>9.9930186704256663</v>
      </c>
      <c r="CH122" s="42">
        <f>('SECA - Vetor de Impacto'!BB123/'Contribuição - SECA'!$CI122)*100</f>
        <v>14.509180746997208</v>
      </c>
      <c r="CI122" s="77">
        <f>SUM('SECA - Vetor de Impacto'!AU123:BB123)</f>
        <v>5.0034931034377994</v>
      </c>
      <c r="CJ122" s="77">
        <f t="shared" si="10"/>
        <v>100</v>
      </c>
    </row>
    <row r="123" spans="1:88" x14ac:dyDescent="0.25">
      <c r="A123" s="34" t="s">
        <v>1111</v>
      </c>
      <c r="B123" s="34" t="s">
        <v>1112</v>
      </c>
      <c r="C123" s="42">
        <v>3.345690924346667</v>
      </c>
      <c r="D123" s="42">
        <v>3.2454469994225601</v>
      </c>
      <c r="E123" s="42">
        <v>4.1244220385338268</v>
      </c>
      <c r="F123" s="42">
        <v>4.550616781503046</v>
      </c>
      <c r="G123" s="42">
        <v>0.68197805940165912</v>
      </c>
      <c r="H123" s="42">
        <v>4.0055253328439422</v>
      </c>
      <c r="I123" s="42">
        <v>3.678269365688724</v>
      </c>
      <c r="J123" s="42">
        <v>1.0671940131365545</v>
      </c>
      <c r="K123" s="42">
        <v>3.8971431486414696</v>
      </c>
      <c r="L123" s="42">
        <v>4.2234239952749535</v>
      </c>
      <c r="M123" s="42">
        <v>4.3502233888227426</v>
      </c>
      <c r="N123" s="42">
        <v>5.5428374285209498</v>
      </c>
      <c r="O123" s="42">
        <v>3.5246131420474662</v>
      </c>
      <c r="P123" s="42">
        <v>0.23361270084936872</v>
      </c>
      <c r="Q123" s="42">
        <v>0</v>
      </c>
      <c r="R123" s="42">
        <v>6.094543107452802</v>
      </c>
      <c r="S123" s="42">
        <v>6.094543107452802</v>
      </c>
      <c r="T123" s="42">
        <v>6.094543107452802</v>
      </c>
      <c r="U123" s="42">
        <v>6.094543107452802</v>
      </c>
      <c r="V123" s="42">
        <v>2.2854536652948028</v>
      </c>
      <c r="W123" s="42">
        <v>4.9254640836961352</v>
      </c>
      <c r="X123" s="42">
        <v>2.3756965556599727</v>
      </c>
      <c r="Y123" s="42">
        <v>3.3552558387532749</v>
      </c>
      <c r="Z123" s="42">
        <v>3.88237669254067</v>
      </c>
      <c r="AA123" s="42">
        <v>3.9817059068227372</v>
      </c>
      <c r="AB123" s="42">
        <v>4.4088184181573462</v>
      </c>
      <c r="AC123" s="42">
        <v>3.9360590902299344</v>
      </c>
      <c r="AD123" s="74">
        <f t="shared" si="11"/>
        <v>100.00000000000004</v>
      </c>
      <c r="AF123" s="42">
        <f>('SECA - Vetor de Impacto'!AH124/'Contribuição - SECA'!$BA123)*100</f>
        <v>4.2860455728280016</v>
      </c>
      <c r="AG123" s="42">
        <f>('SECA - Vetor de Impacto'!AI124/'Contribuição - SECA'!$BA123)*100</f>
        <v>4.1576266482054969</v>
      </c>
      <c r="AH123" s="42">
        <f>('SECA - Vetor de Impacto'!AJ124/'Contribuição - SECA'!$BA123)*100</f>
        <v>5.2836502888216224</v>
      </c>
      <c r="AI123" s="42">
        <f>('SECA - Vetor de Impacto'!AK124/'Contribuição - SECA'!$BA123)*100</f>
        <v>5.8296332061236749</v>
      </c>
      <c r="AJ123" s="42">
        <f>('SECA - Vetor de Impacto'!AL124/'Contribuição - SECA'!$BA123)*100</f>
        <v>0.87365782086852584</v>
      </c>
      <c r="AK123" s="42">
        <f>('SECA - Vetor de Impacto'!AM124/'Contribuição - SECA'!$BA123)*100</f>
        <v>5.1313359505970073</v>
      </c>
      <c r="AL123" s="42">
        <f>('SECA - Vetor de Impacto'!AN124/'Contribuição - SECA'!$BA123)*100</f>
        <v>4.7120999778416728</v>
      </c>
      <c r="AM123" s="42">
        <f>('SECA - Vetor de Impacto'!AO124/'Contribuição - SECA'!$BA123)*100</f>
        <v>1.3671442696834519</v>
      </c>
      <c r="AN123" s="42">
        <f>('SECA - Vetor de Impacto'!AP124/'Contribuição - SECA'!$BA123)*100</f>
        <v>4.9924913916468565</v>
      </c>
      <c r="AO123" s="42">
        <f>('SECA - Vetor de Impacto'!AQ124/'Contribuição - SECA'!$BA123)*100</f>
        <v>5.4104781722055231</v>
      </c>
      <c r="AP123" s="42">
        <f>('SECA - Vetor de Impacto'!AR124/'Contribuição - SECA'!$BA123)*100</f>
        <v>5.5729163625948246</v>
      </c>
      <c r="AQ123" s="42">
        <f>('SECA - Vetor de Impacto'!AS124/'Contribuição - SECA'!$BA123)*100</f>
        <v>7.1007317647121582</v>
      </c>
      <c r="AR123" s="42">
        <f>('SECA - Vetor de Impacto'!AT124/'Contribuição - SECA'!$BA123)*100</f>
        <v>4.5152564582318382</v>
      </c>
      <c r="AS123" s="42">
        <f>('SECA - Vetor de Impacto'!AU124/'Contribuição - SECA'!$BA123)*100</f>
        <v>0.29927291697673897</v>
      </c>
      <c r="AT123" s="42">
        <f>('SECA - Vetor de Impacto'!AV124/'Contribuição - SECA'!$BA123)*100</f>
        <v>0</v>
      </c>
      <c r="AU123" s="42">
        <f>('SECA - Vetor de Impacto'!AW124/'Contribuição - SECA'!$BA123)*100</f>
        <v>7.807502275246299</v>
      </c>
      <c r="AV123" s="42">
        <f>('SECA - Vetor de Impacto'!AX124/'Contribuição - SECA'!$BA123)*100</f>
        <v>7.807502275246299</v>
      </c>
      <c r="AW123" s="42">
        <f>('SECA - Vetor de Impacto'!AY124/'Contribuição - SECA'!$BA123)*100</f>
        <v>7.807502275246299</v>
      </c>
      <c r="AX123" s="42">
        <f>('SECA - Vetor de Impacto'!AZ124/'Contribuição - SECA'!$BA123)*100</f>
        <v>7.807502275246299</v>
      </c>
      <c r="AY123" s="42">
        <f>('SECA - Vetor de Impacto'!BA124/'Contribuição - SECA'!$BA123)*100</f>
        <v>2.9278133532173642</v>
      </c>
      <c r="AZ123" s="42">
        <f>('SECA - Vetor de Impacto'!BB124/'Contribuição - SECA'!$BA123)*100</f>
        <v>6.3098367444600623</v>
      </c>
      <c r="BA123" s="77">
        <f>SUM('SECA - Vetor de Impacto'!AH124:BB124)</f>
        <v>12.808193513699022</v>
      </c>
      <c r="BB123" s="77">
        <f t="shared" si="7"/>
        <v>99.999999999999986</v>
      </c>
      <c r="BC123" s="42">
        <f>('SECA - Vetor de Impacto'!BC124/'Contribuição - SECA'!$BI123)*100</f>
        <v>10.828195214660303</v>
      </c>
      <c r="BD123" s="42">
        <f>('SECA - Vetor de Impacto'!BD124/'Contribuição - SECA'!$BI123)*100</f>
        <v>15.292931721684605</v>
      </c>
      <c r="BE123" s="42">
        <f>('SECA - Vetor de Impacto'!BE124/'Contribuição - SECA'!$BI123)*100</f>
        <v>17.69549761038359</v>
      </c>
      <c r="BF123" s="42">
        <f>('SECA - Vetor de Impacto'!BF124/'Contribuição - SECA'!$BI123)*100</f>
        <v>18.148230565778334</v>
      </c>
      <c r="BG123" s="42">
        <f>('SECA - Vetor de Impacto'!BG124/'Contribuição - SECA'!$BI123)*100</f>
        <v>20.09496809853961</v>
      </c>
      <c r="BH123" s="42">
        <f>('SECA - Vetor de Impacto'!BH124/'Contribuição - SECA'!$BI123)*100</f>
        <v>17.940176788953561</v>
      </c>
      <c r="BI123" s="77">
        <f>SUM('SECA - Vetor de Impacto'!BC124:BH124)</f>
        <v>3.5999273637648717</v>
      </c>
      <c r="BJ123" s="77">
        <f t="shared" si="8"/>
        <v>100.00000000000001</v>
      </c>
      <c r="BL123" s="42">
        <f>('SECA - Vetor de Impacto'!AH124/'Contribuição - SECA'!$BY123)*100</f>
        <v>7.2359000232700241</v>
      </c>
      <c r="BM123" s="42">
        <f>('SECA - Vetor de Impacto'!AI124/'Contribuição - SECA'!$BY123)*100</f>
        <v>7.0190972656056507</v>
      </c>
      <c r="BN123" s="42">
        <f>('SECA - Vetor de Impacto'!AJ124/'Contribuição - SECA'!$BY123)*100</f>
        <v>8.9201023643360333</v>
      </c>
      <c r="BO123" s="42">
        <f>('SECA - Vetor de Impacto'!AK124/'Contribuição - SECA'!$BY123)*100</f>
        <v>9.8418559334200495</v>
      </c>
      <c r="BP123" s="42">
        <f>('SECA - Vetor de Impacto'!AL124/'Contribuição - SECA'!$BY123)*100</f>
        <v>1.4749494700732837</v>
      </c>
      <c r="BQ123" s="42">
        <f>('SECA - Vetor de Impacto'!AM124/'Contribuição - SECA'!$BY123)*100</f>
        <v>8.6629582661745559</v>
      </c>
      <c r="BR123" s="42">
        <f>('SECA - Vetor de Impacto'!AN124/'Contribuição - SECA'!$BY123)*100</f>
        <v>7.955184740795457</v>
      </c>
      <c r="BS123" s="42">
        <f>('SECA - Vetor de Impacto'!AO124/'Contribuição - SECA'!$BY123)*100</f>
        <v>2.3080760772892872</v>
      </c>
      <c r="BT123" s="42">
        <f>('SECA - Vetor de Impacto'!AP124/'Contribuição - SECA'!$BY123)*100</f>
        <v>8.4285544712855032</v>
      </c>
      <c r="BU123" s="42">
        <f>('SECA - Vetor de Impacto'!AQ124/'Contribuição - SECA'!$BY123)*100</f>
        <v>9.1342190527228393</v>
      </c>
      <c r="BV123" s="42">
        <f>('SECA - Vetor de Impacto'!AR124/'Contribuição - SECA'!$BY123)*100</f>
        <v>9.40845470552817</v>
      </c>
      <c r="BW123" s="42">
        <f>('SECA - Vetor de Impacto'!AS124/'Contribuição - SECA'!$BY123)*100</f>
        <v>11.987783206797177</v>
      </c>
      <c r="BX123" s="42">
        <f>('SECA - Vetor de Impacto'!AT124/'Contribuição - SECA'!$BY123)*100</f>
        <v>7.6228644227019764</v>
      </c>
      <c r="BY123" s="77">
        <f>SUM('SECA - Vetor de Impacto'!AH124:AT124)</f>
        <v>7.5866859587296194</v>
      </c>
      <c r="BZ123" s="77">
        <f t="shared" si="9"/>
        <v>100.00000000000001</v>
      </c>
      <c r="CA123" s="42">
        <f>('SECA - Vetor de Impacto'!AU124/'Contribuição - SECA'!$CI123)*100</f>
        <v>0.73410703588835757</v>
      </c>
      <c r="CB123" s="42">
        <f>('SECA - Vetor de Impacto'!AV124/'Contribuição - SECA'!$CI123)*100</f>
        <v>0</v>
      </c>
      <c r="CC123" s="42">
        <f>('SECA - Vetor de Impacto'!AW124/'Contribuição - SECA'!$CI123)*100</f>
        <v>19.151557083323222</v>
      </c>
      <c r="CD123" s="42">
        <f>('SECA - Vetor de Impacto'!AX124/'Contribuição - SECA'!$CI123)*100</f>
        <v>19.151557083323222</v>
      </c>
      <c r="CE123" s="42">
        <f>('SECA - Vetor de Impacto'!AY124/'Contribuição - SECA'!$CI123)*100</f>
        <v>19.151557083323222</v>
      </c>
      <c r="CF123" s="42">
        <f>('SECA - Vetor de Impacto'!AZ124/'Contribuição - SECA'!$CI123)*100</f>
        <v>19.151557083323222</v>
      </c>
      <c r="CG123" s="42">
        <f>('SECA - Vetor de Impacto'!BA124/'Contribuição - SECA'!$CI123)*100</f>
        <v>7.1818339062462142</v>
      </c>
      <c r="CH123" s="42">
        <f>('SECA - Vetor de Impacto'!BB124/'Contribuição - SECA'!$CI123)*100</f>
        <v>15.47783072457255</v>
      </c>
      <c r="CI123" s="77">
        <f>SUM('SECA - Vetor de Impacto'!AU124:BB124)</f>
        <v>5.2215075549694037</v>
      </c>
      <c r="CJ123" s="77">
        <f t="shared" si="10"/>
        <v>100.00000000000001</v>
      </c>
    </row>
    <row r="124" spans="1:88" x14ac:dyDescent="0.25">
      <c r="A124" s="34" t="s">
        <v>1113</v>
      </c>
      <c r="B124" s="34" t="s">
        <v>1114</v>
      </c>
      <c r="C124" s="42">
        <v>4.2050385179416612</v>
      </c>
      <c r="D124" s="42">
        <v>0.97903903521094404</v>
      </c>
      <c r="E124" s="42">
        <v>3.6263556349951149</v>
      </c>
      <c r="F124" s="42">
        <v>2.9271486995387686</v>
      </c>
      <c r="G124" s="42">
        <v>0.89683892542289445</v>
      </c>
      <c r="H124" s="42">
        <v>4.3491886292534723</v>
      </c>
      <c r="I124" s="42">
        <v>4.4208769418559495</v>
      </c>
      <c r="J124" s="42">
        <v>2.5881428905467687</v>
      </c>
      <c r="K124" s="42">
        <v>3.6440438465879477</v>
      </c>
      <c r="L124" s="42">
        <v>3.5410157963988507</v>
      </c>
      <c r="M124" s="42">
        <v>3.7373899289081556</v>
      </c>
      <c r="N124" s="42">
        <v>5.5589127940223024</v>
      </c>
      <c r="O124" s="42">
        <v>4.6642671696664983</v>
      </c>
      <c r="P124" s="42">
        <v>0.90408337058686727</v>
      </c>
      <c r="Q124" s="42">
        <v>6.0294883436883344</v>
      </c>
      <c r="R124" s="42">
        <v>6.0294883436883344</v>
      </c>
      <c r="S124" s="42">
        <v>2.0098294478961121</v>
      </c>
      <c r="T124" s="42">
        <v>6.0294883436883344</v>
      </c>
      <c r="U124" s="42">
        <v>6.0294883436883344</v>
      </c>
      <c r="V124" s="42">
        <v>2.7635154908571526</v>
      </c>
      <c r="W124" s="42">
        <v>4.8078804178107832</v>
      </c>
      <c r="X124" s="42">
        <v>1.4741517644692526</v>
      </c>
      <c r="Y124" s="42">
        <v>3.6938875957544015</v>
      </c>
      <c r="Z124" s="42">
        <v>4.5252845418595395</v>
      </c>
      <c r="AA124" s="42">
        <v>4.0893350363915708</v>
      </c>
      <c r="AB124" s="42">
        <v>3.3354616369339731</v>
      </c>
      <c r="AC124" s="42">
        <v>3.140358512337674</v>
      </c>
      <c r="AD124" s="74">
        <f t="shared" si="11"/>
        <v>100</v>
      </c>
      <c r="AF124" s="42">
        <f>('SECA - Vetor de Impacto'!AH125/'Contribuição - SECA'!$BA124)*100</f>
        <v>5.2733362366750249</v>
      </c>
      <c r="AG124" s="42">
        <f>('SECA - Vetor de Impacto'!AI125/'Contribuição - SECA'!$BA124)*100</f>
        <v>1.2277656909607537</v>
      </c>
      <c r="AH124" s="42">
        <f>('SECA - Vetor de Impacto'!AJ125/'Contribuição - SECA'!$BA124)*100</f>
        <v>4.5476379099735311</v>
      </c>
      <c r="AI124" s="42">
        <f>('SECA - Vetor de Impacto'!AK125/'Contribuição - SECA'!$BA124)*100</f>
        <v>3.6707961750061933</v>
      </c>
      <c r="AJ124" s="42">
        <f>('SECA - Vetor de Impacto'!AL125/'Contribuição - SECA'!$BA124)*100</f>
        <v>1.1246824930888426</v>
      </c>
      <c r="AK124" s="42">
        <f>('SECA - Vetor de Impacto'!AM125/'Contribuição - SECA'!$BA124)*100</f>
        <v>5.4541079471499625</v>
      </c>
      <c r="AL124" s="42">
        <f>('SECA - Vetor de Impacto'!AN125/'Contribuição - SECA'!$BA124)*100</f>
        <v>5.5440088065546416</v>
      </c>
      <c r="AM124" s="42">
        <f>('SECA - Vetor de Impacto'!AO125/'Contribuição - SECA'!$BA124)*100</f>
        <v>3.245665320824171</v>
      </c>
      <c r="AN124" s="42">
        <f>('SECA - Vetor de Impacto'!AP125/'Contribuição - SECA'!$BA124)*100</f>
        <v>4.5698198440405982</v>
      </c>
      <c r="AO124" s="42">
        <f>('SECA - Vetor de Impacto'!AQ125/'Contribuição - SECA'!$BA124)*100</f>
        <v>4.4406173294529125</v>
      </c>
      <c r="AP124" s="42">
        <f>('SECA - Vetor de Impacto'!AR125/'Contribuição - SECA'!$BA124)*100</f>
        <v>4.6868806691318632</v>
      </c>
      <c r="AQ124" s="42">
        <f>('SECA - Vetor de Impacto'!AS125/'Contribuição - SECA'!$BA124)*100</f>
        <v>6.9711647463298938</v>
      </c>
      <c r="AR124" s="42">
        <f>('SECA - Vetor de Impacto'!AT125/'Contribuição - SECA'!$BA124)*100</f>
        <v>5.8492327664517338</v>
      </c>
      <c r="AS124" s="42">
        <f>('SECA - Vetor de Impacto'!AU125/'Contribuição - SECA'!$BA124)*100</f>
        <v>1.1337674027834352</v>
      </c>
      <c r="AT124" s="42">
        <f>('SECA - Vetor de Impacto'!AV125/'Contribuição - SECA'!$BA124)*100</f>
        <v>7.5612908742022826</v>
      </c>
      <c r="AU124" s="42">
        <f>('SECA - Vetor de Impacto'!AW125/'Contribuição - SECA'!$BA124)*100</f>
        <v>7.5612908742022826</v>
      </c>
      <c r="AV124" s="42">
        <f>('SECA - Vetor de Impacto'!AX125/'Contribuição - SECA'!$BA124)*100</f>
        <v>2.5204302914007615</v>
      </c>
      <c r="AW124" s="42">
        <f>('SECA - Vetor de Impacto'!AY125/'Contribuição - SECA'!$BA124)*100</f>
        <v>7.5612908742022826</v>
      </c>
      <c r="AX124" s="42">
        <f>('SECA - Vetor de Impacto'!AZ125/'Contribuição - SECA'!$BA124)*100</f>
        <v>7.5612908742022826</v>
      </c>
      <c r="AY124" s="42">
        <f>('SECA - Vetor de Impacto'!BA125/'Contribuição - SECA'!$BA124)*100</f>
        <v>3.4655916506760449</v>
      </c>
      <c r="AZ124" s="42">
        <f>('SECA - Vetor de Impacto'!BB125/'Contribuição - SECA'!$BA124)*100</f>
        <v>6.0293312226905034</v>
      </c>
      <c r="BA124" s="77">
        <f>SUM('SECA - Vetor de Impacto'!AH125:BB125)</f>
        <v>13.225255007869277</v>
      </c>
      <c r="BB124" s="77">
        <f t="shared" si="7"/>
        <v>100</v>
      </c>
      <c r="BC124" s="42">
        <f>('SECA - Vetor de Impacto'!BC125/'Contribuição - SECA'!$BI124)*100</f>
        <v>7.2767148910053745</v>
      </c>
      <c r="BD124" s="42">
        <f>('SECA - Vetor de Impacto'!BD125/'Contribuição - SECA'!$BI124)*100</f>
        <v>18.233785368363094</v>
      </c>
      <c r="BE124" s="42">
        <f>('SECA - Vetor de Impacto'!BE125/'Contribuição - SECA'!$BI124)*100</f>
        <v>22.337730894106031</v>
      </c>
      <c r="BF124" s="42">
        <f>('SECA - Vetor de Impacto'!BF125/'Contribuição - SECA'!$BI124)*100</f>
        <v>20.185794889533717</v>
      </c>
      <c r="BG124" s="42">
        <f>('SECA - Vetor de Impacto'!BG125/'Contribuição - SECA'!$BI124)*100</f>
        <v>16.46452146030779</v>
      </c>
      <c r="BH124" s="42">
        <f>('SECA - Vetor de Impacto'!BH125/'Contribuição - SECA'!$BI124)*100</f>
        <v>15.50145249668401</v>
      </c>
      <c r="BI124" s="77">
        <f>SUM('SECA - Vetor de Impacto'!BC125:BH125)</f>
        <v>3.3599001993184006</v>
      </c>
      <c r="BJ124" s="77">
        <f t="shared" si="8"/>
        <v>100.00000000000003</v>
      </c>
      <c r="BL124" s="42">
        <f>('SECA - Vetor de Impacto'!AH125/'Contribuição - SECA'!$BY124)*100</f>
        <v>9.3159076773637697</v>
      </c>
      <c r="BM124" s="42">
        <f>('SECA - Vetor de Impacto'!AI125/'Contribuição - SECA'!$BY124)*100</f>
        <v>2.168978292504427</v>
      </c>
      <c r="BN124" s="42">
        <f>('SECA - Vetor de Impacto'!AJ125/'Contribuição - SECA'!$BY124)*100</f>
        <v>8.0338846259698027</v>
      </c>
      <c r="BO124" s="42">
        <f>('SECA - Vetor de Impacto'!AK125/'Contribuição - SECA'!$BY124)*100</f>
        <v>6.4848507157472142</v>
      </c>
      <c r="BP124" s="42">
        <f>('SECA - Vetor de Impacto'!AL125/'Contribuição - SECA'!$BY124)*100</f>
        <v>1.9868708919212157</v>
      </c>
      <c r="BQ124" s="42">
        <f>('SECA - Vetor de Impacto'!AM125/'Contribuição - SECA'!$BY124)*100</f>
        <v>9.6352600740024297</v>
      </c>
      <c r="BR124" s="42">
        <f>('SECA - Vetor de Impacto'!AN125/'Contribuição - SECA'!$BY124)*100</f>
        <v>9.794079475751353</v>
      </c>
      <c r="BS124" s="42">
        <f>('SECA - Vetor de Impacto'!AO125/'Contribuição - SECA'!$BY124)*100</f>
        <v>5.7338119784836659</v>
      </c>
      <c r="BT124" s="42">
        <f>('SECA - Vetor de Impacto'!AP125/'Contribuição - SECA'!$BY124)*100</f>
        <v>8.0730713648007164</v>
      </c>
      <c r="BU124" s="42">
        <f>('SECA - Vetor de Impacto'!AQ125/'Contribuição - SECA'!$BY124)*100</f>
        <v>7.8448214213946699</v>
      </c>
      <c r="BV124" s="42">
        <f>('SECA - Vetor de Impacto'!AR125/'Contribuição - SECA'!$BY124)*100</f>
        <v>8.2798717261358874</v>
      </c>
      <c r="BW124" s="42">
        <f>('SECA - Vetor de Impacto'!AS125/'Contribuição - SECA'!$BY124)*100</f>
        <v>12.315301787289481</v>
      </c>
      <c r="BX124" s="42">
        <f>('SECA - Vetor de Impacto'!AT125/'Contribuição - SECA'!$BY124)*100</f>
        <v>10.33328996863537</v>
      </c>
      <c r="BY124" s="77">
        <f>SUM('SECA - Vetor de Impacto'!AH125:AT125)</f>
        <v>7.4862502815185028</v>
      </c>
      <c r="BZ124" s="77">
        <f t="shared" si="9"/>
        <v>100</v>
      </c>
      <c r="CA124" s="42">
        <f>('SECA - Vetor de Impacto'!AU125/'Contribuição - SECA'!$CI124)*100</f>
        <v>2.6127113909792761</v>
      </c>
      <c r="CB124" s="42">
        <f>('SECA - Vetor de Impacto'!AV125/'Contribuição - SECA'!$CI124)*100</f>
        <v>17.424624088711354</v>
      </c>
      <c r="CC124" s="42">
        <f>('SECA - Vetor de Impacto'!AW125/'Contribuição - SECA'!$CI124)*100</f>
        <v>17.424624088711354</v>
      </c>
      <c r="CD124" s="42">
        <f>('SECA - Vetor de Impacto'!AX125/'Contribuição - SECA'!$CI124)*100</f>
        <v>5.8082080295704523</v>
      </c>
      <c r="CE124" s="42">
        <f>('SECA - Vetor de Impacto'!AY125/'Contribuição - SECA'!$CI124)*100</f>
        <v>17.424624088711354</v>
      </c>
      <c r="CF124" s="42">
        <f>('SECA - Vetor de Impacto'!AZ125/'Contribuição - SECA'!$CI124)*100</f>
        <v>17.424624088711354</v>
      </c>
      <c r="CG124" s="42">
        <f>('SECA - Vetor de Impacto'!BA125/'Contribuição - SECA'!$CI124)*100</f>
        <v>7.9862860406593681</v>
      </c>
      <c r="CH124" s="42">
        <f>('SECA - Vetor de Impacto'!BB125/'Contribuição - SECA'!$CI124)*100</f>
        <v>13.894298183945498</v>
      </c>
      <c r="CI124" s="77">
        <f>SUM('SECA - Vetor de Impacto'!AU125:BB125)</f>
        <v>5.7390047263507737</v>
      </c>
      <c r="CJ124" s="77">
        <f t="shared" si="10"/>
        <v>100</v>
      </c>
    </row>
    <row r="125" spans="1:88" x14ac:dyDescent="0.25">
      <c r="A125" s="34" t="s">
        <v>1115</v>
      </c>
      <c r="B125" s="34" t="s">
        <v>1116</v>
      </c>
      <c r="C125" s="42">
        <v>3.2771578807010258</v>
      </c>
      <c r="D125" s="42">
        <v>3.3561403289915632</v>
      </c>
      <c r="E125" s="42">
        <v>3.2869846812140211</v>
      </c>
      <c r="F125" s="42">
        <v>2.8542655179552003</v>
      </c>
      <c r="G125" s="42">
        <v>1.3153648661602679</v>
      </c>
      <c r="H125" s="42">
        <v>3.8694562484289121</v>
      </c>
      <c r="I125" s="42">
        <v>2.2081521175477428</v>
      </c>
      <c r="J125" s="42">
        <v>3.4100569038664417</v>
      </c>
      <c r="K125" s="42">
        <v>2.4774484222122508</v>
      </c>
      <c r="L125" s="42">
        <v>4.5660441113183312</v>
      </c>
      <c r="M125" s="42">
        <v>4.7433935716767994</v>
      </c>
      <c r="N125" s="42">
        <v>5.1364740866574312</v>
      </c>
      <c r="O125" s="42">
        <v>4.8048496016579803</v>
      </c>
      <c r="P125" s="42">
        <v>0.10397943973476539</v>
      </c>
      <c r="Q125" s="42">
        <v>5.7643601902958324</v>
      </c>
      <c r="R125" s="42">
        <v>5.7643601902958324</v>
      </c>
      <c r="S125" s="42">
        <v>5.7643601902958324</v>
      </c>
      <c r="T125" s="42">
        <v>5.7643601902958324</v>
      </c>
      <c r="U125" s="42">
        <v>5.7643601902958324</v>
      </c>
      <c r="V125" s="42">
        <v>2.1616350713609385</v>
      </c>
      <c r="W125" s="42">
        <v>4.8450664492558424</v>
      </c>
      <c r="X125" s="42">
        <v>1.4569698277125132</v>
      </c>
      <c r="Y125" s="42">
        <v>3.3466201564821287</v>
      </c>
      <c r="Z125" s="42">
        <v>2.7605553570988284</v>
      </c>
      <c r="AA125" s="42">
        <v>3.7902793589897708</v>
      </c>
      <c r="AB125" s="42">
        <v>3.924670767860992</v>
      </c>
      <c r="AC125" s="42">
        <v>3.4826342816370657</v>
      </c>
      <c r="AD125" s="74">
        <f t="shared" si="11"/>
        <v>99.999999999999943</v>
      </c>
      <c r="AF125" s="42">
        <f>('SECA - Vetor de Impacto'!AH126/'Contribuição - SECA'!$BA125)*100</f>
        <v>4.0340074580701755</v>
      </c>
      <c r="AG125" s="42">
        <f>('SECA - Vetor de Impacto'!AI126/'Contribuição - SECA'!$BA125)*100</f>
        <v>4.1312306609365912</v>
      </c>
      <c r="AH125" s="42">
        <f>('SECA - Vetor de Impacto'!AJ126/'Contribuição - SECA'!$BA125)*100</f>
        <v>4.0461037280704204</v>
      </c>
      <c r="AI125" s="42">
        <f>('SECA - Vetor de Impacto'!AK126/'Contribuição - SECA'!$BA125)*100</f>
        <v>3.5134493991118885</v>
      </c>
      <c r="AJ125" s="42">
        <f>('SECA - Vetor de Impacto'!AL126/'Contribuição - SECA'!$BA125)*100</f>
        <v>1.6191443541435167</v>
      </c>
      <c r="AK125" s="42">
        <f>('SECA - Vetor de Impacto'!AM126/'Contribuição - SECA'!$BA125)*100</f>
        <v>4.7630953201129946</v>
      </c>
      <c r="AL125" s="42">
        <f>('SECA - Vetor de Impacto'!AN126/'Contribuição - SECA'!$BA125)*100</f>
        <v>2.7181180873823427</v>
      </c>
      <c r="AM125" s="42">
        <f>('SECA - Vetor de Impacto'!AO126/'Contribuição - SECA'!$BA125)*100</f>
        <v>4.1975991036776943</v>
      </c>
      <c r="AN125" s="42">
        <f>('SECA - Vetor de Impacto'!AP126/'Contribuição - SECA'!$BA125)*100</f>
        <v>3.0496075489809953</v>
      </c>
      <c r="AO125" s="42">
        <f>('SECA - Vetor de Impacto'!AQ126/'Contribuição - SECA'!$BA125)*100</f>
        <v>5.6205580168738773</v>
      </c>
      <c r="AP125" s="42">
        <f>('SECA - Vetor de Impacto'!AR126/'Contribuição - SECA'!$BA125)*100</f>
        <v>5.838865792029873</v>
      </c>
      <c r="AQ125" s="42">
        <f>('SECA - Vetor de Impacto'!AS126/'Contribuição - SECA'!$BA125)*100</f>
        <v>6.322727048270214</v>
      </c>
      <c r="AR125" s="42">
        <f>('SECA - Vetor de Impacto'!AT126/'Contribuição - SECA'!$BA125)*100</f>
        <v>5.9145149039470679</v>
      </c>
      <c r="AS125" s="42">
        <f>('SECA - Vetor de Impacto'!AU126/'Contribuição - SECA'!$BA125)*100</f>
        <v>0.12799317293992421</v>
      </c>
      <c r="AT125" s="42">
        <f>('SECA - Vetor de Impacto'!AV126/'Contribuição - SECA'!$BA125)*100</f>
        <v>7.0956215248567727</v>
      </c>
      <c r="AU125" s="42">
        <f>('SECA - Vetor de Impacto'!AW126/'Contribuição - SECA'!$BA125)*100</f>
        <v>7.0956215248567727</v>
      </c>
      <c r="AV125" s="42">
        <f>('SECA - Vetor de Impacto'!AX126/'Contribuição - SECA'!$BA125)*100</f>
        <v>7.0956215248567727</v>
      </c>
      <c r="AW125" s="42">
        <f>('SECA - Vetor de Impacto'!AY126/'Contribuição - SECA'!$BA125)*100</f>
        <v>7.0956215248567727</v>
      </c>
      <c r="AX125" s="42">
        <f>('SECA - Vetor de Impacto'!AZ126/'Contribuição - SECA'!$BA125)*100</f>
        <v>7.0956215248567727</v>
      </c>
      <c r="AY125" s="42">
        <f>('SECA - Vetor de Impacto'!BA126/'Contribuição - SECA'!$BA125)*100</f>
        <v>2.6608580718212917</v>
      </c>
      <c r="AZ125" s="42">
        <f>('SECA - Vetor de Impacto'!BB126/'Contribuição - SECA'!$BA125)*100</f>
        <v>5.9640197093472711</v>
      </c>
      <c r="BA125" s="77">
        <f>SUM('SECA - Vetor de Impacto'!AH126:BB126)</f>
        <v>14.093198129253171</v>
      </c>
      <c r="BB125" s="77">
        <f t="shared" si="7"/>
        <v>99.999999999999986</v>
      </c>
      <c r="BC125" s="42">
        <f>('SECA - Vetor de Impacto'!BC126/'Contribuição - SECA'!$BI125)*100</f>
        <v>7.7656476622551107</v>
      </c>
      <c r="BD125" s="42">
        <f>('SECA - Vetor de Impacto'!BD126/'Contribuição - SECA'!$BI125)*100</f>
        <v>17.837481943908394</v>
      </c>
      <c r="BE125" s="42">
        <f>('SECA - Vetor de Impacto'!BE126/'Contribuição - SECA'!$BI125)*100</f>
        <v>14.713757174393836</v>
      </c>
      <c r="BF125" s="42">
        <f>('SECA - Vetor de Impacto'!BF126/'Contribuição - SECA'!$BI125)*100</f>
        <v>20.202185030588414</v>
      </c>
      <c r="BG125" s="42">
        <f>('SECA - Vetor de Impacto'!BG126/'Contribuição - SECA'!$BI125)*100</f>
        <v>20.918491099717183</v>
      </c>
      <c r="BH125" s="42">
        <f>('SECA - Vetor de Impacto'!BH126/'Contribuição - SECA'!$BI125)*100</f>
        <v>18.562437089137056</v>
      </c>
      <c r="BI125" s="77">
        <f>SUM('SECA - Vetor de Impacto'!BC126:BH126)</f>
        <v>3.2547809523364348</v>
      </c>
      <c r="BJ125" s="77">
        <f t="shared" si="8"/>
        <v>100</v>
      </c>
      <c r="BL125" s="42">
        <f>('SECA - Vetor de Impacto'!AH126/'Contribuição - SECA'!$BY125)*100</f>
        <v>7.2334198363882409</v>
      </c>
      <c r="BM125" s="42">
        <f>('SECA - Vetor de Impacto'!AI126/'Contribuição - SECA'!$BY125)*100</f>
        <v>7.4077517511109674</v>
      </c>
      <c r="BN125" s="42">
        <f>('SECA - Vetor de Impacto'!AJ126/'Contribuição - SECA'!$BY125)*100</f>
        <v>7.2551097812570937</v>
      </c>
      <c r="BO125" s="42">
        <f>('SECA - Vetor de Impacto'!AK126/'Contribuição - SECA'!$BY125)*100</f>
        <v>6.3000018819598758</v>
      </c>
      <c r="BP125" s="42">
        <f>('SECA - Vetor de Impacto'!AL126/'Contribuição - SECA'!$BY125)*100</f>
        <v>2.9033042231509927</v>
      </c>
      <c r="BQ125" s="42">
        <f>('SECA - Vetor de Impacto'!AM126/'Contribuição - SECA'!$BY125)*100</f>
        <v>8.540754703412345</v>
      </c>
      <c r="BR125" s="42">
        <f>('SECA - Vetor de Impacto'!AN126/'Contribuição - SECA'!$BY125)*100</f>
        <v>4.8738852109913671</v>
      </c>
      <c r="BS125" s="42">
        <f>('SECA - Vetor de Impacto'!AO126/'Contribuição - SECA'!$BY125)*100</f>
        <v>7.5267576813735122</v>
      </c>
      <c r="BT125" s="42">
        <f>('SECA - Vetor de Impacto'!AP126/'Contribuição - SECA'!$BY125)*100</f>
        <v>5.4682823389105195</v>
      </c>
      <c r="BU125" s="42">
        <f>('SECA - Vetor de Impacto'!AQ126/'Contribuição - SECA'!$BY125)*100</f>
        <v>10.07827979333379</v>
      </c>
      <c r="BV125" s="42">
        <f>('SECA - Vetor de Impacto'!AR126/'Contribuição - SECA'!$BY125)*100</f>
        <v>10.469729687183662</v>
      </c>
      <c r="BW125" s="42">
        <f>('SECA - Vetor de Impacto'!AS126/'Contribuição - SECA'!$BY125)*100</f>
        <v>11.337346231111168</v>
      </c>
      <c r="BX125" s="42">
        <f>('SECA - Vetor de Impacto'!AT126/'Contribuição - SECA'!$BY125)*100</f>
        <v>10.605376879816461</v>
      </c>
      <c r="BY125" s="77">
        <f>SUM('SECA - Vetor de Impacto'!AH126:AT126)</f>
        <v>7.8596386836928103</v>
      </c>
      <c r="BZ125" s="77">
        <f t="shared" si="9"/>
        <v>99.999999999999986</v>
      </c>
      <c r="CA125" s="42">
        <f>('SECA - Vetor de Impacto'!AU126/'Contribuição - SECA'!$CI125)*100</f>
        <v>0.28937449962378015</v>
      </c>
      <c r="CB125" s="42">
        <f>('SECA - Vetor de Impacto'!AV126/'Contribuição - SECA'!$CI125)*100</f>
        <v>16.042198822892686</v>
      </c>
      <c r="CC125" s="42">
        <f>('SECA - Vetor de Impacto'!AW126/'Contribuição - SECA'!$CI125)*100</f>
        <v>16.042198822892686</v>
      </c>
      <c r="CD125" s="42">
        <f>('SECA - Vetor de Impacto'!AX126/'Contribuição - SECA'!$CI125)*100</f>
        <v>16.042198822892686</v>
      </c>
      <c r="CE125" s="42">
        <f>('SECA - Vetor de Impacto'!AY126/'Contribuição - SECA'!$CI125)*100</f>
        <v>16.042198822892686</v>
      </c>
      <c r="CF125" s="42">
        <f>('SECA - Vetor de Impacto'!AZ126/'Contribuição - SECA'!$CI125)*100</f>
        <v>16.042198822892686</v>
      </c>
      <c r="CG125" s="42">
        <f>('SECA - Vetor de Impacto'!BA126/'Contribuição - SECA'!$CI125)*100</f>
        <v>6.015824558584761</v>
      </c>
      <c r="CH125" s="42">
        <f>('SECA - Vetor de Impacto'!BB126/'Contribuição - SECA'!$CI125)*100</f>
        <v>13.48380682732804</v>
      </c>
      <c r="CI125" s="77">
        <f>SUM('SECA - Vetor de Impacto'!AU126:BB126)</f>
        <v>6.2335594455603607</v>
      </c>
      <c r="CJ125" s="77">
        <f t="shared" si="10"/>
        <v>100</v>
      </c>
    </row>
    <row r="126" spans="1:88" x14ac:dyDescent="0.25">
      <c r="A126" s="34" t="s">
        <v>1117</v>
      </c>
      <c r="B126" s="34" t="s">
        <v>1118</v>
      </c>
      <c r="C126" s="42">
        <v>2.5369900682582309</v>
      </c>
      <c r="D126" s="42">
        <v>4.9230542154159469</v>
      </c>
      <c r="E126" s="42">
        <v>4.469863106306609</v>
      </c>
      <c r="F126" s="42">
        <v>4.7366889528630738</v>
      </c>
      <c r="G126" s="42">
        <v>2.4727996407626129</v>
      </c>
      <c r="H126" s="42">
        <v>5.6905099698547188</v>
      </c>
      <c r="I126" s="42">
        <v>3.3978064625939477</v>
      </c>
      <c r="J126" s="42">
        <v>2.7938160145963598</v>
      </c>
      <c r="K126" s="42">
        <v>1.6165499658879752</v>
      </c>
      <c r="L126" s="42">
        <v>6.5993341307392583</v>
      </c>
      <c r="M126" s="42">
        <v>3.6193292968649171</v>
      </c>
      <c r="N126" s="42">
        <v>5.8734532960975043</v>
      </c>
      <c r="O126" s="42">
        <v>6.0409446919974652</v>
      </c>
      <c r="P126" s="42">
        <v>0.32004970593855997</v>
      </c>
      <c r="Q126" s="42">
        <v>0</v>
      </c>
      <c r="R126" s="42">
        <v>0</v>
      </c>
      <c r="S126" s="42">
        <v>2.4263597364743559</v>
      </c>
      <c r="T126" s="42">
        <v>7.2790792094230659</v>
      </c>
      <c r="U126" s="42">
        <v>7.2790792094230659</v>
      </c>
      <c r="V126" s="42">
        <v>4.85271947294871</v>
      </c>
      <c r="W126" s="42">
        <v>4.3654855096944249</v>
      </c>
      <c r="X126" s="42">
        <v>1.4387711660498741</v>
      </c>
      <c r="Y126" s="42">
        <v>3.3829843166510933</v>
      </c>
      <c r="Z126" s="42">
        <v>3.1929089563726398</v>
      </c>
      <c r="AA126" s="42">
        <v>2.9961197512066979</v>
      </c>
      <c r="AB126" s="42">
        <v>5.4205909006341981</v>
      </c>
      <c r="AC126" s="42">
        <v>2.2747122529447075</v>
      </c>
      <c r="AD126" s="74">
        <f t="shared" si="11"/>
        <v>99.999999999999986</v>
      </c>
      <c r="AF126" s="42">
        <f>('SECA - Vetor de Impacto'!AH127/'Contribuição - SECA'!$BA126)*100</f>
        <v>3.1207626565955318</v>
      </c>
      <c r="AG126" s="42">
        <f>('SECA - Vetor de Impacto'!AI127/'Contribuição - SECA'!$BA126)*100</f>
        <v>6.0558706729243257</v>
      </c>
      <c r="AH126" s="42">
        <f>('SECA - Vetor de Impacto'!AJ127/'Contribuição - SECA'!$BA126)*100</f>
        <v>5.4983982936254501</v>
      </c>
      <c r="AI126" s="42">
        <f>('SECA - Vetor de Impacto'!AK127/'Contribuição - SECA'!$BA126)*100</f>
        <v>5.8266219426520287</v>
      </c>
      <c r="AJ126" s="42">
        <f>('SECA - Vetor de Impacto'!AL127/'Contribuição - SECA'!$BA126)*100</f>
        <v>3.0418017290201398</v>
      </c>
      <c r="AK126" s="42">
        <f>('SECA - Vetor de Impacto'!AM127/'Contribuição - SECA'!$BA126)*100</f>
        <v>6.9999213765544699</v>
      </c>
      <c r="AL126" s="42">
        <f>('SECA - Vetor de Impacto'!AN127/'Contribuição - SECA'!$BA126)*100</f>
        <v>4.1796566945499132</v>
      </c>
      <c r="AM126" s="42">
        <f>('SECA - Vetor de Impacto'!AO127/'Contribuição - SECA'!$BA126)*100</f>
        <v>3.4366853843211107</v>
      </c>
      <c r="AN126" s="42">
        <f>('SECA - Vetor de Impacto'!AP127/'Contribuição - SECA'!$BA126)*100</f>
        <v>1.988525232787973</v>
      </c>
      <c r="AO126" s="42">
        <f>('SECA - Vetor de Impacto'!AQ127/'Contribuição - SECA'!$BA126)*100</f>
        <v>8.1178699795805151</v>
      </c>
      <c r="AP126" s="42">
        <f>('SECA - Vetor de Impacto'!AR127/'Contribuição - SECA'!$BA126)*100</f>
        <v>4.4521529086366582</v>
      </c>
      <c r="AQ126" s="42">
        <f>('SECA - Vetor de Impacto'!AS127/'Contribuição - SECA'!$BA126)*100</f>
        <v>7.2249607679005399</v>
      </c>
      <c r="AR126" s="42">
        <f>('SECA - Vetor de Impacto'!AT127/'Contribuição - SECA'!$BA126)*100</f>
        <v>7.4309926716771741</v>
      </c>
      <c r="AS126" s="42">
        <f>('SECA - Vetor de Impacto'!AU127/'Contribuição - SECA'!$BA126)*100</f>
        <v>0.39369455286561844</v>
      </c>
      <c r="AT126" s="42">
        <f>('SECA - Vetor de Impacto'!AV127/'Contribuição - SECA'!$BA126)*100</f>
        <v>0</v>
      </c>
      <c r="AU126" s="42">
        <f>('SECA - Vetor de Impacto'!AW127/'Contribuição - SECA'!$BA126)*100</f>
        <v>0</v>
      </c>
      <c r="AV126" s="42">
        <f>('SECA - Vetor de Impacto'!AX127/'Contribuição - SECA'!$BA126)*100</f>
        <v>2.9846757982205117</v>
      </c>
      <c r="AW126" s="42">
        <f>('SECA - Vetor de Impacto'!AY127/'Contribuição - SECA'!$BA126)*100</f>
        <v>8.9540273946615336</v>
      </c>
      <c r="AX126" s="42">
        <f>('SECA - Vetor de Impacto'!AZ127/'Contribuição - SECA'!$BA126)*100</f>
        <v>8.9540273946615336</v>
      </c>
      <c r="AY126" s="42">
        <f>('SECA - Vetor de Impacto'!BA127/'Contribuição - SECA'!$BA126)*100</f>
        <v>5.9693515964410215</v>
      </c>
      <c r="AZ126" s="42">
        <f>('SECA - Vetor de Impacto'!BB127/'Contribuição - SECA'!$BA126)*100</f>
        <v>5.3700029523239641</v>
      </c>
      <c r="BA126" s="77">
        <f>SUM('SECA - Vetor de Impacto'!AH127:BB127)</f>
        <v>11.16815881751946</v>
      </c>
      <c r="BB126" s="77">
        <f t="shared" si="7"/>
        <v>100</v>
      </c>
      <c r="BC126" s="42">
        <f>('SECA - Vetor de Impacto'!BC127/'Contribuição - SECA'!$BI126)*100</f>
        <v>7.691459681557566</v>
      </c>
      <c r="BD126" s="42">
        <f>('SECA - Vetor de Impacto'!BD127/'Contribuição - SECA'!$BI126)*100</f>
        <v>18.08493809776661</v>
      </c>
      <c r="BE126" s="42">
        <f>('SECA - Vetor de Impacto'!BE127/'Contribuição - SECA'!$BI126)*100</f>
        <v>17.068823093145664</v>
      </c>
      <c r="BF126" s="42">
        <f>('SECA - Vetor de Impacto'!BF127/'Contribuição - SECA'!$BI126)*100</f>
        <v>16.016816858231213</v>
      </c>
      <c r="BG126" s="42">
        <f>('SECA - Vetor de Impacto'!BG127/'Contribuição - SECA'!$BI126)*100</f>
        <v>28.977684114223152</v>
      </c>
      <c r="BH126" s="42">
        <f>('SECA - Vetor de Impacto'!BH127/'Contribuição - SECA'!$BI126)*100</f>
        <v>12.160278155075781</v>
      </c>
      <c r="BI126" s="77">
        <f>SUM('SECA - Vetor de Impacto'!BC127:BH127)</f>
        <v>2.569842531682224</v>
      </c>
      <c r="BJ126" s="77">
        <f t="shared" si="8"/>
        <v>99.999999999999986</v>
      </c>
      <c r="BL126" s="42">
        <f>('SECA - Vetor de Impacto'!AH127/'Contribuição - SECA'!$BY126)*100</f>
        <v>4.6319833345723804</v>
      </c>
      <c r="BM126" s="42">
        <f>('SECA - Vetor de Impacto'!AI127/'Contribuição - SECA'!$BY126)*100</f>
        <v>8.9884092832333007</v>
      </c>
      <c r="BN126" s="42">
        <f>('SECA - Vetor de Impacto'!AJ127/'Contribuição - SECA'!$BY126)*100</f>
        <v>8.1609824473797374</v>
      </c>
      <c r="BO126" s="42">
        <f>('SECA - Vetor de Impacto'!AK127/'Contribuição - SECA'!$BY126)*100</f>
        <v>8.6481474899024473</v>
      </c>
      <c r="BP126" s="42">
        <f>('SECA - Vetor de Impacto'!AL127/'Contribuição - SECA'!$BY126)*100</f>
        <v>4.514785796387728</v>
      </c>
      <c r="BQ126" s="42">
        <f>('SECA - Vetor de Impacto'!AM127/'Contribuição - SECA'!$BY126)*100</f>
        <v>10.389613926900923</v>
      </c>
      <c r="BR126" s="42">
        <f>('SECA - Vetor de Impacto'!AN127/'Contribuição - SECA'!$BY126)*100</f>
        <v>6.2036438793167257</v>
      </c>
      <c r="BS126" s="42">
        <f>('SECA - Vetor de Impacto'!AO127/'Contribuição - SECA'!$BY126)*100</f>
        <v>5.1008907687038523</v>
      </c>
      <c r="BT126" s="42">
        <f>('SECA - Vetor de Impacto'!AP127/'Contribuição - SECA'!$BY126)*100</f>
        <v>2.951463072394847</v>
      </c>
      <c r="BU126" s="42">
        <f>('SECA - Vetor de Impacto'!AQ127/'Contribuição - SECA'!$BY126)*100</f>
        <v>12.048926046385903</v>
      </c>
      <c r="BV126" s="42">
        <f>('SECA - Vetor de Impacto'!AR127/'Contribuição - SECA'!$BY126)*100</f>
        <v>6.6080956307872514</v>
      </c>
      <c r="BW126" s="42">
        <f>('SECA - Vetor de Impacto'!AS127/'Contribuição - SECA'!$BY126)*100</f>
        <v>10.723628020582256</v>
      </c>
      <c r="BX126" s="42">
        <f>('SECA - Vetor de Impacto'!AT127/'Contribuição - SECA'!$BY126)*100</f>
        <v>11.029430303452651</v>
      </c>
      <c r="BY126" s="77">
        <f>SUM('SECA - Vetor de Impacto'!AH127:AT127)</f>
        <v>7.5244599263784817</v>
      </c>
      <c r="BZ126" s="77">
        <f t="shared" si="9"/>
        <v>99.999999999999986</v>
      </c>
      <c r="CA126" s="42">
        <f>('SECA - Vetor de Impacto'!AU127/'Contribuição - SECA'!$CI126)*100</f>
        <v>1.2066977605327649</v>
      </c>
      <c r="CB126" s="42">
        <f>('SECA - Vetor de Impacto'!AV127/'Contribuição - SECA'!$CI126)*100</f>
        <v>0</v>
      </c>
      <c r="CC126" s="42">
        <f>('SECA - Vetor de Impacto'!AW127/'Contribuição - SECA'!$CI126)*100</f>
        <v>0</v>
      </c>
      <c r="CD126" s="42">
        <f>('SECA - Vetor de Impacto'!AX127/'Contribuição - SECA'!$CI126)*100</f>
        <v>9.1482129366884717</v>
      </c>
      <c r="CE126" s="42">
        <f>('SECA - Vetor de Impacto'!AY127/'Contribuição - SECA'!$CI126)*100</f>
        <v>27.444638810065403</v>
      </c>
      <c r="CF126" s="42">
        <f>('SECA - Vetor de Impacto'!AZ127/'Contribuição - SECA'!$CI126)*100</f>
        <v>27.444638810065403</v>
      </c>
      <c r="CG126" s="42">
        <f>('SECA - Vetor de Impacto'!BA127/'Contribuição - SECA'!$CI126)*100</f>
        <v>18.296425873376933</v>
      </c>
      <c r="CH126" s="42">
        <f>('SECA - Vetor de Impacto'!BB127/'Contribuição - SECA'!$CI126)*100</f>
        <v>16.459385809271026</v>
      </c>
      <c r="CI126" s="77">
        <f>SUM('SECA - Vetor de Impacto'!AU127:BB127)</f>
        <v>3.6436988911409793</v>
      </c>
      <c r="CJ126" s="77">
        <f t="shared" si="10"/>
        <v>100</v>
      </c>
    </row>
    <row r="127" spans="1:88" x14ac:dyDescent="0.25">
      <c r="A127" s="34" t="s">
        <v>1119</v>
      </c>
      <c r="B127" s="34" t="s">
        <v>1120</v>
      </c>
      <c r="C127" s="42">
        <v>3.8972607064955613</v>
      </c>
      <c r="D127" s="42">
        <v>2.3006152268682656</v>
      </c>
      <c r="E127" s="42">
        <v>5.5835288676087851</v>
      </c>
      <c r="F127" s="42">
        <v>5.1570793292382806</v>
      </c>
      <c r="G127" s="42">
        <v>3.0945271210023493</v>
      </c>
      <c r="H127" s="42">
        <v>5.0230045753476062</v>
      </c>
      <c r="I127" s="42">
        <v>2.9316778762336333</v>
      </c>
      <c r="J127" s="42">
        <v>2.9039499274087777</v>
      </c>
      <c r="K127" s="42">
        <v>6.1208668224968834</v>
      </c>
      <c r="L127" s="42">
        <v>4.5504872641246878</v>
      </c>
      <c r="M127" s="42">
        <v>3.6510296914632447</v>
      </c>
      <c r="N127" s="42">
        <v>3.9651618998589835</v>
      </c>
      <c r="O127" s="42">
        <v>2.9573988898341406</v>
      </c>
      <c r="P127" s="42">
        <v>0.38235273132924896</v>
      </c>
      <c r="Q127" s="42">
        <v>0</v>
      </c>
      <c r="R127" s="42">
        <v>0</v>
      </c>
      <c r="S127" s="42">
        <v>4.1869984282598063</v>
      </c>
      <c r="T127" s="42">
        <v>6.280497642389709</v>
      </c>
      <c r="U127" s="42">
        <v>6.280497642389709</v>
      </c>
      <c r="V127" s="42">
        <v>1.5701244105974284</v>
      </c>
      <c r="W127" s="42">
        <v>5.228105180300151</v>
      </c>
      <c r="X127" s="42">
        <v>2.2448886201103702</v>
      </c>
      <c r="Y127" s="42">
        <v>4.9710338530618055</v>
      </c>
      <c r="Z127" s="42">
        <v>5.0436914777283244</v>
      </c>
      <c r="AA127" s="42">
        <v>4.5651194316929615</v>
      </c>
      <c r="AB127" s="42">
        <v>2.1380417506007525</v>
      </c>
      <c r="AC127" s="42">
        <v>4.9720606335585193</v>
      </c>
      <c r="AD127" s="74">
        <f t="shared" si="11"/>
        <v>100</v>
      </c>
      <c r="AF127" s="42">
        <f>('SECA - Vetor de Impacto'!AH128/'Contribuição - SECA'!$BA127)*100</f>
        <v>5.1235815314155468</v>
      </c>
      <c r="AG127" s="42">
        <f>('SECA - Vetor de Impacto'!AI128/'Contribuição - SECA'!$BA127)*100</f>
        <v>3.0245319918243094</v>
      </c>
      <c r="AH127" s="42">
        <f>('SECA - Vetor de Impacto'!AJ128/'Contribuição - SECA'!$BA127)*100</f>
        <v>7.3404546271501836</v>
      </c>
      <c r="AI127" s="42">
        <f>('SECA - Vetor de Impacto'!AK128/'Contribuição - SECA'!$BA127)*100</f>
        <v>6.7798175172862862</v>
      </c>
      <c r="AJ127" s="42">
        <f>('SECA - Vetor de Impacto'!AL128/'Contribuição - SECA'!$BA127)*100</f>
        <v>4.0682579893119648</v>
      </c>
      <c r="AK127" s="42">
        <f>('SECA - Vetor de Impacto'!AM128/'Contribuição - SECA'!$BA127)*100</f>
        <v>6.6035544995932645</v>
      </c>
      <c r="AL127" s="42">
        <f>('SECA - Vetor de Impacto'!AN128/'Contribuição - SECA'!$BA127)*100</f>
        <v>3.8541662346825358</v>
      </c>
      <c r="AM127" s="42">
        <f>('SECA - Vetor de Impacto'!AO128/'Contribuição - SECA'!$BA127)*100</f>
        <v>3.8177133470770745</v>
      </c>
      <c r="AN127" s="42">
        <f>('SECA - Vetor de Impacto'!AP128/'Contribuição - SECA'!$BA127)*100</f>
        <v>8.0468725522339941</v>
      </c>
      <c r="AO127" s="42">
        <f>('SECA - Vetor de Impacto'!AQ128/'Contribuição - SECA'!$BA127)*100</f>
        <v>5.9823538277929842</v>
      </c>
      <c r="AP127" s="42">
        <f>('SECA - Vetor de Impacto'!AR128/'Contribuição - SECA'!$BA127)*100</f>
        <v>4.7998709110358018</v>
      </c>
      <c r="AQ127" s="42">
        <f>('SECA - Vetor de Impacto'!AS128/'Contribuição - SECA'!$BA127)*100</f>
        <v>5.2128486670983269</v>
      </c>
      <c r="AR127" s="42">
        <f>('SECA - Vetor de Impacto'!AT128/'Contribuição - SECA'!$BA127)*100</f>
        <v>3.8879806803092305</v>
      </c>
      <c r="AS127" s="42">
        <f>('SECA - Vetor de Impacto'!AU128/'Contribuição - SECA'!$BA127)*100</f>
        <v>0.50266470227658655</v>
      </c>
      <c r="AT127" s="42">
        <f>('SECA - Vetor de Impacto'!AV128/'Contribuição - SECA'!$BA127)*100</f>
        <v>0</v>
      </c>
      <c r="AU127" s="42">
        <f>('SECA - Vetor de Impacto'!AW128/'Contribuição - SECA'!$BA127)*100</f>
        <v>0</v>
      </c>
      <c r="AV127" s="42">
        <f>('SECA - Vetor de Impacto'!AX128/'Contribuição - SECA'!$BA127)*100</f>
        <v>5.504488776781888</v>
      </c>
      <c r="AW127" s="42">
        <f>('SECA - Vetor de Impacto'!AY128/'Contribuição - SECA'!$BA127)*100</f>
        <v>8.2567331651728324</v>
      </c>
      <c r="AX127" s="42">
        <f>('SECA - Vetor de Impacto'!AZ128/'Contribuição - SECA'!$BA127)*100</f>
        <v>8.2567331651728324</v>
      </c>
      <c r="AY127" s="42">
        <f>('SECA - Vetor de Impacto'!BA128/'Contribuição - SECA'!$BA127)*100</f>
        <v>2.0641832912932094</v>
      </c>
      <c r="AZ127" s="42">
        <f>('SECA - Vetor de Impacto'!BB128/'Contribuição - SECA'!$BA127)*100</f>
        <v>6.8731925224911343</v>
      </c>
      <c r="BA127" s="77">
        <f>SUM('SECA - Vetor de Impacto'!AH128:BB128)</f>
        <v>12.111327567397145</v>
      </c>
      <c r="BB127" s="77">
        <f t="shared" si="7"/>
        <v>99.999999999999986</v>
      </c>
      <c r="BC127" s="42">
        <f>('SECA - Vetor de Impacto'!BC128/'Contribuição - SECA'!$BI127)*100</f>
        <v>9.3791686811099293</v>
      </c>
      <c r="BD127" s="42">
        <f>('SECA - Vetor de Impacto'!BD128/'Contribuição - SECA'!$BI127)*100</f>
        <v>20.769032641397693</v>
      </c>
      <c r="BE127" s="42">
        <f>('SECA - Vetor de Impacto'!BE128/'Contribuição - SECA'!$BI127)*100</f>
        <v>21.072596974884565</v>
      </c>
      <c r="BF127" s="42">
        <f>('SECA - Vetor de Impacto'!BF128/'Contribuição - SECA'!$BI127)*100</f>
        <v>19.073117844552964</v>
      </c>
      <c r="BG127" s="42">
        <f>('SECA - Vetor de Impacto'!BG128/'Contribuição - SECA'!$BI127)*100</f>
        <v>8.932761316752595</v>
      </c>
      <c r="BH127" s="42">
        <f>('SECA - Vetor de Impacto'!BH128/'Contribuição - SECA'!$BI127)*100</f>
        <v>20.773322541302253</v>
      </c>
      <c r="BI127" s="77">
        <f>SUM('SECA - Vetor de Impacto'!BC128:BH128)</f>
        <v>3.8109775896111322</v>
      </c>
      <c r="BJ127" s="77">
        <f t="shared" si="8"/>
        <v>100</v>
      </c>
      <c r="BL127" s="42">
        <f>('SECA - Vetor de Impacto'!AH128/'Contribuição - SECA'!$BY127)*100</f>
        <v>7.4750973187893948</v>
      </c>
      <c r="BM127" s="42">
        <f>('SECA - Vetor de Impacto'!AI128/'Contribuição - SECA'!$BY127)*100</f>
        <v>4.4126693103354011</v>
      </c>
      <c r="BN127" s="42">
        <f>('SECA - Vetor de Impacto'!AJ128/'Contribuição - SECA'!$BY127)*100</f>
        <v>10.70942510930354</v>
      </c>
      <c r="BO127" s="42">
        <f>('SECA - Vetor de Impacto'!AK128/'Contribuição - SECA'!$BY127)*100</f>
        <v>9.8914783408055253</v>
      </c>
      <c r="BP127" s="42">
        <f>('SECA - Vetor de Impacto'!AL128/'Contribuição - SECA'!$BY127)*100</f>
        <v>5.9354231413289398</v>
      </c>
      <c r="BQ127" s="42">
        <f>('SECA - Vetor de Impacto'!AM128/'Contribuição - SECA'!$BY127)*100</f>
        <v>9.6343177583340651</v>
      </c>
      <c r="BR127" s="42">
        <f>('SECA - Vetor de Impacto'!AN128/'Contribuição - SECA'!$BY127)*100</f>
        <v>5.623071968386208</v>
      </c>
      <c r="BS127" s="42">
        <f>('SECA - Vetor de Impacto'!AO128/'Contribuição - SECA'!$BY127)*100</f>
        <v>5.5698886861975794</v>
      </c>
      <c r="BT127" s="42">
        <f>('SECA - Vetor de Impacto'!AP128/'Contribuição - SECA'!$BY127)*100</f>
        <v>11.740060165145003</v>
      </c>
      <c r="BU127" s="42">
        <f>('SECA - Vetor de Impacto'!AQ128/'Contribuição - SECA'!$BY127)*100</f>
        <v>8.7280112132479122</v>
      </c>
      <c r="BV127" s="42">
        <f>('SECA - Vetor de Impacto'!AR128/'Contribuição - SECA'!$BY127)*100</f>
        <v>7.0028166737704121</v>
      </c>
      <c r="BW127" s="42">
        <f>('SECA - Vetor de Impacto'!AS128/'Contribuição - SECA'!$BY127)*100</f>
        <v>7.6053344434466066</v>
      </c>
      <c r="BX127" s="42">
        <f>('SECA - Vetor de Impacto'!AT128/'Contribuição - SECA'!$BY127)*100</f>
        <v>5.6724058709093947</v>
      </c>
      <c r="BY127" s="77">
        <f>SUM('SECA - Vetor de Impacto'!AH128:AT128)</f>
        <v>8.301346671335331</v>
      </c>
      <c r="BZ127" s="77">
        <f t="shared" si="9"/>
        <v>99.999999999999986</v>
      </c>
      <c r="CA127" s="42">
        <f>('SECA - Vetor de Impacto'!AU128/'Contribuição - SECA'!$CI127)*100</f>
        <v>1.5978917039013756</v>
      </c>
      <c r="CB127" s="42">
        <f>('SECA - Vetor de Impacto'!AV128/'Contribuição - SECA'!$CI127)*100</f>
        <v>0</v>
      </c>
      <c r="CC127" s="42">
        <f>('SECA - Vetor de Impacto'!AW128/'Contribuição - SECA'!$CI127)*100</f>
        <v>0</v>
      </c>
      <c r="CD127" s="42">
        <f>('SECA - Vetor de Impacto'!AX128/'Contribuição - SECA'!$CI127)*100</f>
        <v>17.497900510623733</v>
      </c>
      <c r="CE127" s="42">
        <f>('SECA - Vetor de Impacto'!AY128/'Contribuição - SECA'!$CI127)*100</f>
        <v>26.246850765935598</v>
      </c>
      <c r="CF127" s="42">
        <f>('SECA - Vetor de Impacto'!AZ128/'Contribuição - SECA'!$CI127)*100</f>
        <v>26.246850765935598</v>
      </c>
      <c r="CG127" s="42">
        <f>('SECA - Vetor de Impacto'!BA128/'Contribuição - SECA'!$CI127)*100</f>
        <v>6.5617126914839039</v>
      </c>
      <c r="CH127" s="42">
        <f>('SECA - Vetor de Impacto'!BB128/'Contribuição - SECA'!$CI127)*100</f>
        <v>21.848793562119802</v>
      </c>
      <c r="CI127" s="77">
        <f>SUM('SECA - Vetor de Impacto'!AU128:BB128)</f>
        <v>3.8099808960618136</v>
      </c>
      <c r="CJ127" s="77">
        <f t="shared" si="10"/>
        <v>100</v>
      </c>
    </row>
    <row r="128" spans="1:88" x14ac:dyDescent="0.25">
      <c r="A128" s="34" t="s">
        <v>1121</v>
      </c>
      <c r="B128" s="34" t="s">
        <v>1122</v>
      </c>
      <c r="C128" s="42">
        <v>5.859392356177433</v>
      </c>
      <c r="D128" s="42">
        <v>0.66842841828357358</v>
      </c>
      <c r="E128" s="42">
        <v>4.9875616585463218</v>
      </c>
      <c r="F128" s="42">
        <v>4.8074929412084133</v>
      </c>
      <c r="G128" s="42">
        <v>1.5677997241907402</v>
      </c>
      <c r="H128" s="42">
        <v>5.643935269501827</v>
      </c>
      <c r="I128" s="42">
        <v>2.183467114069451</v>
      </c>
      <c r="J128" s="42">
        <v>3.6270016960806339</v>
      </c>
      <c r="K128" s="42">
        <v>6.867253211306787</v>
      </c>
      <c r="L128" s="42">
        <v>3.2579976521028442</v>
      </c>
      <c r="M128" s="42">
        <v>2.8846594643978425</v>
      </c>
      <c r="N128" s="42">
        <v>4.7176054209654064</v>
      </c>
      <c r="O128" s="42">
        <v>3.6813692847954731</v>
      </c>
      <c r="P128" s="42">
        <v>0.28645813846488</v>
      </c>
      <c r="Q128" s="42">
        <v>0</v>
      </c>
      <c r="R128" s="42">
        <v>0</v>
      </c>
      <c r="S128" s="42">
        <v>4.5781688075378586</v>
      </c>
      <c r="T128" s="42">
        <v>6.867253211306787</v>
      </c>
      <c r="U128" s="42">
        <v>6.867253211306787</v>
      </c>
      <c r="V128" s="42">
        <v>3.7197621561245096</v>
      </c>
      <c r="W128" s="42">
        <v>3.8069139545159798</v>
      </c>
      <c r="X128" s="42">
        <v>2.5019124991606656</v>
      </c>
      <c r="Y128" s="42">
        <v>5.180869152516121</v>
      </c>
      <c r="Z128" s="42">
        <v>5.9934410403612031</v>
      </c>
      <c r="AA128" s="42">
        <v>4.9784626325983901</v>
      </c>
      <c r="AB128" s="42">
        <v>1.4611177045333592</v>
      </c>
      <c r="AC128" s="42">
        <v>3.0044232799467205</v>
      </c>
      <c r="AD128" s="74">
        <f t="shared" si="11"/>
        <v>100.00000000000001</v>
      </c>
      <c r="AF128" s="42">
        <f>('SECA - Vetor de Impacto'!AH129/'Contribuição - SECA'!$BA128)*100</f>
        <v>7.6215005259208297</v>
      </c>
      <c r="AG128" s="42">
        <f>('SECA - Vetor de Impacto'!AI129/'Contribuição - SECA'!$BA128)*100</f>
        <v>0.86944639167536519</v>
      </c>
      <c r="AH128" s="42">
        <f>('SECA - Vetor de Impacto'!AJ129/'Contribuição - SECA'!$BA128)*100</f>
        <v>6.4874822324532291</v>
      </c>
      <c r="AI128" s="42">
        <f>('SECA - Vetor de Impacto'!AK129/'Contribuição - SECA'!$BA128)*100</f>
        <v>6.2532610469670127</v>
      </c>
      <c r="AJ128" s="42">
        <f>('SECA - Vetor de Impacto'!AL129/'Contribuição - SECA'!$BA128)*100</f>
        <v>2.0392876421495645</v>
      </c>
      <c r="AK128" s="42">
        <f>('SECA - Vetor de Impacto'!AM129/'Contribuição - SECA'!$BA128)*100</f>
        <v>7.3412485476281901</v>
      </c>
      <c r="AL128" s="42">
        <f>('SECA - Vetor de Impacto'!AN129/'Contribuição - SECA'!$BA128)*100</f>
        <v>2.8401060633303712</v>
      </c>
      <c r="AM128" s="42">
        <f>('SECA - Vetor de Impacto'!AO129/'Contribuição - SECA'!$BA128)*100</f>
        <v>4.7177580291326047</v>
      </c>
      <c r="AN128" s="42">
        <f>('SECA - Vetor de Impacto'!AP129/'Contribuição - SECA'!$BA128)*100</f>
        <v>8.9324576304275869</v>
      </c>
      <c r="AO128" s="42">
        <f>('SECA - Vetor de Impacto'!AQ129/'Contribuição - SECA'!$BA128)*100</f>
        <v>4.2377825736097083</v>
      </c>
      <c r="AP128" s="42">
        <f>('SECA - Vetor de Impacto'!AR129/'Contribuição - SECA'!$BA128)*100</f>
        <v>3.7521695576217691</v>
      </c>
      <c r="AQ128" s="42">
        <f>('SECA - Vetor de Impacto'!AS129/'Contribuição - SECA'!$BA128)*100</f>
        <v>6.1363414516981383</v>
      </c>
      <c r="AR128" s="42">
        <f>('SECA - Vetor de Impacto'!AT129/'Contribuição - SECA'!$BA128)*100</f>
        <v>4.7884757044127619</v>
      </c>
      <c r="AS128" s="42">
        <f>('SECA - Vetor de Impacto'!AU129/'Contribuição - SECA'!$BA128)*100</f>
        <v>0.37260533520385269</v>
      </c>
      <c r="AT128" s="42">
        <f>('SECA - Vetor de Impacto'!AV129/'Contribuição - SECA'!$BA128)*100</f>
        <v>0</v>
      </c>
      <c r="AU128" s="42">
        <f>('SECA - Vetor de Impacto'!AW129/'Contribuição - SECA'!$BA128)*100</f>
        <v>0</v>
      </c>
      <c r="AV128" s="42">
        <f>('SECA - Vetor de Impacto'!AX129/'Contribuição - SECA'!$BA128)*100</f>
        <v>5.9549717536183921</v>
      </c>
      <c r="AW128" s="42">
        <f>('SECA - Vetor de Impacto'!AY129/'Contribuição - SECA'!$BA128)*100</f>
        <v>8.9324576304275869</v>
      </c>
      <c r="AX128" s="42">
        <f>('SECA - Vetor de Impacto'!AZ129/'Contribuição - SECA'!$BA128)*100</f>
        <v>8.9324576304275869</v>
      </c>
      <c r="AY128" s="42">
        <f>('SECA - Vetor de Impacto'!BA129/'Contribuição - SECA'!$BA128)*100</f>
        <v>4.8384145498149431</v>
      </c>
      <c r="AZ128" s="42">
        <f>('SECA - Vetor de Impacto'!BB129/'Contribuição - SECA'!$BA128)*100</f>
        <v>4.9517757034805188</v>
      </c>
      <c r="BA128" s="77">
        <f>SUM('SECA - Vetor de Impacto'!AH129:BB129)</f>
        <v>11.195127269270138</v>
      </c>
      <c r="BB128" s="77">
        <f t="shared" si="7"/>
        <v>100.00000000000003</v>
      </c>
      <c r="BC128" s="42">
        <f>('SECA - Vetor de Impacto'!BC129/'Contribuição - SECA'!$BI128)*100</f>
        <v>10.821314920149137</v>
      </c>
      <c r="BD128" s="42">
        <f>('SECA - Vetor de Impacto'!BD129/'Contribuição - SECA'!$BI128)*100</f>
        <v>22.408384257351624</v>
      </c>
      <c r="BE128" s="42">
        <f>('SECA - Vetor de Impacto'!BE129/'Contribuição - SECA'!$BI128)*100</f>
        <v>25.922934145319974</v>
      </c>
      <c r="BF128" s="42">
        <f>('SECA - Vetor de Impacto'!BF129/'Contribuição - SECA'!$BI128)*100</f>
        <v>21.532932100389299</v>
      </c>
      <c r="BG128" s="42">
        <f>('SECA - Vetor de Impacto'!BG129/'Contribuição - SECA'!$BI128)*100</f>
        <v>6.3196513952686999</v>
      </c>
      <c r="BH128" s="42">
        <f>('SECA - Vetor de Impacto'!BH129/'Contribuição - SECA'!$BI128)*100</f>
        <v>12.994783181521264</v>
      </c>
      <c r="BI128" s="77">
        <f>SUM('SECA - Vetor de Impacto'!BC129:BH129)</f>
        <v>3.3667356652947493</v>
      </c>
      <c r="BJ128" s="77">
        <f t="shared" si="8"/>
        <v>100</v>
      </c>
      <c r="BL128" s="42">
        <f>('SECA - Vetor de Impacto'!AH129/'Contribuição - SECA'!$BY128)*100</f>
        <v>11.544698916021146</v>
      </c>
      <c r="BM128" s="42">
        <f>('SECA - Vetor de Impacto'!AI129/'Contribuição - SECA'!$BY128)*100</f>
        <v>1.3169974575709098</v>
      </c>
      <c r="BN128" s="42">
        <f>('SECA - Vetor de Impacto'!AJ129/'Contribuição - SECA'!$BY128)*100</f>
        <v>9.8269400942749776</v>
      </c>
      <c r="BO128" s="42">
        <f>('SECA - Vetor de Impacto'!AK129/'Contribuição - SECA'!$BY128)*100</f>
        <v>9.4721526010516257</v>
      </c>
      <c r="BP128" s="42">
        <f>('SECA - Vetor de Impacto'!AL129/'Contribuição - SECA'!$BY128)*100</f>
        <v>3.0890192491241657</v>
      </c>
      <c r="BQ128" s="42">
        <f>('SECA - Vetor de Impacto'!AM129/'Contribuição - SECA'!$BY128)*100</f>
        <v>11.120186092200679</v>
      </c>
      <c r="BR128" s="42">
        <f>('SECA - Vetor de Impacto'!AN129/'Contribuição - SECA'!$BY128)*100</f>
        <v>4.3020622092988381</v>
      </c>
      <c r="BS128" s="42">
        <f>('SECA - Vetor de Impacto'!AO129/'Contribuição - SECA'!$BY128)*100</f>
        <v>7.1462431603515189</v>
      </c>
      <c r="BT128" s="42">
        <f>('SECA - Vetor de Impacto'!AP129/'Contribuição - SECA'!$BY128)*100</f>
        <v>13.530476521346552</v>
      </c>
      <c r="BU128" s="42">
        <f>('SECA - Vetor de Impacto'!AQ129/'Contribuição - SECA'!$BY128)*100</f>
        <v>6.4191983871803666</v>
      </c>
      <c r="BV128" s="42">
        <f>('SECA - Vetor de Impacto'!AR129/'Contribuição - SECA'!$BY128)*100</f>
        <v>5.6836140963685029</v>
      </c>
      <c r="BW128" s="42">
        <f>('SECA - Vetor de Impacto'!AS129/'Contribuição - SECA'!$BY128)*100</f>
        <v>9.2950481686407773</v>
      </c>
      <c r="BX128" s="42">
        <f>('SECA - Vetor de Impacto'!AT129/'Contribuição - SECA'!$BY128)*100</f>
        <v>7.2533630465699526</v>
      </c>
      <c r="BY128" s="77">
        <f>SUM('SECA - Vetor de Impacto'!AH129:AT129)</f>
        <v>7.3907227023552027</v>
      </c>
      <c r="BZ128" s="77">
        <f t="shared" si="9"/>
        <v>100.00000000000003</v>
      </c>
      <c r="CA128" s="42">
        <f>('SECA - Vetor de Impacto'!AU129/'Contribuição - SECA'!$CI128)*100</f>
        <v>1.0964565086196472</v>
      </c>
      <c r="CB128" s="42">
        <f>('SECA - Vetor de Impacto'!AV129/'Contribuição - SECA'!$CI128)*100</f>
        <v>0</v>
      </c>
      <c r="CC128" s="42">
        <f>('SECA - Vetor de Impacto'!AW129/'Contribuição - SECA'!$CI128)*100</f>
        <v>0</v>
      </c>
      <c r="CD128" s="42">
        <f>('SECA - Vetor de Impacto'!AX129/'Contribuição - SECA'!$CI128)*100</f>
        <v>17.523548164786256</v>
      </c>
      <c r="CE128" s="42">
        <f>('SECA - Vetor de Impacto'!AY129/'Contribuição - SECA'!$CI128)*100</f>
        <v>26.285322247179376</v>
      </c>
      <c r="CF128" s="42">
        <f>('SECA - Vetor de Impacto'!AZ129/'Contribuição - SECA'!$CI128)*100</f>
        <v>26.285322247179376</v>
      </c>
      <c r="CG128" s="42">
        <f>('SECA - Vetor de Impacto'!BA129/'Contribuição - SECA'!$CI128)*100</f>
        <v>14.237882883888828</v>
      </c>
      <c r="CH128" s="42">
        <f>('SECA - Vetor de Impacto'!BB129/'Contribuição - SECA'!$CI128)*100</f>
        <v>14.571467948346511</v>
      </c>
      <c r="CI128" s="77">
        <f>SUM('SECA - Vetor de Impacto'!AU129:BB129)</f>
        <v>3.8044045669149362</v>
      </c>
      <c r="CJ128" s="77">
        <f t="shared" si="10"/>
        <v>100</v>
      </c>
    </row>
    <row r="129" spans="1:88" x14ac:dyDescent="0.25">
      <c r="A129" s="34" t="s">
        <v>1123</v>
      </c>
      <c r="B129" s="34" t="s">
        <v>1124</v>
      </c>
      <c r="C129" s="42">
        <v>2.3312562200136826</v>
      </c>
      <c r="D129" s="42">
        <v>4.5592399009176745</v>
      </c>
      <c r="E129" s="42">
        <v>4.1236057676868922</v>
      </c>
      <c r="F129" s="42">
        <v>4.6557451718230629</v>
      </c>
      <c r="G129" s="42">
        <v>0.66838969907150181</v>
      </c>
      <c r="H129" s="42">
        <v>5.7080279485669561</v>
      </c>
      <c r="I129" s="42">
        <v>2.7159515167690573</v>
      </c>
      <c r="J129" s="42">
        <v>4.7679820371178021</v>
      </c>
      <c r="K129" s="42">
        <v>3.0825625558251244</v>
      </c>
      <c r="L129" s="42">
        <v>5.935812081361199</v>
      </c>
      <c r="M129" s="42">
        <v>5.7188652664242507</v>
      </c>
      <c r="N129" s="42">
        <v>6.1609270431477867</v>
      </c>
      <c r="O129" s="42">
        <v>6.1902642737523896</v>
      </c>
      <c r="P129" s="42">
        <v>0.15245940307695155</v>
      </c>
      <c r="Q129" s="42">
        <v>0</v>
      </c>
      <c r="R129" s="42">
        <v>0</v>
      </c>
      <c r="S129" s="42">
        <v>4.5077163509753548</v>
      </c>
      <c r="T129" s="42">
        <v>6.7615745264630309</v>
      </c>
      <c r="U129" s="42">
        <v>6.7615745264630309</v>
      </c>
      <c r="V129" s="42">
        <v>4.7894486229113147</v>
      </c>
      <c r="W129" s="42">
        <v>3.8242687910228885</v>
      </c>
      <c r="X129" s="42">
        <v>1.3551089443531272</v>
      </c>
      <c r="Y129" s="42">
        <v>3.9209996509837044</v>
      </c>
      <c r="Z129" s="42">
        <v>4.3258771869384338</v>
      </c>
      <c r="AA129" s="42">
        <v>2.7054068542005894</v>
      </c>
      <c r="AB129" s="42">
        <v>2.4456758925504589</v>
      </c>
      <c r="AC129" s="42">
        <v>1.8312597675837377</v>
      </c>
      <c r="AD129" s="74">
        <f t="shared" si="11"/>
        <v>100</v>
      </c>
      <c r="AF129" s="42">
        <f>('SECA - Vetor de Impacto'!AH130/'Contribuição - SECA'!$BA129)*100</f>
        <v>2.7947460859671316</v>
      </c>
      <c r="AG129" s="42">
        <f>('SECA - Vetor de Impacto'!AI130/'Contribuição - SECA'!$BA129)*100</f>
        <v>5.4656874515492158</v>
      </c>
      <c r="AH129" s="42">
        <f>('SECA - Vetor de Impacto'!AJ130/'Contribuição - SECA'!$BA129)*100</f>
        <v>4.9434425012480139</v>
      </c>
      <c r="AI129" s="42">
        <f>('SECA - Vetor de Impacto'!AK130/'Contribuição - SECA'!$BA129)*100</f>
        <v>5.581379465932967</v>
      </c>
      <c r="AJ129" s="42">
        <f>('SECA - Vetor de Impacto'!AL130/'Contribuição - SECA'!$BA129)*100</f>
        <v>0.8012759298374611</v>
      </c>
      <c r="AK129" s="42">
        <f>('SECA - Vetor de Impacto'!AM130/'Contribuição - SECA'!$BA129)*100</f>
        <v>6.8428723667940989</v>
      </c>
      <c r="AL129" s="42">
        <f>('SECA - Vetor de Impacto'!AN130/'Contribuição - SECA'!$BA129)*100</f>
        <v>3.2559247696601394</v>
      </c>
      <c r="AM129" s="42">
        <f>('SECA - Vetor de Impacto'!AO130/'Contribuição - SECA'!$BA129)*100</f>
        <v>5.7159307594762616</v>
      </c>
      <c r="AN129" s="42">
        <f>('SECA - Vetor de Impacto'!AP130/'Contribuição - SECA'!$BA129)*100</f>
        <v>3.6954237649564488</v>
      </c>
      <c r="AO129" s="42">
        <f>('SECA - Vetor de Impacto'!AQ130/'Contribuição - SECA'!$BA129)*100</f>
        <v>7.1159435153478139</v>
      </c>
      <c r="AP129" s="42">
        <f>('SECA - Vetor de Impacto'!AR130/'Contribuição - SECA'!$BA129)*100</f>
        <v>6.8558643113963438</v>
      </c>
      <c r="AQ129" s="42">
        <f>('SECA - Vetor de Impacto'!AS130/'Contribuição - SECA'!$BA129)*100</f>
        <v>7.3858148203311904</v>
      </c>
      <c r="AR129" s="42">
        <f>('SECA - Vetor de Impacto'!AT130/'Contribuição - SECA'!$BA129)*100</f>
        <v>7.4209847470434287</v>
      </c>
      <c r="AS129" s="42">
        <f>('SECA - Vetor de Impacto'!AU130/'Contribuição - SECA'!$BA129)*100</f>
        <v>0.18277069519870057</v>
      </c>
      <c r="AT129" s="42">
        <f>('SECA - Vetor de Impacto'!AV130/'Contribuição - SECA'!$BA129)*100</f>
        <v>0</v>
      </c>
      <c r="AU129" s="42">
        <f>('SECA - Vetor de Impacto'!AW130/'Contribuição - SECA'!$BA129)*100</f>
        <v>0</v>
      </c>
      <c r="AV129" s="42">
        <f>('SECA - Vetor de Impacto'!AX130/'Contribuição - SECA'!$BA129)*100</f>
        <v>5.4039202213750981</v>
      </c>
      <c r="AW129" s="42">
        <f>('SECA - Vetor de Impacto'!AY130/'Contribuição - SECA'!$BA129)*100</f>
        <v>8.1058803320626449</v>
      </c>
      <c r="AX129" s="42">
        <f>('SECA - Vetor de Impacto'!AZ130/'Contribuição - SECA'!$BA129)*100</f>
        <v>8.1058803320626449</v>
      </c>
      <c r="AY129" s="42">
        <f>('SECA - Vetor de Impacto'!BA130/'Contribuição - SECA'!$BA129)*100</f>
        <v>5.7416652352110411</v>
      </c>
      <c r="AZ129" s="42">
        <f>('SECA - Vetor de Impacto'!BB130/'Contribuição - SECA'!$BA129)*100</f>
        <v>4.5845926945493547</v>
      </c>
      <c r="BA129" s="77">
        <f>SUM('SECA - Vetor de Impacto'!AH130:BB130)</f>
        <v>12.336722959559621</v>
      </c>
      <c r="BB129" s="77">
        <f t="shared" si="7"/>
        <v>100.00000000000001</v>
      </c>
      <c r="BC129" s="42">
        <f>('SECA - Vetor de Impacto'!BC130/'Contribuição - SECA'!$BI129)*100</f>
        <v>8.1710209790656432</v>
      </c>
      <c r="BD129" s="42">
        <f>('SECA - Vetor de Impacto'!BD130/'Contribuição - SECA'!$BI129)*100</f>
        <v>23.642800485233899</v>
      </c>
      <c r="BE129" s="42">
        <f>('SECA - Vetor de Impacto'!BE130/'Contribuição - SECA'!$BI129)*100</f>
        <v>26.084126589695355</v>
      </c>
      <c r="BF129" s="42">
        <f>('SECA - Vetor de Impacto'!BF130/'Contribuição - SECA'!$BI129)*100</f>
        <v>16.313032435287671</v>
      </c>
      <c r="BG129" s="42">
        <f>('SECA - Vetor de Impacto'!BG130/'Contribuição - SECA'!$BI129)*100</f>
        <v>14.746909545021317</v>
      </c>
      <c r="BH129" s="42">
        <f>('SECA - Vetor de Impacto'!BH130/'Contribuição - SECA'!$BI129)*100</f>
        <v>11.042109965696104</v>
      </c>
      <c r="BI129" s="77">
        <f>SUM('SECA - Vetor de Impacto'!BC130:BH130)</f>
        <v>2.4527317168069858</v>
      </c>
      <c r="BJ129" s="77">
        <f t="shared" si="8"/>
        <v>99.999999999999986</v>
      </c>
      <c r="BL129" s="42">
        <f>('SECA - Vetor de Impacto'!AH130/'Contribuição - SECA'!$BY129)*100</f>
        <v>4.1174720075751248</v>
      </c>
      <c r="BM129" s="42">
        <f>('SECA - Vetor de Impacto'!AI130/'Contribuição - SECA'!$BY129)*100</f>
        <v>8.0525437344411372</v>
      </c>
      <c r="BN129" s="42">
        <f>('SECA - Vetor de Impacto'!AJ130/'Contribuição - SECA'!$BY129)*100</f>
        <v>7.2831253694741704</v>
      </c>
      <c r="BO129" s="42">
        <f>('SECA - Vetor de Impacto'!AK130/'Contribuição - SECA'!$BY129)*100</f>
        <v>8.2229916449389631</v>
      </c>
      <c r="BP129" s="42">
        <f>('SECA - Vetor de Impacto'!AL130/'Contribuição - SECA'!$BY129)*100</f>
        <v>1.1805119713792409</v>
      </c>
      <c r="BQ129" s="42">
        <f>('SECA - Vetor de Impacto'!AM130/'Contribuição - SECA'!$BY129)*100</f>
        <v>10.081536767564298</v>
      </c>
      <c r="BR129" s="42">
        <f>('SECA - Vetor de Impacto'!AN130/'Contribuição - SECA'!$BY129)*100</f>
        <v>4.7969220406679103</v>
      </c>
      <c r="BS129" s="42">
        <f>('SECA - Vetor de Impacto'!AO130/'Contribuição - SECA'!$BY129)*100</f>
        <v>8.4212247465181438</v>
      </c>
      <c r="BT129" s="42">
        <f>('SECA - Vetor de Impacto'!AP130/'Contribuição - SECA'!$BY129)*100</f>
        <v>5.4444316014027354</v>
      </c>
      <c r="BU129" s="42">
        <f>('SECA - Vetor de Impacto'!AQ130/'Contribuição - SECA'!$BY129)*100</f>
        <v>10.48384981342271</v>
      </c>
      <c r="BV129" s="42">
        <f>('SECA - Vetor de Impacto'!AR130/'Contribuição - SECA'!$BY129)*100</f>
        <v>10.10067767216823</v>
      </c>
      <c r="BW129" s="42">
        <f>('SECA - Vetor de Impacto'!AS130/'Contribuição - SECA'!$BY129)*100</f>
        <v>10.881448561121568</v>
      </c>
      <c r="BX129" s="42">
        <f>('SECA - Vetor de Impacto'!AT130/'Contribuição - SECA'!$BY129)*100</f>
        <v>10.933264069325777</v>
      </c>
      <c r="BY129" s="77">
        <f>SUM('SECA - Vetor de Impacto'!AH130:AT130)</f>
        <v>8.373586545690932</v>
      </c>
      <c r="BZ129" s="77">
        <f t="shared" si="9"/>
        <v>100</v>
      </c>
      <c r="CA129" s="42">
        <f>('SECA - Vetor de Impacto'!AU130/'Contribuição - SECA'!$CI129)*100</f>
        <v>0.56894116081950019</v>
      </c>
      <c r="CB129" s="42">
        <f>('SECA - Vetor de Impacto'!AV130/'Contribuição - SECA'!$CI129)*100</f>
        <v>0</v>
      </c>
      <c r="CC129" s="42">
        <f>('SECA - Vetor de Impacto'!AW130/'Contribuição - SECA'!$CI129)*100</f>
        <v>0</v>
      </c>
      <c r="CD129" s="42">
        <f>('SECA - Vetor de Impacto'!AX130/'Contribuição - SECA'!$CI129)*100</f>
        <v>16.821693654897128</v>
      </c>
      <c r="CE129" s="42">
        <f>('SECA - Vetor de Impacto'!AY130/'Contribuição - SECA'!$CI129)*100</f>
        <v>25.232540482345691</v>
      </c>
      <c r="CF129" s="42">
        <f>('SECA - Vetor de Impacto'!AZ130/'Contribuição - SECA'!$CI129)*100</f>
        <v>25.232540482345691</v>
      </c>
      <c r="CG129" s="42">
        <f>('SECA - Vetor de Impacto'!BA130/'Contribuição - SECA'!$CI129)*100</f>
        <v>17.873049508328194</v>
      </c>
      <c r="CH129" s="42">
        <f>('SECA - Vetor de Impacto'!BB130/'Contribuição - SECA'!$CI129)*100</f>
        <v>14.271234711263791</v>
      </c>
      <c r="CI129" s="77">
        <f>SUM('SECA - Vetor de Impacto'!AU130:BB130)</f>
        <v>3.9631364138686886</v>
      </c>
      <c r="CJ129" s="77">
        <f t="shared" si="10"/>
        <v>100</v>
      </c>
    </row>
    <row r="130" spans="1:88" x14ac:dyDescent="0.25">
      <c r="A130" s="34" t="s">
        <v>1125</v>
      </c>
      <c r="B130" s="34" t="s">
        <v>1126</v>
      </c>
      <c r="C130" s="42">
        <v>1.7063344518652834</v>
      </c>
      <c r="D130" s="42">
        <v>4.9322096904927761</v>
      </c>
      <c r="E130" s="42">
        <v>2.5685877878464844</v>
      </c>
      <c r="F130" s="42">
        <v>2.199819382880503</v>
      </c>
      <c r="G130" s="42">
        <v>2.6343928111779711</v>
      </c>
      <c r="H130" s="42">
        <v>6.057495741799805</v>
      </c>
      <c r="I130" s="42">
        <v>4.108036970322436</v>
      </c>
      <c r="J130" s="42">
        <v>4.2936169913933169</v>
      </c>
      <c r="K130" s="42">
        <v>4.0643347928187312</v>
      </c>
      <c r="L130" s="42">
        <v>5.0151160368257193</v>
      </c>
      <c r="M130" s="42">
        <v>4.2561850303181199</v>
      </c>
      <c r="N130" s="42">
        <v>5.4035242820919027</v>
      </c>
      <c r="O130" s="42">
        <v>5.9919520054732978</v>
      </c>
      <c r="P130" s="42">
        <v>0.39088659416543553</v>
      </c>
      <c r="Q130" s="42">
        <v>6.4206742411989222</v>
      </c>
      <c r="R130" s="42">
        <v>6.4206742411989222</v>
      </c>
      <c r="S130" s="42">
        <v>4.2804494941326157</v>
      </c>
      <c r="T130" s="42">
        <v>6.4206742411989222</v>
      </c>
      <c r="U130" s="42">
        <v>6.4206742411989222</v>
      </c>
      <c r="V130" s="42">
        <v>5.0830337742824803</v>
      </c>
      <c r="W130" s="42">
        <v>1.6902583581952246</v>
      </c>
      <c r="X130" s="42">
        <v>3.4756542380043762</v>
      </c>
      <c r="Y130" s="42">
        <v>1.4342488394289572</v>
      </c>
      <c r="Z130" s="42">
        <v>1.0235707036090762</v>
      </c>
      <c r="AA130" s="42">
        <v>1.544601962640461</v>
      </c>
      <c r="AB130" s="42">
        <v>1.0928807219062</v>
      </c>
      <c r="AC130" s="42">
        <v>1.0701123735331539</v>
      </c>
      <c r="AD130" s="74">
        <f t="shared" si="11"/>
        <v>100.00000000000001</v>
      </c>
      <c r="AF130" s="42">
        <f>('SECA - Vetor de Impacto'!AH131/'Contribuição - SECA'!$BA130)*100</f>
        <v>1.8883960112667488</v>
      </c>
      <c r="AG130" s="42">
        <f>('SECA - Vetor de Impacto'!AI131/'Contribuição - SECA'!$BA130)*100</f>
        <v>5.4584639582680765</v>
      </c>
      <c r="AH130" s="42">
        <f>('SECA - Vetor de Impacto'!AJ131/'Contribuição - SECA'!$BA130)*100</f>
        <v>2.8426495918519588</v>
      </c>
      <c r="AI130" s="42">
        <f>('SECA - Vetor de Impacto'!AK131/'Contribuição - SECA'!$BA130)*100</f>
        <v>2.4345345331319579</v>
      </c>
      <c r="AJ130" s="42">
        <f>('SECA - Vetor de Impacto'!AL131/'Contribuição - SECA'!$BA130)*100</f>
        <v>2.9154758443165054</v>
      </c>
      <c r="AK130" s="42">
        <f>('SECA - Vetor de Impacto'!AM131/'Contribuição - SECA'!$BA130)*100</f>
        <v>6.7038151779538602</v>
      </c>
      <c r="AL130" s="42">
        <f>('SECA - Vetor de Impacto'!AN131/'Contribuição - SECA'!$BA130)*100</f>
        <v>4.5463540986428477</v>
      </c>
      <c r="AM130" s="42">
        <f>('SECA - Vetor de Impacto'!AO131/'Contribuição - SECA'!$BA130)*100</f>
        <v>4.751735037401926</v>
      </c>
      <c r="AN130" s="42">
        <f>('SECA - Vetor de Impacto'!AP131/'Contribuição - SECA'!$BA130)*100</f>
        <v>4.4979890096115307</v>
      </c>
      <c r="AO130" s="42">
        <f>('SECA - Vetor de Impacto'!AQ131/'Contribuição - SECA'!$BA130)*100</f>
        <v>5.5502162015359104</v>
      </c>
      <c r="AP130" s="42">
        <f>('SECA - Vetor de Impacto'!AR131/'Contribuição - SECA'!$BA130)*100</f>
        <v>4.710309180993165</v>
      </c>
      <c r="AQ130" s="42">
        <f>('SECA - Vetor de Impacto'!AS131/'Contribuição - SECA'!$BA130)*100</f>
        <v>5.9800666217170093</v>
      </c>
      <c r="AR130" s="42">
        <f>('SECA - Vetor de Impacto'!AT131/'Contribuição - SECA'!$BA130)*100</f>
        <v>6.6312780911551998</v>
      </c>
      <c r="AS130" s="42">
        <f>('SECA - Vetor de Impacto'!AU131/'Contribuição - SECA'!$BA130)*100</f>
        <v>0.43259320262375522</v>
      </c>
      <c r="AT130" s="42">
        <f>('SECA - Vetor de Impacto'!AV131/'Contribuição - SECA'!$BA130)*100</f>
        <v>7.1057439023568785</v>
      </c>
      <c r="AU130" s="42">
        <f>('SECA - Vetor de Impacto'!AW131/'Contribuição - SECA'!$BA130)*100</f>
        <v>7.1057439023568785</v>
      </c>
      <c r="AV130" s="42">
        <f>('SECA - Vetor de Impacto'!AX131/'Contribuição - SECA'!$BA130)*100</f>
        <v>4.7371626015712529</v>
      </c>
      <c r="AW130" s="42">
        <f>('SECA - Vetor de Impacto'!AY131/'Contribuição - SECA'!$BA130)*100</f>
        <v>7.1057439023568785</v>
      </c>
      <c r="AX130" s="42">
        <f>('SECA - Vetor de Impacto'!AZ131/'Contribuição - SECA'!$BA130)*100</f>
        <v>7.1057439023568785</v>
      </c>
      <c r="AY130" s="42">
        <f>('SECA - Vetor de Impacto'!BA131/'Contribuição - SECA'!$BA130)*100</f>
        <v>5.6253805893658626</v>
      </c>
      <c r="AZ130" s="42">
        <f>('SECA - Vetor de Impacto'!BB131/'Contribuição - SECA'!$BA130)*100</f>
        <v>1.8706046391649289</v>
      </c>
      <c r="BA130" s="77">
        <f>SUM('SECA - Vetor de Impacto'!AH131:BB131)</f>
        <v>14.073121881979361</v>
      </c>
      <c r="BB130" s="77">
        <f t="shared" si="7"/>
        <v>100</v>
      </c>
      <c r="BC130" s="42">
        <f>('SECA - Vetor de Impacto'!BC131/'Contribuição - SECA'!$BI130)*100</f>
        <v>36.050507428186968</v>
      </c>
      <c r="BD130" s="42">
        <f>('SECA - Vetor de Impacto'!BD131/'Contribuição - SECA'!$BI130)*100</f>
        <v>14.876450561258924</v>
      </c>
      <c r="BE130" s="42">
        <f>('SECA - Vetor de Impacto'!BE131/'Contribuição - SECA'!$BI130)*100</f>
        <v>10.616776217337618</v>
      </c>
      <c r="BF130" s="42">
        <f>('SECA - Vetor de Impacto'!BF131/'Contribuição - SECA'!$BI130)*100</f>
        <v>16.021065593605801</v>
      </c>
      <c r="BG130" s="42">
        <f>('SECA - Vetor de Impacto'!BG131/'Contribuição - SECA'!$BI130)*100</f>
        <v>11.335680100855933</v>
      </c>
      <c r="BH130" s="42">
        <f>('SECA - Vetor de Impacto'!BH131/'Contribuição - SECA'!$BI130)*100</f>
        <v>11.099520098754764</v>
      </c>
      <c r="BI130" s="77">
        <f>SUM('SECA - Vetor de Impacto'!BC131:BH131)</f>
        <v>1.5015664207443051</v>
      </c>
      <c r="BJ130" s="77">
        <f t="shared" si="8"/>
        <v>100.00000000000001</v>
      </c>
      <c r="BL130" s="42">
        <f>('SECA - Vetor de Impacto'!AH131/'Contribuição - SECA'!$BY130)*100</f>
        <v>3.2054912126018449</v>
      </c>
      <c r="BM130" s="42">
        <f>('SECA - Vetor de Impacto'!AI131/'Contribuição - SECA'!$BY130)*100</f>
        <v>9.2655661991125786</v>
      </c>
      <c r="BN130" s="42">
        <f>('SECA - Vetor de Impacto'!AJ131/'Contribuição - SECA'!$BY130)*100</f>
        <v>4.8253058324748448</v>
      </c>
      <c r="BO130" s="42">
        <f>('SECA - Vetor de Impacto'!AK131/'Contribuição - SECA'!$BY130)*100</f>
        <v>4.1325437070243183</v>
      </c>
      <c r="BP130" s="42">
        <f>('SECA - Vetor de Impacto'!AL131/'Contribuição - SECA'!$BY130)*100</f>
        <v>4.9489260429227748</v>
      </c>
      <c r="BQ130" s="42">
        <f>('SECA - Vetor de Impacto'!AM131/'Contribuição - SECA'!$BY130)*100</f>
        <v>11.379509655616667</v>
      </c>
      <c r="BR130" s="42">
        <f>('SECA - Vetor de Impacto'!AN131/'Contribuição - SECA'!$BY130)*100</f>
        <v>7.7172891838508821</v>
      </c>
      <c r="BS130" s="42">
        <f>('SECA - Vetor de Impacto'!AO131/'Contribuição - SECA'!$BY130)*100</f>
        <v>8.065916691270008</v>
      </c>
      <c r="BT130" s="42">
        <f>('SECA - Vetor de Impacto'!AP131/'Contribuição - SECA'!$BY130)*100</f>
        <v>7.6351910079589542</v>
      </c>
      <c r="BU130" s="42">
        <f>('SECA - Vetor de Impacto'!AQ131/'Contribuição - SECA'!$BY130)*100</f>
        <v>9.4213126674257879</v>
      </c>
      <c r="BV130" s="42">
        <f>('SECA - Vetor de Impacto'!AR131/'Contribuição - SECA'!$BY130)*100</f>
        <v>7.9955976385392642</v>
      </c>
      <c r="BW130" s="42">
        <f>('SECA - Vetor de Impacto'!AS131/'Contribuição - SECA'!$BY130)*100</f>
        <v>10.150969866658819</v>
      </c>
      <c r="BX130" s="42">
        <f>('SECA - Vetor de Impacto'!AT131/'Contribuição - SECA'!$BY130)*100</f>
        <v>11.256380294543264</v>
      </c>
      <c r="BY130" s="77">
        <f>SUM('SECA - Vetor de Impacto'!AH131:AT131)</f>
        <v>8.2906567091879886</v>
      </c>
      <c r="BZ130" s="77">
        <f t="shared" si="9"/>
        <v>99.999999999999986</v>
      </c>
      <c r="CA130" s="42">
        <f>('SECA - Vetor de Impacto'!AU131/'Contribuição - SECA'!$CI130)*100</f>
        <v>1.0528272430391599</v>
      </c>
      <c r="CB130" s="42">
        <f>('SECA - Vetor de Impacto'!AV131/'Contribuição - SECA'!$CI130)*100</f>
        <v>17.293662306958076</v>
      </c>
      <c r="CC130" s="42">
        <f>('SECA - Vetor de Impacto'!AW131/'Contribuição - SECA'!$CI130)*100</f>
        <v>17.293662306958076</v>
      </c>
      <c r="CD130" s="42">
        <f>('SECA - Vetor de Impacto'!AX131/'Contribuição - SECA'!$CI130)*100</f>
        <v>11.529108204638719</v>
      </c>
      <c r="CE130" s="42">
        <f>('SECA - Vetor de Impacto'!AY131/'Contribuição - SECA'!$CI130)*100</f>
        <v>17.293662306958076</v>
      </c>
      <c r="CF130" s="42">
        <f>('SECA - Vetor de Impacto'!AZ131/'Contribuição - SECA'!$CI130)*100</f>
        <v>17.293662306958076</v>
      </c>
      <c r="CG130" s="42">
        <f>('SECA - Vetor de Impacto'!BA131/'Contribuição - SECA'!$CI130)*100</f>
        <v>13.69081599300848</v>
      </c>
      <c r="CH130" s="42">
        <f>('SECA - Vetor de Impacto'!BB131/'Contribuição - SECA'!$CI130)*100</f>
        <v>4.5525993314813284</v>
      </c>
      <c r="CI130" s="77">
        <f>SUM('SECA - Vetor de Impacto'!AU131:BB131)</f>
        <v>5.7824651727913734</v>
      </c>
      <c r="CJ130" s="77">
        <f t="shared" si="10"/>
        <v>100.00000000000001</v>
      </c>
    </row>
    <row r="131" spans="1:88" x14ac:dyDescent="0.25">
      <c r="A131" s="34" t="s">
        <v>1127</v>
      </c>
      <c r="B131" s="34" t="s">
        <v>1128</v>
      </c>
      <c r="C131" s="42">
        <v>0.79786318056421024</v>
      </c>
      <c r="D131" s="42">
        <v>6.1775471445922747</v>
      </c>
      <c r="E131" s="42">
        <v>1.1727510186330687</v>
      </c>
      <c r="F131" s="42">
        <v>0.55585780803443685</v>
      </c>
      <c r="G131" s="42">
        <v>1.0497400108040804</v>
      </c>
      <c r="H131" s="42">
        <v>6.6037114241034951</v>
      </c>
      <c r="I131" s="42">
        <v>6.1727265754200475</v>
      </c>
      <c r="J131" s="42">
        <v>4.4883319675228313</v>
      </c>
      <c r="K131" s="42">
        <v>1.4465078217334228</v>
      </c>
      <c r="L131" s="42">
        <v>7.4438575973514105</v>
      </c>
      <c r="M131" s="42">
        <v>6.0091243611808931</v>
      </c>
      <c r="N131" s="42">
        <v>7.1495632073974127</v>
      </c>
      <c r="O131" s="42">
        <v>7.2886696476215027</v>
      </c>
      <c r="P131" s="42">
        <v>0.28002979524651339</v>
      </c>
      <c r="Q131" s="42">
        <v>0</v>
      </c>
      <c r="R131" s="42">
        <v>7.5268614661712245</v>
      </c>
      <c r="S131" s="42">
        <v>5.0179076441141506</v>
      </c>
      <c r="T131" s="42">
        <v>7.5268614661712245</v>
      </c>
      <c r="U131" s="42">
        <v>7.5268614661712245</v>
      </c>
      <c r="V131" s="42">
        <v>6.8996230106569554</v>
      </c>
      <c r="W131" s="42">
        <v>0.38209135025936469</v>
      </c>
      <c r="X131" s="42">
        <v>5.5311027440803713</v>
      </c>
      <c r="Y131" s="42">
        <v>0.46438219842701656</v>
      </c>
      <c r="Z131" s="42">
        <v>0.43932045097620254</v>
      </c>
      <c r="AA131" s="42">
        <v>1.4214681872524093</v>
      </c>
      <c r="AB131" s="42">
        <v>0</v>
      </c>
      <c r="AC131" s="42">
        <v>0.62723845551426849</v>
      </c>
      <c r="AD131" s="74">
        <f t="shared" si="11"/>
        <v>100.00000000000001</v>
      </c>
      <c r="AF131" s="42">
        <f>('SECA - Vetor de Impacto'!AH132/'Contribuição - SECA'!$BA131)*100</f>
        <v>0.87182451852856158</v>
      </c>
      <c r="AG131" s="42">
        <f>('SECA - Vetor de Impacto'!AI132/'Contribuição - SECA'!$BA131)*100</f>
        <v>6.7502012828980513</v>
      </c>
      <c r="AH131" s="42">
        <f>('SECA - Vetor de Impacto'!AJ132/'Contribuição - SECA'!$BA131)*100</f>
        <v>1.2814641871939001</v>
      </c>
      <c r="AI131" s="42">
        <f>('SECA - Vetor de Impacto'!AK132/'Contribuição - SECA'!$BA131)*100</f>
        <v>0.60738542354752045</v>
      </c>
      <c r="AJ131" s="42">
        <f>('SECA - Vetor de Impacto'!AL132/'Contribuição - SECA'!$BA131)*100</f>
        <v>1.1470501481873836</v>
      </c>
      <c r="AK131" s="42">
        <f>('SECA - Vetor de Impacto'!AM132/'Contribuição - SECA'!$BA131)*100</f>
        <v>7.2158706819248435</v>
      </c>
      <c r="AL131" s="42">
        <f>('SECA - Vetor de Impacto'!AN132/'Contribuição - SECA'!$BA131)*100</f>
        <v>6.7449338504610283</v>
      </c>
      <c r="AM131" s="42">
        <f>('SECA - Vetor de Impacto'!AO132/'Contribuição - SECA'!$BA131)*100</f>
        <v>4.9043970844911442</v>
      </c>
      <c r="AN131" s="42">
        <f>('SECA - Vetor de Impacto'!AP132/'Contribuição - SECA'!$BA131)*100</f>
        <v>1.5805980473227881</v>
      </c>
      <c r="AO131" s="42">
        <f>('SECA - Vetor de Impacto'!AQ132/'Contribuição - SECA'!$BA131)*100</f>
        <v>8.1338977958812961</v>
      </c>
      <c r="AP131" s="42">
        <f>('SECA - Vetor de Impacto'!AR132/'Contribuição - SECA'!$BA131)*100</f>
        <v>6.5661658296602736</v>
      </c>
      <c r="AQ131" s="42">
        <f>('SECA - Vetor de Impacto'!AS132/'Contribuição - SECA'!$BA131)*100</f>
        <v>7.812322529498072</v>
      </c>
      <c r="AR131" s="42">
        <f>('SECA - Vetor de Impacto'!AT132/'Contribuição - SECA'!$BA131)*100</f>
        <v>7.9643240358049914</v>
      </c>
      <c r="AS131" s="42">
        <f>('SECA - Vetor de Impacto'!AU132/'Contribuição - SECA'!$BA131)*100</f>
        <v>0.30598835409575048</v>
      </c>
      <c r="AT131" s="42">
        <f>('SECA - Vetor de Impacto'!AV132/'Contribuição - SECA'!$BA131)*100</f>
        <v>0</v>
      </c>
      <c r="AU131" s="42">
        <f>('SECA - Vetor de Impacto'!AW132/'Contribuição - SECA'!$BA131)*100</f>
        <v>8.2245960631188808</v>
      </c>
      <c r="AV131" s="42">
        <f>('SECA - Vetor de Impacto'!AX132/'Contribuição - SECA'!$BA131)*100</f>
        <v>5.4830640420792536</v>
      </c>
      <c r="AW131" s="42">
        <f>('SECA - Vetor de Impacto'!AY132/'Contribuição - SECA'!$BA131)*100</f>
        <v>8.2245960631188808</v>
      </c>
      <c r="AX131" s="42">
        <f>('SECA - Vetor de Impacto'!AZ132/'Contribuição - SECA'!$BA131)*100</f>
        <v>8.2245960631188808</v>
      </c>
      <c r="AY131" s="42">
        <f>('SECA - Vetor de Impacto'!BA132/'Contribuição - SECA'!$BA131)*100</f>
        <v>7.5392130578589729</v>
      </c>
      <c r="AZ131" s="42">
        <f>('SECA - Vetor de Impacto'!BB132/'Contribuição - SECA'!$BA131)*100</f>
        <v>0.41751094120953758</v>
      </c>
      <c r="BA131" s="77">
        <f>SUM('SECA - Vetor de Impacto'!AH132:BB132)</f>
        <v>12.158651833179345</v>
      </c>
      <c r="BB131" s="77">
        <f t="shared" si="7"/>
        <v>100.00000000000001</v>
      </c>
      <c r="BC131" s="42">
        <f>('SECA - Vetor de Impacto'!BC132/'Contribuição - SECA'!$BI131)*100</f>
        <v>65.198266006411316</v>
      </c>
      <c r="BD131" s="42">
        <f>('SECA - Vetor de Impacto'!BD132/'Contribuição - SECA'!$BI131)*100</f>
        <v>5.4739381100975555</v>
      </c>
      <c r="BE131" s="42">
        <f>('SECA - Vetor de Impacto'!BE132/'Contribuição - SECA'!$BI131)*100</f>
        <v>5.1785209839860524</v>
      </c>
      <c r="BF131" s="42">
        <f>('SECA - Vetor de Impacto'!BF132/'Contribuição - SECA'!$BI131)*100</f>
        <v>16.755657104963589</v>
      </c>
      <c r="BG131" s="42">
        <f>('SECA - Vetor de Impacto'!BG132/'Contribuição - SECA'!$BI131)*100</f>
        <v>0</v>
      </c>
      <c r="BH131" s="42">
        <f>('SECA - Vetor de Impacto'!BH132/'Contribuição - SECA'!$BI131)*100</f>
        <v>7.3936177945414849</v>
      </c>
      <c r="BI131" s="77">
        <f>SUM('SECA - Vetor de Impacto'!BC132:BH132)</f>
        <v>1.1270982034648331</v>
      </c>
      <c r="BJ131" s="77">
        <f t="shared" si="8"/>
        <v>99.999999999999986</v>
      </c>
      <c r="BL131" s="42">
        <f>('SECA - Vetor de Impacto'!AH132/'Contribuição - SECA'!$BY131)*100</f>
        <v>1.4157491947686656</v>
      </c>
      <c r="BM131" s="42">
        <f>('SECA - Vetor de Impacto'!AI132/'Contribuição - SECA'!$BY131)*100</f>
        <v>10.961600445601883</v>
      </c>
      <c r="BN131" s="42">
        <f>('SECA - Vetor de Impacto'!AJ132/'Contribuição - SECA'!$BY131)*100</f>
        <v>2.0809599324031982</v>
      </c>
      <c r="BO131" s="42">
        <f>('SECA - Vetor de Impacto'!AK132/'Contribuição - SECA'!$BY131)*100</f>
        <v>0.98632856271689706</v>
      </c>
      <c r="BP131" s="42">
        <f>('SECA - Vetor de Impacto'!AL132/'Contribuição - SECA'!$BY131)*100</f>
        <v>1.8626859983203898</v>
      </c>
      <c r="BQ131" s="42">
        <f>('SECA - Vetor de Impacto'!AM132/'Contribuição - SECA'!$BY131)*100</f>
        <v>11.717797435580197</v>
      </c>
      <c r="BR131" s="42">
        <f>('SECA - Vetor de Impacto'!AN132/'Contribuição - SECA'!$BY131)*100</f>
        <v>10.953046702190537</v>
      </c>
      <c r="BS131" s="42">
        <f>('SECA - Vetor de Impacto'!AO132/'Contribuição - SECA'!$BY131)*100</f>
        <v>7.9642130676858898</v>
      </c>
      <c r="BT131" s="42">
        <f>('SECA - Vetor de Impacto'!AP132/'Contribuição - SECA'!$BY131)*100</f>
        <v>2.5667211293012664</v>
      </c>
      <c r="BU131" s="42">
        <f>('SECA - Vetor de Impacto'!AQ132/'Contribuição - SECA'!$BY131)*100</f>
        <v>13.208574673129373</v>
      </c>
      <c r="BV131" s="42">
        <f>('SECA - Vetor de Impacto'!AR132/'Contribuição - SECA'!$BY131)*100</f>
        <v>10.662746674925632</v>
      </c>
      <c r="BW131" s="42">
        <f>('SECA - Vetor de Impacto'!AS132/'Contribuição - SECA'!$BY131)*100</f>
        <v>12.686371047555777</v>
      </c>
      <c r="BX131" s="42">
        <f>('SECA - Vetor de Impacto'!AT132/'Contribuição - SECA'!$BY131)*100</f>
        <v>12.933205135820291</v>
      </c>
      <c r="BY131" s="77">
        <f>SUM('SECA - Vetor de Impacto'!AH132:AT132)</f>
        <v>7.4873507395143371</v>
      </c>
      <c r="BZ131" s="77">
        <f t="shared" si="9"/>
        <v>99.999999999999986</v>
      </c>
      <c r="CA131" s="42">
        <f>('SECA - Vetor de Impacto'!AU132/'Contribuição - SECA'!$CI131)*100</f>
        <v>0.79643889097691845</v>
      </c>
      <c r="CB131" s="42">
        <f>('SECA - Vetor de Impacto'!AV132/'Contribuição - SECA'!$CI131)*100</f>
        <v>0</v>
      </c>
      <c r="CC131" s="42">
        <f>('SECA - Vetor de Impacto'!AW132/'Contribuição - SECA'!$CI131)*100</f>
        <v>21.407312008985059</v>
      </c>
      <c r="CD131" s="42">
        <f>('SECA - Vetor de Impacto'!AX132/'Contribuição - SECA'!$CI131)*100</f>
        <v>14.271541339323374</v>
      </c>
      <c r="CE131" s="42">
        <f>('SECA - Vetor de Impacto'!AY132/'Contribuição - SECA'!$CI131)*100</f>
        <v>21.407312008985059</v>
      </c>
      <c r="CF131" s="42">
        <f>('SECA - Vetor de Impacto'!AZ132/'Contribuição - SECA'!$CI131)*100</f>
        <v>21.407312008985059</v>
      </c>
      <c r="CG131" s="42">
        <f>('SECA - Vetor de Impacto'!BA132/'Contribuição - SECA'!$CI131)*100</f>
        <v>19.623369341569635</v>
      </c>
      <c r="CH131" s="42">
        <f>('SECA - Vetor de Impacto'!BB132/'Contribuição - SECA'!$CI131)*100</f>
        <v>1.0867144011748895</v>
      </c>
      <c r="CI131" s="77">
        <f>SUM('SECA - Vetor de Impacto'!AU132:BB132)</f>
        <v>4.6713010936650097</v>
      </c>
      <c r="CJ131" s="77">
        <f t="shared" si="10"/>
        <v>99.999999999999986</v>
      </c>
    </row>
    <row r="132" spans="1:88" x14ac:dyDescent="0.25">
      <c r="A132" s="34" t="s">
        <v>1129</v>
      </c>
      <c r="B132" s="34" t="s">
        <v>1130</v>
      </c>
      <c r="C132" s="42">
        <v>4.4716558458305551</v>
      </c>
      <c r="D132" s="42">
        <v>1.2485528160213353</v>
      </c>
      <c r="E132" s="42">
        <v>3.1638922788099162</v>
      </c>
      <c r="F132" s="42">
        <v>2.2985427750628702</v>
      </c>
      <c r="G132" s="42">
        <v>0.5332956291429265</v>
      </c>
      <c r="H132" s="42">
        <v>4.9750683335412926</v>
      </c>
      <c r="I132" s="42">
        <v>4.3379152212485614</v>
      </c>
      <c r="J132" s="42">
        <v>3.0975502727148787</v>
      </c>
      <c r="K132" s="42">
        <v>3.9059282135656623</v>
      </c>
      <c r="L132" s="42">
        <v>4.3549007500367578</v>
      </c>
      <c r="M132" s="42">
        <v>4.0943209474979092</v>
      </c>
      <c r="N132" s="42">
        <v>4.82956877019177</v>
      </c>
      <c r="O132" s="42">
        <v>4.8451619844576177</v>
      </c>
      <c r="P132" s="42">
        <v>0.36447125961173743</v>
      </c>
      <c r="Q132" s="42">
        <v>5.6716843381685758</v>
      </c>
      <c r="R132" s="42">
        <v>5.6716843381685758</v>
      </c>
      <c r="S132" s="42">
        <v>5.6716843381685758</v>
      </c>
      <c r="T132" s="42">
        <v>5.6716843381685758</v>
      </c>
      <c r="U132" s="42">
        <v>5.6716843381685758</v>
      </c>
      <c r="V132" s="42">
        <v>3.7811228921123834</v>
      </c>
      <c r="W132" s="42">
        <v>4.6550616737798718</v>
      </c>
      <c r="X132" s="42">
        <v>2.2733610776956672</v>
      </c>
      <c r="Y132" s="42">
        <v>3.895206291509091</v>
      </c>
      <c r="Z132" s="42">
        <v>3.8908579865560657</v>
      </c>
      <c r="AA132" s="42">
        <v>2.8037956860396664</v>
      </c>
      <c r="AB132" s="42">
        <v>1.9307861576744092</v>
      </c>
      <c r="AC132" s="42">
        <v>1.8905614460561915</v>
      </c>
      <c r="AD132" s="74">
        <f t="shared" ref="AD132:AD163" si="12">SUM(C132:AC132)</f>
        <v>100.00000000000003</v>
      </c>
      <c r="AF132" s="42">
        <f>('SECA - Vetor de Impacto'!AH133/'Contribuição - SECA'!$BA132)*100</f>
        <v>5.3671400041196593</v>
      </c>
      <c r="AG132" s="42">
        <f>('SECA - Vetor de Impacto'!AI133/'Contribuição - SECA'!$BA132)*100</f>
        <v>1.4985853109363569</v>
      </c>
      <c r="AH132" s="42">
        <f>('SECA - Vetor de Impacto'!AJ133/'Contribuição - SECA'!$BA132)*100</f>
        <v>3.7974865248539693</v>
      </c>
      <c r="AI132" s="42">
        <f>('SECA - Vetor de Impacto'!AK133/'Contribuição - SECA'!$BA132)*100</f>
        <v>2.758843995278168</v>
      </c>
      <c r="AJ132" s="42">
        <f>('SECA - Vetor de Impacto'!AL133/'Contribuição - SECA'!$BA132)*100</f>
        <v>0.64009226198925662</v>
      </c>
      <c r="AK132" s="42">
        <f>('SECA - Vetor de Impacto'!AM133/'Contribuição - SECA'!$BA132)*100</f>
        <v>5.9713647912049561</v>
      </c>
      <c r="AL132" s="42">
        <f>('SECA - Vetor de Impacto'!AN133/'Contribuição - SECA'!$BA132)*100</f>
        <v>5.2066167704188233</v>
      </c>
      <c r="AM132" s="42">
        <f>('SECA - Vetor de Impacto'!AO133/'Contribuição - SECA'!$BA132)*100</f>
        <v>3.7178590116592245</v>
      </c>
      <c r="AN132" s="42">
        <f>('SECA - Vetor de Impacto'!AP133/'Contribuição - SECA'!$BA132)*100</f>
        <v>4.6881209759903069</v>
      </c>
      <c r="AO132" s="42">
        <f>('SECA - Vetor de Impacto'!AQ133/'Contribuição - SECA'!$BA132)*100</f>
        <v>5.2270037845794173</v>
      </c>
      <c r="AP132" s="42">
        <f>('SECA - Vetor de Impacto'!AR133/'Contribuição - SECA'!$BA132)*100</f>
        <v>4.914240832623733</v>
      </c>
      <c r="AQ132" s="42">
        <f>('SECA - Vetor de Impacto'!AS133/'Contribuição - SECA'!$BA132)*100</f>
        <v>5.7967277990126114</v>
      </c>
      <c r="AR132" s="42">
        <f>('SECA - Vetor de Impacto'!AT133/'Contribuição - SECA'!$BA132)*100</f>
        <v>5.8154436767465993</v>
      </c>
      <c r="AS132" s="42">
        <f>('SECA - Vetor de Impacto'!AU133/'Contribuição - SECA'!$BA132)*100</f>
        <v>0.43745948822023079</v>
      </c>
      <c r="AT132" s="42">
        <f>('SECA - Vetor de Impacto'!AV133/'Contribuição - SECA'!$BA132)*100</f>
        <v>6.8074836149358235</v>
      </c>
      <c r="AU132" s="42">
        <f>('SECA - Vetor de Impacto'!AW133/'Contribuição - SECA'!$BA132)*100</f>
        <v>6.8074836149358235</v>
      </c>
      <c r="AV132" s="42">
        <f>('SECA - Vetor de Impacto'!AX133/'Contribuição - SECA'!$BA132)*100</f>
        <v>6.8074836149358235</v>
      </c>
      <c r="AW132" s="42">
        <f>('SECA - Vetor de Impacto'!AY133/'Contribuição - SECA'!$BA132)*100</f>
        <v>6.8074836149358235</v>
      </c>
      <c r="AX132" s="42">
        <f>('SECA - Vetor de Impacto'!AZ133/'Contribuição - SECA'!$BA132)*100</f>
        <v>6.8074836149358235</v>
      </c>
      <c r="AY132" s="42">
        <f>('SECA - Vetor de Impacto'!BA133/'Contribuição - SECA'!$BA132)*100</f>
        <v>4.5383224099572157</v>
      </c>
      <c r="AZ132" s="42">
        <f>('SECA - Vetor de Impacto'!BB133/'Contribuição - SECA'!$BA132)*100</f>
        <v>5.5872742877303487</v>
      </c>
      <c r="BA132" s="77">
        <f>SUM('SECA - Vetor de Impacto'!AH133:BB133)</f>
        <v>14.689715856325677</v>
      </c>
      <c r="BB132" s="77">
        <f t="shared" si="7"/>
        <v>99.999999999999986</v>
      </c>
      <c r="BC132" s="42">
        <f>('SECA - Vetor de Impacto'!BC133/'Contribuição - SECA'!$BI132)*100</f>
        <v>13.625531028065147</v>
      </c>
      <c r="BD132" s="42">
        <f>('SECA - Vetor de Impacto'!BD133/'Contribuição - SECA'!$BI132)*100</f>
        <v>23.346161199992487</v>
      </c>
      <c r="BE132" s="42">
        <f>('SECA - Vetor de Impacto'!BE133/'Contribuição - SECA'!$BI132)*100</f>
        <v>23.320099363780798</v>
      </c>
      <c r="BF132" s="42">
        <f>('SECA - Vetor de Impacto'!BF133/'Contribuição - SECA'!$BI132)*100</f>
        <v>16.804723847569498</v>
      </c>
      <c r="BG132" s="42">
        <f>('SECA - Vetor de Impacto'!BG133/'Contribuição - SECA'!$BI132)*100</f>
        <v>11.572286935878108</v>
      </c>
      <c r="BH132" s="42">
        <f>('SECA - Vetor de Impacto'!BH133/'Contribuição - SECA'!$BI132)*100</f>
        <v>11.331197624713974</v>
      </c>
      <c r="BI132" s="77">
        <f>SUM('SECA - Vetor de Impacto'!BC133:BH133)</f>
        <v>2.9417308246951284</v>
      </c>
      <c r="BJ132" s="77">
        <f t="shared" si="8"/>
        <v>100.00000000000003</v>
      </c>
      <c r="BL132" s="42">
        <f>('SECA - Vetor de Impacto'!AH133/'Contribuição - SECA'!$BY132)*100</f>
        <v>9.6880612829890982</v>
      </c>
      <c r="BM132" s="42">
        <f>('SECA - Vetor de Impacto'!AI133/'Contribuição - SECA'!$BY132)*100</f>
        <v>2.7050507940904862</v>
      </c>
      <c r="BN132" s="42">
        <f>('SECA - Vetor de Impacto'!AJ133/'Contribuição - SECA'!$BY132)*100</f>
        <v>6.8547274984202797</v>
      </c>
      <c r="BO132" s="42">
        <f>('SECA - Vetor de Impacto'!AK133/'Contribuição - SECA'!$BY132)*100</f>
        <v>4.9799054386406665</v>
      </c>
      <c r="BP132" s="42">
        <f>('SECA - Vetor de Impacto'!AL133/'Contribuição - SECA'!$BY132)*100</f>
        <v>1.1554110860084015</v>
      </c>
      <c r="BQ132" s="42">
        <f>('SECA - Vetor de Impacto'!AM133/'Contribuição - SECA'!$BY132)*100</f>
        <v>10.77872908026851</v>
      </c>
      <c r="BR132" s="42">
        <f>('SECA - Vetor de Impacto'!AN133/'Contribuição - SECA'!$BY132)*100</f>
        <v>9.3983056730658259</v>
      </c>
      <c r="BS132" s="42">
        <f>('SECA - Vetor de Impacto'!AO133/'Contribuição - SECA'!$BY132)*100</f>
        <v>6.7109942946934202</v>
      </c>
      <c r="BT132" s="42">
        <f>('SECA - Vetor de Impacto'!AP133/'Contribuição - SECA'!$BY132)*100</f>
        <v>8.4623846746309219</v>
      </c>
      <c r="BU132" s="42">
        <f>('SECA - Vetor de Impacto'!AQ133/'Contribuição - SECA'!$BY132)*100</f>
        <v>9.4351056526477652</v>
      </c>
      <c r="BV132" s="42">
        <f>('SECA - Vetor de Impacto'!AR133/'Contribuição - SECA'!$BY132)*100</f>
        <v>8.8705467547487977</v>
      </c>
      <c r="BW132" s="42">
        <f>('SECA - Vetor de Impacto'!AS133/'Contribuição - SECA'!$BY132)*100</f>
        <v>10.463497153891021</v>
      </c>
      <c r="BX132" s="42">
        <f>('SECA - Vetor de Impacto'!AT133/'Contribuição - SECA'!$BY132)*100</f>
        <v>10.497280615904799</v>
      </c>
      <c r="BY132" s="77">
        <f>SUM('SECA - Vetor de Impacto'!AH133:AT133)</f>
        <v>8.1380329168717882</v>
      </c>
      <c r="BZ132" s="77">
        <f t="shared" si="9"/>
        <v>100</v>
      </c>
      <c r="CA132" s="42">
        <f>('SECA - Vetor de Impacto'!AU133/'Contribuição - SECA'!$CI132)*100</f>
        <v>0.98084044053946362</v>
      </c>
      <c r="CB132" s="42">
        <f>('SECA - Vetor de Impacto'!AV133/'Contribuição - SECA'!$CI132)*100</f>
        <v>15.263253872956106</v>
      </c>
      <c r="CC132" s="42">
        <f>('SECA - Vetor de Impacto'!AW133/'Contribuição - SECA'!$CI132)*100</f>
        <v>15.263253872956106</v>
      </c>
      <c r="CD132" s="42">
        <f>('SECA - Vetor de Impacto'!AX133/'Contribuição - SECA'!$CI132)*100</f>
        <v>15.263253872956106</v>
      </c>
      <c r="CE132" s="42">
        <f>('SECA - Vetor de Impacto'!AY133/'Contribuição - SECA'!$CI132)*100</f>
        <v>15.263253872956106</v>
      </c>
      <c r="CF132" s="42">
        <f>('SECA - Vetor de Impacto'!AZ133/'Contribuição - SECA'!$CI132)*100</f>
        <v>15.263253872956106</v>
      </c>
      <c r="CG132" s="42">
        <f>('SECA - Vetor de Impacto'!BA133/'Contribuição - SECA'!$CI132)*100</f>
        <v>10.175502581970736</v>
      </c>
      <c r="CH132" s="42">
        <f>('SECA - Vetor de Impacto'!BB133/'Contribuição - SECA'!$CI132)*100</f>
        <v>12.527387612709266</v>
      </c>
      <c r="CI132" s="77">
        <f>SUM('SECA - Vetor de Impacto'!AU133:BB133)</f>
        <v>6.5516829394538876</v>
      </c>
      <c r="CJ132" s="77">
        <f t="shared" si="10"/>
        <v>99.999999999999986</v>
      </c>
    </row>
    <row r="133" spans="1:88" x14ac:dyDescent="0.25">
      <c r="A133" s="34" t="s">
        <v>1131</v>
      </c>
      <c r="B133" s="34" t="s">
        <v>1132</v>
      </c>
      <c r="C133" s="42">
        <v>3.1518281274243813</v>
      </c>
      <c r="D133" s="42">
        <v>3.133544069936451</v>
      </c>
      <c r="E133" s="42">
        <v>3.695064165687592</v>
      </c>
      <c r="F133" s="42">
        <v>3.9866523070242366</v>
      </c>
      <c r="G133" s="42">
        <v>2.3639519593270584</v>
      </c>
      <c r="H133" s="42">
        <v>4.0192686617571187</v>
      </c>
      <c r="I133" s="42">
        <v>3.7815971978940714</v>
      </c>
      <c r="J133" s="42">
        <v>1.8633631027981565</v>
      </c>
      <c r="K133" s="42">
        <v>2.8540634506406488</v>
      </c>
      <c r="L133" s="42">
        <v>4.3057793500511252</v>
      </c>
      <c r="M133" s="42">
        <v>3.8709767210955333</v>
      </c>
      <c r="N133" s="42">
        <v>5.930455036809855</v>
      </c>
      <c r="O133" s="42">
        <v>5.7169496771264265</v>
      </c>
      <c r="P133" s="42">
        <v>0.17503468592127255</v>
      </c>
      <c r="Q133" s="42">
        <v>6.2102306564865986</v>
      </c>
      <c r="R133" s="42">
        <v>6.2102306564865986</v>
      </c>
      <c r="S133" s="42">
        <v>4.1401537709910654</v>
      </c>
      <c r="T133" s="42">
        <v>6.2102306564865986</v>
      </c>
      <c r="U133" s="42">
        <v>6.2102306564865986</v>
      </c>
      <c r="V133" s="42">
        <v>4.1401537709910645</v>
      </c>
      <c r="W133" s="42">
        <v>4.3214947380493021</v>
      </c>
      <c r="X133" s="42">
        <v>1.6552061047247362</v>
      </c>
      <c r="Y133" s="42">
        <v>2.5686206354863388</v>
      </c>
      <c r="Z133" s="42">
        <v>2.444933168721886</v>
      </c>
      <c r="AA133" s="42">
        <v>3.5136987855317781</v>
      </c>
      <c r="AB133" s="42">
        <v>1.5855908059114718</v>
      </c>
      <c r="AC133" s="42">
        <v>1.9406970801520613</v>
      </c>
      <c r="AD133" s="74">
        <f t="shared" si="12"/>
        <v>100.00000000000003</v>
      </c>
      <c r="AF133" s="42">
        <f>('SECA - Vetor de Impacto'!AH134/'Contribuição - SECA'!$BA133)*100</f>
        <v>3.6525464662136504</v>
      </c>
      <c r="AG133" s="42">
        <f>('SECA - Vetor de Impacto'!AI134/'Contribuição - SECA'!$BA133)*100</f>
        <v>3.6313576935821428</v>
      </c>
      <c r="AH133" s="42">
        <f>('SECA - Vetor de Impacto'!AJ134/'Contribuição - SECA'!$BA133)*100</f>
        <v>4.2820842429133092</v>
      </c>
      <c r="AI133" s="42">
        <f>('SECA - Vetor de Impacto'!AK134/'Contribuição - SECA'!$BA133)*100</f>
        <v>4.6199958269752548</v>
      </c>
      <c r="AJ133" s="42">
        <f>('SECA - Vetor de Impacto'!AL134/'Contribuição - SECA'!$BA133)*100</f>
        <v>2.7395035599212063</v>
      </c>
      <c r="AK133" s="42">
        <f>('SECA - Vetor de Impacto'!AM134/'Contribuição - SECA'!$BA133)*100</f>
        <v>4.6577938116381157</v>
      </c>
      <c r="AL133" s="42">
        <f>('SECA - Vetor de Impacto'!AN134/'Contribuição - SECA'!$BA133)*100</f>
        <v>4.3823644321299762</v>
      </c>
      <c r="AM133" s="42">
        <f>('SECA - Vetor de Impacto'!AO134/'Contribuição - SECA'!$BA133)*100</f>
        <v>2.1593881522848362</v>
      </c>
      <c r="AN133" s="42">
        <f>('SECA - Vetor de Impacto'!AP134/'Contribuição - SECA'!$BA133)*100</f>
        <v>3.3074771052017491</v>
      </c>
      <c r="AO133" s="42">
        <f>('SECA - Vetor de Impacto'!AQ134/'Contribuição - SECA'!$BA133)*100</f>
        <v>4.9898213079838296</v>
      </c>
      <c r="AP133" s="42">
        <f>('SECA - Vetor de Impacto'!AR134/'Contribuição - SECA'!$BA133)*100</f>
        <v>4.4859433229904173</v>
      </c>
      <c r="AQ133" s="42">
        <f>('SECA - Vetor de Impacto'!AS134/'Contribuição - SECA'!$BA133)*100</f>
        <v>6.8726027283219873</v>
      </c>
      <c r="AR133" s="42">
        <f>('SECA - Vetor de Impacto'!AT134/'Contribuição - SECA'!$BA133)*100</f>
        <v>6.6251786253882239</v>
      </c>
      <c r="AS133" s="42">
        <f>('SECA - Vetor de Impacto'!AU134/'Contribuição - SECA'!$BA133)*100</f>
        <v>0.20284174697336788</v>
      </c>
      <c r="AT133" s="42">
        <f>('SECA - Vetor de Impacto'!AV134/'Contribuição - SECA'!$BA133)*100</f>
        <v>7.1968251826149174</v>
      </c>
      <c r="AU133" s="42">
        <f>('SECA - Vetor de Impacto'!AW134/'Contribuição - SECA'!$BA133)*100</f>
        <v>7.1968251826149174</v>
      </c>
      <c r="AV133" s="42">
        <f>('SECA - Vetor de Impacto'!AX134/'Contribuição - SECA'!$BA133)*100</f>
        <v>4.7978834550766116</v>
      </c>
      <c r="AW133" s="42">
        <f>('SECA - Vetor de Impacto'!AY134/'Contribuição - SECA'!$BA133)*100</f>
        <v>7.1968251826149174</v>
      </c>
      <c r="AX133" s="42">
        <f>('SECA - Vetor de Impacto'!AZ134/'Contribuição - SECA'!$BA133)*100</f>
        <v>7.1968251826149174</v>
      </c>
      <c r="AY133" s="42">
        <f>('SECA - Vetor de Impacto'!BA134/'Contribuição - SECA'!$BA133)*100</f>
        <v>4.7978834550766107</v>
      </c>
      <c r="AZ133" s="42">
        <f>('SECA - Vetor de Impacto'!BB134/'Contribuição - SECA'!$BA133)*100</f>
        <v>5.0080333368690537</v>
      </c>
      <c r="BA133" s="77">
        <f>SUM('SECA - Vetor de Impacto'!AH134:BB134)</f>
        <v>13.895015852485344</v>
      </c>
      <c r="BB133" s="77">
        <f t="shared" ref="BB133:BB187" si="13">SUM(AF133:AZ133)</f>
        <v>100.00000000000001</v>
      </c>
      <c r="BC133" s="42">
        <f>('SECA - Vetor de Impacto'!BC134/'Contribuição - SECA'!$BI133)*100</f>
        <v>12.074087846045456</v>
      </c>
      <c r="BD133" s="42">
        <f>('SECA - Vetor de Impacto'!BD134/'Contribuição - SECA'!$BI133)*100</f>
        <v>18.737093288563486</v>
      </c>
      <c r="BE133" s="42">
        <f>('SECA - Vetor de Impacto'!BE134/'Contribuição - SECA'!$BI133)*100</f>
        <v>17.834841094769654</v>
      </c>
      <c r="BF133" s="42">
        <f>('SECA - Vetor de Impacto'!BF134/'Contribuição - SECA'!$BI133)*100</f>
        <v>25.63107257758044</v>
      </c>
      <c r="BG133" s="42">
        <f>('SECA - Vetor de Impacto'!BG134/'Contribuição - SECA'!$BI133)*100</f>
        <v>11.566271187503201</v>
      </c>
      <c r="BH133" s="42">
        <f>('SECA - Vetor de Impacto'!BH134/'Contribuição - SECA'!$BI133)*100</f>
        <v>14.156634005537766</v>
      </c>
      <c r="BI133" s="77">
        <f>SUM('SECA - Vetor de Impacto'!BC134:BH134)</f>
        <v>2.2074456391099515</v>
      </c>
      <c r="BJ133" s="77">
        <f t="shared" ref="BJ133:BJ187" si="14">SUM(BC133:BH133)</f>
        <v>100.00000000000001</v>
      </c>
      <c r="BL133" s="42">
        <f>('SECA - Vetor de Impacto'!AH134/'Contribuição - SECA'!$BY133)*100</f>
        <v>6.4754507629754903</v>
      </c>
      <c r="BM133" s="42">
        <f>('SECA - Vetor de Impacto'!AI134/'Contribuição - SECA'!$BY133)*100</f>
        <v>6.4378860515686993</v>
      </c>
      <c r="BN133" s="42">
        <f>('SECA - Vetor de Impacto'!AJ134/'Contribuição - SECA'!$BY133)*100</f>
        <v>7.5915326291913026</v>
      </c>
      <c r="BO133" s="42">
        <f>('SECA - Vetor de Impacto'!AK134/'Contribuição - SECA'!$BY133)*100</f>
        <v>8.1906023042994907</v>
      </c>
      <c r="BP133" s="42">
        <f>('SECA - Vetor de Impacto'!AL134/'Contribuição - SECA'!$BY133)*100</f>
        <v>4.8567542073339354</v>
      </c>
      <c r="BQ133" s="42">
        <f>('SECA - Vetor de Impacto'!AM134/'Contribuição - SECA'!$BY133)*100</f>
        <v>8.2576128107743862</v>
      </c>
      <c r="BR133" s="42">
        <f>('SECA - Vetor de Impacto'!AN134/'Contribuição - SECA'!$BY133)*100</f>
        <v>7.7693152895300583</v>
      </c>
      <c r="BS133" s="42">
        <f>('SECA - Vetor de Impacto'!AO134/'Contribuição - SECA'!$BY133)*100</f>
        <v>3.82829124492106</v>
      </c>
      <c r="BT133" s="42">
        <f>('SECA - Vetor de Impacto'!AP134/'Contribuição - SECA'!$BY133)*100</f>
        <v>5.8636913568425078</v>
      </c>
      <c r="BU133" s="42">
        <f>('SECA - Vetor de Impacto'!AQ134/'Contribuição - SECA'!$BY133)*100</f>
        <v>8.8462508265884541</v>
      </c>
      <c r="BV133" s="42">
        <f>('SECA - Vetor de Impacto'!AR134/'Contribuição - SECA'!$BY133)*100</f>
        <v>7.9529460835677579</v>
      </c>
      <c r="BW133" s="42">
        <f>('SECA - Vetor de Impacto'!AS134/'Contribuição - SECA'!$BY133)*100</f>
        <v>12.1841572701123</v>
      </c>
      <c r="BX133" s="42">
        <f>('SECA - Vetor de Impacto'!AT134/'Contribuição - SECA'!$BY133)*100</f>
        <v>11.745509162294567</v>
      </c>
      <c r="BY133" s="77">
        <f>SUM('SECA - Vetor de Impacto'!AH134:AT134)</f>
        <v>7.8376306001988976</v>
      </c>
      <c r="BZ133" s="77">
        <f t="shared" ref="BZ133:BZ187" si="15">SUM(BL133:BX133)</f>
        <v>100</v>
      </c>
      <c r="CA133" s="42">
        <f>('SECA - Vetor de Impacto'!AU134/'Contribuição - SECA'!$CI133)*100</f>
        <v>0.46529800769678437</v>
      </c>
      <c r="CB133" s="42">
        <f>('SECA - Vetor de Impacto'!AV134/'Contribuição - SECA'!$CI133)*100</f>
        <v>16.508773313081505</v>
      </c>
      <c r="CC133" s="42">
        <f>('SECA - Vetor de Impacto'!AW134/'Contribuição - SECA'!$CI133)*100</f>
        <v>16.508773313081505</v>
      </c>
      <c r="CD133" s="42">
        <f>('SECA - Vetor de Impacto'!AX134/'Contribuição - SECA'!$CI133)*100</f>
        <v>11.005848875387672</v>
      </c>
      <c r="CE133" s="42">
        <f>('SECA - Vetor de Impacto'!AY134/'Contribuição - SECA'!$CI133)*100</f>
        <v>16.508773313081505</v>
      </c>
      <c r="CF133" s="42">
        <f>('SECA - Vetor de Impacto'!AZ134/'Contribuição - SECA'!$CI133)*100</f>
        <v>16.508773313081505</v>
      </c>
      <c r="CG133" s="42">
        <f>('SECA - Vetor de Impacto'!BA134/'Contribuição - SECA'!$CI133)*100</f>
        <v>11.00584887538767</v>
      </c>
      <c r="CH133" s="42">
        <f>('SECA - Vetor de Impacto'!BB134/'Contribuição - SECA'!$CI133)*100</f>
        <v>11.487910989201829</v>
      </c>
      <c r="CI133" s="77">
        <f>SUM('SECA - Vetor de Impacto'!AU134:BB134)</f>
        <v>6.0573852522864478</v>
      </c>
      <c r="CJ133" s="77">
        <f t="shared" ref="CJ133:CJ187" si="16">SUM(CA133:CH133)</f>
        <v>99.999999999999972</v>
      </c>
    </row>
    <row r="134" spans="1:88" x14ac:dyDescent="0.25">
      <c r="A134" s="34" t="s">
        <v>1133</v>
      </c>
      <c r="B134" s="34" t="s">
        <v>1134</v>
      </c>
      <c r="C134" s="42">
        <v>3.8811501066659901</v>
      </c>
      <c r="D134" s="42">
        <v>2.378207989492275</v>
      </c>
      <c r="E134" s="42">
        <v>3.9802627976591425</v>
      </c>
      <c r="F134" s="42">
        <v>4.3572506220141562</v>
      </c>
      <c r="G134" s="42">
        <v>1.6163299357744472</v>
      </c>
      <c r="H134" s="42">
        <v>6.3894414689395456</v>
      </c>
      <c r="I134" s="42">
        <v>3.7152692561585234</v>
      </c>
      <c r="J134" s="42">
        <v>0.54976160317489098</v>
      </c>
      <c r="K134" s="42">
        <v>4.8219322740950323</v>
      </c>
      <c r="L134" s="42">
        <v>4.6114454461086458</v>
      </c>
      <c r="M134" s="42">
        <v>4.5179085709019873</v>
      </c>
      <c r="N134" s="42">
        <v>5.4535783222724357</v>
      </c>
      <c r="O134" s="42">
        <v>5.4376468840169032</v>
      </c>
      <c r="P134" s="42">
        <v>0.61318171708357605</v>
      </c>
      <c r="Q134" s="42">
        <v>0</v>
      </c>
      <c r="R134" s="42">
        <v>6.7147183092979343</v>
      </c>
      <c r="S134" s="42">
        <v>6.7147183092979343</v>
      </c>
      <c r="T134" s="42">
        <v>6.7147183092979343</v>
      </c>
      <c r="U134" s="42">
        <v>0</v>
      </c>
      <c r="V134" s="42">
        <v>5.3158186615275316</v>
      </c>
      <c r="W134" s="42">
        <v>4.7690789070081019</v>
      </c>
      <c r="X134" s="42">
        <v>1.0358794085969256</v>
      </c>
      <c r="Y134" s="42">
        <v>4.9004452117917818</v>
      </c>
      <c r="Z134" s="42">
        <v>5.0927637168822333</v>
      </c>
      <c r="AA134" s="42">
        <v>2.8795737013058953</v>
      </c>
      <c r="AB134" s="42">
        <v>2.0001288580887473</v>
      </c>
      <c r="AC134" s="42">
        <v>1.5387896125474434</v>
      </c>
      <c r="AD134" s="74">
        <f t="shared" si="12"/>
        <v>100.00000000000003</v>
      </c>
      <c r="AF134" s="42">
        <f>('SECA - Vetor de Impacto'!AH135/'Contribuição - SECA'!$BA134)*100</f>
        <v>4.701437136072232</v>
      </c>
      <c r="AG134" s="42">
        <f>('SECA - Vetor de Impacto'!AI135/'Contribuição - SECA'!$BA134)*100</f>
        <v>2.8808458966580481</v>
      </c>
      <c r="AH134" s="42">
        <f>('SECA - Vetor de Impacto'!AJ135/'Contribuição - SECA'!$BA134)*100</f>
        <v>4.8214974463629723</v>
      </c>
      <c r="AI134" s="42">
        <f>('SECA - Vetor de Impacto'!AK135/'Contribuição - SECA'!$BA134)*100</f>
        <v>5.2781622257606093</v>
      </c>
      <c r="AJ134" s="42">
        <f>('SECA - Vetor de Impacto'!AL135/'Contribuição - SECA'!$BA134)*100</f>
        <v>1.957943747432906</v>
      </c>
      <c r="AK134" s="42">
        <f>('SECA - Vetor de Impacto'!AM135/'Contribuição - SECA'!$BA134)*100</f>
        <v>7.739859725919505</v>
      </c>
      <c r="AL134" s="42">
        <f>('SECA - Vetor de Impacto'!AN135/'Contribuição - SECA'!$BA134)*100</f>
        <v>4.5004971133198044</v>
      </c>
      <c r="AM134" s="42">
        <f>('SECA - Vetor de Impacto'!AO135/'Contribuição - SECA'!$BA134)*100</f>
        <v>0.66595456143625875</v>
      </c>
      <c r="AN134" s="42">
        <f>('SECA - Vetor de Impacto'!AP135/'Contribuição - SECA'!$BA134)*100</f>
        <v>5.8410550579116221</v>
      </c>
      <c r="AO134" s="42">
        <f>('SECA - Vetor de Impacto'!AQ135/'Contribuição - SECA'!$BA134)*100</f>
        <v>5.5860815159067423</v>
      </c>
      <c r="AP134" s="42">
        <f>('SECA - Vetor de Impacto'!AR135/'Contribuição - SECA'!$BA134)*100</f>
        <v>5.4727754786232472</v>
      </c>
      <c r="AQ134" s="42">
        <f>('SECA - Vetor de Impacto'!AS135/'Contribuição - SECA'!$BA134)*100</f>
        <v>6.606200467426719</v>
      </c>
      <c r="AR134" s="42">
        <f>('SECA - Vetor de Impacto'!AT135/'Contribuição - SECA'!$BA134)*100</f>
        <v>6.5869018952542699</v>
      </c>
      <c r="AS134" s="42">
        <f>('SECA - Vetor de Impacto'!AU135/'Contribuição - SECA'!$BA134)*100</f>
        <v>0.74277861371707998</v>
      </c>
      <c r="AT134" s="42">
        <f>('SECA - Vetor de Impacto'!AV135/'Contribuição - SECA'!$BA134)*100</f>
        <v>0</v>
      </c>
      <c r="AU134" s="42">
        <f>('SECA - Vetor de Impacto'!AW135/'Contribuição - SECA'!$BA134)*100</f>
        <v>8.1338843255191478</v>
      </c>
      <c r="AV134" s="42">
        <f>('SECA - Vetor de Impacto'!AX135/'Contribuição - SECA'!$BA134)*100</f>
        <v>8.1338843255191478</v>
      </c>
      <c r="AW134" s="42">
        <f>('SECA - Vetor de Impacto'!AY135/'Contribuição - SECA'!$BA134)*100</f>
        <v>8.1338843255191478</v>
      </c>
      <c r="AX134" s="42">
        <f>('SECA - Vetor de Impacto'!AZ135/'Contribuição - SECA'!$BA134)*100</f>
        <v>0</v>
      </c>
      <c r="AY134" s="42">
        <f>('SECA - Vetor de Impacto'!BA135/'Contribuição - SECA'!$BA134)*100</f>
        <v>6.4393250910359914</v>
      </c>
      <c r="AZ134" s="42">
        <f>('SECA - Vetor de Impacto'!BB135/'Contribuição - SECA'!$BA134)*100</f>
        <v>5.7770310506045686</v>
      </c>
      <c r="BA134" s="77">
        <f>SUM('SECA - Vetor de Impacto'!AH135:BB135)</f>
        <v>12.294249094035091</v>
      </c>
      <c r="BB134" s="77">
        <f t="shared" si="13"/>
        <v>100.00000000000001</v>
      </c>
      <c r="BC134" s="42">
        <f>('SECA - Vetor de Impacto'!BC135/'Contribuição - SECA'!$BI134)*100</f>
        <v>5.9370948771374898</v>
      </c>
      <c r="BD134" s="42">
        <f>('SECA - Vetor de Impacto'!BD135/'Contribuição - SECA'!$BI134)*100</f>
        <v>28.086674878526274</v>
      </c>
      <c r="BE134" s="42">
        <f>('SECA - Vetor de Impacto'!BE135/'Contribuição - SECA'!$BI134)*100</f>
        <v>29.188939487587113</v>
      </c>
      <c r="BF134" s="42">
        <f>('SECA - Vetor de Impacto'!BF135/'Contribuição - SECA'!$BI134)*100</f>
        <v>16.504143366957749</v>
      </c>
      <c r="BG134" s="42">
        <f>('SECA - Vetor de Impacto'!BG135/'Contribuição - SECA'!$BI134)*100</f>
        <v>11.463645959579315</v>
      </c>
      <c r="BH134" s="42">
        <f>('SECA - Vetor de Impacto'!BH135/'Contribuição - SECA'!$BI134)*100</f>
        <v>8.8195014302120587</v>
      </c>
      <c r="BI134" s="77">
        <f>SUM('SECA - Vetor de Impacto'!BC135:BH135)</f>
        <v>2.5984084075504992</v>
      </c>
      <c r="BJ134" s="77">
        <f t="shared" si="14"/>
        <v>100</v>
      </c>
      <c r="BL134" s="42">
        <f>('SECA - Vetor de Impacto'!AH135/'Contribuição - SECA'!$BY134)*100</f>
        <v>7.5055815133033583</v>
      </c>
      <c r="BM134" s="42">
        <f>('SECA - Vetor de Impacto'!AI135/'Contribuição - SECA'!$BY134)*100</f>
        <v>4.5991093954510935</v>
      </c>
      <c r="BN134" s="42">
        <f>('SECA - Vetor de Impacto'!AJ135/'Contribuição - SECA'!$BY134)*100</f>
        <v>7.6972510856742602</v>
      </c>
      <c r="BO134" s="42">
        <f>('SECA - Vetor de Impacto'!AK135/'Contribuição - SECA'!$BY134)*100</f>
        <v>8.4262908721951888</v>
      </c>
      <c r="BP134" s="42">
        <f>('SECA - Vetor de Impacto'!AL135/'Contribuição - SECA'!$BY134)*100</f>
        <v>3.1257477170262735</v>
      </c>
      <c r="BQ134" s="42">
        <f>('SECA - Vetor de Impacto'!AM135/'Contribuição - SECA'!$BY134)*100</f>
        <v>12.35625328874548</v>
      </c>
      <c r="BR134" s="42">
        <f>('SECA - Vetor de Impacto'!AN135/'Contribuição - SECA'!$BY134)*100</f>
        <v>7.1847920022660245</v>
      </c>
      <c r="BS134" s="42">
        <f>('SECA - Vetor de Impacto'!AO135/'Contribuição - SECA'!$BY134)*100</f>
        <v>1.063159221393285</v>
      </c>
      <c r="BT134" s="42">
        <f>('SECA - Vetor de Impacto'!AP135/'Contribuição - SECA'!$BY134)*100</f>
        <v>9.3249178053404034</v>
      </c>
      <c r="BU134" s="42">
        <f>('SECA - Vetor de Impacto'!AQ135/'Contribuição - SECA'!$BY134)*100</f>
        <v>8.9178668020269569</v>
      </c>
      <c r="BV134" s="42">
        <f>('SECA - Vetor de Impacto'!AR135/'Contribuição - SECA'!$BY134)*100</f>
        <v>8.7369800488561697</v>
      </c>
      <c r="BW134" s="42">
        <f>('SECA - Vetor de Impacto'!AS135/'Contribuição - SECA'!$BY134)*100</f>
        <v>10.546429669570765</v>
      </c>
      <c r="BX134" s="42">
        <f>('SECA - Vetor de Impacto'!AT135/'Contribuição - SECA'!$BY134)*100</f>
        <v>10.515620578150752</v>
      </c>
      <c r="BY134" s="77">
        <f>SUM('SECA - Vetor de Impacto'!AH135:AT135)</f>
        <v>7.7010207867797495</v>
      </c>
      <c r="BZ134" s="77">
        <f t="shared" si="15"/>
        <v>100</v>
      </c>
      <c r="CA134" s="42">
        <f>('SECA - Vetor de Impacto'!AU135/'Contribuição - SECA'!$CI134)*100</f>
        <v>1.9881235348862003</v>
      </c>
      <c r="CB134" s="42">
        <f>('SECA - Vetor de Impacto'!AV135/'Contribuição - SECA'!$CI134)*100</f>
        <v>0</v>
      </c>
      <c r="CC134" s="42">
        <f>('SECA - Vetor de Impacto'!AW135/'Contribuição - SECA'!$CI134)*100</f>
        <v>21.771179943753854</v>
      </c>
      <c r="CD134" s="42">
        <f>('SECA - Vetor de Impacto'!AX135/'Contribuição - SECA'!$CI134)*100</f>
        <v>21.771179943753854</v>
      </c>
      <c r="CE134" s="42">
        <f>('SECA - Vetor de Impacto'!AY135/'Contribuição - SECA'!$CI134)*100</f>
        <v>21.771179943753854</v>
      </c>
      <c r="CF134" s="42">
        <f>('SECA - Vetor de Impacto'!AZ135/'Contribuição - SECA'!$CI134)*100</f>
        <v>0</v>
      </c>
      <c r="CG134" s="42">
        <f>('SECA - Vetor de Impacto'!BA135/'Contribuição - SECA'!$CI134)*100</f>
        <v>17.2355174554718</v>
      </c>
      <c r="CH134" s="42">
        <f>('SECA - Vetor de Impacto'!BB135/'Contribuição - SECA'!$CI134)*100</f>
        <v>15.46281917838043</v>
      </c>
      <c r="CI134" s="77">
        <f>SUM('SECA - Vetor de Impacto'!AU135:BB135)</f>
        <v>4.5932283072553437</v>
      </c>
      <c r="CJ134" s="77">
        <f t="shared" si="16"/>
        <v>99.999999999999986</v>
      </c>
    </row>
    <row r="135" spans="1:88" x14ac:dyDescent="0.25">
      <c r="A135" s="34" t="s">
        <v>1135</v>
      </c>
      <c r="B135" s="34" t="s">
        <v>1136</v>
      </c>
      <c r="C135" s="42">
        <v>4.133568539874962</v>
      </c>
      <c r="D135" s="42">
        <v>1.3973123306780177</v>
      </c>
      <c r="E135" s="42">
        <v>3.4625275016780255</v>
      </c>
      <c r="F135" s="42">
        <v>3.2147300333493321</v>
      </c>
      <c r="G135" s="42">
        <v>1.2064862867629929</v>
      </c>
      <c r="H135" s="42">
        <v>5.1230791517824574</v>
      </c>
      <c r="I135" s="42">
        <v>4.4522451657619584</v>
      </c>
      <c r="J135" s="42">
        <v>1.7058620571992524</v>
      </c>
      <c r="K135" s="42">
        <v>3.8883372855474003</v>
      </c>
      <c r="L135" s="42">
        <v>3.4279534626578938</v>
      </c>
      <c r="M135" s="42">
        <v>4.0739202115718687</v>
      </c>
      <c r="N135" s="42">
        <v>4.6567460951335029</v>
      </c>
      <c r="O135" s="42">
        <v>4.6194781981674824</v>
      </c>
      <c r="P135" s="42">
        <v>0.92864225927128063</v>
      </c>
      <c r="Q135" s="42">
        <v>6.1932758193505499</v>
      </c>
      <c r="R135" s="42">
        <v>6.1932758193505499</v>
      </c>
      <c r="S135" s="42">
        <v>4.1288505462337</v>
      </c>
      <c r="T135" s="42">
        <v>6.1932758193505499</v>
      </c>
      <c r="U135" s="42">
        <v>6.1932758193505499</v>
      </c>
      <c r="V135" s="42">
        <v>0.77415947741881919</v>
      </c>
      <c r="W135" s="42">
        <v>2.8545826552801712</v>
      </c>
      <c r="X135" s="42">
        <v>1.2881331249613366</v>
      </c>
      <c r="Y135" s="42">
        <v>3.4992720635378025</v>
      </c>
      <c r="Z135" s="42">
        <v>3.8160992962885922</v>
      </c>
      <c r="AA135" s="42">
        <v>3.9987613076097883</v>
      </c>
      <c r="AB135" s="42">
        <v>2.8989801707598324</v>
      </c>
      <c r="AC135" s="42">
        <v>5.6771695010713366</v>
      </c>
      <c r="AD135" s="74">
        <f t="shared" si="12"/>
        <v>99.999999999999986</v>
      </c>
      <c r="AF135" s="42">
        <f>('SECA - Vetor de Impacto'!AH136/'Contribuição - SECA'!$BA135)*100</f>
        <v>5.2442088854469038</v>
      </c>
      <c r="AG135" s="42">
        <f>('SECA - Vetor de Impacto'!AI136/'Contribuição - SECA'!$BA135)*100</f>
        <v>1.7727534138112646</v>
      </c>
      <c r="AH135" s="42">
        <f>('SECA - Vetor de Impacto'!AJ136/'Contribuição - SECA'!$BA135)*100</f>
        <v>4.3928671595109066</v>
      </c>
      <c r="AI135" s="42">
        <f>('SECA - Vetor de Impacto'!AK136/'Contribuição - SECA'!$BA135)*100</f>
        <v>4.0784894801123963</v>
      </c>
      <c r="AJ135" s="42">
        <f>('SECA - Vetor de Impacto'!AL136/'Contribuição - SECA'!$BA135)*100</f>
        <v>1.5306546980357363</v>
      </c>
      <c r="AK135" s="42">
        <f>('SECA - Vetor de Impacto'!AM136/'Contribuição - SECA'!$BA135)*100</f>
        <v>6.4995891442114662</v>
      </c>
      <c r="AL135" s="42">
        <f>('SECA - Vetor de Impacto'!AN136/'Contribuição - SECA'!$BA135)*100</f>
        <v>5.6485101028911844</v>
      </c>
      <c r="AM135" s="42">
        <f>('SECA - Vetor de Impacto'!AO136/'Contribuição - SECA'!$BA135)*100</f>
        <v>2.164206755352764</v>
      </c>
      <c r="AN135" s="42">
        <f>('SECA - Vetor de Impacto'!AP136/'Contribuição - SECA'!$BA135)*100</f>
        <v>4.9330869310078</v>
      </c>
      <c r="AO135" s="42">
        <f>('SECA - Vetor de Impacto'!AQ136/'Contribuição - SECA'!$BA135)*100</f>
        <v>4.3490034904109267</v>
      </c>
      <c r="AP135" s="42">
        <f>('SECA - Vetor de Impacto'!AR136/'Contribuição - SECA'!$BA135)*100</f>
        <v>5.1685337659293253</v>
      </c>
      <c r="AQ135" s="42">
        <f>('SECA - Vetor de Impacto'!AS136/'Contribuição - SECA'!$BA135)*100</f>
        <v>5.9079579820171579</v>
      </c>
      <c r="AR135" s="42">
        <f>('SECA - Vetor de Impacto'!AT136/'Contribuição - SECA'!$BA135)*100</f>
        <v>5.8606766476142607</v>
      </c>
      <c r="AS135" s="42">
        <f>('SECA - Vetor de Impacto'!AU136/'Contribuição - SECA'!$BA135)*100</f>
        <v>1.1781573089917246</v>
      </c>
      <c r="AT135" s="42">
        <f>('SECA - Vetor de Impacto'!AV136/'Contribuição - SECA'!$BA135)*100</f>
        <v>7.8573348351553092</v>
      </c>
      <c r="AU135" s="42">
        <f>('SECA - Vetor de Impacto'!AW136/'Contribuição - SECA'!$BA135)*100</f>
        <v>7.8573348351553092</v>
      </c>
      <c r="AV135" s="42">
        <f>('SECA - Vetor de Impacto'!AX136/'Contribuição - SECA'!$BA135)*100</f>
        <v>5.2382232234368731</v>
      </c>
      <c r="AW135" s="42">
        <f>('SECA - Vetor de Impacto'!AY136/'Contribuição - SECA'!$BA135)*100</f>
        <v>7.8573348351553092</v>
      </c>
      <c r="AX135" s="42">
        <f>('SECA - Vetor de Impacto'!AZ136/'Contribuição - SECA'!$BA135)*100</f>
        <v>7.8573348351553092</v>
      </c>
      <c r="AY135" s="42">
        <f>('SECA - Vetor de Impacto'!BA136/'Contribuição - SECA'!$BA135)*100</f>
        <v>0.98216685439441431</v>
      </c>
      <c r="AZ135" s="42">
        <f>('SECA - Vetor de Impacto'!BB136/'Contribuição - SECA'!$BA135)*100</f>
        <v>3.6215748162036583</v>
      </c>
      <c r="BA135" s="77">
        <f>SUM('SECA - Vetor de Impacto'!AH136:BB136)</f>
        <v>12.726961762222443</v>
      </c>
      <c r="BB135" s="77">
        <f t="shared" si="13"/>
        <v>100.00000000000003</v>
      </c>
      <c r="BC135" s="42">
        <f>('SECA - Vetor de Impacto'!BC136/'Contribuição - SECA'!$BI135)*100</f>
        <v>6.082292261841082</v>
      </c>
      <c r="BD135" s="42">
        <f>('SECA - Vetor de Impacto'!BD136/'Contribuição - SECA'!$BI135)*100</f>
        <v>16.522822821415666</v>
      </c>
      <c r="BE135" s="42">
        <f>('SECA - Vetor de Impacto'!BE136/'Contribuição - SECA'!$BI135)*100</f>
        <v>18.018814026640278</v>
      </c>
      <c r="BF135" s="42">
        <f>('SECA - Vetor de Impacto'!BF136/'Contribuição - SECA'!$BI135)*100</f>
        <v>18.881305423268703</v>
      </c>
      <c r="BG135" s="42">
        <f>('SECA - Vetor de Impacto'!BG136/'Contribuição - SECA'!$BI135)*100</f>
        <v>13.688371425408771</v>
      </c>
      <c r="BH135" s="42">
        <f>('SECA - Vetor de Impacto'!BH136/'Contribuição - SECA'!$BI135)*100</f>
        <v>26.806394041425506</v>
      </c>
      <c r="BI135" s="77">
        <f>SUM('SECA - Vetor de Impacto'!BC136:BH136)</f>
        <v>3.4195821536089017</v>
      </c>
      <c r="BJ135" s="77">
        <f t="shared" si="14"/>
        <v>100.00000000000001</v>
      </c>
      <c r="BL135" s="42">
        <f>('SECA - Vetor de Impacto'!AH136/'Contribuição - SECA'!$BY135)*100</f>
        <v>9.1123541605509999</v>
      </c>
      <c r="BM135" s="42">
        <f>('SECA - Vetor de Impacto'!AI136/'Contribuição - SECA'!$BY135)*100</f>
        <v>3.0803420113189199</v>
      </c>
      <c r="BN135" s="42">
        <f>('SECA - Vetor de Impacto'!AJ136/'Contribuição - SECA'!$BY135)*100</f>
        <v>7.6330600500681287</v>
      </c>
      <c r="BO135" s="42">
        <f>('SECA - Vetor de Impacto'!AK136/'Contribuição - SECA'!$BY135)*100</f>
        <v>7.0867963871539343</v>
      </c>
      <c r="BP135" s="42">
        <f>('SECA - Vetor de Impacto'!AL136/'Contribuição - SECA'!$BY135)*100</f>
        <v>2.6596705071606355</v>
      </c>
      <c r="BQ135" s="42">
        <f>('SECA - Vetor de Impacto'!AM136/'Contribuição - SECA'!$BY135)*100</f>
        <v>11.293706920120188</v>
      </c>
      <c r="BR135" s="42">
        <f>('SECA - Vetor de Impacto'!AN136/'Contribuição - SECA'!$BY135)*100</f>
        <v>9.8148692512671616</v>
      </c>
      <c r="BS135" s="42">
        <f>('SECA - Vetor de Impacto'!AO136/'Contribuição - SECA'!$BY135)*100</f>
        <v>3.7605325917048682</v>
      </c>
      <c r="BT135" s="42">
        <f>('SECA - Vetor de Impacto'!AP136/'Contribuição - SECA'!$BY135)*100</f>
        <v>8.5717476557568428</v>
      </c>
      <c r="BU135" s="42">
        <f>('SECA - Vetor de Impacto'!AQ136/'Contribuição - SECA'!$BY135)*100</f>
        <v>7.5568423981112369</v>
      </c>
      <c r="BV135" s="42">
        <f>('SECA - Vetor de Impacto'!AR136/'Contribuição - SECA'!$BY135)*100</f>
        <v>8.9808608304321655</v>
      </c>
      <c r="BW135" s="42">
        <f>('SECA - Vetor de Impacto'!AS136/'Contribuição - SECA'!$BY135)*100</f>
        <v>10.265686717245774</v>
      </c>
      <c r="BX135" s="42">
        <f>('SECA - Vetor de Impacto'!AT136/'Contribuição - SECA'!$BY135)*100</f>
        <v>10.183530519109144</v>
      </c>
      <c r="BY135" s="77">
        <f>SUM('SECA - Vetor de Impacto'!AH136:AT136)</f>
        <v>7.3244350232930531</v>
      </c>
      <c r="BZ135" s="77">
        <f t="shared" si="15"/>
        <v>99.999999999999986</v>
      </c>
      <c r="CA135" s="42">
        <f>('SECA - Vetor de Impacto'!AU136/'Contribuição - SECA'!$CI135)*100</f>
        <v>2.7754352261460493</v>
      </c>
      <c r="CB135" s="42">
        <f>('SECA - Vetor de Impacto'!AV136/'Contribuição - SECA'!$CI135)*100</f>
        <v>18.509857485650656</v>
      </c>
      <c r="CC135" s="42">
        <f>('SECA - Vetor de Impacto'!AW136/'Contribuição - SECA'!$CI135)*100</f>
        <v>18.509857485650656</v>
      </c>
      <c r="CD135" s="42">
        <f>('SECA - Vetor de Impacto'!AX136/'Contribuição - SECA'!$CI135)*100</f>
        <v>12.339904990433773</v>
      </c>
      <c r="CE135" s="42">
        <f>('SECA - Vetor de Impacto'!AY136/'Contribuição - SECA'!$CI135)*100</f>
        <v>18.509857485650656</v>
      </c>
      <c r="CF135" s="42">
        <f>('SECA - Vetor de Impacto'!AZ136/'Contribuição - SECA'!$CI135)*100</f>
        <v>18.509857485650656</v>
      </c>
      <c r="CG135" s="42">
        <f>('SECA - Vetor de Impacto'!BA136/'Contribuição - SECA'!$CI135)*100</f>
        <v>2.3137321857063338</v>
      </c>
      <c r="CH135" s="42">
        <f>('SECA - Vetor de Impacto'!BB136/'Contribuição - SECA'!$CI135)*100</f>
        <v>8.5314976551112149</v>
      </c>
      <c r="CI135" s="77">
        <f>SUM('SECA - Vetor de Impacto'!AU136:BB136)</f>
        <v>5.4025267389293896</v>
      </c>
      <c r="CJ135" s="77">
        <f t="shared" si="16"/>
        <v>99.999999999999986</v>
      </c>
    </row>
    <row r="136" spans="1:88" x14ac:dyDescent="0.25">
      <c r="A136" s="34" t="s">
        <v>1137</v>
      </c>
      <c r="B136" s="34" t="s">
        <v>1138</v>
      </c>
      <c r="C136" s="42">
        <v>3.0442964436182947</v>
      </c>
      <c r="D136" s="42">
        <v>3.3286163210484361</v>
      </c>
      <c r="E136" s="42">
        <v>2.518628881565764</v>
      </c>
      <c r="F136" s="42">
        <v>2.5567518757590935</v>
      </c>
      <c r="G136" s="42">
        <v>0.82839307688772701</v>
      </c>
      <c r="H136" s="42">
        <v>6.0101627156787529</v>
      </c>
      <c r="I136" s="42">
        <v>2.55553370184635</v>
      </c>
      <c r="J136" s="42">
        <v>1.9459751056230159</v>
      </c>
      <c r="K136" s="42">
        <v>3.8993834251926036</v>
      </c>
      <c r="L136" s="42">
        <v>6.0886975521025439</v>
      </c>
      <c r="M136" s="42">
        <v>3.0346366744811415</v>
      </c>
      <c r="N136" s="42">
        <v>4.9651539739180075</v>
      </c>
      <c r="O136" s="42">
        <v>5.1198736428327569</v>
      </c>
      <c r="P136" s="42">
        <v>1.0237420184446835</v>
      </c>
      <c r="Q136" s="42">
        <v>6.3947828898622578</v>
      </c>
      <c r="R136" s="42">
        <v>6.3947828898622578</v>
      </c>
      <c r="S136" s="42">
        <v>6.3947828898622578</v>
      </c>
      <c r="T136" s="42">
        <v>6.3947828898622578</v>
      </c>
      <c r="U136" s="42">
        <v>6.3947828898622578</v>
      </c>
      <c r="V136" s="42">
        <v>2.9309421578535342</v>
      </c>
      <c r="W136" s="42">
        <v>2.7434940071062255</v>
      </c>
      <c r="X136" s="42">
        <v>1.6867781314168369</v>
      </c>
      <c r="Y136" s="42">
        <v>2.716766103932823</v>
      </c>
      <c r="Z136" s="42">
        <v>2.6592371208934078</v>
      </c>
      <c r="AA136" s="42">
        <v>2.994683808793952</v>
      </c>
      <c r="AB136" s="42">
        <v>2.1769473667616204</v>
      </c>
      <c r="AC136" s="42">
        <v>3.1973914449311303</v>
      </c>
      <c r="AD136" s="74">
        <f t="shared" si="12"/>
        <v>100</v>
      </c>
      <c r="AF136" s="42">
        <f>('SECA - Vetor de Impacto'!AH137/'Contribuição - SECA'!$BA136)*100</f>
        <v>3.5998124434162109</v>
      </c>
      <c r="AG136" s="42">
        <f>('SECA - Vetor de Impacto'!AI137/'Contribuição - SECA'!$BA136)*100</f>
        <v>3.9360143382182544</v>
      </c>
      <c r="AH136" s="42">
        <f>('SECA - Vetor de Impacto'!AJ137/'Contribuição - SECA'!$BA136)*100</f>
        <v>2.9782223105157932</v>
      </c>
      <c r="AI136" s="42">
        <f>('SECA - Vetor de Impacto'!AK137/'Contribuição - SECA'!$BA136)*100</f>
        <v>3.0233018983348821</v>
      </c>
      <c r="AJ136" s="42">
        <f>('SECA - Vetor de Impacto'!AL137/'Contribuição - SECA'!$BA136)*100</f>
        <v>0.97955628219831248</v>
      </c>
      <c r="AK136" s="42">
        <f>('SECA - Vetor de Impacto'!AM137/'Contribuição - SECA'!$BA136)*100</f>
        <v>7.1068829634546846</v>
      </c>
      <c r="AL136" s="42">
        <f>('SECA - Vetor de Impacto'!AN137/'Contribuição - SECA'!$BA136)*100</f>
        <v>3.0218614349337138</v>
      </c>
      <c r="AM136" s="42">
        <f>('SECA - Vetor de Impacto'!AO137/'Contribuição - SECA'!$BA136)*100</f>
        <v>2.3010720307756727</v>
      </c>
      <c r="AN136" s="42">
        <f>('SECA - Vetor de Impacto'!AP137/'Contribuição - SECA'!$BA136)*100</f>
        <v>4.6109336707615576</v>
      </c>
      <c r="AO136" s="42">
        <f>('SECA - Vetor de Impacto'!AQ137/'Contribuição - SECA'!$BA136)*100</f>
        <v>7.1997486506950512</v>
      </c>
      <c r="AP136" s="42">
        <f>('SECA - Vetor de Impacto'!AR137/'Contribuição - SECA'!$BA136)*100</f>
        <v>3.5883899825013588</v>
      </c>
      <c r="AQ136" s="42">
        <f>('SECA - Vetor de Impacto'!AS137/'Contribuição - SECA'!$BA136)*100</f>
        <v>5.8711835032543087</v>
      </c>
      <c r="AR136" s="42">
        <f>('SECA - Vetor de Impacto'!AT137/'Contribuição - SECA'!$BA136)*100</f>
        <v>6.0541360506542494</v>
      </c>
      <c r="AS136" s="42">
        <f>('SECA - Vetor de Impacto'!AU137/'Contribuição - SECA'!$BA136)*100</f>
        <v>1.2105520356174857</v>
      </c>
      <c r="AT136" s="42">
        <f>('SECA - Vetor de Impacto'!AV137/'Contribuição - SECA'!$BA136)*100</f>
        <v>7.5616877154416731</v>
      </c>
      <c r="AU136" s="42">
        <f>('SECA - Vetor de Impacto'!AW137/'Contribuição - SECA'!$BA136)*100</f>
        <v>7.5616877154416731</v>
      </c>
      <c r="AV136" s="42">
        <f>('SECA - Vetor de Impacto'!AX137/'Contribuição - SECA'!$BA136)*100</f>
        <v>7.5616877154416731</v>
      </c>
      <c r="AW136" s="42">
        <f>('SECA - Vetor de Impacto'!AY137/'Contribuição - SECA'!$BA136)*100</f>
        <v>7.5616877154416731</v>
      </c>
      <c r="AX136" s="42">
        <f>('SECA - Vetor de Impacto'!AZ137/'Contribuição - SECA'!$BA136)*100</f>
        <v>7.5616877154416731</v>
      </c>
      <c r="AY136" s="42">
        <f>('SECA - Vetor de Impacto'!BA137/'Contribuição - SECA'!$BA136)*100</f>
        <v>3.4657735362440989</v>
      </c>
      <c r="AZ136" s="42">
        <f>('SECA - Vetor de Impacto'!BB137/'Contribuição - SECA'!$BA136)*100</f>
        <v>3.2441202912159928</v>
      </c>
      <c r="BA136" s="77">
        <f>SUM('SECA - Vetor de Impacto'!AH137:BB137)</f>
        <v>13.224560939721256</v>
      </c>
      <c r="BB136" s="77">
        <f t="shared" si="13"/>
        <v>100.00000000000001</v>
      </c>
      <c r="BC136" s="42">
        <f>('SECA - Vetor de Impacto'!BC137/'Contribuição - SECA'!$BI136)*100</f>
        <v>10.930531089951613</v>
      </c>
      <c r="BD136" s="42">
        <f>('SECA - Vetor de Impacto'!BD137/'Contribuição - SECA'!$BI136)*100</f>
        <v>17.604980649245817</v>
      </c>
      <c r="BE136" s="42">
        <f>('SECA - Vetor de Impacto'!BE137/'Contribuição - SECA'!$BI136)*100</f>
        <v>17.232185717906845</v>
      </c>
      <c r="BF136" s="42">
        <f>('SECA - Vetor de Impacto'!BF137/'Contribuição - SECA'!$BI136)*100</f>
        <v>19.405921778877929</v>
      </c>
      <c r="BG136" s="42">
        <f>('SECA - Vetor de Impacto'!BG137/'Contribuição - SECA'!$BI136)*100</f>
        <v>14.106888410741385</v>
      </c>
      <c r="BH136" s="42">
        <f>('SECA - Vetor de Impacto'!BH137/'Contribuição - SECA'!$BI136)*100</f>
        <v>20.719492353276419</v>
      </c>
      <c r="BI136" s="77">
        <f>SUM('SECA - Vetor de Impacto'!BC137:BH137)</f>
        <v>2.4131865369806427</v>
      </c>
      <c r="BJ136" s="77">
        <f t="shared" si="14"/>
        <v>100.00000000000001</v>
      </c>
      <c r="BL136" s="42">
        <f>('SECA - Vetor de Impacto'!AH137/'Contribuição - SECA'!$BY136)*100</f>
        <v>6.6330172252592954</v>
      </c>
      <c r="BM136" s="42">
        <f>('SECA - Vetor de Impacto'!AI137/'Contribuição - SECA'!$BY136)*100</f>
        <v>7.2525030997151534</v>
      </c>
      <c r="BN136" s="42">
        <f>('SECA - Vetor de Impacto'!AJ137/'Contribuição - SECA'!$BY136)*100</f>
        <v>5.4876747599538112</v>
      </c>
      <c r="BO136" s="42">
        <f>('SECA - Vetor de Impacto'!AK137/'Contribuição - SECA'!$BY136)*100</f>
        <v>5.5707384437461362</v>
      </c>
      <c r="BP136" s="42">
        <f>('SECA - Vetor de Impacto'!AL137/'Contribuição - SECA'!$BY136)*100</f>
        <v>1.804931172126939</v>
      </c>
      <c r="BQ136" s="42">
        <f>('SECA - Vetor de Impacto'!AM137/'Contribuição - SECA'!$BY136)*100</f>
        <v>13.095148109927903</v>
      </c>
      <c r="BR136" s="42">
        <f>('SECA - Vetor de Impacto'!AN137/'Contribuição - SECA'!$BY136)*100</f>
        <v>5.5680842447559149</v>
      </c>
      <c r="BS136" s="42">
        <f>('SECA - Vetor de Impacto'!AO137/'Contribuição - SECA'!$BY136)*100</f>
        <v>4.23995712460309</v>
      </c>
      <c r="BT136" s="42">
        <f>('SECA - Vetor de Impacto'!AP137/'Contribuição - SECA'!$BY136)*100</f>
        <v>8.4961099900151957</v>
      </c>
      <c r="BU136" s="42">
        <f>('SECA - Vetor de Impacto'!AQ137/'Contribuição - SECA'!$BY136)*100</f>
        <v>13.266262497908723</v>
      </c>
      <c r="BV136" s="42">
        <f>('SECA - Vetor de Impacto'!AR137/'Contribuição - SECA'!$BY136)*100</f>
        <v>6.6119701898389822</v>
      </c>
      <c r="BW136" s="42">
        <f>('SECA - Vetor de Impacto'!AS137/'Contribuição - SECA'!$BY136)*100</f>
        <v>10.818247317570419</v>
      </c>
      <c r="BX136" s="42">
        <f>('SECA - Vetor de Impacto'!AT137/'Contribuição - SECA'!$BY136)*100</f>
        <v>11.155355824578425</v>
      </c>
      <c r="BY136" s="77">
        <f>SUM('SECA - Vetor de Impacto'!AH137:AT137)</f>
        <v>7.1771167498609296</v>
      </c>
      <c r="BZ136" s="77">
        <f t="shared" si="15"/>
        <v>100</v>
      </c>
      <c r="CA136" s="42">
        <f>('SECA - Vetor de Impacto'!AU137/'Contribuição - SECA'!$CI136)*100</f>
        <v>2.647237190310773</v>
      </c>
      <c r="CB136" s="42">
        <f>('SECA - Vetor de Impacto'!AV137/'Contribuição - SECA'!$CI136)*100</f>
        <v>16.535911181730086</v>
      </c>
      <c r="CC136" s="42">
        <f>('SECA - Vetor de Impacto'!AW137/'Contribuição - SECA'!$CI136)*100</f>
        <v>16.535911181730086</v>
      </c>
      <c r="CD136" s="42">
        <f>('SECA - Vetor de Impacto'!AX137/'Contribuição - SECA'!$CI136)*100</f>
        <v>16.535911181730086</v>
      </c>
      <c r="CE136" s="42">
        <f>('SECA - Vetor de Impacto'!AY137/'Contribuição - SECA'!$CI136)*100</f>
        <v>16.535911181730086</v>
      </c>
      <c r="CF136" s="42">
        <f>('SECA - Vetor de Impacto'!AZ137/'Contribuição - SECA'!$CI136)*100</f>
        <v>16.535911181730086</v>
      </c>
      <c r="CG136" s="42">
        <f>('SECA - Vetor de Impacto'!BA137/'Contribuição - SECA'!$CI136)*100</f>
        <v>7.5789592916262878</v>
      </c>
      <c r="CH136" s="42">
        <f>('SECA - Vetor de Impacto'!BB137/'Contribuição - SECA'!$CI136)*100</f>
        <v>7.0942476094125055</v>
      </c>
      <c r="CI136" s="77">
        <f>SUM('SECA - Vetor de Impacto'!AU137:BB137)</f>
        <v>6.0474441898603253</v>
      </c>
      <c r="CJ136" s="77">
        <f t="shared" si="16"/>
        <v>100</v>
      </c>
    </row>
    <row r="137" spans="1:88" x14ac:dyDescent="0.25">
      <c r="A137" s="34" t="s">
        <v>1139</v>
      </c>
      <c r="B137" s="34" t="s">
        <v>1140</v>
      </c>
      <c r="C137" s="42">
        <v>3.9684826123158667</v>
      </c>
      <c r="D137" s="42">
        <v>1.7754283750767268</v>
      </c>
      <c r="E137" s="42">
        <v>2.8648972350386126</v>
      </c>
      <c r="F137" s="42">
        <v>2.5738832916097429</v>
      </c>
      <c r="G137" s="42">
        <v>0.2711612123584129</v>
      </c>
      <c r="H137" s="42">
        <v>6.1169646301393028</v>
      </c>
      <c r="I137" s="42">
        <v>4.7975961615708904</v>
      </c>
      <c r="J137" s="42">
        <v>1.4953166555084489</v>
      </c>
      <c r="K137" s="42">
        <v>3.5653540199206466</v>
      </c>
      <c r="L137" s="42">
        <v>5.7611410983339146</v>
      </c>
      <c r="M137" s="42">
        <v>5.5782399285473865</v>
      </c>
      <c r="N137" s="42">
        <v>5.9259249030057894</v>
      </c>
      <c r="O137" s="42">
        <v>5.1742998864407816</v>
      </c>
      <c r="P137" s="42">
        <v>0.59737485216699748</v>
      </c>
      <c r="Q137" s="42">
        <v>0</v>
      </c>
      <c r="R137" s="42">
        <v>6.5416233811373763</v>
      </c>
      <c r="S137" s="42">
        <v>4.3610822540915839</v>
      </c>
      <c r="T137" s="42">
        <v>6.5416233811373763</v>
      </c>
      <c r="U137" s="42">
        <v>6.5416233811373763</v>
      </c>
      <c r="V137" s="42">
        <v>4.361082254091583</v>
      </c>
      <c r="W137" s="42">
        <v>4.067208786834736</v>
      </c>
      <c r="X137" s="42">
        <v>1.7390266013216413</v>
      </c>
      <c r="Y137" s="42">
        <v>3.3429456786031482</v>
      </c>
      <c r="Z137" s="42">
        <v>4.0487201783336904</v>
      </c>
      <c r="AA137" s="42">
        <v>3.3002558869787104</v>
      </c>
      <c r="AB137" s="42">
        <v>2.6444860476938343</v>
      </c>
      <c r="AC137" s="42">
        <v>2.0442573066054295</v>
      </c>
      <c r="AD137" s="74">
        <f t="shared" si="12"/>
        <v>100</v>
      </c>
      <c r="AF137" s="42">
        <f>('SECA - Vetor de Impacto'!AH138/'Contribuição - SECA'!$BA137)*100</f>
        <v>4.788209278769866</v>
      </c>
      <c r="AG137" s="42">
        <f>('SECA - Vetor de Impacto'!AI138/'Contribuição - SECA'!$BA137)*100</f>
        <v>2.1421594724772479</v>
      </c>
      <c r="AH137" s="42">
        <f>('SECA - Vetor de Impacto'!AJ138/'Contribuição - SECA'!$BA137)*100</f>
        <v>3.456668168574597</v>
      </c>
      <c r="AI137" s="42">
        <f>('SECA - Vetor de Impacto'!AK138/'Contribuição - SECA'!$BA137)*100</f>
        <v>3.1055426124607539</v>
      </c>
      <c r="AJ137" s="42">
        <f>('SECA - Vetor de Impacto'!AL138/'Contribuição - SECA'!$BA137)*100</f>
        <v>0.3271720604312669</v>
      </c>
      <c r="AK137" s="42">
        <f>('SECA - Vetor de Impacto'!AM138/'Contribuição - SECA'!$BA137)*100</f>
        <v>7.3804800628439402</v>
      </c>
      <c r="AL137" s="42">
        <f>('SECA - Vetor de Impacto'!AN138/'Contribuição - SECA'!$BA137)*100</f>
        <v>5.7885838746862603</v>
      </c>
      <c r="AM137" s="42">
        <f>('SECA - Vetor de Impacto'!AO138/'Contribuição - SECA'!$BA137)*100</f>
        <v>1.804188095062969</v>
      </c>
      <c r="AN137" s="42">
        <f>('SECA - Vetor de Impacto'!AP138/'Contribuição - SECA'!$BA137)*100</f>
        <v>4.301810759433077</v>
      </c>
      <c r="AO137" s="42">
        <f>('SECA - Vetor de Impacto'!AQ138/'Contribuição - SECA'!$BA137)*100</f>
        <v>6.9511579004366375</v>
      </c>
      <c r="AP137" s="42">
        <f>('SECA - Vetor de Impacto'!AR138/'Contribuição - SECA'!$BA137)*100</f>
        <v>6.7304768079828534</v>
      </c>
      <c r="AQ137" s="42">
        <f>('SECA - Vetor de Impacto'!AS138/'Contribuição - SECA'!$BA137)*100</f>
        <v>7.1499793189990415</v>
      </c>
      <c r="AR137" s="42">
        <f>('SECA - Vetor de Impacto'!AT138/'Contribuição - SECA'!$BA137)*100</f>
        <v>6.2430992265165619</v>
      </c>
      <c r="AS137" s="42">
        <f>('SECA - Vetor de Impacto'!AU138/'Contribuição - SECA'!$BA137)*100</f>
        <v>0.72076813469533907</v>
      </c>
      <c r="AT137" s="42">
        <f>('SECA - Vetor de Impacto'!AV138/'Contribuição - SECA'!$BA137)*100</f>
        <v>0</v>
      </c>
      <c r="AU137" s="42">
        <f>('SECA - Vetor de Impacto'!AW138/'Contribuição - SECA'!$BA137)*100</f>
        <v>7.8928559935156377</v>
      </c>
      <c r="AV137" s="42">
        <f>('SECA - Vetor de Impacto'!AX138/'Contribuição - SECA'!$BA137)*100</f>
        <v>5.261903995677093</v>
      </c>
      <c r="AW137" s="42">
        <f>('SECA - Vetor de Impacto'!AY138/'Contribuição - SECA'!$BA137)*100</f>
        <v>7.8928559935156377</v>
      </c>
      <c r="AX137" s="42">
        <f>('SECA - Vetor de Impacto'!AZ138/'Contribuição - SECA'!$BA137)*100</f>
        <v>7.8928559935156377</v>
      </c>
      <c r="AY137" s="42">
        <f>('SECA - Vetor de Impacto'!BA138/'Contribuição - SECA'!$BA137)*100</f>
        <v>5.2619039956770921</v>
      </c>
      <c r="AZ137" s="42">
        <f>('SECA - Vetor de Impacto'!BB138/'Contribuição - SECA'!$BA137)*100</f>
        <v>4.9073282547284984</v>
      </c>
      <c r="BA137" s="77">
        <f>SUM('SECA - Vetor de Impacto'!AH138:BB138)</f>
        <v>12.669685102851847</v>
      </c>
      <c r="BB137" s="77">
        <f t="shared" si="13"/>
        <v>100</v>
      </c>
      <c r="BC137" s="42">
        <f>('SECA - Vetor de Impacto'!BC138/'Contribuição - SECA'!$BI137)*100</f>
        <v>10.158048590143293</v>
      </c>
      <c r="BD137" s="42">
        <f>('SECA - Vetor de Impacto'!BD138/'Contribuição - SECA'!$BI137)*100</f>
        <v>19.526903505474134</v>
      </c>
      <c r="BE137" s="42">
        <f>('SECA - Vetor de Impacto'!BE138/'Contribuição - SECA'!$BI137)*100</f>
        <v>23.649492347127467</v>
      </c>
      <c r="BF137" s="42">
        <f>('SECA - Vetor de Impacto'!BF138/'Contribuição - SECA'!$BI137)*100</f>
        <v>19.277542755446177</v>
      </c>
      <c r="BG137" s="42">
        <f>('SECA - Vetor de Impacto'!BG138/'Contribuição - SECA'!$BI137)*100</f>
        <v>15.447042470779065</v>
      </c>
      <c r="BH137" s="42">
        <f>('SECA - Vetor de Impacto'!BH138/'Contribuição - SECA'!$BI137)*100</f>
        <v>11.940970331029858</v>
      </c>
      <c r="BI137" s="77">
        <f>SUM('SECA - Vetor de Impacto'!BC138:BH138)</f>
        <v>2.617040251644676</v>
      </c>
      <c r="BJ137" s="77">
        <f t="shared" si="14"/>
        <v>100</v>
      </c>
      <c r="BL137" s="42">
        <f>('SECA - Vetor de Impacto'!AH138/'Contribuição - SECA'!$BY137)*100</f>
        <v>7.957864165933981</v>
      </c>
      <c r="BM137" s="42">
        <f>('SECA - Vetor de Impacto'!AI138/'Contribuição - SECA'!$BY137)*100</f>
        <v>3.5602065639291074</v>
      </c>
      <c r="BN137" s="42">
        <f>('SECA - Vetor de Impacto'!AJ138/'Contribuição - SECA'!$BY137)*100</f>
        <v>5.7448816772042601</v>
      </c>
      <c r="BO137" s="42">
        <f>('SECA - Vetor de Impacto'!AK138/'Contribuição - SECA'!$BY137)*100</f>
        <v>5.1613212440521297</v>
      </c>
      <c r="BP137" s="42">
        <f>('SECA - Vetor de Impacto'!AL138/'Contribuição - SECA'!$BY137)*100</f>
        <v>0.54375042196769896</v>
      </c>
      <c r="BQ137" s="42">
        <f>('SECA - Vetor de Impacto'!AM138/'Contribuição - SECA'!$BY137)*100</f>
        <v>12.266142601558336</v>
      </c>
      <c r="BR137" s="42">
        <f>('SECA - Vetor de Impacto'!AN138/'Contribuição - SECA'!$BY137)*100</f>
        <v>9.6204575669055803</v>
      </c>
      <c r="BS137" s="42">
        <f>('SECA - Vetor de Impacto'!AO138/'Contribuição - SECA'!$BY137)*100</f>
        <v>2.9985079921140914</v>
      </c>
      <c r="BT137" s="42">
        <f>('SECA - Vetor de Impacto'!AP138/'Contribuição - SECA'!$BY137)*100</f>
        <v>7.149484013346334</v>
      </c>
      <c r="BU137" s="42">
        <f>('SECA - Vetor de Impacto'!AQ138/'Contribuição - SECA'!$BY137)*100</f>
        <v>11.55262168946903</v>
      </c>
      <c r="BV137" s="42">
        <f>('SECA - Vetor de Impacto'!AR138/'Contribuição - SECA'!$BY137)*100</f>
        <v>11.185856150309407</v>
      </c>
      <c r="BW137" s="42">
        <f>('SECA - Vetor de Impacto'!AS138/'Contribuição - SECA'!$BY137)*100</f>
        <v>11.8830570881917</v>
      </c>
      <c r="BX137" s="42">
        <f>('SECA - Vetor de Impacto'!AT138/'Contribuição - SECA'!$BY137)*100</f>
        <v>10.375848825018357</v>
      </c>
      <c r="BY137" s="77">
        <f>SUM('SECA - Vetor de Impacto'!AH138:AT138)</f>
        <v>7.6232896796935394</v>
      </c>
      <c r="BZ137" s="77">
        <f t="shared" si="15"/>
        <v>100</v>
      </c>
      <c r="CA137" s="42">
        <f>('SECA - Vetor de Impacto'!AU138/'Contribuição - SECA'!$CI137)*100</f>
        <v>1.8095897235584861</v>
      </c>
      <c r="CB137" s="42">
        <f>('SECA - Vetor de Impacto'!AV138/'Contribuição - SECA'!$CI137)*100</f>
        <v>0</v>
      </c>
      <c r="CC137" s="42">
        <f>('SECA - Vetor de Impacto'!AW138/'Contribuição - SECA'!$CI137)*100</f>
        <v>19.816124503659005</v>
      </c>
      <c r="CD137" s="42">
        <f>('SECA - Vetor de Impacto'!AX138/'Contribuição - SECA'!$CI137)*100</f>
        <v>13.210749669106006</v>
      </c>
      <c r="CE137" s="42">
        <f>('SECA - Vetor de Impacto'!AY138/'Contribuição - SECA'!$CI137)*100</f>
        <v>19.816124503659005</v>
      </c>
      <c r="CF137" s="42">
        <f>('SECA - Vetor de Impacto'!AZ138/'Contribuição - SECA'!$CI137)*100</f>
        <v>19.816124503659005</v>
      </c>
      <c r="CG137" s="42">
        <f>('SECA - Vetor de Impacto'!BA138/'Contribuição - SECA'!$CI137)*100</f>
        <v>13.210749669106004</v>
      </c>
      <c r="CH137" s="42">
        <f>('SECA - Vetor de Impacto'!BB138/'Contribuição - SECA'!$CI137)*100</f>
        <v>12.320537427252491</v>
      </c>
      <c r="CI137" s="77">
        <f>SUM('SECA - Vetor de Impacto'!AU138:BB138)</f>
        <v>5.0463954231583079</v>
      </c>
      <c r="CJ137" s="77">
        <f t="shared" si="16"/>
        <v>100</v>
      </c>
    </row>
    <row r="138" spans="1:88" x14ac:dyDescent="0.25">
      <c r="A138" s="34" t="s">
        <v>1141</v>
      </c>
      <c r="B138" s="34" t="s">
        <v>1142</v>
      </c>
      <c r="C138" s="42">
        <v>4.2536442125908938</v>
      </c>
      <c r="D138" s="42">
        <v>1.5860179712785598</v>
      </c>
      <c r="E138" s="42">
        <v>4.7315197188119678</v>
      </c>
      <c r="F138" s="42">
        <v>4.8988950570683336</v>
      </c>
      <c r="G138" s="42">
        <v>1.345999193715061</v>
      </c>
      <c r="H138" s="42">
        <v>5.3958951047154358</v>
      </c>
      <c r="I138" s="42">
        <v>4.3870347689100093</v>
      </c>
      <c r="J138" s="42">
        <v>2.7130352525889569</v>
      </c>
      <c r="K138" s="42">
        <v>3.4631616471529685</v>
      </c>
      <c r="L138" s="42">
        <v>3.3909799339122215</v>
      </c>
      <c r="M138" s="42">
        <v>2.9221749986132628</v>
      </c>
      <c r="N138" s="42">
        <v>4.6650994486699737</v>
      </c>
      <c r="O138" s="42">
        <v>2.7639518109284764</v>
      </c>
      <c r="P138" s="42">
        <v>2.3855250122963367</v>
      </c>
      <c r="Q138" s="42">
        <v>5.7498931682251406</v>
      </c>
      <c r="R138" s="42">
        <v>0</v>
      </c>
      <c r="S138" s="42">
        <v>5.7498931682251406</v>
      </c>
      <c r="T138" s="42">
        <v>5.7498931682251406</v>
      </c>
      <c r="U138" s="42">
        <v>5.7498931682251406</v>
      </c>
      <c r="V138" s="42">
        <v>3.1145254661219508</v>
      </c>
      <c r="W138" s="42">
        <v>4.3447081351997694</v>
      </c>
      <c r="X138" s="42">
        <v>1.7740717213256616</v>
      </c>
      <c r="Y138" s="42">
        <v>4.6140733839457857</v>
      </c>
      <c r="Z138" s="42">
        <v>4.4548889348641678</v>
      </c>
      <c r="AA138" s="42">
        <v>4.3435316329208886</v>
      </c>
      <c r="AB138" s="42">
        <v>2.9361156603702847</v>
      </c>
      <c r="AC138" s="42">
        <v>2.5155782610984998</v>
      </c>
      <c r="AD138" s="74">
        <f t="shared" si="12"/>
        <v>100.00000000000003</v>
      </c>
      <c r="AF138" s="42">
        <f>('SECA - Vetor de Impacto'!AH139/'Contribuição - SECA'!$BA138)*100</f>
        <v>5.3598172001498332</v>
      </c>
      <c r="AG138" s="42">
        <f>('SECA - Vetor de Impacto'!AI139/'Contribuição - SECA'!$BA138)*100</f>
        <v>1.9984667210866125</v>
      </c>
      <c r="AH138" s="42">
        <f>('SECA - Vetor de Impacto'!AJ139/'Contribuição - SECA'!$BA138)*100</f>
        <v>5.9619656709110771</v>
      </c>
      <c r="AI138" s="42">
        <f>('SECA - Vetor de Impacto'!AK139/'Contribuição - SECA'!$BA138)*100</f>
        <v>6.1728674699406998</v>
      </c>
      <c r="AJ138" s="42">
        <f>('SECA - Vetor de Impacto'!AL139/'Contribuição - SECA'!$BA138)*100</f>
        <v>1.696030337588474</v>
      </c>
      <c r="AK138" s="42">
        <f>('SECA - Vetor de Impacto'!AM139/'Contribuição - SECA'!$BA138)*100</f>
        <v>6.7991138767203791</v>
      </c>
      <c r="AL138" s="42">
        <f>('SECA - Vetor de Impacto'!AN139/'Contribuição - SECA'!$BA138)*100</f>
        <v>5.5278963723524548</v>
      </c>
      <c r="AM138" s="42">
        <f>('SECA - Vetor de Impacto'!AO139/'Contribuição - SECA'!$BA138)*100</f>
        <v>3.4185682404739701</v>
      </c>
      <c r="AN138" s="42">
        <f>('SECA - Vetor de Impacto'!AP139/'Contribuição - SECA'!$BA138)*100</f>
        <v>4.3637672629896915</v>
      </c>
      <c r="AO138" s="42">
        <f>('SECA - Vetor de Impacto'!AQ139/'Contribuição - SECA'!$BA138)*100</f>
        <v>4.2728144778416386</v>
      </c>
      <c r="AP138" s="42">
        <f>('SECA - Vetor de Impacto'!AR139/'Contribuição - SECA'!$BA138)*100</f>
        <v>3.6820954072873113</v>
      </c>
      <c r="AQ138" s="42">
        <f>('SECA - Vetor de Impacto'!AS139/'Contribuição - SECA'!$BA138)*100</f>
        <v>5.8782726094904989</v>
      </c>
      <c r="AR138" s="42">
        <f>('SECA - Vetor de Impacto'!AT139/'Contribuição - SECA'!$BA138)*100</f>
        <v>3.4827258031475918</v>
      </c>
      <c r="AS138" s="42">
        <f>('SECA - Vetor de Impacto'!AU139/'Contribuição - SECA'!$BA138)*100</f>
        <v>3.0058879758788315</v>
      </c>
      <c r="AT138" s="42">
        <f>('SECA - Vetor de Impacto'!AV139/'Contribuição - SECA'!$BA138)*100</f>
        <v>7.2451702027296863</v>
      </c>
      <c r="AU138" s="42">
        <f>('SECA - Vetor de Impacto'!AW139/'Contribuição - SECA'!$BA138)*100</f>
        <v>0</v>
      </c>
      <c r="AV138" s="42">
        <f>('SECA - Vetor de Impacto'!AX139/'Contribuição - SECA'!$BA138)*100</f>
        <v>7.2451702027296863</v>
      </c>
      <c r="AW138" s="42">
        <f>('SECA - Vetor de Impacto'!AY139/'Contribuição - SECA'!$BA138)*100</f>
        <v>7.2451702027296863</v>
      </c>
      <c r="AX138" s="42">
        <f>('SECA - Vetor de Impacto'!AZ139/'Contribuição - SECA'!$BA138)*100</f>
        <v>7.2451702027296863</v>
      </c>
      <c r="AY138" s="42">
        <f>('SECA - Vetor de Impacto'!BA139/'Contribuição - SECA'!$BA138)*100</f>
        <v>3.9244671931452473</v>
      </c>
      <c r="AZ138" s="42">
        <f>('SECA - Vetor de Impacto'!BB139/'Contribuição - SECA'!$BA138)*100</f>
        <v>5.4745625700769702</v>
      </c>
      <c r="BA138" s="77">
        <f>SUM('SECA - Vetor de Impacto'!AH139:BB139)</f>
        <v>13.80229824860761</v>
      </c>
      <c r="BB138" s="77">
        <f t="shared" si="13"/>
        <v>100.00000000000001</v>
      </c>
      <c r="BC138" s="42">
        <f>('SECA - Vetor de Impacto'!BC139/'Contribuição - SECA'!$BI138)*100</f>
        <v>8.596033561842928</v>
      </c>
      <c r="BD138" s="42">
        <f>('SECA - Vetor de Impacto'!BD139/'Contribuição - SECA'!$BI138)*100</f>
        <v>22.356891882345362</v>
      </c>
      <c r="BE138" s="42">
        <f>('SECA - Vetor de Impacto'!BE139/'Contribuição - SECA'!$BI138)*100</f>
        <v>21.585584358314382</v>
      </c>
      <c r="BF138" s="42">
        <f>('SECA - Vetor de Impacto'!BF139/'Contribuição - SECA'!$BI138)*100</f>
        <v>21.046017049194869</v>
      </c>
      <c r="BG138" s="42">
        <f>('SECA - Vetor de Impacto'!BG139/'Contribuição - SECA'!$BI138)*100</f>
        <v>14.22656618365799</v>
      </c>
      <c r="BH138" s="42">
        <f>('SECA - Vetor de Impacto'!BH139/'Contribuição - SECA'!$BI138)*100</f>
        <v>12.188906964644477</v>
      </c>
      <c r="BI138" s="77">
        <f>SUM('SECA - Vetor de Impacto'!BC139:BH139)</f>
        <v>3.5893292259020946</v>
      </c>
      <c r="BJ138" s="77">
        <f t="shared" si="14"/>
        <v>100.00000000000001</v>
      </c>
      <c r="BL138" s="42">
        <f>('SECA - Vetor de Impacto'!AH139/'Contribuição - SECA'!$BY138)*100</f>
        <v>9.1441984692511795</v>
      </c>
      <c r="BM138" s="42">
        <f>('SECA - Vetor de Impacto'!AI139/'Contribuição - SECA'!$BY138)*100</f>
        <v>3.409514848994994</v>
      </c>
      <c r="BN138" s="42">
        <f>('SECA - Vetor de Impacto'!AJ139/'Contribuição - SECA'!$BY138)*100</f>
        <v>10.171503117708779</v>
      </c>
      <c r="BO138" s="42">
        <f>('SECA - Vetor de Impacto'!AK139/'Contribuição - SECA'!$BY138)*100</f>
        <v>10.531315371715328</v>
      </c>
      <c r="BP138" s="42">
        <f>('SECA - Vetor de Impacto'!AL139/'Contribuição - SECA'!$BY138)*100</f>
        <v>2.8935386110456411</v>
      </c>
      <c r="BQ138" s="42">
        <f>('SECA - Vetor de Impacto'!AM139/'Contribuição - SECA'!$BY138)*100</f>
        <v>11.599732674098091</v>
      </c>
      <c r="BR138" s="42">
        <f>('SECA - Vetor de Impacto'!AN139/'Contribuição - SECA'!$BY138)*100</f>
        <v>9.4309525229389166</v>
      </c>
      <c r="BS138" s="42">
        <f>('SECA - Vetor de Impacto'!AO139/'Contribuição - SECA'!$BY138)*100</f>
        <v>5.8323008610627456</v>
      </c>
      <c r="BT138" s="42">
        <f>('SECA - Vetor de Impacto'!AP139/'Contribuição - SECA'!$BY138)*100</f>
        <v>7.4448721731187524</v>
      </c>
      <c r="BU138" s="42">
        <f>('SECA - Vetor de Impacto'!AQ139/'Contribuição - SECA'!$BY138)*100</f>
        <v>7.289700776843949</v>
      </c>
      <c r="BV138" s="42">
        <f>('SECA - Vetor de Impacto'!AR139/'Contribuição - SECA'!$BY138)*100</f>
        <v>6.2818954321823135</v>
      </c>
      <c r="BW138" s="42">
        <f>('SECA - Vetor de Impacto'!AS139/'Contribuição - SECA'!$BY138)*100</f>
        <v>10.028717284619617</v>
      </c>
      <c r="BX138" s="42">
        <f>('SECA - Vetor de Impacto'!AT139/'Contribuição - SECA'!$BY138)*100</f>
        <v>5.9417578564197164</v>
      </c>
      <c r="BY138" s="77">
        <f>SUM('SECA - Vetor de Impacto'!AH139:AT139)</f>
        <v>8.0901345047624531</v>
      </c>
      <c r="BZ138" s="77">
        <f t="shared" si="15"/>
        <v>100.00000000000001</v>
      </c>
      <c r="CA138" s="42">
        <f>('SECA - Vetor de Impacto'!AU139/'Contribuição - SECA'!$CI138)*100</f>
        <v>7.2631255344678181</v>
      </c>
      <c r="CB138" s="42">
        <f>('SECA - Vetor de Impacto'!AV139/'Contribuição - SECA'!$CI138)*100</f>
        <v>17.506500948567822</v>
      </c>
      <c r="CC138" s="42">
        <f>('SECA - Vetor de Impacto'!AW139/'Contribuição - SECA'!$CI138)*100</f>
        <v>0</v>
      </c>
      <c r="CD138" s="42">
        <f>('SECA - Vetor de Impacto'!AX139/'Contribuição - SECA'!$CI138)*100</f>
        <v>17.506500948567822</v>
      </c>
      <c r="CE138" s="42">
        <f>('SECA - Vetor de Impacto'!AY139/'Contribuição - SECA'!$CI138)*100</f>
        <v>17.506500948567822</v>
      </c>
      <c r="CF138" s="42">
        <f>('SECA - Vetor de Impacto'!AZ139/'Contribuição - SECA'!$CI138)*100</f>
        <v>17.506500948567822</v>
      </c>
      <c r="CG138" s="42">
        <f>('SECA - Vetor de Impacto'!BA139/'Contribuição - SECA'!$CI138)*100</f>
        <v>9.4826880138075698</v>
      </c>
      <c r="CH138" s="42">
        <f>('SECA - Vetor de Impacto'!BB139/'Contribuição - SECA'!$CI138)*100</f>
        <v>13.228182657453317</v>
      </c>
      <c r="CI138" s="77">
        <f>SUM('SECA - Vetor de Impacto'!AU139:BB139)</f>
        <v>5.7121637438451591</v>
      </c>
      <c r="CJ138" s="77">
        <f t="shared" si="16"/>
        <v>100</v>
      </c>
    </row>
    <row r="139" spans="1:88" x14ac:dyDescent="0.25">
      <c r="A139" s="34" t="s">
        <v>1143</v>
      </c>
      <c r="B139" s="34" t="s">
        <v>1144</v>
      </c>
      <c r="C139" s="42">
        <v>5.0469184719046991</v>
      </c>
      <c r="D139" s="42">
        <v>2.2114405201617906</v>
      </c>
      <c r="E139" s="42">
        <v>4.9927876782930509</v>
      </c>
      <c r="F139" s="42">
        <v>4.6553377099028621</v>
      </c>
      <c r="G139" s="42">
        <v>1.4576112654568929</v>
      </c>
      <c r="H139" s="42">
        <v>4.0937835994821556</v>
      </c>
      <c r="I139" s="42">
        <v>2.8127621354987387</v>
      </c>
      <c r="J139" s="42">
        <v>1.7560918694109029</v>
      </c>
      <c r="K139" s="42">
        <v>4.5525542083541879</v>
      </c>
      <c r="L139" s="42">
        <v>4.3254949848782163</v>
      </c>
      <c r="M139" s="42">
        <v>5.991881053719526</v>
      </c>
      <c r="N139" s="42">
        <v>5.9338549784086503</v>
      </c>
      <c r="O139" s="42">
        <v>1.8679272945835981</v>
      </c>
      <c r="P139" s="42">
        <v>1.4425308556798286</v>
      </c>
      <c r="Q139" s="42">
        <v>0</v>
      </c>
      <c r="R139" s="42">
        <v>0</v>
      </c>
      <c r="S139" s="42">
        <v>6.7343414157263801</v>
      </c>
      <c r="T139" s="42">
        <v>6.7343414157263801</v>
      </c>
      <c r="U139" s="42">
        <v>6.7343414157263801</v>
      </c>
      <c r="V139" s="42">
        <v>3.928365825840388</v>
      </c>
      <c r="W139" s="42">
        <v>4.1567767768230217</v>
      </c>
      <c r="X139" s="42">
        <v>2.1381070197313079</v>
      </c>
      <c r="Y139" s="42">
        <v>4.6459757649558666</v>
      </c>
      <c r="Z139" s="42">
        <v>3.6671401597682212</v>
      </c>
      <c r="AA139" s="42">
        <v>4.88081745204149</v>
      </c>
      <c r="AB139" s="42">
        <v>2.2925417585451511</v>
      </c>
      <c r="AC139" s="42">
        <v>2.946274369380292</v>
      </c>
      <c r="AD139" s="74">
        <f t="shared" si="12"/>
        <v>99.999999999999972</v>
      </c>
      <c r="AF139" s="42">
        <f>('SECA - Vetor de Impacto'!AH140/'Contribuição - SECA'!$BA139)*100</f>
        <v>6.3539882857436227</v>
      </c>
      <c r="AG139" s="42">
        <f>('SECA - Vetor de Impacto'!AI140/'Contribuição - SECA'!$BA139)*100</f>
        <v>2.7841676535788773</v>
      </c>
      <c r="AH139" s="42">
        <f>('SECA - Vetor de Impacto'!AJ140/'Contribuição - SECA'!$BA139)*100</f>
        <v>6.2858384968335974</v>
      </c>
      <c r="AI139" s="42">
        <f>('SECA - Vetor de Impacto'!AK140/'Contribuição - SECA'!$BA139)*100</f>
        <v>5.8609944740676365</v>
      </c>
      <c r="AJ139" s="42">
        <f>('SECA - Vetor de Impacto'!AL140/'Contribuição - SECA'!$BA139)*100</f>
        <v>1.8351088802878373</v>
      </c>
      <c r="AK139" s="42">
        <f>('SECA - Vetor de Impacto'!AM140/'Contribuição - SECA'!$BA139)*100</f>
        <v>5.1540069807511957</v>
      </c>
      <c r="AL139" s="42">
        <f>('SECA - Vetor de Impacto'!AN140/'Contribuição - SECA'!$BA139)*100</f>
        <v>3.5412217889062196</v>
      </c>
      <c r="AM139" s="42">
        <f>('SECA - Vetor de Impacto'!AO140/'Contribuição - SECA'!$BA139)*100</f>
        <v>2.2108911069283455</v>
      </c>
      <c r="AN139" s="42">
        <f>('SECA - Vetor de Impacto'!AP140/'Contribuição - SECA'!$BA139)*100</f>
        <v>5.7315917170301312</v>
      </c>
      <c r="AO139" s="42">
        <f>('SECA - Vetor de Impacto'!AQ140/'Contribuição - SECA'!$BA139)*100</f>
        <v>5.4457278469938313</v>
      </c>
      <c r="AP139" s="42">
        <f>('SECA - Vetor de Impacto'!AR140/'Contribuição - SECA'!$BA139)*100</f>
        <v>7.5436808097545063</v>
      </c>
      <c r="AQ139" s="42">
        <f>('SECA - Vetor de Impacto'!AS140/'Contribuição - SECA'!$BA139)*100</f>
        <v>7.4706269245282133</v>
      </c>
      <c r="AR139" s="42">
        <f>('SECA - Vetor de Impacto'!AT140/'Contribuição - SECA'!$BA139)*100</f>
        <v>2.3516900886107828</v>
      </c>
      <c r="AS139" s="42">
        <f>('SECA - Vetor de Impacto'!AU140/'Contribuição - SECA'!$BA139)*100</f>
        <v>1.816122889608357</v>
      </c>
      <c r="AT139" s="42">
        <f>('SECA - Vetor de Impacto'!AV140/'Contribuição - SECA'!$BA139)*100</f>
        <v>0</v>
      </c>
      <c r="AU139" s="42">
        <f>('SECA - Vetor de Impacto'!AW140/'Contribuição - SECA'!$BA139)*100</f>
        <v>0</v>
      </c>
      <c r="AV139" s="42">
        <f>('SECA - Vetor de Impacto'!AX140/'Contribuição - SECA'!$BA139)*100</f>
        <v>8.4784263320137772</v>
      </c>
      <c r="AW139" s="42">
        <f>('SECA - Vetor de Impacto'!AY140/'Contribuição - SECA'!$BA139)*100</f>
        <v>8.4784263320137772</v>
      </c>
      <c r="AX139" s="42">
        <f>('SECA - Vetor de Impacto'!AZ140/'Contribuição - SECA'!$BA139)*100</f>
        <v>8.4784263320137772</v>
      </c>
      <c r="AY139" s="42">
        <f>('SECA - Vetor de Impacto'!BA140/'Contribuição - SECA'!$BA139)*100</f>
        <v>4.9457486936747026</v>
      </c>
      <c r="AZ139" s="42">
        <f>('SECA - Vetor de Impacto'!BB140/'Contribuição - SECA'!$BA139)*100</f>
        <v>5.2333143666607951</v>
      </c>
      <c r="BA139" s="77">
        <f>SUM('SECA - Vetor de Impacto'!AH140:BB140)</f>
        <v>11.794641609659209</v>
      </c>
      <c r="BB139" s="77">
        <f t="shared" si="13"/>
        <v>99.999999999999986</v>
      </c>
      <c r="BC139" s="42">
        <f>('SECA - Vetor de Impacto'!BC140/'Contribuição - SECA'!$BI139)*100</f>
        <v>10.393864821296498</v>
      </c>
      <c r="BD139" s="42">
        <f>('SECA - Vetor de Impacto'!BD140/'Contribuição - SECA'!$BI139)*100</f>
        <v>22.585232459523631</v>
      </c>
      <c r="BE139" s="42">
        <f>('SECA - Vetor de Impacto'!BE140/'Contribuição - SECA'!$BI139)*100</f>
        <v>17.826871503451905</v>
      </c>
      <c r="BF139" s="42">
        <f>('SECA - Vetor de Impacto'!BF140/'Contribuição - SECA'!$BI139)*100</f>
        <v>23.726855740045824</v>
      </c>
      <c r="BG139" s="42">
        <f>('SECA - Vetor de Impacto'!BG140/'Contribuição - SECA'!$BI139)*100</f>
        <v>11.144610122691672</v>
      </c>
      <c r="BH139" s="42">
        <f>('SECA - Vetor de Impacto'!BH140/'Contribuição - SECA'!$BI139)*100</f>
        <v>14.322565352990468</v>
      </c>
      <c r="BI139" s="77">
        <f>SUM('SECA - Vetor de Impacto'!BC140:BH140)</f>
        <v>3.0546203785249451</v>
      </c>
      <c r="BJ139" s="77">
        <f t="shared" si="14"/>
        <v>100</v>
      </c>
      <c r="BL139" s="42">
        <f>('SECA - Vetor de Impacto'!AH140/'Contribuição - SECA'!$BY139)*100</f>
        <v>10.155083109149485</v>
      </c>
      <c r="BM139" s="42">
        <f>('SECA - Vetor de Impacto'!AI140/'Contribuição - SECA'!$BY139)*100</f>
        <v>4.4497176639963385</v>
      </c>
      <c r="BN139" s="42">
        <f>('SECA - Vetor de Impacto'!AJ140/'Contribuição - SECA'!$BY139)*100</f>
        <v>10.046164625335924</v>
      </c>
      <c r="BO139" s="42">
        <f>('SECA - Vetor de Impacto'!AK140/'Contribuição - SECA'!$BY139)*100</f>
        <v>9.3671696121890289</v>
      </c>
      <c r="BP139" s="42">
        <f>('SECA - Vetor de Impacto'!AL140/'Contribuição - SECA'!$BY139)*100</f>
        <v>2.9329111662786551</v>
      </c>
      <c r="BQ139" s="42">
        <f>('SECA - Vetor de Impacto'!AM140/'Contribuição - SECA'!$BY139)*100</f>
        <v>8.2372467308600967</v>
      </c>
      <c r="BR139" s="42">
        <f>('SECA - Vetor de Impacto'!AN140/'Contribuição - SECA'!$BY139)*100</f>
        <v>5.6596581480894281</v>
      </c>
      <c r="BS139" s="42">
        <f>('SECA - Vetor de Impacto'!AO140/'Contribuição - SECA'!$BY139)*100</f>
        <v>3.5334945433424361</v>
      </c>
      <c r="BT139" s="42">
        <f>('SECA - Vetor de Impacto'!AP140/'Contribuição - SECA'!$BY139)*100</f>
        <v>9.1603552944451057</v>
      </c>
      <c r="BU139" s="42">
        <f>('SECA - Vetor de Impacto'!AQ140/'Contribuição - SECA'!$BY139)*100</f>
        <v>8.7034814023992091</v>
      </c>
      <c r="BV139" s="42">
        <f>('SECA - Vetor de Impacto'!AR140/'Contribuição - SECA'!$BY139)*100</f>
        <v>12.056475732546559</v>
      </c>
      <c r="BW139" s="42">
        <f>('SECA - Vetor de Impacto'!AS140/'Contribuição - SECA'!$BY139)*100</f>
        <v>11.939719414694386</v>
      </c>
      <c r="BX139" s="42">
        <f>('SECA - Vetor de Impacto'!AT140/'Contribuição - SECA'!$BY139)*100</f>
        <v>3.7585225566733467</v>
      </c>
      <c r="BY139" s="77">
        <f>SUM('SECA - Vetor de Impacto'!AH140:AT140)</f>
        <v>7.3798524164511337</v>
      </c>
      <c r="BZ139" s="77">
        <f t="shared" si="15"/>
        <v>99.999999999999986</v>
      </c>
      <c r="CA139" s="42">
        <f>('SECA - Vetor de Impacto'!AU140/'Contribuição - SECA'!$CI139)*100</f>
        <v>4.8519912649472863</v>
      </c>
      <c r="CB139" s="42">
        <f>('SECA - Vetor de Impacto'!AV140/'Contribuição - SECA'!$CI139)*100</f>
        <v>0</v>
      </c>
      <c r="CC139" s="42">
        <f>('SECA - Vetor de Impacto'!AW140/'Contribuição - SECA'!$CI139)*100</f>
        <v>0</v>
      </c>
      <c r="CD139" s="42">
        <f>('SECA - Vetor de Impacto'!AX140/'Contribuição - SECA'!$CI139)*100</f>
        <v>22.651138168464506</v>
      </c>
      <c r="CE139" s="42">
        <f>('SECA - Vetor de Impacto'!AY140/'Contribuição - SECA'!$CI139)*100</f>
        <v>22.651138168464506</v>
      </c>
      <c r="CF139" s="42">
        <f>('SECA - Vetor de Impacto'!AZ140/'Contribuição - SECA'!$CI139)*100</f>
        <v>22.651138168464506</v>
      </c>
      <c r="CG139" s="42">
        <f>('SECA - Vetor de Impacto'!BA140/'Contribuição - SECA'!$CI139)*100</f>
        <v>13.213163931604294</v>
      </c>
      <c r="CH139" s="42">
        <f>('SECA - Vetor de Impacto'!BB140/'Contribuição - SECA'!$CI139)*100</f>
        <v>13.981430298054912</v>
      </c>
      <c r="CI139" s="77">
        <f>SUM('SECA - Vetor de Impacto'!AU140:BB140)</f>
        <v>4.4147891932080725</v>
      </c>
      <c r="CJ139" s="77">
        <f t="shared" si="16"/>
        <v>100.00000000000001</v>
      </c>
    </row>
    <row r="140" spans="1:88" x14ac:dyDescent="0.25">
      <c r="A140" s="34" t="s">
        <v>1145</v>
      </c>
      <c r="B140" s="34" t="s">
        <v>1146</v>
      </c>
      <c r="C140" s="42">
        <v>4.0133789982499817</v>
      </c>
      <c r="D140" s="42">
        <v>2.6318002686242683</v>
      </c>
      <c r="E140" s="42">
        <v>5.0289115892864293</v>
      </c>
      <c r="F140" s="42">
        <v>4.5913866728850907</v>
      </c>
      <c r="G140" s="42">
        <v>1.7373334117060941</v>
      </c>
      <c r="H140" s="42">
        <v>4.0395754024119501</v>
      </c>
      <c r="I140" s="42">
        <v>2.7782328423248148</v>
      </c>
      <c r="J140" s="42">
        <v>3.4296724089485542</v>
      </c>
      <c r="K140" s="42">
        <v>3.3491096933512079</v>
      </c>
      <c r="L140" s="42">
        <v>4.0495211718602615</v>
      </c>
      <c r="M140" s="42">
        <v>4.8316770325133236</v>
      </c>
      <c r="N140" s="42">
        <v>5.3169966817640537</v>
      </c>
      <c r="O140" s="42">
        <v>2.1735353288284345</v>
      </c>
      <c r="P140" s="42">
        <v>1.218351456732147</v>
      </c>
      <c r="Q140" s="42">
        <v>5.7790253589380338</v>
      </c>
      <c r="R140" s="42">
        <v>0</v>
      </c>
      <c r="S140" s="42">
        <v>5.7790253589380338</v>
      </c>
      <c r="T140" s="42">
        <v>5.7790253589380338</v>
      </c>
      <c r="U140" s="42">
        <v>5.7790253589380338</v>
      </c>
      <c r="V140" s="42">
        <v>3.8526835726253554</v>
      </c>
      <c r="W140" s="42">
        <v>4.8184506137416845</v>
      </c>
      <c r="X140" s="42">
        <v>1.7591798957648841</v>
      </c>
      <c r="Y140" s="42">
        <v>4.7836662354191448</v>
      </c>
      <c r="Z140" s="42">
        <v>4.5494057352739352</v>
      </c>
      <c r="AA140" s="42">
        <v>3.2996120656951318</v>
      </c>
      <c r="AB140" s="42">
        <v>2.7050756999284422</v>
      </c>
      <c r="AC140" s="42">
        <v>1.9263417863126773</v>
      </c>
      <c r="AD140" s="74">
        <f t="shared" si="12"/>
        <v>100</v>
      </c>
      <c r="AF140" s="42">
        <f>('SECA - Vetor de Impacto'!AH141/'Contribuição - SECA'!$BA140)*100</f>
        <v>4.9562134259681372</v>
      </c>
      <c r="AG140" s="42">
        <f>('SECA - Vetor de Impacto'!AI141/'Contribuição - SECA'!$BA140)*100</f>
        <v>3.2500702852907319</v>
      </c>
      <c r="AH140" s="42">
        <f>('SECA - Vetor de Impacto'!AJ141/'Contribuição - SECA'!$BA140)*100</f>
        <v>6.2103178263743173</v>
      </c>
      <c r="AI140" s="42">
        <f>('SECA - Vetor de Impacto'!AK141/'Contribuição - SECA'!$BA140)*100</f>
        <v>5.6700083101762591</v>
      </c>
      <c r="AJ140" s="42">
        <f>('SECA - Vetor de Impacto'!AL141/'Contribuição - SECA'!$BA140)*100</f>
        <v>2.1454727261580304</v>
      </c>
      <c r="AK140" s="42">
        <f>('SECA - Vetor de Impacto'!AM141/'Contribuição - SECA'!$BA140)*100</f>
        <v>4.9885639640250332</v>
      </c>
      <c r="AL140" s="42">
        <f>('SECA - Vetor de Impacto'!AN141/'Contribuição - SECA'!$BA140)*100</f>
        <v>3.4309032163670588</v>
      </c>
      <c r="AM140" s="42">
        <f>('SECA - Vetor de Impacto'!AO141/'Contribuição - SECA'!$BA140)*100</f>
        <v>4.2353808218250268</v>
      </c>
      <c r="AN140" s="42">
        <f>('SECA - Vetor de Impacto'!AP141/'Contribuição - SECA'!$BA140)*100</f>
        <v>4.1358920835697743</v>
      </c>
      <c r="AO140" s="42">
        <f>('SECA - Vetor de Impacto'!AQ141/'Contribuição - SECA'!$BA140)*100</f>
        <v>5.0008462219659853</v>
      </c>
      <c r="AP140" s="42">
        <f>('SECA - Vetor de Impacto'!AR141/'Contribuição - SECA'!$BA140)*100</f>
        <v>5.9667483656356257</v>
      </c>
      <c r="AQ140" s="42">
        <f>('SECA - Vetor de Impacto'!AS141/'Contribuição - SECA'!$BA140)*100</f>
        <v>6.5660806894833001</v>
      </c>
      <c r="AR140" s="42">
        <f>('SECA - Vetor de Impacto'!AT141/'Contribuição - SECA'!$BA140)*100</f>
        <v>2.6841484403174647</v>
      </c>
      <c r="AS140" s="42">
        <f>('SECA - Vetor de Impacto'!AU141/'Contribuição - SECA'!$BA140)*100</f>
        <v>1.5045700518283298</v>
      </c>
      <c r="AT140" s="42">
        <f>('SECA - Vetor de Impacto'!AV141/'Contribuição - SECA'!$BA140)*100</f>
        <v>7.1366504597418503</v>
      </c>
      <c r="AU140" s="42">
        <f>('SECA - Vetor de Impacto'!AW141/'Contribuição - SECA'!$BA140)*100</f>
        <v>0</v>
      </c>
      <c r="AV140" s="42">
        <f>('SECA - Vetor de Impacto'!AX141/'Contribuição - SECA'!$BA140)*100</f>
        <v>7.1366504597418503</v>
      </c>
      <c r="AW140" s="42">
        <f>('SECA - Vetor de Impacto'!AY141/'Contribuição - SECA'!$BA140)*100</f>
        <v>7.1366504597418503</v>
      </c>
      <c r="AX140" s="42">
        <f>('SECA - Vetor de Impacto'!AZ141/'Contribuição - SECA'!$BA140)*100</f>
        <v>7.1366504597418503</v>
      </c>
      <c r="AY140" s="42">
        <f>('SECA - Vetor de Impacto'!BA141/'Contribuição - SECA'!$BA140)*100</f>
        <v>4.7577669731612326</v>
      </c>
      <c r="AZ140" s="42">
        <f>('SECA - Vetor de Impacto'!BB141/'Contribuição - SECA'!$BA140)*100</f>
        <v>5.9504147588862857</v>
      </c>
      <c r="BA140" s="77">
        <f>SUM('SECA - Vetor de Impacto'!AH141:BB141)</f>
        <v>14.012175678787166</v>
      </c>
      <c r="BB140" s="77">
        <f t="shared" si="13"/>
        <v>99.999999999999972</v>
      </c>
      <c r="BC140" s="42">
        <f>('SECA - Vetor de Impacto'!BC141/'Contribuição - SECA'!$BI140)*100</f>
        <v>9.2475102327187226</v>
      </c>
      <c r="BD140" s="42">
        <f>('SECA - Vetor de Impacto'!BD141/'Contribuição - SECA'!$BI140)*100</f>
        <v>25.1463779050951</v>
      </c>
      <c r="BE140" s="42">
        <f>('SECA - Vetor de Impacto'!BE141/'Contribuição - SECA'!$BI140)*100</f>
        <v>23.914936835634315</v>
      </c>
      <c r="BF140" s="42">
        <f>('SECA - Vetor de Impacto'!BF141/'Contribuição - SECA'!$BI140)*100</f>
        <v>17.345125654844345</v>
      </c>
      <c r="BG140" s="42">
        <f>('SECA - Vetor de Impacto'!BG141/'Contribuição - SECA'!$BI140)*100</f>
        <v>14.219816447192009</v>
      </c>
      <c r="BH140" s="42">
        <f>('SECA - Vetor de Impacto'!BH141/'Contribuição - SECA'!$BI140)*100</f>
        <v>10.126232924515516</v>
      </c>
      <c r="BI140" s="77">
        <f>SUM('SECA - Vetor de Impacto'!BC141:BH141)</f>
        <v>3.2917802288187175</v>
      </c>
      <c r="BJ140" s="77">
        <f t="shared" si="14"/>
        <v>100.00000000000001</v>
      </c>
      <c r="BL140" s="42">
        <f>('SECA - Vetor de Impacto'!AH141/'Contribuição - SECA'!$BY140)*100</f>
        <v>8.3662379279495127</v>
      </c>
      <c r="BM140" s="42">
        <f>('SECA - Vetor de Impacto'!AI141/'Contribuição - SECA'!$BY140)*100</f>
        <v>5.4862167853454782</v>
      </c>
      <c r="BN140" s="42">
        <f>('SECA - Vetor de Impacto'!AJ141/'Contribuição - SECA'!$BY140)*100</f>
        <v>10.483204026566836</v>
      </c>
      <c r="BO140" s="42">
        <f>('SECA - Vetor de Impacto'!AK141/'Contribuição - SECA'!$BY140)*100</f>
        <v>9.5711452472649245</v>
      </c>
      <c r="BP140" s="42">
        <f>('SECA - Vetor de Impacto'!AL141/'Contribuição - SECA'!$BY140)*100</f>
        <v>3.6216227495203803</v>
      </c>
      <c r="BQ140" s="42">
        <f>('SECA - Vetor de Impacto'!AM141/'Contribuição - SECA'!$BY140)*100</f>
        <v>8.4208466130927082</v>
      </c>
      <c r="BR140" s="42">
        <f>('SECA - Vetor de Impacto'!AN141/'Contribuição - SECA'!$BY140)*100</f>
        <v>5.7914682336923633</v>
      </c>
      <c r="BS140" s="42">
        <f>('SECA - Vetor de Impacto'!AO141/'Contribuição - SECA'!$BY140)*100</f>
        <v>7.1494507248627741</v>
      </c>
      <c r="BT140" s="42">
        <f>('SECA - Vetor de Impacto'!AP141/'Contribuição - SECA'!$BY140)*100</f>
        <v>6.9815107303835529</v>
      </c>
      <c r="BU140" s="42">
        <f>('SECA - Vetor de Impacto'!AQ141/'Contribuição - SECA'!$BY140)*100</f>
        <v>8.4415794353896789</v>
      </c>
      <c r="BV140" s="42">
        <f>('SECA - Vetor de Impacto'!AR141/'Contribuição - SECA'!$BY140)*100</f>
        <v>10.072051421667824</v>
      </c>
      <c r="BW140" s="42">
        <f>('SECA - Vetor de Impacto'!AS141/'Contribuição - SECA'!$BY140)*100</f>
        <v>11.083742482619479</v>
      </c>
      <c r="BX140" s="42">
        <f>('SECA - Vetor de Impacto'!AT141/'Contribuição - SECA'!$BY140)*100</f>
        <v>4.5309236216444706</v>
      </c>
      <c r="BY140" s="77">
        <f>SUM('SECA - Vetor de Impacto'!AH141:AT141)</f>
        <v>8.300903443616269</v>
      </c>
      <c r="BZ140" s="77">
        <f t="shared" si="15"/>
        <v>100</v>
      </c>
      <c r="CA140" s="42">
        <f>('SECA - Vetor de Impacto'!AU141/'Contribuição - SECA'!$CI140)*100</f>
        <v>3.6913491458929957</v>
      </c>
      <c r="CB140" s="42">
        <f>('SECA - Vetor de Impacto'!AV141/'Contribuição - SECA'!$CI140)*100</f>
        <v>17.509233649235725</v>
      </c>
      <c r="CC140" s="42">
        <f>('SECA - Vetor de Impacto'!AW141/'Contribuição - SECA'!$CI140)*100</f>
        <v>0</v>
      </c>
      <c r="CD140" s="42">
        <f>('SECA - Vetor de Impacto'!AX141/'Contribuição - SECA'!$CI140)*100</f>
        <v>17.509233649235725</v>
      </c>
      <c r="CE140" s="42">
        <f>('SECA - Vetor de Impacto'!AY141/'Contribuição - SECA'!$CI140)*100</f>
        <v>17.509233649235725</v>
      </c>
      <c r="CF140" s="42">
        <f>('SECA - Vetor de Impacto'!AZ141/'Contribuição - SECA'!$CI140)*100</f>
        <v>17.509233649235725</v>
      </c>
      <c r="CG140" s="42">
        <f>('SECA - Vetor de Impacto'!BA141/'Contribuição - SECA'!$CI140)*100</f>
        <v>11.672822432823814</v>
      </c>
      <c r="CH140" s="42">
        <f>('SECA - Vetor de Impacto'!BB141/'Contribuição - SECA'!$CI140)*100</f>
        <v>14.598893824340298</v>
      </c>
      <c r="CI140" s="77">
        <f>SUM('SECA - Vetor de Impacto'!AU141:BB141)</f>
        <v>5.7112722351708971</v>
      </c>
      <c r="CJ140" s="77">
        <f t="shared" si="16"/>
        <v>100.00000000000001</v>
      </c>
    </row>
    <row r="141" spans="1:88" x14ac:dyDescent="0.25">
      <c r="A141" s="34" t="s">
        <v>1147</v>
      </c>
      <c r="B141" s="34" t="s">
        <v>1148</v>
      </c>
      <c r="C141" s="42">
        <v>2.7934246008714845</v>
      </c>
      <c r="D141" s="42">
        <v>4.5640261889778531</v>
      </c>
      <c r="E141" s="42">
        <v>2.4810004643919226</v>
      </c>
      <c r="F141" s="42">
        <v>2.951948054563899</v>
      </c>
      <c r="G141" s="42">
        <v>1.1676782789877407</v>
      </c>
      <c r="H141" s="42">
        <v>2.6877453100047473</v>
      </c>
      <c r="I141" s="42">
        <v>4.7395286889616681</v>
      </c>
      <c r="J141" s="42">
        <v>2.8216232821276983</v>
      </c>
      <c r="K141" s="42">
        <v>2.1005294802101</v>
      </c>
      <c r="L141" s="42">
        <v>4.7030515430432178</v>
      </c>
      <c r="M141" s="42">
        <v>3.302738219704187</v>
      </c>
      <c r="N141" s="42">
        <v>4.7745286059723675</v>
      </c>
      <c r="O141" s="42">
        <v>5.4474220951083945</v>
      </c>
      <c r="P141" s="42">
        <v>0.33211084537270735</v>
      </c>
      <c r="Q141" s="42">
        <v>6.4039634749042156</v>
      </c>
      <c r="R141" s="42">
        <v>6.4039634749042156</v>
      </c>
      <c r="S141" s="42">
        <v>6.4039634749042156</v>
      </c>
      <c r="T141" s="42">
        <v>6.4039634749042156</v>
      </c>
      <c r="U141" s="42">
        <v>6.4039634749042156</v>
      </c>
      <c r="V141" s="42">
        <v>5.6034680405411876</v>
      </c>
      <c r="W141" s="42">
        <v>3.4724096649637843</v>
      </c>
      <c r="X141" s="42">
        <v>3.6253842812474275</v>
      </c>
      <c r="Y141" s="42">
        <v>1.8230197742116721</v>
      </c>
      <c r="Z141" s="42">
        <v>3.1672957590512523</v>
      </c>
      <c r="AA141" s="42">
        <v>2.7131904245332548</v>
      </c>
      <c r="AB141" s="42">
        <v>1.9075635882693414</v>
      </c>
      <c r="AC141" s="42">
        <v>0.80049543436302695</v>
      </c>
      <c r="AD141" s="74">
        <f t="shared" si="12"/>
        <v>100.00000000000003</v>
      </c>
      <c r="AF141" s="42">
        <f>('SECA - Vetor de Impacto'!AH142/'Contribuição - SECA'!$BA141)*100</f>
        <v>3.2495642917267018</v>
      </c>
      <c r="AG141" s="42">
        <f>('SECA - Vetor de Impacto'!AI142/'Contribuição - SECA'!$BA141)*100</f>
        <v>5.3092882927933598</v>
      </c>
      <c r="AH141" s="42">
        <f>('SECA - Vetor de Impacto'!AJ142/'Contribuição - SECA'!$BA141)*100</f>
        <v>2.8861242627884582</v>
      </c>
      <c r="AI141" s="42">
        <f>('SECA - Vetor de Impacto'!AK142/'Contribuição - SECA'!$BA141)*100</f>
        <v>3.4339731189273177</v>
      </c>
      <c r="AJ141" s="42">
        <f>('SECA - Vetor de Impacto'!AL142/'Contribuição - SECA'!$BA141)*100</f>
        <v>1.3583490452685465</v>
      </c>
      <c r="AK141" s="42">
        <f>('SECA - Vetor de Impacto'!AM142/'Contribuição - SECA'!$BA141)*100</f>
        <v>3.1266285769526525</v>
      </c>
      <c r="AL141" s="42">
        <f>('SECA - Vetor de Impacto'!AN142/'Contribuição - SECA'!$BA141)*100</f>
        <v>5.513448683189524</v>
      </c>
      <c r="AM141" s="42">
        <f>('SECA - Vetor de Impacto'!AO142/'Contribuição - SECA'!$BA141)*100</f>
        <v>3.282367549654404</v>
      </c>
      <c r="AN141" s="42">
        <f>('SECA - Vetor de Impacto'!AP142/'Contribuição - SECA'!$BA141)*100</f>
        <v>2.4435259825808417</v>
      </c>
      <c r="AO141" s="42">
        <f>('SECA - Vetor de Impacto'!AQ142/'Contribuição - SECA'!$BA141)*100</f>
        <v>5.4710151659921307</v>
      </c>
      <c r="AP141" s="42">
        <f>('SECA - Vetor de Impacto'!AR142/'Contribuição - SECA'!$BA141)*100</f>
        <v>3.8420439844066179</v>
      </c>
      <c r="AQ141" s="42">
        <f>('SECA - Vetor de Impacto'!AS142/'Contribuição - SECA'!$BA141)*100</f>
        <v>5.5541637540369289</v>
      </c>
      <c r="AR141" s="42">
        <f>('SECA - Vetor de Impacto'!AT142/'Contribuição - SECA'!$BA141)*100</f>
        <v>6.3369343553088058</v>
      </c>
      <c r="AS141" s="42">
        <f>('SECA - Vetor de Impacto'!AU142/'Contribuição - SECA'!$BA141)*100</f>
        <v>0.38634139030694703</v>
      </c>
      <c r="AT141" s="42">
        <f>('SECA - Vetor de Impacto'!AV142/'Contribuição - SECA'!$BA141)*100</f>
        <v>7.4496698522231508</v>
      </c>
      <c r="AU141" s="42">
        <f>('SECA - Vetor de Impacto'!AW142/'Contribuição - SECA'!$BA141)*100</f>
        <v>7.4496698522231508</v>
      </c>
      <c r="AV141" s="42">
        <f>('SECA - Vetor de Impacto'!AX142/'Contribuição - SECA'!$BA141)*100</f>
        <v>7.4496698522231508</v>
      </c>
      <c r="AW141" s="42">
        <f>('SECA - Vetor de Impacto'!AY142/'Contribuição - SECA'!$BA141)*100</f>
        <v>7.4496698522231508</v>
      </c>
      <c r="AX141" s="42">
        <f>('SECA - Vetor de Impacto'!AZ142/'Contribuição - SECA'!$BA141)*100</f>
        <v>7.4496698522231508</v>
      </c>
      <c r="AY141" s="42">
        <f>('SECA - Vetor de Impacto'!BA142/'Contribuição - SECA'!$BA141)*100</f>
        <v>6.5184611206952559</v>
      </c>
      <c r="AZ141" s="42">
        <f>('SECA - Vetor de Impacto'!BB142/'Contribuição - SECA'!$BA141)*100</f>
        <v>4.0394211642557671</v>
      </c>
      <c r="BA141" s="77">
        <f>SUM('SECA - Vetor de Impacto'!AH142:BB142)</f>
        <v>13.423413652372492</v>
      </c>
      <c r="BB141" s="77">
        <f t="shared" si="13"/>
        <v>100</v>
      </c>
      <c r="BC141" s="42">
        <f>('SECA - Vetor de Impacto'!BC142/'Contribuição - SECA'!$BI141)*100</f>
        <v>25.827437384457468</v>
      </c>
      <c r="BD141" s="42">
        <f>('SECA - Vetor de Impacto'!BD142/'Contribuição - SECA'!$BI141)*100</f>
        <v>12.987293322979554</v>
      </c>
      <c r="BE141" s="42">
        <f>('SECA - Vetor de Impacto'!BE142/'Contribuição - SECA'!$BI141)*100</f>
        <v>22.563989510873856</v>
      </c>
      <c r="BF141" s="42">
        <f>('SECA - Vetor de Impacto'!BF142/'Contribuição - SECA'!$BI141)*100</f>
        <v>19.328918085790008</v>
      </c>
      <c r="BG141" s="42">
        <f>('SECA - Vetor de Impacto'!BG142/'Contribuição - SECA'!$BI141)*100</f>
        <v>13.589588112834591</v>
      </c>
      <c r="BH141" s="42">
        <f>('SECA - Vetor de Impacto'!BH142/'Contribuição - SECA'!$BI141)*100</f>
        <v>5.7027735830645137</v>
      </c>
      <c r="BI141" s="77">
        <f>SUM('SECA - Vetor de Impacto'!BC142:BH142)</f>
        <v>2.1919158840745774</v>
      </c>
      <c r="BJ141" s="77">
        <f t="shared" si="14"/>
        <v>99.999999999999986</v>
      </c>
      <c r="BL141" s="42">
        <f>('SECA - Vetor de Impacto'!AH142/'Contribuição - SECA'!$BY141)*100</f>
        <v>6.2723908055418622</v>
      </c>
      <c r="BM141" s="42">
        <f>('SECA - Vetor de Impacto'!AI142/'Contribuição - SECA'!$BY141)*100</f>
        <v>10.248121927137706</v>
      </c>
      <c r="BN141" s="42">
        <f>('SECA - Vetor de Impacto'!AJ142/'Contribuição - SECA'!$BY141)*100</f>
        <v>5.5708697118733976</v>
      </c>
      <c r="BO141" s="42">
        <f>('SECA - Vetor de Impacto'!AK142/'Contribuição - SECA'!$BY141)*100</f>
        <v>6.6283413664028341</v>
      </c>
      <c r="BP141" s="42">
        <f>('SECA - Vetor de Impacto'!AL142/'Contribuição - SECA'!$BY141)*100</f>
        <v>2.6219195243962155</v>
      </c>
      <c r="BQ141" s="42">
        <f>('SECA - Vetor de Impacto'!AM142/'Contribuição - SECA'!$BY141)*100</f>
        <v>6.0350971939076317</v>
      </c>
      <c r="BR141" s="42">
        <f>('SECA - Vetor de Impacto'!AN142/'Contribuição - SECA'!$BY141)*100</f>
        <v>10.642197452535694</v>
      </c>
      <c r="BS141" s="42">
        <f>('SECA - Vetor de Impacto'!AO142/'Contribuição - SECA'!$BY141)*100</f>
        <v>6.3357084798348078</v>
      </c>
      <c r="BT141" s="42">
        <f>('SECA - Vetor de Impacto'!AP142/'Contribuição - SECA'!$BY141)*100</f>
        <v>4.7165553687502619</v>
      </c>
      <c r="BU141" s="42">
        <f>('SECA - Vetor de Impacto'!AQ142/'Contribuição - SECA'!$BY141)*100</f>
        <v>10.560291209353071</v>
      </c>
      <c r="BV141" s="42">
        <f>('SECA - Vetor de Impacto'!AR142/'Contribuição - SECA'!$BY141)*100</f>
        <v>7.4160100243698386</v>
      </c>
      <c r="BW141" s="42">
        <f>('SECA - Vetor de Impacto'!AS142/'Contribuição - SECA'!$BY141)*100</f>
        <v>10.720786707310692</v>
      </c>
      <c r="BX141" s="42">
        <f>('SECA - Vetor de Impacto'!AT142/'Contribuição - SECA'!$BY141)*100</f>
        <v>12.231710228585996</v>
      </c>
      <c r="BY141" s="77">
        <f>SUM('SECA - Vetor de Impacto'!AH142:AT142)</f>
        <v>6.9543252374017319</v>
      </c>
      <c r="BZ141" s="77">
        <f t="shared" si="15"/>
        <v>100.00000000000001</v>
      </c>
      <c r="CA141" s="42">
        <f>('SECA - Vetor de Impacto'!AU142/'Contribuição - SECA'!$CI141)*100</f>
        <v>0.80166168097522938</v>
      </c>
      <c r="CB141" s="42">
        <f>('SECA - Vetor de Impacto'!AV142/'Contribuição - SECA'!$CI141)*100</f>
        <v>15.458128500544227</v>
      </c>
      <c r="CC141" s="42">
        <f>('SECA - Vetor de Impacto'!AW142/'Contribuição - SECA'!$CI141)*100</f>
        <v>15.458128500544227</v>
      </c>
      <c r="CD141" s="42">
        <f>('SECA - Vetor de Impacto'!AX142/'Contribuição - SECA'!$CI141)*100</f>
        <v>15.458128500544227</v>
      </c>
      <c r="CE141" s="42">
        <f>('SECA - Vetor de Impacto'!AY142/'Contribuição - SECA'!$CI141)*100</f>
        <v>15.458128500544227</v>
      </c>
      <c r="CF141" s="42">
        <f>('SECA - Vetor de Impacto'!AZ142/'Contribuição - SECA'!$CI141)*100</f>
        <v>15.458128500544227</v>
      </c>
      <c r="CG141" s="42">
        <f>('SECA - Vetor de Impacto'!BA142/'Contribuição - SECA'!$CI141)*100</f>
        <v>13.525862437976196</v>
      </c>
      <c r="CH141" s="42">
        <f>('SECA - Vetor de Impacto'!BB142/'Contribuição - SECA'!$CI141)*100</f>
        <v>8.3818333783274355</v>
      </c>
      <c r="CI141" s="77">
        <f>SUM('SECA - Vetor de Impacto'!AU142:BB142)</f>
        <v>6.469088414970761</v>
      </c>
      <c r="CJ141" s="77">
        <f t="shared" si="16"/>
        <v>100</v>
      </c>
    </row>
    <row r="142" spans="1:88" x14ac:dyDescent="0.25">
      <c r="A142" s="34" t="s">
        <v>1149</v>
      </c>
      <c r="B142" s="34" t="s">
        <v>1150</v>
      </c>
      <c r="C142" s="42">
        <v>3.2478849267046046</v>
      </c>
      <c r="D142" s="42">
        <v>3.1528377316322942</v>
      </c>
      <c r="E142" s="42">
        <v>3.7840701992904067</v>
      </c>
      <c r="F142" s="42">
        <v>3.5425588720820667</v>
      </c>
      <c r="G142" s="42">
        <v>1.4733151672261682</v>
      </c>
      <c r="H142" s="42">
        <v>3.5013034579134792</v>
      </c>
      <c r="I142" s="42">
        <v>2.4958301944161243</v>
      </c>
      <c r="J142" s="42">
        <v>1.308846193599575</v>
      </c>
      <c r="K142" s="42">
        <v>3.8868985499893505</v>
      </c>
      <c r="L142" s="42">
        <v>5.1311938455413779</v>
      </c>
      <c r="M142" s="42">
        <v>3.6717691723455523</v>
      </c>
      <c r="N142" s="42">
        <v>6.1695826534544818</v>
      </c>
      <c r="O142" s="42">
        <v>4.6362116292355395</v>
      </c>
      <c r="P142" s="42">
        <v>1.2855864574427016</v>
      </c>
      <c r="Q142" s="42">
        <v>0</v>
      </c>
      <c r="R142" s="42">
        <v>6.5535355617912359</v>
      </c>
      <c r="S142" s="42">
        <v>6.5535355617912359</v>
      </c>
      <c r="T142" s="42">
        <v>6.5535355617912359</v>
      </c>
      <c r="U142" s="42">
        <v>6.5535355617912359</v>
      </c>
      <c r="V142" s="42">
        <v>2.7306398174130138</v>
      </c>
      <c r="W142" s="42">
        <v>3.5917849889421904</v>
      </c>
      <c r="X142" s="42">
        <v>3.1052565196366189</v>
      </c>
      <c r="Y142" s="42">
        <v>3.2018423641764517</v>
      </c>
      <c r="Z142" s="42">
        <v>3.5697431378617099</v>
      </c>
      <c r="AA142" s="42">
        <v>4.0995685012086147</v>
      </c>
      <c r="AB142" s="42">
        <v>2.6493016100858204</v>
      </c>
      <c r="AC142" s="42">
        <v>3.5498317626369191</v>
      </c>
      <c r="AD142" s="74">
        <f t="shared" si="12"/>
        <v>100.00000000000001</v>
      </c>
      <c r="AF142" s="42">
        <f>('SECA - Vetor de Impacto'!AH143/'Contribuição - SECA'!$BA142)*100</f>
        <v>4.0687842864310193</v>
      </c>
      <c r="AG142" s="42">
        <f>('SECA - Vetor de Impacto'!AI143/'Contribuição - SECA'!$BA142)*100</f>
        <v>3.9497140168534757</v>
      </c>
      <c r="AH142" s="42">
        <f>('SECA - Vetor de Impacto'!AJ143/'Contribuição - SECA'!$BA142)*100</f>
        <v>4.7404897996945019</v>
      </c>
      <c r="AI142" s="42">
        <f>('SECA - Vetor de Impacto'!AK143/'Contribuição - SECA'!$BA142)*100</f>
        <v>4.4379367489195705</v>
      </c>
      <c r="AJ142" s="42">
        <f>('SECA - Vetor de Impacto'!AL143/'Contribuição - SECA'!$BA142)*100</f>
        <v>1.845693962886984</v>
      </c>
      <c r="AK142" s="42">
        <f>('SECA - Vetor de Impacto'!AM143/'Contribuição - SECA'!$BA142)*100</f>
        <v>4.3862540739826645</v>
      </c>
      <c r="AL142" s="42">
        <f>('SECA - Vetor de Impacto'!AN143/'Contribuição - SECA'!$BA142)*100</f>
        <v>3.1266485438398659</v>
      </c>
      <c r="AM142" s="42">
        <f>('SECA - Vetor de Impacto'!AO143/'Contribuição - SECA'!$BA142)*100</f>
        <v>1.6396556362224062</v>
      </c>
      <c r="AN142" s="42">
        <f>('SECA - Vetor de Impacto'!AP143/'Contribuição - SECA'!$BA142)*100</f>
        <v>4.8693079034651889</v>
      </c>
      <c r="AO142" s="42">
        <f>('SECA - Vetor de Impacto'!AQ143/'Contribuição - SECA'!$BA142)*100</f>
        <v>6.428097472823163</v>
      </c>
      <c r="AP142" s="42">
        <f>('SECA - Vetor de Impacto'!AR143/'Contribuição - SECA'!$BA142)*100</f>
        <v>4.5998048111266021</v>
      </c>
      <c r="AQ142" s="42">
        <f>('SECA - Vetor de Impacto'!AS143/'Contribuição - SECA'!$BA142)*100</f>
        <v>7.7289379151997544</v>
      </c>
      <c r="AR142" s="42">
        <f>('SECA - Vetor de Impacto'!AT143/'Contribuição - SECA'!$BA142)*100</f>
        <v>5.80800904320893</v>
      </c>
      <c r="AS142" s="42">
        <f>('SECA - Vetor de Impacto'!AU143/'Contribuição - SECA'!$BA142)*100</f>
        <v>1.610517027214593</v>
      </c>
      <c r="AT142" s="42">
        <f>('SECA - Vetor de Impacto'!AV143/'Contribuição - SECA'!$BA142)*100</f>
        <v>0</v>
      </c>
      <c r="AU142" s="42">
        <f>('SECA - Vetor de Impacto'!AW143/'Contribuição - SECA'!$BA142)*100</f>
        <v>8.2099345008008164</v>
      </c>
      <c r="AV142" s="42">
        <f>('SECA - Vetor de Impacto'!AX143/'Contribuição - SECA'!$BA142)*100</f>
        <v>8.2099345008008164</v>
      </c>
      <c r="AW142" s="42">
        <f>('SECA - Vetor de Impacto'!AY143/'Contribuição - SECA'!$BA142)*100</f>
        <v>8.2099345008008164</v>
      </c>
      <c r="AX142" s="42">
        <f>('SECA - Vetor de Impacto'!AZ143/'Contribuição - SECA'!$BA142)*100</f>
        <v>8.2099345008008164</v>
      </c>
      <c r="AY142" s="42">
        <f>('SECA - Vetor de Impacto'!BA143/'Contribuição - SECA'!$BA142)*100</f>
        <v>3.420806042000339</v>
      </c>
      <c r="AZ142" s="42">
        <f>('SECA - Vetor de Impacto'!BB143/'Contribuição - SECA'!$BA142)*100</f>
        <v>4.4996047129276757</v>
      </c>
      <c r="BA142" s="77">
        <f>SUM('SECA - Vetor de Impacto'!AH143:BB143)</f>
        <v>12.180365140580081</v>
      </c>
      <c r="BB142" s="77">
        <f t="shared" si="13"/>
        <v>99.999999999999986</v>
      </c>
      <c r="BC142" s="42">
        <f>('SECA - Vetor de Impacto'!BC143/'Contribuição - SECA'!$BI142)*100</f>
        <v>15.391191115858277</v>
      </c>
      <c r="BD142" s="42">
        <f>('SECA - Vetor de Impacto'!BD143/'Contribuição - SECA'!$BI142)*100</f>
        <v>15.869918455451179</v>
      </c>
      <c r="BE142" s="42">
        <f>('SECA - Vetor de Impacto'!BE143/'Contribuição - SECA'!$BI142)*100</f>
        <v>17.693417120909118</v>
      </c>
      <c r="BF142" s="42">
        <f>('SECA - Vetor de Impacto'!BF143/'Contribuição - SECA'!$BI142)*100</f>
        <v>20.31949434632801</v>
      </c>
      <c r="BG142" s="42">
        <f>('SECA - Vetor de Impacto'!BG143/'Contribuição - SECA'!$BI142)*100</f>
        <v>13.131252489618333</v>
      </c>
      <c r="BH142" s="42">
        <f>('SECA - Vetor de Impacto'!BH143/'Contribuição - SECA'!$BI142)*100</f>
        <v>17.594726471835077</v>
      </c>
      <c r="BI142" s="77">
        <f>SUM('SECA - Vetor de Impacto'!BC143:BH143)</f>
        <v>3.0785739552913456</v>
      </c>
      <c r="BJ142" s="77">
        <f t="shared" si="14"/>
        <v>99.999999999999986</v>
      </c>
      <c r="BL142" s="42">
        <f>('SECA - Vetor de Impacto'!AH143/'Contribuição - SECA'!$BY142)*100</f>
        <v>7.06026599452957</v>
      </c>
      <c r="BM142" s="42">
        <f>('SECA - Vetor de Impacto'!AI143/'Contribuição - SECA'!$BY142)*100</f>
        <v>6.853651999764268</v>
      </c>
      <c r="BN142" s="42">
        <f>('SECA - Vetor de Impacto'!AJ143/'Contribuição - SECA'!$BY142)*100</f>
        <v>8.2258278085209593</v>
      </c>
      <c r="BO142" s="42">
        <f>('SECA - Vetor de Impacto'!AK143/'Contribuição - SECA'!$BY142)*100</f>
        <v>7.7008294636710923</v>
      </c>
      <c r="BP142" s="42">
        <f>('SECA - Vetor de Impacto'!AL143/'Contribuição - SECA'!$BY142)*100</f>
        <v>3.2026987436853926</v>
      </c>
      <c r="BQ142" s="42">
        <f>('SECA - Vetor de Impacto'!AM143/'Contribuição - SECA'!$BY142)*100</f>
        <v>7.611148269811725</v>
      </c>
      <c r="BR142" s="42">
        <f>('SECA - Vetor de Impacto'!AN143/'Contribuição - SECA'!$BY142)*100</f>
        <v>5.4254462357554267</v>
      </c>
      <c r="BS142" s="42">
        <f>('SECA - Vetor de Impacto'!AO143/'Contribuição - SECA'!$BY142)*100</f>
        <v>2.84517539299538</v>
      </c>
      <c r="BT142" s="42">
        <f>('SECA - Vetor de Impacto'!AP143/'Contribuição - SECA'!$BY142)*100</f>
        <v>8.4493565123072507</v>
      </c>
      <c r="BU142" s="42">
        <f>('SECA - Vetor de Impacto'!AQ143/'Contribuição - SECA'!$BY142)*100</f>
        <v>11.154210890030743</v>
      </c>
      <c r="BV142" s="42">
        <f>('SECA - Vetor de Impacto'!AR143/'Contribuição - SECA'!$BY142)*100</f>
        <v>7.9817073610351601</v>
      </c>
      <c r="BW142" s="42">
        <f>('SECA - Vetor de Impacto'!AS143/'Contribuição - SECA'!$BY142)*100</f>
        <v>13.41146487379412</v>
      </c>
      <c r="BX142" s="42">
        <f>('SECA - Vetor de Impacto'!AT143/'Contribuição - SECA'!$BY142)*100</f>
        <v>10.078216454098921</v>
      </c>
      <c r="BY142" s="77">
        <f>SUM('SECA - Vetor de Impacto'!AH143:AT143)</f>
        <v>7.0194633354301201</v>
      </c>
      <c r="BZ142" s="77">
        <f t="shared" si="15"/>
        <v>100.00000000000001</v>
      </c>
      <c r="CA142" s="42">
        <f>('SECA - Vetor de Impacto'!AU143/'Contribuição - SECA'!$CI142)*100</f>
        <v>3.8010189298738819</v>
      </c>
      <c r="CB142" s="42">
        <f>('SECA - Vetor de Impacto'!AV143/'Contribuição - SECA'!$CI142)*100</f>
        <v>0</v>
      </c>
      <c r="CC142" s="42">
        <f>('SECA - Vetor de Impacto'!AW143/'Contribuição - SECA'!$CI142)*100</f>
        <v>19.376458567805336</v>
      </c>
      <c r="CD142" s="42">
        <f>('SECA - Vetor de Impacto'!AX143/'Contribuição - SECA'!$CI142)*100</f>
        <v>19.376458567805336</v>
      </c>
      <c r="CE142" s="42">
        <f>('SECA - Vetor de Impacto'!AY143/'Contribuição - SECA'!$CI142)*100</f>
        <v>19.376458567805336</v>
      </c>
      <c r="CF142" s="42">
        <f>('SECA - Vetor de Impacto'!AZ143/'Contribuição - SECA'!$CI142)*100</f>
        <v>19.376458567805336</v>
      </c>
      <c r="CG142" s="42">
        <f>('SECA - Vetor de Impacto'!BA143/'Contribuição - SECA'!$CI142)*100</f>
        <v>8.0735244032522218</v>
      </c>
      <c r="CH142" s="42">
        <f>('SECA - Vetor de Impacto'!BB143/'Contribuição - SECA'!$CI142)*100</f>
        <v>10.619622395652533</v>
      </c>
      <c r="CI142" s="77">
        <f>SUM('SECA - Vetor de Impacto'!AU143:BB143)</f>
        <v>5.1609018051499609</v>
      </c>
      <c r="CJ142" s="77">
        <f t="shared" si="16"/>
        <v>99.999999999999986</v>
      </c>
    </row>
    <row r="143" spans="1:88" x14ac:dyDescent="0.25">
      <c r="A143" s="34" t="s">
        <v>1151</v>
      </c>
      <c r="B143" s="34" t="s">
        <v>1152</v>
      </c>
      <c r="C143" s="42">
        <v>4.6624243348452543</v>
      </c>
      <c r="D143" s="42">
        <v>0.78109715859551476</v>
      </c>
      <c r="E143" s="42">
        <v>4.1476406858172288</v>
      </c>
      <c r="F143" s="42">
        <v>3.9710668834093612</v>
      </c>
      <c r="G143" s="42">
        <v>1.1918152424574662</v>
      </c>
      <c r="H143" s="42">
        <v>1.0567518006520851</v>
      </c>
      <c r="I143" s="42">
        <v>3.1647858446384043</v>
      </c>
      <c r="J143" s="42">
        <v>3.3091046147291681</v>
      </c>
      <c r="K143" s="42">
        <v>3.6300383790481519</v>
      </c>
      <c r="L143" s="42">
        <v>4.4258842555323472</v>
      </c>
      <c r="M143" s="42">
        <v>4.3812103439139429</v>
      </c>
      <c r="N143" s="42">
        <v>4.977419787114794</v>
      </c>
      <c r="O143" s="42">
        <v>5.1657232514571012</v>
      </c>
      <c r="P143" s="42">
        <v>0.64056785687349527</v>
      </c>
      <c r="Q143" s="42">
        <v>5.7977927453753999</v>
      </c>
      <c r="R143" s="42">
        <v>5.7977927453753999</v>
      </c>
      <c r="S143" s="42">
        <v>5.7977927453753999</v>
      </c>
      <c r="T143" s="42">
        <v>5.7977927453753999</v>
      </c>
      <c r="U143" s="42">
        <v>0</v>
      </c>
      <c r="V143" s="42">
        <v>3.1404710704116749</v>
      </c>
      <c r="W143" s="42">
        <v>4.6465688489441677</v>
      </c>
      <c r="X143" s="42">
        <v>0.82255186332460839</v>
      </c>
      <c r="Y143" s="42">
        <v>5.3483088807968437</v>
      </c>
      <c r="Z143" s="42">
        <v>5.7977927453753999</v>
      </c>
      <c r="AA143" s="42">
        <v>4.3286336183630159</v>
      </c>
      <c r="AB143" s="42">
        <v>4.4408625283726471</v>
      </c>
      <c r="AC143" s="42">
        <v>2.7781090238257127</v>
      </c>
      <c r="AD143" s="74">
        <f t="shared" si="12"/>
        <v>100</v>
      </c>
      <c r="AF143" s="42">
        <f>('SECA - Vetor de Impacto'!AH144/'Contribuição - SECA'!$BA143)*100</f>
        <v>6.0959679183612554</v>
      </c>
      <c r="AG143" s="42">
        <f>('SECA - Vetor de Impacto'!AI144/'Contribuição - SECA'!$BA143)*100</f>
        <v>1.0212590871095448</v>
      </c>
      <c r="AH143" s="42">
        <f>('SECA - Vetor de Impacto'!AJ144/'Contribuição - SECA'!$BA143)*100</f>
        <v>5.4229050686504863</v>
      </c>
      <c r="AI143" s="42">
        <f>('SECA - Vetor de Impacto'!AK144/'Contribuição - SECA'!$BA143)*100</f>
        <v>5.1920405746882174</v>
      </c>
      <c r="AJ143" s="42">
        <f>('SECA - Vetor de Impacto'!AL144/'Contribuição - SECA'!$BA143)*100</f>
        <v>1.5582596007696474</v>
      </c>
      <c r="AK143" s="42">
        <f>('SECA - Vetor de Impacto'!AM144/'Contribuição - SECA'!$BA143)*100</f>
        <v>1.3816685509083775</v>
      </c>
      <c r="AL143" s="42">
        <f>('SECA - Vetor de Impacto'!AN144/'Contribuição - SECA'!$BA143)*100</f>
        <v>4.13785438472748</v>
      </c>
      <c r="AM143" s="42">
        <f>('SECA - Vetor de Impacto'!AO144/'Contribuição - SECA'!$BA143)*100</f>
        <v>4.3265464747879285</v>
      </c>
      <c r="AN143" s="42">
        <f>('SECA - Vetor de Impacto'!AP144/'Contribuição - SECA'!$BA143)*100</f>
        <v>4.7461569157737493</v>
      </c>
      <c r="AO143" s="42">
        <f>('SECA - Vetor de Impacto'!AQ144/'Contribuição - SECA'!$BA143)*100</f>
        <v>5.7866994710169033</v>
      </c>
      <c r="AP143" s="42">
        <f>('SECA - Vetor de Impacto'!AR144/'Contribuição - SECA'!$BA143)*100</f>
        <v>5.7282897870294986</v>
      </c>
      <c r="AQ143" s="42">
        <f>('SECA - Vetor de Impacto'!AS144/'Contribuição - SECA'!$BA143)*100</f>
        <v>6.5078142098096592</v>
      </c>
      <c r="AR143" s="42">
        <f>('SECA - Vetor de Impacto'!AT144/'Contribuição - SECA'!$BA143)*100</f>
        <v>6.7540148546046996</v>
      </c>
      <c r="AS143" s="42">
        <f>('SECA - Vetor de Impacto'!AU144/'Contribuição - SECA'!$BA143)*100</f>
        <v>0.83752160348224791</v>
      </c>
      <c r="AT143" s="42">
        <f>('SECA - Vetor de Impacto'!AV144/'Contribuição - SECA'!$BA143)*100</f>
        <v>7.5804251253954344</v>
      </c>
      <c r="AU143" s="42">
        <f>('SECA - Vetor de Impacto'!AW144/'Contribuição - SECA'!$BA143)*100</f>
        <v>7.5804251253954344</v>
      </c>
      <c r="AV143" s="42">
        <f>('SECA - Vetor de Impacto'!AX144/'Contribuição - SECA'!$BA143)*100</f>
        <v>7.5804251253954344</v>
      </c>
      <c r="AW143" s="42">
        <f>('SECA - Vetor de Impacto'!AY144/'Contribuição - SECA'!$BA143)*100</f>
        <v>7.5804251253954344</v>
      </c>
      <c r="AX143" s="42">
        <f>('SECA - Vetor de Impacto'!AZ144/'Contribuição - SECA'!$BA143)*100</f>
        <v>0</v>
      </c>
      <c r="AY143" s="42">
        <f>('SECA - Vetor de Impacto'!BA144/'Contribuição - SECA'!$BA143)*100</f>
        <v>4.106063609589194</v>
      </c>
      <c r="AZ143" s="42">
        <f>('SECA - Vetor de Impacto'!BB144/'Contribuição - SECA'!$BA143)*100</f>
        <v>6.0752373871093717</v>
      </c>
      <c r="BA143" s="77">
        <f>SUM('SECA - Vetor de Impacto'!AH144:BB144)</f>
        <v>13.191872269140509</v>
      </c>
      <c r="BB143" s="77">
        <f t="shared" si="13"/>
        <v>100</v>
      </c>
      <c r="BC143" s="42">
        <f>('SECA - Vetor de Impacto'!BC144/'Contribuição - SECA'!$BI143)*100</f>
        <v>3.4978007140297871</v>
      </c>
      <c r="BD143" s="42">
        <f>('SECA - Vetor de Impacto'!BD144/'Contribuição - SECA'!$BI143)*100</f>
        <v>22.743026253069804</v>
      </c>
      <c r="BE143" s="42">
        <f>('SECA - Vetor de Impacto'!BE144/'Contribuição - SECA'!$BI143)*100</f>
        <v>24.654401149375023</v>
      </c>
      <c r="BF143" s="42">
        <f>('SECA - Vetor de Impacto'!BF144/'Contribuição - SECA'!$BI143)*100</f>
        <v>18.40698250914841</v>
      </c>
      <c r="BG143" s="42">
        <f>('SECA - Vetor de Impacto'!BG144/'Contribuição - SECA'!$BI143)*100</f>
        <v>18.884222156968107</v>
      </c>
      <c r="BH143" s="42">
        <f>('SECA - Vetor de Impacto'!BH144/'Contribuição - SECA'!$BI143)*100</f>
        <v>11.813567217408867</v>
      </c>
      <c r="BI143" s="77">
        <f>SUM('SECA - Vetor de Impacto'!BC144:BH144)</f>
        <v>4.0560709381714162</v>
      </c>
      <c r="BJ143" s="77">
        <f t="shared" si="14"/>
        <v>100</v>
      </c>
      <c r="BL143" s="42">
        <f>('SECA - Vetor de Impacto'!AH144/'Contribuição - SECA'!$BY143)*100</f>
        <v>10.392127991418249</v>
      </c>
      <c r="BM143" s="42">
        <f>('SECA - Vetor de Impacto'!AI144/'Contribuição - SECA'!$BY143)*100</f>
        <v>1.7409958988915408</v>
      </c>
      <c r="BN143" s="42">
        <f>('SECA - Vetor de Impacto'!AJ144/'Contribuição - SECA'!$BY143)*100</f>
        <v>9.2447211523180641</v>
      </c>
      <c r="BO143" s="42">
        <f>('SECA - Vetor de Impacto'!AK144/'Contribuição - SECA'!$BY143)*100</f>
        <v>8.8511538957215343</v>
      </c>
      <c r="BP143" s="42">
        <f>('SECA - Vetor de Impacto'!AL144/'Contribuição - SECA'!$BY143)*100</f>
        <v>2.6564498750524463</v>
      </c>
      <c r="BQ143" s="42">
        <f>('SECA - Vetor de Impacto'!AM144/'Contribuição - SECA'!$BY143)*100</f>
        <v>2.355405509846769</v>
      </c>
      <c r="BR143" s="42">
        <f>('SECA - Vetor de Impacto'!AN144/'Contribuição - SECA'!$BY143)*100</f>
        <v>7.0540253741195738</v>
      </c>
      <c r="BS143" s="42">
        <f>('SECA - Vetor de Impacto'!AO144/'Contribuição - SECA'!$BY143)*100</f>
        <v>7.3756990405721288</v>
      </c>
      <c r="BT143" s="42">
        <f>('SECA - Vetor de Impacto'!AP144/'Contribuição - SECA'!$BY143)*100</f>
        <v>8.0910317765147983</v>
      </c>
      <c r="BU143" s="42">
        <f>('SECA - Vetor de Impacto'!AQ144/'Contribuição - SECA'!$BY143)*100</f>
        <v>9.8649012521125581</v>
      </c>
      <c r="BV143" s="42">
        <f>('SECA - Vetor de Impacto'!AR144/'Contribuição - SECA'!$BY143)*100</f>
        <v>9.7653270876706664</v>
      </c>
      <c r="BW143" s="42">
        <f>('SECA - Vetor de Impacto'!AS144/'Contribuição - SECA'!$BY143)*100</f>
        <v>11.094224759452636</v>
      </c>
      <c r="BX143" s="42">
        <f>('SECA - Vetor de Impacto'!AT144/'Contribuição - SECA'!$BY143)*100</f>
        <v>11.513936386309025</v>
      </c>
      <c r="BY143" s="77">
        <f>SUM('SECA - Vetor de Impacto'!AH144:AT144)</f>
        <v>7.7382832661614698</v>
      </c>
      <c r="BZ143" s="77">
        <f t="shared" si="15"/>
        <v>99.999999999999986</v>
      </c>
      <c r="CA143" s="42">
        <f>('SECA - Vetor de Impacto'!AU144/'Contribuição - SECA'!$CI143)*100</f>
        <v>2.0259095450259079</v>
      </c>
      <c r="CB143" s="42">
        <f>('SECA - Vetor de Impacto'!AV144/'Contribuição - SECA'!$CI143)*100</f>
        <v>18.336548637122213</v>
      </c>
      <c r="CC143" s="42">
        <f>('SECA - Vetor de Impacto'!AW144/'Contribuição - SECA'!$CI143)*100</f>
        <v>18.336548637122213</v>
      </c>
      <c r="CD143" s="42">
        <f>('SECA - Vetor de Impacto'!AX144/'Contribuição - SECA'!$CI143)*100</f>
        <v>18.336548637122213</v>
      </c>
      <c r="CE143" s="42">
        <f>('SECA - Vetor de Impacto'!AY144/'Contribuição - SECA'!$CI143)*100</f>
        <v>18.336548637122213</v>
      </c>
      <c r="CF143" s="42">
        <f>('SECA - Vetor de Impacto'!AZ144/'Contribuição - SECA'!$CI143)*100</f>
        <v>0</v>
      </c>
      <c r="CG143" s="42">
        <f>('SECA - Vetor de Impacto'!BA144/'Contribuição - SECA'!$CI143)*100</f>
        <v>9.932297178441198</v>
      </c>
      <c r="CH143" s="42">
        <f>('SECA - Vetor de Impacto'!BB144/'Contribuição - SECA'!$CI143)*100</f>
        <v>14.695598728044043</v>
      </c>
      <c r="CI143" s="77">
        <f>SUM('SECA - Vetor de Impacto'!AU144:BB144)</f>
        <v>5.4535890029790401</v>
      </c>
      <c r="CJ143" s="77">
        <f t="shared" si="16"/>
        <v>100.00000000000001</v>
      </c>
    </row>
    <row r="144" spans="1:88" x14ac:dyDescent="0.25">
      <c r="A144" s="34" t="s">
        <v>1153</v>
      </c>
      <c r="B144" s="34" t="s">
        <v>1154</v>
      </c>
      <c r="C144" s="42">
        <v>4.4026176008115456</v>
      </c>
      <c r="D144" s="42">
        <v>3.2151332000548236</v>
      </c>
      <c r="E144" s="42">
        <v>3.1074105579617717</v>
      </c>
      <c r="F144" s="42">
        <v>2.9904332899415142</v>
      </c>
      <c r="G144" s="42">
        <v>0.26196308476460634</v>
      </c>
      <c r="H144" s="42">
        <v>6.3050494569840998</v>
      </c>
      <c r="I144" s="42">
        <v>3.5880012819933498</v>
      </c>
      <c r="J144" s="42">
        <v>2.5724345390109926</v>
      </c>
      <c r="K144" s="42">
        <v>4.1626949206822506</v>
      </c>
      <c r="L144" s="42">
        <v>5.803484076989565</v>
      </c>
      <c r="M144" s="42">
        <v>4.5558759466420664</v>
      </c>
      <c r="N144" s="42">
        <v>4.7727543759626592</v>
      </c>
      <c r="O144" s="42">
        <v>5.6443825665213954</v>
      </c>
      <c r="P144" s="42">
        <v>0.92825926249217472</v>
      </c>
      <c r="Q144" s="42">
        <v>6.6940322425249059</v>
      </c>
      <c r="R144" s="42">
        <v>6.6940322425249059</v>
      </c>
      <c r="S144" s="42">
        <v>4.4626881616832712</v>
      </c>
      <c r="T144" s="42">
        <v>0</v>
      </c>
      <c r="U144" s="42">
        <v>6.6940322425249059</v>
      </c>
      <c r="V144" s="42">
        <v>5.8572782122092919</v>
      </c>
      <c r="W144" s="42">
        <v>3.2748432668956102</v>
      </c>
      <c r="X144" s="42">
        <v>1.8947983826981656</v>
      </c>
      <c r="Y144" s="42">
        <v>2.4924877190405281</v>
      </c>
      <c r="Z144" s="42">
        <v>2.6386500577648699</v>
      </c>
      <c r="AA144" s="42">
        <v>2.3014341841279844</v>
      </c>
      <c r="AB144" s="42">
        <v>3.9879341019297319</v>
      </c>
      <c r="AC144" s="42">
        <v>0.69729502526301124</v>
      </c>
      <c r="AD144" s="74">
        <f t="shared" si="12"/>
        <v>100.00000000000003</v>
      </c>
      <c r="AF144" s="42">
        <f>('SECA - Vetor de Impacto'!AH145/'Contribuição - SECA'!$BA144)*100</f>
        <v>5.1200729103535672</v>
      </c>
      <c r="AG144" s="42">
        <f>('SECA - Vetor de Impacto'!AI145/'Contribuição - SECA'!$BA144)*100</f>
        <v>3.7390747717323101</v>
      </c>
      <c r="AH144" s="42">
        <f>('SECA - Vetor de Impacto'!AJ145/'Contribuição - SECA'!$BA144)*100</f>
        <v>3.6137975317760889</v>
      </c>
      <c r="AI144" s="42">
        <f>('SECA - Vetor de Impacto'!AK145/'Contribuição - SECA'!$BA144)*100</f>
        <v>3.4777575220765669</v>
      </c>
      <c r="AJ144" s="42">
        <f>('SECA - Vetor de Impacto'!AL145/'Contribuição - SECA'!$BA144)*100</f>
        <v>0.30465287141192471</v>
      </c>
      <c r="AK144" s="42">
        <f>('SECA - Vetor de Impacto'!AM145/'Contribuição - SECA'!$BA144)*100</f>
        <v>7.3325271123236044</v>
      </c>
      <c r="AL144" s="42">
        <f>('SECA - Vetor de Impacto'!AN145/'Contribuição - SECA'!$BA144)*100</f>
        <v>4.1727058381953679</v>
      </c>
      <c r="AM144" s="42">
        <f>('SECA - Vetor de Impacto'!AO145/'Contribuição - SECA'!$BA144)*100</f>
        <v>2.9916412441589744</v>
      </c>
      <c r="AN144" s="42">
        <f>('SECA - Vetor de Impacto'!AP145/'Contribuição - SECA'!$BA144)*100</f>
        <v>4.8410521716723363</v>
      </c>
      <c r="AO144" s="42">
        <f>('SECA - Vetor de Impacto'!AQ145/'Contribuição - SECA'!$BA144)*100</f>
        <v>6.7492260973983393</v>
      </c>
      <c r="AP144" s="42">
        <f>('SECA - Vetor de Impacto'!AR145/'Contribuição - SECA'!$BA144)*100</f>
        <v>5.2983064014084809</v>
      </c>
      <c r="AQ144" s="42">
        <f>('SECA - Vetor de Impacto'!AS145/'Contribuição - SECA'!$BA144)*100</f>
        <v>5.5505275733312258</v>
      </c>
      <c r="AR144" s="42">
        <f>('SECA - Vetor de Impacto'!AT145/'Contribuição - SECA'!$BA144)*100</f>
        <v>6.564197233298434</v>
      </c>
      <c r="AS144" s="42">
        <f>('SECA - Vetor de Impacto'!AU145/'Contribuição - SECA'!$BA144)*100</f>
        <v>1.0795293924221077</v>
      </c>
      <c r="AT144" s="42">
        <f>('SECA - Vetor de Impacto'!AV145/'Contribuição - SECA'!$BA144)*100</f>
        <v>7.7848989518570306</v>
      </c>
      <c r="AU144" s="42">
        <f>('SECA - Vetor de Impacto'!AW145/'Contribuição - SECA'!$BA144)*100</f>
        <v>7.7848989518570306</v>
      </c>
      <c r="AV144" s="42">
        <f>('SECA - Vetor de Impacto'!AX145/'Contribuição - SECA'!$BA144)*100</f>
        <v>5.1899326345713535</v>
      </c>
      <c r="AW144" s="42">
        <f>('SECA - Vetor de Impacto'!AY145/'Contribuição - SECA'!$BA144)*100</f>
        <v>0</v>
      </c>
      <c r="AX144" s="42">
        <f>('SECA - Vetor de Impacto'!AZ145/'Contribuição - SECA'!$BA144)*100</f>
        <v>7.7848989518570306</v>
      </c>
      <c r="AY144" s="42">
        <f>('SECA - Vetor de Impacto'!BA145/'Contribuição - SECA'!$BA144)*100</f>
        <v>6.8117865828749</v>
      </c>
      <c r="AZ144" s="42">
        <f>('SECA - Vetor de Impacto'!BB145/'Contribuição - SECA'!$BA144)*100</f>
        <v>3.8085152554233206</v>
      </c>
      <c r="BA144" s="77">
        <f>SUM('SECA - Vetor de Impacto'!AH145:BB145)</f>
        <v>12.845381888501679</v>
      </c>
      <c r="BB144" s="77">
        <f t="shared" si="13"/>
        <v>99.999999999999986</v>
      </c>
      <c r="BC144" s="42">
        <f>('SECA - Vetor de Impacto'!BC145/'Contribuição - SECA'!$BI144)*100</f>
        <v>13.522104778940806</v>
      </c>
      <c r="BD144" s="42">
        <f>('SECA - Vetor de Impacto'!BD145/'Contribuição - SECA'!$BI144)*100</f>
        <v>17.787475651681547</v>
      </c>
      <c r="BE144" s="42">
        <f>('SECA - Vetor de Impacto'!BE145/'Contribuição - SECA'!$BI144)*100</f>
        <v>18.830553626104969</v>
      </c>
      <c r="BF144" s="42">
        <f>('SECA - Vetor de Impacto'!BF145/'Contribuição - SECA'!$BI144)*100</f>
        <v>16.424034590582657</v>
      </c>
      <c r="BG144" s="42">
        <f>('SECA - Vetor de Impacto'!BG145/'Contribuição - SECA'!$BI144)*100</f>
        <v>28.459630993043302</v>
      </c>
      <c r="BH144" s="42">
        <f>('SECA - Vetor de Impacto'!BH145/'Contribuição - SECA'!$BI144)*100</f>
        <v>4.9762003596467093</v>
      </c>
      <c r="BI144" s="77">
        <f>SUM('SECA - Vetor de Impacto'!BC145:BH145)</f>
        <v>2.093297277806196</v>
      </c>
      <c r="BJ144" s="77">
        <f t="shared" si="14"/>
        <v>99.999999999999986</v>
      </c>
      <c r="BL144" s="42">
        <f>('SECA - Vetor de Impacto'!AH145/'Contribuição - SECA'!$BY144)*100</f>
        <v>8.5683653300091063</v>
      </c>
      <c r="BM144" s="42">
        <f>('SECA - Vetor de Impacto'!AI145/'Contribuição - SECA'!$BY144)*100</f>
        <v>6.2572856288115766</v>
      </c>
      <c r="BN144" s="42">
        <f>('SECA - Vetor de Impacto'!AJ145/'Contribuição - SECA'!$BY144)*100</f>
        <v>6.0476360440743182</v>
      </c>
      <c r="BO144" s="42">
        <f>('SECA - Vetor de Impacto'!AK145/'Contribuição - SECA'!$BY144)*100</f>
        <v>5.8199751253701342</v>
      </c>
      <c r="BP144" s="42">
        <f>('SECA - Vetor de Impacto'!AL145/'Contribuição - SECA'!$BY144)*100</f>
        <v>0.5098320173947285</v>
      </c>
      <c r="BQ144" s="42">
        <f>('SECA - Vetor de Impacto'!AM145/'Contribuição - SECA'!$BY144)*100</f>
        <v>12.270874300156555</v>
      </c>
      <c r="BR144" s="42">
        <f>('SECA - Vetor de Impacto'!AN145/'Contribuição - SECA'!$BY144)*100</f>
        <v>6.9829607238641529</v>
      </c>
      <c r="BS144" s="42">
        <f>('SECA - Vetor de Impacto'!AO145/'Contribuição - SECA'!$BY144)*100</f>
        <v>5.0064668150412999</v>
      </c>
      <c r="BT144" s="42">
        <f>('SECA - Vetor de Impacto'!AP145/'Contribuição - SECA'!$BY144)*100</f>
        <v>8.1014283028360499</v>
      </c>
      <c r="BU144" s="42">
        <f>('SECA - Vetor de Impacto'!AQ145/'Contribuição - SECA'!$BY144)*100</f>
        <v>11.294728788021722</v>
      </c>
      <c r="BV144" s="42">
        <f>('SECA - Vetor de Impacto'!AR145/'Contribuição - SECA'!$BY144)*100</f>
        <v>8.866636407812166</v>
      </c>
      <c r="BW144" s="42">
        <f>('SECA - Vetor de Impacto'!AS145/'Contribuição - SECA'!$BY144)*100</f>
        <v>9.288724761403186</v>
      </c>
      <c r="BX144" s="42">
        <f>('SECA - Vetor de Impacto'!AT145/'Contribuição - SECA'!$BY144)*100</f>
        <v>10.985085755205004</v>
      </c>
      <c r="BY144" s="77">
        <f>SUM('SECA - Vetor de Impacto'!AH145:AT145)</f>
        <v>7.6758272199387996</v>
      </c>
      <c r="BZ144" s="77">
        <f t="shared" si="15"/>
        <v>100</v>
      </c>
      <c r="CA144" s="42">
        <f>('SECA - Vetor de Impacto'!AU145/'Contribuição - SECA'!$CI144)*100</f>
        <v>2.6824297632157816</v>
      </c>
      <c r="CB144" s="42">
        <f>('SECA - Vetor de Impacto'!AV145/'Contribuição - SECA'!$CI144)*100</f>
        <v>19.344026016035865</v>
      </c>
      <c r="CC144" s="42">
        <f>('SECA - Vetor de Impacto'!AW145/'Contribuição - SECA'!$CI144)*100</f>
        <v>19.344026016035865</v>
      </c>
      <c r="CD144" s="42">
        <f>('SECA - Vetor de Impacto'!AX145/'Contribuição - SECA'!$CI144)*100</f>
        <v>12.89601734402391</v>
      </c>
      <c r="CE144" s="42">
        <f>('SECA - Vetor de Impacto'!AY145/'Contribuição - SECA'!$CI144)*100</f>
        <v>0</v>
      </c>
      <c r="CF144" s="42">
        <f>('SECA - Vetor de Impacto'!AZ145/'Contribuição - SECA'!$CI144)*100</f>
        <v>19.344026016035865</v>
      </c>
      <c r="CG144" s="42">
        <f>('SECA - Vetor de Impacto'!BA145/'Contribuição - SECA'!$CI144)*100</f>
        <v>16.92602276403138</v>
      </c>
      <c r="CH144" s="42">
        <f>('SECA - Vetor de Impacto'!BB145/'Contribuição - SECA'!$CI144)*100</f>
        <v>9.4634520806213267</v>
      </c>
      <c r="CI144" s="77">
        <f>SUM('SECA - Vetor de Impacto'!AU145:BB145)</f>
        <v>5.1695546685628795</v>
      </c>
      <c r="CJ144" s="77">
        <f t="shared" si="16"/>
        <v>100</v>
      </c>
    </row>
    <row r="145" spans="1:88" x14ac:dyDescent="0.25">
      <c r="A145" s="34" t="s">
        <v>1155</v>
      </c>
      <c r="B145" s="34" t="s">
        <v>1156</v>
      </c>
      <c r="C145" s="42">
        <v>4.2953402590672649</v>
      </c>
      <c r="D145" s="42">
        <v>1.9553290388759708</v>
      </c>
      <c r="E145" s="42">
        <v>3.9481099696483914</v>
      </c>
      <c r="F145" s="42">
        <v>3.6273542872736906</v>
      </c>
      <c r="G145" s="42">
        <v>1.066643091191376</v>
      </c>
      <c r="H145" s="42">
        <v>4.0849695259370753</v>
      </c>
      <c r="I145" s="42">
        <v>3.2204602771092468</v>
      </c>
      <c r="J145" s="42">
        <v>3.6662858594320271</v>
      </c>
      <c r="K145" s="42">
        <v>3.9943814784706277</v>
      </c>
      <c r="L145" s="42">
        <v>3.6599590092509566</v>
      </c>
      <c r="M145" s="42">
        <v>5.0399453790397395</v>
      </c>
      <c r="N145" s="42">
        <v>5.8458382721591988</v>
      </c>
      <c r="O145" s="42">
        <v>3.0663782427641504</v>
      </c>
      <c r="P145" s="42">
        <v>0.48056679005771652</v>
      </c>
      <c r="Q145" s="42">
        <v>6.1777209098723072</v>
      </c>
      <c r="R145" s="42">
        <v>0</v>
      </c>
      <c r="S145" s="42">
        <v>4.1184806065815387</v>
      </c>
      <c r="T145" s="42">
        <v>6.1777209098723072</v>
      </c>
      <c r="U145" s="42">
        <v>6.1777209098723072</v>
      </c>
      <c r="V145" s="42">
        <v>3.6036705307588455</v>
      </c>
      <c r="W145" s="42">
        <v>4.7900926731534614</v>
      </c>
      <c r="X145" s="42">
        <v>1.7103607477745644</v>
      </c>
      <c r="Y145" s="42">
        <v>4.9281345534578707</v>
      </c>
      <c r="Z145" s="42">
        <v>5.2907659918502201</v>
      </c>
      <c r="AA145" s="42">
        <v>4.2679638616949651</v>
      </c>
      <c r="AB145" s="42">
        <v>2.1030539267650412</v>
      </c>
      <c r="AC145" s="42">
        <v>2.7027528980691353</v>
      </c>
      <c r="AD145" s="74">
        <f t="shared" si="12"/>
        <v>100</v>
      </c>
      <c r="AF145" s="42">
        <f>('SECA - Vetor de Impacto'!AH146/'Contribuição - SECA'!$BA145)*100</f>
        <v>5.4373482510856475</v>
      </c>
      <c r="AG145" s="42">
        <f>('SECA - Vetor de Impacto'!AI146/'Contribuição - SECA'!$BA145)*100</f>
        <v>2.4751950459305263</v>
      </c>
      <c r="AH145" s="42">
        <f>('SECA - Vetor de Impacto'!AJ146/'Contribuição - SECA'!$BA145)*100</f>
        <v>4.9977993695016636</v>
      </c>
      <c r="AI145" s="42">
        <f>('SECA - Vetor de Impacto'!AK146/'Contribuição - SECA'!$BA145)*100</f>
        <v>4.591763934962052</v>
      </c>
      <c r="AJ145" s="42">
        <f>('SECA - Vetor de Impacto'!AL146/'Contribuição - SECA'!$BA145)*100</f>
        <v>1.3502329493406482</v>
      </c>
      <c r="AK145" s="42">
        <f>('SECA - Vetor de Impacto'!AM146/'Contribuição - SECA'!$BA145)*100</f>
        <v>5.1710459632865815</v>
      </c>
      <c r="AL145" s="42">
        <f>('SECA - Vetor de Impacto'!AN146/'Contribuição - SECA'!$BA145)*100</f>
        <v>4.0766884575596416</v>
      </c>
      <c r="AM145" s="42">
        <f>('SECA - Vetor de Impacto'!AO146/'Contribuição - SECA'!$BA145)*100</f>
        <v>4.6410462974804316</v>
      </c>
      <c r="AN145" s="42">
        <f>('SECA - Vetor de Impacto'!AP146/'Contribuição - SECA'!$BA145)*100</f>
        <v>5.0563731476880545</v>
      </c>
      <c r="AO145" s="42">
        <f>('SECA - Vetor de Impacto'!AQ146/'Contribuição - SECA'!$BA145)*100</f>
        <v>4.6330373189846528</v>
      </c>
      <c r="AP145" s="42">
        <f>('SECA - Vetor de Impacto'!AR146/'Contribuição - SECA'!$BA145)*100</f>
        <v>6.3799225531529116</v>
      </c>
      <c r="AQ145" s="42">
        <f>('SECA - Vetor de Impacto'!AS146/'Contribuição - SECA'!$BA145)*100</f>
        <v>7.4000792924741834</v>
      </c>
      <c r="AR145" s="42">
        <f>('SECA - Vetor de Impacto'!AT146/'Contribuição - SECA'!$BA145)*100</f>
        <v>3.8816404219118312</v>
      </c>
      <c r="AS145" s="42">
        <f>('SECA - Vetor de Impacto'!AU146/'Contribuição - SECA'!$BA145)*100</f>
        <v>0.60833574009281965</v>
      </c>
      <c r="AT145" s="42">
        <f>('SECA - Vetor de Impacto'!AV146/'Contribuição - SECA'!$BA145)*100</f>
        <v>7.820200021193104</v>
      </c>
      <c r="AU145" s="42">
        <f>('SECA - Vetor de Impacto'!AW146/'Contribuição - SECA'!$BA145)*100</f>
        <v>0</v>
      </c>
      <c r="AV145" s="42">
        <f>('SECA - Vetor de Impacto'!AX146/'Contribuição - SECA'!$BA145)*100</f>
        <v>5.2134666807954035</v>
      </c>
      <c r="AW145" s="42">
        <f>('SECA - Vetor de Impacto'!AY146/'Contribuição - SECA'!$BA145)*100</f>
        <v>7.820200021193104</v>
      </c>
      <c r="AX145" s="42">
        <f>('SECA - Vetor de Impacto'!AZ146/'Contribuição - SECA'!$BA145)*100</f>
        <v>7.820200021193104</v>
      </c>
      <c r="AY145" s="42">
        <f>('SECA - Vetor de Impacto'!BA146/'Contribuição - SECA'!$BA145)*100</f>
        <v>4.5617833456959769</v>
      </c>
      <c r="AZ145" s="42">
        <f>('SECA - Vetor de Impacto'!BB146/'Contribuição - SECA'!$BA145)*100</f>
        <v>6.0636411664776739</v>
      </c>
      <c r="BA145" s="77">
        <f>SUM('SECA - Vetor de Impacto'!AH146:BB146)</f>
        <v>12.787396707116873</v>
      </c>
      <c r="BB145" s="77">
        <f t="shared" si="13"/>
        <v>100.00000000000001</v>
      </c>
      <c r="BC145" s="42">
        <f>('SECA - Vetor de Impacto'!BC146/'Contribuição - SECA'!$BI145)*100</f>
        <v>8.1433992455701496</v>
      </c>
      <c r="BD145" s="42">
        <f>('SECA - Vetor de Impacto'!BD146/'Contribuição - SECA'!$BI145)*100</f>
        <v>23.463919677129201</v>
      </c>
      <c r="BE145" s="42">
        <f>('SECA - Vetor de Impacto'!BE146/'Contribuição - SECA'!$BI145)*100</f>
        <v>25.190486768701341</v>
      </c>
      <c r="BF145" s="42">
        <f>('SECA - Vetor de Impacto'!BF146/'Contribuição - SECA'!$BI145)*100</f>
        <v>20.320703533842121</v>
      </c>
      <c r="BG145" s="42">
        <f>('SECA - Vetor de Impacto'!BG146/'Contribuição - SECA'!$BI145)*100</f>
        <v>10.013096817671522</v>
      </c>
      <c r="BH145" s="42">
        <f>('SECA - Vetor de Impacto'!BH146/'Contribuição - SECA'!$BI145)*100</f>
        <v>12.868393957085669</v>
      </c>
      <c r="BI145" s="77">
        <f>SUM('SECA - Vetor de Impacto'!BC146:BH146)</f>
        <v>3.3998026595937509</v>
      </c>
      <c r="BJ145" s="77">
        <f t="shared" si="14"/>
        <v>100</v>
      </c>
      <c r="BL145" s="42">
        <f>('SECA - Vetor de Impacto'!AH146/'Contribuição - SECA'!$BY145)*100</f>
        <v>9.0483468633789119</v>
      </c>
      <c r="BM145" s="42">
        <f>('SECA - Vetor de Impacto'!AI146/'Contribuição - SECA'!$BY145)*100</f>
        <v>4.11899740385853</v>
      </c>
      <c r="BN145" s="42">
        <f>('SECA - Vetor de Impacto'!AJ146/'Contribuição - SECA'!$BY145)*100</f>
        <v>8.3168890717636614</v>
      </c>
      <c r="BO145" s="42">
        <f>('SECA - Vetor de Impacto'!AK146/'Contribuição - SECA'!$BY145)*100</f>
        <v>7.6412013503079637</v>
      </c>
      <c r="BP145" s="42">
        <f>('SECA - Vetor de Impacto'!AL146/'Contribuição - SECA'!$BY145)*100</f>
        <v>2.2469364675249426</v>
      </c>
      <c r="BQ145" s="42">
        <f>('SECA - Vetor de Impacto'!AM146/'Contribuição - SECA'!$BY145)*100</f>
        <v>8.605190501261367</v>
      </c>
      <c r="BR145" s="42">
        <f>('SECA - Vetor de Impacto'!AN146/'Contribuição - SECA'!$BY145)*100</f>
        <v>6.7840589777503579</v>
      </c>
      <c r="BS145" s="42">
        <f>('SECA - Vetor de Impacto'!AO146/'Contribuição - SECA'!$BY145)*100</f>
        <v>7.7232126340663747</v>
      </c>
      <c r="BT145" s="42">
        <f>('SECA - Vetor de Impacto'!AP146/'Contribuição - SECA'!$BY145)*100</f>
        <v>8.4143622954114683</v>
      </c>
      <c r="BU145" s="42">
        <f>('SECA - Vetor de Impacto'!AQ146/'Contribuição - SECA'!$BY145)*100</f>
        <v>7.7098848109980826</v>
      </c>
      <c r="BV145" s="42">
        <f>('SECA - Vetor de Impacto'!AR146/'Contribuição - SECA'!$BY145)*100</f>
        <v>10.616894404528038</v>
      </c>
      <c r="BW145" s="42">
        <f>('SECA - Vetor de Impacto'!AS146/'Contribuição - SECA'!$BY145)*100</f>
        <v>12.314547673389278</v>
      </c>
      <c r="BX145" s="42">
        <f>('SECA - Vetor de Impacto'!AT146/'Contribuição - SECA'!$BY145)*100</f>
        <v>6.4594775457610236</v>
      </c>
      <c r="BY145" s="77">
        <f>SUM('SECA - Vetor de Impacto'!AH146:AT146)</f>
        <v>7.6842245518664809</v>
      </c>
      <c r="BZ145" s="77">
        <f t="shared" si="15"/>
        <v>99.999999999999972</v>
      </c>
      <c r="CA145" s="42">
        <f>('SECA - Vetor de Impacto'!AU146/'Contribuição - SECA'!$CI145)*100</f>
        <v>1.5243519526733937</v>
      </c>
      <c r="CB145" s="42">
        <f>('SECA - Vetor de Impacto'!AV146/'Contribuição - SECA'!$CI145)*100</f>
        <v>19.595654811902655</v>
      </c>
      <c r="CC145" s="42">
        <f>('SECA - Vetor de Impacto'!AW146/'Contribuição - SECA'!$CI145)*100</f>
        <v>0</v>
      </c>
      <c r="CD145" s="42">
        <f>('SECA - Vetor de Impacto'!AX146/'Contribuição - SECA'!$CI145)*100</f>
        <v>13.063769874601771</v>
      </c>
      <c r="CE145" s="42">
        <f>('SECA - Vetor de Impacto'!AY146/'Contribuição - SECA'!$CI145)*100</f>
        <v>19.595654811902655</v>
      </c>
      <c r="CF145" s="42">
        <f>('SECA - Vetor de Impacto'!AZ146/'Contribuição - SECA'!$CI145)*100</f>
        <v>19.595654811902655</v>
      </c>
      <c r="CG145" s="42">
        <f>('SECA - Vetor de Impacto'!BA146/'Contribuição - SECA'!$CI145)*100</f>
        <v>11.430798640276548</v>
      </c>
      <c r="CH145" s="42">
        <f>('SECA - Vetor de Impacto'!BB146/'Contribuição - SECA'!$CI145)*100</f>
        <v>15.19411509674034</v>
      </c>
      <c r="CI145" s="77">
        <f>SUM('SECA - Vetor de Impacto'!AU146:BB146)</f>
        <v>5.1031721552503928</v>
      </c>
      <c r="CJ145" s="77">
        <f t="shared" si="16"/>
        <v>100.00000000000003</v>
      </c>
    </row>
    <row r="146" spans="1:88" x14ac:dyDescent="0.25">
      <c r="A146" s="34" t="s">
        <v>1157</v>
      </c>
      <c r="B146" s="34" t="s">
        <v>1158</v>
      </c>
      <c r="C146" s="42">
        <v>4.5663230495825458</v>
      </c>
      <c r="D146" s="42">
        <v>0.63040960869911256</v>
      </c>
      <c r="E146" s="42">
        <v>4.4457518613263822</v>
      </c>
      <c r="F146" s="42">
        <v>3.8933374626223012</v>
      </c>
      <c r="G146" s="42">
        <v>1.1343492147555512</v>
      </c>
      <c r="H146" s="42">
        <v>3.442423537677088</v>
      </c>
      <c r="I146" s="42">
        <v>2.63983176213475</v>
      </c>
      <c r="J146" s="42">
        <v>2.8559868202324945</v>
      </c>
      <c r="K146" s="42">
        <v>3.8966727456390089</v>
      </c>
      <c r="L146" s="42">
        <v>3.8587086593771285</v>
      </c>
      <c r="M146" s="42">
        <v>1.7993700270435311</v>
      </c>
      <c r="N146" s="42">
        <v>2.8472976764184978</v>
      </c>
      <c r="O146" s="42">
        <v>4.2495146299650921</v>
      </c>
      <c r="P146" s="42">
        <v>0.11349667446550321</v>
      </c>
      <c r="Q146" s="42">
        <v>5.5928639028278608</v>
      </c>
      <c r="R146" s="42">
        <v>5.5928639028278608</v>
      </c>
      <c r="S146" s="42">
        <v>5.5928639028278608</v>
      </c>
      <c r="T146" s="42">
        <v>5.5928639028278608</v>
      </c>
      <c r="U146" s="42">
        <v>5.5928639028278608</v>
      </c>
      <c r="V146" s="42">
        <v>3.4955399392674127</v>
      </c>
      <c r="W146" s="42">
        <v>5.3717623648903752</v>
      </c>
      <c r="X146" s="42">
        <v>2.4497668334700524</v>
      </c>
      <c r="Y146" s="42">
        <v>5.4581690341086953</v>
      </c>
      <c r="Z146" s="42">
        <v>4.2093421936400475</v>
      </c>
      <c r="AA146" s="42">
        <v>4.3063230969867847</v>
      </c>
      <c r="AB146" s="42">
        <v>3.8079073380955646</v>
      </c>
      <c r="AC146" s="42">
        <v>2.5633959554627697</v>
      </c>
      <c r="AD146" s="74">
        <f t="shared" si="12"/>
        <v>99.999999999999986</v>
      </c>
      <c r="AF146" s="42">
        <f>('SECA - Vetor de Impacto'!AH147/'Contribuição - SECA'!$BA146)*100</f>
        <v>5.9145358439840336</v>
      </c>
      <c r="AG146" s="42">
        <f>('SECA - Vetor de Impacto'!AI147/'Contribuição - SECA'!$BA146)*100</f>
        <v>0.81653886213410121</v>
      </c>
      <c r="AH146" s="42">
        <f>('SECA - Vetor de Impacto'!AJ147/'Contribuição - SECA'!$BA146)*100</f>
        <v>5.7583658562390765</v>
      </c>
      <c r="AI146" s="42">
        <f>('SECA - Vetor de Impacto'!AK147/'Contribuição - SECA'!$BA146)*100</f>
        <v>5.0428503908654925</v>
      </c>
      <c r="AJ146" s="42">
        <f>('SECA - Vetor de Impacto'!AL147/'Contribuição - SECA'!$BA146)*100</f>
        <v>1.4692672895493459</v>
      </c>
      <c r="AK146" s="42">
        <f>('SECA - Vetor de Impacto'!AM147/'Contribuição - SECA'!$BA146)*100</f>
        <v>4.4588035455850648</v>
      </c>
      <c r="AL146" s="42">
        <f>('SECA - Vetor de Impacto'!AN147/'Contribuição - SECA'!$BA146)*100</f>
        <v>3.4192455088478448</v>
      </c>
      <c r="AM146" s="42">
        <f>('SECA - Vetor de Impacto'!AO147/'Contribuição - SECA'!$BA146)*100</f>
        <v>3.6992206277992823</v>
      </c>
      <c r="AN146" s="42">
        <f>('SECA - Vetor de Impacto'!AP147/'Contribuição - SECA'!$BA146)*100</f>
        <v>5.047170420512531</v>
      </c>
      <c r="AO146" s="42">
        <f>('SECA - Vetor de Impacto'!AQ147/'Contribuição - SECA'!$BA146)*100</f>
        <v>4.9979973886131512</v>
      </c>
      <c r="AP146" s="42">
        <f>('SECA - Vetor de Impacto'!AR147/'Contribuição - SECA'!$BA146)*100</f>
        <v>2.330636357958165</v>
      </c>
      <c r="AQ146" s="42">
        <f>('SECA - Vetor de Impacto'!AS147/'Contribuição - SECA'!$BA146)*100</f>
        <v>3.6879660030205748</v>
      </c>
      <c r="AR146" s="42">
        <f>('SECA - Vetor de Impacto'!AT147/'Contribuição - SECA'!$BA146)*100</f>
        <v>5.5041893281643395</v>
      </c>
      <c r="AS146" s="42">
        <f>('SECA - Vetor de Impacto'!AU147/'Contribuição - SECA'!$BA146)*100</f>
        <v>0.14700671459514345</v>
      </c>
      <c r="AT146" s="42">
        <f>('SECA - Vetor de Impacto'!AV147/'Contribuição - SECA'!$BA146)*100</f>
        <v>7.2441642136606896</v>
      </c>
      <c r="AU146" s="42">
        <f>('SECA - Vetor de Impacto'!AW147/'Contribuição - SECA'!$BA146)*100</f>
        <v>7.2441642136606896</v>
      </c>
      <c r="AV146" s="42">
        <f>('SECA - Vetor de Impacto'!AX147/'Contribuição - SECA'!$BA146)*100</f>
        <v>7.2441642136606896</v>
      </c>
      <c r="AW146" s="42">
        <f>('SECA - Vetor de Impacto'!AY147/'Contribuição - SECA'!$BA146)*100</f>
        <v>7.2441642136606896</v>
      </c>
      <c r="AX146" s="42">
        <f>('SECA - Vetor de Impacto'!AZ147/'Contribuição - SECA'!$BA146)*100</f>
        <v>7.2441642136606896</v>
      </c>
      <c r="AY146" s="42">
        <f>('SECA - Vetor de Impacto'!BA147/'Contribuição - SECA'!$BA146)*100</f>
        <v>4.5276026335379305</v>
      </c>
      <c r="AZ146" s="42">
        <f>('SECA - Vetor de Impacto'!BB147/'Contribuição - SECA'!$BA146)*100</f>
        <v>6.9577821602904599</v>
      </c>
      <c r="BA146" s="77">
        <f>SUM('SECA - Vetor de Impacto'!AH147:BB147)</f>
        <v>13.80421495849375</v>
      </c>
      <c r="BB146" s="77">
        <f t="shared" si="13"/>
        <v>100</v>
      </c>
      <c r="BC146" s="42">
        <f>('SECA - Vetor de Impacto'!BC147/'Contribuição - SECA'!$BI146)*100</f>
        <v>10.746993209179628</v>
      </c>
      <c r="BD146" s="42">
        <f>('SECA - Vetor de Impacto'!BD147/'Contribuição - SECA'!$BI146)*100</f>
        <v>23.944689242539603</v>
      </c>
      <c r="BE146" s="42">
        <f>('SECA - Vetor de Impacto'!BE147/'Contribuição - SECA'!$BI146)*100</f>
        <v>18.466154146631311</v>
      </c>
      <c r="BF146" s="42">
        <f>('SECA - Vetor de Impacto'!BF147/'Contribuição - SECA'!$BI146)*100</f>
        <v>18.891604069231153</v>
      </c>
      <c r="BG146" s="42">
        <f>('SECA - Vetor de Impacto'!BG147/'Contribuição - SECA'!$BI146)*100</f>
        <v>16.705081375328604</v>
      </c>
      <c r="BH146" s="42">
        <f>('SECA - Vetor de Impacto'!BH147/'Contribuição - SECA'!$BI146)*100</f>
        <v>11.245477957089699</v>
      </c>
      <c r="BI146" s="77">
        <f>SUM('SECA - Vetor de Impacto'!BC147:BH147)</f>
        <v>4.0757123448397108</v>
      </c>
      <c r="BJ146" s="77">
        <f t="shared" si="14"/>
        <v>100</v>
      </c>
      <c r="BL146" s="42">
        <f>('SECA - Vetor de Impacto'!AH147/'Contribuição - SECA'!$BY146)*100</f>
        <v>11.342090541409627</v>
      </c>
      <c r="BM146" s="42">
        <f>('SECA - Vetor de Impacto'!AI147/'Contribuição - SECA'!$BY146)*100</f>
        <v>1.5658469149907428</v>
      </c>
      <c r="BN146" s="42">
        <f>('SECA - Vetor de Impacto'!AJ147/'Contribuição - SECA'!$BY146)*100</f>
        <v>11.042609028814551</v>
      </c>
      <c r="BO146" s="42">
        <f>('SECA - Vetor de Impacto'!AK147/'Contribuição - SECA'!$BY146)*100</f>
        <v>9.670491012098049</v>
      </c>
      <c r="BP146" s="42">
        <f>('SECA - Vetor de Impacto'!AL147/'Contribuição - SECA'!$BY146)*100</f>
        <v>2.8175605097651992</v>
      </c>
      <c r="BQ146" s="42">
        <f>('SECA - Vetor de Impacto'!AM147/'Contribuição - SECA'!$BY146)*100</f>
        <v>8.5504855925124712</v>
      </c>
      <c r="BR146" s="42">
        <f>('SECA - Vetor de Impacto'!AN147/'Contribuição - SECA'!$BY146)*100</f>
        <v>6.5569629075977218</v>
      </c>
      <c r="BS146" s="42">
        <f>('SECA - Vetor de Impacto'!AO147/'Contribuição - SECA'!$BY146)*100</f>
        <v>7.0938610230633818</v>
      </c>
      <c r="BT146" s="42">
        <f>('SECA - Vetor de Impacto'!AP147/'Contribuição - SECA'!$BY146)*100</f>
        <v>9.6787753760263069</v>
      </c>
      <c r="BU146" s="42">
        <f>('SECA - Vetor de Impacto'!AQ147/'Contribuição - SECA'!$BY146)*100</f>
        <v>9.5844780389722626</v>
      </c>
      <c r="BV146" s="42">
        <f>('SECA - Vetor de Impacto'!AR147/'Contribuição - SECA'!$BY146)*100</f>
        <v>4.4693766828635093</v>
      </c>
      <c r="BW146" s="42">
        <f>('SECA - Vetor de Impacto'!AS147/'Contribuição - SECA'!$BY146)*100</f>
        <v>7.072278437951562</v>
      </c>
      <c r="BX146" s="42">
        <f>('SECA - Vetor de Impacto'!AT147/'Contribuição - SECA'!$BY146)*100</f>
        <v>10.555183933934597</v>
      </c>
      <c r="BY146" s="77">
        <f>SUM('SECA - Vetor de Impacto'!AH147:AT147)</f>
        <v>7.198454629857391</v>
      </c>
      <c r="BZ146" s="77">
        <f t="shared" si="15"/>
        <v>100</v>
      </c>
      <c r="CA146" s="42">
        <f>('SECA - Vetor de Impacto'!AU147/'Contribuição - SECA'!$CI146)*100</f>
        <v>0.30720343876481754</v>
      </c>
      <c r="CB146" s="42">
        <f>('SECA - Vetor de Impacto'!AV147/'Contribuição - SECA'!$CI146)*100</f>
        <v>15.138302788021862</v>
      </c>
      <c r="CC146" s="42">
        <f>('SECA - Vetor de Impacto'!AW147/'Contribuição - SECA'!$CI146)*100</f>
        <v>15.138302788021862</v>
      </c>
      <c r="CD146" s="42">
        <f>('SECA - Vetor de Impacto'!AX147/'Contribuição - SECA'!$CI146)*100</f>
        <v>15.138302788021862</v>
      </c>
      <c r="CE146" s="42">
        <f>('SECA - Vetor de Impacto'!AY147/'Contribuição - SECA'!$CI146)*100</f>
        <v>15.138302788021862</v>
      </c>
      <c r="CF146" s="42">
        <f>('SECA - Vetor de Impacto'!AZ147/'Contribuição - SECA'!$CI146)*100</f>
        <v>15.138302788021862</v>
      </c>
      <c r="CG146" s="42">
        <f>('SECA - Vetor de Impacto'!BA147/'Contribuição - SECA'!$CI146)*100</f>
        <v>9.4614392425136646</v>
      </c>
      <c r="CH146" s="42">
        <f>('SECA - Vetor de Impacto'!BB147/'Contribuição - SECA'!$CI146)*100</f>
        <v>14.539843378612202</v>
      </c>
      <c r="CI146" s="77">
        <f>SUM('SECA - Vetor de Impacto'!AU147:BB147)</f>
        <v>6.6057603286363582</v>
      </c>
      <c r="CJ146" s="77">
        <f t="shared" si="16"/>
        <v>100</v>
      </c>
    </row>
    <row r="147" spans="1:88" x14ac:dyDescent="0.25">
      <c r="A147" s="34" t="s">
        <v>1159</v>
      </c>
      <c r="B147" s="34" t="s">
        <v>1160</v>
      </c>
      <c r="C147" s="42">
        <v>3.0425729391318463</v>
      </c>
      <c r="D147" s="42">
        <v>3.4845952324555163</v>
      </c>
      <c r="E147" s="42">
        <v>5.572106897776659</v>
      </c>
      <c r="F147" s="42">
        <v>5.2624570421927528</v>
      </c>
      <c r="G147" s="42">
        <v>1.8943630316296161</v>
      </c>
      <c r="H147" s="42">
        <v>1.0795556980114445</v>
      </c>
      <c r="I147" s="42">
        <v>3.0361593073677731</v>
      </c>
      <c r="J147" s="42">
        <v>1.9848635448873697</v>
      </c>
      <c r="K147" s="42">
        <v>4.3174593127255889</v>
      </c>
      <c r="L147" s="42">
        <v>4.4433130984551719</v>
      </c>
      <c r="M147" s="42">
        <v>2.0605860443271533</v>
      </c>
      <c r="N147" s="42">
        <v>1.1129057657889341</v>
      </c>
      <c r="O147" s="42">
        <v>4.0498544719535667</v>
      </c>
      <c r="P147" s="42">
        <v>1.5809401548883499</v>
      </c>
      <c r="Q147" s="42">
        <v>6.4325409054401979</v>
      </c>
      <c r="R147" s="42">
        <v>0</v>
      </c>
      <c r="S147" s="42">
        <v>6.4325409054401979</v>
      </c>
      <c r="T147" s="42">
        <v>6.4325409054401979</v>
      </c>
      <c r="U147" s="42">
        <v>6.4325409054401979</v>
      </c>
      <c r="V147" s="42">
        <v>3.216270452720098</v>
      </c>
      <c r="W147" s="42">
        <v>3.4705667688381285</v>
      </c>
      <c r="X147" s="42">
        <v>2.5473216395510443</v>
      </c>
      <c r="Y147" s="42">
        <v>4.7545624362629963</v>
      </c>
      <c r="Z147" s="42">
        <v>3.916725796263183</v>
      </c>
      <c r="AA147" s="42">
        <v>5.0341624477358069</v>
      </c>
      <c r="AB147" s="42">
        <v>4.7901900359661056</v>
      </c>
      <c r="AC147" s="42">
        <v>3.6183042593101105</v>
      </c>
      <c r="AD147" s="74">
        <f t="shared" si="12"/>
        <v>100</v>
      </c>
      <c r="AF147" s="42">
        <f>('SECA - Vetor de Impacto'!AH148/'Contribuição - SECA'!$BA147)*100</f>
        <v>4.0385241461216674</v>
      </c>
      <c r="AG147" s="42">
        <f>('SECA - Vetor de Impacto'!AI148/'Contribuição - SECA'!$BA147)*100</f>
        <v>4.6252373459114056</v>
      </c>
      <c r="AH147" s="42">
        <f>('SECA - Vetor de Impacto'!AJ148/'Contribuição - SECA'!$BA147)*100</f>
        <v>7.3960719107240402</v>
      </c>
      <c r="AI147" s="42">
        <f>('SECA - Vetor de Impacto'!AK148/'Contribuição - SECA'!$BA147)*100</f>
        <v>6.9850617414902629</v>
      </c>
      <c r="AJ147" s="42">
        <f>('SECA - Vetor de Impacto'!AL148/'Contribuição - SECA'!$BA147)*100</f>
        <v>2.5144609505859163</v>
      </c>
      <c r="AK147" s="42">
        <f>('SECA - Vetor de Impacto'!AM148/'Contribuição - SECA'!$BA147)*100</f>
        <v>1.4329358213336563</v>
      </c>
      <c r="AL147" s="42">
        <f>('SECA - Vetor de Impacto'!AN148/'Contribuição - SECA'!$BA147)*100</f>
        <v>4.0300110858724256</v>
      </c>
      <c r="AM147" s="42">
        <f>('SECA - Vetor de Impacto'!AO148/'Contribuição - SECA'!$BA147)*100</f>
        <v>2.634585764465359</v>
      </c>
      <c r="AN147" s="42">
        <f>('SECA - Vetor de Impacto'!AP148/'Contribuição - SECA'!$BA147)*100</f>
        <v>5.7307298898527979</v>
      </c>
      <c r="AO147" s="42">
        <f>('SECA - Vetor de Impacto'!AQ148/'Contribuição - SECA'!$BA147)*100</f>
        <v>5.8977804627454793</v>
      </c>
      <c r="AP147" s="42">
        <f>('SECA - Vetor de Impacto'!AR148/'Contribuição - SECA'!$BA147)*100</f>
        <v>2.735095151918042</v>
      </c>
      <c r="AQ147" s="42">
        <f>('SECA - Vetor de Impacto'!AS148/'Contribuição - SECA'!$BA147)*100</f>
        <v>1.477202649668959</v>
      </c>
      <c r="AR147" s="42">
        <f>('SECA - Vetor de Impacto'!AT148/'Contribuição - SECA'!$BA147)*100</f>
        <v>5.3755276867512265</v>
      </c>
      <c r="AS147" s="42">
        <f>('SECA - Vetor de Impacto'!AU148/'Contribuição - SECA'!$BA147)*100</f>
        <v>2.0984427051769221</v>
      </c>
      <c r="AT147" s="42">
        <f>('SECA - Vetor de Impacto'!AV148/'Contribuição - SECA'!$BA147)*100</f>
        <v>8.5381590802381897</v>
      </c>
      <c r="AU147" s="42">
        <f>('SECA - Vetor de Impacto'!AW148/'Contribuição - SECA'!$BA147)*100</f>
        <v>0</v>
      </c>
      <c r="AV147" s="42">
        <f>('SECA - Vetor de Impacto'!AX148/'Contribuição - SECA'!$BA147)*100</f>
        <v>8.5381590802381897</v>
      </c>
      <c r="AW147" s="42">
        <f>('SECA - Vetor de Impacto'!AY148/'Contribuição - SECA'!$BA147)*100</f>
        <v>8.5381590802381897</v>
      </c>
      <c r="AX147" s="42">
        <f>('SECA - Vetor de Impacto'!AZ148/'Contribuição - SECA'!$BA147)*100</f>
        <v>8.5381590802381897</v>
      </c>
      <c r="AY147" s="42">
        <f>('SECA - Vetor de Impacto'!BA148/'Contribuição - SECA'!$BA147)*100</f>
        <v>4.2690795401190949</v>
      </c>
      <c r="AZ147" s="42">
        <f>('SECA - Vetor de Impacto'!BB148/'Contribuição - SECA'!$BA147)*100</f>
        <v>4.6066168263100007</v>
      </c>
      <c r="BA147" s="77">
        <f>SUM('SECA - Vetor de Impacto'!AH148:BB148)</f>
        <v>11.712126590783816</v>
      </c>
      <c r="BB147" s="77">
        <f t="shared" si="13"/>
        <v>100.00000000000001</v>
      </c>
      <c r="BC147" s="42">
        <f>('SECA - Vetor de Impacto'!BC148/'Contribuição - SECA'!$BI147)*100</f>
        <v>10.329240907652489</v>
      </c>
      <c r="BD147" s="42">
        <f>('SECA - Vetor de Impacto'!BD148/'Contribuição - SECA'!$BI147)*100</f>
        <v>19.279473801860071</v>
      </c>
      <c r="BE147" s="42">
        <f>('SECA - Vetor de Impacto'!BE148/'Contribuição - SECA'!$BI147)*100</f>
        <v>15.882095017239278</v>
      </c>
      <c r="BF147" s="42">
        <f>('SECA - Vetor de Impacto'!BF148/'Contribuição - SECA'!$BI147)*100</f>
        <v>20.413235566155404</v>
      </c>
      <c r="BG147" s="42">
        <f>('SECA - Vetor de Impacto'!BG148/'Contribuição - SECA'!$BI147)*100</f>
        <v>19.42394164391856</v>
      </c>
      <c r="BH147" s="42">
        <f>('SECA - Vetor de Impacto'!BH148/'Contribuição - SECA'!$BI147)*100</f>
        <v>14.672013063174195</v>
      </c>
      <c r="BI147" s="77">
        <f>SUM('SECA - Vetor de Impacto'!BC148:BH148)</f>
        <v>3.8338297381416502</v>
      </c>
      <c r="BJ147" s="77">
        <f t="shared" si="14"/>
        <v>99.999999999999986</v>
      </c>
      <c r="BL147" s="42">
        <f>('SECA - Vetor de Impacto'!AH148/'Contribuição - SECA'!$BY147)*100</f>
        <v>7.3597354174334644</v>
      </c>
      <c r="BM147" s="42">
        <f>('SECA - Vetor de Impacto'!AI148/'Contribuição - SECA'!$BY147)*100</f>
        <v>8.4289512398806394</v>
      </c>
      <c r="BN147" s="42">
        <f>('SECA - Vetor de Impacto'!AJ148/'Contribuição - SECA'!$BY147)*100</f>
        <v>13.478471446930559</v>
      </c>
      <c r="BO147" s="42">
        <f>('SECA - Vetor de Impacto'!AK148/'Contribuição - SECA'!$BY147)*100</f>
        <v>12.729453738978982</v>
      </c>
      <c r="BP147" s="42">
        <f>('SECA - Vetor de Impacto'!AL148/'Contribuição - SECA'!$BY147)*100</f>
        <v>4.5823094388459475</v>
      </c>
      <c r="BQ147" s="42">
        <f>('SECA - Vetor de Impacto'!AM148/'Contribuição - SECA'!$BY147)*100</f>
        <v>2.6113570536172559</v>
      </c>
      <c r="BR147" s="42">
        <f>('SECA - Vetor de Impacto'!AN148/'Contribuição - SECA'!$BY147)*100</f>
        <v>7.3442213660720883</v>
      </c>
      <c r="BS147" s="42">
        <f>('SECA - Vetor de Impacto'!AO148/'Contribuição - SECA'!$BY147)*100</f>
        <v>4.8012227881867346</v>
      </c>
      <c r="BT147" s="42">
        <f>('SECA - Vetor de Impacto'!AP148/'Contribuição - SECA'!$BY147)*100</f>
        <v>10.443581420355725</v>
      </c>
      <c r="BU147" s="42">
        <f>('SECA - Vetor de Impacto'!AQ148/'Contribuição - SECA'!$BY147)*100</f>
        <v>10.748011448092837</v>
      </c>
      <c r="BV147" s="42">
        <f>('SECA - Vetor de Impacto'!AR148/'Contribuição - SECA'!$BY147)*100</f>
        <v>4.9843893291941557</v>
      </c>
      <c r="BW147" s="42">
        <f>('SECA - Vetor de Impacto'!AS148/'Contribuição - SECA'!$BY147)*100</f>
        <v>2.6920281434830038</v>
      </c>
      <c r="BX147" s="42">
        <f>('SECA - Vetor de Impacto'!AT148/'Contribuição - SECA'!$BY147)*100</f>
        <v>9.7962671689286207</v>
      </c>
      <c r="BY147" s="77">
        <f>SUM('SECA - Vetor de Impacto'!AH148:AT148)</f>
        <v>6.4268215304686525</v>
      </c>
      <c r="BZ147" s="77">
        <f t="shared" si="15"/>
        <v>100.00000000000001</v>
      </c>
      <c r="CA147" s="42">
        <f>('SECA - Vetor de Impacto'!AU148/'Contribuição - SECA'!$CI147)*100</f>
        <v>4.6501055901347357</v>
      </c>
      <c r="CB147" s="42">
        <f>('SECA - Vetor de Impacto'!AV148/'Contribuição - SECA'!$CI147)*100</f>
        <v>18.920383754355509</v>
      </c>
      <c r="CC147" s="42">
        <f>('SECA - Vetor de Impacto'!AW148/'Contribuição - SECA'!$CI147)*100</f>
        <v>0</v>
      </c>
      <c r="CD147" s="42">
        <f>('SECA - Vetor de Impacto'!AX148/'Contribuição - SECA'!$CI147)*100</f>
        <v>18.920383754355509</v>
      </c>
      <c r="CE147" s="42">
        <f>('SECA - Vetor de Impacto'!AY148/'Contribuição - SECA'!$CI147)*100</f>
        <v>18.920383754355509</v>
      </c>
      <c r="CF147" s="42">
        <f>('SECA - Vetor de Impacto'!AZ148/'Contribuição - SECA'!$CI147)*100</f>
        <v>18.920383754355509</v>
      </c>
      <c r="CG147" s="42">
        <f>('SECA - Vetor de Impacto'!BA148/'Contribuição - SECA'!$CI147)*100</f>
        <v>9.4601918771777527</v>
      </c>
      <c r="CH147" s="42">
        <f>('SECA - Vetor de Impacto'!BB148/'Contribuição - SECA'!$CI147)*100</f>
        <v>10.208167515265478</v>
      </c>
      <c r="CI147" s="77">
        <f>SUM('SECA - Vetor de Impacto'!AU148:BB148)</f>
        <v>5.2853050603151646</v>
      </c>
      <c r="CJ147" s="77">
        <f t="shared" si="16"/>
        <v>100</v>
      </c>
    </row>
    <row r="148" spans="1:88" x14ac:dyDescent="0.25">
      <c r="A148" s="34" t="s">
        <v>1161</v>
      </c>
      <c r="B148" s="34" t="s">
        <v>1162</v>
      </c>
      <c r="C148" s="42">
        <v>5.1597685097972672</v>
      </c>
      <c r="D148" s="42">
        <v>1.331107889316419</v>
      </c>
      <c r="E148" s="42">
        <v>4.2071317211199659</v>
      </c>
      <c r="F148" s="42">
        <v>4.0166317075742022</v>
      </c>
      <c r="G148" s="42">
        <v>0.18530416878196862</v>
      </c>
      <c r="H148" s="42">
        <v>5.5861312483433245</v>
      </c>
      <c r="I148" s="42">
        <v>3.965083484310187</v>
      </c>
      <c r="J148" s="42">
        <v>2.8563685772319287</v>
      </c>
      <c r="K148" s="42">
        <v>3.9334336079259367</v>
      </c>
      <c r="L148" s="42">
        <v>3.4436527797406566</v>
      </c>
      <c r="M148" s="42">
        <v>4.0505672452225081</v>
      </c>
      <c r="N148" s="42">
        <v>5.7425604608165841</v>
      </c>
      <c r="O148" s="42">
        <v>3.1832841791619533</v>
      </c>
      <c r="P148" s="42">
        <v>0.32978815150688834</v>
      </c>
      <c r="Q148" s="42">
        <v>0</v>
      </c>
      <c r="R148" s="42">
        <v>5.9698385793185595</v>
      </c>
      <c r="S148" s="42">
        <v>5.9698385793185595</v>
      </c>
      <c r="T148" s="42">
        <v>5.9698385793185595</v>
      </c>
      <c r="U148" s="42">
        <v>5.9698385793185595</v>
      </c>
      <c r="V148" s="42">
        <v>4.2286356603506468</v>
      </c>
      <c r="W148" s="42">
        <v>4.8354083371569505</v>
      </c>
      <c r="X148" s="42">
        <v>3.2686099659492118</v>
      </c>
      <c r="Y148" s="42">
        <v>3.0224781442037676</v>
      </c>
      <c r="Z148" s="42">
        <v>4.560628502389684</v>
      </c>
      <c r="AA148" s="42">
        <v>4.0568832176637137</v>
      </c>
      <c r="AB148" s="42">
        <v>2.5403568422632166</v>
      </c>
      <c r="AC148" s="42">
        <v>1.6168312818987765</v>
      </c>
      <c r="AD148" s="74">
        <f t="shared" si="12"/>
        <v>100.00000000000003</v>
      </c>
      <c r="AF148" s="42">
        <f>('SECA - Vetor de Impacto'!AH149/'Contribuição - SECA'!$BA148)*100</f>
        <v>6.3752625489059325</v>
      </c>
      <c r="AG148" s="42">
        <f>('SECA - Vetor de Impacto'!AI149/'Contribuição - SECA'!$BA148)*100</f>
        <v>1.6446788764261093</v>
      </c>
      <c r="AH148" s="42">
        <f>('SECA - Vetor de Impacto'!AJ149/'Contribuição - SECA'!$BA148)*100</f>
        <v>5.1982117509810779</v>
      </c>
      <c r="AI148" s="42">
        <f>('SECA - Vetor de Impacto'!AK149/'Contribuição - SECA'!$BA148)*100</f>
        <v>4.962835377095633</v>
      </c>
      <c r="AJ148" s="42">
        <f>('SECA - Vetor de Impacto'!AL149/'Contribuição - SECA'!$BA148)*100</f>
        <v>0.22895653654784703</v>
      </c>
      <c r="AK148" s="42">
        <f>('SECA - Vetor de Impacto'!AM149/'Contribuição - SECA'!$BA148)*100</f>
        <v>6.902064166873954</v>
      </c>
      <c r="AL148" s="42">
        <f>('SECA - Vetor de Impacto'!AN149/'Contribuição - SECA'!$BA148)*100</f>
        <v>4.899143865235418</v>
      </c>
      <c r="AM148" s="42">
        <f>('SECA - Vetor de Impacto'!AO149/'Contribuição - SECA'!$BA148)*100</f>
        <v>3.5292474035843768</v>
      </c>
      <c r="AN148" s="42">
        <f>('SECA - Vetor de Impacto'!AP149/'Contribuição - SECA'!$BA148)*100</f>
        <v>4.8600381822562531</v>
      </c>
      <c r="AO148" s="42">
        <f>('SECA - Vetor de Impacto'!AQ149/'Contribuição - SECA'!$BA148)*100</f>
        <v>4.2548789846734856</v>
      </c>
      <c r="AP148" s="42">
        <f>('SECA - Vetor de Impacto'!AR149/'Contribuição - SECA'!$BA148)*100</f>
        <v>5.0047651578281283</v>
      </c>
      <c r="AQ148" s="42">
        <f>('SECA - Vetor de Impacto'!AS149/'Contribuição - SECA'!$BA148)*100</f>
        <v>7.0953436324046288</v>
      </c>
      <c r="AR148" s="42">
        <f>('SECA - Vetor de Impacto'!AT149/'Contribuição - SECA'!$BA148)*100</f>
        <v>3.9331749808933476</v>
      </c>
      <c r="AS148" s="42">
        <f>('SECA - Vetor de Impacto'!AU149/'Contribuição - SECA'!$BA148)*100</f>
        <v>0.40747681749338593</v>
      </c>
      <c r="AT148" s="42">
        <f>('SECA - Vetor de Impacto'!AV149/'Contribuição - SECA'!$BA148)*100</f>
        <v>0</v>
      </c>
      <c r="AU148" s="42">
        <f>('SECA - Vetor de Impacto'!AW149/'Contribuição - SECA'!$BA148)*100</f>
        <v>7.3761619819720945</v>
      </c>
      <c r="AV148" s="42">
        <f>('SECA - Vetor de Impacto'!AX149/'Contribuição - SECA'!$BA148)*100</f>
        <v>7.3761619819720945</v>
      </c>
      <c r="AW148" s="42">
        <f>('SECA - Vetor de Impacto'!AY149/'Contribuição - SECA'!$BA148)*100</f>
        <v>7.3761619819720945</v>
      </c>
      <c r="AX148" s="42">
        <f>('SECA - Vetor de Impacto'!AZ149/'Contribuição - SECA'!$BA148)*100</f>
        <v>7.3761619819720945</v>
      </c>
      <c r="AY148" s="42">
        <f>('SECA - Vetor de Impacto'!BA149/'Contribuição - SECA'!$BA148)*100</f>
        <v>5.2247814038969009</v>
      </c>
      <c r="AZ148" s="42">
        <f>('SECA - Vetor de Impacto'!BB149/'Contribuição - SECA'!$BA148)*100</f>
        <v>5.974492387015137</v>
      </c>
      <c r="BA148" s="77">
        <f>SUM('SECA - Vetor de Impacto'!AH149:BB149)</f>
        <v>13.557186006002535</v>
      </c>
      <c r="BB148" s="77">
        <f t="shared" si="13"/>
        <v>99.999999999999972</v>
      </c>
      <c r="BC148" s="42">
        <f>('SECA - Vetor de Impacto'!BC149/'Contribuição - SECA'!$BI148)*100</f>
        <v>17.143849358716405</v>
      </c>
      <c r="BD148" s="42">
        <f>('SECA - Vetor de Impacto'!BD149/'Contribuição - SECA'!$BI148)*100</f>
        <v>15.852888700103554</v>
      </c>
      <c r="BE148" s="42">
        <f>('SECA - Vetor de Impacto'!BE149/'Contribuição - SECA'!$BI148)*100</f>
        <v>23.920482664052436</v>
      </c>
      <c r="BF148" s="42">
        <f>('SECA - Vetor de Impacto'!BF149/'Contribuição - SECA'!$BI148)*100</f>
        <v>21.278340173369006</v>
      </c>
      <c r="BG148" s="42">
        <f>('SECA - Vetor de Impacto'!BG149/'Contribuição - SECA'!$BI148)*100</f>
        <v>13.324163933550764</v>
      </c>
      <c r="BH148" s="42">
        <f>('SECA - Vetor de Impacto'!BH149/'Contribuição - SECA'!$BI148)*100</f>
        <v>8.4802751702078307</v>
      </c>
      <c r="BI148" s="77">
        <f>SUM('SECA - Vetor de Impacto'!BC149:BH149)</f>
        <v>3.1936856752573495</v>
      </c>
      <c r="BJ148" s="77">
        <f t="shared" si="14"/>
        <v>100</v>
      </c>
      <c r="BL148" s="42">
        <f>('SECA - Vetor de Impacto'!AH149/'Contribuição - SECA'!$BY148)*100</f>
        <v>10.825970375328218</v>
      </c>
      <c r="BM148" s="42">
        <f>('SECA - Vetor de Impacto'!AI149/'Contribuição - SECA'!$BY148)*100</f>
        <v>2.7928645536602636</v>
      </c>
      <c r="BN148" s="42">
        <f>('SECA - Vetor de Impacto'!AJ149/'Contribuição - SECA'!$BY148)*100</f>
        <v>8.8271951137858196</v>
      </c>
      <c r="BO148" s="42">
        <f>('SECA - Vetor de Impacto'!AK149/'Contribuição - SECA'!$BY148)*100</f>
        <v>8.4274974336999549</v>
      </c>
      <c r="BP148" s="42">
        <f>('SECA - Vetor de Impacto'!AL149/'Contribuição - SECA'!$BY148)*100</f>
        <v>0.38879601630369148</v>
      </c>
      <c r="BQ148" s="42">
        <f>('SECA - Vetor de Impacto'!AM149/'Contribuição - SECA'!$BY148)*100</f>
        <v>11.720543526794037</v>
      </c>
      <c r="BR148" s="42">
        <f>('SECA - Vetor de Impacto'!AN149/'Contribuição - SECA'!$BY148)*100</f>
        <v>8.3193415083134958</v>
      </c>
      <c r="BS148" s="42">
        <f>('SECA - Vetor de Impacto'!AO149/'Contribuição - SECA'!$BY148)*100</f>
        <v>5.9930908798360543</v>
      </c>
      <c r="BT148" s="42">
        <f>('SECA - Vetor de Impacto'!AP149/'Contribuição - SECA'!$BY148)*100</f>
        <v>8.2529353074407066</v>
      </c>
      <c r="BU148" s="42">
        <f>('SECA - Vetor de Impacto'!AQ149/'Contribuição - SECA'!$BY148)*100</f>
        <v>7.2253014656763783</v>
      </c>
      <c r="BV148" s="42">
        <f>('SECA - Vetor de Impacto'!AR149/'Contribuição - SECA'!$BY148)*100</f>
        <v>8.4986992956737648</v>
      </c>
      <c r="BW148" s="42">
        <f>('SECA - Vetor de Impacto'!AS149/'Contribuição - SECA'!$BY148)*100</f>
        <v>12.048755541898172</v>
      </c>
      <c r="BX148" s="42">
        <f>('SECA - Vetor de Impacto'!AT149/'Contribuição - SECA'!$BY148)*100</f>
        <v>6.6790089815894405</v>
      </c>
      <c r="BY148" s="77">
        <f>SUM('SECA - Vetor de Impacto'!AH149:AT149)</f>
        <v>7.98363723676818</v>
      </c>
      <c r="BZ148" s="77">
        <f t="shared" si="15"/>
        <v>100</v>
      </c>
      <c r="CA148" s="42">
        <f>('SECA - Vetor de Impacto'!AU149/'Contribuição - SECA'!$CI148)*100</f>
        <v>0.99115289676574447</v>
      </c>
      <c r="CB148" s="42">
        <f>('SECA - Vetor de Impacto'!AV149/'Contribuição - SECA'!$CI148)*100</f>
        <v>0</v>
      </c>
      <c r="CC148" s="42">
        <f>('SECA - Vetor de Impacto'!AW149/'Contribuição - SECA'!$CI148)*100</f>
        <v>17.94189019247375</v>
      </c>
      <c r="CD148" s="42">
        <f>('SECA - Vetor de Impacto'!AX149/'Contribuição - SECA'!$CI148)*100</f>
        <v>17.94189019247375</v>
      </c>
      <c r="CE148" s="42">
        <f>('SECA - Vetor de Impacto'!AY149/'Contribuição - SECA'!$CI148)*100</f>
        <v>17.94189019247375</v>
      </c>
      <c r="CF148" s="42">
        <f>('SECA - Vetor de Impacto'!AZ149/'Contribuição - SECA'!$CI148)*100</f>
        <v>17.94189019247375</v>
      </c>
      <c r="CG148" s="42">
        <f>('SECA - Vetor de Impacto'!BA149/'Contribuição - SECA'!$CI148)*100</f>
        <v>12.708838886335574</v>
      </c>
      <c r="CH148" s="42">
        <f>('SECA - Vetor de Impacto'!BB149/'Contribuição - SECA'!$CI148)*100</f>
        <v>14.532447447003683</v>
      </c>
      <c r="CI148" s="77">
        <f>SUM('SECA - Vetor de Impacto'!AU149:BB149)</f>
        <v>5.5735487692343542</v>
      </c>
      <c r="CJ148" s="77">
        <f t="shared" si="16"/>
        <v>100</v>
      </c>
    </row>
    <row r="149" spans="1:88" x14ac:dyDescent="0.25">
      <c r="A149" s="34" t="s">
        <v>1163</v>
      </c>
      <c r="B149" s="34" t="s">
        <v>1164</v>
      </c>
      <c r="C149" s="42">
        <v>3.9689302739757579</v>
      </c>
      <c r="D149" s="42">
        <v>2.4006893895433268</v>
      </c>
      <c r="E149" s="42">
        <v>5.1525939711131477</v>
      </c>
      <c r="F149" s="42">
        <v>4.8098517614589946</v>
      </c>
      <c r="G149" s="42">
        <v>2.2498715903972348</v>
      </c>
      <c r="H149" s="42">
        <v>3.6255575804071194</v>
      </c>
      <c r="I149" s="42">
        <v>3.2235352824676169</v>
      </c>
      <c r="J149" s="42">
        <v>2.456986455972562</v>
      </c>
      <c r="K149" s="42">
        <v>3.0105830974360881</v>
      </c>
      <c r="L149" s="42">
        <v>3.5171254032862658</v>
      </c>
      <c r="M149" s="42">
        <v>2.9603528839245881</v>
      </c>
      <c r="N149" s="42">
        <v>4.9174906146844579</v>
      </c>
      <c r="O149" s="42">
        <v>2.710536747163907</v>
      </c>
      <c r="P149" s="42">
        <v>0.54567384109536787</v>
      </c>
      <c r="Q149" s="42">
        <v>0</v>
      </c>
      <c r="R149" s="42">
        <v>5.7620559172808239</v>
      </c>
      <c r="S149" s="42">
        <v>5.7620559172808239</v>
      </c>
      <c r="T149" s="42">
        <v>5.7620559172808239</v>
      </c>
      <c r="U149" s="42">
        <v>5.7620559172808239</v>
      </c>
      <c r="V149" s="42">
        <v>1.9206853057602762</v>
      </c>
      <c r="W149" s="42">
        <v>5.1744608170010657</v>
      </c>
      <c r="X149" s="42">
        <v>5.1390237003296617</v>
      </c>
      <c r="Y149" s="42">
        <v>4.4476429452154109</v>
      </c>
      <c r="Z149" s="42">
        <v>4.6021917916519435</v>
      </c>
      <c r="AA149" s="42">
        <v>4.5679274931287752</v>
      </c>
      <c r="AB149" s="42">
        <v>1.3485662785125327</v>
      </c>
      <c r="AC149" s="42">
        <v>4.2014991063506013</v>
      </c>
      <c r="AD149" s="74">
        <f t="shared" si="12"/>
        <v>99.999999999999986</v>
      </c>
      <c r="AF149" s="42">
        <f>('SECA - Vetor de Impacto'!AH150/'Contribuição - SECA'!$BA149)*100</f>
        <v>5.2434471850319273</v>
      </c>
      <c r="AG149" s="42">
        <f>('SECA - Vetor de Impacto'!AI150/'Contribuição - SECA'!$BA149)*100</f>
        <v>3.1716072474932724</v>
      </c>
      <c r="AH149" s="42">
        <f>('SECA - Vetor de Impacto'!AJ150/'Contribuição - SECA'!$BA149)*100</f>
        <v>6.8072131502531743</v>
      </c>
      <c r="AI149" s="42">
        <f>('SECA - Vetor de Impacto'!AK150/'Contribuição - SECA'!$BA149)*100</f>
        <v>6.3544083513917302</v>
      </c>
      <c r="AJ149" s="42">
        <f>('SECA - Vetor de Impacto'!AL150/'Contribuição - SECA'!$BA149)*100</f>
        <v>2.972358303874739</v>
      </c>
      <c r="AK149" s="42">
        <f>('SECA - Vetor de Impacto'!AM150/'Contribuição - SECA'!$BA149)*100</f>
        <v>4.7898094390339976</v>
      </c>
      <c r="AL149" s="42">
        <f>('SECA - Vetor de Impacto'!AN150/'Contribuição - SECA'!$BA149)*100</f>
        <v>4.2586883205117161</v>
      </c>
      <c r="AM149" s="42">
        <f>('SECA - Vetor de Impacto'!AO150/'Contribuição - SECA'!$BA149)*100</f>
        <v>3.2459826267811103</v>
      </c>
      <c r="AN149" s="42">
        <f>('SECA - Vetor de Impacto'!AP150/'Contribuição - SECA'!$BA149)*100</f>
        <v>3.9773521775032261</v>
      </c>
      <c r="AO149" s="42">
        <f>('SECA - Vetor de Impacto'!AQ150/'Contribuição - SECA'!$BA149)*100</f>
        <v>4.646557138125802</v>
      </c>
      <c r="AP149" s="42">
        <f>('SECA - Vetor de Impacto'!AR150/'Contribuição - SECA'!$BA149)*100</f>
        <v>3.9109918603751064</v>
      </c>
      <c r="AQ149" s="42">
        <f>('SECA - Vetor de Impacto'!AS150/'Contribuição - SECA'!$BA149)*100</f>
        <v>6.4966125734325848</v>
      </c>
      <c r="AR149" s="42">
        <f>('SECA - Vetor de Impacto'!AT150/'Contribuição - SECA'!$BA149)*100</f>
        <v>3.5809538832248569</v>
      </c>
      <c r="AS149" s="42">
        <f>('SECA - Vetor de Impacto'!AU150/'Contribuição - SECA'!$BA149)*100</f>
        <v>0.72090255270998549</v>
      </c>
      <c r="AT149" s="42">
        <f>('SECA - Vetor de Impacto'!AV150/'Contribuição - SECA'!$BA149)*100</f>
        <v>0</v>
      </c>
      <c r="AU149" s="42">
        <f>('SECA - Vetor de Impacto'!AW150/'Contribuição - SECA'!$BA149)*100</f>
        <v>7.6123876696875525</v>
      </c>
      <c r="AV149" s="42">
        <f>('SECA - Vetor de Impacto'!AX150/'Contribuição - SECA'!$BA149)*100</f>
        <v>7.6123876696875525</v>
      </c>
      <c r="AW149" s="42">
        <f>('SECA - Vetor de Impacto'!AY150/'Contribuição - SECA'!$BA149)*100</f>
        <v>7.6123876696875525</v>
      </c>
      <c r="AX149" s="42">
        <f>('SECA - Vetor de Impacto'!AZ150/'Contribuição - SECA'!$BA149)*100</f>
        <v>7.6123876696875525</v>
      </c>
      <c r="AY149" s="42">
        <f>('SECA - Vetor de Impacto'!BA150/'Contribuição - SECA'!$BA149)*100</f>
        <v>2.5374625565625188</v>
      </c>
      <c r="AZ149" s="42">
        <f>('SECA - Vetor de Impacto'!BB150/'Contribuição - SECA'!$BA149)*100</f>
        <v>6.8361019549440352</v>
      </c>
      <c r="BA149" s="77">
        <f>SUM('SECA - Vetor de Impacto'!AH150:BB150)</f>
        <v>13.136482840751654</v>
      </c>
      <c r="BB149" s="77">
        <f t="shared" si="13"/>
        <v>99.999999999999986</v>
      </c>
      <c r="BC149" s="42">
        <f>('SECA - Vetor de Impacto'!BC150/'Contribuição - SECA'!$BI149)*100</f>
        <v>21.142284673944484</v>
      </c>
      <c r="BD149" s="42">
        <f>('SECA - Vetor de Impacto'!BD150/'Contribuição - SECA'!$BI149)*100</f>
        <v>18.297898347846299</v>
      </c>
      <c r="BE149" s="42">
        <f>('SECA - Vetor de Impacto'!BE150/'Contribuição - SECA'!$BI149)*100</f>
        <v>18.933722562313594</v>
      </c>
      <c r="BF149" s="42">
        <f>('SECA - Vetor de Impacto'!BF150/'Contribuição - SECA'!$BI149)*100</f>
        <v>18.792756963442471</v>
      </c>
      <c r="BG149" s="42">
        <f>('SECA - Vetor de Impacto'!BG150/'Contribuição - SECA'!$BI149)*100</f>
        <v>5.5480911987552961</v>
      </c>
      <c r="BH149" s="42">
        <f>('SECA - Vetor de Impacto'!BH150/'Contribuição - SECA'!$BI149)*100</f>
        <v>17.285246253697856</v>
      </c>
      <c r="BI149" s="77">
        <f>SUM('SECA - Vetor de Impacto'!BC150:BH150)</f>
        <v>4.2184337785218142</v>
      </c>
      <c r="BJ149" s="77">
        <f t="shared" si="14"/>
        <v>100</v>
      </c>
      <c r="BL149" s="42">
        <f>('SECA - Vetor de Impacto'!AH150/'Contribuição - SECA'!$BY149)*100</f>
        <v>8.8190405506447807</v>
      </c>
      <c r="BM149" s="42">
        <f>('SECA - Vetor de Impacto'!AI150/'Contribuição - SECA'!$BY149)*100</f>
        <v>5.3343786900738532</v>
      </c>
      <c r="BN149" s="42">
        <f>('SECA - Vetor de Impacto'!AJ150/'Contribuição - SECA'!$BY149)*100</f>
        <v>11.449164393290175</v>
      </c>
      <c r="BO149" s="42">
        <f>('SECA - Vetor de Impacto'!AK150/'Contribuição - SECA'!$BY149)*100</f>
        <v>10.687584512389494</v>
      </c>
      <c r="BP149" s="42">
        <f>('SECA - Vetor de Impacto'!AL150/'Contribuição - SECA'!$BY149)*100</f>
        <v>4.9992585960904359</v>
      </c>
      <c r="BQ149" s="42">
        <f>('SECA - Vetor de Impacto'!AM150/'Contribuição - SECA'!$BY149)*100</f>
        <v>8.0560597221777392</v>
      </c>
      <c r="BR149" s="42">
        <f>('SECA - Vetor de Impacto'!AN150/'Contribuição - SECA'!$BY149)*100</f>
        <v>7.1627583278349451</v>
      </c>
      <c r="BS149" s="42">
        <f>('SECA - Vetor de Impacto'!AO150/'Contribuição - SECA'!$BY149)*100</f>
        <v>5.4594718707168148</v>
      </c>
      <c r="BT149" s="42">
        <f>('SECA - Vetor de Impacto'!AP150/'Contribuição - SECA'!$BY149)*100</f>
        <v>6.6895744154201271</v>
      </c>
      <c r="BU149" s="42">
        <f>('SECA - Vetor de Impacto'!AQ150/'Contribuição - SECA'!$BY149)*100</f>
        <v>7.8151213077909327</v>
      </c>
      <c r="BV149" s="42">
        <f>('SECA - Vetor de Impacto'!AR150/'Contribuição - SECA'!$BY149)*100</f>
        <v>6.5779619003981091</v>
      </c>
      <c r="BW149" s="42">
        <f>('SECA - Vetor de Impacto'!AS150/'Contribuição - SECA'!$BY149)*100</f>
        <v>10.92676014559339</v>
      </c>
      <c r="BX149" s="42">
        <f>('SECA - Vetor de Impacto'!AT150/'Contribuição - SECA'!$BY149)*100</f>
        <v>6.0228655675792053</v>
      </c>
      <c r="BY149" s="77">
        <f>SUM('SECA - Vetor de Impacto'!AH150:AT150)</f>
        <v>7.8104249069955198</v>
      </c>
      <c r="BZ149" s="77">
        <f t="shared" si="15"/>
        <v>100</v>
      </c>
      <c r="CA149" s="42">
        <f>('SECA - Vetor de Impacto'!AU150/'Contribuição - SECA'!$CI149)*100</f>
        <v>1.778073789529756</v>
      </c>
      <c r="CB149" s="42">
        <f>('SECA - Vetor de Impacto'!AV150/'Contribuição - SECA'!$CI149)*100</f>
        <v>0</v>
      </c>
      <c r="CC149" s="42">
        <f>('SECA - Vetor de Impacto'!AW150/'Contribuição - SECA'!$CI149)*100</f>
        <v>18.775612515629604</v>
      </c>
      <c r="CD149" s="42">
        <f>('SECA - Vetor de Impacto'!AX150/'Contribuição - SECA'!$CI149)*100</f>
        <v>18.775612515629604</v>
      </c>
      <c r="CE149" s="42">
        <f>('SECA - Vetor de Impacto'!AY150/'Contribuição - SECA'!$CI149)*100</f>
        <v>18.775612515629604</v>
      </c>
      <c r="CF149" s="42">
        <f>('SECA - Vetor de Impacto'!AZ150/'Contribuição - SECA'!$CI149)*100</f>
        <v>18.775612515629604</v>
      </c>
      <c r="CG149" s="42">
        <f>('SECA - Vetor de Impacto'!BA150/'Contribuição - SECA'!$CI149)*100</f>
        <v>6.2585375052098708</v>
      </c>
      <c r="CH149" s="42">
        <f>('SECA - Vetor de Impacto'!BB150/'Contribuição - SECA'!$CI149)*100</f>
        <v>16.860938642741953</v>
      </c>
      <c r="CI149" s="77">
        <f>SUM('SECA - Vetor de Impacto'!AU150:BB150)</f>
        <v>5.3260579337561333</v>
      </c>
      <c r="CJ149" s="77">
        <f t="shared" si="16"/>
        <v>100</v>
      </c>
    </row>
    <row r="150" spans="1:88" x14ac:dyDescent="0.25">
      <c r="A150" s="34" t="s">
        <v>1165</v>
      </c>
      <c r="B150" s="34" t="s">
        <v>1166</v>
      </c>
      <c r="C150" s="42">
        <v>5.352620722463465</v>
      </c>
      <c r="D150" s="42">
        <v>1.8823196447551664</v>
      </c>
      <c r="E150" s="42">
        <v>5.1067161977961399</v>
      </c>
      <c r="F150" s="42">
        <v>4.7949083370448715</v>
      </c>
      <c r="G150" s="42">
        <v>1.3543173080768203</v>
      </c>
      <c r="H150" s="42">
        <v>4.3969769167147215</v>
      </c>
      <c r="I150" s="42">
        <v>3.900643823745007</v>
      </c>
      <c r="J150" s="42">
        <v>2.7156306584843559</v>
      </c>
      <c r="K150" s="42">
        <v>4.7732224675924444</v>
      </c>
      <c r="L150" s="42">
        <v>3.1051471928388623</v>
      </c>
      <c r="M150" s="42">
        <v>1.7079305771919908</v>
      </c>
      <c r="N150" s="42">
        <v>5.4032272441290274</v>
      </c>
      <c r="O150" s="42">
        <v>2.1573268410525719</v>
      </c>
      <c r="P150" s="42">
        <v>0.82979012030965715</v>
      </c>
      <c r="Q150" s="42">
        <v>0</v>
      </c>
      <c r="R150" s="42">
        <v>7.1458624923753966</v>
      </c>
      <c r="S150" s="42">
        <v>4.7639083282502641</v>
      </c>
      <c r="T150" s="42">
        <v>7.1458624923753966</v>
      </c>
      <c r="U150" s="42">
        <v>0</v>
      </c>
      <c r="V150" s="42">
        <v>4.7639083282502632</v>
      </c>
      <c r="W150" s="42">
        <v>5.3160594282900542</v>
      </c>
      <c r="X150" s="42">
        <v>2.854407882629292</v>
      </c>
      <c r="Y150" s="42">
        <v>6.1616265273857946</v>
      </c>
      <c r="Z150" s="42">
        <v>5.7051364571301066</v>
      </c>
      <c r="AA150" s="42">
        <v>4.297645705048601</v>
      </c>
      <c r="AB150" s="42">
        <v>2.2805944124602342</v>
      </c>
      <c r="AC150" s="42">
        <v>2.0842098936094913</v>
      </c>
      <c r="AD150" s="74">
        <f t="shared" si="12"/>
        <v>100.00000000000001</v>
      </c>
      <c r="AF150" s="42">
        <f>('SECA - Vetor de Impacto'!AH151/'Contribuição - SECA'!$BA150)*100</f>
        <v>6.9862616633952852</v>
      </c>
      <c r="AG150" s="42">
        <f>('SECA - Vetor de Impacto'!AI151/'Contribuição - SECA'!$BA150)*100</f>
        <v>2.4568110191742827</v>
      </c>
      <c r="AH150" s="42">
        <f>('SECA - Vetor de Impacto'!AJ151/'Contribuição - SECA'!$BA150)*100</f>
        <v>6.6653061086090091</v>
      </c>
      <c r="AI150" s="42">
        <f>('SECA - Vetor de Impacto'!AK151/'Contribuição - SECA'!$BA150)*100</f>
        <v>6.2583332598192838</v>
      </c>
      <c r="AJ150" s="42">
        <f>('SECA - Vetor de Impacto'!AL151/'Contribuição - SECA'!$BA150)*100</f>
        <v>1.7676602883111099</v>
      </c>
      <c r="AK150" s="42">
        <f>('SECA - Vetor de Impacto'!AM151/'Contribuição - SECA'!$BA150)*100</f>
        <v>5.7389516016259696</v>
      </c>
      <c r="AL150" s="42">
        <f>('SECA - Vetor de Impacto'!AN151/'Contribuição - SECA'!$BA150)*100</f>
        <v>5.0911356924701927</v>
      </c>
      <c r="AM150" s="42">
        <f>('SECA - Vetor de Impacto'!AO151/'Contribuição - SECA'!$BA150)*100</f>
        <v>3.5444518386459705</v>
      </c>
      <c r="AN150" s="42">
        <f>('SECA - Vetor de Impacto'!AP151/'Contribuição - SECA'!$BA150)*100</f>
        <v>6.2300287775388421</v>
      </c>
      <c r="AO150" s="42">
        <f>('SECA - Vetor de Impacto'!AQ151/'Contribuição - SECA'!$BA150)*100</f>
        <v>4.0528503544980437</v>
      </c>
      <c r="AP150" s="42">
        <f>('SECA - Vetor de Impacto'!AR151/'Contribuição - SECA'!$BA150)*100</f>
        <v>2.2291977208662441</v>
      </c>
      <c r="AQ150" s="42">
        <f>('SECA - Vetor de Impacto'!AS151/'Contribuição - SECA'!$BA150)*100</f>
        <v>7.0523134949300958</v>
      </c>
      <c r="AR150" s="42">
        <f>('SECA - Vetor de Impacto'!AT151/'Contribuição - SECA'!$BA150)*100</f>
        <v>2.815751495675324</v>
      </c>
      <c r="AS150" s="42">
        <f>('SECA - Vetor de Impacto'!AU151/'Contribuição - SECA'!$BA150)*100</f>
        <v>1.0830453355035166</v>
      </c>
      <c r="AT150" s="42">
        <f>('SECA - Vetor de Impacto'!AV151/'Contribuição - SECA'!$BA150)*100</f>
        <v>0</v>
      </c>
      <c r="AU150" s="42">
        <f>('SECA - Vetor de Impacto'!AW151/'Contribuição - SECA'!$BA150)*100</f>
        <v>9.3268078892390207</v>
      </c>
      <c r="AV150" s="42">
        <f>('SECA - Vetor de Impacto'!AX151/'Contribuição - SECA'!$BA150)*100</f>
        <v>6.217871926159348</v>
      </c>
      <c r="AW150" s="42">
        <f>('SECA - Vetor de Impacto'!AY151/'Contribuição - SECA'!$BA150)*100</f>
        <v>9.3268078892390207</v>
      </c>
      <c r="AX150" s="42">
        <f>('SECA - Vetor de Impacto'!AZ151/'Contribuição - SECA'!$BA150)*100</f>
        <v>0</v>
      </c>
      <c r="AY150" s="42">
        <f>('SECA - Vetor de Impacto'!BA151/'Contribuição - SECA'!$BA150)*100</f>
        <v>6.2178719261593463</v>
      </c>
      <c r="AZ150" s="42">
        <f>('SECA - Vetor de Impacto'!BB151/'Contribuição - SECA'!$BA150)*100</f>
        <v>6.9385417181400815</v>
      </c>
      <c r="BA150" s="77">
        <f>SUM('SECA - Vetor de Impacto'!AH151:BB151)</f>
        <v>10.721781898754115</v>
      </c>
      <c r="BB150" s="77">
        <f t="shared" si="13"/>
        <v>99.999999999999986</v>
      </c>
      <c r="BC150" s="42">
        <f>('SECA - Vetor de Impacto'!BC151/'Contribuição - SECA'!$BI150)*100</f>
        <v>12.206868634628929</v>
      </c>
      <c r="BD150" s="42">
        <f>('SECA - Vetor de Impacto'!BD151/'Contribuição - SECA'!$BI150)*100</f>
        <v>26.350181434533077</v>
      </c>
      <c r="BE150" s="42">
        <f>('SECA - Vetor de Impacto'!BE151/'Contribuição - SECA'!$BI150)*100</f>
        <v>24.398002716651003</v>
      </c>
      <c r="BF150" s="42">
        <f>('SECA - Vetor de Impacto'!BF151/'Contribuição - SECA'!$BI150)*100</f>
        <v>18.378871806989995</v>
      </c>
      <c r="BG150" s="42">
        <f>('SECA - Vetor de Impacto'!BG151/'Contribuição - SECA'!$BI150)*100</f>
        <v>9.7529566713946476</v>
      </c>
      <c r="BH150" s="42">
        <f>('SECA - Vetor de Impacto'!BH151/'Contribuição - SECA'!$BI150)*100</f>
        <v>8.9131187358023301</v>
      </c>
      <c r="BI150" s="77">
        <f>SUM('SECA - Vetor de Impacto'!BC151:BH151)</f>
        <v>3.2723300935630575</v>
      </c>
      <c r="BJ150" s="77">
        <f t="shared" si="14"/>
        <v>99.999999999999972</v>
      </c>
      <c r="BL150" s="42">
        <f>('SECA - Vetor de Impacto'!AH151/'Contribuição - SECA'!$BY150)*100</f>
        <v>11.473756419218308</v>
      </c>
      <c r="BM150" s="42">
        <f>('SECA - Vetor de Impacto'!AI151/'Contribuição - SECA'!$BY150)*100</f>
        <v>4.034897712141742</v>
      </c>
      <c r="BN150" s="42">
        <f>('SECA - Vetor de Impacto'!AJ151/'Contribuição - SECA'!$BY150)*100</f>
        <v>10.946641055602926</v>
      </c>
      <c r="BO150" s="42">
        <f>('SECA - Vetor de Impacto'!AK151/'Contribuição - SECA'!$BY150)*100</f>
        <v>10.278256795002626</v>
      </c>
      <c r="BP150" s="42">
        <f>('SECA - Vetor de Impacto'!AL151/'Contribuição - SECA'!$BY150)*100</f>
        <v>2.9030838747814784</v>
      </c>
      <c r="BQ150" s="42">
        <f>('SECA - Vetor de Impacto'!AM151/'Contribuição - SECA'!$BY150)*100</f>
        <v>9.4252600247923883</v>
      </c>
      <c r="BR150" s="42">
        <f>('SECA - Vetor de Impacto'!AN151/'Contribuição - SECA'!$BY150)*100</f>
        <v>8.3613316602004009</v>
      </c>
      <c r="BS150" s="42">
        <f>('SECA - Vetor de Impacto'!AO151/'Contribuição - SECA'!$BY150)*100</f>
        <v>5.8211643072798713</v>
      </c>
      <c r="BT150" s="42">
        <f>('SECA - Vetor de Impacto'!AP151/'Contribuição - SECA'!$BY150)*100</f>
        <v>10.231771456934135</v>
      </c>
      <c r="BU150" s="42">
        <f>('SECA - Vetor de Impacto'!AQ151/'Contribuição - SECA'!$BY150)*100</f>
        <v>6.6561231187057608</v>
      </c>
      <c r="BV150" s="42">
        <f>('SECA - Vetor de Impacto'!AR151/'Contribuição - SECA'!$BY150)*100</f>
        <v>3.6610812608850205</v>
      </c>
      <c r="BW150" s="42">
        <f>('SECA - Vetor de Impacto'!AS151/'Contribuição - SECA'!$BY150)*100</f>
        <v>11.582235411644902</v>
      </c>
      <c r="BX150" s="42">
        <f>('SECA - Vetor de Impacto'!AT151/'Contribuição - SECA'!$BY150)*100</f>
        <v>4.6243969028104157</v>
      </c>
      <c r="BY150" s="77">
        <f>SUM('SECA - Vetor de Impacto'!AH151:AT151)</f>
        <v>6.5283914967104186</v>
      </c>
      <c r="BZ150" s="77">
        <f t="shared" si="15"/>
        <v>99.999999999999986</v>
      </c>
      <c r="CA150" s="42">
        <f>('SECA - Vetor de Impacto'!AU151/'Contribuição - SECA'!$CI150)*100</f>
        <v>2.7691616473563623</v>
      </c>
      <c r="CB150" s="42">
        <f>('SECA - Vetor de Impacto'!AV151/'Contribuição - SECA'!$CI150)*100</f>
        <v>0</v>
      </c>
      <c r="CC150" s="42">
        <f>('SECA - Vetor de Impacto'!AW151/'Contribuição - SECA'!$CI150)*100</f>
        <v>23.847052244709644</v>
      </c>
      <c r="CD150" s="42">
        <f>('SECA - Vetor de Impacto'!AX151/'Contribuição - SECA'!$CI150)*100</f>
        <v>15.898034829806432</v>
      </c>
      <c r="CE150" s="42">
        <f>('SECA - Vetor de Impacto'!AY151/'Contribuição - SECA'!$CI150)*100</f>
        <v>23.847052244709644</v>
      </c>
      <c r="CF150" s="42">
        <f>('SECA - Vetor de Impacto'!AZ151/'Contribuição - SECA'!$CI150)*100</f>
        <v>0</v>
      </c>
      <c r="CG150" s="42">
        <f>('SECA - Vetor de Impacto'!BA151/'Contribuição - SECA'!$CI150)*100</f>
        <v>15.898034829806429</v>
      </c>
      <c r="CH150" s="42">
        <f>('SECA - Vetor de Impacto'!BB151/'Contribuição - SECA'!$CI150)*100</f>
        <v>17.740664203611491</v>
      </c>
      <c r="CI150" s="77">
        <f>SUM('SECA - Vetor de Impacto'!AU151:BB151)</f>
        <v>4.1933904020436961</v>
      </c>
      <c r="CJ150" s="77">
        <f t="shared" si="16"/>
        <v>100.00000000000001</v>
      </c>
    </row>
    <row r="151" spans="1:88" x14ac:dyDescent="0.25">
      <c r="A151" s="34" t="s">
        <v>1167</v>
      </c>
      <c r="B151" s="34" t="s">
        <v>1168</v>
      </c>
      <c r="C151" s="42">
        <v>5.4227201847975248</v>
      </c>
      <c r="D151" s="42">
        <v>0.59988135031296064</v>
      </c>
      <c r="E151" s="42">
        <v>4.6007683472600398</v>
      </c>
      <c r="F151" s="42">
        <v>4.8443422507350116</v>
      </c>
      <c r="G151" s="42">
        <v>1.0098606282444871</v>
      </c>
      <c r="H151" s="42">
        <v>3.5286517091280567</v>
      </c>
      <c r="I151" s="42">
        <v>4.7320294236921612</v>
      </c>
      <c r="J151" s="42">
        <v>3.4492464152267299</v>
      </c>
      <c r="K151" s="42">
        <v>4.3525856145749753</v>
      </c>
      <c r="L151" s="42">
        <v>3.4549513781501604</v>
      </c>
      <c r="M151" s="42">
        <v>2.9718098295365256</v>
      </c>
      <c r="N151" s="42">
        <v>4.7030439051272825</v>
      </c>
      <c r="O151" s="42">
        <v>2.7391073928801055</v>
      </c>
      <c r="P151" s="42">
        <v>2.6435895006410082</v>
      </c>
      <c r="Q151" s="42">
        <v>0</v>
      </c>
      <c r="R151" s="42">
        <v>0</v>
      </c>
      <c r="S151" s="42">
        <v>6.1869759553260435</v>
      </c>
      <c r="T151" s="42">
        <v>6.1869759553260435</v>
      </c>
      <c r="U151" s="42">
        <v>6.1869759553260435</v>
      </c>
      <c r="V151" s="42">
        <v>2.8356973128577692</v>
      </c>
      <c r="W151" s="42">
        <v>6.0841376308215249</v>
      </c>
      <c r="X151" s="42">
        <v>1.7171840977936594</v>
      </c>
      <c r="Y151" s="42">
        <v>6.1610259817615587</v>
      </c>
      <c r="Z151" s="42">
        <v>5.3997245281891653</v>
      </c>
      <c r="AA151" s="42">
        <v>4.473440764481099</v>
      </c>
      <c r="AB151" s="42">
        <v>2.1062045805365259</v>
      </c>
      <c r="AC151" s="42">
        <v>3.6090693072735252</v>
      </c>
      <c r="AD151" s="74">
        <f t="shared" si="12"/>
        <v>100</v>
      </c>
      <c r="AF151" s="42">
        <f>('SECA - Vetor de Impacto'!AH152/'Contribuição - SECA'!$BA151)*100</f>
        <v>7.0854341700289218</v>
      </c>
      <c r="AG151" s="42">
        <f>('SECA - Vetor de Impacto'!AI152/'Contribuição - SECA'!$BA151)*100</f>
        <v>0.78381691708646484</v>
      </c>
      <c r="AH151" s="42">
        <f>('SECA - Vetor de Impacto'!AJ152/'Contribuição - SECA'!$BA151)*100</f>
        <v>6.0114555324932262</v>
      </c>
      <c r="AI151" s="42">
        <f>('SECA - Vetor de Impacto'!AK152/'Contribuição - SECA'!$BA151)*100</f>
        <v>6.3297140447888092</v>
      </c>
      <c r="AJ151" s="42">
        <f>('SECA - Vetor de Impacto'!AL152/'Contribuição - SECA'!$BA151)*100</f>
        <v>1.3195040050914093</v>
      </c>
      <c r="AK151" s="42">
        <f>('SECA - Vetor de Impacto'!AM152/'Contribuição - SECA'!$BA151)*100</f>
        <v>4.6106065852483997</v>
      </c>
      <c r="AL151" s="42">
        <f>('SECA - Vetor de Impacto'!AN152/'Contribuição - SECA'!$BA151)*100</f>
        <v>6.1829638686146957</v>
      </c>
      <c r="AM151" s="42">
        <f>('SECA - Vetor de Impacto'!AO152/'Contribuição - SECA'!$BA151)*100</f>
        <v>4.5068540471279661</v>
      </c>
      <c r="AN151" s="42">
        <f>('SECA - Vetor de Impacto'!AP152/'Contribuição - SECA'!$BA151)*100</f>
        <v>5.6871750321812655</v>
      </c>
      <c r="AO151" s="42">
        <f>('SECA - Vetor de Impacto'!AQ152/'Contribuição - SECA'!$BA151)*100</f>
        <v>4.5143082652802775</v>
      </c>
      <c r="AP151" s="42">
        <f>('SECA - Vetor de Impacto'!AR152/'Contribuição - SECA'!$BA151)*100</f>
        <v>3.8830258976034808</v>
      </c>
      <c r="AQ151" s="42">
        <f>('SECA - Vetor de Impacto'!AS152/'Contribuição - SECA'!$BA151)*100</f>
        <v>6.1450908129015565</v>
      </c>
      <c r="AR151" s="42">
        <f>('SECA - Vetor de Impacto'!AT152/'Contribuição - SECA'!$BA151)*100</f>
        <v>3.5789722603243979</v>
      </c>
      <c r="AS151" s="42">
        <f>('SECA - Vetor de Impacto'!AU152/'Contribuição - SECA'!$BA151)*100</f>
        <v>3.4541666803836524</v>
      </c>
      <c r="AT151" s="42">
        <f>('SECA - Vetor de Impacto'!AV152/'Contribuição - SECA'!$BA151)*100</f>
        <v>0</v>
      </c>
      <c r="AU151" s="42">
        <f>('SECA - Vetor de Impacto'!AW152/'Contribuição - SECA'!$BA151)*100</f>
        <v>0</v>
      </c>
      <c r="AV151" s="42">
        <f>('SECA - Vetor de Impacto'!AX152/'Contribuição - SECA'!$BA151)*100</f>
        <v>8.0840259775733365</v>
      </c>
      <c r="AW151" s="42">
        <f>('SECA - Vetor de Impacto'!AY152/'Contribuição - SECA'!$BA151)*100</f>
        <v>8.0840259775733365</v>
      </c>
      <c r="AX151" s="42">
        <f>('SECA - Vetor de Impacto'!AZ152/'Contribuição - SECA'!$BA151)*100</f>
        <v>8.0840259775733365</v>
      </c>
      <c r="AY151" s="42">
        <f>('SECA - Vetor de Impacto'!BA152/'Contribuição - SECA'!$BA151)*100</f>
        <v>3.7051785730544449</v>
      </c>
      <c r="AZ151" s="42">
        <f>('SECA - Vetor de Impacto'!BB152/'Contribuição - SECA'!$BA151)*100</f>
        <v>7.9496553750709982</v>
      </c>
      <c r="BA151" s="77">
        <f>SUM('SECA - Vetor de Impacto'!AH152:BB152)</f>
        <v>12.370074054365917</v>
      </c>
      <c r="BB151" s="77">
        <f t="shared" si="13"/>
        <v>99.999999999999972</v>
      </c>
      <c r="BC151" s="42">
        <f>('SECA - Vetor de Impacto'!BC152/'Contribuição - SECA'!$BI151)*100</f>
        <v>7.3175512991455482</v>
      </c>
      <c r="BD151" s="42">
        <f>('SECA - Vetor de Impacto'!BD152/'Contribuição - SECA'!$BI151)*100</f>
        <v>26.254391555823808</v>
      </c>
      <c r="BE151" s="42">
        <f>('SECA - Vetor de Impacto'!BE152/'Contribuição - SECA'!$BI151)*100</f>
        <v>23.01020681885365</v>
      </c>
      <c r="BF151" s="42">
        <f>('SECA - Vetor de Impacto'!BF152/'Contribuição - SECA'!$BI151)*100</f>
        <v>19.0629719433337</v>
      </c>
      <c r="BG151" s="42">
        <f>('SECA - Vetor de Impacto'!BG152/'Contribuição - SECA'!$BI151)*100</f>
        <v>8.9753102677656695</v>
      </c>
      <c r="BH151" s="42">
        <f>('SECA - Vetor de Impacto'!BH152/'Contribuição - SECA'!$BI151)*100</f>
        <v>15.379568115077626</v>
      </c>
      <c r="BI151" s="77">
        <f>SUM('SECA - Vetor de Impacto'!BC152:BH152)</f>
        <v>3.7929110165418249</v>
      </c>
      <c r="BJ151" s="77">
        <f t="shared" si="14"/>
        <v>100.00000000000001</v>
      </c>
      <c r="BL151" s="42">
        <f>('SECA - Vetor de Impacto'!AH152/'Contribuição - SECA'!$BY151)*100</f>
        <v>11.684630929960255</v>
      </c>
      <c r="BM151" s="42">
        <f>('SECA - Vetor de Impacto'!AI152/'Contribuição - SECA'!$BY151)*100</f>
        <v>1.2925970622315743</v>
      </c>
      <c r="BN151" s="42">
        <f>('SECA - Vetor de Impacto'!AJ152/'Contribuição - SECA'!$BY151)*100</f>
        <v>9.9135264774839236</v>
      </c>
      <c r="BO151" s="42">
        <f>('SECA - Vetor de Impacto'!AK152/'Contribuição - SECA'!$BY151)*100</f>
        <v>10.438368451490568</v>
      </c>
      <c r="BP151" s="42">
        <f>('SECA - Vetor de Impacto'!AL152/'Contribuição - SECA'!$BY151)*100</f>
        <v>2.1760017721023552</v>
      </c>
      <c r="BQ151" s="42">
        <f>('SECA - Vetor de Impacto'!AM152/'Contribuição - SECA'!$BY151)*100</f>
        <v>7.6033782855189482</v>
      </c>
      <c r="BR151" s="42">
        <f>('SECA - Vetor de Impacto'!AN152/'Contribuição - SECA'!$BY151)*100</f>
        <v>10.196361877672642</v>
      </c>
      <c r="BS151" s="42">
        <f>('SECA - Vetor de Impacto'!AO152/'Contribuição - SECA'!$BY151)*100</f>
        <v>7.4322793680931243</v>
      </c>
      <c r="BT151" s="42">
        <f>('SECA - Vetor de Impacto'!AP152/'Contribuição - SECA'!$BY151)*100</f>
        <v>9.3787536078190215</v>
      </c>
      <c r="BU151" s="42">
        <f>('SECA - Vetor de Impacto'!AQ152/'Contribuição - SECA'!$BY151)*100</f>
        <v>7.4445721628451507</v>
      </c>
      <c r="BV151" s="42">
        <f>('SECA - Vetor de Impacto'!AR152/'Contribuição - SECA'!$BY151)*100</f>
        <v>6.4035207181649829</v>
      </c>
      <c r="BW151" s="42">
        <f>('SECA - Vetor de Impacto'!AS152/'Contribuição - SECA'!$BY151)*100</f>
        <v>10.133905199990172</v>
      </c>
      <c r="BX151" s="42">
        <f>('SECA - Vetor de Impacto'!AT152/'Contribuição - SECA'!$BY151)*100</f>
        <v>5.9021040866272738</v>
      </c>
      <c r="BY151" s="77">
        <f>SUM('SECA - Vetor de Impacto'!AH152:AT152)</f>
        <v>7.501079487744728</v>
      </c>
      <c r="BZ151" s="77">
        <f t="shared" si="15"/>
        <v>99.999999999999986</v>
      </c>
      <c r="CA151" s="42">
        <f>('SECA - Vetor de Impacto'!AU152/'Contribuição - SECA'!$CI151)*100</f>
        <v>8.7755895078190953</v>
      </c>
      <c r="CB151" s="42">
        <f>('SECA - Vetor de Impacto'!AV152/'Contribuição - SECA'!$CI151)*100</f>
        <v>0</v>
      </c>
      <c r="CC151" s="42">
        <f>('SECA - Vetor de Impacto'!AW152/'Contribuição - SECA'!$CI151)*100</f>
        <v>0</v>
      </c>
      <c r="CD151" s="42">
        <f>('SECA - Vetor de Impacto'!AX152/'Contribuição - SECA'!$CI151)*100</f>
        <v>20.538121090858905</v>
      </c>
      <c r="CE151" s="42">
        <f>('SECA - Vetor de Impacto'!AY152/'Contribuição - SECA'!$CI151)*100</f>
        <v>20.538121090858905</v>
      </c>
      <c r="CF151" s="42">
        <f>('SECA - Vetor de Impacto'!AZ152/'Contribuição - SECA'!$CI151)*100</f>
        <v>20.538121090858905</v>
      </c>
      <c r="CG151" s="42">
        <f>('SECA - Vetor de Impacto'!BA152/'Contribuição - SECA'!$CI151)*100</f>
        <v>9.4133054999769961</v>
      </c>
      <c r="CH151" s="42">
        <f>('SECA - Vetor de Impacto'!BB152/'Contribuição - SECA'!$CI151)*100</f>
        <v>20.196741719627205</v>
      </c>
      <c r="CI151" s="77">
        <f>SUM('SECA - Vetor de Impacto'!AU152:BB152)</f>
        <v>4.8689945666211862</v>
      </c>
      <c r="CJ151" s="77">
        <f t="shared" si="16"/>
        <v>100.00000000000003</v>
      </c>
    </row>
    <row r="152" spans="1:88" x14ac:dyDescent="0.25">
      <c r="A152" s="34" t="s">
        <v>1169</v>
      </c>
      <c r="B152" s="34" t="s">
        <v>1170</v>
      </c>
      <c r="C152" s="42">
        <v>2.6478781163346219</v>
      </c>
      <c r="D152" s="42">
        <v>4.212898480317536</v>
      </c>
      <c r="E152" s="42">
        <v>3.3990483526435162</v>
      </c>
      <c r="F152" s="42">
        <v>3.2573608222052606</v>
      </c>
      <c r="G152" s="42">
        <v>1.2818504014249479</v>
      </c>
      <c r="H152" s="42">
        <v>3.5967909120445967</v>
      </c>
      <c r="I152" s="42">
        <v>5.5163147965283388</v>
      </c>
      <c r="J152" s="42">
        <v>3.8009377268516391</v>
      </c>
      <c r="K152" s="42">
        <v>2.5126520894570836</v>
      </c>
      <c r="L152" s="42">
        <v>4.6266045194412477</v>
      </c>
      <c r="M152" s="42">
        <v>4.8355114423951759</v>
      </c>
      <c r="N152" s="42">
        <v>5.5143233035705528</v>
      </c>
      <c r="O152" s="42">
        <v>5.2768575292973789</v>
      </c>
      <c r="P152" s="42">
        <v>0.43225214834010461</v>
      </c>
      <c r="Q152" s="42">
        <v>6.7264500978538617</v>
      </c>
      <c r="R152" s="42">
        <v>0</v>
      </c>
      <c r="S152" s="42">
        <v>4.4843000652359084</v>
      </c>
      <c r="T152" s="42">
        <v>6.7264500978538617</v>
      </c>
      <c r="U152" s="42">
        <v>6.7264500978538617</v>
      </c>
      <c r="V152" s="42">
        <v>3.643493803004175</v>
      </c>
      <c r="W152" s="42">
        <v>2.8918296242794881</v>
      </c>
      <c r="X152" s="42">
        <v>2.9138685341253932</v>
      </c>
      <c r="Y152" s="42">
        <v>2.9914546707679133</v>
      </c>
      <c r="Z152" s="42">
        <v>2.7949841150338597</v>
      </c>
      <c r="AA152" s="42">
        <v>3.1010468081850693</v>
      </c>
      <c r="AB152" s="42">
        <v>3.0054351501049172</v>
      </c>
      <c r="AC152" s="42">
        <v>3.0829562948496867</v>
      </c>
      <c r="AD152" s="74">
        <f t="shared" si="12"/>
        <v>99.999999999999986</v>
      </c>
      <c r="AF152" s="42">
        <f>('SECA - Vetor de Impacto'!AH153/'Contribuição - SECA'!$BA152)*100</f>
        <v>3.2247837189335096</v>
      </c>
      <c r="AG152" s="42">
        <f>('SECA - Vetor de Impacto'!AI153/'Contribuição - SECA'!$BA152)*100</f>
        <v>5.1307823970591118</v>
      </c>
      <c r="AH152" s="42">
        <f>('SECA - Vetor de Impacto'!AJ153/'Contribuição - SECA'!$BA152)*100</f>
        <v>4.1396149316139343</v>
      </c>
      <c r="AI152" s="42">
        <f>('SECA - Vetor de Impacto'!AK153/'Contribuição - SECA'!$BA152)*100</f>
        <v>3.9670572755365945</v>
      </c>
      <c r="AJ152" s="42">
        <f>('SECA - Vetor de Impacto'!AL153/'Contribuição - SECA'!$BA152)*100</f>
        <v>1.5611331500204015</v>
      </c>
      <c r="AK152" s="42">
        <f>('SECA - Vetor de Impacto'!AM153/'Contribuição - SECA'!$BA152)*100</f>
        <v>4.3804405882644613</v>
      </c>
      <c r="AL152" s="42">
        <f>('SECA - Vetor de Impacto'!AN153/'Contribuição - SECA'!$BA152)*100</f>
        <v>6.7181801286916007</v>
      </c>
      <c r="AM152" s="42">
        <f>('SECA - Vetor de Impacto'!AO153/'Contribuição - SECA'!$BA152)*100</f>
        <v>4.6290658254310388</v>
      </c>
      <c r="AN152" s="42">
        <f>('SECA - Vetor de Impacto'!AP153/'Contribuição - SECA'!$BA152)*100</f>
        <v>3.0600953644504889</v>
      </c>
      <c r="AO152" s="42">
        <f>('SECA - Vetor de Impacto'!AQ153/'Contribuição - SECA'!$BA152)*100</f>
        <v>5.6346245079027124</v>
      </c>
      <c r="AP152" s="42">
        <f>('SECA - Vetor de Impacto'!AR153/'Contribuição - SECA'!$BA152)*100</f>
        <v>5.8890469602650128</v>
      </c>
      <c r="AQ152" s="42">
        <f>('SECA - Vetor de Impacto'!AS153/'Contribuição - SECA'!$BA152)*100</f>
        <v>6.7157547398389115</v>
      </c>
      <c r="AR152" s="42">
        <f>('SECA - Vetor de Impacto'!AT153/'Contribuição - SECA'!$BA152)*100</f>
        <v>6.4265511855076003</v>
      </c>
      <c r="AS152" s="42">
        <f>('SECA - Vetor de Impacto'!AU153/'Contribuição - SECA'!$BA152)*100</f>
        <v>0.52642894770804738</v>
      </c>
      <c r="AT152" s="42">
        <f>('SECA - Vetor de Impacto'!AV153/'Contribuição - SECA'!$BA152)*100</f>
        <v>8.1919732739830664</v>
      </c>
      <c r="AU152" s="42">
        <f>('SECA - Vetor de Impacto'!AW153/'Contribuição - SECA'!$BA152)*100</f>
        <v>0</v>
      </c>
      <c r="AV152" s="42">
        <f>('SECA - Vetor de Impacto'!AX153/'Contribuição - SECA'!$BA152)*100</f>
        <v>5.4613155159887112</v>
      </c>
      <c r="AW152" s="42">
        <f>('SECA - Vetor de Impacto'!AY153/'Contribuição - SECA'!$BA152)*100</f>
        <v>8.1919732739830664</v>
      </c>
      <c r="AX152" s="42">
        <f>('SECA - Vetor de Impacto'!AZ153/'Contribuição - SECA'!$BA152)*100</f>
        <v>8.1919732739830664</v>
      </c>
      <c r="AY152" s="42">
        <f>('SECA - Vetor de Impacto'!BA153/'Contribuição - SECA'!$BA152)*100</f>
        <v>4.437318856740827</v>
      </c>
      <c r="AZ152" s="42">
        <f>('SECA - Vetor de Impacto'!BB153/'Contribuição - SECA'!$BA152)*100</f>
        <v>3.5218860840978388</v>
      </c>
      <c r="BA152" s="77">
        <f>SUM('SECA - Vetor de Impacto'!AH153:BB153)</f>
        <v>12.207071074998566</v>
      </c>
      <c r="BB152" s="77">
        <f t="shared" si="13"/>
        <v>100.00000000000001</v>
      </c>
      <c r="BC152" s="42">
        <f>('SECA - Vetor de Impacto'!BC153/'Contribuição - SECA'!$BI152)*100</f>
        <v>16.28792607599879</v>
      </c>
      <c r="BD152" s="42">
        <f>('SECA - Vetor de Impacto'!BD153/'Contribuição - SECA'!$BI152)*100</f>
        <v>16.721616629761201</v>
      </c>
      <c r="BE152" s="42">
        <f>('SECA - Vetor de Impacto'!BE153/'Contribuição - SECA'!$BI152)*100</f>
        <v>15.62338661340009</v>
      </c>
      <c r="BF152" s="42">
        <f>('SECA - Vetor de Impacto'!BF153/'Contribuição - SECA'!$BI152)*100</f>
        <v>17.33421414809678</v>
      </c>
      <c r="BG152" s="42">
        <f>('SECA - Vetor de Impacto'!BG153/'Contribuição - SECA'!$BI152)*100</f>
        <v>16.799764635164095</v>
      </c>
      <c r="BH152" s="42">
        <f>('SECA - Vetor de Impacto'!BH153/'Contribuição - SECA'!$BI152)*100</f>
        <v>17.23309189757904</v>
      </c>
      <c r="BI152" s="77">
        <f>SUM('SECA - Vetor de Impacto'!BC153:BH153)</f>
        <v>2.659611728744518</v>
      </c>
      <c r="BJ152" s="77">
        <f t="shared" si="14"/>
        <v>100</v>
      </c>
      <c r="BL152" s="42">
        <f>('SECA - Vetor de Impacto'!AH153/'Contribuição - SECA'!$BY152)*100</f>
        <v>5.2455013406753865</v>
      </c>
      <c r="BM152" s="42">
        <f>('SECA - Vetor de Impacto'!AI153/'Contribuição - SECA'!$BY152)*100</f>
        <v>8.3458390664996287</v>
      </c>
      <c r="BN152" s="42">
        <f>('SECA - Vetor de Impacto'!AJ153/'Contribuição - SECA'!$BY152)*100</f>
        <v>6.7335851226767049</v>
      </c>
      <c r="BO152" s="42">
        <f>('SECA - Vetor de Impacto'!AK153/'Contribuição - SECA'!$BY152)*100</f>
        <v>6.4528991929558632</v>
      </c>
      <c r="BP152" s="42">
        <f>('SECA - Vetor de Impacto'!AL153/'Contribuição - SECA'!$BY152)*100</f>
        <v>2.5393721703956698</v>
      </c>
      <c r="BQ152" s="42">
        <f>('SECA - Vetor de Impacto'!AM153/'Contribuição - SECA'!$BY152)*100</f>
        <v>7.1253172247127292</v>
      </c>
      <c r="BR152" s="42">
        <f>('SECA - Vetor de Impacto'!AN153/'Contribuição - SECA'!$BY152)*100</f>
        <v>10.927933760346901</v>
      </c>
      <c r="BS152" s="42">
        <f>('SECA - Vetor de Impacto'!AO153/'Contribuição - SECA'!$BY152)*100</f>
        <v>7.5297362892304349</v>
      </c>
      <c r="BT152" s="42">
        <f>('SECA - Vetor de Impacto'!AP153/'Contribuição - SECA'!$BY152)*100</f>
        <v>4.9776157832154251</v>
      </c>
      <c r="BU152" s="42">
        <f>('SECA - Vetor de Impacto'!AQ153/'Contribuição - SECA'!$BY152)*100</f>
        <v>9.1653992907719335</v>
      </c>
      <c r="BV152" s="42">
        <f>('SECA - Vetor de Impacto'!AR153/'Contribuição - SECA'!$BY152)*100</f>
        <v>9.5792482280289519</v>
      </c>
      <c r="BW152" s="42">
        <f>('SECA - Vetor de Impacto'!AS153/'Contribuição - SECA'!$BY152)*100</f>
        <v>10.923988571587806</v>
      </c>
      <c r="BX152" s="42">
        <f>('SECA - Vetor de Impacto'!AT153/'Contribuição - SECA'!$BY152)*100</f>
        <v>10.453563958902565</v>
      </c>
      <c r="BY152" s="77">
        <f>SUM('SECA - Vetor de Impacto'!AH153:AT153)</f>
        <v>7.5045570483928383</v>
      </c>
      <c r="BZ152" s="77">
        <f t="shared" si="15"/>
        <v>100.00000000000001</v>
      </c>
      <c r="CA152" s="42">
        <f>('SECA - Vetor de Impacto'!AU153/'Contribuição - SECA'!$CI152)*100</f>
        <v>1.3665361855916107</v>
      </c>
      <c r="CB152" s="42">
        <f>('SECA - Vetor de Impacto'!AV153/'Contribuição - SECA'!$CI152)*100</f>
        <v>21.265220993328953</v>
      </c>
      <c r="CC152" s="42">
        <f>('SECA - Vetor de Impacto'!AW153/'Contribuição - SECA'!$CI152)*100</f>
        <v>0</v>
      </c>
      <c r="CD152" s="42">
        <f>('SECA - Vetor de Impacto'!AX153/'Contribuição - SECA'!$CI152)*100</f>
        <v>14.176813995552633</v>
      </c>
      <c r="CE152" s="42">
        <f>('SECA - Vetor de Impacto'!AY153/'Contribuição - SECA'!$CI152)*100</f>
        <v>21.265220993328953</v>
      </c>
      <c r="CF152" s="42">
        <f>('SECA - Vetor de Impacto'!AZ153/'Contribuição - SECA'!$CI152)*100</f>
        <v>21.265220993328953</v>
      </c>
      <c r="CG152" s="42">
        <f>('SECA - Vetor de Impacto'!BA153/'Contribuição - SECA'!$CI152)*100</f>
        <v>11.518661371386514</v>
      </c>
      <c r="CH152" s="42">
        <f>('SECA - Vetor de Impacto'!BB153/'Contribuição - SECA'!$CI152)*100</f>
        <v>9.1423254674823848</v>
      </c>
      <c r="CI152" s="77">
        <f>SUM('SECA - Vetor de Impacto'!AU153:BB153)</f>
        <v>4.702514026605729</v>
      </c>
      <c r="CJ152" s="77">
        <f t="shared" si="16"/>
        <v>100</v>
      </c>
    </row>
    <row r="153" spans="1:88" x14ac:dyDescent="0.25">
      <c r="A153" s="34" t="s">
        <v>1171</v>
      </c>
      <c r="B153" s="34" t="s">
        <v>1172</v>
      </c>
      <c r="C153" s="42">
        <v>5.5081868778856693</v>
      </c>
      <c r="D153" s="42">
        <v>0.70199302069622249</v>
      </c>
      <c r="E153" s="42">
        <v>5.0134907980493582</v>
      </c>
      <c r="F153" s="42">
        <v>5.5903765425286593</v>
      </c>
      <c r="G153" s="42">
        <v>1.1361347690090446</v>
      </c>
      <c r="H153" s="42">
        <v>5.3272893799273309</v>
      </c>
      <c r="I153" s="42">
        <v>3.7470061448606002</v>
      </c>
      <c r="J153" s="42">
        <v>0.64914385367364646</v>
      </c>
      <c r="K153" s="42">
        <v>3.2620813439110403</v>
      </c>
      <c r="L153" s="42">
        <v>5.008029785595415</v>
      </c>
      <c r="M153" s="42">
        <v>4.6247335224154451</v>
      </c>
      <c r="N153" s="42">
        <v>5.8035164501780887</v>
      </c>
      <c r="O153" s="42">
        <v>4.79532248511729</v>
      </c>
      <c r="P153" s="42">
        <v>0.18892451547967953</v>
      </c>
      <c r="Q153" s="42">
        <v>0</v>
      </c>
      <c r="R153" s="42">
        <v>0</v>
      </c>
      <c r="S153" s="42">
        <v>6.2065201937213326</v>
      </c>
      <c r="T153" s="42">
        <v>6.2065201937213326</v>
      </c>
      <c r="U153" s="42">
        <v>6.2065201937213326</v>
      </c>
      <c r="V153" s="42">
        <v>3.8790751210758332</v>
      </c>
      <c r="W153" s="42">
        <v>5.7269507986988417</v>
      </c>
      <c r="X153" s="42">
        <v>0.66681621916014377</v>
      </c>
      <c r="Y153" s="42">
        <v>5.8471113663755441</v>
      </c>
      <c r="Z153" s="42">
        <v>5.1618981206956409</v>
      </c>
      <c r="AA153" s="42">
        <v>3.9086455462470302</v>
      </c>
      <c r="AB153" s="42">
        <v>2.3769651805741292</v>
      </c>
      <c r="AC153" s="42">
        <v>2.4567475766813605</v>
      </c>
      <c r="AD153" s="74">
        <f t="shared" si="12"/>
        <v>99.999999999999986</v>
      </c>
      <c r="AF153" s="42">
        <f>('SECA - Vetor de Impacto'!AH154/'Contribuição - SECA'!$BA153)*100</f>
        <v>6.9214139051053918</v>
      </c>
      <c r="AG153" s="42">
        <f>('SECA - Vetor de Impacto'!AI154/'Contribuição - SECA'!$BA153)*100</f>
        <v>0.88210228927432988</v>
      </c>
      <c r="AH153" s="42">
        <f>('SECA - Vetor de Impacto'!AJ154/'Contribuição - SECA'!$BA153)*100</f>
        <v>6.2997944136667732</v>
      </c>
      <c r="AI153" s="42">
        <f>('SECA - Vetor de Impacto'!AK154/'Contribuição - SECA'!$BA153)*100</f>
        <v>7.024690845472076</v>
      </c>
      <c r="AJ153" s="42">
        <f>('SECA - Vetor de Impacto'!AL154/'Contribuição - SECA'!$BA153)*100</f>
        <v>1.4276311175759147</v>
      </c>
      <c r="AK153" s="42">
        <f>('SECA - Vetor de Impacto'!AM154/'Contribuição - SECA'!$BA153)*100</f>
        <v>6.6941038145936815</v>
      </c>
      <c r="AL153" s="42">
        <f>('SECA - Vetor de Impacto'!AN154/'Contribuição - SECA'!$BA153)*100</f>
        <v>4.7083697428051972</v>
      </c>
      <c r="AM153" s="42">
        <f>('SECA - Vetor de Impacto'!AO154/'Contribuição - SECA'!$BA153)*100</f>
        <v>0.8156936928318459</v>
      </c>
      <c r="AN153" s="42">
        <f>('SECA - Vetor de Impacto'!AP154/'Contribuição - SECA'!$BA153)*100</f>
        <v>4.0990285322340885</v>
      </c>
      <c r="AO153" s="42">
        <f>('SECA - Vetor de Impacto'!AQ154/'Contribuição - SECA'!$BA153)*100</f>
        <v>6.292932277654935</v>
      </c>
      <c r="AP153" s="42">
        <f>('SECA - Vetor de Impacto'!AR154/'Contribuição - SECA'!$BA153)*100</f>
        <v>5.8112942823283991</v>
      </c>
      <c r="AQ153" s="42">
        <f>('SECA - Vetor de Impacto'!AS154/'Contribuição - SECA'!$BA153)*100</f>
        <v>7.2925157310910453</v>
      </c>
      <c r="AR153" s="42">
        <f>('SECA - Vetor de Impacto'!AT154/'Contribuição - SECA'!$BA153)*100</f>
        <v>6.0256509925631967</v>
      </c>
      <c r="AS153" s="42">
        <f>('SECA - Vetor de Impacto'!AU154/'Contribuição - SECA'!$BA153)*100</f>
        <v>0.23739658756063992</v>
      </c>
      <c r="AT153" s="42">
        <f>('SECA - Vetor de Impacto'!AV154/'Contribuição - SECA'!$BA153)*100</f>
        <v>0</v>
      </c>
      <c r="AU153" s="42">
        <f>('SECA - Vetor de Impacto'!AW154/'Contribuição - SECA'!$BA153)*100</f>
        <v>0</v>
      </c>
      <c r="AV153" s="42">
        <f>('SECA - Vetor de Impacto'!AX154/'Contribuição - SECA'!$BA153)*100</f>
        <v>7.7989175246773303</v>
      </c>
      <c r="AW153" s="42">
        <f>('SECA - Vetor de Impacto'!AY154/'Contribuição - SECA'!$BA153)*100</f>
        <v>7.7989175246773303</v>
      </c>
      <c r="AX153" s="42">
        <f>('SECA - Vetor de Impacto'!AZ154/'Contribuição - SECA'!$BA153)*100</f>
        <v>7.7989175246773303</v>
      </c>
      <c r="AY153" s="42">
        <f>('SECA - Vetor de Impacto'!BA154/'Contribuição - SECA'!$BA153)*100</f>
        <v>4.8743234529233312</v>
      </c>
      <c r="AZ153" s="42">
        <f>('SECA - Vetor de Impacto'!BB154/'Contribuição - SECA'!$BA153)*100</f>
        <v>7.1963057482871697</v>
      </c>
      <c r="BA153" s="77">
        <f>SUM('SECA - Vetor de Impacto'!AH154:BB154)</f>
        <v>12.822292283971469</v>
      </c>
      <c r="BB153" s="77">
        <f t="shared" si="13"/>
        <v>100.00000000000001</v>
      </c>
      <c r="BC153" s="42">
        <f>('SECA - Vetor de Impacto'!BC154/'Contribuição - SECA'!$BI153)*100</f>
        <v>3.2657959142804081</v>
      </c>
      <c r="BD153" s="42">
        <f>('SECA - Vetor de Impacto'!BD154/'Contribuição - SECA'!$BI153)*100</f>
        <v>28.636784562173023</v>
      </c>
      <c r="BE153" s="42">
        <f>('SECA - Vetor de Impacto'!BE154/'Contribuição - SECA'!$BI153)*100</f>
        <v>25.280887459114076</v>
      </c>
      <c r="BF153" s="42">
        <f>('SECA - Vetor de Impacto'!BF154/'Contribuição - SECA'!$BI153)*100</f>
        <v>19.142963666032607</v>
      </c>
      <c r="BG153" s="42">
        <f>('SECA - Vetor de Impacto'!BG154/'Contribuição - SECA'!$BI153)*100</f>
        <v>11.641413259087933</v>
      </c>
      <c r="BH153" s="42">
        <f>('SECA - Vetor de Impacto'!BH154/'Contribuição - SECA'!$BI153)*100</f>
        <v>12.032155139311943</v>
      </c>
      <c r="BI153" s="77">
        <f>SUM('SECA - Vetor de Impacto'!BC154:BH154)</f>
        <v>3.2897957909472981</v>
      </c>
      <c r="BJ153" s="77">
        <f t="shared" si="14"/>
        <v>99.999999999999986</v>
      </c>
      <c r="BL153" s="42">
        <f>('SECA - Vetor de Impacto'!AH154/'Contribuição - SECA'!$BY153)*100</f>
        <v>10.76505178590306</v>
      </c>
      <c r="BM153" s="42">
        <f>('SECA - Vetor de Impacto'!AI154/'Contribuição - SECA'!$BY153)*100</f>
        <v>1.3719562151163112</v>
      </c>
      <c r="BN153" s="42">
        <f>('SECA - Vetor de Impacto'!AJ154/'Contribuição - SECA'!$BY153)*100</f>
        <v>9.7982311177260772</v>
      </c>
      <c r="BO153" s="42">
        <f>('SECA - Vetor de Impacto'!AK154/'Contribuição - SECA'!$BY153)*100</f>
        <v>10.925681048446785</v>
      </c>
      <c r="BP153" s="42">
        <f>('SECA - Vetor de Impacto'!AL154/'Contribuição - SECA'!$BY153)*100</f>
        <v>2.2204311319303138</v>
      </c>
      <c r="BQ153" s="42">
        <f>('SECA - Vetor de Impacto'!AM154/'Contribuição - SECA'!$BY153)*100</f>
        <v>10.411510597734567</v>
      </c>
      <c r="BR153" s="42">
        <f>('SECA - Vetor de Impacto'!AN154/'Contribuição - SECA'!$BY153)*100</f>
        <v>7.3230476898787966</v>
      </c>
      <c r="BS153" s="42">
        <f>('SECA - Vetor de Impacto'!AO154/'Contribuição - SECA'!$BY153)*100</f>
        <v>1.2686692293163206</v>
      </c>
      <c r="BT153" s="42">
        <f>('SECA - Vetor de Impacto'!AP154/'Contribuição - SECA'!$BY153)*100</f>
        <v>6.3753237454627074</v>
      </c>
      <c r="BU153" s="42">
        <f>('SECA - Vetor de Impacto'!AQ154/'Contribuição - SECA'!$BY153)*100</f>
        <v>9.7875582623612409</v>
      </c>
      <c r="BV153" s="42">
        <f>('SECA - Vetor de Impacto'!AR154/'Contribuição - SECA'!$BY153)*100</f>
        <v>9.038454389534877</v>
      </c>
      <c r="BW153" s="42">
        <f>('SECA - Vetor de Impacto'!AS154/'Contribuição - SECA'!$BY153)*100</f>
        <v>11.342235931996676</v>
      </c>
      <c r="BX153" s="42">
        <f>('SECA - Vetor de Impacto'!AT154/'Contribuição - SECA'!$BY153)*100</f>
        <v>9.3718488545922707</v>
      </c>
      <c r="BY153" s="77">
        <f>SUM('SECA - Vetor de Impacto'!AH154:AT154)</f>
        <v>8.2441212429486495</v>
      </c>
      <c r="BZ153" s="77">
        <f t="shared" si="15"/>
        <v>100.00000000000001</v>
      </c>
      <c r="CA153" s="42">
        <f>('SECA - Vetor de Impacto'!AU154/'Contribuição - SECA'!$CI153)*100</f>
        <v>0.66488744209082462</v>
      </c>
      <c r="CB153" s="42">
        <f>('SECA - Vetor de Impacto'!AV154/'Contribuição - SECA'!$CI153)*100</f>
        <v>0</v>
      </c>
      <c r="CC153" s="42">
        <f>('SECA - Vetor de Impacto'!AW154/'Contribuição - SECA'!$CI153)*100</f>
        <v>0</v>
      </c>
      <c r="CD153" s="42">
        <f>('SECA - Vetor de Impacto'!AX154/'Contribuição - SECA'!$CI153)*100</f>
        <v>21.842783745724528</v>
      </c>
      <c r="CE153" s="42">
        <f>('SECA - Vetor de Impacto'!AY154/'Contribuição - SECA'!$CI153)*100</f>
        <v>21.842783745724528</v>
      </c>
      <c r="CF153" s="42">
        <f>('SECA - Vetor de Impacto'!AZ154/'Contribuição - SECA'!$CI153)*100</f>
        <v>21.842783745724528</v>
      </c>
      <c r="CG153" s="42">
        <f>('SECA - Vetor de Impacto'!BA154/'Contribuição - SECA'!$CI153)*100</f>
        <v>13.651739841077831</v>
      </c>
      <c r="CH153" s="42">
        <f>('SECA - Vetor de Impacto'!BB154/'Contribuição - SECA'!$CI153)*100</f>
        <v>20.155021479657769</v>
      </c>
      <c r="CI153" s="77">
        <f>SUM('SECA - Vetor de Impacto'!AU154:BB154)</f>
        <v>4.57817104102282</v>
      </c>
      <c r="CJ153" s="77">
        <f t="shared" si="16"/>
        <v>100</v>
      </c>
    </row>
    <row r="154" spans="1:88" x14ac:dyDescent="0.25">
      <c r="A154" s="34" t="s">
        <v>1173</v>
      </c>
      <c r="B154" s="34" t="s">
        <v>1174</v>
      </c>
      <c r="C154" s="42">
        <v>3.8990891357306987</v>
      </c>
      <c r="D154" s="42">
        <v>3.227539409428986</v>
      </c>
      <c r="E154" s="42">
        <v>4.0149022492623221</v>
      </c>
      <c r="F154" s="42">
        <v>3.5074962256527038</v>
      </c>
      <c r="G154" s="42">
        <v>0.96874797987605055</v>
      </c>
      <c r="H154" s="42">
        <v>4.831574171239204</v>
      </c>
      <c r="I154" s="42">
        <v>4.0760083482651615</v>
      </c>
      <c r="J154" s="42">
        <v>4.5153460587742256</v>
      </c>
      <c r="K154" s="42">
        <v>2.8617539324845063</v>
      </c>
      <c r="L154" s="42">
        <v>5.1404375579364698</v>
      </c>
      <c r="M154" s="42">
        <v>4.6076856628680716</v>
      </c>
      <c r="N154" s="42">
        <v>5.3012340853232187</v>
      </c>
      <c r="O154" s="42">
        <v>4.9931801953844115</v>
      </c>
      <c r="P154" s="42">
        <v>0.67369425898914115</v>
      </c>
      <c r="Q154" s="42">
        <v>0</v>
      </c>
      <c r="R154" s="42">
        <v>0</v>
      </c>
      <c r="S154" s="42">
        <v>6.7142337946445725</v>
      </c>
      <c r="T154" s="42">
        <v>6.7142337946445725</v>
      </c>
      <c r="U154" s="42">
        <v>6.7142337946445725</v>
      </c>
      <c r="V154" s="42">
        <v>2.7975974144352374</v>
      </c>
      <c r="W154" s="42">
        <v>4.6933278456724858</v>
      </c>
      <c r="X154" s="42">
        <v>2.0161197895764653</v>
      </c>
      <c r="Y154" s="42">
        <v>4.2614626884965086</v>
      </c>
      <c r="Z154" s="42">
        <v>3.7517206134667171</v>
      </c>
      <c r="AA154" s="42">
        <v>3.3731919638675945</v>
      </c>
      <c r="AB154" s="42">
        <v>2.4285526491267611</v>
      </c>
      <c r="AC154" s="42">
        <v>3.9166363802093334</v>
      </c>
      <c r="AD154" s="74">
        <f t="shared" si="12"/>
        <v>99.999999999999986</v>
      </c>
      <c r="AF154" s="42">
        <f>('SECA - Vetor de Impacto'!AH155/'Contribuição - SECA'!$BA154)*100</f>
        <v>4.8585378393914365</v>
      </c>
      <c r="AG154" s="42">
        <f>('SECA - Vetor de Impacto'!AI155/'Contribuição - SECA'!$BA154)*100</f>
        <v>4.0217398994904325</v>
      </c>
      <c r="AH154" s="42">
        <f>('SECA - Vetor de Impacto'!AJ155/'Contribuição - SECA'!$BA154)*100</f>
        <v>5.0028490810183044</v>
      </c>
      <c r="AI154" s="42">
        <f>('SECA - Vetor de Impacto'!AK155/'Contribuição - SECA'!$BA154)*100</f>
        <v>4.3705856779964902</v>
      </c>
      <c r="AJ154" s="42">
        <f>('SECA - Vetor de Impacto'!AL155/'Contribuição - SECA'!$BA154)*100</f>
        <v>1.2071277555391815</v>
      </c>
      <c r="AK154" s="42">
        <f>('SECA - Vetor de Impacto'!AM155/'Contribuição - SECA'!$BA154)*100</f>
        <v>6.020479429330317</v>
      </c>
      <c r="AL154" s="42">
        <f>('SECA - Vetor de Impacto'!AN155/'Contribuição - SECA'!$BA154)*100</f>
        <v>5.0789915552957634</v>
      </c>
      <c r="AM154" s="42">
        <f>('SECA - Vetor de Impacto'!AO155/'Contribuição - SECA'!$BA154)*100</f>
        <v>5.6264370782050186</v>
      </c>
      <c r="AN154" s="42">
        <f>('SECA - Vetor de Impacto'!AP155/'Contribuição - SECA'!$BA154)*100</f>
        <v>3.5659456052413607</v>
      </c>
      <c r="AO154" s="42">
        <f>('SECA - Vetor de Impacto'!AQ155/'Contribuição - SECA'!$BA154)*100</f>
        <v>6.4053448169203939</v>
      </c>
      <c r="AP154" s="42">
        <f>('SECA - Vetor de Impacto'!AR155/'Contribuição - SECA'!$BA154)*100</f>
        <v>5.7414986848898071</v>
      </c>
      <c r="AQ154" s="42">
        <f>('SECA - Vetor de Impacto'!AS155/'Contribuição - SECA'!$BA154)*100</f>
        <v>6.6057085392041772</v>
      </c>
      <c r="AR154" s="42">
        <f>('SECA - Vetor de Impacto'!AT155/'Contribuição - SECA'!$BA154)*100</f>
        <v>6.2218518412067016</v>
      </c>
      <c r="AS154" s="42">
        <f>('SECA - Vetor de Impacto'!AU155/'Contribuição - SECA'!$BA154)*100</f>
        <v>0.83947017765884369</v>
      </c>
      <c r="AT154" s="42">
        <f>('SECA - Vetor de Impacto'!AV155/'Contribuição - SECA'!$BA154)*100</f>
        <v>0</v>
      </c>
      <c r="AU154" s="42">
        <f>('SECA - Vetor de Impacto'!AW155/'Contribuição - SECA'!$BA154)*100</f>
        <v>0</v>
      </c>
      <c r="AV154" s="42">
        <f>('SECA - Vetor de Impacto'!AX155/'Contribuição - SECA'!$BA154)*100</f>
        <v>8.3664050290268861</v>
      </c>
      <c r="AW154" s="42">
        <f>('SECA - Vetor de Impacto'!AY155/'Contribuição - SECA'!$BA154)*100</f>
        <v>8.3664050290268861</v>
      </c>
      <c r="AX154" s="42">
        <f>('SECA - Vetor de Impacto'!AZ155/'Contribuição - SECA'!$BA154)*100</f>
        <v>8.3664050290268861</v>
      </c>
      <c r="AY154" s="42">
        <f>('SECA - Vetor de Impacto'!BA155/'Contribuição - SECA'!$BA154)*100</f>
        <v>3.4860020954278674</v>
      </c>
      <c r="AZ154" s="42">
        <f>('SECA - Vetor de Impacto'!BB155/'Contribuição - SECA'!$BA154)*100</f>
        <v>5.8482148361032493</v>
      </c>
      <c r="BA154" s="77">
        <f>SUM('SECA - Vetor de Impacto'!AH155:BB155)</f>
        <v>11.952565008872302</v>
      </c>
      <c r="BB154" s="77">
        <f t="shared" si="13"/>
        <v>99.999999999999986</v>
      </c>
      <c r="BC154" s="42">
        <f>('SECA - Vetor de Impacto'!BC155/'Contribuição - SECA'!$BI154)*100</f>
        <v>10.209398635934605</v>
      </c>
      <c r="BD154" s="42">
        <f>('SECA - Vetor de Impacto'!BD155/'Contribuição - SECA'!$BI154)*100</f>
        <v>21.579556722749174</v>
      </c>
      <c r="BE154" s="42">
        <f>('SECA - Vetor de Impacto'!BE155/'Contribuição - SECA'!$BI154)*100</f>
        <v>18.998281506666459</v>
      </c>
      <c r="BF154" s="42">
        <f>('SECA - Vetor de Impacto'!BF155/'Contribuição - SECA'!$BI154)*100</f>
        <v>17.081455979304671</v>
      </c>
      <c r="BG154" s="42">
        <f>('SECA - Vetor de Impacto'!BG155/'Contribuição - SECA'!$BI154)*100</f>
        <v>12.297911181407885</v>
      </c>
      <c r="BH154" s="42">
        <f>('SECA - Vetor de Impacto'!BH155/'Contribuição - SECA'!$BI154)*100</f>
        <v>19.833395973937215</v>
      </c>
      <c r="BI154" s="77">
        <f>SUM('SECA - Vetor de Impacto'!BC155:BH155)</f>
        <v>2.9411671813535278</v>
      </c>
      <c r="BJ154" s="77">
        <f t="shared" si="14"/>
        <v>100</v>
      </c>
      <c r="BL154" s="42">
        <f>('SECA - Vetor de Impacto'!AH155/'Contribuição - SECA'!$BY154)*100</f>
        <v>7.5061882955479913</v>
      </c>
      <c r="BM154" s="42">
        <f>('SECA - Vetor de Impacto'!AI155/'Contribuição - SECA'!$BY154)*100</f>
        <v>6.2133789957421994</v>
      </c>
      <c r="BN154" s="42">
        <f>('SECA - Vetor de Impacto'!AJ155/'Contribuição - SECA'!$BY154)*100</f>
        <v>7.7291416590132593</v>
      </c>
      <c r="BO154" s="42">
        <f>('SECA - Vetor de Impacto'!AK155/'Contribuição - SECA'!$BY154)*100</f>
        <v>6.7523275819492552</v>
      </c>
      <c r="BP154" s="42">
        <f>('SECA - Vetor de Impacto'!AL155/'Contribuição - SECA'!$BY154)*100</f>
        <v>1.8649496061132378</v>
      </c>
      <c r="BQ154" s="42">
        <f>('SECA - Vetor de Impacto'!AM155/'Contribuição - SECA'!$BY154)*100</f>
        <v>9.3013276256971817</v>
      </c>
      <c r="BR154" s="42">
        <f>('SECA - Vetor de Impacto'!AN155/'Contribuição - SECA'!$BY154)*100</f>
        <v>7.8467778220130953</v>
      </c>
      <c r="BS154" s="42">
        <f>('SECA - Vetor de Impacto'!AO155/'Contribuição - SECA'!$BY154)*100</f>
        <v>8.692552685223033</v>
      </c>
      <c r="BT154" s="42">
        <f>('SECA - Vetor de Impacto'!AP155/'Contribuição - SECA'!$BY154)*100</f>
        <v>5.5092005145268557</v>
      </c>
      <c r="BU154" s="42">
        <f>('SECA - Vetor de Impacto'!AQ155/'Contribuição - SECA'!$BY154)*100</f>
        <v>9.8959246347537242</v>
      </c>
      <c r="BV154" s="42">
        <f>('SECA - Vetor de Impacto'!AR155/'Contribuição - SECA'!$BY154)*100</f>
        <v>8.8703168838183224</v>
      </c>
      <c r="BW154" s="42">
        <f>('SECA - Vetor de Impacto'!AS155/'Contribuição - SECA'!$BY154)*100</f>
        <v>10.205476165847148</v>
      </c>
      <c r="BX154" s="42">
        <f>('SECA - Vetor de Impacto'!AT155/'Contribuição - SECA'!$BY154)*100</f>
        <v>9.6124375297546791</v>
      </c>
      <c r="BY154" s="77">
        <f>SUM('SECA - Vetor de Impacto'!AH155:AT155)</f>
        <v>7.7365484433471119</v>
      </c>
      <c r="BZ154" s="77">
        <f t="shared" si="15"/>
        <v>99.999999999999972</v>
      </c>
      <c r="CA154" s="42">
        <f>('SECA - Vetor de Impacto'!AU155/'Contribuição - SECA'!$CI154)*100</f>
        <v>2.3799294228406316</v>
      </c>
      <c r="CB154" s="42">
        <f>('SECA - Vetor de Impacto'!AV155/'Contribuição - SECA'!$CI154)*100</f>
        <v>0</v>
      </c>
      <c r="CC154" s="42">
        <f>('SECA - Vetor de Impacto'!AW155/'Contribuição - SECA'!$CI154)*100</f>
        <v>0</v>
      </c>
      <c r="CD154" s="42">
        <f>('SECA - Vetor de Impacto'!AX155/'Contribuição - SECA'!$CI154)*100</f>
        <v>23.719071888310513</v>
      </c>
      <c r="CE154" s="42">
        <f>('SECA - Vetor de Impacto'!AY155/'Contribuição - SECA'!$CI154)*100</f>
        <v>23.719071888310513</v>
      </c>
      <c r="CF154" s="42">
        <f>('SECA - Vetor de Impacto'!AZ155/'Contribuição - SECA'!$CI154)*100</f>
        <v>23.719071888310513</v>
      </c>
      <c r="CG154" s="42">
        <f>('SECA - Vetor de Impacto'!BA155/'Contribuição - SECA'!$CI154)*100</f>
        <v>9.8829466201293776</v>
      </c>
      <c r="CH154" s="42">
        <f>('SECA - Vetor de Impacto'!BB155/'Contribuição - SECA'!$CI154)*100</f>
        <v>16.579908292098455</v>
      </c>
      <c r="CI154" s="77">
        <f>SUM('SECA - Vetor de Impacto'!AU155:BB155)</f>
        <v>4.2160165655251909</v>
      </c>
      <c r="CJ154" s="77">
        <f t="shared" si="16"/>
        <v>100</v>
      </c>
    </row>
    <row r="155" spans="1:88" x14ac:dyDescent="0.25">
      <c r="A155" s="34" t="s">
        <v>1175</v>
      </c>
      <c r="B155" s="34" t="s">
        <v>1176</v>
      </c>
      <c r="C155" s="42">
        <v>3.1560715304005842</v>
      </c>
      <c r="D155" s="42">
        <v>3.1142031649153519</v>
      </c>
      <c r="E155" s="42">
        <v>4.1040240888929134</v>
      </c>
      <c r="F155" s="42">
        <v>3.6370448406758809</v>
      </c>
      <c r="G155" s="42">
        <v>1.3516665232411622</v>
      </c>
      <c r="H155" s="42">
        <v>5.5967477372932191</v>
      </c>
      <c r="I155" s="42">
        <v>4.6587464615827976</v>
      </c>
      <c r="J155" s="42">
        <v>3.488511538082006</v>
      </c>
      <c r="K155" s="42">
        <v>2.2667114947416249</v>
      </c>
      <c r="L155" s="42">
        <v>5.5452538112786547</v>
      </c>
      <c r="M155" s="42">
        <v>5.0269652245333214</v>
      </c>
      <c r="N155" s="42">
        <v>5.8567847066544791</v>
      </c>
      <c r="O155" s="42">
        <v>5.6643348069341783</v>
      </c>
      <c r="P155" s="42">
        <v>0.43290139059400373</v>
      </c>
      <c r="Q155" s="42">
        <v>0</v>
      </c>
      <c r="R155" s="42">
        <v>6.2948120238832423</v>
      </c>
      <c r="S155" s="42">
        <v>6.2948120238832423</v>
      </c>
      <c r="T155" s="42">
        <v>6.2948120238832423</v>
      </c>
      <c r="U155" s="42">
        <v>0</v>
      </c>
      <c r="V155" s="42">
        <v>5.7702443552263052</v>
      </c>
      <c r="W155" s="42">
        <v>4.6292036312205154</v>
      </c>
      <c r="X155" s="42">
        <v>4.4089695787116119</v>
      </c>
      <c r="Y155" s="42">
        <v>3.8138503914151207</v>
      </c>
      <c r="Z155" s="42">
        <v>4.3315634557230531</v>
      </c>
      <c r="AA155" s="42">
        <v>2.6657401618092034</v>
      </c>
      <c r="AB155" s="42">
        <v>1.0714573657673609</v>
      </c>
      <c r="AC155" s="42">
        <v>0.52456766865693671</v>
      </c>
      <c r="AD155" s="74">
        <f t="shared" si="12"/>
        <v>100</v>
      </c>
      <c r="AF155" s="42">
        <f>('SECA - Vetor de Impacto'!AH156/'Contribuição - SECA'!$BA155)*100</f>
        <v>3.7940916152848918</v>
      </c>
      <c r="AG155" s="42">
        <f>('SECA - Vetor de Impacto'!AI156/'Contribuição - SECA'!$BA155)*100</f>
        <v>3.7437592914122955</v>
      </c>
      <c r="AH155" s="42">
        <f>('SECA - Vetor de Impacto'!AJ156/'Contribuição - SECA'!$BA155)*100</f>
        <v>4.9336788582290048</v>
      </c>
      <c r="AI155" s="42">
        <f>('SECA - Vetor de Impacto'!AK156/'Contribuição - SECA'!$BA155)*100</f>
        <v>4.3722967624476068</v>
      </c>
      <c r="AJ155" s="42">
        <f>('SECA - Vetor de Impacto'!AL156/'Contribuição - SECA'!$BA155)*100</f>
        <v>1.6249145727820875</v>
      </c>
      <c r="AK155" s="42">
        <f>('SECA - Vetor de Impacto'!AM156/'Contribuição - SECA'!$BA155)*100</f>
        <v>6.7281661579557746</v>
      </c>
      <c r="AL155" s="42">
        <f>('SECA - Vetor de Impacto'!AN156/'Contribuição - SECA'!$BA155)*100</f>
        <v>5.6005419133786125</v>
      </c>
      <c r="AM155" s="42">
        <f>('SECA - Vetor de Impacto'!AO156/'Contribuição - SECA'!$BA155)*100</f>
        <v>4.1937365008902692</v>
      </c>
      <c r="AN155" s="42">
        <f>('SECA - Vetor de Impacto'!AP156/'Contribuição - SECA'!$BA155)*100</f>
        <v>2.7249417491426486</v>
      </c>
      <c r="AO155" s="42">
        <f>('SECA - Vetor de Impacto'!AQ156/'Contribuição - SECA'!$BA155)*100</f>
        <v>6.6662624048094807</v>
      </c>
      <c r="AP155" s="42">
        <f>('SECA - Vetor de Impacto'!AR156/'Contribuição - SECA'!$BA155)*100</f>
        <v>6.0431984589112915</v>
      </c>
      <c r="AQ155" s="42">
        <f>('SECA - Vetor de Impacto'!AS156/'Contribuição - SECA'!$BA155)*100</f>
        <v>7.0407712670650797</v>
      </c>
      <c r="AR155" s="42">
        <f>('SECA - Vetor de Impacto'!AT156/'Contribuição - SECA'!$BA155)*100</f>
        <v>6.8094163868420283</v>
      </c>
      <c r="AS155" s="42">
        <f>('SECA - Vetor de Impacto'!AU156/'Contribuição - SECA'!$BA155)*100</f>
        <v>0.52041518085916438</v>
      </c>
      <c r="AT155" s="42">
        <f>('SECA - Vetor de Impacto'!AV156/'Contribuição - SECA'!$BA155)*100</f>
        <v>0</v>
      </c>
      <c r="AU155" s="42">
        <f>('SECA - Vetor de Impacto'!AW156/'Contribuição - SECA'!$BA155)*100</f>
        <v>7.5673486134766321</v>
      </c>
      <c r="AV155" s="42">
        <f>('SECA - Vetor de Impacto'!AX156/'Contribuição - SECA'!$BA155)*100</f>
        <v>7.5673486134766321</v>
      </c>
      <c r="AW155" s="42">
        <f>('SECA - Vetor de Impacto'!AY156/'Contribuição - SECA'!$BA155)*100</f>
        <v>7.5673486134766321</v>
      </c>
      <c r="AX155" s="42">
        <f>('SECA - Vetor de Impacto'!AZ156/'Contribuição - SECA'!$BA155)*100</f>
        <v>0</v>
      </c>
      <c r="AY155" s="42">
        <f>('SECA - Vetor de Impacto'!BA156/'Contribuição - SECA'!$BA155)*100</f>
        <v>6.9367362290202461</v>
      </c>
      <c r="AZ155" s="42">
        <f>('SECA - Vetor de Impacto'!BB156/'Contribuição - SECA'!$BA155)*100</f>
        <v>5.565026810539643</v>
      </c>
      <c r="BA155" s="77">
        <f>SUM('SECA - Vetor de Impacto'!AH156:BB156)</f>
        <v>13.21466805717273</v>
      </c>
      <c r="BB155" s="77">
        <f t="shared" si="13"/>
        <v>100.00000000000004</v>
      </c>
      <c r="BC155" s="42">
        <f>('SECA - Vetor de Impacto'!BC156/'Contribuição - SECA'!$BI155)*100</f>
        <v>26.21866443854849</v>
      </c>
      <c r="BD155" s="42">
        <f>('SECA - Vetor de Impacto'!BD156/'Contribuição - SECA'!$BI155)*100</f>
        <v>22.679690083178137</v>
      </c>
      <c r="BE155" s="42">
        <f>('SECA - Vetor de Impacto'!BE156/'Contribuição - SECA'!$BI155)*100</f>
        <v>25.758356167444674</v>
      </c>
      <c r="BF155" s="42">
        <f>('SECA - Vetor de Impacto'!BF156/'Contribuição - SECA'!$BI155)*100</f>
        <v>15.852263331619836</v>
      </c>
      <c r="BG155" s="42">
        <f>('SECA - Vetor de Impacto'!BG156/'Contribuição - SECA'!$BI155)*100</f>
        <v>6.3715978601681877</v>
      </c>
      <c r="BH155" s="42">
        <f>('SECA - Vetor de Impacto'!BH156/'Contribuição - SECA'!$BI155)*100</f>
        <v>3.1194281190406725</v>
      </c>
      <c r="BI155" s="77">
        <f>SUM('SECA - Vetor de Impacto'!BC156:BH156)</f>
        <v>2.671429831149982</v>
      </c>
      <c r="BJ155" s="77">
        <f t="shared" si="14"/>
        <v>100.00000000000001</v>
      </c>
      <c r="BL155" s="42">
        <f>('SECA - Vetor de Impacto'!AH156/'Contribuição - SECA'!$BY155)*100</f>
        <v>5.902832847753877</v>
      </c>
      <c r="BM155" s="42">
        <f>('SECA - Vetor de Impacto'!AI156/'Contribuição - SECA'!$BY155)*100</f>
        <v>5.8245260157675229</v>
      </c>
      <c r="BN155" s="42">
        <f>('SECA - Vetor de Impacto'!AJ156/'Contribuição - SECA'!$BY155)*100</f>
        <v>7.6757982087989829</v>
      </c>
      <c r="BO155" s="42">
        <f>('SECA - Vetor de Impacto'!AK156/'Contribuição - SECA'!$BY155)*100</f>
        <v>6.8024021469407003</v>
      </c>
      <c r="BP155" s="42">
        <f>('SECA - Vetor de Impacto'!AL156/'Contribuição - SECA'!$BY155)*100</f>
        <v>2.5280357164732958</v>
      </c>
      <c r="BQ155" s="42">
        <f>('SECA - Vetor de Impacto'!AM156/'Contribuição - SECA'!$BY155)*100</f>
        <v>10.467654508481127</v>
      </c>
      <c r="BR155" s="42">
        <f>('SECA - Vetor de Impacto'!AN156/'Contribuição - SECA'!$BY155)*100</f>
        <v>8.7133011333547543</v>
      </c>
      <c r="BS155" s="42">
        <f>('SECA - Vetor de Impacto'!AO156/'Contribuição - SECA'!$BY155)*100</f>
        <v>6.5245987926468878</v>
      </c>
      <c r="BT155" s="42">
        <f>('SECA - Vetor de Impacto'!AP156/'Contribuição - SECA'!$BY155)*100</f>
        <v>4.2394536811540187</v>
      </c>
      <c r="BU155" s="42">
        <f>('SECA - Vetor de Impacto'!AQ156/'Contribuição - SECA'!$BY155)*100</f>
        <v>10.371344892234882</v>
      </c>
      <c r="BV155" s="42">
        <f>('SECA - Vetor de Impacto'!AR156/'Contribuição - SECA'!$BY155)*100</f>
        <v>9.4019844499929466</v>
      </c>
      <c r="BW155" s="42">
        <f>('SECA - Vetor de Impacto'!AS156/'Contribuição - SECA'!$BY155)*100</f>
        <v>10.954004310629365</v>
      </c>
      <c r="BX155" s="42">
        <f>('SECA - Vetor de Impacto'!AT156/'Contribuição - SECA'!$BY155)*100</f>
        <v>10.594063295771647</v>
      </c>
      <c r="BY155" s="77">
        <f>SUM('SECA - Vetor de Impacto'!AH156:AT156)</f>
        <v>8.4938304315309114</v>
      </c>
      <c r="BZ155" s="77">
        <f t="shared" si="15"/>
        <v>100.00000000000001</v>
      </c>
      <c r="CA155" s="42">
        <f>('SECA - Vetor de Impacto'!AU156/'Contribuição - SECA'!$CI155)*100</f>
        <v>1.4567571292038226</v>
      </c>
      <c r="CB155" s="42">
        <f>('SECA - Vetor de Impacto'!AV156/'Contribuição - SECA'!$CI155)*100</f>
        <v>0</v>
      </c>
      <c r="CC155" s="42">
        <f>('SECA - Vetor de Impacto'!AW156/'Contribuição - SECA'!$CI155)*100</f>
        <v>21.182681534488175</v>
      </c>
      <c r="CD155" s="42">
        <f>('SECA - Vetor de Impacto'!AX156/'Contribuição - SECA'!$CI155)*100</f>
        <v>21.182681534488175</v>
      </c>
      <c r="CE155" s="42">
        <f>('SECA - Vetor de Impacto'!AY156/'Contribuição - SECA'!$CI155)*100</f>
        <v>21.182681534488175</v>
      </c>
      <c r="CF155" s="42">
        <f>('SECA - Vetor de Impacto'!AZ156/'Contribuição - SECA'!$CI155)*100</f>
        <v>0</v>
      </c>
      <c r="CG155" s="42">
        <f>('SECA - Vetor de Impacto'!BA156/'Contribuição - SECA'!$CI155)*100</f>
        <v>19.417458073280827</v>
      </c>
      <c r="CH155" s="42">
        <f>('SECA - Vetor de Impacto'!BB156/'Contribuição - SECA'!$CI155)*100</f>
        <v>15.577740194050826</v>
      </c>
      <c r="CI155" s="77">
        <f>SUM('SECA - Vetor de Impacto'!AU156:BB156)</f>
        <v>4.7208376256418205</v>
      </c>
      <c r="CJ155" s="77">
        <f t="shared" si="16"/>
        <v>100</v>
      </c>
    </row>
    <row r="156" spans="1:88" x14ac:dyDescent="0.25">
      <c r="A156" s="34" t="s">
        <v>1177</v>
      </c>
      <c r="B156" s="34" t="s">
        <v>1178</v>
      </c>
      <c r="C156" s="42">
        <v>3.8434418271352877</v>
      </c>
      <c r="D156" s="42">
        <v>2.8604470019354893</v>
      </c>
      <c r="E156" s="42">
        <v>3.1445733965738905</v>
      </c>
      <c r="F156" s="42">
        <v>3.4262447231618394</v>
      </c>
      <c r="G156" s="42">
        <v>1.1684420856746747</v>
      </c>
      <c r="H156" s="42">
        <v>6.2401152257026018</v>
      </c>
      <c r="I156" s="42">
        <v>3.996509309331497</v>
      </c>
      <c r="J156" s="42">
        <v>2.2533389623373283</v>
      </c>
      <c r="K156" s="42">
        <v>4.6848634476749327</v>
      </c>
      <c r="L156" s="42">
        <v>4.5373825703064661</v>
      </c>
      <c r="M156" s="42">
        <v>3.3267839373418426</v>
      </c>
      <c r="N156" s="42">
        <v>4.6894372594542606</v>
      </c>
      <c r="O156" s="42">
        <v>5.9311225267526382</v>
      </c>
      <c r="P156" s="42">
        <v>3.6715972062013033E-2</v>
      </c>
      <c r="Q156" s="42">
        <v>0</v>
      </c>
      <c r="R156" s="42">
        <v>6.5134134438013334</v>
      </c>
      <c r="S156" s="42">
        <v>6.5134134438013334</v>
      </c>
      <c r="T156" s="42">
        <v>6.5134134438013334</v>
      </c>
      <c r="U156" s="42">
        <v>6.5134134438013334</v>
      </c>
      <c r="V156" s="42">
        <v>4.3422756292008886</v>
      </c>
      <c r="W156" s="42">
        <v>4.2486416533690665</v>
      </c>
      <c r="X156" s="42">
        <v>1.2650017845399277</v>
      </c>
      <c r="Y156" s="42">
        <v>3.8722687961119009</v>
      </c>
      <c r="Z156" s="42">
        <v>3.5299857499793168</v>
      </c>
      <c r="AA156" s="42">
        <v>3.2660632821053235</v>
      </c>
      <c r="AB156" s="42">
        <v>1.2472493828555755</v>
      </c>
      <c r="AC156" s="42">
        <v>2.0354417011879162</v>
      </c>
      <c r="AD156" s="74">
        <f t="shared" si="12"/>
        <v>100.00000000000001</v>
      </c>
      <c r="AF156" s="42">
        <f>('SECA - Vetor de Impacto'!AH157/'Contribuição - SECA'!$BA156)*100</f>
        <v>4.5332165409080556</v>
      </c>
      <c r="AG156" s="42">
        <f>('SECA - Vetor de Impacto'!AI157/'Contribuição - SECA'!$BA156)*100</f>
        <v>3.3738056270334651</v>
      </c>
      <c r="AH156" s="42">
        <f>('SECA - Vetor de Impacto'!AJ157/'Contribuição - SECA'!$BA156)*100</f>
        <v>3.70892360977223</v>
      </c>
      <c r="AI156" s="42">
        <f>('SECA - Vetor de Impacto'!AK157/'Contribuição - SECA'!$BA156)*100</f>
        <v>4.0411459183741343</v>
      </c>
      <c r="AJ156" s="42">
        <f>('SECA - Vetor de Impacto'!AL157/'Contribuição - SECA'!$BA156)*100</f>
        <v>1.3781400182714663</v>
      </c>
      <c r="AK156" s="42">
        <f>('SECA - Vetor de Impacto'!AM157/'Contribuição - SECA'!$BA156)*100</f>
        <v>7.3600160560805383</v>
      </c>
      <c r="AL156" s="42">
        <f>('SECA - Vetor de Impacto'!AN157/'Contribuição - SECA'!$BA156)*100</f>
        <v>4.7137547338548176</v>
      </c>
      <c r="AM156" s="42">
        <f>('SECA - Vetor de Impacto'!AO157/'Contribuição - SECA'!$BA156)*100</f>
        <v>2.6577411382218927</v>
      </c>
      <c r="AN156" s="42">
        <f>('SECA - Vetor de Impacto'!AP157/'Contribuição - SECA'!$BA156)*100</f>
        <v>5.5256463940615781</v>
      </c>
      <c r="AO156" s="42">
        <f>('SECA - Vetor de Impacto'!AQ157/'Contribuição - SECA'!$BA156)*100</f>
        <v>5.351697422586529</v>
      </c>
      <c r="AP156" s="42">
        <f>('SECA - Vetor de Impacto'!AR157/'Contribuição - SECA'!$BA156)*100</f>
        <v>3.9238351069374531</v>
      </c>
      <c r="AQ156" s="42">
        <f>('SECA - Vetor de Impacto'!AS157/'Contribuição - SECA'!$BA156)*100</f>
        <v>5.5310410585694854</v>
      </c>
      <c r="AR156" s="42">
        <f>('SECA - Vetor de Impacto'!AT157/'Contribuição - SECA'!$BA156)*100</f>
        <v>6.9955690638012697</v>
      </c>
      <c r="AS156" s="42">
        <f>('SECA - Vetor de Impacto'!AU157/'Contribuição - SECA'!$BA156)*100</f>
        <v>4.3305313141969115E-2</v>
      </c>
      <c r="AT156" s="42">
        <f>('SECA - Vetor de Impacto'!AV157/'Contribuição - SECA'!$BA156)*100</f>
        <v>0</v>
      </c>
      <c r="AU156" s="42">
        <f>('SECA - Vetor de Impacto'!AW157/'Contribuição - SECA'!$BA156)*100</f>
        <v>7.6823625513855811</v>
      </c>
      <c r="AV156" s="42">
        <f>('SECA - Vetor de Impacto'!AX157/'Contribuição - SECA'!$BA156)*100</f>
        <v>7.6823625513855811</v>
      </c>
      <c r="AW156" s="42">
        <f>('SECA - Vetor de Impacto'!AY157/'Contribuição - SECA'!$BA156)*100</f>
        <v>7.6823625513855811</v>
      </c>
      <c r="AX156" s="42">
        <f>('SECA - Vetor de Impacto'!AZ157/'Contribuição - SECA'!$BA156)*100</f>
        <v>7.6823625513855811</v>
      </c>
      <c r="AY156" s="42">
        <f>('SECA - Vetor de Impacto'!BA157/'Contribuição - SECA'!$BA156)*100</f>
        <v>5.1215750342570541</v>
      </c>
      <c r="AZ156" s="42">
        <f>('SECA - Vetor de Impacto'!BB157/'Contribuição - SECA'!$BA156)*100</f>
        <v>5.0111367585857458</v>
      </c>
      <c r="BA156" s="77">
        <f>SUM('SECA - Vetor de Impacto'!AH157:BB157)</f>
        <v>13.016829045898664</v>
      </c>
      <c r="BB156" s="77">
        <f t="shared" si="13"/>
        <v>100.00000000000001</v>
      </c>
      <c r="BC156" s="42">
        <f>('SECA - Vetor de Impacto'!BC157/'Contribuição - SECA'!$BI156)*100</f>
        <v>8.313623128614319</v>
      </c>
      <c r="BD156" s="42">
        <f>('SECA - Vetor de Impacto'!BD157/'Contribuição - SECA'!$BI156)*100</f>
        <v>25.448646647779743</v>
      </c>
      <c r="BE156" s="42">
        <f>('SECA - Vetor de Impacto'!BE157/'Contribuição - SECA'!$BI156)*100</f>
        <v>23.199153972245419</v>
      </c>
      <c r="BF156" s="42">
        <f>('SECA - Vetor de Impacto'!BF157/'Contribuição - SECA'!$BI156)*100</f>
        <v>21.464648962138895</v>
      </c>
      <c r="BG156" s="42">
        <f>('SECA - Vetor de Impacto'!BG157/'Contribuição - SECA'!$BI156)*100</f>
        <v>8.1969539040842054</v>
      </c>
      <c r="BH156" s="42">
        <f>('SECA - Vetor de Impacto'!BH157/'Contribuição - SECA'!$BI156)*100</f>
        <v>13.376973385137402</v>
      </c>
      <c r="BI156" s="77">
        <f>SUM('SECA - Vetor de Impacto'!BC157:BH157)</f>
        <v>2.3361039227842495</v>
      </c>
      <c r="BJ156" s="77">
        <f t="shared" si="14"/>
        <v>100</v>
      </c>
      <c r="BL156" s="42">
        <f>('SECA - Vetor de Impacto'!AH157/'Contribuição - SECA'!$BY156)*100</f>
        <v>7.6711268110126092</v>
      </c>
      <c r="BM156" s="42">
        <f>('SECA - Vetor de Impacto'!AI157/'Contribuição - SECA'!$BY156)*100</f>
        <v>5.7091671150342584</v>
      </c>
      <c r="BN156" s="42">
        <f>('SECA - Vetor de Impacto'!AJ157/'Contribuição - SECA'!$BY156)*100</f>
        <v>6.276255079847175</v>
      </c>
      <c r="BO156" s="42">
        <f>('SECA - Vetor de Impacto'!AK157/'Contribuição - SECA'!$BY156)*100</f>
        <v>6.8384429735280872</v>
      </c>
      <c r="BP156" s="42">
        <f>('SECA - Vetor de Impacto'!AL157/'Contribuição - SECA'!$BY156)*100</f>
        <v>2.3320939443528061</v>
      </c>
      <c r="BQ156" s="42">
        <f>('SECA - Vetor de Impacto'!AM157/'Contribuição - SECA'!$BY156)*100</f>
        <v>12.454648038051406</v>
      </c>
      <c r="BR156" s="42">
        <f>('SECA - Vetor de Impacto'!AN157/'Contribuição - SECA'!$BY156)*100</f>
        <v>7.9766342492362101</v>
      </c>
      <c r="BS156" s="42">
        <f>('SECA - Vetor de Impacto'!AO157/'Contribuição - SECA'!$BY156)*100</f>
        <v>4.4974399784708279</v>
      </c>
      <c r="BT156" s="42">
        <f>('SECA - Vetor de Impacto'!AP157/'Contribuição - SECA'!$BY156)*100</f>
        <v>9.3505205010943779</v>
      </c>
      <c r="BU156" s="42">
        <f>('SECA - Vetor de Impacto'!AQ157/'Contribuição - SECA'!$BY156)*100</f>
        <v>9.0561633692898997</v>
      </c>
      <c r="BV156" s="42">
        <f>('SECA - Vetor de Impacto'!AR157/'Contribuição - SECA'!$BY156)*100</f>
        <v>6.6399291582905491</v>
      </c>
      <c r="BW156" s="42">
        <f>('SECA - Vetor de Impacto'!AS157/'Contribuição - SECA'!$BY156)*100</f>
        <v>9.3596493735339745</v>
      </c>
      <c r="BX156" s="42">
        <f>('SECA - Vetor de Impacto'!AT157/'Contribuição - SECA'!$BY156)*100</f>
        <v>11.837929408257827</v>
      </c>
      <c r="BY156" s="77">
        <f>SUM('SECA - Vetor de Impacto'!AH157:AT157)</f>
        <v>7.6922342955312226</v>
      </c>
      <c r="BZ156" s="77">
        <f t="shared" si="15"/>
        <v>100.00000000000001</v>
      </c>
      <c r="CA156" s="42">
        <f>('SECA - Vetor de Impacto'!AU157/'Contribuição - SECA'!$CI156)*100</f>
        <v>0.10586680947112845</v>
      </c>
      <c r="CB156" s="42">
        <f>('SECA - Vetor de Impacto'!AV157/'Contribuição - SECA'!$CI156)*100</f>
        <v>0</v>
      </c>
      <c r="CC156" s="42">
        <f>('SECA - Vetor de Impacto'!AW157/'Contribuição - SECA'!$CI156)*100</f>
        <v>18.780772000178821</v>
      </c>
      <c r="CD156" s="42">
        <f>('SECA - Vetor de Impacto'!AX157/'Contribuição - SECA'!$CI156)*100</f>
        <v>18.780772000178821</v>
      </c>
      <c r="CE156" s="42">
        <f>('SECA - Vetor de Impacto'!AY157/'Contribuição - SECA'!$CI156)*100</f>
        <v>18.780772000178821</v>
      </c>
      <c r="CF156" s="42">
        <f>('SECA - Vetor de Impacto'!AZ157/'Contribuição - SECA'!$CI156)*100</f>
        <v>18.780772000178821</v>
      </c>
      <c r="CG156" s="42">
        <f>('SECA - Vetor de Impacto'!BA157/'Contribuição - SECA'!$CI156)*100</f>
        <v>12.520514666785882</v>
      </c>
      <c r="CH156" s="42">
        <f>('SECA - Vetor de Impacto'!BB157/'Contribuição - SECA'!$CI156)*100</f>
        <v>12.250530523027701</v>
      </c>
      <c r="CI156" s="77">
        <f>SUM('SECA - Vetor de Impacto'!AU157:BB157)</f>
        <v>5.3245947503674422</v>
      </c>
      <c r="CJ156" s="77">
        <f t="shared" si="16"/>
        <v>100</v>
      </c>
    </row>
    <row r="157" spans="1:88" x14ac:dyDescent="0.25">
      <c r="A157" s="34" t="s">
        <v>1179</v>
      </c>
      <c r="B157" s="34" t="s">
        <v>1180</v>
      </c>
      <c r="C157" s="42">
        <v>4.1845758919652161</v>
      </c>
      <c r="D157" s="42">
        <v>2.5637164848159326</v>
      </c>
      <c r="E157" s="42">
        <v>4.5024223515255342</v>
      </c>
      <c r="F157" s="42">
        <v>4.3170557099661586</v>
      </c>
      <c r="G157" s="42">
        <v>0.69975379547809458</v>
      </c>
      <c r="H157" s="42">
        <v>2.6200476203649847</v>
      </c>
      <c r="I157" s="42">
        <v>4.6888492796514667</v>
      </c>
      <c r="J157" s="42">
        <v>2.8139188772768065</v>
      </c>
      <c r="K157" s="42">
        <v>3.7249780725811652</v>
      </c>
      <c r="L157" s="42">
        <v>4.8205099134458056</v>
      </c>
      <c r="M157" s="42">
        <v>4.3393976700792036</v>
      </c>
      <c r="N157" s="42">
        <v>4.3582381611519603</v>
      </c>
      <c r="O157" s="42">
        <v>3.9786431607065125</v>
      </c>
      <c r="P157" s="42">
        <v>0.41805410782483171</v>
      </c>
      <c r="Q157" s="42">
        <v>6.3933447179418152</v>
      </c>
      <c r="R157" s="42">
        <v>0</v>
      </c>
      <c r="S157" s="42">
        <v>4.2622298119612108</v>
      </c>
      <c r="T157" s="42">
        <v>6.3933447179418152</v>
      </c>
      <c r="U157" s="42">
        <v>6.3933447179418152</v>
      </c>
      <c r="V157" s="42">
        <v>1.5983361794854549</v>
      </c>
      <c r="W157" s="42">
        <v>4.5494420634410755</v>
      </c>
      <c r="X157" s="42">
        <v>1.5719173996592422</v>
      </c>
      <c r="Y157" s="42">
        <v>4.5050114045516141</v>
      </c>
      <c r="Z157" s="42">
        <v>4.1543819598073011</v>
      </c>
      <c r="AA157" s="42">
        <v>4.6385730303703507</v>
      </c>
      <c r="AB157" s="42">
        <v>2.4485149983606966</v>
      </c>
      <c r="AC157" s="42">
        <v>5.0613979017039368</v>
      </c>
      <c r="AD157" s="74">
        <f t="shared" si="12"/>
        <v>100</v>
      </c>
      <c r="AF157" s="42">
        <f>('SECA - Vetor de Impacto'!AH158/'Contribuição - SECA'!$BA157)*100</f>
        <v>5.3910911254546798</v>
      </c>
      <c r="AG157" s="42">
        <f>('SECA - Vetor de Impacto'!AI158/'Contribuição - SECA'!$BA157)*100</f>
        <v>3.3028984409175406</v>
      </c>
      <c r="AH157" s="42">
        <f>('SECA - Vetor de Impacto'!AJ158/'Contribuição - SECA'!$BA157)*100</f>
        <v>5.8005804671781682</v>
      </c>
      <c r="AI157" s="42">
        <f>('SECA - Vetor de Impacto'!AK158/'Contribuição - SECA'!$BA157)*100</f>
        <v>5.5617681043327751</v>
      </c>
      <c r="AJ157" s="42">
        <f>('SECA - Vetor de Impacto'!AL158/'Contribuição - SECA'!$BA157)*100</f>
        <v>0.90150987201561372</v>
      </c>
      <c r="AK157" s="42">
        <f>('SECA - Vetor de Impacto'!AM158/'Contribuição - SECA'!$BA157)*100</f>
        <v>3.3754712159814098</v>
      </c>
      <c r="AL157" s="42">
        <f>('SECA - Vetor de Impacto'!AN158/'Contribuição - SECA'!$BA157)*100</f>
        <v>6.0407588230529612</v>
      </c>
      <c r="AM157" s="42">
        <f>('SECA - Vetor de Impacto'!AO158/'Contribuição - SECA'!$BA157)*100</f>
        <v>3.6252402820951124</v>
      </c>
      <c r="AN157" s="42">
        <f>('SECA - Vetor de Impacto'!AP158/'Contribuição - SECA'!$BA157)*100</f>
        <v>4.7989800515183303</v>
      </c>
      <c r="AO157" s="42">
        <f>('SECA - Vetor de Impacto'!AQ158/'Contribuição - SECA'!$BA157)*100</f>
        <v>6.2103804269491327</v>
      </c>
      <c r="AP157" s="42">
        <f>('SECA - Vetor de Impacto'!AR158/'Contribuição - SECA'!$BA157)*100</f>
        <v>5.5905517961573077</v>
      </c>
      <c r="AQ157" s="42">
        <f>('SECA - Vetor de Impacto'!AS158/'Contribuição - SECA'!$BA157)*100</f>
        <v>5.6148244600649146</v>
      </c>
      <c r="AR157" s="42">
        <f>('SECA - Vetor de Impacto'!AT158/'Contribuição - SECA'!$BA157)*100</f>
        <v>5.1257829679276199</v>
      </c>
      <c r="AS157" s="42">
        <f>('SECA - Vetor de Impacto'!AU158/'Contribuição - SECA'!$BA157)*100</f>
        <v>0.53858929765899877</v>
      </c>
      <c r="AT157" s="42">
        <f>('SECA - Vetor de Impacto'!AV158/'Contribuição - SECA'!$BA157)*100</f>
        <v>8.2367018452332985</v>
      </c>
      <c r="AU157" s="42">
        <f>('SECA - Vetor de Impacto'!AW158/'Contribuição - SECA'!$BA157)*100</f>
        <v>0</v>
      </c>
      <c r="AV157" s="42">
        <f>('SECA - Vetor de Impacto'!AX158/'Contribuição - SECA'!$BA157)*100</f>
        <v>5.491134563488866</v>
      </c>
      <c r="AW157" s="42">
        <f>('SECA - Vetor de Impacto'!AY158/'Contribuição - SECA'!$BA157)*100</f>
        <v>8.2367018452332985</v>
      </c>
      <c r="AX157" s="42">
        <f>('SECA - Vetor de Impacto'!AZ158/'Contribuição - SECA'!$BA157)*100</f>
        <v>8.2367018452332985</v>
      </c>
      <c r="AY157" s="42">
        <f>('SECA - Vetor de Impacto'!BA158/'Contribuição - SECA'!$BA157)*100</f>
        <v>2.059175461308326</v>
      </c>
      <c r="AZ157" s="42">
        <f>('SECA - Vetor de Impacto'!BB158/'Contribuição - SECA'!$BA157)*100</f>
        <v>5.8611571081983573</v>
      </c>
      <c r="BA157" s="77">
        <f>SUM('SECA - Vetor de Impacto'!AH158:BB158)</f>
        <v>12.140781817648467</v>
      </c>
      <c r="BB157" s="77">
        <f t="shared" si="13"/>
        <v>100.00000000000001</v>
      </c>
      <c r="BC157" s="42">
        <f>('SECA - Vetor de Impacto'!BC158/'Contribuição - SECA'!$BI157)*100</f>
        <v>7.0238234114470028</v>
      </c>
      <c r="BD157" s="42">
        <f>('SECA - Vetor de Impacto'!BD158/'Contribuição - SECA'!$BI157)*100</f>
        <v>20.129813805092279</v>
      </c>
      <c r="BE157" s="42">
        <f>('SECA - Vetor de Impacto'!BE158/'Contribuição - SECA'!$BI157)*100</f>
        <v>18.563090704201837</v>
      </c>
      <c r="BF157" s="42">
        <f>('SECA - Vetor de Impacto'!BF158/'Contribuição - SECA'!$BI157)*100</f>
        <v>20.726609332961573</v>
      </c>
      <c r="BG157" s="42">
        <f>('SECA - Vetor de Impacto'!BG158/'Contribuição - SECA'!$BI157)*100</f>
        <v>10.940738344453164</v>
      </c>
      <c r="BH157" s="42">
        <f>('SECA - Vetor de Impacto'!BH158/'Contribuição - SECA'!$BI157)*100</f>
        <v>22.615924401844147</v>
      </c>
      <c r="BI157" s="77">
        <f>SUM('SECA - Vetor de Impacto'!BC158:BH158)</f>
        <v>3.5004833435068994</v>
      </c>
      <c r="BJ157" s="77">
        <f t="shared" si="14"/>
        <v>100</v>
      </c>
      <c r="BL157" s="42">
        <f>('SECA - Vetor de Impacto'!AH158/'Contribuição - SECA'!$BY157)*100</f>
        <v>8.7888903822954472</v>
      </c>
      <c r="BM157" s="42">
        <f>('SECA - Vetor de Impacto'!AI158/'Contribuição - SECA'!$BY157)*100</f>
        <v>5.3845894394208633</v>
      </c>
      <c r="BN157" s="42">
        <f>('SECA - Vetor de Impacto'!AJ158/'Contribuição - SECA'!$BY157)*100</f>
        <v>9.4564652485656815</v>
      </c>
      <c r="BO157" s="42">
        <f>('SECA - Vetor de Impacto'!AK158/'Contribuição - SECA'!$BY157)*100</f>
        <v>9.0671385556676647</v>
      </c>
      <c r="BP157" s="42">
        <f>('SECA - Vetor de Impacto'!AL158/'Contribuição - SECA'!$BY157)*100</f>
        <v>1.4696971836168295</v>
      </c>
      <c r="BQ157" s="42">
        <f>('SECA - Vetor de Impacto'!AM158/'Contribuição - SECA'!$BY157)*100</f>
        <v>5.5029020685218093</v>
      </c>
      <c r="BR157" s="42">
        <f>('SECA - Vetor de Impacto'!AN158/'Contribuição - SECA'!$BY157)*100</f>
        <v>9.8480188678351883</v>
      </c>
      <c r="BS157" s="42">
        <f>('SECA - Vetor de Impacto'!AO158/'Contribuição - SECA'!$BY157)*100</f>
        <v>5.9100910571472802</v>
      </c>
      <c r="BT157" s="42">
        <f>('SECA - Vetor de Impacto'!AP158/'Contribuição - SECA'!$BY157)*100</f>
        <v>7.8235942665613791</v>
      </c>
      <c r="BU157" s="42">
        <f>('SECA - Vetor de Impacto'!AQ158/'Contribuição - SECA'!$BY157)*100</f>
        <v>10.124546503599621</v>
      </c>
      <c r="BV157" s="42">
        <f>('SECA - Vetor de Impacto'!AR158/'Contribuição - SECA'!$BY157)*100</f>
        <v>9.1140635113689559</v>
      </c>
      <c r="BW157" s="42">
        <f>('SECA - Vetor de Impacto'!AS158/'Contribuição - SECA'!$BY157)*100</f>
        <v>9.1536343101935209</v>
      </c>
      <c r="BX157" s="42">
        <f>('SECA - Vetor de Impacto'!AT158/'Contribuição - SECA'!$BY157)*100</f>
        <v>8.3563686052057609</v>
      </c>
      <c r="BY157" s="77">
        <f>SUM('SECA - Vetor de Impacto'!AH158:AT158)</f>
        <v>7.4471359029638595</v>
      </c>
      <c r="BZ157" s="77">
        <f t="shared" si="15"/>
        <v>100</v>
      </c>
      <c r="CA157" s="42">
        <f>('SECA - Vetor de Impacto'!AU158/'Contribuição - SECA'!$CI157)*100</f>
        <v>1.3931377166182792</v>
      </c>
      <c r="CB157" s="42">
        <f>('SECA - Vetor de Impacto'!AV158/'Contribuição - SECA'!$CI157)*100</f>
        <v>21.305399217938138</v>
      </c>
      <c r="CC157" s="42">
        <f>('SECA - Vetor de Impacto'!AW158/'Contribuição - SECA'!$CI157)*100</f>
        <v>0</v>
      </c>
      <c r="CD157" s="42">
        <f>('SECA - Vetor de Impacto'!AX158/'Contribuição - SECA'!$CI157)*100</f>
        <v>14.203599478625428</v>
      </c>
      <c r="CE157" s="42">
        <f>('SECA - Vetor de Impacto'!AY158/'Contribuição - SECA'!$CI157)*100</f>
        <v>21.305399217938138</v>
      </c>
      <c r="CF157" s="42">
        <f>('SECA - Vetor de Impacto'!AZ158/'Contribuição - SECA'!$CI157)*100</f>
        <v>21.305399217938138</v>
      </c>
      <c r="CG157" s="42">
        <f>('SECA - Vetor de Impacto'!BA158/'Contribuição - SECA'!$CI157)*100</f>
        <v>5.326349804484539</v>
      </c>
      <c r="CH157" s="42">
        <f>('SECA - Vetor de Impacto'!BB158/'Contribuição - SECA'!$CI157)*100</f>
        <v>15.160715346457328</v>
      </c>
      <c r="CI157" s="77">
        <f>SUM('SECA - Vetor de Impacto'!AU158:BB158)</f>
        <v>4.6936459146846081</v>
      </c>
      <c r="CJ157" s="77">
        <f t="shared" si="16"/>
        <v>99.999999999999986</v>
      </c>
    </row>
    <row r="158" spans="1:88" x14ac:dyDescent="0.25">
      <c r="A158" s="34" t="s">
        <v>1181</v>
      </c>
      <c r="B158" s="34" t="s">
        <v>1182</v>
      </c>
      <c r="C158" s="42">
        <v>3.3021332882037218</v>
      </c>
      <c r="D158" s="42">
        <v>3.8068755951536017</v>
      </c>
      <c r="E158" s="42">
        <v>2.709116238404226</v>
      </c>
      <c r="F158" s="42">
        <v>2.7314592191843792</v>
      </c>
      <c r="G158" s="42">
        <v>1.3073150611872189</v>
      </c>
      <c r="H158" s="42">
        <v>5.7419432379971536</v>
      </c>
      <c r="I158" s="42">
        <v>6.3975369609842971</v>
      </c>
      <c r="J158" s="42">
        <v>4.8923004723285892</v>
      </c>
      <c r="K158" s="42">
        <v>2.4721440850734688</v>
      </c>
      <c r="L158" s="42">
        <v>6.2403175814153906</v>
      </c>
      <c r="M158" s="42">
        <v>5.8045705383507515</v>
      </c>
      <c r="N158" s="42">
        <v>6.515524829203474</v>
      </c>
      <c r="O158" s="42">
        <v>6.737964749843071</v>
      </c>
      <c r="P158" s="42">
        <v>0.18499008425100158</v>
      </c>
      <c r="Q158" s="42">
        <v>0</v>
      </c>
      <c r="R158" s="42">
        <v>7.1341828143756434</v>
      </c>
      <c r="S158" s="42">
        <v>7.1341828143756434</v>
      </c>
      <c r="T158" s="42">
        <v>7.1341828143756434</v>
      </c>
      <c r="U158" s="42">
        <v>0</v>
      </c>
      <c r="V158" s="42">
        <v>5.9451523453130353</v>
      </c>
      <c r="W158" s="42">
        <v>3.0510970526889554</v>
      </c>
      <c r="X158" s="42">
        <v>2.1569602310681164</v>
      </c>
      <c r="Y158" s="42">
        <v>2.4054097650418216</v>
      </c>
      <c r="Z158" s="42">
        <v>2.5803018521840442</v>
      </c>
      <c r="AA158" s="42">
        <v>1.3596077188859923</v>
      </c>
      <c r="AB158" s="42">
        <v>1.214328989680961</v>
      </c>
      <c r="AC158" s="42">
        <v>1.0404016604297817</v>
      </c>
      <c r="AD158" s="74">
        <f t="shared" si="12"/>
        <v>100</v>
      </c>
      <c r="AF158" s="42">
        <f>('SECA - Vetor de Impacto'!AH159/'Contribuição - SECA'!$BA158)*100</f>
        <v>3.7001598626893006</v>
      </c>
      <c r="AG158" s="42">
        <f>('SECA - Vetor de Impacto'!AI159/'Contribuição - SECA'!$BA158)*100</f>
        <v>4.2657418856345615</v>
      </c>
      <c r="AH158" s="42">
        <f>('SECA - Vetor de Impacto'!AJ159/'Contribuição - SECA'!$BA158)*100</f>
        <v>3.0356627954760813</v>
      </c>
      <c r="AI158" s="42">
        <f>('SECA - Vetor de Impacto'!AK159/'Contribuição - SECA'!$BA158)*100</f>
        <v>3.0606989140939742</v>
      </c>
      <c r="AJ158" s="42">
        <f>('SECA - Vetor de Impacto'!AL159/'Contribuição - SECA'!$BA158)*100</f>
        <v>1.464893841376558</v>
      </c>
      <c r="AK158" s="42">
        <f>('SECA - Vetor de Impacto'!AM159/'Contribuição - SECA'!$BA158)*100</f>
        <v>6.4340552148440544</v>
      </c>
      <c r="AL158" s="42">
        <f>('SECA - Vetor de Impacto'!AN159/'Contribuição - SECA'!$BA158)*100</f>
        <v>7.1686717091853991</v>
      </c>
      <c r="AM158" s="42">
        <f>('SECA - Vetor de Impacto'!AO159/'Contribuição - SECA'!$BA158)*100</f>
        <v>5.4819997450113069</v>
      </c>
      <c r="AN158" s="42">
        <f>('SECA - Vetor de Impacto'!AP159/'Contribuição - SECA'!$BA158)*100</f>
        <v>2.7701269209970416</v>
      </c>
      <c r="AO158" s="42">
        <f>('SECA - Vetor de Impacto'!AQ159/'Contribuição - SECA'!$BA158)*100</f>
        <v>6.9925017041780517</v>
      </c>
      <c r="AP158" s="42">
        <f>('SECA - Vetor de Impacto'!AR159/'Contribuição - SECA'!$BA158)*100</f>
        <v>6.5042313715439644</v>
      </c>
      <c r="AQ158" s="42">
        <f>('SECA - Vetor de Impacto'!AS159/'Contribuição - SECA'!$BA158)*100</f>
        <v>7.3008813858294204</v>
      </c>
      <c r="AR158" s="42">
        <f>('SECA - Vetor de Impacto'!AT159/'Contribuição - SECA'!$BA158)*100</f>
        <v>7.550133367616672</v>
      </c>
      <c r="AS158" s="42">
        <f>('SECA - Vetor de Impacto'!AU159/'Contribuição - SECA'!$BA158)*100</f>
        <v>0.20728808470157639</v>
      </c>
      <c r="AT158" s="42">
        <f>('SECA - Vetor de Impacto'!AV159/'Contribuição - SECA'!$BA158)*100</f>
        <v>0</v>
      </c>
      <c r="AU158" s="42">
        <f>('SECA - Vetor de Impacto'!AW159/'Contribuição - SECA'!$BA158)*100</f>
        <v>7.9941100491434716</v>
      </c>
      <c r="AV158" s="42">
        <f>('SECA - Vetor de Impacto'!AX159/'Contribuição - SECA'!$BA158)*100</f>
        <v>7.9941100491434716</v>
      </c>
      <c r="AW158" s="42">
        <f>('SECA - Vetor de Impacto'!AY159/'Contribuição - SECA'!$BA158)*100</f>
        <v>7.9941100491434716</v>
      </c>
      <c r="AX158" s="42">
        <f>('SECA - Vetor de Impacto'!AZ159/'Contribuição - SECA'!$BA158)*100</f>
        <v>0</v>
      </c>
      <c r="AY158" s="42">
        <f>('SECA - Vetor de Impacto'!BA159/'Contribuição - SECA'!$BA158)*100</f>
        <v>6.661758374286225</v>
      </c>
      <c r="AZ158" s="42">
        <f>('SECA - Vetor de Impacto'!BB159/'Contribuição - SECA'!$BA158)*100</f>
        <v>3.4188646751053846</v>
      </c>
      <c r="BA158" s="77">
        <f>SUM('SECA - Vetor de Impacto'!AH159:BB159)</f>
        <v>12.509209828893274</v>
      </c>
      <c r="BB158" s="77">
        <f t="shared" si="13"/>
        <v>99.999999999999986</v>
      </c>
      <c r="BC158" s="42">
        <f>('SECA - Vetor de Impacto'!BC159/'Contribuição - SECA'!$BI158)*100</f>
        <v>20.051670375854425</v>
      </c>
      <c r="BD158" s="42">
        <f>('SECA - Vetor de Impacto'!BD159/'Contribuição - SECA'!$BI158)*100</f>
        <v>22.361322676587111</v>
      </c>
      <c r="BE158" s="42">
        <f>('SECA - Vetor de Impacto'!BE159/'Contribuição - SECA'!$BI158)*100</f>
        <v>23.987165579116873</v>
      </c>
      <c r="BF158" s="42">
        <f>('SECA - Vetor de Impacto'!BF159/'Contribuição - SECA'!$BI158)*100</f>
        <v>12.639271427859869</v>
      </c>
      <c r="BG158" s="42">
        <f>('SECA - Vetor de Impacto'!BG159/'Contribuição - SECA'!$BI158)*100</f>
        <v>11.288722099836441</v>
      </c>
      <c r="BH158" s="42">
        <f>('SECA - Vetor de Impacto'!BH159/'Contribuição - SECA'!$BI158)*100</f>
        <v>9.6718478407452828</v>
      </c>
      <c r="BI158" s="77">
        <f>SUM('SECA - Vetor de Impacto'!BC159:BH159)</f>
        <v>1.5078125269813583</v>
      </c>
      <c r="BJ158" s="77">
        <f t="shared" si="14"/>
        <v>100.00000000000001</v>
      </c>
      <c r="BL158" s="42">
        <f>('SECA - Vetor de Impacto'!AH159/'Contribuição - SECA'!$BY158)*100</f>
        <v>5.6293525715456472</v>
      </c>
      <c r="BM158" s="42">
        <f>('SECA - Vetor de Impacto'!AI159/'Contribuição - SECA'!$BY158)*100</f>
        <v>6.4898182631476438</v>
      </c>
      <c r="BN158" s="42">
        <f>('SECA - Vetor de Impacto'!AJ159/'Contribuição - SECA'!$BY158)*100</f>
        <v>4.6183994200830183</v>
      </c>
      <c r="BO158" s="42">
        <f>('SECA - Vetor de Impacto'!AK159/'Contribuição - SECA'!$BY158)*100</f>
        <v>4.656488892958043</v>
      </c>
      <c r="BP158" s="42">
        <f>('SECA - Vetor de Impacto'!AL159/'Contribuição - SECA'!$BY158)*100</f>
        <v>2.2286615224783741</v>
      </c>
      <c r="BQ158" s="42">
        <f>('SECA - Vetor de Impacto'!AM159/'Contribuição - SECA'!$BY158)*100</f>
        <v>9.7886487647116009</v>
      </c>
      <c r="BR158" s="42">
        <f>('SECA - Vetor de Impacto'!AN159/'Contribuição - SECA'!$BY158)*100</f>
        <v>10.906280273885004</v>
      </c>
      <c r="BS158" s="42">
        <f>('SECA - Vetor de Impacto'!AO159/'Contribuição - SECA'!$BY158)*100</f>
        <v>8.3402097495762391</v>
      </c>
      <c r="BT158" s="42">
        <f>('SECA - Vetor de Impacto'!AP159/'Contribuição - SECA'!$BY158)*100</f>
        <v>4.2144182102685379</v>
      </c>
      <c r="BU158" s="42">
        <f>('SECA - Vetor de Impacto'!AQ159/'Contribuição - SECA'!$BY158)*100</f>
        <v>10.638258591709214</v>
      </c>
      <c r="BV158" s="42">
        <f>('SECA - Vetor de Impacto'!AR159/'Contribuição - SECA'!$BY158)*100</f>
        <v>9.8954134297098051</v>
      </c>
      <c r="BW158" s="42">
        <f>('SECA - Vetor de Impacto'!AS159/'Contribuição - SECA'!$BY158)*100</f>
        <v>11.107421551780579</v>
      </c>
      <c r="BX158" s="42">
        <f>('SECA - Vetor de Impacto'!AT159/'Contribuição - SECA'!$BY158)*100</f>
        <v>11.486628758146281</v>
      </c>
      <c r="BY158" s="77">
        <f>SUM('SECA - Vetor de Impacto'!AH159:AT159)</f>
        <v>8.2222734381194833</v>
      </c>
      <c r="BZ158" s="77">
        <f t="shared" si="15"/>
        <v>99.999999999999986</v>
      </c>
      <c r="CA158" s="42">
        <f>('SECA - Vetor de Impacto'!AU159/'Contribuição - SECA'!$CI158)*100</f>
        <v>0.60486321937083465</v>
      </c>
      <c r="CB158" s="42">
        <f>('SECA - Vetor de Impacto'!AV159/'Contribuição - SECA'!$CI158)*100</f>
        <v>0</v>
      </c>
      <c r="CC158" s="42">
        <f>('SECA - Vetor de Impacto'!AW159/'Contribuição - SECA'!$CI158)*100</f>
        <v>23.326681547040646</v>
      </c>
      <c r="CD158" s="42">
        <f>('SECA - Vetor de Impacto'!AX159/'Contribuição - SECA'!$CI158)*100</f>
        <v>23.326681547040646</v>
      </c>
      <c r="CE158" s="42">
        <f>('SECA - Vetor de Impacto'!AY159/'Contribuição - SECA'!$CI158)*100</f>
        <v>23.326681547040646</v>
      </c>
      <c r="CF158" s="42">
        <f>('SECA - Vetor de Impacto'!AZ159/'Contribuição - SECA'!$CI158)*100</f>
        <v>0</v>
      </c>
      <c r="CG158" s="42">
        <f>('SECA - Vetor de Impacto'!BA159/'Contribuição - SECA'!$CI158)*100</f>
        <v>19.438901289200537</v>
      </c>
      <c r="CH158" s="42">
        <f>('SECA - Vetor de Impacto'!BB159/'Contribuição - SECA'!$CI158)*100</f>
        <v>9.9761908503066952</v>
      </c>
      <c r="CI158" s="77">
        <f>SUM('SECA - Vetor de Impacto'!AU159:BB159)</f>
        <v>4.2869363907737901</v>
      </c>
      <c r="CJ158" s="77">
        <f t="shared" si="16"/>
        <v>100</v>
      </c>
    </row>
    <row r="159" spans="1:88" x14ac:dyDescent="0.25">
      <c r="A159" s="34" t="s">
        <v>1183</v>
      </c>
      <c r="B159" s="34" t="s">
        <v>1184</v>
      </c>
      <c r="C159" s="42">
        <v>4.0617123934091728</v>
      </c>
      <c r="D159" s="42">
        <v>2.5288579153210211</v>
      </c>
      <c r="E159" s="42">
        <v>5.8349100352819718</v>
      </c>
      <c r="F159" s="42">
        <v>5.2006816115147192</v>
      </c>
      <c r="G159" s="42">
        <v>0.71624385996577444</v>
      </c>
      <c r="H159" s="42">
        <v>6.1391799209047786</v>
      </c>
      <c r="I159" s="42">
        <v>0.78115724130320685</v>
      </c>
      <c r="J159" s="42">
        <v>0</v>
      </c>
      <c r="K159" s="42">
        <v>3.4129614949678317</v>
      </c>
      <c r="L159" s="42">
        <v>3.7341683748132297</v>
      </c>
      <c r="M159" s="42">
        <v>1.6555511345319756</v>
      </c>
      <c r="N159" s="42">
        <v>6.1014385162938067</v>
      </c>
      <c r="O159" s="42">
        <v>2.2080316872633174</v>
      </c>
      <c r="P159" s="42">
        <v>6.4695226070951168</v>
      </c>
      <c r="Q159" s="42">
        <v>0</v>
      </c>
      <c r="R159" s="42">
        <v>0</v>
      </c>
      <c r="S159" s="42">
        <v>4.3130150713967446</v>
      </c>
      <c r="T159" s="42">
        <v>6.4695226070951168</v>
      </c>
      <c r="U159" s="42">
        <v>6.4695226070951168</v>
      </c>
      <c r="V159" s="42">
        <v>3.2347613035475571</v>
      </c>
      <c r="W159" s="42">
        <v>5.9260362065889263</v>
      </c>
      <c r="X159" s="42">
        <v>1.7243149097422958</v>
      </c>
      <c r="Y159" s="42">
        <v>5.5565592625950222</v>
      </c>
      <c r="Z159" s="42">
        <v>5.0396378206926871</v>
      </c>
      <c r="AA159" s="42">
        <v>4.785538461712572</v>
      </c>
      <c r="AB159" s="42">
        <v>4.2671319323393329</v>
      </c>
      <c r="AC159" s="42">
        <v>3.3695430245287064</v>
      </c>
      <c r="AD159" s="74">
        <f t="shared" si="12"/>
        <v>100</v>
      </c>
      <c r="AF159" s="42">
        <f>('SECA - Vetor de Impacto'!AH160/'Contribuição - SECA'!$BA159)*100</f>
        <v>5.3971026928947685</v>
      </c>
      <c r="AG159" s="42">
        <f>('SECA - Vetor de Impacto'!AI160/'Contribuição - SECA'!$BA159)*100</f>
        <v>3.3602836790892385</v>
      </c>
      <c r="AH159" s="42">
        <f>('SECA - Vetor de Impacto'!AJ160/'Contribuição - SECA'!$BA159)*100</f>
        <v>7.7532837419310106</v>
      </c>
      <c r="AI159" s="42">
        <f>('SECA - Vetor de Impacto'!AK160/'Contribuição - SECA'!$BA159)*100</f>
        <v>6.9105367420747328</v>
      </c>
      <c r="AJ159" s="42">
        <f>('SECA - Vetor de Impacto'!AL160/'Contribuição - SECA'!$BA159)*100</f>
        <v>0.95172707739309481</v>
      </c>
      <c r="AK159" s="42">
        <f>('SECA - Vetor de Impacto'!AM160/'Contribuição - SECA'!$BA159)*100</f>
        <v>8.1575900196788744</v>
      </c>
      <c r="AL159" s="42">
        <f>('SECA - Vetor de Impacto'!AN160/'Contribuição - SECA'!$BA159)*100</f>
        <v>1.0379823685825091</v>
      </c>
      <c r="AM159" s="42">
        <f>('SECA - Vetor de Impacto'!AO160/'Contribuição - SECA'!$BA159)*100</f>
        <v>0</v>
      </c>
      <c r="AN159" s="42">
        <f>('SECA - Vetor de Impacto'!AP160/'Contribuição - SECA'!$BA159)*100</f>
        <v>4.5350585888668098</v>
      </c>
      <c r="AO159" s="42">
        <f>('SECA - Vetor de Impacto'!AQ160/'Contribuição - SECA'!$BA159)*100</f>
        <v>4.9618703244793467</v>
      </c>
      <c r="AP159" s="42">
        <f>('SECA - Vetor de Impacto'!AR160/'Contribuição - SECA'!$BA159)*100</f>
        <v>2.1998552878599624</v>
      </c>
      <c r="AQ159" s="42">
        <f>('SECA - Vetor de Impacto'!AS160/'Contribuição - SECA'!$BA159)*100</f>
        <v>8.1074401772651115</v>
      </c>
      <c r="AR159" s="42">
        <f>('SECA - Vetor de Impacto'!AT160/'Contribuição - SECA'!$BA159)*100</f>
        <v>2.933977744131556</v>
      </c>
      <c r="AS159" s="42">
        <f>('SECA - Vetor de Impacto'!AU160/'Contribuição - SECA'!$BA159)*100</f>
        <v>8.5965411881833251</v>
      </c>
      <c r="AT159" s="42">
        <f>('SECA - Vetor de Impacto'!AV160/'Contribuição - SECA'!$BA159)*100</f>
        <v>0</v>
      </c>
      <c r="AU159" s="42">
        <f>('SECA - Vetor de Impacto'!AW160/'Contribuição - SECA'!$BA159)*100</f>
        <v>0</v>
      </c>
      <c r="AV159" s="42">
        <f>('SECA - Vetor de Impacto'!AX160/'Contribuição - SECA'!$BA159)*100</f>
        <v>5.7310274587888843</v>
      </c>
      <c r="AW159" s="42">
        <f>('SECA - Vetor de Impacto'!AY160/'Contribuição - SECA'!$BA159)*100</f>
        <v>8.5965411881833251</v>
      </c>
      <c r="AX159" s="42">
        <f>('SECA - Vetor de Impacto'!AZ160/'Contribuição - SECA'!$BA159)*100</f>
        <v>8.5965411881833251</v>
      </c>
      <c r="AY159" s="42">
        <f>('SECA - Vetor de Impacto'!BA160/'Contribuição - SECA'!$BA159)*100</f>
        <v>4.2982705940916617</v>
      </c>
      <c r="AZ159" s="42">
        <f>('SECA - Vetor de Impacto'!BB160/'Contribuição - SECA'!$BA159)*100</f>
        <v>7.8743699383224657</v>
      </c>
      <c r="BA159" s="77">
        <f>SUM('SECA - Vetor de Impacto'!AH160:BB160)</f>
        <v>11.632585456283101</v>
      </c>
      <c r="BB159" s="77">
        <f t="shared" si="13"/>
        <v>100</v>
      </c>
      <c r="BC159" s="42">
        <f>('SECA - Vetor de Impacto'!BC160/'Contribuição - SECA'!$BI159)*100</f>
        <v>6.9689772693074259</v>
      </c>
      <c r="BD159" s="42">
        <f>('SECA - Vetor de Impacto'!BD160/'Contribuição - SECA'!$BI159)*100</f>
        <v>22.457345220294876</v>
      </c>
      <c r="BE159" s="42">
        <f>('SECA - Vetor de Impacto'!BE160/'Contribuição - SECA'!$BI159)*100</f>
        <v>20.368159678673955</v>
      </c>
      <c r="BF159" s="42">
        <f>('SECA - Vetor de Impacto'!BF160/'Contribuição - SECA'!$BI159)*100</f>
        <v>19.34119375332412</v>
      </c>
      <c r="BG159" s="42">
        <f>('SECA - Vetor de Impacto'!BG160/'Contribuição - SECA'!$BI159)*100</f>
        <v>17.246006094126422</v>
      </c>
      <c r="BH159" s="42">
        <f>('SECA - Vetor de Impacto'!BH160/'Contribuição - SECA'!$BI159)*100</f>
        <v>13.61831798427321</v>
      </c>
      <c r="BI159" s="77">
        <f>SUM('SECA - Vetor de Impacto'!BC160:BH160)</f>
        <v>3.8245055955868059</v>
      </c>
      <c r="BJ159" s="77">
        <f t="shared" si="14"/>
        <v>100</v>
      </c>
      <c r="BL159" s="42">
        <f>('SECA - Vetor de Impacto'!AH160/'Contribuição - SECA'!$BY159)*100</f>
        <v>9.5851859254724427</v>
      </c>
      <c r="BM159" s="42">
        <f>('SECA - Vetor de Impacto'!AI160/'Contribuição - SECA'!$BY159)*100</f>
        <v>5.9678211920636013</v>
      </c>
      <c r="BN159" s="42">
        <f>('SECA - Vetor de Impacto'!AJ160/'Contribuição - SECA'!$BY159)*100</f>
        <v>13.769733582647699</v>
      </c>
      <c r="BO159" s="42">
        <f>('SECA - Vetor de Impacto'!AK160/'Contribuição - SECA'!$BY159)*100</f>
        <v>12.273025600346203</v>
      </c>
      <c r="BP159" s="42">
        <f>('SECA - Vetor de Impacto'!AL160/'Contribuição - SECA'!$BY159)*100</f>
        <v>1.6902552176983716</v>
      </c>
      <c r="BQ159" s="42">
        <f>('SECA - Vetor de Impacto'!AM160/'Contribuição - SECA'!$BY159)*100</f>
        <v>14.487776403687747</v>
      </c>
      <c r="BR159" s="42">
        <f>('SECA - Vetor de Impacto'!AN160/'Contribuição - SECA'!$BY159)*100</f>
        <v>1.843443520784533</v>
      </c>
      <c r="BS159" s="42">
        <f>('SECA - Vetor de Impacto'!AO160/'Contribuição - SECA'!$BY159)*100</f>
        <v>0</v>
      </c>
      <c r="BT159" s="42">
        <f>('SECA - Vetor de Impacto'!AP160/'Contribuição - SECA'!$BY159)*100</f>
        <v>8.0542065309274289</v>
      </c>
      <c r="BU159" s="42">
        <f>('SECA - Vetor de Impacto'!AQ160/'Contribuição - SECA'!$BY159)*100</f>
        <v>8.8122187596748311</v>
      </c>
      <c r="BV159" s="42">
        <f>('SECA - Vetor de Impacto'!AR160/'Contribuição - SECA'!$BY159)*100</f>
        <v>3.9069150881696171</v>
      </c>
      <c r="BW159" s="42">
        <f>('SECA - Vetor de Impacto'!AS160/'Contribuição - SECA'!$BY159)*100</f>
        <v>14.398710919663902</v>
      </c>
      <c r="BX159" s="42">
        <f>('SECA - Vetor de Impacto'!AT160/'Contribuição - SECA'!$BY159)*100</f>
        <v>5.2107072588636232</v>
      </c>
      <c r="BY159" s="77">
        <f>SUM('SECA - Vetor de Impacto'!AH160:AT160)</f>
        <v>6.5499259773972067</v>
      </c>
      <c r="BZ159" s="77">
        <f t="shared" si="15"/>
        <v>99.999999999999986</v>
      </c>
      <c r="CA159" s="42">
        <f>('SECA - Vetor de Impacto'!AU160/'Contribuição - SECA'!$CI159)*100</f>
        <v>19.674739261092448</v>
      </c>
      <c r="CB159" s="42">
        <f>('SECA - Vetor de Impacto'!AV160/'Contribuição - SECA'!$CI159)*100</f>
        <v>0</v>
      </c>
      <c r="CC159" s="42">
        <f>('SECA - Vetor de Impacto'!AW160/'Contribuição - SECA'!$CI159)*100</f>
        <v>0</v>
      </c>
      <c r="CD159" s="42">
        <f>('SECA - Vetor de Impacto'!AX160/'Contribuição - SECA'!$CI159)*100</f>
        <v>13.1164928407283</v>
      </c>
      <c r="CE159" s="42">
        <f>('SECA - Vetor de Impacto'!AY160/'Contribuição - SECA'!$CI159)*100</f>
        <v>19.674739261092448</v>
      </c>
      <c r="CF159" s="42">
        <f>('SECA - Vetor de Impacto'!AZ160/'Contribuição - SECA'!$CI159)*100</f>
        <v>19.674739261092448</v>
      </c>
      <c r="CG159" s="42">
        <f>('SECA - Vetor de Impacto'!BA160/'Contribuição - SECA'!$CI159)*100</f>
        <v>9.8373696305462222</v>
      </c>
      <c r="CH159" s="42">
        <f>('SECA - Vetor de Impacto'!BB160/'Contribuição - SECA'!$CI159)*100</f>
        <v>18.021919745448123</v>
      </c>
      <c r="CI159" s="77">
        <f>SUM('SECA - Vetor de Impacto'!AU160:BB160)</f>
        <v>5.082659478885895</v>
      </c>
      <c r="CJ159" s="77">
        <f t="shared" si="16"/>
        <v>99.999999999999972</v>
      </c>
    </row>
    <row r="160" spans="1:88" x14ac:dyDescent="0.25">
      <c r="A160" s="34" t="s">
        <v>1185</v>
      </c>
      <c r="B160" s="34" t="s">
        <v>1186</v>
      </c>
      <c r="C160" s="42">
        <v>4.9693252491257676</v>
      </c>
      <c r="D160" s="42">
        <v>1.3053207980377384</v>
      </c>
      <c r="E160" s="42">
        <v>6.0585279282174058</v>
      </c>
      <c r="F160" s="42">
        <v>6.0585279282174058</v>
      </c>
      <c r="G160" s="42">
        <v>3.6945500260402868</v>
      </c>
      <c r="H160" s="42">
        <v>3.1180321570051928</v>
      </c>
      <c r="I160" s="42">
        <v>1.9263300891764736</v>
      </c>
      <c r="J160" s="42">
        <v>1.060887521741809</v>
      </c>
      <c r="K160" s="42">
        <v>5.9428619551197537</v>
      </c>
      <c r="L160" s="42">
        <v>0</v>
      </c>
      <c r="M160" s="42">
        <v>0.56982684007875406</v>
      </c>
      <c r="N160" s="42">
        <v>3.4136883250362033</v>
      </c>
      <c r="O160" s="42">
        <v>0</v>
      </c>
      <c r="P160" s="42">
        <v>3.4220095738860445</v>
      </c>
      <c r="Q160" s="42">
        <v>6.0585279282174058</v>
      </c>
      <c r="R160" s="42">
        <v>6.0585279282174058</v>
      </c>
      <c r="S160" s="42">
        <v>6.0585279282174058</v>
      </c>
      <c r="T160" s="42">
        <v>6.0585279282174058</v>
      </c>
      <c r="U160" s="42">
        <v>6.0585279282174058</v>
      </c>
      <c r="V160" s="42">
        <v>4.2914572824873298</v>
      </c>
      <c r="W160" s="42">
        <v>5.5332377709191327</v>
      </c>
      <c r="X160" s="42">
        <v>0</v>
      </c>
      <c r="Y160" s="42">
        <v>5.0543746726273202</v>
      </c>
      <c r="Z160" s="42">
        <v>5.8214763908481872</v>
      </c>
      <c r="AA160" s="42">
        <v>4.7948357401636317</v>
      </c>
      <c r="AB160" s="42">
        <v>1.0312387962923248</v>
      </c>
      <c r="AC160" s="42">
        <v>1.6408513138922138</v>
      </c>
      <c r="AD160" s="74">
        <f t="shared" si="12"/>
        <v>100.00000000000001</v>
      </c>
      <c r="AF160" s="42">
        <f>('SECA - Vetor de Impacto'!AH161/'Contribuição - SECA'!$BA160)*100</f>
        <v>6.0855917716935197</v>
      </c>
      <c r="AG160" s="42">
        <f>('SECA - Vetor de Impacto'!AI161/'Contribuição - SECA'!$BA160)*100</f>
        <v>1.5985368454915228</v>
      </c>
      <c r="AH160" s="42">
        <f>('SECA - Vetor de Impacto'!AJ161/'Contribuição - SECA'!$BA160)*100</f>
        <v>7.4194635811011889</v>
      </c>
      <c r="AI160" s="42">
        <f>('SECA - Vetor de Impacto'!AK161/'Contribuição - SECA'!$BA160)*100</f>
        <v>7.4194635811011889</v>
      </c>
      <c r="AJ160" s="42">
        <f>('SECA - Vetor de Impacto'!AL161/'Contribuição - SECA'!$BA160)*100</f>
        <v>4.5244619966335025</v>
      </c>
      <c r="AK160" s="42">
        <f>('SECA - Vetor de Impacto'!AM161/'Contribuição - SECA'!$BA160)*100</f>
        <v>3.8184401075145562</v>
      </c>
      <c r="AL160" s="42">
        <f>('SECA - Vetor de Impacto'!AN161/'Contribuição - SECA'!$BA160)*100</f>
        <v>2.359044327460825</v>
      </c>
      <c r="AM160" s="42">
        <f>('SECA - Vetor de Impacto'!AO161/'Contribuição - SECA'!$BA160)*100</f>
        <v>1.2991961784228319</v>
      </c>
      <c r="AN160" s="42">
        <f>('SECA - Vetor de Impacto'!AP161/'Contribuição - SECA'!$BA160)*100</f>
        <v>7.2778153977242157</v>
      </c>
      <c r="AO160" s="42">
        <f>('SECA - Vetor de Impacto'!AQ161/'Contribuição - SECA'!$BA160)*100</f>
        <v>0</v>
      </c>
      <c r="AP160" s="42">
        <f>('SECA - Vetor de Impacto'!AR161/'Contribuição - SECA'!$BA160)*100</f>
        <v>0.69782784491384398</v>
      </c>
      <c r="AQ160" s="42">
        <f>('SECA - Vetor de Impacto'!AS161/'Contribuição - SECA'!$BA160)*100</f>
        <v>4.1805099365595542</v>
      </c>
      <c r="AR160" s="42">
        <f>('SECA - Vetor de Impacto'!AT161/'Contribuição - SECA'!$BA160)*100</f>
        <v>0</v>
      </c>
      <c r="AS160" s="42">
        <f>('SECA - Vetor de Impacto'!AU161/'Contribuição - SECA'!$BA160)*100</f>
        <v>4.190700399246559</v>
      </c>
      <c r="AT160" s="42">
        <f>('SECA - Vetor de Impacto'!AV161/'Contribuição - SECA'!$BA160)*100</f>
        <v>7.4194635811011889</v>
      </c>
      <c r="AU160" s="42">
        <f>('SECA - Vetor de Impacto'!AW161/'Contribuição - SECA'!$BA160)*100</f>
        <v>7.4194635811011889</v>
      </c>
      <c r="AV160" s="42">
        <f>('SECA - Vetor de Impacto'!AX161/'Contribuição - SECA'!$BA160)*100</f>
        <v>7.4194635811011889</v>
      </c>
      <c r="AW160" s="42">
        <f>('SECA - Vetor de Impacto'!AY161/'Contribuição - SECA'!$BA160)*100</f>
        <v>7.4194635811011889</v>
      </c>
      <c r="AX160" s="42">
        <f>('SECA - Vetor de Impacto'!AZ161/'Contribuição - SECA'!$BA160)*100</f>
        <v>7.4194635811011889</v>
      </c>
      <c r="AY160" s="42">
        <f>('SECA - Vetor de Impacto'!BA161/'Contribuição - SECA'!$BA160)*100</f>
        <v>5.2554533699466761</v>
      </c>
      <c r="AZ160" s="42">
        <f>('SECA - Vetor de Impacto'!BB161/'Contribuição - SECA'!$BA160)*100</f>
        <v>6.7761767566840634</v>
      </c>
      <c r="BA160" s="77">
        <f>SUM('SECA - Vetor de Impacto'!AH161:BB161)</f>
        <v>13.478063327208636</v>
      </c>
      <c r="BB160" s="77">
        <f t="shared" si="13"/>
        <v>99.999999999999986</v>
      </c>
      <c r="BC160" s="42">
        <f>('SECA - Vetor de Impacto'!BC161/'Contribuição - SECA'!$BI160)*100</f>
        <v>0</v>
      </c>
      <c r="BD160" s="42">
        <f>('SECA - Vetor de Impacto'!BD161/'Contribuição - SECA'!$BI160)*100</f>
        <v>27.555122631504002</v>
      </c>
      <c r="BE160" s="42">
        <f>('SECA - Vetor de Impacto'!BE161/'Contribuição - SECA'!$BI160)*100</f>
        <v>31.737159636177793</v>
      </c>
      <c r="BF160" s="42">
        <f>('SECA - Vetor de Impacto'!BF161/'Contribuição - SECA'!$BI160)*100</f>
        <v>26.140184567965264</v>
      </c>
      <c r="BG160" s="42">
        <f>('SECA - Vetor de Impacto'!BG161/'Contribuição - SECA'!$BI160)*100</f>
        <v>5.622042949860834</v>
      </c>
      <c r="BH160" s="42">
        <f>('SECA - Vetor de Impacto'!BH161/'Contribuição - SECA'!$BI160)*100</f>
        <v>8.9454902144921036</v>
      </c>
      <c r="BI160" s="77">
        <f>SUM('SECA - Vetor de Impacto'!BC161:BH161)</f>
        <v>3.0275963288693886</v>
      </c>
      <c r="BJ160" s="77">
        <f t="shared" si="14"/>
        <v>100</v>
      </c>
      <c r="BL160" s="42">
        <f>('SECA - Vetor de Impacto'!AH161/'Contribuição - SECA'!$BY160)*100</f>
        <v>13.036730802569341</v>
      </c>
      <c r="BM160" s="42">
        <f>('SECA - Vetor de Impacto'!AI161/'Contribuição - SECA'!$BY160)*100</f>
        <v>3.4244318900250552</v>
      </c>
      <c r="BN160" s="42">
        <f>('SECA - Vetor de Impacto'!AJ161/'Contribuição - SECA'!$BY160)*100</f>
        <v>15.89418959322771</v>
      </c>
      <c r="BO160" s="42">
        <f>('SECA - Vetor de Impacto'!AK161/'Contribuição - SECA'!$BY160)*100</f>
        <v>15.89418959322771</v>
      </c>
      <c r="BP160" s="42">
        <f>('SECA - Vetor de Impacto'!AL161/'Contribuição - SECA'!$BY160)*100</f>
        <v>9.6924334213354637</v>
      </c>
      <c r="BQ160" s="42">
        <f>('SECA - Vetor de Impacto'!AM161/'Contribuição - SECA'!$BY160)*100</f>
        <v>8.1799728990937979</v>
      </c>
      <c r="BR160" s="42">
        <f>('SECA - Vetor de Impacto'!AN161/'Contribuição - SECA'!$BY160)*100</f>
        <v>5.0536130260141681</v>
      </c>
      <c r="BS160" s="42">
        <f>('SECA - Vetor de Impacto'!AO161/'Contribuição - SECA'!$BY160)*100</f>
        <v>2.7831756504942069</v>
      </c>
      <c r="BT160" s="42">
        <f>('SECA - Vetor de Impacto'!AP161/'Contribuição - SECA'!$BY160)*100</f>
        <v>15.590746755680179</v>
      </c>
      <c r="BU160" s="42">
        <f>('SECA - Vetor de Impacto'!AQ161/'Contribuição - SECA'!$BY160)*100</f>
        <v>0</v>
      </c>
      <c r="BV160" s="42">
        <f>('SECA - Vetor de Impacto'!AR161/'Contribuição - SECA'!$BY160)*100</f>
        <v>1.4949070036203294</v>
      </c>
      <c r="BW160" s="42">
        <f>('SECA - Vetor de Impacto'!AS161/'Contribuição - SECA'!$BY160)*100</f>
        <v>8.9556093647120605</v>
      </c>
      <c r="BX160" s="42">
        <f>('SECA - Vetor de Impacto'!AT161/'Contribuição - SECA'!$BY160)*100</f>
        <v>0</v>
      </c>
      <c r="BY160" s="77">
        <f>SUM('SECA - Vetor de Impacto'!AH161:AT161)</f>
        <v>6.2916073457817943</v>
      </c>
      <c r="BZ160" s="77">
        <f t="shared" si="15"/>
        <v>100</v>
      </c>
      <c r="CA160" s="42">
        <f>('SECA - Vetor de Impacto'!AU161/'Contribuição - SECA'!$CI160)*100</f>
        <v>7.8595799532315898</v>
      </c>
      <c r="CB160" s="42">
        <f>('SECA - Vetor de Impacto'!AV161/'Contribuição - SECA'!$CI160)*100</f>
        <v>13.915064707617598</v>
      </c>
      <c r="CC160" s="42">
        <f>('SECA - Vetor de Impacto'!AW161/'Contribuição - SECA'!$CI160)*100</f>
        <v>13.915064707617598</v>
      </c>
      <c r="CD160" s="42">
        <f>('SECA - Vetor de Impacto'!AX161/'Contribuição - SECA'!$CI160)*100</f>
        <v>13.915064707617598</v>
      </c>
      <c r="CE160" s="42">
        <f>('SECA - Vetor de Impacto'!AY161/'Contribuição - SECA'!$CI160)*100</f>
        <v>13.915064707617598</v>
      </c>
      <c r="CF160" s="42">
        <f>('SECA - Vetor de Impacto'!AZ161/'Contribuição - SECA'!$CI160)*100</f>
        <v>13.915064707617598</v>
      </c>
      <c r="CG160" s="42">
        <f>('SECA - Vetor de Impacto'!BA161/'Contribuição - SECA'!$CI160)*100</f>
        <v>9.8565041678957979</v>
      </c>
      <c r="CH160" s="42">
        <f>('SECA - Vetor de Impacto'!BB161/'Contribuição - SECA'!$CI160)*100</f>
        <v>12.70859234078463</v>
      </c>
      <c r="CI160" s="77">
        <f>SUM('SECA - Vetor de Impacto'!AU161:BB161)</f>
        <v>7.1864559814268398</v>
      </c>
      <c r="CJ160" s="77">
        <f t="shared" si="16"/>
        <v>100</v>
      </c>
    </row>
    <row r="161" spans="1:88" x14ac:dyDescent="0.25">
      <c r="A161" s="34" t="s">
        <v>1187</v>
      </c>
      <c r="B161" s="34" t="s">
        <v>1188</v>
      </c>
      <c r="C161" s="42">
        <v>4.0674978749572563</v>
      </c>
      <c r="D161" s="42">
        <v>2.306598921271394</v>
      </c>
      <c r="E161" s="42">
        <v>4.3867208621624512</v>
      </c>
      <c r="F161" s="42">
        <v>4.3912170574452887</v>
      </c>
      <c r="G161" s="42">
        <v>0.92574863098064197</v>
      </c>
      <c r="H161" s="42">
        <v>3.9141965466823225</v>
      </c>
      <c r="I161" s="42">
        <v>3.2613206920622058</v>
      </c>
      <c r="J161" s="42">
        <v>2.4921604689912051</v>
      </c>
      <c r="K161" s="42">
        <v>3.300340404177212</v>
      </c>
      <c r="L161" s="42">
        <v>3.6509820182988753</v>
      </c>
      <c r="M161" s="42">
        <v>4.5641857597376241</v>
      </c>
      <c r="N161" s="42">
        <v>3.5475340137096429</v>
      </c>
      <c r="O161" s="42">
        <v>2.7777302088507216</v>
      </c>
      <c r="P161" s="42">
        <v>0.9255900826050566</v>
      </c>
      <c r="Q161" s="42">
        <v>0</v>
      </c>
      <c r="R161" s="42">
        <v>6.414050025552271</v>
      </c>
      <c r="S161" s="42">
        <v>2.1380166751840908</v>
      </c>
      <c r="T161" s="42">
        <v>6.414050025552271</v>
      </c>
      <c r="U161" s="42">
        <v>6.414050025552271</v>
      </c>
      <c r="V161" s="42">
        <v>0</v>
      </c>
      <c r="W161" s="42">
        <v>3.8409383126959491</v>
      </c>
      <c r="X161" s="42">
        <v>3.0877554875075983</v>
      </c>
      <c r="Y161" s="42">
        <v>4.1429677745888975</v>
      </c>
      <c r="Z161" s="42">
        <v>4.6666491697631729</v>
      </c>
      <c r="AA161" s="42">
        <v>5.8145372095266996</v>
      </c>
      <c r="AB161" s="42">
        <v>6.1411117265926016</v>
      </c>
      <c r="AC161" s="42">
        <v>6.414050025552271</v>
      </c>
      <c r="AD161" s="74">
        <f t="shared" si="12"/>
        <v>100</v>
      </c>
      <c r="AF161" s="42">
        <f>('SECA - Vetor de Impacto'!AH162/'Contribuição - SECA'!$BA161)*100</f>
        <v>5.8329657971369588</v>
      </c>
      <c r="AG161" s="42">
        <f>('SECA - Vetor de Impacto'!AI162/'Contribuição - SECA'!$BA161)*100</f>
        <v>3.3077614369080481</v>
      </c>
      <c r="AH161" s="42">
        <f>('SECA - Vetor de Impacto'!AJ162/'Contribuição - SECA'!$BA161)*100</f>
        <v>6.2907452043474326</v>
      </c>
      <c r="AI161" s="42">
        <f>('SECA - Vetor de Impacto'!AK162/'Contribuição - SECA'!$BA161)*100</f>
        <v>6.2971929405499516</v>
      </c>
      <c r="AJ161" s="42">
        <f>('SECA - Vetor de Impacto'!AL162/'Contribuição - SECA'!$BA161)*100</f>
        <v>1.3275631032292041</v>
      </c>
      <c r="AK161" s="42">
        <f>('SECA - Vetor de Impacto'!AM162/'Contribuição - SECA'!$BA161)*100</f>
        <v>5.6131251403074209</v>
      </c>
      <c r="AL161" s="42">
        <f>('SECA - Vetor de Impacto'!AN162/'Contribuição - SECA'!$BA161)*100</f>
        <v>4.6768732609341033</v>
      </c>
      <c r="AM161" s="42">
        <f>('SECA - Vetor de Impacto'!AO162/'Contribuição - SECA'!$BA161)*100</f>
        <v>3.5738646272200603</v>
      </c>
      <c r="AN161" s="42">
        <f>('SECA - Vetor de Impacto'!AP162/'Contribuição - SECA'!$BA161)*100</f>
        <v>4.7328291958055768</v>
      </c>
      <c r="AO161" s="42">
        <f>('SECA - Vetor de Impacto'!AQ162/'Contribuição - SECA'!$BA161)*100</f>
        <v>5.2356642568432061</v>
      </c>
      <c r="AP161" s="42">
        <f>('SECA - Vetor de Impacto'!AR162/'Contribuição - SECA'!$BA161)*100</f>
        <v>6.5452374523020236</v>
      </c>
      <c r="AQ161" s="42">
        <f>('SECA - Vetor de Impacto'!AS162/'Contribuição - SECA'!$BA161)*100</f>
        <v>5.0873153969049811</v>
      </c>
      <c r="AR161" s="42">
        <f>('SECA - Vetor de Impacto'!AT162/'Contribuição - SECA'!$BA161)*100</f>
        <v>3.9833838394004388</v>
      </c>
      <c r="AS161" s="42">
        <f>('SECA - Vetor de Impacto'!AU162/'Contribuição - SECA'!$BA161)*100</f>
        <v>1.3273357380822732</v>
      </c>
      <c r="AT161" s="42">
        <f>('SECA - Vetor de Impacto'!AV162/'Contribuição - SECA'!$BA161)*100</f>
        <v>0</v>
      </c>
      <c r="AU161" s="42">
        <f>('SECA - Vetor de Impacto'!AW162/'Contribuição - SECA'!$BA161)*100</f>
        <v>9.1980218724920633</v>
      </c>
      <c r="AV161" s="42">
        <f>('SECA - Vetor de Impacto'!AX162/'Contribuição - SECA'!$BA161)*100</f>
        <v>3.0660072908306883</v>
      </c>
      <c r="AW161" s="42">
        <f>('SECA - Vetor de Impacto'!AY162/'Contribuição - SECA'!$BA161)*100</f>
        <v>9.1980218724920633</v>
      </c>
      <c r="AX161" s="42">
        <f>('SECA - Vetor de Impacto'!AZ162/'Contribuição - SECA'!$BA161)*100</f>
        <v>9.1980218724920633</v>
      </c>
      <c r="AY161" s="42">
        <f>('SECA - Vetor de Impacto'!BA162/'Contribuição - SECA'!$BA161)*100</f>
        <v>0</v>
      </c>
      <c r="AZ161" s="42">
        <f>('SECA - Vetor de Impacto'!BB162/'Contribuição - SECA'!$BA161)*100</f>
        <v>5.5080697017214417</v>
      </c>
      <c r="BA161" s="77">
        <f>SUM('SECA - Vetor de Impacto'!AH162:BB162)</f>
        <v>10.87190282717892</v>
      </c>
      <c r="BB161" s="77">
        <f t="shared" si="13"/>
        <v>100</v>
      </c>
      <c r="BC161" s="42">
        <f>('SECA - Vetor de Impacto'!BC162/'Contribuição - SECA'!$BI161)*100</f>
        <v>10.201698893694493</v>
      </c>
      <c r="BD161" s="42">
        <f>('SECA - Vetor de Impacto'!BD162/'Contribuição - SECA'!$BI161)*100</f>
        <v>13.688036482691695</v>
      </c>
      <c r="BE161" s="42">
        <f>('SECA - Vetor de Impacto'!BE162/'Contribuição - SECA'!$BI161)*100</f>
        <v>15.418238220300829</v>
      </c>
      <c r="BF161" s="42">
        <f>('SECA - Vetor de Impacto'!BF162/'Contribuição - SECA'!$BI161)*100</f>
        <v>19.210769135627036</v>
      </c>
      <c r="BG161" s="42">
        <f>('SECA - Vetor de Impacto'!BG162/'Contribuição - SECA'!$BI161)*100</f>
        <v>20.28974540267248</v>
      </c>
      <c r="BH161" s="42">
        <f>('SECA - Vetor de Impacto'!BH162/'Contribuição - SECA'!$BI161)*100</f>
        <v>21.191511865013471</v>
      </c>
      <c r="BI161" s="77">
        <f>SUM('SECA - Vetor de Impacto'!BC162:BH162)</f>
        <v>4.7188704910241395</v>
      </c>
      <c r="BJ161" s="77">
        <f t="shared" si="14"/>
        <v>100</v>
      </c>
      <c r="BL161" s="42">
        <f>('SECA - Vetor de Impacto'!AH162/'Contribuição - SECA'!$BY161)*100</f>
        <v>9.332070133458318</v>
      </c>
      <c r="BM161" s="42">
        <f>('SECA - Vetor de Impacto'!AI162/'Contribuição - SECA'!$BY161)*100</f>
        <v>5.2920354391801983</v>
      </c>
      <c r="BN161" s="42">
        <f>('SECA - Vetor de Impacto'!AJ162/'Contribuição - SECA'!$BY161)*100</f>
        <v>10.064464198898918</v>
      </c>
      <c r="BO161" s="42">
        <f>('SECA - Vetor de Impacto'!AK162/'Contribuição - SECA'!$BY161)*100</f>
        <v>10.074779830523827</v>
      </c>
      <c r="BP161" s="42">
        <f>('SECA - Vetor de Impacto'!AL162/'Contribuição - SECA'!$BY161)*100</f>
        <v>2.1239473051612006</v>
      </c>
      <c r="BQ161" s="42">
        <f>('SECA - Vetor de Impacto'!AM162/'Contribuição - SECA'!$BY161)*100</f>
        <v>8.9803505281889393</v>
      </c>
      <c r="BR161" s="42">
        <f>('SECA - Vetor de Impacto'!AN162/'Contribuição - SECA'!$BY161)*100</f>
        <v>7.4824558885216748</v>
      </c>
      <c r="BS161" s="42">
        <f>('SECA - Vetor de Impacto'!AO162/'Contribuição - SECA'!$BY161)*100</f>
        <v>5.7177697433222869</v>
      </c>
      <c r="BT161" s="42">
        <f>('SECA - Vetor de Impacto'!AP162/'Contribuição - SECA'!$BY161)*100</f>
        <v>7.5719789076451747</v>
      </c>
      <c r="BU161" s="42">
        <f>('SECA - Vetor de Impacto'!AQ162/'Contribuição - SECA'!$BY161)*100</f>
        <v>8.3764568042013661</v>
      </c>
      <c r="BV161" s="42">
        <f>('SECA - Vetor de Impacto'!AR162/'Contribuição - SECA'!$BY161)*100</f>
        <v>10.471622339188274</v>
      </c>
      <c r="BW161" s="42">
        <f>('SECA - Vetor de Impacto'!AS162/'Contribuição - SECA'!$BY161)*100</f>
        <v>8.1391157990746734</v>
      </c>
      <c r="BX161" s="42">
        <f>('SECA - Vetor de Impacto'!AT162/'Contribuição - SECA'!$BY161)*100</f>
        <v>6.3729530826351466</v>
      </c>
      <c r="BY161" s="77">
        <f>SUM('SECA - Vetor de Impacto'!AH162:AT162)</f>
        <v>6.7954308565864245</v>
      </c>
      <c r="BZ161" s="77">
        <f t="shared" si="15"/>
        <v>100</v>
      </c>
      <c r="CA161" s="42">
        <f>('SECA - Vetor de Impacto'!AU162/'Contribuição - SECA'!$CI161)*100</f>
        <v>3.539988810808592</v>
      </c>
      <c r="CB161" s="42">
        <f>('SECA - Vetor de Impacto'!AV162/'Contribuição - SECA'!$CI161)*100</f>
        <v>0</v>
      </c>
      <c r="CC161" s="42">
        <f>('SECA - Vetor de Impacto'!AW162/'Contribuição - SECA'!$CI161)*100</f>
        <v>24.531016212400324</v>
      </c>
      <c r="CD161" s="42">
        <f>('SECA - Vetor de Impacto'!AX162/'Contribuição - SECA'!$CI161)*100</f>
        <v>8.1770054041334443</v>
      </c>
      <c r="CE161" s="42">
        <f>('SECA - Vetor de Impacto'!AY162/'Contribuição - SECA'!$CI161)*100</f>
        <v>24.531016212400324</v>
      </c>
      <c r="CF161" s="42">
        <f>('SECA - Vetor de Impacto'!AZ162/'Contribuição - SECA'!$CI161)*100</f>
        <v>24.531016212400324</v>
      </c>
      <c r="CG161" s="42">
        <f>('SECA - Vetor de Impacto'!BA162/'Contribuição - SECA'!$CI161)*100</f>
        <v>0</v>
      </c>
      <c r="CH161" s="42">
        <f>('SECA - Vetor de Impacto'!BB162/'Contribuição - SECA'!$CI161)*100</f>
        <v>14.689957147856989</v>
      </c>
      <c r="CI161" s="77">
        <f>SUM('SECA - Vetor de Impacto'!AU162:BB162)</f>
        <v>4.076471970592495</v>
      </c>
      <c r="CJ161" s="77">
        <f t="shared" si="16"/>
        <v>99.999999999999986</v>
      </c>
    </row>
    <row r="162" spans="1:88" x14ac:dyDescent="0.25">
      <c r="A162" s="34" t="s">
        <v>1189</v>
      </c>
      <c r="B162" s="34" t="s">
        <v>1190</v>
      </c>
      <c r="C162" s="42">
        <v>3.9632759152904735</v>
      </c>
      <c r="D162" s="42">
        <v>2.2957258386285297</v>
      </c>
      <c r="E162" s="42">
        <v>4.438797326154897</v>
      </c>
      <c r="F162" s="42">
        <v>4.4476234679455473</v>
      </c>
      <c r="G162" s="42">
        <v>0.8118459857615592</v>
      </c>
      <c r="H162" s="42">
        <v>2.9311481826884118</v>
      </c>
      <c r="I162" s="42">
        <v>3.6195708711345644</v>
      </c>
      <c r="J162" s="42">
        <v>3.7698082868278582</v>
      </c>
      <c r="K162" s="42">
        <v>4.0067130114629306</v>
      </c>
      <c r="L162" s="42">
        <v>3.5420962988173335</v>
      </c>
      <c r="M162" s="42">
        <v>2.7675040104018973</v>
      </c>
      <c r="N162" s="42">
        <v>5.3697072693245298</v>
      </c>
      <c r="O162" s="42">
        <v>4.2005962095367355</v>
      </c>
      <c r="P162" s="42">
        <v>1.911026747308139</v>
      </c>
      <c r="Q162" s="42">
        <v>0</v>
      </c>
      <c r="R162" s="42">
        <v>6.3724839280538106</v>
      </c>
      <c r="S162" s="42">
        <v>2.1241613093512708</v>
      </c>
      <c r="T162" s="42">
        <v>6.3724839280538106</v>
      </c>
      <c r="U162" s="42">
        <v>6.3724839280538106</v>
      </c>
      <c r="V162" s="42">
        <v>2.6552016366890867</v>
      </c>
      <c r="W162" s="42">
        <v>4.3342051514256399</v>
      </c>
      <c r="X162" s="42">
        <v>1.5887322189776028</v>
      </c>
      <c r="Y162" s="42">
        <v>4.9145120267767179</v>
      </c>
      <c r="Z162" s="42">
        <v>5.2618068586209876</v>
      </c>
      <c r="AA162" s="42">
        <v>5.3667519309811542</v>
      </c>
      <c r="AB162" s="42">
        <v>2.7116952885335359</v>
      </c>
      <c r="AC162" s="42">
        <v>3.8500423731991775</v>
      </c>
      <c r="AD162" s="74">
        <f t="shared" si="12"/>
        <v>99.999999999999986</v>
      </c>
      <c r="AF162" s="42">
        <f>('SECA - Vetor de Impacto'!AH163/'Contribuição - SECA'!$BA162)*100</f>
        <v>5.1938930878152902</v>
      </c>
      <c r="AG162" s="42">
        <f>('SECA - Vetor de Impacto'!AI163/'Contribuição - SECA'!$BA162)*100</f>
        <v>3.0085602969930423</v>
      </c>
      <c r="AH162" s="42">
        <f>('SECA - Vetor de Impacto'!AJ163/'Contribuição - SECA'!$BA162)*100</f>
        <v>5.8170662964905402</v>
      </c>
      <c r="AI162" s="42">
        <f>('SECA - Vetor de Impacto'!AK163/'Contribuição - SECA'!$BA162)*100</f>
        <v>5.8286329998486579</v>
      </c>
      <c r="AJ162" s="42">
        <f>('SECA - Vetor de Impacto'!AL163/'Contribuição - SECA'!$BA162)*100</f>
        <v>1.0639282613530856</v>
      </c>
      <c r="AK162" s="42">
        <f>('SECA - Vetor de Impacto'!AM163/'Contribuição - SECA'!$BA162)*100</f>
        <v>3.8412844855672637</v>
      </c>
      <c r="AL162" s="42">
        <f>('SECA - Vetor de Impacto'!AN163/'Contribuição - SECA'!$BA162)*100</f>
        <v>4.7434658929280049</v>
      </c>
      <c r="AM162" s="42">
        <f>('SECA - Vetor de Impacto'!AO163/'Contribuição - SECA'!$BA162)*100</f>
        <v>4.9403527843730695</v>
      </c>
      <c r="AN162" s="42">
        <f>('SECA - Vetor de Impacto'!AP163/'Contribuição - SECA'!$BA162)*100</f>
        <v>5.2508176215563021</v>
      </c>
      <c r="AO162" s="42">
        <f>('SECA - Vetor de Impacto'!AQ163/'Contribuição - SECA'!$BA162)*100</f>
        <v>4.6419350749278108</v>
      </c>
      <c r="AP162" s="42">
        <f>('SECA - Vetor de Impacto'!AR163/'Contribuição - SECA'!$BA162)*100</f>
        <v>3.6268279719490621</v>
      </c>
      <c r="AQ162" s="42">
        <f>('SECA - Vetor de Impacto'!AS163/'Contribuição - SECA'!$BA162)*100</f>
        <v>7.0370284748878316</v>
      </c>
      <c r="AR162" s="42">
        <f>('SECA - Vetor de Impacto'!AT163/'Contribuição - SECA'!$BA162)*100</f>
        <v>5.5049025310711768</v>
      </c>
      <c r="AS162" s="42">
        <f>('SECA - Vetor de Impacto'!AU163/'Contribuição - SECA'!$BA162)*100</f>
        <v>2.5044101964186405</v>
      </c>
      <c r="AT162" s="42">
        <f>('SECA - Vetor de Impacto'!AV163/'Contribuição - SECA'!$BA162)*100</f>
        <v>0</v>
      </c>
      <c r="AU162" s="42">
        <f>('SECA - Vetor de Impacto'!AW163/'Contribuição - SECA'!$BA162)*100</f>
        <v>8.3511723467042351</v>
      </c>
      <c r="AV162" s="42">
        <f>('SECA - Vetor de Impacto'!AX163/'Contribuição - SECA'!$BA162)*100</f>
        <v>2.783724115568079</v>
      </c>
      <c r="AW162" s="42">
        <f>('SECA - Vetor de Impacto'!AY163/'Contribuição - SECA'!$BA162)*100</f>
        <v>8.3511723467042351</v>
      </c>
      <c r="AX162" s="42">
        <f>('SECA - Vetor de Impacto'!AZ163/'Contribuição - SECA'!$BA162)*100</f>
        <v>8.3511723467042351</v>
      </c>
      <c r="AY162" s="42">
        <f>('SECA - Vetor de Impacto'!BA163/'Contribuição - SECA'!$BA162)*100</f>
        <v>3.4796551444600961</v>
      </c>
      <c r="AZ162" s="42">
        <f>('SECA - Vetor de Impacto'!BB163/'Contribuição - SECA'!$BA162)*100</f>
        <v>5.6799977236793424</v>
      </c>
      <c r="BA162" s="77">
        <f>SUM('SECA - Vetor de Impacto'!AH163:BB163)</f>
        <v>11.974366693493604</v>
      </c>
      <c r="BB162" s="77">
        <f t="shared" si="13"/>
        <v>100</v>
      </c>
      <c r="BC162" s="42">
        <f>('SECA - Vetor de Impacto'!BC163/'Contribuição - SECA'!$BI162)*100</f>
        <v>6.7053389752456161</v>
      </c>
      <c r="BD162" s="42">
        <f>('SECA - Vetor de Impacto'!BD163/'Contribuição - SECA'!$BI162)*100</f>
        <v>20.741990779708498</v>
      </c>
      <c r="BE162" s="42">
        <f>('SECA - Vetor de Impacto'!BE163/'Contribuição - SECA'!$BI162)*100</f>
        <v>22.207769306794304</v>
      </c>
      <c r="BF162" s="42">
        <f>('SECA - Vetor de Impacto'!BF163/'Contribuição - SECA'!$BI162)*100</f>
        <v>22.650696236550559</v>
      </c>
      <c r="BG162" s="42">
        <f>('SECA - Vetor de Impacto'!BG163/'Contribuição - SECA'!$BI162)*100</f>
        <v>11.444871508236316</v>
      </c>
      <c r="BH162" s="42">
        <f>('SECA - Vetor de Impacto'!BH163/'Contribuição - SECA'!$BI162)*100</f>
        <v>16.24933319346469</v>
      </c>
      <c r="BI162" s="77">
        <f>SUM('SECA - Vetor de Impacto'!BC163:BH163)</f>
        <v>3.718101287440251</v>
      </c>
      <c r="BJ162" s="77">
        <f t="shared" si="14"/>
        <v>99.999999999999986</v>
      </c>
      <c r="BL162" s="42">
        <f>('SECA - Vetor de Impacto'!AH163/'Contribuição - SECA'!$BY162)*100</f>
        <v>8.5851323253696048</v>
      </c>
      <c r="BM162" s="42">
        <f>('SECA - Vetor de Impacto'!AI163/'Contribuição - SECA'!$BY162)*100</f>
        <v>4.972934140506724</v>
      </c>
      <c r="BN162" s="42">
        <f>('SECA - Vetor de Impacto'!AJ163/'Contribuição - SECA'!$BY162)*100</f>
        <v>9.6151928922020602</v>
      </c>
      <c r="BO162" s="42">
        <f>('SECA - Vetor de Impacto'!AK163/'Contribuição - SECA'!$BY162)*100</f>
        <v>9.6343118223030064</v>
      </c>
      <c r="BP162" s="42">
        <f>('SECA - Vetor de Impacto'!AL163/'Contribuição - SECA'!$BY162)*100</f>
        <v>1.7585970203823891</v>
      </c>
      <c r="BQ162" s="42">
        <f>('SECA - Vetor de Impacto'!AM163/'Contribuição - SECA'!$BY162)*100</f>
        <v>6.3493674302517826</v>
      </c>
      <c r="BR162" s="42">
        <f>('SECA - Vetor de Impacto'!AN163/'Contribuição - SECA'!$BY162)*100</f>
        <v>7.8406085152580349</v>
      </c>
      <c r="BS162" s="42">
        <f>('SECA - Vetor de Impacto'!AO163/'Contribuição - SECA'!$BY162)*100</f>
        <v>8.166048409304361</v>
      </c>
      <c r="BT162" s="42">
        <f>('SECA - Vetor de Impacto'!AP163/'Contribuição - SECA'!$BY162)*100</f>
        <v>8.679224492163149</v>
      </c>
      <c r="BU162" s="42">
        <f>('SECA - Vetor de Impacto'!AQ163/'Contribuição - SECA'!$BY162)*100</f>
        <v>7.6727853635494325</v>
      </c>
      <c r="BV162" s="42">
        <f>('SECA - Vetor de Impacto'!AR163/'Contribuição - SECA'!$BY162)*100</f>
        <v>5.9948862123443636</v>
      </c>
      <c r="BW162" s="42">
        <f>('SECA - Vetor de Impacto'!AS163/'Contribuição - SECA'!$BY162)*100</f>
        <v>11.631702773404175</v>
      </c>
      <c r="BX162" s="42">
        <f>('SECA - Vetor de Impacto'!AT163/'Contribuição - SECA'!$BY162)*100</f>
        <v>9.099208602960914</v>
      </c>
      <c r="BY162" s="77">
        <f>SUM('SECA - Vetor de Impacto'!AH163:AT163)</f>
        <v>7.2443356774497385</v>
      </c>
      <c r="BZ162" s="77">
        <f t="shared" si="15"/>
        <v>100</v>
      </c>
      <c r="CA162" s="42">
        <f>('SECA - Vetor de Impacto'!AU163/'Contribuição - SECA'!$CI162)*100</f>
        <v>6.3400696403727421</v>
      </c>
      <c r="CB162" s="42">
        <f>('SECA - Vetor de Impacto'!AV163/'Contribuição - SECA'!$CI162)*100</f>
        <v>0</v>
      </c>
      <c r="CC162" s="42">
        <f>('SECA - Vetor de Impacto'!AW163/'Contribuição - SECA'!$CI162)*100</f>
        <v>21.141510417333091</v>
      </c>
      <c r="CD162" s="42">
        <f>('SECA - Vetor de Impacto'!AX163/'Contribuição - SECA'!$CI162)*100</f>
        <v>7.0471701391110324</v>
      </c>
      <c r="CE162" s="42">
        <f>('SECA - Vetor de Impacto'!AY163/'Contribuição - SECA'!$CI162)*100</f>
        <v>21.141510417333091</v>
      </c>
      <c r="CF162" s="42">
        <f>('SECA - Vetor de Impacto'!AZ163/'Contribuição - SECA'!$CI162)*100</f>
        <v>21.141510417333091</v>
      </c>
      <c r="CG162" s="42">
        <f>('SECA - Vetor de Impacto'!BA163/'Contribuição - SECA'!$CI162)*100</f>
        <v>8.8089626738887841</v>
      </c>
      <c r="CH162" s="42">
        <f>('SECA - Vetor de Impacto'!BB163/'Contribuição - SECA'!$CI162)*100</f>
        <v>14.379266294628174</v>
      </c>
      <c r="CI162" s="77">
        <f>SUM('SECA - Vetor de Impacto'!AU163:BB163)</f>
        <v>4.7300310160438652</v>
      </c>
      <c r="CJ162" s="77">
        <f t="shared" si="16"/>
        <v>100</v>
      </c>
    </row>
    <row r="163" spans="1:88" x14ac:dyDescent="0.25">
      <c r="A163" s="34" t="s">
        <v>1191</v>
      </c>
      <c r="B163" s="34" t="s">
        <v>1192</v>
      </c>
      <c r="C163" s="42">
        <v>4.5271418431222852</v>
      </c>
      <c r="D163" s="42">
        <v>2.5451347125811323</v>
      </c>
      <c r="E163" s="42">
        <v>4.4408984856060236</v>
      </c>
      <c r="F163" s="42">
        <v>4.2745574928943588</v>
      </c>
      <c r="G163" s="42">
        <v>1.9925703844271814</v>
      </c>
      <c r="H163" s="42">
        <v>3.2986644451043712</v>
      </c>
      <c r="I163" s="42">
        <v>4.5831632044321626</v>
      </c>
      <c r="J163" s="42">
        <v>3.8557353972515171</v>
      </c>
      <c r="K163" s="42">
        <v>4.0793356286937339</v>
      </c>
      <c r="L163" s="42">
        <v>4.6002531957342558</v>
      </c>
      <c r="M163" s="42">
        <v>3.4375775753734161</v>
      </c>
      <c r="N163" s="42">
        <v>3.6591945176170917</v>
      </c>
      <c r="O163" s="42">
        <v>2.9915617540157347</v>
      </c>
      <c r="P163" s="42">
        <v>1.8416791404809578</v>
      </c>
      <c r="Q163" s="42">
        <v>0</v>
      </c>
      <c r="R163" s="42">
        <v>0</v>
      </c>
      <c r="S163" s="42">
        <v>2.2975659600655542</v>
      </c>
      <c r="T163" s="42">
        <v>6.8926978801966614</v>
      </c>
      <c r="U163" s="42">
        <v>6.8926978801966614</v>
      </c>
      <c r="V163" s="42">
        <v>2.8719574500819411</v>
      </c>
      <c r="W163" s="42">
        <v>5.8213261521876589</v>
      </c>
      <c r="X163" s="42">
        <v>2.6108704091654014</v>
      </c>
      <c r="Y163" s="42">
        <v>4.1770252747126033</v>
      </c>
      <c r="Z163" s="42">
        <v>4.9090273504068387</v>
      </c>
      <c r="AA163" s="42">
        <v>4.8384864453018128</v>
      </c>
      <c r="AB163" s="42">
        <v>4.2529412452277287</v>
      </c>
      <c r="AC163" s="42">
        <v>4.3079361751229133</v>
      </c>
      <c r="AD163" s="74">
        <f t="shared" si="12"/>
        <v>100.00000000000001</v>
      </c>
      <c r="AF163" s="42">
        <f>('SECA - Vetor de Impacto'!AH164/'Contribuição - SECA'!$BA163)*100</f>
        <v>6.0439484983535436</v>
      </c>
      <c r="AG163" s="42">
        <f>('SECA - Vetor de Impacto'!AI164/'Contribuição - SECA'!$BA163)*100</f>
        <v>3.3978752284030662</v>
      </c>
      <c r="AH163" s="42">
        <f>('SECA - Vetor de Impacto'!AJ164/'Contribuição - SECA'!$BA163)*100</f>
        <v>5.9288095366827784</v>
      </c>
      <c r="AI163" s="42">
        <f>('SECA - Vetor de Impacto'!AK164/'Contribuição - SECA'!$BA163)*100</f>
        <v>5.7067364433376548</v>
      </c>
      <c r="AJ163" s="42">
        <f>('SECA - Vetor de Impacto'!AL164/'Contribuição - SECA'!$BA163)*100</f>
        <v>2.6601757135395121</v>
      </c>
      <c r="AK163" s="42">
        <f>('SECA - Vetor de Impacto'!AM164/'Contribuição - SECA'!$BA163)*100</f>
        <v>4.4038730639397512</v>
      </c>
      <c r="AL163" s="42">
        <f>('SECA - Vetor de Impacto'!AN164/'Contribuição - SECA'!$BA163)*100</f>
        <v>6.1187396655618214</v>
      </c>
      <c r="AM163" s="42">
        <f>('SECA - Vetor de Impacto'!AO164/'Contribuição - SECA'!$BA163)*100</f>
        <v>5.1475891350014935</v>
      </c>
      <c r="AN163" s="42">
        <f>('SECA - Vetor de Impacto'!AP164/'Contribuição - SECA'!$BA163)*100</f>
        <v>5.4461060204641836</v>
      </c>
      <c r="AO163" s="42">
        <f>('SECA - Vetor de Impacto'!AQ164/'Contribuição - SECA'!$BA163)*100</f>
        <v>6.1415556123217154</v>
      </c>
      <c r="AP163" s="42">
        <f>('SECA - Vetor de Impacto'!AR164/'Contribuição - SECA'!$BA163)*100</f>
        <v>4.5893286635619921</v>
      </c>
      <c r="AQ163" s="42">
        <f>('SECA - Vetor de Impacto'!AS164/'Contribuição - SECA'!$BA163)*100</f>
        <v>4.8851977641333102</v>
      </c>
      <c r="AR163" s="42">
        <f>('SECA - Vetor de Impacto'!AT164/'Contribuição - SECA'!$BA163)*100</f>
        <v>3.9938764451094086</v>
      </c>
      <c r="AS163" s="42">
        <f>('SECA - Vetor de Impacto'!AU164/'Contribuição - SECA'!$BA163)*100</f>
        <v>2.4587287655829395</v>
      </c>
      <c r="AT163" s="42">
        <f>('SECA - Vetor de Impacto'!AV164/'Contribuição - SECA'!$BA163)*100</f>
        <v>0</v>
      </c>
      <c r="AU163" s="42">
        <f>('SECA - Vetor de Impacto'!AW164/'Contribuição - SECA'!$BA163)*100</f>
        <v>0</v>
      </c>
      <c r="AV163" s="42">
        <f>('SECA - Vetor de Impacto'!AX164/'Contribuição - SECA'!$BA163)*100</f>
        <v>3.0673592335753401</v>
      </c>
      <c r="AW163" s="42">
        <f>('SECA - Vetor de Impacto'!AY164/'Contribuição - SECA'!$BA163)*100</f>
        <v>9.2020777007260168</v>
      </c>
      <c r="AX163" s="42">
        <f>('SECA - Vetor de Impacto'!AZ164/'Contribuição - SECA'!$BA163)*100</f>
        <v>9.2020777007260168</v>
      </c>
      <c r="AY163" s="42">
        <f>('SECA - Vetor de Impacto'!BA164/'Contribuição - SECA'!$BA163)*100</f>
        <v>3.8341990419691725</v>
      </c>
      <c r="AZ163" s="42">
        <f>('SECA - Vetor de Impacto'!BB164/'Contribuição - SECA'!$BA163)*100</f>
        <v>7.7717457670102963</v>
      </c>
      <c r="BA163" s="77">
        <f>SUM('SECA - Vetor de Impacto'!AH164:BB164)</f>
        <v>10.867111021254503</v>
      </c>
      <c r="BB163" s="77">
        <f t="shared" si="13"/>
        <v>100.00000000000003</v>
      </c>
      <c r="BC163" s="42">
        <f>('SECA - Vetor de Impacto'!BC164/'Contribuição - SECA'!$BI163)*100</f>
        <v>10.403413140658367</v>
      </c>
      <c r="BD163" s="42">
        <f>('SECA - Vetor de Impacto'!BD164/'Contribuição - SECA'!$BI163)*100</f>
        <v>16.643997143350475</v>
      </c>
      <c r="BE163" s="42">
        <f>('SECA - Vetor de Impacto'!BE164/'Contribuição - SECA'!$BI163)*100</f>
        <v>19.560771559473618</v>
      </c>
      <c r="BF163" s="42">
        <f>('SECA - Vetor de Impacto'!BF164/'Contribuição - SECA'!$BI163)*100</f>
        <v>19.279690515946012</v>
      </c>
      <c r="BG163" s="42">
        <f>('SECA - Vetor de Impacto'!BG164/'Contribuição - SECA'!$BI163)*100</f>
        <v>16.946495958485215</v>
      </c>
      <c r="BH163" s="42">
        <f>('SECA - Vetor de Impacto'!BH164/'Contribuição - SECA'!$BI163)*100</f>
        <v>17.16563168208631</v>
      </c>
      <c r="BI163" s="77">
        <f>SUM('SECA - Vetor de Impacto'!BC164:BH164)</f>
        <v>3.6409962160159637</v>
      </c>
      <c r="BJ163" s="77">
        <f t="shared" si="14"/>
        <v>100</v>
      </c>
      <c r="BL163" s="42">
        <f>('SECA - Vetor de Impacto'!AH164/'Contribuição - SECA'!$BY163)*100</f>
        <v>9.3757231080347854</v>
      </c>
      <c r="BM163" s="42">
        <f>('SECA - Vetor de Impacto'!AI164/'Contribuição - SECA'!$BY163)*100</f>
        <v>5.2709809333808915</v>
      </c>
      <c r="BN163" s="42">
        <f>('SECA - Vetor de Impacto'!AJ164/'Contribuição - SECA'!$BY163)*100</f>
        <v>9.1971128793298575</v>
      </c>
      <c r="BO163" s="42">
        <f>('SECA - Vetor de Impacto'!AK164/'Contribuição - SECA'!$BY163)*100</f>
        <v>8.8526202296132315</v>
      </c>
      <c r="BP163" s="42">
        <f>('SECA - Vetor de Impacto'!AL164/'Contribuição - SECA'!$BY163)*100</f>
        <v>4.1266187022704814</v>
      </c>
      <c r="BQ163" s="42">
        <f>('SECA - Vetor de Impacto'!AM164/'Contribuição - SECA'!$BY163)*100</f>
        <v>6.8315430652130322</v>
      </c>
      <c r="BR163" s="42">
        <f>('SECA - Vetor de Impacto'!AN164/'Contribuição - SECA'!$BY163)*100</f>
        <v>9.4917435001447714</v>
      </c>
      <c r="BS163" s="42">
        <f>('SECA - Vetor de Impacto'!AO164/'Contribuição - SECA'!$BY163)*100</f>
        <v>7.9852385269083017</v>
      </c>
      <c r="BT163" s="42">
        <f>('SECA - Vetor de Impacto'!AP164/'Contribuição - SECA'!$BY163)*100</f>
        <v>8.4483152162503039</v>
      </c>
      <c r="BU163" s="42">
        <f>('SECA - Vetor de Impacto'!AQ164/'Contribuição - SECA'!$BY163)*100</f>
        <v>9.5271369187562467</v>
      </c>
      <c r="BV163" s="42">
        <f>('SECA - Vetor de Impacto'!AR164/'Contribuição - SECA'!$BY163)*100</f>
        <v>7.119232536982417</v>
      </c>
      <c r="BW163" s="42">
        <f>('SECA - Vetor de Impacto'!AS164/'Contribuição - SECA'!$BY163)*100</f>
        <v>7.5782018289834401</v>
      </c>
      <c r="BX163" s="42">
        <f>('SECA - Vetor de Impacto'!AT164/'Contribuição - SECA'!$BY163)*100</f>
        <v>6.1955325541322495</v>
      </c>
      <c r="BY163" s="77">
        <f>SUM('SECA - Vetor de Impacto'!AH164:AT164)</f>
        <v>7.0053539957964297</v>
      </c>
      <c r="BZ163" s="77">
        <f t="shared" si="15"/>
        <v>100.00000000000003</v>
      </c>
      <c r="CA163" s="42">
        <f>('SECA - Vetor de Impacto'!AU164/'Contribuição - SECA'!$CI163)*100</f>
        <v>6.9189434473994256</v>
      </c>
      <c r="CB163" s="42">
        <f>('SECA - Vetor de Impacto'!AV164/'Contribuição - SECA'!$CI163)*100</f>
        <v>0</v>
      </c>
      <c r="CC163" s="42">
        <f>('SECA - Vetor de Impacto'!AW164/'Contribuição - SECA'!$CI163)*100</f>
        <v>0</v>
      </c>
      <c r="CD163" s="42">
        <f>('SECA - Vetor de Impacto'!AX164/'Contribuição - SECA'!$CI163)*100</f>
        <v>8.6316495609610246</v>
      </c>
      <c r="CE163" s="42">
        <f>('SECA - Vetor de Impacto'!AY164/'Contribuição - SECA'!$CI163)*100</f>
        <v>25.894948682883069</v>
      </c>
      <c r="CF163" s="42">
        <f>('SECA - Vetor de Impacto'!AZ164/'Contribuição - SECA'!$CI163)*100</f>
        <v>25.894948682883069</v>
      </c>
      <c r="CG163" s="42">
        <f>('SECA - Vetor de Impacto'!BA164/'Contribuição - SECA'!$CI163)*100</f>
        <v>10.789561951201273</v>
      </c>
      <c r="CH163" s="42">
        <f>('SECA - Vetor de Impacto'!BB164/'Contribuição - SECA'!$CI163)*100</f>
        <v>21.86994767467214</v>
      </c>
      <c r="CI163" s="77">
        <f>SUM('SECA - Vetor de Impacto'!AU164:BB164)</f>
        <v>3.8617570254580746</v>
      </c>
      <c r="CJ163" s="77">
        <f t="shared" si="16"/>
        <v>100</v>
      </c>
    </row>
    <row r="164" spans="1:88" x14ac:dyDescent="0.25">
      <c r="A164" s="34" t="s">
        <v>1193</v>
      </c>
      <c r="B164" s="34" t="s">
        <v>1194</v>
      </c>
      <c r="C164" s="42">
        <v>3.6040895506603756</v>
      </c>
      <c r="D164" s="42">
        <v>2.6182950756838776</v>
      </c>
      <c r="E164" s="42">
        <v>3.9946204232870848</v>
      </c>
      <c r="F164" s="42">
        <v>3.8357585210089127</v>
      </c>
      <c r="G164" s="42">
        <v>0.79178819212666907</v>
      </c>
      <c r="H164" s="42">
        <v>5.3722581165718157</v>
      </c>
      <c r="I164" s="42">
        <v>2.0337030978944024</v>
      </c>
      <c r="J164" s="42">
        <v>2.9527618545213179</v>
      </c>
      <c r="K164" s="42">
        <v>2.9968264533304363</v>
      </c>
      <c r="L164" s="42">
        <v>5.4040721819809949</v>
      </c>
      <c r="M164" s="42">
        <v>2.9439292382966946</v>
      </c>
      <c r="N164" s="42">
        <v>4.9193269257349614</v>
      </c>
      <c r="O164" s="42">
        <v>5.5630245467208876</v>
      </c>
      <c r="P164" s="42">
        <v>7.0907573992200643E-2</v>
      </c>
      <c r="Q164" s="42">
        <v>0</v>
      </c>
      <c r="R164" s="42">
        <v>6.2895018131084104</v>
      </c>
      <c r="S164" s="42">
        <v>6.2895018131084104</v>
      </c>
      <c r="T164" s="42">
        <v>6.2895018131084104</v>
      </c>
      <c r="U164" s="42">
        <v>6.2895018131084104</v>
      </c>
      <c r="V164" s="42">
        <v>3.9309386331927567</v>
      </c>
      <c r="W164" s="42">
        <v>3.9161049025014645</v>
      </c>
      <c r="X164" s="42">
        <v>0.68006321257439339</v>
      </c>
      <c r="Y164" s="42">
        <v>3.9782737080614021</v>
      </c>
      <c r="Z164" s="42">
        <v>4.7844957204001739</v>
      </c>
      <c r="AA164" s="42">
        <v>3.6705826517029934</v>
      </c>
      <c r="AB164" s="42">
        <v>4.6836715629530721</v>
      </c>
      <c r="AC164" s="42">
        <v>2.0965006043694694</v>
      </c>
      <c r="AD164" s="74">
        <f t="shared" ref="AD164:AD195" si="17">SUM(C164:AC164)</f>
        <v>99.999999999999986</v>
      </c>
      <c r="AF164" s="42">
        <f>('SECA - Vetor de Impacto'!AH165/'Contribuição - SECA'!$BA164)*100</f>
        <v>4.4991273936571448</v>
      </c>
      <c r="AG164" s="42">
        <f>('SECA - Vetor de Impacto'!AI165/'Contribuição - SECA'!$BA164)*100</f>
        <v>3.2685211990718965</v>
      </c>
      <c r="AH164" s="42">
        <f>('SECA - Vetor de Impacto'!AJ165/'Contribuição - SECA'!$BA164)*100</f>
        <v>4.9866425129143002</v>
      </c>
      <c r="AI164" s="42">
        <f>('SECA - Vetor de Impacto'!AK165/'Contribuição - SECA'!$BA164)*100</f>
        <v>4.7883289232263717</v>
      </c>
      <c r="AJ164" s="42">
        <f>('SECA - Vetor de Impacto'!AL165/'Contribuição - SECA'!$BA164)*100</f>
        <v>0.9884204859778345</v>
      </c>
      <c r="AK164" s="42">
        <f>('SECA - Vetor de Impacto'!AM165/'Contribuição - SECA'!$BA164)*100</f>
        <v>6.7064020797253638</v>
      </c>
      <c r="AL164" s="42">
        <f>('SECA - Vetor de Impacto'!AN165/'Contribuição - SECA'!$BA164)*100</f>
        <v>2.5387519343479066</v>
      </c>
      <c r="AM164" s="42">
        <f>('SECA - Vetor de Impacto'!AO165/'Contribuição - SECA'!$BA164)*100</f>
        <v>3.6860492948041648</v>
      </c>
      <c r="AN164" s="42">
        <f>('SECA - Vetor de Impacto'!AP165/'Contribuição - SECA'!$BA164)*100</f>
        <v>3.7410568746120219</v>
      </c>
      <c r="AO164" s="42">
        <f>('SECA - Vetor de Impacto'!AQ165/'Contribuição - SECA'!$BA164)*100</f>
        <v>6.7461168346375473</v>
      </c>
      <c r="AP164" s="42">
        <f>('SECA - Vetor de Impacto'!AR165/'Contribuição - SECA'!$BA164)*100</f>
        <v>3.6750231909698186</v>
      </c>
      <c r="AQ164" s="42">
        <f>('SECA - Vetor de Impacto'!AS165/'Contribuição - SECA'!$BA164)*100</f>
        <v>6.1409901776369562</v>
      </c>
      <c r="AR164" s="42">
        <f>('SECA - Vetor de Impacto'!AT165/'Contribuição - SECA'!$BA164)*100</f>
        <v>6.9445433521908644</v>
      </c>
      <c r="AS164" s="42">
        <f>('SECA - Vetor de Impacto'!AU165/'Contribuição - SECA'!$BA164)*100</f>
        <v>8.8516726369250898E-2</v>
      </c>
      <c r="AT164" s="42">
        <f>('SECA - Vetor de Impacto'!AV165/'Contribuição - SECA'!$BA164)*100</f>
        <v>0</v>
      </c>
      <c r="AU164" s="42">
        <f>('SECA - Vetor de Impacto'!AW165/'Contribuição - SECA'!$BA164)*100</f>
        <v>7.8514336289528215</v>
      </c>
      <c r="AV164" s="42">
        <f>('SECA - Vetor de Impacto'!AX165/'Contribuição - SECA'!$BA164)*100</f>
        <v>7.8514336289528215</v>
      </c>
      <c r="AW164" s="42">
        <f>('SECA - Vetor de Impacto'!AY165/'Contribuição - SECA'!$BA164)*100</f>
        <v>7.8514336289528215</v>
      </c>
      <c r="AX164" s="42">
        <f>('SECA - Vetor de Impacto'!AZ165/'Contribuição - SECA'!$BA164)*100</f>
        <v>7.8514336289528215</v>
      </c>
      <c r="AY164" s="42">
        <f>('SECA - Vetor de Impacto'!BA165/'Contribuição - SECA'!$BA164)*100</f>
        <v>4.9071460180955127</v>
      </c>
      <c r="AZ164" s="42">
        <f>('SECA - Vetor de Impacto'!BB165/'Contribuição - SECA'!$BA164)*100</f>
        <v>4.8886284859517577</v>
      </c>
      <c r="BA164" s="77">
        <f>SUM('SECA - Vetor de Impacto'!AH165:BB165)</f>
        <v>12.736527458022648</v>
      </c>
      <c r="BB164" s="77">
        <f t="shared" si="13"/>
        <v>99.999999999999986</v>
      </c>
      <c r="BC164" s="42">
        <f>('SECA - Vetor de Impacto'!BC165/'Contribuição - SECA'!$BI164)*100</f>
        <v>3.4185046510072294</v>
      </c>
      <c r="BD164" s="42">
        <f>('SECA - Vetor de Impacto'!BD165/'Contribuição - SECA'!$BI164)*100</f>
        <v>19.997769211049594</v>
      </c>
      <c r="BE164" s="42">
        <f>('SECA - Vetor de Impacto'!BE165/'Contribuição - SECA'!$BI164)*100</f>
        <v>24.050442033170533</v>
      </c>
      <c r="BF164" s="42">
        <f>('SECA - Vetor de Impacto'!BF165/'Contribuição - SECA'!$BI164)*100</f>
        <v>18.451084597346153</v>
      </c>
      <c r="BG164" s="42">
        <f>('SECA - Vetor de Impacto'!BG165/'Contribuição - SECA'!$BI164)*100</f>
        <v>23.543624659735414</v>
      </c>
      <c r="BH164" s="42">
        <f>('SECA - Vetor de Impacto'!BH165/'Contribuição - SECA'!$BI164)*100</f>
        <v>10.538574847691086</v>
      </c>
      <c r="BI164" s="77">
        <f>SUM('SECA - Vetor de Impacto'!BC165:BH165)</f>
        <v>3.1629830233294189</v>
      </c>
      <c r="BJ164" s="77">
        <f t="shared" si="14"/>
        <v>100</v>
      </c>
      <c r="BL164" s="42">
        <f>('SECA - Vetor de Impacto'!AH165/'Contribuição - SECA'!$BY164)*100</f>
        <v>7.6633101118556031</v>
      </c>
      <c r="BM164" s="42">
        <f>('SECA - Vetor de Impacto'!AI165/'Contribuição - SECA'!$BY164)*100</f>
        <v>5.5672332352656246</v>
      </c>
      <c r="BN164" s="42">
        <f>('SECA - Vetor de Impacto'!AJ165/'Contribuição - SECA'!$BY164)*100</f>
        <v>8.4936888089231299</v>
      </c>
      <c r="BO164" s="42">
        <f>('SECA - Vetor de Impacto'!AK165/'Contribuição - SECA'!$BY164)*100</f>
        <v>8.1559036332207491</v>
      </c>
      <c r="BP164" s="42">
        <f>('SECA - Vetor de Impacto'!AL165/'Contribuição - SECA'!$BY164)*100</f>
        <v>1.6835648431822083</v>
      </c>
      <c r="BQ164" s="42">
        <f>('SECA - Vetor de Impacto'!AM165/'Contribuição - SECA'!$BY164)*100</f>
        <v>11.422934799353058</v>
      </c>
      <c r="BR164" s="42">
        <f>('SECA - Vetor de Impacto'!AN165/'Contribuição - SECA'!$BY164)*100</f>
        <v>4.3242259371026526</v>
      </c>
      <c r="BS164" s="42">
        <f>('SECA - Vetor de Impacto'!AO165/'Contribuição - SECA'!$BY164)*100</f>
        <v>6.278403868602159</v>
      </c>
      <c r="BT164" s="42">
        <f>('SECA - Vetor de Impacto'!AP165/'Contribuição - SECA'!$BY164)*100</f>
        <v>6.3720976242323157</v>
      </c>
      <c r="BU164" s="42">
        <f>('SECA - Vetor de Impacto'!AQ165/'Contribuição - SECA'!$BY164)*100</f>
        <v>11.490580468452686</v>
      </c>
      <c r="BV164" s="42">
        <f>('SECA - Vetor de Impacto'!AR165/'Contribuição - SECA'!$BY164)*100</f>
        <v>6.2596232372452345</v>
      </c>
      <c r="BW164" s="42">
        <f>('SECA - Vetor de Impacto'!AS165/'Contribuição - SECA'!$BY164)*100</f>
        <v>10.459875439721198</v>
      </c>
      <c r="BX164" s="42">
        <f>('SECA - Vetor de Impacto'!AT165/'Contribuição - SECA'!$BY164)*100</f>
        <v>11.828557992843386</v>
      </c>
      <c r="BY164" s="77">
        <f>SUM('SECA - Vetor de Impacto'!AH165:AT165)</f>
        <v>7.4776119914297219</v>
      </c>
      <c r="BZ164" s="77">
        <f t="shared" si="15"/>
        <v>100.00000000000001</v>
      </c>
      <c r="CA164" s="42">
        <f>('SECA - Vetor de Impacto'!AU165/'Contribuição - SECA'!$CI164)*100</f>
        <v>0.21437798782999706</v>
      </c>
      <c r="CB164" s="42">
        <f>('SECA - Vetor de Impacto'!AV165/'Contribuição - SECA'!$CI164)*100</f>
        <v>0</v>
      </c>
      <c r="CC164" s="42">
        <f>('SECA - Vetor de Impacto'!AW165/'Contribuição - SECA'!$CI164)*100</f>
        <v>19.015327520521382</v>
      </c>
      <c r="CD164" s="42">
        <f>('SECA - Vetor de Impacto'!AX165/'Contribuição - SECA'!$CI164)*100</f>
        <v>19.015327520521382</v>
      </c>
      <c r="CE164" s="42">
        <f>('SECA - Vetor de Impacto'!AY165/'Contribuição - SECA'!$CI164)*100</f>
        <v>19.015327520521382</v>
      </c>
      <c r="CF164" s="42">
        <f>('SECA - Vetor de Impacto'!AZ165/'Contribuição - SECA'!$CI164)*100</f>
        <v>19.015327520521382</v>
      </c>
      <c r="CG164" s="42">
        <f>('SECA - Vetor de Impacto'!BA165/'Contribuição - SECA'!$CI164)*100</f>
        <v>11.884579700325865</v>
      </c>
      <c r="CH164" s="42">
        <f>('SECA - Vetor de Impacto'!BB165/'Contribuição - SECA'!$CI164)*100</f>
        <v>11.839732229758601</v>
      </c>
      <c r="CI164" s="77">
        <f>SUM('SECA - Vetor de Impacto'!AU165:BB165)</f>
        <v>5.2589154665929252</v>
      </c>
      <c r="CJ164" s="77">
        <f t="shared" si="16"/>
        <v>100</v>
      </c>
    </row>
    <row r="165" spans="1:88" x14ac:dyDescent="0.25">
      <c r="A165" s="34" t="s">
        <v>1195</v>
      </c>
      <c r="B165" s="34" t="s">
        <v>1196</v>
      </c>
      <c r="C165" s="42">
        <v>2.936741882755487</v>
      </c>
      <c r="D165" s="42">
        <v>3.4748707696763974</v>
      </c>
      <c r="E165" s="42">
        <v>2.9889402695701612</v>
      </c>
      <c r="F165" s="42">
        <v>2.556236532418863</v>
      </c>
      <c r="G165" s="42">
        <v>1.4612422040837096</v>
      </c>
      <c r="H165" s="42">
        <v>5.5340560068499789</v>
      </c>
      <c r="I165" s="42">
        <v>2.9304146418673973</v>
      </c>
      <c r="J165" s="42">
        <v>3.5755262739328679</v>
      </c>
      <c r="K165" s="42">
        <v>4.07845086123148</v>
      </c>
      <c r="L165" s="42">
        <v>5.3044553332906421</v>
      </c>
      <c r="M165" s="42">
        <v>3.6636472250506391</v>
      </c>
      <c r="N165" s="42">
        <v>4.1039689717639432</v>
      </c>
      <c r="O165" s="42">
        <v>4.9885426561282271</v>
      </c>
      <c r="P165" s="42">
        <v>1.0836606534334201</v>
      </c>
      <c r="Q165" s="42">
        <v>6.4080466639695919</v>
      </c>
      <c r="R165" s="42">
        <v>6.4080466639695919</v>
      </c>
      <c r="S165" s="42">
        <v>4.272031109313061</v>
      </c>
      <c r="T165" s="42">
        <v>6.4080466639695919</v>
      </c>
      <c r="U165" s="42">
        <v>6.4080466639695919</v>
      </c>
      <c r="V165" s="42">
        <v>4.0050291649809946</v>
      </c>
      <c r="W165" s="42">
        <v>3.6415898607014956</v>
      </c>
      <c r="X165" s="42">
        <v>2.8421363991710855</v>
      </c>
      <c r="Y165" s="42">
        <v>2.5481327486681957</v>
      </c>
      <c r="Z165" s="42">
        <v>2.3135275991340496</v>
      </c>
      <c r="AA165" s="42">
        <v>2.5651824416196987</v>
      </c>
      <c r="AB165" s="42">
        <v>1.3634141838233176</v>
      </c>
      <c r="AC165" s="42">
        <v>2.1360155546565296</v>
      </c>
      <c r="AD165" s="74">
        <f t="shared" si="17"/>
        <v>99.999999999999986</v>
      </c>
      <c r="AF165" s="42">
        <f>('SECA - Vetor de Impacto'!AH166/'Contribuição - SECA'!$BA165)*100</f>
        <v>3.4056450150291759</v>
      </c>
      <c r="AG165" s="42">
        <f>('SECA - Vetor de Impacto'!AI166/'Contribuição - SECA'!$BA165)*100</f>
        <v>4.0296957604987904</v>
      </c>
      <c r="AH165" s="42">
        <f>('SECA - Vetor de Impacto'!AJ166/'Contribuição - SECA'!$BA165)*100</f>
        <v>3.4661778037266848</v>
      </c>
      <c r="AI165" s="42">
        <f>('SECA - Vetor de Impacto'!AK166/'Contribuição - SECA'!$BA165)*100</f>
        <v>2.9643852103540822</v>
      </c>
      <c r="AJ165" s="42">
        <f>('SECA - Vetor de Impacto'!AL166/'Contribuição - SECA'!$BA165)*100</f>
        <v>1.6945555403795336</v>
      </c>
      <c r="AK165" s="42">
        <f>('SECA - Vetor de Impacto'!AM166/'Contribuição - SECA'!$BA165)*100</f>
        <v>6.4176665859844331</v>
      </c>
      <c r="AL165" s="42">
        <f>('SECA - Vetor de Impacto'!AN166/'Contribuição - SECA'!$BA165)*100</f>
        <v>3.3983075174724653</v>
      </c>
      <c r="AM165" s="42">
        <f>('SECA - Vetor de Impacto'!AO166/'Contribuição - SECA'!$BA165)*100</f>
        <v>4.1464227082496965</v>
      </c>
      <c r="AN165" s="42">
        <f>('SECA - Vetor de Impacto'!AP166/'Contribuição - SECA'!$BA165)*100</f>
        <v>4.729648160825751</v>
      </c>
      <c r="AO165" s="42">
        <f>('SECA - Vetor de Impacto'!AQ166/'Contribuição - SECA'!$BA165)*100</f>
        <v>6.1514060766947907</v>
      </c>
      <c r="AP165" s="42">
        <f>('SECA - Vetor de Impacto'!AR166/'Contribuição - SECA'!$BA165)*100</f>
        <v>4.2486137382670437</v>
      </c>
      <c r="AQ165" s="42">
        <f>('SECA - Vetor de Impacto'!AS166/'Contribuição - SECA'!$BA165)*100</f>
        <v>4.7592406920720807</v>
      </c>
      <c r="AR165" s="42">
        <f>('SECA - Vetor de Impacto'!AT166/'Contribuição - SECA'!$BA165)*100</f>
        <v>5.7850523155827593</v>
      </c>
      <c r="AS165" s="42">
        <f>('SECA - Vetor de Impacto'!AU166/'Contribuição - SECA'!$BA165)*100</f>
        <v>1.2566863720709442</v>
      </c>
      <c r="AT165" s="42">
        <f>('SECA - Vetor de Impacto'!AV166/'Contribuição - SECA'!$BA165)*100</f>
        <v>7.4312054135128136</v>
      </c>
      <c r="AU165" s="42">
        <f>('SECA - Vetor de Impacto'!AW166/'Contribuição - SECA'!$BA165)*100</f>
        <v>7.4312054135128136</v>
      </c>
      <c r="AV165" s="42">
        <f>('SECA - Vetor de Impacto'!AX166/'Contribuição - SECA'!$BA165)*100</f>
        <v>4.9541369423418757</v>
      </c>
      <c r="AW165" s="42">
        <f>('SECA - Vetor de Impacto'!AY166/'Contribuição - SECA'!$BA165)*100</f>
        <v>7.4312054135128136</v>
      </c>
      <c r="AX165" s="42">
        <f>('SECA - Vetor de Impacto'!AZ166/'Contribuição - SECA'!$BA165)*100</f>
        <v>7.4312054135128136</v>
      </c>
      <c r="AY165" s="42">
        <f>('SECA - Vetor de Impacto'!BA166/'Contribuição - SECA'!$BA165)*100</f>
        <v>4.6445033834455076</v>
      </c>
      <c r="AZ165" s="42">
        <f>('SECA - Vetor de Impacto'!BB166/'Contribuição - SECA'!$BA165)*100</f>
        <v>4.2230345229531467</v>
      </c>
      <c r="BA165" s="77">
        <f>SUM('SECA - Vetor de Impacto'!AH166:BB166)</f>
        <v>13.456767029768983</v>
      </c>
      <c r="BB165" s="77">
        <f t="shared" si="13"/>
        <v>100.00000000000001</v>
      </c>
      <c r="BC165" s="42">
        <f>('SECA - Vetor de Impacto'!BC166/'Contribuição - SECA'!$BI165)*100</f>
        <v>20.642446154998936</v>
      </c>
      <c r="BD165" s="42">
        <f>('SECA - Vetor de Impacto'!BD166/'Contribuição - SECA'!$BI165)*100</f>
        <v>18.507096659932813</v>
      </c>
      <c r="BE165" s="42">
        <f>('SECA - Vetor de Impacto'!BE166/'Contribuição - SECA'!$BI165)*100</f>
        <v>16.803158675690923</v>
      </c>
      <c r="BF165" s="42">
        <f>('SECA - Vetor de Impacto'!BF166/'Contribuição - SECA'!$BI165)*100</f>
        <v>18.630928636756064</v>
      </c>
      <c r="BG165" s="42">
        <f>('SECA - Vetor de Impacto'!BG166/'Contribuição - SECA'!$BI165)*100</f>
        <v>9.9024817685537432</v>
      </c>
      <c r="BH165" s="42">
        <f>('SECA - Vetor de Impacto'!BH166/'Contribuição - SECA'!$BI165)*100</f>
        <v>15.513888104067522</v>
      </c>
      <c r="BI165" s="77">
        <f>SUM('SECA - Vetor de Impacto'!BC166:BH166)</f>
        <v>2.1486124632157035</v>
      </c>
      <c r="BJ165" s="77">
        <f t="shared" si="14"/>
        <v>100</v>
      </c>
      <c r="BL165" s="42">
        <f>('SECA - Vetor de Impacto'!AH166/'Contribuição - SECA'!$BY165)*100</f>
        <v>6.1700025334942818</v>
      </c>
      <c r="BM165" s="42">
        <f>('SECA - Vetor de Impacto'!AI166/'Contribuição - SECA'!$BY165)*100</f>
        <v>7.3005944371086189</v>
      </c>
      <c r="BN165" s="42">
        <f>('SECA - Vetor de Impacto'!AJ166/'Contribuição - SECA'!$BY165)*100</f>
        <v>6.2796697060782991</v>
      </c>
      <c r="BO165" s="42">
        <f>('SECA - Vetor de Impacto'!AK166/'Contribuição - SECA'!$BY165)*100</f>
        <v>5.3705727336297198</v>
      </c>
      <c r="BP165" s="42">
        <f>('SECA - Vetor de Impacto'!AL166/'Contribuição - SECA'!$BY165)*100</f>
        <v>3.0700240134096659</v>
      </c>
      <c r="BQ165" s="42">
        <f>('SECA - Vetor de Impacto'!AM166/'Contribuição - SECA'!$BY165)*100</f>
        <v>11.626877998118754</v>
      </c>
      <c r="BR165" s="42">
        <f>('SECA - Vetor de Impacto'!AN166/'Contribuição - SECA'!$BY165)*100</f>
        <v>6.15670919895277</v>
      </c>
      <c r="BS165" s="42">
        <f>('SECA - Vetor de Impacto'!AO166/'Contribuição - SECA'!$BY165)*100</f>
        <v>7.5120684927344596</v>
      </c>
      <c r="BT165" s="42">
        <f>('SECA - Vetor de Impacto'!AP166/'Contribuição - SECA'!$BY165)*100</f>
        <v>8.5686972676397541</v>
      </c>
      <c r="BU165" s="42">
        <f>('SECA - Vetor de Impacto'!AQ166/'Contribuição - SECA'!$BY165)*100</f>
        <v>11.144494188403787</v>
      </c>
      <c r="BV165" s="42">
        <f>('SECA - Vetor de Impacto'!AR166/'Contribuição - SECA'!$BY165)*100</f>
        <v>7.6972078455809623</v>
      </c>
      <c r="BW165" s="42">
        <f>('SECA - Vetor de Impacto'!AS166/'Contribuição - SECA'!$BY165)*100</f>
        <v>8.6223100170474609</v>
      </c>
      <c r="BX165" s="42">
        <f>('SECA - Vetor de Impacto'!AT166/'Contribuição - SECA'!$BY165)*100</f>
        <v>10.480771567801467</v>
      </c>
      <c r="BY165" s="77">
        <f>SUM('SECA - Vetor de Impacto'!AH166:AT166)</f>
        <v>7.4277070883773542</v>
      </c>
      <c r="BZ165" s="77">
        <f t="shared" si="15"/>
        <v>100</v>
      </c>
      <c r="CA165" s="42">
        <f>('SECA - Vetor de Impacto'!AU166/'Contribuição - SECA'!$CI165)*100</f>
        <v>2.8049042309804753</v>
      </c>
      <c r="CB165" s="42">
        <f>('SECA - Vetor de Impacto'!AV166/'Contribuição - SECA'!$CI165)*100</f>
        <v>16.586333685864457</v>
      </c>
      <c r="CC165" s="42">
        <f>('SECA - Vetor de Impacto'!AW166/'Contribuição - SECA'!$CI165)*100</f>
        <v>16.586333685864457</v>
      </c>
      <c r="CD165" s="42">
        <f>('SECA - Vetor de Impacto'!AX166/'Contribuição - SECA'!$CI165)*100</f>
        <v>11.057555790576307</v>
      </c>
      <c r="CE165" s="42">
        <f>('SECA - Vetor de Impacto'!AY166/'Contribuição - SECA'!$CI165)*100</f>
        <v>16.586333685864457</v>
      </c>
      <c r="CF165" s="42">
        <f>('SECA - Vetor de Impacto'!AZ166/'Contribuição - SECA'!$CI165)*100</f>
        <v>16.586333685864457</v>
      </c>
      <c r="CG165" s="42">
        <f>('SECA - Vetor de Impacto'!BA166/'Contribuição - SECA'!$CI165)*100</f>
        <v>10.366458553665286</v>
      </c>
      <c r="CH165" s="42">
        <f>('SECA - Vetor de Impacto'!BB166/'Contribuição - SECA'!$CI165)*100</f>
        <v>9.4257466813200956</v>
      </c>
      <c r="CI165" s="77">
        <f>SUM('SECA - Vetor de Impacto'!AU166:BB166)</f>
        <v>6.0290599413916306</v>
      </c>
      <c r="CJ165" s="77">
        <f t="shared" si="16"/>
        <v>99.999999999999986</v>
      </c>
    </row>
    <row r="166" spans="1:88" x14ac:dyDescent="0.25">
      <c r="A166" s="34" t="s">
        <v>1197</v>
      </c>
      <c r="B166" s="34" t="s">
        <v>1198</v>
      </c>
      <c r="C166" s="42">
        <v>5.3458073539247106</v>
      </c>
      <c r="D166" s="42">
        <v>1.3577266381759217</v>
      </c>
      <c r="E166" s="42">
        <v>2.8727958164268084</v>
      </c>
      <c r="F166" s="42">
        <v>3.6921970355501661</v>
      </c>
      <c r="G166" s="42">
        <v>0.30929859947938532</v>
      </c>
      <c r="H166" s="42">
        <v>6.4681967155131224</v>
      </c>
      <c r="I166" s="42">
        <v>5.9495375928366281</v>
      </c>
      <c r="J166" s="42">
        <v>4.1049937508296725</v>
      </c>
      <c r="K166" s="42">
        <v>1.7920512809282469</v>
      </c>
      <c r="L166" s="42">
        <v>6.2754559874816414</v>
      </c>
      <c r="M166" s="42">
        <v>5.847866419682445</v>
      </c>
      <c r="N166" s="42">
        <v>6.3669601340943478</v>
      </c>
      <c r="O166" s="42">
        <v>6.0107150807292031</v>
      </c>
      <c r="P166" s="42">
        <v>0.17501321439945997</v>
      </c>
      <c r="Q166" s="42">
        <v>0</v>
      </c>
      <c r="R166" s="42">
        <v>6.4681967155131224</v>
      </c>
      <c r="S166" s="42">
        <v>6.4681967155131224</v>
      </c>
      <c r="T166" s="42">
        <v>6.4681967155131224</v>
      </c>
      <c r="U166" s="42">
        <v>0</v>
      </c>
      <c r="V166" s="42">
        <v>4.3121311436754146</v>
      </c>
      <c r="W166" s="42">
        <v>2.4989439242323841</v>
      </c>
      <c r="X166" s="42">
        <v>1.0869421477859478</v>
      </c>
      <c r="Y166" s="42">
        <v>4.4763666891962686</v>
      </c>
      <c r="Z166" s="42">
        <v>4.152822822522654</v>
      </c>
      <c r="AA166" s="42">
        <v>1.9115930917519151</v>
      </c>
      <c r="AB166" s="42">
        <v>3.0276665476869939</v>
      </c>
      <c r="AC166" s="42">
        <v>2.5603278665572771</v>
      </c>
      <c r="AD166" s="74">
        <f t="shared" si="17"/>
        <v>99.999999999999957</v>
      </c>
      <c r="AF166" s="42">
        <f>('SECA - Vetor de Impacto'!AH167/'Contribuição - SECA'!$BA166)*100</f>
        <v>6.4575150016848823</v>
      </c>
      <c r="AG166" s="42">
        <f>('SECA - Vetor de Impacto'!AI167/'Contribuição - SECA'!$BA166)*100</f>
        <v>1.6400778317930527</v>
      </c>
      <c r="AH166" s="42">
        <f>('SECA - Vetor de Impacto'!AJ167/'Contribuição - SECA'!$BA166)*100</f>
        <v>3.4702189684658351</v>
      </c>
      <c r="AI166" s="42">
        <f>('SECA - Vetor de Impacto'!AK167/'Contribuição - SECA'!$BA166)*100</f>
        <v>4.4600218765342063</v>
      </c>
      <c r="AJ166" s="42">
        <f>('SECA - Vetor de Impacto'!AL167/'Contribuição - SECA'!$BA166)*100</f>
        <v>0.37361996306730066</v>
      </c>
      <c r="AK166" s="42">
        <f>('SECA - Vetor de Impacto'!AM167/'Contribuição - SECA'!$BA166)*100</f>
        <v>7.8133151007789063</v>
      </c>
      <c r="AL166" s="42">
        <f>('SECA - Vetor de Impacto'!AN167/'Contribuição - SECA'!$BA166)*100</f>
        <v>7.1867962526978451</v>
      </c>
      <c r="AM166" s="42">
        <f>('SECA - Vetor de Impacto'!AO167/'Contribuição - SECA'!$BA166)*100</f>
        <v>4.9586632986959369</v>
      </c>
      <c r="AN166" s="42">
        <f>('SECA - Vetor de Impacto'!AP167/'Contribuição - SECA'!$BA166)*100</f>
        <v>2.1647241032520275</v>
      </c>
      <c r="AO166" s="42">
        <f>('SECA - Vetor de Impacto'!AQ167/'Contribuição - SECA'!$BA166)*100</f>
        <v>7.5804922434821149</v>
      </c>
      <c r="AP166" s="42">
        <f>('SECA - Vetor de Impacto'!AR167/'Contribuição - SECA'!$BA166)*100</f>
        <v>7.063981665037848</v>
      </c>
      <c r="AQ166" s="42">
        <f>('SECA - Vetor de Impacto'!AS167/'Contribuição - SECA'!$BA166)*100</f>
        <v>7.6910254820272916</v>
      </c>
      <c r="AR166" s="42">
        <f>('SECA - Vetor de Impacto'!AT167/'Contribuição - SECA'!$BA166)*100</f>
        <v>7.2606961371636887</v>
      </c>
      <c r="AS166" s="42">
        <f>('SECA - Vetor de Impacto'!AU167/'Contribuição - SECA'!$BA166)*100</f>
        <v>0.2114087513175886</v>
      </c>
      <c r="AT166" s="42">
        <f>('SECA - Vetor de Impacto'!AV167/'Contribuição - SECA'!$BA166)*100</f>
        <v>0</v>
      </c>
      <c r="AU166" s="42">
        <f>('SECA - Vetor de Impacto'!AW167/'Contribuição - SECA'!$BA166)*100</f>
        <v>7.8133151007789063</v>
      </c>
      <c r="AV166" s="42">
        <f>('SECA - Vetor de Impacto'!AX167/'Contribuição - SECA'!$BA166)*100</f>
        <v>7.8133151007789063</v>
      </c>
      <c r="AW166" s="42">
        <f>('SECA - Vetor de Impacto'!AY167/'Contribuição - SECA'!$BA166)*100</f>
        <v>7.8133151007789063</v>
      </c>
      <c r="AX166" s="42">
        <f>('SECA - Vetor de Impacto'!AZ167/'Contribuição - SECA'!$BA166)*100</f>
        <v>0</v>
      </c>
      <c r="AY166" s="42">
        <f>('SECA - Vetor de Impacto'!BA167/'Contribuição - SECA'!$BA166)*100</f>
        <v>5.2088767338526045</v>
      </c>
      <c r="AZ166" s="42">
        <f>('SECA - Vetor de Impacto'!BB167/'Contribuição - SECA'!$BA166)*100</f>
        <v>3.0186212878121572</v>
      </c>
      <c r="BA166" s="77">
        <f>SUM('SECA - Vetor de Impacto'!AH167:BB167)</f>
        <v>12.798664678201835</v>
      </c>
      <c r="BB166" s="77">
        <f t="shared" si="13"/>
        <v>100.00000000000001</v>
      </c>
      <c r="BC166" s="42">
        <f>('SECA - Vetor de Impacto'!BC167/'Contribuição - SECA'!$BI166)*100</f>
        <v>6.3136610056005917</v>
      </c>
      <c r="BD166" s="42">
        <f>('SECA - Vetor de Impacto'!BD167/'Contribuição - SECA'!$BI166)*100</f>
        <v>26.001624713805477</v>
      </c>
      <c r="BE166" s="42">
        <f>('SECA - Vetor de Impacto'!BE167/'Contribuição - SECA'!$BI166)*100</f>
        <v>24.122273270143619</v>
      </c>
      <c r="BF166" s="42">
        <f>('SECA - Vetor de Impacto'!BF167/'Contribuição - SECA'!$BI166)*100</f>
        <v>11.103765537617486</v>
      </c>
      <c r="BG166" s="42">
        <f>('SECA - Vetor de Impacto'!BG167/'Contribuição - SECA'!$BI166)*100</f>
        <v>17.586639968861707</v>
      </c>
      <c r="BH166" s="42">
        <f>('SECA - Vetor de Impacto'!BH167/'Contribuição - SECA'!$BI166)*100</f>
        <v>14.872035503971118</v>
      </c>
      <c r="BI166" s="77">
        <f>SUM('SECA - Vetor de Impacto'!BC167:BH167)</f>
        <v>2.6615948652599588</v>
      </c>
      <c r="BJ166" s="77">
        <f t="shared" si="14"/>
        <v>100</v>
      </c>
      <c r="BL166" s="42">
        <f>('SECA - Vetor de Impacto'!AH167/'Contribuição - SECA'!$BY166)*100</f>
        <v>9.4794571119452087</v>
      </c>
      <c r="BM166" s="42">
        <f>('SECA - Vetor de Impacto'!AI167/'Contribuição - SECA'!$BY166)*100</f>
        <v>2.4075898333457721</v>
      </c>
      <c r="BN166" s="42">
        <f>('SECA - Vetor de Impacto'!AJ167/'Contribuição - SECA'!$BY166)*100</f>
        <v>5.0941874501332975</v>
      </c>
      <c r="BO166" s="42">
        <f>('SECA - Vetor de Impacto'!AK167/'Contribuição - SECA'!$BY166)*100</f>
        <v>6.5471913090271023</v>
      </c>
      <c r="BP166" s="42">
        <f>('SECA - Vetor de Impacto'!AL167/'Contribuição - SECA'!$BY166)*100</f>
        <v>0.54846398578074262</v>
      </c>
      <c r="BQ166" s="42">
        <f>('SECA - Vetor de Impacto'!AM167/'Contribuição - SECA'!$BY166)*100</f>
        <v>11.469734933735708</v>
      </c>
      <c r="BR166" s="42">
        <f>('SECA - Vetor de Impacto'!AN167/'Contribuição - SECA'!$BY166)*100</f>
        <v>10.550022234863134</v>
      </c>
      <c r="BS166" s="42">
        <f>('SECA - Vetor de Impacto'!AO167/'Contribuição - SECA'!$BY166)*100</f>
        <v>7.2791834103831441</v>
      </c>
      <c r="BT166" s="42">
        <f>('SECA - Vetor de Impacto'!AP167/'Contribuição - SECA'!$BY166)*100</f>
        <v>3.1777563490936531</v>
      </c>
      <c r="BU166" s="42">
        <f>('SECA - Vetor de Impacto'!AQ167/'Contribuição - SECA'!$BY166)*100</f>
        <v>11.127957285546021</v>
      </c>
      <c r="BV166" s="42">
        <f>('SECA - Vetor de Impacto'!AR167/'Contribuição - SECA'!$BY166)*100</f>
        <v>10.369733746777483</v>
      </c>
      <c r="BW166" s="42">
        <f>('SECA - Vetor de Impacto'!AS167/'Contribuição - SECA'!$BY166)*100</f>
        <v>11.29021708578807</v>
      </c>
      <c r="BX166" s="42">
        <f>('SECA - Vetor de Impacto'!AT167/'Contribuição - SECA'!$BY166)*100</f>
        <v>10.658505263580667</v>
      </c>
      <c r="BY166" s="77">
        <f>SUM('SECA - Vetor de Impacto'!AH167:AT167)</f>
        <v>8.718597297821761</v>
      </c>
      <c r="BZ166" s="77">
        <f t="shared" si="15"/>
        <v>100</v>
      </c>
      <c r="CA166" s="42">
        <f>('SECA - Vetor de Impacto'!AU167/'Contribuição - SECA'!$CI166)*100</f>
        <v>0.66316299852359917</v>
      </c>
      <c r="CB166" s="42">
        <f>('SECA - Vetor de Impacto'!AV167/'Contribuição - SECA'!$CI166)*100</f>
        <v>0</v>
      </c>
      <c r="CC166" s="42">
        <f>('SECA - Vetor de Impacto'!AW167/'Contribuição - SECA'!$CI166)*100</f>
        <v>24.509399153767063</v>
      </c>
      <c r="CD166" s="42">
        <f>('SECA - Vetor de Impacto'!AX167/'Contribuição - SECA'!$CI166)*100</f>
        <v>24.509399153767063</v>
      </c>
      <c r="CE166" s="42">
        <f>('SECA - Vetor de Impacto'!AY167/'Contribuição - SECA'!$CI166)*100</f>
        <v>24.509399153767063</v>
      </c>
      <c r="CF166" s="42">
        <f>('SECA - Vetor de Impacto'!AZ167/'Contribuição - SECA'!$CI166)*100</f>
        <v>0</v>
      </c>
      <c r="CG166" s="42">
        <f>('SECA - Vetor de Impacto'!BA167/'Contribuição - SECA'!$CI166)*100</f>
        <v>16.339599435844708</v>
      </c>
      <c r="CH166" s="42">
        <f>('SECA - Vetor de Impacto'!BB167/'Contribuição - SECA'!$CI166)*100</f>
        <v>9.4690401043304959</v>
      </c>
      <c r="CI166" s="77">
        <f>SUM('SECA - Vetor de Impacto'!AU167:BB167)</f>
        <v>4.0800673803800747</v>
      </c>
      <c r="CJ166" s="77">
        <f t="shared" si="16"/>
        <v>100</v>
      </c>
    </row>
    <row r="167" spans="1:88" x14ac:dyDescent="0.25">
      <c r="A167" s="34" t="s">
        <v>1199</v>
      </c>
      <c r="B167" s="34" t="s">
        <v>1200</v>
      </c>
      <c r="C167" s="42">
        <v>2.7469139494557471</v>
      </c>
      <c r="D167" s="42">
        <v>3.4148015527712463</v>
      </c>
      <c r="E167" s="42">
        <v>3.1352804581579234</v>
      </c>
      <c r="F167" s="42">
        <v>2.9748369371232934</v>
      </c>
      <c r="G167" s="42">
        <v>1.1421930119185781</v>
      </c>
      <c r="H167" s="42">
        <v>4.4153282951601298</v>
      </c>
      <c r="I167" s="42">
        <v>2.0597218750020416</v>
      </c>
      <c r="J167" s="42">
        <v>0.27734836381622252</v>
      </c>
      <c r="K167" s="42">
        <v>4.19340990432383</v>
      </c>
      <c r="L167" s="42">
        <v>4.171417598003595</v>
      </c>
      <c r="M167" s="42">
        <v>5.2866905711716798</v>
      </c>
      <c r="N167" s="42">
        <v>5.2274698370610455</v>
      </c>
      <c r="O167" s="42">
        <v>5.5666670047181581</v>
      </c>
      <c r="P167" s="42">
        <v>1.1346730632505946</v>
      </c>
      <c r="Q167" s="42">
        <v>6.3699683993877896</v>
      </c>
      <c r="R167" s="42">
        <v>6.3699683993877896</v>
      </c>
      <c r="S167" s="42">
        <v>2.1233227997959303</v>
      </c>
      <c r="T167" s="42">
        <v>6.3699683993877896</v>
      </c>
      <c r="U167" s="42">
        <v>6.3699683993877896</v>
      </c>
      <c r="V167" s="42">
        <v>3.9812302496173682</v>
      </c>
      <c r="W167" s="42">
        <v>3.9690683602654357</v>
      </c>
      <c r="X167" s="42">
        <v>4.0580032847339567</v>
      </c>
      <c r="Y167" s="42">
        <v>2.4123314233373594</v>
      </c>
      <c r="Z167" s="42">
        <v>2.3698136276461281</v>
      </c>
      <c r="AA167" s="42">
        <v>3.6675205915647768</v>
      </c>
      <c r="AB167" s="42">
        <v>4.2014685187451386</v>
      </c>
      <c r="AC167" s="42">
        <v>1.9906151248086834</v>
      </c>
      <c r="AD167" s="74">
        <f t="shared" si="17"/>
        <v>100.00000000000003</v>
      </c>
      <c r="AF167" s="42">
        <f>('SECA - Vetor de Impacto'!AH168/'Contribuição - SECA'!$BA167)*100</f>
        <v>3.378727662359335</v>
      </c>
      <c r="AG167" s="42">
        <f>('SECA - Vetor de Impacto'!AI168/'Contribuição - SECA'!$BA167)*100</f>
        <v>4.2002351293537279</v>
      </c>
      <c r="AH167" s="42">
        <f>('SECA - Vetor de Impacto'!AJ168/'Contribuição - SECA'!$BA167)*100</f>
        <v>3.8564217912001557</v>
      </c>
      <c r="AI167" s="42">
        <f>('SECA - Vetor de Impacto'!AK168/'Contribuição - SECA'!$BA167)*100</f>
        <v>3.6590748874598891</v>
      </c>
      <c r="AJ167" s="42">
        <f>('SECA - Vetor de Impacto'!AL168/'Contribuição - SECA'!$BA167)*100</f>
        <v>1.404907178067027</v>
      </c>
      <c r="AK167" s="42">
        <f>('SECA - Vetor de Impacto'!AM168/'Contribuição - SECA'!$BA167)*100</f>
        <v>5.4308915837029366</v>
      </c>
      <c r="AL167" s="42">
        <f>('SECA - Vetor de Impacto'!AN168/'Contribuição - SECA'!$BA167)*100</f>
        <v>2.5334755306823085</v>
      </c>
      <c r="AM167" s="42">
        <f>('SECA - Vetor de Impacto'!AO168/'Contribuição - SECA'!$BA167)*100</f>
        <v>0.34114086068172567</v>
      </c>
      <c r="AN167" s="42">
        <f>('SECA - Vetor de Impacto'!AP168/'Contribuição - SECA'!$BA167)*100</f>
        <v>5.157930064084371</v>
      </c>
      <c r="AO167" s="42">
        <f>('SECA - Vetor de Impacto'!AQ168/'Contribuição - SECA'!$BA167)*100</f>
        <v>5.1308793391288336</v>
      </c>
      <c r="AP167" s="42">
        <f>('SECA - Vetor de Impacto'!AR168/'Contribuição - SECA'!$BA167)*100</f>
        <v>6.5026746391859582</v>
      </c>
      <c r="AQ167" s="42">
        <f>('SECA - Vetor de Impacto'!AS168/'Contribuição - SECA'!$BA167)*100</f>
        <v>6.4298326294956034</v>
      </c>
      <c r="AR167" s="42">
        <f>('SECA - Vetor de Impacto'!AT168/'Contribuição - SECA'!$BA167)*100</f>
        <v>6.8470480481235132</v>
      </c>
      <c r="AS167" s="42">
        <f>('SECA - Vetor de Impacto'!AU168/'Contribuição - SECA'!$BA167)*100</f>
        <v>1.3956575768594346</v>
      </c>
      <c r="AT167" s="42">
        <f>('SECA - Vetor de Impacto'!AV168/'Contribuição - SECA'!$BA167)*100</f>
        <v>7.8351156371791779</v>
      </c>
      <c r="AU167" s="42">
        <f>('SECA - Vetor de Impacto'!AW168/'Contribuição - SECA'!$BA167)*100</f>
        <v>7.8351156371791779</v>
      </c>
      <c r="AV167" s="42">
        <f>('SECA - Vetor de Impacto'!AX168/'Contribuição - SECA'!$BA167)*100</f>
        <v>2.6117052123930602</v>
      </c>
      <c r="AW167" s="42">
        <f>('SECA - Vetor de Impacto'!AY168/'Contribuição - SECA'!$BA167)*100</f>
        <v>7.8351156371791779</v>
      </c>
      <c r="AX167" s="42">
        <f>('SECA - Vetor de Impacto'!AZ168/'Contribuição - SECA'!$BA167)*100</f>
        <v>7.8351156371791779</v>
      </c>
      <c r="AY167" s="42">
        <f>('SECA - Vetor de Impacto'!BA168/'Contribuição - SECA'!$BA167)*100</f>
        <v>4.8969472732369868</v>
      </c>
      <c r="AZ167" s="42">
        <f>('SECA - Vetor de Impacto'!BB168/'Contribuição - SECA'!$BA167)*100</f>
        <v>4.8819880452684252</v>
      </c>
      <c r="BA167" s="77">
        <f>SUM('SECA - Vetor de Impacto'!AH168:BB168)</f>
        <v>12.763053492852123</v>
      </c>
      <c r="BB167" s="77">
        <f t="shared" si="13"/>
        <v>99.999999999999986</v>
      </c>
      <c r="BC167" s="42">
        <f>('SECA - Vetor de Impacto'!BC168/'Contribuição - SECA'!$BI167)*100</f>
        <v>21.700839459570069</v>
      </c>
      <c r="BD167" s="42">
        <f>('SECA - Vetor de Impacto'!BD168/'Contribuição - SECA'!$BI167)*100</f>
        <v>12.900338730147737</v>
      </c>
      <c r="BE167" s="42">
        <f>('SECA - Vetor de Impacto'!BE168/'Contribuição - SECA'!$BI167)*100</f>
        <v>12.672967830291332</v>
      </c>
      <c r="BF167" s="42">
        <f>('SECA - Vetor de Impacto'!BF168/'Contribuição - SECA'!$BI167)*100</f>
        <v>19.612669085710827</v>
      </c>
      <c r="BG167" s="42">
        <f>('SECA - Vetor de Impacto'!BG168/'Contribuição - SECA'!$BI167)*100</f>
        <v>22.468043375599038</v>
      </c>
      <c r="BH167" s="42">
        <f>('SECA - Vetor de Impacto'!BH168/'Contribuição - SECA'!$BI167)*100</f>
        <v>10.64514151868099</v>
      </c>
      <c r="BI167" s="77">
        <f>SUM('SECA - Vetor de Impacto'!BC168:BH168)</f>
        <v>2.9356115130230878</v>
      </c>
      <c r="BJ167" s="77">
        <f t="shared" si="14"/>
        <v>99.999999999999986</v>
      </c>
      <c r="BL167" s="42">
        <f>('SECA - Vetor de Impacto'!AH168/'Contribuição - SECA'!$BY167)*100</f>
        <v>6.1573322493453242</v>
      </c>
      <c r="BM167" s="42">
        <f>('SECA - Vetor de Impacto'!AI168/'Contribuição - SECA'!$BY167)*100</f>
        <v>7.6544326152476776</v>
      </c>
      <c r="BN167" s="42">
        <f>('SECA - Vetor de Impacto'!AJ168/'Contribuição - SECA'!$BY167)*100</f>
        <v>7.0278733993771105</v>
      </c>
      <c r="BO167" s="42">
        <f>('SECA - Vetor de Impacto'!AK168/'Contribuição - SECA'!$BY167)*100</f>
        <v>6.668231967412785</v>
      </c>
      <c r="BP167" s="42">
        <f>('SECA - Vetor de Impacto'!AL168/'Contribuição - SECA'!$BY167)*100</f>
        <v>2.5602774592398743</v>
      </c>
      <c r="BQ167" s="42">
        <f>('SECA - Vetor de Impacto'!AM168/'Contribuição - SECA'!$BY167)*100</f>
        <v>9.8971587037238393</v>
      </c>
      <c r="BR167" s="42">
        <f>('SECA - Vetor de Impacto'!AN168/'Contribuição - SECA'!$BY167)*100</f>
        <v>4.6169600355136291</v>
      </c>
      <c r="BS167" s="42">
        <f>('SECA - Vetor de Impacto'!AO168/'Contribuição - SECA'!$BY167)*100</f>
        <v>0.62168894120878548</v>
      </c>
      <c r="BT167" s="42">
        <f>('SECA - Vetor de Impacto'!AP168/'Contribuição - SECA'!$BY167)*100</f>
        <v>9.3997185618912553</v>
      </c>
      <c r="BU167" s="42">
        <f>('SECA - Vetor de Impacto'!AQ168/'Contribuição - SECA'!$BY167)*100</f>
        <v>9.3504218094502516</v>
      </c>
      <c r="BV167" s="42">
        <f>('SECA - Vetor de Impacto'!AR168/'Contribuição - SECA'!$BY167)*100</f>
        <v>11.850356780428022</v>
      </c>
      <c r="BW167" s="42">
        <f>('SECA - Vetor de Impacto'!AS168/'Contribuição - SECA'!$BY167)*100</f>
        <v>11.717610817984765</v>
      </c>
      <c r="BX167" s="42">
        <f>('SECA - Vetor de Impacto'!AT168/'Contribuição - SECA'!$BY167)*100</f>
        <v>12.477936659176676</v>
      </c>
      <c r="BY167" s="77">
        <f>SUM('SECA - Vetor de Impacto'!AH168:AT168)</f>
        <v>7.0035008906749221</v>
      </c>
      <c r="BZ167" s="77">
        <f t="shared" si="15"/>
        <v>100</v>
      </c>
      <c r="CA167" s="42">
        <f>('SECA - Vetor de Impacto'!AU168/'Contribuição - SECA'!$CI167)*100</f>
        <v>3.092749305636656</v>
      </c>
      <c r="CB167" s="42">
        <f>('SECA - Vetor de Impacto'!AV168/'Contribuição - SECA'!$CI167)*100</f>
        <v>17.362459709491741</v>
      </c>
      <c r="CC167" s="42">
        <f>('SECA - Vetor de Impacto'!AW168/'Contribuição - SECA'!$CI167)*100</f>
        <v>17.362459709491741</v>
      </c>
      <c r="CD167" s="42">
        <f>('SECA - Vetor de Impacto'!AX168/'Contribuição - SECA'!$CI167)*100</f>
        <v>5.7874865698305822</v>
      </c>
      <c r="CE167" s="42">
        <f>('SECA - Vetor de Impacto'!AY168/'Contribuição - SECA'!$CI167)*100</f>
        <v>17.362459709491741</v>
      </c>
      <c r="CF167" s="42">
        <f>('SECA - Vetor de Impacto'!AZ168/'Contribuição - SECA'!$CI167)*100</f>
        <v>17.362459709491741</v>
      </c>
      <c r="CG167" s="42">
        <f>('SECA - Vetor de Impacto'!BA168/'Contribuição - SECA'!$CI167)*100</f>
        <v>10.851537318432339</v>
      </c>
      <c r="CH167" s="42">
        <f>('SECA - Vetor de Impacto'!BB168/'Contribuição - SECA'!$CI167)*100</f>
        <v>10.81838796813344</v>
      </c>
      <c r="CI167" s="77">
        <f>SUM('SECA - Vetor de Impacto'!AU168:BB168)</f>
        <v>5.7595526021772026</v>
      </c>
      <c r="CJ167" s="77">
        <f t="shared" si="16"/>
        <v>99.999999999999972</v>
      </c>
    </row>
    <row r="168" spans="1:88" x14ac:dyDescent="0.25">
      <c r="A168" s="34" t="s">
        <v>1201</v>
      </c>
      <c r="B168" s="34" t="s">
        <v>1202</v>
      </c>
      <c r="C168" s="42">
        <v>3.3755112317755809</v>
      </c>
      <c r="D168" s="42">
        <v>3.0764800626109303</v>
      </c>
      <c r="E168" s="42">
        <v>3.9815673495314963</v>
      </c>
      <c r="F168" s="42">
        <v>4.0164764447612518</v>
      </c>
      <c r="G168" s="42">
        <v>1.2289415422330587</v>
      </c>
      <c r="H168" s="42">
        <v>4.6961992732555391</v>
      </c>
      <c r="I168" s="42">
        <v>2.0467974361628629</v>
      </c>
      <c r="J168" s="42">
        <v>3.4523348832422505</v>
      </c>
      <c r="K168" s="42">
        <v>3.0736692826929306</v>
      </c>
      <c r="L168" s="42">
        <v>4.9034025962370764</v>
      </c>
      <c r="M168" s="42">
        <v>5.4236286662932676</v>
      </c>
      <c r="N168" s="42">
        <v>5.0402001191690395</v>
      </c>
      <c r="O168" s="42">
        <v>5.4142733192673242</v>
      </c>
      <c r="P168" s="42">
        <v>1.093077617442586</v>
      </c>
      <c r="Q168" s="42">
        <v>0</v>
      </c>
      <c r="R168" s="42">
        <v>0</v>
      </c>
      <c r="S168" s="42">
        <v>6.5956452154528709</v>
      </c>
      <c r="T168" s="42">
        <v>6.5956452154528709</v>
      </c>
      <c r="U168" s="42">
        <v>6.5956452154528709</v>
      </c>
      <c r="V168" s="42">
        <v>4.1222782596580441</v>
      </c>
      <c r="W168" s="42">
        <v>4.1689455607107773</v>
      </c>
      <c r="X168" s="42">
        <v>2.938968632505516</v>
      </c>
      <c r="Y168" s="42">
        <v>3.667717742593871</v>
      </c>
      <c r="Z168" s="42">
        <v>4.2122552305640806</v>
      </c>
      <c r="AA168" s="42">
        <v>3.1847580134374049</v>
      </c>
      <c r="AB168" s="42">
        <v>4.2099863077358766</v>
      </c>
      <c r="AC168" s="42">
        <v>2.885594781760632</v>
      </c>
      <c r="AD168" s="74">
        <f t="shared" si="17"/>
        <v>100.00000000000001</v>
      </c>
      <c r="AF168" s="42">
        <f>('SECA - Vetor de Impacto'!AH169/'Contribuição - SECA'!$BA168)*100</f>
        <v>4.2781754869798645</v>
      </c>
      <c r="AG168" s="42">
        <f>('SECA - Vetor de Impacto'!AI169/'Contribuição - SECA'!$BA168)*100</f>
        <v>3.899178727697806</v>
      </c>
      <c r="AH168" s="42">
        <f>('SECA - Vetor de Impacto'!AJ169/'Contribuição - SECA'!$BA168)*100</f>
        <v>5.0463004460408589</v>
      </c>
      <c r="AI168" s="42">
        <f>('SECA - Vetor de Impacto'!AK169/'Contribuição - SECA'!$BA168)*100</f>
        <v>5.0905447768191694</v>
      </c>
      <c r="AJ168" s="42">
        <f>('SECA - Vetor de Impacto'!AL169/'Contribuição - SECA'!$BA168)*100</f>
        <v>1.5575796434684335</v>
      </c>
      <c r="AK168" s="42">
        <f>('SECA - Vetor de Impacto'!AM169/'Contribuição - SECA'!$BA168)*100</f>
        <v>5.9520360719541099</v>
      </c>
      <c r="AL168" s="42">
        <f>('SECA - Vetor de Impacto'!AN169/'Contribuição - SECA'!$BA168)*100</f>
        <v>2.5941429362683786</v>
      </c>
      <c r="AM168" s="42">
        <f>('SECA - Vetor de Impacto'!AO169/'Contribuição - SECA'!$BA168)*100</f>
        <v>4.3755429788818567</v>
      </c>
      <c r="AN168" s="42">
        <f>('SECA - Vetor de Impacto'!AP169/'Contribuição - SECA'!$BA168)*100</f>
        <v>3.8956163014699556</v>
      </c>
      <c r="AO168" s="42">
        <f>('SECA - Vetor de Impacto'!AQ169/'Contribuição - SECA'!$BA168)*100</f>
        <v>6.2146487893569464</v>
      </c>
      <c r="AP168" s="42">
        <f>('SECA - Vetor de Impacto'!AR169/'Contribuição - SECA'!$BA168)*100</f>
        <v>6.8739914097136134</v>
      </c>
      <c r="AQ168" s="42">
        <f>('SECA - Vetor de Impacto'!AS169/'Contribuição - SECA'!$BA168)*100</f>
        <v>6.3880280996604837</v>
      </c>
      <c r="AR168" s="42">
        <f>('SECA - Vetor de Impacto'!AT169/'Contribuição - SECA'!$BA168)*100</f>
        <v>6.8621342972437107</v>
      </c>
      <c r="AS168" s="42">
        <f>('SECA - Vetor de Impacto'!AU169/'Contribuição - SECA'!$BA168)*100</f>
        <v>1.3853835899841949</v>
      </c>
      <c r="AT168" s="42">
        <f>('SECA - Vetor de Impacto'!AV169/'Contribuição - SECA'!$BA168)*100</f>
        <v>0</v>
      </c>
      <c r="AU168" s="42">
        <f>('SECA - Vetor de Impacto'!AW169/'Contribuição - SECA'!$BA168)*100</f>
        <v>0</v>
      </c>
      <c r="AV168" s="42">
        <f>('SECA - Vetor de Impacto'!AX169/'Contribuição - SECA'!$BA168)*100</f>
        <v>8.3594234307209447</v>
      </c>
      <c r="AW168" s="42">
        <f>('SECA - Vetor de Impacto'!AY169/'Contribuição - SECA'!$BA168)*100</f>
        <v>8.3594234307209447</v>
      </c>
      <c r="AX168" s="42">
        <f>('SECA - Vetor de Impacto'!AZ169/'Contribuição - SECA'!$BA168)*100</f>
        <v>8.3594234307209447</v>
      </c>
      <c r="AY168" s="42">
        <f>('SECA - Vetor de Impacto'!BA169/'Contribuição - SECA'!$BA168)*100</f>
        <v>5.2246396442005896</v>
      </c>
      <c r="AZ168" s="42">
        <f>('SECA - Vetor de Impacto'!BB169/'Contribuição - SECA'!$BA168)*100</f>
        <v>5.2837865080972009</v>
      </c>
      <c r="BA168" s="77">
        <f>SUM('SECA - Vetor de Impacto'!AH169:BB169)</f>
        <v>11.962547516435075</v>
      </c>
      <c r="BB168" s="77">
        <f t="shared" si="13"/>
        <v>100</v>
      </c>
      <c r="BC168" s="42">
        <f>('SECA - Vetor de Impacto'!BC169/'Contribuição - SECA'!$BI168)*100</f>
        <v>13.929236134139714</v>
      </c>
      <c r="BD168" s="42">
        <f>('SECA - Vetor de Impacto'!BD169/'Contribuição - SECA'!$BI168)*100</f>
        <v>17.383141128120901</v>
      </c>
      <c r="BE168" s="42">
        <f>('SECA - Vetor de Impacto'!BE169/'Contribuição - SECA'!$BI168)*100</f>
        <v>19.963975496319652</v>
      </c>
      <c r="BF168" s="42">
        <f>('SECA - Vetor de Impacto'!BF169/'Contribuição - SECA'!$BI168)*100</f>
        <v>15.094154428400506</v>
      </c>
      <c r="BG168" s="42">
        <f>('SECA - Vetor de Impacto'!BG169/'Contribuição - SECA'!$BI168)*100</f>
        <v>19.953221940975563</v>
      </c>
      <c r="BH168" s="42">
        <f>('SECA - Vetor de Impacto'!BH169/'Contribuição - SECA'!$BI168)*100</f>
        <v>13.676270872043665</v>
      </c>
      <c r="BI168" s="77">
        <f>SUM('SECA - Vetor de Impacto'!BC169:BH169)</f>
        <v>3.1989714454567824</v>
      </c>
      <c r="BJ168" s="77">
        <f t="shared" si="14"/>
        <v>100</v>
      </c>
      <c r="BL168" s="42">
        <f>('SECA - Vetor de Impacto'!AH169/'Contribuição - SECA'!$BY168)*100</f>
        <v>6.7877465880484262</v>
      </c>
      <c r="BM168" s="42">
        <f>('SECA - Vetor de Impacto'!AI169/'Contribuição - SECA'!$BY168)*100</f>
        <v>6.1864309179625643</v>
      </c>
      <c r="BN168" s="42">
        <f>('SECA - Vetor de Impacto'!AJ169/'Contribuição - SECA'!$BY168)*100</f>
        <v>8.0064524559888159</v>
      </c>
      <c r="BO168" s="42">
        <f>('SECA - Vetor de Impacto'!AK169/'Contribuição - SECA'!$BY168)*100</f>
        <v>8.0766504425358736</v>
      </c>
      <c r="BP168" s="42">
        <f>('SECA - Vetor de Impacto'!AL169/'Contribuição - SECA'!$BY168)*100</f>
        <v>2.4712534450123882</v>
      </c>
      <c r="BQ168" s="42">
        <f>('SECA - Vetor de Impacto'!AM169/'Contribuição - SECA'!$BY168)*100</f>
        <v>9.4434911943895692</v>
      </c>
      <c r="BR168" s="42">
        <f>('SECA - Vetor de Impacto'!AN169/'Contribuição - SECA'!$BY168)*100</f>
        <v>4.1158631566551449</v>
      </c>
      <c r="BS168" s="42">
        <f>('SECA - Vetor de Impacto'!AO169/'Contribuição - SECA'!$BY168)*100</f>
        <v>6.9422296995888404</v>
      </c>
      <c r="BT168" s="42">
        <f>('SECA - Vetor de Impacto'!AP169/'Contribuição - SECA'!$BY168)*100</f>
        <v>6.1807787780382295</v>
      </c>
      <c r="BU168" s="42">
        <f>('SECA - Vetor de Impacto'!AQ169/'Contribuição - SECA'!$BY168)*100</f>
        <v>9.8601521242542312</v>
      </c>
      <c r="BV168" s="42">
        <f>('SECA - Vetor de Impacto'!AR169/'Contribuição - SECA'!$BY168)*100</f>
        <v>10.906264102433104</v>
      </c>
      <c r="BW168" s="42">
        <f>('SECA - Vetor de Impacto'!AS169/'Contribuição - SECA'!$BY168)*100</f>
        <v>10.135235468902584</v>
      </c>
      <c r="BX168" s="42">
        <f>('SECA - Vetor de Impacto'!AT169/'Contribuição - SECA'!$BY168)*100</f>
        <v>10.887451626190222</v>
      </c>
      <c r="BY168" s="77">
        <f>SUM('SECA - Vetor de Impacto'!AH169:AT169)</f>
        <v>7.5397448745002089</v>
      </c>
      <c r="BZ168" s="77">
        <f t="shared" si="15"/>
        <v>99.999999999999986</v>
      </c>
      <c r="CA168" s="42">
        <f>('SECA - Vetor de Impacto'!AU169/'Contribuição - SECA'!$CI168)*100</f>
        <v>3.7471075165192511</v>
      </c>
      <c r="CB168" s="42">
        <f>('SECA - Vetor de Impacto'!AV169/'Contribuição - SECA'!$CI168)*100</f>
        <v>0</v>
      </c>
      <c r="CC168" s="42">
        <f>('SECA - Vetor de Impacto'!AW169/'Contribuição - SECA'!$CI168)*100</f>
        <v>0</v>
      </c>
      <c r="CD168" s="42">
        <f>('SECA - Vetor de Impacto'!AX169/'Contribuição - SECA'!$CI168)*100</f>
        <v>22.610097735731767</v>
      </c>
      <c r="CE168" s="42">
        <f>('SECA - Vetor de Impacto'!AY169/'Contribuição - SECA'!$CI168)*100</f>
        <v>22.610097735731767</v>
      </c>
      <c r="CF168" s="42">
        <f>('SECA - Vetor de Impacto'!AZ169/'Contribuição - SECA'!$CI168)*100</f>
        <v>22.610097735731767</v>
      </c>
      <c r="CG168" s="42">
        <f>('SECA - Vetor de Impacto'!BA169/'Contribuição - SECA'!$CI168)*100</f>
        <v>14.131311084832355</v>
      </c>
      <c r="CH168" s="42">
        <f>('SECA - Vetor de Impacto'!BB169/'Contribuição - SECA'!$CI168)*100</f>
        <v>14.2912881914531</v>
      </c>
      <c r="CI168" s="77">
        <f>SUM('SECA - Vetor de Impacto'!AU169:BB169)</f>
        <v>4.4228026419348661</v>
      </c>
      <c r="CJ168" s="77">
        <f t="shared" si="16"/>
        <v>100</v>
      </c>
    </row>
    <row r="169" spans="1:88" x14ac:dyDescent="0.25">
      <c r="A169" s="34" t="s">
        <v>1203</v>
      </c>
      <c r="B169" s="34" t="s">
        <v>1204</v>
      </c>
      <c r="C169" s="42">
        <v>2.4711644883899382</v>
      </c>
      <c r="D169" s="42">
        <v>4.2207719875939906</v>
      </c>
      <c r="E169" s="42">
        <v>4.998250057025297</v>
      </c>
      <c r="F169" s="42">
        <v>5.0625600283232464</v>
      </c>
      <c r="G169" s="42">
        <v>2.1390684518825296</v>
      </c>
      <c r="H169" s="42">
        <v>3.5761661055525273</v>
      </c>
      <c r="I169" s="42">
        <v>3.7599688021415552</v>
      </c>
      <c r="J169" s="42">
        <v>1.3344438650716526</v>
      </c>
      <c r="K169" s="42">
        <v>2.7850574264240744</v>
      </c>
      <c r="L169" s="42">
        <v>5.1639637721294696</v>
      </c>
      <c r="M169" s="42">
        <v>1.6457643174087158</v>
      </c>
      <c r="N169" s="42">
        <v>0</v>
      </c>
      <c r="O169" s="42">
        <v>2.7485782161130721</v>
      </c>
      <c r="P169" s="42">
        <v>1.6182157931093508</v>
      </c>
      <c r="Q169" s="42">
        <v>6.3793662599466092</v>
      </c>
      <c r="R169" s="42">
        <v>6.3793662599466092</v>
      </c>
      <c r="S169" s="42">
        <v>4.2529108399644064</v>
      </c>
      <c r="T169" s="42">
        <v>6.3793662599466092</v>
      </c>
      <c r="U169" s="42">
        <v>6.3793662599466092</v>
      </c>
      <c r="V169" s="42">
        <v>3.7212969849688551</v>
      </c>
      <c r="W169" s="42">
        <v>4.4678490562698849</v>
      </c>
      <c r="X169" s="42">
        <v>1.3136573772204048</v>
      </c>
      <c r="Y169" s="42">
        <v>4.4261115114336649</v>
      </c>
      <c r="Z169" s="42">
        <v>4.1153874498281287</v>
      </c>
      <c r="AA169" s="42">
        <v>4.7457304259016713</v>
      </c>
      <c r="AB169" s="42">
        <v>3.2575487284833753</v>
      </c>
      <c r="AC169" s="42">
        <v>2.6580692749777546</v>
      </c>
      <c r="AD169" s="74">
        <f t="shared" si="17"/>
        <v>99.999999999999986</v>
      </c>
      <c r="AF169" s="42">
        <f>('SECA - Vetor de Impacto'!AH170/'Contribuição - SECA'!$BA169)*100</f>
        <v>3.1090284607794016</v>
      </c>
      <c r="AG169" s="42">
        <f>('SECA - Vetor de Impacto'!AI170/'Contribuição - SECA'!$BA169)*100</f>
        <v>5.3102495999527699</v>
      </c>
      <c r="AH169" s="42">
        <f>('SECA - Vetor de Impacto'!AJ170/'Contribuição - SECA'!$BA169)*100</f>
        <v>6.288412509322133</v>
      </c>
      <c r="AI169" s="42">
        <f>('SECA - Vetor de Impacto'!AK170/'Contribuição - SECA'!$BA169)*100</f>
        <v>6.3693223524412783</v>
      </c>
      <c r="AJ169" s="42">
        <f>('SECA - Vetor de Impacto'!AL170/'Contribuição - SECA'!$BA169)*100</f>
        <v>2.6912108553288312</v>
      </c>
      <c r="AK169" s="42">
        <f>('SECA - Vetor de Impacto'!AM170/'Contribuição - SECA'!$BA169)*100</f>
        <v>4.4992562230778592</v>
      </c>
      <c r="AL169" s="42">
        <f>('SECA - Vetor de Impacto'!AN170/'Contribuição - SECA'!$BA169)*100</f>
        <v>4.7305025919651067</v>
      </c>
      <c r="AM169" s="42">
        <f>('SECA - Vetor de Impacto'!AO170/'Contribuição - SECA'!$BA169)*100</f>
        <v>1.6788942926754986</v>
      </c>
      <c r="AN169" s="42">
        <f>('SECA - Vetor de Impacto'!AP170/'Contribuição - SECA'!$BA169)*100</f>
        <v>3.5039443324547968</v>
      </c>
      <c r="AO169" s="42">
        <f>('SECA - Vetor de Impacto'!AQ170/'Contribuição - SECA'!$BA169)*100</f>
        <v>6.4969007176226823</v>
      </c>
      <c r="AP169" s="42">
        <f>('SECA - Vetor de Impacto'!AR170/'Contribuição - SECA'!$BA169)*100</f>
        <v>2.0705736613642558</v>
      </c>
      <c r="AQ169" s="42">
        <f>('SECA - Vetor de Impacto'!AS170/'Contribuição - SECA'!$BA169)*100</f>
        <v>0</v>
      </c>
      <c r="AR169" s="42">
        <f>('SECA - Vetor de Impacto'!AT170/'Contribuição - SECA'!$BA169)*100</f>
        <v>3.4580490051236894</v>
      </c>
      <c r="AS169" s="42">
        <f>('SECA - Vetor de Impacto'!AU170/'Contribuição - SECA'!$BA169)*100</f>
        <v>2.0359142339964715</v>
      </c>
      <c r="AT169" s="42">
        <f>('SECA - Vetor de Impacto'!AV170/'Contribuição - SECA'!$BA169)*100</f>
        <v>8.0260263357993846</v>
      </c>
      <c r="AU169" s="42">
        <f>('SECA - Vetor de Impacto'!AW170/'Contribuição - SECA'!$BA169)*100</f>
        <v>8.0260263357993846</v>
      </c>
      <c r="AV169" s="42">
        <f>('SECA - Vetor de Impacto'!AX170/'Contribuição - SECA'!$BA169)*100</f>
        <v>5.3506842238662564</v>
      </c>
      <c r="AW169" s="42">
        <f>('SECA - Vetor de Impacto'!AY170/'Contribuição - SECA'!$BA169)*100</f>
        <v>8.0260263357993846</v>
      </c>
      <c r="AX169" s="42">
        <f>('SECA - Vetor de Impacto'!AZ170/'Contribuição - SECA'!$BA169)*100</f>
        <v>8.0260263357993846</v>
      </c>
      <c r="AY169" s="42">
        <f>('SECA - Vetor de Impacto'!BA170/'Contribuição - SECA'!$BA169)*100</f>
        <v>4.6818486958829739</v>
      </c>
      <c r="AZ169" s="42">
        <f>('SECA - Vetor de Impacto'!BB170/'Contribuição - SECA'!$BA169)*100</f>
        <v>5.6211029009484461</v>
      </c>
      <c r="BA169" s="77">
        <f>SUM('SECA - Vetor de Impacto'!AH170:BB170)</f>
        <v>12.459465720160772</v>
      </c>
      <c r="BB169" s="77">
        <f t="shared" si="13"/>
        <v>99.999999999999986</v>
      </c>
      <c r="BC169" s="42">
        <f>('SECA - Vetor de Impacto'!BC170/'Contribuição - SECA'!$BI169)*100</f>
        <v>6.4029297001859051</v>
      </c>
      <c r="BD169" s="42">
        <f>('SECA - Vetor de Impacto'!BD170/'Contribuição - SECA'!$BI169)*100</f>
        <v>21.573418871866505</v>
      </c>
      <c r="BE169" s="42">
        <f>('SECA - Vetor de Impacto'!BE170/'Contribuição - SECA'!$BI169)*100</f>
        <v>20.05891108839392</v>
      </c>
      <c r="BF169" s="42">
        <f>('SECA - Vetor de Impacto'!BF170/'Contribuição - SECA'!$BI169)*100</f>
        <v>23.131281276231494</v>
      </c>
      <c r="BG169" s="42">
        <f>('SECA - Vetor de Impacto'!BG170/'Contribuição - SECA'!$BI169)*100</f>
        <v>15.877698298731904</v>
      </c>
      <c r="BH169" s="42">
        <f>('SECA - Vetor de Impacto'!BH170/'Contribuição - SECA'!$BI169)*100</f>
        <v>12.955760764590272</v>
      </c>
      <c r="BI169" s="77">
        <f>SUM('SECA - Vetor de Impacto'!BC170:BH170)</f>
        <v>3.2160725582820993</v>
      </c>
      <c r="BJ169" s="77">
        <f t="shared" si="14"/>
        <v>99.999999999999986</v>
      </c>
      <c r="BL169" s="42">
        <f>('SECA - Vetor de Impacto'!AH170/'Contribuição - SECA'!$BY169)*100</f>
        <v>6.1925011378917327</v>
      </c>
      <c r="BM169" s="42">
        <f>('SECA - Vetor de Impacto'!AI170/'Contribuição - SECA'!$BY169)*100</f>
        <v>10.576849683117096</v>
      </c>
      <c r="BN169" s="42">
        <f>('SECA - Vetor de Impacto'!AJ170/'Contribuição - SECA'!$BY169)*100</f>
        <v>12.52513513811572</v>
      </c>
      <c r="BO169" s="42">
        <f>('SECA - Vetor de Impacto'!AK170/'Contribuição - SECA'!$BY169)*100</f>
        <v>12.686289756641258</v>
      </c>
      <c r="BP169" s="42">
        <f>('SECA - Vetor de Impacto'!AL170/'Contribuição - SECA'!$BY169)*100</f>
        <v>5.3603003298826488</v>
      </c>
      <c r="BQ169" s="42">
        <f>('SECA - Vetor de Impacto'!AM170/'Contribuição - SECA'!$BY169)*100</f>
        <v>8.9615291826860517</v>
      </c>
      <c r="BR169" s="42">
        <f>('SECA - Vetor de Impacto'!AN170/'Contribuição - SECA'!$BY169)*100</f>
        <v>9.4221211073121225</v>
      </c>
      <c r="BS169" s="42">
        <f>('SECA - Vetor de Impacto'!AO170/'Contribuição - SECA'!$BY169)*100</f>
        <v>3.343988306619313</v>
      </c>
      <c r="BT169" s="42">
        <f>('SECA - Vetor de Impacto'!AP170/'Contribuição - SECA'!$BY169)*100</f>
        <v>6.9790867274325654</v>
      </c>
      <c r="BU169" s="42">
        <f>('SECA - Vetor de Impacto'!AQ170/'Contribuição - SECA'!$BY169)*100</f>
        <v>12.940397810498752</v>
      </c>
      <c r="BV169" s="42">
        <f>('SECA - Vetor de Impacto'!AR170/'Contribuição - SECA'!$BY169)*100</f>
        <v>4.1241274937934964</v>
      </c>
      <c r="BW169" s="42">
        <f>('SECA - Vetor de Impacto'!AS170/'Contribuição - SECA'!$BY169)*100</f>
        <v>0</v>
      </c>
      <c r="BX169" s="42">
        <f>('SECA - Vetor de Impacto'!AT170/'Contribuição - SECA'!$BY169)*100</f>
        <v>6.8876733260092315</v>
      </c>
      <c r="BY169" s="77">
        <f>SUM('SECA - Vetor de Impacto'!AH170:AT170)</f>
        <v>6.2554422950454729</v>
      </c>
      <c r="BZ169" s="77">
        <f t="shared" si="15"/>
        <v>99.999999999999986</v>
      </c>
      <c r="CA169" s="42">
        <f>('SECA - Vetor de Impacto'!AU170/'Contribuição - SECA'!$CI169)*100</f>
        <v>4.0887021001528527</v>
      </c>
      <c r="CB169" s="42">
        <f>('SECA - Vetor de Impacto'!AV170/'Contribuição - SECA'!$CI169)*100</f>
        <v>16.118572279269166</v>
      </c>
      <c r="CC169" s="42">
        <f>('SECA - Vetor de Impacto'!AW170/'Contribuição - SECA'!$CI169)*100</f>
        <v>16.118572279269166</v>
      </c>
      <c r="CD169" s="42">
        <f>('SECA - Vetor de Impacto'!AX170/'Contribuição - SECA'!$CI169)*100</f>
        <v>10.745714852846113</v>
      </c>
      <c r="CE169" s="42">
        <f>('SECA - Vetor de Impacto'!AY170/'Contribuição - SECA'!$CI169)*100</f>
        <v>16.118572279269166</v>
      </c>
      <c r="CF169" s="42">
        <f>('SECA - Vetor de Impacto'!AZ170/'Contribuição - SECA'!$CI169)*100</f>
        <v>16.118572279269166</v>
      </c>
      <c r="CG169" s="42">
        <f>('SECA - Vetor de Impacto'!BA170/'Contribuição - SECA'!$CI169)*100</f>
        <v>9.4025004962403465</v>
      </c>
      <c r="CH169" s="42">
        <f>('SECA - Vetor de Impacto'!BB170/'Contribuição - SECA'!$CI169)*100</f>
        <v>11.288793433684022</v>
      </c>
      <c r="CI169" s="77">
        <f>SUM('SECA - Vetor de Impacto'!AU170:BB170)</f>
        <v>6.2040234251152988</v>
      </c>
      <c r="CJ169" s="77">
        <f t="shared" si="16"/>
        <v>100</v>
      </c>
    </row>
    <row r="170" spans="1:88" x14ac:dyDescent="0.25">
      <c r="A170" s="34" t="s">
        <v>1205</v>
      </c>
      <c r="B170" s="34" t="s">
        <v>1206</v>
      </c>
      <c r="C170" s="42">
        <v>1.1402563017174896</v>
      </c>
      <c r="D170" s="42">
        <v>6.1280363790459784</v>
      </c>
      <c r="E170" s="42">
        <v>2.7170918415184588</v>
      </c>
      <c r="F170" s="42">
        <v>2.1857357500180807</v>
      </c>
      <c r="G170" s="42">
        <v>0.77975129904622209</v>
      </c>
      <c r="H170" s="42">
        <v>5.5881675388686034</v>
      </c>
      <c r="I170" s="42">
        <v>5.131196017788251</v>
      </c>
      <c r="J170" s="42">
        <v>7.1785993221269768</v>
      </c>
      <c r="K170" s="42">
        <v>0.44499885389608274</v>
      </c>
      <c r="L170" s="42">
        <v>6.867841092438467</v>
      </c>
      <c r="M170" s="42">
        <v>5.4719795156749953</v>
      </c>
      <c r="N170" s="42">
        <v>6.5454614377515634</v>
      </c>
      <c r="O170" s="42">
        <v>6.6981329434466428</v>
      </c>
      <c r="P170" s="42">
        <v>0.34800425124178602</v>
      </c>
      <c r="Q170" s="42">
        <v>0</v>
      </c>
      <c r="R170" s="42">
        <v>0</v>
      </c>
      <c r="S170" s="42">
        <v>7.1785993221269768</v>
      </c>
      <c r="T170" s="42">
        <v>7.1785993221269768</v>
      </c>
      <c r="U170" s="42">
        <v>7.1785993221269768</v>
      </c>
      <c r="V170" s="42">
        <v>2.9910830508862394</v>
      </c>
      <c r="W170" s="42">
        <v>3.2152127242410611</v>
      </c>
      <c r="X170" s="42">
        <v>2.77354973809451</v>
      </c>
      <c r="Y170" s="42">
        <v>1.0625609062923711</v>
      </c>
      <c r="Z170" s="42">
        <v>0.77763323295474129</v>
      </c>
      <c r="AA170" s="42">
        <v>1.7956810409304407</v>
      </c>
      <c r="AB170" s="42">
        <v>4.7348208294880072</v>
      </c>
      <c r="AC170" s="42">
        <v>3.8884079661521125</v>
      </c>
      <c r="AD170" s="74">
        <f t="shared" si="17"/>
        <v>100.00000000000001</v>
      </c>
      <c r="AF170" s="42">
        <f>('SECA - Vetor de Impacto'!AH171/'Contribuição - SECA'!$BA170)*100</f>
        <v>1.3419935440589252</v>
      </c>
      <c r="AG170" s="42">
        <f>('SECA - Vetor de Impacto'!AI171/'Contribuição - SECA'!$BA170)*100</f>
        <v>7.2122252216900833</v>
      </c>
      <c r="AH170" s="42">
        <f>('SECA - Vetor de Impacto'!AJ171/'Contribuição - SECA'!$BA170)*100</f>
        <v>3.1978071109457993</v>
      </c>
      <c r="AI170" s="42">
        <f>('SECA - Vetor de Impacto'!AK171/'Contribuição - SECA'!$BA170)*100</f>
        <v>2.5724420563384873</v>
      </c>
      <c r="AJ170" s="42">
        <f>('SECA - Vetor de Impacto'!AL171/'Contribuição - SECA'!$BA170)*100</f>
        <v>0.9177070170236622</v>
      </c>
      <c r="AK170" s="42">
        <f>('SECA - Vetor de Impacto'!AM171/'Contribuição - SECA'!$BA170)*100</f>
        <v>6.5768413197854398</v>
      </c>
      <c r="AL170" s="42">
        <f>('SECA - Vetor de Impacto'!AN171/'Contribuição - SECA'!$BA170)*100</f>
        <v>6.0390211558583307</v>
      </c>
      <c r="AM170" s="42">
        <f>('SECA - Vetor de Impacto'!AO171/'Contribuição - SECA'!$BA170)*100</f>
        <v>8.4486566144556274</v>
      </c>
      <c r="AN170" s="42">
        <f>('SECA - Vetor de Impacto'!AP171/'Contribuição - SECA'!$BA170)*100</f>
        <v>0.52372925994152753</v>
      </c>
      <c r="AO170" s="42">
        <f>('SECA - Vetor de Impacto'!AQ171/'Contribuição - SECA'!$BA170)*100</f>
        <v>8.0829181946135176</v>
      </c>
      <c r="AP170" s="42">
        <f>('SECA - Vetor de Impacto'!AR171/'Contribuição - SECA'!$BA170)*100</f>
        <v>6.4400969959102428</v>
      </c>
      <c r="AQ170" s="42">
        <f>('SECA - Vetor de Impacto'!AS171/'Contribuição - SECA'!$BA170)*100</f>
        <v>7.7035022556933592</v>
      </c>
      <c r="AR170" s="42">
        <f>('SECA - Vetor de Impacto'!AT171/'Contribuição - SECA'!$BA170)*100</f>
        <v>7.8831848188994984</v>
      </c>
      <c r="AS170" s="42">
        <f>('SECA - Vetor de Impacto'!AU171/'Contribuição - SECA'!$BA170)*100</f>
        <v>0.40957410870529526</v>
      </c>
      <c r="AT170" s="42">
        <f>('SECA - Vetor de Impacto'!AV171/'Contribuição - SECA'!$BA170)*100</f>
        <v>0</v>
      </c>
      <c r="AU170" s="42">
        <f>('SECA - Vetor de Impacto'!AW171/'Contribuição - SECA'!$BA170)*100</f>
        <v>0</v>
      </c>
      <c r="AV170" s="42">
        <f>('SECA - Vetor de Impacto'!AX171/'Contribuição - SECA'!$BA170)*100</f>
        <v>8.4486566144556274</v>
      </c>
      <c r="AW170" s="42">
        <f>('SECA - Vetor de Impacto'!AY171/'Contribuição - SECA'!$BA170)*100</f>
        <v>8.4486566144556274</v>
      </c>
      <c r="AX170" s="42">
        <f>('SECA - Vetor de Impacto'!AZ171/'Contribuição - SECA'!$BA170)*100</f>
        <v>8.4486566144556274</v>
      </c>
      <c r="AY170" s="42">
        <f>('SECA - Vetor de Impacto'!BA171/'Contribuição - SECA'!$BA170)*100</f>
        <v>3.5202735893565102</v>
      </c>
      <c r="AZ170" s="42">
        <f>('SECA - Vetor de Impacto'!BB171/'Contribuição - SECA'!$BA170)*100</f>
        <v>3.7840568933568139</v>
      </c>
      <c r="BA170" s="77">
        <f>SUM('SECA - Vetor de Impacto'!AH171:BB171)</f>
        <v>11.836201252267761</v>
      </c>
      <c r="BB170" s="77">
        <f t="shared" si="13"/>
        <v>100.00000000000001</v>
      </c>
      <c r="BC170" s="42">
        <f>('SECA - Vetor de Impacto'!BC171/'Contribuição - SECA'!$BI170)*100</f>
        <v>18.450167155301987</v>
      </c>
      <c r="BD170" s="42">
        <f>('SECA - Vetor de Impacto'!BD171/'Contribuição - SECA'!$BI170)*100</f>
        <v>7.0683521786243837</v>
      </c>
      <c r="BE170" s="42">
        <f>('SECA - Vetor de Impacto'!BE171/'Contribuição - SECA'!$BI170)*100</f>
        <v>5.1729604616320639</v>
      </c>
      <c r="BF170" s="42">
        <f>('SECA - Vetor de Impacto'!BF171/'Contribuição - SECA'!$BI170)*100</f>
        <v>11.945203256219507</v>
      </c>
      <c r="BG170" s="42">
        <f>('SECA - Vetor de Impacto'!BG171/'Contribuição - SECA'!$BI170)*100</f>
        <v>31.496906132455511</v>
      </c>
      <c r="BH170" s="42">
        <f>('SECA - Vetor de Impacto'!BH171/'Contribuição - SECA'!$BI170)*100</f>
        <v>25.866410815766542</v>
      </c>
      <c r="BI170" s="77">
        <f>SUM('SECA - Vetor de Impacto'!BC171:BH171)</f>
        <v>2.0940928779206605</v>
      </c>
      <c r="BJ170" s="77">
        <f t="shared" si="14"/>
        <v>100</v>
      </c>
      <c r="BL170" s="42">
        <f>('SECA - Vetor de Impacto'!AH171/'Contribuição - SECA'!$BY170)*100</f>
        <v>2.0047669954719858</v>
      </c>
      <c r="BM170" s="42">
        <f>('SECA - Vetor de Impacto'!AI171/'Contribuição - SECA'!$BY170)*100</f>
        <v>10.774143551110878</v>
      </c>
      <c r="BN170" s="42">
        <f>('SECA - Vetor de Impacto'!AJ171/'Contribuição - SECA'!$BY170)*100</f>
        <v>4.7771154952950123</v>
      </c>
      <c r="BO170" s="42">
        <f>('SECA - Vetor de Impacto'!AK171/'Contribuição - SECA'!$BY170)*100</f>
        <v>3.8428999566670354</v>
      </c>
      <c r="BP170" s="42">
        <f>('SECA - Vetor de Impacto'!AL171/'Contribuição - SECA'!$BY170)*100</f>
        <v>1.3709371012900364</v>
      </c>
      <c r="BQ170" s="42">
        <f>('SECA - Vetor de Impacto'!AM171/'Contribuição - SECA'!$BY170)*100</f>
        <v>9.8249611339287704</v>
      </c>
      <c r="BR170" s="42">
        <f>('SECA - Vetor de Impacto'!AN171/'Contribuição - SECA'!$BY170)*100</f>
        <v>9.0215264833571123</v>
      </c>
      <c r="BS170" s="42">
        <f>('SECA - Vetor de Impacto'!AO171/'Contribuição - SECA'!$BY170)*100</f>
        <v>12.621214171797101</v>
      </c>
      <c r="BT170" s="42">
        <f>('SECA - Vetor de Impacto'!AP171/'Contribuição - SECA'!$BY170)*100</f>
        <v>0.7823846392867897</v>
      </c>
      <c r="BU170" s="42">
        <f>('SECA - Vetor de Impacto'!AQ171/'Contribuição - SECA'!$BY170)*100</f>
        <v>12.074847673745349</v>
      </c>
      <c r="BV170" s="42">
        <f>('SECA - Vetor de Impacto'!AR171/'Contribuição - SECA'!$BY170)*100</f>
        <v>9.6206825749619522</v>
      </c>
      <c r="BW170" s="42">
        <f>('SECA - Vetor de Impacto'!AS171/'Contribuição - SECA'!$BY170)*100</f>
        <v>11.508048708675402</v>
      </c>
      <c r="BX170" s="42">
        <f>('SECA - Vetor de Impacto'!AT171/'Contribuição - SECA'!$BY170)*100</f>
        <v>11.776471514412581</v>
      </c>
      <c r="BY170" s="77">
        <f>SUM('SECA - Vetor de Impacto'!AH171:AT171)</f>
        <v>7.9231679804195299</v>
      </c>
      <c r="BZ170" s="77">
        <f t="shared" si="15"/>
        <v>100</v>
      </c>
      <c r="CA170" s="42">
        <f>('SECA - Vetor de Impacto'!AU171/'Contribuição - SECA'!$CI170)*100</f>
        <v>1.2388858569721082</v>
      </c>
      <c r="CB170" s="42">
        <f>('SECA - Vetor de Impacto'!AV171/'Contribuição - SECA'!$CI170)*100</f>
        <v>0</v>
      </c>
      <c r="CC170" s="42">
        <f>('SECA - Vetor de Impacto'!AW171/'Contribuição - SECA'!$CI170)*100</f>
        <v>0</v>
      </c>
      <c r="CD170" s="42">
        <f>('SECA - Vetor de Impacto'!AX171/'Contribuição - SECA'!$CI170)*100</f>
        <v>25.555622212424307</v>
      </c>
      <c r="CE170" s="42">
        <f>('SECA - Vetor de Impacto'!AY171/'Contribuição - SECA'!$CI170)*100</f>
        <v>25.555622212424307</v>
      </c>
      <c r="CF170" s="42">
        <f>('SECA - Vetor de Impacto'!AZ171/'Contribuição - SECA'!$CI170)*100</f>
        <v>25.555622212424307</v>
      </c>
      <c r="CG170" s="42">
        <f>('SECA - Vetor de Impacto'!BA171/'Contribuição - SECA'!$CI170)*100</f>
        <v>10.648175921843455</v>
      </c>
      <c r="CH170" s="42">
        <f>('SECA - Vetor de Impacto'!BB171/'Contribuição - SECA'!$CI170)*100</f>
        <v>11.446071583911523</v>
      </c>
      <c r="CI170" s="77">
        <f>SUM('SECA - Vetor de Impacto'!AU171:BB171)</f>
        <v>3.913033271848231</v>
      </c>
      <c r="CJ170" s="77">
        <f t="shared" si="16"/>
        <v>100.00000000000001</v>
      </c>
    </row>
    <row r="171" spans="1:88" x14ac:dyDescent="0.25">
      <c r="A171" s="34" t="s">
        <v>1207</v>
      </c>
      <c r="B171" s="34" t="s">
        <v>1208</v>
      </c>
      <c r="C171" s="42">
        <v>4.7829012319678847</v>
      </c>
      <c r="D171" s="42">
        <v>2.6385625931889032</v>
      </c>
      <c r="E171" s="42">
        <v>4.1776301323222276</v>
      </c>
      <c r="F171" s="42">
        <v>4.2474638715719948</v>
      </c>
      <c r="G171" s="42">
        <v>1.2296603674929352</v>
      </c>
      <c r="H171" s="42">
        <v>5.5889143530301553</v>
      </c>
      <c r="I171" s="42">
        <v>3.7944808462752269</v>
      </c>
      <c r="J171" s="42">
        <v>2.766169260248776</v>
      </c>
      <c r="K171" s="42">
        <v>3.1869554535314104</v>
      </c>
      <c r="L171" s="42">
        <v>5.3387333609438281</v>
      </c>
      <c r="M171" s="42">
        <v>2.3485318733630036</v>
      </c>
      <c r="N171" s="42">
        <v>6.8647180911978625</v>
      </c>
      <c r="O171" s="42">
        <v>5.3382064141210455</v>
      </c>
      <c r="P171" s="42">
        <v>0.36107029370392418</v>
      </c>
      <c r="Q171" s="42">
        <v>0</v>
      </c>
      <c r="R171" s="42">
        <v>0</v>
      </c>
      <c r="S171" s="42">
        <v>2.42628295844984</v>
      </c>
      <c r="T171" s="42">
        <v>7.2788488753495182</v>
      </c>
      <c r="U171" s="42">
        <v>7.2788488753495182</v>
      </c>
      <c r="V171" s="42">
        <v>4.5492805470934483</v>
      </c>
      <c r="W171" s="42">
        <v>5.40845284808091</v>
      </c>
      <c r="X171" s="42">
        <v>1.799660293560932</v>
      </c>
      <c r="Y171" s="42">
        <v>5.0413242312155582</v>
      </c>
      <c r="Z171" s="42">
        <v>5.6077146145578753</v>
      </c>
      <c r="AA171" s="42">
        <v>3.9802937251719737</v>
      </c>
      <c r="AB171" s="42">
        <v>1.0840838750520558</v>
      </c>
      <c r="AC171" s="42">
        <v>2.8812110131591839</v>
      </c>
      <c r="AD171" s="74">
        <f t="shared" si="17"/>
        <v>100</v>
      </c>
      <c r="AF171" s="42">
        <f>('SECA - Vetor de Impacto'!AH172/'Contribuição - SECA'!$BA171)*100</f>
        <v>6.0082387267770025</v>
      </c>
      <c r="AG171" s="42">
        <f>('SECA - Vetor de Impacto'!AI172/'Contribuição - SECA'!$BA171)*100</f>
        <v>3.3145392694843694</v>
      </c>
      <c r="AH171" s="42">
        <f>('SECA - Vetor de Impacto'!AJ172/'Contribuição - SECA'!$BA171)*100</f>
        <v>5.2479024612518854</v>
      </c>
      <c r="AI171" s="42">
        <f>('SECA - Vetor de Impacto'!AK172/'Contribuição - SECA'!$BA171)*100</f>
        <v>5.3356269941759047</v>
      </c>
      <c r="AJ171" s="42">
        <f>('SECA - Vetor de Impacto'!AL172/'Contribuição - SECA'!$BA171)*100</f>
        <v>1.5446886068592565</v>
      </c>
      <c r="AK171" s="42">
        <f>('SECA - Vetor de Impacto'!AM172/'Contribuição - SECA'!$BA171)*100</f>
        <v>7.0207453651932497</v>
      </c>
      <c r="AL171" s="42">
        <f>('SECA - Vetor de Impacto'!AN172/'Contribuição - SECA'!$BA171)*100</f>
        <v>4.7665936767053596</v>
      </c>
      <c r="AM171" s="42">
        <f>('SECA - Vetor de Impacto'!AO172/'Contribuição - SECA'!$BA171)*100</f>
        <v>3.4748376494090203</v>
      </c>
      <c r="AN171" s="42">
        <f>('SECA - Vetor de Impacto'!AP172/'Contribuição - SECA'!$BA171)*100</f>
        <v>4.0034255878920382</v>
      </c>
      <c r="AO171" s="42">
        <f>('SECA - Vetor de Impacto'!AQ172/'Contribuição - SECA'!$BA171)*100</f>
        <v>6.7064701894254872</v>
      </c>
      <c r="AP171" s="42">
        <f>('SECA - Vetor de Impacto'!AR172/'Contribuição - SECA'!$BA171)*100</f>
        <v>2.9502052140023136</v>
      </c>
      <c r="AQ171" s="42">
        <f>('SECA - Vetor de Impacto'!AS172/'Contribuição - SECA'!$BA171)*100</f>
        <v>8.6233988710178426</v>
      </c>
      <c r="AR171" s="42">
        <f>('SECA - Vetor de Impacto'!AT172/'Contribuição - SECA'!$BA171)*100</f>
        <v>6.7058082434320303</v>
      </c>
      <c r="AS171" s="42">
        <f>('SECA - Vetor de Impacto'!AU172/'Contribuição - SECA'!$BA171)*100</f>
        <v>0.45357334732753479</v>
      </c>
      <c r="AT171" s="42">
        <f>('SECA - Vetor de Impacto'!AV172/'Contribuição - SECA'!$BA171)*100</f>
        <v>0</v>
      </c>
      <c r="AU171" s="42">
        <f>('SECA - Vetor de Impacto'!AW172/'Contribuição - SECA'!$BA171)*100</f>
        <v>0</v>
      </c>
      <c r="AV171" s="42">
        <f>('SECA - Vetor de Impacto'!AX172/'Contribuição - SECA'!$BA171)*100</f>
        <v>3.047875447572129</v>
      </c>
      <c r="AW171" s="42">
        <f>('SECA - Vetor de Impacto'!AY172/'Contribuição - SECA'!$BA171)*100</f>
        <v>9.1436263427163862</v>
      </c>
      <c r="AX171" s="42">
        <f>('SECA - Vetor de Impacto'!AZ172/'Contribuição - SECA'!$BA171)*100</f>
        <v>9.1436263427163862</v>
      </c>
      <c r="AY171" s="42">
        <f>('SECA - Vetor de Impacto'!BA172/'Contribuição - SECA'!$BA171)*100</f>
        <v>5.7147664641977407</v>
      </c>
      <c r="AZ171" s="42">
        <f>('SECA - Vetor de Impacto'!BB172/'Contribuição - SECA'!$BA171)*100</f>
        <v>6.7940511998440725</v>
      </c>
      <c r="BA171" s="77">
        <f>SUM('SECA - Vetor de Impacto'!AH172:BB172)</f>
        <v>10.936579892031331</v>
      </c>
      <c r="BB171" s="77">
        <f t="shared" si="13"/>
        <v>100.00000000000001</v>
      </c>
      <c r="BC171" s="42">
        <f>('SECA - Vetor de Impacto'!BC172/'Contribuição - SECA'!$BI171)*100</f>
        <v>8.8243351049174219</v>
      </c>
      <c r="BD171" s="42">
        <f>('SECA - Vetor de Impacto'!BD172/'Contribuição - SECA'!$BI171)*100</f>
        <v>24.719295384776512</v>
      </c>
      <c r="BE171" s="42">
        <f>('SECA - Vetor de Impacto'!BE172/'Contribuição - SECA'!$BI171)*100</f>
        <v>27.496496482504696</v>
      </c>
      <c r="BF171" s="42">
        <f>('SECA - Vetor de Impacto'!BF172/'Contribuição - SECA'!$BI171)*100</f>
        <v>19.516708665844885</v>
      </c>
      <c r="BG171" s="42">
        <f>('SECA - Vetor de Impacto'!BG172/'Contribuição - SECA'!$BI171)*100</f>
        <v>5.3156250818693067</v>
      </c>
      <c r="BH171" s="42">
        <f>('SECA - Vetor de Impacto'!BH172/'Contribuição - SECA'!$BI171)*100</f>
        <v>14.127539280087175</v>
      </c>
      <c r="BI171" s="77">
        <f>SUM('SECA - Vetor de Impacto'!BC172:BH172)</f>
        <v>2.8018561865990494</v>
      </c>
      <c r="BJ171" s="77">
        <f t="shared" si="14"/>
        <v>100</v>
      </c>
      <c r="BL171" s="42">
        <f>('SECA - Vetor de Impacto'!AH172/'Contribuição - SECA'!$BY171)*100</f>
        <v>9.14461470637535</v>
      </c>
      <c r="BM171" s="42">
        <f>('SECA - Vetor de Impacto'!AI172/'Contribuição - SECA'!$BY171)*100</f>
        <v>5.0447703440113898</v>
      </c>
      <c r="BN171" s="42">
        <f>('SECA - Vetor de Impacto'!AJ172/'Contribuição - SECA'!$BY171)*100</f>
        <v>7.987373372983579</v>
      </c>
      <c r="BO171" s="42">
        <f>('SECA - Vetor de Impacto'!AK172/'Contribuição - SECA'!$BY171)*100</f>
        <v>8.1208912124648389</v>
      </c>
      <c r="BP171" s="42">
        <f>('SECA - Vetor de Impacto'!AL172/'Contribuição - SECA'!$BY171)*100</f>
        <v>2.351035435410036</v>
      </c>
      <c r="BQ171" s="42">
        <f>('SECA - Vetor de Impacto'!AM172/'Contribuição - SECA'!$BY171)*100</f>
        <v>10.685662510401386</v>
      </c>
      <c r="BR171" s="42">
        <f>('SECA - Vetor de Impacto'!AN172/'Contribuição - SECA'!$BY171)*100</f>
        <v>7.2548153656167775</v>
      </c>
      <c r="BS171" s="42">
        <f>('SECA - Vetor de Impacto'!AO172/'Contribuição - SECA'!$BY171)*100</f>
        <v>5.2887464889561908</v>
      </c>
      <c r="BT171" s="42">
        <f>('SECA - Vetor de Impacto'!AP172/'Contribuição - SECA'!$BY171)*100</f>
        <v>6.0932639616594422</v>
      </c>
      <c r="BU171" s="42">
        <f>('SECA - Vetor de Impacto'!AQ172/'Contribuição - SECA'!$BY171)*100</f>
        <v>10.20733175077855</v>
      </c>
      <c r="BV171" s="42">
        <f>('SECA - Vetor de Impacto'!AR172/'Contribuição - SECA'!$BY171)*100</f>
        <v>4.4902493415508573</v>
      </c>
      <c r="BW171" s="42">
        <f>('SECA - Vetor de Impacto'!AS172/'Contribuição - SECA'!$BY171)*100</f>
        <v>13.124921249118202</v>
      </c>
      <c r="BX171" s="42">
        <f>('SECA - Vetor de Impacto'!AT172/'Contribuição - SECA'!$BY171)*100</f>
        <v>10.206324260673405</v>
      </c>
      <c r="BY171" s="77">
        <f>SUM('SECA - Vetor de Impacto'!AH172:AT172)</f>
        <v>7.185604309822101</v>
      </c>
      <c r="BZ171" s="77">
        <f t="shared" si="15"/>
        <v>100</v>
      </c>
      <c r="CA171" s="42">
        <f>('SECA - Vetor de Impacto'!AU172/'Contribuição - SECA'!$CI171)*100</f>
        <v>1.3224669265967404</v>
      </c>
      <c r="CB171" s="42">
        <f>('SECA - Vetor de Impacto'!AV172/'Contribuição - SECA'!$CI171)*100</f>
        <v>0</v>
      </c>
      <c r="CC171" s="42">
        <f>('SECA - Vetor de Impacto'!AW172/'Contribuição - SECA'!$CI171)*100</f>
        <v>0</v>
      </c>
      <c r="CD171" s="42">
        <f>('SECA - Vetor de Impacto'!AX172/'Contribuição - SECA'!$CI171)*100</f>
        <v>8.8865769991765315</v>
      </c>
      <c r="CE171" s="42">
        <f>('SECA - Vetor de Impacto'!AY172/'Contribuição - SECA'!$CI171)*100</f>
        <v>26.659730997529586</v>
      </c>
      <c r="CF171" s="42">
        <f>('SECA - Vetor de Impacto'!AZ172/'Contribuição - SECA'!$CI171)*100</f>
        <v>26.659730997529586</v>
      </c>
      <c r="CG171" s="42">
        <f>('SECA - Vetor de Impacto'!BA172/'Contribuição - SECA'!$CI171)*100</f>
        <v>16.66233187345599</v>
      </c>
      <c r="CH171" s="42">
        <f>('SECA - Vetor de Impacto'!BB172/'Contribuição - SECA'!$CI171)*100</f>
        <v>19.809162205711566</v>
      </c>
      <c r="CI171" s="77">
        <f>SUM('SECA - Vetor de Impacto'!AU172:BB172)</f>
        <v>3.7509755822092301</v>
      </c>
      <c r="CJ171" s="77">
        <f t="shared" si="16"/>
        <v>100</v>
      </c>
    </row>
    <row r="172" spans="1:88" x14ac:dyDescent="0.25">
      <c r="A172" s="34" t="s">
        <v>1209</v>
      </c>
      <c r="B172" s="34" t="s">
        <v>1210</v>
      </c>
      <c r="C172" s="42">
        <v>3.295433723533336</v>
      </c>
      <c r="D172" s="42">
        <v>3.513025740062635</v>
      </c>
      <c r="E172" s="42">
        <v>3.1128963953982565</v>
      </c>
      <c r="F172" s="42">
        <v>3.1065232507681486</v>
      </c>
      <c r="G172" s="42">
        <v>0.68007452603848861</v>
      </c>
      <c r="H172" s="42">
        <v>5.4253629575387476</v>
      </c>
      <c r="I172" s="42">
        <v>5.9000897549186622</v>
      </c>
      <c r="J172" s="42">
        <v>4.5118945104661963</v>
      </c>
      <c r="K172" s="42">
        <v>2.5674637590189842</v>
      </c>
      <c r="L172" s="42">
        <v>4.7863928275033327</v>
      </c>
      <c r="M172" s="42">
        <v>5.1644626691813871</v>
      </c>
      <c r="N172" s="42">
        <v>5.7417172840388471</v>
      </c>
      <c r="O172" s="42">
        <v>5.521746770542574</v>
      </c>
      <c r="P172" s="42">
        <v>0.2151118953224597</v>
      </c>
      <c r="Q172" s="42">
        <v>6.579456936242285</v>
      </c>
      <c r="R172" s="42">
        <v>6.579456936242285</v>
      </c>
      <c r="S172" s="42">
        <v>2.1931523120807626</v>
      </c>
      <c r="T172" s="42">
        <v>6.579456936242285</v>
      </c>
      <c r="U172" s="42">
        <v>0</v>
      </c>
      <c r="V172" s="42">
        <v>3.5638725071312378</v>
      </c>
      <c r="W172" s="42">
        <v>3.2306138505448412</v>
      </c>
      <c r="X172" s="42">
        <v>3.715671272533525</v>
      </c>
      <c r="Y172" s="42">
        <v>3.6444725608139517</v>
      </c>
      <c r="Z172" s="42">
        <v>2.3030758717808482</v>
      </c>
      <c r="AA172" s="42">
        <v>2.2532214139056133</v>
      </c>
      <c r="AB172" s="42">
        <v>2.7997689090392699</v>
      </c>
      <c r="AC172" s="42">
        <v>3.0155844291110476</v>
      </c>
      <c r="AD172" s="74">
        <f t="shared" si="17"/>
        <v>99.999999999999986</v>
      </c>
      <c r="AF172" s="42">
        <f>('SECA - Vetor de Impacto'!AH173/'Contribuição - SECA'!$BA172)*100</f>
        <v>4.0057197088348504</v>
      </c>
      <c r="AG172" s="42">
        <f>('SECA - Vetor de Impacto'!AI173/'Contribuição - SECA'!$BA172)*100</f>
        <v>4.2702107295075402</v>
      </c>
      <c r="AH172" s="42">
        <f>('SECA - Vetor de Impacto'!AJ173/'Contribuição - SECA'!$BA172)*100</f>
        <v>3.7838389385777687</v>
      </c>
      <c r="AI172" s="42">
        <f>('SECA - Vetor de Impacto'!AK173/'Contribuição - SECA'!$BA172)*100</f>
        <v>3.7760921491734574</v>
      </c>
      <c r="AJ172" s="42">
        <f>('SECA - Vetor de Impacto'!AL173/'Contribuição - SECA'!$BA172)*100</f>
        <v>0.82665535433922888</v>
      </c>
      <c r="AK172" s="42">
        <f>('SECA - Vetor de Impacto'!AM173/'Contribuição - SECA'!$BA172)*100</f>
        <v>6.5947262636173161</v>
      </c>
      <c r="AL172" s="42">
        <f>('SECA - Vetor de Impacto'!AN173/'Contribuição - SECA'!$BA172)*100</f>
        <v>7.1717739751209404</v>
      </c>
      <c r="AM172" s="42">
        <f>('SECA - Vetor de Impacto'!AO173/'Contribuição - SECA'!$BA172)*100</f>
        <v>5.4843720981832051</v>
      </c>
      <c r="AN172" s="42">
        <f>('SECA - Vetor de Impacto'!AP173/'Contribuição - SECA'!$BA172)*100</f>
        <v>3.1208457047027367</v>
      </c>
      <c r="AO172" s="42">
        <f>('SECA - Vetor de Impacto'!AQ173/'Contribuição - SECA'!$BA172)*100</f>
        <v>5.8180347996192738</v>
      </c>
      <c r="AP172" s="42">
        <f>('SECA - Vetor de Impacto'!AR173/'Contribuição - SECA'!$BA172)*100</f>
        <v>6.2775924612742271</v>
      </c>
      <c r="AQ172" s="42">
        <f>('SECA - Vetor de Impacto'!AS173/'Contribuição - SECA'!$BA172)*100</f>
        <v>6.9792664689284152</v>
      </c>
      <c r="AR172" s="42">
        <f>('SECA - Vetor de Impacto'!AT173/'Contribuição - SECA'!$BA172)*100</f>
        <v>6.7118842985688199</v>
      </c>
      <c r="AS172" s="42">
        <f>('SECA - Vetor de Impacto'!AU173/'Contribuição - SECA'!$BA172)*100</f>
        <v>0.26147634302112821</v>
      </c>
      <c r="AT172" s="42">
        <f>('SECA - Vetor de Impacto'!AV173/'Contribuição - SECA'!$BA172)*100</f>
        <v>7.997569526198145</v>
      </c>
      <c r="AU172" s="42">
        <f>('SECA - Vetor de Impacto'!AW173/'Contribuição - SECA'!$BA172)*100</f>
        <v>7.997569526198145</v>
      </c>
      <c r="AV172" s="42">
        <f>('SECA - Vetor de Impacto'!AX173/'Contribuição - SECA'!$BA172)*100</f>
        <v>2.6658565087327153</v>
      </c>
      <c r="AW172" s="42">
        <f>('SECA - Vetor de Impacto'!AY173/'Contribuição - SECA'!$BA172)*100</f>
        <v>7.997569526198145</v>
      </c>
      <c r="AX172" s="42">
        <f>('SECA - Vetor de Impacto'!AZ173/'Contribuição - SECA'!$BA172)*100</f>
        <v>0</v>
      </c>
      <c r="AY172" s="42">
        <f>('SECA - Vetor de Impacto'!BA173/'Contribuição - SECA'!$BA172)*100</f>
        <v>4.3320168266906611</v>
      </c>
      <c r="AZ172" s="42">
        <f>('SECA - Vetor de Impacto'!BB173/'Contribuição - SECA'!$BA172)*100</f>
        <v>3.9269287925132836</v>
      </c>
      <c r="BA172" s="77">
        <f>SUM('SECA - Vetor de Impacto'!AH173:BB173)</f>
        <v>12.503798769416592</v>
      </c>
      <c r="BB172" s="77">
        <f t="shared" si="13"/>
        <v>100.00000000000003</v>
      </c>
      <c r="BC172" s="42">
        <f>('SECA - Vetor de Impacto'!BC173/'Contribuição - SECA'!$BI172)*100</f>
        <v>20.954851927172403</v>
      </c>
      <c r="BD172" s="42">
        <f>('SECA - Vetor de Impacto'!BD173/'Contribuição - SECA'!$BI172)*100</f>
        <v>20.55332058813341</v>
      </c>
      <c r="BE172" s="42">
        <f>('SECA - Vetor de Impacto'!BE173/'Contribuição - SECA'!$BI172)*100</f>
        <v>12.988397070256633</v>
      </c>
      <c r="BF172" s="42">
        <f>('SECA - Vetor de Impacto'!BF173/'Contribuição - SECA'!$BI172)*100</f>
        <v>12.707238510723275</v>
      </c>
      <c r="BG172" s="42">
        <f>('SECA - Vetor de Impacto'!BG173/'Contribuição - SECA'!$BI172)*100</f>
        <v>15.789540735990816</v>
      </c>
      <c r="BH172" s="42">
        <f>('SECA - Vetor de Impacto'!BH173/'Contribuição - SECA'!$BI172)*100</f>
        <v>17.006651167723444</v>
      </c>
      <c r="BI172" s="77">
        <f>SUM('SECA - Vetor de Impacto'!BC173:BH173)</f>
        <v>2.6950240162695542</v>
      </c>
      <c r="BJ172" s="77">
        <f t="shared" si="14"/>
        <v>99.999999999999986</v>
      </c>
      <c r="BL172" s="42">
        <f>('SECA - Vetor de Impacto'!AH173/'Contribuição - SECA'!$BY172)*100</f>
        <v>6.1796623139737274</v>
      </c>
      <c r="BM172" s="42">
        <f>('SECA - Vetor de Impacto'!AI173/'Contribuição - SECA'!$BY172)*100</f>
        <v>6.587695154921275</v>
      </c>
      <c r="BN172" s="42">
        <f>('SECA - Vetor de Impacto'!AJ173/'Contribuição - SECA'!$BY172)*100</f>
        <v>5.8373647160841386</v>
      </c>
      <c r="BO172" s="42">
        <f>('SECA - Vetor de Impacto'!AK173/'Contribuição - SECA'!$BY172)*100</f>
        <v>5.8254136695766841</v>
      </c>
      <c r="BP172" s="42">
        <f>('SECA - Vetor de Impacto'!AL173/'Contribuição - SECA'!$BY172)*100</f>
        <v>1.2752891642886897</v>
      </c>
      <c r="BQ172" s="42">
        <f>('SECA - Vetor de Impacto'!AM173/'Contribuição - SECA'!$BY172)*100</f>
        <v>10.173747622022869</v>
      </c>
      <c r="BR172" s="42">
        <f>('SECA - Vetor de Impacto'!AN173/'Contribuição - SECA'!$BY172)*100</f>
        <v>11.063964675472413</v>
      </c>
      <c r="BS172" s="42">
        <f>('SECA - Vetor de Impacto'!AO173/'Contribuição - SECA'!$BY172)*100</f>
        <v>8.4607935737994655</v>
      </c>
      <c r="BT172" s="42">
        <f>('SECA - Vetor de Impacto'!AP173/'Contribuição - SECA'!$BY172)*100</f>
        <v>4.8145586788167867</v>
      </c>
      <c r="BU172" s="42">
        <f>('SECA - Vetor de Impacto'!AQ173/'Contribuição - SECA'!$BY172)*100</f>
        <v>8.9755382318182093</v>
      </c>
      <c r="BV172" s="42">
        <f>('SECA - Vetor de Impacto'!AR173/'Contribuição - SECA'!$BY172)*100</f>
        <v>9.6845022555773905</v>
      </c>
      <c r="BW172" s="42">
        <f>('SECA - Vetor de Impacto'!AS173/'Contribuição - SECA'!$BY172)*100</f>
        <v>10.766981494509647</v>
      </c>
      <c r="BX172" s="42">
        <f>('SECA - Vetor de Impacto'!AT173/'Contribuição - SECA'!$BY172)*100</f>
        <v>10.354488449138707</v>
      </c>
      <c r="BY172" s="77">
        <f>SUM('SECA - Vetor de Impacto'!AH173:AT173)</f>
        <v>8.1050890196214596</v>
      </c>
      <c r="BZ172" s="77">
        <f t="shared" si="15"/>
        <v>100</v>
      </c>
      <c r="CA172" s="42">
        <f>('SECA - Vetor de Impacto'!AU173/'Contribuição - SECA'!$CI172)*100</f>
        <v>0.74327422404976951</v>
      </c>
      <c r="CB172" s="42">
        <f>('SECA - Vetor de Impacto'!AV173/'Contribuição - SECA'!$CI172)*100</f>
        <v>22.733939197660732</v>
      </c>
      <c r="CC172" s="42">
        <f>('SECA - Vetor de Impacto'!AW173/'Contribuição - SECA'!$CI172)*100</f>
        <v>22.733939197660732</v>
      </c>
      <c r="CD172" s="42">
        <f>('SECA - Vetor de Impacto'!AX173/'Contribuição - SECA'!$CI172)*100</f>
        <v>7.5779797325535787</v>
      </c>
      <c r="CE172" s="42">
        <f>('SECA - Vetor de Impacto'!AY173/'Contribuição - SECA'!$CI172)*100</f>
        <v>22.733939197660732</v>
      </c>
      <c r="CF172" s="42">
        <f>('SECA - Vetor de Impacto'!AZ173/'Contribuição - SECA'!$CI172)*100</f>
        <v>0</v>
      </c>
      <c r="CG172" s="42">
        <f>('SECA - Vetor de Impacto'!BA173/'Contribuição - SECA'!$CI172)*100</f>
        <v>12.314217065399562</v>
      </c>
      <c r="CH172" s="42">
        <f>('SECA - Vetor de Impacto'!BB173/'Contribuição - SECA'!$CI172)*100</f>
        <v>11.162711385014903</v>
      </c>
      <c r="CI172" s="77">
        <f>SUM('SECA - Vetor de Impacto'!AU173:BB173)</f>
        <v>4.3987097497951329</v>
      </c>
      <c r="CJ172" s="77">
        <f t="shared" si="16"/>
        <v>100.00000000000001</v>
      </c>
    </row>
    <row r="173" spans="1:88" x14ac:dyDescent="0.25">
      <c r="A173" s="34" t="s">
        <v>1211</v>
      </c>
      <c r="B173" s="34" t="s">
        <v>1212</v>
      </c>
      <c r="C173" s="42">
        <v>4.6007393514020603</v>
      </c>
      <c r="D173" s="42">
        <v>3.0538195274754552</v>
      </c>
      <c r="E173" s="42">
        <v>5.2270422458072128</v>
      </c>
      <c r="F173" s="42">
        <v>5.7385265304385857</v>
      </c>
      <c r="G173" s="42">
        <v>1.9616797857688333</v>
      </c>
      <c r="H173" s="42">
        <v>5.3397147079362783</v>
      </c>
      <c r="I173" s="42">
        <v>4.9720502309822825</v>
      </c>
      <c r="J173" s="42">
        <v>4.305555637603848</v>
      </c>
      <c r="K173" s="42">
        <v>4.556335935648157</v>
      </c>
      <c r="L173" s="42">
        <v>5.8004896601091334</v>
      </c>
      <c r="M173" s="42">
        <v>3.444787156565265</v>
      </c>
      <c r="N173" s="42">
        <v>4.8097410504319082</v>
      </c>
      <c r="O173" s="42">
        <v>4.1133506568792981</v>
      </c>
      <c r="P173" s="42">
        <v>0.77191680907490523</v>
      </c>
      <c r="Q173" s="42">
        <v>0</v>
      </c>
      <c r="R173" s="42">
        <v>0</v>
      </c>
      <c r="S173" s="42">
        <v>2.4279794668419892</v>
      </c>
      <c r="T173" s="42">
        <v>0</v>
      </c>
      <c r="U173" s="42">
        <v>7.2839384005259662</v>
      </c>
      <c r="V173" s="42">
        <v>4.2489640669734801</v>
      </c>
      <c r="W173" s="42">
        <v>5.2093575622809301</v>
      </c>
      <c r="X173" s="42">
        <v>1.6353745995671174</v>
      </c>
      <c r="Y173" s="42">
        <v>5.5701285130256757</v>
      </c>
      <c r="Z173" s="42">
        <v>3.7697472627459376</v>
      </c>
      <c r="AA173" s="42">
        <v>5.1856730577964028</v>
      </c>
      <c r="AB173" s="42">
        <v>2.6346160172115205</v>
      </c>
      <c r="AC173" s="42">
        <v>3.3384717669077344</v>
      </c>
      <c r="AD173" s="74">
        <f t="shared" si="17"/>
        <v>99.999999999999972</v>
      </c>
      <c r="AF173" s="42">
        <f>('SECA - Vetor de Impacto'!AH174/'Contribuição - SECA'!$BA173)*100</f>
        <v>5.9085351940224022</v>
      </c>
      <c r="AG173" s="42">
        <f>('SECA - Vetor de Impacto'!AI174/'Contribuição - SECA'!$BA173)*100</f>
        <v>3.9218914126884536</v>
      </c>
      <c r="AH173" s="42">
        <f>('SECA - Vetor de Impacto'!AJ174/'Contribuição - SECA'!$BA173)*100</f>
        <v>6.7128695435836789</v>
      </c>
      <c r="AI173" s="42">
        <f>('SECA - Vetor de Impacto'!AK174/'Contribuição - SECA'!$BA173)*100</f>
        <v>7.3697472030435334</v>
      </c>
      <c r="AJ173" s="42">
        <f>('SECA - Vetor de Impacto'!AL174/'Contribuição - SECA'!$BA173)*100</f>
        <v>2.5193024790863809</v>
      </c>
      <c r="AK173" s="42">
        <f>('SECA - Vetor de Impacto'!AM174/'Contribuição - SECA'!$BA173)*100</f>
        <v>6.8575700269274824</v>
      </c>
      <c r="AL173" s="42">
        <f>('SECA - Vetor de Impacto'!AN174/'Contribuição - SECA'!$BA173)*100</f>
        <v>6.3853940709015218</v>
      </c>
      <c r="AM173" s="42">
        <f>('SECA - Vetor de Impacto'!AO174/'Contribuição - SECA'!$BA173)*100</f>
        <v>5.5294432202187878</v>
      </c>
      <c r="AN173" s="42">
        <f>('SECA - Vetor de Impacto'!AP174/'Contribuição - SECA'!$BA173)*100</f>
        <v>5.8515097629605899</v>
      </c>
      <c r="AO173" s="42">
        <f>('SECA - Vetor de Impacto'!AQ174/'Contribuição - SECA'!$BA173)*100</f>
        <v>7.4493238328907845</v>
      </c>
      <c r="AP173" s="42">
        <f>('SECA - Vetor de Impacto'!AR174/'Contribuição - SECA'!$BA173)*100</f>
        <v>4.4239946225772435</v>
      </c>
      <c r="AQ173" s="42">
        <f>('SECA - Vetor de Impacto'!AS174/'Contribuição - SECA'!$BA173)*100</f>
        <v>6.1769472469573286</v>
      </c>
      <c r="AR173" s="42">
        <f>('SECA - Vetor de Impacto'!AT174/'Contribuição - SECA'!$BA173)*100</f>
        <v>5.2826024830378575</v>
      </c>
      <c r="AS173" s="42">
        <f>('SECA - Vetor de Impacto'!AU174/'Contribuição - SECA'!$BA173)*100</f>
        <v>0.99134014881469656</v>
      </c>
      <c r="AT173" s="42">
        <f>('SECA - Vetor de Impacto'!AV174/'Contribuição - SECA'!$BA173)*100</f>
        <v>0</v>
      </c>
      <c r="AU173" s="42">
        <f>('SECA - Vetor de Impacto'!AW174/'Contribuição - SECA'!$BA173)*100</f>
        <v>0</v>
      </c>
      <c r="AV173" s="42">
        <f>('SECA - Vetor de Impacto'!AX174/'Contribuição - SECA'!$BA173)*100</f>
        <v>3.1181514609880705</v>
      </c>
      <c r="AW173" s="42">
        <f>('SECA - Vetor de Impacto'!AY174/'Contribuição - SECA'!$BA173)*100</f>
        <v>0</v>
      </c>
      <c r="AX173" s="42">
        <f>('SECA - Vetor de Impacto'!AZ174/'Contribuição - SECA'!$BA173)*100</f>
        <v>9.3544543829642084</v>
      </c>
      <c r="AY173" s="42">
        <f>('SECA - Vetor de Impacto'!BA174/'Contribuição - SECA'!$BA173)*100</f>
        <v>5.4567650567291217</v>
      </c>
      <c r="AZ173" s="42">
        <f>('SECA - Vetor de Impacto'!BB174/'Contribuição - SECA'!$BA173)*100</f>
        <v>6.6901578516078324</v>
      </c>
      <c r="BA173" s="77">
        <f>SUM('SECA - Vetor de Impacto'!AH174:BB174)</f>
        <v>10.690094355702264</v>
      </c>
      <c r="BB173" s="77">
        <f t="shared" si="13"/>
        <v>99.999999999999986</v>
      </c>
      <c r="BC173" s="42">
        <f>('SECA - Vetor de Impacto'!BC174/'Contribuição - SECA'!$BI173)*100</f>
        <v>7.3885143705550966</v>
      </c>
      <c r="BD173" s="42">
        <f>('SECA - Vetor de Impacto'!BD174/'Contribuição - SECA'!$BI173)*100</f>
        <v>25.165472531628279</v>
      </c>
      <c r="BE173" s="42">
        <f>('SECA - Vetor de Impacto'!BE174/'Contribuição - SECA'!$BI173)*100</f>
        <v>17.031469017270854</v>
      </c>
      <c r="BF173" s="42">
        <f>('SECA - Vetor de Impacto'!BF174/'Contribuição - SECA'!$BI173)*100</f>
        <v>23.428528190832189</v>
      </c>
      <c r="BG173" s="42">
        <f>('SECA - Vetor de Impacto'!BG174/'Contribuição - SECA'!$BI173)*100</f>
        <v>11.903021062706101</v>
      </c>
      <c r="BH173" s="42">
        <f>('SECA - Vetor de Impacto'!BH174/'Contribuição - SECA'!$BI173)*100</f>
        <v>15.082994827007479</v>
      </c>
      <c r="BI173" s="77">
        <f>SUM('SECA - Vetor de Impacto'!BC174:BH174)</f>
        <v>3.0387422298431455</v>
      </c>
      <c r="BJ173" s="77">
        <f t="shared" si="14"/>
        <v>100.00000000000001</v>
      </c>
      <c r="BL173" s="42">
        <f>('SECA - Vetor de Impacto'!AH174/'Contribuição - SECA'!$BY173)*100</f>
        <v>7.9427398959228954</v>
      </c>
      <c r="BM173" s="42">
        <f>('SECA - Vetor de Impacto'!AI174/'Contribuição - SECA'!$BY173)*100</f>
        <v>5.2721296172615943</v>
      </c>
      <c r="BN173" s="42">
        <f>('SECA - Vetor de Impacto'!AJ174/'Contribuição - SECA'!$BY173)*100</f>
        <v>9.0239924091320614</v>
      </c>
      <c r="BO173" s="42">
        <f>('SECA - Vetor de Impacto'!AK174/'Contribuição - SECA'!$BY173)*100</f>
        <v>9.9070214884562642</v>
      </c>
      <c r="BP173" s="42">
        <f>('SECA - Vetor de Impacto'!AL174/'Contribuição - SECA'!$BY173)*100</f>
        <v>3.3866539934941757</v>
      </c>
      <c r="BQ173" s="42">
        <f>('SECA - Vetor de Impacto'!AM174/'Contribuição - SECA'!$BY173)*100</f>
        <v>9.2185107227704268</v>
      </c>
      <c r="BR173" s="42">
        <f>('SECA - Vetor de Impacto'!AN174/'Contribuição - SECA'!$BY173)*100</f>
        <v>8.583772893398244</v>
      </c>
      <c r="BS173" s="42">
        <f>('SECA - Vetor de Impacto'!AO174/'Contribuição - SECA'!$BY173)*100</f>
        <v>7.4331332259651104</v>
      </c>
      <c r="BT173" s="42">
        <f>('SECA - Vetor de Impacto'!AP174/'Contribuição - SECA'!$BY173)*100</f>
        <v>7.8660816123545603</v>
      </c>
      <c r="BU173" s="42">
        <f>('SECA - Vetor de Impacto'!AQ174/'Contribuição - SECA'!$BY173)*100</f>
        <v>10.01399495174549</v>
      </c>
      <c r="BV173" s="42">
        <f>('SECA - Vetor de Impacto'!AR174/'Contribuição - SECA'!$BY173)*100</f>
        <v>5.9470981274076156</v>
      </c>
      <c r="BW173" s="42">
        <f>('SECA - Vetor de Impacto'!AS174/'Contribuição - SECA'!$BY173)*100</f>
        <v>8.3035614957586148</v>
      </c>
      <c r="BX173" s="42">
        <f>('SECA - Vetor de Impacto'!AT174/'Contribuição - SECA'!$BY173)*100</f>
        <v>7.1013095663329393</v>
      </c>
      <c r="BY173" s="77">
        <f>SUM('SECA - Vetor de Impacto'!AH174:AT174)</f>
        <v>7.9522683048590448</v>
      </c>
      <c r="BZ173" s="77">
        <f t="shared" si="15"/>
        <v>100</v>
      </c>
      <c r="CA173" s="42">
        <f>('SECA - Vetor de Impacto'!AU174/'Contribuição - SECA'!$CI173)*100</f>
        <v>3.8707790533884068</v>
      </c>
      <c r="CB173" s="42">
        <f>('SECA - Vetor de Impacto'!AV174/'Contribuição - SECA'!$CI173)*100</f>
        <v>0</v>
      </c>
      <c r="CC173" s="42">
        <f>('SECA - Vetor de Impacto'!AW174/'Contribuição - SECA'!$CI173)*100</f>
        <v>0</v>
      </c>
      <c r="CD173" s="42">
        <f>('SECA - Vetor de Impacto'!AX174/'Contribuição - SECA'!$CI173)*100</f>
        <v>12.175110001260698</v>
      </c>
      <c r="CE173" s="42">
        <f>('SECA - Vetor de Impacto'!AY174/'Contribuição - SECA'!$CI173)*100</f>
        <v>0</v>
      </c>
      <c r="CF173" s="42">
        <f>('SECA - Vetor de Impacto'!AZ174/'Contribuição - SECA'!$CI173)*100</f>
        <v>36.525330003782088</v>
      </c>
      <c r="CG173" s="42">
        <f>('SECA - Vetor de Impacto'!BA174/'Contribuição - SECA'!$CI173)*100</f>
        <v>21.306442502206213</v>
      </c>
      <c r="CH173" s="42">
        <f>('SECA - Vetor de Impacto'!BB174/'Contribuição - SECA'!$CI173)*100</f>
        <v>26.122338439362597</v>
      </c>
      <c r="CI173" s="77">
        <f>SUM('SECA - Vetor de Impacto'!AU174:BB174)</f>
        <v>2.7378260508432177</v>
      </c>
      <c r="CJ173" s="77">
        <f t="shared" si="16"/>
        <v>100</v>
      </c>
    </row>
    <row r="174" spans="1:88" x14ac:dyDescent="0.25">
      <c r="A174" s="34" t="s">
        <v>1213</v>
      </c>
      <c r="B174" s="34" t="s">
        <v>1214</v>
      </c>
      <c r="C174" s="42">
        <v>6.7343984450099921</v>
      </c>
      <c r="D174" s="42">
        <v>0.47657837904773709</v>
      </c>
      <c r="E174" s="42">
        <v>4.5736222193903009</v>
      </c>
      <c r="F174" s="42">
        <v>6.0961232909606675</v>
      </c>
      <c r="G174" s="42">
        <v>2.2593180803202473</v>
      </c>
      <c r="H174" s="42">
        <v>1.9697375544200133</v>
      </c>
      <c r="I174" s="42">
        <v>0.85910524693710766</v>
      </c>
      <c r="J174" s="42">
        <v>2.4823154969429453</v>
      </c>
      <c r="K174" s="42">
        <v>4.6134542702022703</v>
      </c>
      <c r="L174" s="42">
        <v>5.2890862335936983</v>
      </c>
      <c r="M174" s="42">
        <v>4.2157545171201516</v>
      </c>
      <c r="N174" s="42">
        <v>6.3759333523782233</v>
      </c>
      <c r="O174" s="42">
        <v>4.3169540578438683</v>
      </c>
      <c r="P174" s="42">
        <v>1.2081017354107526</v>
      </c>
      <c r="Q174" s="42">
        <v>0</v>
      </c>
      <c r="R174" s="42">
        <v>0</v>
      </c>
      <c r="S174" s="42">
        <v>2.3499698230467922</v>
      </c>
      <c r="T174" s="42">
        <v>7.0499094691403741</v>
      </c>
      <c r="U174" s="42">
        <v>7.0499094691403741</v>
      </c>
      <c r="V174" s="42">
        <v>3.5249547345701862</v>
      </c>
      <c r="W174" s="42">
        <v>4.5732566367649161</v>
      </c>
      <c r="X174" s="42">
        <v>3.0297131602917262</v>
      </c>
      <c r="Y174" s="42">
        <v>6.2906444255149205</v>
      </c>
      <c r="Z174" s="42">
        <v>4.7314752152630071</v>
      </c>
      <c r="AA174" s="42">
        <v>5.0703715871714437</v>
      </c>
      <c r="AB174" s="42">
        <v>0.59999229524598918</v>
      </c>
      <c r="AC174" s="42">
        <v>4.2593203042723102</v>
      </c>
      <c r="AD174" s="74">
        <f t="shared" si="17"/>
        <v>100</v>
      </c>
      <c r="AF174" s="42">
        <f>('SECA - Vetor de Impacto'!AH175/'Contribuição - SECA'!$BA174)*100</f>
        <v>8.8588961238881989</v>
      </c>
      <c r="AG174" s="42">
        <f>('SECA - Vetor de Impacto'!AI175/'Contribuição - SECA'!$BA174)*100</f>
        <v>0.62692434808387032</v>
      </c>
      <c r="AH174" s="42">
        <f>('SECA - Vetor de Impacto'!AJ175/'Contribuição - SECA'!$BA174)*100</f>
        <v>6.0164607844829652</v>
      </c>
      <c r="AI174" s="42">
        <f>('SECA - Vetor de Impacto'!AK175/'Contribuição - SECA'!$BA174)*100</f>
        <v>8.0192645911903568</v>
      </c>
      <c r="AJ174" s="42">
        <f>('SECA - Vetor de Impacto'!AL175/'Contribuição - SECA'!$BA174)*100</f>
        <v>2.9720641491312696</v>
      </c>
      <c r="AK174" s="42">
        <f>('SECA - Vetor de Impacto'!AM175/'Contribuição - SECA'!$BA174)*100</f>
        <v>2.5911297836643801</v>
      </c>
      <c r="AL174" s="42">
        <f>('SECA - Vetor de Impacto'!AN175/'Contribuição - SECA'!$BA174)*100</f>
        <v>1.1301267966617714</v>
      </c>
      <c r="AM174" s="42">
        <f>('SECA - Vetor de Impacto'!AO175/'Contribuição - SECA'!$BA174)*100</f>
        <v>3.2654104614837407</v>
      </c>
      <c r="AN174" s="42">
        <f>('SECA - Vetor de Impacto'!AP175/'Contribuição - SECA'!$BA174)*100</f>
        <v>6.0688586346289028</v>
      </c>
      <c r="AO174" s="42">
        <f>('SECA - Vetor de Impacto'!AQ175/'Contribuição - SECA'!$BA174)*100</f>
        <v>6.9576319126784494</v>
      </c>
      <c r="AP174" s="42">
        <f>('SECA - Vetor de Impacto'!AR175/'Contribuição - SECA'!$BA174)*100</f>
        <v>5.5456967175224028</v>
      </c>
      <c r="AQ174" s="42">
        <f>('SECA - Vetor de Impacto'!AS175/'Contribuição - SECA'!$BA174)*100</f>
        <v>8.3873462080946322</v>
      </c>
      <c r="AR174" s="42">
        <f>('SECA - Vetor de Impacto'!AT175/'Contribuição - SECA'!$BA174)*100</f>
        <v>5.6788216322979581</v>
      </c>
      <c r="AS174" s="42">
        <f>('SECA - Vetor de Impacto'!AU175/'Contribuição - SECA'!$BA174)*100</f>
        <v>1.5892210519594587</v>
      </c>
      <c r="AT174" s="42">
        <f>('SECA - Vetor de Impacto'!AV175/'Contribuição - SECA'!$BA174)*100</f>
        <v>0</v>
      </c>
      <c r="AU174" s="42">
        <f>('SECA - Vetor de Impacto'!AW175/'Contribuição - SECA'!$BA174)*100</f>
        <v>0</v>
      </c>
      <c r="AV174" s="42">
        <f>('SECA - Vetor de Impacto'!AX175/'Contribuição - SECA'!$BA174)*100</f>
        <v>3.0913137567720161</v>
      </c>
      <c r="AW174" s="42">
        <f>('SECA - Vetor de Impacto'!AY175/'Contribuição - SECA'!$BA174)*100</f>
        <v>9.2739412703160475</v>
      </c>
      <c r="AX174" s="42">
        <f>('SECA - Vetor de Impacto'!AZ175/'Contribuição - SECA'!$BA174)*100</f>
        <v>9.2739412703160475</v>
      </c>
      <c r="AY174" s="42">
        <f>('SECA - Vetor de Impacto'!BA175/'Contribuição - SECA'!$BA174)*100</f>
        <v>4.636970635158022</v>
      </c>
      <c r="AZ174" s="42">
        <f>('SECA - Vetor de Impacto'!BB175/'Contribuição - SECA'!$BA174)*100</f>
        <v>6.015979871669531</v>
      </c>
      <c r="BA174" s="77">
        <f>SUM('SECA - Vetor de Impacto'!AH175:BB175)</f>
        <v>10.78290201384811</v>
      </c>
      <c r="BB174" s="77">
        <f t="shared" si="13"/>
        <v>100</v>
      </c>
      <c r="BC174" s="42">
        <f>('SECA - Vetor de Impacto'!BC175/'Contribuição - SECA'!$BI174)*100</f>
        <v>12.633534241550054</v>
      </c>
      <c r="BD174" s="42">
        <f>('SECA - Vetor de Impacto'!BD175/'Contribuição - SECA'!$BI174)*100</f>
        <v>26.231219771150343</v>
      </c>
      <c r="BE174" s="42">
        <f>('SECA - Vetor de Impacto'!BE175/'Contribuição - SECA'!$BI174)*100</f>
        <v>19.729674389147434</v>
      </c>
      <c r="BF174" s="42">
        <f>('SECA - Vetor de Impacto'!BF175/'Contribuição - SECA'!$BI174)*100</f>
        <v>21.142830913321511</v>
      </c>
      <c r="BG174" s="42">
        <f>('SECA - Vetor de Impacto'!BG175/'Contribuição - SECA'!$BI174)*100</f>
        <v>2.5018946697668718</v>
      </c>
      <c r="BH174" s="42">
        <f>('SECA - Vetor de Impacto'!BH175/'Contribuição - SECA'!$BI174)*100</f>
        <v>17.760846015063787</v>
      </c>
      <c r="BI174" s="77">
        <f>SUM('SECA - Vetor de Impacto'!BC175:BH175)</f>
        <v>3.4016772970963505</v>
      </c>
      <c r="BJ174" s="77">
        <f t="shared" si="14"/>
        <v>100</v>
      </c>
      <c r="BL174" s="42">
        <f>('SECA - Vetor de Impacto'!AH175/'Contribuição - SECA'!$BY174)*100</f>
        <v>13.398486684691214</v>
      </c>
      <c r="BM174" s="42">
        <f>('SECA - Vetor de Impacto'!AI175/'Contribuição - SECA'!$BY174)*100</f>
        <v>0.94818106145980396</v>
      </c>
      <c r="BN174" s="42">
        <f>('SECA - Vetor de Impacto'!AJ175/'Contribuição - SECA'!$BY174)*100</f>
        <v>9.099493727270529</v>
      </c>
      <c r="BO174" s="42">
        <f>('SECA - Vetor de Impacto'!AK175/'Contribuição - SECA'!$BY174)*100</f>
        <v>12.128600261645389</v>
      </c>
      <c r="BP174" s="42">
        <f>('SECA - Vetor de Impacto'!AL175/'Contribuição - SECA'!$BY174)*100</f>
        <v>4.4950478447088731</v>
      </c>
      <c r="BQ174" s="42">
        <f>('SECA - Vetor de Impacto'!AM175/'Contribuição - SECA'!$BY174)*100</f>
        <v>3.9189101462786446</v>
      </c>
      <c r="BR174" s="42">
        <f>('SECA - Vetor de Impacto'!AN175/'Contribuição - SECA'!$BY174)*100</f>
        <v>1.7092410414718362</v>
      </c>
      <c r="BS174" s="42">
        <f>('SECA - Vetor de Impacto'!AO175/'Contribuição - SECA'!$BY174)*100</f>
        <v>4.9387144827518972</v>
      </c>
      <c r="BT174" s="42">
        <f>('SECA - Vetor de Impacto'!AP175/'Contribuição - SECA'!$BY174)*100</f>
        <v>9.1787419640337617</v>
      </c>
      <c r="BU174" s="42">
        <f>('SECA - Vetor de Impacto'!AQ175/'Contribuição - SECA'!$BY174)*100</f>
        <v>10.522951983558144</v>
      </c>
      <c r="BV174" s="42">
        <f>('SECA - Vetor de Impacto'!AR175/'Contribuição - SECA'!$BY174)*100</f>
        <v>8.3874946255095537</v>
      </c>
      <c r="BW174" s="42">
        <f>('SECA - Vetor de Impacto'!AS175/'Contribuição - SECA'!$BY174)*100</f>
        <v>12.685299039236087</v>
      </c>
      <c r="BX174" s="42">
        <f>('SECA - Vetor de Impacto'!AT175/'Contribuição - SECA'!$BY174)*100</f>
        <v>8.5888371373842816</v>
      </c>
      <c r="BY174" s="77">
        <f>SUM('SECA - Vetor de Impacto'!AH175:AT175)</f>
        <v>7.1295073169635925</v>
      </c>
      <c r="BZ174" s="77">
        <f t="shared" si="15"/>
        <v>100.00000000000003</v>
      </c>
      <c r="CA174" s="42">
        <f>('SECA - Vetor de Impacto'!AU175/'Contribuição - SECA'!$CI174)*100</f>
        <v>4.6905457262082217</v>
      </c>
      <c r="CB174" s="42">
        <f>('SECA - Vetor de Impacto'!AV175/'Contribuição - SECA'!$CI174)*100</f>
        <v>0</v>
      </c>
      <c r="CC174" s="42">
        <f>('SECA - Vetor de Impacto'!AW175/'Contribuição - SECA'!$CI174)*100</f>
        <v>0</v>
      </c>
      <c r="CD174" s="42">
        <f>('SECA - Vetor de Impacto'!AX175/'Contribuição - SECA'!$CI174)*100</f>
        <v>9.123934340233971</v>
      </c>
      <c r="CE174" s="42">
        <f>('SECA - Vetor de Impacto'!AY175/'Contribuição - SECA'!$CI174)*100</f>
        <v>27.371803020701908</v>
      </c>
      <c r="CF174" s="42">
        <f>('SECA - Vetor de Impacto'!AZ175/'Contribuição - SECA'!$CI174)*100</f>
        <v>27.371803020701908</v>
      </c>
      <c r="CG174" s="42">
        <f>('SECA - Vetor de Impacto'!BA175/'Contribuição - SECA'!$CI174)*100</f>
        <v>13.68590151035095</v>
      </c>
      <c r="CH174" s="42">
        <f>('SECA - Vetor de Impacto'!BB175/'Contribuição - SECA'!$CI174)*100</f>
        <v>17.756012381803039</v>
      </c>
      <c r="CI174" s="77">
        <f>SUM('SECA - Vetor de Impacto'!AU175:BB175)</f>
        <v>3.6533946968845186</v>
      </c>
      <c r="CJ174" s="77">
        <f t="shared" si="16"/>
        <v>100</v>
      </c>
    </row>
    <row r="175" spans="1:88" x14ac:dyDescent="0.25">
      <c r="A175" s="34" t="s">
        <v>1215</v>
      </c>
      <c r="B175" s="34" t="s">
        <v>1216</v>
      </c>
      <c r="C175" s="42">
        <v>3.6553426449726545</v>
      </c>
      <c r="D175" s="42">
        <v>2.786362014564626</v>
      </c>
      <c r="E175" s="42">
        <v>4.2253745113332402</v>
      </c>
      <c r="F175" s="42">
        <v>3.8466320214595533</v>
      </c>
      <c r="G175" s="42">
        <v>0.97548723214252231</v>
      </c>
      <c r="H175" s="42">
        <v>4.9756182528781467</v>
      </c>
      <c r="I175" s="42">
        <v>4.8576889909347756</v>
      </c>
      <c r="J175" s="42">
        <v>3.4142834753878741</v>
      </c>
      <c r="K175" s="42">
        <v>2.9147537634393679</v>
      </c>
      <c r="L175" s="42">
        <v>4.7331897226798905</v>
      </c>
      <c r="M175" s="42">
        <v>4.1644082013851769</v>
      </c>
      <c r="N175" s="42">
        <v>5.7411726314050622</v>
      </c>
      <c r="O175" s="42">
        <v>3.6029714171466347</v>
      </c>
      <c r="P175" s="42">
        <v>0.79367981877443416</v>
      </c>
      <c r="Q175" s="42">
        <v>6.2300353916188058</v>
      </c>
      <c r="R175" s="42">
        <v>0</v>
      </c>
      <c r="S175" s="42">
        <v>2.0766784638729359</v>
      </c>
      <c r="T175" s="42">
        <v>6.2300353916188058</v>
      </c>
      <c r="U175" s="42">
        <v>6.2300353916188058</v>
      </c>
      <c r="V175" s="42">
        <v>2.336263271857054</v>
      </c>
      <c r="W175" s="42">
        <v>4.6011582137562099</v>
      </c>
      <c r="X175" s="42">
        <v>1.5789621378207419</v>
      </c>
      <c r="Y175" s="42">
        <v>4.4691716474581131</v>
      </c>
      <c r="Z175" s="42">
        <v>4.5025478093025164</v>
      </c>
      <c r="AA175" s="42">
        <v>3.447341935718585</v>
      </c>
      <c r="AB175" s="42">
        <v>3.9766183350758353</v>
      </c>
      <c r="AC175" s="42">
        <v>3.6341873117776364</v>
      </c>
      <c r="AD175" s="74">
        <f t="shared" si="17"/>
        <v>100</v>
      </c>
      <c r="AF175" s="42">
        <f>('SECA - Vetor de Impacto'!AH176/'Contribuição - SECA'!$BA175)*100</f>
        <v>4.6629519709984084</v>
      </c>
      <c r="AG175" s="42">
        <f>('SECA - Vetor de Impacto'!AI176/'Contribuição - SECA'!$BA175)*100</f>
        <v>3.5544334716742862</v>
      </c>
      <c r="AH175" s="42">
        <f>('SECA - Vetor de Impacto'!AJ176/'Contribuição - SECA'!$BA175)*100</f>
        <v>5.3901153241887583</v>
      </c>
      <c r="AI175" s="42">
        <f>('SECA - Vetor de Impacto'!AK176/'Contribuição - SECA'!$BA175)*100</f>
        <v>4.9069710033447773</v>
      </c>
      <c r="AJ175" s="42">
        <f>('SECA - Vetor de Impacto'!AL176/'Contribuição - SECA'!$BA175)*100</f>
        <v>1.2443840574176281</v>
      </c>
      <c r="AK175" s="42">
        <f>('SECA - Vetor de Impacto'!AM176/'Contribuição - SECA'!$BA175)*100</f>
        <v>6.3471666523802401</v>
      </c>
      <c r="AL175" s="42">
        <f>('SECA - Vetor de Impacto'!AN176/'Contribuição - SECA'!$BA175)*100</f>
        <v>6.196729733648823</v>
      </c>
      <c r="AM175" s="42">
        <f>('SECA - Vetor de Impacto'!AO176/'Contribuição - SECA'!$BA175)*100</f>
        <v>4.3554439097531681</v>
      </c>
      <c r="AN175" s="42">
        <f>('SECA - Vetor de Impacto'!AP176/'Contribuição - SECA'!$BA175)*100</f>
        <v>3.7182169022916058</v>
      </c>
      <c r="AO175" s="42">
        <f>('SECA - Vetor de Impacto'!AQ176/'Contribuição - SECA'!$BA175)*100</f>
        <v>6.0379117609765744</v>
      </c>
      <c r="AP175" s="42">
        <f>('SECA - Vetor de Impacto'!AR176/'Contribuição - SECA'!$BA175)*100</f>
        <v>5.3123434153014166</v>
      </c>
      <c r="AQ175" s="42">
        <f>('SECA - Vetor de Impacto'!AS176/'Contribuição - SECA'!$BA175)*100</f>
        <v>7.3237490538052219</v>
      </c>
      <c r="AR175" s="42">
        <f>('SECA - Vetor de Impacto'!AT176/'Contribuição - SECA'!$BA175)*100</f>
        <v>4.5961444118354366</v>
      </c>
      <c r="AS175" s="42">
        <f>('SECA - Vetor de Impacto'!AU176/'Contribuição - SECA'!$BA175)*100</f>
        <v>1.0124607279664732</v>
      </c>
      <c r="AT175" s="42">
        <f>('SECA - Vetor de Impacto'!AV176/'Contribuição - SECA'!$BA175)*100</f>
        <v>7.9473687230642867</v>
      </c>
      <c r="AU175" s="42">
        <f>('SECA - Vetor de Impacto'!AW176/'Contribuição - SECA'!$BA175)*100</f>
        <v>0</v>
      </c>
      <c r="AV175" s="42">
        <f>('SECA - Vetor de Impacto'!AX176/'Contribuição - SECA'!$BA175)*100</f>
        <v>2.649122907688096</v>
      </c>
      <c r="AW175" s="42">
        <f>('SECA - Vetor de Impacto'!AY176/'Contribuição - SECA'!$BA175)*100</f>
        <v>7.9473687230642867</v>
      </c>
      <c r="AX175" s="42">
        <f>('SECA - Vetor de Impacto'!AZ176/'Contribuição - SECA'!$BA175)*100</f>
        <v>7.9473687230642867</v>
      </c>
      <c r="AY175" s="42">
        <f>('SECA - Vetor de Impacto'!BA176/'Contribuição - SECA'!$BA175)*100</f>
        <v>2.9802632711491093</v>
      </c>
      <c r="AZ175" s="42">
        <f>('SECA - Vetor de Impacto'!BB176/'Contribuição - SECA'!$BA175)*100</f>
        <v>5.8694852563871045</v>
      </c>
      <c r="BA175" s="77">
        <f>SUM('SECA - Vetor de Impacto'!AH176:BB176)</f>
        <v>12.582780978789513</v>
      </c>
      <c r="BB175" s="77">
        <f t="shared" si="13"/>
        <v>100</v>
      </c>
      <c r="BC175" s="42">
        <f>('SECA - Vetor de Impacto'!BC176/'Contribuição - SECA'!$BI175)*100</f>
        <v>7.3070230917006196</v>
      </c>
      <c r="BD175" s="42">
        <f>('SECA - Vetor de Impacto'!BD176/'Contribuição - SECA'!$BI175)*100</f>
        <v>20.682155478295307</v>
      </c>
      <c r="BE175" s="42">
        <f>('SECA - Vetor de Impacto'!BE176/'Contribuição - SECA'!$BI175)*100</f>
        <v>20.8366116108825</v>
      </c>
      <c r="BF175" s="42">
        <f>('SECA - Vetor de Impacto'!BF176/'Contribuição - SECA'!$BI175)*100</f>
        <v>15.953395287901065</v>
      </c>
      <c r="BG175" s="42">
        <f>('SECA - Vetor de Impacto'!BG176/'Contribuição - SECA'!$BI175)*100</f>
        <v>18.402747795703029</v>
      </c>
      <c r="BH175" s="42">
        <f>('SECA - Vetor de Impacto'!BH176/'Contribuição - SECA'!$BI175)*100</f>
        <v>16.81806673551748</v>
      </c>
      <c r="BI175" s="77">
        <f>SUM('SECA - Vetor de Impacto'!BC176:BH176)</f>
        <v>3.4684922025039429</v>
      </c>
      <c r="BJ175" s="77">
        <f t="shared" si="14"/>
        <v>100</v>
      </c>
      <c r="BL175" s="42">
        <f>('SECA - Vetor de Impacto'!AH176/'Contribuição - SECA'!$BY175)*100</f>
        <v>7.3263218763488025</v>
      </c>
      <c r="BM175" s="42">
        <f>('SECA - Vetor de Impacto'!AI176/'Contribuição - SECA'!$BY175)*100</f>
        <v>5.5846433468578036</v>
      </c>
      <c r="BN175" s="42">
        <f>('SECA - Vetor de Impacto'!AJ176/'Contribuição - SECA'!$BY175)*100</f>
        <v>8.468824054216384</v>
      </c>
      <c r="BO175" s="42">
        <f>('SECA - Vetor de Impacto'!AK176/'Contribuição - SECA'!$BY175)*100</f>
        <v>7.7097189145434468</v>
      </c>
      <c r="BP175" s="42">
        <f>('SECA - Vetor de Impacto'!AL176/'Contribuição - SECA'!$BY175)*100</f>
        <v>1.9551473399556416</v>
      </c>
      <c r="BQ175" s="42">
        <f>('SECA - Vetor de Impacto'!AM176/'Contribuição - SECA'!$BY175)*100</f>
        <v>9.9725208810607366</v>
      </c>
      <c r="BR175" s="42">
        <f>('SECA - Vetor de Impacto'!AN176/'Contribuição - SECA'!$BY175)*100</f>
        <v>9.736157887067364</v>
      </c>
      <c r="BS175" s="42">
        <f>('SECA - Vetor de Impacto'!AO176/'Contribuição - SECA'!$BY175)*100</f>
        <v>6.8431723499829467</v>
      </c>
      <c r="BT175" s="42">
        <f>('SECA - Vetor de Impacto'!AP176/'Contribuição - SECA'!$BY175)*100</f>
        <v>5.8419760704582577</v>
      </c>
      <c r="BU175" s="42">
        <f>('SECA - Vetor de Impacto'!AQ176/'Contribuição - SECA'!$BY175)*100</f>
        <v>9.4866267757063909</v>
      </c>
      <c r="BV175" s="42">
        <f>('SECA - Vetor de Impacto'!AR176/'Contribuição - SECA'!$BY175)*100</f>
        <v>8.3466306366151439</v>
      </c>
      <c r="BW175" s="42">
        <f>('SECA - Vetor de Impacto'!AS176/'Contribuição - SECA'!$BY175)*100</f>
        <v>11.50690447671359</v>
      </c>
      <c r="BX175" s="42">
        <f>('SECA - Vetor de Impacto'!AT176/'Contribuição - SECA'!$BY175)*100</f>
        <v>7.2213553904734713</v>
      </c>
      <c r="BY175" s="77">
        <f>SUM('SECA - Vetor de Impacto'!AH176:AT176)</f>
        <v>8.0085074551663684</v>
      </c>
      <c r="BZ175" s="77">
        <f t="shared" si="15"/>
        <v>99.999999999999972</v>
      </c>
      <c r="CA175" s="42">
        <f>('SECA - Vetor de Impacto'!AU176/'Contribuição - SECA'!$CI175)*100</f>
        <v>2.785048057103785</v>
      </c>
      <c r="CB175" s="42">
        <f>('SECA - Vetor de Impacto'!AV176/'Contribuição - SECA'!$CI175)*100</f>
        <v>21.861394926115612</v>
      </c>
      <c r="CC175" s="42">
        <f>('SECA - Vetor de Impacto'!AW176/'Contribuição - SECA'!$CI175)*100</f>
        <v>0</v>
      </c>
      <c r="CD175" s="42">
        <f>('SECA - Vetor de Impacto'!AX176/'Contribuição - SECA'!$CI175)*100</f>
        <v>7.2871316420385401</v>
      </c>
      <c r="CE175" s="42">
        <f>('SECA - Vetor de Impacto'!AY176/'Contribuição - SECA'!$CI175)*100</f>
        <v>21.861394926115612</v>
      </c>
      <c r="CF175" s="42">
        <f>('SECA - Vetor de Impacto'!AZ176/'Contribuição - SECA'!$CI175)*100</f>
        <v>21.861394926115612</v>
      </c>
      <c r="CG175" s="42">
        <f>('SECA - Vetor de Impacto'!BA176/'Contribuição - SECA'!$CI175)*100</f>
        <v>8.1980230972933619</v>
      </c>
      <c r="CH175" s="42">
        <f>('SECA - Vetor de Impacto'!BB176/'Contribuição - SECA'!$CI175)*100</f>
        <v>16.145612425217472</v>
      </c>
      <c r="CI175" s="77">
        <f>SUM('SECA - Vetor de Impacto'!AU176:BB176)</f>
        <v>4.5742735236231447</v>
      </c>
      <c r="CJ175" s="77">
        <f t="shared" si="16"/>
        <v>100</v>
      </c>
    </row>
    <row r="176" spans="1:88" x14ac:dyDescent="0.25">
      <c r="A176" s="34" t="s">
        <v>1217</v>
      </c>
      <c r="B176" s="34" t="s">
        <v>1218</v>
      </c>
      <c r="C176" s="42">
        <v>5.7230825379630241</v>
      </c>
      <c r="D176" s="42">
        <v>1.2083550662775373</v>
      </c>
      <c r="E176" s="42">
        <v>4.1330205430122602</v>
      </c>
      <c r="F176" s="42">
        <v>4.306086878101036</v>
      </c>
      <c r="G176" s="42">
        <v>0.86841315740256309</v>
      </c>
      <c r="H176" s="42">
        <v>5.6698220134499859</v>
      </c>
      <c r="I176" s="42">
        <v>2.8158682843645924</v>
      </c>
      <c r="J176" s="42">
        <v>1.8836238011510682</v>
      </c>
      <c r="K176" s="42">
        <v>5.2432665959627549</v>
      </c>
      <c r="L176" s="42">
        <v>3.7210103343867784</v>
      </c>
      <c r="M176" s="42">
        <v>5.9123505550714412</v>
      </c>
      <c r="N176" s="42">
        <v>6.2796733203521127</v>
      </c>
      <c r="O176" s="42">
        <v>4.831777550580111</v>
      </c>
      <c r="P176" s="42">
        <v>1.6701721046478208</v>
      </c>
      <c r="Q176" s="42">
        <v>0</v>
      </c>
      <c r="R176" s="42">
        <v>0</v>
      </c>
      <c r="S176" s="42">
        <v>0</v>
      </c>
      <c r="T176" s="42">
        <v>6.8269246858185326</v>
      </c>
      <c r="U176" s="42">
        <v>6.8269246858185326</v>
      </c>
      <c r="V176" s="42">
        <v>3.9823727333941434</v>
      </c>
      <c r="W176" s="42">
        <v>4.1464520104342579</v>
      </c>
      <c r="X176" s="42">
        <v>3.0091128091762176</v>
      </c>
      <c r="Y176" s="42">
        <v>4.2720236330551637</v>
      </c>
      <c r="Z176" s="42">
        <v>3.1744923842221664</v>
      </c>
      <c r="AA176" s="42">
        <v>5.1309811275908679</v>
      </c>
      <c r="AB176" s="42">
        <v>5.5196412353426449</v>
      </c>
      <c r="AC176" s="42">
        <v>2.8445519524243892</v>
      </c>
      <c r="AD176" s="74">
        <f t="shared" si="17"/>
        <v>100</v>
      </c>
      <c r="AF176" s="42">
        <f>('SECA - Vetor de Impacto'!AH177/'Contribuição - SECA'!$BA176)*100</f>
        <v>7.525500300331962</v>
      </c>
      <c r="AG176" s="42">
        <f>('SECA - Vetor de Impacto'!AI177/'Contribuição - SECA'!$BA176)*100</f>
        <v>1.5889123306992932</v>
      </c>
      <c r="AH176" s="42">
        <f>('SECA - Vetor de Impacto'!AJ177/'Contribuição - SECA'!$BA176)*100</f>
        <v>5.4346669179416063</v>
      </c>
      <c r="AI176" s="42">
        <f>('SECA - Vetor de Impacto'!AK177/'Contribuição - SECA'!$BA176)*100</f>
        <v>5.6622384666740642</v>
      </c>
      <c r="AJ176" s="42">
        <f>('SECA - Vetor de Impacto'!AL177/'Contribuição - SECA'!$BA176)*100</f>
        <v>1.1419097022443534</v>
      </c>
      <c r="AK176" s="42">
        <f>('SECA - Vetor de Impacto'!AM177/'Contribuição - SECA'!$BA176)*100</f>
        <v>7.4554659979153897</v>
      </c>
      <c r="AL176" s="42">
        <f>('SECA - Vetor de Impacto'!AN177/'Contribuição - SECA'!$BA176)*100</f>
        <v>3.7026929943986584</v>
      </c>
      <c r="AM176" s="42">
        <f>('SECA - Vetor de Impacto'!AO177/'Contribuição - SECA'!$BA176)*100</f>
        <v>2.4768490384764008</v>
      </c>
      <c r="AN176" s="42">
        <f>('SECA - Vetor de Impacto'!AP177/'Contribuição - SECA'!$BA176)*100</f>
        <v>6.8945719515487429</v>
      </c>
      <c r="AO176" s="42">
        <f>('SECA - Vetor de Impacto'!AQ177/'Contribuição - SECA'!$BA176)*100</f>
        <v>4.8928989234764302</v>
      </c>
      <c r="AP176" s="42">
        <f>('SECA - Vetor de Impacto'!AR177/'Contribuição - SECA'!$BA176)*100</f>
        <v>7.7743760609285548</v>
      </c>
      <c r="AQ176" s="42">
        <f>('SECA - Vetor de Impacto'!AS177/'Contribuição - SECA'!$BA176)*100</f>
        <v>8.257382825570172</v>
      </c>
      <c r="AR176" s="42">
        <f>('SECA - Vetor de Impacto'!AT177/'Contribuição - SECA'!$BA176)*100</f>
        <v>6.3534892545809338</v>
      </c>
      <c r="AS176" s="42">
        <f>('SECA - Vetor de Impacto'!AU177/'Contribuição - SECA'!$BA176)*100</f>
        <v>2.1961732321279421</v>
      </c>
      <c r="AT176" s="42">
        <f>('SECA - Vetor de Impacto'!AV177/'Contribuição - SECA'!$BA176)*100</f>
        <v>0</v>
      </c>
      <c r="AU176" s="42">
        <f>('SECA - Vetor de Impacto'!AW177/'Contribuição - SECA'!$BA176)*100</f>
        <v>0</v>
      </c>
      <c r="AV176" s="42">
        <f>('SECA - Vetor de Impacto'!AX177/'Contribuição - SECA'!$BA176)*100</f>
        <v>0</v>
      </c>
      <c r="AW176" s="42">
        <f>('SECA - Vetor de Impacto'!AY177/'Contribuição - SECA'!$BA176)*100</f>
        <v>8.9769845939976509</v>
      </c>
      <c r="AX176" s="42">
        <f>('SECA - Vetor de Impacto'!AZ177/'Contribuição - SECA'!$BA176)*100</f>
        <v>8.9769845939976509</v>
      </c>
      <c r="AY176" s="42">
        <f>('SECA - Vetor de Impacto'!BA177/'Contribuição - SECA'!$BA176)*100</f>
        <v>5.236574346498629</v>
      </c>
      <c r="AZ176" s="42">
        <f>('SECA - Vetor de Impacto'!BB177/'Contribuição - SECA'!$BA176)*100</f>
        <v>5.4523284685915669</v>
      </c>
      <c r="BA176" s="77">
        <f>SUM('SECA - Vetor de Impacto'!AH177:BB177)</f>
        <v>11.139598041291476</v>
      </c>
      <c r="BB176" s="77">
        <f t="shared" si="13"/>
        <v>100.00000000000003</v>
      </c>
      <c r="BC176" s="42">
        <f>('SECA - Vetor de Impacto'!BC177/'Contribuição - SECA'!$BI176)*100</f>
        <v>12.563724027789039</v>
      </c>
      <c r="BD176" s="42">
        <f>('SECA - Vetor de Impacto'!BD177/'Contribuição - SECA'!$BI176)*100</f>
        <v>17.83666129173513</v>
      </c>
      <c r="BE176" s="42">
        <f>('SECA - Vetor de Impacto'!BE177/'Contribuição - SECA'!$BI176)*100</f>
        <v>13.25422101892017</v>
      </c>
      <c r="BF176" s="42">
        <f>('SECA - Vetor de Impacto'!BF177/'Contribuição - SECA'!$BI176)*100</f>
        <v>21.423002382052069</v>
      </c>
      <c r="BG176" s="42">
        <f>('SECA - Vetor de Impacto'!BG177/'Contribuição - SECA'!$BI176)*100</f>
        <v>23.045745909484282</v>
      </c>
      <c r="BH176" s="42">
        <f>('SECA - Vetor de Impacto'!BH177/'Contribuição - SECA'!$BI176)*100</f>
        <v>11.876645370019311</v>
      </c>
      <c r="BI176" s="77">
        <f>SUM('SECA - Vetor de Impacto'!BC177:BH177)</f>
        <v>3.5082858305972078</v>
      </c>
      <c r="BJ176" s="77">
        <f t="shared" si="14"/>
        <v>100</v>
      </c>
      <c r="BL176" s="42">
        <f>('SECA - Vetor de Impacto'!AH177/'Contribuição - SECA'!$BY176)*100</f>
        <v>10.881139981259464</v>
      </c>
      <c r="BM176" s="42">
        <f>('SECA - Vetor de Impacto'!AI177/'Contribuição - SECA'!$BY176)*100</f>
        <v>2.297412371045362</v>
      </c>
      <c r="BN176" s="42">
        <f>('SECA - Vetor de Impacto'!AJ177/'Contribuição - SECA'!$BY176)*100</f>
        <v>7.857998687879129</v>
      </c>
      <c r="BO176" s="42">
        <f>('SECA - Vetor de Impacto'!AK177/'Contribuição - SECA'!$BY176)*100</f>
        <v>8.1870449676860222</v>
      </c>
      <c r="BP176" s="42">
        <f>('SECA - Vetor de Impacto'!AL177/'Contribuição - SECA'!$BY176)*100</f>
        <v>1.65109013623068</v>
      </c>
      <c r="BQ176" s="42">
        <f>('SECA - Vetor de Impacto'!AM177/'Contribuição - SECA'!$BY176)*100</f>
        <v>10.779877205673504</v>
      </c>
      <c r="BR176" s="42">
        <f>('SECA - Vetor de Impacto'!AN177/'Contribuição - SECA'!$BY176)*100</f>
        <v>5.3537331967023283</v>
      </c>
      <c r="BS176" s="42">
        <f>('SECA - Vetor de Impacto'!AO177/'Contribuição - SECA'!$BY176)*100</f>
        <v>3.5812823100838589</v>
      </c>
      <c r="BT176" s="42">
        <f>('SECA - Vetor de Impacto'!AP177/'Contribuição - SECA'!$BY176)*100</f>
        <v>9.9688790806848857</v>
      </c>
      <c r="BU176" s="42">
        <f>('SECA - Vetor de Impacto'!AQ177/'Contribuição - SECA'!$BY176)*100</f>
        <v>7.0746549698698775</v>
      </c>
      <c r="BV176" s="42">
        <f>('SECA - Vetor de Impacto'!AR177/'Contribuição - SECA'!$BY176)*100</f>
        <v>11.240990075063126</v>
      </c>
      <c r="BW176" s="42">
        <f>('SECA - Vetor de Impacto'!AS177/'Contribuição - SECA'!$BY176)*100</f>
        <v>11.939370781755656</v>
      </c>
      <c r="BX176" s="42">
        <f>('SECA - Vetor de Impacto'!AT177/'Contribuição - SECA'!$BY176)*100</f>
        <v>9.1865262360661131</v>
      </c>
      <c r="BY176" s="77">
        <f>SUM('SECA - Vetor de Impacto'!AH177:AT177)</f>
        <v>7.7042523623166472</v>
      </c>
      <c r="BZ176" s="77">
        <f t="shared" si="15"/>
        <v>100.00000000000001</v>
      </c>
      <c r="CA176" s="42">
        <f>('SECA - Vetor de Impacto'!AU177/'Contribuição - SECA'!$CI176)*100</f>
        <v>7.1214047496523989</v>
      </c>
      <c r="CB176" s="42">
        <f>('SECA - Vetor de Impacto'!AV177/'Contribuição - SECA'!$CI176)*100</f>
        <v>0</v>
      </c>
      <c r="CC176" s="42">
        <f>('SECA - Vetor de Impacto'!AW177/'Contribuição - SECA'!$CI176)*100</f>
        <v>0</v>
      </c>
      <c r="CD176" s="42">
        <f>('SECA - Vetor de Impacto'!AX177/'Contribuição - SECA'!$CI176)*100</f>
        <v>0</v>
      </c>
      <c r="CE176" s="42">
        <f>('SECA - Vetor de Impacto'!AY177/'Contribuição - SECA'!$CI176)*100</f>
        <v>29.109152133371875</v>
      </c>
      <c r="CF176" s="42">
        <f>('SECA - Vetor de Impacto'!AZ177/'Contribuição - SECA'!$CI176)*100</f>
        <v>29.109152133371875</v>
      </c>
      <c r="CG176" s="42">
        <f>('SECA - Vetor de Impacto'!BA177/'Contribuição - SECA'!$CI176)*100</f>
        <v>16.980338744466923</v>
      </c>
      <c r="CH176" s="42">
        <f>('SECA - Vetor de Impacto'!BB177/'Contribuição - SECA'!$CI176)*100</f>
        <v>17.67995223913692</v>
      </c>
      <c r="CI176" s="77">
        <f>SUM('SECA - Vetor de Impacto'!AU177:BB177)</f>
        <v>3.4353456789748291</v>
      </c>
      <c r="CJ176" s="77">
        <f t="shared" si="16"/>
        <v>100</v>
      </c>
    </row>
    <row r="177" spans="1:88" x14ac:dyDescent="0.25">
      <c r="A177" s="34" t="s">
        <v>1219</v>
      </c>
      <c r="B177" s="34" t="s">
        <v>1220</v>
      </c>
      <c r="C177" s="42">
        <v>2.9375715452062487</v>
      </c>
      <c r="D177" s="42">
        <v>3.8300690346298407</v>
      </c>
      <c r="E177" s="42">
        <v>4.1349547650608143</v>
      </c>
      <c r="F177" s="42">
        <v>3.5221776395004532</v>
      </c>
      <c r="G177" s="42">
        <v>2.2417056979764198</v>
      </c>
      <c r="H177" s="42">
        <v>5.8639662926103151</v>
      </c>
      <c r="I177" s="42">
        <v>3.9460635944437961</v>
      </c>
      <c r="J177" s="42">
        <v>3.4244312186979822</v>
      </c>
      <c r="K177" s="42">
        <v>2.5396441748042009</v>
      </c>
      <c r="L177" s="42">
        <v>6.1131896078461896</v>
      </c>
      <c r="M177" s="42">
        <v>3.1844177412981547</v>
      </c>
      <c r="N177" s="42">
        <v>4.7396888652374587</v>
      </c>
      <c r="O177" s="42">
        <v>5.8614583405886815</v>
      </c>
      <c r="P177" s="42">
        <v>0.36870671355149504</v>
      </c>
      <c r="Q177" s="42">
        <v>0</v>
      </c>
      <c r="R177" s="42">
        <v>6.8133928108369428</v>
      </c>
      <c r="S177" s="42">
        <v>0</v>
      </c>
      <c r="T177" s="42">
        <v>6.8133928108369428</v>
      </c>
      <c r="U177" s="42">
        <v>6.8133928108369428</v>
      </c>
      <c r="V177" s="42">
        <v>1.4194568355910309</v>
      </c>
      <c r="W177" s="42">
        <v>4.9126215010751562</v>
      </c>
      <c r="X177" s="42">
        <v>1.2716456279179096</v>
      </c>
      <c r="Y177" s="42">
        <v>3.6726501093728015</v>
      </c>
      <c r="Z177" s="42">
        <v>4.0660036968147377</v>
      </c>
      <c r="AA177" s="42">
        <v>2.923194770403132</v>
      </c>
      <c r="AB177" s="42">
        <v>3.3342135031755253</v>
      </c>
      <c r="AC177" s="42">
        <v>5.2519902916868091</v>
      </c>
      <c r="AD177" s="74">
        <f t="shared" si="17"/>
        <v>99.999999999999957</v>
      </c>
      <c r="AF177" s="42">
        <f>('SECA - Vetor de Impacto'!AH178/'Contribuição - SECA'!$BA177)*100</f>
        <v>3.6959743122050517</v>
      </c>
      <c r="AG177" s="42">
        <f>('SECA - Vetor de Impacto'!AI178/'Contribuição - SECA'!$BA177)*100</f>
        <v>4.8188908927390912</v>
      </c>
      <c r="AH177" s="42">
        <f>('SECA - Vetor de Impacto'!AJ178/'Contribuição - SECA'!$BA177)*100</f>
        <v>5.2024900018976856</v>
      </c>
      <c r="AI177" s="42">
        <f>('SECA - Vetor de Impacto'!AK178/'Contribuição - SECA'!$BA177)*100</f>
        <v>4.4315101362757474</v>
      </c>
      <c r="AJ177" s="42">
        <f>('SECA - Vetor de Impacto'!AL178/'Contribuição - SECA'!$BA177)*100</f>
        <v>2.8204544290215163</v>
      </c>
      <c r="AK177" s="42">
        <f>('SECA - Vetor de Impacto'!AM178/'Contribuição - SECA'!$BA177)*100</f>
        <v>7.3778862749715044</v>
      </c>
      <c r="AL177" s="42">
        <f>('SECA - Vetor de Impacto'!AN178/'Contribuição - SECA'!$BA177)*100</f>
        <v>4.9648321598130867</v>
      </c>
      <c r="AM177" s="42">
        <f>('SECA - Vetor de Impacto'!AO178/'Contribuição - SECA'!$BA177)*100</f>
        <v>4.3085281918919707</v>
      </c>
      <c r="AN177" s="42">
        <f>('SECA - Vetor de Impacto'!AP178/'Contribuição - SECA'!$BA177)*100</f>
        <v>3.1953126886509566</v>
      </c>
      <c r="AO177" s="42">
        <f>('SECA - Vetor de Impacto'!AQ178/'Contribuição - SECA'!$BA177)*100</f>
        <v>7.6914524152132753</v>
      </c>
      <c r="AP177" s="42">
        <f>('SECA - Vetor de Impacto'!AR178/'Contribuição - SECA'!$BA177)*100</f>
        <v>4.0065496244251184</v>
      </c>
      <c r="AQ177" s="42">
        <f>('SECA - Vetor de Impacto'!AS178/'Contribuição - SECA'!$BA177)*100</f>
        <v>5.9633503471085749</v>
      </c>
      <c r="AR177" s="42">
        <f>('SECA - Vetor de Impacto'!AT178/'Contribuição - SECA'!$BA177)*100</f>
        <v>7.3747308365062425</v>
      </c>
      <c r="AS177" s="42">
        <f>('SECA - Vetor de Impacto'!AU178/'Contribuição - SECA'!$BA177)*100</f>
        <v>0.46389697103639183</v>
      </c>
      <c r="AT177" s="42">
        <f>('SECA - Vetor de Impacto'!AV178/'Contribuição - SECA'!$BA177)*100</f>
        <v>0</v>
      </c>
      <c r="AU177" s="42">
        <f>('SECA - Vetor de Impacto'!AW178/'Contribuição - SECA'!$BA177)*100</f>
        <v>8.5724294439432498</v>
      </c>
      <c r="AV177" s="42">
        <f>('SECA - Vetor de Impacto'!AX178/'Contribuição - SECA'!$BA177)*100</f>
        <v>0</v>
      </c>
      <c r="AW177" s="42">
        <f>('SECA - Vetor de Impacto'!AY178/'Contribuição - SECA'!$BA177)*100</f>
        <v>8.5724294439432498</v>
      </c>
      <c r="AX177" s="42">
        <f>('SECA - Vetor de Impacto'!AZ178/'Contribuição - SECA'!$BA177)*100</f>
        <v>8.5724294439432498</v>
      </c>
      <c r="AY177" s="42">
        <f>('SECA - Vetor de Impacto'!BA178/'Contribuição - SECA'!$BA177)*100</f>
        <v>1.7859228008215113</v>
      </c>
      <c r="AZ177" s="42">
        <f>('SECA - Vetor de Impacto'!BB178/'Contribuição - SECA'!$BA177)*100</f>
        <v>6.1809295855925077</v>
      </c>
      <c r="BA177" s="77">
        <f>SUM('SECA - Vetor de Impacto'!AH178:BB178)</f>
        <v>11.665304527021082</v>
      </c>
      <c r="BB177" s="77">
        <f t="shared" si="13"/>
        <v>99.999999999999986</v>
      </c>
      <c r="BC177" s="42">
        <f>('SECA - Vetor de Impacto'!BC178/'Contribuição - SECA'!$BI177)*100</f>
        <v>6.1971946563584668</v>
      </c>
      <c r="BD177" s="42">
        <f>('SECA - Vetor de Impacto'!BD178/'Contribuição - SECA'!$BI177)*100</f>
        <v>17.898168430575325</v>
      </c>
      <c r="BE177" s="42">
        <f>('SECA - Vetor de Impacto'!BE178/'Contribuição - SECA'!$BI177)*100</f>
        <v>19.815124457189341</v>
      </c>
      <c r="BF177" s="42">
        <f>('SECA - Vetor de Impacto'!BF178/'Contribuição - SECA'!$BI177)*100</f>
        <v>14.245798210542624</v>
      </c>
      <c r="BG177" s="42">
        <f>('SECA - Vetor de Impacto'!BG178/'Contribuição - SECA'!$BI177)*100</f>
        <v>16.248842957034473</v>
      </c>
      <c r="BH177" s="42">
        <f>('SECA - Vetor de Impacto'!BH178/'Contribuição - SECA'!$BI177)*100</f>
        <v>25.594871288299771</v>
      </c>
      <c r="BI177" s="77">
        <f>SUM('SECA - Vetor de Impacto'!BC178:BH178)</f>
        <v>3.0116710674208611</v>
      </c>
      <c r="BJ177" s="77">
        <f t="shared" si="14"/>
        <v>100</v>
      </c>
      <c r="BL177" s="42">
        <f>('SECA - Vetor de Impacto'!AH178/'Contribuição - SECA'!$BY177)*100</f>
        <v>5.6125500023306003</v>
      </c>
      <c r="BM177" s="42">
        <f>('SECA - Vetor de Impacto'!AI178/'Contribuição - SECA'!$BY177)*100</f>
        <v>7.317763546667523</v>
      </c>
      <c r="BN177" s="42">
        <f>('SECA - Vetor de Impacto'!AJ178/'Contribuição - SECA'!$BY177)*100</f>
        <v>7.9002809018050915</v>
      </c>
      <c r="BO177" s="42">
        <f>('SECA - Vetor de Impacto'!AK178/'Contribuição - SECA'!$BY177)*100</f>
        <v>6.7295035421508702</v>
      </c>
      <c r="BP177" s="42">
        <f>('SECA - Vetor de Impacto'!AL178/'Contribuição - SECA'!$BY177)*100</f>
        <v>4.283022601078029</v>
      </c>
      <c r="BQ177" s="42">
        <f>('SECA - Vetor de Impacto'!AM178/'Contribuição - SECA'!$BY177)*100</f>
        <v>11.203745516586498</v>
      </c>
      <c r="BR177" s="42">
        <f>('SECA - Vetor de Impacto'!AN178/'Contribuição - SECA'!$BY177)*100</f>
        <v>7.5393837717192476</v>
      </c>
      <c r="BS177" s="42">
        <f>('SECA - Vetor de Impacto'!AO178/'Contribuição - SECA'!$BY177)*100</f>
        <v>6.5427483718136656</v>
      </c>
      <c r="BT177" s="42">
        <f>('SECA - Vetor de Impacto'!AP178/'Contribuição - SECA'!$BY177)*100</f>
        <v>4.8522664724461855</v>
      </c>
      <c r="BU177" s="42">
        <f>('SECA - Vetor de Impacto'!AQ178/'Contribuição - SECA'!$BY177)*100</f>
        <v>11.679913772229696</v>
      </c>
      <c r="BV177" s="42">
        <f>('SECA - Vetor de Impacto'!AR178/'Contribuição - SECA'!$BY177)*100</f>
        <v>6.0841765132531291</v>
      </c>
      <c r="BW177" s="42">
        <f>('SECA - Vetor de Impacto'!AS178/'Contribuição - SECA'!$BY177)*100</f>
        <v>9.0556911864991143</v>
      </c>
      <c r="BX177" s="42">
        <f>('SECA - Vetor de Impacto'!AT178/'Contribuição - SECA'!$BY177)*100</f>
        <v>11.198953801420332</v>
      </c>
      <c r="BY177" s="77">
        <f>SUM('SECA - Vetor de Impacto'!AH178:AT178)</f>
        <v>7.6818319405646172</v>
      </c>
      <c r="BZ177" s="77">
        <f t="shared" si="15"/>
        <v>99.999999999999972</v>
      </c>
      <c r="CA177" s="42">
        <f>('SECA - Vetor de Impacto'!AU178/'Contribuição - SECA'!$CI177)*100</f>
        <v>1.3584879320372178</v>
      </c>
      <c r="CB177" s="42">
        <f>('SECA - Vetor de Impacto'!AV178/'Contribuição - SECA'!$CI177)*100</f>
        <v>0</v>
      </c>
      <c r="CC177" s="42">
        <f>('SECA - Vetor de Impacto'!AW178/'Contribuição - SECA'!$CI177)*100</f>
        <v>25.103724910770868</v>
      </c>
      <c r="CD177" s="42">
        <f>('SECA - Vetor de Impacto'!AX178/'Contribuição - SECA'!$CI177)*100</f>
        <v>0</v>
      </c>
      <c r="CE177" s="42">
        <f>('SECA - Vetor de Impacto'!AY178/'Contribuição - SECA'!$CI177)*100</f>
        <v>25.103724910770868</v>
      </c>
      <c r="CF177" s="42">
        <f>('SECA - Vetor de Impacto'!AZ178/'Contribuição - SECA'!$CI177)*100</f>
        <v>25.103724910770868</v>
      </c>
      <c r="CG177" s="42">
        <f>('SECA - Vetor de Impacto'!BA178/'Contribuição - SECA'!$CI177)*100</f>
        <v>5.2299426897439352</v>
      </c>
      <c r="CH177" s="42">
        <f>('SECA - Vetor de Impacto'!BB178/'Contribuição - SECA'!$CI177)*100</f>
        <v>18.100394645906228</v>
      </c>
      <c r="CI177" s="77">
        <f>SUM('SECA - Vetor de Impacto'!AU178:BB178)</f>
        <v>3.9834725864564637</v>
      </c>
      <c r="CJ177" s="77">
        <f t="shared" si="16"/>
        <v>99.999999999999972</v>
      </c>
    </row>
    <row r="178" spans="1:88" x14ac:dyDescent="0.25">
      <c r="A178" s="34" t="s">
        <v>1221</v>
      </c>
      <c r="B178" s="34" t="s">
        <v>1222</v>
      </c>
      <c r="C178" s="42">
        <v>5.3668438197105104</v>
      </c>
      <c r="D178" s="42">
        <v>1.0625301878576787</v>
      </c>
      <c r="E178" s="42">
        <v>3.7838810170502706</v>
      </c>
      <c r="F178" s="42">
        <v>3.3097585118061708</v>
      </c>
      <c r="G178" s="42">
        <v>1.8946840192083128</v>
      </c>
      <c r="H178" s="42">
        <v>6.155698371614994</v>
      </c>
      <c r="I178" s="42">
        <v>4.7044783077843135</v>
      </c>
      <c r="J178" s="42">
        <v>1.6009969503257544</v>
      </c>
      <c r="K178" s="42">
        <v>5.5155019719566845</v>
      </c>
      <c r="L178" s="42">
        <v>4.8093378602022021</v>
      </c>
      <c r="M178" s="42">
        <v>3.4638298737994093</v>
      </c>
      <c r="N178" s="42">
        <v>3.5276049161852354</v>
      </c>
      <c r="O178" s="42">
        <v>3.0580930867925633</v>
      </c>
      <c r="P178" s="42">
        <v>2.5943215113426668</v>
      </c>
      <c r="Q178" s="42">
        <v>0</v>
      </c>
      <c r="R178" s="42">
        <v>6.556020457438601</v>
      </c>
      <c r="S178" s="42">
        <v>0</v>
      </c>
      <c r="T178" s="42">
        <v>6.556020457438601</v>
      </c>
      <c r="U178" s="42">
        <v>6.556020457438601</v>
      </c>
      <c r="V178" s="42">
        <v>3.004842709659358</v>
      </c>
      <c r="W178" s="42">
        <v>5.2778026324034046</v>
      </c>
      <c r="X178" s="42">
        <v>0.94366961129798199</v>
      </c>
      <c r="Y178" s="42">
        <v>3.9916238747765806</v>
      </c>
      <c r="Z178" s="42">
        <v>5.0561386551304972</v>
      </c>
      <c r="AA178" s="42">
        <v>5.1395885332879132</v>
      </c>
      <c r="AB178" s="42">
        <v>2.9292857363023539</v>
      </c>
      <c r="AC178" s="42">
        <v>3.1414264691893297</v>
      </c>
      <c r="AD178" s="74">
        <f t="shared" si="17"/>
        <v>99.999999999999972</v>
      </c>
      <c r="AF178" s="42">
        <f>('SECA - Vetor de Impacto'!AH179/'Contribuição - SECA'!$BA178)*100</f>
        <v>6.8108652840505073</v>
      </c>
      <c r="AG178" s="42">
        <f>('SECA - Vetor de Impacto'!AI179/'Contribuição - SECA'!$BA178)*100</f>
        <v>1.348418216151086</v>
      </c>
      <c r="AH178" s="42">
        <f>('SECA - Vetor de Impacto'!AJ179/'Contribuição - SECA'!$BA178)*100</f>
        <v>4.8019850630562111</v>
      </c>
      <c r="AI178" s="42">
        <f>('SECA - Vetor de Impacto'!AK179/'Contribuição - SECA'!$BA178)*100</f>
        <v>4.2002935251928495</v>
      </c>
      <c r="AJ178" s="42">
        <f>('SECA - Vetor de Impacto'!AL179/'Contribuição - SECA'!$BA178)*100</f>
        <v>2.404474220635556</v>
      </c>
      <c r="AK178" s="42">
        <f>('SECA - Vetor de Impacto'!AM179/'Contribuição - SECA'!$BA178)*100</f>
        <v>7.8119717559771082</v>
      </c>
      <c r="AL178" s="42">
        <f>('SECA - Vetor de Impacto'!AN179/'Contribuição - SECA'!$BA178)*100</f>
        <v>5.9702814284215924</v>
      </c>
      <c r="AM178" s="42">
        <f>('SECA - Vetor de Impacto'!AO179/'Contribuição - SECA'!$BA178)*100</f>
        <v>2.0317666984824965</v>
      </c>
      <c r="AN178" s="42">
        <f>('SECA - Vetor de Impacto'!AP179/'Contribuição - SECA'!$BA178)*100</f>
        <v>6.9995219102422457</v>
      </c>
      <c r="AO178" s="42">
        <f>('SECA - Vetor de Impacto'!AQ179/'Contribuição - SECA'!$BA178)*100</f>
        <v>6.1033548528132471</v>
      </c>
      <c r="AP178" s="42">
        <f>('SECA - Vetor de Impacto'!AR179/'Contribuição - SECA'!$BA178)*100</f>
        <v>4.3958198579719419</v>
      </c>
      <c r="AQ178" s="42">
        <f>('SECA - Vetor de Impacto'!AS179/'Contribuição - SECA'!$BA178)*100</f>
        <v>4.4767544326989368</v>
      </c>
      <c r="AR178" s="42">
        <f>('SECA - Vetor de Impacto'!AT179/'Contribuição - SECA'!$BA178)*100</f>
        <v>3.8809141349959777</v>
      </c>
      <c r="AS178" s="42">
        <f>('SECA - Vetor de Impacto'!AU179/'Contribuição - SECA'!$BA178)*100</f>
        <v>3.2923585837126743</v>
      </c>
      <c r="AT178" s="42">
        <f>('SECA - Vetor de Impacto'!AV179/'Contribuição - SECA'!$BA178)*100</f>
        <v>0</v>
      </c>
      <c r="AU178" s="42">
        <f>('SECA - Vetor de Impacto'!AW179/'Contribuição - SECA'!$BA178)*100</f>
        <v>8.3200058796385932</v>
      </c>
      <c r="AV178" s="42">
        <f>('SECA - Vetor de Impacto'!AX179/'Contribuição - SECA'!$BA178)*100</f>
        <v>0</v>
      </c>
      <c r="AW178" s="42">
        <f>('SECA - Vetor de Impacto'!AY179/'Contribuição - SECA'!$BA178)*100</f>
        <v>8.3200058796385932</v>
      </c>
      <c r="AX178" s="42">
        <f>('SECA - Vetor de Impacto'!AZ179/'Contribuição - SECA'!$BA178)*100</f>
        <v>8.3200058796385932</v>
      </c>
      <c r="AY178" s="42">
        <f>('SECA - Vetor de Impacto'!BA179/'Contribuição - SECA'!$BA178)*100</f>
        <v>3.8133360281676874</v>
      </c>
      <c r="AZ178" s="42">
        <f>('SECA - Vetor de Impacto'!BB179/'Contribuição - SECA'!$BA178)*100</f>
        <v>6.6978663685140907</v>
      </c>
      <c r="BA178" s="77">
        <f>SUM('SECA - Vetor de Impacto'!AH179:BB179)</f>
        <v>12.01922227539866</v>
      </c>
      <c r="BB178" s="77">
        <f t="shared" si="13"/>
        <v>99.999999999999972</v>
      </c>
      <c r="BC178" s="42">
        <f>('SECA - Vetor de Impacto'!BC179/'Contribuição - SECA'!$BI178)*100</f>
        <v>4.4509079358737065</v>
      </c>
      <c r="BD178" s="42">
        <f>('SECA - Vetor de Impacto'!BD179/'Contribuição - SECA'!$BI178)*100</f>
        <v>18.826875601969519</v>
      </c>
      <c r="BE178" s="42">
        <f>('SECA - Vetor de Impacto'!BE179/'Contribuição - SECA'!$BI178)*100</f>
        <v>23.847761330413274</v>
      </c>
      <c r="BF178" s="42">
        <f>('SECA - Vetor de Impacto'!BF179/'Contribuição - SECA'!$BI178)*100</f>
        <v>24.241360658495537</v>
      </c>
      <c r="BG178" s="42">
        <f>('SECA - Vetor de Impacto'!BG179/'Contribuição - SECA'!$BI178)*100</f>
        <v>13.816256213036834</v>
      </c>
      <c r="BH178" s="42">
        <f>('SECA - Vetor de Impacto'!BH179/'Contribuição - SECA'!$BI178)*100</f>
        <v>14.81683826021113</v>
      </c>
      <c r="BI178" s="77">
        <f>SUM('SECA - Vetor de Impacto'!BC179:BH179)</f>
        <v>3.2339333010971187</v>
      </c>
      <c r="BJ178" s="77">
        <f t="shared" si="14"/>
        <v>100</v>
      </c>
      <c r="BL178" s="42">
        <f>('SECA - Vetor de Impacto'!AH179/'Contribuição - SECA'!$BY178)*100</f>
        <v>11.122245765651877</v>
      </c>
      <c r="BM178" s="42">
        <f>('SECA - Vetor de Impacto'!AI179/'Contribuição - SECA'!$BY178)*100</f>
        <v>2.2019872908123519</v>
      </c>
      <c r="BN178" s="42">
        <f>('SECA - Vetor de Impacto'!AJ179/'Contribuição - SECA'!$BY178)*100</f>
        <v>7.8417140564168655</v>
      </c>
      <c r="BO178" s="42">
        <f>('SECA - Vetor de Impacto'!AK179/'Contribuição - SECA'!$BY178)*100</f>
        <v>6.8591426972533158</v>
      </c>
      <c r="BP178" s="42">
        <f>('SECA - Vetor de Impacto'!AL179/'Contribuição - SECA'!$BY178)*100</f>
        <v>3.9265426790497937</v>
      </c>
      <c r="BQ178" s="42">
        <f>('SECA - Vetor de Impacto'!AM179/'Contribuição - SECA'!$BY178)*100</f>
        <v>12.757067738188452</v>
      </c>
      <c r="BR178" s="42">
        <f>('SECA - Vetor de Impacto'!AN179/'Contribuição - SECA'!$BY178)*100</f>
        <v>9.7495596473641353</v>
      </c>
      <c r="BS178" s="42">
        <f>('SECA - Vetor de Impacto'!AO179/'Contribuição - SECA'!$BY178)*100</f>
        <v>3.3179056722658071</v>
      </c>
      <c r="BT178" s="42">
        <f>('SECA - Vetor de Impacto'!AP179/'Contribuição - SECA'!$BY178)*100</f>
        <v>11.430324882520763</v>
      </c>
      <c r="BU178" s="42">
        <f>('SECA - Vetor de Impacto'!AQ179/'Contribuição - SECA'!$BY178)*100</f>
        <v>9.9668705570993303</v>
      </c>
      <c r="BV178" s="42">
        <f>('SECA - Vetor de Impacto'!AR179/'Contribuição - SECA'!$BY178)*100</f>
        <v>7.1784401486238965</v>
      </c>
      <c r="BW178" s="42">
        <f>('SECA - Vetor de Impacto'!AS179/'Contribuição - SECA'!$BY178)*100</f>
        <v>7.3106075302281335</v>
      </c>
      <c r="BX178" s="42">
        <f>('SECA - Vetor de Impacto'!AT179/'Contribuição - SECA'!$BY178)*100</f>
        <v>6.3375913345252766</v>
      </c>
      <c r="BY178" s="77">
        <f>SUM('SECA - Vetor de Impacto'!AH179:AT179)</f>
        <v>7.3601415992448507</v>
      </c>
      <c r="BZ178" s="77">
        <f t="shared" si="15"/>
        <v>100</v>
      </c>
      <c r="CA178" s="42">
        <f>('SECA - Vetor de Impacto'!AU179/'Contribuição - SECA'!$CI178)*100</f>
        <v>8.4934330136190592</v>
      </c>
      <c r="CB178" s="42">
        <f>('SECA - Vetor de Impacto'!AV179/'Contribuição - SECA'!$CI178)*100</f>
        <v>0</v>
      </c>
      <c r="CC178" s="42">
        <f>('SECA - Vetor de Impacto'!AW179/'Contribuição - SECA'!$CI178)*100</f>
        <v>21.463461775157025</v>
      </c>
      <c r="CD178" s="42">
        <f>('SECA - Vetor de Impacto'!AX179/'Contribuição - SECA'!$CI178)*100</f>
        <v>0</v>
      </c>
      <c r="CE178" s="42">
        <f>('SECA - Vetor de Impacto'!AY179/'Contribuição - SECA'!$CI178)*100</f>
        <v>21.463461775157025</v>
      </c>
      <c r="CF178" s="42">
        <f>('SECA - Vetor de Impacto'!AZ179/'Contribuição - SECA'!$CI178)*100</f>
        <v>21.463461775157025</v>
      </c>
      <c r="CG178" s="42">
        <f>('SECA - Vetor de Impacto'!BA179/'Contribuição - SECA'!$CI178)*100</f>
        <v>9.8374199802803002</v>
      </c>
      <c r="CH178" s="42">
        <f>('SECA - Vetor de Impacto'!BB179/'Contribuição - SECA'!$CI178)*100</f>
        <v>17.278761680629561</v>
      </c>
      <c r="CI178" s="77">
        <f>SUM('SECA - Vetor de Impacto'!AU179:BB179)</f>
        <v>4.6590806761538079</v>
      </c>
      <c r="CJ178" s="77">
        <f t="shared" si="16"/>
        <v>100</v>
      </c>
    </row>
    <row r="179" spans="1:88" x14ac:dyDescent="0.25">
      <c r="A179" s="34" t="s">
        <v>1223</v>
      </c>
      <c r="B179" s="34" t="s">
        <v>1224</v>
      </c>
      <c r="C179" s="42">
        <v>4.101388395123517</v>
      </c>
      <c r="D179" s="42">
        <v>1.0307850139527837</v>
      </c>
      <c r="E179" s="42">
        <v>4.3758483945288909</v>
      </c>
      <c r="F179" s="42">
        <v>3.9971688810531467</v>
      </c>
      <c r="G179" s="42">
        <v>1.5348050934526509</v>
      </c>
      <c r="H179" s="42">
        <v>3.107527386951098</v>
      </c>
      <c r="I179" s="42">
        <v>3.3157347011802258</v>
      </c>
      <c r="J179" s="42">
        <v>2.6977304603633177</v>
      </c>
      <c r="K179" s="42">
        <v>5.0420121194380512</v>
      </c>
      <c r="L179" s="42">
        <v>4.8562435706800668</v>
      </c>
      <c r="M179" s="42">
        <v>0.20313157814234545</v>
      </c>
      <c r="N179" s="42">
        <v>4.7721914752098735</v>
      </c>
      <c r="O179" s="42">
        <v>5.0485213105339435</v>
      </c>
      <c r="P179" s="42">
        <v>0.61507744583359114</v>
      </c>
      <c r="Q179" s="42">
        <v>6.2709620052229802</v>
      </c>
      <c r="R179" s="42">
        <v>6.2709620052229802</v>
      </c>
      <c r="S179" s="42">
        <v>0</v>
      </c>
      <c r="T179" s="42">
        <v>6.2709620052229802</v>
      </c>
      <c r="U179" s="42">
        <v>6.2709620052229802</v>
      </c>
      <c r="V179" s="42">
        <v>3.1354810026114892</v>
      </c>
      <c r="W179" s="42">
        <v>3.8510355171337913</v>
      </c>
      <c r="X179" s="42">
        <v>4.4052212433384605</v>
      </c>
      <c r="Y179" s="42">
        <v>4.5146514449724631</v>
      </c>
      <c r="Z179" s="42">
        <v>5.0552977458434567</v>
      </c>
      <c r="AA179" s="42">
        <v>5.0506407262904869</v>
      </c>
      <c r="AB179" s="42">
        <v>1.2008225116384439</v>
      </c>
      <c r="AC179" s="42">
        <v>3.0048359608360116</v>
      </c>
      <c r="AD179" s="74">
        <f t="shared" si="17"/>
        <v>100.00000000000003</v>
      </c>
      <c r="AF179" s="42">
        <f>('SECA - Vetor de Impacto'!AH180/'Contribuição - SECA'!$BA179)*100</f>
        <v>5.3425386359646181</v>
      </c>
      <c r="AG179" s="42">
        <f>('SECA - Vetor de Impacto'!AI180/'Contribuição - SECA'!$BA179)*100</f>
        <v>1.3427181802542325</v>
      </c>
      <c r="AH179" s="42">
        <f>('SECA - Vetor de Impacto'!AJ180/'Contribuição - SECA'!$BA179)*100</f>
        <v>5.7000549230330311</v>
      </c>
      <c r="AI179" s="42">
        <f>('SECA - Vetor de Impacto'!AK180/'Contribuição - SECA'!$BA179)*100</f>
        <v>5.2067805153232198</v>
      </c>
      <c r="AJ179" s="42">
        <f>('SECA - Vetor de Impacto'!AL180/'Contribuição - SECA'!$BA179)*100</f>
        <v>1.9992633519408813</v>
      </c>
      <c r="AK179" s="42">
        <f>('SECA - Vetor de Impacto'!AM180/'Contribuição - SECA'!$BA179)*100</f>
        <v>4.0479182968489447</v>
      </c>
      <c r="AL179" s="42">
        <f>('SECA - Vetor de Impacto'!AN180/'Contribuição - SECA'!$BA179)*100</f>
        <v>4.3191327036293696</v>
      </c>
      <c r="AM179" s="42">
        <f>('SECA - Vetor de Impacto'!AO180/'Contribuição - SECA'!$BA179)*100</f>
        <v>3.5141098148729686</v>
      </c>
      <c r="AN179" s="42">
        <f>('SECA - Vetor de Impacto'!AP180/'Contribuição - SECA'!$BA179)*100</f>
        <v>6.5678111790454814</v>
      </c>
      <c r="AO179" s="42">
        <f>('SECA - Vetor de Impacto'!AQ180/'Contribuição - SECA'!$BA179)*100</f>
        <v>6.3258258917543175</v>
      </c>
      <c r="AP179" s="42">
        <f>('SECA - Vetor de Impacto'!AR180/'Contribuição - SECA'!$BA179)*100</f>
        <v>0.26460266618501116</v>
      </c>
      <c r="AQ179" s="42">
        <f>('SECA - Vetor de Impacto'!AS180/'Contribuição - SECA'!$BA179)*100</f>
        <v>6.2163381953398034</v>
      </c>
      <c r="AR179" s="42">
        <f>('SECA - Vetor de Impacto'!AT180/'Contribuição - SECA'!$BA179)*100</f>
        <v>6.5762901626404098</v>
      </c>
      <c r="AS179" s="42">
        <f>('SECA - Vetor de Impacto'!AU180/'Contribuição - SECA'!$BA179)*100</f>
        <v>0.80121039557811324</v>
      </c>
      <c r="AT179" s="42">
        <f>('SECA - Vetor de Impacto'!AV180/'Contribuição - SECA'!$BA179)*100</f>
        <v>8.1686623089401316</v>
      </c>
      <c r="AU179" s="42">
        <f>('SECA - Vetor de Impacto'!AW180/'Contribuição - SECA'!$BA179)*100</f>
        <v>8.1686623089401316</v>
      </c>
      <c r="AV179" s="42">
        <f>('SECA - Vetor de Impacto'!AX180/'Contribuição - SECA'!$BA179)*100</f>
        <v>0</v>
      </c>
      <c r="AW179" s="42">
        <f>('SECA - Vetor de Impacto'!AY180/'Contribuição - SECA'!$BA179)*100</f>
        <v>8.1686623089401316</v>
      </c>
      <c r="AX179" s="42">
        <f>('SECA - Vetor de Impacto'!AZ180/'Contribuição - SECA'!$BA179)*100</f>
        <v>8.1686623089401316</v>
      </c>
      <c r="AY179" s="42">
        <f>('SECA - Vetor de Impacto'!BA180/'Contribuição - SECA'!$BA179)*100</f>
        <v>4.0843311544700649</v>
      </c>
      <c r="AZ179" s="42">
        <f>('SECA - Vetor de Impacto'!BB180/'Contribuição - SECA'!$BA179)*100</f>
        <v>5.0164246973590156</v>
      </c>
      <c r="BA179" s="77">
        <f>SUM('SECA - Vetor de Impacto'!AH180:BB180)</f>
        <v>12.241906473542889</v>
      </c>
      <c r="BB179" s="77">
        <f t="shared" si="13"/>
        <v>100</v>
      </c>
      <c r="BC179" s="42">
        <f>('SECA - Vetor de Impacto'!BC180/'Contribuição - SECA'!$BI179)*100</f>
        <v>18.96230119293099</v>
      </c>
      <c r="BD179" s="42">
        <f>('SECA - Vetor de Impacto'!BD180/'Contribuição - SECA'!$BI179)*100</f>
        <v>19.433344150449862</v>
      </c>
      <c r="BE179" s="42">
        <f>('SECA - Vetor de Impacto'!BE180/'Contribuição - SECA'!$BI179)*100</f>
        <v>21.760559386566001</v>
      </c>
      <c r="BF179" s="42">
        <f>('SECA - Vetor de Impacto'!BF180/'Contribuição - SECA'!$BI179)*100</f>
        <v>21.74051321804307</v>
      </c>
      <c r="BG179" s="42">
        <f>('SECA - Vetor de Impacto'!BG180/'Contribuição - SECA'!$BI179)*100</f>
        <v>5.1689476843809379</v>
      </c>
      <c r="BH179" s="42">
        <f>('SECA - Vetor de Impacto'!BH180/'Contribuição - SECA'!$BI179)*100</f>
        <v>12.934334367629141</v>
      </c>
      <c r="BI179" s="77">
        <f>SUM('SECA - Vetor de Impacto'!BC180:BH180)</f>
        <v>3.7046101720230831</v>
      </c>
      <c r="BJ179" s="77">
        <f t="shared" si="14"/>
        <v>100</v>
      </c>
      <c r="BL179" s="42">
        <f>('SECA - Vetor de Impacto'!AH180/'Contribuição - SECA'!$BY179)*100</f>
        <v>9.3037682834570319</v>
      </c>
      <c r="BM179" s="42">
        <f>('SECA - Vetor de Impacto'!AI180/'Contribuição - SECA'!$BY179)*100</f>
        <v>2.3382776747696701</v>
      </c>
      <c r="BN179" s="42">
        <f>('SECA - Vetor de Impacto'!AJ180/'Contribuição - SECA'!$BY179)*100</f>
        <v>9.9263653143993942</v>
      </c>
      <c r="BO179" s="42">
        <f>('SECA - Vetor de Impacto'!AK180/'Contribuição - SECA'!$BY179)*100</f>
        <v>9.0673521930721055</v>
      </c>
      <c r="BP179" s="42">
        <f>('SECA - Vetor de Impacto'!AL180/'Contribuição - SECA'!$BY179)*100</f>
        <v>3.481618801752874</v>
      </c>
      <c r="BQ179" s="42">
        <f>('SECA - Vetor de Impacto'!AM180/'Contribuição - SECA'!$BY179)*100</f>
        <v>7.0492506335330951</v>
      </c>
      <c r="BR179" s="42">
        <f>('SECA - Vetor de Impacto'!AN180/'Contribuição - SECA'!$BY179)*100</f>
        <v>7.5215571843615727</v>
      </c>
      <c r="BS179" s="42">
        <f>('SECA - Vetor de Impacto'!AO180/'Contribuição - SECA'!$BY179)*100</f>
        <v>6.1196494153751804</v>
      </c>
      <c r="BT179" s="42">
        <f>('SECA - Vetor de Impacto'!AP180/'Contribuição - SECA'!$BY179)*100</f>
        <v>11.437520157176188</v>
      </c>
      <c r="BU179" s="42">
        <f>('SECA - Vetor de Impacto'!AQ180/'Contribuição - SECA'!$BY179)*100</f>
        <v>11.016114680422668</v>
      </c>
      <c r="BV179" s="42">
        <f>('SECA - Vetor de Impacto'!AR180/'Contribuição - SECA'!$BY179)*100</f>
        <v>0.46079252975318663</v>
      </c>
      <c r="BW179" s="42">
        <f>('SECA - Vetor de Impacto'!AS180/'Contribuição - SECA'!$BY179)*100</f>
        <v>10.825447241824685</v>
      </c>
      <c r="BX179" s="42">
        <f>('SECA - Vetor de Impacto'!AT180/'Contribuição - SECA'!$BY179)*100</f>
        <v>11.452285890102367</v>
      </c>
      <c r="BY179" s="77">
        <f>SUM('SECA - Vetor de Impacto'!AH180:AT180)</f>
        <v>7.0297170264935156</v>
      </c>
      <c r="BZ179" s="77">
        <f t="shared" si="15"/>
        <v>100.00000000000003</v>
      </c>
      <c r="CA179" s="42">
        <f>('SECA - Vetor de Impacto'!AU180/'Contribuição - SECA'!$CI179)*100</f>
        <v>1.8818085620141984</v>
      </c>
      <c r="CB179" s="42">
        <f>('SECA - Vetor de Impacto'!AV180/'Contribuição - SECA'!$CI179)*100</f>
        <v>19.185795339156389</v>
      </c>
      <c r="CC179" s="42">
        <f>('SECA - Vetor de Impacto'!AW180/'Contribuição - SECA'!$CI179)*100</f>
        <v>19.185795339156389</v>
      </c>
      <c r="CD179" s="42">
        <f>('SECA - Vetor de Impacto'!AX180/'Contribuição - SECA'!$CI179)*100</f>
        <v>0</v>
      </c>
      <c r="CE179" s="42">
        <f>('SECA - Vetor de Impacto'!AY180/'Contribuição - SECA'!$CI179)*100</f>
        <v>19.185795339156389</v>
      </c>
      <c r="CF179" s="42">
        <f>('SECA - Vetor de Impacto'!AZ180/'Contribuição - SECA'!$CI179)*100</f>
        <v>19.185795339156389</v>
      </c>
      <c r="CG179" s="42">
        <f>('SECA - Vetor de Impacto'!BA180/'Contribuição - SECA'!$CI179)*100</f>
        <v>9.5928976695781927</v>
      </c>
      <c r="CH179" s="42">
        <f>('SECA - Vetor de Impacto'!BB180/'Contribuição - SECA'!$CI179)*100</f>
        <v>11.782112411782032</v>
      </c>
      <c r="CI179" s="77">
        <f>SUM('SECA - Vetor de Impacto'!AU180:BB180)</f>
        <v>5.2121894470493739</v>
      </c>
      <c r="CJ179" s="77">
        <f t="shared" si="16"/>
        <v>99.999999999999986</v>
      </c>
    </row>
    <row r="180" spans="1:88" x14ac:dyDescent="0.25">
      <c r="A180" s="34" t="s">
        <v>1225</v>
      </c>
      <c r="B180" s="34" t="s">
        <v>1226</v>
      </c>
      <c r="C180" s="42">
        <v>4.1891311380935097</v>
      </c>
      <c r="D180" s="42">
        <v>2.0507286240549703</v>
      </c>
      <c r="E180" s="42">
        <v>3.9171330210809723</v>
      </c>
      <c r="F180" s="42">
        <v>3.4300798943829052</v>
      </c>
      <c r="G180" s="42">
        <v>1.1388868294626331</v>
      </c>
      <c r="H180" s="42">
        <v>3.9604565084710432</v>
      </c>
      <c r="I180" s="42">
        <v>3.903585028846519</v>
      </c>
      <c r="J180" s="42">
        <v>3.2916960470421981</v>
      </c>
      <c r="K180" s="42">
        <v>2.5461589889068943</v>
      </c>
      <c r="L180" s="42">
        <v>5.0519436643208238</v>
      </c>
      <c r="M180" s="42">
        <v>1.0217953847580135</v>
      </c>
      <c r="N180" s="42">
        <v>5.6328660998383961</v>
      </c>
      <c r="O180" s="42">
        <v>5.4039920301038089</v>
      </c>
      <c r="P180" s="42">
        <v>0.60151496251484105</v>
      </c>
      <c r="Q180" s="42">
        <v>6.4282382138633691</v>
      </c>
      <c r="R180" s="42">
        <v>6.4282382138633691</v>
      </c>
      <c r="S180" s="42">
        <v>0</v>
      </c>
      <c r="T180" s="42">
        <v>6.4282382138633691</v>
      </c>
      <c r="U180" s="42">
        <v>6.4282382138633691</v>
      </c>
      <c r="V180" s="42">
        <v>3.2141191069316837</v>
      </c>
      <c r="W180" s="42">
        <v>4.9699002542941866</v>
      </c>
      <c r="X180" s="42">
        <v>2.4349387173724875</v>
      </c>
      <c r="Y180" s="42">
        <v>4.6365766361934275</v>
      </c>
      <c r="Z180" s="42">
        <v>4.7642755007841044</v>
      </c>
      <c r="AA180" s="42">
        <v>2.9869576530995086</v>
      </c>
      <c r="AB180" s="42">
        <v>2.4618784648838452</v>
      </c>
      <c r="AC180" s="42">
        <v>2.6784325891097378</v>
      </c>
      <c r="AD180" s="74">
        <f t="shared" si="17"/>
        <v>99.999999999999972</v>
      </c>
      <c r="AF180" s="42">
        <f>('SECA - Vetor de Impacto'!AH181/'Contribuição - SECA'!$BA180)*100</f>
        <v>5.233997095765349</v>
      </c>
      <c r="AG180" s="42">
        <f>('SECA - Vetor de Impacto'!AI181/'Contribuição - SECA'!$BA180)*100</f>
        <v>2.5622276574018752</v>
      </c>
      <c r="AH180" s="42">
        <f>('SECA - Vetor de Impacto'!AJ181/'Contribuição - SECA'!$BA180)*100</f>
        <v>4.8941563728164921</v>
      </c>
      <c r="AI180" s="42">
        <f>('SECA - Vetor de Impacto'!AK181/'Contribuição - SECA'!$BA180)*100</f>
        <v>4.2856209590072032</v>
      </c>
      <c r="AJ180" s="42">
        <f>('SECA - Vetor de Impacto'!AL181/'Contribuição - SECA'!$BA180)*100</f>
        <v>1.4229514811812913</v>
      </c>
      <c r="AK180" s="42">
        <f>('SECA - Vetor de Impacto'!AM181/'Contribuição - SECA'!$BA180)*100</f>
        <v>4.948285737523193</v>
      </c>
      <c r="AL180" s="42">
        <f>('SECA - Vetor de Impacto'!AN181/'Contribuição - SECA'!$BA180)*100</f>
        <v>4.877229198738851</v>
      </c>
      <c r="AM180" s="42">
        <f>('SECA - Vetor de Impacto'!AO181/'Contribuição - SECA'!$BA180)*100</f>
        <v>4.1127209873410671</v>
      </c>
      <c r="AN180" s="42">
        <f>('SECA - Vetor de Impacto'!AP181/'Contribuição - SECA'!$BA180)*100</f>
        <v>3.1812297858406282</v>
      </c>
      <c r="AO180" s="42">
        <f>('SECA - Vetor de Impacto'!AQ181/'Contribuição - SECA'!$BA180)*100</f>
        <v>6.3120149728850796</v>
      </c>
      <c r="AP180" s="42">
        <f>('SECA - Vetor de Impacto'!AR181/'Contribuição - SECA'!$BA180)*100</f>
        <v>1.2766547286280014</v>
      </c>
      <c r="AQ180" s="42">
        <f>('SECA - Vetor de Impacto'!AS181/'Contribuição - SECA'!$BA180)*100</f>
        <v>7.0378328668905823</v>
      </c>
      <c r="AR180" s="42">
        <f>('SECA - Vetor de Impacto'!AT181/'Contribuição - SECA'!$BA180)*100</f>
        <v>6.7518723235708507</v>
      </c>
      <c r="AS180" s="42">
        <f>('SECA - Vetor de Impacto'!AU181/'Contribuição - SECA'!$BA180)*100</f>
        <v>0.75154667234764527</v>
      </c>
      <c r="AT180" s="42">
        <f>('SECA - Vetor de Impacto'!AV181/'Contribuição - SECA'!$BA180)*100</f>
        <v>8.0315891370163364</v>
      </c>
      <c r="AU180" s="42">
        <f>('SECA - Vetor de Impacto'!AW181/'Contribuição - SECA'!$BA180)*100</f>
        <v>8.0315891370163364</v>
      </c>
      <c r="AV180" s="42">
        <f>('SECA - Vetor de Impacto'!AX181/'Contribuição - SECA'!$BA180)*100</f>
        <v>0</v>
      </c>
      <c r="AW180" s="42">
        <f>('SECA - Vetor de Impacto'!AY181/'Contribuição - SECA'!$BA180)*100</f>
        <v>8.0315891370163364</v>
      </c>
      <c r="AX180" s="42">
        <f>('SECA - Vetor de Impacto'!AZ181/'Contribuição - SECA'!$BA180)*100</f>
        <v>8.0315891370163364</v>
      </c>
      <c r="AY180" s="42">
        <f>('SECA - Vetor de Impacto'!BA181/'Contribuição - SECA'!$BA180)*100</f>
        <v>4.0157945685081664</v>
      </c>
      <c r="AZ180" s="42">
        <f>('SECA - Vetor de Impacto'!BB181/'Contribuição - SECA'!$BA180)*100</f>
        <v>6.2095080434883725</v>
      </c>
      <c r="BA180" s="77">
        <f>SUM('SECA - Vetor de Impacto'!AH181:BB181)</f>
        <v>12.450836104042683</v>
      </c>
      <c r="BB180" s="77">
        <f t="shared" si="13"/>
        <v>100.00000000000001</v>
      </c>
      <c r="BC180" s="42">
        <f>('SECA - Vetor de Impacto'!BC181/'Contribuição - SECA'!$BI180)*100</f>
        <v>12.197222123583485</v>
      </c>
      <c r="BD180" s="42">
        <f>('SECA - Vetor de Impacto'!BD181/'Contribuição - SECA'!$BI180)*100</f>
        <v>23.225781709075129</v>
      </c>
      <c r="BE180" s="42">
        <f>('SECA - Vetor de Impacto'!BE181/'Contribuição - SECA'!$BI180)*100</f>
        <v>23.865457527291468</v>
      </c>
      <c r="BF180" s="42">
        <f>('SECA - Vetor de Impacto'!BF181/'Contribuição - SECA'!$BI180)*100</f>
        <v>14.962424191072163</v>
      </c>
      <c r="BG180" s="42">
        <f>('SECA - Vetor de Impacto'!BG181/'Contribuição - SECA'!$BI180)*100</f>
        <v>12.332170113035907</v>
      </c>
      <c r="BH180" s="42">
        <f>('SECA - Vetor de Impacto'!BH181/'Contribuição - SECA'!$BI180)*100</f>
        <v>13.416944335941841</v>
      </c>
      <c r="BI180" s="77">
        <f>SUM('SECA - Vetor de Impacto'!BC181:BH181)</f>
        <v>3.1055257906264369</v>
      </c>
      <c r="BJ180" s="77">
        <f t="shared" si="14"/>
        <v>99.999999999999986</v>
      </c>
      <c r="BL180" s="42">
        <f>('SECA - Vetor de Impacto'!AH181/'Contribuição - SECA'!$BY180)*100</f>
        <v>9.1991072121717821</v>
      </c>
      <c r="BM180" s="42">
        <f>('SECA - Vetor de Impacto'!AI181/'Contribuição - SECA'!$BY180)*100</f>
        <v>4.5032900269473712</v>
      </c>
      <c r="BN180" s="42">
        <f>('SECA - Vetor de Impacto'!AJ181/'Contribuição - SECA'!$BY180)*100</f>
        <v>8.6018139412225434</v>
      </c>
      <c r="BO180" s="42">
        <f>('SECA - Vetor de Impacto'!AK181/'Contribuição - SECA'!$BY180)*100</f>
        <v>7.5322714077419448</v>
      </c>
      <c r="BP180" s="42">
        <f>('SECA - Vetor de Impacto'!AL181/'Contribuição - SECA'!$BY180)*100</f>
        <v>2.5009343707309126</v>
      </c>
      <c r="BQ180" s="42">
        <f>('SECA - Vetor de Impacto'!AM181/'Contribuição - SECA'!$BY180)*100</f>
        <v>8.696949995017178</v>
      </c>
      <c r="BR180" s="42">
        <f>('SECA - Vetor de Impacto'!AN181/'Contribuição - SECA'!$BY180)*100</f>
        <v>8.5720632771907841</v>
      </c>
      <c r="BS180" s="42">
        <f>('SECA - Vetor de Impacto'!AO181/'Contribuição - SECA'!$BY180)*100</f>
        <v>7.2283879039423171</v>
      </c>
      <c r="BT180" s="42">
        <f>('SECA - Vetor de Impacto'!AP181/'Contribuição - SECA'!$BY180)*100</f>
        <v>5.5912285259346284</v>
      </c>
      <c r="BU180" s="42">
        <f>('SECA - Vetor de Impacto'!AQ181/'Contribuição - SECA'!$BY180)*100</f>
        <v>11.093797225715273</v>
      </c>
      <c r="BV180" s="42">
        <f>('SECA - Vetor de Impacto'!AR181/'Contribuição - SECA'!$BY180)*100</f>
        <v>2.2438078406800801</v>
      </c>
      <c r="BW180" s="42">
        <f>('SECA - Vetor de Impacto'!AS181/'Contribuição - SECA'!$BY180)*100</f>
        <v>12.369471724822539</v>
      </c>
      <c r="BX180" s="42">
        <f>('SECA - Vetor de Impacto'!AT181/'Contribuição - SECA'!$BY180)*100</f>
        <v>11.86687654788264</v>
      </c>
      <c r="BY180" s="77">
        <f>SUM('SECA - Vetor de Impacto'!AH181:AT181)</f>
        <v>7.0841265902612056</v>
      </c>
      <c r="BZ180" s="77">
        <f t="shared" si="15"/>
        <v>100</v>
      </c>
      <c r="CA180" s="42">
        <f>('SECA - Vetor de Impacto'!AU181/'Contribuição - SECA'!$CI180)*100</f>
        <v>1.7435980870419465</v>
      </c>
      <c r="CB180" s="42">
        <f>('SECA - Vetor de Impacto'!AV181/'Contribuição - SECA'!$CI180)*100</f>
        <v>18.633391604893902</v>
      </c>
      <c r="CC180" s="42">
        <f>('SECA - Vetor de Impacto'!AW181/'Contribuição - SECA'!$CI180)*100</f>
        <v>18.633391604893902</v>
      </c>
      <c r="CD180" s="42">
        <f>('SECA - Vetor de Impacto'!AX181/'Contribuição - SECA'!$CI180)*100</f>
        <v>0</v>
      </c>
      <c r="CE180" s="42">
        <f>('SECA - Vetor de Impacto'!AY181/'Contribuição - SECA'!$CI180)*100</f>
        <v>18.633391604893902</v>
      </c>
      <c r="CF180" s="42">
        <f>('SECA - Vetor de Impacto'!AZ181/'Contribuição - SECA'!$CI180)*100</f>
        <v>18.633391604893902</v>
      </c>
      <c r="CG180" s="42">
        <f>('SECA - Vetor de Impacto'!BA181/'Contribuição - SECA'!$CI180)*100</f>
        <v>9.3166958024469473</v>
      </c>
      <c r="CH180" s="42">
        <f>('SECA - Vetor de Impacto'!BB181/'Contribuição - SECA'!$CI180)*100</f>
        <v>14.406139690935493</v>
      </c>
      <c r="CI180" s="77">
        <f>SUM('SECA - Vetor de Impacto'!AU181:BB181)</f>
        <v>5.3667095137814771</v>
      </c>
      <c r="CJ180" s="77">
        <f t="shared" si="16"/>
        <v>99.999999999999986</v>
      </c>
    </row>
    <row r="181" spans="1:88" x14ac:dyDescent="0.25">
      <c r="A181" s="34" t="s">
        <v>1227</v>
      </c>
      <c r="B181" s="34" t="s">
        <v>1228</v>
      </c>
      <c r="C181" s="42">
        <v>4.1373326333650242</v>
      </c>
      <c r="D181" s="42">
        <v>2.2942771146746752</v>
      </c>
      <c r="E181" s="42">
        <v>3.9333585435664062</v>
      </c>
      <c r="F181" s="42">
        <v>4.8210963388007375</v>
      </c>
      <c r="G181" s="42">
        <v>1.8660742526865923</v>
      </c>
      <c r="H181" s="42">
        <v>3.9068399707397612</v>
      </c>
      <c r="I181" s="42">
        <v>1.5560785220203275</v>
      </c>
      <c r="J181" s="42">
        <v>3.6422416649152951</v>
      </c>
      <c r="K181" s="42">
        <v>3.9804955498304566</v>
      </c>
      <c r="L181" s="42">
        <v>4.9061016282609433</v>
      </c>
      <c r="M181" s="42">
        <v>3.8631734028993474</v>
      </c>
      <c r="N181" s="42">
        <v>2.5003896087136392</v>
      </c>
      <c r="O181" s="42">
        <v>5.0960983620151348</v>
      </c>
      <c r="P181" s="42">
        <v>0.14777496102327842</v>
      </c>
      <c r="Q181" s="42">
        <v>6.2417328775069096</v>
      </c>
      <c r="R181" s="42">
        <v>6.2417328775069096</v>
      </c>
      <c r="S181" s="42">
        <v>2.080577625835637</v>
      </c>
      <c r="T181" s="42">
        <v>6.2417328775069096</v>
      </c>
      <c r="U181" s="42">
        <v>6.2417328775069096</v>
      </c>
      <c r="V181" s="42">
        <v>2.8607942355239997</v>
      </c>
      <c r="W181" s="42">
        <v>2.4619233901397384</v>
      </c>
      <c r="X181" s="42">
        <v>1.8312522078635951</v>
      </c>
      <c r="Y181" s="42">
        <v>3.8906323050567364</v>
      </c>
      <c r="Z181" s="42">
        <v>3.5321042960831339</v>
      </c>
      <c r="AA181" s="42">
        <v>4.6278007984733289</v>
      </c>
      <c r="AB181" s="42">
        <v>3.5856763338869486</v>
      </c>
      <c r="AC181" s="42">
        <v>3.5109747435976359</v>
      </c>
      <c r="AD181" s="74">
        <f t="shared" si="17"/>
        <v>100.00000000000003</v>
      </c>
      <c r="AF181" s="42">
        <f>('SECA - Vetor de Impacto'!AH182/'Contribuição - SECA'!$BA181)*100</f>
        <v>5.235701078575965</v>
      </c>
      <c r="AG181" s="42">
        <f>('SECA - Vetor de Impacto'!AI182/'Contribuição - SECA'!$BA181)*100</f>
        <v>2.903355912692108</v>
      </c>
      <c r="AH181" s="42">
        <f>('SECA - Vetor de Impacto'!AJ182/'Contribuição - SECA'!$BA181)*100</f>
        <v>4.977576471105964</v>
      </c>
      <c r="AI181" s="42">
        <f>('SECA - Vetor de Impacto'!AK182/'Contribuição - SECA'!$BA181)*100</f>
        <v>6.1009886170181309</v>
      </c>
      <c r="AJ181" s="42">
        <f>('SECA - Vetor de Impacto'!AL182/'Contribuição - SECA'!$BA181)*100</f>
        <v>2.3614748542825312</v>
      </c>
      <c r="AK181" s="42">
        <f>('SECA - Vetor de Impacto'!AM182/'Contribuição - SECA'!$BA181)*100</f>
        <v>4.9440178156497723</v>
      </c>
      <c r="AL181" s="42">
        <f>('SECA - Vetor de Impacto'!AN182/'Contribuição - SECA'!$BA181)*100</f>
        <v>1.9691822529300425</v>
      </c>
      <c r="AM181" s="42">
        <f>('SECA - Vetor de Impacto'!AO182/'Contribuição - SECA'!$BA181)*100</f>
        <v>4.6091746309315598</v>
      </c>
      <c r="AN181" s="42">
        <f>('SECA - Vetor de Impacto'!AP182/'Contribuição - SECA'!$BA181)*100</f>
        <v>5.0372272887722263</v>
      </c>
      <c r="AO181" s="42">
        <f>('SECA - Vetor de Impacto'!AQ182/'Contribuição - SECA'!$BA181)*100</f>
        <v>6.2085608924794551</v>
      </c>
      <c r="AP181" s="42">
        <f>('SECA - Vetor de Impacto'!AR182/'Contribuição - SECA'!$BA181)*100</f>
        <v>4.888758759489761</v>
      </c>
      <c r="AQ181" s="42">
        <f>('SECA - Vetor de Impacto'!AS182/'Contribuição - SECA'!$BA181)*100</f>
        <v>3.1641866224699879</v>
      </c>
      <c r="AR181" s="42">
        <f>('SECA - Vetor de Impacto'!AT182/'Contribuição - SECA'!$BA181)*100</f>
        <v>6.4489974713081795</v>
      </c>
      <c r="AS181" s="42">
        <f>('SECA - Vetor de Impacto'!AU182/'Contribuição - SECA'!$BA181)*100</f>
        <v>0.18700587827448156</v>
      </c>
      <c r="AT181" s="42">
        <f>('SECA - Vetor de Impacto'!AV182/'Contribuição - SECA'!$BA181)*100</f>
        <v>7.8987720966410269</v>
      </c>
      <c r="AU181" s="42">
        <f>('SECA - Vetor de Impacto'!AW182/'Contribuição - SECA'!$BA181)*100</f>
        <v>7.8987720966410269</v>
      </c>
      <c r="AV181" s="42">
        <f>('SECA - Vetor de Impacto'!AX182/'Contribuição - SECA'!$BA181)*100</f>
        <v>2.6329240322136767</v>
      </c>
      <c r="AW181" s="42">
        <f>('SECA - Vetor de Impacto'!AY182/'Contribuição - SECA'!$BA181)*100</f>
        <v>7.8987720966410269</v>
      </c>
      <c r="AX181" s="42">
        <f>('SECA - Vetor de Impacto'!AZ182/'Contribuição - SECA'!$BA181)*100</f>
        <v>7.8987720966410269</v>
      </c>
      <c r="AY181" s="42">
        <f>('SECA - Vetor de Impacto'!BA182/'Contribuição - SECA'!$BA181)*100</f>
        <v>3.620270544293803</v>
      </c>
      <c r="AZ181" s="42">
        <f>('SECA - Vetor de Impacto'!BB182/'Contribuição - SECA'!$BA181)*100</f>
        <v>3.1155084909482529</v>
      </c>
      <c r="BA181" s="77">
        <f>SUM('SECA - Vetor de Impacto'!AH182:BB182)</f>
        <v>12.660195632499038</v>
      </c>
      <c r="BB181" s="77">
        <f t="shared" si="13"/>
        <v>100.00000000000001</v>
      </c>
      <c r="BC181" s="42">
        <f>('SECA - Vetor de Impacto'!BC182/'Contribuição - SECA'!$BI181)*100</f>
        <v>8.7292103134068899</v>
      </c>
      <c r="BD181" s="42">
        <f>('SECA - Vetor de Impacto'!BD182/'Contribuição - SECA'!$BI181)*100</f>
        <v>18.54586031194291</v>
      </c>
      <c r="BE181" s="42">
        <f>('SECA - Vetor de Impacto'!BE182/'Contribuição - SECA'!$BI181)*100</f>
        <v>16.836829529542495</v>
      </c>
      <c r="BF181" s="42">
        <f>('SECA - Vetor de Impacto'!BF182/'Contribuição - SECA'!$BI181)*100</f>
        <v>22.059793995036145</v>
      </c>
      <c r="BG181" s="42">
        <f>('SECA - Vetor de Impacto'!BG182/'Contribuição - SECA'!$BI181)*100</f>
        <v>17.092196640036168</v>
      </c>
      <c r="BH181" s="42">
        <f>('SECA - Vetor de Impacto'!BH182/'Contribuição - SECA'!$BI181)*100</f>
        <v>16.736109210035409</v>
      </c>
      <c r="BI181" s="77">
        <f>SUM('SECA - Vetor de Impacto'!BC182:BH182)</f>
        <v>3.3609962324021536</v>
      </c>
      <c r="BJ181" s="77">
        <f t="shared" si="14"/>
        <v>100.00000000000001</v>
      </c>
      <c r="BL181" s="42">
        <f>('SECA - Vetor de Impacto'!AH182/'Contribuição - SECA'!$BY181)*100</f>
        <v>8.896808862712307</v>
      </c>
      <c r="BM181" s="42">
        <f>('SECA - Vetor de Impacto'!AI182/'Contribuição - SECA'!$BY181)*100</f>
        <v>4.9335518258183058</v>
      </c>
      <c r="BN181" s="42">
        <f>('SECA - Vetor de Impacto'!AJ182/'Contribuição - SECA'!$BY181)*100</f>
        <v>8.4581884638472413</v>
      </c>
      <c r="BO181" s="42">
        <f>('SECA - Vetor de Impacto'!AK182/'Contribuição - SECA'!$BY181)*100</f>
        <v>10.367155951912554</v>
      </c>
      <c r="BP181" s="42">
        <f>('SECA - Vetor de Impacto'!AL182/'Contribuição - SECA'!$BY181)*100</f>
        <v>4.0127559036214837</v>
      </c>
      <c r="BQ181" s="42">
        <f>('SECA - Vetor de Impacto'!AM182/'Contribuição - SECA'!$BY181)*100</f>
        <v>8.401163637791937</v>
      </c>
      <c r="BR181" s="42">
        <f>('SECA - Vetor de Impacto'!AN182/'Contribuição - SECA'!$BY181)*100</f>
        <v>3.3461494186235745</v>
      </c>
      <c r="BS181" s="42">
        <f>('SECA - Vetor de Impacto'!AO182/'Contribuição - SECA'!$BY181)*100</f>
        <v>7.832178554665294</v>
      </c>
      <c r="BT181" s="42">
        <f>('SECA - Vetor de Impacto'!AP182/'Contribuição - SECA'!$BY181)*100</f>
        <v>8.5595506148403189</v>
      </c>
      <c r="BU181" s="42">
        <f>('SECA - Vetor de Impacto'!AQ182/'Contribuição - SECA'!$BY181)*100</f>
        <v>10.549949041002877</v>
      </c>
      <c r="BV181" s="42">
        <f>('SECA - Vetor de Impacto'!AR182/'Contribuição - SECA'!$BY181)*100</f>
        <v>8.307264224282406</v>
      </c>
      <c r="BW181" s="42">
        <f>('SECA - Vetor de Impacto'!AS182/'Contribuição - SECA'!$BY181)*100</f>
        <v>5.3767705916708701</v>
      </c>
      <c r="BX181" s="42">
        <f>('SECA - Vetor de Impacto'!AT182/'Contribuição - SECA'!$BY181)*100</f>
        <v>10.958512909210846</v>
      </c>
      <c r="BY181" s="77">
        <f>SUM('SECA - Vetor de Impacto'!AH182:AT182)</f>
        <v>7.450424185897381</v>
      </c>
      <c r="BZ181" s="77">
        <f t="shared" si="15"/>
        <v>100.00000000000003</v>
      </c>
      <c r="CA181" s="42">
        <f>('SECA - Vetor de Impacto'!AU182/'Contribuição - SECA'!$CI181)*100</f>
        <v>0.45444047356944683</v>
      </c>
      <c r="CB181" s="42">
        <f>('SECA - Vetor de Impacto'!AV182/'Contribuição - SECA'!$CI181)*100</f>
        <v>19.194700002670981</v>
      </c>
      <c r="CC181" s="42">
        <f>('SECA - Vetor de Impacto'!AW182/'Contribuição - SECA'!$CI181)*100</f>
        <v>19.194700002670981</v>
      </c>
      <c r="CD181" s="42">
        <f>('SECA - Vetor de Impacto'!AX182/'Contribuição - SECA'!$CI181)*100</f>
        <v>6.3982333342236615</v>
      </c>
      <c r="CE181" s="42">
        <f>('SECA - Vetor de Impacto'!AY182/'Contribuição - SECA'!$CI181)*100</f>
        <v>19.194700002670981</v>
      </c>
      <c r="CF181" s="42">
        <f>('SECA - Vetor de Impacto'!AZ182/'Contribuição - SECA'!$CI181)*100</f>
        <v>19.194700002670981</v>
      </c>
      <c r="CG181" s="42">
        <f>('SECA - Vetor de Impacto'!BA182/'Contribuição - SECA'!$CI181)*100</f>
        <v>8.797570834557531</v>
      </c>
      <c r="CH181" s="42">
        <f>('SECA - Vetor de Impacto'!BB182/'Contribuição - SECA'!$CI181)*100</f>
        <v>7.5709553469654507</v>
      </c>
      <c r="CI181" s="77">
        <f>SUM('SECA - Vetor de Impacto'!AU182:BB182)</f>
        <v>5.209771446601656</v>
      </c>
      <c r="CJ181" s="77">
        <f t="shared" si="16"/>
        <v>100.00000000000001</v>
      </c>
    </row>
    <row r="182" spans="1:88" x14ac:dyDescent="0.25">
      <c r="A182" s="34" t="s">
        <v>1229</v>
      </c>
      <c r="B182" s="34" t="s">
        <v>1230</v>
      </c>
      <c r="C182" s="42">
        <v>3.5472253919355841</v>
      </c>
      <c r="D182" s="42">
        <v>3.2317803429514043</v>
      </c>
      <c r="E182" s="42">
        <v>5.0689843085558843</v>
      </c>
      <c r="F182" s="42">
        <v>4.5604355149136424</v>
      </c>
      <c r="G182" s="42">
        <v>2.0839027245481141</v>
      </c>
      <c r="H182" s="42">
        <v>1.9148198382343233</v>
      </c>
      <c r="I182" s="42">
        <v>0.85283528286414234</v>
      </c>
      <c r="J182" s="42">
        <v>2.4940077983130631</v>
      </c>
      <c r="K182" s="42">
        <v>4.3093434520047111</v>
      </c>
      <c r="L182" s="42">
        <v>5.2874315030291186</v>
      </c>
      <c r="M182" s="42">
        <v>1.4840551306838774</v>
      </c>
      <c r="N182" s="42">
        <v>5.728432830781605</v>
      </c>
      <c r="O182" s="42">
        <v>5.6718511362720898</v>
      </c>
      <c r="P182" s="42">
        <v>1.0967143053777253</v>
      </c>
      <c r="Q182" s="42">
        <v>0</v>
      </c>
      <c r="R182" s="42">
        <v>6.9984574738851251</v>
      </c>
      <c r="S182" s="42">
        <v>0</v>
      </c>
      <c r="T182" s="42">
        <v>6.9984574738851251</v>
      </c>
      <c r="U182" s="42">
        <v>6.9984574738851251</v>
      </c>
      <c r="V182" s="42">
        <v>3.7908311316877761</v>
      </c>
      <c r="W182" s="42">
        <v>4.4707127259050559</v>
      </c>
      <c r="X182" s="42">
        <v>3.3787318796098234</v>
      </c>
      <c r="Y182" s="42">
        <v>4.3500086097995228</v>
      </c>
      <c r="Z182" s="42">
        <v>4.8621457987525281</v>
      </c>
      <c r="AA182" s="42">
        <v>5.3792012723043507</v>
      </c>
      <c r="AB182" s="42">
        <v>2.2335502576229138</v>
      </c>
      <c r="AC182" s="42">
        <v>3.2076263421973494</v>
      </c>
      <c r="AD182" s="74">
        <f t="shared" si="17"/>
        <v>99.999999999999986</v>
      </c>
      <c r="AF182" s="42">
        <f>('SECA - Vetor de Impacto'!AH183/'Contribuição - SECA'!$BA182)*100</f>
        <v>4.631523621644952</v>
      </c>
      <c r="AG182" s="42">
        <f>('SECA - Vetor de Impacto'!AI183/'Contribuição - SECA'!$BA182)*100</f>
        <v>4.2196548977057695</v>
      </c>
      <c r="AH182" s="42">
        <f>('SECA - Vetor de Impacto'!AJ183/'Contribuição - SECA'!$BA182)*100</f>
        <v>6.6184462414477769</v>
      </c>
      <c r="AI182" s="42">
        <f>('SECA - Vetor de Impacto'!AK183/'Contribuição - SECA'!$BA182)*100</f>
        <v>5.9544467798212741</v>
      </c>
      <c r="AJ182" s="42">
        <f>('SECA - Vetor de Impacto'!AL183/'Contribuição - SECA'!$BA182)*100</f>
        <v>2.7208997533388586</v>
      </c>
      <c r="AK182" s="42">
        <f>('SECA - Vetor de Impacto'!AM183/'Contribuição - SECA'!$BA182)*100</f>
        <v>2.5001324506017419</v>
      </c>
      <c r="AL182" s="42">
        <f>('SECA - Vetor de Impacto'!AN183/'Contribuição - SECA'!$BA182)*100</f>
        <v>1.1135257339264273</v>
      </c>
      <c r="AM182" s="42">
        <f>('SECA - Vetor de Impacto'!AO183/'Contribuição - SECA'!$BA182)*100</f>
        <v>3.2563637080165089</v>
      </c>
      <c r="AN182" s="42">
        <f>('SECA - Vetor de Impacto'!AP183/'Contribuição - SECA'!$BA182)*100</f>
        <v>5.626602142935738</v>
      </c>
      <c r="AO182" s="42">
        <f>('SECA - Vetor de Impacto'!AQ183/'Contribuição - SECA'!$BA182)*100</f>
        <v>6.9036672887443462</v>
      </c>
      <c r="AP182" s="42">
        <f>('SECA - Vetor de Impacto'!AR183/'Contribuição - SECA'!$BA182)*100</f>
        <v>1.9376937279520305</v>
      </c>
      <c r="AQ182" s="42">
        <f>('SECA - Vetor de Impacto'!AS183/'Contribuição - SECA'!$BA182)*100</f>
        <v>7.4794717107881104</v>
      </c>
      <c r="AR182" s="42">
        <f>('SECA - Vetor de Impacto'!AT183/'Contribuição - SECA'!$BA182)*100</f>
        <v>7.405594405086223</v>
      </c>
      <c r="AS182" s="42">
        <f>('SECA - Vetor de Impacto'!AU183/'Contribuição - SECA'!$BA182)*100</f>
        <v>1.4319524840740967</v>
      </c>
      <c r="AT182" s="42">
        <f>('SECA - Vetor de Impacto'!AV183/'Contribuição - SECA'!$BA182)*100</f>
        <v>0</v>
      </c>
      <c r="AU182" s="42">
        <f>('SECA - Vetor de Impacto'!AW183/'Contribuição - SECA'!$BA182)*100</f>
        <v>9.1377111753504359</v>
      </c>
      <c r="AV182" s="42">
        <f>('SECA - Vetor de Impacto'!AX183/'Contribuição - SECA'!$BA182)*100</f>
        <v>0</v>
      </c>
      <c r="AW182" s="42">
        <f>('SECA - Vetor de Impacto'!AY183/'Contribuição - SECA'!$BA182)*100</f>
        <v>9.1377111753504359</v>
      </c>
      <c r="AX182" s="42">
        <f>('SECA - Vetor de Impacto'!AZ183/'Contribuição - SECA'!$BA182)*100</f>
        <v>9.1377111753504359</v>
      </c>
      <c r="AY182" s="42">
        <f>('SECA - Vetor de Impacto'!BA183/'Contribuição - SECA'!$BA182)*100</f>
        <v>4.9495935533148199</v>
      </c>
      <c r="AZ182" s="42">
        <f>('SECA - Vetor de Impacto'!BB183/'Contribuição - SECA'!$BA182)*100</f>
        <v>5.8372979745500135</v>
      </c>
      <c r="BA182" s="77">
        <f>SUM('SECA - Vetor de Impacto'!AH183:BB183)</f>
        <v>10.943659531476156</v>
      </c>
      <c r="BB182" s="77">
        <f t="shared" si="13"/>
        <v>100</v>
      </c>
      <c r="BC182" s="42">
        <f>('SECA - Vetor de Impacto'!BC183/'Contribuição - SECA'!$BI182)*100</f>
        <v>14.432077894116066</v>
      </c>
      <c r="BD182" s="42">
        <f>('SECA - Vetor de Impacto'!BD183/'Contribuição - SECA'!$BI182)*100</f>
        <v>18.58083604549055</v>
      </c>
      <c r="BE182" s="42">
        <f>('SECA - Vetor de Impacto'!BE183/'Contribuição - SECA'!$BI182)*100</f>
        <v>20.768403472207154</v>
      </c>
      <c r="BF182" s="42">
        <f>('SECA - Vetor de Impacto'!BF183/'Contribuição - SECA'!$BI182)*100</f>
        <v>22.976979096367277</v>
      </c>
      <c r="BG182" s="42">
        <f>('SECA - Vetor de Impacto'!BG183/'Contribuição - SECA'!$BI182)*100</f>
        <v>9.5404940217272785</v>
      </c>
      <c r="BH182" s="42">
        <f>('SECA - Vetor de Impacto'!BH183/'Contribuição - SECA'!$BI182)*100</f>
        <v>13.701209470091669</v>
      </c>
      <c r="BI182" s="77">
        <f>SUM('SECA - Vetor de Impacto'!BC183:BH183)</f>
        <v>3.3452034605691408</v>
      </c>
      <c r="BJ182" s="77">
        <f t="shared" si="14"/>
        <v>100</v>
      </c>
      <c r="BL182" s="42">
        <f>('SECA - Vetor de Impacto'!AH183/'Contribuição - SECA'!$BY182)*100</f>
        <v>7.6721473269388927</v>
      </c>
      <c r="BM182" s="42">
        <f>('SECA - Vetor de Impacto'!AI183/'Contribuição - SECA'!$BY182)*100</f>
        <v>6.9898842559589278</v>
      </c>
      <c r="BN182" s="42">
        <f>('SECA - Vetor de Impacto'!AJ183/'Contribuição - SECA'!$BY182)*100</f>
        <v>10.963496850692493</v>
      </c>
      <c r="BO182" s="42">
        <f>('SECA - Vetor de Impacto'!AK183/'Contribuição - SECA'!$BY182)*100</f>
        <v>9.8635776640993509</v>
      </c>
      <c r="BP182" s="42">
        <f>('SECA - Vetor de Impacto'!AL183/'Contribuição - SECA'!$BY182)*100</f>
        <v>4.5071871536808246</v>
      </c>
      <c r="BQ182" s="42">
        <f>('SECA - Vetor de Impacto'!AM183/'Contribuição - SECA'!$BY182)*100</f>
        <v>4.1414847607027401</v>
      </c>
      <c r="BR182" s="42">
        <f>('SECA - Vetor de Impacto'!AN183/'Contribuição - SECA'!$BY182)*100</f>
        <v>1.8445622177323779</v>
      </c>
      <c r="BS182" s="42">
        <f>('SECA - Vetor de Impacto'!AO183/'Contribuição - SECA'!$BY182)*100</f>
        <v>5.3941864835240763</v>
      </c>
      <c r="BT182" s="42">
        <f>('SECA - Vetor de Impacto'!AP183/'Contribuição - SECA'!$BY182)*100</f>
        <v>9.3205010094154055</v>
      </c>
      <c r="BU182" s="42">
        <f>('SECA - Vetor de Impacto'!AQ183/'Contribuição - SECA'!$BY182)*100</f>
        <v>11.43596726742026</v>
      </c>
      <c r="BV182" s="42">
        <f>('SECA - Vetor de Impacto'!AR183/'Contribuição - SECA'!$BY182)*100</f>
        <v>3.2098015620297016</v>
      </c>
      <c r="BW182" s="42">
        <f>('SECA - Vetor de Impacto'!AS183/'Contribuição - SECA'!$BY182)*100</f>
        <v>12.389790829234171</v>
      </c>
      <c r="BX182" s="42">
        <f>('SECA - Vetor de Impacto'!AT183/'Contribuição - SECA'!$BY182)*100</f>
        <v>12.267412618570772</v>
      </c>
      <c r="BY182" s="77">
        <f>SUM('SECA - Vetor de Impacto'!AH183:AT183)</f>
        <v>6.606470844127398</v>
      </c>
      <c r="BZ182" s="77">
        <f t="shared" si="15"/>
        <v>99.999999999999986</v>
      </c>
      <c r="CA182" s="42">
        <f>('SECA - Vetor de Impacto'!AU183/'Contribuição - SECA'!$CI182)*100</f>
        <v>3.6131239797495898</v>
      </c>
      <c r="CB182" s="42">
        <f>('SECA - Vetor de Impacto'!AV183/'Contribuição - SECA'!$CI182)*100</f>
        <v>0</v>
      </c>
      <c r="CC182" s="42">
        <f>('SECA - Vetor de Impacto'!AW183/'Contribuição - SECA'!$CI182)*100</f>
        <v>23.056409856387436</v>
      </c>
      <c r="CD182" s="42">
        <f>('SECA - Vetor de Impacto'!AX183/'Contribuição - SECA'!$CI182)*100</f>
        <v>0</v>
      </c>
      <c r="CE182" s="42">
        <f>('SECA - Vetor de Impacto'!AY183/'Contribuição - SECA'!$CI182)*100</f>
        <v>23.056409856387436</v>
      </c>
      <c r="CF182" s="42">
        <f>('SECA - Vetor de Impacto'!AZ183/'Contribuição - SECA'!$CI182)*100</f>
        <v>23.056409856387436</v>
      </c>
      <c r="CG182" s="42">
        <f>('SECA - Vetor de Impacto'!BA183/'Contribuição - SECA'!$CI182)*100</f>
        <v>12.488888672209859</v>
      </c>
      <c r="CH182" s="42">
        <f>('SECA - Vetor de Impacto'!BB183/'Contribuição - SECA'!$CI182)*100</f>
        <v>14.728757778878235</v>
      </c>
      <c r="CI182" s="77">
        <f>SUM('SECA - Vetor de Impacto'!AU183:BB183)</f>
        <v>4.3371886873487586</v>
      </c>
      <c r="CJ182" s="77">
        <f t="shared" si="16"/>
        <v>99.999999999999986</v>
      </c>
    </row>
    <row r="183" spans="1:88" x14ac:dyDescent="0.25">
      <c r="A183" s="34" t="s">
        <v>1231</v>
      </c>
      <c r="B183" s="34" t="s">
        <v>1232</v>
      </c>
      <c r="C183" s="42">
        <v>2.6463711495614399</v>
      </c>
      <c r="D183" s="42">
        <v>4.5659876891756195</v>
      </c>
      <c r="E183" s="42">
        <v>3.7273513407968175</v>
      </c>
      <c r="F183" s="42">
        <v>3.2995665027390824</v>
      </c>
      <c r="G183" s="42">
        <v>1.0205219999853874</v>
      </c>
      <c r="H183" s="42">
        <v>5.6219699062574282</v>
      </c>
      <c r="I183" s="42">
        <v>3.5937126823166063</v>
      </c>
      <c r="J183" s="42">
        <v>2.9477532791588237</v>
      </c>
      <c r="K183" s="42">
        <v>1.6139389804353226</v>
      </c>
      <c r="L183" s="42">
        <v>5.0973101234729841</v>
      </c>
      <c r="M183" s="42">
        <v>4.5675703039030058</v>
      </c>
      <c r="N183" s="42">
        <v>6.28548362451511</v>
      </c>
      <c r="O183" s="42">
        <v>5.2648783975569122</v>
      </c>
      <c r="P183" s="42">
        <v>1.0815115474848913</v>
      </c>
      <c r="Q183" s="42">
        <v>6.8521481615650082</v>
      </c>
      <c r="R183" s="42">
        <v>0</v>
      </c>
      <c r="S183" s="42">
        <v>2.2840493871883369</v>
      </c>
      <c r="T183" s="42">
        <v>6.8521481615650082</v>
      </c>
      <c r="U183" s="42">
        <v>6.8521481615650082</v>
      </c>
      <c r="V183" s="42">
        <v>3.4260740807825032</v>
      </c>
      <c r="W183" s="42">
        <v>4.1402242934882949</v>
      </c>
      <c r="X183" s="42">
        <v>4.5539414434643488</v>
      </c>
      <c r="Y183" s="42">
        <v>3.1243051419935162</v>
      </c>
      <c r="Z183" s="42">
        <v>3.4554325167213031</v>
      </c>
      <c r="AA183" s="42">
        <v>3.8362055307899867</v>
      </c>
      <c r="AB183" s="42">
        <v>0.29158077283255385</v>
      </c>
      <c r="AC183" s="42">
        <v>2.9978148206846922</v>
      </c>
      <c r="AD183" s="74">
        <f t="shared" si="17"/>
        <v>100.00000000000001</v>
      </c>
      <c r="AF183" s="42">
        <f>('SECA - Vetor de Impacto'!AH184/'Contribuição - SECA'!$BA183)*100</f>
        <v>3.2375187750902854</v>
      </c>
      <c r="AG183" s="42">
        <f>('SECA - Vetor de Impacto'!AI184/'Contribuição - SECA'!$BA183)*100</f>
        <v>5.5859401554415173</v>
      </c>
      <c r="AH183" s="42">
        <f>('SECA - Vetor de Impacto'!AJ184/'Contribuição - SECA'!$BA183)*100</f>
        <v>4.5599688271947283</v>
      </c>
      <c r="AI183" s="42">
        <f>('SECA - Vetor de Impacto'!AK184/'Contribuição - SECA'!$BA183)*100</f>
        <v>4.0366252118668511</v>
      </c>
      <c r="AJ183" s="42">
        <f>('SECA - Vetor de Impacto'!AL184/'Contribuição - SECA'!$BA183)*100</f>
        <v>1.2484866818068645</v>
      </c>
      <c r="AK183" s="42">
        <f>('SECA - Vetor de Impacto'!AM184/'Contribuição - SECA'!$BA183)*100</f>
        <v>6.8778081742303323</v>
      </c>
      <c r="AL183" s="42">
        <f>('SECA - Vetor de Impacto'!AN184/'Contribuição - SECA'!$BA183)*100</f>
        <v>4.3964779026585905</v>
      </c>
      <c r="AM183" s="42">
        <f>('SECA - Vetor de Impacto'!AO184/'Contribuição - SECA'!$BA183)*100</f>
        <v>3.6062237858027557</v>
      </c>
      <c r="AN183" s="42">
        <f>('SECA - Vetor de Impacto'!AP184/'Contribuição - SECA'!$BA183)*100</f>
        <v>1.9744614249877039</v>
      </c>
      <c r="AO183" s="42">
        <f>('SECA - Vetor de Impacto'!AQ184/'Contribuição - SECA'!$BA183)*100</f>
        <v>6.2359496436984667</v>
      </c>
      <c r="AP183" s="42">
        <f>('SECA - Vetor de Impacto'!AR184/'Contribuição - SECA'!$BA183)*100</f>
        <v>5.5878762953871535</v>
      </c>
      <c r="AQ183" s="42">
        <f>('SECA - Vetor de Impacto'!AS184/'Contribuição - SECA'!$BA183)*100</f>
        <v>7.689537897306101</v>
      </c>
      <c r="AR183" s="42">
        <f>('SECA - Vetor de Impacto'!AT184/'Contribuição - SECA'!$BA183)*100</f>
        <v>6.4409493972463014</v>
      </c>
      <c r="AS183" s="42">
        <f>('SECA - Vetor de Impacto'!AU184/'Contribuição - SECA'!$BA183)*100</f>
        <v>1.3231001029615757</v>
      </c>
      <c r="AT183" s="42">
        <f>('SECA - Vetor de Impacto'!AV184/'Contribuição - SECA'!$BA183)*100</f>
        <v>8.3827842237637196</v>
      </c>
      <c r="AU183" s="42">
        <f>('SECA - Vetor de Impacto'!AW184/'Contribuição - SECA'!$BA183)*100</f>
        <v>0</v>
      </c>
      <c r="AV183" s="42">
        <f>('SECA - Vetor de Impacto'!AX184/'Contribuição - SECA'!$BA183)*100</f>
        <v>2.79426140792124</v>
      </c>
      <c r="AW183" s="42">
        <f>('SECA - Vetor de Impacto'!AY184/'Contribuição - SECA'!$BA183)*100</f>
        <v>8.3827842237637196</v>
      </c>
      <c r="AX183" s="42">
        <f>('SECA - Vetor de Impacto'!AZ184/'Contribuição - SECA'!$BA183)*100</f>
        <v>8.3827842237637196</v>
      </c>
      <c r="AY183" s="42">
        <f>('SECA - Vetor de Impacto'!BA184/'Contribuição - SECA'!$BA183)*100</f>
        <v>4.1913921118818589</v>
      </c>
      <c r="AZ183" s="42">
        <f>('SECA - Vetor de Impacto'!BB184/'Contribuição - SECA'!$BA183)*100</f>
        <v>5.0650695332265103</v>
      </c>
      <c r="BA183" s="77">
        <f>SUM('SECA - Vetor de Impacto'!AH184:BB184)</f>
        <v>11.929210788525081</v>
      </c>
      <c r="BB183" s="77">
        <f t="shared" si="13"/>
        <v>99.999999999999986</v>
      </c>
      <c r="BC183" s="42">
        <f>('SECA - Vetor de Impacto'!BC184/'Contribuição - SECA'!$BI183)*100</f>
        <v>24.94042145680271</v>
      </c>
      <c r="BD183" s="42">
        <f>('SECA - Vetor de Impacto'!BD184/'Contribuição - SECA'!$BI183)*100</f>
        <v>17.110779303674235</v>
      </c>
      <c r="BE183" s="42">
        <f>('SECA - Vetor de Impacto'!BE184/'Contribuição - SECA'!$BI183)*100</f>
        <v>18.924253715702054</v>
      </c>
      <c r="BF183" s="42">
        <f>('SECA - Vetor de Impacto'!BF184/'Contribuição - SECA'!$BI183)*100</f>
        <v>21.009620769307734</v>
      </c>
      <c r="BG183" s="42">
        <f>('SECA - Vetor de Impacto'!BG184/'Contribuição - SECA'!$BI183)*100</f>
        <v>1.5968908369651671</v>
      </c>
      <c r="BH183" s="42">
        <f>('SECA - Vetor de Impacto'!BH184/'Contribuição - SECA'!$BI183)*100</f>
        <v>16.418033917548108</v>
      </c>
      <c r="BI183" s="77">
        <f>SUM('SECA - Vetor de Impacto'!BC184:BH184)</f>
        <v>2.6647526871800795</v>
      </c>
      <c r="BJ183" s="77">
        <f t="shared" si="14"/>
        <v>100</v>
      </c>
      <c r="BL183" s="42">
        <f>('SECA - Vetor de Impacto'!AH184/'Contribuição - SECA'!$BY183)*100</f>
        <v>5.2661570552573593</v>
      </c>
      <c r="BM183" s="42">
        <f>('SECA - Vetor de Impacto'!AI184/'Contribuição - SECA'!$BY183)*100</f>
        <v>9.0861058123140594</v>
      </c>
      <c r="BN183" s="42">
        <f>('SECA - Vetor de Impacto'!AJ184/'Contribuição - SECA'!$BY183)*100</f>
        <v>7.4172579927093949</v>
      </c>
      <c r="BO183" s="42">
        <f>('SECA - Vetor de Impacto'!AK184/'Contribuição - SECA'!$BY183)*100</f>
        <v>6.5659858106334967</v>
      </c>
      <c r="BP183" s="42">
        <f>('SECA - Vetor de Impacto'!AL184/'Contribuição - SECA'!$BY183)*100</f>
        <v>2.0307919133561532</v>
      </c>
      <c r="BQ183" s="42">
        <f>('SECA - Vetor de Impacto'!AM184/'Contribuição - SECA'!$BY183)*100</f>
        <v>11.187461929211436</v>
      </c>
      <c r="BR183" s="42">
        <f>('SECA - Vetor de Impacto'!AN184/'Contribuição - SECA'!$BY183)*100</f>
        <v>7.1513231995767974</v>
      </c>
      <c r="BS183" s="42">
        <f>('SECA - Vetor de Impacto'!AO184/'Contribuição - SECA'!$BY183)*100</f>
        <v>5.8658936524352612</v>
      </c>
      <c r="BT183" s="42">
        <f>('SECA - Vetor de Impacto'!AP184/'Contribuição - SECA'!$BY183)*100</f>
        <v>3.2116644522756572</v>
      </c>
      <c r="BU183" s="42">
        <f>('SECA - Vetor de Impacto'!AQ184/'Contribuição - SECA'!$BY183)*100</f>
        <v>10.143413056029768</v>
      </c>
      <c r="BV183" s="42">
        <f>('SECA - Vetor de Impacto'!AR184/'Contribuição - SECA'!$BY183)*100</f>
        <v>9.0892551429413082</v>
      </c>
      <c r="BW183" s="42">
        <f>('SECA - Vetor de Impacto'!AS184/'Contribuição - SECA'!$BY183)*100</f>
        <v>12.507823757234613</v>
      </c>
      <c r="BX183" s="42">
        <f>('SECA - Vetor de Impacto'!AT184/'Contribuição - SECA'!$BY183)*100</f>
        <v>10.476866226024695</v>
      </c>
      <c r="BY183" s="77">
        <f>SUM('SECA - Vetor de Impacto'!AH184:AT184)</f>
        <v>7.3338192337623145</v>
      </c>
      <c r="BZ183" s="77">
        <f t="shared" si="15"/>
        <v>100.00000000000001</v>
      </c>
      <c r="CA183" s="42">
        <f>('SECA - Vetor de Impacto'!AU184/'Contribuição - SECA'!$CI183)*100</f>
        <v>3.4346453037694826</v>
      </c>
      <c r="CB183" s="42">
        <f>('SECA - Vetor de Impacto'!AV184/'Contribuição - SECA'!$CI183)*100</f>
        <v>21.760931317453849</v>
      </c>
      <c r="CC183" s="42">
        <f>('SECA - Vetor de Impacto'!AW184/'Contribuição - SECA'!$CI183)*100</f>
        <v>0</v>
      </c>
      <c r="CD183" s="42">
        <f>('SECA - Vetor de Impacto'!AX184/'Contribuição - SECA'!$CI183)*100</f>
        <v>7.2536437724846179</v>
      </c>
      <c r="CE183" s="42">
        <f>('SECA - Vetor de Impacto'!AY184/'Contribuição - SECA'!$CI183)*100</f>
        <v>21.760931317453849</v>
      </c>
      <c r="CF183" s="42">
        <f>('SECA - Vetor de Impacto'!AZ184/'Contribuição - SECA'!$CI183)*100</f>
        <v>21.760931317453849</v>
      </c>
      <c r="CG183" s="42">
        <f>('SECA - Vetor de Impacto'!BA184/'Contribuição - SECA'!$CI183)*100</f>
        <v>10.880465658726921</v>
      </c>
      <c r="CH183" s="42">
        <f>('SECA - Vetor de Impacto'!BB184/'Contribuição - SECA'!$CI183)*100</f>
        <v>13.148451312657436</v>
      </c>
      <c r="CI183" s="77">
        <f>SUM('SECA - Vetor de Impacto'!AU184:BB184)</f>
        <v>4.5953915547627657</v>
      </c>
      <c r="CJ183" s="77">
        <f t="shared" si="16"/>
        <v>100</v>
      </c>
    </row>
    <row r="184" spans="1:88" x14ac:dyDescent="0.25">
      <c r="A184" s="34" t="s">
        <v>1233</v>
      </c>
      <c r="B184" s="34" t="s">
        <v>1234</v>
      </c>
      <c r="C184" s="42">
        <v>3.3901777749321615</v>
      </c>
      <c r="D184" s="42">
        <v>2.8212959480455257</v>
      </c>
      <c r="E184" s="42">
        <v>5.1149131376918726</v>
      </c>
      <c r="F184" s="42">
        <v>5.3724580856455466</v>
      </c>
      <c r="G184" s="42">
        <v>1.9743025003598325</v>
      </c>
      <c r="H184" s="42">
        <v>3.0629650871166643</v>
      </c>
      <c r="I184" s="42">
        <v>3.0417776214288308</v>
      </c>
      <c r="J184" s="42">
        <v>1.8042074935027343</v>
      </c>
      <c r="K184" s="42">
        <v>3.1113088782553833</v>
      </c>
      <c r="L184" s="42">
        <v>4.0823173500530645</v>
      </c>
      <c r="M184" s="42">
        <v>4.0346880015009052</v>
      </c>
      <c r="N184" s="42">
        <v>4.1651491519082668</v>
      </c>
      <c r="O184" s="42">
        <v>2.4528023644986501</v>
      </c>
      <c r="P184" s="42">
        <v>1.7964658899657997</v>
      </c>
      <c r="Q184" s="42">
        <v>6.0130763939610032</v>
      </c>
      <c r="R184" s="42">
        <v>6.0130763939610032</v>
      </c>
      <c r="S184" s="42">
        <v>0</v>
      </c>
      <c r="T184" s="42">
        <v>6.0130763939610032</v>
      </c>
      <c r="U184" s="42">
        <v>6.0130763939610032</v>
      </c>
      <c r="V184" s="42">
        <v>3.2570830467288769</v>
      </c>
      <c r="W184" s="42">
        <v>4.8299104188689483</v>
      </c>
      <c r="X184" s="42">
        <v>2.3894938562778911</v>
      </c>
      <c r="Y184" s="42">
        <v>4.3037713603103391</v>
      </c>
      <c r="Z184" s="42">
        <v>3.8431189952025622</v>
      </c>
      <c r="AA184" s="42">
        <v>5.1423838534832189</v>
      </c>
      <c r="AB184" s="42">
        <v>3.3263826860209811</v>
      </c>
      <c r="AC184" s="42">
        <v>2.63072092235794</v>
      </c>
      <c r="AD184" s="74">
        <f t="shared" si="17"/>
        <v>100</v>
      </c>
      <c r="AF184" s="42">
        <f>('SECA - Vetor de Impacto'!AH185/'Contribuição - SECA'!$BA184)*100</f>
        <v>4.3261857782859279</v>
      </c>
      <c r="AG184" s="42">
        <f>('SECA - Vetor de Impacto'!AI185/'Contribuição - SECA'!$BA184)*100</f>
        <v>3.60023904853028</v>
      </c>
      <c r="AH184" s="42">
        <f>('SECA - Vetor de Impacto'!AJ185/'Contribuição - SECA'!$BA184)*100</f>
        <v>6.5271103589525534</v>
      </c>
      <c r="AI184" s="42">
        <f>('SECA - Vetor de Impacto'!AK185/'Contribuição - SECA'!$BA184)*100</f>
        <v>6.855761941576084</v>
      </c>
      <c r="AJ184" s="42">
        <f>('SECA - Vetor de Impacto'!AL185/'Contribuição - SECA'!$BA184)*100</f>
        <v>2.5193957267512221</v>
      </c>
      <c r="AK184" s="42">
        <f>('SECA - Vetor de Impacto'!AM185/'Contribuição - SECA'!$BA184)*100</f>
        <v>3.9086316054725434</v>
      </c>
      <c r="AL184" s="42">
        <f>('SECA - Vetor de Impacto'!AN185/'Contribuição - SECA'!$BA184)*100</f>
        <v>3.8815944060034218</v>
      </c>
      <c r="AM184" s="42">
        <f>('SECA - Vetor de Impacto'!AO185/'Contribuição - SECA'!$BA184)*100</f>
        <v>2.302338495987756</v>
      </c>
      <c r="AN184" s="42">
        <f>('SECA - Vetor de Impacto'!AP185/'Contribuição - SECA'!$BA184)*100</f>
        <v>3.9703228310003662</v>
      </c>
      <c r="AO184" s="42">
        <f>('SECA - Vetor de Impacto'!AQ185/'Contribuição - SECA'!$BA184)*100</f>
        <v>5.2094209904974269</v>
      </c>
      <c r="AP184" s="42">
        <f>('SECA - Vetor de Impacto'!AR185/'Contribuição - SECA'!$BA184)*100</f>
        <v>5.1486414609226099</v>
      </c>
      <c r="AQ184" s="42">
        <f>('SECA - Vetor de Impacto'!AS185/'Contribuição - SECA'!$BA184)*100</f>
        <v>5.3151221622251974</v>
      </c>
      <c r="AR184" s="42">
        <f>('SECA - Vetor de Impacto'!AT185/'Contribuição - SECA'!$BA184)*100</f>
        <v>3.1300065691842636</v>
      </c>
      <c r="AS184" s="42">
        <f>('SECA - Vetor de Impacto'!AU185/'Contribuição - SECA'!$BA184)*100</f>
        <v>2.2924594815684358</v>
      </c>
      <c r="AT184" s="42">
        <f>('SECA - Vetor de Impacto'!AV185/'Contribuição - SECA'!$BA184)*100</f>
        <v>7.6732511703819037</v>
      </c>
      <c r="AU184" s="42">
        <f>('SECA - Vetor de Impacto'!AW185/'Contribuição - SECA'!$BA184)*100</f>
        <v>7.6732511703819037</v>
      </c>
      <c r="AV184" s="42">
        <f>('SECA - Vetor de Impacto'!AX185/'Contribuição - SECA'!$BA184)*100</f>
        <v>0</v>
      </c>
      <c r="AW184" s="42">
        <f>('SECA - Vetor de Impacto'!AY185/'Contribuição - SECA'!$BA184)*100</f>
        <v>7.6732511703819037</v>
      </c>
      <c r="AX184" s="42">
        <f>('SECA - Vetor de Impacto'!AZ185/'Contribuição - SECA'!$BA184)*100</f>
        <v>7.6732511703819037</v>
      </c>
      <c r="AY184" s="42">
        <f>('SECA - Vetor de Impacto'!BA185/'Contribuição - SECA'!$BA184)*100</f>
        <v>4.1563443839568643</v>
      </c>
      <c r="AZ184" s="42">
        <f>('SECA - Vetor de Impacto'!BB185/'Contribuição - SECA'!$BA184)*100</f>
        <v>6.1634200775574337</v>
      </c>
      <c r="BA184" s="77">
        <f>SUM('SECA - Vetor de Impacto'!AH185:BB185)</f>
        <v>13.032285504479704</v>
      </c>
      <c r="BB184" s="77">
        <f t="shared" si="13"/>
        <v>100</v>
      </c>
      <c r="BC184" s="42">
        <f>('SECA - Vetor de Impacto'!BC185/'Contribuição - SECA'!$BI184)*100</f>
        <v>11.044130286591113</v>
      </c>
      <c r="BD184" s="42">
        <f>('SECA - Vetor de Impacto'!BD185/'Contribuição - SECA'!$BI184)*100</f>
        <v>19.891832532688081</v>
      </c>
      <c r="BE184" s="42">
        <f>('SECA - Vetor de Impacto'!BE185/'Contribuição - SECA'!$BI184)*100</f>
        <v>17.762718568360331</v>
      </c>
      <c r="BF184" s="42">
        <f>('SECA - Vetor de Impacto'!BF185/'Contribuição - SECA'!$BI184)*100</f>
        <v>23.767860759432004</v>
      </c>
      <c r="BG184" s="42">
        <f>('SECA - Vetor de Impacto'!BG185/'Contribuição - SECA'!$BI184)*100</f>
        <v>15.374387203782883</v>
      </c>
      <c r="BH184" s="42">
        <f>('SECA - Vetor de Impacto'!BH185/'Contribuição - SECA'!$BI184)*100</f>
        <v>12.159070649145596</v>
      </c>
      <c r="BI184" s="77">
        <f>SUM('SECA - Vetor de Impacto'!BC185:BH185)</f>
        <v>3.5981368364755961</v>
      </c>
      <c r="BJ184" s="77">
        <f t="shared" si="14"/>
        <v>100</v>
      </c>
      <c r="BL184" s="42">
        <f>('SECA - Vetor de Impacto'!AH185/'Contribuição - SECA'!$BY184)*100</f>
        <v>7.6306609469173381</v>
      </c>
      <c r="BM184" s="42">
        <f>('SECA - Vetor de Impacto'!AI185/'Contribuição - SECA'!$BY184)*100</f>
        <v>6.3502135403143898</v>
      </c>
      <c r="BN184" s="42">
        <f>('SECA - Vetor de Impacto'!AJ185/'Contribuição - SECA'!$BY184)*100</f>
        <v>11.51272013381092</v>
      </c>
      <c r="BO184" s="42">
        <f>('SECA - Vetor de Impacto'!AK185/'Contribuição - SECA'!$BY184)*100</f>
        <v>12.092406010745584</v>
      </c>
      <c r="BP184" s="42">
        <f>('SECA - Vetor de Impacto'!AL185/'Contribuição - SECA'!$BY184)*100</f>
        <v>4.4437884934215548</v>
      </c>
      <c r="BQ184" s="42">
        <f>('SECA - Vetor de Impacto'!AM185/'Contribuição - SECA'!$BY184)*100</f>
        <v>6.8941659180395281</v>
      </c>
      <c r="BR184" s="42">
        <f>('SECA - Vetor de Impacto'!AN185/'Contribuição - SECA'!$BY184)*100</f>
        <v>6.8464768652164709</v>
      </c>
      <c r="BS184" s="42">
        <f>('SECA - Vetor de Impacto'!AO185/'Contribuição - SECA'!$BY184)*100</f>
        <v>4.0609362029937852</v>
      </c>
      <c r="BT184" s="42">
        <f>('SECA - Vetor de Impacto'!AP185/'Contribuição - SECA'!$BY184)*100</f>
        <v>7.0029788191787707</v>
      </c>
      <c r="BU184" s="42">
        <f>('SECA - Vetor de Impacto'!AQ185/'Contribuição - SECA'!$BY184)*100</f>
        <v>9.188538667886327</v>
      </c>
      <c r="BV184" s="42">
        <f>('SECA - Vetor de Impacto'!AR185/'Contribuição - SECA'!$BY184)*100</f>
        <v>9.0813338444073128</v>
      </c>
      <c r="BW184" s="42">
        <f>('SECA - Vetor de Impacto'!AS185/'Contribuição - SECA'!$BY184)*100</f>
        <v>9.3749776800976967</v>
      </c>
      <c r="BX184" s="42">
        <f>('SECA - Vetor de Impacto'!AT185/'Contribuição - SECA'!$BY184)*100</f>
        <v>5.5208028769703317</v>
      </c>
      <c r="BY184" s="77">
        <f>SUM('SECA - Vetor de Impacto'!AH185:AT185)</f>
        <v>7.3886244717528138</v>
      </c>
      <c r="BZ184" s="77">
        <f t="shared" si="15"/>
        <v>100.00000000000003</v>
      </c>
      <c r="CA184" s="42">
        <f>('SECA - Vetor de Impacto'!AU185/'Contribuição - SECA'!$CI184)*100</f>
        <v>5.2937244632525315</v>
      </c>
      <c r="CB184" s="42">
        <f>('SECA - Vetor de Impacto'!AV185/'Contribuição - SECA'!$CI184)*100</f>
        <v>17.718994712849057</v>
      </c>
      <c r="CC184" s="42">
        <f>('SECA - Vetor de Impacto'!AW185/'Contribuição - SECA'!$CI184)*100</f>
        <v>17.718994712849057</v>
      </c>
      <c r="CD184" s="42">
        <f>('SECA - Vetor de Impacto'!AX185/'Contribuição - SECA'!$CI184)*100</f>
        <v>0</v>
      </c>
      <c r="CE184" s="42">
        <f>('SECA - Vetor de Impacto'!AY185/'Contribuição - SECA'!$CI184)*100</f>
        <v>17.718994712849057</v>
      </c>
      <c r="CF184" s="42">
        <f>('SECA - Vetor de Impacto'!AZ185/'Contribuição - SECA'!$CI184)*100</f>
        <v>17.718994712849057</v>
      </c>
      <c r="CG184" s="42">
        <f>('SECA - Vetor de Impacto'!BA185/'Contribuição - SECA'!$CI184)*100</f>
        <v>9.5977888027932377</v>
      </c>
      <c r="CH184" s="42">
        <f>('SECA - Vetor de Impacto'!BB185/'Contribuição - SECA'!$CI184)*100</f>
        <v>14.232507882558007</v>
      </c>
      <c r="CI184" s="77">
        <f>SUM('SECA - Vetor de Impacto'!AU185:BB185)</f>
        <v>5.6436610327268895</v>
      </c>
      <c r="CJ184" s="77">
        <f t="shared" si="16"/>
        <v>100</v>
      </c>
    </row>
    <row r="185" spans="1:88" x14ac:dyDescent="0.25">
      <c r="A185" s="34" t="s">
        <v>1235</v>
      </c>
      <c r="B185" s="34" t="s">
        <v>1236</v>
      </c>
      <c r="C185" s="42">
        <v>1.5885101681996858</v>
      </c>
      <c r="D185" s="42">
        <v>5.437012693115463</v>
      </c>
      <c r="E185" s="42">
        <v>4.0276277018625715</v>
      </c>
      <c r="F185" s="42">
        <v>4.2270182226531778</v>
      </c>
      <c r="G185" s="42">
        <v>1.7369713499506119</v>
      </c>
      <c r="H185" s="42">
        <v>3.854216913750574</v>
      </c>
      <c r="I185" s="42">
        <v>4.0996589144522968</v>
      </c>
      <c r="J185" s="42">
        <v>0.9346559600353167</v>
      </c>
      <c r="K185" s="42">
        <v>3.2401160034491783</v>
      </c>
      <c r="L185" s="42">
        <v>6.5072585057303858</v>
      </c>
      <c r="M185" s="42">
        <v>0.85329663743550588</v>
      </c>
      <c r="N185" s="42">
        <v>5.1652185335767022</v>
      </c>
      <c r="O185" s="42">
        <v>5.835360865500407</v>
      </c>
      <c r="P185" s="42">
        <v>0.51074418133492383</v>
      </c>
      <c r="Q185" s="42">
        <v>0</v>
      </c>
      <c r="R185" s="42">
        <v>7.0785951381885939</v>
      </c>
      <c r="S185" s="42">
        <v>2.3595317127295319</v>
      </c>
      <c r="T185" s="42">
        <v>7.0785951381885939</v>
      </c>
      <c r="U185" s="42">
        <v>7.0785951381885939</v>
      </c>
      <c r="V185" s="42">
        <v>4.1291804972766792</v>
      </c>
      <c r="W185" s="42">
        <v>4.5823250647483222</v>
      </c>
      <c r="X185" s="42">
        <v>2.8519133304685385</v>
      </c>
      <c r="Y185" s="42">
        <v>3.8146454384258108</v>
      </c>
      <c r="Z185" s="42">
        <v>3.2114046819332569</v>
      </c>
      <c r="AA185" s="42">
        <v>3.8328267488333951</v>
      </c>
      <c r="AB185" s="42">
        <v>3.1627765511055421</v>
      </c>
      <c r="AC185" s="42">
        <v>2.8019439088663183</v>
      </c>
      <c r="AD185" s="74">
        <f t="shared" si="17"/>
        <v>99.999999999999957</v>
      </c>
      <c r="AF185" s="42">
        <f>('SECA - Vetor de Impacto'!AH186/'Contribuição - SECA'!$BA185)*100</f>
        <v>1.9776162677717504</v>
      </c>
      <c r="AG185" s="42">
        <f>('SECA - Vetor de Impacto'!AI186/'Contribuição - SECA'!$BA185)*100</f>
        <v>6.7688107795826209</v>
      </c>
      <c r="AH185" s="42">
        <f>('SECA - Vetor de Impacto'!AJ186/'Contribuição - SECA'!$BA185)*100</f>
        <v>5.0141964610517409</v>
      </c>
      <c r="AI185" s="42">
        <f>('SECA - Vetor de Impacto'!AK186/'Contribuição - SECA'!$BA185)*100</f>
        <v>5.2624277569218076</v>
      </c>
      <c r="AJ185" s="42">
        <f>('SECA - Vetor de Impacto'!AL186/'Contribuição - SECA'!$BA185)*100</f>
        <v>2.1624430658878722</v>
      </c>
      <c r="AK185" s="42">
        <f>('SECA - Vetor de Impacto'!AM186/'Contribuição - SECA'!$BA185)*100</f>
        <v>4.7983086421112615</v>
      </c>
      <c r="AL185" s="42">
        <f>('SECA - Vetor de Impacto'!AN186/'Contribuição - SECA'!$BA185)*100</f>
        <v>5.1038717433737997</v>
      </c>
      <c r="AM185" s="42">
        <f>('SECA - Vetor de Impacto'!AO186/'Contribuição - SECA'!$BA185)*100</f>
        <v>1.1636002515681165</v>
      </c>
      <c r="AN185" s="42">
        <f>('SECA - Vetor de Impacto'!AP186/'Contribuição - SECA'!$BA185)*100</f>
        <v>4.0337835074425499</v>
      </c>
      <c r="AO185" s="42">
        <f>('SECA - Vetor de Impacto'!AQ186/'Contribuição - SECA'!$BA185)*100</f>
        <v>8.1012136636891867</v>
      </c>
      <c r="AP185" s="42">
        <f>('SECA - Vetor de Impacto'!AR186/'Contribuição - SECA'!$BA185)*100</f>
        <v>1.0623119355539821</v>
      </c>
      <c r="AQ185" s="42">
        <f>('SECA - Vetor de Impacto'!AS186/'Contribuição - SECA'!$BA185)*100</f>
        <v>6.4304405493193952</v>
      </c>
      <c r="AR185" s="42">
        <f>('SECA - Vetor de Impacto'!AT186/'Contribuição - SECA'!$BA185)*100</f>
        <v>7.2647344706713799</v>
      </c>
      <c r="AS185" s="42">
        <f>('SECA - Vetor de Impacto'!AU186/'Contribuição - SECA'!$BA185)*100</f>
        <v>0.63585114020544298</v>
      </c>
      <c r="AT185" s="42">
        <f>('SECA - Vetor de Impacto'!AV186/'Contribuição - SECA'!$BA185)*100</f>
        <v>0</v>
      </c>
      <c r="AU185" s="42">
        <f>('SECA - Vetor de Impacto'!AW186/'Contribuição - SECA'!$BA185)*100</f>
        <v>8.8124993962846681</v>
      </c>
      <c r="AV185" s="42">
        <f>('SECA - Vetor de Impacto'!AX186/'Contribuição - SECA'!$BA185)*100</f>
        <v>2.9374997987615568</v>
      </c>
      <c r="AW185" s="42">
        <f>('SECA - Vetor de Impacto'!AY186/'Contribuição - SECA'!$BA185)*100</f>
        <v>8.8124993962846681</v>
      </c>
      <c r="AX185" s="42">
        <f>('SECA - Vetor de Impacto'!AZ186/'Contribuição - SECA'!$BA185)*100</f>
        <v>8.8124993962846681</v>
      </c>
      <c r="AY185" s="42">
        <f>('SECA - Vetor de Impacto'!BA186/'Contribuição - SECA'!$BA185)*100</f>
        <v>5.1406246478327224</v>
      </c>
      <c r="AZ185" s="42">
        <f>('SECA - Vetor de Impacto'!BB186/'Contribuição - SECA'!$BA185)*100</f>
        <v>5.7047671294008122</v>
      </c>
      <c r="BA185" s="77">
        <f>SUM('SECA - Vetor de Impacto'!AH186:BB186)</f>
        <v>11.347518507877551</v>
      </c>
      <c r="BB185" s="77">
        <f t="shared" si="13"/>
        <v>99.999999999999986</v>
      </c>
      <c r="BC185" s="42">
        <f>('SECA - Vetor de Impacto'!BC186/'Contribuição - SECA'!$BI185)*100</f>
        <v>14.494736018819825</v>
      </c>
      <c r="BD185" s="42">
        <f>('SECA - Vetor de Impacto'!BD186/'Contribuição - SECA'!$BI185)*100</f>
        <v>19.387783648493073</v>
      </c>
      <c r="BE185" s="42">
        <f>('SECA - Vetor de Impacto'!BE186/'Contribuição - SECA'!$BI185)*100</f>
        <v>16.321836507765543</v>
      </c>
      <c r="BF185" s="42">
        <f>('SECA - Vetor de Impacto'!BF186/'Contribuição - SECA'!$BI185)*100</f>
        <v>19.480189435169223</v>
      </c>
      <c r="BG185" s="42">
        <f>('SECA - Vetor de Impacto'!BG186/'Contribuição - SECA'!$BI185)*100</f>
        <v>16.074685967843433</v>
      </c>
      <c r="BH185" s="42">
        <f>('SECA - Vetor de Impacto'!BH186/'Contribuição - SECA'!$BI185)*100</f>
        <v>14.240768421908911</v>
      </c>
      <c r="BI185" s="77">
        <f>SUM('SECA - Vetor de Impacto'!BC186:BH186)</f>
        <v>2.779578472214729</v>
      </c>
      <c r="BJ185" s="77">
        <f t="shared" si="14"/>
        <v>100.00000000000001</v>
      </c>
      <c r="BL185" s="42">
        <f>('SECA - Vetor de Impacto'!AH186/'Contribuição - SECA'!$BY185)*100</f>
        <v>3.3437446284011414</v>
      </c>
      <c r="BM185" s="42">
        <f>('SECA - Vetor de Impacto'!AI186/'Contribuição - SECA'!$BY185)*100</f>
        <v>11.444674608383316</v>
      </c>
      <c r="BN185" s="42">
        <f>('SECA - Vetor de Impacto'!AJ186/'Contribuição - SECA'!$BY185)*100</f>
        <v>8.4779806657238055</v>
      </c>
      <c r="BO185" s="42">
        <f>('SECA - Vetor de Impacto'!AK186/'Contribuição - SECA'!$BY185)*100</f>
        <v>8.8976890164756952</v>
      </c>
      <c r="BP185" s="42">
        <f>('SECA - Vetor de Impacto'!AL186/'Contribuição - SECA'!$BY185)*100</f>
        <v>3.6562489415264086</v>
      </c>
      <c r="BQ185" s="42">
        <f>('SECA - Vetor de Impacto'!AM186/'Contribuição - SECA'!$BY185)*100</f>
        <v>8.1129585192722953</v>
      </c>
      <c r="BR185" s="42">
        <f>('SECA - Vetor de Impacto'!AN186/'Contribuição - SECA'!$BY185)*100</f>
        <v>8.6296032269108611</v>
      </c>
      <c r="BS185" s="42">
        <f>('SECA - Vetor de Impacto'!AO186/'Contribuição - SECA'!$BY185)*100</f>
        <v>1.9674100350979551</v>
      </c>
      <c r="BT185" s="42">
        <f>('SECA - Vetor de Impacto'!AP186/'Contribuição - SECA'!$BY185)*100</f>
        <v>6.8203028843110607</v>
      </c>
      <c r="BU185" s="42">
        <f>('SECA - Vetor de Impacto'!AQ186/'Contribuição - SECA'!$BY185)*100</f>
        <v>13.697495370025498</v>
      </c>
      <c r="BV185" s="42">
        <f>('SECA - Vetor de Impacto'!AR186/'Contribuição - SECA'!$BY185)*100</f>
        <v>1.7961522091428397</v>
      </c>
      <c r="BW185" s="42">
        <f>('SECA - Vetor de Impacto'!AS186/'Contribuição - SECA'!$BY185)*100</f>
        <v>10.872559755622555</v>
      </c>
      <c r="BX185" s="42">
        <f>('SECA - Vetor de Impacto'!AT186/'Contribuição - SECA'!$BY185)*100</f>
        <v>12.283180139106575</v>
      </c>
      <c r="BY185" s="77">
        <f>SUM('SECA - Vetor de Impacto'!AH186:AT186)</f>
        <v>6.711349009553448</v>
      </c>
      <c r="BZ185" s="77">
        <f t="shared" si="15"/>
        <v>100.00000000000001</v>
      </c>
      <c r="CA185" s="42">
        <f>('SECA - Vetor de Impacto'!AU186/'Contribuição - SECA'!$CI185)*100</f>
        <v>1.5563133712743957</v>
      </c>
      <c r="CB185" s="42">
        <f>('SECA - Vetor de Impacto'!AV186/'Contribuição - SECA'!$CI185)*100</f>
        <v>0</v>
      </c>
      <c r="CC185" s="42">
        <f>('SECA - Vetor de Impacto'!AW186/'Contribuição - SECA'!$CI185)*100</f>
        <v>21.56953063000573</v>
      </c>
      <c r="CD185" s="42">
        <f>('SECA - Vetor de Impacto'!AX186/'Contribuição - SECA'!$CI185)*100</f>
        <v>7.189843543335245</v>
      </c>
      <c r="CE185" s="42">
        <f>('SECA - Vetor de Impacto'!AY186/'Contribuição - SECA'!$CI185)*100</f>
        <v>21.56953063000573</v>
      </c>
      <c r="CF185" s="42">
        <f>('SECA - Vetor de Impacto'!AZ186/'Contribuição - SECA'!$CI185)*100</f>
        <v>21.56953063000573</v>
      </c>
      <c r="CG185" s="42">
        <f>('SECA - Vetor de Impacto'!BA186/'Contribuição - SECA'!$CI185)*100</f>
        <v>12.582226200836672</v>
      </c>
      <c r="CH185" s="42">
        <f>('SECA - Vetor de Impacto'!BB186/'Contribuição - SECA'!$CI185)*100</f>
        <v>13.963024994536505</v>
      </c>
      <c r="CI185" s="77">
        <f>SUM('SECA - Vetor de Impacto'!AU186:BB186)</f>
        <v>4.6361694983241017</v>
      </c>
      <c r="CJ185" s="77">
        <f t="shared" si="16"/>
        <v>100.00000000000001</v>
      </c>
    </row>
    <row r="186" spans="1:88" x14ac:dyDescent="0.25">
      <c r="A186" s="34" t="s">
        <v>1237</v>
      </c>
      <c r="B186" s="34" t="s">
        <v>1238</v>
      </c>
      <c r="C186" s="42">
        <v>3.4921051014103601</v>
      </c>
      <c r="D186" s="42">
        <v>3.2624841171911148</v>
      </c>
      <c r="E186" s="42">
        <v>4.1088561327060837</v>
      </c>
      <c r="F186" s="42">
        <v>4.2332831184063169</v>
      </c>
      <c r="G186" s="42">
        <v>0.60627648795819811</v>
      </c>
      <c r="H186" s="42">
        <v>5.0035489407358407</v>
      </c>
      <c r="I186" s="42">
        <v>3.5795147745747786</v>
      </c>
      <c r="J186" s="42">
        <v>2.7585887303337917</v>
      </c>
      <c r="K186" s="42">
        <v>2.1152852306581895</v>
      </c>
      <c r="L186" s="42">
        <v>5.4007510916336452</v>
      </c>
      <c r="M186" s="42">
        <v>4.2368204572831312</v>
      </c>
      <c r="N186" s="42">
        <v>5.2967242893384583</v>
      </c>
      <c r="O186" s="42">
        <v>5.5020312664505573</v>
      </c>
      <c r="P186" s="42">
        <v>0.18233836346172558</v>
      </c>
      <c r="Q186" s="42">
        <v>0</v>
      </c>
      <c r="R186" s="42">
        <v>6.4693651356218655</v>
      </c>
      <c r="S186" s="42">
        <v>4.3129100904145776</v>
      </c>
      <c r="T186" s="42">
        <v>6.4693651356218655</v>
      </c>
      <c r="U186" s="42">
        <v>6.4693651356218655</v>
      </c>
      <c r="V186" s="42">
        <v>3.2346825678109319</v>
      </c>
      <c r="W186" s="42">
        <v>3.9845011684355698</v>
      </c>
      <c r="X186" s="42">
        <v>1.4658547724652808</v>
      </c>
      <c r="Y186" s="42">
        <v>4.0719099730635806</v>
      </c>
      <c r="Z186" s="42">
        <v>3.5301709511275337</v>
      </c>
      <c r="AA186" s="42">
        <v>3.8127248654105501</v>
      </c>
      <c r="AB186" s="42">
        <v>3.1658595344532534</v>
      </c>
      <c r="AC186" s="42">
        <v>3.2346825678109341</v>
      </c>
      <c r="AD186" s="74">
        <f t="shared" si="17"/>
        <v>99.999999999999986</v>
      </c>
      <c r="AF186" s="42">
        <f>('SECA - Vetor de Impacto'!AH187/'Contribuição - SECA'!$BA186)*100</f>
        <v>4.3262600740797117</v>
      </c>
      <c r="AG186" s="42">
        <f>('SECA - Vetor de Impacto'!AI187/'Contribuição - SECA'!$BA186)*100</f>
        <v>4.0417897997465015</v>
      </c>
      <c r="AH186" s="42">
        <f>('SECA - Vetor de Impacto'!AJ187/'Contribuição - SECA'!$BA186)*100</f>
        <v>5.0903336872320075</v>
      </c>
      <c r="AI186" s="42">
        <f>('SECA - Vetor de Impacto'!AK187/'Contribuição - SECA'!$BA186)*100</f>
        <v>5.2444823983219448</v>
      </c>
      <c r="AJ186" s="42">
        <f>('SECA - Vetor de Impacto'!AL187/'Contribuição - SECA'!$BA186)*100</f>
        <v>0.75109702816433122</v>
      </c>
      <c r="AK186" s="42">
        <f>('SECA - Vetor de Impacto'!AM187/'Contribuição - SECA'!$BA186)*100</f>
        <v>6.1987406971991881</v>
      </c>
      <c r="AL186" s="42">
        <f>('SECA - Vetor de Impacto'!AN187/'Contribuição - SECA'!$BA186)*100</f>
        <v>4.434549191422386</v>
      </c>
      <c r="AM186" s="42">
        <f>('SECA - Vetor de Impacto'!AO187/'Contribuição - SECA'!$BA186)*100</f>
        <v>3.4175295239623171</v>
      </c>
      <c r="AN186" s="42">
        <f>('SECA - Vetor de Impacto'!AP187/'Contribuição - SECA'!$BA186)*100</f>
        <v>2.6205608860372167</v>
      </c>
      <c r="AO186" s="42">
        <f>('SECA - Vetor de Impacto'!AQ187/'Contribuição - SECA'!$BA186)*100</f>
        <v>6.6908220512437016</v>
      </c>
      <c r="AP186" s="42">
        <f>('SECA - Vetor de Impacto'!AR187/'Contribuição - SECA'!$BA186)*100</f>
        <v>5.2488646971093074</v>
      </c>
      <c r="AQ186" s="42">
        <f>('SECA - Vetor de Impacto'!AS187/'Contribuição - SECA'!$BA186)*100</f>
        <v>6.5619464909914935</v>
      </c>
      <c r="AR186" s="42">
        <f>('SECA - Vetor de Impacto'!AT187/'Contribuição - SECA'!$BA186)*100</f>
        <v>6.8162949003939906</v>
      </c>
      <c r="AS186" s="42">
        <f>('SECA - Vetor de Impacto'!AU187/'Contribuição - SECA'!$BA186)*100</f>
        <v>0.22589331045589303</v>
      </c>
      <c r="AT186" s="42">
        <f>('SECA - Vetor de Impacto'!AV187/'Contribuição - SECA'!$BA186)*100</f>
        <v>0</v>
      </c>
      <c r="AU186" s="42">
        <f>('SECA - Vetor de Impacto'!AW187/'Contribuição - SECA'!$BA186)*100</f>
        <v>8.014694654974889</v>
      </c>
      <c r="AV186" s="42">
        <f>('SECA - Vetor de Impacto'!AX187/'Contribuição - SECA'!$BA186)*100</f>
        <v>5.3431297699832596</v>
      </c>
      <c r="AW186" s="42">
        <f>('SECA - Vetor de Impacto'!AY187/'Contribuição - SECA'!$BA186)*100</f>
        <v>8.014694654974889</v>
      </c>
      <c r="AX186" s="42">
        <f>('SECA - Vetor de Impacto'!AZ187/'Contribuição - SECA'!$BA186)*100</f>
        <v>8.014694654974889</v>
      </c>
      <c r="AY186" s="42">
        <f>('SECA - Vetor de Impacto'!BA187/'Contribuição - SECA'!$BA186)*100</f>
        <v>4.0073473274874436</v>
      </c>
      <c r="AZ186" s="42">
        <f>('SECA - Vetor de Impacto'!BB187/'Contribuição - SECA'!$BA186)*100</f>
        <v>4.9362742012446423</v>
      </c>
      <c r="BA186" s="77">
        <f>SUM('SECA - Vetor de Impacto'!AH187:BB187)</f>
        <v>12.477081698668071</v>
      </c>
      <c r="BB186" s="77">
        <f t="shared" si="13"/>
        <v>100</v>
      </c>
      <c r="BC186" s="42">
        <f>('SECA - Vetor de Impacto'!BC187/'Contribuição - SECA'!$BI186)*100</f>
        <v>7.6025069493046136</v>
      </c>
      <c r="BD186" s="42">
        <f>('SECA - Vetor de Impacto'!BD187/'Contribuição - SECA'!$BI186)*100</f>
        <v>21.118547654687159</v>
      </c>
      <c r="BE186" s="42">
        <f>('SECA - Vetor de Impacto'!BE187/'Contribuição - SECA'!$BI186)*100</f>
        <v>18.308873220123871</v>
      </c>
      <c r="BF186" s="42">
        <f>('SECA - Vetor de Impacto'!BF187/'Contribuição - SECA'!$BI186)*100</f>
        <v>19.774310408882439</v>
      </c>
      <c r="BG186" s="42">
        <f>('SECA - Vetor de Impacto'!BG187/'Contribuição - SECA'!$BI186)*100</f>
        <v>16.419409046043949</v>
      </c>
      <c r="BH186" s="42">
        <f>('SECA - Vetor de Impacto'!BH187/'Contribuição - SECA'!$BI186)*100</f>
        <v>16.776352720957956</v>
      </c>
      <c r="BI186" s="77">
        <f>SUM('SECA - Vetor de Impacto'!BC187:BH187)</f>
        <v>2.9803855958236518</v>
      </c>
      <c r="BJ186" s="77">
        <f t="shared" si="14"/>
        <v>100</v>
      </c>
      <c r="BL186" s="42">
        <f>('SECA - Vetor de Impacto'!AH187/'Contribuição - SECA'!$BY186)*100</f>
        <v>7.0410640151165316</v>
      </c>
      <c r="BM186" s="42">
        <f>('SECA - Vetor de Impacto'!AI187/'Contribuição - SECA'!$BY186)*100</f>
        <v>6.5780836631079964</v>
      </c>
      <c r="BN186" s="42">
        <f>('SECA - Vetor de Impacto'!AJ187/'Contribuição - SECA'!$BY186)*100</f>
        <v>8.2846071979916651</v>
      </c>
      <c r="BO186" s="42">
        <f>('SECA - Vetor de Impacto'!AK187/'Contribuição - SECA'!$BY186)*100</f>
        <v>8.5354869241400841</v>
      </c>
      <c r="BP186" s="42">
        <f>('SECA - Vetor de Impacto'!AL187/'Contribuição - SECA'!$BY186)*100</f>
        <v>1.2224235636120009</v>
      </c>
      <c r="BQ186" s="42">
        <f>('SECA - Vetor de Impacto'!AM187/'Contribuição - SECA'!$BY186)*100</f>
        <v>10.088559012803213</v>
      </c>
      <c r="BR186" s="42">
        <f>('SECA - Vetor de Impacto'!AN187/'Contribuição - SECA'!$BY186)*100</f>
        <v>7.2173064495273733</v>
      </c>
      <c r="BS186" s="42">
        <f>('SECA - Vetor de Impacto'!AO187/'Contribuição - SECA'!$BY186)*100</f>
        <v>5.5620891346639922</v>
      </c>
      <c r="BT186" s="42">
        <f>('SECA - Vetor de Impacto'!AP187/'Contribuição - SECA'!$BY186)*100</f>
        <v>4.2650087230420564</v>
      </c>
      <c r="BU186" s="42">
        <f>('SECA - Vetor de Impacto'!AQ187/'Contribuição - SECA'!$BY186)*100</f>
        <v>10.88943003191541</v>
      </c>
      <c r="BV186" s="42">
        <f>('SECA - Vetor de Impacto'!AR187/'Contribuição - SECA'!$BY186)*100</f>
        <v>8.5426191921421992</v>
      </c>
      <c r="BW186" s="42">
        <f>('SECA - Vetor de Impacto'!AS187/'Contribuição - SECA'!$BY186)*100</f>
        <v>10.679682801240006</v>
      </c>
      <c r="BX186" s="42">
        <f>('SECA - Vetor de Impacto'!AT187/'Contribuição - SECA'!$BY186)*100</f>
        <v>11.093639290697475</v>
      </c>
      <c r="BY186" s="77">
        <f>SUM('SECA - Vetor de Impacto'!AH187:AT187)</f>
        <v>7.6663271741444285</v>
      </c>
      <c r="BZ186" s="77">
        <f t="shared" si="15"/>
        <v>100</v>
      </c>
      <c r="CA186" s="42">
        <f>('SECA - Vetor de Impacto'!AU187/'Contribuição - SECA'!$CI186)*100</f>
        <v>0.58587260592346535</v>
      </c>
      <c r="CB186" s="42">
        <f>('SECA - Vetor de Impacto'!AV187/'Contribuição - SECA'!$CI186)*100</f>
        <v>0</v>
      </c>
      <c r="CC186" s="42">
        <f>('SECA - Vetor de Impacto'!AW187/'Contribuição - SECA'!$CI186)*100</f>
        <v>20.786760058164042</v>
      </c>
      <c r="CD186" s="42">
        <f>('SECA - Vetor de Impacto'!AX187/'Contribuição - SECA'!$CI186)*100</f>
        <v>13.857840038776029</v>
      </c>
      <c r="CE186" s="42">
        <f>('SECA - Vetor de Impacto'!AY187/'Contribuição - SECA'!$CI186)*100</f>
        <v>20.786760058164042</v>
      </c>
      <c r="CF186" s="42">
        <f>('SECA - Vetor de Impacto'!AZ187/'Contribuição - SECA'!$CI186)*100</f>
        <v>20.786760058164042</v>
      </c>
      <c r="CG186" s="42">
        <f>('SECA - Vetor de Impacto'!BA187/'Contribuição - SECA'!$CI186)*100</f>
        <v>10.393380029082019</v>
      </c>
      <c r="CH186" s="42">
        <f>('SECA - Vetor de Impacto'!BB187/'Contribuição - SECA'!$CI186)*100</f>
        <v>12.802627151726369</v>
      </c>
      <c r="CI186" s="77">
        <f>SUM('SECA - Vetor de Impacto'!AU187:BB187)</f>
        <v>4.8107545245236425</v>
      </c>
      <c r="CJ186" s="77">
        <f t="shared" si="16"/>
        <v>100.00000000000001</v>
      </c>
    </row>
    <row r="187" spans="1:88" x14ac:dyDescent="0.25">
      <c r="A187" s="34" t="s">
        <v>1239</v>
      </c>
      <c r="B187" s="34" t="s">
        <v>1240</v>
      </c>
      <c r="C187" s="42">
        <v>5.4546898988555146</v>
      </c>
      <c r="D187" s="42">
        <v>0.71098722744378051</v>
      </c>
      <c r="E187" s="42">
        <v>5.5903548636052172</v>
      </c>
      <c r="F187" s="42">
        <v>4.9007266412083021</v>
      </c>
      <c r="G187" s="42">
        <v>1.510876070634553</v>
      </c>
      <c r="H187" s="42">
        <v>3.7763627311211856</v>
      </c>
      <c r="I187" s="42">
        <v>3.7434311067186403</v>
      </c>
      <c r="J187" s="42">
        <v>2.4854790630647954</v>
      </c>
      <c r="K187" s="42">
        <v>4.5315535607546034</v>
      </c>
      <c r="L187" s="42">
        <v>4.0622097922120739</v>
      </c>
      <c r="M187" s="42">
        <v>4.2812879292419641</v>
      </c>
      <c r="N187" s="42">
        <v>3.907352310234637</v>
      </c>
      <c r="O187" s="42">
        <v>3.9194384385379233</v>
      </c>
      <c r="P187" s="42">
        <v>1.0439832231531092</v>
      </c>
      <c r="Q187" s="42">
        <v>0</v>
      </c>
      <c r="R187" s="42">
        <v>6.6143794209772171</v>
      </c>
      <c r="S187" s="42">
        <v>2.2047931403257395</v>
      </c>
      <c r="T187" s="42">
        <v>0</v>
      </c>
      <c r="U187" s="42">
        <v>6.6143794209772171</v>
      </c>
      <c r="V187" s="42">
        <v>1.6535948552443054</v>
      </c>
      <c r="W187" s="42">
        <v>5.1583839509507881</v>
      </c>
      <c r="X187" s="42">
        <v>1.3438305297439934</v>
      </c>
      <c r="Y187" s="42">
        <v>5.4241311961227057</v>
      </c>
      <c r="Z187" s="42">
        <v>6.4186750662417555</v>
      </c>
      <c r="AA187" s="42">
        <v>5.7478336397191407</v>
      </c>
      <c r="AB187" s="42">
        <v>3.9404813571779167</v>
      </c>
      <c r="AC187" s="42">
        <v>4.9607845657329124</v>
      </c>
      <c r="AD187" s="74">
        <f t="shared" si="17"/>
        <v>100</v>
      </c>
      <c r="AF187" s="42">
        <f>('SECA - Vetor de Impacto'!AH188/'Contribuição - SECA'!$BA187)*100</f>
        <v>7.5587134452991522</v>
      </c>
      <c r="AG187" s="42">
        <f>('SECA - Vetor de Impacto'!AI188/'Contribuição - SECA'!$BA187)*100</f>
        <v>0.98523450739937679</v>
      </c>
      <c r="AH187" s="42">
        <f>('SECA - Vetor de Impacto'!AJ188/'Contribuição - SECA'!$BA187)*100</f>
        <v>7.7467081089966747</v>
      </c>
      <c r="AI187" s="42">
        <f>('SECA - Vetor de Impacto'!AK188/'Contribuição - SECA'!$BA187)*100</f>
        <v>6.7910713608869369</v>
      </c>
      <c r="AJ187" s="42">
        <f>('SECA - Vetor de Impacto'!AL188/'Contribuição - SECA'!$BA187)*100</f>
        <v>2.0936624228046972</v>
      </c>
      <c r="AK187" s="42">
        <f>('SECA - Vetor de Impacto'!AM188/'Contribuição - SECA'!$BA187)*100</f>
        <v>5.2330094431291929</v>
      </c>
      <c r="AL187" s="42">
        <f>('SECA - Vetor de Impacto'!AN188/'Contribuição - SECA'!$BA187)*100</f>
        <v>5.187375187697131</v>
      </c>
      <c r="AM187" s="42">
        <f>('SECA - Vetor de Impacto'!AO188/'Contribuição - SECA'!$BA187)*100</f>
        <v>3.4441965281911333</v>
      </c>
      <c r="AN187" s="42">
        <f>('SECA - Vetor de Impacto'!AP188/'Contribuição - SECA'!$BA187)*100</f>
        <v>6.2794980948331931</v>
      </c>
      <c r="AO187" s="42">
        <f>('SECA - Vetor de Impacto'!AQ188/'Contribuição - SECA'!$BA187)*100</f>
        <v>5.6291155580561458</v>
      </c>
      <c r="AP187" s="42">
        <f>('SECA - Vetor de Impacto'!AR188/'Contribuição - SECA'!$BA187)*100</f>
        <v>5.932698143069155</v>
      </c>
      <c r="AQ187" s="42">
        <f>('SECA - Vetor de Impacto'!AS188/'Contribuição - SECA'!$BA187)*100</f>
        <v>5.4145252966787529</v>
      </c>
      <c r="AR187" s="42">
        <f>('SECA - Vetor de Impacto'!AT188/'Contribuição - SECA'!$BA187)*100</f>
        <v>5.431273376258277</v>
      </c>
      <c r="AS187" s="42">
        <f>('SECA - Vetor de Impacto'!AU188/'Contribuição - SECA'!$BA187)*100</f>
        <v>1.4466761945843798</v>
      </c>
      <c r="AT187" s="42">
        <f>('SECA - Vetor de Impacto'!AV188/'Contribuição - SECA'!$BA187)*100</f>
        <v>0</v>
      </c>
      <c r="AU187" s="42">
        <f>('SECA - Vetor de Impacto'!AW188/'Contribuição - SECA'!$BA187)*100</f>
        <v>9.1657270328310592</v>
      </c>
      <c r="AV187" s="42">
        <f>('SECA - Vetor de Impacto'!AX188/'Contribuição - SECA'!$BA187)*100</f>
        <v>3.0552423442770205</v>
      </c>
      <c r="AW187" s="42">
        <f>('SECA - Vetor de Impacto'!AY188/'Contribuição - SECA'!$BA187)*100</f>
        <v>0</v>
      </c>
      <c r="AX187" s="42">
        <f>('SECA - Vetor de Impacto'!AZ188/'Contribuição - SECA'!$BA187)*100</f>
        <v>9.1657270328310592</v>
      </c>
      <c r="AY187" s="42">
        <f>('SECA - Vetor de Impacto'!BA188/'Contribuição - SECA'!$BA187)*100</f>
        <v>2.2914317582077661</v>
      </c>
      <c r="AZ187" s="42">
        <f>('SECA - Vetor de Impacto'!BB188/'Contribuição - SECA'!$BA187)*100</f>
        <v>7.1481141639688799</v>
      </c>
      <c r="BA187" s="77">
        <f>SUM('SECA - Vetor de Impacto'!AH188:BB188)</f>
        <v>10.91020926564868</v>
      </c>
      <c r="BB187" s="77">
        <f t="shared" si="13"/>
        <v>99.999999999999986</v>
      </c>
      <c r="BC187" s="42">
        <f>('SECA - Vetor de Impacto'!BC188/'Contribuição - SECA'!$BI187)*100</f>
        <v>4.8277168335632545</v>
      </c>
      <c r="BD187" s="42">
        <f>('SECA - Vetor de Impacto'!BD188/'Contribuição - SECA'!$BI187)*100</f>
        <v>19.486214149313732</v>
      </c>
      <c r="BE187" s="42">
        <f>('SECA - Vetor de Impacto'!BE188/'Contribuição - SECA'!$BI187)*100</f>
        <v>23.0591171882152</v>
      </c>
      <c r="BF187" s="42">
        <f>('SECA - Vetor de Impacto'!BF188/'Contribuição - SECA'!$BI187)*100</f>
        <v>20.649116540222934</v>
      </c>
      <c r="BG187" s="42">
        <f>('SECA - Vetor de Impacto'!BG188/'Contribuição - SECA'!$BI187)*100</f>
        <v>14.156195859022555</v>
      </c>
      <c r="BH187" s="42">
        <f>('SECA - Vetor de Impacto'!BH188/'Contribuição - SECA'!$BI187)*100</f>
        <v>17.821639429662323</v>
      </c>
      <c r="BI187" s="77">
        <f>SUM('SECA - Vetor de Impacto'!BC188:BH188)</f>
        <v>4.2083670414277412</v>
      </c>
      <c r="BJ187" s="77">
        <f t="shared" si="14"/>
        <v>100.00000000000001</v>
      </c>
      <c r="BL187" s="42">
        <f>('SECA - Vetor de Impacto'!AH188/'Contribuição - SECA'!$BY187)*100</f>
        <v>11.160548012509645</v>
      </c>
      <c r="BM187" s="42">
        <f>('SECA - Vetor de Impacto'!AI188/'Contribuição - SECA'!$BY187)*100</f>
        <v>1.4547127765837478</v>
      </c>
      <c r="BN187" s="42">
        <f>('SECA - Vetor de Impacto'!AJ188/'Contribuição - SECA'!$BY187)*100</f>
        <v>11.438124809867489</v>
      </c>
      <c r="BO187" s="42">
        <f>('SECA - Vetor de Impacto'!AK188/'Contribuição - SECA'!$BY187)*100</f>
        <v>10.027113546246923</v>
      </c>
      <c r="BP187" s="42">
        <f>('SECA - Vetor de Impacto'!AL188/'Contribuição - SECA'!$BY187)*100</f>
        <v>3.0913223739459164</v>
      </c>
      <c r="BQ187" s="42">
        <f>('SECA - Vetor de Impacto'!AM188/'Contribuição - SECA'!$BY187)*100</f>
        <v>7.7266129431433015</v>
      </c>
      <c r="BR187" s="42">
        <f>('SECA - Vetor de Impacto'!AN188/'Contribuição - SECA'!$BY187)*100</f>
        <v>7.6592333153203418</v>
      </c>
      <c r="BS187" s="42">
        <f>('SECA - Vetor de Impacto'!AO188/'Contribuição - SECA'!$BY187)*100</f>
        <v>5.0854052075888507</v>
      </c>
      <c r="BT187" s="42">
        <f>('SECA - Vetor de Impacto'!AP188/'Contribuição - SECA'!$BY187)*100</f>
        <v>9.271768335844758</v>
      </c>
      <c r="BU187" s="42">
        <f>('SECA - Vetor de Impacto'!AQ188/'Contribuição - SECA'!$BY187)*100</f>
        <v>8.311469261044893</v>
      </c>
      <c r="BV187" s="42">
        <f>('SECA - Vetor de Impacto'!AR188/'Contribuição - SECA'!$BY187)*100</f>
        <v>8.7597132698062818</v>
      </c>
      <c r="BW187" s="42">
        <f>('SECA - Vetor de Impacto'!AS188/'Contribuição - SECA'!$BY187)*100</f>
        <v>7.9946236850813239</v>
      </c>
      <c r="BX187" s="42">
        <f>('SECA - Vetor de Impacto'!AT188/'Contribuição - SECA'!$BY187)*100</f>
        <v>8.0193524630165243</v>
      </c>
      <c r="BY187" s="77">
        <f>SUM('SECA - Vetor de Impacto'!AH188:AT188)</f>
        <v>7.3891663182533875</v>
      </c>
      <c r="BZ187" s="77">
        <f t="shared" si="15"/>
        <v>100</v>
      </c>
      <c r="CA187" s="42">
        <f>('SECA - Vetor de Impacto'!AU188/'Contribuição - SECA'!$CI187)*100</f>
        <v>4.482632066224534</v>
      </c>
      <c r="CB187" s="42">
        <f>('SECA - Vetor de Impacto'!AV188/'Contribuição - SECA'!$CI187)*100</f>
        <v>0</v>
      </c>
      <c r="CC187" s="42">
        <f>('SECA - Vetor de Impacto'!AW188/'Contribuição - SECA'!$CI187)*100</f>
        <v>28.400676019579794</v>
      </c>
      <c r="CD187" s="42">
        <f>('SECA - Vetor de Impacto'!AX188/'Contribuição - SECA'!$CI187)*100</f>
        <v>9.4668920065266011</v>
      </c>
      <c r="CE187" s="42">
        <f>('SECA - Vetor de Impacto'!AY188/'Contribuição - SECA'!$CI187)*100</f>
        <v>0</v>
      </c>
      <c r="CF187" s="42">
        <f>('SECA - Vetor de Impacto'!AZ188/'Contribuição - SECA'!$CI187)*100</f>
        <v>28.400676019579794</v>
      </c>
      <c r="CG187" s="42">
        <f>('SECA - Vetor de Impacto'!BA188/'Contribuição - SECA'!$CI187)*100</f>
        <v>7.1001690048949548</v>
      </c>
      <c r="CH187" s="42">
        <f>('SECA - Vetor de Impacto'!BB188/'Contribuição - SECA'!$CI187)*100</f>
        <v>22.148954883194321</v>
      </c>
      <c r="CI187" s="77">
        <f>SUM('SECA - Vetor de Impacto'!AU188:BB188)</f>
        <v>3.5210429473952907</v>
      </c>
      <c r="CJ187" s="77">
        <f t="shared" si="16"/>
        <v>100</v>
      </c>
    </row>
    <row r="188" spans="1:88" x14ac:dyDescent="0.25">
      <c r="AF188" s="66"/>
      <c r="AG188" s="66"/>
      <c r="AH188" s="66"/>
      <c r="AI188" s="66"/>
      <c r="AJ188" s="66"/>
      <c r="AK188" s="66"/>
      <c r="AL188" s="66"/>
      <c r="AM188" s="66"/>
      <c r="AN188" s="66"/>
      <c r="AO188" s="66"/>
      <c r="AP188" s="66"/>
      <c r="AQ188" s="66"/>
      <c r="AR188" s="66"/>
      <c r="AS188" s="66"/>
      <c r="AT188" s="66"/>
      <c r="AU188" s="66"/>
      <c r="AV188" s="66"/>
      <c r="AW188" s="66"/>
      <c r="AX188" s="66"/>
      <c r="AY188" s="66"/>
      <c r="AZ188" s="66"/>
    </row>
    <row r="189" spans="1:88" x14ac:dyDescent="0.25">
      <c r="AF189" s="66"/>
      <c r="AG189" s="66"/>
      <c r="AH189" s="66"/>
      <c r="AI189" s="66"/>
      <c r="AJ189" s="66"/>
      <c r="AK189" s="66"/>
      <c r="AL189" s="66"/>
      <c r="AM189" s="66"/>
      <c r="AN189" s="66"/>
      <c r="AO189" s="66"/>
      <c r="AP189" s="66"/>
      <c r="AQ189" s="66"/>
      <c r="AR189" s="66"/>
      <c r="AS189" s="66"/>
      <c r="AT189" s="66"/>
      <c r="AU189" s="66"/>
      <c r="AV189" s="66"/>
      <c r="AW189" s="66"/>
      <c r="AX189" s="66"/>
      <c r="AY189" s="66"/>
      <c r="AZ189" s="66"/>
    </row>
    <row r="190" spans="1:88" x14ac:dyDescent="0.25">
      <c r="AF190" s="66"/>
      <c r="AG190" s="66"/>
      <c r="AH190" s="66"/>
      <c r="AI190" s="66"/>
      <c r="AJ190" s="66"/>
      <c r="AK190" s="66"/>
      <c r="AL190" s="66"/>
      <c r="AM190" s="66"/>
      <c r="AN190" s="66"/>
      <c r="AO190" s="66"/>
      <c r="AP190" s="66"/>
      <c r="AQ190" s="66"/>
      <c r="AR190" s="66"/>
      <c r="AS190" s="66"/>
      <c r="AT190" s="66"/>
      <c r="AU190" s="66"/>
      <c r="AV190" s="66"/>
      <c r="AW190" s="66"/>
      <c r="AX190" s="66"/>
      <c r="AY190" s="66"/>
      <c r="AZ190" s="66"/>
    </row>
    <row r="191" spans="1:88" ht="23.25" customHeight="1" x14ac:dyDescent="0.25">
      <c r="A191" s="34"/>
      <c r="B191" s="35"/>
      <c r="C191" s="125" t="s">
        <v>833</v>
      </c>
      <c r="D191" s="126"/>
      <c r="E191" s="126"/>
      <c r="F191" s="126"/>
      <c r="G191" s="126"/>
      <c r="H191" s="126"/>
      <c r="I191" s="126"/>
      <c r="J191" s="126"/>
      <c r="K191" s="126"/>
      <c r="L191" s="126"/>
      <c r="M191" s="126"/>
      <c r="N191" s="126"/>
      <c r="O191" s="126"/>
      <c r="P191" s="126"/>
      <c r="Q191" s="126"/>
      <c r="R191" s="126"/>
      <c r="S191" s="126"/>
      <c r="T191" s="126"/>
      <c r="U191" s="126"/>
      <c r="V191" s="126"/>
      <c r="W191" s="126"/>
      <c r="X191" s="126"/>
      <c r="Y191" s="126"/>
      <c r="Z191" s="126"/>
      <c r="AA191" s="126"/>
      <c r="AB191" s="126"/>
      <c r="AC191" s="126"/>
      <c r="AF191" s="66"/>
      <c r="AG191" s="66"/>
      <c r="AH191" s="66"/>
      <c r="AI191" s="66"/>
      <c r="AJ191" s="66"/>
      <c r="AK191" s="66"/>
      <c r="AL191" s="66"/>
      <c r="AM191" s="66"/>
      <c r="AN191" s="66"/>
      <c r="AO191" s="66"/>
      <c r="AP191" s="66"/>
      <c r="AQ191" s="66"/>
      <c r="AR191" s="66"/>
      <c r="AS191" s="66"/>
      <c r="AT191" s="66"/>
      <c r="AU191" s="66"/>
      <c r="AV191" s="66"/>
      <c r="AW191" s="66"/>
      <c r="AX191" s="66"/>
      <c r="AY191" s="66"/>
      <c r="AZ191" s="66"/>
    </row>
    <row r="192" spans="1:88" ht="33" customHeight="1" x14ac:dyDescent="0.25">
      <c r="A192" s="34"/>
      <c r="B192" s="34"/>
      <c r="C192" s="127" t="s">
        <v>1372</v>
      </c>
      <c r="D192" s="127"/>
      <c r="E192" s="127"/>
      <c r="F192" s="127"/>
      <c r="G192" s="127"/>
      <c r="H192" s="127"/>
      <c r="I192" s="127"/>
      <c r="J192" s="127"/>
      <c r="K192" s="127"/>
      <c r="L192" s="127"/>
      <c r="M192" s="127"/>
      <c r="N192" s="127"/>
      <c r="O192" s="127"/>
      <c r="P192" s="127"/>
      <c r="Q192" s="127"/>
      <c r="R192" s="127"/>
      <c r="S192" s="127"/>
      <c r="T192" s="127"/>
      <c r="U192" s="127"/>
      <c r="V192" s="127"/>
      <c r="W192" s="127"/>
      <c r="X192" s="127"/>
      <c r="Y192" s="127"/>
      <c r="Z192" s="127"/>
      <c r="AA192" s="127"/>
      <c r="AB192" s="127"/>
      <c r="AC192" s="127"/>
      <c r="AF192" s="66"/>
      <c r="AG192" s="66"/>
      <c r="AH192" s="66"/>
      <c r="AI192" s="66"/>
      <c r="AJ192" s="66"/>
      <c r="AK192" s="66"/>
      <c r="AL192" s="66"/>
      <c r="AM192" s="66"/>
      <c r="AN192" s="66"/>
      <c r="AO192" s="66"/>
      <c r="AP192" s="66"/>
      <c r="AQ192" s="66"/>
      <c r="AR192" s="66"/>
      <c r="AS192" s="66"/>
      <c r="AT192" s="66"/>
      <c r="AU192" s="66"/>
      <c r="AV192" s="66"/>
      <c r="AW192" s="66"/>
      <c r="AX192" s="66"/>
      <c r="AY192" s="66"/>
      <c r="AZ192" s="66"/>
    </row>
    <row r="193" spans="1:52" x14ac:dyDescent="0.25">
      <c r="A193" s="41" t="s">
        <v>0</v>
      </c>
      <c r="B193" s="41" t="s">
        <v>1243</v>
      </c>
      <c r="C193" s="56" t="s">
        <v>4</v>
      </c>
      <c r="D193" s="57" t="s">
        <v>10</v>
      </c>
      <c r="E193" s="57" t="s">
        <v>11</v>
      </c>
      <c r="F193" s="63" t="s">
        <v>14</v>
      </c>
      <c r="G193" s="63" t="s">
        <v>17</v>
      </c>
      <c r="H193" s="63" t="s">
        <v>21</v>
      </c>
      <c r="I193" s="63" t="s">
        <v>22</v>
      </c>
      <c r="J193" s="63" t="s">
        <v>23</v>
      </c>
      <c r="K193" s="63" t="s">
        <v>24</v>
      </c>
      <c r="L193" s="63" t="s">
        <v>30</v>
      </c>
      <c r="M193" s="63" t="s">
        <v>32</v>
      </c>
      <c r="N193" s="63" t="s">
        <v>33</v>
      </c>
      <c r="O193" s="63" t="s">
        <v>819</v>
      </c>
      <c r="P193" s="64" t="s">
        <v>37</v>
      </c>
      <c r="Q193" s="64" t="s">
        <v>38</v>
      </c>
      <c r="R193" s="64" t="s">
        <v>39</v>
      </c>
      <c r="S193" s="64" t="s">
        <v>40</v>
      </c>
      <c r="T193" s="64" t="s">
        <v>41</v>
      </c>
      <c r="U193" s="64" t="s">
        <v>42</v>
      </c>
      <c r="V193" s="64" t="s">
        <v>45</v>
      </c>
      <c r="W193" s="64" t="s">
        <v>46</v>
      </c>
      <c r="X193" s="65" t="s">
        <v>807</v>
      </c>
      <c r="Y193" s="65" t="s">
        <v>808</v>
      </c>
      <c r="Z193" s="65" t="s">
        <v>809</v>
      </c>
      <c r="AA193" s="65" t="s">
        <v>810</v>
      </c>
      <c r="AB193" s="65" t="s">
        <v>811</v>
      </c>
      <c r="AC193" s="65" t="s">
        <v>812</v>
      </c>
      <c r="AF193" s="66"/>
      <c r="AG193" s="66"/>
      <c r="AH193" s="66"/>
      <c r="AI193" s="66"/>
      <c r="AJ193" s="66"/>
      <c r="AK193" s="66"/>
      <c r="AL193" s="66"/>
      <c r="AM193" s="66"/>
      <c r="AN193" s="66"/>
      <c r="AO193" s="66"/>
      <c r="AP193" s="66"/>
      <c r="AQ193" s="66"/>
      <c r="AR193" s="66"/>
      <c r="AS193" s="66"/>
      <c r="AT193" s="66"/>
      <c r="AU193" s="66"/>
      <c r="AV193" s="66"/>
      <c r="AW193" s="66"/>
      <c r="AX193" s="66"/>
      <c r="AY193" s="66"/>
      <c r="AZ193" s="66"/>
    </row>
    <row r="194" spans="1:52" x14ac:dyDescent="0.25">
      <c r="A194" s="34" t="s">
        <v>873</v>
      </c>
      <c r="B194" s="34" t="s">
        <v>874</v>
      </c>
      <c r="C194" s="42">
        <v>3.8523999033837377</v>
      </c>
      <c r="D194" s="42">
        <v>2.9019338966648491</v>
      </c>
      <c r="E194" s="42">
        <v>4.0800338767176862</v>
      </c>
      <c r="F194" s="42">
        <v>4.695813088880529</v>
      </c>
      <c r="G194" s="42">
        <v>0.38311064900632619</v>
      </c>
      <c r="H194" s="42">
        <v>5.6636524278101046</v>
      </c>
      <c r="I194" s="42">
        <v>5.6636524278101046</v>
      </c>
      <c r="J194" s="42">
        <v>5.6636524278101046</v>
      </c>
      <c r="K194" s="42">
        <v>5.6636524278101046</v>
      </c>
      <c r="L194" s="42">
        <v>5.6636524278101046</v>
      </c>
      <c r="M194" s="42">
        <v>4.2477393208575798</v>
      </c>
      <c r="N194" s="42">
        <v>3.8470091962483717</v>
      </c>
      <c r="O194" s="42">
        <v>3.1984813986255443</v>
      </c>
      <c r="P194" s="42">
        <v>3.2214848879060596</v>
      </c>
      <c r="Q194" s="42">
        <v>2.9476632441585657</v>
      </c>
      <c r="R194" s="42">
        <v>3.5255449895389472</v>
      </c>
      <c r="S194" s="42">
        <v>2.5305681060428129</v>
      </c>
      <c r="T194" s="42">
        <v>1.5339058658652367</v>
      </c>
      <c r="U194" s="42">
        <v>5.6636524278101046</v>
      </c>
      <c r="V194" s="42">
        <v>4.2477393208575798</v>
      </c>
      <c r="W194" s="42">
        <v>3.8470091962483735</v>
      </c>
      <c r="X194" s="42">
        <v>3.1984813986255434</v>
      </c>
      <c r="Y194" s="42">
        <v>3.2214848879060587</v>
      </c>
      <c r="Z194" s="42">
        <v>2.9476632441585657</v>
      </c>
      <c r="AA194" s="42">
        <v>3.5255449895389472</v>
      </c>
      <c r="AB194" s="42">
        <v>2.5305681060428125</v>
      </c>
      <c r="AC194" s="42">
        <v>1.5339058658652367</v>
      </c>
      <c r="AF194" s="66"/>
      <c r="AG194" s="66"/>
      <c r="AH194" s="66"/>
      <c r="AI194" s="66"/>
      <c r="AJ194" s="66"/>
      <c r="AK194" s="66"/>
      <c r="AL194" s="66"/>
      <c r="AM194" s="66"/>
      <c r="AN194" s="66"/>
      <c r="AO194" s="66"/>
      <c r="AP194" s="66"/>
      <c r="AQ194" s="66"/>
      <c r="AR194" s="66"/>
      <c r="AS194" s="66"/>
      <c r="AT194" s="66"/>
      <c r="AU194" s="66"/>
      <c r="AV194" s="66"/>
      <c r="AW194" s="66"/>
      <c r="AX194" s="66"/>
      <c r="AY194" s="66"/>
      <c r="AZ194" s="66"/>
    </row>
    <row r="195" spans="1:52" x14ac:dyDescent="0.25">
      <c r="A195" s="34" t="s">
        <v>875</v>
      </c>
      <c r="B195" s="34" t="s">
        <v>876</v>
      </c>
      <c r="C195" s="42">
        <v>4.7885984626034217</v>
      </c>
      <c r="D195" s="42">
        <v>4.3903525067243026</v>
      </c>
      <c r="E195" s="42">
        <v>5.1503030235165381</v>
      </c>
      <c r="F195" s="42">
        <v>6.0464935884710309</v>
      </c>
      <c r="G195" s="42">
        <v>0.3842086997453279</v>
      </c>
      <c r="H195" s="42">
        <v>6.4300588051719547</v>
      </c>
      <c r="I195" s="42">
        <v>6.4300588051719547</v>
      </c>
      <c r="J195" s="42">
        <v>6.4300588051719547</v>
      </c>
      <c r="K195" s="42">
        <v>6.4300588051719547</v>
      </c>
      <c r="L195" s="42">
        <v>6.4300588051719547</v>
      </c>
      <c r="M195" s="42">
        <v>6.1621396882897894</v>
      </c>
      <c r="N195" s="42">
        <v>3.0128262955050991</v>
      </c>
      <c r="O195" s="42">
        <v>2.4046294292068637</v>
      </c>
      <c r="P195" s="42">
        <v>2.5751554679081301</v>
      </c>
      <c r="Q195" s="42">
        <v>2.1187485602167246</v>
      </c>
      <c r="R195" s="42">
        <v>2.5542888262644392</v>
      </c>
      <c r="S195" s="42">
        <v>1.3680976181216926</v>
      </c>
      <c r="T195" s="42">
        <v>0.13395955844108276</v>
      </c>
      <c r="U195" s="42">
        <v>6.4300588051719547</v>
      </c>
      <c r="V195" s="42">
        <v>6.1621396882897894</v>
      </c>
      <c r="W195" s="42">
        <v>3.0128262955050982</v>
      </c>
      <c r="X195" s="42">
        <v>2.4046294292068646</v>
      </c>
      <c r="Y195" s="42">
        <v>2.5751554679081301</v>
      </c>
      <c r="Z195" s="42">
        <v>2.1187485602167246</v>
      </c>
      <c r="AA195" s="42">
        <v>2.5542888262644392</v>
      </c>
      <c r="AB195" s="42">
        <v>1.3680976181216913</v>
      </c>
      <c r="AC195" s="42">
        <v>0.13395955844108251</v>
      </c>
      <c r="AF195" s="66"/>
      <c r="AG195" s="66"/>
      <c r="AH195" s="66"/>
      <c r="AI195" s="66"/>
      <c r="AJ195" s="66"/>
      <c r="AK195" s="66"/>
      <c r="AL195" s="66"/>
      <c r="AM195" s="66"/>
      <c r="AN195" s="66"/>
      <c r="AO195" s="66"/>
      <c r="AP195" s="66"/>
      <c r="AQ195" s="66"/>
      <c r="AR195" s="66"/>
      <c r="AS195" s="66"/>
      <c r="AT195" s="66"/>
      <c r="AU195" s="66"/>
      <c r="AV195" s="66"/>
      <c r="AW195" s="66"/>
      <c r="AX195" s="66"/>
      <c r="AY195" s="66"/>
      <c r="AZ195" s="66"/>
    </row>
    <row r="196" spans="1:52" x14ac:dyDescent="0.25">
      <c r="A196" s="34" t="s">
        <v>877</v>
      </c>
      <c r="B196" s="34" t="s">
        <v>878</v>
      </c>
      <c r="C196" s="42">
        <v>4.5600476866245643</v>
      </c>
      <c r="D196" s="42">
        <v>1.507778769197861</v>
      </c>
      <c r="E196" s="42">
        <v>2.1415153293829365</v>
      </c>
      <c r="F196" s="42">
        <v>3.2929565942931522</v>
      </c>
      <c r="G196" s="42">
        <v>2.6397887359639647</v>
      </c>
      <c r="H196" s="42">
        <v>5.3458735360731389</v>
      </c>
      <c r="I196" s="42">
        <v>5.3458735360731389</v>
      </c>
      <c r="J196" s="42">
        <v>5.3458735360731389</v>
      </c>
      <c r="K196" s="42">
        <v>5.3458735360731389</v>
      </c>
      <c r="L196" s="42">
        <v>5.3458735360731389</v>
      </c>
      <c r="M196" s="42">
        <v>1.3364683840182856</v>
      </c>
      <c r="N196" s="42">
        <v>3.7800561301793012</v>
      </c>
      <c r="O196" s="42">
        <v>2.2421742310389385</v>
      </c>
      <c r="P196" s="42">
        <v>3.1383771171724195</v>
      </c>
      <c r="Q196" s="42">
        <v>4.1773010185677419</v>
      </c>
      <c r="R196" s="42">
        <v>4.0014697910311874</v>
      </c>
      <c r="S196" s="42">
        <v>4.094711644651766</v>
      </c>
      <c r="T196" s="42">
        <v>4.1207775173897101</v>
      </c>
      <c r="U196" s="42">
        <v>5.3458735360731389</v>
      </c>
      <c r="V196" s="42">
        <v>1.3364683840182856</v>
      </c>
      <c r="W196" s="42">
        <v>3.7800561301793003</v>
      </c>
      <c r="X196" s="42">
        <v>2.2421742310389421</v>
      </c>
      <c r="Y196" s="42">
        <v>3.1383771171724186</v>
      </c>
      <c r="Z196" s="42">
        <v>4.1773010185677419</v>
      </c>
      <c r="AA196" s="42">
        <v>4.0014697910311874</v>
      </c>
      <c r="AB196" s="42">
        <v>4.0947116446517651</v>
      </c>
      <c r="AC196" s="42">
        <v>4.120777517389711</v>
      </c>
      <c r="AF196" s="66"/>
      <c r="AG196" s="66"/>
      <c r="AH196" s="66"/>
      <c r="AI196" s="66"/>
      <c r="AJ196" s="66"/>
      <c r="AK196" s="66"/>
      <c r="AL196" s="66"/>
      <c r="AM196" s="66"/>
      <c r="AN196" s="66"/>
      <c r="AO196" s="66"/>
      <c r="AP196" s="66"/>
      <c r="AQ196" s="66"/>
      <c r="AR196" s="66"/>
      <c r="AS196" s="66"/>
      <c r="AT196" s="66"/>
      <c r="AU196" s="66"/>
      <c r="AV196" s="66"/>
      <c r="AW196" s="66"/>
      <c r="AX196" s="66"/>
      <c r="AY196" s="66"/>
      <c r="AZ196" s="66"/>
    </row>
    <row r="197" spans="1:52" x14ac:dyDescent="0.25">
      <c r="A197" s="34" t="s">
        <v>879</v>
      </c>
      <c r="B197" s="34" t="s">
        <v>880</v>
      </c>
      <c r="C197" s="42">
        <v>3.3379801302158367</v>
      </c>
      <c r="D197" s="42">
        <v>2.9246719650037312</v>
      </c>
      <c r="E197" s="42">
        <v>4.6432265057892517</v>
      </c>
      <c r="F197" s="42">
        <v>3.7842203084584107</v>
      </c>
      <c r="G197" s="42">
        <v>1.0526136301226037</v>
      </c>
      <c r="H197" s="42">
        <v>0</v>
      </c>
      <c r="I197" s="42">
        <v>0</v>
      </c>
      <c r="J197" s="42">
        <v>3.990035427003197</v>
      </c>
      <c r="K197" s="42">
        <v>5.9850531405047951</v>
      </c>
      <c r="L197" s="42">
        <v>5.9850531405047951</v>
      </c>
      <c r="M197" s="42">
        <v>2.2443949276892998</v>
      </c>
      <c r="N197" s="42">
        <v>4.7159852688434025</v>
      </c>
      <c r="O197" s="42">
        <v>1.7806769674229099</v>
      </c>
      <c r="P197" s="42">
        <v>4.5428423918592751</v>
      </c>
      <c r="Q197" s="42">
        <v>4.7454649314527924</v>
      </c>
      <c r="R197" s="42">
        <v>3.7909539811624904</v>
      </c>
      <c r="S197" s="42">
        <v>5.2210038034190775</v>
      </c>
      <c r="T197" s="42">
        <v>4.1147240340970477</v>
      </c>
      <c r="U197" s="42">
        <v>5.9850531405047951</v>
      </c>
      <c r="V197" s="42">
        <v>2.2443949276892998</v>
      </c>
      <c r="W197" s="42">
        <v>4.7159852688434016</v>
      </c>
      <c r="X197" s="42">
        <v>1.7806769674229119</v>
      </c>
      <c r="Y197" s="42">
        <v>4.5428423918592751</v>
      </c>
      <c r="Z197" s="42">
        <v>4.7454649314527924</v>
      </c>
      <c r="AA197" s="42">
        <v>3.7909539811624904</v>
      </c>
      <c r="AB197" s="42">
        <v>5.2210038034190767</v>
      </c>
      <c r="AC197" s="42">
        <v>4.1147240340970468</v>
      </c>
      <c r="AF197" s="66"/>
      <c r="AG197" s="66"/>
      <c r="AH197" s="66"/>
      <c r="AI197" s="66"/>
      <c r="AJ197" s="66"/>
      <c r="AK197" s="66"/>
      <c r="AL197" s="66"/>
      <c r="AM197" s="66"/>
      <c r="AN197" s="66"/>
      <c r="AO197" s="66"/>
      <c r="AP197" s="66"/>
      <c r="AQ197" s="66"/>
      <c r="AR197" s="66"/>
      <c r="AS197" s="66"/>
      <c r="AT197" s="66"/>
      <c r="AU197" s="66"/>
      <c r="AV197" s="66"/>
      <c r="AW197" s="66"/>
      <c r="AX197" s="66"/>
      <c r="AY197" s="66"/>
      <c r="AZ197" s="66"/>
    </row>
    <row r="198" spans="1:52" x14ac:dyDescent="0.25">
      <c r="A198" s="34" t="s">
        <v>881</v>
      </c>
      <c r="B198" s="34" t="s">
        <v>882</v>
      </c>
      <c r="C198" s="42">
        <v>2.8454315216449211</v>
      </c>
      <c r="D198" s="42">
        <v>3.5973970505029782</v>
      </c>
      <c r="E198" s="42">
        <v>5.4062741677332564</v>
      </c>
      <c r="F198" s="42">
        <v>0.77062866308592959</v>
      </c>
      <c r="G198" s="42">
        <v>3.4366184974786624</v>
      </c>
      <c r="H198" s="42">
        <v>5.7298507655330289</v>
      </c>
      <c r="I198" s="42">
        <v>0</v>
      </c>
      <c r="J198" s="42">
        <v>5.7298507655330289</v>
      </c>
      <c r="K198" s="42">
        <v>5.7298507655330289</v>
      </c>
      <c r="L198" s="42">
        <v>5.7298507655330289</v>
      </c>
      <c r="M198" s="42">
        <v>3.1036691646637236</v>
      </c>
      <c r="N198" s="42">
        <v>5.0013926493399277</v>
      </c>
      <c r="O198" s="42">
        <v>0.59192673197654921</v>
      </c>
      <c r="P198" s="42">
        <v>4.6437296827956764</v>
      </c>
      <c r="Q198" s="42">
        <v>4.6802273350804953</v>
      </c>
      <c r="R198" s="42">
        <v>4.434845229557359</v>
      </c>
      <c r="S198" s="42">
        <v>2.8039695235587163</v>
      </c>
      <c r="T198" s="42">
        <v>2.3874378189720962</v>
      </c>
      <c r="U198" s="42">
        <v>5.7298507655330289</v>
      </c>
      <c r="V198" s="42">
        <v>3.1036691646637236</v>
      </c>
      <c r="W198" s="42">
        <v>5.0013926493399268</v>
      </c>
      <c r="X198" s="42">
        <v>0.59192673197655266</v>
      </c>
      <c r="Y198" s="42">
        <v>4.6437296827956764</v>
      </c>
      <c r="Z198" s="42">
        <v>4.6802273350804953</v>
      </c>
      <c r="AA198" s="42">
        <v>4.434845229557359</v>
      </c>
      <c r="AB198" s="42">
        <v>2.8039695235587159</v>
      </c>
      <c r="AC198" s="42">
        <v>2.3874378189720957</v>
      </c>
      <c r="AF198" s="66"/>
      <c r="AG198" s="66"/>
      <c r="AH198" s="66"/>
      <c r="AI198" s="66"/>
      <c r="AJ198" s="66"/>
      <c r="AK198" s="66"/>
      <c r="AL198" s="66"/>
      <c r="AM198" s="66"/>
      <c r="AN198" s="66"/>
      <c r="AO198" s="66"/>
      <c r="AP198" s="66"/>
      <c r="AQ198" s="66"/>
      <c r="AR198" s="66"/>
      <c r="AS198" s="66"/>
      <c r="AT198" s="66"/>
      <c r="AU198" s="66"/>
      <c r="AV198" s="66"/>
      <c r="AW198" s="66"/>
      <c r="AX198" s="66"/>
      <c r="AY198" s="66"/>
      <c r="AZ198" s="66"/>
    </row>
    <row r="199" spans="1:52" x14ac:dyDescent="0.25">
      <c r="A199" s="34" t="s">
        <v>883</v>
      </c>
      <c r="B199" s="34" t="s">
        <v>884</v>
      </c>
      <c r="C199" s="42">
        <v>3.4844462524733091</v>
      </c>
      <c r="D199" s="42">
        <v>4.4278000632772923</v>
      </c>
      <c r="E199" s="42">
        <v>5.4189348707302996</v>
      </c>
      <c r="F199" s="42">
        <v>4.2184407927470833</v>
      </c>
      <c r="G199" s="42">
        <v>1.247262648244758</v>
      </c>
      <c r="H199" s="42">
        <v>6.0454752403994485</v>
      </c>
      <c r="I199" s="42">
        <v>6.0454752403994485</v>
      </c>
      <c r="J199" s="42">
        <v>2.0151584134664833</v>
      </c>
      <c r="K199" s="42">
        <v>6.0454752403994485</v>
      </c>
      <c r="L199" s="42">
        <v>6.0454752403994485</v>
      </c>
      <c r="M199" s="42">
        <v>5.0378960336662066</v>
      </c>
      <c r="N199" s="42">
        <v>4.8776610654795221</v>
      </c>
      <c r="O199" s="42">
        <v>1.1491399217288161</v>
      </c>
      <c r="P199" s="42">
        <v>4.1102033666631348</v>
      </c>
      <c r="Q199" s="42">
        <v>2.6840541649372494</v>
      </c>
      <c r="R199" s="42">
        <v>2.9179462949256108</v>
      </c>
      <c r="S199" s="42">
        <v>2.4439155227146721</v>
      </c>
      <c r="T199" s="42">
        <v>1.2594740084165521</v>
      </c>
      <c r="U199" s="42">
        <v>6.0454752403994485</v>
      </c>
      <c r="V199" s="42">
        <v>5.0378960336662066</v>
      </c>
      <c r="W199" s="42">
        <v>4.8776610654795221</v>
      </c>
      <c r="X199" s="42">
        <v>1.1491399217288172</v>
      </c>
      <c r="Y199" s="42">
        <v>4.1102033666631348</v>
      </c>
      <c r="Z199" s="42">
        <v>2.6840541649372494</v>
      </c>
      <c r="AA199" s="42">
        <v>2.9179462949256108</v>
      </c>
      <c r="AB199" s="42">
        <v>2.4439155227146712</v>
      </c>
      <c r="AC199" s="42">
        <v>1.2594740084165519</v>
      </c>
      <c r="AF199" s="66"/>
      <c r="AG199" s="66"/>
      <c r="AH199" s="66"/>
      <c r="AI199" s="66"/>
      <c r="AJ199" s="66"/>
      <c r="AK199" s="66"/>
      <c r="AL199" s="66"/>
      <c r="AM199" s="66"/>
      <c r="AN199" s="66"/>
      <c r="AO199" s="66"/>
      <c r="AP199" s="66"/>
      <c r="AQ199" s="66"/>
      <c r="AR199" s="66"/>
      <c r="AS199" s="66"/>
      <c r="AT199" s="66"/>
      <c r="AU199" s="66"/>
      <c r="AV199" s="66"/>
      <c r="AW199" s="66"/>
      <c r="AX199" s="66"/>
      <c r="AY199" s="66"/>
      <c r="AZ199" s="66"/>
    </row>
    <row r="200" spans="1:52" x14ac:dyDescent="0.25">
      <c r="A200" s="34" t="s">
        <v>885</v>
      </c>
      <c r="B200" s="34" t="s">
        <v>886</v>
      </c>
      <c r="C200" s="42">
        <v>4.781261950494307</v>
      </c>
      <c r="D200" s="42">
        <v>3.5512415361566814</v>
      </c>
      <c r="E200" s="42">
        <v>4.8502733794332311</v>
      </c>
      <c r="F200" s="42">
        <v>4.5468137799606723</v>
      </c>
      <c r="G200" s="42">
        <v>0.66606876015938599</v>
      </c>
      <c r="H200" s="42">
        <v>4.9647310105997668</v>
      </c>
      <c r="I200" s="42">
        <v>4.9647310105997668</v>
      </c>
      <c r="J200" s="42">
        <v>1.6549103368665894</v>
      </c>
      <c r="K200" s="42">
        <v>4.9647310105997668</v>
      </c>
      <c r="L200" s="42">
        <v>4.9647310105997668</v>
      </c>
      <c r="M200" s="42">
        <v>2.2755017131915589</v>
      </c>
      <c r="N200" s="42">
        <v>4.7461579472400306</v>
      </c>
      <c r="O200" s="42">
        <v>1.7061988803645169</v>
      </c>
      <c r="P200" s="42">
        <v>4.201649637572932</v>
      </c>
      <c r="Q200" s="42">
        <v>3.7357895106437056</v>
      </c>
      <c r="R200" s="42">
        <v>3.5583266503858129</v>
      </c>
      <c r="S200" s="42">
        <v>4.7534658612125442</v>
      </c>
      <c r="T200" s="42">
        <v>2.585797401354045</v>
      </c>
      <c r="U200" s="42">
        <v>4.9647310105997668</v>
      </c>
      <c r="V200" s="42">
        <v>2.2755017131915589</v>
      </c>
      <c r="W200" s="42">
        <v>4.7461579472400324</v>
      </c>
      <c r="X200" s="42">
        <v>1.7061988803645189</v>
      </c>
      <c r="Y200" s="42">
        <v>4.201649637572932</v>
      </c>
      <c r="Z200" s="42">
        <v>3.7357895106437056</v>
      </c>
      <c r="AA200" s="42">
        <v>3.5583266503858129</v>
      </c>
      <c r="AB200" s="42">
        <v>4.7534658612125424</v>
      </c>
      <c r="AC200" s="42">
        <v>2.5857974013540441</v>
      </c>
      <c r="AF200" s="66"/>
      <c r="AG200" s="66"/>
      <c r="AH200" s="66"/>
      <c r="AI200" s="66"/>
      <c r="AJ200" s="66"/>
      <c r="AK200" s="66"/>
      <c r="AL200" s="66"/>
      <c r="AM200" s="66"/>
      <c r="AN200" s="66"/>
      <c r="AO200" s="66"/>
      <c r="AP200" s="66"/>
      <c r="AQ200" s="66"/>
      <c r="AR200" s="66"/>
      <c r="AS200" s="66"/>
      <c r="AT200" s="66"/>
      <c r="AU200" s="66"/>
      <c r="AV200" s="66"/>
      <c r="AW200" s="66"/>
      <c r="AX200" s="66"/>
      <c r="AY200" s="66"/>
      <c r="AZ200" s="66"/>
    </row>
    <row r="201" spans="1:52" x14ac:dyDescent="0.25">
      <c r="A201" s="34" t="s">
        <v>887</v>
      </c>
      <c r="B201" s="34" t="s">
        <v>888</v>
      </c>
      <c r="C201" s="42">
        <v>4.7900460745276101</v>
      </c>
      <c r="D201" s="42">
        <v>6.3894466697536423</v>
      </c>
      <c r="E201" s="42">
        <v>3.9136000894334741</v>
      </c>
      <c r="F201" s="42">
        <v>5.2409943396597365</v>
      </c>
      <c r="G201" s="42">
        <v>1.1181508220173495</v>
      </c>
      <c r="H201" s="42">
        <v>7.5709906803770366</v>
      </c>
      <c r="I201" s="42">
        <v>7.5709906803770366</v>
      </c>
      <c r="J201" s="42">
        <v>0</v>
      </c>
      <c r="K201" s="42">
        <v>7.5709906803770366</v>
      </c>
      <c r="L201" s="42">
        <v>0</v>
      </c>
      <c r="M201" s="42">
        <v>5.6782430102827783</v>
      </c>
      <c r="N201" s="42">
        <v>3.8977337465013835</v>
      </c>
      <c r="O201" s="42">
        <v>1.8614625846381487</v>
      </c>
      <c r="P201" s="42">
        <v>4.8011410254264879</v>
      </c>
      <c r="Q201" s="42">
        <v>5.1889134186124908</v>
      </c>
      <c r="R201" s="42">
        <v>3.4628472983605376</v>
      </c>
      <c r="S201" s="42">
        <v>1.4497641728381572</v>
      </c>
      <c r="T201" s="42">
        <v>1.5772897250785498</v>
      </c>
      <c r="U201" s="42">
        <v>0</v>
      </c>
      <c r="V201" s="42">
        <v>5.6782430102827783</v>
      </c>
      <c r="W201" s="42">
        <v>3.8977337465013879</v>
      </c>
      <c r="X201" s="42">
        <v>1.8614625846381525</v>
      </c>
      <c r="Y201" s="42">
        <v>4.8011410254264879</v>
      </c>
      <c r="Z201" s="42">
        <v>5.1889134186124908</v>
      </c>
      <c r="AA201" s="42">
        <v>3.4628472983605376</v>
      </c>
      <c r="AB201" s="42">
        <v>1.4497641728381565</v>
      </c>
      <c r="AC201" s="42">
        <v>1.5772897250785494</v>
      </c>
      <c r="AF201" s="66"/>
      <c r="AG201" s="66"/>
      <c r="AH201" s="66"/>
      <c r="AI201" s="66"/>
      <c r="AJ201" s="66"/>
      <c r="AK201" s="66"/>
      <c r="AL201" s="66"/>
      <c r="AM201" s="66"/>
      <c r="AN201" s="66"/>
      <c r="AO201" s="66"/>
      <c r="AP201" s="66"/>
      <c r="AQ201" s="66"/>
      <c r="AR201" s="66"/>
      <c r="AS201" s="66"/>
      <c r="AT201" s="66"/>
      <c r="AU201" s="66"/>
      <c r="AV201" s="66"/>
      <c r="AW201" s="66"/>
      <c r="AX201" s="66"/>
      <c r="AY201" s="66"/>
      <c r="AZ201" s="66"/>
    </row>
    <row r="202" spans="1:52" x14ac:dyDescent="0.25">
      <c r="A202" s="34" t="s">
        <v>889</v>
      </c>
      <c r="B202" s="34" t="s">
        <v>890</v>
      </c>
      <c r="C202" s="42">
        <v>4.2884163567749427</v>
      </c>
      <c r="D202" s="42">
        <v>3.0842526207400716</v>
      </c>
      <c r="E202" s="42">
        <v>2.487637499410936</v>
      </c>
      <c r="F202" s="42">
        <v>2.2010222419778631</v>
      </c>
      <c r="G202" s="42">
        <v>3.1222677159235941</v>
      </c>
      <c r="H202" s="42">
        <v>5.7457499253614612</v>
      </c>
      <c r="I202" s="42">
        <v>5.7457499253614612</v>
      </c>
      <c r="J202" s="42">
        <v>0</v>
      </c>
      <c r="K202" s="42">
        <v>5.7457499253614612</v>
      </c>
      <c r="L202" s="42">
        <v>5.7457499253614612</v>
      </c>
      <c r="M202" s="42">
        <v>2.3940624689006076</v>
      </c>
      <c r="N202" s="42">
        <v>2.8212509741330081</v>
      </c>
      <c r="O202" s="42">
        <v>2.0102210482669594</v>
      </c>
      <c r="P202" s="42">
        <v>4.1808473952907503</v>
      </c>
      <c r="Q202" s="42">
        <v>4.8613596377391319</v>
      </c>
      <c r="R202" s="42">
        <v>4.9963042829230098</v>
      </c>
      <c r="S202" s="42">
        <v>3.6674999523583809</v>
      </c>
      <c r="T202" s="42">
        <v>3.1122812095707912</v>
      </c>
      <c r="U202" s="42">
        <v>5.7457499253614612</v>
      </c>
      <c r="V202" s="42">
        <v>2.3940624689006076</v>
      </c>
      <c r="W202" s="42">
        <v>2.8212509741330085</v>
      </c>
      <c r="X202" s="42">
        <v>2.0102210482669571</v>
      </c>
      <c r="Y202" s="42">
        <v>4.1808473952907494</v>
      </c>
      <c r="Z202" s="42">
        <v>4.8613596377391319</v>
      </c>
      <c r="AA202" s="42">
        <v>4.9963042829230098</v>
      </c>
      <c r="AB202" s="42">
        <v>3.6674999523583791</v>
      </c>
      <c r="AC202" s="42">
        <v>3.1122812095707912</v>
      </c>
      <c r="AF202" s="66"/>
      <c r="AG202" s="66"/>
      <c r="AH202" s="66"/>
      <c r="AI202" s="66"/>
      <c r="AJ202" s="66"/>
      <c r="AK202" s="66"/>
      <c r="AL202" s="66"/>
      <c r="AM202" s="66"/>
      <c r="AN202" s="66"/>
      <c r="AO202" s="66"/>
      <c r="AP202" s="66"/>
      <c r="AQ202" s="66"/>
      <c r="AR202" s="66"/>
      <c r="AS202" s="66"/>
      <c r="AT202" s="66"/>
      <c r="AU202" s="66"/>
      <c r="AV202" s="66"/>
      <c r="AW202" s="66"/>
      <c r="AX202" s="66"/>
      <c r="AY202" s="66"/>
      <c r="AZ202" s="66"/>
    </row>
    <row r="203" spans="1:52" x14ac:dyDescent="0.25">
      <c r="A203" s="34" t="s">
        <v>891</v>
      </c>
      <c r="B203" s="34" t="s">
        <v>892</v>
      </c>
      <c r="C203" s="42">
        <v>4.7510093319824609</v>
      </c>
      <c r="D203" s="42">
        <v>3.7517252285651796</v>
      </c>
      <c r="E203" s="42">
        <v>4.2814468298542829</v>
      </c>
      <c r="F203" s="42">
        <v>4.1104760766107304</v>
      </c>
      <c r="G203" s="42">
        <v>1.0006408082731453</v>
      </c>
      <c r="H203" s="42">
        <v>6.1211613581950566</v>
      </c>
      <c r="I203" s="42">
        <v>0</v>
      </c>
      <c r="J203" s="42">
        <v>4.0807742387967041</v>
      </c>
      <c r="K203" s="42">
        <v>6.1211613581950566</v>
      </c>
      <c r="L203" s="42">
        <v>6.1211613581950566</v>
      </c>
      <c r="M203" s="42">
        <v>3.8257258488719104</v>
      </c>
      <c r="N203" s="42">
        <v>4.6719915308056628</v>
      </c>
      <c r="O203" s="42">
        <v>2.128916312595388</v>
      </c>
      <c r="P203" s="42">
        <v>3.3127649076958776</v>
      </c>
      <c r="Q203" s="42">
        <v>3.5529457196314072</v>
      </c>
      <c r="R203" s="42">
        <v>3.725924304988296</v>
      </c>
      <c r="S203" s="42">
        <v>3.2559368926569454</v>
      </c>
      <c r="T203" s="42">
        <v>2.2954355093231462</v>
      </c>
      <c r="U203" s="42">
        <v>6.1211613581950566</v>
      </c>
      <c r="V203" s="42">
        <v>3.8257258488719104</v>
      </c>
      <c r="W203" s="42">
        <v>4.6719915308056619</v>
      </c>
      <c r="X203" s="42">
        <v>2.1289163125953872</v>
      </c>
      <c r="Y203" s="42">
        <v>3.3127649076958772</v>
      </c>
      <c r="Z203" s="42">
        <v>3.5529457196314072</v>
      </c>
      <c r="AA203" s="42">
        <v>3.725924304988296</v>
      </c>
      <c r="AB203" s="42">
        <v>3.2559368926569445</v>
      </c>
      <c r="AC203" s="42">
        <v>2.2954355093231462</v>
      </c>
      <c r="AF203" s="66"/>
      <c r="AG203" s="66"/>
      <c r="AH203" s="66"/>
      <c r="AI203" s="66"/>
      <c r="AJ203" s="66"/>
      <c r="AK203" s="66"/>
      <c r="AL203" s="66"/>
      <c r="AM203" s="66"/>
      <c r="AN203" s="66"/>
      <c r="AO203" s="66"/>
      <c r="AP203" s="66"/>
      <c r="AQ203" s="66"/>
      <c r="AR203" s="66"/>
      <c r="AS203" s="66"/>
      <c r="AT203" s="66"/>
      <c r="AU203" s="66"/>
      <c r="AV203" s="66"/>
      <c r="AW203" s="66"/>
      <c r="AX203" s="66"/>
      <c r="AY203" s="66"/>
      <c r="AZ203" s="66"/>
    </row>
    <row r="204" spans="1:52" x14ac:dyDescent="0.25">
      <c r="A204" s="34" t="s">
        <v>893</v>
      </c>
      <c r="B204" s="34" t="s">
        <v>894</v>
      </c>
      <c r="C204" s="42">
        <v>4.7791814875312681</v>
      </c>
      <c r="D204" s="42">
        <v>4.2439093163857446</v>
      </c>
      <c r="E204" s="42">
        <v>4.9406539833221155</v>
      </c>
      <c r="F204" s="42">
        <v>4.1605421061092489</v>
      </c>
      <c r="G204" s="42">
        <v>0.97173387078031193</v>
      </c>
      <c r="H204" s="42">
        <v>5.8238374552847079</v>
      </c>
      <c r="I204" s="42">
        <v>0</v>
      </c>
      <c r="J204" s="42">
        <v>3.882558303523139</v>
      </c>
      <c r="K204" s="42">
        <v>5.8238374552847079</v>
      </c>
      <c r="L204" s="42">
        <v>5.8238374552847079</v>
      </c>
      <c r="M204" s="42">
        <v>2.9119187276423535</v>
      </c>
      <c r="N204" s="42">
        <v>4.2331397136795408</v>
      </c>
      <c r="O204" s="42">
        <v>1.3195885143172614</v>
      </c>
      <c r="P204" s="42">
        <v>3.8492011864518734</v>
      </c>
      <c r="Q204" s="42">
        <v>4.3445733255753671</v>
      </c>
      <c r="R204" s="42">
        <v>4.1974909680590615</v>
      </c>
      <c r="S204" s="42">
        <v>2.9738744452517665</v>
      </c>
      <c r="T204" s="42">
        <v>3.0332486746274521</v>
      </c>
      <c r="U204" s="42">
        <v>5.8238374552847079</v>
      </c>
      <c r="V204" s="42">
        <v>2.9119187276423535</v>
      </c>
      <c r="W204" s="42">
        <v>4.2331397136795417</v>
      </c>
      <c r="X204" s="42">
        <v>1.3195885143172623</v>
      </c>
      <c r="Y204" s="42">
        <v>3.8492011864518734</v>
      </c>
      <c r="Z204" s="42">
        <v>4.3445733255753671</v>
      </c>
      <c r="AA204" s="42">
        <v>4.1974909680590615</v>
      </c>
      <c r="AB204" s="42">
        <v>2.9738744452517651</v>
      </c>
      <c r="AC204" s="42">
        <v>3.0332486746274512</v>
      </c>
      <c r="AF204" s="66"/>
      <c r="AG204" s="66"/>
      <c r="AH204" s="66"/>
      <c r="AI204" s="66"/>
      <c r="AJ204" s="66"/>
      <c r="AK204" s="66"/>
      <c r="AL204" s="66"/>
      <c r="AM204" s="66"/>
      <c r="AN204" s="66"/>
      <c r="AO204" s="66"/>
      <c r="AP204" s="66"/>
      <c r="AQ204" s="66"/>
      <c r="AR204" s="66"/>
      <c r="AS204" s="66"/>
      <c r="AT204" s="66"/>
      <c r="AU204" s="66"/>
      <c r="AV204" s="66"/>
      <c r="AW204" s="66"/>
      <c r="AX204" s="66"/>
      <c r="AY204" s="66"/>
      <c r="AZ204" s="66"/>
    </row>
    <row r="205" spans="1:52" x14ac:dyDescent="0.25">
      <c r="A205" s="34" t="s">
        <v>895</v>
      </c>
      <c r="B205" s="34" t="s">
        <v>896</v>
      </c>
      <c r="C205" s="42">
        <v>5.0485452511365354</v>
      </c>
      <c r="D205" s="42">
        <v>3.4291749572142085</v>
      </c>
      <c r="E205" s="42">
        <v>3.3321743118820661</v>
      </c>
      <c r="F205" s="42">
        <v>5.9736220698171136</v>
      </c>
      <c r="G205" s="42">
        <v>0.79979920265119764</v>
      </c>
      <c r="H205" s="42">
        <v>6.6926593655813091</v>
      </c>
      <c r="I205" s="42">
        <v>6.6926593655813091</v>
      </c>
      <c r="J205" s="42">
        <v>6.6926593655813091</v>
      </c>
      <c r="K205" s="42">
        <v>6.6926593655813091</v>
      </c>
      <c r="L205" s="42">
        <v>6.6926593655813091</v>
      </c>
      <c r="M205" s="42">
        <v>5.0194945241859825</v>
      </c>
      <c r="N205" s="42">
        <v>4.425693884157992</v>
      </c>
      <c r="O205" s="42">
        <v>2.6226743657133347</v>
      </c>
      <c r="P205" s="42">
        <v>1.4225636400119388</v>
      </c>
      <c r="Q205" s="42">
        <v>1.4954333457127515</v>
      </c>
      <c r="R205" s="42">
        <v>1.5446570648392031</v>
      </c>
      <c r="S205" s="42">
        <v>2.7055431477881902</v>
      </c>
      <c r="T205" s="42">
        <v>1.3943040344961064</v>
      </c>
      <c r="U205" s="42">
        <v>6.6926593655813091</v>
      </c>
      <c r="V205" s="42">
        <v>5.0194945241859825</v>
      </c>
      <c r="W205" s="42">
        <v>4.4256938841579938</v>
      </c>
      <c r="X205" s="42">
        <v>2.6226743657133365</v>
      </c>
      <c r="Y205" s="42">
        <v>1.4225636400119386</v>
      </c>
      <c r="Z205" s="42">
        <v>1.4954333457127515</v>
      </c>
      <c r="AA205" s="42">
        <v>1.5446570648392031</v>
      </c>
      <c r="AB205" s="42">
        <v>2.7055431477881893</v>
      </c>
      <c r="AC205" s="42">
        <v>1.3943040344961062</v>
      </c>
      <c r="AF205" s="66"/>
      <c r="AG205" s="66"/>
      <c r="AH205" s="66"/>
      <c r="AI205" s="66"/>
      <c r="AJ205" s="66"/>
      <c r="AK205" s="66"/>
      <c r="AL205" s="66"/>
      <c r="AM205" s="66"/>
      <c r="AN205" s="66"/>
      <c r="AO205" s="66"/>
      <c r="AP205" s="66"/>
      <c r="AQ205" s="66"/>
      <c r="AR205" s="66"/>
      <c r="AS205" s="66"/>
      <c r="AT205" s="66"/>
      <c r="AU205" s="66"/>
      <c r="AV205" s="66"/>
      <c r="AW205" s="66"/>
      <c r="AX205" s="66"/>
      <c r="AY205" s="66"/>
      <c r="AZ205" s="66"/>
    </row>
    <row r="206" spans="1:52" x14ac:dyDescent="0.25">
      <c r="A206" s="34" t="s">
        <v>897</v>
      </c>
      <c r="B206" s="34" t="s">
        <v>898</v>
      </c>
      <c r="C206" s="42">
        <v>6.0802814446295246</v>
      </c>
      <c r="D206" s="42">
        <v>6.4769414173432116</v>
      </c>
      <c r="E206" s="42">
        <v>6.5628057291300772</v>
      </c>
      <c r="F206" s="42">
        <v>6.9062793900647552</v>
      </c>
      <c r="G206" s="42">
        <v>0.97171945031088625</v>
      </c>
      <c r="H206" s="42">
        <v>0</v>
      </c>
      <c r="I206" s="42">
        <v>7.5606592318048254</v>
      </c>
      <c r="J206" s="42">
        <v>7.5606592318048254</v>
      </c>
      <c r="K206" s="42">
        <v>7.5606592318048254</v>
      </c>
      <c r="L206" s="42">
        <v>0</v>
      </c>
      <c r="M206" s="42">
        <v>4.0953570838942799</v>
      </c>
      <c r="N206" s="42">
        <v>2.6934423947983945</v>
      </c>
      <c r="O206" s="42">
        <v>4.3166573713265795</v>
      </c>
      <c r="P206" s="42">
        <v>2.3405206768190285</v>
      </c>
      <c r="Q206" s="42">
        <v>3.1636194166387854</v>
      </c>
      <c r="R206" s="42">
        <v>2.8296357285858322</v>
      </c>
      <c r="S206" s="42">
        <v>2.4129763505760096</v>
      </c>
      <c r="T206" s="42">
        <v>3.3077884139146119</v>
      </c>
      <c r="U206" s="42">
        <v>0</v>
      </c>
      <c r="V206" s="42">
        <v>4.0953570838942799</v>
      </c>
      <c r="W206" s="42">
        <v>2.6934423947983941</v>
      </c>
      <c r="X206" s="42">
        <v>4.3166573713265812</v>
      </c>
      <c r="Y206" s="42">
        <v>2.3405206768190285</v>
      </c>
      <c r="Z206" s="42">
        <v>3.1636194166387854</v>
      </c>
      <c r="AA206" s="42">
        <v>2.8296357285858322</v>
      </c>
      <c r="AB206" s="42">
        <v>2.4129763505760078</v>
      </c>
      <c r="AC206" s="42">
        <v>3.3077884139146119</v>
      </c>
      <c r="AF206" s="66"/>
      <c r="AG206" s="66"/>
      <c r="AH206" s="66"/>
      <c r="AI206" s="66"/>
      <c r="AJ206" s="66"/>
      <c r="AK206" s="66"/>
      <c r="AL206" s="66"/>
      <c r="AM206" s="66"/>
      <c r="AN206" s="66"/>
      <c r="AO206" s="66"/>
      <c r="AP206" s="66"/>
      <c r="AQ206" s="66"/>
      <c r="AR206" s="66"/>
      <c r="AS206" s="66"/>
      <c r="AT206" s="66"/>
      <c r="AU206" s="66"/>
      <c r="AV206" s="66"/>
      <c r="AW206" s="66"/>
      <c r="AX206" s="66"/>
      <c r="AY206" s="66"/>
      <c r="AZ206" s="66"/>
    </row>
    <row r="207" spans="1:52" x14ac:dyDescent="0.25">
      <c r="A207" s="34" t="s">
        <v>899</v>
      </c>
      <c r="B207" s="34" t="s">
        <v>900</v>
      </c>
      <c r="C207" s="42">
        <v>4.0368413665068923</v>
      </c>
      <c r="D207" s="42">
        <v>4.0149147157823677</v>
      </c>
      <c r="E207" s="42">
        <v>3.3832447597437612</v>
      </c>
      <c r="F207" s="42">
        <v>5.6105257756103972</v>
      </c>
      <c r="G207" s="42">
        <v>0.79789040392700383</v>
      </c>
      <c r="H207" s="42">
        <v>0</v>
      </c>
      <c r="I207" s="42">
        <v>0</v>
      </c>
      <c r="J207" s="42">
        <v>6.5530443359559616</v>
      </c>
      <c r="K207" s="42">
        <v>6.5530443359559616</v>
      </c>
      <c r="L207" s="42">
        <v>6.5530443359559616</v>
      </c>
      <c r="M207" s="42">
        <v>4.0956527099724758</v>
      </c>
      <c r="N207" s="42">
        <v>4.5188333583523823</v>
      </c>
      <c r="O207" s="42">
        <v>1.841351301012417</v>
      </c>
      <c r="P207" s="42">
        <v>4.0279367363344525</v>
      </c>
      <c r="Q207" s="42">
        <v>5.099402164746329</v>
      </c>
      <c r="R207" s="42">
        <v>3.8344283559366912</v>
      </c>
      <c r="S207" s="42">
        <v>2.3702500789627954</v>
      </c>
      <c r="T207" s="42">
        <v>2.1843481119853196</v>
      </c>
      <c r="U207" s="42">
        <v>6.5530443359559616</v>
      </c>
      <c r="V207" s="42">
        <v>4.0956527099724758</v>
      </c>
      <c r="W207" s="42">
        <v>4.5188333583523832</v>
      </c>
      <c r="X207" s="42">
        <v>1.8413513010124187</v>
      </c>
      <c r="Y207" s="42">
        <v>4.0279367363344525</v>
      </c>
      <c r="Z207" s="42">
        <v>5.099402164746329</v>
      </c>
      <c r="AA207" s="42">
        <v>3.8344283559366912</v>
      </c>
      <c r="AB207" s="42">
        <v>2.3702500789627949</v>
      </c>
      <c r="AC207" s="42">
        <v>2.1843481119853201</v>
      </c>
      <c r="AF207" s="66"/>
      <c r="AG207" s="66"/>
      <c r="AH207" s="66"/>
      <c r="AI207" s="66"/>
      <c r="AJ207" s="66"/>
      <c r="AK207" s="66"/>
      <c r="AL207" s="66"/>
      <c r="AM207" s="66"/>
      <c r="AN207" s="66"/>
      <c r="AO207" s="66"/>
      <c r="AP207" s="66"/>
      <c r="AQ207" s="66"/>
      <c r="AR207" s="66"/>
      <c r="AS207" s="66"/>
      <c r="AT207" s="66"/>
      <c r="AU207" s="66"/>
      <c r="AV207" s="66"/>
      <c r="AW207" s="66"/>
      <c r="AX207" s="66"/>
      <c r="AY207" s="66"/>
      <c r="AZ207" s="66"/>
    </row>
    <row r="208" spans="1:52" x14ac:dyDescent="0.25">
      <c r="A208" s="34" t="s">
        <v>901</v>
      </c>
      <c r="B208" s="34" t="s">
        <v>902</v>
      </c>
      <c r="C208" s="42">
        <v>4.122130689287494</v>
      </c>
      <c r="D208" s="42">
        <v>2.8470027138736382</v>
      </c>
      <c r="E208" s="42">
        <v>4.467620850875905</v>
      </c>
      <c r="F208" s="42">
        <v>3.3440210603128491</v>
      </c>
      <c r="G208" s="42">
        <v>0.64344619043307716</v>
      </c>
      <c r="H208" s="42">
        <v>5.6508591179618213</v>
      </c>
      <c r="I208" s="42">
        <v>0</v>
      </c>
      <c r="J208" s="42">
        <v>1.8836197059872741</v>
      </c>
      <c r="K208" s="42">
        <v>5.6508591179618213</v>
      </c>
      <c r="L208" s="42">
        <v>5.6508591179618213</v>
      </c>
      <c r="M208" s="42">
        <v>3.0608820222293196</v>
      </c>
      <c r="N208" s="42">
        <v>3.8129336905564499</v>
      </c>
      <c r="O208" s="42">
        <v>4.3159798635121609</v>
      </c>
      <c r="P208" s="42">
        <v>4.408449962679998</v>
      </c>
      <c r="Q208" s="42">
        <v>3.8034804378456037</v>
      </c>
      <c r="R208" s="42">
        <v>4.2102742709962628</v>
      </c>
      <c r="S208" s="42">
        <v>3.6069313518905255</v>
      </c>
      <c r="T208" s="42">
        <v>2.8254295589809115</v>
      </c>
      <c r="U208" s="42">
        <v>5.6508591179618213</v>
      </c>
      <c r="V208" s="42">
        <v>3.0608820222293196</v>
      </c>
      <c r="W208" s="42">
        <v>3.812933690556449</v>
      </c>
      <c r="X208" s="42">
        <v>4.3159798635121653</v>
      </c>
      <c r="Y208" s="42">
        <v>4.408449962679998</v>
      </c>
      <c r="Z208" s="42">
        <v>3.8034804378456037</v>
      </c>
      <c r="AA208" s="42">
        <v>4.2102742709962628</v>
      </c>
      <c r="AB208" s="42">
        <v>3.6069313518905237</v>
      </c>
      <c r="AC208" s="42">
        <v>2.8254295589809115</v>
      </c>
      <c r="AF208" s="66"/>
      <c r="AG208" s="66"/>
      <c r="AH208" s="66"/>
      <c r="AI208" s="66"/>
      <c r="AJ208" s="66"/>
      <c r="AK208" s="66"/>
      <c r="AL208" s="66"/>
      <c r="AM208" s="66"/>
      <c r="AN208" s="66"/>
      <c r="AO208" s="66"/>
      <c r="AP208" s="66"/>
      <c r="AQ208" s="66"/>
      <c r="AR208" s="66"/>
      <c r="AS208" s="66"/>
      <c r="AT208" s="66"/>
      <c r="AU208" s="66"/>
      <c r="AV208" s="66"/>
      <c r="AW208" s="66"/>
      <c r="AX208" s="66"/>
      <c r="AY208" s="66"/>
      <c r="AZ208" s="66"/>
    </row>
    <row r="209" spans="1:52" x14ac:dyDescent="0.25">
      <c r="A209" s="34" t="s">
        <v>903</v>
      </c>
      <c r="B209" s="34" t="s">
        <v>904</v>
      </c>
      <c r="C209" s="42">
        <v>3.3822752131585299</v>
      </c>
      <c r="D209" s="42">
        <v>1.7392703272233168</v>
      </c>
      <c r="E209" s="42">
        <v>4.2671457000507687</v>
      </c>
      <c r="F209" s="42">
        <v>2.5597818240629215</v>
      </c>
      <c r="G209" s="42">
        <v>1.4016203233017077</v>
      </c>
      <c r="H209" s="42">
        <v>5.24572669522622</v>
      </c>
      <c r="I209" s="42">
        <v>5.24572669522622</v>
      </c>
      <c r="J209" s="42">
        <v>3.4971511301508138</v>
      </c>
      <c r="K209" s="42">
        <v>5.24572669522622</v>
      </c>
      <c r="L209" s="42">
        <v>5.24572669522622</v>
      </c>
      <c r="M209" s="42">
        <v>2.1857194563442577</v>
      </c>
      <c r="N209" s="42">
        <v>4.6801496930454984</v>
      </c>
      <c r="O209" s="42">
        <v>1.1452447399357522</v>
      </c>
      <c r="P209" s="42">
        <v>5.0697098882425777</v>
      </c>
      <c r="Q209" s="42">
        <v>4.3475497234809382</v>
      </c>
      <c r="R209" s="42">
        <v>4.4067721289527304</v>
      </c>
      <c r="S209" s="42">
        <v>3.3483361884422695</v>
      </c>
      <c r="T209" s="42">
        <v>3.2785791845163876</v>
      </c>
      <c r="U209" s="42">
        <v>5.24572669522622</v>
      </c>
      <c r="V209" s="42">
        <v>2.1857194563442577</v>
      </c>
      <c r="W209" s="42">
        <v>4.6801496930454984</v>
      </c>
      <c r="X209" s="42">
        <v>1.1452447399357528</v>
      </c>
      <c r="Y209" s="42">
        <v>5.0697098882425768</v>
      </c>
      <c r="Z209" s="42">
        <v>4.3475497234809382</v>
      </c>
      <c r="AA209" s="42">
        <v>4.4067721289527304</v>
      </c>
      <c r="AB209" s="42">
        <v>3.3483361884422678</v>
      </c>
      <c r="AC209" s="42">
        <v>3.2785791845163876</v>
      </c>
      <c r="AF209" s="66"/>
      <c r="AG209" s="66"/>
      <c r="AH209" s="66"/>
      <c r="AI209" s="66"/>
      <c r="AJ209" s="66"/>
      <c r="AK209" s="66"/>
      <c r="AL209" s="66"/>
      <c r="AM209" s="66"/>
      <c r="AN209" s="66"/>
      <c r="AO209" s="66"/>
      <c r="AP209" s="66"/>
      <c r="AQ209" s="66"/>
      <c r="AR209" s="66"/>
      <c r="AS209" s="66"/>
      <c r="AT209" s="66"/>
      <c r="AU209" s="66"/>
      <c r="AV209" s="66"/>
      <c r="AW209" s="66"/>
      <c r="AX209" s="66"/>
      <c r="AY209" s="66"/>
      <c r="AZ209" s="66"/>
    </row>
    <row r="210" spans="1:52" x14ac:dyDescent="0.25">
      <c r="A210" s="34" t="s">
        <v>905</v>
      </c>
      <c r="B210" s="34" t="s">
        <v>906</v>
      </c>
      <c r="C210" s="42">
        <v>4.3153592325884391</v>
      </c>
      <c r="D210" s="42">
        <v>5.3621169239918167</v>
      </c>
      <c r="E210" s="42">
        <v>5.018478720106553</v>
      </c>
      <c r="F210" s="42">
        <v>4.727486629823165</v>
      </c>
      <c r="G210" s="42">
        <v>0</v>
      </c>
      <c r="H210" s="42">
        <v>5.3621169239918167</v>
      </c>
      <c r="I210" s="42">
        <v>5.3621169239918167</v>
      </c>
      <c r="J210" s="42">
        <v>3.5747446159945446</v>
      </c>
      <c r="K210" s="42">
        <v>5.3621169239918167</v>
      </c>
      <c r="L210" s="42">
        <v>5.3621169239918167</v>
      </c>
      <c r="M210" s="42">
        <v>3.7981661544942038</v>
      </c>
      <c r="N210" s="42">
        <v>3.4374397351915218</v>
      </c>
      <c r="O210" s="42">
        <v>1.0118595297339912</v>
      </c>
      <c r="P210" s="42">
        <v>4.4755647820464786</v>
      </c>
      <c r="Q210" s="42">
        <v>4.671153756906695</v>
      </c>
      <c r="R210" s="42">
        <v>3.5134652359655254</v>
      </c>
      <c r="S210" s="42">
        <v>2.6240146649321656</v>
      </c>
      <c r="T210" s="42">
        <v>1.5639507694976138</v>
      </c>
      <c r="U210" s="42">
        <v>5.3621169239918167</v>
      </c>
      <c r="V210" s="42">
        <v>3.7981661544942038</v>
      </c>
      <c r="W210" s="42">
        <v>3.4374397351915187</v>
      </c>
      <c r="X210" s="42">
        <v>1.0118595297339914</v>
      </c>
      <c r="Y210" s="42">
        <v>4.4755647820464777</v>
      </c>
      <c r="Z210" s="42">
        <v>4.671153756906695</v>
      </c>
      <c r="AA210" s="42">
        <v>3.5134652359655254</v>
      </c>
      <c r="AB210" s="42">
        <v>2.6240146649321652</v>
      </c>
      <c r="AC210" s="42">
        <v>1.5639507694976136</v>
      </c>
      <c r="AF210" s="66"/>
      <c r="AG210" s="66"/>
      <c r="AH210" s="66"/>
      <c r="AI210" s="66"/>
      <c r="AJ210" s="66"/>
      <c r="AK210" s="66"/>
      <c r="AL210" s="66"/>
      <c r="AM210" s="66"/>
      <c r="AN210" s="66"/>
      <c r="AO210" s="66"/>
      <c r="AP210" s="66"/>
      <c r="AQ210" s="66"/>
      <c r="AR210" s="66"/>
      <c r="AS210" s="66"/>
      <c r="AT210" s="66"/>
      <c r="AU210" s="66"/>
      <c r="AV210" s="66"/>
      <c r="AW210" s="66"/>
      <c r="AX210" s="66"/>
      <c r="AY210" s="66"/>
      <c r="AZ210" s="66"/>
    </row>
    <row r="211" spans="1:52" x14ac:dyDescent="0.25">
      <c r="A211" s="34" t="s">
        <v>907</v>
      </c>
      <c r="B211" s="34" t="s">
        <v>908</v>
      </c>
      <c r="C211" s="42">
        <v>3.4737680042114563</v>
      </c>
      <c r="D211" s="42">
        <v>5.5308255274904816</v>
      </c>
      <c r="E211" s="42">
        <v>6.0466762901714466</v>
      </c>
      <c r="F211" s="42">
        <v>2.5347607964571401</v>
      </c>
      <c r="G211" s="42">
        <v>1.5865445674768277</v>
      </c>
      <c r="H211" s="42">
        <v>0</v>
      </c>
      <c r="I211" s="42">
        <v>0</v>
      </c>
      <c r="J211" s="42">
        <v>6.4258677230682419</v>
      </c>
      <c r="K211" s="42">
        <v>6.4258677230682419</v>
      </c>
      <c r="L211" s="42">
        <v>6.4258677230682419</v>
      </c>
      <c r="M211" s="42">
        <v>3.4806783499952973</v>
      </c>
      <c r="N211" s="42">
        <v>4.7804298964065639</v>
      </c>
      <c r="O211" s="42">
        <v>2.0180411031123402</v>
      </c>
      <c r="P211" s="42">
        <v>4.9974141079957048</v>
      </c>
      <c r="Q211" s="42">
        <v>3.7640935748870237</v>
      </c>
      <c r="R211" s="42">
        <v>3.5224733620803117</v>
      </c>
      <c r="S211" s="42">
        <v>2.187529437640253</v>
      </c>
      <c r="T211" s="42">
        <v>2.8113171288423566</v>
      </c>
      <c r="U211" s="42">
        <v>6.4258677230682419</v>
      </c>
      <c r="V211" s="42">
        <v>3.4806783499952973</v>
      </c>
      <c r="W211" s="42">
        <v>4.7804298964065612</v>
      </c>
      <c r="X211" s="42">
        <v>2.018041103112342</v>
      </c>
      <c r="Y211" s="42">
        <v>4.9974141079957048</v>
      </c>
      <c r="Z211" s="42">
        <v>3.7640935748870237</v>
      </c>
      <c r="AA211" s="42">
        <v>3.5224733620803117</v>
      </c>
      <c r="AB211" s="42">
        <v>2.1875294376402534</v>
      </c>
      <c r="AC211" s="42">
        <v>2.8113171288423566</v>
      </c>
      <c r="AF211" s="66"/>
      <c r="AG211" s="66"/>
      <c r="AH211" s="66"/>
      <c r="AI211" s="66"/>
      <c r="AJ211" s="66"/>
      <c r="AK211" s="66"/>
      <c r="AL211" s="66"/>
      <c r="AM211" s="66"/>
      <c r="AN211" s="66"/>
      <c r="AO211" s="66"/>
      <c r="AP211" s="66"/>
      <c r="AQ211" s="66"/>
      <c r="AR211" s="66"/>
      <c r="AS211" s="66"/>
      <c r="AT211" s="66"/>
      <c r="AU211" s="66"/>
      <c r="AV211" s="66"/>
      <c r="AW211" s="66"/>
      <c r="AX211" s="66"/>
      <c r="AY211" s="66"/>
      <c r="AZ211" s="66"/>
    </row>
    <row r="212" spans="1:52" x14ac:dyDescent="0.25">
      <c r="A212" s="34" t="s">
        <v>909</v>
      </c>
      <c r="B212" s="34" t="s">
        <v>910</v>
      </c>
      <c r="C212" s="42">
        <v>4.4377746970472201</v>
      </c>
      <c r="D212" s="42">
        <v>4.0978948880197956</v>
      </c>
      <c r="E212" s="42">
        <v>4.8985725863122758</v>
      </c>
      <c r="F212" s="42">
        <v>3.2994341819031572</v>
      </c>
      <c r="G212" s="42">
        <v>0.35511984164736626</v>
      </c>
      <c r="H212" s="42">
        <v>5.72711453711287</v>
      </c>
      <c r="I212" s="42">
        <v>0</v>
      </c>
      <c r="J212" s="42">
        <v>5.72711453711287</v>
      </c>
      <c r="K212" s="42">
        <v>5.72711453711287</v>
      </c>
      <c r="L212" s="42">
        <v>5.72711453711287</v>
      </c>
      <c r="M212" s="42">
        <v>1.6704084066579215</v>
      </c>
      <c r="N212" s="42">
        <v>5.1508011245732117</v>
      </c>
      <c r="O212" s="42">
        <v>0.93874191448544142</v>
      </c>
      <c r="P212" s="42">
        <v>4.453991930635202</v>
      </c>
      <c r="Q212" s="42">
        <v>3.482567142131205</v>
      </c>
      <c r="R212" s="42">
        <v>3.6122176155358523</v>
      </c>
      <c r="S212" s="42">
        <v>3.5337515228994318</v>
      </c>
      <c r="T212" s="42">
        <v>4.2953359028346521</v>
      </c>
      <c r="U212" s="42">
        <v>5.72711453711287</v>
      </c>
      <c r="V212" s="42">
        <v>1.6704084066579215</v>
      </c>
      <c r="W212" s="42">
        <v>5.1508011245732099</v>
      </c>
      <c r="X212" s="42">
        <v>0.93874191448544142</v>
      </c>
      <c r="Y212" s="42">
        <v>4.453991930635202</v>
      </c>
      <c r="Z212" s="42">
        <v>3.482567142131205</v>
      </c>
      <c r="AA212" s="42">
        <v>3.6122176155358523</v>
      </c>
      <c r="AB212" s="42">
        <v>3.5337515228994301</v>
      </c>
      <c r="AC212" s="42">
        <v>4.2953359028346529</v>
      </c>
      <c r="AF212" s="66"/>
      <c r="AG212" s="66"/>
      <c r="AH212" s="66"/>
      <c r="AI212" s="66"/>
      <c r="AJ212" s="66"/>
      <c r="AK212" s="66"/>
      <c r="AL212" s="66"/>
      <c r="AM212" s="66"/>
      <c r="AN212" s="66"/>
      <c r="AO212" s="66"/>
      <c r="AP212" s="66"/>
      <c r="AQ212" s="66"/>
      <c r="AR212" s="66"/>
      <c r="AS212" s="66"/>
      <c r="AT212" s="66"/>
      <c r="AU212" s="66"/>
      <c r="AV212" s="66"/>
      <c r="AW212" s="66"/>
      <c r="AX212" s="66"/>
      <c r="AY212" s="66"/>
      <c r="AZ212" s="66"/>
    </row>
    <row r="213" spans="1:52" x14ac:dyDescent="0.25">
      <c r="A213" s="34" t="s">
        <v>911</v>
      </c>
      <c r="B213" s="34" t="s">
        <v>912</v>
      </c>
      <c r="C213" s="42">
        <v>3.7432609001313395</v>
      </c>
      <c r="D213" s="42">
        <v>3.9861999365524023</v>
      </c>
      <c r="E213" s="42">
        <v>5.329105124845162</v>
      </c>
      <c r="F213" s="42">
        <v>4.404671852218641</v>
      </c>
      <c r="G213" s="42">
        <v>0.48592646253385535</v>
      </c>
      <c r="H213" s="42">
        <v>0</v>
      </c>
      <c r="I213" s="42">
        <v>6.15738246096479</v>
      </c>
      <c r="J213" s="42">
        <v>6.15738246096479</v>
      </c>
      <c r="K213" s="42">
        <v>6.15738246096479</v>
      </c>
      <c r="L213" s="42">
        <v>6.15738246096479</v>
      </c>
      <c r="M213" s="42">
        <v>3.3352488330225945</v>
      </c>
      <c r="N213" s="42">
        <v>4.0440670071565696</v>
      </c>
      <c r="O213" s="42">
        <v>1.9973327404369232</v>
      </c>
      <c r="P213" s="42">
        <v>3.2082370257306736</v>
      </c>
      <c r="Q213" s="42">
        <v>4.4341117996988162</v>
      </c>
      <c r="R213" s="42">
        <v>3.9567167509168502</v>
      </c>
      <c r="S213" s="42">
        <v>1.8341139245427041</v>
      </c>
      <c r="T213" s="42">
        <v>2.8221336279421956</v>
      </c>
      <c r="U213" s="42">
        <v>6.15738246096479</v>
      </c>
      <c r="V213" s="42">
        <v>3.3352488330225945</v>
      </c>
      <c r="W213" s="42">
        <v>4.0440670071565696</v>
      </c>
      <c r="X213" s="42">
        <v>1.9973327404369237</v>
      </c>
      <c r="Y213" s="42">
        <v>3.2082370257306736</v>
      </c>
      <c r="Z213" s="42">
        <v>4.4341117996988162</v>
      </c>
      <c r="AA213" s="42">
        <v>3.9567167509168502</v>
      </c>
      <c r="AB213" s="42">
        <v>1.8341139245427027</v>
      </c>
      <c r="AC213" s="42">
        <v>2.8221336279421956</v>
      </c>
      <c r="AF213" s="66"/>
      <c r="AG213" s="66"/>
      <c r="AH213" s="66"/>
      <c r="AI213" s="66"/>
      <c r="AJ213" s="66"/>
      <c r="AK213" s="66"/>
      <c r="AL213" s="66"/>
      <c r="AM213" s="66"/>
      <c r="AN213" s="66"/>
      <c r="AO213" s="66"/>
      <c r="AP213" s="66"/>
      <c r="AQ213" s="66"/>
      <c r="AR213" s="66"/>
      <c r="AS213" s="66"/>
      <c r="AT213" s="66"/>
      <c r="AU213" s="66"/>
      <c r="AV213" s="66"/>
      <c r="AW213" s="66"/>
      <c r="AX213" s="66"/>
      <c r="AY213" s="66"/>
      <c r="AZ213" s="66"/>
    </row>
    <row r="214" spans="1:52" x14ac:dyDescent="0.25">
      <c r="A214" s="34" t="s">
        <v>913</v>
      </c>
      <c r="B214" s="34" t="s">
        <v>914</v>
      </c>
      <c r="C214" s="42">
        <v>4.7790345356600188</v>
      </c>
      <c r="D214" s="42">
        <v>5.4982502572333383</v>
      </c>
      <c r="E214" s="42">
        <v>5.6463718221683816</v>
      </c>
      <c r="F214" s="42">
        <v>4.9099609460634168</v>
      </c>
      <c r="G214" s="42">
        <v>7.2159347537508869E-2</v>
      </c>
      <c r="H214" s="42">
        <v>5.8186673877968866</v>
      </c>
      <c r="I214" s="42">
        <v>5.8186673877968866</v>
      </c>
      <c r="J214" s="42">
        <v>1.939555795932296</v>
      </c>
      <c r="K214" s="42">
        <v>5.8186673877968866</v>
      </c>
      <c r="L214" s="42">
        <v>5.8186673877968866</v>
      </c>
      <c r="M214" s="42">
        <v>4.8488894898307384</v>
      </c>
      <c r="N214" s="42">
        <v>4.417586651112642</v>
      </c>
      <c r="O214" s="42">
        <v>1.9074970224458083</v>
      </c>
      <c r="P214" s="42">
        <v>3.8142935318462885</v>
      </c>
      <c r="Q214" s="42">
        <v>3.6925253835251057</v>
      </c>
      <c r="R214" s="42">
        <v>2.6468751285228129</v>
      </c>
      <c r="S214" s="42">
        <v>1.7332200729607752</v>
      </c>
      <c r="T214" s="42">
        <v>0.96977789796614777</v>
      </c>
      <c r="U214" s="42">
        <v>5.8186673877968866</v>
      </c>
      <c r="V214" s="42">
        <v>4.8488894898307384</v>
      </c>
      <c r="W214" s="42">
        <v>4.4175866511126394</v>
      </c>
      <c r="X214" s="42">
        <v>1.9074970224458083</v>
      </c>
      <c r="Y214" s="42">
        <v>3.8142935318462876</v>
      </c>
      <c r="Z214" s="42">
        <v>3.6925253835251057</v>
      </c>
      <c r="AA214" s="42">
        <v>2.6468751285228129</v>
      </c>
      <c r="AB214" s="42">
        <v>1.7332200729607741</v>
      </c>
      <c r="AC214" s="42">
        <v>0.96977789796614755</v>
      </c>
      <c r="AF214" s="66"/>
      <c r="AG214" s="66"/>
      <c r="AH214" s="66"/>
      <c r="AI214" s="66"/>
      <c r="AJ214" s="66"/>
      <c r="AK214" s="66"/>
      <c r="AL214" s="66"/>
      <c r="AM214" s="66"/>
      <c r="AN214" s="66"/>
      <c r="AO214" s="66"/>
      <c r="AP214" s="66"/>
      <c r="AQ214" s="66"/>
      <c r="AR214" s="66"/>
      <c r="AS214" s="66"/>
      <c r="AT214" s="66"/>
      <c r="AU214" s="66"/>
      <c r="AV214" s="66"/>
      <c r="AW214" s="66"/>
      <c r="AX214" s="66"/>
      <c r="AY214" s="66"/>
      <c r="AZ214" s="66"/>
    </row>
    <row r="215" spans="1:52" x14ac:dyDescent="0.25">
      <c r="A215" s="34" t="s">
        <v>915</v>
      </c>
      <c r="B215" s="34" t="s">
        <v>916</v>
      </c>
      <c r="C215" s="42">
        <v>4.2223472734432432</v>
      </c>
      <c r="D215" s="42">
        <v>4.2001227966840879</v>
      </c>
      <c r="E215" s="42">
        <v>5.5700625403141286</v>
      </c>
      <c r="F215" s="42">
        <v>3.0546244282505315</v>
      </c>
      <c r="G215" s="42">
        <v>1.403174839926542</v>
      </c>
      <c r="H215" s="42">
        <v>0</v>
      </c>
      <c r="I215" s="42">
        <v>0</v>
      </c>
      <c r="J215" s="42">
        <v>2.2795166355583141</v>
      </c>
      <c r="K215" s="42">
        <v>6.8385499066749409</v>
      </c>
      <c r="L215" s="42">
        <v>6.8385499066749409</v>
      </c>
      <c r="M215" s="42">
        <v>3.13433537389268</v>
      </c>
      <c r="N215" s="42">
        <v>3.2533802116661095</v>
      </c>
      <c r="O215" s="42">
        <v>1.803832378964535</v>
      </c>
      <c r="P215" s="42">
        <v>4.1164535969147362</v>
      </c>
      <c r="Q215" s="42">
        <v>5.6344786296548905</v>
      </c>
      <c r="R215" s="42">
        <v>4.817503650019237</v>
      </c>
      <c r="S215" s="42">
        <v>3.0555222987271016</v>
      </c>
      <c r="T215" s="42">
        <v>3.5617447430598643</v>
      </c>
      <c r="U215" s="42">
        <v>6.8385499066749409</v>
      </c>
      <c r="V215" s="42">
        <v>3.13433537389268</v>
      </c>
      <c r="W215" s="42">
        <v>3.2533802116661108</v>
      </c>
      <c r="X215" s="42">
        <v>1.803832378964533</v>
      </c>
      <c r="Y215" s="42">
        <v>4.1164535969147353</v>
      </c>
      <c r="Z215" s="42">
        <v>5.6344786296548905</v>
      </c>
      <c r="AA215" s="42">
        <v>4.817503650019237</v>
      </c>
      <c r="AB215" s="42">
        <v>3.0555222987271002</v>
      </c>
      <c r="AC215" s="42">
        <v>3.5617447430598634</v>
      </c>
      <c r="AF215" s="66"/>
      <c r="AG215" s="66"/>
      <c r="AH215" s="66"/>
      <c r="AI215" s="66"/>
      <c r="AJ215" s="66"/>
      <c r="AK215" s="66"/>
      <c r="AL215" s="66"/>
      <c r="AM215" s="66"/>
      <c r="AN215" s="66"/>
      <c r="AO215" s="66"/>
      <c r="AP215" s="66"/>
      <c r="AQ215" s="66"/>
      <c r="AR215" s="66"/>
      <c r="AS215" s="66"/>
      <c r="AT215" s="66"/>
      <c r="AU215" s="66"/>
      <c r="AV215" s="66"/>
      <c r="AW215" s="66"/>
      <c r="AX215" s="66"/>
      <c r="AY215" s="66"/>
      <c r="AZ215" s="66"/>
    </row>
    <row r="216" spans="1:52" x14ac:dyDescent="0.25">
      <c r="A216" s="34" t="s">
        <v>917</v>
      </c>
      <c r="B216" s="34" t="s">
        <v>918</v>
      </c>
      <c r="C216" s="42">
        <v>5.690881225230167</v>
      </c>
      <c r="D216" s="42">
        <v>5.6086088875449267</v>
      </c>
      <c r="E216" s="42">
        <v>5.9524776996442812</v>
      </c>
      <c r="F216" s="42">
        <v>6.249256191175558</v>
      </c>
      <c r="G216" s="42">
        <v>9.5568229730373336E-2</v>
      </c>
      <c r="H216" s="42">
        <v>7.0640849809031536</v>
      </c>
      <c r="I216" s="42">
        <v>7.0640849809031536</v>
      </c>
      <c r="J216" s="42">
        <v>0</v>
      </c>
      <c r="K216" s="42">
        <v>0</v>
      </c>
      <c r="L216" s="42">
        <v>7.0640849809031536</v>
      </c>
      <c r="M216" s="42">
        <v>4.415053113064471</v>
      </c>
      <c r="N216" s="42">
        <v>2.1706352771508319</v>
      </c>
      <c r="O216" s="42">
        <v>3.8774626238152958</v>
      </c>
      <c r="P216" s="42">
        <v>2.2871540196592135</v>
      </c>
      <c r="Q216" s="42">
        <v>1.9656087715657766</v>
      </c>
      <c r="R216" s="42">
        <v>2.1932353484091198</v>
      </c>
      <c r="S216" s="42">
        <v>4.8095897742319345</v>
      </c>
      <c r="T216" s="42">
        <v>2.3546949936343835</v>
      </c>
      <c r="U216" s="42">
        <v>7.0640849809031536</v>
      </c>
      <c r="V216" s="42">
        <v>4.415053113064471</v>
      </c>
      <c r="W216" s="42">
        <v>2.1706352771508346</v>
      </c>
      <c r="X216" s="42">
        <v>3.8774626238152994</v>
      </c>
      <c r="Y216" s="42">
        <v>2.2871540196592131</v>
      </c>
      <c r="Z216" s="42">
        <v>1.9656087715657766</v>
      </c>
      <c r="AA216" s="42">
        <v>2.1932353484091198</v>
      </c>
      <c r="AB216" s="42">
        <v>4.8095897742319336</v>
      </c>
      <c r="AC216" s="42">
        <v>2.3546949936343844</v>
      </c>
      <c r="AF216" s="66"/>
      <c r="AG216" s="66"/>
      <c r="AH216" s="66"/>
      <c r="AI216" s="66"/>
      <c r="AJ216" s="66"/>
      <c r="AK216" s="66"/>
      <c r="AL216" s="66"/>
      <c r="AM216" s="66"/>
      <c r="AN216" s="66"/>
      <c r="AO216" s="66"/>
      <c r="AP216" s="66"/>
      <c r="AQ216" s="66"/>
      <c r="AR216" s="66"/>
      <c r="AS216" s="66"/>
      <c r="AT216" s="66"/>
      <c r="AU216" s="66"/>
      <c r="AV216" s="66"/>
      <c r="AW216" s="66"/>
      <c r="AX216" s="66"/>
      <c r="AY216" s="66"/>
      <c r="AZ216" s="66"/>
    </row>
    <row r="217" spans="1:52" x14ac:dyDescent="0.25">
      <c r="A217" s="34" t="s">
        <v>919</v>
      </c>
      <c r="B217" s="34" t="s">
        <v>920</v>
      </c>
      <c r="C217" s="42">
        <v>4.2804440046401782</v>
      </c>
      <c r="D217" s="42">
        <v>1.8806528780907721</v>
      </c>
      <c r="E217" s="42">
        <v>4.2433199729787505</v>
      </c>
      <c r="F217" s="42">
        <v>5.369997504702738</v>
      </c>
      <c r="G217" s="42">
        <v>0.15272795451162144</v>
      </c>
      <c r="H217" s="42">
        <v>6.4509378881812038</v>
      </c>
      <c r="I217" s="42">
        <v>6.4509378881812038</v>
      </c>
      <c r="J217" s="42">
        <v>2.1503126293937349</v>
      </c>
      <c r="K217" s="42">
        <v>6.4509378881812038</v>
      </c>
      <c r="L217" s="42">
        <v>6.4509378881812038</v>
      </c>
      <c r="M217" s="42">
        <v>4.300625258787468</v>
      </c>
      <c r="N217" s="42">
        <v>3.778986076454756</v>
      </c>
      <c r="O217" s="42">
        <v>3.8430174058379789</v>
      </c>
      <c r="P217" s="42">
        <v>2.987628249390375</v>
      </c>
      <c r="Q217" s="42">
        <v>3.1894855395405206</v>
      </c>
      <c r="R217" s="42">
        <v>3.6202352063533665</v>
      </c>
      <c r="S217" s="42">
        <v>1.0980319809670138</v>
      </c>
      <c r="T217" s="42">
        <v>2.0159180900566254</v>
      </c>
      <c r="U217" s="42">
        <v>6.4509378881812038</v>
      </c>
      <c r="V217" s="42">
        <v>4.300625258787468</v>
      </c>
      <c r="W217" s="42">
        <v>3.7789860764547578</v>
      </c>
      <c r="X217" s="42">
        <v>3.8430174058379794</v>
      </c>
      <c r="Y217" s="42">
        <v>2.9876282493903745</v>
      </c>
      <c r="Z217" s="42">
        <v>3.1894855395405206</v>
      </c>
      <c r="AA217" s="42">
        <v>3.6202352063533665</v>
      </c>
      <c r="AB217" s="42">
        <v>1.0980319809670132</v>
      </c>
      <c r="AC217" s="42">
        <v>2.0159180900566249</v>
      </c>
      <c r="AF217" s="66"/>
      <c r="AG217" s="66"/>
      <c r="AH217" s="66"/>
      <c r="AI217" s="66"/>
      <c r="AJ217" s="66"/>
      <c r="AK217" s="66"/>
      <c r="AL217" s="66"/>
      <c r="AM217" s="66"/>
      <c r="AN217" s="66"/>
      <c r="AO217" s="66"/>
      <c r="AP217" s="66"/>
      <c r="AQ217" s="66"/>
      <c r="AR217" s="66"/>
      <c r="AS217" s="66"/>
      <c r="AT217" s="66"/>
      <c r="AU217" s="66"/>
      <c r="AV217" s="66"/>
      <c r="AW217" s="66"/>
      <c r="AX217" s="66"/>
      <c r="AY217" s="66"/>
      <c r="AZ217" s="66"/>
    </row>
    <row r="218" spans="1:52" x14ac:dyDescent="0.25">
      <c r="A218" s="34" t="s">
        <v>921</v>
      </c>
      <c r="B218" s="34" t="s">
        <v>922</v>
      </c>
      <c r="C218" s="42">
        <v>4.5334097240742963</v>
      </c>
      <c r="D218" s="42">
        <v>4.1387713351492827</v>
      </c>
      <c r="E218" s="42">
        <v>4.4441654114541151</v>
      </c>
      <c r="F218" s="42">
        <v>5.2971562840336501</v>
      </c>
      <c r="G218" s="42">
        <v>0.34908421219620162</v>
      </c>
      <c r="H218" s="42">
        <v>6.1927539243604652</v>
      </c>
      <c r="I218" s="42">
        <v>6.1927539243604652</v>
      </c>
      <c r="J218" s="42">
        <v>0</v>
      </c>
      <c r="K218" s="42">
        <v>6.1927539243604652</v>
      </c>
      <c r="L218" s="42">
        <v>6.1927539243604652</v>
      </c>
      <c r="M218" s="42">
        <v>4.1285026162403096</v>
      </c>
      <c r="N218" s="42">
        <v>5.1578462604511719</v>
      </c>
      <c r="O218" s="42">
        <v>1.5268635708822627</v>
      </c>
      <c r="P218" s="42">
        <v>3.0029536009887576</v>
      </c>
      <c r="Q218" s="42">
        <v>3.807767691890517</v>
      </c>
      <c r="R218" s="42">
        <v>3.4777158602231157</v>
      </c>
      <c r="S218" s="42">
        <v>1.712889383333746</v>
      </c>
      <c r="T218" s="42">
        <v>2.3222827216351747</v>
      </c>
      <c r="U218" s="42">
        <v>6.1927539243604652</v>
      </c>
      <c r="V218" s="42">
        <v>4.1285026162403096</v>
      </c>
      <c r="W218" s="42">
        <v>5.1578462604511701</v>
      </c>
      <c r="X218" s="42">
        <v>1.5268635708822631</v>
      </c>
      <c r="Y218" s="42">
        <v>3.0029536009887572</v>
      </c>
      <c r="Z218" s="42">
        <v>3.807767691890517</v>
      </c>
      <c r="AA218" s="42">
        <v>3.4777158602231157</v>
      </c>
      <c r="AB218" s="42">
        <v>1.7128893833337453</v>
      </c>
      <c r="AC218" s="42">
        <v>2.3222827216351747</v>
      </c>
      <c r="AF218" s="66"/>
      <c r="AG218" s="66"/>
      <c r="AH218" s="66"/>
      <c r="AI218" s="66"/>
      <c r="AJ218" s="66"/>
      <c r="AK218" s="66"/>
      <c r="AL218" s="66"/>
      <c r="AM218" s="66"/>
      <c r="AN218" s="66"/>
      <c r="AO218" s="66"/>
      <c r="AP218" s="66"/>
      <c r="AQ218" s="66"/>
      <c r="AR218" s="66"/>
      <c r="AS218" s="66"/>
      <c r="AT218" s="66"/>
      <c r="AU218" s="66"/>
      <c r="AV218" s="66"/>
      <c r="AW218" s="66"/>
      <c r="AX218" s="66"/>
      <c r="AY218" s="66"/>
      <c r="AZ218" s="66"/>
    </row>
    <row r="219" spans="1:52" x14ac:dyDescent="0.25">
      <c r="A219" s="34" t="s">
        <v>923</v>
      </c>
      <c r="B219" s="34" t="s">
        <v>924</v>
      </c>
      <c r="C219" s="42">
        <v>4.6241172798522117</v>
      </c>
      <c r="D219" s="42">
        <v>1.1973023755465815</v>
      </c>
      <c r="E219" s="42">
        <v>2.8143985861742156</v>
      </c>
      <c r="F219" s="42">
        <v>3.3447292698547857</v>
      </c>
      <c r="G219" s="42">
        <v>1.4584951711139553</v>
      </c>
      <c r="H219" s="42">
        <v>6.3728335801875922</v>
      </c>
      <c r="I219" s="42">
        <v>6.3728335801875922</v>
      </c>
      <c r="J219" s="42">
        <v>2.1242778600625316</v>
      </c>
      <c r="K219" s="42">
        <v>6.3728335801875922</v>
      </c>
      <c r="L219" s="42">
        <v>6.3728335801875922</v>
      </c>
      <c r="M219" s="42">
        <v>2.9208820575859793</v>
      </c>
      <c r="N219" s="42">
        <v>3.9994827095786492</v>
      </c>
      <c r="O219" s="42">
        <v>0.57495950344667468</v>
      </c>
      <c r="P219" s="42">
        <v>3.7473054714511269</v>
      </c>
      <c r="Q219" s="42">
        <v>4.4810757057778234</v>
      </c>
      <c r="R219" s="42">
        <v>5.3450753203680268</v>
      </c>
      <c r="S219" s="42">
        <v>1.8982908536729006</v>
      </c>
      <c r="T219" s="42">
        <v>3.319184156347704</v>
      </c>
      <c r="U219" s="42">
        <v>6.3728335801875922</v>
      </c>
      <c r="V219" s="42">
        <v>2.9208820575859793</v>
      </c>
      <c r="W219" s="42">
        <v>3.9994827095786492</v>
      </c>
      <c r="X219" s="42">
        <v>0.57495950344667779</v>
      </c>
      <c r="Y219" s="42">
        <v>3.747305471451126</v>
      </c>
      <c r="Z219" s="42">
        <v>4.4810757057778234</v>
      </c>
      <c r="AA219" s="42">
        <v>5.3450753203680268</v>
      </c>
      <c r="AB219" s="42">
        <v>1.8982908536728993</v>
      </c>
      <c r="AC219" s="42">
        <v>3.3191841563477031</v>
      </c>
      <c r="AF219" s="66"/>
      <c r="AG219" s="66"/>
      <c r="AH219" s="66"/>
      <c r="AI219" s="66"/>
      <c r="AJ219" s="66"/>
      <c r="AK219" s="66"/>
      <c r="AL219" s="66"/>
      <c r="AM219" s="66"/>
      <c r="AN219" s="66"/>
      <c r="AO219" s="66"/>
      <c r="AP219" s="66"/>
      <c r="AQ219" s="66"/>
      <c r="AR219" s="66"/>
      <c r="AS219" s="66"/>
      <c r="AT219" s="66"/>
      <c r="AU219" s="66"/>
      <c r="AV219" s="66"/>
      <c r="AW219" s="66"/>
      <c r="AX219" s="66"/>
      <c r="AY219" s="66"/>
      <c r="AZ219" s="66"/>
    </row>
    <row r="220" spans="1:52" x14ac:dyDescent="0.25">
      <c r="A220" s="34" t="s">
        <v>925</v>
      </c>
      <c r="B220" s="34" t="s">
        <v>926</v>
      </c>
      <c r="C220" s="42">
        <v>4.9178136437082118</v>
      </c>
      <c r="D220" s="42">
        <v>5.0388089115238346</v>
      </c>
      <c r="E220" s="42">
        <v>6.3787543577810544</v>
      </c>
      <c r="F220" s="42">
        <v>6.2127369578856442</v>
      </c>
      <c r="G220" s="42">
        <v>0.21033119245991896</v>
      </c>
      <c r="H220" s="42">
        <v>0</v>
      </c>
      <c r="I220" s="42">
        <v>0</v>
      </c>
      <c r="J220" s="42">
        <v>0</v>
      </c>
      <c r="K220" s="42">
        <v>7.1755295273825412</v>
      </c>
      <c r="L220" s="42">
        <v>7.1755295273825412</v>
      </c>
      <c r="M220" s="42">
        <v>5.381647145536907</v>
      </c>
      <c r="N220" s="42">
        <v>4.1712197701855409</v>
      </c>
      <c r="O220" s="42">
        <v>2.7723636810341601</v>
      </c>
      <c r="P220" s="42">
        <v>3.3562177751537607</v>
      </c>
      <c r="Q220" s="42">
        <v>3.6509929543529283</v>
      </c>
      <c r="R220" s="42">
        <v>3.0606979999005786</v>
      </c>
      <c r="S220" s="42">
        <v>3.9694418662116195</v>
      </c>
      <c r="T220" s="42">
        <v>1.4949019848713632</v>
      </c>
      <c r="U220" s="42">
        <v>7.1755295273825412</v>
      </c>
      <c r="V220" s="42">
        <v>5.381647145536907</v>
      </c>
      <c r="W220" s="42">
        <v>4.1712197701855391</v>
      </c>
      <c r="X220" s="42">
        <v>2.7723636810341641</v>
      </c>
      <c r="Y220" s="42">
        <v>3.3562177751537607</v>
      </c>
      <c r="Z220" s="42">
        <v>3.6509929543529283</v>
      </c>
      <c r="AA220" s="42">
        <v>3.0606979999005786</v>
      </c>
      <c r="AB220" s="42">
        <v>3.9694418662116178</v>
      </c>
      <c r="AC220" s="42">
        <v>1.4949019848713629</v>
      </c>
      <c r="AF220" s="66"/>
      <c r="AG220" s="66"/>
      <c r="AH220" s="66"/>
      <c r="AI220" s="66"/>
      <c r="AJ220" s="66"/>
      <c r="AK220" s="66"/>
      <c r="AL220" s="66"/>
      <c r="AM220" s="66"/>
      <c r="AN220" s="66"/>
      <c r="AO220" s="66"/>
      <c r="AP220" s="66"/>
      <c r="AQ220" s="66"/>
      <c r="AR220" s="66"/>
      <c r="AS220" s="66"/>
      <c r="AT220" s="66"/>
      <c r="AU220" s="66"/>
      <c r="AV220" s="66"/>
      <c r="AW220" s="66"/>
      <c r="AX220" s="66"/>
      <c r="AY220" s="66"/>
      <c r="AZ220" s="66"/>
    </row>
    <row r="221" spans="1:52" x14ac:dyDescent="0.25">
      <c r="A221" s="34" t="s">
        <v>927</v>
      </c>
      <c r="B221" s="34" t="s">
        <v>928</v>
      </c>
      <c r="C221" s="42">
        <v>4.6961065809311995</v>
      </c>
      <c r="D221" s="42">
        <v>3.8371696568602798</v>
      </c>
      <c r="E221" s="42">
        <v>5.4989449405290367</v>
      </c>
      <c r="F221" s="42">
        <v>4.7297654983358308</v>
      </c>
      <c r="G221" s="42">
        <v>0.8473949599595082</v>
      </c>
      <c r="H221" s="42">
        <v>0</v>
      </c>
      <c r="I221" s="42">
        <v>6.4242677733682472</v>
      </c>
      <c r="J221" s="42">
        <v>4.2828451822454978</v>
      </c>
      <c r="K221" s="42">
        <v>6.4242677733682472</v>
      </c>
      <c r="L221" s="42">
        <v>6.4242677733682472</v>
      </c>
      <c r="M221" s="42">
        <v>2.9444560627937792</v>
      </c>
      <c r="N221" s="42">
        <v>3.4632171285004039</v>
      </c>
      <c r="O221" s="42">
        <v>2.1458470179639084</v>
      </c>
      <c r="P221" s="42">
        <v>3.4898437437523362</v>
      </c>
      <c r="Q221" s="42">
        <v>3.6104696491880399</v>
      </c>
      <c r="R221" s="42">
        <v>3.2041358517239833</v>
      </c>
      <c r="S221" s="42">
        <v>2.7337309673907431</v>
      </c>
      <c r="T221" s="42">
        <v>3.6136506225196379</v>
      </c>
      <c r="U221" s="42">
        <v>6.4242677733682472</v>
      </c>
      <c r="V221" s="42">
        <v>2.9444560627937792</v>
      </c>
      <c r="W221" s="42">
        <v>3.4632171285004039</v>
      </c>
      <c r="X221" s="42">
        <v>2.1458470179639098</v>
      </c>
      <c r="Y221" s="42">
        <v>3.4898437437523353</v>
      </c>
      <c r="Z221" s="42">
        <v>3.6104696491880399</v>
      </c>
      <c r="AA221" s="42">
        <v>3.2041358517239833</v>
      </c>
      <c r="AB221" s="42">
        <v>2.7337309673907422</v>
      </c>
      <c r="AC221" s="42">
        <v>3.6136506225196379</v>
      </c>
      <c r="AF221" s="66"/>
      <c r="AG221" s="66"/>
      <c r="AH221" s="66"/>
      <c r="AI221" s="66"/>
      <c r="AJ221" s="66"/>
      <c r="AK221" s="66"/>
      <c r="AL221" s="66"/>
      <c r="AM221" s="66"/>
      <c r="AN221" s="66"/>
      <c r="AO221" s="66"/>
      <c r="AP221" s="66"/>
      <c r="AQ221" s="66"/>
      <c r="AR221" s="66"/>
      <c r="AS221" s="66"/>
      <c r="AT221" s="66"/>
      <c r="AU221" s="66"/>
      <c r="AV221" s="66"/>
      <c r="AW221" s="66"/>
      <c r="AX221" s="66"/>
      <c r="AY221" s="66"/>
      <c r="AZ221" s="66"/>
    </row>
    <row r="222" spans="1:52" x14ac:dyDescent="0.25">
      <c r="A222" s="34" t="s">
        <v>929</v>
      </c>
      <c r="B222" s="34" t="s">
        <v>930</v>
      </c>
      <c r="C222" s="42">
        <v>4.9701630898911544</v>
      </c>
      <c r="D222" s="42">
        <v>2.904394068468453</v>
      </c>
      <c r="E222" s="42">
        <v>4.3690197672275337</v>
      </c>
      <c r="F222" s="42">
        <v>3.4232760713223662</v>
      </c>
      <c r="G222" s="42">
        <v>3.4547439041229979</v>
      </c>
      <c r="H222" s="42">
        <v>0</v>
      </c>
      <c r="I222" s="42">
        <v>6.1533290019218887</v>
      </c>
      <c r="J222" s="42">
        <v>4.1022193346145928</v>
      </c>
      <c r="K222" s="42">
        <v>6.1533290019218887</v>
      </c>
      <c r="L222" s="42">
        <v>6.1533290019218887</v>
      </c>
      <c r="M222" s="42">
        <v>2.8202757925475317</v>
      </c>
      <c r="N222" s="42">
        <v>3.6903388219073316</v>
      </c>
      <c r="O222" s="42">
        <v>1.8010777037305796</v>
      </c>
      <c r="P222" s="42">
        <v>3.4900223482690507</v>
      </c>
      <c r="Q222" s="42">
        <v>4.9475351861855383</v>
      </c>
      <c r="R222" s="42">
        <v>4.687184340287943</v>
      </c>
      <c r="S222" s="42">
        <v>1.4401408302370373</v>
      </c>
      <c r="T222" s="42">
        <v>3.2048588551676502</v>
      </c>
      <c r="U222" s="42">
        <v>6.1533290019218887</v>
      </c>
      <c r="V222" s="42">
        <v>2.8202757925475317</v>
      </c>
      <c r="W222" s="42">
        <v>3.6903388219073339</v>
      </c>
      <c r="X222" s="42">
        <v>1.801077703730581</v>
      </c>
      <c r="Y222" s="42">
        <v>3.4900223482690507</v>
      </c>
      <c r="Z222" s="42">
        <v>4.9475351861855383</v>
      </c>
      <c r="AA222" s="42">
        <v>4.687184340287943</v>
      </c>
      <c r="AB222" s="42">
        <v>1.4401408302370373</v>
      </c>
      <c r="AC222" s="42">
        <v>3.2048588551676493</v>
      </c>
      <c r="AF222" s="66"/>
      <c r="AG222" s="66"/>
      <c r="AH222" s="66"/>
      <c r="AI222" s="66"/>
      <c r="AJ222" s="66"/>
      <c r="AK222" s="66"/>
      <c r="AL222" s="66"/>
      <c r="AM222" s="66"/>
      <c r="AN222" s="66"/>
      <c r="AO222" s="66"/>
      <c r="AP222" s="66"/>
      <c r="AQ222" s="66"/>
      <c r="AR222" s="66"/>
      <c r="AS222" s="66"/>
      <c r="AT222" s="66"/>
      <c r="AU222" s="66"/>
      <c r="AV222" s="66"/>
      <c r="AW222" s="66"/>
      <c r="AX222" s="66"/>
      <c r="AY222" s="66"/>
      <c r="AZ222" s="66"/>
    </row>
    <row r="223" spans="1:52" x14ac:dyDescent="0.25">
      <c r="A223" s="34" t="s">
        <v>931</v>
      </c>
      <c r="B223" s="34" t="s">
        <v>932</v>
      </c>
      <c r="C223" s="42">
        <v>4.167311177014672</v>
      </c>
      <c r="D223" s="42">
        <v>4.0708817048329857</v>
      </c>
      <c r="E223" s="42">
        <v>3.8407129849239334</v>
      </c>
      <c r="F223" s="42">
        <v>3.3490304268309479</v>
      </c>
      <c r="G223" s="42">
        <v>1.2069661184418652</v>
      </c>
      <c r="H223" s="42">
        <v>0</v>
      </c>
      <c r="I223" s="42">
        <v>0</v>
      </c>
      <c r="J223" s="42">
        <v>3.9001054537629622</v>
      </c>
      <c r="K223" s="42">
        <v>5.8501581806444429</v>
      </c>
      <c r="L223" s="42">
        <v>5.8501581806444429</v>
      </c>
      <c r="M223" s="42">
        <v>1.7062961360212971</v>
      </c>
      <c r="N223" s="42">
        <v>4.2548994135055533</v>
      </c>
      <c r="O223" s="42">
        <v>1.8291816900913029</v>
      </c>
      <c r="P223" s="42">
        <v>4.7064051606158657</v>
      </c>
      <c r="Q223" s="42">
        <v>5.2344018385911637</v>
      </c>
      <c r="R223" s="42">
        <v>4.1111339522667043</v>
      </c>
      <c r="S223" s="42">
        <v>4.6054436741243503</v>
      </c>
      <c r="T223" s="42">
        <v>4.5094969309134241</v>
      </c>
      <c r="U223" s="42">
        <v>5.8501581806444429</v>
      </c>
      <c r="V223" s="42">
        <v>1.7062961360212971</v>
      </c>
      <c r="W223" s="42">
        <v>4.2548994135055507</v>
      </c>
      <c r="X223" s="42">
        <v>1.829181690091304</v>
      </c>
      <c r="Y223" s="42">
        <v>4.7064051606158648</v>
      </c>
      <c r="Z223" s="42">
        <v>5.2344018385911637</v>
      </c>
      <c r="AA223" s="42">
        <v>4.1111339522667043</v>
      </c>
      <c r="AB223" s="42">
        <v>4.6054436741243494</v>
      </c>
      <c r="AC223" s="42">
        <v>4.509496930913425</v>
      </c>
      <c r="AF223" s="66"/>
      <c r="AG223" s="66"/>
      <c r="AH223" s="66"/>
      <c r="AI223" s="66"/>
      <c r="AJ223" s="66"/>
      <c r="AK223" s="66"/>
      <c r="AL223" s="66"/>
      <c r="AM223" s="66"/>
      <c r="AN223" s="66"/>
      <c r="AO223" s="66"/>
      <c r="AP223" s="66"/>
      <c r="AQ223" s="66"/>
      <c r="AR223" s="66"/>
      <c r="AS223" s="66"/>
      <c r="AT223" s="66"/>
      <c r="AU223" s="66"/>
      <c r="AV223" s="66"/>
      <c r="AW223" s="66"/>
      <c r="AX223" s="66"/>
      <c r="AY223" s="66"/>
      <c r="AZ223" s="66"/>
    </row>
    <row r="224" spans="1:52" x14ac:dyDescent="0.25">
      <c r="A224" s="34" t="s">
        <v>933</v>
      </c>
      <c r="B224" s="34" t="s">
        <v>934</v>
      </c>
      <c r="C224" s="42">
        <v>5.2101630484935963</v>
      </c>
      <c r="D224" s="42">
        <v>5.5516183797294838</v>
      </c>
      <c r="E224" s="42">
        <v>6.1083819837632678</v>
      </c>
      <c r="F224" s="42">
        <v>5.6584260629983563</v>
      </c>
      <c r="G224" s="42">
        <v>0.52907681328337597</v>
      </c>
      <c r="H224" s="42">
        <v>0</v>
      </c>
      <c r="I224" s="42">
        <v>6.3417720727344591</v>
      </c>
      <c r="J224" s="42">
        <v>6.3417720727344591</v>
      </c>
      <c r="K224" s="42">
        <v>6.3417720727344591</v>
      </c>
      <c r="L224" s="42">
        <v>6.3417720727344591</v>
      </c>
      <c r="M224" s="42">
        <v>3.6993670424284342</v>
      </c>
      <c r="N224" s="42">
        <v>3.2307140747892498</v>
      </c>
      <c r="O224" s="42">
        <v>3.0005491831739501</v>
      </c>
      <c r="P224" s="42">
        <v>2.2635089606106757</v>
      </c>
      <c r="Q224" s="42">
        <v>2.3500956492655418</v>
      </c>
      <c r="R224" s="42">
        <v>2.4475523322275303</v>
      </c>
      <c r="S224" s="42">
        <v>3.6431456588049023</v>
      </c>
      <c r="T224" s="42">
        <v>1.9818037727295177</v>
      </c>
      <c r="U224" s="42">
        <v>6.3417720727344591</v>
      </c>
      <c r="V224" s="42">
        <v>3.6993670424284342</v>
      </c>
      <c r="W224" s="42">
        <v>3.2307140747892533</v>
      </c>
      <c r="X224" s="42">
        <v>3.0005491831739515</v>
      </c>
      <c r="Y224" s="42">
        <v>2.2635089606106757</v>
      </c>
      <c r="Z224" s="42">
        <v>2.3500956492655418</v>
      </c>
      <c r="AA224" s="42">
        <v>2.4475523322275303</v>
      </c>
      <c r="AB224" s="42">
        <v>3.6431456588049023</v>
      </c>
      <c r="AC224" s="42">
        <v>1.9818037727295172</v>
      </c>
      <c r="AF224" s="66"/>
      <c r="AG224" s="66"/>
      <c r="AH224" s="66"/>
      <c r="AI224" s="66"/>
      <c r="AJ224" s="66"/>
      <c r="AK224" s="66"/>
      <c r="AL224" s="66"/>
      <c r="AM224" s="66"/>
      <c r="AN224" s="66"/>
      <c r="AO224" s="66"/>
      <c r="AP224" s="66"/>
      <c r="AQ224" s="66"/>
      <c r="AR224" s="66"/>
      <c r="AS224" s="66"/>
      <c r="AT224" s="66"/>
      <c r="AU224" s="66"/>
      <c r="AV224" s="66"/>
      <c r="AW224" s="66"/>
      <c r="AX224" s="66"/>
      <c r="AY224" s="66"/>
      <c r="AZ224" s="66"/>
    </row>
    <row r="225" spans="1:52" x14ac:dyDescent="0.25">
      <c r="A225" s="34" t="s">
        <v>935</v>
      </c>
      <c r="B225" s="34" t="s">
        <v>936</v>
      </c>
      <c r="C225" s="42">
        <v>5.4160796892572645</v>
      </c>
      <c r="D225" s="42">
        <v>4.3561310463769169</v>
      </c>
      <c r="E225" s="42">
        <v>5.0247824463651822</v>
      </c>
      <c r="F225" s="42">
        <v>4.114446831605747</v>
      </c>
      <c r="G225" s="42">
        <v>0.81162828076986138</v>
      </c>
      <c r="H225" s="42">
        <v>0</v>
      </c>
      <c r="I225" s="42">
        <v>5.75931428034293</v>
      </c>
      <c r="J225" s="42">
        <v>5.75931428034293</v>
      </c>
      <c r="K225" s="42">
        <v>5.75931428034293</v>
      </c>
      <c r="L225" s="42">
        <v>5.75931428034293</v>
      </c>
      <c r="M225" s="42">
        <v>2.3997142834762197</v>
      </c>
      <c r="N225" s="42">
        <v>3.0297201357958552</v>
      </c>
      <c r="O225" s="42">
        <v>2.8677577305013302</v>
      </c>
      <c r="P225" s="42">
        <v>2.7662786761219595</v>
      </c>
      <c r="Q225" s="42">
        <v>2.7069242704861596</v>
      </c>
      <c r="R225" s="42">
        <v>3.7086409903300002</v>
      </c>
      <c r="S225" s="42">
        <v>4.9015440683769631</v>
      </c>
      <c r="T225" s="42">
        <v>3.359599996866709</v>
      </c>
      <c r="U225" s="42">
        <v>5.75931428034293</v>
      </c>
      <c r="V225" s="42">
        <v>2.3997142834762197</v>
      </c>
      <c r="W225" s="42">
        <v>3.0297201357958561</v>
      </c>
      <c r="X225" s="42">
        <v>2.867757730501332</v>
      </c>
      <c r="Y225" s="42">
        <v>2.7662786761219595</v>
      </c>
      <c r="Z225" s="42">
        <v>2.7069242704861596</v>
      </c>
      <c r="AA225" s="42">
        <v>3.7086409903300002</v>
      </c>
      <c r="AB225" s="42">
        <v>4.9015440683769613</v>
      </c>
      <c r="AC225" s="42">
        <v>3.3595999968667094</v>
      </c>
      <c r="AF225" s="66"/>
      <c r="AG225" s="66"/>
      <c r="AH225" s="66"/>
      <c r="AI225" s="66"/>
      <c r="AJ225" s="66"/>
      <c r="AK225" s="66"/>
      <c r="AL225" s="66"/>
      <c r="AM225" s="66"/>
      <c r="AN225" s="66"/>
      <c r="AO225" s="66"/>
      <c r="AP225" s="66"/>
      <c r="AQ225" s="66"/>
      <c r="AR225" s="66"/>
      <c r="AS225" s="66"/>
      <c r="AT225" s="66"/>
      <c r="AU225" s="66"/>
      <c r="AV225" s="66"/>
      <c r="AW225" s="66"/>
      <c r="AX225" s="66"/>
      <c r="AY225" s="66"/>
      <c r="AZ225" s="66"/>
    </row>
    <row r="226" spans="1:52" x14ac:dyDescent="0.25">
      <c r="A226" s="34" t="s">
        <v>937</v>
      </c>
      <c r="B226" s="34" t="s">
        <v>938</v>
      </c>
      <c r="C226" s="42">
        <v>3.8655335181080313</v>
      </c>
      <c r="D226" s="42">
        <v>4.4743786932886946</v>
      </c>
      <c r="E226" s="42">
        <v>4.9248957106444067</v>
      </c>
      <c r="F226" s="42">
        <v>3.2968733707665137</v>
      </c>
      <c r="G226" s="42">
        <v>0.66153032417813762</v>
      </c>
      <c r="H226" s="42">
        <v>5.6420903610193252</v>
      </c>
      <c r="I226" s="42">
        <v>0</v>
      </c>
      <c r="J226" s="42">
        <v>5.6420903610193252</v>
      </c>
      <c r="K226" s="42">
        <v>5.6420903610193252</v>
      </c>
      <c r="L226" s="42">
        <v>5.6420903610193252</v>
      </c>
      <c r="M226" s="42">
        <v>1.880696787006443</v>
      </c>
      <c r="N226" s="42">
        <v>3.523138185901554</v>
      </c>
      <c r="O226" s="42">
        <v>1.4688086477033804</v>
      </c>
      <c r="P226" s="42">
        <v>3.2351750710323235</v>
      </c>
      <c r="Q226" s="42">
        <v>3.8085250213832955</v>
      </c>
      <c r="R226" s="42">
        <v>3.7282535425237833</v>
      </c>
      <c r="S226" s="42">
        <v>5.6420903610193252</v>
      </c>
      <c r="T226" s="42">
        <v>3.9964806723886892</v>
      </c>
      <c r="U226" s="42">
        <v>5.6420903610193252</v>
      </c>
      <c r="V226" s="42">
        <v>1.880696787006443</v>
      </c>
      <c r="W226" s="42">
        <v>3.523138185901554</v>
      </c>
      <c r="X226" s="42">
        <v>1.4688086477033788</v>
      </c>
      <c r="Y226" s="42">
        <v>3.2351750710323226</v>
      </c>
      <c r="Z226" s="42">
        <v>3.8085250213832955</v>
      </c>
      <c r="AA226" s="42">
        <v>3.7282535425237833</v>
      </c>
      <c r="AB226" s="42">
        <v>5.6420903610193252</v>
      </c>
      <c r="AC226" s="42">
        <v>3.9964806723886892</v>
      </c>
      <c r="AF226" s="66"/>
      <c r="AG226" s="66"/>
      <c r="AH226" s="66"/>
      <c r="AI226" s="66"/>
      <c r="AJ226" s="66"/>
      <c r="AK226" s="66"/>
      <c r="AL226" s="66"/>
      <c r="AM226" s="66"/>
      <c r="AN226" s="66"/>
      <c r="AO226" s="66"/>
      <c r="AP226" s="66"/>
      <c r="AQ226" s="66"/>
      <c r="AR226" s="66"/>
      <c r="AS226" s="66"/>
      <c r="AT226" s="66"/>
      <c r="AU226" s="66"/>
      <c r="AV226" s="66"/>
      <c r="AW226" s="66"/>
      <c r="AX226" s="66"/>
      <c r="AY226" s="66"/>
      <c r="AZ226" s="66"/>
    </row>
    <row r="227" spans="1:52" x14ac:dyDescent="0.25">
      <c r="A227" s="34" t="s">
        <v>939</v>
      </c>
      <c r="B227" s="34" t="s">
        <v>940</v>
      </c>
      <c r="C227" s="42">
        <v>4.6347274287555056</v>
      </c>
      <c r="D227" s="42">
        <v>4.5468781265936178</v>
      </c>
      <c r="E227" s="42">
        <v>5.4499437972321338</v>
      </c>
      <c r="F227" s="42">
        <v>3.5533396992250861</v>
      </c>
      <c r="G227" s="42">
        <v>0.65770756092910165</v>
      </c>
      <c r="H227" s="42">
        <v>0</v>
      </c>
      <c r="I227" s="42">
        <v>0</v>
      </c>
      <c r="J227" s="42">
        <v>6.5549056915068746</v>
      </c>
      <c r="K227" s="42">
        <v>6.5549056915068746</v>
      </c>
      <c r="L227" s="42">
        <v>6.5549056915068746</v>
      </c>
      <c r="M227" s="42">
        <v>2.1849685638356267</v>
      </c>
      <c r="N227" s="42">
        <v>3.4747478508437184</v>
      </c>
      <c r="O227" s="42">
        <v>3.53025912586665</v>
      </c>
      <c r="P227" s="42">
        <v>3.3594889405260506</v>
      </c>
      <c r="Q227" s="42">
        <v>2.7735146636497157</v>
      </c>
      <c r="R227" s="42">
        <v>4.1556670827212709</v>
      </c>
      <c r="S227" s="42">
        <v>3.3471858850247878</v>
      </c>
      <c r="T227" s="42">
        <v>4.6430581981507038</v>
      </c>
      <c r="U227" s="42">
        <v>6.5549056915068746</v>
      </c>
      <c r="V227" s="42">
        <v>2.1849685638356267</v>
      </c>
      <c r="W227" s="42">
        <v>3.474747850843718</v>
      </c>
      <c r="X227" s="42">
        <v>3.5302591258666483</v>
      </c>
      <c r="Y227" s="42">
        <v>3.3594889405260506</v>
      </c>
      <c r="Z227" s="42">
        <v>2.7735146636497157</v>
      </c>
      <c r="AA227" s="42">
        <v>4.1556670827212709</v>
      </c>
      <c r="AB227" s="42">
        <v>3.3471858850247864</v>
      </c>
      <c r="AC227" s="42">
        <v>4.6430581981507038</v>
      </c>
      <c r="AF227" s="66"/>
      <c r="AG227" s="66"/>
      <c r="AH227" s="66"/>
      <c r="AI227" s="66"/>
      <c r="AJ227" s="66"/>
      <c r="AK227" s="66"/>
      <c r="AL227" s="66"/>
      <c r="AM227" s="66"/>
      <c r="AN227" s="66"/>
      <c r="AO227" s="66"/>
      <c r="AP227" s="66"/>
      <c r="AQ227" s="66"/>
      <c r="AR227" s="66"/>
      <c r="AS227" s="66"/>
      <c r="AT227" s="66"/>
      <c r="AU227" s="66"/>
      <c r="AV227" s="66"/>
      <c r="AW227" s="66"/>
      <c r="AX227" s="66"/>
      <c r="AY227" s="66"/>
      <c r="AZ227" s="66"/>
    </row>
    <row r="228" spans="1:52" x14ac:dyDescent="0.25">
      <c r="A228" s="34" t="s">
        <v>941</v>
      </c>
      <c r="B228" s="34" t="s">
        <v>942</v>
      </c>
      <c r="C228" s="42">
        <v>3.1096311750682908</v>
      </c>
      <c r="D228" s="42">
        <v>5.3981814397131185</v>
      </c>
      <c r="E228" s="42">
        <v>3.9773470902307739</v>
      </c>
      <c r="F228" s="42">
        <v>5.1314561916793755</v>
      </c>
      <c r="G228" s="42">
        <v>0.41654217516775177</v>
      </c>
      <c r="H228" s="42">
        <v>0</v>
      </c>
      <c r="I228" s="42">
        <v>0</v>
      </c>
      <c r="J228" s="42">
        <v>6.3702225754102653</v>
      </c>
      <c r="K228" s="42">
        <v>6.3702225754102653</v>
      </c>
      <c r="L228" s="42">
        <v>6.3702225754102653</v>
      </c>
      <c r="M228" s="42">
        <v>2.388833465778851</v>
      </c>
      <c r="N228" s="42">
        <v>4.0150144983380969</v>
      </c>
      <c r="O228" s="42">
        <v>2.0970842913540677</v>
      </c>
      <c r="P228" s="42">
        <v>4.6602345373079839</v>
      </c>
      <c r="Q228" s="42">
        <v>4.9179972186877956</v>
      </c>
      <c r="R228" s="42">
        <v>4.9597691570662192</v>
      </c>
      <c r="S228" s="42">
        <v>1.3553665054064397</v>
      </c>
      <c r="T228" s="42">
        <v>3.8486761393103688</v>
      </c>
      <c r="U228" s="42">
        <v>6.3702225754102653</v>
      </c>
      <c r="V228" s="42">
        <v>2.388833465778851</v>
      </c>
      <c r="W228" s="42">
        <v>4.0150144983380933</v>
      </c>
      <c r="X228" s="42">
        <v>2.097084291354069</v>
      </c>
      <c r="Y228" s="42">
        <v>4.6602345373079839</v>
      </c>
      <c r="Z228" s="42">
        <v>4.9179972186877956</v>
      </c>
      <c r="AA228" s="42">
        <v>4.9597691570662192</v>
      </c>
      <c r="AB228" s="42">
        <v>1.3553665054064381</v>
      </c>
      <c r="AC228" s="42">
        <v>3.8486761393103683</v>
      </c>
      <c r="AF228" s="66"/>
      <c r="AG228" s="66"/>
      <c r="AH228" s="66"/>
      <c r="AI228" s="66"/>
      <c r="AJ228" s="66"/>
      <c r="AK228" s="66"/>
      <c r="AL228" s="66"/>
      <c r="AM228" s="66"/>
      <c r="AN228" s="66"/>
      <c r="AO228" s="66"/>
      <c r="AP228" s="66"/>
      <c r="AQ228" s="66"/>
      <c r="AR228" s="66"/>
      <c r="AS228" s="66"/>
      <c r="AT228" s="66"/>
      <c r="AU228" s="66"/>
      <c r="AV228" s="66"/>
      <c r="AW228" s="66"/>
      <c r="AX228" s="66"/>
      <c r="AY228" s="66"/>
      <c r="AZ228" s="66"/>
    </row>
    <row r="229" spans="1:52" x14ac:dyDescent="0.25">
      <c r="A229" s="34" t="s">
        <v>943</v>
      </c>
      <c r="B229" s="34" t="s">
        <v>944</v>
      </c>
      <c r="C229" s="42">
        <v>5.5586634114062168</v>
      </c>
      <c r="D229" s="42">
        <v>4.2331939780859917</v>
      </c>
      <c r="E229" s="42">
        <v>5.0626940164941434</v>
      </c>
      <c r="F229" s="42">
        <v>5.418189720564401</v>
      </c>
      <c r="G229" s="42">
        <v>0.2924648887462562</v>
      </c>
      <c r="H229" s="42">
        <v>0</v>
      </c>
      <c r="I229" s="42">
        <v>0</v>
      </c>
      <c r="J229" s="42">
        <v>2.3370842911525402</v>
      </c>
      <c r="K229" s="42">
        <v>7.0112528734576189</v>
      </c>
      <c r="L229" s="42">
        <v>7.0112528734576189</v>
      </c>
      <c r="M229" s="42">
        <v>4.6741685823050787</v>
      </c>
      <c r="N229" s="42">
        <v>3.7765014354338216</v>
      </c>
      <c r="O229" s="42">
        <v>3.8339771222626391</v>
      </c>
      <c r="P229" s="42">
        <v>3.6208838070609839</v>
      </c>
      <c r="Q229" s="42">
        <v>3.6082163130502187</v>
      </c>
      <c r="R229" s="42">
        <v>4.6893880548006148</v>
      </c>
      <c r="S229" s="42">
        <v>1.4917559305228978</v>
      </c>
      <c r="T229" s="42">
        <v>2.3370842911525389</v>
      </c>
      <c r="U229" s="42">
        <v>7.0112528734576189</v>
      </c>
      <c r="V229" s="42">
        <v>4.6741685823050787</v>
      </c>
      <c r="W229" s="42">
        <v>3.7765014354338216</v>
      </c>
      <c r="X229" s="42">
        <v>3.8339771222626373</v>
      </c>
      <c r="Y229" s="42">
        <v>3.6208838070609835</v>
      </c>
      <c r="Z229" s="42">
        <v>3.6082163130502187</v>
      </c>
      <c r="AA229" s="42">
        <v>4.6893880548006148</v>
      </c>
      <c r="AB229" s="42">
        <v>1.4917559305228965</v>
      </c>
      <c r="AC229" s="42">
        <v>2.3370842911525394</v>
      </c>
      <c r="AF229" s="66"/>
      <c r="AG229" s="66"/>
      <c r="AH229" s="66"/>
      <c r="AI229" s="66"/>
      <c r="AJ229" s="66"/>
      <c r="AK229" s="66"/>
      <c r="AL229" s="66"/>
      <c r="AM229" s="66"/>
      <c r="AN229" s="66"/>
      <c r="AO229" s="66"/>
      <c r="AP229" s="66"/>
      <c r="AQ229" s="66"/>
      <c r="AR229" s="66"/>
      <c r="AS229" s="66"/>
      <c r="AT229" s="66"/>
      <c r="AU229" s="66"/>
      <c r="AV229" s="66"/>
      <c r="AW229" s="66"/>
      <c r="AX229" s="66"/>
      <c r="AY229" s="66"/>
      <c r="AZ229" s="66"/>
    </row>
    <row r="230" spans="1:52" x14ac:dyDescent="0.25">
      <c r="A230" s="34" t="s">
        <v>945</v>
      </c>
      <c r="B230" s="34" t="s">
        <v>946</v>
      </c>
      <c r="C230" s="42">
        <v>4.9771758427368207</v>
      </c>
      <c r="D230" s="42">
        <v>2.7226990975506506</v>
      </c>
      <c r="E230" s="42">
        <v>4.5341499465539865</v>
      </c>
      <c r="F230" s="42">
        <v>3.8947784125992713</v>
      </c>
      <c r="G230" s="42">
        <v>1.287954513278657</v>
      </c>
      <c r="H230" s="42">
        <v>0</v>
      </c>
      <c r="I230" s="42">
        <v>0</v>
      </c>
      <c r="J230" s="42">
        <v>4.1618056585725594</v>
      </c>
      <c r="K230" s="42">
        <v>6.2427084878588381</v>
      </c>
      <c r="L230" s="42">
        <v>6.2427084878588381</v>
      </c>
      <c r="M230" s="42">
        <v>3.1213542439294182</v>
      </c>
      <c r="N230" s="42">
        <v>4.9133985942177389</v>
      </c>
      <c r="O230" s="42">
        <v>1.7627482644780419</v>
      </c>
      <c r="P230" s="42">
        <v>4.7671284948552675</v>
      </c>
      <c r="Q230" s="42">
        <v>3.6618506700003008</v>
      </c>
      <c r="R230" s="42">
        <v>4.5113463176961108</v>
      </c>
      <c r="S230" s="42">
        <v>4.1175311302898727</v>
      </c>
      <c r="T230" s="42">
        <v>2.991297817099027</v>
      </c>
      <c r="U230" s="42">
        <v>6.2427084878588381</v>
      </c>
      <c r="V230" s="42">
        <v>3.1213542439294182</v>
      </c>
      <c r="W230" s="42">
        <v>4.9133985942177381</v>
      </c>
      <c r="X230" s="42">
        <v>1.7627482644780446</v>
      </c>
      <c r="Y230" s="42">
        <v>4.7671284948552675</v>
      </c>
      <c r="Z230" s="42">
        <v>3.6618506700003008</v>
      </c>
      <c r="AA230" s="42">
        <v>4.5113463176961108</v>
      </c>
      <c r="AB230" s="42">
        <v>4.1175311302898718</v>
      </c>
      <c r="AC230" s="42">
        <v>2.9912978170990265</v>
      </c>
      <c r="AF230" s="66"/>
      <c r="AG230" s="66"/>
      <c r="AH230" s="66"/>
      <c r="AI230" s="66"/>
      <c r="AJ230" s="66"/>
      <c r="AK230" s="66"/>
      <c r="AL230" s="66"/>
      <c r="AM230" s="66"/>
      <c r="AN230" s="66"/>
      <c r="AO230" s="66"/>
      <c r="AP230" s="66"/>
      <c r="AQ230" s="66"/>
      <c r="AR230" s="66"/>
      <c r="AS230" s="66"/>
      <c r="AT230" s="66"/>
      <c r="AU230" s="66"/>
      <c r="AV230" s="66"/>
      <c r="AW230" s="66"/>
      <c r="AX230" s="66"/>
      <c r="AY230" s="66"/>
      <c r="AZ230" s="66"/>
    </row>
    <row r="231" spans="1:52" x14ac:dyDescent="0.25">
      <c r="A231" s="34" t="s">
        <v>947</v>
      </c>
      <c r="B231" s="34" t="s">
        <v>948</v>
      </c>
      <c r="C231" s="42">
        <v>4.6767780551531173</v>
      </c>
      <c r="D231" s="42">
        <v>4.7603405492025965</v>
      </c>
      <c r="E231" s="42">
        <v>5.3201471208431013</v>
      </c>
      <c r="F231" s="42">
        <v>4.5258700802749638</v>
      </c>
      <c r="G231" s="42">
        <v>0.43869643909868611</v>
      </c>
      <c r="H231" s="42">
        <v>0</v>
      </c>
      <c r="I231" s="42">
        <v>5.8078170370228985</v>
      </c>
      <c r="J231" s="42">
        <v>1.9359390123409668</v>
      </c>
      <c r="K231" s="42">
        <v>5.8078170370228985</v>
      </c>
      <c r="L231" s="42">
        <v>5.8078170370228985</v>
      </c>
      <c r="M231" s="42">
        <v>3.6298856481393118</v>
      </c>
      <c r="N231" s="42">
        <v>4.064950109470657</v>
      </c>
      <c r="O231" s="42">
        <v>1.871941028461922</v>
      </c>
      <c r="P231" s="42">
        <v>4.4263879542078195</v>
      </c>
      <c r="Q231" s="42">
        <v>4.0011492958374415</v>
      </c>
      <c r="R231" s="42">
        <v>3.6786920018070735</v>
      </c>
      <c r="S231" s="42">
        <v>3.5835466824183859</v>
      </c>
      <c r="T231" s="42">
        <v>2.2989275771548972</v>
      </c>
      <c r="U231" s="42">
        <v>5.8078170370228985</v>
      </c>
      <c r="V231" s="42">
        <v>3.6298856481393118</v>
      </c>
      <c r="W231" s="42">
        <v>4.064950109470657</v>
      </c>
      <c r="X231" s="42">
        <v>1.8719410284619236</v>
      </c>
      <c r="Y231" s="42">
        <v>4.4263879542078186</v>
      </c>
      <c r="Z231" s="42">
        <v>4.0011492958374415</v>
      </c>
      <c r="AA231" s="42">
        <v>3.6786920018070735</v>
      </c>
      <c r="AB231" s="42">
        <v>3.5835466824183841</v>
      </c>
      <c r="AC231" s="42">
        <v>2.2989275771548972</v>
      </c>
      <c r="AF231" s="66"/>
      <c r="AG231" s="66"/>
      <c r="AH231" s="66"/>
      <c r="AI231" s="66"/>
      <c r="AJ231" s="66"/>
      <c r="AK231" s="66"/>
      <c r="AL231" s="66"/>
      <c r="AM231" s="66"/>
      <c r="AN231" s="66"/>
      <c r="AO231" s="66"/>
      <c r="AP231" s="66"/>
      <c r="AQ231" s="66"/>
      <c r="AR231" s="66"/>
      <c r="AS231" s="66"/>
      <c r="AT231" s="66"/>
      <c r="AU231" s="66"/>
      <c r="AV231" s="66"/>
      <c r="AW231" s="66"/>
      <c r="AX231" s="66"/>
      <c r="AY231" s="66"/>
      <c r="AZ231" s="66"/>
    </row>
    <row r="232" spans="1:52" x14ac:dyDescent="0.25">
      <c r="A232" s="34" t="s">
        <v>949</v>
      </c>
      <c r="B232" s="34" t="s">
        <v>950</v>
      </c>
      <c r="C232" s="42">
        <v>3.6159698292509574</v>
      </c>
      <c r="D232" s="42">
        <v>3.8522607796345043</v>
      </c>
      <c r="E232" s="42">
        <v>5.9940342816837822</v>
      </c>
      <c r="F232" s="42">
        <v>3.5755205871768392</v>
      </c>
      <c r="G232" s="42">
        <v>0.7976857318812991</v>
      </c>
      <c r="H232" s="42">
        <v>0</v>
      </c>
      <c r="I232" s="42">
        <v>0</v>
      </c>
      <c r="J232" s="42">
        <v>4.2115907391590026</v>
      </c>
      <c r="K232" s="42">
        <v>6.3173861087385035</v>
      </c>
      <c r="L232" s="42">
        <v>6.3173861087385035</v>
      </c>
      <c r="M232" s="42">
        <v>3.6851418967641267</v>
      </c>
      <c r="N232" s="42">
        <v>4.906900531001293</v>
      </c>
      <c r="O232" s="42">
        <v>1.0093895159967798</v>
      </c>
      <c r="P232" s="42">
        <v>5.4506793688845132</v>
      </c>
      <c r="Q232" s="42">
        <v>5.1866914567783535</v>
      </c>
      <c r="R232" s="42">
        <v>3.9578950319256174</v>
      </c>
      <c r="S232" s="42">
        <v>1.8817745855816825</v>
      </c>
      <c r="T232" s="42">
        <v>3.4219174755666892</v>
      </c>
      <c r="U232" s="42">
        <v>6.3173861087385035</v>
      </c>
      <c r="V232" s="42">
        <v>3.6851418967641267</v>
      </c>
      <c r="W232" s="42">
        <v>4.9069005310012912</v>
      </c>
      <c r="X232" s="42">
        <v>1.0093895159967829</v>
      </c>
      <c r="Y232" s="42">
        <v>5.4506793688845132</v>
      </c>
      <c r="Z232" s="42">
        <v>5.1866914567783535</v>
      </c>
      <c r="AA232" s="42">
        <v>3.9578950319256174</v>
      </c>
      <c r="AB232" s="42">
        <v>1.8817745855816812</v>
      </c>
      <c r="AC232" s="42">
        <v>3.4219174755666892</v>
      </c>
      <c r="AF232" s="66"/>
      <c r="AG232" s="66"/>
      <c r="AH232" s="66"/>
      <c r="AI232" s="66"/>
      <c r="AJ232" s="66"/>
      <c r="AK232" s="66"/>
      <c r="AL232" s="66"/>
      <c r="AM232" s="66"/>
      <c r="AN232" s="66"/>
      <c r="AO232" s="66"/>
      <c r="AP232" s="66"/>
      <c r="AQ232" s="66"/>
      <c r="AR232" s="66"/>
      <c r="AS232" s="66"/>
      <c r="AT232" s="66"/>
      <c r="AU232" s="66"/>
      <c r="AV232" s="66"/>
      <c r="AW232" s="66"/>
      <c r="AX232" s="66"/>
      <c r="AY232" s="66"/>
      <c r="AZ232" s="66"/>
    </row>
    <row r="233" spans="1:52" x14ac:dyDescent="0.25">
      <c r="A233" s="34" t="s">
        <v>951</v>
      </c>
      <c r="B233" s="34" t="s">
        <v>952</v>
      </c>
      <c r="C233" s="42">
        <v>4.425280430196052</v>
      </c>
      <c r="D233" s="42">
        <v>2.6774452173610341</v>
      </c>
      <c r="E233" s="42">
        <v>5.6774918613210685</v>
      </c>
      <c r="F233" s="42">
        <v>5.2699896824347539</v>
      </c>
      <c r="G233" s="42">
        <v>0.31021183442297851</v>
      </c>
      <c r="H233" s="42">
        <v>0</v>
      </c>
      <c r="I233" s="42">
        <v>6.1146199362929412</v>
      </c>
      <c r="J233" s="42">
        <v>2.0382066454309808</v>
      </c>
      <c r="K233" s="42">
        <v>6.1146199362929412</v>
      </c>
      <c r="L233" s="42">
        <v>6.1146199362929412</v>
      </c>
      <c r="M233" s="42">
        <v>3.3120857988253429</v>
      </c>
      <c r="N233" s="42">
        <v>3.0298408758899855</v>
      </c>
      <c r="O233" s="42">
        <v>0.33268248964678809</v>
      </c>
      <c r="P233" s="42">
        <v>3.9636238823947343</v>
      </c>
      <c r="Q233" s="42">
        <v>5.0498752844922148</v>
      </c>
      <c r="R233" s="42">
        <v>4.3918453861517968</v>
      </c>
      <c r="S233" s="42">
        <v>4.9437352676411033</v>
      </c>
      <c r="T233" s="42">
        <v>2.5477583067887264</v>
      </c>
      <c r="U233" s="42">
        <v>6.1146199362929412</v>
      </c>
      <c r="V233" s="42">
        <v>3.3120857988253429</v>
      </c>
      <c r="W233" s="42">
        <v>3.0298408758899855</v>
      </c>
      <c r="X233" s="42">
        <v>0.33268248964678898</v>
      </c>
      <c r="Y233" s="42">
        <v>3.9636238823947343</v>
      </c>
      <c r="Z233" s="42">
        <v>5.0498752844922148</v>
      </c>
      <c r="AA233" s="42">
        <v>4.3918453861517968</v>
      </c>
      <c r="AB233" s="42">
        <v>4.9437352676411006</v>
      </c>
      <c r="AC233" s="42">
        <v>2.5477583067887259</v>
      </c>
      <c r="AF233" s="66"/>
      <c r="AG233" s="66"/>
      <c r="AH233" s="66"/>
      <c r="AI233" s="66"/>
      <c r="AJ233" s="66"/>
      <c r="AK233" s="66"/>
      <c r="AL233" s="66"/>
      <c r="AM233" s="66"/>
      <c r="AN233" s="66"/>
      <c r="AO233" s="66"/>
      <c r="AP233" s="66"/>
      <c r="AQ233" s="66"/>
      <c r="AR233" s="66"/>
      <c r="AS233" s="66"/>
      <c r="AT233" s="66"/>
      <c r="AU233" s="66"/>
      <c r="AV233" s="66"/>
      <c r="AW233" s="66"/>
      <c r="AX233" s="66"/>
      <c r="AY233" s="66"/>
      <c r="AZ233" s="66"/>
    </row>
    <row r="234" spans="1:52" x14ac:dyDescent="0.25">
      <c r="A234" s="34" t="s">
        <v>953</v>
      </c>
      <c r="B234" s="34" t="s">
        <v>954</v>
      </c>
      <c r="C234" s="42">
        <v>5.2559579109021239</v>
      </c>
      <c r="D234" s="42">
        <v>3.6628365188816159</v>
      </c>
      <c r="E234" s="42">
        <v>3.2290292685671731</v>
      </c>
      <c r="F234" s="42">
        <v>5.6375704456915612</v>
      </c>
      <c r="G234" s="42">
        <v>0.5208727889027619</v>
      </c>
      <c r="H234" s="42">
        <v>0</v>
      </c>
      <c r="I234" s="42">
        <v>6.7943259375992886</v>
      </c>
      <c r="J234" s="42">
        <v>6.7943259375992886</v>
      </c>
      <c r="K234" s="42">
        <v>6.7943259375992886</v>
      </c>
      <c r="L234" s="42">
        <v>6.7943259375992886</v>
      </c>
      <c r="M234" s="42">
        <v>5.0957444531994671</v>
      </c>
      <c r="N234" s="42">
        <v>2.627993994731801</v>
      </c>
      <c r="O234" s="42">
        <v>3.2053121675313423</v>
      </c>
      <c r="P234" s="42">
        <v>2.0187173263385247</v>
      </c>
      <c r="Q234" s="42">
        <v>2.2464667004673471</v>
      </c>
      <c r="R234" s="42">
        <v>2.4868716465719674</v>
      </c>
      <c r="S234" s="42">
        <v>4.4813639162888936</v>
      </c>
      <c r="T234" s="42">
        <v>1.6985814843998222</v>
      </c>
      <c r="U234" s="42">
        <v>6.7943259375992886</v>
      </c>
      <c r="V234" s="42">
        <v>5.0957444531994671</v>
      </c>
      <c r="W234" s="42">
        <v>2.6279939947318018</v>
      </c>
      <c r="X234" s="42">
        <v>3.2053121675313427</v>
      </c>
      <c r="Y234" s="42">
        <v>2.0187173263385247</v>
      </c>
      <c r="Z234" s="42">
        <v>2.2464667004673471</v>
      </c>
      <c r="AA234" s="42">
        <v>2.4868716465719674</v>
      </c>
      <c r="AB234" s="42">
        <v>4.4813639162888919</v>
      </c>
      <c r="AC234" s="42">
        <v>1.6985814843998226</v>
      </c>
      <c r="AF234" s="66"/>
      <c r="AG234" s="66"/>
      <c r="AH234" s="66"/>
      <c r="AI234" s="66"/>
      <c r="AJ234" s="66"/>
      <c r="AK234" s="66"/>
      <c r="AL234" s="66"/>
      <c r="AM234" s="66"/>
      <c r="AN234" s="66"/>
      <c r="AO234" s="66"/>
      <c r="AP234" s="66"/>
      <c r="AQ234" s="66"/>
      <c r="AR234" s="66"/>
      <c r="AS234" s="66"/>
      <c r="AT234" s="66"/>
      <c r="AU234" s="66"/>
      <c r="AV234" s="66"/>
      <c r="AW234" s="66"/>
      <c r="AX234" s="66"/>
      <c r="AY234" s="66"/>
      <c r="AZ234" s="66"/>
    </row>
    <row r="235" spans="1:52" x14ac:dyDescent="0.25">
      <c r="A235" s="34" t="s">
        <v>955</v>
      </c>
      <c r="B235" s="34" t="s">
        <v>956</v>
      </c>
      <c r="C235" s="42">
        <v>3.1375097314626963</v>
      </c>
      <c r="D235" s="42">
        <v>5.1153180010556474</v>
      </c>
      <c r="E235" s="42">
        <v>5.575252371293506</v>
      </c>
      <c r="F235" s="42">
        <v>2.7777621387830496</v>
      </c>
      <c r="G235" s="42">
        <v>3.0931166270699251</v>
      </c>
      <c r="H235" s="42">
        <v>0</v>
      </c>
      <c r="I235" s="42">
        <v>0</v>
      </c>
      <c r="J235" s="42">
        <v>5.9129190694203011</v>
      </c>
      <c r="K235" s="42">
        <v>5.9129190694203011</v>
      </c>
      <c r="L235" s="42">
        <v>5.9129190694203011</v>
      </c>
      <c r="M235" s="42">
        <v>3.6955744183876886</v>
      </c>
      <c r="N235" s="42">
        <v>2.6350474918530744</v>
      </c>
      <c r="O235" s="42">
        <v>5.9129190694203011</v>
      </c>
      <c r="P235" s="42">
        <v>5.0545017833307355</v>
      </c>
      <c r="Q235" s="42">
        <v>4.0248002073176181</v>
      </c>
      <c r="R235" s="42">
        <v>3.4032411039279844</v>
      </c>
      <c r="S235" s="42">
        <v>1.2580678871107027</v>
      </c>
      <c r="T235" s="42">
        <v>2.340530464978869</v>
      </c>
      <c r="U235" s="42">
        <v>5.9129190694203011</v>
      </c>
      <c r="V235" s="42">
        <v>3.6955744183876886</v>
      </c>
      <c r="W235" s="42">
        <v>2.6350474918530744</v>
      </c>
      <c r="X235" s="42">
        <v>5.9129190694203011</v>
      </c>
      <c r="Y235" s="42">
        <v>5.0545017833307355</v>
      </c>
      <c r="Z235" s="42">
        <v>4.0248002073176181</v>
      </c>
      <c r="AA235" s="42">
        <v>3.4032411039279844</v>
      </c>
      <c r="AB235" s="42">
        <v>1.2580678871107014</v>
      </c>
      <c r="AC235" s="42">
        <v>2.340530464978869</v>
      </c>
      <c r="AF235" s="66"/>
      <c r="AG235" s="66"/>
      <c r="AH235" s="66"/>
      <c r="AI235" s="66"/>
      <c r="AJ235" s="66"/>
      <c r="AK235" s="66"/>
      <c r="AL235" s="66"/>
      <c r="AM235" s="66"/>
      <c r="AN235" s="66"/>
      <c r="AO235" s="66"/>
      <c r="AP235" s="66"/>
      <c r="AQ235" s="66"/>
      <c r="AR235" s="66"/>
      <c r="AS235" s="66"/>
      <c r="AT235" s="66"/>
      <c r="AU235" s="66"/>
      <c r="AV235" s="66"/>
      <c r="AW235" s="66"/>
      <c r="AX235" s="66"/>
      <c r="AY235" s="66"/>
      <c r="AZ235" s="66"/>
    </row>
    <row r="236" spans="1:52" x14ac:dyDescent="0.25">
      <c r="A236" s="34" t="s">
        <v>957</v>
      </c>
      <c r="B236" s="34" t="s">
        <v>958</v>
      </c>
      <c r="C236" s="42">
        <v>4.6921888309704434</v>
      </c>
      <c r="D236" s="42">
        <v>4.3421712179317087</v>
      </c>
      <c r="E236" s="42">
        <v>4.9831603523733961</v>
      </c>
      <c r="F236" s="42">
        <v>2.9121114829782955</v>
      </c>
      <c r="G236" s="42">
        <v>1.6266798112869822</v>
      </c>
      <c r="H236" s="42">
        <v>6.4127333004957601</v>
      </c>
      <c r="I236" s="42">
        <v>0</v>
      </c>
      <c r="J236" s="42">
        <v>0</v>
      </c>
      <c r="K236" s="42">
        <v>6.4127333004957601</v>
      </c>
      <c r="L236" s="42">
        <v>6.4127333004957601</v>
      </c>
      <c r="M236" s="42">
        <v>3.4735638711018701</v>
      </c>
      <c r="N236" s="42">
        <v>5.7530226419991184</v>
      </c>
      <c r="O236" s="42">
        <v>1.5413525632734291</v>
      </c>
      <c r="P236" s="42">
        <v>4.3208512835162889</v>
      </c>
      <c r="Q236" s="42">
        <v>3.5303729811136728</v>
      </c>
      <c r="R236" s="42">
        <v>4.4278689040963828</v>
      </c>
      <c r="S236" s="42">
        <v>1.9101758767434187</v>
      </c>
      <c r="T236" s="42">
        <v>2.9391694293938904</v>
      </c>
      <c r="U236" s="42">
        <v>6.4127333004957601</v>
      </c>
      <c r="V236" s="42">
        <v>3.4735638711018701</v>
      </c>
      <c r="W236" s="42">
        <v>5.7530226419991202</v>
      </c>
      <c r="X236" s="42">
        <v>1.5413525632734282</v>
      </c>
      <c r="Y236" s="42">
        <v>4.320851283516288</v>
      </c>
      <c r="Z236" s="42">
        <v>3.5303729811136728</v>
      </c>
      <c r="AA236" s="42">
        <v>4.4278689040963828</v>
      </c>
      <c r="AB236" s="42">
        <v>1.9101758767434172</v>
      </c>
      <c r="AC236" s="42">
        <v>2.9391694293938904</v>
      </c>
      <c r="AF236" s="66"/>
      <c r="AG236" s="66"/>
      <c r="AH236" s="66"/>
      <c r="AI236" s="66"/>
      <c r="AJ236" s="66"/>
      <c r="AK236" s="66"/>
      <c r="AL236" s="66"/>
      <c r="AM236" s="66"/>
      <c r="AN236" s="66"/>
      <c r="AO236" s="66"/>
      <c r="AP236" s="66"/>
      <c r="AQ236" s="66"/>
      <c r="AR236" s="66"/>
      <c r="AS236" s="66"/>
      <c r="AT236" s="66"/>
      <c r="AU236" s="66"/>
      <c r="AV236" s="66"/>
      <c r="AW236" s="66"/>
      <c r="AX236" s="66"/>
      <c r="AY236" s="66"/>
      <c r="AZ236" s="66"/>
    </row>
    <row r="237" spans="1:52" x14ac:dyDescent="0.25">
      <c r="A237" s="34" t="s">
        <v>959</v>
      </c>
      <c r="B237" s="34" t="s">
        <v>960</v>
      </c>
      <c r="C237" s="42">
        <v>7.0023094983308498</v>
      </c>
      <c r="D237" s="42">
        <v>6.0763462088545177</v>
      </c>
      <c r="E237" s="42">
        <v>5.5529395827596453</v>
      </c>
      <c r="F237" s="42">
        <v>7.4138972680887267</v>
      </c>
      <c r="G237" s="42">
        <v>0.57070783222882537</v>
      </c>
      <c r="H237" s="42">
        <v>0</v>
      </c>
      <c r="I237" s="42">
        <v>7.669967381620685</v>
      </c>
      <c r="J237" s="42">
        <v>7.669967381620685</v>
      </c>
      <c r="K237" s="42">
        <v>7.669967381620685</v>
      </c>
      <c r="L237" s="42">
        <v>7.669967381620685</v>
      </c>
      <c r="M237" s="42">
        <v>5.7524755362155151</v>
      </c>
      <c r="N237" s="42">
        <v>1.4506092846641092</v>
      </c>
      <c r="O237" s="42">
        <v>3.5180428899169249</v>
      </c>
      <c r="P237" s="42">
        <v>0.60604261275422555</v>
      </c>
      <c r="Q237" s="42">
        <v>0.57168228988312619</v>
      </c>
      <c r="R237" s="42">
        <v>1.5689571276711152</v>
      </c>
      <c r="S237" s="42">
        <v>2.611052725658106</v>
      </c>
      <c r="T237" s="42">
        <v>1.4381188840538779</v>
      </c>
      <c r="U237" s="42">
        <v>7.669967381620685</v>
      </c>
      <c r="V237" s="42">
        <v>5.7524755362155151</v>
      </c>
      <c r="W237" s="42">
        <v>1.4506092846641114</v>
      </c>
      <c r="X237" s="42">
        <v>3.5180428899169249</v>
      </c>
      <c r="Y237" s="42">
        <v>0.60604261275422544</v>
      </c>
      <c r="Z237" s="42">
        <v>0.57168228988312619</v>
      </c>
      <c r="AA237" s="42">
        <v>1.5689571276711152</v>
      </c>
      <c r="AB237" s="42">
        <v>2.6110527256581064</v>
      </c>
      <c r="AC237" s="42">
        <v>1.4381188840538777</v>
      </c>
      <c r="AF237" s="66"/>
      <c r="AG237" s="66"/>
      <c r="AH237" s="66"/>
      <c r="AI237" s="66"/>
      <c r="AJ237" s="66"/>
      <c r="AK237" s="66"/>
      <c r="AL237" s="66"/>
      <c r="AM237" s="66"/>
      <c r="AN237" s="66"/>
      <c r="AO237" s="66"/>
      <c r="AP237" s="66"/>
      <c r="AQ237" s="66"/>
      <c r="AR237" s="66"/>
      <c r="AS237" s="66"/>
      <c r="AT237" s="66"/>
      <c r="AU237" s="66"/>
      <c r="AV237" s="66"/>
      <c r="AW237" s="66"/>
      <c r="AX237" s="66"/>
      <c r="AY237" s="66"/>
      <c r="AZ237" s="66"/>
    </row>
    <row r="238" spans="1:52" x14ac:dyDescent="0.25">
      <c r="A238" s="34" t="s">
        <v>961</v>
      </c>
      <c r="B238" s="34" t="s">
        <v>962</v>
      </c>
      <c r="C238" s="42">
        <v>5.0904300343749718</v>
      </c>
      <c r="D238" s="42">
        <v>4.7407172222528979</v>
      </c>
      <c r="E238" s="42">
        <v>5.3149285294509694</v>
      </c>
      <c r="F238" s="42">
        <v>4.9917685521067972</v>
      </c>
      <c r="G238" s="42">
        <v>0.25261747429838793</v>
      </c>
      <c r="H238" s="42">
        <v>0</v>
      </c>
      <c r="I238" s="42">
        <v>0</v>
      </c>
      <c r="J238" s="42">
        <v>0</v>
      </c>
      <c r="K238" s="42">
        <v>6.5903441089022268</v>
      </c>
      <c r="L238" s="42">
        <v>6.5903441089022268</v>
      </c>
      <c r="M238" s="42">
        <v>2.7459767120425935</v>
      </c>
      <c r="N238" s="42">
        <v>5.2225368410168631</v>
      </c>
      <c r="O238" s="42">
        <v>1.7519785303279998</v>
      </c>
      <c r="P238" s="42">
        <v>4.8266178678781975</v>
      </c>
      <c r="Q238" s="42">
        <v>4.621232401020043</v>
      </c>
      <c r="R238" s="42">
        <v>3.4068834993156702</v>
      </c>
      <c r="S238" s="42">
        <v>3.2250620107393879</v>
      </c>
      <c r="T238" s="42">
        <v>4.1189650680638916</v>
      </c>
      <c r="U238" s="42">
        <v>6.5903441089022268</v>
      </c>
      <c r="V238" s="42">
        <v>2.7459767120425935</v>
      </c>
      <c r="W238" s="42">
        <v>5.2225368410168604</v>
      </c>
      <c r="X238" s="42">
        <v>1.7519785303280027</v>
      </c>
      <c r="Y238" s="42">
        <v>4.8266178678781966</v>
      </c>
      <c r="Z238" s="42">
        <v>4.621232401020043</v>
      </c>
      <c r="AA238" s="42">
        <v>3.4068834993156702</v>
      </c>
      <c r="AB238" s="42">
        <v>3.2250620107393875</v>
      </c>
      <c r="AC238" s="42">
        <v>4.1189650680638916</v>
      </c>
      <c r="AF238" s="66"/>
      <c r="AG238" s="66"/>
      <c r="AH238" s="66"/>
      <c r="AI238" s="66"/>
      <c r="AJ238" s="66"/>
      <c r="AK238" s="66"/>
      <c r="AL238" s="66"/>
      <c r="AM238" s="66"/>
      <c r="AN238" s="66"/>
      <c r="AO238" s="66"/>
      <c r="AP238" s="66"/>
      <c r="AQ238" s="66"/>
      <c r="AR238" s="66"/>
      <c r="AS238" s="66"/>
      <c r="AT238" s="66"/>
      <c r="AU238" s="66"/>
      <c r="AV238" s="66"/>
      <c r="AW238" s="66"/>
      <c r="AX238" s="66"/>
      <c r="AY238" s="66"/>
      <c r="AZ238" s="66"/>
    </row>
    <row r="239" spans="1:52" x14ac:dyDescent="0.25">
      <c r="A239" s="34" t="s">
        <v>963</v>
      </c>
      <c r="B239" s="34" t="s">
        <v>964</v>
      </c>
      <c r="C239" s="42">
        <v>4.2541128928954235</v>
      </c>
      <c r="D239" s="42">
        <v>0.45953899145840005</v>
      </c>
      <c r="E239" s="42">
        <v>3.5771036395413423</v>
      </c>
      <c r="F239" s="42">
        <v>4.1008127255416387</v>
      </c>
      <c r="G239" s="42">
        <v>1.8407749830555169</v>
      </c>
      <c r="H239" s="42">
        <v>6.0924157088441859</v>
      </c>
      <c r="I239" s="42">
        <v>6.0924157088441859</v>
      </c>
      <c r="J239" s="42">
        <v>6.0924157088441859</v>
      </c>
      <c r="K239" s="42">
        <v>0</v>
      </c>
      <c r="L239" s="42">
        <v>6.0924157088441859</v>
      </c>
      <c r="M239" s="42">
        <v>4.0616104725627906</v>
      </c>
      <c r="N239" s="42">
        <v>5.2850200960368943</v>
      </c>
      <c r="O239" s="42">
        <v>1.2042171545718174</v>
      </c>
      <c r="P239" s="42">
        <v>3.0161208332649001</v>
      </c>
      <c r="Q239" s="42">
        <v>2.4625770852240043</v>
      </c>
      <c r="R239" s="42">
        <v>4.4074035878767459</v>
      </c>
      <c r="S239" s="42">
        <v>5.1850346458248406</v>
      </c>
      <c r="T239" s="42">
        <v>2.0308052362813949</v>
      </c>
      <c r="U239" s="42">
        <v>6.0924157088441859</v>
      </c>
      <c r="V239" s="42">
        <v>4.0616104725627906</v>
      </c>
      <c r="W239" s="42">
        <v>5.2850200960368925</v>
      </c>
      <c r="X239" s="42">
        <v>1.2042171545718214</v>
      </c>
      <c r="Y239" s="42">
        <v>3.0161208332648997</v>
      </c>
      <c r="Z239" s="42">
        <v>2.4625770852240043</v>
      </c>
      <c r="AA239" s="42">
        <v>4.4074035878767459</v>
      </c>
      <c r="AB239" s="42">
        <v>5.1850346458248389</v>
      </c>
      <c r="AC239" s="42">
        <v>2.0308052362813953</v>
      </c>
      <c r="AF239" s="66"/>
      <c r="AG239" s="66"/>
      <c r="AH239" s="66"/>
      <c r="AI239" s="66"/>
      <c r="AJ239" s="66"/>
      <c r="AK239" s="66"/>
      <c r="AL239" s="66"/>
      <c r="AM239" s="66"/>
      <c r="AN239" s="66"/>
      <c r="AO239" s="66"/>
      <c r="AP239" s="66"/>
      <c r="AQ239" s="66"/>
      <c r="AR239" s="66"/>
      <c r="AS239" s="66"/>
      <c r="AT239" s="66"/>
      <c r="AU239" s="66"/>
      <c r="AV239" s="66"/>
      <c r="AW239" s="66"/>
      <c r="AX239" s="66"/>
      <c r="AY239" s="66"/>
      <c r="AZ239" s="66"/>
    </row>
    <row r="240" spans="1:52" x14ac:dyDescent="0.25">
      <c r="A240" s="34" t="s">
        <v>965</v>
      </c>
      <c r="B240" s="34" t="s">
        <v>966</v>
      </c>
      <c r="C240" s="42">
        <v>1.6834749752128588</v>
      </c>
      <c r="D240" s="42">
        <v>2.0995819002387717</v>
      </c>
      <c r="E240" s="42">
        <v>2.4652716035323476</v>
      </c>
      <c r="F240" s="42">
        <v>1.8077084043488485</v>
      </c>
      <c r="G240" s="42">
        <v>1.3471127537448262</v>
      </c>
      <c r="H240" s="42">
        <v>5.636268927224827</v>
      </c>
      <c r="I240" s="42">
        <v>0</v>
      </c>
      <c r="J240" s="42">
        <v>5.636268927224827</v>
      </c>
      <c r="K240" s="42">
        <v>5.636268927224827</v>
      </c>
      <c r="L240" s="42">
        <v>5.636268927224827</v>
      </c>
      <c r="M240" s="42">
        <v>1.8787563090749435</v>
      </c>
      <c r="N240" s="42">
        <v>4.6639745570297135</v>
      </c>
      <c r="O240" s="42">
        <v>3.2917052687924566</v>
      </c>
      <c r="P240" s="42">
        <v>5.636268927224827</v>
      </c>
      <c r="Q240" s="42">
        <v>5.1696933911311946</v>
      </c>
      <c r="R240" s="42">
        <v>5.2508737908487957</v>
      </c>
      <c r="S240" s="42">
        <v>1.5589680011472928</v>
      </c>
      <c r="T240" s="42">
        <v>3.7575126181498839</v>
      </c>
      <c r="U240" s="42">
        <v>5.636268927224827</v>
      </c>
      <c r="V240" s="42">
        <v>1.8787563090749435</v>
      </c>
      <c r="W240" s="42">
        <v>4.6639745570297118</v>
      </c>
      <c r="X240" s="42">
        <v>3.291705268792458</v>
      </c>
      <c r="Y240" s="42">
        <v>5.636268927224827</v>
      </c>
      <c r="Z240" s="42">
        <v>5.1696933911311946</v>
      </c>
      <c r="AA240" s="42">
        <v>5.2508737908487957</v>
      </c>
      <c r="AB240" s="42">
        <v>1.5589680011472922</v>
      </c>
      <c r="AC240" s="42">
        <v>3.7575126181498848</v>
      </c>
      <c r="AF240" s="66"/>
      <c r="AG240" s="66"/>
      <c r="AH240" s="66"/>
      <c r="AI240" s="66"/>
      <c r="AJ240" s="66"/>
      <c r="AK240" s="66"/>
      <c r="AL240" s="66"/>
      <c r="AM240" s="66"/>
      <c r="AN240" s="66"/>
      <c r="AO240" s="66"/>
      <c r="AP240" s="66"/>
      <c r="AQ240" s="66"/>
      <c r="AR240" s="66"/>
      <c r="AS240" s="66"/>
      <c r="AT240" s="66"/>
      <c r="AU240" s="66"/>
      <c r="AV240" s="66"/>
      <c r="AW240" s="66"/>
      <c r="AX240" s="66"/>
      <c r="AY240" s="66"/>
      <c r="AZ240" s="66"/>
    </row>
    <row r="241" spans="1:52" x14ac:dyDescent="0.25">
      <c r="A241" s="34" t="s">
        <v>967</v>
      </c>
      <c r="B241" s="34" t="s">
        <v>968</v>
      </c>
      <c r="C241" s="42">
        <v>3.5110775961035796</v>
      </c>
      <c r="D241" s="42">
        <v>3.8620100933578763</v>
      </c>
      <c r="E241" s="42">
        <v>4.5904547640258393</v>
      </c>
      <c r="F241" s="42">
        <v>5.6476189274343218</v>
      </c>
      <c r="G241" s="42">
        <v>0.59013867271336573</v>
      </c>
      <c r="H241" s="42">
        <v>0</v>
      </c>
      <c r="I241" s="42">
        <v>6.5431625337094257</v>
      </c>
      <c r="J241" s="42">
        <v>6.5431625337094257</v>
      </c>
      <c r="K241" s="42">
        <v>6.5431625337094257</v>
      </c>
      <c r="L241" s="42">
        <v>6.5431625337094257</v>
      </c>
      <c r="M241" s="42">
        <v>4.3621083558062832</v>
      </c>
      <c r="N241" s="42">
        <v>4.3327140946485612</v>
      </c>
      <c r="O241" s="42">
        <v>2.3838381407247122</v>
      </c>
      <c r="P241" s="42">
        <v>3.3277970456249131</v>
      </c>
      <c r="Q241" s="42">
        <v>3.1292926070674989</v>
      </c>
      <c r="R241" s="42">
        <v>3.0090276275495751</v>
      </c>
      <c r="S241" s="42">
        <v>2.0882433618221583</v>
      </c>
      <c r="T241" s="42">
        <v>1.9084224056652501</v>
      </c>
      <c r="U241" s="42">
        <v>6.5431625337094257</v>
      </c>
      <c r="V241" s="42">
        <v>4.3621083558062832</v>
      </c>
      <c r="W241" s="42">
        <v>4.3327140946485612</v>
      </c>
      <c r="X241" s="42">
        <v>2.3838381407247122</v>
      </c>
      <c r="Y241" s="42">
        <v>3.3277970456249131</v>
      </c>
      <c r="Z241" s="42">
        <v>3.1292926070674989</v>
      </c>
      <c r="AA241" s="42">
        <v>3.0090276275495751</v>
      </c>
      <c r="AB241" s="42">
        <v>2.088243361822157</v>
      </c>
      <c r="AC241" s="42">
        <v>1.9084224056652497</v>
      </c>
      <c r="AF241" s="66"/>
      <c r="AG241" s="66"/>
      <c r="AH241" s="66"/>
      <c r="AI241" s="66"/>
      <c r="AJ241" s="66"/>
      <c r="AK241" s="66"/>
      <c r="AL241" s="66"/>
      <c r="AM241" s="66"/>
      <c r="AN241" s="66"/>
      <c r="AO241" s="66"/>
      <c r="AP241" s="66"/>
      <c r="AQ241" s="66"/>
      <c r="AR241" s="66"/>
      <c r="AS241" s="66"/>
      <c r="AT241" s="66"/>
      <c r="AU241" s="66"/>
      <c r="AV241" s="66"/>
      <c r="AW241" s="66"/>
      <c r="AX241" s="66"/>
      <c r="AY241" s="66"/>
      <c r="AZ241" s="66"/>
    </row>
    <row r="242" spans="1:52" x14ac:dyDescent="0.25">
      <c r="A242" s="34" t="s">
        <v>969</v>
      </c>
      <c r="B242" s="34" t="s">
        <v>970</v>
      </c>
      <c r="C242" s="42">
        <v>3.7967844569718108</v>
      </c>
      <c r="D242" s="42">
        <v>0.87964043641100198</v>
      </c>
      <c r="E242" s="42">
        <v>1.6889298662658516</v>
      </c>
      <c r="F242" s="42">
        <v>2.8502860818641551</v>
      </c>
      <c r="G242" s="42">
        <v>1.0591233381132665</v>
      </c>
      <c r="H242" s="42">
        <v>5.8715150056654064</v>
      </c>
      <c r="I242" s="42">
        <v>5.8715150056654064</v>
      </c>
      <c r="J242" s="42">
        <v>5.8715150056654064</v>
      </c>
      <c r="K242" s="42">
        <v>5.8715150056654064</v>
      </c>
      <c r="L242" s="42">
        <v>5.8715150056654064</v>
      </c>
      <c r="M242" s="42">
        <v>3.6696968785408788</v>
      </c>
      <c r="N242" s="42">
        <v>5.1408727520403783</v>
      </c>
      <c r="O242" s="42">
        <v>2.1512713381639088</v>
      </c>
      <c r="P242" s="42">
        <v>4.5345159859745818</v>
      </c>
      <c r="Q242" s="42">
        <v>3.8190953707020103</v>
      </c>
      <c r="R242" s="42">
        <v>3.9844431459629459</v>
      </c>
      <c r="S242" s="42">
        <v>1.6240360653968149</v>
      </c>
      <c r="T242" s="42">
        <v>2.324141356409223</v>
      </c>
      <c r="U242" s="42">
        <v>5.8715150056654064</v>
      </c>
      <c r="V242" s="42">
        <v>3.6696968785408788</v>
      </c>
      <c r="W242" s="42">
        <v>5.1408727520403774</v>
      </c>
      <c r="X242" s="42">
        <v>2.151271338163907</v>
      </c>
      <c r="Y242" s="42">
        <v>4.5345159859745818</v>
      </c>
      <c r="Z242" s="42">
        <v>3.8190953707020103</v>
      </c>
      <c r="AA242" s="42">
        <v>3.9844431459629459</v>
      </c>
      <c r="AB242" s="42">
        <v>1.6240360653968142</v>
      </c>
      <c r="AC242" s="42">
        <v>2.324141356409223</v>
      </c>
      <c r="AF242" s="66"/>
      <c r="AG242" s="66"/>
      <c r="AH242" s="66"/>
      <c r="AI242" s="66"/>
      <c r="AJ242" s="66"/>
      <c r="AK242" s="66"/>
      <c r="AL242" s="66"/>
      <c r="AM242" s="66"/>
      <c r="AN242" s="66"/>
      <c r="AO242" s="66"/>
      <c r="AP242" s="66"/>
      <c r="AQ242" s="66"/>
      <c r="AR242" s="66"/>
      <c r="AS242" s="66"/>
      <c r="AT242" s="66"/>
      <c r="AU242" s="66"/>
      <c r="AV242" s="66"/>
      <c r="AW242" s="66"/>
      <c r="AX242" s="66"/>
      <c r="AY242" s="66"/>
      <c r="AZ242" s="66"/>
    </row>
    <row r="243" spans="1:52" x14ac:dyDescent="0.25">
      <c r="A243" s="34" t="s">
        <v>971</v>
      </c>
      <c r="B243" s="34" t="s">
        <v>972</v>
      </c>
      <c r="C243" s="42">
        <v>4.9337717356411446</v>
      </c>
      <c r="D243" s="42">
        <v>4.5418380162574392</v>
      </c>
      <c r="E243" s="42">
        <v>4.5585389634903795</v>
      </c>
      <c r="F243" s="42">
        <v>5.107065604567369</v>
      </c>
      <c r="G243" s="42">
        <v>0.38475096206536669</v>
      </c>
      <c r="H243" s="42">
        <v>0</v>
      </c>
      <c r="I243" s="42">
        <v>0</v>
      </c>
      <c r="J243" s="42">
        <v>4.3753090173330333</v>
      </c>
      <c r="K243" s="42">
        <v>6.5629635259995487</v>
      </c>
      <c r="L243" s="42">
        <v>6.5629635259995487</v>
      </c>
      <c r="M243" s="42">
        <v>1.6407408814998885</v>
      </c>
      <c r="N243" s="42">
        <v>3.8475594795280399</v>
      </c>
      <c r="O243" s="42">
        <v>3.683757075543828</v>
      </c>
      <c r="P243" s="42">
        <v>3.2472950364741378</v>
      </c>
      <c r="Q243" s="42">
        <v>2.4320634440729125</v>
      </c>
      <c r="R243" s="42">
        <v>3.1337805152876608</v>
      </c>
      <c r="S243" s="42">
        <v>4.8873132640422181</v>
      </c>
      <c r="T243" s="42">
        <v>5.3324078648746323</v>
      </c>
      <c r="U243" s="42">
        <v>6.5629635259995487</v>
      </c>
      <c r="V243" s="42">
        <v>1.6407408814998885</v>
      </c>
      <c r="W243" s="42">
        <v>3.8475594795280395</v>
      </c>
      <c r="X243" s="42">
        <v>3.683757075543828</v>
      </c>
      <c r="Y243" s="42">
        <v>3.2472950364741378</v>
      </c>
      <c r="Z243" s="42">
        <v>2.4320634440729125</v>
      </c>
      <c r="AA243" s="42">
        <v>3.1337805152876608</v>
      </c>
      <c r="AB243" s="42">
        <v>4.8873132640422163</v>
      </c>
      <c r="AC243" s="42">
        <v>5.3324078648746323</v>
      </c>
      <c r="AF243" s="66"/>
      <c r="AG243" s="66"/>
      <c r="AH243" s="66"/>
      <c r="AI243" s="66"/>
      <c r="AJ243" s="66"/>
      <c r="AK243" s="66"/>
      <c r="AL243" s="66"/>
      <c r="AM243" s="66"/>
      <c r="AN243" s="66"/>
      <c r="AO243" s="66"/>
      <c r="AP243" s="66"/>
      <c r="AQ243" s="66"/>
      <c r="AR243" s="66"/>
      <c r="AS243" s="66"/>
      <c r="AT243" s="66"/>
      <c r="AU243" s="66"/>
      <c r="AV243" s="66"/>
      <c r="AW243" s="66"/>
      <c r="AX243" s="66"/>
      <c r="AY243" s="66"/>
      <c r="AZ243" s="66"/>
    </row>
    <row r="244" spans="1:52" x14ac:dyDescent="0.25">
      <c r="A244" s="34" t="s">
        <v>973</v>
      </c>
      <c r="B244" s="34" t="s">
        <v>974</v>
      </c>
      <c r="C244" s="42">
        <v>5.7063934023323171</v>
      </c>
      <c r="D244" s="42">
        <v>4.7585158187541197</v>
      </c>
      <c r="E244" s="42">
        <v>5.3381109976329322</v>
      </c>
      <c r="F244" s="42">
        <v>5.6861145335263696</v>
      </c>
      <c r="G244" s="42">
        <v>0.18620709766034269</v>
      </c>
      <c r="H244" s="42">
        <v>6.3525267547970055</v>
      </c>
      <c r="I244" s="42">
        <v>6.3525267547970055</v>
      </c>
      <c r="J244" s="42">
        <v>4.2350178365313376</v>
      </c>
      <c r="K244" s="42">
        <v>6.3525267547970055</v>
      </c>
      <c r="L244" s="42">
        <v>6.3525267547970055</v>
      </c>
      <c r="M244" s="42">
        <v>2.3821975330488789</v>
      </c>
      <c r="N244" s="42">
        <v>2.5455767588854137</v>
      </c>
      <c r="O244" s="42">
        <v>2.8831371428452006</v>
      </c>
      <c r="P244" s="42">
        <v>1.797203821442368</v>
      </c>
      <c r="Q244" s="42">
        <v>1.3372659393283268</v>
      </c>
      <c r="R244" s="42">
        <v>1.5087403133400281</v>
      </c>
      <c r="S244" s="42">
        <v>5.1360854613252407</v>
      </c>
      <c r="T244" s="42">
        <v>3.5732962995733146</v>
      </c>
      <c r="U244" s="42">
        <v>6.3525267547970055</v>
      </c>
      <c r="V244" s="42">
        <v>2.3821975330488789</v>
      </c>
      <c r="W244" s="42">
        <v>2.545576758885415</v>
      </c>
      <c r="X244" s="42">
        <v>2.8831371428451993</v>
      </c>
      <c r="Y244" s="42">
        <v>1.7972038214423676</v>
      </c>
      <c r="Z244" s="42">
        <v>1.3372659393283268</v>
      </c>
      <c r="AA244" s="42">
        <v>1.5087403133400281</v>
      </c>
      <c r="AB244" s="42">
        <v>5.136085461325238</v>
      </c>
      <c r="AC244" s="42">
        <v>3.5732962995733146</v>
      </c>
      <c r="AF244" s="66"/>
      <c r="AG244" s="66"/>
      <c r="AH244" s="66"/>
      <c r="AI244" s="66"/>
      <c r="AJ244" s="66"/>
      <c r="AK244" s="66"/>
      <c r="AL244" s="66"/>
      <c r="AM244" s="66"/>
      <c r="AN244" s="66"/>
      <c r="AO244" s="66"/>
      <c r="AP244" s="66"/>
      <c r="AQ244" s="66"/>
      <c r="AR244" s="66"/>
      <c r="AS244" s="66"/>
      <c r="AT244" s="66"/>
      <c r="AU244" s="66"/>
      <c r="AV244" s="66"/>
      <c r="AW244" s="66"/>
      <c r="AX244" s="66"/>
      <c r="AY244" s="66"/>
      <c r="AZ244" s="66"/>
    </row>
    <row r="245" spans="1:52" x14ac:dyDescent="0.25">
      <c r="A245" s="34" t="s">
        <v>975</v>
      </c>
      <c r="B245" s="34" t="s">
        <v>976</v>
      </c>
      <c r="C245" s="42">
        <v>4.9388311829974061</v>
      </c>
      <c r="D245" s="42">
        <v>3.568089429684008</v>
      </c>
      <c r="E245" s="42">
        <v>4.0658703999375243</v>
      </c>
      <c r="F245" s="42">
        <v>3.1861339994335083</v>
      </c>
      <c r="G245" s="42">
        <v>0.37426734673165218</v>
      </c>
      <c r="H245" s="42">
        <v>0</v>
      </c>
      <c r="I245" s="42">
        <v>5.1871115086089077</v>
      </c>
      <c r="J245" s="42">
        <v>3.458074339072605</v>
      </c>
      <c r="K245" s="42">
        <v>5.1871115086089077</v>
      </c>
      <c r="L245" s="42">
        <v>5.1871115086089077</v>
      </c>
      <c r="M245" s="42">
        <v>1.9451668157283417</v>
      </c>
      <c r="N245" s="42">
        <v>4.5020213093586747</v>
      </c>
      <c r="O245" s="42">
        <v>1.3217846130752735</v>
      </c>
      <c r="P245" s="42">
        <v>5.0572758126147734</v>
      </c>
      <c r="Q245" s="42">
        <v>4.9237722986326427</v>
      </c>
      <c r="R245" s="42">
        <v>4.6466425063711663</v>
      </c>
      <c r="S245" s="42">
        <v>4.0834707620963746</v>
      </c>
      <c r="T245" s="42">
        <v>3.3500095159765859</v>
      </c>
      <c r="U245" s="42">
        <v>5.1871115086089077</v>
      </c>
      <c r="V245" s="42">
        <v>1.9451668157283417</v>
      </c>
      <c r="W245" s="42">
        <v>4.5020213093586738</v>
      </c>
      <c r="X245" s="42">
        <v>1.3217846130752737</v>
      </c>
      <c r="Y245" s="42">
        <v>5.0572758126147734</v>
      </c>
      <c r="Z245" s="42">
        <v>4.9237722986326427</v>
      </c>
      <c r="AA245" s="42">
        <v>4.6466425063711663</v>
      </c>
      <c r="AB245" s="42">
        <v>4.0834707620963737</v>
      </c>
      <c r="AC245" s="42">
        <v>3.3500095159765859</v>
      </c>
      <c r="AF245" s="66"/>
      <c r="AG245" s="66"/>
      <c r="AH245" s="66"/>
      <c r="AI245" s="66"/>
      <c r="AJ245" s="66"/>
      <c r="AK245" s="66"/>
      <c r="AL245" s="66"/>
      <c r="AM245" s="66"/>
      <c r="AN245" s="66"/>
      <c r="AO245" s="66"/>
      <c r="AP245" s="66"/>
      <c r="AQ245" s="66"/>
      <c r="AR245" s="66"/>
      <c r="AS245" s="66"/>
      <c r="AT245" s="66"/>
      <c r="AU245" s="66"/>
      <c r="AV245" s="66"/>
      <c r="AW245" s="66"/>
      <c r="AX245" s="66"/>
      <c r="AY245" s="66"/>
      <c r="AZ245" s="66"/>
    </row>
    <row r="246" spans="1:52" x14ac:dyDescent="0.25">
      <c r="A246" s="34" t="s">
        <v>977</v>
      </c>
      <c r="B246" s="34" t="s">
        <v>978</v>
      </c>
      <c r="C246" s="42">
        <v>5.3603340199900069</v>
      </c>
      <c r="D246" s="42">
        <v>3.2865677286796608</v>
      </c>
      <c r="E246" s="42">
        <v>4.5493296076446503</v>
      </c>
      <c r="F246" s="42">
        <v>3.9836164456204113</v>
      </c>
      <c r="G246" s="42">
        <v>0.8255405328397567</v>
      </c>
      <c r="H246" s="42">
        <v>5.9532882327550265</v>
      </c>
      <c r="I246" s="42">
        <v>5.9532882327550265</v>
      </c>
      <c r="J246" s="42">
        <v>1.9844294109183427</v>
      </c>
      <c r="K246" s="42">
        <v>5.9532882327550265</v>
      </c>
      <c r="L246" s="42">
        <v>5.9532882327550265</v>
      </c>
      <c r="M246" s="42">
        <v>1.9844294109183436</v>
      </c>
      <c r="N246" s="42">
        <v>4.3031629678808789</v>
      </c>
      <c r="O246" s="42">
        <v>0.94711403702921049</v>
      </c>
      <c r="P246" s="42">
        <v>3.4627501167113861</v>
      </c>
      <c r="Q246" s="42">
        <v>3.6509009323912389</v>
      </c>
      <c r="R246" s="42">
        <v>3.8939818645582105</v>
      </c>
      <c r="S246" s="42">
        <v>2.7866455557576724</v>
      </c>
      <c r="T246" s="42">
        <v>4.0928856600190811</v>
      </c>
      <c r="U246" s="42">
        <v>5.9532882327550265</v>
      </c>
      <c r="V246" s="42">
        <v>1.9844294109183436</v>
      </c>
      <c r="W246" s="42">
        <v>4.3031629678808807</v>
      </c>
      <c r="X246" s="42">
        <v>0.94711403702920982</v>
      </c>
      <c r="Y246" s="42">
        <v>3.4627501167113861</v>
      </c>
      <c r="Z246" s="42">
        <v>3.6509009323912389</v>
      </c>
      <c r="AA246" s="42">
        <v>3.8939818645582105</v>
      </c>
      <c r="AB246" s="42">
        <v>2.7866455557576706</v>
      </c>
      <c r="AC246" s="42">
        <v>4.0928856600190802</v>
      </c>
      <c r="AF246" s="66"/>
      <c r="AG246" s="66"/>
      <c r="AH246" s="66"/>
      <c r="AI246" s="66"/>
      <c r="AJ246" s="66"/>
      <c r="AK246" s="66"/>
      <c r="AL246" s="66"/>
      <c r="AM246" s="66"/>
      <c r="AN246" s="66"/>
      <c r="AO246" s="66"/>
      <c r="AP246" s="66"/>
      <c r="AQ246" s="66"/>
      <c r="AR246" s="66"/>
      <c r="AS246" s="66"/>
      <c r="AT246" s="66"/>
      <c r="AU246" s="66"/>
      <c r="AV246" s="66"/>
      <c r="AW246" s="66"/>
      <c r="AX246" s="66"/>
      <c r="AY246" s="66"/>
      <c r="AZ246" s="66"/>
    </row>
    <row r="247" spans="1:52" x14ac:dyDescent="0.25">
      <c r="A247" s="34" t="s">
        <v>979</v>
      </c>
      <c r="B247" s="34" t="s">
        <v>980</v>
      </c>
      <c r="C247" s="42">
        <v>4.3620115487513296</v>
      </c>
      <c r="D247" s="42">
        <v>1.3031981141572631</v>
      </c>
      <c r="E247" s="42">
        <v>4.5565984070282317</v>
      </c>
      <c r="F247" s="42">
        <v>3.6362264737764702</v>
      </c>
      <c r="G247" s="42">
        <v>1.9093872295547838</v>
      </c>
      <c r="H247" s="42">
        <v>5.5711397125496456</v>
      </c>
      <c r="I247" s="42">
        <v>0</v>
      </c>
      <c r="J247" s="42">
        <v>3.714093141699764</v>
      </c>
      <c r="K247" s="42">
        <v>5.5711397125496456</v>
      </c>
      <c r="L247" s="42">
        <v>5.5711397125496456</v>
      </c>
      <c r="M247" s="42">
        <v>3.7140931416997636</v>
      </c>
      <c r="N247" s="42">
        <v>4.9429474089333132</v>
      </c>
      <c r="O247" s="42">
        <v>0.61006281976267007</v>
      </c>
      <c r="P247" s="42">
        <v>4.898773777818989</v>
      </c>
      <c r="Q247" s="42">
        <v>5.1712066434514989</v>
      </c>
      <c r="R247" s="42">
        <v>3.5469198246533278</v>
      </c>
      <c r="S247" s="42">
        <v>3.9116512875348586</v>
      </c>
      <c r="T247" s="42">
        <v>2.3213082135623533</v>
      </c>
      <c r="U247" s="42">
        <v>5.5711397125496456</v>
      </c>
      <c r="V247" s="42">
        <v>3.7140931416997636</v>
      </c>
      <c r="W247" s="42">
        <v>4.9429474089333123</v>
      </c>
      <c r="X247" s="42">
        <v>0.6100628197626693</v>
      </c>
      <c r="Y247" s="42">
        <v>4.898773777818989</v>
      </c>
      <c r="Z247" s="42">
        <v>5.1712066434514989</v>
      </c>
      <c r="AA247" s="42">
        <v>3.5469198246533278</v>
      </c>
      <c r="AB247" s="42">
        <v>3.9116512875348577</v>
      </c>
      <c r="AC247" s="42">
        <v>2.3213082135623528</v>
      </c>
      <c r="AF247" s="66"/>
      <c r="AG247" s="66"/>
      <c r="AH247" s="66"/>
      <c r="AI247" s="66"/>
      <c r="AJ247" s="66"/>
      <c r="AK247" s="66"/>
      <c r="AL247" s="66"/>
      <c r="AM247" s="66"/>
      <c r="AN247" s="66"/>
      <c r="AO247" s="66"/>
      <c r="AP247" s="66"/>
      <c r="AQ247" s="66"/>
      <c r="AR247" s="66"/>
      <c r="AS247" s="66"/>
      <c r="AT247" s="66"/>
      <c r="AU247" s="66"/>
      <c r="AV247" s="66"/>
      <c r="AW247" s="66"/>
      <c r="AX247" s="66"/>
      <c r="AY247" s="66"/>
      <c r="AZ247" s="66"/>
    </row>
    <row r="248" spans="1:52" x14ac:dyDescent="0.25">
      <c r="A248" s="34" t="s">
        <v>981</v>
      </c>
      <c r="B248" s="34" t="s">
        <v>982</v>
      </c>
      <c r="C248" s="42">
        <v>5.2327718720809555</v>
      </c>
      <c r="D248" s="42">
        <v>5.2721855682180934</v>
      </c>
      <c r="E248" s="42">
        <v>6.3079854219208258</v>
      </c>
      <c r="F248" s="42">
        <v>3.0138227125943602</v>
      </c>
      <c r="G248" s="42">
        <v>0.3436436769866279</v>
      </c>
      <c r="H248" s="42">
        <v>0</v>
      </c>
      <c r="I248" s="42">
        <v>6.773598699714209</v>
      </c>
      <c r="J248" s="42">
        <v>2.2578662332380706</v>
      </c>
      <c r="K248" s="42">
        <v>6.773598699714209</v>
      </c>
      <c r="L248" s="42">
        <v>0</v>
      </c>
      <c r="M248" s="42">
        <v>5.6446655830951737</v>
      </c>
      <c r="N248" s="42">
        <v>5.3555856745269601</v>
      </c>
      <c r="O248" s="42">
        <v>2.76635263700449</v>
      </c>
      <c r="P248" s="42">
        <v>5.5217064221050078</v>
      </c>
      <c r="Q248" s="42">
        <v>5.6368168969165788</v>
      </c>
      <c r="R248" s="42">
        <v>3.5171856109797397</v>
      </c>
      <c r="S248" s="42">
        <v>2.0176676977872119</v>
      </c>
      <c r="T248" s="42">
        <v>1.552283035351173</v>
      </c>
      <c r="U248" s="42">
        <v>0</v>
      </c>
      <c r="V248" s="42">
        <v>5.6446655830951737</v>
      </c>
      <c r="W248" s="42">
        <v>5.3555856745269601</v>
      </c>
      <c r="X248" s="42">
        <v>2.7663526370044917</v>
      </c>
      <c r="Y248" s="42">
        <v>5.5217064221050078</v>
      </c>
      <c r="Z248" s="42">
        <v>5.6368168969165788</v>
      </c>
      <c r="AA248" s="42">
        <v>3.5171856109797397</v>
      </c>
      <c r="AB248" s="42">
        <v>2.0176676977872106</v>
      </c>
      <c r="AC248" s="42">
        <v>1.5522830353511725</v>
      </c>
      <c r="AF248" s="66"/>
      <c r="AG248" s="66"/>
      <c r="AH248" s="66"/>
      <c r="AI248" s="66"/>
      <c r="AJ248" s="66"/>
      <c r="AK248" s="66"/>
      <c r="AL248" s="66"/>
      <c r="AM248" s="66"/>
      <c r="AN248" s="66"/>
      <c r="AO248" s="66"/>
      <c r="AP248" s="66"/>
      <c r="AQ248" s="66"/>
      <c r="AR248" s="66"/>
      <c r="AS248" s="66"/>
      <c r="AT248" s="66"/>
      <c r="AU248" s="66"/>
      <c r="AV248" s="66"/>
      <c r="AW248" s="66"/>
      <c r="AX248" s="66"/>
      <c r="AY248" s="66"/>
      <c r="AZ248" s="66"/>
    </row>
    <row r="249" spans="1:52" x14ac:dyDescent="0.25">
      <c r="A249" s="34" t="s">
        <v>983</v>
      </c>
      <c r="B249" s="34" t="s">
        <v>984</v>
      </c>
      <c r="C249" s="42">
        <v>6.5109211686394799</v>
      </c>
      <c r="D249" s="42">
        <v>4.8145292304617611</v>
      </c>
      <c r="E249" s="42">
        <v>6.4519726901467171</v>
      </c>
      <c r="F249" s="42">
        <v>7.4140081197197931</v>
      </c>
      <c r="G249" s="42">
        <v>0.46680943071129005</v>
      </c>
      <c r="H249" s="42">
        <v>7.5283630007437514</v>
      </c>
      <c r="I249" s="42">
        <v>7.5283630007437514</v>
      </c>
      <c r="J249" s="42">
        <v>5.0189086671625009</v>
      </c>
      <c r="K249" s="42">
        <v>7.5283630007437514</v>
      </c>
      <c r="L249" s="42">
        <v>7.5283630007437514</v>
      </c>
      <c r="M249" s="42">
        <v>0.31368179169765653</v>
      </c>
      <c r="N249" s="42">
        <v>0</v>
      </c>
      <c r="O249" s="42">
        <v>2.9346098198491433</v>
      </c>
      <c r="P249" s="42">
        <v>0.67430338337063511</v>
      </c>
      <c r="Q249" s="42">
        <v>0.55747619310277086</v>
      </c>
      <c r="R249" s="42">
        <v>1.4260775728281117</v>
      </c>
      <c r="S249" s="42">
        <v>2.5628469789765966</v>
      </c>
      <c r="T249" s="42">
        <v>7.3715221048949235</v>
      </c>
      <c r="U249" s="42">
        <v>7.5283630007437514</v>
      </c>
      <c r="V249" s="42">
        <v>0.31368179169765653</v>
      </c>
      <c r="W249" s="42">
        <v>0</v>
      </c>
      <c r="X249" s="42">
        <v>2.9346098198491477</v>
      </c>
      <c r="Y249" s="42">
        <v>0.67430338337063511</v>
      </c>
      <c r="Z249" s="42">
        <v>0.55747619310277086</v>
      </c>
      <c r="AA249" s="42">
        <v>1.4260775728281117</v>
      </c>
      <c r="AB249" s="42">
        <v>2.5628469789765971</v>
      </c>
      <c r="AC249" s="42">
        <v>7.3715221048949235</v>
      </c>
      <c r="AF249" s="66"/>
      <c r="AG249" s="66"/>
      <c r="AH249" s="66"/>
      <c r="AI249" s="66"/>
      <c r="AJ249" s="66"/>
      <c r="AK249" s="66"/>
      <c r="AL249" s="66"/>
      <c r="AM249" s="66"/>
      <c r="AN249" s="66"/>
      <c r="AO249" s="66"/>
      <c r="AP249" s="66"/>
      <c r="AQ249" s="66"/>
      <c r="AR249" s="66"/>
      <c r="AS249" s="66"/>
      <c r="AT249" s="66"/>
      <c r="AU249" s="66"/>
      <c r="AV249" s="66"/>
      <c r="AW249" s="66"/>
      <c r="AX249" s="66"/>
      <c r="AY249" s="66"/>
      <c r="AZ249" s="66"/>
    </row>
    <row r="250" spans="1:52" x14ac:dyDescent="0.25">
      <c r="A250" s="34" t="s">
        <v>985</v>
      </c>
      <c r="B250" s="34" t="s">
        <v>986</v>
      </c>
      <c r="C250" s="42">
        <v>4.1070867062124643</v>
      </c>
      <c r="D250" s="42">
        <v>3.3761929999616007</v>
      </c>
      <c r="E250" s="42">
        <v>5.2312806418690379</v>
      </c>
      <c r="F250" s="42">
        <v>3.2550664833557819</v>
      </c>
      <c r="G250" s="42">
        <v>0.37991338195056951</v>
      </c>
      <c r="H250" s="42">
        <v>5.3489392030183431</v>
      </c>
      <c r="I250" s="42">
        <v>5.3489392030183431</v>
      </c>
      <c r="J250" s="42">
        <v>1.7829797343394482</v>
      </c>
      <c r="K250" s="42">
        <v>5.3489392030183431</v>
      </c>
      <c r="L250" s="42">
        <v>5.3489392030183431</v>
      </c>
      <c r="M250" s="42">
        <v>2.6744696015091707</v>
      </c>
      <c r="N250" s="42">
        <v>4.4454346476118323</v>
      </c>
      <c r="O250" s="42">
        <v>1.9340172738186128</v>
      </c>
      <c r="P250" s="42">
        <v>4.7222065078737234</v>
      </c>
      <c r="Q250" s="42">
        <v>4.1727779554670175</v>
      </c>
      <c r="R250" s="42">
        <v>3.753785336115536</v>
      </c>
      <c r="S250" s="42">
        <v>3.0727948613084104</v>
      </c>
      <c r="T250" s="42">
        <v>2.7859058349053867</v>
      </c>
      <c r="U250" s="42">
        <v>5.3489392030183431</v>
      </c>
      <c r="V250" s="42">
        <v>2.6744696015091707</v>
      </c>
      <c r="W250" s="42">
        <v>4.4454346476118323</v>
      </c>
      <c r="X250" s="42">
        <v>1.9340172738186161</v>
      </c>
      <c r="Y250" s="42">
        <v>4.7222065078737234</v>
      </c>
      <c r="Z250" s="42">
        <v>4.1727779554670175</v>
      </c>
      <c r="AA250" s="42">
        <v>3.753785336115536</v>
      </c>
      <c r="AB250" s="42">
        <v>3.0727948613084104</v>
      </c>
      <c r="AC250" s="42">
        <v>2.7859058349053858</v>
      </c>
      <c r="AF250" s="66"/>
      <c r="AG250" s="66"/>
      <c r="AH250" s="66"/>
      <c r="AI250" s="66"/>
      <c r="AJ250" s="66"/>
      <c r="AK250" s="66"/>
      <c r="AL250" s="66"/>
      <c r="AM250" s="66"/>
      <c r="AN250" s="66"/>
      <c r="AO250" s="66"/>
      <c r="AP250" s="66"/>
      <c r="AQ250" s="66"/>
      <c r="AR250" s="66"/>
      <c r="AS250" s="66"/>
      <c r="AT250" s="66"/>
      <c r="AU250" s="66"/>
      <c r="AV250" s="66"/>
      <c r="AW250" s="66"/>
      <c r="AX250" s="66"/>
      <c r="AY250" s="66"/>
      <c r="AZ250" s="66"/>
    </row>
    <row r="251" spans="1:52" x14ac:dyDescent="0.25">
      <c r="A251" s="34" t="s">
        <v>987</v>
      </c>
      <c r="B251" s="34" t="s">
        <v>988</v>
      </c>
      <c r="C251" s="42">
        <v>6.7058167264794566</v>
      </c>
      <c r="D251" s="42">
        <v>5.106739333065617</v>
      </c>
      <c r="E251" s="42">
        <v>6.9777551216634643</v>
      </c>
      <c r="F251" s="42">
        <v>6.2918814621585648</v>
      </c>
      <c r="G251" s="42">
        <v>0.22100139431138313</v>
      </c>
      <c r="H251" s="42">
        <v>0</v>
      </c>
      <c r="I251" s="42">
        <v>0</v>
      </c>
      <c r="J251" s="42">
        <v>4.8402033766468424</v>
      </c>
      <c r="K251" s="42">
        <v>7.2603050649702636</v>
      </c>
      <c r="L251" s="42">
        <v>7.2603050649702636</v>
      </c>
      <c r="M251" s="42">
        <v>6.3527669318489792</v>
      </c>
      <c r="N251" s="42">
        <v>2.713645019791219</v>
      </c>
      <c r="O251" s="42">
        <v>2.4251018984232591</v>
      </c>
      <c r="P251" s="42">
        <v>3.4174808985295022</v>
      </c>
      <c r="Q251" s="42">
        <v>2.395841978594067</v>
      </c>
      <c r="R251" s="42">
        <v>2.4238099460339337</v>
      </c>
      <c r="S251" s="42">
        <v>3.5529152445599164</v>
      </c>
      <c r="T251" s="42">
        <v>0.75628177760106929</v>
      </c>
      <c r="U251" s="42">
        <v>7.2603050649702636</v>
      </c>
      <c r="V251" s="42">
        <v>6.3527669318489792</v>
      </c>
      <c r="W251" s="42">
        <v>2.7136450197912203</v>
      </c>
      <c r="X251" s="42">
        <v>2.4251018984232608</v>
      </c>
      <c r="Y251" s="42">
        <v>3.4174808985295018</v>
      </c>
      <c r="Z251" s="42">
        <v>2.395841978594067</v>
      </c>
      <c r="AA251" s="42">
        <v>2.4238099460339337</v>
      </c>
      <c r="AB251" s="42">
        <v>3.5529152445599155</v>
      </c>
      <c r="AC251" s="42">
        <v>0.75628177760106918</v>
      </c>
      <c r="AF251" s="66"/>
      <c r="AG251" s="66"/>
      <c r="AH251" s="66"/>
      <c r="AI251" s="66"/>
      <c r="AJ251" s="66"/>
      <c r="AK251" s="66"/>
      <c r="AL251" s="66"/>
      <c r="AM251" s="66"/>
      <c r="AN251" s="66"/>
      <c r="AO251" s="66"/>
      <c r="AP251" s="66"/>
      <c r="AQ251" s="66"/>
      <c r="AR251" s="66"/>
      <c r="AS251" s="66"/>
      <c r="AT251" s="66"/>
      <c r="AU251" s="66"/>
      <c r="AV251" s="66"/>
      <c r="AW251" s="66"/>
      <c r="AX251" s="66"/>
      <c r="AY251" s="66"/>
      <c r="AZ251" s="66"/>
    </row>
    <row r="252" spans="1:52" x14ac:dyDescent="0.25">
      <c r="A252" s="34" t="s">
        <v>989</v>
      </c>
      <c r="B252" s="34" t="s">
        <v>990</v>
      </c>
      <c r="C252" s="42">
        <v>6.9547019884104344</v>
      </c>
      <c r="D252" s="42">
        <v>6.5757495778896899</v>
      </c>
      <c r="E252" s="42">
        <v>6.7796576701742142</v>
      </c>
      <c r="F252" s="42">
        <v>6.9547019884104344</v>
      </c>
      <c r="G252" s="42">
        <v>0.16465472576845805</v>
      </c>
      <c r="H252" s="42">
        <v>6.9547019884104344</v>
      </c>
      <c r="I252" s="42">
        <v>6.9547019884104344</v>
      </c>
      <c r="J252" s="42">
        <v>2.3182339961368119</v>
      </c>
      <c r="K252" s="42">
        <v>6.9547019884104344</v>
      </c>
      <c r="L252" s="42">
        <v>6.9547019884104344</v>
      </c>
      <c r="M252" s="42">
        <v>1.4488962475855083</v>
      </c>
      <c r="N252" s="42">
        <v>2.2901152549437778</v>
      </c>
      <c r="O252" s="42">
        <v>2.7205721276977446</v>
      </c>
      <c r="P252" s="42">
        <v>0</v>
      </c>
      <c r="Q252" s="42">
        <v>0</v>
      </c>
      <c r="R252" s="42">
        <v>0</v>
      </c>
      <c r="S252" s="42">
        <v>5.9188953092854781</v>
      </c>
      <c r="T252" s="42">
        <v>5.3609161160663747</v>
      </c>
      <c r="U252" s="42">
        <v>6.9547019884104344</v>
      </c>
      <c r="V252" s="42">
        <v>1.4488962475855083</v>
      </c>
      <c r="W252" s="42">
        <v>2.2901152549437804</v>
      </c>
      <c r="X252" s="42">
        <v>2.7205721276977433</v>
      </c>
      <c r="Y252" s="42">
        <v>0</v>
      </c>
      <c r="Z252" s="42">
        <v>0</v>
      </c>
      <c r="AA252" s="42">
        <v>0</v>
      </c>
      <c r="AB252" s="42">
        <v>5.9188953092854755</v>
      </c>
      <c r="AC252" s="42">
        <v>5.3609161160663765</v>
      </c>
      <c r="AF252" s="66"/>
      <c r="AG252" s="66"/>
      <c r="AH252" s="66"/>
      <c r="AI252" s="66"/>
      <c r="AJ252" s="66"/>
      <c r="AK252" s="66"/>
      <c r="AL252" s="66"/>
      <c r="AM252" s="66"/>
      <c r="AN252" s="66"/>
      <c r="AO252" s="66"/>
      <c r="AP252" s="66"/>
      <c r="AQ252" s="66"/>
      <c r="AR252" s="66"/>
      <c r="AS252" s="66"/>
      <c r="AT252" s="66"/>
      <c r="AU252" s="66"/>
      <c r="AV252" s="66"/>
      <c r="AW252" s="66"/>
      <c r="AX252" s="66"/>
      <c r="AY252" s="66"/>
      <c r="AZ252" s="66"/>
    </row>
    <row r="253" spans="1:52" x14ac:dyDescent="0.25">
      <c r="A253" s="34" t="s">
        <v>991</v>
      </c>
      <c r="B253" s="34" t="s">
        <v>992</v>
      </c>
      <c r="C253" s="42">
        <v>4.7488864670326105</v>
      </c>
      <c r="D253" s="42">
        <v>3.0607497467830509</v>
      </c>
      <c r="E253" s="42">
        <v>4.4685150880194602</v>
      </c>
      <c r="F253" s="42">
        <v>4.9937174942859759</v>
      </c>
      <c r="G253" s="42">
        <v>0.2045616436004371</v>
      </c>
      <c r="H253" s="42">
        <v>5.6701930585496534</v>
      </c>
      <c r="I253" s="42">
        <v>5.6701930585496534</v>
      </c>
      <c r="J253" s="42">
        <v>3.7801287056997692</v>
      </c>
      <c r="K253" s="42">
        <v>5.6701930585496534</v>
      </c>
      <c r="L253" s="42">
        <v>5.6701930585496534</v>
      </c>
      <c r="M253" s="42">
        <v>3.5438706615935334</v>
      </c>
      <c r="N253" s="42">
        <v>1.9562930228958348</v>
      </c>
      <c r="O253" s="42">
        <v>3.1592191352387529</v>
      </c>
      <c r="P253" s="42">
        <v>3.3778730938701291</v>
      </c>
      <c r="Q253" s="42">
        <v>3.6184724336451879</v>
      </c>
      <c r="R253" s="42">
        <v>2.9529314166244993</v>
      </c>
      <c r="S253" s="42">
        <v>4.3431265980380331</v>
      </c>
      <c r="T253" s="42">
        <v>2.2444514190092377</v>
      </c>
      <c r="U253" s="42">
        <v>5.6701930585496534</v>
      </c>
      <c r="V253" s="42">
        <v>3.5438706615935334</v>
      </c>
      <c r="W253" s="42">
        <v>1.9562930228958371</v>
      </c>
      <c r="X253" s="42">
        <v>3.1592191352387551</v>
      </c>
      <c r="Y253" s="42">
        <v>3.3778730938701291</v>
      </c>
      <c r="Z253" s="42">
        <v>3.6184724336451879</v>
      </c>
      <c r="AA253" s="42">
        <v>2.9529314166244993</v>
      </c>
      <c r="AB253" s="42">
        <v>4.3431265980380322</v>
      </c>
      <c r="AC253" s="42">
        <v>2.2444514190092377</v>
      </c>
      <c r="AF253" s="66"/>
      <c r="AG253" s="66"/>
      <c r="AH253" s="66"/>
      <c r="AI253" s="66"/>
      <c r="AJ253" s="66"/>
      <c r="AK253" s="66"/>
      <c r="AL253" s="66"/>
      <c r="AM253" s="66"/>
      <c r="AN253" s="66"/>
      <c r="AO253" s="66"/>
      <c r="AP253" s="66"/>
      <c r="AQ253" s="66"/>
      <c r="AR253" s="66"/>
      <c r="AS253" s="66"/>
      <c r="AT253" s="66"/>
      <c r="AU253" s="66"/>
      <c r="AV253" s="66"/>
      <c r="AW253" s="66"/>
      <c r="AX253" s="66"/>
      <c r="AY253" s="66"/>
      <c r="AZ253" s="66"/>
    </row>
    <row r="254" spans="1:52" x14ac:dyDescent="0.25">
      <c r="A254" s="34" t="s">
        <v>993</v>
      </c>
      <c r="B254" s="34" t="s">
        <v>994</v>
      </c>
      <c r="C254" s="42">
        <v>3.9565176698891968</v>
      </c>
      <c r="D254" s="42">
        <v>5.1377936534161055</v>
      </c>
      <c r="E254" s="42">
        <v>5.3476371738072777</v>
      </c>
      <c r="F254" s="42">
        <v>3.6605394269170071</v>
      </c>
      <c r="G254" s="42">
        <v>1.124391162028612</v>
      </c>
      <c r="H254" s="42">
        <v>5.9365176233296104</v>
      </c>
      <c r="I254" s="42">
        <v>5.9365176233296104</v>
      </c>
      <c r="J254" s="42">
        <v>5.9365176233296104</v>
      </c>
      <c r="K254" s="42">
        <v>5.9365176233296104</v>
      </c>
      <c r="L254" s="42">
        <v>5.9365176233296104</v>
      </c>
      <c r="M254" s="42">
        <v>3.215613712636872</v>
      </c>
      <c r="N254" s="42">
        <v>2.9709257108666622</v>
      </c>
      <c r="O254" s="42">
        <v>1.0752783298455098</v>
      </c>
      <c r="P254" s="42">
        <v>2.5927586102162072</v>
      </c>
      <c r="Q254" s="42">
        <v>3.2547665740841896</v>
      </c>
      <c r="R254" s="42">
        <v>3.83639349954302</v>
      </c>
      <c r="S254" s="42">
        <v>3.1577221400689424</v>
      </c>
      <c r="T254" s="42">
        <v>2.4735490097206716</v>
      </c>
      <c r="U254" s="42">
        <v>5.9365176233296104</v>
      </c>
      <c r="V254" s="42">
        <v>3.215613712636872</v>
      </c>
      <c r="W254" s="42">
        <v>2.9709257108666609</v>
      </c>
      <c r="X254" s="42">
        <v>1.0752783298455133</v>
      </c>
      <c r="Y254" s="42">
        <v>2.5927586102162063</v>
      </c>
      <c r="Z254" s="42">
        <v>3.2547665740841896</v>
      </c>
      <c r="AA254" s="42">
        <v>3.83639349954302</v>
      </c>
      <c r="AB254" s="42">
        <v>3.1577221400689415</v>
      </c>
      <c r="AC254" s="42">
        <v>2.4735490097206712</v>
      </c>
      <c r="AF254" s="66"/>
      <c r="AG254" s="66"/>
      <c r="AH254" s="66"/>
      <c r="AI254" s="66"/>
      <c r="AJ254" s="66"/>
      <c r="AK254" s="66"/>
      <c r="AL254" s="66"/>
      <c r="AM254" s="66"/>
      <c r="AN254" s="66"/>
      <c r="AO254" s="66"/>
      <c r="AP254" s="66"/>
      <c r="AQ254" s="66"/>
      <c r="AR254" s="66"/>
      <c r="AS254" s="66"/>
      <c r="AT254" s="66"/>
      <c r="AU254" s="66"/>
      <c r="AV254" s="66"/>
      <c r="AW254" s="66"/>
      <c r="AX254" s="66"/>
      <c r="AY254" s="66"/>
      <c r="AZ254" s="66"/>
    </row>
    <row r="255" spans="1:52" x14ac:dyDescent="0.25">
      <c r="A255" s="34" t="s">
        <v>995</v>
      </c>
      <c r="B255" s="34" t="s">
        <v>996</v>
      </c>
      <c r="C255" s="42">
        <v>4.1268618373952961</v>
      </c>
      <c r="D255" s="42">
        <v>6.484129563026908</v>
      </c>
      <c r="E255" s="42">
        <v>6.5821847385684844</v>
      </c>
      <c r="F255" s="42">
        <v>1.5101573072978565</v>
      </c>
      <c r="G255" s="42">
        <v>1.6673844296726383</v>
      </c>
      <c r="H255" s="42">
        <v>0</v>
      </c>
      <c r="I255" s="42">
        <v>0</v>
      </c>
      <c r="J255" s="42">
        <v>6.9110747155122789</v>
      </c>
      <c r="K255" s="42">
        <v>6.9110747155122789</v>
      </c>
      <c r="L255" s="42">
        <v>6.9110747155122789</v>
      </c>
      <c r="M255" s="42">
        <v>4.3194216971951747</v>
      </c>
      <c r="N255" s="42">
        <v>1.3629657682434384</v>
      </c>
      <c r="O255" s="42">
        <v>2.7796609048616903</v>
      </c>
      <c r="P255" s="42">
        <v>3.6495636063650956</v>
      </c>
      <c r="Q255" s="42">
        <v>3.7667312637011956</v>
      </c>
      <c r="R255" s="42">
        <v>4.1312898270664293</v>
      </c>
      <c r="S255" s="42">
        <v>3.8231477149642403</v>
      </c>
      <c r="T255" s="42">
        <v>2.1597108485975864</v>
      </c>
      <c r="U255" s="42">
        <v>6.9110747155122789</v>
      </c>
      <c r="V255" s="42">
        <v>4.3194216971951747</v>
      </c>
      <c r="W255" s="42">
        <v>1.3629657682434366</v>
      </c>
      <c r="X255" s="42">
        <v>2.7796609048616907</v>
      </c>
      <c r="Y255" s="42">
        <v>3.6495636063650956</v>
      </c>
      <c r="Z255" s="42">
        <v>3.7667312637011956</v>
      </c>
      <c r="AA255" s="42">
        <v>4.1312898270664293</v>
      </c>
      <c r="AB255" s="42">
        <v>3.823147714964239</v>
      </c>
      <c r="AC255" s="42">
        <v>2.159710848597586</v>
      </c>
      <c r="AF255" s="66"/>
      <c r="AG255" s="66"/>
      <c r="AH255" s="66"/>
      <c r="AI255" s="66"/>
      <c r="AJ255" s="66"/>
      <c r="AK255" s="66"/>
      <c r="AL255" s="66"/>
      <c r="AM255" s="66"/>
      <c r="AN255" s="66"/>
      <c r="AO255" s="66"/>
      <c r="AP255" s="66"/>
      <c r="AQ255" s="66"/>
      <c r="AR255" s="66"/>
      <c r="AS255" s="66"/>
      <c r="AT255" s="66"/>
      <c r="AU255" s="66"/>
      <c r="AV255" s="66"/>
      <c r="AW255" s="66"/>
      <c r="AX255" s="66"/>
      <c r="AY255" s="66"/>
      <c r="AZ255" s="66"/>
    </row>
    <row r="256" spans="1:52" x14ac:dyDescent="0.25">
      <c r="A256" s="34" t="s">
        <v>997</v>
      </c>
      <c r="B256" s="34" t="s">
        <v>998</v>
      </c>
      <c r="C256" s="42">
        <v>3.7288848702653419</v>
      </c>
      <c r="D256" s="42">
        <v>2.7011843652701883</v>
      </c>
      <c r="E256" s="42">
        <v>5.1744796346604627</v>
      </c>
      <c r="F256" s="42">
        <v>3.2041113235528353</v>
      </c>
      <c r="G256" s="42">
        <v>0.98457120077570159</v>
      </c>
      <c r="H256" s="42">
        <v>0</v>
      </c>
      <c r="I256" s="42">
        <v>0</v>
      </c>
      <c r="J256" s="42">
        <v>6.0646851047780537</v>
      </c>
      <c r="K256" s="42">
        <v>6.0646851047780537</v>
      </c>
      <c r="L256" s="42">
        <v>6.0646851047780537</v>
      </c>
      <c r="M256" s="42">
        <v>2.7796473396899408</v>
      </c>
      <c r="N256" s="42">
        <v>4.6425082742775396</v>
      </c>
      <c r="O256" s="42">
        <v>2.5812502718683432</v>
      </c>
      <c r="P256" s="42">
        <v>4.5671813412521516</v>
      </c>
      <c r="Q256" s="42">
        <v>3.9045393835450621</v>
      </c>
      <c r="R256" s="42">
        <v>4.9960181259625385</v>
      </c>
      <c r="S256" s="42">
        <v>2.8387887724493024</v>
      </c>
      <c r="T256" s="42">
        <v>3.6640805841367414</v>
      </c>
      <c r="U256" s="42">
        <v>6.0646851047780537</v>
      </c>
      <c r="V256" s="42">
        <v>2.7796473396899408</v>
      </c>
      <c r="W256" s="42">
        <v>4.6425082742775414</v>
      </c>
      <c r="X256" s="42">
        <v>2.5812502718683428</v>
      </c>
      <c r="Y256" s="42">
        <v>4.5671813412521507</v>
      </c>
      <c r="Z256" s="42">
        <v>3.9045393835450621</v>
      </c>
      <c r="AA256" s="42">
        <v>4.9960181259625385</v>
      </c>
      <c r="AB256" s="42">
        <v>2.8387887724493006</v>
      </c>
      <c r="AC256" s="42">
        <v>3.664080584136741</v>
      </c>
      <c r="AF256" s="66"/>
      <c r="AG256" s="66"/>
      <c r="AH256" s="66"/>
      <c r="AI256" s="66"/>
      <c r="AJ256" s="66"/>
      <c r="AK256" s="66"/>
      <c r="AL256" s="66"/>
      <c r="AM256" s="66"/>
      <c r="AN256" s="66"/>
      <c r="AO256" s="66"/>
      <c r="AP256" s="66"/>
      <c r="AQ256" s="66"/>
      <c r="AR256" s="66"/>
      <c r="AS256" s="66"/>
      <c r="AT256" s="66"/>
      <c r="AU256" s="66"/>
      <c r="AV256" s="66"/>
      <c r="AW256" s="66"/>
      <c r="AX256" s="66"/>
      <c r="AY256" s="66"/>
      <c r="AZ256" s="66"/>
    </row>
    <row r="257" spans="1:52" x14ac:dyDescent="0.25">
      <c r="A257" s="34" t="s">
        <v>999</v>
      </c>
      <c r="B257" s="34" t="s">
        <v>1000</v>
      </c>
      <c r="C257" s="42">
        <v>3.5970873913632824</v>
      </c>
      <c r="D257" s="42">
        <v>1.1761899211969538</v>
      </c>
      <c r="E257" s="42">
        <v>1.4030110308375408</v>
      </c>
      <c r="F257" s="42">
        <v>1.3266059062599775</v>
      </c>
      <c r="G257" s="42">
        <v>4.3760435339487449</v>
      </c>
      <c r="H257" s="42">
        <v>5.3538629167069347</v>
      </c>
      <c r="I257" s="42">
        <v>5.3538629167069347</v>
      </c>
      <c r="J257" s="42">
        <v>5.3538629167069347</v>
      </c>
      <c r="K257" s="42">
        <v>5.3538629167069347</v>
      </c>
      <c r="L257" s="42">
        <v>5.3538629167069347</v>
      </c>
      <c r="M257" s="42">
        <v>0.89231048611782304</v>
      </c>
      <c r="N257" s="42">
        <v>3.9925482667266459</v>
      </c>
      <c r="O257" s="42">
        <v>1.9431720090251752</v>
      </c>
      <c r="P257" s="42">
        <v>3.9391566149441637</v>
      </c>
      <c r="Q257" s="42">
        <v>4.7228255575671838</v>
      </c>
      <c r="R257" s="42">
        <v>5.3087432139038118</v>
      </c>
      <c r="S257" s="42">
        <v>2.9617114007314962</v>
      </c>
      <c r="T257" s="42">
        <v>4.2384748090596558</v>
      </c>
      <c r="U257" s="42">
        <v>5.3538629167069347</v>
      </c>
      <c r="V257" s="42">
        <v>0.89231048611782304</v>
      </c>
      <c r="W257" s="42">
        <v>3.9925482667266468</v>
      </c>
      <c r="X257" s="42">
        <v>1.9431720090251741</v>
      </c>
      <c r="Y257" s="42">
        <v>3.9391566149441637</v>
      </c>
      <c r="Z257" s="42">
        <v>4.7228255575671838</v>
      </c>
      <c r="AA257" s="42">
        <v>5.3087432139038118</v>
      </c>
      <c r="AB257" s="42">
        <v>2.9617114007314949</v>
      </c>
      <c r="AC257" s="42">
        <v>4.2384748090596558</v>
      </c>
      <c r="AF257" s="66"/>
      <c r="AG257" s="66"/>
      <c r="AH257" s="66"/>
      <c r="AI257" s="66"/>
      <c r="AJ257" s="66"/>
      <c r="AK257" s="66"/>
      <c r="AL257" s="66"/>
      <c r="AM257" s="66"/>
      <c r="AN257" s="66"/>
      <c r="AO257" s="66"/>
      <c r="AP257" s="66"/>
      <c r="AQ257" s="66"/>
      <c r="AR257" s="66"/>
      <c r="AS257" s="66"/>
      <c r="AT257" s="66"/>
      <c r="AU257" s="66"/>
      <c r="AV257" s="66"/>
      <c r="AW257" s="66"/>
      <c r="AX257" s="66"/>
      <c r="AY257" s="66"/>
      <c r="AZ257" s="66"/>
    </row>
    <row r="258" spans="1:52" x14ac:dyDescent="0.25">
      <c r="A258" s="34" t="s">
        <v>1001</v>
      </c>
      <c r="B258" s="34" t="s">
        <v>1002</v>
      </c>
      <c r="C258" s="42">
        <v>5.0850033697354871</v>
      </c>
      <c r="D258" s="42">
        <v>4.3147577147449594</v>
      </c>
      <c r="E258" s="42">
        <v>5.6116569192965322</v>
      </c>
      <c r="F258" s="42">
        <v>3.858743793427684</v>
      </c>
      <c r="G258" s="42">
        <v>0.281303756253869</v>
      </c>
      <c r="H258" s="42">
        <v>5.9408674237425014</v>
      </c>
      <c r="I258" s="42">
        <v>5.9408674237425014</v>
      </c>
      <c r="J258" s="42">
        <v>5.9408674237425014</v>
      </c>
      <c r="K258" s="42">
        <v>5.9408674237425014</v>
      </c>
      <c r="L258" s="42">
        <v>5.9408674237425014</v>
      </c>
      <c r="M258" s="42">
        <v>3.7130421398390632</v>
      </c>
      <c r="N258" s="42">
        <v>2.4980466795251512</v>
      </c>
      <c r="O258" s="42">
        <v>1.4606678169945353</v>
      </c>
      <c r="P258" s="42">
        <v>3.5849369110934317</v>
      </c>
      <c r="Q258" s="42">
        <v>3.5722046805009486</v>
      </c>
      <c r="R258" s="42">
        <v>3.8938227014071716</v>
      </c>
      <c r="S258" s="42">
        <v>2.0224229527634052</v>
      </c>
      <c r="T258" s="42">
        <v>1.8565210699195311</v>
      </c>
      <c r="U258" s="42">
        <v>5.9408674237425014</v>
      </c>
      <c r="V258" s="42">
        <v>3.7130421398390632</v>
      </c>
      <c r="W258" s="42">
        <v>2.4980466795251504</v>
      </c>
      <c r="X258" s="42">
        <v>1.4606678169945382</v>
      </c>
      <c r="Y258" s="42">
        <v>3.5849369110934317</v>
      </c>
      <c r="Z258" s="42">
        <v>3.5722046805009486</v>
      </c>
      <c r="AA258" s="42">
        <v>3.8938227014071716</v>
      </c>
      <c r="AB258" s="42">
        <v>2.0224229527634057</v>
      </c>
      <c r="AC258" s="42">
        <v>1.8565210699195307</v>
      </c>
      <c r="AF258" s="66"/>
      <c r="AG258" s="66"/>
      <c r="AH258" s="66"/>
      <c r="AI258" s="66"/>
      <c r="AJ258" s="66"/>
      <c r="AK258" s="66"/>
      <c r="AL258" s="66"/>
      <c r="AM258" s="66"/>
      <c r="AN258" s="66"/>
      <c r="AO258" s="66"/>
      <c r="AP258" s="66"/>
      <c r="AQ258" s="66"/>
      <c r="AR258" s="66"/>
      <c r="AS258" s="66"/>
      <c r="AT258" s="66"/>
      <c r="AU258" s="66"/>
      <c r="AV258" s="66"/>
      <c r="AW258" s="66"/>
      <c r="AX258" s="66"/>
      <c r="AY258" s="66"/>
      <c r="AZ258" s="66"/>
    </row>
    <row r="259" spans="1:52" x14ac:dyDescent="0.25">
      <c r="A259" s="34" t="s">
        <v>1003</v>
      </c>
      <c r="B259" s="34" t="s">
        <v>1004</v>
      </c>
      <c r="C259" s="42">
        <v>5.7877721405221019</v>
      </c>
      <c r="D259" s="42">
        <v>4.8219364881448161</v>
      </c>
      <c r="E259" s="42">
        <v>6.004718217382691</v>
      </c>
      <c r="F259" s="42">
        <v>6.3960542925828241</v>
      </c>
      <c r="G259" s="42">
        <v>3.7914133273857814E-2</v>
      </c>
      <c r="H259" s="42">
        <v>6.7259672427826045</v>
      </c>
      <c r="I259" s="42">
        <v>0</v>
      </c>
      <c r="J259" s="42">
        <v>0</v>
      </c>
      <c r="K259" s="42">
        <v>6.7259672427826045</v>
      </c>
      <c r="L259" s="42">
        <v>6.7259672427826045</v>
      </c>
      <c r="M259" s="42">
        <v>5.3247240672028955</v>
      </c>
      <c r="N259" s="42">
        <v>4.142543167050742</v>
      </c>
      <c r="O259" s="42">
        <v>1.4406169507612836</v>
      </c>
      <c r="P259" s="42">
        <v>3.9431221841397681</v>
      </c>
      <c r="Q259" s="42">
        <v>3.9333586931519289</v>
      </c>
      <c r="R259" s="42">
        <v>2.5455872958702215</v>
      </c>
      <c r="S259" s="42">
        <v>2.4327966622830703</v>
      </c>
      <c r="T259" s="42">
        <v>1.2611188580217378</v>
      </c>
      <c r="U259" s="42">
        <v>6.7259672427826045</v>
      </c>
      <c r="V259" s="42">
        <v>5.3247240672028955</v>
      </c>
      <c r="W259" s="42">
        <v>4.1425431670507438</v>
      </c>
      <c r="X259" s="42">
        <v>1.440616950761288</v>
      </c>
      <c r="Y259" s="42">
        <v>3.9431221841397677</v>
      </c>
      <c r="Z259" s="42">
        <v>3.9333586931519289</v>
      </c>
      <c r="AA259" s="42">
        <v>2.5455872958702215</v>
      </c>
      <c r="AB259" s="42">
        <v>2.4327966622830699</v>
      </c>
      <c r="AC259" s="42">
        <v>1.2611188580217376</v>
      </c>
      <c r="AF259" s="66"/>
      <c r="AG259" s="66"/>
      <c r="AH259" s="66"/>
      <c r="AI259" s="66"/>
      <c r="AJ259" s="66"/>
      <c r="AK259" s="66"/>
      <c r="AL259" s="66"/>
      <c r="AM259" s="66"/>
      <c r="AN259" s="66"/>
      <c r="AO259" s="66"/>
      <c r="AP259" s="66"/>
      <c r="AQ259" s="66"/>
      <c r="AR259" s="66"/>
      <c r="AS259" s="66"/>
      <c r="AT259" s="66"/>
      <c r="AU259" s="66"/>
      <c r="AV259" s="66"/>
      <c r="AW259" s="66"/>
      <c r="AX259" s="66"/>
      <c r="AY259" s="66"/>
      <c r="AZ259" s="66"/>
    </row>
    <row r="260" spans="1:52" x14ac:dyDescent="0.25">
      <c r="A260" s="34" t="s">
        <v>1005</v>
      </c>
      <c r="B260" s="34" t="s">
        <v>1006</v>
      </c>
      <c r="C260" s="42">
        <v>5.2470125611447278</v>
      </c>
      <c r="D260" s="42">
        <v>3.1132129184974868</v>
      </c>
      <c r="E260" s="42">
        <v>4.4396194162875959</v>
      </c>
      <c r="F260" s="42">
        <v>5.054463374518634</v>
      </c>
      <c r="G260" s="42">
        <v>1.095267480433064</v>
      </c>
      <c r="H260" s="42">
        <v>6.0718890946507837</v>
      </c>
      <c r="I260" s="42">
        <v>6.0718890946507837</v>
      </c>
      <c r="J260" s="42">
        <v>6.0718890946507837</v>
      </c>
      <c r="K260" s="42">
        <v>6.0718890946507837</v>
      </c>
      <c r="L260" s="42">
        <v>6.0718890946507837</v>
      </c>
      <c r="M260" s="42">
        <v>4.8069121999318707</v>
      </c>
      <c r="N260" s="42">
        <v>3.7478776352426668</v>
      </c>
      <c r="O260" s="42">
        <v>2.8728566170971694</v>
      </c>
      <c r="P260" s="42">
        <v>2.8646566463330103</v>
      </c>
      <c r="Q260" s="42">
        <v>3.328003885346186</v>
      </c>
      <c r="R260" s="42">
        <v>3.2923803920621282</v>
      </c>
      <c r="S260" s="42">
        <v>0.25837825934684211</v>
      </c>
      <c r="T260" s="42">
        <v>1.1384792052470214</v>
      </c>
      <c r="U260" s="42">
        <v>6.0718890946507837</v>
      </c>
      <c r="V260" s="42">
        <v>4.8069121999318707</v>
      </c>
      <c r="W260" s="42">
        <v>3.7478776352426673</v>
      </c>
      <c r="X260" s="42">
        <v>2.8728566170971708</v>
      </c>
      <c r="Y260" s="42">
        <v>2.8646566463330103</v>
      </c>
      <c r="Z260" s="42">
        <v>3.328003885346186</v>
      </c>
      <c r="AA260" s="42">
        <v>3.2923803920621282</v>
      </c>
      <c r="AB260" s="42">
        <v>0.25837825934684205</v>
      </c>
      <c r="AC260" s="42">
        <v>1.1384792052470212</v>
      </c>
      <c r="AF260" s="66"/>
      <c r="AG260" s="66"/>
      <c r="AH260" s="66"/>
      <c r="AI260" s="66"/>
      <c r="AJ260" s="66"/>
      <c r="AK260" s="66"/>
      <c r="AL260" s="66"/>
      <c r="AM260" s="66"/>
      <c r="AN260" s="66"/>
      <c r="AO260" s="66"/>
      <c r="AP260" s="66"/>
      <c r="AQ260" s="66"/>
      <c r="AR260" s="66"/>
      <c r="AS260" s="66"/>
      <c r="AT260" s="66"/>
      <c r="AU260" s="66"/>
      <c r="AV260" s="66"/>
      <c r="AW260" s="66"/>
      <c r="AX260" s="66"/>
      <c r="AY260" s="66"/>
      <c r="AZ260" s="66"/>
    </row>
    <row r="261" spans="1:52" x14ac:dyDescent="0.25">
      <c r="A261" s="34" t="s">
        <v>1007</v>
      </c>
      <c r="B261" s="34" t="s">
        <v>1008</v>
      </c>
      <c r="C261" s="42">
        <v>5.0577349745876159</v>
      </c>
      <c r="D261" s="42">
        <v>2.8064546464545663</v>
      </c>
      <c r="E261" s="42">
        <v>4.5202149503980031</v>
      </c>
      <c r="F261" s="42">
        <v>5.0153748927670199</v>
      </c>
      <c r="G261" s="42">
        <v>0.1056474586843677</v>
      </c>
      <c r="H261" s="42">
        <v>0</v>
      </c>
      <c r="I261" s="42">
        <v>5.8568309908144061</v>
      </c>
      <c r="J261" s="42">
        <v>5.8568309908144061</v>
      </c>
      <c r="K261" s="42">
        <v>5.8568309908144061</v>
      </c>
      <c r="L261" s="42">
        <v>5.8568309908144061</v>
      </c>
      <c r="M261" s="42">
        <v>3.6605193692590037</v>
      </c>
      <c r="N261" s="42">
        <v>4.862274784827056</v>
      </c>
      <c r="O261" s="42">
        <v>1.0890801429200374</v>
      </c>
      <c r="P261" s="42">
        <v>3.9542127782659833</v>
      </c>
      <c r="Q261" s="42">
        <v>4.9610246662694699</v>
      </c>
      <c r="R261" s="42">
        <v>3.5089383909725083</v>
      </c>
      <c r="S261" s="42">
        <v>2.6168819320660113</v>
      </c>
      <c r="T261" s="42">
        <v>1.9522769969381346</v>
      </c>
      <c r="U261" s="42">
        <v>5.8568309908144061</v>
      </c>
      <c r="V261" s="42">
        <v>3.6605193692590037</v>
      </c>
      <c r="W261" s="42">
        <v>4.8622747848270551</v>
      </c>
      <c r="X261" s="42">
        <v>1.0890801429200356</v>
      </c>
      <c r="Y261" s="42">
        <v>3.9542127782659833</v>
      </c>
      <c r="Z261" s="42">
        <v>4.9610246662694699</v>
      </c>
      <c r="AA261" s="42">
        <v>3.5089383909725083</v>
      </c>
      <c r="AB261" s="42">
        <v>2.6168819320660104</v>
      </c>
      <c r="AC261" s="42">
        <v>1.9522769969381351</v>
      </c>
      <c r="AF261" s="66"/>
      <c r="AG261" s="66"/>
      <c r="AH261" s="66"/>
      <c r="AI261" s="66"/>
      <c r="AJ261" s="66"/>
      <c r="AK261" s="66"/>
      <c r="AL261" s="66"/>
      <c r="AM261" s="66"/>
      <c r="AN261" s="66"/>
      <c r="AO261" s="66"/>
      <c r="AP261" s="66"/>
      <c r="AQ261" s="66"/>
      <c r="AR261" s="66"/>
      <c r="AS261" s="66"/>
      <c r="AT261" s="66"/>
      <c r="AU261" s="66"/>
      <c r="AV261" s="66"/>
      <c r="AW261" s="66"/>
      <c r="AX261" s="66"/>
      <c r="AY261" s="66"/>
      <c r="AZ261" s="66"/>
    </row>
    <row r="262" spans="1:52" x14ac:dyDescent="0.25">
      <c r="A262" s="34" t="s">
        <v>1009</v>
      </c>
      <c r="B262" s="34" t="s">
        <v>1010</v>
      </c>
      <c r="C262" s="42">
        <v>4.5753954998708108</v>
      </c>
      <c r="D262" s="42">
        <v>4.1003732570938745</v>
      </c>
      <c r="E262" s="42">
        <v>5.8028228163144489</v>
      </c>
      <c r="F262" s="42">
        <v>4.7969001657573154</v>
      </c>
      <c r="G262" s="42">
        <v>0.56510417202659002</v>
      </c>
      <c r="H262" s="42">
        <v>6.0391253082841105</v>
      </c>
      <c r="I262" s="42">
        <v>6.0391253082841105</v>
      </c>
      <c r="J262" s="42">
        <v>6.0391253082841105</v>
      </c>
      <c r="K262" s="42">
        <v>6.0391253082841105</v>
      </c>
      <c r="L262" s="42">
        <v>6.0391253082841105</v>
      </c>
      <c r="M262" s="42">
        <v>4.7809742023915875</v>
      </c>
      <c r="N262" s="42">
        <v>3.8714428638461058</v>
      </c>
      <c r="O262" s="42">
        <v>3.8139655011684077</v>
      </c>
      <c r="P262" s="42">
        <v>3.0134344658303074</v>
      </c>
      <c r="Q262" s="42">
        <v>2.000673849098487</v>
      </c>
      <c r="R262" s="42">
        <v>2.7043621855522417</v>
      </c>
      <c r="S262" s="42">
        <v>0.77095216701499236</v>
      </c>
      <c r="T262" s="42">
        <v>1.0065208847140186</v>
      </c>
      <c r="U262" s="42">
        <v>6.0391253082841105</v>
      </c>
      <c r="V262" s="42">
        <v>4.7809742023915875</v>
      </c>
      <c r="W262" s="42">
        <v>3.8714428638461023</v>
      </c>
      <c r="X262" s="42">
        <v>3.8139655011684099</v>
      </c>
      <c r="Y262" s="42">
        <v>3.0134344658303069</v>
      </c>
      <c r="Z262" s="42">
        <v>2.000673849098487</v>
      </c>
      <c r="AA262" s="42">
        <v>2.7043621855522417</v>
      </c>
      <c r="AB262" s="42">
        <v>0.77095216701499225</v>
      </c>
      <c r="AC262" s="42">
        <v>1.0065208847140183</v>
      </c>
      <c r="AF262" s="66"/>
      <c r="AG262" s="66"/>
      <c r="AH262" s="66"/>
      <c r="AI262" s="66"/>
      <c r="AJ262" s="66"/>
      <c r="AK262" s="66"/>
      <c r="AL262" s="66"/>
      <c r="AM262" s="66"/>
      <c r="AN262" s="66"/>
      <c r="AO262" s="66"/>
      <c r="AP262" s="66"/>
      <c r="AQ262" s="66"/>
      <c r="AR262" s="66"/>
      <c r="AS262" s="66"/>
      <c r="AT262" s="66"/>
      <c r="AU262" s="66"/>
      <c r="AV262" s="66"/>
      <c r="AW262" s="66"/>
      <c r="AX262" s="66"/>
      <c r="AY262" s="66"/>
      <c r="AZ262" s="66"/>
    </row>
    <row r="263" spans="1:52" x14ac:dyDescent="0.25">
      <c r="A263" s="34" t="s">
        <v>1011</v>
      </c>
      <c r="B263" s="34" t="s">
        <v>1012</v>
      </c>
      <c r="C263" s="42">
        <v>5.2196830502342255</v>
      </c>
      <c r="D263" s="42">
        <v>4.8926880929883421</v>
      </c>
      <c r="E263" s="42">
        <v>6.875342025228969</v>
      </c>
      <c r="F263" s="42">
        <v>3.4471709308286429</v>
      </c>
      <c r="G263" s="42">
        <v>1.8481979991467683</v>
      </c>
      <c r="H263" s="42">
        <v>0</v>
      </c>
      <c r="I263" s="42">
        <v>0</v>
      </c>
      <c r="J263" s="42">
        <v>2.3967129024023137</v>
      </c>
      <c r="K263" s="42">
        <v>0</v>
      </c>
      <c r="L263" s="42">
        <v>7.1901387072069394</v>
      </c>
      <c r="M263" s="42">
        <v>4.4938366920043373</v>
      </c>
      <c r="N263" s="42">
        <v>4.8031160186957402</v>
      </c>
      <c r="O263" s="42">
        <v>1.5202290517303878</v>
      </c>
      <c r="P263" s="42">
        <v>4.6024281184949301</v>
      </c>
      <c r="Q263" s="42">
        <v>4.7570004187373964</v>
      </c>
      <c r="R263" s="42">
        <v>4.387623428684412</v>
      </c>
      <c r="S263" s="42">
        <v>3.0596334924284845</v>
      </c>
      <c r="T263" s="42">
        <v>2.8460965716027466</v>
      </c>
      <c r="U263" s="42">
        <v>7.1901387072069394</v>
      </c>
      <c r="V263" s="42">
        <v>4.4938366920043373</v>
      </c>
      <c r="W263" s="42">
        <v>4.8031160186957402</v>
      </c>
      <c r="X263" s="42">
        <v>1.5202290517303898</v>
      </c>
      <c r="Y263" s="42">
        <v>4.6024281184949301</v>
      </c>
      <c r="Z263" s="42">
        <v>4.7570004187373964</v>
      </c>
      <c r="AA263" s="42">
        <v>4.387623428684412</v>
      </c>
      <c r="AB263" s="42">
        <v>3.0596334924284831</v>
      </c>
      <c r="AC263" s="42">
        <v>2.8460965716027466</v>
      </c>
      <c r="AF263" s="66"/>
      <c r="AG263" s="66"/>
      <c r="AH263" s="66"/>
      <c r="AI263" s="66"/>
      <c r="AJ263" s="66"/>
      <c r="AK263" s="66"/>
      <c r="AL263" s="66"/>
      <c r="AM263" s="66"/>
      <c r="AN263" s="66"/>
      <c r="AO263" s="66"/>
      <c r="AP263" s="66"/>
      <c r="AQ263" s="66"/>
      <c r="AR263" s="66"/>
      <c r="AS263" s="66"/>
      <c r="AT263" s="66"/>
      <c r="AU263" s="66"/>
      <c r="AV263" s="66"/>
      <c r="AW263" s="66"/>
      <c r="AX263" s="66"/>
      <c r="AY263" s="66"/>
      <c r="AZ263" s="66"/>
    </row>
    <row r="264" spans="1:52" x14ac:dyDescent="0.25">
      <c r="A264" s="34" t="s">
        <v>1013</v>
      </c>
      <c r="B264" s="34" t="s">
        <v>1014</v>
      </c>
      <c r="C264" s="42">
        <v>6.7882426654206878</v>
      </c>
      <c r="D264" s="42">
        <v>4.7877267305633548</v>
      </c>
      <c r="E264" s="42">
        <v>6.4353240357020125</v>
      </c>
      <c r="F264" s="42">
        <v>6.8291284806030568</v>
      </c>
      <c r="G264" s="42">
        <v>0.32406595281765527</v>
      </c>
      <c r="H264" s="42">
        <v>0</v>
      </c>
      <c r="I264" s="42">
        <v>7.1861625037314871</v>
      </c>
      <c r="J264" s="42">
        <v>4.790775002487659</v>
      </c>
      <c r="K264" s="42">
        <v>7.1861625037314871</v>
      </c>
      <c r="L264" s="42">
        <v>7.1861625037314871</v>
      </c>
      <c r="M264" s="42">
        <v>7.1861625037314871</v>
      </c>
      <c r="N264" s="42">
        <v>2.2436581042647759</v>
      </c>
      <c r="O264" s="42">
        <v>3.6178269905149589</v>
      </c>
      <c r="P264" s="42">
        <v>1.1142392408708277</v>
      </c>
      <c r="Q264" s="42">
        <v>0.65297062685482554</v>
      </c>
      <c r="R264" s="42">
        <v>1.4011709306260591</v>
      </c>
      <c r="S264" s="42">
        <v>4.4340151618768768</v>
      </c>
      <c r="T264" s="42">
        <v>0</v>
      </c>
      <c r="U264" s="42">
        <v>7.1861625037314871</v>
      </c>
      <c r="V264" s="42">
        <v>7.1861625037314871</v>
      </c>
      <c r="W264" s="42">
        <v>2.2436581042647772</v>
      </c>
      <c r="X264" s="42">
        <v>3.6178269905149589</v>
      </c>
      <c r="Y264" s="42">
        <v>1.1142392408708273</v>
      </c>
      <c r="Z264" s="42">
        <v>0.65297062685482554</v>
      </c>
      <c r="AA264" s="42">
        <v>1.4011709306260591</v>
      </c>
      <c r="AB264" s="42">
        <v>4.4340151618768751</v>
      </c>
      <c r="AC264" s="42">
        <v>0</v>
      </c>
      <c r="AF264" s="66"/>
      <c r="AG264" s="66"/>
      <c r="AH264" s="66"/>
      <c r="AI264" s="66"/>
      <c r="AJ264" s="66"/>
      <c r="AK264" s="66"/>
      <c r="AL264" s="66"/>
      <c r="AM264" s="66"/>
      <c r="AN264" s="66"/>
      <c r="AO264" s="66"/>
      <c r="AP264" s="66"/>
      <c r="AQ264" s="66"/>
      <c r="AR264" s="66"/>
      <c r="AS264" s="66"/>
      <c r="AT264" s="66"/>
      <c r="AU264" s="66"/>
      <c r="AV264" s="66"/>
      <c r="AW264" s="66"/>
      <c r="AX264" s="66"/>
      <c r="AY264" s="66"/>
      <c r="AZ264" s="66"/>
    </row>
    <row r="265" spans="1:52" x14ac:dyDescent="0.25">
      <c r="A265" s="34" t="s">
        <v>1015</v>
      </c>
      <c r="B265" s="34" t="s">
        <v>1016</v>
      </c>
      <c r="C265" s="42">
        <v>0.25860849882580361</v>
      </c>
      <c r="D265" s="42">
        <v>3.4498714972148288</v>
      </c>
      <c r="E265" s="42">
        <v>5.0114200151232335</v>
      </c>
      <c r="F265" s="42">
        <v>2.9715700242968177</v>
      </c>
      <c r="G265" s="42">
        <v>1.0690556391031096</v>
      </c>
      <c r="H265" s="42">
        <v>6.1574828044445553</v>
      </c>
      <c r="I265" s="42">
        <v>6.1574828044445553</v>
      </c>
      <c r="J265" s="42">
        <v>2.0524942681481857</v>
      </c>
      <c r="K265" s="42">
        <v>6.1574828044445553</v>
      </c>
      <c r="L265" s="42">
        <v>6.1574828044445553</v>
      </c>
      <c r="M265" s="42">
        <v>2.8221796187037538</v>
      </c>
      <c r="N265" s="42">
        <v>4.2266997866986928</v>
      </c>
      <c r="O265" s="42">
        <v>0.91174848688400079</v>
      </c>
      <c r="P265" s="42">
        <v>5.1111022872774106</v>
      </c>
      <c r="Q265" s="42">
        <v>5.4566149153048675</v>
      </c>
      <c r="R265" s="42">
        <v>4.940374538942395</v>
      </c>
      <c r="S265" s="42">
        <v>0.524041089739962</v>
      </c>
      <c r="T265" s="42">
        <v>3.2070222939815389</v>
      </c>
      <c r="U265" s="42">
        <v>6.1574828044445553</v>
      </c>
      <c r="V265" s="42">
        <v>2.8221796187037538</v>
      </c>
      <c r="W265" s="42">
        <v>4.2266997866986928</v>
      </c>
      <c r="X265" s="42">
        <v>0.91174848688400434</v>
      </c>
      <c r="Y265" s="42">
        <v>5.1111022872774106</v>
      </c>
      <c r="Z265" s="42">
        <v>5.4566149153048675</v>
      </c>
      <c r="AA265" s="42">
        <v>4.940374538942395</v>
      </c>
      <c r="AB265" s="42">
        <v>0.52404108973996144</v>
      </c>
      <c r="AC265" s="42">
        <v>3.207022293981538</v>
      </c>
      <c r="AF265" s="66"/>
      <c r="AG265" s="66"/>
      <c r="AH265" s="66"/>
      <c r="AI265" s="66"/>
      <c r="AJ265" s="66"/>
      <c r="AK265" s="66"/>
      <c r="AL265" s="66"/>
      <c r="AM265" s="66"/>
      <c r="AN265" s="66"/>
      <c r="AO265" s="66"/>
      <c r="AP265" s="66"/>
      <c r="AQ265" s="66"/>
      <c r="AR265" s="66"/>
      <c r="AS265" s="66"/>
      <c r="AT265" s="66"/>
      <c r="AU265" s="66"/>
      <c r="AV265" s="66"/>
      <c r="AW265" s="66"/>
      <c r="AX265" s="66"/>
      <c r="AY265" s="66"/>
      <c r="AZ265" s="66"/>
    </row>
    <row r="266" spans="1:52" x14ac:dyDescent="0.25">
      <c r="A266" s="34" t="s">
        <v>1017</v>
      </c>
      <c r="B266" s="34" t="s">
        <v>1018</v>
      </c>
      <c r="C266" s="42">
        <v>4.4942531501910992</v>
      </c>
      <c r="D266" s="42">
        <v>4.0488776378776441</v>
      </c>
      <c r="E266" s="42">
        <v>4.9121461658208281</v>
      </c>
      <c r="F266" s="42">
        <v>4.8677193222483224</v>
      </c>
      <c r="G266" s="42">
        <v>0.42179662539451745</v>
      </c>
      <c r="H266" s="42">
        <v>5.6686910109838609</v>
      </c>
      <c r="I266" s="42">
        <v>5.6686910109838609</v>
      </c>
      <c r="J266" s="42">
        <v>3.7791273406559074</v>
      </c>
      <c r="K266" s="42">
        <v>5.6686910109838609</v>
      </c>
      <c r="L266" s="42">
        <v>5.6686910109838609</v>
      </c>
      <c r="M266" s="42">
        <v>4.4877137170288899</v>
      </c>
      <c r="N266" s="42">
        <v>4.1738475143767086</v>
      </c>
      <c r="O266" s="42">
        <v>0.13273794378337087</v>
      </c>
      <c r="P266" s="42">
        <v>4.1040678662934171</v>
      </c>
      <c r="Q266" s="42">
        <v>5.3029985755137616</v>
      </c>
      <c r="R266" s="42">
        <v>2.8848327937529441</v>
      </c>
      <c r="S266" s="42">
        <v>2.6534298349286161</v>
      </c>
      <c r="T266" s="42">
        <v>0.82668410576848006</v>
      </c>
      <c r="U266" s="42">
        <v>5.6686910109838609</v>
      </c>
      <c r="V266" s="42">
        <v>4.4877137170288899</v>
      </c>
      <c r="W266" s="42">
        <v>4.1738475143767078</v>
      </c>
      <c r="X266" s="42">
        <v>0.13273794378337</v>
      </c>
      <c r="Y266" s="42">
        <v>4.1040678662934162</v>
      </c>
      <c r="Z266" s="42">
        <v>5.3029985755137616</v>
      </c>
      <c r="AA266" s="42">
        <v>2.8848327937529441</v>
      </c>
      <c r="AB266" s="42">
        <v>2.6534298349286147</v>
      </c>
      <c r="AC266" s="42">
        <v>0.82668410576847995</v>
      </c>
      <c r="AF266" s="66"/>
      <c r="AG266" s="66"/>
      <c r="AH266" s="66"/>
      <c r="AI266" s="66"/>
      <c r="AJ266" s="66"/>
      <c r="AK266" s="66"/>
      <c r="AL266" s="66"/>
      <c r="AM266" s="66"/>
      <c r="AN266" s="66"/>
      <c r="AO266" s="66"/>
      <c r="AP266" s="66"/>
      <c r="AQ266" s="66"/>
      <c r="AR266" s="66"/>
      <c r="AS266" s="66"/>
      <c r="AT266" s="66"/>
      <c r="AU266" s="66"/>
      <c r="AV266" s="66"/>
      <c r="AW266" s="66"/>
      <c r="AX266" s="66"/>
      <c r="AY266" s="66"/>
      <c r="AZ266" s="66"/>
    </row>
    <row r="267" spans="1:52" x14ac:dyDescent="0.25">
      <c r="A267" s="34" t="s">
        <v>1019</v>
      </c>
      <c r="B267" s="34" t="s">
        <v>1020</v>
      </c>
      <c r="C267" s="42">
        <v>4.877662817562876</v>
      </c>
      <c r="D267" s="42">
        <v>5.3360370051486639</v>
      </c>
      <c r="E267" s="42">
        <v>5.7001201773443606</v>
      </c>
      <c r="F267" s="42">
        <v>4.5715825933741145</v>
      </c>
      <c r="G267" s="42">
        <v>1.3666536418259367</v>
      </c>
      <c r="H267" s="42">
        <v>0</v>
      </c>
      <c r="I267" s="42">
        <v>6.6973579022077896</v>
      </c>
      <c r="J267" s="42">
        <v>6.6973579022077896</v>
      </c>
      <c r="K267" s="42">
        <v>6.6973579022077896</v>
      </c>
      <c r="L267" s="42">
        <v>0</v>
      </c>
      <c r="M267" s="42">
        <v>3.9067921096212102</v>
      </c>
      <c r="N267" s="42">
        <v>5.0034619008856955</v>
      </c>
      <c r="O267" s="42">
        <v>3.0442535919126268</v>
      </c>
      <c r="P267" s="42">
        <v>4.2045380417053373</v>
      </c>
      <c r="Q267" s="42">
        <v>4.7287569860859202</v>
      </c>
      <c r="R267" s="42">
        <v>5.3465979192495823</v>
      </c>
      <c r="S267" s="42">
        <v>0.14249697664271874</v>
      </c>
      <c r="T267" s="42">
        <v>2.6510375029572497</v>
      </c>
      <c r="U267" s="42">
        <v>0</v>
      </c>
      <c r="V267" s="42">
        <v>3.9067921096212102</v>
      </c>
      <c r="W267" s="42">
        <v>5.0034619008856946</v>
      </c>
      <c r="X267" s="42">
        <v>3.0442535919126295</v>
      </c>
      <c r="Y267" s="42">
        <v>4.2045380417053373</v>
      </c>
      <c r="Z267" s="42">
        <v>4.7287569860859202</v>
      </c>
      <c r="AA267" s="42">
        <v>5.3465979192495823</v>
      </c>
      <c r="AB267" s="42">
        <v>0.1424969766427184</v>
      </c>
      <c r="AC267" s="42">
        <v>2.6510375029572497</v>
      </c>
      <c r="AF267" s="66"/>
      <c r="AG267" s="66"/>
      <c r="AH267" s="66"/>
      <c r="AI267" s="66"/>
      <c r="AJ267" s="66"/>
      <c r="AK267" s="66"/>
      <c r="AL267" s="66"/>
      <c r="AM267" s="66"/>
      <c r="AN267" s="66"/>
      <c r="AO267" s="66"/>
      <c r="AP267" s="66"/>
      <c r="AQ267" s="66"/>
      <c r="AR267" s="66"/>
      <c r="AS267" s="66"/>
      <c r="AT267" s="66"/>
      <c r="AU267" s="66"/>
      <c r="AV267" s="66"/>
      <c r="AW267" s="66"/>
      <c r="AX267" s="66"/>
      <c r="AY267" s="66"/>
      <c r="AZ267" s="66"/>
    </row>
    <row r="268" spans="1:52" x14ac:dyDescent="0.25">
      <c r="A268" s="34" t="s">
        <v>1021</v>
      </c>
      <c r="B268" s="34" t="s">
        <v>1022</v>
      </c>
      <c r="C268" s="42">
        <v>5.5612393231532424</v>
      </c>
      <c r="D268" s="42">
        <v>5.083880146745428</v>
      </c>
      <c r="E268" s="42">
        <v>5.9627835730184513</v>
      </c>
      <c r="F268" s="42">
        <v>5.9702749547841565</v>
      </c>
      <c r="G268" s="42">
        <v>0.86162560636179664</v>
      </c>
      <c r="H268" s="42">
        <v>6.5884647658871778</v>
      </c>
      <c r="I268" s="42">
        <v>6.5884647658871778</v>
      </c>
      <c r="J268" s="42">
        <v>4.3923098439247852</v>
      </c>
      <c r="K268" s="42">
        <v>6.5884647658871778</v>
      </c>
      <c r="L268" s="42">
        <v>0</v>
      </c>
      <c r="M268" s="42">
        <v>5.2158679396606829</v>
      </c>
      <c r="N268" s="42">
        <v>3.6198079104582299</v>
      </c>
      <c r="O268" s="42">
        <v>3.0310567931216457</v>
      </c>
      <c r="P268" s="42">
        <v>4.3563560155446677</v>
      </c>
      <c r="Q268" s="42">
        <v>4.808460784674975</v>
      </c>
      <c r="R268" s="42">
        <v>2.6727386274945499</v>
      </c>
      <c r="S268" s="42">
        <v>1.2616209126166946</v>
      </c>
      <c r="T268" s="42">
        <v>1.2353371436038454</v>
      </c>
      <c r="U268" s="42">
        <v>0</v>
      </c>
      <c r="V268" s="42">
        <v>5.2158679396606829</v>
      </c>
      <c r="W268" s="42">
        <v>3.619807910458229</v>
      </c>
      <c r="X268" s="42">
        <v>3.0310567931216466</v>
      </c>
      <c r="Y268" s="42">
        <v>4.3563560155446668</v>
      </c>
      <c r="Z268" s="42">
        <v>4.808460784674975</v>
      </c>
      <c r="AA268" s="42">
        <v>2.6727386274945499</v>
      </c>
      <c r="AB268" s="42">
        <v>1.2616209126166942</v>
      </c>
      <c r="AC268" s="42">
        <v>1.2353371436038452</v>
      </c>
      <c r="AF268" s="66"/>
      <c r="AG268" s="66"/>
      <c r="AH268" s="66"/>
      <c r="AI268" s="66"/>
      <c r="AJ268" s="66"/>
      <c r="AK268" s="66"/>
      <c r="AL268" s="66"/>
      <c r="AM268" s="66"/>
      <c r="AN268" s="66"/>
      <c r="AO268" s="66"/>
      <c r="AP268" s="66"/>
      <c r="AQ268" s="66"/>
      <c r="AR268" s="66"/>
      <c r="AS268" s="66"/>
      <c r="AT268" s="66"/>
      <c r="AU268" s="66"/>
      <c r="AV268" s="66"/>
      <c r="AW268" s="66"/>
      <c r="AX268" s="66"/>
      <c r="AY268" s="66"/>
      <c r="AZ268" s="66"/>
    </row>
    <row r="269" spans="1:52" x14ac:dyDescent="0.25">
      <c r="A269" s="34" t="s">
        <v>1023</v>
      </c>
      <c r="B269" s="34" t="s">
        <v>1024</v>
      </c>
      <c r="C269" s="42">
        <v>5.1202733445270656</v>
      </c>
      <c r="D269" s="42">
        <v>4.7339565788523501</v>
      </c>
      <c r="E269" s="42">
        <v>5.7732390147746813</v>
      </c>
      <c r="F269" s="42">
        <v>4.3678173044700763</v>
      </c>
      <c r="G269" s="42">
        <v>0.37832863878755973</v>
      </c>
      <c r="H269" s="42">
        <v>0</v>
      </c>
      <c r="I269" s="42">
        <v>0</v>
      </c>
      <c r="J269" s="42">
        <v>4.4743667013940973</v>
      </c>
      <c r="K269" s="42">
        <v>6.7115500520911455</v>
      </c>
      <c r="L269" s="42">
        <v>6.7115500520911455</v>
      </c>
      <c r="M269" s="42">
        <v>3.0761271072084408</v>
      </c>
      <c r="N269" s="42">
        <v>3.5276341244144844</v>
      </c>
      <c r="O269" s="42">
        <v>1.7194880298745894</v>
      </c>
      <c r="P269" s="42">
        <v>4.2007347505038073</v>
      </c>
      <c r="Q269" s="42">
        <v>4.2114027085150738</v>
      </c>
      <c r="R269" s="42">
        <v>3.8564738855149279</v>
      </c>
      <c r="S269" s="42">
        <v>3.1415766201277706</v>
      </c>
      <c r="T269" s="42">
        <v>3.7752469043012682</v>
      </c>
      <c r="U269" s="42">
        <v>6.7115500520911455</v>
      </c>
      <c r="V269" s="42">
        <v>3.0761271072084408</v>
      </c>
      <c r="W269" s="42">
        <v>3.5276341244144884</v>
      </c>
      <c r="X269" s="42">
        <v>1.7194880298745907</v>
      </c>
      <c r="Y269" s="42">
        <v>4.2007347505038073</v>
      </c>
      <c r="Z269" s="42">
        <v>4.2114027085150738</v>
      </c>
      <c r="AA269" s="42">
        <v>3.8564738855149279</v>
      </c>
      <c r="AB269" s="42">
        <v>3.1415766201277688</v>
      </c>
      <c r="AC269" s="42">
        <v>3.7752469043012682</v>
      </c>
      <c r="AF269" s="66"/>
      <c r="AG269" s="66"/>
      <c r="AH269" s="66"/>
      <c r="AI269" s="66"/>
      <c r="AJ269" s="66"/>
      <c r="AK269" s="66"/>
      <c r="AL269" s="66"/>
      <c r="AM269" s="66"/>
      <c r="AN269" s="66"/>
      <c r="AO269" s="66"/>
      <c r="AP269" s="66"/>
      <c r="AQ269" s="66"/>
      <c r="AR269" s="66"/>
      <c r="AS269" s="66"/>
      <c r="AT269" s="66"/>
      <c r="AU269" s="66"/>
      <c r="AV269" s="66"/>
      <c r="AW269" s="66"/>
      <c r="AX269" s="66"/>
      <c r="AY269" s="66"/>
      <c r="AZ269" s="66"/>
    </row>
    <row r="270" spans="1:52" x14ac:dyDescent="0.25">
      <c r="A270" s="34" t="s">
        <v>1025</v>
      </c>
      <c r="B270" s="34" t="s">
        <v>1026</v>
      </c>
      <c r="C270" s="42">
        <v>6.1339208421217259</v>
      </c>
      <c r="D270" s="42">
        <v>6.35374676492044</v>
      </c>
      <c r="E270" s="42">
        <v>6.5680713605051713</v>
      </c>
      <c r="F270" s="42">
        <v>6.6033973837247997</v>
      </c>
      <c r="G270" s="42">
        <v>0.10386343695205257</v>
      </c>
      <c r="H270" s="42">
        <v>0</v>
      </c>
      <c r="I270" s="42">
        <v>0</v>
      </c>
      <c r="J270" s="42">
        <v>4.7244547987933148</v>
      </c>
      <c r="K270" s="42">
        <v>7.0866821981899708</v>
      </c>
      <c r="L270" s="42">
        <v>7.0866821981899708</v>
      </c>
      <c r="M270" s="42">
        <v>3.5433410990949845</v>
      </c>
      <c r="N270" s="42">
        <v>4.495235967585014</v>
      </c>
      <c r="O270" s="42">
        <v>2.4793626423419481</v>
      </c>
      <c r="P270" s="42">
        <v>2.3922706108082772</v>
      </c>
      <c r="Q270" s="42">
        <v>2.1036618457359397</v>
      </c>
      <c r="R270" s="42">
        <v>1.6518851245349924</v>
      </c>
      <c r="S270" s="42">
        <v>3.7695118075478575</v>
      </c>
      <c r="T270" s="42">
        <v>3.6909803115572761</v>
      </c>
      <c r="U270" s="42">
        <v>7.0866821981899708</v>
      </c>
      <c r="V270" s="42">
        <v>3.5433410990949845</v>
      </c>
      <c r="W270" s="42">
        <v>4.4952359675850122</v>
      </c>
      <c r="X270" s="42">
        <v>2.4793626423419455</v>
      </c>
      <c r="Y270" s="42">
        <v>2.3922706108082772</v>
      </c>
      <c r="Z270" s="42">
        <v>2.1036618457359397</v>
      </c>
      <c r="AA270" s="42">
        <v>1.6518851245349924</v>
      </c>
      <c r="AB270" s="42">
        <v>3.7695118075478566</v>
      </c>
      <c r="AC270" s="42">
        <v>3.6909803115572752</v>
      </c>
      <c r="AF270" s="66"/>
      <c r="AG270" s="66"/>
      <c r="AH270" s="66"/>
      <c r="AI270" s="66"/>
      <c r="AJ270" s="66"/>
      <c r="AK270" s="66"/>
      <c r="AL270" s="66"/>
      <c r="AM270" s="66"/>
      <c r="AN270" s="66"/>
      <c r="AO270" s="66"/>
      <c r="AP270" s="66"/>
      <c r="AQ270" s="66"/>
      <c r="AR270" s="66"/>
      <c r="AS270" s="66"/>
      <c r="AT270" s="66"/>
      <c r="AU270" s="66"/>
      <c r="AV270" s="66"/>
      <c r="AW270" s="66"/>
      <c r="AX270" s="66"/>
      <c r="AY270" s="66"/>
      <c r="AZ270" s="66"/>
    </row>
    <row r="271" spans="1:52" x14ac:dyDescent="0.25">
      <c r="A271" s="34" t="s">
        <v>1027</v>
      </c>
      <c r="B271" s="34" t="s">
        <v>1028</v>
      </c>
      <c r="C271" s="42">
        <v>3.8124508545306832</v>
      </c>
      <c r="D271" s="42">
        <v>4.4616899223354638</v>
      </c>
      <c r="E271" s="42">
        <v>5.0481632083664252</v>
      </c>
      <c r="F271" s="42">
        <v>2.5787440900012886</v>
      </c>
      <c r="G271" s="42">
        <v>0.3383396608117506</v>
      </c>
      <c r="H271" s="42">
        <v>0</v>
      </c>
      <c r="I271" s="42">
        <v>0</v>
      </c>
      <c r="J271" s="42">
        <v>6.1246383497963715</v>
      </c>
      <c r="K271" s="42">
        <v>6.1246383497963715</v>
      </c>
      <c r="L271" s="42">
        <v>6.1246383497963715</v>
      </c>
      <c r="M271" s="42">
        <v>2.8071259103233364</v>
      </c>
      <c r="N271" s="42">
        <v>4.2234141360904909</v>
      </c>
      <c r="O271" s="42">
        <v>3.0117023290321012</v>
      </c>
      <c r="P271" s="42">
        <v>4.9040197204836877</v>
      </c>
      <c r="Q271" s="42">
        <v>4.457073114378896</v>
      </c>
      <c r="R271" s="42">
        <v>3.9157331567937739</v>
      </c>
      <c r="S271" s="42">
        <v>2.8668519935217063</v>
      </c>
      <c r="T271" s="42">
        <v>3.445109071760458</v>
      </c>
      <c r="U271" s="42">
        <v>6.1246383497963715</v>
      </c>
      <c r="V271" s="42">
        <v>2.8071259103233364</v>
      </c>
      <c r="W271" s="42">
        <v>4.2234141360904918</v>
      </c>
      <c r="X271" s="42">
        <v>3.0117023290321012</v>
      </c>
      <c r="Y271" s="42">
        <v>4.9040197204836868</v>
      </c>
      <c r="Z271" s="42">
        <v>4.457073114378896</v>
      </c>
      <c r="AA271" s="42">
        <v>3.9157331567937739</v>
      </c>
      <c r="AB271" s="42">
        <v>2.8668519935217049</v>
      </c>
      <c r="AC271" s="42">
        <v>3.445109071760458</v>
      </c>
      <c r="AF271" s="66"/>
      <c r="AG271" s="66"/>
      <c r="AH271" s="66"/>
      <c r="AI271" s="66"/>
      <c r="AJ271" s="66"/>
      <c r="AK271" s="66"/>
      <c r="AL271" s="66"/>
      <c r="AM271" s="66"/>
      <c r="AN271" s="66"/>
      <c r="AO271" s="66"/>
      <c r="AP271" s="66"/>
      <c r="AQ271" s="66"/>
      <c r="AR271" s="66"/>
      <c r="AS271" s="66"/>
      <c r="AT271" s="66"/>
      <c r="AU271" s="66"/>
      <c r="AV271" s="66"/>
      <c r="AW271" s="66"/>
      <c r="AX271" s="66"/>
      <c r="AY271" s="66"/>
      <c r="AZ271" s="66"/>
    </row>
    <row r="272" spans="1:52" x14ac:dyDescent="0.25">
      <c r="A272" s="34" t="s">
        <v>1029</v>
      </c>
      <c r="B272" s="34" t="s">
        <v>1030</v>
      </c>
      <c r="C272" s="42">
        <v>4.5464481752966952</v>
      </c>
      <c r="D272" s="42">
        <v>3.2374214438061135</v>
      </c>
      <c r="E272" s="42">
        <v>4.2353688829523231</v>
      </c>
      <c r="F272" s="42">
        <v>2.9590275625841089</v>
      </c>
      <c r="G272" s="42">
        <v>1.45446980445138</v>
      </c>
      <c r="H272" s="42">
        <v>5.6091944197755153</v>
      </c>
      <c r="I272" s="42">
        <v>0</v>
      </c>
      <c r="J272" s="42">
        <v>5.6091944197755153</v>
      </c>
      <c r="K272" s="42">
        <v>5.6091944197755153</v>
      </c>
      <c r="L272" s="42">
        <v>5.6091944197755153</v>
      </c>
      <c r="M272" s="42">
        <v>2.5708807757304437</v>
      </c>
      <c r="N272" s="42">
        <v>3.1220987808184488</v>
      </c>
      <c r="O272" s="42">
        <v>2.2251349764398682</v>
      </c>
      <c r="P272" s="42">
        <v>4.8950485736100768</v>
      </c>
      <c r="Q272" s="42">
        <v>4.2470262680369828</v>
      </c>
      <c r="R272" s="42">
        <v>4.6884743244398299</v>
      </c>
      <c r="S272" s="42">
        <v>2.5062358045805495</v>
      </c>
      <c r="T272" s="42">
        <v>3.5057465123596967</v>
      </c>
      <c r="U272" s="42">
        <v>5.6091944197755153</v>
      </c>
      <c r="V272" s="42">
        <v>2.5708807757304437</v>
      </c>
      <c r="W272" s="42">
        <v>3.1220987808184479</v>
      </c>
      <c r="X272" s="42">
        <v>2.2251349764398709</v>
      </c>
      <c r="Y272" s="42">
        <v>4.8950485736100768</v>
      </c>
      <c r="Z272" s="42">
        <v>4.2470262680369828</v>
      </c>
      <c r="AA272" s="42">
        <v>4.6884743244398299</v>
      </c>
      <c r="AB272" s="42">
        <v>2.5062358045805486</v>
      </c>
      <c r="AC272" s="42">
        <v>3.5057465123596967</v>
      </c>
      <c r="AF272" s="66"/>
      <c r="AG272" s="66"/>
      <c r="AH272" s="66"/>
      <c r="AI272" s="66"/>
      <c r="AJ272" s="66"/>
      <c r="AK272" s="66"/>
      <c r="AL272" s="66"/>
      <c r="AM272" s="66"/>
      <c r="AN272" s="66"/>
      <c r="AO272" s="66"/>
      <c r="AP272" s="66"/>
      <c r="AQ272" s="66"/>
      <c r="AR272" s="66"/>
      <c r="AS272" s="66"/>
      <c r="AT272" s="66"/>
      <c r="AU272" s="66"/>
      <c r="AV272" s="66"/>
      <c r="AW272" s="66"/>
      <c r="AX272" s="66"/>
      <c r="AY272" s="66"/>
      <c r="AZ272" s="66"/>
    </row>
    <row r="273" spans="1:52" x14ac:dyDescent="0.25">
      <c r="A273" s="34" t="s">
        <v>1031</v>
      </c>
      <c r="B273" s="34" t="s">
        <v>1032</v>
      </c>
      <c r="C273" s="42">
        <v>4.4874189933552122</v>
      </c>
      <c r="D273" s="42">
        <v>4.6185066206209573</v>
      </c>
      <c r="E273" s="42">
        <v>5.4870347256774163</v>
      </c>
      <c r="F273" s="42">
        <v>5.0414165176725794</v>
      </c>
      <c r="G273" s="42">
        <v>0.38898554565827681</v>
      </c>
      <c r="H273" s="42">
        <v>0</v>
      </c>
      <c r="I273" s="42">
        <v>5.9487961896360533</v>
      </c>
      <c r="J273" s="42">
        <v>5.9487961896360533</v>
      </c>
      <c r="K273" s="42">
        <v>5.9487961896360533</v>
      </c>
      <c r="L273" s="42">
        <v>5.9487961896360533</v>
      </c>
      <c r="M273" s="42">
        <v>0.74359952370450721</v>
      </c>
      <c r="N273" s="42">
        <v>3.3939672780043995</v>
      </c>
      <c r="O273" s="42">
        <v>2.3434651656142025</v>
      </c>
      <c r="P273" s="42">
        <v>4.108057874699286</v>
      </c>
      <c r="Q273" s="42">
        <v>4.0347938586132974</v>
      </c>
      <c r="R273" s="42">
        <v>2.7584822017063568</v>
      </c>
      <c r="S273" s="42">
        <v>2.4048325021932997</v>
      </c>
      <c r="T273" s="42">
        <v>5.3291299198822975</v>
      </c>
      <c r="U273" s="42">
        <v>5.9487961896360533</v>
      </c>
      <c r="V273" s="42">
        <v>0.74359952370450721</v>
      </c>
      <c r="W273" s="42">
        <v>3.3939672780044012</v>
      </c>
      <c r="X273" s="42">
        <v>2.3434651656142029</v>
      </c>
      <c r="Y273" s="42">
        <v>4.108057874699286</v>
      </c>
      <c r="Z273" s="42">
        <v>4.0347938586132974</v>
      </c>
      <c r="AA273" s="42">
        <v>2.7584822017063568</v>
      </c>
      <c r="AB273" s="42">
        <v>2.4048325021932988</v>
      </c>
      <c r="AC273" s="42">
        <v>5.3291299198822983</v>
      </c>
      <c r="AF273" s="66"/>
      <c r="AG273" s="66"/>
      <c r="AH273" s="66"/>
      <c r="AI273" s="66"/>
      <c r="AJ273" s="66"/>
      <c r="AK273" s="66"/>
      <c r="AL273" s="66"/>
      <c r="AM273" s="66"/>
      <c r="AN273" s="66"/>
      <c r="AO273" s="66"/>
      <c r="AP273" s="66"/>
      <c r="AQ273" s="66"/>
      <c r="AR273" s="66"/>
      <c r="AS273" s="66"/>
      <c r="AT273" s="66"/>
      <c r="AU273" s="66"/>
      <c r="AV273" s="66"/>
      <c r="AW273" s="66"/>
      <c r="AX273" s="66"/>
      <c r="AY273" s="66"/>
      <c r="AZ273" s="66"/>
    </row>
    <row r="274" spans="1:52" x14ac:dyDescent="0.25">
      <c r="A274" s="34" t="s">
        <v>1033</v>
      </c>
      <c r="B274" s="34" t="s">
        <v>1034</v>
      </c>
      <c r="C274" s="42">
        <v>4.6552307879521662</v>
      </c>
      <c r="D274" s="42">
        <v>3.8410089681482278</v>
      </c>
      <c r="E274" s="42">
        <v>4.3169295695574519</v>
      </c>
      <c r="F274" s="42">
        <v>4.3893012414401023</v>
      </c>
      <c r="G274" s="42">
        <v>0.5413502319354736</v>
      </c>
      <c r="H274" s="42">
        <v>0</v>
      </c>
      <c r="I274" s="42">
        <v>5.7852729605633879</v>
      </c>
      <c r="J274" s="42">
        <v>5.7852729605633879</v>
      </c>
      <c r="K274" s="42">
        <v>5.7852729605633879</v>
      </c>
      <c r="L274" s="42">
        <v>5.7852729605633879</v>
      </c>
      <c r="M274" s="42">
        <v>2.4105304002347441</v>
      </c>
      <c r="N274" s="42">
        <v>5.0965499890677499</v>
      </c>
      <c r="O274" s="42">
        <v>1.4184278057579673</v>
      </c>
      <c r="P274" s="42">
        <v>4.0209643077275237</v>
      </c>
      <c r="Q274" s="42">
        <v>3.4487148594336641</v>
      </c>
      <c r="R274" s="42">
        <v>3.3253407689428705</v>
      </c>
      <c r="S274" s="42">
        <v>3.5696365075816661</v>
      </c>
      <c r="T274" s="42">
        <v>3.3747425603286425</v>
      </c>
      <c r="U274" s="42">
        <v>5.7852729605633879</v>
      </c>
      <c r="V274" s="42">
        <v>2.4105304002347441</v>
      </c>
      <c r="W274" s="42">
        <v>5.0965499890677481</v>
      </c>
      <c r="X274" s="42">
        <v>1.4184278057579669</v>
      </c>
      <c r="Y274" s="42">
        <v>4.0209643077275228</v>
      </c>
      <c r="Z274" s="42">
        <v>3.4487148594336641</v>
      </c>
      <c r="AA274" s="42">
        <v>3.3253407689428705</v>
      </c>
      <c r="AB274" s="42">
        <v>3.5696365075816647</v>
      </c>
      <c r="AC274" s="42">
        <v>3.3747425603286429</v>
      </c>
      <c r="AF274" s="66"/>
      <c r="AG274" s="66"/>
      <c r="AH274" s="66"/>
      <c r="AI274" s="66"/>
      <c r="AJ274" s="66"/>
      <c r="AK274" s="66"/>
      <c r="AL274" s="66"/>
      <c r="AM274" s="66"/>
      <c r="AN274" s="66"/>
      <c r="AO274" s="66"/>
      <c r="AP274" s="66"/>
      <c r="AQ274" s="66"/>
      <c r="AR274" s="66"/>
      <c r="AS274" s="66"/>
      <c r="AT274" s="66"/>
      <c r="AU274" s="66"/>
      <c r="AV274" s="66"/>
      <c r="AW274" s="66"/>
      <c r="AX274" s="66"/>
      <c r="AY274" s="66"/>
      <c r="AZ274" s="66"/>
    </row>
    <row r="275" spans="1:52" x14ac:dyDescent="0.25">
      <c r="A275" s="34" t="s">
        <v>1035</v>
      </c>
      <c r="B275" s="34" t="s">
        <v>1036</v>
      </c>
      <c r="C275" s="42">
        <v>5.3295060016024838</v>
      </c>
      <c r="D275" s="42">
        <v>3.4428164329108162</v>
      </c>
      <c r="E275" s="42">
        <v>3.8713005443514716</v>
      </c>
      <c r="F275" s="42">
        <v>3.3965372275836563</v>
      </c>
      <c r="G275" s="42">
        <v>0.35858058129474818</v>
      </c>
      <c r="H275" s="42">
        <v>6.0011504831782814</v>
      </c>
      <c r="I275" s="42">
        <v>0</v>
      </c>
      <c r="J275" s="42">
        <v>2.0003834943927608</v>
      </c>
      <c r="K275" s="42">
        <v>6.0011504831782814</v>
      </c>
      <c r="L275" s="42">
        <v>6.0011504831782814</v>
      </c>
      <c r="M275" s="42">
        <v>2.5004793679909496</v>
      </c>
      <c r="N275" s="42">
        <v>4.5965685416976534</v>
      </c>
      <c r="O275" s="42">
        <v>2.2690300380612047</v>
      </c>
      <c r="P275" s="42">
        <v>4.1352806671393569</v>
      </c>
      <c r="Q275" s="42">
        <v>4.4196023364393007</v>
      </c>
      <c r="R275" s="42">
        <v>4.5701157481549215</v>
      </c>
      <c r="S275" s="42">
        <v>2.6813651095051898</v>
      </c>
      <c r="T275" s="42">
        <v>3.6256950835868786</v>
      </c>
      <c r="U275" s="42">
        <v>6.0011504831782814</v>
      </c>
      <c r="V275" s="42">
        <v>2.5004793679909496</v>
      </c>
      <c r="W275" s="42">
        <v>4.5965685416976525</v>
      </c>
      <c r="X275" s="42">
        <v>2.2690300380612078</v>
      </c>
      <c r="Y275" s="42">
        <v>4.1352806671393569</v>
      </c>
      <c r="Z275" s="42">
        <v>4.4196023364393007</v>
      </c>
      <c r="AA275" s="42">
        <v>4.5701157481549215</v>
      </c>
      <c r="AB275" s="42">
        <v>2.6813651095051889</v>
      </c>
      <c r="AC275" s="42">
        <v>3.6256950835868782</v>
      </c>
      <c r="AF275" s="66"/>
      <c r="AG275" s="66"/>
      <c r="AH275" s="66"/>
      <c r="AI275" s="66"/>
      <c r="AJ275" s="66"/>
      <c r="AK275" s="66"/>
      <c r="AL275" s="66"/>
      <c r="AM275" s="66"/>
      <c r="AN275" s="66"/>
      <c r="AO275" s="66"/>
      <c r="AP275" s="66"/>
      <c r="AQ275" s="66"/>
      <c r="AR275" s="66"/>
      <c r="AS275" s="66"/>
      <c r="AT275" s="66"/>
      <c r="AU275" s="66"/>
      <c r="AV275" s="66"/>
      <c r="AW275" s="66"/>
      <c r="AX275" s="66"/>
      <c r="AY275" s="66"/>
      <c r="AZ275" s="66"/>
    </row>
    <row r="276" spans="1:52" x14ac:dyDescent="0.25">
      <c r="A276" s="34" t="s">
        <v>1037</v>
      </c>
      <c r="B276" s="34" t="s">
        <v>1038</v>
      </c>
      <c r="C276" s="42">
        <v>5.16082806698134</v>
      </c>
      <c r="D276" s="42">
        <v>6.3120831058825981</v>
      </c>
      <c r="E276" s="42">
        <v>6.1840606894149426</v>
      </c>
      <c r="F276" s="42">
        <v>4.8843090244081875</v>
      </c>
      <c r="G276" s="42">
        <v>0.26148585470831465</v>
      </c>
      <c r="H276" s="42">
        <v>0</v>
      </c>
      <c r="I276" s="42">
        <v>7.0284228220081388</v>
      </c>
      <c r="J276" s="42">
        <v>2.3428076073360469</v>
      </c>
      <c r="K276" s="42">
        <v>7.0284228220081388</v>
      </c>
      <c r="L276" s="42">
        <v>0</v>
      </c>
      <c r="M276" s="42">
        <v>3.2213604600870629</v>
      </c>
      <c r="N276" s="42">
        <v>4.8782179964072654</v>
      </c>
      <c r="O276" s="42">
        <v>2.9865956481949176</v>
      </c>
      <c r="P276" s="42">
        <v>4.4513661520525094</v>
      </c>
      <c r="Q276" s="42">
        <v>4.5488725232819043</v>
      </c>
      <c r="R276" s="42">
        <v>2.922563866420163</v>
      </c>
      <c r="S276" s="42">
        <v>3.2899000443442361</v>
      </c>
      <c r="T276" s="42">
        <v>4.0999133128380807</v>
      </c>
      <c r="U276" s="42">
        <v>0</v>
      </c>
      <c r="V276" s="42">
        <v>3.2213604600870629</v>
      </c>
      <c r="W276" s="42">
        <v>4.8782179964072645</v>
      </c>
      <c r="X276" s="42">
        <v>2.9865956481949203</v>
      </c>
      <c r="Y276" s="42">
        <v>4.4513661520525094</v>
      </c>
      <c r="Z276" s="42">
        <v>4.5488725232819043</v>
      </c>
      <c r="AA276" s="42">
        <v>2.922563866420163</v>
      </c>
      <c r="AB276" s="42">
        <v>3.2899000443442339</v>
      </c>
      <c r="AC276" s="42">
        <v>4.0999133128380816</v>
      </c>
      <c r="AF276" s="66"/>
      <c r="AG276" s="66"/>
      <c r="AH276" s="66"/>
      <c r="AI276" s="66"/>
      <c r="AJ276" s="66"/>
      <c r="AK276" s="66"/>
      <c r="AL276" s="66"/>
      <c r="AM276" s="66"/>
      <c r="AN276" s="66"/>
      <c r="AO276" s="66"/>
      <c r="AP276" s="66"/>
      <c r="AQ276" s="66"/>
      <c r="AR276" s="66"/>
      <c r="AS276" s="66"/>
      <c r="AT276" s="66"/>
      <c r="AU276" s="66"/>
      <c r="AV276" s="66"/>
      <c r="AW276" s="66"/>
      <c r="AX276" s="66"/>
      <c r="AY276" s="66"/>
      <c r="AZ276" s="66"/>
    </row>
    <row r="277" spans="1:52" x14ac:dyDescent="0.25">
      <c r="A277" s="34" t="s">
        <v>1039</v>
      </c>
      <c r="B277" s="34" t="s">
        <v>1040</v>
      </c>
      <c r="C277" s="42">
        <v>4.3822565520934917</v>
      </c>
      <c r="D277" s="42">
        <v>4.1952522272647634</v>
      </c>
      <c r="E277" s="42">
        <v>5.0431668387271316</v>
      </c>
      <c r="F277" s="42">
        <v>3.3635530621205931</v>
      </c>
      <c r="G277" s="42">
        <v>3.6684387742331683</v>
      </c>
      <c r="H277" s="42">
        <v>0</v>
      </c>
      <c r="I277" s="42">
        <v>0</v>
      </c>
      <c r="J277" s="42">
        <v>1.9865111066818197</v>
      </c>
      <c r="K277" s="42">
        <v>5.9595333200454572</v>
      </c>
      <c r="L277" s="42">
        <v>5.9595333200454572</v>
      </c>
      <c r="M277" s="42">
        <v>1.241569441676138</v>
      </c>
      <c r="N277" s="42">
        <v>4.8002889680330236</v>
      </c>
      <c r="O277" s="42">
        <v>5.4013401165150254</v>
      </c>
      <c r="P277" s="42">
        <v>3.6469989455507514</v>
      </c>
      <c r="Q277" s="42">
        <v>2.5726683855329622</v>
      </c>
      <c r="R277" s="42">
        <v>5.0726232664780726</v>
      </c>
      <c r="S277" s="42">
        <v>2.5359716255512579</v>
      </c>
      <c r="T277" s="42">
        <v>4.4696499900340934</v>
      </c>
      <c r="U277" s="42">
        <v>5.9595333200454572</v>
      </c>
      <c r="V277" s="42">
        <v>1.241569441676138</v>
      </c>
      <c r="W277" s="42">
        <v>4.8002889680330219</v>
      </c>
      <c r="X277" s="42">
        <v>5.401340116515029</v>
      </c>
      <c r="Y277" s="42">
        <v>3.6469989455507514</v>
      </c>
      <c r="Z277" s="42">
        <v>2.5726683855329622</v>
      </c>
      <c r="AA277" s="42">
        <v>5.0726232664780726</v>
      </c>
      <c r="AB277" s="42">
        <v>2.535971625551257</v>
      </c>
      <c r="AC277" s="42">
        <v>4.4696499900340942</v>
      </c>
      <c r="AF277" s="66"/>
      <c r="AG277" s="66"/>
      <c r="AH277" s="66"/>
      <c r="AI277" s="66"/>
      <c r="AJ277" s="66"/>
      <c r="AK277" s="66"/>
      <c r="AL277" s="66"/>
      <c r="AM277" s="66"/>
      <c r="AN277" s="66"/>
      <c r="AO277" s="66"/>
      <c r="AP277" s="66"/>
      <c r="AQ277" s="66"/>
      <c r="AR277" s="66"/>
      <c r="AS277" s="66"/>
      <c r="AT277" s="66"/>
      <c r="AU277" s="66"/>
      <c r="AV277" s="66"/>
      <c r="AW277" s="66"/>
      <c r="AX277" s="66"/>
      <c r="AY277" s="66"/>
      <c r="AZ277" s="66"/>
    </row>
    <row r="278" spans="1:52" x14ac:dyDescent="0.25">
      <c r="A278" s="34" t="s">
        <v>1041</v>
      </c>
      <c r="B278" s="34" t="s">
        <v>1042</v>
      </c>
      <c r="C278" s="42">
        <v>5.9220298627500281</v>
      </c>
      <c r="D278" s="42">
        <v>6.5588528556941403</v>
      </c>
      <c r="E278" s="42">
        <v>6.7558060158031639</v>
      </c>
      <c r="F278" s="42">
        <v>6.2362930848410851</v>
      </c>
      <c r="G278" s="42">
        <v>0.45698800557857477</v>
      </c>
      <c r="H278" s="42">
        <v>6.7558060158031639</v>
      </c>
      <c r="I278" s="42">
        <v>6.7558060158031639</v>
      </c>
      <c r="J278" s="42">
        <v>2.2519353386010552</v>
      </c>
      <c r="K278" s="42">
        <v>6.7558060158031639</v>
      </c>
      <c r="L278" s="42">
        <v>0</v>
      </c>
      <c r="M278" s="42">
        <v>6.1928221811528994</v>
      </c>
      <c r="N278" s="42">
        <v>4.7345271269779596</v>
      </c>
      <c r="O278" s="42">
        <v>3.9036647708394328</v>
      </c>
      <c r="P278" s="42">
        <v>3.1333923720975845</v>
      </c>
      <c r="Q278" s="42">
        <v>3.7487350438539142</v>
      </c>
      <c r="R278" s="42">
        <v>1.9150723814190163</v>
      </c>
      <c r="S278" s="42">
        <v>1.7248866423327227</v>
      </c>
      <c r="T278" s="42">
        <v>0.42223787598769774</v>
      </c>
      <c r="U278" s="42">
        <v>0</v>
      </c>
      <c r="V278" s="42">
        <v>6.1928221811528994</v>
      </c>
      <c r="W278" s="42">
        <v>4.7345271269779605</v>
      </c>
      <c r="X278" s="42">
        <v>3.9036647708394328</v>
      </c>
      <c r="Y278" s="42">
        <v>3.1333923720975836</v>
      </c>
      <c r="Z278" s="42">
        <v>3.7487350438539142</v>
      </c>
      <c r="AA278" s="42">
        <v>1.9150723814190163</v>
      </c>
      <c r="AB278" s="42">
        <v>1.7248866423327229</v>
      </c>
      <c r="AC278" s="42">
        <v>0.42223787598769752</v>
      </c>
      <c r="AF278" s="66"/>
      <c r="AG278" s="66"/>
      <c r="AH278" s="66"/>
      <c r="AI278" s="66"/>
      <c r="AJ278" s="66"/>
      <c r="AK278" s="66"/>
      <c r="AL278" s="66"/>
      <c r="AM278" s="66"/>
      <c r="AN278" s="66"/>
      <c r="AO278" s="66"/>
      <c r="AP278" s="66"/>
      <c r="AQ278" s="66"/>
      <c r="AR278" s="66"/>
      <c r="AS278" s="66"/>
      <c r="AT278" s="66"/>
      <c r="AU278" s="66"/>
      <c r="AV278" s="66"/>
      <c r="AW278" s="66"/>
      <c r="AX278" s="66"/>
      <c r="AY278" s="66"/>
      <c r="AZ278" s="66"/>
    </row>
    <row r="279" spans="1:52" x14ac:dyDescent="0.25">
      <c r="A279" s="34" t="s">
        <v>1043</v>
      </c>
      <c r="B279" s="34" t="s">
        <v>1044</v>
      </c>
      <c r="C279" s="42">
        <v>6.3685099250159691</v>
      </c>
      <c r="D279" s="42">
        <v>5.2881721714949386</v>
      </c>
      <c r="E279" s="42">
        <v>6.2894881446367013</v>
      </c>
      <c r="F279" s="42">
        <v>6.3297336750108961</v>
      </c>
      <c r="G279" s="42">
        <v>0.54643640885042166</v>
      </c>
      <c r="H279" s="42">
        <v>6.8266069669059508</v>
      </c>
      <c r="I279" s="42">
        <v>6.8266069669059508</v>
      </c>
      <c r="J279" s="42">
        <v>6.8266069669059508</v>
      </c>
      <c r="K279" s="42">
        <v>6.8266069669059508</v>
      </c>
      <c r="L279" s="42">
        <v>6.8266069669059508</v>
      </c>
      <c r="M279" s="42">
        <v>5.9732810960427063</v>
      </c>
      <c r="N279" s="42">
        <v>1.6223158515243676</v>
      </c>
      <c r="O279" s="42">
        <v>4.4241302726298173</v>
      </c>
      <c r="P279" s="42">
        <v>0.68626288410379155</v>
      </c>
      <c r="Q279" s="42">
        <v>0.87195141533641074</v>
      </c>
      <c r="R279" s="42">
        <v>2.2450266543147901</v>
      </c>
      <c r="S279" s="42">
        <v>0.29049391348535991</v>
      </c>
      <c r="T279" s="42">
        <v>0.99554684934045157</v>
      </c>
      <c r="U279" s="42">
        <v>6.8266069669059508</v>
      </c>
      <c r="V279" s="42">
        <v>5.9732810960427063</v>
      </c>
      <c r="W279" s="42">
        <v>1.6223158515243701</v>
      </c>
      <c r="X279" s="42">
        <v>4.4241302726298208</v>
      </c>
      <c r="Y279" s="42">
        <v>0.68626288410379144</v>
      </c>
      <c r="Z279" s="42">
        <v>0.87195141533641074</v>
      </c>
      <c r="AA279" s="42">
        <v>2.2450266543147901</v>
      </c>
      <c r="AB279" s="42">
        <v>0.29049391348535986</v>
      </c>
      <c r="AC279" s="42">
        <v>0.99554684934045146</v>
      </c>
      <c r="AF279" s="66"/>
      <c r="AG279" s="66"/>
      <c r="AH279" s="66"/>
      <c r="AI279" s="66"/>
      <c r="AJ279" s="66"/>
      <c r="AK279" s="66"/>
      <c r="AL279" s="66"/>
      <c r="AM279" s="66"/>
      <c r="AN279" s="66"/>
      <c r="AO279" s="66"/>
      <c r="AP279" s="66"/>
      <c r="AQ279" s="66"/>
      <c r="AR279" s="66"/>
      <c r="AS279" s="66"/>
      <c r="AT279" s="66"/>
      <c r="AU279" s="66"/>
      <c r="AV279" s="66"/>
      <c r="AW279" s="66"/>
      <c r="AX279" s="66"/>
      <c r="AY279" s="66"/>
      <c r="AZ279" s="66"/>
    </row>
    <row r="280" spans="1:52" x14ac:dyDescent="0.25">
      <c r="A280" s="34" t="s">
        <v>1045</v>
      </c>
      <c r="B280" s="34" t="s">
        <v>1046</v>
      </c>
      <c r="C280" s="42">
        <v>4.9539857944490509</v>
      </c>
      <c r="D280" s="42">
        <v>5.3805788362191977</v>
      </c>
      <c r="E280" s="42">
        <v>5.5187240872146006</v>
      </c>
      <c r="F280" s="42">
        <v>5.2621327756081699</v>
      </c>
      <c r="G280" s="42">
        <v>1.850642222704908</v>
      </c>
      <c r="H280" s="42">
        <v>6.362479269531975</v>
      </c>
      <c r="I280" s="42">
        <v>0</v>
      </c>
      <c r="J280" s="42">
        <v>2.1208264231773257</v>
      </c>
      <c r="K280" s="42">
        <v>6.362479269531975</v>
      </c>
      <c r="L280" s="42">
        <v>6.362479269531975</v>
      </c>
      <c r="M280" s="42">
        <v>3.1812396347659866</v>
      </c>
      <c r="N280" s="42">
        <v>4.2559441295297011</v>
      </c>
      <c r="O280" s="42">
        <v>3.0979840520379502</v>
      </c>
      <c r="P280" s="42">
        <v>2.251961273047713</v>
      </c>
      <c r="Q280" s="42">
        <v>2.353654416926299</v>
      </c>
      <c r="R280" s="42">
        <v>3.6936745194314158</v>
      </c>
      <c r="S280" s="42">
        <v>3.1135536850901153</v>
      </c>
      <c r="T280" s="42">
        <v>2.78358468042024</v>
      </c>
      <c r="U280" s="42">
        <v>6.362479269531975</v>
      </c>
      <c r="V280" s="42">
        <v>3.1812396347659866</v>
      </c>
      <c r="W280" s="42">
        <v>4.2559441295297002</v>
      </c>
      <c r="X280" s="42">
        <v>3.0979840520379498</v>
      </c>
      <c r="Y280" s="42">
        <v>2.251961273047713</v>
      </c>
      <c r="Z280" s="42">
        <v>2.353654416926299</v>
      </c>
      <c r="AA280" s="42">
        <v>3.6936745194314158</v>
      </c>
      <c r="AB280" s="42">
        <v>3.1135536850901149</v>
      </c>
      <c r="AC280" s="42">
        <v>2.78358468042024</v>
      </c>
      <c r="AF280" s="66"/>
      <c r="AG280" s="66"/>
      <c r="AH280" s="66"/>
      <c r="AI280" s="66"/>
      <c r="AJ280" s="66"/>
      <c r="AK280" s="66"/>
      <c r="AL280" s="66"/>
      <c r="AM280" s="66"/>
      <c r="AN280" s="66"/>
      <c r="AO280" s="66"/>
      <c r="AP280" s="66"/>
      <c r="AQ280" s="66"/>
      <c r="AR280" s="66"/>
      <c r="AS280" s="66"/>
      <c r="AT280" s="66"/>
      <c r="AU280" s="66"/>
      <c r="AV280" s="66"/>
      <c r="AW280" s="66"/>
      <c r="AX280" s="66"/>
      <c r="AY280" s="66"/>
      <c r="AZ280" s="66"/>
    </row>
    <row r="281" spans="1:52" x14ac:dyDescent="0.25">
      <c r="A281" s="34" t="s">
        <v>1047</v>
      </c>
      <c r="B281" s="34" t="s">
        <v>1048</v>
      </c>
      <c r="C281" s="42">
        <v>4.7049482327493228</v>
      </c>
      <c r="D281" s="42">
        <v>4.0543807548600563</v>
      </c>
      <c r="E281" s="42">
        <v>4.6433012938893246</v>
      </c>
      <c r="F281" s="42">
        <v>3.6165632922710551</v>
      </c>
      <c r="G281" s="42">
        <v>1.4240686996229115</v>
      </c>
      <c r="H281" s="42">
        <v>0</v>
      </c>
      <c r="I281" s="42">
        <v>0</v>
      </c>
      <c r="J281" s="42">
        <v>6.3157446828275958</v>
      </c>
      <c r="K281" s="42">
        <v>6.3157446828275958</v>
      </c>
      <c r="L281" s="42">
        <v>6.3157446828275958</v>
      </c>
      <c r="M281" s="42">
        <v>2.6315602845114974</v>
      </c>
      <c r="N281" s="42">
        <v>4.3920812080040967</v>
      </c>
      <c r="O281" s="42">
        <v>3.3623076031857595</v>
      </c>
      <c r="P281" s="42">
        <v>3.6223030321345129</v>
      </c>
      <c r="Q281" s="42">
        <v>3.2543699764222391</v>
      </c>
      <c r="R281" s="42">
        <v>3.9750118804388976</v>
      </c>
      <c r="S281" s="42">
        <v>3.2250611146353685</v>
      </c>
      <c r="T281" s="42">
        <v>3.6841843983160976</v>
      </c>
      <c r="U281" s="42">
        <v>6.3157446828275958</v>
      </c>
      <c r="V281" s="42">
        <v>2.6315602845114974</v>
      </c>
      <c r="W281" s="42">
        <v>4.3920812080040976</v>
      </c>
      <c r="X281" s="42">
        <v>3.3623076031857626</v>
      </c>
      <c r="Y281" s="42">
        <v>3.6223030321345124</v>
      </c>
      <c r="Z281" s="42">
        <v>3.2543699764222391</v>
      </c>
      <c r="AA281" s="42">
        <v>3.9750118804388976</v>
      </c>
      <c r="AB281" s="42">
        <v>3.2250611146353672</v>
      </c>
      <c r="AC281" s="42">
        <v>3.684184398316098</v>
      </c>
      <c r="AF281" s="66"/>
      <c r="AG281" s="66"/>
      <c r="AH281" s="66"/>
      <c r="AI281" s="66"/>
      <c r="AJ281" s="66"/>
      <c r="AK281" s="66"/>
      <c r="AL281" s="66"/>
      <c r="AM281" s="66"/>
      <c r="AN281" s="66"/>
      <c r="AO281" s="66"/>
      <c r="AP281" s="66"/>
      <c r="AQ281" s="66"/>
      <c r="AR281" s="66"/>
      <c r="AS281" s="66"/>
      <c r="AT281" s="66"/>
      <c r="AU281" s="66"/>
      <c r="AV281" s="66"/>
      <c r="AW281" s="66"/>
      <c r="AX281" s="66"/>
      <c r="AY281" s="66"/>
      <c r="AZ281" s="66"/>
    </row>
    <row r="282" spans="1:52" x14ac:dyDescent="0.25">
      <c r="A282" s="34" t="s">
        <v>1049</v>
      </c>
      <c r="B282" s="34" t="s">
        <v>1050</v>
      </c>
      <c r="C282" s="42">
        <v>3.6459135881983302</v>
      </c>
      <c r="D282" s="42">
        <v>4.6511036118837321</v>
      </c>
      <c r="E282" s="42">
        <v>5.8004692135439617</v>
      </c>
      <c r="F282" s="42">
        <v>4.3989926925990535</v>
      </c>
      <c r="G282" s="42">
        <v>0.307791582917748</v>
      </c>
      <c r="H282" s="42">
        <v>0</v>
      </c>
      <c r="I282" s="42">
        <v>0</v>
      </c>
      <c r="J282" s="42">
        <v>2.1667550321273499</v>
      </c>
      <c r="K282" s="42">
        <v>6.5002650963820479</v>
      </c>
      <c r="L282" s="42">
        <v>6.5002650963820479</v>
      </c>
      <c r="M282" s="42">
        <v>4.333510064254698</v>
      </c>
      <c r="N282" s="42">
        <v>3.9568100654077618</v>
      </c>
      <c r="O282" s="42">
        <v>1.8891955032184709</v>
      </c>
      <c r="P282" s="42">
        <v>4.4862470919557342</v>
      </c>
      <c r="Q282" s="42">
        <v>5.4797707700139036</v>
      </c>
      <c r="R282" s="42">
        <v>4.2679388527863749</v>
      </c>
      <c r="S282" s="42">
        <v>3.3192843045355143</v>
      </c>
      <c r="T282" s="42">
        <v>2.0313328426193893</v>
      </c>
      <c r="U282" s="42">
        <v>6.5002650963820479</v>
      </c>
      <c r="V282" s="42">
        <v>4.333510064254698</v>
      </c>
      <c r="W282" s="42">
        <v>3.9568100654077618</v>
      </c>
      <c r="X282" s="42">
        <v>1.889195503218474</v>
      </c>
      <c r="Y282" s="42">
        <v>4.4862470919557333</v>
      </c>
      <c r="Z282" s="42">
        <v>5.4797707700139036</v>
      </c>
      <c r="AA282" s="42">
        <v>4.2679388527863749</v>
      </c>
      <c r="AB282" s="42">
        <v>3.3192843045355125</v>
      </c>
      <c r="AC282" s="42">
        <v>2.0313328426193888</v>
      </c>
      <c r="AF282" s="66"/>
      <c r="AG282" s="66"/>
      <c r="AH282" s="66"/>
      <c r="AI282" s="66"/>
      <c r="AJ282" s="66"/>
      <c r="AK282" s="66"/>
      <c r="AL282" s="66"/>
      <c r="AM282" s="66"/>
      <c r="AN282" s="66"/>
      <c r="AO282" s="66"/>
      <c r="AP282" s="66"/>
      <c r="AQ282" s="66"/>
      <c r="AR282" s="66"/>
      <c r="AS282" s="66"/>
      <c r="AT282" s="66"/>
      <c r="AU282" s="66"/>
      <c r="AV282" s="66"/>
      <c r="AW282" s="66"/>
      <c r="AX282" s="66"/>
      <c r="AY282" s="66"/>
      <c r="AZ282" s="66"/>
    </row>
    <row r="283" spans="1:52" x14ac:dyDescent="0.25">
      <c r="A283" s="34" t="s">
        <v>1051</v>
      </c>
      <c r="B283" s="34" t="s">
        <v>1052</v>
      </c>
      <c r="C283" s="42">
        <v>4.8253433965417782</v>
      </c>
      <c r="D283" s="42">
        <v>3.8363687520007539</v>
      </c>
      <c r="E283" s="42">
        <v>3.5100605466857067</v>
      </c>
      <c r="F283" s="42">
        <v>3.5351632736882217</v>
      </c>
      <c r="G283" s="42">
        <v>1.7929918821935336</v>
      </c>
      <c r="H283" s="42">
        <v>0</v>
      </c>
      <c r="I283" s="42">
        <v>5.912207433106528</v>
      </c>
      <c r="J283" s="42">
        <v>5.912207433106528</v>
      </c>
      <c r="K283" s="42">
        <v>5.912207433106528</v>
      </c>
      <c r="L283" s="42">
        <v>5.912207433106528</v>
      </c>
      <c r="M283" s="42">
        <v>3.2024456929327023</v>
      </c>
      <c r="N283" s="42">
        <v>4.3876759566450962</v>
      </c>
      <c r="O283" s="42">
        <v>1.3518270439334468</v>
      </c>
      <c r="P283" s="42">
        <v>4.1339856601670331</v>
      </c>
      <c r="Q283" s="42">
        <v>4.4907923234817249</v>
      </c>
      <c r="R283" s="42">
        <v>4.175121395492007</v>
      </c>
      <c r="S283" s="42">
        <v>2.2642496552322884</v>
      </c>
      <c r="T283" s="42">
        <v>2.4634197637943873</v>
      </c>
      <c r="U283" s="42">
        <v>5.912207433106528</v>
      </c>
      <c r="V283" s="42">
        <v>3.2024456929327023</v>
      </c>
      <c r="W283" s="42">
        <v>4.3876759566450954</v>
      </c>
      <c r="X283" s="42">
        <v>1.3518270439334461</v>
      </c>
      <c r="Y283" s="42">
        <v>4.1339856601670322</v>
      </c>
      <c r="Z283" s="42">
        <v>4.4907923234817249</v>
      </c>
      <c r="AA283" s="42">
        <v>4.175121395492007</v>
      </c>
      <c r="AB283" s="42">
        <v>2.2642496552322871</v>
      </c>
      <c r="AC283" s="42">
        <v>2.4634197637943869</v>
      </c>
      <c r="AF283" s="66"/>
      <c r="AG283" s="66"/>
      <c r="AH283" s="66"/>
      <c r="AI283" s="66"/>
      <c r="AJ283" s="66"/>
      <c r="AK283" s="66"/>
      <c r="AL283" s="66"/>
      <c r="AM283" s="66"/>
      <c r="AN283" s="66"/>
      <c r="AO283" s="66"/>
      <c r="AP283" s="66"/>
      <c r="AQ283" s="66"/>
      <c r="AR283" s="66"/>
      <c r="AS283" s="66"/>
      <c r="AT283" s="66"/>
      <c r="AU283" s="66"/>
      <c r="AV283" s="66"/>
      <c r="AW283" s="66"/>
      <c r="AX283" s="66"/>
      <c r="AY283" s="66"/>
      <c r="AZ283" s="66"/>
    </row>
    <row r="284" spans="1:52" x14ac:dyDescent="0.25">
      <c r="A284" s="34" t="s">
        <v>1053</v>
      </c>
      <c r="B284" s="34" t="s">
        <v>1054</v>
      </c>
      <c r="C284" s="42">
        <v>2.8350923043921239</v>
      </c>
      <c r="D284" s="42">
        <v>0</v>
      </c>
      <c r="E284" s="42">
        <v>3.0218191784281538</v>
      </c>
      <c r="F284" s="42">
        <v>2.2596816743958943</v>
      </c>
      <c r="G284" s="42">
        <v>1.1986189739276845</v>
      </c>
      <c r="H284" s="42">
        <v>5.9728934262576541</v>
      </c>
      <c r="I284" s="42">
        <v>0</v>
      </c>
      <c r="J284" s="42">
        <v>3.9819289508384363</v>
      </c>
      <c r="K284" s="42">
        <v>5.9728934262576541</v>
      </c>
      <c r="L284" s="42">
        <v>5.9728934262576541</v>
      </c>
      <c r="M284" s="42">
        <v>2.9864467131288261</v>
      </c>
      <c r="N284" s="42">
        <v>4.8647150861658268</v>
      </c>
      <c r="O284" s="42">
        <v>3.3319860022511687</v>
      </c>
      <c r="P284" s="42">
        <v>5.8290461755643985</v>
      </c>
      <c r="Q284" s="42">
        <v>4.2249650347416718</v>
      </c>
      <c r="R284" s="42">
        <v>4.7648153840956002</v>
      </c>
      <c r="S284" s="42">
        <v>2.5416567771309162</v>
      </c>
      <c r="T284" s="42">
        <v>2.8620114334151263</v>
      </c>
      <c r="U284" s="42">
        <v>5.9728934262576541</v>
      </c>
      <c r="V284" s="42">
        <v>2.9864467131288261</v>
      </c>
      <c r="W284" s="42">
        <v>4.8647150861658268</v>
      </c>
      <c r="X284" s="42">
        <v>3.3319860022511696</v>
      </c>
      <c r="Y284" s="42">
        <v>5.8290461755643967</v>
      </c>
      <c r="Z284" s="42">
        <v>4.2249650347416718</v>
      </c>
      <c r="AA284" s="42">
        <v>4.7648153840956002</v>
      </c>
      <c r="AB284" s="42">
        <v>2.5416567771309153</v>
      </c>
      <c r="AC284" s="42">
        <v>2.8620114334151259</v>
      </c>
      <c r="AF284" s="66"/>
      <c r="AG284" s="66"/>
      <c r="AH284" s="66"/>
      <c r="AI284" s="66"/>
      <c r="AJ284" s="66"/>
      <c r="AK284" s="66"/>
      <c r="AL284" s="66"/>
      <c r="AM284" s="66"/>
      <c r="AN284" s="66"/>
      <c r="AO284" s="66"/>
      <c r="AP284" s="66"/>
      <c r="AQ284" s="66"/>
      <c r="AR284" s="66"/>
      <c r="AS284" s="66"/>
      <c r="AT284" s="66"/>
      <c r="AU284" s="66"/>
      <c r="AV284" s="66"/>
      <c r="AW284" s="66"/>
      <c r="AX284" s="66"/>
      <c r="AY284" s="66"/>
      <c r="AZ284" s="66"/>
    </row>
    <row r="285" spans="1:52" x14ac:dyDescent="0.25">
      <c r="A285" s="34" t="s">
        <v>1055</v>
      </c>
      <c r="B285" s="34" t="s">
        <v>1056</v>
      </c>
      <c r="C285" s="42">
        <v>3.8462039296772588</v>
      </c>
      <c r="D285" s="42">
        <v>3.2052237591613957</v>
      </c>
      <c r="E285" s="42">
        <v>6.3386874785293577</v>
      </c>
      <c r="F285" s="42">
        <v>3.1666493493739263</v>
      </c>
      <c r="G285" s="42">
        <v>0.62273694902643462</v>
      </c>
      <c r="H285" s="42">
        <v>0</v>
      </c>
      <c r="I285" s="42">
        <v>6.7361911437372015</v>
      </c>
      <c r="J285" s="42">
        <v>6.7361911437372015</v>
      </c>
      <c r="K285" s="42">
        <v>6.7361911437372015</v>
      </c>
      <c r="L285" s="42">
        <v>0</v>
      </c>
      <c r="M285" s="42">
        <v>2.8067463098904994</v>
      </c>
      <c r="N285" s="42">
        <v>5.5529697883008833</v>
      </c>
      <c r="O285" s="42">
        <v>1.9252887910819074</v>
      </c>
      <c r="P285" s="42">
        <v>5.155815627130476</v>
      </c>
      <c r="Q285" s="42">
        <v>5.1134062117778756</v>
      </c>
      <c r="R285" s="42">
        <v>4.5350913369538901</v>
      </c>
      <c r="S285" s="42">
        <v>2.0065250215387413</v>
      </c>
      <c r="T285" s="42">
        <v>4.2101194648357509</v>
      </c>
      <c r="U285" s="42">
        <v>0</v>
      </c>
      <c r="V285" s="42">
        <v>2.8067463098904994</v>
      </c>
      <c r="W285" s="42">
        <v>5.5529697883008851</v>
      </c>
      <c r="X285" s="42">
        <v>1.9252887910819101</v>
      </c>
      <c r="Y285" s="42">
        <v>5.1558156271304751</v>
      </c>
      <c r="Z285" s="42">
        <v>5.1134062117778756</v>
      </c>
      <c r="AA285" s="42">
        <v>4.5350913369538901</v>
      </c>
      <c r="AB285" s="42">
        <v>2.00652502153874</v>
      </c>
      <c r="AC285" s="42">
        <v>4.2101194648357509</v>
      </c>
      <c r="AF285" s="66"/>
      <c r="AG285" s="66"/>
      <c r="AH285" s="66"/>
      <c r="AI285" s="66"/>
      <c r="AJ285" s="66"/>
      <c r="AK285" s="66"/>
      <c r="AL285" s="66"/>
      <c r="AM285" s="66"/>
      <c r="AN285" s="66"/>
      <c r="AO285" s="66"/>
      <c r="AP285" s="66"/>
      <c r="AQ285" s="66"/>
      <c r="AR285" s="66"/>
      <c r="AS285" s="66"/>
      <c r="AT285" s="66"/>
      <c r="AU285" s="66"/>
      <c r="AV285" s="66"/>
      <c r="AW285" s="66"/>
      <c r="AX285" s="66"/>
      <c r="AY285" s="66"/>
      <c r="AZ285" s="66"/>
    </row>
    <row r="286" spans="1:52" x14ac:dyDescent="0.25">
      <c r="A286" s="34" t="s">
        <v>1057</v>
      </c>
      <c r="B286" s="34" t="s">
        <v>1058</v>
      </c>
      <c r="C286" s="42">
        <v>6.6983982113135392</v>
      </c>
      <c r="D286" s="42">
        <v>6.3297764130587151</v>
      </c>
      <c r="E286" s="42">
        <v>5.9790499324090058</v>
      </c>
      <c r="F286" s="42">
        <v>4.8111323338490015</v>
      </c>
      <c r="G286" s="42">
        <v>0.86369352191791893</v>
      </c>
      <c r="H286" s="42">
        <v>0</v>
      </c>
      <c r="I286" s="42">
        <v>7.660961539411864</v>
      </c>
      <c r="J286" s="42">
        <v>5.1073076929412435</v>
      </c>
      <c r="K286" s="42">
        <v>7.660961539411864</v>
      </c>
      <c r="L286" s="42">
        <v>0</v>
      </c>
      <c r="M286" s="42">
        <v>6.70334134698538</v>
      </c>
      <c r="N286" s="42">
        <v>3.3658671992564213</v>
      </c>
      <c r="O286" s="42">
        <v>1.6514331693084798</v>
      </c>
      <c r="P286" s="42">
        <v>4.8841091562317294</v>
      </c>
      <c r="Q286" s="42">
        <v>5.1440538841030676</v>
      </c>
      <c r="R286" s="42">
        <v>2.9449434609461047</v>
      </c>
      <c r="S286" s="42">
        <v>1.7929909985857548</v>
      </c>
      <c r="T286" s="42">
        <v>0.957620192426483</v>
      </c>
      <c r="U286" s="42">
        <v>0</v>
      </c>
      <c r="V286" s="42">
        <v>6.70334134698538</v>
      </c>
      <c r="W286" s="42">
        <v>3.3658671992564213</v>
      </c>
      <c r="X286" s="42">
        <v>1.6514331693084783</v>
      </c>
      <c r="Y286" s="42">
        <v>4.8841091562317276</v>
      </c>
      <c r="Z286" s="42">
        <v>5.1440538841030676</v>
      </c>
      <c r="AA286" s="42">
        <v>2.9449434609461047</v>
      </c>
      <c r="AB286" s="42">
        <v>1.7929909985857548</v>
      </c>
      <c r="AC286" s="42">
        <v>0.95762019242648244</v>
      </c>
      <c r="AF286" s="66"/>
      <c r="AG286" s="66"/>
      <c r="AH286" s="66"/>
      <c r="AI286" s="66"/>
      <c r="AJ286" s="66"/>
      <c r="AK286" s="66"/>
      <c r="AL286" s="66"/>
      <c r="AM286" s="66"/>
      <c r="AN286" s="66"/>
      <c r="AO286" s="66"/>
      <c r="AP286" s="66"/>
      <c r="AQ286" s="66"/>
      <c r="AR286" s="66"/>
      <c r="AS286" s="66"/>
      <c r="AT286" s="66"/>
      <c r="AU286" s="66"/>
      <c r="AV286" s="66"/>
      <c r="AW286" s="66"/>
      <c r="AX286" s="66"/>
      <c r="AY286" s="66"/>
      <c r="AZ286" s="66"/>
    </row>
    <row r="287" spans="1:52" x14ac:dyDescent="0.25">
      <c r="A287" s="34" t="s">
        <v>1059</v>
      </c>
      <c r="B287" s="34" t="s">
        <v>1060</v>
      </c>
      <c r="C287" s="42">
        <v>5.5666884186576571</v>
      </c>
      <c r="D287" s="42">
        <v>5.2006981539294257</v>
      </c>
      <c r="E287" s="42">
        <v>5.8789721029944717</v>
      </c>
      <c r="F287" s="42">
        <v>5.4930473504773403</v>
      </c>
      <c r="G287" s="42">
        <v>0.15208368555238386</v>
      </c>
      <c r="H287" s="42">
        <v>0</v>
      </c>
      <c r="I287" s="42">
        <v>6.7449114542484532</v>
      </c>
      <c r="J287" s="42">
        <v>6.7449114542484532</v>
      </c>
      <c r="K287" s="42">
        <v>6.7449114542484532</v>
      </c>
      <c r="L287" s="42">
        <v>0</v>
      </c>
      <c r="M287" s="42">
        <v>3.9345316816449309</v>
      </c>
      <c r="N287" s="42">
        <v>4.5875094077862375</v>
      </c>
      <c r="O287" s="42">
        <v>2.2343680506153647</v>
      </c>
      <c r="P287" s="42">
        <v>2.8627773280986877</v>
      </c>
      <c r="Q287" s="42">
        <v>4.0371321266981042</v>
      </c>
      <c r="R287" s="42">
        <v>3.250372958990444</v>
      </c>
      <c r="S287" s="42">
        <v>4.8792976477541998</v>
      </c>
      <c r="T287" s="42">
        <v>2.9508987612336992</v>
      </c>
      <c r="U287" s="42">
        <v>0</v>
      </c>
      <c r="V287" s="42">
        <v>3.9345316816449309</v>
      </c>
      <c r="W287" s="42">
        <v>4.5875094077862357</v>
      </c>
      <c r="X287" s="42">
        <v>2.2343680506153643</v>
      </c>
      <c r="Y287" s="42">
        <v>2.8627773280986877</v>
      </c>
      <c r="Z287" s="42">
        <v>4.0371321266981042</v>
      </c>
      <c r="AA287" s="42">
        <v>3.250372958990444</v>
      </c>
      <c r="AB287" s="42">
        <v>4.8792976477541989</v>
      </c>
      <c r="AC287" s="42">
        <v>2.9508987612336992</v>
      </c>
      <c r="AF287" s="66"/>
      <c r="AG287" s="66"/>
      <c r="AH287" s="66"/>
      <c r="AI287" s="66"/>
      <c r="AJ287" s="66"/>
      <c r="AK287" s="66"/>
      <c r="AL287" s="66"/>
      <c r="AM287" s="66"/>
      <c r="AN287" s="66"/>
      <c r="AO287" s="66"/>
      <c r="AP287" s="66"/>
      <c r="AQ287" s="66"/>
      <c r="AR287" s="66"/>
      <c r="AS287" s="66"/>
      <c r="AT287" s="66"/>
      <c r="AU287" s="66"/>
      <c r="AV287" s="66"/>
      <c r="AW287" s="66"/>
      <c r="AX287" s="66"/>
      <c r="AY287" s="66"/>
      <c r="AZ287" s="66"/>
    </row>
    <row r="288" spans="1:52" x14ac:dyDescent="0.25">
      <c r="A288" s="34" t="s">
        <v>1061</v>
      </c>
      <c r="B288" s="34" t="s">
        <v>1062</v>
      </c>
      <c r="C288" s="42">
        <v>6.9003970384082205</v>
      </c>
      <c r="D288" s="42">
        <v>6.1655916415349967</v>
      </c>
      <c r="E288" s="42">
        <v>7.9428753031588926</v>
      </c>
      <c r="F288" s="42">
        <v>7.0430911866148698</v>
      </c>
      <c r="G288" s="42">
        <v>0.71062219319635611</v>
      </c>
      <c r="H288" s="42">
        <v>0</v>
      </c>
      <c r="I288" s="42">
        <v>8.2937090179627297</v>
      </c>
      <c r="J288" s="42">
        <v>5.5291393453084874</v>
      </c>
      <c r="K288" s="42">
        <v>0</v>
      </c>
      <c r="L288" s="42">
        <v>0</v>
      </c>
      <c r="M288" s="42">
        <v>6.565852972553829</v>
      </c>
      <c r="N288" s="42">
        <v>4.7020039445952202</v>
      </c>
      <c r="O288" s="42">
        <v>3.2386590999895795</v>
      </c>
      <c r="P288" s="42">
        <v>3.7771106148643696</v>
      </c>
      <c r="Q288" s="42">
        <v>3.2155722271745559</v>
      </c>
      <c r="R288" s="42">
        <v>3.5281225299550329</v>
      </c>
      <c r="S288" s="42">
        <v>2.4704665159888992</v>
      </c>
      <c r="T288" s="42">
        <v>1.2094992317862321</v>
      </c>
      <c r="U288" s="42">
        <v>0</v>
      </c>
      <c r="V288" s="42">
        <v>6.565852972553829</v>
      </c>
      <c r="W288" s="42">
        <v>4.702003944595222</v>
      </c>
      <c r="X288" s="42">
        <v>3.2386590999895803</v>
      </c>
      <c r="Y288" s="42">
        <v>3.7771106148643683</v>
      </c>
      <c r="Z288" s="42">
        <v>3.2155722271745559</v>
      </c>
      <c r="AA288" s="42">
        <v>3.5281225299550329</v>
      </c>
      <c r="AB288" s="42">
        <v>2.4704665159888974</v>
      </c>
      <c r="AC288" s="42">
        <v>1.2094992317862319</v>
      </c>
      <c r="AF288" s="66"/>
      <c r="AG288" s="66"/>
      <c r="AH288" s="66"/>
      <c r="AI288" s="66"/>
      <c r="AJ288" s="66"/>
      <c r="AK288" s="66"/>
      <c r="AL288" s="66"/>
      <c r="AM288" s="66"/>
      <c r="AN288" s="66"/>
      <c r="AO288" s="66"/>
      <c r="AP288" s="66"/>
      <c r="AQ288" s="66"/>
      <c r="AR288" s="66"/>
      <c r="AS288" s="66"/>
      <c r="AT288" s="66"/>
      <c r="AU288" s="66"/>
      <c r="AV288" s="66"/>
      <c r="AW288" s="66"/>
      <c r="AX288" s="66"/>
      <c r="AY288" s="66"/>
      <c r="AZ288" s="66"/>
    </row>
    <row r="289" spans="1:52" x14ac:dyDescent="0.25">
      <c r="A289" s="34" t="s">
        <v>1063</v>
      </c>
      <c r="B289" s="34" t="s">
        <v>1064</v>
      </c>
      <c r="C289" s="42">
        <v>2.4001448691474327</v>
      </c>
      <c r="D289" s="42">
        <v>4.3862817462103632</v>
      </c>
      <c r="E289" s="42">
        <v>5.4740052027211545</v>
      </c>
      <c r="F289" s="42">
        <v>3.4521068817336249</v>
      </c>
      <c r="G289" s="42">
        <v>0.56529137616389158</v>
      </c>
      <c r="H289" s="42">
        <v>5.8303889611321509</v>
      </c>
      <c r="I289" s="42">
        <v>5.8303889611321509</v>
      </c>
      <c r="J289" s="42">
        <v>5.8303889611321509</v>
      </c>
      <c r="K289" s="42">
        <v>5.8303889611321509</v>
      </c>
      <c r="L289" s="42">
        <v>5.8303889611321509</v>
      </c>
      <c r="M289" s="42">
        <v>3.1581273539465817</v>
      </c>
      <c r="N289" s="42">
        <v>1.9722744329436208</v>
      </c>
      <c r="O289" s="42">
        <v>1.2287183347840513</v>
      </c>
      <c r="P289" s="42">
        <v>4.3213192706104611</v>
      </c>
      <c r="Q289" s="42">
        <v>4.8962069950073399</v>
      </c>
      <c r="R289" s="42">
        <v>3.7588755493527715</v>
      </c>
      <c r="S289" s="42">
        <v>2.6050674081654295</v>
      </c>
      <c r="T289" s="42">
        <v>2.4293287338050638</v>
      </c>
      <c r="U289" s="42">
        <v>5.8303889611321509</v>
      </c>
      <c r="V289" s="42">
        <v>3.1581273539465817</v>
      </c>
      <c r="W289" s="42">
        <v>1.9722744329436217</v>
      </c>
      <c r="X289" s="42">
        <v>1.2287183347840496</v>
      </c>
      <c r="Y289" s="42">
        <v>4.3213192706104611</v>
      </c>
      <c r="Z289" s="42">
        <v>4.8962069950073399</v>
      </c>
      <c r="AA289" s="42">
        <v>3.7588755493527715</v>
      </c>
      <c r="AB289" s="42">
        <v>2.6050674081654286</v>
      </c>
      <c r="AC289" s="42">
        <v>2.4293287338050633</v>
      </c>
      <c r="AF289" s="66"/>
      <c r="AG289" s="66"/>
      <c r="AH289" s="66"/>
      <c r="AI289" s="66"/>
      <c r="AJ289" s="66"/>
      <c r="AK289" s="66"/>
      <c r="AL289" s="66"/>
      <c r="AM289" s="66"/>
      <c r="AN289" s="66"/>
      <c r="AO289" s="66"/>
      <c r="AP289" s="66"/>
      <c r="AQ289" s="66"/>
      <c r="AR289" s="66"/>
      <c r="AS289" s="66"/>
      <c r="AT289" s="66"/>
      <c r="AU289" s="66"/>
      <c r="AV289" s="66"/>
      <c r="AW289" s="66"/>
      <c r="AX289" s="66"/>
      <c r="AY289" s="66"/>
      <c r="AZ289" s="66"/>
    </row>
    <row r="290" spans="1:52" x14ac:dyDescent="0.25">
      <c r="A290" s="34" t="s">
        <v>1065</v>
      </c>
      <c r="B290" s="34" t="s">
        <v>1066</v>
      </c>
      <c r="C290" s="42">
        <v>4.9001723002055488</v>
      </c>
      <c r="D290" s="42">
        <v>5.7766074304611408</v>
      </c>
      <c r="E290" s="42">
        <v>4.6543457740734739</v>
      </c>
      <c r="F290" s="42">
        <v>5.2026219768972624</v>
      </c>
      <c r="G290" s="42">
        <v>0.44364991071672977</v>
      </c>
      <c r="H290" s="42">
        <v>6.2463090604085689</v>
      </c>
      <c r="I290" s="42">
        <v>6.2463090604085689</v>
      </c>
      <c r="J290" s="42">
        <v>4.1642060402723793</v>
      </c>
      <c r="K290" s="42">
        <v>6.2463090604085689</v>
      </c>
      <c r="L290" s="42">
        <v>6.2463090604085689</v>
      </c>
      <c r="M290" s="42">
        <v>4.1642060402723784</v>
      </c>
      <c r="N290" s="42">
        <v>0.72677180891545745</v>
      </c>
      <c r="O290" s="42">
        <v>1.9315377190932801</v>
      </c>
      <c r="P290" s="42">
        <v>3.2959823211464507</v>
      </c>
      <c r="Q290" s="42">
        <v>3.5205551147266401</v>
      </c>
      <c r="R290" s="42">
        <v>3.5616284376242695</v>
      </c>
      <c r="S290" s="42">
        <v>2.7909040482676586</v>
      </c>
      <c r="T290" s="42">
        <v>1.8218401426191666</v>
      </c>
      <c r="U290" s="42">
        <v>6.2463090604085689</v>
      </c>
      <c r="V290" s="42">
        <v>4.1642060402723784</v>
      </c>
      <c r="W290" s="42">
        <v>0.72677180891546211</v>
      </c>
      <c r="X290" s="42">
        <v>1.9315377190932814</v>
      </c>
      <c r="Y290" s="42">
        <v>3.2959823211464507</v>
      </c>
      <c r="Z290" s="42">
        <v>3.5205551147266401</v>
      </c>
      <c r="AA290" s="42">
        <v>3.5616284376242695</v>
      </c>
      <c r="AB290" s="42">
        <v>2.7909040482676577</v>
      </c>
      <c r="AC290" s="42">
        <v>1.8218401426191664</v>
      </c>
      <c r="AF290" s="66"/>
      <c r="AG290" s="66"/>
      <c r="AH290" s="66"/>
      <c r="AI290" s="66"/>
      <c r="AJ290" s="66"/>
      <c r="AK290" s="66"/>
      <c r="AL290" s="66"/>
      <c r="AM290" s="66"/>
      <c r="AN290" s="66"/>
      <c r="AO290" s="66"/>
      <c r="AP290" s="66"/>
      <c r="AQ290" s="66"/>
      <c r="AR290" s="66"/>
      <c r="AS290" s="66"/>
      <c r="AT290" s="66"/>
      <c r="AU290" s="66"/>
      <c r="AV290" s="66"/>
      <c r="AW290" s="66"/>
      <c r="AX290" s="66"/>
      <c r="AY290" s="66"/>
      <c r="AZ290" s="66"/>
    </row>
    <row r="291" spans="1:52" x14ac:dyDescent="0.25">
      <c r="A291" s="34" t="s">
        <v>1067</v>
      </c>
      <c r="B291" s="34" t="s">
        <v>1068</v>
      </c>
      <c r="C291" s="42">
        <v>5.6332242531717007</v>
      </c>
      <c r="D291" s="42">
        <v>4.1766972361801864</v>
      </c>
      <c r="E291" s="42">
        <v>5.5751243059795375</v>
      </c>
      <c r="F291" s="42">
        <v>3.8350044340488467</v>
      </c>
      <c r="G291" s="42">
        <v>0.61670887413381714</v>
      </c>
      <c r="H291" s="42">
        <v>0</v>
      </c>
      <c r="I291" s="42">
        <v>6.0112172676559315</v>
      </c>
      <c r="J291" s="42">
        <v>6.0112172676559315</v>
      </c>
      <c r="K291" s="42">
        <v>6.0112172676559315</v>
      </c>
      <c r="L291" s="42">
        <v>6.0112172676559315</v>
      </c>
      <c r="M291" s="42">
        <v>1.7532717030663145</v>
      </c>
      <c r="N291" s="42">
        <v>5.2415870244924383</v>
      </c>
      <c r="O291" s="42">
        <v>1.4117252674040426</v>
      </c>
      <c r="P291" s="42">
        <v>2.5261589545852154</v>
      </c>
      <c r="Q291" s="42">
        <v>1.9564398318175245</v>
      </c>
      <c r="R291" s="42">
        <v>2.7931838903147463</v>
      </c>
      <c r="S291" s="42">
        <v>4.9880313497570503</v>
      </c>
      <c r="T291" s="42">
        <v>4.383179257665784</v>
      </c>
      <c r="U291" s="42">
        <v>6.0112172676559315</v>
      </c>
      <c r="V291" s="42">
        <v>1.7532717030663145</v>
      </c>
      <c r="W291" s="42">
        <v>5.2415870244924392</v>
      </c>
      <c r="X291" s="42">
        <v>1.4117252674040435</v>
      </c>
      <c r="Y291" s="42">
        <v>2.526158954585215</v>
      </c>
      <c r="Z291" s="42">
        <v>1.9564398318175245</v>
      </c>
      <c r="AA291" s="42">
        <v>2.7931838903147463</v>
      </c>
      <c r="AB291" s="42">
        <v>4.9880313497570494</v>
      </c>
      <c r="AC291" s="42">
        <v>4.383179257665784</v>
      </c>
      <c r="AF291" s="66"/>
      <c r="AG291" s="66"/>
      <c r="AH291" s="66"/>
      <c r="AI291" s="66"/>
      <c r="AJ291" s="66"/>
      <c r="AK291" s="66"/>
      <c r="AL291" s="66"/>
      <c r="AM291" s="66"/>
      <c r="AN291" s="66"/>
      <c r="AO291" s="66"/>
      <c r="AP291" s="66"/>
      <c r="AQ291" s="66"/>
      <c r="AR291" s="66"/>
      <c r="AS291" s="66"/>
      <c r="AT291" s="66"/>
      <c r="AU291" s="66"/>
      <c r="AV291" s="66"/>
      <c r="AW291" s="66"/>
      <c r="AX291" s="66"/>
      <c r="AY291" s="66"/>
      <c r="AZ291" s="66"/>
    </row>
    <row r="292" spans="1:52" x14ac:dyDescent="0.25">
      <c r="A292" s="34" t="s">
        <v>1069</v>
      </c>
      <c r="B292" s="34" t="s">
        <v>1070</v>
      </c>
      <c r="C292" s="42">
        <v>6.9174413692474097</v>
      </c>
      <c r="D292" s="42">
        <v>6.7143815072077642</v>
      </c>
      <c r="E292" s="42">
        <v>6.6132398512758517</v>
      </c>
      <c r="F292" s="42">
        <v>7.0333667566260436</v>
      </c>
      <c r="G292" s="42">
        <v>0.30964580714591877</v>
      </c>
      <c r="H292" s="42">
        <v>0</v>
      </c>
      <c r="I292" s="42">
        <v>7.2277850246953825</v>
      </c>
      <c r="J292" s="42">
        <v>2.4092616748984614</v>
      </c>
      <c r="K292" s="42">
        <v>7.2277850246953825</v>
      </c>
      <c r="L292" s="42">
        <v>7.2277850246953825</v>
      </c>
      <c r="M292" s="42">
        <v>3.6138925123476899</v>
      </c>
      <c r="N292" s="42">
        <v>3.1171040537769827</v>
      </c>
      <c r="O292" s="42">
        <v>3.7781603538180413</v>
      </c>
      <c r="P292" s="42">
        <v>0.56034647803415694</v>
      </c>
      <c r="Q292" s="42">
        <v>0.44523623191737122</v>
      </c>
      <c r="R292" s="42">
        <v>1.5629514064127727</v>
      </c>
      <c r="S292" s="42">
        <v>4.3059144827972498</v>
      </c>
      <c r="T292" s="42">
        <v>3.162155948304231</v>
      </c>
      <c r="U292" s="42">
        <v>7.2277850246953825</v>
      </c>
      <c r="V292" s="42">
        <v>3.6138925123476899</v>
      </c>
      <c r="W292" s="42">
        <v>3.1171040537769859</v>
      </c>
      <c r="X292" s="42">
        <v>3.7781603538180439</v>
      </c>
      <c r="Y292" s="42">
        <v>0.56034647803415694</v>
      </c>
      <c r="Z292" s="42">
        <v>0.44523623191737122</v>
      </c>
      <c r="AA292" s="42">
        <v>1.5629514064127727</v>
      </c>
      <c r="AB292" s="42">
        <v>4.3059144827972489</v>
      </c>
      <c r="AC292" s="42">
        <v>3.162155948304231</v>
      </c>
      <c r="AF292" s="66"/>
      <c r="AG292" s="66"/>
      <c r="AH292" s="66"/>
      <c r="AI292" s="66"/>
      <c r="AJ292" s="66"/>
      <c r="AK292" s="66"/>
      <c r="AL292" s="66"/>
      <c r="AM292" s="66"/>
      <c r="AN292" s="66"/>
      <c r="AO292" s="66"/>
      <c r="AP292" s="66"/>
      <c r="AQ292" s="66"/>
      <c r="AR292" s="66"/>
      <c r="AS292" s="66"/>
      <c r="AT292" s="66"/>
      <c r="AU292" s="66"/>
      <c r="AV292" s="66"/>
      <c r="AW292" s="66"/>
      <c r="AX292" s="66"/>
      <c r="AY292" s="66"/>
      <c r="AZ292" s="66"/>
    </row>
    <row r="293" spans="1:52" x14ac:dyDescent="0.25">
      <c r="A293" s="34" t="s">
        <v>1071</v>
      </c>
      <c r="B293" s="34" t="s">
        <v>1072</v>
      </c>
      <c r="C293" s="42">
        <v>4.3760474757215597</v>
      </c>
      <c r="D293" s="42">
        <v>3.3749225542925192</v>
      </c>
      <c r="E293" s="42">
        <v>4.731950981040467</v>
      </c>
      <c r="F293" s="42">
        <v>3.6547986433215791</v>
      </c>
      <c r="G293" s="42">
        <v>2.3817544701543083</v>
      </c>
      <c r="H293" s="42">
        <v>5.8521224792988038</v>
      </c>
      <c r="I293" s="42">
        <v>0</v>
      </c>
      <c r="J293" s="42">
        <v>3.9014149861992027</v>
      </c>
      <c r="K293" s="42">
        <v>5.8521224792988038</v>
      </c>
      <c r="L293" s="42">
        <v>5.8521224792988038</v>
      </c>
      <c r="M293" s="42">
        <v>4.1452534228366531</v>
      </c>
      <c r="N293" s="42">
        <v>4.2247802444893008</v>
      </c>
      <c r="O293" s="42">
        <v>2.6519948976436711</v>
      </c>
      <c r="P293" s="42">
        <v>4.372266314529563</v>
      </c>
      <c r="Q293" s="42">
        <v>3.7885041887004705</v>
      </c>
      <c r="R293" s="42">
        <v>3.5834582582490477</v>
      </c>
      <c r="S293" s="42">
        <v>2.4902648848080013</v>
      </c>
      <c r="T293" s="42">
        <v>1.8287882747808755</v>
      </c>
      <c r="U293" s="42">
        <v>5.8521224792988038</v>
      </c>
      <c r="V293" s="42">
        <v>4.1452534228366531</v>
      </c>
      <c r="W293" s="42">
        <v>4.2247802444892972</v>
      </c>
      <c r="X293" s="42">
        <v>2.6519948976436729</v>
      </c>
      <c r="Y293" s="42">
        <v>4.372266314529563</v>
      </c>
      <c r="Z293" s="42">
        <v>3.7885041887004705</v>
      </c>
      <c r="AA293" s="42">
        <v>3.5834582582490477</v>
      </c>
      <c r="AB293" s="42">
        <v>2.4902648848080005</v>
      </c>
      <c r="AC293" s="42">
        <v>1.8287882747808752</v>
      </c>
      <c r="AF293" s="66"/>
      <c r="AG293" s="66"/>
      <c r="AH293" s="66"/>
      <c r="AI293" s="66"/>
      <c r="AJ293" s="66"/>
      <c r="AK293" s="66"/>
      <c r="AL293" s="66"/>
      <c r="AM293" s="66"/>
      <c r="AN293" s="66"/>
      <c r="AO293" s="66"/>
      <c r="AP293" s="66"/>
      <c r="AQ293" s="66"/>
      <c r="AR293" s="66"/>
      <c r="AS293" s="66"/>
      <c r="AT293" s="66"/>
      <c r="AU293" s="66"/>
      <c r="AV293" s="66"/>
      <c r="AW293" s="66"/>
      <c r="AX293" s="66"/>
      <c r="AY293" s="66"/>
      <c r="AZ293" s="66"/>
    </row>
    <row r="294" spans="1:52" x14ac:dyDescent="0.25">
      <c r="A294" s="34" t="s">
        <v>1073</v>
      </c>
      <c r="B294" s="34" t="s">
        <v>1074</v>
      </c>
      <c r="C294" s="42">
        <v>4.1395401451594447</v>
      </c>
      <c r="D294" s="42">
        <v>3.4228696364574689</v>
      </c>
      <c r="E294" s="42">
        <v>5.6181562669458129</v>
      </c>
      <c r="F294" s="42">
        <v>5.0314533730228277</v>
      </c>
      <c r="G294" s="42">
        <v>0.58337551421221212</v>
      </c>
      <c r="H294" s="42">
        <v>0</v>
      </c>
      <c r="I294" s="42">
        <v>6.1601676322170231</v>
      </c>
      <c r="J294" s="42">
        <v>2.0533892107390082</v>
      </c>
      <c r="K294" s="42">
        <v>6.1601676322170231</v>
      </c>
      <c r="L294" s="42">
        <v>6.1601676322170231</v>
      </c>
      <c r="M294" s="42">
        <v>1.5400419080542569</v>
      </c>
      <c r="N294" s="42">
        <v>4.198101661308729</v>
      </c>
      <c r="O294" s="42">
        <v>2.4988558783580084</v>
      </c>
      <c r="P294" s="42">
        <v>3.7322731236730924</v>
      </c>
      <c r="Q294" s="42">
        <v>3.7648235488731361</v>
      </c>
      <c r="R294" s="42">
        <v>4.0257598086811877</v>
      </c>
      <c r="S294" s="42">
        <v>2.4902805321728403</v>
      </c>
      <c r="T294" s="42">
        <v>5.0051362011763301</v>
      </c>
      <c r="U294" s="42">
        <v>6.1601676322170231</v>
      </c>
      <c r="V294" s="42">
        <v>1.5400419080542569</v>
      </c>
      <c r="W294" s="42">
        <v>4.198101661308729</v>
      </c>
      <c r="X294" s="42">
        <v>2.4988558783580079</v>
      </c>
      <c r="Y294" s="42">
        <v>3.7322731236730924</v>
      </c>
      <c r="Z294" s="42">
        <v>3.7648235488731361</v>
      </c>
      <c r="AA294" s="42">
        <v>4.0257598086811877</v>
      </c>
      <c r="AB294" s="42">
        <v>2.4902805321728394</v>
      </c>
      <c r="AC294" s="42">
        <v>5.0051362011763301</v>
      </c>
      <c r="AF294" s="66"/>
      <c r="AG294" s="66"/>
      <c r="AH294" s="66"/>
      <c r="AI294" s="66"/>
      <c r="AJ294" s="66"/>
      <c r="AK294" s="66"/>
      <c r="AL294" s="66"/>
      <c r="AM294" s="66"/>
      <c r="AN294" s="66"/>
      <c r="AO294" s="66"/>
      <c r="AP294" s="66"/>
      <c r="AQ294" s="66"/>
      <c r="AR294" s="66"/>
      <c r="AS294" s="66"/>
      <c r="AT294" s="66"/>
      <c r="AU294" s="66"/>
      <c r="AV294" s="66"/>
      <c r="AW294" s="66"/>
      <c r="AX294" s="66"/>
      <c r="AY294" s="66"/>
      <c r="AZ294" s="66"/>
    </row>
    <row r="295" spans="1:52" x14ac:dyDescent="0.25">
      <c r="A295" s="34" t="s">
        <v>1075</v>
      </c>
      <c r="B295" s="34" t="s">
        <v>1076</v>
      </c>
      <c r="C295" s="42">
        <v>7.5785189587843389</v>
      </c>
      <c r="D295" s="42">
        <v>6.277217782946904</v>
      </c>
      <c r="E295" s="42">
        <v>7.2770496560458175</v>
      </c>
      <c r="F295" s="42">
        <v>7.5254880229331595</v>
      </c>
      <c r="G295" s="42">
        <v>0.15034516999983522</v>
      </c>
      <c r="H295" s="42">
        <v>0</v>
      </c>
      <c r="I295" s="42">
        <v>7.8444803405801711</v>
      </c>
      <c r="J295" s="42">
        <v>2.6148267801933911</v>
      </c>
      <c r="K295" s="42">
        <v>7.8444803405801711</v>
      </c>
      <c r="L295" s="42">
        <v>0</v>
      </c>
      <c r="M295" s="42">
        <v>5.5565069079109559</v>
      </c>
      <c r="N295" s="42">
        <v>4.1125375370427051</v>
      </c>
      <c r="O295" s="42">
        <v>3.8412021502427689</v>
      </c>
      <c r="P295" s="42">
        <v>3.2180306308536171</v>
      </c>
      <c r="Q295" s="42">
        <v>3.4054049659592169</v>
      </c>
      <c r="R295" s="42">
        <v>1.3447251302086294</v>
      </c>
      <c r="S295" s="42">
        <v>3.0042690666051741</v>
      </c>
      <c r="T295" s="42">
        <v>1.9611200851450428</v>
      </c>
      <c r="U295" s="42">
        <v>0</v>
      </c>
      <c r="V295" s="42">
        <v>5.5565069079109559</v>
      </c>
      <c r="W295" s="42">
        <v>4.1125375370427077</v>
      </c>
      <c r="X295" s="42">
        <v>3.8412021502427707</v>
      </c>
      <c r="Y295" s="42">
        <v>3.2180306308536166</v>
      </c>
      <c r="Z295" s="42">
        <v>3.4054049659592169</v>
      </c>
      <c r="AA295" s="42">
        <v>1.3447251302086294</v>
      </c>
      <c r="AB295" s="42">
        <v>3.0042690666051719</v>
      </c>
      <c r="AC295" s="42">
        <v>1.9611200851450434</v>
      </c>
      <c r="AF295" s="66"/>
      <c r="AG295" s="66"/>
      <c r="AH295" s="66"/>
      <c r="AI295" s="66"/>
      <c r="AJ295" s="66"/>
      <c r="AK295" s="66"/>
      <c r="AL295" s="66"/>
      <c r="AM295" s="66"/>
      <c r="AN295" s="66"/>
      <c r="AO295" s="66"/>
      <c r="AP295" s="66"/>
      <c r="AQ295" s="66"/>
      <c r="AR295" s="66"/>
      <c r="AS295" s="66"/>
      <c r="AT295" s="66"/>
      <c r="AU295" s="66"/>
      <c r="AV295" s="66"/>
      <c r="AW295" s="66"/>
      <c r="AX295" s="66"/>
      <c r="AY295" s="66"/>
      <c r="AZ295" s="66"/>
    </row>
    <row r="296" spans="1:52" x14ac:dyDescent="0.25">
      <c r="A296" s="34" t="s">
        <v>1077</v>
      </c>
      <c r="B296" s="34" t="s">
        <v>1078</v>
      </c>
      <c r="C296" s="42">
        <v>3.5623530970234558</v>
      </c>
      <c r="D296" s="42">
        <v>2.9358142813419934</v>
      </c>
      <c r="E296" s="42">
        <v>4.7931988539989927</v>
      </c>
      <c r="F296" s="42">
        <v>4.2929499992593874</v>
      </c>
      <c r="G296" s="42">
        <v>0.55161769200902144</v>
      </c>
      <c r="H296" s="42">
        <v>5.9668889367317641</v>
      </c>
      <c r="I296" s="42">
        <v>0</v>
      </c>
      <c r="J296" s="42">
        <v>0</v>
      </c>
      <c r="K296" s="42">
        <v>5.9668889367317641</v>
      </c>
      <c r="L296" s="42">
        <v>5.9668889367317641</v>
      </c>
      <c r="M296" s="42">
        <v>1.9889629789105894</v>
      </c>
      <c r="N296" s="42">
        <v>4.6561033616815246</v>
      </c>
      <c r="O296" s="42">
        <v>2.9300219090149739</v>
      </c>
      <c r="P296" s="42">
        <v>4.9149533008825568</v>
      </c>
      <c r="Q296" s="42">
        <v>4.0576774240733702</v>
      </c>
      <c r="R296" s="42">
        <v>4.3040229334862712</v>
      </c>
      <c r="S296" s="42">
        <v>2.9199669264857566</v>
      </c>
      <c r="T296" s="42">
        <v>4.2265463301850001</v>
      </c>
      <c r="U296" s="42">
        <v>5.9668889367317641</v>
      </c>
      <c r="V296" s="42">
        <v>1.9889629789105894</v>
      </c>
      <c r="W296" s="42">
        <v>4.6561033616815246</v>
      </c>
      <c r="X296" s="42">
        <v>2.9300219090149771</v>
      </c>
      <c r="Y296" s="42">
        <v>4.9149533008825568</v>
      </c>
      <c r="Z296" s="42">
        <v>4.0576774240733702</v>
      </c>
      <c r="AA296" s="42">
        <v>4.3040229334862712</v>
      </c>
      <c r="AB296" s="42">
        <v>2.9199669264857566</v>
      </c>
      <c r="AC296" s="42">
        <v>4.2265463301850001</v>
      </c>
      <c r="AF296" s="66"/>
      <c r="AG296" s="66"/>
      <c r="AH296" s="66"/>
      <c r="AI296" s="66"/>
      <c r="AJ296" s="66"/>
      <c r="AK296" s="66"/>
      <c r="AL296" s="66"/>
      <c r="AM296" s="66"/>
      <c r="AN296" s="66"/>
      <c r="AO296" s="66"/>
      <c r="AP296" s="66"/>
      <c r="AQ296" s="66"/>
      <c r="AR296" s="66"/>
      <c r="AS296" s="66"/>
      <c r="AT296" s="66"/>
      <c r="AU296" s="66"/>
      <c r="AV296" s="66"/>
      <c r="AW296" s="66"/>
      <c r="AX296" s="66"/>
      <c r="AY296" s="66"/>
      <c r="AZ296" s="66"/>
    </row>
    <row r="297" spans="1:52" x14ac:dyDescent="0.25">
      <c r="A297" s="34" t="s">
        <v>1079</v>
      </c>
      <c r="B297" s="34" t="s">
        <v>1080</v>
      </c>
      <c r="C297" s="42">
        <v>7.7663176556247198</v>
      </c>
      <c r="D297" s="42">
        <v>7.008761954944446</v>
      </c>
      <c r="E297" s="42">
        <v>7.2664140867326683</v>
      </c>
      <c r="F297" s="42">
        <v>7.8588436991602943</v>
      </c>
      <c r="G297" s="42">
        <v>0.47332608446129942</v>
      </c>
      <c r="H297" s="42">
        <v>0</v>
      </c>
      <c r="I297" s="42">
        <v>7.9215139040977762</v>
      </c>
      <c r="J297" s="42">
        <v>5.2810092693985178</v>
      </c>
      <c r="K297" s="42">
        <v>7.9215139040977762</v>
      </c>
      <c r="L297" s="42">
        <v>7.9215139040977762</v>
      </c>
      <c r="M297" s="42">
        <v>7.5914508247603685</v>
      </c>
      <c r="N297" s="42">
        <v>1.7899916863257714</v>
      </c>
      <c r="O297" s="42">
        <v>4.6863501677823596</v>
      </c>
      <c r="P297" s="42">
        <v>0.12432629047156571</v>
      </c>
      <c r="Q297" s="42">
        <v>9.3495637024921197E-2</v>
      </c>
      <c r="R297" s="42">
        <v>1.0362754254929669</v>
      </c>
      <c r="S297" s="42">
        <v>0.84271424511678439</v>
      </c>
      <c r="T297" s="42">
        <v>0.16503153966870415</v>
      </c>
      <c r="U297" s="42">
        <v>7.9215139040977762</v>
      </c>
      <c r="V297" s="42">
        <v>7.5914508247603685</v>
      </c>
      <c r="W297" s="42">
        <v>1.789991686325773</v>
      </c>
      <c r="X297" s="42">
        <v>4.6863501677823649</v>
      </c>
      <c r="Y297" s="42">
        <v>0.1243262904715657</v>
      </c>
      <c r="Z297" s="42">
        <v>9.3495637024921197E-2</v>
      </c>
      <c r="AA297" s="42">
        <v>1.0362754254929669</v>
      </c>
      <c r="AB297" s="42">
        <v>0.84271424511678472</v>
      </c>
      <c r="AC297" s="42">
        <v>0.16503153966870382</v>
      </c>
      <c r="AF297" s="66"/>
      <c r="AG297" s="66"/>
      <c r="AH297" s="66"/>
      <c r="AI297" s="66"/>
      <c r="AJ297" s="66"/>
      <c r="AK297" s="66"/>
      <c r="AL297" s="66"/>
      <c r="AM297" s="66"/>
      <c r="AN297" s="66"/>
      <c r="AO297" s="66"/>
      <c r="AP297" s="66"/>
      <c r="AQ297" s="66"/>
      <c r="AR297" s="66"/>
      <c r="AS297" s="66"/>
      <c r="AT297" s="66"/>
      <c r="AU297" s="66"/>
      <c r="AV297" s="66"/>
      <c r="AW297" s="66"/>
      <c r="AX297" s="66"/>
      <c r="AY297" s="66"/>
      <c r="AZ297" s="66"/>
    </row>
    <row r="298" spans="1:52" x14ac:dyDescent="0.25">
      <c r="A298" s="34" t="s">
        <v>1081</v>
      </c>
      <c r="B298" s="34" t="s">
        <v>1082</v>
      </c>
      <c r="C298" s="42">
        <v>6.4807840679227517</v>
      </c>
      <c r="D298" s="42">
        <v>6.3583251151086415</v>
      </c>
      <c r="E298" s="42">
        <v>6.9240617379486631</v>
      </c>
      <c r="F298" s="42">
        <v>6.7195772936923888</v>
      </c>
      <c r="G298" s="42">
        <v>0.76159718144141464</v>
      </c>
      <c r="H298" s="42">
        <v>0</v>
      </c>
      <c r="I298" s="42">
        <v>7.5902999993093632</v>
      </c>
      <c r="J298" s="42">
        <v>0</v>
      </c>
      <c r="K298" s="42">
        <v>7.5902999993093632</v>
      </c>
      <c r="L298" s="42">
        <v>7.5902999993093632</v>
      </c>
      <c r="M298" s="42">
        <v>6.9577749993669151</v>
      </c>
      <c r="N298" s="42">
        <v>3.075674123709363</v>
      </c>
      <c r="O298" s="42">
        <v>3.3403592972167235</v>
      </c>
      <c r="P298" s="42">
        <v>2.1432764305991943</v>
      </c>
      <c r="Q298" s="42">
        <v>1.8211811154365554</v>
      </c>
      <c r="R298" s="42">
        <v>1.9277413903628067</v>
      </c>
      <c r="S298" s="42">
        <v>1.6149574466615668</v>
      </c>
      <c r="T298" s="42">
        <v>0.31626249997122369</v>
      </c>
      <c r="U298" s="42">
        <v>7.5902999993093632</v>
      </c>
      <c r="V298" s="42">
        <v>6.9577749993669151</v>
      </c>
      <c r="W298" s="42">
        <v>3.0756741237093634</v>
      </c>
      <c r="X298" s="42">
        <v>3.3403592972167249</v>
      </c>
      <c r="Y298" s="42">
        <v>2.1432764305991943</v>
      </c>
      <c r="Z298" s="42">
        <v>1.8211811154365554</v>
      </c>
      <c r="AA298" s="42">
        <v>1.9277413903628067</v>
      </c>
      <c r="AB298" s="42">
        <v>1.6149574466615653</v>
      </c>
      <c r="AC298" s="42">
        <v>0.31626249997122374</v>
      </c>
      <c r="AF298" s="66"/>
      <c r="AG298" s="66"/>
      <c r="AH298" s="66"/>
      <c r="AI298" s="66"/>
      <c r="AJ298" s="66"/>
      <c r="AK298" s="66"/>
      <c r="AL298" s="66"/>
      <c r="AM298" s="66"/>
      <c r="AN298" s="66"/>
      <c r="AO298" s="66"/>
      <c r="AP298" s="66"/>
      <c r="AQ298" s="66"/>
      <c r="AR298" s="66"/>
      <c r="AS298" s="66"/>
      <c r="AT298" s="66"/>
      <c r="AU298" s="66"/>
      <c r="AV298" s="66"/>
      <c r="AW298" s="66"/>
      <c r="AX298" s="66"/>
      <c r="AY298" s="66"/>
      <c r="AZ298" s="66"/>
    </row>
    <row r="299" spans="1:52" x14ac:dyDescent="0.25">
      <c r="A299" s="34" t="s">
        <v>1083</v>
      </c>
      <c r="B299" s="34" t="s">
        <v>1084</v>
      </c>
      <c r="C299" s="42">
        <v>5.3656527103173737</v>
      </c>
      <c r="D299" s="42">
        <v>1.9737724038238811</v>
      </c>
      <c r="E299" s="42">
        <v>3.8647356034997875</v>
      </c>
      <c r="F299" s="42">
        <v>4.7962446987943048</v>
      </c>
      <c r="G299" s="42">
        <v>1.2621469147296742</v>
      </c>
      <c r="H299" s="42">
        <v>6.5469258091533487</v>
      </c>
      <c r="I299" s="42">
        <v>6.5469258091533487</v>
      </c>
      <c r="J299" s="42">
        <v>0</v>
      </c>
      <c r="K299" s="42">
        <v>6.5469258091533487</v>
      </c>
      <c r="L299" s="42">
        <v>6.5469258091533487</v>
      </c>
      <c r="M299" s="42">
        <v>3.2734629045766734</v>
      </c>
      <c r="N299" s="42">
        <v>3.5205167086956695</v>
      </c>
      <c r="O299" s="42">
        <v>2.4979317481204859</v>
      </c>
      <c r="P299" s="42">
        <v>2.4855464511546885</v>
      </c>
      <c r="Q299" s="42">
        <v>2.650525824756667</v>
      </c>
      <c r="R299" s="42">
        <v>3.6753571244260619</v>
      </c>
      <c r="S299" s="42">
        <v>3.760999932917882</v>
      </c>
      <c r="T299" s="42">
        <v>3.1370686168859803</v>
      </c>
      <c r="U299" s="42">
        <v>6.5469258091533487</v>
      </c>
      <c r="V299" s="42">
        <v>3.2734629045766734</v>
      </c>
      <c r="W299" s="42">
        <v>3.5205167086956717</v>
      </c>
      <c r="X299" s="42">
        <v>2.4979317481204899</v>
      </c>
      <c r="Y299" s="42">
        <v>2.4855464511546881</v>
      </c>
      <c r="Z299" s="42">
        <v>2.650525824756667</v>
      </c>
      <c r="AA299" s="42">
        <v>3.6753571244260619</v>
      </c>
      <c r="AB299" s="42">
        <v>3.760999932917882</v>
      </c>
      <c r="AC299" s="42">
        <v>3.1370686168859798</v>
      </c>
      <c r="AF299" s="66"/>
      <c r="AG299" s="66"/>
      <c r="AH299" s="66"/>
      <c r="AI299" s="66"/>
      <c r="AJ299" s="66"/>
      <c r="AK299" s="66"/>
      <c r="AL299" s="66"/>
      <c r="AM299" s="66"/>
      <c r="AN299" s="66"/>
      <c r="AO299" s="66"/>
      <c r="AP299" s="66"/>
      <c r="AQ299" s="66"/>
      <c r="AR299" s="66"/>
      <c r="AS299" s="66"/>
      <c r="AT299" s="66"/>
      <c r="AU299" s="66"/>
      <c r="AV299" s="66"/>
      <c r="AW299" s="66"/>
      <c r="AX299" s="66"/>
      <c r="AY299" s="66"/>
      <c r="AZ299" s="66"/>
    </row>
    <row r="300" spans="1:52" x14ac:dyDescent="0.25">
      <c r="A300" s="34" t="s">
        <v>1085</v>
      </c>
      <c r="B300" s="34" t="s">
        <v>1086</v>
      </c>
      <c r="C300" s="42">
        <v>4.6593007595274152</v>
      </c>
      <c r="D300" s="42">
        <v>3.9633587883483101</v>
      </c>
      <c r="E300" s="42">
        <v>4.7281057330492944</v>
      </c>
      <c r="F300" s="42">
        <v>3.0989097344492715</v>
      </c>
      <c r="G300" s="42">
        <v>1.2634248642593995</v>
      </c>
      <c r="H300" s="42">
        <v>5.8673186104611741</v>
      </c>
      <c r="I300" s="42">
        <v>5.8673186104611741</v>
      </c>
      <c r="J300" s="42">
        <v>0</v>
      </c>
      <c r="K300" s="42">
        <v>5.8673186104611741</v>
      </c>
      <c r="L300" s="42">
        <v>5.8673186104611741</v>
      </c>
      <c r="M300" s="42">
        <v>1.7113012613845102</v>
      </c>
      <c r="N300" s="42">
        <v>4.132953989758815</v>
      </c>
      <c r="O300" s="42">
        <v>1.7294851000532949</v>
      </c>
      <c r="P300" s="42">
        <v>4.0351211604619328</v>
      </c>
      <c r="Q300" s="42">
        <v>3.344893358203088</v>
      </c>
      <c r="R300" s="42">
        <v>4.3693037267713182</v>
      </c>
      <c r="S300" s="42">
        <v>2.9960775883205999</v>
      </c>
      <c r="T300" s="42">
        <v>4.1560173490766656</v>
      </c>
      <c r="U300" s="42">
        <v>5.8673186104611741</v>
      </c>
      <c r="V300" s="42">
        <v>1.7113012613845102</v>
      </c>
      <c r="W300" s="42">
        <v>4.132953989758815</v>
      </c>
      <c r="X300" s="42">
        <v>1.7294851000532947</v>
      </c>
      <c r="Y300" s="42">
        <v>4.0351211604619328</v>
      </c>
      <c r="Z300" s="42">
        <v>3.344893358203088</v>
      </c>
      <c r="AA300" s="42">
        <v>4.3693037267713182</v>
      </c>
      <c r="AB300" s="42">
        <v>2.9960775883205986</v>
      </c>
      <c r="AC300" s="42">
        <v>4.1560173490766656</v>
      </c>
      <c r="AF300" s="66"/>
      <c r="AG300" s="66"/>
      <c r="AH300" s="66"/>
      <c r="AI300" s="66"/>
      <c r="AJ300" s="66"/>
      <c r="AK300" s="66"/>
      <c r="AL300" s="66"/>
      <c r="AM300" s="66"/>
      <c r="AN300" s="66"/>
      <c r="AO300" s="66"/>
      <c r="AP300" s="66"/>
      <c r="AQ300" s="66"/>
      <c r="AR300" s="66"/>
      <c r="AS300" s="66"/>
      <c r="AT300" s="66"/>
      <c r="AU300" s="66"/>
      <c r="AV300" s="66"/>
      <c r="AW300" s="66"/>
      <c r="AX300" s="66"/>
      <c r="AY300" s="66"/>
      <c r="AZ300" s="66"/>
    </row>
    <row r="301" spans="1:52" x14ac:dyDescent="0.25">
      <c r="A301" s="34" t="s">
        <v>1087</v>
      </c>
      <c r="B301" s="34" t="s">
        <v>1088</v>
      </c>
      <c r="C301" s="42">
        <v>5.3876332966346965</v>
      </c>
      <c r="D301" s="42">
        <v>3.1582935948377946</v>
      </c>
      <c r="E301" s="42">
        <v>5.6850607073636583</v>
      </c>
      <c r="F301" s="42">
        <v>4.8676750234223229</v>
      </c>
      <c r="G301" s="42">
        <v>0.90169022698109613</v>
      </c>
      <c r="H301" s="42">
        <v>0</v>
      </c>
      <c r="I301" s="42">
        <v>0</v>
      </c>
      <c r="J301" s="42">
        <v>2.3803548551554541</v>
      </c>
      <c r="K301" s="42">
        <v>7.14106456546636</v>
      </c>
      <c r="L301" s="42">
        <v>7.14106456546636</v>
      </c>
      <c r="M301" s="42">
        <v>5.6533427809942021</v>
      </c>
      <c r="N301" s="42">
        <v>5.0943443530820209</v>
      </c>
      <c r="O301" s="42">
        <v>2.9262626835072196</v>
      </c>
      <c r="P301" s="42">
        <v>3.674397042682799</v>
      </c>
      <c r="Q301" s="42">
        <v>2.4881154629878748</v>
      </c>
      <c r="R301" s="42">
        <v>4.0389894008469955</v>
      </c>
      <c r="S301" s="42">
        <v>2.7348757910296717</v>
      </c>
      <c r="T301" s="42">
        <v>1.4877217844721589</v>
      </c>
      <c r="U301" s="42">
        <v>7.14106456546636</v>
      </c>
      <c r="V301" s="42">
        <v>5.6533427809942021</v>
      </c>
      <c r="W301" s="42">
        <v>5.0943443530820227</v>
      </c>
      <c r="X301" s="42">
        <v>2.9262626835072227</v>
      </c>
      <c r="Y301" s="42">
        <v>3.6743970426827981</v>
      </c>
      <c r="Z301" s="42">
        <v>2.4881154629878748</v>
      </c>
      <c r="AA301" s="42">
        <v>4.0389894008469955</v>
      </c>
      <c r="AB301" s="42">
        <v>2.7348757910296695</v>
      </c>
      <c r="AC301" s="42">
        <v>1.4877217844721584</v>
      </c>
      <c r="AF301" s="66"/>
      <c r="AG301" s="66"/>
      <c r="AH301" s="66"/>
      <c r="AI301" s="66"/>
      <c r="AJ301" s="66"/>
      <c r="AK301" s="66"/>
      <c r="AL301" s="66"/>
      <c r="AM301" s="66"/>
      <c r="AN301" s="66"/>
      <c r="AO301" s="66"/>
      <c r="AP301" s="66"/>
      <c r="AQ301" s="66"/>
      <c r="AR301" s="66"/>
      <c r="AS301" s="66"/>
      <c r="AT301" s="66"/>
      <c r="AU301" s="66"/>
      <c r="AV301" s="66"/>
      <c r="AW301" s="66"/>
      <c r="AX301" s="66"/>
      <c r="AY301" s="66"/>
      <c r="AZ301" s="66"/>
    </row>
    <row r="302" spans="1:52" x14ac:dyDescent="0.25">
      <c r="A302" s="34" t="s">
        <v>1089</v>
      </c>
      <c r="B302" s="34" t="s">
        <v>1090</v>
      </c>
      <c r="C302" s="42">
        <v>4.104218560376661</v>
      </c>
      <c r="D302" s="42">
        <v>3.6221985678088515</v>
      </c>
      <c r="E302" s="42">
        <v>4.4414084501313793</v>
      </c>
      <c r="F302" s="42">
        <v>3.8661534082046431</v>
      </c>
      <c r="G302" s="42">
        <v>0.6533124995839904</v>
      </c>
      <c r="H302" s="42">
        <v>0</v>
      </c>
      <c r="I302" s="42">
        <v>5.9741050219690353</v>
      </c>
      <c r="J302" s="42">
        <v>3.9827366813126903</v>
      </c>
      <c r="K302" s="42">
        <v>5.9741050219690353</v>
      </c>
      <c r="L302" s="42">
        <v>5.9741050219690353</v>
      </c>
      <c r="M302" s="42">
        <v>2.4892104258204304</v>
      </c>
      <c r="N302" s="42">
        <v>3.4808689189100823</v>
      </c>
      <c r="O302" s="42">
        <v>2.6743583087326921</v>
      </c>
      <c r="P302" s="42">
        <v>2.6576724816985777</v>
      </c>
      <c r="Q302" s="42">
        <v>4.6720688749012496</v>
      </c>
      <c r="R302" s="42">
        <v>4.190226506502702</v>
      </c>
      <c r="S302" s="42">
        <v>4.0674757596384916</v>
      </c>
      <c r="T302" s="42">
        <v>3.4848945961486035</v>
      </c>
      <c r="U302" s="42">
        <v>5.9741050219690353</v>
      </c>
      <c r="V302" s="42">
        <v>2.4892104258204304</v>
      </c>
      <c r="W302" s="42">
        <v>3.4808689189100832</v>
      </c>
      <c r="X302" s="42">
        <v>2.6743583087326956</v>
      </c>
      <c r="Y302" s="42">
        <v>2.6576724816985773</v>
      </c>
      <c r="Z302" s="42">
        <v>4.6720688749012496</v>
      </c>
      <c r="AA302" s="42">
        <v>4.190226506502702</v>
      </c>
      <c r="AB302" s="42">
        <v>4.0674757596384907</v>
      </c>
      <c r="AC302" s="42">
        <v>3.484894596148604</v>
      </c>
      <c r="AF302" s="66"/>
      <c r="AG302" s="66"/>
      <c r="AH302" s="66"/>
      <c r="AI302" s="66"/>
      <c r="AJ302" s="66"/>
      <c r="AK302" s="66"/>
      <c r="AL302" s="66"/>
      <c r="AM302" s="66"/>
      <c r="AN302" s="66"/>
      <c r="AO302" s="66"/>
      <c r="AP302" s="66"/>
      <c r="AQ302" s="66"/>
      <c r="AR302" s="66"/>
      <c r="AS302" s="66"/>
      <c r="AT302" s="66"/>
      <c r="AU302" s="66"/>
      <c r="AV302" s="66"/>
      <c r="AW302" s="66"/>
      <c r="AX302" s="66"/>
      <c r="AY302" s="66"/>
      <c r="AZ302" s="66"/>
    </row>
    <row r="303" spans="1:52" x14ac:dyDescent="0.25">
      <c r="A303" s="34" t="s">
        <v>1091</v>
      </c>
      <c r="B303" s="34" t="s">
        <v>1092</v>
      </c>
      <c r="C303" s="42">
        <v>4.9384936134361919</v>
      </c>
      <c r="D303" s="42">
        <v>2.4885674975229635</v>
      </c>
      <c r="E303" s="42">
        <v>4.1325651326456612</v>
      </c>
      <c r="F303" s="42">
        <v>5.7181610939285878</v>
      </c>
      <c r="G303" s="42">
        <v>0.53726642140261927</v>
      </c>
      <c r="H303" s="42">
        <v>0</v>
      </c>
      <c r="I303" s="42">
        <v>6.6188238303349216</v>
      </c>
      <c r="J303" s="42">
        <v>4.4125492202232817</v>
      </c>
      <c r="K303" s="42">
        <v>6.6188238303349216</v>
      </c>
      <c r="L303" s="42">
        <v>6.6188238303349216</v>
      </c>
      <c r="M303" s="42">
        <v>5.2399021990151464</v>
      </c>
      <c r="N303" s="42">
        <v>5.7178788076073914</v>
      </c>
      <c r="O303" s="42">
        <v>0.71111330408557072</v>
      </c>
      <c r="P303" s="42">
        <v>3.7916520224107777</v>
      </c>
      <c r="Q303" s="42">
        <v>3.146215369633738</v>
      </c>
      <c r="R303" s="42">
        <v>2.9842388999441503</v>
      </c>
      <c r="S303" s="42">
        <v>2.8165207788659234</v>
      </c>
      <c r="T303" s="42">
        <v>1.2410294681877974</v>
      </c>
      <c r="U303" s="42">
        <v>6.6188238303349216</v>
      </c>
      <c r="V303" s="42">
        <v>5.2399021990151464</v>
      </c>
      <c r="W303" s="42">
        <v>5.7178788076073923</v>
      </c>
      <c r="X303" s="42">
        <v>0.71111330408557127</v>
      </c>
      <c r="Y303" s="42">
        <v>3.7916520224107777</v>
      </c>
      <c r="Z303" s="42">
        <v>3.146215369633738</v>
      </c>
      <c r="AA303" s="42">
        <v>2.9842388999441503</v>
      </c>
      <c r="AB303" s="42">
        <v>2.8165207788659226</v>
      </c>
      <c r="AC303" s="42">
        <v>1.2410294681877971</v>
      </c>
      <c r="AF303" s="66"/>
      <c r="AG303" s="66"/>
      <c r="AH303" s="66"/>
      <c r="AI303" s="66"/>
      <c r="AJ303" s="66"/>
      <c r="AK303" s="66"/>
      <c r="AL303" s="66"/>
      <c r="AM303" s="66"/>
      <c r="AN303" s="66"/>
      <c r="AO303" s="66"/>
      <c r="AP303" s="66"/>
      <c r="AQ303" s="66"/>
      <c r="AR303" s="66"/>
      <c r="AS303" s="66"/>
      <c r="AT303" s="66"/>
      <c r="AU303" s="66"/>
      <c r="AV303" s="66"/>
      <c r="AW303" s="66"/>
      <c r="AX303" s="66"/>
      <c r="AY303" s="66"/>
      <c r="AZ303" s="66"/>
    </row>
    <row r="304" spans="1:52" x14ac:dyDescent="0.25">
      <c r="A304" s="34" t="s">
        <v>1093</v>
      </c>
      <c r="B304" s="34" t="s">
        <v>1094</v>
      </c>
      <c r="C304" s="42">
        <v>3.8277307817302586</v>
      </c>
      <c r="D304" s="42">
        <v>4.009159884936853</v>
      </c>
      <c r="E304" s="42">
        <v>4.6907009897840908</v>
      </c>
      <c r="F304" s="42">
        <v>4.6054225254953751</v>
      </c>
      <c r="G304" s="42">
        <v>0.42607170737510963</v>
      </c>
      <c r="H304" s="42">
        <v>5.9988191181225829</v>
      </c>
      <c r="I304" s="42">
        <v>5.9988191181225829</v>
      </c>
      <c r="J304" s="42">
        <v>3.9992127454150559</v>
      </c>
      <c r="K304" s="42">
        <v>5.9988191181225829</v>
      </c>
      <c r="L304" s="42">
        <v>5.9988191181225829</v>
      </c>
      <c r="M304" s="42">
        <v>4.7490651351803788</v>
      </c>
      <c r="N304" s="42">
        <v>3.6084540876757165</v>
      </c>
      <c r="O304" s="42">
        <v>2.4829822933826913</v>
      </c>
      <c r="P304" s="42">
        <v>3.093153789631331</v>
      </c>
      <c r="Q304" s="42">
        <v>3.1870848216897016</v>
      </c>
      <c r="R304" s="42">
        <v>2.787422942073432</v>
      </c>
      <c r="S304" s="42">
        <v>3.1908612330439281</v>
      </c>
      <c r="T304" s="42">
        <v>1.1247785846479839</v>
      </c>
      <c r="U304" s="42">
        <v>5.9988191181225829</v>
      </c>
      <c r="V304" s="42">
        <v>4.7490651351803788</v>
      </c>
      <c r="W304" s="42">
        <v>3.6084540876757143</v>
      </c>
      <c r="X304" s="42">
        <v>2.4829822933826913</v>
      </c>
      <c r="Y304" s="42">
        <v>3.093153789631331</v>
      </c>
      <c r="Z304" s="42">
        <v>3.1870848216897016</v>
      </c>
      <c r="AA304" s="42">
        <v>2.787422942073432</v>
      </c>
      <c r="AB304" s="42">
        <v>3.1908612330439272</v>
      </c>
      <c r="AC304" s="42">
        <v>1.1247785846479836</v>
      </c>
      <c r="AF304" s="66"/>
      <c r="AG304" s="66"/>
      <c r="AH304" s="66"/>
      <c r="AI304" s="66"/>
      <c r="AJ304" s="66"/>
      <c r="AK304" s="66"/>
      <c r="AL304" s="66"/>
      <c r="AM304" s="66"/>
      <c r="AN304" s="66"/>
      <c r="AO304" s="66"/>
      <c r="AP304" s="66"/>
      <c r="AQ304" s="66"/>
      <c r="AR304" s="66"/>
      <c r="AS304" s="66"/>
      <c r="AT304" s="66"/>
      <c r="AU304" s="66"/>
      <c r="AV304" s="66"/>
      <c r="AW304" s="66"/>
      <c r="AX304" s="66"/>
      <c r="AY304" s="66"/>
      <c r="AZ304" s="66"/>
    </row>
    <row r="305" spans="1:52" x14ac:dyDescent="0.25">
      <c r="A305" s="34" t="s">
        <v>1095</v>
      </c>
      <c r="B305" s="34" t="s">
        <v>1096</v>
      </c>
      <c r="C305" s="42">
        <v>4.337332489027701</v>
      </c>
      <c r="D305" s="42">
        <v>5.7379385030622245</v>
      </c>
      <c r="E305" s="42">
        <v>5.3709276084743598</v>
      </c>
      <c r="F305" s="42">
        <v>4.2030897700248575</v>
      </c>
      <c r="G305" s="42">
        <v>0.79841275318149008</v>
      </c>
      <c r="H305" s="42">
        <v>0</v>
      </c>
      <c r="I305" s="42">
        <v>0</v>
      </c>
      <c r="J305" s="42">
        <v>4.2154292385237015</v>
      </c>
      <c r="K305" s="42">
        <v>6.323143857785551</v>
      </c>
      <c r="L305" s="42">
        <v>6.323143857785551</v>
      </c>
      <c r="M305" s="42">
        <v>3.1615719288927746</v>
      </c>
      <c r="N305" s="42">
        <v>5.2209965905704614</v>
      </c>
      <c r="O305" s="42">
        <v>1.0277286160037133</v>
      </c>
      <c r="P305" s="42">
        <v>5.5660091920921122</v>
      </c>
      <c r="Q305" s="42">
        <v>4.5555261164579495</v>
      </c>
      <c r="R305" s="42">
        <v>3.8730921389002479</v>
      </c>
      <c r="S305" s="42">
        <v>1.7489546840683443</v>
      </c>
      <c r="T305" s="42">
        <v>3.0298397651889104</v>
      </c>
      <c r="U305" s="42">
        <v>6.323143857785551</v>
      </c>
      <c r="V305" s="42">
        <v>3.1615719288927746</v>
      </c>
      <c r="W305" s="42">
        <v>5.2209965905704614</v>
      </c>
      <c r="X305" s="42">
        <v>1.0277286160037122</v>
      </c>
      <c r="Y305" s="42">
        <v>5.5660091920921122</v>
      </c>
      <c r="Z305" s="42">
        <v>4.5555261164579495</v>
      </c>
      <c r="AA305" s="42">
        <v>3.8730921389002479</v>
      </c>
      <c r="AB305" s="42">
        <v>1.7489546840683436</v>
      </c>
      <c r="AC305" s="42">
        <v>3.02983976518891</v>
      </c>
      <c r="AF305" s="66"/>
      <c r="AG305" s="66"/>
      <c r="AH305" s="66"/>
      <c r="AI305" s="66"/>
      <c r="AJ305" s="66"/>
      <c r="AK305" s="66"/>
      <c r="AL305" s="66"/>
      <c r="AM305" s="66"/>
      <c r="AN305" s="66"/>
      <c r="AO305" s="66"/>
      <c r="AP305" s="66"/>
      <c r="AQ305" s="66"/>
      <c r="AR305" s="66"/>
      <c r="AS305" s="66"/>
      <c r="AT305" s="66"/>
      <c r="AU305" s="66"/>
      <c r="AV305" s="66"/>
      <c r="AW305" s="66"/>
      <c r="AX305" s="66"/>
      <c r="AY305" s="66"/>
      <c r="AZ305" s="66"/>
    </row>
    <row r="306" spans="1:52" x14ac:dyDescent="0.25">
      <c r="A306" s="34" t="s">
        <v>1097</v>
      </c>
      <c r="B306" s="34" t="s">
        <v>1098</v>
      </c>
      <c r="C306" s="42">
        <v>3.4468565123324768</v>
      </c>
      <c r="D306" s="42">
        <v>0.97736751151896439</v>
      </c>
      <c r="E306" s="42">
        <v>4.3937261478153431</v>
      </c>
      <c r="F306" s="42">
        <v>2.5770308596300704</v>
      </c>
      <c r="G306" s="42">
        <v>1.0642735367623983</v>
      </c>
      <c r="H306" s="42">
        <v>5.3034304893722082</v>
      </c>
      <c r="I306" s="42">
        <v>5.3034304893722082</v>
      </c>
      <c r="J306" s="42">
        <v>3.5356203262481389</v>
      </c>
      <c r="K306" s="42">
        <v>5.3034304893722082</v>
      </c>
      <c r="L306" s="42">
        <v>5.3034304893722082</v>
      </c>
      <c r="M306" s="42">
        <v>0.44195254078101764</v>
      </c>
      <c r="N306" s="42">
        <v>3.7214548177894837</v>
      </c>
      <c r="O306" s="42">
        <v>3.9702678663550932</v>
      </c>
      <c r="P306" s="42">
        <v>4.2206437746566552</v>
      </c>
      <c r="Q306" s="42">
        <v>3.6365155546366266</v>
      </c>
      <c r="R306" s="42">
        <v>5.3034304893722082</v>
      </c>
      <c r="S306" s="42">
        <v>2.2567789316477476</v>
      </c>
      <c r="T306" s="42">
        <v>5.1929423541769539</v>
      </c>
      <c r="U306" s="42">
        <v>5.3034304893722082</v>
      </c>
      <c r="V306" s="42">
        <v>0.44195254078101764</v>
      </c>
      <c r="W306" s="42">
        <v>3.7214548177894833</v>
      </c>
      <c r="X306" s="42">
        <v>3.9702678663550923</v>
      </c>
      <c r="Y306" s="42">
        <v>4.2206437746566543</v>
      </c>
      <c r="Z306" s="42">
        <v>3.6365155546366266</v>
      </c>
      <c r="AA306" s="42">
        <v>5.3034304893722082</v>
      </c>
      <c r="AB306" s="42">
        <v>2.2567789316477471</v>
      </c>
      <c r="AC306" s="42">
        <v>5.1929423541769539</v>
      </c>
      <c r="AF306" s="66"/>
      <c r="AG306" s="66"/>
      <c r="AH306" s="66"/>
      <c r="AI306" s="66"/>
      <c r="AJ306" s="66"/>
      <c r="AK306" s="66"/>
      <c r="AL306" s="66"/>
      <c r="AM306" s="66"/>
      <c r="AN306" s="66"/>
      <c r="AO306" s="66"/>
      <c r="AP306" s="66"/>
      <c r="AQ306" s="66"/>
      <c r="AR306" s="66"/>
      <c r="AS306" s="66"/>
      <c r="AT306" s="66"/>
      <c r="AU306" s="66"/>
      <c r="AV306" s="66"/>
      <c r="AW306" s="66"/>
      <c r="AX306" s="66"/>
      <c r="AY306" s="66"/>
      <c r="AZ306" s="66"/>
    </row>
    <row r="307" spans="1:52" x14ac:dyDescent="0.25">
      <c r="A307" s="34" t="s">
        <v>1099</v>
      </c>
      <c r="B307" s="34" t="s">
        <v>1100</v>
      </c>
      <c r="C307" s="42">
        <v>4.8060198827722971</v>
      </c>
      <c r="D307" s="42">
        <v>4.4254747609761154</v>
      </c>
      <c r="E307" s="42">
        <v>4.980234692366805</v>
      </c>
      <c r="F307" s="42">
        <v>4.726944574812471</v>
      </c>
      <c r="G307" s="42">
        <v>0.92656039091709508</v>
      </c>
      <c r="H307" s="42">
        <v>0</v>
      </c>
      <c r="I307" s="42">
        <v>5.7472662010032352</v>
      </c>
      <c r="J307" s="42">
        <v>5.7472662010032352</v>
      </c>
      <c r="K307" s="42">
        <v>5.7472662010032352</v>
      </c>
      <c r="L307" s="42">
        <v>5.7472662010032352</v>
      </c>
      <c r="M307" s="42">
        <v>2.155224825376215</v>
      </c>
      <c r="N307" s="42">
        <v>4.2110472479048848</v>
      </c>
      <c r="O307" s="42">
        <v>0.93412866627876379</v>
      </c>
      <c r="P307" s="42">
        <v>2.9494494250311565</v>
      </c>
      <c r="Q307" s="42">
        <v>4.4677212440458458</v>
      </c>
      <c r="R307" s="42">
        <v>3.5963069677605009</v>
      </c>
      <c r="S307" s="42">
        <v>3.9130323070660324</v>
      </c>
      <c r="T307" s="42">
        <v>3.4723066631061217</v>
      </c>
      <c r="U307" s="42">
        <v>5.7472662010032352</v>
      </c>
      <c r="V307" s="42">
        <v>2.155224825376215</v>
      </c>
      <c r="W307" s="42">
        <v>4.2110472479048857</v>
      </c>
      <c r="X307" s="42">
        <v>0.93412866627876279</v>
      </c>
      <c r="Y307" s="42">
        <v>2.9494494250311556</v>
      </c>
      <c r="Z307" s="42">
        <v>4.4677212440458458</v>
      </c>
      <c r="AA307" s="42">
        <v>3.5963069677605009</v>
      </c>
      <c r="AB307" s="42">
        <v>3.913032307066032</v>
      </c>
      <c r="AC307" s="42">
        <v>3.4723066631061212</v>
      </c>
      <c r="AF307" s="66"/>
      <c r="AG307" s="66"/>
      <c r="AH307" s="66"/>
      <c r="AI307" s="66"/>
      <c r="AJ307" s="66"/>
      <c r="AK307" s="66"/>
      <c r="AL307" s="66"/>
      <c r="AM307" s="66"/>
      <c r="AN307" s="66"/>
      <c r="AO307" s="66"/>
      <c r="AP307" s="66"/>
      <c r="AQ307" s="66"/>
      <c r="AR307" s="66"/>
      <c r="AS307" s="66"/>
      <c r="AT307" s="66"/>
      <c r="AU307" s="66"/>
      <c r="AV307" s="66"/>
      <c r="AW307" s="66"/>
      <c r="AX307" s="66"/>
      <c r="AY307" s="66"/>
      <c r="AZ307" s="66"/>
    </row>
    <row r="308" spans="1:52" x14ac:dyDescent="0.25">
      <c r="A308" s="34" t="s">
        <v>1101</v>
      </c>
      <c r="B308" s="34" t="s">
        <v>1102</v>
      </c>
      <c r="C308" s="42">
        <v>3.4681117123189042</v>
      </c>
      <c r="D308" s="42">
        <v>3.7736615292228768</v>
      </c>
      <c r="E308" s="42">
        <v>3.8823678426272843</v>
      </c>
      <c r="F308" s="42">
        <v>2.9313830689602067</v>
      </c>
      <c r="G308" s="42">
        <v>0.69599629779204653</v>
      </c>
      <c r="H308" s="42">
        <v>5.8795115823003856</v>
      </c>
      <c r="I308" s="42">
        <v>0</v>
      </c>
      <c r="J308" s="42">
        <v>5.8795115823003856</v>
      </c>
      <c r="K308" s="42">
        <v>5.8795115823003856</v>
      </c>
      <c r="L308" s="42">
        <v>5.8795115823003856</v>
      </c>
      <c r="M308" s="42">
        <v>2.9397557911501919</v>
      </c>
      <c r="N308" s="42">
        <v>4.2181401603475823</v>
      </c>
      <c r="O308" s="42">
        <v>1.2795631267265257</v>
      </c>
      <c r="P308" s="42">
        <v>4.6098998267393778</v>
      </c>
      <c r="Q308" s="42">
        <v>4.4279328941560543</v>
      </c>
      <c r="R308" s="42">
        <v>3.760139661616738</v>
      </c>
      <c r="S308" s="42">
        <v>3.6277837422704522</v>
      </c>
      <c r="T308" s="42">
        <v>3.0622456157814506</v>
      </c>
      <c r="U308" s="42">
        <v>5.8795115823003856</v>
      </c>
      <c r="V308" s="42">
        <v>2.9397557911501919</v>
      </c>
      <c r="W308" s="42">
        <v>4.2181401603475841</v>
      </c>
      <c r="X308" s="42">
        <v>1.2795631267265291</v>
      </c>
      <c r="Y308" s="42">
        <v>4.6098998267393769</v>
      </c>
      <c r="Z308" s="42">
        <v>4.4279328941560543</v>
      </c>
      <c r="AA308" s="42">
        <v>3.760139661616738</v>
      </c>
      <c r="AB308" s="42">
        <v>3.6277837422704504</v>
      </c>
      <c r="AC308" s="42">
        <v>3.0622456157814497</v>
      </c>
      <c r="AF308" s="66"/>
      <c r="AG308" s="66"/>
      <c r="AH308" s="66"/>
      <c r="AI308" s="66"/>
      <c r="AJ308" s="66"/>
      <c r="AK308" s="66"/>
      <c r="AL308" s="66"/>
      <c r="AM308" s="66"/>
      <c r="AN308" s="66"/>
      <c r="AO308" s="66"/>
      <c r="AP308" s="66"/>
      <c r="AQ308" s="66"/>
      <c r="AR308" s="66"/>
      <c r="AS308" s="66"/>
      <c r="AT308" s="66"/>
      <c r="AU308" s="66"/>
      <c r="AV308" s="66"/>
      <c r="AW308" s="66"/>
      <c r="AX308" s="66"/>
      <c r="AY308" s="66"/>
      <c r="AZ308" s="66"/>
    </row>
    <row r="309" spans="1:52" x14ac:dyDescent="0.25">
      <c r="A309" s="34" t="s">
        <v>1103</v>
      </c>
      <c r="B309" s="34" t="s">
        <v>1104</v>
      </c>
      <c r="C309" s="42">
        <v>3.828127257161428</v>
      </c>
      <c r="D309" s="42">
        <v>4.4109316687676783</v>
      </c>
      <c r="E309" s="42">
        <v>5.4705597374065311</v>
      </c>
      <c r="F309" s="42">
        <v>3.0511455612841911</v>
      </c>
      <c r="G309" s="42">
        <v>2.1004992521630097</v>
      </c>
      <c r="H309" s="42">
        <v>0</v>
      </c>
      <c r="I309" s="42">
        <v>0</v>
      </c>
      <c r="J309" s="42">
        <v>5.7682440763733451</v>
      </c>
      <c r="K309" s="42">
        <v>5.7682440763733451</v>
      </c>
      <c r="L309" s="42">
        <v>5.7682440763733451</v>
      </c>
      <c r="M309" s="42">
        <v>2.6437785350044494</v>
      </c>
      <c r="N309" s="42">
        <v>4.6850787466680224</v>
      </c>
      <c r="O309" s="42">
        <v>3.4561793019592368</v>
      </c>
      <c r="P309" s="42">
        <v>4.4617847902349359</v>
      </c>
      <c r="Q309" s="42">
        <v>4.1818603780853811</v>
      </c>
      <c r="R309" s="42">
        <v>4.1530031570747754</v>
      </c>
      <c r="S309" s="42">
        <v>2.0863861552839769</v>
      </c>
      <c r="T309" s="42">
        <v>3.3648090445511181</v>
      </c>
      <c r="U309" s="42">
        <v>5.7682440763733451</v>
      </c>
      <c r="V309" s="42">
        <v>2.6437785350044494</v>
      </c>
      <c r="W309" s="42">
        <v>4.6850787466680215</v>
      </c>
      <c r="X309" s="42">
        <v>3.4561793019592377</v>
      </c>
      <c r="Y309" s="42">
        <v>4.4617847902349359</v>
      </c>
      <c r="Z309" s="42">
        <v>4.1818603780853811</v>
      </c>
      <c r="AA309" s="42">
        <v>4.1530031570747754</v>
      </c>
      <c r="AB309" s="42">
        <v>2.0863861552839764</v>
      </c>
      <c r="AC309" s="42">
        <v>3.3648090445511181</v>
      </c>
      <c r="AF309" s="66"/>
      <c r="AG309" s="66"/>
      <c r="AH309" s="66"/>
      <c r="AI309" s="66"/>
      <c r="AJ309" s="66"/>
      <c r="AK309" s="66"/>
      <c r="AL309" s="66"/>
      <c r="AM309" s="66"/>
      <c r="AN309" s="66"/>
      <c r="AO309" s="66"/>
      <c r="AP309" s="66"/>
      <c r="AQ309" s="66"/>
      <c r="AR309" s="66"/>
      <c r="AS309" s="66"/>
      <c r="AT309" s="66"/>
      <c r="AU309" s="66"/>
      <c r="AV309" s="66"/>
      <c r="AW309" s="66"/>
      <c r="AX309" s="66"/>
      <c r="AY309" s="66"/>
      <c r="AZ309" s="66"/>
    </row>
    <row r="310" spans="1:52" x14ac:dyDescent="0.25">
      <c r="A310" s="34" t="s">
        <v>1105</v>
      </c>
      <c r="B310" s="34" t="s">
        <v>1106</v>
      </c>
      <c r="C310" s="42">
        <v>5.1705274598998505</v>
      </c>
      <c r="D310" s="42">
        <v>3.8270101561995493</v>
      </c>
      <c r="E310" s="42">
        <v>4.8341765754807131</v>
      </c>
      <c r="F310" s="42">
        <v>4.7179552518823611</v>
      </c>
      <c r="G310" s="42">
        <v>0.60548827805594452</v>
      </c>
      <c r="H310" s="42">
        <v>0</v>
      </c>
      <c r="I310" s="42">
        <v>6.7983304131091042</v>
      </c>
      <c r="J310" s="42">
        <v>6.7983304131091042</v>
      </c>
      <c r="K310" s="42">
        <v>6.7983304131091042</v>
      </c>
      <c r="L310" s="42">
        <v>0</v>
      </c>
      <c r="M310" s="42">
        <v>3.9656927409803102</v>
      </c>
      <c r="N310" s="42">
        <v>4.5871932976144993</v>
      </c>
      <c r="O310" s="42">
        <v>3.0011913187348007</v>
      </c>
      <c r="P310" s="42">
        <v>3.8208990036605623</v>
      </c>
      <c r="Q310" s="42">
        <v>4.1570389041840956</v>
      </c>
      <c r="R310" s="42">
        <v>3.5209127441193298</v>
      </c>
      <c r="S310" s="42">
        <v>4.3393598381547491</v>
      </c>
      <c r="T310" s="42">
        <v>2.832637672128794</v>
      </c>
      <c r="U310" s="42">
        <v>0</v>
      </c>
      <c r="V310" s="42">
        <v>3.9656927409803102</v>
      </c>
      <c r="W310" s="42">
        <v>4.5871932976144985</v>
      </c>
      <c r="X310" s="42">
        <v>3.0011913187348034</v>
      </c>
      <c r="Y310" s="42">
        <v>3.8208990036605623</v>
      </c>
      <c r="Z310" s="42">
        <v>4.1570389041840956</v>
      </c>
      <c r="AA310" s="42">
        <v>3.5209127441193298</v>
      </c>
      <c r="AB310" s="42">
        <v>4.3393598381547465</v>
      </c>
      <c r="AC310" s="42">
        <v>2.8326376721287936</v>
      </c>
      <c r="AF310" s="66"/>
      <c r="AG310" s="66"/>
      <c r="AH310" s="66"/>
      <c r="AI310" s="66"/>
      <c r="AJ310" s="66"/>
      <c r="AK310" s="66"/>
      <c r="AL310" s="66"/>
      <c r="AM310" s="66"/>
      <c r="AN310" s="66"/>
      <c r="AO310" s="66"/>
      <c r="AP310" s="66"/>
      <c r="AQ310" s="66"/>
      <c r="AR310" s="66"/>
      <c r="AS310" s="66"/>
      <c r="AT310" s="66"/>
      <c r="AU310" s="66"/>
      <c r="AV310" s="66"/>
      <c r="AW310" s="66"/>
      <c r="AX310" s="66"/>
      <c r="AY310" s="66"/>
      <c r="AZ310" s="66"/>
    </row>
    <row r="311" spans="1:52" x14ac:dyDescent="0.25">
      <c r="A311" s="34" t="s">
        <v>1107</v>
      </c>
      <c r="B311" s="34" t="s">
        <v>1108</v>
      </c>
      <c r="C311" s="42">
        <v>3.4772751856949617</v>
      </c>
      <c r="D311" s="42">
        <v>2.9168701320189503</v>
      </c>
      <c r="E311" s="42">
        <v>3.9190551289773881</v>
      </c>
      <c r="F311" s="42">
        <v>2.4654588091106713</v>
      </c>
      <c r="G311" s="42">
        <v>1.4330112582078831</v>
      </c>
      <c r="H311" s="42">
        <v>5.47879735357927</v>
      </c>
      <c r="I311" s="42">
        <v>5.47879735357927</v>
      </c>
      <c r="J311" s="42">
        <v>1.8262657845264239</v>
      </c>
      <c r="K311" s="42">
        <v>5.47879735357927</v>
      </c>
      <c r="L311" s="42">
        <v>5.47879735357927</v>
      </c>
      <c r="M311" s="42">
        <v>3.4242483459870439</v>
      </c>
      <c r="N311" s="42">
        <v>5.47879735357927</v>
      </c>
      <c r="O311" s="42">
        <v>2.2903787834866458</v>
      </c>
      <c r="P311" s="42">
        <v>3.9102497686552096</v>
      </c>
      <c r="Q311" s="42">
        <v>4.3538058193762508</v>
      </c>
      <c r="R311" s="42">
        <v>4.906886884760902</v>
      </c>
      <c r="S311" s="42">
        <v>1.8651225033461347</v>
      </c>
      <c r="T311" s="42">
        <v>2.0545490075922261</v>
      </c>
      <c r="U311" s="42">
        <v>5.47879735357927</v>
      </c>
      <c r="V311" s="42">
        <v>3.4242483459870439</v>
      </c>
      <c r="W311" s="42">
        <v>5.47879735357927</v>
      </c>
      <c r="X311" s="42">
        <v>2.2903787834866485</v>
      </c>
      <c r="Y311" s="42">
        <v>3.9102497686552096</v>
      </c>
      <c r="Z311" s="42">
        <v>4.3538058193762508</v>
      </c>
      <c r="AA311" s="42">
        <v>4.906886884760902</v>
      </c>
      <c r="AB311" s="42">
        <v>1.8651225033461352</v>
      </c>
      <c r="AC311" s="42">
        <v>2.0545490075922261</v>
      </c>
      <c r="AF311" s="66"/>
      <c r="AG311" s="66"/>
      <c r="AH311" s="66"/>
      <c r="AI311" s="66"/>
      <c r="AJ311" s="66"/>
      <c r="AK311" s="66"/>
      <c r="AL311" s="66"/>
      <c r="AM311" s="66"/>
      <c r="AN311" s="66"/>
      <c r="AO311" s="66"/>
      <c r="AP311" s="66"/>
      <c r="AQ311" s="66"/>
      <c r="AR311" s="66"/>
      <c r="AS311" s="66"/>
      <c r="AT311" s="66"/>
      <c r="AU311" s="66"/>
      <c r="AV311" s="66"/>
      <c r="AW311" s="66"/>
      <c r="AX311" s="66"/>
      <c r="AY311" s="66"/>
      <c r="AZ311" s="66"/>
    </row>
    <row r="312" spans="1:52" x14ac:dyDescent="0.25">
      <c r="A312" s="34" t="s">
        <v>1109</v>
      </c>
      <c r="B312" s="34" t="s">
        <v>1110</v>
      </c>
      <c r="C312" s="42">
        <v>4.5285120994641295</v>
      </c>
      <c r="D312" s="42">
        <v>1.8669658144402961</v>
      </c>
      <c r="E312" s="42">
        <v>5.7706583358637191</v>
      </c>
      <c r="F312" s="42">
        <v>3.6592204745433508</v>
      </c>
      <c r="G312" s="42">
        <v>2.6306145589229386</v>
      </c>
      <c r="H312" s="42">
        <v>0</v>
      </c>
      <c r="I312" s="42">
        <v>5.9222211009254755</v>
      </c>
      <c r="J312" s="42">
        <v>1.9740737003084925</v>
      </c>
      <c r="K312" s="42">
        <v>5.9222211009254755</v>
      </c>
      <c r="L312" s="42">
        <v>5.9222211009254755</v>
      </c>
      <c r="M312" s="42">
        <v>2.9611105504627369</v>
      </c>
      <c r="N312" s="42">
        <v>4.2993303230438347</v>
      </c>
      <c r="O312" s="42">
        <v>2.0515683290396129</v>
      </c>
      <c r="P312" s="42">
        <v>3.5784926852568226</v>
      </c>
      <c r="Q312" s="42">
        <v>3.7400477963160723</v>
      </c>
      <c r="R312" s="42">
        <v>4.8128680580782985</v>
      </c>
      <c r="S312" s="42">
        <v>3.9061458325253144</v>
      </c>
      <c r="T312" s="42">
        <v>2.5909717316548964</v>
      </c>
      <c r="U312" s="42">
        <v>5.9222211009254755</v>
      </c>
      <c r="V312" s="42">
        <v>2.9611105504627369</v>
      </c>
      <c r="W312" s="42">
        <v>4.2993303230438338</v>
      </c>
      <c r="X312" s="42">
        <v>2.0515683290396116</v>
      </c>
      <c r="Y312" s="42">
        <v>3.5784926852568226</v>
      </c>
      <c r="Z312" s="42">
        <v>3.7400477963160723</v>
      </c>
      <c r="AA312" s="42">
        <v>4.8128680580782985</v>
      </c>
      <c r="AB312" s="42">
        <v>3.906145832525314</v>
      </c>
      <c r="AC312" s="42">
        <v>2.5909717316548964</v>
      </c>
      <c r="AF312" s="66"/>
      <c r="AG312" s="66"/>
      <c r="AH312" s="66"/>
      <c r="AI312" s="66"/>
      <c r="AJ312" s="66"/>
      <c r="AK312" s="66"/>
      <c r="AL312" s="66"/>
      <c r="AM312" s="66"/>
      <c r="AN312" s="66"/>
      <c r="AO312" s="66"/>
      <c r="AP312" s="66"/>
      <c r="AQ312" s="66"/>
      <c r="AR312" s="66"/>
      <c r="AS312" s="66"/>
      <c r="AT312" s="66"/>
      <c r="AU312" s="66"/>
      <c r="AV312" s="66"/>
      <c r="AW312" s="66"/>
      <c r="AX312" s="66"/>
      <c r="AY312" s="66"/>
      <c r="AZ312" s="66"/>
    </row>
    <row r="313" spans="1:52" x14ac:dyDescent="0.25">
      <c r="A313" s="34" t="s">
        <v>1111</v>
      </c>
      <c r="B313" s="34" t="s">
        <v>1112</v>
      </c>
      <c r="C313" s="42">
        <v>3.9601126705845711</v>
      </c>
      <c r="D313" s="42">
        <v>4.0790066972257089</v>
      </c>
      <c r="E313" s="42">
        <v>5.1972666623653092</v>
      </c>
      <c r="F313" s="42">
        <v>3.3048695035939395</v>
      </c>
      <c r="G313" s="42">
        <v>0.21904800883787187</v>
      </c>
      <c r="H313" s="42">
        <v>0</v>
      </c>
      <c r="I313" s="42">
        <v>5.7145759952705069</v>
      </c>
      <c r="J313" s="42">
        <v>5.7145759952705069</v>
      </c>
      <c r="K313" s="42">
        <v>5.7145759952705069</v>
      </c>
      <c r="L313" s="42">
        <v>5.7145759952705069</v>
      </c>
      <c r="M313" s="42">
        <v>2.1429659982264417</v>
      </c>
      <c r="N313" s="42">
        <v>4.6183837446054117</v>
      </c>
      <c r="O313" s="42">
        <v>2.2275826538037888</v>
      </c>
      <c r="P313" s="42">
        <v>3.1460708597964677</v>
      </c>
      <c r="Q313" s="42">
        <v>3.6403281198651252</v>
      </c>
      <c r="R313" s="42">
        <v>3.7334646082872442</v>
      </c>
      <c r="S313" s="42">
        <v>4.1339485923233452</v>
      </c>
      <c r="T313" s="42">
        <v>3.6906636636122023</v>
      </c>
      <c r="U313" s="42">
        <v>5.7145759952705069</v>
      </c>
      <c r="V313" s="42">
        <v>2.1429659982264417</v>
      </c>
      <c r="W313" s="42">
        <v>4.6183837446054117</v>
      </c>
      <c r="X313" s="42">
        <v>2.2275826538037924</v>
      </c>
      <c r="Y313" s="42">
        <v>3.1460708597964677</v>
      </c>
      <c r="Z313" s="42">
        <v>3.6403281198651252</v>
      </c>
      <c r="AA313" s="42">
        <v>3.7334646082872442</v>
      </c>
      <c r="AB313" s="42">
        <v>4.1339485923233443</v>
      </c>
      <c r="AC313" s="42">
        <v>3.6906636636122023</v>
      </c>
      <c r="AF313" s="66"/>
      <c r="AG313" s="66"/>
      <c r="AH313" s="66"/>
      <c r="AI313" s="66"/>
      <c r="AJ313" s="66"/>
      <c r="AK313" s="66"/>
      <c r="AL313" s="66"/>
      <c r="AM313" s="66"/>
      <c r="AN313" s="66"/>
      <c r="AO313" s="66"/>
      <c r="AP313" s="66"/>
      <c r="AQ313" s="66"/>
      <c r="AR313" s="66"/>
      <c r="AS313" s="66"/>
      <c r="AT313" s="66"/>
      <c r="AU313" s="66"/>
      <c r="AV313" s="66"/>
      <c r="AW313" s="66"/>
      <c r="AX313" s="66"/>
      <c r="AY313" s="66"/>
      <c r="AZ313" s="66"/>
    </row>
    <row r="314" spans="1:52" x14ac:dyDescent="0.25">
      <c r="A314" s="34" t="s">
        <v>1113</v>
      </c>
      <c r="B314" s="34" t="s">
        <v>1114</v>
      </c>
      <c r="C314" s="42">
        <v>3.3335775897848916</v>
      </c>
      <c r="D314" s="42">
        <v>3.5184478205283445</v>
      </c>
      <c r="E314" s="42">
        <v>5.2332630463176768</v>
      </c>
      <c r="F314" s="42">
        <v>4.391027152542609</v>
      </c>
      <c r="G314" s="42">
        <v>0.85112076216959642</v>
      </c>
      <c r="H314" s="42">
        <v>5.6762715492062359</v>
      </c>
      <c r="I314" s="42">
        <v>5.6762715492062359</v>
      </c>
      <c r="J314" s="42">
        <v>1.8920905164020791</v>
      </c>
      <c r="K314" s="42">
        <v>5.6762715492062359</v>
      </c>
      <c r="L314" s="42">
        <v>5.6762715492062359</v>
      </c>
      <c r="M314" s="42">
        <v>2.6016244600528573</v>
      </c>
      <c r="N314" s="42">
        <v>4.526227313495542</v>
      </c>
      <c r="O314" s="42">
        <v>1.3877936638899517</v>
      </c>
      <c r="P314" s="42">
        <v>3.4774939216352099</v>
      </c>
      <c r="Q314" s="42">
        <v>4.2601863429935891</v>
      </c>
      <c r="R314" s="42">
        <v>3.8497754368395483</v>
      </c>
      <c r="S314" s="42">
        <v>3.1400651123268544</v>
      </c>
      <c r="T314" s="42">
        <v>2.9563914318782478</v>
      </c>
      <c r="U314" s="42">
        <v>5.6762715492062359</v>
      </c>
      <c r="V314" s="42">
        <v>2.6016244600528573</v>
      </c>
      <c r="W314" s="42">
        <v>4.5262273134955402</v>
      </c>
      <c r="X314" s="42">
        <v>1.3877936638899535</v>
      </c>
      <c r="Y314" s="42">
        <v>3.477493921635209</v>
      </c>
      <c r="Z314" s="42">
        <v>4.2601863429935891</v>
      </c>
      <c r="AA314" s="42">
        <v>3.8497754368395483</v>
      </c>
      <c r="AB314" s="42">
        <v>3.1400651123268535</v>
      </c>
      <c r="AC314" s="42">
        <v>2.9563914318782469</v>
      </c>
      <c r="AF314" s="66"/>
      <c r="AG314" s="66"/>
      <c r="AH314" s="66"/>
      <c r="AI314" s="66"/>
      <c r="AJ314" s="66"/>
      <c r="AK314" s="66"/>
      <c r="AL314" s="66"/>
      <c r="AM314" s="66"/>
      <c r="AN314" s="66"/>
      <c r="AO314" s="66"/>
      <c r="AP314" s="66"/>
      <c r="AQ314" s="66"/>
      <c r="AR314" s="66"/>
      <c r="AS314" s="66"/>
      <c r="AT314" s="66"/>
      <c r="AU314" s="66"/>
      <c r="AV314" s="66"/>
      <c r="AW314" s="66"/>
      <c r="AX314" s="66"/>
      <c r="AY314" s="66"/>
      <c r="AZ314" s="66"/>
    </row>
    <row r="315" spans="1:52" x14ac:dyDescent="0.25">
      <c r="A315" s="34" t="s">
        <v>1115</v>
      </c>
      <c r="B315" s="34" t="s">
        <v>1116</v>
      </c>
      <c r="C315" s="42">
        <v>4.3289162727701438</v>
      </c>
      <c r="D315" s="42">
        <v>4.4970554642005807</v>
      </c>
      <c r="E315" s="42">
        <v>4.8697221744477641</v>
      </c>
      <c r="F315" s="42">
        <v>4.555319905314045</v>
      </c>
      <c r="G315" s="42">
        <v>9.8579487566839985E-2</v>
      </c>
      <c r="H315" s="42">
        <v>5.4650003419864781</v>
      </c>
      <c r="I315" s="42">
        <v>5.4650003419864781</v>
      </c>
      <c r="J315" s="42">
        <v>5.4650003419864781</v>
      </c>
      <c r="K315" s="42">
        <v>5.4650003419864781</v>
      </c>
      <c r="L315" s="42">
        <v>5.4650003419864781</v>
      </c>
      <c r="M315" s="42">
        <v>2.0493751282449311</v>
      </c>
      <c r="N315" s="42">
        <v>4.5934481760362553</v>
      </c>
      <c r="O315" s="42">
        <v>1.381305182857463</v>
      </c>
      <c r="P315" s="42">
        <v>3.1728205205606788</v>
      </c>
      <c r="Q315" s="42">
        <v>2.6171917563401697</v>
      </c>
      <c r="R315" s="42">
        <v>3.5934392212295694</v>
      </c>
      <c r="S315" s="42">
        <v>3.7208512966716447</v>
      </c>
      <c r="T315" s="42">
        <v>3.3017710399501645</v>
      </c>
      <c r="U315" s="42">
        <v>5.4650003419864781</v>
      </c>
      <c r="V315" s="42">
        <v>2.0493751282449311</v>
      </c>
      <c r="W315" s="42">
        <v>4.5934481760362562</v>
      </c>
      <c r="X315" s="42">
        <v>1.381305182857465</v>
      </c>
      <c r="Y315" s="42">
        <v>3.1728205205606788</v>
      </c>
      <c r="Z315" s="42">
        <v>2.6171917563401697</v>
      </c>
      <c r="AA315" s="42">
        <v>3.5934392212295694</v>
      </c>
      <c r="AB315" s="42">
        <v>3.7208512966716443</v>
      </c>
      <c r="AC315" s="42">
        <v>3.3017710399501641</v>
      </c>
      <c r="AF315" s="66"/>
      <c r="AG315" s="66"/>
      <c r="AH315" s="66"/>
      <c r="AI315" s="66"/>
      <c r="AJ315" s="66"/>
      <c r="AK315" s="66"/>
      <c r="AL315" s="66"/>
      <c r="AM315" s="66"/>
      <c r="AN315" s="66"/>
      <c r="AO315" s="66"/>
      <c r="AP315" s="66"/>
      <c r="AQ315" s="66"/>
      <c r="AR315" s="66"/>
      <c r="AS315" s="66"/>
      <c r="AT315" s="66"/>
      <c r="AU315" s="66"/>
      <c r="AV315" s="66"/>
      <c r="AW315" s="66"/>
      <c r="AX315" s="66"/>
      <c r="AY315" s="66"/>
      <c r="AZ315" s="66"/>
    </row>
    <row r="316" spans="1:52" x14ac:dyDescent="0.25">
      <c r="A316" s="34" t="s">
        <v>1117</v>
      </c>
      <c r="B316" s="34" t="s">
        <v>1118</v>
      </c>
      <c r="C316" s="42">
        <v>6.4342760876925302</v>
      </c>
      <c r="D316" s="42">
        <v>3.5288051016889876</v>
      </c>
      <c r="E316" s="42">
        <v>5.7265504892727179</v>
      </c>
      <c r="F316" s="42">
        <v>5.8898527046452624</v>
      </c>
      <c r="G316" s="42">
        <v>0.3120448410395642</v>
      </c>
      <c r="H316" s="42">
        <v>0</v>
      </c>
      <c r="I316" s="42">
        <v>0</v>
      </c>
      <c r="J316" s="42">
        <v>2.3656732820691495</v>
      </c>
      <c r="K316" s="42">
        <v>7.0970198462074459</v>
      </c>
      <c r="L316" s="42">
        <v>7.0970198462074459</v>
      </c>
      <c r="M316" s="42">
        <v>4.7313465641382964</v>
      </c>
      <c r="N316" s="42">
        <v>4.2562989643696936</v>
      </c>
      <c r="O316" s="42">
        <v>1.4027856032104231</v>
      </c>
      <c r="P316" s="42">
        <v>3.2983714208797967</v>
      </c>
      <c r="Q316" s="42">
        <v>3.1130500958384482</v>
      </c>
      <c r="R316" s="42">
        <v>2.9211828480175837</v>
      </c>
      <c r="S316" s="42">
        <v>5.2850147790906519</v>
      </c>
      <c r="T316" s="42">
        <v>2.2178187019398261</v>
      </c>
      <c r="U316" s="42">
        <v>7.0970198462074459</v>
      </c>
      <c r="V316" s="42">
        <v>4.7313465641382964</v>
      </c>
      <c r="W316" s="42">
        <v>4.2562989643696971</v>
      </c>
      <c r="X316" s="42">
        <v>1.4027856032104276</v>
      </c>
      <c r="Y316" s="42">
        <v>3.2983714208797967</v>
      </c>
      <c r="Z316" s="42">
        <v>3.1130500958384482</v>
      </c>
      <c r="AA316" s="42">
        <v>2.9211828480175837</v>
      </c>
      <c r="AB316" s="42">
        <v>5.2850147790906501</v>
      </c>
      <c r="AC316" s="42">
        <v>2.2178187019398257</v>
      </c>
      <c r="AF316" s="66"/>
      <c r="AG316" s="66"/>
      <c r="AH316" s="66"/>
      <c r="AI316" s="66"/>
      <c r="AJ316" s="66"/>
      <c r="AK316" s="66"/>
      <c r="AL316" s="66"/>
      <c r="AM316" s="66"/>
      <c r="AN316" s="66"/>
      <c r="AO316" s="66"/>
      <c r="AP316" s="66"/>
      <c r="AQ316" s="66"/>
      <c r="AR316" s="66"/>
      <c r="AS316" s="66"/>
      <c r="AT316" s="66"/>
      <c r="AU316" s="66"/>
      <c r="AV316" s="66"/>
      <c r="AW316" s="66"/>
      <c r="AX316" s="66"/>
      <c r="AY316" s="66"/>
      <c r="AZ316" s="66"/>
    </row>
    <row r="317" spans="1:52" x14ac:dyDescent="0.25">
      <c r="A317" s="34" t="s">
        <v>1119</v>
      </c>
      <c r="B317" s="34" t="s">
        <v>1120</v>
      </c>
      <c r="C317" s="42">
        <v>4.5504393685961615</v>
      </c>
      <c r="D317" s="42">
        <v>3.6509912630518269</v>
      </c>
      <c r="E317" s="42">
        <v>3.9651201650921633</v>
      </c>
      <c r="F317" s="42">
        <v>2.9573677621384302</v>
      </c>
      <c r="G317" s="42">
        <v>0.38234870692810519</v>
      </c>
      <c r="H317" s="42">
        <v>0</v>
      </c>
      <c r="I317" s="42">
        <v>0</v>
      </c>
      <c r="J317" s="42">
        <v>4.1869543585830842</v>
      </c>
      <c r="K317" s="42">
        <v>6.2804315378746258</v>
      </c>
      <c r="L317" s="42">
        <v>6.2804315378746258</v>
      </c>
      <c r="M317" s="42">
        <v>1.5701078844686576</v>
      </c>
      <c r="N317" s="42">
        <v>5.2280501525973433</v>
      </c>
      <c r="O317" s="42">
        <v>2.244864991843615</v>
      </c>
      <c r="P317" s="42">
        <v>4.9709815311279346</v>
      </c>
      <c r="Q317" s="42">
        <v>5.0436383910466072</v>
      </c>
      <c r="R317" s="42">
        <v>4.5650713821555655</v>
      </c>
      <c r="S317" s="42">
        <v>2.1380192469360431</v>
      </c>
      <c r="T317" s="42">
        <v>4.9720083008174116</v>
      </c>
      <c r="U317" s="42">
        <v>6.2804315378746258</v>
      </c>
      <c r="V317" s="42">
        <v>1.5701078844686576</v>
      </c>
      <c r="W317" s="42">
        <v>5.2280501525973451</v>
      </c>
      <c r="X317" s="42">
        <v>2.2448649918436159</v>
      </c>
      <c r="Y317" s="42">
        <v>4.9709815311279346</v>
      </c>
      <c r="Z317" s="42">
        <v>5.0436383910466072</v>
      </c>
      <c r="AA317" s="42">
        <v>4.5650713821555655</v>
      </c>
      <c r="AB317" s="42">
        <v>2.1380192469360435</v>
      </c>
      <c r="AC317" s="42">
        <v>4.9720083008174116</v>
      </c>
      <c r="AF317" s="66"/>
      <c r="AG317" s="66"/>
      <c r="AH317" s="66"/>
      <c r="AI317" s="66"/>
      <c r="AJ317" s="66"/>
      <c r="AK317" s="66"/>
      <c r="AL317" s="66"/>
      <c r="AM317" s="66"/>
      <c r="AN317" s="66"/>
      <c r="AO317" s="66"/>
      <c r="AP317" s="66"/>
      <c r="AQ317" s="66"/>
      <c r="AR317" s="66"/>
      <c r="AS317" s="66"/>
      <c r="AT317" s="66"/>
      <c r="AU317" s="66"/>
      <c r="AV317" s="66"/>
      <c r="AW317" s="66"/>
      <c r="AX317" s="66"/>
      <c r="AY317" s="66"/>
      <c r="AZ317" s="66"/>
    </row>
    <row r="318" spans="1:52" x14ac:dyDescent="0.25">
      <c r="A318" s="34" t="s">
        <v>1121</v>
      </c>
      <c r="B318" s="34" t="s">
        <v>1122</v>
      </c>
      <c r="C318" s="42">
        <v>3.2161293329632441</v>
      </c>
      <c r="D318" s="42">
        <v>2.8475888903946589</v>
      </c>
      <c r="E318" s="42">
        <v>4.6569797758817755</v>
      </c>
      <c r="F318" s="42">
        <v>3.6340602439227596</v>
      </c>
      <c r="G318" s="42">
        <v>0.28277688327623912</v>
      </c>
      <c r="H318" s="42">
        <v>0</v>
      </c>
      <c r="I318" s="42">
        <v>0</v>
      </c>
      <c r="J318" s="42">
        <v>4.5193350534419219</v>
      </c>
      <c r="K318" s="42">
        <v>6.7790025801628824</v>
      </c>
      <c r="L318" s="42">
        <v>6.7790025801628824</v>
      </c>
      <c r="M318" s="42">
        <v>3.6719597309215612</v>
      </c>
      <c r="N318" s="42">
        <v>3.7579915471343179</v>
      </c>
      <c r="O318" s="42">
        <v>2.4697605818912951</v>
      </c>
      <c r="P318" s="42">
        <v>5.1142901348921983</v>
      </c>
      <c r="Q318" s="42">
        <v>5.9164197134550109</v>
      </c>
      <c r="R318" s="42">
        <v>4.914484728196995</v>
      </c>
      <c r="S318" s="42">
        <v>1.4423409745027411</v>
      </c>
      <c r="T318" s="42">
        <v>2.965813628821262</v>
      </c>
      <c r="U318" s="42">
        <v>6.7790025801628824</v>
      </c>
      <c r="V318" s="42">
        <v>3.6719597309215612</v>
      </c>
      <c r="W318" s="42">
        <v>3.757991547134321</v>
      </c>
      <c r="X318" s="42">
        <v>2.4697605818912951</v>
      </c>
      <c r="Y318" s="42">
        <v>5.1142901348921974</v>
      </c>
      <c r="Z318" s="42">
        <v>5.9164197134550109</v>
      </c>
      <c r="AA318" s="42">
        <v>4.914484728196995</v>
      </c>
      <c r="AB318" s="42">
        <v>1.4423409745027396</v>
      </c>
      <c r="AC318" s="42">
        <v>2.965813628821262</v>
      </c>
      <c r="AF318" s="66"/>
      <c r="AG318" s="66"/>
      <c r="AH318" s="66"/>
      <c r="AI318" s="66"/>
      <c r="AJ318" s="66"/>
      <c r="AK318" s="66"/>
      <c r="AL318" s="66"/>
      <c r="AM318" s="66"/>
      <c r="AN318" s="66"/>
      <c r="AO318" s="66"/>
      <c r="AP318" s="66"/>
      <c r="AQ318" s="66"/>
      <c r="AR318" s="66"/>
      <c r="AS318" s="66"/>
      <c r="AT318" s="66"/>
      <c r="AU318" s="66"/>
      <c r="AV318" s="66"/>
      <c r="AW318" s="66"/>
      <c r="AX318" s="66"/>
      <c r="AY318" s="66"/>
      <c r="AZ318" s="66"/>
    </row>
    <row r="319" spans="1:52" x14ac:dyDescent="0.25">
      <c r="A319" s="34" t="s">
        <v>1123</v>
      </c>
      <c r="B319" s="34" t="s">
        <v>1124</v>
      </c>
      <c r="C319" s="42">
        <v>5.9748361609638385</v>
      </c>
      <c r="D319" s="42">
        <v>5.7564630627046434</v>
      </c>
      <c r="E319" s="42">
        <v>6.2014311062923735</v>
      </c>
      <c r="F319" s="42">
        <v>6.2309612099877585</v>
      </c>
      <c r="G319" s="42">
        <v>0.15346172387152793</v>
      </c>
      <c r="H319" s="42">
        <v>0</v>
      </c>
      <c r="I319" s="42">
        <v>0</v>
      </c>
      <c r="J319" s="42">
        <v>4.537351635801663</v>
      </c>
      <c r="K319" s="42">
        <v>6.8060274537024945</v>
      </c>
      <c r="L319" s="42">
        <v>6.8060274537024945</v>
      </c>
      <c r="M319" s="42">
        <v>4.8209361130392674</v>
      </c>
      <c r="N319" s="42">
        <v>3.8494108554408957</v>
      </c>
      <c r="O319" s="42">
        <v>1.364017898779218</v>
      </c>
      <c r="P319" s="42">
        <v>3.9467776574981595</v>
      </c>
      <c r="Q319" s="42">
        <v>4.3543169982701322</v>
      </c>
      <c r="R319" s="42">
        <v>2.7231931336495911</v>
      </c>
      <c r="S319" s="42">
        <v>2.461754610913669</v>
      </c>
      <c r="T319" s="42">
        <v>1.8432991020444254</v>
      </c>
      <c r="U319" s="42">
        <v>6.8060274537024945</v>
      </c>
      <c r="V319" s="42">
        <v>4.8209361130392674</v>
      </c>
      <c r="W319" s="42">
        <v>3.8494108554408992</v>
      </c>
      <c r="X319" s="42">
        <v>1.3640178987792178</v>
      </c>
      <c r="Y319" s="42">
        <v>3.9467776574981586</v>
      </c>
      <c r="Z319" s="42">
        <v>4.3543169982701322</v>
      </c>
      <c r="AA319" s="42">
        <v>2.7231931336495911</v>
      </c>
      <c r="AB319" s="42">
        <v>2.4617546109136685</v>
      </c>
      <c r="AC319" s="42">
        <v>1.8432991020444254</v>
      </c>
      <c r="AF319" s="66"/>
      <c r="AG319" s="66"/>
      <c r="AH319" s="66"/>
      <c r="AI319" s="66"/>
      <c r="AJ319" s="66"/>
      <c r="AK319" s="66"/>
      <c r="AL319" s="66"/>
      <c r="AM319" s="66"/>
      <c r="AN319" s="66"/>
      <c r="AO319" s="66"/>
      <c r="AP319" s="66"/>
      <c r="AQ319" s="66"/>
      <c r="AR319" s="66"/>
      <c r="AS319" s="66"/>
      <c r="AT319" s="66"/>
      <c r="AU319" s="66"/>
      <c r="AV319" s="66"/>
      <c r="AW319" s="66"/>
      <c r="AX319" s="66"/>
      <c r="AY319" s="66"/>
      <c r="AZ319" s="66"/>
    </row>
    <row r="320" spans="1:52" x14ac:dyDescent="0.25">
      <c r="A320" s="34" t="s">
        <v>1125</v>
      </c>
      <c r="B320" s="34" t="s">
        <v>1126</v>
      </c>
      <c r="C320" s="42">
        <v>5.5556713850026531</v>
      </c>
      <c r="D320" s="42">
        <v>4.7149388386198874</v>
      </c>
      <c r="E320" s="42">
        <v>5.9859442955553339</v>
      </c>
      <c r="F320" s="42">
        <v>6.6377958261933827</v>
      </c>
      <c r="G320" s="42">
        <v>0.43301838881490307</v>
      </c>
      <c r="H320" s="42">
        <v>7.1127279792373992</v>
      </c>
      <c r="I320" s="42">
        <v>7.1127279792373992</v>
      </c>
      <c r="J320" s="42">
        <v>4.7418186528249331</v>
      </c>
      <c r="K320" s="42">
        <v>7.1127279792373992</v>
      </c>
      <c r="L320" s="42">
        <v>7.1127279792373992</v>
      </c>
      <c r="M320" s="42">
        <v>5.6309096502296079</v>
      </c>
      <c r="N320" s="42">
        <v>1.872443214659981</v>
      </c>
      <c r="O320" s="42">
        <v>3.8502783689260309</v>
      </c>
      <c r="P320" s="42">
        <v>1.5888396554892368</v>
      </c>
      <c r="Q320" s="42">
        <v>1.1338964894952426</v>
      </c>
      <c r="R320" s="42">
        <v>1.7110872135457142</v>
      </c>
      <c r="S320" s="42">
        <v>1.2106771028489196</v>
      </c>
      <c r="T320" s="42">
        <v>1.1854546632062333</v>
      </c>
      <c r="U320" s="42">
        <v>7.1127279792373992</v>
      </c>
      <c r="V320" s="42">
        <v>5.6309096502296079</v>
      </c>
      <c r="W320" s="42">
        <v>1.8724432146599819</v>
      </c>
      <c r="X320" s="42">
        <v>3.8502783689260309</v>
      </c>
      <c r="Y320" s="42">
        <v>1.5888396554892368</v>
      </c>
      <c r="Z320" s="42">
        <v>1.1338964894952426</v>
      </c>
      <c r="AA320" s="42">
        <v>1.7110872135457142</v>
      </c>
      <c r="AB320" s="42">
        <v>1.2106771028489187</v>
      </c>
      <c r="AC320" s="42">
        <v>1.1854546632062331</v>
      </c>
      <c r="AF320" s="66"/>
      <c r="AG320" s="66"/>
      <c r="AH320" s="66"/>
      <c r="AI320" s="66"/>
      <c r="AJ320" s="66"/>
      <c r="AK320" s="66"/>
      <c r="AL320" s="66"/>
      <c r="AM320" s="66"/>
      <c r="AN320" s="66"/>
      <c r="AO320" s="66"/>
      <c r="AP320" s="66"/>
      <c r="AQ320" s="66"/>
      <c r="AR320" s="66"/>
      <c r="AS320" s="66"/>
      <c r="AT320" s="66"/>
      <c r="AU320" s="66"/>
      <c r="AV320" s="66"/>
      <c r="AW320" s="66"/>
      <c r="AX320" s="66"/>
      <c r="AY320" s="66"/>
      <c r="AZ320" s="66"/>
    </row>
    <row r="321" spans="1:52" x14ac:dyDescent="0.25">
      <c r="A321" s="34" t="s">
        <v>1127</v>
      </c>
      <c r="B321" s="34" t="s">
        <v>1128</v>
      </c>
      <c r="C321" s="42">
        <v>7.8499305058688886</v>
      </c>
      <c r="D321" s="42">
        <v>6.3369305524030599</v>
      </c>
      <c r="E321" s="42">
        <v>7.5395819427491491</v>
      </c>
      <c r="F321" s="42">
        <v>7.6862768350676767</v>
      </c>
      <c r="G321" s="42">
        <v>0.29530581469478517</v>
      </c>
      <c r="H321" s="42">
        <v>0</v>
      </c>
      <c r="I321" s="42">
        <v>7.9374623525535482</v>
      </c>
      <c r="J321" s="42">
        <v>5.2916415683690321</v>
      </c>
      <c r="K321" s="42">
        <v>7.9374623525535482</v>
      </c>
      <c r="L321" s="42">
        <v>7.9374623525535482</v>
      </c>
      <c r="M321" s="42">
        <v>7.2760071565074185</v>
      </c>
      <c r="N321" s="42">
        <v>0.40293497117634691</v>
      </c>
      <c r="O321" s="42">
        <v>5.8328321833158663</v>
      </c>
      <c r="P321" s="42">
        <v>0.48971490092875375</v>
      </c>
      <c r="Q321" s="42">
        <v>0.4632859998822686</v>
      </c>
      <c r="R321" s="42">
        <v>1.4990112774598352</v>
      </c>
      <c r="S321" s="42">
        <v>0</v>
      </c>
      <c r="T321" s="42">
        <v>0.66145519604612879</v>
      </c>
      <c r="U321" s="42">
        <v>7.9374623525535482</v>
      </c>
      <c r="V321" s="42">
        <v>7.2760071565074185</v>
      </c>
      <c r="W321" s="42">
        <v>0.40293497117634669</v>
      </c>
      <c r="X321" s="42">
        <v>5.8328321833158672</v>
      </c>
      <c r="Y321" s="42">
        <v>0.48971490092875358</v>
      </c>
      <c r="Z321" s="42">
        <v>0.4632859998822686</v>
      </c>
      <c r="AA321" s="42">
        <v>1.4990112774598352</v>
      </c>
      <c r="AB321" s="42">
        <v>0</v>
      </c>
      <c r="AC321" s="42">
        <v>0.66145519604612824</v>
      </c>
      <c r="AF321" s="66"/>
      <c r="AG321" s="66"/>
      <c r="AH321" s="66"/>
      <c r="AI321" s="66"/>
      <c r="AJ321" s="66"/>
      <c r="AK321" s="66"/>
      <c r="AL321" s="66"/>
      <c r="AM321" s="66"/>
      <c r="AN321" s="66"/>
      <c r="AO321" s="66"/>
      <c r="AP321" s="66"/>
      <c r="AQ321" s="66"/>
      <c r="AR321" s="66"/>
      <c r="AS321" s="66"/>
      <c r="AT321" s="66"/>
      <c r="AU321" s="66"/>
      <c r="AV321" s="66"/>
      <c r="AW321" s="66"/>
      <c r="AX321" s="66"/>
      <c r="AY321" s="66"/>
      <c r="AZ321" s="66"/>
    </row>
    <row r="322" spans="1:52" x14ac:dyDescent="0.25">
      <c r="A322" s="34" t="s">
        <v>1129</v>
      </c>
      <c r="B322" s="34" t="s">
        <v>1130</v>
      </c>
      <c r="C322" s="42">
        <v>4.2379322863425379</v>
      </c>
      <c r="D322" s="42">
        <v>3.9843514077567677</v>
      </c>
      <c r="E322" s="42">
        <v>4.6998511780399523</v>
      </c>
      <c r="F322" s="42">
        <v>4.715025573503393</v>
      </c>
      <c r="G322" s="42">
        <v>0.35468191061288318</v>
      </c>
      <c r="H322" s="42">
        <v>5.5193483283092135</v>
      </c>
      <c r="I322" s="42">
        <v>5.5193483283092135</v>
      </c>
      <c r="J322" s="42">
        <v>5.5193483283092135</v>
      </c>
      <c r="K322" s="42">
        <v>5.5193483283092135</v>
      </c>
      <c r="L322" s="42">
        <v>5.5193483283092135</v>
      </c>
      <c r="M322" s="42">
        <v>3.6795655522061415</v>
      </c>
      <c r="N322" s="42">
        <v>4.5300311751217155</v>
      </c>
      <c r="O322" s="42">
        <v>2.2123007762231128</v>
      </c>
      <c r="P322" s="42">
        <v>3.7905847807465252</v>
      </c>
      <c r="Q322" s="42">
        <v>3.7863532671004023</v>
      </c>
      <c r="R322" s="42">
        <v>2.7284884189553882</v>
      </c>
      <c r="S322" s="42">
        <v>1.8789270904882431</v>
      </c>
      <c r="T322" s="42">
        <v>1.8397827761030705</v>
      </c>
      <c r="U322" s="42">
        <v>5.5193483283092135</v>
      </c>
      <c r="V322" s="42">
        <v>3.6795655522061415</v>
      </c>
      <c r="W322" s="42">
        <v>4.5300311751217128</v>
      </c>
      <c r="X322" s="42">
        <v>2.2123007762231124</v>
      </c>
      <c r="Y322" s="42">
        <v>3.7905847807465252</v>
      </c>
      <c r="Z322" s="42">
        <v>3.7863532671004023</v>
      </c>
      <c r="AA322" s="42">
        <v>2.7284884189553882</v>
      </c>
      <c r="AB322" s="42">
        <v>1.8789270904882436</v>
      </c>
      <c r="AC322" s="42">
        <v>1.8397827761030707</v>
      </c>
      <c r="AF322" s="66"/>
      <c r="AG322" s="66"/>
      <c r="AH322" s="66"/>
      <c r="AI322" s="66"/>
      <c r="AJ322" s="66"/>
      <c r="AK322" s="66"/>
      <c r="AL322" s="66"/>
      <c r="AM322" s="66"/>
      <c r="AN322" s="66"/>
      <c r="AO322" s="66"/>
      <c r="AP322" s="66"/>
      <c r="AQ322" s="66"/>
      <c r="AR322" s="66"/>
      <c r="AS322" s="66"/>
      <c r="AT322" s="66"/>
      <c r="AU322" s="66"/>
      <c r="AV322" s="66"/>
      <c r="AW322" s="66"/>
      <c r="AX322" s="66"/>
      <c r="AY322" s="66"/>
      <c r="AZ322" s="66"/>
    </row>
    <row r="323" spans="1:52" x14ac:dyDescent="0.25">
      <c r="A323" s="34" t="s">
        <v>1131</v>
      </c>
      <c r="B323" s="34" t="s">
        <v>1132</v>
      </c>
      <c r="C323" s="42">
        <v>4.326055889653766</v>
      </c>
      <c r="D323" s="42">
        <v>3.8892057120412167</v>
      </c>
      <c r="E323" s="42">
        <v>5.9583824099145923</v>
      </c>
      <c r="F323" s="42">
        <v>5.7438716225190021</v>
      </c>
      <c r="G323" s="42">
        <v>0.17585894964971377</v>
      </c>
      <c r="H323" s="42">
        <v>6.2394755335716923</v>
      </c>
      <c r="I323" s="42">
        <v>6.2394755335716923</v>
      </c>
      <c r="J323" s="42">
        <v>4.1596503557144615</v>
      </c>
      <c r="K323" s="42">
        <v>6.2394755335716923</v>
      </c>
      <c r="L323" s="42">
        <v>6.2394755335716923</v>
      </c>
      <c r="M323" s="42">
        <v>4.1596503557144606</v>
      </c>
      <c r="N323" s="42">
        <v>4.3418452836938703</v>
      </c>
      <c r="O323" s="42">
        <v>1.6630007103941105</v>
      </c>
      <c r="P323" s="42">
        <v>2.58071664269093</v>
      </c>
      <c r="Q323" s="42">
        <v>2.4564467137020323</v>
      </c>
      <c r="R323" s="42">
        <v>3.5302453028482632</v>
      </c>
      <c r="S323" s="42">
        <v>1.593057583039581</v>
      </c>
      <c r="T323" s="42">
        <v>1.9498361042411532</v>
      </c>
      <c r="U323" s="42">
        <v>6.2394755335716923</v>
      </c>
      <c r="V323" s="42">
        <v>4.1596503557144606</v>
      </c>
      <c r="W323" s="42">
        <v>4.3418452836938695</v>
      </c>
      <c r="X323" s="42">
        <v>1.6630007103941105</v>
      </c>
      <c r="Y323" s="42">
        <v>2.58071664269093</v>
      </c>
      <c r="Z323" s="42">
        <v>2.4564467137020323</v>
      </c>
      <c r="AA323" s="42">
        <v>3.5302453028482632</v>
      </c>
      <c r="AB323" s="42">
        <v>1.5930575830395812</v>
      </c>
      <c r="AC323" s="42">
        <v>1.9498361042411527</v>
      </c>
      <c r="AF323" s="66"/>
      <c r="AG323" s="66"/>
      <c r="AH323" s="66"/>
      <c r="AI323" s="66"/>
      <c r="AJ323" s="66"/>
      <c r="AK323" s="66"/>
      <c r="AL323" s="66"/>
      <c r="AM323" s="66"/>
      <c r="AN323" s="66"/>
      <c r="AO323" s="66"/>
      <c r="AP323" s="66"/>
      <c r="AQ323" s="66"/>
      <c r="AR323" s="66"/>
      <c r="AS323" s="66"/>
      <c r="AT323" s="66"/>
      <c r="AU323" s="66"/>
      <c r="AV323" s="66"/>
      <c r="AW323" s="66"/>
      <c r="AX323" s="66"/>
      <c r="AY323" s="66"/>
      <c r="AZ323" s="66"/>
    </row>
    <row r="324" spans="1:52" x14ac:dyDescent="0.25">
      <c r="A324" s="34" t="s">
        <v>1133</v>
      </c>
      <c r="B324" s="34" t="s">
        <v>1134</v>
      </c>
      <c r="C324" s="42">
        <v>4.8114641691504589</v>
      </c>
      <c r="D324" s="42">
        <v>4.713870187217764</v>
      </c>
      <c r="E324" s="42">
        <v>5.6901240615156317</v>
      </c>
      <c r="F324" s="42">
        <v>5.6735016065337103</v>
      </c>
      <c r="G324" s="42">
        <v>0.63977811196170231</v>
      </c>
      <c r="H324" s="42">
        <v>0</v>
      </c>
      <c r="I324" s="42">
        <v>7.0059652507411201</v>
      </c>
      <c r="J324" s="42">
        <v>7.0059652507411201</v>
      </c>
      <c r="K324" s="42">
        <v>7.0059652507411201</v>
      </c>
      <c r="L324" s="42">
        <v>0</v>
      </c>
      <c r="M324" s="42">
        <v>5.546389156836721</v>
      </c>
      <c r="N324" s="42">
        <v>4.9759348883296095</v>
      </c>
      <c r="O324" s="42">
        <v>1.0808100662300342</v>
      </c>
      <c r="P324" s="42">
        <v>5.1129991290079291</v>
      </c>
      <c r="Q324" s="42">
        <v>5.3136593356874053</v>
      </c>
      <c r="R324" s="42">
        <v>3.0044735101339537</v>
      </c>
      <c r="S324" s="42">
        <v>2.0868832661782069</v>
      </c>
      <c r="T324" s="42">
        <v>1.6055337032948402</v>
      </c>
      <c r="U324" s="42">
        <v>0</v>
      </c>
      <c r="V324" s="42">
        <v>5.546389156836721</v>
      </c>
      <c r="W324" s="42">
        <v>4.9759348883296095</v>
      </c>
      <c r="X324" s="42">
        <v>1.0808100662300331</v>
      </c>
      <c r="Y324" s="42">
        <v>5.1129991290079291</v>
      </c>
      <c r="Z324" s="42">
        <v>5.3136593356874053</v>
      </c>
      <c r="AA324" s="42">
        <v>3.0044735101339537</v>
      </c>
      <c r="AB324" s="42">
        <v>2.0868832661782055</v>
      </c>
      <c r="AC324" s="42">
        <v>1.6055337032948398</v>
      </c>
      <c r="AF324" s="66"/>
      <c r="AG324" s="66"/>
      <c r="AH324" s="66"/>
      <c r="AI324" s="66"/>
      <c r="AJ324" s="66"/>
      <c r="AK324" s="66"/>
      <c r="AL324" s="66"/>
      <c r="AM324" s="66"/>
      <c r="AN324" s="66"/>
      <c r="AO324" s="66"/>
      <c r="AP324" s="66"/>
      <c r="AQ324" s="66"/>
      <c r="AR324" s="66"/>
      <c r="AS324" s="66"/>
      <c r="AT324" s="66"/>
      <c r="AU324" s="66"/>
      <c r="AV324" s="66"/>
      <c r="AW324" s="66"/>
      <c r="AX324" s="66"/>
      <c r="AY324" s="66"/>
      <c r="AZ324" s="66"/>
    </row>
    <row r="325" spans="1:52" x14ac:dyDescent="0.25">
      <c r="A325" s="34" t="s">
        <v>1135</v>
      </c>
      <c r="B325" s="34" t="s">
        <v>1136</v>
      </c>
      <c r="C325" s="42">
        <v>3.3470785046808564</v>
      </c>
      <c r="D325" s="42">
        <v>3.9778051010542317</v>
      </c>
      <c r="E325" s="42">
        <v>4.5468805007325672</v>
      </c>
      <c r="F325" s="42">
        <v>4.510491857126854</v>
      </c>
      <c r="G325" s="42">
        <v>0.90673300510187504</v>
      </c>
      <c r="H325" s="42">
        <v>6.0471592144763937</v>
      </c>
      <c r="I325" s="42">
        <v>6.0471592144763937</v>
      </c>
      <c r="J325" s="42">
        <v>4.0314394763175958</v>
      </c>
      <c r="K325" s="42">
        <v>6.0471592144763937</v>
      </c>
      <c r="L325" s="42">
        <v>6.0471592144763937</v>
      </c>
      <c r="M325" s="42">
        <v>0.75589490180954977</v>
      </c>
      <c r="N325" s="42">
        <v>2.7872351096373662</v>
      </c>
      <c r="O325" s="42">
        <v>1.2577424812478413</v>
      </c>
      <c r="P325" s="42">
        <v>3.4167145013737552</v>
      </c>
      <c r="Q325" s="42">
        <v>3.7260668983620913</v>
      </c>
      <c r="R325" s="42">
        <v>3.9044194047117267</v>
      </c>
      <c r="S325" s="42">
        <v>2.8305851642229936</v>
      </c>
      <c r="T325" s="42">
        <v>5.5432292799366936</v>
      </c>
      <c r="U325" s="42">
        <v>6.0471592144763937</v>
      </c>
      <c r="V325" s="42">
        <v>0.75589490180954977</v>
      </c>
      <c r="W325" s="42">
        <v>2.7872351096373658</v>
      </c>
      <c r="X325" s="42">
        <v>1.2577424812478435</v>
      </c>
      <c r="Y325" s="42">
        <v>3.4167145013737543</v>
      </c>
      <c r="Z325" s="42">
        <v>3.7260668983620913</v>
      </c>
      <c r="AA325" s="42">
        <v>3.9044194047117267</v>
      </c>
      <c r="AB325" s="42">
        <v>2.8305851642229918</v>
      </c>
      <c r="AC325" s="42">
        <v>5.5432292799366936</v>
      </c>
      <c r="AF325" s="66"/>
      <c r="AG325" s="66"/>
      <c r="AH325" s="66"/>
      <c r="AI325" s="66"/>
      <c r="AJ325" s="66"/>
      <c r="AK325" s="66"/>
      <c r="AL325" s="66"/>
      <c r="AM325" s="66"/>
      <c r="AN325" s="66"/>
      <c r="AO325" s="66"/>
      <c r="AP325" s="66"/>
      <c r="AQ325" s="66"/>
      <c r="AR325" s="66"/>
      <c r="AS325" s="66"/>
      <c r="AT325" s="66"/>
      <c r="AU325" s="66"/>
      <c r="AV325" s="66"/>
      <c r="AW325" s="66"/>
      <c r="AX325" s="66"/>
      <c r="AY325" s="66"/>
      <c r="AZ325" s="66"/>
    </row>
    <row r="326" spans="1:52" x14ac:dyDescent="0.25">
      <c r="A326" s="34" t="s">
        <v>1137</v>
      </c>
      <c r="B326" s="34" t="s">
        <v>1138</v>
      </c>
      <c r="C326" s="42">
        <v>6.0395787761842081</v>
      </c>
      <c r="D326" s="42">
        <v>3.0101556360436303</v>
      </c>
      <c r="E326" s="42">
        <v>4.9250990552169309</v>
      </c>
      <c r="F326" s="42">
        <v>5.0785705687285665</v>
      </c>
      <c r="G326" s="42">
        <v>1.0154832809442791</v>
      </c>
      <c r="H326" s="42">
        <v>6.343194860546352</v>
      </c>
      <c r="I326" s="42">
        <v>6.343194860546352</v>
      </c>
      <c r="J326" s="42">
        <v>6.343194860546352</v>
      </c>
      <c r="K326" s="42">
        <v>6.343194860546352</v>
      </c>
      <c r="L326" s="42">
        <v>6.343194860546352</v>
      </c>
      <c r="M326" s="42">
        <v>2.9072976444170773</v>
      </c>
      <c r="N326" s="42">
        <v>2.721361676469797</v>
      </c>
      <c r="O326" s="42">
        <v>1.6731705451716634</v>
      </c>
      <c r="P326" s="42">
        <v>2.6948493927906303</v>
      </c>
      <c r="Q326" s="42">
        <v>2.6377845078941338</v>
      </c>
      <c r="R326" s="42">
        <v>2.9705250783443464</v>
      </c>
      <c r="S326" s="42">
        <v>2.1593854844413118</v>
      </c>
      <c r="T326" s="42">
        <v>3.1715974302731773</v>
      </c>
      <c r="U326" s="42">
        <v>6.343194860546352</v>
      </c>
      <c r="V326" s="42">
        <v>2.9072976444170773</v>
      </c>
      <c r="W326" s="42">
        <v>2.721361676469797</v>
      </c>
      <c r="X326" s="42">
        <v>1.6731705451716616</v>
      </c>
      <c r="Y326" s="42">
        <v>2.6948493927906303</v>
      </c>
      <c r="Z326" s="42">
        <v>2.6377845078941338</v>
      </c>
      <c r="AA326" s="42">
        <v>2.9705250783443464</v>
      </c>
      <c r="AB326" s="42">
        <v>2.1593854844413123</v>
      </c>
      <c r="AC326" s="42">
        <v>3.1715974302731769</v>
      </c>
      <c r="AF326" s="66"/>
      <c r="AG326" s="66"/>
      <c r="AH326" s="66"/>
      <c r="AI326" s="66"/>
      <c r="AJ326" s="66"/>
      <c r="AK326" s="66"/>
      <c r="AL326" s="66"/>
      <c r="AM326" s="66"/>
      <c r="AN326" s="66"/>
      <c r="AO326" s="66"/>
      <c r="AP326" s="66"/>
      <c r="AQ326" s="66"/>
      <c r="AR326" s="66"/>
      <c r="AS326" s="66"/>
      <c r="AT326" s="66"/>
      <c r="AU326" s="66"/>
      <c r="AV326" s="66"/>
      <c r="AW326" s="66"/>
      <c r="AX326" s="66"/>
      <c r="AY326" s="66"/>
      <c r="AZ326" s="66"/>
    </row>
    <row r="327" spans="1:52" x14ac:dyDescent="0.25">
      <c r="A327" s="34" t="s">
        <v>1139</v>
      </c>
      <c r="B327" s="34" t="s">
        <v>1140</v>
      </c>
      <c r="C327" s="42">
        <v>5.5045980969728383</v>
      </c>
      <c r="D327" s="42">
        <v>5.3298414968555132</v>
      </c>
      <c r="E327" s="42">
        <v>5.6620440963202707</v>
      </c>
      <c r="F327" s="42">
        <v>4.943888861931474</v>
      </c>
      <c r="G327" s="42">
        <v>0.5707738134323499</v>
      </c>
      <c r="H327" s="42">
        <v>0</v>
      </c>
      <c r="I327" s="42">
        <v>6.250325586598704</v>
      </c>
      <c r="J327" s="42">
        <v>4.1668837243991366</v>
      </c>
      <c r="K327" s="42">
        <v>6.250325586598704</v>
      </c>
      <c r="L327" s="42">
        <v>6.250325586598704</v>
      </c>
      <c r="M327" s="42">
        <v>4.1668837243991357</v>
      </c>
      <c r="N327" s="42">
        <v>3.8860964114342322</v>
      </c>
      <c r="O327" s="42">
        <v>1.6615879314236197</v>
      </c>
      <c r="P327" s="42">
        <v>3.1940846625061972</v>
      </c>
      <c r="Q327" s="42">
        <v>3.8684310987065218</v>
      </c>
      <c r="R327" s="42">
        <v>3.153295842769773</v>
      </c>
      <c r="S327" s="42">
        <v>2.5267273647952222</v>
      </c>
      <c r="T327" s="42">
        <v>1.9532267458120944</v>
      </c>
      <c r="U327" s="42">
        <v>6.250325586598704</v>
      </c>
      <c r="V327" s="42">
        <v>4.1668837243991357</v>
      </c>
      <c r="W327" s="42">
        <v>3.8860964114342358</v>
      </c>
      <c r="X327" s="42">
        <v>1.6615879314236226</v>
      </c>
      <c r="Y327" s="42">
        <v>3.1940846625061972</v>
      </c>
      <c r="Z327" s="42">
        <v>3.8684310987065218</v>
      </c>
      <c r="AA327" s="42">
        <v>3.153295842769773</v>
      </c>
      <c r="AB327" s="42">
        <v>2.5267273647952213</v>
      </c>
      <c r="AC327" s="42">
        <v>1.953226745812094</v>
      </c>
      <c r="AF327" s="66"/>
      <c r="AG327" s="66"/>
      <c r="AH327" s="66"/>
      <c r="AI327" s="66"/>
      <c r="AJ327" s="66"/>
      <c r="AK327" s="66"/>
      <c r="AL327" s="66"/>
      <c r="AM327" s="66"/>
      <c r="AN327" s="66"/>
      <c r="AO327" s="66"/>
      <c r="AP327" s="66"/>
      <c r="AQ327" s="66"/>
      <c r="AR327" s="66"/>
      <c r="AS327" s="66"/>
      <c r="AT327" s="66"/>
      <c r="AU327" s="66"/>
      <c r="AV327" s="66"/>
      <c r="AW327" s="66"/>
      <c r="AX327" s="66"/>
      <c r="AY327" s="66"/>
      <c r="AZ327" s="66"/>
    </row>
    <row r="328" spans="1:52" x14ac:dyDescent="0.25">
      <c r="A328" s="34" t="s">
        <v>1141</v>
      </c>
      <c r="B328" s="34" t="s">
        <v>1142</v>
      </c>
      <c r="C328" s="42">
        <v>3.3550080928229131</v>
      </c>
      <c r="D328" s="42">
        <v>2.8911762853404324</v>
      </c>
      <c r="E328" s="42">
        <v>4.615611625296224</v>
      </c>
      <c r="F328" s="42">
        <v>2.7346315444394564</v>
      </c>
      <c r="G328" s="42">
        <v>2.3602191336626364</v>
      </c>
      <c r="H328" s="42">
        <v>5.6888977488009775</v>
      </c>
      <c r="I328" s="42">
        <v>0</v>
      </c>
      <c r="J328" s="42">
        <v>5.6888977488009775</v>
      </c>
      <c r="K328" s="42">
        <v>5.6888977488009775</v>
      </c>
      <c r="L328" s="42">
        <v>5.6888977488009775</v>
      </c>
      <c r="M328" s="42">
        <v>3.0814862806005294</v>
      </c>
      <c r="N328" s="42">
        <v>4.2986190536762106</v>
      </c>
      <c r="O328" s="42">
        <v>1.7552521979771596</v>
      </c>
      <c r="P328" s="42">
        <v>4.5651268499713966</v>
      </c>
      <c r="Q328" s="42">
        <v>4.4076310448268856</v>
      </c>
      <c r="R328" s="42">
        <v>4.2974550318465923</v>
      </c>
      <c r="S328" s="42">
        <v>2.9049690632175209</v>
      </c>
      <c r="T328" s="42">
        <v>2.4888927651004287</v>
      </c>
      <c r="U328" s="42">
        <v>5.6888977488009775</v>
      </c>
      <c r="V328" s="42">
        <v>3.0814862806005294</v>
      </c>
      <c r="W328" s="42">
        <v>4.2986190536762097</v>
      </c>
      <c r="X328" s="42">
        <v>1.7552521979771631</v>
      </c>
      <c r="Y328" s="42">
        <v>4.5651268499713966</v>
      </c>
      <c r="Z328" s="42">
        <v>4.4076310448268856</v>
      </c>
      <c r="AA328" s="42">
        <v>4.2974550318465923</v>
      </c>
      <c r="AB328" s="42">
        <v>2.9049690632175196</v>
      </c>
      <c r="AC328" s="42">
        <v>2.4888927651004287</v>
      </c>
      <c r="AF328" s="66"/>
      <c r="AG328" s="66"/>
      <c r="AH328" s="66"/>
      <c r="AI328" s="66"/>
      <c r="AJ328" s="66"/>
      <c r="AK328" s="66"/>
      <c r="AL328" s="66"/>
      <c r="AM328" s="66"/>
      <c r="AN328" s="66"/>
      <c r="AO328" s="66"/>
      <c r="AP328" s="66"/>
      <c r="AQ328" s="66"/>
      <c r="AR328" s="66"/>
      <c r="AS328" s="66"/>
      <c r="AT328" s="66"/>
      <c r="AU328" s="66"/>
      <c r="AV328" s="66"/>
      <c r="AW328" s="66"/>
      <c r="AX328" s="66"/>
      <c r="AY328" s="66"/>
      <c r="AZ328" s="66"/>
    </row>
    <row r="329" spans="1:52" x14ac:dyDescent="0.25">
      <c r="A329" s="34" t="s">
        <v>1143</v>
      </c>
      <c r="B329" s="34" t="s">
        <v>1144</v>
      </c>
      <c r="C329" s="42">
        <v>4.1666998420329451</v>
      </c>
      <c r="D329" s="42">
        <v>5.7719104812963433</v>
      </c>
      <c r="E329" s="42">
        <v>5.7160146266769623</v>
      </c>
      <c r="F329" s="42">
        <v>1.7993529967044075</v>
      </c>
      <c r="G329" s="42">
        <v>1.389573472978612</v>
      </c>
      <c r="H329" s="42">
        <v>0</v>
      </c>
      <c r="I329" s="42">
        <v>0</v>
      </c>
      <c r="J329" s="42">
        <v>6.4871140554317508</v>
      </c>
      <c r="K329" s="42">
        <v>6.4871140554317508</v>
      </c>
      <c r="L329" s="42">
        <v>6.4871140554317508</v>
      </c>
      <c r="M329" s="42">
        <v>3.7841498656685211</v>
      </c>
      <c r="N329" s="42">
        <v>4.0041755220859061</v>
      </c>
      <c r="O329" s="42">
        <v>2.0596140355055339</v>
      </c>
      <c r="P329" s="42">
        <v>4.4754153116826547</v>
      </c>
      <c r="Q329" s="42">
        <v>3.5325141695544282</v>
      </c>
      <c r="R329" s="42">
        <v>4.7016356226304818</v>
      </c>
      <c r="S329" s="42">
        <v>2.2083792529129371</v>
      </c>
      <c r="T329" s="42">
        <v>2.8381123992513921</v>
      </c>
      <c r="U329" s="42">
        <v>6.4871140554317508</v>
      </c>
      <c r="V329" s="42">
        <v>3.7841498656685211</v>
      </c>
      <c r="W329" s="42">
        <v>4.0041755220859061</v>
      </c>
      <c r="X329" s="42">
        <v>2.0596140355055357</v>
      </c>
      <c r="Y329" s="42">
        <v>4.4754153116826547</v>
      </c>
      <c r="Z329" s="42">
        <v>3.5325141695544282</v>
      </c>
      <c r="AA329" s="42">
        <v>4.7016356226304818</v>
      </c>
      <c r="AB329" s="42">
        <v>2.2083792529129376</v>
      </c>
      <c r="AC329" s="42">
        <v>2.8381123992513921</v>
      </c>
      <c r="AF329" s="66"/>
      <c r="AG329" s="66"/>
      <c r="AH329" s="66"/>
      <c r="AI329" s="66"/>
      <c r="AJ329" s="66"/>
      <c r="AK329" s="66"/>
      <c r="AL329" s="66"/>
      <c r="AM329" s="66"/>
      <c r="AN329" s="66"/>
      <c r="AO329" s="66"/>
      <c r="AP329" s="66"/>
      <c r="AQ329" s="66"/>
      <c r="AR329" s="66"/>
      <c r="AS329" s="66"/>
      <c r="AT329" s="66"/>
      <c r="AU329" s="66"/>
      <c r="AV329" s="66"/>
      <c r="AW329" s="66"/>
      <c r="AX329" s="66"/>
      <c r="AY329" s="66"/>
      <c r="AZ329" s="66"/>
    </row>
    <row r="330" spans="1:52" x14ac:dyDescent="0.25">
      <c r="A330" s="34" t="s">
        <v>1145</v>
      </c>
      <c r="B330" s="34" t="s">
        <v>1146</v>
      </c>
      <c r="C330" s="42">
        <v>3.97502757792161</v>
      </c>
      <c r="D330" s="42">
        <v>4.7427951692935757</v>
      </c>
      <c r="E330" s="42">
        <v>5.2191870457663896</v>
      </c>
      <c r="F330" s="42">
        <v>2.1335517230327206</v>
      </c>
      <c r="G330" s="42">
        <v>1.1959390838019728</v>
      </c>
      <c r="H330" s="42">
        <v>5.6727164028467794</v>
      </c>
      <c r="I330" s="42">
        <v>0</v>
      </c>
      <c r="J330" s="42">
        <v>5.6727164028467794</v>
      </c>
      <c r="K330" s="42">
        <v>5.6727164028467794</v>
      </c>
      <c r="L330" s="42">
        <v>5.6727164028467794</v>
      </c>
      <c r="M330" s="42">
        <v>3.7818109352311859</v>
      </c>
      <c r="N330" s="42">
        <v>4.7298120591570632</v>
      </c>
      <c r="O330" s="42">
        <v>1.7268186295167198</v>
      </c>
      <c r="P330" s="42">
        <v>4.6956675622536332</v>
      </c>
      <c r="Q330" s="42">
        <v>4.4657164374229543</v>
      </c>
      <c r="R330" s="42">
        <v>3.238913540870763</v>
      </c>
      <c r="S330" s="42">
        <v>2.6553140609070036</v>
      </c>
      <c r="T330" s="42">
        <v>1.8909054676155925</v>
      </c>
      <c r="U330" s="42">
        <v>5.6727164028467794</v>
      </c>
      <c r="V330" s="42">
        <v>3.7818109352311859</v>
      </c>
      <c r="W330" s="42">
        <v>4.7298120591570632</v>
      </c>
      <c r="X330" s="42">
        <v>1.7268186295167205</v>
      </c>
      <c r="Y330" s="42">
        <v>4.6956675622536332</v>
      </c>
      <c r="Z330" s="42">
        <v>4.4657164374229543</v>
      </c>
      <c r="AA330" s="42">
        <v>3.238913540870763</v>
      </c>
      <c r="AB330" s="42">
        <v>2.6553140609070023</v>
      </c>
      <c r="AC330" s="42">
        <v>1.890905467615593</v>
      </c>
      <c r="AF330" s="66"/>
      <c r="AG330" s="66"/>
      <c r="AH330" s="66"/>
      <c r="AI330" s="66"/>
      <c r="AJ330" s="66"/>
      <c r="AK330" s="66"/>
      <c r="AL330" s="66"/>
      <c r="AM330" s="66"/>
      <c r="AN330" s="66"/>
      <c r="AO330" s="66"/>
      <c r="AP330" s="66"/>
      <c r="AQ330" s="66"/>
      <c r="AR330" s="66"/>
      <c r="AS330" s="66"/>
      <c r="AT330" s="66"/>
      <c r="AU330" s="66"/>
      <c r="AV330" s="66"/>
      <c r="AW330" s="66"/>
      <c r="AX330" s="66"/>
      <c r="AY330" s="66"/>
      <c r="AZ330" s="66"/>
    </row>
    <row r="331" spans="1:52" x14ac:dyDescent="0.25">
      <c r="A331" s="34" t="s">
        <v>1147</v>
      </c>
      <c r="B331" s="34" t="s">
        <v>1148</v>
      </c>
      <c r="C331" s="42">
        <v>4.5568104587080756</v>
      </c>
      <c r="D331" s="42">
        <v>3.2000397878234841</v>
      </c>
      <c r="E331" s="42">
        <v>4.6260649469764576</v>
      </c>
      <c r="F331" s="42">
        <v>5.2780348564764354</v>
      </c>
      <c r="G331" s="42">
        <v>0.32178388006045</v>
      </c>
      <c r="H331" s="42">
        <v>6.2048326437743819</v>
      </c>
      <c r="I331" s="42">
        <v>6.2048326437743819</v>
      </c>
      <c r="J331" s="42">
        <v>6.2048326437743819</v>
      </c>
      <c r="K331" s="42">
        <v>6.2048326437743819</v>
      </c>
      <c r="L331" s="42">
        <v>6.2048326437743819</v>
      </c>
      <c r="M331" s="42">
        <v>5.4292285633025834</v>
      </c>
      <c r="N331" s="42">
        <v>3.3644353104383087</v>
      </c>
      <c r="O331" s="42">
        <v>3.5126531908970673</v>
      </c>
      <c r="P331" s="42">
        <v>1.7663330919363143</v>
      </c>
      <c r="Q331" s="42">
        <v>3.0688089017471034</v>
      </c>
      <c r="R331" s="42">
        <v>2.6288239433114216</v>
      </c>
      <c r="S331" s="42">
        <v>1.8482480215498165</v>
      </c>
      <c r="T331" s="42">
        <v>0.77560408047179774</v>
      </c>
      <c r="U331" s="42">
        <v>6.2048326437743819</v>
      </c>
      <c r="V331" s="42">
        <v>5.4292285633025834</v>
      </c>
      <c r="W331" s="42">
        <v>3.36443531043831</v>
      </c>
      <c r="X331" s="42">
        <v>3.5126531908970682</v>
      </c>
      <c r="Y331" s="42">
        <v>1.7663330919363145</v>
      </c>
      <c r="Z331" s="42">
        <v>3.0688089017471034</v>
      </c>
      <c r="AA331" s="42">
        <v>2.6288239433114216</v>
      </c>
      <c r="AB331" s="42">
        <v>1.8482480215498152</v>
      </c>
      <c r="AC331" s="42">
        <v>0.7756040804717973</v>
      </c>
      <c r="AF331" s="66"/>
      <c r="AG331" s="66"/>
      <c r="AH331" s="66"/>
      <c r="AI331" s="66"/>
      <c r="AJ331" s="66"/>
      <c r="AK331" s="66"/>
      <c r="AL331" s="66"/>
      <c r="AM331" s="66"/>
      <c r="AN331" s="66"/>
      <c r="AO331" s="66"/>
      <c r="AP331" s="66"/>
      <c r="AQ331" s="66"/>
      <c r="AR331" s="66"/>
      <c r="AS331" s="66"/>
      <c r="AT331" s="66"/>
      <c r="AU331" s="66"/>
      <c r="AV331" s="66"/>
      <c r="AW331" s="66"/>
      <c r="AX331" s="66"/>
      <c r="AY331" s="66"/>
      <c r="AZ331" s="66"/>
    </row>
    <row r="332" spans="1:52" x14ac:dyDescent="0.25">
      <c r="A332" s="34" t="s">
        <v>1149</v>
      </c>
      <c r="B332" s="34" t="s">
        <v>1150</v>
      </c>
      <c r="C332" s="42">
        <v>4.8108869652581827</v>
      </c>
      <c r="D332" s="42">
        <v>3.4425646316252774</v>
      </c>
      <c r="E332" s="42">
        <v>5.7844559496378922</v>
      </c>
      <c r="F332" s="42">
        <v>4.3468032521609787</v>
      </c>
      <c r="G332" s="42">
        <v>1.205335701007997</v>
      </c>
      <c r="H332" s="42">
        <v>0</v>
      </c>
      <c r="I332" s="42">
        <v>6.1444411884717942</v>
      </c>
      <c r="J332" s="42">
        <v>6.1444411884717942</v>
      </c>
      <c r="K332" s="42">
        <v>6.1444411884717942</v>
      </c>
      <c r="L332" s="42">
        <v>6.1444411884717942</v>
      </c>
      <c r="M332" s="42">
        <v>2.5601838285299134</v>
      </c>
      <c r="N332" s="42">
        <v>3.367573337796764</v>
      </c>
      <c r="O332" s="42">
        <v>2.9114156595513738</v>
      </c>
      <c r="P332" s="42">
        <v>3.0019722813653975</v>
      </c>
      <c r="Q332" s="42">
        <v>3.3469074153535128</v>
      </c>
      <c r="R332" s="42">
        <v>3.8436592456519594</v>
      </c>
      <c r="S332" s="42">
        <v>2.4839230336375353</v>
      </c>
      <c r="T332" s="42">
        <v>3.3282389770888883</v>
      </c>
      <c r="U332" s="42">
        <v>6.1444411884717942</v>
      </c>
      <c r="V332" s="42">
        <v>2.5601838285299134</v>
      </c>
      <c r="W332" s="42">
        <v>3.3675733377967654</v>
      </c>
      <c r="X332" s="42">
        <v>2.911415659551372</v>
      </c>
      <c r="Y332" s="42">
        <v>3.0019722813653971</v>
      </c>
      <c r="Z332" s="42">
        <v>3.3469074153535128</v>
      </c>
      <c r="AA332" s="42">
        <v>3.8436592456519594</v>
      </c>
      <c r="AB332" s="42">
        <v>2.4839230336375344</v>
      </c>
      <c r="AC332" s="42">
        <v>3.3282389770888883</v>
      </c>
      <c r="AF332" s="66"/>
      <c r="AG332" s="66"/>
      <c r="AH332" s="66"/>
      <c r="AI332" s="66"/>
      <c r="AJ332" s="66"/>
      <c r="AK332" s="66"/>
      <c r="AL332" s="66"/>
      <c r="AM332" s="66"/>
      <c r="AN332" s="66"/>
      <c r="AO332" s="66"/>
      <c r="AP332" s="66"/>
      <c r="AQ332" s="66"/>
      <c r="AR332" s="66"/>
      <c r="AS332" s="66"/>
      <c r="AT332" s="66"/>
      <c r="AU332" s="66"/>
      <c r="AV332" s="66"/>
      <c r="AW332" s="66"/>
      <c r="AX332" s="66"/>
      <c r="AY332" s="66"/>
      <c r="AZ332" s="66"/>
    </row>
    <row r="333" spans="1:52" x14ac:dyDescent="0.25">
      <c r="A333" s="34" t="s">
        <v>1151</v>
      </c>
      <c r="B333" s="34" t="s">
        <v>1152</v>
      </c>
      <c r="C333" s="42">
        <v>4.1995864474374036</v>
      </c>
      <c r="D333" s="42">
        <v>4.1571967366011666</v>
      </c>
      <c r="E333" s="42">
        <v>4.7229216749274938</v>
      </c>
      <c r="F333" s="42">
        <v>4.9015970833205103</v>
      </c>
      <c r="G333" s="42">
        <v>0.60781528279401065</v>
      </c>
      <c r="H333" s="42">
        <v>5.5013485289621062</v>
      </c>
      <c r="I333" s="42">
        <v>5.5013485289621062</v>
      </c>
      <c r="J333" s="42">
        <v>5.5013485289621062</v>
      </c>
      <c r="K333" s="42">
        <v>5.5013485289621062</v>
      </c>
      <c r="L333" s="42">
        <v>0</v>
      </c>
      <c r="M333" s="42">
        <v>2.9798971198544741</v>
      </c>
      <c r="N333" s="42">
        <v>4.4089873206057506</v>
      </c>
      <c r="O333" s="42">
        <v>0.78049435052768112</v>
      </c>
      <c r="P333" s="42">
        <v>5.0748470126456011</v>
      </c>
      <c r="Q333" s="42">
        <v>5.5013485289621062</v>
      </c>
      <c r="R333" s="42">
        <v>4.1073082868979682</v>
      </c>
      <c r="S333" s="42">
        <v>4.2137988732475717</v>
      </c>
      <c r="T333" s="42">
        <v>2.6360628367943431</v>
      </c>
      <c r="U333" s="42">
        <v>0</v>
      </c>
      <c r="V333" s="42">
        <v>2.9798971198544741</v>
      </c>
      <c r="W333" s="42">
        <v>4.4089873206057506</v>
      </c>
      <c r="X333" s="42">
        <v>0.7804943505276829</v>
      </c>
      <c r="Y333" s="42">
        <v>5.0748470126456011</v>
      </c>
      <c r="Z333" s="42">
        <v>5.5013485289621062</v>
      </c>
      <c r="AA333" s="42">
        <v>4.1073082868979682</v>
      </c>
      <c r="AB333" s="42">
        <v>4.2137988732475709</v>
      </c>
      <c r="AC333" s="42">
        <v>2.6360628367943426</v>
      </c>
      <c r="AF333" s="66"/>
      <c r="AG333" s="66"/>
      <c r="AH333" s="66"/>
      <c r="AI333" s="66"/>
      <c r="AJ333" s="66"/>
      <c r="AK333" s="66"/>
      <c r="AL333" s="66"/>
      <c r="AM333" s="66"/>
      <c r="AN333" s="66"/>
      <c r="AO333" s="66"/>
      <c r="AP333" s="66"/>
      <c r="AQ333" s="66"/>
      <c r="AR333" s="66"/>
      <c r="AS333" s="66"/>
      <c r="AT333" s="66"/>
      <c r="AU333" s="66"/>
      <c r="AV333" s="66"/>
      <c r="AW333" s="66"/>
      <c r="AX333" s="66"/>
      <c r="AY333" s="66"/>
      <c r="AZ333" s="66"/>
    </row>
    <row r="334" spans="1:52" x14ac:dyDescent="0.25">
      <c r="A334" s="34" t="s">
        <v>1153</v>
      </c>
      <c r="B334" s="34" t="s">
        <v>1154</v>
      </c>
      <c r="C334" s="42">
        <v>5.8483399519497725</v>
      </c>
      <c r="D334" s="42">
        <v>4.5910888978771807</v>
      </c>
      <c r="E334" s="42">
        <v>4.8096436084760734</v>
      </c>
      <c r="F334" s="42">
        <v>5.6880087254412279</v>
      </c>
      <c r="G334" s="42">
        <v>0.93543389773828411</v>
      </c>
      <c r="H334" s="42">
        <v>6.7457712788118904</v>
      </c>
      <c r="I334" s="42">
        <v>6.7457712788118904</v>
      </c>
      <c r="J334" s="42">
        <v>4.4971808525412609</v>
      </c>
      <c r="K334" s="42">
        <v>0</v>
      </c>
      <c r="L334" s="42">
        <v>6.7457712788118904</v>
      </c>
      <c r="M334" s="42">
        <v>5.9025498689604028</v>
      </c>
      <c r="N334" s="42">
        <v>3.3001549517637709</v>
      </c>
      <c r="O334" s="42">
        <v>1.9094435231347706</v>
      </c>
      <c r="P334" s="42">
        <v>2.5117524772412829</v>
      </c>
      <c r="Q334" s="42">
        <v>2.6590445234831668</v>
      </c>
      <c r="R334" s="42">
        <v>2.3192222649812955</v>
      </c>
      <c r="S334" s="42">
        <v>4.0187573575900624</v>
      </c>
      <c r="T334" s="42">
        <v>0.70268450820957207</v>
      </c>
      <c r="U334" s="42">
        <v>6.7457712788118904</v>
      </c>
      <c r="V334" s="42">
        <v>5.9025498689604028</v>
      </c>
      <c r="W334" s="42">
        <v>3.3001549517637692</v>
      </c>
      <c r="X334" s="42">
        <v>1.9094435231347711</v>
      </c>
      <c r="Y334" s="42">
        <v>2.5117524772412829</v>
      </c>
      <c r="Z334" s="42">
        <v>2.6590445234831668</v>
      </c>
      <c r="AA334" s="42">
        <v>2.3192222649812955</v>
      </c>
      <c r="AB334" s="42">
        <v>4.0187573575900624</v>
      </c>
      <c r="AC334" s="42">
        <v>0.70268450820957196</v>
      </c>
      <c r="AF334" s="66"/>
      <c r="AG334" s="66"/>
      <c r="AH334" s="66"/>
      <c r="AI334" s="66"/>
      <c r="AJ334" s="66"/>
      <c r="AK334" s="66"/>
      <c r="AL334" s="66"/>
      <c r="AM334" s="66"/>
      <c r="AN334" s="66"/>
      <c r="AO334" s="66"/>
      <c r="AP334" s="66"/>
      <c r="AQ334" s="66"/>
      <c r="AR334" s="66"/>
      <c r="AS334" s="66"/>
      <c r="AT334" s="66"/>
      <c r="AU334" s="66"/>
      <c r="AV334" s="66"/>
      <c r="AW334" s="66"/>
      <c r="AX334" s="66"/>
      <c r="AY334" s="66"/>
      <c r="AZ334" s="66"/>
    </row>
    <row r="335" spans="1:52" x14ac:dyDescent="0.25">
      <c r="A335" s="34" t="s">
        <v>1155</v>
      </c>
      <c r="B335" s="34" t="s">
        <v>1156</v>
      </c>
      <c r="C335" s="42">
        <v>3.4620789595578181</v>
      </c>
      <c r="D335" s="42">
        <v>4.7674547201186179</v>
      </c>
      <c r="E335" s="42">
        <v>5.529776052645528</v>
      </c>
      <c r="F335" s="42">
        <v>2.9005908452762452</v>
      </c>
      <c r="G335" s="42">
        <v>0.45458437329918705</v>
      </c>
      <c r="H335" s="42">
        <v>5.8437150596575922</v>
      </c>
      <c r="I335" s="42">
        <v>0</v>
      </c>
      <c r="J335" s="42">
        <v>3.8958100397717281</v>
      </c>
      <c r="K335" s="42">
        <v>5.8437150596575922</v>
      </c>
      <c r="L335" s="42">
        <v>5.8437150596575922</v>
      </c>
      <c r="M335" s="42">
        <v>3.4088337848002617</v>
      </c>
      <c r="N335" s="42">
        <v>4.5311105988180627</v>
      </c>
      <c r="O335" s="42">
        <v>1.6178880537068541</v>
      </c>
      <c r="P335" s="42">
        <v>4.6616890801976947</v>
      </c>
      <c r="Q335" s="42">
        <v>5.0047144173009324</v>
      </c>
      <c r="R335" s="42">
        <v>4.0372113043832476</v>
      </c>
      <c r="S335" s="42">
        <v>1.9893498075430103</v>
      </c>
      <c r="T335" s="42">
        <v>2.5566253386001971</v>
      </c>
      <c r="U335" s="42">
        <v>5.8437150596575922</v>
      </c>
      <c r="V335" s="42">
        <v>3.4088337848002617</v>
      </c>
      <c r="W335" s="42">
        <v>4.53111059881806</v>
      </c>
      <c r="X335" s="42">
        <v>1.6178880537068527</v>
      </c>
      <c r="Y335" s="42">
        <v>4.6616890801976938</v>
      </c>
      <c r="Z335" s="42">
        <v>5.0047144173009324</v>
      </c>
      <c r="AA335" s="42">
        <v>4.0372113043832476</v>
      </c>
      <c r="AB335" s="42">
        <v>1.9893498075430107</v>
      </c>
      <c r="AC335" s="42">
        <v>2.5566253386001971</v>
      </c>
      <c r="AF335" s="66"/>
      <c r="AG335" s="66"/>
      <c r="AH335" s="66"/>
      <c r="AI335" s="66"/>
      <c r="AJ335" s="66"/>
      <c r="AK335" s="66"/>
      <c r="AL335" s="66"/>
      <c r="AM335" s="66"/>
      <c r="AN335" s="66"/>
      <c r="AO335" s="66"/>
      <c r="AP335" s="66"/>
      <c r="AQ335" s="66"/>
      <c r="AR335" s="66"/>
      <c r="AS335" s="66"/>
      <c r="AT335" s="66"/>
      <c r="AU335" s="66"/>
      <c r="AV335" s="66"/>
      <c r="AW335" s="66"/>
      <c r="AX335" s="66"/>
      <c r="AY335" s="66"/>
      <c r="AZ335" s="66"/>
    </row>
    <row r="336" spans="1:52" x14ac:dyDescent="0.25">
      <c r="A336" s="34" t="s">
        <v>1157</v>
      </c>
      <c r="B336" s="34" t="s">
        <v>1158</v>
      </c>
      <c r="C336" s="42">
        <v>3.5159081557765801</v>
      </c>
      <c r="D336" s="42">
        <v>1.6395173390373261</v>
      </c>
      <c r="E336" s="42">
        <v>2.5943490442368486</v>
      </c>
      <c r="F336" s="42">
        <v>3.8719956504821802</v>
      </c>
      <c r="G336" s="42">
        <v>0.10341384090686853</v>
      </c>
      <c r="H336" s="42">
        <v>5.0960042713551399</v>
      </c>
      <c r="I336" s="42">
        <v>5.0960042713551399</v>
      </c>
      <c r="J336" s="42">
        <v>5.0960042713551399</v>
      </c>
      <c r="K336" s="42">
        <v>5.0960042713551399</v>
      </c>
      <c r="L336" s="42">
        <v>5.0960042713551399</v>
      </c>
      <c r="M336" s="42">
        <v>3.1850026695969622</v>
      </c>
      <c r="N336" s="42">
        <v>4.8945449829996841</v>
      </c>
      <c r="O336" s="42">
        <v>2.232134102329109</v>
      </c>
      <c r="P336" s="42">
        <v>4.973275444362689</v>
      </c>
      <c r="Q336" s="42">
        <v>3.835392058715954</v>
      </c>
      <c r="R336" s="42">
        <v>3.9237573589058927</v>
      </c>
      <c r="S336" s="42">
        <v>3.4696199294332866</v>
      </c>
      <c r="T336" s="42">
        <v>2.335668624371106</v>
      </c>
      <c r="U336" s="42">
        <v>5.0960042713551399</v>
      </c>
      <c r="V336" s="42">
        <v>3.1850026695969622</v>
      </c>
      <c r="W336" s="42">
        <v>4.8945449829996814</v>
      </c>
      <c r="X336" s="42">
        <v>2.2321341023291112</v>
      </c>
      <c r="Y336" s="42">
        <v>4.9732754443626872</v>
      </c>
      <c r="Z336" s="42">
        <v>3.835392058715954</v>
      </c>
      <c r="AA336" s="42">
        <v>3.9237573589058927</v>
      </c>
      <c r="AB336" s="42">
        <v>3.4696199294332857</v>
      </c>
      <c r="AC336" s="42">
        <v>2.335668624371106</v>
      </c>
      <c r="AF336" s="66"/>
      <c r="AG336" s="66"/>
      <c r="AH336" s="66"/>
      <c r="AI336" s="66"/>
      <c r="AJ336" s="66"/>
      <c r="AK336" s="66"/>
      <c r="AL336" s="66"/>
      <c r="AM336" s="66"/>
      <c r="AN336" s="66"/>
      <c r="AO336" s="66"/>
      <c r="AP336" s="66"/>
      <c r="AQ336" s="66"/>
      <c r="AR336" s="66"/>
      <c r="AS336" s="66"/>
      <c r="AT336" s="66"/>
      <c r="AU336" s="66"/>
      <c r="AV336" s="66"/>
      <c r="AW336" s="66"/>
      <c r="AX336" s="66"/>
      <c r="AY336" s="66"/>
      <c r="AZ336" s="66"/>
    </row>
    <row r="337" spans="1:52" x14ac:dyDescent="0.25">
      <c r="A337" s="34" t="s">
        <v>1159</v>
      </c>
      <c r="B337" s="34" t="s">
        <v>1160</v>
      </c>
      <c r="C337" s="42">
        <v>4.1101253080014626</v>
      </c>
      <c r="D337" s="42">
        <v>1.9060702368798201</v>
      </c>
      <c r="E337" s="42">
        <v>1.0294530347141584</v>
      </c>
      <c r="F337" s="42">
        <v>3.746170704172624</v>
      </c>
      <c r="G337" s="42">
        <v>1.4623912375883443</v>
      </c>
      <c r="H337" s="42">
        <v>5.9501882006461395</v>
      </c>
      <c r="I337" s="42">
        <v>0</v>
      </c>
      <c r="J337" s="42">
        <v>5.9501882006461395</v>
      </c>
      <c r="K337" s="42">
        <v>5.9501882006461395</v>
      </c>
      <c r="L337" s="42">
        <v>5.9501882006461395</v>
      </c>
      <c r="M337" s="42">
        <v>2.9750941003230689</v>
      </c>
      <c r="N337" s="42">
        <v>3.2103216662066534</v>
      </c>
      <c r="O337" s="42">
        <v>2.3563073108619372</v>
      </c>
      <c r="P337" s="42">
        <v>4.3980351968786175</v>
      </c>
      <c r="Q337" s="42">
        <v>3.6230248607329609</v>
      </c>
      <c r="R337" s="42">
        <v>4.6566690265926312</v>
      </c>
      <c r="S337" s="42">
        <v>4.4309912132471263</v>
      </c>
      <c r="T337" s="42">
        <v>3.346980862863453</v>
      </c>
      <c r="U337" s="42">
        <v>5.9501882006461395</v>
      </c>
      <c r="V337" s="42">
        <v>2.9750941003230689</v>
      </c>
      <c r="W337" s="42">
        <v>3.2103216662066538</v>
      </c>
      <c r="X337" s="42">
        <v>2.3563073108619359</v>
      </c>
      <c r="Y337" s="42">
        <v>4.3980351968786175</v>
      </c>
      <c r="Z337" s="42">
        <v>3.6230248607329609</v>
      </c>
      <c r="AA337" s="42">
        <v>4.6566690265926312</v>
      </c>
      <c r="AB337" s="42">
        <v>4.4309912132471245</v>
      </c>
      <c r="AC337" s="42">
        <v>3.346980862863453</v>
      </c>
      <c r="AF337" s="66"/>
      <c r="AG337" s="66"/>
      <c r="AH337" s="66"/>
      <c r="AI337" s="66"/>
      <c r="AJ337" s="66"/>
      <c r="AK337" s="66"/>
      <c r="AL337" s="66"/>
      <c r="AM337" s="66"/>
      <c r="AN337" s="66"/>
      <c r="AO337" s="66"/>
      <c r="AP337" s="66"/>
      <c r="AQ337" s="66"/>
      <c r="AR337" s="66"/>
      <c r="AS337" s="66"/>
      <c r="AT337" s="66"/>
      <c r="AU337" s="66"/>
      <c r="AV337" s="66"/>
      <c r="AW337" s="66"/>
      <c r="AX337" s="66"/>
      <c r="AY337" s="66"/>
      <c r="AZ337" s="66"/>
    </row>
    <row r="338" spans="1:52" x14ac:dyDescent="0.25">
      <c r="A338" s="34" t="s">
        <v>1161</v>
      </c>
      <c r="B338" s="34" t="s">
        <v>1162</v>
      </c>
      <c r="C338" s="42">
        <v>3.3479447608959942</v>
      </c>
      <c r="D338" s="42">
        <v>3.9379915034061321</v>
      </c>
      <c r="E338" s="42">
        <v>5.5829598506639426</v>
      </c>
      <c r="F338" s="42">
        <v>3.0948124772530017</v>
      </c>
      <c r="G338" s="42">
        <v>0.32062248567528706</v>
      </c>
      <c r="H338" s="42">
        <v>0</v>
      </c>
      <c r="I338" s="42">
        <v>5.8039213223261044</v>
      </c>
      <c r="J338" s="42">
        <v>5.8039213223261044</v>
      </c>
      <c r="K338" s="42">
        <v>5.8039213223261044</v>
      </c>
      <c r="L338" s="42">
        <v>5.8039213223261044</v>
      </c>
      <c r="M338" s="42">
        <v>4.1111109366476581</v>
      </c>
      <c r="N338" s="42">
        <v>4.7010198311563229</v>
      </c>
      <c r="O338" s="42">
        <v>3.1777668397033425</v>
      </c>
      <c r="P338" s="42">
        <v>2.9384756579819076</v>
      </c>
      <c r="Q338" s="42">
        <v>4.4338768388020764</v>
      </c>
      <c r="R338" s="42">
        <v>3.9441319386349392</v>
      </c>
      <c r="S338" s="42">
        <v>2.4697537541813204</v>
      </c>
      <c r="T338" s="42">
        <v>1.5718953581299866</v>
      </c>
      <c r="U338" s="42">
        <v>5.8039213223261044</v>
      </c>
      <c r="V338" s="42">
        <v>4.1111109366476581</v>
      </c>
      <c r="W338" s="42">
        <v>4.7010198311563229</v>
      </c>
      <c r="X338" s="42">
        <v>3.1777668397033443</v>
      </c>
      <c r="Y338" s="42">
        <v>2.9384756579819076</v>
      </c>
      <c r="Z338" s="42">
        <v>4.4338768388020764</v>
      </c>
      <c r="AA338" s="42">
        <v>3.9441319386349392</v>
      </c>
      <c r="AB338" s="42">
        <v>2.4697537541813195</v>
      </c>
      <c r="AC338" s="42">
        <v>1.5718953581299866</v>
      </c>
      <c r="AF338" s="66"/>
      <c r="AG338" s="66"/>
      <c r="AH338" s="66"/>
      <c r="AI338" s="66"/>
      <c r="AJ338" s="66"/>
      <c r="AK338" s="66"/>
      <c r="AL338" s="66"/>
      <c r="AM338" s="66"/>
      <c r="AN338" s="66"/>
      <c r="AO338" s="66"/>
      <c r="AP338" s="66"/>
      <c r="AQ338" s="66"/>
      <c r="AR338" s="66"/>
      <c r="AS338" s="66"/>
      <c r="AT338" s="66"/>
      <c r="AU338" s="66"/>
      <c r="AV338" s="66"/>
      <c r="AW338" s="66"/>
      <c r="AX338" s="66"/>
      <c r="AY338" s="66"/>
      <c r="AZ338" s="66"/>
    </row>
    <row r="339" spans="1:52" x14ac:dyDescent="0.25">
      <c r="A339" s="34" t="s">
        <v>1163</v>
      </c>
      <c r="B339" s="34" t="s">
        <v>1164</v>
      </c>
      <c r="C339" s="42">
        <v>3.309754273349971</v>
      </c>
      <c r="D339" s="42">
        <v>2.7858092859124119</v>
      </c>
      <c r="E339" s="42">
        <v>4.6275533880318545</v>
      </c>
      <c r="F339" s="42">
        <v>2.5507224091627552</v>
      </c>
      <c r="G339" s="42">
        <v>0.51350069171067569</v>
      </c>
      <c r="H339" s="42">
        <v>0</v>
      </c>
      <c r="I339" s="42">
        <v>5.4223227803258025</v>
      </c>
      <c r="J339" s="42">
        <v>5.4223227803258025</v>
      </c>
      <c r="K339" s="42">
        <v>5.4223227803258025</v>
      </c>
      <c r="L339" s="42">
        <v>5.4223227803258025</v>
      </c>
      <c r="M339" s="42">
        <v>1.8074409267752689</v>
      </c>
      <c r="N339" s="42">
        <v>4.8693725237517</v>
      </c>
      <c r="O339" s="42">
        <v>4.8360247937478755</v>
      </c>
      <c r="P339" s="42">
        <v>4.1854081263372622</v>
      </c>
      <c r="Q339" s="42">
        <v>4.3308447105593313</v>
      </c>
      <c r="R339" s="42">
        <v>4.2986006488734914</v>
      </c>
      <c r="S339" s="42">
        <v>1.2690542677358256</v>
      </c>
      <c r="T339" s="42">
        <v>3.9537770273208981</v>
      </c>
      <c r="U339" s="42">
        <v>5.4223227803258025</v>
      </c>
      <c r="V339" s="42">
        <v>1.8074409267752689</v>
      </c>
      <c r="W339" s="42">
        <v>4.8693725237517</v>
      </c>
      <c r="X339" s="42">
        <v>4.8360247937478773</v>
      </c>
      <c r="Y339" s="42">
        <v>4.1854081263372622</v>
      </c>
      <c r="Z339" s="42">
        <v>4.3308447105593313</v>
      </c>
      <c r="AA339" s="42">
        <v>4.2986006488734914</v>
      </c>
      <c r="AB339" s="42">
        <v>1.2690542677358256</v>
      </c>
      <c r="AC339" s="42">
        <v>3.9537770273208981</v>
      </c>
      <c r="AF339" s="66"/>
      <c r="AG339" s="66"/>
      <c r="AH339" s="66"/>
      <c r="AI339" s="66"/>
      <c r="AJ339" s="66"/>
      <c r="AK339" s="66"/>
      <c r="AL339" s="66"/>
      <c r="AM339" s="66"/>
      <c r="AN339" s="66"/>
      <c r="AO339" s="66"/>
      <c r="AP339" s="66"/>
      <c r="AQ339" s="66"/>
      <c r="AR339" s="66"/>
      <c r="AS339" s="66"/>
      <c r="AT339" s="66"/>
      <c r="AU339" s="66"/>
      <c r="AV339" s="66"/>
      <c r="AW339" s="66"/>
      <c r="AX339" s="66"/>
      <c r="AY339" s="66"/>
      <c r="AZ339" s="66"/>
    </row>
    <row r="340" spans="1:52" x14ac:dyDescent="0.25">
      <c r="A340" s="34" t="s">
        <v>1165</v>
      </c>
      <c r="B340" s="34" t="s">
        <v>1166</v>
      </c>
      <c r="C340" s="42">
        <v>3.1306231850463773</v>
      </c>
      <c r="D340" s="42">
        <v>1.7219431902416606</v>
      </c>
      <c r="E340" s="42">
        <v>5.4475576950282054</v>
      </c>
      <c r="F340" s="42">
        <v>2.1750264985497969</v>
      </c>
      <c r="G340" s="42">
        <v>0.83659808312946626</v>
      </c>
      <c r="H340" s="42">
        <v>0</v>
      </c>
      <c r="I340" s="42">
        <v>7.2044902886974418</v>
      </c>
      <c r="J340" s="42">
        <v>4.8029935257982954</v>
      </c>
      <c r="K340" s="42">
        <v>7.2044902886974418</v>
      </c>
      <c r="L340" s="42">
        <v>0</v>
      </c>
      <c r="M340" s="42">
        <v>4.8029935257982936</v>
      </c>
      <c r="N340" s="42">
        <v>5.3596747161199314</v>
      </c>
      <c r="O340" s="42">
        <v>2.8778266993419552</v>
      </c>
      <c r="P340" s="42">
        <v>6.212179219303045</v>
      </c>
      <c r="Q340" s="42">
        <v>5.7519439038945794</v>
      </c>
      <c r="R340" s="42">
        <v>4.3329054791246833</v>
      </c>
      <c r="S340" s="42">
        <v>2.2993054112864191</v>
      </c>
      <c r="T340" s="42">
        <v>2.1013096675367549</v>
      </c>
      <c r="U340" s="42">
        <v>0</v>
      </c>
      <c r="V340" s="42">
        <v>4.8029935257982936</v>
      </c>
      <c r="W340" s="42">
        <v>5.3596747161199287</v>
      </c>
      <c r="X340" s="42">
        <v>2.877826699341953</v>
      </c>
      <c r="Y340" s="42">
        <v>6.212179219303045</v>
      </c>
      <c r="Z340" s="42">
        <v>5.7519439038945794</v>
      </c>
      <c r="AA340" s="42">
        <v>4.3329054791246833</v>
      </c>
      <c r="AB340" s="42">
        <v>2.2993054112864173</v>
      </c>
      <c r="AC340" s="42">
        <v>2.1013096675367544</v>
      </c>
      <c r="AF340" s="66"/>
      <c r="AG340" s="66"/>
      <c r="AH340" s="66"/>
      <c r="AI340" s="66"/>
      <c r="AJ340" s="66"/>
      <c r="AK340" s="66"/>
      <c r="AL340" s="66"/>
      <c r="AM340" s="66"/>
      <c r="AN340" s="66"/>
      <c r="AO340" s="66"/>
      <c r="AP340" s="66"/>
      <c r="AQ340" s="66"/>
      <c r="AR340" s="66"/>
      <c r="AS340" s="66"/>
      <c r="AT340" s="66"/>
      <c r="AU340" s="66"/>
      <c r="AV340" s="66"/>
      <c r="AW340" s="66"/>
      <c r="AX340" s="66"/>
      <c r="AY340" s="66"/>
      <c r="AZ340" s="66"/>
    </row>
    <row r="341" spans="1:52" x14ac:dyDescent="0.25">
      <c r="A341" s="34" t="s">
        <v>1167</v>
      </c>
      <c r="B341" s="34" t="s">
        <v>1168</v>
      </c>
      <c r="C341" s="42">
        <v>3.258362193106072</v>
      </c>
      <c r="D341" s="42">
        <v>2.8027117414449356</v>
      </c>
      <c r="E341" s="42">
        <v>4.435437369653962</v>
      </c>
      <c r="F341" s="42">
        <v>2.5832502385595006</v>
      </c>
      <c r="G341" s="42">
        <v>2.4931673821681337</v>
      </c>
      <c r="H341" s="42">
        <v>0</v>
      </c>
      <c r="I341" s="42">
        <v>0</v>
      </c>
      <c r="J341" s="42">
        <v>5.8349326332008742</v>
      </c>
      <c r="K341" s="42">
        <v>5.8349326332008742</v>
      </c>
      <c r="L341" s="42">
        <v>5.8349326332008742</v>
      </c>
      <c r="M341" s="42">
        <v>2.6743441235503997</v>
      </c>
      <c r="N341" s="42">
        <v>5.7379458823345546</v>
      </c>
      <c r="O341" s="42">
        <v>1.619475104118423</v>
      </c>
      <c r="P341" s="42">
        <v>5.8104592315462638</v>
      </c>
      <c r="Q341" s="42">
        <v>5.092476370900294</v>
      </c>
      <c r="R341" s="42">
        <v>4.2188988106365262</v>
      </c>
      <c r="S341" s="42">
        <v>1.9863600453449788</v>
      </c>
      <c r="T341" s="42">
        <v>3.4037107027005096</v>
      </c>
      <c r="U341" s="42">
        <v>5.8349326332008742</v>
      </c>
      <c r="V341" s="42">
        <v>2.6743441235503997</v>
      </c>
      <c r="W341" s="42">
        <v>5.7379458823345546</v>
      </c>
      <c r="X341" s="42">
        <v>1.6194751041184252</v>
      </c>
      <c r="Y341" s="42">
        <v>5.8104592315462629</v>
      </c>
      <c r="Z341" s="42">
        <v>5.092476370900294</v>
      </c>
      <c r="AA341" s="42">
        <v>4.2188988106365262</v>
      </c>
      <c r="AB341" s="42">
        <v>1.9863600453449792</v>
      </c>
      <c r="AC341" s="42">
        <v>3.40371070270051</v>
      </c>
      <c r="AF341" s="66"/>
      <c r="AG341" s="66"/>
      <c r="AH341" s="66"/>
      <c r="AI341" s="66"/>
      <c r="AJ341" s="66"/>
      <c r="AK341" s="66"/>
      <c r="AL341" s="66"/>
      <c r="AM341" s="66"/>
      <c r="AN341" s="66"/>
      <c r="AO341" s="66"/>
      <c r="AP341" s="66"/>
      <c r="AQ341" s="66"/>
      <c r="AR341" s="66"/>
      <c r="AS341" s="66"/>
      <c r="AT341" s="66"/>
      <c r="AU341" s="66"/>
      <c r="AV341" s="66"/>
      <c r="AW341" s="66"/>
      <c r="AX341" s="66"/>
      <c r="AY341" s="66"/>
      <c r="AZ341" s="66"/>
    </row>
    <row r="342" spans="1:52" x14ac:dyDescent="0.25">
      <c r="A342" s="34" t="s">
        <v>1169</v>
      </c>
      <c r="B342" s="34" t="s">
        <v>1170</v>
      </c>
      <c r="C342" s="42">
        <v>4.58416489839846</v>
      </c>
      <c r="D342" s="42">
        <v>4.7911555281818519</v>
      </c>
      <c r="E342" s="42">
        <v>5.4637406807577413</v>
      </c>
      <c r="F342" s="42">
        <v>5.2284531686265856</v>
      </c>
      <c r="G342" s="42">
        <v>0.42828712014428638</v>
      </c>
      <c r="H342" s="42">
        <v>6.664748694175076</v>
      </c>
      <c r="I342" s="42">
        <v>0</v>
      </c>
      <c r="J342" s="42">
        <v>4.4431657961167179</v>
      </c>
      <c r="K342" s="42">
        <v>6.664748694175076</v>
      </c>
      <c r="L342" s="42">
        <v>6.664748694175076</v>
      </c>
      <c r="M342" s="42">
        <v>3.6100722093448327</v>
      </c>
      <c r="N342" s="42">
        <v>2.8653030100294443</v>
      </c>
      <c r="O342" s="42">
        <v>2.8871397580138534</v>
      </c>
      <c r="P342" s="42">
        <v>2.9640142007513841</v>
      </c>
      <c r="Q342" s="42">
        <v>2.7693458599886731</v>
      </c>
      <c r="R342" s="42">
        <v>3.072601054755681</v>
      </c>
      <c r="S342" s="42">
        <v>2.9778664378229069</v>
      </c>
      <c r="T342" s="42">
        <v>3.0546764848302437</v>
      </c>
      <c r="U342" s="42">
        <v>6.664748694175076</v>
      </c>
      <c r="V342" s="42">
        <v>3.6100722093448327</v>
      </c>
      <c r="W342" s="42">
        <v>2.8653030100294457</v>
      </c>
      <c r="X342" s="42">
        <v>2.887139758013856</v>
      </c>
      <c r="Y342" s="42">
        <v>2.9640142007513837</v>
      </c>
      <c r="Z342" s="42">
        <v>2.7693458599886731</v>
      </c>
      <c r="AA342" s="42">
        <v>3.072601054755681</v>
      </c>
      <c r="AB342" s="42">
        <v>2.9778664378229061</v>
      </c>
      <c r="AC342" s="42">
        <v>3.0546764848302437</v>
      </c>
      <c r="AF342" s="66"/>
      <c r="AG342" s="66"/>
      <c r="AH342" s="66"/>
      <c r="AI342" s="66"/>
      <c r="AJ342" s="66"/>
      <c r="AK342" s="66"/>
      <c r="AL342" s="66"/>
      <c r="AM342" s="66"/>
      <c r="AN342" s="66"/>
      <c r="AO342" s="66"/>
      <c r="AP342" s="66"/>
      <c r="AQ342" s="66"/>
      <c r="AR342" s="66"/>
      <c r="AS342" s="66"/>
      <c r="AT342" s="66"/>
      <c r="AU342" s="66"/>
      <c r="AV342" s="66"/>
      <c r="AW342" s="66"/>
      <c r="AX342" s="66"/>
      <c r="AY342" s="66"/>
      <c r="AZ342" s="66"/>
    </row>
    <row r="343" spans="1:52" x14ac:dyDescent="0.25">
      <c r="A343" s="34" t="s">
        <v>1171</v>
      </c>
      <c r="B343" s="34" t="s">
        <v>1172</v>
      </c>
      <c r="C343" s="42">
        <v>4.7561883116459249</v>
      </c>
      <c r="D343" s="42">
        <v>4.3921670727791531</v>
      </c>
      <c r="E343" s="42">
        <v>5.511671912610268</v>
      </c>
      <c r="F343" s="42">
        <v>4.5541775370204025</v>
      </c>
      <c r="G343" s="42">
        <v>0.17942396726400253</v>
      </c>
      <c r="H343" s="42">
        <v>0</v>
      </c>
      <c r="I343" s="42">
        <v>0</v>
      </c>
      <c r="J343" s="42">
        <v>5.8944095912285359</v>
      </c>
      <c r="K343" s="42">
        <v>5.8944095912285359</v>
      </c>
      <c r="L343" s="42">
        <v>5.8944095912285359</v>
      </c>
      <c r="M343" s="42">
        <v>3.6840059945178347</v>
      </c>
      <c r="N343" s="42">
        <v>5.4389565590221993</v>
      </c>
      <c r="O343" s="42">
        <v>0.63328367509066963</v>
      </c>
      <c r="P343" s="42">
        <v>5.5530745479264372</v>
      </c>
      <c r="Q343" s="42">
        <v>4.9023189874340485</v>
      </c>
      <c r="R343" s="42">
        <v>3.7120893958933969</v>
      </c>
      <c r="S343" s="42">
        <v>2.2574334604705046</v>
      </c>
      <c r="T343" s="42">
        <v>2.3332037965279619</v>
      </c>
      <c r="U343" s="42">
        <v>5.8944095912285359</v>
      </c>
      <c r="V343" s="42">
        <v>3.6840059945178347</v>
      </c>
      <c r="W343" s="42">
        <v>5.4389565590222002</v>
      </c>
      <c r="X343" s="42">
        <v>0.63328367509067018</v>
      </c>
      <c r="Y343" s="42">
        <v>5.5530745479264363</v>
      </c>
      <c r="Z343" s="42">
        <v>4.9023189874340485</v>
      </c>
      <c r="AA343" s="42">
        <v>3.7120893958933969</v>
      </c>
      <c r="AB343" s="42">
        <v>2.2574334604705029</v>
      </c>
      <c r="AC343" s="42">
        <v>2.3332037965279619</v>
      </c>
      <c r="AF343" s="66"/>
      <c r="AG343" s="66"/>
      <c r="AH343" s="66"/>
      <c r="AI343" s="66"/>
      <c r="AJ343" s="66"/>
      <c r="AK343" s="66"/>
      <c r="AL343" s="66"/>
      <c r="AM343" s="66"/>
      <c r="AN343" s="66"/>
      <c r="AO343" s="66"/>
      <c r="AP343" s="66"/>
      <c r="AQ343" s="66"/>
      <c r="AR343" s="66"/>
      <c r="AS343" s="66"/>
      <c r="AT343" s="66"/>
      <c r="AU343" s="66"/>
      <c r="AV343" s="66"/>
      <c r="AW343" s="66"/>
      <c r="AX343" s="66"/>
      <c r="AY343" s="66"/>
      <c r="AZ343" s="66"/>
    </row>
    <row r="344" spans="1:52" x14ac:dyDescent="0.25">
      <c r="A344" s="34" t="s">
        <v>1173</v>
      </c>
      <c r="B344" s="34" t="s">
        <v>1174</v>
      </c>
      <c r="C344" s="42">
        <v>5.0371564264688917</v>
      </c>
      <c r="D344" s="42">
        <v>4.5151085265164745</v>
      </c>
      <c r="E344" s="42">
        <v>5.1947222469172942</v>
      </c>
      <c r="F344" s="42">
        <v>4.892857743377462</v>
      </c>
      <c r="G344" s="42">
        <v>0.66015846470171058</v>
      </c>
      <c r="H344" s="42">
        <v>0</v>
      </c>
      <c r="I344" s="42">
        <v>0</v>
      </c>
      <c r="J344" s="42">
        <v>6.5793321144990564</v>
      </c>
      <c r="K344" s="42">
        <v>6.5793321144990564</v>
      </c>
      <c r="L344" s="42">
        <v>6.5793321144990564</v>
      </c>
      <c r="M344" s="42">
        <v>2.7413883810412725</v>
      </c>
      <c r="N344" s="42">
        <v>4.5990299955797536</v>
      </c>
      <c r="O344" s="42">
        <v>1.9756121225355256</v>
      </c>
      <c r="P344" s="42">
        <v>4.1758418277790659</v>
      </c>
      <c r="Q344" s="42">
        <v>3.6763414369779697</v>
      </c>
      <c r="R344" s="42">
        <v>3.3054181452463176</v>
      </c>
      <c r="S344" s="42">
        <v>2.3797584243932768</v>
      </c>
      <c r="T344" s="42">
        <v>3.8379437334577826</v>
      </c>
      <c r="U344" s="42">
        <v>6.5793321144990564</v>
      </c>
      <c r="V344" s="42">
        <v>2.7413883810412725</v>
      </c>
      <c r="W344" s="42">
        <v>4.5990299955797527</v>
      </c>
      <c r="X344" s="42">
        <v>1.9756121225355296</v>
      </c>
      <c r="Y344" s="42">
        <v>4.175841827779065</v>
      </c>
      <c r="Z344" s="42">
        <v>3.6763414369779697</v>
      </c>
      <c r="AA344" s="42">
        <v>3.3054181452463176</v>
      </c>
      <c r="AB344" s="42">
        <v>2.3797584243932759</v>
      </c>
      <c r="AC344" s="42">
        <v>3.8379437334577831</v>
      </c>
      <c r="AF344" s="66"/>
      <c r="AG344" s="66"/>
      <c r="AH344" s="66"/>
      <c r="AI344" s="66"/>
      <c r="AJ344" s="66"/>
      <c r="AK344" s="66"/>
      <c r="AL344" s="66"/>
      <c r="AM344" s="66"/>
      <c r="AN344" s="66"/>
      <c r="AO344" s="66"/>
      <c r="AP344" s="66"/>
      <c r="AQ344" s="66"/>
      <c r="AR344" s="66"/>
      <c r="AS344" s="66"/>
      <c r="AT344" s="66"/>
      <c r="AU344" s="66"/>
      <c r="AV344" s="66"/>
      <c r="AW344" s="66"/>
      <c r="AX344" s="66"/>
      <c r="AY344" s="66"/>
      <c r="AZ344" s="66"/>
    </row>
    <row r="345" spans="1:52" x14ac:dyDescent="0.25">
      <c r="A345" s="34" t="s">
        <v>1175</v>
      </c>
      <c r="B345" s="34" t="s">
        <v>1176</v>
      </c>
      <c r="C345" s="42">
        <v>5.7858364573902268</v>
      </c>
      <c r="D345" s="42">
        <v>5.2450617511826954</v>
      </c>
      <c r="E345" s="42">
        <v>6.110883222319683</v>
      </c>
      <c r="F345" s="42">
        <v>5.9100838209003888</v>
      </c>
      <c r="G345" s="42">
        <v>0.45168295868790298</v>
      </c>
      <c r="H345" s="42">
        <v>0</v>
      </c>
      <c r="I345" s="42">
        <v>6.5679144976420698</v>
      </c>
      <c r="J345" s="42">
        <v>6.5679144976420698</v>
      </c>
      <c r="K345" s="42">
        <v>6.5679144976420698</v>
      </c>
      <c r="L345" s="42">
        <v>0</v>
      </c>
      <c r="M345" s="42">
        <v>6.0205882895052305</v>
      </c>
      <c r="N345" s="42">
        <v>4.8300431413477396</v>
      </c>
      <c r="O345" s="42">
        <v>4.6002541626046751</v>
      </c>
      <c r="P345" s="42">
        <v>3.9793155351699618</v>
      </c>
      <c r="Q345" s="42">
        <v>4.5194897497113429</v>
      </c>
      <c r="R345" s="42">
        <v>2.7813941686049835</v>
      </c>
      <c r="S345" s="42">
        <v>1.1179428932156719</v>
      </c>
      <c r="T345" s="42">
        <v>0.54732620813683897</v>
      </c>
      <c r="U345" s="42">
        <v>0</v>
      </c>
      <c r="V345" s="42">
        <v>6.0205882895052305</v>
      </c>
      <c r="W345" s="42">
        <v>4.8300431413477405</v>
      </c>
      <c r="X345" s="42">
        <v>4.6002541626046742</v>
      </c>
      <c r="Y345" s="42">
        <v>3.9793155351699618</v>
      </c>
      <c r="Z345" s="42">
        <v>4.5194897497113429</v>
      </c>
      <c r="AA345" s="42">
        <v>2.7813941686049835</v>
      </c>
      <c r="AB345" s="42">
        <v>1.1179428932156712</v>
      </c>
      <c r="AC345" s="42">
        <v>0.54732620813683852</v>
      </c>
      <c r="AF345" s="66"/>
      <c r="AG345" s="66"/>
      <c r="AH345" s="66"/>
      <c r="AI345" s="66"/>
      <c r="AJ345" s="66"/>
      <c r="AK345" s="66"/>
      <c r="AL345" s="66"/>
      <c r="AM345" s="66"/>
      <c r="AN345" s="66"/>
      <c r="AO345" s="66"/>
      <c r="AP345" s="66"/>
      <c r="AQ345" s="66"/>
      <c r="AR345" s="66"/>
      <c r="AS345" s="66"/>
      <c r="AT345" s="66"/>
      <c r="AU345" s="66"/>
      <c r="AV345" s="66"/>
      <c r="AW345" s="66"/>
      <c r="AX345" s="66"/>
      <c r="AY345" s="66"/>
      <c r="AZ345" s="66"/>
    </row>
    <row r="346" spans="1:52" x14ac:dyDescent="0.25">
      <c r="A346" s="34" t="s">
        <v>1177</v>
      </c>
      <c r="B346" s="34" t="s">
        <v>1178</v>
      </c>
      <c r="C346" s="42">
        <v>4.5970352887825214</v>
      </c>
      <c r="D346" s="42">
        <v>3.370520982338582</v>
      </c>
      <c r="E346" s="42">
        <v>4.7510890325447654</v>
      </c>
      <c r="F346" s="42">
        <v>6.0090986675900346</v>
      </c>
      <c r="G346" s="42">
        <v>3.7198674922319132E-2</v>
      </c>
      <c r="H346" s="42">
        <v>0</v>
      </c>
      <c r="I346" s="42">
        <v>6.5990449312196384</v>
      </c>
      <c r="J346" s="42">
        <v>6.5990449312196384</v>
      </c>
      <c r="K346" s="42">
        <v>6.5990449312196384</v>
      </c>
      <c r="L346" s="42">
        <v>6.5990449312196384</v>
      </c>
      <c r="M346" s="42">
        <v>4.3993632874797584</v>
      </c>
      <c r="N346" s="42">
        <v>4.3044983109303327</v>
      </c>
      <c r="O346" s="42">
        <v>1.2816326932534001</v>
      </c>
      <c r="P346" s="42">
        <v>3.9231773004707198</v>
      </c>
      <c r="Q346" s="42">
        <v>3.5763942780029474</v>
      </c>
      <c r="R346" s="42">
        <v>3.3090020359955976</v>
      </c>
      <c r="S346" s="42">
        <v>1.2636469017229104</v>
      </c>
      <c r="T346" s="42">
        <v>2.0622015410061363</v>
      </c>
      <c r="U346" s="42">
        <v>6.5990449312196384</v>
      </c>
      <c r="V346" s="42">
        <v>4.3993632874797584</v>
      </c>
      <c r="W346" s="42">
        <v>4.3044983109303292</v>
      </c>
      <c r="X346" s="42">
        <v>1.2816326932533979</v>
      </c>
      <c r="Y346" s="42">
        <v>3.9231773004707198</v>
      </c>
      <c r="Z346" s="42">
        <v>3.5763942780029474</v>
      </c>
      <c r="AA346" s="42">
        <v>3.3090020359955976</v>
      </c>
      <c r="AB346" s="42">
        <v>1.2636469017229099</v>
      </c>
      <c r="AC346" s="42">
        <v>2.0622015410061358</v>
      </c>
      <c r="AF346" s="66"/>
      <c r="AG346" s="66"/>
      <c r="AH346" s="66"/>
      <c r="AI346" s="66"/>
      <c r="AJ346" s="66"/>
      <c r="AK346" s="66"/>
      <c r="AL346" s="66"/>
      <c r="AM346" s="66"/>
      <c r="AN346" s="66"/>
      <c r="AO346" s="66"/>
      <c r="AP346" s="66"/>
      <c r="AQ346" s="66"/>
      <c r="AR346" s="66"/>
      <c r="AS346" s="66"/>
      <c r="AT346" s="66"/>
      <c r="AU346" s="66"/>
      <c r="AV346" s="66"/>
      <c r="AW346" s="66"/>
      <c r="AX346" s="66"/>
      <c r="AY346" s="66"/>
      <c r="AZ346" s="66"/>
    </row>
    <row r="347" spans="1:52" x14ac:dyDescent="0.25">
      <c r="A347" s="34" t="s">
        <v>1179</v>
      </c>
      <c r="B347" s="34" t="s">
        <v>1180</v>
      </c>
      <c r="C347" s="42">
        <v>4.5994773572747985</v>
      </c>
      <c r="D347" s="42">
        <v>4.1404253255592245</v>
      </c>
      <c r="E347" s="42">
        <v>4.1584019325250914</v>
      </c>
      <c r="F347" s="42">
        <v>3.7962123217095169</v>
      </c>
      <c r="G347" s="42">
        <v>0.39888527097365722</v>
      </c>
      <c r="H347" s="42">
        <v>6.100193712993681</v>
      </c>
      <c r="I347" s="42">
        <v>0</v>
      </c>
      <c r="J347" s="42">
        <v>4.0667958086624543</v>
      </c>
      <c r="K347" s="42">
        <v>6.100193712993681</v>
      </c>
      <c r="L347" s="42">
        <v>6.100193712993681</v>
      </c>
      <c r="M347" s="42">
        <v>1.5250484282484214</v>
      </c>
      <c r="N347" s="42">
        <v>4.3408386529119447</v>
      </c>
      <c r="O347" s="42">
        <v>1.4998410162112508</v>
      </c>
      <c r="P347" s="42">
        <v>4.2984452519646998</v>
      </c>
      <c r="Q347" s="42">
        <v>3.9638930529541803</v>
      </c>
      <c r="R347" s="42">
        <v>4.4258827398621081</v>
      </c>
      <c r="S347" s="42">
        <v>2.3362444007209855</v>
      </c>
      <c r="T347" s="42">
        <v>4.8293200227866633</v>
      </c>
      <c r="U347" s="42">
        <v>6.100193712993681</v>
      </c>
      <c r="V347" s="42">
        <v>1.5250484282484214</v>
      </c>
      <c r="W347" s="42">
        <v>4.3408386529119465</v>
      </c>
      <c r="X347" s="42">
        <v>1.4998410162112537</v>
      </c>
      <c r="Y347" s="42">
        <v>4.2984452519646998</v>
      </c>
      <c r="Z347" s="42">
        <v>3.9638930529541803</v>
      </c>
      <c r="AA347" s="42">
        <v>4.4258827398621081</v>
      </c>
      <c r="AB347" s="42">
        <v>2.3362444007209837</v>
      </c>
      <c r="AC347" s="42">
        <v>4.8293200227866633</v>
      </c>
      <c r="AF347" s="66"/>
      <c r="AG347" s="66"/>
      <c r="AH347" s="66"/>
      <c r="AI347" s="66"/>
      <c r="AJ347" s="66"/>
      <c r="AK347" s="66"/>
      <c r="AL347" s="66"/>
      <c r="AM347" s="66"/>
      <c r="AN347" s="66"/>
      <c r="AO347" s="66"/>
      <c r="AP347" s="66"/>
      <c r="AQ347" s="66"/>
      <c r="AR347" s="66"/>
      <c r="AS347" s="66"/>
      <c r="AT347" s="66"/>
      <c r="AU347" s="66"/>
      <c r="AV347" s="66"/>
      <c r="AW347" s="66"/>
      <c r="AX347" s="66"/>
      <c r="AY347" s="66"/>
      <c r="AZ347" s="66"/>
    </row>
    <row r="348" spans="1:52" x14ac:dyDescent="0.25">
      <c r="A348" s="34" t="s">
        <v>1181</v>
      </c>
      <c r="B348" s="34" t="s">
        <v>1182</v>
      </c>
      <c r="C348" s="42">
        <v>7.2232222050708979</v>
      </c>
      <c r="D348" s="42">
        <v>6.7188411898110001</v>
      </c>
      <c r="E348" s="42">
        <v>7.54177700252857</v>
      </c>
      <c r="F348" s="42">
        <v>7.7992531570825046</v>
      </c>
      <c r="G348" s="42">
        <v>0.21412764123724237</v>
      </c>
      <c r="H348" s="42">
        <v>0</v>
      </c>
      <c r="I348" s="42">
        <v>8.2578790338015473</v>
      </c>
      <c r="J348" s="42">
        <v>8.2578790338015473</v>
      </c>
      <c r="K348" s="42">
        <v>8.2578790338015473</v>
      </c>
      <c r="L348" s="42">
        <v>0</v>
      </c>
      <c r="M348" s="42">
        <v>6.8815658615012891</v>
      </c>
      <c r="N348" s="42">
        <v>3.5316715364685876</v>
      </c>
      <c r="O348" s="42">
        <v>2.4967003414868296</v>
      </c>
      <c r="P348" s="42">
        <v>2.7842828510666293</v>
      </c>
      <c r="Q348" s="42">
        <v>2.9867219722900664</v>
      </c>
      <c r="R348" s="42">
        <v>1.5737578315710672</v>
      </c>
      <c r="S348" s="42">
        <v>1.4055964312853704</v>
      </c>
      <c r="T348" s="42">
        <v>1.2042740257627262</v>
      </c>
      <c r="U348" s="42">
        <v>0</v>
      </c>
      <c r="V348" s="42">
        <v>6.8815658615012891</v>
      </c>
      <c r="W348" s="42">
        <v>3.5316715364685853</v>
      </c>
      <c r="X348" s="42">
        <v>2.4967003414868327</v>
      </c>
      <c r="Y348" s="42">
        <v>2.7842828510666293</v>
      </c>
      <c r="Z348" s="42">
        <v>2.9867219722900664</v>
      </c>
      <c r="AA348" s="42">
        <v>1.5737578315710672</v>
      </c>
      <c r="AB348" s="42">
        <v>1.4055964312853695</v>
      </c>
      <c r="AC348" s="42">
        <v>1.204274025762726</v>
      </c>
      <c r="AF348" s="66"/>
      <c r="AG348" s="66"/>
      <c r="AH348" s="66"/>
      <c r="AI348" s="66"/>
      <c r="AJ348" s="66"/>
      <c r="AK348" s="66"/>
      <c r="AL348" s="66"/>
      <c r="AM348" s="66"/>
      <c r="AN348" s="66"/>
      <c r="AO348" s="66"/>
      <c r="AP348" s="66"/>
      <c r="AQ348" s="66"/>
      <c r="AR348" s="66"/>
      <c r="AS348" s="66"/>
      <c r="AT348" s="66"/>
      <c r="AU348" s="66"/>
      <c r="AV348" s="66"/>
      <c r="AW348" s="66"/>
      <c r="AX348" s="66"/>
      <c r="AY348" s="66"/>
      <c r="AZ348" s="66"/>
    </row>
    <row r="349" spans="1:52" x14ac:dyDescent="0.25">
      <c r="A349" s="34" t="s">
        <v>1183</v>
      </c>
      <c r="B349" s="34" t="s">
        <v>1184</v>
      </c>
      <c r="C349" s="42">
        <v>3.3431130405649299</v>
      </c>
      <c r="D349" s="42">
        <v>1.4821759577064433</v>
      </c>
      <c r="E349" s="42">
        <v>5.4624742707396505</v>
      </c>
      <c r="F349" s="42">
        <v>1.9767987907186397</v>
      </c>
      <c r="G349" s="42">
        <v>5.7920112922307858</v>
      </c>
      <c r="H349" s="42">
        <v>0</v>
      </c>
      <c r="I349" s="42">
        <v>0</v>
      </c>
      <c r="J349" s="42">
        <v>3.8613408614871907</v>
      </c>
      <c r="K349" s="42">
        <v>5.7920112922307858</v>
      </c>
      <c r="L349" s="42">
        <v>5.7920112922307858</v>
      </c>
      <c r="M349" s="42">
        <v>2.896005646115392</v>
      </c>
      <c r="N349" s="42">
        <v>5.3054407119760008</v>
      </c>
      <c r="O349" s="42">
        <v>1.5437385468962239</v>
      </c>
      <c r="P349" s="42">
        <v>4.9746567018104502</v>
      </c>
      <c r="Q349" s="42">
        <v>4.5118691036326473</v>
      </c>
      <c r="R349" s="42">
        <v>4.2843799292463691</v>
      </c>
      <c r="S349" s="42">
        <v>3.8202627672160507</v>
      </c>
      <c r="T349" s="42">
        <v>3.0166725480368672</v>
      </c>
      <c r="U349" s="42">
        <v>5.7920112922307858</v>
      </c>
      <c r="V349" s="42">
        <v>2.896005646115392</v>
      </c>
      <c r="W349" s="42">
        <v>5.305440711975999</v>
      </c>
      <c r="X349" s="42">
        <v>1.5437385468962239</v>
      </c>
      <c r="Y349" s="42">
        <v>4.9746567018104502</v>
      </c>
      <c r="Z349" s="42">
        <v>4.5118691036326473</v>
      </c>
      <c r="AA349" s="42">
        <v>4.2843799292463691</v>
      </c>
      <c r="AB349" s="42">
        <v>3.8202627672160498</v>
      </c>
      <c r="AC349" s="42">
        <v>3.0166725480368664</v>
      </c>
      <c r="AF349" s="66"/>
      <c r="AG349" s="66"/>
      <c r="AH349" s="66"/>
      <c r="AI349" s="66"/>
      <c r="AJ349" s="66"/>
      <c r="AK349" s="66"/>
      <c r="AL349" s="66"/>
      <c r="AM349" s="66"/>
      <c r="AN349" s="66"/>
      <c r="AO349" s="66"/>
      <c r="AP349" s="66"/>
      <c r="AQ349" s="66"/>
      <c r="AR349" s="66"/>
      <c r="AS349" s="66"/>
      <c r="AT349" s="66"/>
      <c r="AU349" s="66"/>
      <c r="AV349" s="66"/>
      <c r="AW349" s="66"/>
      <c r="AX349" s="66"/>
      <c r="AY349" s="66"/>
      <c r="AZ349" s="66"/>
    </row>
    <row r="350" spans="1:52" x14ac:dyDescent="0.25">
      <c r="A350" s="34" t="s">
        <v>1185</v>
      </c>
      <c r="B350" s="34" t="s">
        <v>1186</v>
      </c>
      <c r="C350" s="42">
        <v>0</v>
      </c>
      <c r="D350" s="42">
        <v>0.56930515022921235</v>
      </c>
      <c r="E350" s="42">
        <v>3.4105630132337188</v>
      </c>
      <c r="F350" s="42">
        <v>0</v>
      </c>
      <c r="G350" s="42">
        <v>3.4188766437848859</v>
      </c>
      <c r="H350" s="42">
        <v>6.0529812036670503</v>
      </c>
      <c r="I350" s="42">
        <v>6.0529812036670503</v>
      </c>
      <c r="J350" s="42">
        <v>6.0529812036670503</v>
      </c>
      <c r="K350" s="42">
        <v>6.0529812036670503</v>
      </c>
      <c r="L350" s="42">
        <v>6.0529812036670503</v>
      </c>
      <c r="M350" s="42">
        <v>4.2875283525974943</v>
      </c>
      <c r="N350" s="42">
        <v>5.528171961839675</v>
      </c>
      <c r="O350" s="42">
        <v>0</v>
      </c>
      <c r="P350" s="42">
        <v>5.049747273956303</v>
      </c>
      <c r="Q350" s="42">
        <v>5.8161466925453968</v>
      </c>
      <c r="R350" s="42">
        <v>4.790445955478309</v>
      </c>
      <c r="S350" s="42">
        <v>1.0302946729646048</v>
      </c>
      <c r="T350" s="42">
        <v>1.6393490759931593</v>
      </c>
      <c r="U350" s="42">
        <v>6.0529812036670503</v>
      </c>
      <c r="V350" s="42">
        <v>4.2875283525974943</v>
      </c>
      <c r="W350" s="42">
        <v>5.5281719618396776</v>
      </c>
      <c r="X350" s="42">
        <v>0</v>
      </c>
      <c r="Y350" s="42">
        <v>5.0497472739563021</v>
      </c>
      <c r="Z350" s="42">
        <v>5.8161466925453968</v>
      </c>
      <c r="AA350" s="42">
        <v>4.790445955478309</v>
      </c>
      <c r="AB350" s="42">
        <v>1.0302946729646041</v>
      </c>
      <c r="AC350" s="42">
        <v>1.6393490759931593</v>
      </c>
      <c r="AF350" s="66"/>
      <c r="AG350" s="66"/>
      <c r="AH350" s="66"/>
      <c r="AI350" s="66"/>
      <c r="AJ350" s="66"/>
      <c r="AK350" s="66"/>
      <c r="AL350" s="66"/>
      <c r="AM350" s="66"/>
      <c r="AN350" s="66"/>
      <c r="AO350" s="66"/>
      <c r="AP350" s="66"/>
      <c r="AQ350" s="66"/>
      <c r="AR350" s="66"/>
      <c r="AS350" s="66"/>
      <c r="AT350" s="66"/>
      <c r="AU350" s="66"/>
      <c r="AV350" s="66"/>
      <c r="AW350" s="66"/>
      <c r="AX350" s="66"/>
      <c r="AY350" s="66"/>
      <c r="AZ350" s="66"/>
    </row>
    <row r="351" spans="1:52" x14ac:dyDescent="0.25">
      <c r="A351" s="34" t="s">
        <v>1187</v>
      </c>
      <c r="B351" s="34" t="s">
        <v>1188</v>
      </c>
      <c r="C351" s="42">
        <v>3.2751207071878707</v>
      </c>
      <c r="D351" s="42">
        <v>4.0943119462783963</v>
      </c>
      <c r="E351" s="42">
        <v>3.1823224681800211</v>
      </c>
      <c r="F351" s="42">
        <v>2.4917684284369868</v>
      </c>
      <c r="G351" s="42">
        <v>0.83030243115796032</v>
      </c>
      <c r="H351" s="42">
        <v>0</v>
      </c>
      <c r="I351" s="42">
        <v>5.753736378414966</v>
      </c>
      <c r="J351" s="42">
        <v>1.9179121261383225</v>
      </c>
      <c r="K351" s="42">
        <v>5.753736378414966</v>
      </c>
      <c r="L351" s="42">
        <v>5.753736378414966</v>
      </c>
      <c r="M351" s="42">
        <v>0</v>
      </c>
      <c r="N351" s="42">
        <v>3.4455213802458018</v>
      </c>
      <c r="O351" s="42">
        <v>2.7698772234931526</v>
      </c>
      <c r="P351" s="42">
        <v>3.7164575119135499</v>
      </c>
      <c r="Q351" s="42">
        <v>4.1862269527675586</v>
      </c>
      <c r="R351" s="42">
        <v>5.2159422101202901</v>
      </c>
      <c r="S351" s="42">
        <v>5.508896532524969</v>
      </c>
      <c r="T351" s="42">
        <v>5.753736378414966</v>
      </c>
      <c r="U351" s="42">
        <v>5.753736378414966</v>
      </c>
      <c r="V351" s="42">
        <v>0</v>
      </c>
      <c r="W351" s="42">
        <v>3.4455213802458022</v>
      </c>
      <c r="X351" s="42">
        <v>2.7698772234931539</v>
      </c>
      <c r="Y351" s="42">
        <v>3.7164575119135499</v>
      </c>
      <c r="Z351" s="42">
        <v>4.1862269527675586</v>
      </c>
      <c r="AA351" s="42">
        <v>5.2159422101202901</v>
      </c>
      <c r="AB351" s="42">
        <v>5.5088965325249664</v>
      </c>
      <c r="AC351" s="42">
        <v>5.753736378414966</v>
      </c>
      <c r="AF351" s="66"/>
      <c r="AG351" s="66"/>
      <c r="AH351" s="66"/>
      <c r="AI351" s="66"/>
      <c r="AJ351" s="66"/>
      <c r="AK351" s="66"/>
      <c r="AL351" s="66"/>
      <c r="AM351" s="66"/>
      <c r="AN351" s="66"/>
      <c r="AO351" s="66"/>
      <c r="AP351" s="66"/>
      <c r="AQ351" s="66"/>
      <c r="AR351" s="66"/>
      <c r="AS351" s="66"/>
      <c r="AT351" s="66"/>
      <c r="AU351" s="66"/>
      <c r="AV351" s="66"/>
      <c r="AW351" s="66"/>
      <c r="AX351" s="66"/>
      <c r="AY351" s="66"/>
      <c r="AZ351" s="66"/>
    </row>
    <row r="352" spans="1:52" x14ac:dyDescent="0.25">
      <c r="A352" s="34" t="s">
        <v>1189</v>
      </c>
      <c r="B352" s="34" t="s">
        <v>1190</v>
      </c>
      <c r="C352" s="42">
        <v>3.3174727865721825</v>
      </c>
      <c r="D352" s="42">
        <v>2.5920015907820311</v>
      </c>
      <c r="E352" s="42">
        <v>5.0291850460956695</v>
      </c>
      <c r="F352" s="42">
        <v>3.9342136511560244</v>
      </c>
      <c r="G352" s="42">
        <v>1.7898381900918638</v>
      </c>
      <c r="H352" s="42">
        <v>0</v>
      </c>
      <c r="I352" s="42">
        <v>5.9683702053063072</v>
      </c>
      <c r="J352" s="42">
        <v>1.9894567351021031</v>
      </c>
      <c r="K352" s="42">
        <v>5.9683702053063072</v>
      </c>
      <c r="L352" s="42">
        <v>5.9683702053063072</v>
      </c>
      <c r="M352" s="42">
        <v>2.4868209188776271</v>
      </c>
      <c r="N352" s="42">
        <v>4.059349726340411</v>
      </c>
      <c r="O352" s="42">
        <v>1.4879821035267791</v>
      </c>
      <c r="P352" s="42">
        <v>4.6028561994650197</v>
      </c>
      <c r="Q352" s="42">
        <v>4.92812718488267</v>
      </c>
      <c r="R352" s="42">
        <v>5.0264171217643812</v>
      </c>
      <c r="S352" s="42">
        <v>2.5397320022580026</v>
      </c>
      <c r="T352" s="42">
        <v>3.6058903323725611</v>
      </c>
      <c r="U352" s="42">
        <v>5.9683702053063072</v>
      </c>
      <c r="V352" s="42">
        <v>2.4868209188776271</v>
      </c>
      <c r="W352" s="42">
        <v>4.0593497263404101</v>
      </c>
      <c r="X352" s="42">
        <v>1.4879821035267815</v>
      </c>
      <c r="Y352" s="42">
        <v>4.6028561994650197</v>
      </c>
      <c r="Z352" s="42">
        <v>4.92812718488267</v>
      </c>
      <c r="AA352" s="42">
        <v>5.0264171217643812</v>
      </c>
      <c r="AB352" s="42">
        <v>2.5397320022580017</v>
      </c>
      <c r="AC352" s="42">
        <v>3.6058903323725606</v>
      </c>
      <c r="AF352" s="66"/>
      <c r="AG352" s="66"/>
      <c r="AH352" s="66"/>
      <c r="AI352" s="66"/>
      <c r="AJ352" s="66"/>
      <c r="AK352" s="66"/>
      <c r="AL352" s="66"/>
      <c r="AM352" s="66"/>
      <c r="AN352" s="66"/>
      <c r="AO352" s="66"/>
      <c r="AP352" s="66"/>
      <c r="AQ352" s="66"/>
      <c r="AR352" s="66"/>
      <c r="AS352" s="66"/>
      <c r="AT352" s="66"/>
      <c r="AU352" s="66"/>
      <c r="AV352" s="66"/>
      <c r="AW352" s="66"/>
      <c r="AX352" s="66"/>
      <c r="AY352" s="66"/>
      <c r="AZ352" s="66"/>
    </row>
    <row r="353" spans="1:52" x14ac:dyDescent="0.25">
      <c r="A353" s="34" t="s">
        <v>1191</v>
      </c>
      <c r="B353" s="34" t="s">
        <v>1192</v>
      </c>
      <c r="C353" s="42">
        <v>4.2958867503244349</v>
      </c>
      <c r="D353" s="42">
        <v>3.2101372100458896</v>
      </c>
      <c r="E353" s="42">
        <v>3.4170913156839955</v>
      </c>
      <c r="F353" s="42">
        <v>2.7936311231239257</v>
      </c>
      <c r="G353" s="42">
        <v>1.7198281662577586</v>
      </c>
      <c r="H353" s="42">
        <v>0</v>
      </c>
      <c r="I353" s="42">
        <v>0</v>
      </c>
      <c r="J353" s="42">
        <v>2.1455521567800724</v>
      </c>
      <c r="K353" s="42">
        <v>6.4366564703402158</v>
      </c>
      <c r="L353" s="42">
        <v>6.4366564703402158</v>
      </c>
      <c r="M353" s="42">
        <v>2.6819401959750886</v>
      </c>
      <c r="N353" s="42">
        <v>5.4361698851031495</v>
      </c>
      <c r="O353" s="42">
        <v>2.4381274508864448</v>
      </c>
      <c r="P353" s="42">
        <v>3.9006608484175116</v>
      </c>
      <c r="Q353" s="42">
        <v>4.5842314877685775</v>
      </c>
      <c r="R353" s="42">
        <v>4.5183577789306444</v>
      </c>
      <c r="S353" s="42">
        <v>3.9715539923375816</v>
      </c>
      <c r="T353" s="42">
        <v>4.0229102939626342</v>
      </c>
      <c r="U353" s="42">
        <v>6.4366564703402158</v>
      </c>
      <c r="V353" s="42">
        <v>2.6819401959750886</v>
      </c>
      <c r="W353" s="42">
        <v>5.4361698851031495</v>
      </c>
      <c r="X353" s="42">
        <v>2.4381274508864461</v>
      </c>
      <c r="Y353" s="42">
        <v>3.9006608484175107</v>
      </c>
      <c r="Z353" s="42">
        <v>4.5842314877685775</v>
      </c>
      <c r="AA353" s="42">
        <v>4.5183577789306444</v>
      </c>
      <c r="AB353" s="42">
        <v>3.9715539923375798</v>
      </c>
      <c r="AC353" s="42">
        <v>4.0229102939626342</v>
      </c>
      <c r="AF353" s="66"/>
      <c r="AG353" s="66"/>
      <c r="AH353" s="66"/>
      <c r="AI353" s="66"/>
      <c r="AJ353" s="66"/>
      <c r="AK353" s="66"/>
      <c r="AL353" s="66"/>
      <c r="AM353" s="66"/>
      <c r="AN353" s="66"/>
      <c r="AO353" s="66"/>
      <c r="AP353" s="66"/>
      <c r="AQ353" s="66"/>
      <c r="AR353" s="66"/>
      <c r="AS353" s="66"/>
      <c r="AT353" s="66"/>
      <c r="AU353" s="66"/>
      <c r="AV353" s="66"/>
      <c r="AW353" s="66"/>
      <c r="AX353" s="66"/>
      <c r="AY353" s="66"/>
      <c r="AZ353" s="66"/>
    </row>
    <row r="354" spans="1:52" x14ac:dyDescent="0.25">
      <c r="A354" s="34" t="s">
        <v>1193</v>
      </c>
      <c r="B354" s="34" t="s">
        <v>1194</v>
      </c>
      <c r="C354" s="42">
        <v>5.1063692452616722</v>
      </c>
      <c r="D354" s="42">
        <v>2.7817522076757726</v>
      </c>
      <c r="E354" s="42">
        <v>4.6483279414214529</v>
      </c>
      <c r="F354" s="42">
        <v>5.2565651418812225</v>
      </c>
      <c r="G354" s="42">
        <v>6.7001372834579798E-2</v>
      </c>
      <c r="H354" s="42">
        <v>0</v>
      </c>
      <c r="I354" s="42">
        <v>5.9430217704274293</v>
      </c>
      <c r="J354" s="42">
        <v>5.9430217704274293</v>
      </c>
      <c r="K354" s="42">
        <v>5.9430217704274293</v>
      </c>
      <c r="L354" s="42">
        <v>5.9430217704274293</v>
      </c>
      <c r="M354" s="42">
        <v>3.7143886065171432</v>
      </c>
      <c r="N354" s="42">
        <v>3.7003720457378346</v>
      </c>
      <c r="O354" s="42">
        <v>0.64259946140296498</v>
      </c>
      <c r="P354" s="42">
        <v>3.7591160569271054</v>
      </c>
      <c r="Q354" s="42">
        <v>4.5209244025644395</v>
      </c>
      <c r="R354" s="42">
        <v>3.468375279542689</v>
      </c>
      <c r="S354" s="42">
        <v>4.4256545098927669</v>
      </c>
      <c r="T354" s="42">
        <v>1.9810072568091424</v>
      </c>
      <c r="U354" s="42">
        <v>5.9430217704274293</v>
      </c>
      <c r="V354" s="42">
        <v>3.7143886065171432</v>
      </c>
      <c r="W354" s="42">
        <v>3.7003720457378355</v>
      </c>
      <c r="X354" s="42">
        <v>0.6425994614029632</v>
      </c>
      <c r="Y354" s="42">
        <v>3.7591160569271054</v>
      </c>
      <c r="Z354" s="42">
        <v>4.5209244025644395</v>
      </c>
      <c r="AA354" s="42">
        <v>3.468375279542689</v>
      </c>
      <c r="AB354" s="42">
        <v>4.4256545098927651</v>
      </c>
      <c r="AC354" s="42">
        <v>1.9810072568091428</v>
      </c>
      <c r="AF354" s="66"/>
      <c r="AG354" s="66"/>
      <c r="AH354" s="66"/>
      <c r="AI354" s="66"/>
      <c r="AJ354" s="66"/>
      <c r="AK354" s="66"/>
      <c r="AL354" s="66"/>
      <c r="AM354" s="66"/>
      <c r="AN354" s="66"/>
      <c r="AO354" s="66"/>
      <c r="AP354" s="66"/>
      <c r="AQ354" s="66"/>
      <c r="AR354" s="66"/>
      <c r="AS354" s="66"/>
      <c r="AT354" s="66"/>
      <c r="AU354" s="66"/>
      <c r="AV354" s="66"/>
      <c r="AW354" s="66"/>
      <c r="AX354" s="66"/>
      <c r="AY354" s="66"/>
      <c r="AZ354" s="66"/>
    </row>
    <row r="355" spans="1:52" x14ac:dyDescent="0.25">
      <c r="A355" s="34" t="s">
        <v>1195</v>
      </c>
      <c r="B355" s="34" t="s">
        <v>1196</v>
      </c>
      <c r="C355" s="42">
        <v>5.3969265329434943</v>
      </c>
      <c r="D355" s="42">
        <v>3.7275146407830499</v>
      </c>
      <c r="E355" s="42">
        <v>4.1755124027690771</v>
      </c>
      <c r="F355" s="42">
        <v>5.0755066316822326</v>
      </c>
      <c r="G355" s="42">
        <v>1.1025518296887244</v>
      </c>
      <c r="H355" s="42">
        <v>6.5197564862259574</v>
      </c>
      <c r="I355" s="42">
        <v>6.5197564862259574</v>
      </c>
      <c r="J355" s="42">
        <v>4.3465043241506383</v>
      </c>
      <c r="K355" s="42">
        <v>6.5197564862259574</v>
      </c>
      <c r="L355" s="42">
        <v>6.5197564862259574</v>
      </c>
      <c r="M355" s="42">
        <v>4.074847803891223</v>
      </c>
      <c r="N355" s="42">
        <v>3.7050727560987564</v>
      </c>
      <c r="O355" s="42">
        <v>2.8916826288770765</v>
      </c>
      <c r="P355" s="42">
        <v>2.5925536886778637</v>
      </c>
      <c r="Q355" s="42">
        <v>2.3538587281717964</v>
      </c>
      <c r="R355" s="42">
        <v>2.6099006045225535</v>
      </c>
      <c r="S355" s="42">
        <v>1.387182231111906</v>
      </c>
      <c r="T355" s="42">
        <v>2.1732521620753182</v>
      </c>
      <c r="U355" s="42">
        <v>6.5197564862259574</v>
      </c>
      <c r="V355" s="42">
        <v>4.074847803891223</v>
      </c>
      <c r="W355" s="42">
        <v>3.7050727560987564</v>
      </c>
      <c r="X355" s="42">
        <v>2.8916826288770769</v>
      </c>
      <c r="Y355" s="42">
        <v>2.5925536886778637</v>
      </c>
      <c r="Z355" s="42">
        <v>2.3538587281717964</v>
      </c>
      <c r="AA355" s="42">
        <v>2.6099006045225535</v>
      </c>
      <c r="AB355" s="42">
        <v>1.3871822311119046</v>
      </c>
      <c r="AC355" s="42">
        <v>2.1732521620753187</v>
      </c>
      <c r="AF355" s="66"/>
      <c r="AG355" s="66"/>
      <c r="AH355" s="66"/>
      <c r="AI355" s="66"/>
      <c r="AJ355" s="66"/>
      <c r="AK355" s="66"/>
      <c r="AL355" s="66"/>
      <c r="AM355" s="66"/>
      <c r="AN355" s="66"/>
      <c r="AO355" s="66"/>
      <c r="AP355" s="66"/>
      <c r="AQ355" s="66"/>
      <c r="AR355" s="66"/>
      <c r="AS355" s="66"/>
      <c r="AT355" s="66"/>
      <c r="AU355" s="66"/>
      <c r="AV355" s="66"/>
      <c r="AW355" s="66"/>
      <c r="AX355" s="66"/>
      <c r="AY355" s="66"/>
      <c r="AZ355" s="66"/>
    </row>
    <row r="356" spans="1:52" x14ac:dyDescent="0.25">
      <c r="A356" s="34" t="s">
        <v>1197</v>
      </c>
      <c r="B356" s="34" t="s">
        <v>1198</v>
      </c>
      <c r="C356" s="42">
        <v>6.8112131066227803</v>
      </c>
      <c r="D356" s="42">
        <v>6.3471187564657958</v>
      </c>
      <c r="E356" s="42">
        <v>6.9105292748760636</v>
      </c>
      <c r="F356" s="42">
        <v>6.5238703641147513</v>
      </c>
      <c r="G356" s="42">
        <v>0.18995469048427804</v>
      </c>
      <c r="H356" s="42">
        <v>0</v>
      </c>
      <c r="I356" s="42">
        <v>7.020408769147835</v>
      </c>
      <c r="J356" s="42">
        <v>7.020408769147835</v>
      </c>
      <c r="K356" s="42">
        <v>7.020408769147835</v>
      </c>
      <c r="L356" s="42">
        <v>0</v>
      </c>
      <c r="M356" s="42">
        <v>4.6802725127652227</v>
      </c>
      <c r="N356" s="42">
        <v>2.7122873052413028</v>
      </c>
      <c r="O356" s="42">
        <v>1.1797381127218083</v>
      </c>
      <c r="P356" s="42">
        <v>4.8585294079544274</v>
      </c>
      <c r="Q356" s="42">
        <v>4.5073634959233724</v>
      </c>
      <c r="R356" s="42">
        <v>2.0747923253773433</v>
      </c>
      <c r="S356" s="42">
        <v>3.2861487855585616</v>
      </c>
      <c r="T356" s="42">
        <v>2.778911804454351</v>
      </c>
      <c r="U356" s="42">
        <v>0</v>
      </c>
      <c r="V356" s="42">
        <v>4.6802725127652227</v>
      </c>
      <c r="W356" s="42">
        <v>2.7122873052413032</v>
      </c>
      <c r="X356" s="42">
        <v>1.1797381127218118</v>
      </c>
      <c r="Y356" s="42">
        <v>4.8585294079544274</v>
      </c>
      <c r="Z356" s="42">
        <v>4.5073634959233724</v>
      </c>
      <c r="AA356" s="42">
        <v>2.0747923253773433</v>
      </c>
      <c r="AB356" s="42">
        <v>3.2861487855585598</v>
      </c>
      <c r="AC356" s="42">
        <v>2.778911804454351</v>
      </c>
      <c r="AF356" s="66"/>
      <c r="AG356" s="66"/>
      <c r="AH356" s="66"/>
      <c r="AI356" s="66"/>
      <c r="AJ356" s="66"/>
      <c r="AK356" s="66"/>
      <c r="AL356" s="66"/>
      <c r="AM356" s="66"/>
      <c r="AN356" s="66"/>
      <c r="AO356" s="66"/>
      <c r="AP356" s="66"/>
      <c r="AQ356" s="66"/>
      <c r="AR356" s="66"/>
      <c r="AS356" s="66"/>
      <c r="AT356" s="66"/>
      <c r="AU356" s="66"/>
      <c r="AV356" s="66"/>
      <c r="AW356" s="66"/>
      <c r="AX356" s="66"/>
      <c r="AY356" s="66"/>
      <c r="AZ356" s="66"/>
    </row>
    <row r="357" spans="1:52" x14ac:dyDescent="0.25">
      <c r="A357" s="34" t="s">
        <v>1199</v>
      </c>
      <c r="B357" s="34" t="s">
        <v>1200</v>
      </c>
      <c r="C357" s="42">
        <v>3.8389568258904752</v>
      </c>
      <c r="D357" s="42">
        <v>4.8653428667231804</v>
      </c>
      <c r="E357" s="42">
        <v>4.8108420079366923</v>
      </c>
      <c r="F357" s="42">
        <v>5.1230052597586138</v>
      </c>
      <c r="G357" s="42">
        <v>1.0442399493650913</v>
      </c>
      <c r="H357" s="42">
        <v>5.8622837663723404</v>
      </c>
      <c r="I357" s="42">
        <v>5.8622837663723404</v>
      </c>
      <c r="J357" s="42">
        <v>1.9540945887907808</v>
      </c>
      <c r="K357" s="42">
        <v>5.8622837663723404</v>
      </c>
      <c r="L357" s="42">
        <v>5.8622837663723404</v>
      </c>
      <c r="M357" s="42">
        <v>3.6639273539827131</v>
      </c>
      <c r="N357" s="42">
        <v>3.6527347636830334</v>
      </c>
      <c r="O357" s="42">
        <v>3.7345816004782475</v>
      </c>
      <c r="P357" s="42">
        <v>2.2200693088994972</v>
      </c>
      <c r="Q357" s="42">
        <v>2.1809401691871875</v>
      </c>
      <c r="R357" s="42">
        <v>3.3752202646457112</v>
      </c>
      <c r="S357" s="42">
        <v>3.8666126969689913</v>
      </c>
      <c r="T357" s="42">
        <v>1.8319636769913559</v>
      </c>
      <c r="U357" s="42">
        <v>5.8622837663723404</v>
      </c>
      <c r="V357" s="42">
        <v>3.6639273539827131</v>
      </c>
      <c r="W357" s="42">
        <v>3.6527347636830347</v>
      </c>
      <c r="X357" s="42">
        <v>3.7345816004782484</v>
      </c>
      <c r="Y357" s="42">
        <v>2.2200693088994972</v>
      </c>
      <c r="Z357" s="42">
        <v>2.1809401691871875</v>
      </c>
      <c r="AA357" s="42">
        <v>3.3752202646457112</v>
      </c>
      <c r="AB357" s="42">
        <v>3.8666126969689905</v>
      </c>
      <c r="AC357" s="42">
        <v>1.8319636769913554</v>
      </c>
      <c r="AF357" s="66"/>
      <c r="AG357" s="66"/>
      <c r="AH357" s="66"/>
      <c r="AI357" s="66"/>
      <c r="AJ357" s="66"/>
      <c r="AK357" s="66"/>
      <c r="AL357" s="66"/>
      <c r="AM357" s="66"/>
      <c r="AN357" s="66"/>
      <c r="AO357" s="66"/>
      <c r="AP357" s="66"/>
      <c r="AQ357" s="66"/>
      <c r="AR357" s="66"/>
      <c r="AS357" s="66"/>
      <c r="AT357" s="66"/>
      <c r="AU357" s="66"/>
      <c r="AV357" s="66"/>
      <c r="AW357" s="66"/>
      <c r="AX357" s="66"/>
      <c r="AY357" s="66"/>
      <c r="AZ357" s="66"/>
    </row>
    <row r="358" spans="1:52" x14ac:dyDescent="0.25">
      <c r="A358" s="34" t="s">
        <v>1201</v>
      </c>
      <c r="B358" s="34" t="s">
        <v>1202</v>
      </c>
      <c r="C358" s="42">
        <v>4.5809849829342326</v>
      </c>
      <c r="D358" s="42">
        <v>5.0670041844754561</v>
      </c>
      <c r="E358" s="42">
        <v>4.7087875416584213</v>
      </c>
      <c r="F358" s="42">
        <v>5.0582639875622197</v>
      </c>
      <c r="G358" s="42">
        <v>1.021203552514478</v>
      </c>
      <c r="H358" s="42">
        <v>0</v>
      </c>
      <c r="I358" s="42">
        <v>0</v>
      </c>
      <c r="J358" s="42">
        <v>6.1619561297982335</v>
      </c>
      <c r="K358" s="42">
        <v>6.1619561297982335</v>
      </c>
      <c r="L358" s="42">
        <v>6.1619561297982335</v>
      </c>
      <c r="M358" s="42">
        <v>3.851222581123896</v>
      </c>
      <c r="N358" s="42">
        <v>3.8948213273252992</v>
      </c>
      <c r="O358" s="42">
        <v>2.7457201211979747</v>
      </c>
      <c r="P358" s="42">
        <v>3.4265511694589015</v>
      </c>
      <c r="Q358" s="42">
        <v>3.9352832195154446</v>
      </c>
      <c r="R358" s="42">
        <v>2.9753479033176307</v>
      </c>
      <c r="S358" s="42">
        <v>3.933163487105257</v>
      </c>
      <c r="T358" s="42">
        <v>2.695855806786728</v>
      </c>
      <c r="U358" s="42">
        <v>6.1619561297982335</v>
      </c>
      <c r="V358" s="42">
        <v>3.851222581123896</v>
      </c>
      <c r="W358" s="42">
        <v>3.8948213273252987</v>
      </c>
      <c r="X358" s="42">
        <v>2.7457201211979738</v>
      </c>
      <c r="Y358" s="42">
        <v>3.4265511694589015</v>
      </c>
      <c r="Z358" s="42">
        <v>3.9352832195154446</v>
      </c>
      <c r="AA358" s="42">
        <v>2.9753479033176307</v>
      </c>
      <c r="AB358" s="42">
        <v>3.9331634871052552</v>
      </c>
      <c r="AC358" s="42">
        <v>2.695855806786728</v>
      </c>
      <c r="AF358" s="66"/>
      <c r="AG358" s="66"/>
      <c r="AH358" s="66"/>
      <c r="AI358" s="66"/>
      <c r="AJ358" s="66"/>
      <c r="AK358" s="66"/>
      <c r="AL358" s="66"/>
      <c r="AM358" s="66"/>
      <c r="AN358" s="66"/>
      <c r="AO358" s="66"/>
      <c r="AP358" s="66"/>
      <c r="AQ358" s="66"/>
      <c r="AR358" s="66"/>
      <c r="AS358" s="66"/>
      <c r="AT358" s="66"/>
      <c r="AU358" s="66"/>
      <c r="AV358" s="66"/>
      <c r="AW358" s="66"/>
      <c r="AX358" s="66"/>
      <c r="AY358" s="66"/>
      <c r="AZ358" s="66"/>
    </row>
    <row r="359" spans="1:52" x14ac:dyDescent="0.25">
      <c r="A359" s="34" t="s">
        <v>1203</v>
      </c>
      <c r="B359" s="34" t="s">
        <v>1204</v>
      </c>
      <c r="C359" s="42">
        <v>4.9303836020004326</v>
      </c>
      <c r="D359" s="42">
        <v>1.5713219072339244</v>
      </c>
      <c r="E359" s="42">
        <v>0</v>
      </c>
      <c r="F359" s="42">
        <v>2.6242525245197887</v>
      </c>
      <c r="G359" s="42">
        <v>1.5450194778485824</v>
      </c>
      <c r="H359" s="42">
        <v>6.0908101193408255</v>
      </c>
      <c r="I359" s="42">
        <v>6.0908101193408255</v>
      </c>
      <c r="J359" s="42">
        <v>4.0605400795605506</v>
      </c>
      <c r="K359" s="42">
        <v>6.0908101193408255</v>
      </c>
      <c r="L359" s="42">
        <v>6.0908101193408255</v>
      </c>
      <c r="M359" s="42">
        <v>3.5529725696154815</v>
      </c>
      <c r="N359" s="42">
        <v>4.2657560539318728</v>
      </c>
      <c r="O359" s="42">
        <v>1.2542370700295447</v>
      </c>
      <c r="P359" s="42">
        <v>4.2259064121201133</v>
      </c>
      <c r="Q359" s="42">
        <v>3.9292372475618267</v>
      </c>
      <c r="R359" s="42">
        <v>4.5310680910782928</v>
      </c>
      <c r="S359" s="42">
        <v>3.1102009120038261</v>
      </c>
      <c r="T359" s="42">
        <v>2.5378375497253449</v>
      </c>
      <c r="U359" s="42">
        <v>6.0908101193408255</v>
      </c>
      <c r="V359" s="42">
        <v>3.5529725696154815</v>
      </c>
      <c r="W359" s="42">
        <v>4.2657560539318737</v>
      </c>
      <c r="X359" s="42">
        <v>1.2542370700295484</v>
      </c>
      <c r="Y359" s="42">
        <v>4.2259064121201133</v>
      </c>
      <c r="Z359" s="42">
        <v>3.9292372475618267</v>
      </c>
      <c r="AA359" s="42">
        <v>4.5310680910782928</v>
      </c>
      <c r="AB359" s="42">
        <v>3.1102009120038248</v>
      </c>
      <c r="AC359" s="42">
        <v>2.5378375497253445</v>
      </c>
      <c r="AF359" s="66"/>
      <c r="AG359" s="66"/>
      <c r="AH359" s="66"/>
      <c r="AI359" s="66"/>
      <c r="AJ359" s="66"/>
      <c r="AK359" s="66"/>
      <c r="AL359" s="66"/>
      <c r="AM359" s="66"/>
      <c r="AN359" s="66"/>
      <c r="AO359" s="66"/>
      <c r="AP359" s="66"/>
      <c r="AQ359" s="66"/>
      <c r="AR359" s="66"/>
      <c r="AS359" s="66"/>
      <c r="AT359" s="66"/>
      <c r="AU359" s="66"/>
      <c r="AV359" s="66"/>
      <c r="AW359" s="66"/>
      <c r="AX359" s="66"/>
      <c r="AY359" s="66"/>
      <c r="AZ359" s="66"/>
    </row>
    <row r="360" spans="1:52" x14ac:dyDescent="0.25">
      <c r="A360" s="34" t="s">
        <v>1205</v>
      </c>
      <c r="B360" s="34" t="s">
        <v>1206</v>
      </c>
      <c r="C360" s="42">
        <v>7.071229777997484</v>
      </c>
      <c r="D360" s="42">
        <v>5.6340302541995593</v>
      </c>
      <c r="E360" s="42">
        <v>6.7393029638269502</v>
      </c>
      <c r="F360" s="42">
        <v>6.8964957821802138</v>
      </c>
      <c r="G360" s="42">
        <v>0.35831027409181182</v>
      </c>
      <c r="H360" s="42">
        <v>0</v>
      </c>
      <c r="I360" s="42">
        <v>0</v>
      </c>
      <c r="J360" s="42">
        <v>7.3911910027775063</v>
      </c>
      <c r="K360" s="42">
        <v>7.3911910027775063</v>
      </c>
      <c r="L360" s="42">
        <v>7.3911910027775063</v>
      </c>
      <c r="M360" s="42">
        <v>3.0796629178239594</v>
      </c>
      <c r="N360" s="42">
        <v>3.3104301122053816</v>
      </c>
      <c r="O360" s="42">
        <v>2.8556874328913051</v>
      </c>
      <c r="P360" s="42">
        <v>1.0940282718222964</v>
      </c>
      <c r="Q360" s="42">
        <v>0.800662566186084</v>
      </c>
      <c r="R360" s="42">
        <v>1.8488595000244057</v>
      </c>
      <c r="S360" s="42">
        <v>4.8750408741723987</v>
      </c>
      <c r="T360" s="42">
        <v>4.0035617931711487</v>
      </c>
      <c r="U360" s="42">
        <v>7.3911910027775063</v>
      </c>
      <c r="V360" s="42">
        <v>3.0796629178239594</v>
      </c>
      <c r="W360" s="42">
        <v>3.3104301122053816</v>
      </c>
      <c r="X360" s="42">
        <v>2.8556874328913096</v>
      </c>
      <c r="Y360" s="42">
        <v>1.0940282718222964</v>
      </c>
      <c r="Z360" s="42">
        <v>0.800662566186084</v>
      </c>
      <c r="AA360" s="42">
        <v>1.8488595000244057</v>
      </c>
      <c r="AB360" s="42">
        <v>4.8750408741723978</v>
      </c>
      <c r="AC360" s="42">
        <v>4.0035617931711487</v>
      </c>
      <c r="AF360" s="66"/>
      <c r="AG360" s="66"/>
      <c r="AH360" s="66"/>
      <c r="AI360" s="66"/>
      <c r="AJ360" s="66"/>
      <c r="AK360" s="66"/>
      <c r="AL360" s="66"/>
      <c r="AM360" s="66"/>
      <c r="AN360" s="66"/>
      <c r="AO360" s="66"/>
      <c r="AP360" s="66"/>
      <c r="AQ360" s="66"/>
      <c r="AR360" s="66"/>
      <c r="AS360" s="66"/>
      <c r="AT360" s="66"/>
      <c r="AU360" s="66"/>
      <c r="AV360" s="66"/>
      <c r="AW360" s="66"/>
      <c r="AX360" s="66"/>
      <c r="AY360" s="66"/>
      <c r="AZ360" s="66"/>
    </row>
    <row r="361" spans="1:52" x14ac:dyDescent="0.25">
      <c r="A361" s="34" t="s">
        <v>1207</v>
      </c>
      <c r="B361" s="34" t="s">
        <v>1208</v>
      </c>
      <c r="C361" s="42">
        <v>5.0739670661774623</v>
      </c>
      <c r="D361" s="42">
        <v>2.2320600362789533</v>
      </c>
      <c r="E361" s="42">
        <v>6.524272923638347</v>
      </c>
      <c r="F361" s="42">
        <v>5.0734662524743488</v>
      </c>
      <c r="G361" s="42">
        <v>0.3431635661431211</v>
      </c>
      <c r="H361" s="42">
        <v>0</v>
      </c>
      <c r="I361" s="42">
        <v>0</v>
      </c>
      <c r="J361" s="42">
        <v>2.3059551755223233</v>
      </c>
      <c r="K361" s="42">
        <v>6.9178655265669677</v>
      </c>
      <c r="L361" s="42">
        <v>6.9178655265669677</v>
      </c>
      <c r="M361" s="42">
        <v>4.3236659541043547</v>
      </c>
      <c r="N361" s="42">
        <v>5.140228922255961</v>
      </c>
      <c r="O361" s="42">
        <v>1.7104089008522989</v>
      </c>
      <c r="P361" s="42">
        <v>4.7913074861989333</v>
      </c>
      <c r="Q361" s="42">
        <v>5.3296086069671151</v>
      </c>
      <c r="R361" s="42">
        <v>3.7828971611470399</v>
      </c>
      <c r="S361" s="42">
        <v>1.0303203975738038</v>
      </c>
      <c r="T361" s="42">
        <v>2.7383217709327576</v>
      </c>
      <c r="U361" s="42">
        <v>6.9178655265669677</v>
      </c>
      <c r="V361" s="42">
        <v>4.3236659541043547</v>
      </c>
      <c r="W361" s="42">
        <v>5.140228922255961</v>
      </c>
      <c r="X361" s="42">
        <v>1.7104089008523033</v>
      </c>
      <c r="Y361" s="42">
        <v>4.7913074861989324</v>
      </c>
      <c r="Z361" s="42">
        <v>5.3296086069671151</v>
      </c>
      <c r="AA361" s="42">
        <v>3.7828971611470399</v>
      </c>
      <c r="AB361" s="42">
        <v>1.0303203975738038</v>
      </c>
      <c r="AC361" s="42">
        <v>2.7383217709327576</v>
      </c>
      <c r="AF361" s="66"/>
      <c r="AG361" s="66"/>
      <c r="AH361" s="66"/>
      <c r="AI361" s="66"/>
      <c r="AJ361" s="66"/>
      <c r="AK361" s="66"/>
      <c r="AL361" s="66"/>
      <c r="AM361" s="66"/>
      <c r="AN361" s="66"/>
      <c r="AO361" s="66"/>
      <c r="AP361" s="66"/>
      <c r="AQ361" s="66"/>
      <c r="AR361" s="66"/>
      <c r="AS361" s="66"/>
      <c r="AT361" s="66"/>
      <c r="AU361" s="66"/>
      <c r="AV361" s="66"/>
      <c r="AW361" s="66"/>
      <c r="AX361" s="66"/>
      <c r="AY361" s="66"/>
      <c r="AZ361" s="66"/>
    </row>
    <row r="362" spans="1:52" x14ac:dyDescent="0.25">
      <c r="A362" s="34" t="s">
        <v>1209</v>
      </c>
      <c r="B362" s="34" t="s">
        <v>1210</v>
      </c>
      <c r="C362" s="42">
        <v>5.1793211907379613</v>
      </c>
      <c r="D362" s="42">
        <v>5.5884278422710949</v>
      </c>
      <c r="E362" s="42">
        <v>6.213070901654512</v>
      </c>
      <c r="F362" s="42">
        <v>5.9750423939770432</v>
      </c>
      <c r="G362" s="42">
        <v>0.23277103195990154</v>
      </c>
      <c r="H362" s="42">
        <v>7.1195829430495712</v>
      </c>
      <c r="I362" s="42">
        <v>7.1195829430495712</v>
      </c>
      <c r="J362" s="42">
        <v>2.3731943143498579</v>
      </c>
      <c r="K362" s="42">
        <v>7.1195829430495712</v>
      </c>
      <c r="L362" s="42">
        <v>0</v>
      </c>
      <c r="M362" s="42">
        <v>3.8564407608185176</v>
      </c>
      <c r="N362" s="42">
        <v>3.4958239697902878</v>
      </c>
      <c r="O362" s="42">
        <v>4.020701111088604</v>
      </c>
      <c r="P362" s="42">
        <v>3.9436574981524752</v>
      </c>
      <c r="Q362" s="42">
        <v>2.4921418062574485</v>
      </c>
      <c r="R362" s="42">
        <v>2.4381946566122648</v>
      </c>
      <c r="S362" s="42">
        <v>3.0296097629998169</v>
      </c>
      <c r="T362" s="42">
        <v>3.2631421822310536</v>
      </c>
      <c r="U362" s="42">
        <v>0</v>
      </c>
      <c r="V362" s="42">
        <v>3.8564407608185176</v>
      </c>
      <c r="W362" s="42">
        <v>3.4958239697902882</v>
      </c>
      <c r="X362" s="42">
        <v>4.0207011110886031</v>
      </c>
      <c r="Y362" s="42">
        <v>3.9436574981524752</v>
      </c>
      <c r="Z362" s="42">
        <v>2.4921418062574485</v>
      </c>
      <c r="AA362" s="42">
        <v>2.4381946566122648</v>
      </c>
      <c r="AB362" s="42">
        <v>3.029609762999816</v>
      </c>
      <c r="AC362" s="42">
        <v>3.2631421822310536</v>
      </c>
      <c r="AF362" s="66"/>
      <c r="AG362" s="66"/>
      <c r="AH362" s="66"/>
      <c r="AI362" s="66"/>
      <c r="AJ362" s="66"/>
      <c r="AK362" s="66"/>
      <c r="AL362" s="66"/>
      <c r="AM362" s="66"/>
      <c r="AN362" s="66"/>
      <c r="AO362" s="66"/>
      <c r="AP362" s="66"/>
      <c r="AQ362" s="66"/>
      <c r="AR362" s="66"/>
      <c r="AS362" s="66"/>
      <c r="AT362" s="66"/>
      <c r="AU362" s="66"/>
      <c r="AV362" s="66"/>
      <c r="AW362" s="66"/>
      <c r="AX362" s="66"/>
      <c r="AY362" s="66"/>
      <c r="AZ362" s="66"/>
    </row>
    <row r="363" spans="1:52" x14ac:dyDescent="0.25">
      <c r="A363" s="34" t="s">
        <v>1211</v>
      </c>
      <c r="B363" s="34" t="s">
        <v>1212</v>
      </c>
      <c r="C363" s="42">
        <v>5.8519394852243964</v>
      </c>
      <c r="D363" s="42">
        <v>3.4753421109139389</v>
      </c>
      <c r="E363" s="42">
        <v>4.8524030238849853</v>
      </c>
      <c r="F363" s="42">
        <v>4.1498357097515788</v>
      </c>
      <c r="G363" s="42">
        <v>0.77876364221445249</v>
      </c>
      <c r="H363" s="42">
        <v>0</v>
      </c>
      <c r="I363" s="42">
        <v>0</v>
      </c>
      <c r="J363" s="42">
        <v>2.4495154278163809</v>
      </c>
      <c r="K363" s="42">
        <v>0</v>
      </c>
      <c r="L363" s="42">
        <v>7.3485462834491404</v>
      </c>
      <c r="M363" s="42">
        <v>4.2866519986786651</v>
      </c>
      <c r="N363" s="42">
        <v>5.255564098495527</v>
      </c>
      <c r="O363" s="42">
        <v>1.6498802261738355</v>
      </c>
      <c r="P363" s="42">
        <v>5.6195350553449535</v>
      </c>
      <c r="Q363" s="42">
        <v>3.8031845842070662</v>
      </c>
      <c r="R363" s="42">
        <v>5.2316695145720082</v>
      </c>
      <c r="S363" s="42">
        <v>2.6579848259284131</v>
      </c>
      <c r="T363" s="42">
        <v>3.3680837132475228</v>
      </c>
      <c r="U363" s="42">
        <v>7.3485462834491404</v>
      </c>
      <c r="V363" s="42">
        <v>4.2866519986786651</v>
      </c>
      <c r="W363" s="42">
        <v>5.2555640984955252</v>
      </c>
      <c r="X363" s="42">
        <v>1.6498802261738386</v>
      </c>
      <c r="Y363" s="42">
        <v>5.6195350553449517</v>
      </c>
      <c r="Z363" s="42">
        <v>3.8031845842070662</v>
      </c>
      <c r="AA363" s="42">
        <v>5.2316695145720082</v>
      </c>
      <c r="AB363" s="42">
        <v>2.6579848259284127</v>
      </c>
      <c r="AC363" s="42">
        <v>3.3680837132475228</v>
      </c>
      <c r="AF363" s="66"/>
      <c r="AG363" s="66"/>
      <c r="AH363" s="66"/>
      <c r="AI363" s="66"/>
      <c r="AJ363" s="66"/>
      <c r="AK363" s="66"/>
      <c r="AL363" s="66"/>
      <c r="AM363" s="66"/>
      <c r="AN363" s="66"/>
      <c r="AO363" s="66"/>
      <c r="AP363" s="66"/>
      <c r="AQ363" s="66"/>
      <c r="AR363" s="66"/>
      <c r="AS363" s="66"/>
      <c r="AT363" s="66"/>
      <c r="AU363" s="66"/>
      <c r="AV363" s="66"/>
      <c r="AW363" s="66"/>
      <c r="AX363" s="66"/>
      <c r="AY363" s="66"/>
      <c r="AZ363" s="66"/>
    </row>
    <row r="364" spans="1:52" x14ac:dyDescent="0.25">
      <c r="A364" s="34" t="s">
        <v>1213</v>
      </c>
      <c r="B364" s="34" t="s">
        <v>1214</v>
      </c>
      <c r="C364" s="42">
        <v>4.849481473004575</v>
      </c>
      <c r="D364" s="42">
        <v>3.8653602007200756</v>
      </c>
      <c r="E364" s="42">
        <v>5.8459948089107643</v>
      </c>
      <c r="F364" s="42">
        <v>3.9581484964939526</v>
      </c>
      <c r="G364" s="42">
        <v>1.1076898210068351</v>
      </c>
      <c r="H364" s="42">
        <v>0</v>
      </c>
      <c r="I364" s="42">
        <v>0</v>
      </c>
      <c r="J364" s="42">
        <v>2.1546510334058389</v>
      </c>
      <c r="K364" s="42">
        <v>6.4639531002175152</v>
      </c>
      <c r="L364" s="42">
        <v>6.4639531002175152</v>
      </c>
      <c r="M364" s="42">
        <v>3.2319765501087567</v>
      </c>
      <c r="N364" s="42">
        <v>4.1931483722884524</v>
      </c>
      <c r="O364" s="42">
        <v>2.7778972000934732</v>
      </c>
      <c r="P364" s="42">
        <v>5.7677947092321089</v>
      </c>
      <c r="Q364" s="42">
        <v>4.3382165430885866</v>
      </c>
      <c r="R364" s="42">
        <v>4.6489453919396224</v>
      </c>
      <c r="S364" s="42">
        <v>0.55012366810361812</v>
      </c>
      <c r="T364" s="42">
        <v>3.9053049980480825</v>
      </c>
      <c r="U364" s="42">
        <v>6.4639531002175152</v>
      </c>
      <c r="V364" s="42">
        <v>3.2319765501087567</v>
      </c>
      <c r="W364" s="42">
        <v>4.1931483722884524</v>
      </c>
      <c r="X364" s="42">
        <v>2.7778972000934763</v>
      </c>
      <c r="Y364" s="42">
        <v>5.767794709232108</v>
      </c>
      <c r="Z364" s="42">
        <v>4.3382165430885866</v>
      </c>
      <c r="AA364" s="42">
        <v>4.6489453919396224</v>
      </c>
      <c r="AB364" s="42">
        <v>0.55012366810361757</v>
      </c>
      <c r="AC364" s="42">
        <v>3.9053049980480821</v>
      </c>
      <c r="AF364" s="66"/>
      <c r="AG364" s="66"/>
      <c r="AH364" s="66"/>
      <c r="AI364" s="66"/>
      <c r="AJ364" s="66"/>
      <c r="AK364" s="66"/>
      <c r="AL364" s="66"/>
      <c r="AM364" s="66"/>
      <c r="AN364" s="66"/>
      <c r="AO364" s="66"/>
      <c r="AP364" s="66"/>
      <c r="AQ364" s="66"/>
      <c r="AR364" s="66"/>
      <c r="AS364" s="66"/>
      <c r="AT364" s="66"/>
      <c r="AU364" s="66"/>
      <c r="AV364" s="66"/>
      <c r="AW364" s="66"/>
      <c r="AX364" s="66"/>
      <c r="AY364" s="66"/>
      <c r="AZ364" s="66"/>
    </row>
    <row r="365" spans="1:52" x14ac:dyDescent="0.25">
      <c r="A365" s="34" t="s">
        <v>1215</v>
      </c>
      <c r="B365" s="34" t="s">
        <v>1216</v>
      </c>
      <c r="C365" s="42">
        <v>4.5897711627949551</v>
      </c>
      <c r="D365" s="42">
        <v>4.0382240714412969</v>
      </c>
      <c r="E365" s="42">
        <v>5.5672115693961803</v>
      </c>
      <c r="F365" s="42">
        <v>3.4937991670934117</v>
      </c>
      <c r="G365" s="42">
        <v>0.76963083208942185</v>
      </c>
      <c r="H365" s="42">
        <v>6.0412614872860102</v>
      </c>
      <c r="I365" s="42">
        <v>0</v>
      </c>
      <c r="J365" s="42">
        <v>2.0137538290953372</v>
      </c>
      <c r="K365" s="42">
        <v>6.0412614872860102</v>
      </c>
      <c r="L365" s="42">
        <v>6.0412614872860102</v>
      </c>
      <c r="M365" s="42">
        <v>2.2654730577322555</v>
      </c>
      <c r="N365" s="42">
        <v>4.4617402898015301</v>
      </c>
      <c r="O365" s="42">
        <v>1.5311186138576092</v>
      </c>
      <c r="P365" s="42">
        <v>4.3337529976444902</v>
      </c>
      <c r="Q365" s="42">
        <v>4.3661178412560169</v>
      </c>
      <c r="R365" s="42">
        <v>3.342885354677128</v>
      </c>
      <c r="S365" s="42">
        <v>3.8561243535868166</v>
      </c>
      <c r="T365" s="42">
        <v>3.5240692009168391</v>
      </c>
      <c r="U365" s="42">
        <v>6.0412614872860102</v>
      </c>
      <c r="V365" s="42">
        <v>2.2654730577322555</v>
      </c>
      <c r="W365" s="42">
        <v>4.4617402898015293</v>
      </c>
      <c r="X365" s="42">
        <v>1.5311186138576087</v>
      </c>
      <c r="Y365" s="42">
        <v>4.3337529976444902</v>
      </c>
      <c r="Z365" s="42">
        <v>4.3661178412560169</v>
      </c>
      <c r="AA365" s="42">
        <v>3.342885354677128</v>
      </c>
      <c r="AB365" s="42">
        <v>3.8561243535868148</v>
      </c>
      <c r="AC365" s="42">
        <v>3.5240692009168395</v>
      </c>
      <c r="AF365" s="66"/>
      <c r="AG365" s="66"/>
      <c r="AH365" s="66"/>
      <c r="AI365" s="66"/>
      <c r="AJ365" s="66"/>
      <c r="AK365" s="66"/>
      <c r="AL365" s="66"/>
      <c r="AM365" s="66"/>
      <c r="AN365" s="66"/>
      <c r="AO365" s="66"/>
      <c r="AP365" s="66"/>
      <c r="AQ365" s="66"/>
      <c r="AR365" s="66"/>
      <c r="AS365" s="66"/>
      <c r="AT365" s="66"/>
      <c r="AU365" s="66"/>
      <c r="AV365" s="66"/>
      <c r="AW365" s="66"/>
      <c r="AX365" s="66"/>
      <c r="AY365" s="66"/>
      <c r="AZ365" s="66"/>
    </row>
    <row r="366" spans="1:52" x14ac:dyDescent="0.25">
      <c r="A366" s="34" t="s">
        <v>1217</v>
      </c>
      <c r="B366" s="34" t="s">
        <v>1218</v>
      </c>
      <c r="C366" s="42">
        <v>3.4757926845262705</v>
      </c>
      <c r="D366" s="42">
        <v>5.5227217774064048</v>
      </c>
      <c r="E366" s="42">
        <v>5.8658376695134136</v>
      </c>
      <c r="F366" s="42">
        <v>4.5133594250907398</v>
      </c>
      <c r="G366" s="42">
        <v>1.5601063855124797</v>
      </c>
      <c r="H366" s="42">
        <v>0</v>
      </c>
      <c r="I366" s="42">
        <v>0</v>
      </c>
      <c r="J366" s="42">
        <v>0</v>
      </c>
      <c r="K366" s="42">
        <v>6.3770247186616293</v>
      </c>
      <c r="L366" s="42">
        <v>6.3770247186616293</v>
      </c>
      <c r="M366" s="42">
        <v>3.7199310858859502</v>
      </c>
      <c r="N366" s="42">
        <v>3.8731974032482142</v>
      </c>
      <c r="O366" s="42">
        <v>2.8108097933494833</v>
      </c>
      <c r="P366" s="42">
        <v>3.9904937523758681</v>
      </c>
      <c r="Q366" s="42">
        <v>2.9652907180066044</v>
      </c>
      <c r="R366" s="42">
        <v>4.792845239614679</v>
      </c>
      <c r="S366" s="42">
        <v>5.155892325726426</v>
      </c>
      <c r="T366" s="42">
        <v>2.65709363277568</v>
      </c>
      <c r="U366" s="42">
        <v>6.3770247186616293</v>
      </c>
      <c r="V366" s="42">
        <v>3.7199310858859502</v>
      </c>
      <c r="W366" s="42">
        <v>3.8731974032482128</v>
      </c>
      <c r="X366" s="42">
        <v>2.810809793349482</v>
      </c>
      <c r="Y366" s="42">
        <v>3.9904937523758677</v>
      </c>
      <c r="Z366" s="42">
        <v>2.9652907180066044</v>
      </c>
      <c r="AA366" s="42">
        <v>4.792845239614679</v>
      </c>
      <c r="AB366" s="42">
        <v>5.1558923257264233</v>
      </c>
      <c r="AC366" s="42">
        <v>2.6570936327756796</v>
      </c>
      <c r="AF366" s="66"/>
      <c r="AG366" s="66"/>
      <c r="AH366" s="66"/>
      <c r="AI366" s="66"/>
      <c r="AJ366" s="66"/>
      <c r="AK366" s="66"/>
      <c r="AL366" s="66"/>
      <c r="AM366" s="66"/>
      <c r="AN366" s="66"/>
      <c r="AO366" s="66"/>
      <c r="AP366" s="66"/>
      <c r="AQ366" s="66"/>
      <c r="AR366" s="66"/>
      <c r="AS366" s="66"/>
      <c r="AT366" s="66"/>
      <c r="AU366" s="66"/>
      <c r="AV366" s="66"/>
      <c r="AW366" s="66"/>
      <c r="AX366" s="66"/>
      <c r="AY366" s="66"/>
      <c r="AZ366" s="66"/>
    </row>
    <row r="367" spans="1:52" x14ac:dyDescent="0.25">
      <c r="A367" s="34" t="s">
        <v>1219</v>
      </c>
      <c r="B367" s="34" t="s">
        <v>1220</v>
      </c>
      <c r="C367" s="42">
        <v>6.0392340425375739</v>
      </c>
      <c r="D367" s="42">
        <v>3.1458935944380242</v>
      </c>
      <c r="E367" s="42">
        <v>4.6823495069153003</v>
      </c>
      <c r="F367" s="42">
        <v>5.7905481459245465</v>
      </c>
      <c r="G367" s="42">
        <v>0.36424620844974182</v>
      </c>
      <c r="H367" s="42">
        <v>0</v>
      </c>
      <c r="I367" s="42">
        <v>6.7309663936441284</v>
      </c>
      <c r="J367" s="42">
        <v>0</v>
      </c>
      <c r="K367" s="42">
        <v>6.7309663936441284</v>
      </c>
      <c r="L367" s="42">
        <v>6.7309663936441284</v>
      </c>
      <c r="M367" s="42">
        <v>1.4022846653425278</v>
      </c>
      <c r="N367" s="42">
        <v>4.8531900547164559</v>
      </c>
      <c r="O367" s="42">
        <v>1.2562616340754491</v>
      </c>
      <c r="P367" s="42">
        <v>3.6282194712864571</v>
      </c>
      <c r="Q367" s="42">
        <v>4.0168143830138199</v>
      </c>
      <c r="R367" s="42">
        <v>2.8878308220193163</v>
      </c>
      <c r="S367" s="42">
        <v>3.293877171357765</v>
      </c>
      <c r="T367" s="42">
        <v>5.1884532617673482</v>
      </c>
      <c r="U367" s="42">
        <v>6.7309663936441284</v>
      </c>
      <c r="V367" s="42">
        <v>1.4022846653425278</v>
      </c>
      <c r="W367" s="42">
        <v>4.8531900547164559</v>
      </c>
      <c r="X367" s="42">
        <v>1.2562616340754511</v>
      </c>
      <c r="Y367" s="42">
        <v>3.6282194712864571</v>
      </c>
      <c r="Z367" s="42">
        <v>4.0168143830138199</v>
      </c>
      <c r="AA367" s="42">
        <v>2.8878308220193163</v>
      </c>
      <c r="AB367" s="42">
        <v>3.2938771713577646</v>
      </c>
      <c r="AC367" s="42">
        <v>5.1884532617673491</v>
      </c>
      <c r="AF367" s="66"/>
      <c r="AG367" s="66"/>
      <c r="AH367" s="66"/>
      <c r="AI367" s="66"/>
      <c r="AJ367" s="66"/>
      <c r="AK367" s="66"/>
      <c r="AL367" s="66"/>
      <c r="AM367" s="66"/>
      <c r="AN367" s="66"/>
      <c r="AO367" s="66"/>
      <c r="AP367" s="66"/>
      <c r="AQ367" s="66"/>
      <c r="AR367" s="66"/>
      <c r="AS367" s="66"/>
      <c r="AT367" s="66"/>
      <c r="AU367" s="66"/>
      <c r="AV367" s="66"/>
      <c r="AW367" s="66"/>
      <c r="AX367" s="66"/>
      <c r="AY367" s="66"/>
      <c r="AZ367" s="66"/>
    </row>
    <row r="368" spans="1:52" x14ac:dyDescent="0.25">
      <c r="A368" s="34" t="s">
        <v>1221</v>
      </c>
      <c r="B368" s="34" t="s">
        <v>1222</v>
      </c>
      <c r="C368" s="42">
        <v>4.6853619862401734</v>
      </c>
      <c r="D368" s="42">
        <v>3.3745387180638855</v>
      </c>
      <c r="E368" s="42">
        <v>3.4366697572944798</v>
      </c>
      <c r="F368" s="42">
        <v>2.9792610782889217</v>
      </c>
      <c r="G368" s="42">
        <v>2.5274446800497881</v>
      </c>
      <c r="H368" s="42">
        <v>0</v>
      </c>
      <c r="I368" s="42">
        <v>6.3870183225189896</v>
      </c>
      <c r="J368" s="42">
        <v>0</v>
      </c>
      <c r="K368" s="42">
        <v>6.3870183225189896</v>
      </c>
      <c r="L368" s="42">
        <v>6.3870183225189896</v>
      </c>
      <c r="M368" s="42">
        <v>2.9273833978212025</v>
      </c>
      <c r="N368" s="42">
        <v>5.1417505992605728</v>
      </c>
      <c r="O368" s="42">
        <v>0.91934354642318938</v>
      </c>
      <c r="P368" s="42">
        <v>3.8887271615932155</v>
      </c>
      <c r="Q368" s="42">
        <v>4.9258007111423732</v>
      </c>
      <c r="R368" s="42">
        <v>5.0070994051082591</v>
      </c>
      <c r="S368" s="42">
        <v>2.8537741441042295</v>
      </c>
      <c r="T368" s="42">
        <v>3.0604462795403493</v>
      </c>
      <c r="U368" s="42">
        <v>6.3870183225189896</v>
      </c>
      <c r="V368" s="42">
        <v>2.9273833978212025</v>
      </c>
      <c r="W368" s="42">
        <v>5.1417505992605737</v>
      </c>
      <c r="X368" s="42">
        <v>0.91934354642318949</v>
      </c>
      <c r="Y368" s="42">
        <v>3.8887271615932146</v>
      </c>
      <c r="Z368" s="42">
        <v>4.9258007111423732</v>
      </c>
      <c r="AA368" s="42">
        <v>5.0070994051082591</v>
      </c>
      <c r="AB368" s="42">
        <v>2.8537741441042286</v>
      </c>
      <c r="AC368" s="42">
        <v>3.0604462795403489</v>
      </c>
      <c r="AF368" s="66"/>
      <c r="AG368" s="66"/>
      <c r="AH368" s="66"/>
      <c r="AI368" s="66"/>
      <c r="AJ368" s="66"/>
      <c r="AK368" s="66"/>
      <c r="AL368" s="66"/>
      <c r="AM368" s="66"/>
      <c r="AN368" s="66"/>
      <c r="AO368" s="66"/>
      <c r="AP368" s="66"/>
      <c r="AQ368" s="66"/>
      <c r="AR368" s="66"/>
      <c r="AS368" s="66"/>
      <c r="AT368" s="66"/>
      <c r="AU368" s="66"/>
      <c r="AV368" s="66"/>
      <c r="AW368" s="66"/>
      <c r="AX368" s="66"/>
      <c r="AY368" s="66"/>
      <c r="AZ368" s="66"/>
    </row>
    <row r="369" spans="1:52" x14ac:dyDescent="0.25">
      <c r="A369" s="34" t="s">
        <v>1223</v>
      </c>
      <c r="B369" s="34" t="s">
        <v>1224</v>
      </c>
      <c r="C369" s="42">
        <v>4.5264488726177854</v>
      </c>
      <c r="D369" s="42">
        <v>0.18933661162031246</v>
      </c>
      <c r="E369" s="42">
        <v>4.4481048795200628</v>
      </c>
      <c r="F369" s="42">
        <v>4.7056687461936892</v>
      </c>
      <c r="G369" s="42">
        <v>0.57330662491383211</v>
      </c>
      <c r="H369" s="42">
        <v>5.8450916815927902</v>
      </c>
      <c r="I369" s="42">
        <v>5.8450916815927902</v>
      </c>
      <c r="J369" s="42">
        <v>0</v>
      </c>
      <c r="K369" s="42">
        <v>5.8450916815927902</v>
      </c>
      <c r="L369" s="42">
        <v>5.8450916815927902</v>
      </c>
      <c r="M369" s="42">
        <v>2.9225458407963942</v>
      </c>
      <c r="N369" s="42">
        <v>3.5895059877526281</v>
      </c>
      <c r="O369" s="42">
        <v>4.1060561399618809</v>
      </c>
      <c r="P369" s="42">
        <v>4.208054774422302</v>
      </c>
      <c r="Q369" s="42">
        <v>4.7119849837383434</v>
      </c>
      <c r="R369" s="42">
        <v>4.7076442292851342</v>
      </c>
      <c r="S369" s="42">
        <v>1.1192728751986203</v>
      </c>
      <c r="T369" s="42">
        <v>2.8007730974298788</v>
      </c>
      <c r="U369" s="42">
        <v>5.8450916815927902</v>
      </c>
      <c r="V369" s="42">
        <v>2.9225458407963942</v>
      </c>
      <c r="W369" s="42">
        <v>3.5895059877526281</v>
      </c>
      <c r="X369" s="42">
        <v>4.10605613996188</v>
      </c>
      <c r="Y369" s="42">
        <v>4.208054774422302</v>
      </c>
      <c r="Z369" s="42">
        <v>4.7119849837383434</v>
      </c>
      <c r="AA369" s="42">
        <v>4.7076442292851342</v>
      </c>
      <c r="AB369" s="42">
        <v>1.1192728751986198</v>
      </c>
      <c r="AC369" s="42">
        <v>2.8007730974298788</v>
      </c>
      <c r="AF369" s="66"/>
      <c r="AG369" s="66"/>
      <c r="AH369" s="66"/>
      <c r="AI369" s="66"/>
      <c r="AJ369" s="66"/>
      <c r="AK369" s="66"/>
      <c r="AL369" s="66"/>
      <c r="AM369" s="66"/>
      <c r="AN369" s="66"/>
      <c r="AO369" s="66"/>
      <c r="AP369" s="66"/>
      <c r="AQ369" s="66"/>
      <c r="AR369" s="66"/>
      <c r="AS369" s="66"/>
      <c r="AT369" s="66"/>
      <c r="AU369" s="66"/>
      <c r="AV369" s="66"/>
      <c r="AW369" s="66"/>
      <c r="AX369" s="66"/>
      <c r="AY369" s="66"/>
      <c r="AZ369" s="66"/>
    </row>
    <row r="370" spans="1:52" x14ac:dyDescent="0.25">
      <c r="A370" s="34" t="s">
        <v>1225</v>
      </c>
      <c r="B370" s="34" t="s">
        <v>1226</v>
      </c>
      <c r="C370" s="42">
        <v>4.7593636381434541</v>
      </c>
      <c r="D370" s="42">
        <v>0.96261877070909052</v>
      </c>
      <c r="E370" s="42">
        <v>5.3066423292560492</v>
      </c>
      <c r="F370" s="42">
        <v>5.0910233521677233</v>
      </c>
      <c r="G370" s="42">
        <v>0.5666786153240353</v>
      </c>
      <c r="H370" s="42">
        <v>6.0559509854507843</v>
      </c>
      <c r="I370" s="42">
        <v>6.0559509854507843</v>
      </c>
      <c r="J370" s="42">
        <v>0</v>
      </c>
      <c r="K370" s="42">
        <v>6.0559509854507843</v>
      </c>
      <c r="L370" s="42">
        <v>6.0559509854507843</v>
      </c>
      <c r="M370" s="42">
        <v>3.0279754927253917</v>
      </c>
      <c r="N370" s="42">
        <v>4.6820717187604686</v>
      </c>
      <c r="O370" s="42">
        <v>2.2939208278222663</v>
      </c>
      <c r="P370" s="42">
        <v>4.3680523208548419</v>
      </c>
      <c r="Q370" s="42">
        <v>4.4883555888935156</v>
      </c>
      <c r="R370" s="42">
        <v>2.8139699465051913</v>
      </c>
      <c r="S370" s="42">
        <v>2.3193003774066852</v>
      </c>
      <c r="T370" s="42">
        <v>2.5233129106044943</v>
      </c>
      <c r="U370" s="42">
        <v>6.0559509854507843</v>
      </c>
      <c r="V370" s="42">
        <v>3.0279754927253917</v>
      </c>
      <c r="W370" s="42">
        <v>4.6820717187604703</v>
      </c>
      <c r="X370" s="42">
        <v>2.2939208278222676</v>
      </c>
      <c r="Y370" s="42">
        <v>4.368052320854841</v>
      </c>
      <c r="Z370" s="42">
        <v>4.4883555888935156</v>
      </c>
      <c r="AA370" s="42">
        <v>2.8139699465051913</v>
      </c>
      <c r="AB370" s="42">
        <v>2.3193003774066834</v>
      </c>
      <c r="AC370" s="42">
        <v>2.5233129106044938</v>
      </c>
      <c r="AF370" s="66"/>
      <c r="AG370" s="66"/>
      <c r="AH370" s="66"/>
      <c r="AI370" s="66"/>
      <c r="AJ370" s="66"/>
      <c r="AK370" s="66"/>
      <c r="AL370" s="66"/>
      <c r="AM370" s="66"/>
      <c r="AN370" s="66"/>
      <c r="AO370" s="66"/>
      <c r="AP370" s="66"/>
      <c r="AQ370" s="66"/>
      <c r="AR370" s="66"/>
      <c r="AS370" s="66"/>
      <c r="AT370" s="66"/>
      <c r="AU370" s="66"/>
      <c r="AV370" s="66"/>
      <c r="AW370" s="66"/>
      <c r="AX370" s="66"/>
      <c r="AY370" s="66"/>
      <c r="AZ370" s="66"/>
    </row>
    <row r="371" spans="1:52" x14ac:dyDescent="0.25">
      <c r="A371" s="34" t="s">
        <v>1227</v>
      </c>
      <c r="B371" s="34" t="s">
        <v>1228</v>
      </c>
      <c r="C371" s="42">
        <v>4.7908764224330085</v>
      </c>
      <c r="D371" s="42">
        <v>3.7724425162960329</v>
      </c>
      <c r="E371" s="42">
        <v>2.4416652020167922</v>
      </c>
      <c r="F371" s="42">
        <v>4.9764108734192778</v>
      </c>
      <c r="G371" s="42">
        <v>0.14430430313840331</v>
      </c>
      <c r="H371" s="42">
        <v>6.095138899226713</v>
      </c>
      <c r="I371" s="42">
        <v>6.095138899226713</v>
      </c>
      <c r="J371" s="42">
        <v>2.0317129664089046</v>
      </c>
      <c r="K371" s="42">
        <v>6.095138899226713</v>
      </c>
      <c r="L371" s="42">
        <v>6.095138899226713</v>
      </c>
      <c r="M371" s="42">
        <v>2.7936053288122427</v>
      </c>
      <c r="N371" s="42">
        <v>2.4041024049959772</v>
      </c>
      <c r="O371" s="42">
        <v>1.7882432307648597</v>
      </c>
      <c r="P371" s="42">
        <v>3.7992565158621936</v>
      </c>
      <c r="Q371" s="42">
        <v>3.449148932464591</v>
      </c>
      <c r="R371" s="42">
        <v>4.5191117944659283</v>
      </c>
      <c r="S371" s="42">
        <v>3.5014627718961973</v>
      </c>
      <c r="T371" s="42">
        <v>3.4285156308150251</v>
      </c>
      <c r="U371" s="42">
        <v>6.095138899226713</v>
      </c>
      <c r="V371" s="42">
        <v>2.7936053288122427</v>
      </c>
      <c r="W371" s="42">
        <v>2.4041024049959776</v>
      </c>
      <c r="X371" s="42">
        <v>1.7882432307648588</v>
      </c>
      <c r="Y371" s="42">
        <v>3.7992565158621927</v>
      </c>
      <c r="Z371" s="42">
        <v>3.449148932464591</v>
      </c>
      <c r="AA371" s="42">
        <v>4.5191117944659283</v>
      </c>
      <c r="AB371" s="42">
        <v>3.5014627718961973</v>
      </c>
      <c r="AC371" s="42">
        <v>3.4285156308150251</v>
      </c>
      <c r="AF371" s="66"/>
      <c r="AG371" s="66"/>
      <c r="AH371" s="66"/>
      <c r="AI371" s="66"/>
      <c r="AJ371" s="66"/>
      <c r="AK371" s="66"/>
      <c r="AL371" s="66"/>
      <c r="AM371" s="66"/>
      <c r="AN371" s="66"/>
      <c r="AO371" s="66"/>
      <c r="AP371" s="66"/>
      <c r="AQ371" s="66"/>
      <c r="AR371" s="66"/>
      <c r="AS371" s="66"/>
      <c r="AT371" s="66"/>
      <c r="AU371" s="66"/>
      <c r="AV371" s="66"/>
      <c r="AW371" s="66"/>
      <c r="AX371" s="66"/>
      <c r="AY371" s="66"/>
      <c r="AZ371" s="66"/>
    </row>
    <row r="372" spans="1:52" x14ac:dyDescent="0.25">
      <c r="A372" s="34" t="s">
        <v>1229</v>
      </c>
      <c r="B372" s="34" t="s">
        <v>1230</v>
      </c>
      <c r="C372" s="42">
        <v>4.7803366928542061</v>
      </c>
      <c r="D372" s="42">
        <v>1.3417257871543937</v>
      </c>
      <c r="E372" s="42">
        <v>5.1790434803454302</v>
      </c>
      <c r="F372" s="42">
        <v>5.1278882927552463</v>
      </c>
      <c r="G372" s="42">
        <v>0.99153315415467458</v>
      </c>
      <c r="H372" s="42">
        <v>0</v>
      </c>
      <c r="I372" s="42">
        <v>6.327265523274729</v>
      </c>
      <c r="J372" s="42">
        <v>0</v>
      </c>
      <c r="K372" s="42">
        <v>6.327265523274729</v>
      </c>
      <c r="L372" s="42">
        <v>6.327265523274729</v>
      </c>
      <c r="M372" s="42">
        <v>3.4272688251071446</v>
      </c>
      <c r="N372" s="42">
        <v>4.0419459003129692</v>
      </c>
      <c r="O372" s="42">
        <v>3.0546922395424079</v>
      </c>
      <c r="P372" s="42">
        <v>3.9328179967425392</v>
      </c>
      <c r="Q372" s="42">
        <v>4.3958383109962025</v>
      </c>
      <c r="R372" s="42">
        <v>4.8633052183301073</v>
      </c>
      <c r="S372" s="42">
        <v>2.0193400606195957</v>
      </c>
      <c r="T372" s="42">
        <v>2.8999966981675844</v>
      </c>
      <c r="U372" s="42">
        <v>6.327265523274729</v>
      </c>
      <c r="V372" s="42">
        <v>3.4272688251071446</v>
      </c>
      <c r="W372" s="42">
        <v>4.0419459003129701</v>
      </c>
      <c r="X372" s="42">
        <v>3.054692239542411</v>
      </c>
      <c r="Y372" s="42">
        <v>3.9328179967425383</v>
      </c>
      <c r="Z372" s="42">
        <v>4.3958383109962025</v>
      </c>
      <c r="AA372" s="42">
        <v>4.8633052183301073</v>
      </c>
      <c r="AB372" s="42">
        <v>2.0193400606195944</v>
      </c>
      <c r="AC372" s="42">
        <v>2.8999966981675844</v>
      </c>
      <c r="AF372" s="66"/>
      <c r="AG372" s="66"/>
      <c r="AH372" s="66"/>
      <c r="AI372" s="66"/>
      <c r="AJ372" s="66"/>
      <c r="AK372" s="66"/>
      <c r="AL372" s="66"/>
      <c r="AM372" s="66"/>
      <c r="AN372" s="66"/>
      <c r="AO372" s="66"/>
      <c r="AP372" s="66"/>
      <c r="AQ372" s="66"/>
      <c r="AR372" s="66"/>
      <c r="AS372" s="66"/>
      <c r="AT372" s="66"/>
      <c r="AU372" s="66"/>
      <c r="AV372" s="66"/>
      <c r="AW372" s="66"/>
      <c r="AX372" s="66"/>
      <c r="AY372" s="66"/>
      <c r="AZ372" s="66"/>
    </row>
    <row r="373" spans="1:52" x14ac:dyDescent="0.25">
      <c r="A373" s="34" t="s">
        <v>1231</v>
      </c>
      <c r="B373" s="34" t="s">
        <v>1232</v>
      </c>
      <c r="C373" s="42">
        <v>4.918258311558561</v>
      </c>
      <c r="D373" s="42">
        <v>4.4071265170527116</v>
      </c>
      <c r="E373" s="42">
        <v>6.0646951685517774</v>
      </c>
      <c r="F373" s="42">
        <v>5.0799404609282144</v>
      </c>
      <c r="G373" s="42">
        <v>1.0435215885667939</v>
      </c>
      <c r="H373" s="42">
        <v>6.6114546361339182</v>
      </c>
      <c r="I373" s="42">
        <v>0</v>
      </c>
      <c r="J373" s="42">
        <v>2.2038182120446401</v>
      </c>
      <c r="K373" s="42">
        <v>6.6114546361339182</v>
      </c>
      <c r="L373" s="42">
        <v>6.6114546361339182</v>
      </c>
      <c r="M373" s="42">
        <v>3.3057273180669582</v>
      </c>
      <c r="N373" s="42">
        <v>3.9947917725067965</v>
      </c>
      <c r="O373" s="42">
        <v>4.393976393849333</v>
      </c>
      <c r="P373" s="42">
        <v>3.0145585338616296</v>
      </c>
      <c r="Q373" s="42">
        <v>3.3340544882945333</v>
      </c>
      <c r="R373" s="42">
        <v>3.7014521933383344</v>
      </c>
      <c r="S373" s="42">
        <v>0.2813384951546351</v>
      </c>
      <c r="T373" s="42">
        <v>2.8925114033085904</v>
      </c>
      <c r="U373" s="42">
        <v>6.6114546361339182</v>
      </c>
      <c r="V373" s="42">
        <v>3.3057273180669582</v>
      </c>
      <c r="W373" s="42">
        <v>3.9947917725067974</v>
      </c>
      <c r="X373" s="42">
        <v>4.3939763938493357</v>
      </c>
      <c r="Y373" s="42">
        <v>3.0145585338616292</v>
      </c>
      <c r="Z373" s="42">
        <v>3.3340544882945333</v>
      </c>
      <c r="AA373" s="42">
        <v>3.7014521933383344</v>
      </c>
      <c r="AB373" s="42">
        <v>0.28133849515463505</v>
      </c>
      <c r="AC373" s="42">
        <v>2.8925114033085904</v>
      </c>
      <c r="AF373" s="66"/>
      <c r="AG373" s="66"/>
      <c r="AH373" s="66"/>
      <c r="AI373" s="66"/>
      <c r="AJ373" s="66"/>
      <c r="AK373" s="66"/>
      <c r="AL373" s="66"/>
      <c r="AM373" s="66"/>
      <c r="AN373" s="66"/>
      <c r="AO373" s="66"/>
      <c r="AP373" s="66"/>
      <c r="AQ373" s="66"/>
      <c r="AR373" s="66"/>
      <c r="AS373" s="66"/>
      <c r="AT373" s="66"/>
      <c r="AU373" s="66"/>
      <c r="AV373" s="66"/>
      <c r="AW373" s="66"/>
      <c r="AX373" s="66"/>
      <c r="AY373" s="66"/>
      <c r="AZ373" s="66"/>
    </row>
    <row r="374" spans="1:52" x14ac:dyDescent="0.25">
      <c r="A374" s="34" t="s">
        <v>1233</v>
      </c>
      <c r="B374" s="34" t="s">
        <v>1234</v>
      </c>
      <c r="C374" s="42">
        <v>3.8496980007249966</v>
      </c>
      <c r="D374" s="42">
        <v>3.8047826763701424</v>
      </c>
      <c r="E374" s="42">
        <v>3.9278098657896456</v>
      </c>
      <c r="F374" s="42">
        <v>2.3130363342921534</v>
      </c>
      <c r="G374" s="42">
        <v>1.6940993440605725</v>
      </c>
      <c r="H374" s="42">
        <v>5.670438181817846</v>
      </c>
      <c r="I374" s="42">
        <v>5.670438181817846</v>
      </c>
      <c r="J374" s="42">
        <v>0</v>
      </c>
      <c r="K374" s="42">
        <v>5.670438181817846</v>
      </c>
      <c r="L374" s="42">
        <v>5.670438181817846</v>
      </c>
      <c r="M374" s="42">
        <v>3.0714873484846668</v>
      </c>
      <c r="N374" s="42">
        <v>4.554691585395469</v>
      </c>
      <c r="O374" s="42">
        <v>2.2533352829951077</v>
      </c>
      <c r="P374" s="42">
        <v>4.0585330783136806</v>
      </c>
      <c r="Q374" s="42">
        <v>3.6241296900122792</v>
      </c>
      <c r="R374" s="42">
        <v>4.849359601956845</v>
      </c>
      <c r="S374" s="42">
        <v>3.1368381431332772</v>
      </c>
      <c r="T374" s="42">
        <v>2.4808167045453087</v>
      </c>
      <c r="U374" s="42">
        <v>5.670438181817846</v>
      </c>
      <c r="V374" s="42">
        <v>3.0714873484846668</v>
      </c>
      <c r="W374" s="42">
        <v>4.5546915853954681</v>
      </c>
      <c r="X374" s="42">
        <v>2.2533352829951077</v>
      </c>
      <c r="Y374" s="42">
        <v>4.0585330783136797</v>
      </c>
      <c r="Z374" s="42">
        <v>3.6241296900122792</v>
      </c>
      <c r="AA374" s="42">
        <v>4.849359601956845</v>
      </c>
      <c r="AB374" s="42">
        <v>3.1368381431332759</v>
      </c>
      <c r="AC374" s="42">
        <v>2.4808167045453087</v>
      </c>
      <c r="AF374" s="66"/>
      <c r="AG374" s="66"/>
      <c r="AH374" s="66"/>
      <c r="AI374" s="66"/>
      <c r="AJ374" s="66"/>
      <c r="AK374" s="66"/>
      <c r="AL374" s="66"/>
      <c r="AM374" s="66"/>
      <c r="AN374" s="66"/>
      <c r="AO374" s="66"/>
      <c r="AP374" s="66"/>
      <c r="AQ374" s="66"/>
      <c r="AR374" s="66"/>
      <c r="AS374" s="66"/>
      <c r="AT374" s="66"/>
      <c r="AU374" s="66"/>
      <c r="AV374" s="66"/>
      <c r="AW374" s="66"/>
      <c r="AX374" s="66"/>
      <c r="AY374" s="66"/>
      <c r="AZ374" s="66"/>
    </row>
    <row r="375" spans="1:52" x14ac:dyDescent="0.25">
      <c r="A375" s="34" t="s">
        <v>1235</v>
      </c>
      <c r="B375" s="34" t="s">
        <v>1236</v>
      </c>
      <c r="C375" s="42">
        <v>6.1204564639530137</v>
      </c>
      <c r="D375" s="42">
        <v>0.80257529582733611</v>
      </c>
      <c r="E375" s="42">
        <v>4.8581895330760458</v>
      </c>
      <c r="F375" s="42">
        <v>5.4884975135533978</v>
      </c>
      <c r="G375" s="42">
        <v>0.48038471551805334</v>
      </c>
      <c r="H375" s="42">
        <v>0</v>
      </c>
      <c r="I375" s="42">
        <v>6.6578319166329125</v>
      </c>
      <c r="J375" s="42">
        <v>2.2192773055443045</v>
      </c>
      <c r="K375" s="42">
        <v>6.6578319166329125</v>
      </c>
      <c r="L375" s="42">
        <v>6.6578319166329125</v>
      </c>
      <c r="M375" s="42">
        <v>3.8837352847025319</v>
      </c>
      <c r="N375" s="42">
        <v>4.3099442011985749</v>
      </c>
      <c r="O375" s="42">
        <v>2.6823909581475514</v>
      </c>
      <c r="P375" s="42">
        <v>3.5878967019278702</v>
      </c>
      <c r="Q375" s="42">
        <v>3.0205135582978095</v>
      </c>
      <c r="R375" s="42">
        <v>3.6049972856390045</v>
      </c>
      <c r="S375" s="42">
        <v>2.9747759627508761</v>
      </c>
      <c r="T375" s="42">
        <v>2.6353918003338608</v>
      </c>
      <c r="U375" s="42">
        <v>6.6578319166329125</v>
      </c>
      <c r="V375" s="42">
        <v>3.8837352847025319</v>
      </c>
      <c r="W375" s="42">
        <v>4.3099442011985767</v>
      </c>
      <c r="X375" s="42">
        <v>2.6823909581475553</v>
      </c>
      <c r="Y375" s="42">
        <v>3.5878967019278702</v>
      </c>
      <c r="Z375" s="42">
        <v>3.0205135582978095</v>
      </c>
      <c r="AA375" s="42">
        <v>3.6049972856390045</v>
      </c>
      <c r="AB375" s="42">
        <v>2.9747759627508752</v>
      </c>
      <c r="AC375" s="42">
        <v>2.6353918003338608</v>
      </c>
      <c r="AF375" s="66"/>
      <c r="AG375" s="66"/>
      <c r="AH375" s="66"/>
      <c r="AI375" s="66"/>
      <c r="AJ375" s="66"/>
      <c r="AK375" s="66"/>
      <c r="AL375" s="66"/>
      <c r="AM375" s="66"/>
      <c r="AN375" s="66"/>
      <c r="AO375" s="66"/>
      <c r="AP375" s="66"/>
      <c r="AQ375" s="66"/>
      <c r="AR375" s="66"/>
      <c r="AS375" s="66"/>
      <c r="AT375" s="66"/>
      <c r="AU375" s="66"/>
      <c r="AV375" s="66"/>
      <c r="AW375" s="66"/>
      <c r="AX375" s="66"/>
      <c r="AY375" s="66"/>
      <c r="AZ375" s="66"/>
    </row>
    <row r="376" spans="1:52" x14ac:dyDescent="0.25">
      <c r="A376" s="34" t="s">
        <v>1237</v>
      </c>
      <c r="B376" s="34" t="s">
        <v>1238</v>
      </c>
      <c r="C376" s="42">
        <v>5.202544103246006</v>
      </c>
      <c r="D376" s="42">
        <v>4.081329598895282</v>
      </c>
      <c r="E376" s="42">
        <v>5.1023350734873958</v>
      </c>
      <c r="F376" s="42">
        <v>5.3001073064615181</v>
      </c>
      <c r="G376" s="42">
        <v>0.1756465649922006</v>
      </c>
      <c r="H376" s="42">
        <v>0</v>
      </c>
      <c r="I376" s="42">
        <v>6.2319401259231251</v>
      </c>
      <c r="J376" s="42">
        <v>4.1546267506154173</v>
      </c>
      <c r="K376" s="42">
        <v>6.2319401259231251</v>
      </c>
      <c r="L376" s="42">
        <v>6.2319401259231251</v>
      </c>
      <c r="M376" s="42">
        <v>3.1159700629615616</v>
      </c>
      <c r="N376" s="42">
        <v>3.8382704010065614</v>
      </c>
      <c r="O376" s="42">
        <v>1.4120580588351945</v>
      </c>
      <c r="P376" s="42">
        <v>3.9224713118379628</v>
      </c>
      <c r="Q376" s="42">
        <v>3.4006140541617698</v>
      </c>
      <c r="R376" s="42">
        <v>3.6727982699608233</v>
      </c>
      <c r="S376" s="42">
        <v>3.0496728275794016</v>
      </c>
      <c r="T376" s="42">
        <v>3.1159700629615639</v>
      </c>
      <c r="U376" s="42">
        <v>6.2319401259231251</v>
      </c>
      <c r="V376" s="42">
        <v>3.1159700629615616</v>
      </c>
      <c r="W376" s="42">
        <v>3.8382704010065631</v>
      </c>
      <c r="X376" s="42">
        <v>1.4120580588351954</v>
      </c>
      <c r="Y376" s="42">
        <v>3.9224713118379624</v>
      </c>
      <c r="Z376" s="42">
        <v>3.4006140541617698</v>
      </c>
      <c r="AA376" s="42">
        <v>3.6727982699608233</v>
      </c>
      <c r="AB376" s="42">
        <v>3.0496728275794012</v>
      </c>
      <c r="AC376" s="42">
        <v>3.1159700629615634</v>
      </c>
      <c r="AF376" s="66"/>
      <c r="AG376" s="66"/>
      <c r="AH376" s="66"/>
      <c r="AI376" s="66"/>
      <c r="AJ376" s="66"/>
      <c r="AK376" s="66"/>
      <c r="AL376" s="66"/>
      <c r="AM376" s="66"/>
      <c r="AN376" s="66"/>
      <c r="AO376" s="66"/>
      <c r="AP376" s="66"/>
      <c r="AQ376" s="66"/>
      <c r="AR376" s="66"/>
      <c r="AS376" s="66"/>
      <c r="AT376" s="66"/>
      <c r="AU376" s="66"/>
      <c r="AV376" s="66"/>
      <c r="AW376" s="66"/>
      <c r="AX376" s="66"/>
      <c r="AY376" s="66"/>
      <c r="AZ376" s="66"/>
    </row>
    <row r="377" spans="1:52" x14ac:dyDescent="0.25">
      <c r="A377" s="34" t="s">
        <v>1239</v>
      </c>
      <c r="B377" s="34" t="s">
        <v>1240</v>
      </c>
      <c r="C377" s="42">
        <v>3.7419844780069167</v>
      </c>
      <c r="D377" s="42">
        <v>3.943792614506461</v>
      </c>
      <c r="E377" s="42">
        <v>3.5993344615125067</v>
      </c>
      <c r="F377" s="42">
        <v>3.6104678364053555</v>
      </c>
      <c r="G377" s="42">
        <v>0.96168568738820503</v>
      </c>
      <c r="H377" s="42">
        <v>0</v>
      </c>
      <c r="I377" s="42">
        <v>6.0929657479524293</v>
      </c>
      <c r="J377" s="42">
        <v>2.0309885826508105</v>
      </c>
      <c r="K377" s="42">
        <v>0</v>
      </c>
      <c r="L377" s="42">
        <v>6.0929657479524293</v>
      </c>
      <c r="M377" s="42">
        <v>1.5232414369881084</v>
      </c>
      <c r="N377" s="42">
        <v>4.7517468726169918</v>
      </c>
      <c r="O377" s="42">
        <v>1.2378959336404727</v>
      </c>
      <c r="P377" s="42">
        <v>4.9965451763414528</v>
      </c>
      <c r="Q377" s="42">
        <v>5.9126888309151955</v>
      </c>
      <c r="R377" s="42">
        <v>5.2947300514193012</v>
      </c>
      <c r="S377" s="42">
        <v>3.6298519349503837</v>
      </c>
      <c r="T377" s="42">
        <v>4.5697243109643217</v>
      </c>
      <c r="U377" s="42">
        <v>6.0929657479524293</v>
      </c>
      <c r="V377" s="42">
        <v>1.5232414369881084</v>
      </c>
      <c r="W377" s="42">
        <v>4.7517468726169918</v>
      </c>
      <c r="X377" s="42">
        <v>1.2378959336404745</v>
      </c>
      <c r="Y377" s="42">
        <v>4.9965451763414519</v>
      </c>
      <c r="Z377" s="42">
        <v>5.9126888309151955</v>
      </c>
      <c r="AA377" s="42">
        <v>5.2947300514193012</v>
      </c>
      <c r="AB377" s="42">
        <v>3.6298519349503833</v>
      </c>
      <c r="AC377" s="42">
        <v>4.5697243109643226</v>
      </c>
      <c r="AF377" s="66"/>
      <c r="AG377" s="66"/>
      <c r="AH377" s="66"/>
      <c r="AI377" s="66"/>
      <c r="AJ377" s="66"/>
      <c r="AK377" s="66"/>
      <c r="AL377" s="66"/>
      <c r="AM377" s="66"/>
      <c r="AN377" s="66"/>
      <c r="AO377" s="66"/>
      <c r="AP377" s="66"/>
      <c r="AQ377" s="66"/>
      <c r="AR377" s="66"/>
      <c r="AS377" s="66"/>
      <c r="AT377" s="66"/>
      <c r="AU377" s="66"/>
      <c r="AV377" s="66"/>
      <c r="AW377" s="66"/>
      <c r="AX377" s="66"/>
      <c r="AY377" s="66"/>
      <c r="AZ377" s="66"/>
    </row>
    <row r="381" spans="1:52" ht="24" customHeight="1" x14ac:dyDescent="0.25">
      <c r="A381" s="34"/>
      <c r="B381" s="35"/>
      <c r="C381" s="125" t="s">
        <v>833</v>
      </c>
      <c r="D381" s="126"/>
      <c r="E381" s="126"/>
      <c r="F381" s="126"/>
      <c r="G381" s="126"/>
      <c r="H381" s="126"/>
      <c r="I381" s="126"/>
      <c r="J381" s="126"/>
      <c r="K381" s="126"/>
      <c r="L381" s="126"/>
      <c r="M381" s="126"/>
      <c r="N381" s="126"/>
      <c r="O381" s="126"/>
      <c r="P381" s="126"/>
      <c r="Q381" s="126"/>
      <c r="R381" s="126"/>
      <c r="S381" s="126"/>
      <c r="T381" s="126"/>
      <c r="U381" s="126"/>
      <c r="V381" s="126"/>
      <c r="W381" s="126"/>
      <c r="X381" s="126"/>
      <c r="Y381" s="126"/>
      <c r="Z381" s="126"/>
      <c r="AA381" s="126"/>
      <c r="AB381" s="126"/>
      <c r="AC381" s="126"/>
    </row>
    <row r="382" spans="1:52" ht="28.5" customHeight="1" x14ac:dyDescent="0.25">
      <c r="A382" s="34"/>
      <c r="B382" s="34"/>
      <c r="C382" s="127" t="s">
        <v>1373</v>
      </c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  <c r="S382" s="127"/>
      <c r="T382" s="127"/>
      <c r="U382" s="127"/>
      <c r="V382" s="127"/>
      <c r="W382" s="127"/>
      <c r="X382" s="127"/>
      <c r="Y382" s="127"/>
      <c r="Z382" s="127"/>
      <c r="AA382" s="127"/>
      <c r="AB382" s="127"/>
      <c r="AC382" s="127"/>
    </row>
    <row r="383" spans="1:52" x14ac:dyDescent="0.25">
      <c r="A383" s="41" t="s">
        <v>0</v>
      </c>
      <c r="B383" s="41" t="s">
        <v>1243</v>
      </c>
      <c r="C383" s="56" t="s">
        <v>4</v>
      </c>
      <c r="D383" s="57" t="s">
        <v>10</v>
      </c>
      <c r="E383" s="57" t="s">
        <v>11</v>
      </c>
      <c r="F383" s="63" t="s">
        <v>14</v>
      </c>
      <c r="G383" s="63" t="s">
        <v>17</v>
      </c>
      <c r="H383" s="63" t="s">
        <v>21</v>
      </c>
      <c r="I383" s="63" t="s">
        <v>22</v>
      </c>
      <c r="J383" s="63" t="s">
        <v>23</v>
      </c>
      <c r="K383" s="63" t="s">
        <v>24</v>
      </c>
      <c r="L383" s="63" t="s">
        <v>30</v>
      </c>
      <c r="M383" s="63" t="s">
        <v>32</v>
      </c>
      <c r="N383" s="63" t="s">
        <v>33</v>
      </c>
      <c r="O383" s="63" t="s">
        <v>819</v>
      </c>
      <c r="P383" s="64" t="s">
        <v>37</v>
      </c>
      <c r="Q383" s="64" t="s">
        <v>38</v>
      </c>
      <c r="R383" s="64" t="s">
        <v>39</v>
      </c>
      <c r="S383" s="64" t="s">
        <v>40</v>
      </c>
      <c r="T383" s="64" t="s">
        <v>41</v>
      </c>
      <c r="U383" s="64" t="s">
        <v>42</v>
      </c>
      <c r="V383" s="64" t="s">
        <v>45</v>
      </c>
      <c r="W383" s="64" t="s">
        <v>46</v>
      </c>
      <c r="X383" s="65" t="s">
        <v>807</v>
      </c>
      <c r="Y383" s="65" t="s">
        <v>808</v>
      </c>
      <c r="Z383" s="65" t="s">
        <v>809</v>
      </c>
      <c r="AA383" s="65" t="s">
        <v>810</v>
      </c>
      <c r="AB383" s="65" t="s">
        <v>811</v>
      </c>
      <c r="AC383" s="65" t="s">
        <v>812</v>
      </c>
    </row>
    <row r="384" spans="1:52" x14ac:dyDescent="0.25">
      <c r="A384" s="34" t="s">
        <v>873</v>
      </c>
      <c r="B384" s="34" t="s">
        <v>874</v>
      </c>
      <c r="C384" s="42">
        <f>C194</f>
        <v>3.8523999033837377</v>
      </c>
      <c r="D384" s="42">
        <f>D194-0.83</f>
        <v>2.0719338966648491</v>
      </c>
      <c r="E384" s="42">
        <f>E194+0.83</f>
        <v>4.9100338767176863</v>
      </c>
      <c r="F384" s="42">
        <f>F194+0.83</f>
        <v>5.525813088880529</v>
      </c>
      <c r="G384" s="42">
        <f>G194</f>
        <v>0.38311064900632619</v>
      </c>
      <c r="H384" s="42">
        <f>H194+0.83</f>
        <v>6.4936524278101047</v>
      </c>
      <c r="I384" s="42">
        <f>I194+1.39</f>
        <v>7.0536524278101043</v>
      </c>
      <c r="J384" s="42">
        <f>J194-0.83</f>
        <v>4.8336524278101045</v>
      </c>
      <c r="K384" s="42">
        <f>K194-0.83</f>
        <v>4.8336524278101045</v>
      </c>
      <c r="L384" s="42">
        <f>L194-0.83</f>
        <v>4.8336524278101045</v>
      </c>
      <c r="M384" s="42">
        <f>M194+0.56</f>
        <v>4.8077393208575803</v>
      </c>
      <c r="N384" s="42">
        <f>N194-0.83</f>
        <v>3.0170091962483716</v>
      </c>
      <c r="O384" s="42">
        <f>O194-0.56</f>
        <v>2.6384813986255442</v>
      </c>
      <c r="P384" s="42">
        <f>P194-0.56</f>
        <v>2.6614848879060595</v>
      </c>
      <c r="Q384" s="42">
        <f>Q194-0.83</f>
        <v>2.1176632441585657</v>
      </c>
      <c r="R384" s="42">
        <f>R194+0.56</f>
        <v>4.0855449895389473</v>
      </c>
      <c r="S384" s="42">
        <f>S194-0.83</f>
        <v>1.7005681060428128</v>
      </c>
      <c r="T384" s="42">
        <f>T194+0.83</f>
        <v>2.3639058658652368</v>
      </c>
      <c r="U384" s="42">
        <f>U194-0.56</f>
        <v>5.1036524278101041</v>
      </c>
      <c r="V384" s="42">
        <f>V194+0.83</f>
        <v>5.0777393208575798</v>
      </c>
      <c r="W384" s="42">
        <f>W194+0.83</f>
        <v>4.6770091962483731</v>
      </c>
      <c r="X384" s="42">
        <f>X194-0.83</f>
        <v>2.3684813986255433</v>
      </c>
      <c r="Y384" s="42">
        <f>Y194+0.83</f>
        <v>4.0514848879060583</v>
      </c>
      <c r="Z384" s="42">
        <f>Z194+0.83</f>
        <v>3.7776632441585658</v>
      </c>
      <c r="AA384" s="42">
        <f>AA194-0.83</f>
        <v>2.6955449895389472</v>
      </c>
      <c r="AB384" s="42">
        <f>AB194+0.83</f>
        <v>3.3605681060428125</v>
      </c>
      <c r="AC384" s="42">
        <f>AC194-0.83</f>
        <v>0.70390586586523674</v>
      </c>
    </row>
    <row r="385" spans="1:29" x14ac:dyDescent="0.25">
      <c r="A385" s="34" t="s">
        <v>875</v>
      </c>
      <c r="B385" s="34" t="s">
        <v>876</v>
      </c>
      <c r="C385" s="42">
        <f t="shared" ref="C385:C448" si="18">C195+0.83</f>
        <v>5.6185984626034218</v>
      </c>
      <c r="D385" s="42">
        <f t="shared" ref="D385:D448" si="19">D195-0.83</f>
        <v>3.5603525067243025</v>
      </c>
      <c r="E385" s="42">
        <f t="shared" ref="E385:F400" si="20">E195+0.83</f>
        <v>5.9803030235165382</v>
      </c>
      <c r="F385" s="42">
        <f t="shared" si="20"/>
        <v>6.876493588471031</v>
      </c>
      <c r="G385" s="42">
        <f t="shared" ref="G385:G448" si="21">G195</f>
        <v>0.3842086997453279</v>
      </c>
      <c r="H385" s="42">
        <f t="shared" ref="H385:H448" si="22">H195+0.83</f>
        <v>7.2600588051719548</v>
      </c>
      <c r="I385" s="42">
        <f t="shared" ref="I385:I448" si="23">I195+0.56</f>
        <v>6.9900588051719552</v>
      </c>
      <c r="J385" s="42">
        <f t="shared" ref="J385:L392" si="24">J195-0.83</f>
        <v>5.6000588051719546</v>
      </c>
      <c r="K385" s="42">
        <f t="shared" si="24"/>
        <v>5.6000588051719546</v>
      </c>
      <c r="L385" s="42">
        <f t="shared" si="24"/>
        <v>5.6000588051719546</v>
      </c>
      <c r="M385" s="42">
        <f t="shared" ref="M385:M448" si="25">M195+0.56</f>
        <v>6.7221396882897899</v>
      </c>
      <c r="N385" s="42">
        <f t="shared" ref="N385:N448" si="26">N195-0.83</f>
        <v>2.182826295505099</v>
      </c>
      <c r="O385" s="42">
        <f t="shared" ref="O385:P400" si="27">O195-0.56</f>
        <v>1.8446294292068637</v>
      </c>
      <c r="P385" s="42">
        <f t="shared" si="27"/>
        <v>2.01515546790813</v>
      </c>
      <c r="Q385" s="42">
        <f t="shared" ref="Q385:Q448" si="28">Q195-0.83</f>
        <v>1.2887485602167246</v>
      </c>
      <c r="R385" s="42">
        <f t="shared" ref="R385:R448" si="29">R195+0.56</f>
        <v>3.1142888262644393</v>
      </c>
      <c r="S385" s="42">
        <f t="shared" ref="S385:S448" si="30">S195-0.83</f>
        <v>0.53809761812169266</v>
      </c>
      <c r="T385" s="42">
        <f t="shared" ref="T385:T448" si="31">T195+0.83</f>
        <v>0.96395955844108272</v>
      </c>
      <c r="U385" s="42">
        <f t="shared" ref="U385:U448" si="32">U195-0.56</f>
        <v>5.8700588051719542</v>
      </c>
      <c r="V385" s="42">
        <f t="shared" ref="V385:W396" si="33">V195+0.83</f>
        <v>6.9921396882897895</v>
      </c>
      <c r="W385" s="42">
        <f t="shared" si="33"/>
        <v>3.8428262955050982</v>
      </c>
      <c r="X385" s="42">
        <f t="shared" ref="X385:X448" si="34">X195-0.83</f>
        <v>1.5746294292068646</v>
      </c>
      <c r="Y385" s="42">
        <f>Y195-0.83</f>
        <v>1.74515546790813</v>
      </c>
      <c r="Z385" s="42">
        <f t="shared" ref="Z385" si="35">Z195+0.83</f>
        <v>2.9487485602167247</v>
      </c>
      <c r="AA385" s="42">
        <f t="shared" ref="AA385:AA448" si="36">AA195-0.83</f>
        <v>1.7242888262644391</v>
      </c>
      <c r="AB385" s="42">
        <f t="shared" ref="AB385:AB448" si="37">AB195+0.83</f>
        <v>2.1980976181216914</v>
      </c>
      <c r="AC385" s="42">
        <f>AC195+0.83</f>
        <v>0.9639595584410825</v>
      </c>
    </row>
    <row r="386" spans="1:29" x14ac:dyDescent="0.25">
      <c r="A386" s="34" t="s">
        <v>877</v>
      </c>
      <c r="B386" s="34" t="s">
        <v>878</v>
      </c>
      <c r="C386" s="42">
        <f t="shared" si="18"/>
        <v>5.3900476866245643</v>
      </c>
      <c r="D386" s="42">
        <f t="shared" si="19"/>
        <v>0.67777876919786106</v>
      </c>
      <c r="E386" s="42">
        <f t="shared" si="20"/>
        <v>2.9715153293829366</v>
      </c>
      <c r="F386" s="42">
        <f t="shared" si="20"/>
        <v>4.1229565942931519</v>
      </c>
      <c r="G386" s="42">
        <f t="shared" si="21"/>
        <v>2.6397887359639647</v>
      </c>
      <c r="H386" s="42">
        <f t="shared" si="22"/>
        <v>6.1758735360731389</v>
      </c>
      <c r="I386" s="42">
        <f t="shared" si="23"/>
        <v>5.9058735360731394</v>
      </c>
      <c r="J386" s="42">
        <f t="shared" si="24"/>
        <v>4.5158735360731388</v>
      </c>
      <c r="K386" s="42">
        <f t="shared" si="24"/>
        <v>4.5158735360731388</v>
      </c>
      <c r="L386" s="42">
        <f t="shared" si="24"/>
        <v>4.5158735360731388</v>
      </c>
      <c r="M386" s="42">
        <f t="shared" si="25"/>
        <v>1.8964683840182857</v>
      </c>
      <c r="N386" s="42">
        <f t="shared" si="26"/>
        <v>2.9500561301793011</v>
      </c>
      <c r="O386" s="42">
        <f t="shared" si="27"/>
        <v>1.6821742310389385</v>
      </c>
      <c r="P386" s="42">
        <f t="shared" si="27"/>
        <v>2.5783771171724195</v>
      </c>
      <c r="Q386" s="42">
        <f t="shared" si="28"/>
        <v>3.3473010185677419</v>
      </c>
      <c r="R386" s="42">
        <f t="shared" si="29"/>
        <v>4.5614697910311879</v>
      </c>
      <c r="S386" s="42">
        <f t="shared" si="30"/>
        <v>3.2647116446517659</v>
      </c>
      <c r="T386" s="42">
        <f t="shared" si="31"/>
        <v>4.9507775173897102</v>
      </c>
      <c r="U386" s="42">
        <f t="shared" si="32"/>
        <v>4.7858735360731384</v>
      </c>
      <c r="V386" s="42">
        <f t="shared" si="33"/>
        <v>2.1664683840182857</v>
      </c>
      <c r="W386" s="42">
        <f t="shared" si="33"/>
        <v>4.6100561301793004</v>
      </c>
      <c r="X386" s="42">
        <f t="shared" si="34"/>
        <v>1.412174231038942</v>
      </c>
      <c r="Y386" s="42">
        <f t="shared" ref="Y386:Z390" si="38">Y196+0.83</f>
        <v>3.9683771171724187</v>
      </c>
      <c r="Z386" s="42">
        <f t="shared" si="38"/>
        <v>5.007301018567742</v>
      </c>
      <c r="AA386" s="42">
        <f t="shared" si="36"/>
        <v>3.1714697910311873</v>
      </c>
      <c r="AB386" s="42">
        <f>AB196</f>
        <v>4.0947116446517651</v>
      </c>
      <c r="AC386" s="42">
        <f t="shared" ref="AC386:AC449" si="39">AC196</f>
        <v>4.120777517389711</v>
      </c>
    </row>
    <row r="387" spans="1:29" x14ac:dyDescent="0.25">
      <c r="A387" s="34" t="s">
        <v>879</v>
      </c>
      <c r="B387" s="34" t="s">
        <v>880</v>
      </c>
      <c r="C387" s="42">
        <f t="shared" si="18"/>
        <v>4.1679801302158364</v>
      </c>
      <c r="D387" s="42">
        <f t="shared" si="19"/>
        <v>2.0946719650037311</v>
      </c>
      <c r="E387" s="42">
        <f t="shared" si="20"/>
        <v>5.4732265057892517</v>
      </c>
      <c r="F387" s="42">
        <f t="shared" si="20"/>
        <v>4.6142203084584104</v>
      </c>
      <c r="G387" s="42">
        <f t="shared" si="21"/>
        <v>1.0526136301226037</v>
      </c>
      <c r="H387" s="42">
        <f t="shared" si="22"/>
        <v>0.83</v>
      </c>
      <c r="I387" s="42">
        <f t="shared" si="23"/>
        <v>0.56000000000000005</v>
      </c>
      <c r="J387" s="42">
        <f t="shared" si="24"/>
        <v>3.160035427003197</v>
      </c>
      <c r="K387" s="42">
        <f t="shared" si="24"/>
        <v>5.155053140504795</v>
      </c>
      <c r="L387" s="42">
        <f t="shared" si="24"/>
        <v>5.155053140504795</v>
      </c>
      <c r="M387" s="42">
        <f t="shared" si="25"/>
        <v>2.8043949276892999</v>
      </c>
      <c r="N387" s="42">
        <f t="shared" si="26"/>
        <v>3.8859852688434025</v>
      </c>
      <c r="O387" s="42">
        <f t="shared" si="27"/>
        <v>1.2206769674229099</v>
      </c>
      <c r="P387" s="42">
        <f t="shared" si="27"/>
        <v>3.982842391859275</v>
      </c>
      <c r="Q387" s="42">
        <f t="shared" si="28"/>
        <v>3.9154649314527923</v>
      </c>
      <c r="R387" s="42">
        <f t="shared" si="29"/>
        <v>4.3509539811624904</v>
      </c>
      <c r="S387" s="42">
        <f t="shared" si="30"/>
        <v>4.3910038034190775</v>
      </c>
      <c r="T387" s="42">
        <f t="shared" si="31"/>
        <v>4.9447240340970477</v>
      </c>
      <c r="U387" s="42">
        <f t="shared" si="32"/>
        <v>5.4250531405047955</v>
      </c>
      <c r="V387" s="42">
        <f t="shared" si="33"/>
        <v>3.0743949276892999</v>
      </c>
      <c r="W387" s="42">
        <f t="shared" si="33"/>
        <v>5.5459852688434017</v>
      </c>
      <c r="X387" s="42">
        <f t="shared" si="34"/>
        <v>0.95067696742291197</v>
      </c>
      <c r="Y387" s="42">
        <f t="shared" si="38"/>
        <v>5.3728423918592751</v>
      </c>
      <c r="Z387" s="42">
        <f t="shared" si="38"/>
        <v>5.5754649314527924</v>
      </c>
      <c r="AA387" s="42">
        <f t="shared" si="36"/>
        <v>2.9609539811624903</v>
      </c>
      <c r="AB387" s="42">
        <f>AB197</f>
        <v>5.2210038034190767</v>
      </c>
      <c r="AC387" s="42">
        <f t="shared" si="39"/>
        <v>4.1147240340970468</v>
      </c>
    </row>
    <row r="388" spans="1:29" x14ac:dyDescent="0.25">
      <c r="A388" s="34" t="s">
        <v>881</v>
      </c>
      <c r="B388" s="34" t="s">
        <v>882</v>
      </c>
      <c r="C388" s="42">
        <f t="shared" si="18"/>
        <v>3.6754315216449212</v>
      </c>
      <c r="D388" s="42">
        <f t="shared" si="19"/>
        <v>2.7673970505029781</v>
      </c>
      <c r="E388" s="42">
        <f t="shared" si="20"/>
        <v>6.2362741677332565</v>
      </c>
      <c r="F388" s="42">
        <f t="shared" si="20"/>
        <v>1.6006286630859297</v>
      </c>
      <c r="G388" s="42">
        <f t="shared" si="21"/>
        <v>3.4366184974786624</v>
      </c>
      <c r="H388" s="42">
        <f>H198-0.83</f>
        <v>4.8998507655330288</v>
      </c>
      <c r="I388" s="42">
        <f t="shared" si="23"/>
        <v>0.56000000000000005</v>
      </c>
      <c r="J388" s="42">
        <f t="shared" si="24"/>
        <v>4.8998507655330288</v>
      </c>
      <c r="K388" s="42">
        <f t="shared" si="24"/>
        <v>4.8998507655330288</v>
      </c>
      <c r="L388" s="42">
        <f t="shared" si="24"/>
        <v>4.8998507655330288</v>
      </c>
      <c r="M388" s="42">
        <f t="shared" si="25"/>
        <v>3.6636691646637236</v>
      </c>
      <c r="N388" s="42">
        <f t="shared" si="26"/>
        <v>4.1713926493399276</v>
      </c>
      <c r="O388" s="42">
        <f t="shared" si="27"/>
        <v>3.1926731976549161E-2</v>
      </c>
      <c r="P388" s="42">
        <f t="shared" si="27"/>
        <v>4.0837296827956759</v>
      </c>
      <c r="Q388" s="42">
        <f t="shared" si="28"/>
        <v>3.8502273350804952</v>
      </c>
      <c r="R388" s="42">
        <f t="shared" si="29"/>
        <v>4.9948452295573595</v>
      </c>
      <c r="S388" s="42">
        <f t="shared" si="30"/>
        <v>1.9739695235587162</v>
      </c>
      <c r="T388" s="42">
        <f t="shared" si="31"/>
        <v>3.2174378189720962</v>
      </c>
      <c r="U388" s="42">
        <f t="shared" si="32"/>
        <v>5.1698507655330292</v>
      </c>
      <c r="V388" s="42">
        <f t="shared" si="33"/>
        <v>3.9336691646637236</v>
      </c>
      <c r="W388" s="42">
        <f t="shared" si="33"/>
        <v>5.8313926493399268</v>
      </c>
      <c r="X388" s="42">
        <f>X198</f>
        <v>0.59192673197655266</v>
      </c>
      <c r="Y388" s="42">
        <f t="shared" si="38"/>
        <v>5.4737296827956765</v>
      </c>
      <c r="Z388" s="42">
        <f t="shared" si="38"/>
        <v>5.5102273350804953</v>
      </c>
      <c r="AA388" s="42">
        <f t="shared" si="36"/>
        <v>3.604845229557359</v>
      </c>
      <c r="AB388" s="42">
        <f t="shared" si="37"/>
        <v>3.6339695235587159</v>
      </c>
      <c r="AC388" s="42">
        <f t="shared" si="39"/>
        <v>2.3874378189720957</v>
      </c>
    </row>
    <row r="389" spans="1:29" x14ac:dyDescent="0.25">
      <c r="A389" s="34" t="s">
        <v>883</v>
      </c>
      <c r="B389" s="34" t="s">
        <v>884</v>
      </c>
      <c r="C389" s="42">
        <f t="shared" si="18"/>
        <v>4.3144462524733092</v>
      </c>
      <c r="D389" s="42">
        <f t="shared" si="19"/>
        <v>3.5978000632772922</v>
      </c>
      <c r="E389" s="42">
        <f t="shared" si="20"/>
        <v>6.2489348707302996</v>
      </c>
      <c r="F389" s="42">
        <f t="shared" si="20"/>
        <v>5.0484407927470833</v>
      </c>
      <c r="G389" s="42">
        <f t="shared" si="21"/>
        <v>1.247262648244758</v>
      </c>
      <c r="H389" s="42">
        <f t="shared" si="22"/>
        <v>6.8754752403994486</v>
      </c>
      <c r="I389" s="42">
        <f t="shared" si="23"/>
        <v>6.6054752403994481</v>
      </c>
      <c r="J389" s="42">
        <f t="shared" si="24"/>
        <v>1.1851584134664832</v>
      </c>
      <c r="K389" s="42">
        <f t="shared" si="24"/>
        <v>5.2154752403994484</v>
      </c>
      <c r="L389" s="42">
        <f t="shared" si="24"/>
        <v>5.2154752403994484</v>
      </c>
      <c r="M389" s="42">
        <f t="shared" si="25"/>
        <v>5.5978960336662063</v>
      </c>
      <c r="N389" s="42">
        <f t="shared" si="26"/>
        <v>4.047661065479522</v>
      </c>
      <c r="O389" s="42">
        <f t="shared" si="27"/>
        <v>0.58913992172881602</v>
      </c>
      <c r="P389" s="42">
        <f t="shared" si="27"/>
        <v>3.5502033666631347</v>
      </c>
      <c r="Q389" s="42">
        <f t="shared" si="28"/>
        <v>1.8540541649372493</v>
      </c>
      <c r="R389" s="42">
        <f t="shared" si="29"/>
        <v>3.4779462949256108</v>
      </c>
      <c r="S389" s="42">
        <f t="shared" si="30"/>
        <v>1.613915522714672</v>
      </c>
      <c r="T389" s="42">
        <f t="shared" si="31"/>
        <v>2.089474008416552</v>
      </c>
      <c r="U389" s="42">
        <f t="shared" si="32"/>
        <v>5.4854752403994489</v>
      </c>
      <c r="V389" s="42">
        <f t="shared" si="33"/>
        <v>5.8678960336662067</v>
      </c>
      <c r="W389" s="42">
        <f t="shared" si="33"/>
        <v>5.7076610654795221</v>
      </c>
      <c r="X389" s="42">
        <f t="shared" si="34"/>
        <v>0.31913992172881722</v>
      </c>
      <c r="Y389" s="42">
        <f t="shared" si="38"/>
        <v>4.9402033666631349</v>
      </c>
      <c r="Z389" s="42">
        <f>Z199</f>
        <v>2.6840541649372494</v>
      </c>
      <c r="AA389" s="42">
        <f t="shared" si="36"/>
        <v>2.0879462949256107</v>
      </c>
      <c r="AB389" s="42">
        <f>AB199</f>
        <v>2.4439155227146712</v>
      </c>
      <c r="AC389" s="42">
        <f>AC199+0.83</f>
        <v>2.089474008416552</v>
      </c>
    </row>
    <row r="390" spans="1:29" x14ac:dyDescent="0.25">
      <c r="A390" s="34" t="s">
        <v>885</v>
      </c>
      <c r="B390" s="34" t="s">
        <v>886</v>
      </c>
      <c r="C390" s="42">
        <f t="shared" si="18"/>
        <v>5.6112619504943071</v>
      </c>
      <c r="D390" s="42">
        <f t="shared" si="19"/>
        <v>2.7212415361566813</v>
      </c>
      <c r="E390" s="42">
        <f t="shared" si="20"/>
        <v>5.6802733794332312</v>
      </c>
      <c r="F390" s="42">
        <f t="shared" si="20"/>
        <v>5.3768137799606723</v>
      </c>
      <c r="G390" s="42">
        <f t="shared" si="21"/>
        <v>0.66606876015938599</v>
      </c>
      <c r="H390" s="42">
        <f t="shared" si="22"/>
        <v>5.7947310105997669</v>
      </c>
      <c r="I390" s="42">
        <f t="shared" si="23"/>
        <v>5.5247310105997673</v>
      </c>
      <c r="J390" s="42">
        <f t="shared" si="24"/>
        <v>0.82491033686658943</v>
      </c>
      <c r="K390" s="42">
        <f t="shared" si="24"/>
        <v>4.1347310105997668</v>
      </c>
      <c r="L390" s="42">
        <f t="shared" si="24"/>
        <v>4.1347310105997668</v>
      </c>
      <c r="M390" s="42">
        <f t="shared" si="25"/>
        <v>2.835501713191559</v>
      </c>
      <c r="N390" s="42">
        <f t="shared" si="26"/>
        <v>3.9161579472400305</v>
      </c>
      <c r="O390" s="42">
        <f t="shared" si="27"/>
        <v>1.1461988803645169</v>
      </c>
      <c r="P390" s="42">
        <f t="shared" si="27"/>
        <v>3.6416496375729319</v>
      </c>
      <c r="Q390" s="42">
        <f t="shared" si="28"/>
        <v>2.9057895106437055</v>
      </c>
      <c r="R390" s="42">
        <f t="shared" si="29"/>
        <v>4.1183266503858125</v>
      </c>
      <c r="S390" s="42">
        <f t="shared" si="30"/>
        <v>3.9234658612125441</v>
      </c>
      <c r="T390" s="42">
        <f t="shared" si="31"/>
        <v>3.4157974013540451</v>
      </c>
      <c r="U390" s="42">
        <f t="shared" si="32"/>
        <v>4.4047310105997663</v>
      </c>
      <c r="V390" s="42">
        <f t="shared" si="33"/>
        <v>3.105501713191559</v>
      </c>
      <c r="W390" s="42">
        <f t="shared" si="33"/>
        <v>5.5761579472400324</v>
      </c>
      <c r="X390" s="42">
        <f t="shared" si="34"/>
        <v>0.87619888036451898</v>
      </c>
      <c r="Y390" s="42">
        <f t="shared" si="38"/>
        <v>5.031649637572932</v>
      </c>
      <c r="Z390" s="42">
        <f>Z200</f>
        <v>3.7357895106437056</v>
      </c>
      <c r="AA390" s="42">
        <f t="shared" si="36"/>
        <v>2.7283266503858128</v>
      </c>
      <c r="AB390" s="42">
        <f t="shared" si="37"/>
        <v>5.5834658612125425</v>
      </c>
      <c r="AC390" s="42">
        <f t="shared" si="39"/>
        <v>2.5857974013540441</v>
      </c>
    </row>
    <row r="391" spans="1:29" x14ac:dyDescent="0.25">
      <c r="A391" s="34" t="s">
        <v>887</v>
      </c>
      <c r="B391" s="34" t="s">
        <v>888</v>
      </c>
      <c r="C391" s="42">
        <f>C201</f>
        <v>4.7900460745276101</v>
      </c>
      <c r="D391" s="42">
        <f t="shared" si="19"/>
        <v>5.5594466697536422</v>
      </c>
      <c r="E391" s="42">
        <f t="shared" si="20"/>
        <v>4.7436000894334738</v>
      </c>
      <c r="F391" s="42">
        <f>F201</f>
        <v>5.2409943396597365</v>
      </c>
      <c r="G391" s="42">
        <f t="shared" si="21"/>
        <v>1.1181508220173495</v>
      </c>
      <c r="H391" s="42">
        <f t="shared" si="22"/>
        <v>8.4009906803770367</v>
      </c>
      <c r="I391" s="42">
        <f t="shared" si="23"/>
        <v>8.1309906803770371</v>
      </c>
      <c r="J391" s="42">
        <f>J201</f>
        <v>0</v>
      </c>
      <c r="K391" s="42">
        <f t="shared" si="24"/>
        <v>6.7409906803770365</v>
      </c>
      <c r="L391" s="42">
        <f>L201</f>
        <v>0</v>
      </c>
      <c r="M391" s="42">
        <f t="shared" si="25"/>
        <v>6.2382430102827779</v>
      </c>
      <c r="N391" s="42">
        <f t="shared" si="26"/>
        <v>3.0677337465013834</v>
      </c>
      <c r="O391" s="42">
        <f t="shared" si="27"/>
        <v>1.3014625846381487</v>
      </c>
      <c r="P391" s="42">
        <f t="shared" si="27"/>
        <v>4.2411410254264883</v>
      </c>
      <c r="Q391" s="42">
        <f t="shared" si="28"/>
        <v>4.3589134186124907</v>
      </c>
      <c r="R391" s="42">
        <f t="shared" si="29"/>
        <v>4.0228472983605377</v>
      </c>
      <c r="S391" s="42">
        <f t="shared" si="30"/>
        <v>0.61976417283815721</v>
      </c>
      <c r="T391" s="42">
        <f t="shared" si="31"/>
        <v>2.4072897250785497</v>
      </c>
      <c r="U391" s="42">
        <f>U201</f>
        <v>0</v>
      </c>
      <c r="V391" s="42">
        <f t="shared" si="33"/>
        <v>6.5082430102827784</v>
      </c>
      <c r="W391" s="42">
        <f t="shared" si="33"/>
        <v>4.7277337465013876</v>
      </c>
      <c r="X391" s="42">
        <f t="shared" si="34"/>
        <v>1.0314625846381524</v>
      </c>
      <c r="Y391" s="42">
        <f>Y201</f>
        <v>4.8011410254264879</v>
      </c>
      <c r="Z391" s="42">
        <f>Z201+0.27</f>
        <v>5.4589134186124912</v>
      </c>
      <c r="AA391" s="42">
        <f t="shared" si="36"/>
        <v>2.6328472983605375</v>
      </c>
      <c r="AB391" s="42">
        <f>AB201</f>
        <v>1.4497641728381565</v>
      </c>
      <c r="AC391" s="42">
        <f>AC201+0.83</f>
        <v>2.4072897250785492</v>
      </c>
    </row>
    <row r="392" spans="1:29" x14ac:dyDescent="0.25">
      <c r="A392" s="34" t="s">
        <v>889</v>
      </c>
      <c r="B392" s="34" t="s">
        <v>890</v>
      </c>
      <c r="C392" s="42">
        <f t="shared" si="18"/>
        <v>5.1184163567749428</v>
      </c>
      <c r="D392" s="42">
        <f t="shared" si="19"/>
        <v>2.2542526207400715</v>
      </c>
      <c r="E392" s="42">
        <f t="shared" si="20"/>
        <v>3.3176374994109361</v>
      </c>
      <c r="F392" s="42">
        <f t="shared" si="20"/>
        <v>3.0310222419778632</v>
      </c>
      <c r="G392" s="42">
        <f t="shared" si="21"/>
        <v>3.1222677159235941</v>
      </c>
      <c r="H392" s="42">
        <f t="shared" si="22"/>
        <v>6.5757499253614613</v>
      </c>
      <c r="I392" s="42">
        <f t="shared" si="23"/>
        <v>6.3057499253614608</v>
      </c>
      <c r="J392" s="42">
        <f>J202</f>
        <v>0</v>
      </c>
      <c r="K392" s="42">
        <f t="shared" si="24"/>
        <v>4.9157499253614612</v>
      </c>
      <c r="L392" s="42">
        <f t="shared" si="24"/>
        <v>4.9157499253614612</v>
      </c>
      <c r="M392" s="42">
        <f t="shared" si="25"/>
        <v>2.9540624689006076</v>
      </c>
      <c r="N392" s="42">
        <f t="shared" si="26"/>
        <v>1.991250974133008</v>
      </c>
      <c r="O392" s="42">
        <f t="shared" si="27"/>
        <v>1.4502210482669593</v>
      </c>
      <c r="P392" s="42">
        <f t="shared" si="27"/>
        <v>3.6208473952907503</v>
      </c>
      <c r="Q392" s="42">
        <f t="shared" si="28"/>
        <v>4.0313596377391319</v>
      </c>
      <c r="R392" s="42">
        <f>R202-1.1</f>
        <v>3.8963042829230097</v>
      </c>
      <c r="S392" s="42">
        <f t="shared" si="30"/>
        <v>2.8374999523583808</v>
      </c>
      <c r="T392" s="42">
        <f t="shared" si="31"/>
        <v>3.9422812095707913</v>
      </c>
      <c r="U392" s="42">
        <f t="shared" si="32"/>
        <v>5.1857499253614616</v>
      </c>
      <c r="V392" s="42">
        <f t="shared" si="33"/>
        <v>3.2240624689006077</v>
      </c>
      <c r="W392" s="42">
        <f t="shared" si="33"/>
        <v>3.6512509741330086</v>
      </c>
      <c r="X392" s="42">
        <f t="shared" si="34"/>
        <v>1.1802210482669571</v>
      </c>
      <c r="Y392" s="42">
        <f t="shared" ref="Y392:Z407" si="40">Y202+0.83</f>
        <v>5.0108473952907495</v>
      </c>
      <c r="Z392" s="42">
        <f t="shared" si="40"/>
        <v>5.691359637739132</v>
      </c>
      <c r="AA392" s="42">
        <f t="shared" si="36"/>
        <v>4.1663042829230097</v>
      </c>
      <c r="AB392" s="42">
        <f t="shared" si="37"/>
        <v>4.4974999523583792</v>
      </c>
      <c r="AC392" s="42">
        <f t="shared" si="39"/>
        <v>3.1122812095707912</v>
      </c>
    </row>
    <row r="393" spans="1:29" x14ac:dyDescent="0.25">
      <c r="A393" s="34" t="s">
        <v>891</v>
      </c>
      <c r="B393" s="34" t="s">
        <v>892</v>
      </c>
      <c r="C393" s="42">
        <f t="shared" si="18"/>
        <v>5.581009331982461</v>
      </c>
      <c r="D393" s="42">
        <f t="shared" si="19"/>
        <v>2.9217252285651796</v>
      </c>
      <c r="E393" s="42">
        <f t="shared" si="20"/>
        <v>5.111446829854283</v>
      </c>
      <c r="F393" s="42">
        <f t="shared" si="20"/>
        <v>4.9404760766107305</v>
      </c>
      <c r="G393" s="42">
        <f t="shared" si="21"/>
        <v>1.0006408082731453</v>
      </c>
      <c r="H393" s="42">
        <f t="shared" si="22"/>
        <v>6.9511613581950566</v>
      </c>
      <c r="I393" s="42">
        <f t="shared" si="23"/>
        <v>0.56000000000000005</v>
      </c>
      <c r="J393" s="42">
        <f t="shared" ref="J393:L406" si="41">J203-0.83</f>
        <v>3.250774238796704</v>
      </c>
      <c r="K393" s="42">
        <f t="shared" si="41"/>
        <v>5.2911613581950565</v>
      </c>
      <c r="L393" s="42">
        <f t="shared" si="41"/>
        <v>5.2911613581950565</v>
      </c>
      <c r="M393" s="42">
        <f t="shared" si="25"/>
        <v>4.3857258488719104</v>
      </c>
      <c r="N393" s="42">
        <f t="shared" si="26"/>
        <v>3.8419915308056627</v>
      </c>
      <c r="O393" s="42">
        <f t="shared" si="27"/>
        <v>1.568916312595388</v>
      </c>
      <c r="P393" s="42">
        <f t="shared" si="27"/>
        <v>2.7527649076958776</v>
      </c>
      <c r="Q393" s="42">
        <f t="shared" si="28"/>
        <v>2.7229457196314071</v>
      </c>
      <c r="R393" s="42">
        <f t="shared" si="29"/>
        <v>4.2859243049882956</v>
      </c>
      <c r="S393" s="42">
        <f t="shared" si="30"/>
        <v>2.4259368926569453</v>
      </c>
      <c r="T393" s="42">
        <f t="shared" si="31"/>
        <v>3.1254355093231463</v>
      </c>
      <c r="U393" s="42">
        <f t="shared" si="32"/>
        <v>5.5611613581950561</v>
      </c>
      <c r="V393" s="42">
        <f t="shared" si="33"/>
        <v>4.65572584887191</v>
      </c>
      <c r="W393" s="42">
        <f t="shared" si="33"/>
        <v>5.5019915308056619</v>
      </c>
      <c r="X393" s="42">
        <f t="shared" si="34"/>
        <v>1.2989163125953871</v>
      </c>
      <c r="Y393" s="42">
        <f t="shared" si="40"/>
        <v>4.1427649076958772</v>
      </c>
      <c r="Z393" s="42">
        <f t="shared" si="40"/>
        <v>4.3829457196314072</v>
      </c>
      <c r="AA393" s="42">
        <f t="shared" si="36"/>
        <v>2.8959243049882959</v>
      </c>
      <c r="AB393" s="42">
        <f>AB203</f>
        <v>3.2559368926569445</v>
      </c>
      <c r="AC393" s="42">
        <f t="shared" si="39"/>
        <v>2.2954355093231462</v>
      </c>
    </row>
    <row r="394" spans="1:29" x14ac:dyDescent="0.25">
      <c r="A394" s="34" t="s">
        <v>893</v>
      </c>
      <c r="B394" s="34" t="s">
        <v>894</v>
      </c>
      <c r="C394" s="42">
        <f t="shared" si="18"/>
        <v>5.6091814875312682</v>
      </c>
      <c r="D394" s="42">
        <f t="shared" si="19"/>
        <v>3.4139093163857446</v>
      </c>
      <c r="E394" s="42">
        <f t="shared" si="20"/>
        <v>5.7706539833221155</v>
      </c>
      <c r="F394" s="42">
        <f t="shared" si="20"/>
        <v>4.990542106109249</v>
      </c>
      <c r="G394" s="42">
        <f t="shared" si="21"/>
        <v>0.97173387078031193</v>
      </c>
      <c r="H394" s="42">
        <f t="shared" si="22"/>
        <v>6.6538374552847079</v>
      </c>
      <c r="I394" s="42">
        <f t="shared" si="23"/>
        <v>0.56000000000000005</v>
      </c>
      <c r="J394" s="42">
        <f t="shared" si="41"/>
        <v>3.0525583035231389</v>
      </c>
      <c r="K394" s="42">
        <f t="shared" si="41"/>
        <v>4.9938374552847078</v>
      </c>
      <c r="L394" s="42">
        <f t="shared" si="41"/>
        <v>4.9938374552847078</v>
      </c>
      <c r="M394" s="42">
        <f t="shared" si="25"/>
        <v>3.4719187276423535</v>
      </c>
      <c r="N394" s="42">
        <f t="shared" si="26"/>
        <v>3.4031397136795407</v>
      </c>
      <c r="O394" s="42">
        <f t="shared" si="27"/>
        <v>0.75958851431726138</v>
      </c>
      <c r="P394" s="42">
        <f t="shared" si="27"/>
        <v>3.2892011864518733</v>
      </c>
      <c r="Q394" s="42">
        <f t="shared" si="28"/>
        <v>3.5145733255753671</v>
      </c>
      <c r="R394" s="42">
        <f t="shared" si="29"/>
        <v>4.7574909680590611</v>
      </c>
      <c r="S394" s="42">
        <f t="shared" si="30"/>
        <v>2.1438744452517664</v>
      </c>
      <c r="T394" s="42">
        <f t="shared" si="31"/>
        <v>3.8632486746274521</v>
      </c>
      <c r="U394" s="42">
        <f t="shared" si="32"/>
        <v>5.2638374552847083</v>
      </c>
      <c r="V394" s="42">
        <f t="shared" si="33"/>
        <v>3.7419187276423536</v>
      </c>
      <c r="W394" s="42">
        <f t="shared" si="33"/>
        <v>5.0631397136795417</v>
      </c>
      <c r="X394" s="42">
        <f t="shared" si="34"/>
        <v>0.48958851431726236</v>
      </c>
      <c r="Y394" s="42">
        <f t="shared" si="40"/>
        <v>4.6792011864518734</v>
      </c>
      <c r="Z394" s="42">
        <f t="shared" si="40"/>
        <v>5.1745733255753672</v>
      </c>
      <c r="AA394" s="42">
        <f t="shared" si="36"/>
        <v>3.3674909680590615</v>
      </c>
      <c r="AB394" s="42">
        <f>AB204</f>
        <v>2.9738744452517651</v>
      </c>
      <c r="AC394" s="42">
        <f t="shared" si="39"/>
        <v>3.0332486746274512</v>
      </c>
    </row>
    <row r="395" spans="1:29" x14ac:dyDescent="0.25">
      <c r="A395" s="34" t="s">
        <v>895</v>
      </c>
      <c r="B395" s="34" t="s">
        <v>896</v>
      </c>
      <c r="C395" s="42">
        <f t="shared" si="18"/>
        <v>5.8785452511365355</v>
      </c>
      <c r="D395" s="42">
        <f t="shared" si="19"/>
        <v>2.5991749572142084</v>
      </c>
      <c r="E395" s="42">
        <f t="shared" si="20"/>
        <v>4.1621743118820662</v>
      </c>
      <c r="F395" s="42">
        <f t="shared" si="20"/>
        <v>6.8036220698171137</v>
      </c>
      <c r="G395" s="42">
        <f t="shared" si="21"/>
        <v>0.79979920265119764</v>
      </c>
      <c r="H395" s="42">
        <f t="shared" si="22"/>
        <v>7.5226593655813092</v>
      </c>
      <c r="I395" s="42">
        <f t="shared" si="23"/>
        <v>7.2526593655813087</v>
      </c>
      <c r="J395" s="42">
        <f t="shared" si="41"/>
        <v>5.8626593655813091</v>
      </c>
      <c r="K395" s="42">
        <f t="shared" si="41"/>
        <v>5.8626593655813091</v>
      </c>
      <c r="L395" s="42">
        <f t="shared" si="41"/>
        <v>5.8626593655813091</v>
      </c>
      <c r="M395" s="42">
        <f t="shared" si="25"/>
        <v>5.5794945241859821</v>
      </c>
      <c r="N395" s="42">
        <f t="shared" si="26"/>
        <v>3.595693884157992</v>
      </c>
      <c r="O395" s="42">
        <f t="shared" si="27"/>
        <v>2.0626743657133346</v>
      </c>
      <c r="P395" s="42">
        <f t="shared" si="27"/>
        <v>0.86256364001193875</v>
      </c>
      <c r="Q395" s="42">
        <f t="shared" si="28"/>
        <v>0.66543334571275159</v>
      </c>
      <c r="R395" s="42">
        <f t="shared" si="29"/>
        <v>2.1046570648392029</v>
      </c>
      <c r="S395" s="42">
        <f t="shared" si="30"/>
        <v>1.8755431477881901</v>
      </c>
      <c r="T395" s="42">
        <f t="shared" si="31"/>
        <v>2.2243040344961065</v>
      </c>
      <c r="U395" s="42">
        <f t="shared" si="32"/>
        <v>6.1326593655813095</v>
      </c>
      <c r="V395" s="42">
        <f t="shared" si="33"/>
        <v>5.8494945241859826</v>
      </c>
      <c r="W395" s="42">
        <f t="shared" si="33"/>
        <v>5.2556938841579939</v>
      </c>
      <c r="X395" s="42">
        <f t="shared" si="34"/>
        <v>1.7926743657133364</v>
      </c>
      <c r="Y395" s="42">
        <f t="shared" si="40"/>
        <v>2.2525636400119384</v>
      </c>
      <c r="Z395" s="42">
        <f t="shared" si="40"/>
        <v>2.3254333457127516</v>
      </c>
      <c r="AA395" s="42">
        <f t="shared" si="36"/>
        <v>0.7146570648392031</v>
      </c>
      <c r="AB395" s="42">
        <f>AB205</f>
        <v>2.7055431477881893</v>
      </c>
      <c r="AC395" s="42">
        <f t="shared" si="39"/>
        <v>1.3943040344961062</v>
      </c>
    </row>
    <row r="396" spans="1:29" x14ac:dyDescent="0.25">
      <c r="A396" s="34" t="s">
        <v>897</v>
      </c>
      <c r="B396" s="34" t="s">
        <v>898</v>
      </c>
      <c r="C396" s="42">
        <f t="shared" si="18"/>
        <v>6.9102814446295246</v>
      </c>
      <c r="D396" s="42">
        <f t="shared" si="19"/>
        <v>5.6469414173432115</v>
      </c>
      <c r="E396" s="42">
        <f t="shared" si="20"/>
        <v>7.3928057291300773</v>
      </c>
      <c r="F396" s="42">
        <f t="shared" si="20"/>
        <v>7.7362793900647553</v>
      </c>
      <c r="G396" s="42">
        <f t="shared" si="21"/>
        <v>0.97171945031088625</v>
      </c>
      <c r="H396" s="42">
        <f t="shared" si="22"/>
        <v>0.83</v>
      </c>
      <c r="I396" s="42">
        <f t="shared" si="23"/>
        <v>8.1206592318048259</v>
      </c>
      <c r="J396" s="42">
        <f t="shared" si="41"/>
        <v>6.7306592318048253</v>
      </c>
      <c r="K396" s="42">
        <f t="shared" si="41"/>
        <v>6.7306592318048253</v>
      </c>
      <c r="L396" s="42">
        <f>L206</f>
        <v>0</v>
      </c>
      <c r="M396" s="42">
        <f t="shared" si="25"/>
        <v>4.6553570838942804</v>
      </c>
      <c r="N396" s="42">
        <f t="shared" si="26"/>
        <v>1.8634423947983945</v>
      </c>
      <c r="O396" s="42">
        <f t="shared" si="27"/>
        <v>3.7566573713265794</v>
      </c>
      <c r="P396" s="42">
        <f t="shared" si="27"/>
        <v>1.7805206768190285</v>
      </c>
      <c r="Q396" s="42">
        <f t="shared" si="28"/>
        <v>2.3336194166387854</v>
      </c>
      <c r="R396" s="42">
        <f t="shared" si="29"/>
        <v>3.3896357285858323</v>
      </c>
      <c r="S396" s="42">
        <f t="shared" si="30"/>
        <v>1.5829763505760095</v>
      </c>
      <c r="T396" s="42">
        <f t="shared" si="31"/>
        <v>4.1377884139146115</v>
      </c>
      <c r="U396" s="42">
        <f>U206</f>
        <v>0</v>
      </c>
      <c r="V396" s="42">
        <f>V206-1.39</f>
        <v>2.7053570838942802</v>
      </c>
      <c r="W396" s="42">
        <f t="shared" si="33"/>
        <v>3.5234423947983942</v>
      </c>
      <c r="X396" s="42">
        <f t="shared" si="34"/>
        <v>3.4866573713265812</v>
      </c>
      <c r="Y396" s="42">
        <f t="shared" si="40"/>
        <v>3.1705206768190286</v>
      </c>
      <c r="Z396" s="42">
        <f t="shared" si="40"/>
        <v>3.9936194166387855</v>
      </c>
      <c r="AA396" s="42">
        <f t="shared" si="36"/>
        <v>1.9996357285858322</v>
      </c>
      <c r="AB396" s="42">
        <f t="shared" si="37"/>
        <v>3.2429763505760079</v>
      </c>
      <c r="AC396" s="42">
        <f t="shared" si="39"/>
        <v>3.3077884139146119</v>
      </c>
    </row>
    <row r="397" spans="1:29" x14ac:dyDescent="0.25">
      <c r="A397" s="34" t="s">
        <v>899</v>
      </c>
      <c r="B397" s="34" t="s">
        <v>900</v>
      </c>
      <c r="C397" s="42">
        <f t="shared" si="18"/>
        <v>4.8668413665068924</v>
      </c>
      <c r="D397" s="42">
        <f t="shared" si="19"/>
        <v>3.1849147157823676</v>
      </c>
      <c r="E397" s="42">
        <f t="shared" si="20"/>
        <v>4.2132447597437608</v>
      </c>
      <c r="F397" s="42">
        <f t="shared" si="20"/>
        <v>6.4405257756103973</v>
      </c>
      <c r="G397" s="42">
        <f t="shared" si="21"/>
        <v>0.79789040392700383</v>
      </c>
      <c r="H397" s="42">
        <f t="shared" si="22"/>
        <v>0.83</v>
      </c>
      <c r="I397" s="42">
        <f t="shared" si="23"/>
        <v>0.56000000000000005</v>
      </c>
      <c r="J397" s="42">
        <f t="shared" si="41"/>
        <v>5.7230443359559615</v>
      </c>
      <c r="K397" s="42">
        <f t="shared" si="41"/>
        <v>5.7230443359559615</v>
      </c>
      <c r="L397" s="42">
        <f t="shared" si="41"/>
        <v>5.7230443359559615</v>
      </c>
      <c r="M397" s="42">
        <f t="shared" si="25"/>
        <v>4.6556527099724754</v>
      </c>
      <c r="N397" s="42">
        <f t="shared" si="26"/>
        <v>3.6888333583523822</v>
      </c>
      <c r="O397" s="42">
        <f t="shared" si="27"/>
        <v>1.2813513010124169</v>
      </c>
      <c r="P397" s="42">
        <f t="shared" si="27"/>
        <v>3.4679367363344524</v>
      </c>
      <c r="Q397" s="42">
        <f t="shared" si="28"/>
        <v>4.2694021647463289</v>
      </c>
      <c r="R397" s="42">
        <f t="shared" si="29"/>
        <v>4.3944283559366912</v>
      </c>
      <c r="S397" s="42">
        <f t="shared" si="30"/>
        <v>1.5402500789627953</v>
      </c>
      <c r="T397" s="42">
        <f t="shared" si="31"/>
        <v>3.0143481119853197</v>
      </c>
      <c r="U397" s="42">
        <f t="shared" si="32"/>
        <v>5.9930443359559611</v>
      </c>
      <c r="V397" s="42">
        <f t="shared" ref="V397:W412" si="42">V207+0.83</f>
        <v>4.9256527099724758</v>
      </c>
      <c r="W397" s="42">
        <f t="shared" si="42"/>
        <v>5.3488333583523833</v>
      </c>
      <c r="X397" s="42">
        <f t="shared" si="34"/>
        <v>1.0113513010124189</v>
      </c>
      <c r="Y397" s="42">
        <f t="shared" si="40"/>
        <v>4.8579367363344526</v>
      </c>
      <c r="Z397" s="42">
        <f t="shared" si="40"/>
        <v>5.9294021647463291</v>
      </c>
      <c r="AA397" s="42">
        <f t="shared" si="36"/>
        <v>3.0044283559366911</v>
      </c>
      <c r="AB397" s="42">
        <f>AB207</f>
        <v>2.3702500789627949</v>
      </c>
      <c r="AC397" s="42">
        <f t="shared" si="39"/>
        <v>2.1843481119853201</v>
      </c>
    </row>
    <row r="398" spans="1:29" x14ac:dyDescent="0.25">
      <c r="A398" s="34" t="s">
        <v>901</v>
      </c>
      <c r="B398" s="34" t="s">
        <v>902</v>
      </c>
      <c r="C398" s="42">
        <f t="shared" si="18"/>
        <v>4.9521306892874941</v>
      </c>
      <c r="D398" s="42">
        <f t="shared" si="19"/>
        <v>2.0170027138736382</v>
      </c>
      <c r="E398" s="42">
        <f t="shared" si="20"/>
        <v>5.2976208508759051</v>
      </c>
      <c r="F398" s="42">
        <f t="shared" si="20"/>
        <v>4.1740210603128487</v>
      </c>
      <c r="G398" s="42">
        <f t="shared" si="21"/>
        <v>0.64344619043307716</v>
      </c>
      <c r="H398" s="42">
        <f t="shared" si="22"/>
        <v>6.4808591179618213</v>
      </c>
      <c r="I398" s="42">
        <f t="shared" si="23"/>
        <v>0.56000000000000005</v>
      </c>
      <c r="J398" s="42">
        <f t="shared" si="41"/>
        <v>1.0536197059872743</v>
      </c>
      <c r="K398" s="42">
        <f t="shared" si="41"/>
        <v>4.8208591179618212</v>
      </c>
      <c r="L398" s="42">
        <f t="shared" si="41"/>
        <v>4.8208591179618212</v>
      </c>
      <c r="M398" s="42">
        <f t="shared" si="25"/>
        <v>3.6208820222293197</v>
      </c>
      <c r="N398" s="42">
        <f t="shared" si="26"/>
        <v>2.9829336905564499</v>
      </c>
      <c r="O398" s="42">
        <f t="shared" si="27"/>
        <v>3.7559798635121608</v>
      </c>
      <c r="P398" s="42">
        <f t="shared" si="27"/>
        <v>3.8484499626799979</v>
      </c>
      <c r="Q398" s="42">
        <f t="shared" si="28"/>
        <v>2.9734804378456037</v>
      </c>
      <c r="R398" s="42">
        <f t="shared" si="29"/>
        <v>4.7702742709962624</v>
      </c>
      <c r="S398" s="42">
        <f t="shared" si="30"/>
        <v>2.7769313518905254</v>
      </c>
      <c r="T398" s="42">
        <f t="shared" si="31"/>
        <v>3.6554295589809116</v>
      </c>
      <c r="U398" s="42">
        <f t="shared" si="32"/>
        <v>5.0908591179618217</v>
      </c>
      <c r="V398" s="42">
        <f t="shared" si="42"/>
        <v>3.8908820222293197</v>
      </c>
      <c r="W398" s="42">
        <f t="shared" si="42"/>
        <v>4.6429336905564487</v>
      </c>
      <c r="X398" s="42">
        <f t="shared" si="34"/>
        <v>3.4859798635121653</v>
      </c>
      <c r="Y398" s="42">
        <f t="shared" si="40"/>
        <v>5.2384499626799981</v>
      </c>
      <c r="Z398" s="42">
        <f>Z208</f>
        <v>3.8034804378456037</v>
      </c>
      <c r="AA398" s="42">
        <f t="shared" si="36"/>
        <v>3.3802742709962628</v>
      </c>
      <c r="AB398" s="42">
        <f t="shared" si="37"/>
        <v>4.4369313518905233</v>
      </c>
      <c r="AC398" s="42">
        <f t="shared" si="39"/>
        <v>2.8254295589809115</v>
      </c>
    </row>
    <row r="399" spans="1:29" x14ac:dyDescent="0.25">
      <c r="A399" s="34" t="s">
        <v>903</v>
      </c>
      <c r="B399" s="34" t="s">
        <v>904</v>
      </c>
      <c r="C399" s="42">
        <f t="shared" si="18"/>
        <v>4.2122752131585299</v>
      </c>
      <c r="D399" s="42">
        <f t="shared" si="19"/>
        <v>0.9092703272233168</v>
      </c>
      <c r="E399" s="42">
        <f t="shared" si="20"/>
        <v>5.0971457000507687</v>
      </c>
      <c r="F399" s="42">
        <f t="shared" si="20"/>
        <v>3.3897818240629216</v>
      </c>
      <c r="G399" s="42">
        <f t="shared" si="21"/>
        <v>1.4016203233017077</v>
      </c>
      <c r="H399" s="42">
        <f t="shared" si="22"/>
        <v>6.0757266952262201</v>
      </c>
      <c r="I399" s="42">
        <f t="shared" si="23"/>
        <v>5.8057266952262196</v>
      </c>
      <c r="J399" s="42">
        <f t="shared" si="41"/>
        <v>2.6671511301508137</v>
      </c>
      <c r="K399" s="42">
        <f t="shared" si="41"/>
        <v>4.41572669522622</v>
      </c>
      <c r="L399" s="42">
        <f t="shared" si="41"/>
        <v>4.41572669522622</v>
      </c>
      <c r="M399" s="42">
        <f t="shared" si="25"/>
        <v>2.7457194563442577</v>
      </c>
      <c r="N399" s="42">
        <f t="shared" si="26"/>
        <v>3.8501496930454984</v>
      </c>
      <c r="O399" s="42">
        <f t="shared" si="27"/>
        <v>0.5852447399357521</v>
      </c>
      <c r="P399" s="42">
        <f t="shared" si="27"/>
        <v>4.5097098882425772</v>
      </c>
      <c r="Q399" s="42">
        <f t="shared" si="28"/>
        <v>3.5175497234809381</v>
      </c>
      <c r="R399" s="42">
        <f t="shared" si="29"/>
        <v>4.96677212895273</v>
      </c>
      <c r="S399" s="42">
        <f t="shared" si="30"/>
        <v>2.5183361884422695</v>
      </c>
      <c r="T399" s="42">
        <f t="shared" si="31"/>
        <v>4.1085791845163877</v>
      </c>
      <c r="U399" s="42">
        <f t="shared" si="32"/>
        <v>4.6857266952262204</v>
      </c>
      <c r="V399" s="42">
        <f t="shared" si="42"/>
        <v>3.0157194563442578</v>
      </c>
      <c r="W399" s="42">
        <f t="shared" si="42"/>
        <v>5.5101496930454985</v>
      </c>
      <c r="X399" s="42">
        <f t="shared" si="34"/>
        <v>0.31524473993575286</v>
      </c>
      <c r="Y399" s="42">
        <f t="shared" si="40"/>
        <v>5.8997098882425769</v>
      </c>
      <c r="Z399" s="42">
        <f>Z209</f>
        <v>4.3475497234809382</v>
      </c>
      <c r="AA399" s="42">
        <f t="shared" si="36"/>
        <v>3.5767721289527303</v>
      </c>
      <c r="AB399" s="42">
        <f t="shared" si="37"/>
        <v>4.1783361884422678</v>
      </c>
      <c r="AC399" s="42">
        <f t="shared" si="39"/>
        <v>3.2785791845163876</v>
      </c>
    </row>
    <row r="400" spans="1:29" x14ac:dyDescent="0.25">
      <c r="A400" s="34" t="s">
        <v>905</v>
      </c>
      <c r="B400" s="34" t="s">
        <v>906</v>
      </c>
      <c r="C400" s="42">
        <f t="shared" si="18"/>
        <v>5.1453592325884392</v>
      </c>
      <c r="D400" s="42">
        <f t="shared" si="19"/>
        <v>4.5321169239918166</v>
      </c>
      <c r="E400" s="42">
        <f t="shared" si="20"/>
        <v>5.8484787201065531</v>
      </c>
      <c r="F400" s="42">
        <f t="shared" si="20"/>
        <v>5.5574866298231651</v>
      </c>
      <c r="G400" s="42">
        <f t="shared" si="21"/>
        <v>0</v>
      </c>
      <c r="H400" s="42">
        <f t="shared" si="22"/>
        <v>6.1921169239918168</v>
      </c>
      <c r="I400" s="42">
        <f t="shared" si="23"/>
        <v>5.9221169239918172</v>
      </c>
      <c r="J400" s="42">
        <f t="shared" si="41"/>
        <v>2.7447446159945446</v>
      </c>
      <c r="K400" s="42">
        <f t="shared" si="41"/>
        <v>4.5321169239918166</v>
      </c>
      <c r="L400" s="42">
        <f t="shared" si="41"/>
        <v>4.5321169239918166</v>
      </c>
      <c r="M400" s="42">
        <f t="shared" si="25"/>
        <v>4.3581661544942039</v>
      </c>
      <c r="N400" s="42">
        <f t="shared" si="26"/>
        <v>2.6074397351915217</v>
      </c>
      <c r="O400" s="42">
        <f t="shared" si="27"/>
        <v>0.45185952973399113</v>
      </c>
      <c r="P400" s="42">
        <f t="shared" si="27"/>
        <v>3.9155647820464785</v>
      </c>
      <c r="Q400" s="42">
        <f t="shared" si="28"/>
        <v>3.8411537569066949</v>
      </c>
      <c r="R400" s="42">
        <f t="shared" si="29"/>
        <v>4.073465235965525</v>
      </c>
      <c r="S400" s="42">
        <f t="shared" si="30"/>
        <v>1.7940146649321655</v>
      </c>
      <c r="T400" s="42">
        <f t="shared" si="31"/>
        <v>2.3939507694976139</v>
      </c>
      <c r="U400" s="42">
        <f t="shared" si="32"/>
        <v>4.8021169239918162</v>
      </c>
      <c r="V400" s="42">
        <f t="shared" si="42"/>
        <v>4.6281661544942034</v>
      </c>
      <c r="W400" s="42">
        <f t="shared" si="42"/>
        <v>4.2674397351915188</v>
      </c>
      <c r="X400" s="42">
        <f t="shared" si="34"/>
        <v>0.18185952973399144</v>
      </c>
      <c r="Y400" s="42">
        <f t="shared" si="40"/>
        <v>5.3055647820464777</v>
      </c>
      <c r="Z400" s="42">
        <f t="shared" ref="Z400:Z405" si="43">Z210</f>
        <v>4.671153756906695</v>
      </c>
      <c r="AA400" s="42">
        <f t="shared" si="36"/>
        <v>2.6834652359655253</v>
      </c>
      <c r="AB400" s="42">
        <f t="shared" si="37"/>
        <v>3.4540146649321652</v>
      </c>
      <c r="AC400" s="42">
        <f t="shared" si="39"/>
        <v>1.5639507694976136</v>
      </c>
    </row>
    <row r="401" spans="1:29" x14ac:dyDescent="0.25">
      <c r="A401" s="34" t="s">
        <v>907</v>
      </c>
      <c r="B401" s="34" t="s">
        <v>908</v>
      </c>
      <c r="C401" s="42">
        <f t="shared" si="18"/>
        <v>4.3037680042114559</v>
      </c>
      <c r="D401" s="42">
        <f t="shared" si="19"/>
        <v>4.7008255274904815</v>
      </c>
      <c r="E401" s="42">
        <f t="shared" ref="E401:F416" si="44">E211+0.83</f>
        <v>6.8766762901714467</v>
      </c>
      <c r="F401" s="42">
        <f t="shared" si="44"/>
        <v>3.3647607964571402</v>
      </c>
      <c r="G401" s="42">
        <f t="shared" si="21"/>
        <v>1.5865445674768277</v>
      </c>
      <c r="H401" s="42">
        <f t="shared" si="22"/>
        <v>0.83</v>
      </c>
      <c r="I401" s="42">
        <f t="shared" si="23"/>
        <v>0.56000000000000005</v>
      </c>
      <c r="J401" s="42">
        <f t="shared" si="41"/>
        <v>5.5958677230682419</v>
      </c>
      <c r="K401" s="42">
        <f t="shared" si="41"/>
        <v>5.5958677230682419</v>
      </c>
      <c r="L401" s="42">
        <f t="shared" si="41"/>
        <v>5.5958677230682419</v>
      </c>
      <c r="M401" s="42">
        <f t="shared" si="25"/>
        <v>4.0406783499952974</v>
      </c>
      <c r="N401" s="42">
        <f t="shared" si="26"/>
        <v>3.9504298964065638</v>
      </c>
      <c r="O401" s="42">
        <f t="shared" ref="O401:P416" si="45">O211-0.56</f>
        <v>1.4580411031123401</v>
      </c>
      <c r="P401" s="42">
        <f t="shared" si="45"/>
        <v>4.4374141079957052</v>
      </c>
      <c r="Q401" s="42">
        <f t="shared" si="28"/>
        <v>2.9340935748870236</v>
      </c>
      <c r="R401" s="42">
        <f t="shared" si="29"/>
        <v>4.0824733620803118</v>
      </c>
      <c r="S401" s="42">
        <f t="shared" si="30"/>
        <v>1.3575294376402529</v>
      </c>
      <c r="T401" s="42">
        <f t="shared" si="31"/>
        <v>3.6413171288423567</v>
      </c>
      <c r="U401" s="42">
        <f t="shared" si="32"/>
        <v>5.8658677230682414</v>
      </c>
      <c r="V401" s="42">
        <f t="shared" si="42"/>
        <v>4.310678349995297</v>
      </c>
      <c r="W401" s="42">
        <f t="shared" si="42"/>
        <v>5.6104298964065613</v>
      </c>
      <c r="X401" s="42">
        <f t="shared" si="34"/>
        <v>1.1880411031123419</v>
      </c>
      <c r="Y401" s="42">
        <f t="shared" si="40"/>
        <v>5.8274141079957049</v>
      </c>
      <c r="Z401" s="42">
        <f t="shared" si="43"/>
        <v>3.7640935748870237</v>
      </c>
      <c r="AA401" s="42">
        <f t="shared" si="36"/>
        <v>2.6924733620803116</v>
      </c>
      <c r="AB401" s="42">
        <f t="shared" si="37"/>
        <v>3.0175294376402535</v>
      </c>
      <c r="AC401" s="42">
        <f t="shared" si="39"/>
        <v>2.8113171288423566</v>
      </c>
    </row>
    <row r="402" spans="1:29" x14ac:dyDescent="0.25">
      <c r="A402" s="34" t="s">
        <v>909</v>
      </c>
      <c r="B402" s="34" t="s">
        <v>910</v>
      </c>
      <c r="C402" s="42">
        <f t="shared" si="18"/>
        <v>5.2677746970472201</v>
      </c>
      <c r="D402" s="42">
        <f t="shared" si="19"/>
        <v>3.2678948880197956</v>
      </c>
      <c r="E402" s="42">
        <f t="shared" si="44"/>
        <v>5.7285725863122758</v>
      </c>
      <c r="F402" s="42">
        <f t="shared" si="44"/>
        <v>4.1294341819031573</v>
      </c>
      <c r="G402" s="42">
        <f t="shared" si="21"/>
        <v>0.35511984164736626</v>
      </c>
      <c r="H402" s="42">
        <f t="shared" si="22"/>
        <v>6.5571145371128701</v>
      </c>
      <c r="I402" s="42">
        <f t="shared" si="23"/>
        <v>0.56000000000000005</v>
      </c>
      <c r="J402" s="42">
        <f t="shared" si="41"/>
        <v>4.8971145371128699</v>
      </c>
      <c r="K402" s="42">
        <f t="shared" si="41"/>
        <v>4.8971145371128699</v>
      </c>
      <c r="L402" s="42">
        <f t="shared" si="41"/>
        <v>4.8971145371128699</v>
      </c>
      <c r="M402" s="42">
        <f t="shared" si="25"/>
        <v>2.2304084066579213</v>
      </c>
      <c r="N402" s="42">
        <f t="shared" si="26"/>
        <v>4.3208011245732116</v>
      </c>
      <c r="O402" s="42">
        <f t="shared" si="45"/>
        <v>0.37874191448544137</v>
      </c>
      <c r="P402" s="42">
        <f t="shared" si="45"/>
        <v>3.893991930635202</v>
      </c>
      <c r="Q402" s="42">
        <f t="shared" si="28"/>
        <v>2.6525671421312049</v>
      </c>
      <c r="R402" s="42">
        <f t="shared" si="29"/>
        <v>4.1722176155358524</v>
      </c>
      <c r="S402" s="42">
        <f t="shared" si="30"/>
        <v>2.7037515228994318</v>
      </c>
      <c r="T402" s="42">
        <f t="shared" si="31"/>
        <v>5.1253359028346521</v>
      </c>
      <c r="U402" s="42">
        <f t="shared" si="32"/>
        <v>5.1671145371128695</v>
      </c>
      <c r="V402" s="42">
        <f t="shared" si="42"/>
        <v>2.5004084066579213</v>
      </c>
      <c r="W402" s="42">
        <f t="shared" si="42"/>
        <v>5.98080112457321</v>
      </c>
      <c r="X402" s="42">
        <f t="shared" si="34"/>
        <v>0.10874191448544146</v>
      </c>
      <c r="Y402" s="42">
        <f t="shared" si="40"/>
        <v>5.2839919306352021</v>
      </c>
      <c r="Z402" s="42">
        <f t="shared" si="43"/>
        <v>3.482567142131205</v>
      </c>
      <c r="AA402" s="42">
        <f t="shared" si="36"/>
        <v>2.7822176155358522</v>
      </c>
      <c r="AB402" s="42">
        <f t="shared" si="37"/>
        <v>4.3637515228994301</v>
      </c>
      <c r="AC402" s="42">
        <f t="shared" si="39"/>
        <v>4.2953359028346529</v>
      </c>
    </row>
    <row r="403" spans="1:29" x14ac:dyDescent="0.25">
      <c r="A403" s="34" t="s">
        <v>911</v>
      </c>
      <c r="B403" s="34" t="s">
        <v>912</v>
      </c>
      <c r="C403" s="42">
        <f t="shared" si="18"/>
        <v>4.5732609001313396</v>
      </c>
      <c r="D403" s="42">
        <f t="shared" si="19"/>
        <v>3.1561999365524023</v>
      </c>
      <c r="E403" s="42">
        <f t="shared" si="44"/>
        <v>6.159105124845162</v>
      </c>
      <c r="F403" s="42">
        <f t="shared" si="44"/>
        <v>5.2346718522186411</v>
      </c>
      <c r="G403" s="42">
        <f t="shared" si="21"/>
        <v>0.48592646253385535</v>
      </c>
      <c r="H403" s="42">
        <f t="shared" si="22"/>
        <v>0.83</v>
      </c>
      <c r="I403" s="42">
        <f t="shared" si="23"/>
        <v>6.7173824609647905</v>
      </c>
      <c r="J403" s="42">
        <f t="shared" si="41"/>
        <v>5.32738246096479</v>
      </c>
      <c r="K403" s="42">
        <f t="shared" si="41"/>
        <v>5.32738246096479</v>
      </c>
      <c r="L403" s="42">
        <f t="shared" si="41"/>
        <v>5.32738246096479</v>
      </c>
      <c r="M403" s="42">
        <f t="shared" si="25"/>
        <v>3.8952488330225945</v>
      </c>
      <c r="N403" s="42">
        <f t="shared" si="26"/>
        <v>3.2140670071565696</v>
      </c>
      <c r="O403" s="42">
        <f t="shared" si="45"/>
        <v>1.4373327404369232</v>
      </c>
      <c r="P403" s="42">
        <f t="shared" si="45"/>
        <v>2.6482370257306735</v>
      </c>
      <c r="Q403" s="42">
        <f t="shared" si="28"/>
        <v>3.6041117996988161</v>
      </c>
      <c r="R403" s="42">
        <f t="shared" si="29"/>
        <v>4.5167167509168502</v>
      </c>
      <c r="S403" s="42">
        <f t="shared" si="30"/>
        <v>1.004113924542704</v>
      </c>
      <c r="T403" s="42">
        <f t="shared" si="31"/>
        <v>3.6521336279421956</v>
      </c>
      <c r="U403" s="42">
        <f t="shared" si="32"/>
        <v>5.5973824609647895</v>
      </c>
      <c r="V403" s="42">
        <f t="shared" si="42"/>
        <v>4.1652488330225941</v>
      </c>
      <c r="W403" s="42">
        <f t="shared" si="42"/>
        <v>4.8740670071565697</v>
      </c>
      <c r="X403" s="42">
        <f t="shared" si="34"/>
        <v>1.1673327404369238</v>
      </c>
      <c r="Y403" s="42">
        <f t="shared" si="40"/>
        <v>4.0382370257306732</v>
      </c>
      <c r="Z403" s="42">
        <f t="shared" si="43"/>
        <v>4.4341117996988162</v>
      </c>
      <c r="AA403" s="42">
        <f t="shared" si="36"/>
        <v>3.1267167509168501</v>
      </c>
      <c r="AB403" s="42">
        <f t="shared" si="37"/>
        <v>2.6641139245427028</v>
      </c>
      <c r="AC403" s="42">
        <f t="shared" si="39"/>
        <v>2.8221336279421956</v>
      </c>
    </row>
    <row r="404" spans="1:29" x14ac:dyDescent="0.25">
      <c r="A404" s="34" t="s">
        <v>913</v>
      </c>
      <c r="B404" s="34" t="s">
        <v>914</v>
      </c>
      <c r="C404" s="42">
        <f t="shared" si="18"/>
        <v>5.6090345356600189</v>
      </c>
      <c r="D404" s="42">
        <f t="shared" si="19"/>
        <v>4.6682502572333382</v>
      </c>
      <c r="E404" s="42">
        <f t="shared" si="44"/>
        <v>6.4763718221683817</v>
      </c>
      <c r="F404" s="42">
        <f t="shared" si="44"/>
        <v>5.7399609460634169</v>
      </c>
      <c r="G404" s="42">
        <f t="shared" si="21"/>
        <v>7.2159347537508869E-2</v>
      </c>
      <c r="H404" s="42">
        <f t="shared" si="22"/>
        <v>6.6486673877968867</v>
      </c>
      <c r="I404" s="42">
        <f t="shared" si="23"/>
        <v>6.3786673877968862</v>
      </c>
      <c r="J404" s="42">
        <f t="shared" si="41"/>
        <v>1.1095557959322959</v>
      </c>
      <c r="K404" s="42">
        <f t="shared" si="41"/>
        <v>4.9886673877968866</v>
      </c>
      <c r="L404" s="42">
        <f t="shared" si="41"/>
        <v>4.9886673877968866</v>
      </c>
      <c r="M404" s="42">
        <f t="shared" si="25"/>
        <v>5.408889489830738</v>
      </c>
      <c r="N404" s="42">
        <f t="shared" si="26"/>
        <v>3.587586651112642</v>
      </c>
      <c r="O404" s="42">
        <f t="shared" si="45"/>
        <v>1.3474970224458083</v>
      </c>
      <c r="P404" s="42">
        <f t="shared" si="45"/>
        <v>3.2542935318462884</v>
      </c>
      <c r="Q404" s="42">
        <f t="shared" si="28"/>
        <v>2.8625253835251057</v>
      </c>
      <c r="R404" s="42">
        <f t="shared" si="29"/>
        <v>3.206875128522813</v>
      </c>
      <c r="S404" s="42">
        <f t="shared" si="30"/>
        <v>0.90322007296077522</v>
      </c>
      <c r="T404" s="42">
        <f t="shared" si="31"/>
        <v>1.7997778979661478</v>
      </c>
      <c r="U404" s="42">
        <f t="shared" si="32"/>
        <v>5.258667387796887</v>
      </c>
      <c r="V404" s="42">
        <f t="shared" si="42"/>
        <v>5.6788894898307385</v>
      </c>
      <c r="W404" s="42">
        <f t="shared" si="42"/>
        <v>5.2475866511126394</v>
      </c>
      <c r="X404" s="42">
        <f t="shared" si="34"/>
        <v>1.0774970224458085</v>
      </c>
      <c r="Y404" s="42">
        <f t="shared" si="40"/>
        <v>4.6442935318462872</v>
      </c>
      <c r="Z404" s="42">
        <f t="shared" si="43"/>
        <v>3.6925253835251057</v>
      </c>
      <c r="AA404" s="42">
        <f t="shared" si="36"/>
        <v>1.8168751285228129</v>
      </c>
      <c r="AB404" s="42">
        <f t="shared" si="37"/>
        <v>2.5632200729607741</v>
      </c>
      <c r="AC404" s="42">
        <f t="shared" si="39"/>
        <v>0.96977789796614755</v>
      </c>
    </row>
    <row r="405" spans="1:29" x14ac:dyDescent="0.25">
      <c r="A405" s="34" t="s">
        <v>915</v>
      </c>
      <c r="B405" s="34" t="s">
        <v>916</v>
      </c>
      <c r="C405" s="42">
        <f t="shared" si="18"/>
        <v>5.0523472734432433</v>
      </c>
      <c r="D405" s="42">
        <f t="shared" si="19"/>
        <v>3.3701227966840879</v>
      </c>
      <c r="E405" s="42">
        <f t="shared" si="44"/>
        <v>6.4000625403141287</v>
      </c>
      <c r="F405" s="42">
        <f t="shared" si="44"/>
        <v>3.8846244282505316</v>
      </c>
      <c r="G405" s="42">
        <f t="shared" si="21"/>
        <v>1.403174839926542</v>
      </c>
      <c r="H405" s="42">
        <f t="shared" si="22"/>
        <v>0.83</v>
      </c>
      <c r="I405" s="42">
        <f t="shared" si="23"/>
        <v>0.56000000000000005</v>
      </c>
      <c r="J405" s="42">
        <f t="shared" si="41"/>
        <v>1.449516635558314</v>
      </c>
      <c r="K405" s="42">
        <f t="shared" si="41"/>
        <v>6.0085499066749408</v>
      </c>
      <c r="L405" s="42">
        <f t="shared" si="41"/>
        <v>6.0085499066749408</v>
      </c>
      <c r="M405" s="42">
        <f t="shared" si="25"/>
        <v>3.6943353738926801</v>
      </c>
      <c r="N405" s="42">
        <f t="shared" si="26"/>
        <v>2.4233802116661094</v>
      </c>
      <c r="O405" s="42">
        <f t="shared" si="45"/>
        <v>1.2438323789645349</v>
      </c>
      <c r="P405" s="42">
        <f t="shared" si="45"/>
        <v>3.5564535969147362</v>
      </c>
      <c r="Q405" s="42">
        <f t="shared" si="28"/>
        <v>4.8044786296548905</v>
      </c>
      <c r="R405" s="42">
        <f t="shared" si="29"/>
        <v>5.3775036500192375</v>
      </c>
      <c r="S405" s="42">
        <f t="shared" si="30"/>
        <v>2.2255222987271015</v>
      </c>
      <c r="T405" s="42">
        <f t="shared" si="31"/>
        <v>4.3917447430598644</v>
      </c>
      <c r="U405" s="42">
        <f t="shared" si="32"/>
        <v>6.2785499066749413</v>
      </c>
      <c r="V405" s="42">
        <f t="shared" si="42"/>
        <v>3.9643353738926801</v>
      </c>
      <c r="W405" s="42">
        <f t="shared" si="42"/>
        <v>4.0833802116661104</v>
      </c>
      <c r="X405" s="42">
        <f t="shared" si="34"/>
        <v>0.97383237896453301</v>
      </c>
      <c r="Y405" s="42">
        <f t="shared" si="40"/>
        <v>4.9464535969147354</v>
      </c>
      <c r="Z405" s="42">
        <f t="shared" si="43"/>
        <v>5.6344786296548905</v>
      </c>
      <c r="AA405" s="42">
        <f t="shared" si="36"/>
        <v>3.9875036500192369</v>
      </c>
      <c r="AB405" s="42">
        <f t="shared" si="37"/>
        <v>3.8855222987271003</v>
      </c>
      <c r="AC405" s="42">
        <f t="shared" si="39"/>
        <v>3.5617447430598634</v>
      </c>
    </row>
    <row r="406" spans="1:29" x14ac:dyDescent="0.25">
      <c r="A406" s="34" t="s">
        <v>917</v>
      </c>
      <c r="B406" s="34" t="s">
        <v>918</v>
      </c>
      <c r="C406" s="42">
        <f t="shared" si="18"/>
        <v>6.5208812252301671</v>
      </c>
      <c r="D406" s="42">
        <f t="shared" si="19"/>
        <v>4.7786088875449266</v>
      </c>
      <c r="E406" s="42">
        <f t="shared" si="44"/>
        <v>6.7824776996442813</v>
      </c>
      <c r="F406" s="42">
        <f t="shared" si="44"/>
        <v>7.079256191175558</v>
      </c>
      <c r="G406" s="42">
        <f t="shared" si="21"/>
        <v>9.5568229730373336E-2</v>
      </c>
      <c r="H406" s="42">
        <f t="shared" si="22"/>
        <v>7.8940849809031537</v>
      </c>
      <c r="I406" s="42">
        <f t="shared" si="23"/>
        <v>7.6240849809031541</v>
      </c>
      <c r="J406" s="42">
        <f>J216</f>
        <v>0</v>
      </c>
      <c r="K406" s="42">
        <f>K216</f>
        <v>0</v>
      </c>
      <c r="L406" s="42">
        <f t="shared" si="41"/>
        <v>6.2340849809031536</v>
      </c>
      <c r="M406" s="42">
        <f t="shared" si="25"/>
        <v>4.9750531130644706</v>
      </c>
      <c r="N406" s="42">
        <f t="shared" si="26"/>
        <v>1.3406352771508319</v>
      </c>
      <c r="O406" s="42">
        <f t="shared" si="45"/>
        <v>3.3174626238152958</v>
      </c>
      <c r="P406" s="42">
        <f t="shared" si="45"/>
        <v>1.7271540196592134</v>
      </c>
      <c r="Q406" s="42">
        <f t="shared" si="28"/>
        <v>1.1356087715657766</v>
      </c>
      <c r="R406" s="42">
        <f>R216-1.1</f>
        <v>1.0932353484091197</v>
      </c>
      <c r="S406" s="42">
        <f t="shared" si="30"/>
        <v>3.9795897742319344</v>
      </c>
      <c r="T406" s="42">
        <f t="shared" si="31"/>
        <v>3.1846949936343836</v>
      </c>
      <c r="U406" s="42">
        <f t="shared" si="32"/>
        <v>6.5040849809031531</v>
      </c>
      <c r="V406" s="42">
        <f t="shared" si="42"/>
        <v>5.2450531130644711</v>
      </c>
      <c r="W406" s="42">
        <f t="shared" si="42"/>
        <v>3.0006352771508347</v>
      </c>
      <c r="X406" s="42">
        <f t="shared" si="34"/>
        <v>3.0474626238152993</v>
      </c>
      <c r="Y406" s="42">
        <f t="shared" si="40"/>
        <v>3.1171540196592131</v>
      </c>
      <c r="Z406" s="42">
        <f t="shared" si="40"/>
        <v>2.7956087715657767</v>
      </c>
      <c r="AA406" s="42">
        <f t="shared" si="36"/>
        <v>1.3632353484091198</v>
      </c>
      <c r="AB406" s="42">
        <f>AB216</f>
        <v>4.8095897742319336</v>
      </c>
      <c r="AC406" s="42">
        <f t="shared" si="39"/>
        <v>2.3546949936343844</v>
      </c>
    </row>
    <row r="407" spans="1:29" x14ac:dyDescent="0.25">
      <c r="A407" s="34" t="s">
        <v>919</v>
      </c>
      <c r="B407" s="34" t="s">
        <v>920</v>
      </c>
      <c r="C407" s="42">
        <f t="shared" si="18"/>
        <v>5.1104440046401782</v>
      </c>
      <c r="D407" s="42">
        <f t="shared" si="19"/>
        <v>1.050652878090772</v>
      </c>
      <c r="E407" s="42">
        <f t="shared" si="44"/>
        <v>5.0733199729787506</v>
      </c>
      <c r="F407" s="42">
        <f t="shared" si="44"/>
        <v>6.199997504702738</v>
      </c>
      <c r="G407" s="42">
        <f t="shared" si="21"/>
        <v>0.15272795451162144</v>
      </c>
      <c r="H407" s="42">
        <f t="shared" si="22"/>
        <v>7.2809378881812039</v>
      </c>
      <c r="I407" s="42">
        <f t="shared" si="23"/>
        <v>7.0109378881812034</v>
      </c>
      <c r="J407" s="42">
        <f t="shared" ref="J407:L408" si="46">J217-0.83</f>
        <v>1.3203126293937348</v>
      </c>
      <c r="K407" s="42">
        <f t="shared" si="46"/>
        <v>5.6209378881812038</v>
      </c>
      <c r="L407" s="42">
        <f t="shared" si="46"/>
        <v>5.6209378881812038</v>
      </c>
      <c r="M407" s="42">
        <f t="shared" si="25"/>
        <v>4.8606252587874685</v>
      </c>
      <c r="N407" s="42">
        <f t="shared" si="26"/>
        <v>2.948986076454756</v>
      </c>
      <c r="O407" s="42">
        <f t="shared" si="45"/>
        <v>3.2830174058379789</v>
      </c>
      <c r="P407" s="42">
        <f t="shared" si="45"/>
        <v>2.4276282493903749</v>
      </c>
      <c r="Q407" s="42">
        <f t="shared" si="28"/>
        <v>2.3594855395405205</v>
      </c>
      <c r="R407" s="42">
        <f t="shared" si="29"/>
        <v>4.1802352063533661</v>
      </c>
      <c r="S407" s="42">
        <f t="shared" si="30"/>
        <v>0.26803198096701386</v>
      </c>
      <c r="T407" s="42">
        <f t="shared" si="31"/>
        <v>2.8459180900566254</v>
      </c>
      <c r="U407" s="42">
        <f t="shared" si="32"/>
        <v>5.8909378881812042</v>
      </c>
      <c r="V407" s="42">
        <f t="shared" si="42"/>
        <v>5.1306252587874681</v>
      </c>
      <c r="W407" s="42">
        <f t="shared" si="42"/>
        <v>4.6089860764547579</v>
      </c>
      <c r="X407" s="42">
        <f t="shared" si="34"/>
        <v>3.0130174058379793</v>
      </c>
      <c r="Y407" s="42">
        <f t="shared" si="40"/>
        <v>3.8176282493903746</v>
      </c>
      <c r="Z407" s="42">
        <f>Z217</f>
        <v>3.1894855395405206</v>
      </c>
      <c r="AA407" s="42">
        <f t="shared" si="36"/>
        <v>2.7902352063533664</v>
      </c>
      <c r="AB407" s="42">
        <f t="shared" si="37"/>
        <v>1.9280319809670132</v>
      </c>
      <c r="AC407" s="42">
        <f t="shared" si="39"/>
        <v>2.0159180900566249</v>
      </c>
    </row>
    <row r="408" spans="1:29" x14ac:dyDescent="0.25">
      <c r="A408" s="34" t="s">
        <v>921</v>
      </c>
      <c r="B408" s="34" t="s">
        <v>922</v>
      </c>
      <c r="C408" s="42">
        <f t="shared" si="18"/>
        <v>5.3634097240742964</v>
      </c>
      <c r="D408" s="42">
        <f t="shared" si="19"/>
        <v>3.3087713351492827</v>
      </c>
      <c r="E408" s="42">
        <f t="shared" si="44"/>
        <v>5.2741654114541152</v>
      </c>
      <c r="F408" s="42">
        <f t="shared" si="44"/>
        <v>6.1271562840336502</v>
      </c>
      <c r="G408" s="42">
        <f t="shared" si="21"/>
        <v>0.34908421219620162</v>
      </c>
      <c r="H408" s="42">
        <f t="shared" si="22"/>
        <v>7.0227539243604653</v>
      </c>
      <c r="I408" s="42">
        <f t="shared" si="23"/>
        <v>6.7527539243604657</v>
      </c>
      <c r="J408" s="42">
        <f>J218</f>
        <v>0</v>
      </c>
      <c r="K408" s="42">
        <f t="shared" si="46"/>
        <v>5.3627539243604652</v>
      </c>
      <c r="L408" s="42">
        <f t="shared" si="46"/>
        <v>5.3627539243604652</v>
      </c>
      <c r="M408" s="42">
        <f t="shared" si="25"/>
        <v>4.6885026162403101</v>
      </c>
      <c r="N408" s="42">
        <f t="shared" si="26"/>
        <v>4.3278462604511718</v>
      </c>
      <c r="O408" s="42">
        <f t="shared" si="45"/>
        <v>0.9668635708822626</v>
      </c>
      <c r="P408" s="42">
        <f t="shared" si="45"/>
        <v>2.4429536009887576</v>
      </c>
      <c r="Q408" s="42">
        <f t="shared" si="28"/>
        <v>2.9777676918905169</v>
      </c>
      <c r="R408" s="42">
        <f>R218-1.1</f>
        <v>2.3777158602231157</v>
      </c>
      <c r="S408" s="42">
        <f t="shared" si="30"/>
        <v>0.882889383333746</v>
      </c>
      <c r="T408" s="42">
        <f t="shared" si="31"/>
        <v>3.1522827216351748</v>
      </c>
      <c r="U408" s="42">
        <f t="shared" si="32"/>
        <v>5.6327539243604647</v>
      </c>
      <c r="V408" s="42">
        <f t="shared" si="42"/>
        <v>4.9585026162403096</v>
      </c>
      <c r="W408" s="42">
        <f t="shared" si="42"/>
        <v>5.9878462604511702</v>
      </c>
      <c r="X408" s="42">
        <f t="shared" si="34"/>
        <v>0.69686357088226314</v>
      </c>
      <c r="Y408" s="42">
        <f t="shared" ref="Y408:Z423" si="47">Y218+0.83</f>
        <v>3.8329536009887573</v>
      </c>
      <c r="Z408" s="42">
        <f t="shared" si="47"/>
        <v>4.6377676918905166</v>
      </c>
      <c r="AA408" s="42">
        <f t="shared" si="36"/>
        <v>2.6477158602231157</v>
      </c>
      <c r="AB408" s="42">
        <f t="shared" si="37"/>
        <v>2.5428893833337454</v>
      </c>
      <c r="AC408" s="42">
        <f t="shared" si="39"/>
        <v>2.3222827216351747</v>
      </c>
    </row>
    <row r="409" spans="1:29" x14ac:dyDescent="0.25">
      <c r="A409" s="34" t="s">
        <v>923</v>
      </c>
      <c r="B409" s="34" t="s">
        <v>924</v>
      </c>
      <c r="C409" s="42">
        <f t="shared" si="18"/>
        <v>5.4541172798522117</v>
      </c>
      <c r="D409" s="42">
        <f t="shared" si="19"/>
        <v>0.36730237554658152</v>
      </c>
      <c r="E409" s="42">
        <f t="shared" si="44"/>
        <v>3.6443985861742156</v>
      </c>
      <c r="F409" s="42">
        <f>F219-0.83</f>
        <v>2.5147292698547856</v>
      </c>
      <c r="G409" s="42">
        <f t="shared" si="21"/>
        <v>1.4584951711139553</v>
      </c>
      <c r="H409" s="42">
        <f t="shared" si="22"/>
        <v>7.2028335801875922</v>
      </c>
      <c r="I409" s="42">
        <f t="shared" si="23"/>
        <v>6.9328335801875927</v>
      </c>
      <c r="J409" s="42">
        <f t="shared" ref="J409:L410" si="48">J219-0.83</f>
        <v>1.2942778600625315</v>
      </c>
      <c r="K409" s="42">
        <f t="shared" si="48"/>
        <v>5.5428335801875921</v>
      </c>
      <c r="L409" s="42">
        <f t="shared" si="48"/>
        <v>5.5428335801875921</v>
      </c>
      <c r="M409" s="42">
        <f t="shared" si="25"/>
        <v>3.4808820575859794</v>
      </c>
      <c r="N409" s="42">
        <f t="shared" si="26"/>
        <v>3.1694827095786491</v>
      </c>
      <c r="O409" s="42">
        <f t="shared" si="45"/>
        <v>1.4959503446674627E-2</v>
      </c>
      <c r="P409" s="42">
        <f t="shared" si="45"/>
        <v>3.1873054714511269</v>
      </c>
      <c r="Q409" s="42">
        <f t="shared" si="28"/>
        <v>3.6510757057778234</v>
      </c>
      <c r="R409" s="42">
        <f t="shared" si="29"/>
        <v>5.9050753203680273</v>
      </c>
      <c r="S409" s="42">
        <f t="shared" si="30"/>
        <v>1.0682908536729006</v>
      </c>
      <c r="T409" s="42">
        <f t="shared" si="31"/>
        <v>4.1491841563477037</v>
      </c>
      <c r="U409" s="42">
        <f t="shared" si="32"/>
        <v>5.8128335801875917</v>
      </c>
      <c r="V409" s="42">
        <f t="shared" si="42"/>
        <v>3.7508820575859794</v>
      </c>
      <c r="W409" s="42">
        <f t="shared" si="42"/>
        <v>4.8294827095786488</v>
      </c>
      <c r="X409" s="42">
        <f>X219</f>
        <v>0.57495950344667779</v>
      </c>
      <c r="Y409" s="42">
        <f t="shared" si="47"/>
        <v>4.5773054714511261</v>
      </c>
      <c r="Z409" s="42">
        <f t="shared" si="47"/>
        <v>5.3110757057778235</v>
      </c>
      <c r="AA409" s="42">
        <f t="shared" si="36"/>
        <v>4.5150753203680267</v>
      </c>
      <c r="AB409" s="42">
        <f t="shared" si="37"/>
        <v>2.7282908536728994</v>
      </c>
      <c r="AC409" s="42">
        <f t="shared" si="39"/>
        <v>3.3191841563477031</v>
      </c>
    </row>
    <row r="410" spans="1:29" x14ac:dyDescent="0.25">
      <c r="A410" s="34" t="s">
        <v>925</v>
      </c>
      <c r="B410" s="34" t="s">
        <v>926</v>
      </c>
      <c r="C410" s="42">
        <f t="shared" si="18"/>
        <v>5.7478136437082119</v>
      </c>
      <c r="D410" s="42">
        <f t="shared" si="19"/>
        <v>4.2088089115238345</v>
      </c>
      <c r="E410" s="42">
        <f t="shared" si="44"/>
        <v>7.2087543577810544</v>
      </c>
      <c r="F410" s="42">
        <f t="shared" si="44"/>
        <v>7.0427369578856442</v>
      </c>
      <c r="G410" s="42">
        <f t="shared" si="21"/>
        <v>0.21033119245991896</v>
      </c>
      <c r="H410" s="42">
        <f t="shared" si="22"/>
        <v>0.83</v>
      </c>
      <c r="I410" s="42">
        <f t="shared" si="23"/>
        <v>0.56000000000000005</v>
      </c>
      <c r="J410" s="42">
        <f>J220</f>
        <v>0</v>
      </c>
      <c r="K410" s="42">
        <f t="shared" si="48"/>
        <v>6.3455295273825412</v>
      </c>
      <c r="L410" s="42">
        <f t="shared" si="48"/>
        <v>6.3455295273825412</v>
      </c>
      <c r="M410" s="42">
        <f t="shared" si="25"/>
        <v>5.9416471455369066</v>
      </c>
      <c r="N410" s="42">
        <f t="shared" si="26"/>
        <v>3.3412197701855408</v>
      </c>
      <c r="O410" s="42">
        <f t="shared" si="45"/>
        <v>2.21236368103416</v>
      </c>
      <c r="P410" s="42">
        <f t="shared" si="45"/>
        <v>2.7962177751537607</v>
      </c>
      <c r="Q410" s="42">
        <f t="shared" si="28"/>
        <v>2.8209929543529282</v>
      </c>
      <c r="R410" s="42">
        <f>R220-1.1</f>
        <v>1.9606979999005785</v>
      </c>
      <c r="S410" s="42">
        <f t="shared" si="30"/>
        <v>3.1394418662116195</v>
      </c>
      <c r="T410" s="42">
        <f t="shared" si="31"/>
        <v>2.3249019848713632</v>
      </c>
      <c r="U410" s="42">
        <f t="shared" si="32"/>
        <v>6.6155295273825416</v>
      </c>
      <c r="V410" s="42">
        <f t="shared" si="42"/>
        <v>6.2116471455369071</v>
      </c>
      <c r="W410" s="42">
        <f t="shared" si="42"/>
        <v>5.0012197701855392</v>
      </c>
      <c r="X410" s="42">
        <f t="shared" si="34"/>
        <v>1.942363681034164</v>
      </c>
      <c r="Y410" s="42">
        <f t="shared" si="47"/>
        <v>4.1862177751537608</v>
      </c>
      <c r="Z410" s="42">
        <f t="shared" si="47"/>
        <v>4.4809929543529279</v>
      </c>
      <c r="AA410" s="42">
        <f t="shared" si="36"/>
        <v>2.2306979999005785</v>
      </c>
      <c r="AB410" s="42">
        <f t="shared" si="37"/>
        <v>4.7994418662116178</v>
      </c>
      <c r="AC410" s="42">
        <f t="shared" si="39"/>
        <v>1.4949019848713629</v>
      </c>
    </row>
    <row r="411" spans="1:29" x14ac:dyDescent="0.25">
      <c r="A411" s="34" t="s">
        <v>927</v>
      </c>
      <c r="B411" s="34" t="s">
        <v>928</v>
      </c>
      <c r="C411" s="42">
        <f t="shared" si="18"/>
        <v>5.5261065809311996</v>
      </c>
      <c r="D411" s="42">
        <f t="shared" si="19"/>
        <v>3.0071696568602797</v>
      </c>
      <c r="E411" s="42">
        <f t="shared" si="44"/>
        <v>6.3289449405290368</v>
      </c>
      <c r="F411" s="42">
        <f t="shared" si="44"/>
        <v>5.5597654983358309</v>
      </c>
      <c r="G411" s="42">
        <f t="shared" si="21"/>
        <v>0.8473949599595082</v>
      </c>
      <c r="H411" s="42">
        <f t="shared" si="22"/>
        <v>0.83</v>
      </c>
      <c r="I411" s="42">
        <f t="shared" si="23"/>
        <v>6.9842677733682468</v>
      </c>
      <c r="J411" s="42">
        <f t="shared" ref="J411:L426" si="49">J221-0.83</f>
        <v>3.4528451822454977</v>
      </c>
      <c r="K411" s="42">
        <f t="shared" si="49"/>
        <v>5.5942677733682471</v>
      </c>
      <c r="L411" s="42">
        <f t="shared" si="49"/>
        <v>5.5942677733682471</v>
      </c>
      <c r="M411" s="42">
        <f t="shared" si="25"/>
        <v>3.5044560627937793</v>
      </c>
      <c r="N411" s="42">
        <f t="shared" si="26"/>
        <v>2.6332171285004038</v>
      </c>
      <c r="O411" s="42">
        <f t="shared" si="45"/>
        <v>1.5858470179639084</v>
      </c>
      <c r="P411" s="42">
        <f t="shared" si="45"/>
        <v>2.9298437437523361</v>
      </c>
      <c r="Q411" s="42">
        <f t="shared" si="28"/>
        <v>2.7804696491880398</v>
      </c>
      <c r="R411" s="42">
        <f t="shared" si="29"/>
        <v>3.7641358517239834</v>
      </c>
      <c r="S411" s="42">
        <f t="shared" si="30"/>
        <v>1.903730967390743</v>
      </c>
      <c r="T411" s="42">
        <f t="shared" si="31"/>
        <v>4.4436506225196375</v>
      </c>
      <c r="U411" s="42">
        <f t="shared" si="32"/>
        <v>5.8642677733682476</v>
      </c>
      <c r="V411" s="42">
        <f t="shared" si="42"/>
        <v>3.7744560627937793</v>
      </c>
      <c r="W411" s="42">
        <f t="shared" si="42"/>
        <v>4.2932171285004035</v>
      </c>
      <c r="X411" s="42">
        <f t="shared" si="34"/>
        <v>1.3158470179639097</v>
      </c>
      <c r="Y411" s="42">
        <f t="shared" si="47"/>
        <v>4.3198437437523349</v>
      </c>
      <c r="Z411" s="42">
        <f t="shared" ref="Z411:Z414" si="50">Z221</f>
        <v>3.6104696491880399</v>
      </c>
      <c r="AA411" s="42">
        <f t="shared" si="36"/>
        <v>2.3741358517239832</v>
      </c>
      <c r="AB411" s="42">
        <f t="shared" si="37"/>
        <v>3.5637309673907422</v>
      </c>
      <c r="AC411" s="42">
        <f t="shared" si="39"/>
        <v>3.6136506225196379</v>
      </c>
    </row>
    <row r="412" spans="1:29" x14ac:dyDescent="0.25">
      <c r="A412" s="34" t="s">
        <v>929</v>
      </c>
      <c r="B412" s="34" t="s">
        <v>930</v>
      </c>
      <c r="C412" s="42">
        <f t="shared" si="18"/>
        <v>5.8001630898911545</v>
      </c>
      <c r="D412" s="42">
        <f t="shared" si="19"/>
        <v>2.074394068468453</v>
      </c>
      <c r="E412" s="42">
        <f t="shared" si="44"/>
        <v>5.1990197672275338</v>
      </c>
      <c r="F412" s="42">
        <f t="shared" si="44"/>
        <v>4.2532760713223663</v>
      </c>
      <c r="G412" s="42">
        <f t="shared" si="21"/>
        <v>3.4547439041229979</v>
      </c>
      <c r="H412" s="42">
        <f t="shared" si="22"/>
        <v>0.83</v>
      </c>
      <c r="I412" s="42">
        <f t="shared" si="23"/>
        <v>6.7133290019218883</v>
      </c>
      <c r="J412" s="42">
        <f t="shared" si="49"/>
        <v>3.2722193346145927</v>
      </c>
      <c r="K412" s="42">
        <f t="shared" si="49"/>
        <v>5.3233290019218886</v>
      </c>
      <c r="L412" s="42">
        <f t="shared" si="49"/>
        <v>5.3233290019218886</v>
      </c>
      <c r="M412" s="42">
        <f t="shared" si="25"/>
        <v>3.3802757925475317</v>
      </c>
      <c r="N412" s="42">
        <f t="shared" si="26"/>
        <v>2.8603388219073316</v>
      </c>
      <c r="O412" s="42">
        <f t="shared" si="45"/>
        <v>1.2410777037305796</v>
      </c>
      <c r="P412" s="42">
        <f t="shared" si="45"/>
        <v>2.9300223482690506</v>
      </c>
      <c r="Q412" s="42">
        <f t="shared" si="28"/>
        <v>4.1175351861855383</v>
      </c>
      <c r="R412" s="42">
        <f t="shared" si="29"/>
        <v>5.2471843402879426</v>
      </c>
      <c r="S412" s="42">
        <f t="shared" si="30"/>
        <v>0.61014083023703736</v>
      </c>
      <c r="T412" s="42">
        <f t="shared" si="31"/>
        <v>4.0348588551676503</v>
      </c>
      <c r="U412" s="42">
        <f t="shared" si="32"/>
        <v>5.5933290019218891</v>
      </c>
      <c r="V412" s="42">
        <f t="shared" si="42"/>
        <v>3.6502757925475318</v>
      </c>
      <c r="W412" s="42">
        <f t="shared" si="42"/>
        <v>4.5203388219073339</v>
      </c>
      <c r="X412" s="42">
        <f t="shared" si="34"/>
        <v>0.971077703730581</v>
      </c>
      <c r="Y412" s="42">
        <f t="shared" si="47"/>
        <v>4.3200223482690507</v>
      </c>
      <c r="Z412" s="42">
        <f t="shared" si="50"/>
        <v>4.9475351861855383</v>
      </c>
      <c r="AA412" s="42">
        <f t="shared" si="36"/>
        <v>3.8571843402879429</v>
      </c>
      <c r="AB412" s="42">
        <f t="shared" si="37"/>
        <v>2.2701408302370374</v>
      </c>
      <c r="AC412" s="42">
        <f t="shared" si="39"/>
        <v>3.2048588551676493</v>
      </c>
    </row>
    <row r="413" spans="1:29" x14ac:dyDescent="0.25">
      <c r="A413" s="34" t="s">
        <v>931</v>
      </c>
      <c r="B413" s="34" t="s">
        <v>932</v>
      </c>
      <c r="C413" s="42">
        <f t="shared" si="18"/>
        <v>4.9973111770146721</v>
      </c>
      <c r="D413" s="42">
        <f t="shared" si="19"/>
        <v>3.2408817048329857</v>
      </c>
      <c r="E413" s="42">
        <f t="shared" si="44"/>
        <v>4.6707129849239335</v>
      </c>
      <c r="F413" s="42">
        <f t="shared" si="44"/>
        <v>4.1790304268309475</v>
      </c>
      <c r="G413" s="42">
        <f t="shared" si="21"/>
        <v>1.2069661184418652</v>
      </c>
      <c r="H413" s="42">
        <f t="shared" si="22"/>
        <v>0.83</v>
      </c>
      <c r="I413" s="42">
        <f t="shared" si="23"/>
        <v>0.56000000000000005</v>
      </c>
      <c r="J413" s="42">
        <f t="shared" si="49"/>
        <v>3.0701054537629622</v>
      </c>
      <c r="K413" s="42">
        <f t="shared" si="49"/>
        <v>5.0201581806444429</v>
      </c>
      <c r="L413" s="42">
        <f t="shared" si="49"/>
        <v>5.0201581806444429</v>
      </c>
      <c r="M413" s="42">
        <f t="shared" si="25"/>
        <v>2.266296136021297</v>
      </c>
      <c r="N413" s="42">
        <f t="shared" si="26"/>
        <v>3.4248994135055533</v>
      </c>
      <c r="O413" s="42">
        <f t="shared" si="45"/>
        <v>1.2691816900913029</v>
      </c>
      <c r="P413" s="42">
        <f t="shared" si="45"/>
        <v>4.1464051606158652</v>
      </c>
      <c r="Q413" s="42">
        <f t="shared" si="28"/>
        <v>4.4044018385911636</v>
      </c>
      <c r="R413" s="42">
        <f t="shared" si="29"/>
        <v>4.6711339522667039</v>
      </c>
      <c r="S413" s="42">
        <f t="shared" si="30"/>
        <v>3.7754436741243502</v>
      </c>
      <c r="T413" s="42">
        <f t="shared" si="31"/>
        <v>5.3394969309134241</v>
      </c>
      <c r="U413" s="42">
        <f t="shared" si="32"/>
        <v>5.2901581806444433</v>
      </c>
      <c r="V413" s="42">
        <f t="shared" ref="V413:W428" si="51">V223+0.83</f>
        <v>2.536296136021297</v>
      </c>
      <c r="W413" s="42">
        <f t="shared" si="51"/>
        <v>5.0848994135055507</v>
      </c>
      <c r="X413" s="42">
        <f t="shared" si="34"/>
        <v>0.99918169009130409</v>
      </c>
      <c r="Y413" s="42">
        <f t="shared" si="47"/>
        <v>5.5364051606158649</v>
      </c>
      <c r="Z413" s="42">
        <f t="shared" si="50"/>
        <v>5.2344018385911637</v>
      </c>
      <c r="AA413" s="42">
        <f t="shared" si="36"/>
        <v>3.2811339522667042</v>
      </c>
      <c r="AB413" s="42">
        <f t="shared" si="37"/>
        <v>5.4354436741243495</v>
      </c>
      <c r="AC413" s="42">
        <f t="shared" si="39"/>
        <v>4.509496930913425</v>
      </c>
    </row>
    <row r="414" spans="1:29" x14ac:dyDescent="0.25">
      <c r="A414" s="34" t="s">
        <v>933</v>
      </c>
      <c r="B414" s="34" t="s">
        <v>934</v>
      </c>
      <c r="C414" s="42">
        <f t="shared" si="18"/>
        <v>6.0401630484935964</v>
      </c>
      <c r="D414" s="42">
        <f t="shared" si="19"/>
        <v>4.7216183797294837</v>
      </c>
      <c r="E414" s="42">
        <f t="shared" si="44"/>
        <v>6.9383819837632679</v>
      </c>
      <c r="F414" s="42">
        <f t="shared" si="44"/>
        <v>6.4884260629983563</v>
      </c>
      <c r="G414" s="42">
        <f t="shared" si="21"/>
        <v>0.52907681328337597</v>
      </c>
      <c r="H414" s="42">
        <f t="shared" si="22"/>
        <v>0.83</v>
      </c>
      <c r="I414" s="42">
        <f t="shared" si="23"/>
        <v>6.9017720727344596</v>
      </c>
      <c r="J414" s="42">
        <f t="shared" si="49"/>
        <v>5.511772072734459</v>
      </c>
      <c r="K414" s="42">
        <f t="shared" si="49"/>
        <v>5.511772072734459</v>
      </c>
      <c r="L414" s="42">
        <f t="shared" si="49"/>
        <v>5.511772072734459</v>
      </c>
      <c r="M414" s="42">
        <f t="shared" si="25"/>
        <v>4.2593670424284342</v>
      </c>
      <c r="N414" s="42">
        <f t="shared" si="26"/>
        <v>2.4007140747892497</v>
      </c>
      <c r="O414" s="42">
        <f t="shared" si="45"/>
        <v>2.4405491831739501</v>
      </c>
      <c r="P414" s="42">
        <f t="shared" si="45"/>
        <v>1.7035089606106757</v>
      </c>
      <c r="Q414" s="42">
        <f t="shared" si="28"/>
        <v>1.5200956492655417</v>
      </c>
      <c r="R414" s="42">
        <f t="shared" si="29"/>
        <v>3.0075523322275304</v>
      </c>
      <c r="S414" s="42">
        <f t="shared" si="30"/>
        <v>2.8131456588049022</v>
      </c>
      <c r="T414" s="42">
        <f t="shared" si="31"/>
        <v>2.8118037727295175</v>
      </c>
      <c r="U414" s="42">
        <f t="shared" si="32"/>
        <v>5.7817720727344586</v>
      </c>
      <c r="V414" s="42">
        <f t="shared" si="51"/>
        <v>4.5293670424284338</v>
      </c>
      <c r="W414" s="42">
        <f t="shared" si="51"/>
        <v>4.0607140747892529</v>
      </c>
      <c r="X414" s="42">
        <f t="shared" si="34"/>
        <v>2.1705491831739514</v>
      </c>
      <c r="Y414" s="42">
        <f t="shared" si="47"/>
        <v>3.0935089606106758</v>
      </c>
      <c r="Z414" s="42">
        <f t="shared" si="50"/>
        <v>2.3500956492655418</v>
      </c>
      <c r="AA414" s="42">
        <f t="shared" si="36"/>
        <v>1.6175523322275303</v>
      </c>
      <c r="AB414" s="42">
        <f t="shared" si="37"/>
        <v>4.4731456588049019</v>
      </c>
      <c r="AC414" s="42">
        <f t="shared" si="39"/>
        <v>1.9818037727295172</v>
      </c>
    </row>
    <row r="415" spans="1:29" x14ac:dyDescent="0.25">
      <c r="A415" s="34" t="s">
        <v>935</v>
      </c>
      <c r="B415" s="34" t="s">
        <v>936</v>
      </c>
      <c r="C415" s="42">
        <f t="shared" si="18"/>
        <v>6.2460796892572645</v>
      </c>
      <c r="D415" s="42">
        <f t="shared" si="19"/>
        <v>3.5261310463769169</v>
      </c>
      <c r="E415" s="42">
        <f t="shared" si="44"/>
        <v>5.8547824463651823</v>
      </c>
      <c r="F415" s="42">
        <f t="shared" si="44"/>
        <v>4.9444468316057471</v>
      </c>
      <c r="G415" s="42">
        <f t="shared" si="21"/>
        <v>0.81162828076986138</v>
      </c>
      <c r="H415" s="42">
        <f t="shared" si="22"/>
        <v>0.83</v>
      </c>
      <c r="I415" s="42">
        <f t="shared" si="23"/>
        <v>6.3193142803429296</v>
      </c>
      <c r="J415" s="42">
        <f t="shared" si="49"/>
        <v>4.92931428034293</v>
      </c>
      <c r="K415" s="42">
        <f t="shared" si="49"/>
        <v>4.92931428034293</v>
      </c>
      <c r="L415" s="42">
        <f t="shared" si="49"/>
        <v>4.92931428034293</v>
      </c>
      <c r="M415" s="42">
        <f t="shared" si="25"/>
        <v>2.9597142834762198</v>
      </c>
      <c r="N415" s="42">
        <f t="shared" si="26"/>
        <v>2.1997201357958551</v>
      </c>
      <c r="O415" s="42">
        <f t="shared" si="45"/>
        <v>2.3077577305013302</v>
      </c>
      <c r="P415" s="42">
        <f t="shared" si="45"/>
        <v>2.2062786761219595</v>
      </c>
      <c r="Q415" s="42">
        <f t="shared" si="28"/>
        <v>1.8769242704861595</v>
      </c>
      <c r="R415" s="42">
        <f t="shared" si="29"/>
        <v>4.2686409903300007</v>
      </c>
      <c r="S415" s="42">
        <f t="shared" si="30"/>
        <v>4.071544068376963</v>
      </c>
      <c r="T415" s="42">
        <f t="shared" si="31"/>
        <v>4.1895999968667086</v>
      </c>
      <c r="U415" s="42">
        <f t="shared" si="32"/>
        <v>5.1993142803429304</v>
      </c>
      <c r="V415" s="42">
        <f t="shared" si="51"/>
        <v>3.2297142834762198</v>
      </c>
      <c r="W415" s="42">
        <f t="shared" si="51"/>
        <v>3.8597201357958562</v>
      </c>
      <c r="X415" s="42">
        <f t="shared" si="34"/>
        <v>2.0377577305013319</v>
      </c>
      <c r="Y415" s="42">
        <f t="shared" si="47"/>
        <v>3.5962786761219596</v>
      </c>
      <c r="Z415" s="42">
        <f t="shared" si="47"/>
        <v>3.5369242704861596</v>
      </c>
      <c r="AA415" s="42">
        <f t="shared" si="36"/>
        <v>2.8786409903300001</v>
      </c>
      <c r="AB415" s="42">
        <f>AB225</f>
        <v>4.9015440683769613</v>
      </c>
      <c r="AC415" s="42">
        <f t="shared" si="39"/>
        <v>3.3595999968667094</v>
      </c>
    </row>
    <row r="416" spans="1:29" x14ac:dyDescent="0.25">
      <c r="A416" s="34" t="s">
        <v>937</v>
      </c>
      <c r="B416" s="34" t="s">
        <v>938</v>
      </c>
      <c r="C416" s="42">
        <f t="shared" si="18"/>
        <v>4.6955335181080313</v>
      </c>
      <c r="D416" s="42">
        <f t="shared" si="19"/>
        <v>3.6443786932886946</v>
      </c>
      <c r="E416" s="42">
        <f t="shared" si="44"/>
        <v>5.7548957106444067</v>
      </c>
      <c r="F416" s="42">
        <f t="shared" si="44"/>
        <v>4.1268733707665133</v>
      </c>
      <c r="G416" s="42">
        <f t="shared" si="21"/>
        <v>0.66153032417813762</v>
      </c>
      <c r="H416" s="42">
        <f t="shared" si="22"/>
        <v>6.4720903610193252</v>
      </c>
      <c r="I416" s="42">
        <f t="shared" si="23"/>
        <v>0.56000000000000005</v>
      </c>
      <c r="J416" s="42">
        <f t="shared" si="49"/>
        <v>4.8120903610193251</v>
      </c>
      <c r="K416" s="42">
        <f t="shared" si="49"/>
        <v>4.8120903610193251</v>
      </c>
      <c r="L416" s="42">
        <f t="shared" si="49"/>
        <v>4.8120903610193251</v>
      </c>
      <c r="M416" s="42">
        <f t="shared" si="25"/>
        <v>2.4406967870064431</v>
      </c>
      <c r="N416" s="42">
        <f t="shared" si="26"/>
        <v>2.693138185901554</v>
      </c>
      <c r="O416" s="42">
        <f t="shared" si="45"/>
        <v>0.90880864770338032</v>
      </c>
      <c r="P416" s="42">
        <f t="shared" si="45"/>
        <v>2.6751750710323234</v>
      </c>
      <c r="Q416" s="42">
        <f t="shared" si="28"/>
        <v>2.9785250213832954</v>
      </c>
      <c r="R416" s="42">
        <f t="shared" si="29"/>
        <v>4.2882535425237833</v>
      </c>
      <c r="S416" s="42">
        <f t="shared" si="30"/>
        <v>4.8120903610193251</v>
      </c>
      <c r="T416" s="42">
        <f t="shared" si="31"/>
        <v>4.8264806723886888</v>
      </c>
      <c r="U416" s="42">
        <f t="shared" si="32"/>
        <v>5.0820903610193255</v>
      </c>
      <c r="V416" s="42">
        <f t="shared" si="51"/>
        <v>2.7106967870064431</v>
      </c>
      <c r="W416" s="42">
        <f t="shared" si="51"/>
        <v>4.3531381859015541</v>
      </c>
      <c r="X416" s="42">
        <f t="shared" si="34"/>
        <v>0.63880864770337886</v>
      </c>
      <c r="Y416" s="42">
        <f t="shared" si="47"/>
        <v>4.0651750710323222</v>
      </c>
      <c r="Z416" s="42">
        <f t="shared" si="47"/>
        <v>4.6385250213832956</v>
      </c>
      <c r="AA416" s="42">
        <f t="shared" si="36"/>
        <v>2.8982535425237832</v>
      </c>
      <c r="AB416" s="42">
        <f>AB226</f>
        <v>5.6420903610193252</v>
      </c>
      <c r="AC416" s="42">
        <f t="shared" si="39"/>
        <v>3.9964806723886892</v>
      </c>
    </row>
    <row r="417" spans="1:29" x14ac:dyDescent="0.25">
      <c r="A417" s="34" t="s">
        <v>939</v>
      </c>
      <c r="B417" s="34" t="s">
        <v>940</v>
      </c>
      <c r="C417" s="42">
        <f t="shared" si="18"/>
        <v>5.4647274287555057</v>
      </c>
      <c r="D417" s="42">
        <f t="shared" si="19"/>
        <v>3.7168781265936177</v>
      </c>
      <c r="E417" s="42">
        <f t="shared" ref="E417:F432" si="52">E227+0.83</f>
        <v>6.2799437972321339</v>
      </c>
      <c r="F417" s="42">
        <f t="shared" si="52"/>
        <v>4.3833396992250862</v>
      </c>
      <c r="G417" s="42">
        <f t="shared" si="21"/>
        <v>0.65770756092910165</v>
      </c>
      <c r="H417" s="42">
        <f t="shared" si="22"/>
        <v>0.83</v>
      </c>
      <c r="I417" s="42">
        <f t="shared" si="23"/>
        <v>0.56000000000000005</v>
      </c>
      <c r="J417" s="42">
        <f t="shared" si="49"/>
        <v>5.7249056915068746</v>
      </c>
      <c r="K417" s="42">
        <f t="shared" si="49"/>
        <v>5.7249056915068746</v>
      </c>
      <c r="L417" s="42">
        <f t="shared" si="49"/>
        <v>5.7249056915068746</v>
      </c>
      <c r="M417" s="42">
        <f t="shared" si="25"/>
        <v>2.7449685638356267</v>
      </c>
      <c r="N417" s="42">
        <f t="shared" si="26"/>
        <v>2.6447478508437183</v>
      </c>
      <c r="O417" s="42">
        <f t="shared" ref="O417:P423" si="53">O227-0.56</f>
        <v>2.97025912586665</v>
      </c>
      <c r="P417" s="42">
        <f t="shared" si="53"/>
        <v>2.7994889405260506</v>
      </c>
      <c r="Q417" s="42">
        <f t="shared" si="28"/>
        <v>1.9435146636497156</v>
      </c>
      <c r="R417" s="42">
        <f t="shared" si="29"/>
        <v>4.7156670827212714</v>
      </c>
      <c r="S417" s="42">
        <f t="shared" si="30"/>
        <v>2.5171858850247877</v>
      </c>
      <c r="T417" s="42">
        <f t="shared" si="31"/>
        <v>5.4730581981507038</v>
      </c>
      <c r="U417" s="42">
        <f t="shared" si="32"/>
        <v>5.9949056915068741</v>
      </c>
      <c r="V417" s="42">
        <f t="shared" si="51"/>
        <v>3.0149685638356267</v>
      </c>
      <c r="W417" s="42">
        <f t="shared" si="51"/>
        <v>4.304747850843718</v>
      </c>
      <c r="X417" s="42">
        <f t="shared" si="34"/>
        <v>2.7002591258666482</v>
      </c>
      <c r="Y417" s="42">
        <f t="shared" si="47"/>
        <v>4.1894889405260507</v>
      </c>
      <c r="Z417" s="42">
        <f t="shared" si="47"/>
        <v>3.6035146636497157</v>
      </c>
      <c r="AA417" s="42">
        <f t="shared" si="36"/>
        <v>3.3256670827212709</v>
      </c>
      <c r="AB417" s="42">
        <f>AB227</f>
        <v>3.3471858850247864</v>
      </c>
      <c r="AC417" s="42">
        <f t="shared" si="39"/>
        <v>4.6430581981507038</v>
      </c>
    </row>
    <row r="418" spans="1:29" x14ac:dyDescent="0.25">
      <c r="A418" s="34" t="s">
        <v>941</v>
      </c>
      <c r="B418" s="34" t="s">
        <v>942</v>
      </c>
      <c r="C418" s="42">
        <f t="shared" si="18"/>
        <v>3.9396311750682909</v>
      </c>
      <c r="D418" s="42">
        <f t="shared" si="19"/>
        <v>4.5681814397131184</v>
      </c>
      <c r="E418" s="42">
        <f t="shared" si="52"/>
        <v>4.807347090230774</v>
      </c>
      <c r="F418" s="42">
        <f t="shared" si="52"/>
        <v>5.9614561916793756</v>
      </c>
      <c r="G418" s="42">
        <f t="shared" si="21"/>
        <v>0.41654217516775177</v>
      </c>
      <c r="H418" s="42">
        <f t="shared" si="22"/>
        <v>0.83</v>
      </c>
      <c r="I418" s="42">
        <f t="shared" si="23"/>
        <v>0.56000000000000005</v>
      </c>
      <c r="J418" s="42">
        <f t="shared" si="49"/>
        <v>5.5402225754102652</v>
      </c>
      <c r="K418" s="42">
        <f t="shared" si="49"/>
        <v>5.5402225754102652</v>
      </c>
      <c r="L418" s="42">
        <f t="shared" si="49"/>
        <v>5.5402225754102652</v>
      </c>
      <c r="M418" s="42">
        <f t="shared" si="25"/>
        <v>2.9488334657788511</v>
      </c>
      <c r="N418" s="42">
        <f t="shared" si="26"/>
        <v>3.1850144983380968</v>
      </c>
      <c r="O418" s="42">
        <f t="shared" si="53"/>
        <v>1.5370842913540677</v>
      </c>
      <c r="P418" s="42">
        <f t="shared" si="53"/>
        <v>4.1002345373079834</v>
      </c>
      <c r="Q418" s="42">
        <f t="shared" si="28"/>
        <v>4.0879972186877955</v>
      </c>
      <c r="R418" s="42">
        <f t="shared" si="29"/>
        <v>5.5197691570662197</v>
      </c>
      <c r="S418" s="42">
        <f t="shared" si="30"/>
        <v>0.5253665054064397</v>
      </c>
      <c r="T418" s="42">
        <f t="shared" si="31"/>
        <v>4.6786761393103689</v>
      </c>
      <c r="U418" s="42">
        <f t="shared" si="32"/>
        <v>5.8102225754102648</v>
      </c>
      <c r="V418" s="42">
        <f t="shared" si="51"/>
        <v>3.2188334657788511</v>
      </c>
      <c r="W418" s="42">
        <f t="shared" si="51"/>
        <v>4.8450144983380934</v>
      </c>
      <c r="X418" s="42">
        <f t="shared" si="34"/>
        <v>1.267084291354069</v>
      </c>
      <c r="Y418" s="42">
        <f t="shared" si="47"/>
        <v>5.4902345373079839</v>
      </c>
      <c r="Z418" s="42">
        <f>Z228</f>
        <v>4.9179972186877956</v>
      </c>
      <c r="AA418" s="42">
        <f t="shared" si="36"/>
        <v>4.1297691570662192</v>
      </c>
      <c r="AB418" s="42">
        <f t="shared" si="37"/>
        <v>2.1853665054064382</v>
      </c>
      <c r="AC418" s="42">
        <f t="shared" si="39"/>
        <v>3.8486761393103683</v>
      </c>
    </row>
    <row r="419" spans="1:29" x14ac:dyDescent="0.25">
      <c r="A419" s="34" t="s">
        <v>943</v>
      </c>
      <c r="B419" s="34" t="s">
        <v>944</v>
      </c>
      <c r="C419" s="42">
        <f t="shared" si="18"/>
        <v>6.3886634114062169</v>
      </c>
      <c r="D419" s="42">
        <f t="shared" si="19"/>
        <v>3.4031939780859917</v>
      </c>
      <c r="E419" s="42">
        <f t="shared" si="52"/>
        <v>5.8926940164941435</v>
      </c>
      <c r="F419" s="42">
        <f t="shared" si="52"/>
        <v>6.248189720564401</v>
      </c>
      <c r="G419" s="42">
        <f t="shared" si="21"/>
        <v>0.2924648887462562</v>
      </c>
      <c r="H419" s="42">
        <f t="shared" si="22"/>
        <v>0.83</v>
      </c>
      <c r="I419" s="42">
        <f t="shared" si="23"/>
        <v>0.56000000000000005</v>
      </c>
      <c r="J419" s="42">
        <f t="shared" si="49"/>
        <v>1.5070842911525402</v>
      </c>
      <c r="K419" s="42">
        <f t="shared" si="49"/>
        <v>6.1812528734576189</v>
      </c>
      <c r="L419" s="42">
        <f t="shared" si="49"/>
        <v>6.1812528734576189</v>
      </c>
      <c r="M419" s="42">
        <f t="shared" si="25"/>
        <v>5.2341685823050792</v>
      </c>
      <c r="N419" s="42">
        <f t="shared" si="26"/>
        <v>2.9465014354338215</v>
      </c>
      <c r="O419" s="42">
        <f t="shared" si="53"/>
        <v>3.273977122262639</v>
      </c>
      <c r="P419" s="42">
        <f t="shared" si="53"/>
        <v>3.0608838070609838</v>
      </c>
      <c r="Q419" s="42">
        <f t="shared" si="28"/>
        <v>2.7782163130502187</v>
      </c>
      <c r="R419" s="42">
        <f t="shared" si="29"/>
        <v>5.2493880548006153</v>
      </c>
      <c r="S419" s="42">
        <f t="shared" si="30"/>
        <v>0.66175593052289783</v>
      </c>
      <c r="T419" s="42">
        <f t="shared" si="31"/>
        <v>3.167084291152539</v>
      </c>
      <c r="U419" s="42">
        <f t="shared" si="32"/>
        <v>6.4512528734576193</v>
      </c>
      <c r="V419" s="42">
        <f t="shared" si="51"/>
        <v>5.5041685823050788</v>
      </c>
      <c r="W419" s="42">
        <f t="shared" si="51"/>
        <v>4.6065014354338212</v>
      </c>
      <c r="X419" s="42">
        <f t="shared" si="34"/>
        <v>3.0039771222626372</v>
      </c>
      <c r="Y419" s="42">
        <f t="shared" si="47"/>
        <v>4.4508838070609835</v>
      </c>
      <c r="Z419" s="42">
        <f t="shared" ref="Z419:Z422" si="54">Z229</f>
        <v>3.6082163130502187</v>
      </c>
      <c r="AA419" s="42">
        <f t="shared" si="36"/>
        <v>3.8593880548006148</v>
      </c>
      <c r="AB419" s="42">
        <f t="shared" si="37"/>
        <v>2.3217559305228965</v>
      </c>
      <c r="AC419" s="42">
        <f t="shared" si="39"/>
        <v>2.3370842911525394</v>
      </c>
    </row>
    <row r="420" spans="1:29" x14ac:dyDescent="0.25">
      <c r="A420" s="34" t="s">
        <v>945</v>
      </c>
      <c r="B420" s="34" t="s">
        <v>946</v>
      </c>
      <c r="C420" s="42">
        <f t="shared" si="18"/>
        <v>5.8071758427368207</v>
      </c>
      <c r="D420" s="42">
        <f t="shared" si="19"/>
        <v>1.8926990975506506</v>
      </c>
      <c r="E420" s="42">
        <f t="shared" si="52"/>
        <v>5.3641499465539866</v>
      </c>
      <c r="F420" s="42">
        <f t="shared" si="52"/>
        <v>4.7247784125992709</v>
      </c>
      <c r="G420" s="42">
        <f t="shared" si="21"/>
        <v>1.287954513278657</v>
      </c>
      <c r="H420" s="42">
        <f t="shared" si="22"/>
        <v>0.83</v>
      </c>
      <c r="I420" s="42">
        <f t="shared" si="23"/>
        <v>0.56000000000000005</v>
      </c>
      <c r="J420" s="42">
        <f t="shared" si="49"/>
        <v>3.3318056585725593</v>
      </c>
      <c r="K420" s="42">
        <f t="shared" si="49"/>
        <v>5.4127084878588381</v>
      </c>
      <c r="L420" s="42">
        <f t="shared" si="49"/>
        <v>5.4127084878588381</v>
      </c>
      <c r="M420" s="42">
        <f t="shared" si="25"/>
        <v>3.6813542439294182</v>
      </c>
      <c r="N420" s="42">
        <f t="shared" si="26"/>
        <v>4.0833985942177389</v>
      </c>
      <c r="O420" s="42">
        <f t="shared" si="53"/>
        <v>1.2027482644780418</v>
      </c>
      <c r="P420" s="42">
        <f t="shared" si="53"/>
        <v>4.207128494855267</v>
      </c>
      <c r="Q420" s="42">
        <f t="shared" si="28"/>
        <v>2.8318506700003008</v>
      </c>
      <c r="R420" s="42">
        <f t="shared" si="29"/>
        <v>5.0713463176961113</v>
      </c>
      <c r="S420" s="42">
        <f t="shared" si="30"/>
        <v>3.2875311302898726</v>
      </c>
      <c r="T420" s="42">
        <f t="shared" si="31"/>
        <v>3.821297817099027</v>
      </c>
      <c r="U420" s="42">
        <f t="shared" si="32"/>
        <v>5.6827084878588376</v>
      </c>
      <c r="V420" s="42">
        <f t="shared" si="51"/>
        <v>3.9513542439294183</v>
      </c>
      <c r="W420" s="42">
        <f t="shared" si="51"/>
        <v>5.7433985942177381</v>
      </c>
      <c r="X420" s="42">
        <f t="shared" si="34"/>
        <v>0.9327482644780446</v>
      </c>
      <c r="Y420" s="42">
        <f t="shared" si="47"/>
        <v>5.5971284948552675</v>
      </c>
      <c r="Z420" s="42">
        <f t="shared" si="54"/>
        <v>3.6618506700003008</v>
      </c>
      <c r="AA420" s="42">
        <f t="shared" si="36"/>
        <v>3.6813463176961108</v>
      </c>
      <c r="AB420" s="42">
        <f t="shared" si="37"/>
        <v>4.9475311302898719</v>
      </c>
      <c r="AC420" s="42">
        <f t="shared" si="39"/>
        <v>2.9912978170990265</v>
      </c>
    </row>
    <row r="421" spans="1:29" x14ac:dyDescent="0.25">
      <c r="A421" s="34" t="s">
        <v>947</v>
      </c>
      <c r="B421" s="34" t="s">
        <v>948</v>
      </c>
      <c r="C421" s="42">
        <f t="shared" si="18"/>
        <v>5.5067780551531174</v>
      </c>
      <c r="D421" s="42">
        <f t="shared" si="19"/>
        <v>3.9303405492025965</v>
      </c>
      <c r="E421" s="42">
        <f t="shared" si="52"/>
        <v>6.1501471208431013</v>
      </c>
      <c r="F421" s="42">
        <f t="shared" si="52"/>
        <v>5.3558700802749639</v>
      </c>
      <c r="G421" s="42">
        <f t="shared" si="21"/>
        <v>0.43869643909868611</v>
      </c>
      <c r="H421" s="42">
        <f t="shared" si="22"/>
        <v>0.83</v>
      </c>
      <c r="I421" s="42">
        <f t="shared" si="23"/>
        <v>6.367817037022899</v>
      </c>
      <c r="J421" s="42">
        <f t="shared" si="49"/>
        <v>1.1059390123409667</v>
      </c>
      <c r="K421" s="42">
        <f t="shared" si="49"/>
        <v>4.9778170370228985</v>
      </c>
      <c r="L421" s="42">
        <f t="shared" si="49"/>
        <v>4.9778170370228985</v>
      </c>
      <c r="M421" s="42">
        <f t="shared" si="25"/>
        <v>4.1898856481393114</v>
      </c>
      <c r="N421" s="42">
        <f t="shared" si="26"/>
        <v>3.234950109470657</v>
      </c>
      <c r="O421" s="42">
        <f t="shared" si="53"/>
        <v>1.311941028461922</v>
      </c>
      <c r="P421" s="42">
        <f t="shared" si="53"/>
        <v>3.8663879542078194</v>
      </c>
      <c r="Q421" s="42">
        <f t="shared" si="28"/>
        <v>3.1711492958374414</v>
      </c>
      <c r="R421" s="42">
        <f t="shared" si="29"/>
        <v>4.238692001807074</v>
      </c>
      <c r="S421" s="42">
        <f t="shared" si="30"/>
        <v>2.7535466824183858</v>
      </c>
      <c r="T421" s="42">
        <f t="shared" si="31"/>
        <v>3.1289275771548972</v>
      </c>
      <c r="U421" s="42">
        <f t="shared" si="32"/>
        <v>5.247817037022898</v>
      </c>
      <c r="V421" s="42">
        <f t="shared" si="51"/>
        <v>4.4598856481393119</v>
      </c>
      <c r="W421" s="42">
        <f t="shared" si="51"/>
        <v>4.8949501094706571</v>
      </c>
      <c r="X421" s="42">
        <f t="shared" si="34"/>
        <v>1.0419410284619235</v>
      </c>
      <c r="Y421" s="42">
        <f t="shared" si="47"/>
        <v>5.2563879542078187</v>
      </c>
      <c r="Z421" s="42">
        <f t="shared" si="54"/>
        <v>4.0011492958374415</v>
      </c>
      <c r="AA421" s="42">
        <f t="shared" si="36"/>
        <v>2.8486920018070734</v>
      </c>
      <c r="AB421" s="42">
        <f t="shared" si="37"/>
        <v>4.4135466824183842</v>
      </c>
      <c r="AC421" s="42">
        <f t="shared" si="39"/>
        <v>2.2989275771548972</v>
      </c>
    </row>
    <row r="422" spans="1:29" x14ac:dyDescent="0.25">
      <c r="A422" s="34" t="s">
        <v>949</v>
      </c>
      <c r="B422" s="34" t="s">
        <v>950</v>
      </c>
      <c r="C422" s="42">
        <f t="shared" si="18"/>
        <v>4.4459698292509575</v>
      </c>
      <c r="D422" s="42">
        <f t="shared" si="19"/>
        <v>3.0222607796345042</v>
      </c>
      <c r="E422" s="42">
        <f t="shared" si="52"/>
        <v>6.8240342816837822</v>
      </c>
      <c r="F422" s="42">
        <f t="shared" si="52"/>
        <v>4.4055205871768388</v>
      </c>
      <c r="G422" s="42">
        <f t="shared" si="21"/>
        <v>0.7976857318812991</v>
      </c>
      <c r="H422" s="42">
        <f t="shared" si="22"/>
        <v>0.83</v>
      </c>
      <c r="I422" s="42">
        <f t="shared" si="23"/>
        <v>0.56000000000000005</v>
      </c>
      <c r="J422" s="42">
        <f t="shared" si="49"/>
        <v>3.3815907391590025</v>
      </c>
      <c r="K422" s="42">
        <f t="shared" si="49"/>
        <v>5.4873861087385034</v>
      </c>
      <c r="L422" s="42">
        <f t="shared" si="49"/>
        <v>5.4873861087385034</v>
      </c>
      <c r="M422" s="42">
        <f t="shared" si="25"/>
        <v>4.2451418967641263</v>
      </c>
      <c r="N422" s="42">
        <f t="shared" si="26"/>
        <v>4.0769005310012929</v>
      </c>
      <c r="O422" s="42">
        <f t="shared" si="53"/>
        <v>0.44938951599677979</v>
      </c>
      <c r="P422" s="42">
        <f t="shared" si="53"/>
        <v>4.8906793688845127</v>
      </c>
      <c r="Q422" s="42">
        <f t="shared" si="28"/>
        <v>4.3566914567783535</v>
      </c>
      <c r="R422" s="42">
        <f t="shared" si="29"/>
        <v>4.517895031925617</v>
      </c>
      <c r="S422" s="42">
        <f t="shared" si="30"/>
        <v>1.0517745855816827</v>
      </c>
      <c r="T422" s="42">
        <f t="shared" si="31"/>
        <v>4.2519174755666889</v>
      </c>
      <c r="U422" s="42">
        <f t="shared" si="32"/>
        <v>5.757386108738503</v>
      </c>
      <c r="V422" s="42">
        <f t="shared" si="51"/>
        <v>4.5151418967641268</v>
      </c>
      <c r="W422" s="42">
        <f t="shared" si="51"/>
        <v>5.7369005310012913</v>
      </c>
      <c r="X422" s="42">
        <f t="shared" si="34"/>
        <v>0.17938951599678299</v>
      </c>
      <c r="Y422" s="42">
        <f t="shared" si="47"/>
        <v>6.2806793688845133</v>
      </c>
      <c r="Z422" s="42">
        <f t="shared" si="54"/>
        <v>5.1866914567783535</v>
      </c>
      <c r="AA422" s="42">
        <f t="shared" si="36"/>
        <v>3.1278950319256174</v>
      </c>
      <c r="AB422" s="42">
        <f t="shared" si="37"/>
        <v>2.7117745855816811</v>
      </c>
      <c r="AC422" s="42">
        <f t="shared" si="39"/>
        <v>3.4219174755666892</v>
      </c>
    </row>
    <row r="423" spans="1:29" x14ac:dyDescent="0.25">
      <c r="A423" s="34" t="s">
        <v>951</v>
      </c>
      <c r="B423" s="34" t="s">
        <v>952</v>
      </c>
      <c r="C423" s="42">
        <f t="shared" si="18"/>
        <v>5.2552804301960521</v>
      </c>
      <c r="D423" s="42">
        <f t="shared" si="19"/>
        <v>1.8474452173610341</v>
      </c>
      <c r="E423" s="42">
        <f t="shared" si="52"/>
        <v>6.5074918613210686</v>
      </c>
      <c r="F423" s="42">
        <f t="shared" si="52"/>
        <v>6.0999896824347539</v>
      </c>
      <c r="G423" s="42">
        <f t="shared" si="21"/>
        <v>0.31021183442297851</v>
      </c>
      <c r="H423" s="42">
        <f t="shared" si="22"/>
        <v>0.83</v>
      </c>
      <c r="I423" s="42">
        <f t="shared" si="23"/>
        <v>6.6746199362929417</v>
      </c>
      <c r="J423" s="42">
        <f t="shared" si="49"/>
        <v>1.2082066454309808</v>
      </c>
      <c r="K423" s="42">
        <f t="shared" si="49"/>
        <v>5.2846199362929411</v>
      </c>
      <c r="L423" s="42">
        <f t="shared" si="49"/>
        <v>5.2846199362929411</v>
      </c>
      <c r="M423" s="42">
        <f t="shared" si="25"/>
        <v>3.872085798825343</v>
      </c>
      <c r="N423" s="42">
        <f t="shared" si="26"/>
        <v>2.1998408758899854</v>
      </c>
      <c r="O423" s="42">
        <f>O233-0.16</f>
        <v>0.17268248964678809</v>
      </c>
      <c r="P423" s="42">
        <f t="shared" si="53"/>
        <v>3.4036238823947342</v>
      </c>
      <c r="Q423" s="42">
        <f t="shared" si="28"/>
        <v>4.2198752844922147</v>
      </c>
      <c r="R423" s="42">
        <f t="shared" si="29"/>
        <v>4.9518453861517973</v>
      </c>
      <c r="S423" s="42">
        <f t="shared" si="30"/>
        <v>4.1137352676411032</v>
      </c>
      <c r="T423" s="42">
        <f t="shared" si="31"/>
        <v>3.3777583067887265</v>
      </c>
      <c r="U423" s="42">
        <f>U233-1.56</f>
        <v>4.5546199362929407</v>
      </c>
      <c r="V423" s="42">
        <f t="shared" si="51"/>
        <v>4.1420857988253426</v>
      </c>
      <c r="W423" s="42">
        <f t="shared" si="51"/>
        <v>3.8598408758899856</v>
      </c>
      <c r="X423" s="42">
        <f>X233-0.23</f>
        <v>0.10268248964678897</v>
      </c>
      <c r="Y423" s="42">
        <f t="shared" si="47"/>
        <v>4.7936238823947344</v>
      </c>
      <c r="Z423" s="42">
        <f>Z233</f>
        <v>5.0498752844922148</v>
      </c>
      <c r="AA423" s="42">
        <f t="shared" si="36"/>
        <v>3.5618453861517967</v>
      </c>
      <c r="AB423" s="42">
        <f t="shared" si="37"/>
        <v>5.7737352676411007</v>
      </c>
      <c r="AC423" s="42">
        <f t="shared" si="39"/>
        <v>2.5477583067887259</v>
      </c>
    </row>
    <row r="424" spans="1:29" x14ac:dyDescent="0.25">
      <c r="A424" s="34" t="s">
        <v>953</v>
      </c>
      <c r="B424" s="34" t="s">
        <v>954</v>
      </c>
      <c r="C424" s="42">
        <f t="shared" si="18"/>
        <v>6.085957910902124</v>
      </c>
      <c r="D424" s="42">
        <f t="shared" si="19"/>
        <v>2.8328365188816158</v>
      </c>
      <c r="E424" s="42">
        <f t="shared" si="52"/>
        <v>4.0590292685671727</v>
      </c>
      <c r="F424" s="42">
        <f t="shared" si="52"/>
        <v>6.4675704456915613</v>
      </c>
      <c r="G424" s="42">
        <f t="shared" si="21"/>
        <v>0.5208727889027619</v>
      </c>
      <c r="H424" s="42">
        <f t="shared" si="22"/>
        <v>0.83</v>
      </c>
      <c r="I424" s="42">
        <f t="shared" si="23"/>
        <v>7.3543259375992882</v>
      </c>
      <c r="J424" s="42">
        <f t="shared" si="49"/>
        <v>5.9643259375992885</v>
      </c>
      <c r="K424" s="42">
        <f t="shared" si="49"/>
        <v>5.9643259375992885</v>
      </c>
      <c r="L424" s="42">
        <f t="shared" si="49"/>
        <v>5.9643259375992885</v>
      </c>
      <c r="M424" s="42">
        <f t="shared" si="25"/>
        <v>5.6557444531994676</v>
      </c>
      <c r="N424" s="42">
        <f t="shared" si="26"/>
        <v>1.7979939947318009</v>
      </c>
      <c r="O424" s="42">
        <f t="shared" ref="O424:P439" si="55">O234-0.56</f>
        <v>2.6453121675313422</v>
      </c>
      <c r="P424" s="42">
        <f t="shared" si="55"/>
        <v>1.4587173263385247</v>
      </c>
      <c r="Q424" s="42">
        <f t="shared" si="28"/>
        <v>1.416466700467347</v>
      </c>
      <c r="R424" s="42">
        <f t="shared" si="29"/>
        <v>3.0468716465719674</v>
      </c>
      <c r="S424" s="42">
        <f t="shared" si="30"/>
        <v>3.6513639162888936</v>
      </c>
      <c r="T424" s="42">
        <f t="shared" si="31"/>
        <v>2.528581484399822</v>
      </c>
      <c r="U424" s="42">
        <f t="shared" si="32"/>
        <v>6.234325937599289</v>
      </c>
      <c r="V424" s="42">
        <f t="shared" si="51"/>
        <v>5.9257444531994672</v>
      </c>
      <c r="W424" s="42">
        <f t="shared" si="51"/>
        <v>3.4579939947318019</v>
      </c>
      <c r="X424" s="42">
        <f t="shared" si="34"/>
        <v>2.3753121675313427</v>
      </c>
      <c r="Y424" s="42">
        <f t="shared" ref="Y424:Z439" si="56">Y234+0.83</f>
        <v>2.8487173263385248</v>
      </c>
      <c r="Z424" s="42">
        <f t="shared" ref="Z424:Z425" si="57">Z234</f>
        <v>2.2464667004673471</v>
      </c>
      <c r="AA424" s="42">
        <f t="shared" si="36"/>
        <v>1.6568716465719673</v>
      </c>
      <c r="AB424" s="42">
        <f t="shared" si="37"/>
        <v>5.3113639162888919</v>
      </c>
      <c r="AC424" s="42">
        <f t="shared" si="39"/>
        <v>1.6985814843998226</v>
      </c>
    </row>
    <row r="425" spans="1:29" x14ac:dyDescent="0.25">
      <c r="A425" s="34" t="s">
        <v>955</v>
      </c>
      <c r="B425" s="34" t="s">
        <v>956</v>
      </c>
      <c r="C425" s="42">
        <f t="shared" si="18"/>
        <v>3.9675097314626964</v>
      </c>
      <c r="D425" s="42">
        <f t="shared" si="19"/>
        <v>4.2853180010556473</v>
      </c>
      <c r="E425" s="42">
        <f t="shared" si="52"/>
        <v>6.4052523712935061</v>
      </c>
      <c r="F425" s="42">
        <f t="shared" si="52"/>
        <v>3.6077621387830496</v>
      </c>
      <c r="G425" s="42">
        <f t="shared" si="21"/>
        <v>3.0931166270699251</v>
      </c>
      <c r="H425" s="42">
        <f t="shared" si="22"/>
        <v>0.83</v>
      </c>
      <c r="I425" s="42">
        <f t="shared" si="23"/>
        <v>0.56000000000000005</v>
      </c>
      <c r="J425" s="42">
        <f t="shared" si="49"/>
        <v>5.082919069420301</v>
      </c>
      <c r="K425" s="42">
        <f t="shared" si="49"/>
        <v>5.082919069420301</v>
      </c>
      <c r="L425" s="42">
        <f t="shared" si="49"/>
        <v>5.082919069420301</v>
      </c>
      <c r="M425" s="42">
        <f t="shared" si="25"/>
        <v>4.2555744183876882</v>
      </c>
      <c r="N425" s="42">
        <f t="shared" si="26"/>
        <v>1.8050474918530743</v>
      </c>
      <c r="O425" s="42">
        <f t="shared" si="55"/>
        <v>5.3529190694203006</v>
      </c>
      <c r="P425" s="42">
        <f t="shared" si="55"/>
        <v>4.494501783330735</v>
      </c>
      <c r="Q425" s="42">
        <f t="shared" si="28"/>
        <v>3.194800207317618</v>
      </c>
      <c r="R425" s="42">
        <f t="shared" si="29"/>
        <v>3.9632411039279845</v>
      </c>
      <c r="S425" s="42">
        <f t="shared" si="30"/>
        <v>0.42806788711070276</v>
      </c>
      <c r="T425" s="42">
        <f t="shared" si="31"/>
        <v>3.170530464978869</v>
      </c>
      <c r="U425" s="42">
        <f t="shared" si="32"/>
        <v>5.3529190694203006</v>
      </c>
      <c r="V425" s="42">
        <f t="shared" si="51"/>
        <v>4.5255744183876887</v>
      </c>
      <c r="W425" s="42">
        <f t="shared" si="51"/>
        <v>3.4650474918530745</v>
      </c>
      <c r="X425" s="42">
        <f t="shared" si="34"/>
        <v>5.082919069420301</v>
      </c>
      <c r="Y425" s="42">
        <f t="shared" si="56"/>
        <v>5.8845017833307356</v>
      </c>
      <c r="Z425" s="42">
        <f t="shared" si="57"/>
        <v>4.0248002073176181</v>
      </c>
      <c r="AA425" s="42">
        <f t="shared" si="36"/>
        <v>2.5732411039279843</v>
      </c>
      <c r="AB425" s="42">
        <f t="shared" si="37"/>
        <v>2.0880678871107015</v>
      </c>
      <c r="AC425" s="42">
        <f t="shared" si="39"/>
        <v>2.340530464978869</v>
      </c>
    </row>
    <row r="426" spans="1:29" x14ac:dyDescent="0.25">
      <c r="A426" s="34" t="s">
        <v>957</v>
      </c>
      <c r="B426" s="34" t="s">
        <v>958</v>
      </c>
      <c r="C426" s="42">
        <f t="shared" si="18"/>
        <v>5.5221888309704434</v>
      </c>
      <c r="D426" s="42">
        <f t="shared" si="19"/>
        <v>3.5121712179317086</v>
      </c>
      <c r="E426" s="42">
        <f t="shared" si="52"/>
        <v>5.8131603523733961</v>
      </c>
      <c r="F426" s="42">
        <f t="shared" si="52"/>
        <v>3.7421114829782955</v>
      </c>
      <c r="G426" s="42">
        <f t="shared" si="21"/>
        <v>1.6266798112869822</v>
      </c>
      <c r="H426" s="42">
        <f t="shared" si="22"/>
        <v>7.2427333004957601</v>
      </c>
      <c r="I426" s="42">
        <f t="shared" si="23"/>
        <v>0.56000000000000005</v>
      </c>
      <c r="J426" s="42">
        <f>J236</f>
        <v>0</v>
      </c>
      <c r="K426" s="42">
        <f t="shared" si="49"/>
        <v>5.58273330049576</v>
      </c>
      <c r="L426" s="42">
        <f t="shared" si="49"/>
        <v>5.58273330049576</v>
      </c>
      <c r="M426" s="42">
        <f t="shared" si="25"/>
        <v>4.0335638711018706</v>
      </c>
      <c r="N426" s="42">
        <f t="shared" si="26"/>
        <v>4.9230226419991183</v>
      </c>
      <c r="O426" s="42">
        <f t="shared" si="55"/>
        <v>0.98135256327342901</v>
      </c>
      <c r="P426" s="42">
        <f t="shared" si="55"/>
        <v>3.7608512835162888</v>
      </c>
      <c r="Q426" s="42">
        <f t="shared" si="28"/>
        <v>2.7003729811136727</v>
      </c>
      <c r="R426" s="42">
        <f>R236-1.1</f>
        <v>3.3278689040963827</v>
      </c>
      <c r="S426" s="42">
        <f t="shared" si="30"/>
        <v>1.0801758767434189</v>
      </c>
      <c r="T426" s="42">
        <f t="shared" si="31"/>
        <v>3.7691694293938904</v>
      </c>
      <c r="U426" s="42">
        <f t="shared" si="32"/>
        <v>5.8527333004957605</v>
      </c>
      <c r="V426" s="42">
        <f t="shared" si="51"/>
        <v>4.3035638711018702</v>
      </c>
      <c r="W426" s="42">
        <f t="shared" si="51"/>
        <v>6.5830226419991202</v>
      </c>
      <c r="X426" s="42">
        <f t="shared" si="34"/>
        <v>0.71135256327342822</v>
      </c>
      <c r="Y426" s="42">
        <f t="shared" si="56"/>
        <v>5.1508512835162881</v>
      </c>
      <c r="Z426" s="42">
        <f t="shared" si="56"/>
        <v>4.3603729811136729</v>
      </c>
      <c r="AA426" s="42">
        <f t="shared" si="36"/>
        <v>3.5978689040963827</v>
      </c>
      <c r="AB426" s="42">
        <f t="shared" si="37"/>
        <v>2.7401758767434172</v>
      </c>
      <c r="AC426" s="42">
        <f t="shared" si="39"/>
        <v>2.9391694293938904</v>
      </c>
    </row>
    <row r="427" spans="1:29" x14ac:dyDescent="0.25">
      <c r="A427" s="34" t="s">
        <v>959</v>
      </c>
      <c r="B427" s="34" t="s">
        <v>960</v>
      </c>
      <c r="C427" s="42">
        <f t="shared" si="18"/>
        <v>7.8323094983308499</v>
      </c>
      <c r="D427" s="42">
        <f t="shared" si="19"/>
        <v>5.2463462088545176</v>
      </c>
      <c r="E427" s="42">
        <f t="shared" si="52"/>
        <v>6.3829395827596453</v>
      </c>
      <c r="F427" s="42">
        <f>F237-0.83</f>
        <v>6.5838972680887267</v>
      </c>
      <c r="G427" s="42">
        <f>G237+0.53</f>
        <v>1.1007078322288253</v>
      </c>
      <c r="H427" s="42">
        <f t="shared" si="22"/>
        <v>0.83</v>
      </c>
      <c r="I427" s="42">
        <f t="shared" si="23"/>
        <v>8.2299673816206855</v>
      </c>
      <c r="J427" s="42">
        <f t="shared" ref="J427:L428" si="58">J237-0.83</f>
        <v>6.839967381620685</v>
      </c>
      <c r="K427" s="42">
        <f t="shared" si="58"/>
        <v>6.839967381620685</v>
      </c>
      <c r="L427" s="42">
        <f t="shared" si="58"/>
        <v>6.839967381620685</v>
      </c>
      <c r="M427" s="42">
        <f t="shared" si="25"/>
        <v>6.3124755362155156</v>
      </c>
      <c r="N427" s="42">
        <f t="shared" si="26"/>
        <v>0.62060928466410925</v>
      </c>
      <c r="O427" s="42">
        <f t="shared" si="55"/>
        <v>2.9580428899169249</v>
      </c>
      <c r="P427" s="42">
        <f t="shared" si="55"/>
        <v>4.6042612754225498E-2</v>
      </c>
      <c r="Q427" s="42">
        <f>Q237-0.53</f>
        <v>4.1682289883126167E-2</v>
      </c>
      <c r="R427" s="42">
        <f t="shared" si="29"/>
        <v>2.1289571276711152</v>
      </c>
      <c r="S427" s="42">
        <f t="shared" si="30"/>
        <v>1.7810527256581059</v>
      </c>
      <c r="T427" s="42">
        <f t="shared" si="31"/>
        <v>2.268118884053878</v>
      </c>
      <c r="U427" s="42">
        <f t="shared" si="32"/>
        <v>7.1099673816206845</v>
      </c>
      <c r="V427" s="42">
        <f t="shared" si="51"/>
        <v>6.5824755362155152</v>
      </c>
      <c r="W427" s="42">
        <f t="shared" si="51"/>
        <v>2.2806092846641115</v>
      </c>
      <c r="X427" s="42">
        <f t="shared" si="34"/>
        <v>2.6880428899169249</v>
      </c>
      <c r="Y427" s="42">
        <f t="shared" si="56"/>
        <v>1.4360426127542254</v>
      </c>
      <c r="Z427" s="42">
        <f t="shared" si="56"/>
        <v>1.401682289883126</v>
      </c>
      <c r="AA427" s="42">
        <f t="shared" si="36"/>
        <v>0.73895712767111521</v>
      </c>
      <c r="AB427" s="42">
        <f t="shared" si="37"/>
        <v>3.4410527256581065</v>
      </c>
      <c r="AC427" s="42">
        <f t="shared" si="39"/>
        <v>1.4381188840538777</v>
      </c>
    </row>
    <row r="428" spans="1:29" x14ac:dyDescent="0.25">
      <c r="A428" s="34" t="s">
        <v>961</v>
      </c>
      <c r="B428" s="34" t="s">
        <v>962</v>
      </c>
      <c r="C428" s="42">
        <f t="shared" si="18"/>
        <v>5.9204300343749718</v>
      </c>
      <c r="D428" s="42">
        <f t="shared" si="19"/>
        <v>3.9107172222528979</v>
      </c>
      <c r="E428" s="42">
        <f t="shared" si="52"/>
        <v>6.1449285294509695</v>
      </c>
      <c r="F428" s="42">
        <f t="shared" si="52"/>
        <v>5.8217685521067972</v>
      </c>
      <c r="G428" s="42">
        <f t="shared" si="21"/>
        <v>0.25261747429838793</v>
      </c>
      <c r="H428" s="42">
        <f t="shared" si="22"/>
        <v>0.83</v>
      </c>
      <c r="I428" s="42">
        <f t="shared" si="23"/>
        <v>0.56000000000000005</v>
      </c>
      <c r="J428" s="42">
        <f>J238</f>
        <v>0</v>
      </c>
      <c r="K428" s="42">
        <f t="shared" si="58"/>
        <v>5.7603441089022267</v>
      </c>
      <c r="L428" s="42">
        <f t="shared" si="58"/>
        <v>5.7603441089022267</v>
      </c>
      <c r="M428" s="42">
        <f t="shared" si="25"/>
        <v>3.3059767120425936</v>
      </c>
      <c r="N428" s="42">
        <f t="shared" si="26"/>
        <v>4.392536841016863</v>
      </c>
      <c r="O428" s="42">
        <f t="shared" si="55"/>
        <v>1.1919785303279997</v>
      </c>
      <c r="P428" s="42">
        <f t="shared" si="55"/>
        <v>4.2666178678781979</v>
      </c>
      <c r="Q428" s="42">
        <f t="shared" si="28"/>
        <v>3.7912324010200429</v>
      </c>
      <c r="R428" s="42">
        <f>R238-1.1</f>
        <v>2.3068834993156702</v>
      </c>
      <c r="S428" s="42">
        <f t="shared" si="30"/>
        <v>2.3950620107393878</v>
      </c>
      <c r="T428" s="42">
        <f t="shared" si="31"/>
        <v>4.9489650680638917</v>
      </c>
      <c r="U428" s="42">
        <f t="shared" si="32"/>
        <v>6.0303441089022272</v>
      </c>
      <c r="V428" s="42">
        <f t="shared" si="51"/>
        <v>3.5759767120425936</v>
      </c>
      <c r="W428" s="42">
        <f t="shared" si="51"/>
        <v>6.0525368410168605</v>
      </c>
      <c r="X428" s="42">
        <f t="shared" si="34"/>
        <v>0.9219785303280027</v>
      </c>
      <c r="Y428" s="42">
        <f t="shared" si="56"/>
        <v>5.6566178678781966</v>
      </c>
      <c r="Z428" s="42">
        <f t="shared" si="56"/>
        <v>5.451232401020043</v>
      </c>
      <c r="AA428" s="42">
        <f t="shared" si="36"/>
        <v>2.5768834993156702</v>
      </c>
      <c r="AB428" s="42">
        <f t="shared" si="37"/>
        <v>4.0550620107393875</v>
      </c>
      <c r="AC428" s="42">
        <f t="shared" si="39"/>
        <v>4.1189650680638916</v>
      </c>
    </row>
    <row r="429" spans="1:29" x14ac:dyDescent="0.25">
      <c r="A429" s="34" t="s">
        <v>963</v>
      </c>
      <c r="B429" s="34" t="s">
        <v>964</v>
      </c>
      <c r="C429" s="42">
        <f t="shared" si="18"/>
        <v>5.0841128928954236</v>
      </c>
      <c r="D429" s="42">
        <f>D239</f>
        <v>0.45953899145840005</v>
      </c>
      <c r="E429" s="42">
        <f t="shared" si="52"/>
        <v>4.4071036395413419</v>
      </c>
      <c r="F429" s="42">
        <f>F239+0.34</f>
        <v>4.4408127255416385</v>
      </c>
      <c r="G429" s="42">
        <f t="shared" si="21"/>
        <v>1.8407749830555169</v>
      </c>
      <c r="H429" s="42">
        <f>H239+0.83</f>
        <v>6.922415708844186</v>
      </c>
      <c r="I429" s="42">
        <f t="shared" si="23"/>
        <v>6.6524157088441864</v>
      </c>
      <c r="J429" s="42">
        <f t="shared" ref="J429:L442" si="59">J239-0.83</f>
        <v>5.2624157088441859</v>
      </c>
      <c r="K429" s="42">
        <f>K239</f>
        <v>0</v>
      </c>
      <c r="L429" s="42">
        <f>L239-2</f>
        <v>4.0924157088441859</v>
      </c>
      <c r="M429" s="42">
        <f t="shared" si="25"/>
        <v>4.6216104725627911</v>
      </c>
      <c r="N429" s="42">
        <f t="shared" si="26"/>
        <v>4.4550200960368942</v>
      </c>
      <c r="O429" s="42">
        <f t="shared" si="55"/>
        <v>0.64421715457181739</v>
      </c>
      <c r="P429" s="42">
        <f t="shared" si="55"/>
        <v>2.4561208332649</v>
      </c>
      <c r="Q429" s="42">
        <f t="shared" si="28"/>
        <v>1.6325770852240042</v>
      </c>
      <c r="R429" s="42">
        <f t="shared" si="29"/>
        <v>4.9674035878767455</v>
      </c>
      <c r="S429" s="42">
        <f t="shared" si="30"/>
        <v>4.3550346458248406</v>
      </c>
      <c r="T429" s="42">
        <f t="shared" si="31"/>
        <v>2.8608052362813949</v>
      </c>
      <c r="U429" s="42">
        <f t="shared" si="32"/>
        <v>5.5324157088441854</v>
      </c>
      <c r="V429" s="42">
        <f t="shared" ref="V429:W438" si="60">V239+0.83</f>
        <v>4.8916104725627907</v>
      </c>
      <c r="W429" s="42">
        <f t="shared" si="60"/>
        <v>6.1150200960368926</v>
      </c>
      <c r="X429" s="42">
        <f>X239+0.83</f>
        <v>2.0342171545718215</v>
      </c>
      <c r="Y429" s="42">
        <f t="shared" si="56"/>
        <v>3.8461208332648997</v>
      </c>
      <c r="Z429" s="42">
        <f>Z239-0.83</f>
        <v>1.6325770852240042</v>
      </c>
      <c r="AA429" s="42">
        <f t="shared" si="36"/>
        <v>3.5774035878767458</v>
      </c>
      <c r="AB429" s="42">
        <f t="shared" ref="AB429" si="61">AB239</f>
        <v>5.1850346458248389</v>
      </c>
      <c r="AC429" s="42">
        <f t="shared" si="39"/>
        <v>2.0308052362813953</v>
      </c>
    </row>
    <row r="430" spans="1:29" x14ac:dyDescent="0.25">
      <c r="A430" s="34" t="s">
        <v>965</v>
      </c>
      <c r="B430" s="34" t="s">
        <v>966</v>
      </c>
      <c r="C430" s="42">
        <f t="shared" si="18"/>
        <v>2.5134749752128589</v>
      </c>
      <c r="D430" s="42">
        <f t="shared" si="19"/>
        <v>1.2695819002387716</v>
      </c>
      <c r="E430" s="42">
        <f t="shared" si="52"/>
        <v>3.2952716035323477</v>
      </c>
      <c r="F430" s="42">
        <f t="shared" si="52"/>
        <v>2.6377084043488486</v>
      </c>
      <c r="G430" s="42">
        <f t="shared" si="21"/>
        <v>1.3471127537448262</v>
      </c>
      <c r="H430" s="42">
        <f t="shared" si="22"/>
        <v>6.466268927224827</v>
      </c>
      <c r="I430" s="42">
        <f t="shared" si="23"/>
        <v>0.56000000000000005</v>
      </c>
      <c r="J430" s="42">
        <f t="shared" si="59"/>
        <v>4.8062689272248269</v>
      </c>
      <c r="K430" s="42">
        <f t="shared" si="59"/>
        <v>4.8062689272248269</v>
      </c>
      <c r="L430" s="42">
        <f t="shared" si="59"/>
        <v>4.8062689272248269</v>
      </c>
      <c r="M430" s="42">
        <f t="shared" si="25"/>
        <v>2.4387563090749436</v>
      </c>
      <c r="N430" s="42">
        <f t="shared" si="26"/>
        <v>3.8339745570297135</v>
      </c>
      <c r="O430" s="42">
        <f t="shared" si="55"/>
        <v>2.7317052687924566</v>
      </c>
      <c r="P430" s="42">
        <f t="shared" si="55"/>
        <v>5.0762689272248274</v>
      </c>
      <c r="Q430" s="42">
        <f t="shared" si="28"/>
        <v>4.3396933911311946</v>
      </c>
      <c r="R430" s="42">
        <f t="shared" si="29"/>
        <v>5.8108737908487953</v>
      </c>
      <c r="S430" s="42">
        <f t="shared" si="30"/>
        <v>0.72896800114729288</v>
      </c>
      <c r="T430" s="42">
        <f t="shared" si="31"/>
        <v>4.5875126181498835</v>
      </c>
      <c r="U430" s="42">
        <f t="shared" si="32"/>
        <v>5.0762689272248274</v>
      </c>
      <c r="V430" s="42">
        <f t="shared" si="60"/>
        <v>2.7087563090749436</v>
      </c>
      <c r="W430" s="42">
        <f t="shared" si="60"/>
        <v>5.4939745570297118</v>
      </c>
      <c r="X430" s="42">
        <f t="shared" si="34"/>
        <v>2.4617052687924579</v>
      </c>
      <c r="Y430" s="42">
        <f t="shared" si="56"/>
        <v>6.466268927224827</v>
      </c>
      <c r="Z430" s="42">
        <f t="shared" ref="Z430:Z433" si="62">Z240</f>
        <v>5.1696933911311946</v>
      </c>
      <c r="AA430" s="42">
        <f t="shared" si="36"/>
        <v>4.4208737908487956</v>
      </c>
      <c r="AB430" s="42">
        <f t="shared" si="37"/>
        <v>2.3889680011472922</v>
      </c>
      <c r="AC430" s="42">
        <f t="shared" si="39"/>
        <v>3.7575126181498848</v>
      </c>
    </row>
    <row r="431" spans="1:29" x14ac:dyDescent="0.25">
      <c r="A431" s="34" t="s">
        <v>967</v>
      </c>
      <c r="B431" s="34" t="s">
        <v>968</v>
      </c>
      <c r="C431" s="42">
        <f t="shared" si="18"/>
        <v>4.3410775961035792</v>
      </c>
      <c r="D431" s="42">
        <f t="shared" si="19"/>
        <v>3.0320100933578762</v>
      </c>
      <c r="E431" s="42">
        <f t="shared" si="52"/>
        <v>5.4204547640258394</v>
      </c>
      <c r="F431" s="42">
        <f t="shared" si="52"/>
        <v>6.4776189274343219</v>
      </c>
      <c r="G431" s="42">
        <f t="shared" si="21"/>
        <v>0.59013867271336573</v>
      </c>
      <c r="H431" s="42">
        <f t="shared" si="22"/>
        <v>0.83</v>
      </c>
      <c r="I431" s="42">
        <f t="shared" si="23"/>
        <v>7.1031625337094262</v>
      </c>
      <c r="J431" s="42">
        <f t="shared" si="59"/>
        <v>5.7131625337094256</v>
      </c>
      <c r="K431" s="42">
        <f t="shared" si="59"/>
        <v>5.7131625337094256</v>
      </c>
      <c r="L431" s="42">
        <f t="shared" si="59"/>
        <v>5.7131625337094256</v>
      </c>
      <c r="M431" s="42">
        <f t="shared" si="25"/>
        <v>4.9221083558062837</v>
      </c>
      <c r="N431" s="42">
        <f t="shared" si="26"/>
        <v>3.5027140946485611</v>
      </c>
      <c r="O431" s="42">
        <f t="shared" si="55"/>
        <v>1.8238381407247122</v>
      </c>
      <c r="P431" s="42">
        <f t="shared" si="55"/>
        <v>2.767797045624913</v>
      </c>
      <c r="Q431" s="42">
        <f t="shared" si="28"/>
        <v>2.2992926070674988</v>
      </c>
      <c r="R431" s="42">
        <f t="shared" si="29"/>
        <v>3.5690276275495751</v>
      </c>
      <c r="S431" s="42">
        <f t="shared" si="30"/>
        <v>1.2582433618221582</v>
      </c>
      <c r="T431" s="42">
        <f t="shared" si="31"/>
        <v>2.7384224056652502</v>
      </c>
      <c r="U431" s="42">
        <f t="shared" si="32"/>
        <v>5.9831625337094252</v>
      </c>
      <c r="V431" s="42">
        <f t="shared" si="60"/>
        <v>5.1921083558062833</v>
      </c>
      <c r="W431" s="42">
        <f t="shared" si="60"/>
        <v>5.1627140946485612</v>
      </c>
      <c r="X431" s="42">
        <f t="shared" si="34"/>
        <v>1.5538381407247122</v>
      </c>
      <c r="Y431" s="42">
        <f t="shared" si="56"/>
        <v>4.1577970456249131</v>
      </c>
      <c r="Z431" s="42">
        <f t="shared" si="62"/>
        <v>3.1292926070674989</v>
      </c>
      <c r="AA431" s="42">
        <f t="shared" si="36"/>
        <v>2.179027627549575</v>
      </c>
      <c r="AB431" s="42">
        <f t="shared" si="37"/>
        <v>2.918243361822157</v>
      </c>
      <c r="AC431" s="42">
        <f t="shared" si="39"/>
        <v>1.9084224056652497</v>
      </c>
    </row>
    <row r="432" spans="1:29" x14ac:dyDescent="0.25">
      <c r="A432" s="34" t="s">
        <v>969</v>
      </c>
      <c r="B432" s="34" t="s">
        <v>970</v>
      </c>
      <c r="C432" s="42">
        <f t="shared" si="18"/>
        <v>4.6267844569718104</v>
      </c>
      <c r="D432" s="42">
        <f t="shared" si="19"/>
        <v>4.964043641100202E-2</v>
      </c>
      <c r="E432" s="42">
        <f t="shared" si="52"/>
        <v>2.5189298662658515</v>
      </c>
      <c r="F432" s="42">
        <f t="shared" si="52"/>
        <v>3.6802860818641552</v>
      </c>
      <c r="G432" s="42">
        <f t="shared" si="21"/>
        <v>1.0591233381132665</v>
      </c>
      <c r="H432" s="42">
        <f t="shared" si="22"/>
        <v>6.7015150056654065</v>
      </c>
      <c r="I432" s="42">
        <f t="shared" si="23"/>
        <v>6.4315150056654069</v>
      </c>
      <c r="J432" s="42">
        <f t="shared" si="59"/>
        <v>5.0415150056654063</v>
      </c>
      <c r="K432" s="42">
        <f t="shared" si="59"/>
        <v>5.0415150056654063</v>
      </c>
      <c r="L432" s="42">
        <f t="shared" si="59"/>
        <v>5.0415150056654063</v>
      </c>
      <c r="M432" s="42">
        <f t="shared" si="25"/>
        <v>4.2296968785408788</v>
      </c>
      <c r="N432" s="42">
        <f t="shared" si="26"/>
        <v>4.3108727520403782</v>
      </c>
      <c r="O432" s="42">
        <f t="shared" si="55"/>
        <v>1.5912713381639088</v>
      </c>
      <c r="P432" s="42">
        <f t="shared" si="55"/>
        <v>3.9745159859745818</v>
      </c>
      <c r="Q432" s="42">
        <f t="shared" si="28"/>
        <v>2.9890953707020103</v>
      </c>
      <c r="R432" s="42">
        <f t="shared" si="29"/>
        <v>4.544443145962946</v>
      </c>
      <c r="S432" s="42">
        <f t="shared" si="30"/>
        <v>0.79403606539681493</v>
      </c>
      <c r="T432" s="42">
        <f t="shared" si="31"/>
        <v>3.1541413564092231</v>
      </c>
      <c r="U432" s="42">
        <f t="shared" si="32"/>
        <v>5.3115150056654059</v>
      </c>
      <c r="V432" s="42">
        <f t="shared" si="60"/>
        <v>4.4996968785408784</v>
      </c>
      <c r="W432" s="42">
        <f t="shared" si="60"/>
        <v>5.9708727520403775</v>
      </c>
      <c r="X432" s="42">
        <f t="shared" si="34"/>
        <v>1.321271338163907</v>
      </c>
      <c r="Y432" s="42">
        <f t="shared" si="56"/>
        <v>5.3645159859745819</v>
      </c>
      <c r="Z432" s="42">
        <f t="shared" si="62"/>
        <v>3.8190953707020103</v>
      </c>
      <c r="AA432" s="42">
        <f t="shared" si="36"/>
        <v>3.1544431459629458</v>
      </c>
      <c r="AB432" s="42">
        <f t="shared" si="37"/>
        <v>2.4540360653968141</v>
      </c>
      <c r="AC432" s="42">
        <f t="shared" si="39"/>
        <v>2.324141356409223</v>
      </c>
    </row>
    <row r="433" spans="1:29" x14ac:dyDescent="0.25">
      <c r="A433" s="34" t="s">
        <v>971</v>
      </c>
      <c r="B433" s="34" t="s">
        <v>972</v>
      </c>
      <c r="C433" s="42">
        <f t="shared" si="18"/>
        <v>5.7637717356411446</v>
      </c>
      <c r="D433" s="42">
        <f t="shared" si="19"/>
        <v>3.7118380162574391</v>
      </c>
      <c r="E433" s="42">
        <f t="shared" ref="E433:F442" si="63">E243+0.83</f>
        <v>5.3885389634903795</v>
      </c>
      <c r="F433" s="42">
        <f t="shared" si="63"/>
        <v>5.9370656045673691</v>
      </c>
      <c r="G433" s="42">
        <f t="shared" si="21"/>
        <v>0.38475096206536669</v>
      </c>
      <c r="H433" s="42">
        <f t="shared" si="22"/>
        <v>0.83</v>
      </c>
      <c r="I433" s="42">
        <f t="shared" si="23"/>
        <v>0.56000000000000005</v>
      </c>
      <c r="J433" s="42">
        <f t="shared" si="59"/>
        <v>3.5453090173330333</v>
      </c>
      <c r="K433" s="42">
        <f t="shared" si="59"/>
        <v>5.7329635259995486</v>
      </c>
      <c r="L433" s="42">
        <f t="shared" si="59"/>
        <v>5.7329635259995486</v>
      </c>
      <c r="M433" s="42">
        <f t="shared" si="25"/>
        <v>2.2007408814998888</v>
      </c>
      <c r="N433" s="42">
        <f t="shared" si="26"/>
        <v>3.0175594795280398</v>
      </c>
      <c r="O433" s="42">
        <f t="shared" si="55"/>
        <v>3.123757075543828</v>
      </c>
      <c r="P433" s="42">
        <f t="shared" si="55"/>
        <v>2.6872950364741377</v>
      </c>
      <c r="Q433" s="42">
        <f t="shared" si="28"/>
        <v>1.6020634440729125</v>
      </c>
      <c r="R433" s="42">
        <f t="shared" si="29"/>
        <v>3.6937805152876608</v>
      </c>
      <c r="S433" s="42">
        <f t="shared" si="30"/>
        <v>4.057313264042218</v>
      </c>
      <c r="T433" s="42">
        <f t="shared" si="31"/>
        <v>6.1624078648746323</v>
      </c>
      <c r="U433" s="42">
        <f t="shared" si="32"/>
        <v>6.0029635259995491</v>
      </c>
      <c r="V433" s="42">
        <f t="shared" si="60"/>
        <v>2.4707408814998884</v>
      </c>
      <c r="W433" s="42">
        <f t="shared" si="60"/>
        <v>4.6775594795280391</v>
      </c>
      <c r="X433" s="42">
        <f t="shared" si="34"/>
        <v>2.853757075543828</v>
      </c>
      <c r="Y433" s="42">
        <f t="shared" si="56"/>
        <v>4.0772950364741378</v>
      </c>
      <c r="Z433" s="42">
        <f t="shared" si="62"/>
        <v>2.4320634440729125</v>
      </c>
      <c r="AA433" s="42">
        <f t="shared" si="36"/>
        <v>2.3037805152876607</v>
      </c>
      <c r="AB433" s="42">
        <f t="shared" si="37"/>
        <v>5.7173132640422164</v>
      </c>
      <c r="AC433" s="42">
        <f t="shared" si="39"/>
        <v>5.3324078648746323</v>
      </c>
    </row>
    <row r="434" spans="1:29" x14ac:dyDescent="0.25">
      <c r="A434" s="34" t="s">
        <v>973</v>
      </c>
      <c r="B434" s="34" t="s">
        <v>974</v>
      </c>
      <c r="C434" s="42">
        <f t="shared" si="18"/>
        <v>6.5363934023323171</v>
      </c>
      <c r="D434" s="42">
        <f t="shared" si="19"/>
        <v>3.9285158187541196</v>
      </c>
      <c r="E434" s="42">
        <f t="shared" si="63"/>
        <v>6.1681109976329322</v>
      </c>
      <c r="F434" s="42">
        <f t="shared" si="63"/>
        <v>6.5161145335263697</v>
      </c>
      <c r="G434" s="42">
        <f t="shared" si="21"/>
        <v>0.18620709766034269</v>
      </c>
      <c r="H434" s="42">
        <f t="shared" si="22"/>
        <v>7.1825267547970055</v>
      </c>
      <c r="I434" s="42">
        <f t="shared" si="23"/>
        <v>6.9125267547970051</v>
      </c>
      <c r="J434" s="42">
        <f t="shared" si="59"/>
        <v>3.4050178365313375</v>
      </c>
      <c r="K434" s="42">
        <f t="shared" si="59"/>
        <v>5.5225267547970054</v>
      </c>
      <c r="L434" s="42">
        <f t="shared" si="59"/>
        <v>5.5225267547970054</v>
      </c>
      <c r="M434" s="42">
        <f t="shared" si="25"/>
        <v>2.942197533048879</v>
      </c>
      <c r="N434" s="42">
        <f t="shared" si="26"/>
        <v>1.7155767588854136</v>
      </c>
      <c r="O434" s="42">
        <f t="shared" si="55"/>
        <v>2.3231371428452006</v>
      </c>
      <c r="P434" s="42">
        <f t="shared" si="55"/>
        <v>1.237203821442368</v>
      </c>
      <c r="Q434" s="42">
        <f t="shared" si="28"/>
        <v>0.50726593932832686</v>
      </c>
      <c r="R434" s="42">
        <f t="shared" si="29"/>
        <v>2.0687403133400282</v>
      </c>
      <c r="S434" s="42">
        <f t="shared" si="30"/>
        <v>4.3060854613252406</v>
      </c>
      <c r="T434" s="42">
        <f t="shared" si="31"/>
        <v>4.4032962995733147</v>
      </c>
      <c r="U434" s="42">
        <f t="shared" si="32"/>
        <v>5.7925267547970059</v>
      </c>
      <c r="V434" s="42">
        <f t="shared" si="60"/>
        <v>3.212197533048879</v>
      </c>
      <c r="W434" s="42">
        <f t="shared" si="60"/>
        <v>3.3755767588854151</v>
      </c>
      <c r="X434" s="42">
        <f t="shared" si="34"/>
        <v>2.0531371428451992</v>
      </c>
      <c r="Y434" s="42">
        <f t="shared" si="56"/>
        <v>2.6272038214423676</v>
      </c>
      <c r="Z434" s="42">
        <f t="shared" si="56"/>
        <v>2.1672659393283267</v>
      </c>
      <c r="AA434" s="42">
        <f t="shared" si="36"/>
        <v>0.67874031334002816</v>
      </c>
      <c r="AB434" s="42">
        <f t="shared" ref="AB434:AB436" si="64">AB244</f>
        <v>5.136085461325238</v>
      </c>
      <c r="AC434" s="42">
        <f t="shared" si="39"/>
        <v>3.5732962995733146</v>
      </c>
    </row>
    <row r="435" spans="1:29" x14ac:dyDescent="0.25">
      <c r="A435" s="34" t="s">
        <v>975</v>
      </c>
      <c r="B435" s="34" t="s">
        <v>976</v>
      </c>
      <c r="C435" s="42">
        <f t="shared" si="18"/>
        <v>5.7688311829974062</v>
      </c>
      <c r="D435" s="42">
        <f t="shared" si="19"/>
        <v>2.7380894296840079</v>
      </c>
      <c r="E435" s="42">
        <f t="shared" si="63"/>
        <v>4.8958703999375244</v>
      </c>
      <c r="F435" s="42">
        <f t="shared" si="63"/>
        <v>4.0161339994335084</v>
      </c>
      <c r="G435" s="42">
        <f t="shared" si="21"/>
        <v>0.37426734673165218</v>
      </c>
      <c r="H435" s="42">
        <f t="shared" si="22"/>
        <v>0.83</v>
      </c>
      <c r="I435" s="42">
        <f t="shared" si="23"/>
        <v>5.7471115086089082</v>
      </c>
      <c r="J435" s="42">
        <f t="shared" si="59"/>
        <v>2.6280743390726049</v>
      </c>
      <c r="K435" s="42">
        <f t="shared" si="59"/>
        <v>4.3571115086089076</v>
      </c>
      <c r="L435" s="42">
        <f t="shared" si="59"/>
        <v>4.3571115086089076</v>
      </c>
      <c r="M435" s="42">
        <f t="shared" si="25"/>
        <v>2.5051668157283418</v>
      </c>
      <c r="N435" s="42">
        <f t="shared" si="26"/>
        <v>3.6720213093586747</v>
      </c>
      <c r="O435" s="42">
        <f t="shared" si="55"/>
        <v>0.76178461307527345</v>
      </c>
      <c r="P435" s="42">
        <f t="shared" si="55"/>
        <v>4.4972758126147738</v>
      </c>
      <c r="Q435" s="42">
        <f t="shared" si="28"/>
        <v>4.0937722986326426</v>
      </c>
      <c r="R435" s="42">
        <f t="shared" si="29"/>
        <v>5.2066425063711659</v>
      </c>
      <c r="S435" s="42">
        <f t="shared" si="30"/>
        <v>3.2534707620963745</v>
      </c>
      <c r="T435" s="42">
        <f t="shared" si="31"/>
        <v>4.180009515976586</v>
      </c>
      <c r="U435" s="42">
        <f t="shared" si="32"/>
        <v>4.6271115086089072</v>
      </c>
      <c r="V435" s="42">
        <f t="shared" si="60"/>
        <v>2.7751668157283418</v>
      </c>
      <c r="W435" s="42">
        <f t="shared" si="60"/>
        <v>5.3320213093586739</v>
      </c>
      <c r="X435" s="42">
        <f t="shared" si="34"/>
        <v>0.49178461307527377</v>
      </c>
      <c r="Y435" s="42">
        <f t="shared" si="56"/>
        <v>5.8872758126147735</v>
      </c>
      <c r="Z435" s="42">
        <f t="shared" si="56"/>
        <v>5.7537722986326427</v>
      </c>
      <c r="AA435" s="42">
        <f t="shared" si="36"/>
        <v>3.8166425063711662</v>
      </c>
      <c r="AB435" s="42">
        <f t="shared" si="64"/>
        <v>4.0834707620963737</v>
      </c>
      <c r="AC435" s="42">
        <f t="shared" si="39"/>
        <v>3.3500095159765859</v>
      </c>
    </row>
    <row r="436" spans="1:29" x14ac:dyDescent="0.25">
      <c r="A436" s="34" t="s">
        <v>977</v>
      </c>
      <c r="B436" s="34" t="s">
        <v>978</v>
      </c>
      <c r="C436" s="42">
        <f t="shared" si="18"/>
        <v>6.190334019990007</v>
      </c>
      <c r="D436" s="42">
        <f t="shared" si="19"/>
        <v>2.4565677286796608</v>
      </c>
      <c r="E436" s="42">
        <f t="shared" si="63"/>
        <v>5.3793296076446504</v>
      </c>
      <c r="F436" s="42">
        <f t="shared" si="63"/>
        <v>4.8136164456204114</v>
      </c>
      <c r="G436" s="42">
        <f t="shared" si="21"/>
        <v>0.8255405328397567</v>
      </c>
      <c r="H436" s="42">
        <f t="shared" si="22"/>
        <v>6.7832882327550266</v>
      </c>
      <c r="I436" s="42">
        <f t="shared" si="23"/>
        <v>6.513288232755027</v>
      </c>
      <c r="J436" s="42">
        <f t="shared" si="59"/>
        <v>1.1544294109183428</v>
      </c>
      <c r="K436" s="42">
        <f t="shared" si="59"/>
        <v>5.1232882327550264</v>
      </c>
      <c r="L436" s="42">
        <f t="shared" si="59"/>
        <v>5.1232882327550264</v>
      </c>
      <c r="M436" s="42">
        <f t="shared" si="25"/>
        <v>2.5444294109183438</v>
      </c>
      <c r="N436" s="42">
        <f t="shared" si="26"/>
        <v>3.4731629678808789</v>
      </c>
      <c r="O436" s="42">
        <f t="shared" si="55"/>
        <v>0.38711403702921043</v>
      </c>
      <c r="P436" s="42">
        <f t="shared" si="55"/>
        <v>2.9027501167113861</v>
      </c>
      <c r="Q436" s="42">
        <f t="shared" si="28"/>
        <v>2.8209009323912388</v>
      </c>
      <c r="R436" s="42">
        <f t="shared" si="29"/>
        <v>4.4539818645582105</v>
      </c>
      <c r="S436" s="42">
        <f t="shared" si="30"/>
        <v>1.9566455557576723</v>
      </c>
      <c r="T436" s="42">
        <f t="shared" si="31"/>
        <v>4.9228856600190811</v>
      </c>
      <c r="U436" s="42">
        <f t="shared" si="32"/>
        <v>5.393288232755026</v>
      </c>
      <c r="V436" s="42">
        <f t="shared" si="60"/>
        <v>2.8144294109183434</v>
      </c>
      <c r="W436" s="42">
        <f t="shared" si="60"/>
        <v>5.1331629678808808</v>
      </c>
      <c r="X436" s="42">
        <f t="shared" si="34"/>
        <v>0.11711403702920986</v>
      </c>
      <c r="Y436" s="42">
        <f t="shared" si="56"/>
        <v>4.2927501167113862</v>
      </c>
      <c r="Z436" s="42">
        <f t="shared" si="56"/>
        <v>4.480900932391239</v>
      </c>
      <c r="AA436" s="42">
        <f t="shared" si="36"/>
        <v>3.0639818645582104</v>
      </c>
      <c r="AB436" s="42">
        <f t="shared" si="64"/>
        <v>2.7866455557576706</v>
      </c>
      <c r="AC436" s="42">
        <f t="shared" si="39"/>
        <v>4.0928856600190802</v>
      </c>
    </row>
    <row r="437" spans="1:29" x14ac:dyDescent="0.25">
      <c r="A437" s="34" t="s">
        <v>979</v>
      </c>
      <c r="B437" s="34" t="s">
        <v>980</v>
      </c>
      <c r="C437" s="42">
        <f t="shared" si="18"/>
        <v>5.1920115487513296</v>
      </c>
      <c r="D437" s="42">
        <f t="shared" si="19"/>
        <v>0.47319811415726309</v>
      </c>
      <c r="E437" s="42">
        <f t="shared" si="63"/>
        <v>5.3865984070282318</v>
      </c>
      <c r="F437" s="42">
        <f>F247-0.83</f>
        <v>2.8062264737764702</v>
      </c>
      <c r="G437" s="42">
        <f t="shared" si="21"/>
        <v>1.9093872295547838</v>
      </c>
      <c r="H437" s="42">
        <f t="shared" si="22"/>
        <v>6.4011397125496456</v>
      </c>
      <c r="I437" s="42">
        <f t="shared" si="23"/>
        <v>0.56000000000000005</v>
      </c>
      <c r="J437" s="42">
        <f t="shared" si="59"/>
        <v>2.8840931416997639</v>
      </c>
      <c r="K437" s="42">
        <f t="shared" si="59"/>
        <v>4.7411397125496455</v>
      </c>
      <c r="L437" s="42">
        <f t="shared" si="59"/>
        <v>4.7411397125496455</v>
      </c>
      <c r="M437" s="42">
        <f t="shared" si="25"/>
        <v>4.2740931416997636</v>
      </c>
      <c r="N437" s="42">
        <f t="shared" si="26"/>
        <v>4.1129474089333131</v>
      </c>
      <c r="O437" s="42">
        <f t="shared" si="55"/>
        <v>5.0062819762670019E-2</v>
      </c>
      <c r="P437" s="42">
        <f t="shared" si="55"/>
        <v>4.3387737778189894</v>
      </c>
      <c r="Q437" s="42">
        <f t="shared" si="28"/>
        <v>4.3412066434514989</v>
      </c>
      <c r="R437" s="42">
        <f t="shared" si="29"/>
        <v>4.1069198246533283</v>
      </c>
      <c r="S437" s="42">
        <f t="shared" si="30"/>
        <v>3.0816512875348585</v>
      </c>
      <c r="T437" s="42">
        <f t="shared" si="31"/>
        <v>3.1513082135623534</v>
      </c>
      <c r="U437" s="42">
        <f t="shared" si="32"/>
        <v>5.011139712549646</v>
      </c>
      <c r="V437" s="42">
        <f t="shared" si="60"/>
        <v>4.5440931416997632</v>
      </c>
      <c r="W437" s="42">
        <f t="shared" si="60"/>
        <v>5.7729474089333124</v>
      </c>
      <c r="X437" s="42">
        <f>X247</f>
        <v>0.6100628197626693</v>
      </c>
      <c r="Y437" s="42">
        <f t="shared" si="56"/>
        <v>5.7287737778189891</v>
      </c>
      <c r="Z437" s="42">
        <f t="shared" si="56"/>
        <v>6.001206643451499</v>
      </c>
      <c r="AA437" s="42">
        <f t="shared" si="36"/>
        <v>2.7169198246533277</v>
      </c>
      <c r="AB437" s="42">
        <f t="shared" si="37"/>
        <v>4.7416512875348573</v>
      </c>
      <c r="AC437" s="42">
        <f t="shared" si="39"/>
        <v>2.3213082135623528</v>
      </c>
    </row>
    <row r="438" spans="1:29" x14ac:dyDescent="0.25">
      <c r="A438" s="34" t="s">
        <v>981</v>
      </c>
      <c r="B438" s="34" t="s">
        <v>982</v>
      </c>
      <c r="C438" s="42">
        <f t="shared" si="18"/>
        <v>6.0627718720809556</v>
      </c>
      <c r="D438" s="42">
        <f t="shared" si="19"/>
        <v>4.4421855682180933</v>
      </c>
      <c r="E438" s="42">
        <f t="shared" si="63"/>
        <v>7.1379854219208259</v>
      </c>
      <c r="F438" s="42">
        <f t="shared" si="63"/>
        <v>3.8438227125943603</v>
      </c>
      <c r="G438" s="42">
        <f t="shared" si="21"/>
        <v>0.3436436769866279</v>
      </c>
      <c r="H438" s="42">
        <f t="shared" si="22"/>
        <v>0.83</v>
      </c>
      <c r="I438" s="42">
        <f t="shared" si="23"/>
        <v>7.3335986997142086</v>
      </c>
      <c r="J438" s="42">
        <f t="shared" si="59"/>
        <v>1.4278662332380705</v>
      </c>
      <c r="K438" s="42">
        <f t="shared" si="59"/>
        <v>5.943598699714209</v>
      </c>
      <c r="L438" s="42">
        <f>L248</f>
        <v>0</v>
      </c>
      <c r="M438" s="42">
        <f t="shared" si="25"/>
        <v>6.2046655830951742</v>
      </c>
      <c r="N438" s="42">
        <f t="shared" si="26"/>
        <v>4.52558567452696</v>
      </c>
      <c r="O438" s="42">
        <f t="shared" si="55"/>
        <v>2.2063526370044899</v>
      </c>
      <c r="P438" s="42">
        <f t="shared" si="55"/>
        <v>4.9617064221050082</v>
      </c>
      <c r="Q438" s="42">
        <f t="shared" si="28"/>
        <v>4.8068168969165788</v>
      </c>
      <c r="R438" s="42">
        <f t="shared" si="29"/>
        <v>4.0771856109797397</v>
      </c>
      <c r="S438" s="42">
        <f t="shared" si="30"/>
        <v>1.1876676977872118</v>
      </c>
      <c r="T438" s="42">
        <f t="shared" si="31"/>
        <v>2.3822830353511728</v>
      </c>
      <c r="U438" s="42">
        <f>U248</f>
        <v>0</v>
      </c>
      <c r="V438" s="42">
        <f>V248-1.39</f>
        <v>4.2546655830951741</v>
      </c>
      <c r="W438" s="42">
        <f t="shared" si="60"/>
        <v>6.1855856745269602</v>
      </c>
      <c r="X438" s="42">
        <f t="shared" si="34"/>
        <v>1.9363526370044917</v>
      </c>
      <c r="Y438" s="42">
        <f t="shared" si="56"/>
        <v>6.3517064221050079</v>
      </c>
      <c r="Z438" s="42">
        <f t="shared" si="56"/>
        <v>6.4668168969165789</v>
      </c>
      <c r="AA438" s="42">
        <f t="shared" si="36"/>
        <v>2.6871856109797396</v>
      </c>
      <c r="AB438" s="42">
        <f t="shared" si="37"/>
        <v>2.8476676977872106</v>
      </c>
      <c r="AC438" s="42">
        <f t="shared" si="39"/>
        <v>1.5522830353511725</v>
      </c>
    </row>
    <row r="439" spans="1:29" x14ac:dyDescent="0.25">
      <c r="A439" s="34" t="s">
        <v>983</v>
      </c>
      <c r="B439" s="34" t="s">
        <v>984</v>
      </c>
      <c r="C439" s="42">
        <f>C249+0.43</f>
        <v>6.9409211686394796</v>
      </c>
      <c r="D439" s="42">
        <f t="shared" si="19"/>
        <v>3.984529230461761</v>
      </c>
      <c r="E439" s="42">
        <f t="shared" si="63"/>
        <v>7.2819726901467172</v>
      </c>
      <c r="F439" s="42">
        <f t="shared" si="63"/>
        <v>8.2440081197197923</v>
      </c>
      <c r="G439" s="42">
        <f t="shared" si="21"/>
        <v>0.46680943071129005</v>
      </c>
      <c r="H439" s="42">
        <f t="shared" si="22"/>
        <v>8.3583630007437506</v>
      </c>
      <c r="I439" s="42">
        <f t="shared" si="23"/>
        <v>8.088363000743751</v>
      </c>
      <c r="J439" s="42">
        <f t="shared" si="59"/>
        <v>4.1889086671625009</v>
      </c>
      <c r="K439" s="42">
        <f t="shared" si="59"/>
        <v>6.6983630007437513</v>
      </c>
      <c r="L439" s="42">
        <f t="shared" si="59"/>
        <v>6.6983630007437513</v>
      </c>
      <c r="M439" s="42">
        <f t="shared" si="25"/>
        <v>0.87368179169765658</v>
      </c>
      <c r="N439" s="42">
        <f>N249</f>
        <v>0</v>
      </c>
      <c r="O439" s="42">
        <f t="shared" si="55"/>
        <v>2.3746098198491432</v>
      </c>
      <c r="P439" s="42">
        <f t="shared" si="55"/>
        <v>0.11430338337063506</v>
      </c>
      <c r="Q439" s="42">
        <f>Q249-0.43</f>
        <v>0.12747619310277086</v>
      </c>
      <c r="R439" s="42">
        <f t="shared" si="29"/>
        <v>1.9860775728281117</v>
      </c>
      <c r="S439" s="42">
        <f t="shared" si="30"/>
        <v>1.7328469789765966</v>
      </c>
      <c r="T439" s="42">
        <f t="shared" si="31"/>
        <v>8.2015221048949236</v>
      </c>
      <c r="U439" s="42">
        <f>U249-2.22</f>
        <v>5.3083630007437517</v>
      </c>
      <c r="V439" s="42">
        <f t="shared" ref="V439:W454" si="65">V249+0.83</f>
        <v>1.1436817916976565</v>
      </c>
      <c r="W439" s="42">
        <f t="shared" si="65"/>
        <v>0.83</v>
      </c>
      <c r="X439" s="42">
        <f t="shared" si="34"/>
        <v>2.1046098198491476</v>
      </c>
      <c r="Y439" s="42">
        <f t="shared" si="56"/>
        <v>1.504303383370635</v>
      </c>
      <c r="Z439" s="42">
        <f t="shared" si="56"/>
        <v>1.3874761931027708</v>
      </c>
      <c r="AA439" s="42">
        <f t="shared" si="36"/>
        <v>0.59607757282811169</v>
      </c>
      <c r="AB439" s="42">
        <f t="shared" si="37"/>
        <v>3.3928469789765971</v>
      </c>
      <c r="AC439" s="42">
        <f t="shared" si="39"/>
        <v>7.3715221048949235</v>
      </c>
    </row>
    <row r="440" spans="1:29" x14ac:dyDescent="0.25">
      <c r="A440" s="34" t="s">
        <v>985</v>
      </c>
      <c r="B440" s="34" t="s">
        <v>986</v>
      </c>
      <c r="C440" s="42">
        <f t="shared" si="18"/>
        <v>4.9370867062124644</v>
      </c>
      <c r="D440" s="42">
        <f t="shared" si="19"/>
        <v>2.5461929999616006</v>
      </c>
      <c r="E440" s="42">
        <f t="shared" si="63"/>
        <v>6.0612806418690379</v>
      </c>
      <c r="F440" s="42">
        <f t="shared" si="63"/>
        <v>4.0850664833557815</v>
      </c>
      <c r="G440" s="42">
        <f t="shared" si="21"/>
        <v>0.37991338195056951</v>
      </c>
      <c r="H440" s="42">
        <f t="shared" si="22"/>
        <v>6.1789392030183432</v>
      </c>
      <c r="I440" s="42">
        <f t="shared" si="23"/>
        <v>5.9089392030183436</v>
      </c>
      <c r="J440" s="42">
        <f t="shared" si="59"/>
        <v>0.95297973433944827</v>
      </c>
      <c r="K440" s="42">
        <f t="shared" si="59"/>
        <v>4.5189392030183431</v>
      </c>
      <c r="L440" s="42">
        <f t="shared" si="59"/>
        <v>4.5189392030183431</v>
      </c>
      <c r="M440" s="42">
        <f t="shared" si="25"/>
        <v>3.2344696015091707</v>
      </c>
      <c r="N440" s="42">
        <f t="shared" si="26"/>
        <v>3.6154346476118322</v>
      </c>
      <c r="O440" s="42">
        <f t="shared" ref="O440:P455" si="66">O250-0.56</f>
        <v>1.3740172738186127</v>
      </c>
      <c r="P440" s="42">
        <f t="shared" si="66"/>
        <v>4.1622065078737229</v>
      </c>
      <c r="Q440" s="42">
        <f t="shared" si="28"/>
        <v>3.3427779554670174</v>
      </c>
      <c r="R440" s="42">
        <f t="shared" si="29"/>
        <v>4.3137853361155365</v>
      </c>
      <c r="S440" s="42">
        <f t="shared" si="30"/>
        <v>2.2427948613084103</v>
      </c>
      <c r="T440" s="42">
        <f t="shared" si="31"/>
        <v>3.6159058349053868</v>
      </c>
      <c r="U440" s="42">
        <f t="shared" si="32"/>
        <v>4.7889392030183426</v>
      </c>
      <c r="V440" s="42">
        <f t="shared" si="65"/>
        <v>3.5044696015091708</v>
      </c>
      <c r="W440" s="42">
        <f t="shared" si="65"/>
        <v>5.2754346476118323</v>
      </c>
      <c r="X440" s="42">
        <f t="shared" si="34"/>
        <v>1.104017273818616</v>
      </c>
      <c r="Y440" s="42">
        <f t="shared" ref="Y440:Z455" si="67">Y250+0.83</f>
        <v>5.5522065078737235</v>
      </c>
      <c r="Z440" s="42">
        <f t="shared" si="67"/>
        <v>5.0027779554670175</v>
      </c>
      <c r="AA440" s="42">
        <f t="shared" si="36"/>
        <v>2.9237853361155359</v>
      </c>
      <c r="AB440" s="42">
        <f t="shared" ref="AB440:AB441" si="68">AB250</f>
        <v>3.0727948613084104</v>
      </c>
      <c r="AC440" s="42">
        <f t="shared" si="39"/>
        <v>2.7859058349053858</v>
      </c>
    </row>
    <row r="441" spans="1:29" x14ac:dyDescent="0.25">
      <c r="A441" s="34" t="s">
        <v>987</v>
      </c>
      <c r="B441" s="34" t="s">
        <v>988</v>
      </c>
      <c r="C441" s="42">
        <f t="shared" si="18"/>
        <v>7.5358167264794567</v>
      </c>
      <c r="D441" s="42">
        <f t="shared" si="19"/>
        <v>4.2767393330656169</v>
      </c>
      <c r="E441" s="42">
        <f t="shared" si="63"/>
        <v>7.8077551216634644</v>
      </c>
      <c r="F441" s="42">
        <f t="shared" si="63"/>
        <v>7.1218814621585649</v>
      </c>
      <c r="G441" s="42">
        <f t="shared" si="21"/>
        <v>0.22100139431138313</v>
      </c>
      <c r="H441" s="42">
        <f t="shared" si="22"/>
        <v>0.83</v>
      </c>
      <c r="I441" s="42">
        <f t="shared" si="23"/>
        <v>0.56000000000000005</v>
      </c>
      <c r="J441" s="42">
        <f t="shared" si="59"/>
        <v>4.0102033766468423</v>
      </c>
      <c r="K441" s="42">
        <f t="shared" si="59"/>
        <v>6.4303050649702636</v>
      </c>
      <c r="L441" s="42">
        <f t="shared" si="59"/>
        <v>6.4303050649702636</v>
      </c>
      <c r="M441" s="42">
        <f t="shared" si="25"/>
        <v>6.9127669318489797</v>
      </c>
      <c r="N441" s="42">
        <f t="shared" si="26"/>
        <v>1.8836450197912189</v>
      </c>
      <c r="O441" s="42">
        <f t="shared" si="66"/>
        <v>1.865101898423259</v>
      </c>
      <c r="P441" s="42">
        <f t="shared" si="66"/>
        <v>2.8574808985295022</v>
      </c>
      <c r="Q441" s="42">
        <f t="shared" si="28"/>
        <v>1.5658419785940669</v>
      </c>
      <c r="R441" s="42">
        <f t="shared" si="29"/>
        <v>2.9838099460339338</v>
      </c>
      <c r="S441" s="42">
        <f t="shared" si="30"/>
        <v>2.7229152445599163</v>
      </c>
      <c r="T441" s="42">
        <f t="shared" si="31"/>
        <v>1.5862817776010694</v>
      </c>
      <c r="U441" s="42">
        <f t="shared" si="32"/>
        <v>6.700305064970264</v>
      </c>
      <c r="V441" s="42">
        <f t="shared" si="65"/>
        <v>7.1827669318489793</v>
      </c>
      <c r="W441" s="42">
        <f t="shared" si="65"/>
        <v>3.5436450197912204</v>
      </c>
      <c r="X441" s="42">
        <f t="shared" si="34"/>
        <v>1.5951018984232608</v>
      </c>
      <c r="Y441" s="42">
        <f t="shared" si="67"/>
        <v>4.2474808985295018</v>
      </c>
      <c r="Z441" s="42">
        <f t="shared" si="67"/>
        <v>3.2258419785940671</v>
      </c>
      <c r="AA441" s="42">
        <f t="shared" si="36"/>
        <v>1.5938099460339337</v>
      </c>
      <c r="AB441" s="42">
        <f t="shared" si="68"/>
        <v>3.5529152445599155</v>
      </c>
      <c r="AC441" s="42">
        <f t="shared" si="39"/>
        <v>0.75628177760106918</v>
      </c>
    </row>
    <row r="442" spans="1:29" x14ac:dyDescent="0.25">
      <c r="A442" s="34" t="s">
        <v>989</v>
      </c>
      <c r="B442" s="34" t="s">
        <v>990</v>
      </c>
      <c r="C442" s="42">
        <f t="shared" si="18"/>
        <v>7.7847019884104345</v>
      </c>
      <c r="D442" s="42">
        <f t="shared" si="19"/>
        <v>5.7457495778896899</v>
      </c>
      <c r="E442" s="42">
        <f>E252-2</f>
        <v>4.7796576701742142</v>
      </c>
      <c r="F442" s="42">
        <f t="shared" si="63"/>
        <v>7.7847019884104345</v>
      </c>
      <c r="G442" s="42">
        <f t="shared" si="21"/>
        <v>0.16465472576845805</v>
      </c>
      <c r="H442" s="42">
        <f>H252</f>
        <v>6.9547019884104344</v>
      </c>
      <c r="I442" s="42">
        <f t="shared" si="23"/>
        <v>7.5147019884104349</v>
      </c>
      <c r="J442" s="42">
        <f>J252-0.22</f>
        <v>2.0982339961368117</v>
      </c>
      <c r="K442" s="42">
        <f t="shared" si="59"/>
        <v>6.1247019884104343</v>
      </c>
      <c r="L442" s="42">
        <f t="shared" si="59"/>
        <v>6.1247019884104343</v>
      </c>
      <c r="M442" s="42">
        <f t="shared" si="25"/>
        <v>2.0088962475855086</v>
      </c>
      <c r="N442" s="42">
        <f t="shared" si="26"/>
        <v>1.4601152549437777</v>
      </c>
      <c r="O442" s="42">
        <f t="shared" si="66"/>
        <v>2.1605721276977445</v>
      </c>
      <c r="P442" s="42">
        <f>P252</f>
        <v>0</v>
      </c>
      <c r="Q442" s="42">
        <f>Q252</f>
        <v>0</v>
      </c>
      <c r="R442" s="42">
        <f t="shared" si="29"/>
        <v>0.56000000000000005</v>
      </c>
      <c r="S442" s="42">
        <f t="shared" si="30"/>
        <v>5.0888953092854781</v>
      </c>
      <c r="T442" s="42">
        <f t="shared" si="31"/>
        <v>6.1909161160663748</v>
      </c>
      <c r="U442" s="42">
        <f t="shared" si="32"/>
        <v>6.3947019884104339</v>
      </c>
      <c r="V442" s="42">
        <f t="shared" si="65"/>
        <v>2.2788962475855081</v>
      </c>
      <c r="W442" s="42">
        <f t="shared" si="65"/>
        <v>3.1201152549437805</v>
      </c>
      <c r="X442" s="42">
        <f t="shared" si="34"/>
        <v>1.8905721276977432</v>
      </c>
      <c r="Y442" s="42">
        <f t="shared" si="67"/>
        <v>0.83</v>
      </c>
      <c r="Z442" s="42">
        <f t="shared" si="67"/>
        <v>0.83</v>
      </c>
      <c r="AA442" s="42">
        <f>AA252</f>
        <v>0</v>
      </c>
      <c r="AB442" s="42">
        <f t="shared" si="37"/>
        <v>6.7488953092854755</v>
      </c>
      <c r="AC442" s="42">
        <f t="shared" si="39"/>
        <v>5.3609161160663765</v>
      </c>
    </row>
    <row r="443" spans="1:29" x14ac:dyDescent="0.25">
      <c r="A443" s="34" t="s">
        <v>991</v>
      </c>
      <c r="B443" s="34" t="s">
        <v>992</v>
      </c>
      <c r="C443" s="42">
        <f t="shared" si="18"/>
        <v>5.5788864670326106</v>
      </c>
      <c r="D443" s="42">
        <f t="shared" si="19"/>
        <v>2.2307497467830508</v>
      </c>
      <c r="E443" s="42">
        <f t="shared" ref="E443:F450" si="69">E253+0.83</f>
        <v>5.2985150880194603</v>
      </c>
      <c r="F443" s="42">
        <f t="shared" si="69"/>
        <v>5.823717494285976</v>
      </c>
      <c r="G443" s="42">
        <f t="shared" si="21"/>
        <v>0.2045616436004371</v>
      </c>
      <c r="H443" s="42">
        <f t="shared" si="22"/>
        <v>6.5001930585496535</v>
      </c>
      <c r="I443" s="42">
        <f t="shared" si="23"/>
        <v>6.2301930585496539</v>
      </c>
      <c r="J443" s="42">
        <f t="shared" ref="J443:L449" si="70">J253-0.83</f>
        <v>2.9501287056997691</v>
      </c>
      <c r="K443" s="42">
        <f t="shared" si="70"/>
        <v>4.8401930585496533</v>
      </c>
      <c r="L443" s="42">
        <f t="shared" si="70"/>
        <v>4.8401930585496533</v>
      </c>
      <c r="M443" s="42">
        <f t="shared" si="25"/>
        <v>4.1038706615935334</v>
      </c>
      <c r="N443" s="42">
        <f t="shared" si="26"/>
        <v>1.126293022895835</v>
      </c>
      <c r="O443" s="42">
        <f t="shared" si="66"/>
        <v>2.5992191352387528</v>
      </c>
      <c r="P443" s="42">
        <f t="shared" si="66"/>
        <v>2.8178730938701291</v>
      </c>
      <c r="Q443" s="42">
        <f t="shared" si="28"/>
        <v>2.7884724336451878</v>
      </c>
      <c r="R443" s="42">
        <f t="shared" si="29"/>
        <v>3.5129314166244994</v>
      </c>
      <c r="S443" s="42">
        <f t="shared" si="30"/>
        <v>3.5131265980380331</v>
      </c>
      <c r="T443" s="42">
        <f t="shared" si="31"/>
        <v>3.0744514190092378</v>
      </c>
      <c r="U443" s="42">
        <f t="shared" si="32"/>
        <v>5.1101930585496529</v>
      </c>
      <c r="V443" s="42">
        <f t="shared" si="65"/>
        <v>4.373870661593533</v>
      </c>
      <c r="W443" s="42">
        <f t="shared" si="65"/>
        <v>2.7862930228958369</v>
      </c>
      <c r="X443" s="42">
        <f t="shared" si="34"/>
        <v>2.329219135238755</v>
      </c>
      <c r="Y443" s="42">
        <f t="shared" si="67"/>
        <v>4.2078730938701288</v>
      </c>
      <c r="Z443" s="42">
        <f t="shared" si="67"/>
        <v>4.448472433645188</v>
      </c>
      <c r="AA443" s="42">
        <f t="shared" si="36"/>
        <v>2.1229314166244992</v>
      </c>
      <c r="AB443" s="42">
        <f t="shared" ref="AB443:AB447" si="71">AB253</f>
        <v>4.3431265980380322</v>
      </c>
      <c r="AC443" s="42">
        <f t="shared" si="39"/>
        <v>2.2444514190092377</v>
      </c>
    </row>
    <row r="444" spans="1:29" x14ac:dyDescent="0.25">
      <c r="A444" s="34" t="s">
        <v>993</v>
      </c>
      <c r="B444" s="34" t="s">
        <v>994</v>
      </c>
      <c r="C444" s="42">
        <f t="shared" si="18"/>
        <v>4.7865176698891965</v>
      </c>
      <c r="D444" s="42">
        <f t="shared" si="19"/>
        <v>4.3077936534161054</v>
      </c>
      <c r="E444" s="42">
        <f t="shared" si="69"/>
        <v>6.1776371738072777</v>
      </c>
      <c r="F444" s="42">
        <f t="shared" si="69"/>
        <v>4.4905394269170067</v>
      </c>
      <c r="G444" s="42">
        <f t="shared" si="21"/>
        <v>1.124391162028612</v>
      </c>
      <c r="H444" s="42">
        <f t="shared" si="22"/>
        <v>6.7665176233296105</v>
      </c>
      <c r="I444" s="42">
        <f t="shared" si="23"/>
        <v>6.4965176233296109</v>
      </c>
      <c r="J444" s="42">
        <f t="shared" si="70"/>
        <v>5.1065176233296103</v>
      </c>
      <c r="K444" s="42">
        <f t="shared" si="70"/>
        <v>5.1065176233296103</v>
      </c>
      <c r="L444" s="42">
        <f t="shared" si="70"/>
        <v>5.1065176233296103</v>
      </c>
      <c r="M444" s="42">
        <f t="shared" si="25"/>
        <v>3.7756137126368721</v>
      </c>
      <c r="N444" s="42">
        <f t="shared" si="26"/>
        <v>2.1409257108666622</v>
      </c>
      <c r="O444" s="42">
        <f t="shared" si="66"/>
        <v>0.5152783298455097</v>
      </c>
      <c r="P444" s="42">
        <f t="shared" si="66"/>
        <v>2.0327586102162072</v>
      </c>
      <c r="Q444" s="42">
        <f t="shared" si="28"/>
        <v>2.4247665740841895</v>
      </c>
      <c r="R444" s="42">
        <f t="shared" si="29"/>
        <v>4.3963934995430201</v>
      </c>
      <c r="S444" s="42">
        <f t="shared" si="30"/>
        <v>2.3277221400689423</v>
      </c>
      <c r="T444" s="42">
        <f t="shared" si="31"/>
        <v>3.3035490097206717</v>
      </c>
      <c r="U444" s="42">
        <f t="shared" si="32"/>
        <v>5.3765176233296099</v>
      </c>
      <c r="V444" s="42">
        <f t="shared" si="65"/>
        <v>4.0456137126368716</v>
      </c>
      <c r="W444" s="42">
        <f t="shared" si="65"/>
        <v>3.800925710866661</v>
      </c>
      <c r="X444" s="42">
        <f t="shared" si="34"/>
        <v>0.24527832984551334</v>
      </c>
      <c r="Y444" s="42">
        <f t="shared" si="67"/>
        <v>3.4227586102162064</v>
      </c>
      <c r="Z444" s="42">
        <f t="shared" si="67"/>
        <v>4.0847665740841892</v>
      </c>
      <c r="AA444" s="42">
        <f t="shared" si="36"/>
        <v>3.0063934995430199</v>
      </c>
      <c r="AB444" s="42">
        <f t="shared" si="71"/>
        <v>3.1577221400689415</v>
      </c>
      <c r="AC444" s="42">
        <f t="shared" si="39"/>
        <v>2.4735490097206712</v>
      </c>
    </row>
    <row r="445" spans="1:29" x14ac:dyDescent="0.25">
      <c r="A445" s="34" t="s">
        <v>995</v>
      </c>
      <c r="B445" s="34" t="s">
        <v>996</v>
      </c>
      <c r="C445" s="42">
        <f t="shared" si="18"/>
        <v>4.9568618373952962</v>
      </c>
      <c r="D445" s="42">
        <f t="shared" si="19"/>
        <v>5.6541295630269079</v>
      </c>
      <c r="E445" s="42">
        <f t="shared" si="69"/>
        <v>7.4121847385684845</v>
      </c>
      <c r="F445" s="42">
        <f t="shared" si="69"/>
        <v>2.3401573072978565</v>
      </c>
      <c r="G445" s="42">
        <f t="shared" si="21"/>
        <v>1.6673844296726383</v>
      </c>
      <c r="H445" s="42">
        <f t="shared" si="22"/>
        <v>0.83</v>
      </c>
      <c r="I445" s="42">
        <f t="shared" si="23"/>
        <v>0.56000000000000005</v>
      </c>
      <c r="J445" s="42">
        <f t="shared" si="70"/>
        <v>6.0810747155122788</v>
      </c>
      <c r="K445" s="42">
        <f t="shared" si="70"/>
        <v>6.0810747155122788</v>
      </c>
      <c r="L445" s="42">
        <f t="shared" si="70"/>
        <v>6.0810747155122788</v>
      </c>
      <c r="M445" s="42">
        <f t="shared" si="25"/>
        <v>4.8794216971951752</v>
      </c>
      <c r="N445" s="42">
        <f t="shared" si="26"/>
        <v>0.53296576824343844</v>
      </c>
      <c r="O445" s="42">
        <f t="shared" si="66"/>
        <v>2.2196609048616902</v>
      </c>
      <c r="P445" s="42">
        <f t="shared" si="66"/>
        <v>3.0895636063650955</v>
      </c>
      <c r="Q445" s="42">
        <f t="shared" si="28"/>
        <v>2.9367312637011955</v>
      </c>
      <c r="R445" s="42">
        <f t="shared" si="29"/>
        <v>4.6912898270664289</v>
      </c>
      <c r="S445" s="42">
        <f t="shared" si="30"/>
        <v>2.9931477149642403</v>
      </c>
      <c r="T445" s="42">
        <f t="shared" si="31"/>
        <v>2.9897108485975865</v>
      </c>
      <c r="U445" s="42">
        <f t="shared" si="32"/>
        <v>6.3510747155122793</v>
      </c>
      <c r="V445" s="42">
        <f t="shared" si="65"/>
        <v>5.1494216971951747</v>
      </c>
      <c r="W445" s="42">
        <f t="shared" si="65"/>
        <v>2.1929657682434365</v>
      </c>
      <c r="X445" s="42">
        <f t="shared" si="34"/>
        <v>1.9496609048616906</v>
      </c>
      <c r="Y445" s="42">
        <f t="shared" si="67"/>
        <v>4.4795636063650957</v>
      </c>
      <c r="Z445" s="42">
        <f t="shared" si="67"/>
        <v>4.5967312637011952</v>
      </c>
      <c r="AA445" s="42">
        <f t="shared" si="36"/>
        <v>3.3012898270664293</v>
      </c>
      <c r="AB445" s="42">
        <f t="shared" si="71"/>
        <v>3.823147714964239</v>
      </c>
      <c r="AC445" s="42">
        <f t="shared" si="39"/>
        <v>2.159710848597586</v>
      </c>
    </row>
    <row r="446" spans="1:29" x14ac:dyDescent="0.25">
      <c r="A446" s="34" t="s">
        <v>997</v>
      </c>
      <c r="B446" s="34" t="s">
        <v>998</v>
      </c>
      <c r="C446" s="42">
        <f t="shared" si="18"/>
        <v>4.5588848702653415</v>
      </c>
      <c r="D446" s="42">
        <f t="shared" si="19"/>
        <v>1.8711843652701883</v>
      </c>
      <c r="E446" s="42">
        <f t="shared" si="69"/>
        <v>6.0044796346604628</v>
      </c>
      <c r="F446" s="42">
        <f t="shared" si="69"/>
        <v>4.0341113235528354</v>
      </c>
      <c r="G446" s="42">
        <f t="shared" si="21"/>
        <v>0.98457120077570159</v>
      </c>
      <c r="H446" s="42">
        <f t="shared" si="22"/>
        <v>0.83</v>
      </c>
      <c r="I446" s="42">
        <f t="shared" si="23"/>
        <v>0.56000000000000005</v>
      </c>
      <c r="J446" s="42">
        <f t="shared" si="70"/>
        <v>5.2346851047780536</v>
      </c>
      <c r="K446" s="42">
        <f t="shared" si="70"/>
        <v>5.2346851047780536</v>
      </c>
      <c r="L446" s="42">
        <f t="shared" si="70"/>
        <v>5.2346851047780536</v>
      </c>
      <c r="M446" s="42">
        <f t="shared" si="25"/>
        <v>3.3396473396899409</v>
      </c>
      <c r="N446" s="42">
        <f t="shared" si="26"/>
        <v>3.8125082742775396</v>
      </c>
      <c r="O446" s="42">
        <f t="shared" si="66"/>
        <v>2.0212502718683432</v>
      </c>
      <c r="P446" s="42">
        <f t="shared" si="66"/>
        <v>4.0071813412521511</v>
      </c>
      <c r="Q446" s="42">
        <f t="shared" si="28"/>
        <v>3.0745393835450621</v>
      </c>
      <c r="R446" s="42">
        <f t="shared" si="29"/>
        <v>5.5560181259625381</v>
      </c>
      <c r="S446" s="42">
        <f t="shared" si="30"/>
        <v>2.0087887724493023</v>
      </c>
      <c r="T446" s="42">
        <f t="shared" si="31"/>
        <v>4.4940805841367411</v>
      </c>
      <c r="U446" s="42">
        <f t="shared" si="32"/>
        <v>5.5046851047780532</v>
      </c>
      <c r="V446" s="42">
        <f t="shared" si="65"/>
        <v>3.6096473396899409</v>
      </c>
      <c r="W446" s="42">
        <f t="shared" si="65"/>
        <v>5.4725082742775415</v>
      </c>
      <c r="X446" s="42">
        <f t="shared" si="34"/>
        <v>1.7512502718683427</v>
      </c>
      <c r="Y446" s="42">
        <f t="shared" si="67"/>
        <v>5.3971813412521508</v>
      </c>
      <c r="Z446" s="42">
        <f t="shared" si="67"/>
        <v>4.7345393835450622</v>
      </c>
      <c r="AA446" s="42">
        <f t="shared" si="36"/>
        <v>4.1660181259625384</v>
      </c>
      <c r="AB446" s="42">
        <f t="shared" si="71"/>
        <v>2.8387887724493006</v>
      </c>
      <c r="AC446" s="42">
        <f t="shared" si="39"/>
        <v>3.664080584136741</v>
      </c>
    </row>
    <row r="447" spans="1:29" x14ac:dyDescent="0.25">
      <c r="A447" s="34" t="s">
        <v>999</v>
      </c>
      <c r="B447" s="34" t="s">
        <v>1000</v>
      </c>
      <c r="C447" s="42">
        <f t="shared" si="18"/>
        <v>4.4270873913632824</v>
      </c>
      <c r="D447" s="42">
        <f t="shared" si="19"/>
        <v>0.3461899211969538</v>
      </c>
      <c r="E447" s="42">
        <f t="shared" si="69"/>
        <v>2.2330110308375408</v>
      </c>
      <c r="F447" s="42">
        <f t="shared" si="69"/>
        <v>2.1566059062599776</v>
      </c>
      <c r="G447" s="42">
        <f t="shared" si="21"/>
        <v>4.3760435339487449</v>
      </c>
      <c r="H447" s="42">
        <f t="shared" si="22"/>
        <v>6.1838629167069348</v>
      </c>
      <c r="I447" s="42">
        <f t="shared" si="23"/>
        <v>5.9138629167069343</v>
      </c>
      <c r="J447" s="42">
        <f t="shared" si="70"/>
        <v>4.5238629167069346</v>
      </c>
      <c r="K447" s="42">
        <f t="shared" si="70"/>
        <v>4.5238629167069346</v>
      </c>
      <c r="L447" s="42">
        <f t="shared" si="70"/>
        <v>4.5238629167069346</v>
      </c>
      <c r="M447" s="42">
        <f t="shared" si="25"/>
        <v>1.4523104861178231</v>
      </c>
      <c r="N447" s="42">
        <f t="shared" si="26"/>
        <v>3.1625482667266458</v>
      </c>
      <c r="O447" s="42">
        <f t="shared" si="66"/>
        <v>1.3831720090251751</v>
      </c>
      <c r="P447" s="42">
        <f t="shared" si="66"/>
        <v>3.3791566149441636</v>
      </c>
      <c r="Q447" s="42">
        <f t="shared" si="28"/>
        <v>3.8928255575671837</v>
      </c>
      <c r="R447" s="42">
        <f t="shared" si="29"/>
        <v>5.8687432139038123</v>
      </c>
      <c r="S447" s="42">
        <f t="shared" si="30"/>
        <v>2.1317114007314961</v>
      </c>
      <c r="T447" s="42">
        <f t="shared" si="31"/>
        <v>5.0684748090596559</v>
      </c>
      <c r="U447" s="42">
        <f t="shared" si="32"/>
        <v>4.7938629167069351</v>
      </c>
      <c r="V447" s="42">
        <f t="shared" si="65"/>
        <v>1.7223104861178231</v>
      </c>
      <c r="W447" s="42">
        <f t="shared" si="65"/>
        <v>4.8225482667266464</v>
      </c>
      <c r="X447" s="42">
        <f t="shared" si="34"/>
        <v>1.113172009025174</v>
      </c>
      <c r="Y447" s="42">
        <f t="shared" si="67"/>
        <v>4.7691566149441638</v>
      </c>
      <c r="Z447" s="42">
        <f t="shared" si="67"/>
        <v>5.5528255575671839</v>
      </c>
      <c r="AA447" s="42">
        <f t="shared" si="36"/>
        <v>4.4787432139038117</v>
      </c>
      <c r="AB447" s="42">
        <f t="shared" si="71"/>
        <v>2.9617114007314949</v>
      </c>
      <c r="AC447" s="42">
        <f t="shared" si="39"/>
        <v>4.2384748090596558</v>
      </c>
    </row>
    <row r="448" spans="1:29" x14ac:dyDescent="0.25">
      <c r="A448" s="34" t="s">
        <v>1001</v>
      </c>
      <c r="B448" s="34" t="s">
        <v>1002</v>
      </c>
      <c r="C448" s="42">
        <f t="shared" si="18"/>
        <v>5.9150033697354871</v>
      </c>
      <c r="D448" s="42">
        <f t="shared" si="19"/>
        <v>3.4847577147449593</v>
      </c>
      <c r="E448" s="42">
        <f t="shared" si="69"/>
        <v>6.4416569192965323</v>
      </c>
      <c r="F448" s="42">
        <f t="shared" si="69"/>
        <v>4.6887437934276841</v>
      </c>
      <c r="G448" s="42">
        <f t="shared" si="21"/>
        <v>0.281303756253869</v>
      </c>
      <c r="H448" s="42">
        <f t="shared" si="22"/>
        <v>6.7708674237425015</v>
      </c>
      <c r="I448" s="42">
        <f t="shared" si="23"/>
        <v>6.5008674237425019</v>
      </c>
      <c r="J448" s="42">
        <f t="shared" si="70"/>
        <v>5.1108674237425014</v>
      </c>
      <c r="K448" s="42">
        <f t="shared" si="70"/>
        <v>5.1108674237425014</v>
      </c>
      <c r="L448" s="42">
        <f t="shared" si="70"/>
        <v>5.1108674237425014</v>
      </c>
      <c r="M448" s="42">
        <f t="shared" si="25"/>
        <v>4.2730421398390632</v>
      </c>
      <c r="N448" s="42">
        <f t="shared" si="26"/>
        <v>1.6680466795251512</v>
      </c>
      <c r="O448" s="42">
        <f t="shared" si="66"/>
        <v>0.90066781699453524</v>
      </c>
      <c r="P448" s="42">
        <f t="shared" si="66"/>
        <v>3.0249369110934317</v>
      </c>
      <c r="Q448" s="42">
        <f t="shared" si="28"/>
        <v>2.7422046805009486</v>
      </c>
      <c r="R448" s="42">
        <f t="shared" si="29"/>
        <v>4.4538227014071712</v>
      </c>
      <c r="S448" s="42">
        <f t="shared" si="30"/>
        <v>1.1924229527634052</v>
      </c>
      <c r="T448" s="42">
        <f t="shared" si="31"/>
        <v>2.686521069919531</v>
      </c>
      <c r="U448" s="42">
        <f t="shared" si="32"/>
        <v>5.3808674237425009</v>
      </c>
      <c r="V448" s="42">
        <f t="shared" si="65"/>
        <v>4.5430421398390628</v>
      </c>
      <c r="W448" s="42">
        <f t="shared" si="65"/>
        <v>3.3280466795251504</v>
      </c>
      <c r="X448" s="42">
        <f t="shared" si="34"/>
        <v>0.63066781699453822</v>
      </c>
      <c r="Y448" s="42">
        <f t="shared" si="67"/>
        <v>4.4149369110934318</v>
      </c>
      <c r="Z448" s="42">
        <f t="shared" ref="Z448" si="72">Z258</f>
        <v>3.5722046805009486</v>
      </c>
      <c r="AA448" s="42">
        <f t="shared" si="36"/>
        <v>3.0638227014071715</v>
      </c>
      <c r="AB448" s="42">
        <f t="shared" si="37"/>
        <v>2.8524229527634057</v>
      </c>
      <c r="AC448" s="42">
        <f t="shared" si="39"/>
        <v>1.8565210699195307</v>
      </c>
    </row>
    <row r="449" spans="1:29" x14ac:dyDescent="0.25">
      <c r="A449" s="34" t="s">
        <v>1003</v>
      </c>
      <c r="B449" s="34" t="s">
        <v>1004</v>
      </c>
      <c r="C449" s="42">
        <f t="shared" ref="C449:C512" si="73">C259+0.83</f>
        <v>6.6177721405221019</v>
      </c>
      <c r="D449" s="42">
        <f t="shared" ref="D449:D512" si="74">D259-0.83</f>
        <v>3.9919364881448161</v>
      </c>
      <c r="E449" s="42">
        <f t="shared" si="69"/>
        <v>6.834718217382691</v>
      </c>
      <c r="F449" s="42">
        <f t="shared" si="69"/>
        <v>7.2260542925828242</v>
      </c>
      <c r="G449" s="42">
        <f t="shared" ref="G449:G512" si="75">G259</f>
        <v>3.7914133273857814E-2</v>
      </c>
      <c r="H449" s="42">
        <f t="shared" ref="H449:H512" si="76">H259+0.83</f>
        <v>7.5559672427826046</v>
      </c>
      <c r="I449" s="42">
        <f t="shared" ref="I449:I512" si="77">I259+0.56</f>
        <v>0.56000000000000005</v>
      </c>
      <c r="J449" s="42">
        <f>J259</f>
        <v>0</v>
      </c>
      <c r="K449" s="42">
        <f t="shared" si="70"/>
        <v>5.8959672427826044</v>
      </c>
      <c r="L449" s="42">
        <f t="shared" si="70"/>
        <v>5.8959672427826044</v>
      </c>
      <c r="M449" s="42">
        <f t="shared" ref="M449:M512" si="78">M259+0.56</f>
        <v>5.884724067202896</v>
      </c>
      <c r="N449" s="42">
        <f t="shared" ref="N449:N512" si="79">N259-0.83</f>
        <v>3.3125431670507419</v>
      </c>
      <c r="O449" s="42">
        <f t="shared" si="66"/>
        <v>0.88061695076128355</v>
      </c>
      <c r="P449" s="42">
        <f t="shared" si="66"/>
        <v>3.3831221841397681</v>
      </c>
      <c r="Q449" s="42">
        <f t="shared" ref="Q449:Q512" si="80">Q259-0.83</f>
        <v>3.1033586931519288</v>
      </c>
      <c r="R449" s="42">
        <f>R259-1.1</f>
        <v>1.4455872958702214</v>
      </c>
      <c r="S449" s="42">
        <f t="shared" ref="S449:S512" si="81">S259-0.83</f>
        <v>1.6027966622830703</v>
      </c>
      <c r="T449" s="42">
        <f t="shared" ref="T449:T512" si="82">T259+0.83</f>
        <v>2.0911188580217379</v>
      </c>
      <c r="U449" s="42">
        <f t="shared" ref="U449:U512" si="83">U259-0.56</f>
        <v>6.1659672427826049</v>
      </c>
      <c r="V449" s="42">
        <f t="shared" si="65"/>
        <v>6.1547240672028956</v>
      </c>
      <c r="W449" s="42">
        <f t="shared" si="65"/>
        <v>4.9725431670507438</v>
      </c>
      <c r="X449" s="42">
        <f t="shared" ref="X449:X512" si="84">X259-0.83</f>
        <v>0.61061695076128808</v>
      </c>
      <c r="Y449" s="42">
        <f t="shared" si="67"/>
        <v>4.7731221841397673</v>
      </c>
      <c r="Z449" s="42">
        <f t="shared" si="67"/>
        <v>4.7633586931519289</v>
      </c>
      <c r="AA449" s="42">
        <f t="shared" ref="AA449:AA512" si="85">AA259-0.83</f>
        <v>1.7155872958702214</v>
      </c>
      <c r="AB449" s="42">
        <f t="shared" ref="AB449:AB512" si="86">AB259+0.83</f>
        <v>3.26279666228307</v>
      </c>
      <c r="AC449" s="42">
        <f t="shared" si="39"/>
        <v>1.2611188580217376</v>
      </c>
    </row>
    <row r="450" spans="1:29" x14ac:dyDescent="0.25">
      <c r="A450" s="34" t="s">
        <v>1005</v>
      </c>
      <c r="B450" s="34" t="s">
        <v>1006</v>
      </c>
      <c r="C450" s="42">
        <f>C260+0.96</f>
        <v>6.2070125611447278</v>
      </c>
      <c r="D450" s="42">
        <f t="shared" si="74"/>
        <v>2.2832129184974868</v>
      </c>
      <c r="E450" s="42">
        <f>E260-0.83</f>
        <v>3.6096194162875959</v>
      </c>
      <c r="F450" s="42">
        <f t="shared" si="69"/>
        <v>5.8844633745186341</v>
      </c>
      <c r="G450" s="42">
        <f t="shared" si="75"/>
        <v>1.095267480433064</v>
      </c>
      <c r="H450" s="42">
        <f t="shared" si="76"/>
        <v>6.9018890946507838</v>
      </c>
      <c r="I450" s="42">
        <f t="shared" si="77"/>
        <v>6.6318890946507842</v>
      </c>
      <c r="J450" s="42">
        <f t="shared" ref="J450:L465" si="87">J260-0.83</f>
        <v>5.2418890946507837</v>
      </c>
      <c r="K450" s="42">
        <f t="shared" si="87"/>
        <v>5.2418890946507837</v>
      </c>
      <c r="L450" s="42">
        <f t="shared" si="87"/>
        <v>5.2418890946507837</v>
      </c>
      <c r="M450" s="42">
        <f t="shared" si="78"/>
        <v>5.3669121999318712</v>
      </c>
      <c r="N450" s="42">
        <f t="shared" si="79"/>
        <v>2.9178776352426667</v>
      </c>
      <c r="O450" s="42">
        <f t="shared" si="66"/>
        <v>2.3128566170971694</v>
      </c>
      <c r="P450" s="42">
        <f t="shared" si="66"/>
        <v>2.3046566463330103</v>
      </c>
      <c r="Q450" s="42">
        <f t="shared" si="80"/>
        <v>2.4980038853461859</v>
      </c>
      <c r="R450" s="42">
        <f t="shared" ref="R450:R513" si="88">R260+0.56</f>
        <v>3.8523803920621282</v>
      </c>
      <c r="S450" s="42">
        <f>S260-0.13</f>
        <v>0.12837825934684211</v>
      </c>
      <c r="T450" s="42">
        <f t="shared" si="82"/>
        <v>1.9684792052470215</v>
      </c>
      <c r="U450" s="42">
        <f t="shared" si="83"/>
        <v>5.5118890946507832</v>
      </c>
      <c r="V450" s="42">
        <f t="shared" si="65"/>
        <v>5.6369121999318708</v>
      </c>
      <c r="W450" s="42">
        <f t="shared" si="65"/>
        <v>4.5778776352426673</v>
      </c>
      <c r="X450" s="42">
        <f t="shared" si="84"/>
        <v>2.0428566170971707</v>
      </c>
      <c r="Y450" s="42">
        <f t="shared" si="67"/>
        <v>3.6946566463330104</v>
      </c>
      <c r="Z450" s="42">
        <f t="shared" si="67"/>
        <v>4.1580038853461856</v>
      </c>
      <c r="AA450" s="42">
        <f t="shared" si="85"/>
        <v>2.4623803920621281</v>
      </c>
      <c r="AB450" s="42">
        <f t="shared" si="86"/>
        <v>1.0883782593468421</v>
      </c>
      <c r="AC450" s="42">
        <f t="shared" ref="AC450:AC513" si="89">AC260</f>
        <v>1.1384792052470212</v>
      </c>
    </row>
    <row r="451" spans="1:29" x14ac:dyDescent="0.25">
      <c r="A451" s="34" t="s">
        <v>1007</v>
      </c>
      <c r="B451" s="34" t="s">
        <v>1008</v>
      </c>
      <c r="C451" s="42">
        <f t="shared" si="73"/>
        <v>5.887734974587616</v>
      </c>
      <c r="D451" s="42">
        <f t="shared" si="74"/>
        <v>1.9764546464545663</v>
      </c>
      <c r="E451" s="42">
        <f t="shared" ref="E451:F452" si="90">E261+0.83</f>
        <v>5.3502149503980032</v>
      </c>
      <c r="F451" s="42">
        <f t="shared" si="90"/>
        <v>5.8453748927670199</v>
      </c>
      <c r="G451" s="42">
        <f t="shared" si="75"/>
        <v>0.1056474586843677</v>
      </c>
      <c r="H451" s="42">
        <f t="shared" si="76"/>
        <v>0.83</v>
      </c>
      <c r="I451" s="42">
        <f t="shared" si="77"/>
        <v>6.4168309908144057</v>
      </c>
      <c r="J451" s="42">
        <f t="shared" si="87"/>
        <v>5.026830990814406</v>
      </c>
      <c r="K451" s="42">
        <f t="shared" si="87"/>
        <v>5.026830990814406</v>
      </c>
      <c r="L451" s="42">
        <f t="shared" si="87"/>
        <v>5.026830990814406</v>
      </c>
      <c r="M451" s="42">
        <f t="shared" si="78"/>
        <v>4.2205193692590033</v>
      </c>
      <c r="N451" s="42">
        <f t="shared" si="79"/>
        <v>4.0322747848270559</v>
      </c>
      <c r="O451" s="42">
        <f t="shared" si="66"/>
        <v>0.52908014292003736</v>
      </c>
      <c r="P451" s="42">
        <f t="shared" si="66"/>
        <v>3.3942127782659832</v>
      </c>
      <c r="Q451" s="42">
        <f t="shared" si="80"/>
        <v>4.1310246662694698</v>
      </c>
      <c r="R451" s="42">
        <f t="shared" si="88"/>
        <v>4.0689383909725088</v>
      </c>
      <c r="S451" s="42">
        <f t="shared" si="81"/>
        <v>1.7868819320660112</v>
      </c>
      <c r="T451" s="42">
        <f t="shared" si="82"/>
        <v>2.7822769969381347</v>
      </c>
      <c r="U451" s="42">
        <f t="shared" si="83"/>
        <v>5.2968309908144064</v>
      </c>
      <c r="V451" s="42">
        <f t="shared" si="65"/>
        <v>4.4905193692590037</v>
      </c>
      <c r="W451" s="42">
        <f t="shared" si="65"/>
        <v>5.6922747848270552</v>
      </c>
      <c r="X451" s="42">
        <f t="shared" si="84"/>
        <v>0.25908014292003567</v>
      </c>
      <c r="Y451" s="42">
        <f t="shared" si="67"/>
        <v>4.7842127782659833</v>
      </c>
      <c r="Z451" s="42">
        <f t="shared" ref="Z451" si="91">Z261</f>
        <v>4.9610246662694699</v>
      </c>
      <c r="AA451" s="42">
        <f t="shared" si="85"/>
        <v>2.6789383909725082</v>
      </c>
      <c r="AB451" s="42">
        <f t="shared" si="86"/>
        <v>3.4468819320660105</v>
      </c>
      <c r="AC451" s="42">
        <f t="shared" si="89"/>
        <v>1.9522769969381351</v>
      </c>
    </row>
    <row r="452" spans="1:29" x14ac:dyDescent="0.25">
      <c r="A452" s="34" t="s">
        <v>1009</v>
      </c>
      <c r="B452" s="34" t="s">
        <v>1010</v>
      </c>
      <c r="C452" s="42">
        <f t="shared" si="73"/>
        <v>5.4053954998708109</v>
      </c>
      <c r="D452" s="42">
        <f t="shared" si="74"/>
        <v>3.2703732570938744</v>
      </c>
      <c r="E452" s="42">
        <f>E262-0.2</f>
        <v>5.6028228163144487</v>
      </c>
      <c r="F452" s="42">
        <f t="shared" si="90"/>
        <v>5.6269001657573154</v>
      </c>
      <c r="G452" s="42">
        <f t="shared" si="75"/>
        <v>0.56510417202659002</v>
      </c>
      <c r="H452" s="42">
        <f t="shared" si="76"/>
        <v>6.8691253082841106</v>
      </c>
      <c r="I452" s="42">
        <f t="shared" si="77"/>
        <v>6.5991253082841101</v>
      </c>
      <c r="J452" s="42">
        <f t="shared" si="87"/>
        <v>5.2091253082841105</v>
      </c>
      <c r="K452" s="42">
        <f t="shared" si="87"/>
        <v>5.2091253082841105</v>
      </c>
      <c r="L452" s="42">
        <f t="shared" si="87"/>
        <v>5.2091253082841105</v>
      </c>
      <c r="M452" s="42">
        <f t="shared" si="78"/>
        <v>5.3409742023915872</v>
      </c>
      <c r="N452" s="42">
        <f t="shared" si="79"/>
        <v>3.0414428638461057</v>
      </c>
      <c r="O452" s="42">
        <f t="shared" si="66"/>
        <v>3.2539655011684077</v>
      </c>
      <c r="P452" s="42">
        <f t="shared" si="66"/>
        <v>2.4534344658303073</v>
      </c>
      <c r="Q452" s="42">
        <f t="shared" si="80"/>
        <v>1.1706738490984869</v>
      </c>
      <c r="R452" s="42">
        <f t="shared" si="88"/>
        <v>3.2643621855522418</v>
      </c>
      <c r="S452" s="42">
        <f>S262-0.63</f>
        <v>0.14095216701499236</v>
      </c>
      <c r="T452" s="42">
        <f t="shared" si="82"/>
        <v>1.8365208847140186</v>
      </c>
      <c r="U452" s="42">
        <f t="shared" si="83"/>
        <v>5.4791253082841109</v>
      </c>
      <c r="V452" s="42">
        <f t="shared" si="65"/>
        <v>5.6109742023915876</v>
      </c>
      <c r="W452" s="42">
        <f t="shared" si="65"/>
        <v>4.7014428638461023</v>
      </c>
      <c r="X452" s="42">
        <f t="shared" si="84"/>
        <v>2.9839655011684099</v>
      </c>
      <c r="Y452" s="42">
        <f t="shared" si="67"/>
        <v>3.843434465830307</v>
      </c>
      <c r="Z452" s="42">
        <f t="shared" si="67"/>
        <v>2.8306738490984871</v>
      </c>
      <c r="AA452" s="42">
        <f t="shared" si="85"/>
        <v>1.8743621855522417</v>
      </c>
      <c r="AB452" s="42">
        <f t="shared" si="86"/>
        <v>1.6009521670149922</v>
      </c>
      <c r="AC452" s="42">
        <f t="shared" si="89"/>
        <v>1.0065208847140183</v>
      </c>
    </row>
    <row r="453" spans="1:29" x14ac:dyDescent="0.25">
      <c r="A453" s="34" t="s">
        <v>1011</v>
      </c>
      <c r="B453" s="34" t="s">
        <v>1012</v>
      </c>
      <c r="C453" s="42">
        <f t="shared" si="73"/>
        <v>6.0496830502342256</v>
      </c>
      <c r="D453" s="42">
        <f t="shared" si="74"/>
        <v>4.062688092988342</v>
      </c>
      <c r="E453" s="42">
        <f t="shared" ref="E453:F455" si="92">E263+0.83</f>
        <v>7.705342025228969</v>
      </c>
      <c r="F453" s="42">
        <f t="shared" si="92"/>
        <v>4.2771709308286425</v>
      </c>
      <c r="G453" s="42">
        <f t="shared" si="75"/>
        <v>1.8481979991467683</v>
      </c>
      <c r="H453" s="42">
        <f t="shared" si="76"/>
        <v>0.83</v>
      </c>
      <c r="I453" s="42">
        <f t="shared" si="77"/>
        <v>0.56000000000000005</v>
      </c>
      <c r="J453" s="42">
        <f t="shared" si="87"/>
        <v>1.5667129024023136</v>
      </c>
      <c r="K453" s="42">
        <f>K263</f>
        <v>0</v>
      </c>
      <c r="L453" s="42">
        <f t="shared" si="87"/>
        <v>6.3601387072069393</v>
      </c>
      <c r="M453" s="42">
        <f t="shared" si="78"/>
        <v>5.0538366920043369</v>
      </c>
      <c r="N453" s="42">
        <f t="shared" si="79"/>
        <v>3.9731160186957402</v>
      </c>
      <c r="O453" s="42">
        <f t="shared" si="66"/>
        <v>0.96022905173038775</v>
      </c>
      <c r="P453" s="42">
        <f t="shared" si="66"/>
        <v>4.0424281184949304</v>
      </c>
      <c r="Q453" s="42">
        <f t="shared" si="80"/>
        <v>3.9270004187373964</v>
      </c>
      <c r="R453" s="42">
        <f t="shared" si="88"/>
        <v>4.9476234286844125</v>
      </c>
      <c r="S453" s="42">
        <f t="shared" si="81"/>
        <v>2.2296334924284844</v>
      </c>
      <c r="T453" s="42">
        <f t="shared" si="82"/>
        <v>3.6760965716027467</v>
      </c>
      <c r="U453" s="42">
        <f t="shared" si="83"/>
        <v>6.6301387072069389</v>
      </c>
      <c r="V453" s="42">
        <f t="shared" si="65"/>
        <v>5.3238366920043374</v>
      </c>
      <c r="W453" s="42">
        <f t="shared" si="65"/>
        <v>5.6331160186957403</v>
      </c>
      <c r="X453" s="42">
        <f t="shared" si="84"/>
        <v>0.69022905173038984</v>
      </c>
      <c r="Y453" s="42">
        <f t="shared" si="67"/>
        <v>5.4324281184949301</v>
      </c>
      <c r="Z453" s="42">
        <f t="shared" si="67"/>
        <v>5.5870004187373965</v>
      </c>
      <c r="AA453" s="42">
        <f t="shared" si="85"/>
        <v>3.5576234286844119</v>
      </c>
      <c r="AB453" s="42">
        <f>AB263-0.83</f>
        <v>2.2296334924284831</v>
      </c>
      <c r="AC453" s="42">
        <f t="shared" si="89"/>
        <v>2.8460965716027466</v>
      </c>
    </row>
    <row r="454" spans="1:29" x14ac:dyDescent="0.25">
      <c r="A454" s="34" t="s">
        <v>1013</v>
      </c>
      <c r="B454" s="34" t="s">
        <v>1014</v>
      </c>
      <c r="C454" s="42">
        <f t="shared" si="73"/>
        <v>7.6182426654206878</v>
      </c>
      <c r="D454" s="42">
        <f t="shared" si="74"/>
        <v>3.9577267305633548</v>
      </c>
      <c r="E454" s="42">
        <f>E264-0.53</f>
        <v>5.9053240357020123</v>
      </c>
      <c r="F454" s="42">
        <f t="shared" si="92"/>
        <v>7.6591284806030568</v>
      </c>
      <c r="G454" s="42">
        <f t="shared" si="75"/>
        <v>0.32406595281765527</v>
      </c>
      <c r="H454" s="42">
        <f>H264+1.16</f>
        <v>1.1599999999999999</v>
      </c>
      <c r="I454" s="42">
        <f t="shared" si="77"/>
        <v>7.7461625037314867</v>
      </c>
      <c r="J454" s="42">
        <f t="shared" si="87"/>
        <v>3.9607750024876589</v>
      </c>
      <c r="K454" s="42">
        <f t="shared" si="87"/>
        <v>6.3561625037314871</v>
      </c>
      <c r="L454" s="42">
        <f t="shared" si="87"/>
        <v>6.3561625037314871</v>
      </c>
      <c r="M454" s="42">
        <f t="shared" si="78"/>
        <v>7.7461625037314867</v>
      </c>
      <c r="N454" s="42">
        <f t="shared" si="79"/>
        <v>1.4136581042647758</v>
      </c>
      <c r="O454" s="42">
        <f t="shared" si="66"/>
        <v>3.0578269905149589</v>
      </c>
      <c r="P454" s="42">
        <f t="shared" si="66"/>
        <v>0.55423924087082765</v>
      </c>
      <c r="Q454" s="42">
        <f>Q264-0.63</f>
        <v>2.2970626854825538E-2</v>
      </c>
      <c r="R454" s="42">
        <f t="shared" si="88"/>
        <v>1.9611709306260592</v>
      </c>
      <c r="S454" s="42">
        <f t="shared" si="81"/>
        <v>3.6040151618768768</v>
      </c>
      <c r="T454" s="42">
        <f t="shared" si="82"/>
        <v>0.83</v>
      </c>
      <c r="U454" s="42">
        <f t="shared" si="83"/>
        <v>6.6261625037314875</v>
      </c>
      <c r="V454" s="42">
        <f t="shared" si="65"/>
        <v>8.0161625037314863</v>
      </c>
      <c r="W454" s="42">
        <f t="shared" si="65"/>
        <v>3.0736581042647773</v>
      </c>
      <c r="X454" s="42">
        <f t="shared" si="84"/>
        <v>2.7878269905149589</v>
      </c>
      <c r="Y454" s="42">
        <f t="shared" si="67"/>
        <v>1.9442392408708273</v>
      </c>
      <c r="Z454" s="42">
        <f t="shared" si="67"/>
        <v>1.4829706268548255</v>
      </c>
      <c r="AA454" s="42">
        <f t="shared" si="85"/>
        <v>0.57117093062605917</v>
      </c>
      <c r="AB454" s="42">
        <f t="shared" si="86"/>
        <v>5.2640151618768751</v>
      </c>
      <c r="AC454" s="42">
        <f t="shared" si="89"/>
        <v>0</v>
      </c>
    </row>
    <row r="455" spans="1:29" x14ac:dyDescent="0.25">
      <c r="A455" s="34" t="s">
        <v>1015</v>
      </c>
      <c r="B455" s="34" t="s">
        <v>1016</v>
      </c>
      <c r="C455" s="42">
        <f t="shared" si="73"/>
        <v>1.0886084988258036</v>
      </c>
      <c r="D455" s="42">
        <f t="shared" si="74"/>
        <v>2.6198714972148287</v>
      </c>
      <c r="E455" s="42">
        <f>E265-0.7</f>
        <v>4.3114200151232334</v>
      </c>
      <c r="F455" s="42">
        <f t="shared" si="92"/>
        <v>3.8015700242968178</v>
      </c>
      <c r="G455" s="42">
        <f t="shared" si="75"/>
        <v>1.0690556391031096</v>
      </c>
      <c r="H455" s="42">
        <f t="shared" si="76"/>
        <v>6.9874828044445554</v>
      </c>
      <c r="I455" s="42">
        <f t="shared" si="77"/>
        <v>6.7174828044445558</v>
      </c>
      <c r="J455" s="42">
        <f t="shared" si="87"/>
        <v>1.2224942681481856</v>
      </c>
      <c r="K455" s="42">
        <f t="shared" si="87"/>
        <v>5.3274828044445552</v>
      </c>
      <c r="L455" s="42">
        <f t="shared" si="87"/>
        <v>5.3274828044445552</v>
      </c>
      <c r="M455" s="42">
        <f t="shared" si="78"/>
        <v>3.3821796187037538</v>
      </c>
      <c r="N455" s="42">
        <f t="shared" si="79"/>
        <v>3.3966997866986928</v>
      </c>
      <c r="O455" s="42">
        <f t="shared" si="66"/>
        <v>0.35174848688400073</v>
      </c>
      <c r="P455" s="42">
        <f t="shared" si="66"/>
        <v>4.551102287277411</v>
      </c>
      <c r="Q455" s="42">
        <f t="shared" si="80"/>
        <v>4.6266149153048675</v>
      </c>
      <c r="R455" s="42">
        <f t="shared" si="88"/>
        <v>5.5003745389423955</v>
      </c>
      <c r="S455" s="42">
        <f>S265-0.13</f>
        <v>0.39404108973996199</v>
      </c>
      <c r="T455" s="42">
        <f t="shared" si="82"/>
        <v>4.037022293981539</v>
      </c>
      <c r="U455" s="42">
        <f t="shared" si="83"/>
        <v>5.5974828044445548</v>
      </c>
      <c r="V455" s="42">
        <f t="shared" ref="V455:W458" si="93">V265+0.83</f>
        <v>3.6521796187037538</v>
      </c>
      <c r="W455" s="42">
        <f t="shared" si="93"/>
        <v>5.0566997866986929</v>
      </c>
      <c r="X455" s="42">
        <f t="shared" si="84"/>
        <v>8.1748486884004379E-2</v>
      </c>
      <c r="Y455" s="42">
        <f t="shared" si="67"/>
        <v>5.9411022872774106</v>
      </c>
      <c r="Z455" s="42">
        <f t="shared" si="67"/>
        <v>6.2866149153048676</v>
      </c>
      <c r="AA455" s="42">
        <f t="shared" si="85"/>
        <v>4.1103745389423949</v>
      </c>
      <c r="AB455" s="42">
        <f t="shared" si="86"/>
        <v>1.3540410897399613</v>
      </c>
      <c r="AC455" s="42">
        <f t="shared" si="89"/>
        <v>3.207022293981538</v>
      </c>
    </row>
    <row r="456" spans="1:29" x14ac:dyDescent="0.25">
      <c r="A456" s="34" t="s">
        <v>1017</v>
      </c>
      <c r="B456" s="34" t="s">
        <v>1018</v>
      </c>
      <c r="C456" s="42">
        <f t="shared" si="73"/>
        <v>5.3242531501910992</v>
      </c>
      <c r="D456" s="42">
        <f t="shared" si="74"/>
        <v>3.218877637877644</v>
      </c>
      <c r="E456" s="42">
        <f t="shared" ref="E456:F457" si="94">E266+0.83</f>
        <v>5.7421461658208282</v>
      </c>
      <c r="F456" s="42">
        <f t="shared" si="94"/>
        <v>5.6977193222483224</v>
      </c>
      <c r="G456" s="42">
        <f t="shared" si="75"/>
        <v>0.42179662539451745</v>
      </c>
      <c r="H456" s="42">
        <f t="shared" si="76"/>
        <v>6.4986910109838609</v>
      </c>
      <c r="I456" s="42">
        <f t="shared" si="77"/>
        <v>6.2286910109838605</v>
      </c>
      <c r="J456" s="42">
        <f t="shared" si="87"/>
        <v>2.9491273406559073</v>
      </c>
      <c r="K456" s="42">
        <f t="shared" si="87"/>
        <v>4.8386910109838608</v>
      </c>
      <c r="L456" s="42">
        <f t="shared" si="87"/>
        <v>4.8386910109838608</v>
      </c>
      <c r="M456" s="42">
        <f>M266-1.66</f>
        <v>2.8277137170288897</v>
      </c>
      <c r="N456" s="42">
        <f t="shared" si="79"/>
        <v>3.3438475143767086</v>
      </c>
      <c r="O456" s="42">
        <f>O266</f>
        <v>0.13273794378337087</v>
      </c>
      <c r="P456" s="42">
        <f t="shared" ref="P456" si="95">P266-0.56</f>
        <v>3.5440678662934171</v>
      </c>
      <c r="Q456" s="42">
        <f t="shared" si="80"/>
        <v>4.4729985755137616</v>
      </c>
      <c r="R456" s="42">
        <f t="shared" si="88"/>
        <v>3.4448327937529442</v>
      </c>
      <c r="S456" s="42">
        <f t="shared" si="81"/>
        <v>1.823429834928616</v>
      </c>
      <c r="T456" s="42">
        <f t="shared" si="82"/>
        <v>1.65668410576848</v>
      </c>
      <c r="U456" s="42">
        <f t="shared" si="83"/>
        <v>5.1086910109838612</v>
      </c>
      <c r="V456" s="42">
        <f t="shared" si="93"/>
        <v>5.31771371702889</v>
      </c>
      <c r="W456" s="42">
        <f t="shared" si="93"/>
        <v>5.0038475143767078</v>
      </c>
      <c r="X456" s="42">
        <f>X266</f>
        <v>0.13273794378337</v>
      </c>
      <c r="Y456" s="42">
        <f t="shared" ref="Y456:Z471" si="96">Y266+0.83</f>
        <v>4.9340678662934163</v>
      </c>
      <c r="Z456" s="42">
        <f t="shared" si="96"/>
        <v>6.1329985755137617</v>
      </c>
      <c r="AA456" s="42">
        <f t="shared" si="85"/>
        <v>2.054832793752944</v>
      </c>
      <c r="AB456" s="42">
        <f t="shared" si="86"/>
        <v>3.4834298349286148</v>
      </c>
      <c r="AC456" s="42">
        <f t="shared" si="89"/>
        <v>0.82668410576847995</v>
      </c>
    </row>
    <row r="457" spans="1:29" x14ac:dyDescent="0.25">
      <c r="A457" s="34" t="s">
        <v>1019</v>
      </c>
      <c r="B457" s="34" t="s">
        <v>1020</v>
      </c>
      <c r="C457" s="42">
        <f t="shared" si="73"/>
        <v>5.7076628175628761</v>
      </c>
      <c r="D457" s="42">
        <f t="shared" si="74"/>
        <v>4.5060370051486638</v>
      </c>
      <c r="E457" s="42">
        <f>E267</f>
        <v>5.7001201773443606</v>
      </c>
      <c r="F457" s="42">
        <f t="shared" si="94"/>
        <v>5.4015825933741146</v>
      </c>
      <c r="G457" s="42">
        <f t="shared" si="75"/>
        <v>1.3666536418259367</v>
      </c>
      <c r="H457" s="42">
        <f t="shared" si="76"/>
        <v>0.83</v>
      </c>
      <c r="I457" s="42">
        <f t="shared" si="77"/>
        <v>7.2573579022077901</v>
      </c>
      <c r="J457" s="42">
        <f t="shared" si="87"/>
        <v>5.8673579022077895</v>
      </c>
      <c r="K457" s="42">
        <f t="shared" si="87"/>
        <v>5.8673579022077895</v>
      </c>
      <c r="L457" s="42">
        <f>L267</f>
        <v>0</v>
      </c>
      <c r="M457" s="42">
        <f t="shared" si="78"/>
        <v>4.4667921096212098</v>
      </c>
      <c r="N457" s="42">
        <f t="shared" si="79"/>
        <v>4.1734619008856955</v>
      </c>
      <c r="O457" s="42">
        <f t="shared" ref="O457:P472" si="97">O267-0.56</f>
        <v>2.4842535919126267</v>
      </c>
      <c r="P457" s="42">
        <f t="shared" si="97"/>
        <v>3.6445380417053372</v>
      </c>
      <c r="Q457" s="42">
        <f t="shared" si="80"/>
        <v>3.8987569860859201</v>
      </c>
      <c r="R457" s="42">
        <f t="shared" si="88"/>
        <v>5.9065979192495828</v>
      </c>
      <c r="S457" s="42">
        <f>S267</f>
        <v>0.14249697664271874</v>
      </c>
      <c r="T457" s="42">
        <f t="shared" si="82"/>
        <v>3.4810375029572498</v>
      </c>
      <c r="U457" s="42">
        <f>U267</f>
        <v>0</v>
      </c>
      <c r="V457" s="42">
        <f>V267-1.39</f>
        <v>2.5167921096212105</v>
      </c>
      <c r="W457" s="42">
        <f t="shared" si="93"/>
        <v>5.8334619008856947</v>
      </c>
      <c r="X457" s="42">
        <f t="shared" si="84"/>
        <v>2.2142535919126294</v>
      </c>
      <c r="Y457" s="42">
        <f t="shared" si="96"/>
        <v>5.0345380417053374</v>
      </c>
      <c r="Z457" s="42">
        <f t="shared" si="96"/>
        <v>5.5587569860859203</v>
      </c>
      <c r="AA457" s="42">
        <f t="shared" si="85"/>
        <v>4.5165979192495822</v>
      </c>
      <c r="AB457" s="42">
        <f t="shared" si="86"/>
        <v>0.97249697664271839</v>
      </c>
      <c r="AC457" s="42">
        <f t="shared" si="89"/>
        <v>2.6510375029572497</v>
      </c>
    </row>
    <row r="458" spans="1:29" x14ac:dyDescent="0.25">
      <c r="A458" s="34" t="s">
        <v>1021</v>
      </c>
      <c r="B458" s="34" t="s">
        <v>1022</v>
      </c>
      <c r="C458" s="42">
        <f t="shared" si="73"/>
        <v>6.3912393231532425</v>
      </c>
      <c r="D458" s="42">
        <f t="shared" si="74"/>
        <v>4.2538801467454279</v>
      </c>
      <c r="E458" s="42">
        <f t="shared" ref="E458:F469" si="98">E268+0.83</f>
        <v>6.7927835730184514</v>
      </c>
      <c r="F458" s="42">
        <f t="shared" si="98"/>
        <v>6.8002749547841566</v>
      </c>
      <c r="G458" s="42">
        <f t="shared" si="75"/>
        <v>0.86162560636179664</v>
      </c>
      <c r="H458" s="42">
        <f t="shared" si="76"/>
        <v>7.4184647658871778</v>
      </c>
      <c r="I458" s="42">
        <f t="shared" si="77"/>
        <v>7.1484647658871783</v>
      </c>
      <c r="J458" s="42">
        <f t="shared" si="87"/>
        <v>3.5623098439247851</v>
      </c>
      <c r="K458" s="42">
        <f t="shared" si="87"/>
        <v>5.7584647658871777</v>
      </c>
      <c r="L458" s="42">
        <f>L268</f>
        <v>0</v>
      </c>
      <c r="M458" s="42">
        <f t="shared" si="78"/>
        <v>5.7758679396606833</v>
      </c>
      <c r="N458" s="42">
        <f t="shared" si="79"/>
        <v>2.7898079104582298</v>
      </c>
      <c r="O458" s="42">
        <f t="shared" si="97"/>
        <v>2.4710567931216456</v>
      </c>
      <c r="P458" s="42">
        <f t="shared" si="97"/>
        <v>3.7963560155446676</v>
      </c>
      <c r="Q458" s="42">
        <f t="shared" si="80"/>
        <v>3.9784607846749749</v>
      </c>
      <c r="R458" s="42">
        <f t="shared" si="88"/>
        <v>3.23273862749455</v>
      </c>
      <c r="S458" s="42">
        <f t="shared" si="81"/>
        <v>0.43162091261669466</v>
      </c>
      <c r="T458" s="42">
        <f t="shared" si="82"/>
        <v>2.0653371436038452</v>
      </c>
      <c r="U458" s="42">
        <f>U268</f>
        <v>0</v>
      </c>
      <c r="V458" s="42">
        <f>V268-1.39</f>
        <v>3.8258679396606832</v>
      </c>
      <c r="W458" s="42">
        <f t="shared" si="93"/>
        <v>4.4498079104582287</v>
      </c>
      <c r="X458" s="42">
        <f t="shared" si="84"/>
        <v>2.2010567931216465</v>
      </c>
      <c r="Y458" s="42">
        <f t="shared" si="96"/>
        <v>5.1863560155446669</v>
      </c>
      <c r="Z458" s="42">
        <f t="shared" si="96"/>
        <v>5.638460784674975</v>
      </c>
      <c r="AA458" s="42">
        <f t="shared" si="85"/>
        <v>1.8427386274945499</v>
      </c>
      <c r="AB458" s="42">
        <f t="shared" si="86"/>
        <v>2.091620912616694</v>
      </c>
      <c r="AC458" s="42">
        <f t="shared" si="89"/>
        <v>1.2353371436038452</v>
      </c>
    </row>
    <row r="459" spans="1:29" x14ac:dyDescent="0.25">
      <c r="A459" s="34" t="s">
        <v>1023</v>
      </c>
      <c r="B459" s="34" t="s">
        <v>1024</v>
      </c>
      <c r="C459" s="42">
        <f t="shared" si="73"/>
        <v>5.9502733445270657</v>
      </c>
      <c r="D459" s="42">
        <f t="shared" si="74"/>
        <v>3.90395657885235</v>
      </c>
      <c r="E459" s="42">
        <f t="shared" si="98"/>
        <v>6.6032390147746813</v>
      </c>
      <c r="F459" s="42">
        <f t="shared" si="98"/>
        <v>5.1978173044700764</v>
      </c>
      <c r="G459" s="42">
        <f t="shared" si="75"/>
        <v>0.37832863878755973</v>
      </c>
      <c r="H459" s="42">
        <f t="shared" si="76"/>
        <v>0.83</v>
      </c>
      <c r="I459" s="42">
        <f t="shared" si="77"/>
        <v>0.56000000000000005</v>
      </c>
      <c r="J459" s="42">
        <f t="shared" si="87"/>
        <v>3.6443667013940972</v>
      </c>
      <c r="K459" s="42">
        <f t="shared" si="87"/>
        <v>5.8815500520911455</v>
      </c>
      <c r="L459" s="42">
        <f t="shared" si="87"/>
        <v>5.8815500520911455</v>
      </c>
      <c r="M459" s="42">
        <f t="shared" si="78"/>
        <v>3.6361271072084409</v>
      </c>
      <c r="N459" s="42">
        <f t="shared" si="79"/>
        <v>2.6976341244144844</v>
      </c>
      <c r="O459" s="42">
        <f t="shared" si="97"/>
        <v>1.1594880298745893</v>
      </c>
      <c r="P459" s="42">
        <f t="shared" si="97"/>
        <v>3.6407347505038072</v>
      </c>
      <c r="Q459" s="42">
        <f t="shared" si="80"/>
        <v>3.3814027085150737</v>
      </c>
      <c r="R459" s="42">
        <f t="shared" si="88"/>
        <v>4.4164738855149279</v>
      </c>
      <c r="S459" s="42">
        <f t="shared" si="81"/>
        <v>2.3115766201277705</v>
      </c>
      <c r="T459" s="42">
        <f t="shared" si="82"/>
        <v>4.6052469043012678</v>
      </c>
      <c r="U459" s="42">
        <f t="shared" si="83"/>
        <v>6.1515500520911459</v>
      </c>
      <c r="V459" s="42">
        <f t="shared" ref="V459:W466" si="99">V269+0.83</f>
        <v>3.9061271072084409</v>
      </c>
      <c r="W459" s="42">
        <f t="shared" si="99"/>
        <v>4.3576341244144885</v>
      </c>
      <c r="X459" s="42">
        <f t="shared" si="84"/>
        <v>0.88948802987459075</v>
      </c>
      <c r="Y459" s="42">
        <f t="shared" si="96"/>
        <v>5.0307347505038074</v>
      </c>
      <c r="Z459" s="42">
        <f t="shared" ref="Z459:Z465" si="100">Z269</f>
        <v>4.2114027085150738</v>
      </c>
      <c r="AA459" s="42">
        <f t="shared" si="85"/>
        <v>3.0264738855149278</v>
      </c>
      <c r="AB459" s="42">
        <f t="shared" si="86"/>
        <v>3.9715766201277689</v>
      </c>
      <c r="AC459" s="42">
        <f t="shared" si="89"/>
        <v>3.7752469043012682</v>
      </c>
    </row>
    <row r="460" spans="1:29" x14ac:dyDescent="0.25">
      <c r="A460" s="34" t="s">
        <v>1025</v>
      </c>
      <c r="B460" s="34" t="s">
        <v>1026</v>
      </c>
      <c r="C460" s="42">
        <f t="shared" si="73"/>
        <v>6.963920842121726</v>
      </c>
      <c r="D460" s="42">
        <f t="shared" si="74"/>
        <v>5.5237467649204399</v>
      </c>
      <c r="E460" s="42">
        <f t="shared" si="98"/>
        <v>7.3980713605051713</v>
      </c>
      <c r="F460" s="42">
        <f t="shared" si="98"/>
        <v>7.4333973837247997</v>
      </c>
      <c r="G460" s="42">
        <f t="shared" si="75"/>
        <v>0.10386343695205257</v>
      </c>
      <c r="H460" s="42">
        <f t="shared" si="76"/>
        <v>0.83</v>
      </c>
      <c r="I460" s="42">
        <f t="shared" si="77"/>
        <v>0.56000000000000005</v>
      </c>
      <c r="J460" s="42">
        <f t="shared" si="87"/>
        <v>3.8944547987933147</v>
      </c>
      <c r="K460" s="42">
        <f t="shared" si="87"/>
        <v>6.2566821981899707</v>
      </c>
      <c r="L460" s="42">
        <f t="shared" si="87"/>
        <v>6.2566821981899707</v>
      </c>
      <c r="M460" s="42">
        <f t="shared" si="78"/>
        <v>4.103341099094985</v>
      </c>
      <c r="N460" s="42">
        <f t="shared" si="79"/>
        <v>3.6652359675850139</v>
      </c>
      <c r="O460" s="42">
        <f t="shared" si="97"/>
        <v>1.9193626423419481</v>
      </c>
      <c r="P460" s="42">
        <f t="shared" si="97"/>
        <v>1.8322706108082771</v>
      </c>
      <c r="Q460" s="42">
        <f t="shared" si="80"/>
        <v>1.2736618457359397</v>
      </c>
      <c r="R460" s="42">
        <f t="shared" si="88"/>
        <v>2.2118851245349926</v>
      </c>
      <c r="S460" s="42">
        <f t="shared" si="81"/>
        <v>2.9395118075478575</v>
      </c>
      <c r="T460" s="42">
        <f t="shared" si="82"/>
        <v>4.5209803115572758</v>
      </c>
      <c r="U460" s="42">
        <f t="shared" si="83"/>
        <v>6.5266821981899703</v>
      </c>
      <c r="V460" s="42">
        <f t="shared" si="99"/>
        <v>4.3733410990949846</v>
      </c>
      <c r="W460" s="42">
        <f t="shared" si="99"/>
        <v>5.3252359675850123</v>
      </c>
      <c r="X460" s="42">
        <f t="shared" si="84"/>
        <v>1.6493626423419454</v>
      </c>
      <c r="Y460" s="42">
        <f t="shared" si="96"/>
        <v>3.2222706108082773</v>
      </c>
      <c r="Z460" s="42">
        <f t="shared" si="100"/>
        <v>2.1036618457359397</v>
      </c>
      <c r="AA460" s="42">
        <f t="shared" si="85"/>
        <v>0.82188512453499241</v>
      </c>
      <c r="AB460" s="42">
        <f t="shared" si="86"/>
        <v>4.5995118075478567</v>
      </c>
      <c r="AC460" s="42">
        <f t="shared" si="89"/>
        <v>3.6909803115572752</v>
      </c>
    </row>
    <row r="461" spans="1:29" x14ac:dyDescent="0.25">
      <c r="A461" s="34" t="s">
        <v>1027</v>
      </c>
      <c r="B461" s="34" t="s">
        <v>1028</v>
      </c>
      <c r="C461" s="42">
        <f t="shared" si="73"/>
        <v>4.6424508545306828</v>
      </c>
      <c r="D461" s="42">
        <f t="shared" si="74"/>
        <v>3.6316899223354637</v>
      </c>
      <c r="E461" s="42">
        <f t="shared" si="98"/>
        <v>5.8781632083664253</v>
      </c>
      <c r="F461" s="42">
        <f t="shared" si="98"/>
        <v>3.4087440900012886</v>
      </c>
      <c r="G461" s="42">
        <f t="shared" si="75"/>
        <v>0.3383396608117506</v>
      </c>
      <c r="H461" s="42">
        <f t="shared" si="76"/>
        <v>0.83</v>
      </c>
      <c r="I461" s="42">
        <f t="shared" si="77"/>
        <v>0.56000000000000005</v>
      </c>
      <c r="J461" s="42">
        <f t="shared" si="87"/>
        <v>5.2946383497963714</v>
      </c>
      <c r="K461" s="42">
        <f t="shared" si="87"/>
        <v>5.2946383497963714</v>
      </c>
      <c r="L461" s="42">
        <f t="shared" si="87"/>
        <v>5.2946383497963714</v>
      </c>
      <c r="M461" s="42">
        <f t="shared" si="78"/>
        <v>3.3671259103233364</v>
      </c>
      <c r="N461" s="42">
        <f t="shared" si="79"/>
        <v>3.3934141360904908</v>
      </c>
      <c r="O461" s="42">
        <f t="shared" si="97"/>
        <v>2.4517023290321012</v>
      </c>
      <c r="P461" s="42">
        <f t="shared" si="97"/>
        <v>4.3440197204836881</v>
      </c>
      <c r="Q461" s="42">
        <f t="shared" si="80"/>
        <v>3.6270731143788959</v>
      </c>
      <c r="R461" s="42">
        <f t="shared" si="88"/>
        <v>4.4757331567937744</v>
      </c>
      <c r="S461" s="42">
        <f t="shared" si="81"/>
        <v>2.0368519935217062</v>
      </c>
      <c r="T461" s="42">
        <f t="shared" si="82"/>
        <v>4.2751090717604576</v>
      </c>
      <c r="U461" s="42">
        <f t="shared" si="83"/>
        <v>5.5646383497963718</v>
      </c>
      <c r="V461" s="42">
        <f t="shared" si="99"/>
        <v>3.6371259103233364</v>
      </c>
      <c r="W461" s="42">
        <f t="shared" si="99"/>
        <v>5.0534141360904918</v>
      </c>
      <c r="X461" s="42">
        <f t="shared" si="84"/>
        <v>2.1817023290321012</v>
      </c>
      <c r="Y461" s="42">
        <f t="shared" si="96"/>
        <v>5.7340197204836869</v>
      </c>
      <c r="Z461" s="42">
        <f t="shared" si="100"/>
        <v>4.457073114378896</v>
      </c>
      <c r="AA461" s="42">
        <f t="shared" si="85"/>
        <v>3.0857331567937738</v>
      </c>
      <c r="AB461" s="42">
        <f t="shared" si="86"/>
        <v>3.696851993521705</v>
      </c>
      <c r="AC461" s="42">
        <f t="shared" si="89"/>
        <v>3.445109071760458</v>
      </c>
    </row>
    <row r="462" spans="1:29" x14ac:dyDescent="0.25">
      <c r="A462" s="34" t="s">
        <v>1029</v>
      </c>
      <c r="B462" s="34" t="s">
        <v>1030</v>
      </c>
      <c r="C462" s="42">
        <f t="shared" si="73"/>
        <v>5.3764481752966953</v>
      </c>
      <c r="D462" s="42">
        <f t="shared" si="74"/>
        <v>2.4074214438061134</v>
      </c>
      <c r="E462" s="42">
        <f t="shared" si="98"/>
        <v>5.0653688829523231</v>
      </c>
      <c r="F462" s="42">
        <f t="shared" si="98"/>
        <v>3.789027562584109</v>
      </c>
      <c r="G462" s="42">
        <f t="shared" si="75"/>
        <v>1.45446980445138</v>
      </c>
      <c r="H462" s="42">
        <f t="shared" si="76"/>
        <v>6.4391944197755153</v>
      </c>
      <c r="I462" s="42">
        <f t="shared" si="77"/>
        <v>0.56000000000000005</v>
      </c>
      <c r="J462" s="42">
        <f t="shared" si="87"/>
        <v>4.7791944197755152</v>
      </c>
      <c r="K462" s="42">
        <f t="shared" si="87"/>
        <v>4.7791944197755152</v>
      </c>
      <c r="L462" s="42">
        <f t="shared" si="87"/>
        <v>4.7791944197755152</v>
      </c>
      <c r="M462" s="42">
        <f t="shared" si="78"/>
        <v>3.1308807757304438</v>
      </c>
      <c r="N462" s="42">
        <f t="shared" si="79"/>
        <v>2.2920987808184488</v>
      </c>
      <c r="O462" s="42">
        <f t="shared" si="97"/>
        <v>1.6651349764398682</v>
      </c>
      <c r="P462" s="42">
        <f t="shared" si="97"/>
        <v>4.3350485736100772</v>
      </c>
      <c r="Q462" s="42">
        <f t="shared" si="80"/>
        <v>3.4170262680369827</v>
      </c>
      <c r="R462" s="42">
        <f t="shared" si="88"/>
        <v>5.2484743244398295</v>
      </c>
      <c r="S462" s="42">
        <f t="shared" si="81"/>
        <v>1.6762358045805494</v>
      </c>
      <c r="T462" s="42">
        <f t="shared" si="82"/>
        <v>4.3357465123596963</v>
      </c>
      <c r="U462" s="42">
        <f t="shared" si="83"/>
        <v>5.0491944197755156</v>
      </c>
      <c r="V462" s="42">
        <f t="shared" si="99"/>
        <v>3.4008807757304438</v>
      </c>
      <c r="W462" s="42">
        <f t="shared" si="99"/>
        <v>3.952098780818448</v>
      </c>
      <c r="X462" s="42">
        <f t="shared" si="84"/>
        <v>1.3951349764398708</v>
      </c>
      <c r="Y462" s="42">
        <f t="shared" si="96"/>
        <v>5.7250485736100769</v>
      </c>
      <c r="Z462" s="42">
        <f t="shared" si="100"/>
        <v>4.2470262680369828</v>
      </c>
      <c r="AA462" s="42">
        <f t="shared" si="85"/>
        <v>3.8584743244398299</v>
      </c>
      <c r="AB462" s="42">
        <f t="shared" si="86"/>
        <v>3.3362358045805487</v>
      </c>
      <c r="AC462" s="42">
        <f t="shared" si="89"/>
        <v>3.5057465123596967</v>
      </c>
    </row>
    <row r="463" spans="1:29" x14ac:dyDescent="0.25">
      <c r="A463" s="34" t="s">
        <v>1031</v>
      </c>
      <c r="B463" s="34" t="s">
        <v>1032</v>
      </c>
      <c r="C463" s="42">
        <f t="shared" si="73"/>
        <v>5.3174189933552123</v>
      </c>
      <c r="D463" s="42">
        <f t="shared" si="74"/>
        <v>3.7885066206209572</v>
      </c>
      <c r="E463" s="42">
        <f t="shared" si="98"/>
        <v>6.3170347256774164</v>
      </c>
      <c r="F463" s="42">
        <f t="shared" si="98"/>
        <v>5.8714165176725794</v>
      </c>
      <c r="G463" s="42">
        <f t="shared" si="75"/>
        <v>0.38898554565827681</v>
      </c>
      <c r="H463" s="42">
        <f t="shared" si="76"/>
        <v>0.83</v>
      </c>
      <c r="I463" s="42">
        <f t="shared" si="77"/>
        <v>6.5087961896360529</v>
      </c>
      <c r="J463" s="42">
        <f t="shared" si="87"/>
        <v>5.1187961896360532</v>
      </c>
      <c r="K463" s="42">
        <f t="shared" si="87"/>
        <v>5.1187961896360532</v>
      </c>
      <c r="L463" s="42">
        <f t="shared" si="87"/>
        <v>5.1187961896360532</v>
      </c>
      <c r="M463" s="42">
        <f t="shared" si="78"/>
        <v>1.3035995237045073</v>
      </c>
      <c r="N463" s="42">
        <f t="shared" si="79"/>
        <v>2.5639672780043994</v>
      </c>
      <c r="O463" s="42">
        <f t="shared" si="97"/>
        <v>1.7834651656142024</v>
      </c>
      <c r="P463" s="42">
        <f t="shared" si="97"/>
        <v>3.5480578746992859</v>
      </c>
      <c r="Q463" s="42">
        <f t="shared" si="80"/>
        <v>3.2047938586132974</v>
      </c>
      <c r="R463" s="42">
        <f t="shared" si="88"/>
        <v>3.3184822017063569</v>
      </c>
      <c r="S463" s="42">
        <f t="shared" si="81"/>
        <v>1.5748325021932996</v>
      </c>
      <c r="T463" s="42">
        <f t="shared" si="82"/>
        <v>6.1591299198822975</v>
      </c>
      <c r="U463" s="42">
        <f t="shared" si="83"/>
        <v>5.3887961896360537</v>
      </c>
      <c r="V463" s="42">
        <f t="shared" si="99"/>
        <v>1.5735995237045071</v>
      </c>
      <c r="W463" s="42">
        <f t="shared" si="99"/>
        <v>4.2239672780044009</v>
      </c>
      <c r="X463" s="42">
        <f t="shared" si="84"/>
        <v>1.5134651656142029</v>
      </c>
      <c r="Y463" s="42">
        <f t="shared" si="96"/>
        <v>4.938057874699286</v>
      </c>
      <c r="Z463" s="42">
        <f t="shared" si="100"/>
        <v>4.0347938586132974</v>
      </c>
      <c r="AA463" s="42">
        <f t="shared" si="85"/>
        <v>1.9284822017063568</v>
      </c>
      <c r="AB463" s="42">
        <f t="shared" si="86"/>
        <v>3.2348325021932989</v>
      </c>
      <c r="AC463" s="42">
        <f t="shared" si="89"/>
        <v>5.3291299198822983</v>
      </c>
    </row>
    <row r="464" spans="1:29" x14ac:dyDescent="0.25">
      <c r="A464" s="34" t="s">
        <v>1033</v>
      </c>
      <c r="B464" s="34" t="s">
        <v>1034</v>
      </c>
      <c r="C464" s="42">
        <f t="shared" si="73"/>
        <v>5.4852307879521662</v>
      </c>
      <c r="D464" s="42">
        <f t="shared" si="74"/>
        <v>3.0110089681482277</v>
      </c>
      <c r="E464" s="42">
        <f t="shared" si="98"/>
        <v>5.146929569557452</v>
      </c>
      <c r="F464" s="42">
        <f t="shared" si="98"/>
        <v>5.2193012414401023</v>
      </c>
      <c r="G464" s="42">
        <f t="shared" si="75"/>
        <v>0.5413502319354736</v>
      </c>
      <c r="H464" s="42">
        <f t="shared" si="76"/>
        <v>0.83</v>
      </c>
      <c r="I464" s="42">
        <f t="shared" si="77"/>
        <v>6.3452729605633884</v>
      </c>
      <c r="J464" s="42">
        <f t="shared" si="87"/>
        <v>4.9552729605633878</v>
      </c>
      <c r="K464" s="42">
        <f t="shared" si="87"/>
        <v>4.9552729605633878</v>
      </c>
      <c r="L464" s="42">
        <f t="shared" si="87"/>
        <v>4.9552729605633878</v>
      </c>
      <c r="M464" s="42">
        <f t="shared" si="78"/>
        <v>2.9705304002347441</v>
      </c>
      <c r="N464" s="42">
        <f t="shared" si="79"/>
        <v>4.2665499890677498</v>
      </c>
      <c r="O464" s="42">
        <f t="shared" si="97"/>
        <v>0.85842780575796729</v>
      </c>
      <c r="P464" s="42">
        <f t="shared" si="97"/>
        <v>3.4609643077275236</v>
      </c>
      <c r="Q464" s="42">
        <f t="shared" si="80"/>
        <v>2.618714859433664</v>
      </c>
      <c r="R464" s="42">
        <f t="shared" si="88"/>
        <v>3.8853407689428705</v>
      </c>
      <c r="S464" s="42">
        <f t="shared" si="81"/>
        <v>2.739636507581666</v>
      </c>
      <c r="T464" s="42">
        <f t="shared" si="82"/>
        <v>4.2047425603286426</v>
      </c>
      <c r="U464" s="42">
        <f t="shared" si="83"/>
        <v>5.2252729605633874</v>
      </c>
      <c r="V464" s="42">
        <f t="shared" si="99"/>
        <v>3.2405304002347441</v>
      </c>
      <c r="W464" s="42">
        <f t="shared" si="99"/>
        <v>5.9265499890677482</v>
      </c>
      <c r="X464" s="42">
        <f t="shared" si="84"/>
        <v>0.58842780575796694</v>
      </c>
      <c r="Y464" s="42">
        <f t="shared" si="96"/>
        <v>4.8509643077275229</v>
      </c>
      <c r="Z464" s="42">
        <f t="shared" si="100"/>
        <v>3.4487148594336641</v>
      </c>
      <c r="AA464" s="42">
        <f t="shared" si="85"/>
        <v>2.4953407689428704</v>
      </c>
      <c r="AB464" s="42">
        <f t="shared" si="86"/>
        <v>4.3996365075816648</v>
      </c>
      <c r="AC464" s="42">
        <f t="shared" si="89"/>
        <v>3.3747425603286429</v>
      </c>
    </row>
    <row r="465" spans="1:29" x14ac:dyDescent="0.25">
      <c r="A465" s="34" t="s">
        <v>1035</v>
      </c>
      <c r="B465" s="34" t="s">
        <v>1036</v>
      </c>
      <c r="C465" s="42">
        <f t="shared" si="73"/>
        <v>6.1595060016024838</v>
      </c>
      <c r="D465" s="42">
        <f t="shared" si="74"/>
        <v>2.6128164329108161</v>
      </c>
      <c r="E465" s="42">
        <f t="shared" si="98"/>
        <v>4.7013005443514713</v>
      </c>
      <c r="F465" s="42">
        <f t="shared" si="98"/>
        <v>4.2265372275836564</v>
      </c>
      <c r="G465" s="42">
        <f t="shared" si="75"/>
        <v>0.35858058129474818</v>
      </c>
      <c r="H465" s="42">
        <f t="shared" si="76"/>
        <v>6.8311504831782814</v>
      </c>
      <c r="I465" s="42">
        <f t="shared" si="77"/>
        <v>0.56000000000000005</v>
      </c>
      <c r="J465" s="42">
        <f t="shared" si="87"/>
        <v>1.1703834943927607</v>
      </c>
      <c r="K465" s="42">
        <f t="shared" si="87"/>
        <v>5.1711504831782813</v>
      </c>
      <c r="L465" s="42">
        <f t="shared" si="87"/>
        <v>5.1711504831782813</v>
      </c>
      <c r="M465" s="42">
        <f t="shared" si="78"/>
        <v>3.0604793679909497</v>
      </c>
      <c r="N465" s="42">
        <f t="shared" si="79"/>
        <v>3.7665685416976533</v>
      </c>
      <c r="O465" s="42">
        <f t="shared" si="97"/>
        <v>1.7090300380612047</v>
      </c>
      <c r="P465" s="42">
        <f t="shared" si="97"/>
        <v>3.5752806671393569</v>
      </c>
      <c r="Q465" s="42">
        <f t="shared" si="80"/>
        <v>3.5896023364393006</v>
      </c>
      <c r="R465" s="42">
        <f t="shared" si="88"/>
        <v>5.1301157481549211</v>
      </c>
      <c r="S465" s="42">
        <f t="shared" si="81"/>
        <v>1.8513651095051897</v>
      </c>
      <c r="T465" s="42">
        <f t="shared" si="82"/>
        <v>4.4556950835868783</v>
      </c>
      <c r="U465" s="42">
        <f t="shared" si="83"/>
        <v>5.4411504831782818</v>
      </c>
      <c r="V465" s="42">
        <f t="shared" si="99"/>
        <v>3.3304793679909497</v>
      </c>
      <c r="W465" s="42">
        <f t="shared" si="99"/>
        <v>5.4265685416976526</v>
      </c>
      <c r="X465" s="42">
        <f t="shared" si="84"/>
        <v>1.4390300380612078</v>
      </c>
      <c r="Y465" s="42">
        <f t="shared" si="96"/>
        <v>4.965280667139357</v>
      </c>
      <c r="Z465" s="42">
        <f t="shared" si="100"/>
        <v>4.4196023364393007</v>
      </c>
      <c r="AA465" s="42">
        <f t="shared" si="85"/>
        <v>3.7401157481549214</v>
      </c>
      <c r="AB465" s="42">
        <f t="shared" si="86"/>
        <v>3.511365109505189</v>
      </c>
      <c r="AC465" s="42">
        <f t="shared" si="89"/>
        <v>3.6256950835868782</v>
      </c>
    </row>
    <row r="466" spans="1:29" x14ac:dyDescent="0.25">
      <c r="A466" s="34" t="s">
        <v>1037</v>
      </c>
      <c r="B466" s="34" t="s">
        <v>1038</v>
      </c>
      <c r="C466" s="42">
        <f t="shared" si="73"/>
        <v>5.9908280669813401</v>
      </c>
      <c r="D466" s="42">
        <f t="shared" si="74"/>
        <v>5.4820831058825981</v>
      </c>
      <c r="E466" s="42">
        <f t="shared" si="98"/>
        <v>7.0140606894149427</v>
      </c>
      <c r="F466" s="42">
        <f t="shared" si="98"/>
        <v>5.7143090244081876</v>
      </c>
      <c r="G466" s="42">
        <f t="shared" si="75"/>
        <v>0.26148585470831465</v>
      </c>
      <c r="H466" s="42">
        <f t="shared" si="76"/>
        <v>0.83</v>
      </c>
      <c r="I466" s="42">
        <f t="shared" si="77"/>
        <v>7.5884228220081393</v>
      </c>
      <c r="J466" s="42">
        <f t="shared" ref="J466:L481" si="101">J276-0.83</f>
        <v>1.5128076073360468</v>
      </c>
      <c r="K466" s="42">
        <f t="shared" si="101"/>
        <v>6.1984228220081388</v>
      </c>
      <c r="L466" s="42">
        <f>L276</f>
        <v>0</v>
      </c>
      <c r="M466" s="42">
        <f t="shared" si="78"/>
        <v>3.7813604600870629</v>
      </c>
      <c r="N466" s="42">
        <f t="shared" si="79"/>
        <v>4.0482179964072653</v>
      </c>
      <c r="O466" s="42">
        <f t="shared" si="97"/>
        <v>2.4265956481949176</v>
      </c>
      <c r="P466" s="42">
        <f t="shared" si="97"/>
        <v>3.8913661520525094</v>
      </c>
      <c r="Q466" s="42">
        <f t="shared" si="80"/>
        <v>3.7188725232819042</v>
      </c>
      <c r="R466" s="42">
        <f t="shared" si="88"/>
        <v>3.482563866420163</v>
      </c>
      <c r="S466" s="42">
        <f t="shared" si="81"/>
        <v>2.459900044344236</v>
      </c>
      <c r="T466" s="42">
        <f t="shared" si="82"/>
        <v>4.9299133128380808</v>
      </c>
      <c r="U466" s="42">
        <f>U276</f>
        <v>0</v>
      </c>
      <c r="V466" s="42">
        <f>V276-1.39</f>
        <v>1.831360460087063</v>
      </c>
      <c r="W466" s="42">
        <f t="shared" si="99"/>
        <v>5.7082179964072646</v>
      </c>
      <c r="X466" s="42">
        <f t="shared" si="84"/>
        <v>2.1565956481949202</v>
      </c>
      <c r="Y466" s="42">
        <f t="shared" si="96"/>
        <v>5.2813661520525095</v>
      </c>
      <c r="Z466" s="42">
        <f t="shared" si="96"/>
        <v>5.3788725232819043</v>
      </c>
      <c r="AA466" s="42">
        <f t="shared" si="85"/>
        <v>2.0925638664201629</v>
      </c>
      <c r="AB466" s="42">
        <f t="shared" si="86"/>
        <v>4.1199000443442335</v>
      </c>
      <c r="AC466" s="42">
        <f t="shared" si="89"/>
        <v>4.0999133128380816</v>
      </c>
    </row>
    <row r="467" spans="1:29" x14ac:dyDescent="0.25">
      <c r="A467" s="34" t="s">
        <v>1039</v>
      </c>
      <c r="B467" s="34" t="s">
        <v>1040</v>
      </c>
      <c r="C467" s="42">
        <f t="shared" si="73"/>
        <v>5.2122565520934918</v>
      </c>
      <c r="D467" s="42">
        <f t="shared" si="74"/>
        <v>3.3652522272647634</v>
      </c>
      <c r="E467" s="42">
        <f t="shared" si="98"/>
        <v>5.8731668387271316</v>
      </c>
      <c r="F467" s="42">
        <f t="shared" si="98"/>
        <v>4.1935530621205928</v>
      </c>
      <c r="G467" s="42">
        <f t="shared" si="75"/>
        <v>3.6684387742331683</v>
      </c>
      <c r="H467" s="42">
        <f t="shared" si="76"/>
        <v>0.83</v>
      </c>
      <c r="I467" s="42">
        <f t="shared" si="77"/>
        <v>0.56000000000000005</v>
      </c>
      <c r="J467" s="42">
        <f t="shared" si="101"/>
        <v>1.1565111066818199</v>
      </c>
      <c r="K467" s="42">
        <f t="shared" si="101"/>
        <v>5.1295333200454571</v>
      </c>
      <c r="L467" s="42">
        <f t="shared" si="101"/>
        <v>5.1295333200454571</v>
      </c>
      <c r="M467" s="42">
        <f t="shared" si="78"/>
        <v>1.8015694416761381</v>
      </c>
      <c r="N467" s="42">
        <f t="shared" si="79"/>
        <v>3.9702889680330236</v>
      </c>
      <c r="O467" s="42">
        <f t="shared" si="97"/>
        <v>4.8413401165150258</v>
      </c>
      <c r="P467" s="42">
        <f t="shared" si="97"/>
        <v>3.0869989455507514</v>
      </c>
      <c r="Q467" s="42">
        <f t="shared" si="80"/>
        <v>1.7426683855329621</v>
      </c>
      <c r="R467" s="42">
        <f t="shared" si="88"/>
        <v>5.6326232664780722</v>
      </c>
      <c r="S467" s="42">
        <f t="shared" si="81"/>
        <v>1.7059716255512578</v>
      </c>
      <c r="T467" s="42">
        <f t="shared" si="82"/>
        <v>5.2996499900340934</v>
      </c>
      <c r="U467" s="42">
        <f t="shared" si="83"/>
        <v>5.3995333200454567</v>
      </c>
      <c r="V467" s="42">
        <f t="shared" ref="V467:W468" si="102">V277+0.83</f>
        <v>2.0715694416761381</v>
      </c>
      <c r="W467" s="42">
        <f t="shared" si="102"/>
        <v>5.6302889680330219</v>
      </c>
      <c r="X467" s="42">
        <f t="shared" si="84"/>
        <v>4.5713401165150289</v>
      </c>
      <c r="Y467" s="42">
        <f t="shared" si="96"/>
        <v>4.4769989455507515</v>
      </c>
      <c r="Z467" s="42">
        <f t="shared" ref="Z467" si="103">Z277</f>
        <v>2.5726683855329622</v>
      </c>
      <c r="AA467" s="42">
        <f t="shared" si="85"/>
        <v>4.2426232664780725</v>
      </c>
      <c r="AB467" s="42">
        <f t="shared" si="86"/>
        <v>3.3659716255512571</v>
      </c>
      <c r="AC467" s="42">
        <f t="shared" si="89"/>
        <v>4.4696499900340942</v>
      </c>
    </row>
    <row r="468" spans="1:29" x14ac:dyDescent="0.25">
      <c r="A468" s="34" t="s">
        <v>1041</v>
      </c>
      <c r="B468" s="34" t="s">
        <v>1042</v>
      </c>
      <c r="C468" s="42">
        <f t="shared" si="73"/>
        <v>6.7520298627500281</v>
      </c>
      <c r="D468" s="42">
        <f t="shared" si="74"/>
        <v>5.7288528556941403</v>
      </c>
      <c r="E468" s="42">
        <f t="shared" si="98"/>
        <v>7.5858060158031639</v>
      </c>
      <c r="F468" s="42">
        <f t="shared" si="98"/>
        <v>7.0662930848410852</v>
      </c>
      <c r="G468" s="42">
        <f t="shared" si="75"/>
        <v>0.45698800557857477</v>
      </c>
      <c r="H468" s="42">
        <f t="shared" si="76"/>
        <v>7.5858060158031639</v>
      </c>
      <c r="I468" s="42">
        <f t="shared" si="77"/>
        <v>7.3158060158031635</v>
      </c>
      <c r="J468" s="42">
        <f t="shared" si="101"/>
        <v>1.4219353386010551</v>
      </c>
      <c r="K468" s="42">
        <f t="shared" si="101"/>
        <v>5.9258060158031638</v>
      </c>
      <c r="L468" s="42">
        <f>L278</f>
        <v>0</v>
      </c>
      <c r="M468" s="42">
        <f t="shared" si="78"/>
        <v>6.752822181152899</v>
      </c>
      <c r="N468" s="42">
        <f t="shared" si="79"/>
        <v>3.9045271269779596</v>
      </c>
      <c r="O468" s="42">
        <f t="shared" si="97"/>
        <v>3.3436647708394327</v>
      </c>
      <c r="P468" s="42">
        <f t="shared" si="97"/>
        <v>2.5733923720975844</v>
      </c>
      <c r="Q468" s="42">
        <f t="shared" si="80"/>
        <v>2.9187350438539141</v>
      </c>
      <c r="R468" s="42">
        <f t="shared" si="88"/>
        <v>2.4750723814190163</v>
      </c>
      <c r="S468" s="42">
        <f t="shared" si="81"/>
        <v>0.89488664233272275</v>
      </c>
      <c r="T468" s="42">
        <f t="shared" si="82"/>
        <v>1.2522378759876978</v>
      </c>
      <c r="U468" s="42">
        <f>U278</f>
        <v>0</v>
      </c>
      <c r="V468" s="42">
        <f>V278-1.39</f>
        <v>4.8028221811528997</v>
      </c>
      <c r="W468" s="42">
        <f t="shared" si="102"/>
        <v>5.5645271269779606</v>
      </c>
      <c r="X468" s="42">
        <f t="shared" si="84"/>
        <v>3.0736647708394327</v>
      </c>
      <c r="Y468" s="42">
        <f t="shared" si="96"/>
        <v>3.9633923720975837</v>
      </c>
      <c r="Z468" s="42">
        <f t="shared" si="96"/>
        <v>4.5787350438539143</v>
      </c>
      <c r="AA468" s="42">
        <f t="shared" si="85"/>
        <v>1.0850723814190162</v>
      </c>
      <c r="AB468" s="42">
        <f t="shared" si="86"/>
        <v>2.5548866423327228</v>
      </c>
      <c r="AC468" s="42">
        <f t="shared" si="89"/>
        <v>0.42223787598769752</v>
      </c>
    </row>
    <row r="469" spans="1:29" x14ac:dyDescent="0.25">
      <c r="A469" s="34" t="s">
        <v>1043</v>
      </c>
      <c r="B469" s="34" t="s">
        <v>1044</v>
      </c>
      <c r="C469" s="42">
        <f t="shared" si="73"/>
        <v>7.1985099250159692</v>
      </c>
      <c r="D469" s="42">
        <f t="shared" si="74"/>
        <v>4.4581721714949385</v>
      </c>
      <c r="E469" s="42">
        <f>E279-0.83</f>
        <v>5.4594881446367012</v>
      </c>
      <c r="F469" s="42">
        <f t="shared" si="98"/>
        <v>7.1597336750108962</v>
      </c>
      <c r="G469" s="42">
        <f t="shared" si="75"/>
        <v>0.54643640885042166</v>
      </c>
      <c r="H469" s="42">
        <f t="shared" si="76"/>
        <v>7.6566069669059509</v>
      </c>
      <c r="I469" s="42">
        <f t="shared" si="77"/>
        <v>7.3866069669059513</v>
      </c>
      <c r="J469" s="42">
        <f t="shared" si="101"/>
        <v>5.9966069669059507</v>
      </c>
      <c r="K469" s="42">
        <f t="shared" si="101"/>
        <v>5.9966069669059507</v>
      </c>
      <c r="L469" s="42">
        <f t="shared" si="101"/>
        <v>5.9966069669059507</v>
      </c>
      <c r="M469" s="42">
        <f t="shared" si="78"/>
        <v>6.5332810960427068</v>
      </c>
      <c r="N469" s="42">
        <f t="shared" si="79"/>
        <v>0.79231585152436768</v>
      </c>
      <c r="O469" s="42">
        <f t="shared" si="97"/>
        <v>3.8641302726298172</v>
      </c>
      <c r="P469" s="42">
        <f t="shared" si="97"/>
        <v>0.1262628841037915</v>
      </c>
      <c r="Q469" s="42">
        <f t="shared" si="80"/>
        <v>4.195141533641078E-2</v>
      </c>
      <c r="R469" s="42">
        <f t="shared" si="88"/>
        <v>2.8050266543147901</v>
      </c>
      <c r="S469" s="42">
        <f>S279</f>
        <v>0.29049391348535991</v>
      </c>
      <c r="T469" s="42">
        <f t="shared" si="82"/>
        <v>1.8255468493404514</v>
      </c>
      <c r="U469" s="42">
        <f t="shared" si="83"/>
        <v>6.2666069669059503</v>
      </c>
      <c r="V469" s="42">
        <f t="shared" ref="V469:W478" si="104">V279+0.83</f>
        <v>6.8032810960427064</v>
      </c>
      <c r="W469" s="42">
        <f t="shared" si="104"/>
        <v>2.4523158515243701</v>
      </c>
      <c r="X469" s="42">
        <f t="shared" si="84"/>
        <v>3.5941302726298208</v>
      </c>
      <c r="Y469" s="42">
        <f t="shared" si="96"/>
        <v>1.5162628841037913</v>
      </c>
      <c r="Z469" s="42">
        <f t="shared" si="96"/>
        <v>1.7019514153364108</v>
      </c>
      <c r="AA469" s="42">
        <f t="shared" si="85"/>
        <v>1.41502665431479</v>
      </c>
      <c r="AB469" s="42">
        <f t="shared" si="86"/>
        <v>1.1204939134853598</v>
      </c>
      <c r="AC469" s="42">
        <f t="shared" si="89"/>
        <v>0.99554684934045146</v>
      </c>
    </row>
    <row r="470" spans="1:29" x14ac:dyDescent="0.25">
      <c r="A470" s="34" t="s">
        <v>1045</v>
      </c>
      <c r="B470" s="34" t="s">
        <v>1046</v>
      </c>
      <c r="C470" s="42">
        <f t="shared" si="73"/>
        <v>5.7839857944490509</v>
      </c>
      <c r="D470" s="42">
        <f t="shared" si="74"/>
        <v>4.5505788362191977</v>
      </c>
      <c r="E470" s="42">
        <f t="shared" ref="E470:F482" si="105">E280+0.83</f>
        <v>6.3487240872146007</v>
      </c>
      <c r="F470" s="42">
        <f t="shared" si="105"/>
        <v>6.09213277560817</v>
      </c>
      <c r="G470" s="42">
        <f t="shared" si="75"/>
        <v>1.850642222704908</v>
      </c>
      <c r="H470" s="42">
        <f t="shared" si="76"/>
        <v>7.192479269531975</v>
      </c>
      <c r="I470" s="42">
        <f t="shared" si="77"/>
        <v>0.56000000000000005</v>
      </c>
      <c r="J470" s="42">
        <f t="shared" si="101"/>
        <v>1.2908264231773257</v>
      </c>
      <c r="K470" s="42">
        <f t="shared" si="101"/>
        <v>5.5324792695319749</v>
      </c>
      <c r="L470" s="42">
        <f t="shared" si="101"/>
        <v>5.5324792695319749</v>
      </c>
      <c r="M470" s="42">
        <f t="shared" si="78"/>
        <v>3.7412396347659866</v>
      </c>
      <c r="N470" s="42">
        <f t="shared" si="79"/>
        <v>3.4259441295297011</v>
      </c>
      <c r="O470" s="42">
        <f t="shared" si="97"/>
        <v>2.5379840520379502</v>
      </c>
      <c r="P470" s="42">
        <f t="shared" si="97"/>
        <v>1.6919612730477129</v>
      </c>
      <c r="Q470" s="42">
        <f t="shared" si="80"/>
        <v>1.5236544169262989</v>
      </c>
      <c r="R470" s="42">
        <f t="shared" si="88"/>
        <v>4.2536745194314154</v>
      </c>
      <c r="S470" s="42">
        <f t="shared" si="81"/>
        <v>2.2835536850901152</v>
      </c>
      <c r="T470" s="42">
        <f t="shared" si="82"/>
        <v>3.6135846804202401</v>
      </c>
      <c r="U470" s="42">
        <f t="shared" si="83"/>
        <v>5.8024792695319753</v>
      </c>
      <c r="V470" s="42">
        <f t="shared" si="104"/>
        <v>4.0112396347659862</v>
      </c>
      <c r="W470" s="42">
        <f t="shared" si="104"/>
        <v>5.0859441295297003</v>
      </c>
      <c r="X470" s="42">
        <f t="shared" si="84"/>
        <v>2.2679840520379497</v>
      </c>
      <c r="Y470" s="42">
        <f t="shared" si="96"/>
        <v>3.0819612730477131</v>
      </c>
      <c r="Z470" s="42">
        <f t="shared" ref="Z470:Z474" si="106">Z280</f>
        <v>2.353654416926299</v>
      </c>
      <c r="AA470" s="42">
        <f t="shared" si="85"/>
        <v>2.8636745194314157</v>
      </c>
      <c r="AB470" s="42">
        <f t="shared" si="86"/>
        <v>3.9435536850901149</v>
      </c>
      <c r="AC470" s="42">
        <f t="shared" si="89"/>
        <v>2.78358468042024</v>
      </c>
    </row>
    <row r="471" spans="1:29" x14ac:dyDescent="0.25">
      <c r="A471" s="34" t="s">
        <v>1047</v>
      </c>
      <c r="B471" s="34" t="s">
        <v>1048</v>
      </c>
      <c r="C471" s="42">
        <f t="shared" si="73"/>
        <v>5.5349482327493229</v>
      </c>
      <c r="D471" s="42">
        <f t="shared" si="74"/>
        <v>3.2243807548600563</v>
      </c>
      <c r="E471" s="42">
        <f t="shared" si="105"/>
        <v>5.4733012938893246</v>
      </c>
      <c r="F471" s="42">
        <f t="shared" si="105"/>
        <v>4.4465632922710547</v>
      </c>
      <c r="G471" s="42">
        <f t="shared" si="75"/>
        <v>1.4240686996229115</v>
      </c>
      <c r="H471" s="42">
        <f t="shared" si="76"/>
        <v>0.83</v>
      </c>
      <c r="I471" s="42">
        <f t="shared" si="77"/>
        <v>0.56000000000000005</v>
      </c>
      <c r="J471" s="42">
        <f t="shared" si="101"/>
        <v>5.4857446828275958</v>
      </c>
      <c r="K471" s="42">
        <f t="shared" si="101"/>
        <v>5.4857446828275958</v>
      </c>
      <c r="L471" s="42">
        <f t="shared" si="101"/>
        <v>5.4857446828275958</v>
      </c>
      <c r="M471" s="42">
        <f t="shared" si="78"/>
        <v>3.1915602845114974</v>
      </c>
      <c r="N471" s="42">
        <f t="shared" si="79"/>
        <v>3.5620812080040967</v>
      </c>
      <c r="O471" s="42">
        <f t="shared" si="97"/>
        <v>2.8023076031857594</v>
      </c>
      <c r="P471" s="42">
        <f t="shared" si="97"/>
        <v>3.0623030321345128</v>
      </c>
      <c r="Q471" s="42">
        <f t="shared" si="80"/>
        <v>2.4243699764222391</v>
      </c>
      <c r="R471" s="42">
        <f t="shared" si="88"/>
        <v>4.5350118804388977</v>
      </c>
      <c r="S471" s="42">
        <f t="shared" si="81"/>
        <v>2.3950611146353684</v>
      </c>
      <c r="T471" s="42">
        <f t="shared" si="82"/>
        <v>4.5141843983160976</v>
      </c>
      <c r="U471" s="42">
        <f t="shared" si="83"/>
        <v>5.7557446828275953</v>
      </c>
      <c r="V471" s="42">
        <f t="shared" si="104"/>
        <v>3.4615602845114974</v>
      </c>
      <c r="W471" s="42">
        <f t="shared" si="104"/>
        <v>5.2220812080040977</v>
      </c>
      <c r="X471" s="42">
        <f t="shared" si="84"/>
        <v>2.5323076031857625</v>
      </c>
      <c r="Y471" s="42">
        <f t="shared" si="96"/>
        <v>4.4523030321345125</v>
      </c>
      <c r="Z471" s="42">
        <f t="shared" si="106"/>
        <v>3.2543699764222391</v>
      </c>
      <c r="AA471" s="42">
        <f t="shared" si="85"/>
        <v>3.1450118804388976</v>
      </c>
      <c r="AB471" s="42">
        <f t="shared" si="86"/>
        <v>4.0550611146353672</v>
      </c>
      <c r="AC471" s="42">
        <f t="shared" si="89"/>
        <v>3.684184398316098</v>
      </c>
    </row>
    <row r="472" spans="1:29" x14ac:dyDescent="0.25">
      <c r="A472" s="34" t="s">
        <v>1049</v>
      </c>
      <c r="B472" s="34" t="s">
        <v>1050</v>
      </c>
      <c r="C472" s="42">
        <f t="shared" si="73"/>
        <v>4.4759135881983303</v>
      </c>
      <c r="D472" s="42">
        <f t="shared" si="74"/>
        <v>3.821103611883732</v>
      </c>
      <c r="E472" s="42">
        <f t="shared" si="105"/>
        <v>6.6304692135439618</v>
      </c>
      <c r="F472" s="42">
        <f t="shared" si="105"/>
        <v>5.2289926925990535</v>
      </c>
      <c r="G472" s="42">
        <f t="shared" si="75"/>
        <v>0.307791582917748</v>
      </c>
      <c r="H472" s="42">
        <f t="shared" si="76"/>
        <v>0.83</v>
      </c>
      <c r="I472" s="42">
        <f t="shared" si="77"/>
        <v>0.56000000000000005</v>
      </c>
      <c r="J472" s="42">
        <f t="shared" si="101"/>
        <v>1.3367550321273498</v>
      </c>
      <c r="K472" s="42">
        <f t="shared" si="101"/>
        <v>5.6702650963820478</v>
      </c>
      <c r="L472" s="42">
        <f t="shared" si="101"/>
        <v>5.6702650963820478</v>
      </c>
      <c r="M472" s="42">
        <f t="shared" si="78"/>
        <v>4.8935100642546985</v>
      </c>
      <c r="N472" s="42">
        <f t="shared" si="79"/>
        <v>3.1268100654077617</v>
      </c>
      <c r="O472" s="42">
        <f t="shared" si="97"/>
        <v>1.3291955032184708</v>
      </c>
      <c r="P472" s="42">
        <f t="shared" si="97"/>
        <v>3.9262470919557342</v>
      </c>
      <c r="Q472" s="42">
        <f t="shared" si="80"/>
        <v>4.6497707700139035</v>
      </c>
      <c r="R472" s="42">
        <f t="shared" si="88"/>
        <v>4.8279388527863745</v>
      </c>
      <c r="S472" s="42">
        <f t="shared" si="81"/>
        <v>2.4892843045355142</v>
      </c>
      <c r="T472" s="42">
        <f t="shared" si="82"/>
        <v>2.8613328426193894</v>
      </c>
      <c r="U472" s="42">
        <f t="shared" si="83"/>
        <v>5.9402650963820474</v>
      </c>
      <c r="V472" s="42">
        <f t="shared" si="104"/>
        <v>5.1635100642546981</v>
      </c>
      <c r="W472" s="42">
        <f t="shared" si="104"/>
        <v>4.7868100654077619</v>
      </c>
      <c r="X472" s="42">
        <f t="shared" si="84"/>
        <v>1.0591955032184739</v>
      </c>
      <c r="Y472" s="42">
        <f t="shared" ref="Y472:Z487" si="107">Y282+0.83</f>
        <v>5.3162470919557334</v>
      </c>
      <c r="Z472" s="42">
        <f t="shared" si="106"/>
        <v>5.4797707700139036</v>
      </c>
      <c r="AA472" s="42">
        <f t="shared" si="85"/>
        <v>3.4379388527863748</v>
      </c>
      <c r="AB472" s="42">
        <f t="shared" si="86"/>
        <v>4.1492843045355121</v>
      </c>
      <c r="AC472" s="42">
        <f t="shared" si="89"/>
        <v>2.0313328426193888</v>
      </c>
    </row>
    <row r="473" spans="1:29" x14ac:dyDescent="0.25">
      <c r="A473" s="34" t="s">
        <v>1051</v>
      </c>
      <c r="B473" s="34" t="s">
        <v>1052</v>
      </c>
      <c r="C473" s="42">
        <f t="shared" si="73"/>
        <v>5.6553433965417783</v>
      </c>
      <c r="D473" s="42">
        <f t="shared" si="74"/>
        <v>3.0063687520007538</v>
      </c>
      <c r="E473" s="42">
        <f t="shared" si="105"/>
        <v>4.3400605466857067</v>
      </c>
      <c r="F473" s="42">
        <f t="shared" si="105"/>
        <v>4.3651632736882213</v>
      </c>
      <c r="G473" s="42">
        <f t="shared" si="75"/>
        <v>1.7929918821935336</v>
      </c>
      <c r="H473" s="42">
        <f t="shared" si="76"/>
        <v>0.83</v>
      </c>
      <c r="I473" s="42">
        <f t="shared" si="77"/>
        <v>6.4722074331065276</v>
      </c>
      <c r="J473" s="42">
        <f t="shared" si="101"/>
        <v>5.0822074331065279</v>
      </c>
      <c r="K473" s="42">
        <f t="shared" si="101"/>
        <v>5.0822074331065279</v>
      </c>
      <c r="L473" s="42">
        <f t="shared" si="101"/>
        <v>5.0822074331065279</v>
      </c>
      <c r="M473" s="42">
        <f t="shared" si="78"/>
        <v>3.7624456929327024</v>
      </c>
      <c r="N473" s="42">
        <f t="shared" si="79"/>
        <v>3.5576759566450962</v>
      </c>
      <c r="O473" s="42">
        <f t="shared" ref="O473:P488" si="108">O283-0.56</f>
        <v>0.79182704393344672</v>
      </c>
      <c r="P473" s="42">
        <f t="shared" si="108"/>
        <v>3.573985660167033</v>
      </c>
      <c r="Q473" s="42">
        <f t="shared" si="80"/>
        <v>3.6607923234817248</v>
      </c>
      <c r="R473" s="42">
        <f t="shared" si="88"/>
        <v>4.7351213954920066</v>
      </c>
      <c r="S473" s="42">
        <f t="shared" si="81"/>
        <v>1.4342496552322883</v>
      </c>
      <c r="T473" s="42">
        <f t="shared" si="82"/>
        <v>3.2934197637943874</v>
      </c>
      <c r="U473" s="42">
        <f t="shared" si="83"/>
        <v>5.3522074331065284</v>
      </c>
      <c r="V473" s="42">
        <f t="shared" si="104"/>
        <v>4.0324456929327024</v>
      </c>
      <c r="W473" s="42">
        <f t="shared" si="104"/>
        <v>5.2176759566450954</v>
      </c>
      <c r="X473" s="42">
        <f t="shared" si="84"/>
        <v>0.52182704393344614</v>
      </c>
      <c r="Y473" s="42">
        <f t="shared" si="107"/>
        <v>4.9639856601670322</v>
      </c>
      <c r="Z473" s="42">
        <f t="shared" si="106"/>
        <v>4.4907923234817249</v>
      </c>
      <c r="AA473" s="42">
        <f t="shared" si="85"/>
        <v>3.3451213954920069</v>
      </c>
      <c r="AB473" s="42">
        <f t="shared" si="86"/>
        <v>3.0942496552322871</v>
      </c>
      <c r="AC473" s="42">
        <f t="shared" si="89"/>
        <v>2.4634197637943869</v>
      </c>
    </row>
    <row r="474" spans="1:29" x14ac:dyDescent="0.25">
      <c r="A474" s="34" t="s">
        <v>1053</v>
      </c>
      <c r="B474" s="34" t="s">
        <v>1054</v>
      </c>
      <c r="C474" s="42">
        <f t="shared" si="73"/>
        <v>3.665092304392124</v>
      </c>
      <c r="D474" s="42">
        <f>D284</f>
        <v>0</v>
      </c>
      <c r="E474" s="42">
        <f t="shared" si="105"/>
        <v>3.8518191784281539</v>
      </c>
      <c r="F474" s="42">
        <f t="shared" si="105"/>
        <v>3.0896816743958944</v>
      </c>
      <c r="G474" s="42">
        <f t="shared" si="75"/>
        <v>1.1986189739276845</v>
      </c>
      <c r="H474" s="42">
        <f t="shared" si="76"/>
        <v>6.8028934262576541</v>
      </c>
      <c r="I474" s="42">
        <f t="shared" si="77"/>
        <v>0.56000000000000005</v>
      </c>
      <c r="J474" s="42">
        <f t="shared" si="101"/>
        <v>3.1519289508384363</v>
      </c>
      <c r="K474" s="42">
        <f t="shared" si="101"/>
        <v>5.142893426257654</v>
      </c>
      <c r="L474" s="42">
        <f t="shared" si="101"/>
        <v>5.142893426257654</v>
      </c>
      <c r="M474" s="42">
        <f t="shared" si="78"/>
        <v>3.5464467131288262</v>
      </c>
      <c r="N474" s="42">
        <f t="shared" si="79"/>
        <v>4.0347150861658267</v>
      </c>
      <c r="O474" s="42">
        <f t="shared" si="108"/>
        <v>2.7719860022511686</v>
      </c>
      <c r="P474" s="42">
        <f t="shared" si="108"/>
        <v>5.269046175564398</v>
      </c>
      <c r="Q474" s="42">
        <f t="shared" si="80"/>
        <v>3.3949650347416718</v>
      </c>
      <c r="R474" s="42">
        <f t="shared" si="88"/>
        <v>5.3248153840956007</v>
      </c>
      <c r="S474" s="42">
        <f t="shared" si="81"/>
        <v>1.7116567771309161</v>
      </c>
      <c r="T474" s="42">
        <f t="shared" si="82"/>
        <v>3.6920114334151264</v>
      </c>
      <c r="U474" s="42">
        <f t="shared" si="83"/>
        <v>5.4128934262576536</v>
      </c>
      <c r="V474" s="42">
        <f t="shared" si="104"/>
        <v>3.8164467131288262</v>
      </c>
      <c r="W474" s="42">
        <f t="shared" si="104"/>
        <v>5.6947150861658269</v>
      </c>
      <c r="X474" s="42">
        <f t="shared" si="84"/>
        <v>2.5019860022511695</v>
      </c>
      <c r="Y474" s="42">
        <f t="shared" si="107"/>
        <v>6.6590461755643968</v>
      </c>
      <c r="Z474" s="42">
        <f t="shared" si="106"/>
        <v>4.2249650347416718</v>
      </c>
      <c r="AA474" s="42">
        <f t="shared" si="85"/>
        <v>3.9348153840956002</v>
      </c>
      <c r="AB474" s="42">
        <f t="shared" si="86"/>
        <v>3.3716567771309154</v>
      </c>
      <c r="AC474" s="42">
        <f>AC284-0.83</f>
        <v>2.0320114334151258</v>
      </c>
    </row>
    <row r="475" spans="1:29" x14ac:dyDescent="0.25">
      <c r="A475" s="34" t="s">
        <v>1055</v>
      </c>
      <c r="B475" s="34" t="s">
        <v>1056</v>
      </c>
      <c r="C475" s="42">
        <f t="shared" si="73"/>
        <v>4.6762039296772588</v>
      </c>
      <c r="D475" s="42">
        <f t="shared" si="74"/>
        <v>2.3752237591613956</v>
      </c>
      <c r="E475" s="42">
        <f t="shared" si="105"/>
        <v>7.1686874785293577</v>
      </c>
      <c r="F475" s="42">
        <f t="shared" si="105"/>
        <v>3.9966493493739264</v>
      </c>
      <c r="G475" s="42">
        <f t="shared" si="75"/>
        <v>0.62273694902643462</v>
      </c>
      <c r="H475" s="42">
        <f t="shared" si="76"/>
        <v>0.83</v>
      </c>
      <c r="I475" s="42">
        <f t="shared" si="77"/>
        <v>7.296191143737202</v>
      </c>
      <c r="J475" s="42">
        <f t="shared" si="101"/>
        <v>5.9061911437372014</v>
      </c>
      <c r="K475" s="42">
        <f t="shared" si="101"/>
        <v>5.9061911437372014</v>
      </c>
      <c r="L475" s="42">
        <f>L285</f>
        <v>0</v>
      </c>
      <c r="M475" s="42">
        <f t="shared" si="78"/>
        <v>3.3667463098904995</v>
      </c>
      <c r="N475" s="42">
        <f t="shared" si="79"/>
        <v>4.7229697883008832</v>
      </c>
      <c r="O475" s="42">
        <f t="shared" si="108"/>
        <v>1.3652887910819074</v>
      </c>
      <c r="P475" s="42">
        <f t="shared" si="108"/>
        <v>4.5958156271304755</v>
      </c>
      <c r="Q475" s="42">
        <f t="shared" si="80"/>
        <v>4.2834062117778755</v>
      </c>
      <c r="R475" s="42">
        <f t="shared" si="88"/>
        <v>5.0950913369538906</v>
      </c>
      <c r="S475" s="42">
        <f t="shared" si="81"/>
        <v>1.1765250215387413</v>
      </c>
      <c r="T475" s="42">
        <f t="shared" si="82"/>
        <v>5.040119464835751</v>
      </c>
      <c r="U475" s="42">
        <f>U285</f>
        <v>0</v>
      </c>
      <c r="V475" s="42">
        <f>V285-1.39</f>
        <v>1.4167463098904995</v>
      </c>
      <c r="W475" s="42">
        <f t="shared" si="104"/>
        <v>6.3829697883008851</v>
      </c>
      <c r="X475" s="42">
        <f t="shared" si="84"/>
        <v>1.0952887910819102</v>
      </c>
      <c r="Y475" s="42">
        <f t="shared" si="107"/>
        <v>5.9858156271304752</v>
      </c>
      <c r="Z475" s="42">
        <f t="shared" si="107"/>
        <v>5.9434062117778756</v>
      </c>
      <c r="AA475" s="42">
        <f t="shared" si="85"/>
        <v>3.70509133695389</v>
      </c>
      <c r="AB475" s="42">
        <f t="shared" si="86"/>
        <v>2.8365250215387401</v>
      </c>
      <c r="AC475" s="42">
        <f t="shared" si="89"/>
        <v>4.2101194648357509</v>
      </c>
    </row>
    <row r="476" spans="1:29" x14ac:dyDescent="0.25">
      <c r="A476" s="34" t="s">
        <v>1057</v>
      </c>
      <c r="B476" s="34" t="s">
        <v>1058</v>
      </c>
      <c r="C476" s="42">
        <f t="shared" si="73"/>
        <v>7.5283982113135393</v>
      </c>
      <c r="D476" s="42">
        <f t="shared" si="74"/>
        <v>5.499776413058715</v>
      </c>
      <c r="E476" s="42">
        <f t="shared" si="105"/>
        <v>6.8090499324090059</v>
      </c>
      <c r="F476" s="42">
        <f t="shared" si="105"/>
        <v>5.6411323338490016</v>
      </c>
      <c r="G476" s="42">
        <f t="shared" si="75"/>
        <v>0.86369352191791893</v>
      </c>
      <c r="H476" s="42">
        <f t="shared" si="76"/>
        <v>0.83</v>
      </c>
      <c r="I476" s="42">
        <f t="shared" si="77"/>
        <v>8.2209615394118636</v>
      </c>
      <c r="J476" s="42">
        <f t="shared" si="101"/>
        <v>4.2773076929412435</v>
      </c>
      <c r="K476" s="42">
        <f t="shared" si="101"/>
        <v>6.8309615394118639</v>
      </c>
      <c r="L476" s="42">
        <f>L286</f>
        <v>0</v>
      </c>
      <c r="M476" s="42">
        <f t="shared" si="78"/>
        <v>7.2633413469853796</v>
      </c>
      <c r="N476" s="42">
        <f t="shared" si="79"/>
        <v>2.5358671992564212</v>
      </c>
      <c r="O476" s="42">
        <f t="shared" si="108"/>
        <v>1.0914331693084798</v>
      </c>
      <c r="P476" s="42">
        <f t="shared" si="108"/>
        <v>4.3241091562317298</v>
      </c>
      <c r="Q476" s="42">
        <f t="shared" si="80"/>
        <v>4.3140538841030676</v>
      </c>
      <c r="R476" s="42">
        <f t="shared" si="88"/>
        <v>3.5049434609461048</v>
      </c>
      <c r="S476" s="42">
        <f t="shared" si="81"/>
        <v>0.96299099858575488</v>
      </c>
      <c r="T476" s="42">
        <f t="shared" si="82"/>
        <v>1.787620192426483</v>
      </c>
      <c r="U476" s="42">
        <f>U286</f>
        <v>0</v>
      </c>
      <c r="V476" s="42">
        <f>V286-1.39</f>
        <v>5.3133413469853803</v>
      </c>
      <c r="W476" s="42">
        <f t="shared" si="104"/>
        <v>4.1958671992564209</v>
      </c>
      <c r="X476" s="42">
        <f t="shared" si="84"/>
        <v>0.82143316930847832</v>
      </c>
      <c r="Y476" s="42">
        <f t="shared" si="107"/>
        <v>5.7141091562317277</v>
      </c>
      <c r="Z476" s="42">
        <f t="shared" si="107"/>
        <v>5.9740538841030677</v>
      </c>
      <c r="AA476" s="42">
        <f t="shared" si="85"/>
        <v>2.1149434609461046</v>
      </c>
      <c r="AB476" s="42">
        <f t="shared" si="86"/>
        <v>2.6229909985857547</v>
      </c>
      <c r="AC476" s="42">
        <f t="shared" si="89"/>
        <v>0.95762019242648244</v>
      </c>
    </row>
    <row r="477" spans="1:29" x14ac:dyDescent="0.25">
      <c r="A477" s="34" t="s">
        <v>1059</v>
      </c>
      <c r="B477" s="34" t="s">
        <v>1060</v>
      </c>
      <c r="C477" s="42">
        <f t="shared" si="73"/>
        <v>6.3966884186576571</v>
      </c>
      <c r="D477" s="42">
        <f t="shared" si="74"/>
        <v>4.3706981539294256</v>
      </c>
      <c r="E477" s="42">
        <f t="shared" si="105"/>
        <v>6.7089721029944718</v>
      </c>
      <c r="F477" s="42">
        <f t="shared" si="105"/>
        <v>6.3230473504773403</v>
      </c>
      <c r="G477" s="42">
        <f t="shared" si="75"/>
        <v>0.15208368555238386</v>
      </c>
      <c r="H477" s="42">
        <f t="shared" si="76"/>
        <v>0.83</v>
      </c>
      <c r="I477" s="42">
        <f t="shared" si="77"/>
        <v>7.3049114542484528</v>
      </c>
      <c r="J477" s="42">
        <f t="shared" si="101"/>
        <v>5.9149114542484531</v>
      </c>
      <c r="K477" s="42">
        <f t="shared" si="101"/>
        <v>5.9149114542484531</v>
      </c>
      <c r="L477" s="42">
        <f>L287</f>
        <v>0</v>
      </c>
      <c r="M477" s="42">
        <f t="shared" si="78"/>
        <v>4.494531681644931</v>
      </c>
      <c r="N477" s="42">
        <f t="shared" si="79"/>
        <v>3.7575094077862374</v>
      </c>
      <c r="O477" s="42">
        <f t="shared" si="108"/>
        <v>1.6743680506153646</v>
      </c>
      <c r="P477" s="42">
        <f t="shared" si="108"/>
        <v>2.3027773280986876</v>
      </c>
      <c r="Q477" s="42">
        <f t="shared" si="80"/>
        <v>3.2071321266981041</v>
      </c>
      <c r="R477" s="42">
        <f t="shared" si="88"/>
        <v>3.810372958990444</v>
      </c>
      <c r="S477" s="42">
        <f t="shared" si="81"/>
        <v>4.0492976477541998</v>
      </c>
      <c r="T477" s="42">
        <f t="shared" si="82"/>
        <v>3.7808987612336993</v>
      </c>
      <c r="U477" s="42">
        <f>U287</f>
        <v>0</v>
      </c>
      <c r="V477" s="42">
        <f>V287-1.39</f>
        <v>2.5445316816449308</v>
      </c>
      <c r="W477" s="42">
        <f t="shared" si="104"/>
        <v>5.4175094077862358</v>
      </c>
      <c r="X477" s="42">
        <f t="shared" si="84"/>
        <v>1.4043680506153642</v>
      </c>
      <c r="Y477" s="42">
        <f t="shared" si="107"/>
        <v>3.6927773280986878</v>
      </c>
      <c r="Z477" s="42">
        <f t="shared" si="107"/>
        <v>4.8671321266981042</v>
      </c>
      <c r="AA477" s="42">
        <f t="shared" si="85"/>
        <v>2.4203729589904439</v>
      </c>
      <c r="AB477" s="42">
        <f t="shared" si="86"/>
        <v>5.709297647754199</v>
      </c>
      <c r="AC477" s="42">
        <f t="shared" si="89"/>
        <v>2.9508987612336992</v>
      </c>
    </row>
    <row r="478" spans="1:29" x14ac:dyDescent="0.25">
      <c r="A478" s="34" t="s">
        <v>1061</v>
      </c>
      <c r="B478" s="34" t="s">
        <v>1062</v>
      </c>
      <c r="C478" s="42">
        <f t="shared" si="73"/>
        <v>7.7303970384082206</v>
      </c>
      <c r="D478" s="42">
        <f t="shared" si="74"/>
        <v>5.3355916415349967</v>
      </c>
      <c r="E478" s="42">
        <f t="shared" si="105"/>
        <v>8.7728753031588926</v>
      </c>
      <c r="F478" s="42">
        <f t="shared" si="105"/>
        <v>7.8730911866148698</v>
      </c>
      <c r="G478" s="42">
        <f t="shared" si="75"/>
        <v>0.71062219319635611</v>
      </c>
      <c r="H478" s="42">
        <f t="shared" si="76"/>
        <v>0.83</v>
      </c>
      <c r="I478" s="42">
        <f t="shared" si="77"/>
        <v>8.8537090179627302</v>
      </c>
      <c r="J478" s="42">
        <f t="shared" si="101"/>
        <v>4.6991393453084873</v>
      </c>
      <c r="K478" s="42">
        <f>K288</f>
        <v>0</v>
      </c>
      <c r="L478" s="42">
        <f>L288</f>
        <v>0</v>
      </c>
      <c r="M478" s="42">
        <f t="shared" si="78"/>
        <v>7.1258529725538295</v>
      </c>
      <c r="N478" s="42">
        <f t="shared" si="79"/>
        <v>3.8720039445952201</v>
      </c>
      <c r="O478" s="42">
        <f t="shared" si="108"/>
        <v>2.6786590999895794</v>
      </c>
      <c r="P478" s="42">
        <f t="shared" si="108"/>
        <v>3.2171106148643696</v>
      </c>
      <c r="Q478" s="42">
        <f t="shared" si="80"/>
        <v>2.3855722271745559</v>
      </c>
      <c r="R478" s="42">
        <f t="shared" si="88"/>
        <v>4.088122529955033</v>
      </c>
      <c r="S478" s="42">
        <f t="shared" si="81"/>
        <v>1.6404665159888991</v>
      </c>
      <c r="T478" s="42">
        <f t="shared" si="82"/>
        <v>2.0394992317862322</v>
      </c>
      <c r="U478" s="42">
        <f>U288</f>
        <v>0</v>
      </c>
      <c r="V478" s="42">
        <f>V288-1.39</f>
        <v>5.1758529725538294</v>
      </c>
      <c r="W478" s="42">
        <f t="shared" si="104"/>
        <v>5.532003944595222</v>
      </c>
      <c r="X478" s="42">
        <f t="shared" si="84"/>
        <v>2.4086590999895803</v>
      </c>
      <c r="Y478" s="42">
        <f t="shared" si="107"/>
        <v>4.6071106148643679</v>
      </c>
      <c r="Z478" s="42">
        <f t="shared" ref="Z478:Z479" si="109">Z288</f>
        <v>3.2155722271745559</v>
      </c>
      <c r="AA478" s="42">
        <f t="shared" si="85"/>
        <v>2.6981225299550329</v>
      </c>
      <c r="AB478" s="42">
        <f t="shared" si="86"/>
        <v>3.3004665159888975</v>
      </c>
      <c r="AC478" s="42">
        <f t="shared" si="89"/>
        <v>1.2094992317862319</v>
      </c>
    </row>
    <row r="479" spans="1:29" x14ac:dyDescent="0.25">
      <c r="A479" s="34" t="s">
        <v>1063</v>
      </c>
      <c r="B479" s="34" t="s">
        <v>1064</v>
      </c>
      <c r="C479" s="42">
        <f t="shared" si="73"/>
        <v>3.2301448691474328</v>
      </c>
      <c r="D479" s="42">
        <f t="shared" si="74"/>
        <v>3.5562817462103631</v>
      </c>
      <c r="E479" s="42">
        <f t="shared" si="105"/>
        <v>6.3040052027211546</v>
      </c>
      <c r="F479" s="42">
        <f t="shared" si="105"/>
        <v>4.2821068817336245</v>
      </c>
      <c r="G479" s="42">
        <f t="shared" si="75"/>
        <v>0.56529137616389158</v>
      </c>
      <c r="H479" s="42">
        <f t="shared" si="76"/>
        <v>6.660388961132151</v>
      </c>
      <c r="I479" s="42">
        <f t="shared" si="77"/>
        <v>6.3903889611321514</v>
      </c>
      <c r="J479" s="42">
        <f t="shared" si="101"/>
        <v>5.0003889611321508</v>
      </c>
      <c r="K479" s="42">
        <f t="shared" si="101"/>
        <v>5.0003889611321508</v>
      </c>
      <c r="L479" s="42">
        <f t="shared" si="101"/>
        <v>5.0003889611321508</v>
      </c>
      <c r="M479" s="42">
        <f t="shared" si="78"/>
        <v>3.7181273539465818</v>
      </c>
      <c r="N479" s="42">
        <f t="shared" si="79"/>
        <v>1.142274432943621</v>
      </c>
      <c r="O479" s="42">
        <f t="shared" si="108"/>
        <v>0.66871833478405129</v>
      </c>
      <c r="P479" s="42">
        <f t="shared" si="108"/>
        <v>3.761319270610461</v>
      </c>
      <c r="Q479" s="42">
        <f t="shared" si="80"/>
        <v>4.0662069950073398</v>
      </c>
      <c r="R479" s="42">
        <f t="shared" si="88"/>
        <v>4.3188755493527715</v>
      </c>
      <c r="S479" s="42">
        <f t="shared" si="81"/>
        <v>1.7750674081654294</v>
      </c>
      <c r="T479" s="42">
        <f t="shared" si="82"/>
        <v>3.2593287338050638</v>
      </c>
      <c r="U479" s="42">
        <f t="shared" si="83"/>
        <v>5.2703889611321504</v>
      </c>
      <c r="V479" s="42">
        <f t="shared" ref="V479:W485" si="110">V289+0.83</f>
        <v>3.9881273539465818</v>
      </c>
      <c r="W479" s="42">
        <f t="shared" si="110"/>
        <v>2.8022744329436216</v>
      </c>
      <c r="X479" s="42">
        <f t="shared" si="84"/>
        <v>0.39871833478404961</v>
      </c>
      <c r="Y479" s="42">
        <f t="shared" si="107"/>
        <v>5.1513192706104611</v>
      </c>
      <c r="Z479" s="42">
        <f t="shared" si="109"/>
        <v>4.8962069950073399</v>
      </c>
      <c r="AA479" s="42">
        <f t="shared" si="85"/>
        <v>2.9288755493527714</v>
      </c>
      <c r="AB479" s="42">
        <f t="shared" si="86"/>
        <v>3.4350674081654287</v>
      </c>
      <c r="AC479" s="42">
        <f t="shared" si="89"/>
        <v>2.4293287338050633</v>
      </c>
    </row>
    <row r="480" spans="1:29" x14ac:dyDescent="0.25">
      <c r="A480" s="34" t="s">
        <v>1065</v>
      </c>
      <c r="B480" s="34" t="s">
        <v>1066</v>
      </c>
      <c r="C480" s="42">
        <f t="shared" si="73"/>
        <v>5.7301723002055489</v>
      </c>
      <c r="D480" s="42">
        <f t="shared" si="74"/>
        <v>4.9466074304611407</v>
      </c>
      <c r="E480" s="42">
        <f t="shared" si="105"/>
        <v>5.484345774073474</v>
      </c>
      <c r="F480" s="42">
        <f t="shared" si="105"/>
        <v>6.0326219768972624</v>
      </c>
      <c r="G480" s="42">
        <f t="shared" si="75"/>
        <v>0.44364991071672977</v>
      </c>
      <c r="H480" s="42">
        <f t="shared" si="76"/>
        <v>7.076309060408569</v>
      </c>
      <c r="I480" s="42">
        <f t="shared" si="77"/>
        <v>6.8063090604085694</v>
      </c>
      <c r="J480" s="42">
        <f t="shared" si="101"/>
        <v>3.3342060402723792</v>
      </c>
      <c r="K480" s="42">
        <f t="shared" si="101"/>
        <v>5.4163090604085689</v>
      </c>
      <c r="L480" s="42">
        <f t="shared" si="101"/>
        <v>5.4163090604085689</v>
      </c>
      <c r="M480" s="42">
        <f t="shared" si="78"/>
        <v>4.724206040272378</v>
      </c>
      <c r="N480" s="42">
        <f>N290-0.53</f>
        <v>0.19677180891545742</v>
      </c>
      <c r="O480" s="42">
        <f t="shared" si="108"/>
        <v>1.37153771909328</v>
      </c>
      <c r="P480" s="42">
        <f t="shared" si="108"/>
        <v>2.7359823211464507</v>
      </c>
      <c r="Q480" s="42">
        <f t="shared" si="80"/>
        <v>2.69055511472664</v>
      </c>
      <c r="R480" s="42">
        <f t="shared" si="88"/>
        <v>4.1216284376242696</v>
      </c>
      <c r="S480" s="42">
        <f t="shared" si="81"/>
        <v>1.9609040482676585</v>
      </c>
      <c r="T480" s="42">
        <f t="shared" si="82"/>
        <v>2.6518401426191667</v>
      </c>
      <c r="U480" s="42">
        <f>U290-1.69</f>
        <v>4.5563090604085694</v>
      </c>
      <c r="V480" s="42">
        <f t="shared" si="110"/>
        <v>4.9942060402723785</v>
      </c>
      <c r="W480" s="42">
        <f t="shared" si="110"/>
        <v>1.5567718089154621</v>
      </c>
      <c r="X480" s="42">
        <f t="shared" si="84"/>
        <v>1.1015377190932814</v>
      </c>
      <c r="Y480" s="42">
        <f t="shared" si="107"/>
        <v>4.1259823211464504</v>
      </c>
      <c r="Z480" s="42">
        <f t="shared" si="107"/>
        <v>4.3505551147266397</v>
      </c>
      <c r="AA480" s="42">
        <f t="shared" si="85"/>
        <v>2.7316284376242694</v>
      </c>
      <c r="AB480" s="42">
        <f t="shared" si="86"/>
        <v>3.6209040482676578</v>
      </c>
      <c r="AC480" s="42">
        <f t="shared" si="89"/>
        <v>1.8218401426191664</v>
      </c>
    </row>
    <row r="481" spans="1:29" x14ac:dyDescent="0.25">
      <c r="A481" s="34" t="s">
        <v>1067</v>
      </c>
      <c r="B481" s="34" t="s">
        <v>1068</v>
      </c>
      <c r="C481" s="42">
        <f t="shared" si="73"/>
        <v>6.4632242531717008</v>
      </c>
      <c r="D481" s="42">
        <f t="shared" si="74"/>
        <v>3.3466972361801863</v>
      </c>
      <c r="E481" s="42">
        <f t="shared" si="105"/>
        <v>6.4051243059795375</v>
      </c>
      <c r="F481" s="42">
        <f t="shared" si="105"/>
        <v>4.6650044340488463</v>
      </c>
      <c r="G481" s="42">
        <f t="shared" si="75"/>
        <v>0.61670887413381714</v>
      </c>
      <c r="H481" s="42">
        <f t="shared" si="76"/>
        <v>0.83</v>
      </c>
      <c r="I481" s="42">
        <f t="shared" si="77"/>
        <v>6.5712172676559319</v>
      </c>
      <c r="J481" s="42">
        <f t="shared" si="101"/>
        <v>5.1812172676559314</v>
      </c>
      <c r="K481" s="42">
        <f t="shared" si="101"/>
        <v>5.1812172676559314</v>
      </c>
      <c r="L481" s="42">
        <f t="shared" si="101"/>
        <v>5.1812172676559314</v>
      </c>
      <c r="M481" s="42">
        <f t="shared" si="78"/>
        <v>2.3132717030663148</v>
      </c>
      <c r="N481" s="42">
        <f t="shared" si="79"/>
        <v>4.4115870244924382</v>
      </c>
      <c r="O481" s="42">
        <f t="shared" si="108"/>
        <v>0.85172526740404253</v>
      </c>
      <c r="P481" s="42">
        <f t="shared" si="108"/>
        <v>1.9661589545852154</v>
      </c>
      <c r="Q481" s="42">
        <f t="shared" si="80"/>
        <v>1.1264398318175246</v>
      </c>
      <c r="R481" s="42">
        <f t="shared" si="88"/>
        <v>3.3531838903147464</v>
      </c>
      <c r="S481" s="42">
        <f t="shared" si="81"/>
        <v>4.1580313497570502</v>
      </c>
      <c r="T481" s="42">
        <f t="shared" si="82"/>
        <v>5.213179257665784</v>
      </c>
      <c r="U481" s="42">
        <f t="shared" si="83"/>
        <v>5.451217267655931</v>
      </c>
      <c r="V481" s="42">
        <f t="shared" si="110"/>
        <v>2.5832717030663144</v>
      </c>
      <c r="W481" s="42">
        <f t="shared" si="110"/>
        <v>6.0715870244924393</v>
      </c>
      <c r="X481" s="42">
        <f t="shared" si="84"/>
        <v>0.58172526740404351</v>
      </c>
      <c r="Y481" s="42">
        <f t="shared" si="107"/>
        <v>3.3561589545852151</v>
      </c>
      <c r="Z481" s="42">
        <f t="shared" si="107"/>
        <v>2.7864398318175243</v>
      </c>
      <c r="AA481" s="42">
        <f t="shared" si="85"/>
        <v>1.9631838903147463</v>
      </c>
      <c r="AB481" s="42">
        <f t="shared" ref="AB481" si="111">AB291</f>
        <v>4.9880313497570494</v>
      </c>
      <c r="AC481" s="42">
        <f t="shared" si="89"/>
        <v>4.383179257665784</v>
      </c>
    </row>
    <row r="482" spans="1:29" x14ac:dyDescent="0.25">
      <c r="A482" s="34" t="s">
        <v>1069</v>
      </c>
      <c r="B482" s="34" t="s">
        <v>1070</v>
      </c>
      <c r="C482" s="42">
        <f t="shared" si="73"/>
        <v>7.7474413692474098</v>
      </c>
      <c r="D482" s="42">
        <f t="shared" si="74"/>
        <v>5.8843815072077641</v>
      </c>
      <c r="E482" s="42">
        <f>E292-0.83</f>
        <v>5.7832398512758516</v>
      </c>
      <c r="F482" s="42">
        <f t="shared" si="105"/>
        <v>7.8633667566260437</v>
      </c>
      <c r="G482" s="42">
        <f t="shared" si="75"/>
        <v>0.30964580714591877</v>
      </c>
      <c r="H482" s="42">
        <f t="shared" si="76"/>
        <v>0.83</v>
      </c>
      <c r="I482" s="42">
        <f t="shared" si="77"/>
        <v>7.787785024695383</v>
      </c>
      <c r="J482" s="42">
        <f t="shared" ref="J482:L487" si="112">J292-0.83</f>
        <v>1.5792616748984614</v>
      </c>
      <c r="K482" s="42">
        <f t="shared" si="112"/>
        <v>6.3977850246953825</v>
      </c>
      <c r="L482" s="42">
        <f t="shared" si="112"/>
        <v>6.3977850246953825</v>
      </c>
      <c r="M482" s="42">
        <f t="shared" si="78"/>
        <v>4.17389251234769</v>
      </c>
      <c r="N482" s="42">
        <f t="shared" si="79"/>
        <v>2.2871040537769827</v>
      </c>
      <c r="O482" s="42">
        <f t="shared" si="108"/>
        <v>3.2181603538180412</v>
      </c>
      <c r="P482" s="42">
        <f t="shared" si="108"/>
        <v>3.4647803415688294E-4</v>
      </c>
      <c r="Q482" s="42">
        <f>Q292</f>
        <v>0.44523623191737122</v>
      </c>
      <c r="R482" s="42">
        <f t="shared" si="88"/>
        <v>2.1229514064127728</v>
      </c>
      <c r="S482" s="42">
        <f t="shared" si="81"/>
        <v>3.4759144827972497</v>
      </c>
      <c r="T482" s="42">
        <f t="shared" si="82"/>
        <v>3.992155948304231</v>
      </c>
      <c r="U482" s="42">
        <f t="shared" si="83"/>
        <v>6.667785024695382</v>
      </c>
      <c r="V482" s="42">
        <f t="shared" si="110"/>
        <v>4.4438925123476896</v>
      </c>
      <c r="W482" s="42">
        <f t="shared" si="110"/>
        <v>3.9471040537769859</v>
      </c>
      <c r="X482" s="42">
        <f t="shared" si="84"/>
        <v>2.9481603538180439</v>
      </c>
      <c r="Y482" s="42">
        <f t="shared" si="107"/>
        <v>1.3903464780341568</v>
      </c>
      <c r="Z482" s="42">
        <f t="shared" si="107"/>
        <v>1.2752362319173711</v>
      </c>
      <c r="AA482" s="42">
        <f t="shared" si="85"/>
        <v>0.73295140641277279</v>
      </c>
      <c r="AB482" s="42">
        <f t="shared" si="86"/>
        <v>5.1359144827972489</v>
      </c>
      <c r="AC482" s="42">
        <f t="shared" si="89"/>
        <v>3.162155948304231</v>
      </c>
    </row>
    <row r="483" spans="1:29" x14ac:dyDescent="0.25">
      <c r="A483" s="34" t="s">
        <v>1071</v>
      </c>
      <c r="B483" s="34" t="s">
        <v>1072</v>
      </c>
      <c r="C483" s="42">
        <f t="shared" si="73"/>
        <v>5.2060474757215598</v>
      </c>
      <c r="D483" s="42">
        <f t="shared" si="74"/>
        <v>2.5449225542925191</v>
      </c>
      <c r="E483" s="42">
        <f t="shared" ref="E483:F498" si="113">E293+0.83</f>
        <v>5.561950981040467</v>
      </c>
      <c r="F483" s="42">
        <f t="shared" si="113"/>
        <v>4.4847986433215787</v>
      </c>
      <c r="G483" s="42">
        <f t="shared" si="75"/>
        <v>2.3817544701543083</v>
      </c>
      <c r="H483" s="42">
        <f t="shared" si="76"/>
        <v>6.6821224792988039</v>
      </c>
      <c r="I483" s="42">
        <f t="shared" si="77"/>
        <v>0.56000000000000005</v>
      </c>
      <c r="J483" s="42">
        <f t="shared" si="112"/>
        <v>3.0714149861992026</v>
      </c>
      <c r="K483" s="42">
        <f t="shared" si="112"/>
        <v>5.0221224792988037</v>
      </c>
      <c r="L483" s="42">
        <f t="shared" si="112"/>
        <v>5.0221224792988037</v>
      </c>
      <c r="M483" s="42">
        <f t="shared" si="78"/>
        <v>4.7052534228366536</v>
      </c>
      <c r="N483" s="42">
        <f t="shared" si="79"/>
        <v>3.3947802444893007</v>
      </c>
      <c r="O483" s="42">
        <f t="shared" si="108"/>
        <v>2.0919948976436711</v>
      </c>
      <c r="P483" s="42">
        <f t="shared" si="108"/>
        <v>3.812266314529563</v>
      </c>
      <c r="Q483" s="42">
        <f t="shared" si="80"/>
        <v>2.9585041887004704</v>
      </c>
      <c r="R483" s="42">
        <f t="shared" si="88"/>
        <v>4.1434582582490478</v>
      </c>
      <c r="S483" s="42">
        <f t="shared" si="81"/>
        <v>1.6602648848080013</v>
      </c>
      <c r="T483" s="42">
        <f t="shared" si="82"/>
        <v>2.6587882747808753</v>
      </c>
      <c r="U483" s="42">
        <f t="shared" si="83"/>
        <v>5.2921224792988042</v>
      </c>
      <c r="V483" s="42">
        <f t="shared" si="110"/>
        <v>4.9752534228366532</v>
      </c>
      <c r="W483" s="42">
        <f t="shared" si="110"/>
        <v>5.0547802444892973</v>
      </c>
      <c r="X483" s="42">
        <f t="shared" si="84"/>
        <v>1.8219948976436728</v>
      </c>
      <c r="Y483" s="42">
        <f t="shared" si="107"/>
        <v>5.2022663145295631</v>
      </c>
      <c r="Z483" s="42">
        <f t="shared" si="107"/>
        <v>4.6185041887004701</v>
      </c>
      <c r="AA483" s="42">
        <f t="shared" si="85"/>
        <v>2.7534582582490477</v>
      </c>
      <c r="AB483" s="42">
        <f t="shared" ref="AB483:AB484" si="114">AB293</f>
        <v>2.4902648848080005</v>
      </c>
      <c r="AC483" s="42">
        <f t="shared" si="89"/>
        <v>1.8287882747808752</v>
      </c>
    </row>
    <row r="484" spans="1:29" x14ac:dyDescent="0.25">
      <c r="A484" s="34" t="s">
        <v>1073</v>
      </c>
      <c r="B484" s="34" t="s">
        <v>1074</v>
      </c>
      <c r="C484" s="42">
        <f t="shared" si="73"/>
        <v>4.9695401451594448</v>
      </c>
      <c r="D484" s="42">
        <f t="shared" si="74"/>
        <v>2.5928696364574688</v>
      </c>
      <c r="E484" s="42">
        <f t="shared" si="113"/>
        <v>6.448156266945813</v>
      </c>
      <c r="F484" s="42">
        <f t="shared" si="113"/>
        <v>5.8614533730228278</v>
      </c>
      <c r="G484" s="42">
        <f t="shared" si="75"/>
        <v>0.58337551421221212</v>
      </c>
      <c r="H484" s="42">
        <f t="shared" si="76"/>
        <v>0.83</v>
      </c>
      <c r="I484" s="42">
        <f t="shared" si="77"/>
        <v>6.7201676322170236</v>
      </c>
      <c r="J484" s="42">
        <f t="shared" si="112"/>
        <v>1.2233892107390081</v>
      </c>
      <c r="K484" s="42">
        <f t="shared" si="112"/>
        <v>5.3301676322170231</v>
      </c>
      <c r="L484" s="42">
        <f t="shared" si="112"/>
        <v>5.3301676322170231</v>
      </c>
      <c r="M484" s="42">
        <f t="shared" si="78"/>
        <v>2.1000419080542567</v>
      </c>
      <c r="N484" s="42">
        <f t="shared" si="79"/>
        <v>3.3681016613087289</v>
      </c>
      <c r="O484" s="42">
        <f t="shared" si="108"/>
        <v>1.9388558783580083</v>
      </c>
      <c r="P484" s="42">
        <f t="shared" si="108"/>
        <v>3.1722731236730923</v>
      </c>
      <c r="Q484" s="42">
        <f t="shared" si="80"/>
        <v>2.934823548873136</v>
      </c>
      <c r="R484" s="42">
        <f t="shared" si="88"/>
        <v>4.5857598086811873</v>
      </c>
      <c r="S484" s="42">
        <f t="shared" si="81"/>
        <v>1.6602805321728402</v>
      </c>
      <c r="T484" s="42">
        <f t="shared" si="82"/>
        <v>5.8351362011763301</v>
      </c>
      <c r="U484" s="42">
        <f t="shared" si="83"/>
        <v>5.6001676322170226</v>
      </c>
      <c r="V484" s="42">
        <f t="shared" si="110"/>
        <v>2.3700419080542567</v>
      </c>
      <c r="W484" s="42">
        <f t="shared" si="110"/>
        <v>5.028101661308729</v>
      </c>
      <c r="X484" s="42">
        <f t="shared" si="84"/>
        <v>1.6688558783580079</v>
      </c>
      <c r="Y484" s="42">
        <f t="shared" si="107"/>
        <v>4.5622731236730925</v>
      </c>
      <c r="Z484" s="42">
        <f t="shared" si="107"/>
        <v>4.5948235488731362</v>
      </c>
      <c r="AA484" s="42">
        <f t="shared" si="85"/>
        <v>3.1957598086811876</v>
      </c>
      <c r="AB484" s="42">
        <f t="shared" si="114"/>
        <v>2.4902805321728394</v>
      </c>
      <c r="AC484" s="42">
        <f t="shared" si="89"/>
        <v>5.0051362011763301</v>
      </c>
    </row>
    <row r="485" spans="1:29" x14ac:dyDescent="0.25">
      <c r="A485" s="34" t="s">
        <v>1075</v>
      </c>
      <c r="B485" s="34" t="s">
        <v>1076</v>
      </c>
      <c r="C485" s="42">
        <f t="shared" si="73"/>
        <v>8.4085189587843381</v>
      </c>
      <c r="D485" s="42">
        <f t="shared" si="74"/>
        <v>5.447217782946904</v>
      </c>
      <c r="E485" s="42">
        <f t="shared" si="113"/>
        <v>8.1070496560458167</v>
      </c>
      <c r="F485" s="42">
        <f t="shared" si="113"/>
        <v>8.3554880229331587</v>
      </c>
      <c r="G485" s="42">
        <f t="shared" si="75"/>
        <v>0.15034516999983522</v>
      </c>
      <c r="H485" s="42">
        <f t="shared" si="76"/>
        <v>0.83</v>
      </c>
      <c r="I485" s="42">
        <f t="shared" si="77"/>
        <v>8.4044803405801716</v>
      </c>
      <c r="J485" s="42">
        <f t="shared" si="112"/>
        <v>1.784826780193391</v>
      </c>
      <c r="K485" s="42">
        <f t="shared" si="112"/>
        <v>7.014480340580171</v>
      </c>
      <c r="L485" s="42">
        <f>L295</f>
        <v>0</v>
      </c>
      <c r="M485" s="42">
        <f t="shared" si="78"/>
        <v>6.1165069079109564</v>
      </c>
      <c r="N485" s="42">
        <f t="shared" si="79"/>
        <v>3.282537537042705</v>
      </c>
      <c r="O485" s="42">
        <f t="shared" si="108"/>
        <v>3.2812021502427688</v>
      </c>
      <c r="P485" s="42">
        <f t="shared" si="108"/>
        <v>2.658030630853617</v>
      </c>
      <c r="Q485" s="42">
        <f t="shared" si="80"/>
        <v>2.5754049659592169</v>
      </c>
      <c r="R485" s="42">
        <f t="shared" si="88"/>
        <v>1.9047251302086294</v>
      </c>
      <c r="S485" s="42">
        <f t="shared" si="81"/>
        <v>2.1742690666051741</v>
      </c>
      <c r="T485" s="42">
        <f t="shared" si="82"/>
        <v>2.7911200851450428</v>
      </c>
      <c r="U485" s="42">
        <f>U295</f>
        <v>0</v>
      </c>
      <c r="V485" s="42">
        <f>V295-1.39</f>
        <v>4.1665069079109562</v>
      </c>
      <c r="W485" s="42">
        <f t="shared" si="110"/>
        <v>4.9425375370427078</v>
      </c>
      <c r="X485" s="42">
        <f t="shared" si="84"/>
        <v>3.0112021502427706</v>
      </c>
      <c r="Y485" s="42">
        <f t="shared" si="107"/>
        <v>4.0480306308536163</v>
      </c>
      <c r="Z485" s="42">
        <f t="shared" si="107"/>
        <v>4.2354049659592166</v>
      </c>
      <c r="AA485" s="42">
        <f t="shared" si="85"/>
        <v>0.51472513020862942</v>
      </c>
      <c r="AB485" s="42">
        <f t="shared" si="86"/>
        <v>3.834269066605172</v>
      </c>
      <c r="AC485" s="42">
        <f t="shared" si="89"/>
        <v>1.9611200851450434</v>
      </c>
    </row>
    <row r="486" spans="1:29" x14ac:dyDescent="0.25">
      <c r="A486" s="34" t="s">
        <v>1077</v>
      </c>
      <c r="B486" s="34" t="s">
        <v>1078</v>
      </c>
      <c r="C486" s="42">
        <f t="shared" si="73"/>
        <v>4.3923530970234559</v>
      </c>
      <c r="D486" s="42">
        <f t="shared" si="74"/>
        <v>2.1058142813419933</v>
      </c>
      <c r="E486" s="42">
        <f t="shared" si="113"/>
        <v>5.6231988539989928</v>
      </c>
      <c r="F486" s="42">
        <f t="shared" si="113"/>
        <v>5.1229499992593874</v>
      </c>
      <c r="G486" s="42">
        <f t="shared" si="75"/>
        <v>0.55161769200902144</v>
      </c>
      <c r="H486" s="42">
        <f t="shared" si="76"/>
        <v>6.7968889367317642</v>
      </c>
      <c r="I486" s="42">
        <f t="shared" si="77"/>
        <v>0.56000000000000005</v>
      </c>
      <c r="J486" s="42">
        <f>J296</f>
        <v>0</v>
      </c>
      <c r="K486" s="42">
        <f t="shared" si="112"/>
        <v>5.1368889367317641</v>
      </c>
      <c r="L486" s="42">
        <f t="shared" si="112"/>
        <v>5.1368889367317641</v>
      </c>
      <c r="M486" s="42">
        <f t="shared" si="78"/>
        <v>2.5489629789105894</v>
      </c>
      <c r="N486" s="42">
        <f t="shared" si="79"/>
        <v>3.8261033616815245</v>
      </c>
      <c r="O486" s="42">
        <f t="shared" si="108"/>
        <v>2.3700219090149739</v>
      </c>
      <c r="P486" s="42">
        <f t="shared" si="108"/>
        <v>4.3549533008825563</v>
      </c>
      <c r="Q486" s="42">
        <f t="shared" si="80"/>
        <v>3.2276774240733701</v>
      </c>
      <c r="R486" s="42">
        <f>R296-1.1</f>
        <v>3.2040229334862711</v>
      </c>
      <c r="S486" s="42">
        <f t="shared" si="81"/>
        <v>2.0899669264857565</v>
      </c>
      <c r="T486" s="42">
        <f t="shared" si="82"/>
        <v>5.0565463301850002</v>
      </c>
      <c r="U486" s="42">
        <f t="shared" si="83"/>
        <v>5.4068889367317645</v>
      </c>
      <c r="V486" s="42">
        <f t="shared" ref="V486:W500" si="115">V296+0.83</f>
        <v>2.8189629789105894</v>
      </c>
      <c r="W486" s="42">
        <f t="shared" si="115"/>
        <v>5.4861033616815247</v>
      </c>
      <c r="X486" s="42">
        <f t="shared" si="84"/>
        <v>2.100021909014977</v>
      </c>
      <c r="Y486" s="42">
        <f t="shared" si="107"/>
        <v>5.7449533008825568</v>
      </c>
      <c r="Z486" s="42">
        <f t="shared" si="107"/>
        <v>4.8876774240733702</v>
      </c>
      <c r="AA486" s="42">
        <f t="shared" si="85"/>
        <v>3.4740229334862711</v>
      </c>
      <c r="AB486" s="42">
        <f t="shared" si="86"/>
        <v>3.7499669264857567</v>
      </c>
      <c r="AC486" s="42">
        <f t="shared" si="89"/>
        <v>4.2265463301850001</v>
      </c>
    </row>
    <row r="487" spans="1:29" x14ac:dyDescent="0.25">
      <c r="A487" s="34" t="s">
        <v>1079</v>
      </c>
      <c r="B487" s="34" t="s">
        <v>1080</v>
      </c>
      <c r="C487" s="42">
        <f>C297</f>
        <v>7.7663176556247198</v>
      </c>
      <c r="D487" s="42">
        <f t="shared" si="74"/>
        <v>6.1787619549444459</v>
      </c>
      <c r="E487" s="42">
        <f t="shared" si="113"/>
        <v>8.0964140867326684</v>
      </c>
      <c r="F487" s="42">
        <f t="shared" si="113"/>
        <v>8.6888436991602944</v>
      </c>
      <c r="G487" s="42">
        <f t="shared" si="75"/>
        <v>0.47332608446129942</v>
      </c>
      <c r="H487" s="42">
        <f t="shared" si="76"/>
        <v>0.83</v>
      </c>
      <c r="I487" s="42">
        <f>I297-0.79</f>
        <v>7.1315139040977762</v>
      </c>
      <c r="J487" s="42">
        <f t="shared" ref="J487" si="116">J297-0.83</f>
        <v>4.4510092693985177</v>
      </c>
      <c r="K487" s="42">
        <f>K297-0.87</f>
        <v>7.0515139040977761</v>
      </c>
      <c r="L487" s="42">
        <f t="shared" si="112"/>
        <v>7.0915139040977762</v>
      </c>
      <c r="M487" s="42">
        <f t="shared" si="78"/>
        <v>8.151450824760369</v>
      </c>
      <c r="N487" s="42">
        <f t="shared" si="79"/>
        <v>0.95999168632577148</v>
      </c>
      <c r="O487" s="42">
        <f t="shared" si="108"/>
        <v>4.1263501677823591</v>
      </c>
      <c r="P487" s="42">
        <f>P297</f>
        <v>0.12432629047156571</v>
      </c>
      <c r="Q487" s="42">
        <f>Q297</f>
        <v>9.3495637024921197E-2</v>
      </c>
      <c r="R487" s="42">
        <f t="shared" si="88"/>
        <v>1.596275425492967</v>
      </c>
      <c r="S487" s="42">
        <f t="shared" si="81"/>
        <v>1.2714245116784428E-2</v>
      </c>
      <c r="T487" s="42">
        <f t="shared" si="82"/>
        <v>0.99503153966870417</v>
      </c>
      <c r="U487" s="42">
        <f t="shared" si="83"/>
        <v>7.3615139040977766</v>
      </c>
      <c r="V487" s="42">
        <f t="shared" si="115"/>
        <v>8.4214508247603685</v>
      </c>
      <c r="W487" s="42">
        <f t="shared" si="115"/>
        <v>2.6199916863257728</v>
      </c>
      <c r="X487" s="42">
        <f t="shared" si="84"/>
        <v>3.8563501677823648</v>
      </c>
      <c r="Y487" s="42">
        <f t="shared" si="107"/>
        <v>0.9543262904715657</v>
      </c>
      <c r="Z487" s="42">
        <f t="shared" si="107"/>
        <v>0.92349563702492121</v>
      </c>
      <c r="AA487" s="42">
        <f t="shared" si="85"/>
        <v>0.20627542549296696</v>
      </c>
      <c r="AB487" s="42">
        <f t="shared" si="86"/>
        <v>1.6727142451167847</v>
      </c>
      <c r="AC487" s="42">
        <f t="shared" si="89"/>
        <v>0.16503153966870382</v>
      </c>
    </row>
    <row r="488" spans="1:29" x14ac:dyDescent="0.25">
      <c r="A488" s="34" t="s">
        <v>1081</v>
      </c>
      <c r="B488" s="34" t="s">
        <v>1082</v>
      </c>
      <c r="C488" s="42">
        <f t="shared" si="73"/>
        <v>7.3107840679227518</v>
      </c>
      <c r="D488" s="42">
        <f t="shared" si="74"/>
        <v>5.5283251151086414</v>
      </c>
      <c r="E488" s="42">
        <f t="shared" si="113"/>
        <v>7.7540617379486632</v>
      </c>
      <c r="F488" s="42">
        <f t="shared" si="113"/>
        <v>7.5495772936923888</v>
      </c>
      <c r="G488" s="42">
        <f t="shared" si="75"/>
        <v>0.76159718144141464</v>
      </c>
      <c r="H488" s="42">
        <f t="shared" si="76"/>
        <v>0.83</v>
      </c>
      <c r="I488" s="42">
        <f t="shared" si="77"/>
        <v>8.1502999993093628</v>
      </c>
      <c r="J488" s="42">
        <f>J298</f>
        <v>0</v>
      </c>
      <c r="K488" s="42">
        <f t="shared" ref="K488:L490" si="117">K298-0.83</f>
        <v>6.7602999993093631</v>
      </c>
      <c r="L488" s="42">
        <f t="shared" si="117"/>
        <v>6.7602999993093631</v>
      </c>
      <c r="M488" s="42">
        <f t="shared" si="78"/>
        <v>7.5177749993669156</v>
      </c>
      <c r="N488" s="42">
        <f t="shared" si="79"/>
        <v>2.2456741237093629</v>
      </c>
      <c r="O488" s="42">
        <f t="shared" si="108"/>
        <v>2.7803592972167235</v>
      </c>
      <c r="P488" s="42">
        <f t="shared" si="108"/>
        <v>1.5832764305991942</v>
      </c>
      <c r="Q488" s="42">
        <f t="shared" si="80"/>
        <v>0.9911811154365554</v>
      </c>
      <c r="R488" s="42">
        <f t="shared" ref="R488:R490" si="118">R298-1.1</f>
        <v>0.82774139036280658</v>
      </c>
      <c r="S488" s="42">
        <f t="shared" si="81"/>
        <v>0.78495744666156686</v>
      </c>
      <c r="T488" s="42">
        <f t="shared" si="82"/>
        <v>1.1462624999712236</v>
      </c>
      <c r="U488" s="42">
        <f t="shared" si="83"/>
        <v>7.0302999993093636</v>
      </c>
      <c r="V488" s="42">
        <f t="shared" si="115"/>
        <v>7.7877749993669152</v>
      </c>
      <c r="W488" s="42">
        <f t="shared" si="115"/>
        <v>3.9056741237093635</v>
      </c>
      <c r="X488" s="42">
        <f t="shared" si="84"/>
        <v>2.5103592972167248</v>
      </c>
      <c r="Y488" s="42">
        <f t="shared" ref="Y488:Z503" si="119">Y298+0.83</f>
        <v>2.9732764305991943</v>
      </c>
      <c r="Z488" s="42">
        <f t="shared" si="119"/>
        <v>2.6511811154365552</v>
      </c>
      <c r="AA488" s="42">
        <f t="shared" si="85"/>
        <v>1.0977413903628066</v>
      </c>
      <c r="AB488" s="42">
        <f t="shared" si="86"/>
        <v>2.4449574466615651</v>
      </c>
      <c r="AC488" s="42">
        <f t="shared" si="89"/>
        <v>0.31626249997122374</v>
      </c>
    </row>
    <row r="489" spans="1:29" x14ac:dyDescent="0.25">
      <c r="A489" s="34" t="s">
        <v>1083</v>
      </c>
      <c r="B489" s="34" t="s">
        <v>1084</v>
      </c>
      <c r="C489" s="42">
        <f t="shared" si="73"/>
        <v>6.1956527103173737</v>
      </c>
      <c r="D489" s="42">
        <f t="shared" si="74"/>
        <v>1.1437724038238812</v>
      </c>
      <c r="E489" s="42">
        <f t="shared" si="113"/>
        <v>4.6947356034997876</v>
      </c>
      <c r="F489" s="42">
        <f t="shared" si="113"/>
        <v>5.6262446987943049</v>
      </c>
      <c r="G489" s="42">
        <f t="shared" si="75"/>
        <v>1.2621469147296742</v>
      </c>
      <c r="H489" s="42">
        <f t="shared" si="76"/>
        <v>7.3769258091533487</v>
      </c>
      <c r="I489" s="42">
        <f t="shared" si="77"/>
        <v>7.1069258091533491</v>
      </c>
      <c r="J489" s="42">
        <f>J299</f>
        <v>0</v>
      </c>
      <c r="K489" s="42">
        <f t="shared" si="117"/>
        <v>5.7169258091533486</v>
      </c>
      <c r="L489" s="42">
        <f t="shared" si="117"/>
        <v>5.7169258091533486</v>
      </c>
      <c r="M489" s="42">
        <f t="shared" si="78"/>
        <v>3.8334629045766735</v>
      </c>
      <c r="N489" s="42">
        <f t="shared" si="79"/>
        <v>2.6905167086956694</v>
      </c>
      <c r="O489" s="42">
        <f t="shared" ref="O489:P504" si="120">O299-0.56</f>
        <v>1.9379317481204859</v>
      </c>
      <c r="P489" s="42">
        <f t="shared" si="120"/>
        <v>1.9255464511546885</v>
      </c>
      <c r="Q489" s="42">
        <f t="shared" si="80"/>
        <v>1.8205258247566669</v>
      </c>
      <c r="R489" s="42">
        <f t="shared" si="118"/>
        <v>2.5753571244260618</v>
      </c>
      <c r="S489" s="42">
        <f t="shared" si="81"/>
        <v>2.930999932917882</v>
      </c>
      <c r="T489" s="42">
        <f t="shared" si="82"/>
        <v>3.9670686168859803</v>
      </c>
      <c r="U489" s="42">
        <f t="shared" si="83"/>
        <v>5.9869258091533482</v>
      </c>
      <c r="V489" s="42">
        <f t="shared" si="115"/>
        <v>4.1034629045766735</v>
      </c>
      <c r="W489" s="42">
        <f t="shared" si="115"/>
        <v>4.3505167086956718</v>
      </c>
      <c r="X489" s="42">
        <f t="shared" si="84"/>
        <v>1.6679317481204898</v>
      </c>
      <c r="Y489" s="42">
        <f t="shared" si="119"/>
        <v>3.3155464511546882</v>
      </c>
      <c r="Z489" s="42">
        <f t="shared" si="119"/>
        <v>3.4805258247566671</v>
      </c>
      <c r="AA489" s="42">
        <f t="shared" si="85"/>
        <v>2.8453571244260618</v>
      </c>
      <c r="AB489" s="42">
        <f t="shared" si="86"/>
        <v>4.5909999329178817</v>
      </c>
      <c r="AC489" s="42">
        <f t="shared" si="89"/>
        <v>3.1370686168859798</v>
      </c>
    </row>
    <row r="490" spans="1:29" x14ac:dyDescent="0.25">
      <c r="A490" s="34" t="s">
        <v>1085</v>
      </c>
      <c r="B490" s="34" t="s">
        <v>1086</v>
      </c>
      <c r="C490" s="42">
        <f t="shared" si="73"/>
        <v>5.4893007595274153</v>
      </c>
      <c r="D490" s="42">
        <f t="shared" si="74"/>
        <v>3.1333587883483101</v>
      </c>
      <c r="E490" s="42">
        <f t="shared" si="113"/>
        <v>5.5581057330492945</v>
      </c>
      <c r="F490" s="42">
        <f t="shared" si="113"/>
        <v>3.9289097344492716</v>
      </c>
      <c r="G490" s="42">
        <f t="shared" si="75"/>
        <v>1.2634248642593995</v>
      </c>
      <c r="H490" s="42">
        <f t="shared" si="76"/>
        <v>6.6973186104611742</v>
      </c>
      <c r="I490" s="42">
        <f t="shared" si="77"/>
        <v>6.4273186104611746</v>
      </c>
      <c r="J490" s="42">
        <f>J300</f>
        <v>0</v>
      </c>
      <c r="K490" s="42">
        <f t="shared" si="117"/>
        <v>5.037318610461174</v>
      </c>
      <c r="L490" s="42">
        <f t="shared" si="117"/>
        <v>5.037318610461174</v>
      </c>
      <c r="M490" s="42">
        <f t="shared" si="78"/>
        <v>2.2713012613845103</v>
      </c>
      <c r="N490" s="42">
        <f t="shared" si="79"/>
        <v>3.3029539897588149</v>
      </c>
      <c r="O490" s="42">
        <f t="shared" si="120"/>
        <v>1.1694851000532949</v>
      </c>
      <c r="P490" s="42">
        <f t="shared" si="120"/>
        <v>3.4751211604619328</v>
      </c>
      <c r="Q490" s="42">
        <f t="shared" si="80"/>
        <v>2.5148933582030879</v>
      </c>
      <c r="R490" s="42">
        <f t="shared" si="118"/>
        <v>3.2693037267713181</v>
      </c>
      <c r="S490" s="42">
        <f t="shared" si="81"/>
        <v>2.1660775883205998</v>
      </c>
      <c r="T490" s="42">
        <f t="shared" si="82"/>
        <v>4.9860173490766657</v>
      </c>
      <c r="U490" s="42">
        <f t="shared" si="83"/>
        <v>5.3073186104611736</v>
      </c>
      <c r="V490" s="42">
        <f t="shared" si="115"/>
        <v>2.5413012613845103</v>
      </c>
      <c r="W490" s="42">
        <f t="shared" si="115"/>
        <v>4.9629539897588151</v>
      </c>
      <c r="X490" s="42">
        <f t="shared" si="84"/>
        <v>0.89948510005329474</v>
      </c>
      <c r="Y490" s="42">
        <f t="shared" si="119"/>
        <v>4.8651211604619329</v>
      </c>
      <c r="Z490" s="42">
        <f t="shared" si="119"/>
        <v>4.1748933582030876</v>
      </c>
      <c r="AA490" s="42">
        <f t="shared" si="85"/>
        <v>3.5393037267713181</v>
      </c>
      <c r="AB490" s="42">
        <f t="shared" si="86"/>
        <v>3.8260775883205986</v>
      </c>
      <c r="AC490" s="42">
        <f t="shared" si="89"/>
        <v>4.1560173490766656</v>
      </c>
    </row>
    <row r="491" spans="1:29" x14ac:dyDescent="0.25">
      <c r="A491" s="34" t="s">
        <v>1087</v>
      </c>
      <c r="B491" s="34" t="s">
        <v>1088</v>
      </c>
      <c r="C491" s="42">
        <f t="shared" si="73"/>
        <v>6.2176332966346965</v>
      </c>
      <c r="D491" s="42">
        <f t="shared" si="74"/>
        <v>2.3282935948377945</v>
      </c>
      <c r="E491" s="42">
        <f t="shared" si="113"/>
        <v>6.5150607073636584</v>
      </c>
      <c r="F491" s="42">
        <f t="shared" si="113"/>
        <v>5.697675023422323</v>
      </c>
      <c r="G491" s="42">
        <f t="shared" si="75"/>
        <v>0.90169022698109613</v>
      </c>
      <c r="H491" s="42">
        <f t="shared" si="76"/>
        <v>0.83</v>
      </c>
      <c r="I491" s="42">
        <f t="shared" si="77"/>
        <v>0.56000000000000005</v>
      </c>
      <c r="J491" s="42">
        <f t="shared" ref="J491:L506" si="121">J301-0.83</f>
        <v>1.550354855155454</v>
      </c>
      <c r="K491" s="42">
        <f t="shared" si="121"/>
        <v>6.31106456546636</v>
      </c>
      <c r="L491" s="42">
        <f t="shared" si="121"/>
        <v>6.31106456546636</v>
      </c>
      <c r="M491" s="42">
        <f t="shared" si="78"/>
        <v>6.2133427809942017</v>
      </c>
      <c r="N491" s="42">
        <f t="shared" si="79"/>
        <v>4.2643443530820209</v>
      </c>
      <c r="O491" s="42">
        <f t="shared" si="120"/>
        <v>2.3662626835072196</v>
      </c>
      <c r="P491" s="42">
        <f t="shared" si="120"/>
        <v>3.1143970426827989</v>
      </c>
      <c r="Q491" s="42">
        <f t="shared" si="80"/>
        <v>1.6581154629878747</v>
      </c>
      <c r="R491" s="42">
        <f t="shared" si="88"/>
        <v>4.598989400846996</v>
      </c>
      <c r="S491" s="42">
        <f t="shared" si="81"/>
        <v>1.9048757910296716</v>
      </c>
      <c r="T491" s="42">
        <f t="shared" si="82"/>
        <v>2.3177217844721589</v>
      </c>
      <c r="U491" s="42">
        <f t="shared" si="83"/>
        <v>6.5810645654663595</v>
      </c>
      <c r="V491" s="42">
        <f t="shared" si="115"/>
        <v>6.4833427809942021</v>
      </c>
      <c r="W491" s="42">
        <f t="shared" si="115"/>
        <v>5.9243443530820228</v>
      </c>
      <c r="X491" s="42">
        <f t="shared" si="84"/>
        <v>2.0962626835072227</v>
      </c>
      <c r="Y491" s="42">
        <f t="shared" si="119"/>
        <v>4.5043970426827977</v>
      </c>
      <c r="Z491" s="42">
        <f t="shared" si="119"/>
        <v>3.3181154629878749</v>
      </c>
      <c r="AA491" s="42">
        <f t="shared" si="85"/>
        <v>3.2089894008469955</v>
      </c>
      <c r="AB491" s="42">
        <f t="shared" ref="AB491:AB492" si="122">AB301</f>
        <v>2.7348757910296695</v>
      </c>
      <c r="AC491" s="42">
        <f t="shared" si="89"/>
        <v>1.4877217844721584</v>
      </c>
    </row>
    <row r="492" spans="1:29" x14ac:dyDescent="0.25">
      <c r="A492" s="34" t="s">
        <v>1089</v>
      </c>
      <c r="B492" s="34" t="s">
        <v>1090</v>
      </c>
      <c r="C492" s="42">
        <f t="shared" si="73"/>
        <v>4.9342185603766611</v>
      </c>
      <c r="D492" s="42">
        <f t="shared" si="74"/>
        <v>2.7921985678088515</v>
      </c>
      <c r="E492" s="42">
        <f t="shared" si="113"/>
        <v>5.2714084501313794</v>
      </c>
      <c r="F492" s="42">
        <f t="shared" si="113"/>
        <v>4.6961534082046432</v>
      </c>
      <c r="G492" s="42">
        <f t="shared" si="75"/>
        <v>0.6533124995839904</v>
      </c>
      <c r="H492" s="42">
        <f t="shared" si="76"/>
        <v>0.83</v>
      </c>
      <c r="I492" s="42">
        <f t="shared" si="77"/>
        <v>6.5341050219690349</v>
      </c>
      <c r="J492" s="42">
        <f t="shared" si="121"/>
        <v>3.1527366813126902</v>
      </c>
      <c r="K492" s="42">
        <f t="shared" si="121"/>
        <v>5.1441050219690352</v>
      </c>
      <c r="L492" s="42">
        <f t="shared" si="121"/>
        <v>5.1441050219690352</v>
      </c>
      <c r="M492" s="42">
        <f t="shared" si="78"/>
        <v>3.0492104258204304</v>
      </c>
      <c r="N492" s="42">
        <f t="shared" si="79"/>
        <v>2.6508689189100823</v>
      </c>
      <c r="O492" s="42">
        <f t="shared" si="120"/>
        <v>2.114358308732692</v>
      </c>
      <c r="P492" s="42">
        <f t="shared" si="120"/>
        <v>2.0976724816985777</v>
      </c>
      <c r="Q492" s="42">
        <f t="shared" si="80"/>
        <v>3.8420688749012495</v>
      </c>
      <c r="R492" s="42">
        <f t="shared" si="88"/>
        <v>4.7502265065027025</v>
      </c>
      <c r="S492" s="42">
        <f t="shared" si="81"/>
        <v>3.2374757596384915</v>
      </c>
      <c r="T492" s="42">
        <f t="shared" si="82"/>
        <v>4.3148945961486032</v>
      </c>
      <c r="U492" s="42">
        <f t="shared" si="83"/>
        <v>5.4141050219690356</v>
      </c>
      <c r="V492" s="42">
        <f t="shared" si="115"/>
        <v>3.3192104258204305</v>
      </c>
      <c r="W492" s="42">
        <f t="shared" si="115"/>
        <v>4.3108689189100833</v>
      </c>
      <c r="X492" s="42">
        <f t="shared" si="84"/>
        <v>1.8443583087326956</v>
      </c>
      <c r="Y492" s="42">
        <f t="shared" si="119"/>
        <v>3.4876724816985774</v>
      </c>
      <c r="Z492" s="42">
        <f t="shared" si="119"/>
        <v>5.5020688749012496</v>
      </c>
      <c r="AA492" s="42">
        <f t="shared" si="85"/>
        <v>3.3602265065027019</v>
      </c>
      <c r="AB492" s="42">
        <f t="shared" si="122"/>
        <v>4.0674757596384907</v>
      </c>
      <c r="AC492" s="42">
        <f t="shared" si="89"/>
        <v>3.484894596148604</v>
      </c>
    </row>
    <row r="493" spans="1:29" x14ac:dyDescent="0.25">
      <c r="A493" s="34" t="s">
        <v>1091</v>
      </c>
      <c r="B493" s="34" t="s">
        <v>1092</v>
      </c>
      <c r="C493" s="42">
        <f t="shared" si="73"/>
        <v>5.7684936134361919</v>
      </c>
      <c r="D493" s="42">
        <f t="shared" si="74"/>
        <v>1.6585674975229634</v>
      </c>
      <c r="E493" s="42">
        <f t="shared" si="113"/>
        <v>4.9625651326456612</v>
      </c>
      <c r="F493" s="42">
        <f>F303-0.3</f>
        <v>5.418161093928588</v>
      </c>
      <c r="G493" s="42">
        <f t="shared" si="75"/>
        <v>0.53726642140261927</v>
      </c>
      <c r="H493" s="42">
        <f t="shared" si="76"/>
        <v>0.83</v>
      </c>
      <c r="I493" s="42">
        <f t="shared" si="77"/>
        <v>7.1788238303349221</v>
      </c>
      <c r="J493" s="42">
        <f t="shared" si="121"/>
        <v>3.5825492202232816</v>
      </c>
      <c r="K493" s="42">
        <f t="shared" si="121"/>
        <v>5.7888238303349215</v>
      </c>
      <c r="L493" s="42">
        <f t="shared" si="121"/>
        <v>5.7888238303349215</v>
      </c>
      <c r="M493" s="42">
        <f t="shared" si="78"/>
        <v>5.7999021990151469</v>
      </c>
      <c r="N493" s="42">
        <f t="shared" si="79"/>
        <v>4.8878788076073914</v>
      </c>
      <c r="O493" s="42">
        <f t="shared" si="120"/>
        <v>0.15111330408557067</v>
      </c>
      <c r="P493" s="42">
        <f t="shared" si="120"/>
        <v>3.2316520224107776</v>
      </c>
      <c r="Q493" s="42">
        <f t="shared" si="80"/>
        <v>2.316215369633738</v>
      </c>
      <c r="R493" s="42">
        <f t="shared" si="88"/>
        <v>3.5442388999441503</v>
      </c>
      <c r="S493" s="42">
        <f t="shared" si="81"/>
        <v>1.9865207788659234</v>
      </c>
      <c r="T493" s="42">
        <f t="shared" si="82"/>
        <v>2.0710294681877972</v>
      </c>
      <c r="U493" s="42">
        <f t="shared" si="83"/>
        <v>6.0588238303349211</v>
      </c>
      <c r="V493" s="42">
        <f t="shared" si="115"/>
        <v>6.0699021990151465</v>
      </c>
      <c r="W493" s="42">
        <f t="shared" si="115"/>
        <v>6.5478788076073924</v>
      </c>
      <c r="X493" s="42">
        <f>X303-0.53</f>
        <v>0.18111330408557125</v>
      </c>
      <c r="Y493" s="42">
        <f t="shared" si="119"/>
        <v>4.6216520224107773</v>
      </c>
      <c r="Z493" s="42">
        <f t="shared" si="119"/>
        <v>3.9762153696337381</v>
      </c>
      <c r="AA493" s="42">
        <f t="shared" si="85"/>
        <v>2.1542388999441502</v>
      </c>
      <c r="AB493" s="42">
        <f t="shared" si="86"/>
        <v>3.6465207788659226</v>
      </c>
      <c r="AC493" s="42">
        <f t="shared" si="89"/>
        <v>1.2410294681877971</v>
      </c>
    </row>
    <row r="494" spans="1:29" x14ac:dyDescent="0.25">
      <c r="A494" s="34" t="s">
        <v>1093</v>
      </c>
      <c r="B494" s="34" t="s">
        <v>1094</v>
      </c>
      <c r="C494" s="42">
        <f t="shared" si="73"/>
        <v>4.6577307817302582</v>
      </c>
      <c r="D494" s="42">
        <f t="shared" si="74"/>
        <v>3.179159884936853</v>
      </c>
      <c r="E494" s="42">
        <f t="shared" si="113"/>
        <v>5.5207009897840909</v>
      </c>
      <c r="F494" s="42">
        <f t="shared" si="113"/>
        <v>5.4354225254953752</v>
      </c>
      <c r="G494" s="42">
        <f t="shared" si="75"/>
        <v>0.42607170737510963</v>
      </c>
      <c r="H494" s="42">
        <f t="shared" si="76"/>
        <v>6.828819118122583</v>
      </c>
      <c r="I494" s="42">
        <f t="shared" si="77"/>
        <v>6.5588191181225834</v>
      </c>
      <c r="J494" s="42">
        <f t="shared" si="121"/>
        <v>3.1692127454150558</v>
      </c>
      <c r="K494" s="42">
        <f t="shared" si="121"/>
        <v>5.1688191181225829</v>
      </c>
      <c r="L494" s="42">
        <f t="shared" si="121"/>
        <v>5.1688191181225829</v>
      </c>
      <c r="M494" s="42">
        <f t="shared" si="78"/>
        <v>5.3090651351803793</v>
      </c>
      <c r="N494" s="42">
        <f t="shared" si="79"/>
        <v>2.7784540876757164</v>
      </c>
      <c r="O494" s="42">
        <f t="shared" si="120"/>
        <v>1.9229822933826912</v>
      </c>
      <c r="P494" s="42">
        <f t="shared" si="120"/>
        <v>2.533153789631331</v>
      </c>
      <c r="Q494" s="42">
        <f t="shared" si="80"/>
        <v>2.3570848216897016</v>
      </c>
      <c r="R494" s="42">
        <f t="shared" si="88"/>
        <v>3.3474229420734321</v>
      </c>
      <c r="S494" s="42">
        <f t="shared" si="81"/>
        <v>2.360861233043928</v>
      </c>
      <c r="T494" s="42">
        <f t="shared" si="82"/>
        <v>1.9547785846479839</v>
      </c>
      <c r="U494" s="42">
        <f t="shared" si="83"/>
        <v>5.4388191181225825</v>
      </c>
      <c r="V494" s="42">
        <f t="shared" si="115"/>
        <v>5.5790651351803788</v>
      </c>
      <c r="W494" s="42">
        <f t="shared" si="115"/>
        <v>4.4384540876757139</v>
      </c>
      <c r="X494" s="42">
        <f t="shared" si="84"/>
        <v>1.6529822933826912</v>
      </c>
      <c r="Y494" s="42">
        <f t="shared" si="119"/>
        <v>3.9231537896313311</v>
      </c>
      <c r="Z494" s="42">
        <f t="shared" si="119"/>
        <v>4.0170848216897017</v>
      </c>
      <c r="AA494" s="42">
        <f t="shared" si="85"/>
        <v>1.9574229420734319</v>
      </c>
      <c r="AB494" s="42">
        <f t="shared" ref="AB494:AB499" si="123">AB304</f>
        <v>3.1908612330439272</v>
      </c>
      <c r="AC494" s="42">
        <f t="shared" si="89"/>
        <v>1.1247785846479836</v>
      </c>
    </row>
    <row r="495" spans="1:29" x14ac:dyDescent="0.25">
      <c r="A495" s="34" t="s">
        <v>1095</v>
      </c>
      <c r="B495" s="34" t="s">
        <v>1096</v>
      </c>
      <c r="C495" s="42">
        <f t="shared" si="73"/>
        <v>5.167332489027701</v>
      </c>
      <c r="D495" s="42">
        <f t="shared" si="74"/>
        <v>4.9079385030622245</v>
      </c>
      <c r="E495" s="42">
        <f t="shared" si="113"/>
        <v>6.2009276084743599</v>
      </c>
      <c r="F495" s="42">
        <f t="shared" si="113"/>
        <v>5.0330897700248576</v>
      </c>
      <c r="G495" s="42">
        <f t="shared" si="75"/>
        <v>0.79841275318149008</v>
      </c>
      <c r="H495" s="42">
        <f t="shared" si="76"/>
        <v>0.83</v>
      </c>
      <c r="I495" s="42">
        <f t="shared" si="77"/>
        <v>0.56000000000000005</v>
      </c>
      <c r="J495" s="42">
        <f t="shared" si="121"/>
        <v>3.3854292385237015</v>
      </c>
      <c r="K495" s="42">
        <f t="shared" si="121"/>
        <v>5.4931438577855509</v>
      </c>
      <c r="L495" s="42">
        <f t="shared" si="121"/>
        <v>5.4931438577855509</v>
      </c>
      <c r="M495" s="42">
        <f t="shared" si="78"/>
        <v>3.7215719288927747</v>
      </c>
      <c r="N495" s="42">
        <f t="shared" si="79"/>
        <v>4.3909965905704613</v>
      </c>
      <c r="O495" s="42">
        <f t="shared" si="120"/>
        <v>0.46772861600371329</v>
      </c>
      <c r="P495" s="42">
        <f t="shared" si="120"/>
        <v>5.0060091920921117</v>
      </c>
      <c r="Q495" s="42">
        <f t="shared" si="80"/>
        <v>3.7255261164579494</v>
      </c>
      <c r="R495" s="42">
        <f t="shared" si="88"/>
        <v>4.433092138900248</v>
      </c>
      <c r="S495" s="42">
        <f t="shared" si="81"/>
        <v>0.91895468406834435</v>
      </c>
      <c r="T495" s="42">
        <f t="shared" si="82"/>
        <v>3.8598397651889105</v>
      </c>
      <c r="U495" s="42">
        <f t="shared" si="83"/>
        <v>5.7631438577855505</v>
      </c>
      <c r="V495" s="42">
        <f t="shared" si="115"/>
        <v>3.9915719288927747</v>
      </c>
      <c r="W495" s="42">
        <f t="shared" si="115"/>
        <v>6.0509965905704615</v>
      </c>
      <c r="X495" s="42">
        <f t="shared" si="84"/>
        <v>0.19772861600371228</v>
      </c>
      <c r="Y495" s="42">
        <f t="shared" si="119"/>
        <v>6.3960091920921123</v>
      </c>
      <c r="Z495" s="42">
        <f t="shared" si="119"/>
        <v>5.3855261164579495</v>
      </c>
      <c r="AA495" s="42">
        <f t="shared" si="85"/>
        <v>3.0430921389002479</v>
      </c>
      <c r="AB495" s="42">
        <f t="shared" si="123"/>
        <v>1.7489546840683436</v>
      </c>
      <c r="AC495" s="42">
        <f t="shared" si="89"/>
        <v>3.02983976518891</v>
      </c>
    </row>
    <row r="496" spans="1:29" x14ac:dyDescent="0.25">
      <c r="A496" s="34" t="s">
        <v>1097</v>
      </c>
      <c r="B496" s="34" t="s">
        <v>1098</v>
      </c>
      <c r="C496" s="42">
        <f t="shared" si="73"/>
        <v>4.2768565123324764</v>
      </c>
      <c r="D496" s="42">
        <f t="shared" si="74"/>
        <v>0.14736751151896443</v>
      </c>
      <c r="E496" s="42">
        <f t="shared" si="113"/>
        <v>5.2237261478153432</v>
      </c>
      <c r="F496" s="42">
        <f t="shared" si="113"/>
        <v>3.4070308596300705</v>
      </c>
      <c r="G496" s="42">
        <f t="shared" si="75"/>
        <v>1.0642735367623983</v>
      </c>
      <c r="H496" s="42">
        <f t="shared" si="76"/>
        <v>6.1334304893722082</v>
      </c>
      <c r="I496" s="42">
        <f t="shared" si="77"/>
        <v>5.8634304893722078</v>
      </c>
      <c r="J496" s="42">
        <f t="shared" si="121"/>
        <v>2.7056203262481389</v>
      </c>
      <c r="K496" s="42">
        <f t="shared" si="121"/>
        <v>4.4734304893722081</v>
      </c>
      <c r="L496" s="42">
        <f t="shared" si="121"/>
        <v>4.4734304893722081</v>
      </c>
      <c r="M496" s="42">
        <f t="shared" si="78"/>
        <v>1.0019525407810177</v>
      </c>
      <c r="N496" s="42">
        <f t="shared" si="79"/>
        <v>2.8914548177894837</v>
      </c>
      <c r="O496" s="42">
        <f t="shared" si="120"/>
        <v>3.4102678663550932</v>
      </c>
      <c r="P496" s="42">
        <f t="shared" si="120"/>
        <v>3.6606437746566551</v>
      </c>
      <c r="Q496" s="42">
        <f t="shared" si="80"/>
        <v>2.8065155546366265</v>
      </c>
      <c r="R496" s="42">
        <f t="shared" si="88"/>
        <v>5.8634304893722078</v>
      </c>
      <c r="S496" s="42">
        <f t="shared" si="81"/>
        <v>1.4267789316477475</v>
      </c>
      <c r="T496" s="42">
        <f t="shared" si="82"/>
        <v>6.022942354176954</v>
      </c>
      <c r="U496" s="42">
        <f t="shared" si="83"/>
        <v>4.7434304893722086</v>
      </c>
      <c r="V496" s="42">
        <f t="shared" si="115"/>
        <v>1.2719525407810175</v>
      </c>
      <c r="W496" s="42">
        <f t="shared" si="115"/>
        <v>4.5514548177894829</v>
      </c>
      <c r="X496" s="42">
        <f t="shared" si="84"/>
        <v>3.1402678663550923</v>
      </c>
      <c r="Y496" s="42">
        <f t="shared" si="119"/>
        <v>5.0506437746566544</v>
      </c>
      <c r="Z496" s="42">
        <f t="shared" si="119"/>
        <v>4.4665155546366266</v>
      </c>
      <c r="AA496" s="42">
        <f t="shared" si="85"/>
        <v>4.4734304893722081</v>
      </c>
      <c r="AB496" s="42">
        <f t="shared" si="123"/>
        <v>2.2567789316477471</v>
      </c>
      <c r="AC496" s="42">
        <f t="shared" si="89"/>
        <v>5.1929423541769539</v>
      </c>
    </row>
    <row r="497" spans="1:29" x14ac:dyDescent="0.25">
      <c r="A497" s="34" t="s">
        <v>1099</v>
      </c>
      <c r="B497" s="34" t="s">
        <v>1100</v>
      </c>
      <c r="C497" s="42">
        <f t="shared" si="73"/>
        <v>5.6360198827722972</v>
      </c>
      <c r="D497" s="42">
        <f t="shared" si="74"/>
        <v>3.5954747609761153</v>
      </c>
      <c r="E497" s="42">
        <f t="shared" si="113"/>
        <v>5.8102346923668051</v>
      </c>
      <c r="F497" s="42">
        <f t="shared" si="113"/>
        <v>5.5569445748124711</v>
      </c>
      <c r="G497" s="42">
        <f t="shared" si="75"/>
        <v>0.92656039091709508</v>
      </c>
      <c r="H497" s="42">
        <f t="shared" si="76"/>
        <v>0.83</v>
      </c>
      <c r="I497" s="42">
        <f t="shared" si="77"/>
        <v>6.3072662010032357</v>
      </c>
      <c r="J497" s="42">
        <f t="shared" si="121"/>
        <v>4.9172662010032351</v>
      </c>
      <c r="K497" s="42">
        <f t="shared" si="121"/>
        <v>4.9172662010032351</v>
      </c>
      <c r="L497" s="42">
        <f t="shared" si="121"/>
        <v>4.9172662010032351</v>
      </c>
      <c r="M497" s="42">
        <f t="shared" si="78"/>
        <v>2.715224825376215</v>
      </c>
      <c r="N497" s="42">
        <f t="shared" si="79"/>
        <v>3.3810472479048848</v>
      </c>
      <c r="O497" s="42">
        <f t="shared" si="120"/>
        <v>0.37412866627876373</v>
      </c>
      <c r="P497" s="42">
        <f t="shared" si="120"/>
        <v>2.3894494250311564</v>
      </c>
      <c r="Q497" s="42">
        <f t="shared" si="80"/>
        <v>3.6377212440458457</v>
      </c>
      <c r="R497" s="42">
        <f t="shared" si="88"/>
        <v>4.1563069677605009</v>
      </c>
      <c r="S497" s="42">
        <f t="shared" si="81"/>
        <v>3.0830323070660324</v>
      </c>
      <c r="T497" s="42">
        <f t="shared" si="82"/>
        <v>4.3023066631061218</v>
      </c>
      <c r="U497" s="42">
        <f t="shared" si="83"/>
        <v>5.1872662010032347</v>
      </c>
      <c r="V497" s="42">
        <f t="shared" si="115"/>
        <v>2.985224825376215</v>
      </c>
      <c r="W497" s="42">
        <f t="shared" si="115"/>
        <v>5.0410472479048858</v>
      </c>
      <c r="X497" s="42">
        <f t="shared" si="84"/>
        <v>0.10412866627876283</v>
      </c>
      <c r="Y497" s="42">
        <f t="shared" si="119"/>
        <v>3.7794494250311557</v>
      </c>
      <c r="Z497" s="42">
        <f t="shared" si="119"/>
        <v>5.2977212440458459</v>
      </c>
      <c r="AA497" s="42">
        <f t="shared" si="85"/>
        <v>2.7663069677605008</v>
      </c>
      <c r="AB497" s="42">
        <f t="shared" si="123"/>
        <v>3.913032307066032</v>
      </c>
      <c r="AC497" s="42">
        <f t="shared" si="89"/>
        <v>3.4723066631061212</v>
      </c>
    </row>
    <row r="498" spans="1:29" x14ac:dyDescent="0.25">
      <c r="A498" s="34" t="s">
        <v>1101</v>
      </c>
      <c r="B498" s="34" t="s">
        <v>1102</v>
      </c>
      <c r="C498" s="42">
        <f t="shared" si="73"/>
        <v>4.2981117123189039</v>
      </c>
      <c r="D498" s="42">
        <f t="shared" si="74"/>
        <v>2.9436615292228767</v>
      </c>
      <c r="E498" s="42">
        <f t="shared" si="113"/>
        <v>4.7123678426272839</v>
      </c>
      <c r="F498" s="42">
        <f t="shared" si="113"/>
        <v>3.7613830689602068</v>
      </c>
      <c r="G498" s="42">
        <f t="shared" si="75"/>
        <v>0.69599629779204653</v>
      </c>
      <c r="H498" s="42">
        <f t="shared" si="76"/>
        <v>6.7095115823003857</v>
      </c>
      <c r="I498" s="42">
        <f t="shared" si="77"/>
        <v>0.56000000000000005</v>
      </c>
      <c r="J498" s="42">
        <f t="shared" si="121"/>
        <v>5.0495115823003855</v>
      </c>
      <c r="K498" s="42">
        <f t="shared" si="121"/>
        <v>5.0495115823003855</v>
      </c>
      <c r="L498" s="42">
        <f t="shared" si="121"/>
        <v>5.0495115823003855</v>
      </c>
      <c r="M498" s="42">
        <f t="shared" si="78"/>
        <v>3.499755791150192</v>
      </c>
      <c r="N498" s="42">
        <f t="shared" si="79"/>
        <v>3.3881401603475823</v>
      </c>
      <c r="O498" s="42">
        <f t="shared" si="120"/>
        <v>0.71956312672652567</v>
      </c>
      <c r="P498" s="42">
        <f t="shared" si="120"/>
        <v>4.0498998267393773</v>
      </c>
      <c r="Q498" s="42">
        <f t="shared" si="80"/>
        <v>3.5979328941560542</v>
      </c>
      <c r="R498" s="42">
        <f t="shared" si="88"/>
        <v>4.3201396616167376</v>
      </c>
      <c r="S498" s="42">
        <f t="shared" si="81"/>
        <v>2.7977837422704521</v>
      </c>
      <c r="T498" s="42">
        <f t="shared" si="82"/>
        <v>3.8922456157814507</v>
      </c>
      <c r="U498" s="42">
        <f t="shared" si="83"/>
        <v>5.319511582300386</v>
      </c>
      <c r="V498" s="42">
        <f t="shared" si="115"/>
        <v>3.769755791150192</v>
      </c>
      <c r="W498" s="42">
        <f t="shared" si="115"/>
        <v>5.0481401603475842</v>
      </c>
      <c r="X498" s="42">
        <f t="shared" si="84"/>
        <v>0.44956312672652909</v>
      </c>
      <c r="Y498" s="42">
        <f t="shared" si="119"/>
        <v>5.439899826739377</v>
      </c>
      <c r="Z498" s="42">
        <f t="shared" si="119"/>
        <v>5.2579328941560544</v>
      </c>
      <c r="AA498" s="42">
        <f t="shared" si="85"/>
        <v>2.9301396616167379</v>
      </c>
      <c r="AB498" s="42">
        <f t="shared" si="123"/>
        <v>3.6277837422704504</v>
      </c>
      <c r="AC498" s="42">
        <f t="shared" si="89"/>
        <v>3.0622456157814497</v>
      </c>
    </row>
    <row r="499" spans="1:29" x14ac:dyDescent="0.25">
      <c r="A499" s="34" t="s">
        <v>1103</v>
      </c>
      <c r="B499" s="34" t="s">
        <v>1104</v>
      </c>
      <c r="C499" s="42">
        <f t="shared" si="73"/>
        <v>4.6581272571614276</v>
      </c>
      <c r="D499" s="42">
        <f t="shared" si="74"/>
        <v>3.5809316687676782</v>
      </c>
      <c r="E499" s="42">
        <f t="shared" ref="E499:F514" si="124">E309+0.83</f>
        <v>6.3005597374065312</v>
      </c>
      <c r="F499" s="42">
        <f t="shared" si="124"/>
        <v>3.8811455612841912</v>
      </c>
      <c r="G499" s="42">
        <f t="shared" si="75"/>
        <v>2.1004992521630097</v>
      </c>
      <c r="H499" s="42">
        <f t="shared" si="76"/>
        <v>0.83</v>
      </c>
      <c r="I499" s="42">
        <f t="shared" si="77"/>
        <v>0.56000000000000005</v>
      </c>
      <c r="J499" s="42">
        <f t="shared" si="121"/>
        <v>4.9382440763733451</v>
      </c>
      <c r="K499" s="42">
        <f t="shared" si="121"/>
        <v>4.9382440763733451</v>
      </c>
      <c r="L499" s="42">
        <f t="shared" si="121"/>
        <v>4.9382440763733451</v>
      </c>
      <c r="M499" s="42">
        <f t="shared" si="78"/>
        <v>3.2037785350044494</v>
      </c>
      <c r="N499" s="42">
        <f t="shared" si="79"/>
        <v>3.8550787466680223</v>
      </c>
      <c r="O499" s="42">
        <f t="shared" si="120"/>
        <v>2.8961793019592368</v>
      </c>
      <c r="P499" s="42">
        <f t="shared" si="120"/>
        <v>3.9017847902349359</v>
      </c>
      <c r="Q499" s="42">
        <f t="shared" si="80"/>
        <v>3.3518603780853811</v>
      </c>
      <c r="R499" s="42">
        <f t="shared" si="88"/>
        <v>4.713003157074775</v>
      </c>
      <c r="S499" s="42">
        <f t="shared" si="81"/>
        <v>1.2563861552839768</v>
      </c>
      <c r="T499" s="42">
        <f t="shared" si="82"/>
        <v>4.1948090445511177</v>
      </c>
      <c r="U499" s="42">
        <f t="shared" si="83"/>
        <v>5.2082440763733455</v>
      </c>
      <c r="V499" s="42">
        <f t="shared" si="115"/>
        <v>3.4737785350044494</v>
      </c>
      <c r="W499" s="42">
        <f t="shared" si="115"/>
        <v>5.5150787466680216</v>
      </c>
      <c r="X499" s="42">
        <f t="shared" si="84"/>
        <v>2.6261793019592377</v>
      </c>
      <c r="Y499" s="42">
        <f t="shared" si="119"/>
        <v>5.291784790234936</v>
      </c>
      <c r="Z499" s="42">
        <f t="shared" si="119"/>
        <v>5.0118603780853812</v>
      </c>
      <c r="AA499" s="42">
        <f t="shared" si="85"/>
        <v>3.3230031570747753</v>
      </c>
      <c r="AB499" s="42">
        <f t="shared" si="123"/>
        <v>2.0863861552839764</v>
      </c>
      <c r="AC499" s="42">
        <f t="shared" si="89"/>
        <v>3.3648090445511181</v>
      </c>
    </row>
    <row r="500" spans="1:29" x14ac:dyDescent="0.25">
      <c r="A500" s="34" t="s">
        <v>1105</v>
      </c>
      <c r="B500" s="34" t="s">
        <v>1106</v>
      </c>
      <c r="C500" s="42">
        <f t="shared" si="73"/>
        <v>6.0005274598998506</v>
      </c>
      <c r="D500" s="42">
        <f t="shared" si="74"/>
        <v>2.9970101561995492</v>
      </c>
      <c r="E500" s="42">
        <f t="shared" si="124"/>
        <v>5.6641765754807132</v>
      </c>
      <c r="F500" s="42">
        <f t="shared" si="124"/>
        <v>5.5479552518823612</v>
      </c>
      <c r="G500" s="42">
        <f t="shared" si="75"/>
        <v>0.60548827805594452</v>
      </c>
      <c r="H500" s="42">
        <f t="shared" si="76"/>
        <v>0.83</v>
      </c>
      <c r="I500" s="42">
        <f t="shared" si="77"/>
        <v>7.3583304131091047</v>
      </c>
      <c r="J500" s="42">
        <f t="shared" si="121"/>
        <v>5.9683304131091042</v>
      </c>
      <c r="K500" s="42">
        <f t="shared" si="121"/>
        <v>5.9683304131091042</v>
      </c>
      <c r="L500" s="42">
        <f>L310</f>
        <v>0</v>
      </c>
      <c r="M500" s="42">
        <f t="shared" si="78"/>
        <v>4.5256927409803103</v>
      </c>
      <c r="N500" s="42">
        <f t="shared" si="79"/>
        <v>3.7571932976144993</v>
      </c>
      <c r="O500" s="42">
        <f t="shared" si="120"/>
        <v>2.4411913187348007</v>
      </c>
      <c r="P500" s="42">
        <f t="shared" si="120"/>
        <v>3.2608990036605623</v>
      </c>
      <c r="Q500" s="42">
        <f t="shared" si="80"/>
        <v>3.3270389041840955</v>
      </c>
      <c r="R500" s="42">
        <f t="shared" si="88"/>
        <v>4.0809127441193294</v>
      </c>
      <c r="S500" s="42">
        <f t="shared" si="81"/>
        <v>3.5093598381547491</v>
      </c>
      <c r="T500" s="42">
        <f t="shared" si="82"/>
        <v>3.6626376721287941</v>
      </c>
      <c r="U500" s="42">
        <f>U310</f>
        <v>0</v>
      </c>
      <c r="V500" s="42">
        <f>V310-1.39</f>
        <v>2.5756927409803101</v>
      </c>
      <c r="W500" s="42">
        <f t="shared" si="115"/>
        <v>5.4171932976144985</v>
      </c>
      <c r="X500" s="42">
        <f t="shared" si="84"/>
        <v>2.1711913187348033</v>
      </c>
      <c r="Y500" s="42">
        <f t="shared" si="119"/>
        <v>4.6508990036605624</v>
      </c>
      <c r="Z500" s="42">
        <f t="shared" si="119"/>
        <v>4.9870389041840957</v>
      </c>
      <c r="AA500" s="42">
        <f t="shared" si="85"/>
        <v>2.6909127441193297</v>
      </c>
      <c r="AB500" s="42">
        <f t="shared" si="86"/>
        <v>5.1693598381547465</v>
      </c>
      <c r="AC500" s="42">
        <f t="shared" si="89"/>
        <v>2.8326376721287936</v>
      </c>
    </row>
    <row r="501" spans="1:29" x14ac:dyDescent="0.25">
      <c r="A501" s="34" t="s">
        <v>1107</v>
      </c>
      <c r="B501" s="34" t="s">
        <v>1108</v>
      </c>
      <c r="C501" s="42">
        <f t="shared" si="73"/>
        <v>4.3072751856949614</v>
      </c>
      <c r="D501" s="42">
        <f t="shared" si="74"/>
        <v>2.0868701320189502</v>
      </c>
      <c r="E501" s="42">
        <f t="shared" si="124"/>
        <v>4.7490551289773881</v>
      </c>
      <c r="F501" s="42">
        <f t="shared" si="124"/>
        <v>3.2954588091106713</v>
      </c>
      <c r="G501" s="42">
        <f t="shared" si="75"/>
        <v>1.4330112582078831</v>
      </c>
      <c r="H501" s="42">
        <f t="shared" si="76"/>
        <v>6.3087973535792701</v>
      </c>
      <c r="I501" s="42">
        <f t="shared" si="77"/>
        <v>6.0387973535792696</v>
      </c>
      <c r="J501" s="42">
        <f t="shared" si="121"/>
        <v>0.99626578452642389</v>
      </c>
      <c r="K501" s="42">
        <f t="shared" si="121"/>
        <v>4.6487973535792699</v>
      </c>
      <c r="L501" s="42">
        <f t="shared" si="121"/>
        <v>4.6487973535792699</v>
      </c>
      <c r="M501" s="42">
        <f t="shared" si="78"/>
        <v>3.9842483459870439</v>
      </c>
      <c r="N501" s="42">
        <f t="shared" si="79"/>
        <v>4.6487973535792699</v>
      </c>
      <c r="O501" s="42">
        <f t="shared" si="120"/>
        <v>1.7303787834866458</v>
      </c>
      <c r="P501" s="42">
        <f t="shared" si="120"/>
        <v>3.3502497686552095</v>
      </c>
      <c r="Q501" s="42">
        <f t="shared" si="80"/>
        <v>3.5238058193762507</v>
      </c>
      <c r="R501" s="42">
        <f t="shared" si="88"/>
        <v>5.4668868847609016</v>
      </c>
      <c r="S501" s="42">
        <f t="shared" si="81"/>
        <v>1.0351225033461349</v>
      </c>
      <c r="T501" s="42">
        <f t="shared" si="82"/>
        <v>2.8845490075922262</v>
      </c>
      <c r="U501" s="42">
        <f t="shared" si="83"/>
        <v>4.9187973535792704</v>
      </c>
      <c r="V501" s="42">
        <f t="shared" ref="V501:W514" si="125">V311+0.83</f>
        <v>4.2542483459870439</v>
      </c>
      <c r="W501" s="42">
        <f t="shared" si="125"/>
        <v>6.3087973535792701</v>
      </c>
      <c r="X501" s="42">
        <f t="shared" si="84"/>
        <v>1.4603787834866484</v>
      </c>
      <c r="Y501" s="42">
        <f t="shared" si="119"/>
        <v>4.7402497686552092</v>
      </c>
      <c r="Z501" s="42">
        <f t="shared" ref="Z501:Z510" si="126">Z311</f>
        <v>4.3538058193762508</v>
      </c>
      <c r="AA501" s="42">
        <f t="shared" si="85"/>
        <v>4.0768868847609019</v>
      </c>
      <c r="AB501" s="42">
        <f t="shared" si="86"/>
        <v>2.695122503346135</v>
      </c>
      <c r="AC501" s="42">
        <f t="shared" si="89"/>
        <v>2.0545490075922261</v>
      </c>
    </row>
    <row r="502" spans="1:29" x14ac:dyDescent="0.25">
      <c r="A502" s="34" t="s">
        <v>1109</v>
      </c>
      <c r="B502" s="34" t="s">
        <v>1110</v>
      </c>
      <c r="C502" s="42">
        <f t="shared" si="73"/>
        <v>5.3585120994641295</v>
      </c>
      <c r="D502" s="42">
        <f t="shared" si="74"/>
        <v>1.036965814440296</v>
      </c>
      <c r="E502" s="42">
        <f t="shared" si="124"/>
        <v>6.6006583358637192</v>
      </c>
      <c r="F502" s="42">
        <f t="shared" si="124"/>
        <v>4.4892204745433508</v>
      </c>
      <c r="G502" s="42">
        <f t="shared" si="75"/>
        <v>2.6306145589229386</v>
      </c>
      <c r="H502" s="42">
        <f t="shared" si="76"/>
        <v>0.83</v>
      </c>
      <c r="I502" s="42">
        <f t="shared" si="77"/>
        <v>6.4822211009254751</v>
      </c>
      <c r="J502" s="42">
        <f t="shared" si="121"/>
        <v>1.1440737003084926</v>
      </c>
      <c r="K502" s="42">
        <f t="shared" si="121"/>
        <v>5.0922211009254754</v>
      </c>
      <c r="L502" s="42">
        <f t="shared" si="121"/>
        <v>5.0922211009254754</v>
      </c>
      <c r="M502" s="42">
        <f t="shared" si="78"/>
        <v>3.5211105504627369</v>
      </c>
      <c r="N502" s="42">
        <f t="shared" si="79"/>
        <v>3.4693303230438346</v>
      </c>
      <c r="O502" s="42">
        <f t="shared" si="120"/>
        <v>1.4915683290396129</v>
      </c>
      <c r="P502" s="42">
        <f t="shared" si="120"/>
        <v>3.0184926852568226</v>
      </c>
      <c r="Q502" s="42">
        <f t="shared" si="80"/>
        <v>2.9100477963160722</v>
      </c>
      <c r="R502" s="42">
        <f t="shared" si="88"/>
        <v>5.3728680580782981</v>
      </c>
      <c r="S502" s="42">
        <f t="shared" si="81"/>
        <v>3.0761458325253144</v>
      </c>
      <c r="T502" s="42">
        <f t="shared" si="82"/>
        <v>3.4209717316548964</v>
      </c>
      <c r="U502" s="42">
        <f t="shared" si="83"/>
        <v>5.3622211009254759</v>
      </c>
      <c r="V502" s="42">
        <f t="shared" si="125"/>
        <v>3.7911105504627369</v>
      </c>
      <c r="W502" s="42">
        <f t="shared" si="125"/>
        <v>5.1293303230438339</v>
      </c>
      <c r="X502" s="42">
        <f t="shared" si="84"/>
        <v>1.2215683290396115</v>
      </c>
      <c r="Y502" s="42">
        <f t="shared" si="119"/>
        <v>4.4084926852568227</v>
      </c>
      <c r="Z502" s="42">
        <f t="shared" si="126"/>
        <v>3.7400477963160723</v>
      </c>
      <c r="AA502" s="42">
        <f t="shared" si="85"/>
        <v>3.9828680580782985</v>
      </c>
      <c r="AB502" s="42">
        <f t="shared" si="86"/>
        <v>4.7361458325253141</v>
      </c>
      <c r="AC502" s="42">
        <f t="shared" si="89"/>
        <v>2.5909717316548964</v>
      </c>
    </row>
    <row r="503" spans="1:29" x14ac:dyDescent="0.25">
      <c r="A503" s="34" t="s">
        <v>1111</v>
      </c>
      <c r="B503" s="34" t="s">
        <v>1112</v>
      </c>
      <c r="C503" s="42">
        <f t="shared" si="73"/>
        <v>4.7901126705845707</v>
      </c>
      <c r="D503" s="42">
        <f t="shared" si="74"/>
        <v>3.2490066972257088</v>
      </c>
      <c r="E503" s="42">
        <f t="shared" si="124"/>
        <v>6.0272666623653093</v>
      </c>
      <c r="F503" s="42">
        <f t="shared" si="124"/>
        <v>4.1348695035939391</v>
      </c>
      <c r="G503" s="42">
        <f t="shared" si="75"/>
        <v>0.21904800883787187</v>
      </c>
      <c r="H503" s="42">
        <f t="shared" si="76"/>
        <v>0.83</v>
      </c>
      <c r="I503" s="42">
        <f t="shared" si="77"/>
        <v>6.2745759952705065</v>
      </c>
      <c r="J503" s="42">
        <f t="shared" si="121"/>
        <v>4.8845759952705068</v>
      </c>
      <c r="K503" s="42">
        <f t="shared" si="121"/>
        <v>4.8845759952705068</v>
      </c>
      <c r="L503" s="42">
        <f t="shared" si="121"/>
        <v>4.8845759952705068</v>
      </c>
      <c r="M503" s="42">
        <f t="shared" si="78"/>
        <v>2.7029659982264418</v>
      </c>
      <c r="N503" s="42">
        <f t="shared" si="79"/>
        <v>3.7883837446054116</v>
      </c>
      <c r="O503" s="42">
        <f t="shared" si="120"/>
        <v>1.6675826538037888</v>
      </c>
      <c r="P503" s="42">
        <f t="shared" si="120"/>
        <v>2.5860708597964677</v>
      </c>
      <c r="Q503" s="42">
        <f t="shared" si="80"/>
        <v>2.8103281198651251</v>
      </c>
      <c r="R503" s="42">
        <f t="shared" si="88"/>
        <v>4.2934646082872447</v>
      </c>
      <c r="S503" s="42">
        <f t="shared" si="81"/>
        <v>3.3039485923233451</v>
      </c>
      <c r="T503" s="42">
        <f t="shared" si="82"/>
        <v>4.5206636636122024</v>
      </c>
      <c r="U503" s="42">
        <f t="shared" si="83"/>
        <v>5.1545759952705072</v>
      </c>
      <c r="V503" s="42">
        <f t="shared" si="125"/>
        <v>2.9729659982264418</v>
      </c>
      <c r="W503" s="42">
        <f t="shared" si="125"/>
        <v>5.4483837446054117</v>
      </c>
      <c r="X503" s="42">
        <f t="shared" si="84"/>
        <v>1.3975826538037923</v>
      </c>
      <c r="Y503" s="42">
        <f t="shared" si="119"/>
        <v>3.9760708597964678</v>
      </c>
      <c r="Z503" s="42">
        <f t="shared" si="126"/>
        <v>3.6403281198651252</v>
      </c>
      <c r="AA503" s="42">
        <f t="shared" si="85"/>
        <v>2.9034646082872442</v>
      </c>
      <c r="AB503" s="42">
        <f t="shared" si="86"/>
        <v>4.9639485923233444</v>
      </c>
      <c r="AC503" s="42">
        <f t="shared" si="89"/>
        <v>3.6906636636122023</v>
      </c>
    </row>
    <row r="504" spans="1:29" x14ac:dyDescent="0.25">
      <c r="A504" s="34" t="s">
        <v>1113</v>
      </c>
      <c r="B504" s="34" t="s">
        <v>1114</v>
      </c>
      <c r="C504" s="42">
        <f t="shared" si="73"/>
        <v>4.1635775897848912</v>
      </c>
      <c r="D504" s="42">
        <f t="shared" si="74"/>
        <v>2.6884478205283444</v>
      </c>
      <c r="E504" s="42">
        <f t="shared" si="124"/>
        <v>6.0632630463176769</v>
      </c>
      <c r="F504" s="42">
        <f t="shared" si="124"/>
        <v>5.2210271525426091</v>
      </c>
      <c r="G504" s="42">
        <f t="shared" si="75"/>
        <v>0.85112076216959642</v>
      </c>
      <c r="H504" s="42">
        <f t="shared" si="76"/>
        <v>6.506271549206236</v>
      </c>
      <c r="I504" s="42">
        <f t="shared" si="77"/>
        <v>6.2362715492062364</v>
      </c>
      <c r="J504" s="42">
        <f t="shared" si="121"/>
        <v>1.0620905164020793</v>
      </c>
      <c r="K504" s="42">
        <f t="shared" si="121"/>
        <v>4.8462715492062358</v>
      </c>
      <c r="L504" s="42">
        <f t="shared" si="121"/>
        <v>4.8462715492062358</v>
      </c>
      <c r="M504" s="42">
        <f t="shared" si="78"/>
        <v>3.1616244600528574</v>
      </c>
      <c r="N504" s="42">
        <f t="shared" si="79"/>
        <v>3.6962273134955419</v>
      </c>
      <c r="O504" s="42">
        <f t="shared" si="120"/>
        <v>0.82779366388995168</v>
      </c>
      <c r="P504" s="42">
        <f t="shared" si="120"/>
        <v>2.9174939216352098</v>
      </c>
      <c r="Q504" s="42">
        <f t="shared" si="80"/>
        <v>3.430186342993589</v>
      </c>
      <c r="R504" s="42">
        <f t="shared" si="88"/>
        <v>4.4097754368395483</v>
      </c>
      <c r="S504" s="42">
        <f t="shared" si="81"/>
        <v>2.3100651123268543</v>
      </c>
      <c r="T504" s="42">
        <f t="shared" si="82"/>
        <v>3.7863914318782479</v>
      </c>
      <c r="U504" s="42">
        <f t="shared" si="83"/>
        <v>5.1162715492062354</v>
      </c>
      <c r="V504" s="42">
        <f t="shared" si="125"/>
        <v>3.4316244600528574</v>
      </c>
      <c r="W504" s="42">
        <f t="shared" si="125"/>
        <v>5.3562273134955403</v>
      </c>
      <c r="X504" s="42">
        <f t="shared" si="84"/>
        <v>0.55779366388995355</v>
      </c>
      <c r="Y504" s="42">
        <f t="shared" ref="Y504:Z519" si="127">Y314+0.83</f>
        <v>4.3074939216352091</v>
      </c>
      <c r="Z504" s="42">
        <f t="shared" si="126"/>
        <v>4.2601863429935891</v>
      </c>
      <c r="AA504" s="42">
        <f t="shared" si="85"/>
        <v>3.0197754368395482</v>
      </c>
      <c r="AB504" s="42">
        <f t="shared" si="86"/>
        <v>3.9700651123268536</v>
      </c>
      <c r="AC504" s="42">
        <f t="shared" si="89"/>
        <v>2.9563914318782469</v>
      </c>
    </row>
    <row r="505" spans="1:29" x14ac:dyDescent="0.25">
      <c r="A505" s="34" t="s">
        <v>1115</v>
      </c>
      <c r="B505" s="34" t="s">
        <v>1116</v>
      </c>
      <c r="C505" s="42">
        <f t="shared" si="73"/>
        <v>5.1589162727701439</v>
      </c>
      <c r="D505" s="42">
        <f t="shared" si="74"/>
        <v>3.6670554642005806</v>
      </c>
      <c r="E505" s="42">
        <f t="shared" si="124"/>
        <v>5.6997221744477642</v>
      </c>
      <c r="F505" s="42">
        <f t="shared" si="124"/>
        <v>5.385319905314045</v>
      </c>
      <c r="G505" s="42">
        <f t="shared" si="75"/>
        <v>9.8579487566839985E-2</v>
      </c>
      <c r="H505" s="42">
        <f t="shared" si="76"/>
        <v>6.2950003419864782</v>
      </c>
      <c r="I505" s="42">
        <f t="shared" si="77"/>
        <v>6.0250003419864786</v>
      </c>
      <c r="J505" s="42">
        <f t="shared" si="121"/>
        <v>4.635000341986478</v>
      </c>
      <c r="K505" s="42">
        <f t="shared" si="121"/>
        <v>4.635000341986478</v>
      </c>
      <c r="L505" s="42">
        <f t="shared" si="121"/>
        <v>4.635000341986478</v>
      </c>
      <c r="M505" s="42">
        <f t="shared" si="78"/>
        <v>2.6093751282449311</v>
      </c>
      <c r="N505" s="42">
        <f t="shared" si="79"/>
        <v>3.7634481760362553</v>
      </c>
      <c r="O505" s="42">
        <f t="shared" ref="O505:P520" si="128">O315-0.56</f>
        <v>0.8213051828574629</v>
      </c>
      <c r="P505" s="42">
        <f t="shared" si="128"/>
        <v>2.6128205205606787</v>
      </c>
      <c r="Q505" s="42">
        <f t="shared" si="80"/>
        <v>1.7871917563401696</v>
      </c>
      <c r="R505" s="42">
        <f t="shared" si="88"/>
        <v>4.1534392212295694</v>
      </c>
      <c r="S505" s="42">
        <f t="shared" si="81"/>
        <v>2.8908512966716446</v>
      </c>
      <c r="T505" s="42">
        <f t="shared" si="82"/>
        <v>4.1317710399501646</v>
      </c>
      <c r="U505" s="42">
        <f t="shared" si="83"/>
        <v>4.9050003419864776</v>
      </c>
      <c r="V505" s="42">
        <f t="shared" si="125"/>
        <v>2.8793751282449311</v>
      </c>
      <c r="W505" s="42">
        <f t="shared" si="125"/>
        <v>5.4234481760362563</v>
      </c>
      <c r="X505" s="42">
        <f t="shared" si="84"/>
        <v>0.55130518285746499</v>
      </c>
      <c r="Y505" s="42">
        <f t="shared" si="127"/>
        <v>4.0028205205606788</v>
      </c>
      <c r="Z505" s="42">
        <f t="shared" si="126"/>
        <v>2.6171917563401697</v>
      </c>
      <c r="AA505" s="42">
        <f t="shared" si="85"/>
        <v>2.7634392212295693</v>
      </c>
      <c r="AB505" s="42">
        <f t="shared" si="86"/>
        <v>4.5508512966716443</v>
      </c>
      <c r="AC505" s="42">
        <f t="shared" si="89"/>
        <v>3.3017710399501641</v>
      </c>
    </row>
    <row r="506" spans="1:29" x14ac:dyDescent="0.25">
      <c r="A506" s="34" t="s">
        <v>1117</v>
      </c>
      <c r="B506" s="34" t="s">
        <v>1118</v>
      </c>
      <c r="C506" s="42">
        <f t="shared" si="73"/>
        <v>7.2642760876925303</v>
      </c>
      <c r="D506" s="42">
        <f t="shared" si="74"/>
        <v>2.6988051016889876</v>
      </c>
      <c r="E506" s="42">
        <f t="shared" si="124"/>
        <v>6.556550489272718</v>
      </c>
      <c r="F506" s="42">
        <f t="shared" si="124"/>
        <v>6.7198527046452625</v>
      </c>
      <c r="G506" s="42">
        <f t="shared" si="75"/>
        <v>0.3120448410395642</v>
      </c>
      <c r="H506" s="42">
        <f t="shared" si="76"/>
        <v>0.83</v>
      </c>
      <c r="I506" s="42">
        <f t="shared" si="77"/>
        <v>0.56000000000000005</v>
      </c>
      <c r="J506" s="42">
        <f t="shared" si="121"/>
        <v>1.5356732820691494</v>
      </c>
      <c r="K506" s="42">
        <f t="shared" si="121"/>
        <v>6.2670198462074458</v>
      </c>
      <c r="L506" s="42">
        <f t="shared" si="121"/>
        <v>6.2670198462074458</v>
      </c>
      <c r="M506" s="42">
        <f t="shared" si="78"/>
        <v>5.291346564138296</v>
      </c>
      <c r="N506" s="42">
        <f t="shared" si="79"/>
        <v>3.4262989643696935</v>
      </c>
      <c r="O506" s="42">
        <f t="shared" si="128"/>
        <v>0.84278560321042306</v>
      </c>
      <c r="P506" s="42">
        <f t="shared" si="128"/>
        <v>2.7383714208797967</v>
      </c>
      <c r="Q506" s="42">
        <f t="shared" si="80"/>
        <v>2.2830500958384481</v>
      </c>
      <c r="R506" s="42">
        <f t="shared" si="88"/>
        <v>3.4811828480175837</v>
      </c>
      <c r="S506" s="42">
        <f t="shared" si="81"/>
        <v>4.4550147790906518</v>
      </c>
      <c r="T506" s="42">
        <f t="shared" si="82"/>
        <v>3.0478187019398262</v>
      </c>
      <c r="U506" s="42">
        <f t="shared" si="83"/>
        <v>6.5370198462074462</v>
      </c>
      <c r="V506" s="42">
        <f t="shared" si="125"/>
        <v>5.5613465641382964</v>
      </c>
      <c r="W506" s="42">
        <f t="shared" si="125"/>
        <v>5.0862989643696972</v>
      </c>
      <c r="X506" s="42">
        <f t="shared" si="84"/>
        <v>0.5727856032104276</v>
      </c>
      <c r="Y506" s="42">
        <f t="shared" si="127"/>
        <v>4.1283714208797964</v>
      </c>
      <c r="Z506" s="42">
        <f t="shared" si="126"/>
        <v>3.1130500958384482</v>
      </c>
      <c r="AA506" s="42">
        <f t="shared" si="85"/>
        <v>2.0911828480175836</v>
      </c>
      <c r="AB506" s="42">
        <f t="shared" si="86"/>
        <v>6.1150147790906502</v>
      </c>
      <c r="AC506" s="42">
        <f t="shared" si="89"/>
        <v>2.2178187019398257</v>
      </c>
    </row>
    <row r="507" spans="1:29" x14ac:dyDescent="0.25">
      <c r="A507" s="34" t="s">
        <v>1119</v>
      </c>
      <c r="B507" s="34" t="s">
        <v>1120</v>
      </c>
      <c r="C507" s="42">
        <f t="shared" si="73"/>
        <v>5.3804393685961616</v>
      </c>
      <c r="D507" s="42">
        <f t="shared" si="74"/>
        <v>2.8209912630518268</v>
      </c>
      <c r="E507" s="42">
        <f t="shared" si="124"/>
        <v>4.7951201650921629</v>
      </c>
      <c r="F507" s="42">
        <f t="shared" si="124"/>
        <v>3.7873677621384303</v>
      </c>
      <c r="G507" s="42">
        <f t="shared" si="75"/>
        <v>0.38234870692810519</v>
      </c>
      <c r="H507" s="42">
        <f t="shared" si="76"/>
        <v>0.83</v>
      </c>
      <c r="I507" s="42">
        <f t="shared" si="77"/>
        <v>0.56000000000000005</v>
      </c>
      <c r="J507" s="42">
        <f t="shared" ref="J507:L522" si="129">J317-0.83</f>
        <v>3.3569543585830841</v>
      </c>
      <c r="K507" s="42">
        <f t="shared" si="129"/>
        <v>5.4504315378746258</v>
      </c>
      <c r="L507" s="42">
        <f t="shared" si="129"/>
        <v>5.4504315378746258</v>
      </c>
      <c r="M507" s="42">
        <f t="shared" si="78"/>
        <v>2.1301078844686576</v>
      </c>
      <c r="N507" s="42">
        <f t="shared" si="79"/>
        <v>4.3980501525973432</v>
      </c>
      <c r="O507" s="42">
        <f t="shared" si="128"/>
        <v>1.6848649918436149</v>
      </c>
      <c r="P507" s="42">
        <f t="shared" si="128"/>
        <v>4.4109815311279341</v>
      </c>
      <c r="Q507" s="42">
        <f t="shared" si="80"/>
        <v>4.2136383910466071</v>
      </c>
      <c r="R507" s="42">
        <f t="shared" si="88"/>
        <v>5.125071382155566</v>
      </c>
      <c r="S507" s="42">
        <f t="shared" si="81"/>
        <v>1.308019246936043</v>
      </c>
      <c r="T507" s="42">
        <f t="shared" si="82"/>
        <v>5.8020083008174117</v>
      </c>
      <c r="U507" s="42">
        <f t="shared" si="83"/>
        <v>5.7204315378746262</v>
      </c>
      <c r="V507" s="42">
        <f t="shared" si="125"/>
        <v>2.4001078844686576</v>
      </c>
      <c r="W507" s="42">
        <f t="shared" si="125"/>
        <v>6.0580501525973451</v>
      </c>
      <c r="X507" s="42">
        <f t="shared" si="84"/>
        <v>1.4148649918436158</v>
      </c>
      <c r="Y507" s="42">
        <f t="shared" si="127"/>
        <v>5.8009815311279347</v>
      </c>
      <c r="Z507" s="42">
        <f t="shared" si="126"/>
        <v>5.0436383910466072</v>
      </c>
      <c r="AA507" s="42">
        <f t="shared" si="85"/>
        <v>3.7350713821555654</v>
      </c>
      <c r="AB507" s="42">
        <f t="shared" si="86"/>
        <v>2.9680192469360436</v>
      </c>
      <c r="AC507" s="42">
        <f t="shared" si="89"/>
        <v>4.9720083008174116</v>
      </c>
    </row>
    <row r="508" spans="1:29" x14ac:dyDescent="0.25">
      <c r="A508" s="34" t="s">
        <v>1121</v>
      </c>
      <c r="B508" s="34" t="s">
        <v>1122</v>
      </c>
      <c r="C508" s="42">
        <f t="shared" si="73"/>
        <v>4.0461293329632442</v>
      </c>
      <c r="D508" s="42">
        <f t="shared" si="74"/>
        <v>2.0175888903946588</v>
      </c>
      <c r="E508" s="42">
        <f t="shared" si="124"/>
        <v>5.4869797758817755</v>
      </c>
      <c r="F508" s="42">
        <f t="shared" si="124"/>
        <v>4.4640602439227592</v>
      </c>
      <c r="G508" s="42">
        <f t="shared" si="75"/>
        <v>0.28277688327623912</v>
      </c>
      <c r="H508" s="42">
        <f t="shared" si="76"/>
        <v>0.83</v>
      </c>
      <c r="I508" s="42">
        <f t="shared" si="77"/>
        <v>0.56000000000000005</v>
      </c>
      <c r="J508" s="42">
        <f t="shared" si="129"/>
        <v>3.6893350534419218</v>
      </c>
      <c r="K508" s="42">
        <f t="shared" si="129"/>
        <v>5.9490025801628823</v>
      </c>
      <c r="L508" s="42">
        <f t="shared" si="129"/>
        <v>5.9490025801628823</v>
      </c>
      <c r="M508" s="42">
        <f t="shared" si="78"/>
        <v>4.2319597309215613</v>
      </c>
      <c r="N508" s="42">
        <f t="shared" si="79"/>
        <v>2.9279915471343179</v>
      </c>
      <c r="O508" s="42">
        <f t="shared" si="128"/>
        <v>1.9097605818912951</v>
      </c>
      <c r="P508" s="42">
        <f t="shared" si="128"/>
        <v>4.5542901348921987</v>
      </c>
      <c r="Q508" s="42">
        <f t="shared" si="80"/>
        <v>5.0864197134550109</v>
      </c>
      <c r="R508" s="42">
        <f t="shared" si="88"/>
        <v>5.4744847281969946</v>
      </c>
      <c r="S508" s="42">
        <f t="shared" si="81"/>
        <v>0.61234097450274116</v>
      </c>
      <c r="T508" s="42">
        <f t="shared" si="82"/>
        <v>3.7958136288212621</v>
      </c>
      <c r="U508" s="42">
        <f t="shared" si="83"/>
        <v>6.2190025801628828</v>
      </c>
      <c r="V508" s="42">
        <f t="shared" si="125"/>
        <v>4.5019597309215609</v>
      </c>
      <c r="W508" s="42">
        <f t="shared" si="125"/>
        <v>4.5879915471343207</v>
      </c>
      <c r="X508" s="42">
        <f t="shared" si="84"/>
        <v>1.639760581891295</v>
      </c>
      <c r="Y508" s="42">
        <f t="shared" si="127"/>
        <v>5.9442901348921975</v>
      </c>
      <c r="Z508" s="42">
        <f t="shared" si="126"/>
        <v>5.9164197134550109</v>
      </c>
      <c r="AA508" s="42">
        <f t="shared" si="85"/>
        <v>4.0844847281969949</v>
      </c>
      <c r="AB508" s="42">
        <f t="shared" si="86"/>
        <v>2.2723409745027396</v>
      </c>
      <c r="AC508" s="42">
        <f t="shared" si="89"/>
        <v>2.965813628821262</v>
      </c>
    </row>
    <row r="509" spans="1:29" x14ac:dyDescent="0.25">
      <c r="A509" s="34" t="s">
        <v>1123</v>
      </c>
      <c r="B509" s="34" t="s">
        <v>1124</v>
      </c>
      <c r="C509" s="42">
        <f t="shared" si="73"/>
        <v>6.8048361609638386</v>
      </c>
      <c r="D509" s="42">
        <f t="shared" si="74"/>
        <v>4.9264630627046433</v>
      </c>
      <c r="E509" s="42">
        <f t="shared" si="124"/>
        <v>7.0314311062923736</v>
      </c>
      <c r="F509" s="42">
        <f t="shared" si="124"/>
        <v>7.0609612099877586</v>
      </c>
      <c r="G509" s="42">
        <f t="shared" si="75"/>
        <v>0.15346172387152793</v>
      </c>
      <c r="H509" s="42">
        <f t="shared" si="76"/>
        <v>0.83</v>
      </c>
      <c r="I509" s="42">
        <f t="shared" si="77"/>
        <v>0.56000000000000005</v>
      </c>
      <c r="J509" s="42">
        <f t="shared" si="129"/>
        <v>3.7073516358016629</v>
      </c>
      <c r="K509" s="42">
        <f t="shared" si="129"/>
        <v>5.9760274537024944</v>
      </c>
      <c r="L509" s="42">
        <f t="shared" si="129"/>
        <v>5.9760274537024944</v>
      </c>
      <c r="M509" s="42">
        <f t="shared" si="78"/>
        <v>5.380936113039267</v>
      </c>
      <c r="N509" s="42">
        <f t="shared" si="79"/>
        <v>3.0194108554408956</v>
      </c>
      <c r="O509" s="42">
        <f t="shared" si="128"/>
        <v>0.80401789877921792</v>
      </c>
      <c r="P509" s="42">
        <f t="shared" si="128"/>
        <v>3.3867776574981594</v>
      </c>
      <c r="Q509" s="42">
        <f t="shared" si="80"/>
        <v>3.5243169982701321</v>
      </c>
      <c r="R509" s="42">
        <f t="shared" si="88"/>
        <v>3.2831931336495912</v>
      </c>
      <c r="S509" s="42">
        <f t="shared" si="81"/>
        <v>1.6317546109136689</v>
      </c>
      <c r="T509" s="42">
        <f t="shared" si="82"/>
        <v>2.6732991020444254</v>
      </c>
      <c r="U509" s="42">
        <f t="shared" si="83"/>
        <v>6.246027453702494</v>
      </c>
      <c r="V509" s="42">
        <f t="shared" si="125"/>
        <v>5.6509361130392675</v>
      </c>
      <c r="W509" s="42">
        <f t="shared" si="125"/>
        <v>4.6794108554408993</v>
      </c>
      <c r="X509" s="42">
        <f t="shared" si="84"/>
        <v>0.53401789877921779</v>
      </c>
      <c r="Y509" s="42">
        <f t="shared" si="127"/>
        <v>4.7767776574981582</v>
      </c>
      <c r="Z509" s="42">
        <f t="shared" si="126"/>
        <v>4.3543169982701322</v>
      </c>
      <c r="AA509" s="42">
        <f t="shared" si="85"/>
        <v>1.8931931336495911</v>
      </c>
      <c r="AB509" s="42">
        <f t="shared" si="86"/>
        <v>3.2917546109136686</v>
      </c>
      <c r="AC509" s="42">
        <f t="shared" si="89"/>
        <v>1.8432991020444254</v>
      </c>
    </row>
    <row r="510" spans="1:29" x14ac:dyDescent="0.25">
      <c r="A510" s="34" t="s">
        <v>1125</v>
      </c>
      <c r="B510" s="34" t="s">
        <v>1126</v>
      </c>
      <c r="C510" s="42">
        <f t="shared" si="73"/>
        <v>6.3856713850026532</v>
      </c>
      <c r="D510" s="42">
        <f t="shared" si="74"/>
        <v>3.8849388386198873</v>
      </c>
      <c r="E510" s="42">
        <f t="shared" si="124"/>
        <v>6.815944295555334</v>
      </c>
      <c r="F510" s="42">
        <f t="shared" si="124"/>
        <v>7.4677958261933828</v>
      </c>
      <c r="G510" s="42">
        <f t="shared" si="75"/>
        <v>0.43301838881490307</v>
      </c>
      <c r="H510" s="42">
        <f t="shared" si="76"/>
        <v>7.9427279792373993</v>
      </c>
      <c r="I510" s="42">
        <f t="shared" si="77"/>
        <v>7.6727279792373988</v>
      </c>
      <c r="J510" s="42">
        <f t="shared" si="129"/>
        <v>3.911818652824933</v>
      </c>
      <c r="K510" s="42">
        <f t="shared" si="129"/>
        <v>6.2827279792373991</v>
      </c>
      <c r="L510" s="42">
        <f t="shared" si="129"/>
        <v>6.2827279792373991</v>
      </c>
      <c r="M510" s="42">
        <f t="shared" si="78"/>
        <v>6.1909096502296084</v>
      </c>
      <c r="N510" s="42">
        <f t="shared" si="79"/>
        <v>1.0424432146599809</v>
      </c>
      <c r="O510" s="42">
        <f t="shared" si="128"/>
        <v>3.2902783689260309</v>
      </c>
      <c r="P510" s="42">
        <f t="shared" si="128"/>
        <v>1.0288396554892367</v>
      </c>
      <c r="Q510" s="42">
        <f t="shared" si="80"/>
        <v>0.30389648949524262</v>
      </c>
      <c r="R510" s="42">
        <f t="shared" si="88"/>
        <v>2.2710872135457141</v>
      </c>
      <c r="S510" s="42">
        <f t="shared" si="81"/>
        <v>0.38067710284891965</v>
      </c>
      <c r="T510" s="42">
        <f t="shared" si="82"/>
        <v>2.0154546632062331</v>
      </c>
      <c r="U510" s="42">
        <f t="shared" si="83"/>
        <v>6.5527279792373996</v>
      </c>
      <c r="V510" s="42">
        <f t="shared" si="125"/>
        <v>6.4609096502296079</v>
      </c>
      <c r="W510" s="42">
        <f t="shared" si="125"/>
        <v>2.7024432146599819</v>
      </c>
      <c r="X510" s="42">
        <f t="shared" si="84"/>
        <v>3.0202783689260309</v>
      </c>
      <c r="Y510" s="42">
        <f t="shared" si="127"/>
        <v>2.4188396554892369</v>
      </c>
      <c r="Z510" s="42">
        <f t="shared" si="126"/>
        <v>1.1338964894952426</v>
      </c>
      <c r="AA510" s="42">
        <f t="shared" si="85"/>
        <v>0.88108721354571429</v>
      </c>
      <c r="AB510" s="42">
        <f t="shared" si="86"/>
        <v>2.0406771028489188</v>
      </c>
      <c r="AC510" s="42">
        <f t="shared" si="89"/>
        <v>1.1854546632062331</v>
      </c>
    </row>
    <row r="511" spans="1:29" x14ac:dyDescent="0.25">
      <c r="A511" s="34" t="s">
        <v>1127</v>
      </c>
      <c r="B511" s="34" t="s">
        <v>1128</v>
      </c>
      <c r="C511" s="42">
        <f t="shared" si="73"/>
        <v>8.6799305058688887</v>
      </c>
      <c r="D511" s="42">
        <f t="shared" si="74"/>
        <v>5.5069305524030598</v>
      </c>
      <c r="E511" s="42">
        <f t="shared" si="124"/>
        <v>8.3695819427491482</v>
      </c>
      <c r="F511" s="42">
        <f>F321-1.43</f>
        <v>6.256276835067677</v>
      </c>
      <c r="G511" s="42">
        <f t="shared" si="75"/>
        <v>0.29530581469478517</v>
      </c>
      <c r="H511" s="42">
        <f t="shared" si="76"/>
        <v>0.83</v>
      </c>
      <c r="I511" s="42">
        <f t="shared" si="77"/>
        <v>8.4974623525535478</v>
      </c>
      <c r="J511" s="42">
        <f t="shared" si="129"/>
        <v>4.461641568369032</v>
      </c>
      <c r="K511" s="42">
        <f t="shared" si="129"/>
        <v>7.1074623525535481</v>
      </c>
      <c r="L511" s="42">
        <f t="shared" si="129"/>
        <v>7.1074623525535481</v>
      </c>
      <c r="M511" s="42">
        <f t="shared" si="78"/>
        <v>7.836007156507419</v>
      </c>
      <c r="N511" s="42">
        <f>N321-0.23</f>
        <v>0.1729349711763469</v>
      </c>
      <c r="O511" s="42">
        <f t="shared" si="128"/>
        <v>5.2728321833158667</v>
      </c>
      <c r="P511" s="42">
        <f>P321-0.26</f>
        <v>0.22971490092875374</v>
      </c>
      <c r="Q511" s="42">
        <f>Q321-0.23</f>
        <v>0.23328599988226859</v>
      </c>
      <c r="R511" s="42">
        <f t="shared" si="88"/>
        <v>2.0590112774598355</v>
      </c>
      <c r="S511" s="42">
        <f>S321</f>
        <v>0</v>
      </c>
      <c r="T511" s="42">
        <f t="shared" si="82"/>
        <v>1.4914551960461289</v>
      </c>
      <c r="U511" s="42">
        <f>U321-1.46</f>
        <v>6.4774623525535482</v>
      </c>
      <c r="V511" s="42">
        <f t="shared" si="125"/>
        <v>8.1060071565074185</v>
      </c>
      <c r="W511" s="42">
        <f t="shared" si="125"/>
        <v>1.2329349711763467</v>
      </c>
      <c r="X511" s="42">
        <f t="shared" si="84"/>
        <v>5.0028321833158671</v>
      </c>
      <c r="Y511" s="42">
        <f t="shared" si="127"/>
        <v>1.3197149009287537</v>
      </c>
      <c r="Z511" s="42">
        <f t="shared" si="127"/>
        <v>1.2932859998822686</v>
      </c>
      <c r="AA511" s="42">
        <f t="shared" si="85"/>
        <v>0.66901127745983524</v>
      </c>
      <c r="AB511" s="42">
        <f t="shared" si="86"/>
        <v>0.83</v>
      </c>
      <c r="AC511" s="42">
        <f t="shared" si="89"/>
        <v>0.66145519604612824</v>
      </c>
    </row>
    <row r="512" spans="1:29" x14ac:dyDescent="0.25">
      <c r="A512" s="34" t="s">
        <v>1129</v>
      </c>
      <c r="B512" s="34" t="s">
        <v>1130</v>
      </c>
      <c r="C512" s="42">
        <f t="shared" si="73"/>
        <v>5.067932286342538</v>
      </c>
      <c r="D512" s="42">
        <f t="shared" si="74"/>
        <v>3.1543514077567676</v>
      </c>
      <c r="E512" s="42">
        <f t="shared" si="124"/>
        <v>5.5298511780399524</v>
      </c>
      <c r="F512" s="42">
        <f t="shared" si="124"/>
        <v>5.5450255735033931</v>
      </c>
      <c r="G512" s="42">
        <f t="shared" si="75"/>
        <v>0.35468191061288318</v>
      </c>
      <c r="H512" s="42">
        <f t="shared" si="76"/>
        <v>6.3493483283092136</v>
      </c>
      <c r="I512" s="42">
        <f t="shared" si="77"/>
        <v>6.079348328309214</v>
      </c>
      <c r="J512" s="42">
        <f t="shared" si="129"/>
        <v>4.6893483283092134</v>
      </c>
      <c r="K512" s="42">
        <f t="shared" si="129"/>
        <v>4.6893483283092134</v>
      </c>
      <c r="L512" s="42">
        <f t="shared" si="129"/>
        <v>4.6893483283092134</v>
      </c>
      <c r="M512" s="42">
        <f t="shared" si="78"/>
        <v>4.2395655522061411</v>
      </c>
      <c r="N512" s="42">
        <f t="shared" si="79"/>
        <v>3.7000311751217154</v>
      </c>
      <c r="O512" s="42">
        <f t="shared" si="128"/>
        <v>1.6523007762231128</v>
      </c>
      <c r="P512" s="42">
        <f t="shared" si="128"/>
        <v>3.2305847807465251</v>
      </c>
      <c r="Q512" s="42">
        <f t="shared" si="80"/>
        <v>2.9563532671004022</v>
      </c>
      <c r="R512" s="42">
        <f t="shared" si="88"/>
        <v>3.2884884189553882</v>
      </c>
      <c r="S512" s="42">
        <f t="shared" si="81"/>
        <v>1.0489270904882431</v>
      </c>
      <c r="T512" s="42">
        <f t="shared" si="82"/>
        <v>2.6697827761030704</v>
      </c>
      <c r="U512" s="42">
        <f t="shared" si="83"/>
        <v>4.959348328309213</v>
      </c>
      <c r="V512" s="42">
        <f t="shared" si="125"/>
        <v>4.5095655522061415</v>
      </c>
      <c r="W512" s="42">
        <f t="shared" si="125"/>
        <v>5.3600311751217129</v>
      </c>
      <c r="X512" s="42">
        <f t="shared" si="84"/>
        <v>1.3823007762231123</v>
      </c>
      <c r="Y512" s="42">
        <f t="shared" si="127"/>
        <v>4.6205847807465252</v>
      </c>
      <c r="Z512" s="42">
        <f t="shared" ref="Z512:Z513" si="130">Z322</f>
        <v>3.7863532671004023</v>
      </c>
      <c r="AA512" s="42">
        <f t="shared" si="85"/>
        <v>1.8984884189553881</v>
      </c>
      <c r="AB512" s="42">
        <f t="shared" si="86"/>
        <v>2.7089270904882436</v>
      </c>
      <c r="AC512" s="42">
        <f t="shared" si="89"/>
        <v>1.8397827761030707</v>
      </c>
    </row>
    <row r="513" spans="1:29" x14ac:dyDescent="0.25">
      <c r="A513" s="34" t="s">
        <v>1131</v>
      </c>
      <c r="B513" s="34" t="s">
        <v>1132</v>
      </c>
      <c r="C513" s="42">
        <f t="shared" ref="C513:C567" si="131">C323+0.83</f>
        <v>5.156055889653766</v>
      </c>
      <c r="D513" s="42">
        <f t="shared" ref="D513:D567" si="132">D323-0.83</f>
        <v>3.0592057120412166</v>
      </c>
      <c r="E513" s="42">
        <f t="shared" si="124"/>
        <v>6.7883824099145924</v>
      </c>
      <c r="F513" s="42">
        <f t="shared" si="124"/>
        <v>6.5738716225190021</v>
      </c>
      <c r="G513" s="42">
        <f t="shared" ref="G513:G567" si="133">G323</f>
        <v>0.17585894964971377</v>
      </c>
      <c r="H513" s="42">
        <f t="shared" ref="H513:H567" si="134">H323+0.83</f>
        <v>7.0694755335716923</v>
      </c>
      <c r="I513" s="42">
        <f t="shared" ref="I513:I567" si="135">I323+0.56</f>
        <v>6.7994755335716928</v>
      </c>
      <c r="J513" s="42">
        <f t="shared" si="129"/>
        <v>3.3296503557144614</v>
      </c>
      <c r="K513" s="42">
        <f t="shared" si="129"/>
        <v>5.4094755335716922</v>
      </c>
      <c r="L513" s="42">
        <f t="shared" si="129"/>
        <v>5.4094755335716922</v>
      </c>
      <c r="M513" s="42">
        <f t="shared" ref="M513:M567" si="136">M323+0.56</f>
        <v>4.7196503557144602</v>
      </c>
      <c r="N513" s="42">
        <f t="shared" ref="N513:N567" si="137">N323-0.83</f>
        <v>3.5118452836938703</v>
      </c>
      <c r="O513" s="42">
        <f t="shared" si="128"/>
        <v>1.1030007103941104</v>
      </c>
      <c r="P513" s="42">
        <f t="shared" si="128"/>
        <v>2.02071664269093</v>
      </c>
      <c r="Q513" s="42">
        <f t="shared" ref="Q513:Q567" si="138">Q323-0.83</f>
        <v>1.6264467137020322</v>
      </c>
      <c r="R513" s="42">
        <f t="shared" si="88"/>
        <v>4.0902453028482633</v>
      </c>
      <c r="S513" s="42">
        <f t="shared" ref="S513:S567" si="139">S323-0.83</f>
        <v>0.76305758303958104</v>
      </c>
      <c r="T513" s="42">
        <f t="shared" ref="T513:T567" si="140">T323+0.83</f>
        <v>2.779836104241153</v>
      </c>
      <c r="U513" s="42">
        <f t="shared" ref="U513:U567" si="141">U323-0.56</f>
        <v>5.6794755335716918</v>
      </c>
      <c r="V513" s="42">
        <f t="shared" si="125"/>
        <v>4.9896503557144607</v>
      </c>
      <c r="W513" s="42">
        <f t="shared" si="125"/>
        <v>5.1718452836938695</v>
      </c>
      <c r="X513" s="42">
        <f t="shared" ref="X513:X567" si="142">X323-0.83</f>
        <v>0.8330007103941105</v>
      </c>
      <c r="Y513" s="42">
        <f t="shared" si="127"/>
        <v>3.4107166426909301</v>
      </c>
      <c r="Z513" s="42">
        <f t="shared" si="130"/>
        <v>2.4564467137020323</v>
      </c>
      <c r="AA513" s="42">
        <f t="shared" ref="AA513:AA567" si="143">AA323-0.83</f>
        <v>2.7002453028482631</v>
      </c>
      <c r="AB513" s="42">
        <f t="shared" ref="AB513:AB567" si="144">AB323+0.83</f>
        <v>2.4230575830395811</v>
      </c>
      <c r="AC513" s="42">
        <f t="shared" si="89"/>
        <v>1.9498361042411527</v>
      </c>
    </row>
    <row r="514" spans="1:29" x14ac:dyDescent="0.25">
      <c r="A514" s="34" t="s">
        <v>1133</v>
      </c>
      <c r="B514" s="34" t="s">
        <v>1134</v>
      </c>
      <c r="C514" s="42">
        <f t="shared" si="131"/>
        <v>5.641464169150459</v>
      </c>
      <c r="D514" s="42">
        <f t="shared" si="132"/>
        <v>3.8838701872177639</v>
      </c>
      <c r="E514" s="42">
        <f t="shared" si="124"/>
        <v>6.5201240615156317</v>
      </c>
      <c r="F514" s="42">
        <f t="shared" si="124"/>
        <v>6.5035016065337103</v>
      </c>
      <c r="G514" s="42">
        <f t="shared" si="133"/>
        <v>0.63977811196170231</v>
      </c>
      <c r="H514" s="42">
        <f t="shared" si="134"/>
        <v>0.83</v>
      </c>
      <c r="I514" s="42">
        <f t="shared" si="135"/>
        <v>7.5659652507411206</v>
      </c>
      <c r="J514" s="42">
        <f t="shared" si="129"/>
        <v>6.17596525074112</v>
      </c>
      <c r="K514" s="42">
        <f t="shared" si="129"/>
        <v>6.17596525074112</v>
      </c>
      <c r="L514" s="42">
        <f>L324</f>
        <v>0</v>
      </c>
      <c r="M514" s="42">
        <f t="shared" si="136"/>
        <v>6.1063891568367215</v>
      </c>
      <c r="N514" s="42">
        <f t="shared" si="137"/>
        <v>4.1459348883296094</v>
      </c>
      <c r="O514" s="42">
        <f t="shared" si="128"/>
        <v>0.52081006623003412</v>
      </c>
      <c r="P514" s="42">
        <f t="shared" si="128"/>
        <v>4.5529991290079295</v>
      </c>
      <c r="Q514" s="42">
        <f t="shared" si="138"/>
        <v>4.4836593356874053</v>
      </c>
      <c r="R514" s="42">
        <f t="shared" ref="R514:R567" si="145">R324+0.56</f>
        <v>3.5644735101339537</v>
      </c>
      <c r="S514" s="42">
        <f t="shared" si="139"/>
        <v>1.2568832661782068</v>
      </c>
      <c r="T514" s="42">
        <f t="shared" si="140"/>
        <v>2.4355337032948401</v>
      </c>
      <c r="U514" s="42">
        <f>U324</f>
        <v>0</v>
      </c>
      <c r="V514" s="42">
        <f>V324-1.39</f>
        <v>4.1563891568367213</v>
      </c>
      <c r="W514" s="42">
        <f t="shared" si="125"/>
        <v>5.8059348883296096</v>
      </c>
      <c r="X514" s="42">
        <f t="shared" si="142"/>
        <v>0.2508100662300331</v>
      </c>
      <c r="Y514" s="42">
        <f t="shared" si="127"/>
        <v>5.9429991290079291</v>
      </c>
      <c r="Z514" s="42">
        <f t="shared" si="127"/>
        <v>6.1436593356874054</v>
      </c>
      <c r="AA514" s="42">
        <f t="shared" si="143"/>
        <v>2.1744735101339536</v>
      </c>
      <c r="AB514" s="42">
        <f t="shared" si="144"/>
        <v>2.9168832661782056</v>
      </c>
      <c r="AC514" s="42">
        <f t="shared" ref="AC514:AC567" si="146">AC324</f>
        <v>1.6055337032948398</v>
      </c>
    </row>
    <row r="515" spans="1:29" x14ac:dyDescent="0.25">
      <c r="A515" s="34" t="s">
        <v>1135</v>
      </c>
      <c r="B515" s="34" t="s">
        <v>1136</v>
      </c>
      <c r="C515" s="42">
        <f t="shared" si="131"/>
        <v>4.1770785046808561</v>
      </c>
      <c r="D515" s="42">
        <f t="shared" si="132"/>
        <v>3.1478051010542316</v>
      </c>
      <c r="E515" s="42">
        <f t="shared" ref="E515:F530" si="147">E325+0.83</f>
        <v>5.3768805007325673</v>
      </c>
      <c r="F515" s="42">
        <f t="shared" si="147"/>
        <v>5.340491857126854</v>
      </c>
      <c r="G515" s="42">
        <f t="shared" si="133"/>
        <v>0.90673300510187504</v>
      </c>
      <c r="H515" s="42">
        <f t="shared" si="134"/>
        <v>6.8771592144763938</v>
      </c>
      <c r="I515" s="42">
        <f t="shared" si="135"/>
        <v>6.6071592144763933</v>
      </c>
      <c r="J515" s="42">
        <f t="shared" si="129"/>
        <v>3.2014394763175957</v>
      </c>
      <c r="K515" s="42">
        <f t="shared" si="129"/>
        <v>5.2171592144763936</v>
      </c>
      <c r="L515" s="42">
        <f t="shared" si="129"/>
        <v>5.2171592144763936</v>
      </c>
      <c r="M515" s="42">
        <f t="shared" si="136"/>
        <v>1.3158949018095498</v>
      </c>
      <c r="N515" s="42">
        <f t="shared" si="137"/>
        <v>1.9572351096373661</v>
      </c>
      <c r="O515" s="42">
        <f t="shared" si="128"/>
        <v>0.69774248124784122</v>
      </c>
      <c r="P515" s="42">
        <f t="shared" si="128"/>
        <v>2.8567145013737552</v>
      </c>
      <c r="Q515" s="42">
        <f t="shared" si="138"/>
        <v>2.8960668983620912</v>
      </c>
      <c r="R515" s="42">
        <f t="shared" si="145"/>
        <v>4.4644194047117267</v>
      </c>
      <c r="S515" s="42">
        <f t="shared" si="139"/>
        <v>2.0005851642229935</v>
      </c>
      <c r="T515" s="42">
        <f t="shared" si="140"/>
        <v>6.3732292799366936</v>
      </c>
      <c r="U515" s="42">
        <f t="shared" si="141"/>
        <v>5.4871592144763941</v>
      </c>
      <c r="V515" s="42">
        <f t="shared" ref="V515:W523" si="148">V325+0.83</f>
        <v>1.5858949018095498</v>
      </c>
      <c r="W515" s="42">
        <f t="shared" si="148"/>
        <v>3.6172351096373658</v>
      </c>
      <c r="X515" s="42">
        <f t="shared" si="142"/>
        <v>0.42774248124784353</v>
      </c>
      <c r="Y515" s="42">
        <f t="shared" si="127"/>
        <v>4.2467145013737539</v>
      </c>
      <c r="Z515" s="42">
        <f t="shared" ref="Z515:Z522" si="149">Z325</f>
        <v>3.7260668983620913</v>
      </c>
      <c r="AA515" s="42">
        <f t="shared" si="143"/>
        <v>3.0744194047117266</v>
      </c>
      <c r="AB515" s="42">
        <f t="shared" si="144"/>
        <v>3.6605851642229918</v>
      </c>
      <c r="AC515" s="42">
        <f t="shared" si="146"/>
        <v>5.5432292799366936</v>
      </c>
    </row>
    <row r="516" spans="1:29" x14ac:dyDescent="0.25">
      <c r="A516" s="34" t="s">
        <v>1137</v>
      </c>
      <c r="B516" s="34" t="s">
        <v>1138</v>
      </c>
      <c r="C516" s="42">
        <f t="shared" si="131"/>
        <v>6.8695787761842082</v>
      </c>
      <c r="D516" s="42">
        <f t="shared" si="132"/>
        <v>2.1801556360436303</v>
      </c>
      <c r="E516" s="42">
        <f t="shared" si="147"/>
        <v>5.755099055216931</v>
      </c>
      <c r="F516" s="42">
        <f t="shared" si="147"/>
        <v>5.9085705687285666</v>
      </c>
      <c r="G516" s="42">
        <f t="shared" si="133"/>
        <v>1.0154832809442791</v>
      </c>
      <c r="H516" s="42">
        <f t="shared" si="134"/>
        <v>7.173194860546352</v>
      </c>
      <c r="I516" s="42">
        <f t="shared" si="135"/>
        <v>6.9031948605463516</v>
      </c>
      <c r="J516" s="42">
        <f t="shared" si="129"/>
        <v>5.5131948605463519</v>
      </c>
      <c r="K516" s="42">
        <f t="shared" si="129"/>
        <v>5.5131948605463519</v>
      </c>
      <c r="L516" s="42">
        <f t="shared" si="129"/>
        <v>5.5131948605463519</v>
      </c>
      <c r="M516" s="42">
        <f t="shared" si="136"/>
        <v>3.4672976444170773</v>
      </c>
      <c r="N516" s="42">
        <f t="shared" si="137"/>
        <v>1.8913616764697969</v>
      </c>
      <c r="O516" s="42">
        <f t="shared" si="128"/>
        <v>1.1131705451716634</v>
      </c>
      <c r="P516" s="42">
        <f t="shared" si="128"/>
        <v>2.1348493927906302</v>
      </c>
      <c r="Q516" s="42">
        <f t="shared" si="138"/>
        <v>1.8077845078941337</v>
      </c>
      <c r="R516" s="42">
        <f t="shared" si="145"/>
        <v>3.5305250783443465</v>
      </c>
      <c r="S516" s="42">
        <f t="shared" si="139"/>
        <v>1.3293854844413118</v>
      </c>
      <c r="T516" s="42">
        <f t="shared" si="140"/>
        <v>4.0015974302731774</v>
      </c>
      <c r="U516" s="42">
        <f t="shared" si="141"/>
        <v>5.7831948605463523</v>
      </c>
      <c r="V516" s="42">
        <f t="shared" si="148"/>
        <v>3.7372976444170773</v>
      </c>
      <c r="W516" s="42">
        <f t="shared" si="148"/>
        <v>3.5513616764697971</v>
      </c>
      <c r="X516" s="42">
        <f t="shared" si="142"/>
        <v>0.84317054517166168</v>
      </c>
      <c r="Y516" s="42">
        <f t="shared" si="127"/>
        <v>3.5248493927906304</v>
      </c>
      <c r="Z516" s="42">
        <f t="shared" si="149"/>
        <v>2.6377845078941338</v>
      </c>
      <c r="AA516" s="42">
        <f t="shared" si="143"/>
        <v>2.1405250783443464</v>
      </c>
      <c r="AB516" s="42">
        <f t="shared" si="144"/>
        <v>2.9893854844413124</v>
      </c>
      <c r="AC516" s="42">
        <f t="shared" si="146"/>
        <v>3.1715974302731769</v>
      </c>
    </row>
    <row r="517" spans="1:29" x14ac:dyDescent="0.25">
      <c r="A517" s="34" t="s">
        <v>1139</v>
      </c>
      <c r="B517" s="34" t="s">
        <v>1140</v>
      </c>
      <c r="C517" s="42">
        <f t="shared" si="131"/>
        <v>6.3345980969728384</v>
      </c>
      <c r="D517" s="42">
        <f t="shared" si="132"/>
        <v>4.4998414968555132</v>
      </c>
      <c r="E517" s="42">
        <f t="shared" si="147"/>
        <v>6.4920440963202708</v>
      </c>
      <c r="F517" s="42">
        <f t="shared" si="147"/>
        <v>5.7738888619314741</v>
      </c>
      <c r="G517" s="42">
        <f t="shared" si="133"/>
        <v>0.5707738134323499</v>
      </c>
      <c r="H517" s="42">
        <f t="shared" si="134"/>
        <v>0.83</v>
      </c>
      <c r="I517" s="42">
        <f t="shared" si="135"/>
        <v>6.8103255865987045</v>
      </c>
      <c r="J517" s="42">
        <f t="shared" si="129"/>
        <v>3.3368837243991365</v>
      </c>
      <c r="K517" s="42">
        <f t="shared" si="129"/>
        <v>5.4203255865987039</v>
      </c>
      <c r="L517" s="42">
        <f t="shared" si="129"/>
        <v>5.4203255865987039</v>
      </c>
      <c r="M517" s="42">
        <f t="shared" si="136"/>
        <v>4.7268837243991353</v>
      </c>
      <c r="N517" s="42">
        <f t="shared" si="137"/>
        <v>3.0560964114342322</v>
      </c>
      <c r="O517" s="42">
        <f t="shared" si="128"/>
        <v>1.1015879314236197</v>
      </c>
      <c r="P517" s="42">
        <f t="shared" si="128"/>
        <v>2.6340846625061971</v>
      </c>
      <c r="Q517" s="42">
        <f t="shared" si="138"/>
        <v>3.0384310987065217</v>
      </c>
      <c r="R517" s="42">
        <f t="shared" si="145"/>
        <v>3.7132958427697731</v>
      </c>
      <c r="S517" s="42">
        <f t="shared" si="139"/>
        <v>1.6967273647952221</v>
      </c>
      <c r="T517" s="42">
        <f t="shared" si="140"/>
        <v>2.7832267458120943</v>
      </c>
      <c r="U517" s="42">
        <f t="shared" si="141"/>
        <v>5.6903255865987035</v>
      </c>
      <c r="V517" s="42">
        <f t="shared" si="148"/>
        <v>4.9968837243991358</v>
      </c>
      <c r="W517" s="42">
        <f t="shared" si="148"/>
        <v>4.7160964114342354</v>
      </c>
      <c r="X517" s="42">
        <f t="shared" si="142"/>
        <v>0.83158793142362264</v>
      </c>
      <c r="Y517" s="42">
        <f t="shared" si="127"/>
        <v>4.0240846625061968</v>
      </c>
      <c r="Z517" s="42">
        <f t="shared" si="149"/>
        <v>3.8684310987065218</v>
      </c>
      <c r="AA517" s="42">
        <f t="shared" si="143"/>
        <v>2.323295842769773</v>
      </c>
      <c r="AB517" s="42">
        <f t="shared" si="144"/>
        <v>3.3567273647952214</v>
      </c>
      <c r="AC517" s="42">
        <f t="shared" si="146"/>
        <v>1.953226745812094</v>
      </c>
    </row>
    <row r="518" spans="1:29" x14ac:dyDescent="0.25">
      <c r="A518" s="34" t="s">
        <v>1141</v>
      </c>
      <c r="B518" s="34" t="s">
        <v>1142</v>
      </c>
      <c r="C518" s="42">
        <f t="shared" si="131"/>
        <v>4.1850080928229128</v>
      </c>
      <c r="D518" s="42">
        <f t="shared" si="132"/>
        <v>2.0611762853404323</v>
      </c>
      <c r="E518" s="42">
        <f t="shared" si="147"/>
        <v>5.4456116252962241</v>
      </c>
      <c r="F518" s="42">
        <f t="shared" si="147"/>
        <v>3.5646315444394565</v>
      </c>
      <c r="G518" s="42">
        <f t="shared" si="133"/>
        <v>2.3602191336626364</v>
      </c>
      <c r="H518" s="42">
        <f t="shared" si="134"/>
        <v>6.5188977488009776</v>
      </c>
      <c r="I518" s="42">
        <f t="shared" si="135"/>
        <v>0.56000000000000005</v>
      </c>
      <c r="J518" s="42">
        <f t="shared" si="129"/>
        <v>4.8588977488009775</v>
      </c>
      <c r="K518" s="42">
        <f t="shared" si="129"/>
        <v>4.8588977488009775</v>
      </c>
      <c r="L518" s="42">
        <f t="shared" si="129"/>
        <v>4.8588977488009775</v>
      </c>
      <c r="M518" s="42">
        <f t="shared" si="136"/>
        <v>3.6414862806005295</v>
      </c>
      <c r="N518" s="42">
        <f t="shared" si="137"/>
        <v>3.4686190536762105</v>
      </c>
      <c r="O518" s="42">
        <f t="shared" si="128"/>
        <v>1.1952521979771595</v>
      </c>
      <c r="P518" s="42">
        <f t="shared" si="128"/>
        <v>4.005126849971397</v>
      </c>
      <c r="Q518" s="42">
        <f t="shared" si="138"/>
        <v>3.5776310448268855</v>
      </c>
      <c r="R518" s="42">
        <f t="shared" si="145"/>
        <v>4.8574550318465928</v>
      </c>
      <c r="S518" s="42">
        <f t="shared" si="139"/>
        <v>2.0749690632175208</v>
      </c>
      <c r="T518" s="42">
        <f t="shared" si="140"/>
        <v>3.3188927651004287</v>
      </c>
      <c r="U518" s="42">
        <f t="shared" si="141"/>
        <v>5.128897748800977</v>
      </c>
      <c r="V518" s="42">
        <f t="shared" si="148"/>
        <v>3.9114862806005295</v>
      </c>
      <c r="W518" s="42">
        <f t="shared" si="148"/>
        <v>5.1286190536762097</v>
      </c>
      <c r="X518" s="42">
        <f t="shared" si="142"/>
        <v>0.92525219797716318</v>
      </c>
      <c r="Y518" s="42">
        <f t="shared" si="127"/>
        <v>5.3951268499713967</v>
      </c>
      <c r="Z518" s="42">
        <f t="shared" si="149"/>
        <v>4.4076310448268856</v>
      </c>
      <c r="AA518" s="42">
        <f t="shared" si="143"/>
        <v>3.4674550318465922</v>
      </c>
      <c r="AB518" s="42">
        <f t="shared" si="144"/>
        <v>3.7349690632175196</v>
      </c>
      <c r="AC518" s="42">
        <f t="shared" si="146"/>
        <v>2.4888927651004287</v>
      </c>
    </row>
    <row r="519" spans="1:29" x14ac:dyDescent="0.25">
      <c r="A519" s="34" t="s">
        <v>1143</v>
      </c>
      <c r="B519" s="34" t="s">
        <v>1144</v>
      </c>
      <c r="C519" s="42">
        <f t="shared" si="131"/>
        <v>4.9966998420329451</v>
      </c>
      <c r="D519" s="42">
        <f t="shared" si="132"/>
        <v>4.9419104812963432</v>
      </c>
      <c r="E519" s="42">
        <f t="shared" si="147"/>
        <v>6.5460146266769623</v>
      </c>
      <c r="F519" s="42">
        <f t="shared" si="147"/>
        <v>2.6293529967044074</v>
      </c>
      <c r="G519" s="42">
        <f t="shared" si="133"/>
        <v>1.389573472978612</v>
      </c>
      <c r="H519" s="42">
        <f t="shared" si="134"/>
        <v>0.83</v>
      </c>
      <c r="I519" s="42">
        <f t="shared" si="135"/>
        <v>0.56000000000000005</v>
      </c>
      <c r="J519" s="42">
        <f t="shared" si="129"/>
        <v>5.6571140554317507</v>
      </c>
      <c r="K519" s="42">
        <f t="shared" si="129"/>
        <v>5.6571140554317507</v>
      </c>
      <c r="L519" s="42">
        <f t="shared" si="129"/>
        <v>5.6571140554317507</v>
      </c>
      <c r="M519" s="42">
        <f t="shared" si="136"/>
        <v>4.3441498656685216</v>
      </c>
      <c r="N519" s="42">
        <f t="shared" si="137"/>
        <v>3.174175522085906</v>
      </c>
      <c r="O519" s="42">
        <f t="shared" si="128"/>
        <v>1.4996140355055338</v>
      </c>
      <c r="P519" s="42">
        <f t="shared" si="128"/>
        <v>3.9154153116826547</v>
      </c>
      <c r="Q519" s="42">
        <f t="shared" si="138"/>
        <v>2.7025141695544281</v>
      </c>
      <c r="R519" s="42">
        <f t="shared" si="145"/>
        <v>5.2616356226304823</v>
      </c>
      <c r="S519" s="42">
        <f t="shared" si="139"/>
        <v>1.3783792529129371</v>
      </c>
      <c r="T519" s="42">
        <f t="shared" si="140"/>
        <v>3.6681123992513922</v>
      </c>
      <c r="U519" s="42">
        <f t="shared" si="141"/>
        <v>5.9271140554317512</v>
      </c>
      <c r="V519" s="42">
        <f t="shared" si="148"/>
        <v>4.6141498656685211</v>
      </c>
      <c r="W519" s="42">
        <f t="shared" si="148"/>
        <v>4.8341755220859062</v>
      </c>
      <c r="X519" s="42">
        <f t="shared" si="142"/>
        <v>1.2296140355055356</v>
      </c>
      <c r="Y519" s="42">
        <f t="shared" si="127"/>
        <v>5.3054153116826548</v>
      </c>
      <c r="Z519" s="42">
        <f t="shared" si="149"/>
        <v>3.5325141695544282</v>
      </c>
      <c r="AA519" s="42">
        <f t="shared" si="143"/>
        <v>3.8716356226304818</v>
      </c>
      <c r="AB519" s="42">
        <f t="shared" si="144"/>
        <v>3.0383792529129376</v>
      </c>
      <c r="AC519" s="42">
        <f t="shared" si="146"/>
        <v>2.8381123992513921</v>
      </c>
    </row>
    <row r="520" spans="1:29" x14ac:dyDescent="0.25">
      <c r="A520" s="34" t="s">
        <v>1145</v>
      </c>
      <c r="B520" s="34" t="s">
        <v>1146</v>
      </c>
      <c r="C520" s="42">
        <f t="shared" si="131"/>
        <v>4.8050275779216101</v>
      </c>
      <c r="D520" s="42">
        <f t="shared" si="132"/>
        <v>3.9127951692935756</v>
      </c>
      <c r="E520" s="42">
        <f t="shared" si="147"/>
        <v>6.0491870457663897</v>
      </c>
      <c r="F520" s="42">
        <f t="shared" si="147"/>
        <v>2.9635517230327206</v>
      </c>
      <c r="G520" s="42">
        <f t="shared" si="133"/>
        <v>1.1959390838019728</v>
      </c>
      <c r="H520" s="42">
        <f t="shared" si="134"/>
        <v>6.5027164028467794</v>
      </c>
      <c r="I520" s="42">
        <f t="shared" si="135"/>
        <v>0.56000000000000005</v>
      </c>
      <c r="J520" s="42">
        <f t="shared" si="129"/>
        <v>4.8427164028467793</v>
      </c>
      <c r="K520" s="42">
        <f t="shared" si="129"/>
        <v>4.8427164028467793</v>
      </c>
      <c r="L520" s="42">
        <f t="shared" si="129"/>
        <v>4.8427164028467793</v>
      </c>
      <c r="M520" s="42">
        <f t="shared" si="136"/>
        <v>4.3418109352311856</v>
      </c>
      <c r="N520" s="42">
        <f t="shared" si="137"/>
        <v>3.8998120591570631</v>
      </c>
      <c r="O520" s="42">
        <f t="shared" si="128"/>
        <v>1.1668186295167198</v>
      </c>
      <c r="P520" s="42">
        <f t="shared" si="128"/>
        <v>4.1356675622536336</v>
      </c>
      <c r="Q520" s="42">
        <f t="shared" si="138"/>
        <v>3.6357164374229543</v>
      </c>
      <c r="R520" s="42">
        <f t="shared" si="145"/>
        <v>3.7989135408707631</v>
      </c>
      <c r="S520" s="42">
        <f t="shared" si="139"/>
        <v>1.8253140609070035</v>
      </c>
      <c r="T520" s="42">
        <f t="shared" si="140"/>
        <v>2.7209054676155926</v>
      </c>
      <c r="U520" s="42">
        <f t="shared" si="141"/>
        <v>5.1127164028467789</v>
      </c>
      <c r="V520" s="42">
        <f t="shared" si="148"/>
        <v>4.611810935231186</v>
      </c>
      <c r="W520" s="42">
        <f t="shared" si="148"/>
        <v>5.5598120591570632</v>
      </c>
      <c r="X520" s="42">
        <f t="shared" si="142"/>
        <v>0.89681862951672053</v>
      </c>
      <c r="Y520" s="42">
        <f t="shared" ref="Y520:Z535" si="150">Y330+0.83</f>
        <v>5.5256675622536333</v>
      </c>
      <c r="Z520" s="42">
        <f t="shared" si="149"/>
        <v>4.4657164374229543</v>
      </c>
      <c r="AA520" s="42">
        <f t="shared" si="143"/>
        <v>2.4089135408707629</v>
      </c>
      <c r="AB520" s="42">
        <f t="shared" si="144"/>
        <v>3.4853140609070024</v>
      </c>
      <c r="AC520" s="42">
        <f t="shared" si="146"/>
        <v>1.890905467615593</v>
      </c>
    </row>
    <row r="521" spans="1:29" x14ac:dyDescent="0.25">
      <c r="A521" s="34" t="s">
        <v>1147</v>
      </c>
      <c r="B521" s="34" t="s">
        <v>1148</v>
      </c>
      <c r="C521" s="42">
        <f t="shared" si="131"/>
        <v>5.3868104587080756</v>
      </c>
      <c r="D521" s="42">
        <f t="shared" si="132"/>
        <v>2.370039787823484</v>
      </c>
      <c r="E521" s="42">
        <f t="shared" si="147"/>
        <v>5.4560649469764577</v>
      </c>
      <c r="F521" s="42">
        <f t="shared" si="147"/>
        <v>6.1080348564764355</v>
      </c>
      <c r="G521" s="42">
        <f t="shared" si="133"/>
        <v>0.32178388006045</v>
      </c>
      <c r="H521" s="42">
        <f t="shared" si="134"/>
        <v>7.034832643774382</v>
      </c>
      <c r="I521" s="42">
        <f t="shared" si="135"/>
        <v>6.7648326437743815</v>
      </c>
      <c r="J521" s="42">
        <f t="shared" si="129"/>
        <v>5.3748326437743819</v>
      </c>
      <c r="K521" s="42">
        <f t="shared" si="129"/>
        <v>5.3748326437743819</v>
      </c>
      <c r="L521" s="42">
        <f t="shared" si="129"/>
        <v>5.3748326437743819</v>
      </c>
      <c r="M521" s="42">
        <f t="shared" si="136"/>
        <v>5.9892285633025839</v>
      </c>
      <c r="N521" s="42">
        <f t="shared" si="137"/>
        <v>2.5344353104383086</v>
      </c>
      <c r="O521" s="42">
        <f t="shared" ref="O521:P536" si="151">O331-0.56</f>
        <v>2.9526531908970672</v>
      </c>
      <c r="P521" s="42">
        <f t="shared" si="151"/>
        <v>1.2063330919363142</v>
      </c>
      <c r="Q521" s="42">
        <f t="shared" si="138"/>
        <v>2.2388089017471033</v>
      </c>
      <c r="R521" s="42">
        <f t="shared" si="145"/>
        <v>3.1888239433114216</v>
      </c>
      <c r="S521" s="42">
        <f t="shared" si="139"/>
        <v>1.0182480215498164</v>
      </c>
      <c r="T521" s="42">
        <f t="shared" si="140"/>
        <v>1.6056040804717977</v>
      </c>
      <c r="U521" s="42">
        <f t="shared" si="141"/>
        <v>5.6448326437743823</v>
      </c>
      <c r="V521" s="42">
        <f t="shared" si="148"/>
        <v>6.2592285633025835</v>
      </c>
      <c r="W521" s="42">
        <f t="shared" si="148"/>
        <v>4.1944353104383101</v>
      </c>
      <c r="X521" s="42">
        <f t="shared" si="142"/>
        <v>2.6826531908970681</v>
      </c>
      <c r="Y521" s="42">
        <f t="shared" si="150"/>
        <v>2.5963330919363146</v>
      </c>
      <c r="Z521" s="42">
        <f t="shared" si="149"/>
        <v>3.0688089017471034</v>
      </c>
      <c r="AA521" s="42">
        <f t="shared" si="143"/>
        <v>1.7988239433114215</v>
      </c>
      <c r="AB521" s="42">
        <f t="shared" si="144"/>
        <v>2.6782480215498152</v>
      </c>
      <c r="AC521" s="42">
        <f t="shared" si="146"/>
        <v>0.7756040804717973</v>
      </c>
    </row>
    <row r="522" spans="1:29" x14ac:dyDescent="0.25">
      <c r="A522" s="34" t="s">
        <v>1149</v>
      </c>
      <c r="B522" s="34" t="s">
        <v>1150</v>
      </c>
      <c r="C522" s="42">
        <f t="shared" si="131"/>
        <v>5.6408869652581828</v>
      </c>
      <c r="D522" s="42">
        <f t="shared" si="132"/>
        <v>2.6125646316252773</v>
      </c>
      <c r="E522" s="42">
        <f t="shared" si="147"/>
        <v>6.6144559496378923</v>
      </c>
      <c r="F522" s="42">
        <f t="shared" si="147"/>
        <v>5.1768032521609788</v>
      </c>
      <c r="G522" s="42">
        <f t="shared" si="133"/>
        <v>1.205335701007997</v>
      </c>
      <c r="H522" s="42">
        <f t="shared" si="134"/>
        <v>0.83</v>
      </c>
      <c r="I522" s="42">
        <f t="shared" si="135"/>
        <v>6.7044411884717938</v>
      </c>
      <c r="J522" s="42">
        <f t="shared" si="129"/>
        <v>5.3144411884717941</v>
      </c>
      <c r="K522" s="42">
        <f t="shared" si="129"/>
        <v>5.3144411884717941</v>
      </c>
      <c r="L522" s="42">
        <f t="shared" si="129"/>
        <v>5.3144411884717941</v>
      </c>
      <c r="M522" s="42">
        <f t="shared" si="136"/>
        <v>3.1201838285299135</v>
      </c>
      <c r="N522" s="42">
        <f t="shared" si="137"/>
        <v>2.537573337796764</v>
      </c>
      <c r="O522" s="42">
        <f t="shared" si="151"/>
        <v>2.3514156595513738</v>
      </c>
      <c r="P522" s="42">
        <f t="shared" si="151"/>
        <v>2.4419722813653975</v>
      </c>
      <c r="Q522" s="42">
        <f t="shared" si="138"/>
        <v>2.5169074153535127</v>
      </c>
      <c r="R522" s="42">
        <f t="shared" si="145"/>
        <v>4.4036592456519594</v>
      </c>
      <c r="S522" s="42">
        <f t="shared" si="139"/>
        <v>1.6539230336375352</v>
      </c>
      <c r="T522" s="42">
        <f t="shared" si="140"/>
        <v>4.1582389770888879</v>
      </c>
      <c r="U522" s="42">
        <f t="shared" si="141"/>
        <v>5.5844411884717946</v>
      </c>
      <c r="V522" s="42">
        <f t="shared" si="148"/>
        <v>3.3901838285299135</v>
      </c>
      <c r="W522" s="42">
        <f t="shared" si="148"/>
        <v>4.197573337796765</v>
      </c>
      <c r="X522" s="42">
        <f t="shared" si="142"/>
        <v>2.081415659551372</v>
      </c>
      <c r="Y522" s="42">
        <f t="shared" si="150"/>
        <v>3.8319722813653971</v>
      </c>
      <c r="Z522" s="42">
        <f t="shared" si="149"/>
        <v>3.3469074153535128</v>
      </c>
      <c r="AA522" s="42">
        <f t="shared" si="143"/>
        <v>3.0136592456519593</v>
      </c>
      <c r="AB522" s="42">
        <f t="shared" si="144"/>
        <v>3.3139230336375345</v>
      </c>
      <c r="AC522" s="42">
        <f t="shared" si="146"/>
        <v>3.3282389770888883</v>
      </c>
    </row>
    <row r="523" spans="1:29" x14ac:dyDescent="0.25">
      <c r="A523" s="34" t="s">
        <v>1151</v>
      </c>
      <c r="B523" s="34" t="s">
        <v>1152</v>
      </c>
      <c r="C523" s="42">
        <f t="shared" si="131"/>
        <v>5.0295864474374037</v>
      </c>
      <c r="D523" s="42">
        <f t="shared" si="132"/>
        <v>3.3271967366011665</v>
      </c>
      <c r="E523" s="42">
        <f t="shared" si="147"/>
        <v>5.5529216749274939</v>
      </c>
      <c r="F523" s="42">
        <f t="shared" si="147"/>
        <v>5.7315970833205103</v>
      </c>
      <c r="G523" s="42">
        <f t="shared" si="133"/>
        <v>0.60781528279401065</v>
      </c>
      <c r="H523" s="42">
        <f t="shared" si="134"/>
        <v>6.3313485289621063</v>
      </c>
      <c r="I523" s="42">
        <f t="shared" si="135"/>
        <v>6.0613485289621067</v>
      </c>
      <c r="J523" s="42">
        <f t="shared" ref="J523:L538" si="152">J333-0.83</f>
        <v>4.6713485289621062</v>
      </c>
      <c r="K523" s="42">
        <f>K333-0.93</f>
        <v>4.5713485289621065</v>
      </c>
      <c r="L523" s="42">
        <f>L333</f>
        <v>0</v>
      </c>
      <c r="M523" s="42">
        <f t="shared" si="136"/>
        <v>3.5398971198544742</v>
      </c>
      <c r="N523" s="42">
        <f t="shared" si="137"/>
        <v>3.5789873206057505</v>
      </c>
      <c r="O523" s="42">
        <f t="shared" si="151"/>
        <v>0.22049435052768107</v>
      </c>
      <c r="P523" s="42">
        <f t="shared" si="151"/>
        <v>4.5148470126456015</v>
      </c>
      <c r="Q523" s="42">
        <f t="shared" si="138"/>
        <v>4.6713485289621062</v>
      </c>
      <c r="R523" s="42">
        <f t="shared" si="145"/>
        <v>4.6673082868979687</v>
      </c>
      <c r="S523" s="42">
        <f t="shared" si="139"/>
        <v>3.3837988732475717</v>
      </c>
      <c r="T523" s="42">
        <f t="shared" si="140"/>
        <v>3.4660628367943431</v>
      </c>
      <c r="U523" s="42">
        <f>U333</f>
        <v>0</v>
      </c>
      <c r="V523" s="42">
        <f>V333-1.39</f>
        <v>1.5898971198544742</v>
      </c>
      <c r="W523" s="42">
        <f t="shared" si="148"/>
        <v>5.2389873206057507</v>
      </c>
      <c r="X523" s="42">
        <f>X333-0.73</f>
        <v>5.0494350527682919E-2</v>
      </c>
      <c r="Y523" s="42">
        <f t="shared" si="150"/>
        <v>5.9048470126456012</v>
      </c>
      <c r="Z523" s="42">
        <f t="shared" si="150"/>
        <v>6.3313485289621063</v>
      </c>
      <c r="AA523" s="42">
        <f t="shared" si="143"/>
        <v>3.2773082868979682</v>
      </c>
      <c r="AB523" s="42">
        <f t="shared" si="144"/>
        <v>5.0437988732475709</v>
      </c>
      <c r="AC523" s="42">
        <f t="shared" si="146"/>
        <v>2.6360628367943426</v>
      </c>
    </row>
    <row r="524" spans="1:29" x14ac:dyDescent="0.25">
      <c r="A524" s="34" t="s">
        <v>1153</v>
      </c>
      <c r="B524" s="34" t="s">
        <v>1154</v>
      </c>
      <c r="C524" s="42">
        <f t="shared" si="131"/>
        <v>6.6783399519497726</v>
      </c>
      <c r="D524" s="42">
        <f t="shared" si="132"/>
        <v>3.7610888978771806</v>
      </c>
      <c r="E524" s="42">
        <f t="shared" si="147"/>
        <v>5.6396436084760735</v>
      </c>
      <c r="F524" s="42">
        <f t="shared" si="147"/>
        <v>6.518008725441228</v>
      </c>
      <c r="G524" s="42">
        <f t="shared" si="133"/>
        <v>0.93543389773828411</v>
      </c>
      <c r="H524" s="42">
        <f t="shared" si="134"/>
        <v>7.5757712788118905</v>
      </c>
      <c r="I524" s="42">
        <f t="shared" si="135"/>
        <v>7.3057712788118909</v>
      </c>
      <c r="J524" s="42">
        <f t="shared" si="152"/>
        <v>3.6671808525412608</v>
      </c>
      <c r="K524" s="42">
        <f>K334</f>
        <v>0</v>
      </c>
      <c r="L524" s="42">
        <f t="shared" ref="L524" si="153">L334-0.83</f>
        <v>5.9157712788118904</v>
      </c>
      <c r="M524" s="42">
        <f t="shared" si="136"/>
        <v>6.4625498689604033</v>
      </c>
      <c r="N524" s="42">
        <f t="shared" si="137"/>
        <v>2.4701549517637709</v>
      </c>
      <c r="O524" s="42">
        <f t="shared" si="151"/>
        <v>1.3494435231347706</v>
      </c>
      <c r="P524" s="42">
        <f t="shared" si="151"/>
        <v>1.9517524772412829</v>
      </c>
      <c r="Q524" s="42">
        <f t="shared" si="138"/>
        <v>1.8290445234831667</v>
      </c>
      <c r="R524" s="42">
        <f t="shared" si="145"/>
        <v>2.8792222649812955</v>
      </c>
      <c r="S524" s="42">
        <f t="shared" si="139"/>
        <v>3.1887573575900623</v>
      </c>
      <c r="T524" s="42">
        <f t="shared" si="140"/>
        <v>1.5326845082095719</v>
      </c>
      <c r="U524" s="42">
        <f t="shared" si="141"/>
        <v>6.1857712788118899</v>
      </c>
      <c r="V524" s="42">
        <f t="shared" ref="V524:W530" si="154">V334+0.83</f>
        <v>6.7325498689604029</v>
      </c>
      <c r="W524" s="42">
        <f t="shared" si="154"/>
        <v>4.1301549517637692</v>
      </c>
      <c r="X524" s="42">
        <f t="shared" si="142"/>
        <v>1.079443523134771</v>
      </c>
      <c r="Y524" s="42">
        <f t="shared" si="150"/>
        <v>3.341752477241283</v>
      </c>
      <c r="Z524" s="42">
        <f t="shared" ref="Z524:Z529" si="155">Z334</f>
        <v>2.6590445234831668</v>
      </c>
      <c r="AA524" s="42">
        <f t="shared" si="143"/>
        <v>1.4892222649812954</v>
      </c>
      <c r="AB524" s="42">
        <f>AB334</f>
        <v>4.0187573575900624</v>
      </c>
      <c r="AC524" s="42">
        <f t="shared" si="146"/>
        <v>0.70268450820957196</v>
      </c>
    </row>
    <row r="525" spans="1:29" x14ac:dyDescent="0.25">
      <c r="A525" s="34" t="s">
        <v>1155</v>
      </c>
      <c r="B525" s="34" t="s">
        <v>1156</v>
      </c>
      <c r="C525" s="42">
        <f t="shared" si="131"/>
        <v>4.2920789595578182</v>
      </c>
      <c r="D525" s="42">
        <f t="shared" si="132"/>
        <v>3.9374547201186179</v>
      </c>
      <c r="E525" s="42">
        <f t="shared" si="147"/>
        <v>6.359776052645528</v>
      </c>
      <c r="F525" s="42">
        <f t="shared" si="147"/>
        <v>3.7305908452762453</v>
      </c>
      <c r="G525" s="42">
        <f t="shared" si="133"/>
        <v>0.45458437329918705</v>
      </c>
      <c r="H525" s="42">
        <f t="shared" si="134"/>
        <v>6.6737150596575923</v>
      </c>
      <c r="I525" s="42">
        <f t="shared" si="135"/>
        <v>0.56000000000000005</v>
      </c>
      <c r="J525" s="42">
        <f t="shared" si="152"/>
        <v>3.0658100397717281</v>
      </c>
      <c r="K525" s="42">
        <f t="shared" si="152"/>
        <v>5.0137150596575921</v>
      </c>
      <c r="L525" s="42">
        <f t="shared" si="152"/>
        <v>5.0137150596575921</v>
      </c>
      <c r="M525" s="42">
        <f t="shared" si="136"/>
        <v>3.9688337848002617</v>
      </c>
      <c r="N525" s="42">
        <f t="shared" si="137"/>
        <v>3.7011105988180626</v>
      </c>
      <c r="O525" s="42">
        <f t="shared" si="151"/>
        <v>1.057888053706854</v>
      </c>
      <c r="P525" s="42">
        <f t="shared" si="151"/>
        <v>4.1016890801976942</v>
      </c>
      <c r="Q525" s="42">
        <f t="shared" si="138"/>
        <v>4.1747144173009323</v>
      </c>
      <c r="R525" s="42">
        <f t="shared" si="145"/>
        <v>4.5972113043832472</v>
      </c>
      <c r="S525" s="42">
        <f t="shared" si="139"/>
        <v>1.1593498075430104</v>
      </c>
      <c r="T525" s="42">
        <f t="shared" si="140"/>
        <v>3.3866253386001972</v>
      </c>
      <c r="U525" s="42">
        <f t="shared" si="141"/>
        <v>5.2837150596575917</v>
      </c>
      <c r="V525" s="42">
        <f t="shared" si="154"/>
        <v>4.2388337848002617</v>
      </c>
      <c r="W525" s="42">
        <f t="shared" si="154"/>
        <v>5.3611105988180601</v>
      </c>
      <c r="X525" s="42">
        <f t="shared" si="142"/>
        <v>0.78788805370685278</v>
      </c>
      <c r="Y525" s="42">
        <f t="shared" si="150"/>
        <v>5.4916890801976939</v>
      </c>
      <c r="Z525" s="42">
        <f t="shared" si="155"/>
        <v>5.0047144173009324</v>
      </c>
      <c r="AA525" s="42">
        <f t="shared" si="143"/>
        <v>3.2072113043832475</v>
      </c>
      <c r="AB525" s="42">
        <f t="shared" si="144"/>
        <v>2.8193498075430106</v>
      </c>
      <c r="AC525" s="42">
        <f t="shared" si="146"/>
        <v>2.5566253386001971</v>
      </c>
    </row>
    <row r="526" spans="1:29" x14ac:dyDescent="0.25">
      <c r="A526" s="34" t="s">
        <v>1157</v>
      </c>
      <c r="B526" s="34" t="s">
        <v>1158</v>
      </c>
      <c r="C526" s="42">
        <f t="shared" si="131"/>
        <v>4.3459081557765797</v>
      </c>
      <c r="D526" s="42">
        <f t="shared" si="132"/>
        <v>0.80951733903732614</v>
      </c>
      <c r="E526" s="42">
        <f t="shared" si="147"/>
        <v>3.4243490442368487</v>
      </c>
      <c r="F526" s="42">
        <f t="shared" si="147"/>
        <v>4.7019956504821803</v>
      </c>
      <c r="G526" s="42">
        <f t="shared" si="133"/>
        <v>0.10341384090686853</v>
      </c>
      <c r="H526" s="42">
        <f t="shared" si="134"/>
        <v>5.92600427135514</v>
      </c>
      <c r="I526" s="42">
        <f t="shared" si="135"/>
        <v>5.6560042713551404</v>
      </c>
      <c r="J526" s="42">
        <f t="shared" si="152"/>
        <v>4.2660042713551398</v>
      </c>
      <c r="K526" s="42">
        <f t="shared" si="152"/>
        <v>4.2660042713551398</v>
      </c>
      <c r="L526" s="42">
        <f t="shared" si="152"/>
        <v>4.2660042713551398</v>
      </c>
      <c r="M526" s="42">
        <f t="shared" si="136"/>
        <v>3.7450026695969623</v>
      </c>
      <c r="N526" s="42">
        <f t="shared" si="137"/>
        <v>4.064544982999684</v>
      </c>
      <c r="O526" s="42">
        <f t="shared" si="151"/>
        <v>1.672134102329109</v>
      </c>
      <c r="P526" s="42">
        <f t="shared" si="151"/>
        <v>4.4132754443626894</v>
      </c>
      <c r="Q526" s="42">
        <f t="shared" si="138"/>
        <v>3.0053920587159539</v>
      </c>
      <c r="R526" s="42">
        <f t="shared" si="145"/>
        <v>4.4837573589058923</v>
      </c>
      <c r="S526" s="42">
        <f t="shared" si="139"/>
        <v>2.6396199294332865</v>
      </c>
      <c r="T526" s="42">
        <f t="shared" si="140"/>
        <v>3.1656686243711061</v>
      </c>
      <c r="U526" s="42">
        <f t="shared" si="141"/>
        <v>4.5360042713551394</v>
      </c>
      <c r="V526" s="42">
        <f t="shared" si="154"/>
        <v>4.0150026695969618</v>
      </c>
      <c r="W526" s="42">
        <f t="shared" si="154"/>
        <v>5.7245449829996815</v>
      </c>
      <c r="X526" s="42">
        <f t="shared" si="142"/>
        <v>1.4021341023291112</v>
      </c>
      <c r="Y526" s="42">
        <f t="shared" si="150"/>
        <v>5.8032754443626873</v>
      </c>
      <c r="Z526" s="42">
        <f t="shared" si="155"/>
        <v>3.835392058715954</v>
      </c>
      <c r="AA526" s="42">
        <f t="shared" si="143"/>
        <v>3.0937573589058927</v>
      </c>
      <c r="AB526" s="42">
        <f t="shared" si="144"/>
        <v>4.2996199294332857</v>
      </c>
      <c r="AC526" s="42">
        <f t="shared" si="146"/>
        <v>2.335668624371106</v>
      </c>
    </row>
    <row r="527" spans="1:29" x14ac:dyDescent="0.25">
      <c r="A527" s="34" t="s">
        <v>1159</v>
      </c>
      <c r="B527" s="34" t="s">
        <v>1160</v>
      </c>
      <c r="C527" s="42">
        <f t="shared" si="131"/>
        <v>4.9401253080014627</v>
      </c>
      <c r="D527" s="42">
        <f t="shared" si="132"/>
        <v>1.0760702368798203</v>
      </c>
      <c r="E527" s="42">
        <f t="shared" si="147"/>
        <v>1.8594530347141585</v>
      </c>
      <c r="F527" s="42">
        <f t="shared" si="147"/>
        <v>4.5761707041726236</v>
      </c>
      <c r="G527" s="42">
        <f t="shared" si="133"/>
        <v>1.4623912375883443</v>
      </c>
      <c r="H527" s="42">
        <f t="shared" si="134"/>
        <v>6.7801882006461396</v>
      </c>
      <c r="I527" s="42">
        <f t="shared" si="135"/>
        <v>0.56000000000000005</v>
      </c>
      <c r="J527" s="42">
        <f t="shared" si="152"/>
        <v>5.1201882006461394</v>
      </c>
      <c r="K527" s="42">
        <f t="shared" si="152"/>
        <v>5.1201882006461394</v>
      </c>
      <c r="L527" s="42">
        <f t="shared" si="152"/>
        <v>5.1201882006461394</v>
      </c>
      <c r="M527" s="42">
        <f t="shared" si="136"/>
        <v>3.5350941003230689</v>
      </c>
      <c r="N527" s="42">
        <f t="shared" si="137"/>
        <v>2.3803216662066533</v>
      </c>
      <c r="O527" s="42">
        <f t="shared" si="151"/>
        <v>1.7963073108619372</v>
      </c>
      <c r="P527" s="42">
        <f t="shared" si="151"/>
        <v>3.8380351968786175</v>
      </c>
      <c r="Q527" s="42">
        <f t="shared" si="138"/>
        <v>2.7930248607329609</v>
      </c>
      <c r="R527" s="42">
        <f t="shared" si="145"/>
        <v>5.2166690265926317</v>
      </c>
      <c r="S527" s="42">
        <f t="shared" si="139"/>
        <v>3.6009912132471262</v>
      </c>
      <c r="T527" s="42">
        <f t="shared" si="140"/>
        <v>4.176980862863453</v>
      </c>
      <c r="U527" s="42">
        <f t="shared" si="141"/>
        <v>5.3901882006461399</v>
      </c>
      <c r="V527" s="42">
        <f t="shared" si="154"/>
        <v>3.8050941003230689</v>
      </c>
      <c r="W527" s="42">
        <f t="shared" si="154"/>
        <v>4.0403216662066539</v>
      </c>
      <c r="X527" s="42">
        <f t="shared" si="142"/>
        <v>1.5263073108619358</v>
      </c>
      <c r="Y527" s="42">
        <f t="shared" si="150"/>
        <v>5.2280351968786176</v>
      </c>
      <c r="Z527" s="42">
        <f t="shared" si="155"/>
        <v>3.6230248607329609</v>
      </c>
      <c r="AA527" s="42">
        <f t="shared" si="143"/>
        <v>3.8266690265926311</v>
      </c>
      <c r="AB527" s="42">
        <f t="shared" si="144"/>
        <v>5.2609912132471246</v>
      </c>
      <c r="AC527" s="42">
        <f t="shared" si="146"/>
        <v>3.346980862863453</v>
      </c>
    </row>
    <row r="528" spans="1:29" x14ac:dyDescent="0.25">
      <c r="A528" s="34" t="s">
        <v>1161</v>
      </c>
      <c r="B528" s="34" t="s">
        <v>1162</v>
      </c>
      <c r="C528" s="42">
        <f t="shared" si="131"/>
        <v>4.1779447608959943</v>
      </c>
      <c r="D528" s="42">
        <f t="shared" si="132"/>
        <v>3.1079915034061321</v>
      </c>
      <c r="E528" s="42">
        <f t="shared" si="147"/>
        <v>6.4129598506639427</v>
      </c>
      <c r="F528" s="42">
        <f t="shared" si="147"/>
        <v>3.9248124772530018</v>
      </c>
      <c r="G528" s="42">
        <f t="shared" si="133"/>
        <v>0.32062248567528706</v>
      </c>
      <c r="H528" s="42">
        <f t="shared" si="134"/>
        <v>0.83</v>
      </c>
      <c r="I528" s="42">
        <f t="shared" si="135"/>
        <v>6.3639213223261049</v>
      </c>
      <c r="J528" s="42">
        <f t="shared" si="152"/>
        <v>4.9739213223261043</v>
      </c>
      <c r="K528" s="42">
        <f t="shared" si="152"/>
        <v>4.9739213223261043</v>
      </c>
      <c r="L528" s="42">
        <f t="shared" si="152"/>
        <v>4.9739213223261043</v>
      </c>
      <c r="M528" s="42">
        <f t="shared" si="136"/>
        <v>4.6711109366476578</v>
      </c>
      <c r="N528" s="42">
        <f t="shared" si="137"/>
        <v>3.8710198311563229</v>
      </c>
      <c r="O528" s="42">
        <f t="shared" si="151"/>
        <v>2.6177668397033425</v>
      </c>
      <c r="P528" s="42">
        <f t="shared" si="151"/>
        <v>2.3784756579819075</v>
      </c>
      <c r="Q528" s="42">
        <f t="shared" si="138"/>
        <v>3.6038768388020763</v>
      </c>
      <c r="R528" s="42">
        <f t="shared" si="145"/>
        <v>4.5041319386349397</v>
      </c>
      <c r="S528" s="42">
        <f t="shared" si="139"/>
        <v>1.6397537541813203</v>
      </c>
      <c r="T528" s="42">
        <f t="shared" si="140"/>
        <v>2.4018953581299867</v>
      </c>
      <c r="U528" s="42">
        <f t="shared" si="141"/>
        <v>5.2439213223261039</v>
      </c>
      <c r="V528" s="42">
        <f t="shared" si="154"/>
        <v>4.9411109366476582</v>
      </c>
      <c r="W528" s="42">
        <f t="shared" si="154"/>
        <v>5.531019831156323</v>
      </c>
      <c r="X528" s="42">
        <f t="shared" si="142"/>
        <v>2.3477668397033442</v>
      </c>
      <c r="Y528" s="42">
        <f t="shared" si="150"/>
        <v>3.7684756579819076</v>
      </c>
      <c r="Z528" s="42">
        <f t="shared" si="155"/>
        <v>4.4338768388020764</v>
      </c>
      <c r="AA528" s="42">
        <f t="shared" si="143"/>
        <v>3.1141319386349391</v>
      </c>
      <c r="AB528" s="42">
        <f t="shared" si="144"/>
        <v>3.2997537541813196</v>
      </c>
      <c r="AC528" s="42">
        <f t="shared" si="146"/>
        <v>1.5718953581299866</v>
      </c>
    </row>
    <row r="529" spans="1:29" x14ac:dyDescent="0.25">
      <c r="A529" s="34" t="s">
        <v>1163</v>
      </c>
      <c r="B529" s="34" t="s">
        <v>1164</v>
      </c>
      <c r="C529" s="42">
        <f t="shared" si="131"/>
        <v>4.139754273349971</v>
      </c>
      <c r="D529" s="42">
        <f t="shared" si="132"/>
        <v>1.9558092859124119</v>
      </c>
      <c r="E529" s="42">
        <f t="shared" si="147"/>
        <v>5.4575533880318545</v>
      </c>
      <c r="F529" s="42">
        <f t="shared" si="147"/>
        <v>3.3807224091627552</v>
      </c>
      <c r="G529" s="42">
        <f t="shared" si="133"/>
        <v>0.51350069171067569</v>
      </c>
      <c r="H529" s="42">
        <f t="shared" si="134"/>
        <v>0.83</v>
      </c>
      <c r="I529" s="42">
        <f t="shared" si="135"/>
        <v>5.9823227803258021</v>
      </c>
      <c r="J529" s="42">
        <f t="shared" si="152"/>
        <v>4.5923227803258024</v>
      </c>
      <c r="K529" s="42">
        <f t="shared" si="152"/>
        <v>4.5923227803258024</v>
      </c>
      <c r="L529" s="42">
        <f t="shared" si="152"/>
        <v>4.5923227803258024</v>
      </c>
      <c r="M529" s="42">
        <f t="shared" si="136"/>
        <v>2.3674409267752692</v>
      </c>
      <c r="N529" s="42">
        <f t="shared" si="137"/>
        <v>4.0393725237517</v>
      </c>
      <c r="O529" s="42">
        <f t="shared" si="151"/>
        <v>4.2760247937478759</v>
      </c>
      <c r="P529" s="42">
        <f t="shared" si="151"/>
        <v>3.6254081263372622</v>
      </c>
      <c r="Q529" s="42">
        <f t="shared" si="138"/>
        <v>3.5008447105593312</v>
      </c>
      <c r="R529" s="42">
        <f t="shared" si="145"/>
        <v>4.858600648873491</v>
      </c>
      <c r="S529" s="42">
        <f t="shared" si="139"/>
        <v>0.43905426773582568</v>
      </c>
      <c r="T529" s="42">
        <f t="shared" si="140"/>
        <v>4.7837770273208982</v>
      </c>
      <c r="U529" s="42">
        <f t="shared" si="141"/>
        <v>4.8623227803258029</v>
      </c>
      <c r="V529" s="42">
        <f t="shared" si="154"/>
        <v>2.6374409267752688</v>
      </c>
      <c r="W529" s="42">
        <f t="shared" si="154"/>
        <v>5.6993725237517001</v>
      </c>
      <c r="X529" s="42">
        <f t="shared" si="142"/>
        <v>4.0060247937478772</v>
      </c>
      <c r="Y529" s="42">
        <f t="shared" si="150"/>
        <v>5.0154081263372623</v>
      </c>
      <c r="Z529" s="42">
        <f t="shared" si="155"/>
        <v>4.3308447105593313</v>
      </c>
      <c r="AA529" s="42">
        <f t="shared" si="143"/>
        <v>3.4686006488734913</v>
      </c>
      <c r="AB529" s="42">
        <f t="shared" si="144"/>
        <v>2.0990542677358257</v>
      </c>
      <c r="AC529" s="42">
        <f t="shared" si="146"/>
        <v>3.9537770273208981</v>
      </c>
    </row>
    <row r="530" spans="1:29" x14ac:dyDescent="0.25">
      <c r="A530" s="34" t="s">
        <v>1165</v>
      </c>
      <c r="B530" s="34" t="s">
        <v>1166</v>
      </c>
      <c r="C530" s="42">
        <f t="shared" si="131"/>
        <v>3.9606231850463773</v>
      </c>
      <c r="D530" s="42">
        <f t="shared" si="132"/>
        <v>0.89194319024166069</v>
      </c>
      <c r="E530" s="42">
        <f t="shared" si="147"/>
        <v>6.2775576950282055</v>
      </c>
      <c r="F530" s="42">
        <f t="shared" si="147"/>
        <v>3.005026498549797</v>
      </c>
      <c r="G530" s="42">
        <f t="shared" si="133"/>
        <v>0.83659808312946626</v>
      </c>
      <c r="H530" s="42">
        <f t="shared" si="134"/>
        <v>0.83</v>
      </c>
      <c r="I530" s="42">
        <f t="shared" si="135"/>
        <v>7.7644902886974414</v>
      </c>
      <c r="J530" s="42">
        <f t="shared" si="152"/>
        <v>3.9729935257982953</v>
      </c>
      <c r="K530" s="42">
        <f t="shared" si="152"/>
        <v>6.3744902886974417</v>
      </c>
      <c r="L530" s="42">
        <f>L340</f>
        <v>0</v>
      </c>
      <c r="M530" s="42">
        <f t="shared" si="136"/>
        <v>5.3629935257982932</v>
      </c>
      <c r="N530" s="42">
        <f t="shared" si="137"/>
        <v>4.5296747161199313</v>
      </c>
      <c r="O530" s="42">
        <f t="shared" si="151"/>
        <v>2.3178266993419552</v>
      </c>
      <c r="P530" s="42">
        <f t="shared" si="151"/>
        <v>5.6521792193030453</v>
      </c>
      <c r="Q530" s="42">
        <f t="shared" si="138"/>
        <v>4.9219439038945794</v>
      </c>
      <c r="R530" s="42">
        <f t="shared" si="145"/>
        <v>4.8929054791246838</v>
      </c>
      <c r="S530" s="42">
        <f t="shared" si="139"/>
        <v>1.469305411286419</v>
      </c>
      <c r="T530" s="42">
        <f t="shared" si="140"/>
        <v>2.9313096675367549</v>
      </c>
      <c r="U530" s="42">
        <f>U340</f>
        <v>0</v>
      </c>
      <c r="V530" s="42">
        <f>V340-1.39</f>
        <v>3.412993525798294</v>
      </c>
      <c r="W530" s="42">
        <f t="shared" si="154"/>
        <v>6.1896747161199288</v>
      </c>
      <c r="X530" s="42">
        <f t="shared" si="142"/>
        <v>2.0478266993419529</v>
      </c>
      <c r="Y530" s="42">
        <f t="shared" si="150"/>
        <v>7.042179219303045</v>
      </c>
      <c r="Z530" s="42">
        <f t="shared" si="150"/>
        <v>6.5819439038945795</v>
      </c>
      <c r="AA530" s="42">
        <f t="shared" si="143"/>
        <v>3.5029054791246832</v>
      </c>
      <c r="AB530" s="42">
        <f t="shared" si="144"/>
        <v>3.1293054112864174</v>
      </c>
      <c r="AC530" s="42">
        <f t="shared" si="146"/>
        <v>2.1013096675367544</v>
      </c>
    </row>
    <row r="531" spans="1:29" x14ac:dyDescent="0.25">
      <c r="A531" s="34" t="s">
        <v>1167</v>
      </c>
      <c r="B531" s="34" t="s">
        <v>1168</v>
      </c>
      <c r="C531" s="42">
        <f t="shared" si="131"/>
        <v>4.0883621931060716</v>
      </c>
      <c r="D531" s="42">
        <f t="shared" si="132"/>
        <v>1.9727117414449356</v>
      </c>
      <c r="E531" s="42">
        <f t="shared" ref="E531:F546" si="156">E341+0.83</f>
        <v>5.265437369653962</v>
      </c>
      <c r="F531" s="42">
        <f t="shared" si="156"/>
        <v>3.4132502385595007</v>
      </c>
      <c r="G531" s="42">
        <f t="shared" si="133"/>
        <v>2.4931673821681337</v>
      </c>
      <c r="H531" s="42">
        <f t="shared" si="134"/>
        <v>0.83</v>
      </c>
      <c r="I531" s="42">
        <f t="shared" si="135"/>
        <v>0.56000000000000005</v>
      </c>
      <c r="J531" s="42">
        <f t="shared" si="152"/>
        <v>5.0049326332008741</v>
      </c>
      <c r="K531" s="42">
        <f t="shared" si="152"/>
        <v>5.0049326332008741</v>
      </c>
      <c r="L531" s="42">
        <f t="shared" si="152"/>
        <v>5.0049326332008741</v>
      </c>
      <c r="M531" s="42">
        <f t="shared" si="136"/>
        <v>3.2343441235503998</v>
      </c>
      <c r="N531" s="42">
        <f t="shared" si="137"/>
        <v>4.9079458823345545</v>
      </c>
      <c r="O531" s="42">
        <f t="shared" si="151"/>
        <v>1.0594751041184229</v>
      </c>
      <c r="P531" s="42">
        <f t="shared" si="151"/>
        <v>5.2504592315462641</v>
      </c>
      <c r="Q531" s="42">
        <f t="shared" si="138"/>
        <v>4.262476370900294</v>
      </c>
      <c r="R531" s="42">
        <f t="shared" si="145"/>
        <v>4.7788988106365267</v>
      </c>
      <c r="S531" s="42">
        <f t="shared" si="139"/>
        <v>1.1563600453449787</v>
      </c>
      <c r="T531" s="42">
        <f t="shared" si="140"/>
        <v>4.2337107027005096</v>
      </c>
      <c r="U531" s="42">
        <f t="shared" si="141"/>
        <v>5.2749326332008746</v>
      </c>
      <c r="V531" s="42">
        <f t="shared" ref="V531:W535" si="157">V341+0.83</f>
        <v>3.5043441235503998</v>
      </c>
      <c r="W531" s="42">
        <f t="shared" si="157"/>
        <v>6.5679458823345547</v>
      </c>
      <c r="X531" s="42">
        <f t="shared" si="142"/>
        <v>0.78947510411842525</v>
      </c>
      <c r="Y531" s="42">
        <f t="shared" si="150"/>
        <v>6.6404592315462629</v>
      </c>
      <c r="Z531" s="42">
        <f t="shared" ref="Z531:Z532" si="158">Z341</f>
        <v>5.092476370900294</v>
      </c>
      <c r="AA531" s="42">
        <f t="shared" si="143"/>
        <v>3.3888988106365261</v>
      </c>
      <c r="AB531" s="42">
        <f t="shared" si="144"/>
        <v>2.8163600453449793</v>
      </c>
      <c r="AC531" s="42">
        <f t="shared" si="146"/>
        <v>3.40371070270051</v>
      </c>
    </row>
    <row r="532" spans="1:29" x14ac:dyDescent="0.25">
      <c r="A532" s="34" t="s">
        <v>1169</v>
      </c>
      <c r="B532" s="34" t="s">
        <v>1170</v>
      </c>
      <c r="C532" s="42">
        <f t="shared" si="131"/>
        <v>5.41416489839846</v>
      </c>
      <c r="D532" s="42">
        <f t="shared" si="132"/>
        <v>3.9611555281818518</v>
      </c>
      <c r="E532" s="42">
        <f t="shared" si="156"/>
        <v>6.2937406807577414</v>
      </c>
      <c r="F532" s="42">
        <f t="shared" si="156"/>
        <v>6.0584531686265857</v>
      </c>
      <c r="G532" s="42">
        <f t="shared" si="133"/>
        <v>0.42828712014428638</v>
      </c>
      <c r="H532" s="42">
        <f t="shared" si="134"/>
        <v>7.4947486941750761</v>
      </c>
      <c r="I532" s="42">
        <f t="shared" si="135"/>
        <v>0.56000000000000005</v>
      </c>
      <c r="J532" s="42">
        <f t="shared" si="152"/>
        <v>3.6131657961167178</v>
      </c>
      <c r="K532" s="42">
        <f t="shared" si="152"/>
        <v>5.8347486941750759</v>
      </c>
      <c r="L532" s="42">
        <f t="shared" si="152"/>
        <v>5.8347486941750759</v>
      </c>
      <c r="M532" s="42">
        <f t="shared" si="136"/>
        <v>4.1700722093448324</v>
      </c>
      <c r="N532" s="42">
        <f t="shared" si="137"/>
        <v>2.0353030100294442</v>
      </c>
      <c r="O532" s="42">
        <f t="shared" si="151"/>
        <v>2.3271397580138533</v>
      </c>
      <c r="P532" s="42">
        <f t="shared" si="151"/>
        <v>2.4040142007513841</v>
      </c>
      <c r="Q532" s="42">
        <f t="shared" si="138"/>
        <v>1.939345859988673</v>
      </c>
      <c r="R532" s="42">
        <f t="shared" si="145"/>
        <v>3.6326010547556811</v>
      </c>
      <c r="S532" s="42">
        <f t="shared" si="139"/>
        <v>2.1478664378229069</v>
      </c>
      <c r="T532" s="42">
        <f t="shared" si="140"/>
        <v>3.8846764848302437</v>
      </c>
      <c r="U532" s="42">
        <f t="shared" si="141"/>
        <v>6.1047486941750755</v>
      </c>
      <c r="V532" s="42">
        <f t="shared" si="157"/>
        <v>4.4400722093448328</v>
      </c>
      <c r="W532" s="42">
        <f t="shared" si="157"/>
        <v>3.6953030100294457</v>
      </c>
      <c r="X532" s="42">
        <f t="shared" si="142"/>
        <v>2.057139758013856</v>
      </c>
      <c r="Y532" s="42">
        <f t="shared" si="150"/>
        <v>3.7940142007513837</v>
      </c>
      <c r="Z532" s="42">
        <f t="shared" si="158"/>
        <v>2.7693458599886731</v>
      </c>
      <c r="AA532" s="42">
        <f t="shared" si="143"/>
        <v>2.2426010547556809</v>
      </c>
      <c r="AB532" s="42">
        <f t="shared" si="144"/>
        <v>3.8078664378229061</v>
      </c>
      <c r="AC532" s="42">
        <f t="shared" si="146"/>
        <v>3.0546764848302437</v>
      </c>
    </row>
    <row r="533" spans="1:29" x14ac:dyDescent="0.25">
      <c r="A533" s="34" t="s">
        <v>1171</v>
      </c>
      <c r="B533" s="34" t="s">
        <v>1172</v>
      </c>
      <c r="C533" s="42">
        <f t="shared" si="131"/>
        <v>5.586188311645925</v>
      </c>
      <c r="D533" s="42">
        <f t="shared" si="132"/>
        <v>3.562167072779153</v>
      </c>
      <c r="E533" s="42">
        <f t="shared" si="156"/>
        <v>6.3416719126102681</v>
      </c>
      <c r="F533" s="42">
        <f t="shared" si="156"/>
        <v>5.3841775370204026</v>
      </c>
      <c r="G533" s="42">
        <f t="shared" si="133"/>
        <v>0.17942396726400253</v>
      </c>
      <c r="H533" s="42">
        <f t="shared" si="134"/>
        <v>0.83</v>
      </c>
      <c r="I533" s="42">
        <f t="shared" si="135"/>
        <v>0.56000000000000005</v>
      </c>
      <c r="J533" s="42">
        <f t="shared" si="152"/>
        <v>5.0644095912285358</v>
      </c>
      <c r="K533" s="42">
        <f t="shared" si="152"/>
        <v>5.0644095912285358</v>
      </c>
      <c r="L533" s="42">
        <f t="shared" si="152"/>
        <v>5.0644095912285358</v>
      </c>
      <c r="M533" s="42">
        <f t="shared" si="136"/>
        <v>4.2440059945178348</v>
      </c>
      <c r="N533" s="42">
        <f t="shared" si="137"/>
        <v>4.6089565590221993</v>
      </c>
      <c r="O533" s="42">
        <f t="shared" si="151"/>
        <v>7.3283675090669576E-2</v>
      </c>
      <c r="P533" s="42">
        <f t="shared" si="151"/>
        <v>4.9930745479264367</v>
      </c>
      <c r="Q533" s="42">
        <f t="shared" si="138"/>
        <v>4.0723189874340484</v>
      </c>
      <c r="R533" s="42">
        <f t="shared" si="145"/>
        <v>4.2720893958933974</v>
      </c>
      <c r="S533" s="42">
        <f t="shared" si="139"/>
        <v>1.4274334604705046</v>
      </c>
      <c r="T533" s="42">
        <f t="shared" si="140"/>
        <v>3.163203796527962</v>
      </c>
      <c r="U533" s="42">
        <f>U343-2.22</f>
        <v>3.6744095912285357</v>
      </c>
      <c r="V533" s="42">
        <f t="shared" si="157"/>
        <v>4.5140059945178344</v>
      </c>
      <c r="W533" s="42">
        <f t="shared" si="157"/>
        <v>6.2689565590222003</v>
      </c>
      <c r="X533" s="42">
        <f>X343</f>
        <v>0.63328367509067018</v>
      </c>
      <c r="Y533" s="42">
        <f t="shared" si="150"/>
        <v>6.3830745479264364</v>
      </c>
      <c r="Z533" s="42">
        <f t="shared" si="150"/>
        <v>5.7323189874340486</v>
      </c>
      <c r="AA533" s="42">
        <f t="shared" si="143"/>
        <v>2.8820893958933969</v>
      </c>
      <c r="AB533" s="42">
        <f t="shared" si="144"/>
        <v>3.0874334604705029</v>
      </c>
      <c r="AC533" s="42">
        <f t="shared" si="146"/>
        <v>2.3332037965279619</v>
      </c>
    </row>
    <row r="534" spans="1:29" x14ac:dyDescent="0.25">
      <c r="A534" s="34" t="s">
        <v>1173</v>
      </c>
      <c r="B534" s="34" t="s">
        <v>1174</v>
      </c>
      <c r="C534" s="42">
        <f t="shared" si="131"/>
        <v>5.8671564264688918</v>
      </c>
      <c r="D534" s="42">
        <f t="shared" si="132"/>
        <v>3.6851085265164745</v>
      </c>
      <c r="E534" s="42">
        <f t="shared" si="156"/>
        <v>6.0247222469172943</v>
      </c>
      <c r="F534" s="42">
        <f t="shared" si="156"/>
        <v>5.7228577433774621</v>
      </c>
      <c r="G534" s="42">
        <f t="shared" si="133"/>
        <v>0.66015846470171058</v>
      </c>
      <c r="H534" s="42">
        <f t="shared" si="134"/>
        <v>0.83</v>
      </c>
      <c r="I534" s="42">
        <f t="shared" si="135"/>
        <v>0.56000000000000005</v>
      </c>
      <c r="J534" s="42">
        <f t="shared" si="152"/>
        <v>5.7493321144990563</v>
      </c>
      <c r="K534" s="42">
        <f t="shared" si="152"/>
        <v>5.7493321144990563</v>
      </c>
      <c r="L534" s="42">
        <f t="shared" si="152"/>
        <v>5.7493321144990563</v>
      </c>
      <c r="M534" s="42">
        <f t="shared" si="136"/>
        <v>3.3013883810412725</v>
      </c>
      <c r="N534" s="42">
        <f t="shared" si="137"/>
        <v>3.7690299955797535</v>
      </c>
      <c r="O534" s="42">
        <f t="shared" si="151"/>
        <v>1.4156121225355256</v>
      </c>
      <c r="P534" s="42">
        <f t="shared" si="151"/>
        <v>3.6158418277790658</v>
      </c>
      <c r="Q534" s="42">
        <f t="shared" si="138"/>
        <v>2.8463414369779696</v>
      </c>
      <c r="R534" s="42">
        <f t="shared" si="145"/>
        <v>3.8654181452463177</v>
      </c>
      <c r="S534" s="42">
        <f t="shared" si="139"/>
        <v>1.5497584243932767</v>
      </c>
      <c r="T534" s="42">
        <f t="shared" si="140"/>
        <v>4.6679437334577827</v>
      </c>
      <c r="U534" s="42">
        <f t="shared" si="141"/>
        <v>6.0193321144990559</v>
      </c>
      <c r="V534" s="42">
        <f t="shared" si="157"/>
        <v>3.5713883810412725</v>
      </c>
      <c r="W534" s="42">
        <f t="shared" si="157"/>
        <v>5.4290299955797527</v>
      </c>
      <c r="X534" s="42">
        <f t="shared" si="142"/>
        <v>1.1456121225355296</v>
      </c>
      <c r="Y534" s="42">
        <f t="shared" si="150"/>
        <v>5.0058418277790651</v>
      </c>
      <c r="Z534" s="42">
        <f t="shared" ref="Z534" si="159">Z344</f>
        <v>3.6763414369779697</v>
      </c>
      <c r="AA534" s="42">
        <f t="shared" si="143"/>
        <v>2.4754181452463175</v>
      </c>
      <c r="AB534" s="42">
        <f t="shared" si="144"/>
        <v>3.209758424393276</v>
      </c>
      <c r="AC534" s="42">
        <f t="shared" si="146"/>
        <v>3.8379437334577831</v>
      </c>
    </row>
    <row r="535" spans="1:29" x14ac:dyDescent="0.25">
      <c r="A535" s="34" t="s">
        <v>1175</v>
      </c>
      <c r="B535" s="34" t="s">
        <v>1176</v>
      </c>
      <c r="C535" s="42">
        <f t="shared" si="131"/>
        <v>6.6158364573902269</v>
      </c>
      <c r="D535" s="42">
        <f t="shared" si="132"/>
        <v>4.4150617511826953</v>
      </c>
      <c r="E535" s="42">
        <f t="shared" si="156"/>
        <v>6.940883222319683</v>
      </c>
      <c r="F535" s="42">
        <f t="shared" si="156"/>
        <v>6.7400838209003888</v>
      </c>
      <c r="G535" s="42">
        <f t="shared" si="133"/>
        <v>0.45168295868790298</v>
      </c>
      <c r="H535" s="42">
        <f t="shared" si="134"/>
        <v>0.83</v>
      </c>
      <c r="I535" s="42">
        <f t="shared" si="135"/>
        <v>7.1279144976420703</v>
      </c>
      <c r="J535" s="42">
        <f t="shared" si="152"/>
        <v>5.7379144976420697</v>
      </c>
      <c r="K535" s="42">
        <f t="shared" si="152"/>
        <v>5.7379144976420697</v>
      </c>
      <c r="L535" s="42">
        <f>L345</f>
        <v>0</v>
      </c>
      <c r="M535" s="42">
        <f t="shared" si="136"/>
        <v>6.580588289505231</v>
      </c>
      <c r="N535" s="42">
        <f t="shared" si="137"/>
        <v>4.0000431413477395</v>
      </c>
      <c r="O535" s="42">
        <f t="shared" si="151"/>
        <v>4.0402541626046755</v>
      </c>
      <c r="P535" s="42">
        <f t="shared" si="151"/>
        <v>3.4193155351699618</v>
      </c>
      <c r="Q535" s="42">
        <f t="shared" si="138"/>
        <v>3.6894897497113428</v>
      </c>
      <c r="R535" s="42">
        <f t="shared" si="145"/>
        <v>3.3413941686049835</v>
      </c>
      <c r="S535" s="42">
        <f t="shared" si="139"/>
        <v>0.2879428932156719</v>
      </c>
      <c r="T535" s="42">
        <f t="shared" si="140"/>
        <v>1.3773262081368389</v>
      </c>
      <c r="U535" s="42">
        <f>U345</f>
        <v>0</v>
      </c>
      <c r="V535" s="42">
        <f>V345-1.39</f>
        <v>4.6305882895052308</v>
      </c>
      <c r="W535" s="42">
        <f t="shared" si="157"/>
        <v>5.6600431413477406</v>
      </c>
      <c r="X535" s="42">
        <f t="shared" si="142"/>
        <v>3.7702541626046742</v>
      </c>
      <c r="Y535" s="42">
        <f t="shared" si="150"/>
        <v>4.8093155351699615</v>
      </c>
      <c r="Z535" s="42">
        <f t="shared" si="150"/>
        <v>5.3494897497113429</v>
      </c>
      <c r="AA535" s="42">
        <f t="shared" si="143"/>
        <v>1.9513941686049834</v>
      </c>
      <c r="AB535" s="42">
        <f t="shared" si="144"/>
        <v>1.947942893215671</v>
      </c>
      <c r="AC535" s="42">
        <f t="shared" si="146"/>
        <v>0.54732620813683852</v>
      </c>
    </row>
    <row r="536" spans="1:29" x14ac:dyDescent="0.25">
      <c r="A536" s="34" t="s">
        <v>1177</v>
      </c>
      <c r="B536" s="34" t="s">
        <v>1178</v>
      </c>
      <c r="C536" s="42">
        <f t="shared" si="131"/>
        <v>5.4270352887825215</v>
      </c>
      <c r="D536" s="42">
        <f t="shared" si="132"/>
        <v>2.5405209823385819</v>
      </c>
      <c r="E536" s="42">
        <f t="shared" si="156"/>
        <v>5.5810890325447655</v>
      </c>
      <c r="F536" s="42">
        <f t="shared" si="156"/>
        <v>6.8390986675900347</v>
      </c>
      <c r="G536" s="42">
        <f t="shared" si="133"/>
        <v>3.7198674922319132E-2</v>
      </c>
      <c r="H536" s="42">
        <f t="shared" si="134"/>
        <v>0.83</v>
      </c>
      <c r="I536" s="42">
        <f t="shared" si="135"/>
        <v>7.159044931219638</v>
      </c>
      <c r="J536" s="42">
        <f t="shared" si="152"/>
        <v>5.7690449312196384</v>
      </c>
      <c r="K536" s="42">
        <f t="shared" si="152"/>
        <v>5.7690449312196384</v>
      </c>
      <c r="L536" s="42">
        <f t="shared" si="152"/>
        <v>5.7690449312196384</v>
      </c>
      <c r="M536" s="42">
        <f t="shared" si="136"/>
        <v>4.9593632874797589</v>
      </c>
      <c r="N536" s="42">
        <f t="shared" si="137"/>
        <v>3.4744983109303327</v>
      </c>
      <c r="O536" s="42">
        <f t="shared" si="151"/>
        <v>0.72163269325340007</v>
      </c>
      <c r="P536" s="42">
        <f t="shared" si="151"/>
        <v>3.3631773004707197</v>
      </c>
      <c r="Q536" s="42">
        <f t="shared" si="138"/>
        <v>2.7463942780029473</v>
      </c>
      <c r="R536" s="42">
        <f t="shared" si="145"/>
        <v>3.8690020359955977</v>
      </c>
      <c r="S536" s="42">
        <f t="shared" si="139"/>
        <v>0.43364690172291043</v>
      </c>
      <c r="T536" s="42">
        <f t="shared" si="140"/>
        <v>2.8922015410061364</v>
      </c>
      <c r="U536" s="42">
        <f t="shared" si="141"/>
        <v>6.0390449312196388</v>
      </c>
      <c r="V536" s="42">
        <f t="shared" ref="V536:W538" si="160">V346+0.83</f>
        <v>5.2293632874797584</v>
      </c>
      <c r="W536" s="42">
        <f t="shared" si="160"/>
        <v>5.1344983109303293</v>
      </c>
      <c r="X536" s="42">
        <f t="shared" si="142"/>
        <v>0.45163269325339794</v>
      </c>
      <c r="Y536" s="42">
        <f t="shared" ref="Y536:Z551" si="161">Y346+0.83</f>
        <v>4.7531773004707194</v>
      </c>
      <c r="Z536" s="42">
        <f t="shared" ref="Z536:Z537" si="162">Z346</f>
        <v>3.5763942780029474</v>
      </c>
      <c r="AA536" s="42">
        <f t="shared" si="143"/>
        <v>2.4790020359955975</v>
      </c>
      <c r="AB536" s="42">
        <f t="shared" si="144"/>
        <v>2.0936469017229098</v>
      </c>
      <c r="AC536" s="42">
        <f t="shared" si="146"/>
        <v>2.0622015410061358</v>
      </c>
    </row>
    <row r="537" spans="1:29" x14ac:dyDescent="0.25">
      <c r="A537" s="34" t="s">
        <v>1179</v>
      </c>
      <c r="B537" s="34" t="s">
        <v>1180</v>
      </c>
      <c r="C537" s="42">
        <f t="shared" si="131"/>
        <v>5.4294773572747985</v>
      </c>
      <c r="D537" s="42">
        <f t="shared" si="132"/>
        <v>3.3104253255592244</v>
      </c>
      <c r="E537" s="42">
        <f t="shared" si="156"/>
        <v>4.9884019325250915</v>
      </c>
      <c r="F537" s="42">
        <f t="shared" si="156"/>
        <v>4.6262123217095166</v>
      </c>
      <c r="G537" s="42">
        <f t="shared" si="133"/>
        <v>0.39888527097365722</v>
      </c>
      <c r="H537" s="42">
        <f t="shared" si="134"/>
        <v>6.930193712993681</v>
      </c>
      <c r="I537" s="42">
        <f t="shared" si="135"/>
        <v>0.56000000000000005</v>
      </c>
      <c r="J537" s="42">
        <f t="shared" si="152"/>
        <v>3.2367958086624542</v>
      </c>
      <c r="K537" s="42">
        <f t="shared" si="152"/>
        <v>5.2701937129936809</v>
      </c>
      <c r="L537" s="42">
        <f t="shared" si="152"/>
        <v>5.2701937129936809</v>
      </c>
      <c r="M537" s="42">
        <f t="shared" si="136"/>
        <v>2.0850484282484212</v>
      </c>
      <c r="N537" s="42">
        <f t="shared" si="137"/>
        <v>3.5108386529119446</v>
      </c>
      <c r="O537" s="42">
        <f t="shared" ref="O537:P540" si="163">O347-0.56</f>
        <v>0.93984101621125071</v>
      </c>
      <c r="P537" s="42">
        <f t="shared" si="163"/>
        <v>3.7384452519646998</v>
      </c>
      <c r="Q537" s="42">
        <f t="shared" si="138"/>
        <v>3.1338930529541802</v>
      </c>
      <c r="R537" s="42">
        <f t="shared" si="145"/>
        <v>4.9858827398621077</v>
      </c>
      <c r="S537" s="42">
        <f t="shared" si="139"/>
        <v>1.5062444007209854</v>
      </c>
      <c r="T537" s="42">
        <f t="shared" si="140"/>
        <v>5.6593200227866634</v>
      </c>
      <c r="U537" s="42">
        <f t="shared" si="141"/>
        <v>5.5401937129936805</v>
      </c>
      <c r="V537" s="42">
        <f t="shared" si="160"/>
        <v>2.3550484282484212</v>
      </c>
      <c r="W537" s="42">
        <f t="shared" si="160"/>
        <v>5.1708386529119466</v>
      </c>
      <c r="X537" s="42">
        <f t="shared" si="142"/>
        <v>0.66984101621125369</v>
      </c>
      <c r="Y537" s="42">
        <f t="shared" si="161"/>
        <v>5.1284452519646999</v>
      </c>
      <c r="Z537" s="42">
        <f t="shared" si="162"/>
        <v>3.9638930529541803</v>
      </c>
      <c r="AA537" s="42">
        <f t="shared" si="143"/>
        <v>3.595882739862108</v>
      </c>
      <c r="AB537" s="42">
        <f t="shared" si="144"/>
        <v>3.1662444007209838</v>
      </c>
      <c r="AC537" s="42">
        <f t="shared" si="146"/>
        <v>4.8293200227866633</v>
      </c>
    </row>
    <row r="538" spans="1:29" x14ac:dyDescent="0.25">
      <c r="A538" s="34" t="s">
        <v>1181</v>
      </c>
      <c r="B538" s="34" t="s">
        <v>1182</v>
      </c>
      <c r="C538" s="42">
        <f t="shared" si="131"/>
        <v>8.053222205070897</v>
      </c>
      <c r="D538" s="42">
        <f t="shared" si="132"/>
        <v>5.888841189811</v>
      </c>
      <c r="E538" s="42">
        <f t="shared" si="156"/>
        <v>8.3717770025285692</v>
      </c>
      <c r="F538" s="42">
        <f t="shared" si="156"/>
        <v>8.6292531570825037</v>
      </c>
      <c r="G538" s="42">
        <f t="shared" si="133"/>
        <v>0.21412764123724237</v>
      </c>
      <c r="H538" s="42">
        <f t="shared" si="134"/>
        <v>0.83</v>
      </c>
      <c r="I538" s="42">
        <f t="shared" si="135"/>
        <v>8.8178790338015478</v>
      </c>
      <c r="J538" s="42">
        <f t="shared" si="152"/>
        <v>7.4278790338015472</v>
      </c>
      <c r="K538" s="42">
        <f t="shared" si="152"/>
        <v>7.4278790338015472</v>
      </c>
      <c r="L538" s="42">
        <f>L348</f>
        <v>0</v>
      </c>
      <c r="M538" s="42">
        <f t="shared" si="136"/>
        <v>7.4415658615012887</v>
      </c>
      <c r="N538" s="42">
        <f t="shared" si="137"/>
        <v>2.7016715364685875</v>
      </c>
      <c r="O538" s="42">
        <f t="shared" si="163"/>
        <v>1.9367003414868296</v>
      </c>
      <c r="P538" s="42">
        <f t="shared" si="163"/>
        <v>2.2242828510666293</v>
      </c>
      <c r="Q538" s="42">
        <f t="shared" si="138"/>
        <v>2.1567219722900663</v>
      </c>
      <c r="R538" s="42">
        <f t="shared" si="145"/>
        <v>2.1337578315710672</v>
      </c>
      <c r="S538" s="42">
        <f t="shared" si="139"/>
        <v>0.57559643128537041</v>
      </c>
      <c r="T538" s="42">
        <f t="shared" si="140"/>
        <v>2.0342740257627261</v>
      </c>
      <c r="U538" s="42">
        <f>U348</f>
        <v>0</v>
      </c>
      <c r="V538" s="42">
        <f>V348-1.39</f>
        <v>5.4915658615012894</v>
      </c>
      <c r="W538" s="42">
        <f t="shared" si="160"/>
        <v>4.3616715364685854</v>
      </c>
      <c r="X538" s="42">
        <f t="shared" si="142"/>
        <v>1.6667003414868327</v>
      </c>
      <c r="Y538" s="42">
        <f t="shared" si="161"/>
        <v>3.6142828510666294</v>
      </c>
      <c r="Z538" s="42">
        <f t="shared" si="161"/>
        <v>3.8167219722900665</v>
      </c>
      <c r="AA538" s="42">
        <f t="shared" si="143"/>
        <v>0.74375783157106723</v>
      </c>
      <c r="AB538" s="42">
        <f t="shared" si="144"/>
        <v>2.2355964312853693</v>
      </c>
      <c r="AC538" s="42">
        <f t="shared" si="146"/>
        <v>1.204274025762726</v>
      </c>
    </row>
    <row r="539" spans="1:29" x14ac:dyDescent="0.25">
      <c r="A539" s="34" t="s">
        <v>1183</v>
      </c>
      <c r="B539" s="34" t="s">
        <v>1184</v>
      </c>
      <c r="C539" s="42">
        <f t="shared" si="131"/>
        <v>4.1731130405649299</v>
      </c>
      <c r="D539" s="42">
        <f t="shared" si="132"/>
        <v>0.65217595770644332</v>
      </c>
      <c r="E539" s="42">
        <f t="shared" si="156"/>
        <v>6.2924742707396506</v>
      </c>
      <c r="F539" s="42">
        <f t="shared" si="156"/>
        <v>2.8067987907186396</v>
      </c>
      <c r="G539" s="42">
        <f t="shared" si="133"/>
        <v>5.7920112922307858</v>
      </c>
      <c r="H539" s="42">
        <f t="shared" si="134"/>
        <v>0.83</v>
      </c>
      <c r="I539" s="42">
        <f t="shared" si="135"/>
        <v>0.56000000000000005</v>
      </c>
      <c r="J539" s="42">
        <f t="shared" ref="J539:L554" si="164">J349-0.83</f>
        <v>3.0313408614871906</v>
      </c>
      <c r="K539" s="42">
        <f t="shared" si="164"/>
        <v>4.9620112922307857</v>
      </c>
      <c r="L539" s="42">
        <f t="shared" si="164"/>
        <v>4.9620112922307857</v>
      </c>
      <c r="M539" s="42">
        <f t="shared" si="136"/>
        <v>3.4560056461153921</v>
      </c>
      <c r="N539" s="42">
        <f t="shared" si="137"/>
        <v>4.4754407119760007</v>
      </c>
      <c r="O539" s="42">
        <f t="shared" si="163"/>
        <v>0.98373854689622386</v>
      </c>
      <c r="P539" s="42">
        <f t="shared" si="163"/>
        <v>4.4146567018104506</v>
      </c>
      <c r="Q539" s="42">
        <f t="shared" si="138"/>
        <v>3.6818691036326472</v>
      </c>
      <c r="R539" s="42">
        <f t="shared" si="145"/>
        <v>4.8443799292463687</v>
      </c>
      <c r="S539" s="42">
        <f t="shared" si="139"/>
        <v>2.9902627672160507</v>
      </c>
      <c r="T539" s="42">
        <f t="shared" si="140"/>
        <v>3.8466725480368673</v>
      </c>
      <c r="U539" s="42">
        <f t="shared" si="141"/>
        <v>5.2320112922307853</v>
      </c>
      <c r="V539" s="42">
        <f t="shared" ref="V539:W546" si="165">V349+0.83</f>
        <v>3.7260056461153921</v>
      </c>
      <c r="W539" s="42">
        <f t="shared" si="165"/>
        <v>6.1354407119759991</v>
      </c>
      <c r="X539" s="42">
        <f t="shared" si="142"/>
        <v>0.71373854689622396</v>
      </c>
      <c r="Y539" s="42">
        <f t="shared" si="161"/>
        <v>5.8046567018104502</v>
      </c>
      <c r="Z539" s="42">
        <f t="shared" ref="Z539" si="166">Z349</f>
        <v>4.5118691036326473</v>
      </c>
      <c r="AA539" s="42">
        <f t="shared" si="143"/>
        <v>3.4543799292463691</v>
      </c>
      <c r="AB539" s="42">
        <f t="shared" si="144"/>
        <v>4.6502627672160495</v>
      </c>
      <c r="AC539" s="42">
        <f t="shared" si="146"/>
        <v>3.0166725480368664</v>
      </c>
    </row>
    <row r="540" spans="1:29" x14ac:dyDescent="0.25">
      <c r="A540" s="34" t="s">
        <v>1185</v>
      </c>
      <c r="B540" s="34" t="s">
        <v>1186</v>
      </c>
      <c r="C540" s="42">
        <f t="shared" si="131"/>
        <v>0.83</v>
      </c>
      <c r="D540" s="42">
        <f>D350</f>
        <v>0.56930515022921235</v>
      </c>
      <c r="E540" s="42">
        <f t="shared" si="156"/>
        <v>4.2405630132337189</v>
      </c>
      <c r="F540" s="42">
        <f>F350</f>
        <v>0</v>
      </c>
      <c r="G540" s="42">
        <f t="shared" si="133"/>
        <v>3.4188766437848859</v>
      </c>
      <c r="H540" s="42">
        <f t="shared" si="134"/>
        <v>6.8829812036670504</v>
      </c>
      <c r="I540" s="42">
        <f t="shared" si="135"/>
        <v>6.6129812036670508</v>
      </c>
      <c r="J540" s="42">
        <f t="shared" si="164"/>
        <v>5.2229812036670502</v>
      </c>
      <c r="K540" s="42">
        <f t="shared" si="164"/>
        <v>5.2229812036670502</v>
      </c>
      <c r="L540" s="42">
        <f t="shared" si="164"/>
        <v>5.2229812036670502</v>
      </c>
      <c r="M540" s="42">
        <f t="shared" si="136"/>
        <v>4.8475283525974948</v>
      </c>
      <c r="N540" s="42">
        <f t="shared" si="137"/>
        <v>4.6981719618396749</v>
      </c>
      <c r="O540" s="42">
        <f>O350</f>
        <v>0</v>
      </c>
      <c r="P540" s="42">
        <f t="shared" si="163"/>
        <v>4.4897472739563025</v>
      </c>
      <c r="Q540" s="42">
        <f t="shared" si="138"/>
        <v>4.9861466925453968</v>
      </c>
      <c r="R540" s="42">
        <f>R350</f>
        <v>4.790445955478309</v>
      </c>
      <c r="S540" s="42">
        <f t="shared" si="139"/>
        <v>0.20029467296460479</v>
      </c>
      <c r="T540" s="42">
        <f t="shared" si="140"/>
        <v>2.4693490759931591</v>
      </c>
      <c r="U540" s="42">
        <f t="shared" si="141"/>
        <v>5.4929812036670498</v>
      </c>
      <c r="V540" s="42">
        <f t="shared" si="165"/>
        <v>5.1175283525974944</v>
      </c>
      <c r="W540" s="42">
        <f t="shared" si="165"/>
        <v>6.3581719618396777</v>
      </c>
      <c r="X540" s="42">
        <f>X350</f>
        <v>0</v>
      </c>
      <c r="Y540" s="42">
        <f t="shared" si="161"/>
        <v>5.8797472739563021</v>
      </c>
      <c r="Z540" s="42">
        <f>Z350-0.83</f>
        <v>4.9861466925453968</v>
      </c>
      <c r="AA540" s="42">
        <f t="shared" si="143"/>
        <v>3.9604459554783089</v>
      </c>
      <c r="AB540" s="42">
        <f t="shared" si="144"/>
        <v>1.8602946729646042</v>
      </c>
      <c r="AC540" s="42">
        <f t="shared" si="146"/>
        <v>1.6393490759931593</v>
      </c>
    </row>
    <row r="541" spans="1:29" x14ac:dyDescent="0.25">
      <c r="A541" s="34" t="s">
        <v>1187</v>
      </c>
      <c r="B541" s="34" t="s">
        <v>1188</v>
      </c>
      <c r="C541" s="42">
        <f t="shared" si="131"/>
        <v>4.1051207071878704</v>
      </c>
      <c r="D541" s="42">
        <f t="shared" si="132"/>
        <v>3.2643119462783963</v>
      </c>
      <c r="E541" s="42">
        <f t="shared" si="156"/>
        <v>4.0123224681800211</v>
      </c>
      <c r="F541" s="42">
        <f t="shared" si="156"/>
        <v>3.3217684284369868</v>
      </c>
      <c r="G541" s="42">
        <f t="shared" si="133"/>
        <v>0.83030243115796032</v>
      </c>
      <c r="H541" s="42">
        <f t="shared" si="134"/>
        <v>0.83</v>
      </c>
      <c r="I541" s="42">
        <f t="shared" si="135"/>
        <v>6.3137363784149656</v>
      </c>
      <c r="J541" s="42">
        <f t="shared" si="164"/>
        <v>1.0879121261383227</v>
      </c>
      <c r="K541" s="42">
        <f t="shared" si="164"/>
        <v>4.9237363784149659</v>
      </c>
      <c r="L541" s="42">
        <f t="shared" si="164"/>
        <v>4.9237363784149659</v>
      </c>
      <c r="M541" s="42">
        <f t="shared" si="136"/>
        <v>0.56000000000000005</v>
      </c>
      <c r="N541" s="42">
        <f t="shared" si="137"/>
        <v>2.6155213802458017</v>
      </c>
      <c r="O541" s="42">
        <f t="shared" ref="O541:P556" si="167">O351-0.56</f>
        <v>2.2098772234931525</v>
      </c>
      <c r="P541" s="42">
        <f t="shared" si="167"/>
        <v>3.1564575119135498</v>
      </c>
      <c r="Q541" s="42">
        <f t="shared" si="138"/>
        <v>3.3562269527675586</v>
      </c>
      <c r="R541" s="42">
        <f t="shared" si="145"/>
        <v>5.7759422101202897</v>
      </c>
      <c r="S541" s="42">
        <f t="shared" si="139"/>
        <v>4.678896532524969</v>
      </c>
      <c r="T541" s="42">
        <f t="shared" si="140"/>
        <v>6.5837363784149661</v>
      </c>
      <c r="U541" s="42">
        <f t="shared" si="141"/>
        <v>5.1937363784149664</v>
      </c>
      <c r="V541" s="42">
        <f t="shared" si="165"/>
        <v>0.83</v>
      </c>
      <c r="W541" s="42">
        <f t="shared" si="165"/>
        <v>4.2755213802458023</v>
      </c>
      <c r="X541" s="42">
        <f t="shared" si="142"/>
        <v>1.9398772234931538</v>
      </c>
      <c r="Y541" s="42">
        <f t="shared" si="161"/>
        <v>4.54645751191355</v>
      </c>
      <c r="Z541" s="42">
        <f t="shared" ref="Z541:Z543" si="168">Z351</f>
        <v>4.1862269527675586</v>
      </c>
      <c r="AA541" s="42">
        <f t="shared" si="143"/>
        <v>4.3859422101202901</v>
      </c>
      <c r="AB541" s="42">
        <f t="shared" si="144"/>
        <v>6.3388965325249664</v>
      </c>
      <c r="AC541" s="42">
        <f t="shared" si="146"/>
        <v>5.753736378414966</v>
      </c>
    </row>
    <row r="542" spans="1:29" x14ac:dyDescent="0.25">
      <c r="A542" s="34" t="s">
        <v>1189</v>
      </c>
      <c r="B542" s="34" t="s">
        <v>1190</v>
      </c>
      <c r="C542" s="42">
        <f t="shared" si="131"/>
        <v>4.1474727865721821</v>
      </c>
      <c r="D542" s="42">
        <f t="shared" si="132"/>
        <v>1.762001590782031</v>
      </c>
      <c r="E542" s="42">
        <f t="shared" si="156"/>
        <v>5.8591850460956696</v>
      </c>
      <c r="F542" s="42">
        <f t="shared" si="156"/>
        <v>4.764213651156024</v>
      </c>
      <c r="G542" s="42">
        <f t="shared" si="133"/>
        <v>1.7898381900918638</v>
      </c>
      <c r="H542" s="42">
        <f t="shared" si="134"/>
        <v>0.83</v>
      </c>
      <c r="I542" s="42">
        <f t="shared" si="135"/>
        <v>6.5283702053063077</v>
      </c>
      <c r="J542" s="42">
        <f t="shared" si="164"/>
        <v>1.1594567351021032</v>
      </c>
      <c r="K542" s="42">
        <f t="shared" si="164"/>
        <v>5.1383702053063072</v>
      </c>
      <c r="L542" s="42">
        <f t="shared" si="164"/>
        <v>5.1383702053063072</v>
      </c>
      <c r="M542" s="42">
        <f t="shared" si="136"/>
        <v>3.0468209188776272</v>
      </c>
      <c r="N542" s="42">
        <f t="shared" si="137"/>
        <v>3.229349726340411</v>
      </c>
      <c r="O542" s="42">
        <f t="shared" si="167"/>
        <v>0.92798210352677901</v>
      </c>
      <c r="P542" s="42">
        <f t="shared" si="167"/>
        <v>4.0428561994650192</v>
      </c>
      <c r="Q542" s="42">
        <f t="shared" si="138"/>
        <v>4.0981271848826699</v>
      </c>
      <c r="R542" s="42">
        <f t="shared" si="145"/>
        <v>5.5864171217643808</v>
      </c>
      <c r="S542" s="42">
        <f t="shared" si="139"/>
        <v>1.7097320022580025</v>
      </c>
      <c r="T542" s="42">
        <f t="shared" si="140"/>
        <v>4.4358903323725611</v>
      </c>
      <c r="U542" s="42">
        <f t="shared" si="141"/>
        <v>5.4083702053063067</v>
      </c>
      <c r="V542" s="42">
        <f t="shared" si="165"/>
        <v>3.3168209188776272</v>
      </c>
      <c r="W542" s="42">
        <f t="shared" si="165"/>
        <v>4.8893497263404102</v>
      </c>
      <c r="X542" s="42">
        <f t="shared" si="142"/>
        <v>0.65798210352678155</v>
      </c>
      <c r="Y542" s="42">
        <f t="shared" si="161"/>
        <v>5.4328561994650197</v>
      </c>
      <c r="Z542" s="42">
        <f t="shared" si="168"/>
        <v>4.92812718488267</v>
      </c>
      <c r="AA542" s="42">
        <f t="shared" si="143"/>
        <v>4.1964171217643811</v>
      </c>
      <c r="AB542" s="42">
        <f t="shared" si="144"/>
        <v>3.3697320022580017</v>
      </c>
      <c r="AC542" s="42">
        <f t="shared" si="146"/>
        <v>3.6058903323725606</v>
      </c>
    </row>
    <row r="543" spans="1:29" x14ac:dyDescent="0.25">
      <c r="A543" s="34" t="s">
        <v>1191</v>
      </c>
      <c r="B543" s="34" t="s">
        <v>1192</v>
      </c>
      <c r="C543" s="42">
        <f t="shared" si="131"/>
        <v>5.125886750324435</v>
      </c>
      <c r="D543" s="42">
        <f t="shared" si="132"/>
        <v>2.3801372100458895</v>
      </c>
      <c r="E543" s="42">
        <f t="shared" si="156"/>
        <v>4.2470913156839956</v>
      </c>
      <c r="F543" s="42">
        <f t="shared" si="156"/>
        <v>3.6236311231239258</v>
      </c>
      <c r="G543" s="42">
        <f t="shared" si="133"/>
        <v>1.7198281662577586</v>
      </c>
      <c r="H543" s="42">
        <f t="shared" si="134"/>
        <v>0.83</v>
      </c>
      <c r="I543" s="42">
        <f t="shared" si="135"/>
        <v>0.56000000000000005</v>
      </c>
      <c r="J543" s="42">
        <f t="shared" si="164"/>
        <v>1.3155521567800723</v>
      </c>
      <c r="K543" s="42">
        <f t="shared" si="164"/>
        <v>5.6066564703402157</v>
      </c>
      <c r="L543" s="42">
        <f t="shared" si="164"/>
        <v>5.6066564703402157</v>
      </c>
      <c r="M543" s="42">
        <f t="shared" si="136"/>
        <v>3.2419401959750886</v>
      </c>
      <c r="N543" s="42">
        <f t="shared" si="137"/>
        <v>4.6061698851031494</v>
      </c>
      <c r="O543" s="42">
        <f t="shared" si="167"/>
        <v>1.8781274508864447</v>
      </c>
      <c r="P543" s="42">
        <f t="shared" si="167"/>
        <v>3.3406608484175115</v>
      </c>
      <c r="Q543" s="42">
        <f t="shared" si="138"/>
        <v>3.7542314877685774</v>
      </c>
      <c r="R543" s="42">
        <f t="shared" si="145"/>
        <v>5.0783577789306449</v>
      </c>
      <c r="S543" s="42">
        <f t="shared" si="139"/>
        <v>3.1415539923375815</v>
      </c>
      <c r="T543" s="42">
        <f t="shared" si="140"/>
        <v>4.8529102939626343</v>
      </c>
      <c r="U543" s="42">
        <f t="shared" si="141"/>
        <v>5.8766564703402153</v>
      </c>
      <c r="V543" s="42">
        <f t="shared" si="165"/>
        <v>3.5119401959750887</v>
      </c>
      <c r="W543" s="42">
        <f t="shared" si="165"/>
        <v>6.2661698851031495</v>
      </c>
      <c r="X543" s="42">
        <f t="shared" si="142"/>
        <v>1.608127450886446</v>
      </c>
      <c r="Y543" s="42">
        <f t="shared" si="161"/>
        <v>4.7306608484175108</v>
      </c>
      <c r="Z543" s="42">
        <f t="shared" si="168"/>
        <v>4.5842314877685775</v>
      </c>
      <c r="AA543" s="42">
        <f t="shared" si="143"/>
        <v>3.6883577789306443</v>
      </c>
      <c r="AB543" s="42">
        <f t="shared" si="144"/>
        <v>4.8015539923375794</v>
      </c>
      <c r="AC543" s="42">
        <f t="shared" si="146"/>
        <v>4.0229102939626342</v>
      </c>
    </row>
    <row r="544" spans="1:29" x14ac:dyDescent="0.25">
      <c r="A544" s="34" t="s">
        <v>1193</v>
      </c>
      <c r="B544" s="34" t="s">
        <v>1194</v>
      </c>
      <c r="C544" s="42">
        <f t="shared" si="131"/>
        <v>5.9363692452616723</v>
      </c>
      <c r="D544" s="42">
        <f t="shared" si="132"/>
        <v>1.9517522076757725</v>
      </c>
      <c r="E544" s="42">
        <f t="shared" si="156"/>
        <v>5.478327941421453</v>
      </c>
      <c r="F544" s="42">
        <f t="shared" si="156"/>
        <v>6.0865651418812226</v>
      </c>
      <c r="G544" s="42">
        <f t="shared" si="133"/>
        <v>6.7001372834579798E-2</v>
      </c>
      <c r="H544" s="42">
        <f t="shared" si="134"/>
        <v>0.83</v>
      </c>
      <c r="I544" s="42">
        <f t="shared" si="135"/>
        <v>6.5030217704274289</v>
      </c>
      <c r="J544" s="42">
        <f t="shared" si="164"/>
        <v>5.1130217704274292</v>
      </c>
      <c r="K544" s="42">
        <f t="shared" si="164"/>
        <v>5.1130217704274292</v>
      </c>
      <c r="L544" s="42">
        <f t="shared" si="164"/>
        <v>5.1130217704274292</v>
      </c>
      <c r="M544" s="42">
        <f t="shared" si="136"/>
        <v>4.2743886065171433</v>
      </c>
      <c r="N544" s="42">
        <f t="shared" si="137"/>
        <v>2.8703720457378346</v>
      </c>
      <c r="O544" s="42">
        <f t="shared" si="167"/>
        <v>8.2599461402964924E-2</v>
      </c>
      <c r="P544" s="42">
        <f t="shared" si="167"/>
        <v>3.1991160569271053</v>
      </c>
      <c r="Q544" s="42">
        <f t="shared" si="138"/>
        <v>3.6909244025644394</v>
      </c>
      <c r="R544" s="42">
        <f t="shared" si="145"/>
        <v>4.028375279542689</v>
      </c>
      <c r="S544" s="42">
        <f t="shared" si="139"/>
        <v>3.5956545098927668</v>
      </c>
      <c r="T544" s="42">
        <f t="shared" si="140"/>
        <v>2.8110072568091424</v>
      </c>
      <c r="U544" s="42">
        <f>U354-1.9</f>
        <v>4.0430217704274298</v>
      </c>
      <c r="V544" s="42">
        <f t="shared" si="165"/>
        <v>4.5443886065171428</v>
      </c>
      <c r="W544" s="42">
        <f t="shared" si="165"/>
        <v>4.5303720457378356</v>
      </c>
      <c r="X544" s="42">
        <f>X354</f>
        <v>0.6425994614029632</v>
      </c>
      <c r="Y544" s="42">
        <f t="shared" si="161"/>
        <v>4.5891160569271054</v>
      </c>
      <c r="Z544" s="42">
        <f t="shared" si="161"/>
        <v>5.3509244025644396</v>
      </c>
      <c r="AA544" s="42">
        <f t="shared" si="143"/>
        <v>2.6383752795426889</v>
      </c>
      <c r="AB544" s="42">
        <f>AB354+0.51</f>
        <v>4.9356545098927649</v>
      </c>
      <c r="AC544" s="42">
        <f t="shared" si="146"/>
        <v>1.9810072568091428</v>
      </c>
    </row>
    <row r="545" spans="1:29" x14ac:dyDescent="0.25">
      <c r="A545" s="34" t="s">
        <v>1195</v>
      </c>
      <c r="B545" s="34" t="s">
        <v>1196</v>
      </c>
      <c r="C545" s="42">
        <f t="shared" si="131"/>
        <v>6.2269265329434944</v>
      </c>
      <c r="D545" s="42">
        <f t="shared" si="132"/>
        <v>2.8975146407830499</v>
      </c>
      <c r="E545" s="42">
        <f t="shared" si="156"/>
        <v>5.0055124027690772</v>
      </c>
      <c r="F545" s="42">
        <f t="shared" si="156"/>
        <v>5.9055066316822327</v>
      </c>
      <c r="G545" s="42">
        <f t="shared" si="133"/>
        <v>1.1025518296887244</v>
      </c>
      <c r="H545" s="42">
        <f t="shared" si="134"/>
        <v>7.3497564862259575</v>
      </c>
      <c r="I545" s="42">
        <f t="shared" si="135"/>
        <v>7.079756486225957</v>
      </c>
      <c r="J545" s="42">
        <f t="shared" si="164"/>
        <v>3.5165043241506382</v>
      </c>
      <c r="K545" s="42">
        <f t="shared" si="164"/>
        <v>5.6897564862259573</v>
      </c>
      <c r="L545" s="42">
        <f t="shared" si="164"/>
        <v>5.6897564862259573</v>
      </c>
      <c r="M545" s="42">
        <f t="shared" si="136"/>
        <v>4.6348478038912226</v>
      </c>
      <c r="N545" s="42">
        <f t="shared" si="137"/>
        <v>2.8750727560987563</v>
      </c>
      <c r="O545" s="42">
        <f t="shared" si="167"/>
        <v>2.3316826288770764</v>
      </c>
      <c r="P545" s="42">
        <f t="shared" si="167"/>
        <v>2.0325536886778637</v>
      </c>
      <c r="Q545" s="42">
        <f t="shared" si="138"/>
        <v>1.5238587281717964</v>
      </c>
      <c r="R545" s="42">
        <f t="shared" si="145"/>
        <v>3.1699006045225535</v>
      </c>
      <c r="S545" s="42">
        <f t="shared" si="139"/>
        <v>0.55718223111190601</v>
      </c>
      <c r="T545" s="42">
        <f t="shared" si="140"/>
        <v>3.0032521620753183</v>
      </c>
      <c r="U545" s="42">
        <f t="shared" si="141"/>
        <v>5.9597564862259578</v>
      </c>
      <c r="V545" s="42">
        <f t="shared" si="165"/>
        <v>4.9048478038912231</v>
      </c>
      <c r="W545" s="42">
        <f t="shared" si="165"/>
        <v>4.5350727560987565</v>
      </c>
      <c r="X545" s="42">
        <f t="shared" si="142"/>
        <v>2.0616826288770769</v>
      </c>
      <c r="Y545" s="42">
        <f t="shared" si="161"/>
        <v>3.4225536886778638</v>
      </c>
      <c r="Z545" s="42">
        <f t="shared" ref="Z545" si="169">Z355</f>
        <v>2.3538587281717964</v>
      </c>
      <c r="AA545" s="42">
        <f t="shared" si="143"/>
        <v>1.7799006045225534</v>
      </c>
      <c r="AB545" s="42">
        <f t="shared" si="144"/>
        <v>2.2171822311119045</v>
      </c>
      <c r="AC545" s="42">
        <f t="shared" si="146"/>
        <v>2.1732521620753187</v>
      </c>
    </row>
    <row r="546" spans="1:29" x14ac:dyDescent="0.25">
      <c r="A546" s="34" t="s">
        <v>1197</v>
      </c>
      <c r="B546" s="34" t="s">
        <v>1198</v>
      </c>
      <c r="C546" s="42">
        <f t="shared" si="131"/>
        <v>7.6412131066227804</v>
      </c>
      <c r="D546" s="42">
        <f t="shared" si="132"/>
        <v>5.5171187564657957</v>
      </c>
      <c r="E546" s="42">
        <f t="shared" si="156"/>
        <v>7.7405292748760637</v>
      </c>
      <c r="F546" s="42">
        <f t="shared" si="156"/>
        <v>7.3538703641147514</v>
      </c>
      <c r="G546" s="42">
        <f t="shared" si="133"/>
        <v>0.18995469048427804</v>
      </c>
      <c r="H546" s="42">
        <f t="shared" si="134"/>
        <v>0.83</v>
      </c>
      <c r="I546" s="42">
        <f t="shared" si="135"/>
        <v>7.5804087691478355</v>
      </c>
      <c r="J546" s="42">
        <f t="shared" si="164"/>
        <v>6.1904087691478349</v>
      </c>
      <c r="K546" s="42">
        <f t="shared" si="164"/>
        <v>6.1904087691478349</v>
      </c>
      <c r="L546" s="42">
        <f>L356</f>
        <v>0</v>
      </c>
      <c r="M546" s="42">
        <f t="shared" si="136"/>
        <v>5.2402725127652232</v>
      </c>
      <c r="N546" s="42">
        <f t="shared" si="137"/>
        <v>1.8822873052413027</v>
      </c>
      <c r="O546" s="42">
        <f t="shared" si="167"/>
        <v>0.61973811272180823</v>
      </c>
      <c r="P546" s="42">
        <f t="shared" si="167"/>
        <v>4.2985294079544278</v>
      </c>
      <c r="Q546" s="42">
        <f t="shared" si="138"/>
        <v>3.6773634959233723</v>
      </c>
      <c r="R546" s="42">
        <f t="shared" si="145"/>
        <v>2.6347923253773433</v>
      </c>
      <c r="S546" s="42">
        <f t="shared" si="139"/>
        <v>2.4561487855585615</v>
      </c>
      <c r="T546" s="42">
        <f t="shared" si="140"/>
        <v>3.6089118044543511</v>
      </c>
      <c r="U546" s="42">
        <f>U356</f>
        <v>0</v>
      </c>
      <c r="V546" s="42">
        <f>V356-1.39</f>
        <v>3.290272512765223</v>
      </c>
      <c r="W546" s="42">
        <f t="shared" si="165"/>
        <v>3.5422873052413033</v>
      </c>
      <c r="X546" s="42">
        <f t="shared" si="142"/>
        <v>0.34973811272181188</v>
      </c>
      <c r="Y546" s="42">
        <f t="shared" si="161"/>
        <v>5.6885294079544275</v>
      </c>
      <c r="Z546" s="42">
        <f t="shared" si="161"/>
        <v>5.3373634959233724</v>
      </c>
      <c r="AA546" s="42">
        <f t="shared" si="143"/>
        <v>1.2447923253773432</v>
      </c>
      <c r="AB546" s="42">
        <f t="shared" si="144"/>
        <v>4.1161487855585595</v>
      </c>
      <c r="AC546" s="42">
        <f t="shared" si="146"/>
        <v>2.778911804454351</v>
      </c>
    </row>
    <row r="547" spans="1:29" x14ac:dyDescent="0.25">
      <c r="A547" s="34" t="s">
        <v>1199</v>
      </c>
      <c r="B547" s="34" t="s">
        <v>1200</v>
      </c>
      <c r="C547" s="42">
        <f t="shared" si="131"/>
        <v>4.6689568258904748</v>
      </c>
      <c r="D547" s="42">
        <f t="shared" si="132"/>
        <v>4.0353428667231803</v>
      </c>
      <c r="E547" s="42">
        <f t="shared" ref="E547:F550" si="170">E357+0.83</f>
        <v>5.6408420079366923</v>
      </c>
      <c r="F547" s="42">
        <f t="shared" si="170"/>
        <v>5.9530052597586138</v>
      </c>
      <c r="G547" s="42">
        <f t="shared" si="133"/>
        <v>1.0442399493650913</v>
      </c>
      <c r="H547" s="42">
        <f t="shared" si="134"/>
        <v>6.6922837663723405</v>
      </c>
      <c r="I547" s="42">
        <f t="shared" si="135"/>
        <v>6.42228376637234</v>
      </c>
      <c r="J547" s="42">
        <f t="shared" si="164"/>
        <v>1.1240945887907809</v>
      </c>
      <c r="K547" s="42">
        <f t="shared" si="164"/>
        <v>5.0322837663723403</v>
      </c>
      <c r="L547" s="42">
        <f t="shared" si="164"/>
        <v>5.0322837663723403</v>
      </c>
      <c r="M547" s="42">
        <f t="shared" si="136"/>
        <v>4.2239273539827131</v>
      </c>
      <c r="N547" s="42">
        <f t="shared" si="137"/>
        <v>2.8227347636830333</v>
      </c>
      <c r="O547" s="42">
        <f t="shared" si="167"/>
        <v>3.1745816004782474</v>
      </c>
      <c r="P547" s="42">
        <f t="shared" si="167"/>
        <v>1.6600693088994971</v>
      </c>
      <c r="Q547" s="42">
        <f t="shared" si="138"/>
        <v>1.3509401691871874</v>
      </c>
      <c r="R547" s="42">
        <f t="shared" si="145"/>
        <v>3.9352202646457113</v>
      </c>
      <c r="S547" s="42">
        <f t="shared" si="139"/>
        <v>3.0366126969689913</v>
      </c>
      <c r="T547" s="42">
        <f t="shared" si="140"/>
        <v>2.6619636769913559</v>
      </c>
      <c r="U547" s="42">
        <f t="shared" si="141"/>
        <v>5.3022837663723408</v>
      </c>
      <c r="V547" s="42">
        <f t="shared" ref="V547:W552" si="171">V357+0.83</f>
        <v>4.4939273539827127</v>
      </c>
      <c r="W547" s="42">
        <f t="shared" si="171"/>
        <v>4.4827347636830348</v>
      </c>
      <c r="X547" s="42">
        <f t="shared" si="142"/>
        <v>2.9045816004782483</v>
      </c>
      <c r="Y547" s="42">
        <f t="shared" si="161"/>
        <v>3.0500693088994972</v>
      </c>
      <c r="Z547" s="42">
        <f t="shared" ref="Z547:Z549" si="172">Z357</f>
        <v>2.1809401691871875</v>
      </c>
      <c r="AA547" s="42">
        <f t="shared" si="143"/>
        <v>2.5452202646457112</v>
      </c>
      <c r="AB547" s="42">
        <f t="shared" si="144"/>
        <v>4.6966126969689901</v>
      </c>
      <c r="AC547" s="42">
        <f t="shared" si="146"/>
        <v>1.8319636769913554</v>
      </c>
    </row>
    <row r="548" spans="1:29" x14ac:dyDescent="0.25">
      <c r="A548" s="34" t="s">
        <v>1201</v>
      </c>
      <c r="B548" s="34" t="s">
        <v>1202</v>
      </c>
      <c r="C548" s="42">
        <f t="shared" si="131"/>
        <v>5.4109849829342327</v>
      </c>
      <c r="D548" s="42">
        <f t="shared" si="132"/>
        <v>4.237004184475456</v>
      </c>
      <c r="E548" s="42">
        <f t="shared" si="170"/>
        <v>5.5387875416584214</v>
      </c>
      <c r="F548" s="42">
        <f t="shared" si="170"/>
        <v>5.8882639875622198</v>
      </c>
      <c r="G548" s="42">
        <f t="shared" si="133"/>
        <v>1.021203552514478</v>
      </c>
      <c r="H548" s="42">
        <f t="shared" si="134"/>
        <v>0.83</v>
      </c>
      <c r="I548" s="42">
        <f t="shared" si="135"/>
        <v>0.56000000000000005</v>
      </c>
      <c r="J548" s="42">
        <f t="shared" si="164"/>
        <v>5.3319561297982334</v>
      </c>
      <c r="K548" s="42">
        <f t="shared" si="164"/>
        <v>5.3319561297982334</v>
      </c>
      <c r="L548" s="42">
        <f t="shared" si="164"/>
        <v>5.3319561297982334</v>
      </c>
      <c r="M548" s="42">
        <f t="shared" si="136"/>
        <v>4.4112225811238961</v>
      </c>
      <c r="N548" s="42">
        <f t="shared" si="137"/>
        <v>3.0648213273252991</v>
      </c>
      <c r="O548" s="42">
        <f t="shared" si="167"/>
        <v>2.1857201211979747</v>
      </c>
      <c r="P548" s="42">
        <f t="shared" si="167"/>
        <v>2.8665511694589014</v>
      </c>
      <c r="Q548" s="42">
        <f t="shared" si="138"/>
        <v>3.1052832195154445</v>
      </c>
      <c r="R548" s="42">
        <f t="shared" si="145"/>
        <v>3.5353479033176307</v>
      </c>
      <c r="S548" s="42">
        <f t="shared" si="139"/>
        <v>3.1031634871052569</v>
      </c>
      <c r="T548" s="42">
        <f t="shared" si="140"/>
        <v>3.5258558067867281</v>
      </c>
      <c r="U548" s="42">
        <f t="shared" si="141"/>
        <v>5.6019561297982339</v>
      </c>
      <c r="V548" s="42">
        <f t="shared" si="171"/>
        <v>4.6812225811238957</v>
      </c>
      <c r="W548" s="42">
        <f t="shared" si="171"/>
        <v>4.7248213273252988</v>
      </c>
      <c r="X548" s="42">
        <f t="shared" si="142"/>
        <v>1.9157201211979737</v>
      </c>
      <c r="Y548" s="42">
        <f t="shared" si="161"/>
        <v>4.2565511694589011</v>
      </c>
      <c r="Z548" s="42">
        <f t="shared" si="172"/>
        <v>3.9352832195154446</v>
      </c>
      <c r="AA548" s="42">
        <f t="shared" si="143"/>
        <v>2.1453479033176306</v>
      </c>
      <c r="AB548" s="42">
        <f t="shared" si="144"/>
        <v>4.7631634871052553</v>
      </c>
      <c r="AC548" s="42">
        <f t="shared" si="146"/>
        <v>2.695855806786728</v>
      </c>
    </row>
    <row r="549" spans="1:29" x14ac:dyDescent="0.25">
      <c r="A549" s="34" t="s">
        <v>1203</v>
      </c>
      <c r="B549" s="34" t="s">
        <v>1204</v>
      </c>
      <c r="C549" s="42">
        <f t="shared" si="131"/>
        <v>5.7603836020004326</v>
      </c>
      <c r="D549" s="42">
        <f t="shared" si="132"/>
        <v>0.74132190723392444</v>
      </c>
      <c r="E549" s="42">
        <f t="shared" si="170"/>
        <v>0.83</v>
      </c>
      <c r="F549" s="42">
        <f t="shared" si="170"/>
        <v>3.4542525245197888</v>
      </c>
      <c r="G549" s="42">
        <f t="shared" si="133"/>
        <v>1.5450194778485824</v>
      </c>
      <c r="H549" s="42">
        <f t="shared" si="134"/>
        <v>6.9208101193408256</v>
      </c>
      <c r="I549" s="42">
        <f t="shared" si="135"/>
        <v>6.6508101193408251</v>
      </c>
      <c r="J549" s="42">
        <f t="shared" si="164"/>
        <v>3.2305400795605506</v>
      </c>
      <c r="K549" s="42">
        <f t="shared" si="164"/>
        <v>5.2608101193408254</v>
      </c>
      <c r="L549" s="42">
        <f t="shared" si="164"/>
        <v>5.2608101193408254</v>
      </c>
      <c r="M549" s="42">
        <f t="shared" si="136"/>
        <v>4.1129725696154811</v>
      </c>
      <c r="N549" s="42">
        <f t="shared" si="137"/>
        <v>3.4357560539318728</v>
      </c>
      <c r="O549" s="42">
        <f t="shared" si="167"/>
        <v>0.6942370700295446</v>
      </c>
      <c r="P549" s="42">
        <f t="shared" si="167"/>
        <v>3.6659064121201133</v>
      </c>
      <c r="Q549" s="42">
        <f t="shared" si="138"/>
        <v>3.0992372475618266</v>
      </c>
      <c r="R549" s="42">
        <f t="shared" si="145"/>
        <v>5.0910680910782933</v>
      </c>
      <c r="S549" s="42">
        <f t="shared" si="139"/>
        <v>2.280200912003826</v>
      </c>
      <c r="T549" s="42">
        <f t="shared" si="140"/>
        <v>3.367837549725345</v>
      </c>
      <c r="U549" s="42">
        <f t="shared" si="141"/>
        <v>5.5308101193408259</v>
      </c>
      <c r="V549" s="42">
        <f t="shared" si="171"/>
        <v>4.3829725696154815</v>
      </c>
      <c r="W549" s="42">
        <f t="shared" si="171"/>
        <v>5.0957560539318738</v>
      </c>
      <c r="X549" s="42">
        <f t="shared" si="142"/>
        <v>0.42423707002954847</v>
      </c>
      <c r="Y549" s="42">
        <f t="shared" si="161"/>
        <v>5.0559064121201134</v>
      </c>
      <c r="Z549" s="42">
        <f t="shared" si="172"/>
        <v>3.9292372475618267</v>
      </c>
      <c r="AA549" s="42">
        <f t="shared" si="143"/>
        <v>3.7010680910782927</v>
      </c>
      <c r="AB549" s="42">
        <f t="shared" si="144"/>
        <v>3.9402009120038248</v>
      </c>
      <c r="AC549" s="42">
        <f t="shared" si="146"/>
        <v>2.5378375497253445</v>
      </c>
    </row>
    <row r="550" spans="1:29" x14ac:dyDescent="0.25">
      <c r="A550" s="34" t="s">
        <v>1205</v>
      </c>
      <c r="B550" s="34" t="s">
        <v>1206</v>
      </c>
      <c r="C550" s="42">
        <f t="shared" si="131"/>
        <v>7.901229777997484</v>
      </c>
      <c r="D550" s="42">
        <f t="shared" si="132"/>
        <v>4.8040302541995592</v>
      </c>
      <c r="E550" s="42">
        <f>E360-0.83</f>
        <v>5.9093029638269501</v>
      </c>
      <c r="F550" s="42">
        <f t="shared" si="170"/>
        <v>7.7264957821802138</v>
      </c>
      <c r="G550" s="42">
        <f t="shared" si="133"/>
        <v>0.35831027409181182</v>
      </c>
      <c r="H550" s="42">
        <f t="shared" si="134"/>
        <v>0.83</v>
      </c>
      <c r="I550" s="42">
        <f t="shared" si="135"/>
        <v>0.56000000000000005</v>
      </c>
      <c r="J550" s="42">
        <f t="shared" si="164"/>
        <v>6.5611910027775062</v>
      </c>
      <c r="K550" s="42">
        <f t="shared" si="164"/>
        <v>6.5611910027775062</v>
      </c>
      <c r="L550" s="42">
        <f t="shared" si="164"/>
        <v>6.5611910027775062</v>
      </c>
      <c r="M550" s="42">
        <f t="shared" si="136"/>
        <v>3.6396629178239595</v>
      </c>
      <c r="N550" s="42">
        <f t="shared" si="137"/>
        <v>2.4804301122053816</v>
      </c>
      <c r="O550" s="42">
        <f t="shared" si="167"/>
        <v>2.2956874328913051</v>
      </c>
      <c r="P550" s="42">
        <f t="shared" si="167"/>
        <v>0.5340282718222964</v>
      </c>
      <c r="Q550" s="42">
        <f>Q360</f>
        <v>0.800662566186084</v>
      </c>
      <c r="R550" s="42">
        <f t="shared" si="145"/>
        <v>2.4088595000244055</v>
      </c>
      <c r="S550" s="42">
        <f t="shared" si="139"/>
        <v>4.0450408741723987</v>
      </c>
      <c r="T550" s="42">
        <f t="shared" si="140"/>
        <v>4.8335617931711488</v>
      </c>
      <c r="U550" s="42">
        <f t="shared" si="141"/>
        <v>6.8311910027775067</v>
      </c>
      <c r="V550" s="42">
        <f t="shared" si="171"/>
        <v>3.9096629178239595</v>
      </c>
      <c r="W550" s="42">
        <f t="shared" si="171"/>
        <v>4.1404301122053813</v>
      </c>
      <c r="X550" s="42">
        <f t="shared" si="142"/>
        <v>2.0256874328913095</v>
      </c>
      <c r="Y550" s="42">
        <f t="shared" si="161"/>
        <v>1.9240282718222965</v>
      </c>
      <c r="Z550" s="42">
        <f t="shared" si="161"/>
        <v>1.6306625661860839</v>
      </c>
      <c r="AA550" s="42">
        <f t="shared" si="143"/>
        <v>1.0188595000244058</v>
      </c>
      <c r="AB550" s="42">
        <f t="shared" si="144"/>
        <v>5.7050408741723979</v>
      </c>
      <c r="AC550" s="42">
        <f t="shared" si="146"/>
        <v>4.0035617931711487</v>
      </c>
    </row>
    <row r="551" spans="1:29" x14ac:dyDescent="0.25">
      <c r="A551" s="34" t="s">
        <v>1207</v>
      </c>
      <c r="B551" s="34" t="s">
        <v>1208</v>
      </c>
      <c r="C551" s="42">
        <f t="shared" si="131"/>
        <v>5.9039670661774624</v>
      </c>
      <c r="D551" s="42">
        <f t="shared" si="132"/>
        <v>1.4020600362789533</v>
      </c>
      <c r="E551" s="42">
        <f t="shared" ref="E551:F554" si="173">E361+0.83</f>
        <v>7.3542729236383471</v>
      </c>
      <c r="F551" s="42">
        <f t="shared" si="173"/>
        <v>5.9034662524743489</v>
      </c>
      <c r="G551" s="42">
        <f t="shared" si="133"/>
        <v>0.3431635661431211</v>
      </c>
      <c r="H551" s="42">
        <f t="shared" si="134"/>
        <v>0.83</v>
      </c>
      <c r="I551" s="42">
        <f t="shared" si="135"/>
        <v>0.56000000000000005</v>
      </c>
      <c r="J551" s="42">
        <f t="shared" si="164"/>
        <v>1.4759551755223232</v>
      </c>
      <c r="K551" s="42">
        <f t="shared" si="164"/>
        <v>6.0878655265669677</v>
      </c>
      <c r="L551" s="42">
        <f t="shared" si="164"/>
        <v>6.0878655265669677</v>
      </c>
      <c r="M551" s="42">
        <f t="shared" si="136"/>
        <v>4.8836659541043552</v>
      </c>
      <c r="N551" s="42">
        <f t="shared" si="137"/>
        <v>4.3102289222559609</v>
      </c>
      <c r="O551" s="42">
        <f t="shared" si="167"/>
        <v>1.1504089008522989</v>
      </c>
      <c r="P551" s="42">
        <f t="shared" si="167"/>
        <v>4.2313074861989328</v>
      </c>
      <c r="Q551" s="42">
        <f t="shared" si="138"/>
        <v>4.4996086069671151</v>
      </c>
      <c r="R551" s="42">
        <f t="shared" si="145"/>
        <v>4.3428971611470395</v>
      </c>
      <c r="S551" s="42">
        <f t="shared" si="139"/>
        <v>0.20032039757380382</v>
      </c>
      <c r="T551" s="42">
        <f t="shared" si="140"/>
        <v>3.5683217709327577</v>
      </c>
      <c r="U551" s="42">
        <f t="shared" si="141"/>
        <v>6.3578655265669681</v>
      </c>
      <c r="V551" s="42">
        <f t="shared" si="171"/>
        <v>5.1536659541043548</v>
      </c>
      <c r="W551" s="42">
        <f t="shared" si="171"/>
        <v>5.970228922255961</v>
      </c>
      <c r="X551" s="42">
        <f t="shared" si="142"/>
        <v>0.88040890085230339</v>
      </c>
      <c r="Y551" s="42">
        <f t="shared" si="161"/>
        <v>5.6213074861989325</v>
      </c>
      <c r="Z551" s="42">
        <f t="shared" ref="Z551" si="174">Z361</f>
        <v>5.3296086069671151</v>
      </c>
      <c r="AA551" s="42">
        <f t="shared" si="143"/>
        <v>2.9528971611470398</v>
      </c>
      <c r="AB551" s="42">
        <f t="shared" si="144"/>
        <v>1.8603203975738039</v>
      </c>
      <c r="AC551" s="42">
        <f t="shared" si="146"/>
        <v>2.7383217709327576</v>
      </c>
    </row>
    <row r="552" spans="1:29" x14ac:dyDescent="0.25">
      <c r="A552" s="34" t="s">
        <v>1209</v>
      </c>
      <c r="B552" s="34" t="s">
        <v>1210</v>
      </c>
      <c r="C552" s="42">
        <f t="shared" si="131"/>
        <v>6.0093211907379613</v>
      </c>
      <c r="D552" s="42">
        <f t="shared" si="132"/>
        <v>4.7584278422710948</v>
      </c>
      <c r="E552" s="42">
        <f t="shared" si="173"/>
        <v>7.0430709016545121</v>
      </c>
      <c r="F552" s="42">
        <f t="shared" si="173"/>
        <v>6.8050423939770432</v>
      </c>
      <c r="G552" s="42">
        <f t="shared" si="133"/>
        <v>0.23277103195990154</v>
      </c>
      <c r="H552" s="42">
        <f t="shared" si="134"/>
        <v>7.9495829430495712</v>
      </c>
      <c r="I552" s="42">
        <f t="shared" si="135"/>
        <v>7.6795829430495708</v>
      </c>
      <c r="J552" s="42">
        <f t="shared" si="164"/>
        <v>1.5431943143498579</v>
      </c>
      <c r="K552" s="42">
        <f t="shared" si="164"/>
        <v>6.2895829430495711</v>
      </c>
      <c r="L552" s="42">
        <f>L362</f>
        <v>0</v>
      </c>
      <c r="M552" s="42">
        <f t="shared" si="136"/>
        <v>4.4164407608185172</v>
      </c>
      <c r="N552" s="42">
        <f t="shared" si="137"/>
        <v>2.6658239697902877</v>
      </c>
      <c r="O552" s="42">
        <f t="shared" si="167"/>
        <v>3.4607011110886039</v>
      </c>
      <c r="P552" s="42">
        <f t="shared" si="167"/>
        <v>3.3836574981524752</v>
      </c>
      <c r="Q552" s="42">
        <f t="shared" si="138"/>
        <v>1.6621418062574485</v>
      </c>
      <c r="R552" s="42">
        <f t="shared" si="145"/>
        <v>2.9981946566122648</v>
      </c>
      <c r="S552" s="42">
        <f t="shared" si="139"/>
        <v>2.1996097629998168</v>
      </c>
      <c r="T552" s="42">
        <f t="shared" si="140"/>
        <v>4.0931421822310536</v>
      </c>
      <c r="U552" s="42">
        <f>U362</f>
        <v>0</v>
      </c>
      <c r="V552" s="42">
        <f>V362-1.39</f>
        <v>2.4664407608185179</v>
      </c>
      <c r="W552" s="42">
        <f t="shared" si="171"/>
        <v>4.3258239697902878</v>
      </c>
      <c r="X552" s="42">
        <f t="shared" si="142"/>
        <v>3.190701111088603</v>
      </c>
      <c r="Y552" s="42">
        <f t="shared" ref="Y552:Z552" si="175">Y362+0.83</f>
        <v>4.7736574981524749</v>
      </c>
      <c r="Z552" s="42">
        <f t="shared" si="175"/>
        <v>3.3221418062574486</v>
      </c>
      <c r="AA552" s="42">
        <f t="shared" si="143"/>
        <v>1.6081946566122647</v>
      </c>
      <c r="AB552" s="42">
        <f t="shared" si="144"/>
        <v>3.8596097629998161</v>
      </c>
      <c r="AC552" s="42">
        <f t="shared" si="146"/>
        <v>3.2631421822310536</v>
      </c>
    </row>
    <row r="553" spans="1:29" x14ac:dyDescent="0.25">
      <c r="A553" s="34" t="s">
        <v>1211</v>
      </c>
      <c r="B553" s="34" t="s">
        <v>1212</v>
      </c>
      <c r="C553" s="42">
        <f t="shared" si="131"/>
        <v>6.6819394852243965</v>
      </c>
      <c r="D553" s="42">
        <f t="shared" si="132"/>
        <v>2.6453421109139388</v>
      </c>
      <c r="E553" s="42">
        <f t="shared" si="173"/>
        <v>5.6824030238849854</v>
      </c>
      <c r="F553" s="42">
        <f t="shared" si="173"/>
        <v>4.9798357097515789</v>
      </c>
      <c r="G553" s="42">
        <f t="shared" si="133"/>
        <v>0.77876364221445249</v>
      </c>
      <c r="H553" s="42">
        <f t="shared" si="134"/>
        <v>0.83</v>
      </c>
      <c r="I553" s="42">
        <f t="shared" si="135"/>
        <v>0.56000000000000005</v>
      </c>
      <c r="J553" s="42">
        <f t="shared" si="164"/>
        <v>1.6195154278163808</v>
      </c>
      <c r="K553" s="42">
        <f>K363</f>
        <v>0</v>
      </c>
      <c r="L553" s="42">
        <f t="shared" ref="L553" si="176">L363-0.83</f>
        <v>6.5185462834491403</v>
      </c>
      <c r="M553" s="42">
        <f t="shared" si="136"/>
        <v>4.8466519986786647</v>
      </c>
      <c r="N553" s="42">
        <f t="shared" si="137"/>
        <v>4.4255640984955269</v>
      </c>
      <c r="O553" s="42">
        <f t="shared" si="167"/>
        <v>1.0898802261738354</v>
      </c>
      <c r="P553" s="42">
        <f t="shared" si="167"/>
        <v>5.0595350553449538</v>
      </c>
      <c r="Q553" s="42">
        <f t="shared" si="138"/>
        <v>2.9731845842070661</v>
      </c>
      <c r="R553" s="42">
        <f t="shared" si="145"/>
        <v>5.7916695145720087</v>
      </c>
      <c r="S553" s="42">
        <f t="shared" si="139"/>
        <v>1.827984825928413</v>
      </c>
      <c r="T553" s="42">
        <f t="shared" si="140"/>
        <v>4.1980837132475228</v>
      </c>
      <c r="U553" s="42">
        <f t="shared" si="141"/>
        <v>6.7885462834491399</v>
      </c>
      <c r="V553" s="42">
        <f t="shared" ref="V553:W567" si="177">V363+0.83</f>
        <v>5.1166519986786652</v>
      </c>
      <c r="W553" s="42">
        <f t="shared" si="177"/>
        <v>6.0855640984955253</v>
      </c>
      <c r="X553" s="42">
        <f t="shared" si="142"/>
        <v>0.8198802261738386</v>
      </c>
      <c r="Y553" s="42">
        <f>Y363</f>
        <v>5.6195350553449517</v>
      </c>
      <c r="Z553" s="42">
        <f t="shared" ref="Z553" si="178">Z363</f>
        <v>3.8031845842070662</v>
      </c>
      <c r="AA553" s="42">
        <f t="shared" si="143"/>
        <v>4.4016695145720082</v>
      </c>
      <c r="AB553" s="42">
        <f t="shared" si="144"/>
        <v>3.4879848259284127</v>
      </c>
      <c r="AC553" s="42">
        <f t="shared" si="146"/>
        <v>3.3680837132475228</v>
      </c>
    </row>
    <row r="554" spans="1:29" x14ac:dyDescent="0.25">
      <c r="A554" s="34" t="s">
        <v>1213</v>
      </c>
      <c r="B554" s="34" t="s">
        <v>1214</v>
      </c>
      <c r="C554" s="42">
        <f t="shared" si="131"/>
        <v>5.6794814730045751</v>
      </c>
      <c r="D554" s="42">
        <f t="shared" si="132"/>
        <v>3.0353602007200755</v>
      </c>
      <c r="E554" s="42">
        <f>E364-0.83</f>
        <v>5.0159948089107642</v>
      </c>
      <c r="F554" s="42">
        <f t="shared" si="173"/>
        <v>4.7881484964939522</v>
      </c>
      <c r="G554" s="42">
        <f t="shared" si="133"/>
        <v>1.1076898210068351</v>
      </c>
      <c r="H554" s="42">
        <f t="shared" si="134"/>
        <v>0.83</v>
      </c>
      <c r="I554" s="42">
        <f t="shared" si="135"/>
        <v>0.56000000000000005</v>
      </c>
      <c r="J554" s="42">
        <f t="shared" si="164"/>
        <v>1.3246510334058388</v>
      </c>
      <c r="K554" s="42">
        <f t="shared" si="164"/>
        <v>5.6339531002175152</v>
      </c>
      <c r="L554" s="42">
        <f t="shared" si="164"/>
        <v>5.6339531002175152</v>
      </c>
      <c r="M554" s="42">
        <f t="shared" si="136"/>
        <v>3.7919765501087568</v>
      </c>
      <c r="N554" s="42">
        <f t="shared" si="137"/>
        <v>3.3631483722884523</v>
      </c>
      <c r="O554" s="42">
        <f t="shared" si="167"/>
        <v>2.2178972000934731</v>
      </c>
      <c r="P554" s="42">
        <f t="shared" si="167"/>
        <v>5.2077947092321093</v>
      </c>
      <c r="Q554" s="42">
        <f t="shared" si="138"/>
        <v>3.5082165430885865</v>
      </c>
      <c r="R554" s="42">
        <f t="shared" si="145"/>
        <v>5.208945391939622</v>
      </c>
      <c r="S554" s="42">
        <f>S364</f>
        <v>0.55012366810361812</v>
      </c>
      <c r="T554" s="42">
        <f t="shared" si="140"/>
        <v>4.7353049980480826</v>
      </c>
      <c r="U554" s="42">
        <f t="shared" si="141"/>
        <v>5.9039531002175156</v>
      </c>
      <c r="V554" s="42">
        <f t="shared" si="177"/>
        <v>4.0619765501087564</v>
      </c>
      <c r="W554" s="42">
        <f t="shared" si="177"/>
        <v>5.0231483722884525</v>
      </c>
      <c r="X554" s="42">
        <f t="shared" si="142"/>
        <v>1.9478972000934762</v>
      </c>
      <c r="Y554" s="42">
        <f t="shared" ref="Y554:Z567" si="179">Y364+0.83</f>
        <v>6.5977947092321081</v>
      </c>
      <c r="Z554" s="42">
        <f t="shared" si="179"/>
        <v>5.1682165430885867</v>
      </c>
      <c r="AA554" s="42">
        <f t="shared" si="143"/>
        <v>3.8189453919396223</v>
      </c>
      <c r="AB554" s="42">
        <f t="shared" si="144"/>
        <v>1.3801236681036175</v>
      </c>
      <c r="AC554" s="42">
        <f t="shared" si="146"/>
        <v>3.9053049980480821</v>
      </c>
    </row>
    <row r="555" spans="1:29" x14ac:dyDescent="0.25">
      <c r="A555" s="34" t="s">
        <v>1215</v>
      </c>
      <c r="B555" s="34" t="s">
        <v>1216</v>
      </c>
      <c r="C555" s="42">
        <f t="shared" si="131"/>
        <v>5.4197711627949552</v>
      </c>
      <c r="D555" s="42">
        <f t="shared" si="132"/>
        <v>3.2082240714412968</v>
      </c>
      <c r="E555" s="42">
        <f t="shared" ref="E555:F563" si="180">E365+0.83</f>
        <v>6.3972115693961804</v>
      </c>
      <c r="F555" s="42">
        <f t="shared" si="180"/>
        <v>4.3237991670934113</v>
      </c>
      <c r="G555" s="42">
        <f t="shared" si="133"/>
        <v>0.76963083208942185</v>
      </c>
      <c r="H555" s="42">
        <f t="shared" si="134"/>
        <v>6.8712614872860103</v>
      </c>
      <c r="I555" s="42">
        <f t="shared" si="135"/>
        <v>0.56000000000000005</v>
      </c>
      <c r="J555" s="42">
        <f t="shared" ref="J555:L560" si="181">J365-0.83</f>
        <v>1.1837538290953371</v>
      </c>
      <c r="K555" s="42">
        <f t="shared" si="181"/>
        <v>5.2112614872860101</v>
      </c>
      <c r="L555" s="42">
        <f t="shared" si="181"/>
        <v>5.2112614872860101</v>
      </c>
      <c r="M555" s="42">
        <f t="shared" si="136"/>
        <v>2.8254730577322555</v>
      </c>
      <c r="N555" s="42">
        <f t="shared" si="137"/>
        <v>3.6317402898015301</v>
      </c>
      <c r="O555" s="42">
        <f t="shared" si="167"/>
        <v>0.97111861385760911</v>
      </c>
      <c r="P555" s="42">
        <f t="shared" si="167"/>
        <v>3.7737529976444901</v>
      </c>
      <c r="Q555" s="42">
        <f t="shared" si="138"/>
        <v>3.5361178412560168</v>
      </c>
      <c r="R555" s="42">
        <f t="shared" si="145"/>
        <v>3.902885354677128</v>
      </c>
      <c r="S555" s="42">
        <f t="shared" si="139"/>
        <v>3.0261243535868165</v>
      </c>
      <c r="T555" s="42">
        <f t="shared" si="140"/>
        <v>4.3540692009168387</v>
      </c>
      <c r="U555" s="42">
        <f t="shared" si="141"/>
        <v>5.4812614872860106</v>
      </c>
      <c r="V555" s="42">
        <f t="shared" si="177"/>
        <v>3.0954730577322556</v>
      </c>
      <c r="W555" s="42">
        <f t="shared" si="177"/>
        <v>5.2917402898015293</v>
      </c>
      <c r="X555" s="42">
        <f t="shared" si="142"/>
        <v>0.70111861385760876</v>
      </c>
      <c r="Y555" s="42">
        <f t="shared" si="179"/>
        <v>5.1637529976444903</v>
      </c>
      <c r="Z555" s="42">
        <f t="shared" ref="Z555" si="182">Z365</f>
        <v>4.3661178412560169</v>
      </c>
      <c r="AA555" s="42">
        <f t="shared" si="143"/>
        <v>2.5128853546771279</v>
      </c>
      <c r="AB555" s="42">
        <f t="shared" si="144"/>
        <v>4.6861243535868145</v>
      </c>
      <c r="AC555" s="42">
        <f t="shared" si="146"/>
        <v>3.5240692009168395</v>
      </c>
    </row>
    <row r="556" spans="1:29" x14ac:dyDescent="0.25">
      <c r="A556" s="34" t="s">
        <v>1217</v>
      </c>
      <c r="B556" s="34" t="s">
        <v>1218</v>
      </c>
      <c r="C556" s="42">
        <f t="shared" si="131"/>
        <v>4.3057926845262706</v>
      </c>
      <c r="D556" s="42">
        <f t="shared" si="132"/>
        <v>4.6927217774064047</v>
      </c>
      <c r="E556" s="42">
        <f t="shared" si="180"/>
        <v>6.6958376695134136</v>
      </c>
      <c r="F556" s="42">
        <f t="shared" si="180"/>
        <v>5.3433594250907399</v>
      </c>
      <c r="G556" s="42">
        <f t="shared" si="133"/>
        <v>1.5601063855124797</v>
      </c>
      <c r="H556" s="42">
        <f t="shared" si="134"/>
        <v>0.83</v>
      </c>
      <c r="I556" s="42">
        <f t="shared" si="135"/>
        <v>0.56000000000000005</v>
      </c>
      <c r="J556" s="42">
        <f>J366</f>
        <v>0</v>
      </c>
      <c r="K556" s="42">
        <f t="shared" si="181"/>
        <v>5.5470247186616293</v>
      </c>
      <c r="L556" s="42">
        <f t="shared" si="181"/>
        <v>5.5470247186616293</v>
      </c>
      <c r="M556" s="42">
        <f t="shared" si="136"/>
        <v>4.2799310858859503</v>
      </c>
      <c r="N556" s="42">
        <f t="shared" si="137"/>
        <v>3.0431974032482141</v>
      </c>
      <c r="O556" s="42">
        <f t="shared" si="167"/>
        <v>2.2508097933494833</v>
      </c>
      <c r="P556" s="42">
        <f t="shared" si="167"/>
        <v>3.4304937523758681</v>
      </c>
      <c r="Q556" s="42">
        <f t="shared" si="138"/>
        <v>2.1352907180066043</v>
      </c>
      <c r="R556" s="42">
        <f t="shared" ref="R556:R558" si="183">R366-1.1</f>
        <v>3.6928452396146789</v>
      </c>
      <c r="S556" s="42">
        <f t="shared" si="139"/>
        <v>4.3258923257264259</v>
      </c>
      <c r="T556" s="42">
        <f t="shared" si="140"/>
        <v>3.4870936327756801</v>
      </c>
      <c r="U556" s="42">
        <f t="shared" si="141"/>
        <v>5.8170247186616297</v>
      </c>
      <c r="V556" s="42">
        <f t="shared" si="177"/>
        <v>4.5499310858859499</v>
      </c>
      <c r="W556" s="42">
        <f t="shared" si="177"/>
        <v>4.7031974032482129</v>
      </c>
      <c r="X556" s="42">
        <f t="shared" si="142"/>
        <v>1.9808097933494819</v>
      </c>
      <c r="Y556" s="42">
        <f t="shared" si="179"/>
        <v>4.8204937523758673</v>
      </c>
      <c r="Z556" s="42">
        <f t="shared" si="179"/>
        <v>3.7952907180066044</v>
      </c>
      <c r="AA556" s="42">
        <f t="shared" si="143"/>
        <v>3.9628452396146789</v>
      </c>
      <c r="AB556" s="42">
        <f t="shared" si="144"/>
        <v>5.9858923257264234</v>
      </c>
      <c r="AC556" s="42">
        <f t="shared" si="146"/>
        <v>2.6570936327756796</v>
      </c>
    </row>
    <row r="557" spans="1:29" x14ac:dyDescent="0.25">
      <c r="A557" s="34" t="s">
        <v>1219</v>
      </c>
      <c r="B557" s="34" t="s">
        <v>1220</v>
      </c>
      <c r="C557" s="42">
        <f t="shared" si="131"/>
        <v>6.869234042537574</v>
      </c>
      <c r="D557" s="42">
        <f t="shared" si="132"/>
        <v>2.3158935944380241</v>
      </c>
      <c r="E557" s="42">
        <f t="shared" si="180"/>
        <v>5.5123495069153003</v>
      </c>
      <c r="F557" s="42">
        <f t="shared" si="180"/>
        <v>6.6205481459245465</v>
      </c>
      <c r="G557" s="42">
        <f t="shared" si="133"/>
        <v>0.36424620844974182</v>
      </c>
      <c r="H557" s="42">
        <f t="shared" si="134"/>
        <v>0.83</v>
      </c>
      <c r="I557" s="42">
        <f t="shared" si="135"/>
        <v>7.290966393644128</v>
      </c>
      <c r="J557" s="42">
        <f>J367</f>
        <v>0</v>
      </c>
      <c r="K557" s="42">
        <f t="shared" si="181"/>
        <v>5.9009663936441283</v>
      </c>
      <c r="L557" s="42">
        <f t="shared" si="181"/>
        <v>5.9009663936441283</v>
      </c>
      <c r="M557" s="42">
        <f t="shared" si="136"/>
        <v>1.9622846653425279</v>
      </c>
      <c r="N557" s="42">
        <f t="shared" si="137"/>
        <v>4.0231900547164559</v>
      </c>
      <c r="O557" s="42">
        <f t="shared" ref="O557:P567" si="184">O367-0.56</f>
        <v>0.69626163407544905</v>
      </c>
      <c r="P557" s="42">
        <f t="shared" si="184"/>
        <v>3.068219471286457</v>
      </c>
      <c r="Q557" s="42">
        <f t="shared" si="138"/>
        <v>3.1868143830138198</v>
      </c>
      <c r="R557" s="42">
        <f t="shared" si="183"/>
        <v>1.7878308220193162</v>
      </c>
      <c r="S557" s="42">
        <f t="shared" si="139"/>
        <v>2.463877171357765</v>
      </c>
      <c r="T557" s="42">
        <f t="shared" si="140"/>
        <v>6.0184532617673483</v>
      </c>
      <c r="U557" s="42">
        <f t="shared" si="141"/>
        <v>6.1709663936441288</v>
      </c>
      <c r="V557" s="42">
        <f t="shared" si="177"/>
        <v>2.2322846653425277</v>
      </c>
      <c r="W557" s="42">
        <f t="shared" si="177"/>
        <v>5.683190054716456</v>
      </c>
      <c r="X557" s="42">
        <f t="shared" si="142"/>
        <v>0.42626163407545115</v>
      </c>
      <c r="Y557" s="42">
        <f t="shared" si="179"/>
        <v>4.4582194712864567</v>
      </c>
      <c r="Z557" s="42">
        <f t="shared" si="179"/>
        <v>4.8468143830138199</v>
      </c>
      <c r="AA557" s="42">
        <f t="shared" si="143"/>
        <v>2.0578308220193162</v>
      </c>
      <c r="AB557" s="42">
        <f t="shared" si="144"/>
        <v>4.1238771713577647</v>
      </c>
      <c r="AC557" s="42">
        <f t="shared" si="146"/>
        <v>5.1884532617673491</v>
      </c>
    </row>
    <row r="558" spans="1:29" x14ac:dyDescent="0.25">
      <c r="A558" s="34" t="s">
        <v>1221</v>
      </c>
      <c r="B558" s="34" t="s">
        <v>1222</v>
      </c>
      <c r="C558" s="42">
        <f t="shared" si="131"/>
        <v>5.5153619862401735</v>
      </c>
      <c r="D558" s="42">
        <f t="shared" si="132"/>
        <v>2.5445387180638854</v>
      </c>
      <c r="E558" s="42">
        <f t="shared" si="180"/>
        <v>4.2666697572944798</v>
      </c>
      <c r="F558" s="42">
        <f t="shared" si="180"/>
        <v>3.8092610782889218</v>
      </c>
      <c r="G558" s="42">
        <f t="shared" si="133"/>
        <v>2.5274446800497881</v>
      </c>
      <c r="H558" s="42">
        <f t="shared" si="134"/>
        <v>0.83</v>
      </c>
      <c r="I558" s="42">
        <f t="shared" si="135"/>
        <v>6.9470183225189892</v>
      </c>
      <c r="J558" s="42">
        <f>J368</f>
        <v>0</v>
      </c>
      <c r="K558" s="42">
        <f t="shared" si="181"/>
        <v>5.5570183225189895</v>
      </c>
      <c r="L558" s="42">
        <f t="shared" si="181"/>
        <v>5.5570183225189895</v>
      </c>
      <c r="M558" s="42">
        <f t="shared" si="136"/>
        <v>3.4873833978212025</v>
      </c>
      <c r="N558" s="42">
        <f t="shared" si="137"/>
        <v>4.3117505992605727</v>
      </c>
      <c r="O558" s="42">
        <f t="shared" si="184"/>
        <v>0.35934354642318933</v>
      </c>
      <c r="P558" s="42">
        <f t="shared" si="184"/>
        <v>3.3287271615932155</v>
      </c>
      <c r="Q558" s="42">
        <f t="shared" si="138"/>
        <v>4.0958007111423731</v>
      </c>
      <c r="R558" s="42">
        <f t="shared" si="183"/>
        <v>3.907099405108259</v>
      </c>
      <c r="S558" s="42">
        <f t="shared" si="139"/>
        <v>2.0237741441042294</v>
      </c>
      <c r="T558" s="42">
        <f t="shared" si="140"/>
        <v>3.8904462795403494</v>
      </c>
      <c r="U558" s="42">
        <f t="shared" si="141"/>
        <v>5.82701832251899</v>
      </c>
      <c r="V558" s="42">
        <f t="shared" si="177"/>
        <v>3.7573833978212026</v>
      </c>
      <c r="W558" s="42">
        <f t="shared" si="177"/>
        <v>5.9717505992605737</v>
      </c>
      <c r="X558" s="42">
        <f t="shared" si="142"/>
        <v>8.9343546423189535E-2</v>
      </c>
      <c r="Y558" s="42">
        <f t="shared" si="179"/>
        <v>4.7187271615932147</v>
      </c>
      <c r="Z558" s="42">
        <f t="shared" si="179"/>
        <v>5.7558007111423732</v>
      </c>
      <c r="AA558" s="42">
        <f t="shared" si="143"/>
        <v>4.1770994051082591</v>
      </c>
      <c r="AB558" s="42">
        <f t="shared" si="144"/>
        <v>3.6837741441042287</v>
      </c>
      <c r="AC558" s="42">
        <f t="shared" si="146"/>
        <v>3.0604462795403489</v>
      </c>
    </row>
    <row r="559" spans="1:29" x14ac:dyDescent="0.25">
      <c r="A559" s="34" t="s">
        <v>1223</v>
      </c>
      <c r="B559" s="34" t="s">
        <v>1224</v>
      </c>
      <c r="C559" s="42">
        <f t="shared" si="131"/>
        <v>5.3564488726177855</v>
      </c>
      <c r="D559" s="42">
        <f>D369</f>
        <v>0.18933661162031246</v>
      </c>
      <c r="E559" s="42">
        <f t="shared" si="180"/>
        <v>5.2781048795200629</v>
      </c>
      <c r="F559" s="42">
        <f t="shared" si="180"/>
        <v>5.5356687461936893</v>
      </c>
      <c r="G559" s="42">
        <f t="shared" si="133"/>
        <v>0.57330662491383211</v>
      </c>
      <c r="H559" s="42">
        <f t="shared" si="134"/>
        <v>6.6750916815927903</v>
      </c>
      <c r="I559" s="42">
        <f t="shared" si="135"/>
        <v>6.4050916815927899</v>
      </c>
      <c r="J559" s="42">
        <f>J369</f>
        <v>0</v>
      </c>
      <c r="K559" s="42">
        <f t="shared" si="181"/>
        <v>5.0150916815927902</v>
      </c>
      <c r="L559" s="42">
        <f t="shared" si="181"/>
        <v>5.0150916815927902</v>
      </c>
      <c r="M559" s="42">
        <f t="shared" si="136"/>
        <v>3.4825458407963943</v>
      </c>
      <c r="N559" s="42">
        <f t="shared" si="137"/>
        <v>2.759505987752628</v>
      </c>
      <c r="O559" s="42">
        <f t="shared" si="184"/>
        <v>3.5460561399618808</v>
      </c>
      <c r="P559" s="42">
        <f t="shared" si="184"/>
        <v>3.648054774422302</v>
      </c>
      <c r="Q559" s="42">
        <f t="shared" si="138"/>
        <v>3.8819849837383433</v>
      </c>
      <c r="R559" s="42">
        <f t="shared" si="145"/>
        <v>5.2676442292851338</v>
      </c>
      <c r="S559" s="42">
        <f t="shared" si="139"/>
        <v>0.28927287519862033</v>
      </c>
      <c r="T559" s="42">
        <f t="shared" si="140"/>
        <v>3.6307730974298789</v>
      </c>
      <c r="U559" s="42">
        <f t="shared" si="141"/>
        <v>5.2850916815927906</v>
      </c>
      <c r="V559" s="42">
        <f t="shared" si="177"/>
        <v>3.7525458407963943</v>
      </c>
      <c r="W559" s="42">
        <f t="shared" si="177"/>
        <v>4.4195059877526282</v>
      </c>
      <c r="X559" s="42">
        <f t="shared" si="142"/>
        <v>3.2760561399618799</v>
      </c>
      <c r="Y559" s="42">
        <f t="shared" si="179"/>
        <v>5.0380547744223021</v>
      </c>
      <c r="Z559" s="42">
        <f>Z369-1.66</f>
        <v>3.0519849837383433</v>
      </c>
      <c r="AA559" s="42">
        <f t="shared" si="143"/>
        <v>3.8776442292851341</v>
      </c>
      <c r="AB559" s="42">
        <f t="shared" si="144"/>
        <v>1.9492728751986199</v>
      </c>
      <c r="AC559" s="42">
        <f t="shared" si="146"/>
        <v>2.8007730974298788</v>
      </c>
    </row>
    <row r="560" spans="1:29" x14ac:dyDescent="0.25">
      <c r="A560" s="34" t="s">
        <v>1225</v>
      </c>
      <c r="B560" s="34" t="s">
        <v>1226</v>
      </c>
      <c r="C560" s="42">
        <f t="shared" si="131"/>
        <v>5.5893636381434542</v>
      </c>
      <c r="D560" s="42">
        <f t="shared" si="132"/>
        <v>0.13261877070909056</v>
      </c>
      <c r="E560" s="42">
        <f t="shared" si="180"/>
        <v>6.1366423292560492</v>
      </c>
      <c r="F560" s="42">
        <f t="shared" si="180"/>
        <v>5.9210233521677234</v>
      </c>
      <c r="G560" s="42">
        <f t="shared" si="133"/>
        <v>0.5666786153240353</v>
      </c>
      <c r="H560" s="42">
        <f t="shared" si="134"/>
        <v>6.8859509854507843</v>
      </c>
      <c r="I560" s="42">
        <f t="shared" si="135"/>
        <v>6.6159509854507839</v>
      </c>
      <c r="J560" s="42">
        <f>J370</f>
        <v>0</v>
      </c>
      <c r="K560" s="42">
        <f t="shared" si="181"/>
        <v>5.2259509854507842</v>
      </c>
      <c r="L560" s="42">
        <f t="shared" si="181"/>
        <v>5.2259509854507842</v>
      </c>
      <c r="M560" s="42">
        <f t="shared" si="136"/>
        <v>3.5879754927253917</v>
      </c>
      <c r="N560" s="42">
        <f t="shared" si="137"/>
        <v>3.8520717187604685</v>
      </c>
      <c r="O560" s="42">
        <f t="shared" si="184"/>
        <v>1.7339208278222662</v>
      </c>
      <c r="P560" s="42">
        <f t="shared" si="184"/>
        <v>3.8080523208548418</v>
      </c>
      <c r="Q560" s="42">
        <f t="shared" si="138"/>
        <v>3.6583555888935155</v>
      </c>
      <c r="R560" s="42">
        <f>R370-1.1</f>
        <v>1.7139699465051912</v>
      </c>
      <c r="S560" s="42">
        <f t="shared" si="139"/>
        <v>1.4893003774066851</v>
      </c>
      <c r="T560" s="42">
        <f t="shared" si="140"/>
        <v>3.3533129106044943</v>
      </c>
      <c r="U560" s="42">
        <f t="shared" si="141"/>
        <v>5.4959509854507846</v>
      </c>
      <c r="V560" s="42">
        <f t="shared" si="177"/>
        <v>3.8579754927253918</v>
      </c>
      <c r="W560" s="42">
        <f t="shared" si="177"/>
        <v>5.5120717187604704</v>
      </c>
      <c r="X560" s="42">
        <f t="shared" si="142"/>
        <v>1.4639208278222675</v>
      </c>
      <c r="Y560" s="42">
        <f t="shared" si="179"/>
        <v>5.198052320854841</v>
      </c>
      <c r="Z560" s="42">
        <f t="shared" si="179"/>
        <v>5.3183555888935157</v>
      </c>
      <c r="AA560" s="42">
        <f t="shared" si="143"/>
        <v>1.9839699465051912</v>
      </c>
      <c r="AB560" s="42">
        <f t="shared" si="144"/>
        <v>3.1493003774066834</v>
      </c>
      <c r="AC560" s="42">
        <f t="shared" si="146"/>
        <v>2.5233129106044938</v>
      </c>
    </row>
    <row r="561" spans="1:29" x14ac:dyDescent="0.25">
      <c r="A561" s="34" t="s">
        <v>1227</v>
      </c>
      <c r="B561" s="34" t="s">
        <v>1228</v>
      </c>
      <c r="C561" s="42">
        <f t="shared" si="131"/>
        <v>5.6208764224330086</v>
      </c>
      <c r="D561" s="42">
        <f t="shared" si="132"/>
        <v>2.9424425162960328</v>
      </c>
      <c r="E561" s="42">
        <f t="shared" si="180"/>
        <v>3.2716652020167922</v>
      </c>
      <c r="F561" s="42">
        <f t="shared" si="180"/>
        <v>5.8064108734192779</v>
      </c>
      <c r="G561" s="42">
        <f t="shared" si="133"/>
        <v>0.14430430313840331</v>
      </c>
      <c r="H561" s="42">
        <f t="shared" si="134"/>
        <v>6.9251388992267131</v>
      </c>
      <c r="I561" s="42">
        <f t="shared" si="135"/>
        <v>6.6551388992267135</v>
      </c>
      <c r="J561" s="42">
        <f t="shared" ref="J561:L562" si="185">J371-0.83</f>
        <v>1.2017129664089046</v>
      </c>
      <c r="K561" s="42">
        <f t="shared" si="185"/>
        <v>5.265138899226713</v>
      </c>
      <c r="L561" s="42">
        <f t="shared" si="185"/>
        <v>5.265138899226713</v>
      </c>
      <c r="M561" s="42">
        <f t="shared" si="136"/>
        <v>3.3536053288122427</v>
      </c>
      <c r="N561" s="42">
        <f t="shared" si="137"/>
        <v>1.5741024049959771</v>
      </c>
      <c r="O561" s="42">
        <f t="shared" si="184"/>
        <v>1.2282432307648596</v>
      </c>
      <c r="P561" s="42">
        <f t="shared" si="184"/>
        <v>3.2392565158621935</v>
      </c>
      <c r="Q561" s="42">
        <f t="shared" si="138"/>
        <v>2.6191489324645909</v>
      </c>
      <c r="R561" s="42">
        <f t="shared" si="145"/>
        <v>5.0791117944659288</v>
      </c>
      <c r="S561" s="42">
        <f t="shared" si="139"/>
        <v>2.6714627718961972</v>
      </c>
      <c r="T561" s="42">
        <f t="shared" si="140"/>
        <v>4.2585156308150252</v>
      </c>
      <c r="U561" s="42">
        <f t="shared" si="141"/>
        <v>5.5351388992267125</v>
      </c>
      <c r="V561" s="42">
        <f t="shared" si="177"/>
        <v>3.6236053288122427</v>
      </c>
      <c r="W561" s="42">
        <f t="shared" si="177"/>
        <v>3.2341024049959777</v>
      </c>
      <c r="X561" s="42">
        <f t="shared" si="142"/>
        <v>0.95824323076485884</v>
      </c>
      <c r="Y561" s="42">
        <f t="shared" si="179"/>
        <v>4.6292565158621928</v>
      </c>
      <c r="Z561" s="42">
        <f t="shared" ref="Z561" si="186">Z371</f>
        <v>3.449148932464591</v>
      </c>
      <c r="AA561" s="42">
        <f t="shared" si="143"/>
        <v>3.6891117944659282</v>
      </c>
      <c r="AB561" s="42">
        <f t="shared" si="144"/>
        <v>4.3314627718961969</v>
      </c>
      <c r="AC561" s="42">
        <f t="shared" si="146"/>
        <v>3.4285156308150251</v>
      </c>
    </row>
    <row r="562" spans="1:29" x14ac:dyDescent="0.25">
      <c r="A562" s="34" t="s">
        <v>1229</v>
      </c>
      <c r="B562" s="34" t="s">
        <v>1230</v>
      </c>
      <c r="C562" s="42">
        <f t="shared" si="131"/>
        <v>5.6103366928542062</v>
      </c>
      <c r="D562" s="42">
        <f t="shared" si="132"/>
        <v>0.51172578715439376</v>
      </c>
      <c r="E562" s="42">
        <f t="shared" si="180"/>
        <v>6.0090434803454302</v>
      </c>
      <c r="F562" s="42">
        <f t="shared" si="180"/>
        <v>5.9578882927552463</v>
      </c>
      <c r="G562" s="42">
        <f t="shared" si="133"/>
        <v>0.99153315415467458</v>
      </c>
      <c r="H562" s="42">
        <f t="shared" si="134"/>
        <v>0.83</v>
      </c>
      <c r="I562" s="42">
        <f t="shared" si="135"/>
        <v>6.8872655232747295</v>
      </c>
      <c r="J562" s="42">
        <f>J372</f>
        <v>0</v>
      </c>
      <c r="K562" s="42">
        <f t="shared" si="185"/>
        <v>5.4972655232747289</v>
      </c>
      <c r="L562" s="42">
        <f t="shared" si="185"/>
        <v>5.4972655232747289</v>
      </c>
      <c r="M562" s="42">
        <f t="shared" si="136"/>
        <v>3.9872688251071446</v>
      </c>
      <c r="N562" s="42">
        <f t="shared" si="137"/>
        <v>3.2119459003129691</v>
      </c>
      <c r="O562" s="42">
        <f t="shared" si="184"/>
        <v>2.4946922395424078</v>
      </c>
      <c r="P562" s="42">
        <f t="shared" si="184"/>
        <v>3.3728179967425391</v>
      </c>
      <c r="Q562" s="42">
        <f t="shared" si="138"/>
        <v>3.5658383109962024</v>
      </c>
      <c r="R562" s="42">
        <f>R372-1.1</f>
        <v>3.7633052183301072</v>
      </c>
      <c r="S562" s="42">
        <f t="shared" si="139"/>
        <v>1.1893400606195956</v>
      </c>
      <c r="T562" s="42">
        <f t="shared" si="140"/>
        <v>3.7299966981675845</v>
      </c>
      <c r="U562" s="42">
        <f t="shared" si="141"/>
        <v>5.7672655232747285</v>
      </c>
      <c r="V562" s="42">
        <f t="shared" si="177"/>
        <v>4.2572688251071442</v>
      </c>
      <c r="W562" s="42">
        <f t="shared" si="177"/>
        <v>4.8719459003129701</v>
      </c>
      <c r="X562" s="42">
        <f t="shared" si="142"/>
        <v>2.2246922395424109</v>
      </c>
      <c r="Y562" s="42">
        <f t="shared" si="179"/>
        <v>4.7628179967425384</v>
      </c>
      <c r="Z562" s="42">
        <f t="shared" si="179"/>
        <v>5.2258383109962026</v>
      </c>
      <c r="AA562" s="42">
        <f t="shared" si="143"/>
        <v>4.0333052183301072</v>
      </c>
      <c r="AB562" s="42">
        <f t="shared" si="144"/>
        <v>2.8493400606195944</v>
      </c>
      <c r="AC562" s="42">
        <f t="shared" si="146"/>
        <v>2.8999966981675844</v>
      </c>
    </row>
    <row r="563" spans="1:29" x14ac:dyDescent="0.25">
      <c r="A563" s="34" t="s">
        <v>1231</v>
      </c>
      <c r="B563" s="34" t="s">
        <v>1232</v>
      </c>
      <c r="C563" s="42">
        <f t="shared" si="131"/>
        <v>5.748258311558561</v>
      </c>
      <c r="D563" s="42">
        <f t="shared" si="132"/>
        <v>3.5771265170527116</v>
      </c>
      <c r="E563" s="42">
        <f>E373-0.83</f>
        <v>5.2346951685517773</v>
      </c>
      <c r="F563" s="42">
        <f t="shared" si="180"/>
        <v>5.9099404609282145</v>
      </c>
      <c r="G563" s="42">
        <f t="shared" si="133"/>
        <v>1.0435215885667939</v>
      </c>
      <c r="H563" s="42">
        <f t="shared" si="134"/>
        <v>7.4414546361339182</v>
      </c>
      <c r="I563" s="42">
        <f t="shared" si="135"/>
        <v>0.56000000000000005</v>
      </c>
      <c r="J563" s="42">
        <f t="shared" ref="J563:L565" si="187">J373-0.83</f>
        <v>1.3738182120446401</v>
      </c>
      <c r="K563" s="42">
        <f t="shared" si="187"/>
        <v>5.7814546361339181</v>
      </c>
      <c r="L563" s="42">
        <f t="shared" si="187"/>
        <v>5.7814546361339181</v>
      </c>
      <c r="M563" s="42">
        <f t="shared" si="136"/>
        <v>3.8657273180669582</v>
      </c>
      <c r="N563" s="42">
        <f t="shared" si="137"/>
        <v>3.1647917725067964</v>
      </c>
      <c r="O563" s="42">
        <f t="shared" si="184"/>
        <v>3.833976393849333</v>
      </c>
      <c r="P563" s="42">
        <f t="shared" si="184"/>
        <v>2.4545585338616296</v>
      </c>
      <c r="Q563" s="42">
        <f t="shared" si="138"/>
        <v>2.5040544882945333</v>
      </c>
      <c r="R563" s="42">
        <f t="shared" si="145"/>
        <v>4.261452193338334</v>
      </c>
      <c r="S563" s="42">
        <f>S373</f>
        <v>0.2813384951546351</v>
      </c>
      <c r="T563" s="42">
        <f t="shared" si="140"/>
        <v>3.7225114033085904</v>
      </c>
      <c r="U563" s="42">
        <f t="shared" si="141"/>
        <v>6.0514546361339185</v>
      </c>
      <c r="V563" s="42">
        <f t="shared" si="177"/>
        <v>4.1357273180669578</v>
      </c>
      <c r="W563" s="42">
        <f t="shared" si="177"/>
        <v>4.8247917725067975</v>
      </c>
      <c r="X563" s="42">
        <f t="shared" si="142"/>
        <v>3.5639763938493356</v>
      </c>
      <c r="Y563" s="42">
        <f t="shared" si="179"/>
        <v>3.8445585338616293</v>
      </c>
      <c r="Z563" s="42">
        <f t="shared" si="179"/>
        <v>4.164054488294533</v>
      </c>
      <c r="AA563" s="42">
        <f t="shared" si="143"/>
        <v>2.8714521933383343</v>
      </c>
      <c r="AB563" s="42">
        <f t="shared" si="144"/>
        <v>1.111338495154635</v>
      </c>
      <c r="AC563" s="42">
        <f t="shared" si="146"/>
        <v>2.8925114033085904</v>
      </c>
    </row>
    <row r="564" spans="1:29" x14ac:dyDescent="0.25">
      <c r="A564" s="34" t="s">
        <v>1233</v>
      </c>
      <c r="B564" s="34" t="s">
        <v>1234</v>
      </c>
      <c r="C564" s="42">
        <f t="shared" si="131"/>
        <v>4.6796980007249962</v>
      </c>
      <c r="D564" s="42">
        <f t="shared" si="132"/>
        <v>2.9747826763701424</v>
      </c>
      <c r="E564" s="42">
        <f t="shared" ref="E564:F567" si="188">E374+0.83</f>
        <v>4.7578098657896453</v>
      </c>
      <c r="F564" s="42">
        <f t="shared" si="188"/>
        <v>3.1430363342921535</v>
      </c>
      <c r="G564" s="42">
        <f t="shared" si="133"/>
        <v>1.6940993440605725</v>
      </c>
      <c r="H564" s="42">
        <f t="shared" si="134"/>
        <v>6.5004381818178461</v>
      </c>
      <c r="I564" s="42">
        <f t="shared" si="135"/>
        <v>6.2304381818178456</v>
      </c>
      <c r="J564" s="42">
        <f>J374</f>
        <v>0</v>
      </c>
      <c r="K564" s="42">
        <f t="shared" si="187"/>
        <v>4.8404381818178459</v>
      </c>
      <c r="L564" s="42">
        <f t="shared" si="187"/>
        <v>4.8404381818178459</v>
      </c>
      <c r="M564" s="42">
        <f t="shared" si="136"/>
        <v>3.6314873484846668</v>
      </c>
      <c r="N564" s="42">
        <f t="shared" si="137"/>
        <v>3.724691585395469</v>
      </c>
      <c r="O564" s="42">
        <f t="shared" si="184"/>
        <v>1.6933352829951076</v>
      </c>
      <c r="P564" s="42">
        <f t="shared" si="184"/>
        <v>3.4985330783136805</v>
      </c>
      <c r="Q564" s="42">
        <f t="shared" si="138"/>
        <v>2.7941296900122792</v>
      </c>
      <c r="R564" s="42">
        <f>R374-1.1</f>
        <v>3.7493596019568449</v>
      </c>
      <c r="S564" s="42">
        <f t="shared" si="139"/>
        <v>2.3068381431332772</v>
      </c>
      <c r="T564" s="42">
        <f t="shared" si="140"/>
        <v>3.3108167045453087</v>
      </c>
      <c r="U564" s="42">
        <f t="shared" si="141"/>
        <v>5.1104381818178464</v>
      </c>
      <c r="V564" s="42">
        <f t="shared" si="177"/>
        <v>3.9014873484846668</v>
      </c>
      <c r="W564" s="42">
        <f t="shared" si="177"/>
        <v>5.3846915853954682</v>
      </c>
      <c r="X564" s="42">
        <f t="shared" si="142"/>
        <v>1.4233352829951076</v>
      </c>
      <c r="Y564" s="42">
        <f t="shared" si="179"/>
        <v>4.8885330783136798</v>
      </c>
      <c r="Z564" s="42">
        <f t="shared" si="179"/>
        <v>4.4541296900122793</v>
      </c>
      <c r="AA564" s="42">
        <f t="shared" si="143"/>
        <v>4.0193596019568449</v>
      </c>
      <c r="AB564" s="42">
        <f t="shared" si="144"/>
        <v>3.966838143133276</v>
      </c>
      <c r="AC564" s="42">
        <f t="shared" si="146"/>
        <v>2.4808167045453087</v>
      </c>
    </row>
    <row r="565" spans="1:29" x14ac:dyDescent="0.25">
      <c r="A565" s="34" t="s">
        <v>1235</v>
      </c>
      <c r="B565" s="34" t="s">
        <v>1236</v>
      </c>
      <c r="C565" s="42">
        <f t="shared" si="131"/>
        <v>6.9504564639530138</v>
      </c>
      <c r="D565" s="42">
        <f>D375+0.5</f>
        <v>1.302575295827336</v>
      </c>
      <c r="E565" s="42">
        <f t="shared" si="188"/>
        <v>5.6881895330760459</v>
      </c>
      <c r="F565" s="42">
        <f t="shared" si="188"/>
        <v>6.3184975135533978</v>
      </c>
      <c r="G565" s="42">
        <f t="shared" si="133"/>
        <v>0.48038471551805334</v>
      </c>
      <c r="H565" s="42">
        <f t="shared" si="134"/>
        <v>0.83</v>
      </c>
      <c r="I565" s="42">
        <f t="shared" si="135"/>
        <v>7.2178319166329121</v>
      </c>
      <c r="J565" s="42">
        <f t="shared" ref="J565:L567" si="189">J375-0.83</f>
        <v>1.3892773055443044</v>
      </c>
      <c r="K565" s="42">
        <f>K375-2.83</f>
        <v>3.8278319166329124</v>
      </c>
      <c r="L565" s="42">
        <f t="shared" si="187"/>
        <v>5.8278319166329124</v>
      </c>
      <c r="M565" s="42">
        <f t="shared" si="136"/>
        <v>4.443735284702532</v>
      </c>
      <c r="N565" s="42">
        <f t="shared" si="137"/>
        <v>3.4799442011985748</v>
      </c>
      <c r="O565" s="42">
        <f t="shared" si="184"/>
        <v>2.1223909581475513</v>
      </c>
      <c r="P565" s="42">
        <f t="shared" si="184"/>
        <v>3.0278967019278702</v>
      </c>
      <c r="Q565" s="42">
        <f>Q375-0.87</f>
        <v>2.1505135582978094</v>
      </c>
      <c r="R565" s="42">
        <f t="shared" si="145"/>
        <v>4.1649972856390045</v>
      </c>
      <c r="S565" s="42">
        <f t="shared" si="139"/>
        <v>2.144775962750876</v>
      </c>
      <c r="T565" s="42">
        <f t="shared" si="140"/>
        <v>3.4653918003338609</v>
      </c>
      <c r="U565" s="42">
        <f>U375-0.7</f>
        <v>5.9578319166329123</v>
      </c>
      <c r="V565" s="42">
        <f t="shared" si="177"/>
        <v>4.7137352847025316</v>
      </c>
      <c r="W565" s="42">
        <f t="shared" si="177"/>
        <v>5.1399442011985768</v>
      </c>
      <c r="X565" s="42">
        <f>X375-0.81</f>
        <v>1.8723909581475553</v>
      </c>
      <c r="Y565" s="42">
        <f t="shared" si="179"/>
        <v>4.4178967019278703</v>
      </c>
      <c r="Z565" s="42">
        <f t="shared" si="179"/>
        <v>3.8505135582978096</v>
      </c>
      <c r="AA565" s="42">
        <f t="shared" si="143"/>
        <v>2.7749972856390044</v>
      </c>
      <c r="AB565" s="42">
        <f t="shared" si="144"/>
        <v>3.8047759627508753</v>
      </c>
      <c r="AC565" s="42">
        <f t="shared" si="146"/>
        <v>2.6353918003338608</v>
      </c>
    </row>
    <row r="566" spans="1:29" x14ac:dyDescent="0.25">
      <c r="A566" s="34" t="s">
        <v>1237</v>
      </c>
      <c r="B566" s="34" t="s">
        <v>1238</v>
      </c>
      <c r="C566" s="42">
        <f t="shared" si="131"/>
        <v>6.0325441032460061</v>
      </c>
      <c r="D566" s="42">
        <f t="shared" si="132"/>
        <v>3.2513295988952819</v>
      </c>
      <c r="E566" s="42">
        <f t="shared" si="188"/>
        <v>5.9323350734873959</v>
      </c>
      <c r="F566" s="42">
        <f t="shared" si="188"/>
        <v>6.1301073064615181</v>
      </c>
      <c r="G566" s="42">
        <f t="shared" si="133"/>
        <v>0.1756465649922006</v>
      </c>
      <c r="H566" s="42">
        <f t="shared" si="134"/>
        <v>0.83</v>
      </c>
      <c r="I566" s="42">
        <f t="shared" si="135"/>
        <v>6.7919401259231247</v>
      </c>
      <c r="J566" s="42">
        <f t="shared" si="189"/>
        <v>3.3246267506154172</v>
      </c>
      <c r="K566" s="42">
        <f t="shared" si="189"/>
        <v>5.401940125923125</v>
      </c>
      <c r="L566" s="42">
        <f t="shared" si="189"/>
        <v>5.401940125923125</v>
      </c>
      <c r="M566" s="42">
        <f t="shared" si="136"/>
        <v>3.6759700629615617</v>
      </c>
      <c r="N566" s="42">
        <f t="shared" si="137"/>
        <v>3.0082704010065613</v>
      </c>
      <c r="O566" s="42">
        <f t="shared" si="184"/>
        <v>0.85205805883519448</v>
      </c>
      <c r="P566" s="42">
        <f t="shared" si="184"/>
        <v>3.3624713118379628</v>
      </c>
      <c r="Q566" s="42">
        <f t="shared" si="138"/>
        <v>2.5706140541617697</v>
      </c>
      <c r="R566" s="42">
        <f t="shared" si="145"/>
        <v>4.2327982699608233</v>
      </c>
      <c r="S566" s="42">
        <f t="shared" si="139"/>
        <v>2.2196728275794015</v>
      </c>
      <c r="T566" s="42">
        <f t="shared" si="140"/>
        <v>3.9459700629615639</v>
      </c>
      <c r="U566" s="42">
        <f t="shared" si="141"/>
        <v>5.6719401259231255</v>
      </c>
      <c r="V566" s="42">
        <f t="shared" si="177"/>
        <v>3.9459700629615617</v>
      </c>
      <c r="W566" s="42">
        <f t="shared" si="177"/>
        <v>4.6682704010065628</v>
      </c>
      <c r="X566" s="42">
        <f t="shared" si="142"/>
        <v>0.58205805883519546</v>
      </c>
      <c r="Y566" s="42">
        <f t="shared" si="179"/>
        <v>4.7524713118379625</v>
      </c>
      <c r="Z566" s="42">
        <f t="shared" ref="Z566" si="190">Z376</f>
        <v>3.4006140541617698</v>
      </c>
      <c r="AA566" s="42">
        <f t="shared" si="143"/>
        <v>2.8427982699608232</v>
      </c>
      <c r="AB566" s="42">
        <f t="shared" si="144"/>
        <v>3.8796728275794012</v>
      </c>
      <c r="AC566" s="42">
        <f t="shared" si="146"/>
        <v>3.1159700629615634</v>
      </c>
    </row>
    <row r="567" spans="1:29" x14ac:dyDescent="0.25">
      <c r="A567" s="34" t="s">
        <v>1239</v>
      </c>
      <c r="B567" s="34" t="s">
        <v>1240</v>
      </c>
      <c r="C567" s="42">
        <f t="shared" si="131"/>
        <v>4.5719844780069163</v>
      </c>
      <c r="D567" s="42">
        <f t="shared" si="132"/>
        <v>3.1137926145064609</v>
      </c>
      <c r="E567" s="42">
        <f t="shared" si="188"/>
        <v>4.4293344615125063</v>
      </c>
      <c r="F567" s="42">
        <f t="shared" si="188"/>
        <v>4.4404678364053556</v>
      </c>
      <c r="G567" s="42">
        <f t="shared" si="133"/>
        <v>0.96168568738820503</v>
      </c>
      <c r="H567" s="42">
        <f t="shared" si="134"/>
        <v>0.83</v>
      </c>
      <c r="I567" s="42">
        <f t="shared" si="135"/>
        <v>6.6529657479524289</v>
      </c>
      <c r="J567" s="42">
        <f t="shared" si="189"/>
        <v>1.2009885826508104</v>
      </c>
      <c r="K567" s="42">
        <f>K377</f>
        <v>0</v>
      </c>
      <c r="L567" s="42">
        <f t="shared" si="189"/>
        <v>5.2629657479524292</v>
      </c>
      <c r="M567" s="42">
        <f t="shared" si="136"/>
        <v>2.0832414369881085</v>
      </c>
      <c r="N567" s="42">
        <f t="shared" si="137"/>
        <v>3.9217468726169917</v>
      </c>
      <c r="O567" s="42">
        <f t="shared" si="184"/>
        <v>0.67789593364047263</v>
      </c>
      <c r="P567" s="42">
        <f t="shared" si="184"/>
        <v>4.4365451763414523</v>
      </c>
      <c r="Q567" s="42">
        <f t="shared" si="138"/>
        <v>5.0826888309151954</v>
      </c>
      <c r="R567" s="42">
        <f t="shared" si="145"/>
        <v>5.8547300514193008</v>
      </c>
      <c r="S567" s="42">
        <f t="shared" si="139"/>
        <v>2.7998519349503836</v>
      </c>
      <c r="T567" s="42">
        <f t="shared" si="140"/>
        <v>5.3997243109643218</v>
      </c>
      <c r="U567" s="42">
        <f t="shared" si="141"/>
        <v>5.5329657479524297</v>
      </c>
      <c r="V567" s="42">
        <f t="shared" si="177"/>
        <v>2.3532414369881085</v>
      </c>
      <c r="W567" s="42">
        <f t="shared" si="177"/>
        <v>5.5817468726169919</v>
      </c>
      <c r="X567" s="42">
        <f t="shared" si="142"/>
        <v>0.4078959336404745</v>
      </c>
      <c r="Y567" s="42">
        <f t="shared" si="179"/>
        <v>5.826545176341452</v>
      </c>
      <c r="Z567" s="42">
        <f>Z377-0.83</f>
        <v>5.0826888309151954</v>
      </c>
      <c r="AA567" s="42">
        <f t="shared" si="143"/>
        <v>4.4647300514193011</v>
      </c>
      <c r="AB567" s="42">
        <f t="shared" si="144"/>
        <v>4.4598519349503833</v>
      </c>
      <c r="AC567" s="42">
        <f t="shared" si="146"/>
        <v>4.5697243109643226</v>
      </c>
    </row>
    <row r="571" spans="1:29" ht="15.75" x14ac:dyDescent="0.25">
      <c r="C571" s="125" t="s">
        <v>833</v>
      </c>
      <c r="D571" s="126"/>
      <c r="E571" s="126"/>
      <c r="F571" s="126"/>
      <c r="G571" s="126"/>
      <c r="H571" s="126"/>
      <c r="I571" s="126"/>
      <c r="J571" s="126"/>
      <c r="K571" s="126"/>
      <c r="L571" s="126"/>
      <c r="M571" s="126"/>
      <c r="N571" s="126"/>
      <c r="O571" s="126"/>
      <c r="P571" s="126"/>
      <c r="Q571" s="126"/>
      <c r="R571" s="126"/>
      <c r="S571" s="126"/>
      <c r="T571" s="126"/>
      <c r="U571" s="126"/>
      <c r="V571" s="126"/>
      <c r="W571" s="126"/>
      <c r="X571" s="126"/>
      <c r="Y571" s="126"/>
      <c r="Z571" s="126"/>
      <c r="AA571" s="126"/>
      <c r="AB571" s="126"/>
      <c r="AC571" s="126"/>
    </row>
    <row r="572" spans="1:29" x14ac:dyDescent="0.25">
      <c r="A572" s="34"/>
      <c r="B572" s="35"/>
      <c r="C572" s="127" t="s">
        <v>1374</v>
      </c>
      <c r="D572" s="127"/>
      <c r="E572" s="127"/>
      <c r="F572" s="127"/>
      <c r="G572" s="127"/>
      <c r="H572" s="127"/>
      <c r="I572" s="127"/>
      <c r="J572" s="127"/>
      <c r="K572" s="127"/>
      <c r="L572" s="127"/>
      <c r="M572" s="127"/>
      <c r="N572" s="127"/>
      <c r="O572" s="127"/>
      <c r="P572" s="127"/>
      <c r="Q572" s="127"/>
      <c r="R572" s="127"/>
      <c r="S572" s="127"/>
      <c r="T572" s="127"/>
      <c r="U572" s="127"/>
      <c r="V572" s="127"/>
      <c r="W572" s="127"/>
      <c r="X572" s="127"/>
      <c r="Y572" s="127"/>
      <c r="Z572" s="127"/>
      <c r="AA572" s="127"/>
      <c r="AB572" s="127"/>
      <c r="AC572" s="127"/>
    </row>
    <row r="573" spans="1:29" x14ac:dyDescent="0.25">
      <c r="A573" s="34"/>
      <c r="B573" s="34"/>
      <c r="C573" s="56" t="s">
        <v>4</v>
      </c>
      <c r="D573" s="57" t="s">
        <v>10</v>
      </c>
      <c r="E573" s="57" t="s">
        <v>11</v>
      </c>
      <c r="F573" s="63" t="s">
        <v>14</v>
      </c>
      <c r="G573" s="63" t="s">
        <v>17</v>
      </c>
      <c r="H573" s="63" t="s">
        <v>21</v>
      </c>
      <c r="I573" s="63" t="s">
        <v>22</v>
      </c>
      <c r="J573" s="63" t="s">
        <v>23</v>
      </c>
      <c r="K573" s="63" t="s">
        <v>24</v>
      </c>
      <c r="L573" s="63" t="s">
        <v>30</v>
      </c>
      <c r="M573" s="63" t="s">
        <v>32</v>
      </c>
      <c r="N573" s="63" t="s">
        <v>33</v>
      </c>
      <c r="O573" s="63" t="s">
        <v>819</v>
      </c>
      <c r="P573" s="64" t="s">
        <v>37</v>
      </c>
      <c r="Q573" s="64" t="s">
        <v>38</v>
      </c>
      <c r="R573" s="64" t="s">
        <v>39</v>
      </c>
      <c r="S573" s="64" t="s">
        <v>40</v>
      </c>
      <c r="T573" s="64" t="s">
        <v>41</v>
      </c>
      <c r="U573" s="64" t="s">
        <v>42</v>
      </c>
      <c r="V573" s="64" t="s">
        <v>45</v>
      </c>
      <c r="W573" s="64" t="s">
        <v>46</v>
      </c>
      <c r="X573" s="65" t="s">
        <v>807</v>
      </c>
      <c r="Y573" s="65" t="s">
        <v>808</v>
      </c>
      <c r="Z573" s="65" t="s">
        <v>809</v>
      </c>
      <c r="AA573" s="65" t="s">
        <v>810</v>
      </c>
      <c r="AB573" s="65" t="s">
        <v>811</v>
      </c>
      <c r="AC573" s="65" t="s">
        <v>812</v>
      </c>
    </row>
    <row r="574" spans="1:29" x14ac:dyDescent="0.25">
      <c r="A574" s="41" t="s">
        <v>0</v>
      </c>
      <c r="B574" s="41" t="s">
        <v>1243</v>
      </c>
      <c r="C574" s="42">
        <f>C4-0.53</f>
        <v>3.9271422106694533</v>
      </c>
      <c r="D574" s="42">
        <f>D4+1</f>
        <v>2.5116555815207704</v>
      </c>
      <c r="E574" s="42">
        <f>E4-0.37</f>
        <v>3.8926210802857355</v>
      </c>
      <c r="F574" s="42">
        <f t="shared" ref="F574:AB589" si="191">F4</f>
        <v>4.0561119672431856</v>
      </c>
      <c r="G574" s="42">
        <f>G4+0.53</f>
        <v>1.5404674176386925</v>
      </c>
      <c r="H574" s="42">
        <f t="shared" si="191"/>
        <v>2.2566475023523962</v>
      </c>
      <c r="I574" s="42">
        <f t="shared" si="191"/>
        <v>3.709951214290319</v>
      </c>
      <c r="J574" s="42">
        <f>J4+0.24</f>
        <v>2.1856286223102117</v>
      </c>
      <c r="K574" s="42">
        <f>K4+0.37</f>
        <v>4.1676049972269595</v>
      </c>
      <c r="L574" s="42">
        <f>L4-0.24</f>
        <v>3.8185882312491639</v>
      </c>
      <c r="M574" s="42">
        <f>M4-0.2</f>
        <v>2.8572513384506233</v>
      </c>
      <c r="N574" s="42">
        <f t="shared" si="191"/>
        <v>4.2984056407538649</v>
      </c>
      <c r="O574" s="42">
        <f t="shared" si="191"/>
        <v>4.9471426167196366</v>
      </c>
      <c r="P574" s="42">
        <f t="shared" si="191"/>
        <v>0.40361551508647259</v>
      </c>
      <c r="Q574" s="42">
        <f t="shared" si="191"/>
        <v>5.9667826980282657</v>
      </c>
      <c r="R574" s="42">
        <f>R4-0.9</f>
        <v>5.0667826980282653</v>
      </c>
      <c r="S574" s="42">
        <f t="shared" si="191"/>
        <v>5.9667826980282657</v>
      </c>
      <c r="T574" s="42">
        <f t="shared" si="191"/>
        <v>5.9667826980282657</v>
      </c>
      <c r="U574" s="42">
        <f t="shared" si="191"/>
        <v>5.9667826980282657</v>
      </c>
      <c r="V574" s="42">
        <f t="shared" si="191"/>
        <v>4.4750870235211995</v>
      </c>
      <c r="W574" s="42">
        <f t="shared" si="191"/>
        <v>4.0529090024342915</v>
      </c>
      <c r="X574" s="42">
        <f t="shared" si="191"/>
        <v>3.3696706696853869</v>
      </c>
      <c r="Y574" s="42">
        <f t="shared" si="191"/>
        <v>3.3939053527954042</v>
      </c>
      <c r="Z574" s="42">
        <f t="shared" si="191"/>
        <v>3.1054282142203697</v>
      </c>
      <c r="AA574" s="42">
        <f>AA4-0.9</f>
        <v>2.8142393734134967</v>
      </c>
      <c r="AB574" s="42">
        <f t="shared" si="191"/>
        <v>2.6660092906083741</v>
      </c>
      <c r="AC574" s="42">
        <f>AC4+1</f>
        <v>2.6160036473826551</v>
      </c>
    </row>
    <row r="575" spans="1:29" x14ac:dyDescent="0.25">
      <c r="A575" s="34" t="s">
        <v>873</v>
      </c>
      <c r="B575" s="34" t="s">
        <v>874</v>
      </c>
      <c r="C575" s="42">
        <f t="shared" ref="C575:C638" si="192">C5-0.53</f>
        <v>3.1073367739848825</v>
      </c>
      <c r="D575" s="42">
        <f t="shared" ref="D575:D638" si="193">D5+1</f>
        <v>3.4345990285120749</v>
      </c>
      <c r="E575" s="42">
        <f t="shared" ref="E575:E638" si="194">E5-0.37</f>
        <v>2.6153840509929669</v>
      </c>
      <c r="F575" s="42">
        <f t="shared" si="191"/>
        <v>2.960884883651389</v>
      </c>
      <c r="G575" s="42">
        <f t="shared" ref="G575:G638" si="195">G5+0.53</f>
        <v>1.5457565266050666</v>
      </c>
      <c r="H575" s="42">
        <f t="shared" si="191"/>
        <v>5.9695701819910605</v>
      </c>
      <c r="I575" s="42">
        <f t="shared" si="191"/>
        <v>1.4555483317000852</v>
      </c>
      <c r="J575" s="42">
        <f t="shared" ref="J575:J638" si="196">J5+0.24</f>
        <v>0.63579623690832876</v>
      </c>
      <c r="K575" s="42">
        <f t="shared" ref="K575:K638" si="197">K5+0.37</f>
        <v>4.378034348450643</v>
      </c>
      <c r="L575" s="42">
        <f t="shared" ref="L575:L638" si="198">L5-0.24</f>
        <v>4.6726280930198465</v>
      </c>
      <c r="M575" s="42">
        <f t="shared" ref="M575:M638" si="199">M5-0.2</f>
        <v>4.3040671568582356</v>
      </c>
      <c r="N575" s="42">
        <f t="shared" si="191"/>
        <v>5.2837011744636238</v>
      </c>
      <c r="O575" s="42">
        <f t="shared" si="191"/>
        <v>6.2031039977484088</v>
      </c>
      <c r="P575" s="42">
        <f t="shared" si="191"/>
        <v>0.39416010064150586</v>
      </c>
      <c r="Q575" s="42">
        <f t="shared" si="191"/>
        <v>6.5966039484721453</v>
      </c>
      <c r="R575" s="42">
        <f t="shared" ref="R575:R638" si="200">R5-0.9</f>
        <v>5.6966039484721449</v>
      </c>
      <c r="S575" s="42">
        <f t="shared" si="191"/>
        <v>6.5966039484721453</v>
      </c>
      <c r="T575" s="42">
        <f t="shared" si="191"/>
        <v>6.5966039484721453</v>
      </c>
      <c r="U575" s="42">
        <f t="shared" si="191"/>
        <v>6.5966039484721453</v>
      </c>
      <c r="V575" s="42">
        <f t="shared" si="191"/>
        <v>6.3217454506191384</v>
      </c>
      <c r="W575" s="42">
        <f t="shared" si="191"/>
        <v>3.0908615984979555</v>
      </c>
      <c r="X575" s="42">
        <f t="shared" si="191"/>
        <v>2.466911807176563</v>
      </c>
      <c r="Y575" s="42">
        <f t="shared" si="191"/>
        <v>2.6418546458500276</v>
      </c>
      <c r="Z575" s="42">
        <f t="shared" si="191"/>
        <v>2.1736263293429636</v>
      </c>
      <c r="AA575" s="42">
        <f t="shared" ref="AA575:AA638" si="201">AA5-0.9</f>
        <v>1.7204475367039325</v>
      </c>
      <c r="AB575" s="42">
        <f t="shared" si="191"/>
        <v>1.4035327549940737</v>
      </c>
      <c r="AC575" s="42">
        <f t="shared" ref="AC575:AC638" si="202">AC5+1</f>
        <v>1.1374292489265034</v>
      </c>
    </row>
    <row r="576" spans="1:29" x14ac:dyDescent="0.25">
      <c r="A576" s="34" t="s">
        <v>875</v>
      </c>
      <c r="B576" s="34" t="s">
        <v>876</v>
      </c>
      <c r="C576" s="42">
        <f t="shared" si="192"/>
        <v>2.8733553458093404</v>
      </c>
      <c r="D576" s="42">
        <f t="shared" si="193"/>
        <v>2.8632794795387158</v>
      </c>
      <c r="E576" s="42">
        <f t="shared" si="194"/>
        <v>3.6309929848663316</v>
      </c>
      <c r="F576" s="42">
        <f t="shared" si="191"/>
        <v>3.7469168811924005</v>
      </c>
      <c r="G576" s="42">
        <f t="shared" si="195"/>
        <v>2.2989406723462951</v>
      </c>
      <c r="H576" s="42">
        <f t="shared" si="191"/>
        <v>4.5644864997677201</v>
      </c>
      <c r="I576" s="42">
        <f t="shared" si="191"/>
        <v>2.5231266246116286</v>
      </c>
      <c r="J576" s="42">
        <f t="shared" si="196"/>
        <v>2.5899756113211625</v>
      </c>
      <c r="K576" s="42">
        <f t="shared" si="197"/>
        <v>4.4618380361747532</v>
      </c>
      <c r="L576" s="42">
        <f t="shared" si="198"/>
        <v>4.5841304134344041</v>
      </c>
      <c r="M576" s="42">
        <f t="shared" si="199"/>
        <v>1.3950976649988158</v>
      </c>
      <c r="N576" s="42">
        <f t="shared" si="191"/>
        <v>2.265535349907577</v>
      </c>
      <c r="O576" s="42">
        <f t="shared" si="191"/>
        <v>3.4836591957677179</v>
      </c>
      <c r="P576" s="42">
        <f t="shared" si="191"/>
        <v>2.7926649020707464</v>
      </c>
      <c r="Q576" s="42">
        <f t="shared" si="191"/>
        <v>5.6554652240565071</v>
      </c>
      <c r="R576" s="42">
        <f t="shared" si="200"/>
        <v>4.7554652240565067</v>
      </c>
      <c r="S576" s="42">
        <f t="shared" si="191"/>
        <v>5.6554652240565071</v>
      </c>
      <c r="T576" s="42">
        <f t="shared" si="191"/>
        <v>5.6554652240565071</v>
      </c>
      <c r="U576" s="42">
        <f t="shared" si="191"/>
        <v>5.6554652240565071</v>
      </c>
      <c r="V576" s="42">
        <f t="shared" si="191"/>
        <v>1.4138663060141277</v>
      </c>
      <c r="W576" s="42">
        <f t="shared" si="191"/>
        <v>3.9989677729851514</v>
      </c>
      <c r="X576" s="42">
        <f t="shared" si="191"/>
        <v>2.3720236373625414</v>
      </c>
      <c r="Y576" s="42">
        <f t="shared" si="191"/>
        <v>3.3201276697579747</v>
      </c>
      <c r="Z576" s="42">
        <f t="shared" si="191"/>
        <v>4.4192180158229757</v>
      </c>
      <c r="AA576" s="42">
        <f t="shared" si="201"/>
        <v>3.3332040022242544</v>
      </c>
      <c r="AB576" s="42">
        <f t="shared" si="191"/>
        <v>4.3318457035326441</v>
      </c>
      <c r="AC576" s="42">
        <f t="shared" si="202"/>
        <v>5.3594211102102234</v>
      </c>
    </row>
    <row r="577" spans="1:29" x14ac:dyDescent="0.25">
      <c r="A577" s="34" t="s">
        <v>877</v>
      </c>
      <c r="B577" s="34" t="s">
        <v>878</v>
      </c>
      <c r="C577" s="42">
        <f t="shared" si="192"/>
        <v>3.8057928451480567</v>
      </c>
      <c r="D577" s="42">
        <f t="shared" si="193"/>
        <v>3.2580498755965288</v>
      </c>
      <c r="E577" s="42">
        <f t="shared" si="194"/>
        <v>4.9719389122153972</v>
      </c>
      <c r="F577" s="42">
        <f>F7-0.9</f>
        <v>4.4272481842742044</v>
      </c>
      <c r="G577" s="42">
        <f t="shared" si="195"/>
        <v>1.219296831961783</v>
      </c>
      <c r="H577" s="42">
        <f t="shared" si="191"/>
        <v>4.8072748627955013</v>
      </c>
      <c r="I577" s="42">
        <f t="shared" si="191"/>
        <v>1.6922588020433009</v>
      </c>
      <c r="J577" s="42">
        <f t="shared" si="196"/>
        <v>0.86000938566855767</v>
      </c>
      <c r="K577" s="42">
        <f t="shared" si="197"/>
        <v>4.0063891207039219</v>
      </c>
      <c r="L577" s="42">
        <f t="shared" si="198"/>
        <v>3.5457871106613768</v>
      </c>
      <c r="M577" s="42">
        <f t="shared" si="199"/>
        <v>3.1170315568378975</v>
      </c>
      <c r="N577" s="42">
        <f t="shared" si="191"/>
        <v>5.266138913883105</v>
      </c>
      <c r="O577" s="42">
        <f t="shared" si="191"/>
        <v>4.291892674249838</v>
      </c>
      <c r="P577" s="42">
        <f t="shared" si="191"/>
        <v>1.1938270924239933</v>
      </c>
      <c r="Q577" s="42">
        <f t="shared" si="191"/>
        <v>0</v>
      </c>
      <c r="R577" s="42">
        <f>R7</f>
        <v>0</v>
      </c>
      <c r="S577" s="42">
        <f t="shared" si="191"/>
        <v>4.5253189358123089</v>
      </c>
      <c r="T577" s="42">
        <f t="shared" si="191"/>
        <v>6.7879784037184638</v>
      </c>
      <c r="U577" s="42">
        <f t="shared" si="191"/>
        <v>6.7879784037184638</v>
      </c>
      <c r="V577" s="42">
        <f t="shared" si="191"/>
        <v>2.5454919013944259</v>
      </c>
      <c r="W577" s="42">
        <f t="shared" si="191"/>
        <v>5.3486586343765445</v>
      </c>
      <c r="X577" s="42">
        <f t="shared" si="191"/>
        <v>2.0195638225939181</v>
      </c>
      <c r="Y577" s="42">
        <f t="shared" si="191"/>
        <v>5.152287761447786</v>
      </c>
      <c r="Z577" s="42">
        <f t="shared" si="191"/>
        <v>5.3820931433848589</v>
      </c>
      <c r="AA577" s="42">
        <f t="shared" si="201"/>
        <v>3.3995297033321132</v>
      </c>
      <c r="AB577" s="42">
        <f t="shared" si="191"/>
        <v>5.9214279692012148</v>
      </c>
      <c r="AC577" s="42">
        <f t="shared" si="202"/>
        <v>5.6667351525564449</v>
      </c>
    </row>
    <row r="578" spans="1:29" x14ac:dyDescent="0.25">
      <c r="A578" s="34" t="s">
        <v>879</v>
      </c>
      <c r="B578" s="34" t="s">
        <v>880</v>
      </c>
      <c r="C578" s="42">
        <f t="shared" si="192"/>
        <v>5.4097162370048597</v>
      </c>
      <c r="D578" s="42">
        <f t="shared" si="193"/>
        <v>1</v>
      </c>
      <c r="E578" s="42">
        <f t="shared" si="194"/>
        <v>4.5694888170733137</v>
      </c>
      <c r="F578" s="42">
        <f>F8-0.9</f>
        <v>4.1232821612603328</v>
      </c>
      <c r="G578" s="42">
        <f t="shared" si="195"/>
        <v>1.4570449247495256</v>
      </c>
      <c r="H578" s="42">
        <f t="shared" si="191"/>
        <v>5.0096056817187318</v>
      </c>
      <c r="I578" s="42">
        <f t="shared" si="191"/>
        <v>0.73675812895088244</v>
      </c>
      <c r="J578" s="42">
        <f t="shared" si="196"/>
        <v>2.3134026786659225</v>
      </c>
      <c r="K578" s="42">
        <f t="shared" si="197"/>
        <v>4.7728474280471005</v>
      </c>
      <c r="L578" s="42">
        <f t="shared" si="198"/>
        <v>2.7901458682398443</v>
      </c>
      <c r="M578" s="42">
        <f t="shared" si="199"/>
        <v>3.6309260743334391</v>
      </c>
      <c r="N578" s="42">
        <f t="shared" si="191"/>
        <v>5.7572284580788446</v>
      </c>
      <c r="O578" s="42">
        <f t="shared" si="191"/>
        <v>0.82065487840210338</v>
      </c>
      <c r="P578" s="42">
        <f t="shared" si="191"/>
        <v>3.6597104030223355</v>
      </c>
      <c r="Q578" s="42">
        <f t="shared" si="191"/>
        <v>6.1018103900015213</v>
      </c>
      <c r="R578" s="42">
        <f>R8</f>
        <v>0</v>
      </c>
      <c r="S578" s="42">
        <f t="shared" si="191"/>
        <v>6.1018103900015213</v>
      </c>
      <c r="T578" s="42">
        <f t="shared" si="191"/>
        <v>6.1018103900015213</v>
      </c>
      <c r="U578" s="42">
        <f t="shared" si="191"/>
        <v>6.1018103900015213</v>
      </c>
      <c r="V578" s="42">
        <f t="shared" si="191"/>
        <v>3.3051472945841569</v>
      </c>
      <c r="W578" s="42">
        <f t="shared" si="191"/>
        <v>5.3260636063670086</v>
      </c>
      <c r="X578" s="42">
        <f t="shared" si="191"/>
        <v>0.63035231301668249</v>
      </c>
      <c r="Y578" s="42">
        <f t="shared" si="191"/>
        <v>4.9451825512256953</v>
      </c>
      <c r="Z578" s="42">
        <f t="shared" si="191"/>
        <v>4.9840494891330129</v>
      </c>
      <c r="AA578" s="42">
        <f t="shared" si="201"/>
        <v>3.8227381317747846</v>
      </c>
      <c r="AB578" s="42">
        <f t="shared" si="191"/>
        <v>2.9859923185113826</v>
      </c>
      <c r="AC578" s="42">
        <f t="shared" si="202"/>
        <v>3.5424209958339676</v>
      </c>
    </row>
    <row r="579" spans="1:29" x14ac:dyDescent="0.25">
      <c r="A579" s="34" t="s">
        <v>881</v>
      </c>
      <c r="B579" s="34" t="s">
        <v>882</v>
      </c>
      <c r="C579" s="42">
        <f t="shared" si="192"/>
        <v>4.761648620461008</v>
      </c>
      <c r="D579" s="42">
        <f t="shared" si="193"/>
        <v>1.6259704720301951</v>
      </c>
      <c r="E579" s="42">
        <f t="shared" si="194"/>
        <v>3.81311705507468</v>
      </c>
      <c r="F579" s="42">
        <f t="shared" ref="F579:F582" si="203">F9</f>
        <v>4.1265193741317985</v>
      </c>
      <c r="G579" s="42">
        <f t="shared" si="195"/>
        <v>2.2035949443579801</v>
      </c>
      <c r="H579" s="42">
        <f t="shared" si="191"/>
        <v>5.1433302731385462</v>
      </c>
      <c r="I579" s="42">
        <f t="shared" si="191"/>
        <v>1.29059169199394</v>
      </c>
      <c r="J579" s="42">
        <f t="shared" si="196"/>
        <v>2.4315617560760199</v>
      </c>
      <c r="K579" s="42">
        <f t="shared" si="197"/>
        <v>5.1709864618376189</v>
      </c>
      <c r="L579" s="42">
        <f t="shared" si="198"/>
        <v>3.3045536738953656</v>
      </c>
      <c r="M579" s="42">
        <f t="shared" si="199"/>
        <v>4.3041805338289922</v>
      </c>
      <c r="N579" s="42">
        <f t="shared" si="191"/>
        <v>5.5124126225258587</v>
      </c>
      <c r="O579" s="42">
        <f t="shared" si="191"/>
        <v>4.2912097724073845</v>
      </c>
      <c r="P579" s="42">
        <f t="shared" si="191"/>
        <v>1.2687781879288107</v>
      </c>
      <c r="Q579" s="42">
        <f t="shared" si="191"/>
        <v>6.1497609436767968</v>
      </c>
      <c r="R579" s="42">
        <f t="shared" si="200"/>
        <v>5.2497609436767965</v>
      </c>
      <c r="S579" s="42">
        <f t="shared" si="191"/>
        <v>2.0499203145589329</v>
      </c>
      <c r="T579" s="42">
        <f t="shared" si="191"/>
        <v>6.1497609436767968</v>
      </c>
      <c r="U579" s="42">
        <f t="shared" si="191"/>
        <v>6.1497609436767968</v>
      </c>
      <c r="V579" s="42">
        <f t="shared" si="191"/>
        <v>5.1248007863973308</v>
      </c>
      <c r="W579" s="42">
        <f t="shared" si="191"/>
        <v>4.9618017317356395</v>
      </c>
      <c r="X579" s="42">
        <f t="shared" si="191"/>
        <v>1.1689628240046757</v>
      </c>
      <c r="Y579" s="42">
        <f t="shared" si="191"/>
        <v>4.1811052282473149</v>
      </c>
      <c r="Z579" s="42">
        <f t="shared" si="191"/>
        <v>2.7303546566429242</v>
      </c>
      <c r="AA579" s="42">
        <f t="shared" si="201"/>
        <v>2.0682814744427374</v>
      </c>
      <c r="AB579" s="42">
        <f t="shared" si="191"/>
        <v>2.486073572975728</v>
      </c>
      <c r="AC579" s="42">
        <f t="shared" si="202"/>
        <v>2.2812001965993334</v>
      </c>
    </row>
    <row r="580" spans="1:29" x14ac:dyDescent="0.25">
      <c r="A580" s="34" t="s">
        <v>883</v>
      </c>
      <c r="B580" s="34" t="s">
        <v>884</v>
      </c>
      <c r="C580" s="42">
        <f t="shared" si="192"/>
        <v>1.6653899754671195</v>
      </c>
      <c r="D580" s="42">
        <f t="shared" si="193"/>
        <v>4.488057607784544</v>
      </c>
      <c r="E580" s="42">
        <f t="shared" si="194"/>
        <v>3.7565694017682523</v>
      </c>
      <c r="F580" s="42">
        <f t="shared" si="203"/>
        <v>4.1092610175756645</v>
      </c>
      <c r="G580" s="42">
        <f t="shared" si="195"/>
        <v>1.5123879343178008</v>
      </c>
      <c r="H580" s="42">
        <f t="shared" si="191"/>
        <v>4.2500961389236123</v>
      </c>
      <c r="I580" s="42">
        <f t="shared" si="191"/>
        <v>1.6927641312680166</v>
      </c>
      <c r="J580" s="42">
        <f t="shared" si="196"/>
        <v>3.2371714911066842</v>
      </c>
      <c r="K580" s="42">
        <f t="shared" si="197"/>
        <v>2.3957102656072702</v>
      </c>
      <c r="L580" s="42">
        <f t="shared" si="198"/>
        <v>5.0132211596153331</v>
      </c>
      <c r="M580" s="42">
        <f t="shared" si="199"/>
        <v>3.7017852135699147</v>
      </c>
      <c r="N580" s="42">
        <f t="shared" si="191"/>
        <v>5.3290447188578387</v>
      </c>
      <c r="O580" s="42">
        <f t="shared" si="191"/>
        <v>4.9956305688816318</v>
      </c>
      <c r="P580" s="42">
        <f t="shared" si="191"/>
        <v>0.73181652477047288</v>
      </c>
      <c r="Q580" s="42">
        <f t="shared" si="191"/>
        <v>5.4548004829529919</v>
      </c>
      <c r="R580" s="42">
        <f t="shared" si="200"/>
        <v>4.5548004829529916</v>
      </c>
      <c r="S580" s="42">
        <f t="shared" si="191"/>
        <v>1.8182668276509977</v>
      </c>
      <c r="T580" s="42">
        <f t="shared" si="191"/>
        <v>5.4548004829529919</v>
      </c>
      <c r="U580" s="42">
        <f t="shared" si="191"/>
        <v>5.4548004829529919</v>
      </c>
      <c r="V580" s="42">
        <f t="shared" si="191"/>
        <v>2.5001168880201208</v>
      </c>
      <c r="W580" s="42">
        <f t="shared" si="191"/>
        <v>5.2146520340179565</v>
      </c>
      <c r="X580" s="42">
        <f t="shared" si="191"/>
        <v>1.8746180723095986</v>
      </c>
      <c r="Y580" s="42">
        <f t="shared" si="191"/>
        <v>4.6163952132148509</v>
      </c>
      <c r="Z580" s="42">
        <f t="shared" si="191"/>
        <v>4.1045499511177406</v>
      </c>
      <c r="AA580" s="42">
        <f t="shared" si="201"/>
        <v>3.0095697006723037</v>
      </c>
      <c r="AB580" s="42">
        <f t="shared" si="191"/>
        <v>5.2226813134656318</v>
      </c>
      <c r="AC580" s="42">
        <f t="shared" si="202"/>
        <v>3.8410419182046831</v>
      </c>
    </row>
    <row r="581" spans="1:29" x14ac:dyDescent="0.25">
      <c r="A581" s="34" t="s">
        <v>885</v>
      </c>
      <c r="B581" s="34" t="s">
        <v>886</v>
      </c>
      <c r="C581" s="42">
        <f t="shared" si="192"/>
        <v>4.7375622962319017</v>
      </c>
      <c r="D581" s="42">
        <f t="shared" si="193"/>
        <v>3.2266438869029095</v>
      </c>
      <c r="E581" s="42">
        <f t="shared" si="194"/>
        <v>4.0252800220528631</v>
      </c>
      <c r="F581" s="42">
        <f t="shared" si="203"/>
        <v>4.7281390238994447</v>
      </c>
      <c r="G581" s="42">
        <f t="shared" si="195"/>
        <v>1.6382323151870997</v>
      </c>
      <c r="H581" s="42">
        <f t="shared" si="191"/>
        <v>5.3696835586522091</v>
      </c>
      <c r="I581" s="42">
        <f t="shared" si="191"/>
        <v>4.9855817058664691</v>
      </c>
      <c r="J581" s="42">
        <f t="shared" si="196"/>
        <v>3.9732487286841476</v>
      </c>
      <c r="K581" s="42">
        <f t="shared" si="197"/>
        <v>4.418828178974084</v>
      </c>
      <c r="L581" s="42">
        <f t="shared" si="198"/>
        <v>4.0220300466824641</v>
      </c>
      <c r="M581" s="42">
        <f t="shared" si="199"/>
        <v>5.4851256260308157</v>
      </c>
      <c r="N581" s="42">
        <f t="shared" si="191"/>
        <v>3.4821963948456593</v>
      </c>
      <c r="O581" s="42">
        <f t="shared" si="191"/>
        <v>4.6632694138177788</v>
      </c>
      <c r="P581" s="42">
        <f t="shared" si="191"/>
        <v>0.99489489788062602</v>
      </c>
      <c r="Q581" s="42">
        <f t="shared" si="191"/>
        <v>6.7364257589321959</v>
      </c>
      <c r="R581" s="42">
        <f t="shared" si="200"/>
        <v>5.8364257589321955</v>
      </c>
      <c r="S581" s="42">
        <f t="shared" si="191"/>
        <v>0</v>
      </c>
      <c r="T581" s="42">
        <f t="shared" si="191"/>
        <v>6.7364257589321959</v>
      </c>
      <c r="U581" s="42">
        <f t="shared" si="191"/>
        <v>0</v>
      </c>
      <c r="V581" s="42">
        <f t="shared" si="191"/>
        <v>5.0523193191991478</v>
      </c>
      <c r="W581" s="42">
        <f t="shared" si="191"/>
        <v>3.468079029531129</v>
      </c>
      <c r="X581" s="42">
        <f t="shared" si="191"/>
        <v>1.6562699696548107</v>
      </c>
      <c r="Y581" s="42">
        <f t="shared" si="191"/>
        <v>4.2719019797206341</v>
      </c>
      <c r="Z581" s="42">
        <f t="shared" si="191"/>
        <v>4.6169294732600772</v>
      </c>
      <c r="AA581" s="42">
        <f t="shared" si="201"/>
        <v>2.181130954286552</v>
      </c>
      <c r="AB581" s="42">
        <f t="shared" si="191"/>
        <v>1.2899538687316983</v>
      </c>
      <c r="AC581" s="42">
        <f t="shared" si="202"/>
        <v>2.4034220331108749</v>
      </c>
    </row>
    <row r="582" spans="1:29" x14ac:dyDescent="0.25">
      <c r="A582" s="34" t="s">
        <v>887</v>
      </c>
      <c r="B582" s="34" t="s">
        <v>888</v>
      </c>
      <c r="C582" s="42">
        <f t="shared" si="192"/>
        <v>4.2553093009388769</v>
      </c>
      <c r="D582" s="42">
        <f t="shared" si="193"/>
        <v>2.3516746568870968</v>
      </c>
      <c r="E582" s="42">
        <f t="shared" si="194"/>
        <v>3.5454026626027075</v>
      </c>
      <c r="F582" s="42">
        <f t="shared" si="203"/>
        <v>3.5305413487556359</v>
      </c>
      <c r="G582" s="42">
        <f t="shared" si="195"/>
        <v>2.1658065075673885</v>
      </c>
      <c r="H582" s="42">
        <f t="shared" si="191"/>
        <v>3.1151195651784924</v>
      </c>
      <c r="I582" s="42">
        <f t="shared" si="191"/>
        <v>2.5641681935804232</v>
      </c>
      <c r="J582" s="42">
        <f t="shared" si="196"/>
        <v>2.9811134775085968</v>
      </c>
      <c r="K582" s="42">
        <f t="shared" si="197"/>
        <v>4.9641263237351705</v>
      </c>
      <c r="L582" s="42">
        <f t="shared" si="198"/>
        <v>4.4082961219530876</v>
      </c>
      <c r="M582" s="42">
        <f t="shared" si="199"/>
        <v>3.1430801264108945</v>
      </c>
      <c r="N582" s="42">
        <f t="shared" si="191"/>
        <v>2.6963976394383891</v>
      </c>
      <c r="O582" s="42">
        <f t="shared" si="191"/>
        <v>2.3857299059954871</v>
      </c>
      <c r="P582" s="42">
        <f t="shared" si="191"/>
        <v>3.3842854117228214</v>
      </c>
      <c r="Q582" s="42">
        <f t="shared" si="191"/>
        <v>6.2279277182533992</v>
      </c>
      <c r="R582" s="42">
        <f t="shared" si="200"/>
        <v>5.3279277182533988</v>
      </c>
      <c r="S582" s="42">
        <f t="shared" si="191"/>
        <v>0</v>
      </c>
      <c r="T582" s="42">
        <f t="shared" si="191"/>
        <v>6.2279277182533992</v>
      </c>
      <c r="U582" s="42">
        <f t="shared" si="191"/>
        <v>6.2279277182533992</v>
      </c>
      <c r="V582" s="42">
        <f t="shared" si="191"/>
        <v>2.5949698826055823</v>
      </c>
      <c r="W582" s="42">
        <f t="shared" si="191"/>
        <v>3.0580076352430208</v>
      </c>
      <c r="X582" s="42">
        <f t="shared" si="191"/>
        <v>2.1789168601051858</v>
      </c>
      <c r="Y582" s="42">
        <f t="shared" si="191"/>
        <v>4.5317000769539693</v>
      </c>
      <c r="Z582" s="42">
        <f t="shared" si="191"/>
        <v>5.2693202505448733</v>
      </c>
      <c r="AA582" s="42">
        <f t="shared" si="201"/>
        <v>4.5155893202203474</v>
      </c>
      <c r="AB582" s="42">
        <f t="shared" si="191"/>
        <v>3.9752730116511077</v>
      </c>
      <c r="AC582" s="42">
        <f t="shared" si="202"/>
        <v>4.3734608473872578</v>
      </c>
    </row>
    <row r="583" spans="1:29" x14ac:dyDescent="0.25">
      <c r="A583" s="34" t="s">
        <v>889</v>
      </c>
      <c r="B583" s="34" t="s">
        <v>890</v>
      </c>
      <c r="C583" s="42">
        <f t="shared" si="192"/>
        <v>1.9043035616215709</v>
      </c>
      <c r="D583" s="42">
        <f t="shared" si="193"/>
        <v>4.9842364263680707</v>
      </c>
      <c r="E583" s="42">
        <f t="shared" si="194"/>
        <v>4.6039121795643601</v>
      </c>
      <c r="F583" s="42">
        <f t="shared" ref="F583:F584" si="204">F13-0.9</f>
        <v>4.0151386134342992</v>
      </c>
      <c r="G583" s="42">
        <f t="shared" si="195"/>
        <v>1.5791065065011309</v>
      </c>
      <c r="H583" s="42">
        <f t="shared" si="191"/>
        <v>4.4626234000115703</v>
      </c>
      <c r="I583" s="42">
        <f t="shared" si="191"/>
        <v>3.5003577694648405</v>
      </c>
      <c r="J583" s="42">
        <f t="shared" si="196"/>
        <v>3.644167394173258</v>
      </c>
      <c r="K583" s="42">
        <f t="shared" si="197"/>
        <v>2.2878991186666497</v>
      </c>
      <c r="L583" s="42">
        <f t="shared" si="198"/>
        <v>4.6702318103660136</v>
      </c>
      <c r="M583" s="42">
        <f t="shared" si="199"/>
        <v>3.6774582986067386</v>
      </c>
      <c r="N583" s="42">
        <f t="shared" si="191"/>
        <v>4.4249326720579125</v>
      </c>
      <c r="O583" s="42">
        <f t="shared" si="191"/>
        <v>4.248232107492103</v>
      </c>
      <c r="P583" s="42">
        <f t="shared" si="191"/>
        <v>1.034175684408295</v>
      </c>
      <c r="Q583" s="42">
        <f t="shared" si="191"/>
        <v>6.3263022901390427</v>
      </c>
      <c r="R583" s="42">
        <f>R13</f>
        <v>0</v>
      </c>
      <c r="S583" s="42">
        <f t="shared" si="191"/>
        <v>4.2175348600926954</v>
      </c>
      <c r="T583" s="42">
        <f t="shared" si="191"/>
        <v>6.3263022901390427</v>
      </c>
      <c r="U583" s="42">
        <f t="shared" si="191"/>
        <v>6.3263022901390427</v>
      </c>
      <c r="V583" s="42">
        <f t="shared" si="191"/>
        <v>3.9539389313369013</v>
      </c>
      <c r="W583" s="42">
        <f t="shared" si="191"/>
        <v>4.8285658539740517</v>
      </c>
      <c r="X583" s="42">
        <f t="shared" si="191"/>
        <v>2.2002635375483584</v>
      </c>
      <c r="Y583" s="42">
        <f t="shared" si="191"/>
        <v>3.4237869247133239</v>
      </c>
      <c r="Z583" s="42">
        <f t="shared" si="191"/>
        <v>3.6720170123846665</v>
      </c>
      <c r="AA583" s="42">
        <f t="shared" si="201"/>
        <v>2.9507926983455053</v>
      </c>
      <c r="AB583" s="42">
        <f t="shared" si="191"/>
        <v>3.3650544096484274</v>
      </c>
      <c r="AC583" s="42">
        <f t="shared" si="202"/>
        <v>3.3723633588021409</v>
      </c>
    </row>
    <row r="584" spans="1:29" x14ac:dyDescent="0.25">
      <c r="A584" s="34" t="s">
        <v>891</v>
      </c>
      <c r="B584" s="34" t="s">
        <v>892</v>
      </c>
      <c r="C584" s="42">
        <f t="shared" si="192"/>
        <v>3.6987586206022334</v>
      </c>
      <c r="D584" s="42">
        <f t="shared" si="193"/>
        <v>2.4091665778896942</v>
      </c>
      <c r="E584" s="42">
        <f t="shared" si="194"/>
        <v>3.3436927218691261</v>
      </c>
      <c r="F584" s="42">
        <f t="shared" si="204"/>
        <v>2.819208342258352</v>
      </c>
      <c r="G584" s="42">
        <f t="shared" si="195"/>
        <v>3.4142041577885589</v>
      </c>
      <c r="H584" s="42">
        <f t="shared" si="191"/>
        <v>4.064425597352896</v>
      </c>
      <c r="I584" s="42">
        <f t="shared" si="191"/>
        <v>2.4749777165803808</v>
      </c>
      <c r="J584" s="42">
        <f t="shared" si="196"/>
        <v>1.8505510460473382</v>
      </c>
      <c r="K584" s="42">
        <f t="shared" si="197"/>
        <v>4.749244642850968</v>
      </c>
      <c r="L584" s="42">
        <f t="shared" si="198"/>
        <v>4.8375660275339527</v>
      </c>
      <c r="M584" s="42">
        <f t="shared" si="199"/>
        <v>4.3088745478770889</v>
      </c>
      <c r="N584" s="42">
        <f t="shared" si="191"/>
        <v>5.2491199350697482</v>
      </c>
      <c r="O584" s="42">
        <f t="shared" si="191"/>
        <v>4.4203023696045962</v>
      </c>
      <c r="P584" s="42">
        <f t="shared" si="191"/>
        <v>1.0324033316062469</v>
      </c>
      <c r="Q584" s="42">
        <f t="shared" si="191"/>
        <v>6.1874442914509533</v>
      </c>
      <c r="R584" s="42">
        <f>R14</f>
        <v>0</v>
      </c>
      <c r="S584" s="42">
        <f t="shared" si="191"/>
        <v>4.1249628609673028</v>
      </c>
      <c r="T584" s="42">
        <f t="shared" si="191"/>
        <v>6.1874442914509533</v>
      </c>
      <c r="U584" s="42">
        <f t="shared" si="191"/>
        <v>6.1874442914509533</v>
      </c>
      <c r="V584" s="42">
        <f t="shared" si="191"/>
        <v>3.0937221457254758</v>
      </c>
      <c r="W584" s="42">
        <f t="shared" si="191"/>
        <v>4.4974325532648889</v>
      </c>
      <c r="X584" s="42">
        <f t="shared" si="191"/>
        <v>1.4019760136965276</v>
      </c>
      <c r="Y584" s="42">
        <f t="shared" si="191"/>
        <v>4.0895231178105673</v>
      </c>
      <c r="Z584" s="42">
        <f t="shared" si="191"/>
        <v>4.6158234374704454</v>
      </c>
      <c r="AA584" s="42">
        <f t="shared" si="201"/>
        <v>3.5595581054836125</v>
      </c>
      <c r="AB584" s="42">
        <f t="shared" si="191"/>
        <v>3.1595460211664448</v>
      </c>
      <c r="AC584" s="42">
        <f t="shared" si="202"/>
        <v>4.2226272351307053</v>
      </c>
    </row>
    <row r="585" spans="1:29" x14ac:dyDescent="0.25">
      <c r="A585" s="34" t="s">
        <v>893</v>
      </c>
      <c r="B585" s="34" t="s">
        <v>894</v>
      </c>
      <c r="C585" s="42">
        <f t="shared" si="192"/>
        <v>0.18268649941252013</v>
      </c>
      <c r="D585" s="42">
        <f t="shared" si="193"/>
        <v>6.743248264293829</v>
      </c>
      <c r="E585" s="42">
        <f t="shared" si="194"/>
        <v>2.8118640810860742</v>
      </c>
      <c r="F585" s="42">
        <f t="shared" ref="F585:F586" si="205">F15</f>
        <v>2.6614636164288346</v>
      </c>
      <c r="G585" s="42">
        <f t="shared" si="195"/>
        <v>1.5359208044785448</v>
      </c>
      <c r="H585" s="42">
        <f t="shared" si="191"/>
        <v>5.784715594113834</v>
      </c>
      <c r="I585" s="42">
        <f t="shared" si="191"/>
        <v>4.0905776501868383</v>
      </c>
      <c r="J585" s="42">
        <f t="shared" si="196"/>
        <v>4.4495449722420544</v>
      </c>
      <c r="K585" s="42">
        <f t="shared" si="197"/>
        <v>4.2325501245059058</v>
      </c>
      <c r="L585" s="42">
        <f t="shared" si="198"/>
        <v>4.5355770705960792</v>
      </c>
      <c r="M585" s="42">
        <f t="shared" si="199"/>
        <v>3.0437639918247372</v>
      </c>
      <c r="N585" s="42">
        <f t="shared" si="191"/>
        <v>3.1520080434004027</v>
      </c>
      <c r="O585" s="42">
        <f t="shared" si="191"/>
        <v>5.6506362062622211</v>
      </c>
      <c r="P585" s="42">
        <f t="shared" si="191"/>
        <v>0.75655511504076056</v>
      </c>
      <c r="Q585" s="42">
        <f t="shared" si="191"/>
        <v>6.3307961041618936</v>
      </c>
      <c r="R585" s="42">
        <f t="shared" si="200"/>
        <v>5.4307961041618933</v>
      </c>
      <c r="S585" s="42">
        <f t="shared" si="191"/>
        <v>6.3307961041618936</v>
      </c>
      <c r="T585" s="42">
        <f t="shared" si="191"/>
        <v>6.3307961041618936</v>
      </c>
      <c r="U585" s="42">
        <f t="shared" si="191"/>
        <v>6.3307961041618936</v>
      </c>
      <c r="V585" s="42">
        <f t="shared" si="191"/>
        <v>4.7480970781214209</v>
      </c>
      <c r="W585" s="42">
        <f t="shared" si="191"/>
        <v>4.1864024552229608</v>
      </c>
      <c r="X585" s="42">
        <f t="shared" si="191"/>
        <v>2.4808698231874065</v>
      </c>
      <c r="Y585" s="42">
        <f t="shared" si="191"/>
        <v>1.3456475009658149</v>
      </c>
      <c r="Z585" s="42">
        <f t="shared" si="191"/>
        <v>1.4145772378256647</v>
      </c>
      <c r="AA585" s="42">
        <f t="shared" si="201"/>
        <v>0.56113949540606856</v>
      </c>
      <c r="AB585" s="42">
        <f t="shared" si="191"/>
        <v>2.5592579995548097</v>
      </c>
      <c r="AC585" s="42">
        <f t="shared" si="202"/>
        <v>2.3189158550337283</v>
      </c>
    </row>
    <row r="586" spans="1:29" x14ac:dyDescent="0.25">
      <c r="A586" s="34" t="s">
        <v>895</v>
      </c>
      <c r="B586" s="34" t="s">
        <v>896</v>
      </c>
      <c r="C586" s="42">
        <f t="shared" si="192"/>
        <v>2.5788957684290752</v>
      </c>
      <c r="D586" s="42">
        <f t="shared" si="193"/>
        <v>4.7592430240374508</v>
      </c>
      <c r="E586" s="42">
        <f t="shared" si="194"/>
        <v>2.7559672490248208</v>
      </c>
      <c r="F586" s="42">
        <f t="shared" si="205"/>
        <v>3.0121731476699605</v>
      </c>
      <c r="G586" s="42">
        <f t="shared" si="195"/>
        <v>2.0793389174285237</v>
      </c>
      <c r="H586" s="42">
        <f t="shared" si="191"/>
        <v>4.9682007914391599</v>
      </c>
      <c r="I586" s="42">
        <f t="shared" si="191"/>
        <v>4.23407902065646</v>
      </c>
      <c r="J586" s="42">
        <f t="shared" si="196"/>
        <v>2.1979735526687394</v>
      </c>
      <c r="K586" s="42">
        <f t="shared" si="197"/>
        <v>3.6792538177929384</v>
      </c>
      <c r="L586" s="42">
        <f t="shared" si="198"/>
        <v>5.5262640160047436</v>
      </c>
      <c r="M586" s="42">
        <f t="shared" si="199"/>
        <v>5.9424384000488555</v>
      </c>
      <c r="N586" s="42">
        <f t="shared" si="191"/>
        <v>6.2238682311881579</v>
      </c>
      <c r="O586" s="42">
        <f t="shared" si="191"/>
        <v>6.5496031218390502</v>
      </c>
      <c r="P586" s="42">
        <f t="shared" si="191"/>
        <v>0.9215347925923153</v>
      </c>
      <c r="Q586" s="42">
        <f t="shared" si="191"/>
        <v>0</v>
      </c>
      <c r="R586" s="42">
        <f t="shared" si="200"/>
        <v>6.270187377450684</v>
      </c>
      <c r="S586" s="42">
        <f t="shared" si="191"/>
        <v>7.1701873774506844</v>
      </c>
      <c r="T586" s="42">
        <f t="shared" si="191"/>
        <v>7.1701873774506844</v>
      </c>
      <c r="U586" s="42">
        <f t="shared" si="191"/>
        <v>0</v>
      </c>
      <c r="V586" s="42">
        <f t="shared" si="191"/>
        <v>3.8838514961191204</v>
      </c>
      <c r="W586" s="42">
        <f t="shared" si="191"/>
        <v>2.5543389893613622</v>
      </c>
      <c r="X586" s="42">
        <f t="shared" si="191"/>
        <v>4.0937226831312747</v>
      </c>
      <c r="Y586" s="42">
        <f t="shared" si="191"/>
        <v>2.2196439885816757</v>
      </c>
      <c r="Z586" s="42">
        <f t="shared" si="191"/>
        <v>3.0002336188912482</v>
      </c>
      <c r="AA586" s="42">
        <f t="shared" si="201"/>
        <v>1.7834985894538669</v>
      </c>
      <c r="AB586" s="42">
        <f t="shared" si="191"/>
        <v>2.2883576736544748</v>
      </c>
      <c r="AC586" s="42">
        <f t="shared" si="202"/>
        <v>4.1369569776346751</v>
      </c>
    </row>
    <row r="587" spans="1:29" x14ac:dyDescent="0.25">
      <c r="A587" s="34" t="s">
        <v>897</v>
      </c>
      <c r="B587" s="34" t="s">
        <v>898</v>
      </c>
      <c r="C587" s="42">
        <f t="shared" si="192"/>
        <v>3.5040140719849884</v>
      </c>
      <c r="D587" s="42">
        <f t="shared" si="193"/>
        <v>3.6865812443563653</v>
      </c>
      <c r="E587" s="42">
        <f t="shared" si="194"/>
        <v>4.5938049781966797</v>
      </c>
      <c r="F587" s="42">
        <f t="shared" ref="F587:F588" si="206">F17-0.9</f>
        <v>3.8425387069614971</v>
      </c>
      <c r="G587" s="42">
        <f t="shared" si="195"/>
        <v>2.4961607899994624</v>
      </c>
      <c r="H587" s="42">
        <f t="shared" si="191"/>
        <v>4.1450099044658142</v>
      </c>
      <c r="I587" s="42">
        <f t="shared" si="191"/>
        <v>1.4947945661976669</v>
      </c>
      <c r="J587" s="42">
        <f t="shared" si="196"/>
        <v>3.1479241887067086</v>
      </c>
      <c r="K587" s="42">
        <f t="shared" si="197"/>
        <v>5.7420491094482067</v>
      </c>
      <c r="L587" s="42">
        <f t="shared" si="198"/>
        <v>3.933244861021687</v>
      </c>
      <c r="M587" s="42">
        <f t="shared" si="199"/>
        <v>3.9505773162390891</v>
      </c>
      <c r="N587" s="42">
        <f t="shared" si="191"/>
        <v>3.4975634475814368</v>
      </c>
      <c r="O587" s="42">
        <f t="shared" si="191"/>
        <v>5.8001035301905342</v>
      </c>
      <c r="P587" s="42">
        <f t="shared" si="191"/>
        <v>0.82485084885269588</v>
      </c>
      <c r="Q587" s="42">
        <f t="shared" si="191"/>
        <v>0</v>
      </c>
      <c r="R587" s="42">
        <f>R17</f>
        <v>0</v>
      </c>
      <c r="S587" s="42">
        <f t="shared" si="191"/>
        <v>6.7744694715956708</v>
      </c>
      <c r="T587" s="42">
        <f t="shared" si="191"/>
        <v>6.7744694715956708</v>
      </c>
      <c r="U587" s="42">
        <f t="shared" si="191"/>
        <v>6.7744694715956708</v>
      </c>
      <c r="V587" s="42">
        <f t="shared" si="191"/>
        <v>4.2340434197472945</v>
      </c>
      <c r="W587" s="42">
        <f t="shared" si="191"/>
        <v>4.6715231980679954</v>
      </c>
      <c r="X587" s="42">
        <f t="shared" si="191"/>
        <v>1.9035699341673764</v>
      </c>
      <c r="Y587" s="42">
        <f t="shared" si="191"/>
        <v>4.1640393464293242</v>
      </c>
      <c r="Z587" s="42">
        <f t="shared" si="191"/>
        <v>5.2717092266434866</v>
      </c>
      <c r="AA587" s="42">
        <f t="shared" si="201"/>
        <v>3.0639923837817999</v>
      </c>
      <c r="AB587" s="42">
        <f t="shared" si="191"/>
        <v>2.4503400216409883</v>
      </c>
      <c r="AC587" s="42">
        <f t="shared" si="202"/>
        <v>3.2581564905318894</v>
      </c>
    </row>
    <row r="588" spans="1:29" x14ac:dyDescent="0.25">
      <c r="A588" s="34" t="s">
        <v>899</v>
      </c>
      <c r="B588" s="34" t="s">
        <v>900</v>
      </c>
      <c r="C588" s="42">
        <f t="shared" si="192"/>
        <v>3.5934989379527433</v>
      </c>
      <c r="D588" s="42">
        <f t="shared" si="193"/>
        <v>2.7173266770564517</v>
      </c>
      <c r="E588" s="42">
        <f t="shared" si="194"/>
        <v>3.7949325858240908</v>
      </c>
      <c r="F588" s="42">
        <f t="shared" si="206"/>
        <v>3.8130058490450369</v>
      </c>
      <c r="G588" s="42">
        <f t="shared" si="195"/>
        <v>6.2802848320697189</v>
      </c>
      <c r="H588" s="42">
        <f t="shared" si="191"/>
        <v>2.9752321186325368</v>
      </c>
      <c r="I588" s="42">
        <f t="shared" si="191"/>
        <v>3.9251711718816367</v>
      </c>
      <c r="J588" s="42">
        <f t="shared" si="196"/>
        <v>2.8797426820197014</v>
      </c>
      <c r="K588" s="42">
        <f t="shared" si="197"/>
        <v>4.9245959331183622</v>
      </c>
      <c r="L588" s="42">
        <f t="shared" si="198"/>
        <v>3.9546587383633867</v>
      </c>
      <c r="M588" s="42">
        <f t="shared" si="199"/>
        <v>2.6970951461896835</v>
      </c>
      <c r="N588" s="42">
        <f t="shared" si="191"/>
        <v>4.5462277289079109</v>
      </c>
      <c r="O588" s="42">
        <f t="shared" si="191"/>
        <v>3.4028584291045481</v>
      </c>
      <c r="P588" s="42">
        <f t="shared" si="191"/>
        <v>0.65476749497072939</v>
      </c>
      <c r="Q588" s="42">
        <f t="shared" si="191"/>
        <v>5.7502848320697186</v>
      </c>
      <c r="R588" s="42">
        <f>R18</f>
        <v>0</v>
      </c>
      <c r="S588" s="42">
        <f t="shared" si="191"/>
        <v>1.9167616106899068</v>
      </c>
      <c r="T588" s="42">
        <f t="shared" si="191"/>
        <v>5.7502848320697186</v>
      </c>
      <c r="U588" s="42">
        <f t="shared" si="191"/>
        <v>5.7502848320697186</v>
      </c>
      <c r="V588" s="42">
        <f t="shared" si="191"/>
        <v>3.1147376173710977</v>
      </c>
      <c r="W588" s="42">
        <f t="shared" si="191"/>
        <v>3.8800214814774123</v>
      </c>
      <c r="X588" s="42">
        <f t="shared" si="191"/>
        <v>4.3919186492874083</v>
      </c>
      <c r="Y588" s="42">
        <f t="shared" si="191"/>
        <v>4.4860157409977006</v>
      </c>
      <c r="Z588" s="42">
        <f t="shared" si="191"/>
        <v>3.8704019007124071</v>
      </c>
      <c r="AA588" s="42">
        <f t="shared" si="201"/>
        <v>3.3843531884219904</v>
      </c>
      <c r="AB588" s="42">
        <f t="shared" si="191"/>
        <v>3.670394573661524</v>
      </c>
      <c r="AC588" s="42">
        <f t="shared" si="202"/>
        <v>3.8751424160348606</v>
      </c>
    </row>
    <row r="589" spans="1:29" x14ac:dyDescent="0.25">
      <c r="A589" s="34" t="s">
        <v>901</v>
      </c>
      <c r="B589" s="34" t="s">
        <v>902</v>
      </c>
      <c r="C589" s="42">
        <f t="shared" si="192"/>
        <v>2.8418972095818065</v>
      </c>
      <c r="D589" s="42">
        <f t="shared" si="193"/>
        <v>3.8708665781541156</v>
      </c>
      <c r="E589" s="42">
        <f t="shared" si="194"/>
        <v>4.3708487661965574</v>
      </c>
      <c r="F589" s="42">
        <f t="shared" ref="F589:F590" si="207">F19</f>
        <v>4.6593169459950721</v>
      </c>
      <c r="G589" s="42">
        <f t="shared" si="195"/>
        <v>1.7728234635119913</v>
      </c>
      <c r="H589" s="42">
        <f t="shared" si="191"/>
        <v>2.7402217511213114</v>
      </c>
      <c r="I589" s="42">
        <f t="shared" si="191"/>
        <v>1.7959665088441299</v>
      </c>
      <c r="J589" s="42">
        <f t="shared" si="196"/>
        <v>2.7077772140598508</v>
      </c>
      <c r="K589" s="42">
        <f t="shared" si="197"/>
        <v>3.343219839757487</v>
      </c>
      <c r="L589" s="42">
        <f t="shared" si="198"/>
        <v>3.4915042361533901</v>
      </c>
      <c r="M589" s="42">
        <f t="shared" si="199"/>
        <v>1.718854671731145</v>
      </c>
      <c r="N589" s="42">
        <f t="shared" si="191"/>
        <v>4.707739983451444</v>
      </c>
      <c r="O589" s="42">
        <f t="shared" si="191"/>
        <v>2.8240861899582921</v>
      </c>
      <c r="P589" s="42">
        <f t="shared" si="191"/>
        <v>1.5463413957360499</v>
      </c>
      <c r="Q589" s="42">
        <f t="shared" si="191"/>
        <v>5.7873621013412464</v>
      </c>
      <c r="R589" s="42">
        <f t="shared" si="200"/>
        <v>4.887362101341246</v>
      </c>
      <c r="S589" s="42">
        <f t="shared" si="191"/>
        <v>3.8582414008941646</v>
      </c>
      <c r="T589" s="42">
        <f t="shared" si="191"/>
        <v>5.7873621013412464</v>
      </c>
      <c r="U589" s="42">
        <f t="shared" si="191"/>
        <v>5.7873621013412464</v>
      </c>
      <c r="V589" s="42">
        <f t="shared" si="191"/>
        <v>2.4114008755588516</v>
      </c>
      <c r="W589" s="42">
        <f t="shared" si="191"/>
        <v>5.163387750792328</v>
      </c>
      <c r="X589" s="42">
        <f t="shared" si="191"/>
        <v>1.2634943430614156</v>
      </c>
      <c r="Y589" s="42">
        <f t="shared" si="191"/>
        <v>5.5931710850873397</v>
      </c>
      <c r="Z589" s="42">
        <f t="shared" si="191"/>
        <v>4.7964459387995522</v>
      </c>
      <c r="AA589" s="42">
        <f t="shared" si="201"/>
        <v>3.9617832171006913</v>
      </c>
      <c r="AB589" s="42">
        <f t="shared" si="191"/>
        <v>3.6940609157497333</v>
      </c>
      <c r="AC589" s="42">
        <f t="shared" si="202"/>
        <v>4.6171013133382797</v>
      </c>
    </row>
    <row r="590" spans="1:29" x14ac:dyDescent="0.25">
      <c r="A590" s="34" t="s">
        <v>903</v>
      </c>
      <c r="B590" s="34" t="s">
        <v>904</v>
      </c>
      <c r="C590" s="42">
        <f t="shared" si="192"/>
        <v>5.0287148044744612</v>
      </c>
      <c r="D590" s="42">
        <f t="shared" si="193"/>
        <v>1.6162212235702424</v>
      </c>
      <c r="E590" s="42">
        <f t="shared" si="194"/>
        <v>2.9608226683239347</v>
      </c>
      <c r="F590" s="42">
        <f t="shared" si="207"/>
        <v>3.0973347321542022</v>
      </c>
      <c r="G590" s="42">
        <f t="shared" si="195"/>
        <v>1.2621356828336665</v>
      </c>
      <c r="H590" s="42">
        <f t="shared" ref="H590:I605" si="208">H20</f>
        <v>3.5752806091672586</v>
      </c>
      <c r="I590" s="42">
        <f t="shared" si="208"/>
        <v>4.0757014036156001</v>
      </c>
      <c r="J590" s="42">
        <f t="shared" si="196"/>
        <v>3.3547744100793961</v>
      </c>
      <c r="K590" s="42">
        <f t="shared" si="197"/>
        <v>4.1770323934037279</v>
      </c>
      <c r="L590" s="42">
        <f t="shared" si="198"/>
        <v>4.2335785498234157</v>
      </c>
      <c r="M590" s="42">
        <f t="shared" si="199"/>
        <v>5.3587148044744612</v>
      </c>
      <c r="N590" s="42">
        <f t="shared" ref="N590:Q605" si="209">N20</f>
        <v>5.2024773709389773</v>
      </c>
      <c r="O590" s="42">
        <f t="shared" si="209"/>
        <v>4.9008162801474207</v>
      </c>
      <c r="P590" s="42">
        <f t="shared" si="209"/>
        <v>0</v>
      </c>
      <c r="Q590" s="42">
        <f t="shared" si="209"/>
        <v>5.5587148044744614</v>
      </c>
      <c r="R590" s="42">
        <f t="shared" si="200"/>
        <v>4.6587148044744611</v>
      </c>
      <c r="S590" s="42">
        <f t="shared" ref="S590:Z605" si="210">S20</f>
        <v>3.7058098696496411</v>
      </c>
      <c r="T590" s="42">
        <f t="shared" si="210"/>
        <v>5.5587148044744614</v>
      </c>
      <c r="U590" s="42">
        <f t="shared" si="210"/>
        <v>5.5587148044744614</v>
      </c>
      <c r="V590" s="42">
        <f t="shared" si="210"/>
        <v>3.9374229865027437</v>
      </c>
      <c r="W590" s="42">
        <f t="shared" si="210"/>
        <v>3.5634708113140436</v>
      </c>
      <c r="X590" s="42">
        <f t="shared" si="210"/>
        <v>1.0489585788057849</v>
      </c>
      <c r="Y590" s="42">
        <f t="shared" si="210"/>
        <v>4.6396579121638419</v>
      </c>
      <c r="Z590" s="42">
        <f t="shared" si="210"/>
        <v>4.842418005902732</v>
      </c>
      <c r="AA590" s="42">
        <f t="shared" si="201"/>
        <v>2.7422837284250403</v>
      </c>
      <c r="AB590" s="42">
        <f t="shared" ref="AB590:AB605" si="211">AB20</f>
        <v>2.7202221383598428</v>
      </c>
      <c r="AC590" s="42">
        <f t="shared" si="202"/>
        <v>2.6212918179717182</v>
      </c>
    </row>
    <row r="591" spans="1:29" x14ac:dyDescent="0.25">
      <c r="A591" s="34" t="s">
        <v>905</v>
      </c>
      <c r="B591" s="34" t="s">
        <v>906</v>
      </c>
      <c r="C591" s="42">
        <f t="shared" si="192"/>
        <v>5.1887818193572919</v>
      </c>
      <c r="D591" s="42">
        <f t="shared" si="193"/>
        <v>3.319475252160613</v>
      </c>
      <c r="E591" s="42">
        <f t="shared" si="194"/>
        <v>4.2181781775568252</v>
      </c>
      <c r="F591" s="42">
        <f t="shared" ref="F591:F592" si="212">F21-0.9</f>
        <v>3.760737744140132</v>
      </c>
      <c r="G591" s="42">
        <f t="shared" si="195"/>
        <v>1.162971276669674</v>
      </c>
      <c r="H591" s="42">
        <f t="shared" si="208"/>
        <v>6.4178574483672444</v>
      </c>
      <c r="I591" s="42">
        <f t="shared" si="208"/>
        <v>1.5221554135167501</v>
      </c>
      <c r="J591" s="42">
        <f t="shared" si="196"/>
        <v>1.924439538314725</v>
      </c>
      <c r="K591" s="42">
        <f t="shared" si="197"/>
        <v>4.989706544192261</v>
      </c>
      <c r="L591" s="42">
        <f t="shared" si="198"/>
        <v>3.329728513024695</v>
      </c>
      <c r="M591" s="42">
        <f t="shared" si="199"/>
        <v>5.4836108692668413</v>
      </c>
      <c r="N591" s="42">
        <f t="shared" si="209"/>
        <v>6.2137116629224005</v>
      </c>
      <c r="O591" s="42">
        <f t="shared" si="209"/>
        <v>2.6047818616097311</v>
      </c>
      <c r="P591" s="42">
        <f t="shared" si="209"/>
        <v>1.6303717959403803</v>
      </c>
      <c r="Q591" s="42">
        <f t="shared" si="209"/>
        <v>0</v>
      </c>
      <c r="R591" s="42">
        <f>R21</f>
        <v>0</v>
      </c>
      <c r="S591" s="42">
        <f t="shared" si="210"/>
        <v>6.6033780045621748</v>
      </c>
      <c r="T591" s="42">
        <f t="shared" si="210"/>
        <v>6.6033780045621748</v>
      </c>
      <c r="U591" s="42">
        <f t="shared" si="210"/>
        <v>6.6033780045621748</v>
      </c>
      <c r="V591" s="42">
        <f t="shared" si="210"/>
        <v>3.5768297524711778</v>
      </c>
      <c r="W591" s="42">
        <f t="shared" si="210"/>
        <v>4.9124860626931559</v>
      </c>
      <c r="X591" s="42">
        <f t="shared" si="210"/>
        <v>2.0737881336641539</v>
      </c>
      <c r="Y591" s="42">
        <f t="shared" si="210"/>
        <v>5.1354643174432937</v>
      </c>
      <c r="Z591" s="42">
        <f t="shared" si="210"/>
        <v>3.8680741326643102</v>
      </c>
      <c r="AA591" s="42">
        <f t="shared" si="201"/>
        <v>2.7197793237036856</v>
      </c>
      <c r="AB591" s="42">
        <f t="shared" si="211"/>
        <v>2.2479584696381876</v>
      </c>
      <c r="AC591" s="42">
        <f t="shared" si="202"/>
        <v>3.8889778769959524</v>
      </c>
    </row>
    <row r="592" spans="1:29" x14ac:dyDescent="0.25">
      <c r="A592" s="34" t="s">
        <v>907</v>
      </c>
      <c r="B592" s="34" t="s">
        <v>908</v>
      </c>
      <c r="C592" s="42">
        <f t="shared" si="192"/>
        <v>3.4134476156215108</v>
      </c>
      <c r="D592" s="42">
        <f t="shared" si="193"/>
        <v>3.2904662965667884</v>
      </c>
      <c r="E592" s="42">
        <f t="shared" si="194"/>
        <v>4.5523818118050512</v>
      </c>
      <c r="F592" s="42">
        <f t="shared" si="212"/>
        <v>3.5523290953127016</v>
      </c>
      <c r="G592" s="42">
        <f t="shared" si="195"/>
        <v>1.9375118075226296</v>
      </c>
      <c r="H592" s="42">
        <f t="shared" si="208"/>
        <v>4.7559810409873595</v>
      </c>
      <c r="I592" s="42">
        <f t="shared" si="208"/>
        <v>1.8452073630473693</v>
      </c>
      <c r="J592" s="42">
        <f t="shared" si="196"/>
        <v>3.9404441764919884</v>
      </c>
      <c r="K592" s="42">
        <f t="shared" si="197"/>
        <v>3.3508826817859378</v>
      </c>
      <c r="L592" s="42">
        <f t="shared" si="198"/>
        <v>4.3674112895502928</v>
      </c>
      <c r="M592" s="42">
        <f t="shared" si="199"/>
        <v>4.054539371504271</v>
      </c>
      <c r="N592" s="42">
        <f t="shared" si="209"/>
        <v>5.0858234537850855</v>
      </c>
      <c r="O592" s="42">
        <f t="shared" si="209"/>
        <v>3.4255570272514411</v>
      </c>
      <c r="P592" s="42">
        <f t="shared" si="209"/>
        <v>0.36869451002955633</v>
      </c>
      <c r="Q592" s="42">
        <f t="shared" si="209"/>
        <v>5.9460369162947302</v>
      </c>
      <c r="R592" s="42">
        <f>R22</f>
        <v>0</v>
      </c>
      <c r="S592" s="42">
        <f t="shared" si="210"/>
        <v>5.9460369162947302</v>
      </c>
      <c r="T592" s="42">
        <f t="shared" si="210"/>
        <v>5.9460369162947302</v>
      </c>
      <c r="U592" s="42">
        <f t="shared" si="210"/>
        <v>5.9460369162947302</v>
      </c>
      <c r="V592" s="42">
        <f t="shared" si="210"/>
        <v>1.7342607672526309</v>
      </c>
      <c r="W592" s="42">
        <f t="shared" si="210"/>
        <v>5.3476935788059548</v>
      </c>
      <c r="X592" s="42">
        <f t="shared" si="210"/>
        <v>0.97462588572874909</v>
      </c>
      <c r="Y592" s="42">
        <f t="shared" si="210"/>
        <v>4.6242484365934402</v>
      </c>
      <c r="Z592" s="42">
        <f t="shared" si="210"/>
        <v>3.6156903544356478</v>
      </c>
      <c r="AA592" s="42">
        <f t="shared" si="201"/>
        <v>2.8502967947440245</v>
      </c>
      <c r="AB592" s="42">
        <f t="shared" si="211"/>
        <v>3.6688312887776013</v>
      </c>
      <c r="AC592" s="42">
        <f t="shared" si="202"/>
        <v>5.4595276872210476</v>
      </c>
    </row>
    <row r="593" spans="1:29" x14ac:dyDescent="0.25">
      <c r="A593" s="34" t="s">
        <v>909</v>
      </c>
      <c r="B593" s="34" t="s">
        <v>910</v>
      </c>
      <c r="C593" s="42">
        <f t="shared" si="192"/>
        <v>4.0930367236924257</v>
      </c>
      <c r="D593" s="42">
        <f t="shared" si="193"/>
        <v>3.0184488208342679</v>
      </c>
      <c r="E593" s="42">
        <f t="shared" si="194"/>
        <v>3.4742802810498832</v>
      </c>
      <c r="F593" s="42">
        <f t="shared" ref="F593:F594" si="213">F23</f>
        <v>4.0688010867936368</v>
      </c>
      <c r="G593" s="42">
        <f t="shared" si="195"/>
        <v>2.4934293101510048</v>
      </c>
      <c r="H593" s="42">
        <f t="shared" si="208"/>
        <v>3.5213704276791198</v>
      </c>
      <c r="I593" s="42">
        <f t="shared" si="208"/>
        <v>2.8079420562604156</v>
      </c>
      <c r="J593" s="42">
        <f t="shared" si="196"/>
        <v>3.2056088261258591</v>
      </c>
      <c r="K593" s="42">
        <f t="shared" si="197"/>
        <v>4.0107632687673478</v>
      </c>
      <c r="L593" s="42">
        <f t="shared" si="198"/>
        <v>3.6314373156624731</v>
      </c>
      <c r="M593" s="42">
        <f t="shared" si="199"/>
        <v>3.9226950495272392</v>
      </c>
      <c r="N593" s="42">
        <f t="shared" si="209"/>
        <v>5.5115838809658699</v>
      </c>
      <c r="O593" s="42">
        <f t="shared" si="209"/>
        <v>4.5554962442850497</v>
      </c>
      <c r="P593" s="42">
        <f t="shared" si="209"/>
        <v>0.50256551437689634</v>
      </c>
      <c r="Q593" s="42">
        <f t="shared" si="209"/>
        <v>0</v>
      </c>
      <c r="R593" s="42">
        <f t="shared" si="200"/>
        <v>5.4682230178901818</v>
      </c>
      <c r="S593" s="42">
        <f t="shared" si="210"/>
        <v>6.3682230178901822</v>
      </c>
      <c r="T593" s="42">
        <f t="shared" si="210"/>
        <v>6.3682230178901822</v>
      </c>
      <c r="U593" s="42">
        <f t="shared" si="210"/>
        <v>6.3682230178901822</v>
      </c>
      <c r="V593" s="42">
        <f t="shared" si="210"/>
        <v>3.4494541346905154</v>
      </c>
      <c r="W593" s="42">
        <f t="shared" si="210"/>
        <v>4.182543599351054</v>
      </c>
      <c r="X593" s="42">
        <f t="shared" si="210"/>
        <v>2.065725235142061</v>
      </c>
      <c r="Y593" s="42">
        <f t="shared" si="210"/>
        <v>3.3180932000940464</v>
      </c>
      <c r="Z593" s="42">
        <f t="shared" si="210"/>
        <v>4.5859442718969889</v>
      </c>
      <c r="AA593" s="42">
        <f t="shared" si="201"/>
        <v>3.1922023032027522</v>
      </c>
      <c r="AB593" s="42">
        <f t="shared" si="211"/>
        <v>1.8969174946906933</v>
      </c>
      <c r="AC593" s="42">
        <f t="shared" si="202"/>
        <v>3.9187688831996672</v>
      </c>
    </row>
    <row r="594" spans="1:29" x14ac:dyDescent="0.25">
      <c r="A594" s="34" t="s">
        <v>911</v>
      </c>
      <c r="B594" s="34" t="s">
        <v>912</v>
      </c>
      <c r="C594" s="42">
        <f t="shared" si="192"/>
        <v>3.6510882545739731</v>
      </c>
      <c r="D594" s="42">
        <f t="shared" si="193"/>
        <v>3.5238765404974233</v>
      </c>
      <c r="E594" s="42">
        <f t="shared" si="194"/>
        <v>3.1323303393807347</v>
      </c>
      <c r="F594" s="42">
        <f t="shared" si="213"/>
        <v>3.1606126410808604</v>
      </c>
      <c r="G594" s="42">
        <f t="shared" si="195"/>
        <v>1.8360955311955791</v>
      </c>
      <c r="H594" s="42">
        <f t="shared" si="208"/>
        <v>3.0869596720144252</v>
      </c>
      <c r="I594" s="42">
        <f t="shared" si="208"/>
        <v>1.5487093764913755</v>
      </c>
      <c r="J594" s="42">
        <f t="shared" si="196"/>
        <v>3.097658749842549</v>
      </c>
      <c r="K594" s="42">
        <f t="shared" si="197"/>
        <v>3.3078330863691066</v>
      </c>
      <c r="L594" s="42">
        <f t="shared" si="198"/>
        <v>4.8622323801616005</v>
      </c>
      <c r="M594" s="42">
        <f t="shared" si="199"/>
        <v>5.670087417732673</v>
      </c>
      <c r="N594" s="42">
        <f t="shared" si="209"/>
        <v>6.0282261880580519</v>
      </c>
      <c r="O594" s="42">
        <f t="shared" si="209"/>
        <v>5.2420131173782831</v>
      </c>
      <c r="P594" s="42">
        <f t="shared" si="209"/>
        <v>7.7039359475221822E-2</v>
      </c>
      <c r="Q594" s="42">
        <f t="shared" si="209"/>
        <v>6.2121738049560751</v>
      </c>
      <c r="R594" s="42">
        <f t="shared" si="200"/>
        <v>5.3121738049560747</v>
      </c>
      <c r="S594" s="42">
        <f t="shared" si="210"/>
        <v>2.0707246016520258</v>
      </c>
      <c r="T594" s="42">
        <f t="shared" si="210"/>
        <v>6.2121738049560751</v>
      </c>
      <c r="U594" s="42">
        <f t="shared" si="210"/>
        <v>6.2121738049560751</v>
      </c>
      <c r="V594" s="42">
        <f t="shared" si="210"/>
        <v>5.1768115041300629</v>
      </c>
      <c r="W594" s="42">
        <f t="shared" si="210"/>
        <v>4.7163403999891154</v>
      </c>
      <c r="X594" s="42">
        <f t="shared" si="210"/>
        <v>2.0364977487321538</v>
      </c>
      <c r="Y594" s="42">
        <f t="shared" si="210"/>
        <v>4.0722476099326466</v>
      </c>
      <c r="Z594" s="42">
        <f t="shared" si="210"/>
        <v>3.9422444922316244</v>
      </c>
      <c r="AA594" s="42">
        <f t="shared" si="201"/>
        <v>1.9258787180177515</v>
      </c>
      <c r="AB594" s="42">
        <f t="shared" si="211"/>
        <v>1.8504347504124485</v>
      </c>
      <c r="AC594" s="42">
        <f t="shared" si="202"/>
        <v>2.0353623008260127</v>
      </c>
    </row>
    <row r="595" spans="1:29" x14ac:dyDescent="0.25">
      <c r="A595" s="34" t="s">
        <v>913</v>
      </c>
      <c r="B595" s="34" t="s">
        <v>914</v>
      </c>
      <c r="C595" s="42">
        <f t="shared" si="192"/>
        <v>3.8484719139524248</v>
      </c>
      <c r="D595" s="42">
        <f t="shared" si="193"/>
        <v>3.392189899805687</v>
      </c>
      <c r="E595" s="42">
        <f t="shared" si="194"/>
        <v>4.5833773683012433</v>
      </c>
      <c r="F595" s="42">
        <f>F25-0.9</f>
        <v>3.9186141880899146</v>
      </c>
      <c r="G595" s="42">
        <f t="shared" si="195"/>
        <v>1.7881250158724322</v>
      </c>
      <c r="H595" s="42">
        <f t="shared" si="208"/>
        <v>5.5474262771871121</v>
      </c>
      <c r="I595" s="42">
        <f t="shared" si="208"/>
        <v>4.1587678235853458</v>
      </c>
      <c r="J595" s="42">
        <f t="shared" si="196"/>
        <v>4.2829002521435209</v>
      </c>
      <c r="K595" s="42">
        <f t="shared" si="197"/>
        <v>4.9239087286625676</v>
      </c>
      <c r="L595" s="42">
        <f t="shared" si="198"/>
        <v>3.9897626597703315</v>
      </c>
      <c r="M595" s="42">
        <f t="shared" si="199"/>
        <v>4.0074991518584984</v>
      </c>
      <c r="N595" s="42">
        <f t="shared" si="209"/>
        <v>5.5798448161260339</v>
      </c>
      <c r="O595" s="42">
        <f t="shared" si="209"/>
        <v>3.0599890320485432</v>
      </c>
      <c r="P595" s="42">
        <f t="shared" si="209"/>
        <v>1.4056391288276346</v>
      </c>
      <c r="Q595" s="42">
        <f t="shared" si="209"/>
        <v>0</v>
      </c>
      <c r="R595" s="42">
        <f>R25</f>
        <v>0</v>
      </c>
      <c r="S595" s="42">
        <f t="shared" si="210"/>
        <v>2.2835199766851808</v>
      </c>
      <c r="T595" s="42">
        <f t="shared" si="210"/>
        <v>6.8505599300555406</v>
      </c>
      <c r="U595" s="42">
        <f t="shared" si="210"/>
        <v>6.8505599300555406</v>
      </c>
      <c r="V595" s="42">
        <f t="shared" si="210"/>
        <v>3.1398399679421218</v>
      </c>
      <c r="W595" s="42">
        <f t="shared" si="210"/>
        <v>3.2590938750803304</v>
      </c>
      <c r="X595" s="42">
        <f t="shared" si="210"/>
        <v>1.807000312128977</v>
      </c>
      <c r="Y595" s="42">
        <f t="shared" si="210"/>
        <v>4.1236830102580306</v>
      </c>
      <c r="Z595" s="42">
        <f t="shared" si="210"/>
        <v>5.6443740345291893</v>
      </c>
      <c r="AA595" s="42">
        <f t="shared" si="201"/>
        <v>3.9259642640766681</v>
      </c>
      <c r="AB595" s="42">
        <f t="shared" si="211"/>
        <v>3.0608884793865183</v>
      </c>
      <c r="AC595" s="42">
        <f t="shared" si="202"/>
        <v>4.5679999635705935</v>
      </c>
    </row>
    <row r="596" spans="1:29" x14ac:dyDescent="0.25">
      <c r="A596" s="34" t="s">
        <v>915</v>
      </c>
      <c r="B596" s="34" t="s">
        <v>916</v>
      </c>
      <c r="C596" s="42">
        <f t="shared" si="192"/>
        <v>2.3825759909741935</v>
      </c>
      <c r="D596" s="42">
        <f t="shared" si="193"/>
        <v>5.1109006070635248</v>
      </c>
      <c r="E596" s="42">
        <f t="shared" si="194"/>
        <v>2.2078222091726301</v>
      </c>
      <c r="F596" s="42">
        <f t="shared" ref="F596:F599" si="214">F26</f>
        <v>2.4915993492209627</v>
      </c>
      <c r="G596" s="42">
        <f t="shared" si="195"/>
        <v>1.998633901192622</v>
      </c>
      <c r="H596" s="42">
        <f t="shared" si="208"/>
        <v>5.524493141322778</v>
      </c>
      <c r="I596" s="42">
        <f t="shared" si="208"/>
        <v>4.6968463316837061</v>
      </c>
      <c r="J596" s="42">
        <f t="shared" si="196"/>
        <v>6.3355111472589893</v>
      </c>
      <c r="K596" s="42">
        <f t="shared" si="197"/>
        <v>2.7701049855489472</v>
      </c>
      <c r="L596" s="42">
        <f t="shared" si="198"/>
        <v>5.3565901454276093</v>
      </c>
      <c r="M596" s="42">
        <f t="shared" si="199"/>
        <v>5.3156809617515979</v>
      </c>
      <c r="N596" s="42">
        <f t="shared" si="209"/>
        <v>5.8538522798566097</v>
      </c>
      <c r="O596" s="42">
        <f t="shared" si="209"/>
        <v>6.1457135075545466</v>
      </c>
      <c r="P596" s="42">
        <f t="shared" si="209"/>
        <v>9.3984778728770091E-2</v>
      </c>
      <c r="Q596" s="42">
        <f t="shared" si="209"/>
        <v>6.9470415610346512</v>
      </c>
      <c r="R596" s="42">
        <f t="shared" si="200"/>
        <v>6.0470415610346508</v>
      </c>
      <c r="S596" s="42">
        <f t="shared" si="210"/>
        <v>0</v>
      </c>
      <c r="T596" s="42">
        <f t="shared" si="210"/>
        <v>0</v>
      </c>
      <c r="U596" s="42">
        <f t="shared" si="210"/>
        <v>6.9470415610346512</v>
      </c>
      <c r="V596" s="42">
        <f t="shared" si="210"/>
        <v>4.3419009756466576</v>
      </c>
      <c r="W596" s="42">
        <f t="shared" si="210"/>
        <v>2.1346704527168447</v>
      </c>
      <c r="X596" s="42">
        <f t="shared" si="210"/>
        <v>3.8132177163530394</v>
      </c>
      <c r="Y596" s="42">
        <f t="shared" si="210"/>
        <v>2.2492586193418918</v>
      </c>
      <c r="Z596" s="42">
        <f t="shared" si="210"/>
        <v>1.9330409905482031</v>
      </c>
      <c r="AA596" s="42">
        <f t="shared" si="201"/>
        <v>1.2568960678868364</v>
      </c>
      <c r="AB596" s="42">
        <f t="shared" si="211"/>
        <v>4.7299006373001884</v>
      </c>
      <c r="AC596" s="42">
        <f t="shared" si="202"/>
        <v>3.3156805203448831</v>
      </c>
    </row>
    <row r="597" spans="1:29" x14ac:dyDescent="0.25">
      <c r="A597" s="34" t="s">
        <v>917</v>
      </c>
      <c r="B597" s="34" t="s">
        <v>918</v>
      </c>
      <c r="C597" s="42">
        <f t="shared" si="192"/>
        <v>4.3125464263714797</v>
      </c>
      <c r="D597" s="42">
        <f t="shared" si="193"/>
        <v>2.4632115331721778</v>
      </c>
      <c r="E597" s="42">
        <f t="shared" si="194"/>
        <v>3.2514640342217747</v>
      </c>
      <c r="F597" s="42">
        <f t="shared" si="214"/>
        <v>3.9736905108358251</v>
      </c>
      <c r="G597" s="42">
        <f t="shared" si="195"/>
        <v>2.2089989033906265</v>
      </c>
      <c r="H597" s="42">
        <f t="shared" si="208"/>
        <v>6.0341886078771765</v>
      </c>
      <c r="I597" s="42">
        <f t="shared" si="208"/>
        <v>1.5950821360944829</v>
      </c>
      <c r="J597" s="42">
        <f t="shared" si="196"/>
        <v>3.6192585322427471</v>
      </c>
      <c r="K597" s="42">
        <f t="shared" si="197"/>
        <v>5.6283579580694907</v>
      </c>
      <c r="L597" s="42">
        <f t="shared" si="198"/>
        <v>4.005439743394275</v>
      </c>
      <c r="M597" s="42">
        <f t="shared" si="199"/>
        <v>1.66527343040119</v>
      </c>
      <c r="N597" s="42">
        <f t="shared" si="209"/>
        <v>4.2086193015710442</v>
      </c>
      <c r="O597" s="42">
        <f t="shared" si="209"/>
        <v>5.3260831828845596</v>
      </c>
      <c r="P597" s="42">
        <f t="shared" si="209"/>
        <v>0.1514789884666313</v>
      </c>
      <c r="Q597" s="42">
        <f t="shared" si="209"/>
        <v>6.3981839414237642</v>
      </c>
      <c r="R597" s="42">
        <f t="shared" si="200"/>
        <v>5.4981839414237639</v>
      </c>
      <c r="S597" s="42">
        <f t="shared" si="210"/>
        <v>2.1327279804745887</v>
      </c>
      <c r="T597" s="42">
        <f t="shared" si="210"/>
        <v>6.3981839414237642</v>
      </c>
      <c r="U597" s="42">
        <f t="shared" si="210"/>
        <v>6.3981839414237642</v>
      </c>
      <c r="V597" s="42">
        <f t="shared" si="210"/>
        <v>4.2654559609491756</v>
      </c>
      <c r="W597" s="42">
        <f t="shared" si="210"/>
        <v>3.7480825964135609</v>
      </c>
      <c r="X597" s="42">
        <f t="shared" si="210"/>
        <v>3.8115902956828931</v>
      </c>
      <c r="Y597" s="42">
        <f t="shared" si="210"/>
        <v>2.9631962699896564</v>
      </c>
      <c r="Z597" s="42">
        <f t="shared" si="210"/>
        <v>3.1634028282738678</v>
      </c>
      <c r="AA597" s="42">
        <f t="shared" si="201"/>
        <v>2.690629946058539</v>
      </c>
      <c r="AB597" s="42">
        <f t="shared" si="211"/>
        <v>1.0890525857742581</v>
      </c>
      <c r="AC597" s="42">
        <f t="shared" si="202"/>
        <v>2.9994324816949258</v>
      </c>
    </row>
    <row r="598" spans="1:29" x14ac:dyDescent="0.25">
      <c r="A598" s="34" t="s">
        <v>919</v>
      </c>
      <c r="B598" s="34" t="s">
        <v>920</v>
      </c>
      <c r="C598" s="42">
        <f t="shared" si="192"/>
        <v>2.9678511722983112</v>
      </c>
      <c r="D598" s="42">
        <f t="shared" si="193"/>
        <v>4.1117917048244976</v>
      </c>
      <c r="E598" s="42">
        <f t="shared" si="194"/>
        <v>3.0484205003489286</v>
      </c>
      <c r="F598" s="42">
        <f t="shared" si="214"/>
        <v>3.1522694236979318</v>
      </c>
      <c r="G598" s="42">
        <f t="shared" si="195"/>
        <v>1.3857537952598773</v>
      </c>
      <c r="H598" s="42">
        <f t="shared" si="208"/>
        <v>4.9817516847541707</v>
      </c>
      <c r="I598" s="42">
        <f t="shared" si="208"/>
        <v>4.6915042583727562</v>
      </c>
      <c r="J598" s="42">
        <f t="shared" si="196"/>
        <v>2.8950308903235307</v>
      </c>
      <c r="K598" s="42">
        <f t="shared" si="197"/>
        <v>3.7126858144589687</v>
      </c>
      <c r="L598" s="42">
        <f t="shared" si="198"/>
        <v>4.4005232540653036</v>
      </c>
      <c r="M598" s="42">
        <f t="shared" si="199"/>
        <v>4.0365605125049564</v>
      </c>
      <c r="N598" s="42">
        <f t="shared" si="209"/>
        <v>4.5491703137370196</v>
      </c>
      <c r="O598" s="42">
        <f t="shared" si="209"/>
        <v>5.4223153018660293</v>
      </c>
      <c r="P598" s="42">
        <f t="shared" si="209"/>
        <v>0.35733222958450428</v>
      </c>
      <c r="Q598" s="42">
        <f t="shared" si="209"/>
        <v>6.3390737528289511</v>
      </c>
      <c r="R598" s="42">
        <f t="shared" si="200"/>
        <v>5.4390737528289508</v>
      </c>
      <c r="S598" s="42">
        <f t="shared" si="210"/>
        <v>0</v>
      </c>
      <c r="T598" s="42">
        <f t="shared" si="210"/>
        <v>6.3390737528289511</v>
      </c>
      <c r="U598" s="42">
        <f t="shared" si="210"/>
        <v>6.3390737528289511</v>
      </c>
      <c r="V598" s="42">
        <f t="shared" si="210"/>
        <v>4.2260491685526329</v>
      </c>
      <c r="W598" s="42">
        <f t="shared" si="210"/>
        <v>5.2797137186634684</v>
      </c>
      <c r="X598" s="42">
        <f t="shared" si="210"/>
        <v>1.562939671840746</v>
      </c>
      <c r="Y598" s="42">
        <f t="shared" si="210"/>
        <v>3.0739061466836639</v>
      </c>
      <c r="Z598" s="42">
        <f t="shared" si="210"/>
        <v>3.8977360520628133</v>
      </c>
      <c r="AA598" s="42">
        <f t="shared" si="201"/>
        <v>2.6598858922226558</v>
      </c>
      <c r="AB598" s="42">
        <f t="shared" si="211"/>
        <v>1.753360825250561</v>
      </c>
      <c r="AC598" s="42">
        <f t="shared" si="202"/>
        <v>3.3771526573108566</v>
      </c>
    </row>
    <row r="599" spans="1:29" x14ac:dyDescent="0.25">
      <c r="A599" s="34" t="s">
        <v>921</v>
      </c>
      <c r="B599" s="34" t="s">
        <v>922</v>
      </c>
      <c r="C599" s="42">
        <f t="shared" si="192"/>
        <v>2.2078240802556897</v>
      </c>
      <c r="D599" s="42">
        <f t="shared" si="193"/>
        <v>4.7707285230498346</v>
      </c>
      <c r="E599" s="42">
        <f t="shared" si="194"/>
        <v>5.5013490875699125</v>
      </c>
      <c r="F599" s="42">
        <f t="shared" si="214"/>
        <v>5.8645220197555146</v>
      </c>
      <c r="G599" s="42">
        <f t="shared" si="195"/>
        <v>2.0966857809988424</v>
      </c>
      <c r="H599" s="42">
        <f t="shared" si="208"/>
        <v>5.9341096990415112</v>
      </c>
      <c r="I599" s="42">
        <f t="shared" si="208"/>
        <v>0</v>
      </c>
      <c r="J599" s="42">
        <f t="shared" si="196"/>
        <v>0.60916089867663237</v>
      </c>
      <c r="K599" s="42">
        <f t="shared" si="197"/>
        <v>4.9904924531155208</v>
      </c>
      <c r="L599" s="42">
        <f t="shared" si="198"/>
        <v>4.5162480179734752</v>
      </c>
      <c r="M599" s="42">
        <f t="shared" si="199"/>
        <v>1.0315144071757552</v>
      </c>
      <c r="N599" s="42">
        <f t="shared" si="209"/>
        <v>2.8948179484120447</v>
      </c>
      <c r="O599" s="42">
        <f t="shared" si="209"/>
        <v>3.4403024399314392</v>
      </c>
      <c r="P599" s="42">
        <f t="shared" si="209"/>
        <v>1.5001705940850061</v>
      </c>
      <c r="Q599" s="42">
        <f t="shared" si="209"/>
        <v>6.5549325958295732</v>
      </c>
      <c r="R599" s="42">
        <f t="shared" si="200"/>
        <v>5.6549325958295729</v>
      </c>
      <c r="S599" s="42">
        <f t="shared" si="210"/>
        <v>2.1849775319431917</v>
      </c>
      <c r="T599" s="42">
        <f t="shared" si="210"/>
        <v>6.5549325958295732</v>
      </c>
      <c r="U599" s="42">
        <f t="shared" si="210"/>
        <v>6.5549325958295732</v>
      </c>
      <c r="V599" s="42">
        <f t="shared" si="210"/>
        <v>3.004344106421887</v>
      </c>
      <c r="W599" s="42">
        <f t="shared" si="210"/>
        <v>4.113764975909219</v>
      </c>
      <c r="X599" s="42">
        <f t="shared" si="210"/>
        <v>0.5913885468689194</v>
      </c>
      <c r="Y599" s="42">
        <f t="shared" si="210"/>
        <v>3.8543819593391055</v>
      </c>
      <c r="Z599" s="42">
        <f t="shared" si="210"/>
        <v>4.6091191365016675</v>
      </c>
      <c r="AA599" s="42">
        <f t="shared" si="201"/>
        <v>4.5978069023439385</v>
      </c>
      <c r="AB599" s="42">
        <f t="shared" si="211"/>
        <v>1.9525331136513631</v>
      </c>
      <c r="AC599" s="42">
        <f t="shared" si="202"/>
        <v>4.414027393661236</v>
      </c>
    </row>
    <row r="600" spans="1:29" x14ac:dyDescent="0.25">
      <c r="A600" s="34" t="s">
        <v>923</v>
      </c>
      <c r="B600" s="34" t="s">
        <v>924</v>
      </c>
      <c r="C600" s="42">
        <f t="shared" si="192"/>
        <v>2.2333365424899663</v>
      </c>
      <c r="D600" s="42">
        <f t="shared" si="193"/>
        <v>5.9687441194112987</v>
      </c>
      <c r="E600" s="42">
        <f t="shared" si="194"/>
        <v>3.2266231964342587</v>
      </c>
      <c r="F600" s="42">
        <f>F30-0.9</f>
        <v>2.5737372286181848</v>
      </c>
      <c r="G600" s="42">
        <f t="shared" si="195"/>
        <v>1.9097461973294503</v>
      </c>
      <c r="H600" s="42">
        <f t="shared" si="208"/>
        <v>6.1864959564110684</v>
      </c>
      <c r="I600" s="42">
        <f t="shared" si="208"/>
        <v>2.3602898547931352</v>
      </c>
      <c r="J600" s="42">
        <f t="shared" si="196"/>
        <v>3.1052421584925431</v>
      </c>
      <c r="K600" s="42">
        <f t="shared" si="197"/>
        <v>3.9126903866115659</v>
      </c>
      <c r="L600" s="42">
        <f t="shared" si="198"/>
        <v>4.972737716295442</v>
      </c>
      <c r="M600" s="42">
        <f t="shared" si="199"/>
        <v>5.1409891389256384</v>
      </c>
      <c r="N600" s="42">
        <f t="shared" si="209"/>
        <v>6.761291873336809</v>
      </c>
      <c r="O600" s="42">
        <f t="shared" si="209"/>
        <v>6.585318315838693</v>
      </c>
      <c r="P600" s="42">
        <f t="shared" si="209"/>
        <v>0.22294487332840218</v>
      </c>
      <c r="Q600" s="42">
        <f t="shared" si="209"/>
        <v>0</v>
      </c>
      <c r="R600" s="42">
        <f>R30</f>
        <v>0</v>
      </c>
      <c r="S600" s="42">
        <f t="shared" si="210"/>
        <v>0</v>
      </c>
      <c r="T600" s="42">
        <f t="shared" si="210"/>
        <v>7.6058501016265607</v>
      </c>
      <c r="U600" s="42">
        <f t="shared" si="210"/>
        <v>7.6058501016265607</v>
      </c>
      <c r="V600" s="42">
        <f t="shared" si="210"/>
        <v>5.7043875762199212</v>
      </c>
      <c r="W600" s="42">
        <f t="shared" si="210"/>
        <v>4.421370184862881</v>
      </c>
      <c r="X600" s="42">
        <f t="shared" si="210"/>
        <v>2.9386239029011669</v>
      </c>
      <c r="Y600" s="42">
        <f t="shared" si="210"/>
        <v>3.5574920580872709</v>
      </c>
      <c r="Z600" s="42">
        <f t="shared" si="210"/>
        <v>3.8699450719189636</v>
      </c>
      <c r="AA600" s="42">
        <f t="shared" si="201"/>
        <v>2.3442497943540221</v>
      </c>
      <c r="AB600" s="42">
        <f t="shared" si="211"/>
        <v>4.207491545580651</v>
      </c>
      <c r="AC600" s="42">
        <f t="shared" si="202"/>
        <v>2.584552104505534</v>
      </c>
    </row>
    <row r="601" spans="1:29" x14ac:dyDescent="0.25">
      <c r="A601" s="34" t="s">
        <v>925</v>
      </c>
      <c r="B601" s="34" t="s">
        <v>926</v>
      </c>
      <c r="C601" s="42">
        <f t="shared" si="192"/>
        <v>3.5644683198345462</v>
      </c>
      <c r="D601" s="42">
        <f t="shared" si="193"/>
        <v>2.6429775159017028</v>
      </c>
      <c r="E601" s="42">
        <f t="shared" si="194"/>
        <v>3.3571396672053688</v>
      </c>
      <c r="F601" s="42">
        <f t="shared" ref="F601:F602" si="215">F31</f>
        <v>3.6627614014141274</v>
      </c>
      <c r="G601" s="42">
        <f t="shared" si="195"/>
        <v>1.3877696097423309</v>
      </c>
      <c r="H601" s="42">
        <f t="shared" si="208"/>
        <v>5.3981755123013597</v>
      </c>
      <c r="I601" s="42">
        <f t="shared" si="208"/>
        <v>4.9471535079866422</v>
      </c>
      <c r="J601" s="42">
        <f t="shared" si="196"/>
        <v>3.9473038574657462</v>
      </c>
      <c r="K601" s="42">
        <f t="shared" si="197"/>
        <v>4.9365260030294138</v>
      </c>
      <c r="L601" s="42">
        <f t="shared" si="198"/>
        <v>4.389161054382881</v>
      </c>
      <c r="M601" s="42">
        <f t="shared" si="199"/>
        <v>3.5824687384065075</v>
      </c>
      <c r="N601" s="42">
        <f t="shared" si="209"/>
        <v>5.4205545211125061</v>
      </c>
      <c r="O601" s="42">
        <f t="shared" si="209"/>
        <v>4.6623401458061666</v>
      </c>
      <c r="P601" s="42">
        <f t="shared" si="209"/>
        <v>0.83531488877474569</v>
      </c>
      <c r="Q601" s="42">
        <f t="shared" si="209"/>
        <v>0</v>
      </c>
      <c r="R601" s="42">
        <f t="shared" si="200"/>
        <v>5.4326863790017139</v>
      </c>
      <c r="S601" s="42">
        <f t="shared" si="210"/>
        <v>4.2217909193344765</v>
      </c>
      <c r="T601" s="42">
        <f t="shared" si="210"/>
        <v>6.3326863790017143</v>
      </c>
      <c r="U601" s="42">
        <f t="shared" si="210"/>
        <v>6.3326863790017143</v>
      </c>
      <c r="V601" s="42">
        <f t="shared" si="210"/>
        <v>2.9024812570424516</v>
      </c>
      <c r="W601" s="42">
        <f t="shared" si="210"/>
        <v>3.4138471045831356</v>
      </c>
      <c r="X601" s="42">
        <f t="shared" si="210"/>
        <v>2.1152568139227457</v>
      </c>
      <c r="Y601" s="42">
        <f t="shared" si="210"/>
        <v>3.4400941431053833</v>
      </c>
      <c r="Z601" s="42">
        <f t="shared" si="210"/>
        <v>3.5590004613435666</v>
      </c>
      <c r="AA601" s="42">
        <f t="shared" si="201"/>
        <v>2.2584591708332629</v>
      </c>
      <c r="AB601" s="42">
        <f t="shared" si="211"/>
        <v>2.6947601612773249</v>
      </c>
      <c r="AC601" s="42">
        <f t="shared" si="202"/>
        <v>4.5621360881884634</v>
      </c>
    </row>
    <row r="602" spans="1:29" x14ac:dyDescent="0.25">
      <c r="A602" s="34" t="s">
        <v>927</v>
      </c>
      <c r="B602" s="34" t="s">
        <v>928</v>
      </c>
      <c r="C602" s="42">
        <f t="shared" si="192"/>
        <v>4.1127105249697342</v>
      </c>
      <c r="D602" s="42">
        <f t="shared" si="193"/>
        <v>2.5333880623035219</v>
      </c>
      <c r="E602" s="42">
        <f t="shared" si="194"/>
        <v>3.5055264551013878</v>
      </c>
      <c r="F602" s="42">
        <f t="shared" si="215"/>
        <v>3.9575577110480906</v>
      </c>
      <c r="G602" s="42">
        <f t="shared" si="195"/>
        <v>1.9567720961143544</v>
      </c>
      <c r="H602" s="42">
        <f t="shared" si="208"/>
        <v>4.8401055092727576</v>
      </c>
      <c r="I602" s="42">
        <f t="shared" si="208"/>
        <v>0.99601923331062436</v>
      </c>
      <c r="J602" s="42">
        <f t="shared" si="196"/>
        <v>3.034693212253492</v>
      </c>
      <c r="K602" s="42">
        <f t="shared" si="197"/>
        <v>4.838939241810043</v>
      </c>
      <c r="L602" s="42">
        <f t="shared" si="198"/>
        <v>5.0014657032154659</v>
      </c>
      <c r="M602" s="42">
        <f t="shared" si="199"/>
        <v>2.8629340774475907</v>
      </c>
      <c r="N602" s="42">
        <f t="shared" si="209"/>
        <v>4.6075082150060886</v>
      </c>
      <c r="O602" s="42">
        <f t="shared" si="209"/>
        <v>3.6101399080784113</v>
      </c>
      <c r="P602" s="42">
        <f t="shared" si="209"/>
        <v>3.6433254521734328</v>
      </c>
      <c r="Q602" s="42">
        <f t="shared" si="209"/>
        <v>0</v>
      </c>
      <c r="R602" s="42">
        <f t="shared" si="200"/>
        <v>5.5892162170237674</v>
      </c>
      <c r="S602" s="42">
        <f t="shared" si="210"/>
        <v>4.3261441446825124</v>
      </c>
      <c r="T602" s="42">
        <f t="shared" si="210"/>
        <v>6.4892162170237677</v>
      </c>
      <c r="U602" s="42">
        <f t="shared" si="210"/>
        <v>6.4892162170237677</v>
      </c>
      <c r="V602" s="42">
        <f t="shared" si="210"/>
        <v>2.9742240994692262</v>
      </c>
      <c r="W602" s="42">
        <f t="shared" si="210"/>
        <v>3.8917806153309651</v>
      </c>
      <c r="X602" s="42">
        <f t="shared" si="210"/>
        <v>1.8993917990599862</v>
      </c>
      <c r="Y602" s="42">
        <f t="shared" si="210"/>
        <v>3.6805296146345055</v>
      </c>
      <c r="Z602" s="42">
        <f t="shared" si="210"/>
        <v>5.2176026268810345</v>
      </c>
      <c r="AA602" s="42">
        <f t="shared" si="201"/>
        <v>4.0430402020883971</v>
      </c>
      <c r="AB602" s="42">
        <f t="shared" si="211"/>
        <v>1.5187527316438598</v>
      </c>
      <c r="AC602" s="42">
        <f t="shared" si="202"/>
        <v>4.3798001130332125</v>
      </c>
    </row>
    <row r="603" spans="1:29" x14ac:dyDescent="0.25">
      <c r="A603" s="34" t="s">
        <v>929</v>
      </c>
      <c r="B603" s="34" t="s">
        <v>930</v>
      </c>
      <c r="C603" s="42">
        <f t="shared" si="192"/>
        <v>4.1652290515134052</v>
      </c>
      <c r="D603" s="42">
        <f t="shared" si="193"/>
        <v>3.3021459089376717</v>
      </c>
      <c r="E603" s="42">
        <f t="shared" si="194"/>
        <v>4.6766347232596557</v>
      </c>
      <c r="F603" s="42">
        <f>F33-0.9</f>
        <v>4.1898804747770155</v>
      </c>
      <c r="G603" s="42">
        <f t="shared" si="195"/>
        <v>1.9943999982653819</v>
      </c>
      <c r="H603" s="42">
        <f t="shared" si="208"/>
        <v>1.2861543796035404</v>
      </c>
      <c r="I603" s="42">
        <f t="shared" si="208"/>
        <v>2.4988396618420432</v>
      </c>
      <c r="J603" s="42">
        <f t="shared" si="196"/>
        <v>3.559534789980801</v>
      </c>
      <c r="K603" s="42">
        <f t="shared" si="197"/>
        <v>3.7914558939676666</v>
      </c>
      <c r="L603" s="42">
        <f t="shared" si="198"/>
        <v>4.4339852579548786</v>
      </c>
      <c r="M603" s="42">
        <f t="shared" si="199"/>
        <v>4.3658316038923939</v>
      </c>
      <c r="N603" s="42">
        <f t="shared" si="209"/>
        <v>4.30767828680127</v>
      </c>
      <c r="O603" s="42">
        <f t="shared" si="209"/>
        <v>3.7562155016856029</v>
      </c>
      <c r="P603" s="42">
        <f t="shared" si="209"/>
        <v>1.3537126470333747</v>
      </c>
      <c r="Q603" s="42">
        <f t="shared" si="209"/>
        <v>0</v>
      </c>
      <c r="R603" s="42">
        <f>R33</f>
        <v>0</v>
      </c>
      <c r="S603" s="42">
        <f t="shared" si="210"/>
        <v>4.3742918685559271</v>
      </c>
      <c r="T603" s="42">
        <f t="shared" si="210"/>
        <v>6.5614378028338907</v>
      </c>
      <c r="U603" s="42">
        <f t="shared" si="210"/>
        <v>6.5614378028338907</v>
      </c>
      <c r="V603" s="42">
        <f t="shared" si="210"/>
        <v>1.9137526924932193</v>
      </c>
      <c r="W603" s="42">
        <f t="shared" si="210"/>
        <v>4.7722227326092002</v>
      </c>
      <c r="X603" s="42">
        <f t="shared" si="210"/>
        <v>2.051579037525193</v>
      </c>
      <c r="Y603" s="42">
        <f t="shared" si="210"/>
        <v>5.2786238906305396</v>
      </c>
      <c r="Z603" s="42">
        <f t="shared" si="210"/>
        <v>5.870815974273687</v>
      </c>
      <c r="AA603" s="42">
        <f t="shared" si="201"/>
        <v>3.7109778392257327</v>
      </c>
      <c r="AB603" s="42">
        <f t="shared" si="211"/>
        <v>5.1653872064862556</v>
      </c>
      <c r="AC603" s="42">
        <f t="shared" si="202"/>
        <v>6.0577749730177892</v>
      </c>
    </row>
    <row r="604" spans="1:29" x14ac:dyDescent="0.25">
      <c r="A604" s="34" t="s">
        <v>931</v>
      </c>
      <c r="B604" s="34" t="s">
        <v>932</v>
      </c>
      <c r="C604" s="42">
        <f t="shared" si="192"/>
        <v>2.5751463380580502</v>
      </c>
      <c r="D604" s="42">
        <f t="shared" si="193"/>
        <v>4.1513460922390557</v>
      </c>
      <c r="E604" s="42">
        <f t="shared" si="194"/>
        <v>3.2349857829283875</v>
      </c>
      <c r="F604" s="42">
        <f t="shared" ref="F604:F605" si="216">F34</f>
        <v>2.9845426213889259</v>
      </c>
      <c r="G604" s="42">
        <f t="shared" si="195"/>
        <v>1.1795948818914008</v>
      </c>
      <c r="H604" s="42">
        <f t="shared" si="208"/>
        <v>6.1098307127575655</v>
      </c>
      <c r="I604" s="42">
        <f t="shared" si="208"/>
        <v>4.884861876315739</v>
      </c>
      <c r="J604" s="42">
        <f t="shared" si="196"/>
        <v>3.379854756905754</v>
      </c>
      <c r="K604" s="42">
        <f t="shared" si="197"/>
        <v>2.5596475202802234</v>
      </c>
      <c r="L604" s="42">
        <f t="shared" si="198"/>
        <v>4.9069954133501428</v>
      </c>
      <c r="M604" s="42">
        <f t="shared" si="199"/>
        <v>5.2843109651625184</v>
      </c>
      <c r="N604" s="42">
        <f t="shared" si="209"/>
        <v>6.0343244080452187</v>
      </c>
      <c r="O604" s="42">
        <f t="shared" si="209"/>
        <v>5.5898237199033494</v>
      </c>
      <c r="P604" s="42">
        <f t="shared" si="209"/>
        <v>0.52266232475522756</v>
      </c>
      <c r="Q604" s="42">
        <f t="shared" si="209"/>
        <v>0</v>
      </c>
      <c r="R604" s="42">
        <f t="shared" si="200"/>
        <v>5.3648848926740857</v>
      </c>
      <c r="S604" s="42">
        <f t="shared" si="210"/>
        <v>6.2648848926740861</v>
      </c>
      <c r="T604" s="42">
        <f t="shared" si="210"/>
        <v>6.2648848926740861</v>
      </c>
      <c r="U604" s="42">
        <f t="shared" si="210"/>
        <v>6.2648848926740861</v>
      </c>
      <c r="V604" s="42">
        <f t="shared" si="210"/>
        <v>3.6545161873932166</v>
      </c>
      <c r="W604" s="42">
        <f t="shared" si="210"/>
        <v>3.1915451340037766</v>
      </c>
      <c r="X604" s="42">
        <f t="shared" si="210"/>
        <v>2.9641707446743109</v>
      </c>
      <c r="Y604" s="42">
        <f t="shared" si="210"/>
        <v>2.2360663437794939</v>
      </c>
      <c r="Z604" s="42">
        <f t="shared" si="210"/>
        <v>2.3216032617637836</v>
      </c>
      <c r="AA604" s="42">
        <f t="shared" si="201"/>
        <v>1.5178783870404682</v>
      </c>
      <c r="AB604" s="42">
        <f t="shared" si="211"/>
        <v>3.5989764277063903</v>
      </c>
      <c r="AC604" s="42">
        <f t="shared" si="202"/>
        <v>2.9577765289606512</v>
      </c>
    </row>
    <row r="605" spans="1:29" x14ac:dyDescent="0.25">
      <c r="A605" s="34" t="s">
        <v>933</v>
      </c>
      <c r="B605" s="34" t="s">
        <v>934</v>
      </c>
      <c r="C605" s="42">
        <f t="shared" si="192"/>
        <v>1.4847200609322695</v>
      </c>
      <c r="D605" s="42">
        <f t="shared" si="193"/>
        <v>5.1883725518258643</v>
      </c>
      <c r="E605" s="42">
        <f t="shared" si="194"/>
        <v>3.4199031129376878</v>
      </c>
      <c r="F605" s="42">
        <f t="shared" si="216"/>
        <v>3.7255234937632729</v>
      </c>
      <c r="G605" s="42">
        <f t="shared" si="195"/>
        <v>2.1157528244000683</v>
      </c>
      <c r="H605" s="42">
        <f t="shared" si="208"/>
        <v>4.1516504277032675</v>
      </c>
      <c r="I605" s="42">
        <f t="shared" si="208"/>
        <v>2.0358786449017798</v>
      </c>
      <c r="J605" s="42">
        <f t="shared" si="196"/>
        <v>1.1339275891704763</v>
      </c>
      <c r="K605" s="42">
        <f t="shared" si="197"/>
        <v>3.0977628934714017</v>
      </c>
      <c r="L605" s="42">
        <f t="shared" si="198"/>
        <v>5.6809971340811822</v>
      </c>
      <c r="M605" s="42">
        <f t="shared" si="199"/>
        <v>4.5622341104838631</v>
      </c>
      <c r="N605" s="42">
        <f t="shared" si="209"/>
        <v>5.4932209589386023</v>
      </c>
      <c r="O605" s="42">
        <f t="shared" si="209"/>
        <v>4.4980187323661536</v>
      </c>
      <c r="P605" s="42">
        <f t="shared" si="209"/>
        <v>0.88729283911932433</v>
      </c>
      <c r="Q605" s="42">
        <f t="shared" si="209"/>
        <v>0</v>
      </c>
      <c r="R605" s="42">
        <f t="shared" si="200"/>
        <v>5.3962299863907184</v>
      </c>
      <c r="S605" s="42">
        <f t="shared" si="210"/>
        <v>6.2962299863907187</v>
      </c>
      <c r="T605" s="42">
        <f t="shared" si="210"/>
        <v>6.2962299863907187</v>
      </c>
      <c r="U605" s="42">
        <f t="shared" si="210"/>
        <v>6.2962299863907187</v>
      </c>
      <c r="V605" s="42">
        <f t="shared" si="210"/>
        <v>2.6234291609961318</v>
      </c>
      <c r="W605" s="42">
        <f t="shared" si="210"/>
        <v>3.3121677062280028</v>
      </c>
      <c r="X605" s="42">
        <f t="shared" si="210"/>
        <v>3.135106253554051</v>
      </c>
      <c r="Y605" s="42">
        <f t="shared" si="210"/>
        <v>3.0241667503297323</v>
      </c>
      <c r="Z605" s="42">
        <f t="shared" si="210"/>
        <v>2.9592789927951202</v>
      </c>
      <c r="AA605" s="42">
        <f t="shared" si="201"/>
        <v>3.1543813856053622</v>
      </c>
      <c r="AB605" s="42">
        <f t="shared" si="211"/>
        <v>5.3584936054389116</v>
      </c>
      <c r="AC605" s="42">
        <f t="shared" si="202"/>
        <v>4.6728008253945852</v>
      </c>
    </row>
    <row r="606" spans="1:29" x14ac:dyDescent="0.25">
      <c r="A606" s="34" t="s">
        <v>935</v>
      </c>
      <c r="B606" s="34" t="s">
        <v>936</v>
      </c>
      <c r="C606" s="42">
        <f t="shared" si="192"/>
        <v>1.8679578317371461</v>
      </c>
      <c r="D606" s="42">
        <f t="shared" si="193"/>
        <v>4.8349933928975268</v>
      </c>
      <c r="E606" s="42">
        <f t="shared" si="194"/>
        <v>3.6541255487842834</v>
      </c>
      <c r="F606" s="42">
        <f t="shared" ref="F606:F610" si="217">F36-0.9</f>
        <v>3.1690849047610814</v>
      </c>
      <c r="G606" s="42">
        <f t="shared" si="195"/>
        <v>2.3041155650542668</v>
      </c>
      <c r="H606" s="42">
        <f t="shared" ref="H606:I621" si="218">H36</f>
        <v>2.825523976035734</v>
      </c>
      <c r="I606" s="42">
        <f t="shared" si="218"/>
        <v>3.5334326942024497</v>
      </c>
      <c r="J606" s="42">
        <f t="shared" si="196"/>
        <v>3.305609253996896</v>
      </c>
      <c r="K606" s="42">
        <f t="shared" si="197"/>
        <v>3.0763802899765986</v>
      </c>
      <c r="L606" s="42">
        <f t="shared" si="198"/>
        <v>3.8960518981525283</v>
      </c>
      <c r="M606" s="42">
        <f t="shared" si="199"/>
        <v>4.5875053729938289</v>
      </c>
      <c r="N606" s="42">
        <f t="shared" ref="N606:Q621" si="219">N36</f>
        <v>5.2695505437458658</v>
      </c>
      <c r="O606" s="42">
        <f t="shared" si="219"/>
        <v>3.5275956861451472</v>
      </c>
      <c r="P606" s="42">
        <f t="shared" si="219"/>
        <v>0.7078256442959594</v>
      </c>
      <c r="Q606" s="42">
        <f t="shared" si="219"/>
        <v>6.0369360239472876</v>
      </c>
      <c r="R606" s="42">
        <f>R36</f>
        <v>0</v>
      </c>
      <c r="S606" s="42">
        <f t="shared" ref="S606:Z621" si="220">S36</f>
        <v>6.0369360239472876</v>
      </c>
      <c r="T606" s="42">
        <f t="shared" si="220"/>
        <v>6.0369360239472876</v>
      </c>
      <c r="U606" s="42">
        <f t="shared" si="220"/>
        <v>6.0369360239472876</v>
      </c>
      <c r="V606" s="42">
        <f t="shared" si="220"/>
        <v>2.0123120079824304</v>
      </c>
      <c r="W606" s="42">
        <f t="shared" si="220"/>
        <v>3.7696950014765167</v>
      </c>
      <c r="X606" s="42">
        <f t="shared" si="220"/>
        <v>1.5715990475565278</v>
      </c>
      <c r="Y606" s="42">
        <f t="shared" si="220"/>
        <v>3.4615796062087143</v>
      </c>
      <c r="Z606" s="42">
        <f t="shared" si="220"/>
        <v>4.0750538237639331</v>
      </c>
      <c r="AA606" s="42">
        <f t="shared" si="201"/>
        <v>3.0891647735334495</v>
      </c>
      <c r="AB606" s="42">
        <f t="shared" ref="AB606:AB621" si="221">AB36</f>
        <v>6.0369360239472876</v>
      </c>
      <c r="AC606" s="42">
        <f t="shared" si="202"/>
        <v>5.2761630169626628</v>
      </c>
    </row>
    <row r="607" spans="1:29" x14ac:dyDescent="0.25">
      <c r="A607" s="34" t="s">
        <v>937</v>
      </c>
      <c r="B607" s="34" t="s">
        <v>938</v>
      </c>
      <c r="C607" s="42">
        <f t="shared" si="192"/>
        <v>3.0342283932567771</v>
      </c>
      <c r="D607" s="42">
        <f t="shared" si="193"/>
        <v>4.521223880260294</v>
      </c>
      <c r="E607" s="42">
        <f t="shared" si="194"/>
        <v>3.7373538459176778</v>
      </c>
      <c r="F607" s="42">
        <f t="shared" si="217"/>
        <v>2.772283073493405</v>
      </c>
      <c r="G607" s="42">
        <f t="shared" si="195"/>
        <v>1.6862763878698377</v>
      </c>
      <c r="H607" s="42">
        <f t="shared" si="218"/>
        <v>4.686027157912438</v>
      </c>
      <c r="I607" s="42">
        <f t="shared" si="218"/>
        <v>4.3109793159456977</v>
      </c>
      <c r="J607" s="42">
        <f t="shared" si="196"/>
        <v>3.494872781792707</v>
      </c>
      <c r="K607" s="42">
        <f t="shared" si="197"/>
        <v>3.2175176856286081</v>
      </c>
      <c r="L607" s="42">
        <f t="shared" si="198"/>
        <v>4.5986610909135655</v>
      </c>
      <c r="M607" s="42">
        <f t="shared" si="199"/>
        <v>4.5469463122628664</v>
      </c>
      <c r="N607" s="42">
        <f t="shared" si="219"/>
        <v>5.6897479743298982</v>
      </c>
      <c r="O607" s="42">
        <f t="shared" si="219"/>
        <v>3.7096909817748709</v>
      </c>
      <c r="P607" s="42">
        <f t="shared" si="219"/>
        <v>0.68664749614452214</v>
      </c>
      <c r="Q607" s="42">
        <f t="shared" si="219"/>
        <v>0</v>
      </c>
      <c r="R607" s="42">
        <f>R37</f>
        <v>0</v>
      </c>
      <c r="S607" s="42">
        <f t="shared" si="220"/>
        <v>6.8433295402268524</v>
      </c>
      <c r="T607" s="42">
        <f t="shared" si="220"/>
        <v>6.8433295402268524</v>
      </c>
      <c r="U607" s="42">
        <f t="shared" si="220"/>
        <v>6.8433295402268524</v>
      </c>
      <c r="V607" s="42">
        <f t="shared" si="220"/>
        <v>2.2811098467422859</v>
      </c>
      <c r="W607" s="42">
        <f t="shared" si="220"/>
        <v>3.6276409961669769</v>
      </c>
      <c r="X607" s="42">
        <f t="shared" si="220"/>
        <v>3.6855948350257561</v>
      </c>
      <c r="Y607" s="42">
        <f t="shared" si="220"/>
        <v>3.5073105531564486</v>
      </c>
      <c r="Z607" s="42">
        <f t="shared" si="220"/>
        <v>2.8955526930919437</v>
      </c>
      <c r="AA607" s="42">
        <f t="shared" si="201"/>
        <v>3.4385215051045548</v>
      </c>
      <c r="AB607" s="42">
        <f t="shared" si="221"/>
        <v>3.4944661482009463</v>
      </c>
      <c r="AC607" s="42">
        <f t="shared" si="202"/>
        <v>5.8473584243273544</v>
      </c>
    </row>
    <row r="608" spans="1:29" x14ac:dyDescent="0.25">
      <c r="A608" s="34" t="s">
        <v>939</v>
      </c>
      <c r="B608" s="34" t="s">
        <v>940</v>
      </c>
      <c r="C608" s="42">
        <f t="shared" si="192"/>
        <v>4.7850858266816205</v>
      </c>
      <c r="D608" s="42">
        <f t="shared" si="193"/>
        <v>2.0544861231540339</v>
      </c>
      <c r="E608" s="42">
        <f t="shared" si="194"/>
        <v>3.9552498229848414</v>
      </c>
      <c r="F608" s="42">
        <f t="shared" si="217"/>
        <v>3.2451100760557066</v>
      </c>
      <c r="G608" s="42">
        <f t="shared" si="195"/>
        <v>1.5056781213929611</v>
      </c>
      <c r="H608" s="42">
        <f t="shared" si="218"/>
        <v>5.6967518859996238</v>
      </c>
      <c r="I608" s="42">
        <f t="shared" si="218"/>
        <v>4.1044149865334099</v>
      </c>
      <c r="J608" s="42">
        <f t="shared" si="196"/>
        <v>1.2881146608110299</v>
      </c>
      <c r="K608" s="42">
        <f t="shared" si="197"/>
        <v>6.2501499702666852</v>
      </c>
      <c r="L608" s="42">
        <f t="shared" si="198"/>
        <v>2.9679874955893748</v>
      </c>
      <c r="M608" s="42">
        <f t="shared" si="199"/>
        <v>5.3689236383932331</v>
      </c>
      <c r="N608" s="42">
        <f t="shared" si="219"/>
        <v>4.1031488986146085</v>
      </c>
      <c r="O608" s="42">
        <f t="shared" si="219"/>
        <v>5.2937619834321978</v>
      </c>
      <c r="P608" s="42">
        <f t="shared" si="219"/>
        <v>0.42971722821578701</v>
      </c>
      <c r="Q608" s="42">
        <f t="shared" si="219"/>
        <v>0</v>
      </c>
      <c r="R608" s="42">
        <f>R38</f>
        <v>0</v>
      </c>
      <c r="S608" s="42">
        <f t="shared" si="220"/>
        <v>6.5717100246103897</v>
      </c>
      <c r="T608" s="42">
        <f t="shared" si="220"/>
        <v>6.5717100246103897</v>
      </c>
      <c r="U608" s="42">
        <f t="shared" si="220"/>
        <v>6.5717100246103897</v>
      </c>
      <c r="V608" s="42">
        <f t="shared" si="220"/>
        <v>2.4643912592288979</v>
      </c>
      <c r="W608" s="42">
        <f t="shared" si="220"/>
        <v>4.1420077109291906</v>
      </c>
      <c r="X608" s="42">
        <f t="shared" si="220"/>
        <v>2.1634141816554862</v>
      </c>
      <c r="Y608" s="42">
        <f t="shared" si="220"/>
        <v>4.8076357871828419</v>
      </c>
      <c r="Z608" s="42">
        <f t="shared" si="220"/>
        <v>5.0735513932925809</v>
      </c>
      <c r="AA608" s="42">
        <f t="shared" si="201"/>
        <v>4.2166445604369347</v>
      </c>
      <c r="AB608" s="42">
        <f t="shared" si="221"/>
        <v>1.3982361754490193</v>
      </c>
      <c r="AC608" s="42">
        <f t="shared" si="202"/>
        <v>4.9704081398687769</v>
      </c>
    </row>
    <row r="609" spans="1:29" x14ac:dyDescent="0.25">
      <c r="A609" s="34" t="s">
        <v>941</v>
      </c>
      <c r="B609" s="34" t="s">
        <v>942</v>
      </c>
      <c r="C609" s="42">
        <f t="shared" si="192"/>
        <v>3.3437530224595315</v>
      </c>
      <c r="D609" s="42">
        <f t="shared" si="193"/>
        <v>4.0672283432458265</v>
      </c>
      <c r="E609" s="42">
        <f t="shared" si="194"/>
        <v>4.0940521173130566</v>
      </c>
      <c r="F609" s="42">
        <f t="shared" si="217"/>
        <v>3.271021207248014</v>
      </c>
      <c r="G609" s="42">
        <f t="shared" si="195"/>
        <v>2.3842252508498922</v>
      </c>
      <c r="H609" s="42">
        <f t="shared" si="218"/>
        <v>5.6124184465647211</v>
      </c>
      <c r="I609" s="42">
        <f t="shared" si="218"/>
        <v>4.3054212671662944</v>
      </c>
      <c r="J609" s="42">
        <f t="shared" si="196"/>
        <v>4.3584879140875357</v>
      </c>
      <c r="K609" s="42">
        <f t="shared" si="197"/>
        <v>4.712050548899037</v>
      </c>
      <c r="L609" s="42">
        <f t="shared" si="198"/>
        <v>5.2531619093066304</v>
      </c>
      <c r="M609" s="42">
        <f t="shared" si="199"/>
        <v>3.9833113815476606</v>
      </c>
      <c r="N609" s="42">
        <f t="shared" si="219"/>
        <v>5.0030368582516616</v>
      </c>
      <c r="O609" s="42">
        <f t="shared" si="219"/>
        <v>5.3543435152645324</v>
      </c>
      <c r="P609" s="42">
        <f t="shared" si="219"/>
        <v>0.2890185765473634</v>
      </c>
      <c r="Q609" s="42">
        <f t="shared" si="219"/>
        <v>0</v>
      </c>
      <c r="R609" s="42">
        <f>R39</f>
        <v>0</v>
      </c>
      <c r="S609" s="42">
        <f t="shared" si="220"/>
        <v>2.3095448414190454</v>
      </c>
      <c r="T609" s="42">
        <f t="shared" si="220"/>
        <v>6.9286345242571343</v>
      </c>
      <c r="U609" s="42">
        <f t="shared" si="220"/>
        <v>6.9286345242571343</v>
      </c>
      <c r="V609" s="42">
        <f t="shared" si="220"/>
        <v>4.619089682838089</v>
      </c>
      <c r="W609" s="42">
        <f t="shared" si="220"/>
        <v>3.7320003569561124</v>
      </c>
      <c r="X609" s="42">
        <f t="shared" si="220"/>
        <v>3.7887987687742197</v>
      </c>
      <c r="Y609" s="42">
        <f t="shared" si="220"/>
        <v>3.5782164766729108</v>
      </c>
      <c r="Z609" s="42">
        <f t="shared" si="220"/>
        <v>3.565698252337989</v>
      </c>
      <c r="AA609" s="42">
        <f t="shared" si="201"/>
        <v>3.734129813963976</v>
      </c>
      <c r="AB609" s="42">
        <f t="shared" si="221"/>
        <v>1.474177558352582</v>
      </c>
      <c r="AC609" s="42">
        <f t="shared" si="202"/>
        <v>3.309544841419044</v>
      </c>
    </row>
    <row r="610" spans="1:29" x14ac:dyDescent="0.25">
      <c r="A610" s="34" t="s">
        <v>943</v>
      </c>
      <c r="B610" s="34" t="s">
        <v>944</v>
      </c>
      <c r="C610" s="42">
        <f t="shared" si="192"/>
        <v>5.0522774261806491</v>
      </c>
      <c r="D610" s="42">
        <f t="shared" si="193"/>
        <v>2.8160986278180653</v>
      </c>
      <c r="E610" s="42">
        <f t="shared" si="194"/>
        <v>3.9060397489197651</v>
      </c>
      <c r="F610" s="42">
        <f t="shared" si="217"/>
        <v>3.7461425640206998</v>
      </c>
      <c r="G610" s="42">
        <f t="shared" si="195"/>
        <v>3.6064106816463353</v>
      </c>
      <c r="H610" s="42">
        <f t="shared" si="218"/>
        <v>3.4610744991855515</v>
      </c>
      <c r="I610" s="42">
        <f t="shared" si="218"/>
        <v>3.9374315794593842</v>
      </c>
      <c r="J610" s="42">
        <f t="shared" si="196"/>
        <v>2.4228835091225385</v>
      </c>
      <c r="K610" s="42">
        <f t="shared" si="197"/>
        <v>4.6017515392263526</v>
      </c>
      <c r="L610" s="42">
        <f t="shared" si="198"/>
        <v>4.9614038207880906</v>
      </c>
      <c r="M610" s="42">
        <f t="shared" si="199"/>
        <v>2.6453600869904168</v>
      </c>
      <c r="N610" s="42">
        <f t="shared" si="219"/>
        <v>4.7384190555469345</v>
      </c>
      <c r="O610" s="42">
        <f t="shared" si="219"/>
        <v>4.070243036717244</v>
      </c>
      <c r="P610" s="42">
        <f t="shared" si="219"/>
        <v>1.3459784701287891</v>
      </c>
      <c r="Q610" s="42">
        <f t="shared" si="219"/>
        <v>0</v>
      </c>
      <c r="R610" s="42">
        <f>R40</f>
        <v>0</v>
      </c>
      <c r="S610" s="42">
        <f t="shared" si="220"/>
        <v>4.3493001930937503</v>
      </c>
      <c r="T610" s="42">
        <f t="shared" si="220"/>
        <v>6.5239502896406254</v>
      </c>
      <c r="U610" s="42">
        <f t="shared" si="220"/>
        <v>6.5239502896406254</v>
      </c>
      <c r="V610" s="42">
        <f t="shared" si="220"/>
        <v>3.2619751448203118</v>
      </c>
      <c r="W610" s="42">
        <f t="shared" si="220"/>
        <v>5.1347533276955879</v>
      </c>
      <c r="X610" s="42">
        <f t="shared" si="220"/>
        <v>1.8421622718682158</v>
      </c>
      <c r="Y610" s="42">
        <f t="shared" si="220"/>
        <v>4.9818935779639686</v>
      </c>
      <c r="Z610" s="42">
        <f t="shared" si="220"/>
        <v>3.8268216088627627</v>
      </c>
      <c r="AA610" s="42">
        <f t="shared" si="201"/>
        <v>3.8145880947738138</v>
      </c>
      <c r="AB610" s="42">
        <f t="shared" si="221"/>
        <v>4.3030310421033926</v>
      </c>
      <c r="AC610" s="42">
        <f t="shared" si="202"/>
        <v>4.1260595137861333</v>
      </c>
    </row>
    <row r="611" spans="1:29" x14ac:dyDescent="0.25">
      <c r="A611" s="34" t="s">
        <v>945</v>
      </c>
      <c r="B611" s="34" t="s">
        <v>946</v>
      </c>
      <c r="C611" s="42">
        <f t="shared" si="192"/>
        <v>3.9548298224465217</v>
      </c>
      <c r="D611" s="42">
        <f t="shared" si="193"/>
        <v>3.4241820084624712</v>
      </c>
      <c r="E611" s="42">
        <f t="shared" si="194"/>
        <v>4.1786768972130792</v>
      </c>
      <c r="F611" s="42">
        <f t="shared" ref="F611" si="222">F41</f>
        <v>4.7209872108035329</v>
      </c>
      <c r="G611" s="42">
        <f t="shared" si="195"/>
        <v>2.0519291144942695</v>
      </c>
      <c r="H611" s="42">
        <f t="shared" si="218"/>
        <v>5.1686407645660353</v>
      </c>
      <c r="I611" s="42">
        <f t="shared" si="218"/>
        <v>0.89842759711545728</v>
      </c>
      <c r="J611" s="42">
        <f t="shared" si="196"/>
        <v>1.240795691815076</v>
      </c>
      <c r="K611" s="42">
        <f t="shared" si="197"/>
        <v>3.1744986738162075</v>
      </c>
      <c r="L611" s="42">
        <f t="shared" si="198"/>
        <v>4.8431620013276842</v>
      </c>
      <c r="M611" s="42">
        <f t="shared" si="199"/>
        <v>4.9739855746252166</v>
      </c>
      <c r="N611" s="42">
        <f t="shared" si="219"/>
        <v>5.7824359777657115</v>
      </c>
      <c r="O611" s="42">
        <f t="shared" si="219"/>
        <v>4.9191410290789124</v>
      </c>
      <c r="P611" s="42">
        <f t="shared" si="219"/>
        <v>0.4768165269008468</v>
      </c>
      <c r="Q611" s="42">
        <f t="shared" si="219"/>
        <v>0</v>
      </c>
      <c r="R611" s="42">
        <f t="shared" si="200"/>
        <v>5.4124814830007564</v>
      </c>
      <c r="S611" s="42">
        <f t="shared" si="220"/>
        <v>2.1041604943335863</v>
      </c>
      <c r="T611" s="42">
        <f t="shared" si="220"/>
        <v>6.3124814830007567</v>
      </c>
      <c r="U611" s="42">
        <f t="shared" si="220"/>
        <v>6.3124814830007567</v>
      </c>
      <c r="V611" s="42">
        <f t="shared" si="220"/>
        <v>3.9453009268754728</v>
      </c>
      <c r="W611" s="42">
        <f t="shared" si="220"/>
        <v>4.4181698789376398</v>
      </c>
      <c r="X611" s="42">
        <f t="shared" si="220"/>
        <v>2.0346014697275123</v>
      </c>
      <c r="Y611" s="42">
        <f t="shared" si="220"/>
        <v>4.8110145032801066</v>
      </c>
      <c r="Z611" s="42">
        <f t="shared" si="220"/>
        <v>4.3488251574884762</v>
      </c>
      <c r="AA611" s="42">
        <f t="shared" si="201"/>
        <v>3.0983482597746614</v>
      </c>
      <c r="AB611" s="42">
        <f t="shared" si="221"/>
        <v>3.8949353831281281</v>
      </c>
      <c r="AC611" s="42">
        <f t="shared" si="202"/>
        <v>3.4986905870211324</v>
      </c>
    </row>
    <row r="612" spans="1:29" x14ac:dyDescent="0.25">
      <c r="A612" s="34" t="s">
        <v>947</v>
      </c>
      <c r="B612" s="34" t="s">
        <v>948</v>
      </c>
      <c r="C612" s="42">
        <f t="shared" si="192"/>
        <v>4.2717871085712469</v>
      </c>
      <c r="D612" s="42">
        <f t="shared" si="193"/>
        <v>2.7652946722480669</v>
      </c>
      <c r="E612" s="42">
        <f t="shared" si="194"/>
        <v>4.2204609598872009</v>
      </c>
      <c r="F612" s="42">
        <f>F42-0.9</f>
        <v>3.9836826307917108</v>
      </c>
      <c r="G612" s="42">
        <f t="shared" si="195"/>
        <v>0.98419015460533688</v>
      </c>
      <c r="H612" s="42">
        <f t="shared" si="218"/>
        <v>5.9076688088702474</v>
      </c>
      <c r="I612" s="42">
        <f t="shared" si="218"/>
        <v>4.760899843056646</v>
      </c>
      <c r="J612" s="42">
        <f t="shared" si="196"/>
        <v>2.5601097729133997</v>
      </c>
      <c r="K612" s="42">
        <f t="shared" si="197"/>
        <v>4.9171310046591206</v>
      </c>
      <c r="L612" s="42">
        <f t="shared" si="198"/>
        <v>3.4766225359576817</v>
      </c>
      <c r="M612" s="42">
        <f t="shared" si="199"/>
        <v>3.7594907878258854</v>
      </c>
      <c r="N612" s="42">
        <f t="shared" si="219"/>
        <v>6.1608818503952003</v>
      </c>
      <c r="O612" s="42">
        <f t="shared" si="219"/>
        <v>3.6750473647715278</v>
      </c>
      <c r="P612" s="42">
        <f t="shared" si="219"/>
        <v>0.8198897965739016</v>
      </c>
      <c r="Q612" s="42">
        <f t="shared" si="219"/>
        <v>0</v>
      </c>
      <c r="R612" s="42">
        <f>R42</f>
        <v>0</v>
      </c>
      <c r="S612" s="42">
        <f t="shared" si="220"/>
        <v>4.3288229140538741</v>
      </c>
      <c r="T612" s="42">
        <f t="shared" si="220"/>
        <v>6.4932343710808107</v>
      </c>
      <c r="U612" s="42">
        <f t="shared" si="220"/>
        <v>6.4932343710808107</v>
      </c>
      <c r="V612" s="42">
        <f t="shared" si="220"/>
        <v>3.7877200497971391</v>
      </c>
      <c r="W612" s="42">
        <f t="shared" si="220"/>
        <v>5.0434870743929592</v>
      </c>
      <c r="X612" s="42">
        <f t="shared" si="220"/>
        <v>1.0374864835335669</v>
      </c>
      <c r="Y612" s="42">
        <f t="shared" si="220"/>
        <v>5.6024023250415809</v>
      </c>
      <c r="Z612" s="42">
        <f t="shared" si="220"/>
        <v>5.3310661497733793</v>
      </c>
      <c r="AA612" s="42">
        <f t="shared" si="201"/>
        <v>3.1680654334045841</v>
      </c>
      <c r="AB612" s="42">
        <f t="shared" si="221"/>
        <v>1.9341549190453484</v>
      </c>
      <c r="AC612" s="42">
        <f t="shared" si="202"/>
        <v>4.517168617668772</v>
      </c>
    </row>
    <row r="613" spans="1:29" x14ac:dyDescent="0.25">
      <c r="A613" s="34" t="s">
        <v>949</v>
      </c>
      <c r="B613" s="34" t="s">
        <v>950</v>
      </c>
      <c r="C613" s="42">
        <f t="shared" si="192"/>
        <v>3.7537669403803271</v>
      </c>
      <c r="D613" s="42">
        <f t="shared" si="193"/>
        <v>3.0071935542657657</v>
      </c>
      <c r="E613" s="42">
        <f t="shared" si="194"/>
        <v>4.0656555553940912</v>
      </c>
      <c r="F613" s="42">
        <f t="shared" ref="F613:F614" si="223">F43</f>
        <v>4.4679225774658233</v>
      </c>
      <c r="G613" s="42">
        <f t="shared" si="195"/>
        <v>2.458421341167675</v>
      </c>
      <c r="H613" s="42">
        <f t="shared" si="218"/>
        <v>5.8077741370391784</v>
      </c>
      <c r="I613" s="42">
        <f t="shared" si="218"/>
        <v>1.3405728759666968</v>
      </c>
      <c r="J613" s="42">
        <f t="shared" si="196"/>
        <v>3.0535779220710282</v>
      </c>
      <c r="K613" s="42">
        <f t="shared" si="197"/>
        <v>2.8202431332212172</v>
      </c>
      <c r="L613" s="42">
        <f t="shared" si="198"/>
        <v>4.4622820978957884</v>
      </c>
      <c r="M613" s="42">
        <f t="shared" si="199"/>
        <v>2.6450406504827333</v>
      </c>
      <c r="N613" s="42">
        <f t="shared" si="219"/>
        <v>6.0328760541976179</v>
      </c>
      <c r="O613" s="42">
        <f t="shared" si="219"/>
        <v>5.5998661623147319</v>
      </c>
      <c r="P613" s="42">
        <f t="shared" si="219"/>
        <v>0.32962963106452436</v>
      </c>
      <c r="Q613" s="42">
        <f t="shared" si="219"/>
        <v>0</v>
      </c>
      <c r="R613" s="42">
        <f t="shared" si="200"/>
        <v>5.5973662834274114</v>
      </c>
      <c r="S613" s="42">
        <f t="shared" si="220"/>
        <v>2.1657887611424713</v>
      </c>
      <c r="T613" s="42">
        <f t="shared" si="220"/>
        <v>6.4973662834274117</v>
      </c>
      <c r="U613" s="42">
        <f t="shared" si="220"/>
        <v>6.4973662834274117</v>
      </c>
      <c r="V613" s="42">
        <f t="shared" si="220"/>
        <v>3.5194067368565145</v>
      </c>
      <c r="W613" s="42">
        <f t="shared" si="220"/>
        <v>3.2194946139355025</v>
      </c>
      <c r="X613" s="42">
        <f t="shared" si="220"/>
        <v>0.35350684324432446</v>
      </c>
      <c r="Y613" s="42">
        <f t="shared" si="220"/>
        <v>4.2117280292113017</v>
      </c>
      <c r="Z613" s="42">
        <f t="shared" si="220"/>
        <v>5.3659736419963178</v>
      </c>
      <c r="AA613" s="42">
        <f t="shared" si="201"/>
        <v>3.766754177907067</v>
      </c>
      <c r="AB613" s="42">
        <f t="shared" si="221"/>
        <v>5.2531897610689731</v>
      </c>
      <c r="AC613" s="42">
        <f t="shared" si="202"/>
        <v>3.707235951428089</v>
      </c>
    </row>
    <row r="614" spans="1:29" x14ac:dyDescent="0.25">
      <c r="A614" s="34" t="s">
        <v>951</v>
      </c>
      <c r="B614" s="34" t="s">
        <v>952</v>
      </c>
      <c r="C614" s="42">
        <f t="shared" si="192"/>
        <v>0.77728080295462609</v>
      </c>
      <c r="D614" s="42">
        <f t="shared" si="193"/>
        <v>6.2225545536174787</v>
      </c>
      <c r="E614" s="42">
        <f t="shared" si="194"/>
        <v>3.0483129525507007</v>
      </c>
      <c r="F614" s="42">
        <f t="shared" si="223"/>
        <v>3.1217405354800194</v>
      </c>
      <c r="G614" s="42">
        <f t="shared" si="195"/>
        <v>1.4069216301443577</v>
      </c>
      <c r="H614" s="42">
        <f t="shared" si="218"/>
        <v>5.8496351918696554</v>
      </c>
      <c r="I614" s="42">
        <f t="shared" si="218"/>
        <v>5.0517699009427615</v>
      </c>
      <c r="J614" s="42">
        <f t="shared" si="196"/>
        <v>4.7846779328149482</v>
      </c>
      <c r="K614" s="42">
        <f t="shared" si="197"/>
        <v>4.9773147193054044</v>
      </c>
      <c r="L614" s="42">
        <f t="shared" si="198"/>
        <v>4.7624373319159421</v>
      </c>
      <c r="M614" s="42">
        <f t="shared" si="199"/>
        <v>3.2861599832738158</v>
      </c>
      <c r="N614" s="42">
        <f t="shared" si="219"/>
        <v>3.0732773802134918</v>
      </c>
      <c r="O614" s="42">
        <f t="shared" si="219"/>
        <v>5.3656428260843878</v>
      </c>
      <c r="P614" s="42">
        <f t="shared" si="219"/>
        <v>0.49574854451966521</v>
      </c>
      <c r="Q614" s="42">
        <f t="shared" si="219"/>
        <v>0</v>
      </c>
      <c r="R614" s="42">
        <f t="shared" si="200"/>
        <v>5.566602338072717</v>
      </c>
      <c r="S614" s="42">
        <f t="shared" si="220"/>
        <v>6.4666023380727173</v>
      </c>
      <c r="T614" s="42">
        <f t="shared" si="220"/>
        <v>6.4666023380727173</v>
      </c>
      <c r="U614" s="42">
        <f t="shared" si="220"/>
        <v>6.4666023380727173</v>
      </c>
      <c r="V614" s="42">
        <f t="shared" si="220"/>
        <v>4.8499517535545387</v>
      </c>
      <c r="W614" s="42">
        <f t="shared" si="220"/>
        <v>2.5012329798205801</v>
      </c>
      <c r="X614" s="42">
        <f t="shared" si="220"/>
        <v>3.0507042710604737</v>
      </c>
      <c r="Y614" s="42">
        <f t="shared" si="220"/>
        <v>1.9213447076725325</v>
      </c>
      <c r="Z614" s="42">
        <f t="shared" si="220"/>
        <v>2.13810861460933</v>
      </c>
      <c r="AA614" s="42">
        <f t="shared" si="201"/>
        <v>1.4669176533340287</v>
      </c>
      <c r="AB614" s="42">
        <f t="shared" si="221"/>
        <v>4.2652057974522188</v>
      </c>
      <c r="AC614" s="42">
        <f t="shared" si="202"/>
        <v>2.6166505845181796</v>
      </c>
    </row>
    <row r="615" spans="1:29" x14ac:dyDescent="0.25">
      <c r="A615" s="34" t="s">
        <v>953</v>
      </c>
      <c r="B615" s="34" t="s">
        <v>954</v>
      </c>
      <c r="C615" s="42">
        <f t="shared" si="192"/>
        <v>3.9854305865419652</v>
      </c>
      <c r="D615" s="42">
        <f t="shared" si="193"/>
        <v>2.891350024138204</v>
      </c>
      <c r="E615" s="42">
        <f t="shared" si="194"/>
        <v>3.7601352096499685</v>
      </c>
      <c r="F615" s="42">
        <f t="shared" ref="F615:F616" si="224">F45-0.9</f>
        <v>3.4520253790721038</v>
      </c>
      <c r="G615" s="42">
        <f t="shared" si="195"/>
        <v>1.548983503375194</v>
      </c>
      <c r="H615" s="42">
        <f t="shared" si="218"/>
        <v>5.5000811984203457</v>
      </c>
      <c r="I615" s="42">
        <f t="shared" si="218"/>
        <v>1.3185664383976625</v>
      </c>
      <c r="J615" s="42">
        <f t="shared" si="196"/>
        <v>3.2553977129719449</v>
      </c>
      <c r="K615" s="42">
        <f t="shared" si="197"/>
        <v>3.5517564950111487</v>
      </c>
      <c r="L615" s="42">
        <f t="shared" si="198"/>
        <v>3.1510335496454704</v>
      </c>
      <c r="M615" s="42">
        <f t="shared" si="199"/>
        <v>5.3286569423956358</v>
      </c>
      <c r="N615" s="42">
        <f t="shared" si="219"/>
        <v>6.0257559201204103</v>
      </c>
      <c r="O615" s="42">
        <f t="shared" si="219"/>
        <v>3.002216857238861</v>
      </c>
      <c r="P615" s="42">
        <f t="shared" si="219"/>
        <v>3.3430532980276939</v>
      </c>
      <c r="Q615" s="42">
        <f t="shared" si="219"/>
        <v>0</v>
      </c>
      <c r="R615" s="42">
        <f>R45</f>
        <v>0</v>
      </c>
      <c r="S615" s="42">
        <f t="shared" si="220"/>
        <v>6.3907074899796568</v>
      </c>
      <c r="T615" s="42">
        <f t="shared" si="220"/>
        <v>6.3907074899796568</v>
      </c>
      <c r="U615" s="42">
        <f t="shared" si="220"/>
        <v>6.3907074899796568</v>
      </c>
      <c r="V615" s="42">
        <f t="shared" si="220"/>
        <v>3.9941921812372856</v>
      </c>
      <c r="W615" s="42">
        <f t="shared" si="220"/>
        <v>2.8479702740610171</v>
      </c>
      <c r="X615" s="42">
        <f t="shared" si="220"/>
        <v>6.3907074899796568</v>
      </c>
      <c r="Y615" s="42">
        <f t="shared" si="220"/>
        <v>5.4629265216738565</v>
      </c>
      <c r="Z615" s="42">
        <f t="shared" si="220"/>
        <v>4.3500207813766139</v>
      </c>
      <c r="AA615" s="42">
        <f t="shared" si="201"/>
        <v>2.778237120741021</v>
      </c>
      <c r="AB615" s="42">
        <f t="shared" si="221"/>
        <v>1.3597249978680124</v>
      </c>
      <c r="AC615" s="42">
        <f t="shared" si="202"/>
        <v>3.5296550481169473</v>
      </c>
    </row>
    <row r="616" spans="1:29" x14ac:dyDescent="0.25">
      <c r="A616" s="34" t="s">
        <v>955</v>
      </c>
      <c r="B616" s="34" t="s">
        <v>956</v>
      </c>
      <c r="C616" s="42">
        <f t="shared" si="192"/>
        <v>4.185705566723728</v>
      </c>
      <c r="D616" s="42">
        <f t="shared" si="193"/>
        <v>3.7621922311603537</v>
      </c>
      <c r="E616" s="42">
        <f t="shared" si="194"/>
        <v>4.5568111436322978</v>
      </c>
      <c r="F616" s="42">
        <f t="shared" si="224"/>
        <v>3.9477949756638941</v>
      </c>
      <c r="G616" s="42">
        <f t="shared" si="195"/>
        <v>1.3002211207885948</v>
      </c>
      <c r="H616" s="42">
        <f t="shared" si="218"/>
        <v>2.6403475975170725</v>
      </c>
      <c r="I616" s="42">
        <f t="shared" si="218"/>
        <v>3.8824282456150638</v>
      </c>
      <c r="J616" s="42">
        <f t="shared" si="196"/>
        <v>0.38122690347664678</v>
      </c>
      <c r="K616" s="42">
        <f t="shared" si="197"/>
        <v>4.5929569448391749</v>
      </c>
      <c r="L616" s="42">
        <f t="shared" si="198"/>
        <v>4.8378606839971816</v>
      </c>
      <c r="M616" s="42">
        <f t="shared" si="199"/>
        <v>4.4990735677957359</v>
      </c>
      <c r="N616" s="42">
        <f t="shared" si="219"/>
        <v>5.3927484478788674</v>
      </c>
      <c r="O616" s="42">
        <f t="shared" si="219"/>
        <v>3.1514708677600032</v>
      </c>
      <c r="P616" s="42">
        <f t="shared" si="219"/>
        <v>1.7603838542614174</v>
      </c>
      <c r="Q616" s="42">
        <f t="shared" si="219"/>
        <v>6.9398243499105314</v>
      </c>
      <c r="R616" s="42">
        <f>R46</f>
        <v>0</v>
      </c>
      <c r="S616" s="42">
        <f t="shared" si="220"/>
        <v>0</v>
      </c>
      <c r="T616" s="42">
        <f t="shared" si="220"/>
        <v>6.9398243499105314</v>
      </c>
      <c r="U616" s="42">
        <f t="shared" si="220"/>
        <v>6.9398243499105314</v>
      </c>
      <c r="V616" s="42">
        <f t="shared" si="220"/>
        <v>3.7590715228682043</v>
      </c>
      <c r="W616" s="42">
        <f t="shared" si="220"/>
        <v>6.2258891405082366</v>
      </c>
      <c r="X616" s="42">
        <f t="shared" si="220"/>
        <v>1.6680431805225717</v>
      </c>
      <c r="Y616" s="42">
        <f t="shared" si="220"/>
        <v>4.6760012532207345</v>
      </c>
      <c r="Z616" s="42">
        <f t="shared" si="220"/>
        <v>3.8205500261027261</v>
      </c>
      <c r="AA616" s="42">
        <f t="shared" si="201"/>
        <v>3.8918151276436439</v>
      </c>
      <c r="AB616" s="42">
        <f t="shared" si="221"/>
        <v>2.0671817212499461</v>
      </c>
      <c r="AC616" s="42">
        <f t="shared" si="202"/>
        <v>4.1807528270423271</v>
      </c>
    </row>
    <row r="617" spans="1:29" x14ac:dyDescent="0.25">
      <c r="A617" s="34" t="s">
        <v>957</v>
      </c>
      <c r="B617" s="34" t="s">
        <v>958</v>
      </c>
      <c r="C617" s="42">
        <f t="shared" si="192"/>
        <v>0.28084552509742078</v>
      </c>
      <c r="D617" s="42">
        <f t="shared" si="193"/>
        <v>7.1171543316042358</v>
      </c>
      <c r="E617" s="42">
        <f t="shared" si="194"/>
        <v>0.98290267428950184</v>
      </c>
      <c r="F617" s="42">
        <f t="shared" ref="F617" si="225">F47</f>
        <v>1.2676217212356731</v>
      </c>
      <c r="G617" s="42">
        <f t="shared" si="195"/>
        <v>1.1059339852897181</v>
      </c>
      <c r="H617" s="42">
        <f t="shared" si="218"/>
        <v>6.4091230425009629</v>
      </c>
      <c r="I617" s="42">
        <f t="shared" si="218"/>
        <v>6.4771342814655171</v>
      </c>
      <c r="J617" s="42">
        <f t="shared" si="196"/>
        <v>5.9084649472600379</v>
      </c>
      <c r="K617" s="42">
        <f t="shared" si="197"/>
        <v>2.6840248051151288</v>
      </c>
      <c r="L617" s="42">
        <f t="shared" si="198"/>
        <v>6.2188587912554247</v>
      </c>
      <c r="M617" s="42">
        <f t="shared" si="199"/>
        <v>5.4047597066548914</v>
      </c>
      <c r="N617" s="42">
        <f t="shared" si="219"/>
        <v>5.1219747784594087</v>
      </c>
      <c r="O617" s="42">
        <f t="shared" si="219"/>
        <v>6.8385031479790968</v>
      </c>
      <c r="P617" s="42">
        <f t="shared" si="219"/>
        <v>0.52641507781227626</v>
      </c>
      <c r="Q617" s="42">
        <f t="shared" si="219"/>
        <v>0</v>
      </c>
      <c r="R617" s="42">
        <f t="shared" si="200"/>
        <v>6.1746996063558521</v>
      </c>
      <c r="S617" s="42">
        <f t="shared" si="220"/>
        <v>7.0746996063558525</v>
      </c>
      <c r="T617" s="42">
        <f t="shared" si="220"/>
        <v>7.0746996063558525</v>
      </c>
      <c r="U617" s="42">
        <f t="shared" si="220"/>
        <v>7.0746996063558525</v>
      </c>
      <c r="V617" s="42">
        <f t="shared" si="220"/>
        <v>5.3060247047668909</v>
      </c>
      <c r="W617" s="42">
        <f t="shared" si="220"/>
        <v>1.3380271941939859</v>
      </c>
      <c r="X617" s="42">
        <f t="shared" si="220"/>
        <v>3.2450068442376012</v>
      </c>
      <c r="Y617" s="42">
        <f t="shared" si="220"/>
        <v>0.55900751861883635</v>
      </c>
      <c r="Z617" s="42">
        <f t="shared" si="220"/>
        <v>0.52731390760388808</v>
      </c>
      <c r="AA617" s="42">
        <f t="shared" si="201"/>
        <v>0.54719003631259377</v>
      </c>
      <c r="AB617" s="42">
        <f t="shared" si="221"/>
        <v>2.4084083766317801</v>
      </c>
      <c r="AC617" s="42">
        <f t="shared" si="202"/>
        <v>2.3265061761917218</v>
      </c>
    </row>
    <row r="618" spans="1:29" x14ac:dyDescent="0.25">
      <c r="A618" s="34" t="s">
        <v>959</v>
      </c>
      <c r="B618" s="34" t="s">
        <v>960</v>
      </c>
      <c r="C618" s="42">
        <f t="shared" si="192"/>
        <v>3.1630159422807793</v>
      </c>
      <c r="D618" s="42">
        <f t="shared" si="193"/>
        <v>4.4801239388116318</v>
      </c>
      <c r="E618" s="42">
        <f t="shared" si="194"/>
        <v>3.9335835249683253</v>
      </c>
      <c r="F618" s="42">
        <f>F48-0.9</f>
        <v>3.4408226142923559</v>
      </c>
      <c r="G618" s="42">
        <f t="shared" si="195"/>
        <v>1.8081720639551928</v>
      </c>
      <c r="H618" s="42">
        <f t="shared" si="218"/>
        <v>5.9410483918569499</v>
      </c>
      <c r="I618" s="42">
        <f t="shared" si="218"/>
        <v>2.7992448052203103</v>
      </c>
      <c r="J618" s="42">
        <f t="shared" si="196"/>
        <v>2.83562496433722</v>
      </c>
      <c r="K618" s="42">
        <f t="shared" si="197"/>
        <v>4.8006266477228854</v>
      </c>
      <c r="L618" s="42">
        <f t="shared" si="198"/>
        <v>5.1428600460885185</v>
      </c>
      <c r="M618" s="42">
        <f t="shared" si="199"/>
        <v>4.813057276722235</v>
      </c>
      <c r="N618" s="42">
        <f t="shared" si="219"/>
        <v>5.6202553096303287</v>
      </c>
      <c r="O618" s="42">
        <f t="shared" si="219"/>
        <v>5.2785307561458401</v>
      </c>
      <c r="P618" s="42">
        <f t="shared" si="219"/>
        <v>0.2671295941918489</v>
      </c>
      <c r="Q618" s="42">
        <f t="shared" si="219"/>
        <v>0</v>
      </c>
      <c r="R618" s="42">
        <f>R48</f>
        <v>0</v>
      </c>
      <c r="S618" s="42">
        <f t="shared" si="220"/>
        <v>0</v>
      </c>
      <c r="T618" s="42">
        <f t="shared" si="220"/>
        <v>6.9689397072992918</v>
      </c>
      <c r="U618" s="42">
        <f t="shared" si="220"/>
        <v>6.9689397072992918</v>
      </c>
      <c r="V618" s="42">
        <f t="shared" si="220"/>
        <v>2.9037248780413702</v>
      </c>
      <c r="W618" s="42">
        <f t="shared" si="220"/>
        <v>5.5225559944635938</v>
      </c>
      <c r="X618" s="42">
        <f t="shared" si="220"/>
        <v>1.8526244676429218</v>
      </c>
      <c r="Y618" s="42">
        <f t="shared" si="220"/>
        <v>5.1038926580450639</v>
      </c>
      <c r="Z618" s="42">
        <f t="shared" si="220"/>
        <v>4.8867084091442257</v>
      </c>
      <c r="AA618" s="42">
        <f t="shared" si="201"/>
        <v>2.7025987875887365</v>
      </c>
      <c r="AB618" s="42">
        <f t="shared" si="221"/>
        <v>3.4103321971890153</v>
      </c>
      <c r="AC618" s="42">
        <f t="shared" si="202"/>
        <v>5.3555873170620574</v>
      </c>
    </row>
    <row r="619" spans="1:29" x14ac:dyDescent="0.25">
      <c r="A619" s="34" t="s">
        <v>961</v>
      </c>
      <c r="B619" s="34" t="s">
        <v>962</v>
      </c>
      <c r="C619" s="42">
        <f t="shared" si="192"/>
        <v>1.8831779097374113</v>
      </c>
      <c r="D619" s="42">
        <f t="shared" si="193"/>
        <v>5.28745428243319</v>
      </c>
      <c r="E619" s="42">
        <f t="shared" si="194"/>
        <v>4.2741113583522017</v>
      </c>
      <c r="F619" s="42">
        <f t="shared" ref="F619" si="226">F49</f>
        <v>5.1408053677021366</v>
      </c>
      <c r="G619" s="42">
        <f t="shared" si="195"/>
        <v>2.3264802448949764</v>
      </c>
      <c r="H619" s="42">
        <f t="shared" si="218"/>
        <v>3.6817277309785026</v>
      </c>
      <c r="I619" s="42">
        <f t="shared" si="218"/>
        <v>0</v>
      </c>
      <c r="J619" s="42">
        <f t="shared" si="196"/>
        <v>0.35964773596270988</v>
      </c>
      <c r="K619" s="42">
        <f t="shared" si="197"/>
        <v>5.934989980529596</v>
      </c>
      <c r="L619" s="42">
        <f t="shared" si="198"/>
        <v>4.4055791837380029</v>
      </c>
      <c r="M619" s="42">
        <f t="shared" si="199"/>
        <v>0.30182607433863856</v>
      </c>
      <c r="N619" s="42">
        <f t="shared" si="219"/>
        <v>3.9062710897209874</v>
      </c>
      <c r="O619" s="42">
        <f t="shared" si="219"/>
        <v>4.4781722332756289</v>
      </c>
      <c r="P619" s="42">
        <f t="shared" si="219"/>
        <v>2.0101643182788473</v>
      </c>
      <c r="Q619" s="42">
        <f t="shared" si="219"/>
        <v>6.6530438444527462</v>
      </c>
      <c r="R619" s="42">
        <f t="shared" si="200"/>
        <v>5.7530438444527459</v>
      </c>
      <c r="S619" s="42">
        <f t="shared" si="220"/>
        <v>6.6530438444527462</v>
      </c>
      <c r="T619" s="42">
        <f t="shared" si="220"/>
        <v>0</v>
      </c>
      <c r="U619" s="42">
        <f t="shared" si="220"/>
        <v>6.6530438444527462</v>
      </c>
      <c r="V619" s="42">
        <f t="shared" si="220"/>
        <v>4.4353625629684972</v>
      </c>
      <c r="W619" s="42">
        <f t="shared" si="220"/>
        <v>5.7713511516793607</v>
      </c>
      <c r="X619" s="42">
        <f t="shared" si="220"/>
        <v>1.3150300160867325</v>
      </c>
      <c r="Y619" s="42">
        <f t="shared" si="220"/>
        <v>3.2936662734207278</v>
      </c>
      <c r="Z619" s="42">
        <f t="shared" si="220"/>
        <v>2.6891850624303744</v>
      </c>
      <c r="AA619" s="42">
        <f t="shared" si="201"/>
        <v>3.9129757901739173</v>
      </c>
      <c r="AB619" s="42">
        <f t="shared" si="221"/>
        <v>5.662164974002339</v>
      </c>
      <c r="AC619" s="42">
        <f t="shared" si="202"/>
        <v>3.2176812814842481</v>
      </c>
    </row>
    <row r="620" spans="1:29" x14ac:dyDescent="0.25">
      <c r="A620" s="34" t="s">
        <v>963</v>
      </c>
      <c r="B620" s="34" t="s">
        <v>964</v>
      </c>
      <c r="C620" s="42">
        <f t="shared" si="192"/>
        <v>5.1413546312384586</v>
      </c>
      <c r="D620" s="42">
        <f t="shared" si="193"/>
        <v>1.4207240422331044</v>
      </c>
      <c r="E620" s="42">
        <f t="shared" si="194"/>
        <v>4.3516015719188319</v>
      </c>
      <c r="F620" s="42">
        <f>F50-0.9</f>
        <v>3.8375757864117381</v>
      </c>
      <c r="G620" s="42">
        <f t="shared" si="195"/>
        <v>0.76878733196236337</v>
      </c>
      <c r="H620" s="42">
        <f t="shared" si="218"/>
        <v>4.6025517151128472</v>
      </c>
      <c r="I620" s="42">
        <f t="shared" si="218"/>
        <v>1.9056535633214451</v>
      </c>
      <c r="J620" s="42">
        <f t="shared" si="196"/>
        <v>3.8204497612457908</v>
      </c>
      <c r="K620" s="42">
        <f t="shared" si="197"/>
        <v>5.6816857808076024</v>
      </c>
      <c r="L620" s="42">
        <f t="shared" si="198"/>
        <v>1.5941773742430139</v>
      </c>
      <c r="M620" s="42">
        <f t="shared" si="199"/>
        <v>2.0875336274607736</v>
      </c>
      <c r="N620" s="42">
        <f t="shared" si="219"/>
        <v>2.6859593775613417</v>
      </c>
      <c r="O620" s="42">
        <f t="shared" si="219"/>
        <v>1.969532011645357</v>
      </c>
      <c r="P620" s="42">
        <f t="shared" si="219"/>
        <v>1.4677044624085054</v>
      </c>
      <c r="Q620" s="42">
        <f t="shared" si="219"/>
        <v>6.1408200856431465</v>
      </c>
      <c r="R620" s="42">
        <f>R50</f>
        <v>0</v>
      </c>
      <c r="S620" s="42">
        <f t="shared" si="220"/>
        <v>6.1408200856431465</v>
      </c>
      <c r="T620" s="42">
        <f t="shared" si="220"/>
        <v>6.1408200856431465</v>
      </c>
      <c r="U620" s="42">
        <f t="shared" si="220"/>
        <v>6.1408200856431465</v>
      </c>
      <c r="V620" s="42">
        <f t="shared" si="220"/>
        <v>2.0469400285477168</v>
      </c>
      <c r="W620" s="42">
        <f t="shared" si="220"/>
        <v>5.0814872406804525</v>
      </c>
      <c r="X620" s="42">
        <f t="shared" si="220"/>
        <v>3.5863742648935135</v>
      </c>
      <c r="Y620" s="42">
        <f t="shared" si="220"/>
        <v>6.1408200856431465</v>
      </c>
      <c r="Z620" s="42">
        <f t="shared" si="220"/>
        <v>5.6324773396691299</v>
      </c>
      <c r="AA620" s="42">
        <f t="shared" si="201"/>
        <v>4.8209248987872568</v>
      </c>
      <c r="AB620" s="42">
        <f t="shared" si="221"/>
        <v>1.6985247045395939</v>
      </c>
      <c r="AC620" s="42">
        <f t="shared" si="202"/>
        <v>5.0938800570954301</v>
      </c>
    </row>
    <row r="621" spans="1:29" x14ac:dyDescent="0.25">
      <c r="A621" s="34" t="s">
        <v>965</v>
      </c>
      <c r="B621" s="34" t="s">
        <v>966</v>
      </c>
      <c r="C621" s="42">
        <f t="shared" si="192"/>
        <v>3.3963684362641011</v>
      </c>
      <c r="D621" s="42">
        <f t="shared" si="193"/>
        <v>4.1631432726063577</v>
      </c>
      <c r="E621" s="42">
        <f t="shared" si="194"/>
        <v>3.6380160211070889</v>
      </c>
      <c r="F621" s="42">
        <f t="shared" ref="F621:F622" si="227">F51</f>
        <v>4.3375800851841744</v>
      </c>
      <c r="G621" s="42">
        <f t="shared" si="195"/>
        <v>1.7875984226520327</v>
      </c>
      <c r="H621" s="42">
        <f t="shared" si="218"/>
        <v>4.112989330790052</v>
      </c>
      <c r="I621" s="42">
        <f t="shared" si="218"/>
        <v>2.7128198651897333</v>
      </c>
      <c r="J621" s="42">
        <f t="shared" si="196"/>
        <v>2.0399399275283585</v>
      </c>
      <c r="K621" s="42">
        <f t="shared" si="197"/>
        <v>5.7475602677352819</v>
      </c>
      <c r="L621" s="42">
        <f t="shared" si="198"/>
        <v>3.2908753724171396</v>
      </c>
      <c r="M621" s="42">
        <f t="shared" si="199"/>
        <v>3.6837866590577804</v>
      </c>
      <c r="N621" s="42">
        <f t="shared" si="219"/>
        <v>4.6163387822818178</v>
      </c>
      <c r="O621" s="42">
        <f t="shared" si="219"/>
        <v>5.6794639360304444</v>
      </c>
      <c r="P621" s="42">
        <f t="shared" si="219"/>
        <v>0.59346626463253216</v>
      </c>
      <c r="Q621" s="42">
        <f t="shared" si="219"/>
        <v>0</v>
      </c>
      <c r="R621" s="42">
        <f t="shared" si="200"/>
        <v>5.6800572091131833</v>
      </c>
      <c r="S621" s="42">
        <f t="shared" si="220"/>
        <v>6.5800572091131837</v>
      </c>
      <c r="T621" s="42">
        <f t="shared" si="220"/>
        <v>6.5800572091131837</v>
      </c>
      <c r="U621" s="42">
        <f t="shared" si="220"/>
        <v>6.5800572091131837</v>
      </c>
      <c r="V621" s="42">
        <f t="shared" si="220"/>
        <v>4.3867048060754552</v>
      </c>
      <c r="W621" s="42">
        <f t="shared" si="220"/>
        <v>4.3571448006436819</v>
      </c>
      <c r="X621" s="42">
        <f t="shared" si="220"/>
        <v>2.3972797958821417</v>
      </c>
      <c r="Y621" s="42">
        <f t="shared" si="220"/>
        <v>3.3465613650461989</v>
      </c>
      <c r="Z621" s="42">
        <f t="shared" si="220"/>
        <v>3.1469376272525134</v>
      </c>
      <c r="AA621" s="42">
        <f t="shared" si="201"/>
        <v>2.1259945142847645</v>
      </c>
      <c r="AB621" s="42">
        <f t="shared" si="221"/>
        <v>2.100018258227613</v>
      </c>
      <c r="AC621" s="42">
        <f t="shared" si="202"/>
        <v>2.9191833526580124</v>
      </c>
    </row>
    <row r="622" spans="1:29" x14ac:dyDescent="0.25">
      <c r="A622" s="34" t="s">
        <v>967</v>
      </c>
      <c r="B622" s="34" t="s">
        <v>968</v>
      </c>
      <c r="C622" s="42">
        <f t="shared" si="192"/>
        <v>2.6947477171374912</v>
      </c>
      <c r="D622" s="42">
        <f t="shared" si="193"/>
        <v>4.3004968168269908</v>
      </c>
      <c r="E622" s="42">
        <f t="shared" si="194"/>
        <v>5.1436423473689548</v>
      </c>
      <c r="F622" s="42">
        <f t="shared" si="227"/>
        <v>5.552904066221398</v>
      </c>
      <c r="G622" s="42">
        <f t="shared" si="195"/>
        <v>2.4644787908523069</v>
      </c>
      <c r="H622" s="42">
        <f t="shared" ref="H622:I632" si="228">H52</f>
        <v>1.8923308005380366</v>
      </c>
      <c r="I622" s="42">
        <f t="shared" si="228"/>
        <v>3.0489013235342348</v>
      </c>
      <c r="J622" s="42">
        <f t="shared" si="196"/>
        <v>2.8097897291302374</v>
      </c>
      <c r="K622" s="42">
        <f t="shared" si="197"/>
        <v>3.6022963563427775</v>
      </c>
      <c r="L622" s="42">
        <f t="shared" si="198"/>
        <v>3.718578249444219</v>
      </c>
      <c r="M622" s="42">
        <f t="shared" si="199"/>
        <v>0.71712488248159367</v>
      </c>
      <c r="N622" s="42">
        <f t="shared" ref="N622:Q637" si="229">N52</f>
        <v>1.7609008647198992</v>
      </c>
      <c r="O622" s="42">
        <f t="shared" si="229"/>
        <v>2.9717463859826374</v>
      </c>
      <c r="P622" s="42">
        <f t="shared" si="229"/>
        <v>1.104256156030998</v>
      </c>
      <c r="Q622" s="42">
        <f t="shared" si="229"/>
        <v>6.1217200649968309</v>
      </c>
      <c r="R622" s="42">
        <f t="shared" si="200"/>
        <v>5.2217200649968305</v>
      </c>
      <c r="S622" s="42">
        <f t="shared" ref="S622:Z637" si="230">S52</f>
        <v>6.1217200649968309</v>
      </c>
      <c r="T622" s="42">
        <f t="shared" si="230"/>
        <v>6.1217200649968309</v>
      </c>
      <c r="U622" s="42">
        <f t="shared" si="230"/>
        <v>6.1217200649968309</v>
      </c>
      <c r="V622" s="42">
        <f t="shared" si="230"/>
        <v>3.8260750406230191</v>
      </c>
      <c r="W622" s="42">
        <f t="shared" si="230"/>
        <v>5.35994268044871</v>
      </c>
      <c r="X622" s="42">
        <f t="shared" si="230"/>
        <v>2.2429442662385077</v>
      </c>
      <c r="Y622" s="42">
        <f t="shared" si="230"/>
        <v>4.7277470073064416</v>
      </c>
      <c r="Z622" s="42">
        <f t="shared" si="230"/>
        <v>3.9818399064643906</v>
      </c>
      <c r="AA622" s="42">
        <f t="shared" si="201"/>
        <v>3.2542337081562489</v>
      </c>
      <c r="AB622" s="42">
        <f t="shared" ref="AB622:AB637" si="231">AB52</f>
        <v>1.6932417201055066</v>
      </c>
      <c r="AC622" s="42">
        <f t="shared" si="202"/>
        <v>3.4231808590612451</v>
      </c>
    </row>
    <row r="623" spans="1:29" x14ac:dyDescent="0.25">
      <c r="A623" s="34" t="s">
        <v>969</v>
      </c>
      <c r="B623" s="34" t="s">
        <v>970</v>
      </c>
      <c r="C623" s="42">
        <f t="shared" si="192"/>
        <v>2.1517448107427199</v>
      </c>
      <c r="D623" s="42">
        <f t="shared" si="193"/>
        <v>5.3229631522304386</v>
      </c>
      <c r="E623" s="42">
        <f t="shared" si="194"/>
        <v>3.2673168200215819</v>
      </c>
      <c r="F623" s="42">
        <f>F53-0.9</f>
        <v>2.7933224592409012</v>
      </c>
      <c r="G623" s="42">
        <f t="shared" si="195"/>
        <v>1.4909446548343106</v>
      </c>
      <c r="H623" s="42">
        <f t="shared" si="228"/>
        <v>5.4665495671474948</v>
      </c>
      <c r="I623" s="42">
        <f t="shared" si="228"/>
        <v>5.1706967440128428</v>
      </c>
      <c r="J623" s="42">
        <f t="shared" si="196"/>
        <v>4.7128850140612339</v>
      </c>
      <c r="K623" s="42">
        <f t="shared" si="197"/>
        <v>2.7678656283847469</v>
      </c>
      <c r="L623" s="42">
        <f t="shared" si="198"/>
        <v>4.8422862410561844</v>
      </c>
      <c r="M623" s="42">
        <f t="shared" si="199"/>
        <v>4.4785546831001639</v>
      </c>
      <c r="N623" s="42">
        <f t="shared" si="229"/>
        <v>4.6957583558443687</v>
      </c>
      <c r="O623" s="42">
        <f t="shared" si="229"/>
        <v>5.2607965355922763</v>
      </c>
      <c r="P623" s="42">
        <f t="shared" si="229"/>
        <v>0.39633258803041016</v>
      </c>
      <c r="Q623" s="42">
        <f t="shared" si="229"/>
        <v>0</v>
      </c>
      <c r="R623" s="42">
        <f>R53</f>
        <v>0</v>
      </c>
      <c r="S623" s="42">
        <f t="shared" si="230"/>
        <v>4.5070128920893593</v>
      </c>
      <c r="T623" s="42">
        <f t="shared" si="230"/>
        <v>6.7605193381340376</v>
      </c>
      <c r="U623" s="42">
        <f t="shared" si="230"/>
        <v>6.7605193381340376</v>
      </c>
      <c r="V623" s="42">
        <f t="shared" si="230"/>
        <v>1.6901298345335107</v>
      </c>
      <c r="W623" s="42">
        <f t="shared" si="230"/>
        <v>3.9633772400111971</v>
      </c>
      <c r="X623" s="42">
        <f t="shared" si="230"/>
        <v>3.7946441188562305</v>
      </c>
      <c r="Y623" s="42">
        <f t="shared" si="230"/>
        <v>3.3450438668050575</v>
      </c>
      <c r="Z623" s="42">
        <f t="shared" si="230"/>
        <v>2.5052724855300261</v>
      </c>
      <c r="AA623" s="42">
        <f t="shared" si="201"/>
        <v>2.328112375017843</v>
      </c>
      <c r="AB623" s="42">
        <f t="shared" si="231"/>
        <v>5.0344292943551352</v>
      </c>
      <c r="AC623" s="42">
        <f t="shared" si="202"/>
        <v>6.4929219622339049</v>
      </c>
    </row>
    <row r="624" spans="1:29" x14ac:dyDescent="0.25">
      <c r="A624" s="34" t="s">
        <v>971</v>
      </c>
      <c r="B624" s="34" t="s">
        <v>972</v>
      </c>
      <c r="C624" s="42">
        <f t="shared" si="192"/>
        <v>0.97595946164495651</v>
      </c>
      <c r="D624" s="42">
        <f t="shared" si="193"/>
        <v>5.9778849315984051</v>
      </c>
      <c r="E624" s="42">
        <f t="shared" si="194"/>
        <v>1.4741250820868208</v>
      </c>
      <c r="F624" s="42">
        <f t="shared" ref="F624:F626" si="232">F54</f>
        <v>1.5380535655167176</v>
      </c>
      <c r="G624" s="42">
        <f t="shared" si="195"/>
        <v>1.3904674246639157</v>
      </c>
      <c r="H624" s="42">
        <f t="shared" si="228"/>
        <v>5.6624276575709773</v>
      </c>
      <c r="I624" s="42">
        <f t="shared" si="228"/>
        <v>4.2946518872134707</v>
      </c>
      <c r="J624" s="42">
        <f t="shared" si="196"/>
        <v>5.6812739319957952</v>
      </c>
      <c r="K624" s="42">
        <f t="shared" si="197"/>
        <v>1.7653568649644065</v>
      </c>
      <c r="L624" s="42">
        <f t="shared" si="198"/>
        <v>5.4660650521230645</v>
      </c>
      <c r="M624" s="42">
        <f t="shared" si="199"/>
        <v>4.558242010140753</v>
      </c>
      <c r="N624" s="42">
        <f t="shared" si="229"/>
        <v>5.337803838672885</v>
      </c>
      <c r="O624" s="42">
        <f t="shared" si="229"/>
        <v>5.685787350178626</v>
      </c>
      <c r="P624" s="42">
        <f t="shared" si="229"/>
        <v>0.18619638316255568</v>
      </c>
      <c r="Q624" s="42">
        <f t="shared" si="229"/>
        <v>6.3521612255840418</v>
      </c>
      <c r="R624" s="42">
        <f t="shared" si="200"/>
        <v>5.4521612255840415</v>
      </c>
      <c r="S624" s="42">
        <f t="shared" si="230"/>
        <v>4.2347741503893621</v>
      </c>
      <c r="T624" s="42">
        <f t="shared" si="230"/>
        <v>6.3521612255840418</v>
      </c>
      <c r="U624" s="42">
        <f t="shared" si="230"/>
        <v>6.3521612255840418</v>
      </c>
      <c r="V624" s="42">
        <f t="shared" si="230"/>
        <v>2.3820604595940176</v>
      </c>
      <c r="W624" s="42">
        <f t="shared" si="230"/>
        <v>2.5454302844658434</v>
      </c>
      <c r="X624" s="42">
        <f t="shared" si="230"/>
        <v>2.882971244944827</v>
      </c>
      <c r="Y624" s="42">
        <f t="shared" si="230"/>
        <v>1.7971004089698601</v>
      </c>
      <c r="Z624" s="42">
        <f t="shared" si="230"/>
        <v>1.3371889920307878</v>
      </c>
      <c r="AA624" s="42">
        <f t="shared" si="201"/>
        <v>0.60865349927680745</v>
      </c>
      <c r="AB624" s="42">
        <f t="shared" si="231"/>
        <v>5.1357899270679512</v>
      </c>
      <c r="AC624" s="42">
        <f t="shared" si="202"/>
        <v>4.573090689391023</v>
      </c>
    </row>
    <row r="625" spans="1:29" x14ac:dyDescent="0.25">
      <c r="A625" s="34" t="s">
        <v>973</v>
      </c>
      <c r="B625" s="34" t="s">
        <v>974</v>
      </c>
      <c r="C625" s="42">
        <f t="shared" si="192"/>
        <v>3.2342708110357474</v>
      </c>
      <c r="D625" s="42">
        <f t="shared" si="193"/>
        <v>3.1748832908654805</v>
      </c>
      <c r="E625" s="42">
        <f t="shared" si="194"/>
        <v>4.4464094413495321</v>
      </c>
      <c r="F625" s="42">
        <f t="shared" si="232"/>
        <v>4.8885762450404355</v>
      </c>
      <c r="G625" s="42">
        <f t="shared" si="195"/>
        <v>1.6845297385797062</v>
      </c>
      <c r="H625" s="42">
        <f t="shared" si="228"/>
        <v>5.3209303633882845</v>
      </c>
      <c r="I625" s="42">
        <f t="shared" si="228"/>
        <v>0.77062077781922445</v>
      </c>
      <c r="J625" s="42">
        <f t="shared" si="196"/>
        <v>2.7106097977443699</v>
      </c>
      <c r="K625" s="42">
        <f t="shared" si="197"/>
        <v>3.5340270087639647</v>
      </c>
      <c r="L625" s="42">
        <f t="shared" si="198"/>
        <v>5.1922676502445499</v>
      </c>
      <c r="M625" s="42">
        <f t="shared" si="199"/>
        <v>3.7245756868102573</v>
      </c>
      <c r="N625" s="42">
        <f t="shared" si="229"/>
        <v>4.4720897364754251</v>
      </c>
      <c r="O625" s="42">
        <f t="shared" si="229"/>
        <v>3.5044592562814927</v>
      </c>
      <c r="P625" s="42">
        <f t="shared" si="229"/>
        <v>0.41166023394209267</v>
      </c>
      <c r="Q625" s="42">
        <f t="shared" si="229"/>
        <v>0</v>
      </c>
      <c r="R625" s="42">
        <f t="shared" si="200"/>
        <v>4.8053535547910968</v>
      </c>
      <c r="S625" s="42">
        <f t="shared" si="230"/>
        <v>3.8035690365273984</v>
      </c>
      <c r="T625" s="42">
        <f t="shared" si="230"/>
        <v>5.7053535547910972</v>
      </c>
      <c r="U625" s="42">
        <f t="shared" si="230"/>
        <v>5.7053535547910972</v>
      </c>
      <c r="V625" s="42">
        <f t="shared" si="230"/>
        <v>2.139507583046663</v>
      </c>
      <c r="W625" s="42">
        <f t="shared" si="230"/>
        <v>4.9518162928375569</v>
      </c>
      <c r="X625" s="42">
        <f t="shared" si="230"/>
        <v>1.4538435366891926</v>
      </c>
      <c r="Y625" s="42">
        <f t="shared" si="230"/>
        <v>5.562546031095204</v>
      </c>
      <c r="Z625" s="42">
        <f t="shared" si="230"/>
        <v>5.415704239317467</v>
      </c>
      <c r="AA625" s="42">
        <f t="shared" si="201"/>
        <v>4.2108865305033447</v>
      </c>
      <c r="AB625" s="42">
        <f t="shared" si="231"/>
        <v>4.4914485431334183</v>
      </c>
      <c r="AC625" s="42">
        <f t="shared" si="202"/>
        <v>4.6847075041359165</v>
      </c>
    </row>
    <row r="626" spans="1:29" x14ac:dyDescent="0.25">
      <c r="A626" s="34" t="s">
        <v>975</v>
      </c>
      <c r="B626" s="34" t="s">
        <v>976</v>
      </c>
      <c r="C626" s="42">
        <f t="shared" si="192"/>
        <v>3.855540474493691</v>
      </c>
      <c r="D626" s="42">
        <f t="shared" si="193"/>
        <v>2.5053013402101905</v>
      </c>
      <c r="E626" s="42">
        <f t="shared" si="194"/>
        <v>3.3700479263542396</v>
      </c>
      <c r="F626" s="42">
        <f t="shared" si="232"/>
        <v>3.3231394849803517</v>
      </c>
      <c r="G626" s="42">
        <f t="shared" si="195"/>
        <v>2.1617630350512735</v>
      </c>
      <c r="H626" s="42">
        <f t="shared" si="228"/>
        <v>3.718419706426618</v>
      </c>
      <c r="I626" s="42">
        <f t="shared" si="228"/>
        <v>4.0254399337813469</v>
      </c>
      <c r="J626" s="42">
        <f t="shared" si="196"/>
        <v>2.5122536336486583</v>
      </c>
      <c r="K626" s="42">
        <f t="shared" si="197"/>
        <v>3.9499454874270992</v>
      </c>
      <c r="L626" s="42">
        <f t="shared" si="198"/>
        <v>5.3453486260149976</v>
      </c>
      <c r="M626" s="42">
        <f t="shared" si="199"/>
        <v>3.2245303518828838</v>
      </c>
      <c r="N626" s="42">
        <f t="shared" si="229"/>
        <v>4.7403000967082951</v>
      </c>
      <c r="O626" s="42">
        <f t="shared" si="229"/>
        <v>4.1508395853954996</v>
      </c>
      <c r="P626" s="42">
        <f t="shared" si="229"/>
        <v>0.86019484301182036</v>
      </c>
      <c r="Q626" s="42">
        <f t="shared" si="229"/>
        <v>6.2031937052966573</v>
      </c>
      <c r="R626" s="42">
        <f t="shared" si="200"/>
        <v>5.3031937052966569</v>
      </c>
      <c r="S626" s="42">
        <f t="shared" si="230"/>
        <v>2.0677312350988863</v>
      </c>
      <c r="T626" s="42">
        <f t="shared" si="230"/>
        <v>6.2031937052966573</v>
      </c>
      <c r="U626" s="42">
        <f t="shared" si="230"/>
        <v>6.2031937052966573</v>
      </c>
      <c r="V626" s="42">
        <f t="shared" si="230"/>
        <v>2.0677312350988872</v>
      </c>
      <c r="W626" s="42">
        <f t="shared" si="230"/>
        <v>4.4837999424179333</v>
      </c>
      <c r="X626" s="42">
        <f t="shared" si="230"/>
        <v>0.98687172584265181</v>
      </c>
      <c r="Y626" s="42">
        <f t="shared" si="230"/>
        <v>3.6081084750467225</v>
      </c>
      <c r="Z626" s="42">
        <f t="shared" si="230"/>
        <v>3.8041574331754595</v>
      </c>
      <c r="AA626" s="42">
        <f t="shared" si="201"/>
        <v>3.1574423488963963</v>
      </c>
      <c r="AB626" s="42">
        <f t="shared" si="231"/>
        <v>2.9036225854580104</v>
      </c>
      <c r="AC626" s="42">
        <f t="shared" si="202"/>
        <v>5.2646956723914524</v>
      </c>
    </row>
    <row r="627" spans="1:29" x14ac:dyDescent="0.25">
      <c r="A627" s="34" t="s">
        <v>977</v>
      </c>
      <c r="B627" s="34" t="s">
        <v>978</v>
      </c>
      <c r="C627" s="42">
        <f t="shared" si="192"/>
        <v>4.4115730766280752</v>
      </c>
      <c r="D627" s="42">
        <f t="shared" si="193"/>
        <v>2.6984290927723933</v>
      </c>
      <c r="E627" s="42">
        <f t="shared" si="194"/>
        <v>4.1692519071452896</v>
      </c>
      <c r="F627" s="42">
        <f>F57-0.9</f>
        <v>3.7353273428001645</v>
      </c>
      <c r="G627" s="42">
        <f t="shared" si="195"/>
        <v>1.8014763152772002</v>
      </c>
      <c r="H627" s="42">
        <f t="shared" si="228"/>
        <v>5.687215257923401</v>
      </c>
      <c r="I627" s="42">
        <f t="shared" si="228"/>
        <v>0.81634171461493799</v>
      </c>
      <c r="J627" s="42">
        <f t="shared" si="196"/>
        <v>1.8875432475909009</v>
      </c>
      <c r="K627" s="42">
        <f t="shared" si="197"/>
        <v>4.2792150567985763</v>
      </c>
      <c r="L627" s="42">
        <f t="shared" si="198"/>
        <v>4.4921292534178416</v>
      </c>
      <c r="M627" s="42">
        <f t="shared" si="199"/>
        <v>1.2137747803001318</v>
      </c>
      <c r="N627" s="42">
        <f t="shared" si="229"/>
        <v>4.9432268523332752</v>
      </c>
      <c r="O627" s="42">
        <f t="shared" si="229"/>
        <v>3.9447611443247426</v>
      </c>
      <c r="P627" s="42">
        <f t="shared" si="229"/>
        <v>2.0713991845494162</v>
      </c>
      <c r="Q627" s="42">
        <f t="shared" si="229"/>
        <v>6.0438522259714835</v>
      </c>
      <c r="R627" s="42">
        <f>R57</f>
        <v>0</v>
      </c>
      <c r="S627" s="42">
        <f t="shared" si="230"/>
        <v>4.0292348173143226</v>
      </c>
      <c r="T627" s="42">
        <f t="shared" si="230"/>
        <v>6.0438522259714835</v>
      </c>
      <c r="U627" s="42">
        <f t="shared" si="230"/>
        <v>6.0438522259714835</v>
      </c>
      <c r="V627" s="42">
        <f t="shared" si="230"/>
        <v>4.0292348173143218</v>
      </c>
      <c r="W627" s="42">
        <f t="shared" si="230"/>
        <v>5.3623576578138747</v>
      </c>
      <c r="X627" s="42">
        <f t="shared" si="230"/>
        <v>0.66182679333985506</v>
      </c>
      <c r="Y627" s="42">
        <f t="shared" si="230"/>
        <v>5.3144358837219148</v>
      </c>
      <c r="Z627" s="42">
        <f t="shared" si="230"/>
        <v>5.6099847420052207</v>
      </c>
      <c r="AA627" s="42">
        <f t="shared" si="201"/>
        <v>2.9478768050429447</v>
      </c>
      <c r="AB627" s="42">
        <f t="shared" si="231"/>
        <v>4.2435558182352979</v>
      </c>
      <c r="AC627" s="42">
        <f t="shared" si="202"/>
        <v>3.5182717608214524</v>
      </c>
    </row>
    <row r="628" spans="1:29" x14ac:dyDescent="0.25">
      <c r="A628" s="34" t="s">
        <v>979</v>
      </c>
      <c r="B628" s="34" t="s">
        <v>980</v>
      </c>
      <c r="C628" s="42">
        <f t="shared" si="192"/>
        <v>4.5619259283222293</v>
      </c>
      <c r="D628" s="42">
        <f t="shared" si="193"/>
        <v>3.2924111864062944</v>
      </c>
      <c r="E628" s="42">
        <f t="shared" si="194"/>
        <v>4.6036715816296567</v>
      </c>
      <c r="F628" s="42">
        <f t="shared" ref="F628:F630" si="233">F58</f>
        <v>4.7261856871773595</v>
      </c>
      <c r="G628" s="42">
        <f t="shared" si="195"/>
        <v>0.79072998739973699</v>
      </c>
      <c r="H628" s="42">
        <f t="shared" si="228"/>
        <v>5.9971332814022249</v>
      </c>
      <c r="I628" s="42">
        <f t="shared" si="228"/>
        <v>3.5829274817922983</v>
      </c>
      <c r="J628" s="42">
        <f t="shared" si="196"/>
        <v>2.7344363434187215</v>
      </c>
      <c r="K628" s="42">
        <f t="shared" si="197"/>
        <v>5.0684690986200742</v>
      </c>
      <c r="L628" s="42">
        <f t="shared" si="198"/>
        <v>4.830709323574859</v>
      </c>
      <c r="M628" s="42">
        <f t="shared" si="199"/>
        <v>4.9089023503997904</v>
      </c>
      <c r="N628" s="42">
        <f t="shared" si="229"/>
        <v>6.1126227693140631</v>
      </c>
      <c r="O628" s="42">
        <f t="shared" si="229"/>
        <v>2.9204825476705714</v>
      </c>
      <c r="P628" s="42">
        <f t="shared" si="229"/>
        <v>0.33300079565491963</v>
      </c>
      <c r="Q628" s="42">
        <f t="shared" si="229"/>
        <v>0</v>
      </c>
      <c r="R628" s="42">
        <f t="shared" si="200"/>
        <v>5.6638156832425368</v>
      </c>
      <c r="S628" s="42">
        <f t="shared" si="230"/>
        <v>2.1879385610808462</v>
      </c>
      <c r="T628" s="42">
        <f t="shared" si="230"/>
        <v>6.5638156832425372</v>
      </c>
      <c r="U628" s="42">
        <f t="shared" si="230"/>
        <v>0</v>
      </c>
      <c r="V628" s="42">
        <f t="shared" si="230"/>
        <v>5.4698464027021139</v>
      </c>
      <c r="W628" s="42">
        <f t="shared" si="230"/>
        <v>5.1897194979815229</v>
      </c>
      <c r="X628" s="42">
        <f t="shared" si="230"/>
        <v>2.6806767907457423</v>
      </c>
      <c r="Y628" s="42">
        <f t="shared" si="230"/>
        <v>5.3506953716055055</v>
      </c>
      <c r="Z628" s="42">
        <f t="shared" si="230"/>
        <v>5.4622407957395867</v>
      </c>
      <c r="AA628" s="42">
        <f t="shared" si="201"/>
        <v>2.5082559504444584</v>
      </c>
      <c r="AB628" s="42">
        <f t="shared" si="231"/>
        <v>1.955179139689267</v>
      </c>
      <c r="AC628" s="42">
        <f t="shared" si="202"/>
        <v>2.5042077607430815</v>
      </c>
    </row>
    <row r="629" spans="1:29" x14ac:dyDescent="0.25">
      <c r="A629" s="34" t="s">
        <v>981</v>
      </c>
      <c r="B629" s="34" t="s">
        <v>982</v>
      </c>
      <c r="C629" s="42">
        <f t="shared" si="192"/>
        <v>3.8488026480193902</v>
      </c>
      <c r="D629" s="42">
        <f t="shared" si="193"/>
        <v>2.20439755216732</v>
      </c>
      <c r="E629" s="42">
        <f t="shared" si="194"/>
        <v>1.7568158943076937</v>
      </c>
      <c r="F629" s="42">
        <f t="shared" si="233"/>
        <v>1.3487471907184267</v>
      </c>
      <c r="G629" s="42">
        <f t="shared" si="195"/>
        <v>1.8619634712413116</v>
      </c>
      <c r="H629" s="42">
        <f t="shared" si="228"/>
        <v>6.5984483518996262</v>
      </c>
      <c r="I629" s="42">
        <f t="shared" si="228"/>
        <v>4.3959789736419745</v>
      </c>
      <c r="J629" s="42">
        <f t="shared" si="196"/>
        <v>5.1019080605209188</v>
      </c>
      <c r="K629" s="42">
        <f t="shared" si="197"/>
        <v>4.8706846350591828</v>
      </c>
      <c r="L629" s="42">
        <f t="shared" si="198"/>
        <v>5.6439798564415327</v>
      </c>
      <c r="M629" s="42">
        <f t="shared" si="199"/>
        <v>4.1509347259084519</v>
      </c>
      <c r="N629" s="42">
        <f t="shared" si="229"/>
        <v>5.8307075696121453</v>
      </c>
      <c r="O629" s="42">
        <f t="shared" si="229"/>
        <v>6.7001079113112434</v>
      </c>
      <c r="P629" s="42">
        <f t="shared" si="229"/>
        <v>0.42186001273244089</v>
      </c>
      <c r="Q629" s="42">
        <f t="shared" si="229"/>
        <v>6.8034514780666893</v>
      </c>
      <c r="R629" s="42">
        <f t="shared" si="200"/>
        <v>5.9034514780666889</v>
      </c>
      <c r="S629" s="42">
        <f t="shared" si="230"/>
        <v>4.5356343187111268</v>
      </c>
      <c r="T629" s="42">
        <f t="shared" si="230"/>
        <v>6.8034514780666893</v>
      </c>
      <c r="U629" s="42">
        <f t="shared" si="230"/>
        <v>6.8034514780666893</v>
      </c>
      <c r="V629" s="42">
        <f t="shared" si="230"/>
        <v>0.28347714491944559</v>
      </c>
      <c r="W629" s="42">
        <f t="shared" si="230"/>
        <v>0</v>
      </c>
      <c r="X629" s="42">
        <f t="shared" si="230"/>
        <v>2.6520341161058814</v>
      </c>
      <c r="Y629" s="42">
        <f t="shared" si="230"/>
        <v>0.60937422249765238</v>
      </c>
      <c r="Z629" s="42">
        <f t="shared" si="230"/>
        <v>0.50379640694495453</v>
      </c>
      <c r="AA629" s="42">
        <f t="shared" si="201"/>
        <v>0.38875953108752281</v>
      </c>
      <c r="AB629" s="42">
        <f t="shared" si="231"/>
        <v>2.3160685882780223</v>
      </c>
      <c r="AC629" s="42">
        <f t="shared" si="202"/>
        <v>7.6617129056069668</v>
      </c>
    </row>
    <row r="630" spans="1:29" x14ac:dyDescent="0.25">
      <c r="A630" s="34" t="s">
        <v>983</v>
      </c>
      <c r="B630" s="34" t="s">
        <v>984</v>
      </c>
      <c r="C630" s="42">
        <f t="shared" si="192"/>
        <v>3.5576367785847625</v>
      </c>
      <c r="D630" s="42">
        <f t="shared" si="193"/>
        <v>2.7622438862548098</v>
      </c>
      <c r="E630" s="42">
        <f t="shared" si="194"/>
        <v>3.2918095974975783</v>
      </c>
      <c r="F630" s="42">
        <f t="shared" si="233"/>
        <v>3.7084672994490302</v>
      </c>
      <c r="G630" s="42">
        <f t="shared" si="195"/>
        <v>1.1091496361523268</v>
      </c>
      <c r="H630" s="42">
        <f t="shared" si="228"/>
        <v>4.3273487519753164</v>
      </c>
      <c r="I630" s="42">
        <f t="shared" si="228"/>
        <v>1.4771013254364322</v>
      </c>
      <c r="J630" s="42">
        <f t="shared" si="196"/>
        <v>3.495492362037556</v>
      </c>
      <c r="K630" s="42">
        <f t="shared" si="197"/>
        <v>3.1965268769380217</v>
      </c>
      <c r="L630" s="42">
        <f t="shared" si="198"/>
        <v>4.3093585662015998</v>
      </c>
      <c r="M630" s="42">
        <f t="shared" si="199"/>
        <v>3.5397585306129695</v>
      </c>
      <c r="N630" s="42">
        <f t="shared" si="229"/>
        <v>5.79461138823602</v>
      </c>
      <c r="O630" s="42">
        <f t="shared" si="229"/>
        <v>3.6055884983413553</v>
      </c>
      <c r="P630" s="42">
        <f t="shared" si="229"/>
        <v>0.42082437557918784</v>
      </c>
      <c r="Q630" s="42">
        <f t="shared" si="229"/>
        <v>5.9249400180752403</v>
      </c>
      <c r="R630" s="42">
        <f t="shared" si="200"/>
        <v>5.0249400180752399</v>
      </c>
      <c r="S630" s="42">
        <f t="shared" si="230"/>
        <v>1.9749800060250806</v>
      </c>
      <c r="T630" s="42">
        <f t="shared" si="230"/>
        <v>5.9249400180752403</v>
      </c>
      <c r="U630" s="42">
        <f t="shared" si="230"/>
        <v>5.9249400180752403</v>
      </c>
      <c r="V630" s="42">
        <f t="shared" si="230"/>
        <v>2.9624700090376193</v>
      </c>
      <c r="W630" s="42">
        <f t="shared" si="230"/>
        <v>4.924141524456064</v>
      </c>
      <c r="X630" s="42">
        <f t="shared" si="230"/>
        <v>2.142282031328854</v>
      </c>
      <c r="Y630" s="42">
        <f t="shared" si="230"/>
        <v>5.2307175778569803</v>
      </c>
      <c r="Z630" s="42">
        <f t="shared" si="230"/>
        <v>4.6221237812793907</v>
      </c>
      <c r="AA630" s="42">
        <f t="shared" si="201"/>
        <v>3.2580119184500451</v>
      </c>
      <c r="AB630" s="42">
        <f t="shared" si="231"/>
        <v>3.4036889465538618</v>
      </c>
      <c r="AC630" s="42">
        <f t="shared" si="202"/>
        <v>4.0859062594141875</v>
      </c>
    </row>
    <row r="631" spans="1:29" x14ac:dyDescent="0.25">
      <c r="A631" s="34" t="s">
        <v>985</v>
      </c>
      <c r="B631" s="34" t="s">
        <v>986</v>
      </c>
      <c r="C631" s="42">
        <f t="shared" si="192"/>
        <v>2.3790314388586653</v>
      </c>
      <c r="D631" s="42">
        <f t="shared" si="193"/>
        <v>5.4781550801922236</v>
      </c>
      <c r="E631" s="42">
        <f t="shared" si="194"/>
        <v>4.3085810710799493</v>
      </c>
      <c r="F631" s="42">
        <f>F61-0.9</f>
        <v>3.2899479709811303</v>
      </c>
      <c r="G631" s="42">
        <f t="shared" si="195"/>
        <v>3.5714451770469715</v>
      </c>
      <c r="H631" s="42">
        <f t="shared" si="228"/>
        <v>3.5521690448480765</v>
      </c>
      <c r="I631" s="42">
        <f t="shared" si="228"/>
        <v>4.3813821823339136</v>
      </c>
      <c r="J631" s="42">
        <f t="shared" si="196"/>
        <v>3.3966311520467736</v>
      </c>
      <c r="K631" s="42">
        <f t="shared" si="197"/>
        <v>1.8967586359489501</v>
      </c>
      <c r="L631" s="42">
        <f t="shared" si="198"/>
        <v>6.4056950877091667</v>
      </c>
      <c r="M631" s="42">
        <f t="shared" si="199"/>
        <v>4.8609543750210227</v>
      </c>
      <c r="N631" s="42">
        <f t="shared" si="229"/>
        <v>6.9151953933017216</v>
      </c>
      <c r="O631" s="42">
        <f t="shared" si="229"/>
        <v>6.2354709994389887</v>
      </c>
      <c r="P631" s="42">
        <f t="shared" si="229"/>
        <v>0.21901998525436958</v>
      </c>
      <c r="Q631" s="42">
        <f t="shared" si="229"/>
        <v>0</v>
      </c>
      <c r="R631" s="42">
        <f>R61</f>
        <v>0</v>
      </c>
      <c r="S631" s="42">
        <f t="shared" si="230"/>
        <v>4.7968080721142252</v>
      </c>
      <c r="T631" s="42">
        <f t="shared" si="230"/>
        <v>7.1952121081713374</v>
      </c>
      <c r="U631" s="42">
        <f t="shared" si="230"/>
        <v>7.1952121081713374</v>
      </c>
      <c r="V631" s="42">
        <f t="shared" si="230"/>
        <v>6.295810594649919</v>
      </c>
      <c r="W631" s="42">
        <f t="shared" si="230"/>
        <v>2.6893155768187542</v>
      </c>
      <c r="X631" s="42">
        <f t="shared" si="230"/>
        <v>2.4033594162968961</v>
      </c>
      <c r="Y631" s="42">
        <f t="shared" si="230"/>
        <v>3.3868411479269498</v>
      </c>
      <c r="Z631" s="42">
        <f t="shared" si="230"/>
        <v>2.3743618290667254</v>
      </c>
      <c r="AA631" s="42">
        <f t="shared" si="201"/>
        <v>1.5020790470298104</v>
      </c>
      <c r="AB631" s="42">
        <f t="shared" si="231"/>
        <v>3.5210612444242715</v>
      </c>
      <c r="AC631" s="42">
        <f t="shared" si="202"/>
        <v>1.7495012612678478</v>
      </c>
    </row>
    <row r="632" spans="1:29" x14ac:dyDescent="0.25">
      <c r="A632" s="34" t="s">
        <v>987</v>
      </c>
      <c r="B632" s="34" t="s">
        <v>988</v>
      </c>
      <c r="C632" s="42">
        <f t="shared" si="192"/>
        <v>4.6194386627973865</v>
      </c>
      <c r="D632" s="42">
        <f t="shared" si="193"/>
        <v>3.3673779833394586</v>
      </c>
      <c r="E632" s="42">
        <f>E62</f>
        <v>0</v>
      </c>
      <c r="F632" s="42">
        <f t="shared" ref="F632:F634" si="234">F62</f>
        <v>0</v>
      </c>
      <c r="G632" s="42">
        <f t="shared" si="195"/>
        <v>1.1197683377135976</v>
      </c>
      <c r="H632" s="42">
        <f>H62-0.37</f>
        <v>6.2471993114057645</v>
      </c>
      <c r="I632" s="42">
        <f t="shared" si="228"/>
        <v>5.5645530337813716</v>
      </c>
      <c r="J632" s="42">
        <f t="shared" si="196"/>
        <v>6.3133167567515827</v>
      </c>
      <c r="K632" s="42">
        <f t="shared" si="197"/>
        <v>0.37</v>
      </c>
      <c r="L632" s="42">
        <f t="shared" si="198"/>
        <v>6.5606986258696836</v>
      </c>
      <c r="M632" s="42">
        <f t="shared" si="199"/>
        <v>6.230137652618339</v>
      </c>
      <c r="N632" s="42">
        <f t="shared" si="229"/>
        <v>6.629530449795551</v>
      </c>
      <c r="O632" s="42">
        <f t="shared" si="229"/>
        <v>6.8006986258696838</v>
      </c>
      <c r="P632" s="42">
        <f t="shared" si="229"/>
        <v>0.16100864841405463</v>
      </c>
      <c r="Q632" s="42">
        <f t="shared" si="229"/>
        <v>6.8006986258696838</v>
      </c>
      <c r="R632" s="42">
        <f t="shared" si="200"/>
        <v>5.9006986258696834</v>
      </c>
      <c r="S632" s="42">
        <f t="shared" si="230"/>
        <v>2.2668995419565618</v>
      </c>
      <c r="T632" s="42">
        <f>T62-0.9</f>
        <v>5.9006986258696834</v>
      </c>
      <c r="U632" s="42">
        <f t="shared" si="230"/>
        <v>6.8006986258696838</v>
      </c>
      <c r="V632" s="42">
        <f t="shared" si="230"/>
        <v>1.4168122137228518</v>
      </c>
      <c r="W632" s="42">
        <f t="shared" si="230"/>
        <v>2.2394034558681395</v>
      </c>
      <c r="X632" s="42">
        <f t="shared" si="230"/>
        <v>2.6603283880812523</v>
      </c>
      <c r="Y632" s="42">
        <f t="shared" si="230"/>
        <v>0</v>
      </c>
      <c r="Z632" s="42">
        <f t="shared" si="230"/>
        <v>0</v>
      </c>
      <c r="AA632" s="42">
        <f>AA62</f>
        <v>0</v>
      </c>
      <c r="AB632" s="42">
        <f t="shared" si="231"/>
        <v>5.7878286177614342</v>
      </c>
      <c r="AC632" s="42">
        <f t="shared" si="202"/>
        <v>6.2422051907745466</v>
      </c>
    </row>
    <row r="633" spans="1:29" x14ac:dyDescent="0.25">
      <c r="A633" s="34" t="s">
        <v>989</v>
      </c>
      <c r="B633" s="34" t="s">
        <v>990</v>
      </c>
      <c r="C633" s="42">
        <f t="shared" si="192"/>
        <v>1.5418005069288403</v>
      </c>
      <c r="D633" s="42">
        <f t="shared" si="193"/>
        <v>4.24711641096075</v>
      </c>
      <c r="E633" s="42">
        <f t="shared" si="194"/>
        <v>3.5047181420431541</v>
      </c>
      <c r="F633" s="42">
        <f t="shared" si="234"/>
        <v>3.6130917147908512</v>
      </c>
      <c r="G633" s="42">
        <f t="shared" si="195"/>
        <v>1.468732581915841</v>
      </c>
      <c r="H633" s="42">
        <f t="shared" ref="H633:I648" si="235">H63</f>
        <v>5.311649554029116</v>
      </c>
      <c r="I633" s="42">
        <f t="shared" si="235"/>
        <v>1.9748074390773354</v>
      </c>
      <c r="J633" s="42">
        <f t="shared" si="196"/>
        <v>1.4382325476584659</v>
      </c>
      <c r="K633" s="42">
        <f t="shared" si="197"/>
        <v>4.8152606075163789</v>
      </c>
      <c r="L633" s="42">
        <f t="shared" si="198"/>
        <v>4.7967738817912142</v>
      </c>
      <c r="M633" s="42">
        <f t="shared" si="199"/>
        <v>3.0462987882144454</v>
      </c>
      <c r="N633" s="42">
        <f t="shared" si="229"/>
        <v>4.7394058042811142</v>
      </c>
      <c r="O633" s="42">
        <f t="shared" si="229"/>
        <v>5.2964470771987289</v>
      </c>
      <c r="P633" s="42">
        <f t="shared" si="229"/>
        <v>0.21696259762275957</v>
      </c>
      <c r="Q633" s="42">
        <f t="shared" si="229"/>
        <v>6.0139320028559062</v>
      </c>
      <c r="R633" s="42">
        <f t="shared" si="200"/>
        <v>5.1139320028559059</v>
      </c>
      <c r="S633" s="42">
        <f t="shared" si="230"/>
        <v>4.0092880019039381</v>
      </c>
      <c r="T633" s="42">
        <f t="shared" si="230"/>
        <v>6.0139320028559062</v>
      </c>
      <c r="U633" s="42">
        <f t="shared" si="230"/>
        <v>6.0139320028559062</v>
      </c>
      <c r="V633" s="42">
        <f t="shared" si="230"/>
        <v>3.7587075017849414</v>
      </c>
      <c r="W633" s="42">
        <f t="shared" si="230"/>
        <v>2.0748875912818194</v>
      </c>
      <c r="X633" s="42">
        <f t="shared" si="230"/>
        <v>3.3507375966325257</v>
      </c>
      <c r="Y633" s="42">
        <f t="shared" si="230"/>
        <v>3.5826468148524633</v>
      </c>
      <c r="Z633" s="42">
        <f t="shared" si="230"/>
        <v>3.8378317890496794</v>
      </c>
      <c r="AA633" s="42">
        <f t="shared" si="201"/>
        <v>2.2319442857240399</v>
      </c>
      <c r="AB633" s="42">
        <f t="shared" si="231"/>
        <v>4.6064160021875029</v>
      </c>
      <c r="AC633" s="42">
        <f t="shared" si="202"/>
        <v>3.3805147511304625</v>
      </c>
    </row>
    <row r="634" spans="1:29" x14ac:dyDescent="0.25">
      <c r="A634" s="34" t="s">
        <v>991</v>
      </c>
      <c r="B634" s="34" t="s">
        <v>992</v>
      </c>
      <c r="C634" s="42">
        <f t="shared" si="192"/>
        <v>2.6873956536698138</v>
      </c>
      <c r="D634" s="42">
        <f t="shared" si="193"/>
        <v>3.6928099217212158</v>
      </c>
      <c r="E634" s="42">
        <f t="shared" si="194"/>
        <v>4.6059424725077376</v>
      </c>
      <c r="F634" s="42">
        <f t="shared" si="234"/>
        <v>4.6859720703376722</v>
      </c>
      <c r="G634" s="42">
        <f t="shared" si="195"/>
        <v>1.335685239088102</v>
      </c>
      <c r="H634" s="42">
        <f t="shared" si="235"/>
        <v>5.5694893842885413</v>
      </c>
      <c r="I634" s="42">
        <f t="shared" si="235"/>
        <v>2.7483852010156267</v>
      </c>
      <c r="J634" s="42">
        <f t="shared" si="196"/>
        <v>2.0697268526331158</v>
      </c>
      <c r="K634" s="42">
        <f t="shared" si="197"/>
        <v>3.1977982324310918</v>
      </c>
      <c r="L634" s="42">
        <f t="shared" si="198"/>
        <v>3.6700444308003748</v>
      </c>
      <c r="M634" s="42">
        <f t="shared" si="199"/>
        <v>4.87744515183822</v>
      </c>
      <c r="N634" s="42">
        <f t="shared" si="229"/>
        <v>5.2848238511650001</v>
      </c>
      <c r="O634" s="42">
        <f t="shared" si="229"/>
        <v>3.6175427469638657</v>
      </c>
      <c r="P634" s="42">
        <f t="shared" si="229"/>
        <v>1.1111840684018122</v>
      </c>
      <c r="Q634" s="42">
        <f t="shared" si="229"/>
        <v>5.8667873135262099</v>
      </c>
      <c r="R634" s="42">
        <f t="shared" si="200"/>
        <v>4.9667873135262095</v>
      </c>
      <c r="S634" s="42">
        <f t="shared" si="230"/>
        <v>5.8667873135262099</v>
      </c>
      <c r="T634" s="42">
        <f t="shared" si="230"/>
        <v>5.8667873135262099</v>
      </c>
      <c r="U634" s="42">
        <f t="shared" si="230"/>
        <v>5.8667873135262099</v>
      </c>
      <c r="V634" s="42">
        <f t="shared" si="230"/>
        <v>3.1778431281600299</v>
      </c>
      <c r="W634" s="42">
        <f t="shared" si="230"/>
        <v>2.9360292305787068</v>
      </c>
      <c r="X634" s="42">
        <f t="shared" si="230"/>
        <v>1.0626481153287781</v>
      </c>
      <c r="Y634" s="42">
        <f t="shared" si="230"/>
        <v>2.5623040790234892</v>
      </c>
      <c r="Z634" s="42">
        <f t="shared" si="230"/>
        <v>3.2165361002695847</v>
      </c>
      <c r="AA634" s="42">
        <f t="shared" si="201"/>
        <v>2.8913312384289283</v>
      </c>
      <c r="AB634" s="42">
        <f t="shared" si="231"/>
        <v>3.1206315497479844</v>
      </c>
      <c r="AC634" s="42">
        <f t="shared" si="202"/>
        <v>3.4444947139692546</v>
      </c>
    </row>
    <row r="635" spans="1:29" x14ac:dyDescent="0.25">
      <c r="A635" s="34" t="s">
        <v>993</v>
      </c>
      <c r="B635" s="34" t="s">
        <v>994</v>
      </c>
      <c r="C635" s="42">
        <f t="shared" si="192"/>
        <v>3.7362051215986165</v>
      </c>
      <c r="D635" s="42">
        <f t="shared" si="193"/>
        <v>4.0812783528617338</v>
      </c>
      <c r="E635" s="42">
        <f t="shared" si="194"/>
        <v>4.256128107380273</v>
      </c>
      <c r="F635" s="42">
        <f t="shared" ref="F635:F636" si="236">F65-0.9</f>
        <v>4.3264225280466322</v>
      </c>
      <c r="G635" s="42">
        <f t="shared" si="195"/>
        <v>2.3937201605542642</v>
      </c>
      <c r="H635" s="42">
        <f t="shared" si="235"/>
        <v>5.6432749386754208</v>
      </c>
      <c r="I635" s="42">
        <f t="shared" si="235"/>
        <v>2.769110842229948</v>
      </c>
      <c r="J635" s="42">
        <f t="shared" si="196"/>
        <v>2.2129573039456938</v>
      </c>
      <c r="K635" s="42">
        <f t="shared" si="197"/>
        <v>5.5355630406885661</v>
      </c>
      <c r="L635" s="42">
        <f t="shared" si="198"/>
        <v>3.781618557708688</v>
      </c>
      <c r="M635" s="42">
        <f t="shared" si="199"/>
        <v>6.1187712137499304</v>
      </c>
      <c r="N635" s="42">
        <f t="shared" si="229"/>
        <v>6.4143257850379962</v>
      </c>
      <c r="O635" s="42">
        <f t="shared" si="229"/>
        <v>1.4716452576763857</v>
      </c>
      <c r="P635" s="42">
        <f t="shared" si="229"/>
        <v>1.6248627721053746</v>
      </c>
      <c r="Q635" s="42">
        <f t="shared" si="229"/>
        <v>0</v>
      </c>
      <c r="R635" s="42">
        <f>R65</f>
        <v>0</v>
      </c>
      <c r="S635" s="42">
        <f t="shared" si="230"/>
        <v>6.7348284058760042</v>
      </c>
      <c r="T635" s="42">
        <f t="shared" si="230"/>
        <v>6.7348284058760042</v>
      </c>
      <c r="U635" s="42">
        <f t="shared" si="230"/>
        <v>6.7348284058760042</v>
      </c>
      <c r="V635" s="42">
        <f t="shared" si="230"/>
        <v>4.2092677536725027</v>
      </c>
      <c r="W635" s="42">
        <f t="shared" si="230"/>
        <v>1.3282073990025018</v>
      </c>
      <c r="X635" s="42">
        <f t="shared" si="230"/>
        <v>2.708773959388147</v>
      </c>
      <c r="Y635" s="42">
        <f t="shared" si="230"/>
        <v>3.5564923918460343</v>
      </c>
      <c r="Z635" s="42">
        <f t="shared" si="230"/>
        <v>3.6706720381904625</v>
      </c>
      <c r="AA635" s="42">
        <f t="shared" si="201"/>
        <v>3.1259336247345364</v>
      </c>
      <c r="AB635" s="42">
        <f t="shared" si="231"/>
        <v>3.7256497564420457</v>
      </c>
      <c r="AC635" s="42">
        <f t="shared" si="202"/>
        <v>3.1046338768362505</v>
      </c>
    </row>
    <row r="636" spans="1:29" x14ac:dyDescent="0.25">
      <c r="A636" s="34" t="s">
        <v>995</v>
      </c>
      <c r="B636" s="34" t="s">
        <v>996</v>
      </c>
      <c r="C636" s="42">
        <f t="shared" si="192"/>
        <v>4.5427300740313443</v>
      </c>
      <c r="D636" s="42">
        <f t="shared" si="193"/>
        <v>2.1840212876240912</v>
      </c>
      <c r="E636" s="42">
        <f t="shared" si="194"/>
        <v>5.2262206529793396</v>
      </c>
      <c r="F636" s="42">
        <f t="shared" si="236"/>
        <v>4.5155773685476062</v>
      </c>
      <c r="G636" s="42">
        <f t="shared" si="195"/>
        <v>2.6407510246615962</v>
      </c>
      <c r="H636" s="42">
        <f t="shared" si="235"/>
        <v>4.4147699807186216</v>
      </c>
      <c r="I636" s="42">
        <f t="shared" si="235"/>
        <v>3.7562053874352346</v>
      </c>
      <c r="J636" s="42">
        <f t="shared" si="196"/>
        <v>2.6581910772953101</v>
      </c>
      <c r="K636" s="42">
        <f t="shared" si="197"/>
        <v>4.7634354711176048</v>
      </c>
      <c r="L636" s="42">
        <f t="shared" si="198"/>
        <v>3.5866405821392542</v>
      </c>
      <c r="M636" s="42">
        <f t="shared" si="199"/>
        <v>2.5719980829677471</v>
      </c>
      <c r="N636" s="42">
        <f t="shared" si="229"/>
        <v>5.3101327743690376</v>
      </c>
      <c r="O636" s="42">
        <f t="shared" si="229"/>
        <v>3.288109675407255</v>
      </c>
      <c r="P636" s="42">
        <f t="shared" si="229"/>
        <v>1.0103825256009522</v>
      </c>
      <c r="Q636" s="42">
        <f t="shared" si="229"/>
        <v>0</v>
      </c>
      <c r="R636" s="42">
        <f>R66</f>
        <v>0</v>
      </c>
      <c r="S636" s="42">
        <f t="shared" si="230"/>
        <v>6.2236756958891446</v>
      </c>
      <c r="T636" s="42">
        <f t="shared" si="230"/>
        <v>6.2236756958891446</v>
      </c>
      <c r="U636" s="42">
        <f t="shared" si="230"/>
        <v>6.2236756958891446</v>
      </c>
      <c r="V636" s="42">
        <f t="shared" si="230"/>
        <v>2.8525180272825241</v>
      </c>
      <c r="W636" s="42">
        <f t="shared" si="230"/>
        <v>4.7642153575000457</v>
      </c>
      <c r="X636" s="42">
        <f t="shared" si="230"/>
        <v>2.6489198209776093</v>
      </c>
      <c r="Y636" s="42">
        <f t="shared" si="230"/>
        <v>4.686913668423621</v>
      </c>
      <c r="Z636" s="42">
        <f t="shared" si="230"/>
        <v>4.0069000195684028</v>
      </c>
      <c r="AA636" s="42">
        <f t="shared" si="201"/>
        <v>4.2269927538822474</v>
      </c>
      <c r="AB636" s="42">
        <f t="shared" si="231"/>
        <v>2.9132099002034302</v>
      </c>
      <c r="AC636" s="42">
        <f t="shared" si="202"/>
        <v>4.7601373995996923</v>
      </c>
    </row>
    <row r="637" spans="1:29" x14ac:dyDescent="0.25">
      <c r="A637" s="34" t="s">
        <v>997</v>
      </c>
      <c r="B637" s="34" t="s">
        <v>998</v>
      </c>
      <c r="C637" s="42">
        <f t="shared" si="192"/>
        <v>3.1333465448335467</v>
      </c>
      <c r="D637" s="42">
        <f t="shared" si="193"/>
        <v>2.875729713248286</v>
      </c>
      <c r="E637" s="42">
        <f t="shared" si="194"/>
        <v>5.2799165751134005</v>
      </c>
      <c r="F637" s="42">
        <f t="shared" ref="F637:F638" si="237">F67</f>
        <v>5.4262770753683744</v>
      </c>
      <c r="G637" s="42">
        <f t="shared" si="195"/>
        <v>2.7066542860279919</v>
      </c>
      <c r="H637" s="42">
        <f t="shared" si="235"/>
        <v>1.2829952702768714</v>
      </c>
      <c r="I637" s="42">
        <f t="shared" si="235"/>
        <v>2.1744679202328836</v>
      </c>
      <c r="J637" s="42">
        <f t="shared" si="196"/>
        <v>3.5690099791975083</v>
      </c>
      <c r="K637" s="42">
        <f t="shared" si="197"/>
        <v>4.2317866429414623</v>
      </c>
      <c r="L637" s="42">
        <f t="shared" si="198"/>
        <v>3.5682596798096844</v>
      </c>
      <c r="M637" s="42">
        <f t="shared" si="199"/>
        <v>1.0452398747519105</v>
      </c>
      <c r="N637" s="42">
        <f t="shared" si="229"/>
        <v>1.485376850141481</v>
      </c>
      <c r="O637" s="42">
        <f t="shared" si="229"/>
        <v>1.4044862507197935</v>
      </c>
      <c r="P637" s="42">
        <f t="shared" si="229"/>
        <v>4.6329455846533873</v>
      </c>
      <c r="Q637" s="42">
        <f t="shared" si="229"/>
        <v>5.6681692877069585</v>
      </c>
      <c r="R637" s="42">
        <f t="shared" si="200"/>
        <v>4.7681692877069581</v>
      </c>
      <c r="S637" s="42">
        <f t="shared" si="230"/>
        <v>5.6681692877069585</v>
      </c>
      <c r="T637" s="42">
        <f t="shared" si="230"/>
        <v>5.6681692877069585</v>
      </c>
      <c r="U637" s="42">
        <f t="shared" si="230"/>
        <v>5.6681692877069585</v>
      </c>
      <c r="V637" s="42">
        <f t="shared" si="230"/>
        <v>0.94469488128449375</v>
      </c>
      <c r="W637" s="42">
        <f t="shared" si="230"/>
        <v>4.2269366655856029</v>
      </c>
      <c r="X637" s="42">
        <f t="shared" si="230"/>
        <v>2.0572487704005282</v>
      </c>
      <c r="Y637" s="42">
        <f t="shared" si="230"/>
        <v>4.170410578615944</v>
      </c>
      <c r="Z637" s="42">
        <f t="shared" si="230"/>
        <v>5.0000859553321204</v>
      </c>
      <c r="AA637" s="42">
        <f t="shared" si="201"/>
        <v>4.7204007666077228</v>
      </c>
      <c r="AB637" s="42">
        <f t="shared" si="231"/>
        <v>3.1355830102208708</v>
      </c>
      <c r="AC637" s="42">
        <f t="shared" si="202"/>
        <v>5.4873006861013414</v>
      </c>
    </row>
    <row r="638" spans="1:29" x14ac:dyDescent="0.25">
      <c r="A638" s="34" t="s">
        <v>999</v>
      </c>
      <c r="B638" s="34" t="s">
        <v>1000</v>
      </c>
      <c r="C638" s="42">
        <f t="shared" si="192"/>
        <v>5.1812568386649449</v>
      </c>
      <c r="D638" s="42">
        <f t="shared" si="193"/>
        <v>1.4276425076372441</v>
      </c>
      <c r="E638" s="42">
        <f t="shared" si="194"/>
        <v>3.9693669449238103</v>
      </c>
      <c r="F638" s="42">
        <f t="shared" si="237"/>
        <v>4.406911570493361</v>
      </c>
      <c r="G638" s="42">
        <f t="shared" si="195"/>
        <v>2.160146681059552</v>
      </c>
      <c r="H638" s="42">
        <f t="shared" si="235"/>
        <v>4.6370507636669975</v>
      </c>
      <c r="I638" s="42">
        <f t="shared" si="235"/>
        <v>0.87513618864835074</v>
      </c>
      <c r="J638" s="42">
        <f t="shared" si="196"/>
        <v>0.25455000638433528</v>
      </c>
      <c r="K638" s="42">
        <f t="shared" si="197"/>
        <v>4.3690395523059244</v>
      </c>
      <c r="L638" s="42">
        <f t="shared" si="198"/>
        <v>5.0230083722137415</v>
      </c>
      <c r="M638" s="42">
        <f t="shared" si="199"/>
        <v>4.2657995925689649</v>
      </c>
      <c r="N638" s="42">
        <f t="shared" ref="N638:Q653" si="238">N68</f>
        <v>5.808097891149508</v>
      </c>
      <c r="O638" s="42">
        <f t="shared" si="238"/>
        <v>3.9938225040142168</v>
      </c>
      <c r="P638" s="42">
        <f t="shared" si="238"/>
        <v>0.29115104094342015</v>
      </c>
      <c r="Q638" s="42">
        <f t="shared" si="238"/>
        <v>6.1488326980194534</v>
      </c>
      <c r="R638" s="42">
        <f t="shared" si="200"/>
        <v>5.2488326980194531</v>
      </c>
      <c r="S638" s="42">
        <f t="shared" ref="S638:Z653" si="239">S68</f>
        <v>6.1488326980194534</v>
      </c>
      <c r="T638" s="42">
        <f t="shared" si="239"/>
        <v>6.1488326980194534</v>
      </c>
      <c r="U638" s="42">
        <f t="shared" si="239"/>
        <v>6.1488326980194534</v>
      </c>
      <c r="V638" s="42">
        <f t="shared" si="239"/>
        <v>3.8430204362621585</v>
      </c>
      <c r="W638" s="42">
        <f t="shared" si="239"/>
        <v>2.5854929943154601</v>
      </c>
      <c r="X638" s="42">
        <f t="shared" si="239"/>
        <v>1.511799774926265</v>
      </c>
      <c r="Y638" s="42">
        <f t="shared" si="239"/>
        <v>3.7104307716366876</v>
      </c>
      <c r="Z638" s="42">
        <f t="shared" si="239"/>
        <v>3.6972528381462166</v>
      </c>
      <c r="AA638" s="42">
        <f t="shared" si="201"/>
        <v>3.1301293799315402</v>
      </c>
      <c r="AB638" s="42">
        <f t="shared" ref="AB638:AB653" si="240">AB68</f>
        <v>2.0932196418789633</v>
      </c>
      <c r="AC638" s="42">
        <f t="shared" si="202"/>
        <v>2.9215102181310786</v>
      </c>
    </row>
    <row r="639" spans="1:29" x14ac:dyDescent="0.25">
      <c r="A639" s="34" t="s">
        <v>1001</v>
      </c>
      <c r="B639" s="34" t="s">
        <v>1002</v>
      </c>
      <c r="C639" s="42">
        <f t="shared" ref="C639:C702" si="241">C69-0.53</f>
        <v>2.649608170517304</v>
      </c>
      <c r="D639" s="42">
        <f t="shared" ref="D639:D702" si="242">D69+1</f>
        <v>5.3713905993213666</v>
      </c>
      <c r="E639" s="42">
        <f t="shared" ref="E639:E702" si="243">E69-0.37</f>
        <v>4.2415327051382823</v>
      </c>
      <c r="F639" s="42">
        <f>F69-0.9</f>
        <v>3.150015582658876</v>
      </c>
      <c r="G639" s="42">
        <f t="shared" ref="G639:G702" si="244">G69+0.53</f>
        <v>3.58211598358002</v>
      </c>
      <c r="H639" s="42">
        <f t="shared" si="235"/>
        <v>0</v>
      </c>
      <c r="I639" s="42">
        <f t="shared" si="235"/>
        <v>4.0458347354634201</v>
      </c>
      <c r="J639" s="42">
        <f t="shared" ref="J639:J702" si="245">J69+0.24</f>
        <v>0.90788771477769636</v>
      </c>
      <c r="K639" s="42">
        <f t="shared" ref="K639:K702" si="246">K69+0.37</f>
        <v>2.1932042923800479</v>
      </c>
      <c r="L639" s="42">
        <f t="shared" ref="L639:L702" si="247">L69-0.24</f>
        <v>6.052197129240013</v>
      </c>
      <c r="M639" s="42">
        <f t="shared" ref="M639:M702" si="248">M69-0.2</f>
        <v>5.0421854543405589</v>
      </c>
      <c r="N639" s="42">
        <f t="shared" si="238"/>
        <v>6.5280508306089375</v>
      </c>
      <c r="O639" s="42">
        <f t="shared" si="238"/>
        <v>6.9534932407726888</v>
      </c>
      <c r="P639" s="42">
        <f t="shared" si="238"/>
        <v>4.1218485239446753E-2</v>
      </c>
      <c r="Q639" s="42">
        <f t="shared" si="238"/>
        <v>7.3121592814781025</v>
      </c>
      <c r="R639" s="42">
        <f>R69</f>
        <v>0</v>
      </c>
      <c r="S639" s="42">
        <f t="shared" si="239"/>
        <v>0</v>
      </c>
      <c r="T639" s="42">
        <f t="shared" si="239"/>
        <v>7.3121592814781025</v>
      </c>
      <c r="U639" s="42">
        <f t="shared" si="239"/>
        <v>7.3121592814781025</v>
      </c>
      <c r="V639" s="42">
        <f t="shared" si="239"/>
        <v>5.7887927645034978</v>
      </c>
      <c r="W639" s="42">
        <f t="shared" si="239"/>
        <v>4.5035805817189933</v>
      </c>
      <c r="X639" s="42">
        <f t="shared" si="239"/>
        <v>1.5661718571209939</v>
      </c>
      <c r="Y639" s="42">
        <f t="shared" si="239"/>
        <v>4.2867793487545152</v>
      </c>
      <c r="Z639" s="42">
        <f t="shared" si="239"/>
        <v>4.2761649346978654</v>
      </c>
      <c r="AA639" s="42">
        <f t="shared" ref="AA639:AA702" si="249">AA69-0.9</f>
        <v>1.8674443095576958</v>
      </c>
      <c r="AB639" s="42">
        <f t="shared" si="240"/>
        <v>2.6448235698963356</v>
      </c>
      <c r="AC639" s="42">
        <f t="shared" ref="AC639:AC702" si="250">AC69+1</f>
        <v>2.3710298652771433</v>
      </c>
    </row>
    <row r="640" spans="1:29" x14ac:dyDescent="0.25">
      <c r="A640" s="34" t="s">
        <v>1003</v>
      </c>
      <c r="B640" s="34" t="s">
        <v>1004</v>
      </c>
      <c r="C640" s="42">
        <f t="shared" si="241"/>
        <v>1.3007961259867709</v>
      </c>
      <c r="D640" s="42">
        <f t="shared" si="242"/>
        <v>5.4068133994835268</v>
      </c>
      <c r="E640" s="42">
        <f t="shared" si="243"/>
        <v>3.0051981120367697</v>
      </c>
      <c r="F640" s="42">
        <f t="shared" ref="F640:F642" si="251">F70</f>
        <v>2.9869787335629021</v>
      </c>
      <c r="G640" s="42">
        <f t="shared" si="244"/>
        <v>0.99472025264362318</v>
      </c>
      <c r="H640" s="42">
        <f t="shared" si="235"/>
        <v>4.0487805214345123</v>
      </c>
      <c r="I640" s="42">
        <f t="shared" si="235"/>
        <v>4.486067129729264</v>
      </c>
      <c r="J640" s="42">
        <f t="shared" si="245"/>
        <v>3.3006473452143208</v>
      </c>
      <c r="K640" s="42">
        <f t="shared" si="246"/>
        <v>3.542842036418052</v>
      </c>
      <c r="L640" s="42">
        <f t="shared" si="247"/>
        <v>5.0472040958497111</v>
      </c>
      <c r="M640" s="42">
        <f t="shared" si="248"/>
        <v>2.9370597844235129</v>
      </c>
      <c r="N640" s="42">
        <f t="shared" si="238"/>
        <v>4.4736264089843534</v>
      </c>
      <c r="O640" s="42">
        <f t="shared" si="238"/>
        <v>5.09318000379381</v>
      </c>
      <c r="P640" s="42">
        <f t="shared" si="238"/>
        <v>1.1036571079474036</v>
      </c>
      <c r="Q640" s="42">
        <f t="shared" si="238"/>
        <v>6.1183990921834033</v>
      </c>
      <c r="R640" s="42">
        <f t="shared" ref="R640:R703" si="252">R70-0.9</f>
        <v>5.2183990921834029</v>
      </c>
      <c r="S640" s="42">
        <f t="shared" si="239"/>
        <v>6.1183990921834033</v>
      </c>
      <c r="T640" s="42">
        <f t="shared" si="239"/>
        <v>6.1183990921834033</v>
      </c>
      <c r="U640" s="42">
        <f t="shared" si="239"/>
        <v>6.1183990921834033</v>
      </c>
      <c r="V640" s="42">
        <f t="shared" si="239"/>
        <v>4.8437326146451944</v>
      </c>
      <c r="W640" s="42">
        <f t="shared" si="239"/>
        <v>3.7765859625606453</v>
      </c>
      <c r="X640" s="42">
        <f t="shared" si="239"/>
        <v>2.8948623803925622</v>
      </c>
      <c r="Y640" s="42">
        <f t="shared" si="239"/>
        <v>2.8865995987611317</v>
      </c>
      <c r="Z640" s="42">
        <f t="shared" si="239"/>
        <v>3.3534960262735232</v>
      </c>
      <c r="AA640" s="42">
        <f t="shared" si="249"/>
        <v>2.4175996609789734</v>
      </c>
      <c r="AB640" s="42">
        <f t="shared" si="240"/>
        <v>0.26035740817801745</v>
      </c>
      <c r="AC640" s="42">
        <f t="shared" si="250"/>
        <v>2.1471998297843875</v>
      </c>
    </row>
    <row r="641" spans="1:29" x14ac:dyDescent="0.25">
      <c r="A641" s="34" t="s">
        <v>1005</v>
      </c>
      <c r="B641" s="34" t="s">
        <v>1006</v>
      </c>
      <c r="C641" s="42">
        <f t="shared" si="241"/>
        <v>3.7426227176169053</v>
      </c>
      <c r="D641" s="42">
        <f t="shared" si="242"/>
        <v>2.7722941207307419</v>
      </c>
      <c r="E641" s="42">
        <f t="shared" si="243"/>
        <v>3.8381932767536524</v>
      </c>
      <c r="F641" s="42">
        <f t="shared" si="251"/>
        <v>3.9833122115192907</v>
      </c>
      <c r="G641" s="42">
        <f t="shared" si="244"/>
        <v>1.7472609834135018</v>
      </c>
      <c r="H641" s="42">
        <f t="shared" si="235"/>
        <v>3.5181865317819727</v>
      </c>
      <c r="I641" s="42">
        <f t="shared" si="235"/>
        <v>3.4660012258419659</v>
      </c>
      <c r="J641" s="42">
        <f t="shared" si="245"/>
        <v>3.7440861471471933</v>
      </c>
      <c r="K641" s="42">
        <f t="shared" si="246"/>
        <v>3.8071477918999737</v>
      </c>
      <c r="L641" s="42">
        <f t="shared" si="247"/>
        <v>5.048607633707519</v>
      </c>
      <c r="M641" s="42">
        <f t="shared" si="248"/>
        <v>2.7345621194996923</v>
      </c>
      <c r="N641" s="42">
        <f t="shared" si="238"/>
        <v>4.7265511958982973</v>
      </c>
      <c r="O641" s="42">
        <f t="shared" si="238"/>
        <v>5.2443139225489697</v>
      </c>
      <c r="P641" s="42">
        <f t="shared" si="238"/>
        <v>0.11046999482718109</v>
      </c>
      <c r="Q641" s="42">
        <f t="shared" si="238"/>
        <v>0</v>
      </c>
      <c r="R641" s="42">
        <f t="shared" si="252"/>
        <v>5.2241803382316121</v>
      </c>
      <c r="S641" s="42">
        <f t="shared" si="239"/>
        <v>6.1241803382316125</v>
      </c>
      <c r="T641" s="42">
        <f t="shared" si="239"/>
        <v>6.1241803382316125</v>
      </c>
      <c r="U641" s="42">
        <f t="shared" si="239"/>
        <v>6.1241803382316125</v>
      </c>
      <c r="V641" s="42">
        <f t="shared" si="239"/>
        <v>3.827612711394758</v>
      </c>
      <c r="W641" s="42">
        <f t="shared" si="239"/>
        <v>5.0842251864564352</v>
      </c>
      <c r="X641" s="42">
        <f t="shared" si="239"/>
        <v>1.1387938645472042</v>
      </c>
      <c r="Y641" s="42">
        <f t="shared" si="239"/>
        <v>4.1347124729773705</v>
      </c>
      <c r="Z641" s="42">
        <f t="shared" si="239"/>
        <v>5.187482747291094</v>
      </c>
      <c r="AA641" s="42">
        <f t="shared" si="249"/>
        <v>2.7691124493370025</v>
      </c>
      <c r="AB641" s="42">
        <f t="shared" si="240"/>
        <v>2.7363358958056145</v>
      </c>
      <c r="AC641" s="42">
        <f t="shared" si="250"/>
        <v>3.0413934460772034</v>
      </c>
    </row>
    <row r="642" spans="1:29" x14ac:dyDescent="0.25">
      <c r="A642" s="34" t="s">
        <v>1007</v>
      </c>
      <c r="B642" s="34" t="s">
        <v>1008</v>
      </c>
      <c r="C642" s="42">
        <f t="shared" si="241"/>
        <v>3.8293803925901466</v>
      </c>
      <c r="D642" s="42">
        <f t="shared" si="242"/>
        <v>3.8856527850332814</v>
      </c>
      <c r="E642" s="42">
        <f t="shared" si="243"/>
        <v>2.6448015816524637</v>
      </c>
      <c r="F642" s="42">
        <f t="shared" si="251"/>
        <v>2.0094268459107023</v>
      </c>
      <c r="G642" s="42">
        <f t="shared" si="244"/>
        <v>1.5552553207748636</v>
      </c>
      <c r="H642" s="42">
        <f t="shared" si="235"/>
        <v>5.6192391273280871</v>
      </c>
      <c r="I642" s="42">
        <f t="shared" si="235"/>
        <v>3.8006717328450939</v>
      </c>
      <c r="J642" s="42">
        <f t="shared" si="245"/>
        <v>1.5273466709307992</v>
      </c>
      <c r="K642" s="42">
        <f t="shared" si="246"/>
        <v>3.8182636506463732</v>
      </c>
      <c r="L642" s="42">
        <f t="shared" si="247"/>
        <v>4.3704369565917398</v>
      </c>
      <c r="M642" s="42">
        <f t="shared" si="248"/>
        <v>3.9317766739202815</v>
      </c>
      <c r="N642" s="42">
        <f t="shared" si="238"/>
        <v>5.84726473714574</v>
      </c>
      <c r="O642" s="42">
        <f t="shared" si="238"/>
        <v>4.8336380542213293</v>
      </c>
      <c r="P642" s="42">
        <f t="shared" si="238"/>
        <v>0.56943211993567144</v>
      </c>
      <c r="Q642" s="42">
        <f t="shared" si="238"/>
        <v>6.0853769925654992</v>
      </c>
      <c r="R642" s="42">
        <f t="shared" si="252"/>
        <v>5.1853769925654989</v>
      </c>
      <c r="S642" s="42">
        <f t="shared" si="239"/>
        <v>6.0853769925654992</v>
      </c>
      <c r="T642" s="42">
        <f t="shared" si="239"/>
        <v>6.0853769925654992</v>
      </c>
      <c r="U642" s="42">
        <f t="shared" si="239"/>
        <v>6.0853769925654992</v>
      </c>
      <c r="V642" s="42">
        <f t="shared" si="239"/>
        <v>4.817590119114354</v>
      </c>
      <c r="W642" s="42">
        <f t="shared" si="239"/>
        <v>3.9010929777138244</v>
      </c>
      <c r="X642" s="42">
        <f t="shared" si="239"/>
        <v>3.8431754147262813</v>
      </c>
      <c r="Y642" s="42">
        <f t="shared" si="239"/>
        <v>3.0365133741823245</v>
      </c>
      <c r="Z642" s="42">
        <f t="shared" si="239"/>
        <v>2.0159963553381903</v>
      </c>
      <c r="AA642" s="42">
        <f t="shared" si="249"/>
        <v>1.8250740104612415</v>
      </c>
      <c r="AB642" s="42">
        <f t="shared" si="240"/>
        <v>0.77685663734878663</v>
      </c>
      <c r="AC642" s="42">
        <f t="shared" si="250"/>
        <v>2.0142294987609164</v>
      </c>
    </row>
    <row r="643" spans="1:29" x14ac:dyDescent="0.25">
      <c r="A643" s="34" t="s">
        <v>1009</v>
      </c>
      <c r="B643" s="34" t="s">
        <v>1010</v>
      </c>
      <c r="C643" s="42">
        <f t="shared" si="241"/>
        <v>3.7816660051432525</v>
      </c>
      <c r="D643" s="42">
        <f t="shared" si="242"/>
        <v>4.227300519073296</v>
      </c>
      <c r="E643" s="42">
        <f t="shared" si="243"/>
        <v>4.0476944407718971</v>
      </c>
      <c r="F643" s="42">
        <f>F73-0.9</f>
        <v>4.2858741799879496</v>
      </c>
      <c r="G643" s="42">
        <f t="shared" si="244"/>
        <v>2.4461189705505637</v>
      </c>
      <c r="H643" s="42">
        <f t="shared" si="235"/>
        <v>3.8586180597334301</v>
      </c>
      <c r="I643" s="42">
        <f t="shared" si="235"/>
        <v>4.9002150146249353</v>
      </c>
      <c r="J643" s="42">
        <f t="shared" si="245"/>
        <v>4.3624655643423935</v>
      </c>
      <c r="K643" s="42">
        <f t="shared" si="246"/>
        <v>4.5349004270358027</v>
      </c>
      <c r="L643" s="42">
        <f t="shared" si="247"/>
        <v>5.1099031633757166</v>
      </c>
      <c r="M643" s="42">
        <f t="shared" si="248"/>
        <v>4.8147503697402563</v>
      </c>
      <c r="N643" s="42">
        <f t="shared" si="238"/>
        <v>7.0468673473213874</v>
      </c>
      <c r="O643" s="42">
        <f t="shared" si="238"/>
        <v>3.5331705948523848</v>
      </c>
      <c r="P643" s="42">
        <f t="shared" si="238"/>
        <v>1.8943066517681129</v>
      </c>
      <c r="Q643" s="42">
        <f t="shared" si="238"/>
        <v>0</v>
      </c>
      <c r="R643" s="42">
        <f>R73</f>
        <v>0</v>
      </c>
      <c r="S643" s="42">
        <f t="shared" si="239"/>
        <v>2.4565058481261919</v>
      </c>
      <c r="T643" s="42">
        <f t="shared" si="239"/>
        <v>0</v>
      </c>
      <c r="U643" s="42">
        <f t="shared" si="239"/>
        <v>7.3695175443785734</v>
      </c>
      <c r="V643" s="42">
        <f t="shared" si="239"/>
        <v>4.6059484652366081</v>
      </c>
      <c r="W643" s="42">
        <f t="shared" si="239"/>
        <v>4.9229436605979053</v>
      </c>
      <c r="X643" s="42">
        <f t="shared" si="239"/>
        <v>1.5581555689560704</v>
      </c>
      <c r="Y643" s="42">
        <f t="shared" si="239"/>
        <v>4.7172490194094205</v>
      </c>
      <c r="Z643" s="42">
        <f t="shared" si="239"/>
        <v>4.8756775734190976</v>
      </c>
      <c r="AA643" s="42">
        <f t="shared" si="249"/>
        <v>3.5970854044033982</v>
      </c>
      <c r="AB643" s="42">
        <f t="shared" si="240"/>
        <v>3.1359649125015201</v>
      </c>
      <c r="AC643" s="42">
        <f t="shared" si="250"/>
        <v>3.9171006946498514</v>
      </c>
    </row>
    <row r="644" spans="1:29" x14ac:dyDescent="0.25">
      <c r="A644" s="34" t="s">
        <v>1011</v>
      </c>
      <c r="B644" s="34" t="s">
        <v>1012</v>
      </c>
      <c r="C644" s="42">
        <f t="shared" si="241"/>
        <v>0.83484249931484644</v>
      </c>
      <c r="D644" s="42">
        <f t="shared" si="242"/>
        <v>7.19780826286686</v>
      </c>
      <c r="E644" s="42">
        <f t="shared" si="243"/>
        <v>2.4994678818249758</v>
      </c>
      <c r="F644" s="42">
        <f t="shared" ref="F644:F648" si="253">F74</f>
        <v>1.7974004865605662</v>
      </c>
      <c r="G644" s="42">
        <f t="shared" si="244"/>
        <v>2.0378052223591387</v>
      </c>
      <c r="H644" s="42">
        <f t="shared" si="235"/>
        <v>4.2046608792898805</v>
      </c>
      <c r="I644" s="42">
        <f t="shared" si="235"/>
        <v>4.3623493857203481</v>
      </c>
      <c r="J644" s="42">
        <f t="shared" si="245"/>
        <v>4.7994179361664715</v>
      </c>
      <c r="K644" s="42">
        <f t="shared" si="246"/>
        <v>5.0380235112515868</v>
      </c>
      <c r="L644" s="42">
        <f t="shared" si="247"/>
        <v>6.2006109155110485</v>
      </c>
      <c r="M644" s="42">
        <f t="shared" si="248"/>
        <v>4.342543123631744</v>
      </c>
      <c r="N644" s="42">
        <f t="shared" si="238"/>
        <v>6.1057655525967229</v>
      </c>
      <c r="O644" s="42">
        <f t="shared" si="238"/>
        <v>6.4794029329052609</v>
      </c>
      <c r="P644" s="42">
        <f t="shared" si="238"/>
        <v>0.30747025643249154</v>
      </c>
      <c r="Q644" s="42">
        <f t="shared" si="238"/>
        <v>0</v>
      </c>
      <c r="R644" s="42">
        <f t="shared" si="252"/>
        <v>5.9181529363904826</v>
      </c>
      <c r="S644" s="42">
        <f t="shared" si="239"/>
        <v>4.5454352909269895</v>
      </c>
      <c r="T644" s="42">
        <f t="shared" si="239"/>
        <v>6.8181529363904829</v>
      </c>
      <c r="U644" s="42">
        <f t="shared" si="239"/>
        <v>6.8181529363904829</v>
      </c>
      <c r="V644" s="42">
        <f t="shared" si="239"/>
        <v>6.8181529363904829</v>
      </c>
      <c r="W644" s="42">
        <f t="shared" si="239"/>
        <v>2.1287584415055671</v>
      </c>
      <c r="X644" s="42">
        <f t="shared" si="239"/>
        <v>3.4325549562682136</v>
      </c>
      <c r="Y644" s="42">
        <f t="shared" si="239"/>
        <v>1.0571780902588954</v>
      </c>
      <c r="Z644" s="42">
        <f t="shared" si="239"/>
        <v>0.61953143900589358</v>
      </c>
      <c r="AA644" s="42">
        <f t="shared" si="249"/>
        <v>0.42941576120389058</v>
      </c>
      <c r="AB644" s="42">
        <f t="shared" si="240"/>
        <v>4.2069454288366828</v>
      </c>
      <c r="AC644" s="42">
        <f t="shared" si="250"/>
        <v>1</v>
      </c>
    </row>
    <row r="645" spans="1:29" x14ac:dyDescent="0.25">
      <c r="A645" s="34" t="s">
        <v>1013</v>
      </c>
      <c r="B645" s="34" t="s">
        <v>1014</v>
      </c>
      <c r="C645" s="42">
        <f t="shared" si="241"/>
        <v>5.154629500600926</v>
      </c>
      <c r="D645" s="42">
        <f t="shared" si="242"/>
        <v>1.8584059741644747</v>
      </c>
      <c r="E645" s="42">
        <f t="shared" si="243"/>
        <v>4.4404377910218695</v>
      </c>
      <c r="F645" s="42">
        <f t="shared" si="253"/>
        <v>5.3826645123531502</v>
      </c>
      <c r="G645" s="42">
        <f t="shared" si="244"/>
        <v>2.3696816436589678</v>
      </c>
      <c r="H645" s="42">
        <f t="shared" si="235"/>
        <v>0.63332779066628231</v>
      </c>
      <c r="I645" s="42">
        <f t="shared" si="235"/>
        <v>2.4424565992283682</v>
      </c>
      <c r="J645" s="42">
        <f t="shared" si="245"/>
        <v>2.9595433997425431</v>
      </c>
      <c r="K645" s="42">
        <f t="shared" si="246"/>
        <v>6.5864496704300368</v>
      </c>
      <c r="L645" s="42">
        <f t="shared" si="247"/>
        <v>2.935625603716141E-2</v>
      </c>
      <c r="M645" s="42">
        <f t="shared" si="248"/>
        <v>3.3932479965595923</v>
      </c>
      <c r="N645" s="42">
        <f t="shared" si="238"/>
        <v>5.2196943984139539</v>
      </c>
      <c r="O645" s="42">
        <f t="shared" si="238"/>
        <v>3.0950683366210527</v>
      </c>
      <c r="P645" s="42">
        <f t="shared" si="238"/>
        <v>1.1134855418583653</v>
      </c>
      <c r="Q645" s="42">
        <f t="shared" si="238"/>
        <v>6.4133875040803474</v>
      </c>
      <c r="R645" s="42">
        <f t="shared" si="252"/>
        <v>5.5133875040803471</v>
      </c>
      <c r="S645" s="42">
        <f t="shared" si="239"/>
        <v>2.1377958346934496</v>
      </c>
      <c r="T645" s="42">
        <f t="shared" si="239"/>
        <v>6.4133875040803474</v>
      </c>
      <c r="U645" s="42">
        <f t="shared" si="239"/>
        <v>6.4133875040803474</v>
      </c>
      <c r="V645" s="42">
        <f t="shared" si="239"/>
        <v>2.9394692727034917</v>
      </c>
      <c r="W645" s="42">
        <f t="shared" si="239"/>
        <v>4.4023612337083469</v>
      </c>
      <c r="X645" s="42">
        <f t="shared" si="239"/>
        <v>0.94964071169233055</v>
      </c>
      <c r="Y645" s="42">
        <f t="shared" si="239"/>
        <v>5.3235194611734444</v>
      </c>
      <c r="Z645" s="42">
        <f t="shared" si="239"/>
        <v>5.6833915779893909</v>
      </c>
      <c r="AA645" s="42">
        <f t="shared" si="249"/>
        <v>4.2456962755396619</v>
      </c>
      <c r="AB645" s="42">
        <f t="shared" si="240"/>
        <v>0.54582021311322093</v>
      </c>
      <c r="AC645" s="42">
        <f t="shared" si="250"/>
        <v>4.3403059917085134</v>
      </c>
    </row>
    <row r="646" spans="1:29" x14ac:dyDescent="0.25">
      <c r="A646" s="34" t="s">
        <v>1015</v>
      </c>
      <c r="B646" s="34" t="s">
        <v>1016</v>
      </c>
      <c r="C646" s="42">
        <f t="shared" si="241"/>
        <v>3.8955551824606491</v>
      </c>
      <c r="D646" s="42">
        <f t="shared" si="242"/>
        <v>2.6105533589666674</v>
      </c>
      <c r="E646" s="42">
        <f t="shared" si="243"/>
        <v>2.9858020338640578</v>
      </c>
      <c r="F646" s="42">
        <f t="shared" si="253"/>
        <v>3.2654406705626604</v>
      </c>
      <c r="G646" s="42">
        <f t="shared" si="244"/>
        <v>1.6705376108883867</v>
      </c>
      <c r="H646" s="42">
        <f t="shared" si="235"/>
        <v>5.22346581745719</v>
      </c>
      <c r="I646" s="42">
        <f t="shared" si="235"/>
        <v>3.3724979066058629</v>
      </c>
      <c r="J646" s="42">
        <f t="shared" si="245"/>
        <v>3.140019916324893</v>
      </c>
      <c r="K646" s="42">
        <f t="shared" si="246"/>
        <v>3.4573507691844836</v>
      </c>
      <c r="L646" s="42">
        <f t="shared" si="247"/>
        <v>4.3736734531835717</v>
      </c>
      <c r="M646" s="42">
        <f t="shared" si="248"/>
        <v>3.9564635210347232</v>
      </c>
      <c r="N646" s="42">
        <f t="shared" si="238"/>
        <v>5.0426706298111776</v>
      </c>
      <c r="O646" s="42">
        <f t="shared" si="238"/>
        <v>4.9970632859546154</v>
      </c>
      <c r="P646" s="42">
        <f t="shared" si="238"/>
        <v>0.43300451224968356</v>
      </c>
      <c r="Q646" s="42">
        <f t="shared" si="238"/>
        <v>5.8193182176585916</v>
      </c>
      <c r="R646" s="42">
        <f t="shared" si="252"/>
        <v>4.9193182176585912</v>
      </c>
      <c r="S646" s="42">
        <f t="shared" si="239"/>
        <v>3.8795454784390615</v>
      </c>
      <c r="T646" s="42">
        <f t="shared" si="239"/>
        <v>5.8193182176585916</v>
      </c>
      <c r="U646" s="42">
        <f t="shared" si="239"/>
        <v>5.8193182176585916</v>
      </c>
      <c r="V646" s="42">
        <f t="shared" si="239"/>
        <v>4.6069602556463858</v>
      </c>
      <c r="W646" s="42">
        <f t="shared" si="239"/>
        <v>4.2847540695159196</v>
      </c>
      <c r="X646" s="42">
        <f t="shared" si="239"/>
        <v>0.13626502713525859</v>
      </c>
      <c r="Y646" s="42">
        <f t="shared" si="239"/>
        <v>4.2131202520215307</v>
      </c>
      <c r="Z646" s="42">
        <f t="shared" si="239"/>
        <v>5.4439086834878916</v>
      </c>
      <c r="AA646" s="42">
        <f t="shared" si="249"/>
        <v>2.0614879341733161</v>
      </c>
      <c r="AB646" s="42">
        <f t="shared" si="240"/>
        <v>2.7239361869891288</v>
      </c>
      <c r="AC646" s="42">
        <f t="shared" si="250"/>
        <v>1.848650573408545</v>
      </c>
    </row>
    <row r="647" spans="1:29" x14ac:dyDescent="0.25">
      <c r="A647" s="34" t="s">
        <v>1017</v>
      </c>
      <c r="B647" s="34" t="s">
        <v>1018</v>
      </c>
      <c r="C647" s="42">
        <f t="shared" si="241"/>
        <v>3.6330408104190139</v>
      </c>
      <c r="D647" s="42">
        <f t="shared" si="242"/>
        <v>3.2565923762367448</v>
      </c>
      <c r="E647" s="42">
        <f t="shared" si="243"/>
        <v>3.6779630216873871</v>
      </c>
      <c r="F647" s="42">
        <f t="shared" si="253"/>
        <v>4.3635561093856472</v>
      </c>
      <c r="G647" s="42">
        <f t="shared" si="244"/>
        <v>2.0099644289999308</v>
      </c>
      <c r="H647" s="42">
        <f t="shared" si="235"/>
        <v>4.4727706478236087</v>
      </c>
      <c r="I647" s="42">
        <f t="shared" si="235"/>
        <v>4.9107054542829847</v>
      </c>
      <c r="J647" s="42">
        <f t="shared" si="245"/>
        <v>2.9479138842094965</v>
      </c>
      <c r="K647" s="42">
        <f t="shared" si="246"/>
        <v>3.7624453171637464</v>
      </c>
      <c r="L647" s="42">
        <f t="shared" si="247"/>
        <v>4.4474953756948024</v>
      </c>
      <c r="M647" s="42">
        <f t="shared" si="248"/>
        <v>4.9279987407305601</v>
      </c>
      <c r="N647" s="42">
        <f t="shared" si="238"/>
        <v>5.477887252886541</v>
      </c>
      <c r="O647" s="42">
        <f t="shared" si="238"/>
        <v>4.3933484268096965</v>
      </c>
      <c r="P647" s="42">
        <f t="shared" si="238"/>
        <v>1.3133713554715101</v>
      </c>
      <c r="Q647" s="42">
        <f t="shared" si="238"/>
        <v>0</v>
      </c>
      <c r="R647" s="42">
        <f t="shared" si="252"/>
        <v>5.5362452613438302</v>
      </c>
      <c r="S647" s="42">
        <f t="shared" si="239"/>
        <v>6.4362452613438306</v>
      </c>
      <c r="T647" s="42">
        <f t="shared" si="239"/>
        <v>6.4362452613438306</v>
      </c>
      <c r="U647" s="42">
        <f t="shared" si="239"/>
        <v>0</v>
      </c>
      <c r="V647" s="42">
        <f t="shared" si="239"/>
        <v>3.7544764024505675</v>
      </c>
      <c r="W647" s="42">
        <f t="shared" si="239"/>
        <v>4.8083898785331511</v>
      </c>
      <c r="X647" s="42">
        <f t="shared" si="239"/>
        <v>2.9255660278835545</v>
      </c>
      <c r="Y647" s="42">
        <f t="shared" si="239"/>
        <v>4.0406139916973851</v>
      </c>
      <c r="Z647" s="42">
        <f t="shared" si="239"/>
        <v>4.544394996974698</v>
      </c>
      <c r="AA647" s="42">
        <f t="shared" si="249"/>
        <v>4.2381479121396444</v>
      </c>
      <c r="AB647" s="42">
        <f t="shared" si="240"/>
        <v>0.13694138853923027</v>
      </c>
      <c r="AC647" s="42">
        <f t="shared" si="250"/>
        <v>3.5476804159485993</v>
      </c>
    </row>
    <row r="648" spans="1:29" x14ac:dyDescent="0.25">
      <c r="A648" s="34" t="s">
        <v>1019</v>
      </c>
      <c r="B648" s="34" t="s">
        <v>1020</v>
      </c>
      <c r="C648" s="42">
        <f t="shared" si="241"/>
        <v>4.9948802595960222</v>
      </c>
      <c r="D648" s="42">
        <f t="shared" si="242"/>
        <v>1.6076735457658615</v>
      </c>
      <c r="E648" s="42">
        <f t="shared" si="243"/>
        <v>3.1300271365890833</v>
      </c>
      <c r="F648" s="42">
        <f t="shared" si="253"/>
        <v>3.7237030065672019</v>
      </c>
      <c r="G648" s="42">
        <f t="shared" si="244"/>
        <v>0.9277088515530344</v>
      </c>
      <c r="H648" s="42">
        <f t="shared" si="235"/>
        <v>6.338155381698539</v>
      </c>
      <c r="I648" s="42">
        <f t="shared" si="235"/>
        <v>2.1118659361263368</v>
      </c>
      <c r="J648" s="42">
        <f t="shared" si="245"/>
        <v>2.8849677644808027</v>
      </c>
      <c r="K648" s="42">
        <f t="shared" si="246"/>
        <v>3.4824777023886586</v>
      </c>
      <c r="L648" s="42">
        <f t="shared" si="247"/>
        <v>5.188595236582846</v>
      </c>
      <c r="M648" s="42">
        <f t="shared" si="248"/>
        <v>4.7626218086100955</v>
      </c>
      <c r="N648" s="42">
        <f t="shared" si="238"/>
        <v>5.8205620402807563</v>
      </c>
      <c r="O648" s="42">
        <f t="shared" si="238"/>
        <v>5.8278747411025709</v>
      </c>
      <c r="P648" s="42">
        <f t="shared" si="238"/>
        <v>0.84107451426156998</v>
      </c>
      <c r="Q648" s="42">
        <f t="shared" si="238"/>
        <v>6.4313197771552728</v>
      </c>
      <c r="R648" s="42">
        <f t="shared" si="252"/>
        <v>5.5313197771552725</v>
      </c>
      <c r="S648" s="42">
        <f t="shared" si="239"/>
        <v>4.2875465181035155</v>
      </c>
      <c r="T648" s="42">
        <f t="shared" si="239"/>
        <v>6.4313197771552728</v>
      </c>
      <c r="U648" s="42">
        <f t="shared" si="239"/>
        <v>0</v>
      </c>
      <c r="V648" s="42">
        <f t="shared" si="239"/>
        <v>5.0914614902479247</v>
      </c>
      <c r="W648" s="42">
        <f t="shared" si="239"/>
        <v>3.5334699404586254</v>
      </c>
      <c r="X648" s="42">
        <f t="shared" si="239"/>
        <v>2.9587614401788684</v>
      </c>
      <c r="Y648" s="42">
        <f t="shared" si="239"/>
        <v>4.252450243669033</v>
      </c>
      <c r="Z648" s="42">
        <f t="shared" si="239"/>
        <v>4.6937716207079871</v>
      </c>
      <c r="AA648" s="42">
        <f t="shared" si="249"/>
        <v>1.7089897123184965</v>
      </c>
      <c r="AB648" s="42">
        <f t="shared" si="240"/>
        <v>1.2315293190297341</v>
      </c>
      <c r="AC648" s="42">
        <f t="shared" si="250"/>
        <v>2.2058724582166134</v>
      </c>
    </row>
    <row r="649" spans="1:29" x14ac:dyDescent="0.25">
      <c r="A649" s="34" t="s">
        <v>1021</v>
      </c>
      <c r="B649" s="34" t="s">
        <v>1022</v>
      </c>
      <c r="C649" s="42">
        <f t="shared" si="241"/>
        <v>4.5926546433952247</v>
      </c>
      <c r="D649" s="42">
        <f t="shared" si="242"/>
        <v>3.1464242021462003</v>
      </c>
      <c r="E649" s="42">
        <f t="shared" si="243"/>
        <v>4.8774935790412446</v>
      </c>
      <c r="F649" s="42">
        <f t="shared" ref="F649:F652" si="254">F79-0.9</f>
        <v>4.7887570860344404</v>
      </c>
      <c r="G649" s="42">
        <f t="shared" si="244"/>
        <v>1.8947047807988995</v>
      </c>
      <c r="H649" s="42">
        <f t="shared" ref="H649:I664" si="255">H79</f>
        <v>3.0190632119165954</v>
      </c>
      <c r="I649" s="42">
        <f t="shared" si="255"/>
        <v>1.6734710952625971</v>
      </c>
      <c r="J649" s="42">
        <f t="shared" si="245"/>
        <v>1.4768823190056903</v>
      </c>
      <c r="K649" s="42">
        <f t="shared" si="246"/>
        <v>3.7172784969959149</v>
      </c>
      <c r="L649" s="42">
        <f t="shared" si="247"/>
        <v>5.2985450256151934</v>
      </c>
      <c r="M649" s="42">
        <f t="shared" si="248"/>
        <v>4.9206703035309811</v>
      </c>
      <c r="N649" s="42">
        <f t="shared" si="238"/>
        <v>6.2448510217028801</v>
      </c>
      <c r="O649" s="42">
        <f t="shared" si="238"/>
        <v>4.7246213584136569</v>
      </c>
      <c r="P649" s="42">
        <f t="shared" si="238"/>
        <v>0.40923405049152645</v>
      </c>
      <c r="Q649" s="42">
        <f t="shared" si="238"/>
        <v>0</v>
      </c>
      <c r="R649" s="42">
        <f>R79</f>
        <v>0</v>
      </c>
      <c r="S649" s="42">
        <f t="shared" si="239"/>
        <v>4.8398747038130017</v>
      </c>
      <c r="T649" s="42">
        <f t="shared" si="239"/>
        <v>7.2598120557195021</v>
      </c>
      <c r="U649" s="42">
        <f t="shared" si="239"/>
        <v>7.2598120557195021</v>
      </c>
      <c r="V649" s="42">
        <f t="shared" si="239"/>
        <v>3.3274138588714375</v>
      </c>
      <c r="W649" s="42">
        <f t="shared" si="239"/>
        <v>3.8158041802299283</v>
      </c>
      <c r="X649" s="42">
        <f t="shared" si="239"/>
        <v>1.8599518489859863</v>
      </c>
      <c r="Y649" s="42">
        <f t="shared" si="239"/>
        <v>4.543889943141445</v>
      </c>
      <c r="Z649" s="42">
        <f t="shared" si="239"/>
        <v>4.5554293594579445</v>
      </c>
      <c r="AA649" s="42">
        <f t="shared" si="249"/>
        <v>3.2715066399460846</v>
      </c>
      <c r="AB649" s="42">
        <f t="shared" si="240"/>
        <v>3.3982098984218951</v>
      </c>
      <c r="AC649" s="42">
        <f t="shared" si="250"/>
        <v>5.0836442813422185</v>
      </c>
    </row>
    <row r="650" spans="1:29" x14ac:dyDescent="0.25">
      <c r="A650" s="34" t="s">
        <v>1023</v>
      </c>
      <c r="B650" s="34" t="s">
        <v>1024</v>
      </c>
      <c r="C650" s="42">
        <f t="shared" si="241"/>
        <v>1.7105281982008178</v>
      </c>
      <c r="D650" s="42">
        <f t="shared" si="242"/>
        <v>5.8504889568113683</v>
      </c>
      <c r="E650" s="42">
        <f t="shared" si="243"/>
        <v>2.9625518034967486</v>
      </c>
      <c r="F650" s="42">
        <f t="shared" si="254"/>
        <v>2.5112433441277568</v>
      </c>
      <c r="G650" s="42">
        <f t="shared" si="244"/>
        <v>1.5418926935297592</v>
      </c>
      <c r="H650" s="42">
        <f t="shared" si="255"/>
        <v>6.3954885191246369</v>
      </c>
      <c r="I650" s="42">
        <f t="shared" si="255"/>
        <v>5.1042891303249505</v>
      </c>
      <c r="J650" s="42">
        <f t="shared" si="245"/>
        <v>5.8371296588959316</v>
      </c>
      <c r="K650" s="42">
        <f t="shared" si="246"/>
        <v>1.8004352181559931</v>
      </c>
      <c r="L650" s="42">
        <f t="shared" si="247"/>
        <v>5.7012085451058594</v>
      </c>
      <c r="M650" s="42">
        <f t="shared" si="248"/>
        <v>5.9541280927464104</v>
      </c>
      <c r="N650" s="42">
        <f t="shared" si="238"/>
        <v>6.3617191509762891</v>
      </c>
      <c r="O650" s="42">
        <f t="shared" si="238"/>
        <v>6.3959353197888733</v>
      </c>
      <c r="P650" s="42">
        <f t="shared" si="238"/>
        <v>0.10060031014846813</v>
      </c>
      <c r="Q650" s="42">
        <f t="shared" si="238"/>
        <v>0</v>
      </c>
      <c r="R650" s="42">
        <f>R80</f>
        <v>0</v>
      </c>
      <c r="S650" s="42">
        <f t="shared" si="239"/>
        <v>4.5760243641892444</v>
      </c>
      <c r="T650" s="42">
        <f t="shared" si="239"/>
        <v>6.8640365462838657</v>
      </c>
      <c r="U650" s="42">
        <f t="shared" si="239"/>
        <v>6.8640365462838657</v>
      </c>
      <c r="V650" s="42">
        <f t="shared" si="239"/>
        <v>3.432018273141932</v>
      </c>
      <c r="W650" s="42">
        <f t="shared" si="239"/>
        <v>4.3540070095924621</v>
      </c>
      <c r="X650" s="42">
        <f t="shared" si="239"/>
        <v>2.4014673316199771</v>
      </c>
      <c r="Y650" s="42">
        <f t="shared" si="239"/>
        <v>2.3171115117004795</v>
      </c>
      <c r="Z650" s="42">
        <f t="shared" si="239"/>
        <v>2.0375701049275952</v>
      </c>
      <c r="AA650" s="42">
        <f t="shared" si="249"/>
        <v>0.69998706700391977</v>
      </c>
      <c r="AB650" s="42">
        <f t="shared" si="240"/>
        <v>3.6510832692999293</v>
      </c>
      <c r="AC650" s="42">
        <f t="shared" si="250"/>
        <v>4.5750190345228461</v>
      </c>
    </row>
    <row r="651" spans="1:29" x14ac:dyDescent="0.25">
      <c r="A651" s="34" t="s">
        <v>1025</v>
      </c>
      <c r="B651" s="34" t="s">
        <v>1026</v>
      </c>
      <c r="C651" s="42">
        <f t="shared" si="241"/>
        <v>4.0603270666366251</v>
      </c>
      <c r="D651" s="42">
        <f t="shared" si="242"/>
        <v>2.7469610960984454</v>
      </c>
      <c r="E651" s="42">
        <f t="shared" si="243"/>
        <v>3.8403078298626632</v>
      </c>
      <c r="F651" s="42">
        <f t="shared" si="254"/>
        <v>3.3176517444476965</v>
      </c>
      <c r="G651" s="42">
        <f t="shared" si="244"/>
        <v>1.5139220172390866</v>
      </c>
      <c r="H651" s="42">
        <f t="shared" si="255"/>
        <v>5.5156217114423258</v>
      </c>
      <c r="I651" s="42">
        <f t="shared" si="255"/>
        <v>4.8890363922326854</v>
      </c>
      <c r="J651" s="42">
        <f t="shared" si="245"/>
        <v>2.9324321725389613</v>
      </c>
      <c r="K651" s="42">
        <f t="shared" si="246"/>
        <v>4.4722193082176283</v>
      </c>
      <c r="L651" s="42">
        <f t="shared" si="247"/>
        <v>3.7390378141994338</v>
      </c>
      <c r="M651" s="42">
        <f t="shared" si="248"/>
        <v>4.4566457099656933</v>
      </c>
      <c r="N651" s="42">
        <f t="shared" si="238"/>
        <v>5.2687452415207723</v>
      </c>
      <c r="O651" s="42">
        <f t="shared" si="238"/>
        <v>2.6914236114190029</v>
      </c>
      <c r="P651" s="42">
        <f t="shared" si="238"/>
        <v>0.35312358264591787</v>
      </c>
      <c r="Q651" s="42">
        <f t="shared" si="238"/>
        <v>0</v>
      </c>
      <c r="R651" s="42">
        <f>R81</f>
        <v>0</v>
      </c>
      <c r="S651" s="42">
        <f t="shared" si="239"/>
        <v>6.3922575062638485</v>
      </c>
      <c r="T651" s="42">
        <f t="shared" si="239"/>
        <v>6.3922575062638485</v>
      </c>
      <c r="U651" s="42">
        <f t="shared" si="239"/>
        <v>6.3922575062638485</v>
      </c>
      <c r="V651" s="42">
        <f t="shared" si="239"/>
        <v>2.9297846903709295</v>
      </c>
      <c r="W651" s="42">
        <f t="shared" si="239"/>
        <v>4.4079583432681986</v>
      </c>
      <c r="X651" s="42">
        <f t="shared" si="239"/>
        <v>3.1433001786999926</v>
      </c>
      <c r="Y651" s="42">
        <f t="shared" si="239"/>
        <v>5.1183033313583355</v>
      </c>
      <c r="Z651" s="42">
        <f t="shared" si="239"/>
        <v>4.6518271682608869</v>
      </c>
      <c r="AA651" s="42">
        <f t="shared" si="249"/>
        <v>3.1868330886628482</v>
      </c>
      <c r="AB651" s="42">
        <f t="shared" si="240"/>
        <v>2.9921205348469084</v>
      </c>
      <c r="AC651" s="42">
        <f t="shared" si="250"/>
        <v>4.5956448472734142</v>
      </c>
    </row>
    <row r="652" spans="1:29" x14ac:dyDescent="0.25">
      <c r="A652" s="34" t="s">
        <v>1027</v>
      </c>
      <c r="B652" s="34" t="s">
        <v>1028</v>
      </c>
      <c r="C652" s="42">
        <f t="shared" si="241"/>
        <v>4.4770123254434022</v>
      </c>
      <c r="D652" s="42">
        <f t="shared" si="242"/>
        <v>1.9320321571197461</v>
      </c>
      <c r="E652" s="42">
        <f t="shared" si="243"/>
        <v>4.1890863785617922</v>
      </c>
      <c r="F652" s="42">
        <f t="shared" si="254"/>
        <v>3.8864907441417151</v>
      </c>
      <c r="G652" s="42">
        <f t="shared" si="244"/>
        <v>1.0968013536182781</v>
      </c>
      <c r="H652" s="42">
        <f t="shared" si="255"/>
        <v>4.5522646332185079</v>
      </c>
      <c r="I652" s="42">
        <f t="shared" si="255"/>
        <v>3.9470186145830986</v>
      </c>
      <c r="J652" s="42">
        <f t="shared" si="245"/>
        <v>3.0339985503574125</v>
      </c>
      <c r="K652" s="42">
        <f t="shared" si="246"/>
        <v>4.5389685117938789</v>
      </c>
      <c r="L652" s="42">
        <f t="shared" si="247"/>
        <v>4.4467488668370265</v>
      </c>
      <c r="M652" s="42">
        <f t="shared" si="248"/>
        <v>3.1373263475596578</v>
      </c>
      <c r="N652" s="42">
        <f t="shared" si="238"/>
        <v>4.3660698522134176</v>
      </c>
      <c r="O652" s="42">
        <f t="shared" si="238"/>
        <v>3.0503413964408774</v>
      </c>
      <c r="P652" s="42">
        <f t="shared" si="238"/>
        <v>1.4993538791226462</v>
      </c>
      <c r="Q652" s="42">
        <f t="shared" si="238"/>
        <v>5.7822908294860058</v>
      </c>
      <c r="R652" s="42">
        <f>R82</f>
        <v>0</v>
      </c>
      <c r="S652" s="42">
        <f t="shared" si="239"/>
        <v>5.7822908294860058</v>
      </c>
      <c r="T652" s="42">
        <f t="shared" si="239"/>
        <v>5.7822908294860058</v>
      </c>
      <c r="U652" s="42">
        <f t="shared" si="239"/>
        <v>5.7822908294860058</v>
      </c>
      <c r="V652" s="42">
        <f t="shared" si="239"/>
        <v>2.6502166301810854</v>
      </c>
      <c r="W652" s="42">
        <f t="shared" si="239"/>
        <v>3.2184448956573073</v>
      </c>
      <c r="X652" s="42">
        <f t="shared" si="239"/>
        <v>2.2938013207878316</v>
      </c>
      <c r="Y652" s="42">
        <f t="shared" si="239"/>
        <v>5.0461068664842035</v>
      </c>
      <c r="Z652" s="42">
        <f t="shared" si="239"/>
        <v>4.3780869772809972</v>
      </c>
      <c r="AA652" s="42">
        <f t="shared" si="249"/>
        <v>3.9331578586241975</v>
      </c>
      <c r="AB652" s="42">
        <f t="shared" si="240"/>
        <v>2.5835767536001306</v>
      </c>
      <c r="AC652" s="42">
        <f t="shared" si="250"/>
        <v>4.6139317684287544</v>
      </c>
    </row>
    <row r="653" spans="1:29" x14ac:dyDescent="0.25">
      <c r="A653" s="34" t="s">
        <v>1029</v>
      </c>
      <c r="B653" s="34" t="s">
        <v>1030</v>
      </c>
      <c r="C653" s="42">
        <f t="shared" si="241"/>
        <v>3.0506618154186143</v>
      </c>
      <c r="D653" s="42">
        <f t="shared" si="242"/>
        <v>3.9931420314198864</v>
      </c>
      <c r="E653" s="42">
        <f t="shared" si="243"/>
        <v>2.6354505293468571</v>
      </c>
      <c r="F653" s="42">
        <f t="shared" ref="F653:F654" si="256">F83</f>
        <v>3.9514136840071483</v>
      </c>
      <c r="G653" s="42">
        <f t="shared" si="244"/>
        <v>2.3926927696465565</v>
      </c>
      <c r="H653" s="42">
        <f t="shared" si="255"/>
        <v>4.5972228523449505</v>
      </c>
      <c r="I653" s="42">
        <f t="shared" si="255"/>
        <v>2.5338047740581193</v>
      </c>
      <c r="J653" s="42">
        <f t="shared" si="245"/>
        <v>1.1616423975779941</v>
      </c>
      <c r="K653" s="42">
        <f t="shared" si="246"/>
        <v>2.6907551663687692</v>
      </c>
      <c r="L653" s="42">
        <f t="shared" si="247"/>
        <v>4.5923222752279864</v>
      </c>
      <c r="M653" s="42">
        <f t="shared" si="248"/>
        <v>4.7734853050634092</v>
      </c>
      <c r="N653" s="42">
        <f t="shared" si="238"/>
        <v>5.9087685302181452</v>
      </c>
      <c r="O653" s="42">
        <f t="shared" si="238"/>
        <v>5.4289000811213306</v>
      </c>
      <c r="P653" s="42">
        <f t="shared" si="238"/>
        <v>0.41888299706570586</v>
      </c>
      <c r="Q653" s="42">
        <f t="shared" si="238"/>
        <v>0</v>
      </c>
      <c r="R653" s="42">
        <f t="shared" si="252"/>
        <v>5.5060210068496653</v>
      </c>
      <c r="S653" s="42">
        <f t="shared" si="239"/>
        <v>6.4060210068496657</v>
      </c>
      <c r="T653" s="42">
        <f t="shared" si="239"/>
        <v>6.4060210068496657</v>
      </c>
      <c r="U653" s="42">
        <f t="shared" si="239"/>
        <v>6.4060210068496657</v>
      </c>
      <c r="V653" s="42">
        <f t="shared" si="239"/>
        <v>0.80075262585620888</v>
      </c>
      <c r="W653" s="42">
        <f t="shared" si="239"/>
        <v>3.6548277981577186</v>
      </c>
      <c r="X653" s="42">
        <f t="shared" si="239"/>
        <v>2.5235840330013835</v>
      </c>
      <c r="Y653" s="42">
        <f t="shared" si="239"/>
        <v>4.4238034391774734</v>
      </c>
      <c r="Z653" s="42">
        <f t="shared" si="239"/>
        <v>4.3449083466021579</v>
      </c>
      <c r="AA653" s="42">
        <f t="shared" si="249"/>
        <v>2.0704993023526232</v>
      </c>
      <c r="AB653" s="42">
        <f t="shared" si="240"/>
        <v>2.5896680665988026</v>
      </c>
      <c r="AC653" s="42">
        <f t="shared" si="250"/>
        <v>6.738727151969492</v>
      </c>
    </row>
    <row r="654" spans="1:29" x14ac:dyDescent="0.25">
      <c r="A654" s="34" t="s">
        <v>1031</v>
      </c>
      <c r="B654" s="34" t="s">
        <v>1032</v>
      </c>
      <c r="C654" s="42">
        <f t="shared" si="241"/>
        <v>2.5851118032521176</v>
      </c>
      <c r="D654" s="42">
        <f t="shared" si="242"/>
        <v>4.1556263224721555</v>
      </c>
      <c r="E654" s="42">
        <f t="shared" si="243"/>
        <v>3.4457901775592559</v>
      </c>
      <c r="F654" s="42">
        <f t="shared" si="256"/>
        <v>3.8788698547552309</v>
      </c>
      <c r="G654" s="42">
        <f t="shared" si="244"/>
        <v>1.4399574185571598</v>
      </c>
      <c r="H654" s="42">
        <f t="shared" si="255"/>
        <v>4.1546397248980966</v>
      </c>
      <c r="I654" s="42">
        <f t="shared" si="255"/>
        <v>4.5852543828662897</v>
      </c>
      <c r="J654" s="42">
        <f t="shared" si="245"/>
        <v>2.9477335714091701</v>
      </c>
      <c r="K654" s="42">
        <f t="shared" si="246"/>
        <v>3.4291440583981898</v>
      </c>
      <c r="L654" s="42">
        <f t="shared" si="247"/>
        <v>4.6266672373616853</v>
      </c>
      <c r="M654" s="42">
        <f t="shared" si="248"/>
        <v>3.8154641853798177</v>
      </c>
      <c r="N654" s="42">
        <f t="shared" ref="N654:Q669" si="257">N84</f>
        <v>4.5130006779760556</v>
      </c>
      <c r="O654" s="42">
        <f t="shared" si="257"/>
        <v>4.5886594069430293</v>
      </c>
      <c r="P654" s="42">
        <f t="shared" si="257"/>
        <v>0.56593787885164459</v>
      </c>
      <c r="Q654" s="42">
        <f t="shared" si="257"/>
        <v>0</v>
      </c>
      <c r="R654" s="42">
        <f t="shared" si="252"/>
        <v>5.1480349221855972</v>
      </c>
      <c r="S654" s="42">
        <f t="shared" ref="S654:Z664" si="258">S84</f>
        <v>6.0480349221855976</v>
      </c>
      <c r="T654" s="42">
        <f t="shared" si="258"/>
        <v>6.0480349221855976</v>
      </c>
      <c r="U654" s="42">
        <f t="shared" si="258"/>
        <v>6.0480349221855976</v>
      </c>
      <c r="V654" s="42">
        <f t="shared" si="258"/>
        <v>2.5200145509106644</v>
      </c>
      <c r="W654" s="42">
        <f t="shared" si="258"/>
        <v>5.3280307647825538</v>
      </c>
      <c r="X654" s="42">
        <f t="shared" si="258"/>
        <v>1.4828515373953688</v>
      </c>
      <c r="Y654" s="42">
        <f t="shared" si="258"/>
        <v>4.2035929367159266</v>
      </c>
      <c r="Z654" s="42">
        <f t="shared" si="258"/>
        <v>3.605352426531657</v>
      </c>
      <c r="AA654" s="42">
        <f t="shared" si="249"/>
        <v>2.5763747943840221</v>
      </c>
      <c r="AB654" s="42">
        <f t="shared" ref="AB654:AB669" si="259">AB84</f>
        <v>3.7317662285826043</v>
      </c>
      <c r="AC654" s="42">
        <f t="shared" si="250"/>
        <v>4.5280203712749314</v>
      </c>
    </row>
    <row r="655" spans="1:29" x14ac:dyDescent="0.25">
      <c r="A655" s="34" t="s">
        <v>1033</v>
      </c>
      <c r="B655" s="34" t="s">
        <v>1034</v>
      </c>
      <c r="C655" s="42">
        <f t="shared" si="241"/>
        <v>4.0034564071672092</v>
      </c>
      <c r="D655" s="42">
        <f t="shared" si="242"/>
        <v>3.0528207829079634</v>
      </c>
      <c r="E655" s="42">
        <f t="shared" si="243"/>
        <v>4.0725105972192139</v>
      </c>
      <c r="F655" s="42">
        <f>F85-0.9</f>
        <v>3.946648507574523</v>
      </c>
      <c r="G655" s="42">
        <f t="shared" si="244"/>
        <v>1.9174592107154886</v>
      </c>
      <c r="H655" s="42">
        <f t="shared" si="255"/>
        <v>4.8542886405240271</v>
      </c>
      <c r="I655" s="42">
        <f t="shared" si="255"/>
        <v>3.0124711788682248</v>
      </c>
      <c r="J655" s="42">
        <f t="shared" si="245"/>
        <v>1.5539252596995179</v>
      </c>
      <c r="K655" s="42">
        <f t="shared" si="246"/>
        <v>4.5840420263648696</v>
      </c>
      <c r="L655" s="42">
        <f t="shared" si="247"/>
        <v>5.4280456636974304</v>
      </c>
      <c r="M655" s="42">
        <f t="shared" si="248"/>
        <v>3.4615102314546404</v>
      </c>
      <c r="N655" s="42">
        <f t="shared" si="257"/>
        <v>4.1172124126857339</v>
      </c>
      <c r="O655" s="42">
        <f t="shared" si="257"/>
        <v>3.6122912890244985</v>
      </c>
      <c r="P655" s="42">
        <f t="shared" si="257"/>
        <v>0.38135825502076198</v>
      </c>
      <c r="Q655" s="42">
        <f t="shared" si="257"/>
        <v>6.3823541925174263</v>
      </c>
      <c r="R655" s="42">
        <f>R85</f>
        <v>0</v>
      </c>
      <c r="S655" s="42">
        <f t="shared" si="258"/>
        <v>2.1274513975058094</v>
      </c>
      <c r="T655" s="42">
        <f t="shared" si="258"/>
        <v>6.3823541925174263</v>
      </c>
      <c r="U655" s="42">
        <f t="shared" si="258"/>
        <v>6.3823541925174263</v>
      </c>
      <c r="V655" s="42">
        <f t="shared" si="258"/>
        <v>2.6593142468822597</v>
      </c>
      <c r="W655" s="42">
        <f t="shared" si="258"/>
        <v>4.8885507179884176</v>
      </c>
      <c r="X655" s="42">
        <f t="shared" si="258"/>
        <v>2.413162845517947</v>
      </c>
      <c r="Y655" s="42">
        <f t="shared" si="258"/>
        <v>4.3979610204967194</v>
      </c>
      <c r="Z655" s="42">
        <f t="shared" si="258"/>
        <v>4.7003433058879347</v>
      </c>
      <c r="AA655" s="42">
        <f t="shared" si="249"/>
        <v>3.9604175961404491</v>
      </c>
      <c r="AB655" s="42">
        <f t="shared" si="259"/>
        <v>2.8516901711248077</v>
      </c>
      <c r="AC655" s="42">
        <f t="shared" si="250"/>
        <v>4.8560056579792779</v>
      </c>
    </row>
    <row r="656" spans="1:29" x14ac:dyDescent="0.25">
      <c r="A656" s="34" t="s">
        <v>1035</v>
      </c>
      <c r="B656" s="34" t="s">
        <v>1036</v>
      </c>
      <c r="C656" s="42">
        <f t="shared" si="241"/>
        <v>2.6447674891443844</v>
      </c>
      <c r="D656" s="42">
        <f t="shared" si="242"/>
        <v>5.4716880877978005</v>
      </c>
      <c r="E656" s="42">
        <f t="shared" si="243"/>
        <v>3.8618321411505292</v>
      </c>
      <c r="F656" s="42">
        <f t="shared" ref="F656" si="260">F86</f>
        <v>4.2246877702910979</v>
      </c>
      <c r="G656" s="42">
        <f t="shared" si="244"/>
        <v>1.1249532833361964</v>
      </c>
      <c r="H656" s="42">
        <f t="shared" si="255"/>
        <v>5.5604642248414162</v>
      </c>
      <c r="I656" s="42">
        <f t="shared" si="255"/>
        <v>3.8775172841171299</v>
      </c>
      <c r="J656" s="42">
        <f t="shared" si="245"/>
        <v>1.5544660141398619</v>
      </c>
      <c r="K656" s="42">
        <f t="shared" si="246"/>
        <v>2.5749837827782511</v>
      </c>
      <c r="L656" s="42">
        <f t="shared" si="247"/>
        <v>4.9759523101990464</v>
      </c>
      <c r="M656" s="42">
        <f t="shared" si="248"/>
        <v>6.1795042250950756</v>
      </c>
      <c r="N656" s="42">
        <f t="shared" si="257"/>
        <v>6.2501143655095541</v>
      </c>
      <c r="O656" s="42">
        <f t="shared" si="257"/>
        <v>4.9364796906496231</v>
      </c>
      <c r="P656" s="42">
        <f t="shared" si="257"/>
        <v>0.26427885801434459</v>
      </c>
      <c r="Q656" s="42">
        <f t="shared" si="257"/>
        <v>0</v>
      </c>
      <c r="R656" s="42">
        <f t="shared" si="252"/>
        <v>6.2034953654156686</v>
      </c>
      <c r="S656" s="42">
        <f t="shared" si="258"/>
        <v>2.3678317884718902</v>
      </c>
      <c r="T656" s="42">
        <f t="shared" si="258"/>
        <v>7.1034953654156689</v>
      </c>
      <c r="U656" s="42">
        <f t="shared" si="258"/>
        <v>0</v>
      </c>
      <c r="V656" s="42">
        <f t="shared" si="258"/>
        <v>3.2557687091488474</v>
      </c>
      <c r="W656" s="42">
        <f t="shared" si="258"/>
        <v>4.9303236026806854</v>
      </c>
      <c r="X656" s="42">
        <f t="shared" si="258"/>
        <v>3.0184963088577592</v>
      </c>
      <c r="Y656" s="42">
        <f t="shared" si="258"/>
        <v>4.4989124347870035</v>
      </c>
      <c r="Z656" s="42">
        <f t="shared" si="258"/>
        <v>4.5974602987484108</v>
      </c>
      <c r="AA656" s="42">
        <f t="shared" si="249"/>
        <v>2.0537805857723463</v>
      </c>
      <c r="AB656" s="42">
        <f t="shared" si="259"/>
        <v>3.3250403838115905</v>
      </c>
      <c r="AC656" s="42">
        <f t="shared" si="250"/>
        <v>5.1437056298258064</v>
      </c>
    </row>
    <row r="657" spans="1:29" x14ac:dyDescent="0.25">
      <c r="A657" s="34" t="s">
        <v>1037</v>
      </c>
      <c r="B657" s="34" t="s">
        <v>1038</v>
      </c>
      <c r="C657" s="42">
        <f t="shared" si="241"/>
        <v>2.8794553451459644</v>
      </c>
      <c r="D657" s="42">
        <f t="shared" si="242"/>
        <v>4.3822788139023547</v>
      </c>
      <c r="E657" s="42">
        <f t="shared" si="243"/>
        <v>3.8916261494670845</v>
      </c>
      <c r="F657" s="42">
        <f>F87-0.9</f>
        <v>3.1544392987217553</v>
      </c>
      <c r="G657" s="42">
        <f t="shared" si="244"/>
        <v>2.2208451130813085</v>
      </c>
      <c r="H657" s="42">
        <f t="shared" si="255"/>
        <v>4.888017101760691</v>
      </c>
      <c r="I657" s="42">
        <f t="shared" si="255"/>
        <v>3.8371491692159112</v>
      </c>
      <c r="J657" s="42">
        <f t="shared" si="245"/>
        <v>2.7103015213938475</v>
      </c>
      <c r="K657" s="42">
        <f t="shared" si="246"/>
        <v>3.779589813663661</v>
      </c>
      <c r="L657" s="42">
        <f t="shared" si="247"/>
        <v>4.4351102018420985</v>
      </c>
      <c r="M657" s="42">
        <f t="shared" si="248"/>
        <v>4.2756089137722046</v>
      </c>
      <c r="N657" s="42">
        <f t="shared" si="257"/>
        <v>5.380187229353699</v>
      </c>
      <c r="O657" s="42">
        <f t="shared" si="257"/>
        <v>3.5883296763273878</v>
      </c>
      <c r="P657" s="42">
        <f t="shared" si="257"/>
        <v>3.9135900270506845</v>
      </c>
      <c r="Q657" s="42">
        <f t="shared" si="257"/>
        <v>0</v>
      </c>
      <c r="R657" s="42">
        <f>R87</f>
        <v>0</v>
      </c>
      <c r="S657" s="42">
        <f t="shared" si="258"/>
        <v>2.1192639523772634</v>
      </c>
      <c r="T657" s="42">
        <f t="shared" si="258"/>
        <v>6.3577918571317884</v>
      </c>
      <c r="U657" s="42">
        <f t="shared" si="258"/>
        <v>6.3577918571317884</v>
      </c>
      <c r="V657" s="42">
        <f t="shared" si="258"/>
        <v>1.3245399702357903</v>
      </c>
      <c r="W657" s="42">
        <f t="shared" si="258"/>
        <v>5.1210785264318526</v>
      </c>
      <c r="X657" s="42">
        <f t="shared" si="258"/>
        <v>5.7622962010918926</v>
      </c>
      <c r="Y657" s="42">
        <f t="shared" si="258"/>
        <v>3.8907174360447949</v>
      </c>
      <c r="Z657" s="42">
        <f t="shared" si="258"/>
        <v>2.7445924427715238</v>
      </c>
      <c r="AA657" s="42">
        <f t="shared" si="249"/>
        <v>4.5116121457754588</v>
      </c>
      <c r="AB657" s="42">
        <f t="shared" si="259"/>
        <v>2.7054433434603351</v>
      </c>
      <c r="AC657" s="42">
        <f t="shared" si="250"/>
        <v>5.7683438928488417</v>
      </c>
    </row>
    <row r="658" spans="1:29" x14ac:dyDescent="0.25">
      <c r="A658" s="34" t="s">
        <v>1039</v>
      </c>
      <c r="B658" s="34" t="s">
        <v>1040</v>
      </c>
      <c r="C658" s="42">
        <f t="shared" si="241"/>
        <v>2.9488043275695119</v>
      </c>
      <c r="D658" s="42">
        <f t="shared" si="242"/>
        <v>3.9675590059568293</v>
      </c>
      <c r="E658" s="42">
        <f t="shared" si="243"/>
        <v>2.6924038480726162</v>
      </c>
      <c r="F658" s="42">
        <f t="shared" ref="F658:F659" si="261">F88</f>
        <v>3.1339591959009234</v>
      </c>
      <c r="G658" s="42">
        <f t="shared" si="244"/>
        <v>1.2408650069189042</v>
      </c>
      <c r="H658" s="42">
        <f t="shared" si="255"/>
        <v>5.9878516498166992</v>
      </c>
      <c r="I658" s="42">
        <f t="shared" si="255"/>
        <v>2.141159989273973</v>
      </c>
      <c r="J658" s="42">
        <f t="shared" si="245"/>
        <v>2.983374781970781</v>
      </c>
      <c r="K658" s="42">
        <f t="shared" si="246"/>
        <v>4.5042933069972699</v>
      </c>
      <c r="L658" s="42">
        <f t="shared" si="247"/>
        <v>5.4757904752334863</v>
      </c>
      <c r="M658" s="42">
        <f t="shared" si="248"/>
        <v>6.1304356022996558</v>
      </c>
      <c r="N658" s="42">
        <f t="shared" si="257"/>
        <v>6.5205297123782442</v>
      </c>
      <c r="O658" s="42">
        <f t="shared" si="257"/>
        <v>6.0191092313314369</v>
      </c>
      <c r="P658" s="42">
        <f t="shared" si="257"/>
        <v>0.44107303578658452</v>
      </c>
      <c r="Q658" s="42">
        <f t="shared" si="257"/>
        <v>6.5205297123782442</v>
      </c>
      <c r="R658" s="42">
        <f t="shared" si="252"/>
        <v>5.6205297123782438</v>
      </c>
      <c r="S658" s="42">
        <f t="shared" si="258"/>
        <v>2.1735099041260821</v>
      </c>
      <c r="T658" s="42">
        <f t="shared" si="258"/>
        <v>6.5205297123782442</v>
      </c>
      <c r="U658" s="42">
        <f t="shared" si="258"/>
        <v>0</v>
      </c>
      <c r="V658" s="42">
        <f t="shared" si="258"/>
        <v>5.9771522363467238</v>
      </c>
      <c r="W658" s="42">
        <f t="shared" si="258"/>
        <v>4.5696434642003885</v>
      </c>
      <c r="X658" s="42">
        <f t="shared" si="258"/>
        <v>3.7677165486813697</v>
      </c>
      <c r="Y658" s="42">
        <f t="shared" si="258"/>
        <v>3.0242694972307702</v>
      </c>
      <c r="Z658" s="42">
        <f t="shared" si="258"/>
        <v>3.6181823723334094</v>
      </c>
      <c r="AA658" s="42">
        <f t="shared" si="249"/>
        <v>0.9483784666385372</v>
      </c>
      <c r="AB658" s="42">
        <f t="shared" si="259"/>
        <v>1.6648160967774241</v>
      </c>
      <c r="AC658" s="42">
        <f t="shared" si="250"/>
        <v>1.4075331070236403</v>
      </c>
    </row>
    <row r="659" spans="1:29" x14ac:dyDescent="0.25">
      <c r="A659" s="34" t="s">
        <v>1041</v>
      </c>
      <c r="B659" s="34" t="s">
        <v>1042</v>
      </c>
      <c r="C659" s="42">
        <f t="shared" si="241"/>
        <v>0.15585252265684446</v>
      </c>
      <c r="D659" s="42">
        <f t="shared" si="242"/>
        <v>7.385944826722854</v>
      </c>
      <c r="E659" s="42">
        <f t="shared" si="243"/>
        <v>1.8310457012442383</v>
      </c>
      <c r="F659" s="42">
        <f t="shared" si="261"/>
        <v>1.9836634971828997</v>
      </c>
      <c r="G659" s="42">
        <f t="shared" si="244"/>
        <v>1.9758408186671479</v>
      </c>
      <c r="H659" s="42">
        <f t="shared" si="255"/>
        <v>5.0402637331191542</v>
      </c>
      <c r="I659" s="42">
        <f t="shared" si="255"/>
        <v>4.1274991664475014</v>
      </c>
      <c r="J659" s="42">
        <f t="shared" si="245"/>
        <v>3.4354804859685855</v>
      </c>
      <c r="K659" s="42">
        <f t="shared" si="246"/>
        <v>4.127826556214794</v>
      </c>
      <c r="L659" s="42">
        <f t="shared" si="247"/>
        <v>5.7192775079506237</v>
      </c>
      <c r="M659" s="42">
        <f t="shared" si="248"/>
        <v>4.748360896160678</v>
      </c>
      <c r="N659" s="42">
        <f t="shared" si="257"/>
        <v>5.8853335675317506</v>
      </c>
      <c r="O659" s="42">
        <f t="shared" si="257"/>
        <v>5.9229929708738727</v>
      </c>
      <c r="P659" s="42">
        <f t="shared" si="257"/>
        <v>0.5113230942761644</v>
      </c>
      <c r="Q659" s="42">
        <f t="shared" si="257"/>
        <v>6.3879378115909358</v>
      </c>
      <c r="R659" s="42">
        <f t="shared" si="252"/>
        <v>5.4879378115909354</v>
      </c>
      <c r="S659" s="42">
        <f t="shared" si="258"/>
        <v>6.3879378115909358</v>
      </c>
      <c r="T659" s="42">
        <f t="shared" si="258"/>
        <v>6.3879378115909358</v>
      </c>
      <c r="U659" s="42">
        <f t="shared" si="258"/>
        <v>6.3879378115909358</v>
      </c>
      <c r="V659" s="42">
        <f t="shared" si="258"/>
        <v>5.5894455851420677</v>
      </c>
      <c r="W659" s="42">
        <f t="shared" si="258"/>
        <v>1.5180678806521113</v>
      </c>
      <c r="X659" s="42">
        <f t="shared" si="258"/>
        <v>4.1398412401563807</v>
      </c>
      <c r="Y659" s="42">
        <f t="shared" si="258"/>
        <v>0.64216449655149055</v>
      </c>
      <c r="Z659" s="42">
        <f t="shared" si="258"/>
        <v>0.81592091692107327</v>
      </c>
      <c r="AA659" s="42">
        <f t="shared" si="249"/>
        <v>1.2007640724960038</v>
      </c>
      <c r="AB659" s="42">
        <f t="shared" si="259"/>
        <v>0.27182714091876348</v>
      </c>
      <c r="AC659" s="42">
        <f t="shared" si="250"/>
        <v>1.9315742641903451</v>
      </c>
    </row>
    <row r="660" spans="1:29" x14ac:dyDescent="0.25">
      <c r="A660" s="34" t="s">
        <v>1043</v>
      </c>
      <c r="B660" s="34" t="s">
        <v>1044</v>
      </c>
      <c r="C660" s="42">
        <f t="shared" si="241"/>
        <v>2.1011064362920209</v>
      </c>
      <c r="D660" s="42">
        <f t="shared" si="242"/>
        <v>5.0338659648466146</v>
      </c>
      <c r="E660" s="42">
        <f t="shared" si="243"/>
        <v>2.7904152521148475</v>
      </c>
      <c r="F660" s="42">
        <f t="shared" ref="F660:F662" si="262">F90-0.9</f>
        <v>2.3717660371200475</v>
      </c>
      <c r="G660" s="42">
        <f t="shared" si="244"/>
        <v>1.8684438828898111</v>
      </c>
      <c r="H660" s="42">
        <f t="shared" si="255"/>
        <v>5.8716289522285505</v>
      </c>
      <c r="I660" s="42">
        <f t="shared" si="255"/>
        <v>3.4809255181762531</v>
      </c>
      <c r="J660" s="42">
        <f t="shared" si="245"/>
        <v>3.0721321356915219</v>
      </c>
      <c r="K660" s="42">
        <f t="shared" si="246"/>
        <v>2.4513939086253043</v>
      </c>
      <c r="L660" s="42">
        <f t="shared" si="247"/>
        <v>4.8859870222674591</v>
      </c>
      <c r="M660" s="42">
        <f t="shared" si="248"/>
        <v>5.3673912746481545</v>
      </c>
      <c r="N660" s="42">
        <f t="shared" si="257"/>
        <v>5.7103328964395974</v>
      </c>
      <c r="O660" s="42">
        <f t="shared" si="257"/>
        <v>5.4448327945226866</v>
      </c>
      <c r="P660" s="42">
        <f t="shared" si="257"/>
        <v>1.914896087726988</v>
      </c>
      <c r="Q660" s="42">
        <f t="shared" si="257"/>
        <v>6.5833830612939321</v>
      </c>
      <c r="R660" s="42">
        <f>R90</f>
        <v>0</v>
      </c>
      <c r="S660" s="42">
        <f t="shared" si="258"/>
        <v>2.1944610204313113</v>
      </c>
      <c r="T660" s="42">
        <f t="shared" si="258"/>
        <v>6.5833830612939321</v>
      </c>
      <c r="U660" s="42">
        <f t="shared" si="258"/>
        <v>6.5833830612939321</v>
      </c>
      <c r="V660" s="42">
        <f t="shared" si="258"/>
        <v>3.2916915306469652</v>
      </c>
      <c r="W660" s="42">
        <f t="shared" si="258"/>
        <v>4.4037095140461231</v>
      </c>
      <c r="X660" s="42">
        <f t="shared" si="258"/>
        <v>3.2055453335639168</v>
      </c>
      <c r="Y660" s="42">
        <f t="shared" si="258"/>
        <v>2.3301488416107325</v>
      </c>
      <c r="Z660" s="42">
        <f t="shared" si="258"/>
        <v>2.435372747654085</v>
      </c>
      <c r="AA660" s="42">
        <f t="shared" si="249"/>
        <v>2.921918034625917</v>
      </c>
      <c r="AB660" s="42">
        <f t="shared" si="259"/>
        <v>3.221655540633201</v>
      </c>
      <c r="AC660" s="42">
        <f t="shared" si="250"/>
        <v>3.8802300893160964</v>
      </c>
    </row>
    <row r="661" spans="1:29" x14ac:dyDescent="0.25">
      <c r="A661" s="34" t="s">
        <v>1045</v>
      </c>
      <c r="B661" s="34" t="s">
        <v>1046</v>
      </c>
      <c r="C661" s="42">
        <f t="shared" si="241"/>
        <v>3.4180213089676927</v>
      </c>
      <c r="D661" s="42">
        <f t="shared" si="242"/>
        <v>3.9829494485223242</v>
      </c>
      <c r="E661" s="42">
        <f t="shared" si="243"/>
        <v>3.0240924899427357</v>
      </c>
      <c r="F661" s="42">
        <f t="shared" si="262"/>
        <v>2.3013258818518243</v>
      </c>
      <c r="G661" s="42">
        <f t="shared" si="244"/>
        <v>1.4441050182773043</v>
      </c>
      <c r="H661" s="42">
        <f t="shared" si="255"/>
        <v>3.9311578396481668</v>
      </c>
      <c r="I661" s="42">
        <f t="shared" si="255"/>
        <v>4.822101712420249</v>
      </c>
      <c r="J661" s="42">
        <f t="shared" si="245"/>
        <v>3.1976627243354487</v>
      </c>
      <c r="K661" s="42">
        <f t="shared" si="246"/>
        <v>4.4869757306629436</v>
      </c>
      <c r="L661" s="42">
        <f t="shared" si="247"/>
        <v>4.7660534312866218</v>
      </c>
      <c r="M661" s="42">
        <f t="shared" si="248"/>
        <v>4.1138512233426763</v>
      </c>
      <c r="N661" s="42">
        <f t="shared" si="257"/>
        <v>4.9404612388666695</v>
      </c>
      <c r="O661" s="42">
        <f t="shared" si="257"/>
        <v>3.8480145121935427</v>
      </c>
      <c r="P661" s="42">
        <f t="shared" si="257"/>
        <v>1.5152056191635002</v>
      </c>
      <c r="Q661" s="42">
        <f t="shared" si="257"/>
        <v>0</v>
      </c>
      <c r="R661" s="42">
        <f>R91</f>
        <v>0</v>
      </c>
      <c r="S661" s="42">
        <f t="shared" si="258"/>
        <v>6.7199369209901061</v>
      </c>
      <c r="T661" s="42">
        <f t="shared" si="258"/>
        <v>6.7199369209901061</v>
      </c>
      <c r="U661" s="42">
        <f t="shared" si="258"/>
        <v>6.7199369209901061</v>
      </c>
      <c r="V661" s="42">
        <f t="shared" si="258"/>
        <v>2.7999737170792098</v>
      </c>
      <c r="W661" s="42">
        <f t="shared" si="258"/>
        <v>4.6731636809041701</v>
      </c>
      <c r="X661" s="42">
        <f t="shared" si="258"/>
        <v>3.5774870798383902</v>
      </c>
      <c r="Y661" s="42">
        <f t="shared" si="258"/>
        <v>3.8541215813931893</v>
      </c>
      <c r="Z661" s="42">
        <f t="shared" si="258"/>
        <v>3.4626417085198815</v>
      </c>
      <c r="AA661" s="42">
        <f t="shared" si="249"/>
        <v>3.3294029347583778</v>
      </c>
      <c r="AB661" s="42">
        <f t="shared" si="259"/>
        <v>3.4314571511438841</v>
      </c>
      <c r="AC661" s="42">
        <f t="shared" si="250"/>
        <v>4.9199632039108945</v>
      </c>
    </row>
    <row r="662" spans="1:29" x14ac:dyDescent="0.25">
      <c r="A662" s="34" t="s">
        <v>1047</v>
      </c>
      <c r="B662" s="34" t="s">
        <v>1048</v>
      </c>
      <c r="C662" s="42">
        <f t="shared" si="241"/>
        <v>3.7931221225312957</v>
      </c>
      <c r="D662" s="42">
        <f t="shared" si="242"/>
        <v>3.0760325409514331</v>
      </c>
      <c r="E662" s="42">
        <f t="shared" si="243"/>
        <v>4.0804052145561318</v>
      </c>
      <c r="F662" s="42">
        <f t="shared" si="262"/>
        <v>3.91440741631915</v>
      </c>
      <c r="G662" s="42">
        <f t="shared" si="244"/>
        <v>1.2994245385266492</v>
      </c>
      <c r="H662" s="42">
        <f t="shared" si="255"/>
        <v>4.3400160282967413</v>
      </c>
      <c r="I662" s="42">
        <f t="shared" si="255"/>
        <v>4.8613395438588594</v>
      </c>
      <c r="J662" s="42">
        <f t="shared" si="245"/>
        <v>4.0360942866391856</v>
      </c>
      <c r="K662" s="42">
        <f t="shared" si="246"/>
        <v>4.5134636398619117</v>
      </c>
      <c r="L662" s="42">
        <f t="shared" si="247"/>
        <v>3.5597943104489111</v>
      </c>
      <c r="M662" s="42">
        <f t="shared" si="248"/>
        <v>4.6474097408539006</v>
      </c>
      <c r="N662" s="42">
        <f t="shared" si="257"/>
        <v>6.0452858748223992</v>
      </c>
      <c r="O662" s="42">
        <f t="shared" si="257"/>
        <v>4.584658138676363</v>
      </c>
      <c r="P662" s="42">
        <f t="shared" si="257"/>
        <v>0.3207823436519972</v>
      </c>
      <c r="Q662" s="42">
        <f t="shared" si="257"/>
        <v>0</v>
      </c>
      <c r="R662" s="42">
        <f>R92</f>
        <v>0</v>
      </c>
      <c r="S662" s="42">
        <f t="shared" si="258"/>
        <v>2.258205863645439</v>
      </c>
      <c r="T662" s="42">
        <f t="shared" si="258"/>
        <v>6.7746175909363151</v>
      </c>
      <c r="U662" s="42">
        <f t="shared" si="258"/>
        <v>6.7746175909363151</v>
      </c>
      <c r="V662" s="42">
        <f t="shared" si="258"/>
        <v>4.5164117272908761</v>
      </c>
      <c r="W662" s="42">
        <f t="shared" si="258"/>
        <v>4.1238125946624935</v>
      </c>
      <c r="X662" s="42">
        <f t="shared" si="258"/>
        <v>1.9689315587982921</v>
      </c>
      <c r="Y662" s="42">
        <f t="shared" si="258"/>
        <v>4.6755952281648154</v>
      </c>
      <c r="Z662" s="42">
        <f t="shared" si="258"/>
        <v>5.711051919020524</v>
      </c>
      <c r="AA662" s="42">
        <f t="shared" si="249"/>
        <v>3.5480729940106666</v>
      </c>
      <c r="AB662" s="42">
        <f t="shared" si="259"/>
        <v>3.4593791953717354</v>
      </c>
      <c r="AC662" s="42">
        <f t="shared" si="250"/>
        <v>3.1170679971675974</v>
      </c>
    </row>
    <row r="663" spans="1:29" x14ac:dyDescent="0.25">
      <c r="A663" s="34" t="s">
        <v>1049</v>
      </c>
      <c r="B663" s="34" t="s">
        <v>1050</v>
      </c>
      <c r="C663" s="42">
        <f t="shared" si="241"/>
        <v>4.4087715921066071</v>
      </c>
      <c r="D663" s="42">
        <f t="shared" si="242"/>
        <v>2.4668520403684706</v>
      </c>
      <c r="E663" s="42">
        <f t="shared" si="243"/>
        <v>3.852989901726998</v>
      </c>
      <c r="F663" s="42">
        <f t="shared" ref="F663" si="263">F93</f>
        <v>3.6586502205852729</v>
      </c>
      <c r="G663" s="42">
        <f t="shared" si="244"/>
        <v>2.5063698308381479</v>
      </c>
      <c r="H663" s="42">
        <f t="shared" si="255"/>
        <v>4.8903790645836427</v>
      </c>
      <c r="I663" s="42">
        <f t="shared" si="255"/>
        <v>2.5283941518253297</v>
      </c>
      <c r="J663" s="42">
        <f t="shared" si="245"/>
        <v>2.5157334785705148</v>
      </c>
      <c r="K663" s="42">
        <f t="shared" si="246"/>
        <v>5.1467035332888118</v>
      </c>
      <c r="L663" s="42">
        <f t="shared" si="247"/>
        <v>4.7028673482321999</v>
      </c>
      <c r="M663" s="42">
        <f t="shared" si="248"/>
        <v>3.729805670127639</v>
      </c>
      <c r="N663" s="42">
        <f t="shared" si="257"/>
        <v>3.5955500449905919</v>
      </c>
      <c r="O663" s="42">
        <f t="shared" si="257"/>
        <v>3.6212641630243971</v>
      </c>
      <c r="P663" s="42">
        <f t="shared" si="257"/>
        <v>1.8366612076751665</v>
      </c>
      <c r="Q663" s="42">
        <f t="shared" si="257"/>
        <v>0</v>
      </c>
      <c r="R663" s="42">
        <f t="shared" si="252"/>
        <v>5.1562025695459628</v>
      </c>
      <c r="S663" s="42">
        <f t="shared" si="258"/>
        <v>6.0562025695459631</v>
      </c>
      <c r="T663" s="42">
        <f t="shared" si="258"/>
        <v>6.0562025695459631</v>
      </c>
      <c r="U663" s="42">
        <f t="shared" si="258"/>
        <v>6.0562025695459631</v>
      </c>
      <c r="V663" s="42">
        <f t="shared" si="258"/>
        <v>3.2804430585040634</v>
      </c>
      <c r="W663" s="42">
        <f t="shared" si="258"/>
        <v>4.4945402717385141</v>
      </c>
      <c r="X663" s="42">
        <f t="shared" si="258"/>
        <v>1.3847515517143645</v>
      </c>
      <c r="Y663" s="42">
        <f t="shared" si="258"/>
        <v>4.2346712054408799</v>
      </c>
      <c r="Z663" s="42">
        <f t="shared" si="258"/>
        <v>4.6001680956712914</v>
      </c>
      <c r="AA663" s="42">
        <f t="shared" si="249"/>
        <v>3.3768088247301224</v>
      </c>
      <c r="AB663" s="42">
        <f t="shared" si="259"/>
        <v>2.3193967287622854</v>
      </c>
      <c r="AC663" s="42">
        <f t="shared" si="250"/>
        <v>3.5234177373108189</v>
      </c>
    </row>
    <row r="664" spans="1:29" x14ac:dyDescent="0.25">
      <c r="A664" s="34" t="s">
        <v>1051</v>
      </c>
      <c r="B664" s="34" t="s">
        <v>1052</v>
      </c>
      <c r="C664" s="42">
        <f t="shared" si="241"/>
        <v>4.2538694554542804</v>
      </c>
      <c r="D664" s="42">
        <f t="shared" si="242"/>
        <v>3.2428833976957105</v>
      </c>
      <c r="E664" s="42">
        <f t="shared" si="243"/>
        <v>5.2509051486369858</v>
      </c>
      <c r="F664" s="42">
        <f>F94-0.2</f>
        <v>4.81209237301724</v>
      </c>
      <c r="G664" s="42">
        <f t="shared" si="244"/>
        <v>2.9267351365362515</v>
      </c>
      <c r="H664" s="42">
        <f t="shared" si="255"/>
        <v>2.5879681037207063</v>
      </c>
      <c r="I664" s="42">
        <f t="shared" si="255"/>
        <v>2.0218923161016011</v>
      </c>
      <c r="J664" s="42">
        <f t="shared" si="245"/>
        <v>2.2673303886218115</v>
      </c>
      <c r="K664" s="42">
        <f t="shared" si="246"/>
        <v>5.9357376368021662</v>
      </c>
      <c r="L664" s="42">
        <f t="shared" si="247"/>
        <v>2.826852833193688</v>
      </c>
      <c r="M664" s="42">
        <f>M94</f>
        <v>0</v>
      </c>
      <c r="N664" s="42">
        <f t="shared" si="257"/>
        <v>3.2688440846896727</v>
      </c>
      <c r="O664" s="42">
        <f t="shared" si="257"/>
        <v>2.4444040620831919</v>
      </c>
      <c r="P664" s="42">
        <f t="shared" si="257"/>
        <v>1.2966025798930747</v>
      </c>
      <c r="Q664" s="42">
        <f t="shared" si="257"/>
        <v>6.4611600469953041</v>
      </c>
      <c r="R664" s="42">
        <f>R94</f>
        <v>0</v>
      </c>
      <c r="S664" s="42">
        <f>S94-0.9</f>
        <v>3.4074400313302031</v>
      </c>
      <c r="T664" s="42">
        <f t="shared" si="258"/>
        <v>6.4611600469953041</v>
      </c>
      <c r="U664" s="42">
        <f t="shared" si="258"/>
        <v>6.4611600469953041</v>
      </c>
      <c r="V664" s="42">
        <f t="shared" si="258"/>
        <v>3.2305800234976512</v>
      </c>
      <c r="W664" s="42">
        <f t="shared" si="258"/>
        <v>5.2623913590307678</v>
      </c>
      <c r="X664" s="42">
        <f t="shared" si="258"/>
        <v>3.6043661419188657</v>
      </c>
      <c r="Y664" s="42">
        <f t="shared" si="258"/>
        <v>6.3055537030140902</v>
      </c>
      <c r="Z664" s="42">
        <f t="shared" si="258"/>
        <v>4.5703436064033074</v>
      </c>
      <c r="AA664" s="42">
        <f t="shared" si="249"/>
        <v>4.2543251476221879</v>
      </c>
      <c r="AB664" s="42">
        <f t="shared" si="259"/>
        <v>2.749429807232044</v>
      </c>
      <c r="AC664" s="42">
        <f t="shared" si="250"/>
        <v>4.0959725225185837</v>
      </c>
    </row>
    <row r="665" spans="1:29" x14ac:dyDescent="0.25">
      <c r="A665" s="34" t="s">
        <v>1053</v>
      </c>
      <c r="B665" s="34" t="s">
        <v>1054</v>
      </c>
      <c r="C665" s="42">
        <f t="shared" si="241"/>
        <v>4.1959658090537815</v>
      </c>
      <c r="D665" s="42">
        <f t="shared" si="242"/>
        <v>3.0168048790894435</v>
      </c>
      <c r="E665" s="42">
        <f t="shared" si="243"/>
        <v>3.629447166341806</v>
      </c>
      <c r="F665" s="42">
        <f t="shared" ref="F665:F672" si="264">F95</f>
        <v>4.2888041061975537</v>
      </c>
      <c r="G665" s="42">
        <f t="shared" si="244"/>
        <v>1.2061836268999016</v>
      </c>
      <c r="H665" s="42">
        <f t="shared" ref="H665:I672" si="265">H95</f>
        <v>4.3419048783377132</v>
      </c>
      <c r="I665" s="42">
        <f t="shared" si="265"/>
        <v>4.7182641985597682</v>
      </c>
      <c r="J665" s="42">
        <f t="shared" si="245"/>
        <v>3.9860314318041583</v>
      </c>
      <c r="K665" s="42">
        <f t="shared" si="246"/>
        <v>4.9254501068504712</v>
      </c>
      <c r="L665" s="42">
        <f t="shared" si="247"/>
        <v>3.5074988783754506</v>
      </c>
      <c r="M665" s="42">
        <f t="shared" si="248"/>
        <v>2.9229681686190743</v>
      </c>
      <c r="N665" s="42">
        <f t="shared" si="257"/>
        <v>6.1760178738506291</v>
      </c>
      <c r="O665" s="42">
        <f t="shared" si="257"/>
        <v>3.0853836931061842</v>
      </c>
      <c r="P665" s="42">
        <f t="shared" si="257"/>
        <v>0.60675566367988687</v>
      </c>
      <c r="Q665" s="42">
        <f t="shared" si="257"/>
        <v>0</v>
      </c>
      <c r="R665" s="42">
        <f t="shared" si="252"/>
        <v>5.6633204107812496</v>
      </c>
      <c r="S665" s="42">
        <f t="shared" ref="S665:Z680" si="266">S95</f>
        <v>6.5633204107812499</v>
      </c>
      <c r="T665" s="42">
        <f t="shared" si="266"/>
        <v>6.5633204107812499</v>
      </c>
      <c r="U665" s="42">
        <f t="shared" si="266"/>
        <v>0</v>
      </c>
      <c r="V665" s="42">
        <f t="shared" si="266"/>
        <v>2.7347168378255198</v>
      </c>
      <c r="W665" s="42">
        <f t="shared" si="266"/>
        <v>5.41046404033405</v>
      </c>
      <c r="X665" s="42">
        <f t="shared" si="266"/>
        <v>1.8758801449546902</v>
      </c>
      <c r="Y665" s="42">
        <f t="shared" si="266"/>
        <v>5.0235020381260362</v>
      </c>
      <c r="Z665" s="42">
        <f t="shared" si="266"/>
        <v>4.9821809747159209</v>
      </c>
      <c r="AA665" s="42">
        <f t="shared" si="249"/>
        <v>3.5187073824738735</v>
      </c>
      <c r="AB665" s="42">
        <f t="shared" si="259"/>
        <v>1.9550316117220752</v>
      </c>
      <c r="AC665" s="42">
        <f t="shared" si="250"/>
        <v>5.1020752567382814</v>
      </c>
    </row>
    <row r="666" spans="1:29" x14ac:dyDescent="0.25">
      <c r="A666" s="34" t="s">
        <v>1055</v>
      </c>
      <c r="B666" s="34" t="s">
        <v>1056</v>
      </c>
      <c r="C666" s="42">
        <f t="shared" si="241"/>
        <v>4.4452465453592334</v>
      </c>
      <c r="D666" s="42">
        <f t="shared" si="242"/>
        <v>5.1508985432615519</v>
      </c>
      <c r="E666" s="42">
        <f t="shared" si="243"/>
        <v>3.9683677318337418</v>
      </c>
      <c r="F666" s="42">
        <f t="shared" si="264"/>
        <v>3.9840076064013297</v>
      </c>
      <c r="G666" s="42">
        <f t="shared" si="244"/>
        <v>1.2211539326240579</v>
      </c>
      <c r="H666" s="42">
        <f t="shared" si="265"/>
        <v>6.0411298845457555</v>
      </c>
      <c r="I666" s="42">
        <f t="shared" si="265"/>
        <v>4.972560301341499</v>
      </c>
      <c r="J666" s="42">
        <f t="shared" si="245"/>
        <v>1.6640038687076275</v>
      </c>
      <c r="K666" s="42">
        <f t="shared" si="246"/>
        <v>4.2823738490427399</v>
      </c>
      <c r="L666" s="42">
        <f t="shared" si="247"/>
        <v>5.8079624970034276</v>
      </c>
      <c r="M666" s="42">
        <f t="shared" si="248"/>
        <v>5.515135044664496</v>
      </c>
      <c r="N666" s="42">
        <f t="shared" si="257"/>
        <v>5.3984652178254793</v>
      </c>
      <c r="O666" s="42">
        <f t="shared" si="257"/>
        <v>4.3439561228375192</v>
      </c>
      <c r="P666" s="42">
        <f t="shared" si="257"/>
        <v>0.77982614121713267</v>
      </c>
      <c r="Q666" s="42">
        <f t="shared" si="257"/>
        <v>0</v>
      </c>
      <c r="R666" s="42">
        <f t="shared" si="252"/>
        <v>6.0170578725958981</v>
      </c>
      <c r="S666" s="42">
        <f t="shared" si="266"/>
        <v>4.6113719150639323</v>
      </c>
      <c r="T666" s="42">
        <f t="shared" si="266"/>
        <v>6.9170578725958984</v>
      </c>
      <c r="U666" s="42">
        <f t="shared" si="266"/>
        <v>0</v>
      </c>
      <c r="V666" s="42">
        <f t="shared" si="266"/>
        <v>6.0524256385214104</v>
      </c>
      <c r="W666" s="42">
        <f t="shared" si="266"/>
        <v>3.0390308173399734</v>
      </c>
      <c r="X666" s="42">
        <f t="shared" si="266"/>
        <v>1.4910737700568288</v>
      </c>
      <c r="Y666" s="42">
        <f t="shared" si="266"/>
        <v>4.4098466642770768</v>
      </c>
      <c r="Z666" s="42">
        <f t="shared" si="266"/>
        <v>4.6445499345013372</v>
      </c>
      <c r="AA666" s="42">
        <f t="shared" si="249"/>
        <v>1.7589801092319424</v>
      </c>
      <c r="AB666" s="42">
        <f t="shared" si="259"/>
        <v>1.6188858850756351</v>
      </c>
      <c r="AC666" s="42">
        <f t="shared" si="250"/>
        <v>1.8646322340744872</v>
      </c>
    </row>
    <row r="667" spans="1:29" x14ac:dyDescent="0.25">
      <c r="A667" s="34" t="s">
        <v>1057</v>
      </c>
      <c r="B667" s="34" t="s">
        <v>1058</v>
      </c>
      <c r="C667" s="42">
        <f t="shared" si="241"/>
        <v>2.7106597122719371</v>
      </c>
      <c r="D667" s="42">
        <f t="shared" si="242"/>
        <v>4.8782829184181473</v>
      </c>
      <c r="E667" s="42">
        <f t="shared" si="243"/>
        <v>3.3012694486432355</v>
      </c>
      <c r="F667" s="42">
        <f t="shared" si="264"/>
        <v>3.7879658396459801</v>
      </c>
      <c r="G667" s="42">
        <f t="shared" si="244"/>
        <v>1.4908001384000866</v>
      </c>
      <c r="H667" s="42">
        <f t="shared" si="265"/>
        <v>3.7696791311943385</v>
      </c>
      <c r="I667" s="42">
        <f t="shared" si="265"/>
        <v>4.831979298529852</v>
      </c>
      <c r="J667" s="42">
        <f t="shared" si="245"/>
        <v>3.1633608743787258</v>
      </c>
      <c r="K667" s="42">
        <f t="shared" si="246"/>
        <v>2.290208646729496</v>
      </c>
      <c r="L667" s="42">
        <f t="shared" si="247"/>
        <v>5.3073692721926538</v>
      </c>
      <c r="M667" s="42">
        <f t="shared" si="248"/>
        <v>4.9826491736740763</v>
      </c>
      <c r="N667" s="42">
        <f t="shared" si="257"/>
        <v>5.8585691785662348</v>
      </c>
      <c r="O667" s="42">
        <f t="shared" si="257"/>
        <v>5.4739837747350037</v>
      </c>
      <c r="P667" s="42">
        <f t="shared" si="257"/>
        <v>0.15155588036999279</v>
      </c>
      <c r="Q667" s="42">
        <f t="shared" si="257"/>
        <v>0</v>
      </c>
      <c r="R667" s="42">
        <f t="shared" si="252"/>
        <v>5.8215032944094078</v>
      </c>
      <c r="S667" s="42">
        <f t="shared" si="266"/>
        <v>6.7215032944094082</v>
      </c>
      <c r="T667" s="42">
        <f t="shared" si="266"/>
        <v>6.7215032944094082</v>
      </c>
      <c r="U667" s="42">
        <f t="shared" si="266"/>
        <v>0</v>
      </c>
      <c r="V667" s="42">
        <f t="shared" si="266"/>
        <v>3.9208769217388211</v>
      </c>
      <c r="W667" s="42">
        <f t="shared" si="266"/>
        <v>4.5715884940412614</v>
      </c>
      <c r="X667" s="42">
        <f t="shared" si="266"/>
        <v>2.2266136946356259</v>
      </c>
      <c r="Y667" s="42">
        <f t="shared" si="266"/>
        <v>2.8528420828794907</v>
      </c>
      <c r="Z667" s="42">
        <f t="shared" si="266"/>
        <v>4.0231212927895923</v>
      </c>
      <c r="AA667" s="42">
        <f t="shared" si="249"/>
        <v>2.3390925663156619</v>
      </c>
      <c r="AB667" s="42">
        <f t="shared" si="259"/>
        <v>4.8623640853174441</v>
      </c>
      <c r="AC667" s="42">
        <f t="shared" si="250"/>
        <v>3.9406576913041169</v>
      </c>
    </row>
    <row r="668" spans="1:29" x14ac:dyDescent="0.25">
      <c r="A668" s="34" t="s">
        <v>1059</v>
      </c>
      <c r="B668" s="34" t="s">
        <v>1060</v>
      </c>
      <c r="C668" s="42">
        <f t="shared" si="241"/>
        <v>3.3095315027062542</v>
      </c>
      <c r="D668" s="42">
        <f t="shared" si="242"/>
        <v>4.3547230042803236</v>
      </c>
      <c r="E668" s="42">
        <f t="shared" si="243"/>
        <v>3.9333574193546914</v>
      </c>
      <c r="F668" s="42">
        <f t="shared" si="264"/>
        <v>4.3965882224239943</v>
      </c>
      <c r="G668" s="42">
        <f t="shared" si="244"/>
        <v>1.7727373854629316</v>
      </c>
      <c r="H668" s="42">
        <f t="shared" si="265"/>
        <v>6.7124736411737294</v>
      </c>
      <c r="I668" s="42">
        <f t="shared" si="265"/>
        <v>5.8557967448844241</v>
      </c>
      <c r="J668" s="42">
        <f t="shared" si="245"/>
        <v>4.4954680085552203</v>
      </c>
      <c r="K668" s="42">
        <f t="shared" si="246"/>
        <v>4.6239238654012196</v>
      </c>
      <c r="L668" s="42">
        <f t="shared" si="247"/>
        <v>5.7401875321452227</v>
      </c>
      <c r="M668" s="42">
        <f t="shared" si="248"/>
        <v>5.1433728606885865</v>
      </c>
      <c r="N668" s="42">
        <f t="shared" si="257"/>
        <v>6.8836450414297117</v>
      </c>
      <c r="O668" s="42">
        <f t="shared" si="257"/>
        <v>6.1038525562395947</v>
      </c>
      <c r="P668" s="42">
        <f t="shared" si="257"/>
        <v>0.61585644364586445</v>
      </c>
      <c r="Q668" s="42">
        <f t="shared" si="257"/>
        <v>0</v>
      </c>
      <c r="R668" s="42">
        <f t="shared" si="252"/>
        <v>6.2876929672879145</v>
      </c>
      <c r="S668" s="42">
        <f t="shared" si="266"/>
        <v>4.7917953115252772</v>
      </c>
      <c r="T668" s="42">
        <f t="shared" si="266"/>
        <v>0</v>
      </c>
      <c r="U668" s="42">
        <f t="shared" si="266"/>
        <v>0</v>
      </c>
      <c r="V668" s="42">
        <f t="shared" si="266"/>
        <v>5.6902569324362657</v>
      </c>
      <c r="W668" s="42">
        <f t="shared" si="266"/>
        <v>4.0749633983456173</v>
      </c>
      <c r="X668" s="42">
        <f t="shared" si="266"/>
        <v>2.8067644025153227</v>
      </c>
      <c r="Y668" s="42">
        <f t="shared" si="266"/>
        <v>3.2734101647802905</v>
      </c>
      <c r="Z668" s="42">
        <f t="shared" si="266"/>
        <v>2.7867563032427518</v>
      </c>
      <c r="AA668" s="42">
        <f t="shared" si="249"/>
        <v>2.1576261406524537</v>
      </c>
      <c r="AB668" s="42">
        <f t="shared" si="259"/>
        <v>2.141014926426188</v>
      </c>
      <c r="AC668" s="42">
        <f t="shared" si="250"/>
        <v>2.0482052243961544</v>
      </c>
    </row>
    <row r="669" spans="1:29" x14ac:dyDescent="0.25">
      <c r="A669" s="34" t="s">
        <v>1061</v>
      </c>
      <c r="B669" s="34" t="s">
        <v>1062</v>
      </c>
      <c r="C669" s="42">
        <f t="shared" si="241"/>
        <v>4.6028536402040929</v>
      </c>
      <c r="D669" s="42">
        <f t="shared" si="242"/>
        <v>1.7254696956869549</v>
      </c>
      <c r="E669" s="42">
        <f t="shared" si="243"/>
        <v>3.1107030762500338</v>
      </c>
      <c r="F669" s="42">
        <f t="shared" si="264"/>
        <v>3.4175129947842566</v>
      </c>
      <c r="G669" s="42">
        <f t="shared" si="244"/>
        <v>2.2867378078125404</v>
      </c>
      <c r="H669" s="42">
        <f t="shared" si="265"/>
        <v>4.998555734296982</v>
      </c>
      <c r="I669" s="42">
        <f t="shared" si="265"/>
        <v>3.644534926700409</v>
      </c>
      <c r="J669" s="42">
        <f t="shared" si="245"/>
        <v>3.6920713213658241</v>
      </c>
      <c r="K669" s="42">
        <f t="shared" si="246"/>
        <v>3.9021002997463388</v>
      </c>
      <c r="L669" s="42">
        <f t="shared" si="247"/>
        <v>2.1622000466897564</v>
      </c>
      <c r="M669" s="42">
        <f t="shared" si="248"/>
        <v>4.1900375977237427</v>
      </c>
      <c r="N669" s="42">
        <f t="shared" si="257"/>
        <v>5.4786924416890237</v>
      </c>
      <c r="O669" s="42">
        <f t="shared" si="257"/>
        <v>3.4550628251969719</v>
      </c>
      <c r="P669" s="42">
        <f t="shared" si="257"/>
        <v>0.56577541950481469</v>
      </c>
      <c r="Q669" s="42">
        <f t="shared" si="257"/>
        <v>5.835381361636788</v>
      </c>
      <c r="R669" s="42">
        <f t="shared" si="252"/>
        <v>4.9353813616367876</v>
      </c>
      <c r="S669" s="42">
        <f t="shared" si="266"/>
        <v>5.835381361636788</v>
      </c>
      <c r="T669" s="42">
        <f t="shared" si="266"/>
        <v>5.835381361636788</v>
      </c>
      <c r="U669" s="42">
        <f t="shared" si="266"/>
        <v>5.835381361636788</v>
      </c>
      <c r="V669" s="42">
        <f t="shared" si="266"/>
        <v>3.1608315708865935</v>
      </c>
      <c r="W669" s="42">
        <f t="shared" si="266"/>
        <v>1.9739632368879119</v>
      </c>
      <c r="X669" s="42">
        <f t="shared" si="266"/>
        <v>1.2297704522457724</v>
      </c>
      <c r="Y669" s="42">
        <f t="shared" si="266"/>
        <v>4.3250194965561253</v>
      </c>
      <c r="Z669" s="42">
        <f t="shared" si="266"/>
        <v>4.9003994813809992</v>
      </c>
      <c r="AA669" s="42">
        <f t="shared" si="249"/>
        <v>2.8620941703254985</v>
      </c>
      <c r="AB669" s="42">
        <f t="shared" si="259"/>
        <v>2.6072980551994163</v>
      </c>
      <c r="AC669" s="42">
        <f t="shared" si="250"/>
        <v>3.4314089006819959</v>
      </c>
    </row>
    <row r="670" spans="1:29" x14ac:dyDescent="0.25">
      <c r="A670" s="34" t="s">
        <v>1063</v>
      </c>
      <c r="B670" s="34" t="s">
        <v>1064</v>
      </c>
      <c r="C670" s="42">
        <f t="shared" si="241"/>
        <v>3.7315033039140149</v>
      </c>
      <c r="D670" s="42">
        <f t="shared" si="242"/>
        <v>3.7508738493783897</v>
      </c>
      <c r="E670" s="42">
        <f t="shared" si="243"/>
        <v>3.1979144767071044</v>
      </c>
      <c r="F670" s="42">
        <f t="shared" si="264"/>
        <v>3.5207553198008181</v>
      </c>
      <c r="G670" s="42">
        <f t="shared" si="244"/>
        <v>1.1121344141659679</v>
      </c>
      <c r="H670" s="42">
        <f t="shared" si="265"/>
        <v>5.8723020906216092</v>
      </c>
      <c r="I670" s="42">
        <f t="shared" si="265"/>
        <v>3.8531952194839256</v>
      </c>
      <c r="J670" s="42">
        <f t="shared" si="245"/>
        <v>3.6953872929522733</v>
      </c>
      <c r="K670" s="42">
        <f t="shared" si="246"/>
        <v>3.1246751954892726</v>
      </c>
      <c r="L670" s="42">
        <f t="shared" si="247"/>
        <v>4.485866957236694</v>
      </c>
      <c r="M670" s="42">
        <f t="shared" si="248"/>
        <v>5.3711261784405275</v>
      </c>
      <c r="N670" s="42">
        <f t="shared" ref="N670:Q685" si="267">N100</f>
        <v>4.4887847923889144</v>
      </c>
      <c r="O670" s="42">
        <f t="shared" si="267"/>
        <v>5.0175581153709361</v>
      </c>
      <c r="P670" s="42">
        <f t="shared" si="267"/>
        <v>0.42786872076911553</v>
      </c>
      <c r="Q670" s="42">
        <f t="shared" si="267"/>
        <v>6.0241199257493019</v>
      </c>
      <c r="R670" s="42">
        <f t="shared" si="252"/>
        <v>5.1241199257493015</v>
      </c>
      <c r="S670" s="42">
        <f t="shared" si="266"/>
        <v>4.0160799504995346</v>
      </c>
      <c r="T670" s="42">
        <f t="shared" si="266"/>
        <v>6.0241199257493019</v>
      </c>
      <c r="U670" s="42">
        <f t="shared" si="266"/>
        <v>6.0241199257493019</v>
      </c>
      <c r="V670" s="42">
        <f t="shared" si="266"/>
        <v>4.0160799504995337</v>
      </c>
      <c r="W670" s="42">
        <f t="shared" si="266"/>
        <v>0.70091961400227243</v>
      </c>
      <c r="X670" s="42">
        <f t="shared" si="266"/>
        <v>1.8628304729073224</v>
      </c>
      <c r="Y670" s="42">
        <f t="shared" si="266"/>
        <v>3.1787400501180185</v>
      </c>
      <c r="Z670" s="42">
        <f t="shared" si="266"/>
        <v>3.3953245046341252</v>
      </c>
      <c r="AA670" s="42">
        <f t="shared" si="249"/>
        <v>2.5349367973483381</v>
      </c>
      <c r="AB670" s="42">
        <f t="shared" ref="AB670:AB685" si="268">AB100</f>
        <v>2.6916280519305391</v>
      </c>
      <c r="AC670" s="42">
        <f t="shared" si="250"/>
        <v>2.757034978343547</v>
      </c>
    </row>
    <row r="671" spans="1:29" x14ac:dyDescent="0.25">
      <c r="A671" s="34" t="s">
        <v>1065</v>
      </c>
      <c r="B671" s="34" t="s">
        <v>1066</v>
      </c>
      <c r="C671" s="42">
        <f t="shared" si="241"/>
        <v>5.0693682923524124</v>
      </c>
      <c r="D671" s="42">
        <f t="shared" si="242"/>
        <v>1.7149916117876842</v>
      </c>
      <c r="E671" s="42">
        <f t="shared" si="243"/>
        <v>3.8095686504218298</v>
      </c>
      <c r="F671" s="42">
        <f t="shared" si="264"/>
        <v>3.2396605661271649</v>
      </c>
      <c r="G671" s="42">
        <f t="shared" si="244"/>
        <v>0.53</v>
      </c>
      <c r="H671" s="42">
        <f t="shared" si="265"/>
        <v>5.5299851935195816</v>
      </c>
      <c r="I671" s="42">
        <f t="shared" si="265"/>
        <v>2.2317753422654079</v>
      </c>
      <c r="J671" s="42">
        <f t="shared" si="245"/>
        <v>0.76888791783078103</v>
      </c>
      <c r="K671" s="42">
        <f t="shared" si="246"/>
        <v>4.2666638813911515</v>
      </c>
      <c r="L671" s="42">
        <f t="shared" si="247"/>
        <v>5.8135712025393023</v>
      </c>
      <c r="M671" s="42">
        <f t="shared" si="248"/>
        <v>4.2883592369734149</v>
      </c>
      <c r="N671" s="42">
        <f t="shared" si="267"/>
        <v>5.9911358810635935</v>
      </c>
      <c r="O671" s="42">
        <f t="shared" si="267"/>
        <v>4.1211695753985857</v>
      </c>
      <c r="P671" s="42">
        <f t="shared" si="267"/>
        <v>0.66272722565676989</v>
      </c>
      <c r="Q671" s="42">
        <f t="shared" si="267"/>
        <v>0</v>
      </c>
      <c r="R671" s="42">
        <f t="shared" si="252"/>
        <v>5.5597697709620704</v>
      </c>
      <c r="S671" s="42">
        <f t="shared" si="266"/>
        <v>6.4597697709620707</v>
      </c>
      <c r="T671" s="42">
        <f t="shared" si="266"/>
        <v>6.4597697709620707</v>
      </c>
      <c r="U671" s="42">
        <f t="shared" si="266"/>
        <v>6.4597697709620707</v>
      </c>
      <c r="V671" s="42">
        <f t="shared" si="266"/>
        <v>1.8840995165306054</v>
      </c>
      <c r="W671" s="42">
        <f t="shared" si="266"/>
        <v>5.6327102989386271</v>
      </c>
      <c r="X671" s="42">
        <f t="shared" si="266"/>
        <v>1.5170671431804843</v>
      </c>
      <c r="Y671" s="42">
        <f t="shared" si="266"/>
        <v>2.7146590324189144</v>
      </c>
      <c r="Z671" s="42">
        <f t="shared" si="266"/>
        <v>2.1024278979703555</v>
      </c>
      <c r="AA671" s="42">
        <f t="shared" si="249"/>
        <v>2.1016091676602158</v>
      </c>
      <c r="AB671" s="42">
        <f t="shared" si="268"/>
        <v>5.360234490798315</v>
      </c>
      <c r="AC671" s="42">
        <f t="shared" si="250"/>
        <v>5.7102487913265101</v>
      </c>
    </row>
    <row r="672" spans="1:29" x14ac:dyDescent="0.25">
      <c r="A672" s="34" t="s">
        <v>1067</v>
      </c>
      <c r="B672" s="34" t="s">
        <v>1068</v>
      </c>
      <c r="C672" s="42">
        <f>C102</f>
        <v>0.37720656379359635</v>
      </c>
      <c r="D672" s="42">
        <f t="shared" si="242"/>
        <v>7.8110809706743689</v>
      </c>
      <c r="E672" s="42">
        <f t="shared" si="243"/>
        <v>2.0566252860550174</v>
      </c>
      <c r="F672" s="42">
        <f t="shared" si="264"/>
        <v>1.9953265542952263</v>
      </c>
      <c r="G672" s="42">
        <f t="shared" si="244"/>
        <v>1.5391611348600145</v>
      </c>
      <c r="H672" s="42">
        <f>H102-0.53</f>
        <v>5.2595641380791758</v>
      </c>
      <c r="I672" s="42">
        <f t="shared" si="265"/>
        <v>4.7670138346423734</v>
      </c>
      <c r="J672" s="42">
        <f t="shared" si="245"/>
        <v>5.7454850720621771</v>
      </c>
      <c r="K672" s="42">
        <f t="shared" si="246"/>
        <v>0.54522143037615822</v>
      </c>
      <c r="L672" s="42">
        <f t="shared" si="247"/>
        <v>6.5737044881689997</v>
      </c>
      <c r="M672" s="42">
        <f t="shared" si="248"/>
        <v>6.4136897978389182</v>
      </c>
      <c r="N672" s="42">
        <f t="shared" si="267"/>
        <v>6.5140649050240924</v>
      </c>
      <c r="O672" s="42">
        <f t="shared" si="267"/>
        <v>6.9278914093312185</v>
      </c>
      <c r="P672" s="42">
        <f t="shared" si="267"/>
        <v>0.3050022274525474</v>
      </c>
      <c r="Q672" s="42">
        <f t="shared" si="267"/>
        <v>0</v>
      </c>
      <c r="R672" s="42">
        <f t="shared" si="252"/>
        <v>6.2193940986948464</v>
      </c>
      <c r="S672" s="42">
        <f t="shared" si="266"/>
        <v>2.3731313662316165</v>
      </c>
      <c r="T672" s="42">
        <f t="shared" si="266"/>
        <v>7.1193940986948467</v>
      </c>
      <c r="U672" s="42">
        <f t="shared" si="266"/>
        <v>7.1193940986948467</v>
      </c>
      <c r="V672" s="42">
        <f t="shared" si="266"/>
        <v>3.5596970493474225</v>
      </c>
      <c r="W672" s="42">
        <f t="shared" si="266"/>
        <v>3.0703586409465631</v>
      </c>
      <c r="X672" s="42">
        <f t="shared" si="266"/>
        <v>3.7215014606813979</v>
      </c>
      <c r="Y672" s="42">
        <f t="shared" si="266"/>
        <v>0.55194328488055033</v>
      </c>
      <c r="Z672" s="42">
        <f t="shared" si="266"/>
        <v>0.43855928077651368</v>
      </c>
      <c r="AA672" s="42">
        <f t="shared" si="249"/>
        <v>0.63951272503859069</v>
      </c>
      <c r="AB672" s="42">
        <f t="shared" si="268"/>
        <v>4.2413411651799091</v>
      </c>
      <c r="AC672" s="42">
        <f t="shared" si="250"/>
        <v>4.1147349181789963</v>
      </c>
    </row>
    <row r="673" spans="1:29" x14ac:dyDescent="0.25">
      <c r="A673" s="34" t="s">
        <v>1069</v>
      </c>
      <c r="B673" s="34" t="s">
        <v>1070</v>
      </c>
      <c r="C673" s="42">
        <f t="shared" si="241"/>
        <v>3.0425021788061999</v>
      </c>
      <c r="D673" s="42">
        <f t="shared" si="242"/>
        <v>3.9052117381951095</v>
      </c>
      <c r="E673" s="42">
        <f t="shared" si="243"/>
        <v>3.7469960680814829</v>
      </c>
      <c r="F673" s="42">
        <f>F103-0.9</f>
        <v>3.6566499794008069</v>
      </c>
      <c r="G673" s="42">
        <f t="shared" si="244"/>
        <v>1.266868593587346</v>
      </c>
      <c r="H673" s="42">
        <f t="shared" ref="H673:I688" si="269">H103</f>
        <v>4.5124805070284149</v>
      </c>
      <c r="I673" s="42">
        <f t="shared" si="269"/>
        <v>1.5483866645790128</v>
      </c>
      <c r="J673" s="42">
        <f t="shared" si="245"/>
        <v>3.5820585968318248</v>
      </c>
      <c r="K673" s="42">
        <f t="shared" si="246"/>
        <v>3.9050939479829068</v>
      </c>
      <c r="L673" s="42">
        <f t="shared" si="247"/>
        <v>4.4043154556706536</v>
      </c>
      <c r="M673" s="42">
        <f t="shared" si="248"/>
        <v>3.3818178544801394</v>
      </c>
      <c r="N673" s="42">
        <f t="shared" si="267"/>
        <v>5.0220371690776622</v>
      </c>
      <c r="O673" s="42">
        <f t="shared" si="267"/>
        <v>3.8788513883167419</v>
      </c>
      <c r="P673" s="42">
        <f t="shared" si="267"/>
        <v>2.527764874289073</v>
      </c>
      <c r="Q673" s="42">
        <f t="shared" si="267"/>
        <v>6.2108793448598449</v>
      </c>
      <c r="R673" s="42">
        <f>R103</f>
        <v>0</v>
      </c>
      <c r="S673" s="42">
        <f t="shared" si="266"/>
        <v>4.1405862299065639</v>
      </c>
      <c r="T673" s="42">
        <f t="shared" si="266"/>
        <v>6.2108793448598449</v>
      </c>
      <c r="U673" s="42">
        <f t="shared" si="266"/>
        <v>6.2108793448598449</v>
      </c>
      <c r="V673" s="42">
        <f t="shared" si="266"/>
        <v>4.3993728692757239</v>
      </c>
      <c r="W673" s="42">
        <f t="shared" si="266"/>
        <v>4.4837749807680938</v>
      </c>
      <c r="X673" s="42">
        <f t="shared" si="266"/>
        <v>2.8145720447092115</v>
      </c>
      <c r="Y673" s="42">
        <f t="shared" si="266"/>
        <v>4.6403024952396246</v>
      </c>
      <c r="Z673" s="42">
        <f t="shared" si="266"/>
        <v>4.0207535807306094</v>
      </c>
      <c r="AA673" s="42">
        <f t="shared" si="249"/>
        <v>2.9031375724031658</v>
      </c>
      <c r="AB673" s="42">
        <f t="shared" si="268"/>
        <v>2.6429273807914226</v>
      </c>
      <c r="AC673" s="42">
        <f t="shared" si="250"/>
        <v>2.9408997952687006</v>
      </c>
    </row>
    <row r="674" spans="1:29" x14ac:dyDescent="0.25">
      <c r="A674" s="34" t="s">
        <v>1071</v>
      </c>
      <c r="B674" s="34" t="s">
        <v>1072</v>
      </c>
      <c r="C674" s="42">
        <f t="shared" si="241"/>
        <v>3.1649191055855361</v>
      </c>
      <c r="D674" s="42">
        <f t="shared" si="242"/>
        <v>3.9695636292395045</v>
      </c>
      <c r="E674" s="42">
        <f t="shared" si="243"/>
        <v>3.7653356840358247</v>
      </c>
      <c r="F674" s="42">
        <f t="shared" ref="F674:F675" si="270">F104</f>
        <v>4.3541932846349996</v>
      </c>
      <c r="G674" s="42">
        <f t="shared" si="244"/>
        <v>2.70554352470986</v>
      </c>
      <c r="H674" s="42">
        <f t="shared" si="269"/>
        <v>0.73570358865294982</v>
      </c>
      <c r="I674" s="42">
        <f t="shared" si="269"/>
        <v>4.4539412427124017</v>
      </c>
      <c r="J674" s="42">
        <f t="shared" si="245"/>
        <v>4.066261946842757</v>
      </c>
      <c r="K674" s="42">
        <f t="shared" si="246"/>
        <v>3.1496931933362027</v>
      </c>
      <c r="L674" s="42">
        <f t="shared" si="247"/>
        <v>4.1662657563598735</v>
      </c>
      <c r="M674" s="42">
        <f t="shared" si="248"/>
        <v>3.443417562997348</v>
      </c>
      <c r="N674" s="42">
        <f t="shared" si="267"/>
        <v>5.9801544869347918</v>
      </c>
      <c r="O674" s="42">
        <f t="shared" si="267"/>
        <v>5.3556481939657425</v>
      </c>
      <c r="P674" s="42">
        <f t="shared" si="267"/>
        <v>0.62096451809458009</v>
      </c>
      <c r="Q674" s="42">
        <f t="shared" si="267"/>
        <v>0</v>
      </c>
      <c r="R674" s="42">
        <f t="shared" si="252"/>
        <v>5.6570896136891688</v>
      </c>
      <c r="S674" s="42">
        <f t="shared" si="266"/>
        <v>2.1856965378963902</v>
      </c>
      <c r="T674" s="42">
        <f t="shared" si="266"/>
        <v>6.5570896136891692</v>
      </c>
      <c r="U674" s="42">
        <f t="shared" si="266"/>
        <v>6.5570896136891692</v>
      </c>
      <c r="V674" s="42">
        <f t="shared" si="266"/>
        <v>1.6392724034222934</v>
      </c>
      <c r="W674" s="42">
        <f t="shared" si="266"/>
        <v>4.4686006037585244</v>
      </c>
      <c r="X674" s="42">
        <f t="shared" si="266"/>
        <v>2.6598662413656489</v>
      </c>
      <c r="Y674" s="42">
        <f t="shared" si="266"/>
        <v>3.9727570410093489</v>
      </c>
      <c r="Z674" s="42">
        <f t="shared" si="266"/>
        <v>4.0074048083662177</v>
      </c>
      <c r="AA674" s="42">
        <f t="shared" si="249"/>
        <v>3.385154139419162</v>
      </c>
      <c r="AB674" s="42">
        <f t="shared" si="268"/>
        <v>2.6507383544700911</v>
      </c>
      <c r="AC674" s="42">
        <f t="shared" si="250"/>
        <v>6.3276353111224495</v>
      </c>
    </row>
    <row r="675" spans="1:29" x14ac:dyDescent="0.25">
      <c r="A675" s="34" t="s">
        <v>1073</v>
      </c>
      <c r="B675" s="34" t="s">
        <v>1074</v>
      </c>
      <c r="C675" s="42">
        <f t="shared" si="241"/>
        <v>3.1578421695569991</v>
      </c>
      <c r="D675" s="42">
        <f t="shared" si="242"/>
        <v>4.1512249144942821</v>
      </c>
      <c r="E675" s="42">
        <f t="shared" si="243"/>
        <v>2.2223993533916442</v>
      </c>
      <c r="F675" s="42">
        <f t="shared" si="270"/>
        <v>2.6296063746676075</v>
      </c>
      <c r="G675" s="42">
        <f t="shared" si="244"/>
        <v>1.2659055810135806</v>
      </c>
      <c r="H675" s="42">
        <f t="shared" si="269"/>
        <v>6.4561823097295576</v>
      </c>
      <c r="I675" s="42">
        <f t="shared" si="269"/>
        <v>7.0808634571326596</v>
      </c>
      <c r="J675" s="42">
        <f t="shared" si="245"/>
        <v>5.7860620073613598</v>
      </c>
      <c r="K675" s="42">
        <f t="shared" si="246"/>
        <v>2.0940009130247081</v>
      </c>
      <c r="L675" s="42">
        <f t="shared" si="247"/>
        <v>6.6007919485555417</v>
      </c>
      <c r="M675" s="42">
        <f t="shared" si="248"/>
        <v>5.4661652629554141</v>
      </c>
      <c r="N675" s="42">
        <f t="shared" si="267"/>
        <v>6.5686690192436208</v>
      </c>
      <c r="O675" s="42">
        <f t="shared" si="267"/>
        <v>6.7929232817397631</v>
      </c>
      <c r="P675" s="42">
        <f t="shared" si="267"/>
        <v>0.1357098971490947</v>
      </c>
      <c r="Q675" s="42">
        <f t="shared" si="267"/>
        <v>0</v>
      </c>
      <c r="R675" s="42">
        <f t="shared" si="252"/>
        <v>6.1808634571326593</v>
      </c>
      <c r="S675" s="42">
        <f t="shared" si="266"/>
        <v>2.3602878190442205</v>
      </c>
      <c r="T675" s="42">
        <f t="shared" si="266"/>
        <v>7.0808634571326596</v>
      </c>
      <c r="U675" s="42">
        <f t="shared" si="266"/>
        <v>0</v>
      </c>
      <c r="V675" s="42">
        <f t="shared" si="266"/>
        <v>5.0156116154689681</v>
      </c>
      <c r="W675" s="42">
        <f t="shared" si="266"/>
        <v>3.7122046965291169</v>
      </c>
      <c r="X675" s="42">
        <f t="shared" si="266"/>
        <v>3.467282312686859</v>
      </c>
      <c r="Y675" s="42">
        <f t="shared" si="266"/>
        <v>2.9047731026960126</v>
      </c>
      <c r="Z675" s="42">
        <f t="shared" si="266"/>
        <v>3.0739075800163604</v>
      </c>
      <c r="AA675" s="42">
        <f t="shared" si="249"/>
        <v>0.3138235575816376</v>
      </c>
      <c r="AB675" s="42">
        <f t="shared" si="268"/>
        <v>2.7118200474125094</v>
      </c>
      <c r="AC675" s="42">
        <f t="shared" si="250"/>
        <v>2.7702158642831649</v>
      </c>
    </row>
    <row r="676" spans="1:29" x14ac:dyDescent="0.25">
      <c r="A676" s="34" t="s">
        <v>1075</v>
      </c>
      <c r="B676" s="34" t="s">
        <v>1076</v>
      </c>
      <c r="C676" s="42">
        <f t="shared" si="241"/>
        <v>4.2482158552061389</v>
      </c>
      <c r="D676" s="42">
        <f t="shared" si="242"/>
        <v>3.0739714359407802</v>
      </c>
      <c r="E676" s="42">
        <f t="shared" si="243"/>
        <v>3.6030344023518661</v>
      </c>
      <c r="F676" s="42">
        <f>F106-0.9</f>
        <v>2.7229014111230376</v>
      </c>
      <c r="G676" s="42">
        <f t="shared" si="244"/>
        <v>1.6703551738057454</v>
      </c>
      <c r="H676" s="42">
        <f t="shared" si="269"/>
        <v>6.0320907961714285</v>
      </c>
      <c r="I676" s="42">
        <f t="shared" si="269"/>
        <v>3.7886680615999939</v>
      </c>
      <c r="J676" s="42">
        <f t="shared" si="245"/>
        <v>3.8788081811477966</v>
      </c>
      <c r="K676" s="42">
        <f t="shared" si="246"/>
        <v>4.3463822827606302</v>
      </c>
      <c r="L676" s="42">
        <f t="shared" si="247"/>
        <v>3.4859494757305356</v>
      </c>
      <c r="M676" s="42">
        <f t="shared" si="248"/>
        <v>2.8706376893262795</v>
      </c>
      <c r="N676" s="42">
        <f t="shared" si="267"/>
        <v>5.0133202045726799</v>
      </c>
      <c r="O676" s="42">
        <f t="shared" si="267"/>
        <v>4.490098079396704</v>
      </c>
      <c r="P676" s="42">
        <f t="shared" si="267"/>
        <v>0.57695000870689062</v>
      </c>
      <c r="Q676" s="42">
        <f t="shared" si="267"/>
        <v>6.2409104600367646</v>
      </c>
      <c r="R676" s="42">
        <f>R106</f>
        <v>0</v>
      </c>
      <c r="S676" s="42">
        <f t="shared" si="266"/>
        <v>0</v>
      </c>
      <c r="T676" s="42">
        <f t="shared" si="266"/>
        <v>6.2409104600367646</v>
      </c>
      <c r="U676" s="42">
        <f t="shared" si="266"/>
        <v>6.2409104600367646</v>
      </c>
      <c r="V676" s="42">
        <f t="shared" si="266"/>
        <v>2.0803034866789232</v>
      </c>
      <c r="W676" s="42">
        <f t="shared" si="266"/>
        <v>4.8699287821580679</v>
      </c>
      <c r="X676" s="42">
        <f t="shared" si="266"/>
        <v>3.0645793099216307</v>
      </c>
      <c r="Y676" s="42">
        <f t="shared" si="266"/>
        <v>5.1406660642272799</v>
      </c>
      <c r="Z676" s="42">
        <f t="shared" si="266"/>
        <v>4.244020920762269</v>
      </c>
      <c r="AA676" s="42">
        <f t="shared" si="249"/>
        <v>3.6016795235584094</v>
      </c>
      <c r="AB676" s="42">
        <f t="shared" si="268"/>
        <v>3.0540625655499061</v>
      </c>
      <c r="AC676" s="42">
        <f t="shared" si="250"/>
        <v>5.4206449091927089</v>
      </c>
    </row>
    <row r="677" spans="1:29" x14ac:dyDescent="0.25">
      <c r="A677" s="34" t="s">
        <v>1077</v>
      </c>
      <c r="B677" s="34" t="s">
        <v>1078</v>
      </c>
      <c r="C677" s="42">
        <f>C107</f>
        <v>0</v>
      </c>
      <c r="D677" s="42">
        <f t="shared" si="242"/>
        <v>8.5153041678280488</v>
      </c>
      <c r="E677" s="42">
        <f t="shared" si="243"/>
        <v>0.36905765534499257</v>
      </c>
      <c r="F677" s="42">
        <f t="shared" ref="F677:F680" si="271">F107</f>
        <v>0.6050456745285292</v>
      </c>
      <c r="G677" s="42">
        <f t="shared" si="244"/>
        <v>0.72172863586162139</v>
      </c>
      <c r="H677" s="42">
        <f t="shared" si="269"/>
        <v>6.2251372782967325</v>
      </c>
      <c r="I677" s="42">
        <f>I107-0.53</f>
        <v>6.2093053188709186</v>
      </c>
      <c r="J677" s="42">
        <f t="shared" si="245"/>
        <v>5.2371615503068663</v>
      </c>
      <c r="K677" s="42">
        <f t="shared" si="246"/>
        <v>1.4927579199549896</v>
      </c>
      <c r="L677" s="42">
        <f t="shared" si="247"/>
        <v>7.128066275286133</v>
      </c>
      <c r="M677" s="42">
        <f t="shared" si="248"/>
        <v>6.4493575052694254</v>
      </c>
      <c r="N677" s="42">
        <f t="shared" si="267"/>
        <v>6.8937974145241636</v>
      </c>
      <c r="O677" s="42">
        <f t="shared" si="267"/>
        <v>7.4558476475129529</v>
      </c>
      <c r="P677" s="42">
        <f t="shared" si="267"/>
        <v>0.44905425129072996</v>
      </c>
      <c r="Q677" s="42">
        <f t="shared" si="267"/>
        <v>0</v>
      </c>
      <c r="R677" s="42">
        <f t="shared" si="252"/>
        <v>6.6153041678280475</v>
      </c>
      <c r="S677" s="42">
        <f t="shared" si="266"/>
        <v>5.0102027785520322</v>
      </c>
      <c r="T677" s="42">
        <f t="shared" si="266"/>
        <v>7.5153041678280479</v>
      </c>
      <c r="U677" s="42">
        <f t="shared" si="266"/>
        <v>7.5153041678280479</v>
      </c>
      <c r="V677" s="42">
        <f t="shared" si="266"/>
        <v>7.2021664941685462</v>
      </c>
      <c r="W677" s="42">
        <f t="shared" si="266"/>
        <v>1.6982021547248405</v>
      </c>
      <c r="X677" s="42">
        <f t="shared" si="266"/>
        <v>4.446037383033258</v>
      </c>
      <c r="Y677" s="42">
        <f t="shared" si="266"/>
        <v>0.11795092456610116</v>
      </c>
      <c r="Z677" s="42">
        <f t="shared" si="266"/>
        <v>8.8701245634833878E-2</v>
      </c>
      <c r="AA677" s="42">
        <f t="shared" si="249"/>
        <v>8.3135940744408443E-2</v>
      </c>
      <c r="AB677" s="42">
        <f t="shared" si="268"/>
        <v>0.79950044338596227</v>
      </c>
      <c r="AC677" s="42">
        <f t="shared" si="250"/>
        <v>1.1565688368297515</v>
      </c>
    </row>
    <row r="678" spans="1:29" x14ac:dyDescent="0.25">
      <c r="A678" s="34" t="s">
        <v>1079</v>
      </c>
      <c r="B678" s="34" t="s">
        <v>1080</v>
      </c>
      <c r="C678" s="42">
        <f t="shared" si="241"/>
        <v>1.6922138176686381</v>
      </c>
      <c r="D678" s="42">
        <f t="shared" si="242"/>
        <v>5.9108671847849203</v>
      </c>
      <c r="E678" s="42">
        <f t="shared" si="243"/>
        <v>1.8463053804087783</v>
      </c>
      <c r="F678" s="42">
        <f t="shared" si="271"/>
        <v>1.8233132780018315</v>
      </c>
      <c r="G678" s="42">
        <f t="shared" si="244"/>
        <v>2.0019252206756795</v>
      </c>
      <c r="H678" s="42">
        <f t="shared" si="269"/>
        <v>6.517302913037736</v>
      </c>
      <c r="I678" s="42">
        <f t="shared" si="269"/>
        <v>5.6012794096706147</v>
      </c>
      <c r="J678" s="42">
        <f t="shared" si="245"/>
        <v>4.98047053550036</v>
      </c>
      <c r="K678" s="42">
        <f t="shared" si="246"/>
        <v>3.9793174087563701</v>
      </c>
      <c r="L678" s="42">
        <f t="shared" si="247"/>
        <v>5.8471392183615718</v>
      </c>
      <c r="M678" s="42">
        <f t="shared" si="248"/>
        <v>5.7721184606103897</v>
      </c>
      <c r="N678" s="42">
        <f t="shared" si="267"/>
        <v>6.5034920641837495</v>
      </c>
      <c r="O678" s="42">
        <f t="shared" si="267"/>
        <v>6.311428068973953</v>
      </c>
      <c r="P678" s="42">
        <f t="shared" si="267"/>
        <v>0.71533753063795602</v>
      </c>
      <c r="Q678" s="42">
        <f t="shared" si="267"/>
        <v>0</v>
      </c>
      <c r="R678" s="42">
        <f t="shared" si="252"/>
        <v>6.2292628053468047</v>
      </c>
      <c r="S678" s="42">
        <f t="shared" si="266"/>
        <v>0</v>
      </c>
      <c r="T678" s="42">
        <f t="shared" si="266"/>
        <v>7.129262805346805</v>
      </c>
      <c r="U678" s="42">
        <f t="shared" si="266"/>
        <v>7.129262805346805</v>
      </c>
      <c r="V678" s="42">
        <f t="shared" si="266"/>
        <v>6.535157571567904</v>
      </c>
      <c r="W678" s="42">
        <f t="shared" si="266"/>
        <v>2.8888567162726031</v>
      </c>
      <c r="X678" s="42">
        <f t="shared" si="266"/>
        <v>3.1374648296257628</v>
      </c>
      <c r="Y678" s="42">
        <f t="shared" si="266"/>
        <v>2.0130931504206178</v>
      </c>
      <c r="Z678" s="42">
        <f t="shared" si="266"/>
        <v>1.710562005357261</v>
      </c>
      <c r="AA678" s="42">
        <f t="shared" si="249"/>
        <v>0.91064977588390394</v>
      </c>
      <c r="AB678" s="42">
        <f t="shared" si="268"/>
        <v>1.5168644266695333</v>
      </c>
      <c r="AC678" s="42">
        <f t="shared" si="250"/>
        <v>1.2970526168894505</v>
      </c>
    </row>
    <row r="679" spans="1:29" x14ac:dyDescent="0.25">
      <c r="A679" s="34" t="s">
        <v>1081</v>
      </c>
      <c r="B679" s="34" t="s">
        <v>1082</v>
      </c>
      <c r="C679" s="42">
        <f t="shared" si="241"/>
        <v>2.9872890421886602</v>
      </c>
      <c r="D679" s="42">
        <f t="shared" si="242"/>
        <v>4.4622188521216941</v>
      </c>
      <c r="E679" s="42">
        <f t="shared" si="243"/>
        <v>4.149126079768763</v>
      </c>
      <c r="F679" s="42">
        <f t="shared" si="271"/>
        <v>4.4643569071210072</v>
      </c>
      <c r="G679" s="42">
        <f t="shared" si="244"/>
        <v>1.9439635219930633</v>
      </c>
      <c r="H679" s="42">
        <f t="shared" si="269"/>
        <v>4.0141476916796561</v>
      </c>
      <c r="I679" s="42">
        <f t="shared" si="269"/>
        <v>2.378079109283592</v>
      </c>
      <c r="J679" s="42">
        <f t="shared" si="245"/>
        <v>1.5839312472300908</v>
      </c>
      <c r="K679" s="42">
        <f t="shared" si="246"/>
        <v>4.0557241667650272</v>
      </c>
      <c r="L679" s="42">
        <f t="shared" si="247"/>
        <v>5.3411749203053445</v>
      </c>
      <c r="M679" s="42">
        <f t="shared" si="248"/>
        <v>1.8530529337894948</v>
      </c>
      <c r="N679" s="42">
        <f t="shared" si="267"/>
        <v>4.0199704655481368</v>
      </c>
      <c r="O679" s="42">
        <f t="shared" si="267"/>
        <v>4.9888954931961838</v>
      </c>
      <c r="P679" s="42">
        <f t="shared" si="267"/>
        <v>1.3128435786917272</v>
      </c>
      <c r="Q679" s="42">
        <f t="shared" si="267"/>
        <v>6.8098962239740572</v>
      </c>
      <c r="R679" s="42">
        <f t="shared" si="252"/>
        <v>5.9098962239740569</v>
      </c>
      <c r="S679" s="42">
        <f t="shared" si="266"/>
        <v>0</v>
      </c>
      <c r="T679" s="42">
        <f t="shared" si="266"/>
        <v>6.8098962239740572</v>
      </c>
      <c r="U679" s="42">
        <f t="shared" si="266"/>
        <v>6.8098962239740572</v>
      </c>
      <c r="V679" s="42">
        <f t="shared" si="266"/>
        <v>3.4049481119870277</v>
      </c>
      <c r="W679" s="42">
        <f t="shared" si="266"/>
        <v>3.66192532798605</v>
      </c>
      <c r="X679" s="42">
        <f t="shared" si="266"/>
        <v>2.5982661901388551</v>
      </c>
      <c r="Y679" s="42">
        <f t="shared" si="266"/>
        <v>2.5853834128631048</v>
      </c>
      <c r="Z679" s="42">
        <f t="shared" si="266"/>
        <v>2.756989514119812</v>
      </c>
      <c r="AA679" s="42">
        <f t="shared" si="249"/>
        <v>2.9229852197793456</v>
      </c>
      <c r="AB679" s="42">
        <f t="shared" si="268"/>
        <v>3.9120680435595654</v>
      </c>
      <c r="AC679" s="42">
        <f t="shared" si="250"/>
        <v>4.2630752739875692</v>
      </c>
    </row>
    <row r="680" spans="1:29" x14ac:dyDescent="0.25">
      <c r="A680" s="34" t="s">
        <v>1083</v>
      </c>
      <c r="B680" s="34" t="s">
        <v>1084</v>
      </c>
      <c r="C680" s="42">
        <f t="shared" si="241"/>
        <v>1.3470668183709391</v>
      </c>
      <c r="D680" s="42">
        <f t="shared" si="242"/>
        <v>5.5830250079321599</v>
      </c>
      <c r="E680" s="42">
        <f t="shared" si="243"/>
        <v>4.36490558824842</v>
      </c>
      <c r="F680" s="42">
        <f t="shared" si="271"/>
        <v>4.413113661743008</v>
      </c>
      <c r="G680" s="42">
        <f t="shared" si="244"/>
        <v>2.4818295777516264</v>
      </c>
      <c r="H680" s="42">
        <f t="shared" si="269"/>
        <v>2.9466844077854555</v>
      </c>
      <c r="I680" s="42">
        <f t="shared" si="269"/>
        <v>0.97601519035114648</v>
      </c>
      <c r="J680" s="42">
        <f t="shared" si="245"/>
        <v>2.9785646143240534</v>
      </c>
      <c r="K680" s="42">
        <f t="shared" si="246"/>
        <v>2.8228702107240862</v>
      </c>
      <c r="L680" s="42">
        <f t="shared" si="247"/>
        <v>4.8096603780046587</v>
      </c>
      <c r="M680" s="42">
        <f t="shared" si="248"/>
        <v>4.095411880509074</v>
      </c>
      <c r="N680" s="42">
        <f t="shared" si="267"/>
        <v>5.1242298824292529</v>
      </c>
      <c r="O680" s="42">
        <f t="shared" si="267"/>
        <v>3.358538653909223</v>
      </c>
      <c r="P680" s="42">
        <f t="shared" si="267"/>
        <v>1.3692755215663954</v>
      </c>
      <c r="Q680" s="42">
        <f t="shared" si="267"/>
        <v>6.3588868462271693</v>
      </c>
      <c r="R680" s="42">
        <f t="shared" si="252"/>
        <v>5.4588868462271689</v>
      </c>
      <c r="S680" s="42">
        <f t="shared" si="266"/>
        <v>0</v>
      </c>
      <c r="T680" s="42">
        <f t="shared" si="266"/>
        <v>6.3588868462271693</v>
      </c>
      <c r="U680" s="42">
        <f t="shared" si="266"/>
        <v>6.3588868462271693</v>
      </c>
      <c r="V680" s="42">
        <f t="shared" si="266"/>
        <v>1.8546753301495924</v>
      </c>
      <c r="W680" s="42">
        <f t="shared" si="266"/>
        <v>4.4792158916820322</v>
      </c>
      <c r="X680" s="42">
        <f t="shared" si="266"/>
        <v>1.8743826240945112</v>
      </c>
      <c r="Y680" s="42">
        <f t="shared" si="266"/>
        <v>4.3731865565380463</v>
      </c>
      <c r="Z680" s="42">
        <f t="shared" si="266"/>
        <v>3.6251309652056589</v>
      </c>
      <c r="AA680" s="42">
        <f t="shared" si="249"/>
        <v>3.8353671821741506</v>
      </c>
      <c r="AB680" s="42">
        <f t="shared" si="268"/>
        <v>3.2470911555202573</v>
      </c>
      <c r="AC680" s="42">
        <f t="shared" si="250"/>
        <v>5.5042115160775786</v>
      </c>
    </row>
    <row r="681" spans="1:29" x14ac:dyDescent="0.25">
      <c r="A681" s="34" t="s">
        <v>1085</v>
      </c>
      <c r="B681" s="34" t="s">
        <v>1086</v>
      </c>
      <c r="C681" s="42">
        <f t="shared" si="241"/>
        <v>2.5178785634175309</v>
      </c>
      <c r="D681" s="42">
        <f t="shared" si="242"/>
        <v>5.1997194961132802</v>
      </c>
      <c r="E681" s="42">
        <f t="shared" si="243"/>
        <v>5.3315357755810178</v>
      </c>
      <c r="F681" s="42">
        <f>F111-0.9</f>
        <v>3.7899926797783308</v>
      </c>
      <c r="G681" s="42">
        <f t="shared" si="244"/>
        <v>3.2771308893766848</v>
      </c>
      <c r="H681" s="42">
        <f t="shared" si="269"/>
        <v>2.1551112809215258</v>
      </c>
      <c r="I681" s="42">
        <f t="shared" si="269"/>
        <v>3.6561675696004423</v>
      </c>
      <c r="J681" s="42">
        <f t="shared" si="245"/>
        <v>4.4733659497334655</v>
      </c>
      <c r="K681" s="42">
        <f t="shared" si="246"/>
        <v>4.7290149538179618</v>
      </c>
      <c r="L681" s="42">
        <f t="shared" si="247"/>
        <v>5.1850031857506345</v>
      </c>
      <c r="M681" s="42">
        <f t="shared" si="248"/>
        <v>2.9802002605175812</v>
      </c>
      <c r="N681" s="42">
        <f t="shared" si="267"/>
        <v>5.7244936228117567</v>
      </c>
      <c r="O681" s="42">
        <f t="shared" si="267"/>
        <v>4.9014383599120821</v>
      </c>
      <c r="P681" s="42">
        <f t="shared" si="267"/>
        <v>0.9079445620376887</v>
      </c>
      <c r="Q681" s="42">
        <f t="shared" si="267"/>
        <v>0</v>
      </c>
      <c r="R681" s="42">
        <f>R111</f>
        <v>0</v>
      </c>
      <c r="S681" s="42">
        <f t="shared" ref="S681:Z696" si="272">S111</f>
        <v>2.3968655551411615</v>
      </c>
      <c r="T681" s="42">
        <f t="shared" si="272"/>
        <v>7.1905966654234819</v>
      </c>
      <c r="U681" s="42">
        <f t="shared" si="272"/>
        <v>7.1905966654234819</v>
      </c>
      <c r="V681" s="42">
        <f t="shared" si="272"/>
        <v>5.6925556934602568</v>
      </c>
      <c r="W681" s="42">
        <f t="shared" si="272"/>
        <v>5.1296799212455033</v>
      </c>
      <c r="X681" s="42">
        <f t="shared" si="272"/>
        <v>2.9465599283243598</v>
      </c>
      <c r="Y681" s="42">
        <f t="shared" si="272"/>
        <v>3.6998835230152216</v>
      </c>
      <c r="Z681" s="42">
        <f t="shared" si="272"/>
        <v>2.5053736158427817</v>
      </c>
      <c r="AA681" s="42">
        <f t="shared" si="249"/>
        <v>3.1670047793517608</v>
      </c>
      <c r="AB681" s="42">
        <f t="shared" si="268"/>
        <v>2.753845531438782</v>
      </c>
      <c r="AC681" s="42">
        <f t="shared" si="250"/>
        <v>2.4980409719632259</v>
      </c>
    </row>
    <row r="682" spans="1:29" x14ac:dyDescent="0.25">
      <c r="A682" s="34" t="s">
        <v>1087</v>
      </c>
      <c r="B682" s="34" t="s">
        <v>1088</v>
      </c>
      <c r="C682" s="42">
        <f t="shared" si="241"/>
        <v>3.7134713377707849</v>
      </c>
      <c r="D682" s="42">
        <f t="shared" si="242"/>
        <v>3.305986524045466</v>
      </c>
      <c r="E682" s="42">
        <f t="shared" si="243"/>
        <v>4.0620857934370145</v>
      </c>
      <c r="F682" s="42">
        <f t="shared" ref="F682:F684" si="273">F112</f>
        <v>4.1786169155929622</v>
      </c>
      <c r="G682" s="42">
        <f t="shared" si="244"/>
        <v>1.9369370201295342</v>
      </c>
      <c r="H682" s="42">
        <f t="shared" si="269"/>
        <v>4.3572953318859238</v>
      </c>
      <c r="I682" s="42">
        <f t="shared" si="269"/>
        <v>4.5271756787763922</v>
      </c>
      <c r="J682" s="42">
        <f t="shared" si="245"/>
        <v>3.528666784043029</v>
      </c>
      <c r="K682" s="42">
        <f t="shared" si="246"/>
        <v>3.734193931069107</v>
      </c>
      <c r="L682" s="42">
        <f t="shared" si="247"/>
        <v>3.9624123547992873</v>
      </c>
      <c r="M682" s="42">
        <f t="shared" si="248"/>
        <v>3.508859990998924</v>
      </c>
      <c r="N682" s="42">
        <f t="shared" si="267"/>
        <v>4.5476695426836944</v>
      </c>
      <c r="O682" s="42">
        <f t="shared" si="267"/>
        <v>3.9586514726685254</v>
      </c>
      <c r="P682" s="42">
        <f t="shared" si="267"/>
        <v>0.66894305929570197</v>
      </c>
      <c r="Q682" s="42">
        <f t="shared" si="267"/>
        <v>0</v>
      </c>
      <c r="R682" s="42">
        <f t="shared" si="252"/>
        <v>5.2170360164462322</v>
      </c>
      <c r="S682" s="42">
        <f t="shared" si="272"/>
        <v>4.078024010964155</v>
      </c>
      <c r="T682" s="42">
        <f t="shared" si="272"/>
        <v>6.1170360164462325</v>
      </c>
      <c r="U682" s="42">
        <f t="shared" si="272"/>
        <v>6.1170360164462325</v>
      </c>
      <c r="V682" s="42">
        <f t="shared" si="272"/>
        <v>2.5487650068525958</v>
      </c>
      <c r="W682" s="42">
        <f t="shared" si="272"/>
        <v>3.5641490176688086</v>
      </c>
      <c r="X682" s="42">
        <f t="shared" si="272"/>
        <v>2.7383425693457624</v>
      </c>
      <c r="Y682" s="42">
        <f t="shared" si="272"/>
        <v>2.7212575324144517</v>
      </c>
      <c r="Z682" s="42">
        <f t="shared" si="272"/>
        <v>4.7838485386500285</v>
      </c>
      <c r="AA682" s="42">
        <f t="shared" si="249"/>
        <v>3.3904780486929904</v>
      </c>
      <c r="AB682" s="42">
        <f t="shared" si="268"/>
        <v>4.1647904792825408</v>
      </c>
      <c r="AC682" s="42">
        <f t="shared" si="250"/>
        <v>4.5682710095936354</v>
      </c>
    </row>
    <row r="683" spans="1:29" x14ac:dyDescent="0.25">
      <c r="A683" s="34" t="s">
        <v>1089</v>
      </c>
      <c r="B683" s="34" t="s">
        <v>1090</v>
      </c>
      <c r="C683" s="42">
        <f t="shared" si="241"/>
        <v>3.7171108699739346</v>
      </c>
      <c r="D683" s="42">
        <f t="shared" si="242"/>
        <v>3.7747505668428811</v>
      </c>
      <c r="E683" s="42">
        <f t="shared" si="243"/>
        <v>3.4422804157346887</v>
      </c>
      <c r="F683" s="42">
        <f t="shared" si="273"/>
        <v>2.4852752998513505</v>
      </c>
      <c r="G683" s="42">
        <f t="shared" si="244"/>
        <v>1.2301727284839381</v>
      </c>
      <c r="H683" s="42">
        <f t="shared" si="269"/>
        <v>3.9801130080254823</v>
      </c>
      <c r="I683" s="42">
        <f t="shared" si="269"/>
        <v>3.0229370210841013</v>
      </c>
      <c r="J683" s="42">
        <f t="shared" si="245"/>
        <v>3.360113487376915</v>
      </c>
      <c r="K683" s="42">
        <f t="shared" si="246"/>
        <v>4.8343230562691275</v>
      </c>
      <c r="L683" s="42">
        <f t="shared" si="247"/>
        <v>4.9653717881589712</v>
      </c>
      <c r="M683" s="42">
        <f t="shared" si="248"/>
        <v>2.4230506827611547</v>
      </c>
      <c r="N683" s="42">
        <f t="shared" si="267"/>
        <v>4.3558906091680631</v>
      </c>
      <c r="O683" s="42">
        <f t="shared" si="267"/>
        <v>6.0271728118675432</v>
      </c>
      <c r="P683" s="42">
        <f t="shared" si="267"/>
        <v>0.56630051420647809</v>
      </c>
      <c r="Q683" s="42">
        <f t="shared" si="267"/>
        <v>0</v>
      </c>
      <c r="R683" s="42">
        <f t="shared" si="252"/>
        <v>6.0765077236268983</v>
      </c>
      <c r="S683" s="42">
        <f t="shared" si="272"/>
        <v>4.6510051490845994</v>
      </c>
      <c r="T683" s="42">
        <f t="shared" si="272"/>
        <v>6.9765077236268986</v>
      </c>
      <c r="U683" s="42">
        <f t="shared" si="272"/>
        <v>6.9765077236268986</v>
      </c>
      <c r="V683" s="42">
        <f t="shared" si="272"/>
        <v>5.5230686145379622</v>
      </c>
      <c r="W683" s="42">
        <f t="shared" si="272"/>
        <v>6.0268752706803799</v>
      </c>
      <c r="X683" s="42">
        <f t="shared" si="272"/>
        <v>0.7495421521252047</v>
      </c>
      <c r="Y683" s="42">
        <f t="shared" si="272"/>
        <v>3.996554417783289</v>
      </c>
      <c r="Z683" s="42">
        <f t="shared" si="272"/>
        <v>3.3162381095332392</v>
      </c>
      <c r="AA683" s="42">
        <f t="shared" si="249"/>
        <v>2.2455083664849114</v>
      </c>
      <c r="AB683" s="42">
        <f t="shared" si="268"/>
        <v>2.9687266909050627</v>
      </c>
      <c r="AC683" s="42">
        <f t="shared" si="250"/>
        <v>2.3080951981800428</v>
      </c>
    </row>
    <row r="684" spans="1:29" x14ac:dyDescent="0.25">
      <c r="A684" s="34" t="s">
        <v>1091</v>
      </c>
      <c r="B684" s="34" t="s">
        <v>1092</v>
      </c>
      <c r="C684" s="42">
        <f t="shared" si="241"/>
        <v>3.6975816255820906</v>
      </c>
      <c r="D684" s="42">
        <f t="shared" si="242"/>
        <v>2.8852445159744917</v>
      </c>
      <c r="E684" s="42">
        <f t="shared" si="243"/>
        <v>3.2441896547017612</v>
      </c>
      <c r="F684" s="42">
        <f t="shared" si="273"/>
        <v>3.9864192149249638</v>
      </c>
      <c r="G684" s="42">
        <f t="shared" si="244"/>
        <v>1.7351937146272116</v>
      </c>
      <c r="H684" s="42">
        <f t="shared" si="269"/>
        <v>4.4939952589888046</v>
      </c>
      <c r="I684" s="42">
        <f t="shared" si="269"/>
        <v>3.7394425745597601</v>
      </c>
      <c r="J684" s="42">
        <f t="shared" si="245"/>
        <v>3.7124757772728385</v>
      </c>
      <c r="K684" s="42">
        <f t="shared" si="246"/>
        <v>3.7890064133143233</v>
      </c>
      <c r="L684" s="42">
        <f t="shared" si="247"/>
        <v>3.5975540830919304</v>
      </c>
      <c r="M684" s="42">
        <f t="shared" si="248"/>
        <v>3.8194487970894091</v>
      </c>
      <c r="N684" s="42">
        <f t="shared" si="267"/>
        <v>4.7027389757469678</v>
      </c>
      <c r="O684" s="42">
        <f t="shared" si="267"/>
        <v>4.6172416569718369</v>
      </c>
      <c r="P684" s="42">
        <f t="shared" si="267"/>
        <v>0.42716515699889313</v>
      </c>
      <c r="Q684" s="42">
        <f t="shared" si="267"/>
        <v>6.0142141945717258</v>
      </c>
      <c r="R684" s="42">
        <f t="shared" si="252"/>
        <v>5.1142141945717254</v>
      </c>
      <c r="S684" s="42">
        <f t="shared" si="272"/>
        <v>4.0094761297144839</v>
      </c>
      <c r="T684" s="42">
        <f t="shared" si="272"/>
        <v>6.0142141945717258</v>
      </c>
      <c r="U684" s="42">
        <f t="shared" si="272"/>
        <v>6.0142141945717258</v>
      </c>
      <c r="V684" s="42">
        <f t="shared" si="272"/>
        <v>4.7612529040359499</v>
      </c>
      <c r="W684" s="42">
        <f t="shared" si="272"/>
        <v>3.6177146480375324</v>
      </c>
      <c r="X684" s="42">
        <f t="shared" si="272"/>
        <v>2.4893544978909112</v>
      </c>
      <c r="Y684" s="42">
        <f t="shared" si="272"/>
        <v>3.1010919084714992</v>
      </c>
      <c r="Z684" s="42">
        <f t="shared" si="272"/>
        <v>3.1952640005436845</v>
      </c>
      <c r="AA684" s="42">
        <f t="shared" si="249"/>
        <v>1.8945764481959411</v>
      </c>
      <c r="AB684" s="42">
        <f t="shared" si="268"/>
        <v>3.1990501034955998</v>
      </c>
      <c r="AC684" s="42">
        <f t="shared" si="250"/>
        <v>2.1276651614821982</v>
      </c>
    </row>
    <row r="685" spans="1:29" x14ac:dyDescent="0.25">
      <c r="A685" s="34" t="s">
        <v>1093</v>
      </c>
      <c r="B685" s="34" t="s">
        <v>1094</v>
      </c>
      <c r="C685" s="42">
        <f t="shared" si="241"/>
        <v>4.2702554717007297</v>
      </c>
      <c r="D685" s="42">
        <f t="shared" si="242"/>
        <v>2.8365030526635477</v>
      </c>
      <c r="E685" s="42">
        <f t="shared" si="243"/>
        <v>3.5657596481391485</v>
      </c>
      <c r="F685" s="42">
        <f>F115-0.9</f>
        <v>3.3889810349668905</v>
      </c>
      <c r="G685" s="42">
        <f t="shared" si="244"/>
        <v>2.056458970480699</v>
      </c>
      <c r="H685" s="42">
        <f t="shared" si="269"/>
        <v>6.040045496853037</v>
      </c>
      <c r="I685" s="42">
        <f t="shared" si="269"/>
        <v>3.0259810199265753</v>
      </c>
      <c r="J685" s="42">
        <f t="shared" si="245"/>
        <v>4.3326097960505523</v>
      </c>
      <c r="K685" s="42">
        <f t="shared" si="246"/>
        <v>3.6794785118629005</v>
      </c>
      <c r="L685" s="42">
        <f t="shared" si="247"/>
        <v>4.2066572965840088</v>
      </c>
      <c r="M685" s="42">
        <f t="shared" si="248"/>
        <v>5.6825663415330139</v>
      </c>
      <c r="N685" s="42">
        <f t="shared" si="267"/>
        <v>5.5063047391602638</v>
      </c>
      <c r="O685" s="42">
        <f t="shared" si="267"/>
        <v>4.3090309173572958</v>
      </c>
      <c r="P685" s="42">
        <f t="shared" si="267"/>
        <v>0.8185371777703081</v>
      </c>
      <c r="Q685" s="42">
        <f t="shared" si="267"/>
        <v>0</v>
      </c>
      <c r="R685" s="42">
        <f>R115</f>
        <v>0</v>
      </c>
      <c r="S685" s="42">
        <f t="shared" si="272"/>
        <v>4.3216814088229967</v>
      </c>
      <c r="T685" s="42">
        <f t="shared" si="272"/>
        <v>6.4825221132344941</v>
      </c>
      <c r="U685" s="42">
        <f t="shared" si="272"/>
        <v>6.4825221132344941</v>
      </c>
      <c r="V685" s="42">
        <f t="shared" si="272"/>
        <v>3.2412610566172462</v>
      </c>
      <c r="W685" s="42">
        <f t="shared" si="272"/>
        <v>5.3525946289869735</v>
      </c>
      <c r="X685" s="42">
        <f t="shared" si="272"/>
        <v>1.0536330707461035</v>
      </c>
      <c r="Y685" s="42">
        <f t="shared" si="272"/>
        <v>5.7063034594376436</v>
      </c>
      <c r="Z685" s="42">
        <f t="shared" si="272"/>
        <v>4.6703506122187397</v>
      </c>
      <c r="AA685" s="42">
        <f t="shared" si="249"/>
        <v>3.0707155177406462</v>
      </c>
      <c r="AB685" s="42">
        <f t="shared" si="268"/>
        <v>1.7930380313201797</v>
      </c>
      <c r="AC685" s="42">
        <f t="shared" si="250"/>
        <v>4.1062085125915289</v>
      </c>
    </row>
    <row r="686" spans="1:29" x14ac:dyDescent="0.25">
      <c r="A686" s="34" t="s">
        <v>1095</v>
      </c>
      <c r="B686" s="34" t="s">
        <v>1096</v>
      </c>
      <c r="C686" s="42">
        <f t="shared" si="241"/>
        <v>3.4914594218067876</v>
      </c>
      <c r="D686" s="42">
        <f t="shared" si="242"/>
        <v>3.2189951433698143</v>
      </c>
      <c r="E686" s="42">
        <f t="shared" si="243"/>
        <v>4.3322482082353799</v>
      </c>
      <c r="F686" s="42">
        <f t="shared" ref="F686:F687" si="274">F116</f>
        <v>4.379546167893313</v>
      </c>
      <c r="G686" s="42">
        <f t="shared" si="244"/>
        <v>1.4482204455735084</v>
      </c>
      <c r="H686" s="42">
        <f t="shared" si="269"/>
        <v>2.0133167013753925</v>
      </c>
      <c r="I686" s="42">
        <f t="shared" si="269"/>
        <v>2.9046587744889614</v>
      </c>
      <c r="J686" s="42">
        <f t="shared" si="245"/>
        <v>3.6032166243572652</v>
      </c>
      <c r="K686" s="42">
        <f t="shared" si="246"/>
        <v>4.8073678016490105</v>
      </c>
      <c r="L686" s="42">
        <f t="shared" si="247"/>
        <v>3.4727891088919565</v>
      </c>
      <c r="M686" s="42">
        <f t="shared" si="248"/>
        <v>0.85277357475402282</v>
      </c>
      <c r="N686" s="42">
        <f t="shared" ref="N686:Q701" si="275">N116</f>
        <v>4.7327118290815298</v>
      </c>
      <c r="O686" s="42">
        <f t="shared" si="275"/>
        <v>2.7758544850009979</v>
      </c>
      <c r="P686" s="42">
        <f t="shared" si="275"/>
        <v>1.1463845918841109</v>
      </c>
      <c r="Q686" s="42">
        <f t="shared" si="275"/>
        <v>5.7126018707933284</v>
      </c>
      <c r="R686" s="42">
        <f t="shared" si="252"/>
        <v>4.812601870793328</v>
      </c>
      <c r="S686" s="42">
        <f t="shared" si="272"/>
        <v>3.8084012471955524</v>
      </c>
      <c r="T686" s="42">
        <f t="shared" si="272"/>
        <v>5.7126018707933284</v>
      </c>
      <c r="U686" s="42">
        <f t="shared" si="272"/>
        <v>5.7126018707933284</v>
      </c>
      <c r="V686" s="42">
        <f t="shared" si="272"/>
        <v>0.47605015589944438</v>
      </c>
      <c r="W686" s="42">
        <f t="shared" si="272"/>
        <v>4.0085732804039447</v>
      </c>
      <c r="X686" s="42">
        <f t="shared" si="272"/>
        <v>4.2765828054768278</v>
      </c>
      <c r="Y686" s="42">
        <f t="shared" si="272"/>
        <v>4.5462757683677939</v>
      </c>
      <c r="Z686" s="42">
        <f t="shared" si="272"/>
        <v>3.9170807654057409</v>
      </c>
      <c r="AA686" s="42">
        <f t="shared" si="249"/>
        <v>4.812601870793328</v>
      </c>
      <c r="AB686" s="42">
        <f t="shared" ref="AB686:AB701" si="276">AB116</f>
        <v>2.4308944131035437</v>
      </c>
      <c r="AC686" s="42">
        <f t="shared" si="250"/>
        <v>6.5935893318184675</v>
      </c>
    </row>
    <row r="687" spans="1:29" x14ac:dyDescent="0.25">
      <c r="A687" s="34" t="s">
        <v>1097</v>
      </c>
      <c r="B687" s="34" t="s">
        <v>1098</v>
      </c>
      <c r="C687" s="42">
        <f t="shared" si="241"/>
        <v>3.8821945840307555</v>
      </c>
      <c r="D687" s="42">
        <f t="shared" si="242"/>
        <v>2.6502049414811917</v>
      </c>
      <c r="E687" s="42">
        <f t="shared" si="243"/>
        <v>3.626349234875363</v>
      </c>
      <c r="F687" s="42">
        <f t="shared" si="274"/>
        <v>3.834785823840869</v>
      </c>
      <c r="G687" s="42">
        <f t="shared" si="244"/>
        <v>2.5181014480934563</v>
      </c>
      <c r="H687" s="42">
        <f t="shared" si="269"/>
        <v>4.487912551236219</v>
      </c>
      <c r="I687" s="42">
        <f t="shared" si="269"/>
        <v>2.3851500093788598</v>
      </c>
      <c r="J687" s="42">
        <f t="shared" si="245"/>
        <v>2.503871347611776</v>
      </c>
      <c r="K687" s="42">
        <f t="shared" si="246"/>
        <v>3.75994979498314</v>
      </c>
      <c r="L687" s="42">
        <f t="shared" si="247"/>
        <v>4.7789996865719235</v>
      </c>
      <c r="M687" s="42">
        <f t="shared" si="248"/>
        <v>4.4215906259336277</v>
      </c>
      <c r="N687" s="42">
        <f t="shared" si="275"/>
        <v>5.2009348628880572</v>
      </c>
      <c r="O687" s="42">
        <f t="shared" si="275"/>
        <v>4.9364201393485336</v>
      </c>
      <c r="P687" s="42">
        <f t="shared" si="275"/>
        <v>0.96762111373545256</v>
      </c>
      <c r="Q687" s="42">
        <f t="shared" si="275"/>
        <v>0</v>
      </c>
      <c r="R687" s="42">
        <f t="shared" si="252"/>
        <v>5.1019575376457746</v>
      </c>
      <c r="S687" s="42">
        <f t="shared" si="272"/>
        <v>6.001957537645775</v>
      </c>
      <c r="T687" s="42">
        <f t="shared" si="272"/>
        <v>6.001957537645775</v>
      </c>
      <c r="U687" s="42">
        <f t="shared" si="272"/>
        <v>6.001957537645775</v>
      </c>
      <c r="V687" s="42">
        <f t="shared" si="272"/>
        <v>2.2507340766171673</v>
      </c>
      <c r="W687" s="42">
        <f t="shared" si="272"/>
        <v>4.3976607115454875</v>
      </c>
      <c r="X687" s="42">
        <f t="shared" si="272"/>
        <v>0.97552477884600852</v>
      </c>
      <c r="Y687" s="42">
        <f t="shared" si="272"/>
        <v>3.0801549100650019</v>
      </c>
      <c r="Z687" s="42">
        <f t="shared" si="272"/>
        <v>4.6657092709783159</v>
      </c>
      <c r="AA687" s="42">
        <f t="shared" si="249"/>
        <v>2.8556780837940532</v>
      </c>
      <c r="AB687" s="42">
        <f t="shared" si="276"/>
        <v>4.0864391745673361</v>
      </c>
      <c r="AC687" s="42">
        <f t="shared" si="250"/>
        <v>4.6261826789943221</v>
      </c>
    </row>
    <row r="688" spans="1:29" x14ac:dyDescent="0.25">
      <c r="A688" s="34" t="s">
        <v>1099</v>
      </c>
      <c r="B688" s="34" t="s">
        <v>1100</v>
      </c>
      <c r="C688" s="42">
        <f t="shared" si="241"/>
        <v>4.020347023705205</v>
      </c>
      <c r="D688" s="42">
        <f t="shared" si="242"/>
        <v>2.6188747666768304</v>
      </c>
      <c r="E688" s="42">
        <f t="shared" si="243"/>
        <v>4.3545816187445805</v>
      </c>
      <c r="F688" s="42">
        <f t="shared" ref="F688:F689" si="277">F118-0.9</f>
        <v>4.1492837233266151</v>
      </c>
      <c r="G688" s="42">
        <f t="shared" si="244"/>
        <v>1.8289972422422971</v>
      </c>
      <c r="H688" s="42">
        <f t="shared" si="269"/>
        <v>5.3716356304817845</v>
      </c>
      <c r="I688" s="42">
        <f t="shared" si="269"/>
        <v>2.9662445739275531</v>
      </c>
      <c r="J688" s="42">
        <f t="shared" si="245"/>
        <v>1.4966054139120604</v>
      </c>
      <c r="K688" s="42">
        <f t="shared" si="246"/>
        <v>4.1740390894283852</v>
      </c>
      <c r="L688" s="42">
        <f t="shared" si="247"/>
        <v>3.3939000786885885</v>
      </c>
      <c r="M688" s="42">
        <f t="shared" si="248"/>
        <v>3.7540562892704612</v>
      </c>
      <c r="N688" s="42">
        <f t="shared" si="275"/>
        <v>4.0679591602278942</v>
      </c>
      <c r="O688" s="42">
        <f t="shared" si="275"/>
        <v>3.0715138520836009</v>
      </c>
      <c r="P688" s="42">
        <f t="shared" si="275"/>
        <v>0.72926745477364763</v>
      </c>
      <c r="Q688" s="42">
        <f t="shared" si="275"/>
        <v>6.160573641754481</v>
      </c>
      <c r="R688" s="42">
        <f>R118</f>
        <v>0</v>
      </c>
      <c r="S688" s="42">
        <f t="shared" si="272"/>
        <v>6.160573641754481</v>
      </c>
      <c r="T688" s="42">
        <f t="shared" si="272"/>
        <v>6.160573641754481</v>
      </c>
      <c r="U688" s="42">
        <f t="shared" si="272"/>
        <v>6.160573641754481</v>
      </c>
      <c r="V688" s="42">
        <f t="shared" si="272"/>
        <v>3.0802868208772396</v>
      </c>
      <c r="W688" s="42">
        <f t="shared" si="272"/>
        <v>4.4197826171976224</v>
      </c>
      <c r="X688" s="42">
        <f t="shared" si="272"/>
        <v>1.3407309027509706</v>
      </c>
      <c r="Y688" s="42">
        <f t="shared" si="272"/>
        <v>4.830269821941175</v>
      </c>
      <c r="Z688" s="42">
        <f t="shared" si="272"/>
        <v>4.63960420748462</v>
      </c>
      <c r="AA688" s="42">
        <f t="shared" si="249"/>
        <v>3.0398880271630362</v>
      </c>
      <c r="AB688" s="42">
        <f t="shared" si="276"/>
        <v>3.8012050129974471</v>
      </c>
      <c r="AC688" s="42">
        <f t="shared" si="250"/>
        <v>4.2086321050804578</v>
      </c>
    </row>
    <row r="689" spans="1:29" x14ac:dyDescent="0.25">
      <c r="A689" s="34" t="s">
        <v>1101</v>
      </c>
      <c r="B689" s="34" t="s">
        <v>1102</v>
      </c>
      <c r="C689" s="42">
        <f t="shared" si="241"/>
        <v>3.0580982206585814</v>
      </c>
      <c r="D689" s="42">
        <f t="shared" si="242"/>
        <v>3.5338350421776621</v>
      </c>
      <c r="E689" s="42">
        <f t="shared" si="243"/>
        <v>3.6248836522269565</v>
      </c>
      <c r="F689" s="42">
        <f t="shared" si="277"/>
        <v>3.2568803701939797</v>
      </c>
      <c r="G689" s="42">
        <f t="shared" si="244"/>
        <v>1.3051476652480463</v>
      </c>
      <c r="H689" s="42">
        <f t="shared" ref="H689:I704" si="278">H119</f>
        <v>5.4418199724240832</v>
      </c>
      <c r="I689" s="42">
        <f t="shared" si="278"/>
        <v>4.0939386074549082</v>
      </c>
      <c r="J689" s="42">
        <f t="shared" si="245"/>
        <v>3.50699078223023</v>
      </c>
      <c r="K689" s="42">
        <f t="shared" si="246"/>
        <v>4.7279487418627832</v>
      </c>
      <c r="L689" s="42">
        <f t="shared" si="247"/>
        <v>3.7402909600140042</v>
      </c>
      <c r="M689" s="42">
        <f t="shared" si="248"/>
        <v>4.3862611838703369</v>
      </c>
      <c r="N689" s="42">
        <f t="shared" si="275"/>
        <v>5.6880082625993005</v>
      </c>
      <c r="O689" s="42">
        <f t="shared" si="275"/>
        <v>3.1724251257706304</v>
      </c>
      <c r="P689" s="42">
        <f t="shared" si="275"/>
        <v>2.1839917075013915</v>
      </c>
      <c r="Q689" s="42">
        <f t="shared" si="275"/>
        <v>0</v>
      </c>
      <c r="R689" s="42">
        <f>R119</f>
        <v>0</v>
      </c>
      <c r="S689" s="42">
        <f t="shared" si="272"/>
        <v>5.9975252153366405</v>
      </c>
      <c r="T689" s="42">
        <f t="shared" si="272"/>
        <v>5.9975252153366405</v>
      </c>
      <c r="U689" s="42">
        <f t="shared" si="272"/>
        <v>5.9975252153366405</v>
      </c>
      <c r="V689" s="42">
        <f t="shared" si="272"/>
        <v>2.7488657236959595</v>
      </c>
      <c r="W689" s="42">
        <f t="shared" si="272"/>
        <v>4.8713052961943655</v>
      </c>
      <c r="X689" s="42">
        <f t="shared" si="272"/>
        <v>3.5935584967926166</v>
      </c>
      <c r="Y689" s="42">
        <f t="shared" si="272"/>
        <v>4.639135659055551</v>
      </c>
      <c r="Z689" s="42">
        <f t="shared" si="272"/>
        <v>4.3480845700193207</v>
      </c>
      <c r="AA689" s="42">
        <f t="shared" si="249"/>
        <v>3.4180803073071124</v>
      </c>
      <c r="AB689" s="42">
        <f t="shared" si="276"/>
        <v>2.1693176310792111</v>
      </c>
      <c r="AC689" s="42">
        <f t="shared" si="250"/>
        <v>4.49855637561304</v>
      </c>
    </row>
    <row r="690" spans="1:29" x14ac:dyDescent="0.25">
      <c r="A690" s="34" t="s">
        <v>1103</v>
      </c>
      <c r="B690" s="34" t="s">
        <v>1104</v>
      </c>
      <c r="C690" s="42">
        <f t="shared" si="241"/>
        <v>3.3319651431131749</v>
      </c>
      <c r="D690" s="42">
        <f t="shared" si="242"/>
        <v>3.9385489474299886</v>
      </c>
      <c r="E690" s="42">
        <f t="shared" si="243"/>
        <v>3.6222711406955552</v>
      </c>
      <c r="F690" s="42">
        <f t="shared" ref="F690:F695" si="279">F120</f>
        <v>4.3432263428802367</v>
      </c>
      <c r="G690" s="42">
        <f t="shared" si="244"/>
        <v>1.5583155135657649</v>
      </c>
      <c r="H690" s="42">
        <f t="shared" si="278"/>
        <v>3.6707584537108731</v>
      </c>
      <c r="I690" s="42">
        <f t="shared" si="278"/>
        <v>5.1576264687356606</v>
      </c>
      <c r="J690" s="42">
        <f t="shared" si="245"/>
        <v>3.0420501035430068</v>
      </c>
      <c r="K690" s="42">
        <f t="shared" si="246"/>
        <v>3.3636332657230263</v>
      </c>
      <c r="L690" s="42">
        <f t="shared" si="247"/>
        <v>4.8887727730762123</v>
      </c>
      <c r="M690" s="42">
        <f t="shared" si="248"/>
        <v>3.596105067350821</v>
      </c>
      <c r="N690" s="42">
        <f t="shared" si="275"/>
        <v>4.7951380962298416</v>
      </c>
      <c r="O690" s="42">
        <f t="shared" si="275"/>
        <v>4.6798553200053723</v>
      </c>
      <c r="P690" s="42">
        <f t="shared" si="275"/>
        <v>0.60059864665534091</v>
      </c>
      <c r="Q690" s="42">
        <f t="shared" si="275"/>
        <v>0</v>
      </c>
      <c r="R690" s="42">
        <f t="shared" si="252"/>
        <v>5.8434303744719465</v>
      </c>
      <c r="S690" s="42">
        <f t="shared" si="272"/>
        <v>6.7434303744719468</v>
      </c>
      <c r="T690" s="42">
        <f t="shared" si="272"/>
        <v>6.7434303744719468</v>
      </c>
      <c r="U690" s="42">
        <f t="shared" si="272"/>
        <v>0</v>
      </c>
      <c r="V690" s="42">
        <f t="shared" si="272"/>
        <v>3.9336677184419688</v>
      </c>
      <c r="W690" s="42">
        <f t="shared" si="272"/>
        <v>4.550149336233992</v>
      </c>
      <c r="X690" s="42">
        <f t="shared" si="272"/>
        <v>2.9769551446532461</v>
      </c>
      <c r="Y690" s="42">
        <f t="shared" si="272"/>
        <v>3.7900432655332792</v>
      </c>
      <c r="Z690" s="42">
        <f t="shared" si="272"/>
        <v>4.1234686622882624</v>
      </c>
      <c r="AA690" s="42">
        <f t="shared" si="249"/>
        <v>2.5924795503873108</v>
      </c>
      <c r="AB690" s="42">
        <f t="shared" si="276"/>
        <v>4.3043172603012447</v>
      </c>
      <c r="AC690" s="42">
        <f t="shared" si="250"/>
        <v>3.8097626560299789</v>
      </c>
    </row>
    <row r="691" spans="1:29" x14ac:dyDescent="0.25">
      <c r="A691" s="34" t="s">
        <v>1105</v>
      </c>
      <c r="B691" s="34" t="s">
        <v>1106</v>
      </c>
      <c r="C691" s="42">
        <f t="shared" si="241"/>
        <v>3.3040278206956781</v>
      </c>
      <c r="D691" s="42">
        <f t="shared" si="242"/>
        <v>2.6369047115911588</v>
      </c>
      <c r="E691" s="42">
        <f t="shared" si="243"/>
        <v>3.8891025060461182</v>
      </c>
      <c r="F691" s="42">
        <f t="shared" si="279"/>
        <v>4.5850814432528502</v>
      </c>
      <c r="G691" s="42">
        <f t="shared" si="244"/>
        <v>2.035450306533038</v>
      </c>
      <c r="H691" s="42">
        <f t="shared" si="278"/>
        <v>2.6719185852245966</v>
      </c>
      <c r="I691" s="42">
        <f t="shared" si="278"/>
        <v>2.4751386347891979</v>
      </c>
      <c r="J691" s="42">
        <f t="shared" si="245"/>
        <v>3.3036351879024677</v>
      </c>
      <c r="K691" s="42">
        <f t="shared" si="246"/>
        <v>3.1963315150051868</v>
      </c>
      <c r="L691" s="42">
        <f t="shared" si="247"/>
        <v>3.5997822127873267</v>
      </c>
      <c r="M691" s="42">
        <f t="shared" si="248"/>
        <v>3.0209547567626709</v>
      </c>
      <c r="N691" s="42">
        <f t="shared" si="275"/>
        <v>4.3276178535098566</v>
      </c>
      <c r="O691" s="42">
        <f t="shared" si="275"/>
        <v>2.7224836620720199</v>
      </c>
      <c r="P691" s="42">
        <f t="shared" si="275"/>
        <v>1.5824031306544142</v>
      </c>
      <c r="Q691" s="42">
        <f t="shared" si="275"/>
        <v>6.0499636934933774</v>
      </c>
      <c r="R691" s="42">
        <f t="shared" si="252"/>
        <v>5.149963693493377</v>
      </c>
      <c r="S691" s="42">
        <f t="shared" si="272"/>
        <v>2.0166545644977929</v>
      </c>
      <c r="T691" s="42">
        <f t="shared" si="272"/>
        <v>6.0499636934933774</v>
      </c>
      <c r="U691" s="42">
        <f t="shared" si="272"/>
        <v>6.0499636934933774</v>
      </c>
      <c r="V691" s="42">
        <f t="shared" si="272"/>
        <v>3.781227308433361</v>
      </c>
      <c r="W691" s="42">
        <f t="shared" si="272"/>
        <v>6.0499636934933774</v>
      </c>
      <c r="X691" s="42">
        <f t="shared" si="272"/>
        <v>2.5291514889466065</v>
      </c>
      <c r="Y691" s="42">
        <f t="shared" si="272"/>
        <v>4.3178945316165027</v>
      </c>
      <c r="Z691" s="42">
        <f t="shared" si="272"/>
        <v>4.8076914395343495</v>
      </c>
      <c r="AA691" s="42">
        <f t="shared" si="249"/>
        <v>4.5184313791946051</v>
      </c>
      <c r="AB691" s="42">
        <f t="shared" si="276"/>
        <v>2.059562108423278</v>
      </c>
      <c r="AC691" s="42">
        <f t="shared" si="250"/>
        <v>3.2687363850600164</v>
      </c>
    </row>
    <row r="692" spans="1:29" x14ac:dyDescent="0.25">
      <c r="A692" s="34" t="s">
        <v>1107</v>
      </c>
      <c r="B692" s="34" t="s">
        <v>1108</v>
      </c>
      <c r="C692" s="42">
        <f t="shared" si="241"/>
        <v>3.9168265391919279</v>
      </c>
      <c r="D692" s="42">
        <f t="shared" si="242"/>
        <v>2.9051529198140194</v>
      </c>
      <c r="E692" s="42">
        <f t="shared" si="243"/>
        <v>4.0916835217878909</v>
      </c>
      <c r="F692" s="42">
        <f t="shared" si="279"/>
        <v>4.2130712757747073</v>
      </c>
      <c r="G692" s="42">
        <f t="shared" si="244"/>
        <v>3.5508366465750676</v>
      </c>
      <c r="H692" s="42">
        <f t="shared" si="278"/>
        <v>1.5813457581341201</v>
      </c>
      <c r="I692" s="42">
        <f t="shared" si="278"/>
        <v>2.2609251728211683</v>
      </c>
      <c r="J692" s="42">
        <f t="shared" si="245"/>
        <v>3.0283178596716374</v>
      </c>
      <c r="K692" s="42">
        <f t="shared" si="246"/>
        <v>3.387917772463831</v>
      </c>
      <c r="L692" s="42">
        <f t="shared" si="247"/>
        <v>4.710753467279825</v>
      </c>
      <c r="M692" s="42">
        <f t="shared" si="248"/>
        <v>1.8410429024197448</v>
      </c>
      <c r="N692" s="42">
        <f t="shared" si="275"/>
        <v>6.3087182141227327</v>
      </c>
      <c r="O692" s="42">
        <f t="shared" si="275"/>
        <v>4.0004085346333778</v>
      </c>
      <c r="P692" s="42">
        <f t="shared" si="275"/>
        <v>2.8758947448115757</v>
      </c>
      <c r="Q692" s="42">
        <f t="shared" si="275"/>
        <v>0</v>
      </c>
      <c r="R692" s="42">
        <f t="shared" si="252"/>
        <v>5.574412788446339</v>
      </c>
      <c r="S692" s="42">
        <f t="shared" si="272"/>
        <v>2.1581375961487805</v>
      </c>
      <c r="T692" s="42">
        <f t="shared" si="272"/>
        <v>6.4744127884463394</v>
      </c>
      <c r="U692" s="42">
        <f t="shared" si="272"/>
        <v>6.4744127884463394</v>
      </c>
      <c r="V692" s="42">
        <f t="shared" si="272"/>
        <v>3.2372063942231688</v>
      </c>
      <c r="W692" s="42">
        <f t="shared" si="272"/>
        <v>4.7002026352782087</v>
      </c>
      <c r="X692" s="42">
        <f t="shared" si="272"/>
        <v>2.2428578736835485</v>
      </c>
      <c r="Y692" s="42">
        <f t="shared" si="272"/>
        <v>3.9121536345827836</v>
      </c>
      <c r="Z692" s="42">
        <f t="shared" si="272"/>
        <v>4.0887722476429103</v>
      </c>
      <c r="AA692" s="42">
        <f t="shared" si="249"/>
        <v>4.3616229575517753</v>
      </c>
      <c r="AB692" s="42">
        <f t="shared" si="276"/>
        <v>4.2703573711029055</v>
      </c>
      <c r="AC692" s="42">
        <f t="shared" si="250"/>
        <v>3.8325555949452745</v>
      </c>
    </row>
    <row r="693" spans="1:29" x14ac:dyDescent="0.25">
      <c r="A693" s="34" t="s">
        <v>1109</v>
      </c>
      <c r="B693" s="34" t="s">
        <v>1110</v>
      </c>
      <c r="C693" s="42">
        <f t="shared" si="241"/>
        <v>2.8156909243466668</v>
      </c>
      <c r="D693" s="42">
        <f t="shared" si="242"/>
        <v>4.2454469994225601</v>
      </c>
      <c r="E693" s="42">
        <f t="shared" si="243"/>
        <v>3.7544220385338267</v>
      </c>
      <c r="F693" s="42">
        <f t="shared" si="279"/>
        <v>4.550616781503046</v>
      </c>
      <c r="G693" s="42">
        <f t="shared" si="244"/>
        <v>1.2119780594016591</v>
      </c>
      <c r="H693" s="42">
        <f t="shared" si="278"/>
        <v>4.0055253328439422</v>
      </c>
      <c r="I693" s="42">
        <f t="shared" si="278"/>
        <v>3.678269365688724</v>
      </c>
      <c r="J693" s="42">
        <f t="shared" si="245"/>
        <v>1.3071940131365545</v>
      </c>
      <c r="K693" s="42">
        <f t="shared" si="246"/>
        <v>4.2671431486414697</v>
      </c>
      <c r="L693" s="42">
        <f t="shared" si="247"/>
        <v>3.9834239952749533</v>
      </c>
      <c r="M693" s="42">
        <f t="shared" si="248"/>
        <v>4.1502233888227424</v>
      </c>
      <c r="N693" s="42">
        <f t="shared" si="275"/>
        <v>5.5428374285209498</v>
      </c>
      <c r="O693" s="42">
        <f t="shared" si="275"/>
        <v>3.5246131420474662</v>
      </c>
      <c r="P693" s="42">
        <f t="shared" si="275"/>
        <v>0.23361270084936872</v>
      </c>
      <c r="Q693" s="42">
        <f t="shared" si="275"/>
        <v>0</v>
      </c>
      <c r="R693" s="42">
        <f t="shared" si="252"/>
        <v>5.1945431074528017</v>
      </c>
      <c r="S693" s="42">
        <f t="shared" si="272"/>
        <v>6.094543107452802</v>
      </c>
      <c r="T693" s="42">
        <f t="shared" si="272"/>
        <v>6.094543107452802</v>
      </c>
      <c r="U693" s="42">
        <f t="shared" si="272"/>
        <v>6.094543107452802</v>
      </c>
      <c r="V693" s="42">
        <f t="shared" si="272"/>
        <v>2.2854536652948028</v>
      </c>
      <c r="W693" s="42">
        <f t="shared" si="272"/>
        <v>4.9254640836961352</v>
      </c>
      <c r="X693" s="42">
        <f t="shared" si="272"/>
        <v>2.3756965556599727</v>
      </c>
      <c r="Y693" s="42">
        <f t="shared" si="272"/>
        <v>3.3552558387532749</v>
      </c>
      <c r="Z693" s="42">
        <f t="shared" si="272"/>
        <v>3.88237669254067</v>
      </c>
      <c r="AA693" s="42">
        <f t="shared" si="249"/>
        <v>3.0817059068227373</v>
      </c>
      <c r="AB693" s="42">
        <f t="shared" si="276"/>
        <v>4.4088184181573462</v>
      </c>
      <c r="AC693" s="42">
        <f t="shared" si="250"/>
        <v>4.9360590902299339</v>
      </c>
    </row>
    <row r="694" spans="1:29" x14ac:dyDescent="0.25">
      <c r="A694" s="34" t="s">
        <v>1111</v>
      </c>
      <c r="B694" s="34" t="s">
        <v>1112</v>
      </c>
      <c r="C694" s="42">
        <f t="shared" si="241"/>
        <v>3.6750385179416609</v>
      </c>
      <c r="D694" s="42">
        <f t="shared" si="242"/>
        <v>1.9790390352109442</v>
      </c>
      <c r="E694" s="42">
        <f t="shared" si="243"/>
        <v>3.2563556349951148</v>
      </c>
      <c r="F694" s="42">
        <f t="shared" si="279"/>
        <v>2.9271486995387686</v>
      </c>
      <c r="G694" s="42">
        <f t="shared" si="244"/>
        <v>1.4268389254228944</v>
      </c>
      <c r="H694" s="42">
        <f t="shared" si="278"/>
        <v>4.3491886292534723</v>
      </c>
      <c r="I694" s="42">
        <f t="shared" si="278"/>
        <v>4.4208769418559495</v>
      </c>
      <c r="J694" s="42">
        <f t="shared" si="245"/>
        <v>2.8281428905467685</v>
      </c>
      <c r="K694" s="42">
        <f t="shared" si="246"/>
        <v>4.0140438465879473</v>
      </c>
      <c r="L694" s="42">
        <f t="shared" si="247"/>
        <v>3.3010157963988505</v>
      </c>
      <c r="M694" s="42">
        <f t="shared" si="248"/>
        <v>3.5373899289081554</v>
      </c>
      <c r="N694" s="42">
        <f t="shared" si="275"/>
        <v>5.5589127940223024</v>
      </c>
      <c r="O694" s="42">
        <f t="shared" si="275"/>
        <v>4.6642671696664983</v>
      </c>
      <c r="P694" s="42">
        <f t="shared" si="275"/>
        <v>0.90408337058686727</v>
      </c>
      <c r="Q694" s="42">
        <f t="shared" si="275"/>
        <v>6.0294883436883344</v>
      </c>
      <c r="R694" s="42">
        <f t="shared" si="252"/>
        <v>5.1294883436883341</v>
      </c>
      <c r="S694" s="42">
        <f t="shared" si="272"/>
        <v>2.0098294478961121</v>
      </c>
      <c r="T694" s="42">
        <f t="shared" si="272"/>
        <v>6.0294883436883344</v>
      </c>
      <c r="U694" s="42">
        <f t="shared" si="272"/>
        <v>6.0294883436883344</v>
      </c>
      <c r="V694" s="42">
        <f t="shared" si="272"/>
        <v>2.7635154908571526</v>
      </c>
      <c r="W694" s="42">
        <f t="shared" si="272"/>
        <v>4.8078804178107832</v>
      </c>
      <c r="X694" s="42">
        <f t="shared" si="272"/>
        <v>1.4741517644692526</v>
      </c>
      <c r="Y694" s="42">
        <f t="shared" si="272"/>
        <v>3.6938875957544015</v>
      </c>
      <c r="Z694" s="42">
        <f t="shared" si="272"/>
        <v>4.5252845418595395</v>
      </c>
      <c r="AA694" s="42">
        <f t="shared" si="249"/>
        <v>3.1893350363915709</v>
      </c>
      <c r="AB694" s="42">
        <f t="shared" si="276"/>
        <v>3.3354616369339731</v>
      </c>
      <c r="AC694" s="42">
        <f t="shared" si="250"/>
        <v>4.1403585123376736</v>
      </c>
    </row>
    <row r="695" spans="1:29" x14ac:dyDescent="0.25">
      <c r="A695" s="34" t="s">
        <v>1113</v>
      </c>
      <c r="B695" s="34" t="s">
        <v>1114</v>
      </c>
      <c r="C695" s="42">
        <f t="shared" si="241"/>
        <v>2.7471578807010255</v>
      </c>
      <c r="D695" s="42">
        <f t="shared" si="242"/>
        <v>4.3561403289915628</v>
      </c>
      <c r="E695" s="42">
        <f t="shared" si="243"/>
        <v>2.916984681214021</v>
      </c>
      <c r="F695" s="42">
        <f t="shared" si="279"/>
        <v>2.8542655179552003</v>
      </c>
      <c r="G695" s="42">
        <f t="shared" si="244"/>
        <v>1.845364866160268</v>
      </c>
      <c r="H695" s="42">
        <f t="shared" si="278"/>
        <v>3.8694562484289121</v>
      </c>
      <c r="I695" s="42">
        <f t="shared" si="278"/>
        <v>2.2081521175477428</v>
      </c>
      <c r="J695" s="42">
        <f t="shared" si="245"/>
        <v>3.6500569038664414</v>
      </c>
      <c r="K695" s="42">
        <f t="shared" si="246"/>
        <v>2.8474484222122509</v>
      </c>
      <c r="L695" s="42">
        <f t="shared" si="247"/>
        <v>4.326044111318331</v>
      </c>
      <c r="M695" s="42">
        <f t="shared" si="248"/>
        <v>4.5433935716767992</v>
      </c>
      <c r="N695" s="42">
        <f t="shared" si="275"/>
        <v>5.1364740866574312</v>
      </c>
      <c r="O695" s="42">
        <f t="shared" si="275"/>
        <v>4.8048496016579803</v>
      </c>
      <c r="P695" s="42">
        <f t="shared" si="275"/>
        <v>0.10397943973476539</v>
      </c>
      <c r="Q695" s="42">
        <f t="shared" si="275"/>
        <v>5.7643601902958324</v>
      </c>
      <c r="R695" s="42">
        <f t="shared" si="252"/>
        <v>4.864360190295832</v>
      </c>
      <c r="S695" s="42">
        <f t="shared" si="272"/>
        <v>5.7643601902958324</v>
      </c>
      <c r="T695" s="42">
        <f t="shared" si="272"/>
        <v>5.7643601902958324</v>
      </c>
      <c r="U695" s="42">
        <f t="shared" si="272"/>
        <v>5.7643601902958324</v>
      </c>
      <c r="V695" s="42">
        <f t="shared" si="272"/>
        <v>2.1616350713609385</v>
      </c>
      <c r="W695" s="42">
        <f t="shared" si="272"/>
        <v>4.8450664492558424</v>
      </c>
      <c r="X695" s="42">
        <f t="shared" si="272"/>
        <v>1.4569698277125132</v>
      </c>
      <c r="Y695" s="42">
        <f t="shared" si="272"/>
        <v>3.3466201564821287</v>
      </c>
      <c r="Z695" s="42">
        <f t="shared" si="272"/>
        <v>2.7605553570988284</v>
      </c>
      <c r="AA695" s="42">
        <f t="shared" si="249"/>
        <v>2.8902793589897708</v>
      </c>
      <c r="AB695" s="42">
        <f t="shared" si="276"/>
        <v>3.924670767860992</v>
      </c>
      <c r="AC695" s="42">
        <f t="shared" si="250"/>
        <v>4.4826342816370657</v>
      </c>
    </row>
    <row r="696" spans="1:29" x14ac:dyDescent="0.25">
      <c r="A696" s="34" t="s">
        <v>1115</v>
      </c>
      <c r="B696" s="34" t="s">
        <v>1116</v>
      </c>
      <c r="C696" s="42">
        <f t="shared" si="241"/>
        <v>2.0069900682582311</v>
      </c>
      <c r="D696" s="42">
        <f t="shared" si="242"/>
        <v>5.9230542154159469</v>
      </c>
      <c r="E696" s="42">
        <f t="shared" si="243"/>
        <v>4.0998631063066089</v>
      </c>
      <c r="F696" s="42">
        <f t="shared" ref="F696:F699" si="280">F126-0.9</f>
        <v>3.8366889528630739</v>
      </c>
      <c r="G696" s="42">
        <f t="shared" si="244"/>
        <v>3.0027996407626132</v>
      </c>
      <c r="H696" s="42">
        <f t="shared" si="278"/>
        <v>5.6905099698547188</v>
      </c>
      <c r="I696" s="42">
        <f t="shared" si="278"/>
        <v>3.3978064625939477</v>
      </c>
      <c r="J696" s="42">
        <f t="shared" si="245"/>
        <v>3.0338160145963595</v>
      </c>
      <c r="K696" s="42">
        <f t="shared" si="246"/>
        <v>1.9865499658879751</v>
      </c>
      <c r="L696" s="42">
        <f t="shared" si="247"/>
        <v>6.3593341307392581</v>
      </c>
      <c r="M696" s="42">
        <f t="shared" si="248"/>
        <v>3.4193292968649169</v>
      </c>
      <c r="N696" s="42">
        <f t="shared" si="275"/>
        <v>5.8734532960975043</v>
      </c>
      <c r="O696" s="42">
        <f t="shared" si="275"/>
        <v>6.0409446919974652</v>
      </c>
      <c r="P696" s="42">
        <f t="shared" si="275"/>
        <v>0.32004970593855997</v>
      </c>
      <c r="Q696" s="42">
        <f t="shared" si="275"/>
        <v>0</v>
      </c>
      <c r="R696" s="42">
        <f>R126</f>
        <v>0</v>
      </c>
      <c r="S696" s="42">
        <f t="shared" si="272"/>
        <v>2.4263597364743559</v>
      </c>
      <c r="T696" s="42">
        <f t="shared" si="272"/>
        <v>7.2790792094230659</v>
      </c>
      <c r="U696" s="42">
        <f t="shared" si="272"/>
        <v>7.2790792094230659</v>
      </c>
      <c r="V696" s="42">
        <f t="shared" si="272"/>
        <v>4.85271947294871</v>
      </c>
      <c r="W696" s="42">
        <f t="shared" si="272"/>
        <v>4.3654855096944249</v>
      </c>
      <c r="X696" s="42">
        <f t="shared" si="272"/>
        <v>1.4387711660498741</v>
      </c>
      <c r="Y696" s="42">
        <f t="shared" si="272"/>
        <v>3.3829843166510933</v>
      </c>
      <c r="Z696" s="42">
        <f t="shared" si="272"/>
        <v>3.1929089563726398</v>
      </c>
      <c r="AA696" s="42">
        <f t="shared" si="249"/>
        <v>2.096119751206698</v>
      </c>
      <c r="AB696" s="42">
        <f t="shared" si="276"/>
        <v>5.4205909006341981</v>
      </c>
      <c r="AC696" s="42">
        <f t="shared" si="250"/>
        <v>3.2747122529447075</v>
      </c>
    </row>
    <row r="697" spans="1:29" x14ac:dyDescent="0.25">
      <c r="A697" s="34" t="s">
        <v>1117</v>
      </c>
      <c r="B697" s="34" t="s">
        <v>1118</v>
      </c>
      <c r="C697" s="42">
        <f t="shared" si="241"/>
        <v>3.3672607064955615</v>
      </c>
      <c r="D697" s="42">
        <f t="shared" si="242"/>
        <v>3.3006152268682656</v>
      </c>
      <c r="E697" s="42">
        <f t="shared" si="243"/>
        <v>5.213528867608785</v>
      </c>
      <c r="F697" s="42">
        <f t="shared" si="280"/>
        <v>4.2570793292382803</v>
      </c>
      <c r="G697" s="42">
        <f t="shared" si="244"/>
        <v>3.6245271210023491</v>
      </c>
      <c r="H697" s="42">
        <f t="shared" si="278"/>
        <v>5.0230045753476062</v>
      </c>
      <c r="I697" s="42">
        <f t="shared" si="278"/>
        <v>2.9316778762336333</v>
      </c>
      <c r="J697" s="42">
        <f t="shared" si="245"/>
        <v>3.1439499274087774</v>
      </c>
      <c r="K697" s="42">
        <f t="shared" si="246"/>
        <v>6.4908668224968835</v>
      </c>
      <c r="L697" s="42">
        <f t="shared" si="247"/>
        <v>4.3104872641246876</v>
      </c>
      <c r="M697" s="42">
        <f t="shared" si="248"/>
        <v>3.4510296914632446</v>
      </c>
      <c r="N697" s="42">
        <f t="shared" si="275"/>
        <v>3.9651618998589835</v>
      </c>
      <c r="O697" s="42">
        <f t="shared" si="275"/>
        <v>2.9573988898341406</v>
      </c>
      <c r="P697" s="42">
        <f t="shared" si="275"/>
        <v>0.38235273132924896</v>
      </c>
      <c r="Q697" s="42">
        <f t="shared" si="275"/>
        <v>0</v>
      </c>
      <c r="R697" s="42">
        <f>R127</f>
        <v>0</v>
      </c>
      <c r="S697" s="42">
        <f t="shared" ref="S697:Z712" si="281">S127</f>
        <v>4.1869984282598063</v>
      </c>
      <c r="T697" s="42">
        <f t="shared" si="281"/>
        <v>6.280497642389709</v>
      </c>
      <c r="U697" s="42">
        <f t="shared" si="281"/>
        <v>6.280497642389709</v>
      </c>
      <c r="V697" s="42">
        <f t="shared" si="281"/>
        <v>1.5701244105974284</v>
      </c>
      <c r="W697" s="42">
        <f t="shared" si="281"/>
        <v>5.228105180300151</v>
      </c>
      <c r="X697" s="42">
        <f t="shared" si="281"/>
        <v>2.2448886201103702</v>
      </c>
      <c r="Y697" s="42">
        <f t="shared" si="281"/>
        <v>4.9710338530618055</v>
      </c>
      <c r="Z697" s="42">
        <f t="shared" si="281"/>
        <v>5.0436914777283244</v>
      </c>
      <c r="AA697" s="42">
        <f t="shared" si="249"/>
        <v>3.6651194316929616</v>
      </c>
      <c r="AB697" s="42">
        <f t="shared" si="276"/>
        <v>2.1380417506007525</v>
      </c>
      <c r="AC697" s="42">
        <f t="shared" si="250"/>
        <v>5.9720606335585193</v>
      </c>
    </row>
    <row r="698" spans="1:29" x14ac:dyDescent="0.25">
      <c r="A698" s="34" t="s">
        <v>1119</v>
      </c>
      <c r="B698" s="34" t="s">
        <v>1120</v>
      </c>
      <c r="C698" s="42">
        <f t="shared" si="241"/>
        <v>5.3293923561774328</v>
      </c>
      <c r="D698" s="42">
        <f t="shared" si="242"/>
        <v>1.6684284182835736</v>
      </c>
      <c r="E698" s="42">
        <f t="shared" si="243"/>
        <v>4.6175616585463217</v>
      </c>
      <c r="F698" s="42">
        <f t="shared" si="280"/>
        <v>3.9074929412084134</v>
      </c>
      <c r="G698" s="42">
        <f t="shared" si="244"/>
        <v>2.0977997241907405</v>
      </c>
      <c r="H698" s="42">
        <f t="shared" si="278"/>
        <v>5.643935269501827</v>
      </c>
      <c r="I698" s="42">
        <f t="shared" si="278"/>
        <v>2.183467114069451</v>
      </c>
      <c r="J698" s="42">
        <f t="shared" si="245"/>
        <v>3.8670016960806342</v>
      </c>
      <c r="K698" s="42">
        <f t="shared" si="246"/>
        <v>7.2372532113067871</v>
      </c>
      <c r="L698" s="42">
        <f t="shared" si="247"/>
        <v>3.017997652102844</v>
      </c>
      <c r="M698" s="42">
        <f t="shared" si="248"/>
        <v>2.6846594643978423</v>
      </c>
      <c r="N698" s="42">
        <f t="shared" si="275"/>
        <v>4.7176054209654064</v>
      </c>
      <c r="O698" s="42">
        <f t="shared" si="275"/>
        <v>3.6813692847954731</v>
      </c>
      <c r="P698" s="42">
        <f t="shared" si="275"/>
        <v>0.28645813846488</v>
      </c>
      <c r="Q698" s="42">
        <f t="shared" si="275"/>
        <v>0</v>
      </c>
      <c r="R698" s="42">
        <f>R128</f>
        <v>0</v>
      </c>
      <c r="S698" s="42">
        <f t="shared" si="281"/>
        <v>4.5781688075378586</v>
      </c>
      <c r="T698" s="42">
        <f t="shared" si="281"/>
        <v>6.867253211306787</v>
      </c>
      <c r="U698" s="42">
        <f t="shared" si="281"/>
        <v>6.867253211306787</v>
      </c>
      <c r="V698" s="42">
        <f t="shared" si="281"/>
        <v>3.7197621561245096</v>
      </c>
      <c r="W698" s="42">
        <f t="shared" si="281"/>
        <v>3.8069139545159798</v>
      </c>
      <c r="X698" s="42">
        <f t="shared" si="281"/>
        <v>2.5019124991606656</v>
      </c>
      <c r="Y698" s="42">
        <f t="shared" si="281"/>
        <v>5.180869152516121</v>
      </c>
      <c r="Z698" s="42">
        <f t="shared" si="281"/>
        <v>5.9934410403612031</v>
      </c>
      <c r="AA698" s="42">
        <f t="shared" si="249"/>
        <v>4.0784626325983897</v>
      </c>
      <c r="AB698" s="42">
        <f t="shared" si="276"/>
        <v>1.4611177045333592</v>
      </c>
      <c r="AC698" s="42">
        <f t="shared" si="250"/>
        <v>4.004423279946721</v>
      </c>
    </row>
    <row r="699" spans="1:29" x14ac:dyDescent="0.25">
      <c r="A699" s="34" t="s">
        <v>1121</v>
      </c>
      <c r="B699" s="34" t="s">
        <v>1122</v>
      </c>
      <c r="C699" s="42">
        <f t="shared" si="241"/>
        <v>1.8012562200136826</v>
      </c>
      <c r="D699" s="42">
        <f t="shared" si="242"/>
        <v>5.5592399009176745</v>
      </c>
      <c r="E699" s="42">
        <f t="shared" si="243"/>
        <v>3.7536057676868921</v>
      </c>
      <c r="F699" s="42">
        <f t="shared" si="280"/>
        <v>3.755745171823063</v>
      </c>
      <c r="G699" s="42">
        <f t="shared" si="244"/>
        <v>1.1983896990715017</v>
      </c>
      <c r="H699" s="42">
        <f t="shared" si="278"/>
        <v>5.7080279485669561</v>
      </c>
      <c r="I699" s="42">
        <f t="shared" si="278"/>
        <v>2.7159515167690573</v>
      </c>
      <c r="J699" s="42">
        <f t="shared" si="245"/>
        <v>5.0079820371178023</v>
      </c>
      <c r="K699" s="42">
        <f t="shared" si="246"/>
        <v>3.4525625558251245</v>
      </c>
      <c r="L699" s="42">
        <f t="shared" si="247"/>
        <v>5.6958120813611988</v>
      </c>
      <c r="M699" s="42">
        <f t="shared" si="248"/>
        <v>5.5188652664242506</v>
      </c>
      <c r="N699" s="42">
        <f t="shared" si="275"/>
        <v>6.1609270431477867</v>
      </c>
      <c r="O699" s="42">
        <f t="shared" si="275"/>
        <v>6.1902642737523896</v>
      </c>
      <c r="P699" s="42">
        <f t="shared" si="275"/>
        <v>0.15245940307695155</v>
      </c>
      <c r="Q699" s="42">
        <f t="shared" si="275"/>
        <v>0</v>
      </c>
      <c r="R699" s="42">
        <f>R129</f>
        <v>0</v>
      </c>
      <c r="S699" s="42">
        <f t="shared" si="281"/>
        <v>4.5077163509753548</v>
      </c>
      <c r="T699" s="42">
        <f t="shared" si="281"/>
        <v>6.7615745264630309</v>
      </c>
      <c r="U699" s="42">
        <f t="shared" si="281"/>
        <v>6.7615745264630309</v>
      </c>
      <c r="V699" s="42">
        <f t="shared" si="281"/>
        <v>4.7894486229113147</v>
      </c>
      <c r="W699" s="42">
        <f t="shared" si="281"/>
        <v>3.8242687910228885</v>
      </c>
      <c r="X699" s="42">
        <f t="shared" si="281"/>
        <v>1.3551089443531272</v>
      </c>
      <c r="Y699" s="42">
        <f t="shared" si="281"/>
        <v>3.9209996509837044</v>
      </c>
      <c r="Z699" s="42">
        <f t="shared" si="281"/>
        <v>4.3258771869384338</v>
      </c>
      <c r="AA699" s="42">
        <f t="shared" si="249"/>
        <v>1.8054068542005894</v>
      </c>
      <c r="AB699" s="42">
        <f t="shared" si="276"/>
        <v>2.4456758925504589</v>
      </c>
      <c r="AC699" s="42">
        <f t="shared" si="250"/>
        <v>2.8312597675837377</v>
      </c>
    </row>
    <row r="700" spans="1:29" x14ac:dyDescent="0.25">
      <c r="A700" s="34" t="s">
        <v>1123</v>
      </c>
      <c r="B700" s="34" t="s">
        <v>1124</v>
      </c>
      <c r="C700" s="42">
        <f t="shared" si="241"/>
        <v>1.1763344518652834</v>
      </c>
      <c r="D700" s="42">
        <f t="shared" si="242"/>
        <v>5.9322096904927761</v>
      </c>
      <c r="E700" s="42">
        <f t="shared" si="243"/>
        <v>2.1985877878464843</v>
      </c>
      <c r="F700" s="42">
        <f t="shared" ref="F700:F707" si="282">F130</f>
        <v>2.199819382880503</v>
      </c>
      <c r="G700" s="42">
        <f t="shared" si="244"/>
        <v>3.1643928111779713</v>
      </c>
      <c r="H700" s="42">
        <f t="shared" si="278"/>
        <v>6.057495741799805</v>
      </c>
      <c r="I700" s="42">
        <f t="shared" si="278"/>
        <v>4.108036970322436</v>
      </c>
      <c r="J700" s="42">
        <f t="shared" si="245"/>
        <v>4.5336169913933171</v>
      </c>
      <c r="K700" s="42">
        <f t="shared" si="246"/>
        <v>4.4343347928187313</v>
      </c>
      <c r="L700" s="42">
        <f t="shared" si="247"/>
        <v>4.7751160368257191</v>
      </c>
      <c r="M700" s="42">
        <f t="shared" si="248"/>
        <v>4.0561850303181197</v>
      </c>
      <c r="N700" s="42">
        <f t="shared" si="275"/>
        <v>5.4035242820919027</v>
      </c>
      <c r="O700" s="42">
        <f t="shared" si="275"/>
        <v>5.9919520054732978</v>
      </c>
      <c r="P700" s="42">
        <f t="shared" si="275"/>
        <v>0.39088659416543553</v>
      </c>
      <c r="Q700" s="42">
        <f t="shared" si="275"/>
        <v>6.4206742411989222</v>
      </c>
      <c r="R700" s="42">
        <f t="shared" si="252"/>
        <v>5.5206742411989218</v>
      </c>
      <c r="S700" s="42">
        <f t="shared" si="281"/>
        <v>4.2804494941326157</v>
      </c>
      <c r="T700" s="42">
        <f t="shared" si="281"/>
        <v>6.4206742411989222</v>
      </c>
      <c r="U700" s="42">
        <f t="shared" si="281"/>
        <v>6.4206742411989222</v>
      </c>
      <c r="V700" s="42">
        <f t="shared" si="281"/>
        <v>5.0830337742824803</v>
      </c>
      <c r="W700" s="42">
        <f t="shared" si="281"/>
        <v>1.6902583581952246</v>
      </c>
      <c r="X700" s="42">
        <f t="shared" si="281"/>
        <v>3.4756542380043762</v>
      </c>
      <c r="Y700" s="42">
        <f t="shared" si="281"/>
        <v>1.4342488394289572</v>
      </c>
      <c r="Z700" s="42">
        <f t="shared" si="281"/>
        <v>1.0235707036090762</v>
      </c>
      <c r="AA700" s="42">
        <f t="shared" si="249"/>
        <v>0.64460196264046099</v>
      </c>
      <c r="AB700" s="42">
        <f t="shared" si="276"/>
        <v>1.0928807219062</v>
      </c>
      <c r="AC700" s="42">
        <f t="shared" si="250"/>
        <v>2.0701123735331537</v>
      </c>
    </row>
    <row r="701" spans="1:29" x14ac:dyDescent="0.25">
      <c r="A701" s="34" t="s">
        <v>1125</v>
      </c>
      <c r="B701" s="34" t="s">
        <v>1126</v>
      </c>
      <c r="C701" s="42">
        <f t="shared" si="241"/>
        <v>0.26786318056421021</v>
      </c>
      <c r="D701" s="42">
        <f t="shared" si="242"/>
        <v>7.1775471445922747</v>
      </c>
      <c r="E701" s="42">
        <f t="shared" si="243"/>
        <v>0.80275101863306875</v>
      </c>
      <c r="F701" s="42">
        <f t="shared" si="282"/>
        <v>0.55585780803443685</v>
      </c>
      <c r="G701" s="42">
        <f t="shared" si="244"/>
        <v>1.5797400108040804</v>
      </c>
      <c r="H701" s="42">
        <f t="shared" si="278"/>
        <v>6.6037114241034951</v>
      </c>
      <c r="I701" s="42">
        <f t="shared" si="278"/>
        <v>6.1727265754200475</v>
      </c>
      <c r="J701" s="42">
        <f t="shared" si="245"/>
        <v>4.7283319675228315</v>
      </c>
      <c r="K701" s="42">
        <f t="shared" si="246"/>
        <v>1.8165078217334227</v>
      </c>
      <c r="L701" s="42">
        <f t="shared" si="247"/>
        <v>7.2038575973514103</v>
      </c>
      <c r="M701" s="42">
        <f t="shared" si="248"/>
        <v>5.8091243611808929</v>
      </c>
      <c r="N701" s="42">
        <f t="shared" si="275"/>
        <v>7.1495632073974127</v>
      </c>
      <c r="O701" s="42">
        <f t="shared" si="275"/>
        <v>7.2886696476215027</v>
      </c>
      <c r="P701" s="42">
        <f t="shared" si="275"/>
        <v>0.28002979524651339</v>
      </c>
      <c r="Q701" s="42">
        <f t="shared" si="275"/>
        <v>0</v>
      </c>
      <c r="R701" s="42">
        <f t="shared" si="252"/>
        <v>6.6268614661712242</v>
      </c>
      <c r="S701" s="42">
        <f t="shared" si="281"/>
        <v>5.0179076441141506</v>
      </c>
      <c r="T701" s="42">
        <f t="shared" si="281"/>
        <v>7.5268614661712245</v>
      </c>
      <c r="U701" s="42">
        <f t="shared" si="281"/>
        <v>7.5268614661712245</v>
      </c>
      <c r="V701" s="42">
        <f t="shared" si="281"/>
        <v>6.8996230106569554</v>
      </c>
      <c r="W701" s="42">
        <f t="shared" si="281"/>
        <v>0.38209135025936469</v>
      </c>
      <c r="X701" s="42">
        <f t="shared" si="281"/>
        <v>5.5311027440803713</v>
      </c>
      <c r="Y701" s="42">
        <f t="shared" si="281"/>
        <v>0.46438219842701656</v>
      </c>
      <c r="Z701" s="42">
        <f t="shared" si="281"/>
        <v>0.43932045097620254</v>
      </c>
      <c r="AA701" s="42">
        <f t="shared" si="249"/>
        <v>0.52146818725240929</v>
      </c>
      <c r="AB701" s="42">
        <f t="shared" si="276"/>
        <v>0</v>
      </c>
      <c r="AC701" s="42">
        <f t="shared" si="250"/>
        <v>1.6272384555142685</v>
      </c>
    </row>
    <row r="702" spans="1:29" x14ac:dyDescent="0.25">
      <c r="A702" s="34" t="s">
        <v>1127</v>
      </c>
      <c r="B702" s="34" t="s">
        <v>1128</v>
      </c>
      <c r="C702" s="42">
        <f t="shared" si="241"/>
        <v>3.9416558458305548</v>
      </c>
      <c r="D702" s="42">
        <f t="shared" si="242"/>
        <v>2.2485528160213351</v>
      </c>
      <c r="E702" s="42">
        <f t="shared" si="243"/>
        <v>2.7938922788099161</v>
      </c>
      <c r="F702" s="42">
        <f t="shared" si="282"/>
        <v>2.2985427750628702</v>
      </c>
      <c r="G702" s="42">
        <f t="shared" si="244"/>
        <v>1.0632956291429265</v>
      </c>
      <c r="H702" s="42">
        <f t="shared" si="278"/>
        <v>4.9750683335412926</v>
      </c>
      <c r="I702" s="42">
        <f t="shared" si="278"/>
        <v>4.3379152212485614</v>
      </c>
      <c r="J702" s="42">
        <f t="shared" si="245"/>
        <v>3.3375502727148785</v>
      </c>
      <c r="K702" s="42">
        <f t="shared" si="246"/>
        <v>4.2759282135656624</v>
      </c>
      <c r="L702" s="42">
        <f t="shared" si="247"/>
        <v>4.1149007500367576</v>
      </c>
      <c r="M702" s="42">
        <f t="shared" si="248"/>
        <v>3.894320947497909</v>
      </c>
      <c r="N702" s="42">
        <f t="shared" ref="N702:Q717" si="283">N132</f>
        <v>4.82956877019177</v>
      </c>
      <c r="O702" s="42">
        <f t="shared" si="283"/>
        <v>4.8451619844576177</v>
      </c>
      <c r="P702" s="42">
        <f t="shared" si="283"/>
        <v>0.36447125961173743</v>
      </c>
      <c r="Q702" s="42">
        <f t="shared" si="283"/>
        <v>5.6716843381685758</v>
      </c>
      <c r="R702" s="42">
        <f t="shared" si="252"/>
        <v>4.7716843381685754</v>
      </c>
      <c r="S702" s="42">
        <f t="shared" si="281"/>
        <v>5.6716843381685758</v>
      </c>
      <c r="T702" s="42">
        <f t="shared" si="281"/>
        <v>5.6716843381685758</v>
      </c>
      <c r="U702" s="42">
        <f t="shared" si="281"/>
        <v>5.6716843381685758</v>
      </c>
      <c r="V702" s="42">
        <f t="shared" si="281"/>
        <v>3.7811228921123834</v>
      </c>
      <c r="W702" s="42">
        <f t="shared" si="281"/>
        <v>4.6550616737798718</v>
      </c>
      <c r="X702" s="42">
        <f t="shared" si="281"/>
        <v>2.2733610776956672</v>
      </c>
      <c r="Y702" s="42">
        <f t="shared" si="281"/>
        <v>3.895206291509091</v>
      </c>
      <c r="Z702" s="42">
        <f t="shared" si="281"/>
        <v>3.8908579865560657</v>
      </c>
      <c r="AA702" s="42">
        <f t="shared" si="249"/>
        <v>1.9037956860396665</v>
      </c>
      <c r="AB702" s="42">
        <f t="shared" ref="AB702:AB717" si="284">AB132</f>
        <v>1.9307861576744092</v>
      </c>
      <c r="AC702" s="42">
        <f t="shared" si="250"/>
        <v>2.8905614460561915</v>
      </c>
    </row>
    <row r="703" spans="1:29" x14ac:dyDescent="0.25">
      <c r="A703" s="34" t="s">
        <v>1129</v>
      </c>
      <c r="B703" s="34" t="s">
        <v>1130</v>
      </c>
      <c r="C703" s="42">
        <f t="shared" ref="C703:C757" si="285">C133-0.53</f>
        <v>2.6218281274243811</v>
      </c>
      <c r="D703" s="42">
        <f t="shared" ref="D703:D757" si="286">D133+1</f>
        <v>4.133544069936451</v>
      </c>
      <c r="E703" s="42">
        <f t="shared" ref="E703:E757" si="287">E133-0.37</f>
        <v>3.3250641656875919</v>
      </c>
      <c r="F703" s="42">
        <f t="shared" si="282"/>
        <v>3.9866523070242366</v>
      </c>
      <c r="G703" s="42">
        <f t="shared" ref="G703:G757" si="288">G133+0.53</f>
        <v>2.8939519593270582</v>
      </c>
      <c r="H703" s="42">
        <f t="shared" si="278"/>
        <v>4.0192686617571187</v>
      </c>
      <c r="I703" s="42">
        <f t="shared" si="278"/>
        <v>3.7815971978940714</v>
      </c>
      <c r="J703" s="42">
        <f t="shared" ref="J703:J757" si="289">J133+0.24</f>
        <v>2.1033631027981565</v>
      </c>
      <c r="K703" s="42">
        <f t="shared" ref="K703:K757" si="290">K133+0.37</f>
        <v>3.2240634506406489</v>
      </c>
      <c r="L703" s="42">
        <f t="shared" ref="L703:L757" si="291">L133-0.24</f>
        <v>4.065779350051125</v>
      </c>
      <c r="M703" s="42">
        <f t="shared" ref="M703:M757" si="292">M133-0.2</f>
        <v>3.6709767210955331</v>
      </c>
      <c r="N703" s="42">
        <f t="shared" si="283"/>
        <v>5.930455036809855</v>
      </c>
      <c r="O703" s="42">
        <f t="shared" si="283"/>
        <v>5.7169496771264265</v>
      </c>
      <c r="P703" s="42">
        <f t="shared" si="283"/>
        <v>0.17503468592127255</v>
      </c>
      <c r="Q703" s="42">
        <f t="shared" si="283"/>
        <v>6.2102306564865986</v>
      </c>
      <c r="R703" s="42">
        <f t="shared" si="252"/>
        <v>5.3102306564865982</v>
      </c>
      <c r="S703" s="42">
        <f t="shared" si="281"/>
        <v>4.1401537709910654</v>
      </c>
      <c r="T703" s="42">
        <f t="shared" si="281"/>
        <v>6.2102306564865986</v>
      </c>
      <c r="U703" s="42">
        <f t="shared" si="281"/>
        <v>6.2102306564865986</v>
      </c>
      <c r="V703" s="42">
        <f t="shared" si="281"/>
        <v>4.1401537709910645</v>
      </c>
      <c r="W703" s="42">
        <f t="shared" si="281"/>
        <v>4.3214947380493021</v>
      </c>
      <c r="X703" s="42">
        <f t="shared" si="281"/>
        <v>1.6552061047247362</v>
      </c>
      <c r="Y703" s="42">
        <f t="shared" si="281"/>
        <v>2.5686206354863388</v>
      </c>
      <c r="Z703" s="42">
        <f t="shared" si="281"/>
        <v>2.444933168721886</v>
      </c>
      <c r="AA703" s="42">
        <f t="shared" ref="AA703:AA757" si="293">AA133-0.9</f>
        <v>2.6136987855317781</v>
      </c>
      <c r="AB703" s="42">
        <f t="shared" si="284"/>
        <v>1.5855908059114718</v>
      </c>
      <c r="AC703" s="42">
        <f t="shared" ref="AC703:AC757" si="294">AC133+1</f>
        <v>2.9406970801520611</v>
      </c>
    </row>
    <row r="704" spans="1:29" x14ac:dyDescent="0.25">
      <c r="A704" s="34" t="s">
        <v>1131</v>
      </c>
      <c r="B704" s="34" t="s">
        <v>1132</v>
      </c>
      <c r="C704" s="42">
        <f t="shared" si="285"/>
        <v>3.3511501066659903</v>
      </c>
      <c r="D704" s="42">
        <f t="shared" si="286"/>
        <v>3.378207989492275</v>
      </c>
      <c r="E704" s="42">
        <f t="shared" si="287"/>
        <v>3.6102627976591424</v>
      </c>
      <c r="F704" s="42">
        <f t="shared" si="282"/>
        <v>4.3572506220141562</v>
      </c>
      <c r="G704" s="42">
        <f t="shared" si="288"/>
        <v>2.146329935774447</v>
      </c>
      <c r="H704" s="42">
        <f t="shared" si="278"/>
        <v>6.3894414689395456</v>
      </c>
      <c r="I704" s="42">
        <f t="shared" si="278"/>
        <v>3.7152692561585234</v>
      </c>
      <c r="J704" s="42">
        <f t="shared" si="289"/>
        <v>0.78976160317489097</v>
      </c>
      <c r="K704" s="42">
        <f t="shared" si="290"/>
        <v>5.1919322740950324</v>
      </c>
      <c r="L704" s="42">
        <f t="shared" si="291"/>
        <v>4.3714454461086456</v>
      </c>
      <c r="M704" s="42">
        <f t="shared" si="292"/>
        <v>4.3179085709019871</v>
      </c>
      <c r="N704" s="42">
        <f t="shared" si="283"/>
        <v>5.4535783222724357</v>
      </c>
      <c r="O704" s="42">
        <f t="shared" si="283"/>
        <v>5.4376468840169032</v>
      </c>
      <c r="P704" s="42">
        <f t="shared" si="283"/>
        <v>0.61318171708357605</v>
      </c>
      <c r="Q704" s="42">
        <f t="shared" si="283"/>
        <v>0</v>
      </c>
      <c r="R704" s="42">
        <f t="shared" ref="R704:R757" si="295">R134-0.9</f>
        <v>5.814718309297934</v>
      </c>
      <c r="S704" s="42">
        <f t="shared" si="281"/>
        <v>6.7147183092979343</v>
      </c>
      <c r="T704" s="42">
        <f t="shared" si="281"/>
        <v>6.7147183092979343</v>
      </c>
      <c r="U704" s="42">
        <f t="shared" si="281"/>
        <v>0</v>
      </c>
      <c r="V704" s="42">
        <f t="shared" si="281"/>
        <v>5.3158186615275316</v>
      </c>
      <c r="W704" s="42">
        <f t="shared" si="281"/>
        <v>4.7690789070081019</v>
      </c>
      <c r="X704" s="42">
        <f t="shared" si="281"/>
        <v>1.0358794085969256</v>
      </c>
      <c r="Y704" s="42">
        <f t="shared" si="281"/>
        <v>4.9004452117917818</v>
      </c>
      <c r="Z704" s="42">
        <f t="shared" si="281"/>
        <v>5.0927637168822333</v>
      </c>
      <c r="AA704" s="42">
        <f t="shared" si="293"/>
        <v>1.9795737013058954</v>
      </c>
      <c r="AB704" s="42">
        <f t="shared" si="284"/>
        <v>2.0001288580887473</v>
      </c>
      <c r="AC704" s="42">
        <f t="shared" si="294"/>
        <v>2.5387896125474434</v>
      </c>
    </row>
    <row r="705" spans="1:29" x14ac:dyDescent="0.25">
      <c r="A705" s="34" t="s">
        <v>1133</v>
      </c>
      <c r="B705" s="34" t="s">
        <v>1134</v>
      </c>
      <c r="C705" s="42">
        <f t="shared" si="285"/>
        <v>3.6035685398749617</v>
      </c>
      <c r="D705" s="42">
        <f t="shared" si="286"/>
        <v>2.3973123306780177</v>
      </c>
      <c r="E705" s="42">
        <f t="shared" si="287"/>
        <v>3.0925275016780254</v>
      </c>
      <c r="F705" s="42">
        <f t="shared" si="282"/>
        <v>3.2147300333493321</v>
      </c>
      <c r="G705" s="42">
        <f t="shared" si="288"/>
        <v>1.7364862867629929</v>
      </c>
      <c r="H705" s="42">
        <f t="shared" ref="H705:I720" si="296">H135</f>
        <v>5.1230791517824574</v>
      </c>
      <c r="I705" s="42">
        <f t="shared" si="296"/>
        <v>4.4522451657619584</v>
      </c>
      <c r="J705" s="42">
        <f t="shared" si="289"/>
        <v>1.9458620571992524</v>
      </c>
      <c r="K705" s="42">
        <f t="shared" si="290"/>
        <v>4.2583372855474</v>
      </c>
      <c r="L705" s="42">
        <f t="shared" si="291"/>
        <v>3.1879534626578936</v>
      </c>
      <c r="M705" s="42">
        <f t="shared" si="292"/>
        <v>3.8739202115718685</v>
      </c>
      <c r="N705" s="42">
        <f t="shared" si="283"/>
        <v>4.6567460951335029</v>
      </c>
      <c r="O705" s="42">
        <f t="shared" si="283"/>
        <v>4.6194781981674824</v>
      </c>
      <c r="P705" s="42">
        <f t="shared" si="283"/>
        <v>0.92864225927128063</v>
      </c>
      <c r="Q705" s="42">
        <f t="shared" si="283"/>
        <v>6.1932758193505499</v>
      </c>
      <c r="R705" s="42">
        <f t="shared" si="295"/>
        <v>5.2932758193505496</v>
      </c>
      <c r="S705" s="42">
        <f t="shared" si="281"/>
        <v>4.1288505462337</v>
      </c>
      <c r="T705" s="42">
        <f t="shared" si="281"/>
        <v>6.1932758193505499</v>
      </c>
      <c r="U705" s="42">
        <f t="shared" si="281"/>
        <v>6.1932758193505499</v>
      </c>
      <c r="V705" s="42">
        <f t="shared" si="281"/>
        <v>0.77415947741881919</v>
      </c>
      <c r="W705" s="42">
        <f t="shared" si="281"/>
        <v>2.8545826552801712</v>
      </c>
      <c r="X705" s="42">
        <f t="shared" si="281"/>
        <v>1.2881331249613366</v>
      </c>
      <c r="Y705" s="42">
        <f t="shared" si="281"/>
        <v>3.4992720635378025</v>
      </c>
      <c r="Z705" s="42">
        <f t="shared" si="281"/>
        <v>3.8160992962885922</v>
      </c>
      <c r="AA705" s="42">
        <f t="shared" si="293"/>
        <v>3.0987613076097884</v>
      </c>
      <c r="AB705" s="42">
        <f t="shared" si="284"/>
        <v>2.8989801707598324</v>
      </c>
      <c r="AC705" s="42">
        <f t="shared" si="294"/>
        <v>6.6771695010713366</v>
      </c>
    </row>
    <row r="706" spans="1:29" x14ac:dyDescent="0.25">
      <c r="A706" s="34" t="s">
        <v>1135</v>
      </c>
      <c r="B706" s="34" t="s">
        <v>1136</v>
      </c>
      <c r="C706" s="42">
        <f t="shared" si="285"/>
        <v>2.5142964436182949</v>
      </c>
      <c r="D706" s="42">
        <f t="shared" si="286"/>
        <v>4.3286163210484361</v>
      </c>
      <c r="E706" s="42">
        <f t="shared" si="287"/>
        <v>2.1486288815657639</v>
      </c>
      <c r="F706" s="42">
        <f t="shared" si="282"/>
        <v>2.5567518757590935</v>
      </c>
      <c r="G706" s="42">
        <f t="shared" si="288"/>
        <v>1.358393076887727</v>
      </c>
      <c r="H706" s="42">
        <f t="shared" si="296"/>
        <v>6.0101627156787529</v>
      </c>
      <c r="I706" s="42">
        <f t="shared" si="296"/>
        <v>2.55553370184635</v>
      </c>
      <c r="J706" s="42">
        <f t="shared" si="289"/>
        <v>2.1859751056230161</v>
      </c>
      <c r="K706" s="42">
        <f t="shared" si="290"/>
        <v>4.2693834251926033</v>
      </c>
      <c r="L706" s="42">
        <f t="shared" si="291"/>
        <v>5.8486975521025437</v>
      </c>
      <c r="M706" s="42">
        <f t="shared" si="292"/>
        <v>2.8346366744811413</v>
      </c>
      <c r="N706" s="42">
        <f t="shared" si="283"/>
        <v>4.9651539739180075</v>
      </c>
      <c r="O706" s="42">
        <f t="shared" si="283"/>
        <v>5.1198736428327569</v>
      </c>
      <c r="P706" s="42">
        <f t="shared" si="283"/>
        <v>1.0237420184446835</v>
      </c>
      <c r="Q706" s="42">
        <f t="shared" si="283"/>
        <v>6.3947828898622578</v>
      </c>
      <c r="R706" s="42">
        <f t="shared" si="295"/>
        <v>5.4947828898622575</v>
      </c>
      <c r="S706" s="42">
        <f t="shared" si="281"/>
        <v>6.3947828898622578</v>
      </c>
      <c r="T706" s="42">
        <f t="shared" si="281"/>
        <v>6.3947828898622578</v>
      </c>
      <c r="U706" s="42">
        <f t="shared" si="281"/>
        <v>6.3947828898622578</v>
      </c>
      <c r="V706" s="42">
        <f t="shared" si="281"/>
        <v>2.9309421578535342</v>
      </c>
      <c r="W706" s="42">
        <f t="shared" si="281"/>
        <v>2.7434940071062255</v>
      </c>
      <c r="X706" s="42">
        <f t="shared" si="281"/>
        <v>1.6867781314168369</v>
      </c>
      <c r="Y706" s="42">
        <f t="shared" si="281"/>
        <v>2.716766103932823</v>
      </c>
      <c r="Z706" s="42">
        <f t="shared" si="281"/>
        <v>2.6592371208934078</v>
      </c>
      <c r="AA706" s="42">
        <f t="shared" si="293"/>
        <v>2.0946838087939521</v>
      </c>
      <c r="AB706" s="42">
        <f t="shared" si="284"/>
        <v>2.1769473667616204</v>
      </c>
      <c r="AC706" s="42">
        <f t="shared" si="294"/>
        <v>4.1973914449311298</v>
      </c>
    </row>
    <row r="707" spans="1:29" x14ac:dyDescent="0.25">
      <c r="A707" s="34" t="s">
        <v>1137</v>
      </c>
      <c r="B707" s="34" t="s">
        <v>1138</v>
      </c>
      <c r="C707" s="42">
        <f t="shared" si="285"/>
        <v>3.4384826123158669</v>
      </c>
      <c r="D707" s="42">
        <f t="shared" si="286"/>
        <v>2.7754283750767268</v>
      </c>
      <c r="E707" s="42">
        <f t="shared" si="287"/>
        <v>2.4948972350386125</v>
      </c>
      <c r="F707" s="42">
        <f t="shared" si="282"/>
        <v>2.5738832916097429</v>
      </c>
      <c r="G707" s="42">
        <f t="shared" si="288"/>
        <v>0.80116121235841287</v>
      </c>
      <c r="H707" s="42">
        <f t="shared" si="296"/>
        <v>6.1169646301393028</v>
      </c>
      <c r="I707" s="42">
        <f t="shared" si="296"/>
        <v>4.7975961615708904</v>
      </c>
      <c r="J707" s="42">
        <f t="shared" si="289"/>
        <v>1.7353166555084489</v>
      </c>
      <c r="K707" s="42">
        <f t="shared" si="290"/>
        <v>3.9353540199206467</v>
      </c>
      <c r="L707" s="42">
        <f t="shared" si="291"/>
        <v>5.5211410983339144</v>
      </c>
      <c r="M707" s="42">
        <f t="shared" si="292"/>
        <v>5.3782399285473863</v>
      </c>
      <c r="N707" s="42">
        <f t="shared" si="283"/>
        <v>5.9259249030057894</v>
      </c>
      <c r="O707" s="42">
        <f t="shared" si="283"/>
        <v>5.1742998864407816</v>
      </c>
      <c r="P707" s="42">
        <f t="shared" si="283"/>
        <v>0.59737485216699748</v>
      </c>
      <c r="Q707" s="42">
        <f t="shared" si="283"/>
        <v>0</v>
      </c>
      <c r="R707" s="42">
        <f t="shared" si="295"/>
        <v>5.6416233811373759</v>
      </c>
      <c r="S707" s="42">
        <f t="shared" si="281"/>
        <v>4.3610822540915839</v>
      </c>
      <c r="T707" s="42">
        <f t="shared" si="281"/>
        <v>6.5416233811373763</v>
      </c>
      <c r="U707" s="42">
        <f t="shared" si="281"/>
        <v>6.5416233811373763</v>
      </c>
      <c r="V707" s="42">
        <f t="shared" si="281"/>
        <v>4.361082254091583</v>
      </c>
      <c r="W707" s="42">
        <f t="shared" si="281"/>
        <v>4.067208786834736</v>
      </c>
      <c r="X707" s="42">
        <f t="shared" si="281"/>
        <v>1.7390266013216413</v>
      </c>
      <c r="Y707" s="42">
        <f t="shared" si="281"/>
        <v>3.3429456786031482</v>
      </c>
      <c r="Z707" s="42">
        <f t="shared" si="281"/>
        <v>4.0487201783336904</v>
      </c>
      <c r="AA707" s="42">
        <f t="shared" si="293"/>
        <v>2.4002558869787105</v>
      </c>
      <c r="AB707" s="42">
        <f t="shared" si="284"/>
        <v>2.6444860476938343</v>
      </c>
      <c r="AC707" s="42">
        <f t="shared" si="294"/>
        <v>3.0442573066054295</v>
      </c>
    </row>
    <row r="708" spans="1:29" x14ac:dyDescent="0.25">
      <c r="A708" s="34" t="s">
        <v>1139</v>
      </c>
      <c r="B708" s="34" t="s">
        <v>1140</v>
      </c>
      <c r="C708" s="42">
        <f t="shared" si="285"/>
        <v>3.7236442125908935</v>
      </c>
      <c r="D708" s="42">
        <f t="shared" si="286"/>
        <v>2.5860179712785598</v>
      </c>
      <c r="E708" s="42">
        <f t="shared" si="287"/>
        <v>4.3615197188119676</v>
      </c>
      <c r="F708" s="42">
        <f t="shared" ref="F708:F710" si="297">F138-0.9</f>
        <v>3.9988950570683337</v>
      </c>
      <c r="G708" s="42">
        <f t="shared" si="288"/>
        <v>1.8759991937150611</v>
      </c>
      <c r="H708" s="42">
        <f t="shared" si="296"/>
        <v>5.3958951047154358</v>
      </c>
      <c r="I708" s="42">
        <f t="shared" si="296"/>
        <v>4.3870347689100093</v>
      </c>
      <c r="J708" s="42">
        <f t="shared" si="289"/>
        <v>2.9530352525889567</v>
      </c>
      <c r="K708" s="42">
        <f t="shared" si="290"/>
        <v>3.8331616471529686</v>
      </c>
      <c r="L708" s="42">
        <f t="shared" si="291"/>
        <v>3.1509799339122218</v>
      </c>
      <c r="M708" s="42">
        <f t="shared" si="292"/>
        <v>2.7221749986132626</v>
      </c>
      <c r="N708" s="42">
        <f t="shared" si="283"/>
        <v>4.6650994486699737</v>
      </c>
      <c r="O708" s="42">
        <f t="shared" si="283"/>
        <v>2.7639518109284764</v>
      </c>
      <c r="P708" s="42">
        <f t="shared" si="283"/>
        <v>2.3855250122963367</v>
      </c>
      <c r="Q708" s="42">
        <f t="shared" si="283"/>
        <v>5.7498931682251406</v>
      </c>
      <c r="R708" s="42">
        <f>R138</f>
        <v>0</v>
      </c>
      <c r="S708" s="42">
        <f t="shared" si="281"/>
        <v>5.7498931682251406</v>
      </c>
      <c r="T708" s="42">
        <f t="shared" si="281"/>
        <v>5.7498931682251406</v>
      </c>
      <c r="U708" s="42">
        <f t="shared" si="281"/>
        <v>5.7498931682251406</v>
      </c>
      <c r="V708" s="42">
        <f t="shared" si="281"/>
        <v>3.1145254661219508</v>
      </c>
      <c r="W708" s="42">
        <f t="shared" si="281"/>
        <v>4.3447081351997694</v>
      </c>
      <c r="X708" s="42">
        <f t="shared" si="281"/>
        <v>1.7740717213256616</v>
      </c>
      <c r="Y708" s="42">
        <f t="shared" si="281"/>
        <v>4.6140733839457857</v>
      </c>
      <c r="Z708" s="42">
        <f t="shared" si="281"/>
        <v>4.4548889348641678</v>
      </c>
      <c r="AA708" s="42">
        <f t="shared" si="293"/>
        <v>3.4435316329208887</v>
      </c>
      <c r="AB708" s="42">
        <f t="shared" si="284"/>
        <v>2.9361156603702847</v>
      </c>
      <c r="AC708" s="42">
        <f t="shared" si="294"/>
        <v>3.5155782610984998</v>
      </c>
    </row>
    <row r="709" spans="1:29" x14ac:dyDescent="0.25">
      <c r="A709" s="34" t="s">
        <v>1141</v>
      </c>
      <c r="B709" s="34" t="s">
        <v>1142</v>
      </c>
      <c r="C709" s="42">
        <f t="shared" si="285"/>
        <v>4.5169184719046989</v>
      </c>
      <c r="D709" s="42">
        <f t="shared" si="286"/>
        <v>3.2114405201617906</v>
      </c>
      <c r="E709" s="42">
        <f t="shared" si="287"/>
        <v>4.6227876782930508</v>
      </c>
      <c r="F709" s="42">
        <f t="shared" si="297"/>
        <v>3.7553377099028622</v>
      </c>
      <c r="G709" s="42">
        <f t="shared" si="288"/>
        <v>1.9876112654568929</v>
      </c>
      <c r="H709" s="42">
        <f t="shared" si="296"/>
        <v>4.0937835994821556</v>
      </c>
      <c r="I709" s="42">
        <f t="shared" si="296"/>
        <v>2.8127621354987387</v>
      </c>
      <c r="J709" s="42">
        <f t="shared" si="289"/>
        <v>1.9960918694109029</v>
      </c>
      <c r="K709" s="42">
        <f t="shared" si="290"/>
        <v>4.922554208354188</v>
      </c>
      <c r="L709" s="42">
        <f t="shared" si="291"/>
        <v>4.0854949848782161</v>
      </c>
      <c r="M709" s="42">
        <f t="shared" si="292"/>
        <v>5.7918810537195258</v>
      </c>
      <c r="N709" s="42">
        <f t="shared" si="283"/>
        <v>5.9338549784086503</v>
      </c>
      <c r="O709" s="42">
        <f t="shared" si="283"/>
        <v>1.8679272945835981</v>
      </c>
      <c r="P709" s="42">
        <f t="shared" si="283"/>
        <v>1.4425308556798286</v>
      </c>
      <c r="Q709" s="42">
        <f t="shared" si="283"/>
        <v>0</v>
      </c>
      <c r="R709" s="42">
        <f>R139</f>
        <v>0</v>
      </c>
      <c r="S709" s="42">
        <f t="shared" si="281"/>
        <v>6.7343414157263801</v>
      </c>
      <c r="T709" s="42">
        <f t="shared" si="281"/>
        <v>6.7343414157263801</v>
      </c>
      <c r="U709" s="42">
        <f t="shared" si="281"/>
        <v>6.7343414157263801</v>
      </c>
      <c r="V709" s="42">
        <f t="shared" si="281"/>
        <v>3.928365825840388</v>
      </c>
      <c r="W709" s="42">
        <f t="shared" si="281"/>
        <v>4.1567767768230217</v>
      </c>
      <c r="X709" s="42">
        <f t="shared" si="281"/>
        <v>2.1381070197313079</v>
      </c>
      <c r="Y709" s="42">
        <f t="shared" si="281"/>
        <v>4.6459757649558666</v>
      </c>
      <c r="Z709" s="42">
        <f t="shared" si="281"/>
        <v>3.6671401597682212</v>
      </c>
      <c r="AA709" s="42">
        <f t="shared" si="293"/>
        <v>3.9808174520414901</v>
      </c>
      <c r="AB709" s="42">
        <f t="shared" si="284"/>
        <v>2.2925417585451511</v>
      </c>
      <c r="AC709" s="42">
        <f t="shared" si="294"/>
        <v>3.946274369380292</v>
      </c>
    </row>
    <row r="710" spans="1:29" x14ac:dyDescent="0.25">
      <c r="A710" s="34" t="s">
        <v>1143</v>
      </c>
      <c r="B710" s="34" t="s">
        <v>1144</v>
      </c>
      <c r="C710" s="42">
        <f t="shared" si="285"/>
        <v>3.4833789982499814</v>
      </c>
      <c r="D710" s="42">
        <f t="shared" si="286"/>
        <v>3.6318002686242683</v>
      </c>
      <c r="E710" s="42">
        <f t="shared" si="287"/>
        <v>4.6589115892864292</v>
      </c>
      <c r="F710" s="42">
        <f t="shared" si="297"/>
        <v>3.6913866728850908</v>
      </c>
      <c r="G710" s="42">
        <f t="shared" si="288"/>
        <v>2.2673334117060939</v>
      </c>
      <c r="H710" s="42">
        <f t="shared" si="296"/>
        <v>4.0395754024119501</v>
      </c>
      <c r="I710" s="42">
        <f t="shared" si="296"/>
        <v>2.7782328423248148</v>
      </c>
      <c r="J710" s="42">
        <f t="shared" si="289"/>
        <v>3.6696724089485544</v>
      </c>
      <c r="K710" s="42">
        <f t="shared" si="290"/>
        <v>3.719109693351208</v>
      </c>
      <c r="L710" s="42">
        <f t="shared" si="291"/>
        <v>3.8095211718602613</v>
      </c>
      <c r="M710" s="42">
        <f t="shared" si="292"/>
        <v>4.6316770325133234</v>
      </c>
      <c r="N710" s="42">
        <f t="shared" si="283"/>
        <v>5.3169966817640537</v>
      </c>
      <c r="O710" s="42">
        <f t="shared" si="283"/>
        <v>2.1735353288284345</v>
      </c>
      <c r="P710" s="42">
        <f t="shared" si="283"/>
        <v>1.218351456732147</v>
      </c>
      <c r="Q710" s="42">
        <f t="shared" si="283"/>
        <v>5.7790253589380338</v>
      </c>
      <c r="R710" s="42">
        <f>R140</f>
        <v>0</v>
      </c>
      <c r="S710" s="42">
        <f t="shared" si="281"/>
        <v>5.7790253589380338</v>
      </c>
      <c r="T710" s="42">
        <f t="shared" si="281"/>
        <v>5.7790253589380338</v>
      </c>
      <c r="U710" s="42">
        <f t="shared" si="281"/>
        <v>5.7790253589380338</v>
      </c>
      <c r="V710" s="42">
        <f t="shared" si="281"/>
        <v>3.8526835726253554</v>
      </c>
      <c r="W710" s="42">
        <f t="shared" si="281"/>
        <v>4.8184506137416845</v>
      </c>
      <c r="X710" s="42">
        <f t="shared" si="281"/>
        <v>1.7591798957648841</v>
      </c>
      <c r="Y710" s="42">
        <f t="shared" si="281"/>
        <v>4.7836662354191448</v>
      </c>
      <c r="Z710" s="42">
        <f t="shared" si="281"/>
        <v>4.5494057352739352</v>
      </c>
      <c r="AA710" s="42">
        <f t="shared" si="293"/>
        <v>2.3996120656951319</v>
      </c>
      <c r="AB710" s="42">
        <f t="shared" si="284"/>
        <v>2.7050756999284422</v>
      </c>
      <c r="AC710" s="42">
        <f t="shared" si="294"/>
        <v>2.9263417863126771</v>
      </c>
    </row>
    <row r="711" spans="1:29" x14ac:dyDescent="0.25">
      <c r="A711" s="34" t="s">
        <v>1145</v>
      </c>
      <c r="B711" s="34" t="s">
        <v>1146</v>
      </c>
      <c r="C711" s="42">
        <f t="shared" si="285"/>
        <v>2.2634246008714847</v>
      </c>
      <c r="D711" s="42">
        <f t="shared" si="286"/>
        <v>5.5640261889778531</v>
      </c>
      <c r="E711" s="42">
        <f t="shared" si="287"/>
        <v>2.1110004643919225</v>
      </c>
      <c r="F711" s="42">
        <f t="shared" ref="F711:F714" si="298">F141</f>
        <v>2.951948054563899</v>
      </c>
      <c r="G711" s="42">
        <f t="shared" si="288"/>
        <v>1.6976782789877407</v>
      </c>
      <c r="H711" s="42">
        <f t="shared" si="296"/>
        <v>2.6877453100047473</v>
      </c>
      <c r="I711" s="42">
        <f t="shared" si="296"/>
        <v>4.7395286889616681</v>
      </c>
      <c r="J711" s="42">
        <f t="shared" si="289"/>
        <v>3.0616232821276981</v>
      </c>
      <c r="K711" s="42">
        <f t="shared" si="290"/>
        <v>2.4705294802101001</v>
      </c>
      <c r="L711" s="42">
        <f t="shared" si="291"/>
        <v>4.4630515430432176</v>
      </c>
      <c r="M711" s="42">
        <f t="shared" si="292"/>
        <v>3.1027382197041868</v>
      </c>
      <c r="N711" s="42">
        <f t="shared" si="283"/>
        <v>4.7745286059723675</v>
      </c>
      <c r="O711" s="42">
        <f t="shared" si="283"/>
        <v>5.4474220951083945</v>
      </c>
      <c r="P711" s="42">
        <f t="shared" si="283"/>
        <v>0.33211084537270735</v>
      </c>
      <c r="Q711" s="42">
        <f t="shared" si="283"/>
        <v>6.4039634749042156</v>
      </c>
      <c r="R711" s="42">
        <f t="shared" si="295"/>
        <v>5.5039634749042152</v>
      </c>
      <c r="S711" s="42">
        <f t="shared" si="281"/>
        <v>6.4039634749042156</v>
      </c>
      <c r="T711" s="42">
        <f t="shared" si="281"/>
        <v>6.4039634749042156</v>
      </c>
      <c r="U711" s="42">
        <f t="shared" si="281"/>
        <v>6.4039634749042156</v>
      </c>
      <c r="V711" s="42">
        <f t="shared" si="281"/>
        <v>5.6034680405411876</v>
      </c>
      <c r="W711" s="42">
        <f t="shared" si="281"/>
        <v>3.4724096649637843</v>
      </c>
      <c r="X711" s="42">
        <f t="shared" si="281"/>
        <v>3.6253842812474275</v>
      </c>
      <c r="Y711" s="42">
        <f t="shared" si="281"/>
        <v>1.8230197742116721</v>
      </c>
      <c r="Z711" s="42">
        <f t="shared" si="281"/>
        <v>3.1672957590512523</v>
      </c>
      <c r="AA711" s="42">
        <f t="shared" si="293"/>
        <v>1.8131904245332549</v>
      </c>
      <c r="AB711" s="42">
        <f t="shared" si="284"/>
        <v>1.9075635882693414</v>
      </c>
      <c r="AC711" s="42">
        <f t="shared" si="294"/>
        <v>1.8004954343630271</v>
      </c>
    </row>
    <row r="712" spans="1:29" x14ac:dyDescent="0.25">
      <c r="A712" s="34" t="s">
        <v>1147</v>
      </c>
      <c r="B712" s="34" t="s">
        <v>1148</v>
      </c>
      <c r="C712" s="42">
        <f t="shared" si="285"/>
        <v>2.7178849267046044</v>
      </c>
      <c r="D712" s="42">
        <f t="shared" si="286"/>
        <v>4.1528377316322942</v>
      </c>
      <c r="E712" s="42">
        <f t="shared" si="287"/>
        <v>3.4140701992904066</v>
      </c>
      <c r="F712" s="42">
        <f t="shared" si="298"/>
        <v>3.5425588720820667</v>
      </c>
      <c r="G712" s="42">
        <f t="shared" si="288"/>
        <v>2.0033151672261682</v>
      </c>
      <c r="H712" s="42">
        <f t="shared" si="296"/>
        <v>3.5013034579134792</v>
      </c>
      <c r="I712" s="42">
        <f t="shared" si="296"/>
        <v>2.4958301944161243</v>
      </c>
      <c r="J712" s="42">
        <f t="shared" si="289"/>
        <v>1.548846193599575</v>
      </c>
      <c r="K712" s="42">
        <f t="shared" si="290"/>
        <v>4.2568985499893506</v>
      </c>
      <c r="L712" s="42">
        <f t="shared" si="291"/>
        <v>4.8911938455413777</v>
      </c>
      <c r="M712" s="42">
        <f t="shared" si="292"/>
        <v>3.4717691723455522</v>
      </c>
      <c r="N712" s="42">
        <f t="shared" si="283"/>
        <v>6.1695826534544818</v>
      </c>
      <c r="O712" s="42">
        <f t="shared" si="283"/>
        <v>4.6362116292355395</v>
      </c>
      <c r="P712" s="42">
        <f t="shared" si="283"/>
        <v>1.2855864574427016</v>
      </c>
      <c r="Q712" s="42">
        <f t="shared" si="283"/>
        <v>0</v>
      </c>
      <c r="R712" s="42">
        <f t="shared" si="295"/>
        <v>5.6535355617912355</v>
      </c>
      <c r="S712" s="42">
        <f t="shared" si="281"/>
        <v>6.5535355617912359</v>
      </c>
      <c r="T712" s="42">
        <f t="shared" si="281"/>
        <v>6.5535355617912359</v>
      </c>
      <c r="U712" s="42">
        <f t="shared" si="281"/>
        <v>6.5535355617912359</v>
      </c>
      <c r="V712" s="42">
        <f t="shared" si="281"/>
        <v>2.7306398174130138</v>
      </c>
      <c r="W712" s="42">
        <f t="shared" si="281"/>
        <v>3.5917849889421904</v>
      </c>
      <c r="X712" s="42">
        <f t="shared" si="281"/>
        <v>3.1052565196366189</v>
      </c>
      <c r="Y712" s="42">
        <f t="shared" si="281"/>
        <v>3.2018423641764517</v>
      </c>
      <c r="Z712" s="42">
        <f t="shared" si="281"/>
        <v>3.5697431378617099</v>
      </c>
      <c r="AA712" s="42">
        <f t="shared" si="293"/>
        <v>3.1995685012086148</v>
      </c>
      <c r="AB712" s="42">
        <f t="shared" si="284"/>
        <v>2.6493016100858204</v>
      </c>
      <c r="AC712" s="42">
        <f t="shared" si="294"/>
        <v>4.5498317626369191</v>
      </c>
    </row>
    <row r="713" spans="1:29" x14ac:dyDescent="0.25">
      <c r="A713" s="34" t="s">
        <v>1149</v>
      </c>
      <c r="B713" s="34" t="s">
        <v>1150</v>
      </c>
      <c r="C713" s="42">
        <f t="shared" si="285"/>
        <v>4.1324243348452541</v>
      </c>
      <c r="D713" s="42">
        <f t="shared" si="286"/>
        <v>1.7810971585955149</v>
      </c>
      <c r="E713" s="42">
        <f t="shared" si="287"/>
        <v>3.7776406858172287</v>
      </c>
      <c r="F713" s="42">
        <f t="shared" si="298"/>
        <v>3.9710668834093612</v>
      </c>
      <c r="G713" s="42">
        <f t="shared" si="288"/>
        <v>1.7218152424574662</v>
      </c>
      <c r="H713" s="42">
        <f t="shared" si="296"/>
        <v>1.0567518006520851</v>
      </c>
      <c r="I713" s="42">
        <f t="shared" si="296"/>
        <v>3.1647858446384043</v>
      </c>
      <c r="J713" s="42">
        <f t="shared" si="289"/>
        <v>3.5491046147291678</v>
      </c>
      <c r="K713" s="42">
        <f t="shared" si="290"/>
        <v>4.000038379048152</v>
      </c>
      <c r="L713" s="42">
        <f t="shared" si="291"/>
        <v>4.185884255532347</v>
      </c>
      <c r="M713" s="42">
        <f t="shared" si="292"/>
        <v>4.1812103439139428</v>
      </c>
      <c r="N713" s="42">
        <f t="shared" si="283"/>
        <v>4.977419787114794</v>
      </c>
      <c r="O713" s="42">
        <f t="shared" si="283"/>
        <v>5.1657232514571012</v>
      </c>
      <c r="P713" s="42">
        <f t="shared" si="283"/>
        <v>0.64056785687349527</v>
      </c>
      <c r="Q713" s="42">
        <f t="shared" si="283"/>
        <v>5.7977927453753999</v>
      </c>
      <c r="R713" s="42">
        <f t="shared" si="295"/>
        <v>4.8977927453753995</v>
      </c>
      <c r="S713" s="42">
        <f t="shared" ref="S713:Z728" si="299">S143</f>
        <v>5.7977927453753999</v>
      </c>
      <c r="T713" s="42">
        <f t="shared" si="299"/>
        <v>5.7977927453753999</v>
      </c>
      <c r="U713" s="42">
        <f t="shared" si="299"/>
        <v>0</v>
      </c>
      <c r="V713" s="42">
        <f t="shared" si="299"/>
        <v>3.1404710704116749</v>
      </c>
      <c r="W713" s="42">
        <f t="shared" si="299"/>
        <v>4.6465688489441677</v>
      </c>
      <c r="X713" s="42">
        <f t="shared" si="299"/>
        <v>0.82255186332460839</v>
      </c>
      <c r="Y713" s="42">
        <f t="shared" si="299"/>
        <v>5.3483088807968437</v>
      </c>
      <c r="Z713" s="42">
        <f t="shared" si="299"/>
        <v>5.7977927453753999</v>
      </c>
      <c r="AA713" s="42">
        <f t="shared" si="293"/>
        <v>3.4286336183630159</v>
      </c>
      <c r="AB713" s="42">
        <f t="shared" si="284"/>
        <v>4.4408625283726471</v>
      </c>
      <c r="AC713" s="42">
        <f t="shared" si="294"/>
        <v>3.7781090238257127</v>
      </c>
    </row>
    <row r="714" spans="1:29" x14ac:dyDescent="0.25">
      <c r="A714" s="34" t="s">
        <v>1151</v>
      </c>
      <c r="B714" s="34" t="s">
        <v>1152</v>
      </c>
      <c r="C714" s="42">
        <f t="shared" si="285"/>
        <v>3.8726176008115454</v>
      </c>
      <c r="D714" s="42">
        <f t="shared" si="286"/>
        <v>4.2151332000548241</v>
      </c>
      <c r="E714" s="42">
        <f t="shared" si="287"/>
        <v>2.7374105579617716</v>
      </c>
      <c r="F714" s="42">
        <f t="shared" si="298"/>
        <v>2.9904332899415142</v>
      </c>
      <c r="G714" s="42">
        <f t="shared" si="288"/>
        <v>0.79196308476460642</v>
      </c>
      <c r="H714" s="42">
        <f t="shared" si="296"/>
        <v>6.3050494569840998</v>
      </c>
      <c r="I714" s="42">
        <f t="shared" si="296"/>
        <v>3.5880012819933498</v>
      </c>
      <c r="J714" s="42">
        <f t="shared" si="289"/>
        <v>2.8124345390109928</v>
      </c>
      <c r="K714" s="42">
        <f t="shared" si="290"/>
        <v>4.5326949206822507</v>
      </c>
      <c r="L714" s="42">
        <f t="shared" si="291"/>
        <v>5.5634840769895648</v>
      </c>
      <c r="M714" s="42">
        <f t="shared" si="292"/>
        <v>4.3558759466420662</v>
      </c>
      <c r="N714" s="42">
        <f t="shared" si="283"/>
        <v>4.7727543759626592</v>
      </c>
      <c r="O714" s="42">
        <f t="shared" si="283"/>
        <v>5.6443825665213954</v>
      </c>
      <c r="P714" s="42">
        <f t="shared" si="283"/>
        <v>0.92825926249217472</v>
      </c>
      <c r="Q714" s="42">
        <f t="shared" si="283"/>
        <v>6.6940322425249059</v>
      </c>
      <c r="R714" s="42">
        <f t="shared" si="295"/>
        <v>5.7940322425249056</v>
      </c>
      <c r="S714" s="42">
        <f t="shared" si="299"/>
        <v>4.4626881616832712</v>
      </c>
      <c r="T714" s="42">
        <f t="shared" si="299"/>
        <v>0</v>
      </c>
      <c r="U714" s="42">
        <f t="shared" si="299"/>
        <v>6.6940322425249059</v>
      </c>
      <c r="V714" s="42">
        <f t="shared" si="299"/>
        <v>5.8572782122092919</v>
      </c>
      <c r="W714" s="42">
        <f t="shared" si="299"/>
        <v>3.2748432668956102</v>
      </c>
      <c r="X714" s="42">
        <f t="shared" si="299"/>
        <v>1.8947983826981656</v>
      </c>
      <c r="Y714" s="42">
        <f t="shared" si="299"/>
        <v>2.4924877190405281</v>
      </c>
      <c r="Z714" s="42">
        <f t="shared" si="299"/>
        <v>2.6386500577648699</v>
      </c>
      <c r="AA714" s="42">
        <f t="shared" si="293"/>
        <v>1.4014341841279845</v>
      </c>
      <c r="AB714" s="42">
        <f t="shared" si="284"/>
        <v>3.9879341019297319</v>
      </c>
      <c r="AC714" s="42">
        <f t="shared" si="294"/>
        <v>1.6972950252630112</v>
      </c>
    </row>
    <row r="715" spans="1:29" x14ac:dyDescent="0.25">
      <c r="A715" s="34" t="s">
        <v>1153</v>
      </c>
      <c r="B715" s="34" t="s">
        <v>1154</v>
      </c>
      <c r="C715" s="42">
        <f t="shared" si="285"/>
        <v>3.7653402590672647</v>
      </c>
      <c r="D715" s="42">
        <f t="shared" si="286"/>
        <v>2.9553290388759708</v>
      </c>
      <c r="E715" s="42">
        <f t="shared" si="287"/>
        <v>3.5781099696483913</v>
      </c>
      <c r="F715" s="42">
        <f>F145-0.9</f>
        <v>2.7273542872736907</v>
      </c>
      <c r="G715" s="42">
        <f t="shared" si="288"/>
        <v>1.596643091191376</v>
      </c>
      <c r="H715" s="42">
        <f t="shared" si="296"/>
        <v>4.0849695259370753</v>
      </c>
      <c r="I715" s="42">
        <f t="shared" si="296"/>
        <v>3.2204602771092468</v>
      </c>
      <c r="J715" s="42">
        <f t="shared" si="289"/>
        <v>3.9062858594320273</v>
      </c>
      <c r="K715" s="42">
        <f t="shared" si="290"/>
        <v>4.3643814784706274</v>
      </c>
      <c r="L715" s="42">
        <f t="shared" si="291"/>
        <v>3.4199590092509569</v>
      </c>
      <c r="M715" s="42">
        <f t="shared" si="292"/>
        <v>4.8399453790397393</v>
      </c>
      <c r="N715" s="42">
        <f t="shared" si="283"/>
        <v>5.8458382721591988</v>
      </c>
      <c r="O715" s="42">
        <f t="shared" si="283"/>
        <v>3.0663782427641504</v>
      </c>
      <c r="P715" s="42">
        <f t="shared" si="283"/>
        <v>0.48056679005771652</v>
      </c>
      <c r="Q715" s="42">
        <f t="shared" si="283"/>
        <v>6.1777209098723072</v>
      </c>
      <c r="R715" s="42">
        <f>R145</f>
        <v>0</v>
      </c>
      <c r="S715" s="42">
        <f t="shared" si="299"/>
        <v>4.1184806065815387</v>
      </c>
      <c r="T715" s="42">
        <f t="shared" si="299"/>
        <v>6.1777209098723072</v>
      </c>
      <c r="U715" s="42">
        <f t="shared" si="299"/>
        <v>6.1777209098723072</v>
      </c>
      <c r="V715" s="42">
        <f t="shared" si="299"/>
        <v>3.6036705307588455</v>
      </c>
      <c r="W715" s="42">
        <f t="shared" si="299"/>
        <v>4.7900926731534614</v>
      </c>
      <c r="X715" s="42">
        <f t="shared" si="299"/>
        <v>1.7103607477745644</v>
      </c>
      <c r="Y715" s="42">
        <f t="shared" si="299"/>
        <v>4.9281345534578707</v>
      </c>
      <c r="Z715" s="42">
        <f t="shared" si="299"/>
        <v>5.2907659918502201</v>
      </c>
      <c r="AA715" s="42">
        <f t="shared" si="293"/>
        <v>3.3679638616949652</v>
      </c>
      <c r="AB715" s="42">
        <f t="shared" si="284"/>
        <v>2.1030539267650412</v>
      </c>
      <c r="AC715" s="42">
        <f t="shared" si="294"/>
        <v>3.7027528980691353</v>
      </c>
    </row>
    <row r="716" spans="1:29" x14ac:dyDescent="0.25">
      <c r="A716" s="34" t="s">
        <v>1155</v>
      </c>
      <c r="B716" s="34" t="s">
        <v>1156</v>
      </c>
      <c r="C716" s="42">
        <f t="shared" si="285"/>
        <v>4.0363230495825455</v>
      </c>
      <c r="D716" s="42">
        <f t="shared" si="286"/>
        <v>1.6304096086991127</v>
      </c>
      <c r="E716" s="42">
        <f t="shared" si="287"/>
        <v>4.0757518613263821</v>
      </c>
      <c r="F716" s="42">
        <f t="shared" ref="F716" si="300">F146</f>
        <v>3.8933374626223012</v>
      </c>
      <c r="G716" s="42">
        <f t="shared" si="288"/>
        <v>1.6643492147555512</v>
      </c>
      <c r="H716" s="42">
        <f t="shared" si="296"/>
        <v>3.442423537677088</v>
      </c>
      <c r="I716" s="42">
        <f t="shared" si="296"/>
        <v>2.63983176213475</v>
      </c>
      <c r="J716" s="42">
        <f t="shared" si="289"/>
        <v>3.0959868202324943</v>
      </c>
      <c r="K716" s="42">
        <f t="shared" si="290"/>
        <v>4.266672745639009</v>
      </c>
      <c r="L716" s="42">
        <f t="shared" si="291"/>
        <v>3.6187086593771287</v>
      </c>
      <c r="M716" s="42">
        <f t="shared" si="292"/>
        <v>1.5993700270435312</v>
      </c>
      <c r="N716" s="42">
        <f t="shared" si="283"/>
        <v>2.8472976764184978</v>
      </c>
      <c r="O716" s="42">
        <f t="shared" si="283"/>
        <v>4.2495146299650921</v>
      </c>
      <c r="P716" s="42">
        <f t="shared" si="283"/>
        <v>0.11349667446550321</v>
      </c>
      <c r="Q716" s="42">
        <f t="shared" si="283"/>
        <v>5.5928639028278608</v>
      </c>
      <c r="R716" s="42">
        <f t="shared" si="295"/>
        <v>4.6928639028278605</v>
      </c>
      <c r="S716" s="42">
        <f t="shared" si="299"/>
        <v>5.5928639028278608</v>
      </c>
      <c r="T716" s="42">
        <f t="shared" si="299"/>
        <v>5.5928639028278608</v>
      </c>
      <c r="U716" s="42">
        <f t="shared" si="299"/>
        <v>5.5928639028278608</v>
      </c>
      <c r="V716" s="42">
        <f t="shared" si="299"/>
        <v>3.4955399392674127</v>
      </c>
      <c r="W716" s="42">
        <f t="shared" si="299"/>
        <v>5.3717623648903752</v>
      </c>
      <c r="X716" s="42">
        <f t="shared" si="299"/>
        <v>2.4497668334700524</v>
      </c>
      <c r="Y716" s="42">
        <f t="shared" si="299"/>
        <v>5.4581690341086953</v>
      </c>
      <c r="Z716" s="42">
        <f t="shared" si="299"/>
        <v>4.2093421936400475</v>
      </c>
      <c r="AA716" s="42">
        <f t="shared" si="293"/>
        <v>3.4063230969867848</v>
      </c>
      <c r="AB716" s="42">
        <f t="shared" si="284"/>
        <v>3.8079073380955646</v>
      </c>
      <c r="AC716" s="42">
        <f t="shared" si="294"/>
        <v>3.5633959554627697</v>
      </c>
    </row>
    <row r="717" spans="1:29" x14ac:dyDescent="0.25">
      <c r="A717" s="34" t="s">
        <v>1157</v>
      </c>
      <c r="B717" s="34" t="s">
        <v>1158</v>
      </c>
      <c r="C717" s="42">
        <f t="shared" si="285"/>
        <v>2.5125729391318465</v>
      </c>
      <c r="D717" s="42">
        <f t="shared" si="286"/>
        <v>4.4845952324555167</v>
      </c>
      <c r="E717" s="42">
        <f t="shared" si="287"/>
        <v>5.2021068977766589</v>
      </c>
      <c r="F717" s="42">
        <f>F147-0.9</f>
        <v>4.3624570421927524</v>
      </c>
      <c r="G717" s="42">
        <f t="shared" si="288"/>
        <v>2.4243630316296159</v>
      </c>
      <c r="H717" s="42">
        <f t="shared" si="296"/>
        <v>1.0795556980114445</v>
      </c>
      <c r="I717" s="42">
        <f t="shared" si="296"/>
        <v>3.0361593073677731</v>
      </c>
      <c r="J717" s="42">
        <f t="shared" si="289"/>
        <v>2.2248635448873699</v>
      </c>
      <c r="K717" s="42">
        <f t="shared" si="290"/>
        <v>4.687459312725589</v>
      </c>
      <c r="L717" s="42">
        <f t="shared" si="291"/>
        <v>4.2033130984551716</v>
      </c>
      <c r="M717" s="42">
        <f t="shared" si="292"/>
        <v>1.8605860443271534</v>
      </c>
      <c r="N717" s="42">
        <f t="shared" si="283"/>
        <v>1.1129057657889341</v>
      </c>
      <c r="O717" s="42">
        <f t="shared" si="283"/>
        <v>4.0498544719535667</v>
      </c>
      <c r="P717" s="42">
        <f t="shared" si="283"/>
        <v>1.5809401548883499</v>
      </c>
      <c r="Q717" s="42">
        <f t="shared" si="283"/>
        <v>6.4325409054401979</v>
      </c>
      <c r="R717" s="42">
        <f>R147</f>
        <v>0</v>
      </c>
      <c r="S717" s="42">
        <f t="shared" si="299"/>
        <v>6.4325409054401979</v>
      </c>
      <c r="T717" s="42">
        <f t="shared" si="299"/>
        <v>6.4325409054401979</v>
      </c>
      <c r="U717" s="42">
        <f t="shared" si="299"/>
        <v>6.4325409054401979</v>
      </c>
      <c r="V717" s="42">
        <f t="shared" si="299"/>
        <v>3.216270452720098</v>
      </c>
      <c r="W717" s="42">
        <f t="shared" si="299"/>
        <v>3.4705667688381285</v>
      </c>
      <c r="X717" s="42">
        <f t="shared" si="299"/>
        <v>2.5473216395510443</v>
      </c>
      <c r="Y717" s="42">
        <f t="shared" si="299"/>
        <v>4.7545624362629963</v>
      </c>
      <c r="Z717" s="42">
        <f t="shared" si="299"/>
        <v>3.916725796263183</v>
      </c>
      <c r="AA717" s="42">
        <f t="shared" si="293"/>
        <v>4.1341624477358065</v>
      </c>
      <c r="AB717" s="42">
        <f t="shared" si="284"/>
        <v>4.7901900359661056</v>
      </c>
      <c r="AC717" s="42">
        <f t="shared" si="294"/>
        <v>4.6183042593101105</v>
      </c>
    </row>
    <row r="718" spans="1:29" x14ac:dyDescent="0.25">
      <c r="A718" s="34" t="s">
        <v>1159</v>
      </c>
      <c r="B718" s="34" t="s">
        <v>1160</v>
      </c>
      <c r="C718" s="42">
        <f t="shared" si="285"/>
        <v>4.629768509797267</v>
      </c>
      <c r="D718" s="42">
        <f t="shared" si="286"/>
        <v>2.331107889316419</v>
      </c>
      <c r="E718" s="42">
        <f t="shared" si="287"/>
        <v>3.8371317211199658</v>
      </c>
      <c r="F718" s="42">
        <f t="shared" ref="F718:F720" si="301">F148</f>
        <v>4.0166317075742022</v>
      </c>
      <c r="G718" s="42">
        <f t="shared" si="288"/>
        <v>0.71530416878196867</v>
      </c>
      <c r="H718" s="42">
        <f t="shared" si="296"/>
        <v>5.5861312483433245</v>
      </c>
      <c r="I718" s="42">
        <f t="shared" si="296"/>
        <v>3.965083484310187</v>
      </c>
      <c r="J718" s="42">
        <f t="shared" si="289"/>
        <v>3.0963685772319289</v>
      </c>
      <c r="K718" s="42">
        <f t="shared" si="290"/>
        <v>4.3034336079259363</v>
      </c>
      <c r="L718" s="42">
        <f t="shared" si="291"/>
        <v>3.2036527797406569</v>
      </c>
      <c r="M718" s="42">
        <f t="shared" si="292"/>
        <v>3.8505672452225079</v>
      </c>
      <c r="N718" s="42">
        <f t="shared" ref="N718:Q733" si="302">N148</f>
        <v>5.7425604608165841</v>
      </c>
      <c r="O718" s="42">
        <f t="shared" si="302"/>
        <v>3.1832841791619533</v>
      </c>
      <c r="P718" s="42">
        <f t="shared" si="302"/>
        <v>0.32978815150688834</v>
      </c>
      <c r="Q718" s="42">
        <f t="shared" si="302"/>
        <v>0</v>
      </c>
      <c r="R718" s="42">
        <f t="shared" si="295"/>
        <v>5.0698385793185592</v>
      </c>
      <c r="S718" s="42">
        <f t="shared" si="299"/>
        <v>5.9698385793185595</v>
      </c>
      <c r="T718" s="42">
        <f t="shared" si="299"/>
        <v>5.9698385793185595</v>
      </c>
      <c r="U718" s="42">
        <f t="shared" si="299"/>
        <v>5.9698385793185595</v>
      </c>
      <c r="V718" s="42">
        <f t="shared" si="299"/>
        <v>4.2286356603506468</v>
      </c>
      <c r="W718" s="42">
        <f t="shared" si="299"/>
        <v>4.8354083371569505</v>
      </c>
      <c r="X718" s="42">
        <f t="shared" si="299"/>
        <v>3.2686099659492118</v>
      </c>
      <c r="Y718" s="42">
        <f t="shared" si="299"/>
        <v>3.0224781442037676</v>
      </c>
      <c r="Z718" s="42">
        <f t="shared" si="299"/>
        <v>4.560628502389684</v>
      </c>
      <c r="AA718" s="42">
        <f t="shared" si="293"/>
        <v>3.1568832176637138</v>
      </c>
      <c r="AB718" s="42">
        <f t="shared" ref="AB718:AB733" si="303">AB148</f>
        <v>2.5403568422632166</v>
      </c>
      <c r="AC718" s="42">
        <f t="shared" si="294"/>
        <v>2.6168312818987767</v>
      </c>
    </row>
    <row r="719" spans="1:29" x14ac:dyDescent="0.25">
      <c r="A719" s="34" t="s">
        <v>1161</v>
      </c>
      <c r="B719" s="34" t="s">
        <v>1162</v>
      </c>
      <c r="C719" s="42">
        <f t="shared" si="285"/>
        <v>3.4389302739757577</v>
      </c>
      <c r="D719" s="42">
        <f t="shared" si="286"/>
        <v>3.4006893895433268</v>
      </c>
      <c r="E719" s="42">
        <f t="shared" si="287"/>
        <v>4.7825939711131475</v>
      </c>
      <c r="F719" s="42">
        <f t="shared" si="301"/>
        <v>4.8098517614589946</v>
      </c>
      <c r="G719" s="42">
        <f t="shared" si="288"/>
        <v>2.7798715903972351</v>
      </c>
      <c r="H719" s="42">
        <f t="shared" si="296"/>
        <v>3.6255575804071194</v>
      </c>
      <c r="I719" s="42">
        <f t="shared" si="296"/>
        <v>3.2235352824676169</v>
      </c>
      <c r="J719" s="42">
        <f t="shared" si="289"/>
        <v>2.6969864559725618</v>
      </c>
      <c r="K719" s="42">
        <f t="shared" si="290"/>
        <v>3.3805830974360882</v>
      </c>
      <c r="L719" s="42">
        <f t="shared" si="291"/>
        <v>3.2771254032862656</v>
      </c>
      <c r="M719" s="42">
        <f t="shared" si="292"/>
        <v>2.7603528839245879</v>
      </c>
      <c r="N719" s="42">
        <f t="shared" si="302"/>
        <v>4.9174906146844579</v>
      </c>
      <c r="O719" s="42">
        <f t="shared" si="302"/>
        <v>2.710536747163907</v>
      </c>
      <c r="P719" s="42">
        <f t="shared" si="302"/>
        <v>0.54567384109536787</v>
      </c>
      <c r="Q719" s="42">
        <f t="shared" si="302"/>
        <v>0</v>
      </c>
      <c r="R719" s="42">
        <f t="shared" si="295"/>
        <v>4.8620559172808235</v>
      </c>
      <c r="S719" s="42">
        <f t="shared" si="299"/>
        <v>5.7620559172808239</v>
      </c>
      <c r="T719" s="42">
        <f t="shared" si="299"/>
        <v>5.7620559172808239</v>
      </c>
      <c r="U719" s="42">
        <f t="shared" si="299"/>
        <v>5.7620559172808239</v>
      </c>
      <c r="V719" s="42">
        <f t="shared" si="299"/>
        <v>1.9206853057602762</v>
      </c>
      <c r="W719" s="42">
        <f t="shared" si="299"/>
        <v>5.1744608170010657</v>
      </c>
      <c r="X719" s="42">
        <f t="shared" si="299"/>
        <v>5.1390237003296617</v>
      </c>
      <c r="Y719" s="42">
        <f t="shared" si="299"/>
        <v>4.4476429452154109</v>
      </c>
      <c r="Z719" s="42">
        <f t="shared" si="299"/>
        <v>4.6021917916519435</v>
      </c>
      <c r="AA719" s="42">
        <f t="shared" si="293"/>
        <v>3.6679274931287753</v>
      </c>
      <c r="AB719" s="42">
        <f t="shared" si="303"/>
        <v>1.3485662785125327</v>
      </c>
      <c r="AC719" s="42">
        <f t="shared" si="294"/>
        <v>5.2014991063506013</v>
      </c>
    </row>
    <row r="720" spans="1:29" x14ac:dyDescent="0.25">
      <c r="A720" s="34" t="s">
        <v>1163</v>
      </c>
      <c r="B720" s="34" t="s">
        <v>1164</v>
      </c>
      <c r="C720" s="42">
        <f t="shared" si="285"/>
        <v>4.8226207224634647</v>
      </c>
      <c r="D720" s="42">
        <f t="shared" si="286"/>
        <v>2.8823196447551664</v>
      </c>
      <c r="E720" s="42">
        <f t="shared" si="287"/>
        <v>4.7367161977961398</v>
      </c>
      <c r="F720" s="42">
        <f t="shared" si="301"/>
        <v>4.7949083370448715</v>
      </c>
      <c r="G720" s="42">
        <f t="shared" si="288"/>
        <v>1.8843173080768203</v>
      </c>
      <c r="H720" s="42">
        <f t="shared" si="296"/>
        <v>4.3969769167147215</v>
      </c>
      <c r="I720" s="42">
        <f t="shared" si="296"/>
        <v>3.900643823745007</v>
      </c>
      <c r="J720" s="42">
        <f t="shared" si="289"/>
        <v>2.9556306584843561</v>
      </c>
      <c r="K720" s="42">
        <f t="shared" si="290"/>
        <v>5.1432224675924445</v>
      </c>
      <c r="L720" s="42">
        <f t="shared" si="291"/>
        <v>2.8651471928388625</v>
      </c>
      <c r="M720" s="42">
        <f t="shared" si="292"/>
        <v>1.5079305771919909</v>
      </c>
      <c r="N720" s="42">
        <f t="shared" si="302"/>
        <v>5.4032272441290274</v>
      </c>
      <c r="O720" s="42">
        <f t="shared" si="302"/>
        <v>2.1573268410525719</v>
      </c>
      <c r="P720" s="42">
        <f t="shared" si="302"/>
        <v>0.82979012030965715</v>
      </c>
      <c r="Q720" s="42">
        <f t="shared" si="302"/>
        <v>0</v>
      </c>
      <c r="R720" s="42">
        <f t="shared" si="295"/>
        <v>6.2458624923753963</v>
      </c>
      <c r="S720" s="42">
        <f t="shared" si="299"/>
        <v>4.7639083282502641</v>
      </c>
      <c r="T720" s="42">
        <f t="shared" si="299"/>
        <v>7.1458624923753966</v>
      </c>
      <c r="U720" s="42">
        <f t="shared" si="299"/>
        <v>0</v>
      </c>
      <c r="V720" s="42">
        <f t="shared" si="299"/>
        <v>4.7639083282502632</v>
      </c>
      <c r="W720" s="42">
        <f t="shared" si="299"/>
        <v>5.3160594282900542</v>
      </c>
      <c r="X720" s="42">
        <f t="shared" si="299"/>
        <v>2.854407882629292</v>
      </c>
      <c r="Y720" s="42">
        <f t="shared" si="299"/>
        <v>6.1616265273857946</v>
      </c>
      <c r="Z720" s="42">
        <f t="shared" si="299"/>
        <v>5.7051364571301066</v>
      </c>
      <c r="AA720" s="42">
        <f t="shared" si="293"/>
        <v>3.3976457050486011</v>
      </c>
      <c r="AB720" s="42">
        <f t="shared" si="303"/>
        <v>2.2805944124602342</v>
      </c>
      <c r="AC720" s="42">
        <f t="shared" si="294"/>
        <v>3.0842098936094913</v>
      </c>
    </row>
    <row r="721" spans="1:29" x14ac:dyDescent="0.25">
      <c r="A721" s="34" t="s">
        <v>1165</v>
      </c>
      <c r="B721" s="34" t="s">
        <v>1166</v>
      </c>
      <c r="C721" s="42">
        <f t="shared" si="285"/>
        <v>4.8927201847975246</v>
      </c>
      <c r="D721" s="42">
        <f t="shared" si="286"/>
        <v>1.5998813503129607</v>
      </c>
      <c r="E721" s="42">
        <f t="shared" si="287"/>
        <v>4.2307683472600397</v>
      </c>
      <c r="F721" s="42">
        <f t="shared" ref="F721:F724" si="304">F151-0.9</f>
        <v>3.9443422507350117</v>
      </c>
      <c r="G721" s="42">
        <f t="shared" si="288"/>
        <v>1.5398606282444871</v>
      </c>
      <c r="H721" s="42">
        <f t="shared" ref="H721:I736" si="305">H151</f>
        <v>3.5286517091280567</v>
      </c>
      <c r="I721" s="42">
        <f t="shared" si="305"/>
        <v>4.7320294236921612</v>
      </c>
      <c r="J721" s="42">
        <f t="shared" si="289"/>
        <v>3.6892464152267301</v>
      </c>
      <c r="K721" s="42">
        <f t="shared" si="290"/>
        <v>4.7225856145749754</v>
      </c>
      <c r="L721" s="42">
        <f t="shared" si="291"/>
        <v>3.2149513781501602</v>
      </c>
      <c r="M721" s="42">
        <f t="shared" si="292"/>
        <v>2.7718098295365254</v>
      </c>
      <c r="N721" s="42">
        <f t="shared" si="302"/>
        <v>4.7030439051272825</v>
      </c>
      <c r="O721" s="42">
        <f t="shared" si="302"/>
        <v>2.7391073928801055</v>
      </c>
      <c r="P721" s="42">
        <f t="shared" si="302"/>
        <v>2.6435895006410082</v>
      </c>
      <c r="Q721" s="42">
        <f t="shared" si="302"/>
        <v>0</v>
      </c>
      <c r="R721" s="42">
        <f>R151</f>
        <v>0</v>
      </c>
      <c r="S721" s="42">
        <f t="shared" si="299"/>
        <v>6.1869759553260435</v>
      </c>
      <c r="T721" s="42">
        <f t="shared" si="299"/>
        <v>6.1869759553260435</v>
      </c>
      <c r="U721" s="42">
        <f t="shared" si="299"/>
        <v>6.1869759553260435</v>
      </c>
      <c r="V721" s="42">
        <f t="shared" si="299"/>
        <v>2.8356973128577692</v>
      </c>
      <c r="W721" s="42">
        <f t="shared" si="299"/>
        <v>6.0841376308215249</v>
      </c>
      <c r="X721" s="42">
        <f t="shared" si="299"/>
        <v>1.7171840977936594</v>
      </c>
      <c r="Y721" s="42">
        <f t="shared" si="299"/>
        <v>6.1610259817615587</v>
      </c>
      <c r="Z721" s="42">
        <f t="shared" si="299"/>
        <v>5.3997245281891653</v>
      </c>
      <c r="AA721" s="42">
        <f t="shared" si="293"/>
        <v>3.573440764481099</v>
      </c>
      <c r="AB721" s="42">
        <f t="shared" si="303"/>
        <v>2.1062045805365259</v>
      </c>
      <c r="AC721" s="42">
        <f t="shared" si="294"/>
        <v>4.6090693072735256</v>
      </c>
    </row>
    <row r="722" spans="1:29" x14ac:dyDescent="0.25">
      <c r="A722" s="34" t="s">
        <v>1167</v>
      </c>
      <c r="B722" s="34" t="s">
        <v>1168</v>
      </c>
      <c r="C722" s="42">
        <f t="shared" si="285"/>
        <v>2.1178781163346221</v>
      </c>
      <c r="D722" s="42">
        <f t="shared" si="286"/>
        <v>5.212898480317536</v>
      </c>
      <c r="E722" s="42">
        <f t="shared" si="287"/>
        <v>3.0290483526435161</v>
      </c>
      <c r="F722" s="42">
        <f t="shared" si="304"/>
        <v>2.3573608222052607</v>
      </c>
      <c r="G722" s="42">
        <f t="shared" si="288"/>
        <v>1.8118504014249479</v>
      </c>
      <c r="H722" s="42">
        <f t="shared" si="305"/>
        <v>3.5967909120445967</v>
      </c>
      <c r="I722" s="42">
        <f t="shared" si="305"/>
        <v>5.5163147965283388</v>
      </c>
      <c r="J722" s="42">
        <f t="shared" si="289"/>
        <v>4.0409377268516389</v>
      </c>
      <c r="K722" s="42">
        <f t="shared" si="290"/>
        <v>2.8826520894570837</v>
      </c>
      <c r="L722" s="42">
        <f t="shared" si="291"/>
        <v>4.3866045194412475</v>
      </c>
      <c r="M722" s="42">
        <f t="shared" si="292"/>
        <v>4.6355114423951758</v>
      </c>
      <c r="N722" s="42">
        <f t="shared" si="302"/>
        <v>5.5143233035705528</v>
      </c>
      <c r="O722" s="42">
        <f t="shared" si="302"/>
        <v>5.2768575292973789</v>
      </c>
      <c r="P722" s="42">
        <f t="shared" si="302"/>
        <v>0.43225214834010461</v>
      </c>
      <c r="Q722" s="42">
        <f t="shared" si="302"/>
        <v>6.7264500978538617</v>
      </c>
      <c r="R722" s="42">
        <f>R152</f>
        <v>0</v>
      </c>
      <c r="S722" s="42">
        <f t="shared" si="299"/>
        <v>4.4843000652359084</v>
      </c>
      <c r="T722" s="42">
        <f t="shared" si="299"/>
        <v>6.7264500978538617</v>
      </c>
      <c r="U722" s="42">
        <f t="shared" si="299"/>
        <v>6.7264500978538617</v>
      </c>
      <c r="V722" s="42">
        <f t="shared" si="299"/>
        <v>3.643493803004175</v>
      </c>
      <c r="W722" s="42">
        <f t="shared" si="299"/>
        <v>2.8918296242794881</v>
      </c>
      <c r="X722" s="42">
        <f t="shared" si="299"/>
        <v>2.9138685341253932</v>
      </c>
      <c r="Y722" s="42">
        <f t="shared" si="299"/>
        <v>2.9914546707679133</v>
      </c>
      <c r="Z722" s="42">
        <f t="shared" si="299"/>
        <v>2.7949841150338597</v>
      </c>
      <c r="AA722" s="42">
        <f t="shared" si="293"/>
        <v>2.2010468081850694</v>
      </c>
      <c r="AB722" s="42">
        <f t="shared" si="303"/>
        <v>3.0054351501049172</v>
      </c>
      <c r="AC722" s="42">
        <f t="shared" si="294"/>
        <v>4.0829562948496871</v>
      </c>
    </row>
    <row r="723" spans="1:29" x14ac:dyDescent="0.25">
      <c r="A723" s="34" t="s">
        <v>1169</v>
      </c>
      <c r="B723" s="34" t="s">
        <v>1170</v>
      </c>
      <c r="C723" s="42">
        <f t="shared" si="285"/>
        <v>4.978186877885669</v>
      </c>
      <c r="D723" s="42">
        <f t="shared" si="286"/>
        <v>1.7019930206962224</v>
      </c>
      <c r="E723" s="42">
        <f t="shared" si="287"/>
        <v>4.643490798049358</v>
      </c>
      <c r="F723" s="42">
        <f t="shared" si="304"/>
        <v>4.690376542528659</v>
      </c>
      <c r="G723" s="42">
        <f t="shared" si="288"/>
        <v>1.6661347690090447</v>
      </c>
      <c r="H723" s="42">
        <f t="shared" si="305"/>
        <v>5.3272893799273309</v>
      </c>
      <c r="I723" s="42">
        <f t="shared" si="305"/>
        <v>3.7470061448606002</v>
      </c>
      <c r="J723" s="42">
        <f t="shared" si="289"/>
        <v>0.88914385367364646</v>
      </c>
      <c r="K723" s="42">
        <f t="shared" si="290"/>
        <v>3.6320813439110404</v>
      </c>
      <c r="L723" s="42">
        <f t="shared" si="291"/>
        <v>4.7680297855954148</v>
      </c>
      <c r="M723" s="42">
        <f t="shared" si="292"/>
        <v>4.4247335224154449</v>
      </c>
      <c r="N723" s="42">
        <f t="shared" si="302"/>
        <v>5.8035164501780887</v>
      </c>
      <c r="O723" s="42">
        <f t="shared" si="302"/>
        <v>4.79532248511729</v>
      </c>
      <c r="P723" s="42">
        <f t="shared" si="302"/>
        <v>0.18892451547967953</v>
      </c>
      <c r="Q723" s="42">
        <f t="shared" si="302"/>
        <v>0</v>
      </c>
      <c r="R723" s="42">
        <f>R153</f>
        <v>0</v>
      </c>
      <c r="S723" s="42">
        <f t="shared" si="299"/>
        <v>6.2065201937213326</v>
      </c>
      <c r="T723" s="42">
        <f t="shared" si="299"/>
        <v>6.2065201937213326</v>
      </c>
      <c r="U723" s="42">
        <f t="shared" si="299"/>
        <v>6.2065201937213326</v>
      </c>
      <c r="V723" s="42">
        <f t="shared" si="299"/>
        <v>3.8790751210758332</v>
      </c>
      <c r="W723" s="42">
        <f t="shared" si="299"/>
        <v>5.7269507986988417</v>
      </c>
      <c r="X723" s="42">
        <f t="shared" si="299"/>
        <v>0.66681621916014377</v>
      </c>
      <c r="Y723" s="42">
        <f t="shared" si="299"/>
        <v>5.8471113663755441</v>
      </c>
      <c r="Z723" s="42">
        <f t="shared" si="299"/>
        <v>5.1618981206956409</v>
      </c>
      <c r="AA723" s="42">
        <f t="shared" si="293"/>
        <v>3.0086455462470303</v>
      </c>
      <c r="AB723" s="42">
        <f t="shared" si="303"/>
        <v>2.3769651805741292</v>
      </c>
      <c r="AC723" s="42">
        <f t="shared" si="294"/>
        <v>3.4567475766813605</v>
      </c>
    </row>
    <row r="724" spans="1:29" x14ac:dyDescent="0.25">
      <c r="A724" s="34" t="s">
        <v>1171</v>
      </c>
      <c r="B724" s="34" t="s">
        <v>1172</v>
      </c>
      <c r="C724" s="42">
        <f t="shared" si="285"/>
        <v>3.3690891357306985</v>
      </c>
      <c r="D724" s="42">
        <f t="shared" si="286"/>
        <v>4.227539409428986</v>
      </c>
      <c r="E724" s="42">
        <f t="shared" si="287"/>
        <v>3.644902249262322</v>
      </c>
      <c r="F724" s="42">
        <f t="shared" si="304"/>
        <v>2.6074962256527039</v>
      </c>
      <c r="G724" s="42">
        <f t="shared" si="288"/>
        <v>1.4987479798760506</v>
      </c>
      <c r="H724" s="42">
        <f t="shared" si="305"/>
        <v>4.831574171239204</v>
      </c>
      <c r="I724" s="42">
        <f t="shared" si="305"/>
        <v>4.0760083482651615</v>
      </c>
      <c r="J724" s="42">
        <f t="shared" si="289"/>
        <v>4.7553460587742258</v>
      </c>
      <c r="K724" s="42">
        <f t="shared" si="290"/>
        <v>3.2317539324845064</v>
      </c>
      <c r="L724" s="42">
        <f t="shared" si="291"/>
        <v>4.9004375579364696</v>
      </c>
      <c r="M724" s="42">
        <f t="shared" si="292"/>
        <v>4.4076856628680714</v>
      </c>
      <c r="N724" s="42">
        <f t="shared" si="302"/>
        <v>5.3012340853232187</v>
      </c>
      <c r="O724" s="42">
        <f t="shared" si="302"/>
        <v>4.9931801953844115</v>
      </c>
      <c r="P724" s="42">
        <f t="shared" si="302"/>
        <v>0.67369425898914115</v>
      </c>
      <c r="Q724" s="42">
        <f t="shared" si="302"/>
        <v>0</v>
      </c>
      <c r="R724" s="42">
        <f>R154</f>
        <v>0</v>
      </c>
      <c r="S724" s="42">
        <f t="shared" si="299"/>
        <v>6.7142337946445725</v>
      </c>
      <c r="T724" s="42">
        <f t="shared" si="299"/>
        <v>6.7142337946445725</v>
      </c>
      <c r="U724" s="42">
        <f t="shared" si="299"/>
        <v>6.7142337946445725</v>
      </c>
      <c r="V724" s="42">
        <f t="shared" si="299"/>
        <v>2.7975974144352374</v>
      </c>
      <c r="W724" s="42">
        <f t="shared" si="299"/>
        <v>4.6933278456724858</v>
      </c>
      <c r="X724" s="42">
        <f t="shared" si="299"/>
        <v>2.0161197895764653</v>
      </c>
      <c r="Y724" s="42">
        <f t="shared" si="299"/>
        <v>4.2614626884965086</v>
      </c>
      <c r="Z724" s="42">
        <f t="shared" si="299"/>
        <v>3.7517206134667171</v>
      </c>
      <c r="AA724" s="42">
        <f t="shared" si="293"/>
        <v>2.4731919638675945</v>
      </c>
      <c r="AB724" s="42">
        <f t="shared" si="303"/>
        <v>2.4285526491267611</v>
      </c>
      <c r="AC724" s="42">
        <f t="shared" si="294"/>
        <v>4.9166363802093329</v>
      </c>
    </row>
    <row r="725" spans="1:29" x14ac:dyDescent="0.25">
      <c r="A725" s="34" t="s">
        <v>1173</v>
      </c>
      <c r="B725" s="34" t="s">
        <v>1174</v>
      </c>
      <c r="C725" s="42">
        <f t="shared" si="285"/>
        <v>2.6260715304005844</v>
      </c>
      <c r="D725" s="42">
        <f t="shared" si="286"/>
        <v>4.1142031649153523</v>
      </c>
      <c r="E725" s="42">
        <f t="shared" si="287"/>
        <v>3.7340240888929133</v>
      </c>
      <c r="F725" s="42">
        <f t="shared" ref="F725:F726" si="306">F155</f>
        <v>3.6370448406758809</v>
      </c>
      <c r="G725" s="42">
        <f t="shared" si="288"/>
        <v>1.8816665232411622</v>
      </c>
      <c r="H725" s="42">
        <f t="shared" si="305"/>
        <v>5.5967477372932191</v>
      </c>
      <c r="I725" s="42">
        <f t="shared" si="305"/>
        <v>4.6587464615827976</v>
      </c>
      <c r="J725" s="42">
        <f t="shared" si="289"/>
        <v>3.7285115380820057</v>
      </c>
      <c r="K725" s="42">
        <f t="shared" si="290"/>
        <v>2.636711494741625</v>
      </c>
      <c r="L725" s="42">
        <f t="shared" si="291"/>
        <v>5.3052538112786545</v>
      </c>
      <c r="M725" s="42">
        <f t="shared" si="292"/>
        <v>4.8269652245333212</v>
      </c>
      <c r="N725" s="42">
        <f t="shared" si="302"/>
        <v>5.8567847066544791</v>
      </c>
      <c r="O725" s="42">
        <f t="shared" si="302"/>
        <v>5.6643348069341783</v>
      </c>
      <c r="P725" s="42">
        <f t="shared" si="302"/>
        <v>0.43290139059400373</v>
      </c>
      <c r="Q725" s="42">
        <f t="shared" si="302"/>
        <v>0</v>
      </c>
      <c r="R725" s="42">
        <f t="shared" si="295"/>
        <v>5.394812023883242</v>
      </c>
      <c r="S725" s="42">
        <f t="shared" si="299"/>
        <v>6.2948120238832423</v>
      </c>
      <c r="T725" s="42">
        <f t="shared" si="299"/>
        <v>6.2948120238832423</v>
      </c>
      <c r="U725" s="42">
        <f t="shared" si="299"/>
        <v>0</v>
      </c>
      <c r="V725" s="42">
        <f t="shared" si="299"/>
        <v>5.7702443552263052</v>
      </c>
      <c r="W725" s="42">
        <f t="shared" si="299"/>
        <v>4.6292036312205154</v>
      </c>
      <c r="X725" s="42">
        <f t="shared" si="299"/>
        <v>4.4089695787116119</v>
      </c>
      <c r="Y725" s="42">
        <f t="shared" si="299"/>
        <v>3.8138503914151207</v>
      </c>
      <c r="Z725" s="42">
        <f t="shared" si="299"/>
        <v>4.3315634557230531</v>
      </c>
      <c r="AA725" s="42">
        <f t="shared" si="293"/>
        <v>1.7657401618092035</v>
      </c>
      <c r="AB725" s="42">
        <f t="shared" si="303"/>
        <v>1.0714573657673609</v>
      </c>
      <c r="AC725" s="42">
        <f t="shared" si="294"/>
        <v>1.5245676686569367</v>
      </c>
    </row>
    <row r="726" spans="1:29" x14ac:dyDescent="0.25">
      <c r="A726" s="34" t="s">
        <v>1175</v>
      </c>
      <c r="B726" s="34" t="s">
        <v>1176</v>
      </c>
      <c r="C726" s="42">
        <f t="shared" si="285"/>
        <v>3.3134418271352875</v>
      </c>
      <c r="D726" s="42">
        <f t="shared" si="286"/>
        <v>3.8604470019354893</v>
      </c>
      <c r="E726" s="42">
        <f t="shared" si="287"/>
        <v>2.7745733965738903</v>
      </c>
      <c r="F726" s="42">
        <f t="shared" si="306"/>
        <v>3.4262447231618394</v>
      </c>
      <c r="G726" s="42">
        <f t="shared" si="288"/>
        <v>1.6984420856746747</v>
      </c>
      <c r="H726" s="42">
        <f t="shared" si="305"/>
        <v>6.2401152257026018</v>
      </c>
      <c r="I726" s="42">
        <f t="shared" si="305"/>
        <v>3.996509309331497</v>
      </c>
      <c r="J726" s="42">
        <f t="shared" si="289"/>
        <v>2.4933389623373285</v>
      </c>
      <c r="K726" s="42">
        <f t="shared" si="290"/>
        <v>5.0548634476749328</v>
      </c>
      <c r="L726" s="42">
        <f t="shared" si="291"/>
        <v>4.2973825703064659</v>
      </c>
      <c r="M726" s="42">
        <f t="shared" si="292"/>
        <v>3.1267839373418425</v>
      </c>
      <c r="N726" s="42">
        <f t="shared" si="302"/>
        <v>4.6894372594542606</v>
      </c>
      <c r="O726" s="42">
        <f t="shared" si="302"/>
        <v>5.9311225267526382</v>
      </c>
      <c r="P726" s="42">
        <f t="shared" si="302"/>
        <v>3.6715972062013033E-2</v>
      </c>
      <c r="Q726" s="42">
        <f t="shared" si="302"/>
        <v>0</v>
      </c>
      <c r="R726" s="42">
        <f t="shared" si="295"/>
        <v>5.613413443801333</v>
      </c>
      <c r="S726" s="42">
        <f t="shared" si="299"/>
        <v>6.5134134438013334</v>
      </c>
      <c r="T726" s="42">
        <f t="shared" si="299"/>
        <v>6.5134134438013334</v>
      </c>
      <c r="U726" s="42">
        <f t="shared" si="299"/>
        <v>6.5134134438013334</v>
      </c>
      <c r="V726" s="42">
        <f t="shared" si="299"/>
        <v>4.3422756292008886</v>
      </c>
      <c r="W726" s="42">
        <f t="shared" si="299"/>
        <v>4.2486416533690665</v>
      </c>
      <c r="X726" s="42">
        <f t="shared" si="299"/>
        <v>1.2650017845399277</v>
      </c>
      <c r="Y726" s="42">
        <f t="shared" si="299"/>
        <v>3.8722687961119009</v>
      </c>
      <c r="Z726" s="42">
        <f t="shared" si="299"/>
        <v>3.5299857499793168</v>
      </c>
      <c r="AA726" s="42">
        <f t="shared" si="293"/>
        <v>2.3660632821053236</v>
      </c>
      <c r="AB726" s="42">
        <f t="shared" si="303"/>
        <v>1.2472493828555755</v>
      </c>
      <c r="AC726" s="42">
        <f t="shared" si="294"/>
        <v>3.0354417011879162</v>
      </c>
    </row>
    <row r="727" spans="1:29" x14ac:dyDescent="0.25">
      <c r="A727" s="34" t="s">
        <v>1177</v>
      </c>
      <c r="B727" s="34" t="s">
        <v>1178</v>
      </c>
      <c r="C727" s="42">
        <f t="shared" si="285"/>
        <v>3.6545758919652158</v>
      </c>
      <c r="D727" s="42">
        <f t="shared" si="286"/>
        <v>3.5637164848159326</v>
      </c>
      <c r="E727" s="42">
        <f t="shared" si="287"/>
        <v>4.1324223515255341</v>
      </c>
      <c r="F727" s="42">
        <f>F157-0.9</f>
        <v>3.4170557099661587</v>
      </c>
      <c r="G727" s="42">
        <f t="shared" si="288"/>
        <v>1.2297537954780946</v>
      </c>
      <c r="H727" s="42">
        <f t="shared" si="305"/>
        <v>2.6200476203649847</v>
      </c>
      <c r="I727" s="42">
        <f t="shared" si="305"/>
        <v>4.6888492796514667</v>
      </c>
      <c r="J727" s="42">
        <f t="shared" si="289"/>
        <v>3.0539188772768062</v>
      </c>
      <c r="K727" s="42">
        <f t="shared" si="290"/>
        <v>4.0949780725811653</v>
      </c>
      <c r="L727" s="42">
        <f t="shared" si="291"/>
        <v>4.5805099134458054</v>
      </c>
      <c r="M727" s="42">
        <f t="shared" si="292"/>
        <v>4.1393976700792035</v>
      </c>
      <c r="N727" s="42">
        <f t="shared" si="302"/>
        <v>4.3582381611519603</v>
      </c>
      <c r="O727" s="42">
        <f t="shared" si="302"/>
        <v>3.9786431607065125</v>
      </c>
      <c r="P727" s="42">
        <f t="shared" si="302"/>
        <v>0.41805410782483171</v>
      </c>
      <c r="Q727" s="42">
        <f t="shared" si="302"/>
        <v>6.3933447179418152</v>
      </c>
      <c r="R727" s="42">
        <f>R157</f>
        <v>0</v>
      </c>
      <c r="S727" s="42">
        <f t="shared" si="299"/>
        <v>4.2622298119612108</v>
      </c>
      <c r="T727" s="42">
        <f t="shared" si="299"/>
        <v>6.3933447179418152</v>
      </c>
      <c r="U727" s="42">
        <f t="shared" si="299"/>
        <v>6.3933447179418152</v>
      </c>
      <c r="V727" s="42">
        <f t="shared" si="299"/>
        <v>1.5983361794854549</v>
      </c>
      <c r="W727" s="42">
        <f t="shared" si="299"/>
        <v>4.5494420634410755</v>
      </c>
      <c r="X727" s="42">
        <f t="shared" si="299"/>
        <v>1.5719173996592422</v>
      </c>
      <c r="Y727" s="42">
        <f t="shared" si="299"/>
        <v>4.5050114045516141</v>
      </c>
      <c r="Z727" s="42">
        <f t="shared" si="299"/>
        <v>4.1543819598073011</v>
      </c>
      <c r="AA727" s="42">
        <f t="shared" si="293"/>
        <v>3.7385730303703508</v>
      </c>
      <c r="AB727" s="42">
        <f t="shared" si="303"/>
        <v>2.4485149983606966</v>
      </c>
      <c r="AC727" s="42">
        <f t="shared" si="294"/>
        <v>6.0613979017039368</v>
      </c>
    </row>
    <row r="728" spans="1:29" x14ac:dyDescent="0.25">
      <c r="A728" s="34" t="s">
        <v>1179</v>
      </c>
      <c r="B728" s="34" t="s">
        <v>1180</v>
      </c>
      <c r="C728" s="42">
        <f t="shared" si="285"/>
        <v>2.7721332882037215</v>
      </c>
      <c r="D728" s="42">
        <f t="shared" si="286"/>
        <v>4.8068755951536017</v>
      </c>
      <c r="E728" s="42">
        <f t="shared" si="287"/>
        <v>2.3391162384042259</v>
      </c>
      <c r="F728" s="42">
        <f t="shared" ref="F728" si="307">F158</f>
        <v>2.7314592191843792</v>
      </c>
      <c r="G728" s="42">
        <f t="shared" si="288"/>
        <v>1.8373150611872189</v>
      </c>
      <c r="H728" s="42">
        <f t="shared" si="305"/>
        <v>5.7419432379971536</v>
      </c>
      <c r="I728" s="42">
        <f t="shared" si="305"/>
        <v>6.3975369609842971</v>
      </c>
      <c r="J728" s="42">
        <f t="shared" si="289"/>
        <v>5.1323004723285894</v>
      </c>
      <c r="K728" s="42">
        <f t="shared" si="290"/>
        <v>2.8421440850734689</v>
      </c>
      <c r="L728" s="42">
        <f t="shared" si="291"/>
        <v>6.0003175814153904</v>
      </c>
      <c r="M728" s="42">
        <f t="shared" si="292"/>
        <v>5.6045705383507514</v>
      </c>
      <c r="N728" s="42">
        <f t="shared" si="302"/>
        <v>6.515524829203474</v>
      </c>
      <c r="O728" s="42">
        <f t="shared" si="302"/>
        <v>6.737964749843071</v>
      </c>
      <c r="P728" s="42">
        <f t="shared" si="302"/>
        <v>0.18499008425100158</v>
      </c>
      <c r="Q728" s="42">
        <f t="shared" si="302"/>
        <v>0</v>
      </c>
      <c r="R728" s="42">
        <f t="shared" si="295"/>
        <v>6.234182814375643</v>
      </c>
      <c r="S728" s="42">
        <f t="shared" si="299"/>
        <v>7.1341828143756434</v>
      </c>
      <c r="T728" s="42">
        <f t="shared" si="299"/>
        <v>7.1341828143756434</v>
      </c>
      <c r="U728" s="42">
        <f t="shared" si="299"/>
        <v>0</v>
      </c>
      <c r="V728" s="42">
        <f t="shared" si="299"/>
        <v>5.9451523453130353</v>
      </c>
      <c r="W728" s="42">
        <f t="shared" si="299"/>
        <v>3.0510970526889554</v>
      </c>
      <c r="X728" s="42">
        <f t="shared" si="299"/>
        <v>2.1569602310681164</v>
      </c>
      <c r="Y728" s="42">
        <f t="shared" si="299"/>
        <v>2.4054097650418216</v>
      </c>
      <c r="Z728" s="42">
        <f t="shared" si="299"/>
        <v>2.5803018521840442</v>
      </c>
      <c r="AA728" s="42">
        <f t="shared" si="293"/>
        <v>0.45960771888599228</v>
      </c>
      <c r="AB728" s="42">
        <f t="shared" si="303"/>
        <v>1.214328989680961</v>
      </c>
      <c r="AC728" s="42">
        <f t="shared" si="294"/>
        <v>2.0404016604297817</v>
      </c>
    </row>
    <row r="729" spans="1:29" x14ac:dyDescent="0.25">
      <c r="A729" s="34" t="s">
        <v>1181</v>
      </c>
      <c r="B729" s="34" t="s">
        <v>1182</v>
      </c>
      <c r="C729" s="42">
        <f t="shared" si="285"/>
        <v>3.5317123934091725</v>
      </c>
      <c r="D729" s="42">
        <f t="shared" si="286"/>
        <v>3.5288579153210211</v>
      </c>
      <c r="E729" s="42">
        <f t="shared" si="287"/>
        <v>5.4649100352819717</v>
      </c>
      <c r="F729" s="42">
        <f>F159-0.9</f>
        <v>4.3006816115147188</v>
      </c>
      <c r="G729" s="42">
        <f t="shared" si="288"/>
        <v>1.2462438599657744</v>
      </c>
      <c r="H729" s="42">
        <f t="shared" si="305"/>
        <v>6.1391799209047786</v>
      </c>
      <c r="I729" s="42">
        <f t="shared" si="305"/>
        <v>0.78115724130320685</v>
      </c>
      <c r="J729" s="42">
        <f t="shared" si="289"/>
        <v>0.24</v>
      </c>
      <c r="K729" s="42">
        <f t="shared" si="290"/>
        <v>3.7829614949678319</v>
      </c>
      <c r="L729" s="42">
        <f t="shared" si="291"/>
        <v>3.4941683748132295</v>
      </c>
      <c r="M729" s="42">
        <f t="shared" si="292"/>
        <v>1.4555511345319756</v>
      </c>
      <c r="N729" s="42">
        <f t="shared" si="302"/>
        <v>6.1014385162938067</v>
      </c>
      <c r="O729" s="42">
        <f t="shared" si="302"/>
        <v>2.2080316872633174</v>
      </c>
      <c r="P729" s="42">
        <f t="shared" si="302"/>
        <v>6.4695226070951168</v>
      </c>
      <c r="Q729" s="42">
        <f t="shared" si="302"/>
        <v>0</v>
      </c>
      <c r="R729" s="42">
        <f>R159</f>
        <v>0</v>
      </c>
      <c r="S729" s="42">
        <f t="shared" ref="S729:Z744" si="308">S159</f>
        <v>4.3130150713967446</v>
      </c>
      <c r="T729" s="42">
        <f t="shared" si="308"/>
        <v>6.4695226070951168</v>
      </c>
      <c r="U729" s="42">
        <f t="shared" si="308"/>
        <v>6.4695226070951168</v>
      </c>
      <c r="V729" s="42">
        <f t="shared" si="308"/>
        <v>3.2347613035475571</v>
      </c>
      <c r="W729" s="42">
        <f t="shared" si="308"/>
        <v>5.9260362065889263</v>
      </c>
      <c r="X729" s="42">
        <f t="shared" si="308"/>
        <v>1.7243149097422958</v>
      </c>
      <c r="Y729" s="42">
        <f t="shared" si="308"/>
        <v>5.5565592625950222</v>
      </c>
      <c r="Z729" s="42">
        <f t="shared" si="308"/>
        <v>5.0396378206926871</v>
      </c>
      <c r="AA729" s="42">
        <f t="shared" si="293"/>
        <v>3.8855384617125721</v>
      </c>
      <c r="AB729" s="42">
        <f t="shared" si="303"/>
        <v>4.2671319323393329</v>
      </c>
      <c r="AC729" s="42">
        <f t="shared" si="294"/>
        <v>4.3695430245287064</v>
      </c>
    </row>
    <row r="730" spans="1:29" x14ac:dyDescent="0.25">
      <c r="A730" s="34" t="s">
        <v>1183</v>
      </c>
      <c r="B730" s="34" t="s">
        <v>1184</v>
      </c>
      <c r="C730" s="42">
        <f t="shared" si="285"/>
        <v>4.4393252491257673</v>
      </c>
      <c r="D730" s="42">
        <f t="shared" si="286"/>
        <v>2.3053207980377382</v>
      </c>
      <c r="E730" s="42">
        <f t="shared" si="287"/>
        <v>5.6885279282174057</v>
      </c>
      <c r="F730" s="42">
        <f>F160-0.24</f>
        <v>5.8185279282174056</v>
      </c>
      <c r="G730" s="42">
        <f t="shared" si="288"/>
        <v>4.2245500260402871</v>
      </c>
      <c r="H730" s="42">
        <f t="shared" si="305"/>
        <v>3.1180321570051928</v>
      </c>
      <c r="I730" s="42">
        <f t="shared" si="305"/>
        <v>1.9263300891764736</v>
      </c>
      <c r="J730" s="42">
        <f t="shared" si="289"/>
        <v>1.300887521741809</v>
      </c>
      <c r="K730" s="42">
        <f t="shared" si="290"/>
        <v>6.3128619551197538</v>
      </c>
      <c r="L730" s="42">
        <f>L160</f>
        <v>0</v>
      </c>
      <c r="M730" s="42">
        <f t="shared" si="292"/>
        <v>0.36982684007875405</v>
      </c>
      <c r="N730" s="42">
        <f t="shared" si="302"/>
        <v>3.4136883250362033</v>
      </c>
      <c r="O730" s="42">
        <f t="shared" si="302"/>
        <v>0</v>
      </c>
      <c r="P730" s="42">
        <f t="shared" si="302"/>
        <v>3.4220095738860445</v>
      </c>
      <c r="Q730" s="42">
        <f t="shared" si="302"/>
        <v>6.0585279282174058</v>
      </c>
      <c r="R730" s="42">
        <f t="shared" si="295"/>
        <v>5.1585279282174055</v>
      </c>
      <c r="S730" s="42">
        <f t="shared" si="308"/>
        <v>6.0585279282174058</v>
      </c>
      <c r="T730" s="42">
        <f t="shared" si="308"/>
        <v>6.0585279282174058</v>
      </c>
      <c r="U730" s="42">
        <f t="shared" si="308"/>
        <v>6.0585279282174058</v>
      </c>
      <c r="V730" s="42">
        <f t="shared" si="308"/>
        <v>4.2914572824873298</v>
      </c>
      <c r="W730" s="42">
        <f t="shared" si="308"/>
        <v>5.5332377709191327</v>
      </c>
      <c r="X730" s="42">
        <f t="shared" si="308"/>
        <v>0</v>
      </c>
      <c r="Y730" s="42">
        <f t="shared" si="308"/>
        <v>5.0543746726273202</v>
      </c>
      <c r="Z730" s="42">
        <f t="shared" si="308"/>
        <v>5.8214763908481872</v>
      </c>
      <c r="AA730" s="42">
        <f t="shared" si="293"/>
        <v>3.8948357401636318</v>
      </c>
      <c r="AB730" s="42">
        <f t="shared" si="303"/>
        <v>1.0312387962923248</v>
      </c>
      <c r="AC730" s="42">
        <f t="shared" si="294"/>
        <v>2.6408513138922141</v>
      </c>
    </row>
    <row r="731" spans="1:29" x14ac:dyDescent="0.25">
      <c r="A731" s="34" t="s">
        <v>1185</v>
      </c>
      <c r="B731" s="34" t="s">
        <v>1186</v>
      </c>
      <c r="C731" s="42">
        <f t="shared" si="285"/>
        <v>3.5374978749572561</v>
      </c>
      <c r="D731" s="42">
        <f t="shared" si="286"/>
        <v>3.306598921271394</v>
      </c>
      <c r="E731" s="42">
        <f t="shared" si="287"/>
        <v>4.0167208621624511</v>
      </c>
      <c r="F731" s="42">
        <f t="shared" ref="F731:F732" si="309">F161</f>
        <v>4.3912170574452887</v>
      </c>
      <c r="G731" s="42">
        <f t="shared" si="288"/>
        <v>1.455748630980642</v>
      </c>
      <c r="H731" s="42">
        <f t="shared" si="305"/>
        <v>3.9141965466823225</v>
      </c>
      <c r="I731" s="42">
        <f t="shared" si="305"/>
        <v>3.2613206920622058</v>
      </c>
      <c r="J731" s="42">
        <f t="shared" si="289"/>
        <v>2.7321604689912053</v>
      </c>
      <c r="K731" s="42">
        <f t="shared" si="290"/>
        <v>3.6703404041772121</v>
      </c>
      <c r="L731" s="42">
        <f t="shared" si="291"/>
        <v>3.410982018298875</v>
      </c>
      <c r="M731" s="42">
        <f t="shared" si="292"/>
        <v>4.3641857597376239</v>
      </c>
      <c r="N731" s="42">
        <f t="shared" si="302"/>
        <v>3.5475340137096429</v>
      </c>
      <c r="O731" s="42">
        <f t="shared" si="302"/>
        <v>2.7777302088507216</v>
      </c>
      <c r="P731" s="42">
        <f t="shared" si="302"/>
        <v>0.9255900826050566</v>
      </c>
      <c r="Q731" s="42">
        <f t="shared" si="302"/>
        <v>0</v>
      </c>
      <c r="R731" s="42">
        <f t="shared" si="295"/>
        <v>5.5140500255522706</v>
      </c>
      <c r="S731" s="42">
        <f t="shared" si="308"/>
        <v>2.1380166751840908</v>
      </c>
      <c r="T731" s="42">
        <f t="shared" si="308"/>
        <v>6.414050025552271</v>
      </c>
      <c r="U731" s="42">
        <f t="shared" si="308"/>
        <v>6.414050025552271</v>
      </c>
      <c r="V731" s="42">
        <f t="shared" si="308"/>
        <v>0</v>
      </c>
      <c r="W731" s="42">
        <f t="shared" si="308"/>
        <v>3.8409383126959491</v>
      </c>
      <c r="X731" s="42">
        <f t="shared" si="308"/>
        <v>3.0877554875075983</v>
      </c>
      <c r="Y731" s="42">
        <f t="shared" si="308"/>
        <v>4.1429677745888975</v>
      </c>
      <c r="Z731" s="42">
        <f t="shared" si="308"/>
        <v>4.6666491697631729</v>
      </c>
      <c r="AA731" s="42">
        <f t="shared" si="293"/>
        <v>4.9145372095266993</v>
      </c>
      <c r="AB731" s="42">
        <f t="shared" si="303"/>
        <v>6.1411117265926016</v>
      </c>
      <c r="AC731" s="42">
        <f t="shared" si="294"/>
        <v>7.414050025552271</v>
      </c>
    </row>
    <row r="732" spans="1:29" x14ac:dyDescent="0.25">
      <c r="A732" s="34" t="s">
        <v>1187</v>
      </c>
      <c r="B732" s="34" t="s">
        <v>1188</v>
      </c>
      <c r="C732" s="42">
        <f t="shared" si="285"/>
        <v>3.4332759152904737</v>
      </c>
      <c r="D732" s="42">
        <f t="shared" si="286"/>
        <v>3.2957258386285297</v>
      </c>
      <c r="E732" s="42">
        <f t="shared" si="287"/>
        <v>4.0687973261548969</v>
      </c>
      <c r="F732" s="42">
        <f t="shared" si="309"/>
        <v>4.4476234679455473</v>
      </c>
      <c r="G732" s="42">
        <f t="shared" si="288"/>
        <v>1.3418459857615592</v>
      </c>
      <c r="H732" s="42">
        <f t="shared" si="305"/>
        <v>2.9311481826884118</v>
      </c>
      <c r="I732" s="42">
        <f t="shared" si="305"/>
        <v>3.6195708711345644</v>
      </c>
      <c r="J732" s="42">
        <f t="shared" si="289"/>
        <v>4.0098082868278579</v>
      </c>
      <c r="K732" s="42">
        <f t="shared" si="290"/>
        <v>4.3767130114629307</v>
      </c>
      <c r="L732" s="42">
        <f t="shared" si="291"/>
        <v>3.3020962988173332</v>
      </c>
      <c r="M732" s="42">
        <f t="shared" si="292"/>
        <v>2.5675040104018971</v>
      </c>
      <c r="N732" s="42">
        <f t="shared" si="302"/>
        <v>5.3697072693245298</v>
      </c>
      <c r="O732" s="42">
        <f t="shared" si="302"/>
        <v>4.2005962095367355</v>
      </c>
      <c r="P732" s="42">
        <f t="shared" si="302"/>
        <v>1.911026747308139</v>
      </c>
      <c r="Q732" s="42">
        <f t="shared" si="302"/>
        <v>0</v>
      </c>
      <c r="R732" s="42">
        <f t="shared" si="295"/>
        <v>5.4724839280538102</v>
      </c>
      <c r="S732" s="42">
        <f t="shared" si="308"/>
        <v>2.1241613093512708</v>
      </c>
      <c r="T732" s="42">
        <f t="shared" si="308"/>
        <v>6.3724839280538106</v>
      </c>
      <c r="U732" s="42">
        <f t="shared" si="308"/>
        <v>6.3724839280538106</v>
      </c>
      <c r="V732" s="42">
        <f t="shared" si="308"/>
        <v>2.6552016366890867</v>
      </c>
      <c r="W732" s="42">
        <f t="shared" si="308"/>
        <v>4.3342051514256399</v>
      </c>
      <c r="X732" s="42">
        <f t="shared" si="308"/>
        <v>1.5887322189776028</v>
      </c>
      <c r="Y732" s="42">
        <f t="shared" si="308"/>
        <v>4.9145120267767179</v>
      </c>
      <c r="Z732" s="42">
        <f t="shared" si="308"/>
        <v>5.2618068586209876</v>
      </c>
      <c r="AA732" s="42">
        <f t="shared" si="293"/>
        <v>4.4667519309811539</v>
      </c>
      <c r="AB732" s="42">
        <f t="shared" si="303"/>
        <v>2.7116952885335359</v>
      </c>
      <c r="AC732" s="42">
        <f t="shared" si="294"/>
        <v>4.8500423731991775</v>
      </c>
    </row>
    <row r="733" spans="1:29" x14ac:dyDescent="0.25">
      <c r="A733" s="34" t="s">
        <v>1189</v>
      </c>
      <c r="B733" s="34" t="s">
        <v>1190</v>
      </c>
      <c r="C733" s="42">
        <f t="shared" si="285"/>
        <v>3.9971418431222849</v>
      </c>
      <c r="D733" s="42">
        <f t="shared" si="286"/>
        <v>3.5451347125811323</v>
      </c>
      <c r="E733" s="42">
        <f t="shared" si="287"/>
        <v>4.0708984856060235</v>
      </c>
      <c r="F733" s="42">
        <f>F163-0.9</f>
        <v>3.3745574928943589</v>
      </c>
      <c r="G733" s="42">
        <f t="shared" si="288"/>
        <v>2.5225703844271816</v>
      </c>
      <c r="H733" s="42">
        <f t="shared" si="305"/>
        <v>3.2986644451043712</v>
      </c>
      <c r="I733" s="42">
        <f t="shared" si="305"/>
        <v>4.5831632044321626</v>
      </c>
      <c r="J733" s="42">
        <f t="shared" si="289"/>
        <v>4.0957353972515174</v>
      </c>
      <c r="K733" s="42">
        <f t="shared" si="290"/>
        <v>4.449335628693734</v>
      </c>
      <c r="L733" s="42">
        <f t="shared" si="291"/>
        <v>4.3602531957342556</v>
      </c>
      <c r="M733" s="42">
        <f t="shared" si="292"/>
        <v>3.237577575373416</v>
      </c>
      <c r="N733" s="42">
        <f t="shared" si="302"/>
        <v>3.6591945176170917</v>
      </c>
      <c r="O733" s="42">
        <f t="shared" si="302"/>
        <v>2.9915617540157347</v>
      </c>
      <c r="P733" s="42">
        <f t="shared" si="302"/>
        <v>1.8416791404809578</v>
      </c>
      <c r="Q733" s="42">
        <f t="shared" si="302"/>
        <v>0</v>
      </c>
      <c r="R733" s="42">
        <f>R163</f>
        <v>0</v>
      </c>
      <c r="S733" s="42">
        <f t="shared" si="308"/>
        <v>2.2975659600655542</v>
      </c>
      <c r="T733" s="42">
        <f t="shared" si="308"/>
        <v>6.8926978801966614</v>
      </c>
      <c r="U733" s="42">
        <f t="shared" si="308"/>
        <v>6.8926978801966614</v>
      </c>
      <c r="V733" s="42">
        <f t="shared" si="308"/>
        <v>2.8719574500819411</v>
      </c>
      <c r="W733" s="42">
        <f t="shared" si="308"/>
        <v>5.8213261521876589</v>
      </c>
      <c r="X733" s="42">
        <f t="shared" si="308"/>
        <v>2.6108704091654014</v>
      </c>
      <c r="Y733" s="42">
        <f t="shared" si="308"/>
        <v>4.1770252747126033</v>
      </c>
      <c r="Z733" s="42">
        <f t="shared" si="308"/>
        <v>4.9090273504068387</v>
      </c>
      <c r="AA733" s="42">
        <f t="shared" si="293"/>
        <v>3.9384864453018129</v>
      </c>
      <c r="AB733" s="42">
        <f t="shared" si="303"/>
        <v>4.2529412452277287</v>
      </c>
      <c r="AC733" s="42">
        <f t="shared" si="294"/>
        <v>5.3079361751229133</v>
      </c>
    </row>
    <row r="734" spans="1:29" x14ac:dyDescent="0.25">
      <c r="A734" s="34" t="s">
        <v>1191</v>
      </c>
      <c r="B734" s="34" t="s">
        <v>1192</v>
      </c>
      <c r="C734" s="42">
        <f t="shared" si="285"/>
        <v>3.0740895506603758</v>
      </c>
      <c r="D734" s="42">
        <f t="shared" si="286"/>
        <v>3.6182950756838776</v>
      </c>
      <c r="E734" s="42">
        <f t="shared" si="287"/>
        <v>3.6246204232870847</v>
      </c>
      <c r="F734" s="42">
        <f t="shared" ref="F734:F737" si="310">F164</f>
        <v>3.8357585210089127</v>
      </c>
      <c r="G734" s="42">
        <f t="shared" si="288"/>
        <v>1.321788192126669</v>
      </c>
      <c r="H734" s="42">
        <f t="shared" si="305"/>
        <v>5.3722581165718157</v>
      </c>
      <c r="I734" s="42">
        <f t="shared" si="305"/>
        <v>2.0337030978944024</v>
      </c>
      <c r="J734" s="42">
        <f t="shared" si="289"/>
        <v>3.1927618545213177</v>
      </c>
      <c r="K734" s="42">
        <f t="shared" si="290"/>
        <v>3.3668264533304364</v>
      </c>
      <c r="L734" s="42">
        <f t="shared" si="291"/>
        <v>5.1640721819809947</v>
      </c>
      <c r="M734" s="42">
        <f t="shared" si="292"/>
        <v>2.7439292382966944</v>
      </c>
      <c r="N734" s="42">
        <f t="shared" ref="N734:Q749" si="311">N164</f>
        <v>4.9193269257349614</v>
      </c>
      <c r="O734" s="42">
        <f t="shared" si="311"/>
        <v>5.5630245467208876</v>
      </c>
      <c r="P734" s="42">
        <f t="shared" si="311"/>
        <v>7.0907573992200643E-2</v>
      </c>
      <c r="Q734" s="42">
        <f t="shared" si="311"/>
        <v>0</v>
      </c>
      <c r="R734" s="42">
        <f t="shared" si="295"/>
        <v>5.38950181310841</v>
      </c>
      <c r="S734" s="42">
        <f t="shared" si="308"/>
        <v>6.2895018131084104</v>
      </c>
      <c r="T734" s="42">
        <f t="shared" si="308"/>
        <v>6.2895018131084104</v>
      </c>
      <c r="U734" s="42">
        <f t="shared" si="308"/>
        <v>6.2895018131084104</v>
      </c>
      <c r="V734" s="42">
        <f t="shared" si="308"/>
        <v>3.9309386331927567</v>
      </c>
      <c r="W734" s="42">
        <f t="shared" si="308"/>
        <v>3.9161049025014645</v>
      </c>
      <c r="X734" s="42">
        <f t="shared" si="308"/>
        <v>0.68006321257439339</v>
      </c>
      <c r="Y734" s="42">
        <f t="shared" si="308"/>
        <v>3.9782737080614021</v>
      </c>
      <c r="Z734" s="42">
        <f t="shared" si="308"/>
        <v>4.7844957204001739</v>
      </c>
      <c r="AA734" s="42">
        <f t="shared" si="293"/>
        <v>2.7705826517029934</v>
      </c>
      <c r="AB734" s="42">
        <f t="shared" ref="AB734:AB749" si="312">AB164</f>
        <v>4.6836715629530721</v>
      </c>
      <c r="AC734" s="42">
        <f t="shared" si="294"/>
        <v>3.0965006043694694</v>
      </c>
    </row>
    <row r="735" spans="1:29" x14ac:dyDescent="0.25">
      <c r="A735" s="34" t="s">
        <v>1193</v>
      </c>
      <c r="B735" s="34" t="s">
        <v>1194</v>
      </c>
      <c r="C735" s="42">
        <f t="shared" si="285"/>
        <v>2.4067418827554867</v>
      </c>
      <c r="D735" s="42">
        <f t="shared" si="286"/>
        <v>4.4748707696763974</v>
      </c>
      <c r="E735" s="42">
        <f t="shared" si="287"/>
        <v>2.6189402695701611</v>
      </c>
      <c r="F735" s="42">
        <f t="shared" si="310"/>
        <v>2.556236532418863</v>
      </c>
      <c r="G735" s="42">
        <f t="shared" si="288"/>
        <v>1.9912422040837097</v>
      </c>
      <c r="H735" s="42">
        <f t="shared" si="305"/>
        <v>5.5340560068499789</v>
      </c>
      <c r="I735" s="42">
        <f t="shared" si="305"/>
        <v>2.9304146418673973</v>
      </c>
      <c r="J735" s="42">
        <f t="shared" si="289"/>
        <v>3.8155262739328677</v>
      </c>
      <c r="K735" s="42">
        <f t="shared" si="290"/>
        <v>4.4484508612314801</v>
      </c>
      <c r="L735" s="42">
        <f t="shared" si="291"/>
        <v>5.0644553332906419</v>
      </c>
      <c r="M735" s="42">
        <f t="shared" si="292"/>
        <v>3.4636472250506389</v>
      </c>
      <c r="N735" s="42">
        <f t="shared" si="311"/>
        <v>4.1039689717639432</v>
      </c>
      <c r="O735" s="42">
        <f t="shared" si="311"/>
        <v>4.9885426561282271</v>
      </c>
      <c r="P735" s="42">
        <f t="shared" si="311"/>
        <v>1.0836606534334201</v>
      </c>
      <c r="Q735" s="42">
        <f t="shared" si="311"/>
        <v>6.4080466639695919</v>
      </c>
      <c r="R735" s="42">
        <f t="shared" si="295"/>
        <v>5.5080466639695915</v>
      </c>
      <c r="S735" s="42">
        <f t="shared" si="308"/>
        <v>4.272031109313061</v>
      </c>
      <c r="T735" s="42">
        <f t="shared" si="308"/>
        <v>6.4080466639695919</v>
      </c>
      <c r="U735" s="42">
        <f t="shared" si="308"/>
        <v>6.4080466639695919</v>
      </c>
      <c r="V735" s="42">
        <f t="shared" si="308"/>
        <v>4.0050291649809946</v>
      </c>
      <c r="W735" s="42">
        <f t="shared" si="308"/>
        <v>3.6415898607014956</v>
      </c>
      <c r="X735" s="42">
        <f t="shared" si="308"/>
        <v>2.8421363991710855</v>
      </c>
      <c r="Y735" s="42">
        <f t="shared" si="308"/>
        <v>2.5481327486681957</v>
      </c>
      <c r="Z735" s="42">
        <f t="shared" si="308"/>
        <v>2.3135275991340496</v>
      </c>
      <c r="AA735" s="42">
        <f t="shared" si="293"/>
        <v>1.6651824416196987</v>
      </c>
      <c r="AB735" s="42">
        <f t="shared" si="312"/>
        <v>1.3634141838233176</v>
      </c>
      <c r="AC735" s="42">
        <f t="shared" si="294"/>
        <v>3.1360155546565296</v>
      </c>
    </row>
    <row r="736" spans="1:29" x14ac:dyDescent="0.25">
      <c r="A736" s="34" t="s">
        <v>1195</v>
      </c>
      <c r="B736" s="34" t="s">
        <v>1196</v>
      </c>
      <c r="C736" s="42">
        <f t="shared" si="285"/>
        <v>4.8158073539247104</v>
      </c>
      <c r="D736" s="42">
        <f t="shared" si="286"/>
        <v>2.3577266381759214</v>
      </c>
      <c r="E736" s="42">
        <f t="shared" si="287"/>
        <v>2.5027958164268083</v>
      </c>
      <c r="F736" s="42">
        <f t="shared" si="310"/>
        <v>3.6921970355501661</v>
      </c>
      <c r="G736" s="42">
        <f t="shared" si="288"/>
        <v>0.83929859947938534</v>
      </c>
      <c r="H736" s="42">
        <f t="shared" si="305"/>
        <v>6.4681967155131224</v>
      </c>
      <c r="I736" s="42">
        <f t="shared" si="305"/>
        <v>5.9495375928366281</v>
      </c>
      <c r="J736" s="42">
        <f t="shared" si="289"/>
        <v>4.3449937508296728</v>
      </c>
      <c r="K736" s="42">
        <f t="shared" si="290"/>
        <v>2.1620512809282468</v>
      </c>
      <c r="L736" s="42">
        <f t="shared" si="291"/>
        <v>6.0354559874816411</v>
      </c>
      <c r="M736" s="42">
        <f t="shared" si="292"/>
        <v>5.6478664196824448</v>
      </c>
      <c r="N736" s="42">
        <f t="shared" si="311"/>
        <v>6.3669601340943478</v>
      </c>
      <c r="O736" s="42">
        <f t="shared" si="311"/>
        <v>6.0107150807292031</v>
      </c>
      <c r="P736" s="42">
        <f t="shared" si="311"/>
        <v>0.17501321439945997</v>
      </c>
      <c r="Q736" s="42">
        <f t="shared" si="311"/>
        <v>0</v>
      </c>
      <c r="R736" s="42">
        <f t="shared" si="295"/>
        <v>5.568196715513122</v>
      </c>
      <c r="S736" s="42">
        <f t="shared" si="308"/>
        <v>6.4681967155131224</v>
      </c>
      <c r="T736" s="42">
        <f t="shared" si="308"/>
        <v>6.4681967155131224</v>
      </c>
      <c r="U736" s="42">
        <f t="shared" si="308"/>
        <v>0</v>
      </c>
      <c r="V736" s="42">
        <f t="shared" si="308"/>
        <v>4.3121311436754146</v>
      </c>
      <c r="W736" s="42">
        <f t="shared" si="308"/>
        <v>2.4989439242323841</v>
      </c>
      <c r="X736" s="42">
        <f t="shared" si="308"/>
        <v>1.0869421477859478</v>
      </c>
      <c r="Y736" s="42">
        <f t="shared" si="308"/>
        <v>4.4763666891962686</v>
      </c>
      <c r="Z736" s="42">
        <f t="shared" si="308"/>
        <v>4.152822822522654</v>
      </c>
      <c r="AA736" s="42">
        <f t="shared" si="293"/>
        <v>1.0115930917519149</v>
      </c>
      <c r="AB736" s="42">
        <f t="shared" si="312"/>
        <v>3.0276665476869939</v>
      </c>
      <c r="AC736" s="42">
        <f t="shared" si="294"/>
        <v>3.5603278665572771</v>
      </c>
    </row>
    <row r="737" spans="1:29" x14ac:dyDescent="0.25">
      <c r="A737" s="34" t="s">
        <v>1197</v>
      </c>
      <c r="B737" s="34" t="s">
        <v>1198</v>
      </c>
      <c r="C737" s="42">
        <f t="shared" si="285"/>
        <v>2.2169139494557468</v>
      </c>
      <c r="D737" s="42">
        <f t="shared" si="286"/>
        <v>4.4148015527712463</v>
      </c>
      <c r="E737" s="42">
        <f t="shared" si="287"/>
        <v>2.7652804581579233</v>
      </c>
      <c r="F737" s="42">
        <f t="shared" si="310"/>
        <v>2.9748369371232934</v>
      </c>
      <c r="G737" s="42">
        <f t="shared" si="288"/>
        <v>1.6721930119185782</v>
      </c>
      <c r="H737" s="42">
        <f t="shared" ref="H737:I752" si="313">H167</f>
        <v>4.4153282951601298</v>
      </c>
      <c r="I737" s="42">
        <f t="shared" si="313"/>
        <v>2.0597218750020416</v>
      </c>
      <c r="J737" s="42">
        <f t="shared" si="289"/>
        <v>0.51734836381622251</v>
      </c>
      <c r="K737" s="42">
        <f t="shared" si="290"/>
        <v>4.5634099043238301</v>
      </c>
      <c r="L737" s="42">
        <f t="shared" si="291"/>
        <v>3.9314175980035948</v>
      </c>
      <c r="M737" s="42">
        <f t="shared" si="292"/>
        <v>5.0866905711716797</v>
      </c>
      <c r="N737" s="42">
        <f t="shared" si="311"/>
        <v>5.2274698370610455</v>
      </c>
      <c r="O737" s="42">
        <f t="shared" si="311"/>
        <v>5.5666670047181581</v>
      </c>
      <c r="P737" s="42">
        <f t="shared" si="311"/>
        <v>1.1346730632505946</v>
      </c>
      <c r="Q737" s="42">
        <f t="shared" si="311"/>
        <v>6.3699683993877896</v>
      </c>
      <c r="R737" s="42">
        <f t="shared" si="295"/>
        <v>5.4699683993877892</v>
      </c>
      <c r="S737" s="42">
        <f t="shared" si="308"/>
        <v>2.1233227997959303</v>
      </c>
      <c r="T737" s="42">
        <f t="shared" si="308"/>
        <v>6.3699683993877896</v>
      </c>
      <c r="U737" s="42">
        <f t="shared" si="308"/>
        <v>6.3699683993877896</v>
      </c>
      <c r="V737" s="42">
        <f t="shared" si="308"/>
        <v>3.9812302496173682</v>
      </c>
      <c r="W737" s="42">
        <f t="shared" si="308"/>
        <v>3.9690683602654357</v>
      </c>
      <c r="X737" s="42">
        <f t="shared" si="308"/>
        <v>4.0580032847339567</v>
      </c>
      <c r="Y737" s="42">
        <f t="shared" si="308"/>
        <v>2.4123314233373594</v>
      </c>
      <c r="Z737" s="42">
        <f t="shared" si="308"/>
        <v>2.3698136276461281</v>
      </c>
      <c r="AA737" s="42">
        <f t="shared" si="293"/>
        <v>2.7675205915647769</v>
      </c>
      <c r="AB737" s="42">
        <f t="shared" si="312"/>
        <v>4.2014685187451386</v>
      </c>
      <c r="AC737" s="42">
        <f t="shared" si="294"/>
        <v>2.9906151248086834</v>
      </c>
    </row>
    <row r="738" spans="1:29" x14ac:dyDescent="0.25">
      <c r="A738" s="34" t="s">
        <v>1199</v>
      </c>
      <c r="B738" s="34" t="s">
        <v>1200</v>
      </c>
      <c r="C738" s="42">
        <f t="shared" si="285"/>
        <v>2.8455112317755811</v>
      </c>
      <c r="D738" s="42">
        <f t="shared" si="286"/>
        <v>4.0764800626109299</v>
      </c>
      <c r="E738" s="42">
        <f t="shared" si="287"/>
        <v>3.6115673495314962</v>
      </c>
      <c r="F738" s="42">
        <f>F168-0.9</f>
        <v>3.1164764447612519</v>
      </c>
      <c r="G738" s="42">
        <f t="shared" si="288"/>
        <v>1.7589415422330588</v>
      </c>
      <c r="H738" s="42">
        <f t="shared" si="313"/>
        <v>4.6961992732555391</v>
      </c>
      <c r="I738" s="42">
        <f t="shared" si="313"/>
        <v>2.0467974361628629</v>
      </c>
      <c r="J738" s="42">
        <f t="shared" si="289"/>
        <v>3.6923348832422507</v>
      </c>
      <c r="K738" s="42">
        <f t="shared" si="290"/>
        <v>3.4436692826929307</v>
      </c>
      <c r="L738" s="42">
        <f t="shared" si="291"/>
        <v>4.6634025962370762</v>
      </c>
      <c r="M738" s="42">
        <f t="shared" si="292"/>
        <v>5.2236286662932674</v>
      </c>
      <c r="N738" s="42">
        <f t="shared" si="311"/>
        <v>5.0402001191690395</v>
      </c>
      <c r="O738" s="42">
        <f t="shared" si="311"/>
        <v>5.4142733192673242</v>
      </c>
      <c r="P738" s="42">
        <f t="shared" si="311"/>
        <v>1.093077617442586</v>
      </c>
      <c r="Q738" s="42">
        <f t="shared" si="311"/>
        <v>0</v>
      </c>
      <c r="R738" s="42">
        <f>R168</f>
        <v>0</v>
      </c>
      <c r="S738" s="42">
        <f t="shared" si="308"/>
        <v>6.5956452154528709</v>
      </c>
      <c r="T738" s="42">
        <f t="shared" si="308"/>
        <v>6.5956452154528709</v>
      </c>
      <c r="U738" s="42">
        <f t="shared" si="308"/>
        <v>6.5956452154528709</v>
      </c>
      <c r="V738" s="42">
        <f t="shared" si="308"/>
        <v>4.1222782596580441</v>
      </c>
      <c r="W738" s="42">
        <f t="shared" si="308"/>
        <v>4.1689455607107773</v>
      </c>
      <c r="X738" s="42">
        <f t="shared" si="308"/>
        <v>2.938968632505516</v>
      </c>
      <c r="Y738" s="42">
        <f t="shared" si="308"/>
        <v>3.667717742593871</v>
      </c>
      <c r="Z738" s="42">
        <f t="shared" si="308"/>
        <v>4.2122552305640806</v>
      </c>
      <c r="AA738" s="42">
        <f t="shared" si="293"/>
        <v>2.284758013437405</v>
      </c>
      <c r="AB738" s="42">
        <f t="shared" si="312"/>
        <v>4.2099863077358766</v>
      </c>
      <c r="AC738" s="42">
        <f t="shared" si="294"/>
        <v>3.885594781760632</v>
      </c>
    </row>
    <row r="739" spans="1:29" x14ac:dyDescent="0.25">
      <c r="A739" s="34" t="s">
        <v>1201</v>
      </c>
      <c r="B739" s="34" t="s">
        <v>1202</v>
      </c>
      <c r="C739" s="42">
        <f t="shared" si="285"/>
        <v>1.9411644883899382</v>
      </c>
      <c r="D739" s="42">
        <f t="shared" si="286"/>
        <v>5.2207719875939906</v>
      </c>
      <c r="E739" s="42">
        <f t="shared" si="287"/>
        <v>4.6282500570252969</v>
      </c>
      <c r="F739" s="42">
        <f t="shared" ref="F739" si="314">F169</f>
        <v>5.0625600283232464</v>
      </c>
      <c r="G739" s="42">
        <f t="shared" si="288"/>
        <v>2.6690684518825298</v>
      </c>
      <c r="H739" s="42">
        <f t="shared" si="313"/>
        <v>3.5761661055525273</v>
      </c>
      <c r="I739" s="42">
        <f t="shared" si="313"/>
        <v>3.7599688021415552</v>
      </c>
      <c r="J739" s="42">
        <f t="shared" si="289"/>
        <v>1.5744438650716526</v>
      </c>
      <c r="K739" s="42">
        <f t="shared" si="290"/>
        <v>3.1550574264240745</v>
      </c>
      <c r="L739" s="42">
        <f t="shared" si="291"/>
        <v>4.9239637721294693</v>
      </c>
      <c r="M739" s="42">
        <f t="shared" si="292"/>
        <v>1.4457643174087158</v>
      </c>
      <c r="N739" s="42">
        <f t="shared" si="311"/>
        <v>0</v>
      </c>
      <c r="O739" s="42">
        <f t="shared" si="311"/>
        <v>2.7485782161130721</v>
      </c>
      <c r="P739" s="42">
        <f t="shared" si="311"/>
        <v>1.6182157931093508</v>
      </c>
      <c r="Q739" s="42">
        <f t="shared" si="311"/>
        <v>6.3793662599466092</v>
      </c>
      <c r="R739" s="42">
        <f t="shared" si="295"/>
        <v>5.4793662599466089</v>
      </c>
      <c r="S739" s="42">
        <f t="shared" si="308"/>
        <v>4.2529108399644064</v>
      </c>
      <c r="T739" s="42">
        <f t="shared" si="308"/>
        <v>6.3793662599466092</v>
      </c>
      <c r="U739" s="42">
        <f t="shared" si="308"/>
        <v>6.3793662599466092</v>
      </c>
      <c r="V739" s="42">
        <f t="shared" si="308"/>
        <v>3.7212969849688551</v>
      </c>
      <c r="W739" s="42">
        <f t="shared" si="308"/>
        <v>4.4678490562698849</v>
      </c>
      <c r="X739" s="42">
        <f t="shared" si="308"/>
        <v>1.3136573772204048</v>
      </c>
      <c r="Y739" s="42">
        <f t="shared" si="308"/>
        <v>4.4261115114336649</v>
      </c>
      <c r="Z739" s="42">
        <f t="shared" si="308"/>
        <v>4.1153874498281287</v>
      </c>
      <c r="AA739" s="42">
        <f t="shared" si="293"/>
        <v>3.8457304259016714</v>
      </c>
      <c r="AB739" s="42">
        <f t="shared" si="312"/>
        <v>3.2575487284833753</v>
      </c>
      <c r="AC739" s="42">
        <f t="shared" si="294"/>
        <v>3.6580692749777546</v>
      </c>
    </row>
    <row r="740" spans="1:29" x14ac:dyDescent="0.25">
      <c r="A740" s="34" t="s">
        <v>1203</v>
      </c>
      <c r="B740" s="34" t="s">
        <v>1204</v>
      </c>
      <c r="C740" s="42">
        <f t="shared" si="285"/>
        <v>0.61025630171748957</v>
      </c>
      <c r="D740" s="42">
        <f t="shared" si="286"/>
        <v>7.1280363790459784</v>
      </c>
      <c r="E740" s="42">
        <f t="shared" si="287"/>
        <v>2.3470918415184587</v>
      </c>
      <c r="F740" s="42">
        <f t="shared" ref="F740:F741" si="315">F170-0.9</f>
        <v>1.2857357500180808</v>
      </c>
      <c r="G740" s="42">
        <f t="shared" si="288"/>
        <v>1.3097512990462221</v>
      </c>
      <c r="H740" s="42">
        <f t="shared" si="313"/>
        <v>5.5881675388686034</v>
      </c>
      <c r="I740" s="42">
        <f t="shared" si="313"/>
        <v>5.131196017788251</v>
      </c>
      <c r="J740" s="42">
        <f t="shared" si="289"/>
        <v>7.418599322126977</v>
      </c>
      <c r="K740" s="42">
        <f t="shared" si="290"/>
        <v>0.81499885389608273</v>
      </c>
      <c r="L740" s="42">
        <f t="shared" si="291"/>
        <v>6.6278410924384668</v>
      </c>
      <c r="M740" s="42">
        <f t="shared" si="292"/>
        <v>5.2719795156749951</v>
      </c>
      <c r="N740" s="42">
        <f t="shared" si="311"/>
        <v>6.5454614377515634</v>
      </c>
      <c r="O740" s="42">
        <f t="shared" si="311"/>
        <v>6.6981329434466428</v>
      </c>
      <c r="P740" s="42">
        <f t="shared" si="311"/>
        <v>0.34800425124178602</v>
      </c>
      <c r="Q740" s="42">
        <f t="shared" si="311"/>
        <v>0</v>
      </c>
      <c r="R740" s="42">
        <f>R170</f>
        <v>0</v>
      </c>
      <c r="S740" s="42">
        <f t="shared" si="308"/>
        <v>7.1785993221269768</v>
      </c>
      <c r="T740" s="42">
        <f t="shared" si="308"/>
        <v>7.1785993221269768</v>
      </c>
      <c r="U740" s="42">
        <f t="shared" si="308"/>
        <v>7.1785993221269768</v>
      </c>
      <c r="V740" s="42">
        <f t="shared" si="308"/>
        <v>2.9910830508862394</v>
      </c>
      <c r="W740" s="42">
        <f t="shared" si="308"/>
        <v>3.2152127242410611</v>
      </c>
      <c r="X740" s="42">
        <f t="shared" si="308"/>
        <v>2.77354973809451</v>
      </c>
      <c r="Y740" s="42">
        <f t="shared" si="308"/>
        <v>1.0625609062923711</v>
      </c>
      <c r="Z740" s="42">
        <f t="shared" si="308"/>
        <v>0.77763323295474129</v>
      </c>
      <c r="AA740" s="42">
        <f t="shared" si="293"/>
        <v>0.89568104093044065</v>
      </c>
      <c r="AB740" s="42">
        <f t="shared" si="312"/>
        <v>4.7348208294880072</v>
      </c>
      <c r="AC740" s="42">
        <f t="shared" si="294"/>
        <v>4.888407966152112</v>
      </c>
    </row>
    <row r="741" spans="1:29" x14ac:dyDescent="0.25">
      <c r="A741" s="34" t="s">
        <v>1205</v>
      </c>
      <c r="B741" s="34" t="s">
        <v>1206</v>
      </c>
      <c r="C741" s="42">
        <f t="shared" si="285"/>
        <v>4.2529012319678845</v>
      </c>
      <c r="D741" s="42">
        <f t="shared" si="286"/>
        <v>3.6385625931889032</v>
      </c>
      <c r="E741" s="42">
        <f t="shared" si="287"/>
        <v>3.8076301323222275</v>
      </c>
      <c r="F741" s="42">
        <f t="shared" si="315"/>
        <v>3.3474638715719949</v>
      </c>
      <c r="G741" s="42">
        <f t="shared" si="288"/>
        <v>1.7596603674929352</v>
      </c>
      <c r="H741" s="42">
        <f t="shared" si="313"/>
        <v>5.5889143530301553</v>
      </c>
      <c r="I741" s="42">
        <f t="shared" si="313"/>
        <v>3.7944808462752269</v>
      </c>
      <c r="J741" s="42">
        <f t="shared" si="289"/>
        <v>3.0061692602487762</v>
      </c>
      <c r="K741" s="42">
        <f t="shared" si="290"/>
        <v>3.5569554535314105</v>
      </c>
      <c r="L741" s="42">
        <f t="shared" si="291"/>
        <v>5.0987333609438279</v>
      </c>
      <c r="M741" s="42">
        <f t="shared" si="292"/>
        <v>2.1485318733630034</v>
      </c>
      <c r="N741" s="42">
        <f t="shared" si="311"/>
        <v>6.8647180911978625</v>
      </c>
      <c r="O741" s="42">
        <f t="shared" si="311"/>
        <v>5.3382064141210455</v>
      </c>
      <c r="P741" s="42">
        <f t="shared" si="311"/>
        <v>0.36107029370392418</v>
      </c>
      <c r="Q741" s="42">
        <f t="shared" si="311"/>
        <v>0</v>
      </c>
      <c r="R741" s="42">
        <f>R171</f>
        <v>0</v>
      </c>
      <c r="S741" s="42">
        <f t="shared" si="308"/>
        <v>2.42628295844984</v>
      </c>
      <c r="T741" s="42">
        <f t="shared" si="308"/>
        <v>7.2788488753495182</v>
      </c>
      <c r="U741" s="42">
        <f t="shared" si="308"/>
        <v>7.2788488753495182</v>
      </c>
      <c r="V741" s="42">
        <f t="shared" si="308"/>
        <v>4.5492805470934483</v>
      </c>
      <c r="W741" s="42">
        <f t="shared" si="308"/>
        <v>5.40845284808091</v>
      </c>
      <c r="X741" s="42">
        <f t="shared" si="308"/>
        <v>1.799660293560932</v>
      </c>
      <c r="Y741" s="42">
        <f t="shared" si="308"/>
        <v>5.0413242312155582</v>
      </c>
      <c r="Z741" s="42">
        <f t="shared" si="308"/>
        <v>5.6077146145578753</v>
      </c>
      <c r="AA741" s="42">
        <f t="shared" si="293"/>
        <v>3.0802937251719738</v>
      </c>
      <c r="AB741" s="42">
        <f t="shared" si="312"/>
        <v>1.0840838750520558</v>
      </c>
      <c r="AC741" s="42">
        <f t="shared" si="294"/>
        <v>3.8812110131591839</v>
      </c>
    </row>
    <row r="742" spans="1:29" x14ac:dyDescent="0.25">
      <c r="A742" s="34" t="s">
        <v>1207</v>
      </c>
      <c r="B742" s="34" t="s">
        <v>1208</v>
      </c>
      <c r="C742" s="42">
        <f t="shared" si="285"/>
        <v>2.7654337235333362</v>
      </c>
      <c r="D742" s="42">
        <f t="shared" si="286"/>
        <v>4.513025740062635</v>
      </c>
      <c r="E742" s="42">
        <f t="shared" si="287"/>
        <v>2.7428963953982564</v>
      </c>
      <c r="F742" s="42">
        <f t="shared" ref="F742" si="316">F172</f>
        <v>3.1065232507681486</v>
      </c>
      <c r="G742" s="42">
        <f t="shared" si="288"/>
        <v>1.2100745260384886</v>
      </c>
      <c r="H742" s="42">
        <f t="shared" si="313"/>
        <v>5.4253629575387476</v>
      </c>
      <c r="I742" s="42">
        <f t="shared" si="313"/>
        <v>5.9000897549186622</v>
      </c>
      <c r="J742" s="42">
        <f t="shared" si="289"/>
        <v>4.7518945104661965</v>
      </c>
      <c r="K742" s="42">
        <f t="shared" si="290"/>
        <v>2.9374637590189843</v>
      </c>
      <c r="L742" s="42">
        <f t="shared" si="291"/>
        <v>4.5463928275033325</v>
      </c>
      <c r="M742" s="42">
        <f t="shared" si="292"/>
        <v>4.9644626691813869</v>
      </c>
      <c r="N742" s="42">
        <f t="shared" si="311"/>
        <v>5.7417172840388471</v>
      </c>
      <c r="O742" s="42">
        <f t="shared" si="311"/>
        <v>5.521746770542574</v>
      </c>
      <c r="P742" s="42">
        <f t="shared" si="311"/>
        <v>0.2151118953224597</v>
      </c>
      <c r="Q742" s="42">
        <f t="shared" si="311"/>
        <v>6.579456936242285</v>
      </c>
      <c r="R742" s="42">
        <f t="shared" si="295"/>
        <v>5.6794569362422846</v>
      </c>
      <c r="S742" s="42">
        <f t="shared" si="308"/>
        <v>2.1931523120807626</v>
      </c>
      <c r="T742" s="42">
        <f t="shared" si="308"/>
        <v>6.579456936242285</v>
      </c>
      <c r="U742" s="42">
        <f t="shared" si="308"/>
        <v>0</v>
      </c>
      <c r="V742" s="42">
        <f t="shared" si="308"/>
        <v>3.5638725071312378</v>
      </c>
      <c r="W742" s="42">
        <f t="shared" si="308"/>
        <v>3.2306138505448412</v>
      </c>
      <c r="X742" s="42">
        <f t="shared" si="308"/>
        <v>3.715671272533525</v>
      </c>
      <c r="Y742" s="42">
        <f t="shared" si="308"/>
        <v>3.6444725608139517</v>
      </c>
      <c r="Z742" s="42">
        <f t="shared" si="308"/>
        <v>2.3030758717808482</v>
      </c>
      <c r="AA742" s="42">
        <f t="shared" si="293"/>
        <v>1.3532214139056133</v>
      </c>
      <c r="AB742" s="42">
        <f t="shared" si="312"/>
        <v>2.7997689090392699</v>
      </c>
      <c r="AC742" s="42">
        <f t="shared" si="294"/>
        <v>4.0155844291110476</v>
      </c>
    </row>
    <row r="743" spans="1:29" x14ac:dyDescent="0.25">
      <c r="A743" s="34" t="s">
        <v>1209</v>
      </c>
      <c r="B743" s="34" t="s">
        <v>1210</v>
      </c>
      <c r="C743" s="42">
        <f t="shared" si="285"/>
        <v>4.07073935140206</v>
      </c>
      <c r="D743" s="42">
        <f t="shared" si="286"/>
        <v>4.0538195274754552</v>
      </c>
      <c r="E743" s="42">
        <f t="shared" si="287"/>
        <v>4.8570422458072127</v>
      </c>
      <c r="F743" s="42">
        <f t="shared" ref="F743:F746" si="317">F173-0.9</f>
        <v>4.8385265304385854</v>
      </c>
      <c r="G743" s="42">
        <f t="shared" si="288"/>
        <v>2.4916797857688335</v>
      </c>
      <c r="H743" s="42">
        <f t="shared" si="313"/>
        <v>5.3397147079362783</v>
      </c>
      <c r="I743" s="42">
        <f t="shared" si="313"/>
        <v>4.9720502309822825</v>
      </c>
      <c r="J743" s="42">
        <f t="shared" si="289"/>
        <v>4.5455556376038482</v>
      </c>
      <c r="K743" s="42">
        <f t="shared" si="290"/>
        <v>4.9263359356481571</v>
      </c>
      <c r="L743" s="42">
        <f t="shared" si="291"/>
        <v>5.5604896601091331</v>
      </c>
      <c r="M743" s="42">
        <f t="shared" si="292"/>
        <v>3.2447871565652648</v>
      </c>
      <c r="N743" s="42">
        <f t="shared" si="311"/>
        <v>4.8097410504319082</v>
      </c>
      <c r="O743" s="42">
        <f t="shared" si="311"/>
        <v>4.1133506568792981</v>
      </c>
      <c r="P743" s="42">
        <f t="shared" si="311"/>
        <v>0.77191680907490523</v>
      </c>
      <c r="Q743" s="42">
        <f t="shared" si="311"/>
        <v>0</v>
      </c>
      <c r="R743" s="42">
        <f>R173</f>
        <v>0</v>
      </c>
      <c r="S743" s="42">
        <f t="shared" si="308"/>
        <v>2.4279794668419892</v>
      </c>
      <c r="T743" s="42">
        <f t="shared" si="308"/>
        <v>0</v>
      </c>
      <c r="U743" s="42">
        <f t="shared" si="308"/>
        <v>7.2839384005259662</v>
      </c>
      <c r="V743" s="42">
        <f t="shared" si="308"/>
        <v>4.2489640669734801</v>
      </c>
      <c r="W743" s="42">
        <f t="shared" si="308"/>
        <v>5.2093575622809301</v>
      </c>
      <c r="X743" s="42">
        <f t="shared" si="308"/>
        <v>1.6353745995671174</v>
      </c>
      <c r="Y743" s="42">
        <f t="shared" si="308"/>
        <v>5.5701285130256757</v>
      </c>
      <c r="Z743" s="42">
        <f t="shared" si="308"/>
        <v>3.7697472627459376</v>
      </c>
      <c r="AA743" s="42">
        <f t="shared" si="293"/>
        <v>4.2856730577964024</v>
      </c>
      <c r="AB743" s="42">
        <f t="shared" si="312"/>
        <v>2.6346160172115205</v>
      </c>
      <c r="AC743" s="42">
        <f t="shared" si="294"/>
        <v>4.338471766907734</v>
      </c>
    </row>
    <row r="744" spans="1:29" x14ac:dyDescent="0.25">
      <c r="A744" s="34" t="s">
        <v>1211</v>
      </c>
      <c r="B744" s="34" t="s">
        <v>1212</v>
      </c>
      <c r="C744" s="42">
        <f t="shared" si="285"/>
        <v>6.2043984450099918</v>
      </c>
      <c r="D744" s="42">
        <f t="shared" si="286"/>
        <v>1.4765783790477371</v>
      </c>
      <c r="E744" s="42">
        <f t="shared" si="287"/>
        <v>4.2036222193903008</v>
      </c>
      <c r="F744" s="42">
        <f t="shared" si="317"/>
        <v>5.1961232909606672</v>
      </c>
      <c r="G744" s="42">
        <f t="shared" si="288"/>
        <v>2.7893180803202471</v>
      </c>
      <c r="H744" s="42">
        <f t="shared" si="313"/>
        <v>1.9697375544200133</v>
      </c>
      <c r="I744" s="42">
        <f t="shared" si="313"/>
        <v>0.85910524693710766</v>
      </c>
      <c r="J744" s="42">
        <f t="shared" si="289"/>
        <v>2.7223154969429455</v>
      </c>
      <c r="K744" s="42">
        <f t="shared" si="290"/>
        <v>4.9834542702022704</v>
      </c>
      <c r="L744" s="42">
        <f t="shared" si="291"/>
        <v>5.0490862335936981</v>
      </c>
      <c r="M744" s="42">
        <f t="shared" si="292"/>
        <v>4.0157545171201514</v>
      </c>
      <c r="N744" s="42">
        <f t="shared" si="311"/>
        <v>6.3759333523782233</v>
      </c>
      <c r="O744" s="42">
        <f t="shared" si="311"/>
        <v>4.3169540578438683</v>
      </c>
      <c r="P744" s="42">
        <f t="shared" si="311"/>
        <v>1.2081017354107526</v>
      </c>
      <c r="Q744" s="42">
        <f t="shared" si="311"/>
        <v>0</v>
      </c>
      <c r="R744" s="42">
        <f>R174</f>
        <v>0</v>
      </c>
      <c r="S744" s="42">
        <f t="shared" si="308"/>
        <v>2.3499698230467922</v>
      </c>
      <c r="T744" s="42">
        <f t="shared" si="308"/>
        <v>7.0499094691403741</v>
      </c>
      <c r="U744" s="42">
        <f t="shared" si="308"/>
        <v>7.0499094691403741</v>
      </c>
      <c r="V744" s="42">
        <f t="shared" si="308"/>
        <v>3.5249547345701862</v>
      </c>
      <c r="W744" s="42">
        <f t="shared" si="308"/>
        <v>4.5732566367649161</v>
      </c>
      <c r="X744" s="42">
        <f t="shared" si="308"/>
        <v>3.0297131602917262</v>
      </c>
      <c r="Y744" s="42">
        <f t="shared" si="308"/>
        <v>6.2906444255149205</v>
      </c>
      <c r="Z744" s="42">
        <f t="shared" si="308"/>
        <v>4.7314752152630071</v>
      </c>
      <c r="AA744" s="42">
        <f t="shared" si="293"/>
        <v>4.1703715871714433</v>
      </c>
      <c r="AB744" s="42">
        <f t="shared" si="312"/>
        <v>0.59999229524598918</v>
      </c>
      <c r="AC744" s="42">
        <f t="shared" si="294"/>
        <v>5.2593203042723102</v>
      </c>
    </row>
    <row r="745" spans="1:29" x14ac:dyDescent="0.25">
      <c r="A745" s="34" t="s">
        <v>1213</v>
      </c>
      <c r="B745" s="34" t="s">
        <v>1214</v>
      </c>
      <c r="C745" s="42">
        <f t="shared" si="285"/>
        <v>3.1253426449726547</v>
      </c>
      <c r="D745" s="42">
        <f t="shared" si="286"/>
        <v>3.786362014564626</v>
      </c>
      <c r="E745" s="42">
        <f t="shared" si="287"/>
        <v>3.8553745113332401</v>
      </c>
      <c r="F745" s="42">
        <f t="shared" si="317"/>
        <v>2.9466320214595534</v>
      </c>
      <c r="G745" s="42">
        <f t="shared" si="288"/>
        <v>1.5054872321425223</v>
      </c>
      <c r="H745" s="42">
        <f t="shared" si="313"/>
        <v>4.9756182528781467</v>
      </c>
      <c r="I745" s="42">
        <f t="shared" si="313"/>
        <v>4.8576889909347756</v>
      </c>
      <c r="J745" s="42">
        <f t="shared" si="289"/>
        <v>3.6542834753878743</v>
      </c>
      <c r="K745" s="42">
        <f t="shared" si="290"/>
        <v>3.284753763439368</v>
      </c>
      <c r="L745" s="42">
        <f t="shared" si="291"/>
        <v>4.4931897226798903</v>
      </c>
      <c r="M745" s="42">
        <f t="shared" si="292"/>
        <v>3.9644082013851767</v>
      </c>
      <c r="N745" s="42">
        <f t="shared" si="311"/>
        <v>5.7411726314050622</v>
      </c>
      <c r="O745" s="42">
        <f t="shared" si="311"/>
        <v>3.6029714171466347</v>
      </c>
      <c r="P745" s="42">
        <f t="shared" si="311"/>
        <v>0.79367981877443416</v>
      </c>
      <c r="Q745" s="42">
        <f t="shared" si="311"/>
        <v>6.2300353916188058</v>
      </c>
      <c r="R745" s="42">
        <f>R175</f>
        <v>0</v>
      </c>
      <c r="S745" s="42">
        <f t="shared" ref="S745:Z757" si="318">S175</f>
        <v>2.0766784638729359</v>
      </c>
      <c r="T745" s="42">
        <f t="shared" si="318"/>
        <v>6.2300353916188058</v>
      </c>
      <c r="U745" s="42">
        <f t="shared" si="318"/>
        <v>6.2300353916188058</v>
      </c>
      <c r="V745" s="42">
        <f t="shared" si="318"/>
        <v>2.336263271857054</v>
      </c>
      <c r="W745" s="42">
        <f t="shared" si="318"/>
        <v>4.6011582137562099</v>
      </c>
      <c r="X745" s="42">
        <f t="shared" si="318"/>
        <v>1.5789621378207419</v>
      </c>
      <c r="Y745" s="42">
        <f t="shared" si="318"/>
        <v>4.4691716474581131</v>
      </c>
      <c r="Z745" s="42">
        <f t="shared" si="318"/>
        <v>4.5025478093025164</v>
      </c>
      <c r="AA745" s="42">
        <f t="shared" si="293"/>
        <v>2.5473419357185851</v>
      </c>
      <c r="AB745" s="42">
        <f t="shared" si="312"/>
        <v>3.9766183350758353</v>
      </c>
      <c r="AC745" s="42">
        <f t="shared" si="294"/>
        <v>4.6341873117776364</v>
      </c>
    </row>
    <row r="746" spans="1:29" x14ac:dyDescent="0.25">
      <c r="A746" s="34" t="s">
        <v>1215</v>
      </c>
      <c r="B746" s="34" t="s">
        <v>1216</v>
      </c>
      <c r="C746" s="42">
        <f t="shared" si="285"/>
        <v>5.1930825379630239</v>
      </c>
      <c r="D746" s="42">
        <f t="shared" si="286"/>
        <v>2.2083550662775373</v>
      </c>
      <c r="E746" s="42">
        <f t="shared" si="287"/>
        <v>3.7630205430122601</v>
      </c>
      <c r="F746" s="42">
        <f t="shared" si="317"/>
        <v>3.4060868781010361</v>
      </c>
      <c r="G746" s="42">
        <f t="shared" si="288"/>
        <v>1.3984131574025631</v>
      </c>
      <c r="H746" s="42">
        <f t="shared" si="313"/>
        <v>5.6698220134499859</v>
      </c>
      <c r="I746" s="42">
        <f t="shared" si="313"/>
        <v>2.8158682843645924</v>
      </c>
      <c r="J746" s="42">
        <f t="shared" si="289"/>
        <v>2.1236238011510684</v>
      </c>
      <c r="K746" s="42">
        <f t="shared" si="290"/>
        <v>5.613266595962755</v>
      </c>
      <c r="L746" s="42">
        <f t="shared" si="291"/>
        <v>3.4810103343867782</v>
      </c>
      <c r="M746" s="42">
        <f t="shared" si="292"/>
        <v>5.7123505550714411</v>
      </c>
      <c r="N746" s="42">
        <f t="shared" si="311"/>
        <v>6.2796733203521127</v>
      </c>
      <c r="O746" s="42">
        <f t="shared" si="311"/>
        <v>4.831777550580111</v>
      </c>
      <c r="P746" s="42">
        <f t="shared" si="311"/>
        <v>1.6701721046478208</v>
      </c>
      <c r="Q746" s="42">
        <f t="shared" si="311"/>
        <v>0</v>
      </c>
      <c r="R746" s="42">
        <f>R176</f>
        <v>0</v>
      </c>
      <c r="S746" s="42">
        <f t="shared" si="318"/>
        <v>0</v>
      </c>
      <c r="T746" s="42">
        <f t="shared" si="318"/>
        <v>6.8269246858185326</v>
      </c>
      <c r="U746" s="42">
        <f t="shared" si="318"/>
        <v>6.8269246858185326</v>
      </c>
      <c r="V746" s="42">
        <f t="shared" si="318"/>
        <v>3.9823727333941434</v>
      </c>
      <c r="W746" s="42">
        <f t="shared" si="318"/>
        <v>4.1464520104342579</v>
      </c>
      <c r="X746" s="42">
        <f t="shared" si="318"/>
        <v>3.0091128091762176</v>
      </c>
      <c r="Y746" s="42">
        <f t="shared" si="318"/>
        <v>4.2720236330551637</v>
      </c>
      <c r="Z746" s="42">
        <f t="shared" si="318"/>
        <v>3.1744923842221664</v>
      </c>
      <c r="AA746" s="42">
        <f t="shared" si="293"/>
        <v>4.2309811275908675</v>
      </c>
      <c r="AB746" s="42">
        <f t="shared" si="312"/>
        <v>5.5196412353426449</v>
      </c>
      <c r="AC746" s="42">
        <f t="shared" si="294"/>
        <v>3.8445519524243892</v>
      </c>
    </row>
    <row r="747" spans="1:29" x14ac:dyDescent="0.25">
      <c r="A747" s="34" t="s">
        <v>1217</v>
      </c>
      <c r="B747" s="34" t="s">
        <v>1218</v>
      </c>
      <c r="C747" s="42">
        <f t="shared" si="285"/>
        <v>2.4075715452062489</v>
      </c>
      <c r="D747" s="42">
        <f t="shared" si="286"/>
        <v>4.8300690346298403</v>
      </c>
      <c r="E747" s="42">
        <f t="shared" si="287"/>
        <v>3.7649547650608142</v>
      </c>
      <c r="F747" s="42">
        <f t="shared" ref="F747:F752" si="319">F177</f>
        <v>3.5221776395004532</v>
      </c>
      <c r="G747" s="42">
        <f t="shared" si="288"/>
        <v>2.7717056979764196</v>
      </c>
      <c r="H747" s="42">
        <f t="shared" si="313"/>
        <v>5.8639662926103151</v>
      </c>
      <c r="I747" s="42">
        <f t="shared" si="313"/>
        <v>3.9460635944437961</v>
      </c>
      <c r="J747" s="42">
        <f t="shared" si="289"/>
        <v>3.6644312186979819</v>
      </c>
      <c r="K747" s="42">
        <f t="shared" si="290"/>
        <v>2.909644174804201</v>
      </c>
      <c r="L747" s="42">
        <f t="shared" si="291"/>
        <v>5.8731896078461894</v>
      </c>
      <c r="M747" s="42">
        <f t="shared" si="292"/>
        <v>2.9844177412981545</v>
      </c>
      <c r="N747" s="42">
        <f t="shared" si="311"/>
        <v>4.7396888652374587</v>
      </c>
      <c r="O747" s="42">
        <f t="shared" si="311"/>
        <v>5.8614583405886815</v>
      </c>
      <c r="P747" s="42">
        <f t="shared" si="311"/>
        <v>0.36870671355149504</v>
      </c>
      <c r="Q747" s="42">
        <f t="shared" si="311"/>
        <v>0</v>
      </c>
      <c r="R747" s="42">
        <f t="shared" si="295"/>
        <v>5.9133928108369425</v>
      </c>
      <c r="S747" s="42">
        <f t="shared" si="318"/>
        <v>0</v>
      </c>
      <c r="T747" s="42">
        <f t="shared" si="318"/>
        <v>6.8133928108369428</v>
      </c>
      <c r="U747" s="42">
        <f t="shared" si="318"/>
        <v>6.8133928108369428</v>
      </c>
      <c r="V747" s="42">
        <f t="shared" si="318"/>
        <v>1.4194568355910309</v>
      </c>
      <c r="W747" s="42">
        <f t="shared" si="318"/>
        <v>4.9126215010751562</v>
      </c>
      <c r="X747" s="42">
        <f t="shared" si="318"/>
        <v>1.2716456279179096</v>
      </c>
      <c r="Y747" s="42">
        <f t="shared" si="318"/>
        <v>3.6726501093728015</v>
      </c>
      <c r="Z747" s="42">
        <f t="shared" si="318"/>
        <v>4.0660036968147377</v>
      </c>
      <c r="AA747" s="42">
        <f t="shared" si="293"/>
        <v>2.0231947704031321</v>
      </c>
      <c r="AB747" s="42">
        <f t="shared" si="312"/>
        <v>3.3342135031755253</v>
      </c>
      <c r="AC747" s="42">
        <f t="shared" si="294"/>
        <v>6.2519902916868091</v>
      </c>
    </row>
    <row r="748" spans="1:29" x14ac:dyDescent="0.25">
      <c r="A748" s="34" t="s">
        <v>1219</v>
      </c>
      <c r="B748" s="34" t="s">
        <v>1220</v>
      </c>
      <c r="C748" s="42">
        <f t="shared" si="285"/>
        <v>4.8368438197105101</v>
      </c>
      <c r="D748" s="42">
        <f t="shared" si="286"/>
        <v>2.0625301878576785</v>
      </c>
      <c r="E748" s="42">
        <f t="shared" si="287"/>
        <v>3.4138810170502705</v>
      </c>
      <c r="F748" s="42">
        <f t="shared" si="319"/>
        <v>3.3097585118061708</v>
      </c>
      <c r="G748" s="42">
        <f t="shared" si="288"/>
        <v>2.4246840192083128</v>
      </c>
      <c r="H748" s="42">
        <f t="shared" si="313"/>
        <v>6.155698371614994</v>
      </c>
      <c r="I748" s="42">
        <f t="shared" si="313"/>
        <v>4.7044783077843135</v>
      </c>
      <c r="J748" s="42">
        <f t="shared" si="289"/>
        <v>1.8409969503257544</v>
      </c>
      <c r="K748" s="42">
        <f t="shared" si="290"/>
        <v>5.8855019719566846</v>
      </c>
      <c r="L748" s="42">
        <f t="shared" si="291"/>
        <v>4.5693378602022019</v>
      </c>
      <c r="M748" s="42">
        <f t="shared" si="292"/>
        <v>3.2638298737994091</v>
      </c>
      <c r="N748" s="42">
        <f t="shared" si="311"/>
        <v>3.5276049161852354</v>
      </c>
      <c r="O748" s="42">
        <f t="shared" si="311"/>
        <v>3.0580930867925633</v>
      </c>
      <c r="P748" s="42">
        <f t="shared" si="311"/>
        <v>2.5943215113426668</v>
      </c>
      <c r="Q748" s="42">
        <f t="shared" si="311"/>
        <v>0</v>
      </c>
      <c r="R748" s="42">
        <f t="shared" si="295"/>
        <v>5.6560204574386006</v>
      </c>
      <c r="S748" s="42">
        <f t="shared" si="318"/>
        <v>0</v>
      </c>
      <c r="T748" s="42">
        <f t="shared" si="318"/>
        <v>6.556020457438601</v>
      </c>
      <c r="U748" s="42">
        <f t="shared" si="318"/>
        <v>6.556020457438601</v>
      </c>
      <c r="V748" s="42">
        <f t="shared" si="318"/>
        <v>3.004842709659358</v>
      </c>
      <c r="W748" s="42">
        <f t="shared" si="318"/>
        <v>5.2778026324034046</v>
      </c>
      <c r="X748" s="42">
        <f t="shared" si="318"/>
        <v>0.94366961129798199</v>
      </c>
      <c r="Y748" s="42">
        <f t="shared" si="318"/>
        <v>3.9916238747765806</v>
      </c>
      <c r="Z748" s="42">
        <f t="shared" si="318"/>
        <v>5.0561386551304972</v>
      </c>
      <c r="AA748" s="42">
        <f t="shared" si="293"/>
        <v>4.2395885332879129</v>
      </c>
      <c r="AB748" s="42">
        <f t="shared" si="312"/>
        <v>2.9292857363023539</v>
      </c>
      <c r="AC748" s="42">
        <f t="shared" si="294"/>
        <v>4.1414264691893301</v>
      </c>
    </row>
    <row r="749" spans="1:29" x14ac:dyDescent="0.25">
      <c r="A749" s="34" t="s">
        <v>1221</v>
      </c>
      <c r="B749" s="34" t="s">
        <v>1222</v>
      </c>
      <c r="C749" s="42">
        <f t="shared" si="285"/>
        <v>3.5713883951235168</v>
      </c>
      <c r="D749" s="42">
        <f t="shared" si="286"/>
        <v>2.0307850139527837</v>
      </c>
      <c r="E749" s="42">
        <f t="shared" si="287"/>
        <v>4.0058483945288907</v>
      </c>
      <c r="F749" s="42">
        <f t="shared" si="319"/>
        <v>3.9971688810531467</v>
      </c>
      <c r="G749" s="42">
        <f t="shared" si="288"/>
        <v>2.0648050934526507</v>
      </c>
      <c r="H749" s="42">
        <f t="shared" si="313"/>
        <v>3.107527386951098</v>
      </c>
      <c r="I749" s="42">
        <f t="shared" si="313"/>
        <v>3.3157347011802258</v>
      </c>
      <c r="J749" s="42">
        <f t="shared" si="289"/>
        <v>2.9377304603633174</v>
      </c>
      <c r="K749" s="42">
        <f t="shared" si="290"/>
        <v>5.4120121194380513</v>
      </c>
      <c r="L749" s="42">
        <f t="shared" si="291"/>
        <v>4.6162435706800666</v>
      </c>
      <c r="M749" s="42">
        <f t="shared" si="292"/>
        <v>3.131578142345437E-3</v>
      </c>
      <c r="N749" s="42">
        <f t="shared" si="311"/>
        <v>4.7721914752098735</v>
      </c>
      <c r="O749" s="42">
        <f t="shared" si="311"/>
        <v>5.0485213105339435</v>
      </c>
      <c r="P749" s="42">
        <f t="shared" si="311"/>
        <v>0.61507744583359114</v>
      </c>
      <c r="Q749" s="42">
        <f t="shared" si="311"/>
        <v>6.2709620052229802</v>
      </c>
      <c r="R749" s="42">
        <f t="shared" si="295"/>
        <v>5.3709620052229798</v>
      </c>
      <c r="S749" s="42">
        <f t="shared" si="318"/>
        <v>0</v>
      </c>
      <c r="T749" s="42">
        <f t="shared" si="318"/>
        <v>6.2709620052229802</v>
      </c>
      <c r="U749" s="42">
        <f t="shared" si="318"/>
        <v>6.2709620052229802</v>
      </c>
      <c r="V749" s="42">
        <f t="shared" si="318"/>
        <v>3.1354810026114892</v>
      </c>
      <c r="W749" s="42">
        <f t="shared" si="318"/>
        <v>3.8510355171337913</v>
      </c>
      <c r="X749" s="42">
        <f t="shared" si="318"/>
        <v>4.4052212433384605</v>
      </c>
      <c r="Y749" s="42">
        <f t="shared" si="318"/>
        <v>4.5146514449724631</v>
      </c>
      <c r="Z749" s="42">
        <f t="shared" si="318"/>
        <v>5.0552977458434567</v>
      </c>
      <c r="AA749" s="42">
        <f t="shared" si="293"/>
        <v>4.1506407262904865</v>
      </c>
      <c r="AB749" s="42">
        <f t="shared" si="312"/>
        <v>1.2008225116384439</v>
      </c>
      <c r="AC749" s="42">
        <f t="shared" si="294"/>
        <v>4.0048359608360116</v>
      </c>
    </row>
    <row r="750" spans="1:29" x14ac:dyDescent="0.25">
      <c r="A750" s="34" t="s">
        <v>1223</v>
      </c>
      <c r="B750" s="34" t="s">
        <v>1224</v>
      </c>
      <c r="C750" s="42">
        <f t="shared" si="285"/>
        <v>3.6591311380935094</v>
      </c>
      <c r="D750" s="42">
        <f t="shared" si="286"/>
        <v>3.0507286240549703</v>
      </c>
      <c r="E750" s="42">
        <f t="shared" si="287"/>
        <v>3.5471330210809722</v>
      </c>
      <c r="F750" s="42">
        <f t="shared" si="319"/>
        <v>3.4300798943829052</v>
      </c>
      <c r="G750" s="42">
        <f t="shared" si="288"/>
        <v>1.6688868294626331</v>
      </c>
      <c r="H750" s="42">
        <f t="shared" si="313"/>
        <v>3.9604565084710432</v>
      </c>
      <c r="I750" s="42">
        <f t="shared" si="313"/>
        <v>3.903585028846519</v>
      </c>
      <c r="J750" s="42">
        <f t="shared" si="289"/>
        <v>3.5316960470421979</v>
      </c>
      <c r="K750" s="42">
        <f t="shared" si="290"/>
        <v>2.9161589889068944</v>
      </c>
      <c r="L750" s="42">
        <f t="shared" si="291"/>
        <v>4.8119436643208235</v>
      </c>
      <c r="M750" s="42">
        <f t="shared" si="292"/>
        <v>0.8217953847580135</v>
      </c>
      <c r="N750" s="42">
        <f t="shared" ref="N750:Q757" si="320">N180</f>
        <v>5.6328660998383961</v>
      </c>
      <c r="O750" s="42">
        <f t="shared" si="320"/>
        <v>5.4039920301038089</v>
      </c>
      <c r="P750" s="42">
        <f t="shared" si="320"/>
        <v>0.60151496251484105</v>
      </c>
      <c r="Q750" s="42">
        <f t="shared" si="320"/>
        <v>6.4282382138633691</v>
      </c>
      <c r="R750" s="42">
        <f t="shared" si="295"/>
        <v>5.5282382138633688</v>
      </c>
      <c r="S750" s="42">
        <f t="shared" si="318"/>
        <v>0</v>
      </c>
      <c r="T750" s="42">
        <f t="shared" si="318"/>
        <v>6.4282382138633691</v>
      </c>
      <c r="U750" s="42">
        <f t="shared" si="318"/>
        <v>6.4282382138633691</v>
      </c>
      <c r="V750" s="42">
        <f t="shared" si="318"/>
        <v>3.2141191069316837</v>
      </c>
      <c r="W750" s="42">
        <f t="shared" si="318"/>
        <v>4.9699002542941866</v>
      </c>
      <c r="X750" s="42">
        <f t="shared" si="318"/>
        <v>2.4349387173724875</v>
      </c>
      <c r="Y750" s="42">
        <f t="shared" si="318"/>
        <v>4.6365766361934275</v>
      </c>
      <c r="Z750" s="42">
        <f t="shared" si="318"/>
        <v>4.7642755007841044</v>
      </c>
      <c r="AA750" s="42">
        <f t="shared" si="293"/>
        <v>2.0869576530995086</v>
      </c>
      <c r="AB750" s="42">
        <f t="shared" ref="AB750:AB757" si="321">AB180</f>
        <v>2.4618784648838452</v>
      </c>
      <c r="AC750" s="42">
        <f t="shared" si="294"/>
        <v>3.6784325891097378</v>
      </c>
    </row>
    <row r="751" spans="1:29" x14ac:dyDescent="0.25">
      <c r="A751" s="34" t="s">
        <v>1225</v>
      </c>
      <c r="B751" s="34" t="s">
        <v>1226</v>
      </c>
      <c r="C751" s="42">
        <f t="shared" si="285"/>
        <v>3.607332633365024</v>
      </c>
      <c r="D751" s="42">
        <f t="shared" si="286"/>
        <v>3.2942771146746752</v>
      </c>
      <c r="E751" s="42">
        <f t="shared" si="287"/>
        <v>3.5633585435664061</v>
      </c>
      <c r="F751" s="42">
        <f t="shared" si="319"/>
        <v>4.8210963388007375</v>
      </c>
      <c r="G751" s="42">
        <f t="shared" si="288"/>
        <v>2.3960742526865921</v>
      </c>
      <c r="H751" s="42">
        <f t="shared" si="313"/>
        <v>3.9068399707397612</v>
      </c>
      <c r="I751" s="42">
        <f t="shared" si="313"/>
        <v>1.5560785220203275</v>
      </c>
      <c r="J751" s="42">
        <f t="shared" si="289"/>
        <v>3.8822416649152949</v>
      </c>
      <c r="K751" s="42">
        <f t="shared" si="290"/>
        <v>4.3504955498304563</v>
      </c>
      <c r="L751" s="42">
        <f t="shared" si="291"/>
        <v>4.6661016282609431</v>
      </c>
      <c r="M751" s="42">
        <f t="shared" si="292"/>
        <v>3.6631734028993472</v>
      </c>
      <c r="N751" s="42">
        <f t="shared" si="320"/>
        <v>2.5003896087136392</v>
      </c>
      <c r="O751" s="42">
        <f t="shared" si="320"/>
        <v>5.0960983620151348</v>
      </c>
      <c r="P751" s="42">
        <f t="shared" si="320"/>
        <v>0.14777496102327842</v>
      </c>
      <c r="Q751" s="42">
        <f t="shared" si="320"/>
        <v>6.2417328775069096</v>
      </c>
      <c r="R751" s="42">
        <f t="shared" si="295"/>
        <v>5.3417328775069093</v>
      </c>
      <c r="S751" s="42">
        <f t="shared" si="318"/>
        <v>2.080577625835637</v>
      </c>
      <c r="T751" s="42">
        <f t="shared" si="318"/>
        <v>6.2417328775069096</v>
      </c>
      <c r="U751" s="42">
        <f t="shared" si="318"/>
        <v>6.2417328775069096</v>
      </c>
      <c r="V751" s="42">
        <f t="shared" si="318"/>
        <v>2.8607942355239997</v>
      </c>
      <c r="W751" s="42">
        <f t="shared" si="318"/>
        <v>2.4619233901397384</v>
      </c>
      <c r="X751" s="42">
        <f t="shared" si="318"/>
        <v>1.8312522078635951</v>
      </c>
      <c r="Y751" s="42">
        <f t="shared" si="318"/>
        <v>3.8906323050567364</v>
      </c>
      <c r="Z751" s="42">
        <f t="shared" si="318"/>
        <v>3.5321042960831339</v>
      </c>
      <c r="AA751" s="42">
        <f t="shared" si="293"/>
        <v>3.727800798473329</v>
      </c>
      <c r="AB751" s="42">
        <f t="shared" si="321"/>
        <v>3.5856763338869486</v>
      </c>
      <c r="AC751" s="42">
        <f t="shared" si="294"/>
        <v>4.5109747435976359</v>
      </c>
    </row>
    <row r="752" spans="1:29" x14ac:dyDescent="0.25">
      <c r="A752" s="34" t="s">
        <v>1227</v>
      </c>
      <c r="B752" s="34" t="s">
        <v>1228</v>
      </c>
      <c r="C752" s="42">
        <f t="shared" si="285"/>
        <v>3.0172253919355843</v>
      </c>
      <c r="D752" s="42">
        <f t="shared" si="286"/>
        <v>4.2317803429514047</v>
      </c>
      <c r="E752" s="42">
        <f t="shared" si="287"/>
        <v>4.6989843085558842</v>
      </c>
      <c r="F752" s="42">
        <f t="shared" si="319"/>
        <v>4.5604355149136424</v>
      </c>
      <c r="G752" s="42">
        <f t="shared" si="288"/>
        <v>2.6139027245481143</v>
      </c>
      <c r="H752" s="42">
        <f t="shared" si="313"/>
        <v>1.9148198382343233</v>
      </c>
      <c r="I752" s="42">
        <f t="shared" si="313"/>
        <v>0.85283528286414234</v>
      </c>
      <c r="J752" s="42">
        <f t="shared" si="289"/>
        <v>2.7340077983130628</v>
      </c>
      <c r="K752" s="42">
        <f t="shared" si="290"/>
        <v>4.6793434520047112</v>
      </c>
      <c r="L752" s="42">
        <f t="shared" si="291"/>
        <v>5.0474315030291184</v>
      </c>
      <c r="M752" s="42">
        <f t="shared" si="292"/>
        <v>1.2840551306838774</v>
      </c>
      <c r="N752" s="42">
        <f t="shared" si="320"/>
        <v>5.728432830781605</v>
      </c>
      <c r="O752" s="42">
        <f t="shared" si="320"/>
        <v>5.6718511362720898</v>
      </c>
      <c r="P752" s="42">
        <f t="shared" si="320"/>
        <v>1.0967143053777253</v>
      </c>
      <c r="Q752" s="42">
        <f t="shared" si="320"/>
        <v>0</v>
      </c>
      <c r="R752" s="42">
        <f t="shared" si="295"/>
        <v>6.0984574738851247</v>
      </c>
      <c r="S752" s="42">
        <f t="shared" si="318"/>
        <v>0</v>
      </c>
      <c r="T752" s="42">
        <f t="shared" si="318"/>
        <v>6.9984574738851251</v>
      </c>
      <c r="U752" s="42">
        <f t="shared" si="318"/>
        <v>6.9984574738851251</v>
      </c>
      <c r="V752" s="42">
        <f t="shared" si="318"/>
        <v>3.7908311316877761</v>
      </c>
      <c r="W752" s="42">
        <f t="shared" si="318"/>
        <v>4.4707127259050559</v>
      </c>
      <c r="X752" s="42">
        <f t="shared" si="318"/>
        <v>3.3787318796098234</v>
      </c>
      <c r="Y752" s="42">
        <f t="shared" si="318"/>
        <v>4.3500086097995228</v>
      </c>
      <c r="Z752" s="42">
        <f t="shared" si="318"/>
        <v>4.8621457987525281</v>
      </c>
      <c r="AA752" s="42">
        <f t="shared" si="293"/>
        <v>4.4792012723043504</v>
      </c>
      <c r="AB752" s="42">
        <f t="shared" si="321"/>
        <v>2.2335502576229138</v>
      </c>
      <c r="AC752" s="42">
        <f t="shared" si="294"/>
        <v>4.207626342197349</v>
      </c>
    </row>
    <row r="753" spans="1:29" x14ac:dyDescent="0.25">
      <c r="A753" s="34" t="s">
        <v>1229</v>
      </c>
      <c r="B753" s="34" t="s">
        <v>1230</v>
      </c>
      <c r="C753" s="42">
        <f t="shared" si="285"/>
        <v>2.1163711495614397</v>
      </c>
      <c r="D753" s="42">
        <f t="shared" si="286"/>
        <v>5.5659876891756195</v>
      </c>
      <c r="E753" s="42">
        <f t="shared" si="287"/>
        <v>3.3573513407968174</v>
      </c>
      <c r="F753" s="42">
        <f>F183-0.9</f>
        <v>2.3995665027390825</v>
      </c>
      <c r="G753" s="42">
        <f t="shared" si="288"/>
        <v>1.5505219999853874</v>
      </c>
      <c r="H753" s="42">
        <f t="shared" ref="H753:I757" si="322">H183</f>
        <v>5.6219699062574282</v>
      </c>
      <c r="I753" s="42">
        <f t="shared" si="322"/>
        <v>3.5937126823166063</v>
      </c>
      <c r="J753" s="42">
        <f t="shared" si="289"/>
        <v>3.1877532791588239</v>
      </c>
      <c r="K753" s="42">
        <f t="shared" si="290"/>
        <v>1.9839389804353225</v>
      </c>
      <c r="L753" s="42">
        <f t="shared" si="291"/>
        <v>4.8573101234729839</v>
      </c>
      <c r="M753" s="42">
        <f t="shared" si="292"/>
        <v>4.3675703039030056</v>
      </c>
      <c r="N753" s="42">
        <f t="shared" si="320"/>
        <v>6.28548362451511</v>
      </c>
      <c r="O753" s="42">
        <f t="shared" si="320"/>
        <v>5.2648783975569122</v>
      </c>
      <c r="P753" s="42">
        <f t="shared" si="320"/>
        <v>1.0815115474848913</v>
      </c>
      <c r="Q753" s="42">
        <f t="shared" si="320"/>
        <v>6.8521481615650082</v>
      </c>
      <c r="R753" s="42">
        <f>R183</f>
        <v>0</v>
      </c>
      <c r="S753" s="42">
        <f t="shared" si="318"/>
        <v>2.2840493871883369</v>
      </c>
      <c r="T753" s="42">
        <f t="shared" si="318"/>
        <v>6.8521481615650082</v>
      </c>
      <c r="U753" s="42">
        <f t="shared" si="318"/>
        <v>6.8521481615650082</v>
      </c>
      <c r="V753" s="42">
        <f t="shared" si="318"/>
        <v>3.4260740807825032</v>
      </c>
      <c r="W753" s="42">
        <f t="shared" si="318"/>
        <v>4.1402242934882949</v>
      </c>
      <c r="X753" s="42">
        <f t="shared" si="318"/>
        <v>4.5539414434643488</v>
      </c>
      <c r="Y753" s="42">
        <f t="shared" si="318"/>
        <v>3.1243051419935162</v>
      </c>
      <c r="Z753" s="42">
        <f t="shared" si="318"/>
        <v>3.4554325167213031</v>
      </c>
      <c r="AA753" s="42">
        <f t="shared" si="293"/>
        <v>2.9362055307899868</v>
      </c>
      <c r="AB753" s="42">
        <f t="shared" si="321"/>
        <v>0.29158077283255385</v>
      </c>
      <c r="AC753" s="42">
        <f t="shared" si="294"/>
        <v>3.9978148206846922</v>
      </c>
    </row>
    <row r="754" spans="1:29" x14ac:dyDescent="0.25">
      <c r="A754" s="34" t="s">
        <v>1231</v>
      </c>
      <c r="B754" s="34" t="s">
        <v>1232</v>
      </c>
      <c r="C754" s="42">
        <f t="shared" si="285"/>
        <v>2.8601777749321613</v>
      </c>
      <c r="D754" s="42">
        <f t="shared" si="286"/>
        <v>3.8212959480455257</v>
      </c>
      <c r="E754" s="42">
        <f t="shared" si="287"/>
        <v>4.7449131376918725</v>
      </c>
      <c r="F754" s="42">
        <f t="shared" ref="F754:F757" si="323">F184</f>
        <v>5.3724580856455466</v>
      </c>
      <c r="G754" s="42">
        <f t="shared" si="288"/>
        <v>2.5043025003598327</v>
      </c>
      <c r="H754" s="42">
        <f t="shared" si="322"/>
        <v>3.0629650871166643</v>
      </c>
      <c r="I754" s="42">
        <f t="shared" si="322"/>
        <v>3.0417776214288308</v>
      </c>
      <c r="J754" s="42">
        <f t="shared" si="289"/>
        <v>2.0442074935027343</v>
      </c>
      <c r="K754" s="42">
        <f t="shared" si="290"/>
        <v>3.4813088782553834</v>
      </c>
      <c r="L754" s="42">
        <f t="shared" si="291"/>
        <v>3.8423173500530643</v>
      </c>
      <c r="M754" s="42">
        <f t="shared" si="292"/>
        <v>3.8346880015009051</v>
      </c>
      <c r="N754" s="42">
        <f t="shared" si="320"/>
        <v>4.1651491519082668</v>
      </c>
      <c r="O754" s="42">
        <f t="shared" si="320"/>
        <v>2.4528023644986501</v>
      </c>
      <c r="P754" s="42">
        <f t="shared" si="320"/>
        <v>1.7964658899657997</v>
      </c>
      <c r="Q754" s="42">
        <f t="shared" si="320"/>
        <v>6.0130763939610032</v>
      </c>
      <c r="R754" s="42">
        <f t="shared" si="295"/>
        <v>5.1130763939610029</v>
      </c>
      <c r="S754" s="42">
        <f t="shared" si="318"/>
        <v>0</v>
      </c>
      <c r="T754" s="42">
        <f t="shared" si="318"/>
        <v>6.0130763939610032</v>
      </c>
      <c r="U754" s="42">
        <f t="shared" si="318"/>
        <v>6.0130763939610032</v>
      </c>
      <c r="V754" s="42">
        <f t="shared" si="318"/>
        <v>3.2570830467288769</v>
      </c>
      <c r="W754" s="42">
        <f t="shared" si="318"/>
        <v>4.8299104188689483</v>
      </c>
      <c r="X754" s="42">
        <f t="shared" si="318"/>
        <v>2.3894938562778911</v>
      </c>
      <c r="Y754" s="42">
        <f t="shared" si="318"/>
        <v>4.3037713603103391</v>
      </c>
      <c r="Z754" s="42">
        <f t="shared" si="318"/>
        <v>3.8431189952025622</v>
      </c>
      <c r="AA754" s="42">
        <f t="shared" si="293"/>
        <v>4.2423838534832186</v>
      </c>
      <c r="AB754" s="42">
        <f t="shared" si="321"/>
        <v>3.3263826860209811</v>
      </c>
      <c r="AC754" s="42">
        <f t="shared" si="294"/>
        <v>3.63072092235794</v>
      </c>
    </row>
    <row r="755" spans="1:29" x14ac:dyDescent="0.25">
      <c r="A755" s="34" t="s">
        <v>1233</v>
      </c>
      <c r="B755" s="34" t="s">
        <v>1234</v>
      </c>
      <c r="C755" s="42">
        <f t="shared" si="285"/>
        <v>1.0585101681996858</v>
      </c>
      <c r="D755" s="42">
        <f t="shared" si="286"/>
        <v>6.437012693115463</v>
      </c>
      <c r="E755" s="42">
        <f t="shared" si="287"/>
        <v>3.6576277018625714</v>
      </c>
      <c r="F755" s="42">
        <f t="shared" si="323"/>
        <v>4.2270182226531778</v>
      </c>
      <c r="G755" s="42">
        <f t="shared" si="288"/>
        <v>2.2669713499506119</v>
      </c>
      <c r="H755" s="42">
        <f t="shared" si="322"/>
        <v>3.854216913750574</v>
      </c>
      <c r="I755" s="42">
        <f t="shared" si="322"/>
        <v>4.0996589144522968</v>
      </c>
      <c r="J755" s="42">
        <f t="shared" si="289"/>
        <v>1.1746559600353166</v>
      </c>
      <c r="K755" s="42">
        <f t="shared" si="290"/>
        <v>3.6101160034491784</v>
      </c>
      <c r="L755" s="42">
        <f t="shared" si="291"/>
        <v>6.2672585057303856</v>
      </c>
      <c r="M755" s="42">
        <f t="shared" si="292"/>
        <v>0.65329663743550581</v>
      </c>
      <c r="N755" s="42">
        <f t="shared" si="320"/>
        <v>5.1652185335767022</v>
      </c>
      <c r="O755" s="42">
        <f t="shared" si="320"/>
        <v>5.835360865500407</v>
      </c>
      <c r="P755" s="42">
        <f t="shared" si="320"/>
        <v>0.51074418133492383</v>
      </c>
      <c r="Q755" s="42">
        <f t="shared" si="320"/>
        <v>0</v>
      </c>
      <c r="R755" s="42">
        <f t="shared" si="295"/>
        <v>6.1785951381885935</v>
      </c>
      <c r="S755" s="42">
        <f t="shared" si="318"/>
        <v>2.3595317127295319</v>
      </c>
      <c r="T755" s="42">
        <f t="shared" si="318"/>
        <v>7.0785951381885939</v>
      </c>
      <c r="U755" s="42">
        <f t="shared" si="318"/>
        <v>7.0785951381885939</v>
      </c>
      <c r="V755" s="42">
        <f t="shared" si="318"/>
        <v>4.1291804972766792</v>
      </c>
      <c r="W755" s="42">
        <f t="shared" si="318"/>
        <v>4.5823250647483222</v>
      </c>
      <c r="X755" s="42">
        <f t="shared" si="318"/>
        <v>2.8519133304685385</v>
      </c>
      <c r="Y755" s="42">
        <f t="shared" si="318"/>
        <v>3.8146454384258108</v>
      </c>
      <c r="Z755" s="42">
        <f t="shared" si="318"/>
        <v>3.2114046819332569</v>
      </c>
      <c r="AA755" s="42">
        <f t="shared" si="293"/>
        <v>2.9328267488333952</v>
      </c>
      <c r="AB755" s="42">
        <f t="shared" si="321"/>
        <v>3.1627765511055421</v>
      </c>
      <c r="AC755" s="42">
        <f t="shared" si="294"/>
        <v>3.8019439088663183</v>
      </c>
    </row>
    <row r="756" spans="1:29" x14ac:dyDescent="0.25">
      <c r="A756" s="34" t="s">
        <v>1235</v>
      </c>
      <c r="B756" s="34" t="s">
        <v>1236</v>
      </c>
      <c r="C756" s="42">
        <f t="shared" si="285"/>
        <v>2.9621051014103603</v>
      </c>
      <c r="D756" s="42">
        <f t="shared" si="286"/>
        <v>4.2624841171911143</v>
      </c>
      <c r="E756" s="42">
        <f t="shared" si="287"/>
        <v>3.7388561327060836</v>
      </c>
      <c r="F756" s="42">
        <f t="shared" si="323"/>
        <v>4.2332831184063169</v>
      </c>
      <c r="G756" s="42">
        <f t="shared" si="288"/>
        <v>1.1362764879581981</v>
      </c>
      <c r="H756" s="42">
        <f t="shared" si="322"/>
        <v>5.0035489407358407</v>
      </c>
      <c r="I756" s="42">
        <f t="shared" si="322"/>
        <v>3.5795147745747786</v>
      </c>
      <c r="J756" s="42">
        <f t="shared" si="289"/>
        <v>2.9985887303337915</v>
      </c>
      <c r="K756" s="42">
        <f t="shared" si="290"/>
        <v>2.4852852306581896</v>
      </c>
      <c r="L756" s="42">
        <f t="shared" si="291"/>
        <v>5.160751091633645</v>
      </c>
      <c r="M756" s="42">
        <f t="shared" si="292"/>
        <v>4.036820457283131</v>
      </c>
      <c r="N756" s="42">
        <f t="shared" si="320"/>
        <v>5.2967242893384583</v>
      </c>
      <c r="O756" s="42">
        <f t="shared" si="320"/>
        <v>5.5020312664505573</v>
      </c>
      <c r="P756" s="42">
        <f t="shared" si="320"/>
        <v>0.18233836346172558</v>
      </c>
      <c r="Q756" s="42">
        <f t="shared" si="320"/>
        <v>0</v>
      </c>
      <c r="R756" s="42">
        <f t="shared" si="295"/>
        <v>5.5693651356218652</v>
      </c>
      <c r="S756" s="42">
        <f t="shared" si="318"/>
        <v>4.3129100904145776</v>
      </c>
      <c r="T756" s="42">
        <f t="shared" si="318"/>
        <v>6.4693651356218655</v>
      </c>
      <c r="U756" s="42">
        <f t="shared" si="318"/>
        <v>6.4693651356218655</v>
      </c>
      <c r="V756" s="42">
        <f t="shared" si="318"/>
        <v>3.2346825678109319</v>
      </c>
      <c r="W756" s="42">
        <f t="shared" si="318"/>
        <v>3.9845011684355698</v>
      </c>
      <c r="X756" s="42">
        <f t="shared" si="318"/>
        <v>1.4658547724652808</v>
      </c>
      <c r="Y756" s="42">
        <f t="shared" si="318"/>
        <v>4.0719099730635806</v>
      </c>
      <c r="Z756" s="42">
        <f t="shared" si="318"/>
        <v>3.5301709511275337</v>
      </c>
      <c r="AA756" s="42">
        <f t="shared" si="293"/>
        <v>2.9127248654105502</v>
      </c>
      <c r="AB756" s="42">
        <f t="shared" si="321"/>
        <v>3.1658595344532534</v>
      </c>
      <c r="AC756" s="42">
        <f t="shared" si="294"/>
        <v>4.2346825678109337</v>
      </c>
    </row>
    <row r="757" spans="1:29" x14ac:dyDescent="0.25">
      <c r="A757" s="34" t="s">
        <v>1237</v>
      </c>
      <c r="B757" s="34" t="s">
        <v>1238</v>
      </c>
      <c r="C757" s="42">
        <f t="shared" si="285"/>
        <v>4.9246898988555143</v>
      </c>
      <c r="D757" s="42">
        <f t="shared" si="286"/>
        <v>1.7109872274437805</v>
      </c>
      <c r="E757" s="42">
        <f t="shared" si="287"/>
        <v>5.2203548636052171</v>
      </c>
      <c r="F757" s="42">
        <f t="shared" si="323"/>
        <v>4.9007266412083021</v>
      </c>
      <c r="G757" s="42">
        <f t="shared" si="288"/>
        <v>2.0408760706345532</v>
      </c>
      <c r="H757" s="42">
        <f t="shared" si="322"/>
        <v>3.7763627311211856</v>
      </c>
      <c r="I757" s="42">
        <f t="shared" si="322"/>
        <v>3.7434311067186403</v>
      </c>
      <c r="J757" s="42">
        <f t="shared" si="289"/>
        <v>2.7254790630647951</v>
      </c>
      <c r="K757" s="42">
        <f t="shared" si="290"/>
        <v>4.9015535607546035</v>
      </c>
      <c r="L757" s="42">
        <f t="shared" si="291"/>
        <v>3.8222097922120737</v>
      </c>
      <c r="M757" s="42">
        <f t="shared" si="292"/>
        <v>4.0812879292419639</v>
      </c>
      <c r="N757" s="42">
        <f t="shared" si="320"/>
        <v>3.907352310234637</v>
      </c>
      <c r="O757" s="42">
        <f t="shared" si="320"/>
        <v>3.9194384385379233</v>
      </c>
      <c r="P757" s="42">
        <f t="shared" si="320"/>
        <v>1.0439832231531092</v>
      </c>
      <c r="Q757" s="42">
        <f t="shared" si="320"/>
        <v>0</v>
      </c>
      <c r="R757" s="42">
        <f t="shared" si="295"/>
        <v>5.7143794209772167</v>
      </c>
      <c r="S757" s="42">
        <f t="shared" si="318"/>
        <v>2.2047931403257395</v>
      </c>
      <c r="T757" s="42">
        <f t="shared" si="318"/>
        <v>0</v>
      </c>
      <c r="U757" s="42">
        <f t="shared" si="318"/>
        <v>6.6143794209772171</v>
      </c>
      <c r="V757" s="42">
        <f t="shared" si="318"/>
        <v>1.6535948552443054</v>
      </c>
      <c r="W757" s="42">
        <f t="shared" si="318"/>
        <v>5.1583839509507881</v>
      </c>
      <c r="X757" s="42">
        <f t="shared" si="318"/>
        <v>1.3438305297439934</v>
      </c>
      <c r="Y757" s="42">
        <f t="shared" si="318"/>
        <v>5.4241311961227057</v>
      </c>
      <c r="Z757" s="42">
        <f t="shared" si="318"/>
        <v>6.4186750662417555</v>
      </c>
      <c r="AA757" s="42">
        <f t="shared" si="293"/>
        <v>4.8478336397191404</v>
      </c>
      <c r="AB757" s="42">
        <f t="shared" si="321"/>
        <v>3.9404813571779167</v>
      </c>
      <c r="AC757" s="42">
        <f t="shared" si="294"/>
        <v>5.9607845657329124</v>
      </c>
    </row>
    <row r="758" spans="1:29" x14ac:dyDescent="0.25">
      <c r="A758" s="34" t="s">
        <v>1239</v>
      </c>
      <c r="B758" s="34" t="s">
        <v>1240</v>
      </c>
    </row>
    <row r="761" spans="1:29" ht="15.75" x14ac:dyDescent="0.25">
      <c r="C761" s="125" t="s">
        <v>833</v>
      </c>
      <c r="D761" s="126"/>
      <c r="E761" s="126"/>
      <c r="F761" s="126"/>
      <c r="G761" s="126"/>
      <c r="H761" s="126"/>
      <c r="I761" s="126"/>
      <c r="J761" s="126"/>
      <c r="K761" s="126"/>
      <c r="L761" s="126"/>
      <c r="M761" s="126"/>
      <c r="N761" s="126"/>
      <c r="O761" s="126"/>
      <c r="P761" s="126"/>
      <c r="Q761" s="126"/>
      <c r="R761" s="126"/>
      <c r="S761" s="126"/>
      <c r="T761" s="126"/>
      <c r="U761" s="126"/>
      <c r="V761" s="126"/>
      <c r="W761" s="126"/>
      <c r="X761" s="126"/>
      <c r="Y761" s="126"/>
      <c r="Z761" s="126"/>
      <c r="AA761" s="126"/>
      <c r="AB761" s="126"/>
      <c r="AC761" s="126"/>
    </row>
    <row r="762" spans="1:29" x14ac:dyDescent="0.25">
      <c r="C762" s="127" t="s">
        <v>1375</v>
      </c>
      <c r="D762" s="127"/>
      <c r="E762" s="127"/>
      <c r="F762" s="127"/>
      <c r="G762" s="127"/>
      <c r="H762" s="127"/>
      <c r="I762" s="127"/>
      <c r="J762" s="127"/>
      <c r="K762" s="127"/>
      <c r="L762" s="127"/>
      <c r="M762" s="127"/>
      <c r="N762" s="127"/>
      <c r="O762" s="127"/>
      <c r="P762" s="127"/>
      <c r="Q762" s="127"/>
      <c r="R762" s="127"/>
      <c r="S762" s="127"/>
      <c r="T762" s="127"/>
      <c r="U762" s="127"/>
      <c r="V762" s="127"/>
      <c r="W762" s="127"/>
      <c r="X762" s="127"/>
      <c r="Y762" s="127"/>
      <c r="Z762" s="127"/>
      <c r="AA762" s="127"/>
      <c r="AB762" s="127"/>
      <c r="AC762" s="127"/>
    </row>
    <row r="763" spans="1:29" x14ac:dyDescent="0.25">
      <c r="A763" s="34"/>
      <c r="B763" s="35"/>
      <c r="C763" s="56" t="s">
        <v>4</v>
      </c>
      <c r="D763" s="57" t="s">
        <v>10</v>
      </c>
      <c r="E763" s="57" t="s">
        <v>11</v>
      </c>
      <c r="F763" s="63" t="s">
        <v>14</v>
      </c>
      <c r="G763" s="63" t="s">
        <v>17</v>
      </c>
      <c r="H763" s="63" t="s">
        <v>21</v>
      </c>
      <c r="I763" s="63" t="s">
        <v>22</v>
      </c>
      <c r="J763" s="63" t="s">
        <v>23</v>
      </c>
      <c r="K763" s="63" t="s">
        <v>24</v>
      </c>
      <c r="L763" s="63" t="s">
        <v>30</v>
      </c>
      <c r="M763" s="63" t="s">
        <v>32</v>
      </c>
      <c r="N763" s="63" t="s">
        <v>33</v>
      </c>
      <c r="O763" s="63" t="s">
        <v>819</v>
      </c>
      <c r="P763" s="64" t="s">
        <v>37</v>
      </c>
      <c r="Q763" s="64" t="s">
        <v>38</v>
      </c>
      <c r="R763" s="64" t="s">
        <v>39</v>
      </c>
      <c r="S763" s="64" t="s">
        <v>40</v>
      </c>
      <c r="T763" s="64" t="s">
        <v>41</v>
      </c>
      <c r="U763" s="64" t="s">
        <v>42</v>
      </c>
      <c r="V763" s="64" t="s">
        <v>45</v>
      </c>
      <c r="W763" s="64" t="s">
        <v>46</v>
      </c>
      <c r="X763" s="65" t="s">
        <v>807</v>
      </c>
      <c r="Y763" s="65" t="s">
        <v>808</v>
      </c>
      <c r="Z763" s="65" t="s">
        <v>809</v>
      </c>
      <c r="AA763" s="65" t="s">
        <v>810</v>
      </c>
      <c r="AB763" s="65" t="s">
        <v>811</v>
      </c>
      <c r="AC763" s="65" t="s">
        <v>812</v>
      </c>
    </row>
    <row r="764" spans="1:29" x14ac:dyDescent="0.25">
      <c r="A764" s="34"/>
      <c r="B764" s="34"/>
      <c r="C764" s="42">
        <f>C4-0.5</f>
        <v>3.9571422106694536</v>
      </c>
      <c r="D764" s="42">
        <f>D4+0.5</f>
        <v>2.0116555815207704</v>
      </c>
      <c r="E764" s="42">
        <f t="shared" ref="E764:AB778" si="324">E4</f>
        <v>4.2626210802857356</v>
      </c>
      <c r="F764" s="42">
        <f t="shared" si="324"/>
        <v>4.0561119672431856</v>
      </c>
      <c r="G764" s="42">
        <f t="shared" si="324"/>
        <v>1.0104674176386925</v>
      </c>
      <c r="H764" s="42">
        <f>H4-0.15</f>
        <v>2.1066475023523963</v>
      </c>
      <c r="I764" s="42">
        <f t="shared" si="324"/>
        <v>3.709951214290319</v>
      </c>
      <c r="J764" s="42">
        <f>J4+0.25</f>
        <v>2.1956286223102115</v>
      </c>
      <c r="K764" s="42">
        <f t="shared" si="324"/>
        <v>3.7976049972269599</v>
      </c>
      <c r="L764" s="42">
        <f t="shared" si="324"/>
        <v>4.0585882312491641</v>
      </c>
      <c r="M764" s="42">
        <f t="shared" si="324"/>
        <v>3.0572513384506235</v>
      </c>
      <c r="N764" s="42">
        <f t="shared" si="324"/>
        <v>4.2984056407538649</v>
      </c>
      <c r="O764" s="42">
        <f>O4+0.15</f>
        <v>5.097142616719637</v>
      </c>
      <c r="P764" s="42">
        <f t="shared" si="324"/>
        <v>0.40361551508647259</v>
      </c>
      <c r="Q764" s="42">
        <f t="shared" si="324"/>
        <v>5.9667826980282657</v>
      </c>
      <c r="R764" s="42">
        <f t="shared" si="324"/>
        <v>5.9667826980282657</v>
      </c>
      <c r="S764" s="42">
        <f>S4-0.25</f>
        <v>5.7167826980282657</v>
      </c>
      <c r="T764" s="42">
        <f t="shared" si="324"/>
        <v>5.9667826980282657</v>
      </c>
      <c r="U764" s="42">
        <f>U4-2</f>
        <v>3.9667826980282657</v>
      </c>
      <c r="V764" s="42">
        <f t="shared" si="324"/>
        <v>4.4750870235211995</v>
      </c>
      <c r="W764" s="42">
        <f t="shared" si="324"/>
        <v>4.0529090024342915</v>
      </c>
      <c r="X764" s="42">
        <f t="shared" si="324"/>
        <v>3.3696706696853869</v>
      </c>
      <c r="Y764" s="42">
        <f t="shared" si="324"/>
        <v>3.3939053527954042</v>
      </c>
      <c r="Z764" s="42">
        <f t="shared" si="324"/>
        <v>3.1054282142203697</v>
      </c>
      <c r="AA764" s="42">
        <f t="shared" si="324"/>
        <v>3.7142393734134966</v>
      </c>
      <c r="AB764" s="42">
        <f t="shared" si="324"/>
        <v>2.6660092906083741</v>
      </c>
      <c r="AC764" s="42">
        <f>AC4+2</f>
        <v>3.6160036473826551</v>
      </c>
    </row>
    <row r="765" spans="1:29" x14ac:dyDescent="0.25">
      <c r="A765" s="41" t="s">
        <v>0</v>
      </c>
      <c r="B765" s="41" t="s">
        <v>1243</v>
      </c>
      <c r="C765" s="42">
        <f t="shared" ref="C765:C828" si="325">C5-0.5</f>
        <v>3.1373367739848828</v>
      </c>
      <c r="D765" s="42">
        <f t="shared" ref="D765:D828" si="326">D5+0.5</f>
        <v>2.9345990285120749</v>
      </c>
      <c r="E765" s="42">
        <f t="shared" si="324"/>
        <v>2.985384050992967</v>
      </c>
      <c r="F765" s="42">
        <f t="shared" si="324"/>
        <v>2.960884883651389</v>
      </c>
      <c r="G765" s="42">
        <f t="shared" si="324"/>
        <v>1.0157565266050665</v>
      </c>
      <c r="H765" s="42">
        <f t="shared" ref="H765:H828" si="327">H5-0.15</f>
        <v>5.8195701819910601</v>
      </c>
      <c r="I765" s="42">
        <f t="shared" si="324"/>
        <v>1.4555483317000852</v>
      </c>
      <c r="J765" s="42">
        <f t="shared" ref="J765:J828" si="328">J5+0.25</f>
        <v>0.64579623690832877</v>
      </c>
      <c r="K765" s="42">
        <f t="shared" si="324"/>
        <v>4.0080343484506429</v>
      </c>
      <c r="L765" s="42">
        <f t="shared" si="324"/>
        <v>4.9126280930198467</v>
      </c>
      <c r="M765" s="42">
        <f t="shared" si="324"/>
        <v>4.5040671568582358</v>
      </c>
      <c r="N765" s="42">
        <f t="shared" si="324"/>
        <v>5.2837011744636238</v>
      </c>
      <c r="O765" s="42">
        <f t="shared" ref="O765:O828" si="329">O5+0.15</f>
        <v>6.3531039977484092</v>
      </c>
      <c r="P765" s="42">
        <f t="shared" si="324"/>
        <v>0.39416010064150586</v>
      </c>
      <c r="Q765" s="42">
        <f t="shared" si="324"/>
        <v>6.5966039484721453</v>
      </c>
      <c r="R765" s="42">
        <f t="shared" si="324"/>
        <v>6.5966039484721453</v>
      </c>
      <c r="S765" s="42">
        <f t="shared" ref="S765:S828" si="330">S5-0.25</f>
        <v>6.3466039484721453</v>
      </c>
      <c r="T765" s="42">
        <f t="shared" si="324"/>
        <v>6.5966039484721453</v>
      </c>
      <c r="U765" s="42">
        <f t="shared" ref="U765:U828" si="331">U5-2</f>
        <v>4.5966039484721453</v>
      </c>
      <c r="V765" s="42">
        <f t="shared" si="324"/>
        <v>6.3217454506191384</v>
      </c>
      <c r="W765" s="42">
        <f t="shared" si="324"/>
        <v>3.0908615984979555</v>
      </c>
      <c r="X765" s="42">
        <f t="shared" si="324"/>
        <v>2.466911807176563</v>
      </c>
      <c r="Y765" s="42">
        <f t="shared" si="324"/>
        <v>2.6418546458500276</v>
      </c>
      <c r="Z765" s="42">
        <f t="shared" si="324"/>
        <v>2.1736263293429636</v>
      </c>
      <c r="AA765" s="42">
        <f t="shared" si="324"/>
        <v>2.6204475367039324</v>
      </c>
      <c r="AB765" s="42">
        <f t="shared" si="324"/>
        <v>1.4035327549940737</v>
      </c>
      <c r="AC765" s="42">
        <f t="shared" ref="AC765:AC828" si="332">AC5+2</f>
        <v>2.1374292489265034</v>
      </c>
    </row>
    <row r="766" spans="1:29" x14ac:dyDescent="0.25">
      <c r="A766" s="34" t="s">
        <v>873</v>
      </c>
      <c r="B766" s="34" t="s">
        <v>874</v>
      </c>
      <c r="C766" s="42">
        <f t="shared" si="325"/>
        <v>2.9033553458093406</v>
      </c>
      <c r="D766" s="42">
        <f t="shared" si="326"/>
        <v>2.3632794795387158</v>
      </c>
      <c r="E766" s="42">
        <f t="shared" si="324"/>
        <v>4.0009929848663317</v>
      </c>
      <c r="F766" s="42">
        <f t="shared" si="324"/>
        <v>3.7469168811924005</v>
      </c>
      <c r="G766" s="42">
        <f t="shared" si="324"/>
        <v>1.7689406723462948</v>
      </c>
      <c r="H766" s="42">
        <f t="shared" si="327"/>
        <v>4.4144864997677198</v>
      </c>
      <c r="I766" s="42">
        <f t="shared" si="324"/>
        <v>2.5231266246116286</v>
      </c>
      <c r="J766" s="42">
        <f t="shared" si="328"/>
        <v>2.5999756113211623</v>
      </c>
      <c r="K766" s="42">
        <f t="shared" si="324"/>
        <v>4.0918380361747531</v>
      </c>
      <c r="L766" s="42">
        <f t="shared" si="324"/>
        <v>4.8241304134344043</v>
      </c>
      <c r="M766" s="42">
        <f t="shared" si="324"/>
        <v>1.5950976649988158</v>
      </c>
      <c r="N766" s="42">
        <f t="shared" si="324"/>
        <v>2.265535349907577</v>
      </c>
      <c r="O766" s="42">
        <f t="shared" si="329"/>
        <v>3.6336591957677178</v>
      </c>
      <c r="P766" s="42">
        <f t="shared" si="324"/>
        <v>2.7926649020707464</v>
      </c>
      <c r="Q766" s="42">
        <f t="shared" si="324"/>
        <v>5.6554652240565071</v>
      </c>
      <c r="R766" s="42">
        <f t="shared" si="324"/>
        <v>5.6554652240565071</v>
      </c>
      <c r="S766" s="42">
        <f t="shared" si="330"/>
        <v>5.4054652240565071</v>
      </c>
      <c r="T766" s="42">
        <f t="shared" si="324"/>
        <v>5.6554652240565071</v>
      </c>
      <c r="U766" s="42">
        <f t="shared" si="331"/>
        <v>3.6554652240565071</v>
      </c>
      <c r="V766" s="42">
        <f t="shared" si="324"/>
        <v>1.4138663060141277</v>
      </c>
      <c r="W766" s="42">
        <f t="shared" si="324"/>
        <v>3.9989677729851514</v>
      </c>
      <c r="X766" s="42">
        <f t="shared" si="324"/>
        <v>2.3720236373625414</v>
      </c>
      <c r="Y766" s="42">
        <f t="shared" si="324"/>
        <v>3.3201276697579747</v>
      </c>
      <c r="Z766" s="42">
        <f t="shared" si="324"/>
        <v>4.4192180158229757</v>
      </c>
      <c r="AA766" s="42">
        <f t="shared" si="324"/>
        <v>4.2332040022242543</v>
      </c>
      <c r="AB766" s="42">
        <f t="shared" si="324"/>
        <v>4.3318457035326441</v>
      </c>
      <c r="AC766" s="42">
        <f t="shared" si="332"/>
        <v>6.3594211102102234</v>
      </c>
    </row>
    <row r="767" spans="1:29" x14ac:dyDescent="0.25">
      <c r="A767" s="34" t="s">
        <v>875</v>
      </c>
      <c r="B767" s="34" t="s">
        <v>876</v>
      </c>
      <c r="C767" s="42">
        <f t="shared" si="325"/>
        <v>3.835792845148057</v>
      </c>
      <c r="D767" s="42">
        <f t="shared" si="326"/>
        <v>2.7580498755965288</v>
      </c>
      <c r="E767" s="42">
        <f t="shared" si="324"/>
        <v>5.3419389122153973</v>
      </c>
      <c r="F767" s="42">
        <f t="shared" si="324"/>
        <v>5.3272481842742048</v>
      </c>
      <c r="G767" s="42">
        <f t="shared" si="324"/>
        <v>0.68929683196178282</v>
      </c>
      <c r="H767" s="42">
        <f t="shared" si="327"/>
        <v>4.657274862795501</v>
      </c>
      <c r="I767" s="42">
        <f t="shared" si="324"/>
        <v>1.6922588020433009</v>
      </c>
      <c r="J767" s="42">
        <f t="shared" si="328"/>
        <v>0.87000938566855768</v>
      </c>
      <c r="K767" s="42">
        <f t="shared" si="324"/>
        <v>3.6363891207039223</v>
      </c>
      <c r="L767" s="42">
        <f t="shared" si="324"/>
        <v>3.7857871106613765</v>
      </c>
      <c r="M767" s="42">
        <f t="shared" si="324"/>
        <v>3.3170315568378976</v>
      </c>
      <c r="N767" s="42">
        <f t="shared" si="324"/>
        <v>5.266138913883105</v>
      </c>
      <c r="O767" s="42">
        <f t="shared" si="329"/>
        <v>4.4418926742498384</v>
      </c>
      <c r="P767" s="42">
        <f t="shared" si="324"/>
        <v>1.1938270924239933</v>
      </c>
      <c r="Q767" s="42">
        <f t="shared" si="324"/>
        <v>0</v>
      </c>
      <c r="R767" s="42">
        <f t="shared" si="324"/>
        <v>0</v>
      </c>
      <c r="S767" s="42">
        <f t="shared" si="330"/>
        <v>4.2753189358123089</v>
      </c>
      <c r="T767" s="42">
        <f t="shared" si="324"/>
        <v>6.7879784037184638</v>
      </c>
      <c r="U767" s="42">
        <f t="shared" si="331"/>
        <v>4.7879784037184638</v>
      </c>
      <c r="V767" s="42">
        <f t="shared" si="324"/>
        <v>2.5454919013944259</v>
      </c>
      <c r="W767" s="42">
        <f t="shared" si="324"/>
        <v>5.3486586343765445</v>
      </c>
      <c r="X767" s="42">
        <f t="shared" si="324"/>
        <v>2.0195638225939181</v>
      </c>
      <c r="Y767" s="42">
        <f t="shared" si="324"/>
        <v>5.152287761447786</v>
      </c>
      <c r="Z767" s="42">
        <f t="shared" si="324"/>
        <v>5.3820931433848589</v>
      </c>
      <c r="AA767" s="42">
        <f t="shared" si="324"/>
        <v>4.2995297033321132</v>
      </c>
      <c r="AB767" s="42">
        <f t="shared" si="324"/>
        <v>5.9214279692012148</v>
      </c>
      <c r="AC767" s="42">
        <f t="shared" si="332"/>
        <v>6.6667351525564449</v>
      </c>
    </row>
    <row r="768" spans="1:29" x14ac:dyDescent="0.25">
      <c r="A768" s="34" t="s">
        <v>877</v>
      </c>
      <c r="B768" s="34" t="s">
        <v>878</v>
      </c>
      <c r="C768" s="42">
        <f t="shared" si="325"/>
        <v>5.43971623700486</v>
      </c>
      <c r="D768" s="42">
        <f t="shared" si="326"/>
        <v>0.5</v>
      </c>
      <c r="E768" s="42">
        <f t="shared" si="324"/>
        <v>4.9394888170733138</v>
      </c>
      <c r="F768" s="42">
        <f t="shared" si="324"/>
        <v>5.0232821612603331</v>
      </c>
      <c r="G768" s="42">
        <f t="shared" si="324"/>
        <v>0.92704492474952571</v>
      </c>
      <c r="H768" s="42">
        <f t="shared" si="327"/>
        <v>4.8596056817187314</v>
      </c>
      <c r="I768" s="42">
        <f t="shared" si="324"/>
        <v>0.73675812895088244</v>
      </c>
      <c r="J768" s="42">
        <f t="shared" si="328"/>
        <v>2.3234026786659223</v>
      </c>
      <c r="K768" s="42">
        <f t="shared" si="324"/>
        <v>4.4028474280471004</v>
      </c>
      <c r="L768" s="42">
        <f t="shared" si="324"/>
        <v>3.0301458682398446</v>
      </c>
      <c r="M768" s="42">
        <f t="shared" si="324"/>
        <v>3.8309260743334392</v>
      </c>
      <c r="N768" s="42">
        <f t="shared" si="324"/>
        <v>5.7572284580788446</v>
      </c>
      <c r="O768" s="42">
        <f t="shared" si="329"/>
        <v>0.9706548784021034</v>
      </c>
      <c r="P768" s="42">
        <f t="shared" si="324"/>
        <v>3.6597104030223355</v>
      </c>
      <c r="Q768" s="42">
        <f t="shared" si="324"/>
        <v>6.1018103900015213</v>
      </c>
      <c r="R768" s="42">
        <f t="shared" si="324"/>
        <v>0</v>
      </c>
      <c r="S768" s="42">
        <f t="shared" si="330"/>
        <v>5.8518103900015213</v>
      </c>
      <c r="T768" s="42">
        <f t="shared" si="324"/>
        <v>6.1018103900015213</v>
      </c>
      <c r="U768" s="42">
        <f t="shared" si="331"/>
        <v>4.1018103900015213</v>
      </c>
      <c r="V768" s="42">
        <f t="shared" si="324"/>
        <v>3.3051472945841569</v>
      </c>
      <c r="W768" s="42">
        <f t="shared" si="324"/>
        <v>5.3260636063670086</v>
      </c>
      <c r="X768" s="42">
        <f t="shared" si="324"/>
        <v>0.63035231301668249</v>
      </c>
      <c r="Y768" s="42">
        <f t="shared" si="324"/>
        <v>4.9451825512256953</v>
      </c>
      <c r="Z768" s="42">
        <f t="shared" si="324"/>
        <v>4.9840494891330129</v>
      </c>
      <c r="AA768" s="42">
        <f t="shared" si="324"/>
        <v>4.7227381317747845</v>
      </c>
      <c r="AB768" s="42">
        <f t="shared" si="324"/>
        <v>2.9859923185113826</v>
      </c>
      <c r="AC768" s="42">
        <f t="shared" si="332"/>
        <v>4.5424209958339681</v>
      </c>
    </row>
    <row r="769" spans="1:29" x14ac:dyDescent="0.25">
      <c r="A769" s="34" t="s">
        <v>879</v>
      </c>
      <c r="B769" s="34" t="s">
        <v>880</v>
      </c>
      <c r="C769" s="42">
        <f t="shared" si="325"/>
        <v>4.7916486204610083</v>
      </c>
      <c r="D769" s="42">
        <f t="shared" si="326"/>
        <v>1.1259704720301951</v>
      </c>
      <c r="E769" s="42">
        <f t="shared" si="324"/>
        <v>4.1831170550746801</v>
      </c>
      <c r="F769" s="42">
        <f t="shared" si="324"/>
        <v>4.1265193741317985</v>
      </c>
      <c r="G769" s="42">
        <f t="shared" si="324"/>
        <v>1.6735949443579801</v>
      </c>
      <c r="H769" s="42">
        <f t="shared" si="327"/>
        <v>4.9933302731385458</v>
      </c>
      <c r="I769" s="42">
        <f t="shared" si="324"/>
        <v>1.29059169199394</v>
      </c>
      <c r="J769" s="42">
        <f t="shared" si="328"/>
        <v>2.4415617560760201</v>
      </c>
      <c r="K769" s="42">
        <f t="shared" si="324"/>
        <v>4.8009864618376188</v>
      </c>
      <c r="L769" s="42">
        <f t="shared" si="324"/>
        <v>3.5445536738953658</v>
      </c>
      <c r="M769" s="42">
        <f t="shared" si="324"/>
        <v>4.5041805338289924</v>
      </c>
      <c r="N769" s="42">
        <f t="shared" si="324"/>
        <v>5.5124126225258587</v>
      </c>
      <c r="O769" s="42">
        <f t="shared" si="329"/>
        <v>4.4412097724073849</v>
      </c>
      <c r="P769" s="42">
        <f t="shared" si="324"/>
        <v>1.2687781879288107</v>
      </c>
      <c r="Q769" s="42">
        <f t="shared" si="324"/>
        <v>6.1497609436767968</v>
      </c>
      <c r="R769" s="42">
        <f t="shared" si="324"/>
        <v>6.1497609436767968</v>
      </c>
      <c r="S769" s="42">
        <f t="shared" si="330"/>
        <v>1.7999203145589329</v>
      </c>
      <c r="T769" s="42">
        <f t="shared" si="324"/>
        <v>6.1497609436767968</v>
      </c>
      <c r="U769" s="42">
        <f t="shared" si="331"/>
        <v>4.1497609436767968</v>
      </c>
      <c r="V769" s="42">
        <f t="shared" si="324"/>
        <v>5.1248007863973308</v>
      </c>
      <c r="W769" s="42">
        <f t="shared" si="324"/>
        <v>4.9618017317356395</v>
      </c>
      <c r="X769" s="42">
        <f t="shared" si="324"/>
        <v>1.1689628240046757</v>
      </c>
      <c r="Y769" s="42">
        <f t="shared" si="324"/>
        <v>4.1811052282473149</v>
      </c>
      <c r="Z769" s="42">
        <f t="shared" si="324"/>
        <v>2.7303546566429242</v>
      </c>
      <c r="AA769" s="42">
        <f t="shared" si="324"/>
        <v>2.9682814744427373</v>
      </c>
      <c r="AB769" s="42">
        <f t="shared" si="324"/>
        <v>2.486073572975728</v>
      </c>
      <c r="AC769" s="42">
        <f t="shared" si="332"/>
        <v>3.2812001965993334</v>
      </c>
    </row>
    <row r="770" spans="1:29" x14ac:dyDescent="0.25">
      <c r="A770" s="34" t="s">
        <v>881</v>
      </c>
      <c r="B770" s="34" t="s">
        <v>882</v>
      </c>
      <c r="C770" s="42">
        <f t="shared" si="325"/>
        <v>1.6953899754671196</v>
      </c>
      <c r="D770" s="42">
        <f t="shared" si="326"/>
        <v>3.9880576077845435</v>
      </c>
      <c r="E770" s="42">
        <f t="shared" si="324"/>
        <v>4.1265694017682524</v>
      </c>
      <c r="F770" s="42">
        <f t="shared" si="324"/>
        <v>4.1092610175756645</v>
      </c>
      <c r="G770" s="42">
        <f t="shared" si="324"/>
        <v>0.9823879343178008</v>
      </c>
      <c r="H770" s="42">
        <f t="shared" si="327"/>
        <v>4.1000961389236119</v>
      </c>
      <c r="I770" s="42">
        <f t="shared" si="324"/>
        <v>1.6927641312680166</v>
      </c>
      <c r="J770" s="42">
        <f t="shared" si="328"/>
        <v>3.2471714911066845</v>
      </c>
      <c r="K770" s="42">
        <f t="shared" si="324"/>
        <v>2.0257102656072701</v>
      </c>
      <c r="L770" s="42">
        <f t="shared" si="324"/>
        <v>5.2532211596153333</v>
      </c>
      <c r="M770" s="42">
        <f t="shared" si="324"/>
        <v>3.9017852135699149</v>
      </c>
      <c r="N770" s="42">
        <f t="shared" si="324"/>
        <v>5.3290447188578387</v>
      </c>
      <c r="O770" s="42">
        <f t="shared" si="329"/>
        <v>5.1456305688816322</v>
      </c>
      <c r="P770" s="42">
        <f t="shared" si="324"/>
        <v>0.73181652477047288</v>
      </c>
      <c r="Q770" s="42">
        <f t="shared" si="324"/>
        <v>5.4548004829529919</v>
      </c>
      <c r="R770" s="42">
        <f t="shared" si="324"/>
        <v>5.4548004829529919</v>
      </c>
      <c r="S770" s="42">
        <f t="shared" si="330"/>
        <v>1.5682668276509977</v>
      </c>
      <c r="T770" s="42">
        <f t="shared" si="324"/>
        <v>5.4548004829529919</v>
      </c>
      <c r="U770" s="42">
        <f t="shared" si="331"/>
        <v>3.4548004829529919</v>
      </c>
      <c r="V770" s="42">
        <f t="shared" si="324"/>
        <v>2.5001168880201208</v>
      </c>
      <c r="W770" s="42">
        <f t="shared" si="324"/>
        <v>5.2146520340179565</v>
      </c>
      <c r="X770" s="42">
        <f t="shared" si="324"/>
        <v>1.8746180723095986</v>
      </c>
      <c r="Y770" s="42">
        <f t="shared" si="324"/>
        <v>4.6163952132148509</v>
      </c>
      <c r="Z770" s="42">
        <f t="shared" si="324"/>
        <v>4.1045499511177406</v>
      </c>
      <c r="AA770" s="42">
        <f t="shared" si="324"/>
        <v>3.9095697006723036</v>
      </c>
      <c r="AB770" s="42">
        <f t="shared" si="324"/>
        <v>5.2226813134656318</v>
      </c>
      <c r="AC770" s="42">
        <f t="shared" si="332"/>
        <v>4.8410419182046827</v>
      </c>
    </row>
    <row r="771" spans="1:29" x14ac:dyDescent="0.25">
      <c r="A771" s="34" t="s">
        <v>883</v>
      </c>
      <c r="B771" s="34" t="s">
        <v>884</v>
      </c>
      <c r="C771" s="42">
        <f t="shared" si="325"/>
        <v>4.767562296231902</v>
      </c>
      <c r="D771" s="42">
        <f t="shared" si="326"/>
        <v>2.7266438869029095</v>
      </c>
      <c r="E771" s="42">
        <f>E11-0.25</f>
        <v>4.1452800220528632</v>
      </c>
      <c r="F771" s="42">
        <f t="shared" si="324"/>
        <v>4.7281390238994447</v>
      </c>
      <c r="G771" s="42">
        <f t="shared" si="324"/>
        <v>1.1082323151870996</v>
      </c>
      <c r="H771" s="42">
        <f t="shared" si="327"/>
        <v>5.2196835586522088</v>
      </c>
      <c r="I771" s="42">
        <f t="shared" si="324"/>
        <v>4.9855817058664691</v>
      </c>
      <c r="J771" s="42">
        <f t="shared" si="328"/>
        <v>3.9832487286841474</v>
      </c>
      <c r="K771" s="42">
        <f t="shared" si="324"/>
        <v>4.0488281789740839</v>
      </c>
      <c r="L771" s="42">
        <f t="shared" si="324"/>
        <v>4.2620300466824643</v>
      </c>
      <c r="M771" s="42">
        <f t="shared" si="324"/>
        <v>5.6851256260308158</v>
      </c>
      <c r="N771" s="42">
        <f t="shared" si="324"/>
        <v>3.4821963948456593</v>
      </c>
      <c r="O771" s="42">
        <f t="shared" si="329"/>
        <v>4.8132694138177792</v>
      </c>
      <c r="P771" s="42">
        <f t="shared" si="324"/>
        <v>0.99489489788062602</v>
      </c>
      <c r="Q771" s="42">
        <f>Q11-2</f>
        <v>4.7364257589321959</v>
      </c>
      <c r="R771" s="42">
        <f t="shared" si="324"/>
        <v>6.7364257589321959</v>
      </c>
      <c r="S771" s="42">
        <f>S11</f>
        <v>0</v>
      </c>
      <c r="T771" s="42">
        <f t="shared" si="324"/>
        <v>6.7364257589321959</v>
      </c>
      <c r="U771" s="42">
        <f>U11</f>
        <v>0</v>
      </c>
      <c r="V771" s="42">
        <f t="shared" si="324"/>
        <v>5.0523193191991478</v>
      </c>
      <c r="W771" s="42">
        <f t="shared" si="324"/>
        <v>3.468079029531129</v>
      </c>
      <c r="X771" s="42">
        <f t="shared" si="324"/>
        <v>1.6562699696548107</v>
      </c>
      <c r="Y771" s="42">
        <f t="shared" si="324"/>
        <v>4.2719019797206341</v>
      </c>
      <c r="Z771" s="42">
        <f t="shared" si="324"/>
        <v>4.6169294732600772</v>
      </c>
      <c r="AA771" s="42">
        <f t="shared" si="324"/>
        <v>3.0811309542865519</v>
      </c>
      <c r="AB771" s="42">
        <f t="shared" si="324"/>
        <v>1.2899538687316983</v>
      </c>
      <c r="AC771" s="42">
        <f t="shared" si="332"/>
        <v>3.4034220331108749</v>
      </c>
    </row>
    <row r="772" spans="1:29" x14ac:dyDescent="0.25">
      <c r="A772" s="34" t="s">
        <v>885</v>
      </c>
      <c r="B772" s="34" t="s">
        <v>886</v>
      </c>
      <c r="C772" s="42">
        <f t="shared" si="325"/>
        <v>4.2853093009388772</v>
      </c>
      <c r="D772" s="42">
        <f t="shared" si="326"/>
        <v>1.8516746568870965</v>
      </c>
      <c r="E772" s="42">
        <f>E12-0.25</f>
        <v>3.6654026626027076</v>
      </c>
      <c r="F772" s="42">
        <f t="shared" si="324"/>
        <v>3.5305413487556359</v>
      </c>
      <c r="G772" s="42">
        <f t="shared" si="324"/>
        <v>1.6358065075673884</v>
      </c>
      <c r="H772" s="42">
        <f t="shared" si="327"/>
        <v>2.9651195651784925</v>
      </c>
      <c r="I772" s="42">
        <f t="shared" si="324"/>
        <v>2.5641681935804232</v>
      </c>
      <c r="J772" s="42">
        <f t="shared" si="328"/>
        <v>2.991113477508597</v>
      </c>
      <c r="K772" s="42">
        <f t="shared" si="324"/>
        <v>4.5941263237351704</v>
      </c>
      <c r="L772" s="42">
        <f t="shared" si="324"/>
        <v>4.6482961219530878</v>
      </c>
      <c r="M772" s="42">
        <f t="shared" si="324"/>
        <v>3.3430801264108947</v>
      </c>
      <c r="N772" s="42">
        <f t="shared" si="324"/>
        <v>2.6963976394383891</v>
      </c>
      <c r="O772" s="42">
        <f t="shared" si="329"/>
        <v>2.535729905995487</v>
      </c>
      <c r="P772" s="42">
        <f t="shared" si="324"/>
        <v>3.3842854117228214</v>
      </c>
      <c r="Q772" s="42">
        <f t="shared" si="324"/>
        <v>6.2279277182533992</v>
      </c>
      <c r="R772" s="42">
        <f t="shared" si="324"/>
        <v>6.2279277182533992</v>
      </c>
      <c r="S772" s="42">
        <f>S12</f>
        <v>0</v>
      </c>
      <c r="T772" s="42">
        <f t="shared" si="324"/>
        <v>6.2279277182533992</v>
      </c>
      <c r="U772" s="42">
        <f t="shared" si="331"/>
        <v>4.2279277182533992</v>
      </c>
      <c r="V772" s="42">
        <f t="shared" si="324"/>
        <v>2.5949698826055823</v>
      </c>
      <c r="W772" s="42">
        <f t="shared" si="324"/>
        <v>3.0580076352430208</v>
      </c>
      <c r="X772" s="42">
        <f t="shared" si="324"/>
        <v>2.1789168601051858</v>
      </c>
      <c r="Y772" s="42">
        <f t="shared" si="324"/>
        <v>4.5317000769539693</v>
      </c>
      <c r="Z772" s="42">
        <f t="shared" si="324"/>
        <v>5.2693202505448733</v>
      </c>
      <c r="AA772" s="42">
        <f t="shared" si="324"/>
        <v>5.4155893202203478</v>
      </c>
      <c r="AB772" s="42">
        <f t="shared" si="324"/>
        <v>3.9752730116511077</v>
      </c>
      <c r="AC772" s="42">
        <f t="shared" si="332"/>
        <v>5.3734608473872578</v>
      </c>
    </row>
    <row r="773" spans="1:29" x14ac:dyDescent="0.25">
      <c r="A773" s="34" t="s">
        <v>887</v>
      </c>
      <c r="B773" s="34" t="s">
        <v>888</v>
      </c>
      <c r="C773" s="42">
        <f t="shared" si="325"/>
        <v>1.9343035616215709</v>
      </c>
      <c r="D773" s="42">
        <f t="shared" si="326"/>
        <v>4.4842364263680707</v>
      </c>
      <c r="E773" s="42">
        <f t="shared" ref="E773:G786" si="333">E13</f>
        <v>4.9739121795643602</v>
      </c>
      <c r="F773" s="42">
        <f t="shared" si="333"/>
        <v>4.9151386134342996</v>
      </c>
      <c r="G773" s="42">
        <f t="shared" si="333"/>
        <v>1.0491065065011309</v>
      </c>
      <c r="H773" s="42">
        <f t="shared" si="327"/>
        <v>4.31262340001157</v>
      </c>
      <c r="I773" s="42">
        <f t="shared" si="324"/>
        <v>3.5003577694648405</v>
      </c>
      <c r="J773" s="42">
        <f t="shared" si="328"/>
        <v>3.6541673941732578</v>
      </c>
      <c r="K773" s="42">
        <f t="shared" si="324"/>
        <v>1.9178991186666499</v>
      </c>
      <c r="L773" s="42">
        <f t="shared" si="324"/>
        <v>4.9102318103660139</v>
      </c>
      <c r="M773" s="42">
        <f t="shared" si="324"/>
        <v>3.8774582986067387</v>
      </c>
      <c r="N773" s="42">
        <f t="shared" si="324"/>
        <v>4.4249326720579125</v>
      </c>
      <c r="O773" s="42">
        <f t="shared" si="329"/>
        <v>4.3982321074921034</v>
      </c>
      <c r="P773" s="42">
        <f t="shared" si="324"/>
        <v>1.034175684408295</v>
      </c>
      <c r="Q773" s="42">
        <f t="shared" si="324"/>
        <v>6.3263022901390427</v>
      </c>
      <c r="R773" s="42">
        <f t="shared" si="324"/>
        <v>0</v>
      </c>
      <c r="S773" s="42">
        <f t="shared" si="330"/>
        <v>3.9675348600926954</v>
      </c>
      <c r="T773" s="42">
        <f t="shared" si="324"/>
        <v>6.3263022901390427</v>
      </c>
      <c r="U773" s="42">
        <f t="shared" si="331"/>
        <v>4.3263022901390427</v>
      </c>
      <c r="V773" s="42">
        <f t="shared" si="324"/>
        <v>3.9539389313369013</v>
      </c>
      <c r="W773" s="42">
        <f t="shared" si="324"/>
        <v>4.8285658539740517</v>
      </c>
      <c r="X773" s="42">
        <f t="shared" si="324"/>
        <v>2.2002635375483584</v>
      </c>
      <c r="Y773" s="42">
        <f t="shared" si="324"/>
        <v>3.4237869247133239</v>
      </c>
      <c r="Z773" s="42">
        <f t="shared" si="324"/>
        <v>3.6720170123846665</v>
      </c>
      <c r="AA773" s="42">
        <f t="shared" si="324"/>
        <v>3.8507926983455052</v>
      </c>
      <c r="AB773" s="42">
        <f t="shared" si="324"/>
        <v>3.3650544096484274</v>
      </c>
      <c r="AC773" s="42">
        <f t="shared" si="332"/>
        <v>4.3723633588021409</v>
      </c>
    </row>
    <row r="774" spans="1:29" x14ac:dyDescent="0.25">
      <c r="A774" s="34" t="s">
        <v>889</v>
      </c>
      <c r="B774" s="34" t="s">
        <v>890</v>
      </c>
      <c r="C774" s="42">
        <f t="shared" si="325"/>
        <v>3.7287586206022336</v>
      </c>
      <c r="D774" s="42">
        <f t="shared" si="326"/>
        <v>1.9091665778896945</v>
      </c>
      <c r="E774" s="42">
        <f t="shared" si="333"/>
        <v>3.7136927218691262</v>
      </c>
      <c r="F774" s="42">
        <f t="shared" si="333"/>
        <v>3.719208342258352</v>
      </c>
      <c r="G774" s="42">
        <f t="shared" si="333"/>
        <v>2.8842041577885591</v>
      </c>
      <c r="H774" s="42">
        <f t="shared" si="327"/>
        <v>3.9144255973528961</v>
      </c>
      <c r="I774" s="42">
        <f t="shared" si="324"/>
        <v>2.4749777165803808</v>
      </c>
      <c r="J774" s="42">
        <f t="shared" si="328"/>
        <v>1.8605510460473382</v>
      </c>
      <c r="K774" s="42">
        <f t="shared" si="324"/>
        <v>4.3792446428509679</v>
      </c>
      <c r="L774" s="42">
        <f t="shared" si="324"/>
        <v>5.0775660275339529</v>
      </c>
      <c r="M774" s="42">
        <f t="shared" si="324"/>
        <v>4.5088745478770891</v>
      </c>
      <c r="N774" s="42">
        <f t="shared" si="324"/>
        <v>5.2491199350697482</v>
      </c>
      <c r="O774" s="42">
        <f t="shared" si="329"/>
        <v>4.5703023696045966</v>
      </c>
      <c r="P774" s="42">
        <f t="shared" si="324"/>
        <v>1.0324033316062469</v>
      </c>
      <c r="Q774" s="42">
        <f t="shared" si="324"/>
        <v>6.1874442914509533</v>
      </c>
      <c r="R774" s="42">
        <f t="shared" si="324"/>
        <v>0</v>
      </c>
      <c r="S774" s="42">
        <f t="shared" si="330"/>
        <v>3.8749628609673028</v>
      </c>
      <c r="T774" s="42">
        <f t="shared" si="324"/>
        <v>6.1874442914509533</v>
      </c>
      <c r="U774" s="42">
        <f t="shared" si="331"/>
        <v>4.1874442914509533</v>
      </c>
      <c r="V774" s="42">
        <f t="shared" si="324"/>
        <v>3.0937221457254758</v>
      </c>
      <c r="W774" s="42">
        <f t="shared" si="324"/>
        <v>4.4974325532648889</v>
      </c>
      <c r="X774" s="42">
        <f t="shared" si="324"/>
        <v>1.4019760136965276</v>
      </c>
      <c r="Y774" s="42">
        <f t="shared" si="324"/>
        <v>4.0895231178105673</v>
      </c>
      <c r="Z774" s="42">
        <f t="shared" si="324"/>
        <v>4.6158234374704454</v>
      </c>
      <c r="AA774" s="42">
        <f t="shared" si="324"/>
        <v>4.4595581054836124</v>
      </c>
      <c r="AB774" s="42">
        <f t="shared" si="324"/>
        <v>3.1595460211664448</v>
      </c>
      <c r="AC774" s="42">
        <f t="shared" si="332"/>
        <v>5.2226272351307053</v>
      </c>
    </row>
    <row r="775" spans="1:29" x14ac:dyDescent="0.25">
      <c r="A775" s="34" t="s">
        <v>891</v>
      </c>
      <c r="B775" s="34" t="s">
        <v>892</v>
      </c>
      <c r="C775" s="42">
        <f t="shared" si="325"/>
        <v>0.21268649941252016</v>
      </c>
      <c r="D775" s="42">
        <f t="shared" si="326"/>
        <v>6.243248264293829</v>
      </c>
      <c r="E775" s="42">
        <f t="shared" si="333"/>
        <v>3.1818640810860743</v>
      </c>
      <c r="F775" s="42">
        <f t="shared" si="333"/>
        <v>2.6614636164288346</v>
      </c>
      <c r="G775" s="42">
        <f t="shared" si="333"/>
        <v>1.0059208044785448</v>
      </c>
      <c r="H775" s="42">
        <f t="shared" si="327"/>
        <v>5.6347155941138336</v>
      </c>
      <c r="I775" s="42">
        <f t="shared" si="324"/>
        <v>4.0905776501868383</v>
      </c>
      <c r="J775" s="42">
        <f t="shared" si="328"/>
        <v>4.4595449722420542</v>
      </c>
      <c r="K775" s="42">
        <f t="shared" si="324"/>
        <v>3.8625501245059057</v>
      </c>
      <c r="L775" s="42">
        <f t="shared" si="324"/>
        <v>4.7755770705960794</v>
      </c>
      <c r="M775" s="42">
        <f t="shared" si="324"/>
        <v>3.2437639918247374</v>
      </c>
      <c r="N775" s="42">
        <f t="shared" si="324"/>
        <v>3.1520080434004027</v>
      </c>
      <c r="O775" s="42">
        <f t="shared" si="329"/>
        <v>5.8006362062622214</v>
      </c>
      <c r="P775" s="42">
        <f t="shared" si="324"/>
        <v>0.75655511504076056</v>
      </c>
      <c r="Q775" s="42">
        <f t="shared" si="324"/>
        <v>6.3307961041618936</v>
      </c>
      <c r="R775" s="42">
        <f t="shared" si="324"/>
        <v>6.3307961041618936</v>
      </c>
      <c r="S775" s="42">
        <f t="shared" si="330"/>
        <v>6.0807961041618936</v>
      </c>
      <c r="T775" s="42">
        <f t="shared" si="324"/>
        <v>6.3307961041618936</v>
      </c>
      <c r="U775" s="42">
        <f t="shared" si="331"/>
        <v>4.3307961041618936</v>
      </c>
      <c r="V775" s="42">
        <f t="shared" si="324"/>
        <v>4.7480970781214209</v>
      </c>
      <c r="W775" s="42">
        <f t="shared" si="324"/>
        <v>4.1864024552229608</v>
      </c>
      <c r="X775" s="42">
        <f t="shared" si="324"/>
        <v>2.4808698231874065</v>
      </c>
      <c r="Y775" s="42">
        <f t="shared" si="324"/>
        <v>1.3456475009658149</v>
      </c>
      <c r="Z775" s="42">
        <f t="shared" si="324"/>
        <v>1.4145772378256647</v>
      </c>
      <c r="AA775" s="42">
        <f t="shared" si="324"/>
        <v>1.4611394954060686</v>
      </c>
      <c r="AB775" s="42">
        <f t="shared" si="324"/>
        <v>2.5592579995548097</v>
      </c>
      <c r="AC775" s="42">
        <f t="shared" si="332"/>
        <v>3.3189158550337283</v>
      </c>
    </row>
    <row r="776" spans="1:29" x14ac:dyDescent="0.25">
      <c r="A776" s="34" t="s">
        <v>893</v>
      </c>
      <c r="B776" s="34" t="s">
        <v>894</v>
      </c>
      <c r="C776" s="42">
        <f t="shared" si="325"/>
        <v>2.6088957684290754</v>
      </c>
      <c r="D776" s="42">
        <f t="shared" si="326"/>
        <v>4.2592430240374508</v>
      </c>
      <c r="E776" s="42">
        <f t="shared" si="333"/>
        <v>3.1259672490248209</v>
      </c>
      <c r="F776" s="42">
        <f t="shared" si="333"/>
        <v>3.0121731476699605</v>
      </c>
      <c r="G776" s="42">
        <f t="shared" si="333"/>
        <v>1.5493389174285237</v>
      </c>
      <c r="H776" s="42">
        <f t="shared" si="327"/>
        <v>4.8182007914391596</v>
      </c>
      <c r="I776" s="42">
        <f>I16-2</f>
        <v>2.23407902065646</v>
      </c>
      <c r="J776" s="42">
        <f t="shared" si="328"/>
        <v>2.2079735526687392</v>
      </c>
      <c r="K776" s="42">
        <f t="shared" si="324"/>
        <v>3.3092538177929383</v>
      </c>
      <c r="L776" s="42">
        <f t="shared" si="324"/>
        <v>5.7662640160047438</v>
      </c>
      <c r="M776" s="42">
        <f t="shared" si="324"/>
        <v>6.1424384000488557</v>
      </c>
      <c r="N776" s="42">
        <f t="shared" si="324"/>
        <v>6.2238682311881579</v>
      </c>
      <c r="O776" s="42">
        <f t="shared" si="329"/>
        <v>6.6996031218390506</v>
      </c>
      <c r="P776" s="42">
        <f t="shared" si="324"/>
        <v>0.9215347925923153</v>
      </c>
      <c r="Q776" s="42">
        <f t="shared" si="324"/>
        <v>0</v>
      </c>
      <c r="R776" s="42">
        <f t="shared" si="324"/>
        <v>7.1701873774506844</v>
      </c>
      <c r="S776" s="42">
        <f t="shared" si="330"/>
        <v>6.9201873774506844</v>
      </c>
      <c r="T776" s="42">
        <f t="shared" si="324"/>
        <v>7.1701873774506844</v>
      </c>
      <c r="U776" s="42">
        <f>U16</f>
        <v>0</v>
      </c>
      <c r="V776" s="42">
        <f t="shared" si="324"/>
        <v>3.8838514961191204</v>
      </c>
      <c r="W776" s="42">
        <f t="shared" si="324"/>
        <v>2.5543389893613622</v>
      </c>
      <c r="X776" s="42">
        <f t="shared" si="324"/>
        <v>4.0937226831312747</v>
      </c>
      <c r="Y776" s="42">
        <f t="shared" si="324"/>
        <v>2.2196439885816757</v>
      </c>
      <c r="Z776" s="42">
        <f t="shared" si="324"/>
        <v>3.0002336188912482</v>
      </c>
      <c r="AA776" s="42">
        <f t="shared" si="324"/>
        <v>2.6834985894538668</v>
      </c>
      <c r="AB776" s="42">
        <f t="shared" si="324"/>
        <v>2.2883576736544748</v>
      </c>
      <c r="AC776" s="42">
        <f t="shared" si="332"/>
        <v>5.1369569776346751</v>
      </c>
    </row>
    <row r="777" spans="1:29" x14ac:dyDescent="0.25">
      <c r="A777" s="34" t="s">
        <v>895</v>
      </c>
      <c r="B777" s="34" t="s">
        <v>896</v>
      </c>
      <c r="C777" s="42">
        <f t="shared" si="325"/>
        <v>3.5340140719849886</v>
      </c>
      <c r="D777" s="42">
        <f t="shared" si="326"/>
        <v>3.1865812443563653</v>
      </c>
      <c r="E777" s="42">
        <f t="shared" si="333"/>
        <v>4.9638049781966798</v>
      </c>
      <c r="F777" s="42">
        <f t="shared" si="333"/>
        <v>4.742538706961497</v>
      </c>
      <c r="G777" s="42">
        <f t="shared" si="333"/>
        <v>1.9661607899994624</v>
      </c>
      <c r="H777" s="42">
        <f t="shared" si="327"/>
        <v>3.9950099044658143</v>
      </c>
      <c r="I777" s="42">
        <f t="shared" ref="I777:I792" si="334">I17</f>
        <v>1.4947945661976669</v>
      </c>
      <c r="J777" s="42">
        <f t="shared" si="328"/>
        <v>3.1579241887067089</v>
      </c>
      <c r="K777" s="42">
        <f t="shared" si="324"/>
        <v>5.3720491094482066</v>
      </c>
      <c r="L777" s="42">
        <f t="shared" si="324"/>
        <v>4.1732448610216872</v>
      </c>
      <c r="M777" s="42">
        <f t="shared" si="324"/>
        <v>4.1505773162390893</v>
      </c>
      <c r="N777" s="42">
        <f t="shared" si="324"/>
        <v>3.4975634475814368</v>
      </c>
      <c r="O777" s="42">
        <f t="shared" si="329"/>
        <v>5.9501035301905345</v>
      </c>
      <c r="P777" s="42">
        <f t="shared" si="324"/>
        <v>0.82485084885269588</v>
      </c>
      <c r="Q777" s="42">
        <f t="shared" si="324"/>
        <v>0</v>
      </c>
      <c r="R777" s="42">
        <f t="shared" si="324"/>
        <v>0</v>
      </c>
      <c r="S777" s="42">
        <f t="shared" si="330"/>
        <v>6.5244694715956708</v>
      </c>
      <c r="T777" s="42">
        <f t="shared" si="324"/>
        <v>6.7744694715956708</v>
      </c>
      <c r="U777" s="42">
        <f t="shared" si="331"/>
        <v>4.7744694715956708</v>
      </c>
      <c r="V777" s="42">
        <f t="shared" si="324"/>
        <v>4.2340434197472945</v>
      </c>
      <c r="W777" s="42">
        <f t="shared" si="324"/>
        <v>4.6715231980679954</v>
      </c>
      <c r="X777" s="42">
        <f t="shared" si="324"/>
        <v>1.9035699341673764</v>
      </c>
      <c r="Y777" s="42">
        <f t="shared" si="324"/>
        <v>4.1640393464293242</v>
      </c>
      <c r="Z777" s="42">
        <f t="shared" si="324"/>
        <v>5.2717092266434866</v>
      </c>
      <c r="AA777" s="42">
        <f t="shared" si="324"/>
        <v>3.9639923837817999</v>
      </c>
      <c r="AB777" s="42">
        <f t="shared" si="324"/>
        <v>2.4503400216409883</v>
      </c>
      <c r="AC777" s="42">
        <f t="shared" si="332"/>
        <v>4.2581564905318894</v>
      </c>
    </row>
    <row r="778" spans="1:29" x14ac:dyDescent="0.25">
      <c r="A778" s="34" t="s">
        <v>897</v>
      </c>
      <c r="B778" s="34" t="s">
        <v>898</v>
      </c>
      <c r="C778" s="42">
        <f t="shared" si="325"/>
        <v>3.6234989379527436</v>
      </c>
      <c r="D778" s="42">
        <f t="shared" si="326"/>
        <v>2.2173266770564517</v>
      </c>
      <c r="E778" s="42">
        <f t="shared" si="333"/>
        <v>4.1649325858240909</v>
      </c>
      <c r="F778" s="42">
        <f t="shared" si="333"/>
        <v>4.7130058490450368</v>
      </c>
      <c r="G778" s="42">
        <f t="shared" si="333"/>
        <v>5.7502848320697186</v>
      </c>
      <c r="H778" s="42">
        <f t="shared" si="327"/>
        <v>2.8252321186325369</v>
      </c>
      <c r="I778" s="42">
        <f t="shared" si="334"/>
        <v>3.9251711718816367</v>
      </c>
      <c r="J778" s="42">
        <f t="shared" si="328"/>
        <v>2.8897426820197012</v>
      </c>
      <c r="K778" s="42">
        <f t="shared" si="324"/>
        <v>4.5545959331183621</v>
      </c>
      <c r="L778" s="42">
        <f t="shared" si="324"/>
        <v>4.1946587383633869</v>
      </c>
      <c r="M778" s="42">
        <f t="shared" si="324"/>
        <v>2.8970951461896837</v>
      </c>
      <c r="N778" s="42">
        <f t="shared" si="324"/>
        <v>4.5462277289079109</v>
      </c>
      <c r="O778" s="42">
        <f t="shared" si="329"/>
        <v>3.552858429104548</v>
      </c>
      <c r="P778" s="42">
        <f t="shared" si="324"/>
        <v>0.65476749497072939</v>
      </c>
      <c r="Q778" s="42">
        <f t="shared" si="324"/>
        <v>5.7502848320697186</v>
      </c>
      <c r="R778" s="42">
        <f t="shared" si="324"/>
        <v>0</v>
      </c>
      <c r="S778" s="42">
        <f t="shared" si="330"/>
        <v>1.6667616106899068</v>
      </c>
      <c r="T778" s="42">
        <f t="shared" si="324"/>
        <v>5.7502848320697186</v>
      </c>
      <c r="U778" s="42">
        <f t="shared" si="331"/>
        <v>3.7502848320697186</v>
      </c>
      <c r="V778" s="42">
        <f t="shared" si="324"/>
        <v>3.1147376173710977</v>
      </c>
      <c r="W778" s="42">
        <f t="shared" ref="W778:AB778" si="335">W18</f>
        <v>3.8800214814774123</v>
      </c>
      <c r="X778" s="42">
        <f t="shared" si="335"/>
        <v>4.3919186492874083</v>
      </c>
      <c r="Y778" s="42">
        <f t="shared" si="335"/>
        <v>4.4860157409977006</v>
      </c>
      <c r="Z778" s="42">
        <f t="shared" si="335"/>
        <v>3.8704019007124071</v>
      </c>
      <c r="AA778" s="42">
        <f t="shared" si="335"/>
        <v>4.2843531884219903</v>
      </c>
      <c r="AB778" s="42">
        <f t="shared" si="335"/>
        <v>3.670394573661524</v>
      </c>
      <c r="AC778" s="42">
        <f t="shared" si="332"/>
        <v>4.8751424160348602</v>
      </c>
    </row>
    <row r="779" spans="1:29" x14ac:dyDescent="0.25">
      <c r="A779" s="34" t="s">
        <v>899</v>
      </c>
      <c r="B779" s="34" t="s">
        <v>900</v>
      </c>
      <c r="C779" s="42">
        <f t="shared" si="325"/>
        <v>2.8718972095818067</v>
      </c>
      <c r="D779" s="42">
        <f t="shared" si="326"/>
        <v>3.3708665781541156</v>
      </c>
      <c r="E779" s="42">
        <f t="shared" si="333"/>
        <v>4.7408487661965575</v>
      </c>
      <c r="F779" s="42">
        <f t="shared" si="333"/>
        <v>4.6593169459950721</v>
      </c>
      <c r="G779" s="42">
        <f t="shared" si="333"/>
        <v>1.2428234635119912</v>
      </c>
      <c r="H779" s="42">
        <f t="shared" si="327"/>
        <v>2.5902217511213115</v>
      </c>
      <c r="I779" s="42">
        <f t="shared" si="334"/>
        <v>1.7959665088441299</v>
      </c>
      <c r="J779" s="42">
        <f t="shared" si="328"/>
        <v>2.7177772140598506</v>
      </c>
      <c r="K779" s="42">
        <f t="shared" ref="K779:N794" si="336">K19</f>
        <v>2.9732198397574869</v>
      </c>
      <c r="L779" s="42">
        <f t="shared" si="336"/>
        <v>3.7315042361533899</v>
      </c>
      <c r="M779" s="42">
        <f t="shared" si="336"/>
        <v>1.918854671731145</v>
      </c>
      <c r="N779" s="42">
        <f t="shared" si="336"/>
        <v>4.707739983451444</v>
      </c>
      <c r="O779" s="42">
        <f t="shared" si="329"/>
        <v>2.974086189958292</v>
      </c>
      <c r="P779" s="42">
        <f t="shared" ref="P779:R794" si="337">P19</f>
        <v>1.5463413957360499</v>
      </c>
      <c r="Q779" s="42">
        <f t="shared" si="337"/>
        <v>5.7873621013412464</v>
      </c>
      <c r="R779" s="42">
        <f t="shared" si="337"/>
        <v>5.7873621013412464</v>
      </c>
      <c r="S779" s="42">
        <f t="shared" si="330"/>
        <v>3.6082414008941646</v>
      </c>
      <c r="T779" s="42">
        <f t="shared" ref="T779:T794" si="338">T19</f>
        <v>5.7873621013412464</v>
      </c>
      <c r="U779" s="42">
        <f t="shared" si="331"/>
        <v>3.7873621013412464</v>
      </c>
      <c r="V779" s="42">
        <f t="shared" ref="V779:AB794" si="339">V19</f>
        <v>2.4114008755588516</v>
      </c>
      <c r="W779" s="42">
        <f t="shared" si="339"/>
        <v>5.163387750792328</v>
      </c>
      <c r="X779" s="42">
        <f t="shared" si="339"/>
        <v>1.2634943430614156</v>
      </c>
      <c r="Y779" s="42">
        <f t="shared" si="339"/>
        <v>5.5931710850873397</v>
      </c>
      <c r="Z779" s="42">
        <f t="shared" si="339"/>
        <v>4.7964459387995522</v>
      </c>
      <c r="AA779" s="42">
        <f t="shared" si="339"/>
        <v>4.8617832171006912</v>
      </c>
      <c r="AB779" s="42">
        <f t="shared" si="339"/>
        <v>3.6940609157497333</v>
      </c>
      <c r="AC779" s="42">
        <f t="shared" si="332"/>
        <v>5.6171013133382797</v>
      </c>
    </row>
    <row r="780" spans="1:29" x14ac:dyDescent="0.25">
      <c r="A780" s="34" t="s">
        <v>901</v>
      </c>
      <c r="B780" s="34" t="s">
        <v>902</v>
      </c>
      <c r="C780" s="42">
        <f t="shared" si="325"/>
        <v>5.0587148044744614</v>
      </c>
      <c r="D780" s="42">
        <f t="shared" si="326"/>
        <v>1.1162212235702424</v>
      </c>
      <c r="E780" s="42">
        <f t="shared" si="333"/>
        <v>3.3308226683239348</v>
      </c>
      <c r="F780" s="42">
        <f t="shared" si="333"/>
        <v>3.0973347321542022</v>
      </c>
      <c r="G780" s="42">
        <f t="shared" si="333"/>
        <v>0.73213568283366648</v>
      </c>
      <c r="H780" s="42">
        <f t="shared" si="327"/>
        <v>3.4252806091672587</v>
      </c>
      <c r="I780" s="42">
        <f t="shared" si="334"/>
        <v>4.0757014036156001</v>
      </c>
      <c r="J780" s="42">
        <f t="shared" si="328"/>
        <v>3.3647744100793959</v>
      </c>
      <c r="K780" s="42">
        <f t="shared" si="336"/>
        <v>3.8070323934037282</v>
      </c>
      <c r="L780" s="42">
        <f t="shared" si="336"/>
        <v>4.473578549823416</v>
      </c>
      <c r="M780" s="42">
        <f t="shared" si="336"/>
        <v>5.5587148044744614</v>
      </c>
      <c r="N780" s="42">
        <f t="shared" si="336"/>
        <v>5.2024773709389773</v>
      </c>
      <c r="O780" s="42">
        <f t="shared" si="329"/>
        <v>5.050816280147421</v>
      </c>
      <c r="P780" s="42">
        <f t="shared" si="337"/>
        <v>0</v>
      </c>
      <c r="Q780" s="42">
        <f t="shared" si="337"/>
        <v>5.5587148044744614</v>
      </c>
      <c r="R780" s="42">
        <f t="shared" si="337"/>
        <v>5.5587148044744614</v>
      </c>
      <c r="S780" s="42">
        <f t="shared" si="330"/>
        <v>3.4558098696496411</v>
      </c>
      <c r="T780" s="42">
        <f t="shared" si="338"/>
        <v>5.5587148044744614</v>
      </c>
      <c r="U780" s="42">
        <f t="shared" si="331"/>
        <v>3.5587148044744614</v>
      </c>
      <c r="V780" s="42">
        <f t="shared" si="339"/>
        <v>3.9374229865027437</v>
      </c>
      <c r="W780" s="42">
        <f t="shared" si="339"/>
        <v>3.5634708113140436</v>
      </c>
      <c r="X780" s="42">
        <f t="shared" si="339"/>
        <v>1.0489585788057849</v>
      </c>
      <c r="Y780" s="42">
        <f t="shared" si="339"/>
        <v>4.6396579121638419</v>
      </c>
      <c r="Z780" s="42">
        <f t="shared" si="339"/>
        <v>4.842418005902732</v>
      </c>
      <c r="AA780" s="42">
        <f t="shared" si="339"/>
        <v>3.6422837284250402</v>
      </c>
      <c r="AB780" s="42">
        <f t="shared" si="339"/>
        <v>2.7202221383598428</v>
      </c>
      <c r="AC780" s="42">
        <f t="shared" si="332"/>
        <v>3.6212918179717182</v>
      </c>
    </row>
    <row r="781" spans="1:29" x14ac:dyDescent="0.25">
      <c r="A781" s="34" t="s">
        <v>903</v>
      </c>
      <c r="B781" s="34" t="s">
        <v>904</v>
      </c>
      <c r="C781" s="42">
        <f t="shared" si="325"/>
        <v>5.2187818193572921</v>
      </c>
      <c r="D781" s="42">
        <f t="shared" si="326"/>
        <v>2.819475252160613</v>
      </c>
      <c r="E781" s="42">
        <f t="shared" si="333"/>
        <v>4.5881781775568253</v>
      </c>
      <c r="F781" s="42">
        <f t="shared" si="333"/>
        <v>4.6607377441401319</v>
      </c>
      <c r="G781" s="42">
        <f t="shared" si="333"/>
        <v>0.63297127666967412</v>
      </c>
      <c r="H781" s="42">
        <f t="shared" si="327"/>
        <v>6.267857448367244</v>
      </c>
      <c r="I781" s="42">
        <f t="shared" si="334"/>
        <v>1.5221554135167501</v>
      </c>
      <c r="J781" s="42">
        <f t="shared" si="328"/>
        <v>1.934439538314725</v>
      </c>
      <c r="K781" s="42">
        <f t="shared" si="336"/>
        <v>4.6197065441922609</v>
      </c>
      <c r="L781" s="42">
        <f t="shared" si="336"/>
        <v>3.5697285130246947</v>
      </c>
      <c r="M781" s="42">
        <f t="shared" si="336"/>
        <v>5.6836108692668414</v>
      </c>
      <c r="N781" s="42">
        <f t="shared" si="336"/>
        <v>6.2137116629224005</v>
      </c>
      <c r="O781" s="42">
        <f t="shared" si="329"/>
        <v>2.754781861609731</v>
      </c>
      <c r="P781" s="42">
        <f t="shared" si="337"/>
        <v>1.6303717959403803</v>
      </c>
      <c r="Q781" s="42">
        <f t="shared" si="337"/>
        <v>0</v>
      </c>
      <c r="R781" s="42">
        <f t="shared" si="337"/>
        <v>0</v>
      </c>
      <c r="S781" s="42">
        <f t="shared" si="330"/>
        <v>6.3533780045621748</v>
      </c>
      <c r="T781" s="42">
        <f t="shared" si="338"/>
        <v>6.6033780045621748</v>
      </c>
      <c r="U781" s="42">
        <f t="shared" si="331"/>
        <v>4.6033780045621748</v>
      </c>
      <c r="V781" s="42">
        <f t="shared" si="339"/>
        <v>3.5768297524711778</v>
      </c>
      <c r="W781" s="42">
        <f t="shared" si="339"/>
        <v>4.9124860626931559</v>
      </c>
      <c r="X781" s="42">
        <f t="shared" si="339"/>
        <v>2.0737881336641539</v>
      </c>
      <c r="Y781" s="42">
        <f t="shared" si="339"/>
        <v>5.1354643174432937</v>
      </c>
      <c r="Z781" s="42">
        <f t="shared" si="339"/>
        <v>3.8680741326643102</v>
      </c>
      <c r="AA781" s="42">
        <f t="shared" si="339"/>
        <v>3.6197793237036855</v>
      </c>
      <c r="AB781" s="42">
        <f t="shared" si="339"/>
        <v>2.2479584696381876</v>
      </c>
      <c r="AC781" s="42">
        <f t="shared" si="332"/>
        <v>4.888977876995952</v>
      </c>
    </row>
    <row r="782" spans="1:29" x14ac:dyDescent="0.25">
      <c r="A782" s="34" t="s">
        <v>905</v>
      </c>
      <c r="B782" s="34" t="s">
        <v>906</v>
      </c>
      <c r="C782" s="42">
        <f t="shared" si="325"/>
        <v>3.443447615621511</v>
      </c>
      <c r="D782" s="42">
        <f t="shared" si="326"/>
        <v>2.7904662965667884</v>
      </c>
      <c r="E782" s="42">
        <f t="shared" si="333"/>
        <v>4.9223818118050513</v>
      </c>
      <c r="F782" s="42">
        <f t="shared" si="333"/>
        <v>4.4523290953127015</v>
      </c>
      <c r="G782" s="42">
        <f t="shared" si="333"/>
        <v>1.4075118075226296</v>
      </c>
      <c r="H782" s="42">
        <f t="shared" si="327"/>
        <v>4.6059810409873592</v>
      </c>
      <c r="I782" s="42">
        <f t="shared" si="334"/>
        <v>1.8452073630473693</v>
      </c>
      <c r="J782" s="42">
        <f t="shared" si="328"/>
        <v>3.9504441764919882</v>
      </c>
      <c r="K782" s="42">
        <f t="shared" si="336"/>
        <v>2.9808826817859377</v>
      </c>
      <c r="L782" s="42">
        <f t="shared" si="336"/>
        <v>4.607411289550293</v>
      </c>
      <c r="M782" s="42">
        <f t="shared" si="336"/>
        <v>4.2545393715042712</v>
      </c>
      <c r="N782" s="42">
        <f t="shared" si="336"/>
        <v>5.0858234537850855</v>
      </c>
      <c r="O782" s="42">
        <f t="shared" si="329"/>
        <v>3.575557027251441</v>
      </c>
      <c r="P782" s="42">
        <f t="shared" si="337"/>
        <v>0.36869451002955633</v>
      </c>
      <c r="Q782" s="42">
        <f t="shared" si="337"/>
        <v>5.9460369162947302</v>
      </c>
      <c r="R782" s="42">
        <f t="shared" si="337"/>
        <v>0</v>
      </c>
      <c r="S782" s="42">
        <f t="shared" si="330"/>
        <v>5.6960369162947302</v>
      </c>
      <c r="T782" s="42">
        <f t="shared" si="338"/>
        <v>5.9460369162947302</v>
      </c>
      <c r="U782" s="42">
        <f t="shared" si="331"/>
        <v>3.9460369162947302</v>
      </c>
      <c r="V782" s="42">
        <f t="shared" si="339"/>
        <v>1.7342607672526309</v>
      </c>
      <c r="W782" s="42">
        <f t="shared" si="339"/>
        <v>5.3476935788059548</v>
      </c>
      <c r="X782" s="42">
        <f t="shared" si="339"/>
        <v>0.97462588572874909</v>
      </c>
      <c r="Y782" s="42">
        <f t="shared" si="339"/>
        <v>4.6242484365934402</v>
      </c>
      <c r="Z782" s="42">
        <f t="shared" si="339"/>
        <v>3.6156903544356478</v>
      </c>
      <c r="AA782" s="42">
        <f t="shared" si="339"/>
        <v>3.7502967947440244</v>
      </c>
      <c r="AB782" s="42">
        <f t="shared" si="339"/>
        <v>3.6688312887776013</v>
      </c>
      <c r="AC782" s="42">
        <f t="shared" si="332"/>
        <v>6.4595276872210476</v>
      </c>
    </row>
    <row r="783" spans="1:29" x14ac:dyDescent="0.25">
      <c r="A783" s="34" t="s">
        <v>907</v>
      </c>
      <c r="B783" s="34" t="s">
        <v>908</v>
      </c>
      <c r="C783" s="42">
        <f t="shared" si="325"/>
        <v>4.1230367236924259</v>
      </c>
      <c r="D783" s="42">
        <f t="shared" si="326"/>
        <v>2.5184488208342679</v>
      </c>
      <c r="E783" s="42">
        <f t="shared" si="333"/>
        <v>3.8442802810498833</v>
      </c>
      <c r="F783" s="42">
        <f t="shared" si="333"/>
        <v>4.0688010867936368</v>
      </c>
      <c r="G783" s="42">
        <f t="shared" si="333"/>
        <v>1.9634293101510047</v>
      </c>
      <c r="H783" s="42">
        <f t="shared" si="327"/>
        <v>3.3713704276791199</v>
      </c>
      <c r="I783" s="42">
        <f t="shared" si="334"/>
        <v>2.8079420562604156</v>
      </c>
      <c r="J783" s="42">
        <f t="shared" si="328"/>
        <v>3.2156088261258589</v>
      </c>
      <c r="K783" s="42">
        <f t="shared" si="336"/>
        <v>3.6407632687673481</v>
      </c>
      <c r="L783" s="42">
        <f t="shared" si="336"/>
        <v>3.8714373156624728</v>
      </c>
      <c r="M783" s="42">
        <f t="shared" si="336"/>
        <v>4.1226950495272394</v>
      </c>
      <c r="N783" s="42">
        <f t="shared" si="336"/>
        <v>5.5115838809658699</v>
      </c>
      <c r="O783" s="42">
        <f t="shared" si="329"/>
        <v>4.7054962442850501</v>
      </c>
      <c r="P783" s="42">
        <f t="shared" si="337"/>
        <v>0.50256551437689634</v>
      </c>
      <c r="Q783" s="42">
        <f t="shared" si="337"/>
        <v>0</v>
      </c>
      <c r="R783" s="42">
        <f t="shared" si="337"/>
        <v>6.3682230178901822</v>
      </c>
      <c r="S783" s="42">
        <f t="shared" si="330"/>
        <v>6.1182230178901822</v>
      </c>
      <c r="T783" s="42">
        <f t="shared" si="338"/>
        <v>6.3682230178901822</v>
      </c>
      <c r="U783" s="42">
        <f t="shared" si="331"/>
        <v>4.3682230178901822</v>
      </c>
      <c r="V783" s="42">
        <f t="shared" si="339"/>
        <v>3.4494541346905154</v>
      </c>
      <c r="W783" s="42">
        <f t="shared" si="339"/>
        <v>4.182543599351054</v>
      </c>
      <c r="X783" s="42">
        <f t="shared" si="339"/>
        <v>2.065725235142061</v>
      </c>
      <c r="Y783" s="42">
        <f t="shared" si="339"/>
        <v>3.3180932000940464</v>
      </c>
      <c r="Z783" s="42">
        <f t="shared" si="339"/>
        <v>4.5859442718969889</v>
      </c>
      <c r="AA783" s="42">
        <f t="shared" si="339"/>
        <v>4.0922023032027521</v>
      </c>
      <c r="AB783" s="42">
        <f t="shared" si="339"/>
        <v>1.8969174946906933</v>
      </c>
      <c r="AC783" s="42">
        <f t="shared" si="332"/>
        <v>4.9187688831996672</v>
      </c>
    </row>
    <row r="784" spans="1:29" x14ac:dyDescent="0.25">
      <c r="A784" s="34" t="s">
        <v>909</v>
      </c>
      <c r="B784" s="34" t="s">
        <v>910</v>
      </c>
      <c r="C784" s="42">
        <f t="shared" si="325"/>
        <v>3.6810882545739734</v>
      </c>
      <c r="D784" s="42">
        <f t="shared" si="326"/>
        <v>3.0238765404974233</v>
      </c>
      <c r="E784" s="42">
        <f t="shared" si="333"/>
        <v>3.5023303393807348</v>
      </c>
      <c r="F784" s="42">
        <f t="shared" si="333"/>
        <v>3.1606126410808604</v>
      </c>
      <c r="G784" s="42">
        <f t="shared" si="333"/>
        <v>1.3060955311955791</v>
      </c>
      <c r="H784" s="42">
        <f t="shared" si="327"/>
        <v>2.9369596720144253</v>
      </c>
      <c r="I784" s="42">
        <f t="shared" si="334"/>
        <v>1.5487093764913755</v>
      </c>
      <c r="J784" s="42">
        <f t="shared" si="328"/>
        <v>3.1076587498425492</v>
      </c>
      <c r="K784" s="42">
        <f t="shared" si="336"/>
        <v>2.9378330863691065</v>
      </c>
      <c r="L784" s="42">
        <f t="shared" si="336"/>
        <v>5.1022323801616007</v>
      </c>
      <c r="M784" s="42">
        <f t="shared" si="336"/>
        <v>5.8700874177326732</v>
      </c>
      <c r="N784" s="42">
        <f t="shared" si="336"/>
        <v>6.0282261880580519</v>
      </c>
      <c r="O784" s="42">
        <f t="shared" si="329"/>
        <v>5.3920131173782835</v>
      </c>
      <c r="P784" s="42">
        <f t="shared" si="337"/>
        <v>7.7039359475221822E-2</v>
      </c>
      <c r="Q784" s="42">
        <f t="shared" si="337"/>
        <v>6.2121738049560751</v>
      </c>
      <c r="R784" s="42">
        <f t="shared" si="337"/>
        <v>6.2121738049560751</v>
      </c>
      <c r="S784" s="42">
        <f t="shared" si="330"/>
        <v>1.8207246016520258</v>
      </c>
      <c r="T784" s="42">
        <f t="shared" si="338"/>
        <v>6.2121738049560751</v>
      </c>
      <c r="U784" s="42">
        <f t="shared" si="331"/>
        <v>4.2121738049560751</v>
      </c>
      <c r="V784" s="42">
        <f t="shared" si="339"/>
        <v>5.1768115041300629</v>
      </c>
      <c r="W784" s="42">
        <f t="shared" si="339"/>
        <v>4.7163403999891154</v>
      </c>
      <c r="X784" s="42">
        <f t="shared" si="339"/>
        <v>2.0364977487321538</v>
      </c>
      <c r="Y784" s="42">
        <f t="shared" si="339"/>
        <v>4.0722476099326466</v>
      </c>
      <c r="Z784" s="42">
        <f t="shared" si="339"/>
        <v>3.9422444922316244</v>
      </c>
      <c r="AA784" s="42">
        <f t="shared" si="339"/>
        <v>2.8258787180177514</v>
      </c>
      <c r="AB784" s="42">
        <f t="shared" si="339"/>
        <v>1.8504347504124485</v>
      </c>
      <c r="AC784" s="42">
        <f t="shared" si="332"/>
        <v>3.0353623008260127</v>
      </c>
    </row>
    <row r="785" spans="1:29" x14ac:dyDescent="0.25">
      <c r="A785" s="34" t="s">
        <v>911</v>
      </c>
      <c r="B785" s="34" t="s">
        <v>912</v>
      </c>
      <c r="C785" s="42">
        <f t="shared" si="325"/>
        <v>3.8784719139524251</v>
      </c>
      <c r="D785" s="42">
        <f t="shared" si="326"/>
        <v>2.892189899805687</v>
      </c>
      <c r="E785" s="42">
        <f t="shared" si="333"/>
        <v>4.9533773683012434</v>
      </c>
      <c r="F785" s="42">
        <f t="shared" si="333"/>
        <v>4.8186141880899145</v>
      </c>
      <c r="G785" s="42">
        <f t="shared" si="333"/>
        <v>1.2581250158724322</v>
      </c>
      <c r="H785" s="42">
        <f t="shared" si="327"/>
        <v>5.3974262771871118</v>
      </c>
      <c r="I785" s="42">
        <f t="shared" si="334"/>
        <v>4.1587678235853458</v>
      </c>
      <c r="J785" s="42">
        <f t="shared" si="328"/>
        <v>4.2929002521435207</v>
      </c>
      <c r="K785" s="42">
        <f t="shared" si="336"/>
        <v>4.5539087286625675</v>
      </c>
      <c r="L785" s="42">
        <f t="shared" si="336"/>
        <v>4.2297626597703317</v>
      </c>
      <c r="M785" s="42">
        <f t="shared" si="336"/>
        <v>4.2074991518584985</v>
      </c>
      <c r="N785" s="42">
        <f t="shared" si="336"/>
        <v>5.5798448161260339</v>
      </c>
      <c r="O785" s="42">
        <f t="shared" si="329"/>
        <v>3.2099890320485431</v>
      </c>
      <c r="P785" s="42">
        <f t="shared" si="337"/>
        <v>1.4056391288276346</v>
      </c>
      <c r="Q785" s="42">
        <f t="shared" si="337"/>
        <v>0</v>
      </c>
      <c r="R785" s="42">
        <f t="shared" si="337"/>
        <v>0</v>
      </c>
      <c r="S785" s="42">
        <f t="shared" si="330"/>
        <v>2.0335199766851808</v>
      </c>
      <c r="T785" s="42">
        <f t="shared" si="338"/>
        <v>6.8505599300555406</v>
      </c>
      <c r="U785" s="42">
        <f t="shared" si="331"/>
        <v>4.8505599300555406</v>
      </c>
      <c r="V785" s="42">
        <f t="shared" si="339"/>
        <v>3.1398399679421218</v>
      </c>
      <c r="W785" s="42">
        <f t="shared" si="339"/>
        <v>3.2590938750803304</v>
      </c>
      <c r="X785" s="42">
        <f t="shared" si="339"/>
        <v>1.807000312128977</v>
      </c>
      <c r="Y785" s="42">
        <f t="shared" si="339"/>
        <v>4.1236830102580306</v>
      </c>
      <c r="Z785" s="42">
        <f t="shared" si="339"/>
        <v>5.6443740345291893</v>
      </c>
      <c r="AA785" s="42">
        <f t="shared" si="339"/>
        <v>4.825964264076668</v>
      </c>
      <c r="AB785" s="42">
        <f t="shared" si="339"/>
        <v>3.0608884793865183</v>
      </c>
      <c r="AC785" s="42">
        <f t="shared" si="332"/>
        <v>5.5679999635705935</v>
      </c>
    </row>
    <row r="786" spans="1:29" x14ac:dyDescent="0.25">
      <c r="A786" s="34" t="s">
        <v>913</v>
      </c>
      <c r="B786" s="34" t="s">
        <v>914</v>
      </c>
      <c r="C786" s="42">
        <f t="shared" si="325"/>
        <v>2.4125759909741933</v>
      </c>
      <c r="D786" s="42">
        <f t="shared" si="326"/>
        <v>4.6109006070635248</v>
      </c>
      <c r="E786" s="42">
        <f>E26-0.25</f>
        <v>2.3278222091726302</v>
      </c>
      <c r="F786" s="42">
        <f t="shared" si="333"/>
        <v>2.4915993492209627</v>
      </c>
      <c r="G786" s="42">
        <f t="shared" si="333"/>
        <v>1.4686339011926219</v>
      </c>
      <c r="H786" s="42">
        <f t="shared" si="327"/>
        <v>5.3744931413227777</v>
      </c>
      <c r="I786" s="42">
        <f t="shared" si="334"/>
        <v>4.6968463316837061</v>
      </c>
      <c r="J786" s="42">
        <f t="shared" si="328"/>
        <v>6.3455111472589891</v>
      </c>
      <c r="K786" s="42">
        <f t="shared" si="336"/>
        <v>2.4001049855489471</v>
      </c>
      <c r="L786" s="42">
        <f t="shared" si="336"/>
        <v>5.5965901454276095</v>
      </c>
      <c r="M786" s="42">
        <f t="shared" si="336"/>
        <v>5.5156809617515981</v>
      </c>
      <c r="N786" s="42">
        <f t="shared" si="336"/>
        <v>5.8538522798566097</v>
      </c>
      <c r="O786" s="42">
        <f t="shared" si="329"/>
        <v>6.295713507554547</v>
      </c>
      <c r="P786" s="42">
        <f t="shared" si="337"/>
        <v>9.3984778728770091E-2</v>
      </c>
      <c r="Q786" s="42">
        <f t="shared" si="337"/>
        <v>6.9470415610346512</v>
      </c>
      <c r="R786" s="42">
        <f t="shared" si="337"/>
        <v>6.9470415610346512</v>
      </c>
      <c r="S786" s="42">
        <f>S26</f>
        <v>0</v>
      </c>
      <c r="T786" s="42">
        <f t="shared" si="338"/>
        <v>0</v>
      </c>
      <c r="U786" s="42">
        <f t="shared" si="331"/>
        <v>4.9470415610346512</v>
      </c>
      <c r="V786" s="42">
        <f t="shared" si="339"/>
        <v>4.3419009756466576</v>
      </c>
      <c r="W786" s="42">
        <f t="shared" si="339"/>
        <v>2.1346704527168447</v>
      </c>
      <c r="X786" s="42">
        <f t="shared" si="339"/>
        <v>3.8132177163530394</v>
      </c>
      <c r="Y786" s="42">
        <f t="shared" si="339"/>
        <v>2.2492586193418918</v>
      </c>
      <c r="Z786" s="42">
        <f t="shared" si="339"/>
        <v>1.9330409905482031</v>
      </c>
      <c r="AA786" s="42">
        <f t="shared" si="339"/>
        <v>2.1568960678868363</v>
      </c>
      <c r="AB786" s="42">
        <f t="shared" si="339"/>
        <v>4.7299006373001884</v>
      </c>
      <c r="AC786" s="42">
        <f t="shared" si="332"/>
        <v>4.3156805203448831</v>
      </c>
    </row>
    <row r="787" spans="1:29" x14ac:dyDescent="0.25">
      <c r="A787" s="34" t="s">
        <v>915</v>
      </c>
      <c r="B787" s="34" t="s">
        <v>916</v>
      </c>
      <c r="C787" s="42">
        <f t="shared" si="325"/>
        <v>4.3425464263714799</v>
      </c>
      <c r="D787" s="42">
        <f t="shared" si="326"/>
        <v>1.9632115331721776</v>
      </c>
      <c r="E787" s="42">
        <f t="shared" ref="E787:G788" si="340">E27</f>
        <v>3.6214640342217748</v>
      </c>
      <c r="F787" s="42">
        <f t="shared" si="340"/>
        <v>3.9736905108358251</v>
      </c>
      <c r="G787" s="42">
        <f t="shared" si="340"/>
        <v>1.6789989033906267</v>
      </c>
      <c r="H787" s="42">
        <f t="shared" si="327"/>
        <v>5.8841886078771761</v>
      </c>
      <c r="I787" s="42">
        <f t="shared" si="334"/>
        <v>1.5950821360944829</v>
      </c>
      <c r="J787" s="42">
        <f t="shared" si="328"/>
        <v>3.6292585322427473</v>
      </c>
      <c r="K787" s="42">
        <f t="shared" si="336"/>
        <v>5.2583579580694906</v>
      </c>
      <c r="L787" s="42">
        <f t="shared" si="336"/>
        <v>4.2454397433942752</v>
      </c>
      <c r="M787" s="42">
        <f t="shared" si="336"/>
        <v>1.86527343040119</v>
      </c>
      <c r="N787" s="42">
        <f t="shared" si="336"/>
        <v>4.2086193015710442</v>
      </c>
      <c r="O787" s="42">
        <f t="shared" si="329"/>
        <v>5.47608318288456</v>
      </c>
      <c r="P787" s="42">
        <f t="shared" si="337"/>
        <v>0.1514789884666313</v>
      </c>
      <c r="Q787" s="42">
        <f t="shared" si="337"/>
        <v>6.3981839414237642</v>
      </c>
      <c r="R787" s="42">
        <f t="shared" si="337"/>
        <v>6.3981839414237642</v>
      </c>
      <c r="S787" s="42">
        <f t="shared" si="330"/>
        <v>1.8827279804745887</v>
      </c>
      <c r="T787" s="42">
        <f t="shared" si="338"/>
        <v>6.3981839414237642</v>
      </c>
      <c r="U787" s="42">
        <f t="shared" si="331"/>
        <v>4.3981839414237642</v>
      </c>
      <c r="V787" s="42">
        <f t="shared" si="339"/>
        <v>4.2654559609491756</v>
      </c>
      <c r="W787" s="42">
        <f t="shared" si="339"/>
        <v>3.7480825964135609</v>
      </c>
      <c r="X787" s="42">
        <f t="shared" si="339"/>
        <v>3.8115902956828931</v>
      </c>
      <c r="Y787" s="42">
        <f t="shared" si="339"/>
        <v>2.9631962699896564</v>
      </c>
      <c r="Z787" s="42">
        <f t="shared" si="339"/>
        <v>3.1634028282738678</v>
      </c>
      <c r="AA787" s="42">
        <f t="shared" si="339"/>
        <v>3.5906299460585389</v>
      </c>
      <c r="AB787" s="42">
        <f t="shared" si="339"/>
        <v>1.0890525857742581</v>
      </c>
      <c r="AC787" s="42">
        <f t="shared" si="332"/>
        <v>3.9994324816949258</v>
      </c>
    </row>
    <row r="788" spans="1:29" x14ac:dyDescent="0.25">
      <c r="A788" s="34" t="s">
        <v>917</v>
      </c>
      <c r="B788" s="34" t="s">
        <v>918</v>
      </c>
      <c r="C788" s="42">
        <f t="shared" si="325"/>
        <v>2.9978511722983114</v>
      </c>
      <c r="D788" s="42">
        <f t="shared" si="326"/>
        <v>3.6117917048244981</v>
      </c>
      <c r="E788" s="42">
        <f>E28-0.25</f>
        <v>3.1684205003489287</v>
      </c>
      <c r="F788" s="42">
        <f t="shared" si="340"/>
        <v>3.1522694236979318</v>
      </c>
      <c r="G788" s="42">
        <f t="shared" si="340"/>
        <v>0.85575379525987716</v>
      </c>
      <c r="H788" s="42">
        <f t="shared" si="327"/>
        <v>4.8317516847541704</v>
      </c>
      <c r="I788" s="42">
        <f t="shared" si="334"/>
        <v>4.6915042583727562</v>
      </c>
      <c r="J788" s="42">
        <f t="shared" si="328"/>
        <v>2.9050308903235309</v>
      </c>
      <c r="K788" s="42">
        <f t="shared" si="336"/>
        <v>3.3426858144589686</v>
      </c>
      <c r="L788" s="42">
        <f t="shared" si="336"/>
        <v>4.6405232540653039</v>
      </c>
      <c r="M788" s="42">
        <f t="shared" si="336"/>
        <v>4.2365605125049566</v>
      </c>
      <c r="N788" s="42">
        <f t="shared" si="336"/>
        <v>4.5491703137370196</v>
      </c>
      <c r="O788" s="42">
        <f t="shared" si="329"/>
        <v>5.5723153018660296</v>
      </c>
      <c r="P788" s="42">
        <f t="shared" si="337"/>
        <v>0.35733222958450428</v>
      </c>
      <c r="Q788" s="42">
        <f t="shared" si="337"/>
        <v>6.3390737528289511</v>
      </c>
      <c r="R788" s="42">
        <f t="shared" si="337"/>
        <v>6.3390737528289511</v>
      </c>
      <c r="S788" s="42">
        <f>S28</f>
        <v>0</v>
      </c>
      <c r="T788" s="42">
        <f t="shared" si="338"/>
        <v>6.3390737528289511</v>
      </c>
      <c r="U788" s="42">
        <f t="shared" si="331"/>
        <v>4.3390737528289511</v>
      </c>
      <c r="V788" s="42">
        <f t="shared" si="339"/>
        <v>4.2260491685526329</v>
      </c>
      <c r="W788" s="42">
        <f t="shared" si="339"/>
        <v>5.2797137186634684</v>
      </c>
      <c r="X788" s="42">
        <f t="shared" si="339"/>
        <v>1.562939671840746</v>
      </c>
      <c r="Y788" s="42">
        <f t="shared" si="339"/>
        <v>3.0739061466836639</v>
      </c>
      <c r="Z788" s="42">
        <f t="shared" si="339"/>
        <v>3.8977360520628133</v>
      </c>
      <c r="AA788" s="42">
        <f t="shared" si="339"/>
        <v>3.5598858922226557</v>
      </c>
      <c r="AB788" s="42">
        <f t="shared" si="339"/>
        <v>1.753360825250561</v>
      </c>
      <c r="AC788" s="42">
        <f t="shared" si="332"/>
        <v>4.377152657310857</v>
      </c>
    </row>
    <row r="789" spans="1:29" x14ac:dyDescent="0.25">
      <c r="A789" s="34" t="s">
        <v>919</v>
      </c>
      <c r="B789" s="34" t="s">
        <v>920</v>
      </c>
      <c r="C789" s="42">
        <f t="shared" si="325"/>
        <v>2.2378240802556899</v>
      </c>
      <c r="D789" s="42">
        <f t="shared" si="326"/>
        <v>4.2707285230498346</v>
      </c>
      <c r="E789" s="42">
        <f t="shared" ref="E789:G790" si="341">E29</f>
        <v>5.8713490875699126</v>
      </c>
      <c r="F789" s="42">
        <f t="shared" si="341"/>
        <v>5.8645220197555146</v>
      </c>
      <c r="G789" s="42">
        <f t="shared" si="341"/>
        <v>1.5666857809988421</v>
      </c>
      <c r="H789" s="42">
        <f t="shared" si="327"/>
        <v>5.7841096990415108</v>
      </c>
      <c r="I789" s="42">
        <f t="shared" si="334"/>
        <v>0</v>
      </c>
      <c r="J789" s="42">
        <f t="shared" si="328"/>
        <v>0.61916089867663238</v>
      </c>
      <c r="K789" s="42">
        <f t="shared" si="336"/>
        <v>4.6204924531155207</v>
      </c>
      <c r="L789" s="42">
        <f t="shared" si="336"/>
        <v>4.7562480179734754</v>
      </c>
      <c r="M789" s="42">
        <f t="shared" si="336"/>
        <v>1.2315144071757551</v>
      </c>
      <c r="N789" s="42">
        <f t="shared" si="336"/>
        <v>2.8948179484120447</v>
      </c>
      <c r="O789" s="42">
        <f t="shared" si="329"/>
        <v>3.5903024399314392</v>
      </c>
      <c r="P789" s="42">
        <f t="shared" si="337"/>
        <v>1.5001705940850061</v>
      </c>
      <c r="Q789" s="42">
        <f t="shared" si="337"/>
        <v>6.5549325958295732</v>
      </c>
      <c r="R789" s="42">
        <f t="shared" si="337"/>
        <v>6.5549325958295732</v>
      </c>
      <c r="S789" s="42">
        <f t="shared" si="330"/>
        <v>1.9349775319431917</v>
      </c>
      <c r="T789" s="42">
        <f t="shared" si="338"/>
        <v>6.5549325958295732</v>
      </c>
      <c r="U789" s="42">
        <f t="shared" si="331"/>
        <v>4.5549325958295732</v>
      </c>
      <c r="V789" s="42">
        <f t="shared" si="339"/>
        <v>3.004344106421887</v>
      </c>
      <c r="W789" s="42">
        <f t="shared" si="339"/>
        <v>4.113764975909219</v>
      </c>
      <c r="X789" s="42">
        <f t="shared" si="339"/>
        <v>0.5913885468689194</v>
      </c>
      <c r="Y789" s="42">
        <f t="shared" si="339"/>
        <v>3.8543819593391055</v>
      </c>
      <c r="Z789" s="42">
        <f t="shared" si="339"/>
        <v>4.6091191365016675</v>
      </c>
      <c r="AA789" s="42">
        <f t="shared" si="339"/>
        <v>5.4978069023439389</v>
      </c>
      <c r="AB789" s="42">
        <f t="shared" si="339"/>
        <v>1.9525331136513631</v>
      </c>
      <c r="AC789" s="42">
        <f t="shared" si="332"/>
        <v>5.414027393661236</v>
      </c>
    </row>
    <row r="790" spans="1:29" x14ac:dyDescent="0.25">
      <c r="A790" s="34" t="s">
        <v>921</v>
      </c>
      <c r="B790" s="34" t="s">
        <v>922</v>
      </c>
      <c r="C790" s="42">
        <f t="shared" si="325"/>
        <v>2.2633365424899661</v>
      </c>
      <c r="D790" s="42">
        <f t="shared" si="326"/>
        <v>5.4687441194112987</v>
      </c>
      <c r="E790" s="42">
        <f>E30-0.25</f>
        <v>3.3466231964342588</v>
      </c>
      <c r="F790" s="42">
        <f t="shared" si="341"/>
        <v>3.4737372286181847</v>
      </c>
      <c r="G790" s="42">
        <f t="shared" si="341"/>
        <v>1.3797461973294503</v>
      </c>
      <c r="H790" s="42">
        <f t="shared" si="327"/>
        <v>6.0364959564110681</v>
      </c>
      <c r="I790" s="42">
        <f t="shared" si="334"/>
        <v>2.3602898547931352</v>
      </c>
      <c r="J790" s="42">
        <f t="shared" si="328"/>
        <v>3.1152421584925434</v>
      </c>
      <c r="K790" s="42">
        <f t="shared" si="336"/>
        <v>3.5426903866115658</v>
      </c>
      <c r="L790" s="42">
        <f t="shared" si="336"/>
        <v>5.2127377162954422</v>
      </c>
      <c r="M790" s="42">
        <f t="shared" si="336"/>
        <v>5.3409891389256385</v>
      </c>
      <c r="N790" s="42">
        <f t="shared" si="336"/>
        <v>6.761291873336809</v>
      </c>
      <c r="O790" s="42">
        <f t="shared" si="329"/>
        <v>6.7353183158386933</v>
      </c>
      <c r="P790" s="42">
        <f t="shared" si="337"/>
        <v>0.22294487332840218</v>
      </c>
      <c r="Q790" s="42">
        <f t="shared" si="337"/>
        <v>0</v>
      </c>
      <c r="R790" s="42">
        <f t="shared" si="337"/>
        <v>0</v>
      </c>
      <c r="S790" s="42">
        <f>S30</f>
        <v>0</v>
      </c>
      <c r="T790" s="42">
        <f t="shared" si="338"/>
        <v>7.6058501016265607</v>
      </c>
      <c r="U790" s="42">
        <f t="shared" si="331"/>
        <v>5.6058501016265607</v>
      </c>
      <c r="V790" s="42">
        <f t="shared" si="339"/>
        <v>5.7043875762199212</v>
      </c>
      <c r="W790" s="42">
        <f t="shared" si="339"/>
        <v>4.421370184862881</v>
      </c>
      <c r="X790" s="42">
        <f t="shared" si="339"/>
        <v>2.9386239029011669</v>
      </c>
      <c r="Y790" s="42">
        <f t="shared" si="339"/>
        <v>3.5574920580872709</v>
      </c>
      <c r="Z790" s="42">
        <f t="shared" si="339"/>
        <v>3.8699450719189636</v>
      </c>
      <c r="AA790" s="42">
        <f t="shared" si="339"/>
        <v>3.2442497943540221</v>
      </c>
      <c r="AB790" s="42">
        <f t="shared" si="339"/>
        <v>4.207491545580651</v>
      </c>
      <c r="AC790" s="42">
        <f t="shared" si="332"/>
        <v>3.584552104505534</v>
      </c>
    </row>
    <row r="791" spans="1:29" x14ac:dyDescent="0.25">
      <c r="A791" s="34" t="s">
        <v>923</v>
      </c>
      <c r="B791" s="34" t="s">
        <v>924</v>
      </c>
      <c r="C791" s="42">
        <f t="shared" si="325"/>
        <v>3.5944683198345464</v>
      </c>
      <c r="D791" s="42">
        <f t="shared" si="326"/>
        <v>2.1429775159017028</v>
      </c>
      <c r="E791" s="42">
        <f t="shared" ref="E791:G806" si="342">E31</f>
        <v>3.7271396672053689</v>
      </c>
      <c r="F791" s="42">
        <f t="shared" si="342"/>
        <v>3.6627614014141274</v>
      </c>
      <c r="G791" s="42">
        <f t="shared" si="342"/>
        <v>0.85776960974233085</v>
      </c>
      <c r="H791" s="42">
        <f t="shared" si="327"/>
        <v>5.2481755123013594</v>
      </c>
      <c r="I791" s="42">
        <f t="shared" si="334"/>
        <v>4.9471535079866422</v>
      </c>
      <c r="J791" s="42">
        <f t="shared" si="328"/>
        <v>3.957303857465746</v>
      </c>
      <c r="K791" s="42">
        <f t="shared" si="336"/>
        <v>4.5665260030294137</v>
      </c>
      <c r="L791" s="42">
        <f t="shared" si="336"/>
        <v>4.6291610543828812</v>
      </c>
      <c r="M791" s="42">
        <f t="shared" si="336"/>
        <v>3.7824687384065077</v>
      </c>
      <c r="N791" s="42">
        <f t="shared" si="336"/>
        <v>5.4205545211125061</v>
      </c>
      <c r="O791" s="42">
        <f t="shared" si="329"/>
        <v>4.812340145806167</v>
      </c>
      <c r="P791" s="42">
        <f t="shared" si="337"/>
        <v>0.83531488877474569</v>
      </c>
      <c r="Q791" s="42">
        <f t="shared" si="337"/>
        <v>0</v>
      </c>
      <c r="R791" s="42">
        <f t="shared" si="337"/>
        <v>6.3326863790017143</v>
      </c>
      <c r="S791" s="42">
        <f t="shared" si="330"/>
        <v>3.9717909193344765</v>
      </c>
      <c r="T791" s="42">
        <f t="shared" si="338"/>
        <v>6.3326863790017143</v>
      </c>
      <c r="U791" s="42">
        <f t="shared" si="331"/>
        <v>4.3326863790017143</v>
      </c>
      <c r="V791" s="42">
        <f t="shared" si="339"/>
        <v>2.9024812570424516</v>
      </c>
      <c r="W791" s="42">
        <f t="shared" si="339"/>
        <v>3.4138471045831356</v>
      </c>
      <c r="X791" s="42">
        <f t="shared" si="339"/>
        <v>2.1152568139227457</v>
      </c>
      <c r="Y791" s="42">
        <f t="shared" si="339"/>
        <v>3.4400941431053833</v>
      </c>
      <c r="Z791" s="42">
        <f t="shared" si="339"/>
        <v>3.5590004613435666</v>
      </c>
      <c r="AA791" s="42">
        <f t="shared" si="339"/>
        <v>3.1584591708332628</v>
      </c>
      <c r="AB791" s="42">
        <f t="shared" si="339"/>
        <v>2.6947601612773249</v>
      </c>
      <c r="AC791" s="42">
        <f t="shared" si="332"/>
        <v>5.5621360881884634</v>
      </c>
    </row>
    <row r="792" spans="1:29" x14ac:dyDescent="0.25">
      <c r="A792" s="34" t="s">
        <v>925</v>
      </c>
      <c r="B792" s="34" t="s">
        <v>926</v>
      </c>
      <c r="C792" s="42">
        <f t="shared" si="325"/>
        <v>4.1427105249697345</v>
      </c>
      <c r="D792" s="42">
        <f t="shared" si="326"/>
        <v>2.0333880623035219</v>
      </c>
      <c r="E792" s="42">
        <f t="shared" si="342"/>
        <v>3.8755264551013879</v>
      </c>
      <c r="F792" s="42">
        <f t="shared" si="342"/>
        <v>3.9575577110480906</v>
      </c>
      <c r="G792" s="42">
        <f t="shared" si="342"/>
        <v>1.4267720961143544</v>
      </c>
      <c r="H792" s="42">
        <f t="shared" si="327"/>
        <v>4.6901055092727573</v>
      </c>
      <c r="I792" s="42">
        <f t="shared" si="334"/>
        <v>0.99601923331062436</v>
      </c>
      <c r="J792" s="42">
        <f t="shared" si="328"/>
        <v>3.0446932122534922</v>
      </c>
      <c r="K792" s="42">
        <f t="shared" si="336"/>
        <v>4.4689392418100429</v>
      </c>
      <c r="L792" s="42">
        <f t="shared" si="336"/>
        <v>5.2414657032154661</v>
      </c>
      <c r="M792" s="42">
        <f t="shared" si="336"/>
        <v>3.0629340774475908</v>
      </c>
      <c r="N792" s="42">
        <f t="shared" si="336"/>
        <v>4.6075082150060886</v>
      </c>
      <c r="O792" s="42">
        <f t="shared" si="329"/>
        <v>3.7601399080784113</v>
      </c>
      <c r="P792" s="42">
        <f t="shared" si="337"/>
        <v>3.6433254521734328</v>
      </c>
      <c r="Q792" s="42">
        <f t="shared" si="337"/>
        <v>0</v>
      </c>
      <c r="R792" s="42">
        <f t="shared" si="337"/>
        <v>6.4892162170237677</v>
      </c>
      <c r="S792" s="42">
        <f t="shared" si="330"/>
        <v>4.0761441446825124</v>
      </c>
      <c r="T792" s="42">
        <f t="shared" si="338"/>
        <v>6.4892162170237677</v>
      </c>
      <c r="U792" s="42">
        <f t="shared" si="331"/>
        <v>4.4892162170237677</v>
      </c>
      <c r="V792" s="42">
        <f t="shared" si="339"/>
        <v>2.9742240994692262</v>
      </c>
      <c r="W792" s="42">
        <f t="shared" si="339"/>
        <v>3.8917806153309651</v>
      </c>
      <c r="X792" s="42">
        <f t="shared" si="339"/>
        <v>1.8993917990599862</v>
      </c>
      <c r="Y792" s="42">
        <f t="shared" si="339"/>
        <v>3.6805296146345055</v>
      </c>
      <c r="Z792" s="42">
        <f t="shared" si="339"/>
        <v>5.2176026268810345</v>
      </c>
      <c r="AA792" s="42">
        <f t="shared" si="339"/>
        <v>4.9430402020883975</v>
      </c>
      <c r="AB792" s="42">
        <f t="shared" si="339"/>
        <v>1.5187527316438598</v>
      </c>
      <c r="AC792" s="42">
        <f t="shared" si="332"/>
        <v>5.3798001130332125</v>
      </c>
    </row>
    <row r="793" spans="1:29" x14ac:dyDescent="0.25">
      <c r="A793" s="34" t="s">
        <v>927</v>
      </c>
      <c r="B793" s="34" t="s">
        <v>928</v>
      </c>
      <c r="C793" s="42">
        <f t="shared" si="325"/>
        <v>4.1952290515134054</v>
      </c>
      <c r="D793" s="42">
        <f t="shared" si="326"/>
        <v>2.8021459089376717</v>
      </c>
      <c r="E793" s="42">
        <f t="shared" si="342"/>
        <v>5.0466347232596558</v>
      </c>
      <c r="F793" s="42">
        <f t="shared" si="342"/>
        <v>5.0898804747770159</v>
      </c>
      <c r="G793" s="42">
        <f t="shared" si="342"/>
        <v>1.4643999982653819</v>
      </c>
      <c r="H793" s="42">
        <f t="shared" si="327"/>
        <v>1.1361543796035405</v>
      </c>
      <c r="I793" s="42">
        <f t="shared" ref="I793:I808" si="343">I33</f>
        <v>2.4988396618420432</v>
      </c>
      <c r="J793" s="42">
        <f t="shared" si="328"/>
        <v>3.5695347899808012</v>
      </c>
      <c r="K793" s="42">
        <f t="shared" si="336"/>
        <v>3.4214558939676665</v>
      </c>
      <c r="L793" s="42">
        <f t="shared" si="336"/>
        <v>4.6739852579548788</v>
      </c>
      <c r="M793" s="42">
        <f t="shared" si="336"/>
        <v>4.5658316038923941</v>
      </c>
      <c r="N793" s="42">
        <f t="shared" si="336"/>
        <v>4.30767828680127</v>
      </c>
      <c r="O793" s="42">
        <f t="shared" si="329"/>
        <v>3.9062155016856028</v>
      </c>
      <c r="P793" s="42">
        <f t="shared" si="337"/>
        <v>1.3537126470333747</v>
      </c>
      <c r="Q793" s="42">
        <f t="shared" si="337"/>
        <v>0</v>
      </c>
      <c r="R793" s="42">
        <f t="shared" si="337"/>
        <v>0</v>
      </c>
      <c r="S793" s="42">
        <f t="shared" si="330"/>
        <v>4.1242918685559271</v>
      </c>
      <c r="T793" s="42">
        <f t="shared" si="338"/>
        <v>6.5614378028338907</v>
      </c>
      <c r="U793" s="42">
        <f t="shared" si="331"/>
        <v>4.5614378028338907</v>
      </c>
      <c r="V793" s="42">
        <f t="shared" si="339"/>
        <v>1.9137526924932193</v>
      </c>
      <c r="W793" s="42">
        <f t="shared" si="339"/>
        <v>4.7722227326092002</v>
      </c>
      <c r="X793" s="42">
        <f t="shared" si="339"/>
        <v>2.051579037525193</v>
      </c>
      <c r="Y793" s="42">
        <f t="shared" si="339"/>
        <v>5.2786238906305396</v>
      </c>
      <c r="Z793" s="42">
        <f t="shared" si="339"/>
        <v>5.870815974273687</v>
      </c>
      <c r="AA793" s="42">
        <f t="shared" si="339"/>
        <v>4.6109778392257326</v>
      </c>
      <c r="AB793" s="42">
        <f t="shared" si="339"/>
        <v>5.1653872064862556</v>
      </c>
      <c r="AC793" s="42">
        <f t="shared" si="332"/>
        <v>7.0577749730177892</v>
      </c>
    </row>
    <row r="794" spans="1:29" x14ac:dyDescent="0.25">
      <c r="A794" s="34" t="s">
        <v>929</v>
      </c>
      <c r="B794" s="34" t="s">
        <v>930</v>
      </c>
      <c r="C794" s="42">
        <f t="shared" si="325"/>
        <v>2.6051463380580504</v>
      </c>
      <c r="D794" s="42">
        <f t="shared" si="326"/>
        <v>3.6513460922390553</v>
      </c>
      <c r="E794" s="42">
        <f t="shared" si="342"/>
        <v>3.6049857829283876</v>
      </c>
      <c r="F794" s="42">
        <f t="shared" si="342"/>
        <v>2.9845426213889259</v>
      </c>
      <c r="G794" s="42">
        <f t="shared" si="342"/>
        <v>0.6495948818914008</v>
      </c>
      <c r="H794" s="42">
        <f t="shared" si="327"/>
        <v>5.9598307127575652</v>
      </c>
      <c r="I794" s="42">
        <f t="shared" si="343"/>
        <v>4.884861876315739</v>
      </c>
      <c r="J794" s="42">
        <f t="shared" si="328"/>
        <v>3.3898547569057542</v>
      </c>
      <c r="K794" s="42">
        <f t="shared" si="336"/>
        <v>2.1896475202802232</v>
      </c>
      <c r="L794" s="42">
        <f t="shared" si="336"/>
        <v>5.146995413350143</v>
      </c>
      <c r="M794" s="42">
        <f t="shared" si="336"/>
        <v>5.4843109651625186</v>
      </c>
      <c r="N794" s="42">
        <f t="shared" si="336"/>
        <v>6.0343244080452187</v>
      </c>
      <c r="O794" s="42">
        <f t="shared" si="329"/>
        <v>5.7398237199033497</v>
      </c>
      <c r="P794" s="42">
        <f t="shared" si="337"/>
        <v>0.52266232475522756</v>
      </c>
      <c r="Q794" s="42">
        <f t="shared" si="337"/>
        <v>0</v>
      </c>
      <c r="R794" s="42">
        <f t="shared" si="337"/>
        <v>6.2648848926740861</v>
      </c>
      <c r="S794" s="42">
        <f t="shared" si="330"/>
        <v>6.0148848926740861</v>
      </c>
      <c r="T794" s="42">
        <f t="shared" si="338"/>
        <v>6.2648848926740861</v>
      </c>
      <c r="U794" s="42">
        <f t="shared" si="331"/>
        <v>4.2648848926740861</v>
      </c>
      <c r="V794" s="42">
        <f t="shared" si="339"/>
        <v>3.6545161873932166</v>
      </c>
      <c r="W794" s="42">
        <f t="shared" si="339"/>
        <v>3.1915451340037766</v>
      </c>
      <c r="X794" s="42">
        <f t="shared" si="339"/>
        <v>2.9641707446743109</v>
      </c>
      <c r="Y794" s="42">
        <f t="shared" si="339"/>
        <v>2.2360663437794939</v>
      </c>
      <c r="Z794" s="42">
        <f t="shared" si="339"/>
        <v>2.3216032617637836</v>
      </c>
      <c r="AA794" s="42">
        <f t="shared" si="339"/>
        <v>2.4178783870404681</v>
      </c>
      <c r="AB794" s="42">
        <f t="shared" si="339"/>
        <v>3.5989764277063903</v>
      </c>
      <c r="AC794" s="42">
        <f t="shared" si="332"/>
        <v>3.9577765289606512</v>
      </c>
    </row>
    <row r="795" spans="1:29" x14ac:dyDescent="0.25">
      <c r="A795" s="34" t="s">
        <v>931</v>
      </c>
      <c r="B795" s="34" t="s">
        <v>932</v>
      </c>
      <c r="C795" s="42">
        <f t="shared" si="325"/>
        <v>1.5147200609322695</v>
      </c>
      <c r="D795" s="42">
        <f t="shared" si="326"/>
        <v>4.6883725518258643</v>
      </c>
      <c r="E795" s="42">
        <f t="shared" si="342"/>
        <v>3.7899031129376879</v>
      </c>
      <c r="F795" s="42">
        <f t="shared" si="342"/>
        <v>3.7255234937632729</v>
      </c>
      <c r="G795" s="42">
        <f t="shared" si="342"/>
        <v>1.5857528244000683</v>
      </c>
      <c r="H795" s="42">
        <f t="shared" si="327"/>
        <v>4.0016504277032672</v>
      </c>
      <c r="I795" s="42">
        <f t="shared" si="343"/>
        <v>2.0358786449017798</v>
      </c>
      <c r="J795" s="42">
        <f t="shared" si="328"/>
        <v>1.1439275891704763</v>
      </c>
      <c r="K795" s="42">
        <f t="shared" ref="K795:N810" si="344">K35</f>
        <v>2.7277628934714016</v>
      </c>
      <c r="L795" s="42">
        <f t="shared" si="344"/>
        <v>5.9209971340811824</v>
      </c>
      <c r="M795" s="42">
        <f t="shared" si="344"/>
        <v>4.7622341104838632</v>
      </c>
      <c r="N795" s="42">
        <f t="shared" si="344"/>
        <v>5.4932209589386023</v>
      </c>
      <c r="O795" s="42">
        <f t="shared" si="329"/>
        <v>4.6480187323661539</v>
      </c>
      <c r="P795" s="42">
        <f t="shared" ref="P795:R810" si="345">P35</f>
        <v>0.88729283911932433</v>
      </c>
      <c r="Q795" s="42">
        <f t="shared" si="345"/>
        <v>0</v>
      </c>
      <c r="R795" s="42">
        <f t="shared" si="345"/>
        <v>6.2962299863907187</v>
      </c>
      <c r="S795" s="42">
        <f t="shared" si="330"/>
        <v>6.0462299863907187</v>
      </c>
      <c r="T795" s="42">
        <f t="shared" ref="T795:T810" si="346">T35</f>
        <v>6.2962299863907187</v>
      </c>
      <c r="U795" s="42">
        <f t="shared" si="331"/>
        <v>4.2962299863907187</v>
      </c>
      <c r="V795" s="42">
        <f t="shared" ref="V795:AB810" si="347">V35</f>
        <v>2.6234291609961318</v>
      </c>
      <c r="W795" s="42">
        <f t="shared" si="347"/>
        <v>3.3121677062280028</v>
      </c>
      <c r="X795" s="42">
        <f t="shared" si="347"/>
        <v>3.135106253554051</v>
      </c>
      <c r="Y795" s="42">
        <f t="shared" si="347"/>
        <v>3.0241667503297323</v>
      </c>
      <c r="Z795" s="42">
        <f t="shared" si="347"/>
        <v>2.9592789927951202</v>
      </c>
      <c r="AA795" s="42">
        <f t="shared" si="347"/>
        <v>4.0543813856053621</v>
      </c>
      <c r="AB795" s="42">
        <f t="shared" si="347"/>
        <v>5.3584936054389116</v>
      </c>
      <c r="AC795" s="42">
        <f t="shared" si="332"/>
        <v>5.6728008253945852</v>
      </c>
    </row>
    <row r="796" spans="1:29" x14ac:dyDescent="0.25">
      <c r="A796" s="34" t="s">
        <v>933</v>
      </c>
      <c r="B796" s="34" t="s">
        <v>934</v>
      </c>
      <c r="C796" s="42">
        <f t="shared" si="325"/>
        <v>1.8979578317371462</v>
      </c>
      <c r="D796" s="42">
        <f t="shared" si="326"/>
        <v>4.3349933928975268</v>
      </c>
      <c r="E796" s="42">
        <f t="shared" si="342"/>
        <v>4.0241255487842835</v>
      </c>
      <c r="F796" s="42">
        <f t="shared" si="342"/>
        <v>4.0690849047610813</v>
      </c>
      <c r="G796" s="42">
        <f t="shared" si="342"/>
        <v>1.7741155650542666</v>
      </c>
      <c r="H796" s="42">
        <f t="shared" si="327"/>
        <v>2.6755239760357341</v>
      </c>
      <c r="I796" s="42">
        <f t="shared" si="343"/>
        <v>3.5334326942024497</v>
      </c>
      <c r="J796" s="42">
        <f t="shared" si="328"/>
        <v>3.3156092539968958</v>
      </c>
      <c r="K796" s="42">
        <f t="shared" si="344"/>
        <v>2.7063802899765985</v>
      </c>
      <c r="L796" s="42">
        <f t="shared" si="344"/>
        <v>4.1360518981525285</v>
      </c>
      <c r="M796" s="42">
        <f t="shared" si="344"/>
        <v>4.7875053729938291</v>
      </c>
      <c r="N796" s="42">
        <f t="shared" si="344"/>
        <v>5.2695505437458658</v>
      </c>
      <c r="O796" s="42">
        <f t="shared" si="329"/>
        <v>3.6775956861451471</v>
      </c>
      <c r="P796" s="42">
        <f t="shared" si="345"/>
        <v>0.7078256442959594</v>
      </c>
      <c r="Q796" s="42">
        <f t="shared" si="345"/>
        <v>6.0369360239472876</v>
      </c>
      <c r="R796" s="42">
        <f t="shared" si="345"/>
        <v>0</v>
      </c>
      <c r="S796" s="42">
        <f t="shared" si="330"/>
        <v>5.7869360239472876</v>
      </c>
      <c r="T796" s="42">
        <f t="shared" si="346"/>
        <v>6.0369360239472876</v>
      </c>
      <c r="U796" s="42">
        <f t="shared" si="331"/>
        <v>4.0369360239472876</v>
      </c>
      <c r="V796" s="42">
        <f t="shared" si="347"/>
        <v>2.0123120079824304</v>
      </c>
      <c r="W796" s="42">
        <f t="shared" si="347"/>
        <v>3.7696950014765167</v>
      </c>
      <c r="X796" s="42">
        <f t="shared" si="347"/>
        <v>1.5715990475565278</v>
      </c>
      <c r="Y796" s="42">
        <f t="shared" si="347"/>
        <v>3.4615796062087143</v>
      </c>
      <c r="Z796" s="42">
        <f t="shared" si="347"/>
        <v>4.0750538237639331</v>
      </c>
      <c r="AA796" s="42">
        <f t="shared" si="347"/>
        <v>3.9891647735334494</v>
      </c>
      <c r="AB796" s="42">
        <f t="shared" si="347"/>
        <v>6.0369360239472876</v>
      </c>
      <c r="AC796" s="42">
        <f t="shared" si="332"/>
        <v>6.2761630169626628</v>
      </c>
    </row>
    <row r="797" spans="1:29" x14ac:dyDescent="0.25">
      <c r="A797" s="34" t="s">
        <v>935</v>
      </c>
      <c r="B797" s="34" t="s">
        <v>936</v>
      </c>
      <c r="C797" s="42">
        <f t="shared" si="325"/>
        <v>3.0642283932567773</v>
      </c>
      <c r="D797" s="42">
        <f t="shared" si="326"/>
        <v>4.021223880260294</v>
      </c>
      <c r="E797" s="42">
        <f t="shared" si="342"/>
        <v>4.1073538459176779</v>
      </c>
      <c r="F797" s="42">
        <f t="shared" si="342"/>
        <v>3.6722830734934049</v>
      </c>
      <c r="G797" s="42">
        <f t="shared" si="342"/>
        <v>1.1562763878698377</v>
      </c>
      <c r="H797" s="42">
        <f t="shared" si="327"/>
        <v>4.5360271579124376</v>
      </c>
      <c r="I797" s="42">
        <f t="shared" si="343"/>
        <v>4.3109793159456977</v>
      </c>
      <c r="J797" s="42">
        <f t="shared" si="328"/>
        <v>3.5048727817927068</v>
      </c>
      <c r="K797" s="42">
        <f t="shared" si="344"/>
        <v>2.847517685628608</v>
      </c>
      <c r="L797" s="42">
        <f t="shared" si="344"/>
        <v>4.8386610909135657</v>
      </c>
      <c r="M797" s="42">
        <f t="shared" si="344"/>
        <v>4.7469463122628666</v>
      </c>
      <c r="N797" s="42">
        <f t="shared" si="344"/>
        <v>5.6897479743298982</v>
      </c>
      <c r="O797" s="42">
        <f t="shared" si="329"/>
        <v>3.8596909817748708</v>
      </c>
      <c r="P797" s="42">
        <f t="shared" si="345"/>
        <v>0.68664749614452214</v>
      </c>
      <c r="Q797" s="42">
        <f t="shared" si="345"/>
        <v>0</v>
      </c>
      <c r="R797" s="42">
        <f t="shared" si="345"/>
        <v>0</v>
      </c>
      <c r="S797" s="42">
        <f t="shared" si="330"/>
        <v>6.5933295402268524</v>
      </c>
      <c r="T797" s="42">
        <f t="shared" si="346"/>
        <v>6.8433295402268524</v>
      </c>
      <c r="U797" s="42">
        <f t="shared" si="331"/>
        <v>4.8433295402268524</v>
      </c>
      <c r="V797" s="42">
        <f t="shared" si="347"/>
        <v>2.2811098467422859</v>
      </c>
      <c r="W797" s="42">
        <f t="shared" si="347"/>
        <v>3.6276409961669769</v>
      </c>
      <c r="X797" s="42">
        <f t="shared" si="347"/>
        <v>3.6855948350257561</v>
      </c>
      <c r="Y797" s="42">
        <f t="shared" si="347"/>
        <v>3.5073105531564486</v>
      </c>
      <c r="Z797" s="42">
        <f t="shared" si="347"/>
        <v>2.8955526930919437</v>
      </c>
      <c r="AA797" s="42">
        <f t="shared" si="347"/>
        <v>4.3385215051045547</v>
      </c>
      <c r="AB797" s="42">
        <f t="shared" si="347"/>
        <v>3.4944661482009463</v>
      </c>
      <c r="AC797" s="42">
        <f t="shared" si="332"/>
        <v>6.8473584243273544</v>
      </c>
    </row>
    <row r="798" spans="1:29" x14ac:dyDescent="0.25">
      <c r="A798" s="34" t="s">
        <v>937</v>
      </c>
      <c r="B798" s="34" t="s">
        <v>938</v>
      </c>
      <c r="C798" s="42">
        <f t="shared" si="325"/>
        <v>4.8150858266816208</v>
      </c>
      <c r="D798" s="42">
        <f t="shared" si="326"/>
        <v>1.5544861231540339</v>
      </c>
      <c r="E798" s="42">
        <f t="shared" si="342"/>
        <v>4.3252498229848415</v>
      </c>
      <c r="F798" s="42">
        <f t="shared" si="342"/>
        <v>4.1451100760557065</v>
      </c>
      <c r="G798" s="42">
        <f t="shared" si="342"/>
        <v>0.97567812139296095</v>
      </c>
      <c r="H798" s="42">
        <f t="shared" si="327"/>
        <v>5.5467518859996234</v>
      </c>
      <c r="I798" s="42">
        <f t="shared" si="343"/>
        <v>4.1044149865334099</v>
      </c>
      <c r="J798" s="42">
        <f t="shared" si="328"/>
        <v>1.2981146608110299</v>
      </c>
      <c r="K798" s="42">
        <f t="shared" si="344"/>
        <v>5.8801499702666851</v>
      </c>
      <c r="L798" s="42">
        <f t="shared" si="344"/>
        <v>3.2079874955893746</v>
      </c>
      <c r="M798" s="42">
        <f t="shared" si="344"/>
        <v>5.5689236383932332</v>
      </c>
      <c r="N798" s="42">
        <f t="shared" si="344"/>
        <v>4.1031488986146085</v>
      </c>
      <c r="O798" s="42">
        <f t="shared" si="329"/>
        <v>5.4437619834321982</v>
      </c>
      <c r="P798" s="42">
        <f t="shared" si="345"/>
        <v>0.42971722821578701</v>
      </c>
      <c r="Q798" s="42">
        <f t="shared" si="345"/>
        <v>0</v>
      </c>
      <c r="R798" s="42">
        <f t="shared" si="345"/>
        <v>0</v>
      </c>
      <c r="S798" s="42">
        <f t="shared" si="330"/>
        <v>6.3217100246103897</v>
      </c>
      <c r="T798" s="42">
        <f t="shared" si="346"/>
        <v>6.5717100246103897</v>
      </c>
      <c r="U798" s="42">
        <f t="shared" si="331"/>
        <v>4.5717100246103897</v>
      </c>
      <c r="V798" s="42">
        <f t="shared" si="347"/>
        <v>2.4643912592288979</v>
      </c>
      <c r="W798" s="42">
        <f t="shared" si="347"/>
        <v>4.1420077109291906</v>
      </c>
      <c r="X798" s="42">
        <f t="shared" si="347"/>
        <v>2.1634141816554862</v>
      </c>
      <c r="Y798" s="42">
        <f t="shared" si="347"/>
        <v>4.8076357871828419</v>
      </c>
      <c r="Z798" s="42">
        <f t="shared" si="347"/>
        <v>5.0735513932925809</v>
      </c>
      <c r="AA798" s="42">
        <f t="shared" si="347"/>
        <v>5.1166445604369351</v>
      </c>
      <c r="AB798" s="42">
        <f t="shared" si="347"/>
        <v>1.3982361754490193</v>
      </c>
      <c r="AC798" s="42">
        <f t="shared" si="332"/>
        <v>5.9704081398687769</v>
      </c>
    </row>
    <row r="799" spans="1:29" x14ac:dyDescent="0.25">
      <c r="A799" s="34" t="s">
        <v>939</v>
      </c>
      <c r="B799" s="34" t="s">
        <v>940</v>
      </c>
      <c r="C799" s="42">
        <f t="shared" si="325"/>
        <v>3.3737530224595313</v>
      </c>
      <c r="D799" s="42">
        <f t="shared" si="326"/>
        <v>3.567228343245826</v>
      </c>
      <c r="E799" s="42">
        <f t="shared" si="342"/>
        <v>4.4640521173130567</v>
      </c>
      <c r="F799" s="42">
        <f t="shared" si="342"/>
        <v>4.171021207248014</v>
      </c>
      <c r="G799" s="42">
        <f t="shared" si="342"/>
        <v>1.8542252508498922</v>
      </c>
      <c r="H799" s="42">
        <f t="shared" si="327"/>
        <v>5.4624184465647208</v>
      </c>
      <c r="I799" s="42">
        <f t="shared" si="343"/>
        <v>4.3054212671662944</v>
      </c>
      <c r="J799" s="42">
        <f t="shared" si="328"/>
        <v>4.3684879140875355</v>
      </c>
      <c r="K799" s="42">
        <f t="shared" si="344"/>
        <v>4.3420505488990369</v>
      </c>
      <c r="L799" s="42">
        <f t="shared" si="344"/>
        <v>5.4931619093066306</v>
      </c>
      <c r="M799" s="42">
        <f t="shared" si="344"/>
        <v>4.1833113815476608</v>
      </c>
      <c r="N799" s="42">
        <f t="shared" si="344"/>
        <v>5.0030368582516616</v>
      </c>
      <c r="O799" s="42">
        <f t="shared" si="329"/>
        <v>5.5043435152645328</v>
      </c>
      <c r="P799" s="42">
        <f t="shared" si="345"/>
        <v>0.2890185765473634</v>
      </c>
      <c r="Q799" s="42">
        <f t="shared" si="345"/>
        <v>0</v>
      </c>
      <c r="R799" s="42">
        <f t="shared" si="345"/>
        <v>0</v>
      </c>
      <c r="S799" s="42">
        <f t="shared" si="330"/>
        <v>2.0595448414190454</v>
      </c>
      <c r="T799" s="42">
        <f t="shared" si="346"/>
        <v>6.9286345242571343</v>
      </c>
      <c r="U799" s="42">
        <f t="shared" si="331"/>
        <v>4.9286345242571343</v>
      </c>
      <c r="V799" s="42">
        <f t="shared" si="347"/>
        <v>4.619089682838089</v>
      </c>
      <c r="W799" s="42">
        <f t="shared" si="347"/>
        <v>3.7320003569561124</v>
      </c>
      <c r="X799" s="42">
        <f t="shared" si="347"/>
        <v>3.7887987687742197</v>
      </c>
      <c r="Y799" s="42">
        <f t="shared" si="347"/>
        <v>3.5782164766729108</v>
      </c>
      <c r="Z799" s="42">
        <f t="shared" si="347"/>
        <v>3.565698252337989</v>
      </c>
      <c r="AA799" s="42">
        <f t="shared" si="347"/>
        <v>4.6341298139639759</v>
      </c>
      <c r="AB799" s="42">
        <f t="shared" si="347"/>
        <v>1.474177558352582</v>
      </c>
      <c r="AC799" s="42">
        <f t="shared" si="332"/>
        <v>4.3095448414190436</v>
      </c>
    </row>
    <row r="800" spans="1:29" x14ac:dyDescent="0.25">
      <c r="A800" s="34" t="s">
        <v>941</v>
      </c>
      <c r="B800" s="34" t="s">
        <v>942</v>
      </c>
      <c r="C800" s="42">
        <f t="shared" si="325"/>
        <v>5.0822774261806494</v>
      </c>
      <c r="D800" s="42">
        <f t="shared" si="326"/>
        <v>2.3160986278180653</v>
      </c>
      <c r="E800" s="42">
        <f t="shared" si="342"/>
        <v>4.2760397489197652</v>
      </c>
      <c r="F800" s="42">
        <f t="shared" si="342"/>
        <v>4.6461425640206997</v>
      </c>
      <c r="G800" s="42">
        <f t="shared" si="342"/>
        <v>3.0764106816463355</v>
      </c>
      <c r="H800" s="42">
        <f t="shared" si="327"/>
        <v>3.3110744991855516</v>
      </c>
      <c r="I800" s="42">
        <f t="shared" si="343"/>
        <v>3.9374315794593842</v>
      </c>
      <c r="J800" s="42">
        <f t="shared" si="328"/>
        <v>2.4328835091225383</v>
      </c>
      <c r="K800" s="42">
        <f t="shared" si="344"/>
        <v>4.2317515392263525</v>
      </c>
      <c r="L800" s="42">
        <f t="shared" si="344"/>
        <v>5.2014038207880908</v>
      </c>
      <c r="M800" s="42">
        <f t="shared" si="344"/>
        <v>2.845360086990417</v>
      </c>
      <c r="N800" s="42">
        <f t="shared" si="344"/>
        <v>4.7384190555469345</v>
      </c>
      <c r="O800" s="42">
        <f t="shared" si="329"/>
        <v>4.2202430367172443</v>
      </c>
      <c r="P800" s="42">
        <f t="shared" si="345"/>
        <v>1.3459784701287891</v>
      </c>
      <c r="Q800" s="42">
        <f t="shared" si="345"/>
        <v>0</v>
      </c>
      <c r="R800" s="42">
        <f t="shared" si="345"/>
        <v>0</v>
      </c>
      <c r="S800" s="42">
        <f t="shared" si="330"/>
        <v>4.0993001930937503</v>
      </c>
      <c r="T800" s="42">
        <f t="shared" si="346"/>
        <v>6.5239502896406254</v>
      </c>
      <c r="U800" s="42">
        <f t="shared" si="331"/>
        <v>4.5239502896406254</v>
      </c>
      <c r="V800" s="42">
        <f t="shared" si="347"/>
        <v>3.2619751448203118</v>
      </c>
      <c r="W800" s="42">
        <f t="shared" si="347"/>
        <v>5.1347533276955879</v>
      </c>
      <c r="X800" s="42">
        <f t="shared" si="347"/>
        <v>1.8421622718682158</v>
      </c>
      <c r="Y800" s="42">
        <f t="shared" si="347"/>
        <v>4.9818935779639686</v>
      </c>
      <c r="Z800" s="42">
        <f t="shared" si="347"/>
        <v>3.8268216088627627</v>
      </c>
      <c r="AA800" s="42">
        <f t="shared" si="347"/>
        <v>4.7145880947738137</v>
      </c>
      <c r="AB800" s="42">
        <f t="shared" si="347"/>
        <v>4.3030310421033926</v>
      </c>
      <c r="AC800" s="42">
        <f t="shared" si="332"/>
        <v>5.1260595137861333</v>
      </c>
    </row>
    <row r="801" spans="1:29" x14ac:dyDescent="0.25">
      <c r="A801" s="34" t="s">
        <v>943</v>
      </c>
      <c r="B801" s="34" t="s">
        <v>944</v>
      </c>
      <c r="C801" s="42">
        <f t="shared" si="325"/>
        <v>3.984829822446522</v>
      </c>
      <c r="D801" s="42">
        <f t="shared" si="326"/>
        <v>2.9241820084624712</v>
      </c>
      <c r="E801" s="42">
        <f t="shared" si="342"/>
        <v>4.5486768972130793</v>
      </c>
      <c r="F801" s="42">
        <f t="shared" si="342"/>
        <v>4.7209872108035329</v>
      </c>
      <c r="G801" s="42">
        <f t="shared" si="342"/>
        <v>1.5219291144942697</v>
      </c>
      <c r="H801" s="42">
        <f t="shared" si="327"/>
        <v>5.0186407645660349</v>
      </c>
      <c r="I801" s="42">
        <f t="shared" si="343"/>
        <v>0.89842759711545728</v>
      </c>
      <c r="J801" s="42">
        <f t="shared" si="328"/>
        <v>1.250795691815076</v>
      </c>
      <c r="K801" s="42">
        <f t="shared" si="344"/>
        <v>2.8044986738162074</v>
      </c>
      <c r="L801" s="42">
        <f t="shared" si="344"/>
        <v>5.0831620013276844</v>
      </c>
      <c r="M801" s="42">
        <f t="shared" si="344"/>
        <v>5.1739855746252168</v>
      </c>
      <c r="N801" s="42">
        <f t="shared" si="344"/>
        <v>5.7824359777657115</v>
      </c>
      <c r="O801" s="42">
        <f t="shared" si="329"/>
        <v>5.0691410290789127</v>
      </c>
      <c r="P801" s="42">
        <f t="shared" si="345"/>
        <v>0.4768165269008468</v>
      </c>
      <c r="Q801" s="42">
        <f t="shared" si="345"/>
        <v>0</v>
      </c>
      <c r="R801" s="42">
        <f t="shared" si="345"/>
        <v>6.3124814830007567</v>
      </c>
      <c r="S801" s="42">
        <f t="shared" si="330"/>
        <v>1.8541604943335863</v>
      </c>
      <c r="T801" s="42">
        <f t="shared" si="346"/>
        <v>6.3124814830007567</v>
      </c>
      <c r="U801" s="42">
        <f t="shared" si="331"/>
        <v>4.3124814830007567</v>
      </c>
      <c r="V801" s="42">
        <f t="shared" si="347"/>
        <v>3.9453009268754728</v>
      </c>
      <c r="W801" s="42">
        <f t="shared" si="347"/>
        <v>4.4181698789376398</v>
      </c>
      <c r="X801" s="42">
        <f t="shared" si="347"/>
        <v>2.0346014697275123</v>
      </c>
      <c r="Y801" s="42">
        <f t="shared" si="347"/>
        <v>4.8110145032801066</v>
      </c>
      <c r="Z801" s="42">
        <f t="shared" si="347"/>
        <v>4.3488251574884762</v>
      </c>
      <c r="AA801" s="42">
        <f t="shared" si="347"/>
        <v>3.9983482597746614</v>
      </c>
      <c r="AB801" s="42">
        <f t="shared" si="347"/>
        <v>3.8949353831281281</v>
      </c>
      <c r="AC801" s="42">
        <f t="shared" si="332"/>
        <v>4.498690587021132</v>
      </c>
    </row>
    <row r="802" spans="1:29" x14ac:dyDescent="0.25">
      <c r="A802" s="34" t="s">
        <v>945</v>
      </c>
      <c r="B802" s="34" t="s">
        <v>946</v>
      </c>
      <c r="C802" s="42">
        <f t="shared" si="325"/>
        <v>4.3017871085712471</v>
      </c>
      <c r="D802" s="42">
        <f t="shared" si="326"/>
        <v>2.2652946722480669</v>
      </c>
      <c r="E802" s="42">
        <f t="shared" si="342"/>
        <v>4.590460959887201</v>
      </c>
      <c r="F802" s="42">
        <f t="shared" si="342"/>
        <v>4.8836826307917107</v>
      </c>
      <c r="G802" s="42">
        <f t="shared" si="342"/>
        <v>0.4541901546053369</v>
      </c>
      <c r="H802" s="42">
        <f t="shared" si="327"/>
        <v>5.757668808870247</v>
      </c>
      <c r="I802" s="42">
        <f t="shared" si="343"/>
        <v>4.760899843056646</v>
      </c>
      <c r="J802" s="42">
        <f t="shared" si="328"/>
        <v>2.5701097729133999</v>
      </c>
      <c r="K802" s="42">
        <f t="shared" si="344"/>
        <v>4.5471310046591205</v>
      </c>
      <c r="L802" s="42">
        <f t="shared" si="344"/>
        <v>3.7166225359576814</v>
      </c>
      <c r="M802" s="42">
        <f t="shared" si="344"/>
        <v>3.9594907878258856</v>
      </c>
      <c r="N802" s="42">
        <f t="shared" si="344"/>
        <v>6.1608818503952003</v>
      </c>
      <c r="O802" s="42">
        <f t="shared" si="329"/>
        <v>3.8250473647715277</v>
      </c>
      <c r="P802" s="42">
        <f t="shared" si="345"/>
        <v>0.8198897965739016</v>
      </c>
      <c r="Q802" s="42">
        <f t="shared" si="345"/>
        <v>0</v>
      </c>
      <c r="R802" s="42">
        <f t="shared" si="345"/>
        <v>0</v>
      </c>
      <c r="S802" s="42">
        <f t="shared" si="330"/>
        <v>4.0788229140538741</v>
      </c>
      <c r="T802" s="42">
        <f t="shared" si="346"/>
        <v>6.4932343710808107</v>
      </c>
      <c r="U802" s="42">
        <f t="shared" si="331"/>
        <v>4.4932343710808107</v>
      </c>
      <c r="V802" s="42">
        <f t="shared" si="347"/>
        <v>3.7877200497971391</v>
      </c>
      <c r="W802" s="42">
        <f t="shared" si="347"/>
        <v>5.0434870743929592</v>
      </c>
      <c r="X802" s="42">
        <f t="shared" si="347"/>
        <v>1.0374864835335669</v>
      </c>
      <c r="Y802" s="42">
        <f t="shared" si="347"/>
        <v>5.6024023250415809</v>
      </c>
      <c r="Z802" s="42">
        <f t="shared" si="347"/>
        <v>5.3310661497733793</v>
      </c>
      <c r="AA802" s="42">
        <f t="shared" si="347"/>
        <v>4.068065433404584</v>
      </c>
      <c r="AB802" s="42">
        <f t="shared" si="347"/>
        <v>1.9341549190453484</v>
      </c>
      <c r="AC802" s="42">
        <f t="shared" si="332"/>
        <v>5.517168617668772</v>
      </c>
    </row>
    <row r="803" spans="1:29" x14ac:dyDescent="0.25">
      <c r="A803" s="34" t="s">
        <v>947</v>
      </c>
      <c r="B803" s="34" t="s">
        <v>948</v>
      </c>
      <c r="C803" s="42">
        <f t="shared" si="325"/>
        <v>3.7837669403803273</v>
      </c>
      <c r="D803" s="42">
        <f t="shared" si="326"/>
        <v>2.5071935542657657</v>
      </c>
      <c r="E803" s="42">
        <f t="shared" si="342"/>
        <v>4.4356555553940913</v>
      </c>
      <c r="F803" s="42">
        <f t="shared" si="342"/>
        <v>4.4679225774658233</v>
      </c>
      <c r="G803" s="42">
        <f t="shared" si="342"/>
        <v>1.9284213411676749</v>
      </c>
      <c r="H803" s="42">
        <f t="shared" si="327"/>
        <v>5.6577741370391781</v>
      </c>
      <c r="I803" s="42">
        <f t="shared" si="343"/>
        <v>1.3405728759666968</v>
      </c>
      <c r="J803" s="42">
        <f t="shared" si="328"/>
        <v>3.0635779220710284</v>
      </c>
      <c r="K803" s="42">
        <f t="shared" si="344"/>
        <v>2.4502431332212171</v>
      </c>
      <c r="L803" s="42">
        <f t="shared" si="344"/>
        <v>4.7022820978957887</v>
      </c>
      <c r="M803" s="42">
        <f t="shared" si="344"/>
        <v>2.8450406504827335</v>
      </c>
      <c r="N803" s="42">
        <f t="shared" si="344"/>
        <v>6.0328760541976179</v>
      </c>
      <c r="O803" s="42">
        <f t="shared" si="329"/>
        <v>5.7498661623147322</v>
      </c>
      <c r="P803" s="42">
        <f t="shared" si="345"/>
        <v>0.32962963106452436</v>
      </c>
      <c r="Q803" s="42">
        <f t="shared" si="345"/>
        <v>0</v>
      </c>
      <c r="R803" s="42">
        <f t="shared" si="345"/>
        <v>6.4973662834274117</v>
      </c>
      <c r="S803" s="42">
        <f t="shared" si="330"/>
        <v>1.9157887611424713</v>
      </c>
      <c r="T803" s="42">
        <f t="shared" si="346"/>
        <v>6.4973662834274117</v>
      </c>
      <c r="U803" s="42">
        <f t="shared" si="331"/>
        <v>4.4973662834274117</v>
      </c>
      <c r="V803" s="42">
        <f t="shared" si="347"/>
        <v>3.5194067368565145</v>
      </c>
      <c r="W803" s="42">
        <f t="shared" si="347"/>
        <v>3.2194946139355025</v>
      </c>
      <c r="X803" s="42">
        <f t="shared" si="347"/>
        <v>0.35350684324432446</v>
      </c>
      <c r="Y803" s="42">
        <f t="shared" si="347"/>
        <v>4.2117280292113017</v>
      </c>
      <c r="Z803" s="42">
        <f t="shared" si="347"/>
        <v>5.3659736419963178</v>
      </c>
      <c r="AA803" s="42">
        <f t="shared" si="347"/>
        <v>4.6667541779070669</v>
      </c>
      <c r="AB803" s="42">
        <f t="shared" si="347"/>
        <v>5.2531897610689731</v>
      </c>
      <c r="AC803" s="42">
        <f t="shared" si="332"/>
        <v>4.707235951428089</v>
      </c>
    </row>
    <row r="804" spans="1:29" x14ac:dyDescent="0.25">
      <c r="A804" s="34" t="s">
        <v>949</v>
      </c>
      <c r="B804" s="34" t="s">
        <v>950</v>
      </c>
      <c r="C804" s="42">
        <f t="shared" si="325"/>
        <v>0.80728080295462612</v>
      </c>
      <c r="D804" s="42">
        <f t="shared" si="326"/>
        <v>5.7225545536174787</v>
      </c>
      <c r="E804" s="42">
        <f t="shared" si="342"/>
        <v>3.4183129525507008</v>
      </c>
      <c r="F804" s="42">
        <f t="shared" si="342"/>
        <v>3.1217405354800194</v>
      </c>
      <c r="G804" s="42">
        <f t="shared" si="342"/>
        <v>0.87692163014435753</v>
      </c>
      <c r="H804" s="42">
        <f t="shared" si="327"/>
        <v>5.6996351918696551</v>
      </c>
      <c r="I804" s="42">
        <f t="shared" si="343"/>
        <v>5.0517699009427615</v>
      </c>
      <c r="J804" s="42">
        <f t="shared" si="328"/>
        <v>4.794677932814948</v>
      </c>
      <c r="K804" s="42">
        <f t="shared" si="344"/>
        <v>4.6073147193054043</v>
      </c>
      <c r="L804" s="42">
        <f t="shared" si="344"/>
        <v>5.0024373319159423</v>
      </c>
      <c r="M804" s="42">
        <f t="shared" si="344"/>
        <v>3.4861599832738159</v>
      </c>
      <c r="N804" s="42">
        <f t="shared" si="344"/>
        <v>3.0732773802134918</v>
      </c>
      <c r="O804" s="42">
        <f t="shared" si="329"/>
        <v>5.5156428260843882</v>
      </c>
      <c r="P804" s="42">
        <f t="shared" si="345"/>
        <v>0.49574854451966521</v>
      </c>
      <c r="Q804" s="42">
        <f t="shared" si="345"/>
        <v>0</v>
      </c>
      <c r="R804" s="42">
        <f t="shared" si="345"/>
        <v>6.4666023380727173</v>
      </c>
      <c r="S804" s="42">
        <f t="shared" si="330"/>
        <v>6.2166023380727173</v>
      </c>
      <c r="T804" s="42">
        <f t="shared" si="346"/>
        <v>6.4666023380727173</v>
      </c>
      <c r="U804" s="42">
        <f t="shared" si="331"/>
        <v>4.4666023380727173</v>
      </c>
      <c r="V804" s="42">
        <f t="shared" si="347"/>
        <v>4.8499517535545387</v>
      </c>
      <c r="W804" s="42">
        <f t="shared" si="347"/>
        <v>2.5012329798205801</v>
      </c>
      <c r="X804" s="42">
        <f t="shared" si="347"/>
        <v>3.0507042710604737</v>
      </c>
      <c r="Y804" s="42">
        <f t="shared" si="347"/>
        <v>1.9213447076725325</v>
      </c>
      <c r="Z804" s="42">
        <f t="shared" si="347"/>
        <v>2.13810861460933</v>
      </c>
      <c r="AA804" s="42">
        <f t="shared" si="347"/>
        <v>2.3669176533340286</v>
      </c>
      <c r="AB804" s="42">
        <f t="shared" si="347"/>
        <v>4.2652057974522188</v>
      </c>
      <c r="AC804" s="42">
        <f t="shared" si="332"/>
        <v>3.6166505845181796</v>
      </c>
    </row>
    <row r="805" spans="1:29" x14ac:dyDescent="0.25">
      <c r="A805" s="34" t="s">
        <v>951</v>
      </c>
      <c r="B805" s="34" t="s">
        <v>952</v>
      </c>
      <c r="C805" s="42">
        <f t="shared" si="325"/>
        <v>4.0154305865419655</v>
      </c>
      <c r="D805" s="42">
        <f t="shared" si="326"/>
        <v>2.391350024138204</v>
      </c>
      <c r="E805" s="42">
        <f t="shared" si="342"/>
        <v>4.1301352096499686</v>
      </c>
      <c r="F805" s="42">
        <f t="shared" si="342"/>
        <v>4.3520253790721037</v>
      </c>
      <c r="G805" s="42">
        <f t="shared" si="342"/>
        <v>1.0189835033751939</v>
      </c>
      <c r="H805" s="42">
        <f t="shared" si="327"/>
        <v>5.3500811984203454</v>
      </c>
      <c r="I805" s="42">
        <f t="shared" si="343"/>
        <v>1.3185664383976625</v>
      </c>
      <c r="J805" s="42">
        <f t="shared" si="328"/>
        <v>3.2653977129719447</v>
      </c>
      <c r="K805" s="42">
        <f t="shared" si="344"/>
        <v>3.1817564950111485</v>
      </c>
      <c r="L805" s="42">
        <f t="shared" si="344"/>
        <v>3.3910335496454702</v>
      </c>
      <c r="M805" s="42">
        <f t="shared" si="344"/>
        <v>5.528656942395636</v>
      </c>
      <c r="N805" s="42">
        <f t="shared" si="344"/>
        <v>6.0257559201204103</v>
      </c>
      <c r="O805" s="42">
        <f t="shared" si="329"/>
        <v>3.1522168572388609</v>
      </c>
      <c r="P805" s="42">
        <f t="shared" si="345"/>
        <v>3.3430532980276939</v>
      </c>
      <c r="Q805" s="42">
        <f t="shared" si="345"/>
        <v>0</v>
      </c>
      <c r="R805" s="42">
        <f t="shared" si="345"/>
        <v>0</v>
      </c>
      <c r="S805" s="42">
        <f t="shared" si="330"/>
        <v>6.1407074899796568</v>
      </c>
      <c r="T805" s="42">
        <f t="shared" si="346"/>
        <v>6.3907074899796568</v>
      </c>
      <c r="U805" s="42">
        <f t="shared" si="331"/>
        <v>4.3907074899796568</v>
      </c>
      <c r="V805" s="42">
        <f t="shared" si="347"/>
        <v>3.9941921812372856</v>
      </c>
      <c r="W805" s="42">
        <f t="shared" si="347"/>
        <v>2.8479702740610171</v>
      </c>
      <c r="X805" s="42">
        <f t="shared" si="347"/>
        <v>6.3907074899796568</v>
      </c>
      <c r="Y805" s="42">
        <f t="shared" si="347"/>
        <v>5.4629265216738565</v>
      </c>
      <c r="Z805" s="42">
        <f t="shared" si="347"/>
        <v>4.3500207813766139</v>
      </c>
      <c r="AA805" s="42">
        <f t="shared" si="347"/>
        <v>3.6782371207410209</v>
      </c>
      <c r="AB805" s="42">
        <f t="shared" si="347"/>
        <v>1.3597249978680124</v>
      </c>
      <c r="AC805" s="42">
        <f t="shared" si="332"/>
        <v>4.5296550481169469</v>
      </c>
    </row>
    <row r="806" spans="1:29" x14ac:dyDescent="0.25">
      <c r="A806" s="34" t="s">
        <v>953</v>
      </c>
      <c r="B806" s="34" t="s">
        <v>954</v>
      </c>
      <c r="C806" s="42">
        <f t="shared" si="325"/>
        <v>4.2157055667237282</v>
      </c>
      <c r="D806" s="42">
        <f t="shared" si="326"/>
        <v>3.2621922311603537</v>
      </c>
      <c r="E806" s="42">
        <f>E46-0.25</f>
        <v>4.6768111436322979</v>
      </c>
      <c r="F806" s="42">
        <f t="shared" si="342"/>
        <v>4.8477949756638941</v>
      </c>
      <c r="G806" s="42">
        <f t="shared" si="342"/>
        <v>0.77022112078859484</v>
      </c>
      <c r="H806" s="42">
        <f t="shared" si="327"/>
        <v>2.4903475975170726</v>
      </c>
      <c r="I806" s="42">
        <f t="shared" si="343"/>
        <v>3.8824282456150638</v>
      </c>
      <c r="J806" s="42">
        <f t="shared" si="328"/>
        <v>0.39122690347664679</v>
      </c>
      <c r="K806" s="42">
        <f t="shared" si="344"/>
        <v>4.2229569448391748</v>
      </c>
      <c r="L806" s="42">
        <f t="shared" si="344"/>
        <v>5.0778606839971818</v>
      </c>
      <c r="M806" s="42">
        <f t="shared" si="344"/>
        <v>4.699073567795736</v>
      </c>
      <c r="N806" s="42">
        <f t="shared" si="344"/>
        <v>5.3927484478788674</v>
      </c>
      <c r="O806" s="42">
        <f t="shared" si="329"/>
        <v>3.3014708677600031</v>
      </c>
      <c r="P806" s="42">
        <f t="shared" si="345"/>
        <v>1.7603838542614174</v>
      </c>
      <c r="Q806" s="42">
        <f t="shared" si="345"/>
        <v>6.9398243499105314</v>
      </c>
      <c r="R806" s="42">
        <f t="shared" si="345"/>
        <v>0</v>
      </c>
      <c r="S806" s="42">
        <f>S46</f>
        <v>0</v>
      </c>
      <c r="T806" s="42">
        <f t="shared" si="346"/>
        <v>6.9398243499105314</v>
      </c>
      <c r="U806" s="42">
        <f t="shared" si="331"/>
        <v>4.9398243499105314</v>
      </c>
      <c r="V806" s="42">
        <f t="shared" si="347"/>
        <v>3.7590715228682043</v>
      </c>
      <c r="W806" s="42">
        <f t="shared" si="347"/>
        <v>6.2258891405082366</v>
      </c>
      <c r="X806" s="42">
        <f t="shared" si="347"/>
        <v>1.6680431805225717</v>
      </c>
      <c r="Y806" s="42">
        <f t="shared" si="347"/>
        <v>4.6760012532207345</v>
      </c>
      <c r="Z806" s="42">
        <f t="shared" si="347"/>
        <v>3.8205500261027261</v>
      </c>
      <c r="AA806" s="42">
        <f t="shared" si="347"/>
        <v>4.7918151276436438</v>
      </c>
      <c r="AB806" s="42">
        <f t="shared" si="347"/>
        <v>2.0671817212499461</v>
      </c>
      <c r="AC806" s="42">
        <f t="shared" si="332"/>
        <v>5.1807528270423271</v>
      </c>
    </row>
    <row r="807" spans="1:29" x14ac:dyDescent="0.25">
      <c r="A807" s="34" t="s">
        <v>955</v>
      </c>
      <c r="B807" s="34" t="s">
        <v>956</v>
      </c>
      <c r="C807" s="42">
        <f t="shared" si="325"/>
        <v>0.31084552509742081</v>
      </c>
      <c r="D807" s="42">
        <f t="shared" si="326"/>
        <v>6.6171543316042358</v>
      </c>
      <c r="E807" s="42">
        <f t="shared" ref="E807:G808" si="348">E47</f>
        <v>1.3529026742895018</v>
      </c>
      <c r="F807" s="42">
        <f t="shared" si="348"/>
        <v>1.2676217212356731</v>
      </c>
      <c r="G807" s="42">
        <f t="shared" si="348"/>
        <v>0.57593398528971818</v>
      </c>
      <c r="H807" s="42">
        <f t="shared" si="327"/>
        <v>6.2591230425009625</v>
      </c>
      <c r="I807" s="42">
        <f t="shared" si="343"/>
        <v>6.4771342814655171</v>
      </c>
      <c r="J807" s="42">
        <f t="shared" si="328"/>
        <v>5.9184649472600377</v>
      </c>
      <c r="K807" s="42">
        <f t="shared" si="344"/>
        <v>2.3140248051151286</v>
      </c>
      <c r="L807" s="42">
        <f t="shared" si="344"/>
        <v>6.4588587912554249</v>
      </c>
      <c r="M807" s="42">
        <f t="shared" si="344"/>
        <v>5.6047597066548915</v>
      </c>
      <c r="N807" s="42">
        <f t="shared" si="344"/>
        <v>5.1219747784594087</v>
      </c>
      <c r="O807" s="42">
        <f t="shared" si="329"/>
        <v>6.9885031479790971</v>
      </c>
      <c r="P807" s="42">
        <f t="shared" si="345"/>
        <v>0.52641507781227626</v>
      </c>
      <c r="Q807" s="42">
        <f t="shared" si="345"/>
        <v>0</v>
      </c>
      <c r="R807" s="42">
        <f t="shared" si="345"/>
        <v>7.0746996063558525</v>
      </c>
      <c r="S807" s="42">
        <f t="shared" si="330"/>
        <v>6.8246996063558525</v>
      </c>
      <c r="T807" s="42">
        <f t="shared" si="346"/>
        <v>7.0746996063558525</v>
      </c>
      <c r="U807" s="42">
        <f t="shared" si="331"/>
        <v>5.0746996063558525</v>
      </c>
      <c r="V807" s="42">
        <f t="shared" si="347"/>
        <v>5.3060247047668909</v>
      </c>
      <c r="W807" s="42">
        <f t="shared" si="347"/>
        <v>1.3380271941939859</v>
      </c>
      <c r="X807" s="42">
        <f t="shared" si="347"/>
        <v>3.2450068442376012</v>
      </c>
      <c r="Y807" s="42">
        <f t="shared" si="347"/>
        <v>0.55900751861883635</v>
      </c>
      <c r="Z807" s="42">
        <f t="shared" si="347"/>
        <v>0.52731390760388808</v>
      </c>
      <c r="AA807" s="42">
        <f t="shared" si="347"/>
        <v>1.4471900363125938</v>
      </c>
      <c r="AB807" s="42">
        <f t="shared" si="347"/>
        <v>2.4084083766317801</v>
      </c>
      <c r="AC807" s="42">
        <f t="shared" si="332"/>
        <v>3.3265061761917218</v>
      </c>
    </row>
    <row r="808" spans="1:29" x14ac:dyDescent="0.25">
      <c r="A808" s="34" t="s">
        <v>957</v>
      </c>
      <c r="B808" s="34" t="s">
        <v>958</v>
      </c>
      <c r="C808" s="42">
        <f t="shared" si="325"/>
        <v>3.1930159422807791</v>
      </c>
      <c r="D808" s="42">
        <f t="shared" si="326"/>
        <v>3.9801239388116323</v>
      </c>
      <c r="E808" s="42">
        <f>E48-0.25</f>
        <v>4.0535835249683254</v>
      </c>
      <c r="F808" s="42">
        <f t="shared" si="348"/>
        <v>4.3408226142923558</v>
      </c>
      <c r="G808" s="42">
        <f t="shared" si="348"/>
        <v>1.2781720639551928</v>
      </c>
      <c r="H808" s="42">
        <f t="shared" si="327"/>
        <v>5.7910483918569495</v>
      </c>
      <c r="I808" s="42">
        <f t="shared" si="343"/>
        <v>2.7992448052203103</v>
      </c>
      <c r="J808" s="42">
        <f t="shared" si="328"/>
        <v>2.8456249643372198</v>
      </c>
      <c r="K808" s="42">
        <f t="shared" si="344"/>
        <v>4.4306266477228853</v>
      </c>
      <c r="L808" s="42">
        <f t="shared" si="344"/>
        <v>5.3828600460885188</v>
      </c>
      <c r="M808" s="42">
        <f t="shared" si="344"/>
        <v>5.0130572767222352</v>
      </c>
      <c r="N808" s="42">
        <f t="shared" si="344"/>
        <v>5.6202553096303287</v>
      </c>
      <c r="O808" s="42">
        <f t="shared" si="329"/>
        <v>5.4285307561458405</v>
      </c>
      <c r="P808" s="42">
        <f t="shared" si="345"/>
        <v>0.2671295941918489</v>
      </c>
      <c r="Q808" s="42">
        <f t="shared" si="345"/>
        <v>0</v>
      </c>
      <c r="R808" s="42">
        <f t="shared" si="345"/>
        <v>0</v>
      </c>
      <c r="S808" s="42">
        <f>S48</f>
        <v>0</v>
      </c>
      <c r="T808" s="42">
        <f t="shared" si="346"/>
        <v>6.9689397072992918</v>
      </c>
      <c r="U808" s="42">
        <f t="shared" si="331"/>
        <v>4.9689397072992918</v>
      </c>
      <c r="V808" s="42">
        <f t="shared" si="347"/>
        <v>2.9037248780413702</v>
      </c>
      <c r="W808" s="42">
        <f t="shared" si="347"/>
        <v>5.5225559944635938</v>
      </c>
      <c r="X808" s="42">
        <f t="shared" si="347"/>
        <v>1.8526244676429218</v>
      </c>
      <c r="Y808" s="42">
        <f t="shared" si="347"/>
        <v>5.1038926580450639</v>
      </c>
      <c r="Z808" s="42">
        <f t="shared" si="347"/>
        <v>4.8867084091442257</v>
      </c>
      <c r="AA808" s="42">
        <f t="shared" si="347"/>
        <v>3.6025987875887364</v>
      </c>
      <c r="AB808" s="42">
        <f t="shared" si="347"/>
        <v>3.4103321971890153</v>
      </c>
      <c r="AC808" s="42">
        <f t="shared" si="332"/>
        <v>6.3555873170620574</v>
      </c>
    </row>
    <row r="809" spans="1:29" x14ac:dyDescent="0.25">
      <c r="A809" s="34" t="s">
        <v>959</v>
      </c>
      <c r="B809" s="34" t="s">
        <v>960</v>
      </c>
      <c r="C809" s="42">
        <f t="shared" si="325"/>
        <v>1.9131779097374113</v>
      </c>
      <c r="D809" s="42">
        <f t="shared" si="326"/>
        <v>4.78745428243319</v>
      </c>
      <c r="E809" s="42">
        <f t="shared" ref="E809:G824" si="349">E49</f>
        <v>4.6441113583522018</v>
      </c>
      <c r="F809" s="42">
        <f t="shared" si="349"/>
        <v>5.1408053677021366</v>
      </c>
      <c r="G809" s="42">
        <f t="shared" si="349"/>
        <v>1.7964802448949764</v>
      </c>
      <c r="H809" s="42">
        <f t="shared" si="327"/>
        <v>3.5317277309785027</v>
      </c>
      <c r="I809" s="42">
        <f t="shared" ref="I809:I824" si="350">I49</f>
        <v>0</v>
      </c>
      <c r="J809" s="42">
        <f t="shared" si="328"/>
        <v>0.36964773596270989</v>
      </c>
      <c r="K809" s="42">
        <f t="shared" si="344"/>
        <v>5.5649899805295959</v>
      </c>
      <c r="L809" s="42">
        <f t="shared" si="344"/>
        <v>4.6455791837380032</v>
      </c>
      <c r="M809" s="42">
        <f t="shared" si="344"/>
        <v>0.50182607433863857</v>
      </c>
      <c r="N809" s="42">
        <f t="shared" si="344"/>
        <v>3.9062710897209874</v>
      </c>
      <c r="O809" s="42">
        <f t="shared" si="329"/>
        <v>4.6281722332756292</v>
      </c>
      <c r="P809" s="42">
        <f t="shared" si="345"/>
        <v>2.0101643182788473</v>
      </c>
      <c r="Q809" s="42">
        <f t="shared" si="345"/>
        <v>6.6530438444527462</v>
      </c>
      <c r="R809" s="42">
        <f t="shared" si="345"/>
        <v>6.6530438444527462</v>
      </c>
      <c r="S809" s="42">
        <f t="shared" si="330"/>
        <v>6.4030438444527462</v>
      </c>
      <c r="T809" s="42">
        <f t="shared" si="346"/>
        <v>0</v>
      </c>
      <c r="U809" s="42">
        <f t="shared" si="331"/>
        <v>4.6530438444527462</v>
      </c>
      <c r="V809" s="42">
        <f t="shared" si="347"/>
        <v>4.4353625629684972</v>
      </c>
      <c r="W809" s="42">
        <f t="shared" si="347"/>
        <v>5.7713511516793607</v>
      </c>
      <c r="X809" s="42">
        <f t="shared" si="347"/>
        <v>1.3150300160867325</v>
      </c>
      <c r="Y809" s="42">
        <f t="shared" si="347"/>
        <v>3.2936662734207278</v>
      </c>
      <c r="Z809" s="42">
        <f t="shared" si="347"/>
        <v>2.6891850624303744</v>
      </c>
      <c r="AA809" s="42">
        <f t="shared" si="347"/>
        <v>4.8129757901739172</v>
      </c>
      <c r="AB809" s="42">
        <f t="shared" si="347"/>
        <v>5.662164974002339</v>
      </c>
      <c r="AC809" s="42">
        <f t="shared" si="332"/>
        <v>4.2176812814842481</v>
      </c>
    </row>
    <row r="810" spans="1:29" x14ac:dyDescent="0.25">
      <c r="A810" s="34" t="s">
        <v>961</v>
      </c>
      <c r="B810" s="34" t="s">
        <v>962</v>
      </c>
      <c r="C810" s="42">
        <f t="shared" si="325"/>
        <v>5.1713546312384588</v>
      </c>
      <c r="D810" s="42">
        <f t="shared" si="326"/>
        <v>0.92072404223310456</v>
      </c>
      <c r="E810" s="42">
        <f t="shared" si="349"/>
        <v>4.721601571918832</v>
      </c>
      <c r="F810" s="42">
        <f t="shared" si="349"/>
        <v>4.737575786411738</v>
      </c>
      <c r="G810" s="42">
        <f t="shared" si="349"/>
        <v>0.23878733196236332</v>
      </c>
      <c r="H810" s="42">
        <f t="shared" si="327"/>
        <v>4.4525517151128469</v>
      </c>
      <c r="I810" s="42">
        <f t="shared" si="350"/>
        <v>1.9056535633214451</v>
      </c>
      <c r="J810" s="42">
        <f t="shared" si="328"/>
        <v>3.8304497612457911</v>
      </c>
      <c r="K810" s="42">
        <f t="shared" si="344"/>
        <v>5.3116857808076023</v>
      </c>
      <c r="L810" s="42">
        <f t="shared" si="344"/>
        <v>1.8341773742430139</v>
      </c>
      <c r="M810" s="42">
        <f t="shared" si="344"/>
        <v>2.2875336274607738</v>
      </c>
      <c r="N810" s="42">
        <f t="shared" si="344"/>
        <v>2.6859593775613417</v>
      </c>
      <c r="O810" s="42">
        <f t="shared" si="329"/>
        <v>2.1195320116453571</v>
      </c>
      <c r="P810" s="42">
        <f t="shared" si="345"/>
        <v>1.4677044624085054</v>
      </c>
      <c r="Q810" s="42">
        <f t="shared" si="345"/>
        <v>6.1408200856431465</v>
      </c>
      <c r="R810" s="42">
        <f t="shared" si="345"/>
        <v>0</v>
      </c>
      <c r="S810" s="42">
        <f t="shared" si="330"/>
        <v>5.8908200856431465</v>
      </c>
      <c r="T810" s="42">
        <f t="shared" si="346"/>
        <v>6.1408200856431465</v>
      </c>
      <c r="U810" s="42">
        <f t="shared" si="331"/>
        <v>4.1408200856431465</v>
      </c>
      <c r="V810" s="42">
        <f t="shared" si="347"/>
        <v>2.0469400285477168</v>
      </c>
      <c r="W810" s="42">
        <f t="shared" si="347"/>
        <v>5.0814872406804525</v>
      </c>
      <c r="X810" s="42">
        <f t="shared" si="347"/>
        <v>3.5863742648935135</v>
      </c>
      <c r="Y810" s="42">
        <f t="shared" si="347"/>
        <v>6.1408200856431465</v>
      </c>
      <c r="Z810" s="42">
        <f t="shared" si="347"/>
        <v>5.6324773396691299</v>
      </c>
      <c r="AA810" s="42">
        <f t="shared" si="347"/>
        <v>5.7209248987872572</v>
      </c>
      <c r="AB810" s="42">
        <f t="shared" si="347"/>
        <v>1.6985247045395939</v>
      </c>
      <c r="AC810" s="42">
        <f t="shared" si="332"/>
        <v>6.0938800570954301</v>
      </c>
    </row>
    <row r="811" spans="1:29" x14ac:dyDescent="0.25">
      <c r="A811" s="34" t="s">
        <v>963</v>
      </c>
      <c r="B811" s="34" t="s">
        <v>964</v>
      </c>
      <c r="C811" s="42">
        <f t="shared" si="325"/>
        <v>3.4263684362641014</v>
      </c>
      <c r="D811" s="42">
        <f t="shared" si="326"/>
        <v>3.6631432726063577</v>
      </c>
      <c r="E811" s="42">
        <f t="shared" si="349"/>
        <v>4.008016021107089</v>
      </c>
      <c r="F811" s="42">
        <f t="shared" si="349"/>
        <v>4.3375800851841744</v>
      </c>
      <c r="G811" s="42">
        <f t="shared" si="349"/>
        <v>1.2575984226520327</v>
      </c>
      <c r="H811" s="42">
        <f t="shared" si="327"/>
        <v>3.9629893307900521</v>
      </c>
      <c r="I811" s="42">
        <f t="shared" si="350"/>
        <v>2.7128198651897333</v>
      </c>
      <c r="J811" s="42">
        <f t="shared" si="328"/>
        <v>2.0499399275283587</v>
      </c>
      <c r="K811" s="42">
        <f t="shared" ref="K811:N826" si="351">K51</f>
        <v>5.3775602677352818</v>
      </c>
      <c r="L811" s="42">
        <f t="shared" si="351"/>
        <v>3.5308753724171398</v>
      </c>
      <c r="M811" s="42">
        <f t="shared" si="351"/>
        <v>3.8837866590577805</v>
      </c>
      <c r="N811" s="42">
        <f t="shared" si="351"/>
        <v>4.6163387822818178</v>
      </c>
      <c r="O811" s="42">
        <f t="shared" si="329"/>
        <v>5.8294639360304448</v>
      </c>
      <c r="P811" s="42">
        <f t="shared" ref="P811:R826" si="352">P51</f>
        <v>0.59346626463253216</v>
      </c>
      <c r="Q811" s="42">
        <f t="shared" si="352"/>
        <v>0</v>
      </c>
      <c r="R811" s="42">
        <f t="shared" si="352"/>
        <v>6.5800572091131837</v>
      </c>
      <c r="S811" s="42">
        <f t="shared" si="330"/>
        <v>6.3300572091131837</v>
      </c>
      <c r="T811" s="42">
        <f t="shared" ref="T811:T826" si="353">T51</f>
        <v>6.5800572091131837</v>
      </c>
      <c r="U811" s="42">
        <f t="shared" si="331"/>
        <v>4.5800572091131837</v>
      </c>
      <c r="V811" s="42">
        <f t="shared" ref="V811:AB826" si="354">V51</f>
        <v>4.3867048060754552</v>
      </c>
      <c r="W811" s="42">
        <f t="shared" si="354"/>
        <v>4.3571448006436819</v>
      </c>
      <c r="X811" s="42">
        <f t="shared" si="354"/>
        <v>2.3972797958821417</v>
      </c>
      <c r="Y811" s="42">
        <f t="shared" si="354"/>
        <v>3.3465613650461989</v>
      </c>
      <c r="Z811" s="42">
        <f t="shared" si="354"/>
        <v>3.1469376272525134</v>
      </c>
      <c r="AA811" s="42">
        <f t="shared" si="354"/>
        <v>3.0259945142847644</v>
      </c>
      <c r="AB811" s="42">
        <f t="shared" si="354"/>
        <v>2.100018258227613</v>
      </c>
      <c r="AC811" s="42">
        <f t="shared" si="332"/>
        <v>3.9191833526580124</v>
      </c>
    </row>
    <row r="812" spans="1:29" x14ac:dyDescent="0.25">
      <c r="A812" s="34" t="s">
        <v>965</v>
      </c>
      <c r="B812" s="34" t="s">
        <v>966</v>
      </c>
      <c r="C812" s="42">
        <f t="shared" si="325"/>
        <v>2.724747717137491</v>
      </c>
      <c r="D812" s="42">
        <f t="shared" si="326"/>
        <v>3.8004968168269904</v>
      </c>
      <c r="E812" s="42">
        <f t="shared" si="349"/>
        <v>5.5136423473689549</v>
      </c>
      <c r="F812" s="42">
        <f t="shared" si="349"/>
        <v>5.552904066221398</v>
      </c>
      <c r="G812" s="42">
        <f t="shared" si="349"/>
        <v>1.9344787908523069</v>
      </c>
      <c r="H812" s="42">
        <f t="shared" si="327"/>
        <v>1.7423308005380367</v>
      </c>
      <c r="I812" s="42">
        <f t="shared" si="350"/>
        <v>3.0489013235342348</v>
      </c>
      <c r="J812" s="42">
        <f t="shared" si="328"/>
        <v>2.8197897291302372</v>
      </c>
      <c r="K812" s="42">
        <f t="shared" si="351"/>
        <v>3.2322963563427773</v>
      </c>
      <c r="L812" s="42">
        <f t="shared" si="351"/>
        <v>3.9585782494442192</v>
      </c>
      <c r="M812" s="42">
        <f t="shared" si="351"/>
        <v>0.91712488248159374</v>
      </c>
      <c r="N812" s="42">
        <f t="shared" si="351"/>
        <v>1.7609008647198992</v>
      </c>
      <c r="O812" s="42">
        <f t="shared" si="329"/>
        <v>3.1217463859826373</v>
      </c>
      <c r="P812" s="42">
        <f t="shared" si="352"/>
        <v>1.104256156030998</v>
      </c>
      <c r="Q812" s="42">
        <f t="shared" si="352"/>
        <v>6.1217200649968309</v>
      </c>
      <c r="R812" s="42">
        <f t="shared" si="352"/>
        <v>6.1217200649968309</v>
      </c>
      <c r="S812" s="42">
        <f t="shared" si="330"/>
        <v>5.8717200649968309</v>
      </c>
      <c r="T812" s="42">
        <f t="shared" si="353"/>
        <v>6.1217200649968309</v>
      </c>
      <c r="U812" s="42">
        <f t="shared" si="331"/>
        <v>4.1217200649968309</v>
      </c>
      <c r="V812" s="42">
        <f t="shared" si="354"/>
        <v>3.8260750406230191</v>
      </c>
      <c r="W812" s="42">
        <f t="shared" si="354"/>
        <v>5.35994268044871</v>
      </c>
      <c r="X812" s="42">
        <f t="shared" si="354"/>
        <v>2.2429442662385077</v>
      </c>
      <c r="Y812" s="42">
        <f t="shared" si="354"/>
        <v>4.7277470073064416</v>
      </c>
      <c r="Z812" s="42">
        <f t="shared" si="354"/>
        <v>3.9818399064643906</v>
      </c>
      <c r="AA812" s="42">
        <f t="shared" si="354"/>
        <v>4.1542337081562488</v>
      </c>
      <c r="AB812" s="42">
        <f t="shared" si="354"/>
        <v>1.6932417201055066</v>
      </c>
      <c r="AC812" s="42">
        <f t="shared" si="332"/>
        <v>4.4231808590612456</v>
      </c>
    </row>
    <row r="813" spans="1:29" x14ac:dyDescent="0.25">
      <c r="A813" s="34" t="s">
        <v>967</v>
      </c>
      <c r="B813" s="34" t="s">
        <v>968</v>
      </c>
      <c r="C813" s="42">
        <f t="shared" si="325"/>
        <v>2.1817448107427202</v>
      </c>
      <c r="D813" s="42">
        <f t="shared" si="326"/>
        <v>4.8229631522304386</v>
      </c>
      <c r="E813" s="42">
        <f t="shared" si="349"/>
        <v>3.637316820021582</v>
      </c>
      <c r="F813" s="42">
        <f t="shared" si="349"/>
        <v>3.6933224592409011</v>
      </c>
      <c r="G813" s="42">
        <f t="shared" si="349"/>
        <v>0.96094465483431046</v>
      </c>
      <c r="H813" s="42">
        <f t="shared" si="327"/>
        <v>5.3165495671474945</v>
      </c>
      <c r="I813" s="42">
        <f t="shared" si="350"/>
        <v>5.1706967440128428</v>
      </c>
      <c r="J813" s="42">
        <f t="shared" si="328"/>
        <v>4.7228850140612337</v>
      </c>
      <c r="K813" s="42">
        <f t="shared" si="351"/>
        <v>2.3978656283847468</v>
      </c>
      <c r="L813" s="42">
        <f t="shared" si="351"/>
        <v>5.0822862410561847</v>
      </c>
      <c r="M813" s="42">
        <f t="shared" si="351"/>
        <v>4.6785546831001641</v>
      </c>
      <c r="N813" s="42">
        <f t="shared" si="351"/>
        <v>4.6957583558443687</v>
      </c>
      <c r="O813" s="42">
        <f t="shared" si="329"/>
        <v>5.4107965355922767</v>
      </c>
      <c r="P813" s="42">
        <f t="shared" si="352"/>
        <v>0.39633258803041016</v>
      </c>
      <c r="Q813" s="42">
        <f t="shared" si="352"/>
        <v>0</v>
      </c>
      <c r="R813" s="42">
        <f t="shared" si="352"/>
        <v>0</v>
      </c>
      <c r="S813" s="42">
        <f t="shared" si="330"/>
        <v>4.2570128920893593</v>
      </c>
      <c r="T813" s="42">
        <f t="shared" si="353"/>
        <v>6.7605193381340376</v>
      </c>
      <c r="U813" s="42">
        <f t="shared" si="331"/>
        <v>4.7605193381340376</v>
      </c>
      <c r="V813" s="42">
        <f t="shared" si="354"/>
        <v>1.6901298345335107</v>
      </c>
      <c r="W813" s="42">
        <f t="shared" si="354"/>
        <v>3.9633772400111971</v>
      </c>
      <c r="X813" s="42">
        <f t="shared" si="354"/>
        <v>3.7946441188562305</v>
      </c>
      <c r="Y813" s="42">
        <f t="shared" si="354"/>
        <v>3.3450438668050575</v>
      </c>
      <c r="Z813" s="42">
        <f t="shared" si="354"/>
        <v>2.5052724855300261</v>
      </c>
      <c r="AA813" s="42">
        <f t="shared" si="354"/>
        <v>3.2281123750178429</v>
      </c>
      <c r="AB813" s="42">
        <f t="shared" si="354"/>
        <v>5.0344292943551352</v>
      </c>
      <c r="AC813" s="42">
        <f t="shared" si="332"/>
        <v>7.4929219622339049</v>
      </c>
    </row>
    <row r="814" spans="1:29" x14ac:dyDescent="0.25">
      <c r="A814" s="34" t="s">
        <v>969</v>
      </c>
      <c r="B814" s="34" t="s">
        <v>970</v>
      </c>
      <c r="C814" s="42">
        <f t="shared" si="325"/>
        <v>1.0059594616449565</v>
      </c>
      <c r="D814" s="42">
        <f t="shared" si="326"/>
        <v>5.4778849315984051</v>
      </c>
      <c r="E814" s="42">
        <f t="shared" si="349"/>
        <v>1.8441250820868207</v>
      </c>
      <c r="F814" s="42">
        <f t="shared" si="349"/>
        <v>1.5380535655167176</v>
      </c>
      <c r="G814" s="42">
        <f t="shared" si="349"/>
        <v>0.86046742466391568</v>
      </c>
      <c r="H814" s="42">
        <f t="shared" si="327"/>
        <v>5.512427657570977</v>
      </c>
      <c r="I814" s="42">
        <f t="shared" si="350"/>
        <v>4.2946518872134707</v>
      </c>
      <c r="J814" s="42">
        <f t="shared" si="328"/>
        <v>5.691273931995795</v>
      </c>
      <c r="K814" s="42">
        <f t="shared" si="351"/>
        <v>1.3953568649644066</v>
      </c>
      <c r="L814" s="42">
        <f t="shared" si="351"/>
        <v>5.7060650521230647</v>
      </c>
      <c r="M814" s="42">
        <f t="shared" si="351"/>
        <v>4.7582420101407532</v>
      </c>
      <c r="N814" s="42">
        <f t="shared" si="351"/>
        <v>5.337803838672885</v>
      </c>
      <c r="O814" s="42">
        <f t="shared" si="329"/>
        <v>5.8357873501786264</v>
      </c>
      <c r="P814" s="42">
        <f t="shared" si="352"/>
        <v>0.18619638316255568</v>
      </c>
      <c r="Q814" s="42">
        <f t="shared" si="352"/>
        <v>6.3521612255840418</v>
      </c>
      <c r="R814" s="42">
        <f t="shared" si="352"/>
        <v>6.3521612255840418</v>
      </c>
      <c r="S814" s="42">
        <f t="shared" si="330"/>
        <v>3.9847741503893621</v>
      </c>
      <c r="T814" s="42">
        <f t="shared" si="353"/>
        <v>6.3521612255840418</v>
      </c>
      <c r="U814" s="42">
        <f t="shared" si="331"/>
        <v>4.3521612255840418</v>
      </c>
      <c r="V814" s="42">
        <f t="shared" si="354"/>
        <v>2.3820604595940176</v>
      </c>
      <c r="W814" s="42">
        <f t="shared" si="354"/>
        <v>2.5454302844658434</v>
      </c>
      <c r="X814" s="42">
        <f t="shared" si="354"/>
        <v>2.882971244944827</v>
      </c>
      <c r="Y814" s="42">
        <f t="shared" si="354"/>
        <v>1.7971004089698601</v>
      </c>
      <c r="Z814" s="42">
        <f t="shared" si="354"/>
        <v>1.3371889920307878</v>
      </c>
      <c r="AA814" s="42">
        <f t="shared" si="354"/>
        <v>1.5086534992768075</v>
      </c>
      <c r="AB814" s="42">
        <f t="shared" si="354"/>
        <v>5.1357899270679512</v>
      </c>
      <c r="AC814" s="42">
        <f t="shared" si="332"/>
        <v>5.573090689391023</v>
      </c>
    </row>
    <row r="815" spans="1:29" x14ac:dyDescent="0.25">
      <c r="A815" s="34" t="s">
        <v>971</v>
      </c>
      <c r="B815" s="34" t="s">
        <v>972</v>
      </c>
      <c r="C815" s="42">
        <f t="shared" si="325"/>
        <v>3.2642708110357472</v>
      </c>
      <c r="D815" s="42">
        <f t="shared" si="326"/>
        <v>2.6748832908654805</v>
      </c>
      <c r="E815" s="42">
        <f t="shared" si="349"/>
        <v>4.8164094413495322</v>
      </c>
      <c r="F815" s="42">
        <f t="shared" si="349"/>
        <v>4.8885762450404355</v>
      </c>
      <c r="G815" s="42">
        <f t="shared" si="349"/>
        <v>1.1545297385797062</v>
      </c>
      <c r="H815" s="42">
        <f t="shared" si="327"/>
        <v>5.1709303633882842</v>
      </c>
      <c r="I815" s="42">
        <f t="shared" si="350"/>
        <v>0.77062077781922445</v>
      </c>
      <c r="J815" s="42">
        <f t="shared" si="328"/>
        <v>2.7206097977443702</v>
      </c>
      <c r="K815" s="42">
        <f t="shared" si="351"/>
        <v>3.1640270087639646</v>
      </c>
      <c r="L815" s="42">
        <f t="shared" si="351"/>
        <v>5.4322676502445502</v>
      </c>
      <c r="M815" s="42">
        <f t="shared" si="351"/>
        <v>3.9245756868102575</v>
      </c>
      <c r="N815" s="42">
        <f t="shared" si="351"/>
        <v>4.4720897364754251</v>
      </c>
      <c r="O815" s="42">
        <f t="shared" si="329"/>
        <v>3.6544592562814926</v>
      </c>
      <c r="P815" s="42">
        <f t="shared" si="352"/>
        <v>0.41166023394209267</v>
      </c>
      <c r="Q815" s="42">
        <f t="shared" si="352"/>
        <v>0</v>
      </c>
      <c r="R815" s="42">
        <f t="shared" si="352"/>
        <v>5.7053535547910972</v>
      </c>
      <c r="S815" s="42">
        <f t="shared" si="330"/>
        <v>3.5535690365273984</v>
      </c>
      <c r="T815" s="42">
        <f t="shared" si="353"/>
        <v>5.7053535547910972</v>
      </c>
      <c r="U815" s="42">
        <f t="shared" si="331"/>
        <v>3.7053535547910972</v>
      </c>
      <c r="V815" s="42">
        <f t="shared" si="354"/>
        <v>2.139507583046663</v>
      </c>
      <c r="W815" s="42">
        <f t="shared" si="354"/>
        <v>4.9518162928375569</v>
      </c>
      <c r="X815" s="42">
        <f t="shared" si="354"/>
        <v>1.4538435366891926</v>
      </c>
      <c r="Y815" s="42">
        <f t="shared" si="354"/>
        <v>5.562546031095204</v>
      </c>
      <c r="Z815" s="42">
        <f t="shared" si="354"/>
        <v>5.415704239317467</v>
      </c>
      <c r="AA815" s="42">
        <f t="shared" si="354"/>
        <v>5.1108865305033451</v>
      </c>
      <c r="AB815" s="42">
        <f t="shared" si="354"/>
        <v>4.4914485431334183</v>
      </c>
      <c r="AC815" s="42">
        <f t="shared" si="332"/>
        <v>5.6847075041359165</v>
      </c>
    </row>
    <row r="816" spans="1:29" x14ac:dyDescent="0.25">
      <c r="A816" s="34" t="s">
        <v>973</v>
      </c>
      <c r="B816" s="34" t="s">
        <v>974</v>
      </c>
      <c r="C816" s="42">
        <f t="shared" si="325"/>
        <v>3.8855404744936912</v>
      </c>
      <c r="D816" s="42">
        <f t="shared" si="326"/>
        <v>2.0053013402101905</v>
      </c>
      <c r="E816" s="42">
        <f t="shared" si="349"/>
        <v>3.7400479263542397</v>
      </c>
      <c r="F816" s="42">
        <f t="shared" si="349"/>
        <v>3.3231394849803517</v>
      </c>
      <c r="G816" s="42">
        <f t="shared" si="349"/>
        <v>1.6317630350512737</v>
      </c>
      <c r="H816" s="42">
        <f t="shared" si="327"/>
        <v>3.5684197064266181</v>
      </c>
      <c r="I816" s="42">
        <f t="shared" si="350"/>
        <v>4.0254399337813469</v>
      </c>
      <c r="J816" s="42">
        <f t="shared" si="328"/>
        <v>2.5222536336486581</v>
      </c>
      <c r="K816" s="42">
        <f t="shared" si="351"/>
        <v>3.5799454874270991</v>
      </c>
      <c r="L816" s="42">
        <f t="shared" si="351"/>
        <v>5.5853486260149978</v>
      </c>
      <c r="M816" s="42">
        <f t="shared" si="351"/>
        <v>3.424530351882884</v>
      </c>
      <c r="N816" s="42">
        <f t="shared" si="351"/>
        <v>4.7403000967082951</v>
      </c>
      <c r="O816" s="42">
        <f t="shared" si="329"/>
        <v>4.3008395853954999</v>
      </c>
      <c r="P816" s="42">
        <f t="shared" si="352"/>
        <v>0.86019484301182036</v>
      </c>
      <c r="Q816" s="42">
        <f t="shared" si="352"/>
        <v>6.2031937052966573</v>
      </c>
      <c r="R816" s="42">
        <f t="shared" si="352"/>
        <v>6.2031937052966573</v>
      </c>
      <c r="S816" s="42">
        <f t="shared" si="330"/>
        <v>1.8177312350988863</v>
      </c>
      <c r="T816" s="42">
        <f t="shared" si="353"/>
        <v>6.2031937052966573</v>
      </c>
      <c r="U816" s="42">
        <f t="shared" si="331"/>
        <v>4.2031937052966573</v>
      </c>
      <c r="V816" s="42">
        <f t="shared" si="354"/>
        <v>2.0677312350988872</v>
      </c>
      <c r="W816" s="42">
        <f t="shared" si="354"/>
        <v>4.4837999424179333</v>
      </c>
      <c r="X816" s="42">
        <f t="shared" si="354"/>
        <v>0.98687172584265181</v>
      </c>
      <c r="Y816" s="42">
        <f t="shared" si="354"/>
        <v>3.6081084750467225</v>
      </c>
      <c r="Z816" s="42">
        <f t="shared" si="354"/>
        <v>3.8041574331754595</v>
      </c>
      <c r="AA816" s="42">
        <f t="shared" si="354"/>
        <v>4.0574423488963962</v>
      </c>
      <c r="AB816" s="42">
        <f t="shared" si="354"/>
        <v>2.9036225854580104</v>
      </c>
      <c r="AC816" s="42">
        <f t="shared" si="332"/>
        <v>6.2646956723914524</v>
      </c>
    </row>
    <row r="817" spans="1:29" x14ac:dyDescent="0.25">
      <c r="A817" s="34" t="s">
        <v>975</v>
      </c>
      <c r="B817" s="34" t="s">
        <v>976</v>
      </c>
      <c r="C817" s="42">
        <f t="shared" si="325"/>
        <v>4.4415730766280754</v>
      </c>
      <c r="D817" s="42">
        <f t="shared" si="326"/>
        <v>2.1984290927723933</v>
      </c>
      <c r="E817" s="42">
        <f t="shared" si="349"/>
        <v>4.5392519071452897</v>
      </c>
      <c r="F817" s="42">
        <f t="shared" si="349"/>
        <v>4.6353273428001645</v>
      </c>
      <c r="G817" s="42">
        <f t="shared" si="349"/>
        <v>1.2714763152772002</v>
      </c>
      <c r="H817" s="42">
        <f t="shared" si="327"/>
        <v>5.5372152579234006</v>
      </c>
      <c r="I817" s="42">
        <f t="shared" si="350"/>
        <v>0.81634171461493799</v>
      </c>
      <c r="J817" s="42">
        <f t="shared" si="328"/>
        <v>1.8975432475909009</v>
      </c>
      <c r="K817" s="42">
        <f t="shared" si="351"/>
        <v>3.9092150567985762</v>
      </c>
      <c r="L817" s="42">
        <f t="shared" si="351"/>
        <v>4.7321292534178419</v>
      </c>
      <c r="M817" s="42">
        <f t="shared" si="351"/>
        <v>1.4137747803001317</v>
      </c>
      <c r="N817" s="42">
        <f t="shared" si="351"/>
        <v>4.9432268523332752</v>
      </c>
      <c r="O817" s="42">
        <f t="shared" si="329"/>
        <v>4.0947611443247425</v>
      </c>
      <c r="P817" s="42">
        <f t="shared" si="352"/>
        <v>2.0713991845494162</v>
      </c>
      <c r="Q817" s="42">
        <f t="shared" si="352"/>
        <v>6.0438522259714835</v>
      </c>
      <c r="R817" s="42">
        <f t="shared" si="352"/>
        <v>0</v>
      </c>
      <c r="S817" s="42">
        <f t="shared" si="330"/>
        <v>3.7792348173143226</v>
      </c>
      <c r="T817" s="42">
        <f t="shared" si="353"/>
        <v>6.0438522259714835</v>
      </c>
      <c r="U817" s="42">
        <f t="shared" si="331"/>
        <v>4.0438522259714835</v>
      </c>
      <c r="V817" s="42">
        <f t="shared" si="354"/>
        <v>4.0292348173143218</v>
      </c>
      <c r="W817" s="42">
        <f t="shared" si="354"/>
        <v>5.3623576578138747</v>
      </c>
      <c r="X817" s="42">
        <f t="shared" si="354"/>
        <v>0.66182679333985506</v>
      </c>
      <c r="Y817" s="42">
        <f t="shared" si="354"/>
        <v>5.3144358837219148</v>
      </c>
      <c r="Z817" s="42">
        <f t="shared" si="354"/>
        <v>5.6099847420052207</v>
      </c>
      <c r="AA817" s="42">
        <f t="shared" si="354"/>
        <v>3.8478768050429446</v>
      </c>
      <c r="AB817" s="42">
        <f t="shared" si="354"/>
        <v>4.2435558182352979</v>
      </c>
      <c r="AC817" s="42">
        <f t="shared" si="332"/>
        <v>4.5182717608214524</v>
      </c>
    </row>
    <row r="818" spans="1:29" x14ac:dyDescent="0.25">
      <c r="A818" s="34" t="s">
        <v>977</v>
      </c>
      <c r="B818" s="34" t="s">
        <v>978</v>
      </c>
      <c r="C818" s="42">
        <f t="shared" si="325"/>
        <v>4.5919259283222296</v>
      </c>
      <c r="D818" s="42">
        <f t="shared" si="326"/>
        <v>2.7924111864062944</v>
      </c>
      <c r="E818" s="42">
        <f t="shared" si="349"/>
        <v>4.9736715816296568</v>
      </c>
      <c r="F818" s="42">
        <f t="shared" si="349"/>
        <v>4.7261856871773595</v>
      </c>
      <c r="G818" s="42">
        <f t="shared" si="349"/>
        <v>0.26072998739973696</v>
      </c>
      <c r="H818" s="42">
        <f t="shared" si="327"/>
        <v>5.8471332814022245</v>
      </c>
      <c r="I818" s="42">
        <f t="shared" si="350"/>
        <v>3.5829274817922983</v>
      </c>
      <c r="J818" s="42">
        <f t="shared" si="328"/>
        <v>2.7444363434187213</v>
      </c>
      <c r="K818" s="42">
        <f t="shared" si="351"/>
        <v>4.6984690986200741</v>
      </c>
      <c r="L818" s="42">
        <f t="shared" si="351"/>
        <v>5.0707093235748593</v>
      </c>
      <c r="M818" s="42">
        <f t="shared" si="351"/>
        <v>5.1089023503997906</v>
      </c>
      <c r="N818" s="42">
        <f t="shared" si="351"/>
        <v>6.1126227693140631</v>
      </c>
      <c r="O818" s="42">
        <f t="shared" si="329"/>
        <v>3.0704825476705713</v>
      </c>
      <c r="P818" s="42">
        <f t="shared" si="352"/>
        <v>0.33300079565491963</v>
      </c>
      <c r="Q818" s="42">
        <f t="shared" si="352"/>
        <v>0</v>
      </c>
      <c r="R818" s="42">
        <f>R58-2</f>
        <v>4.5638156832425372</v>
      </c>
      <c r="S818" s="42">
        <f t="shared" si="330"/>
        <v>1.9379385610808462</v>
      </c>
      <c r="T818" s="42">
        <f t="shared" si="353"/>
        <v>6.5638156832425372</v>
      </c>
      <c r="U818" s="42">
        <f>U58</f>
        <v>0</v>
      </c>
      <c r="V818" s="42">
        <f t="shared" si="354"/>
        <v>5.4698464027021139</v>
      </c>
      <c r="W818" s="42">
        <f t="shared" si="354"/>
        <v>5.1897194979815229</v>
      </c>
      <c r="X818" s="42">
        <f t="shared" si="354"/>
        <v>2.6806767907457423</v>
      </c>
      <c r="Y818" s="42">
        <f t="shared" si="354"/>
        <v>5.3506953716055055</v>
      </c>
      <c r="Z818" s="42">
        <f t="shared" si="354"/>
        <v>5.4622407957395867</v>
      </c>
      <c r="AA818" s="42">
        <f t="shared" si="354"/>
        <v>3.4082559504444583</v>
      </c>
      <c r="AB818" s="42">
        <f t="shared" si="354"/>
        <v>1.955179139689267</v>
      </c>
      <c r="AC818" s="42">
        <f t="shared" si="332"/>
        <v>3.5042077607430815</v>
      </c>
    </row>
    <row r="819" spans="1:29" x14ac:dyDescent="0.25">
      <c r="A819" s="34" t="s">
        <v>979</v>
      </c>
      <c r="B819" s="34" t="s">
        <v>980</v>
      </c>
      <c r="C819" s="42">
        <f t="shared" si="325"/>
        <v>3.8788026480193905</v>
      </c>
      <c r="D819" s="42">
        <f t="shared" si="326"/>
        <v>1.7043975521673198</v>
      </c>
      <c r="E819" s="42">
        <f t="shared" si="349"/>
        <v>2.1268158943076938</v>
      </c>
      <c r="F819" s="42">
        <f t="shared" si="349"/>
        <v>1.3487471907184267</v>
      </c>
      <c r="G819" s="42">
        <f t="shared" si="349"/>
        <v>1.3319634712413115</v>
      </c>
      <c r="H819" s="42">
        <f t="shared" si="327"/>
        <v>6.4484483518996258</v>
      </c>
      <c r="I819" s="42">
        <f t="shared" si="350"/>
        <v>4.3959789736419745</v>
      </c>
      <c r="J819" s="42">
        <f t="shared" si="328"/>
        <v>5.1119080605209186</v>
      </c>
      <c r="K819" s="42">
        <f t="shared" si="351"/>
        <v>4.5006846350591827</v>
      </c>
      <c r="L819" s="42">
        <f t="shared" si="351"/>
        <v>5.8839798564415329</v>
      </c>
      <c r="M819" s="42">
        <f t="shared" si="351"/>
        <v>4.3509347259084521</v>
      </c>
      <c r="N819" s="42">
        <f t="shared" si="351"/>
        <v>5.8307075696121453</v>
      </c>
      <c r="O819" s="42">
        <f t="shared" si="329"/>
        <v>6.8501079113112437</v>
      </c>
      <c r="P819" s="42">
        <f t="shared" si="352"/>
        <v>0.42186001273244089</v>
      </c>
      <c r="Q819" s="42">
        <f t="shared" si="352"/>
        <v>6.8034514780666893</v>
      </c>
      <c r="R819" s="42">
        <f t="shared" si="352"/>
        <v>6.8034514780666893</v>
      </c>
      <c r="S819" s="42">
        <f t="shared" si="330"/>
        <v>4.2856343187111268</v>
      </c>
      <c r="T819" s="42">
        <f t="shared" si="353"/>
        <v>6.8034514780666893</v>
      </c>
      <c r="U819" s="42">
        <f t="shared" si="331"/>
        <v>4.8034514780666893</v>
      </c>
      <c r="V819" s="42">
        <f t="shared" si="354"/>
        <v>0.28347714491944559</v>
      </c>
      <c r="W819" s="42">
        <f t="shared" si="354"/>
        <v>0</v>
      </c>
      <c r="X819" s="42">
        <f t="shared" si="354"/>
        <v>2.6520341161058814</v>
      </c>
      <c r="Y819" s="42">
        <f t="shared" si="354"/>
        <v>0.60937422249765238</v>
      </c>
      <c r="Z819" s="42">
        <f t="shared" si="354"/>
        <v>0.50379640694495453</v>
      </c>
      <c r="AA819" s="42">
        <f t="shared" si="354"/>
        <v>1.2887595310875228</v>
      </c>
      <c r="AB819" s="42">
        <f t="shared" si="354"/>
        <v>2.3160685882780223</v>
      </c>
      <c r="AC819" s="42">
        <f t="shared" si="332"/>
        <v>8.6617129056069668</v>
      </c>
    </row>
    <row r="820" spans="1:29" x14ac:dyDescent="0.25">
      <c r="A820" s="34" t="s">
        <v>981</v>
      </c>
      <c r="B820" s="34" t="s">
        <v>982</v>
      </c>
      <c r="C820" s="42">
        <f t="shared" si="325"/>
        <v>3.5876367785847627</v>
      </c>
      <c r="D820" s="42">
        <f t="shared" si="326"/>
        <v>2.2622438862548098</v>
      </c>
      <c r="E820" s="42">
        <f t="shared" si="349"/>
        <v>3.6618095974975784</v>
      </c>
      <c r="F820" s="42">
        <f t="shared" si="349"/>
        <v>3.7084672994490302</v>
      </c>
      <c r="G820" s="42">
        <f t="shared" si="349"/>
        <v>0.57914963615232673</v>
      </c>
      <c r="H820" s="42">
        <f t="shared" si="327"/>
        <v>4.1773487519753161</v>
      </c>
      <c r="I820" s="42">
        <f t="shared" si="350"/>
        <v>1.4771013254364322</v>
      </c>
      <c r="J820" s="42">
        <f t="shared" si="328"/>
        <v>3.5054923620375558</v>
      </c>
      <c r="K820" s="42">
        <f t="shared" si="351"/>
        <v>2.8265268769380216</v>
      </c>
      <c r="L820" s="42">
        <f t="shared" si="351"/>
        <v>4.5493585662016001</v>
      </c>
      <c r="M820" s="42">
        <f t="shared" si="351"/>
        <v>3.7397585306129697</v>
      </c>
      <c r="N820" s="42">
        <f t="shared" si="351"/>
        <v>5.79461138823602</v>
      </c>
      <c r="O820" s="42">
        <f t="shared" si="329"/>
        <v>3.7555884983413552</v>
      </c>
      <c r="P820" s="42">
        <f t="shared" si="352"/>
        <v>0.42082437557918784</v>
      </c>
      <c r="Q820" s="42">
        <f t="shared" si="352"/>
        <v>5.9249400180752403</v>
      </c>
      <c r="R820" s="42">
        <f t="shared" si="352"/>
        <v>5.9249400180752403</v>
      </c>
      <c r="S820" s="42">
        <f t="shared" si="330"/>
        <v>1.7249800060250806</v>
      </c>
      <c r="T820" s="42">
        <f t="shared" si="353"/>
        <v>5.9249400180752403</v>
      </c>
      <c r="U820" s="42">
        <f t="shared" si="331"/>
        <v>3.9249400180752403</v>
      </c>
      <c r="V820" s="42">
        <f t="shared" si="354"/>
        <v>2.9624700090376193</v>
      </c>
      <c r="W820" s="42">
        <f t="shared" si="354"/>
        <v>4.924141524456064</v>
      </c>
      <c r="X820" s="42">
        <f t="shared" si="354"/>
        <v>2.142282031328854</v>
      </c>
      <c r="Y820" s="42">
        <f t="shared" si="354"/>
        <v>5.2307175778569803</v>
      </c>
      <c r="Z820" s="42">
        <f t="shared" si="354"/>
        <v>4.6221237812793907</v>
      </c>
      <c r="AA820" s="42">
        <f t="shared" si="354"/>
        <v>4.158011918450045</v>
      </c>
      <c r="AB820" s="42">
        <f t="shared" si="354"/>
        <v>3.4036889465538618</v>
      </c>
      <c r="AC820" s="42">
        <f t="shared" si="332"/>
        <v>5.0859062594141875</v>
      </c>
    </row>
    <row r="821" spans="1:29" x14ac:dyDescent="0.25">
      <c r="A821" s="34" t="s">
        <v>983</v>
      </c>
      <c r="B821" s="34" t="s">
        <v>984</v>
      </c>
      <c r="C821" s="42">
        <f t="shared" si="325"/>
        <v>2.4090314388586656</v>
      </c>
      <c r="D821" s="42">
        <f t="shared" si="326"/>
        <v>4.9781550801922236</v>
      </c>
      <c r="E821" s="42">
        <f t="shared" si="349"/>
        <v>4.6785810710799494</v>
      </c>
      <c r="F821" s="42">
        <f t="shared" si="349"/>
        <v>4.1899479709811303</v>
      </c>
      <c r="G821" s="42">
        <f t="shared" si="349"/>
        <v>3.0414451770469713</v>
      </c>
      <c r="H821" s="42">
        <f t="shared" si="327"/>
        <v>3.4021690448480766</v>
      </c>
      <c r="I821" s="42">
        <f t="shared" si="350"/>
        <v>4.3813821823339136</v>
      </c>
      <c r="J821" s="42">
        <f t="shared" si="328"/>
        <v>3.4066311520467738</v>
      </c>
      <c r="K821" s="42">
        <f t="shared" si="351"/>
        <v>1.52675863594895</v>
      </c>
      <c r="L821" s="42">
        <f t="shared" si="351"/>
        <v>6.6456950877091669</v>
      </c>
      <c r="M821" s="42">
        <f t="shared" si="351"/>
        <v>5.0609543750210229</v>
      </c>
      <c r="N821" s="42">
        <f t="shared" si="351"/>
        <v>6.9151953933017216</v>
      </c>
      <c r="O821" s="42">
        <f t="shared" si="329"/>
        <v>6.3854709994389891</v>
      </c>
      <c r="P821" s="42">
        <f t="shared" si="352"/>
        <v>0.21901998525436958</v>
      </c>
      <c r="Q821" s="42">
        <f t="shared" si="352"/>
        <v>0</v>
      </c>
      <c r="R821" s="42">
        <f t="shared" si="352"/>
        <v>0</v>
      </c>
      <c r="S821" s="42">
        <f t="shared" si="330"/>
        <v>4.5468080721142252</v>
      </c>
      <c r="T821" s="42">
        <f t="shared" si="353"/>
        <v>7.1952121081713374</v>
      </c>
      <c r="U821" s="42">
        <f t="shared" si="331"/>
        <v>5.1952121081713374</v>
      </c>
      <c r="V821" s="42">
        <f t="shared" si="354"/>
        <v>6.295810594649919</v>
      </c>
      <c r="W821" s="42">
        <f t="shared" si="354"/>
        <v>2.6893155768187542</v>
      </c>
      <c r="X821" s="42">
        <f t="shared" si="354"/>
        <v>2.4033594162968961</v>
      </c>
      <c r="Y821" s="42">
        <f t="shared" si="354"/>
        <v>3.3868411479269498</v>
      </c>
      <c r="Z821" s="42">
        <f t="shared" si="354"/>
        <v>2.3743618290667254</v>
      </c>
      <c r="AA821" s="42">
        <f t="shared" si="354"/>
        <v>2.4020790470298103</v>
      </c>
      <c r="AB821" s="42">
        <f t="shared" si="354"/>
        <v>3.5210612444242715</v>
      </c>
      <c r="AC821" s="42">
        <f t="shared" si="332"/>
        <v>2.7495012612678478</v>
      </c>
    </row>
    <row r="822" spans="1:29" x14ac:dyDescent="0.25">
      <c r="A822" s="34" t="s">
        <v>985</v>
      </c>
      <c r="B822" s="34" t="s">
        <v>986</v>
      </c>
      <c r="C822" s="42">
        <f t="shared" si="325"/>
        <v>4.6494386627973867</v>
      </c>
      <c r="D822" s="42">
        <f t="shared" si="326"/>
        <v>2.8673779833394586</v>
      </c>
      <c r="E822" s="42">
        <f t="shared" si="349"/>
        <v>0</v>
      </c>
      <c r="F822" s="42">
        <f t="shared" si="349"/>
        <v>0</v>
      </c>
      <c r="G822" s="42">
        <f t="shared" si="349"/>
        <v>0.5897683377135976</v>
      </c>
      <c r="H822" s="42">
        <f t="shared" si="327"/>
        <v>6.4671993114057642</v>
      </c>
      <c r="I822" s="42">
        <f t="shared" si="350"/>
        <v>5.5645530337813716</v>
      </c>
      <c r="J822" s="42">
        <f t="shared" si="328"/>
        <v>6.3233167567515824</v>
      </c>
      <c r="K822" s="42">
        <f t="shared" si="351"/>
        <v>0</v>
      </c>
      <c r="L822" s="42">
        <f t="shared" si="351"/>
        <v>6.8006986258696838</v>
      </c>
      <c r="M822" s="42">
        <f t="shared" si="351"/>
        <v>6.4301376526183391</v>
      </c>
      <c r="N822" s="42">
        <f t="shared" si="351"/>
        <v>6.629530449795551</v>
      </c>
      <c r="O822" s="42">
        <f t="shared" si="329"/>
        <v>6.9506986258696841</v>
      </c>
      <c r="P822" s="42">
        <f t="shared" si="352"/>
        <v>0.16100864841405463</v>
      </c>
      <c r="Q822" s="42">
        <f t="shared" si="352"/>
        <v>6.8006986258696838</v>
      </c>
      <c r="R822" s="42">
        <f t="shared" si="352"/>
        <v>6.8006986258696838</v>
      </c>
      <c r="S822" s="42">
        <f t="shared" si="330"/>
        <v>2.0168995419565618</v>
      </c>
      <c r="T822" s="42">
        <f t="shared" si="353"/>
        <v>6.8006986258696838</v>
      </c>
      <c r="U822" s="42">
        <f t="shared" si="331"/>
        <v>4.8006986258696838</v>
      </c>
      <c r="V822" s="42">
        <f t="shared" si="354"/>
        <v>1.4168122137228518</v>
      </c>
      <c r="W822" s="42">
        <f t="shared" si="354"/>
        <v>2.2394034558681395</v>
      </c>
      <c r="X822" s="42">
        <f t="shared" si="354"/>
        <v>2.6603283880812523</v>
      </c>
      <c r="Y822" s="42">
        <f t="shared" si="354"/>
        <v>0</v>
      </c>
      <c r="Z822" s="42">
        <f t="shared" si="354"/>
        <v>0</v>
      </c>
      <c r="AA822" s="42">
        <f t="shared" si="354"/>
        <v>0</v>
      </c>
      <c r="AB822" s="42">
        <f t="shared" si="354"/>
        <v>5.7878286177614342</v>
      </c>
      <c r="AC822" s="42">
        <f t="shared" si="332"/>
        <v>7.2422051907745466</v>
      </c>
    </row>
    <row r="823" spans="1:29" x14ac:dyDescent="0.25">
      <c r="A823" s="34" t="s">
        <v>987</v>
      </c>
      <c r="B823" s="34" t="s">
        <v>988</v>
      </c>
      <c r="C823" s="42">
        <f t="shared" si="325"/>
        <v>1.5718005069288403</v>
      </c>
      <c r="D823" s="42">
        <f t="shared" si="326"/>
        <v>3.7471164109607504</v>
      </c>
      <c r="E823" s="42">
        <f t="shared" si="349"/>
        <v>3.8747181420431542</v>
      </c>
      <c r="F823" s="42">
        <f t="shared" si="349"/>
        <v>3.6130917147908512</v>
      </c>
      <c r="G823" s="42">
        <f t="shared" si="349"/>
        <v>0.93873258191584108</v>
      </c>
      <c r="H823" s="42">
        <f t="shared" si="327"/>
        <v>5.1616495540291156</v>
      </c>
      <c r="I823" s="42">
        <f t="shared" si="350"/>
        <v>1.9748074390773354</v>
      </c>
      <c r="J823" s="42">
        <f t="shared" si="328"/>
        <v>1.4482325476584659</v>
      </c>
      <c r="K823" s="42">
        <f t="shared" si="351"/>
        <v>4.4452606075163787</v>
      </c>
      <c r="L823" s="42">
        <f t="shared" si="351"/>
        <v>5.0367738817912144</v>
      </c>
      <c r="M823" s="42">
        <f t="shared" si="351"/>
        <v>3.2462987882144456</v>
      </c>
      <c r="N823" s="42">
        <f t="shared" si="351"/>
        <v>4.7394058042811142</v>
      </c>
      <c r="O823" s="42">
        <f t="shared" si="329"/>
        <v>5.4464470771987292</v>
      </c>
      <c r="P823" s="42">
        <f t="shared" si="352"/>
        <v>0.21696259762275957</v>
      </c>
      <c r="Q823" s="42">
        <f t="shared" si="352"/>
        <v>6.0139320028559062</v>
      </c>
      <c r="R823" s="42">
        <f t="shared" si="352"/>
        <v>6.0139320028559062</v>
      </c>
      <c r="S823" s="42">
        <f t="shared" si="330"/>
        <v>3.7592880019039381</v>
      </c>
      <c r="T823" s="42">
        <f t="shared" si="353"/>
        <v>6.0139320028559062</v>
      </c>
      <c r="U823" s="42">
        <f t="shared" si="331"/>
        <v>4.0139320028559062</v>
      </c>
      <c r="V823" s="42">
        <f t="shared" si="354"/>
        <v>3.7587075017849414</v>
      </c>
      <c r="W823" s="42">
        <f t="shared" si="354"/>
        <v>2.0748875912818194</v>
      </c>
      <c r="X823" s="42">
        <f t="shared" si="354"/>
        <v>3.3507375966325257</v>
      </c>
      <c r="Y823" s="42">
        <f t="shared" si="354"/>
        <v>3.5826468148524633</v>
      </c>
      <c r="Z823" s="42">
        <f t="shared" si="354"/>
        <v>3.8378317890496794</v>
      </c>
      <c r="AA823" s="42">
        <f t="shared" si="354"/>
        <v>3.1319442857240398</v>
      </c>
      <c r="AB823" s="42">
        <f t="shared" si="354"/>
        <v>4.6064160021875029</v>
      </c>
      <c r="AC823" s="42">
        <f t="shared" si="332"/>
        <v>4.3805147511304625</v>
      </c>
    </row>
    <row r="824" spans="1:29" x14ac:dyDescent="0.25">
      <c r="A824" s="34" t="s">
        <v>989</v>
      </c>
      <c r="B824" s="34" t="s">
        <v>990</v>
      </c>
      <c r="C824" s="42">
        <f t="shared" si="325"/>
        <v>2.7173956536698141</v>
      </c>
      <c r="D824" s="42">
        <f t="shared" si="326"/>
        <v>3.1928099217212158</v>
      </c>
      <c r="E824" s="42">
        <f t="shared" si="349"/>
        <v>4.9759424725077377</v>
      </c>
      <c r="F824" s="42">
        <f t="shared" si="349"/>
        <v>4.6859720703376722</v>
      </c>
      <c r="G824" s="42">
        <f t="shared" si="349"/>
        <v>0.80568523908810208</v>
      </c>
      <c r="H824" s="42">
        <f t="shared" si="327"/>
        <v>5.419489384288541</v>
      </c>
      <c r="I824" s="42">
        <f t="shared" si="350"/>
        <v>2.7483852010156267</v>
      </c>
      <c r="J824" s="42">
        <f t="shared" si="328"/>
        <v>2.0797268526331161</v>
      </c>
      <c r="K824" s="42">
        <f t="shared" si="351"/>
        <v>2.8277982324310917</v>
      </c>
      <c r="L824" s="42">
        <f t="shared" si="351"/>
        <v>3.9100444308003746</v>
      </c>
      <c r="M824" s="42">
        <f t="shared" si="351"/>
        <v>5.0774451518382202</v>
      </c>
      <c r="N824" s="42">
        <f t="shared" si="351"/>
        <v>5.2848238511650001</v>
      </c>
      <c r="O824" s="42">
        <f t="shared" si="329"/>
        <v>3.7675427469638656</v>
      </c>
      <c r="P824" s="42">
        <f t="shared" si="352"/>
        <v>1.1111840684018122</v>
      </c>
      <c r="Q824" s="42">
        <f t="shared" si="352"/>
        <v>5.8667873135262099</v>
      </c>
      <c r="R824" s="42">
        <f t="shared" si="352"/>
        <v>5.8667873135262099</v>
      </c>
      <c r="S824" s="42">
        <f t="shared" si="330"/>
        <v>5.6167873135262099</v>
      </c>
      <c r="T824" s="42">
        <f t="shared" si="353"/>
        <v>5.8667873135262099</v>
      </c>
      <c r="U824" s="42">
        <f t="shared" si="331"/>
        <v>3.8667873135262099</v>
      </c>
      <c r="V824" s="42">
        <f t="shared" si="354"/>
        <v>3.1778431281600299</v>
      </c>
      <c r="W824" s="42">
        <f t="shared" si="354"/>
        <v>2.9360292305787068</v>
      </c>
      <c r="X824" s="42">
        <f t="shared" si="354"/>
        <v>1.0626481153287781</v>
      </c>
      <c r="Y824" s="42">
        <f t="shared" si="354"/>
        <v>2.5623040790234892</v>
      </c>
      <c r="Z824" s="42">
        <f t="shared" si="354"/>
        <v>3.2165361002695847</v>
      </c>
      <c r="AA824" s="42">
        <f t="shared" si="354"/>
        <v>3.7913312384289282</v>
      </c>
      <c r="AB824" s="42">
        <f t="shared" si="354"/>
        <v>3.1206315497479844</v>
      </c>
      <c r="AC824" s="42">
        <f t="shared" si="332"/>
        <v>4.4444947139692541</v>
      </c>
    </row>
    <row r="825" spans="1:29" x14ac:dyDescent="0.25">
      <c r="A825" s="34" t="s">
        <v>991</v>
      </c>
      <c r="B825" s="34" t="s">
        <v>992</v>
      </c>
      <c r="C825" s="42">
        <f t="shared" si="325"/>
        <v>3.7662051215986168</v>
      </c>
      <c r="D825" s="42">
        <f t="shared" si="326"/>
        <v>3.5812783528617333</v>
      </c>
      <c r="E825" s="42">
        <f t="shared" ref="E825:G829" si="355">E65</f>
        <v>4.6261281073802731</v>
      </c>
      <c r="F825" s="42">
        <f t="shared" si="355"/>
        <v>5.2264225280466325</v>
      </c>
      <c r="G825" s="42">
        <f t="shared" si="355"/>
        <v>1.8637201605542639</v>
      </c>
      <c r="H825" s="42">
        <f t="shared" si="327"/>
        <v>5.4932749386754205</v>
      </c>
      <c r="I825" s="42">
        <f t="shared" ref="I825:I840" si="356">I65</f>
        <v>2.769110842229948</v>
      </c>
      <c r="J825" s="42">
        <f t="shared" si="328"/>
        <v>2.222957303945694</v>
      </c>
      <c r="K825" s="42">
        <f t="shared" si="351"/>
        <v>5.165563040688566</v>
      </c>
      <c r="L825" s="42">
        <f t="shared" si="351"/>
        <v>4.0216185577086883</v>
      </c>
      <c r="M825" s="42">
        <f t="shared" si="351"/>
        <v>6.3187712137499306</v>
      </c>
      <c r="N825" s="42">
        <f t="shared" si="351"/>
        <v>6.4143257850379962</v>
      </c>
      <c r="O825" s="42">
        <f t="shared" si="329"/>
        <v>1.6216452576763856</v>
      </c>
      <c r="P825" s="42">
        <f t="shared" si="352"/>
        <v>1.6248627721053746</v>
      </c>
      <c r="Q825" s="42">
        <f t="shared" si="352"/>
        <v>0</v>
      </c>
      <c r="R825" s="42">
        <f t="shared" si="352"/>
        <v>0</v>
      </c>
      <c r="S825" s="42">
        <f t="shared" si="330"/>
        <v>6.4848284058760042</v>
      </c>
      <c r="T825" s="42">
        <f t="shared" si="353"/>
        <v>6.7348284058760042</v>
      </c>
      <c r="U825" s="42">
        <f t="shared" si="331"/>
        <v>4.7348284058760042</v>
      </c>
      <c r="V825" s="42">
        <f t="shared" si="354"/>
        <v>4.2092677536725027</v>
      </c>
      <c r="W825" s="42">
        <f t="shared" si="354"/>
        <v>1.3282073990025018</v>
      </c>
      <c r="X825" s="42">
        <f t="shared" si="354"/>
        <v>2.708773959388147</v>
      </c>
      <c r="Y825" s="42">
        <f t="shared" si="354"/>
        <v>3.5564923918460343</v>
      </c>
      <c r="Z825" s="42">
        <f t="shared" si="354"/>
        <v>3.6706720381904625</v>
      </c>
      <c r="AA825" s="42">
        <f t="shared" si="354"/>
        <v>4.0259336247345363</v>
      </c>
      <c r="AB825" s="42">
        <f t="shared" si="354"/>
        <v>3.7256497564420457</v>
      </c>
      <c r="AC825" s="42">
        <f t="shared" si="332"/>
        <v>4.1046338768362505</v>
      </c>
    </row>
    <row r="826" spans="1:29" x14ac:dyDescent="0.25">
      <c r="A826" s="34" t="s">
        <v>993</v>
      </c>
      <c r="B826" s="34" t="s">
        <v>994</v>
      </c>
      <c r="C826" s="42">
        <f t="shared" si="325"/>
        <v>4.5727300740313446</v>
      </c>
      <c r="D826" s="42">
        <f t="shared" si="326"/>
        <v>1.684021287624091</v>
      </c>
      <c r="E826" s="42">
        <f t="shared" si="355"/>
        <v>5.5962206529793397</v>
      </c>
      <c r="F826" s="42">
        <f t="shared" si="355"/>
        <v>5.4155773685476065</v>
      </c>
      <c r="G826" s="42">
        <f t="shared" si="355"/>
        <v>2.1107510246615964</v>
      </c>
      <c r="H826" s="42">
        <f t="shared" si="327"/>
        <v>4.2647699807186212</v>
      </c>
      <c r="I826" s="42">
        <f t="shared" si="356"/>
        <v>3.7562053874352346</v>
      </c>
      <c r="J826" s="42">
        <f t="shared" si="328"/>
        <v>2.6681910772953099</v>
      </c>
      <c r="K826" s="42">
        <f t="shared" si="351"/>
        <v>4.3934354711176047</v>
      </c>
      <c r="L826" s="42">
        <f t="shared" si="351"/>
        <v>3.826640582139254</v>
      </c>
      <c r="M826" s="42">
        <f t="shared" si="351"/>
        <v>2.7719980829677473</v>
      </c>
      <c r="N826" s="42">
        <f t="shared" si="351"/>
        <v>5.3101327743690376</v>
      </c>
      <c r="O826" s="42">
        <f t="shared" si="329"/>
        <v>3.4381096754072549</v>
      </c>
      <c r="P826" s="42">
        <f t="shared" si="352"/>
        <v>1.0103825256009522</v>
      </c>
      <c r="Q826" s="42">
        <f t="shared" si="352"/>
        <v>0</v>
      </c>
      <c r="R826" s="42">
        <f t="shared" si="352"/>
        <v>0</v>
      </c>
      <c r="S826" s="42">
        <f t="shared" si="330"/>
        <v>5.9736756958891446</v>
      </c>
      <c r="T826" s="42">
        <f t="shared" si="353"/>
        <v>6.2236756958891446</v>
      </c>
      <c r="U826" s="42">
        <f t="shared" si="331"/>
        <v>4.2236756958891446</v>
      </c>
      <c r="V826" s="42">
        <f t="shared" si="354"/>
        <v>2.8525180272825241</v>
      </c>
      <c r="W826" s="42">
        <f t="shared" si="354"/>
        <v>4.7642153575000457</v>
      </c>
      <c r="X826" s="42">
        <f t="shared" si="354"/>
        <v>2.6489198209776093</v>
      </c>
      <c r="Y826" s="42">
        <f t="shared" si="354"/>
        <v>4.686913668423621</v>
      </c>
      <c r="Z826" s="42">
        <f t="shared" si="354"/>
        <v>4.0069000195684028</v>
      </c>
      <c r="AA826" s="42">
        <f t="shared" si="354"/>
        <v>5.1269927538822477</v>
      </c>
      <c r="AB826" s="42">
        <f t="shared" si="354"/>
        <v>2.9132099002034302</v>
      </c>
      <c r="AC826" s="42">
        <f t="shared" si="332"/>
        <v>5.7601373995996923</v>
      </c>
    </row>
    <row r="827" spans="1:29" x14ac:dyDescent="0.25">
      <c r="A827" s="34" t="s">
        <v>995</v>
      </c>
      <c r="B827" s="34" t="s">
        <v>996</v>
      </c>
      <c r="C827" s="42">
        <f t="shared" si="325"/>
        <v>3.1633465448335469</v>
      </c>
      <c r="D827" s="42">
        <f t="shared" si="326"/>
        <v>2.375729713248286</v>
      </c>
      <c r="E827" s="42">
        <f t="shared" si="355"/>
        <v>5.6499165751134006</v>
      </c>
      <c r="F827" s="42">
        <f t="shared" si="355"/>
        <v>5.4262770753683744</v>
      </c>
      <c r="G827" s="42">
        <f t="shared" si="355"/>
        <v>2.176654286027992</v>
      </c>
      <c r="H827" s="42">
        <f t="shared" si="327"/>
        <v>1.1329952702768715</v>
      </c>
      <c r="I827" s="42">
        <f t="shared" si="356"/>
        <v>2.1744679202328836</v>
      </c>
      <c r="J827" s="42">
        <f t="shared" si="328"/>
        <v>3.5790099791975085</v>
      </c>
      <c r="K827" s="42">
        <f t="shared" ref="K827:N842" si="357">K67</f>
        <v>3.8617866429414627</v>
      </c>
      <c r="L827" s="42">
        <f t="shared" si="357"/>
        <v>3.8082596798096846</v>
      </c>
      <c r="M827" s="42">
        <f t="shared" si="357"/>
        <v>1.2452398747519104</v>
      </c>
      <c r="N827" s="42">
        <f t="shared" si="357"/>
        <v>1.485376850141481</v>
      </c>
      <c r="O827" s="42">
        <f t="shared" si="329"/>
        <v>1.5544862507197934</v>
      </c>
      <c r="P827" s="42">
        <f t="shared" ref="P827:R842" si="358">P67</f>
        <v>4.6329455846533873</v>
      </c>
      <c r="Q827" s="42">
        <f t="shared" si="358"/>
        <v>5.6681692877069585</v>
      </c>
      <c r="R827" s="42">
        <f t="shared" si="358"/>
        <v>5.6681692877069585</v>
      </c>
      <c r="S827" s="42">
        <f t="shared" si="330"/>
        <v>5.4181692877069585</v>
      </c>
      <c r="T827" s="42">
        <f t="shared" ref="T827:T836" si="359">T67</f>
        <v>5.6681692877069585</v>
      </c>
      <c r="U827" s="42">
        <f t="shared" si="331"/>
        <v>3.6681692877069585</v>
      </c>
      <c r="V827" s="42">
        <f t="shared" ref="V827:AB842" si="360">V67</f>
        <v>0.94469488128449375</v>
      </c>
      <c r="W827" s="42">
        <f t="shared" si="360"/>
        <v>4.2269366655856029</v>
      </c>
      <c r="X827" s="42">
        <f t="shared" si="360"/>
        <v>2.0572487704005282</v>
      </c>
      <c r="Y827" s="42">
        <f t="shared" si="360"/>
        <v>4.170410578615944</v>
      </c>
      <c r="Z827" s="42">
        <f t="shared" si="360"/>
        <v>5.0000859553321204</v>
      </c>
      <c r="AA827" s="42">
        <f t="shared" si="360"/>
        <v>5.6204007666077231</v>
      </c>
      <c r="AB827" s="42">
        <f t="shared" si="360"/>
        <v>3.1355830102208708</v>
      </c>
      <c r="AC827" s="42">
        <f t="shared" si="332"/>
        <v>6.4873006861013414</v>
      </c>
    </row>
    <row r="828" spans="1:29" x14ac:dyDescent="0.25">
      <c r="A828" s="34" t="s">
        <v>997</v>
      </c>
      <c r="B828" s="34" t="s">
        <v>998</v>
      </c>
      <c r="C828" s="42">
        <f t="shared" si="325"/>
        <v>5.2112568386649452</v>
      </c>
      <c r="D828" s="42">
        <f t="shared" si="326"/>
        <v>0.9276425076372441</v>
      </c>
      <c r="E828" s="42">
        <f t="shared" si="355"/>
        <v>4.3393669449238104</v>
      </c>
      <c r="F828" s="42">
        <f t="shared" si="355"/>
        <v>4.406911570493361</v>
      </c>
      <c r="G828" s="42">
        <f t="shared" si="355"/>
        <v>1.630146681059552</v>
      </c>
      <c r="H828" s="42">
        <f t="shared" si="327"/>
        <v>4.4870507636669972</v>
      </c>
      <c r="I828" s="42">
        <f t="shared" si="356"/>
        <v>0.87513618864835074</v>
      </c>
      <c r="J828" s="42">
        <f t="shared" si="328"/>
        <v>0.26455000638433529</v>
      </c>
      <c r="K828" s="42">
        <f t="shared" si="357"/>
        <v>3.9990395523059248</v>
      </c>
      <c r="L828" s="42">
        <f t="shared" si="357"/>
        <v>5.2630083722137417</v>
      </c>
      <c r="M828" s="42">
        <f t="shared" si="357"/>
        <v>4.4657995925689651</v>
      </c>
      <c r="N828" s="42">
        <f t="shared" si="357"/>
        <v>5.808097891149508</v>
      </c>
      <c r="O828" s="42">
        <f t="shared" si="329"/>
        <v>4.1438225040142171</v>
      </c>
      <c r="P828" s="42">
        <f t="shared" si="358"/>
        <v>0.29115104094342015</v>
      </c>
      <c r="Q828" s="42">
        <f t="shared" si="358"/>
        <v>6.1488326980194534</v>
      </c>
      <c r="R828" s="42">
        <f t="shared" si="358"/>
        <v>6.1488326980194534</v>
      </c>
      <c r="S828" s="42">
        <f t="shared" si="330"/>
        <v>5.8988326980194534</v>
      </c>
      <c r="T828" s="42">
        <f t="shared" si="359"/>
        <v>6.1488326980194534</v>
      </c>
      <c r="U828" s="42">
        <f t="shared" si="331"/>
        <v>4.1488326980194534</v>
      </c>
      <c r="V828" s="42">
        <f t="shared" si="360"/>
        <v>3.8430204362621585</v>
      </c>
      <c r="W828" s="42">
        <f t="shared" si="360"/>
        <v>2.5854929943154601</v>
      </c>
      <c r="X828" s="42">
        <f t="shared" si="360"/>
        <v>1.511799774926265</v>
      </c>
      <c r="Y828" s="42">
        <f t="shared" si="360"/>
        <v>3.7104307716366876</v>
      </c>
      <c r="Z828" s="42">
        <f t="shared" si="360"/>
        <v>3.6972528381462166</v>
      </c>
      <c r="AA828" s="42">
        <f t="shared" si="360"/>
        <v>4.0301293799315401</v>
      </c>
      <c r="AB828" s="42">
        <f t="shared" si="360"/>
        <v>2.0932196418789633</v>
      </c>
      <c r="AC828" s="42">
        <f t="shared" si="332"/>
        <v>3.9215102181310786</v>
      </c>
    </row>
    <row r="829" spans="1:29" x14ac:dyDescent="0.25">
      <c r="A829" s="34" t="s">
        <v>999</v>
      </c>
      <c r="B829" s="34" t="s">
        <v>1000</v>
      </c>
      <c r="C829" s="42">
        <f t="shared" ref="C829:C892" si="361">C69-0.5</f>
        <v>2.6796081705173043</v>
      </c>
      <c r="D829" s="42">
        <f t="shared" ref="D829:D892" si="362">D69+0.5</f>
        <v>4.8713905993213666</v>
      </c>
      <c r="E829" s="42">
        <f>E69-0.25</f>
        <v>4.3615327051382824</v>
      </c>
      <c r="F829" s="42">
        <f t="shared" si="355"/>
        <v>4.050015582658876</v>
      </c>
      <c r="G829" s="42">
        <f t="shared" si="355"/>
        <v>3.0521159835800198</v>
      </c>
      <c r="H829" s="42">
        <f>H69</f>
        <v>0</v>
      </c>
      <c r="I829" s="42">
        <f t="shared" si="356"/>
        <v>4.0458347354634201</v>
      </c>
      <c r="J829" s="42">
        <f t="shared" ref="J829:J892" si="363">J69+0.25</f>
        <v>0.91788771477769637</v>
      </c>
      <c r="K829" s="42">
        <f t="shared" si="357"/>
        <v>1.823204292380048</v>
      </c>
      <c r="L829" s="42">
        <f t="shared" si="357"/>
        <v>6.2921971292400132</v>
      </c>
      <c r="M829" s="42">
        <f t="shared" si="357"/>
        <v>5.242185454340559</v>
      </c>
      <c r="N829" s="42">
        <f>N69-0.15</f>
        <v>6.3780508306089372</v>
      </c>
      <c r="O829" s="42">
        <f t="shared" ref="O829:O892" si="364">O69+0.15</f>
        <v>7.1034932407726892</v>
      </c>
      <c r="P829" s="42">
        <f t="shared" si="358"/>
        <v>4.1218485239446753E-2</v>
      </c>
      <c r="Q829" s="42">
        <f t="shared" si="358"/>
        <v>7.3121592814781025</v>
      </c>
      <c r="R829" s="42">
        <f t="shared" si="358"/>
        <v>0</v>
      </c>
      <c r="S829" s="42">
        <f>S69</f>
        <v>0</v>
      </c>
      <c r="T829" s="42">
        <f t="shared" si="359"/>
        <v>7.3121592814781025</v>
      </c>
      <c r="U829" s="42">
        <f t="shared" ref="U829:U892" si="365">U69-2</f>
        <v>5.3121592814781025</v>
      </c>
      <c r="V829" s="42">
        <f t="shared" si="360"/>
        <v>5.7887927645034978</v>
      </c>
      <c r="W829" s="42">
        <f t="shared" si="360"/>
        <v>4.5035805817189933</v>
      </c>
      <c r="X829" s="42">
        <f t="shared" si="360"/>
        <v>1.5661718571209939</v>
      </c>
      <c r="Y829" s="42">
        <f t="shared" si="360"/>
        <v>4.2867793487545152</v>
      </c>
      <c r="Z829" s="42">
        <f t="shared" si="360"/>
        <v>4.2761649346978654</v>
      </c>
      <c r="AA829" s="42">
        <f t="shared" si="360"/>
        <v>2.7674443095576957</v>
      </c>
      <c r="AB829" s="42">
        <f t="shared" si="360"/>
        <v>2.6448235698963356</v>
      </c>
      <c r="AC829" s="42">
        <f t="shared" ref="AC829:AC892" si="366">AC69+2</f>
        <v>3.3710298652771433</v>
      </c>
    </row>
    <row r="830" spans="1:29" x14ac:dyDescent="0.25">
      <c r="A830" s="34" t="s">
        <v>1001</v>
      </c>
      <c r="B830" s="34" t="s">
        <v>1002</v>
      </c>
      <c r="C830" s="42">
        <f t="shared" si="361"/>
        <v>1.3307961259867709</v>
      </c>
      <c r="D830" s="42">
        <f t="shared" si="362"/>
        <v>4.9068133994835268</v>
      </c>
      <c r="E830" s="42">
        <f t="shared" ref="E830:G845" si="367">E70</f>
        <v>3.3751981120367698</v>
      </c>
      <c r="F830" s="42">
        <f t="shared" si="367"/>
        <v>2.9869787335629021</v>
      </c>
      <c r="G830" s="42">
        <f t="shared" si="367"/>
        <v>0.46472025264362316</v>
      </c>
      <c r="H830" s="42">
        <f t="shared" ref="H830:H893" si="368">H70-0.15</f>
        <v>3.8987805214345124</v>
      </c>
      <c r="I830" s="42">
        <f t="shared" si="356"/>
        <v>4.486067129729264</v>
      </c>
      <c r="J830" s="42">
        <f t="shared" si="363"/>
        <v>3.3106473452143206</v>
      </c>
      <c r="K830" s="42">
        <f t="shared" si="357"/>
        <v>3.1728420364180518</v>
      </c>
      <c r="L830" s="42">
        <f t="shared" si="357"/>
        <v>5.2872040958497113</v>
      </c>
      <c r="M830" s="42">
        <f t="shared" si="357"/>
        <v>3.1370597844235131</v>
      </c>
      <c r="N830" s="42">
        <f t="shared" si="357"/>
        <v>4.4736264089843534</v>
      </c>
      <c r="O830" s="42">
        <f t="shared" si="364"/>
        <v>5.2431800037938103</v>
      </c>
      <c r="P830" s="42">
        <f t="shared" si="358"/>
        <v>1.1036571079474036</v>
      </c>
      <c r="Q830" s="42">
        <f t="shared" si="358"/>
        <v>6.1183990921834033</v>
      </c>
      <c r="R830" s="42">
        <f t="shared" si="358"/>
        <v>6.1183990921834033</v>
      </c>
      <c r="S830" s="42">
        <f t="shared" ref="S830:S893" si="369">S70-0.25</f>
        <v>5.8683990921834033</v>
      </c>
      <c r="T830" s="42">
        <f t="shared" si="359"/>
        <v>6.1183990921834033</v>
      </c>
      <c r="U830" s="42">
        <f t="shared" si="365"/>
        <v>4.1183990921834033</v>
      </c>
      <c r="V830" s="42">
        <f t="shared" si="360"/>
        <v>4.8437326146451944</v>
      </c>
      <c r="W830" s="42">
        <f t="shared" si="360"/>
        <v>3.7765859625606453</v>
      </c>
      <c r="X830" s="42">
        <f t="shared" si="360"/>
        <v>2.8948623803925622</v>
      </c>
      <c r="Y830" s="42">
        <f t="shared" si="360"/>
        <v>2.8865995987611317</v>
      </c>
      <c r="Z830" s="42">
        <f t="shared" si="360"/>
        <v>3.3534960262735232</v>
      </c>
      <c r="AA830" s="42">
        <f t="shared" si="360"/>
        <v>3.3175996609789733</v>
      </c>
      <c r="AB830" s="42">
        <f t="shared" si="360"/>
        <v>0.26035740817801745</v>
      </c>
      <c r="AC830" s="42">
        <f t="shared" si="366"/>
        <v>3.1471998297843875</v>
      </c>
    </row>
    <row r="831" spans="1:29" x14ac:dyDescent="0.25">
      <c r="A831" s="34" t="s">
        <v>1003</v>
      </c>
      <c r="B831" s="34" t="s">
        <v>1004</v>
      </c>
      <c r="C831" s="42">
        <f t="shared" si="361"/>
        <v>3.7726227176169056</v>
      </c>
      <c r="D831" s="42">
        <f t="shared" si="362"/>
        <v>2.2722941207307419</v>
      </c>
      <c r="E831" s="42">
        <f t="shared" si="367"/>
        <v>4.2081932767536525</v>
      </c>
      <c r="F831" s="42">
        <f t="shared" si="367"/>
        <v>3.9833122115192907</v>
      </c>
      <c r="G831" s="42">
        <f t="shared" si="367"/>
        <v>1.2172609834135018</v>
      </c>
      <c r="H831" s="42">
        <f t="shared" si="368"/>
        <v>3.3681865317819728</v>
      </c>
      <c r="I831" s="42">
        <f t="shared" si="356"/>
        <v>3.4660012258419659</v>
      </c>
      <c r="J831" s="42">
        <f t="shared" si="363"/>
        <v>3.7540861471471936</v>
      </c>
      <c r="K831" s="42">
        <f t="shared" si="357"/>
        <v>3.4371477918999735</v>
      </c>
      <c r="L831" s="42">
        <f t="shared" si="357"/>
        <v>5.2886076337075192</v>
      </c>
      <c r="M831" s="42">
        <f t="shared" si="357"/>
        <v>2.9345621194996925</v>
      </c>
      <c r="N831" s="42">
        <f t="shared" si="357"/>
        <v>4.7265511958982973</v>
      </c>
      <c r="O831" s="42">
        <f t="shared" si="364"/>
        <v>5.39431392254897</v>
      </c>
      <c r="P831" s="42">
        <f t="shared" si="358"/>
        <v>0.11046999482718109</v>
      </c>
      <c r="Q831" s="42">
        <f t="shared" si="358"/>
        <v>0</v>
      </c>
      <c r="R831" s="42">
        <f t="shared" si="358"/>
        <v>6.1241803382316125</v>
      </c>
      <c r="S831" s="42">
        <f t="shared" si="369"/>
        <v>5.8741803382316125</v>
      </c>
      <c r="T831" s="42">
        <f t="shared" si="359"/>
        <v>6.1241803382316125</v>
      </c>
      <c r="U831" s="42">
        <f t="shared" si="365"/>
        <v>4.1241803382316125</v>
      </c>
      <c r="V831" s="42">
        <f t="shared" si="360"/>
        <v>3.827612711394758</v>
      </c>
      <c r="W831" s="42">
        <f t="shared" si="360"/>
        <v>5.0842251864564352</v>
      </c>
      <c r="X831" s="42">
        <f t="shared" si="360"/>
        <v>1.1387938645472042</v>
      </c>
      <c r="Y831" s="42">
        <f t="shared" si="360"/>
        <v>4.1347124729773705</v>
      </c>
      <c r="Z831" s="42">
        <f t="shared" si="360"/>
        <v>5.187482747291094</v>
      </c>
      <c r="AA831" s="42">
        <f t="shared" si="360"/>
        <v>3.6691124493370024</v>
      </c>
      <c r="AB831" s="42">
        <f t="shared" si="360"/>
        <v>2.7363358958056145</v>
      </c>
      <c r="AC831" s="42">
        <f t="shared" si="366"/>
        <v>4.041393446077203</v>
      </c>
    </row>
    <row r="832" spans="1:29" x14ac:dyDescent="0.25">
      <c r="A832" s="34" t="s">
        <v>1005</v>
      </c>
      <c r="B832" s="34" t="s">
        <v>1006</v>
      </c>
      <c r="C832" s="42">
        <f t="shared" si="361"/>
        <v>3.8593803925901469</v>
      </c>
      <c r="D832" s="42">
        <f t="shared" si="362"/>
        <v>3.3856527850332814</v>
      </c>
      <c r="E832" s="42">
        <f t="shared" si="367"/>
        <v>3.0148015816524638</v>
      </c>
      <c r="F832" s="42">
        <f t="shared" si="367"/>
        <v>2.0094268459107023</v>
      </c>
      <c r="G832" s="42">
        <f t="shared" si="367"/>
        <v>1.0252553207748636</v>
      </c>
      <c r="H832" s="42">
        <f t="shared" si="368"/>
        <v>5.4692391273280867</v>
      </c>
      <c r="I832" s="42">
        <f t="shared" si="356"/>
        <v>3.8006717328450939</v>
      </c>
      <c r="J832" s="42">
        <f t="shared" si="363"/>
        <v>1.5373466709307992</v>
      </c>
      <c r="K832" s="42">
        <f t="shared" si="357"/>
        <v>3.4482636506463731</v>
      </c>
      <c r="L832" s="42">
        <f t="shared" si="357"/>
        <v>4.61043695659174</v>
      </c>
      <c r="M832" s="42">
        <f t="shared" si="357"/>
        <v>4.1317766739202817</v>
      </c>
      <c r="N832" s="42">
        <f t="shared" si="357"/>
        <v>5.84726473714574</v>
      </c>
      <c r="O832" s="42">
        <f t="shared" si="364"/>
        <v>4.9836380542213297</v>
      </c>
      <c r="P832" s="42">
        <f t="shared" si="358"/>
        <v>0.56943211993567144</v>
      </c>
      <c r="Q832" s="42">
        <f t="shared" si="358"/>
        <v>6.0853769925654992</v>
      </c>
      <c r="R832" s="42">
        <f t="shared" si="358"/>
        <v>6.0853769925654992</v>
      </c>
      <c r="S832" s="42">
        <f t="shared" si="369"/>
        <v>5.8353769925654992</v>
      </c>
      <c r="T832" s="42">
        <f t="shared" si="359"/>
        <v>6.0853769925654992</v>
      </c>
      <c r="U832" s="42">
        <f t="shared" si="365"/>
        <v>4.0853769925654992</v>
      </c>
      <c r="V832" s="42">
        <f t="shared" si="360"/>
        <v>4.817590119114354</v>
      </c>
      <c r="W832" s="42">
        <f t="shared" si="360"/>
        <v>3.9010929777138244</v>
      </c>
      <c r="X832" s="42">
        <f t="shared" si="360"/>
        <v>3.8431754147262813</v>
      </c>
      <c r="Y832" s="42">
        <f t="shared" si="360"/>
        <v>3.0365133741823245</v>
      </c>
      <c r="Z832" s="42">
        <f t="shared" si="360"/>
        <v>2.0159963553381903</v>
      </c>
      <c r="AA832" s="42">
        <f t="shared" si="360"/>
        <v>2.7250740104612414</v>
      </c>
      <c r="AB832" s="42">
        <f t="shared" si="360"/>
        <v>0.77685663734878663</v>
      </c>
      <c r="AC832" s="42">
        <f t="shared" si="366"/>
        <v>3.0142294987609164</v>
      </c>
    </row>
    <row r="833" spans="1:29" x14ac:dyDescent="0.25">
      <c r="A833" s="34" t="s">
        <v>1007</v>
      </c>
      <c r="B833" s="34" t="s">
        <v>1008</v>
      </c>
      <c r="C833" s="42">
        <f t="shared" si="361"/>
        <v>3.8116660051432527</v>
      </c>
      <c r="D833" s="42">
        <f t="shared" si="362"/>
        <v>3.7273005190732955</v>
      </c>
      <c r="E833" s="42">
        <f t="shared" si="367"/>
        <v>4.4176944407718972</v>
      </c>
      <c r="F833" s="42">
        <f t="shared" si="367"/>
        <v>5.18587417998795</v>
      </c>
      <c r="G833" s="42">
        <f t="shared" si="367"/>
        <v>1.9161189705505635</v>
      </c>
      <c r="H833" s="42">
        <f t="shared" si="368"/>
        <v>3.7086180597334302</v>
      </c>
      <c r="I833" s="42">
        <f t="shared" si="356"/>
        <v>4.9002150146249353</v>
      </c>
      <c r="J833" s="42">
        <f t="shared" si="363"/>
        <v>4.3724655643423933</v>
      </c>
      <c r="K833" s="42">
        <f t="shared" si="357"/>
        <v>4.1649004270358025</v>
      </c>
      <c r="L833" s="42">
        <f t="shared" si="357"/>
        <v>5.3499031633757168</v>
      </c>
      <c r="M833" s="42">
        <f t="shared" si="357"/>
        <v>5.0147503697402565</v>
      </c>
      <c r="N833" s="42">
        <f t="shared" si="357"/>
        <v>7.0468673473213874</v>
      </c>
      <c r="O833" s="42">
        <f t="shared" si="364"/>
        <v>3.6831705948523847</v>
      </c>
      <c r="P833" s="42">
        <f t="shared" si="358"/>
        <v>1.8943066517681129</v>
      </c>
      <c r="Q833" s="42">
        <f t="shared" si="358"/>
        <v>0</v>
      </c>
      <c r="R833" s="42">
        <f t="shared" si="358"/>
        <v>0</v>
      </c>
      <c r="S833" s="42">
        <f t="shared" si="369"/>
        <v>2.2065058481261919</v>
      </c>
      <c r="T833" s="42">
        <f t="shared" si="359"/>
        <v>0</v>
      </c>
      <c r="U833" s="42">
        <f t="shared" si="365"/>
        <v>5.3695175443785734</v>
      </c>
      <c r="V833" s="42">
        <f t="shared" si="360"/>
        <v>4.6059484652366081</v>
      </c>
      <c r="W833" s="42">
        <f t="shared" si="360"/>
        <v>4.9229436605979053</v>
      </c>
      <c r="X833" s="42">
        <f t="shared" si="360"/>
        <v>1.5581555689560704</v>
      </c>
      <c r="Y833" s="42">
        <f t="shared" si="360"/>
        <v>4.7172490194094205</v>
      </c>
      <c r="Z833" s="42">
        <f t="shared" si="360"/>
        <v>4.8756775734190976</v>
      </c>
      <c r="AA833" s="42">
        <f t="shared" si="360"/>
        <v>4.4970854044033981</v>
      </c>
      <c r="AB833" s="42">
        <f t="shared" si="360"/>
        <v>3.1359649125015201</v>
      </c>
      <c r="AC833" s="42">
        <f t="shared" si="366"/>
        <v>4.9171006946498519</v>
      </c>
    </row>
    <row r="834" spans="1:29" x14ac:dyDescent="0.25">
      <c r="A834" s="34" t="s">
        <v>1009</v>
      </c>
      <c r="B834" s="34" t="s">
        <v>1010</v>
      </c>
      <c r="C834" s="42">
        <f t="shared" si="361"/>
        <v>0.86484249931484647</v>
      </c>
      <c r="D834" s="42">
        <f t="shared" si="362"/>
        <v>6.69780826286686</v>
      </c>
      <c r="E834" s="42">
        <f t="shared" si="367"/>
        <v>2.8694678818249759</v>
      </c>
      <c r="F834" s="42">
        <f t="shared" si="367"/>
        <v>1.7974004865605662</v>
      </c>
      <c r="G834" s="42">
        <f t="shared" si="367"/>
        <v>1.5078052223591389</v>
      </c>
      <c r="H834" s="42">
        <f t="shared" si="368"/>
        <v>4.0546608792898802</v>
      </c>
      <c r="I834" s="42">
        <f t="shared" si="356"/>
        <v>4.3623493857203481</v>
      </c>
      <c r="J834" s="42">
        <f t="shared" si="363"/>
        <v>4.8094179361664713</v>
      </c>
      <c r="K834" s="42">
        <f t="shared" si="357"/>
        <v>4.6680235112515867</v>
      </c>
      <c r="L834" s="42">
        <f t="shared" si="357"/>
        <v>6.4406109155110487</v>
      </c>
      <c r="M834" s="42">
        <f t="shared" si="357"/>
        <v>4.5425431236317442</v>
      </c>
      <c r="N834" s="42">
        <f t="shared" si="357"/>
        <v>6.1057655525967229</v>
      </c>
      <c r="O834" s="42">
        <f t="shared" si="364"/>
        <v>6.6294029329052613</v>
      </c>
      <c r="P834" s="42">
        <f t="shared" si="358"/>
        <v>0.30747025643249154</v>
      </c>
      <c r="Q834" s="42">
        <f t="shared" si="358"/>
        <v>0</v>
      </c>
      <c r="R834" s="42">
        <f t="shared" si="358"/>
        <v>6.8181529363904829</v>
      </c>
      <c r="S834" s="42">
        <f t="shared" si="369"/>
        <v>4.2954352909269895</v>
      </c>
      <c r="T834" s="42">
        <f t="shared" si="359"/>
        <v>6.8181529363904829</v>
      </c>
      <c r="U834" s="42">
        <f t="shared" si="365"/>
        <v>4.8181529363904829</v>
      </c>
      <c r="V834" s="42">
        <f t="shared" si="360"/>
        <v>6.8181529363904829</v>
      </c>
      <c r="W834" s="42">
        <f t="shared" si="360"/>
        <v>2.1287584415055671</v>
      </c>
      <c r="X834" s="42">
        <f t="shared" si="360"/>
        <v>3.4325549562682136</v>
      </c>
      <c r="Y834" s="42">
        <f t="shared" si="360"/>
        <v>1.0571780902588954</v>
      </c>
      <c r="Z834" s="42">
        <f t="shared" si="360"/>
        <v>0.61953143900589358</v>
      </c>
      <c r="AA834" s="42">
        <f t="shared" si="360"/>
        <v>1.3294157612038906</v>
      </c>
      <c r="AB834" s="42">
        <f t="shared" si="360"/>
        <v>4.2069454288366828</v>
      </c>
      <c r="AC834" s="42">
        <f t="shared" si="366"/>
        <v>2</v>
      </c>
    </row>
    <row r="835" spans="1:29" x14ac:dyDescent="0.25">
      <c r="A835" s="34" t="s">
        <v>1011</v>
      </c>
      <c r="B835" s="34" t="s">
        <v>1012</v>
      </c>
      <c r="C835" s="42">
        <f t="shared" si="361"/>
        <v>5.1846295006009262</v>
      </c>
      <c r="D835" s="42">
        <f t="shared" si="362"/>
        <v>1.3584059741644747</v>
      </c>
      <c r="E835" s="42">
        <f t="shared" si="367"/>
        <v>4.8104377910218696</v>
      </c>
      <c r="F835" s="42">
        <f t="shared" si="367"/>
        <v>5.3826645123531502</v>
      </c>
      <c r="G835" s="42">
        <f t="shared" si="367"/>
        <v>1.839681643658968</v>
      </c>
      <c r="H835" s="42">
        <f t="shared" si="368"/>
        <v>0.48332779066628229</v>
      </c>
      <c r="I835" s="42">
        <f t="shared" si="356"/>
        <v>2.4424565992283682</v>
      </c>
      <c r="J835" s="42">
        <f t="shared" si="363"/>
        <v>2.9695433997425429</v>
      </c>
      <c r="K835" s="42">
        <f t="shared" si="357"/>
        <v>6.2164496704300367</v>
      </c>
      <c r="L835" s="42">
        <f t="shared" si="357"/>
        <v>0.2693562560371614</v>
      </c>
      <c r="M835" s="42">
        <f t="shared" si="357"/>
        <v>3.5932479965595925</v>
      </c>
      <c r="N835" s="42">
        <f t="shared" si="357"/>
        <v>5.2196943984139539</v>
      </c>
      <c r="O835" s="42">
        <f t="shared" si="364"/>
        <v>3.2450683366210527</v>
      </c>
      <c r="P835" s="42">
        <f t="shared" si="358"/>
        <v>1.1134855418583653</v>
      </c>
      <c r="Q835" s="42">
        <f t="shared" si="358"/>
        <v>6.4133875040803474</v>
      </c>
      <c r="R835" s="42">
        <f t="shared" si="358"/>
        <v>6.4133875040803474</v>
      </c>
      <c r="S835" s="42">
        <f t="shared" si="369"/>
        <v>1.8877958346934496</v>
      </c>
      <c r="T835" s="42">
        <f t="shared" si="359"/>
        <v>6.4133875040803474</v>
      </c>
      <c r="U835" s="42">
        <f t="shared" si="365"/>
        <v>4.4133875040803474</v>
      </c>
      <c r="V835" s="42">
        <f t="shared" si="360"/>
        <v>2.9394692727034917</v>
      </c>
      <c r="W835" s="42">
        <f t="shared" si="360"/>
        <v>4.4023612337083469</v>
      </c>
      <c r="X835" s="42">
        <f t="shared" si="360"/>
        <v>0.94964071169233055</v>
      </c>
      <c r="Y835" s="42">
        <f t="shared" si="360"/>
        <v>5.3235194611734444</v>
      </c>
      <c r="Z835" s="42">
        <f t="shared" si="360"/>
        <v>5.6833915779893909</v>
      </c>
      <c r="AA835" s="42">
        <f t="shared" si="360"/>
        <v>5.1456962755396622</v>
      </c>
      <c r="AB835" s="42">
        <f t="shared" si="360"/>
        <v>0.54582021311322093</v>
      </c>
      <c r="AC835" s="42">
        <f t="shared" si="366"/>
        <v>5.3403059917085134</v>
      </c>
    </row>
    <row r="836" spans="1:29" x14ac:dyDescent="0.25">
      <c r="A836" s="34" t="s">
        <v>1013</v>
      </c>
      <c r="B836" s="34" t="s">
        <v>1014</v>
      </c>
      <c r="C836" s="42">
        <f t="shared" si="361"/>
        <v>3.9255551824606494</v>
      </c>
      <c r="D836" s="42">
        <f t="shared" si="362"/>
        <v>2.1105533589666674</v>
      </c>
      <c r="E836" s="42">
        <f t="shared" si="367"/>
        <v>3.355802033864058</v>
      </c>
      <c r="F836" s="42">
        <f t="shared" si="367"/>
        <v>3.2654406705626604</v>
      </c>
      <c r="G836" s="42">
        <f t="shared" si="367"/>
        <v>1.1405376108883867</v>
      </c>
      <c r="H836" s="42">
        <f t="shared" si="368"/>
        <v>5.0734658174571896</v>
      </c>
      <c r="I836" s="42">
        <f t="shared" si="356"/>
        <v>3.3724979066058629</v>
      </c>
      <c r="J836" s="42">
        <f t="shared" si="363"/>
        <v>3.1500199163248928</v>
      </c>
      <c r="K836" s="42">
        <f t="shared" si="357"/>
        <v>3.0873507691844835</v>
      </c>
      <c r="L836" s="42">
        <f t="shared" si="357"/>
        <v>4.6136734531835719</v>
      </c>
      <c r="M836" s="42">
        <f t="shared" si="357"/>
        <v>4.1564635210347234</v>
      </c>
      <c r="N836" s="42">
        <f t="shared" si="357"/>
        <v>5.0426706298111776</v>
      </c>
      <c r="O836" s="42">
        <f t="shared" si="364"/>
        <v>5.1470632859546157</v>
      </c>
      <c r="P836" s="42">
        <f t="shared" si="358"/>
        <v>0.43300451224968356</v>
      </c>
      <c r="Q836" s="42">
        <f t="shared" si="358"/>
        <v>5.8193182176585916</v>
      </c>
      <c r="R836" s="42">
        <f t="shared" si="358"/>
        <v>5.8193182176585916</v>
      </c>
      <c r="S836" s="42">
        <f t="shared" si="369"/>
        <v>3.6295454784390615</v>
      </c>
      <c r="T836" s="42">
        <f t="shared" si="359"/>
        <v>5.8193182176585916</v>
      </c>
      <c r="U836" s="42">
        <f t="shared" si="365"/>
        <v>3.8193182176585916</v>
      </c>
      <c r="V836" s="42">
        <f t="shared" si="360"/>
        <v>4.6069602556463858</v>
      </c>
      <c r="W836" s="42">
        <f t="shared" si="360"/>
        <v>4.2847540695159196</v>
      </c>
      <c r="X836" s="42">
        <f t="shared" si="360"/>
        <v>0.13626502713525859</v>
      </c>
      <c r="Y836" s="42">
        <f t="shared" si="360"/>
        <v>4.2131202520215307</v>
      </c>
      <c r="Z836" s="42">
        <f t="shared" si="360"/>
        <v>5.4439086834878916</v>
      </c>
      <c r="AA836" s="42">
        <f t="shared" si="360"/>
        <v>2.961487934173316</v>
      </c>
      <c r="AB836" s="42">
        <f t="shared" si="360"/>
        <v>2.7239361869891288</v>
      </c>
      <c r="AC836" s="42">
        <f t="shared" si="366"/>
        <v>2.8486505734085448</v>
      </c>
    </row>
    <row r="837" spans="1:29" x14ac:dyDescent="0.25">
      <c r="A837" s="34" t="s">
        <v>1015</v>
      </c>
      <c r="B837" s="34" t="s">
        <v>1016</v>
      </c>
      <c r="C837" s="42">
        <f t="shared" si="361"/>
        <v>3.6630408104190142</v>
      </c>
      <c r="D837" s="42">
        <f t="shared" si="362"/>
        <v>2.7565923762367448</v>
      </c>
      <c r="E837" s="42">
        <f t="shared" si="367"/>
        <v>4.0479630216873872</v>
      </c>
      <c r="F837" s="42">
        <f t="shared" si="367"/>
        <v>4.3635561093856472</v>
      </c>
      <c r="G837" s="42">
        <f t="shared" si="367"/>
        <v>1.4799644289999305</v>
      </c>
      <c r="H837" s="42">
        <f t="shared" si="368"/>
        <v>4.3227706478236083</v>
      </c>
      <c r="I837" s="42">
        <f t="shared" si="356"/>
        <v>4.9107054542829847</v>
      </c>
      <c r="J837" s="42">
        <f t="shared" si="363"/>
        <v>2.9579138842094967</v>
      </c>
      <c r="K837" s="42">
        <f t="shared" si="357"/>
        <v>3.3924453171637463</v>
      </c>
      <c r="L837" s="42">
        <f t="shared" si="357"/>
        <v>4.6874953756948026</v>
      </c>
      <c r="M837" s="42">
        <f t="shared" si="357"/>
        <v>5.1279987407305603</v>
      </c>
      <c r="N837" s="42">
        <f t="shared" si="357"/>
        <v>5.477887252886541</v>
      </c>
      <c r="O837" s="42">
        <f t="shared" si="364"/>
        <v>4.5433484268096969</v>
      </c>
      <c r="P837" s="42">
        <f t="shared" si="358"/>
        <v>1.3133713554715101</v>
      </c>
      <c r="Q837" s="42">
        <f t="shared" si="358"/>
        <v>0</v>
      </c>
      <c r="R837" s="42">
        <f t="shared" si="358"/>
        <v>6.4362452613438306</v>
      </c>
      <c r="S837" s="42">
        <f t="shared" si="369"/>
        <v>6.1862452613438306</v>
      </c>
      <c r="T837" s="42">
        <f>T77-2</f>
        <v>4.4362452613438306</v>
      </c>
      <c r="U837" s="42">
        <f>U77</f>
        <v>0</v>
      </c>
      <c r="V837" s="42">
        <f t="shared" si="360"/>
        <v>3.7544764024505675</v>
      </c>
      <c r="W837" s="42">
        <f t="shared" si="360"/>
        <v>4.8083898785331511</v>
      </c>
      <c r="X837" s="42">
        <f t="shared" si="360"/>
        <v>2.9255660278835545</v>
      </c>
      <c r="Y837" s="42">
        <f t="shared" si="360"/>
        <v>4.0406139916973851</v>
      </c>
      <c r="Z837" s="42">
        <f t="shared" si="360"/>
        <v>4.544394996974698</v>
      </c>
      <c r="AA837" s="42">
        <f t="shared" si="360"/>
        <v>5.1381479121396447</v>
      </c>
      <c r="AB837" s="42">
        <f t="shared" si="360"/>
        <v>0.13694138853923027</v>
      </c>
      <c r="AC837" s="42">
        <f t="shared" si="366"/>
        <v>4.5476804159485997</v>
      </c>
    </row>
    <row r="838" spans="1:29" x14ac:dyDescent="0.25">
      <c r="A838" s="34" t="s">
        <v>1017</v>
      </c>
      <c r="B838" s="34" t="s">
        <v>1018</v>
      </c>
      <c r="C838" s="42">
        <f t="shared" si="361"/>
        <v>5.0248802595960225</v>
      </c>
      <c r="D838" s="42">
        <f t="shared" si="362"/>
        <v>1.1076735457658615</v>
      </c>
      <c r="E838" s="42">
        <f t="shared" si="367"/>
        <v>3.5000271365890834</v>
      </c>
      <c r="F838" s="42">
        <f t="shared" si="367"/>
        <v>3.7237030065672019</v>
      </c>
      <c r="G838" s="42">
        <f t="shared" si="367"/>
        <v>0.39770885155303437</v>
      </c>
      <c r="H838" s="42">
        <f t="shared" si="368"/>
        <v>6.1881553816985386</v>
      </c>
      <c r="I838" s="42">
        <f t="shared" si="356"/>
        <v>2.1118659361263368</v>
      </c>
      <c r="J838" s="42">
        <f t="shared" si="363"/>
        <v>2.894967764480803</v>
      </c>
      <c r="K838" s="42">
        <f t="shared" si="357"/>
        <v>3.1124777023886585</v>
      </c>
      <c r="L838" s="42">
        <f t="shared" si="357"/>
        <v>5.4285952365828463</v>
      </c>
      <c r="M838" s="42">
        <f t="shared" si="357"/>
        <v>4.9626218086100957</v>
      </c>
      <c r="N838" s="42">
        <f t="shared" si="357"/>
        <v>5.8205620402807563</v>
      </c>
      <c r="O838" s="42">
        <f t="shared" si="364"/>
        <v>5.9778747411025712</v>
      </c>
      <c r="P838" s="42">
        <f t="shared" si="358"/>
        <v>0.84107451426156998</v>
      </c>
      <c r="Q838" s="42">
        <f t="shared" si="358"/>
        <v>6.4313197771552728</v>
      </c>
      <c r="R838" s="42">
        <f t="shared" si="358"/>
        <v>6.4313197771552728</v>
      </c>
      <c r="S838" s="42">
        <f t="shared" si="369"/>
        <v>4.0375465181035155</v>
      </c>
      <c r="T838" s="42">
        <f>T78-2</f>
        <v>4.4313197771552728</v>
      </c>
      <c r="U838" s="42">
        <f>U78</f>
        <v>0</v>
      </c>
      <c r="V838" s="42">
        <f t="shared" si="360"/>
        <v>5.0914614902479247</v>
      </c>
      <c r="W838" s="42">
        <f t="shared" si="360"/>
        <v>3.5334699404586254</v>
      </c>
      <c r="X838" s="42">
        <f t="shared" si="360"/>
        <v>2.9587614401788684</v>
      </c>
      <c r="Y838" s="42">
        <f t="shared" si="360"/>
        <v>4.252450243669033</v>
      </c>
      <c r="Z838" s="42">
        <f t="shared" si="360"/>
        <v>4.6937716207079871</v>
      </c>
      <c r="AA838" s="42">
        <f t="shared" si="360"/>
        <v>2.6089897123184964</v>
      </c>
      <c r="AB838" s="42">
        <f t="shared" si="360"/>
        <v>1.2315293190297341</v>
      </c>
      <c r="AC838" s="42">
        <f t="shared" si="366"/>
        <v>3.2058724582166134</v>
      </c>
    </row>
    <row r="839" spans="1:29" x14ac:dyDescent="0.25">
      <c r="A839" s="34" t="s">
        <v>1019</v>
      </c>
      <c r="B839" s="34" t="s">
        <v>1020</v>
      </c>
      <c r="C839" s="42">
        <f t="shared" si="361"/>
        <v>4.6226546433952249</v>
      </c>
      <c r="D839" s="42">
        <f t="shared" si="362"/>
        <v>2.6464242021462003</v>
      </c>
      <c r="E839" s="42">
        <f t="shared" si="367"/>
        <v>5.2474935790412447</v>
      </c>
      <c r="F839" s="42">
        <f t="shared" si="367"/>
        <v>5.6887570860344407</v>
      </c>
      <c r="G839" s="42">
        <f t="shared" si="367"/>
        <v>1.3647047807988995</v>
      </c>
      <c r="H839" s="42">
        <f t="shared" si="368"/>
        <v>2.8690632119165955</v>
      </c>
      <c r="I839" s="42">
        <f t="shared" si="356"/>
        <v>1.6734710952625971</v>
      </c>
      <c r="J839" s="42">
        <f t="shared" si="363"/>
        <v>1.4868823190056903</v>
      </c>
      <c r="K839" s="42">
        <f t="shared" si="357"/>
        <v>3.3472784969959148</v>
      </c>
      <c r="L839" s="42">
        <f t="shared" si="357"/>
        <v>5.5385450256151936</v>
      </c>
      <c r="M839" s="42">
        <f t="shared" si="357"/>
        <v>5.1206703035309813</v>
      </c>
      <c r="N839" s="42">
        <f t="shared" si="357"/>
        <v>6.2448510217028801</v>
      </c>
      <c r="O839" s="42">
        <f t="shared" si="364"/>
        <v>4.8746213584136573</v>
      </c>
      <c r="P839" s="42">
        <f t="shared" si="358"/>
        <v>0.40923405049152645</v>
      </c>
      <c r="Q839" s="42">
        <f t="shared" si="358"/>
        <v>0</v>
      </c>
      <c r="R839" s="42">
        <f t="shared" si="358"/>
        <v>0</v>
      </c>
      <c r="S839" s="42">
        <f t="shared" si="369"/>
        <v>4.5898747038130017</v>
      </c>
      <c r="T839" s="42">
        <f t="shared" ref="T839:T847" si="370">T79</f>
        <v>7.2598120557195021</v>
      </c>
      <c r="U839" s="42">
        <f t="shared" si="365"/>
        <v>5.2598120557195021</v>
      </c>
      <c r="V839" s="42">
        <f t="shared" si="360"/>
        <v>3.3274138588714375</v>
      </c>
      <c r="W839" s="42">
        <f t="shared" si="360"/>
        <v>3.8158041802299283</v>
      </c>
      <c r="X839" s="42">
        <f t="shared" si="360"/>
        <v>1.8599518489859863</v>
      </c>
      <c r="Y839" s="42">
        <f t="shared" si="360"/>
        <v>4.543889943141445</v>
      </c>
      <c r="Z839" s="42">
        <f t="shared" si="360"/>
        <v>4.5554293594579445</v>
      </c>
      <c r="AA839" s="42">
        <f t="shared" si="360"/>
        <v>4.1715066399460845</v>
      </c>
      <c r="AB839" s="42">
        <f t="shared" si="360"/>
        <v>3.3982098984218951</v>
      </c>
      <c r="AC839" s="42">
        <f t="shared" si="366"/>
        <v>6.0836442813422185</v>
      </c>
    </row>
    <row r="840" spans="1:29" x14ac:dyDescent="0.25">
      <c r="A840" s="34" t="s">
        <v>1021</v>
      </c>
      <c r="B840" s="34" t="s">
        <v>1022</v>
      </c>
      <c r="C840" s="42">
        <f t="shared" si="361"/>
        <v>1.7405281982008178</v>
      </c>
      <c r="D840" s="42">
        <f t="shared" si="362"/>
        <v>5.3504889568113683</v>
      </c>
      <c r="E840" s="42">
        <f t="shared" si="367"/>
        <v>3.3325518034967487</v>
      </c>
      <c r="F840" s="42">
        <f t="shared" si="367"/>
        <v>3.4112433441277568</v>
      </c>
      <c r="G840" s="42">
        <f t="shared" si="367"/>
        <v>1.0118926935297592</v>
      </c>
      <c r="H840" s="42">
        <f t="shared" si="368"/>
        <v>6.2454885191246365</v>
      </c>
      <c r="I840" s="42">
        <f t="shared" si="356"/>
        <v>5.1042891303249505</v>
      </c>
      <c r="J840" s="42">
        <f t="shared" si="363"/>
        <v>5.8471296588959314</v>
      </c>
      <c r="K840" s="42">
        <f t="shared" si="357"/>
        <v>1.4304352181559932</v>
      </c>
      <c r="L840" s="42">
        <f t="shared" si="357"/>
        <v>5.9412085451058596</v>
      </c>
      <c r="M840" s="42">
        <f t="shared" si="357"/>
        <v>6.1541280927464106</v>
      </c>
      <c r="N840" s="42">
        <f t="shared" si="357"/>
        <v>6.3617191509762891</v>
      </c>
      <c r="O840" s="42">
        <f t="shared" si="364"/>
        <v>6.5459353197888737</v>
      </c>
      <c r="P840" s="42">
        <f t="shared" si="358"/>
        <v>0.10060031014846813</v>
      </c>
      <c r="Q840" s="42">
        <f t="shared" si="358"/>
        <v>0</v>
      </c>
      <c r="R840" s="42">
        <f t="shared" si="358"/>
        <v>0</v>
      </c>
      <c r="S840" s="42">
        <f t="shared" si="369"/>
        <v>4.3260243641892444</v>
      </c>
      <c r="T840" s="42">
        <f t="shared" si="370"/>
        <v>6.8640365462838657</v>
      </c>
      <c r="U840" s="42">
        <f t="shared" si="365"/>
        <v>4.8640365462838657</v>
      </c>
      <c r="V840" s="42">
        <f t="shared" si="360"/>
        <v>3.432018273141932</v>
      </c>
      <c r="W840" s="42">
        <f t="shared" si="360"/>
        <v>4.3540070095924621</v>
      </c>
      <c r="X840" s="42">
        <f t="shared" si="360"/>
        <v>2.4014673316199771</v>
      </c>
      <c r="Y840" s="42">
        <f t="shared" si="360"/>
        <v>2.3171115117004795</v>
      </c>
      <c r="Z840" s="42">
        <f t="shared" si="360"/>
        <v>2.0375701049275952</v>
      </c>
      <c r="AA840" s="42">
        <f t="shared" si="360"/>
        <v>1.5999870670039198</v>
      </c>
      <c r="AB840" s="42">
        <f t="shared" si="360"/>
        <v>3.6510832692999293</v>
      </c>
      <c r="AC840" s="42">
        <f t="shared" si="366"/>
        <v>5.5750190345228461</v>
      </c>
    </row>
    <row r="841" spans="1:29" x14ac:dyDescent="0.25">
      <c r="A841" s="34" t="s">
        <v>1023</v>
      </c>
      <c r="B841" s="34" t="s">
        <v>1024</v>
      </c>
      <c r="C841" s="42">
        <f t="shared" si="361"/>
        <v>4.0903270666366254</v>
      </c>
      <c r="D841" s="42">
        <f t="shared" si="362"/>
        <v>2.2469610960984454</v>
      </c>
      <c r="E841" s="42">
        <f t="shared" si="367"/>
        <v>4.2103078298626633</v>
      </c>
      <c r="F841" s="42">
        <f t="shared" si="367"/>
        <v>4.2176517444476964</v>
      </c>
      <c r="G841" s="42">
        <f t="shared" si="367"/>
        <v>0.98392201723908657</v>
      </c>
      <c r="H841" s="42">
        <f t="shared" si="368"/>
        <v>5.3656217114423255</v>
      </c>
      <c r="I841" s="42">
        <f t="shared" ref="I841:I856" si="371">I81</f>
        <v>4.8890363922326854</v>
      </c>
      <c r="J841" s="42">
        <f t="shared" si="363"/>
        <v>2.9424321725389611</v>
      </c>
      <c r="K841" s="42">
        <f t="shared" si="357"/>
        <v>4.1022193082176281</v>
      </c>
      <c r="L841" s="42">
        <f t="shared" si="357"/>
        <v>3.979037814199434</v>
      </c>
      <c r="M841" s="42">
        <f t="shared" si="357"/>
        <v>4.6566457099656935</v>
      </c>
      <c r="N841" s="42">
        <f t="shared" si="357"/>
        <v>5.2687452415207723</v>
      </c>
      <c r="O841" s="42">
        <f t="shared" si="364"/>
        <v>2.8414236114190028</v>
      </c>
      <c r="P841" s="42">
        <f t="shared" si="358"/>
        <v>0.35312358264591787</v>
      </c>
      <c r="Q841" s="42">
        <f t="shared" si="358"/>
        <v>0</v>
      </c>
      <c r="R841" s="42">
        <f t="shared" si="358"/>
        <v>0</v>
      </c>
      <c r="S841" s="42">
        <f t="shared" si="369"/>
        <v>6.1422575062638485</v>
      </c>
      <c r="T841" s="42">
        <f t="shared" si="370"/>
        <v>6.3922575062638485</v>
      </c>
      <c r="U841" s="42">
        <f t="shared" si="365"/>
        <v>4.3922575062638485</v>
      </c>
      <c r="V841" s="42">
        <f t="shared" si="360"/>
        <v>2.9297846903709295</v>
      </c>
      <c r="W841" s="42">
        <f t="shared" si="360"/>
        <v>4.4079583432681986</v>
      </c>
      <c r="X841" s="42">
        <f t="shared" si="360"/>
        <v>3.1433001786999926</v>
      </c>
      <c r="Y841" s="42">
        <f t="shared" si="360"/>
        <v>5.1183033313583355</v>
      </c>
      <c r="Z841" s="42">
        <f t="shared" si="360"/>
        <v>4.6518271682608869</v>
      </c>
      <c r="AA841" s="42">
        <f t="shared" si="360"/>
        <v>4.0868330886628481</v>
      </c>
      <c r="AB841" s="42">
        <f t="shared" si="360"/>
        <v>2.9921205348469084</v>
      </c>
      <c r="AC841" s="42">
        <f t="shared" si="366"/>
        <v>5.5956448472734142</v>
      </c>
    </row>
    <row r="842" spans="1:29" x14ac:dyDescent="0.25">
      <c r="A842" s="34" t="s">
        <v>1025</v>
      </c>
      <c r="B842" s="34" t="s">
        <v>1026</v>
      </c>
      <c r="C842" s="42">
        <f t="shared" si="361"/>
        <v>4.5070123254434025</v>
      </c>
      <c r="D842" s="42">
        <f t="shared" si="362"/>
        <v>1.4320321571197461</v>
      </c>
      <c r="E842" s="42">
        <f t="shared" si="367"/>
        <v>4.5590863785617923</v>
      </c>
      <c r="F842" s="42">
        <f t="shared" si="367"/>
        <v>4.786490744141715</v>
      </c>
      <c r="G842" s="42">
        <f t="shared" si="367"/>
        <v>0.5668013536182781</v>
      </c>
      <c r="H842" s="42">
        <f t="shared" si="368"/>
        <v>4.4022646332185076</v>
      </c>
      <c r="I842" s="42">
        <f t="shared" si="371"/>
        <v>3.9470186145830986</v>
      </c>
      <c r="J842" s="42">
        <f t="shared" si="363"/>
        <v>3.0439985503574127</v>
      </c>
      <c r="K842" s="42">
        <f t="shared" si="357"/>
        <v>4.1689685117938788</v>
      </c>
      <c r="L842" s="42">
        <f t="shared" si="357"/>
        <v>4.6867488668370267</v>
      </c>
      <c r="M842" s="42">
        <f t="shared" si="357"/>
        <v>3.337326347559658</v>
      </c>
      <c r="N842" s="42">
        <f t="shared" si="357"/>
        <v>4.3660698522134176</v>
      </c>
      <c r="O842" s="42">
        <f t="shared" si="364"/>
        <v>3.2003413964408773</v>
      </c>
      <c r="P842" s="42">
        <f t="shared" si="358"/>
        <v>1.4993538791226462</v>
      </c>
      <c r="Q842" s="42">
        <f t="shared" si="358"/>
        <v>5.7822908294860058</v>
      </c>
      <c r="R842" s="42">
        <f t="shared" si="358"/>
        <v>0</v>
      </c>
      <c r="S842" s="42">
        <f t="shared" si="369"/>
        <v>5.5322908294860058</v>
      </c>
      <c r="T842" s="42">
        <f t="shared" si="370"/>
        <v>5.7822908294860058</v>
      </c>
      <c r="U842" s="42">
        <f t="shared" si="365"/>
        <v>3.7822908294860058</v>
      </c>
      <c r="V842" s="42">
        <f t="shared" si="360"/>
        <v>2.6502166301810854</v>
      </c>
      <c r="W842" s="42">
        <f t="shared" si="360"/>
        <v>3.2184448956573073</v>
      </c>
      <c r="X842" s="42">
        <f t="shared" si="360"/>
        <v>2.2938013207878316</v>
      </c>
      <c r="Y842" s="42">
        <f t="shared" si="360"/>
        <v>5.0461068664842035</v>
      </c>
      <c r="Z842" s="42">
        <f t="shared" si="360"/>
        <v>4.3780869772809972</v>
      </c>
      <c r="AA842" s="42">
        <f t="shared" si="360"/>
        <v>4.8331578586241974</v>
      </c>
      <c r="AB842" s="42">
        <f t="shared" si="360"/>
        <v>2.5835767536001306</v>
      </c>
      <c r="AC842" s="42">
        <f t="shared" si="366"/>
        <v>5.6139317684287544</v>
      </c>
    </row>
    <row r="843" spans="1:29" x14ac:dyDescent="0.25">
      <c r="A843" s="34" t="s">
        <v>1027</v>
      </c>
      <c r="B843" s="34" t="s">
        <v>1028</v>
      </c>
      <c r="C843" s="42">
        <f t="shared" si="361"/>
        <v>3.0806618154186145</v>
      </c>
      <c r="D843" s="42">
        <f t="shared" si="362"/>
        <v>3.4931420314198864</v>
      </c>
      <c r="E843" s="42">
        <f t="shared" si="367"/>
        <v>3.0054505293468572</v>
      </c>
      <c r="F843" s="42">
        <f t="shared" si="367"/>
        <v>3.9514136840071483</v>
      </c>
      <c r="G843" s="42">
        <f t="shared" si="367"/>
        <v>1.8626927696465567</v>
      </c>
      <c r="H843" s="42">
        <f t="shared" si="368"/>
        <v>4.4472228523449502</v>
      </c>
      <c r="I843" s="42">
        <f t="shared" si="371"/>
        <v>2.5338047740581193</v>
      </c>
      <c r="J843" s="42">
        <f t="shared" si="363"/>
        <v>1.1716423975779939</v>
      </c>
      <c r="K843" s="42">
        <f t="shared" ref="K843:N858" si="372">K83</f>
        <v>2.3207551663687691</v>
      </c>
      <c r="L843" s="42">
        <f t="shared" si="372"/>
        <v>4.8323222752279866</v>
      </c>
      <c r="M843" s="42">
        <f t="shared" si="372"/>
        <v>4.9734853050634094</v>
      </c>
      <c r="N843" s="42">
        <f t="shared" si="372"/>
        <v>5.9087685302181452</v>
      </c>
      <c r="O843" s="42">
        <f t="shared" si="364"/>
        <v>5.578900081121331</v>
      </c>
      <c r="P843" s="42">
        <f t="shared" ref="P843:R858" si="373">P83</f>
        <v>0.41888299706570586</v>
      </c>
      <c r="Q843" s="42">
        <f t="shared" si="373"/>
        <v>0</v>
      </c>
      <c r="R843" s="42">
        <f t="shared" si="373"/>
        <v>6.4060210068496657</v>
      </c>
      <c r="S843" s="42">
        <f t="shared" si="369"/>
        <v>6.1560210068496657</v>
      </c>
      <c r="T843" s="42">
        <f t="shared" si="370"/>
        <v>6.4060210068496657</v>
      </c>
      <c r="U843" s="42">
        <f t="shared" si="365"/>
        <v>4.4060210068496657</v>
      </c>
      <c r="V843" s="42">
        <f t="shared" ref="V843:AB856" si="374">V83</f>
        <v>0.80075262585620888</v>
      </c>
      <c r="W843" s="42">
        <f t="shared" si="374"/>
        <v>3.6548277981577186</v>
      </c>
      <c r="X843" s="42">
        <f t="shared" si="374"/>
        <v>2.5235840330013835</v>
      </c>
      <c r="Y843" s="42">
        <f t="shared" si="374"/>
        <v>4.4238034391774734</v>
      </c>
      <c r="Z843" s="42">
        <f t="shared" si="374"/>
        <v>4.3449083466021579</v>
      </c>
      <c r="AA843" s="42">
        <f t="shared" si="374"/>
        <v>2.9704993023526232</v>
      </c>
      <c r="AB843" s="42">
        <f t="shared" si="374"/>
        <v>2.5896680665988026</v>
      </c>
      <c r="AC843" s="42">
        <f t="shared" si="366"/>
        <v>7.738727151969492</v>
      </c>
    </row>
    <row r="844" spans="1:29" x14ac:dyDescent="0.25">
      <c r="A844" s="34" t="s">
        <v>1029</v>
      </c>
      <c r="B844" s="34" t="s">
        <v>1030</v>
      </c>
      <c r="C844" s="42">
        <f t="shared" si="361"/>
        <v>2.6151118032521179</v>
      </c>
      <c r="D844" s="42">
        <f t="shared" si="362"/>
        <v>3.6556263224721559</v>
      </c>
      <c r="E844" s="42">
        <f t="shared" si="367"/>
        <v>3.815790177559256</v>
      </c>
      <c r="F844" s="42">
        <f t="shared" si="367"/>
        <v>3.8788698547552309</v>
      </c>
      <c r="G844" s="42">
        <f t="shared" si="367"/>
        <v>0.90995741855715961</v>
      </c>
      <c r="H844" s="42">
        <f t="shared" si="368"/>
        <v>4.0046397248980963</v>
      </c>
      <c r="I844" s="42">
        <f t="shared" si="371"/>
        <v>4.5852543828662897</v>
      </c>
      <c r="J844" s="42">
        <f t="shared" si="363"/>
        <v>2.9577335714091704</v>
      </c>
      <c r="K844" s="42">
        <f t="shared" si="372"/>
        <v>3.0591440583981897</v>
      </c>
      <c r="L844" s="42">
        <f t="shared" si="372"/>
        <v>4.8666672373616855</v>
      </c>
      <c r="M844" s="42">
        <f t="shared" si="372"/>
        <v>4.0154641853798179</v>
      </c>
      <c r="N844" s="42">
        <f t="shared" si="372"/>
        <v>4.5130006779760556</v>
      </c>
      <c r="O844" s="42">
        <f t="shared" si="364"/>
        <v>4.7386594069430297</v>
      </c>
      <c r="P844" s="42">
        <f t="shared" si="373"/>
        <v>0.56593787885164459</v>
      </c>
      <c r="Q844" s="42">
        <f t="shared" si="373"/>
        <v>0</v>
      </c>
      <c r="R844" s="42">
        <f t="shared" si="373"/>
        <v>6.0480349221855976</v>
      </c>
      <c r="S844" s="42">
        <f t="shared" si="369"/>
        <v>5.7980349221855976</v>
      </c>
      <c r="T844" s="42">
        <f t="shared" si="370"/>
        <v>6.0480349221855976</v>
      </c>
      <c r="U844" s="42">
        <f t="shared" si="365"/>
        <v>4.0480349221855976</v>
      </c>
      <c r="V844" s="42">
        <f t="shared" si="374"/>
        <v>2.5200145509106644</v>
      </c>
      <c r="W844" s="42">
        <f t="shared" si="374"/>
        <v>5.3280307647825538</v>
      </c>
      <c r="X844" s="42">
        <f t="shared" si="374"/>
        <v>1.4828515373953688</v>
      </c>
      <c r="Y844" s="42">
        <f t="shared" si="374"/>
        <v>4.2035929367159266</v>
      </c>
      <c r="Z844" s="42">
        <f t="shared" si="374"/>
        <v>3.605352426531657</v>
      </c>
      <c r="AA844" s="42">
        <f t="shared" si="374"/>
        <v>3.476374794384022</v>
      </c>
      <c r="AB844" s="42">
        <f t="shared" si="374"/>
        <v>3.7317662285826043</v>
      </c>
      <c r="AC844" s="42">
        <f t="shared" si="366"/>
        <v>5.5280203712749314</v>
      </c>
    </row>
    <row r="845" spans="1:29" x14ac:dyDescent="0.25">
      <c r="A845" s="34" t="s">
        <v>1031</v>
      </c>
      <c r="B845" s="34" t="s">
        <v>1032</v>
      </c>
      <c r="C845" s="42">
        <f t="shared" si="361"/>
        <v>4.0334564071672094</v>
      </c>
      <c r="D845" s="42">
        <f t="shared" si="362"/>
        <v>2.5528207829079634</v>
      </c>
      <c r="E845" s="42">
        <f t="shared" si="367"/>
        <v>4.442510597219214</v>
      </c>
      <c r="F845" s="42">
        <f t="shared" si="367"/>
        <v>4.8466485075745229</v>
      </c>
      <c r="G845" s="42">
        <f t="shared" si="367"/>
        <v>1.3874592107154886</v>
      </c>
      <c r="H845" s="42">
        <f t="shared" si="368"/>
        <v>4.7042886405240267</v>
      </c>
      <c r="I845" s="42">
        <f t="shared" si="371"/>
        <v>3.0124711788682248</v>
      </c>
      <c r="J845" s="42">
        <f t="shared" si="363"/>
        <v>1.5639252596995179</v>
      </c>
      <c r="K845" s="42">
        <f t="shared" si="372"/>
        <v>4.2140420263648695</v>
      </c>
      <c r="L845" s="42">
        <f t="shared" si="372"/>
        <v>5.6680456636974306</v>
      </c>
      <c r="M845" s="42">
        <f t="shared" si="372"/>
        <v>3.6615102314546406</v>
      </c>
      <c r="N845" s="42">
        <f t="shared" si="372"/>
        <v>4.1172124126857339</v>
      </c>
      <c r="O845" s="42">
        <f t="shared" si="364"/>
        <v>3.7622912890244984</v>
      </c>
      <c r="P845" s="42">
        <f t="shared" si="373"/>
        <v>0.38135825502076198</v>
      </c>
      <c r="Q845" s="42">
        <f t="shared" si="373"/>
        <v>6.3823541925174263</v>
      </c>
      <c r="R845" s="42">
        <f t="shared" si="373"/>
        <v>0</v>
      </c>
      <c r="S845" s="42">
        <f t="shared" si="369"/>
        <v>1.8774513975058094</v>
      </c>
      <c r="T845" s="42">
        <f t="shared" si="370"/>
        <v>6.3823541925174263</v>
      </c>
      <c r="U845" s="42">
        <f t="shared" si="365"/>
        <v>4.3823541925174263</v>
      </c>
      <c r="V845" s="42">
        <f t="shared" si="374"/>
        <v>2.6593142468822597</v>
      </c>
      <c r="W845" s="42">
        <f t="shared" si="374"/>
        <v>4.8885507179884176</v>
      </c>
      <c r="X845" s="42">
        <f t="shared" si="374"/>
        <v>2.413162845517947</v>
      </c>
      <c r="Y845" s="42">
        <f t="shared" si="374"/>
        <v>4.3979610204967194</v>
      </c>
      <c r="Z845" s="42">
        <f t="shared" si="374"/>
        <v>4.7003433058879347</v>
      </c>
      <c r="AA845" s="42">
        <f t="shared" si="374"/>
        <v>4.860417596140449</v>
      </c>
      <c r="AB845" s="42">
        <f t="shared" si="374"/>
        <v>2.8516901711248077</v>
      </c>
      <c r="AC845" s="42">
        <f t="shared" si="366"/>
        <v>5.8560056579792779</v>
      </c>
    </row>
    <row r="846" spans="1:29" x14ac:dyDescent="0.25">
      <c r="A846" s="34" t="s">
        <v>1033</v>
      </c>
      <c r="B846" s="34" t="s">
        <v>1034</v>
      </c>
      <c r="C846" s="42">
        <f t="shared" si="361"/>
        <v>2.6747674891443847</v>
      </c>
      <c r="D846" s="42">
        <f t="shared" si="362"/>
        <v>4.9716880877978005</v>
      </c>
      <c r="E846" s="42">
        <f t="shared" ref="E846:G861" si="375">E86</f>
        <v>4.2318321411505293</v>
      </c>
      <c r="F846" s="42">
        <f t="shared" si="375"/>
        <v>4.2246877702910979</v>
      </c>
      <c r="G846" s="42">
        <f t="shared" si="375"/>
        <v>0.59495328333619624</v>
      </c>
      <c r="H846" s="42">
        <f t="shared" si="368"/>
        <v>5.4104642248414159</v>
      </c>
      <c r="I846" s="42">
        <f t="shared" si="371"/>
        <v>3.8775172841171299</v>
      </c>
      <c r="J846" s="42">
        <f t="shared" si="363"/>
        <v>1.5644660141398619</v>
      </c>
      <c r="K846" s="42">
        <f t="shared" si="372"/>
        <v>2.204983782778251</v>
      </c>
      <c r="L846" s="42">
        <f t="shared" si="372"/>
        <v>5.2159523101990466</v>
      </c>
      <c r="M846" s="42">
        <f t="shared" si="372"/>
        <v>6.3795042250950758</v>
      </c>
      <c r="N846" s="42">
        <f t="shared" si="372"/>
        <v>6.2501143655095541</v>
      </c>
      <c r="O846" s="42">
        <f t="shared" si="364"/>
        <v>5.0864796906496235</v>
      </c>
      <c r="P846" s="42">
        <f t="shared" si="373"/>
        <v>0.26427885801434459</v>
      </c>
      <c r="Q846" s="42">
        <f t="shared" si="373"/>
        <v>0</v>
      </c>
      <c r="R846" s="42">
        <f>R86-2</f>
        <v>5.1034953654156689</v>
      </c>
      <c r="S846" s="42">
        <f t="shared" si="369"/>
        <v>2.1178317884718902</v>
      </c>
      <c r="T846" s="42">
        <f t="shared" si="370"/>
        <v>7.1034953654156689</v>
      </c>
      <c r="U846" s="42">
        <f>U86</f>
        <v>0</v>
      </c>
      <c r="V846" s="42">
        <f t="shared" si="374"/>
        <v>3.2557687091488474</v>
      </c>
      <c r="W846" s="42">
        <f t="shared" si="374"/>
        <v>4.9303236026806854</v>
      </c>
      <c r="X846" s="42">
        <f t="shared" si="374"/>
        <v>3.0184963088577592</v>
      </c>
      <c r="Y846" s="42">
        <f t="shared" si="374"/>
        <v>4.4989124347870035</v>
      </c>
      <c r="Z846" s="42">
        <f t="shared" si="374"/>
        <v>4.5974602987484108</v>
      </c>
      <c r="AA846" s="42">
        <f t="shared" si="374"/>
        <v>2.9537805857723463</v>
      </c>
      <c r="AB846" s="42">
        <f t="shared" si="374"/>
        <v>3.3250403838115905</v>
      </c>
      <c r="AC846" s="42">
        <f t="shared" si="366"/>
        <v>6.1437056298258064</v>
      </c>
    </row>
    <row r="847" spans="1:29" x14ac:dyDescent="0.25">
      <c r="A847" s="34" t="s">
        <v>1035</v>
      </c>
      <c r="B847" s="34" t="s">
        <v>1036</v>
      </c>
      <c r="C847" s="42">
        <f t="shared" si="361"/>
        <v>2.9094553451459646</v>
      </c>
      <c r="D847" s="42">
        <f t="shared" si="362"/>
        <v>3.8822788139023552</v>
      </c>
      <c r="E847" s="42">
        <f t="shared" si="375"/>
        <v>4.2616261494670846</v>
      </c>
      <c r="F847" s="42">
        <f t="shared" si="375"/>
        <v>4.0544392987217552</v>
      </c>
      <c r="G847" s="42">
        <f t="shared" si="375"/>
        <v>1.6908451130813082</v>
      </c>
      <c r="H847" s="42">
        <f t="shared" si="368"/>
        <v>4.7380171017606907</v>
      </c>
      <c r="I847" s="42">
        <f t="shared" si="371"/>
        <v>3.8371491692159112</v>
      </c>
      <c r="J847" s="42">
        <f t="shared" si="363"/>
        <v>2.7203015213938477</v>
      </c>
      <c r="K847" s="42">
        <f t="shared" si="372"/>
        <v>3.4095898136636609</v>
      </c>
      <c r="L847" s="42">
        <f t="shared" si="372"/>
        <v>4.6751102018420987</v>
      </c>
      <c r="M847" s="42">
        <f t="shared" si="372"/>
        <v>4.4756089137722048</v>
      </c>
      <c r="N847" s="42">
        <f t="shared" si="372"/>
        <v>5.380187229353699</v>
      </c>
      <c r="O847" s="42">
        <f t="shared" si="364"/>
        <v>3.7383296763273877</v>
      </c>
      <c r="P847" s="42">
        <f t="shared" si="373"/>
        <v>3.9135900270506845</v>
      </c>
      <c r="Q847" s="42">
        <f t="shared" si="373"/>
        <v>0</v>
      </c>
      <c r="R847" s="42">
        <f t="shared" si="373"/>
        <v>0</v>
      </c>
      <c r="S847" s="42">
        <f t="shared" si="369"/>
        <v>1.8692639523772634</v>
      </c>
      <c r="T847" s="42">
        <f t="shared" si="370"/>
        <v>6.3577918571317884</v>
      </c>
      <c r="U847" s="42">
        <f t="shared" si="365"/>
        <v>4.3577918571317884</v>
      </c>
      <c r="V847" s="42">
        <f t="shared" si="374"/>
        <v>1.3245399702357903</v>
      </c>
      <c r="W847" s="42">
        <f t="shared" si="374"/>
        <v>5.1210785264318526</v>
      </c>
      <c r="X847" s="42">
        <f t="shared" si="374"/>
        <v>5.7622962010918926</v>
      </c>
      <c r="Y847" s="42">
        <f t="shared" si="374"/>
        <v>3.8907174360447949</v>
      </c>
      <c r="Z847" s="42">
        <f t="shared" si="374"/>
        <v>2.7445924427715238</v>
      </c>
      <c r="AA847" s="42">
        <f t="shared" si="374"/>
        <v>5.4116121457754591</v>
      </c>
      <c r="AB847" s="42">
        <f t="shared" si="374"/>
        <v>2.7054433434603351</v>
      </c>
      <c r="AC847" s="42">
        <f t="shared" si="366"/>
        <v>6.7683438928488417</v>
      </c>
    </row>
    <row r="848" spans="1:29" x14ac:dyDescent="0.25">
      <c r="A848" s="34" t="s">
        <v>1037</v>
      </c>
      <c r="B848" s="34" t="s">
        <v>1038</v>
      </c>
      <c r="C848" s="42">
        <f t="shared" si="361"/>
        <v>2.9788043275695122</v>
      </c>
      <c r="D848" s="42">
        <f t="shared" si="362"/>
        <v>3.4675590059568293</v>
      </c>
      <c r="E848" s="42">
        <f t="shared" si="375"/>
        <v>3.0624038480726163</v>
      </c>
      <c r="F848" s="42">
        <f t="shared" si="375"/>
        <v>3.1339591959009234</v>
      </c>
      <c r="G848" s="42">
        <f t="shared" si="375"/>
        <v>0.7108650069189042</v>
      </c>
      <c r="H848" s="42">
        <f t="shared" si="368"/>
        <v>5.8378516498166988</v>
      </c>
      <c r="I848" s="42">
        <f t="shared" si="371"/>
        <v>2.141159989273973</v>
      </c>
      <c r="J848" s="42">
        <f t="shared" si="363"/>
        <v>2.9933747819707812</v>
      </c>
      <c r="K848" s="42">
        <f t="shared" si="372"/>
        <v>4.1342933069972698</v>
      </c>
      <c r="L848" s="42">
        <f t="shared" si="372"/>
        <v>5.7157904752334865</v>
      </c>
      <c r="M848" s="42">
        <f t="shared" si="372"/>
        <v>6.330435602299656</v>
      </c>
      <c r="N848" s="42">
        <f t="shared" si="372"/>
        <v>6.5205297123782442</v>
      </c>
      <c r="O848" s="42">
        <f t="shared" si="364"/>
        <v>6.1691092313314373</v>
      </c>
      <c r="P848" s="42">
        <f t="shared" si="373"/>
        <v>0.44107303578658452</v>
      </c>
      <c r="Q848" s="42">
        <f t="shared" si="373"/>
        <v>6.5205297123782442</v>
      </c>
      <c r="R848" s="42">
        <f t="shared" si="373"/>
        <v>6.5205297123782442</v>
      </c>
      <c r="S848" s="42">
        <f t="shared" si="369"/>
        <v>1.9235099041260821</v>
      </c>
      <c r="T848" s="42">
        <f>T88-2</f>
        <v>4.5205297123782442</v>
      </c>
      <c r="U848" s="42">
        <f>U88</f>
        <v>0</v>
      </c>
      <c r="V848" s="42">
        <f t="shared" si="374"/>
        <v>5.9771522363467238</v>
      </c>
      <c r="W848" s="42">
        <f t="shared" si="374"/>
        <v>4.5696434642003885</v>
      </c>
      <c r="X848" s="42">
        <f t="shared" si="374"/>
        <v>3.7677165486813697</v>
      </c>
      <c r="Y848" s="42">
        <f t="shared" si="374"/>
        <v>3.0242694972307702</v>
      </c>
      <c r="Z848" s="42">
        <f t="shared" si="374"/>
        <v>3.6181823723334094</v>
      </c>
      <c r="AA848" s="42">
        <f t="shared" si="374"/>
        <v>1.8483784666385372</v>
      </c>
      <c r="AB848" s="42">
        <f t="shared" si="374"/>
        <v>1.6648160967774241</v>
      </c>
      <c r="AC848" s="42">
        <f t="shared" si="366"/>
        <v>2.4075331070236401</v>
      </c>
    </row>
    <row r="849" spans="1:29" x14ac:dyDescent="0.25">
      <c r="A849" s="34" t="s">
        <v>1039</v>
      </c>
      <c r="B849" s="34" t="s">
        <v>1040</v>
      </c>
      <c r="C849" s="42">
        <f t="shared" si="361"/>
        <v>0.18585252265684449</v>
      </c>
      <c r="D849" s="42">
        <f t="shared" si="362"/>
        <v>6.885944826722854</v>
      </c>
      <c r="E849" s="42">
        <f t="shared" si="375"/>
        <v>2.2010457012442384</v>
      </c>
      <c r="F849" s="42">
        <f t="shared" si="375"/>
        <v>1.9836634971828997</v>
      </c>
      <c r="G849" s="42">
        <f t="shared" si="375"/>
        <v>1.4458408186671479</v>
      </c>
      <c r="H849" s="42">
        <f t="shared" si="368"/>
        <v>4.8902637331191539</v>
      </c>
      <c r="I849" s="42">
        <f t="shared" si="371"/>
        <v>4.1274991664475014</v>
      </c>
      <c r="J849" s="42">
        <f t="shared" si="363"/>
        <v>3.4454804859685857</v>
      </c>
      <c r="K849" s="42">
        <f t="shared" si="372"/>
        <v>3.7578265562147939</v>
      </c>
      <c r="L849" s="42">
        <f t="shared" si="372"/>
        <v>5.9592775079506239</v>
      </c>
      <c r="M849" s="42">
        <f t="shared" si="372"/>
        <v>4.9483608961606782</v>
      </c>
      <c r="N849" s="42">
        <f t="shared" si="372"/>
        <v>5.8853335675317506</v>
      </c>
      <c r="O849" s="42">
        <f t="shared" si="364"/>
        <v>6.072992970873873</v>
      </c>
      <c r="P849" s="42">
        <f t="shared" si="373"/>
        <v>0.5113230942761644</v>
      </c>
      <c r="Q849" s="42">
        <f t="shared" si="373"/>
        <v>6.3879378115909358</v>
      </c>
      <c r="R849" s="42">
        <f t="shared" si="373"/>
        <v>6.3879378115909358</v>
      </c>
      <c r="S849" s="42">
        <f t="shared" si="369"/>
        <v>6.1379378115909358</v>
      </c>
      <c r="T849" s="42">
        <f t="shared" ref="T849:T864" si="376">T89</f>
        <v>6.3879378115909358</v>
      </c>
      <c r="U849" s="42">
        <f t="shared" si="365"/>
        <v>4.3879378115909358</v>
      </c>
      <c r="V849" s="42">
        <f t="shared" si="374"/>
        <v>5.5894455851420677</v>
      </c>
      <c r="W849" s="42">
        <f t="shared" si="374"/>
        <v>1.5180678806521113</v>
      </c>
      <c r="X849" s="42">
        <f t="shared" si="374"/>
        <v>4.1398412401563807</v>
      </c>
      <c r="Y849" s="42">
        <f t="shared" si="374"/>
        <v>0.64216449655149055</v>
      </c>
      <c r="Z849" s="42">
        <f t="shared" si="374"/>
        <v>0.81592091692107327</v>
      </c>
      <c r="AA849" s="42">
        <f t="shared" si="374"/>
        <v>2.1007640724960037</v>
      </c>
      <c r="AB849" s="42">
        <f t="shared" si="374"/>
        <v>0.27182714091876348</v>
      </c>
      <c r="AC849" s="42">
        <f t="shared" si="366"/>
        <v>2.9315742641903451</v>
      </c>
    </row>
    <row r="850" spans="1:29" x14ac:dyDescent="0.25">
      <c r="A850" s="34" t="s">
        <v>1041</v>
      </c>
      <c r="B850" s="34" t="s">
        <v>1042</v>
      </c>
      <c r="C850" s="42">
        <f t="shared" si="361"/>
        <v>2.1311064362920207</v>
      </c>
      <c r="D850" s="42">
        <f t="shared" si="362"/>
        <v>4.5338659648466146</v>
      </c>
      <c r="E850" s="42">
        <f t="shared" si="375"/>
        <v>3.1604152521148476</v>
      </c>
      <c r="F850" s="42">
        <f t="shared" si="375"/>
        <v>3.2717660371200474</v>
      </c>
      <c r="G850" s="42">
        <f t="shared" si="375"/>
        <v>1.3384438828898111</v>
      </c>
      <c r="H850" s="42">
        <f t="shared" si="368"/>
        <v>5.7216289522285502</v>
      </c>
      <c r="I850" s="42">
        <f t="shared" si="371"/>
        <v>3.4809255181762531</v>
      </c>
      <c r="J850" s="42">
        <f t="shared" si="363"/>
        <v>3.0821321356915221</v>
      </c>
      <c r="K850" s="42">
        <f t="shared" si="372"/>
        <v>2.0813939086253042</v>
      </c>
      <c r="L850" s="42">
        <f t="shared" si="372"/>
        <v>5.1259870222674593</v>
      </c>
      <c r="M850" s="42">
        <f t="shared" si="372"/>
        <v>5.5673912746481546</v>
      </c>
      <c r="N850" s="42">
        <f t="shared" si="372"/>
        <v>5.7103328964395974</v>
      </c>
      <c r="O850" s="42">
        <f t="shared" si="364"/>
        <v>5.594832794522687</v>
      </c>
      <c r="P850" s="42">
        <f t="shared" si="373"/>
        <v>1.914896087726988</v>
      </c>
      <c r="Q850" s="42">
        <f t="shared" si="373"/>
        <v>6.5833830612939321</v>
      </c>
      <c r="R850" s="42">
        <f t="shared" si="373"/>
        <v>0</v>
      </c>
      <c r="S850" s="42">
        <f t="shared" si="369"/>
        <v>1.9444610204313113</v>
      </c>
      <c r="T850" s="42">
        <f t="shared" si="376"/>
        <v>6.5833830612939321</v>
      </c>
      <c r="U850" s="42">
        <f t="shared" si="365"/>
        <v>4.5833830612939321</v>
      </c>
      <c r="V850" s="42">
        <f t="shared" si="374"/>
        <v>3.2916915306469652</v>
      </c>
      <c r="W850" s="42">
        <f t="shared" si="374"/>
        <v>4.4037095140461231</v>
      </c>
      <c r="X850" s="42">
        <f t="shared" si="374"/>
        <v>3.2055453335639168</v>
      </c>
      <c r="Y850" s="42">
        <f t="shared" si="374"/>
        <v>2.3301488416107325</v>
      </c>
      <c r="Z850" s="42">
        <f t="shared" si="374"/>
        <v>2.435372747654085</v>
      </c>
      <c r="AA850" s="42">
        <f t="shared" si="374"/>
        <v>3.8219180346259169</v>
      </c>
      <c r="AB850" s="42">
        <f t="shared" si="374"/>
        <v>3.221655540633201</v>
      </c>
      <c r="AC850" s="42">
        <f t="shared" si="366"/>
        <v>4.8802300893160968</v>
      </c>
    </row>
    <row r="851" spans="1:29" x14ac:dyDescent="0.25">
      <c r="A851" s="34" t="s">
        <v>1043</v>
      </c>
      <c r="B851" s="34" t="s">
        <v>1044</v>
      </c>
      <c r="C851" s="42">
        <f t="shared" si="361"/>
        <v>3.4480213089676925</v>
      </c>
      <c r="D851" s="42">
        <f t="shared" si="362"/>
        <v>3.4829494485223242</v>
      </c>
      <c r="E851" s="42">
        <f t="shared" si="375"/>
        <v>3.3940924899427358</v>
      </c>
      <c r="F851" s="42">
        <f t="shared" si="375"/>
        <v>3.2013258818518242</v>
      </c>
      <c r="G851" s="42">
        <f t="shared" si="375"/>
        <v>0.91410501827730428</v>
      </c>
      <c r="H851" s="42">
        <f t="shared" si="368"/>
        <v>3.7811578396481669</v>
      </c>
      <c r="I851" s="42">
        <f t="shared" si="371"/>
        <v>4.822101712420249</v>
      </c>
      <c r="J851" s="42">
        <f t="shared" si="363"/>
        <v>3.2076627243354485</v>
      </c>
      <c r="K851" s="42">
        <f t="shared" si="372"/>
        <v>4.1169757306629435</v>
      </c>
      <c r="L851" s="42">
        <f t="shared" si="372"/>
        <v>5.0060534312866221</v>
      </c>
      <c r="M851" s="42">
        <f t="shared" si="372"/>
        <v>4.3138512233426765</v>
      </c>
      <c r="N851" s="42">
        <f t="shared" si="372"/>
        <v>4.9404612388666695</v>
      </c>
      <c r="O851" s="42">
        <f t="shared" si="364"/>
        <v>3.9980145121935426</v>
      </c>
      <c r="P851" s="42">
        <f t="shared" si="373"/>
        <v>1.5152056191635002</v>
      </c>
      <c r="Q851" s="42">
        <f t="shared" si="373"/>
        <v>0</v>
      </c>
      <c r="R851" s="42">
        <f t="shared" si="373"/>
        <v>0</v>
      </c>
      <c r="S851" s="42">
        <f t="shared" si="369"/>
        <v>6.4699369209901061</v>
      </c>
      <c r="T851" s="42">
        <f t="shared" si="376"/>
        <v>6.7199369209901061</v>
      </c>
      <c r="U851" s="42">
        <f t="shared" si="365"/>
        <v>4.7199369209901061</v>
      </c>
      <c r="V851" s="42">
        <f t="shared" si="374"/>
        <v>2.7999737170792098</v>
      </c>
      <c r="W851" s="42">
        <f t="shared" si="374"/>
        <v>4.6731636809041701</v>
      </c>
      <c r="X851" s="42">
        <f t="shared" si="374"/>
        <v>3.5774870798383902</v>
      </c>
      <c r="Y851" s="42">
        <f t="shared" si="374"/>
        <v>3.8541215813931893</v>
      </c>
      <c r="Z851" s="42">
        <f t="shared" si="374"/>
        <v>3.4626417085198815</v>
      </c>
      <c r="AA851" s="42">
        <f t="shared" si="374"/>
        <v>4.2294029347583777</v>
      </c>
      <c r="AB851" s="42">
        <f t="shared" si="374"/>
        <v>3.4314571511438841</v>
      </c>
      <c r="AC851" s="42">
        <f t="shared" si="366"/>
        <v>5.9199632039108945</v>
      </c>
    </row>
    <row r="852" spans="1:29" x14ac:dyDescent="0.25">
      <c r="A852" s="34" t="s">
        <v>1045</v>
      </c>
      <c r="B852" s="34" t="s">
        <v>1046</v>
      </c>
      <c r="C852" s="42">
        <f t="shared" si="361"/>
        <v>3.8231221225312959</v>
      </c>
      <c r="D852" s="42">
        <f t="shared" si="362"/>
        <v>2.5760325409514331</v>
      </c>
      <c r="E852" s="42">
        <f t="shared" si="375"/>
        <v>4.4504052145561319</v>
      </c>
      <c r="F852" s="42">
        <f t="shared" si="375"/>
        <v>4.8144074163191499</v>
      </c>
      <c r="G852" s="42">
        <f t="shared" si="375"/>
        <v>0.76942453852664905</v>
      </c>
      <c r="H852" s="42">
        <f t="shared" si="368"/>
        <v>4.1900160282967409</v>
      </c>
      <c r="I852" s="42">
        <f t="shared" si="371"/>
        <v>4.8613395438588594</v>
      </c>
      <c r="J852" s="42">
        <f t="shared" si="363"/>
        <v>4.0460942866391854</v>
      </c>
      <c r="K852" s="42">
        <f t="shared" si="372"/>
        <v>4.1434636398619116</v>
      </c>
      <c r="L852" s="42">
        <f t="shared" si="372"/>
        <v>3.7997943104489109</v>
      </c>
      <c r="M852" s="42">
        <f t="shared" si="372"/>
        <v>4.8474097408539008</v>
      </c>
      <c r="N852" s="42">
        <f t="shared" si="372"/>
        <v>6.0452858748223992</v>
      </c>
      <c r="O852" s="42">
        <f t="shared" si="364"/>
        <v>4.7346581386763633</v>
      </c>
      <c r="P852" s="42">
        <f t="shared" si="373"/>
        <v>0.3207823436519972</v>
      </c>
      <c r="Q852" s="42">
        <f t="shared" si="373"/>
        <v>0</v>
      </c>
      <c r="R852" s="42">
        <f t="shared" si="373"/>
        <v>0</v>
      </c>
      <c r="S852" s="42">
        <f t="shared" si="369"/>
        <v>2.008205863645439</v>
      </c>
      <c r="T852" s="42">
        <f t="shared" si="376"/>
        <v>6.7746175909363151</v>
      </c>
      <c r="U852" s="42">
        <f t="shared" si="365"/>
        <v>4.7746175909363151</v>
      </c>
      <c r="V852" s="42">
        <f t="shared" si="374"/>
        <v>4.5164117272908761</v>
      </c>
      <c r="W852" s="42">
        <f t="shared" si="374"/>
        <v>4.1238125946624935</v>
      </c>
      <c r="X852" s="42">
        <f t="shared" si="374"/>
        <v>1.9689315587982921</v>
      </c>
      <c r="Y852" s="42">
        <f t="shared" si="374"/>
        <v>4.6755952281648154</v>
      </c>
      <c r="Z852" s="42">
        <f t="shared" si="374"/>
        <v>5.711051919020524</v>
      </c>
      <c r="AA852" s="42">
        <f t="shared" si="374"/>
        <v>4.4480729940106665</v>
      </c>
      <c r="AB852" s="42">
        <f t="shared" si="374"/>
        <v>3.4593791953717354</v>
      </c>
      <c r="AC852" s="42">
        <f t="shared" si="366"/>
        <v>4.117067997167597</v>
      </c>
    </row>
    <row r="853" spans="1:29" x14ac:dyDescent="0.25">
      <c r="A853" s="34" t="s">
        <v>1047</v>
      </c>
      <c r="B853" s="34" t="s">
        <v>1048</v>
      </c>
      <c r="C853" s="42">
        <f t="shared" si="361"/>
        <v>4.4387715921066073</v>
      </c>
      <c r="D853" s="42">
        <f t="shared" si="362"/>
        <v>1.9668520403684706</v>
      </c>
      <c r="E853" s="42">
        <f t="shared" si="375"/>
        <v>4.2229899017269981</v>
      </c>
      <c r="F853" s="42">
        <f t="shared" si="375"/>
        <v>3.6586502205852729</v>
      </c>
      <c r="G853" s="42">
        <f t="shared" si="375"/>
        <v>1.9763698308381479</v>
      </c>
      <c r="H853" s="42">
        <f t="shared" si="368"/>
        <v>4.7403790645836423</v>
      </c>
      <c r="I853" s="42">
        <f t="shared" si="371"/>
        <v>2.5283941518253297</v>
      </c>
      <c r="J853" s="42">
        <f t="shared" si="363"/>
        <v>2.5257334785705146</v>
      </c>
      <c r="K853" s="42">
        <f t="shared" si="372"/>
        <v>4.7767035332888117</v>
      </c>
      <c r="L853" s="42">
        <f t="shared" si="372"/>
        <v>4.9428673482322001</v>
      </c>
      <c r="M853" s="42">
        <f t="shared" si="372"/>
        <v>3.9298056701276392</v>
      </c>
      <c r="N853" s="42">
        <f t="shared" si="372"/>
        <v>3.5955500449905919</v>
      </c>
      <c r="O853" s="42">
        <f t="shared" si="364"/>
        <v>3.771264163024397</v>
      </c>
      <c r="P853" s="42">
        <f t="shared" si="373"/>
        <v>1.8366612076751665</v>
      </c>
      <c r="Q853" s="42">
        <f t="shared" si="373"/>
        <v>0</v>
      </c>
      <c r="R853" s="42">
        <f t="shared" si="373"/>
        <v>6.0562025695459631</v>
      </c>
      <c r="S853" s="42">
        <f t="shared" si="369"/>
        <v>5.8062025695459631</v>
      </c>
      <c r="T853" s="42">
        <f t="shared" si="376"/>
        <v>6.0562025695459631</v>
      </c>
      <c r="U853" s="42">
        <f t="shared" si="365"/>
        <v>4.0562025695459631</v>
      </c>
      <c r="V853" s="42">
        <f t="shared" si="374"/>
        <v>3.2804430585040634</v>
      </c>
      <c r="W853" s="42">
        <f t="shared" si="374"/>
        <v>4.4945402717385141</v>
      </c>
      <c r="X853" s="42">
        <f t="shared" si="374"/>
        <v>1.3847515517143645</v>
      </c>
      <c r="Y853" s="42">
        <f t="shared" si="374"/>
        <v>4.2346712054408799</v>
      </c>
      <c r="Z853" s="42">
        <f t="shared" si="374"/>
        <v>4.6001680956712914</v>
      </c>
      <c r="AA853" s="42">
        <f t="shared" si="374"/>
        <v>4.2768088247301224</v>
      </c>
      <c r="AB853" s="42">
        <f t="shared" si="374"/>
        <v>2.3193967287622854</v>
      </c>
      <c r="AC853" s="42">
        <f t="shared" si="366"/>
        <v>4.5234177373108189</v>
      </c>
    </row>
    <row r="854" spans="1:29" x14ac:dyDescent="0.25">
      <c r="A854" s="34" t="s">
        <v>1049</v>
      </c>
      <c r="B854" s="34" t="s">
        <v>1050</v>
      </c>
      <c r="C854" s="42">
        <f t="shared" si="361"/>
        <v>4.2838694554542807</v>
      </c>
      <c r="D854" s="42">
        <f t="shared" si="362"/>
        <v>2.7428833976957105</v>
      </c>
      <c r="E854" s="42">
        <f t="shared" si="375"/>
        <v>5.6209051486369859</v>
      </c>
      <c r="F854" s="42">
        <f t="shared" si="375"/>
        <v>5.0120923730172402</v>
      </c>
      <c r="G854" s="42">
        <f t="shared" si="375"/>
        <v>2.3967351365362517</v>
      </c>
      <c r="H854" s="42">
        <f t="shared" si="368"/>
        <v>2.4379681037207064</v>
      </c>
      <c r="I854" s="42">
        <f t="shared" si="371"/>
        <v>2.0218923161016011</v>
      </c>
      <c r="J854" s="42">
        <f t="shared" si="363"/>
        <v>2.2773303886218117</v>
      </c>
      <c r="K854" s="42">
        <f t="shared" si="372"/>
        <v>5.565737636802166</v>
      </c>
      <c r="L854" s="42">
        <f t="shared" si="372"/>
        <v>3.0668528331936882</v>
      </c>
      <c r="M854" s="42">
        <f t="shared" si="372"/>
        <v>0</v>
      </c>
      <c r="N854" s="42">
        <f t="shared" si="372"/>
        <v>3.2688440846896727</v>
      </c>
      <c r="O854" s="42">
        <f t="shared" si="364"/>
        <v>2.5944040620831919</v>
      </c>
      <c r="P854" s="42">
        <f t="shared" si="373"/>
        <v>1.2966025798930747</v>
      </c>
      <c r="Q854" s="42">
        <f t="shared" si="373"/>
        <v>6.4611600469953041</v>
      </c>
      <c r="R854" s="42">
        <f t="shared" si="373"/>
        <v>0</v>
      </c>
      <c r="S854" s="42">
        <f t="shared" si="369"/>
        <v>4.057440031330203</v>
      </c>
      <c r="T854" s="42">
        <f t="shared" si="376"/>
        <v>6.4611600469953041</v>
      </c>
      <c r="U854" s="42">
        <f t="shared" si="365"/>
        <v>4.4611600469953041</v>
      </c>
      <c r="V854" s="42">
        <f t="shared" si="374"/>
        <v>3.2305800234976512</v>
      </c>
      <c r="W854" s="42">
        <f t="shared" si="374"/>
        <v>5.2623913590307678</v>
      </c>
      <c r="X854" s="42">
        <f t="shared" si="374"/>
        <v>3.6043661419188657</v>
      </c>
      <c r="Y854" s="42">
        <f t="shared" si="374"/>
        <v>6.3055537030140902</v>
      </c>
      <c r="Z854" s="42">
        <f t="shared" si="374"/>
        <v>4.5703436064033074</v>
      </c>
      <c r="AA854" s="42">
        <f t="shared" si="374"/>
        <v>5.1543251476221883</v>
      </c>
      <c r="AB854" s="42">
        <f t="shared" si="374"/>
        <v>2.749429807232044</v>
      </c>
      <c r="AC854" s="42">
        <f t="shared" si="366"/>
        <v>5.0959725225185837</v>
      </c>
    </row>
    <row r="855" spans="1:29" x14ac:dyDescent="0.25">
      <c r="A855" s="34" t="s">
        <v>1051</v>
      </c>
      <c r="B855" s="34" t="s">
        <v>1052</v>
      </c>
      <c r="C855" s="42">
        <f t="shared" si="361"/>
        <v>4.2259658090537817</v>
      </c>
      <c r="D855" s="42">
        <f t="shared" si="362"/>
        <v>2.5168048790894435</v>
      </c>
      <c r="E855" s="42">
        <f t="shared" si="375"/>
        <v>3.9994471663418061</v>
      </c>
      <c r="F855" s="42">
        <f t="shared" si="375"/>
        <v>4.2888041061975537</v>
      </c>
      <c r="G855" s="42">
        <f t="shared" si="375"/>
        <v>0.67618362689990141</v>
      </c>
      <c r="H855" s="42">
        <f t="shared" si="368"/>
        <v>4.1919048783377129</v>
      </c>
      <c r="I855" s="42">
        <f t="shared" si="371"/>
        <v>4.7182641985597682</v>
      </c>
      <c r="J855" s="42">
        <f t="shared" si="363"/>
        <v>3.9960314318041585</v>
      </c>
      <c r="K855" s="42">
        <f t="shared" si="372"/>
        <v>4.5554501068504711</v>
      </c>
      <c r="L855" s="42">
        <f t="shared" si="372"/>
        <v>3.7474988783754508</v>
      </c>
      <c r="M855" s="42">
        <f t="shared" si="372"/>
        <v>3.1229681686190744</v>
      </c>
      <c r="N855" s="42">
        <f t="shared" si="372"/>
        <v>6.1760178738506291</v>
      </c>
      <c r="O855" s="42">
        <f t="shared" si="364"/>
        <v>3.2353836931061841</v>
      </c>
      <c r="P855" s="42">
        <f t="shared" si="373"/>
        <v>0.60675566367988687</v>
      </c>
      <c r="Q855" s="42">
        <f t="shared" si="373"/>
        <v>0</v>
      </c>
      <c r="R855" s="42">
        <f t="shared" si="373"/>
        <v>6.5633204107812499</v>
      </c>
      <c r="S855" s="42">
        <f t="shared" si="369"/>
        <v>6.3133204107812499</v>
      </c>
      <c r="T855" s="42">
        <f t="shared" si="376"/>
        <v>6.5633204107812499</v>
      </c>
      <c r="U855" s="42">
        <f>U95</f>
        <v>0</v>
      </c>
      <c r="V855" s="42">
        <f t="shared" si="374"/>
        <v>2.7347168378255198</v>
      </c>
      <c r="W855" s="42">
        <f t="shared" si="374"/>
        <v>5.41046404033405</v>
      </c>
      <c r="X855" s="42">
        <f t="shared" si="374"/>
        <v>1.8758801449546902</v>
      </c>
      <c r="Y855" s="42">
        <f t="shared" si="374"/>
        <v>5.0235020381260362</v>
      </c>
      <c r="Z855" s="42">
        <f t="shared" si="374"/>
        <v>4.9821809747159209</v>
      </c>
      <c r="AA855" s="42">
        <f t="shared" si="374"/>
        <v>4.4187073824738734</v>
      </c>
      <c r="AB855" s="42">
        <f t="shared" si="374"/>
        <v>1.9550316117220752</v>
      </c>
      <c r="AC855" s="42">
        <f>AC95</f>
        <v>4.1020752567382814</v>
      </c>
    </row>
    <row r="856" spans="1:29" x14ac:dyDescent="0.25">
      <c r="A856" s="34" t="s">
        <v>1053</v>
      </c>
      <c r="B856" s="34" t="s">
        <v>1054</v>
      </c>
      <c r="C856" s="42">
        <f t="shared" si="361"/>
        <v>4.4752465453592336</v>
      </c>
      <c r="D856" s="42">
        <f t="shared" si="362"/>
        <v>4.6508985432615519</v>
      </c>
      <c r="E856" s="42">
        <f t="shared" si="375"/>
        <v>4.3383677318337419</v>
      </c>
      <c r="F856" s="42">
        <f t="shared" si="375"/>
        <v>3.9840076064013297</v>
      </c>
      <c r="G856" s="42">
        <f t="shared" si="375"/>
        <v>0.69115393262405789</v>
      </c>
      <c r="H856" s="42">
        <f t="shared" si="368"/>
        <v>5.8911298845457551</v>
      </c>
      <c r="I856" s="42">
        <f t="shared" si="371"/>
        <v>4.972560301341499</v>
      </c>
      <c r="J856" s="42">
        <f t="shared" si="363"/>
        <v>1.6740038687076275</v>
      </c>
      <c r="K856" s="42">
        <f t="shared" si="372"/>
        <v>3.9123738490427402</v>
      </c>
      <c r="L856" s="42">
        <f t="shared" si="372"/>
        <v>6.0479624970034278</v>
      </c>
      <c r="M856" s="42">
        <f t="shared" si="372"/>
        <v>5.7151350446644962</v>
      </c>
      <c r="N856" s="42">
        <f t="shared" si="372"/>
        <v>5.3984652178254793</v>
      </c>
      <c r="O856" s="42">
        <f t="shared" si="364"/>
        <v>4.4939561228375196</v>
      </c>
      <c r="P856" s="42">
        <f t="shared" si="373"/>
        <v>0.77982614121713267</v>
      </c>
      <c r="Q856" s="42">
        <f t="shared" si="373"/>
        <v>0</v>
      </c>
      <c r="R856" s="42">
        <f t="shared" si="373"/>
        <v>6.9170578725958984</v>
      </c>
      <c r="S856" s="42">
        <f t="shared" si="369"/>
        <v>4.3613719150639323</v>
      </c>
      <c r="T856" s="42">
        <f t="shared" si="376"/>
        <v>6.9170578725958984</v>
      </c>
      <c r="U856" s="42">
        <f>U96</f>
        <v>0</v>
      </c>
      <c r="V856" s="42">
        <f>V96-2</f>
        <v>4.0524256385214104</v>
      </c>
      <c r="W856" s="42">
        <f t="shared" si="374"/>
        <v>3.0390308173399734</v>
      </c>
      <c r="X856" s="42">
        <f t="shared" si="374"/>
        <v>1.4910737700568288</v>
      </c>
      <c r="Y856" s="42">
        <f t="shared" si="374"/>
        <v>4.4098466642770768</v>
      </c>
      <c r="Z856" s="42">
        <f t="shared" si="374"/>
        <v>4.6445499345013372</v>
      </c>
      <c r="AA856" s="42">
        <f t="shared" si="374"/>
        <v>2.6589801092319423</v>
      </c>
      <c r="AB856" s="42">
        <f t="shared" si="374"/>
        <v>1.6188858850756351</v>
      </c>
      <c r="AC856" s="42">
        <f t="shared" si="366"/>
        <v>2.8646322340744872</v>
      </c>
    </row>
    <row r="857" spans="1:29" x14ac:dyDescent="0.25">
      <c r="A857" s="34" t="s">
        <v>1055</v>
      </c>
      <c r="B857" s="34" t="s">
        <v>1056</v>
      </c>
      <c r="C857" s="42">
        <f t="shared" si="361"/>
        <v>2.7406597122719369</v>
      </c>
      <c r="D857" s="42">
        <f t="shared" si="362"/>
        <v>4.3782829184181473</v>
      </c>
      <c r="E857" s="42">
        <f t="shared" si="375"/>
        <v>3.6712694486432356</v>
      </c>
      <c r="F857" s="42">
        <f t="shared" si="375"/>
        <v>3.7879658396459801</v>
      </c>
      <c r="G857" s="42">
        <f t="shared" si="375"/>
        <v>0.96080013840008649</v>
      </c>
      <c r="H857" s="42">
        <f t="shared" si="368"/>
        <v>3.6196791311943386</v>
      </c>
      <c r="I857" s="42">
        <f t="shared" ref="I857:I864" si="377">I97</f>
        <v>4.831979298529852</v>
      </c>
      <c r="J857" s="42">
        <f t="shared" si="363"/>
        <v>3.173360874378726</v>
      </c>
      <c r="K857" s="42">
        <f t="shared" si="372"/>
        <v>1.9202086467294961</v>
      </c>
      <c r="L857" s="42">
        <f t="shared" si="372"/>
        <v>5.547369272192654</v>
      </c>
      <c r="M857" s="42">
        <f t="shared" si="372"/>
        <v>5.1826491736740765</v>
      </c>
      <c r="N857" s="42">
        <f t="shared" si="372"/>
        <v>5.8585691785662348</v>
      </c>
      <c r="O857" s="42">
        <f t="shared" si="364"/>
        <v>5.6239837747350041</v>
      </c>
      <c r="P857" s="42">
        <f t="shared" si="373"/>
        <v>0.15155588036999279</v>
      </c>
      <c r="Q857" s="42">
        <f t="shared" si="373"/>
        <v>0</v>
      </c>
      <c r="R857" s="42">
        <f t="shared" si="373"/>
        <v>6.7215032944094082</v>
      </c>
      <c r="S857" s="42">
        <f t="shared" si="369"/>
        <v>6.4715032944094082</v>
      </c>
      <c r="T857" s="42">
        <f t="shared" si="376"/>
        <v>6.7215032944094082</v>
      </c>
      <c r="U857" s="42">
        <f>U97</f>
        <v>0</v>
      </c>
      <c r="V857" s="42">
        <f t="shared" ref="V857:AB872" si="378">V97</f>
        <v>3.9208769217388211</v>
      </c>
      <c r="W857" s="42">
        <f t="shared" si="378"/>
        <v>4.5715884940412614</v>
      </c>
      <c r="X857" s="42">
        <f t="shared" si="378"/>
        <v>2.2266136946356259</v>
      </c>
      <c r="Y857" s="42">
        <f t="shared" si="378"/>
        <v>2.8528420828794907</v>
      </c>
      <c r="Z857" s="42">
        <f t="shared" si="378"/>
        <v>4.0231212927895923</v>
      </c>
      <c r="AA857" s="42">
        <f t="shared" si="378"/>
        <v>3.2390925663156618</v>
      </c>
      <c r="AB857" s="42">
        <f t="shared" si="378"/>
        <v>4.8623640853174441</v>
      </c>
      <c r="AC857" s="42">
        <f>AC97</f>
        <v>2.9406576913041169</v>
      </c>
    </row>
    <row r="858" spans="1:29" x14ac:dyDescent="0.25">
      <c r="A858" s="34" t="s">
        <v>1057</v>
      </c>
      <c r="B858" s="34" t="s">
        <v>1058</v>
      </c>
      <c r="C858" s="42">
        <f t="shared" si="361"/>
        <v>3.3395315027062544</v>
      </c>
      <c r="D858" s="42">
        <f t="shared" si="362"/>
        <v>3.8547230042803236</v>
      </c>
      <c r="E858" s="42">
        <f t="shared" si="375"/>
        <v>4.3033574193546915</v>
      </c>
      <c r="F858" s="42">
        <f t="shared" si="375"/>
        <v>4.3965882224239943</v>
      </c>
      <c r="G858" s="42">
        <f t="shared" si="375"/>
        <v>1.2427373854629316</v>
      </c>
      <c r="H858" s="42">
        <f t="shared" si="368"/>
        <v>6.562473641173729</v>
      </c>
      <c r="I858" s="42">
        <f t="shared" si="377"/>
        <v>5.8557967448844241</v>
      </c>
      <c r="J858" s="42">
        <f t="shared" si="363"/>
        <v>4.5054680085552201</v>
      </c>
      <c r="K858" s="42">
        <f t="shared" si="372"/>
        <v>4.2539238654012195</v>
      </c>
      <c r="L858" s="42">
        <f t="shared" si="372"/>
        <v>5.9801875321452229</v>
      </c>
      <c r="M858" s="42">
        <f t="shared" si="372"/>
        <v>5.3433728606885866</v>
      </c>
      <c r="N858" s="42">
        <f t="shared" si="372"/>
        <v>6.8836450414297117</v>
      </c>
      <c r="O858" s="42">
        <f t="shared" si="364"/>
        <v>6.253852556239595</v>
      </c>
      <c r="P858" s="42">
        <f t="shared" si="373"/>
        <v>0.61585644364586445</v>
      </c>
      <c r="Q858" s="42">
        <f t="shared" si="373"/>
        <v>0</v>
      </c>
      <c r="R858" s="42">
        <f>R98-2</f>
        <v>5.1876929672879148</v>
      </c>
      <c r="S858" s="42">
        <f t="shared" si="369"/>
        <v>4.5417953115252772</v>
      </c>
      <c r="T858" s="42">
        <f t="shared" si="376"/>
        <v>0</v>
      </c>
      <c r="U858" s="42">
        <f>U98</f>
        <v>0</v>
      </c>
      <c r="V858" s="42">
        <f t="shared" si="378"/>
        <v>5.6902569324362657</v>
      </c>
      <c r="W858" s="42">
        <f t="shared" si="378"/>
        <v>4.0749633983456173</v>
      </c>
      <c r="X858" s="42">
        <f t="shared" si="378"/>
        <v>2.8067644025153227</v>
      </c>
      <c r="Y858" s="42">
        <f t="shared" si="378"/>
        <v>3.2734101647802905</v>
      </c>
      <c r="Z858" s="42">
        <f t="shared" si="378"/>
        <v>2.7867563032427518</v>
      </c>
      <c r="AA858" s="42">
        <f t="shared" si="378"/>
        <v>3.0576261406524536</v>
      </c>
      <c r="AB858" s="42">
        <f t="shared" si="378"/>
        <v>2.141014926426188</v>
      </c>
      <c r="AC858" s="42">
        <f t="shared" si="366"/>
        <v>3.0482052243961544</v>
      </c>
    </row>
    <row r="859" spans="1:29" x14ac:dyDescent="0.25">
      <c r="A859" s="34" t="s">
        <v>1059</v>
      </c>
      <c r="B859" s="34" t="s">
        <v>1060</v>
      </c>
      <c r="C859" s="42">
        <f t="shared" si="361"/>
        <v>4.6328536402040932</v>
      </c>
      <c r="D859" s="42">
        <f t="shared" si="362"/>
        <v>1.2254696956869549</v>
      </c>
      <c r="E859" s="42">
        <f t="shared" si="375"/>
        <v>3.4807030762500339</v>
      </c>
      <c r="F859" s="42">
        <f t="shared" si="375"/>
        <v>3.4175129947842566</v>
      </c>
      <c r="G859" s="42">
        <f t="shared" si="375"/>
        <v>1.7567378078125404</v>
      </c>
      <c r="H859" s="42">
        <f t="shared" si="368"/>
        <v>4.8485557342969816</v>
      </c>
      <c r="I859" s="42">
        <f t="shared" si="377"/>
        <v>3.644534926700409</v>
      </c>
      <c r="J859" s="42">
        <f t="shared" si="363"/>
        <v>3.7020713213658243</v>
      </c>
      <c r="K859" s="42">
        <f t="shared" ref="K859:N874" si="379">K99</f>
        <v>3.5321002997463387</v>
      </c>
      <c r="L859" s="42">
        <f t="shared" si="379"/>
        <v>2.4022000466897566</v>
      </c>
      <c r="M859" s="42">
        <f t="shared" si="379"/>
        <v>4.3900375977237429</v>
      </c>
      <c r="N859" s="42">
        <f t="shared" si="379"/>
        <v>5.4786924416890237</v>
      </c>
      <c r="O859" s="42">
        <f t="shared" si="364"/>
        <v>3.6050628251969719</v>
      </c>
      <c r="P859" s="42">
        <f t="shared" ref="P859:R874" si="380">P99</f>
        <v>0.56577541950481469</v>
      </c>
      <c r="Q859" s="42">
        <f t="shared" si="380"/>
        <v>5.835381361636788</v>
      </c>
      <c r="R859" s="42">
        <f t="shared" si="380"/>
        <v>5.835381361636788</v>
      </c>
      <c r="S859" s="42">
        <f t="shared" si="369"/>
        <v>5.585381361636788</v>
      </c>
      <c r="T859" s="42">
        <f t="shared" si="376"/>
        <v>5.835381361636788</v>
      </c>
      <c r="U859" s="42">
        <f t="shared" si="365"/>
        <v>3.835381361636788</v>
      </c>
      <c r="V859" s="42">
        <f t="shared" si="378"/>
        <v>3.1608315708865935</v>
      </c>
      <c r="W859" s="42">
        <f t="shared" si="378"/>
        <v>1.9739632368879119</v>
      </c>
      <c r="X859" s="42">
        <f t="shared" si="378"/>
        <v>1.2297704522457724</v>
      </c>
      <c r="Y859" s="42">
        <f t="shared" si="378"/>
        <v>4.3250194965561253</v>
      </c>
      <c r="Z859" s="42">
        <f t="shared" si="378"/>
        <v>4.9003994813809992</v>
      </c>
      <c r="AA859" s="42">
        <f t="shared" si="378"/>
        <v>3.7620941703254984</v>
      </c>
      <c r="AB859" s="42">
        <f t="shared" si="378"/>
        <v>2.6072980551994163</v>
      </c>
      <c r="AC859" s="42">
        <f t="shared" si="366"/>
        <v>4.4314089006819959</v>
      </c>
    </row>
    <row r="860" spans="1:29" x14ac:dyDescent="0.25">
      <c r="A860" s="34" t="s">
        <v>1061</v>
      </c>
      <c r="B860" s="34" t="s">
        <v>1062</v>
      </c>
      <c r="C860" s="42">
        <f t="shared" si="361"/>
        <v>3.7615033039140151</v>
      </c>
      <c r="D860" s="42">
        <f t="shared" si="362"/>
        <v>3.2508738493783897</v>
      </c>
      <c r="E860" s="42">
        <f t="shared" si="375"/>
        <v>3.5679144767071045</v>
      </c>
      <c r="F860" s="42">
        <f t="shared" si="375"/>
        <v>3.5207553198008181</v>
      </c>
      <c r="G860" s="42">
        <f t="shared" si="375"/>
        <v>0.5821344141659679</v>
      </c>
      <c r="H860" s="42">
        <f t="shared" si="368"/>
        <v>5.7223020906216089</v>
      </c>
      <c r="I860" s="42">
        <f t="shared" si="377"/>
        <v>3.8531952194839256</v>
      </c>
      <c r="J860" s="42">
        <f t="shared" si="363"/>
        <v>3.7053872929522735</v>
      </c>
      <c r="K860" s="42">
        <f t="shared" si="379"/>
        <v>2.7546751954892725</v>
      </c>
      <c r="L860" s="42">
        <f t="shared" si="379"/>
        <v>4.7258669572366943</v>
      </c>
      <c r="M860" s="42">
        <f t="shared" si="379"/>
        <v>5.5711261784405277</v>
      </c>
      <c r="N860" s="42">
        <f t="shared" si="379"/>
        <v>4.4887847923889144</v>
      </c>
      <c r="O860" s="42">
        <f t="shared" si="364"/>
        <v>5.1675581153709365</v>
      </c>
      <c r="P860" s="42">
        <f t="shared" si="380"/>
        <v>0.42786872076911553</v>
      </c>
      <c r="Q860" s="42">
        <f t="shared" si="380"/>
        <v>6.0241199257493019</v>
      </c>
      <c r="R860" s="42">
        <f t="shared" si="380"/>
        <v>6.0241199257493019</v>
      </c>
      <c r="S860" s="42">
        <f t="shared" si="369"/>
        <v>3.7660799504995346</v>
      </c>
      <c r="T860" s="42">
        <f t="shared" si="376"/>
        <v>6.0241199257493019</v>
      </c>
      <c r="U860" s="42">
        <f t="shared" si="365"/>
        <v>4.0241199257493019</v>
      </c>
      <c r="V860" s="42">
        <f t="shared" si="378"/>
        <v>4.0160799504995337</v>
      </c>
      <c r="W860" s="42">
        <f t="shared" si="378"/>
        <v>0.70091961400227243</v>
      </c>
      <c r="X860" s="42">
        <f t="shared" si="378"/>
        <v>1.8628304729073224</v>
      </c>
      <c r="Y860" s="42">
        <f t="shared" si="378"/>
        <v>3.1787400501180185</v>
      </c>
      <c r="Z860" s="42">
        <f t="shared" si="378"/>
        <v>3.3953245046341252</v>
      </c>
      <c r="AA860" s="42">
        <f t="shared" si="378"/>
        <v>3.434936797348338</v>
      </c>
      <c r="AB860" s="42">
        <f t="shared" si="378"/>
        <v>2.6916280519305391</v>
      </c>
      <c r="AC860" s="42">
        <f t="shared" si="366"/>
        <v>3.757034978343547</v>
      </c>
    </row>
    <row r="861" spans="1:29" x14ac:dyDescent="0.25">
      <c r="A861" s="34" t="s">
        <v>1063</v>
      </c>
      <c r="B861" s="34" t="s">
        <v>1064</v>
      </c>
      <c r="C861" s="42">
        <f t="shared" si="361"/>
        <v>5.0993682923524126</v>
      </c>
      <c r="D861" s="42">
        <f t="shared" si="362"/>
        <v>1.2149916117876842</v>
      </c>
      <c r="E861" s="42">
        <f t="shared" si="375"/>
        <v>4.1795686504218299</v>
      </c>
      <c r="F861" s="42">
        <f t="shared" si="375"/>
        <v>3.2396605661271649</v>
      </c>
      <c r="G861" s="42">
        <f t="shared" si="375"/>
        <v>0</v>
      </c>
      <c r="H861" s="42">
        <f t="shared" si="368"/>
        <v>5.3799851935195813</v>
      </c>
      <c r="I861" s="42">
        <f t="shared" si="377"/>
        <v>2.2317753422654079</v>
      </c>
      <c r="J861" s="42">
        <f t="shared" si="363"/>
        <v>0.77888791783078104</v>
      </c>
      <c r="K861" s="42">
        <f t="shared" si="379"/>
        <v>3.8966638813911518</v>
      </c>
      <c r="L861" s="42">
        <f t="shared" si="379"/>
        <v>6.0535712025393025</v>
      </c>
      <c r="M861" s="42">
        <f t="shared" si="379"/>
        <v>4.4883592369734151</v>
      </c>
      <c r="N861" s="42">
        <f t="shared" si="379"/>
        <v>5.9911358810635935</v>
      </c>
      <c r="O861" s="42">
        <f t="shared" si="364"/>
        <v>4.2711695753985861</v>
      </c>
      <c r="P861" s="42">
        <f t="shared" si="380"/>
        <v>0.66272722565676989</v>
      </c>
      <c r="Q861" s="42">
        <f t="shared" si="380"/>
        <v>0</v>
      </c>
      <c r="R861" s="42">
        <f t="shared" si="380"/>
        <v>6.4597697709620707</v>
      </c>
      <c r="S861" s="42">
        <f t="shared" si="369"/>
        <v>6.2097697709620707</v>
      </c>
      <c r="T861" s="42">
        <f t="shared" si="376"/>
        <v>6.4597697709620707</v>
      </c>
      <c r="U861" s="42">
        <f t="shared" si="365"/>
        <v>4.4597697709620707</v>
      </c>
      <c r="V861" s="42">
        <f t="shared" si="378"/>
        <v>1.8840995165306054</v>
      </c>
      <c r="W861" s="42">
        <f t="shared" si="378"/>
        <v>5.6327102989386271</v>
      </c>
      <c r="X861" s="42">
        <f t="shared" si="378"/>
        <v>1.5170671431804843</v>
      </c>
      <c r="Y861" s="42">
        <f t="shared" si="378"/>
        <v>2.7146590324189144</v>
      </c>
      <c r="Z861" s="42">
        <f t="shared" si="378"/>
        <v>2.1024278979703555</v>
      </c>
      <c r="AA861" s="42">
        <f t="shared" si="378"/>
        <v>3.0016091676602157</v>
      </c>
      <c r="AB861" s="42">
        <f t="shared" si="378"/>
        <v>5.360234490798315</v>
      </c>
      <c r="AC861" s="42">
        <f t="shared" si="366"/>
        <v>6.7102487913265101</v>
      </c>
    </row>
    <row r="862" spans="1:29" x14ac:dyDescent="0.25">
      <c r="A862" s="34" t="s">
        <v>1065</v>
      </c>
      <c r="B862" s="34" t="s">
        <v>1066</v>
      </c>
      <c r="C862" s="42">
        <f>C102</f>
        <v>0.37720656379359635</v>
      </c>
      <c r="D862" s="42">
        <f t="shared" si="362"/>
        <v>7.3110809706743689</v>
      </c>
      <c r="E862" s="42">
        <f t="shared" ref="E862:G866" si="381">E102</f>
        <v>2.4266252860550175</v>
      </c>
      <c r="F862" s="42">
        <f t="shared" si="381"/>
        <v>1.9953265542952263</v>
      </c>
      <c r="G862" s="42">
        <f t="shared" si="381"/>
        <v>1.0091611348600145</v>
      </c>
      <c r="H862" s="42">
        <f t="shared" si="368"/>
        <v>5.6395641380791757</v>
      </c>
      <c r="I862" s="42">
        <f t="shared" si="377"/>
        <v>4.7670138346423734</v>
      </c>
      <c r="J862" s="42">
        <f t="shared" si="363"/>
        <v>5.7554850720621769</v>
      </c>
      <c r="K862" s="42">
        <f t="shared" si="379"/>
        <v>0.1752214303761582</v>
      </c>
      <c r="L862" s="42">
        <f t="shared" si="379"/>
        <v>6.8137044881689999</v>
      </c>
      <c r="M862" s="42">
        <f t="shared" si="379"/>
        <v>6.6136897978389184</v>
      </c>
      <c r="N862" s="42">
        <f t="shared" si="379"/>
        <v>6.5140649050240924</v>
      </c>
      <c r="O862" s="42">
        <f t="shared" si="364"/>
        <v>7.0778914093312189</v>
      </c>
      <c r="P862" s="42">
        <f t="shared" si="380"/>
        <v>0.3050022274525474</v>
      </c>
      <c r="Q862" s="42">
        <f t="shared" si="380"/>
        <v>0</v>
      </c>
      <c r="R862" s="42">
        <f t="shared" si="380"/>
        <v>7.1193940986948467</v>
      </c>
      <c r="S862" s="42">
        <f t="shared" si="369"/>
        <v>2.1231313662316165</v>
      </c>
      <c r="T862" s="42">
        <f t="shared" si="376"/>
        <v>7.1193940986948467</v>
      </c>
      <c r="U862" s="42">
        <f t="shared" si="365"/>
        <v>5.1193940986948467</v>
      </c>
      <c r="V862" s="42">
        <f t="shared" si="378"/>
        <v>3.5596970493474225</v>
      </c>
      <c r="W862" s="42">
        <f t="shared" si="378"/>
        <v>3.0703586409465631</v>
      </c>
      <c r="X862" s="42">
        <f t="shared" si="378"/>
        <v>3.7215014606813979</v>
      </c>
      <c r="Y862" s="42">
        <f t="shared" si="378"/>
        <v>0.55194328488055033</v>
      </c>
      <c r="Z862" s="42">
        <f t="shared" si="378"/>
        <v>0.43855928077651368</v>
      </c>
      <c r="AA862" s="42">
        <f>AA102-0.5</f>
        <v>1.0395127250385907</v>
      </c>
      <c r="AB862" s="42">
        <f t="shared" si="378"/>
        <v>4.2413411651799091</v>
      </c>
      <c r="AC862" s="42">
        <f t="shared" si="366"/>
        <v>5.1147349181789963</v>
      </c>
    </row>
    <row r="863" spans="1:29" x14ac:dyDescent="0.25">
      <c r="A863" s="34" t="s">
        <v>1067</v>
      </c>
      <c r="B863" s="34" t="s">
        <v>1068</v>
      </c>
      <c r="C863" s="42">
        <f t="shared" si="361"/>
        <v>3.0725021788061997</v>
      </c>
      <c r="D863" s="42">
        <f t="shared" si="362"/>
        <v>3.4052117381951095</v>
      </c>
      <c r="E863" s="42">
        <f t="shared" si="381"/>
        <v>4.116996068081483</v>
      </c>
      <c r="F863" s="42">
        <f t="shared" si="381"/>
        <v>4.5566499794008068</v>
      </c>
      <c r="G863" s="42">
        <f t="shared" si="381"/>
        <v>0.73686859358734613</v>
      </c>
      <c r="H863" s="42">
        <f t="shared" si="368"/>
        <v>4.3624805070284145</v>
      </c>
      <c r="I863" s="42">
        <f t="shared" si="377"/>
        <v>1.5483866645790128</v>
      </c>
      <c r="J863" s="42">
        <f t="shared" si="363"/>
        <v>3.5920585968318246</v>
      </c>
      <c r="K863" s="42">
        <f t="shared" si="379"/>
        <v>3.5350939479829067</v>
      </c>
      <c r="L863" s="42">
        <f t="shared" si="379"/>
        <v>4.6443154556706538</v>
      </c>
      <c r="M863" s="42">
        <f t="shared" si="379"/>
        <v>3.5818178544801396</v>
      </c>
      <c r="N863" s="42">
        <f t="shared" si="379"/>
        <v>5.0220371690776622</v>
      </c>
      <c r="O863" s="42">
        <f t="shared" si="364"/>
        <v>4.0288513883167418</v>
      </c>
      <c r="P863" s="42">
        <f t="shared" si="380"/>
        <v>2.527764874289073</v>
      </c>
      <c r="Q863" s="42">
        <f t="shared" si="380"/>
        <v>6.2108793448598449</v>
      </c>
      <c r="R863" s="42">
        <f t="shared" si="380"/>
        <v>0</v>
      </c>
      <c r="S863" s="42">
        <f t="shared" si="369"/>
        <v>3.8905862299065639</v>
      </c>
      <c r="T863" s="42">
        <f t="shared" si="376"/>
        <v>6.2108793448598449</v>
      </c>
      <c r="U863" s="42">
        <f t="shared" si="365"/>
        <v>4.2108793448598449</v>
      </c>
      <c r="V863" s="42">
        <f t="shared" si="378"/>
        <v>4.3993728692757239</v>
      </c>
      <c r="W863" s="42">
        <f t="shared" si="378"/>
        <v>4.4837749807680938</v>
      </c>
      <c r="X863" s="42">
        <f t="shared" si="378"/>
        <v>2.8145720447092115</v>
      </c>
      <c r="Y863" s="42">
        <f t="shared" si="378"/>
        <v>4.6403024952396246</v>
      </c>
      <c r="Z863" s="42">
        <f t="shared" si="378"/>
        <v>4.0207535807306094</v>
      </c>
      <c r="AA863" s="42">
        <f t="shared" si="378"/>
        <v>3.8031375724031657</v>
      </c>
      <c r="AB863" s="42">
        <f t="shared" si="378"/>
        <v>2.6429273807914226</v>
      </c>
      <c r="AC863" s="42">
        <f t="shared" si="366"/>
        <v>3.9408997952687006</v>
      </c>
    </row>
    <row r="864" spans="1:29" x14ac:dyDescent="0.25">
      <c r="A864" s="34" t="s">
        <v>1069</v>
      </c>
      <c r="B864" s="34" t="s">
        <v>1070</v>
      </c>
      <c r="C864" s="42">
        <f t="shared" si="361"/>
        <v>3.1949191055855359</v>
      </c>
      <c r="D864" s="42">
        <f t="shared" si="362"/>
        <v>3.4695636292395045</v>
      </c>
      <c r="E864" s="42">
        <f t="shared" si="381"/>
        <v>4.1353356840358249</v>
      </c>
      <c r="F864" s="42">
        <f t="shared" si="381"/>
        <v>4.3541932846349996</v>
      </c>
      <c r="G864" s="42">
        <f t="shared" si="381"/>
        <v>2.1755435247098602</v>
      </c>
      <c r="H864" s="42">
        <f t="shared" si="368"/>
        <v>0.5857035886529498</v>
      </c>
      <c r="I864" s="42">
        <f t="shared" si="377"/>
        <v>4.4539412427124017</v>
      </c>
      <c r="J864" s="42">
        <f t="shared" si="363"/>
        <v>4.0762619468427568</v>
      </c>
      <c r="K864" s="42">
        <f t="shared" si="379"/>
        <v>2.7796931933362026</v>
      </c>
      <c r="L864" s="42">
        <f t="shared" si="379"/>
        <v>4.4062657563598737</v>
      </c>
      <c r="M864" s="42">
        <f t="shared" si="379"/>
        <v>3.6434175629973482</v>
      </c>
      <c r="N864" s="42">
        <f t="shared" si="379"/>
        <v>5.9801544869347918</v>
      </c>
      <c r="O864" s="42">
        <f t="shared" si="364"/>
        <v>5.5056481939657429</v>
      </c>
      <c r="P864" s="42">
        <f t="shared" si="380"/>
        <v>0.62096451809458009</v>
      </c>
      <c r="Q864" s="42">
        <f t="shared" si="380"/>
        <v>0</v>
      </c>
      <c r="R864" s="42">
        <f t="shared" si="380"/>
        <v>6.5570896136891692</v>
      </c>
      <c r="S864" s="42">
        <f t="shared" si="369"/>
        <v>1.9356965378963902</v>
      </c>
      <c r="T864" s="42">
        <f t="shared" si="376"/>
        <v>6.5570896136891692</v>
      </c>
      <c r="U864" s="42">
        <f t="shared" si="365"/>
        <v>4.5570896136891692</v>
      </c>
      <c r="V864" s="42">
        <f t="shared" si="378"/>
        <v>1.6392724034222934</v>
      </c>
      <c r="W864" s="42">
        <f t="shared" si="378"/>
        <v>4.4686006037585244</v>
      </c>
      <c r="X864" s="42">
        <f t="shared" si="378"/>
        <v>2.6598662413656489</v>
      </c>
      <c r="Y864" s="42">
        <f t="shared" si="378"/>
        <v>3.9727570410093489</v>
      </c>
      <c r="Z864" s="42">
        <f t="shared" si="378"/>
        <v>4.0074048083662177</v>
      </c>
      <c r="AA864" s="42">
        <f t="shared" si="378"/>
        <v>4.2851541394191619</v>
      </c>
      <c r="AB864" s="42">
        <f t="shared" si="378"/>
        <v>2.6507383544700911</v>
      </c>
      <c r="AC864" s="42">
        <f t="shared" si="366"/>
        <v>7.3276353111224495</v>
      </c>
    </row>
    <row r="865" spans="1:29" x14ac:dyDescent="0.25">
      <c r="A865" s="34" t="s">
        <v>1071</v>
      </c>
      <c r="B865" s="34" t="s">
        <v>1072</v>
      </c>
      <c r="C865" s="42">
        <f t="shared" si="361"/>
        <v>3.187842169556999</v>
      </c>
      <c r="D865" s="42">
        <f t="shared" si="362"/>
        <v>3.6512249144942821</v>
      </c>
      <c r="E865" s="42">
        <f t="shared" si="381"/>
        <v>2.5923993533916443</v>
      </c>
      <c r="F865" s="42">
        <f t="shared" si="381"/>
        <v>2.6296063746676075</v>
      </c>
      <c r="G865" s="42">
        <f t="shared" si="381"/>
        <v>0.73590558101358061</v>
      </c>
      <c r="H865" s="42">
        <f t="shared" si="368"/>
        <v>6.3061823097295573</v>
      </c>
      <c r="I865" s="42">
        <f>I105-2</f>
        <v>5.0808634571326596</v>
      </c>
      <c r="J865" s="42">
        <f t="shared" si="363"/>
        <v>5.7960620073613596</v>
      </c>
      <c r="K865" s="42">
        <f t="shared" si="379"/>
        <v>1.7240009130247083</v>
      </c>
      <c r="L865" s="42">
        <f t="shared" si="379"/>
        <v>6.840791948555542</v>
      </c>
      <c r="M865" s="42">
        <f t="shared" si="379"/>
        <v>5.6661652629554142</v>
      </c>
      <c r="N865" s="42">
        <f t="shared" si="379"/>
        <v>6.5686690192436208</v>
      </c>
      <c r="O865" s="42">
        <f t="shared" si="364"/>
        <v>6.9429232817397635</v>
      </c>
      <c r="P865" s="42">
        <f t="shared" si="380"/>
        <v>0.1357098971490947</v>
      </c>
      <c r="Q865" s="42">
        <f t="shared" si="380"/>
        <v>0</v>
      </c>
      <c r="R865" s="42">
        <f>R105</f>
        <v>7.0808634571326596</v>
      </c>
      <c r="S865" s="42">
        <f t="shared" si="369"/>
        <v>2.1102878190442205</v>
      </c>
      <c r="T865" s="42">
        <f t="shared" ref="T865:T880" si="382">T105</f>
        <v>7.0808634571326596</v>
      </c>
      <c r="U865" s="42">
        <f>U105</f>
        <v>0</v>
      </c>
      <c r="V865" s="42">
        <f t="shared" si="378"/>
        <v>5.0156116154689681</v>
      </c>
      <c r="W865" s="42">
        <f t="shared" si="378"/>
        <v>3.7122046965291169</v>
      </c>
      <c r="X865" s="42">
        <f t="shared" si="378"/>
        <v>3.467282312686859</v>
      </c>
      <c r="Y865" s="42">
        <f t="shared" si="378"/>
        <v>2.9047731026960126</v>
      </c>
      <c r="Z865" s="42">
        <f t="shared" si="378"/>
        <v>3.0739075800163604</v>
      </c>
      <c r="AA865" s="42">
        <f t="shared" si="378"/>
        <v>1.2138235575816376</v>
      </c>
      <c r="AB865" s="42">
        <f t="shared" si="378"/>
        <v>2.7118200474125094</v>
      </c>
      <c r="AC865" s="42">
        <f t="shared" si="366"/>
        <v>3.7702158642831649</v>
      </c>
    </row>
    <row r="866" spans="1:29" x14ac:dyDescent="0.25">
      <c r="A866" s="34" t="s">
        <v>1073</v>
      </c>
      <c r="B866" s="34" t="s">
        <v>1074</v>
      </c>
      <c r="C866" s="42">
        <f t="shared" si="361"/>
        <v>4.2782158552061391</v>
      </c>
      <c r="D866" s="42">
        <f t="shared" si="362"/>
        <v>2.5739714359407802</v>
      </c>
      <c r="E866" s="42">
        <f>E106-0.25</f>
        <v>3.7230344023518662</v>
      </c>
      <c r="F866" s="42">
        <f t="shared" si="381"/>
        <v>3.6229014111230375</v>
      </c>
      <c r="G866" s="42">
        <f t="shared" si="381"/>
        <v>1.1403551738057454</v>
      </c>
      <c r="H866" s="42">
        <f t="shared" si="368"/>
        <v>5.8820907961714282</v>
      </c>
      <c r="I866" s="42">
        <f t="shared" ref="I866:I881" si="383">I106</f>
        <v>3.7886680615999939</v>
      </c>
      <c r="J866" s="42">
        <f t="shared" si="363"/>
        <v>3.8888081811477968</v>
      </c>
      <c r="K866" s="42">
        <f t="shared" si="379"/>
        <v>3.9763822827606305</v>
      </c>
      <c r="L866" s="42">
        <f t="shared" si="379"/>
        <v>3.7259494757305358</v>
      </c>
      <c r="M866" s="42">
        <f t="shared" si="379"/>
        <v>3.0706376893262797</v>
      </c>
      <c r="N866" s="42">
        <f t="shared" si="379"/>
        <v>5.0133202045726799</v>
      </c>
      <c r="O866" s="42">
        <f t="shared" si="364"/>
        <v>4.6400980793967044</v>
      </c>
      <c r="P866" s="42">
        <f t="shared" si="380"/>
        <v>0.57695000870689062</v>
      </c>
      <c r="Q866" s="42">
        <f t="shared" si="380"/>
        <v>6.2409104600367646</v>
      </c>
      <c r="R866" s="42">
        <f t="shared" si="380"/>
        <v>0</v>
      </c>
      <c r="S866" s="42">
        <f>S106</f>
        <v>0</v>
      </c>
      <c r="T866" s="42">
        <f t="shared" si="382"/>
        <v>6.2409104600367646</v>
      </c>
      <c r="U866" s="42">
        <f t="shared" si="365"/>
        <v>4.2409104600367646</v>
      </c>
      <c r="V866" s="42">
        <f t="shared" si="378"/>
        <v>2.0803034866789232</v>
      </c>
      <c r="W866" s="42">
        <f t="shared" si="378"/>
        <v>4.8699287821580679</v>
      </c>
      <c r="X866" s="42">
        <f t="shared" si="378"/>
        <v>3.0645793099216307</v>
      </c>
      <c r="Y866" s="42">
        <f t="shared" si="378"/>
        <v>5.1406660642272799</v>
      </c>
      <c r="Z866" s="42">
        <f t="shared" si="378"/>
        <v>4.244020920762269</v>
      </c>
      <c r="AA866" s="42">
        <f t="shared" si="378"/>
        <v>4.5016795235584093</v>
      </c>
      <c r="AB866" s="42">
        <f t="shared" si="378"/>
        <v>3.0540625655499061</v>
      </c>
      <c r="AC866" s="42">
        <f t="shared" si="366"/>
        <v>6.4206449091927089</v>
      </c>
    </row>
    <row r="867" spans="1:29" x14ac:dyDescent="0.25">
      <c r="A867" s="34" t="s">
        <v>1075</v>
      </c>
      <c r="B867" s="34" t="s">
        <v>1076</v>
      </c>
      <c r="C867" s="42">
        <f>C107</f>
        <v>0</v>
      </c>
      <c r="D867" s="42">
        <f t="shared" si="362"/>
        <v>8.0153041678280488</v>
      </c>
      <c r="E867" s="42">
        <f t="shared" ref="E867:G870" si="384">E107</f>
        <v>0.73905765534499257</v>
      </c>
      <c r="F867" s="42">
        <f t="shared" si="384"/>
        <v>0.6050456745285292</v>
      </c>
      <c r="G867" s="42">
        <f t="shared" si="384"/>
        <v>0.19172863586162134</v>
      </c>
      <c r="H867" s="42">
        <f>H107-0.65</f>
        <v>5.5751372782967321</v>
      </c>
      <c r="I867" s="42">
        <f t="shared" si="383"/>
        <v>6.7393053188709189</v>
      </c>
      <c r="J867" s="42">
        <f t="shared" si="363"/>
        <v>5.247161550306866</v>
      </c>
      <c r="K867" s="42">
        <f t="shared" si="379"/>
        <v>1.1227579199549895</v>
      </c>
      <c r="L867" s="42">
        <f t="shared" si="379"/>
        <v>7.3680662752861332</v>
      </c>
      <c r="M867" s="42">
        <f t="shared" si="379"/>
        <v>6.6493575052694256</v>
      </c>
      <c r="N867" s="42">
        <f t="shared" si="379"/>
        <v>6.8937974145241636</v>
      </c>
      <c r="O867" s="42">
        <f t="shared" si="364"/>
        <v>7.6058476475129533</v>
      </c>
      <c r="P867" s="42">
        <f t="shared" si="380"/>
        <v>0.44905425129072996</v>
      </c>
      <c r="Q867" s="42">
        <f t="shared" si="380"/>
        <v>0</v>
      </c>
      <c r="R867" s="42">
        <f t="shared" si="380"/>
        <v>7.5153041678280479</v>
      </c>
      <c r="S867" s="42">
        <f t="shared" si="369"/>
        <v>4.7602027785520322</v>
      </c>
      <c r="T867" s="42">
        <f t="shared" si="382"/>
        <v>7.5153041678280479</v>
      </c>
      <c r="U867" s="42">
        <f t="shared" si="365"/>
        <v>5.5153041678280479</v>
      </c>
      <c r="V867" s="42">
        <f t="shared" si="378"/>
        <v>7.2021664941685462</v>
      </c>
      <c r="W867" s="42">
        <f t="shared" si="378"/>
        <v>1.6982021547248405</v>
      </c>
      <c r="X867" s="42">
        <f t="shared" si="378"/>
        <v>4.446037383033258</v>
      </c>
      <c r="Y867" s="42">
        <f t="shared" si="378"/>
        <v>0.11795092456610116</v>
      </c>
      <c r="Z867" s="42">
        <f t="shared" si="378"/>
        <v>8.8701245634833878E-2</v>
      </c>
      <c r="AA867" s="42">
        <f t="shared" si="378"/>
        <v>0.98313594074440847</v>
      </c>
      <c r="AB867" s="42">
        <f t="shared" si="378"/>
        <v>0.79950044338596227</v>
      </c>
      <c r="AC867" s="42">
        <f t="shared" si="366"/>
        <v>2.1565688368297513</v>
      </c>
    </row>
    <row r="868" spans="1:29" x14ac:dyDescent="0.25">
      <c r="A868" s="34" t="s">
        <v>1077</v>
      </c>
      <c r="B868" s="34" t="s">
        <v>1078</v>
      </c>
      <c r="C868" s="42">
        <f t="shared" si="361"/>
        <v>1.7222138176686381</v>
      </c>
      <c r="D868" s="42">
        <f t="shared" si="362"/>
        <v>5.4108671847849203</v>
      </c>
      <c r="E868" s="42">
        <f>E108-0.25</f>
        <v>1.9663053804087784</v>
      </c>
      <c r="F868" s="42">
        <f t="shared" si="384"/>
        <v>1.8233132780018315</v>
      </c>
      <c r="G868" s="42">
        <f t="shared" si="384"/>
        <v>1.4719252206756797</v>
      </c>
      <c r="H868" s="42">
        <f t="shared" si="368"/>
        <v>6.3673029130377357</v>
      </c>
      <c r="I868" s="42">
        <f t="shared" si="383"/>
        <v>5.6012794096706147</v>
      </c>
      <c r="J868" s="42">
        <f t="shared" si="363"/>
        <v>4.9904705355003598</v>
      </c>
      <c r="K868" s="42">
        <f t="shared" si="379"/>
        <v>3.60931740875637</v>
      </c>
      <c r="L868" s="42">
        <f t="shared" si="379"/>
        <v>6.087139218361572</v>
      </c>
      <c r="M868" s="42">
        <f t="shared" si="379"/>
        <v>5.9721184606103899</v>
      </c>
      <c r="N868" s="42">
        <f t="shared" si="379"/>
        <v>6.5034920641837495</v>
      </c>
      <c r="O868" s="42">
        <f t="shared" si="364"/>
        <v>6.4614280689739534</v>
      </c>
      <c r="P868" s="42">
        <f t="shared" si="380"/>
        <v>0.71533753063795602</v>
      </c>
      <c r="Q868" s="42">
        <f t="shared" si="380"/>
        <v>0</v>
      </c>
      <c r="R868" s="42">
        <f t="shared" si="380"/>
        <v>7.129262805346805</v>
      </c>
      <c r="S868" s="42">
        <f>S108</f>
        <v>0</v>
      </c>
      <c r="T868" s="42">
        <f t="shared" si="382"/>
        <v>7.129262805346805</v>
      </c>
      <c r="U868" s="42">
        <f t="shared" si="365"/>
        <v>5.129262805346805</v>
      </c>
      <c r="V868" s="42">
        <f t="shared" si="378"/>
        <v>6.535157571567904</v>
      </c>
      <c r="W868" s="42">
        <f t="shared" si="378"/>
        <v>2.8888567162726031</v>
      </c>
      <c r="X868" s="42">
        <f t="shared" si="378"/>
        <v>3.1374648296257628</v>
      </c>
      <c r="Y868" s="42">
        <f t="shared" si="378"/>
        <v>2.0130931504206178</v>
      </c>
      <c r="Z868" s="42">
        <f t="shared" si="378"/>
        <v>1.710562005357261</v>
      </c>
      <c r="AA868" s="42">
        <f t="shared" si="378"/>
        <v>1.810649775883904</v>
      </c>
      <c r="AB868" s="42">
        <f t="shared" si="378"/>
        <v>1.5168644266695333</v>
      </c>
      <c r="AC868" s="42">
        <f t="shared" si="366"/>
        <v>2.2970526168894505</v>
      </c>
    </row>
    <row r="869" spans="1:29" x14ac:dyDescent="0.25">
      <c r="A869" s="34" t="s">
        <v>1079</v>
      </c>
      <c r="B869" s="34" t="s">
        <v>1080</v>
      </c>
      <c r="C869" s="42">
        <f t="shared" si="361"/>
        <v>3.01728904218866</v>
      </c>
      <c r="D869" s="42">
        <f t="shared" si="362"/>
        <v>3.9622188521216937</v>
      </c>
      <c r="E869" s="42">
        <f>E109-0.25</f>
        <v>4.2691260797687631</v>
      </c>
      <c r="F869" s="42">
        <f t="shared" si="384"/>
        <v>4.4643569071210072</v>
      </c>
      <c r="G869" s="42">
        <f t="shared" si="384"/>
        <v>1.4139635219930633</v>
      </c>
      <c r="H869" s="42">
        <f t="shared" si="368"/>
        <v>3.8641476916796562</v>
      </c>
      <c r="I869" s="42">
        <f t="shared" si="383"/>
        <v>2.378079109283592</v>
      </c>
      <c r="J869" s="42">
        <f t="shared" si="363"/>
        <v>1.5939312472300908</v>
      </c>
      <c r="K869" s="42">
        <f t="shared" si="379"/>
        <v>3.6857241667650271</v>
      </c>
      <c r="L869" s="42">
        <f t="shared" si="379"/>
        <v>5.5811749203053447</v>
      </c>
      <c r="M869" s="42">
        <f t="shared" si="379"/>
        <v>2.0530529337894947</v>
      </c>
      <c r="N869" s="42">
        <f t="shared" si="379"/>
        <v>4.0199704655481368</v>
      </c>
      <c r="O869" s="42">
        <f t="shared" si="364"/>
        <v>5.1388954931961841</v>
      </c>
      <c r="P869" s="42">
        <f t="shared" si="380"/>
        <v>1.3128435786917272</v>
      </c>
      <c r="Q869" s="42">
        <f t="shared" si="380"/>
        <v>6.8098962239740572</v>
      </c>
      <c r="R869" s="42">
        <f t="shared" si="380"/>
        <v>6.8098962239740572</v>
      </c>
      <c r="S869" s="42">
        <f>S109</f>
        <v>0</v>
      </c>
      <c r="T869" s="42">
        <f t="shared" si="382"/>
        <v>6.8098962239740572</v>
      </c>
      <c r="U869" s="42">
        <f t="shared" si="365"/>
        <v>4.8098962239740572</v>
      </c>
      <c r="V869" s="42">
        <f t="shared" si="378"/>
        <v>3.4049481119870277</v>
      </c>
      <c r="W869" s="42">
        <f t="shared" si="378"/>
        <v>3.66192532798605</v>
      </c>
      <c r="X869" s="42">
        <f t="shared" si="378"/>
        <v>2.5982661901388551</v>
      </c>
      <c r="Y869" s="42">
        <f t="shared" si="378"/>
        <v>2.5853834128631048</v>
      </c>
      <c r="Z869" s="42">
        <f t="shared" si="378"/>
        <v>2.756989514119812</v>
      </c>
      <c r="AA869" s="42">
        <f t="shared" si="378"/>
        <v>3.8229852197793455</v>
      </c>
      <c r="AB869" s="42">
        <f t="shared" si="378"/>
        <v>3.9120680435595654</v>
      </c>
      <c r="AC869" s="42">
        <f t="shared" si="366"/>
        <v>5.2630752739875692</v>
      </c>
    </row>
    <row r="870" spans="1:29" x14ac:dyDescent="0.25">
      <c r="A870" s="34" t="s">
        <v>1081</v>
      </c>
      <c r="B870" s="34" t="s">
        <v>1082</v>
      </c>
      <c r="C870" s="42">
        <f t="shared" si="361"/>
        <v>1.3770668183709391</v>
      </c>
      <c r="D870" s="42">
        <f t="shared" si="362"/>
        <v>5.0830250079321599</v>
      </c>
      <c r="E870" s="42">
        <f>E110-0.25</f>
        <v>4.4849055882484201</v>
      </c>
      <c r="F870" s="42">
        <f t="shared" si="384"/>
        <v>4.413113661743008</v>
      </c>
      <c r="G870" s="42">
        <f t="shared" si="384"/>
        <v>1.9518295777516266</v>
      </c>
      <c r="H870" s="42">
        <f t="shared" si="368"/>
        <v>2.7966844077854556</v>
      </c>
      <c r="I870" s="42">
        <f t="shared" si="383"/>
        <v>0.97601519035114648</v>
      </c>
      <c r="J870" s="42">
        <f t="shared" si="363"/>
        <v>2.9885646143240532</v>
      </c>
      <c r="K870" s="42">
        <f t="shared" si="379"/>
        <v>2.4528702107240861</v>
      </c>
      <c r="L870" s="42">
        <f t="shared" si="379"/>
        <v>5.0496603780046589</v>
      </c>
      <c r="M870" s="42">
        <f t="shared" si="379"/>
        <v>4.2954118805090742</v>
      </c>
      <c r="N870" s="42">
        <f t="shared" si="379"/>
        <v>5.1242298824292529</v>
      </c>
      <c r="O870" s="42">
        <f t="shared" si="364"/>
        <v>3.5085386539092229</v>
      </c>
      <c r="P870" s="42">
        <f t="shared" si="380"/>
        <v>1.3692755215663954</v>
      </c>
      <c r="Q870" s="42">
        <f t="shared" si="380"/>
        <v>6.3588868462271693</v>
      </c>
      <c r="R870" s="42">
        <f t="shared" si="380"/>
        <v>6.3588868462271693</v>
      </c>
      <c r="S870" s="42">
        <f>S110</f>
        <v>0</v>
      </c>
      <c r="T870" s="42">
        <f t="shared" si="382"/>
        <v>6.3588868462271693</v>
      </c>
      <c r="U870" s="42">
        <f t="shared" si="365"/>
        <v>4.3588868462271693</v>
      </c>
      <c r="V870" s="42">
        <f t="shared" si="378"/>
        <v>1.8546753301495924</v>
      </c>
      <c r="W870" s="42">
        <f t="shared" si="378"/>
        <v>4.4792158916820322</v>
      </c>
      <c r="X870" s="42">
        <f t="shared" si="378"/>
        <v>1.8743826240945112</v>
      </c>
      <c r="Y870" s="42">
        <f t="shared" si="378"/>
        <v>4.3731865565380463</v>
      </c>
      <c r="Z870" s="42">
        <f t="shared" si="378"/>
        <v>3.6251309652056589</v>
      </c>
      <c r="AA870" s="42">
        <f t="shared" si="378"/>
        <v>4.7353671821741505</v>
      </c>
      <c r="AB870" s="42">
        <f t="shared" si="378"/>
        <v>3.2470911555202573</v>
      </c>
      <c r="AC870" s="42">
        <f t="shared" si="366"/>
        <v>6.5042115160775786</v>
      </c>
    </row>
    <row r="871" spans="1:29" x14ac:dyDescent="0.25">
      <c r="A871" s="34" t="s">
        <v>1083</v>
      </c>
      <c r="B871" s="34" t="s">
        <v>1084</v>
      </c>
      <c r="C871" s="42">
        <f t="shared" si="361"/>
        <v>2.5478785634175312</v>
      </c>
      <c r="D871" s="42">
        <f t="shared" si="362"/>
        <v>4.6997194961132802</v>
      </c>
      <c r="E871" s="42">
        <f t="shared" ref="E871:G886" si="385">E111</f>
        <v>5.7015357755810179</v>
      </c>
      <c r="F871" s="42">
        <f t="shared" si="385"/>
        <v>4.6899926797783307</v>
      </c>
      <c r="G871" s="42">
        <f t="shared" si="385"/>
        <v>2.747130889376685</v>
      </c>
      <c r="H871" s="42">
        <f t="shared" si="368"/>
        <v>2.0051112809215259</v>
      </c>
      <c r="I871" s="42">
        <f t="shared" si="383"/>
        <v>3.6561675696004423</v>
      </c>
      <c r="J871" s="42">
        <f t="shared" si="363"/>
        <v>4.4833659497334652</v>
      </c>
      <c r="K871" s="42">
        <f t="shared" si="379"/>
        <v>4.3590149538179617</v>
      </c>
      <c r="L871" s="42">
        <f t="shared" si="379"/>
        <v>5.4250031857506347</v>
      </c>
      <c r="M871" s="42">
        <f t="shared" si="379"/>
        <v>3.1802002605175814</v>
      </c>
      <c r="N871" s="42">
        <f t="shared" si="379"/>
        <v>5.7244936228117567</v>
      </c>
      <c r="O871" s="42">
        <f t="shared" si="364"/>
        <v>5.0514383599120825</v>
      </c>
      <c r="P871" s="42">
        <f t="shared" si="380"/>
        <v>0.9079445620376887</v>
      </c>
      <c r="Q871" s="42">
        <f t="shared" si="380"/>
        <v>0</v>
      </c>
      <c r="R871" s="42">
        <f t="shared" si="380"/>
        <v>0</v>
      </c>
      <c r="S871" s="42">
        <f t="shared" si="369"/>
        <v>2.1468655551411615</v>
      </c>
      <c r="T871" s="42">
        <f t="shared" si="382"/>
        <v>7.1905966654234819</v>
      </c>
      <c r="U871" s="42">
        <f t="shared" si="365"/>
        <v>5.1905966654234819</v>
      </c>
      <c r="V871" s="42">
        <f t="shared" si="378"/>
        <v>5.6925556934602568</v>
      </c>
      <c r="W871" s="42">
        <f t="shared" si="378"/>
        <v>5.1296799212455033</v>
      </c>
      <c r="X871" s="42">
        <f t="shared" si="378"/>
        <v>2.9465599283243598</v>
      </c>
      <c r="Y871" s="42">
        <f t="shared" si="378"/>
        <v>3.6998835230152216</v>
      </c>
      <c r="Z871" s="42">
        <f t="shared" si="378"/>
        <v>2.5053736158427817</v>
      </c>
      <c r="AA871" s="42">
        <f t="shared" si="378"/>
        <v>4.0670047793517607</v>
      </c>
      <c r="AB871" s="42">
        <f t="shared" si="378"/>
        <v>2.753845531438782</v>
      </c>
      <c r="AC871" s="42">
        <f t="shared" si="366"/>
        <v>3.4980409719632259</v>
      </c>
    </row>
    <row r="872" spans="1:29" x14ac:dyDescent="0.25">
      <c r="A872" s="34" t="s">
        <v>1085</v>
      </c>
      <c r="B872" s="34" t="s">
        <v>1086</v>
      </c>
      <c r="C872" s="42">
        <f t="shared" si="361"/>
        <v>3.7434713377707851</v>
      </c>
      <c r="D872" s="42">
        <f t="shared" si="362"/>
        <v>2.805986524045466</v>
      </c>
      <c r="E872" s="42">
        <f t="shared" si="385"/>
        <v>4.4320857934370146</v>
      </c>
      <c r="F872" s="42">
        <f t="shared" si="385"/>
        <v>4.1786169155929622</v>
      </c>
      <c r="G872" s="42">
        <f t="shared" si="385"/>
        <v>1.4069370201295341</v>
      </c>
      <c r="H872" s="42">
        <f t="shared" si="368"/>
        <v>4.2072953318859234</v>
      </c>
      <c r="I872" s="42">
        <f t="shared" si="383"/>
        <v>4.5271756787763922</v>
      </c>
      <c r="J872" s="42">
        <f t="shared" si="363"/>
        <v>3.5386667840430293</v>
      </c>
      <c r="K872" s="42">
        <f t="shared" si="379"/>
        <v>3.3641939310691069</v>
      </c>
      <c r="L872" s="42">
        <f t="shared" si="379"/>
        <v>4.2024123547992875</v>
      </c>
      <c r="M872" s="42">
        <f t="shared" si="379"/>
        <v>3.7088599909989242</v>
      </c>
      <c r="N872" s="42">
        <f t="shared" si="379"/>
        <v>4.5476695426836944</v>
      </c>
      <c r="O872" s="42">
        <f t="shared" si="364"/>
        <v>4.1086514726685257</v>
      </c>
      <c r="P872" s="42">
        <f t="shared" si="380"/>
        <v>0.66894305929570197</v>
      </c>
      <c r="Q872" s="42">
        <f t="shared" si="380"/>
        <v>0</v>
      </c>
      <c r="R872" s="42">
        <f t="shared" si="380"/>
        <v>6.1170360164462325</v>
      </c>
      <c r="S872" s="42">
        <f t="shared" si="369"/>
        <v>3.828024010964155</v>
      </c>
      <c r="T872" s="42">
        <f t="shared" si="382"/>
        <v>6.1170360164462325</v>
      </c>
      <c r="U872" s="42">
        <f t="shared" si="365"/>
        <v>4.1170360164462325</v>
      </c>
      <c r="V872" s="42">
        <f t="shared" si="378"/>
        <v>2.5487650068525958</v>
      </c>
      <c r="W872" s="42">
        <f t="shared" si="378"/>
        <v>3.5641490176688086</v>
      </c>
      <c r="X872" s="42">
        <f t="shared" si="378"/>
        <v>2.7383425693457624</v>
      </c>
      <c r="Y872" s="42">
        <f t="shared" si="378"/>
        <v>2.7212575324144517</v>
      </c>
      <c r="Z872" s="42">
        <f t="shared" si="378"/>
        <v>4.7838485386500285</v>
      </c>
      <c r="AA872" s="42">
        <f t="shared" si="378"/>
        <v>4.2904780486929903</v>
      </c>
      <c r="AB872" s="42">
        <f t="shared" si="378"/>
        <v>4.1647904792825408</v>
      </c>
      <c r="AC872" s="42">
        <f t="shared" si="366"/>
        <v>5.5682710095936354</v>
      </c>
    </row>
    <row r="873" spans="1:29" x14ac:dyDescent="0.25">
      <c r="A873" s="34" t="s">
        <v>1087</v>
      </c>
      <c r="B873" s="34" t="s">
        <v>1088</v>
      </c>
      <c r="C873" s="42">
        <f t="shared" si="361"/>
        <v>3.7471108699739348</v>
      </c>
      <c r="D873" s="42">
        <f t="shared" si="362"/>
        <v>3.2747505668428811</v>
      </c>
      <c r="E873" s="42">
        <f t="shared" si="385"/>
        <v>3.8122804157346888</v>
      </c>
      <c r="F873" s="42">
        <f t="shared" si="385"/>
        <v>2.4852752998513505</v>
      </c>
      <c r="G873" s="42">
        <f t="shared" si="385"/>
        <v>0.70017272848393819</v>
      </c>
      <c r="H873" s="42">
        <f t="shared" si="368"/>
        <v>3.8301130080254824</v>
      </c>
      <c r="I873" s="42">
        <f t="shared" si="383"/>
        <v>3.0229370210841013</v>
      </c>
      <c r="J873" s="42">
        <f t="shared" si="363"/>
        <v>3.3701134873769147</v>
      </c>
      <c r="K873" s="42">
        <f t="shared" si="379"/>
        <v>4.4643230562691274</v>
      </c>
      <c r="L873" s="42">
        <f t="shared" si="379"/>
        <v>5.2053717881589714</v>
      </c>
      <c r="M873" s="42">
        <f t="shared" si="379"/>
        <v>2.6230506827611548</v>
      </c>
      <c r="N873" s="42">
        <f t="shared" si="379"/>
        <v>4.3558906091680631</v>
      </c>
      <c r="O873" s="42">
        <f t="shared" si="364"/>
        <v>6.1771728118675435</v>
      </c>
      <c r="P873" s="42">
        <f t="shared" si="380"/>
        <v>0.56630051420647809</v>
      </c>
      <c r="Q873" s="42">
        <f t="shared" si="380"/>
        <v>0</v>
      </c>
      <c r="R873" s="42">
        <f t="shared" si="380"/>
        <v>6.9765077236268986</v>
      </c>
      <c r="S873" s="42">
        <f t="shared" si="369"/>
        <v>4.4010051490845994</v>
      </c>
      <c r="T873" s="42">
        <f t="shared" si="382"/>
        <v>6.9765077236268986</v>
      </c>
      <c r="U873" s="42">
        <f t="shared" si="365"/>
        <v>4.9765077236268986</v>
      </c>
      <c r="V873" s="42">
        <f t="shared" ref="V873:AB888" si="386">V113</f>
        <v>5.5230686145379622</v>
      </c>
      <c r="W873" s="42">
        <f t="shared" si="386"/>
        <v>6.0268752706803799</v>
      </c>
      <c r="X873" s="42">
        <f t="shared" si="386"/>
        <v>0.7495421521252047</v>
      </c>
      <c r="Y873" s="42">
        <f t="shared" si="386"/>
        <v>3.996554417783289</v>
      </c>
      <c r="Z873" s="42">
        <f t="shared" si="386"/>
        <v>3.3162381095332392</v>
      </c>
      <c r="AA873" s="42">
        <f t="shared" si="386"/>
        <v>3.1455083664849113</v>
      </c>
      <c r="AB873" s="42">
        <f t="shared" si="386"/>
        <v>2.9687266909050627</v>
      </c>
      <c r="AC873" s="42">
        <f t="shared" si="366"/>
        <v>3.3080951981800428</v>
      </c>
    </row>
    <row r="874" spans="1:29" x14ac:dyDescent="0.25">
      <c r="A874" s="34" t="s">
        <v>1089</v>
      </c>
      <c r="B874" s="34" t="s">
        <v>1090</v>
      </c>
      <c r="C874" s="42">
        <f t="shared" si="361"/>
        <v>3.7275816255820908</v>
      </c>
      <c r="D874" s="42">
        <f t="shared" si="362"/>
        <v>2.3852445159744917</v>
      </c>
      <c r="E874" s="42">
        <f t="shared" si="385"/>
        <v>3.6141896547017613</v>
      </c>
      <c r="F874" s="42">
        <f t="shared" si="385"/>
        <v>3.9864192149249638</v>
      </c>
      <c r="G874" s="42">
        <f t="shared" si="385"/>
        <v>1.2051937146272116</v>
      </c>
      <c r="H874" s="42">
        <f t="shared" si="368"/>
        <v>4.3439952589888042</v>
      </c>
      <c r="I874" s="42">
        <f t="shared" si="383"/>
        <v>3.7394425745597601</v>
      </c>
      <c r="J874" s="42">
        <f t="shared" si="363"/>
        <v>3.7224757772728383</v>
      </c>
      <c r="K874" s="42">
        <f t="shared" si="379"/>
        <v>3.4190064133143232</v>
      </c>
      <c r="L874" s="42">
        <f t="shared" si="379"/>
        <v>3.8375540830919301</v>
      </c>
      <c r="M874" s="42">
        <f t="shared" si="379"/>
        <v>4.0194487970894093</v>
      </c>
      <c r="N874" s="42">
        <f t="shared" si="379"/>
        <v>4.7027389757469678</v>
      </c>
      <c r="O874" s="42">
        <f t="shared" si="364"/>
        <v>4.7672416569718372</v>
      </c>
      <c r="P874" s="42">
        <f t="shared" si="380"/>
        <v>0.42716515699889313</v>
      </c>
      <c r="Q874" s="42">
        <f t="shared" si="380"/>
        <v>6.0142141945717258</v>
      </c>
      <c r="R874" s="42">
        <f t="shared" si="380"/>
        <v>6.0142141945717258</v>
      </c>
      <c r="S874" s="42">
        <f t="shared" si="369"/>
        <v>3.7594761297144839</v>
      </c>
      <c r="T874" s="42">
        <f t="shared" si="382"/>
        <v>6.0142141945717258</v>
      </c>
      <c r="U874" s="42">
        <f t="shared" si="365"/>
        <v>4.0142141945717258</v>
      </c>
      <c r="V874" s="42">
        <f t="shared" si="386"/>
        <v>4.7612529040359499</v>
      </c>
      <c r="W874" s="42">
        <f t="shared" si="386"/>
        <v>3.6177146480375324</v>
      </c>
      <c r="X874" s="42">
        <f t="shared" si="386"/>
        <v>2.4893544978909112</v>
      </c>
      <c r="Y874" s="42">
        <f t="shared" si="386"/>
        <v>3.1010919084714992</v>
      </c>
      <c r="Z874" s="42">
        <f t="shared" si="386"/>
        <v>3.1952640005436845</v>
      </c>
      <c r="AA874" s="42">
        <f t="shared" si="386"/>
        <v>2.794576448195941</v>
      </c>
      <c r="AB874" s="42">
        <f t="shared" si="386"/>
        <v>3.1990501034955998</v>
      </c>
      <c r="AC874" s="42">
        <f t="shared" si="366"/>
        <v>3.1276651614821982</v>
      </c>
    </row>
    <row r="875" spans="1:29" x14ac:dyDescent="0.25">
      <c r="A875" s="34" t="s">
        <v>1091</v>
      </c>
      <c r="B875" s="34" t="s">
        <v>1092</v>
      </c>
      <c r="C875" s="42">
        <f t="shared" si="361"/>
        <v>4.30025547170073</v>
      </c>
      <c r="D875" s="42">
        <f t="shared" si="362"/>
        <v>2.3365030526635477</v>
      </c>
      <c r="E875" s="42">
        <f t="shared" si="385"/>
        <v>3.9357596481391486</v>
      </c>
      <c r="F875" s="42">
        <f t="shared" si="385"/>
        <v>4.2889810349668904</v>
      </c>
      <c r="G875" s="42">
        <f t="shared" si="385"/>
        <v>1.526458970480699</v>
      </c>
      <c r="H875" s="42">
        <f t="shared" si="368"/>
        <v>5.8900454968530367</v>
      </c>
      <c r="I875" s="42">
        <f t="shared" si="383"/>
        <v>3.0259810199265753</v>
      </c>
      <c r="J875" s="42">
        <f t="shared" si="363"/>
        <v>4.3426097960505521</v>
      </c>
      <c r="K875" s="42">
        <f t="shared" ref="K875:N890" si="387">K115</f>
        <v>3.3094785118629004</v>
      </c>
      <c r="L875" s="42">
        <f t="shared" si="387"/>
        <v>4.446657296584009</v>
      </c>
      <c r="M875" s="42">
        <f t="shared" si="387"/>
        <v>5.8825663415330141</v>
      </c>
      <c r="N875" s="42">
        <f t="shared" si="387"/>
        <v>5.5063047391602638</v>
      </c>
      <c r="O875" s="42">
        <f t="shared" si="364"/>
        <v>4.4590309173572962</v>
      </c>
      <c r="P875" s="42">
        <f t="shared" ref="P875:R890" si="388">P115</f>
        <v>0.8185371777703081</v>
      </c>
      <c r="Q875" s="42">
        <f t="shared" si="388"/>
        <v>0</v>
      </c>
      <c r="R875" s="42">
        <f t="shared" si="388"/>
        <v>0</v>
      </c>
      <c r="S875" s="42">
        <f t="shared" si="369"/>
        <v>4.0716814088229967</v>
      </c>
      <c r="T875" s="42">
        <f t="shared" si="382"/>
        <v>6.4825221132344941</v>
      </c>
      <c r="U875" s="42">
        <f t="shared" si="365"/>
        <v>4.4825221132344941</v>
      </c>
      <c r="V875" s="42">
        <f t="shared" si="386"/>
        <v>3.2412610566172462</v>
      </c>
      <c r="W875" s="42">
        <f t="shared" si="386"/>
        <v>5.3525946289869735</v>
      </c>
      <c r="X875" s="42">
        <f t="shared" si="386"/>
        <v>1.0536330707461035</v>
      </c>
      <c r="Y875" s="42">
        <f t="shared" si="386"/>
        <v>5.7063034594376436</v>
      </c>
      <c r="Z875" s="42">
        <f t="shared" si="386"/>
        <v>4.6703506122187397</v>
      </c>
      <c r="AA875" s="42">
        <f t="shared" si="386"/>
        <v>3.9707155177406461</v>
      </c>
      <c r="AB875" s="42">
        <f t="shared" si="386"/>
        <v>1.7930380313201797</v>
      </c>
      <c r="AC875" s="42">
        <f t="shared" si="366"/>
        <v>5.1062085125915289</v>
      </c>
    </row>
    <row r="876" spans="1:29" x14ac:dyDescent="0.25">
      <c r="A876" s="34" t="s">
        <v>1093</v>
      </c>
      <c r="B876" s="34" t="s">
        <v>1094</v>
      </c>
      <c r="C876" s="42">
        <f t="shared" si="361"/>
        <v>3.5214594218067878</v>
      </c>
      <c r="D876" s="42">
        <f t="shared" si="362"/>
        <v>2.7189951433698143</v>
      </c>
      <c r="E876" s="42">
        <f t="shared" si="385"/>
        <v>4.70224820823538</v>
      </c>
      <c r="F876" s="42">
        <f t="shared" si="385"/>
        <v>4.379546167893313</v>
      </c>
      <c r="G876" s="42">
        <f t="shared" si="385"/>
        <v>0.91822044557350824</v>
      </c>
      <c r="H876" s="42">
        <f t="shared" si="368"/>
        <v>1.8633167013753926</v>
      </c>
      <c r="I876" s="42">
        <f t="shared" si="383"/>
        <v>2.9046587744889614</v>
      </c>
      <c r="J876" s="42">
        <f t="shared" si="363"/>
        <v>3.6132166243572654</v>
      </c>
      <c r="K876" s="42">
        <f t="shared" si="387"/>
        <v>4.4373678016490103</v>
      </c>
      <c r="L876" s="42">
        <f t="shared" si="387"/>
        <v>3.7127891088919567</v>
      </c>
      <c r="M876" s="42">
        <f t="shared" si="387"/>
        <v>1.0527735747540228</v>
      </c>
      <c r="N876" s="42">
        <f t="shared" si="387"/>
        <v>4.7327118290815298</v>
      </c>
      <c r="O876" s="42">
        <f t="shared" si="364"/>
        <v>2.9258544850009978</v>
      </c>
      <c r="P876" s="42">
        <f t="shared" si="388"/>
        <v>1.1463845918841109</v>
      </c>
      <c r="Q876" s="42">
        <f t="shared" si="388"/>
        <v>5.7126018707933284</v>
      </c>
      <c r="R876" s="42">
        <f t="shared" si="388"/>
        <v>5.7126018707933284</v>
      </c>
      <c r="S876" s="42">
        <f t="shared" si="369"/>
        <v>3.5584012471955524</v>
      </c>
      <c r="T876" s="42">
        <f t="shared" si="382"/>
        <v>5.7126018707933284</v>
      </c>
      <c r="U876" s="42">
        <f t="shared" si="365"/>
        <v>3.7126018707933284</v>
      </c>
      <c r="V876" s="42">
        <f t="shared" si="386"/>
        <v>0.47605015589944438</v>
      </c>
      <c r="W876" s="42">
        <f t="shared" si="386"/>
        <v>4.0085732804039447</v>
      </c>
      <c r="X876" s="42">
        <f t="shared" si="386"/>
        <v>4.2765828054768278</v>
      </c>
      <c r="Y876" s="42">
        <f t="shared" si="386"/>
        <v>4.5462757683677939</v>
      </c>
      <c r="Z876" s="42">
        <f t="shared" si="386"/>
        <v>3.9170807654057409</v>
      </c>
      <c r="AA876" s="42">
        <f t="shared" si="386"/>
        <v>5.7126018707933284</v>
      </c>
      <c r="AB876" s="42">
        <f t="shared" si="386"/>
        <v>2.4308944131035437</v>
      </c>
      <c r="AC876" s="42">
        <f t="shared" si="366"/>
        <v>7.5935893318184675</v>
      </c>
    </row>
    <row r="877" spans="1:29" x14ac:dyDescent="0.25">
      <c r="A877" s="34" t="s">
        <v>1095</v>
      </c>
      <c r="B877" s="34" t="s">
        <v>1096</v>
      </c>
      <c r="C877" s="42">
        <f t="shared" si="361"/>
        <v>3.9121945840307557</v>
      </c>
      <c r="D877" s="42">
        <f t="shared" si="362"/>
        <v>2.1502049414811917</v>
      </c>
      <c r="E877" s="42">
        <f t="shared" si="385"/>
        <v>3.9963492348753631</v>
      </c>
      <c r="F877" s="42">
        <f t="shared" si="385"/>
        <v>3.834785823840869</v>
      </c>
      <c r="G877" s="42">
        <f t="shared" si="385"/>
        <v>1.9881014480934562</v>
      </c>
      <c r="H877" s="42">
        <f t="shared" si="368"/>
        <v>4.3379125512362187</v>
      </c>
      <c r="I877" s="42">
        <f t="shared" si="383"/>
        <v>2.3851500093788598</v>
      </c>
      <c r="J877" s="42">
        <f t="shared" si="363"/>
        <v>2.5138713476117762</v>
      </c>
      <c r="K877" s="42">
        <f t="shared" si="387"/>
        <v>3.3899497949831399</v>
      </c>
      <c r="L877" s="42">
        <f t="shared" si="387"/>
        <v>5.0189996865719237</v>
      </c>
      <c r="M877" s="42">
        <f t="shared" si="387"/>
        <v>4.6215906259336279</v>
      </c>
      <c r="N877" s="42">
        <f t="shared" si="387"/>
        <v>5.2009348628880572</v>
      </c>
      <c r="O877" s="42">
        <f t="shared" si="364"/>
        <v>5.086420139348534</v>
      </c>
      <c r="P877" s="42">
        <f t="shared" si="388"/>
        <v>0.96762111373545256</v>
      </c>
      <c r="Q877" s="42">
        <f t="shared" si="388"/>
        <v>0</v>
      </c>
      <c r="R877" s="42">
        <f t="shared" si="388"/>
        <v>6.001957537645775</v>
      </c>
      <c r="S877" s="42">
        <f t="shared" si="369"/>
        <v>5.751957537645775</v>
      </c>
      <c r="T877" s="42">
        <f t="shared" si="382"/>
        <v>6.001957537645775</v>
      </c>
      <c r="U877" s="42">
        <f t="shared" si="365"/>
        <v>4.001957537645775</v>
      </c>
      <c r="V877" s="42">
        <f t="shared" si="386"/>
        <v>2.2507340766171673</v>
      </c>
      <c r="W877" s="42">
        <f t="shared" si="386"/>
        <v>4.3976607115454875</v>
      </c>
      <c r="X877" s="42">
        <f t="shared" si="386"/>
        <v>0.97552477884600852</v>
      </c>
      <c r="Y877" s="42">
        <f t="shared" si="386"/>
        <v>3.0801549100650019</v>
      </c>
      <c r="Z877" s="42">
        <f t="shared" si="386"/>
        <v>4.6657092709783159</v>
      </c>
      <c r="AA877" s="42">
        <f t="shared" si="386"/>
        <v>3.7556780837940531</v>
      </c>
      <c r="AB877" s="42">
        <f t="shared" si="386"/>
        <v>4.0864391745673361</v>
      </c>
      <c r="AC877" s="42">
        <f t="shared" si="366"/>
        <v>5.6261826789943221</v>
      </c>
    </row>
    <row r="878" spans="1:29" x14ac:dyDescent="0.25">
      <c r="A878" s="34" t="s">
        <v>1097</v>
      </c>
      <c r="B878" s="34" t="s">
        <v>1098</v>
      </c>
      <c r="C878" s="42">
        <f t="shared" si="361"/>
        <v>4.0503470237052053</v>
      </c>
      <c r="D878" s="42">
        <f t="shared" si="362"/>
        <v>2.1188747666768304</v>
      </c>
      <c r="E878" s="42">
        <f t="shared" si="385"/>
        <v>4.7245816187445806</v>
      </c>
      <c r="F878" s="42">
        <f t="shared" si="385"/>
        <v>5.0492837233266155</v>
      </c>
      <c r="G878" s="42">
        <f t="shared" si="385"/>
        <v>1.2989972422422971</v>
      </c>
      <c r="H878" s="42">
        <f t="shared" si="368"/>
        <v>5.2216356304817841</v>
      </c>
      <c r="I878" s="42">
        <f t="shared" si="383"/>
        <v>2.9662445739275531</v>
      </c>
      <c r="J878" s="42">
        <f t="shared" si="363"/>
        <v>1.5066054139120604</v>
      </c>
      <c r="K878" s="42">
        <f t="shared" si="387"/>
        <v>3.8040390894283851</v>
      </c>
      <c r="L878" s="42">
        <f t="shared" si="387"/>
        <v>3.6339000786885887</v>
      </c>
      <c r="M878" s="42">
        <f t="shared" si="387"/>
        <v>3.9540562892704614</v>
      </c>
      <c r="N878" s="42">
        <f t="shared" si="387"/>
        <v>4.0679591602278942</v>
      </c>
      <c r="O878" s="42">
        <f t="shared" si="364"/>
        <v>3.2215138520836009</v>
      </c>
      <c r="P878" s="42">
        <f t="shared" si="388"/>
        <v>0.72926745477364763</v>
      </c>
      <c r="Q878" s="42">
        <f t="shared" si="388"/>
        <v>6.160573641754481</v>
      </c>
      <c r="R878" s="42">
        <f t="shared" si="388"/>
        <v>0</v>
      </c>
      <c r="S878" s="42">
        <f t="shared" si="369"/>
        <v>5.910573641754481</v>
      </c>
      <c r="T878" s="42">
        <f t="shared" si="382"/>
        <v>6.160573641754481</v>
      </c>
      <c r="U878" s="42">
        <f t="shared" si="365"/>
        <v>4.160573641754481</v>
      </c>
      <c r="V878" s="42">
        <f t="shared" si="386"/>
        <v>3.0802868208772396</v>
      </c>
      <c r="W878" s="42">
        <f t="shared" si="386"/>
        <v>4.4197826171976224</v>
      </c>
      <c r="X878" s="42">
        <f t="shared" si="386"/>
        <v>1.3407309027509706</v>
      </c>
      <c r="Y878" s="42">
        <f t="shared" si="386"/>
        <v>4.830269821941175</v>
      </c>
      <c r="Z878" s="42">
        <f t="shared" si="386"/>
        <v>4.63960420748462</v>
      </c>
      <c r="AA878" s="42">
        <f t="shared" si="386"/>
        <v>3.9398880271630361</v>
      </c>
      <c r="AB878" s="42">
        <f t="shared" si="386"/>
        <v>3.8012050129974471</v>
      </c>
      <c r="AC878" s="42">
        <f t="shared" si="366"/>
        <v>5.2086321050804578</v>
      </c>
    </row>
    <row r="879" spans="1:29" x14ac:dyDescent="0.25">
      <c r="A879" s="34" t="s">
        <v>1099</v>
      </c>
      <c r="B879" s="34" t="s">
        <v>1100</v>
      </c>
      <c r="C879" s="42">
        <f t="shared" si="361"/>
        <v>3.0880982206585812</v>
      </c>
      <c r="D879" s="42">
        <f t="shared" si="362"/>
        <v>3.0338350421776621</v>
      </c>
      <c r="E879" s="42">
        <f t="shared" si="385"/>
        <v>3.9948836522269566</v>
      </c>
      <c r="F879" s="42">
        <f t="shared" si="385"/>
        <v>4.1568803701939796</v>
      </c>
      <c r="G879" s="42">
        <f t="shared" si="385"/>
        <v>0.77514766524804612</v>
      </c>
      <c r="H879" s="42">
        <f t="shared" si="368"/>
        <v>5.2918199724240829</v>
      </c>
      <c r="I879" s="42">
        <f t="shared" si="383"/>
        <v>4.0939386074549082</v>
      </c>
      <c r="J879" s="42">
        <f t="shared" si="363"/>
        <v>3.5169907822302298</v>
      </c>
      <c r="K879" s="42">
        <f t="shared" si="387"/>
        <v>4.3579487418627831</v>
      </c>
      <c r="L879" s="42">
        <f t="shared" si="387"/>
        <v>3.9802909600140044</v>
      </c>
      <c r="M879" s="42">
        <f t="shared" si="387"/>
        <v>4.5862611838703371</v>
      </c>
      <c r="N879" s="42">
        <f t="shared" si="387"/>
        <v>5.6880082625993005</v>
      </c>
      <c r="O879" s="42">
        <f t="shared" si="364"/>
        <v>3.3224251257706303</v>
      </c>
      <c r="P879" s="42">
        <f t="shared" si="388"/>
        <v>2.1839917075013915</v>
      </c>
      <c r="Q879" s="42">
        <f t="shared" si="388"/>
        <v>0</v>
      </c>
      <c r="R879" s="42">
        <f t="shared" si="388"/>
        <v>0</v>
      </c>
      <c r="S879" s="42">
        <f t="shared" si="369"/>
        <v>5.7475252153366405</v>
      </c>
      <c r="T879" s="42">
        <f t="shared" si="382"/>
        <v>5.9975252153366405</v>
      </c>
      <c r="U879" s="42">
        <f t="shared" si="365"/>
        <v>3.9975252153366405</v>
      </c>
      <c r="V879" s="42">
        <f t="shared" si="386"/>
        <v>2.7488657236959595</v>
      </c>
      <c r="W879" s="42">
        <f t="shared" si="386"/>
        <v>4.8713052961943655</v>
      </c>
      <c r="X879" s="42">
        <f t="shared" si="386"/>
        <v>3.5935584967926166</v>
      </c>
      <c r="Y879" s="42">
        <f t="shared" si="386"/>
        <v>4.639135659055551</v>
      </c>
      <c r="Z879" s="42">
        <f t="shared" si="386"/>
        <v>4.3480845700193207</v>
      </c>
      <c r="AA879" s="42">
        <f t="shared" si="386"/>
        <v>4.3180803073071123</v>
      </c>
      <c r="AB879" s="42">
        <f t="shared" si="386"/>
        <v>2.1693176310792111</v>
      </c>
      <c r="AC879" s="42">
        <f t="shared" si="366"/>
        <v>5.49855637561304</v>
      </c>
    </row>
    <row r="880" spans="1:29" x14ac:dyDescent="0.25">
      <c r="A880" s="34" t="s">
        <v>1101</v>
      </c>
      <c r="B880" s="34" t="s">
        <v>1102</v>
      </c>
      <c r="C880" s="42">
        <f t="shared" si="361"/>
        <v>3.3619651431131752</v>
      </c>
      <c r="D880" s="42">
        <f t="shared" si="362"/>
        <v>3.4385489474299886</v>
      </c>
      <c r="E880" s="42">
        <f t="shared" si="385"/>
        <v>3.9922711406955553</v>
      </c>
      <c r="F880" s="42">
        <f t="shared" si="385"/>
        <v>4.3432263428802367</v>
      </c>
      <c r="G880" s="42">
        <f t="shared" si="385"/>
        <v>1.0283155135657649</v>
      </c>
      <c r="H880" s="42">
        <f t="shared" si="368"/>
        <v>3.5207584537108731</v>
      </c>
      <c r="I880" s="42">
        <f t="shared" si="383"/>
        <v>5.1576264687356606</v>
      </c>
      <c r="J880" s="42">
        <f t="shared" si="363"/>
        <v>3.0520501035430065</v>
      </c>
      <c r="K880" s="42">
        <f t="shared" si="387"/>
        <v>2.9936332657230262</v>
      </c>
      <c r="L880" s="42">
        <f t="shared" si="387"/>
        <v>5.1287727730762125</v>
      </c>
      <c r="M880" s="42">
        <f t="shared" si="387"/>
        <v>3.7961050673508212</v>
      </c>
      <c r="N880" s="42">
        <f t="shared" si="387"/>
        <v>4.7951380962298416</v>
      </c>
      <c r="O880" s="42">
        <f t="shared" si="364"/>
        <v>4.8298553200053727</v>
      </c>
      <c r="P880" s="42">
        <f t="shared" si="388"/>
        <v>0.60059864665534091</v>
      </c>
      <c r="Q880" s="42">
        <f t="shared" si="388"/>
        <v>0</v>
      </c>
      <c r="R880" s="42">
        <f t="shared" si="388"/>
        <v>6.7434303744719468</v>
      </c>
      <c r="S880" s="42">
        <f t="shared" si="369"/>
        <v>6.4934303744719468</v>
      </c>
      <c r="T880" s="42">
        <f t="shared" si="382"/>
        <v>6.7434303744719468</v>
      </c>
      <c r="U880" s="42">
        <f>U120</f>
        <v>0</v>
      </c>
      <c r="V880" s="42">
        <f t="shared" si="386"/>
        <v>3.9336677184419688</v>
      </c>
      <c r="W880" s="42">
        <f t="shared" si="386"/>
        <v>4.550149336233992</v>
      </c>
      <c r="X880" s="42">
        <f t="shared" si="386"/>
        <v>2.9769551446532461</v>
      </c>
      <c r="Y880" s="42">
        <f t="shared" si="386"/>
        <v>3.7900432655332792</v>
      </c>
      <c r="Z880" s="42">
        <f t="shared" si="386"/>
        <v>4.1234686622882624</v>
      </c>
      <c r="AA880" s="42">
        <f t="shared" si="386"/>
        <v>3.4924795503873107</v>
      </c>
      <c r="AB880" s="42">
        <f>AB120-2</f>
        <v>2.3043172603012447</v>
      </c>
      <c r="AC880" s="42">
        <f t="shared" si="366"/>
        <v>4.8097626560299789</v>
      </c>
    </row>
    <row r="881" spans="1:29" x14ac:dyDescent="0.25">
      <c r="A881" s="34" t="s">
        <v>1103</v>
      </c>
      <c r="B881" s="34" t="s">
        <v>1104</v>
      </c>
      <c r="C881" s="42">
        <f t="shared" si="361"/>
        <v>3.3340278206956784</v>
      </c>
      <c r="D881" s="42">
        <f t="shared" si="362"/>
        <v>2.1369047115911588</v>
      </c>
      <c r="E881" s="42">
        <f t="shared" si="385"/>
        <v>4.2591025060461183</v>
      </c>
      <c r="F881" s="42">
        <f t="shared" si="385"/>
        <v>4.5850814432528502</v>
      </c>
      <c r="G881" s="42">
        <f t="shared" si="385"/>
        <v>1.5054503065330382</v>
      </c>
      <c r="H881" s="42">
        <f t="shared" si="368"/>
        <v>2.5219185852245967</v>
      </c>
      <c r="I881" s="42">
        <f t="shared" si="383"/>
        <v>2.4751386347891979</v>
      </c>
      <c r="J881" s="42">
        <f t="shared" si="363"/>
        <v>3.3136351879024679</v>
      </c>
      <c r="K881" s="42">
        <f t="shared" si="387"/>
        <v>2.8263315150051866</v>
      </c>
      <c r="L881" s="42">
        <f t="shared" si="387"/>
        <v>3.8397822127873269</v>
      </c>
      <c r="M881" s="42">
        <f t="shared" si="387"/>
        <v>3.2209547567626711</v>
      </c>
      <c r="N881" s="42">
        <f t="shared" si="387"/>
        <v>4.3276178535098566</v>
      </c>
      <c r="O881" s="42">
        <f t="shared" si="364"/>
        <v>2.8724836620720198</v>
      </c>
      <c r="P881" s="42">
        <f t="shared" si="388"/>
        <v>1.5824031306544142</v>
      </c>
      <c r="Q881" s="42">
        <f t="shared" si="388"/>
        <v>6.0499636934933774</v>
      </c>
      <c r="R881" s="42">
        <f t="shared" si="388"/>
        <v>6.0499636934933774</v>
      </c>
      <c r="S881" s="42">
        <f t="shared" si="369"/>
        <v>1.7666545644977929</v>
      </c>
      <c r="T881" s="42">
        <f t="shared" ref="T881:T896" si="389">T121</f>
        <v>6.0499636934933774</v>
      </c>
      <c r="U881" s="42">
        <f t="shared" si="365"/>
        <v>4.0499636934933774</v>
      </c>
      <c r="V881" s="42">
        <f t="shared" si="386"/>
        <v>3.781227308433361</v>
      </c>
      <c r="W881" s="42">
        <f t="shared" si="386"/>
        <v>6.0499636934933774</v>
      </c>
      <c r="X881" s="42">
        <f t="shared" si="386"/>
        <v>2.5291514889466065</v>
      </c>
      <c r="Y881" s="42">
        <f t="shared" si="386"/>
        <v>4.3178945316165027</v>
      </c>
      <c r="Z881" s="42">
        <f t="shared" si="386"/>
        <v>4.8076914395343495</v>
      </c>
      <c r="AA881" s="42">
        <f t="shared" si="386"/>
        <v>5.4184313791946055</v>
      </c>
      <c r="AB881" s="42">
        <f t="shared" si="386"/>
        <v>2.059562108423278</v>
      </c>
      <c r="AC881" s="42">
        <f t="shared" si="366"/>
        <v>4.2687363850600164</v>
      </c>
    </row>
    <row r="882" spans="1:29" x14ac:dyDescent="0.25">
      <c r="A882" s="34" t="s">
        <v>1105</v>
      </c>
      <c r="B882" s="34" t="s">
        <v>1106</v>
      </c>
      <c r="C882" s="42">
        <f t="shared" si="361"/>
        <v>3.9468265391919282</v>
      </c>
      <c r="D882" s="42">
        <f t="shared" si="362"/>
        <v>2.4051529198140194</v>
      </c>
      <c r="E882" s="42">
        <f t="shared" si="385"/>
        <v>4.461683521787891</v>
      </c>
      <c r="F882" s="42">
        <f t="shared" si="385"/>
        <v>4.2130712757747073</v>
      </c>
      <c r="G882" s="42">
        <f t="shared" si="385"/>
        <v>3.0208366465750673</v>
      </c>
      <c r="H882" s="42">
        <f t="shared" si="368"/>
        <v>1.4313457581341202</v>
      </c>
      <c r="I882" s="42">
        <f t="shared" ref="I882:I897" si="390">I122</f>
        <v>2.2609251728211683</v>
      </c>
      <c r="J882" s="42">
        <f t="shared" si="363"/>
        <v>3.0383178596716371</v>
      </c>
      <c r="K882" s="42">
        <f t="shared" si="387"/>
        <v>3.0179177724638309</v>
      </c>
      <c r="L882" s="42">
        <f t="shared" si="387"/>
        <v>4.9507534672798252</v>
      </c>
      <c r="M882" s="42">
        <f t="shared" si="387"/>
        <v>2.0410429024197447</v>
      </c>
      <c r="N882" s="42">
        <f t="shared" si="387"/>
        <v>6.3087182141227327</v>
      </c>
      <c r="O882" s="42">
        <f t="shared" si="364"/>
        <v>4.1504085346333781</v>
      </c>
      <c r="P882" s="42">
        <f t="shared" si="388"/>
        <v>2.8758947448115757</v>
      </c>
      <c r="Q882" s="42">
        <f t="shared" si="388"/>
        <v>0</v>
      </c>
      <c r="R882" s="42">
        <f t="shared" si="388"/>
        <v>6.4744127884463394</v>
      </c>
      <c r="S882" s="42">
        <f t="shared" si="369"/>
        <v>1.9081375961487805</v>
      </c>
      <c r="T882" s="42">
        <f t="shared" si="389"/>
        <v>6.4744127884463394</v>
      </c>
      <c r="U882" s="42">
        <f t="shared" si="365"/>
        <v>4.4744127884463394</v>
      </c>
      <c r="V882" s="42">
        <f t="shared" si="386"/>
        <v>3.2372063942231688</v>
      </c>
      <c r="W882" s="42">
        <f t="shared" si="386"/>
        <v>4.7002026352782087</v>
      </c>
      <c r="X882" s="42">
        <f t="shared" si="386"/>
        <v>2.2428578736835485</v>
      </c>
      <c r="Y882" s="42">
        <f t="shared" si="386"/>
        <v>3.9121536345827836</v>
      </c>
      <c r="Z882" s="42">
        <f t="shared" si="386"/>
        <v>4.0887722476429103</v>
      </c>
      <c r="AA882" s="42">
        <f t="shared" si="386"/>
        <v>5.2616229575517757</v>
      </c>
      <c r="AB882" s="42">
        <f t="shared" si="386"/>
        <v>4.2703573711029055</v>
      </c>
      <c r="AC882" s="42">
        <f t="shared" si="366"/>
        <v>4.8325555949452745</v>
      </c>
    </row>
    <row r="883" spans="1:29" x14ac:dyDescent="0.25">
      <c r="A883" s="34" t="s">
        <v>1107</v>
      </c>
      <c r="B883" s="34" t="s">
        <v>1108</v>
      </c>
      <c r="C883" s="42">
        <f t="shared" si="361"/>
        <v>2.845690924346667</v>
      </c>
      <c r="D883" s="42">
        <f t="shared" si="362"/>
        <v>3.7454469994225601</v>
      </c>
      <c r="E883" s="42">
        <f t="shared" si="385"/>
        <v>4.1244220385338268</v>
      </c>
      <c r="F883" s="42">
        <f t="shared" si="385"/>
        <v>4.550616781503046</v>
      </c>
      <c r="G883" s="42">
        <f t="shared" si="385"/>
        <v>0.68197805940165912</v>
      </c>
      <c r="H883" s="42">
        <f t="shared" si="368"/>
        <v>3.8555253328439423</v>
      </c>
      <c r="I883" s="42">
        <f t="shared" si="390"/>
        <v>3.678269365688724</v>
      </c>
      <c r="J883" s="42">
        <f t="shared" si="363"/>
        <v>1.3171940131365545</v>
      </c>
      <c r="K883" s="42">
        <f t="shared" si="387"/>
        <v>3.8971431486414696</v>
      </c>
      <c r="L883" s="42">
        <f t="shared" si="387"/>
        <v>4.2234239952749535</v>
      </c>
      <c r="M883" s="42">
        <f t="shared" si="387"/>
        <v>4.3502233888227426</v>
      </c>
      <c r="N883" s="42">
        <f t="shared" si="387"/>
        <v>5.5428374285209498</v>
      </c>
      <c r="O883" s="42">
        <f t="shared" si="364"/>
        <v>3.6746131420474661</v>
      </c>
      <c r="P883" s="42">
        <f t="shared" si="388"/>
        <v>0.23361270084936872</v>
      </c>
      <c r="Q883" s="42">
        <f t="shared" si="388"/>
        <v>0</v>
      </c>
      <c r="R883" s="42">
        <f t="shared" si="388"/>
        <v>6.094543107452802</v>
      </c>
      <c r="S883" s="42">
        <f t="shared" si="369"/>
        <v>5.844543107452802</v>
      </c>
      <c r="T883" s="42">
        <f t="shared" si="389"/>
        <v>6.094543107452802</v>
      </c>
      <c r="U883" s="42">
        <f t="shared" si="365"/>
        <v>4.094543107452802</v>
      </c>
      <c r="V883" s="42">
        <f t="shared" si="386"/>
        <v>2.2854536652948028</v>
      </c>
      <c r="W883" s="42">
        <f t="shared" si="386"/>
        <v>4.9254640836961352</v>
      </c>
      <c r="X883" s="42">
        <f t="shared" si="386"/>
        <v>2.3756965556599727</v>
      </c>
      <c r="Y883" s="42">
        <f t="shared" si="386"/>
        <v>3.3552558387532749</v>
      </c>
      <c r="Z883" s="42">
        <f t="shared" si="386"/>
        <v>3.88237669254067</v>
      </c>
      <c r="AA883" s="42">
        <f t="shared" si="386"/>
        <v>3.9817059068227372</v>
      </c>
      <c r="AB883" s="42">
        <f t="shared" si="386"/>
        <v>4.4088184181573462</v>
      </c>
      <c r="AC883" s="42">
        <f t="shared" si="366"/>
        <v>5.9360590902299339</v>
      </c>
    </row>
    <row r="884" spans="1:29" x14ac:dyDescent="0.25">
      <c r="A884" s="34" t="s">
        <v>1109</v>
      </c>
      <c r="B884" s="34" t="s">
        <v>1110</v>
      </c>
      <c r="C884" s="42">
        <f t="shared" si="361"/>
        <v>3.7050385179416612</v>
      </c>
      <c r="D884" s="42">
        <f t="shared" si="362"/>
        <v>1.4790390352109442</v>
      </c>
      <c r="E884" s="42">
        <f t="shared" si="385"/>
        <v>3.6263556349951149</v>
      </c>
      <c r="F884" s="42">
        <f t="shared" si="385"/>
        <v>2.9271486995387686</v>
      </c>
      <c r="G884" s="42">
        <f t="shared" si="385"/>
        <v>0.89683892542289445</v>
      </c>
      <c r="H884" s="42">
        <f t="shared" si="368"/>
        <v>4.1991886292534719</v>
      </c>
      <c r="I884" s="42">
        <f t="shared" si="390"/>
        <v>4.4208769418559495</v>
      </c>
      <c r="J884" s="42">
        <f t="shared" si="363"/>
        <v>2.8381428905467687</v>
      </c>
      <c r="K884" s="42">
        <f t="shared" si="387"/>
        <v>3.6440438465879477</v>
      </c>
      <c r="L884" s="42">
        <f t="shared" si="387"/>
        <v>3.5410157963988507</v>
      </c>
      <c r="M884" s="42">
        <f t="shared" si="387"/>
        <v>3.7373899289081556</v>
      </c>
      <c r="N884" s="42">
        <f t="shared" si="387"/>
        <v>5.5589127940223024</v>
      </c>
      <c r="O884" s="42">
        <f t="shared" si="364"/>
        <v>4.8142671696664987</v>
      </c>
      <c r="P884" s="42">
        <f t="shared" si="388"/>
        <v>0.90408337058686727</v>
      </c>
      <c r="Q884" s="42">
        <f t="shared" si="388"/>
        <v>6.0294883436883344</v>
      </c>
      <c r="R884" s="42">
        <f t="shared" si="388"/>
        <v>6.0294883436883344</v>
      </c>
      <c r="S884" s="42">
        <f t="shared" si="369"/>
        <v>1.7598294478961121</v>
      </c>
      <c r="T884" s="42">
        <f t="shared" si="389"/>
        <v>6.0294883436883344</v>
      </c>
      <c r="U884" s="42">
        <f t="shared" si="365"/>
        <v>4.0294883436883344</v>
      </c>
      <c r="V884" s="42">
        <f t="shared" si="386"/>
        <v>2.7635154908571526</v>
      </c>
      <c r="W884" s="42">
        <f t="shared" si="386"/>
        <v>4.8078804178107832</v>
      </c>
      <c r="X884" s="42">
        <f t="shared" si="386"/>
        <v>1.4741517644692526</v>
      </c>
      <c r="Y884" s="42">
        <f t="shared" si="386"/>
        <v>3.6938875957544015</v>
      </c>
      <c r="Z884" s="42">
        <f t="shared" si="386"/>
        <v>4.5252845418595395</v>
      </c>
      <c r="AA884" s="42">
        <f t="shared" si="386"/>
        <v>4.0893350363915708</v>
      </c>
      <c r="AB884" s="42">
        <f t="shared" si="386"/>
        <v>3.3354616369339731</v>
      </c>
      <c r="AC884" s="42">
        <f t="shared" si="366"/>
        <v>5.1403585123376736</v>
      </c>
    </row>
    <row r="885" spans="1:29" x14ac:dyDescent="0.25">
      <c r="A885" s="34" t="s">
        <v>1111</v>
      </c>
      <c r="B885" s="34" t="s">
        <v>1112</v>
      </c>
      <c r="C885" s="42">
        <f t="shared" si="361"/>
        <v>2.7771578807010258</v>
      </c>
      <c r="D885" s="42">
        <f t="shared" si="362"/>
        <v>3.8561403289915632</v>
      </c>
      <c r="E885" s="42">
        <f t="shared" si="385"/>
        <v>3.2869846812140211</v>
      </c>
      <c r="F885" s="42">
        <f t="shared" si="385"/>
        <v>2.8542655179552003</v>
      </c>
      <c r="G885" s="42">
        <f t="shared" si="385"/>
        <v>1.3153648661602679</v>
      </c>
      <c r="H885" s="42">
        <f t="shared" si="368"/>
        <v>3.7194562484289122</v>
      </c>
      <c r="I885" s="42">
        <f t="shared" si="390"/>
        <v>2.2081521175477428</v>
      </c>
      <c r="J885" s="42">
        <f t="shared" si="363"/>
        <v>3.6600569038664417</v>
      </c>
      <c r="K885" s="42">
        <f t="shared" si="387"/>
        <v>2.4774484222122508</v>
      </c>
      <c r="L885" s="42">
        <f t="shared" si="387"/>
        <v>4.5660441113183312</v>
      </c>
      <c r="M885" s="42">
        <f t="shared" si="387"/>
        <v>4.7433935716767994</v>
      </c>
      <c r="N885" s="42">
        <f t="shared" si="387"/>
        <v>5.1364740866574312</v>
      </c>
      <c r="O885" s="42">
        <f t="shared" si="364"/>
        <v>4.9548496016579806</v>
      </c>
      <c r="P885" s="42">
        <f t="shared" si="388"/>
        <v>0.10397943973476539</v>
      </c>
      <c r="Q885" s="42">
        <f t="shared" si="388"/>
        <v>5.7643601902958324</v>
      </c>
      <c r="R885" s="42">
        <f t="shared" si="388"/>
        <v>5.7643601902958324</v>
      </c>
      <c r="S885" s="42">
        <f t="shared" si="369"/>
        <v>5.5143601902958324</v>
      </c>
      <c r="T885" s="42">
        <f t="shared" si="389"/>
        <v>5.7643601902958324</v>
      </c>
      <c r="U885" s="42">
        <f t="shared" si="365"/>
        <v>3.7643601902958324</v>
      </c>
      <c r="V885" s="42">
        <f t="shared" si="386"/>
        <v>2.1616350713609385</v>
      </c>
      <c r="W885" s="42">
        <f t="shared" si="386"/>
        <v>4.8450664492558424</v>
      </c>
      <c r="X885" s="42">
        <f t="shared" si="386"/>
        <v>1.4569698277125132</v>
      </c>
      <c r="Y885" s="42">
        <f t="shared" si="386"/>
        <v>3.3466201564821287</v>
      </c>
      <c r="Z885" s="42">
        <f t="shared" si="386"/>
        <v>2.7605553570988284</v>
      </c>
      <c r="AA885" s="42">
        <f t="shared" si="386"/>
        <v>3.7902793589897708</v>
      </c>
      <c r="AB885" s="42">
        <f t="shared" si="386"/>
        <v>3.924670767860992</v>
      </c>
      <c r="AC885" s="42">
        <f t="shared" si="366"/>
        <v>5.4826342816370657</v>
      </c>
    </row>
    <row r="886" spans="1:29" x14ac:dyDescent="0.25">
      <c r="A886" s="34" t="s">
        <v>1113</v>
      </c>
      <c r="B886" s="34" t="s">
        <v>1114</v>
      </c>
      <c r="C886" s="42">
        <f t="shared" si="361"/>
        <v>2.0369900682582309</v>
      </c>
      <c r="D886" s="42">
        <f t="shared" si="362"/>
        <v>5.4230542154159469</v>
      </c>
      <c r="E886" s="42">
        <f t="shared" si="385"/>
        <v>4.469863106306609</v>
      </c>
      <c r="F886" s="42">
        <f t="shared" si="385"/>
        <v>4.7366889528630738</v>
      </c>
      <c r="G886" s="42">
        <f t="shared" si="385"/>
        <v>2.4727996407626129</v>
      </c>
      <c r="H886" s="42">
        <f t="shared" si="368"/>
        <v>5.5405099698547184</v>
      </c>
      <c r="I886" s="42">
        <f t="shared" si="390"/>
        <v>3.3978064625939477</v>
      </c>
      <c r="J886" s="42">
        <f t="shared" si="363"/>
        <v>3.0438160145963598</v>
      </c>
      <c r="K886" s="42">
        <f t="shared" si="387"/>
        <v>1.6165499658879752</v>
      </c>
      <c r="L886" s="42">
        <f t="shared" si="387"/>
        <v>6.5993341307392583</v>
      </c>
      <c r="M886" s="42">
        <f t="shared" si="387"/>
        <v>3.6193292968649171</v>
      </c>
      <c r="N886" s="42">
        <f t="shared" si="387"/>
        <v>5.8734532960975043</v>
      </c>
      <c r="O886" s="42">
        <f t="shared" si="364"/>
        <v>6.1909446919974656</v>
      </c>
      <c r="P886" s="42">
        <f t="shared" si="388"/>
        <v>0.32004970593855997</v>
      </c>
      <c r="Q886" s="42">
        <f t="shared" si="388"/>
        <v>0</v>
      </c>
      <c r="R886" s="42">
        <f t="shared" si="388"/>
        <v>0</v>
      </c>
      <c r="S886" s="42">
        <f t="shared" si="369"/>
        <v>2.1763597364743559</v>
      </c>
      <c r="T886" s="42">
        <f t="shared" si="389"/>
        <v>7.2790792094230659</v>
      </c>
      <c r="U886" s="42">
        <f t="shared" si="365"/>
        <v>5.2790792094230659</v>
      </c>
      <c r="V886" s="42">
        <f t="shared" si="386"/>
        <v>4.85271947294871</v>
      </c>
      <c r="W886" s="42">
        <f t="shared" si="386"/>
        <v>4.3654855096944249</v>
      </c>
      <c r="X886" s="42">
        <f t="shared" si="386"/>
        <v>1.4387711660498741</v>
      </c>
      <c r="Y886" s="42">
        <f t="shared" si="386"/>
        <v>3.3829843166510933</v>
      </c>
      <c r="Z886" s="42">
        <f t="shared" si="386"/>
        <v>3.1929089563726398</v>
      </c>
      <c r="AA886" s="42">
        <f t="shared" si="386"/>
        <v>2.9961197512066979</v>
      </c>
      <c r="AB886" s="42">
        <f t="shared" si="386"/>
        <v>5.4205909006341981</v>
      </c>
      <c r="AC886" s="42">
        <f t="shared" si="366"/>
        <v>4.2747122529447079</v>
      </c>
    </row>
    <row r="887" spans="1:29" x14ac:dyDescent="0.25">
      <c r="A887" s="34" t="s">
        <v>1115</v>
      </c>
      <c r="B887" s="34" t="s">
        <v>1116</v>
      </c>
      <c r="C887" s="42">
        <f t="shared" si="361"/>
        <v>3.3972607064955613</v>
      </c>
      <c r="D887" s="42">
        <f t="shared" si="362"/>
        <v>2.8006152268682656</v>
      </c>
      <c r="E887" s="42">
        <f t="shared" ref="E887:G902" si="391">E127</f>
        <v>5.5835288676087851</v>
      </c>
      <c r="F887" s="42">
        <f t="shared" si="391"/>
        <v>5.1570793292382806</v>
      </c>
      <c r="G887" s="42">
        <f t="shared" si="391"/>
        <v>3.0945271210023493</v>
      </c>
      <c r="H887" s="42">
        <f t="shared" si="368"/>
        <v>4.8730045753476059</v>
      </c>
      <c r="I887" s="42">
        <f t="shared" si="390"/>
        <v>2.9316778762336333</v>
      </c>
      <c r="J887" s="42">
        <f t="shared" si="363"/>
        <v>3.1539499274087777</v>
      </c>
      <c r="K887" s="42">
        <f t="shared" si="387"/>
        <v>6.1208668224968834</v>
      </c>
      <c r="L887" s="42">
        <f t="shared" si="387"/>
        <v>4.5504872641246878</v>
      </c>
      <c r="M887" s="42">
        <f t="shared" si="387"/>
        <v>3.6510296914632447</v>
      </c>
      <c r="N887" s="42">
        <f t="shared" si="387"/>
        <v>3.9651618998589835</v>
      </c>
      <c r="O887" s="42">
        <f t="shared" si="364"/>
        <v>3.1073988898341405</v>
      </c>
      <c r="P887" s="42">
        <f t="shared" si="388"/>
        <v>0.38235273132924896</v>
      </c>
      <c r="Q887" s="42">
        <f t="shared" si="388"/>
        <v>0</v>
      </c>
      <c r="R887" s="42">
        <f t="shared" si="388"/>
        <v>0</v>
      </c>
      <c r="S887" s="42">
        <f t="shared" si="369"/>
        <v>3.9369984282598063</v>
      </c>
      <c r="T887" s="42">
        <f t="shared" si="389"/>
        <v>6.280497642389709</v>
      </c>
      <c r="U887" s="42">
        <f t="shared" si="365"/>
        <v>4.280497642389709</v>
      </c>
      <c r="V887" s="42">
        <f t="shared" si="386"/>
        <v>1.5701244105974284</v>
      </c>
      <c r="W887" s="42">
        <f t="shared" si="386"/>
        <v>5.228105180300151</v>
      </c>
      <c r="X887" s="42">
        <f t="shared" si="386"/>
        <v>2.2448886201103702</v>
      </c>
      <c r="Y887" s="42">
        <f t="shared" si="386"/>
        <v>4.9710338530618055</v>
      </c>
      <c r="Z887" s="42">
        <f t="shared" si="386"/>
        <v>5.0436914777283244</v>
      </c>
      <c r="AA887" s="42">
        <f t="shared" si="386"/>
        <v>4.5651194316929615</v>
      </c>
      <c r="AB887" s="42">
        <f t="shared" si="386"/>
        <v>2.1380417506007525</v>
      </c>
      <c r="AC887" s="42">
        <f t="shared" si="366"/>
        <v>6.9720606335585193</v>
      </c>
    </row>
    <row r="888" spans="1:29" x14ac:dyDescent="0.25">
      <c r="A888" s="34" t="s">
        <v>1117</v>
      </c>
      <c r="B888" s="34" t="s">
        <v>1118</v>
      </c>
      <c r="C888" s="42">
        <f t="shared" si="361"/>
        <v>5.359392356177433</v>
      </c>
      <c r="D888" s="42">
        <f t="shared" si="362"/>
        <v>1.1684284182835736</v>
      </c>
      <c r="E888" s="42">
        <f t="shared" si="391"/>
        <v>4.9875616585463218</v>
      </c>
      <c r="F888" s="42">
        <f t="shared" si="391"/>
        <v>4.8074929412084133</v>
      </c>
      <c r="G888" s="42">
        <f t="shared" si="391"/>
        <v>1.5677997241907402</v>
      </c>
      <c r="H888" s="42">
        <f t="shared" si="368"/>
        <v>5.4939352695018266</v>
      </c>
      <c r="I888" s="42">
        <f t="shared" si="390"/>
        <v>2.183467114069451</v>
      </c>
      <c r="J888" s="42">
        <f t="shared" si="363"/>
        <v>3.8770016960806339</v>
      </c>
      <c r="K888" s="42">
        <f t="shared" si="387"/>
        <v>6.867253211306787</v>
      </c>
      <c r="L888" s="42">
        <f t="shared" si="387"/>
        <v>3.2579976521028442</v>
      </c>
      <c r="M888" s="42">
        <f t="shared" si="387"/>
        <v>2.8846594643978425</v>
      </c>
      <c r="N888" s="42">
        <f t="shared" si="387"/>
        <v>4.7176054209654064</v>
      </c>
      <c r="O888" s="42">
        <f t="shared" si="364"/>
        <v>3.831369284795473</v>
      </c>
      <c r="P888" s="42">
        <f t="shared" si="388"/>
        <v>0.28645813846488</v>
      </c>
      <c r="Q888" s="42">
        <f t="shared" si="388"/>
        <v>0</v>
      </c>
      <c r="R888" s="42">
        <f t="shared" si="388"/>
        <v>0</v>
      </c>
      <c r="S888" s="42">
        <f t="shared" si="369"/>
        <v>4.3281688075378586</v>
      </c>
      <c r="T888" s="42">
        <f t="shared" si="389"/>
        <v>6.867253211306787</v>
      </c>
      <c r="U888" s="42">
        <f t="shared" si="365"/>
        <v>4.867253211306787</v>
      </c>
      <c r="V888" s="42">
        <f t="shared" si="386"/>
        <v>3.7197621561245096</v>
      </c>
      <c r="W888" s="42">
        <f t="shared" si="386"/>
        <v>3.8069139545159798</v>
      </c>
      <c r="X888" s="42">
        <f t="shared" si="386"/>
        <v>2.5019124991606656</v>
      </c>
      <c r="Y888" s="42">
        <f t="shared" si="386"/>
        <v>5.180869152516121</v>
      </c>
      <c r="Z888" s="42">
        <f t="shared" si="386"/>
        <v>5.9934410403612031</v>
      </c>
      <c r="AA888" s="42">
        <f t="shared" si="386"/>
        <v>4.9784626325983901</v>
      </c>
      <c r="AB888" s="42">
        <f t="shared" si="386"/>
        <v>1.4611177045333592</v>
      </c>
      <c r="AC888" s="42">
        <f t="shared" si="366"/>
        <v>5.004423279946721</v>
      </c>
    </row>
    <row r="889" spans="1:29" x14ac:dyDescent="0.25">
      <c r="A889" s="34" t="s">
        <v>1119</v>
      </c>
      <c r="B889" s="34" t="s">
        <v>1120</v>
      </c>
      <c r="C889" s="42">
        <f t="shared" si="361"/>
        <v>1.8312562200136826</v>
      </c>
      <c r="D889" s="42">
        <f t="shared" si="362"/>
        <v>5.0592399009176745</v>
      </c>
      <c r="E889" s="42">
        <f t="shared" si="391"/>
        <v>4.1236057676868922</v>
      </c>
      <c r="F889" s="42">
        <f t="shared" si="391"/>
        <v>4.6557451718230629</v>
      </c>
      <c r="G889" s="42">
        <f t="shared" si="391"/>
        <v>0.66838969907150181</v>
      </c>
      <c r="H889" s="42">
        <f t="shared" si="368"/>
        <v>5.5580279485669557</v>
      </c>
      <c r="I889" s="42">
        <f t="shared" si="390"/>
        <v>2.7159515167690573</v>
      </c>
      <c r="J889" s="42">
        <f t="shared" si="363"/>
        <v>5.0179820371178021</v>
      </c>
      <c r="K889" s="42">
        <f t="shared" si="387"/>
        <v>3.0825625558251244</v>
      </c>
      <c r="L889" s="42">
        <f t="shared" si="387"/>
        <v>5.935812081361199</v>
      </c>
      <c r="M889" s="42">
        <f t="shared" si="387"/>
        <v>5.7188652664242507</v>
      </c>
      <c r="N889" s="42">
        <f t="shared" si="387"/>
        <v>6.1609270431477867</v>
      </c>
      <c r="O889" s="42">
        <f t="shared" si="364"/>
        <v>6.34026427375239</v>
      </c>
      <c r="P889" s="42">
        <f t="shared" si="388"/>
        <v>0.15245940307695155</v>
      </c>
      <c r="Q889" s="42">
        <f t="shared" si="388"/>
        <v>0</v>
      </c>
      <c r="R889" s="42">
        <f t="shared" si="388"/>
        <v>0</v>
      </c>
      <c r="S889" s="42">
        <f t="shared" si="369"/>
        <v>4.2577163509753548</v>
      </c>
      <c r="T889" s="42">
        <f t="shared" si="389"/>
        <v>6.7615745264630309</v>
      </c>
      <c r="U889" s="42">
        <f t="shared" si="365"/>
        <v>4.7615745264630309</v>
      </c>
      <c r="V889" s="42">
        <f t="shared" ref="V889:AB894" si="392">V129</f>
        <v>4.7894486229113147</v>
      </c>
      <c r="W889" s="42">
        <f t="shared" si="392"/>
        <v>3.8242687910228885</v>
      </c>
      <c r="X889" s="42">
        <f t="shared" si="392"/>
        <v>1.3551089443531272</v>
      </c>
      <c r="Y889" s="42">
        <f t="shared" si="392"/>
        <v>3.9209996509837044</v>
      </c>
      <c r="Z889" s="42">
        <f t="shared" si="392"/>
        <v>4.3258771869384338</v>
      </c>
      <c r="AA889" s="42">
        <f t="shared" si="392"/>
        <v>2.7054068542005894</v>
      </c>
      <c r="AB889" s="42">
        <f t="shared" si="392"/>
        <v>2.4456758925504589</v>
      </c>
      <c r="AC889" s="42">
        <f t="shared" si="366"/>
        <v>3.8312597675837377</v>
      </c>
    </row>
    <row r="890" spans="1:29" x14ac:dyDescent="0.25">
      <c r="A890" s="34" t="s">
        <v>1121</v>
      </c>
      <c r="B890" s="34" t="s">
        <v>1122</v>
      </c>
      <c r="C890" s="42">
        <f t="shared" si="361"/>
        <v>1.2063344518652834</v>
      </c>
      <c r="D890" s="42">
        <f t="shared" si="362"/>
        <v>5.4322096904927761</v>
      </c>
      <c r="E890" s="42">
        <f t="shared" si="391"/>
        <v>2.5685877878464844</v>
      </c>
      <c r="F890" s="42">
        <f t="shared" si="391"/>
        <v>2.199819382880503</v>
      </c>
      <c r="G890" s="42">
        <f t="shared" si="391"/>
        <v>2.6343928111779711</v>
      </c>
      <c r="H890" s="42">
        <f t="shared" si="368"/>
        <v>5.9074957417998046</v>
      </c>
      <c r="I890" s="42">
        <f t="shared" si="390"/>
        <v>4.108036970322436</v>
      </c>
      <c r="J890" s="42">
        <f t="shared" si="363"/>
        <v>4.5436169913933169</v>
      </c>
      <c r="K890" s="42">
        <f t="shared" si="387"/>
        <v>4.0643347928187312</v>
      </c>
      <c r="L890" s="42">
        <f t="shared" si="387"/>
        <v>5.0151160368257193</v>
      </c>
      <c r="M890" s="42">
        <f t="shared" si="387"/>
        <v>4.2561850303181199</v>
      </c>
      <c r="N890" s="42">
        <f t="shared" si="387"/>
        <v>5.4035242820919027</v>
      </c>
      <c r="O890" s="42">
        <f t="shared" si="364"/>
        <v>6.1419520054732981</v>
      </c>
      <c r="P890" s="42">
        <f t="shared" si="388"/>
        <v>0.39088659416543553</v>
      </c>
      <c r="Q890" s="42">
        <f t="shared" si="388"/>
        <v>6.4206742411989222</v>
      </c>
      <c r="R890" s="42">
        <f t="shared" si="388"/>
        <v>6.4206742411989222</v>
      </c>
      <c r="S890" s="42">
        <f t="shared" si="369"/>
        <v>4.0304494941326157</v>
      </c>
      <c r="T890" s="42">
        <f t="shared" si="389"/>
        <v>6.4206742411989222</v>
      </c>
      <c r="U890" s="42">
        <f t="shared" si="365"/>
        <v>4.4206742411989222</v>
      </c>
      <c r="V890" s="42">
        <f t="shared" si="392"/>
        <v>5.0830337742824803</v>
      </c>
      <c r="W890" s="42">
        <f t="shared" si="392"/>
        <v>1.6902583581952246</v>
      </c>
      <c r="X890" s="42">
        <f t="shared" si="392"/>
        <v>3.4756542380043762</v>
      </c>
      <c r="Y890" s="42">
        <f t="shared" si="392"/>
        <v>1.4342488394289572</v>
      </c>
      <c r="Z890" s="42">
        <f t="shared" si="392"/>
        <v>1.0235707036090762</v>
      </c>
      <c r="AA890" s="42">
        <f t="shared" si="392"/>
        <v>1.544601962640461</v>
      </c>
      <c r="AB890" s="42">
        <f t="shared" si="392"/>
        <v>1.0928807219062</v>
      </c>
      <c r="AC890" s="42">
        <f t="shared" si="366"/>
        <v>3.0701123735331537</v>
      </c>
    </row>
    <row r="891" spans="1:29" x14ac:dyDescent="0.25">
      <c r="A891" s="34" t="s">
        <v>1123</v>
      </c>
      <c r="B891" s="34" t="s">
        <v>1124</v>
      </c>
      <c r="C891" s="42">
        <f t="shared" si="361"/>
        <v>0.29786318056421024</v>
      </c>
      <c r="D891" s="42">
        <f t="shared" si="362"/>
        <v>6.6775471445922747</v>
      </c>
      <c r="E891" s="42">
        <f t="shared" si="391"/>
        <v>1.1727510186330687</v>
      </c>
      <c r="F891" s="42">
        <f t="shared" si="391"/>
        <v>0.55585780803443685</v>
      </c>
      <c r="G891" s="42">
        <f t="shared" si="391"/>
        <v>1.0497400108040804</v>
      </c>
      <c r="H891" s="42">
        <f t="shared" si="368"/>
        <v>6.4537114241034947</v>
      </c>
      <c r="I891" s="42">
        <f t="shared" si="390"/>
        <v>6.1727265754200475</v>
      </c>
      <c r="J891" s="42">
        <f t="shared" si="363"/>
        <v>4.7383319675228313</v>
      </c>
      <c r="K891" s="42">
        <f t="shared" ref="K891:N906" si="393">K131</f>
        <v>1.4465078217334228</v>
      </c>
      <c r="L891" s="42">
        <f t="shared" si="393"/>
        <v>7.4438575973514105</v>
      </c>
      <c r="M891" s="42">
        <f t="shared" si="393"/>
        <v>6.0091243611808931</v>
      </c>
      <c r="N891" s="42">
        <f t="shared" si="393"/>
        <v>7.1495632073974127</v>
      </c>
      <c r="O891" s="42">
        <f t="shared" si="364"/>
        <v>7.4386696476215031</v>
      </c>
      <c r="P891" s="42">
        <f t="shared" ref="P891:R906" si="394">P131</f>
        <v>0.28002979524651339</v>
      </c>
      <c r="Q891" s="42">
        <f t="shared" si="394"/>
        <v>0</v>
      </c>
      <c r="R891" s="42">
        <f t="shared" si="394"/>
        <v>7.5268614661712245</v>
      </c>
      <c r="S891" s="42">
        <f t="shared" si="369"/>
        <v>4.7679076441141506</v>
      </c>
      <c r="T891" s="42">
        <f t="shared" si="389"/>
        <v>7.5268614661712245</v>
      </c>
      <c r="U891" s="42">
        <f t="shared" si="365"/>
        <v>5.5268614661712245</v>
      </c>
      <c r="V891" s="42">
        <f t="shared" si="392"/>
        <v>6.8996230106569554</v>
      </c>
      <c r="W891" s="42">
        <f t="shared" si="392"/>
        <v>0.38209135025936469</v>
      </c>
      <c r="X891" s="42">
        <f t="shared" si="392"/>
        <v>5.5311027440803713</v>
      </c>
      <c r="Y891" s="42">
        <f t="shared" si="392"/>
        <v>0.46438219842701656</v>
      </c>
      <c r="Z891" s="42">
        <f t="shared" si="392"/>
        <v>0.43932045097620254</v>
      </c>
      <c r="AA891" s="42">
        <f t="shared" si="392"/>
        <v>1.4214681872524093</v>
      </c>
      <c r="AB891" s="42">
        <f t="shared" si="392"/>
        <v>0</v>
      </c>
      <c r="AC891" s="42">
        <f t="shared" si="366"/>
        <v>2.6272384555142683</v>
      </c>
    </row>
    <row r="892" spans="1:29" x14ac:dyDescent="0.25">
      <c r="A892" s="34" t="s">
        <v>1125</v>
      </c>
      <c r="B892" s="34" t="s">
        <v>1126</v>
      </c>
      <c r="C892" s="42">
        <f t="shared" si="361"/>
        <v>3.9716558458305551</v>
      </c>
      <c r="D892" s="42">
        <f t="shared" si="362"/>
        <v>1.7485528160213353</v>
      </c>
      <c r="E892" s="42">
        <f t="shared" si="391"/>
        <v>3.1638922788099162</v>
      </c>
      <c r="F892" s="42">
        <f t="shared" si="391"/>
        <v>2.2985427750628702</v>
      </c>
      <c r="G892" s="42">
        <f t="shared" si="391"/>
        <v>0.5332956291429265</v>
      </c>
      <c r="H892" s="42">
        <f t="shared" si="368"/>
        <v>4.8250683335412923</v>
      </c>
      <c r="I892" s="42">
        <f t="shared" si="390"/>
        <v>4.3379152212485614</v>
      </c>
      <c r="J892" s="42">
        <f t="shared" si="363"/>
        <v>3.3475502727148787</v>
      </c>
      <c r="K892" s="42">
        <f t="shared" si="393"/>
        <v>3.9059282135656623</v>
      </c>
      <c r="L892" s="42">
        <f t="shared" si="393"/>
        <v>4.3549007500367578</v>
      </c>
      <c r="M892" s="42">
        <f t="shared" si="393"/>
        <v>4.0943209474979092</v>
      </c>
      <c r="N892" s="42">
        <f t="shared" si="393"/>
        <v>4.82956877019177</v>
      </c>
      <c r="O892" s="42">
        <f t="shared" si="364"/>
        <v>4.9951619844576181</v>
      </c>
      <c r="P892" s="42">
        <f t="shared" si="394"/>
        <v>0.36447125961173743</v>
      </c>
      <c r="Q892" s="42">
        <f t="shared" si="394"/>
        <v>5.6716843381685758</v>
      </c>
      <c r="R892" s="42">
        <f t="shared" si="394"/>
        <v>5.6716843381685758</v>
      </c>
      <c r="S892" s="42">
        <f t="shared" si="369"/>
        <v>5.4216843381685758</v>
      </c>
      <c r="T892" s="42">
        <f t="shared" si="389"/>
        <v>5.6716843381685758</v>
      </c>
      <c r="U892" s="42">
        <f t="shared" si="365"/>
        <v>3.6716843381685758</v>
      </c>
      <c r="V892" s="42">
        <f t="shared" si="392"/>
        <v>3.7811228921123834</v>
      </c>
      <c r="W892" s="42">
        <f t="shared" si="392"/>
        <v>4.6550616737798718</v>
      </c>
      <c r="X892" s="42">
        <f t="shared" si="392"/>
        <v>2.2733610776956672</v>
      </c>
      <c r="Y892" s="42">
        <f t="shared" si="392"/>
        <v>3.895206291509091</v>
      </c>
      <c r="Z892" s="42">
        <f t="shared" si="392"/>
        <v>3.8908579865560657</v>
      </c>
      <c r="AA892" s="42">
        <f t="shared" si="392"/>
        <v>2.8037956860396664</v>
      </c>
      <c r="AB892" s="42">
        <f t="shared" si="392"/>
        <v>1.9307861576744092</v>
      </c>
      <c r="AC892" s="42">
        <f t="shared" si="366"/>
        <v>3.8905614460561915</v>
      </c>
    </row>
    <row r="893" spans="1:29" x14ac:dyDescent="0.25">
      <c r="A893" s="34" t="s">
        <v>1127</v>
      </c>
      <c r="B893" s="34" t="s">
        <v>1128</v>
      </c>
      <c r="C893" s="42">
        <f t="shared" ref="C893:C947" si="395">C133-0.5</f>
        <v>2.6518281274243813</v>
      </c>
      <c r="D893" s="42">
        <f t="shared" ref="D893:D947" si="396">D133+0.5</f>
        <v>3.633544069936451</v>
      </c>
      <c r="E893" s="42">
        <f t="shared" si="391"/>
        <v>3.695064165687592</v>
      </c>
      <c r="F893" s="42">
        <f t="shared" si="391"/>
        <v>3.9866523070242366</v>
      </c>
      <c r="G893" s="42">
        <f t="shared" si="391"/>
        <v>2.3639519593270584</v>
      </c>
      <c r="H893" s="42">
        <f t="shared" si="368"/>
        <v>3.8692686617571188</v>
      </c>
      <c r="I893" s="42">
        <f t="shared" si="390"/>
        <v>3.7815971978940714</v>
      </c>
      <c r="J893" s="42">
        <f t="shared" ref="J893:J947" si="397">J133+0.25</f>
        <v>2.1133631027981563</v>
      </c>
      <c r="K893" s="42">
        <f t="shared" si="393"/>
        <v>2.8540634506406488</v>
      </c>
      <c r="L893" s="42">
        <f t="shared" si="393"/>
        <v>4.3057793500511252</v>
      </c>
      <c r="M893" s="42">
        <f t="shared" si="393"/>
        <v>3.8709767210955333</v>
      </c>
      <c r="N893" s="42">
        <f t="shared" si="393"/>
        <v>5.930455036809855</v>
      </c>
      <c r="O893" s="42">
        <f t="shared" ref="O893:O947" si="398">O133+0.15</f>
        <v>5.8669496771264269</v>
      </c>
      <c r="P893" s="42">
        <f t="shared" si="394"/>
        <v>0.17503468592127255</v>
      </c>
      <c r="Q893" s="42">
        <f t="shared" si="394"/>
        <v>6.2102306564865986</v>
      </c>
      <c r="R893" s="42">
        <f t="shared" si="394"/>
        <v>6.2102306564865986</v>
      </c>
      <c r="S893" s="42">
        <f t="shared" si="369"/>
        <v>3.8901537709910654</v>
      </c>
      <c r="T893" s="42">
        <f t="shared" si="389"/>
        <v>6.2102306564865986</v>
      </c>
      <c r="U893" s="42">
        <f t="shared" ref="U893:U947" si="399">U133-2</f>
        <v>4.2102306564865986</v>
      </c>
      <c r="V893" s="42">
        <f t="shared" si="392"/>
        <v>4.1401537709910645</v>
      </c>
      <c r="W893" s="42">
        <f t="shared" si="392"/>
        <v>4.3214947380493021</v>
      </c>
      <c r="X893" s="42">
        <f t="shared" si="392"/>
        <v>1.6552061047247362</v>
      </c>
      <c r="Y893" s="42">
        <f t="shared" si="392"/>
        <v>2.5686206354863388</v>
      </c>
      <c r="Z893" s="42">
        <f t="shared" si="392"/>
        <v>2.444933168721886</v>
      </c>
      <c r="AA893" s="42">
        <f t="shared" si="392"/>
        <v>3.5136987855317781</v>
      </c>
      <c r="AB893" s="42">
        <f t="shared" si="392"/>
        <v>1.5855908059114718</v>
      </c>
      <c r="AC893" s="42">
        <f t="shared" ref="AC893:AC947" si="400">AC133+2</f>
        <v>3.9406970801520611</v>
      </c>
    </row>
    <row r="894" spans="1:29" x14ac:dyDescent="0.25">
      <c r="A894" s="34" t="s">
        <v>1129</v>
      </c>
      <c r="B894" s="34" t="s">
        <v>1130</v>
      </c>
      <c r="C894" s="42">
        <f t="shared" si="395"/>
        <v>3.3811501066659901</v>
      </c>
      <c r="D894" s="42">
        <f t="shared" si="396"/>
        <v>2.878207989492275</v>
      </c>
      <c r="E894" s="42">
        <f t="shared" si="391"/>
        <v>3.9802627976591425</v>
      </c>
      <c r="F894" s="42">
        <f t="shared" si="391"/>
        <v>4.3572506220141562</v>
      </c>
      <c r="G894" s="42">
        <f t="shared" si="391"/>
        <v>1.6163299357744472</v>
      </c>
      <c r="H894" s="42">
        <f t="shared" ref="H894:H947" si="401">H134-0.15</f>
        <v>6.2394414689395452</v>
      </c>
      <c r="I894" s="42">
        <f t="shared" si="390"/>
        <v>3.7152692561585234</v>
      </c>
      <c r="J894" s="42">
        <f t="shared" si="397"/>
        <v>0.79976160317489098</v>
      </c>
      <c r="K894" s="42">
        <f t="shared" si="393"/>
        <v>4.8219322740950323</v>
      </c>
      <c r="L894" s="42">
        <f t="shared" si="393"/>
        <v>4.6114454461086458</v>
      </c>
      <c r="M894" s="42">
        <f t="shared" si="393"/>
        <v>4.5179085709019873</v>
      </c>
      <c r="N894" s="42">
        <f t="shared" si="393"/>
        <v>5.4535783222724357</v>
      </c>
      <c r="O894" s="42">
        <f t="shared" si="398"/>
        <v>5.5876468840169036</v>
      </c>
      <c r="P894" s="42">
        <f t="shared" si="394"/>
        <v>0.61318171708357605</v>
      </c>
      <c r="Q894" s="42">
        <f t="shared" si="394"/>
        <v>0</v>
      </c>
      <c r="R894" s="42">
        <f t="shared" si="394"/>
        <v>6.7147183092979343</v>
      </c>
      <c r="S894" s="42">
        <f t="shared" ref="S894:S947" si="402">S134-0.25</f>
        <v>6.4647183092979343</v>
      </c>
      <c r="T894" s="42">
        <f t="shared" si="389"/>
        <v>6.7147183092979343</v>
      </c>
      <c r="U894" s="42">
        <f>U134</f>
        <v>0</v>
      </c>
      <c r="V894" s="42">
        <f>V134-2</f>
        <v>3.3158186615275316</v>
      </c>
      <c r="W894" s="42">
        <f t="shared" si="392"/>
        <v>4.7690789070081019</v>
      </c>
      <c r="X894" s="42">
        <f t="shared" si="392"/>
        <v>1.0358794085969256</v>
      </c>
      <c r="Y894" s="42">
        <f t="shared" si="392"/>
        <v>4.9004452117917818</v>
      </c>
      <c r="Z894" s="42">
        <f t="shared" si="392"/>
        <v>5.0927637168822333</v>
      </c>
      <c r="AA894" s="42">
        <f t="shared" si="392"/>
        <v>2.8795737013058953</v>
      </c>
      <c r="AB894" s="42">
        <f t="shared" si="392"/>
        <v>2.0001288580887473</v>
      </c>
      <c r="AC894" s="42">
        <f t="shared" si="400"/>
        <v>3.5387896125474434</v>
      </c>
    </row>
    <row r="895" spans="1:29" x14ac:dyDescent="0.25">
      <c r="A895" s="34" t="s">
        <v>1131</v>
      </c>
      <c r="B895" s="34" t="s">
        <v>1132</v>
      </c>
      <c r="C895" s="42">
        <f t="shared" si="395"/>
        <v>3.633568539874962</v>
      </c>
      <c r="D895" s="42">
        <f t="shared" si="396"/>
        <v>1.8973123306780177</v>
      </c>
      <c r="E895" s="42">
        <f t="shared" si="391"/>
        <v>3.4625275016780255</v>
      </c>
      <c r="F895" s="42">
        <f t="shared" si="391"/>
        <v>3.2147300333493321</v>
      </c>
      <c r="G895" s="42">
        <f t="shared" si="391"/>
        <v>1.2064862867629929</v>
      </c>
      <c r="H895" s="42">
        <f t="shared" si="401"/>
        <v>4.9730791517824571</v>
      </c>
      <c r="I895" s="42">
        <f t="shared" si="390"/>
        <v>4.4522451657619584</v>
      </c>
      <c r="J895" s="42">
        <f t="shared" si="397"/>
        <v>1.9558620571992524</v>
      </c>
      <c r="K895" s="42">
        <f t="shared" si="393"/>
        <v>3.8883372855474003</v>
      </c>
      <c r="L895" s="42">
        <f t="shared" si="393"/>
        <v>3.4279534626578938</v>
      </c>
      <c r="M895" s="42">
        <f t="shared" si="393"/>
        <v>4.0739202115718687</v>
      </c>
      <c r="N895" s="42">
        <f t="shared" si="393"/>
        <v>4.6567460951335029</v>
      </c>
      <c r="O895" s="42">
        <f t="shared" si="398"/>
        <v>4.7694781981674828</v>
      </c>
      <c r="P895" s="42">
        <f t="shared" si="394"/>
        <v>0.92864225927128063</v>
      </c>
      <c r="Q895" s="42">
        <f t="shared" si="394"/>
        <v>6.1932758193505499</v>
      </c>
      <c r="R895" s="42">
        <f t="shared" si="394"/>
        <v>6.1932758193505499</v>
      </c>
      <c r="S895" s="42">
        <f t="shared" si="402"/>
        <v>3.8788505462337</v>
      </c>
      <c r="T895" s="42">
        <f t="shared" si="389"/>
        <v>6.1932758193505499</v>
      </c>
      <c r="U895" s="42">
        <f t="shared" si="399"/>
        <v>4.1932758193505499</v>
      </c>
      <c r="V895" s="42">
        <f t="shared" ref="V895:AB910" si="403">V135</f>
        <v>0.77415947741881919</v>
      </c>
      <c r="W895" s="42">
        <f t="shared" si="403"/>
        <v>2.8545826552801712</v>
      </c>
      <c r="X895" s="42">
        <f t="shared" si="403"/>
        <v>1.2881331249613366</v>
      </c>
      <c r="Y895" s="42">
        <f t="shared" si="403"/>
        <v>3.4992720635378025</v>
      </c>
      <c r="Z895" s="42">
        <f t="shared" si="403"/>
        <v>3.8160992962885922</v>
      </c>
      <c r="AA895" s="42">
        <f t="shared" si="403"/>
        <v>3.9987613076097883</v>
      </c>
      <c r="AB895" s="42">
        <f t="shared" si="403"/>
        <v>2.8989801707598324</v>
      </c>
      <c r="AC895" s="42">
        <f t="shared" si="400"/>
        <v>7.6771695010713366</v>
      </c>
    </row>
    <row r="896" spans="1:29" x14ac:dyDescent="0.25">
      <c r="A896" s="34" t="s">
        <v>1133</v>
      </c>
      <c r="B896" s="34" t="s">
        <v>1134</v>
      </c>
      <c r="C896" s="42">
        <f t="shared" si="395"/>
        <v>2.5442964436182947</v>
      </c>
      <c r="D896" s="42">
        <f t="shared" si="396"/>
        <v>3.8286163210484361</v>
      </c>
      <c r="E896" s="42">
        <f t="shared" si="391"/>
        <v>2.518628881565764</v>
      </c>
      <c r="F896" s="42">
        <f t="shared" si="391"/>
        <v>2.5567518757590935</v>
      </c>
      <c r="G896" s="42">
        <f t="shared" si="391"/>
        <v>0.82839307688772701</v>
      </c>
      <c r="H896" s="42">
        <f t="shared" si="401"/>
        <v>5.8601627156787526</v>
      </c>
      <c r="I896" s="42">
        <f t="shared" si="390"/>
        <v>2.55553370184635</v>
      </c>
      <c r="J896" s="42">
        <f t="shared" si="397"/>
        <v>2.1959751056230159</v>
      </c>
      <c r="K896" s="42">
        <f t="shared" si="393"/>
        <v>3.8993834251926036</v>
      </c>
      <c r="L896" s="42">
        <f t="shared" si="393"/>
        <v>6.0886975521025439</v>
      </c>
      <c r="M896" s="42">
        <f t="shared" si="393"/>
        <v>3.0346366744811415</v>
      </c>
      <c r="N896" s="42">
        <f t="shared" si="393"/>
        <v>4.9651539739180075</v>
      </c>
      <c r="O896" s="42">
        <f t="shared" si="398"/>
        <v>5.2698736428327573</v>
      </c>
      <c r="P896" s="42">
        <f t="shared" si="394"/>
        <v>1.0237420184446835</v>
      </c>
      <c r="Q896" s="42">
        <f t="shared" si="394"/>
        <v>6.3947828898622578</v>
      </c>
      <c r="R896" s="42">
        <f t="shared" si="394"/>
        <v>6.3947828898622578</v>
      </c>
      <c r="S896" s="42">
        <f t="shared" si="402"/>
        <v>6.1447828898622578</v>
      </c>
      <c r="T896" s="42">
        <f t="shared" si="389"/>
        <v>6.3947828898622578</v>
      </c>
      <c r="U896" s="42">
        <f t="shared" si="399"/>
        <v>4.3947828898622578</v>
      </c>
      <c r="V896" s="42">
        <f t="shared" si="403"/>
        <v>2.9309421578535342</v>
      </c>
      <c r="W896" s="42">
        <f t="shared" si="403"/>
        <v>2.7434940071062255</v>
      </c>
      <c r="X896" s="42">
        <f t="shared" si="403"/>
        <v>1.6867781314168369</v>
      </c>
      <c r="Y896" s="42">
        <f t="shared" si="403"/>
        <v>2.716766103932823</v>
      </c>
      <c r="Z896" s="42">
        <f t="shared" si="403"/>
        <v>2.6592371208934078</v>
      </c>
      <c r="AA896" s="42">
        <f t="shared" si="403"/>
        <v>2.994683808793952</v>
      </c>
      <c r="AB896" s="42">
        <f t="shared" si="403"/>
        <v>2.1769473667616204</v>
      </c>
      <c r="AC896" s="42">
        <f t="shared" si="400"/>
        <v>5.1973914449311298</v>
      </c>
    </row>
    <row r="897" spans="1:29" x14ac:dyDescent="0.25">
      <c r="A897" s="34" t="s">
        <v>1135</v>
      </c>
      <c r="B897" s="34" t="s">
        <v>1136</v>
      </c>
      <c r="C897" s="42">
        <f t="shared" si="395"/>
        <v>3.4684826123158667</v>
      </c>
      <c r="D897" s="42">
        <f t="shared" si="396"/>
        <v>2.2754283750767268</v>
      </c>
      <c r="E897" s="42">
        <f t="shared" si="391"/>
        <v>2.8648972350386126</v>
      </c>
      <c r="F897" s="42">
        <f t="shared" si="391"/>
        <v>2.5738832916097429</v>
      </c>
      <c r="G897" s="42">
        <f t="shared" si="391"/>
        <v>0.2711612123584129</v>
      </c>
      <c r="H897" s="42">
        <f t="shared" si="401"/>
        <v>5.9669646301393025</v>
      </c>
      <c r="I897" s="42">
        <f t="shared" si="390"/>
        <v>4.7975961615708904</v>
      </c>
      <c r="J897" s="42">
        <f t="shared" si="397"/>
        <v>1.7453166555084489</v>
      </c>
      <c r="K897" s="42">
        <f t="shared" si="393"/>
        <v>3.5653540199206466</v>
      </c>
      <c r="L897" s="42">
        <f t="shared" si="393"/>
        <v>5.7611410983339146</v>
      </c>
      <c r="M897" s="42">
        <f t="shared" si="393"/>
        <v>5.5782399285473865</v>
      </c>
      <c r="N897" s="42">
        <f t="shared" si="393"/>
        <v>5.9259249030057894</v>
      </c>
      <c r="O897" s="42">
        <f t="shared" si="398"/>
        <v>5.324299886440782</v>
      </c>
      <c r="P897" s="42">
        <f t="shared" si="394"/>
        <v>0.59737485216699748</v>
      </c>
      <c r="Q897" s="42">
        <f t="shared" si="394"/>
        <v>0</v>
      </c>
      <c r="R897" s="42">
        <f t="shared" si="394"/>
        <v>6.5416233811373763</v>
      </c>
      <c r="S897" s="42">
        <f t="shared" si="402"/>
        <v>4.1110822540915839</v>
      </c>
      <c r="T897" s="42">
        <f t="shared" ref="T897:T912" si="404">T137</f>
        <v>6.5416233811373763</v>
      </c>
      <c r="U897" s="42">
        <f t="shared" si="399"/>
        <v>4.5416233811373763</v>
      </c>
      <c r="V897" s="42">
        <f t="shared" si="403"/>
        <v>4.361082254091583</v>
      </c>
      <c r="W897" s="42">
        <f t="shared" si="403"/>
        <v>4.067208786834736</v>
      </c>
      <c r="X897" s="42">
        <f t="shared" si="403"/>
        <v>1.7390266013216413</v>
      </c>
      <c r="Y897" s="42">
        <f t="shared" si="403"/>
        <v>3.3429456786031482</v>
      </c>
      <c r="Z897" s="42">
        <f t="shared" si="403"/>
        <v>4.0487201783336904</v>
      </c>
      <c r="AA897" s="42">
        <f t="shared" si="403"/>
        <v>3.3002558869787104</v>
      </c>
      <c r="AB897" s="42">
        <f t="shared" si="403"/>
        <v>2.6444860476938343</v>
      </c>
      <c r="AC897" s="42">
        <f t="shared" si="400"/>
        <v>4.044257306605429</v>
      </c>
    </row>
    <row r="898" spans="1:29" x14ac:dyDescent="0.25">
      <c r="A898" s="34" t="s">
        <v>1137</v>
      </c>
      <c r="B898" s="34" t="s">
        <v>1138</v>
      </c>
      <c r="C898" s="42">
        <f t="shared" si="395"/>
        <v>3.7536442125908938</v>
      </c>
      <c r="D898" s="42">
        <f t="shared" si="396"/>
        <v>2.0860179712785598</v>
      </c>
      <c r="E898" s="42">
        <f t="shared" si="391"/>
        <v>4.7315197188119678</v>
      </c>
      <c r="F898" s="42">
        <f t="shared" si="391"/>
        <v>4.8988950570683336</v>
      </c>
      <c r="G898" s="42">
        <f t="shared" si="391"/>
        <v>1.345999193715061</v>
      </c>
      <c r="H898" s="42">
        <f t="shared" si="401"/>
        <v>5.2458951047154354</v>
      </c>
      <c r="I898" s="42">
        <f t="shared" ref="I898:I913" si="405">I138</f>
        <v>4.3870347689100093</v>
      </c>
      <c r="J898" s="42">
        <f t="shared" si="397"/>
        <v>2.9630352525889569</v>
      </c>
      <c r="K898" s="42">
        <f t="shared" si="393"/>
        <v>3.4631616471529685</v>
      </c>
      <c r="L898" s="42">
        <f t="shared" si="393"/>
        <v>3.3909799339122215</v>
      </c>
      <c r="M898" s="42">
        <f t="shared" si="393"/>
        <v>2.9221749986132628</v>
      </c>
      <c r="N898" s="42">
        <f t="shared" si="393"/>
        <v>4.6650994486699737</v>
      </c>
      <c r="O898" s="42">
        <f t="shared" si="398"/>
        <v>2.9139518109284763</v>
      </c>
      <c r="P898" s="42">
        <f t="shared" si="394"/>
        <v>2.3855250122963367</v>
      </c>
      <c r="Q898" s="42">
        <f t="shared" si="394"/>
        <v>5.7498931682251406</v>
      </c>
      <c r="R898" s="42">
        <f t="shared" si="394"/>
        <v>0</v>
      </c>
      <c r="S898" s="42">
        <f t="shared" si="402"/>
        <v>5.4998931682251406</v>
      </c>
      <c r="T898" s="42">
        <f t="shared" si="404"/>
        <v>5.7498931682251406</v>
      </c>
      <c r="U898" s="42">
        <f t="shared" si="399"/>
        <v>3.7498931682251406</v>
      </c>
      <c r="V898" s="42">
        <f t="shared" si="403"/>
        <v>3.1145254661219508</v>
      </c>
      <c r="W898" s="42">
        <f t="shared" si="403"/>
        <v>4.3447081351997694</v>
      </c>
      <c r="X898" s="42">
        <f t="shared" si="403"/>
        <v>1.7740717213256616</v>
      </c>
      <c r="Y898" s="42">
        <f t="shared" si="403"/>
        <v>4.6140733839457857</v>
      </c>
      <c r="Z898" s="42">
        <f t="shared" si="403"/>
        <v>4.4548889348641678</v>
      </c>
      <c r="AA898" s="42">
        <f t="shared" si="403"/>
        <v>4.3435316329208886</v>
      </c>
      <c r="AB898" s="42">
        <f t="shared" si="403"/>
        <v>2.9361156603702847</v>
      </c>
      <c r="AC898" s="42">
        <f t="shared" si="400"/>
        <v>4.5155782610984998</v>
      </c>
    </row>
    <row r="899" spans="1:29" x14ac:dyDescent="0.25">
      <c r="A899" s="34" t="s">
        <v>1139</v>
      </c>
      <c r="B899" s="34" t="s">
        <v>1140</v>
      </c>
      <c r="C899" s="42">
        <f t="shared" si="395"/>
        <v>4.5469184719046991</v>
      </c>
      <c r="D899" s="42">
        <f t="shared" si="396"/>
        <v>2.7114405201617906</v>
      </c>
      <c r="E899" s="42">
        <f t="shared" si="391"/>
        <v>4.9927876782930509</v>
      </c>
      <c r="F899" s="42">
        <f t="shared" si="391"/>
        <v>4.6553377099028621</v>
      </c>
      <c r="G899" s="42">
        <f t="shared" si="391"/>
        <v>1.4576112654568929</v>
      </c>
      <c r="H899" s="42">
        <f t="shared" si="401"/>
        <v>3.9437835994821557</v>
      </c>
      <c r="I899" s="42">
        <f t="shared" si="405"/>
        <v>2.8127621354987387</v>
      </c>
      <c r="J899" s="42">
        <f t="shared" si="397"/>
        <v>2.0060918694109029</v>
      </c>
      <c r="K899" s="42">
        <f t="shared" si="393"/>
        <v>4.5525542083541879</v>
      </c>
      <c r="L899" s="42">
        <f t="shared" si="393"/>
        <v>4.3254949848782163</v>
      </c>
      <c r="M899" s="42">
        <f t="shared" si="393"/>
        <v>5.991881053719526</v>
      </c>
      <c r="N899" s="42">
        <f t="shared" si="393"/>
        <v>5.9338549784086503</v>
      </c>
      <c r="O899" s="42">
        <f t="shared" si="398"/>
        <v>2.0179272945835982</v>
      </c>
      <c r="P899" s="42">
        <f t="shared" si="394"/>
        <v>1.4425308556798286</v>
      </c>
      <c r="Q899" s="42">
        <f t="shared" si="394"/>
        <v>0</v>
      </c>
      <c r="R899" s="42">
        <f t="shared" si="394"/>
        <v>0</v>
      </c>
      <c r="S899" s="42">
        <f t="shared" si="402"/>
        <v>6.4843414157263801</v>
      </c>
      <c r="T899" s="42">
        <f t="shared" si="404"/>
        <v>6.7343414157263801</v>
      </c>
      <c r="U899" s="42">
        <f t="shared" si="399"/>
        <v>4.7343414157263801</v>
      </c>
      <c r="V899" s="42">
        <f t="shared" si="403"/>
        <v>3.928365825840388</v>
      </c>
      <c r="W899" s="42">
        <f t="shared" si="403"/>
        <v>4.1567767768230217</v>
      </c>
      <c r="X899" s="42">
        <f t="shared" si="403"/>
        <v>2.1381070197313079</v>
      </c>
      <c r="Y899" s="42">
        <f t="shared" si="403"/>
        <v>4.6459757649558666</v>
      </c>
      <c r="Z899" s="42">
        <f t="shared" si="403"/>
        <v>3.6671401597682212</v>
      </c>
      <c r="AA899" s="42">
        <f t="shared" si="403"/>
        <v>4.88081745204149</v>
      </c>
      <c r="AB899" s="42">
        <f t="shared" si="403"/>
        <v>2.2925417585451511</v>
      </c>
      <c r="AC899" s="42">
        <f t="shared" si="400"/>
        <v>4.9462743693802924</v>
      </c>
    </row>
    <row r="900" spans="1:29" x14ac:dyDescent="0.25">
      <c r="A900" s="34" t="s">
        <v>1141</v>
      </c>
      <c r="B900" s="34" t="s">
        <v>1142</v>
      </c>
      <c r="C900" s="42">
        <f t="shared" si="395"/>
        <v>3.5133789982499817</v>
      </c>
      <c r="D900" s="42">
        <f t="shared" si="396"/>
        <v>3.1318002686242683</v>
      </c>
      <c r="E900" s="42">
        <f t="shared" si="391"/>
        <v>5.0289115892864293</v>
      </c>
      <c r="F900" s="42">
        <f t="shared" si="391"/>
        <v>4.5913866728850907</v>
      </c>
      <c r="G900" s="42">
        <f t="shared" si="391"/>
        <v>1.7373334117060941</v>
      </c>
      <c r="H900" s="42">
        <f t="shared" si="401"/>
        <v>3.8895754024119502</v>
      </c>
      <c r="I900" s="42">
        <f t="shared" si="405"/>
        <v>2.7782328423248148</v>
      </c>
      <c r="J900" s="42">
        <f t="shared" si="397"/>
        <v>3.6796724089485542</v>
      </c>
      <c r="K900" s="42">
        <f t="shared" si="393"/>
        <v>3.3491096933512079</v>
      </c>
      <c r="L900" s="42">
        <f t="shared" si="393"/>
        <v>4.0495211718602615</v>
      </c>
      <c r="M900" s="42">
        <f t="shared" si="393"/>
        <v>4.8316770325133236</v>
      </c>
      <c r="N900" s="42">
        <f t="shared" si="393"/>
        <v>5.3169966817640537</v>
      </c>
      <c r="O900" s="42">
        <f t="shared" si="398"/>
        <v>2.3235353288284344</v>
      </c>
      <c r="P900" s="42">
        <f t="shared" si="394"/>
        <v>1.218351456732147</v>
      </c>
      <c r="Q900" s="42">
        <f t="shared" si="394"/>
        <v>5.7790253589380338</v>
      </c>
      <c r="R900" s="42">
        <f t="shared" si="394"/>
        <v>0</v>
      </c>
      <c r="S900" s="42">
        <f t="shared" si="402"/>
        <v>5.5290253589380338</v>
      </c>
      <c r="T900" s="42">
        <f t="shared" si="404"/>
        <v>5.7790253589380338</v>
      </c>
      <c r="U900" s="42">
        <f t="shared" si="399"/>
        <v>3.7790253589380338</v>
      </c>
      <c r="V900" s="42">
        <f t="shared" si="403"/>
        <v>3.8526835726253554</v>
      </c>
      <c r="W900" s="42">
        <f t="shared" si="403"/>
        <v>4.8184506137416845</v>
      </c>
      <c r="X900" s="42">
        <f t="shared" si="403"/>
        <v>1.7591798957648841</v>
      </c>
      <c r="Y900" s="42">
        <f t="shared" si="403"/>
        <v>4.7836662354191448</v>
      </c>
      <c r="Z900" s="42">
        <f t="shared" si="403"/>
        <v>4.5494057352739352</v>
      </c>
      <c r="AA900" s="42">
        <f t="shared" si="403"/>
        <v>3.2996120656951318</v>
      </c>
      <c r="AB900" s="42">
        <f t="shared" si="403"/>
        <v>2.7050756999284422</v>
      </c>
      <c r="AC900" s="42">
        <f t="shared" si="400"/>
        <v>3.9263417863126771</v>
      </c>
    </row>
    <row r="901" spans="1:29" x14ac:dyDescent="0.25">
      <c r="A901" s="34" t="s">
        <v>1143</v>
      </c>
      <c r="B901" s="34" t="s">
        <v>1144</v>
      </c>
      <c r="C901" s="42">
        <f t="shared" si="395"/>
        <v>2.2934246008714845</v>
      </c>
      <c r="D901" s="42">
        <f t="shared" si="396"/>
        <v>5.0640261889778531</v>
      </c>
      <c r="E901" s="42">
        <f t="shared" si="391"/>
        <v>2.4810004643919226</v>
      </c>
      <c r="F901" s="42">
        <f t="shared" si="391"/>
        <v>2.951948054563899</v>
      </c>
      <c r="G901" s="42">
        <f t="shared" si="391"/>
        <v>1.1676782789877407</v>
      </c>
      <c r="H901" s="42">
        <f t="shared" si="401"/>
        <v>2.5377453100047473</v>
      </c>
      <c r="I901" s="42">
        <f t="shared" si="405"/>
        <v>4.7395286889616681</v>
      </c>
      <c r="J901" s="42">
        <f t="shared" si="397"/>
        <v>3.0716232821276983</v>
      </c>
      <c r="K901" s="42">
        <f t="shared" si="393"/>
        <v>2.1005294802101</v>
      </c>
      <c r="L901" s="42">
        <f t="shared" si="393"/>
        <v>4.7030515430432178</v>
      </c>
      <c r="M901" s="42">
        <f t="shared" si="393"/>
        <v>3.302738219704187</v>
      </c>
      <c r="N901" s="42">
        <f t="shared" si="393"/>
        <v>4.7745286059723675</v>
      </c>
      <c r="O901" s="42">
        <f t="shared" si="398"/>
        <v>5.5974220951083948</v>
      </c>
      <c r="P901" s="42">
        <f t="shared" si="394"/>
        <v>0.33211084537270735</v>
      </c>
      <c r="Q901" s="42">
        <f t="shared" si="394"/>
        <v>6.4039634749042156</v>
      </c>
      <c r="R901" s="42">
        <f t="shared" si="394"/>
        <v>6.4039634749042156</v>
      </c>
      <c r="S901" s="42">
        <f t="shared" si="402"/>
        <v>6.1539634749042156</v>
      </c>
      <c r="T901" s="42">
        <f t="shared" si="404"/>
        <v>6.4039634749042156</v>
      </c>
      <c r="U901" s="42">
        <f t="shared" si="399"/>
        <v>4.4039634749042156</v>
      </c>
      <c r="V901" s="42">
        <f t="shared" si="403"/>
        <v>5.6034680405411876</v>
      </c>
      <c r="W901" s="42">
        <f t="shared" si="403"/>
        <v>3.4724096649637843</v>
      </c>
      <c r="X901" s="42">
        <f t="shared" si="403"/>
        <v>3.6253842812474275</v>
      </c>
      <c r="Y901" s="42">
        <f t="shared" si="403"/>
        <v>1.8230197742116721</v>
      </c>
      <c r="Z901" s="42">
        <f t="shared" si="403"/>
        <v>3.1672957590512523</v>
      </c>
      <c r="AA901" s="42">
        <f t="shared" si="403"/>
        <v>2.7131904245332548</v>
      </c>
      <c r="AB901" s="42">
        <f t="shared" si="403"/>
        <v>1.9075635882693414</v>
      </c>
      <c r="AC901" s="42">
        <f t="shared" si="400"/>
        <v>2.8004954343630271</v>
      </c>
    </row>
    <row r="902" spans="1:29" x14ac:dyDescent="0.25">
      <c r="A902" s="34" t="s">
        <v>1145</v>
      </c>
      <c r="B902" s="34" t="s">
        <v>1146</v>
      </c>
      <c r="C902" s="42">
        <f t="shared" si="395"/>
        <v>2.7478849267046046</v>
      </c>
      <c r="D902" s="42">
        <f t="shared" si="396"/>
        <v>3.6528377316322942</v>
      </c>
      <c r="E902" s="42">
        <f t="shared" si="391"/>
        <v>3.7840701992904067</v>
      </c>
      <c r="F902" s="42">
        <f t="shared" si="391"/>
        <v>3.5425588720820667</v>
      </c>
      <c r="G902" s="42">
        <f t="shared" si="391"/>
        <v>1.4733151672261682</v>
      </c>
      <c r="H902" s="42">
        <f t="shared" si="401"/>
        <v>3.3513034579134793</v>
      </c>
      <c r="I902" s="42">
        <f t="shared" si="405"/>
        <v>2.4958301944161243</v>
      </c>
      <c r="J902" s="42">
        <f t="shared" si="397"/>
        <v>1.558846193599575</v>
      </c>
      <c r="K902" s="42">
        <f t="shared" si="393"/>
        <v>3.8868985499893505</v>
      </c>
      <c r="L902" s="42">
        <f t="shared" si="393"/>
        <v>5.1311938455413779</v>
      </c>
      <c r="M902" s="42">
        <f t="shared" si="393"/>
        <v>3.6717691723455523</v>
      </c>
      <c r="N902" s="42">
        <f t="shared" si="393"/>
        <v>6.1695826534544818</v>
      </c>
      <c r="O902" s="42">
        <f t="shared" si="398"/>
        <v>4.7862116292355399</v>
      </c>
      <c r="P902" s="42">
        <f t="shared" si="394"/>
        <v>1.2855864574427016</v>
      </c>
      <c r="Q902" s="42">
        <f t="shared" si="394"/>
        <v>0</v>
      </c>
      <c r="R902" s="42">
        <f t="shared" si="394"/>
        <v>6.5535355617912359</v>
      </c>
      <c r="S902" s="42">
        <f t="shared" si="402"/>
        <v>6.3035355617912359</v>
      </c>
      <c r="T902" s="42">
        <f t="shared" si="404"/>
        <v>6.5535355617912359</v>
      </c>
      <c r="U902" s="42">
        <f t="shared" si="399"/>
        <v>4.5535355617912359</v>
      </c>
      <c r="V902" s="42">
        <f t="shared" si="403"/>
        <v>2.7306398174130138</v>
      </c>
      <c r="W902" s="42">
        <f t="shared" si="403"/>
        <v>3.5917849889421904</v>
      </c>
      <c r="X902" s="42">
        <f t="shared" si="403"/>
        <v>3.1052565196366189</v>
      </c>
      <c r="Y902" s="42">
        <f t="shared" si="403"/>
        <v>3.2018423641764517</v>
      </c>
      <c r="Z902" s="42">
        <f t="shared" si="403"/>
        <v>3.5697431378617099</v>
      </c>
      <c r="AA902" s="42">
        <f t="shared" si="403"/>
        <v>4.0995685012086147</v>
      </c>
      <c r="AB902" s="42">
        <f t="shared" si="403"/>
        <v>2.6493016100858204</v>
      </c>
      <c r="AC902" s="42">
        <f t="shared" si="400"/>
        <v>5.5498317626369191</v>
      </c>
    </row>
    <row r="903" spans="1:29" x14ac:dyDescent="0.25">
      <c r="A903" s="34" t="s">
        <v>1147</v>
      </c>
      <c r="B903" s="34" t="s">
        <v>1148</v>
      </c>
      <c r="C903" s="42">
        <f t="shared" si="395"/>
        <v>4.1624243348452543</v>
      </c>
      <c r="D903" s="42">
        <f t="shared" si="396"/>
        <v>1.2810971585955149</v>
      </c>
      <c r="E903" s="42">
        <f t="shared" ref="E903:G918" si="406">E143</f>
        <v>4.1476406858172288</v>
      </c>
      <c r="F903" s="42">
        <f t="shared" si="406"/>
        <v>3.9710668834093612</v>
      </c>
      <c r="G903" s="42">
        <f t="shared" si="406"/>
        <v>1.1918152424574662</v>
      </c>
      <c r="H903" s="42">
        <f t="shared" si="401"/>
        <v>0.90675180065208505</v>
      </c>
      <c r="I903" s="42">
        <f t="shared" si="405"/>
        <v>3.1647858446384043</v>
      </c>
      <c r="J903" s="42">
        <f t="shared" si="397"/>
        <v>3.5591046147291681</v>
      </c>
      <c r="K903" s="42">
        <f t="shared" si="393"/>
        <v>3.6300383790481519</v>
      </c>
      <c r="L903" s="42">
        <f t="shared" si="393"/>
        <v>4.4258842555323472</v>
      </c>
      <c r="M903" s="42">
        <f t="shared" si="393"/>
        <v>4.3812103439139429</v>
      </c>
      <c r="N903" s="42">
        <f>N143-2</f>
        <v>2.977419787114794</v>
      </c>
      <c r="O903" s="42">
        <f t="shared" si="398"/>
        <v>5.3157232514571016</v>
      </c>
      <c r="P903" s="42">
        <f t="shared" si="394"/>
        <v>0.64056785687349527</v>
      </c>
      <c r="Q903" s="42">
        <f t="shared" si="394"/>
        <v>5.7977927453753999</v>
      </c>
      <c r="R903" s="42">
        <f t="shared" si="394"/>
        <v>5.7977927453753999</v>
      </c>
      <c r="S903" s="42">
        <f t="shared" si="402"/>
        <v>5.5477927453753999</v>
      </c>
      <c r="T903" s="42">
        <f t="shared" si="404"/>
        <v>5.7977927453753999</v>
      </c>
      <c r="U903" s="42">
        <f>U143</f>
        <v>0</v>
      </c>
      <c r="V903" s="42">
        <f t="shared" si="403"/>
        <v>3.1404710704116749</v>
      </c>
      <c r="W903" s="42">
        <f t="shared" si="403"/>
        <v>4.6465688489441677</v>
      </c>
      <c r="X903" s="42">
        <f t="shared" si="403"/>
        <v>0.82255186332460839</v>
      </c>
      <c r="Y903" s="42">
        <f t="shared" si="403"/>
        <v>5.3483088807968437</v>
      </c>
      <c r="Z903" s="42">
        <f t="shared" si="403"/>
        <v>5.7977927453753999</v>
      </c>
      <c r="AA903" s="42">
        <f t="shared" si="403"/>
        <v>4.3286336183630159</v>
      </c>
      <c r="AB903" s="42">
        <f t="shared" si="403"/>
        <v>4.4408625283726471</v>
      </c>
      <c r="AC903" s="42">
        <f t="shared" si="400"/>
        <v>4.7781090238257127</v>
      </c>
    </row>
    <row r="904" spans="1:29" x14ac:dyDescent="0.25">
      <c r="A904" s="34" t="s">
        <v>1149</v>
      </c>
      <c r="B904" s="34" t="s">
        <v>1150</v>
      </c>
      <c r="C904" s="42">
        <f t="shared" si="395"/>
        <v>3.9026176008115456</v>
      </c>
      <c r="D904" s="42">
        <f t="shared" si="396"/>
        <v>3.7151332000548236</v>
      </c>
      <c r="E904" s="42">
        <f t="shared" si="406"/>
        <v>3.1074105579617717</v>
      </c>
      <c r="F904" s="42">
        <f t="shared" si="406"/>
        <v>2.9904332899415142</v>
      </c>
      <c r="G904" s="42">
        <f t="shared" si="406"/>
        <v>0.26196308476460634</v>
      </c>
      <c r="H904" s="42">
        <f t="shared" si="401"/>
        <v>6.1550494569840994</v>
      </c>
      <c r="I904" s="42">
        <f t="shared" si="405"/>
        <v>3.5880012819933498</v>
      </c>
      <c r="J904" s="42">
        <f t="shared" si="397"/>
        <v>2.8224345390109926</v>
      </c>
      <c r="K904" s="42">
        <f t="shared" si="393"/>
        <v>4.1626949206822506</v>
      </c>
      <c r="L904" s="42">
        <f t="shared" si="393"/>
        <v>5.803484076989565</v>
      </c>
      <c r="M904" s="42">
        <f t="shared" si="393"/>
        <v>4.5558759466420664</v>
      </c>
      <c r="N904" s="42">
        <f t="shared" si="393"/>
        <v>4.7727543759626592</v>
      </c>
      <c r="O904" s="42">
        <f t="shared" si="398"/>
        <v>5.7943825665213957</v>
      </c>
      <c r="P904" s="42">
        <f t="shared" si="394"/>
        <v>0.92825926249217472</v>
      </c>
      <c r="Q904" s="42">
        <f t="shared" si="394"/>
        <v>6.6940322425249059</v>
      </c>
      <c r="R904" s="42">
        <f t="shared" si="394"/>
        <v>6.6940322425249059</v>
      </c>
      <c r="S904" s="42">
        <f t="shared" si="402"/>
        <v>4.2126881616832712</v>
      </c>
      <c r="T904" s="42">
        <f t="shared" si="404"/>
        <v>0</v>
      </c>
      <c r="U904" s="42">
        <f t="shared" si="399"/>
        <v>4.6940322425249059</v>
      </c>
      <c r="V904" s="42">
        <f t="shared" si="403"/>
        <v>5.8572782122092919</v>
      </c>
      <c r="W904" s="42">
        <f t="shared" si="403"/>
        <v>3.2748432668956102</v>
      </c>
      <c r="X904" s="42">
        <f t="shared" si="403"/>
        <v>1.8947983826981656</v>
      </c>
      <c r="Y904" s="42">
        <f t="shared" si="403"/>
        <v>2.4924877190405281</v>
      </c>
      <c r="Z904" s="42">
        <f t="shared" si="403"/>
        <v>2.6386500577648699</v>
      </c>
      <c r="AA904" s="42">
        <f t="shared" si="403"/>
        <v>2.3014341841279844</v>
      </c>
      <c r="AB904" s="42">
        <f t="shared" si="403"/>
        <v>3.9879341019297319</v>
      </c>
      <c r="AC904" s="42">
        <f t="shared" si="400"/>
        <v>2.6972950252630112</v>
      </c>
    </row>
    <row r="905" spans="1:29" x14ac:dyDescent="0.25">
      <c r="A905" s="34" t="s">
        <v>1151</v>
      </c>
      <c r="B905" s="34" t="s">
        <v>1152</v>
      </c>
      <c r="C905" s="42">
        <f t="shared" si="395"/>
        <v>3.7953402590672649</v>
      </c>
      <c r="D905" s="42">
        <f t="shared" si="396"/>
        <v>2.4553290388759708</v>
      </c>
      <c r="E905" s="42">
        <f t="shared" si="406"/>
        <v>3.9481099696483914</v>
      </c>
      <c r="F905" s="42">
        <f t="shared" si="406"/>
        <v>3.6273542872736906</v>
      </c>
      <c r="G905" s="42">
        <f t="shared" si="406"/>
        <v>1.066643091191376</v>
      </c>
      <c r="H905" s="42">
        <f t="shared" si="401"/>
        <v>3.9349695259370754</v>
      </c>
      <c r="I905" s="42">
        <f t="shared" si="405"/>
        <v>3.2204602771092468</v>
      </c>
      <c r="J905" s="42">
        <f t="shared" si="397"/>
        <v>3.9162858594320271</v>
      </c>
      <c r="K905" s="42">
        <f t="shared" si="393"/>
        <v>3.9943814784706277</v>
      </c>
      <c r="L905" s="42">
        <f t="shared" si="393"/>
        <v>3.6599590092509566</v>
      </c>
      <c r="M905" s="42">
        <f t="shared" si="393"/>
        <v>5.0399453790397395</v>
      </c>
      <c r="N905" s="42">
        <f t="shared" si="393"/>
        <v>5.8458382721591988</v>
      </c>
      <c r="O905" s="42">
        <f t="shared" si="398"/>
        <v>3.2163782427641503</v>
      </c>
      <c r="P905" s="42">
        <f t="shared" si="394"/>
        <v>0.48056679005771652</v>
      </c>
      <c r="Q905" s="42">
        <f t="shared" si="394"/>
        <v>6.1777209098723072</v>
      </c>
      <c r="R905" s="42">
        <f t="shared" si="394"/>
        <v>0</v>
      </c>
      <c r="S905" s="42">
        <f t="shared" si="402"/>
        <v>3.8684806065815387</v>
      </c>
      <c r="T905" s="42">
        <f t="shared" si="404"/>
        <v>6.1777209098723072</v>
      </c>
      <c r="U905" s="42">
        <f t="shared" si="399"/>
        <v>4.1777209098723072</v>
      </c>
      <c r="V905" s="42">
        <f t="shared" si="403"/>
        <v>3.6036705307588455</v>
      </c>
      <c r="W905" s="42">
        <f t="shared" si="403"/>
        <v>4.7900926731534614</v>
      </c>
      <c r="X905" s="42">
        <f t="shared" si="403"/>
        <v>1.7103607477745644</v>
      </c>
      <c r="Y905" s="42">
        <f t="shared" si="403"/>
        <v>4.9281345534578707</v>
      </c>
      <c r="Z905" s="42">
        <f t="shared" si="403"/>
        <v>5.2907659918502201</v>
      </c>
      <c r="AA905" s="42">
        <f t="shared" si="403"/>
        <v>4.2679638616949651</v>
      </c>
      <c r="AB905" s="42">
        <f t="shared" si="403"/>
        <v>2.1030539267650412</v>
      </c>
      <c r="AC905" s="42">
        <f t="shared" si="400"/>
        <v>4.7027528980691358</v>
      </c>
    </row>
    <row r="906" spans="1:29" x14ac:dyDescent="0.25">
      <c r="A906" s="34" t="s">
        <v>1153</v>
      </c>
      <c r="B906" s="34" t="s">
        <v>1154</v>
      </c>
      <c r="C906" s="42">
        <f t="shared" si="395"/>
        <v>4.0663230495825458</v>
      </c>
      <c r="D906" s="42">
        <f t="shared" si="396"/>
        <v>1.1304096086991127</v>
      </c>
      <c r="E906" s="42">
        <f t="shared" si="406"/>
        <v>4.4457518613263822</v>
      </c>
      <c r="F906" s="42">
        <f t="shared" si="406"/>
        <v>3.8933374626223012</v>
      </c>
      <c r="G906" s="42">
        <f t="shared" si="406"/>
        <v>1.1343492147555512</v>
      </c>
      <c r="H906" s="42">
        <f t="shared" si="401"/>
        <v>3.2924235376770881</v>
      </c>
      <c r="I906" s="42">
        <f t="shared" si="405"/>
        <v>2.63983176213475</v>
      </c>
      <c r="J906" s="42">
        <f t="shared" si="397"/>
        <v>3.1059868202324945</v>
      </c>
      <c r="K906" s="42">
        <f t="shared" si="393"/>
        <v>3.8966727456390089</v>
      </c>
      <c r="L906" s="42">
        <f t="shared" si="393"/>
        <v>3.8587086593771285</v>
      </c>
      <c r="M906" s="42">
        <f t="shared" si="393"/>
        <v>1.7993700270435311</v>
      </c>
      <c r="N906" s="42">
        <f t="shared" si="393"/>
        <v>2.8472976764184978</v>
      </c>
      <c r="O906" s="42">
        <f t="shared" si="398"/>
        <v>4.3995146299650925</v>
      </c>
      <c r="P906" s="42">
        <f t="shared" si="394"/>
        <v>0.11349667446550321</v>
      </c>
      <c r="Q906" s="42">
        <f t="shared" si="394"/>
        <v>5.5928639028278608</v>
      </c>
      <c r="R906" s="42">
        <f t="shared" si="394"/>
        <v>5.5928639028278608</v>
      </c>
      <c r="S906" s="42">
        <f t="shared" si="402"/>
        <v>5.3428639028278608</v>
      </c>
      <c r="T906" s="42">
        <f t="shared" si="404"/>
        <v>5.5928639028278608</v>
      </c>
      <c r="U906" s="42">
        <f t="shared" si="399"/>
        <v>3.5928639028278608</v>
      </c>
      <c r="V906" s="42">
        <f t="shared" si="403"/>
        <v>3.4955399392674127</v>
      </c>
      <c r="W906" s="42">
        <f t="shared" si="403"/>
        <v>5.3717623648903752</v>
      </c>
      <c r="X906" s="42">
        <f t="shared" si="403"/>
        <v>2.4497668334700524</v>
      </c>
      <c r="Y906" s="42">
        <f t="shared" si="403"/>
        <v>5.4581690341086953</v>
      </c>
      <c r="Z906" s="42">
        <f t="shared" si="403"/>
        <v>4.2093421936400475</v>
      </c>
      <c r="AA906" s="42">
        <f t="shared" si="403"/>
        <v>4.3063230969867847</v>
      </c>
      <c r="AB906" s="42">
        <f t="shared" si="403"/>
        <v>3.8079073380955646</v>
      </c>
      <c r="AC906" s="42">
        <f t="shared" si="400"/>
        <v>4.5633959554627701</v>
      </c>
    </row>
    <row r="907" spans="1:29" x14ac:dyDescent="0.25">
      <c r="A907" s="34" t="s">
        <v>1155</v>
      </c>
      <c r="B907" s="34" t="s">
        <v>1156</v>
      </c>
      <c r="C907" s="42">
        <f t="shared" si="395"/>
        <v>2.5425729391318463</v>
      </c>
      <c r="D907" s="42">
        <f t="shared" si="396"/>
        <v>3.9845952324555163</v>
      </c>
      <c r="E907" s="42">
        <f t="shared" si="406"/>
        <v>5.572106897776659</v>
      </c>
      <c r="F907" s="42">
        <f t="shared" si="406"/>
        <v>5.2624570421927528</v>
      </c>
      <c r="G907" s="42">
        <f t="shared" si="406"/>
        <v>1.8943630316296161</v>
      </c>
      <c r="H907" s="42">
        <f t="shared" si="401"/>
        <v>0.92955569801144444</v>
      </c>
      <c r="I907" s="42">
        <f t="shared" si="405"/>
        <v>3.0361593073677731</v>
      </c>
      <c r="J907" s="42">
        <f t="shared" si="397"/>
        <v>2.2348635448873697</v>
      </c>
      <c r="K907" s="42">
        <f t="shared" ref="K907:N910" si="407">K147</f>
        <v>4.3174593127255889</v>
      </c>
      <c r="L907" s="42">
        <f t="shared" si="407"/>
        <v>4.4433130984551719</v>
      </c>
      <c r="M907" s="42">
        <f t="shared" si="407"/>
        <v>2.0605860443271533</v>
      </c>
      <c r="N907" s="42">
        <f t="shared" si="407"/>
        <v>1.1129057657889341</v>
      </c>
      <c r="O907" s="42">
        <f t="shared" si="398"/>
        <v>4.1998544719535671</v>
      </c>
      <c r="P907" s="42">
        <f t="shared" ref="P907:R922" si="408">P147</f>
        <v>1.5809401548883499</v>
      </c>
      <c r="Q907" s="42">
        <f t="shared" si="408"/>
        <v>6.4325409054401979</v>
      </c>
      <c r="R907" s="42">
        <f t="shared" si="408"/>
        <v>0</v>
      </c>
      <c r="S907" s="42">
        <f t="shared" si="402"/>
        <v>6.1825409054401979</v>
      </c>
      <c r="T907" s="42">
        <f t="shared" si="404"/>
        <v>6.4325409054401979</v>
      </c>
      <c r="U907" s="42">
        <f t="shared" si="399"/>
        <v>4.4325409054401979</v>
      </c>
      <c r="V907" s="42">
        <f t="shared" si="403"/>
        <v>3.216270452720098</v>
      </c>
      <c r="W907" s="42">
        <f t="shared" si="403"/>
        <v>3.4705667688381285</v>
      </c>
      <c r="X907" s="42">
        <f t="shared" si="403"/>
        <v>2.5473216395510443</v>
      </c>
      <c r="Y907" s="42">
        <f t="shared" si="403"/>
        <v>4.7545624362629963</v>
      </c>
      <c r="Z907" s="42">
        <f t="shared" si="403"/>
        <v>3.916725796263183</v>
      </c>
      <c r="AA907" s="42">
        <f t="shared" si="403"/>
        <v>5.0341624477358069</v>
      </c>
      <c r="AB907" s="42">
        <f t="shared" si="403"/>
        <v>4.7901900359661056</v>
      </c>
      <c r="AC907" s="42">
        <f t="shared" si="400"/>
        <v>5.6183042593101105</v>
      </c>
    </row>
    <row r="908" spans="1:29" x14ac:dyDescent="0.25">
      <c r="A908" s="34" t="s">
        <v>1157</v>
      </c>
      <c r="B908" s="34" t="s">
        <v>1158</v>
      </c>
      <c r="C908" s="42">
        <f t="shared" si="395"/>
        <v>4.6597685097972672</v>
      </c>
      <c r="D908" s="42">
        <f t="shared" si="396"/>
        <v>1.831107889316419</v>
      </c>
      <c r="E908" s="42">
        <f t="shared" si="406"/>
        <v>4.2071317211199659</v>
      </c>
      <c r="F908" s="42">
        <f t="shared" si="406"/>
        <v>4.0166317075742022</v>
      </c>
      <c r="G908" s="42">
        <f t="shared" si="406"/>
        <v>0.18530416878196862</v>
      </c>
      <c r="H908" s="42">
        <f t="shared" si="401"/>
        <v>5.4361312483433242</v>
      </c>
      <c r="I908" s="42">
        <f t="shared" si="405"/>
        <v>3.965083484310187</v>
      </c>
      <c r="J908" s="42">
        <f t="shared" si="397"/>
        <v>3.1063685772319287</v>
      </c>
      <c r="K908" s="42">
        <f t="shared" si="407"/>
        <v>3.9334336079259367</v>
      </c>
      <c r="L908" s="42">
        <f t="shared" si="407"/>
        <v>3.4436527797406566</v>
      </c>
      <c r="M908" s="42">
        <f t="shared" si="407"/>
        <v>4.0505672452225081</v>
      </c>
      <c r="N908" s="42">
        <f t="shared" si="407"/>
        <v>5.7425604608165841</v>
      </c>
      <c r="O908" s="42">
        <f t="shared" si="398"/>
        <v>3.3332841791619532</v>
      </c>
      <c r="P908" s="42">
        <f t="shared" si="408"/>
        <v>0.32978815150688834</v>
      </c>
      <c r="Q908" s="42">
        <f t="shared" si="408"/>
        <v>0</v>
      </c>
      <c r="R908" s="42">
        <f t="shared" si="408"/>
        <v>5.9698385793185595</v>
      </c>
      <c r="S908" s="42">
        <f t="shared" si="402"/>
        <v>5.7198385793185595</v>
      </c>
      <c r="T908" s="42">
        <f t="shared" si="404"/>
        <v>5.9698385793185595</v>
      </c>
      <c r="U908" s="42">
        <f t="shared" si="399"/>
        <v>3.9698385793185595</v>
      </c>
      <c r="V908" s="42">
        <f t="shared" si="403"/>
        <v>4.2286356603506468</v>
      </c>
      <c r="W908" s="42">
        <f t="shared" si="403"/>
        <v>4.8354083371569505</v>
      </c>
      <c r="X908" s="42">
        <f t="shared" si="403"/>
        <v>3.2686099659492118</v>
      </c>
      <c r="Y908" s="42">
        <f t="shared" si="403"/>
        <v>3.0224781442037676</v>
      </c>
      <c r="Z908" s="42">
        <f t="shared" si="403"/>
        <v>4.560628502389684</v>
      </c>
      <c r="AA908" s="42">
        <f t="shared" si="403"/>
        <v>4.0568832176637137</v>
      </c>
      <c r="AB908" s="42">
        <f t="shared" si="403"/>
        <v>2.5403568422632166</v>
      </c>
      <c r="AC908" s="42">
        <f t="shared" si="400"/>
        <v>3.6168312818987767</v>
      </c>
    </row>
    <row r="909" spans="1:29" x14ac:dyDescent="0.25">
      <c r="A909" s="34" t="s">
        <v>1159</v>
      </c>
      <c r="B909" s="34" t="s">
        <v>1160</v>
      </c>
      <c r="C909" s="42">
        <f t="shared" si="395"/>
        <v>3.4689302739757579</v>
      </c>
      <c r="D909" s="42">
        <f t="shared" si="396"/>
        <v>2.9006893895433268</v>
      </c>
      <c r="E909" s="42">
        <f t="shared" si="406"/>
        <v>5.1525939711131477</v>
      </c>
      <c r="F909" s="42">
        <f t="shared" si="406"/>
        <v>4.8098517614589946</v>
      </c>
      <c r="G909" s="42">
        <f t="shared" si="406"/>
        <v>2.2498715903972348</v>
      </c>
      <c r="H909" s="42">
        <f t="shared" si="401"/>
        <v>3.4755575804071195</v>
      </c>
      <c r="I909" s="42">
        <f t="shared" si="405"/>
        <v>3.2235352824676169</v>
      </c>
      <c r="J909" s="42">
        <f t="shared" si="397"/>
        <v>2.706986455972562</v>
      </c>
      <c r="K909" s="42">
        <f t="shared" si="407"/>
        <v>3.0105830974360881</v>
      </c>
      <c r="L909" s="42">
        <f t="shared" si="407"/>
        <v>3.5171254032862658</v>
      </c>
      <c r="M909" s="42">
        <f t="shared" si="407"/>
        <v>2.9603528839245881</v>
      </c>
      <c r="N909" s="42">
        <f t="shared" si="407"/>
        <v>4.9174906146844579</v>
      </c>
      <c r="O909" s="42">
        <f t="shared" si="398"/>
        <v>2.8605367471639069</v>
      </c>
      <c r="P909" s="42">
        <f t="shared" si="408"/>
        <v>0.54567384109536787</v>
      </c>
      <c r="Q909" s="42">
        <f t="shared" si="408"/>
        <v>0</v>
      </c>
      <c r="R909" s="42">
        <f t="shared" si="408"/>
        <v>5.7620559172808239</v>
      </c>
      <c r="S909" s="42">
        <f t="shared" si="402"/>
        <v>5.5120559172808239</v>
      </c>
      <c r="T909" s="42">
        <f t="shared" si="404"/>
        <v>5.7620559172808239</v>
      </c>
      <c r="U909" s="42">
        <f t="shared" si="399"/>
        <v>3.7620559172808239</v>
      </c>
      <c r="V909" s="42">
        <f t="shared" si="403"/>
        <v>1.9206853057602762</v>
      </c>
      <c r="W909" s="42">
        <f t="shared" si="403"/>
        <v>5.1744608170010657</v>
      </c>
      <c r="X909" s="42">
        <f t="shared" si="403"/>
        <v>5.1390237003296617</v>
      </c>
      <c r="Y909" s="42">
        <f t="shared" si="403"/>
        <v>4.4476429452154109</v>
      </c>
      <c r="Z909" s="42">
        <f t="shared" si="403"/>
        <v>4.6021917916519435</v>
      </c>
      <c r="AA909" s="42">
        <f t="shared" si="403"/>
        <v>4.5679274931287752</v>
      </c>
      <c r="AB909" s="42">
        <f t="shared" si="403"/>
        <v>1.3485662785125327</v>
      </c>
      <c r="AC909" s="42">
        <f t="shared" si="400"/>
        <v>6.2014991063506013</v>
      </c>
    </row>
    <row r="910" spans="1:29" x14ac:dyDescent="0.25">
      <c r="A910" s="34" t="s">
        <v>1161</v>
      </c>
      <c r="B910" s="34" t="s">
        <v>1162</v>
      </c>
      <c r="C910" s="42">
        <f t="shared" si="395"/>
        <v>4.852620722463465</v>
      </c>
      <c r="D910" s="42">
        <f t="shared" si="396"/>
        <v>2.3823196447551664</v>
      </c>
      <c r="E910" s="42">
        <f t="shared" si="406"/>
        <v>5.1067161977961399</v>
      </c>
      <c r="F910" s="42">
        <f>F150-2</f>
        <v>2.7949083370448715</v>
      </c>
      <c r="G910" s="42">
        <f t="shared" si="406"/>
        <v>1.3543173080768203</v>
      </c>
      <c r="H910" s="42">
        <f t="shared" si="401"/>
        <v>4.2469769167147211</v>
      </c>
      <c r="I910" s="42">
        <f t="shared" si="405"/>
        <v>3.900643823745007</v>
      </c>
      <c r="J910" s="42">
        <f t="shared" si="397"/>
        <v>2.9656306584843559</v>
      </c>
      <c r="K910" s="42">
        <f>K150</f>
        <v>4.7732224675924444</v>
      </c>
      <c r="L910" s="42">
        <f t="shared" si="407"/>
        <v>3.1051471928388623</v>
      </c>
      <c r="M910" s="42">
        <f t="shared" si="407"/>
        <v>1.7079305771919908</v>
      </c>
      <c r="N910" s="42">
        <f t="shared" si="407"/>
        <v>5.4032272441290274</v>
      </c>
      <c r="O910" s="42">
        <f t="shared" si="398"/>
        <v>2.3073268410525718</v>
      </c>
      <c r="P910" s="42">
        <f t="shared" si="408"/>
        <v>0.82979012030965715</v>
      </c>
      <c r="Q910" s="42">
        <f t="shared" si="408"/>
        <v>0</v>
      </c>
      <c r="R910" s="42">
        <f t="shared" si="408"/>
        <v>7.1458624923753966</v>
      </c>
      <c r="S910" s="42">
        <f t="shared" si="402"/>
        <v>4.5139083282502641</v>
      </c>
      <c r="T910" s="42">
        <f t="shared" si="404"/>
        <v>7.1458624923753966</v>
      </c>
      <c r="U910" s="42">
        <f>U150</f>
        <v>0</v>
      </c>
      <c r="V910" s="42">
        <f t="shared" si="403"/>
        <v>4.7639083282502632</v>
      </c>
      <c r="W910" s="42">
        <f t="shared" si="403"/>
        <v>5.3160594282900542</v>
      </c>
      <c r="X910" s="42">
        <f t="shared" si="403"/>
        <v>2.854407882629292</v>
      </c>
      <c r="Y910" s="42">
        <f t="shared" si="403"/>
        <v>6.1616265273857946</v>
      </c>
      <c r="Z910" s="42">
        <f t="shared" si="403"/>
        <v>5.7051364571301066</v>
      </c>
      <c r="AA910" s="42">
        <f t="shared" si="403"/>
        <v>4.297645705048601</v>
      </c>
      <c r="AB910" s="42">
        <f t="shared" si="403"/>
        <v>2.2805944124602342</v>
      </c>
      <c r="AC910" s="42">
        <f t="shared" si="400"/>
        <v>4.0842098936094917</v>
      </c>
    </row>
    <row r="911" spans="1:29" x14ac:dyDescent="0.25">
      <c r="A911" s="34" t="s">
        <v>1163</v>
      </c>
      <c r="B911" s="34" t="s">
        <v>1164</v>
      </c>
      <c r="C911" s="42">
        <f t="shared" si="395"/>
        <v>4.9227201847975248</v>
      </c>
      <c r="D911" s="42">
        <f t="shared" si="396"/>
        <v>1.0998813503129607</v>
      </c>
      <c r="E911" s="42">
        <f t="shared" si="406"/>
        <v>4.6007683472600398</v>
      </c>
      <c r="F911" s="42">
        <f t="shared" si="406"/>
        <v>4.8443422507350116</v>
      </c>
      <c r="G911" s="42">
        <f t="shared" si="406"/>
        <v>1.0098606282444871</v>
      </c>
      <c r="H911" s="42">
        <f t="shared" si="401"/>
        <v>3.3786517091280568</v>
      </c>
      <c r="I911" s="42">
        <f t="shared" si="405"/>
        <v>4.7320294236921612</v>
      </c>
      <c r="J911" s="42">
        <f t="shared" si="397"/>
        <v>3.6992464152267299</v>
      </c>
      <c r="K911" s="42">
        <f t="shared" ref="K911:N926" si="409">K151</f>
        <v>4.3525856145749753</v>
      </c>
      <c r="L911" s="42">
        <f t="shared" si="409"/>
        <v>3.4549513781501604</v>
      </c>
      <c r="M911" s="42">
        <f t="shared" si="409"/>
        <v>2.9718098295365256</v>
      </c>
      <c r="N911" s="42">
        <f t="shared" si="409"/>
        <v>4.7030439051272825</v>
      </c>
      <c r="O911" s="42">
        <f t="shared" si="398"/>
        <v>2.8891073928801054</v>
      </c>
      <c r="P911" s="42">
        <f t="shared" si="408"/>
        <v>2.6435895006410082</v>
      </c>
      <c r="Q911" s="42">
        <f t="shared" si="408"/>
        <v>0</v>
      </c>
      <c r="R911" s="42">
        <f t="shared" si="408"/>
        <v>0</v>
      </c>
      <c r="S911" s="42">
        <f t="shared" si="402"/>
        <v>5.9369759553260435</v>
      </c>
      <c r="T911" s="42">
        <f t="shared" si="404"/>
        <v>6.1869759553260435</v>
      </c>
      <c r="U911" s="42">
        <f t="shared" si="399"/>
        <v>4.1869759553260435</v>
      </c>
      <c r="V911" s="42">
        <f t="shared" ref="V911:AB926" si="410">V151</f>
        <v>2.8356973128577692</v>
      </c>
      <c r="W911" s="42">
        <f t="shared" si="410"/>
        <v>6.0841376308215249</v>
      </c>
      <c r="X911" s="42">
        <f t="shared" si="410"/>
        <v>1.7171840977936594</v>
      </c>
      <c r="Y911" s="42">
        <f t="shared" si="410"/>
        <v>6.1610259817615587</v>
      </c>
      <c r="Z911" s="42">
        <f t="shared" si="410"/>
        <v>5.3997245281891653</v>
      </c>
      <c r="AA911" s="42">
        <f t="shared" si="410"/>
        <v>4.473440764481099</v>
      </c>
      <c r="AB911" s="42">
        <f t="shared" si="410"/>
        <v>2.1062045805365259</v>
      </c>
      <c r="AC911" s="42">
        <f t="shared" si="400"/>
        <v>5.6090693072735256</v>
      </c>
    </row>
    <row r="912" spans="1:29" x14ac:dyDescent="0.25">
      <c r="A912" s="34" t="s">
        <v>1165</v>
      </c>
      <c r="B912" s="34" t="s">
        <v>1166</v>
      </c>
      <c r="C912" s="42">
        <f t="shared" si="395"/>
        <v>2.1478781163346219</v>
      </c>
      <c r="D912" s="42">
        <f t="shared" si="396"/>
        <v>4.712898480317536</v>
      </c>
      <c r="E912" s="42">
        <f t="shared" si="406"/>
        <v>3.3990483526435162</v>
      </c>
      <c r="F912" s="42">
        <f t="shared" si="406"/>
        <v>3.2573608222052606</v>
      </c>
      <c r="G912" s="42">
        <f t="shared" si="406"/>
        <v>1.2818504014249479</v>
      </c>
      <c r="H912" s="42">
        <f t="shared" si="401"/>
        <v>3.4467909120445968</v>
      </c>
      <c r="I912" s="42">
        <f t="shared" si="405"/>
        <v>5.5163147965283388</v>
      </c>
      <c r="J912" s="42">
        <f t="shared" si="397"/>
        <v>4.0509377268516396</v>
      </c>
      <c r="K912" s="42">
        <f t="shared" si="409"/>
        <v>2.5126520894570836</v>
      </c>
      <c r="L912" s="42">
        <f t="shared" si="409"/>
        <v>4.6266045194412477</v>
      </c>
      <c r="M912" s="42">
        <f t="shared" si="409"/>
        <v>4.8355114423951759</v>
      </c>
      <c r="N912" s="42">
        <f t="shared" si="409"/>
        <v>5.5143233035705528</v>
      </c>
      <c r="O912" s="42">
        <f t="shared" si="398"/>
        <v>5.4268575292973793</v>
      </c>
      <c r="P912" s="42">
        <f t="shared" si="408"/>
        <v>0.43225214834010461</v>
      </c>
      <c r="Q912" s="42">
        <f t="shared" si="408"/>
        <v>6.7264500978538617</v>
      </c>
      <c r="R912" s="42">
        <f t="shared" si="408"/>
        <v>0</v>
      </c>
      <c r="S912" s="42">
        <f t="shared" si="402"/>
        <v>4.2343000652359084</v>
      </c>
      <c r="T912" s="42">
        <f t="shared" si="404"/>
        <v>6.7264500978538617</v>
      </c>
      <c r="U912" s="42">
        <f t="shared" si="399"/>
        <v>4.7264500978538617</v>
      </c>
      <c r="V912" s="42">
        <f t="shared" si="410"/>
        <v>3.643493803004175</v>
      </c>
      <c r="W912" s="42">
        <f t="shared" si="410"/>
        <v>2.8918296242794881</v>
      </c>
      <c r="X912" s="42">
        <f t="shared" si="410"/>
        <v>2.9138685341253932</v>
      </c>
      <c r="Y912" s="42">
        <f t="shared" si="410"/>
        <v>2.9914546707679133</v>
      </c>
      <c r="Z912" s="42">
        <f t="shared" si="410"/>
        <v>2.7949841150338597</v>
      </c>
      <c r="AA912" s="42">
        <f t="shared" si="410"/>
        <v>3.1010468081850693</v>
      </c>
      <c r="AB912" s="42">
        <f t="shared" si="410"/>
        <v>3.0054351501049172</v>
      </c>
      <c r="AC912" s="42">
        <f t="shared" si="400"/>
        <v>5.0829562948496871</v>
      </c>
    </row>
    <row r="913" spans="1:29" x14ac:dyDescent="0.25">
      <c r="A913" s="34" t="s">
        <v>1167</v>
      </c>
      <c r="B913" s="34" t="s">
        <v>1168</v>
      </c>
      <c r="C913" s="42">
        <f t="shared" si="395"/>
        <v>5.0081868778856693</v>
      </c>
      <c r="D913" s="42">
        <f t="shared" si="396"/>
        <v>1.2019930206962224</v>
      </c>
      <c r="E913" s="42">
        <f t="shared" si="406"/>
        <v>5.0134907980493582</v>
      </c>
      <c r="F913" s="42">
        <f t="shared" si="406"/>
        <v>5.5903765425286593</v>
      </c>
      <c r="G913" s="42">
        <f t="shared" si="406"/>
        <v>1.1361347690090446</v>
      </c>
      <c r="H913" s="42">
        <f t="shared" si="401"/>
        <v>5.1772893799273305</v>
      </c>
      <c r="I913" s="42">
        <f t="shared" si="405"/>
        <v>3.7470061448606002</v>
      </c>
      <c r="J913" s="42">
        <f t="shared" si="397"/>
        <v>0.89914385367364646</v>
      </c>
      <c r="K913" s="42">
        <f t="shared" si="409"/>
        <v>3.2620813439110403</v>
      </c>
      <c r="L913" s="42">
        <f t="shared" si="409"/>
        <v>5.008029785595415</v>
      </c>
      <c r="M913" s="42">
        <f t="shared" si="409"/>
        <v>4.6247335224154451</v>
      </c>
      <c r="N913" s="42">
        <f t="shared" si="409"/>
        <v>5.8035164501780887</v>
      </c>
      <c r="O913" s="42">
        <f t="shared" si="398"/>
        <v>4.9453224851172903</v>
      </c>
      <c r="P913" s="42">
        <f t="shared" si="408"/>
        <v>0.18892451547967953</v>
      </c>
      <c r="Q913" s="42">
        <f t="shared" si="408"/>
        <v>0</v>
      </c>
      <c r="R913" s="42">
        <f t="shared" si="408"/>
        <v>0</v>
      </c>
      <c r="S913" s="42">
        <f t="shared" si="402"/>
        <v>5.9565201937213326</v>
      </c>
      <c r="T913" s="42">
        <f t="shared" ref="T913:T914" si="411">T153</f>
        <v>6.2065201937213326</v>
      </c>
      <c r="U913" s="42">
        <f t="shared" si="399"/>
        <v>4.2065201937213326</v>
      </c>
      <c r="V913" s="42">
        <f t="shared" si="410"/>
        <v>3.8790751210758332</v>
      </c>
      <c r="W913" s="42">
        <f t="shared" si="410"/>
        <v>5.7269507986988417</v>
      </c>
      <c r="X913" s="42">
        <f t="shared" si="410"/>
        <v>0.66681621916014377</v>
      </c>
      <c r="Y913" s="42">
        <f t="shared" si="410"/>
        <v>5.8471113663755441</v>
      </c>
      <c r="Z913" s="42">
        <f t="shared" si="410"/>
        <v>5.1618981206956409</v>
      </c>
      <c r="AA913" s="42">
        <f t="shared" si="410"/>
        <v>3.9086455462470302</v>
      </c>
      <c r="AB913" s="42">
        <f t="shared" si="410"/>
        <v>2.3769651805741292</v>
      </c>
      <c r="AC913" s="42">
        <f t="shared" si="400"/>
        <v>4.4567475766813605</v>
      </c>
    </row>
    <row r="914" spans="1:29" x14ac:dyDescent="0.25">
      <c r="A914" s="34" t="s">
        <v>1169</v>
      </c>
      <c r="B914" s="34" t="s">
        <v>1170</v>
      </c>
      <c r="C914" s="42">
        <f t="shared" si="395"/>
        <v>3.3990891357306987</v>
      </c>
      <c r="D914" s="42">
        <f t="shared" si="396"/>
        <v>3.727539409428986</v>
      </c>
      <c r="E914" s="42">
        <f t="shared" si="406"/>
        <v>4.0149022492623221</v>
      </c>
      <c r="F914" s="42">
        <f t="shared" si="406"/>
        <v>3.5074962256527038</v>
      </c>
      <c r="G914" s="42">
        <f t="shared" si="406"/>
        <v>0.96874797987605055</v>
      </c>
      <c r="H914" s="42">
        <f t="shared" si="401"/>
        <v>4.6815741712392036</v>
      </c>
      <c r="I914" s="42">
        <f t="shared" ref="I914:I929" si="412">I154</f>
        <v>4.0760083482651615</v>
      </c>
      <c r="J914" s="42">
        <f t="shared" si="397"/>
        <v>4.7653460587742256</v>
      </c>
      <c r="K914" s="42">
        <f t="shared" si="409"/>
        <v>2.8617539324845063</v>
      </c>
      <c r="L914" s="42">
        <f t="shared" si="409"/>
        <v>5.1404375579364698</v>
      </c>
      <c r="M914" s="42">
        <f t="shared" si="409"/>
        <v>4.6076856628680716</v>
      </c>
      <c r="N914" s="42">
        <f t="shared" si="409"/>
        <v>5.3012340853232187</v>
      </c>
      <c r="O914" s="42">
        <f t="shared" si="398"/>
        <v>5.1431801953844118</v>
      </c>
      <c r="P914" s="42">
        <f t="shared" si="408"/>
        <v>0.67369425898914115</v>
      </c>
      <c r="Q914" s="42">
        <f t="shared" si="408"/>
        <v>0</v>
      </c>
      <c r="R914" s="42">
        <f t="shared" si="408"/>
        <v>0</v>
      </c>
      <c r="S914" s="42">
        <f t="shared" si="402"/>
        <v>6.4642337946445725</v>
      </c>
      <c r="T914" s="42">
        <f t="shared" si="411"/>
        <v>6.7142337946445725</v>
      </c>
      <c r="U914" s="42">
        <f t="shared" si="399"/>
        <v>4.7142337946445725</v>
      </c>
      <c r="V914" s="42">
        <f t="shared" si="410"/>
        <v>2.7975974144352374</v>
      </c>
      <c r="W914" s="42">
        <f t="shared" si="410"/>
        <v>4.6933278456724858</v>
      </c>
      <c r="X914" s="42">
        <f t="shared" si="410"/>
        <v>2.0161197895764653</v>
      </c>
      <c r="Y914" s="42">
        <f t="shared" si="410"/>
        <v>4.2614626884965086</v>
      </c>
      <c r="Z914" s="42">
        <f t="shared" si="410"/>
        <v>3.7517206134667171</v>
      </c>
      <c r="AA914" s="42">
        <f t="shared" si="410"/>
        <v>3.3731919638675945</v>
      </c>
      <c r="AB914" s="42">
        <f t="shared" si="410"/>
        <v>2.4285526491267611</v>
      </c>
      <c r="AC914" s="42">
        <f t="shared" si="400"/>
        <v>5.9166363802093329</v>
      </c>
    </row>
    <row r="915" spans="1:29" x14ac:dyDescent="0.25">
      <c r="A915" s="34" t="s">
        <v>1171</v>
      </c>
      <c r="B915" s="34" t="s">
        <v>1172</v>
      </c>
      <c r="C915" s="42">
        <f t="shared" si="395"/>
        <v>2.6560715304005842</v>
      </c>
      <c r="D915" s="42">
        <f t="shared" si="396"/>
        <v>3.6142031649153519</v>
      </c>
      <c r="E915" s="42">
        <f t="shared" si="406"/>
        <v>4.1040240888929134</v>
      </c>
      <c r="F915" s="42">
        <f t="shared" si="406"/>
        <v>3.6370448406758809</v>
      </c>
      <c r="G915" s="42">
        <f t="shared" si="406"/>
        <v>1.3516665232411622</v>
      </c>
      <c r="H915" s="42">
        <f t="shared" si="401"/>
        <v>5.4467477372932187</v>
      </c>
      <c r="I915" s="42">
        <f t="shared" si="412"/>
        <v>4.6587464615827976</v>
      </c>
      <c r="J915" s="42">
        <f t="shared" si="397"/>
        <v>3.738511538082006</v>
      </c>
      <c r="K915" s="42">
        <f t="shared" si="409"/>
        <v>2.2667114947416249</v>
      </c>
      <c r="L915" s="42">
        <f t="shared" si="409"/>
        <v>5.5452538112786547</v>
      </c>
      <c r="M915" s="42">
        <f t="shared" si="409"/>
        <v>5.0269652245333214</v>
      </c>
      <c r="N915" s="42">
        <f t="shared" si="409"/>
        <v>5.8567847066544791</v>
      </c>
      <c r="O915" s="42">
        <f t="shared" si="398"/>
        <v>5.8143348069341787</v>
      </c>
      <c r="P915" s="42">
        <f t="shared" si="408"/>
        <v>0.43290139059400373</v>
      </c>
      <c r="Q915" s="42">
        <f t="shared" si="408"/>
        <v>0</v>
      </c>
      <c r="R915" s="42">
        <f t="shared" si="408"/>
        <v>6.2948120238832423</v>
      </c>
      <c r="S915" s="42">
        <f t="shared" si="402"/>
        <v>6.0448120238832423</v>
      </c>
      <c r="T915" s="42">
        <f>T155-2</f>
        <v>4.2948120238832423</v>
      </c>
      <c r="U915" s="42">
        <f>U155</f>
        <v>0</v>
      </c>
      <c r="V915" s="42">
        <f t="shared" si="410"/>
        <v>5.7702443552263052</v>
      </c>
      <c r="W915" s="42">
        <f t="shared" si="410"/>
        <v>4.6292036312205154</v>
      </c>
      <c r="X915" s="42">
        <f t="shared" si="410"/>
        <v>4.4089695787116119</v>
      </c>
      <c r="Y915" s="42">
        <f t="shared" si="410"/>
        <v>3.8138503914151207</v>
      </c>
      <c r="Z915" s="42">
        <f t="shared" si="410"/>
        <v>4.3315634557230531</v>
      </c>
      <c r="AA915" s="42">
        <f t="shared" si="410"/>
        <v>2.6657401618092034</v>
      </c>
      <c r="AB915" s="42">
        <f t="shared" si="410"/>
        <v>1.0714573657673609</v>
      </c>
      <c r="AC915" s="42">
        <f t="shared" si="400"/>
        <v>2.5245676686569367</v>
      </c>
    </row>
    <row r="916" spans="1:29" x14ac:dyDescent="0.25">
      <c r="A916" s="34" t="s">
        <v>1173</v>
      </c>
      <c r="B916" s="34" t="s">
        <v>1174</v>
      </c>
      <c r="C916" s="42">
        <f t="shared" si="395"/>
        <v>3.3434418271352877</v>
      </c>
      <c r="D916" s="42">
        <f t="shared" si="396"/>
        <v>3.3604470019354893</v>
      </c>
      <c r="E916" s="42">
        <f t="shared" si="406"/>
        <v>3.1445733965738905</v>
      </c>
      <c r="F916" s="42">
        <f t="shared" si="406"/>
        <v>3.4262447231618394</v>
      </c>
      <c r="G916" s="42">
        <f t="shared" si="406"/>
        <v>1.1684420856746747</v>
      </c>
      <c r="H916" s="42">
        <f t="shared" si="401"/>
        <v>6.0901152257026014</v>
      </c>
      <c r="I916" s="42">
        <f t="shared" si="412"/>
        <v>3.996509309331497</v>
      </c>
      <c r="J916" s="42">
        <f t="shared" si="397"/>
        <v>2.5033389623373283</v>
      </c>
      <c r="K916" s="42">
        <f t="shared" si="409"/>
        <v>4.6848634476749327</v>
      </c>
      <c r="L916" s="42">
        <f t="shared" si="409"/>
        <v>4.5373825703064661</v>
      </c>
      <c r="M916" s="42">
        <f t="shared" si="409"/>
        <v>3.3267839373418426</v>
      </c>
      <c r="N916" s="42">
        <f t="shared" si="409"/>
        <v>4.6894372594542606</v>
      </c>
      <c r="O916" s="42">
        <f t="shared" si="398"/>
        <v>6.0811225267526385</v>
      </c>
      <c r="P916" s="42">
        <f t="shared" si="408"/>
        <v>3.6715972062013033E-2</v>
      </c>
      <c r="Q916" s="42">
        <f t="shared" si="408"/>
        <v>0</v>
      </c>
      <c r="R916" s="42">
        <f t="shared" si="408"/>
        <v>6.5134134438013334</v>
      </c>
      <c r="S916" s="42">
        <f t="shared" si="402"/>
        <v>6.2634134438013334</v>
      </c>
      <c r="T916" s="42">
        <f t="shared" ref="T916:T931" si="413">T156</f>
        <v>6.5134134438013334</v>
      </c>
      <c r="U916" s="42">
        <f t="shared" si="399"/>
        <v>4.5134134438013334</v>
      </c>
      <c r="V916" s="42">
        <f t="shared" si="410"/>
        <v>4.3422756292008886</v>
      </c>
      <c r="W916" s="42">
        <f t="shared" si="410"/>
        <v>4.2486416533690665</v>
      </c>
      <c r="X916" s="42">
        <f t="shared" si="410"/>
        <v>1.2650017845399277</v>
      </c>
      <c r="Y916" s="42">
        <f t="shared" si="410"/>
        <v>3.8722687961119009</v>
      </c>
      <c r="Z916" s="42">
        <f t="shared" si="410"/>
        <v>3.5299857499793168</v>
      </c>
      <c r="AA916" s="42">
        <f t="shared" si="410"/>
        <v>3.2660632821053235</v>
      </c>
      <c r="AB916" s="42">
        <f t="shared" si="410"/>
        <v>1.2472493828555755</v>
      </c>
      <c r="AC916" s="42">
        <f t="shared" si="400"/>
        <v>4.0354417011879162</v>
      </c>
    </row>
    <row r="917" spans="1:29" x14ac:dyDescent="0.25">
      <c r="A917" s="34" t="s">
        <v>1175</v>
      </c>
      <c r="B917" s="34" t="s">
        <v>1176</v>
      </c>
      <c r="C917" s="42">
        <f t="shared" si="395"/>
        <v>3.6845758919652161</v>
      </c>
      <c r="D917" s="42">
        <f t="shared" si="396"/>
        <v>3.0637164848159326</v>
      </c>
      <c r="E917" s="42">
        <f t="shared" si="406"/>
        <v>4.5024223515255342</v>
      </c>
      <c r="F917" s="42">
        <f t="shared" si="406"/>
        <v>4.3170557099661586</v>
      </c>
      <c r="G917" s="42">
        <f t="shared" si="406"/>
        <v>0.69975379547809458</v>
      </c>
      <c r="H917" s="42">
        <f t="shared" si="401"/>
        <v>2.4700476203649848</v>
      </c>
      <c r="I917" s="42">
        <f t="shared" si="412"/>
        <v>4.6888492796514667</v>
      </c>
      <c r="J917" s="42">
        <f t="shared" si="397"/>
        <v>3.0639188772768065</v>
      </c>
      <c r="K917" s="42">
        <f t="shared" si="409"/>
        <v>3.7249780725811652</v>
      </c>
      <c r="L917" s="42">
        <f t="shared" si="409"/>
        <v>4.8205099134458056</v>
      </c>
      <c r="M917" s="42">
        <f t="shared" si="409"/>
        <v>4.3393976700792036</v>
      </c>
      <c r="N917" s="42">
        <f t="shared" si="409"/>
        <v>4.3582381611519603</v>
      </c>
      <c r="O917" s="42">
        <f t="shared" si="398"/>
        <v>4.1286431607065124</v>
      </c>
      <c r="P917" s="42">
        <f t="shared" si="408"/>
        <v>0.41805410782483171</v>
      </c>
      <c r="Q917" s="42">
        <f t="shared" si="408"/>
        <v>6.3933447179418152</v>
      </c>
      <c r="R917" s="42">
        <f t="shared" si="408"/>
        <v>0</v>
      </c>
      <c r="S917" s="42">
        <f t="shared" si="402"/>
        <v>4.0122298119612108</v>
      </c>
      <c r="T917" s="42">
        <f t="shared" si="413"/>
        <v>6.3933447179418152</v>
      </c>
      <c r="U917" s="42">
        <f t="shared" si="399"/>
        <v>4.3933447179418152</v>
      </c>
      <c r="V917" s="42">
        <f t="shared" si="410"/>
        <v>1.5983361794854549</v>
      </c>
      <c r="W917" s="42">
        <f t="shared" si="410"/>
        <v>4.5494420634410755</v>
      </c>
      <c r="X917" s="42">
        <f t="shared" si="410"/>
        <v>1.5719173996592422</v>
      </c>
      <c r="Y917" s="42">
        <f t="shared" si="410"/>
        <v>4.5050114045516141</v>
      </c>
      <c r="Z917" s="42">
        <f t="shared" si="410"/>
        <v>4.1543819598073011</v>
      </c>
      <c r="AA917" s="42">
        <f t="shared" si="410"/>
        <v>4.6385730303703507</v>
      </c>
      <c r="AB917" s="42">
        <f t="shared" si="410"/>
        <v>2.4485149983606966</v>
      </c>
      <c r="AC917" s="42">
        <f t="shared" si="400"/>
        <v>7.0613979017039368</v>
      </c>
    </row>
    <row r="918" spans="1:29" x14ac:dyDescent="0.25">
      <c r="A918" s="34" t="s">
        <v>1177</v>
      </c>
      <c r="B918" s="34" t="s">
        <v>1178</v>
      </c>
      <c r="C918" s="42">
        <f t="shared" si="395"/>
        <v>2.8021332882037218</v>
      </c>
      <c r="D918" s="42">
        <f t="shared" si="396"/>
        <v>4.3068755951536017</v>
      </c>
      <c r="E918" s="42">
        <f t="shared" si="406"/>
        <v>2.709116238404226</v>
      </c>
      <c r="F918" s="42">
        <f t="shared" si="406"/>
        <v>2.7314592191843792</v>
      </c>
      <c r="G918" s="42">
        <f t="shared" si="406"/>
        <v>1.3073150611872189</v>
      </c>
      <c r="H918" s="42">
        <f t="shared" si="401"/>
        <v>5.5919432379971532</v>
      </c>
      <c r="I918" s="42">
        <f t="shared" si="412"/>
        <v>6.3975369609842971</v>
      </c>
      <c r="J918" s="42">
        <f t="shared" si="397"/>
        <v>5.1423004723285892</v>
      </c>
      <c r="K918" s="42">
        <f t="shared" si="409"/>
        <v>2.4721440850734688</v>
      </c>
      <c r="L918" s="42">
        <f t="shared" si="409"/>
        <v>6.2403175814153906</v>
      </c>
      <c r="M918" s="42">
        <f t="shared" si="409"/>
        <v>5.8045705383507515</v>
      </c>
      <c r="N918" s="42">
        <f t="shared" si="409"/>
        <v>6.515524829203474</v>
      </c>
      <c r="O918" s="42">
        <f t="shared" si="398"/>
        <v>6.8879647498430714</v>
      </c>
      <c r="P918" s="42">
        <f t="shared" si="408"/>
        <v>0.18499008425100158</v>
      </c>
      <c r="Q918" s="42">
        <f t="shared" si="408"/>
        <v>0</v>
      </c>
      <c r="R918" s="42">
        <f t="shared" si="408"/>
        <v>7.1341828143756434</v>
      </c>
      <c r="S918" s="42">
        <f t="shared" si="402"/>
        <v>6.8841828143756434</v>
      </c>
      <c r="T918" s="42">
        <f t="shared" si="413"/>
        <v>7.1341828143756434</v>
      </c>
      <c r="U918" s="42">
        <f>U158</f>
        <v>0</v>
      </c>
      <c r="V918" s="42">
        <f t="shared" si="410"/>
        <v>5.9451523453130353</v>
      </c>
      <c r="W918" s="42">
        <f t="shared" si="410"/>
        <v>3.0510970526889554</v>
      </c>
      <c r="X918" s="42">
        <f t="shared" si="410"/>
        <v>2.1569602310681164</v>
      </c>
      <c r="Y918" s="42">
        <f t="shared" si="410"/>
        <v>2.4054097650418216</v>
      </c>
      <c r="Z918" s="42">
        <f t="shared" si="410"/>
        <v>2.5803018521840442</v>
      </c>
      <c r="AA918" s="42">
        <f t="shared" si="410"/>
        <v>1.3596077188859923</v>
      </c>
      <c r="AB918" s="42">
        <f t="shared" si="410"/>
        <v>1.214328989680961</v>
      </c>
      <c r="AC918" s="42">
        <f>AC158</f>
        <v>1.0404016604297817</v>
      </c>
    </row>
    <row r="919" spans="1:29" x14ac:dyDescent="0.25">
      <c r="A919" s="34" t="s">
        <v>1179</v>
      </c>
      <c r="B919" s="34" t="s">
        <v>1180</v>
      </c>
      <c r="C919" s="42">
        <f t="shared" si="395"/>
        <v>3.5617123934091728</v>
      </c>
      <c r="D919" s="42">
        <f t="shared" si="396"/>
        <v>3.0288579153210211</v>
      </c>
      <c r="E919" s="42">
        <f t="shared" ref="E919:G934" si="414">E159</f>
        <v>5.8349100352819718</v>
      </c>
      <c r="F919" s="42">
        <f t="shared" si="414"/>
        <v>5.2006816115147192</v>
      </c>
      <c r="G919" s="42">
        <f t="shared" si="414"/>
        <v>0.71624385996577444</v>
      </c>
      <c r="H919" s="42">
        <f t="shared" si="401"/>
        <v>5.9891799209047782</v>
      </c>
      <c r="I919" s="42">
        <f t="shared" si="412"/>
        <v>0.78115724130320685</v>
      </c>
      <c r="J919" s="42">
        <f t="shared" si="397"/>
        <v>0.25</v>
      </c>
      <c r="K919" s="42">
        <f t="shared" si="409"/>
        <v>3.4129614949678317</v>
      </c>
      <c r="L919" s="42">
        <f t="shared" si="409"/>
        <v>3.7341683748132297</v>
      </c>
      <c r="M919" s="42">
        <f t="shared" si="409"/>
        <v>1.6555511345319756</v>
      </c>
      <c r="N919" s="42">
        <f t="shared" si="409"/>
        <v>6.1014385162938067</v>
      </c>
      <c r="O919" s="42">
        <f t="shared" si="398"/>
        <v>2.3580316872633174</v>
      </c>
      <c r="P919" s="42">
        <f t="shared" si="408"/>
        <v>6.4695226070951168</v>
      </c>
      <c r="Q919" s="42">
        <f t="shared" si="408"/>
        <v>0</v>
      </c>
      <c r="R919" s="42">
        <f t="shared" si="408"/>
        <v>0</v>
      </c>
      <c r="S919" s="42">
        <f t="shared" si="402"/>
        <v>4.0630150713967446</v>
      </c>
      <c r="T919" s="42">
        <f t="shared" si="413"/>
        <v>6.4695226070951168</v>
      </c>
      <c r="U919" s="42">
        <f t="shared" si="399"/>
        <v>4.4695226070951168</v>
      </c>
      <c r="V919" s="42">
        <f t="shared" si="410"/>
        <v>3.2347613035475571</v>
      </c>
      <c r="W919" s="42">
        <f t="shared" si="410"/>
        <v>5.9260362065889263</v>
      </c>
      <c r="X919" s="42">
        <f t="shared" si="410"/>
        <v>1.7243149097422958</v>
      </c>
      <c r="Y919" s="42">
        <f t="shared" si="410"/>
        <v>5.5565592625950222</v>
      </c>
      <c r="Z919" s="42">
        <f t="shared" si="410"/>
        <v>5.0396378206926871</v>
      </c>
      <c r="AA919" s="42">
        <f t="shared" si="410"/>
        <v>4.785538461712572</v>
      </c>
      <c r="AB919" s="42">
        <f t="shared" si="410"/>
        <v>4.2671319323393329</v>
      </c>
      <c r="AC919" s="42">
        <f t="shared" si="400"/>
        <v>5.3695430245287064</v>
      </c>
    </row>
    <row r="920" spans="1:29" x14ac:dyDescent="0.25">
      <c r="A920" s="34" t="s">
        <v>1181</v>
      </c>
      <c r="B920" s="34" t="s">
        <v>1182</v>
      </c>
      <c r="C920" s="42">
        <f t="shared" si="395"/>
        <v>4.4693252491257676</v>
      </c>
      <c r="D920" s="42">
        <f t="shared" si="396"/>
        <v>1.8053207980377384</v>
      </c>
      <c r="E920" s="42">
        <f t="shared" si="414"/>
        <v>6.0585279282174058</v>
      </c>
      <c r="F920" s="42">
        <f t="shared" si="414"/>
        <v>6.0585279282174058</v>
      </c>
      <c r="G920" s="42">
        <f t="shared" si="414"/>
        <v>3.6945500260402868</v>
      </c>
      <c r="H920" s="42">
        <f t="shared" si="401"/>
        <v>2.9680321570051929</v>
      </c>
      <c r="I920" s="42">
        <f t="shared" si="412"/>
        <v>1.9263300891764736</v>
      </c>
      <c r="J920" s="42">
        <f t="shared" si="397"/>
        <v>1.310887521741809</v>
      </c>
      <c r="K920" s="42">
        <f t="shared" si="409"/>
        <v>5.9428619551197537</v>
      </c>
      <c r="L920" s="42">
        <f t="shared" si="409"/>
        <v>0</v>
      </c>
      <c r="M920" s="42">
        <f t="shared" si="409"/>
        <v>0.56982684007875406</v>
      </c>
      <c r="N920" s="42">
        <f t="shared" si="409"/>
        <v>3.4136883250362033</v>
      </c>
      <c r="O920" s="42">
        <f t="shared" si="398"/>
        <v>0.15</v>
      </c>
      <c r="P920" s="42">
        <f t="shared" si="408"/>
        <v>3.4220095738860445</v>
      </c>
      <c r="Q920" s="42">
        <f t="shared" si="408"/>
        <v>6.0585279282174058</v>
      </c>
      <c r="R920" s="42">
        <f t="shared" si="408"/>
        <v>6.0585279282174058</v>
      </c>
      <c r="S920" s="42">
        <f t="shared" si="402"/>
        <v>5.8085279282174058</v>
      </c>
      <c r="T920" s="42">
        <f t="shared" si="413"/>
        <v>6.0585279282174058</v>
      </c>
      <c r="U920" s="42">
        <f t="shared" si="399"/>
        <v>4.0585279282174058</v>
      </c>
      <c r="V920" s="42">
        <f t="shared" si="410"/>
        <v>4.2914572824873298</v>
      </c>
      <c r="W920" s="42">
        <f t="shared" si="410"/>
        <v>5.5332377709191327</v>
      </c>
      <c r="X920" s="42">
        <f t="shared" si="410"/>
        <v>0</v>
      </c>
      <c r="Y920" s="42">
        <f t="shared" si="410"/>
        <v>5.0543746726273202</v>
      </c>
      <c r="Z920" s="42">
        <f t="shared" si="410"/>
        <v>5.8214763908481872</v>
      </c>
      <c r="AA920" s="42">
        <f t="shared" si="410"/>
        <v>4.7948357401636317</v>
      </c>
      <c r="AB920" s="42">
        <f t="shared" si="410"/>
        <v>1.0312387962923248</v>
      </c>
      <c r="AC920" s="42">
        <f t="shared" si="400"/>
        <v>3.6408513138922141</v>
      </c>
    </row>
    <row r="921" spans="1:29" x14ac:dyDescent="0.25">
      <c r="A921" s="34" t="s">
        <v>1183</v>
      </c>
      <c r="B921" s="34" t="s">
        <v>1184</v>
      </c>
      <c r="C921" s="42">
        <f t="shared" si="395"/>
        <v>3.5674978749572563</v>
      </c>
      <c r="D921" s="42">
        <f t="shared" si="396"/>
        <v>2.806598921271394</v>
      </c>
      <c r="E921" s="42">
        <f t="shared" si="414"/>
        <v>4.3867208621624512</v>
      </c>
      <c r="F921" s="42">
        <f t="shared" si="414"/>
        <v>4.3912170574452887</v>
      </c>
      <c r="G921" s="42">
        <f t="shared" si="414"/>
        <v>0.92574863098064197</v>
      </c>
      <c r="H921" s="42">
        <f t="shared" si="401"/>
        <v>3.7641965466823226</v>
      </c>
      <c r="I921" s="42">
        <f t="shared" si="412"/>
        <v>3.2613206920622058</v>
      </c>
      <c r="J921" s="42">
        <f t="shared" si="397"/>
        <v>2.7421604689912051</v>
      </c>
      <c r="K921" s="42">
        <f t="shared" si="409"/>
        <v>3.300340404177212</v>
      </c>
      <c r="L921" s="42">
        <f t="shared" si="409"/>
        <v>3.6509820182988753</v>
      </c>
      <c r="M921" s="42">
        <f t="shared" si="409"/>
        <v>4.5641857597376241</v>
      </c>
      <c r="N921" s="42">
        <f t="shared" si="409"/>
        <v>3.5475340137096429</v>
      </c>
      <c r="O921" s="42">
        <f t="shared" si="398"/>
        <v>2.9277302088507215</v>
      </c>
      <c r="P921" s="42">
        <f t="shared" si="408"/>
        <v>0.9255900826050566</v>
      </c>
      <c r="Q921" s="42">
        <f t="shared" si="408"/>
        <v>0</v>
      </c>
      <c r="R921" s="42">
        <f t="shared" si="408"/>
        <v>6.414050025552271</v>
      </c>
      <c r="S921" s="42">
        <f t="shared" si="402"/>
        <v>1.8880166751840908</v>
      </c>
      <c r="T921" s="42">
        <f t="shared" si="413"/>
        <v>6.414050025552271</v>
      </c>
      <c r="U921" s="42">
        <f t="shared" si="399"/>
        <v>4.414050025552271</v>
      </c>
      <c r="V921" s="42">
        <f t="shared" si="410"/>
        <v>0</v>
      </c>
      <c r="W921" s="42">
        <f t="shared" si="410"/>
        <v>3.8409383126959491</v>
      </c>
      <c r="X921" s="42">
        <f t="shared" si="410"/>
        <v>3.0877554875075983</v>
      </c>
      <c r="Y921" s="42">
        <f t="shared" si="410"/>
        <v>4.1429677745888975</v>
      </c>
      <c r="Z921" s="42">
        <f t="shared" si="410"/>
        <v>4.6666491697631729</v>
      </c>
      <c r="AA921" s="42">
        <f t="shared" si="410"/>
        <v>5.8145372095266996</v>
      </c>
      <c r="AB921" s="42">
        <f t="shared" si="410"/>
        <v>6.1411117265926016</v>
      </c>
      <c r="AC921" s="42">
        <f t="shared" si="400"/>
        <v>8.414050025552271</v>
      </c>
    </row>
    <row r="922" spans="1:29" x14ac:dyDescent="0.25">
      <c r="A922" s="34" t="s">
        <v>1185</v>
      </c>
      <c r="B922" s="34" t="s">
        <v>1186</v>
      </c>
      <c r="C922" s="42">
        <f t="shared" si="395"/>
        <v>3.4632759152904735</v>
      </c>
      <c r="D922" s="42">
        <f t="shared" si="396"/>
        <v>2.7957258386285297</v>
      </c>
      <c r="E922" s="42">
        <f t="shared" si="414"/>
        <v>4.438797326154897</v>
      </c>
      <c r="F922" s="42">
        <f t="shared" si="414"/>
        <v>4.4476234679455473</v>
      </c>
      <c r="G922" s="42">
        <f t="shared" si="414"/>
        <v>0.8118459857615592</v>
      </c>
      <c r="H922" s="42">
        <f t="shared" si="401"/>
        <v>2.7811481826884119</v>
      </c>
      <c r="I922" s="42">
        <f t="shared" si="412"/>
        <v>3.6195708711345644</v>
      </c>
      <c r="J922" s="42">
        <f t="shared" si="397"/>
        <v>4.0198082868278586</v>
      </c>
      <c r="K922" s="42">
        <f t="shared" si="409"/>
        <v>4.0067130114629306</v>
      </c>
      <c r="L922" s="42">
        <f t="shared" si="409"/>
        <v>3.5420962988173335</v>
      </c>
      <c r="M922" s="42">
        <f t="shared" si="409"/>
        <v>2.7675040104018973</v>
      </c>
      <c r="N922" s="42">
        <f t="shared" si="409"/>
        <v>5.3697072693245298</v>
      </c>
      <c r="O922" s="42">
        <f t="shared" si="398"/>
        <v>4.3505962095367359</v>
      </c>
      <c r="P922" s="42">
        <f t="shared" si="408"/>
        <v>1.911026747308139</v>
      </c>
      <c r="Q922" s="42">
        <f t="shared" si="408"/>
        <v>0</v>
      </c>
      <c r="R922" s="42">
        <f t="shared" si="408"/>
        <v>6.3724839280538106</v>
      </c>
      <c r="S922" s="42">
        <f t="shared" si="402"/>
        <v>1.8741613093512708</v>
      </c>
      <c r="T922" s="42">
        <f t="shared" si="413"/>
        <v>6.3724839280538106</v>
      </c>
      <c r="U922" s="42">
        <f t="shared" si="399"/>
        <v>4.3724839280538106</v>
      </c>
      <c r="V922" s="42">
        <f t="shared" si="410"/>
        <v>2.6552016366890867</v>
      </c>
      <c r="W922" s="42">
        <f t="shared" si="410"/>
        <v>4.3342051514256399</v>
      </c>
      <c r="X922" s="42">
        <f t="shared" si="410"/>
        <v>1.5887322189776028</v>
      </c>
      <c r="Y922" s="42">
        <f t="shared" si="410"/>
        <v>4.9145120267767179</v>
      </c>
      <c r="Z922" s="42">
        <f t="shared" si="410"/>
        <v>5.2618068586209876</v>
      </c>
      <c r="AA922" s="42">
        <f t="shared" si="410"/>
        <v>5.3667519309811542</v>
      </c>
      <c r="AB922" s="42">
        <f t="shared" si="410"/>
        <v>2.7116952885335359</v>
      </c>
      <c r="AC922" s="42">
        <f t="shared" si="400"/>
        <v>5.8500423731991775</v>
      </c>
    </row>
    <row r="923" spans="1:29" x14ac:dyDescent="0.25">
      <c r="A923" s="34" t="s">
        <v>1187</v>
      </c>
      <c r="B923" s="34" t="s">
        <v>1188</v>
      </c>
      <c r="C923" s="42">
        <f t="shared" si="395"/>
        <v>4.0271418431222852</v>
      </c>
      <c r="D923" s="42">
        <f t="shared" si="396"/>
        <v>3.0451347125811323</v>
      </c>
      <c r="E923" s="42">
        <f t="shared" si="414"/>
        <v>4.4408984856060236</v>
      </c>
      <c r="F923" s="42">
        <f t="shared" si="414"/>
        <v>4.2745574928943588</v>
      </c>
      <c r="G923" s="42">
        <f t="shared" si="414"/>
        <v>1.9925703844271814</v>
      </c>
      <c r="H923" s="42">
        <f t="shared" si="401"/>
        <v>3.1486644451043713</v>
      </c>
      <c r="I923" s="42">
        <f t="shared" si="412"/>
        <v>4.5831632044321626</v>
      </c>
      <c r="J923" s="42">
        <f t="shared" si="397"/>
        <v>4.1057353972515171</v>
      </c>
      <c r="K923" s="42">
        <f t="shared" si="409"/>
        <v>4.0793356286937339</v>
      </c>
      <c r="L923" s="42">
        <f t="shared" si="409"/>
        <v>4.6002531957342558</v>
      </c>
      <c r="M923" s="42">
        <f t="shared" si="409"/>
        <v>3.4375775753734161</v>
      </c>
      <c r="N923" s="42">
        <f t="shared" si="409"/>
        <v>3.6591945176170917</v>
      </c>
      <c r="O923" s="42">
        <f t="shared" si="398"/>
        <v>3.1415617540157346</v>
      </c>
      <c r="P923" s="42">
        <f t="shared" ref="P923:R938" si="415">P163</f>
        <v>1.8416791404809578</v>
      </c>
      <c r="Q923" s="42">
        <f t="shared" si="415"/>
        <v>0</v>
      </c>
      <c r="R923" s="42">
        <f t="shared" si="415"/>
        <v>0</v>
      </c>
      <c r="S923" s="42">
        <f t="shared" si="402"/>
        <v>2.0475659600655542</v>
      </c>
      <c r="T923" s="42">
        <f t="shared" si="413"/>
        <v>6.8926978801966614</v>
      </c>
      <c r="U923" s="42">
        <f t="shared" si="399"/>
        <v>4.8926978801966614</v>
      </c>
      <c r="V923" s="42">
        <f t="shared" si="410"/>
        <v>2.8719574500819411</v>
      </c>
      <c r="W923" s="42">
        <f t="shared" si="410"/>
        <v>5.8213261521876589</v>
      </c>
      <c r="X923" s="42">
        <f t="shared" si="410"/>
        <v>2.6108704091654014</v>
      </c>
      <c r="Y923" s="42">
        <f t="shared" si="410"/>
        <v>4.1770252747126033</v>
      </c>
      <c r="Z923" s="42">
        <f t="shared" si="410"/>
        <v>4.9090273504068387</v>
      </c>
      <c r="AA923" s="42">
        <f t="shared" si="410"/>
        <v>4.8384864453018128</v>
      </c>
      <c r="AB923" s="42">
        <f t="shared" si="410"/>
        <v>4.2529412452277287</v>
      </c>
      <c r="AC923" s="42">
        <f t="shared" si="400"/>
        <v>6.3079361751229133</v>
      </c>
    </row>
    <row r="924" spans="1:29" x14ac:dyDescent="0.25">
      <c r="A924" s="34" t="s">
        <v>1189</v>
      </c>
      <c r="B924" s="34" t="s">
        <v>1190</v>
      </c>
      <c r="C924" s="42">
        <f t="shared" si="395"/>
        <v>3.1040895506603756</v>
      </c>
      <c r="D924" s="42">
        <f t="shared" si="396"/>
        <v>3.1182950756838776</v>
      </c>
      <c r="E924" s="42">
        <f t="shared" si="414"/>
        <v>3.9946204232870848</v>
      </c>
      <c r="F924" s="42">
        <f t="shared" si="414"/>
        <v>3.8357585210089127</v>
      </c>
      <c r="G924" s="42">
        <f t="shared" si="414"/>
        <v>0.79178819212666907</v>
      </c>
      <c r="H924" s="42">
        <f t="shared" si="401"/>
        <v>5.2222581165718154</v>
      </c>
      <c r="I924" s="42">
        <f t="shared" si="412"/>
        <v>2.0337030978944024</v>
      </c>
      <c r="J924" s="42">
        <f t="shared" si="397"/>
        <v>3.2027618545213179</v>
      </c>
      <c r="K924" s="42">
        <f t="shared" si="409"/>
        <v>2.9968264533304363</v>
      </c>
      <c r="L924" s="42">
        <f t="shared" si="409"/>
        <v>5.4040721819809949</v>
      </c>
      <c r="M924" s="42">
        <f t="shared" si="409"/>
        <v>2.9439292382966946</v>
      </c>
      <c r="N924" s="42">
        <f t="shared" si="409"/>
        <v>4.9193269257349614</v>
      </c>
      <c r="O924" s="42">
        <f t="shared" si="398"/>
        <v>5.713024546720888</v>
      </c>
      <c r="P924" s="42">
        <f t="shared" si="415"/>
        <v>7.0907573992200643E-2</v>
      </c>
      <c r="Q924" s="42">
        <f t="shared" si="415"/>
        <v>0</v>
      </c>
      <c r="R924" s="42">
        <f t="shared" si="415"/>
        <v>6.2895018131084104</v>
      </c>
      <c r="S924" s="42">
        <f t="shared" si="402"/>
        <v>6.0395018131084104</v>
      </c>
      <c r="T924" s="42">
        <f t="shared" si="413"/>
        <v>6.2895018131084104</v>
      </c>
      <c r="U924" s="42">
        <f t="shared" si="399"/>
        <v>4.2895018131084104</v>
      </c>
      <c r="V924" s="42">
        <f t="shared" si="410"/>
        <v>3.9309386331927567</v>
      </c>
      <c r="W924" s="42">
        <f t="shared" si="410"/>
        <v>3.9161049025014645</v>
      </c>
      <c r="X924" s="42">
        <f t="shared" si="410"/>
        <v>0.68006321257439339</v>
      </c>
      <c r="Y924" s="42">
        <f t="shared" si="410"/>
        <v>3.9782737080614021</v>
      </c>
      <c r="Z924" s="42">
        <f t="shared" si="410"/>
        <v>4.7844957204001739</v>
      </c>
      <c r="AA924" s="42">
        <f t="shared" si="410"/>
        <v>3.6705826517029934</v>
      </c>
      <c r="AB924" s="42">
        <f t="shared" si="410"/>
        <v>4.6836715629530721</v>
      </c>
      <c r="AC924" s="42">
        <f t="shared" si="400"/>
        <v>4.0965006043694689</v>
      </c>
    </row>
    <row r="925" spans="1:29" x14ac:dyDescent="0.25">
      <c r="A925" s="34" t="s">
        <v>1191</v>
      </c>
      <c r="B925" s="34" t="s">
        <v>1192</v>
      </c>
      <c r="C925" s="42">
        <f t="shared" si="395"/>
        <v>2.436741882755487</v>
      </c>
      <c r="D925" s="42">
        <f t="shared" si="396"/>
        <v>3.9748707696763974</v>
      </c>
      <c r="E925" s="42">
        <f t="shared" si="414"/>
        <v>2.9889402695701612</v>
      </c>
      <c r="F925" s="42">
        <f t="shared" si="414"/>
        <v>2.556236532418863</v>
      </c>
      <c r="G925" s="42">
        <f t="shared" si="414"/>
        <v>1.4612422040837096</v>
      </c>
      <c r="H925" s="42">
        <f t="shared" si="401"/>
        <v>5.3840560068499785</v>
      </c>
      <c r="I925" s="42">
        <f t="shared" si="412"/>
        <v>2.9304146418673973</v>
      </c>
      <c r="J925" s="42">
        <f t="shared" si="397"/>
        <v>3.8255262739328679</v>
      </c>
      <c r="K925" s="42">
        <f t="shared" si="409"/>
        <v>4.07845086123148</v>
      </c>
      <c r="L925" s="42">
        <f t="shared" si="409"/>
        <v>5.3044553332906421</v>
      </c>
      <c r="M925" s="42">
        <f t="shared" si="409"/>
        <v>3.6636472250506391</v>
      </c>
      <c r="N925" s="42">
        <f t="shared" si="409"/>
        <v>4.1039689717639432</v>
      </c>
      <c r="O925" s="42">
        <f t="shared" si="398"/>
        <v>5.1385426561282275</v>
      </c>
      <c r="P925" s="42">
        <f t="shared" si="415"/>
        <v>1.0836606534334201</v>
      </c>
      <c r="Q925" s="42">
        <f t="shared" si="415"/>
        <v>6.4080466639695919</v>
      </c>
      <c r="R925" s="42">
        <f t="shared" si="415"/>
        <v>6.4080466639695919</v>
      </c>
      <c r="S925" s="42">
        <f t="shared" si="402"/>
        <v>4.022031109313061</v>
      </c>
      <c r="T925" s="42">
        <f t="shared" si="413"/>
        <v>6.4080466639695919</v>
      </c>
      <c r="U925" s="42">
        <f t="shared" si="399"/>
        <v>4.4080466639695919</v>
      </c>
      <c r="V925" s="42">
        <f t="shared" si="410"/>
        <v>4.0050291649809946</v>
      </c>
      <c r="W925" s="42">
        <f t="shared" si="410"/>
        <v>3.6415898607014956</v>
      </c>
      <c r="X925" s="42">
        <f t="shared" si="410"/>
        <v>2.8421363991710855</v>
      </c>
      <c r="Y925" s="42">
        <f t="shared" si="410"/>
        <v>2.5481327486681957</v>
      </c>
      <c r="Z925" s="42">
        <f t="shared" si="410"/>
        <v>2.3135275991340496</v>
      </c>
      <c r="AA925" s="42">
        <f t="shared" si="410"/>
        <v>2.5651824416196987</v>
      </c>
      <c r="AB925" s="42">
        <f t="shared" si="410"/>
        <v>1.3634141838233176</v>
      </c>
      <c r="AC925" s="42">
        <f t="shared" si="400"/>
        <v>4.1360155546565291</v>
      </c>
    </row>
    <row r="926" spans="1:29" x14ac:dyDescent="0.25">
      <c r="A926" s="34" t="s">
        <v>1193</v>
      </c>
      <c r="B926" s="34" t="s">
        <v>1194</v>
      </c>
      <c r="C926" s="42">
        <f t="shared" si="395"/>
        <v>4.8458073539247106</v>
      </c>
      <c r="D926" s="42">
        <f t="shared" si="396"/>
        <v>1.8577266381759217</v>
      </c>
      <c r="E926" s="42">
        <f t="shared" si="414"/>
        <v>2.8727958164268084</v>
      </c>
      <c r="F926" s="42">
        <f t="shared" si="414"/>
        <v>3.6921970355501661</v>
      </c>
      <c r="G926" s="42">
        <f t="shared" si="414"/>
        <v>0.30929859947938532</v>
      </c>
      <c r="H926" s="42">
        <f t="shared" si="401"/>
        <v>6.318196715513122</v>
      </c>
      <c r="I926" s="42">
        <f t="shared" si="412"/>
        <v>5.9495375928366281</v>
      </c>
      <c r="J926" s="42">
        <f t="shared" si="397"/>
        <v>4.3549937508296725</v>
      </c>
      <c r="K926" s="42">
        <f t="shared" si="409"/>
        <v>1.7920512809282469</v>
      </c>
      <c r="L926" s="42">
        <f t="shared" si="409"/>
        <v>6.2754559874816414</v>
      </c>
      <c r="M926" s="42">
        <f t="shared" si="409"/>
        <v>5.847866419682445</v>
      </c>
      <c r="N926" s="42">
        <f t="shared" si="409"/>
        <v>6.3669601340943478</v>
      </c>
      <c r="O926" s="42">
        <f t="shared" si="398"/>
        <v>6.1607150807292035</v>
      </c>
      <c r="P926" s="42">
        <f t="shared" si="415"/>
        <v>0.17501321439945997</v>
      </c>
      <c r="Q926" s="42">
        <f t="shared" si="415"/>
        <v>0</v>
      </c>
      <c r="R926" s="42">
        <f>R166-2</f>
        <v>4.4681967155131224</v>
      </c>
      <c r="S926" s="42">
        <f t="shared" si="402"/>
        <v>6.2181967155131224</v>
      </c>
      <c r="T926" s="42">
        <f t="shared" si="413"/>
        <v>6.4681967155131224</v>
      </c>
      <c r="U926" s="42">
        <f>U166</f>
        <v>0</v>
      </c>
      <c r="V926" s="42">
        <f t="shared" si="410"/>
        <v>4.3121311436754146</v>
      </c>
      <c r="W926" s="42">
        <f t="shared" si="410"/>
        <v>2.4989439242323841</v>
      </c>
      <c r="X926" s="42">
        <f t="shared" si="410"/>
        <v>1.0869421477859478</v>
      </c>
      <c r="Y926" s="42">
        <f t="shared" si="410"/>
        <v>4.4763666891962686</v>
      </c>
      <c r="Z926" s="42">
        <f t="shared" si="410"/>
        <v>4.152822822522654</v>
      </c>
      <c r="AA926" s="42">
        <f t="shared" si="410"/>
        <v>1.9115930917519151</v>
      </c>
      <c r="AB926" s="42">
        <f t="shared" si="410"/>
        <v>3.0276665476869939</v>
      </c>
      <c r="AC926" s="42">
        <f t="shared" si="400"/>
        <v>4.5603278665572766</v>
      </c>
    </row>
    <row r="927" spans="1:29" x14ac:dyDescent="0.25">
      <c r="A927" s="34" t="s">
        <v>1195</v>
      </c>
      <c r="B927" s="34" t="s">
        <v>1196</v>
      </c>
      <c r="C927" s="42">
        <f t="shared" si="395"/>
        <v>2.2469139494557471</v>
      </c>
      <c r="D927" s="42">
        <f t="shared" si="396"/>
        <v>3.9148015527712463</v>
      </c>
      <c r="E927" s="42">
        <f t="shared" si="414"/>
        <v>3.1352804581579234</v>
      </c>
      <c r="F927" s="42">
        <f t="shared" si="414"/>
        <v>2.9748369371232934</v>
      </c>
      <c r="G927" s="42">
        <f t="shared" si="414"/>
        <v>1.1421930119185781</v>
      </c>
      <c r="H927" s="42">
        <f t="shared" si="401"/>
        <v>4.2653282951601295</v>
      </c>
      <c r="I927" s="42">
        <f t="shared" si="412"/>
        <v>2.0597218750020416</v>
      </c>
      <c r="J927" s="42">
        <f t="shared" si="397"/>
        <v>0.52734836381622252</v>
      </c>
      <c r="K927" s="42">
        <f t="shared" ref="K927:N942" si="416">K167</f>
        <v>4.19340990432383</v>
      </c>
      <c r="L927" s="42">
        <f t="shared" si="416"/>
        <v>4.171417598003595</v>
      </c>
      <c r="M927" s="42">
        <f t="shared" si="416"/>
        <v>5.2866905711716798</v>
      </c>
      <c r="N927" s="42">
        <f t="shared" si="416"/>
        <v>5.2274698370610455</v>
      </c>
      <c r="O927" s="42">
        <f t="shared" si="398"/>
        <v>5.7166670047181585</v>
      </c>
      <c r="P927" s="42">
        <f t="shared" si="415"/>
        <v>1.1346730632505946</v>
      </c>
      <c r="Q927" s="42">
        <f t="shared" si="415"/>
        <v>6.3699683993877896</v>
      </c>
      <c r="R927" s="42">
        <f t="shared" si="415"/>
        <v>6.3699683993877896</v>
      </c>
      <c r="S927" s="42">
        <f t="shared" si="402"/>
        <v>1.8733227997959303</v>
      </c>
      <c r="T927" s="42">
        <f t="shared" si="413"/>
        <v>6.3699683993877896</v>
      </c>
      <c r="U927" s="42">
        <f t="shared" si="399"/>
        <v>4.3699683993877896</v>
      </c>
      <c r="V927" s="42">
        <f t="shared" ref="V927:AB942" si="417">V167</f>
        <v>3.9812302496173682</v>
      </c>
      <c r="W927" s="42">
        <f t="shared" si="417"/>
        <v>3.9690683602654357</v>
      </c>
      <c r="X927" s="42">
        <f t="shared" si="417"/>
        <v>4.0580032847339567</v>
      </c>
      <c r="Y927" s="42">
        <f t="shared" si="417"/>
        <v>2.4123314233373594</v>
      </c>
      <c r="Z927" s="42">
        <f t="shared" si="417"/>
        <v>2.3698136276461281</v>
      </c>
      <c r="AA927" s="42">
        <f t="shared" si="417"/>
        <v>3.6675205915647768</v>
      </c>
      <c r="AB927" s="42">
        <f t="shared" si="417"/>
        <v>4.2014685187451386</v>
      </c>
      <c r="AC927" s="42">
        <f t="shared" si="400"/>
        <v>3.9906151248086834</v>
      </c>
    </row>
    <row r="928" spans="1:29" x14ac:dyDescent="0.25">
      <c r="A928" s="34" t="s">
        <v>1197</v>
      </c>
      <c r="B928" s="34" t="s">
        <v>1198</v>
      </c>
      <c r="C928" s="42">
        <f t="shared" si="395"/>
        <v>2.8755112317755809</v>
      </c>
      <c r="D928" s="42">
        <f t="shared" si="396"/>
        <v>3.5764800626109303</v>
      </c>
      <c r="E928" s="42">
        <f t="shared" si="414"/>
        <v>3.9815673495314963</v>
      </c>
      <c r="F928" s="42">
        <f t="shared" si="414"/>
        <v>4.0164764447612518</v>
      </c>
      <c r="G928" s="42">
        <f t="shared" si="414"/>
        <v>1.2289415422330587</v>
      </c>
      <c r="H928" s="42">
        <f t="shared" si="401"/>
        <v>4.5461992732555387</v>
      </c>
      <c r="I928" s="42">
        <f t="shared" si="412"/>
        <v>2.0467974361628629</v>
      </c>
      <c r="J928" s="42">
        <f t="shared" si="397"/>
        <v>3.7023348832422505</v>
      </c>
      <c r="K928" s="42">
        <f t="shared" si="416"/>
        <v>3.0736692826929306</v>
      </c>
      <c r="L928" s="42">
        <f t="shared" si="416"/>
        <v>4.9034025962370764</v>
      </c>
      <c r="M928" s="42">
        <f t="shared" si="416"/>
        <v>5.4236286662932676</v>
      </c>
      <c r="N928" s="42">
        <f t="shared" si="416"/>
        <v>5.0402001191690395</v>
      </c>
      <c r="O928" s="42">
        <f t="shared" si="398"/>
        <v>5.5642733192673246</v>
      </c>
      <c r="P928" s="42">
        <f t="shared" si="415"/>
        <v>1.093077617442586</v>
      </c>
      <c r="Q928" s="42">
        <f t="shared" si="415"/>
        <v>0</v>
      </c>
      <c r="R928" s="42">
        <f t="shared" si="415"/>
        <v>0</v>
      </c>
      <c r="S928" s="42">
        <f t="shared" si="402"/>
        <v>6.3456452154528709</v>
      </c>
      <c r="T928" s="42">
        <f t="shared" si="413"/>
        <v>6.5956452154528709</v>
      </c>
      <c r="U928" s="42">
        <f t="shared" si="399"/>
        <v>4.5956452154528709</v>
      </c>
      <c r="V928" s="42">
        <f t="shared" si="417"/>
        <v>4.1222782596580441</v>
      </c>
      <c r="W928" s="42">
        <f t="shared" si="417"/>
        <v>4.1689455607107773</v>
      </c>
      <c r="X928" s="42">
        <f t="shared" si="417"/>
        <v>2.938968632505516</v>
      </c>
      <c r="Y928" s="42">
        <f t="shared" si="417"/>
        <v>3.667717742593871</v>
      </c>
      <c r="Z928" s="42">
        <f t="shared" si="417"/>
        <v>4.2122552305640806</v>
      </c>
      <c r="AA928" s="42">
        <f t="shared" si="417"/>
        <v>3.1847580134374049</v>
      </c>
      <c r="AB928" s="42">
        <f t="shared" si="417"/>
        <v>4.2099863077358766</v>
      </c>
      <c r="AC928" s="42">
        <f t="shared" si="400"/>
        <v>4.8855947817606324</v>
      </c>
    </row>
    <row r="929" spans="1:29" x14ac:dyDescent="0.25">
      <c r="A929" s="34" t="s">
        <v>1199</v>
      </c>
      <c r="B929" s="34" t="s">
        <v>1200</v>
      </c>
      <c r="C929" s="42">
        <f t="shared" si="395"/>
        <v>1.9711644883899382</v>
      </c>
      <c r="D929" s="42">
        <f t="shared" si="396"/>
        <v>4.7207719875939906</v>
      </c>
      <c r="E929" s="42">
        <f t="shared" si="414"/>
        <v>4.998250057025297</v>
      </c>
      <c r="F929" s="42">
        <f t="shared" si="414"/>
        <v>5.0625600283232464</v>
      </c>
      <c r="G929" s="42">
        <f t="shared" si="414"/>
        <v>2.1390684518825296</v>
      </c>
      <c r="H929" s="42">
        <f t="shared" si="401"/>
        <v>3.4261661055525274</v>
      </c>
      <c r="I929" s="42">
        <f t="shared" si="412"/>
        <v>3.7599688021415552</v>
      </c>
      <c r="J929" s="42">
        <f t="shared" si="397"/>
        <v>1.5844438650716526</v>
      </c>
      <c r="K929" s="42">
        <f t="shared" si="416"/>
        <v>2.7850574264240744</v>
      </c>
      <c r="L929" s="42">
        <f t="shared" si="416"/>
        <v>5.1639637721294696</v>
      </c>
      <c r="M929" s="42">
        <f t="shared" si="416"/>
        <v>1.6457643174087158</v>
      </c>
      <c r="N929" s="42">
        <f t="shared" si="416"/>
        <v>0</v>
      </c>
      <c r="O929" s="42">
        <f t="shared" si="398"/>
        <v>2.898578216113072</v>
      </c>
      <c r="P929" s="42">
        <f t="shared" si="415"/>
        <v>1.6182157931093508</v>
      </c>
      <c r="Q929" s="42">
        <f t="shared" si="415"/>
        <v>6.3793662599466092</v>
      </c>
      <c r="R929" s="42">
        <f t="shared" si="415"/>
        <v>6.3793662599466092</v>
      </c>
      <c r="S929" s="42">
        <f t="shared" si="402"/>
        <v>4.0029108399644064</v>
      </c>
      <c r="T929" s="42">
        <f t="shared" si="413"/>
        <v>6.3793662599466092</v>
      </c>
      <c r="U929" s="42">
        <f t="shared" si="399"/>
        <v>4.3793662599466092</v>
      </c>
      <c r="V929" s="42">
        <f t="shared" si="417"/>
        <v>3.7212969849688551</v>
      </c>
      <c r="W929" s="42">
        <f t="shared" si="417"/>
        <v>4.4678490562698849</v>
      </c>
      <c r="X929" s="42">
        <f t="shared" si="417"/>
        <v>1.3136573772204048</v>
      </c>
      <c r="Y929" s="42">
        <f t="shared" si="417"/>
        <v>4.4261115114336649</v>
      </c>
      <c r="Z929" s="42">
        <f t="shared" si="417"/>
        <v>4.1153874498281287</v>
      </c>
      <c r="AA929" s="42">
        <f t="shared" si="417"/>
        <v>4.7457304259016713</v>
      </c>
      <c r="AB929" s="42">
        <f t="shared" si="417"/>
        <v>3.2575487284833753</v>
      </c>
      <c r="AC929" s="42">
        <f t="shared" si="400"/>
        <v>4.6580692749777546</v>
      </c>
    </row>
    <row r="930" spans="1:29" x14ac:dyDescent="0.25">
      <c r="A930" s="34" t="s">
        <v>1201</v>
      </c>
      <c r="B930" s="34" t="s">
        <v>1202</v>
      </c>
      <c r="C930" s="42">
        <f t="shared" si="395"/>
        <v>0.6402563017174896</v>
      </c>
      <c r="D930" s="42">
        <f t="shared" si="396"/>
        <v>6.6280363790459784</v>
      </c>
      <c r="E930" s="42">
        <f t="shared" si="414"/>
        <v>2.7170918415184588</v>
      </c>
      <c r="F930" s="42">
        <f t="shared" si="414"/>
        <v>2.1857357500180807</v>
      </c>
      <c r="G930" s="42">
        <f t="shared" si="414"/>
        <v>0.77975129904622209</v>
      </c>
      <c r="H930" s="42">
        <f t="shared" si="401"/>
        <v>5.438167538868603</v>
      </c>
      <c r="I930" s="42">
        <f t="shared" ref="I930:I945" si="418">I170</f>
        <v>5.131196017788251</v>
      </c>
      <c r="J930" s="42">
        <f t="shared" si="397"/>
        <v>7.4285993221269768</v>
      </c>
      <c r="K930" s="42">
        <f t="shared" si="416"/>
        <v>0.44499885389608274</v>
      </c>
      <c r="L930" s="42">
        <f t="shared" si="416"/>
        <v>6.867841092438467</v>
      </c>
      <c r="M930" s="42">
        <f t="shared" si="416"/>
        <v>5.4719795156749953</v>
      </c>
      <c r="N930" s="42">
        <f t="shared" si="416"/>
        <v>6.5454614377515634</v>
      </c>
      <c r="O930" s="42">
        <f t="shared" si="398"/>
        <v>6.8481329434466431</v>
      </c>
      <c r="P930" s="42">
        <f t="shared" si="415"/>
        <v>0.34800425124178602</v>
      </c>
      <c r="Q930" s="42">
        <f t="shared" si="415"/>
        <v>0</v>
      </c>
      <c r="R930" s="42">
        <f t="shared" si="415"/>
        <v>0</v>
      </c>
      <c r="S930" s="42">
        <f t="shared" si="402"/>
        <v>6.9285993221269768</v>
      </c>
      <c r="T930" s="42">
        <f t="shared" si="413"/>
        <v>7.1785993221269768</v>
      </c>
      <c r="U930" s="42">
        <f t="shared" si="399"/>
        <v>5.1785993221269768</v>
      </c>
      <c r="V930" s="42">
        <f t="shared" si="417"/>
        <v>2.9910830508862394</v>
      </c>
      <c r="W930" s="42">
        <f t="shared" si="417"/>
        <v>3.2152127242410611</v>
      </c>
      <c r="X930" s="42">
        <f t="shared" si="417"/>
        <v>2.77354973809451</v>
      </c>
      <c r="Y930" s="42">
        <f t="shared" si="417"/>
        <v>1.0625609062923711</v>
      </c>
      <c r="Z930" s="42">
        <f t="shared" si="417"/>
        <v>0.77763323295474129</v>
      </c>
      <c r="AA930" s="42">
        <f t="shared" si="417"/>
        <v>1.7956810409304407</v>
      </c>
      <c r="AB930" s="42">
        <f t="shared" si="417"/>
        <v>4.7348208294880072</v>
      </c>
      <c r="AC930" s="42">
        <f t="shared" si="400"/>
        <v>5.888407966152112</v>
      </c>
    </row>
    <row r="931" spans="1:29" x14ac:dyDescent="0.25">
      <c r="A931" s="34" t="s">
        <v>1203</v>
      </c>
      <c r="B931" s="34" t="s">
        <v>1204</v>
      </c>
      <c r="C931" s="42">
        <f t="shared" si="395"/>
        <v>4.2829012319678847</v>
      </c>
      <c r="D931" s="42">
        <f t="shared" si="396"/>
        <v>3.1385625931889032</v>
      </c>
      <c r="E931" s="42">
        <f t="shared" si="414"/>
        <v>4.1776301323222276</v>
      </c>
      <c r="F931" s="42">
        <f t="shared" si="414"/>
        <v>4.2474638715719948</v>
      </c>
      <c r="G931" s="42">
        <f t="shared" si="414"/>
        <v>1.2296603674929352</v>
      </c>
      <c r="H931" s="42">
        <f t="shared" si="401"/>
        <v>5.4389143530301549</v>
      </c>
      <c r="I931" s="42">
        <f t="shared" si="418"/>
        <v>3.7944808462752269</v>
      </c>
      <c r="J931" s="42">
        <f t="shared" si="397"/>
        <v>3.016169260248776</v>
      </c>
      <c r="K931" s="42">
        <f t="shared" si="416"/>
        <v>3.1869554535314104</v>
      </c>
      <c r="L931" s="42">
        <f t="shared" si="416"/>
        <v>5.3387333609438281</v>
      </c>
      <c r="M931" s="42">
        <f t="shared" si="416"/>
        <v>2.3485318733630036</v>
      </c>
      <c r="N931" s="42">
        <f t="shared" si="416"/>
        <v>6.8647180911978625</v>
      </c>
      <c r="O931" s="42">
        <f t="shared" si="398"/>
        <v>5.4882064141210458</v>
      </c>
      <c r="P931" s="42">
        <f t="shared" si="415"/>
        <v>0.36107029370392418</v>
      </c>
      <c r="Q931" s="42">
        <f t="shared" si="415"/>
        <v>0</v>
      </c>
      <c r="R931" s="42">
        <f t="shared" si="415"/>
        <v>0</v>
      </c>
      <c r="S931" s="42">
        <f t="shared" si="402"/>
        <v>2.17628295844984</v>
      </c>
      <c r="T931" s="42">
        <f t="shared" si="413"/>
        <v>7.2788488753495182</v>
      </c>
      <c r="U931" s="42">
        <f t="shared" si="399"/>
        <v>5.2788488753495182</v>
      </c>
      <c r="V931" s="42">
        <f t="shared" si="417"/>
        <v>4.5492805470934483</v>
      </c>
      <c r="W931" s="42">
        <f t="shared" si="417"/>
        <v>5.40845284808091</v>
      </c>
      <c r="X931" s="42">
        <f t="shared" si="417"/>
        <v>1.799660293560932</v>
      </c>
      <c r="Y931" s="42">
        <f t="shared" si="417"/>
        <v>5.0413242312155582</v>
      </c>
      <c r="Z931" s="42">
        <f t="shared" si="417"/>
        <v>5.6077146145578753</v>
      </c>
      <c r="AA931" s="42">
        <f t="shared" si="417"/>
        <v>3.9802937251719737</v>
      </c>
      <c r="AB931" s="42">
        <f t="shared" si="417"/>
        <v>1.0840838750520558</v>
      </c>
      <c r="AC931" s="42">
        <f t="shared" si="400"/>
        <v>4.8812110131591844</v>
      </c>
    </row>
    <row r="932" spans="1:29" x14ac:dyDescent="0.25">
      <c r="A932" s="34" t="s">
        <v>1205</v>
      </c>
      <c r="B932" s="34" t="s">
        <v>1206</v>
      </c>
      <c r="C932" s="42">
        <f t="shared" si="395"/>
        <v>2.795433723533336</v>
      </c>
      <c r="D932" s="42">
        <f t="shared" si="396"/>
        <v>4.013025740062635</v>
      </c>
      <c r="E932" s="42">
        <f t="shared" si="414"/>
        <v>3.1128963953982565</v>
      </c>
      <c r="F932" s="42">
        <f t="shared" si="414"/>
        <v>3.1065232507681486</v>
      </c>
      <c r="G932" s="42">
        <f t="shared" si="414"/>
        <v>0.68007452603848861</v>
      </c>
      <c r="H932" s="42">
        <f t="shared" si="401"/>
        <v>5.2753629575387473</v>
      </c>
      <c r="I932" s="42">
        <f t="shared" si="418"/>
        <v>5.9000897549186622</v>
      </c>
      <c r="J932" s="42">
        <f t="shared" si="397"/>
        <v>4.7618945104661963</v>
      </c>
      <c r="K932" s="42">
        <f t="shared" si="416"/>
        <v>2.5674637590189842</v>
      </c>
      <c r="L932" s="42">
        <f t="shared" si="416"/>
        <v>4.7863928275033327</v>
      </c>
      <c r="M932" s="42">
        <f t="shared" si="416"/>
        <v>5.1644626691813871</v>
      </c>
      <c r="N932" s="42">
        <f t="shared" si="416"/>
        <v>5.7417172840388471</v>
      </c>
      <c r="O932" s="42">
        <f t="shared" si="398"/>
        <v>5.6717467705425744</v>
      </c>
      <c r="P932" s="42">
        <f t="shared" si="415"/>
        <v>0.2151118953224597</v>
      </c>
      <c r="Q932" s="42">
        <f t="shared" si="415"/>
        <v>6.579456936242285</v>
      </c>
      <c r="R932" s="42">
        <f>R172-2</f>
        <v>4.579456936242285</v>
      </c>
      <c r="S932" s="42">
        <f t="shared" si="402"/>
        <v>1.9431523120807626</v>
      </c>
      <c r="T932" s="42">
        <f t="shared" ref="T932:T947" si="419">T172</f>
        <v>6.579456936242285</v>
      </c>
      <c r="U932" s="42">
        <f>U172</f>
        <v>0</v>
      </c>
      <c r="V932" s="42">
        <f t="shared" si="417"/>
        <v>3.5638725071312378</v>
      </c>
      <c r="W932" s="42">
        <f t="shared" si="417"/>
        <v>3.2306138505448412</v>
      </c>
      <c r="X932" s="42">
        <f t="shared" si="417"/>
        <v>3.715671272533525</v>
      </c>
      <c r="Y932" s="42">
        <f t="shared" si="417"/>
        <v>3.6444725608139517</v>
      </c>
      <c r="Z932" s="42">
        <f t="shared" si="417"/>
        <v>2.3030758717808482</v>
      </c>
      <c r="AA932" s="42">
        <f t="shared" si="417"/>
        <v>2.2532214139056133</v>
      </c>
      <c r="AB932" s="42">
        <f t="shared" si="417"/>
        <v>2.7997689090392699</v>
      </c>
      <c r="AC932" s="42">
        <f t="shared" si="400"/>
        <v>5.0155844291110476</v>
      </c>
    </row>
    <row r="933" spans="1:29" x14ac:dyDescent="0.25">
      <c r="A933" s="34" t="s">
        <v>1207</v>
      </c>
      <c r="B933" s="34" t="s">
        <v>1208</v>
      </c>
      <c r="C933" s="42">
        <f t="shared" si="395"/>
        <v>4.1007393514020603</v>
      </c>
      <c r="D933" s="42">
        <f t="shared" si="396"/>
        <v>3.5538195274754552</v>
      </c>
      <c r="E933" s="42">
        <f t="shared" si="414"/>
        <v>5.2270422458072128</v>
      </c>
      <c r="F933" s="42">
        <f t="shared" si="414"/>
        <v>5.7385265304385857</v>
      </c>
      <c r="G933" s="42">
        <f t="shared" si="414"/>
        <v>1.9616797857688333</v>
      </c>
      <c r="H933" s="42">
        <f t="shared" si="401"/>
        <v>5.189714707936278</v>
      </c>
      <c r="I933" s="42">
        <f t="shared" si="418"/>
        <v>4.9720502309822825</v>
      </c>
      <c r="J933" s="42">
        <f t="shared" si="397"/>
        <v>4.555555637603848</v>
      </c>
      <c r="K933" s="42">
        <f t="shared" si="416"/>
        <v>4.556335935648157</v>
      </c>
      <c r="L933" s="42">
        <f t="shared" si="416"/>
        <v>5.8004896601091334</v>
      </c>
      <c r="M933" s="42">
        <f t="shared" si="416"/>
        <v>3.444787156565265</v>
      </c>
      <c r="N933" s="42">
        <f t="shared" si="416"/>
        <v>4.8097410504319082</v>
      </c>
      <c r="O933" s="42">
        <f t="shared" si="398"/>
        <v>4.2633506568792985</v>
      </c>
      <c r="P933" s="42">
        <f t="shared" si="415"/>
        <v>0.77191680907490523</v>
      </c>
      <c r="Q933" s="42">
        <f t="shared" si="415"/>
        <v>0</v>
      </c>
      <c r="R933" s="42">
        <f t="shared" si="415"/>
        <v>0</v>
      </c>
      <c r="S933" s="42">
        <f t="shared" si="402"/>
        <v>2.1779794668419892</v>
      </c>
      <c r="T933" s="42">
        <f t="shared" si="419"/>
        <v>0</v>
      </c>
      <c r="U933" s="42">
        <f t="shared" si="399"/>
        <v>5.2839384005259662</v>
      </c>
      <c r="V933" s="42">
        <f t="shared" si="417"/>
        <v>4.2489640669734801</v>
      </c>
      <c r="W933" s="42">
        <f t="shared" si="417"/>
        <v>5.2093575622809301</v>
      </c>
      <c r="X933" s="42">
        <f t="shared" si="417"/>
        <v>1.6353745995671174</v>
      </c>
      <c r="Y933" s="42">
        <f t="shared" si="417"/>
        <v>5.5701285130256757</v>
      </c>
      <c r="Z933" s="42">
        <f t="shared" si="417"/>
        <v>3.7697472627459376</v>
      </c>
      <c r="AA933" s="42">
        <f t="shared" si="417"/>
        <v>5.1856730577964028</v>
      </c>
      <c r="AB933" s="42">
        <f t="shared" si="417"/>
        <v>2.6346160172115205</v>
      </c>
      <c r="AC933" s="42">
        <f t="shared" si="400"/>
        <v>5.338471766907734</v>
      </c>
    </row>
    <row r="934" spans="1:29" x14ac:dyDescent="0.25">
      <c r="A934" s="34" t="s">
        <v>1209</v>
      </c>
      <c r="B934" s="34" t="s">
        <v>1210</v>
      </c>
      <c r="C934" s="42">
        <f t="shared" si="395"/>
        <v>6.2343984450099921</v>
      </c>
      <c r="D934" s="42">
        <f t="shared" si="396"/>
        <v>0.97657837904773714</v>
      </c>
      <c r="E934" s="42">
        <f t="shared" si="414"/>
        <v>4.5736222193903009</v>
      </c>
      <c r="F934" s="42">
        <f t="shared" si="414"/>
        <v>6.0961232909606675</v>
      </c>
      <c r="G934" s="42">
        <f t="shared" si="414"/>
        <v>2.2593180803202473</v>
      </c>
      <c r="H934" s="42">
        <f t="shared" si="401"/>
        <v>1.8197375544200134</v>
      </c>
      <c r="I934" s="42">
        <f t="shared" si="418"/>
        <v>0.85910524693710766</v>
      </c>
      <c r="J934" s="42">
        <f t="shared" si="397"/>
        <v>2.7323154969429453</v>
      </c>
      <c r="K934" s="42">
        <f t="shared" si="416"/>
        <v>4.6134542702022703</v>
      </c>
      <c r="L934" s="42">
        <f t="shared" si="416"/>
        <v>5.2890862335936983</v>
      </c>
      <c r="M934" s="42">
        <f t="shared" si="416"/>
        <v>4.2157545171201516</v>
      </c>
      <c r="N934" s="42">
        <f t="shared" si="416"/>
        <v>6.3759333523782233</v>
      </c>
      <c r="O934" s="42">
        <f t="shared" si="398"/>
        <v>4.4669540578438687</v>
      </c>
      <c r="P934" s="42">
        <f t="shared" si="415"/>
        <v>1.2081017354107526</v>
      </c>
      <c r="Q934" s="42">
        <f t="shared" si="415"/>
        <v>0</v>
      </c>
      <c r="R934" s="42">
        <f t="shared" si="415"/>
        <v>0</v>
      </c>
      <c r="S934" s="42">
        <f t="shared" si="402"/>
        <v>2.0999698230467922</v>
      </c>
      <c r="T934" s="42">
        <f t="shared" si="419"/>
        <v>7.0499094691403741</v>
      </c>
      <c r="U934" s="42">
        <f t="shared" si="399"/>
        <v>5.0499094691403741</v>
      </c>
      <c r="V934" s="42">
        <f t="shared" si="417"/>
        <v>3.5249547345701862</v>
      </c>
      <c r="W934" s="42">
        <f t="shared" si="417"/>
        <v>4.5732566367649161</v>
      </c>
      <c r="X934" s="42">
        <f t="shared" si="417"/>
        <v>3.0297131602917262</v>
      </c>
      <c r="Y934" s="42">
        <f t="shared" si="417"/>
        <v>6.2906444255149205</v>
      </c>
      <c r="Z934" s="42">
        <f t="shared" si="417"/>
        <v>4.7314752152630071</v>
      </c>
      <c r="AA934" s="42">
        <f t="shared" si="417"/>
        <v>5.0703715871714437</v>
      </c>
      <c r="AB934" s="42">
        <f t="shared" si="417"/>
        <v>0.59999229524598918</v>
      </c>
      <c r="AC934" s="42">
        <f t="shared" si="400"/>
        <v>6.2593203042723102</v>
      </c>
    </row>
    <row r="935" spans="1:29" x14ac:dyDescent="0.25">
      <c r="A935" s="34" t="s">
        <v>1211</v>
      </c>
      <c r="B935" s="34" t="s">
        <v>1212</v>
      </c>
      <c r="C935" s="42">
        <f t="shared" si="395"/>
        <v>3.1553426449726545</v>
      </c>
      <c r="D935" s="42">
        <f t="shared" si="396"/>
        <v>3.286362014564626</v>
      </c>
      <c r="E935" s="42">
        <f t="shared" ref="E935:G940" si="420">E175</f>
        <v>4.2253745113332402</v>
      </c>
      <c r="F935" s="42">
        <f t="shared" si="420"/>
        <v>3.8466320214595533</v>
      </c>
      <c r="G935" s="42">
        <f t="shared" si="420"/>
        <v>0.97548723214252231</v>
      </c>
      <c r="H935" s="42">
        <f t="shared" si="401"/>
        <v>4.8256182528781464</v>
      </c>
      <c r="I935" s="42">
        <f t="shared" si="418"/>
        <v>4.8576889909347756</v>
      </c>
      <c r="J935" s="42">
        <f t="shared" si="397"/>
        <v>3.6642834753878741</v>
      </c>
      <c r="K935" s="42">
        <f t="shared" si="416"/>
        <v>2.9147537634393679</v>
      </c>
      <c r="L935" s="42">
        <f t="shared" si="416"/>
        <v>4.7331897226798905</v>
      </c>
      <c r="M935" s="42">
        <f t="shared" si="416"/>
        <v>4.1644082013851769</v>
      </c>
      <c r="N935" s="42">
        <f t="shared" si="416"/>
        <v>5.7411726314050622</v>
      </c>
      <c r="O935" s="42">
        <f t="shared" si="398"/>
        <v>3.7529714171466346</v>
      </c>
      <c r="P935" s="42">
        <f t="shared" si="415"/>
        <v>0.79367981877443416</v>
      </c>
      <c r="Q935" s="42">
        <f t="shared" si="415"/>
        <v>6.2300353916188058</v>
      </c>
      <c r="R935" s="42">
        <f t="shared" si="415"/>
        <v>0</v>
      </c>
      <c r="S935" s="42">
        <f t="shared" si="402"/>
        <v>1.8266784638729359</v>
      </c>
      <c r="T935" s="42">
        <f t="shared" si="419"/>
        <v>6.2300353916188058</v>
      </c>
      <c r="U935" s="42">
        <f t="shared" si="399"/>
        <v>4.2300353916188058</v>
      </c>
      <c r="V935" s="42">
        <f t="shared" si="417"/>
        <v>2.336263271857054</v>
      </c>
      <c r="W935" s="42">
        <f t="shared" si="417"/>
        <v>4.6011582137562099</v>
      </c>
      <c r="X935" s="42">
        <f t="shared" si="417"/>
        <v>1.5789621378207419</v>
      </c>
      <c r="Y935" s="42">
        <f t="shared" si="417"/>
        <v>4.4691716474581131</v>
      </c>
      <c r="Z935" s="42">
        <f t="shared" si="417"/>
        <v>4.5025478093025164</v>
      </c>
      <c r="AA935" s="42">
        <f t="shared" si="417"/>
        <v>3.447341935718585</v>
      </c>
      <c r="AB935" s="42">
        <f t="shared" si="417"/>
        <v>3.9766183350758353</v>
      </c>
      <c r="AC935" s="42">
        <f t="shared" si="400"/>
        <v>5.6341873117776364</v>
      </c>
    </row>
    <row r="936" spans="1:29" x14ac:dyDescent="0.25">
      <c r="A936" s="34" t="s">
        <v>1213</v>
      </c>
      <c r="B936" s="34" t="s">
        <v>1214</v>
      </c>
      <c r="C936" s="42">
        <f t="shared" si="395"/>
        <v>5.2230825379630241</v>
      </c>
      <c r="D936" s="42">
        <f t="shared" si="396"/>
        <v>1.7083550662775373</v>
      </c>
      <c r="E936" s="42">
        <f>E176-0.25</f>
        <v>3.8830205430122602</v>
      </c>
      <c r="F936" s="42">
        <f t="shared" si="420"/>
        <v>4.306086878101036</v>
      </c>
      <c r="G936" s="42">
        <f t="shared" si="420"/>
        <v>0.86841315740256309</v>
      </c>
      <c r="H936" s="42">
        <f t="shared" si="401"/>
        <v>5.5198220134499856</v>
      </c>
      <c r="I936" s="42">
        <f t="shared" si="418"/>
        <v>2.8158682843645924</v>
      </c>
      <c r="J936" s="42">
        <f t="shared" si="397"/>
        <v>2.1336238011510682</v>
      </c>
      <c r="K936" s="42">
        <f t="shared" si="416"/>
        <v>5.2432665959627549</v>
      </c>
      <c r="L936" s="42">
        <f t="shared" si="416"/>
        <v>3.7210103343867784</v>
      </c>
      <c r="M936" s="42">
        <f t="shared" si="416"/>
        <v>5.9123505550714412</v>
      </c>
      <c r="N936" s="42">
        <f t="shared" si="416"/>
        <v>6.2796733203521127</v>
      </c>
      <c r="O936" s="42">
        <f t="shared" si="398"/>
        <v>4.9817775505801114</v>
      </c>
      <c r="P936" s="42">
        <f t="shared" si="415"/>
        <v>1.6701721046478208</v>
      </c>
      <c r="Q936" s="42">
        <f t="shared" si="415"/>
        <v>0</v>
      </c>
      <c r="R936" s="42">
        <f t="shared" si="415"/>
        <v>0</v>
      </c>
      <c r="S936" s="42">
        <f>S176</f>
        <v>0</v>
      </c>
      <c r="T936" s="42">
        <f t="shared" si="419"/>
        <v>6.8269246858185326</v>
      </c>
      <c r="U936" s="42">
        <f t="shared" si="399"/>
        <v>4.8269246858185326</v>
      </c>
      <c r="V936" s="42">
        <f t="shared" si="417"/>
        <v>3.9823727333941434</v>
      </c>
      <c r="W936" s="42">
        <f t="shared" si="417"/>
        <v>4.1464520104342579</v>
      </c>
      <c r="X936" s="42">
        <f t="shared" si="417"/>
        <v>3.0091128091762176</v>
      </c>
      <c r="Y936" s="42">
        <f t="shared" si="417"/>
        <v>4.2720236330551637</v>
      </c>
      <c r="Z936" s="42">
        <f t="shared" si="417"/>
        <v>3.1744923842221664</v>
      </c>
      <c r="AA936" s="42">
        <f t="shared" si="417"/>
        <v>5.1309811275908679</v>
      </c>
      <c r="AB936" s="42">
        <f t="shared" si="417"/>
        <v>5.5196412353426449</v>
      </c>
      <c r="AC936" s="42">
        <f t="shared" si="400"/>
        <v>4.8445519524243892</v>
      </c>
    </row>
    <row r="937" spans="1:29" x14ac:dyDescent="0.25">
      <c r="A937" s="34" t="s">
        <v>1215</v>
      </c>
      <c r="B937" s="34" t="s">
        <v>1216</v>
      </c>
      <c r="C937" s="42">
        <f t="shared" si="395"/>
        <v>2.4375715452062487</v>
      </c>
      <c r="D937" s="42">
        <f t="shared" si="396"/>
        <v>4.3300690346298403</v>
      </c>
      <c r="E937" s="42">
        <f>E177-0.25</f>
        <v>3.8849547650608143</v>
      </c>
      <c r="F937" s="42">
        <f t="shared" si="420"/>
        <v>3.5221776395004532</v>
      </c>
      <c r="G937" s="42">
        <f t="shared" si="420"/>
        <v>2.2417056979764198</v>
      </c>
      <c r="H937" s="42">
        <f t="shared" si="401"/>
        <v>5.7139662926103147</v>
      </c>
      <c r="I937" s="42">
        <f t="shared" si="418"/>
        <v>3.9460635944437961</v>
      </c>
      <c r="J937" s="42">
        <f t="shared" si="397"/>
        <v>3.6744312186979822</v>
      </c>
      <c r="K937" s="42">
        <f t="shared" si="416"/>
        <v>2.5396441748042009</v>
      </c>
      <c r="L937" s="42">
        <f t="shared" si="416"/>
        <v>6.1131896078461896</v>
      </c>
      <c r="M937" s="42">
        <f t="shared" si="416"/>
        <v>3.1844177412981547</v>
      </c>
      <c r="N937" s="42">
        <f t="shared" si="416"/>
        <v>4.7396888652374587</v>
      </c>
      <c r="O937" s="42">
        <f t="shared" si="398"/>
        <v>6.0114583405886819</v>
      </c>
      <c r="P937" s="42">
        <f t="shared" si="415"/>
        <v>0.36870671355149504</v>
      </c>
      <c r="Q937" s="42">
        <f t="shared" si="415"/>
        <v>0</v>
      </c>
      <c r="R937" s="42">
        <f t="shared" si="415"/>
        <v>6.8133928108369428</v>
      </c>
      <c r="S937" s="42">
        <f>S177</f>
        <v>0</v>
      </c>
      <c r="T937" s="42">
        <f t="shared" si="419"/>
        <v>6.8133928108369428</v>
      </c>
      <c r="U937" s="42">
        <f t="shared" si="399"/>
        <v>4.8133928108369428</v>
      </c>
      <c r="V937" s="42">
        <f t="shared" si="417"/>
        <v>1.4194568355910309</v>
      </c>
      <c r="W937" s="42">
        <f t="shared" si="417"/>
        <v>4.9126215010751562</v>
      </c>
      <c r="X937" s="42">
        <f t="shared" si="417"/>
        <v>1.2716456279179096</v>
      </c>
      <c r="Y937" s="42">
        <f t="shared" si="417"/>
        <v>3.6726501093728015</v>
      </c>
      <c r="Z937" s="42">
        <f t="shared" si="417"/>
        <v>4.0660036968147377</v>
      </c>
      <c r="AA937" s="42">
        <f t="shared" si="417"/>
        <v>2.923194770403132</v>
      </c>
      <c r="AB937" s="42">
        <f t="shared" si="417"/>
        <v>3.3342135031755253</v>
      </c>
      <c r="AC937" s="42">
        <f t="shared" si="400"/>
        <v>7.2519902916868091</v>
      </c>
    </row>
    <row r="938" spans="1:29" x14ac:dyDescent="0.25">
      <c r="A938" s="34" t="s">
        <v>1217</v>
      </c>
      <c r="B938" s="34" t="s">
        <v>1218</v>
      </c>
      <c r="C938" s="42">
        <f t="shared" si="395"/>
        <v>4.8668438197105104</v>
      </c>
      <c r="D938" s="42">
        <f t="shared" si="396"/>
        <v>1.5625301878576787</v>
      </c>
      <c r="E938" s="42">
        <f>E178-0.25</f>
        <v>3.5338810170502706</v>
      </c>
      <c r="F938" s="42">
        <f t="shared" si="420"/>
        <v>3.3097585118061708</v>
      </c>
      <c r="G938" s="42">
        <f t="shared" si="420"/>
        <v>1.8946840192083128</v>
      </c>
      <c r="H938" s="42">
        <f t="shared" si="401"/>
        <v>6.0056983716149936</v>
      </c>
      <c r="I938" s="42">
        <f t="shared" si="418"/>
        <v>4.7044783077843135</v>
      </c>
      <c r="J938" s="42">
        <f t="shared" si="397"/>
        <v>1.8509969503257544</v>
      </c>
      <c r="K938" s="42">
        <f t="shared" si="416"/>
        <v>5.5155019719566845</v>
      </c>
      <c r="L938" s="42">
        <f t="shared" si="416"/>
        <v>4.8093378602022021</v>
      </c>
      <c r="M938" s="42">
        <f t="shared" si="416"/>
        <v>3.4638298737994093</v>
      </c>
      <c r="N938" s="42">
        <f t="shared" si="416"/>
        <v>3.5276049161852354</v>
      </c>
      <c r="O938" s="42">
        <f t="shared" si="398"/>
        <v>3.2080930867925632</v>
      </c>
      <c r="P938" s="42">
        <f t="shared" si="415"/>
        <v>2.5943215113426668</v>
      </c>
      <c r="Q938" s="42">
        <f t="shared" si="415"/>
        <v>0</v>
      </c>
      <c r="R938" s="42">
        <f t="shared" si="415"/>
        <v>6.556020457438601</v>
      </c>
      <c r="S938" s="42">
        <f>S178</f>
        <v>0</v>
      </c>
      <c r="T938" s="42">
        <f t="shared" si="419"/>
        <v>6.556020457438601</v>
      </c>
      <c r="U938" s="42">
        <f t="shared" si="399"/>
        <v>4.556020457438601</v>
      </c>
      <c r="V938" s="42">
        <f t="shared" si="417"/>
        <v>3.004842709659358</v>
      </c>
      <c r="W938" s="42">
        <f t="shared" si="417"/>
        <v>5.2778026324034046</v>
      </c>
      <c r="X938" s="42">
        <f t="shared" si="417"/>
        <v>0.94366961129798199</v>
      </c>
      <c r="Y938" s="42">
        <f t="shared" si="417"/>
        <v>3.9916238747765806</v>
      </c>
      <c r="Z938" s="42">
        <f t="shared" si="417"/>
        <v>5.0561386551304972</v>
      </c>
      <c r="AA938" s="42">
        <f t="shared" si="417"/>
        <v>5.1395885332879132</v>
      </c>
      <c r="AB938" s="42">
        <f t="shared" si="417"/>
        <v>2.9292857363023539</v>
      </c>
      <c r="AC938" s="42">
        <f t="shared" si="400"/>
        <v>5.1414264691893301</v>
      </c>
    </row>
    <row r="939" spans="1:29" x14ac:dyDescent="0.25">
      <c r="A939" s="34" t="s">
        <v>1219</v>
      </c>
      <c r="B939" s="34" t="s">
        <v>1220</v>
      </c>
      <c r="C939" s="42">
        <f t="shared" si="395"/>
        <v>3.601388395123517</v>
      </c>
      <c r="D939" s="42">
        <f t="shared" si="396"/>
        <v>1.5307850139527837</v>
      </c>
      <c r="E939" s="42">
        <f>E179-0.25</f>
        <v>4.1258483945288909</v>
      </c>
      <c r="F939" s="42">
        <f t="shared" si="420"/>
        <v>3.9971688810531467</v>
      </c>
      <c r="G939" s="42">
        <f t="shared" si="420"/>
        <v>1.5348050934526509</v>
      </c>
      <c r="H939" s="42">
        <f t="shared" si="401"/>
        <v>2.9575273869510981</v>
      </c>
      <c r="I939" s="42">
        <f t="shared" si="418"/>
        <v>3.3157347011802258</v>
      </c>
      <c r="J939" s="42">
        <f t="shared" si="397"/>
        <v>2.9477304603633177</v>
      </c>
      <c r="K939" s="42">
        <f t="shared" si="416"/>
        <v>5.0420121194380512</v>
      </c>
      <c r="L939" s="42">
        <f t="shared" si="416"/>
        <v>4.8562435706800668</v>
      </c>
      <c r="M939" s="42">
        <f t="shared" si="416"/>
        <v>0.20313157814234545</v>
      </c>
      <c r="N939" s="42">
        <f t="shared" si="416"/>
        <v>4.7721914752098735</v>
      </c>
      <c r="O939" s="42">
        <f t="shared" si="398"/>
        <v>5.1985213105339438</v>
      </c>
      <c r="P939" s="42">
        <f t="shared" ref="P939:R947" si="421">P179</f>
        <v>0.61507744583359114</v>
      </c>
      <c r="Q939" s="42">
        <f t="shared" si="421"/>
        <v>6.2709620052229802</v>
      </c>
      <c r="R939" s="42">
        <f t="shared" si="421"/>
        <v>6.2709620052229802</v>
      </c>
      <c r="S939" s="42">
        <f>S179</f>
        <v>0</v>
      </c>
      <c r="T939" s="42">
        <f t="shared" si="419"/>
        <v>6.2709620052229802</v>
      </c>
      <c r="U939" s="42">
        <f t="shared" si="399"/>
        <v>4.2709620052229802</v>
      </c>
      <c r="V939" s="42">
        <f t="shared" si="417"/>
        <v>3.1354810026114892</v>
      </c>
      <c r="W939" s="42">
        <f t="shared" si="417"/>
        <v>3.8510355171337913</v>
      </c>
      <c r="X939" s="42">
        <f t="shared" si="417"/>
        <v>4.4052212433384605</v>
      </c>
      <c r="Y939" s="42">
        <f t="shared" si="417"/>
        <v>4.5146514449724631</v>
      </c>
      <c r="Z939" s="42">
        <f t="shared" si="417"/>
        <v>5.0552977458434567</v>
      </c>
      <c r="AA939" s="42">
        <f t="shared" si="417"/>
        <v>5.0506407262904869</v>
      </c>
      <c r="AB939" s="42">
        <f t="shared" si="417"/>
        <v>1.2008225116384439</v>
      </c>
      <c r="AC939" s="42">
        <f t="shared" si="400"/>
        <v>5.0048359608360116</v>
      </c>
    </row>
    <row r="940" spans="1:29" x14ac:dyDescent="0.25">
      <c r="A940" s="34" t="s">
        <v>1221</v>
      </c>
      <c r="B940" s="34" t="s">
        <v>1222</v>
      </c>
      <c r="C940" s="42">
        <f t="shared" si="395"/>
        <v>3.6891311380935097</v>
      </c>
      <c r="D940" s="42">
        <f t="shared" si="396"/>
        <v>2.5507286240549703</v>
      </c>
      <c r="E940" s="42">
        <f>E180-0.25</f>
        <v>3.6671330210809723</v>
      </c>
      <c r="F940" s="42">
        <f t="shared" si="420"/>
        <v>3.4300798943829052</v>
      </c>
      <c r="G940" s="42">
        <f t="shared" si="420"/>
        <v>1.1388868294626331</v>
      </c>
      <c r="H940" s="42">
        <f t="shared" si="401"/>
        <v>3.8104565084710433</v>
      </c>
      <c r="I940" s="42">
        <f t="shared" si="418"/>
        <v>3.903585028846519</v>
      </c>
      <c r="J940" s="42">
        <f t="shared" si="397"/>
        <v>3.5416960470421981</v>
      </c>
      <c r="K940" s="42">
        <f t="shared" si="416"/>
        <v>2.5461589889068943</v>
      </c>
      <c r="L940" s="42">
        <f t="shared" si="416"/>
        <v>5.0519436643208238</v>
      </c>
      <c r="M940" s="42">
        <f t="shared" si="416"/>
        <v>1.0217953847580135</v>
      </c>
      <c r="N940" s="42">
        <f t="shared" si="416"/>
        <v>5.6328660998383961</v>
      </c>
      <c r="O940" s="42">
        <f t="shared" si="398"/>
        <v>5.5539920301038093</v>
      </c>
      <c r="P940" s="42">
        <f t="shared" si="421"/>
        <v>0.60151496251484105</v>
      </c>
      <c r="Q940" s="42">
        <f t="shared" si="421"/>
        <v>6.4282382138633691</v>
      </c>
      <c r="R940" s="42">
        <f t="shared" si="421"/>
        <v>6.4282382138633691</v>
      </c>
      <c r="S940" s="42">
        <f>S180</f>
        <v>0</v>
      </c>
      <c r="T940" s="42">
        <f t="shared" si="419"/>
        <v>6.4282382138633691</v>
      </c>
      <c r="U940" s="42">
        <f t="shared" si="399"/>
        <v>4.4282382138633691</v>
      </c>
      <c r="V940" s="42">
        <f t="shared" si="417"/>
        <v>3.2141191069316837</v>
      </c>
      <c r="W940" s="42">
        <f t="shared" si="417"/>
        <v>4.9699002542941866</v>
      </c>
      <c r="X940" s="42">
        <f t="shared" si="417"/>
        <v>2.4349387173724875</v>
      </c>
      <c r="Y940" s="42">
        <f t="shared" si="417"/>
        <v>4.6365766361934275</v>
      </c>
      <c r="Z940" s="42">
        <f t="shared" si="417"/>
        <v>4.7642755007841044</v>
      </c>
      <c r="AA940" s="42">
        <f t="shared" si="417"/>
        <v>2.9869576530995086</v>
      </c>
      <c r="AB940" s="42">
        <f t="shared" si="417"/>
        <v>2.4618784648838452</v>
      </c>
      <c r="AC940" s="42">
        <f t="shared" si="400"/>
        <v>4.6784325891097378</v>
      </c>
    </row>
    <row r="941" spans="1:29" x14ac:dyDescent="0.25">
      <c r="A941" s="34" t="s">
        <v>1223</v>
      </c>
      <c r="B941" s="34" t="s">
        <v>1224</v>
      </c>
      <c r="C941" s="42">
        <f t="shared" si="395"/>
        <v>3.6373326333650242</v>
      </c>
      <c r="D941" s="42">
        <f t="shared" si="396"/>
        <v>2.7942771146746752</v>
      </c>
      <c r="E941" s="42">
        <f t="shared" ref="E941:G942" si="422">E181</f>
        <v>3.9333585435664062</v>
      </c>
      <c r="F941" s="42">
        <f t="shared" si="422"/>
        <v>4.8210963388007375</v>
      </c>
      <c r="G941" s="42">
        <f t="shared" si="422"/>
        <v>1.8660742526865923</v>
      </c>
      <c r="H941" s="42">
        <f t="shared" si="401"/>
        <v>3.7568399707397613</v>
      </c>
      <c r="I941" s="42">
        <f t="shared" si="418"/>
        <v>1.5560785220203275</v>
      </c>
      <c r="J941" s="42">
        <f t="shared" si="397"/>
        <v>3.8922416649152951</v>
      </c>
      <c r="K941" s="42">
        <f t="shared" si="416"/>
        <v>3.9804955498304566</v>
      </c>
      <c r="L941" s="42">
        <f t="shared" si="416"/>
        <v>4.9061016282609433</v>
      </c>
      <c r="M941" s="42">
        <f t="shared" si="416"/>
        <v>3.8631734028993474</v>
      </c>
      <c r="N941" s="42">
        <f t="shared" si="416"/>
        <v>2.5003896087136392</v>
      </c>
      <c r="O941" s="42">
        <f t="shared" si="398"/>
        <v>5.2460983620151351</v>
      </c>
      <c r="P941" s="42">
        <f t="shared" si="421"/>
        <v>0.14777496102327842</v>
      </c>
      <c r="Q941" s="42">
        <f t="shared" si="421"/>
        <v>6.2417328775069096</v>
      </c>
      <c r="R941" s="42">
        <f t="shared" si="421"/>
        <v>6.2417328775069096</v>
      </c>
      <c r="S941" s="42">
        <f t="shared" si="402"/>
        <v>1.830577625835637</v>
      </c>
      <c r="T941" s="42">
        <f t="shared" si="419"/>
        <v>6.2417328775069096</v>
      </c>
      <c r="U941" s="42">
        <f t="shared" si="399"/>
        <v>4.2417328775069096</v>
      </c>
      <c r="V941" s="42">
        <f t="shared" si="417"/>
        <v>2.8607942355239997</v>
      </c>
      <c r="W941" s="42">
        <f t="shared" si="417"/>
        <v>2.4619233901397384</v>
      </c>
      <c r="X941" s="42">
        <f t="shared" si="417"/>
        <v>1.8312522078635951</v>
      </c>
      <c r="Y941" s="42">
        <f t="shared" si="417"/>
        <v>3.8906323050567364</v>
      </c>
      <c r="Z941" s="42">
        <f t="shared" si="417"/>
        <v>3.5321042960831339</v>
      </c>
      <c r="AA941" s="42">
        <f t="shared" si="417"/>
        <v>4.6278007984733289</v>
      </c>
      <c r="AB941" s="42">
        <f t="shared" si="417"/>
        <v>3.5856763338869486</v>
      </c>
      <c r="AC941" s="42">
        <f t="shared" si="400"/>
        <v>5.5109747435976359</v>
      </c>
    </row>
    <row r="942" spans="1:29" x14ac:dyDescent="0.25">
      <c r="A942" s="34" t="s">
        <v>1225</v>
      </c>
      <c r="B942" s="34" t="s">
        <v>1226</v>
      </c>
      <c r="C942" s="42">
        <f t="shared" si="395"/>
        <v>3.0472253919355841</v>
      </c>
      <c r="D942" s="42">
        <f t="shared" si="396"/>
        <v>3.7317803429514043</v>
      </c>
      <c r="E942" s="42">
        <f>E182-0.25</f>
        <v>4.8189843085558843</v>
      </c>
      <c r="F942" s="42">
        <f t="shared" si="422"/>
        <v>4.5604355149136424</v>
      </c>
      <c r="G942" s="42">
        <f t="shared" si="422"/>
        <v>2.0839027245481141</v>
      </c>
      <c r="H942" s="42">
        <f t="shared" si="401"/>
        <v>1.7648198382343234</v>
      </c>
      <c r="I942" s="42">
        <f t="shared" si="418"/>
        <v>0.85283528286414234</v>
      </c>
      <c r="J942" s="42">
        <f t="shared" si="397"/>
        <v>2.7440077983130631</v>
      </c>
      <c r="K942" s="42">
        <f t="shared" si="416"/>
        <v>4.3093434520047111</v>
      </c>
      <c r="L942" s="42">
        <f t="shared" si="416"/>
        <v>5.2874315030291186</v>
      </c>
      <c r="M942" s="42">
        <f t="shared" si="416"/>
        <v>1.4840551306838774</v>
      </c>
      <c r="N942" s="42">
        <f t="shared" si="416"/>
        <v>5.728432830781605</v>
      </c>
      <c r="O942" s="42">
        <f t="shared" si="398"/>
        <v>5.8218511362720902</v>
      </c>
      <c r="P942" s="42">
        <f t="shared" si="421"/>
        <v>1.0967143053777253</v>
      </c>
      <c r="Q942" s="42">
        <f t="shared" si="421"/>
        <v>0</v>
      </c>
      <c r="R942" s="42">
        <f t="shared" si="421"/>
        <v>6.9984574738851251</v>
      </c>
      <c r="S942" s="42">
        <f>S182</f>
        <v>0</v>
      </c>
      <c r="T942" s="42">
        <f t="shared" si="419"/>
        <v>6.9984574738851251</v>
      </c>
      <c r="U942" s="42">
        <f t="shared" si="399"/>
        <v>4.9984574738851251</v>
      </c>
      <c r="V942" s="42">
        <f t="shared" si="417"/>
        <v>3.7908311316877761</v>
      </c>
      <c r="W942" s="42">
        <f t="shared" si="417"/>
        <v>4.4707127259050559</v>
      </c>
      <c r="X942" s="42">
        <f t="shared" si="417"/>
        <v>3.3787318796098234</v>
      </c>
      <c r="Y942" s="42">
        <f t="shared" si="417"/>
        <v>4.3500086097995228</v>
      </c>
      <c r="Z942" s="42">
        <f t="shared" si="417"/>
        <v>4.8621457987525281</v>
      </c>
      <c r="AA942" s="42">
        <f t="shared" si="417"/>
        <v>5.3792012723043507</v>
      </c>
      <c r="AB942" s="42">
        <f t="shared" si="417"/>
        <v>2.2335502576229138</v>
      </c>
      <c r="AC942" s="42">
        <f t="shared" si="400"/>
        <v>5.207626342197349</v>
      </c>
    </row>
    <row r="943" spans="1:29" x14ac:dyDescent="0.25">
      <c r="A943" s="34" t="s">
        <v>1227</v>
      </c>
      <c r="B943" s="34" t="s">
        <v>1228</v>
      </c>
      <c r="C943" s="42">
        <f t="shared" si="395"/>
        <v>2.1463711495614399</v>
      </c>
      <c r="D943" s="42">
        <f t="shared" si="396"/>
        <v>5.0659876891756195</v>
      </c>
      <c r="E943" s="42">
        <f t="shared" ref="E943:G944" si="423">E183</f>
        <v>3.7273513407968175</v>
      </c>
      <c r="F943" s="42">
        <f t="shared" si="423"/>
        <v>3.2995665027390824</v>
      </c>
      <c r="G943" s="42">
        <f t="shared" si="423"/>
        <v>1.0205219999853874</v>
      </c>
      <c r="H943" s="42">
        <f t="shared" si="401"/>
        <v>5.4719699062574279</v>
      </c>
      <c r="I943" s="42">
        <f t="shared" si="418"/>
        <v>3.5937126823166063</v>
      </c>
      <c r="J943" s="42">
        <f t="shared" si="397"/>
        <v>3.1977532791588237</v>
      </c>
      <c r="K943" s="42">
        <f t="shared" ref="K943:N947" si="424">K183</f>
        <v>1.6139389804353226</v>
      </c>
      <c r="L943" s="42">
        <f t="shared" si="424"/>
        <v>5.0973101234729841</v>
      </c>
      <c r="M943" s="42">
        <f t="shared" si="424"/>
        <v>4.5675703039030058</v>
      </c>
      <c r="N943" s="42">
        <f t="shared" si="424"/>
        <v>6.28548362451511</v>
      </c>
      <c r="O943" s="42">
        <f t="shared" si="398"/>
        <v>5.4148783975569126</v>
      </c>
      <c r="P943" s="42">
        <f t="shared" si="421"/>
        <v>1.0815115474848913</v>
      </c>
      <c r="Q943" s="42">
        <f t="shared" si="421"/>
        <v>6.8521481615650082</v>
      </c>
      <c r="R943" s="42">
        <f t="shared" si="421"/>
        <v>0</v>
      </c>
      <c r="S943" s="42">
        <f t="shared" si="402"/>
        <v>2.0340493871883369</v>
      </c>
      <c r="T943" s="42">
        <f t="shared" si="419"/>
        <v>6.8521481615650082</v>
      </c>
      <c r="U943" s="42">
        <f t="shared" si="399"/>
        <v>4.8521481615650082</v>
      </c>
      <c r="V943" s="42">
        <f t="shared" ref="V943:AB947" si="425">V183</f>
        <v>3.4260740807825032</v>
      </c>
      <c r="W943" s="42">
        <f t="shared" si="425"/>
        <v>4.1402242934882949</v>
      </c>
      <c r="X943" s="42">
        <f t="shared" si="425"/>
        <v>4.5539414434643488</v>
      </c>
      <c r="Y943" s="42">
        <f t="shared" si="425"/>
        <v>3.1243051419935162</v>
      </c>
      <c r="Z943" s="42">
        <f t="shared" si="425"/>
        <v>3.4554325167213031</v>
      </c>
      <c r="AA943" s="42">
        <f t="shared" si="425"/>
        <v>3.8362055307899867</v>
      </c>
      <c r="AB943" s="42">
        <f t="shared" si="425"/>
        <v>0.29158077283255385</v>
      </c>
      <c r="AC943" s="42">
        <f t="shared" si="400"/>
        <v>4.9978148206846917</v>
      </c>
    </row>
    <row r="944" spans="1:29" x14ac:dyDescent="0.25">
      <c r="A944" s="34" t="s">
        <v>1229</v>
      </c>
      <c r="B944" s="34" t="s">
        <v>1230</v>
      </c>
      <c r="C944" s="42">
        <f t="shared" si="395"/>
        <v>2.8901777749321615</v>
      </c>
      <c r="D944" s="42">
        <f t="shared" si="396"/>
        <v>3.3212959480455257</v>
      </c>
      <c r="E944" s="42">
        <f>E184-0.25</f>
        <v>4.8649131376918726</v>
      </c>
      <c r="F944" s="42">
        <f t="shared" si="423"/>
        <v>5.3724580856455466</v>
      </c>
      <c r="G944" s="42">
        <f t="shared" si="423"/>
        <v>1.9743025003598325</v>
      </c>
      <c r="H944" s="42">
        <f t="shared" si="401"/>
        <v>2.9129650871166644</v>
      </c>
      <c r="I944" s="42">
        <f t="shared" si="418"/>
        <v>3.0417776214288308</v>
      </c>
      <c r="J944" s="42">
        <f t="shared" si="397"/>
        <v>2.0542074935027346</v>
      </c>
      <c r="K944" s="42">
        <f t="shared" si="424"/>
        <v>3.1113088782553833</v>
      </c>
      <c r="L944" s="42">
        <f t="shared" si="424"/>
        <v>4.0823173500530645</v>
      </c>
      <c r="M944" s="42">
        <f t="shared" si="424"/>
        <v>4.0346880015009052</v>
      </c>
      <c r="N944" s="42">
        <f t="shared" si="424"/>
        <v>4.1651491519082668</v>
      </c>
      <c r="O944" s="42">
        <f t="shared" si="398"/>
        <v>2.60280236449865</v>
      </c>
      <c r="P944" s="42">
        <f t="shared" si="421"/>
        <v>1.7964658899657997</v>
      </c>
      <c r="Q944" s="42">
        <f t="shared" si="421"/>
        <v>6.0130763939610032</v>
      </c>
      <c r="R944" s="42">
        <f t="shared" si="421"/>
        <v>6.0130763939610032</v>
      </c>
      <c r="S944" s="42">
        <f>S184</f>
        <v>0</v>
      </c>
      <c r="T944" s="42">
        <f t="shared" si="419"/>
        <v>6.0130763939610032</v>
      </c>
      <c r="U944" s="42">
        <f t="shared" si="399"/>
        <v>4.0130763939610032</v>
      </c>
      <c r="V944" s="42">
        <f t="shared" si="425"/>
        <v>3.2570830467288769</v>
      </c>
      <c r="W944" s="42">
        <f t="shared" si="425"/>
        <v>4.8299104188689483</v>
      </c>
      <c r="X944" s="42">
        <f t="shared" si="425"/>
        <v>2.3894938562778911</v>
      </c>
      <c r="Y944" s="42">
        <f t="shared" si="425"/>
        <v>4.3037713603103391</v>
      </c>
      <c r="Z944" s="42">
        <f t="shared" si="425"/>
        <v>3.8431189952025622</v>
      </c>
      <c r="AA944" s="42">
        <f t="shared" si="425"/>
        <v>5.1423838534832189</v>
      </c>
      <c r="AB944" s="42">
        <f t="shared" si="425"/>
        <v>3.3263826860209811</v>
      </c>
      <c r="AC944" s="42">
        <f t="shared" si="400"/>
        <v>4.6307209223579395</v>
      </c>
    </row>
    <row r="945" spans="1:29" x14ac:dyDescent="0.25">
      <c r="A945" s="34" t="s">
        <v>1231</v>
      </c>
      <c r="B945" s="34" t="s">
        <v>1232</v>
      </c>
      <c r="C945" s="42">
        <f t="shared" si="395"/>
        <v>1.0885101681996858</v>
      </c>
      <c r="D945" s="42">
        <f t="shared" si="396"/>
        <v>5.937012693115463</v>
      </c>
      <c r="E945" s="42">
        <f t="shared" ref="E945:G947" si="426">E185</f>
        <v>4.0276277018625715</v>
      </c>
      <c r="F945" s="42">
        <f t="shared" si="426"/>
        <v>4.2270182226531778</v>
      </c>
      <c r="G945" s="42">
        <f t="shared" si="426"/>
        <v>1.7369713499506119</v>
      </c>
      <c r="H945" s="42">
        <f t="shared" si="401"/>
        <v>3.704216913750574</v>
      </c>
      <c r="I945" s="42">
        <f t="shared" si="418"/>
        <v>4.0996589144522968</v>
      </c>
      <c r="J945" s="42">
        <f t="shared" si="397"/>
        <v>1.1846559600353168</v>
      </c>
      <c r="K945" s="42">
        <f t="shared" si="424"/>
        <v>3.2401160034491783</v>
      </c>
      <c r="L945" s="42">
        <f t="shared" si="424"/>
        <v>6.5072585057303858</v>
      </c>
      <c r="M945" s="42">
        <f t="shared" si="424"/>
        <v>0.85329663743550588</v>
      </c>
      <c r="N945" s="42">
        <f t="shared" si="424"/>
        <v>5.1652185335767022</v>
      </c>
      <c r="O945" s="42">
        <f t="shared" si="398"/>
        <v>5.9853608655004074</v>
      </c>
      <c r="P945" s="42">
        <f t="shared" si="421"/>
        <v>0.51074418133492383</v>
      </c>
      <c r="Q945" s="42">
        <f t="shared" si="421"/>
        <v>0</v>
      </c>
      <c r="R945" s="42">
        <f t="shared" si="421"/>
        <v>7.0785951381885939</v>
      </c>
      <c r="S945" s="42">
        <f t="shared" si="402"/>
        <v>2.1095317127295319</v>
      </c>
      <c r="T945" s="42">
        <f t="shared" si="419"/>
        <v>7.0785951381885939</v>
      </c>
      <c r="U945" s="42">
        <f t="shared" si="399"/>
        <v>5.0785951381885939</v>
      </c>
      <c r="V945" s="42">
        <f t="shared" si="425"/>
        <v>4.1291804972766792</v>
      </c>
      <c r="W945" s="42">
        <f t="shared" si="425"/>
        <v>4.5823250647483222</v>
      </c>
      <c r="X945" s="42">
        <f t="shared" si="425"/>
        <v>2.8519133304685385</v>
      </c>
      <c r="Y945" s="42">
        <f t="shared" si="425"/>
        <v>3.8146454384258108</v>
      </c>
      <c r="Z945" s="42">
        <f t="shared" si="425"/>
        <v>3.2114046819332569</v>
      </c>
      <c r="AA945" s="42">
        <f t="shared" si="425"/>
        <v>3.8328267488333951</v>
      </c>
      <c r="AB945" s="42">
        <f t="shared" si="425"/>
        <v>3.1627765511055421</v>
      </c>
      <c r="AC945" s="42">
        <f t="shared" si="400"/>
        <v>4.8019439088663187</v>
      </c>
    </row>
    <row r="946" spans="1:29" x14ac:dyDescent="0.25">
      <c r="A946" s="34" t="s">
        <v>1233</v>
      </c>
      <c r="B946" s="34" t="s">
        <v>1234</v>
      </c>
      <c r="C946" s="42">
        <f t="shared" si="395"/>
        <v>2.9921051014103601</v>
      </c>
      <c r="D946" s="42">
        <f t="shared" si="396"/>
        <v>3.7624841171911148</v>
      </c>
      <c r="E946" s="42">
        <f t="shared" si="426"/>
        <v>4.1088561327060837</v>
      </c>
      <c r="F946" s="42">
        <f t="shared" si="426"/>
        <v>4.2332831184063169</v>
      </c>
      <c r="G946" s="42">
        <f t="shared" si="426"/>
        <v>0.60627648795819811</v>
      </c>
      <c r="H946" s="42">
        <f t="shared" si="401"/>
        <v>4.8535489407358403</v>
      </c>
      <c r="I946" s="42">
        <f t="shared" ref="I946:I947" si="427">I186</f>
        <v>3.5795147745747786</v>
      </c>
      <c r="J946" s="42">
        <f t="shared" si="397"/>
        <v>3.0085887303337917</v>
      </c>
      <c r="K946" s="42">
        <f t="shared" si="424"/>
        <v>2.1152852306581895</v>
      </c>
      <c r="L946" s="42">
        <f t="shared" si="424"/>
        <v>5.4007510916336452</v>
      </c>
      <c r="M946" s="42">
        <f t="shared" si="424"/>
        <v>4.2368204572831312</v>
      </c>
      <c r="N946" s="42">
        <f t="shared" si="424"/>
        <v>5.2967242893384583</v>
      </c>
      <c r="O946" s="42">
        <f t="shared" si="398"/>
        <v>5.6520312664505576</v>
      </c>
      <c r="P946" s="42">
        <f t="shared" si="421"/>
        <v>0.18233836346172558</v>
      </c>
      <c r="Q946" s="42">
        <f t="shared" si="421"/>
        <v>0</v>
      </c>
      <c r="R946" s="42">
        <f t="shared" si="421"/>
        <v>6.4693651356218655</v>
      </c>
      <c r="S946" s="42">
        <f t="shared" si="402"/>
        <v>4.0629100904145776</v>
      </c>
      <c r="T946" s="42">
        <f t="shared" si="419"/>
        <v>6.4693651356218655</v>
      </c>
      <c r="U946" s="42">
        <f t="shared" si="399"/>
        <v>4.4693651356218655</v>
      </c>
      <c r="V946" s="42">
        <f t="shared" si="425"/>
        <v>3.2346825678109319</v>
      </c>
      <c r="W946" s="42">
        <f t="shared" si="425"/>
        <v>3.9845011684355698</v>
      </c>
      <c r="X946" s="42">
        <f t="shared" si="425"/>
        <v>1.4658547724652808</v>
      </c>
      <c r="Y946" s="42">
        <f t="shared" si="425"/>
        <v>4.0719099730635806</v>
      </c>
      <c r="Z946" s="42">
        <f t="shared" si="425"/>
        <v>3.5301709511275337</v>
      </c>
      <c r="AA946" s="42">
        <f t="shared" si="425"/>
        <v>3.8127248654105501</v>
      </c>
      <c r="AB946" s="42">
        <f t="shared" si="425"/>
        <v>3.1658595344532534</v>
      </c>
      <c r="AC946" s="42">
        <f t="shared" si="400"/>
        <v>5.2346825678109337</v>
      </c>
    </row>
    <row r="947" spans="1:29" x14ac:dyDescent="0.25">
      <c r="A947" s="34" t="s">
        <v>1235</v>
      </c>
      <c r="B947" s="34" t="s">
        <v>1236</v>
      </c>
      <c r="C947" s="42">
        <f t="shared" si="395"/>
        <v>4.9546898988555146</v>
      </c>
      <c r="D947" s="42">
        <f t="shared" si="396"/>
        <v>1.2109872274437805</v>
      </c>
      <c r="E947" s="42">
        <f t="shared" si="426"/>
        <v>5.5903548636052172</v>
      </c>
      <c r="F947" s="42">
        <f t="shared" si="426"/>
        <v>4.9007266412083021</v>
      </c>
      <c r="G947" s="42">
        <f t="shared" si="426"/>
        <v>1.510876070634553</v>
      </c>
      <c r="H947" s="42">
        <f t="shared" si="401"/>
        <v>3.6263627311211857</v>
      </c>
      <c r="I947" s="42">
        <f t="shared" si="427"/>
        <v>3.7434311067186403</v>
      </c>
      <c r="J947" s="42">
        <f t="shared" si="397"/>
        <v>2.7354790630647954</v>
      </c>
      <c r="K947" s="42">
        <f t="shared" si="424"/>
        <v>4.5315535607546034</v>
      </c>
      <c r="L947" s="42">
        <f t="shared" si="424"/>
        <v>4.0622097922120739</v>
      </c>
      <c r="M947" s="42">
        <f t="shared" si="424"/>
        <v>4.2812879292419641</v>
      </c>
      <c r="N947" s="42">
        <f t="shared" si="424"/>
        <v>3.907352310234637</v>
      </c>
      <c r="O947" s="42">
        <f t="shared" si="398"/>
        <v>4.0694384385379232</v>
      </c>
      <c r="P947" s="42">
        <f t="shared" si="421"/>
        <v>1.0439832231531092</v>
      </c>
      <c r="Q947" s="42">
        <f t="shared" si="421"/>
        <v>0</v>
      </c>
      <c r="R947" s="42">
        <f t="shared" si="421"/>
        <v>6.6143794209772171</v>
      </c>
      <c r="S947" s="42">
        <f t="shared" si="402"/>
        <v>1.9547931403257395</v>
      </c>
      <c r="T947" s="42">
        <f t="shared" si="419"/>
        <v>0</v>
      </c>
      <c r="U947" s="42">
        <f t="shared" si="399"/>
        <v>4.6143794209772171</v>
      </c>
      <c r="V947" s="42">
        <f t="shared" si="425"/>
        <v>1.6535948552443054</v>
      </c>
      <c r="W947" s="42">
        <f t="shared" si="425"/>
        <v>5.1583839509507881</v>
      </c>
      <c r="X947" s="42">
        <f t="shared" si="425"/>
        <v>1.3438305297439934</v>
      </c>
      <c r="Y947" s="42">
        <f t="shared" si="425"/>
        <v>5.4241311961227057</v>
      </c>
      <c r="Z947" s="42">
        <f t="shared" si="425"/>
        <v>6.4186750662417555</v>
      </c>
      <c r="AA947" s="42">
        <f t="shared" si="425"/>
        <v>5.7478336397191407</v>
      </c>
      <c r="AB947" s="42">
        <f t="shared" si="425"/>
        <v>3.9404813571779167</v>
      </c>
      <c r="AC947" s="42">
        <f t="shared" si="400"/>
        <v>6.9607845657329124</v>
      </c>
    </row>
    <row r="948" spans="1:29" x14ac:dyDescent="0.25">
      <c r="A948" s="34" t="s">
        <v>1237</v>
      </c>
      <c r="B948" s="34" t="s">
        <v>1238</v>
      </c>
    </row>
    <row r="949" spans="1:29" x14ac:dyDescent="0.25">
      <c r="A949" s="34" t="s">
        <v>1239</v>
      </c>
      <c r="B949" s="34" t="s">
        <v>1240</v>
      </c>
    </row>
    <row r="951" spans="1:29" ht="15.75" x14ac:dyDescent="0.25">
      <c r="C951" s="125" t="s">
        <v>833</v>
      </c>
      <c r="D951" s="126"/>
      <c r="E951" s="126"/>
      <c r="F951" s="126"/>
      <c r="G951" s="126"/>
      <c r="H951" s="126"/>
      <c r="I951" s="126"/>
      <c r="J951" s="126"/>
      <c r="K951" s="126"/>
      <c r="L951" s="126"/>
      <c r="M951" s="126"/>
      <c r="N951" s="126"/>
      <c r="O951" s="126"/>
      <c r="P951" s="126"/>
      <c r="Q951" s="126"/>
      <c r="R951" s="126"/>
      <c r="S951" s="126"/>
      <c r="T951" s="126"/>
      <c r="U951" s="126"/>
      <c r="V951" s="126"/>
      <c r="W951" s="126"/>
      <c r="X951" s="126"/>
      <c r="Y951" s="126"/>
      <c r="Z951" s="126"/>
      <c r="AA951" s="126"/>
      <c r="AB951" s="126"/>
      <c r="AC951" s="126"/>
    </row>
    <row r="952" spans="1:29" x14ac:dyDescent="0.25">
      <c r="C952" s="127" t="s">
        <v>1376</v>
      </c>
      <c r="D952" s="127"/>
      <c r="E952" s="127"/>
      <c r="F952" s="127"/>
      <c r="G952" s="127"/>
      <c r="H952" s="127"/>
      <c r="I952" s="127"/>
      <c r="J952" s="127"/>
      <c r="K952" s="127"/>
      <c r="L952" s="127"/>
      <c r="M952" s="127"/>
      <c r="N952" s="127"/>
      <c r="O952" s="127"/>
      <c r="P952" s="127"/>
      <c r="Q952" s="127"/>
      <c r="R952" s="127"/>
      <c r="S952" s="127"/>
      <c r="T952" s="127"/>
      <c r="U952" s="127"/>
      <c r="V952" s="127"/>
      <c r="W952" s="127"/>
      <c r="X952" s="127"/>
      <c r="Y952" s="127"/>
      <c r="Z952" s="127"/>
      <c r="AA952" s="127"/>
      <c r="AB952" s="127"/>
      <c r="AC952" s="127"/>
    </row>
    <row r="953" spans="1:29" x14ac:dyDescent="0.25">
      <c r="C953" s="56" t="s">
        <v>4</v>
      </c>
      <c r="D953" s="57" t="s">
        <v>10</v>
      </c>
      <c r="E953" s="57" t="s">
        <v>11</v>
      </c>
      <c r="F953" s="63" t="s">
        <v>14</v>
      </c>
      <c r="G953" s="63" t="s">
        <v>17</v>
      </c>
      <c r="H953" s="63" t="s">
        <v>21</v>
      </c>
      <c r="I953" s="63" t="s">
        <v>22</v>
      </c>
      <c r="J953" s="63" t="s">
        <v>23</v>
      </c>
      <c r="K953" s="63" t="s">
        <v>24</v>
      </c>
      <c r="L953" s="63" t="s">
        <v>30</v>
      </c>
      <c r="M953" s="63" t="s">
        <v>32</v>
      </c>
      <c r="N953" s="63" t="s">
        <v>33</v>
      </c>
      <c r="O953" s="63" t="s">
        <v>819</v>
      </c>
      <c r="P953" s="64" t="s">
        <v>37</v>
      </c>
      <c r="Q953" s="64" t="s">
        <v>38</v>
      </c>
      <c r="R953" s="64" t="s">
        <v>39</v>
      </c>
      <c r="S953" s="64" t="s">
        <v>40</v>
      </c>
      <c r="T953" s="64" t="s">
        <v>41</v>
      </c>
      <c r="U953" s="64" t="s">
        <v>42</v>
      </c>
      <c r="V953" s="64" t="s">
        <v>45</v>
      </c>
      <c r="W953" s="64" t="s">
        <v>46</v>
      </c>
      <c r="X953" s="65" t="s">
        <v>807</v>
      </c>
      <c r="Y953" s="65" t="s">
        <v>808</v>
      </c>
      <c r="Z953" s="65" t="s">
        <v>809</v>
      </c>
      <c r="AA953" s="65" t="s">
        <v>810</v>
      </c>
      <c r="AB953" s="65" t="s">
        <v>811</v>
      </c>
      <c r="AC953" s="65" t="s">
        <v>812</v>
      </c>
    </row>
    <row r="954" spans="1:29" x14ac:dyDescent="0.25">
      <c r="C954" s="42">
        <f>C194+0.62</f>
        <v>4.4723999033837378</v>
      </c>
      <c r="D954" s="42">
        <f t="shared" ref="D954:AC966" si="428">D194</f>
        <v>2.9019338966648491</v>
      </c>
      <c r="E954" s="42">
        <f t="shared" si="428"/>
        <v>4.0800338767176862</v>
      </c>
      <c r="F954" s="42">
        <f t="shared" si="428"/>
        <v>4.695813088880529</v>
      </c>
      <c r="G954" s="42">
        <f>G194+0.86</f>
        <v>1.2431106490063262</v>
      </c>
      <c r="H954" s="42">
        <f t="shared" si="428"/>
        <v>5.6636524278101046</v>
      </c>
      <c r="I954" s="42">
        <f t="shared" si="428"/>
        <v>5.6636524278101046</v>
      </c>
      <c r="J954" s="42">
        <f t="shared" si="428"/>
        <v>5.6636524278101046</v>
      </c>
      <c r="K954" s="42">
        <f>K194-0.62</f>
        <v>5.0436524278101045</v>
      </c>
      <c r="L954" s="42">
        <f>L194-0.25</f>
        <v>5.4136524278101046</v>
      </c>
      <c r="M954" s="42">
        <f t="shared" si="428"/>
        <v>4.2477393208575798</v>
      </c>
      <c r="N954" s="42">
        <f t="shared" si="428"/>
        <v>3.8470091962483717</v>
      </c>
      <c r="O954" s="42">
        <f t="shared" si="428"/>
        <v>3.1984813986255443</v>
      </c>
      <c r="P954" s="42">
        <f t="shared" si="428"/>
        <v>3.2214848879060596</v>
      </c>
      <c r="Q954" s="42">
        <f t="shared" si="428"/>
        <v>2.9476632441585657</v>
      </c>
      <c r="R954" s="42">
        <f t="shared" si="428"/>
        <v>3.5255449895389472</v>
      </c>
      <c r="S954" s="42">
        <f t="shared" si="428"/>
        <v>2.5305681060428129</v>
      </c>
      <c r="T954" s="42">
        <f>T194+0.25</f>
        <v>1.7839058658652367</v>
      </c>
      <c r="U954" s="42">
        <f>U194-0.86</f>
        <v>4.8036524278101043</v>
      </c>
      <c r="V954" s="42">
        <f t="shared" si="428"/>
        <v>4.2477393208575798</v>
      </c>
      <c r="W954" s="42">
        <f t="shared" si="428"/>
        <v>3.8470091962483735</v>
      </c>
      <c r="X954" s="42">
        <f t="shared" si="428"/>
        <v>3.1984813986255434</v>
      </c>
      <c r="Y954" s="42">
        <f t="shared" si="428"/>
        <v>3.2214848879060587</v>
      </c>
      <c r="Z954" s="42">
        <f t="shared" si="428"/>
        <v>2.9476632441585657</v>
      </c>
      <c r="AA954" s="42">
        <f t="shared" si="428"/>
        <v>3.5255449895389472</v>
      </c>
      <c r="AB954" s="42">
        <f t="shared" si="428"/>
        <v>2.5305681060428125</v>
      </c>
      <c r="AC954" s="42">
        <f t="shared" si="428"/>
        <v>1.5339058658652367</v>
      </c>
    </row>
    <row r="955" spans="1:29" x14ac:dyDescent="0.25">
      <c r="C955" s="42">
        <f t="shared" ref="C955:C1018" si="429">C195+0.62</f>
        <v>5.4085984626034218</v>
      </c>
      <c r="D955" s="42">
        <f t="shared" si="428"/>
        <v>4.3903525067243026</v>
      </c>
      <c r="E955" s="42">
        <f t="shared" si="428"/>
        <v>5.1503030235165381</v>
      </c>
      <c r="F955" s="42">
        <f t="shared" si="428"/>
        <v>6.0464935884710309</v>
      </c>
      <c r="G955" s="42">
        <f t="shared" ref="G955:G1018" si="430">G195+0.86</f>
        <v>1.2442086997453279</v>
      </c>
      <c r="H955" s="42">
        <f t="shared" si="428"/>
        <v>6.4300588051719547</v>
      </c>
      <c r="I955" s="42">
        <f t="shared" si="428"/>
        <v>6.4300588051719547</v>
      </c>
      <c r="J955" s="42">
        <f t="shared" si="428"/>
        <v>6.4300588051719547</v>
      </c>
      <c r="K955" s="42">
        <f t="shared" ref="K955:K1018" si="431">K195-0.62</f>
        <v>5.8100588051719546</v>
      </c>
      <c r="L955" s="42">
        <f t="shared" ref="L955:L1018" si="432">L195-0.25</f>
        <v>6.1800588051719547</v>
      </c>
      <c r="M955" s="42">
        <f t="shared" si="428"/>
        <v>6.1621396882897894</v>
      </c>
      <c r="N955" s="42">
        <f t="shared" si="428"/>
        <v>3.0128262955050991</v>
      </c>
      <c r="O955" s="42">
        <f t="shared" si="428"/>
        <v>2.4046294292068637</v>
      </c>
      <c r="P955" s="42">
        <f t="shared" si="428"/>
        <v>2.5751554679081301</v>
      </c>
      <c r="Q955" s="42">
        <f t="shared" si="428"/>
        <v>2.1187485602167246</v>
      </c>
      <c r="R955" s="42">
        <f t="shared" si="428"/>
        <v>2.5542888262644392</v>
      </c>
      <c r="S955" s="42">
        <f t="shared" si="428"/>
        <v>1.3680976181216926</v>
      </c>
      <c r="T955" s="42">
        <f t="shared" ref="T955:T1018" si="433">T195+0.25</f>
        <v>0.38395955844108276</v>
      </c>
      <c r="U955" s="42">
        <f t="shared" ref="U955:U1018" si="434">U195-0.86</f>
        <v>5.5700588051719544</v>
      </c>
      <c r="V955" s="42">
        <f t="shared" si="428"/>
        <v>6.1621396882897894</v>
      </c>
      <c r="W955" s="42">
        <f t="shared" si="428"/>
        <v>3.0128262955050982</v>
      </c>
      <c r="X955" s="42">
        <f t="shared" si="428"/>
        <v>2.4046294292068646</v>
      </c>
      <c r="Y955" s="42">
        <f t="shared" si="428"/>
        <v>2.5751554679081301</v>
      </c>
      <c r="Z955" s="42">
        <f t="shared" si="428"/>
        <v>2.1187485602167246</v>
      </c>
      <c r="AA955" s="42">
        <f t="shared" si="428"/>
        <v>2.5542888262644392</v>
      </c>
      <c r="AB955" s="42">
        <f t="shared" si="428"/>
        <v>1.3680976181216913</v>
      </c>
      <c r="AC955" s="42">
        <f t="shared" si="428"/>
        <v>0.13395955844108251</v>
      </c>
    </row>
    <row r="956" spans="1:29" x14ac:dyDescent="0.25">
      <c r="C956" s="42">
        <f t="shared" si="429"/>
        <v>5.1800476866245644</v>
      </c>
      <c r="D956" s="42">
        <f t="shared" si="428"/>
        <v>1.507778769197861</v>
      </c>
      <c r="E956" s="42">
        <f t="shared" si="428"/>
        <v>2.1415153293829365</v>
      </c>
      <c r="F956" s="42">
        <f t="shared" si="428"/>
        <v>3.2929565942931522</v>
      </c>
      <c r="G956" s="42">
        <f t="shared" si="430"/>
        <v>3.4997887359639646</v>
      </c>
      <c r="H956" s="42">
        <f t="shared" si="428"/>
        <v>5.3458735360731389</v>
      </c>
      <c r="I956" s="42">
        <f t="shared" si="428"/>
        <v>5.3458735360731389</v>
      </c>
      <c r="J956" s="42">
        <f t="shared" si="428"/>
        <v>5.3458735360731389</v>
      </c>
      <c r="K956" s="42">
        <f t="shared" si="431"/>
        <v>4.7258735360731388</v>
      </c>
      <c r="L956" s="42">
        <f t="shared" si="432"/>
        <v>5.0958735360731389</v>
      </c>
      <c r="M956" s="42">
        <f t="shared" si="428"/>
        <v>1.3364683840182856</v>
      </c>
      <c r="N956" s="42">
        <f t="shared" si="428"/>
        <v>3.7800561301793012</v>
      </c>
      <c r="O956" s="42">
        <f t="shared" si="428"/>
        <v>2.2421742310389385</v>
      </c>
      <c r="P956" s="42">
        <f t="shared" si="428"/>
        <v>3.1383771171724195</v>
      </c>
      <c r="Q956" s="42">
        <f t="shared" si="428"/>
        <v>4.1773010185677419</v>
      </c>
      <c r="R956" s="42">
        <f t="shared" si="428"/>
        <v>4.0014697910311874</v>
      </c>
      <c r="S956" s="42">
        <f t="shared" si="428"/>
        <v>4.094711644651766</v>
      </c>
      <c r="T956" s="42">
        <f t="shared" si="433"/>
        <v>4.3707775173897101</v>
      </c>
      <c r="U956" s="42">
        <f t="shared" si="434"/>
        <v>4.4858735360731385</v>
      </c>
      <c r="V956" s="42">
        <f t="shared" si="428"/>
        <v>1.3364683840182856</v>
      </c>
      <c r="W956" s="42">
        <f t="shared" si="428"/>
        <v>3.7800561301793003</v>
      </c>
      <c r="X956" s="42">
        <f t="shared" si="428"/>
        <v>2.2421742310389421</v>
      </c>
      <c r="Y956" s="42">
        <f t="shared" si="428"/>
        <v>3.1383771171724186</v>
      </c>
      <c r="Z956" s="42">
        <f t="shared" si="428"/>
        <v>4.1773010185677419</v>
      </c>
      <c r="AA956" s="42">
        <f t="shared" si="428"/>
        <v>4.0014697910311874</v>
      </c>
      <c r="AB956" s="42">
        <f t="shared" si="428"/>
        <v>4.0947116446517651</v>
      </c>
      <c r="AC956" s="42">
        <f t="shared" si="428"/>
        <v>4.120777517389711</v>
      </c>
    </row>
    <row r="957" spans="1:29" x14ac:dyDescent="0.25">
      <c r="C957" s="42">
        <f t="shared" si="429"/>
        <v>3.9579801302158368</v>
      </c>
      <c r="D957" s="42">
        <f t="shared" si="428"/>
        <v>2.9246719650037312</v>
      </c>
      <c r="E957" s="42">
        <f t="shared" si="428"/>
        <v>4.6432265057892517</v>
      </c>
      <c r="F957" s="42">
        <f t="shared" si="428"/>
        <v>3.7842203084584107</v>
      </c>
      <c r="G957" s="42">
        <f t="shared" si="430"/>
        <v>1.9126136301226038</v>
      </c>
      <c r="H957" s="42">
        <f t="shared" si="428"/>
        <v>0</v>
      </c>
      <c r="I957" s="42">
        <f t="shared" si="428"/>
        <v>0</v>
      </c>
      <c r="J957" s="42">
        <f t="shared" si="428"/>
        <v>3.990035427003197</v>
      </c>
      <c r="K957" s="42">
        <f t="shared" si="431"/>
        <v>5.365053140504795</v>
      </c>
      <c r="L957" s="42">
        <f t="shared" si="432"/>
        <v>5.7350531405047951</v>
      </c>
      <c r="M957" s="42">
        <f t="shared" si="428"/>
        <v>2.2443949276892998</v>
      </c>
      <c r="N957" s="42">
        <f t="shared" si="428"/>
        <v>4.7159852688434025</v>
      </c>
      <c r="O957" s="42">
        <f t="shared" si="428"/>
        <v>1.7806769674229099</v>
      </c>
      <c r="P957" s="42">
        <f t="shared" si="428"/>
        <v>4.5428423918592751</v>
      </c>
      <c r="Q957" s="42">
        <f t="shared" si="428"/>
        <v>4.7454649314527924</v>
      </c>
      <c r="R957" s="42">
        <f t="shared" si="428"/>
        <v>3.7909539811624904</v>
      </c>
      <c r="S957" s="42">
        <f t="shared" si="428"/>
        <v>5.2210038034190775</v>
      </c>
      <c r="T957" s="42">
        <f t="shared" si="433"/>
        <v>4.3647240340970477</v>
      </c>
      <c r="U957" s="42">
        <f t="shared" si="434"/>
        <v>5.1250531405047948</v>
      </c>
      <c r="V957" s="42">
        <f t="shared" si="428"/>
        <v>2.2443949276892998</v>
      </c>
      <c r="W957" s="42">
        <f t="shared" si="428"/>
        <v>4.7159852688434016</v>
      </c>
      <c r="X957" s="42">
        <f t="shared" si="428"/>
        <v>1.7806769674229119</v>
      </c>
      <c r="Y957" s="42">
        <f t="shared" si="428"/>
        <v>4.5428423918592751</v>
      </c>
      <c r="Z957" s="42">
        <f t="shared" si="428"/>
        <v>4.7454649314527924</v>
      </c>
      <c r="AA957" s="42">
        <f t="shared" si="428"/>
        <v>3.7909539811624904</v>
      </c>
      <c r="AB957" s="42">
        <f t="shared" si="428"/>
        <v>5.2210038034190767</v>
      </c>
      <c r="AC957" s="42">
        <f t="shared" si="428"/>
        <v>4.1147240340970468</v>
      </c>
    </row>
    <row r="958" spans="1:29" x14ac:dyDescent="0.25">
      <c r="C958" s="42">
        <f t="shared" si="429"/>
        <v>3.4654315216449212</v>
      </c>
      <c r="D958" s="42">
        <f t="shared" si="428"/>
        <v>3.5973970505029782</v>
      </c>
      <c r="E958" s="42">
        <f t="shared" si="428"/>
        <v>5.4062741677332564</v>
      </c>
      <c r="F958" s="42">
        <f t="shared" si="428"/>
        <v>0.77062866308592959</v>
      </c>
      <c r="G958" s="42">
        <f t="shared" si="430"/>
        <v>4.2966184974786623</v>
      </c>
      <c r="H958" s="42">
        <f t="shared" si="428"/>
        <v>5.7298507655330289</v>
      </c>
      <c r="I958" s="42">
        <f t="shared" si="428"/>
        <v>0</v>
      </c>
      <c r="J958" s="42">
        <f t="shared" si="428"/>
        <v>5.7298507655330289</v>
      </c>
      <c r="K958" s="42">
        <f t="shared" si="431"/>
        <v>5.1098507655330287</v>
      </c>
      <c r="L958" s="42">
        <f t="shared" si="432"/>
        <v>5.4798507655330289</v>
      </c>
      <c r="M958" s="42">
        <f t="shared" si="428"/>
        <v>3.1036691646637236</v>
      </c>
      <c r="N958" s="42">
        <f t="shared" si="428"/>
        <v>5.0013926493399277</v>
      </c>
      <c r="O958" s="42">
        <f t="shared" si="428"/>
        <v>0.59192673197654921</v>
      </c>
      <c r="P958" s="42">
        <f t="shared" si="428"/>
        <v>4.6437296827956764</v>
      </c>
      <c r="Q958" s="42">
        <f t="shared" si="428"/>
        <v>4.6802273350804953</v>
      </c>
      <c r="R958" s="42">
        <f t="shared" si="428"/>
        <v>4.434845229557359</v>
      </c>
      <c r="S958" s="42">
        <f t="shared" si="428"/>
        <v>2.8039695235587163</v>
      </c>
      <c r="T958" s="42">
        <f t="shared" si="433"/>
        <v>2.6374378189720962</v>
      </c>
      <c r="U958" s="42">
        <f t="shared" si="434"/>
        <v>4.8698507655330285</v>
      </c>
      <c r="V958" s="42">
        <f t="shared" si="428"/>
        <v>3.1036691646637236</v>
      </c>
      <c r="W958" s="42">
        <f t="shared" si="428"/>
        <v>5.0013926493399268</v>
      </c>
      <c r="X958" s="42">
        <f t="shared" si="428"/>
        <v>0.59192673197655266</v>
      </c>
      <c r="Y958" s="42">
        <f t="shared" si="428"/>
        <v>4.6437296827956764</v>
      </c>
      <c r="Z958" s="42">
        <f t="shared" si="428"/>
        <v>4.6802273350804953</v>
      </c>
      <c r="AA958" s="42">
        <f t="shared" si="428"/>
        <v>4.434845229557359</v>
      </c>
      <c r="AB958" s="42">
        <f t="shared" si="428"/>
        <v>2.8039695235587159</v>
      </c>
      <c r="AC958" s="42">
        <f t="shared" si="428"/>
        <v>2.3874378189720957</v>
      </c>
    </row>
    <row r="959" spans="1:29" x14ac:dyDescent="0.25">
      <c r="C959" s="42">
        <f t="shared" si="429"/>
        <v>4.1044462524733092</v>
      </c>
      <c r="D959" s="42">
        <f t="shared" si="428"/>
        <v>4.4278000632772923</v>
      </c>
      <c r="E959" s="42">
        <f t="shared" si="428"/>
        <v>5.4189348707302996</v>
      </c>
      <c r="F959" s="42">
        <f t="shared" si="428"/>
        <v>4.2184407927470833</v>
      </c>
      <c r="G959" s="42">
        <f t="shared" si="430"/>
        <v>2.1072626482447578</v>
      </c>
      <c r="H959" s="42">
        <f t="shared" si="428"/>
        <v>6.0454752403994485</v>
      </c>
      <c r="I959" s="42">
        <f t="shared" si="428"/>
        <v>6.0454752403994485</v>
      </c>
      <c r="J959" s="42">
        <f t="shared" si="428"/>
        <v>2.0151584134664833</v>
      </c>
      <c r="K959" s="42">
        <f t="shared" si="431"/>
        <v>5.4254752403994484</v>
      </c>
      <c r="L959" s="42">
        <f t="shared" si="432"/>
        <v>5.7954752403994485</v>
      </c>
      <c r="M959" s="42">
        <f t="shared" si="428"/>
        <v>5.0378960336662066</v>
      </c>
      <c r="N959" s="42">
        <f t="shared" si="428"/>
        <v>4.8776610654795221</v>
      </c>
      <c r="O959" s="42">
        <f t="shared" si="428"/>
        <v>1.1491399217288161</v>
      </c>
      <c r="P959" s="42">
        <f t="shared" si="428"/>
        <v>4.1102033666631348</v>
      </c>
      <c r="Q959" s="42">
        <f t="shared" si="428"/>
        <v>2.6840541649372494</v>
      </c>
      <c r="R959" s="42">
        <f t="shared" si="428"/>
        <v>2.9179462949256108</v>
      </c>
      <c r="S959" s="42">
        <f t="shared" si="428"/>
        <v>2.4439155227146721</v>
      </c>
      <c r="T959" s="42">
        <f t="shared" si="433"/>
        <v>1.5094740084165521</v>
      </c>
      <c r="U959" s="42">
        <f t="shared" si="434"/>
        <v>5.1854752403994482</v>
      </c>
      <c r="V959" s="42">
        <f t="shared" si="428"/>
        <v>5.0378960336662066</v>
      </c>
      <c r="W959" s="42">
        <f t="shared" si="428"/>
        <v>4.8776610654795221</v>
      </c>
      <c r="X959" s="42">
        <f t="shared" si="428"/>
        <v>1.1491399217288172</v>
      </c>
      <c r="Y959" s="42">
        <f t="shared" si="428"/>
        <v>4.1102033666631348</v>
      </c>
      <c r="Z959" s="42">
        <f t="shared" si="428"/>
        <v>2.6840541649372494</v>
      </c>
      <c r="AA959" s="42">
        <f t="shared" si="428"/>
        <v>2.9179462949256108</v>
      </c>
      <c r="AB959" s="42">
        <f t="shared" si="428"/>
        <v>2.4439155227146712</v>
      </c>
      <c r="AC959" s="42">
        <f t="shared" si="428"/>
        <v>1.2594740084165519</v>
      </c>
    </row>
    <row r="960" spans="1:29" x14ac:dyDescent="0.25">
      <c r="C960" s="42">
        <f t="shared" si="429"/>
        <v>5.4012619504943071</v>
      </c>
      <c r="D960" s="42">
        <f t="shared" si="428"/>
        <v>3.5512415361566814</v>
      </c>
      <c r="E960" s="42">
        <f t="shared" si="428"/>
        <v>4.8502733794332311</v>
      </c>
      <c r="F960" s="42">
        <f t="shared" si="428"/>
        <v>4.5468137799606723</v>
      </c>
      <c r="G960" s="42">
        <f t="shared" si="430"/>
        <v>1.5260687601593861</v>
      </c>
      <c r="H960" s="42">
        <f t="shared" si="428"/>
        <v>4.9647310105997668</v>
      </c>
      <c r="I960" s="42">
        <f t="shared" si="428"/>
        <v>4.9647310105997668</v>
      </c>
      <c r="J960" s="42">
        <f t="shared" si="428"/>
        <v>1.6549103368665894</v>
      </c>
      <c r="K960" s="42">
        <f t="shared" si="431"/>
        <v>4.3447310105997667</v>
      </c>
      <c r="L960" s="42">
        <f t="shared" si="432"/>
        <v>4.7147310105997668</v>
      </c>
      <c r="M960" s="42">
        <f t="shared" si="428"/>
        <v>2.2755017131915589</v>
      </c>
      <c r="N960" s="42">
        <f t="shared" si="428"/>
        <v>4.7461579472400306</v>
      </c>
      <c r="O960" s="42">
        <f t="shared" si="428"/>
        <v>1.7061988803645169</v>
      </c>
      <c r="P960" s="42">
        <f t="shared" si="428"/>
        <v>4.201649637572932</v>
      </c>
      <c r="Q960" s="42">
        <f t="shared" si="428"/>
        <v>3.7357895106437056</v>
      </c>
      <c r="R960" s="42">
        <f t="shared" si="428"/>
        <v>3.5583266503858129</v>
      </c>
      <c r="S960" s="42">
        <f t="shared" si="428"/>
        <v>4.7534658612125442</v>
      </c>
      <c r="T960" s="42">
        <f t="shared" si="433"/>
        <v>2.835797401354045</v>
      </c>
      <c r="U960" s="42">
        <f t="shared" si="434"/>
        <v>4.1047310105997665</v>
      </c>
      <c r="V960" s="42">
        <f t="shared" si="428"/>
        <v>2.2755017131915589</v>
      </c>
      <c r="W960" s="42">
        <f t="shared" si="428"/>
        <v>4.7461579472400324</v>
      </c>
      <c r="X960" s="42">
        <f t="shared" si="428"/>
        <v>1.7061988803645189</v>
      </c>
      <c r="Y960" s="42">
        <f t="shared" si="428"/>
        <v>4.201649637572932</v>
      </c>
      <c r="Z960" s="42">
        <f t="shared" si="428"/>
        <v>3.7357895106437056</v>
      </c>
      <c r="AA960" s="42">
        <f t="shared" si="428"/>
        <v>3.5583266503858129</v>
      </c>
      <c r="AB960" s="42">
        <f t="shared" si="428"/>
        <v>4.7534658612125424</v>
      </c>
      <c r="AC960" s="42">
        <f t="shared" si="428"/>
        <v>2.5857974013540441</v>
      </c>
    </row>
    <row r="961" spans="3:29" x14ac:dyDescent="0.25">
      <c r="C961" s="42">
        <f t="shared" si="429"/>
        <v>5.4100460745276102</v>
      </c>
      <c r="D961" s="42">
        <f t="shared" si="428"/>
        <v>6.3894466697536423</v>
      </c>
      <c r="E961" s="42">
        <f>E201-0.86</f>
        <v>3.0536000894334743</v>
      </c>
      <c r="F961" s="42">
        <f t="shared" si="428"/>
        <v>5.2409943396597365</v>
      </c>
      <c r="G961" s="42">
        <f t="shared" si="430"/>
        <v>1.9781508220173496</v>
      </c>
      <c r="H961" s="42">
        <f t="shared" si="428"/>
        <v>7.5709906803770366</v>
      </c>
      <c r="I961" s="42">
        <f t="shared" si="428"/>
        <v>7.5709906803770366</v>
      </c>
      <c r="J961" s="42">
        <f t="shared" si="428"/>
        <v>0</v>
      </c>
      <c r="K961" s="42">
        <f t="shared" si="431"/>
        <v>6.9509906803770365</v>
      </c>
      <c r="L961" s="42">
        <f>L201</f>
        <v>0</v>
      </c>
      <c r="M961" s="42">
        <f t="shared" si="428"/>
        <v>5.6782430102827783</v>
      </c>
      <c r="N961" s="42">
        <f t="shared" si="428"/>
        <v>3.8977337465013835</v>
      </c>
      <c r="O961" s="42">
        <f t="shared" si="428"/>
        <v>1.8614625846381487</v>
      </c>
      <c r="P961" s="42">
        <f t="shared" si="428"/>
        <v>4.8011410254264879</v>
      </c>
      <c r="Q961" s="42">
        <f>Q201-0.25</f>
        <v>4.9389134186124908</v>
      </c>
      <c r="R961" s="42">
        <f t="shared" si="428"/>
        <v>3.4628472983605376</v>
      </c>
      <c r="S961" s="42">
        <f t="shared" si="428"/>
        <v>1.4497641728381572</v>
      </c>
      <c r="T961" s="42">
        <f t="shared" si="433"/>
        <v>1.8272897250785498</v>
      </c>
      <c r="U961" s="42">
        <f>U201</f>
        <v>0</v>
      </c>
      <c r="V961" s="42">
        <f t="shared" si="428"/>
        <v>5.6782430102827783</v>
      </c>
      <c r="W961" s="42">
        <f t="shared" si="428"/>
        <v>3.8977337465013879</v>
      </c>
      <c r="X961" s="42">
        <f t="shared" si="428"/>
        <v>1.8614625846381525</v>
      </c>
      <c r="Y961" s="42">
        <f t="shared" si="428"/>
        <v>4.8011410254264879</v>
      </c>
      <c r="Z961" s="42">
        <f t="shared" si="428"/>
        <v>5.1889134186124908</v>
      </c>
      <c r="AA961" s="42">
        <f t="shared" si="428"/>
        <v>3.4628472983605376</v>
      </c>
      <c r="AB961" s="42">
        <f t="shared" si="428"/>
        <v>1.4497641728381565</v>
      </c>
      <c r="AC961" s="42">
        <f t="shared" si="428"/>
        <v>1.5772897250785494</v>
      </c>
    </row>
    <row r="962" spans="3:29" x14ac:dyDescent="0.25">
      <c r="C962" s="42">
        <f t="shared" si="429"/>
        <v>4.9084163567749428</v>
      </c>
      <c r="D962" s="42">
        <f t="shared" si="428"/>
        <v>3.0842526207400716</v>
      </c>
      <c r="E962" s="42">
        <f t="shared" si="428"/>
        <v>2.487637499410936</v>
      </c>
      <c r="F962" s="42">
        <f t="shared" si="428"/>
        <v>2.2010222419778631</v>
      </c>
      <c r="G962" s="42">
        <f t="shared" si="430"/>
        <v>3.982267715923594</v>
      </c>
      <c r="H962" s="42">
        <f t="shared" si="428"/>
        <v>5.7457499253614612</v>
      </c>
      <c r="I962" s="42">
        <f t="shared" si="428"/>
        <v>5.7457499253614612</v>
      </c>
      <c r="J962" s="42">
        <f t="shared" si="428"/>
        <v>0</v>
      </c>
      <c r="K962" s="42">
        <f t="shared" si="431"/>
        <v>5.1257499253614611</v>
      </c>
      <c r="L962" s="42">
        <f t="shared" si="432"/>
        <v>5.4957499253614612</v>
      </c>
      <c r="M962" s="42">
        <f t="shared" si="428"/>
        <v>2.3940624689006076</v>
      </c>
      <c r="N962" s="42">
        <f t="shared" si="428"/>
        <v>2.8212509741330081</v>
      </c>
      <c r="O962" s="42">
        <f t="shared" si="428"/>
        <v>2.0102210482669594</v>
      </c>
      <c r="P962" s="42">
        <f t="shared" si="428"/>
        <v>4.1808473952907503</v>
      </c>
      <c r="Q962" s="42">
        <f t="shared" si="428"/>
        <v>4.8613596377391319</v>
      </c>
      <c r="R962" s="42">
        <f t="shared" si="428"/>
        <v>4.9963042829230098</v>
      </c>
      <c r="S962" s="42">
        <f t="shared" si="428"/>
        <v>3.6674999523583809</v>
      </c>
      <c r="T962" s="42">
        <f t="shared" si="433"/>
        <v>3.3622812095707912</v>
      </c>
      <c r="U962" s="42">
        <f t="shared" si="434"/>
        <v>4.8857499253614609</v>
      </c>
      <c r="V962" s="42">
        <f t="shared" si="428"/>
        <v>2.3940624689006076</v>
      </c>
      <c r="W962" s="42">
        <f t="shared" si="428"/>
        <v>2.8212509741330085</v>
      </c>
      <c r="X962" s="42">
        <f t="shared" si="428"/>
        <v>2.0102210482669571</v>
      </c>
      <c r="Y962" s="42">
        <f t="shared" si="428"/>
        <v>4.1808473952907494</v>
      </c>
      <c r="Z962" s="42">
        <f t="shared" si="428"/>
        <v>4.8613596377391319</v>
      </c>
      <c r="AA962" s="42">
        <f t="shared" si="428"/>
        <v>4.9963042829230098</v>
      </c>
      <c r="AB962" s="42">
        <f t="shared" si="428"/>
        <v>3.6674999523583791</v>
      </c>
      <c r="AC962" s="42">
        <f t="shared" si="428"/>
        <v>3.1122812095707912</v>
      </c>
    </row>
    <row r="963" spans="3:29" x14ac:dyDescent="0.25">
      <c r="C963" s="42">
        <f t="shared" si="429"/>
        <v>5.371009331982461</v>
      </c>
      <c r="D963" s="42">
        <f t="shared" si="428"/>
        <v>3.7517252285651796</v>
      </c>
      <c r="E963" s="42">
        <f t="shared" si="428"/>
        <v>4.2814468298542829</v>
      </c>
      <c r="F963" s="42">
        <f t="shared" si="428"/>
        <v>4.1104760766107304</v>
      </c>
      <c r="G963" s="42">
        <f t="shared" si="430"/>
        <v>1.8606408082731454</v>
      </c>
      <c r="H963" s="42">
        <f t="shared" si="428"/>
        <v>6.1211613581950566</v>
      </c>
      <c r="I963" s="42">
        <f t="shared" si="428"/>
        <v>0</v>
      </c>
      <c r="J963" s="42">
        <f t="shared" si="428"/>
        <v>4.0807742387967041</v>
      </c>
      <c r="K963" s="42">
        <f t="shared" si="431"/>
        <v>5.5011613581950565</v>
      </c>
      <c r="L963" s="42">
        <f t="shared" si="432"/>
        <v>5.8711613581950566</v>
      </c>
      <c r="M963" s="42">
        <f t="shared" si="428"/>
        <v>3.8257258488719104</v>
      </c>
      <c r="N963" s="42">
        <f t="shared" si="428"/>
        <v>4.6719915308056628</v>
      </c>
      <c r="O963" s="42">
        <f t="shared" si="428"/>
        <v>2.128916312595388</v>
      </c>
      <c r="P963" s="42">
        <f t="shared" si="428"/>
        <v>3.3127649076958776</v>
      </c>
      <c r="Q963" s="42">
        <f t="shared" si="428"/>
        <v>3.5529457196314072</v>
      </c>
      <c r="R963" s="42">
        <f t="shared" si="428"/>
        <v>3.725924304988296</v>
      </c>
      <c r="S963" s="42">
        <f t="shared" si="428"/>
        <v>3.2559368926569454</v>
      </c>
      <c r="T963" s="42">
        <f t="shared" si="433"/>
        <v>2.5454355093231462</v>
      </c>
      <c r="U963" s="42">
        <f t="shared" si="434"/>
        <v>5.2611613581950563</v>
      </c>
      <c r="V963" s="42">
        <f t="shared" si="428"/>
        <v>3.8257258488719104</v>
      </c>
      <c r="W963" s="42">
        <f t="shared" si="428"/>
        <v>4.6719915308056619</v>
      </c>
      <c r="X963" s="42">
        <f t="shared" si="428"/>
        <v>2.1289163125953872</v>
      </c>
      <c r="Y963" s="42">
        <f t="shared" si="428"/>
        <v>3.3127649076958772</v>
      </c>
      <c r="Z963" s="42">
        <f t="shared" si="428"/>
        <v>3.5529457196314072</v>
      </c>
      <c r="AA963" s="42">
        <f t="shared" si="428"/>
        <v>3.725924304988296</v>
      </c>
      <c r="AB963" s="42">
        <f t="shared" si="428"/>
        <v>3.2559368926569445</v>
      </c>
      <c r="AC963" s="42">
        <f t="shared" si="428"/>
        <v>2.2954355093231462</v>
      </c>
    </row>
    <row r="964" spans="3:29" x14ac:dyDescent="0.25">
      <c r="C964" s="42">
        <f t="shared" si="429"/>
        <v>5.3991814875312683</v>
      </c>
      <c r="D964" s="42">
        <f t="shared" si="428"/>
        <v>4.2439093163857446</v>
      </c>
      <c r="E964" s="42">
        <f t="shared" si="428"/>
        <v>4.9406539833221155</v>
      </c>
      <c r="F964" s="42">
        <f t="shared" si="428"/>
        <v>4.1605421061092489</v>
      </c>
      <c r="G964" s="42">
        <f t="shared" si="430"/>
        <v>1.8317338707803119</v>
      </c>
      <c r="H964" s="42">
        <f t="shared" si="428"/>
        <v>5.8238374552847079</v>
      </c>
      <c r="I964" s="42">
        <f t="shared" si="428"/>
        <v>0</v>
      </c>
      <c r="J964" s="42">
        <f t="shared" si="428"/>
        <v>3.882558303523139</v>
      </c>
      <c r="K964" s="42">
        <f t="shared" si="431"/>
        <v>5.2038374552847078</v>
      </c>
      <c r="L964" s="42">
        <f t="shared" si="432"/>
        <v>5.5738374552847079</v>
      </c>
      <c r="M964" s="42">
        <f t="shared" si="428"/>
        <v>2.9119187276423535</v>
      </c>
      <c r="N964" s="42">
        <f t="shared" si="428"/>
        <v>4.2331397136795408</v>
      </c>
      <c r="O964" s="42">
        <f t="shared" si="428"/>
        <v>1.3195885143172614</v>
      </c>
      <c r="P964" s="42">
        <f t="shared" si="428"/>
        <v>3.8492011864518734</v>
      </c>
      <c r="Q964" s="42">
        <f t="shared" si="428"/>
        <v>4.3445733255753671</v>
      </c>
      <c r="R964" s="42">
        <f t="shared" si="428"/>
        <v>4.1974909680590615</v>
      </c>
      <c r="S964" s="42">
        <f t="shared" si="428"/>
        <v>2.9738744452517665</v>
      </c>
      <c r="T964" s="42">
        <f t="shared" si="433"/>
        <v>3.2832486746274521</v>
      </c>
      <c r="U964" s="42">
        <f t="shared" si="434"/>
        <v>4.9638374552847075</v>
      </c>
      <c r="V964" s="42">
        <f t="shared" si="428"/>
        <v>2.9119187276423535</v>
      </c>
      <c r="W964" s="42">
        <f t="shared" si="428"/>
        <v>4.2331397136795417</v>
      </c>
      <c r="X964" s="42">
        <f t="shared" si="428"/>
        <v>1.3195885143172623</v>
      </c>
      <c r="Y964" s="42">
        <f t="shared" si="428"/>
        <v>3.8492011864518734</v>
      </c>
      <c r="Z964" s="42">
        <f t="shared" si="428"/>
        <v>4.3445733255753671</v>
      </c>
      <c r="AA964" s="42">
        <f t="shared" si="428"/>
        <v>4.1974909680590615</v>
      </c>
      <c r="AB964" s="42">
        <f t="shared" si="428"/>
        <v>2.9738744452517651</v>
      </c>
      <c r="AC964" s="42">
        <f t="shared" si="428"/>
        <v>3.0332486746274512</v>
      </c>
    </row>
    <row r="965" spans="3:29" x14ac:dyDescent="0.25">
      <c r="C965" s="42">
        <f t="shared" si="429"/>
        <v>5.6685452511365355</v>
      </c>
      <c r="D965" s="42">
        <f t="shared" si="428"/>
        <v>3.4291749572142085</v>
      </c>
      <c r="E965" s="42">
        <f t="shared" si="428"/>
        <v>3.3321743118820661</v>
      </c>
      <c r="F965" s="42">
        <f t="shared" si="428"/>
        <v>5.9736220698171136</v>
      </c>
      <c r="G965" s="42">
        <f t="shared" si="430"/>
        <v>1.6597992026511976</v>
      </c>
      <c r="H965" s="42">
        <f t="shared" si="428"/>
        <v>6.6926593655813091</v>
      </c>
      <c r="I965" s="42">
        <f t="shared" si="428"/>
        <v>6.6926593655813091</v>
      </c>
      <c r="J965" s="42">
        <f t="shared" si="428"/>
        <v>6.6926593655813091</v>
      </c>
      <c r="K965" s="42">
        <f t="shared" si="431"/>
        <v>6.072659365581309</v>
      </c>
      <c r="L965" s="42">
        <f t="shared" si="432"/>
        <v>6.4426593655813091</v>
      </c>
      <c r="M965" s="42">
        <f t="shared" si="428"/>
        <v>5.0194945241859825</v>
      </c>
      <c r="N965" s="42">
        <f t="shared" si="428"/>
        <v>4.425693884157992</v>
      </c>
      <c r="O965" s="42">
        <f t="shared" si="428"/>
        <v>2.6226743657133347</v>
      </c>
      <c r="P965" s="42">
        <f t="shared" si="428"/>
        <v>1.4225636400119388</v>
      </c>
      <c r="Q965" s="42">
        <f t="shared" si="428"/>
        <v>1.4954333457127515</v>
      </c>
      <c r="R965" s="42">
        <f t="shared" si="428"/>
        <v>1.5446570648392031</v>
      </c>
      <c r="S965" s="42">
        <f t="shared" si="428"/>
        <v>2.7055431477881902</v>
      </c>
      <c r="T965" s="42">
        <f t="shared" si="433"/>
        <v>1.6443040344961064</v>
      </c>
      <c r="U965" s="42">
        <f t="shared" si="434"/>
        <v>5.8326593655813088</v>
      </c>
      <c r="V965" s="42">
        <f t="shared" si="428"/>
        <v>5.0194945241859825</v>
      </c>
      <c r="W965" s="42">
        <f t="shared" si="428"/>
        <v>4.4256938841579938</v>
      </c>
      <c r="X965" s="42">
        <f t="shared" si="428"/>
        <v>2.6226743657133365</v>
      </c>
      <c r="Y965" s="42">
        <f t="shared" si="428"/>
        <v>1.4225636400119386</v>
      </c>
      <c r="Z965" s="42">
        <f t="shared" si="428"/>
        <v>1.4954333457127515</v>
      </c>
      <c r="AA965" s="42">
        <f t="shared" si="428"/>
        <v>1.5446570648392031</v>
      </c>
      <c r="AB965" s="42">
        <f t="shared" si="428"/>
        <v>2.7055431477881893</v>
      </c>
      <c r="AC965" s="42">
        <f t="shared" si="428"/>
        <v>1.3943040344961062</v>
      </c>
    </row>
    <row r="966" spans="3:29" x14ac:dyDescent="0.25">
      <c r="C966" s="42">
        <f t="shared" si="429"/>
        <v>6.7002814446295247</v>
      </c>
      <c r="D966" s="42">
        <f t="shared" si="428"/>
        <v>6.4769414173432116</v>
      </c>
      <c r="E966" s="42">
        <f>E206-0.86</f>
        <v>5.7028057291300769</v>
      </c>
      <c r="F966" s="42">
        <f t="shared" si="428"/>
        <v>6.9062793900647552</v>
      </c>
      <c r="G966" s="42">
        <f t="shared" si="430"/>
        <v>1.8317194503108862</v>
      </c>
      <c r="H966" s="42">
        <f t="shared" si="428"/>
        <v>0</v>
      </c>
      <c r="I966" s="42">
        <f t="shared" si="428"/>
        <v>7.5606592318048254</v>
      </c>
      <c r="J966" s="42">
        <f t="shared" si="428"/>
        <v>7.5606592318048254</v>
      </c>
      <c r="K966" s="42">
        <f t="shared" si="431"/>
        <v>6.9406592318048252</v>
      </c>
      <c r="L966" s="42">
        <f>L206</f>
        <v>0</v>
      </c>
      <c r="M966" s="42">
        <f t="shared" ref="M966:S981" si="435">M206</f>
        <v>4.0953570838942799</v>
      </c>
      <c r="N966" s="42">
        <f t="shared" si="435"/>
        <v>2.6934423947983945</v>
      </c>
      <c r="O966" s="42">
        <f t="shared" si="435"/>
        <v>4.3166573713265795</v>
      </c>
      <c r="P966" s="42">
        <f t="shared" si="435"/>
        <v>2.3405206768190285</v>
      </c>
      <c r="Q966" s="42">
        <f>Q206-0.25</f>
        <v>2.9136194166387854</v>
      </c>
      <c r="R966" s="42">
        <f t="shared" si="435"/>
        <v>2.8296357285858322</v>
      </c>
      <c r="S966" s="42">
        <f t="shared" si="435"/>
        <v>2.4129763505760096</v>
      </c>
      <c r="T966" s="42">
        <f t="shared" si="433"/>
        <v>3.5577884139146119</v>
      </c>
      <c r="U966" s="42">
        <f>U206</f>
        <v>0</v>
      </c>
      <c r="V966" s="42">
        <f t="shared" ref="V966:AC981" si="436">V206</f>
        <v>4.0953570838942799</v>
      </c>
      <c r="W966" s="42">
        <f t="shared" si="436"/>
        <v>2.6934423947983941</v>
      </c>
      <c r="X966" s="42">
        <f t="shared" si="436"/>
        <v>4.3166573713265812</v>
      </c>
      <c r="Y966" s="42">
        <f t="shared" si="436"/>
        <v>2.3405206768190285</v>
      </c>
      <c r="Z966" s="42">
        <f t="shared" si="436"/>
        <v>3.1636194166387854</v>
      </c>
      <c r="AA966" s="42">
        <f t="shared" si="436"/>
        <v>2.8296357285858322</v>
      </c>
      <c r="AB966" s="42">
        <f t="shared" si="436"/>
        <v>2.4129763505760078</v>
      </c>
      <c r="AC966" s="42">
        <f t="shared" si="436"/>
        <v>3.3077884139146119</v>
      </c>
    </row>
    <row r="967" spans="3:29" x14ac:dyDescent="0.25">
      <c r="C967" s="42">
        <f t="shared" si="429"/>
        <v>4.6568413665068924</v>
      </c>
      <c r="D967" s="42">
        <f t="shared" ref="D967:F982" si="437">D207</f>
        <v>4.0149147157823677</v>
      </c>
      <c r="E967" s="42">
        <f t="shared" si="437"/>
        <v>3.3832447597437612</v>
      </c>
      <c r="F967" s="42">
        <f t="shared" si="437"/>
        <v>5.6105257756103972</v>
      </c>
      <c r="G967" s="42">
        <f t="shared" si="430"/>
        <v>1.6578904039270039</v>
      </c>
      <c r="H967" s="42">
        <f t="shared" ref="H967:J982" si="438">H207</f>
        <v>0</v>
      </c>
      <c r="I967" s="42">
        <f t="shared" si="438"/>
        <v>0</v>
      </c>
      <c r="J967" s="42">
        <f t="shared" si="438"/>
        <v>6.5530443359559616</v>
      </c>
      <c r="K967" s="42">
        <f t="shared" si="431"/>
        <v>5.9330443359559615</v>
      </c>
      <c r="L967" s="42">
        <f t="shared" si="432"/>
        <v>6.3030443359559616</v>
      </c>
      <c r="M967" s="42">
        <f t="shared" si="435"/>
        <v>4.0956527099724758</v>
      </c>
      <c r="N967" s="42">
        <f t="shared" si="435"/>
        <v>4.5188333583523823</v>
      </c>
      <c r="O967" s="42">
        <f t="shared" si="435"/>
        <v>1.841351301012417</v>
      </c>
      <c r="P967" s="42">
        <f t="shared" si="435"/>
        <v>4.0279367363344525</v>
      </c>
      <c r="Q967" s="42">
        <f t="shared" si="435"/>
        <v>5.099402164746329</v>
      </c>
      <c r="R967" s="42">
        <f t="shared" si="435"/>
        <v>3.8344283559366912</v>
      </c>
      <c r="S967" s="42">
        <f t="shared" si="435"/>
        <v>2.3702500789627954</v>
      </c>
      <c r="T967" s="42">
        <f t="shared" si="433"/>
        <v>2.4343481119853196</v>
      </c>
      <c r="U967" s="42">
        <f t="shared" si="434"/>
        <v>5.6930443359559613</v>
      </c>
      <c r="V967" s="42">
        <f t="shared" si="436"/>
        <v>4.0956527099724758</v>
      </c>
      <c r="W967" s="42">
        <f t="shared" si="436"/>
        <v>4.5188333583523832</v>
      </c>
      <c r="X967" s="42">
        <f t="shared" si="436"/>
        <v>1.8413513010124187</v>
      </c>
      <c r="Y967" s="42">
        <f t="shared" si="436"/>
        <v>4.0279367363344525</v>
      </c>
      <c r="Z967" s="42">
        <f t="shared" si="436"/>
        <v>5.099402164746329</v>
      </c>
      <c r="AA967" s="42">
        <f t="shared" si="436"/>
        <v>3.8344283559366912</v>
      </c>
      <c r="AB967" s="42">
        <f t="shared" si="436"/>
        <v>2.3702500789627949</v>
      </c>
      <c r="AC967" s="42">
        <f t="shared" si="436"/>
        <v>2.1843481119853201</v>
      </c>
    </row>
    <row r="968" spans="3:29" x14ac:dyDescent="0.25">
      <c r="C968" s="42">
        <f t="shared" si="429"/>
        <v>4.7421306892874941</v>
      </c>
      <c r="D968" s="42">
        <f t="shared" si="437"/>
        <v>2.8470027138736382</v>
      </c>
      <c r="E968" s="42">
        <f t="shared" si="437"/>
        <v>4.467620850875905</v>
      </c>
      <c r="F968" s="42">
        <f t="shared" si="437"/>
        <v>3.3440210603128491</v>
      </c>
      <c r="G968" s="42">
        <f t="shared" si="430"/>
        <v>1.5034461904330771</v>
      </c>
      <c r="H968" s="42">
        <f t="shared" si="438"/>
        <v>5.6508591179618213</v>
      </c>
      <c r="I968" s="42">
        <f t="shared" si="438"/>
        <v>0</v>
      </c>
      <c r="J968" s="42">
        <f t="shared" si="438"/>
        <v>1.8836197059872741</v>
      </c>
      <c r="K968" s="42">
        <f t="shared" si="431"/>
        <v>5.0308591179618212</v>
      </c>
      <c r="L968" s="42">
        <f t="shared" si="432"/>
        <v>5.4008591179618213</v>
      </c>
      <c r="M968" s="42">
        <f t="shared" si="435"/>
        <v>3.0608820222293196</v>
      </c>
      <c r="N968" s="42">
        <f t="shared" si="435"/>
        <v>3.8129336905564499</v>
      </c>
      <c r="O968" s="42">
        <f t="shared" si="435"/>
        <v>4.3159798635121609</v>
      </c>
      <c r="P968" s="42">
        <f t="shared" si="435"/>
        <v>4.408449962679998</v>
      </c>
      <c r="Q968" s="42">
        <f t="shared" si="435"/>
        <v>3.8034804378456037</v>
      </c>
      <c r="R968" s="42">
        <f t="shared" si="435"/>
        <v>4.2102742709962628</v>
      </c>
      <c r="S968" s="42">
        <f t="shared" si="435"/>
        <v>3.6069313518905255</v>
      </c>
      <c r="T968" s="42">
        <f t="shared" si="433"/>
        <v>3.0754295589809115</v>
      </c>
      <c r="U968" s="42">
        <f t="shared" si="434"/>
        <v>4.790859117961821</v>
      </c>
      <c r="V968" s="42">
        <f t="shared" si="436"/>
        <v>3.0608820222293196</v>
      </c>
      <c r="W968" s="42">
        <f t="shared" si="436"/>
        <v>3.812933690556449</v>
      </c>
      <c r="X968" s="42">
        <f t="shared" si="436"/>
        <v>4.3159798635121653</v>
      </c>
      <c r="Y968" s="42">
        <f t="shared" si="436"/>
        <v>4.408449962679998</v>
      </c>
      <c r="Z968" s="42">
        <f t="shared" si="436"/>
        <v>3.8034804378456037</v>
      </c>
      <c r="AA968" s="42">
        <f t="shared" si="436"/>
        <v>4.2102742709962628</v>
      </c>
      <c r="AB968" s="42">
        <f t="shared" si="436"/>
        <v>3.6069313518905237</v>
      </c>
      <c r="AC968" s="42">
        <f t="shared" si="436"/>
        <v>2.8254295589809115</v>
      </c>
    </row>
    <row r="969" spans="3:29" x14ac:dyDescent="0.25">
      <c r="C969" s="42">
        <f t="shared" si="429"/>
        <v>4.00227521315853</v>
      </c>
      <c r="D969" s="42">
        <f t="shared" si="437"/>
        <v>1.7392703272233168</v>
      </c>
      <c r="E969" s="42">
        <f t="shared" si="437"/>
        <v>4.2671457000507687</v>
      </c>
      <c r="F969" s="42">
        <f t="shared" si="437"/>
        <v>2.5597818240629215</v>
      </c>
      <c r="G969" s="42">
        <f t="shared" si="430"/>
        <v>2.2616203233017078</v>
      </c>
      <c r="H969" s="42">
        <f t="shared" si="438"/>
        <v>5.24572669522622</v>
      </c>
      <c r="I969" s="42">
        <f t="shared" si="438"/>
        <v>5.24572669522622</v>
      </c>
      <c r="J969" s="42">
        <f t="shared" si="438"/>
        <v>3.4971511301508138</v>
      </c>
      <c r="K969" s="42">
        <f t="shared" si="431"/>
        <v>4.6257266952262199</v>
      </c>
      <c r="L969" s="42">
        <f t="shared" si="432"/>
        <v>4.99572669522622</v>
      </c>
      <c r="M969" s="42">
        <f t="shared" si="435"/>
        <v>2.1857194563442577</v>
      </c>
      <c r="N969" s="42">
        <f t="shared" si="435"/>
        <v>4.6801496930454984</v>
      </c>
      <c r="O969" s="42">
        <f t="shared" si="435"/>
        <v>1.1452447399357522</v>
      </c>
      <c r="P969" s="42">
        <f t="shared" si="435"/>
        <v>5.0697098882425777</v>
      </c>
      <c r="Q969" s="42">
        <f t="shared" si="435"/>
        <v>4.3475497234809382</v>
      </c>
      <c r="R969" s="42">
        <f t="shared" si="435"/>
        <v>4.4067721289527304</v>
      </c>
      <c r="S969" s="42">
        <f t="shared" si="435"/>
        <v>3.3483361884422695</v>
      </c>
      <c r="T969" s="42">
        <f t="shared" si="433"/>
        <v>3.5285791845163876</v>
      </c>
      <c r="U969" s="42">
        <f t="shared" si="434"/>
        <v>4.3857266952262197</v>
      </c>
      <c r="V969" s="42">
        <f t="shared" si="436"/>
        <v>2.1857194563442577</v>
      </c>
      <c r="W969" s="42">
        <f t="shared" si="436"/>
        <v>4.6801496930454984</v>
      </c>
      <c r="X969" s="42">
        <f t="shared" si="436"/>
        <v>1.1452447399357528</v>
      </c>
      <c r="Y969" s="42">
        <f t="shared" si="436"/>
        <v>5.0697098882425768</v>
      </c>
      <c r="Z969" s="42">
        <f t="shared" si="436"/>
        <v>4.3475497234809382</v>
      </c>
      <c r="AA969" s="42">
        <f t="shared" si="436"/>
        <v>4.4067721289527304</v>
      </c>
      <c r="AB969" s="42">
        <f t="shared" si="436"/>
        <v>3.3483361884422678</v>
      </c>
      <c r="AC969" s="42">
        <f t="shared" si="436"/>
        <v>3.2785791845163876</v>
      </c>
    </row>
    <row r="970" spans="3:29" x14ac:dyDescent="0.25">
      <c r="C970" s="42">
        <f t="shared" si="429"/>
        <v>4.9353592325884392</v>
      </c>
      <c r="D970" s="42">
        <f t="shared" si="437"/>
        <v>5.3621169239918167</v>
      </c>
      <c r="E970" s="42">
        <f t="shared" si="437"/>
        <v>5.018478720106553</v>
      </c>
      <c r="F970" s="42">
        <f t="shared" si="437"/>
        <v>4.727486629823165</v>
      </c>
      <c r="G970" s="42">
        <f t="shared" si="430"/>
        <v>0.86</v>
      </c>
      <c r="H970" s="42">
        <f t="shared" si="438"/>
        <v>5.3621169239918167</v>
      </c>
      <c r="I970" s="42">
        <f t="shared" si="438"/>
        <v>5.3621169239918167</v>
      </c>
      <c r="J970" s="42">
        <f t="shared" si="438"/>
        <v>3.5747446159945446</v>
      </c>
      <c r="K970" s="42">
        <f t="shared" si="431"/>
        <v>4.7421169239918166</v>
      </c>
      <c r="L970" s="42">
        <f t="shared" si="432"/>
        <v>5.1121169239918167</v>
      </c>
      <c r="M970" s="42">
        <f t="shared" si="435"/>
        <v>3.7981661544942038</v>
      </c>
      <c r="N970" s="42">
        <f t="shared" si="435"/>
        <v>3.4374397351915218</v>
      </c>
      <c r="O970" s="42">
        <f t="shared" si="435"/>
        <v>1.0118595297339912</v>
      </c>
      <c r="P970" s="42">
        <f t="shared" si="435"/>
        <v>4.4755647820464786</v>
      </c>
      <c r="Q970" s="42">
        <f t="shared" si="435"/>
        <v>4.671153756906695</v>
      </c>
      <c r="R970" s="42">
        <f t="shared" si="435"/>
        <v>3.5134652359655254</v>
      </c>
      <c r="S970" s="42">
        <f t="shared" si="435"/>
        <v>2.6240146649321656</v>
      </c>
      <c r="T970" s="42">
        <f t="shared" si="433"/>
        <v>1.8139507694976138</v>
      </c>
      <c r="U970" s="42">
        <f t="shared" si="434"/>
        <v>4.5021169239918164</v>
      </c>
      <c r="V970" s="42">
        <f t="shared" si="436"/>
        <v>3.7981661544942038</v>
      </c>
      <c r="W970" s="42">
        <f t="shared" si="436"/>
        <v>3.4374397351915187</v>
      </c>
      <c r="X970" s="42">
        <f t="shared" si="436"/>
        <v>1.0118595297339914</v>
      </c>
      <c r="Y970" s="42">
        <f t="shared" si="436"/>
        <v>4.4755647820464777</v>
      </c>
      <c r="Z970" s="42">
        <f t="shared" si="436"/>
        <v>4.671153756906695</v>
      </c>
      <c r="AA970" s="42">
        <f t="shared" si="436"/>
        <v>3.5134652359655254</v>
      </c>
      <c r="AB970" s="42">
        <f t="shared" si="436"/>
        <v>2.6240146649321652</v>
      </c>
      <c r="AC970" s="42">
        <f t="shared" si="436"/>
        <v>1.5639507694976136</v>
      </c>
    </row>
    <row r="971" spans="3:29" x14ac:dyDescent="0.25">
      <c r="C971" s="42">
        <f t="shared" si="429"/>
        <v>4.0937680042114559</v>
      </c>
      <c r="D971" s="42">
        <f t="shared" si="437"/>
        <v>5.5308255274904816</v>
      </c>
      <c r="E971" s="42">
        <f t="shared" si="437"/>
        <v>6.0466762901714466</v>
      </c>
      <c r="F971" s="42">
        <f t="shared" si="437"/>
        <v>2.5347607964571401</v>
      </c>
      <c r="G971" s="42">
        <f t="shared" si="430"/>
        <v>2.4465445674768276</v>
      </c>
      <c r="H971" s="42">
        <f t="shared" si="438"/>
        <v>0</v>
      </c>
      <c r="I971" s="42">
        <f t="shared" si="438"/>
        <v>0</v>
      </c>
      <c r="J971" s="42">
        <f t="shared" si="438"/>
        <v>6.4258677230682419</v>
      </c>
      <c r="K971" s="42">
        <f t="shared" si="431"/>
        <v>5.8058677230682418</v>
      </c>
      <c r="L971" s="42">
        <f t="shared" si="432"/>
        <v>6.1758677230682419</v>
      </c>
      <c r="M971" s="42">
        <f t="shared" si="435"/>
        <v>3.4806783499952973</v>
      </c>
      <c r="N971" s="42">
        <f t="shared" si="435"/>
        <v>4.7804298964065639</v>
      </c>
      <c r="O971" s="42">
        <f t="shared" si="435"/>
        <v>2.0180411031123402</v>
      </c>
      <c r="P971" s="42">
        <f t="shared" si="435"/>
        <v>4.9974141079957048</v>
      </c>
      <c r="Q971" s="42">
        <f t="shared" si="435"/>
        <v>3.7640935748870237</v>
      </c>
      <c r="R971" s="42">
        <f t="shared" si="435"/>
        <v>3.5224733620803117</v>
      </c>
      <c r="S971" s="42">
        <f t="shared" si="435"/>
        <v>2.187529437640253</v>
      </c>
      <c r="T971" s="42">
        <f t="shared" si="433"/>
        <v>3.0613171288423566</v>
      </c>
      <c r="U971" s="42">
        <f t="shared" si="434"/>
        <v>5.5658677230682416</v>
      </c>
      <c r="V971" s="42">
        <f t="shared" si="436"/>
        <v>3.4806783499952973</v>
      </c>
      <c r="W971" s="42">
        <f t="shared" si="436"/>
        <v>4.7804298964065612</v>
      </c>
      <c r="X971" s="42">
        <f t="shared" si="436"/>
        <v>2.018041103112342</v>
      </c>
      <c r="Y971" s="42">
        <f t="shared" si="436"/>
        <v>4.9974141079957048</v>
      </c>
      <c r="Z971" s="42">
        <f t="shared" si="436"/>
        <v>3.7640935748870237</v>
      </c>
      <c r="AA971" s="42">
        <f t="shared" si="436"/>
        <v>3.5224733620803117</v>
      </c>
      <c r="AB971" s="42">
        <f t="shared" si="436"/>
        <v>2.1875294376402534</v>
      </c>
      <c r="AC971" s="42">
        <f t="shared" si="436"/>
        <v>2.8113171288423566</v>
      </c>
    </row>
    <row r="972" spans="3:29" x14ac:dyDescent="0.25">
      <c r="C972" s="42">
        <f t="shared" si="429"/>
        <v>5.0577746970472202</v>
      </c>
      <c r="D972" s="42">
        <f t="shared" si="437"/>
        <v>4.0978948880197956</v>
      </c>
      <c r="E972" s="42">
        <f t="shared" si="437"/>
        <v>4.8985725863122758</v>
      </c>
      <c r="F972" s="42">
        <f t="shared" si="437"/>
        <v>3.2994341819031572</v>
      </c>
      <c r="G972" s="42">
        <f t="shared" si="430"/>
        <v>1.2151198416473663</v>
      </c>
      <c r="H972" s="42">
        <f t="shared" si="438"/>
        <v>5.72711453711287</v>
      </c>
      <c r="I972" s="42">
        <f t="shared" si="438"/>
        <v>0</v>
      </c>
      <c r="J972" s="42">
        <f t="shared" si="438"/>
        <v>5.72711453711287</v>
      </c>
      <c r="K972" s="42">
        <f t="shared" si="431"/>
        <v>5.1071145371128699</v>
      </c>
      <c r="L972" s="42">
        <f t="shared" si="432"/>
        <v>5.47711453711287</v>
      </c>
      <c r="M972" s="42">
        <f t="shared" si="435"/>
        <v>1.6704084066579215</v>
      </c>
      <c r="N972" s="42">
        <f t="shared" si="435"/>
        <v>5.1508011245732117</v>
      </c>
      <c r="O972" s="42">
        <f t="shared" si="435"/>
        <v>0.93874191448544142</v>
      </c>
      <c r="P972" s="42">
        <f t="shared" si="435"/>
        <v>4.453991930635202</v>
      </c>
      <c r="Q972" s="42">
        <f t="shared" si="435"/>
        <v>3.482567142131205</v>
      </c>
      <c r="R972" s="42">
        <f t="shared" si="435"/>
        <v>3.6122176155358523</v>
      </c>
      <c r="S972" s="42">
        <f t="shared" si="435"/>
        <v>3.5337515228994318</v>
      </c>
      <c r="T972" s="42">
        <f t="shared" si="433"/>
        <v>4.5453359028346521</v>
      </c>
      <c r="U972" s="42">
        <f t="shared" si="434"/>
        <v>4.8671145371128697</v>
      </c>
      <c r="V972" s="42">
        <f t="shared" si="436"/>
        <v>1.6704084066579215</v>
      </c>
      <c r="W972" s="42">
        <f t="shared" si="436"/>
        <v>5.1508011245732099</v>
      </c>
      <c r="X972" s="42">
        <f t="shared" si="436"/>
        <v>0.93874191448544142</v>
      </c>
      <c r="Y972" s="42">
        <f t="shared" si="436"/>
        <v>4.453991930635202</v>
      </c>
      <c r="Z972" s="42">
        <f t="shared" si="436"/>
        <v>3.482567142131205</v>
      </c>
      <c r="AA972" s="42">
        <f t="shared" si="436"/>
        <v>3.6122176155358523</v>
      </c>
      <c r="AB972" s="42">
        <f t="shared" si="436"/>
        <v>3.5337515228994301</v>
      </c>
      <c r="AC972" s="42">
        <f t="shared" si="436"/>
        <v>4.2953359028346529</v>
      </c>
    </row>
    <row r="973" spans="3:29" x14ac:dyDescent="0.25">
      <c r="C973" s="42">
        <f t="shared" si="429"/>
        <v>4.3632609001313396</v>
      </c>
      <c r="D973" s="42">
        <f t="shared" si="437"/>
        <v>3.9861999365524023</v>
      </c>
      <c r="E973" s="42">
        <f t="shared" si="437"/>
        <v>5.329105124845162</v>
      </c>
      <c r="F973" s="42">
        <f t="shared" si="437"/>
        <v>4.404671852218641</v>
      </c>
      <c r="G973" s="42">
        <f t="shared" si="430"/>
        <v>1.3459264625338554</v>
      </c>
      <c r="H973" s="42">
        <f t="shared" si="438"/>
        <v>0</v>
      </c>
      <c r="I973" s="42">
        <f t="shared" si="438"/>
        <v>6.15738246096479</v>
      </c>
      <c r="J973" s="42">
        <f t="shared" si="438"/>
        <v>6.15738246096479</v>
      </c>
      <c r="K973" s="42">
        <f t="shared" si="431"/>
        <v>5.5373824609647899</v>
      </c>
      <c r="L973" s="42">
        <f t="shared" si="432"/>
        <v>5.90738246096479</v>
      </c>
      <c r="M973" s="42">
        <f t="shared" si="435"/>
        <v>3.3352488330225945</v>
      </c>
      <c r="N973" s="42">
        <f t="shared" si="435"/>
        <v>4.0440670071565696</v>
      </c>
      <c r="O973" s="42">
        <f t="shared" si="435"/>
        <v>1.9973327404369232</v>
      </c>
      <c r="P973" s="42">
        <f t="shared" si="435"/>
        <v>3.2082370257306736</v>
      </c>
      <c r="Q973" s="42">
        <f t="shared" si="435"/>
        <v>4.4341117996988162</v>
      </c>
      <c r="R973" s="42">
        <f t="shared" si="435"/>
        <v>3.9567167509168502</v>
      </c>
      <c r="S973" s="42">
        <f t="shared" si="435"/>
        <v>1.8341139245427041</v>
      </c>
      <c r="T973" s="42">
        <f t="shared" si="433"/>
        <v>3.0721336279421956</v>
      </c>
      <c r="U973" s="42">
        <f t="shared" si="434"/>
        <v>5.2973824609647897</v>
      </c>
      <c r="V973" s="42">
        <f t="shared" si="436"/>
        <v>3.3352488330225945</v>
      </c>
      <c r="W973" s="42">
        <f t="shared" si="436"/>
        <v>4.0440670071565696</v>
      </c>
      <c r="X973" s="42">
        <f t="shared" si="436"/>
        <v>1.9973327404369237</v>
      </c>
      <c r="Y973" s="42">
        <f t="shared" si="436"/>
        <v>3.2082370257306736</v>
      </c>
      <c r="Z973" s="42">
        <f t="shared" si="436"/>
        <v>4.4341117996988162</v>
      </c>
      <c r="AA973" s="42">
        <f t="shared" si="436"/>
        <v>3.9567167509168502</v>
      </c>
      <c r="AB973" s="42">
        <f t="shared" si="436"/>
        <v>1.8341139245427027</v>
      </c>
      <c r="AC973" s="42">
        <f t="shared" si="436"/>
        <v>2.8221336279421956</v>
      </c>
    </row>
    <row r="974" spans="3:29" x14ac:dyDescent="0.25">
      <c r="C974" s="42">
        <f t="shared" si="429"/>
        <v>5.3990345356600189</v>
      </c>
      <c r="D974" s="42">
        <f t="shared" si="437"/>
        <v>5.4982502572333383</v>
      </c>
      <c r="E974" s="42">
        <f t="shared" si="437"/>
        <v>5.6463718221683816</v>
      </c>
      <c r="F974" s="42">
        <f t="shared" si="437"/>
        <v>4.9099609460634168</v>
      </c>
      <c r="G974" s="42">
        <f t="shared" si="430"/>
        <v>0.93215934753750884</v>
      </c>
      <c r="H974" s="42">
        <f t="shared" si="438"/>
        <v>5.8186673877968866</v>
      </c>
      <c r="I974" s="42">
        <f t="shared" si="438"/>
        <v>5.8186673877968866</v>
      </c>
      <c r="J974" s="42">
        <f t="shared" si="438"/>
        <v>1.939555795932296</v>
      </c>
      <c r="K974" s="42">
        <f t="shared" si="431"/>
        <v>5.1986673877968865</v>
      </c>
      <c r="L974" s="42">
        <f t="shared" si="432"/>
        <v>5.5686673877968866</v>
      </c>
      <c r="M974" s="42">
        <f t="shared" si="435"/>
        <v>4.8488894898307384</v>
      </c>
      <c r="N974" s="42">
        <f t="shared" si="435"/>
        <v>4.417586651112642</v>
      </c>
      <c r="O974" s="42">
        <f t="shared" si="435"/>
        <v>1.9074970224458083</v>
      </c>
      <c r="P974" s="42">
        <f t="shared" si="435"/>
        <v>3.8142935318462885</v>
      </c>
      <c r="Q974" s="42">
        <f t="shared" si="435"/>
        <v>3.6925253835251057</v>
      </c>
      <c r="R974" s="42">
        <f t="shared" si="435"/>
        <v>2.6468751285228129</v>
      </c>
      <c r="S974" s="42">
        <f t="shared" si="435"/>
        <v>1.7332200729607752</v>
      </c>
      <c r="T974" s="42">
        <f t="shared" si="433"/>
        <v>1.2197778979661478</v>
      </c>
      <c r="U974" s="42">
        <f t="shared" si="434"/>
        <v>4.9586673877968863</v>
      </c>
      <c r="V974" s="42">
        <f t="shared" si="436"/>
        <v>4.8488894898307384</v>
      </c>
      <c r="W974" s="42">
        <f t="shared" si="436"/>
        <v>4.4175866511126394</v>
      </c>
      <c r="X974" s="42">
        <f t="shared" si="436"/>
        <v>1.9074970224458083</v>
      </c>
      <c r="Y974" s="42">
        <f t="shared" si="436"/>
        <v>3.8142935318462876</v>
      </c>
      <c r="Z974" s="42">
        <f t="shared" si="436"/>
        <v>3.6925253835251057</v>
      </c>
      <c r="AA974" s="42">
        <f t="shared" si="436"/>
        <v>2.6468751285228129</v>
      </c>
      <c r="AB974" s="42">
        <f t="shared" si="436"/>
        <v>1.7332200729607741</v>
      </c>
      <c r="AC974" s="42">
        <f t="shared" si="436"/>
        <v>0.96977789796614755</v>
      </c>
    </row>
    <row r="975" spans="3:29" x14ac:dyDescent="0.25">
      <c r="C975" s="42">
        <f t="shared" si="429"/>
        <v>4.8423472734432433</v>
      </c>
      <c r="D975" s="42">
        <f t="shared" si="437"/>
        <v>4.2001227966840879</v>
      </c>
      <c r="E975" s="42">
        <f t="shared" si="437"/>
        <v>5.5700625403141286</v>
      </c>
      <c r="F975" s="42">
        <f t="shared" si="437"/>
        <v>3.0546244282505315</v>
      </c>
      <c r="G975" s="42">
        <f t="shared" si="430"/>
        <v>2.2631748399265419</v>
      </c>
      <c r="H975" s="42">
        <f t="shared" si="438"/>
        <v>0</v>
      </c>
      <c r="I975" s="42">
        <f t="shared" si="438"/>
        <v>0</v>
      </c>
      <c r="J975" s="42">
        <f t="shared" si="438"/>
        <v>2.2795166355583141</v>
      </c>
      <c r="K975" s="42">
        <f t="shared" si="431"/>
        <v>6.2185499066749408</v>
      </c>
      <c r="L975" s="42">
        <f t="shared" si="432"/>
        <v>6.5885499066749409</v>
      </c>
      <c r="M975" s="42">
        <f t="shared" si="435"/>
        <v>3.13433537389268</v>
      </c>
      <c r="N975" s="42">
        <f t="shared" si="435"/>
        <v>3.2533802116661095</v>
      </c>
      <c r="O975" s="42">
        <f t="shared" si="435"/>
        <v>1.803832378964535</v>
      </c>
      <c r="P975" s="42">
        <f t="shared" si="435"/>
        <v>4.1164535969147362</v>
      </c>
      <c r="Q975" s="42">
        <f t="shared" si="435"/>
        <v>5.6344786296548905</v>
      </c>
      <c r="R975" s="42">
        <f t="shared" si="435"/>
        <v>4.817503650019237</v>
      </c>
      <c r="S975" s="42">
        <f t="shared" si="435"/>
        <v>3.0555222987271016</v>
      </c>
      <c r="T975" s="42">
        <f t="shared" si="433"/>
        <v>3.8117447430598643</v>
      </c>
      <c r="U975" s="42">
        <f t="shared" si="434"/>
        <v>5.9785499066749406</v>
      </c>
      <c r="V975" s="42">
        <f t="shared" si="436"/>
        <v>3.13433537389268</v>
      </c>
      <c r="W975" s="42">
        <f t="shared" si="436"/>
        <v>3.2533802116661108</v>
      </c>
      <c r="X975" s="42">
        <f t="shared" si="436"/>
        <v>1.803832378964533</v>
      </c>
      <c r="Y975" s="42">
        <f t="shared" si="436"/>
        <v>4.1164535969147353</v>
      </c>
      <c r="Z975" s="42">
        <f t="shared" si="436"/>
        <v>5.6344786296548905</v>
      </c>
      <c r="AA975" s="42">
        <f t="shared" si="436"/>
        <v>4.817503650019237</v>
      </c>
      <c r="AB975" s="42">
        <f t="shared" si="436"/>
        <v>3.0555222987271002</v>
      </c>
      <c r="AC975" s="42">
        <f t="shared" si="436"/>
        <v>3.5617447430598634</v>
      </c>
    </row>
    <row r="976" spans="3:29" x14ac:dyDescent="0.25">
      <c r="C976" s="42">
        <f t="shared" si="429"/>
        <v>6.3108812252301671</v>
      </c>
      <c r="D976" s="42">
        <f t="shared" si="437"/>
        <v>5.6086088875449267</v>
      </c>
      <c r="E976" s="42">
        <f t="shared" si="437"/>
        <v>5.9524776996442812</v>
      </c>
      <c r="F976" s="42">
        <f t="shared" si="437"/>
        <v>6.249256191175558</v>
      </c>
      <c r="G976" s="42">
        <f t="shared" si="430"/>
        <v>0.95556822973037336</v>
      </c>
      <c r="H976" s="42">
        <f t="shared" si="438"/>
        <v>7.0640849809031536</v>
      </c>
      <c r="I976" s="42">
        <f t="shared" si="438"/>
        <v>7.0640849809031536</v>
      </c>
      <c r="J976" s="42">
        <f t="shared" si="438"/>
        <v>0</v>
      </c>
      <c r="K976" s="42">
        <f>K216</f>
        <v>0</v>
      </c>
      <c r="L976" s="42">
        <f t="shared" si="432"/>
        <v>6.8140849809031536</v>
      </c>
      <c r="M976" s="42">
        <f t="shared" si="435"/>
        <v>4.415053113064471</v>
      </c>
      <c r="N976" s="42">
        <f t="shared" si="435"/>
        <v>2.1706352771508319</v>
      </c>
      <c r="O976" s="42">
        <f t="shared" si="435"/>
        <v>3.8774626238152958</v>
      </c>
      <c r="P976" s="42">
        <f t="shared" si="435"/>
        <v>2.2871540196592135</v>
      </c>
      <c r="Q976" s="42">
        <f t="shared" si="435"/>
        <v>1.9656087715657766</v>
      </c>
      <c r="R976" s="42">
        <f t="shared" si="435"/>
        <v>2.1932353484091198</v>
      </c>
      <c r="S976" s="42">
        <f>S216-0.62</f>
        <v>4.1895897742319343</v>
      </c>
      <c r="T976" s="42">
        <f t="shared" si="433"/>
        <v>2.6046949936343835</v>
      </c>
      <c r="U976" s="42">
        <f t="shared" si="434"/>
        <v>6.2040849809031533</v>
      </c>
      <c r="V976" s="42">
        <f t="shared" si="436"/>
        <v>4.415053113064471</v>
      </c>
      <c r="W976" s="42">
        <f t="shared" si="436"/>
        <v>2.1706352771508346</v>
      </c>
      <c r="X976" s="42">
        <f t="shared" si="436"/>
        <v>3.8774626238152994</v>
      </c>
      <c r="Y976" s="42">
        <f t="shared" si="436"/>
        <v>2.2871540196592131</v>
      </c>
      <c r="Z976" s="42">
        <f t="shared" si="436"/>
        <v>1.9656087715657766</v>
      </c>
      <c r="AA976" s="42">
        <f t="shared" si="436"/>
        <v>2.1932353484091198</v>
      </c>
      <c r="AB976" s="42">
        <f t="shared" si="436"/>
        <v>4.8095897742319336</v>
      </c>
      <c r="AC976" s="42">
        <f t="shared" si="436"/>
        <v>2.3546949936343844</v>
      </c>
    </row>
    <row r="977" spans="3:29" x14ac:dyDescent="0.25">
      <c r="C977" s="42">
        <f t="shared" si="429"/>
        <v>4.9004440046401783</v>
      </c>
      <c r="D977" s="42">
        <f t="shared" si="437"/>
        <v>1.8806528780907721</v>
      </c>
      <c r="E977" s="42">
        <f t="shared" si="437"/>
        <v>4.2433199729787505</v>
      </c>
      <c r="F977" s="42">
        <f t="shared" si="437"/>
        <v>5.369997504702738</v>
      </c>
      <c r="G977" s="42">
        <f t="shared" si="430"/>
        <v>1.0127279545116215</v>
      </c>
      <c r="H977" s="42">
        <f t="shared" si="438"/>
        <v>6.4509378881812038</v>
      </c>
      <c r="I977" s="42">
        <f t="shared" si="438"/>
        <v>6.4509378881812038</v>
      </c>
      <c r="J977" s="42">
        <f t="shared" si="438"/>
        <v>2.1503126293937349</v>
      </c>
      <c r="K977" s="42">
        <f t="shared" si="431"/>
        <v>5.8309378881812037</v>
      </c>
      <c r="L977" s="42">
        <f t="shared" si="432"/>
        <v>6.2009378881812038</v>
      </c>
      <c r="M977" s="42">
        <f t="shared" si="435"/>
        <v>4.300625258787468</v>
      </c>
      <c r="N977" s="42">
        <f t="shared" si="435"/>
        <v>3.778986076454756</v>
      </c>
      <c r="O977" s="42">
        <f t="shared" si="435"/>
        <v>3.8430174058379789</v>
      </c>
      <c r="P977" s="42">
        <f t="shared" si="435"/>
        <v>2.987628249390375</v>
      </c>
      <c r="Q977" s="42">
        <f t="shared" si="435"/>
        <v>3.1894855395405206</v>
      </c>
      <c r="R977" s="42">
        <f t="shared" si="435"/>
        <v>3.6202352063533665</v>
      </c>
      <c r="S977" s="42">
        <f t="shared" si="435"/>
        <v>1.0980319809670138</v>
      </c>
      <c r="T977" s="42">
        <f t="shared" si="433"/>
        <v>2.2659180900566254</v>
      </c>
      <c r="U977" s="42">
        <f t="shared" si="434"/>
        <v>5.5909378881812035</v>
      </c>
      <c r="V977" s="42">
        <f t="shared" si="436"/>
        <v>4.300625258787468</v>
      </c>
      <c r="W977" s="42">
        <f t="shared" si="436"/>
        <v>3.7789860764547578</v>
      </c>
      <c r="X977" s="42">
        <f t="shared" si="436"/>
        <v>3.8430174058379794</v>
      </c>
      <c r="Y977" s="42">
        <f t="shared" si="436"/>
        <v>2.9876282493903745</v>
      </c>
      <c r="Z977" s="42">
        <f t="shared" si="436"/>
        <v>3.1894855395405206</v>
      </c>
      <c r="AA977" s="42">
        <f t="shared" si="436"/>
        <v>3.6202352063533665</v>
      </c>
      <c r="AB977" s="42">
        <f t="shared" si="436"/>
        <v>1.0980319809670132</v>
      </c>
      <c r="AC977" s="42">
        <f t="shared" si="436"/>
        <v>2.0159180900566249</v>
      </c>
    </row>
    <row r="978" spans="3:29" x14ac:dyDescent="0.25">
      <c r="C978" s="42">
        <f t="shared" si="429"/>
        <v>5.1534097240742964</v>
      </c>
      <c r="D978" s="42">
        <f t="shared" si="437"/>
        <v>4.1387713351492827</v>
      </c>
      <c r="E978" s="42">
        <f t="shared" si="437"/>
        <v>4.4441654114541151</v>
      </c>
      <c r="F978" s="42">
        <f t="shared" si="437"/>
        <v>5.2971562840336501</v>
      </c>
      <c r="G978" s="42">
        <f t="shared" si="430"/>
        <v>1.2090842121962015</v>
      </c>
      <c r="H978" s="42">
        <f t="shared" si="438"/>
        <v>6.1927539243604652</v>
      </c>
      <c r="I978" s="42">
        <f t="shared" si="438"/>
        <v>6.1927539243604652</v>
      </c>
      <c r="J978" s="42">
        <f t="shared" si="438"/>
        <v>0</v>
      </c>
      <c r="K978" s="42">
        <f t="shared" si="431"/>
        <v>5.5727539243604651</v>
      </c>
      <c r="L978" s="42">
        <f t="shared" si="432"/>
        <v>5.9427539243604652</v>
      </c>
      <c r="M978" s="42">
        <f t="shared" si="435"/>
        <v>4.1285026162403096</v>
      </c>
      <c r="N978" s="42">
        <f t="shared" si="435"/>
        <v>5.1578462604511719</v>
      </c>
      <c r="O978" s="42">
        <f t="shared" si="435"/>
        <v>1.5268635708822627</v>
      </c>
      <c r="P978" s="42">
        <f t="shared" si="435"/>
        <v>3.0029536009887576</v>
      </c>
      <c r="Q978" s="42">
        <f t="shared" si="435"/>
        <v>3.807767691890517</v>
      </c>
      <c r="R978" s="42">
        <f t="shared" si="435"/>
        <v>3.4777158602231157</v>
      </c>
      <c r="S978" s="42">
        <f t="shared" si="435"/>
        <v>1.712889383333746</v>
      </c>
      <c r="T978" s="42">
        <f t="shared" si="433"/>
        <v>2.5722827216351747</v>
      </c>
      <c r="U978" s="42">
        <f t="shared" si="434"/>
        <v>5.3327539243604649</v>
      </c>
      <c r="V978" s="42">
        <f t="shared" si="436"/>
        <v>4.1285026162403096</v>
      </c>
      <c r="W978" s="42">
        <f t="shared" si="436"/>
        <v>5.1578462604511701</v>
      </c>
      <c r="X978" s="42">
        <f t="shared" si="436"/>
        <v>1.5268635708822631</v>
      </c>
      <c r="Y978" s="42">
        <f t="shared" si="436"/>
        <v>3.0029536009887572</v>
      </c>
      <c r="Z978" s="42">
        <f t="shared" si="436"/>
        <v>3.807767691890517</v>
      </c>
      <c r="AA978" s="42">
        <f t="shared" si="436"/>
        <v>3.4777158602231157</v>
      </c>
      <c r="AB978" s="42">
        <f t="shared" si="436"/>
        <v>1.7128893833337453</v>
      </c>
      <c r="AC978" s="42">
        <f t="shared" si="436"/>
        <v>2.3222827216351747</v>
      </c>
    </row>
    <row r="979" spans="3:29" x14ac:dyDescent="0.25">
      <c r="C979" s="42">
        <f t="shared" si="429"/>
        <v>5.2441172798522118</v>
      </c>
      <c r="D979" s="42">
        <f t="shared" si="437"/>
        <v>1.1973023755465815</v>
      </c>
      <c r="E979" s="42">
        <f t="shared" si="437"/>
        <v>2.8143985861742156</v>
      </c>
      <c r="F979" s="42">
        <f t="shared" si="437"/>
        <v>3.3447292698547857</v>
      </c>
      <c r="G979" s="42">
        <f t="shared" si="430"/>
        <v>2.3184951711139554</v>
      </c>
      <c r="H979" s="42">
        <f t="shared" si="438"/>
        <v>6.3728335801875922</v>
      </c>
      <c r="I979" s="42">
        <f t="shared" si="438"/>
        <v>6.3728335801875922</v>
      </c>
      <c r="J979" s="42">
        <f t="shared" si="438"/>
        <v>2.1242778600625316</v>
      </c>
      <c r="K979" s="42">
        <f t="shared" si="431"/>
        <v>5.7528335801875921</v>
      </c>
      <c r="L979" s="42">
        <f t="shared" si="432"/>
        <v>6.1228335801875922</v>
      </c>
      <c r="M979" s="42">
        <f t="shared" si="435"/>
        <v>2.9208820575859793</v>
      </c>
      <c r="N979" s="42">
        <f t="shared" si="435"/>
        <v>3.9994827095786492</v>
      </c>
      <c r="O979" s="42">
        <f t="shared" si="435"/>
        <v>0.57495950344667468</v>
      </c>
      <c r="P979" s="42">
        <f t="shared" si="435"/>
        <v>3.7473054714511269</v>
      </c>
      <c r="Q979" s="42">
        <f t="shared" si="435"/>
        <v>4.4810757057778234</v>
      </c>
      <c r="R979" s="42">
        <f t="shared" si="435"/>
        <v>5.3450753203680268</v>
      </c>
      <c r="S979" s="42">
        <f t="shared" si="435"/>
        <v>1.8982908536729006</v>
      </c>
      <c r="T979" s="42">
        <f t="shared" si="433"/>
        <v>3.569184156347704</v>
      </c>
      <c r="U979" s="42">
        <f t="shared" si="434"/>
        <v>5.5128335801875918</v>
      </c>
      <c r="V979" s="42">
        <f t="shared" si="436"/>
        <v>2.9208820575859793</v>
      </c>
      <c r="W979" s="42">
        <f t="shared" si="436"/>
        <v>3.9994827095786492</v>
      </c>
      <c r="X979" s="42">
        <f t="shared" si="436"/>
        <v>0.57495950344667779</v>
      </c>
      <c r="Y979" s="42">
        <f t="shared" si="436"/>
        <v>3.747305471451126</v>
      </c>
      <c r="Z979" s="42">
        <f t="shared" si="436"/>
        <v>4.4810757057778234</v>
      </c>
      <c r="AA979" s="42">
        <f t="shared" si="436"/>
        <v>5.3450753203680268</v>
      </c>
      <c r="AB979" s="42">
        <f t="shared" si="436"/>
        <v>1.8982908536728993</v>
      </c>
      <c r="AC979" s="42">
        <f t="shared" si="436"/>
        <v>3.3191841563477031</v>
      </c>
    </row>
    <row r="980" spans="3:29" x14ac:dyDescent="0.25">
      <c r="C980" s="42">
        <f t="shared" si="429"/>
        <v>5.5378136437082119</v>
      </c>
      <c r="D980" s="42">
        <f t="shared" si="437"/>
        <v>5.0388089115238346</v>
      </c>
      <c r="E980" s="42">
        <f t="shared" si="437"/>
        <v>6.3787543577810544</v>
      </c>
      <c r="F980" s="42">
        <f t="shared" si="437"/>
        <v>6.2127369578856442</v>
      </c>
      <c r="G980" s="42">
        <f t="shared" si="430"/>
        <v>1.070331192459919</v>
      </c>
      <c r="H980" s="42">
        <f t="shared" si="438"/>
        <v>0</v>
      </c>
      <c r="I980" s="42">
        <f t="shared" si="438"/>
        <v>0</v>
      </c>
      <c r="J980" s="42">
        <f t="shared" si="438"/>
        <v>0</v>
      </c>
      <c r="K980" s="42">
        <f t="shared" si="431"/>
        <v>6.5555295273825411</v>
      </c>
      <c r="L980" s="42">
        <f t="shared" si="432"/>
        <v>6.9255295273825412</v>
      </c>
      <c r="M980" s="42">
        <f t="shared" si="435"/>
        <v>5.381647145536907</v>
      </c>
      <c r="N980" s="42">
        <f t="shared" si="435"/>
        <v>4.1712197701855409</v>
      </c>
      <c r="O980" s="42">
        <f t="shared" si="435"/>
        <v>2.7723636810341601</v>
      </c>
      <c r="P980" s="42">
        <f t="shared" si="435"/>
        <v>3.3562177751537607</v>
      </c>
      <c r="Q980" s="42">
        <f t="shared" si="435"/>
        <v>3.6509929543529283</v>
      </c>
      <c r="R980" s="42">
        <f t="shared" si="435"/>
        <v>3.0606979999005786</v>
      </c>
      <c r="S980" s="42">
        <f t="shared" si="435"/>
        <v>3.9694418662116195</v>
      </c>
      <c r="T980" s="42">
        <f t="shared" si="433"/>
        <v>1.7449019848713632</v>
      </c>
      <c r="U980" s="42">
        <f t="shared" si="434"/>
        <v>6.3155295273825409</v>
      </c>
      <c r="V980" s="42">
        <f t="shared" si="436"/>
        <v>5.381647145536907</v>
      </c>
      <c r="W980" s="42">
        <f t="shared" si="436"/>
        <v>4.1712197701855391</v>
      </c>
      <c r="X980" s="42">
        <f t="shared" si="436"/>
        <v>2.7723636810341641</v>
      </c>
      <c r="Y980" s="42">
        <f t="shared" si="436"/>
        <v>3.3562177751537607</v>
      </c>
      <c r="Z980" s="42">
        <f t="shared" si="436"/>
        <v>3.6509929543529283</v>
      </c>
      <c r="AA980" s="42">
        <f t="shared" si="436"/>
        <v>3.0606979999005786</v>
      </c>
      <c r="AB980" s="42">
        <f t="shared" si="436"/>
        <v>3.9694418662116178</v>
      </c>
      <c r="AC980" s="42">
        <f t="shared" si="436"/>
        <v>1.4949019848713629</v>
      </c>
    </row>
    <row r="981" spans="3:29" x14ac:dyDescent="0.25">
      <c r="C981" s="42">
        <f t="shared" si="429"/>
        <v>5.3161065809311996</v>
      </c>
      <c r="D981" s="42">
        <f t="shared" si="437"/>
        <v>3.8371696568602798</v>
      </c>
      <c r="E981" s="42">
        <f t="shared" si="437"/>
        <v>5.4989449405290367</v>
      </c>
      <c r="F981" s="42">
        <f t="shared" si="437"/>
        <v>4.7297654983358308</v>
      </c>
      <c r="G981" s="42">
        <f t="shared" si="430"/>
        <v>1.7073949599595082</v>
      </c>
      <c r="H981" s="42">
        <f t="shared" si="438"/>
        <v>0</v>
      </c>
      <c r="I981" s="42">
        <f t="shared" si="438"/>
        <v>6.4242677733682472</v>
      </c>
      <c r="J981" s="42">
        <f t="shared" si="438"/>
        <v>4.2828451822454978</v>
      </c>
      <c r="K981" s="42">
        <f t="shared" si="431"/>
        <v>5.8042677733682471</v>
      </c>
      <c r="L981" s="42">
        <f t="shared" si="432"/>
        <v>6.1742677733682472</v>
      </c>
      <c r="M981" s="42">
        <f t="shared" si="435"/>
        <v>2.9444560627937792</v>
      </c>
      <c r="N981" s="42">
        <f t="shared" si="435"/>
        <v>3.4632171285004039</v>
      </c>
      <c r="O981" s="42">
        <f t="shared" si="435"/>
        <v>2.1458470179639084</v>
      </c>
      <c r="P981" s="42">
        <f t="shared" si="435"/>
        <v>3.4898437437523362</v>
      </c>
      <c r="Q981" s="42">
        <f t="shared" si="435"/>
        <v>3.6104696491880399</v>
      </c>
      <c r="R981" s="42">
        <f t="shared" si="435"/>
        <v>3.2041358517239833</v>
      </c>
      <c r="S981" s="42">
        <f t="shared" si="435"/>
        <v>2.7337309673907431</v>
      </c>
      <c r="T981" s="42">
        <f t="shared" si="433"/>
        <v>3.8636506225196379</v>
      </c>
      <c r="U981" s="42">
        <f t="shared" si="434"/>
        <v>5.5642677733682468</v>
      </c>
      <c r="V981" s="42">
        <f t="shared" si="436"/>
        <v>2.9444560627937792</v>
      </c>
      <c r="W981" s="42">
        <f t="shared" si="436"/>
        <v>3.4632171285004039</v>
      </c>
      <c r="X981" s="42">
        <f t="shared" si="436"/>
        <v>2.1458470179639098</v>
      </c>
      <c r="Y981" s="42">
        <f t="shared" si="436"/>
        <v>3.4898437437523353</v>
      </c>
      <c r="Z981" s="42">
        <f t="shared" si="436"/>
        <v>3.6104696491880399</v>
      </c>
      <c r="AA981" s="42">
        <f t="shared" si="436"/>
        <v>3.2041358517239833</v>
      </c>
      <c r="AB981" s="42">
        <f t="shared" si="436"/>
        <v>2.7337309673907422</v>
      </c>
      <c r="AC981" s="42">
        <f t="shared" si="436"/>
        <v>3.6136506225196379</v>
      </c>
    </row>
    <row r="982" spans="3:29" x14ac:dyDescent="0.25">
      <c r="C982" s="42">
        <f t="shared" si="429"/>
        <v>5.5901630898911545</v>
      </c>
      <c r="D982" s="42">
        <f t="shared" si="437"/>
        <v>2.904394068468453</v>
      </c>
      <c r="E982" s="42">
        <f t="shared" si="437"/>
        <v>4.3690197672275337</v>
      </c>
      <c r="F982" s="42">
        <f t="shared" si="437"/>
        <v>3.4232760713223662</v>
      </c>
      <c r="G982" s="42">
        <f t="shared" si="430"/>
        <v>4.3147439041229978</v>
      </c>
      <c r="H982" s="42">
        <f t="shared" si="438"/>
        <v>0</v>
      </c>
      <c r="I982" s="42">
        <f t="shared" si="438"/>
        <v>6.1533290019218887</v>
      </c>
      <c r="J982" s="42">
        <f t="shared" si="438"/>
        <v>4.1022193346145928</v>
      </c>
      <c r="K982" s="42">
        <f t="shared" si="431"/>
        <v>5.5333290019218886</v>
      </c>
      <c r="L982" s="42">
        <f t="shared" si="432"/>
        <v>5.9033290019218887</v>
      </c>
      <c r="M982" s="42">
        <f t="shared" ref="M982:S997" si="439">M222</f>
        <v>2.8202757925475317</v>
      </c>
      <c r="N982" s="42">
        <f t="shared" si="439"/>
        <v>3.6903388219073316</v>
      </c>
      <c r="O982" s="42">
        <f t="shared" si="439"/>
        <v>1.8010777037305796</v>
      </c>
      <c r="P982" s="42">
        <f t="shared" si="439"/>
        <v>3.4900223482690507</v>
      </c>
      <c r="Q982" s="42">
        <f t="shared" si="439"/>
        <v>4.9475351861855383</v>
      </c>
      <c r="R982" s="42">
        <f t="shared" si="439"/>
        <v>4.687184340287943</v>
      </c>
      <c r="S982" s="42">
        <f t="shared" si="439"/>
        <v>1.4401408302370373</v>
      </c>
      <c r="T982" s="42">
        <f t="shared" si="433"/>
        <v>3.4548588551676502</v>
      </c>
      <c r="U982" s="42">
        <f t="shared" si="434"/>
        <v>5.2933290019218884</v>
      </c>
      <c r="V982" s="42">
        <f t="shared" ref="V982:AC997" si="440">V222</f>
        <v>2.8202757925475317</v>
      </c>
      <c r="W982" s="42">
        <f t="shared" si="440"/>
        <v>3.6903388219073339</v>
      </c>
      <c r="X982" s="42">
        <f t="shared" si="440"/>
        <v>1.801077703730581</v>
      </c>
      <c r="Y982" s="42">
        <f t="shared" si="440"/>
        <v>3.4900223482690507</v>
      </c>
      <c r="Z982" s="42">
        <f t="shared" si="440"/>
        <v>4.9475351861855383</v>
      </c>
      <c r="AA982" s="42">
        <f t="shared" si="440"/>
        <v>4.687184340287943</v>
      </c>
      <c r="AB982" s="42">
        <f t="shared" si="440"/>
        <v>1.4401408302370373</v>
      </c>
      <c r="AC982" s="42">
        <f t="shared" si="440"/>
        <v>3.2048588551676493</v>
      </c>
    </row>
    <row r="983" spans="3:29" x14ac:dyDescent="0.25">
      <c r="C983" s="42">
        <f t="shared" si="429"/>
        <v>4.7873111770146721</v>
      </c>
      <c r="D983" s="42">
        <f t="shared" ref="D983:F998" si="441">D223</f>
        <v>4.0708817048329857</v>
      </c>
      <c r="E983" s="42">
        <f t="shared" si="441"/>
        <v>3.8407129849239334</v>
      </c>
      <c r="F983" s="42">
        <f t="shared" si="441"/>
        <v>3.3490304268309479</v>
      </c>
      <c r="G983" s="42">
        <f t="shared" si="430"/>
        <v>2.0669661184418651</v>
      </c>
      <c r="H983" s="42">
        <f t="shared" ref="H983:J998" si="442">H223</f>
        <v>0</v>
      </c>
      <c r="I983" s="42">
        <f t="shared" si="442"/>
        <v>0</v>
      </c>
      <c r="J983" s="42">
        <f t="shared" si="442"/>
        <v>3.9001054537629622</v>
      </c>
      <c r="K983" s="42">
        <f t="shared" si="431"/>
        <v>5.2301581806444428</v>
      </c>
      <c r="L983" s="42">
        <f t="shared" si="432"/>
        <v>5.6001581806444429</v>
      </c>
      <c r="M983" s="42">
        <f t="shared" si="439"/>
        <v>1.7062961360212971</v>
      </c>
      <c r="N983" s="42">
        <f t="shared" si="439"/>
        <v>4.2548994135055533</v>
      </c>
      <c r="O983" s="42">
        <f t="shared" si="439"/>
        <v>1.8291816900913029</v>
      </c>
      <c r="P983" s="42">
        <f t="shared" si="439"/>
        <v>4.7064051606158657</v>
      </c>
      <c r="Q983" s="42">
        <f t="shared" si="439"/>
        <v>5.2344018385911637</v>
      </c>
      <c r="R983" s="42">
        <f t="shared" si="439"/>
        <v>4.1111339522667043</v>
      </c>
      <c r="S983" s="42">
        <f t="shared" si="439"/>
        <v>4.6054436741243503</v>
      </c>
      <c r="T983" s="42">
        <f t="shared" si="433"/>
        <v>4.7594969309134241</v>
      </c>
      <c r="U983" s="42">
        <f t="shared" si="434"/>
        <v>4.9901581806444426</v>
      </c>
      <c r="V983" s="42">
        <f t="shared" si="440"/>
        <v>1.7062961360212971</v>
      </c>
      <c r="W983" s="42">
        <f t="shared" si="440"/>
        <v>4.2548994135055507</v>
      </c>
      <c r="X983" s="42">
        <f t="shared" si="440"/>
        <v>1.829181690091304</v>
      </c>
      <c r="Y983" s="42">
        <f t="shared" si="440"/>
        <v>4.7064051606158648</v>
      </c>
      <c r="Z983" s="42">
        <f t="shared" si="440"/>
        <v>5.2344018385911637</v>
      </c>
      <c r="AA983" s="42">
        <f t="shared" si="440"/>
        <v>4.1111339522667043</v>
      </c>
      <c r="AB983" s="42">
        <f t="shared" si="440"/>
        <v>4.6054436741243494</v>
      </c>
      <c r="AC983" s="42">
        <f t="shared" si="440"/>
        <v>4.509496930913425</v>
      </c>
    </row>
    <row r="984" spans="3:29" x14ac:dyDescent="0.25">
      <c r="C984" s="42">
        <f t="shared" si="429"/>
        <v>5.8301630484935965</v>
      </c>
      <c r="D984" s="42">
        <f t="shared" si="441"/>
        <v>5.5516183797294838</v>
      </c>
      <c r="E984" s="42">
        <f t="shared" si="441"/>
        <v>6.1083819837632678</v>
      </c>
      <c r="F984" s="42">
        <f t="shared" si="441"/>
        <v>5.6584260629983563</v>
      </c>
      <c r="G984" s="42">
        <f t="shared" si="430"/>
        <v>1.389076813283376</v>
      </c>
      <c r="H984" s="42">
        <f t="shared" si="442"/>
        <v>0</v>
      </c>
      <c r="I984" s="42">
        <f t="shared" si="442"/>
        <v>6.3417720727344591</v>
      </c>
      <c r="J984" s="42">
        <f t="shared" si="442"/>
        <v>6.3417720727344591</v>
      </c>
      <c r="K984" s="42">
        <f t="shared" si="431"/>
        <v>5.721772072734459</v>
      </c>
      <c r="L984" s="42">
        <f t="shared" si="432"/>
        <v>6.0917720727344591</v>
      </c>
      <c r="M984" s="42">
        <f t="shared" si="439"/>
        <v>3.6993670424284342</v>
      </c>
      <c r="N984" s="42">
        <f t="shared" si="439"/>
        <v>3.2307140747892498</v>
      </c>
      <c r="O984" s="42">
        <f t="shared" si="439"/>
        <v>3.0005491831739501</v>
      </c>
      <c r="P984" s="42">
        <f t="shared" si="439"/>
        <v>2.2635089606106757</v>
      </c>
      <c r="Q984" s="42">
        <f t="shared" si="439"/>
        <v>2.3500956492655418</v>
      </c>
      <c r="R984" s="42">
        <f t="shared" si="439"/>
        <v>2.4475523322275303</v>
      </c>
      <c r="S984" s="42">
        <f t="shared" si="439"/>
        <v>3.6431456588049023</v>
      </c>
      <c r="T984" s="42">
        <f t="shared" si="433"/>
        <v>2.2318037727295179</v>
      </c>
      <c r="U984" s="42">
        <f t="shared" si="434"/>
        <v>5.4817720727344588</v>
      </c>
      <c r="V984" s="42">
        <f t="shared" si="440"/>
        <v>3.6993670424284342</v>
      </c>
      <c r="W984" s="42">
        <f t="shared" si="440"/>
        <v>3.2307140747892533</v>
      </c>
      <c r="X984" s="42">
        <f t="shared" si="440"/>
        <v>3.0005491831739515</v>
      </c>
      <c r="Y984" s="42">
        <f t="shared" si="440"/>
        <v>2.2635089606106757</v>
      </c>
      <c r="Z984" s="42">
        <f t="shared" si="440"/>
        <v>2.3500956492655418</v>
      </c>
      <c r="AA984" s="42">
        <f t="shared" si="440"/>
        <v>2.4475523322275303</v>
      </c>
      <c r="AB984" s="42">
        <f t="shared" si="440"/>
        <v>3.6431456588049023</v>
      </c>
      <c r="AC984" s="42">
        <f t="shared" si="440"/>
        <v>1.9818037727295172</v>
      </c>
    </row>
    <row r="985" spans="3:29" x14ac:dyDescent="0.25">
      <c r="C985" s="42">
        <f t="shared" si="429"/>
        <v>6.0360796892572646</v>
      </c>
      <c r="D985" s="42">
        <f t="shared" si="441"/>
        <v>4.3561310463769169</v>
      </c>
      <c r="E985" s="42">
        <f t="shared" si="441"/>
        <v>5.0247824463651822</v>
      </c>
      <c r="F985" s="42">
        <f t="shared" si="441"/>
        <v>4.114446831605747</v>
      </c>
      <c r="G985" s="42">
        <f t="shared" si="430"/>
        <v>1.6716282807698613</v>
      </c>
      <c r="H985" s="42">
        <f t="shared" si="442"/>
        <v>0</v>
      </c>
      <c r="I985" s="42">
        <f t="shared" si="442"/>
        <v>5.75931428034293</v>
      </c>
      <c r="J985" s="42">
        <f t="shared" si="442"/>
        <v>5.75931428034293</v>
      </c>
      <c r="K985" s="42">
        <f t="shared" si="431"/>
        <v>5.1393142803429299</v>
      </c>
      <c r="L985" s="42">
        <f t="shared" si="432"/>
        <v>5.50931428034293</v>
      </c>
      <c r="M985" s="42">
        <f t="shared" si="439"/>
        <v>2.3997142834762197</v>
      </c>
      <c r="N985" s="42">
        <f t="shared" si="439"/>
        <v>3.0297201357958552</v>
      </c>
      <c r="O985" s="42">
        <f t="shared" si="439"/>
        <v>2.8677577305013302</v>
      </c>
      <c r="P985" s="42">
        <f t="shared" si="439"/>
        <v>2.7662786761219595</v>
      </c>
      <c r="Q985" s="42">
        <f t="shared" si="439"/>
        <v>2.7069242704861596</v>
      </c>
      <c r="R985" s="42">
        <f t="shared" si="439"/>
        <v>3.7086409903300002</v>
      </c>
      <c r="S985" s="42">
        <f t="shared" si="439"/>
        <v>4.9015440683769631</v>
      </c>
      <c r="T985" s="42">
        <f t="shared" si="433"/>
        <v>3.609599996866709</v>
      </c>
      <c r="U985" s="42">
        <f t="shared" si="434"/>
        <v>4.8993142803429297</v>
      </c>
      <c r="V985" s="42">
        <f t="shared" si="440"/>
        <v>2.3997142834762197</v>
      </c>
      <c r="W985" s="42">
        <f t="shared" si="440"/>
        <v>3.0297201357958561</v>
      </c>
      <c r="X985" s="42">
        <f t="shared" si="440"/>
        <v>2.867757730501332</v>
      </c>
      <c r="Y985" s="42">
        <f t="shared" si="440"/>
        <v>2.7662786761219595</v>
      </c>
      <c r="Z985" s="42">
        <f t="shared" si="440"/>
        <v>2.7069242704861596</v>
      </c>
      <c r="AA985" s="42">
        <f t="shared" si="440"/>
        <v>3.7086409903300002</v>
      </c>
      <c r="AB985" s="42">
        <f t="shared" si="440"/>
        <v>4.9015440683769613</v>
      </c>
      <c r="AC985" s="42">
        <f t="shared" si="440"/>
        <v>3.3595999968667094</v>
      </c>
    </row>
    <row r="986" spans="3:29" x14ac:dyDescent="0.25">
      <c r="C986" s="42">
        <f t="shared" si="429"/>
        <v>4.4855335181080314</v>
      </c>
      <c r="D986" s="42">
        <f t="shared" si="441"/>
        <v>4.4743786932886946</v>
      </c>
      <c r="E986" s="42">
        <f t="shared" si="441"/>
        <v>4.9248957106444067</v>
      </c>
      <c r="F986" s="42">
        <f t="shared" si="441"/>
        <v>3.2968733707665137</v>
      </c>
      <c r="G986" s="42">
        <f t="shared" si="430"/>
        <v>1.5215303241781375</v>
      </c>
      <c r="H986" s="42">
        <f t="shared" si="442"/>
        <v>5.6420903610193252</v>
      </c>
      <c r="I986" s="42">
        <f t="shared" si="442"/>
        <v>0</v>
      </c>
      <c r="J986" s="42">
        <f t="shared" si="442"/>
        <v>5.6420903610193252</v>
      </c>
      <c r="K986" s="42">
        <f t="shared" si="431"/>
        <v>5.022090361019325</v>
      </c>
      <c r="L986" s="42">
        <f t="shared" si="432"/>
        <v>5.3920903610193252</v>
      </c>
      <c r="M986" s="42">
        <f t="shared" si="439"/>
        <v>1.880696787006443</v>
      </c>
      <c r="N986" s="42">
        <f t="shared" si="439"/>
        <v>3.523138185901554</v>
      </c>
      <c r="O986" s="42">
        <f t="shared" si="439"/>
        <v>1.4688086477033804</v>
      </c>
      <c r="P986" s="42">
        <f t="shared" si="439"/>
        <v>3.2351750710323235</v>
      </c>
      <c r="Q986" s="42">
        <f t="shared" si="439"/>
        <v>3.8085250213832955</v>
      </c>
      <c r="R986" s="42">
        <f t="shared" si="439"/>
        <v>3.7282535425237833</v>
      </c>
      <c r="S986" s="42">
        <f t="shared" si="439"/>
        <v>5.6420903610193252</v>
      </c>
      <c r="T986" s="42">
        <f t="shared" si="433"/>
        <v>4.2464806723886888</v>
      </c>
      <c r="U986" s="42">
        <f t="shared" si="434"/>
        <v>4.7820903610193248</v>
      </c>
      <c r="V986" s="42">
        <f t="shared" si="440"/>
        <v>1.880696787006443</v>
      </c>
      <c r="W986" s="42">
        <f t="shared" si="440"/>
        <v>3.523138185901554</v>
      </c>
      <c r="X986" s="42">
        <f t="shared" si="440"/>
        <v>1.4688086477033788</v>
      </c>
      <c r="Y986" s="42">
        <f t="shared" si="440"/>
        <v>3.2351750710323226</v>
      </c>
      <c r="Z986" s="42">
        <f t="shared" si="440"/>
        <v>3.8085250213832955</v>
      </c>
      <c r="AA986" s="42">
        <f t="shared" si="440"/>
        <v>3.7282535425237833</v>
      </c>
      <c r="AB986" s="42">
        <f t="shared" si="440"/>
        <v>5.6420903610193252</v>
      </c>
      <c r="AC986" s="42">
        <f t="shared" si="440"/>
        <v>3.9964806723886892</v>
      </c>
    </row>
    <row r="987" spans="3:29" x14ac:dyDescent="0.25">
      <c r="C987" s="42">
        <f t="shared" si="429"/>
        <v>5.2547274287555057</v>
      </c>
      <c r="D987" s="42">
        <f t="shared" si="441"/>
        <v>4.5468781265936178</v>
      </c>
      <c r="E987" s="42">
        <f t="shared" si="441"/>
        <v>5.4499437972321338</v>
      </c>
      <c r="F987" s="42">
        <f t="shared" si="441"/>
        <v>3.5533396992250861</v>
      </c>
      <c r="G987" s="42">
        <f t="shared" si="430"/>
        <v>1.5177075609291015</v>
      </c>
      <c r="H987" s="42">
        <f t="shared" si="442"/>
        <v>0</v>
      </c>
      <c r="I987" s="42">
        <f t="shared" si="442"/>
        <v>0</v>
      </c>
      <c r="J987" s="42">
        <f t="shared" si="442"/>
        <v>6.5549056915068746</v>
      </c>
      <c r="K987" s="42">
        <f t="shared" si="431"/>
        <v>5.9349056915068745</v>
      </c>
      <c r="L987" s="42">
        <f t="shared" si="432"/>
        <v>6.3049056915068746</v>
      </c>
      <c r="M987" s="42">
        <f t="shared" si="439"/>
        <v>2.1849685638356267</v>
      </c>
      <c r="N987" s="42">
        <f t="shared" si="439"/>
        <v>3.4747478508437184</v>
      </c>
      <c r="O987" s="42">
        <f t="shared" si="439"/>
        <v>3.53025912586665</v>
      </c>
      <c r="P987" s="42">
        <f t="shared" si="439"/>
        <v>3.3594889405260506</v>
      </c>
      <c r="Q987" s="42">
        <f t="shared" si="439"/>
        <v>2.7735146636497157</v>
      </c>
      <c r="R987" s="42">
        <f t="shared" si="439"/>
        <v>4.1556670827212709</v>
      </c>
      <c r="S987" s="42">
        <f t="shared" si="439"/>
        <v>3.3471858850247878</v>
      </c>
      <c r="T987" s="42">
        <f t="shared" si="433"/>
        <v>4.8930581981507038</v>
      </c>
      <c r="U987" s="42">
        <f t="shared" si="434"/>
        <v>5.6949056915068743</v>
      </c>
      <c r="V987" s="42">
        <f t="shared" si="440"/>
        <v>2.1849685638356267</v>
      </c>
      <c r="W987" s="42">
        <f t="shared" si="440"/>
        <v>3.474747850843718</v>
      </c>
      <c r="X987" s="42">
        <f t="shared" si="440"/>
        <v>3.5302591258666483</v>
      </c>
      <c r="Y987" s="42">
        <f t="shared" si="440"/>
        <v>3.3594889405260506</v>
      </c>
      <c r="Z987" s="42">
        <f t="shared" si="440"/>
        <v>2.7735146636497157</v>
      </c>
      <c r="AA987" s="42">
        <f t="shared" si="440"/>
        <v>4.1556670827212709</v>
      </c>
      <c r="AB987" s="42">
        <f t="shared" si="440"/>
        <v>3.3471858850247864</v>
      </c>
      <c r="AC987" s="42">
        <f t="shared" si="440"/>
        <v>4.6430581981507038</v>
      </c>
    </row>
    <row r="988" spans="3:29" x14ac:dyDescent="0.25">
      <c r="C988" s="42">
        <f t="shared" si="429"/>
        <v>3.7296311750682909</v>
      </c>
      <c r="D988" s="42">
        <f t="shared" si="441"/>
        <v>5.3981814397131185</v>
      </c>
      <c r="E988" s="42">
        <f t="shared" si="441"/>
        <v>3.9773470902307739</v>
      </c>
      <c r="F988" s="42">
        <f t="shared" si="441"/>
        <v>5.1314561916793755</v>
      </c>
      <c r="G988" s="42">
        <f t="shared" si="430"/>
        <v>1.2765421751677517</v>
      </c>
      <c r="H988" s="42">
        <f t="shared" si="442"/>
        <v>0</v>
      </c>
      <c r="I988" s="42">
        <f t="shared" si="442"/>
        <v>0</v>
      </c>
      <c r="J988" s="42">
        <f t="shared" si="442"/>
        <v>6.3702225754102653</v>
      </c>
      <c r="K988" s="42">
        <f t="shared" si="431"/>
        <v>5.7502225754102652</v>
      </c>
      <c r="L988" s="42">
        <f t="shared" si="432"/>
        <v>6.1202225754102653</v>
      </c>
      <c r="M988" s="42">
        <f t="shared" si="439"/>
        <v>2.388833465778851</v>
      </c>
      <c r="N988" s="42">
        <f t="shared" si="439"/>
        <v>4.0150144983380969</v>
      </c>
      <c r="O988" s="42">
        <f t="shared" si="439"/>
        <v>2.0970842913540677</v>
      </c>
      <c r="P988" s="42">
        <f t="shared" si="439"/>
        <v>4.6602345373079839</v>
      </c>
      <c r="Q988" s="42">
        <f t="shared" si="439"/>
        <v>4.9179972186877956</v>
      </c>
      <c r="R988" s="42">
        <f t="shared" si="439"/>
        <v>4.9597691570662192</v>
      </c>
      <c r="S988" s="42">
        <f t="shared" si="439"/>
        <v>1.3553665054064397</v>
      </c>
      <c r="T988" s="42">
        <f t="shared" si="433"/>
        <v>4.0986761393103688</v>
      </c>
      <c r="U988" s="42">
        <f t="shared" si="434"/>
        <v>5.5102225754102649</v>
      </c>
      <c r="V988" s="42">
        <f t="shared" si="440"/>
        <v>2.388833465778851</v>
      </c>
      <c r="W988" s="42">
        <f t="shared" si="440"/>
        <v>4.0150144983380933</v>
      </c>
      <c r="X988" s="42">
        <f t="shared" si="440"/>
        <v>2.097084291354069</v>
      </c>
      <c r="Y988" s="42">
        <f t="shared" si="440"/>
        <v>4.6602345373079839</v>
      </c>
      <c r="Z988" s="42">
        <f t="shared" si="440"/>
        <v>4.9179972186877956</v>
      </c>
      <c r="AA988" s="42">
        <f t="shared" si="440"/>
        <v>4.9597691570662192</v>
      </c>
      <c r="AB988" s="42">
        <f t="shared" si="440"/>
        <v>1.3553665054064381</v>
      </c>
      <c r="AC988" s="42">
        <f t="shared" si="440"/>
        <v>3.8486761393103683</v>
      </c>
    </row>
    <row r="989" spans="3:29" x14ac:dyDescent="0.25">
      <c r="C989" s="42">
        <f t="shared" si="429"/>
        <v>6.1786634114062169</v>
      </c>
      <c r="D989" s="42">
        <f t="shared" si="441"/>
        <v>4.2331939780859917</v>
      </c>
      <c r="E989" s="42">
        <f t="shared" si="441"/>
        <v>5.0626940164941434</v>
      </c>
      <c r="F989" s="42">
        <f t="shared" si="441"/>
        <v>5.418189720564401</v>
      </c>
      <c r="G989" s="42">
        <f t="shared" si="430"/>
        <v>1.1524648887462563</v>
      </c>
      <c r="H989" s="42">
        <f t="shared" si="442"/>
        <v>0</v>
      </c>
      <c r="I989" s="42">
        <f t="shared" si="442"/>
        <v>0</v>
      </c>
      <c r="J989" s="42">
        <f t="shared" si="442"/>
        <v>2.3370842911525402</v>
      </c>
      <c r="K989" s="42">
        <f t="shared" si="431"/>
        <v>6.3912528734576188</v>
      </c>
      <c r="L989" s="42">
        <f t="shared" si="432"/>
        <v>6.7612528734576189</v>
      </c>
      <c r="M989" s="42">
        <f t="shared" si="439"/>
        <v>4.6741685823050787</v>
      </c>
      <c r="N989" s="42">
        <f t="shared" si="439"/>
        <v>3.7765014354338216</v>
      </c>
      <c r="O989" s="42">
        <f t="shared" si="439"/>
        <v>3.8339771222626391</v>
      </c>
      <c r="P989" s="42">
        <f t="shared" si="439"/>
        <v>3.6208838070609839</v>
      </c>
      <c r="Q989" s="42">
        <f t="shared" si="439"/>
        <v>3.6082163130502187</v>
      </c>
      <c r="R989" s="42">
        <f t="shared" si="439"/>
        <v>4.6893880548006148</v>
      </c>
      <c r="S989" s="42">
        <f t="shared" si="439"/>
        <v>1.4917559305228978</v>
      </c>
      <c r="T989" s="42">
        <f t="shared" si="433"/>
        <v>2.5870842911525389</v>
      </c>
      <c r="U989" s="42">
        <f t="shared" si="434"/>
        <v>6.1512528734576186</v>
      </c>
      <c r="V989" s="42">
        <f t="shared" si="440"/>
        <v>4.6741685823050787</v>
      </c>
      <c r="W989" s="42">
        <f t="shared" si="440"/>
        <v>3.7765014354338216</v>
      </c>
      <c r="X989" s="42">
        <f t="shared" si="440"/>
        <v>3.8339771222626373</v>
      </c>
      <c r="Y989" s="42">
        <f t="shared" si="440"/>
        <v>3.6208838070609835</v>
      </c>
      <c r="Z989" s="42">
        <f t="shared" si="440"/>
        <v>3.6082163130502187</v>
      </c>
      <c r="AA989" s="42">
        <f t="shared" si="440"/>
        <v>4.6893880548006148</v>
      </c>
      <c r="AB989" s="42">
        <f t="shared" si="440"/>
        <v>1.4917559305228965</v>
      </c>
      <c r="AC989" s="42">
        <f t="shared" si="440"/>
        <v>2.3370842911525394</v>
      </c>
    </row>
    <row r="990" spans="3:29" x14ac:dyDescent="0.25">
      <c r="C990" s="42">
        <f t="shared" si="429"/>
        <v>5.5971758427368208</v>
      </c>
      <c r="D990" s="42">
        <f t="shared" si="441"/>
        <v>2.7226990975506506</v>
      </c>
      <c r="E990" s="42">
        <f t="shared" si="441"/>
        <v>4.5341499465539865</v>
      </c>
      <c r="F990" s="42">
        <f t="shared" si="441"/>
        <v>3.8947784125992713</v>
      </c>
      <c r="G990" s="42">
        <f t="shared" si="430"/>
        <v>2.1479545132786568</v>
      </c>
      <c r="H990" s="42">
        <f t="shared" si="442"/>
        <v>0</v>
      </c>
      <c r="I990" s="42">
        <f t="shared" si="442"/>
        <v>0</v>
      </c>
      <c r="J990" s="42">
        <f t="shared" si="442"/>
        <v>4.1618056585725594</v>
      </c>
      <c r="K990" s="42">
        <f t="shared" si="431"/>
        <v>5.622708487858838</v>
      </c>
      <c r="L990" s="42">
        <f t="shared" si="432"/>
        <v>5.9927084878588381</v>
      </c>
      <c r="M990" s="42">
        <f t="shared" si="439"/>
        <v>3.1213542439294182</v>
      </c>
      <c r="N990" s="42">
        <f t="shared" si="439"/>
        <v>4.9133985942177389</v>
      </c>
      <c r="O990" s="42">
        <f t="shared" si="439"/>
        <v>1.7627482644780419</v>
      </c>
      <c r="P990" s="42">
        <f t="shared" si="439"/>
        <v>4.7671284948552675</v>
      </c>
      <c r="Q990" s="42">
        <f t="shared" si="439"/>
        <v>3.6618506700003008</v>
      </c>
      <c r="R990" s="42">
        <f t="shared" si="439"/>
        <v>4.5113463176961108</v>
      </c>
      <c r="S990" s="42">
        <f t="shared" si="439"/>
        <v>4.1175311302898727</v>
      </c>
      <c r="T990" s="42">
        <f t="shared" si="433"/>
        <v>3.241297817099027</v>
      </c>
      <c r="U990" s="42">
        <f t="shared" si="434"/>
        <v>5.3827084878588378</v>
      </c>
      <c r="V990" s="42">
        <f t="shared" si="440"/>
        <v>3.1213542439294182</v>
      </c>
      <c r="W990" s="42">
        <f t="shared" si="440"/>
        <v>4.9133985942177381</v>
      </c>
      <c r="X990" s="42">
        <f t="shared" si="440"/>
        <v>1.7627482644780446</v>
      </c>
      <c r="Y990" s="42">
        <f t="shared" si="440"/>
        <v>4.7671284948552675</v>
      </c>
      <c r="Z990" s="42">
        <f t="shared" si="440"/>
        <v>3.6618506700003008</v>
      </c>
      <c r="AA990" s="42">
        <f t="shared" si="440"/>
        <v>4.5113463176961108</v>
      </c>
      <c r="AB990" s="42">
        <f t="shared" si="440"/>
        <v>4.1175311302898718</v>
      </c>
      <c r="AC990" s="42">
        <f t="shared" si="440"/>
        <v>2.9912978170990265</v>
      </c>
    </row>
    <row r="991" spans="3:29" x14ac:dyDescent="0.25">
      <c r="C991" s="42">
        <f t="shared" si="429"/>
        <v>5.2967780551531174</v>
      </c>
      <c r="D991" s="42">
        <f t="shared" si="441"/>
        <v>4.7603405492025965</v>
      </c>
      <c r="E991" s="42">
        <f t="shared" si="441"/>
        <v>5.3201471208431013</v>
      </c>
      <c r="F991" s="42">
        <f t="shared" si="441"/>
        <v>4.5258700802749638</v>
      </c>
      <c r="G991" s="42">
        <f t="shared" si="430"/>
        <v>1.2986964390986862</v>
      </c>
      <c r="H991" s="42">
        <f t="shared" si="442"/>
        <v>0</v>
      </c>
      <c r="I991" s="42">
        <f t="shared" si="442"/>
        <v>5.8078170370228985</v>
      </c>
      <c r="J991" s="42">
        <f t="shared" si="442"/>
        <v>1.9359390123409668</v>
      </c>
      <c r="K991" s="42">
        <f t="shared" si="431"/>
        <v>5.1878170370228984</v>
      </c>
      <c r="L991" s="42">
        <f t="shared" si="432"/>
        <v>5.5578170370228985</v>
      </c>
      <c r="M991" s="42">
        <f t="shared" si="439"/>
        <v>3.6298856481393118</v>
      </c>
      <c r="N991" s="42">
        <f t="shared" si="439"/>
        <v>4.064950109470657</v>
      </c>
      <c r="O991" s="42">
        <f t="shared" si="439"/>
        <v>1.871941028461922</v>
      </c>
      <c r="P991" s="42">
        <f t="shared" si="439"/>
        <v>4.4263879542078195</v>
      </c>
      <c r="Q991" s="42">
        <f t="shared" si="439"/>
        <v>4.0011492958374415</v>
      </c>
      <c r="R991" s="42">
        <f t="shared" si="439"/>
        <v>3.6786920018070735</v>
      </c>
      <c r="S991" s="42">
        <f t="shared" si="439"/>
        <v>3.5835466824183859</v>
      </c>
      <c r="T991" s="42">
        <f t="shared" si="433"/>
        <v>2.5489275771548972</v>
      </c>
      <c r="U991" s="42">
        <f t="shared" si="434"/>
        <v>4.9478170370228982</v>
      </c>
      <c r="V991" s="42">
        <f t="shared" si="440"/>
        <v>3.6298856481393118</v>
      </c>
      <c r="W991" s="42">
        <f t="shared" si="440"/>
        <v>4.064950109470657</v>
      </c>
      <c r="X991" s="42">
        <f t="shared" si="440"/>
        <v>1.8719410284619236</v>
      </c>
      <c r="Y991" s="42">
        <f t="shared" si="440"/>
        <v>4.4263879542078186</v>
      </c>
      <c r="Z991" s="42">
        <f t="shared" si="440"/>
        <v>4.0011492958374415</v>
      </c>
      <c r="AA991" s="42">
        <f t="shared" si="440"/>
        <v>3.6786920018070735</v>
      </c>
      <c r="AB991" s="42">
        <f t="shared" si="440"/>
        <v>3.5835466824183841</v>
      </c>
      <c r="AC991" s="42">
        <f t="shared" si="440"/>
        <v>2.2989275771548972</v>
      </c>
    </row>
    <row r="992" spans="3:29" x14ac:dyDescent="0.25">
      <c r="C992" s="42">
        <f t="shared" si="429"/>
        <v>4.2359698292509576</v>
      </c>
      <c r="D992" s="42">
        <f t="shared" si="441"/>
        <v>3.8522607796345043</v>
      </c>
      <c r="E992" s="42">
        <f t="shared" si="441"/>
        <v>5.9940342816837822</v>
      </c>
      <c r="F992" s="42">
        <f t="shared" si="441"/>
        <v>3.5755205871768392</v>
      </c>
      <c r="G992" s="42">
        <f t="shared" si="430"/>
        <v>1.657685731881299</v>
      </c>
      <c r="H992" s="42">
        <f t="shared" si="442"/>
        <v>0</v>
      </c>
      <c r="I992" s="42">
        <f t="shared" si="442"/>
        <v>0</v>
      </c>
      <c r="J992" s="42">
        <f t="shared" si="442"/>
        <v>4.2115907391590026</v>
      </c>
      <c r="K992" s="42">
        <f t="shared" si="431"/>
        <v>5.6973861087385034</v>
      </c>
      <c r="L992" s="42">
        <f t="shared" si="432"/>
        <v>6.0673861087385035</v>
      </c>
      <c r="M992" s="42">
        <f t="shared" si="439"/>
        <v>3.6851418967641267</v>
      </c>
      <c r="N992" s="42">
        <f t="shared" si="439"/>
        <v>4.906900531001293</v>
      </c>
      <c r="O992" s="42">
        <f t="shared" si="439"/>
        <v>1.0093895159967798</v>
      </c>
      <c r="P992" s="42">
        <f t="shared" si="439"/>
        <v>5.4506793688845132</v>
      </c>
      <c r="Q992" s="42">
        <f t="shared" si="439"/>
        <v>5.1866914567783535</v>
      </c>
      <c r="R992" s="42">
        <f t="shared" si="439"/>
        <v>3.9578950319256174</v>
      </c>
      <c r="S992" s="42">
        <f t="shared" si="439"/>
        <v>1.8817745855816825</v>
      </c>
      <c r="T992" s="42">
        <f t="shared" si="433"/>
        <v>3.6719174755666892</v>
      </c>
      <c r="U992" s="42">
        <f t="shared" si="434"/>
        <v>5.4573861087385032</v>
      </c>
      <c r="V992" s="42">
        <f t="shared" si="440"/>
        <v>3.6851418967641267</v>
      </c>
      <c r="W992" s="42">
        <f t="shared" si="440"/>
        <v>4.9069005310012912</v>
      </c>
      <c r="X992" s="42">
        <f t="shared" si="440"/>
        <v>1.0093895159967829</v>
      </c>
      <c r="Y992" s="42">
        <f t="shared" si="440"/>
        <v>5.4506793688845132</v>
      </c>
      <c r="Z992" s="42">
        <f t="shared" si="440"/>
        <v>5.1866914567783535</v>
      </c>
      <c r="AA992" s="42">
        <f t="shared" si="440"/>
        <v>3.9578950319256174</v>
      </c>
      <c r="AB992" s="42">
        <f t="shared" si="440"/>
        <v>1.8817745855816812</v>
      </c>
      <c r="AC992" s="42">
        <f t="shared" si="440"/>
        <v>3.4219174755666892</v>
      </c>
    </row>
    <row r="993" spans="3:29" x14ac:dyDescent="0.25">
      <c r="C993" s="42">
        <f t="shared" si="429"/>
        <v>5.0452804301960521</v>
      </c>
      <c r="D993" s="42">
        <f t="shared" si="441"/>
        <v>2.6774452173610341</v>
      </c>
      <c r="E993" s="42">
        <f t="shared" si="441"/>
        <v>5.6774918613210685</v>
      </c>
      <c r="F993" s="42">
        <f t="shared" si="441"/>
        <v>5.2699896824347539</v>
      </c>
      <c r="G993" s="42">
        <f t="shared" si="430"/>
        <v>1.1702118344229784</v>
      </c>
      <c r="H993" s="42">
        <f t="shared" si="442"/>
        <v>0</v>
      </c>
      <c r="I993" s="42">
        <f t="shared" si="442"/>
        <v>6.1146199362929412</v>
      </c>
      <c r="J993" s="42">
        <f t="shared" si="442"/>
        <v>2.0382066454309808</v>
      </c>
      <c r="K993" s="42">
        <f t="shared" si="431"/>
        <v>5.4946199362929411</v>
      </c>
      <c r="L993" s="42">
        <f t="shared" si="432"/>
        <v>5.8646199362929412</v>
      </c>
      <c r="M993" s="42">
        <f t="shared" si="439"/>
        <v>3.3120857988253429</v>
      </c>
      <c r="N993" s="42">
        <f t="shared" si="439"/>
        <v>3.0298408758899855</v>
      </c>
      <c r="O993" s="42">
        <f t="shared" si="439"/>
        <v>0.33268248964678809</v>
      </c>
      <c r="P993" s="42">
        <f t="shared" si="439"/>
        <v>3.9636238823947343</v>
      </c>
      <c r="Q993" s="42">
        <f t="shared" si="439"/>
        <v>5.0498752844922148</v>
      </c>
      <c r="R993" s="42">
        <f t="shared" si="439"/>
        <v>4.3918453861517968</v>
      </c>
      <c r="S993" s="42">
        <f t="shared" si="439"/>
        <v>4.9437352676411033</v>
      </c>
      <c r="T993" s="42">
        <f t="shared" si="433"/>
        <v>2.7977583067887264</v>
      </c>
      <c r="U993" s="42">
        <f t="shared" si="434"/>
        <v>5.2546199362929409</v>
      </c>
      <c r="V993" s="42">
        <f t="shared" si="440"/>
        <v>3.3120857988253429</v>
      </c>
      <c r="W993" s="42">
        <f t="shared" si="440"/>
        <v>3.0298408758899855</v>
      </c>
      <c r="X993" s="42">
        <f t="shared" si="440"/>
        <v>0.33268248964678898</v>
      </c>
      <c r="Y993" s="42">
        <f t="shared" si="440"/>
        <v>3.9636238823947343</v>
      </c>
      <c r="Z993" s="42">
        <f t="shared" si="440"/>
        <v>5.0498752844922148</v>
      </c>
      <c r="AA993" s="42">
        <f t="shared" si="440"/>
        <v>4.3918453861517968</v>
      </c>
      <c r="AB993" s="42">
        <f t="shared" si="440"/>
        <v>4.9437352676411006</v>
      </c>
      <c r="AC993" s="42">
        <f t="shared" si="440"/>
        <v>2.5477583067887259</v>
      </c>
    </row>
    <row r="994" spans="3:29" x14ac:dyDescent="0.25">
      <c r="C994" s="42">
        <f t="shared" si="429"/>
        <v>5.875957910902124</v>
      </c>
      <c r="D994" s="42">
        <f t="shared" si="441"/>
        <v>3.6628365188816159</v>
      </c>
      <c r="E994" s="42">
        <f t="shared" si="441"/>
        <v>3.2290292685671731</v>
      </c>
      <c r="F994" s="42">
        <f t="shared" si="441"/>
        <v>5.6375704456915612</v>
      </c>
      <c r="G994" s="42">
        <f t="shared" si="430"/>
        <v>1.3808727889027619</v>
      </c>
      <c r="H994" s="42">
        <f t="shared" si="442"/>
        <v>0</v>
      </c>
      <c r="I994" s="42">
        <f t="shared" si="442"/>
        <v>6.7943259375992886</v>
      </c>
      <c r="J994" s="42">
        <f t="shared" si="442"/>
        <v>6.7943259375992886</v>
      </c>
      <c r="K994" s="42">
        <f t="shared" si="431"/>
        <v>6.1743259375992885</v>
      </c>
      <c r="L994" s="42">
        <f t="shared" si="432"/>
        <v>6.5443259375992886</v>
      </c>
      <c r="M994" s="42">
        <f t="shared" si="439"/>
        <v>5.0957444531994671</v>
      </c>
      <c r="N994" s="42">
        <f t="shared" si="439"/>
        <v>2.627993994731801</v>
      </c>
      <c r="O994" s="42">
        <f t="shared" si="439"/>
        <v>3.2053121675313423</v>
      </c>
      <c r="P994" s="42">
        <f t="shared" si="439"/>
        <v>2.0187173263385247</v>
      </c>
      <c r="Q994" s="42">
        <f t="shared" si="439"/>
        <v>2.2464667004673471</v>
      </c>
      <c r="R994" s="42">
        <f t="shared" si="439"/>
        <v>2.4868716465719674</v>
      </c>
      <c r="S994" s="42">
        <f t="shared" si="439"/>
        <v>4.4813639162888936</v>
      </c>
      <c r="T994" s="42">
        <f t="shared" si="433"/>
        <v>1.9485814843998222</v>
      </c>
      <c r="U994" s="42">
        <f t="shared" si="434"/>
        <v>5.9343259375992883</v>
      </c>
      <c r="V994" s="42">
        <f t="shared" si="440"/>
        <v>5.0957444531994671</v>
      </c>
      <c r="W994" s="42">
        <f t="shared" si="440"/>
        <v>2.6279939947318018</v>
      </c>
      <c r="X994" s="42">
        <f t="shared" si="440"/>
        <v>3.2053121675313427</v>
      </c>
      <c r="Y994" s="42">
        <f t="shared" si="440"/>
        <v>2.0187173263385247</v>
      </c>
      <c r="Z994" s="42">
        <f t="shared" si="440"/>
        <v>2.2464667004673471</v>
      </c>
      <c r="AA994" s="42">
        <f t="shared" si="440"/>
        <v>2.4868716465719674</v>
      </c>
      <c r="AB994" s="42">
        <f t="shared" si="440"/>
        <v>4.4813639162888919</v>
      </c>
      <c r="AC994" s="42">
        <f t="shared" si="440"/>
        <v>1.6985814843998226</v>
      </c>
    </row>
    <row r="995" spans="3:29" x14ac:dyDescent="0.25">
      <c r="C995" s="42">
        <f t="shared" si="429"/>
        <v>3.7575097314626964</v>
      </c>
      <c r="D995" s="42">
        <f t="shared" si="441"/>
        <v>5.1153180010556474</v>
      </c>
      <c r="E995" s="42">
        <f t="shared" si="441"/>
        <v>5.575252371293506</v>
      </c>
      <c r="F995" s="42">
        <f t="shared" si="441"/>
        <v>2.7777621387830496</v>
      </c>
      <c r="G995" s="42">
        <f t="shared" si="430"/>
        <v>3.9531166270699249</v>
      </c>
      <c r="H995" s="42">
        <f t="shared" si="442"/>
        <v>0</v>
      </c>
      <c r="I995" s="42">
        <f t="shared" si="442"/>
        <v>0</v>
      </c>
      <c r="J995" s="42">
        <f t="shared" si="442"/>
        <v>5.9129190694203011</v>
      </c>
      <c r="K995" s="42">
        <f t="shared" si="431"/>
        <v>5.292919069420301</v>
      </c>
      <c r="L995" s="42">
        <f t="shared" si="432"/>
        <v>5.6629190694203011</v>
      </c>
      <c r="M995" s="42">
        <f t="shared" si="439"/>
        <v>3.6955744183876886</v>
      </c>
      <c r="N995" s="42">
        <f t="shared" si="439"/>
        <v>2.6350474918530744</v>
      </c>
      <c r="O995" s="42">
        <f t="shared" si="439"/>
        <v>5.9129190694203011</v>
      </c>
      <c r="P995" s="42">
        <f t="shared" si="439"/>
        <v>5.0545017833307355</v>
      </c>
      <c r="Q995" s="42">
        <f t="shared" si="439"/>
        <v>4.0248002073176181</v>
      </c>
      <c r="R995" s="42">
        <f t="shared" si="439"/>
        <v>3.4032411039279844</v>
      </c>
      <c r="S995" s="42">
        <f t="shared" si="439"/>
        <v>1.2580678871107027</v>
      </c>
      <c r="T995" s="42">
        <f t="shared" si="433"/>
        <v>2.590530464978869</v>
      </c>
      <c r="U995" s="42">
        <f t="shared" si="434"/>
        <v>5.0529190694203008</v>
      </c>
      <c r="V995" s="42">
        <f t="shared" si="440"/>
        <v>3.6955744183876886</v>
      </c>
      <c r="W995" s="42">
        <f t="shared" si="440"/>
        <v>2.6350474918530744</v>
      </c>
      <c r="X995" s="42">
        <f t="shared" si="440"/>
        <v>5.9129190694203011</v>
      </c>
      <c r="Y995" s="42">
        <f t="shared" si="440"/>
        <v>5.0545017833307355</v>
      </c>
      <c r="Z995" s="42">
        <f t="shared" si="440"/>
        <v>4.0248002073176181</v>
      </c>
      <c r="AA995" s="42">
        <f t="shared" si="440"/>
        <v>3.4032411039279844</v>
      </c>
      <c r="AB995" s="42">
        <f t="shared" si="440"/>
        <v>1.2580678871107014</v>
      </c>
      <c r="AC995" s="42">
        <f t="shared" si="440"/>
        <v>2.340530464978869</v>
      </c>
    </row>
    <row r="996" spans="3:29" x14ac:dyDescent="0.25">
      <c r="C996" s="42">
        <f t="shared" si="429"/>
        <v>5.3121888309704435</v>
      </c>
      <c r="D996" s="42">
        <f t="shared" si="441"/>
        <v>4.3421712179317087</v>
      </c>
      <c r="E996" s="42">
        <f t="shared" si="441"/>
        <v>4.9831603523733961</v>
      </c>
      <c r="F996" s="42">
        <f t="shared" si="441"/>
        <v>2.9121114829782955</v>
      </c>
      <c r="G996" s="42">
        <f t="shared" si="430"/>
        <v>2.4866798112869821</v>
      </c>
      <c r="H996" s="42">
        <f t="shared" si="442"/>
        <v>6.4127333004957601</v>
      </c>
      <c r="I996" s="42">
        <f t="shared" si="442"/>
        <v>0</v>
      </c>
      <c r="J996" s="42">
        <f t="shared" si="442"/>
        <v>0</v>
      </c>
      <c r="K996" s="42">
        <f t="shared" si="431"/>
        <v>5.79273330049576</v>
      </c>
      <c r="L996" s="42">
        <f t="shared" si="432"/>
        <v>6.1627333004957601</v>
      </c>
      <c r="M996" s="42">
        <f t="shared" si="439"/>
        <v>3.4735638711018701</v>
      </c>
      <c r="N996" s="42">
        <f t="shared" si="439"/>
        <v>5.7530226419991184</v>
      </c>
      <c r="O996" s="42">
        <f t="shared" si="439"/>
        <v>1.5413525632734291</v>
      </c>
      <c r="P996" s="42">
        <f t="shared" si="439"/>
        <v>4.3208512835162889</v>
      </c>
      <c r="Q996" s="42">
        <f t="shared" si="439"/>
        <v>3.5303729811136728</v>
      </c>
      <c r="R996" s="42">
        <f t="shared" si="439"/>
        <v>4.4278689040963828</v>
      </c>
      <c r="S996" s="42">
        <f t="shared" si="439"/>
        <v>1.9101758767434187</v>
      </c>
      <c r="T996" s="42">
        <f t="shared" si="433"/>
        <v>3.1891694293938904</v>
      </c>
      <c r="U996" s="42">
        <f t="shared" si="434"/>
        <v>5.5527333004957597</v>
      </c>
      <c r="V996" s="42">
        <f t="shared" si="440"/>
        <v>3.4735638711018701</v>
      </c>
      <c r="W996" s="42">
        <f t="shared" si="440"/>
        <v>5.7530226419991202</v>
      </c>
      <c r="X996" s="42">
        <f t="shared" si="440"/>
        <v>1.5413525632734282</v>
      </c>
      <c r="Y996" s="42">
        <f t="shared" si="440"/>
        <v>4.320851283516288</v>
      </c>
      <c r="Z996" s="42">
        <f t="shared" si="440"/>
        <v>3.5303729811136728</v>
      </c>
      <c r="AA996" s="42">
        <f t="shared" si="440"/>
        <v>4.4278689040963828</v>
      </c>
      <c r="AB996" s="42">
        <f t="shared" si="440"/>
        <v>1.9101758767434172</v>
      </c>
      <c r="AC996" s="42">
        <f t="shared" si="440"/>
        <v>2.9391694293938904</v>
      </c>
    </row>
    <row r="997" spans="3:29" x14ac:dyDescent="0.25">
      <c r="C997" s="42">
        <f t="shared" si="429"/>
        <v>7.6223094983308499</v>
      </c>
      <c r="D997" s="42">
        <f t="shared" si="441"/>
        <v>6.0763462088545177</v>
      </c>
      <c r="E997" s="42">
        <f t="shared" si="441"/>
        <v>5.5529395827596453</v>
      </c>
      <c r="F997" s="42">
        <f t="shared" si="441"/>
        <v>7.4138972680887267</v>
      </c>
      <c r="G997" s="42">
        <f t="shared" si="430"/>
        <v>1.4307078322288254</v>
      </c>
      <c r="H997" s="42">
        <f t="shared" si="442"/>
        <v>0</v>
      </c>
      <c r="I997" s="42">
        <f t="shared" si="442"/>
        <v>7.669967381620685</v>
      </c>
      <c r="J997" s="42">
        <f t="shared" si="442"/>
        <v>7.669967381620685</v>
      </c>
      <c r="K997" s="42">
        <f t="shared" si="431"/>
        <v>7.0499673816206849</v>
      </c>
      <c r="L997" s="42">
        <f t="shared" si="432"/>
        <v>7.419967381620685</v>
      </c>
      <c r="M997" s="42">
        <f t="shared" si="439"/>
        <v>5.7524755362155151</v>
      </c>
      <c r="N997" s="42">
        <f t="shared" si="439"/>
        <v>1.4506092846641092</v>
      </c>
      <c r="O997" s="42">
        <f t="shared" si="439"/>
        <v>3.5180428899169249</v>
      </c>
      <c r="P997" s="42">
        <f t="shared" si="439"/>
        <v>0.60604261275422555</v>
      </c>
      <c r="Q997" s="42">
        <f t="shared" si="439"/>
        <v>0.57168228988312619</v>
      </c>
      <c r="R997" s="42">
        <f t="shared" si="439"/>
        <v>1.5689571276711152</v>
      </c>
      <c r="S997" s="42">
        <f t="shared" si="439"/>
        <v>2.611052725658106</v>
      </c>
      <c r="T997" s="42">
        <f t="shared" si="433"/>
        <v>1.6881188840538779</v>
      </c>
      <c r="U997" s="42">
        <f t="shared" si="434"/>
        <v>6.8099673816206847</v>
      </c>
      <c r="V997" s="42">
        <f t="shared" si="440"/>
        <v>5.7524755362155151</v>
      </c>
      <c r="W997" s="42">
        <f t="shared" si="440"/>
        <v>1.4506092846641114</v>
      </c>
      <c r="X997" s="42">
        <f t="shared" si="440"/>
        <v>3.5180428899169249</v>
      </c>
      <c r="Y997" s="42">
        <f t="shared" si="440"/>
        <v>0.60604261275422544</v>
      </c>
      <c r="Z997" s="42">
        <f t="shared" si="440"/>
        <v>0.57168228988312619</v>
      </c>
      <c r="AA997" s="42">
        <f t="shared" si="440"/>
        <v>1.5689571276711152</v>
      </c>
      <c r="AB997" s="42">
        <f t="shared" si="440"/>
        <v>2.6110527256581064</v>
      </c>
      <c r="AC997" s="42">
        <f t="shared" si="440"/>
        <v>1.4381188840538777</v>
      </c>
    </row>
    <row r="998" spans="3:29" x14ac:dyDescent="0.25">
      <c r="C998" s="42">
        <f t="shared" si="429"/>
        <v>5.7104300343749719</v>
      </c>
      <c r="D998" s="42">
        <f t="shared" si="441"/>
        <v>4.7407172222528979</v>
      </c>
      <c r="E998" s="42">
        <f t="shared" si="441"/>
        <v>5.3149285294509694</v>
      </c>
      <c r="F998" s="42">
        <f t="shared" si="441"/>
        <v>4.9917685521067972</v>
      </c>
      <c r="G998" s="42">
        <f t="shared" si="430"/>
        <v>1.1126174742983879</v>
      </c>
      <c r="H998" s="42">
        <f t="shared" si="442"/>
        <v>0</v>
      </c>
      <c r="I998" s="42">
        <f t="shared" si="442"/>
        <v>0</v>
      </c>
      <c r="J998" s="42">
        <f t="shared" si="442"/>
        <v>0</v>
      </c>
      <c r="K998" s="42">
        <f t="shared" si="431"/>
        <v>5.9703441089022267</v>
      </c>
      <c r="L998" s="42">
        <f t="shared" si="432"/>
        <v>6.3403441089022268</v>
      </c>
      <c r="M998" s="42">
        <f t="shared" ref="M998:S1013" si="443">M238</f>
        <v>2.7459767120425935</v>
      </c>
      <c r="N998" s="42">
        <f t="shared" si="443"/>
        <v>5.2225368410168631</v>
      </c>
      <c r="O998" s="42">
        <f t="shared" si="443"/>
        <v>1.7519785303279998</v>
      </c>
      <c r="P998" s="42">
        <f t="shared" si="443"/>
        <v>4.8266178678781975</v>
      </c>
      <c r="Q998" s="42">
        <f t="shared" si="443"/>
        <v>4.621232401020043</v>
      </c>
      <c r="R998" s="42">
        <f t="shared" si="443"/>
        <v>3.4068834993156702</v>
      </c>
      <c r="S998" s="42">
        <f t="shared" si="443"/>
        <v>3.2250620107393879</v>
      </c>
      <c r="T998" s="42">
        <f t="shared" si="433"/>
        <v>4.3689650680638916</v>
      </c>
      <c r="U998" s="42">
        <f t="shared" si="434"/>
        <v>5.7303441089022265</v>
      </c>
      <c r="V998" s="42">
        <f t="shared" ref="V998:AC1013" si="444">V238</f>
        <v>2.7459767120425935</v>
      </c>
      <c r="W998" s="42">
        <f t="shared" si="444"/>
        <v>5.2225368410168604</v>
      </c>
      <c r="X998" s="42">
        <f t="shared" si="444"/>
        <v>1.7519785303280027</v>
      </c>
      <c r="Y998" s="42">
        <f t="shared" si="444"/>
        <v>4.8266178678781966</v>
      </c>
      <c r="Z998" s="42">
        <f t="shared" si="444"/>
        <v>4.621232401020043</v>
      </c>
      <c r="AA998" s="42">
        <f t="shared" si="444"/>
        <v>3.4068834993156702</v>
      </c>
      <c r="AB998" s="42">
        <f t="shared" si="444"/>
        <v>3.2250620107393875</v>
      </c>
      <c r="AC998" s="42">
        <f t="shared" si="444"/>
        <v>4.1189650680638916</v>
      </c>
    </row>
    <row r="999" spans="3:29" x14ac:dyDescent="0.25">
      <c r="C999" s="42">
        <f t="shared" si="429"/>
        <v>4.8741128928954236</v>
      </c>
      <c r="D999" s="42">
        <f t="shared" ref="D999:F1014" si="445">D239</f>
        <v>0.45953899145840005</v>
      </c>
      <c r="E999" s="42">
        <f t="shared" si="445"/>
        <v>3.5771036395413423</v>
      </c>
      <c r="F999" s="42">
        <f t="shared" si="445"/>
        <v>4.1008127255416387</v>
      </c>
      <c r="G999" s="42">
        <f t="shared" si="430"/>
        <v>2.700774983055517</v>
      </c>
      <c r="H999" s="42">
        <f t="shared" ref="H999:J1014" si="446">H239</f>
        <v>6.0924157088441859</v>
      </c>
      <c r="I999" s="42">
        <f t="shared" si="446"/>
        <v>6.0924157088441859</v>
      </c>
      <c r="J999" s="42">
        <f t="shared" si="446"/>
        <v>6.0924157088441859</v>
      </c>
      <c r="K999" s="42">
        <f>K239</f>
        <v>0</v>
      </c>
      <c r="L999" s="42">
        <f t="shared" si="432"/>
        <v>5.8424157088441859</v>
      </c>
      <c r="M999" s="42">
        <f t="shared" si="443"/>
        <v>4.0616104725627906</v>
      </c>
      <c r="N999" s="42">
        <f t="shared" si="443"/>
        <v>5.2850200960368943</v>
      </c>
      <c r="O999" s="42">
        <f t="shared" si="443"/>
        <v>1.2042171545718174</v>
      </c>
      <c r="P999" s="42">
        <f t="shared" si="443"/>
        <v>3.0161208332649001</v>
      </c>
      <c r="Q999" s="42">
        <f t="shared" si="443"/>
        <v>2.4625770852240043</v>
      </c>
      <c r="R999" s="42">
        <f t="shared" si="443"/>
        <v>4.4074035878767459</v>
      </c>
      <c r="S999" s="42">
        <f>S239-0.62</f>
        <v>4.5650346458248405</v>
      </c>
      <c r="T999" s="42">
        <f t="shared" si="433"/>
        <v>2.2808052362813949</v>
      </c>
      <c r="U999" s="42">
        <f t="shared" si="434"/>
        <v>5.2324157088441856</v>
      </c>
      <c r="V999" s="42">
        <f t="shared" si="444"/>
        <v>4.0616104725627906</v>
      </c>
      <c r="W999" s="42">
        <f t="shared" si="444"/>
        <v>5.2850200960368925</v>
      </c>
      <c r="X999" s="42">
        <f t="shared" si="444"/>
        <v>1.2042171545718214</v>
      </c>
      <c r="Y999" s="42">
        <f t="shared" si="444"/>
        <v>3.0161208332648997</v>
      </c>
      <c r="Z999" s="42">
        <f t="shared" si="444"/>
        <v>2.4625770852240043</v>
      </c>
      <c r="AA999" s="42">
        <f t="shared" si="444"/>
        <v>4.4074035878767459</v>
      </c>
      <c r="AB999" s="42">
        <f t="shared" si="444"/>
        <v>5.1850346458248389</v>
      </c>
      <c r="AC999" s="42">
        <f t="shared" si="444"/>
        <v>2.0308052362813953</v>
      </c>
    </row>
    <row r="1000" spans="3:29" x14ac:dyDescent="0.25">
      <c r="C1000" s="42">
        <f t="shared" si="429"/>
        <v>2.3034749752128589</v>
      </c>
      <c r="D1000" s="42">
        <f t="shared" si="445"/>
        <v>2.0995819002387717</v>
      </c>
      <c r="E1000" s="42">
        <f t="shared" si="445"/>
        <v>2.4652716035323476</v>
      </c>
      <c r="F1000" s="42">
        <f t="shared" si="445"/>
        <v>1.8077084043488485</v>
      </c>
      <c r="G1000" s="42">
        <f t="shared" si="430"/>
        <v>2.2071127537448261</v>
      </c>
      <c r="H1000" s="42">
        <f t="shared" si="446"/>
        <v>5.636268927224827</v>
      </c>
      <c r="I1000" s="42">
        <f t="shared" si="446"/>
        <v>0</v>
      </c>
      <c r="J1000" s="42">
        <f t="shared" si="446"/>
        <v>5.636268927224827</v>
      </c>
      <c r="K1000" s="42">
        <f t="shared" si="431"/>
        <v>5.0162689272248269</v>
      </c>
      <c r="L1000" s="42">
        <f t="shared" si="432"/>
        <v>5.386268927224827</v>
      </c>
      <c r="M1000" s="42">
        <f t="shared" si="443"/>
        <v>1.8787563090749435</v>
      </c>
      <c r="N1000" s="42">
        <f t="shared" si="443"/>
        <v>4.6639745570297135</v>
      </c>
      <c r="O1000" s="42">
        <f t="shared" si="443"/>
        <v>3.2917052687924566</v>
      </c>
      <c r="P1000" s="42">
        <f t="shared" si="443"/>
        <v>5.636268927224827</v>
      </c>
      <c r="Q1000" s="42">
        <f t="shared" si="443"/>
        <v>5.1696933911311946</v>
      </c>
      <c r="R1000" s="42">
        <f t="shared" si="443"/>
        <v>5.2508737908487957</v>
      </c>
      <c r="S1000" s="42">
        <f t="shared" si="443"/>
        <v>1.5589680011472928</v>
      </c>
      <c r="T1000" s="42">
        <f t="shared" si="433"/>
        <v>4.0075126181498835</v>
      </c>
      <c r="U1000" s="42">
        <f t="shared" si="434"/>
        <v>4.7762689272248267</v>
      </c>
      <c r="V1000" s="42">
        <f t="shared" si="444"/>
        <v>1.8787563090749435</v>
      </c>
      <c r="W1000" s="42">
        <f t="shared" si="444"/>
        <v>4.6639745570297118</v>
      </c>
      <c r="X1000" s="42">
        <f t="shared" si="444"/>
        <v>3.291705268792458</v>
      </c>
      <c r="Y1000" s="42">
        <f t="shared" si="444"/>
        <v>5.636268927224827</v>
      </c>
      <c r="Z1000" s="42">
        <f t="shared" si="444"/>
        <v>5.1696933911311946</v>
      </c>
      <c r="AA1000" s="42">
        <f t="shared" si="444"/>
        <v>5.2508737908487957</v>
      </c>
      <c r="AB1000" s="42">
        <f t="shared" si="444"/>
        <v>1.5589680011472922</v>
      </c>
      <c r="AC1000" s="42">
        <f t="shared" si="444"/>
        <v>3.7575126181498848</v>
      </c>
    </row>
    <row r="1001" spans="3:29" x14ac:dyDescent="0.25">
      <c r="C1001" s="42">
        <f t="shared" si="429"/>
        <v>4.1310775961035793</v>
      </c>
      <c r="D1001" s="42">
        <f t="shared" si="445"/>
        <v>3.8620100933578763</v>
      </c>
      <c r="E1001" s="42">
        <f t="shared" si="445"/>
        <v>4.5904547640258393</v>
      </c>
      <c r="F1001" s="42">
        <f t="shared" si="445"/>
        <v>5.6476189274343218</v>
      </c>
      <c r="G1001" s="42">
        <f t="shared" si="430"/>
        <v>1.4501386727133658</v>
      </c>
      <c r="H1001" s="42">
        <f t="shared" si="446"/>
        <v>0</v>
      </c>
      <c r="I1001" s="42">
        <f t="shared" si="446"/>
        <v>6.5431625337094257</v>
      </c>
      <c r="J1001" s="42">
        <f t="shared" si="446"/>
        <v>6.5431625337094257</v>
      </c>
      <c r="K1001" s="42">
        <f t="shared" si="431"/>
        <v>5.9231625337094256</v>
      </c>
      <c r="L1001" s="42">
        <f t="shared" si="432"/>
        <v>6.2931625337094257</v>
      </c>
      <c r="M1001" s="42">
        <f t="shared" si="443"/>
        <v>4.3621083558062832</v>
      </c>
      <c r="N1001" s="42">
        <f t="shared" si="443"/>
        <v>4.3327140946485612</v>
      </c>
      <c r="O1001" s="42">
        <f t="shared" si="443"/>
        <v>2.3838381407247122</v>
      </c>
      <c r="P1001" s="42">
        <f t="shared" si="443"/>
        <v>3.3277970456249131</v>
      </c>
      <c r="Q1001" s="42">
        <f t="shared" si="443"/>
        <v>3.1292926070674989</v>
      </c>
      <c r="R1001" s="42">
        <f t="shared" si="443"/>
        <v>3.0090276275495751</v>
      </c>
      <c r="S1001" s="42">
        <f t="shared" si="443"/>
        <v>2.0882433618221583</v>
      </c>
      <c r="T1001" s="42">
        <f t="shared" si="433"/>
        <v>2.1584224056652501</v>
      </c>
      <c r="U1001" s="42">
        <f t="shared" si="434"/>
        <v>5.6831625337094254</v>
      </c>
      <c r="V1001" s="42">
        <f t="shared" si="444"/>
        <v>4.3621083558062832</v>
      </c>
      <c r="W1001" s="42">
        <f t="shared" si="444"/>
        <v>4.3327140946485612</v>
      </c>
      <c r="X1001" s="42">
        <f t="shared" si="444"/>
        <v>2.3838381407247122</v>
      </c>
      <c r="Y1001" s="42">
        <f t="shared" si="444"/>
        <v>3.3277970456249131</v>
      </c>
      <c r="Z1001" s="42">
        <f t="shared" si="444"/>
        <v>3.1292926070674989</v>
      </c>
      <c r="AA1001" s="42">
        <f t="shared" si="444"/>
        <v>3.0090276275495751</v>
      </c>
      <c r="AB1001" s="42">
        <f t="shared" si="444"/>
        <v>2.088243361822157</v>
      </c>
      <c r="AC1001" s="42">
        <f t="shared" si="444"/>
        <v>1.9084224056652497</v>
      </c>
    </row>
    <row r="1002" spans="3:29" x14ac:dyDescent="0.25">
      <c r="C1002" s="42">
        <f t="shared" si="429"/>
        <v>4.4167844569718104</v>
      </c>
      <c r="D1002" s="42">
        <f t="shared" si="445"/>
        <v>0.87964043641100198</v>
      </c>
      <c r="E1002" s="42">
        <f t="shared" si="445"/>
        <v>1.6889298662658516</v>
      </c>
      <c r="F1002" s="42">
        <f t="shared" si="445"/>
        <v>2.8502860818641551</v>
      </c>
      <c r="G1002" s="42">
        <f t="shared" si="430"/>
        <v>1.9191233381132666</v>
      </c>
      <c r="H1002" s="42">
        <f t="shared" si="446"/>
        <v>5.8715150056654064</v>
      </c>
      <c r="I1002" s="42">
        <f t="shared" si="446"/>
        <v>5.8715150056654064</v>
      </c>
      <c r="J1002" s="42">
        <f t="shared" si="446"/>
        <v>5.8715150056654064</v>
      </c>
      <c r="K1002" s="42">
        <f t="shared" si="431"/>
        <v>5.2515150056654063</v>
      </c>
      <c r="L1002" s="42">
        <f t="shared" si="432"/>
        <v>5.6215150056654064</v>
      </c>
      <c r="M1002" s="42">
        <f t="shared" si="443"/>
        <v>3.6696968785408788</v>
      </c>
      <c r="N1002" s="42">
        <f t="shared" si="443"/>
        <v>5.1408727520403783</v>
      </c>
      <c r="O1002" s="42">
        <f t="shared" si="443"/>
        <v>2.1512713381639088</v>
      </c>
      <c r="P1002" s="42">
        <f t="shared" si="443"/>
        <v>4.5345159859745818</v>
      </c>
      <c r="Q1002" s="42">
        <f t="shared" si="443"/>
        <v>3.8190953707020103</v>
      </c>
      <c r="R1002" s="42">
        <f t="shared" si="443"/>
        <v>3.9844431459629459</v>
      </c>
      <c r="S1002" s="42">
        <f t="shared" si="443"/>
        <v>1.6240360653968149</v>
      </c>
      <c r="T1002" s="42">
        <f t="shared" si="433"/>
        <v>2.574141356409223</v>
      </c>
      <c r="U1002" s="42">
        <f t="shared" si="434"/>
        <v>5.0115150056654061</v>
      </c>
      <c r="V1002" s="42">
        <f t="shared" si="444"/>
        <v>3.6696968785408788</v>
      </c>
      <c r="W1002" s="42">
        <f t="shared" si="444"/>
        <v>5.1408727520403774</v>
      </c>
      <c r="X1002" s="42">
        <f t="shared" si="444"/>
        <v>2.151271338163907</v>
      </c>
      <c r="Y1002" s="42">
        <f t="shared" si="444"/>
        <v>4.5345159859745818</v>
      </c>
      <c r="Z1002" s="42">
        <f t="shared" si="444"/>
        <v>3.8190953707020103</v>
      </c>
      <c r="AA1002" s="42">
        <f t="shared" si="444"/>
        <v>3.9844431459629459</v>
      </c>
      <c r="AB1002" s="42">
        <f t="shared" si="444"/>
        <v>1.6240360653968142</v>
      </c>
      <c r="AC1002" s="42">
        <f t="shared" si="444"/>
        <v>2.324141356409223</v>
      </c>
    </row>
    <row r="1003" spans="3:29" x14ac:dyDescent="0.25">
      <c r="C1003" s="42">
        <f t="shared" si="429"/>
        <v>5.5537717356411447</v>
      </c>
      <c r="D1003" s="42">
        <f t="shared" si="445"/>
        <v>4.5418380162574392</v>
      </c>
      <c r="E1003" s="42">
        <f t="shared" si="445"/>
        <v>4.5585389634903795</v>
      </c>
      <c r="F1003" s="42">
        <f t="shared" si="445"/>
        <v>5.107065604567369</v>
      </c>
      <c r="G1003" s="42">
        <f t="shared" si="430"/>
        <v>1.2447509620653667</v>
      </c>
      <c r="H1003" s="42">
        <f t="shared" si="446"/>
        <v>0</v>
      </c>
      <c r="I1003" s="42">
        <f t="shared" si="446"/>
        <v>0</v>
      </c>
      <c r="J1003" s="42">
        <f t="shared" si="446"/>
        <v>4.3753090173330333</v>
      </c>
      <c r="K1003" s="42">
        <f t="shared" si="431"/>
        <v>5.9429635259995486</v>
      </c>
      <c r="L1003" s="42">
        <f t="shared" si="432"/>
        <v>6.3129635259995487</v>
      </c>
      <c r="M1003" s="42">
        <f t="shared" si="443"/>
        <v>1.6407408814998885</v>
      </c>
      <c r="N1003" s="42">
        <f t="shared" si="443"/>
        <v>3.8475594795280399</v>
      </c>
      <c r="O1003" s="42">
        <f t="shared" si="443"/>
        <v>3.683757075543828</v>
      </c>
      <c r="P1003" s="42">
        <f t="shared" si="443"/>
        <v>3.2472950364741378</v>
      </c>
      <c r="Q1003" s="42">
        <f t="shared" si="443"/>
        <v>2.4320634440729125</v>
      </c>
      <c r="R1003" s="42">
        <f t="shared" si="443"/>
        <v>3.1337805152876608</v>
      </c>
      <c r="S1003" s="42">
        <f t="shared" si="443"/>
        <v>4.8873132640422181</v>
      </c>
      <c r="T1003" s="42">
        <f t="shared" si="433"/>
        <v>5.5824078648746323</v>
      </c>
      <c r="U1003" s="42">
        <f t="shared" si="434"/>
        <v>5.7029635259995484</v>
      </c>
      <c r="V1003" s="42">
        <f t="shared" si="444"/>
        <v>1.6407408814998885</v>
      </c>
      <c r="W1003" s="42">
        <f t="shared" si="444"/>
        <v>3.8475594795280395</v>
      </c>
      <c r="X1003" s="42">
        <f t="shared" si="444"/>
        <v>3.683757075543828</v>
      </c>
      <c r="Y1003" s="42">
        <f t="shared" si="444"/>
        <v>3.2472950364741378</v>
      </c>
      <c r="Z1003" s="42">
        <f t="shared" si="444"/>
        <v>2.4320634440729125</v>
      </c>
      <c r="AA1003" s="42">
        <f t="shared" si="444"/>
        <v>3.1337805152876608</v>
      </c>
      <c r="AB1003" s="42">
        <f t="shared" si="444"/>
        <v>4.8873132640422163</v>
      </c>
      <c r="AC1003" s="42">
        <f t="shared" si="444"/>
        <v>5.3324078648746323</v>
      </c>
    </row>
    <row r="1004" spans="3:29" x14ac:dyDescent="0.25">
      <c r="C1004" s="42">
        <f t="shared" si="429"/>
        <v>6.3263934023323172</v>
      </c>
      <c r="D1004" s="42">
        <f t="shared" si="445"/>
        <v>4.7585158187541197</v>
      </c>
      <c r="E1004" s="42">
        <f t="shared" si="445"/>
        <v>5.3381109976329322</v>
      </c>
      <c r="F1004" s="42">
        <f t="shared" si="445"/>
        <v>5.6861145335263696</v>
      </c>
      <c r="G1004" s="42">
        <f t="shared" si="430"/>
        <v>1.0462070976603426</v>
      </c>
      <c r="H1004" s="42">
        <f t="shared" si="446"/>
        <v>6.3525267547970055</v>
      </c>
      <c r="I1004" s="42">
        <f t="shared" si="446"/>
        <v>6.3525267547970055</v>
      </c>
      <c r="J1004" s="42">
        <f t="shared" si="446"/>
        <v>4.2350178365313376</v>
      </c>
      <c r="K1004" s="42">
        <f t="shared" si="431"/>
        <v>5.7325267547970054</v>
      </c>
      <c r="L1004" s="42">
        <f t="shared" si="432"/>
        <v>6.1025267547970055</v>
      </c>
      <c r="M1004" s="42">
        <f t="shared" si="443"/>
        <v>2.3821975330488789</v>
      </c>
      <c r="N1004" s="42">
        <f t="shared" si="443"/>
        <v>2.5455767588854137</v>
      </c>
      <c r="O1004" s="42">
        <f t="shared" si="443"/>
        <v>2.8831371428452006</v>
      </c>
      <c r="P1004" s="42">
        <f t="shared" si="443"/>
        <v>1.797203821442368</v>
      </c>
      <c r="Q1004" s="42">
        <f t="shared" si="443"/>
        <v>1.3372659393283268</v>
      </c>
      <c r="R1004" s="42">
        <f t="shared" si="443"/>
        <v>1.5087403133400281</v>
      </c>
      <c r="S1004" s="42">
        <f t="shared" si="443"/>
        <v>5.1360854613252407</v>
      </c>
      <c r="T1004" s="42">
        <f t="shared" si="433"/>
        <v>3.8232962995733146</v>
      </c>
      <c r="U1004" s="42">
        <f t="shared" si="434"/>
        <v>5.4925267547970051</v>
      </c>
      <c r="V1004" s="42">
        <f t="shared" si="444"/>
        <v>2.3821975330488789</v>
      </c>
      <c r="W1004" s="42">
        <f t="shared" si="444"/>
        <v>2.545576758885415</v>
      </c>
      <c r="X1004" s="42">
        <f t="shared" si="444"/>
        <v>2.8831371428451993</v>
      </c>
      <c r="Y1004" s="42">
        <f t="shared" si="444"/>
        <v>1.7972038214423676</v>
      </c>
      <c r="Z1004" s="42">
        <f t="shared" si="444"/>
        <v>1.3372659393283268</v>
      </c>
      <c r="AA1004" s="42">
        <f t="shared" si="444"/>
        <v>1.5087403133400281</v>
      </c>
      <c r="AB1004" s="42">
        <f t="shared" si="444"/>
        <v>5.136085461325238</v>
      </c>
      <c r="AC1004" s="42">
        <f t="shared" si="444"/>
        <v>3.5732962995733146</v>
      </c>
    </row>
    <row r="1005" spans="3:29" x14ac:dyDescent="0.25">
      <c r="C1005" s="42">
        <f t="shared" si="429"/>
        <v>5.5588311829974062</v>
      </c>
      <c r="D1005" s="42">
        <f t="shared" si="445"/>
        <v>3.568089429684008</v>
      </c>
      <c r="E1005" s="42">
        <f t="shared" si="445"/>
        <v>4.0658703999375243</v>
      </c>
      <c r="F1005" s="42">
        <f t="shared" si="445"/>
        <v>3.1861339994335083</v>
      </c>
      <c r="G1005" s="42">
        <f t="shared" si="430"/>
        <v>1.2342673467316523</v>
      </c>
      <c r="H1005" s="42">
        <f t="shared" si="446"/>
        <v>0</v>
      </c>
      <c r="I1005" s="42">
        <f t="shared" si="446"/>
        <v>5.1871115086089077</v>
      </c>
      <c r="J1005" s="42">
        <f t="shared" si="446"/>
        <v>3.458074339072605</v>
      </c>
      <c r="K1005" s="42">
        <f t="shared" si="431"/>
        <v>4.5671115086089076</v>
      </c>
      <c r="L1005" s="42">
        <f t="shared" si="432"/>
        <v>4.9371115086089077</v>
      </c>
      <c r="M1005" s="42">
        <f t="shared" si="443"/>
        <v>1.9451668157283417</v>
      </c>
      <c r="N1005" s="42">
        <f t="shared" si="443"/>
        <v>4.5020213093586747</v>
      </c>
      <c r="O1005" s="42">
        <f t="shared" si="443"/>
        <v>1.3217846130752735</v>
      </c>
      <c r="P1005" s="42">
        <f t="shared" si="443"/>
        <v>5.0572758126147734</v>
      </c>
      <c r="Q1005" s="42">
        <f t="shared" si="443"/>
        <v>4.9237722986326427</v>
      </c>
      <c r="R1005" s="42">
        <f t="shared" si="443"/>
        <v>4.6466425063711663</v>
      </c>
      <c r="S1005" s="42">
        <f t="shared" si="443"/>
        <v>4.0834707620963746</v>
      </c>
      <c r="T1005" s="42">
        <f t="shared" si="433"/>
        <v>3.6000095159765859</v>
      </c>
      <c r="U1005" s="42">
        <f t="shared" si="434"/>
        <v>4.3271115086089074</v>
      </c>
      <c r="V1005" s="42">
        <f t="shared" si="444"/>
        <v>1.9451668157283417</v>
      </c>
      <c r="W1005" s="42">
        <f t="shared" si="444"/>
        <v>4.5020213093586738</v>
      </c>
      <c r="X1005" s="42">
        <f t="shared" si="444"/>
        <v>1.3217846130752737</v>
      </c>
      <c r="Y1005" s="42">
        <f t="shared" si="444"/>
        <v>5.0572758126147734</v>
      </c>
      <c r="Z1005" s="42">
        <f t="shared" si="444"/>
        <v>4.9237722986326427</v>
      </c>
      <c r="AA1005" s="42">
        <f t="shared" si="444"/>
        <v>4.6466425063711663</v>
      </c>
      <c r="AB1005" s="42">
        <f t="shared" si="444"/>
        <v>4.0834707620963737</v>
      </c>
      <c r="AC1005" s="42">
        <f t="shared" si="444"/>
        <v>3.3500095159765859</v>
      </c>
    </row>
    <row r="1006" spans="3:29" x14ac:dyDescent="0.25">
      <c r="C1006" s="42">
        <f t="shared" si="429"/>
        <v>5.980334019990007</v>
      </c>
      <c r="D1006" s="42">
        <f t="shared" si="445"/>
        <v>3.2865677286796608</v>
      </c>
      <c r="E1006" s="42">
        <f t="shared" si="445"/>
        <v>4.5493296076446503</v>
      </c>
      <c r="F1006" s="42">
        <f t="shared" si="445"/>
        <v>3.9836164456204113</v>
      </c>
      <c r="G1006" s="42">
        <f t="shared" si="430"/>
        <v>1.6855405328397568</v>
      </c>
      <c r="H1006" s="42">
        <f t="shared" si="446"/>
        <v>5.9532882327550265</v>
      </c>
      <c r="I1006" s="42">
        <f t="shared" si="446"/>
        <v>5.9532882327550265</v>
      </c>
      <c r="J1006" s="42">
        <f t="shared" si="446"/>
        <v>1.9844294109183427</v>
      </c>
      <c r="K1006" s="42">
        <f t="shared" si="431"/>
        <v>5.3332882327550264</v>
      </c>
      <c r="L1006" s="42">
        <f t="shared" si="432"/>
        <v>5.7032882327550265</v>
      </c>
      <c r="M1006" s="42">
        <f t="shared" si="443"/>
        <v>1.9844294109183436</v>
      </c>
      <c r="N1006" s="42">
        <f t="shared" si="443"/>
        <v>4.3031629678808789</v>
      </c>
      <c r="O1006" s="42">
        <f t="shared" si="443"/>
        <v>0.94711403702921049</v>
      </c>
      <c r="P1006" s="42">
        <f t="shared" si="443"/>
        <v>3.4627501167113861</v>
      </c>
      <c r="Q1006" s="42">
        <f t="shared" si="443"/>
        <v>3.6509009323912389</v>
      </c>
      <c r="R1006" s="42">
        <f t="shared" si="443"/>
        <v>3.8939818645582105</v>
      </c>
      <c r="S1006" s="42">
        <f t="shared" si="443"/>
        <v>2.7866455557576724</v>
      </c>
      <c r="T1006" s="42">
        <f t="shared" si="433"/>
        <v>4.3428856600190811</v>
      </c>
      <c r="U1006" s="42">
        <f t="shared" si="434"/>
        <v>5.0932882327550262</v>
      </c>
      <c r="V1006" s="42">
        <f t="shared" si="444"/>
        <v>1.9844294109183436</v>
      </c>
      <c r="W1006" s="42">
        <f t="shared" si="444"/>
        <v>4.3031629678808807</v>
      </c>
      <c r="X1006" s="42">
        <f t="shared" si="444"/>
        <v>0.94711403702920982</v>
      </c>
      <c r="Y1006" s="42">
        <f t="shared" si="444"/>
        <v>3.4627501167113861</v>
      </c>
      <c r="Z1006" s="42">
        <f t="shared" si="444"/>
        <v>3.6509009323912389</v>
      </c>
      <c r="AA1006" s="42">
        <f t="shared" si="444"/>
        <v>3.8939818645582105</v>
      </c>
      <c r="AB1006" s="42">
        <f t="shared" si="444"/>
        <v>2.7866455557576706</v>
      </c>
      <c r="AC1006" s="42">
        <f t="shared" si="444"/>
        <v>4.0928856600190802</v>
      </c>
    </row>
    <row r="1007" spans="3:29" x14ac:dyDescent="0.25">
      <c r="C1007" s="42">
        <f t="shared" si="429"/>
        <v>4.9820115487513297</v>
      </c>
      <c r="D1007" s="42">
        <f t="shared" si="445"/>
        <v>1.3031981141572631</v>
      </c>
      <c r="E1007" s="42">
        <f t="shared" si="445"/>
        <v>4.5565984070282317</v>
      </c>
      <c r="F1007" s="42">
        <f t="shared" si="445"/>
        <v>3.6362264737764702</v>
      </c>
      <c r="G1007" s="42">
        <f t="shared" si="430"/>
        <v>2.7693872295547837</v>
      </c>
      <c r="H1007" s="42">
        <f t="shared" si="446"/>
        <v>5.5711397125496456</v>
      </c>
      <c r="I1007" s="42">
        <f t="shared" si="446"/>
        <v>0</v>
      </c>
      <c r="J1007" s="42">
        <f t="shared" si="446"/>
        <v>3.714093141699764</v>
      </c>
      <c r="K1007" s="42">
        <f t="shared" si="431"/>
        <v>4.9511397125496455</v>
      </c>
      <c r="L1007" s="42">
        <f t="shared" si="432"/>
        <v>5.3211397125496456</v>
      </c>
      <c r="M1007" s="42">
        <f t="shared" si="443"/>
        <v>3.7140931416997636</v>
      </c>
      <c r="N1007" s="42">
        <f t="shared" si="443"/>
        <v>4.9429474089333132</v>
      </c>
      <c r="O1007" s="42">
        <f t="shared" si="443"/>
        <v>0.61006281976267007</v>
      </c>
      <c r="P1007" s="42">
        <f t="shared" si="443"/>
        <v>4.898773777818989</v>
      </c>
      <c r="Q1007" s="42">
        <f t="shared" si="443"/>
        <v>5.1712066434514989</v>
      </c>
      <c r="R1007" s="42">
        <f t="shared" si="443"/>
        <v>3.5469198246533278</v>
      </c>
      <c r="S1007" s="42">
        <f t="shared" si="443"/>
        <v>3.9116512875348586</v>
      </c>
      <c r="T1007" s="42">
        <f t="shared" si="433"/>
        <v>2.5713082135623533</v>
      </c>
      <c r="U1007" s="42">
        <f t="shared" si="434"/>
        <v>4.7111397125496453</v>
      </c>
      <c r="V1007" s="42">
        <f t="shared" si="444"/>
        <v>3.7140931416997636</v>
      </c>
      <c r="W1007" s="42">
        <f t="shared" si="444"/>
        <v>4.9429474089333123</v>
      </c>
      <c r="X1007" s="42">
        <f t="shared" si="444"/>
        <v>0.6100628197626693</v>
      </c>
      <c r="Y1007" s="42">
        <f t="shared" si="444"/>
        <v>4.898773777818989</v>
      </c>
      <c r="Z1007" s="42">
        <f t="shared" si="444"/>
        <v>5.1712066434514989</v>
      </c>
      <c r="AA1007" s="42">
        <f t="shared" si="444"/>
        <v>3.5469198246533278</v>
      </c>
      <c r="AB1007" s="42">
        <f t="shared" si="444"/>
        <v>3.9116512875348577</v>
      </c>
      <c r="AC1007" s="42">
        <f t="shared" si="444"/>
        <v>2.3213082135623528</v>
      </c>
    </row>
    <row r="1008" spans="3:29" x14ac:dyDescent="0.25">
      <c r="C1008" s="42">
        <f t="shared" si="429"/>
        <v>5.8527718720809556</v>
      </c>
      <c r="D1008" s="42">
        <f t="shared" si="445"/>
        <v>5.2721855682180934</v>
      </c>
      <c r="E1008" s="42">
        <f>E248-0.86</f>
        <v>5.4479854219208255</v>
      </c>
      <c r="F1008" s="42">
        <f t="shared" si="445"/>
        <v>3.0138227125943602</v>
      </c>
      <c r="G1008" s="42">
        <f t="shared" si="430"/>
        <v>1.2036436769866279</v>
      </c>
      <c r="H1008" s="42">
        <f t="shared" si="446"/>
        <v>0</v>
      </c>
      <c r="I1008" s="42">
        <f t="shared" si="446"/>
        <v>6.773598699714209</v>
      </c>
      <c r="J1008" s="42">
        <f t="shared" si="446"/>
        <v>2.2578662332380706</v>
      </c>
      <c r="K1008" s="42">
        <f t="shared" si="431"/>
        <v>6.1535986997142089</v>
      </c>
      <c r="L1008" s="42">
        <f>L248</f>
        <v>0</v>
      </c>
      <c r="M1008" s="42">
        <f t="shared" si="443"/>
        <v>5.6446655830951737</v>
      </c>
      <c r="N1008" s="42">
        <f t="shared" si="443"/>
        <v>5.3555856745269601</v>
      </c>
      <c r="O1008" s="42">
        <f t="shared" si="443"/>
        <v>2.76635263700449</v>
      </c>
      <c r="P1008" s="42">
        <f t="shared" si="443"/>
        <v>5.5217064221050078</v>
      </c>
      <c r="Q1008" s="42">
        <f>Q248-0.25</f>
        <v>5.3868168969165788</v>
      </c>
      <c r="R1008" s="42">
        <f t="shared" si="443"/>
        <v>3.5171856109797397</v>
      </c>
      <c r="S1008" s="42">
        <f t="shared" si="443"/>
        <v>2.0176676977872119</v>
      </c>
      <c r="T1008" s="42">
        <f t="shared" si="433"/>
        <v>1.802283035351173</v>
      </c>
      <c r="U1008" s="42">
        <f>U248</f>
        <v>0</v>
      </c>
      <c r="V1008" s="42">
        <f t="shared" si="444"/>
        <v>5.6446655830951737</v>
      </c>
      <c r="W1008" s="42">
        <f t="shared" si="444"/>
        <v>5.3555856745269601</v>
      </c>
      <c r="X1008" s="42">
        <f t="shared" si="444"/>
        <v>2.7663526370044917</v>
      </c>
      <c r="Y1008" s="42">
        <f t="shared" si="444"/>
        <v>5.5217064221050078</v>
      </c>
      <c r="Z1008" s="42">
        <f t="shared" si="444"/>
        <v>5.6368168969165788</v>
      </c>
      <c r="AA1008" s="42">
        <f t="shared" si="444"/>
        <v>3.5171856109797397</v>
      </c>
      <c r="AB1008" s="42">
        <f t="shared" si="444"/>
        <v>2.0176676977872106</v>
      </c>
      <c r="AC1008" s="42">
        <f t="shared" si="444"/>
        <v>1.5522830353511725</v>
      </c>
    </row>
    <row r="1009" spans="3:29" x14ac:dyDescent="0.25">
      <c r="C1009" s="42">
        <f t="shared" si="429"/>
        <v>7.13092116863948</v>
      </c>
      <c r="D1009" s="42">
        <f t="shared" si="445"/>
        <v>4.8145292304617611</v>
      </c>
      <c r="E1009" s="42">
        <f t="shared" si="445"/>
        <v>6.4519726901467171</v>
      </c>
      <c r="F1009" s="42">
        <f t="shared" si="445"/>
        <v>7.4140081197197931</v>
      </c>
      <c r="G1009" s="42">
        <f t="shared" si="430"/>
        <v>1.3268094307112901</v>
      </c>
      <c r="H1009" s="42">
        <f t="shared" si="446"/>
        <v>7.5283630007437514</v>
      </c>
      <c r="I1009" s="42">
        <f t="shared" si="446"/>
        <v>7.5283630007437514</v>
      </c>
      <c r="J1009" s="42">
        <f t="shared" si="446"/>
        <v>5.0189086671625009</v>
      </c>
      <c r="K1009" s="42">
        <f t="shared" si="431"/>
        <v>6.9083630007437513</v>
      </c>
      <c r="L1009" s="42">
        <f t="shared" si="432"/>
        <v>7.2783630007437514</v>
      </c>
      <c r="M1009" s="42">
        <f t="shared" si="443"/>
        <v>0.31368179169765653</v>
      </c>
      <c r="N1009" s="42">
        <f t="shared" si="443"/>
        <v>0</v>
      </c>
      <c r="O1009" s="42">
        <f t="shared" si="443"/>
        <v>2.9346098198491433</v>
      </c>
      <c r="P1009" s="42">
        <f t="shared" si="443"/>
        <v>0.67430338337063511</v>
      </c>
      <c r="Q1009" s="42">
        <f t="shared" si="443"/>
        <v>0.55747619310277086</v>
      </c>
      <c r="R1009" s="42">
        <f t="shared" si="443"/>
        <v>1.4260775728281117</v>
      </c>
      <c r="S1009" s="42">
        <f t="shared" si="443"/>
        <v>2.5628469789765966</v>
      </c>
      <c r="T1009" s="42">
        <f t="shared" si="433"/>
        <v>7.6215221048949235</v>
      </c>
      <c r="U1009" s="42">
        <f t="shared" si="434"/>
        <v>6.6683630007437511</v>
      </c>
      <c r="V1009" s="42">
        <f t="shared" si="444"/>
        <v>0.31368179169765653</v>
      </c>
      <c r="W1009" s="42">
        <f t="shared" si="444"/>
        <v>0</v>
      </c>
      <c r="X1009" s="42">
        <f t="shared" si="444"/>
        <v>2.9346098198491477</v>
      </c>
      <c r="Y1009" s="42">
        <f t="shared" si="444"/>
        <v>0.67430338337063511</v>
      </c>
      <c r="Z1009" s="42">
        <f t="shared" si="444"/>
        <v>0.55747619310277086</v>
      </c>
      <c r="AA1009" s="42">
        <f t="shared" si="444"/>
        <v>1.4260775728281117</v>
      </c>
      <c r="AB1009" s="42">
        <f t="shared" si="444"/>
        <v>2.5628469789765971</v>
      </c>
      <c r="AC1009" s="42">
        <f t="shared" si="444"/>
        <v>7.3715221048949235</v>
      </c>
    </row>
    <row r="1010" spans="3:29" x14ac:dyDescent="0.25">
      <c r="C1010" s="42">
        <f t="shared" si="429"/>
        <v>4.7270867062124644</v>
      </c>
      <c r="D1010" s="42">
        <f t="shared" si="445"/>
        <v>3.3761929999616007</v>
      </c>
      <c r="E1010" s="42">
        <f t="shared" si="445"/>
        <v>5.2312806418690379</v>
      </c>
      <c r="F1010" s="42">
        <f t="shared" si="445"/>
        <v>3.2550664833557819</v>
      </c>
      <c r="G1010" s="42">
        <f t="shared" si="430"/>
        <v>1.2399133819505694</v>
      </c>
      <c r="H1010" s="42">
        <f t="shared" si="446"/>
        <v>5.3489392030183431</v>
      </c>
      <c r="I1010" s="42">
        <f t="shared" si="446"/>
        <v>5.3489392030183431</v>
      </c>
      <c r="J1010" s="42">
        <f t="shared" si="446"/>
        <v>1.7829797343394482</v>
      </c>
      <c r="K1010" s="42">
        <f t="shared" si="431"/>
        <v>4.728939203018343</v>
      </c>
      <c r="L1010" s="42">
        <f t="shared" si="432"/>
        <v>5.0989392030183431</v>
      </c>
      <c r="M1010" s="42">
        <f t="shared" si="443"/>
        <v>2.6744696015091707</v>
      </c>
      <c r="N1010" s="42">
        <f t="shared" si="443"/>
        <v>4.4454346476118323</v>
      </c>
      <c r="O1010" s="42">
        <f t="shared" si="443"/>
        <v>1.9340172738186128</v>
      </c>
      <c r="P1010" s="42">
        <f t="shared" si="443"/>
        <v>4.7222065078737234</v>
      </c>
      <c r="Q1010" s="42">
        <f t="shared" si="443"/>
        <v>4.1727779554670175</v>
      </c>
      <c r="R1010" s="42">
        <f t="shared" si="443"/>
        <v>3.753785336115536</v>
      </c>
      <c r="S1010" s="42">
        <f t="shared" si="443"/>
        <v>3.0727948613084104</v>
      </c>
      <c r="T1010" s="42">
        <f t="shared" si="433"/>
        <v>3.0359058349053867</v>
      </c>
      <c r="U1010" s="42">
        <f t="shared" si="434"/>
        <v>4.4889392030183428</v>
      </c>
      <c r="V1010" s="42">
        <f t="shared" si="444"/>
        <v>2.6744696015091707</v>
      </c>
      <c r="W1010" s="42">
        <f t="shared" si="444"/>
        <v>4.4454346476118323</v>
      </c>
      <c r="X1010" s="42">
        <f t="shared" si="444"/>
        <v>1.9340172738186161</v>
      </c>
      <c r="Y1010" s="42">
        <f t="shared" si="444"/>
        <v>4.7222065078737234</v>
      </c>
      <c r="Z1010" s="42">
        <f t="shared" si="444"/>
        <v>4.1727779554670175</v>
      </c>
      <c r="AA1010" s="42">
        <f t="shared" si="444"/>
        <v>3.753785336115536</v>
      </c>
      <c r="AB1010" s="42">
        <f t="shared" si="444"/>
        <v>3.0727948613084104</v>
      </c>
      <c r="AC1010" s="42">
        <f t="shared" si="444"/>
        <v>2.7859058349053858</v>
      </c>
    </row>
    <row r="1011" spans="3:29" x14ac:dyDescent="0.25">
      <c r="C1011" s="42">
        <f t="shared" si="429"/>
        <v>7.3258167264794567</v>
      </c>
      <c r="D1011" s="42">
        <f t="shared" si="445"/>
        <v>5.106739333065617</v>
      </c>
      <c r="E1011" s="42">
        <f t="shared" si="445"/>
        <v>6.9777551216634643</v>
      </c>
      <c r="F1011" s="42">
        <f t="shared" si="445"/>
        <v>6.2918814621585648</v>
      </c>
      <c r="G1011" s="42">
        <f t="shared" si="430"/>
        <v>1.0810013943113832</v>
      </c>
      <c r="H1011" s="42">
        <f t="shared" si="446"/>
        <v>0</v>
      </c>
      <c r="I1011" s="42">
        <f t="shared" si="446"/>
        <v>0</v>
      </c>
      <c r="J1011" s="42">
        <f t="shared" si="446"/>
        <v>4.8402033766468424</v>
      </c>
      <c r="K1011" s="42">
        <f t="shared" si="431"/>
        <v>6.6403050649702635</v>
      </c>
      <c r="L1011" s="42">
        <f t="shared" si="432"/>
        <v>7.0103050649702636</v>
      </c>
      <c r="M1011" s="42">
        <f t="shared" si="443"/>
        <v>6.3527669318489792</v>
      </c>
      <c r="N1011" s="42">
        <f t="shared" si="443"/>
        <v>2.713645019791219</v>
      </c>
      <c r="O1011" s="42">
        <f t="shared" si="443"/>
        <v>2.4251018984232591</v>
      </c>
      <c r="P1011" s="42">
        <f t="shared" si="443"/>
        <v>3.4174808985295022</v>
      </c>
      <c r="Q1011" s="42">
        <f t="shared" si="443"/>
        <v>2.395841978594067</v>
      </c>
      <c r="R1011" s="42">
        <f t="shared" si="443"/>
        <v>2.4238099460339337</v>
      </c>
      <c r="S1011" s="42">
        <f t="shared" si="443"/>
        <v>3.5529152445599164</v>
      </c>
      <c r="T1011" s="42">
        <f t="shared" si="433"/>
        <v>1.0062817776010693</v>
      </c>
      <c r="U1011" s="42">
        <f t="shared" si="434"/>
        <v>6.4003050649702633</v>
      </c>
      <c r="V1011" s="42">
        <f t="shared" si="444"/>
        <v>6.3527669318489792</v>
      </c>
      <c r="W1011" s="42">
        <f t="shared" si="444"/>
        <v>2.7136450197912203</v>
      </c>
      <c r="X1011" s="42">
        <f t="shared" si="444"/>
        <v>2.4251018984232608</v>
      </c>
      <c r="Y1011" s="42">
        <f t="shared" si="444"/>
        <v>3.4174808985295018</v>
      </c>
      <c r="Z1011" s="42">
        <f t="shared" si="444"/>
        <v>2.395841978594067</v>
      </c>
      <c r="AA1011" s="42">
        <f t="shared" si="444"/>
        <v>2.4238099460339337</v>
      </c>
      <c r="AB1011" s="42">
        <f t="shared" si="444"/>
        <v>3.5529152445599155</v>
      </c>
      <c r="AC1011" s="42">
        <f t="shared" si="444"/>
        <v>0.75628177760106918</v>
      </c>
    </row>
    <row r="1012" spans="3:29" x14ac:dyDescent="0.25">
      <c r="C1012" s="42">
        <f t="shared" si="429"/>
        <v>7.5747019884104345</v>
      </c>
      <c r="D1012" s="42">
        <f t="shared" si="445"/>
        <v>6.5757495778896899</v>
      </c>
      <c r="E1012" s="42">
        <f t="shared" si="445"/>
        <v>6.7796576701742142</v>
      </c>
      <c r="F1012" s="42">
        <f t="shared" si="445"/>
        <v>6.9547019884104344</v>
      </c>
      <c r="G1012" s="42">
        <f t="shared" si="430"/>
        <v>1.024654725768458</v>
      </c>
      <c r="H1012" s="42">
        <f t="shared" si="446"/>
        <v>6.9547019884104344</v>
      </c>
      <c r="I1012" s="42">
        <f t="shared" si="446"/>
        <v>6.9547019884104344</v>
      </c>
      <c r="J1012" s="42">
        <f t="shared" si="446"/>
        <v>2.3182339961368119</v>
      </c>
      <c r="K1012" s="42">
        <f t="shared" si="431"/>
        <v>6.3347019884104343</v>
      </c>
      <c r="L1012" s="42">
        <f t="shared" si="432"/>
        <v>6.7047019884104344</v>
      </c>
      <c r="M1012" s="42">
        <f t="shared" si="443"/>
        <v>1.4488962475855083</v>
      </c>
      <c r="N1012" s="42">
        <f t="shared" si="443"/>
        <v>2.2901152549437778</v>
      </c>
      <c r="O1012" s="42">
        <f t="shared" si="443"/>
        <v>2.7205721276977446</v>
      </c>
      <c r="P1012" s="42">
        <f t="shared" si="443"/>
        <v>0</v>
      </c>
      <c r="Q1012" s="42">
        <f t="shared" si="443"/>
        <v>0</v>
      </c>
      <c r="R1012" s="42">
        <f t="shared" si="443"/>
        <v>0</v>
      </c>
      <c r="S1012" s="42">
        <f t="shared" si="443"/>
        <v>5.9188953092854781</v>
      </c>
      <c r="T1012" s="42">
        <f t="shared" si="433"/>
        <v>5.6109161160663747</v>
      </c>
      <c r="U1012" s="42">
        <f t="shared" si="434"/>
        <v>6.0947019884104341</v>
      </c>
      <c r="V1012" s="42">
        <f t="shared" si="444"/>
        <v>1.4488962475855083</v>
      </c>
      <c r="W1012" s="42">
        <f t="shared" si="444"/>
        <v>2.2901152549437804</v>
      </c>
      <c r="X1012" s="42">
        <f t="shared" si="444"/>
        <v>2.7205721276977433</v>
      </c>
      <c r="Y1012" s="42">
        <f t="shared" si="444"/>
        <v>0</v>
      </c>
      <c r="Z1012" s="42">
        <f t="shared" si="444"/>
        <v>0</v>
      </c>
      <c r="AA1012" s="42">
        <f t="shared" si="444"/>
        <v>0</v>
      </c>
      <c r="AB1012" s="42">
        <f t="shared" si="444"/>
        <v>5.9188953092854755</v>
      </c>
      <c r="AC1012" s="42">
        <f t="shared" si="444"/>
        <v>5.3609161160663765</v>
      </c>
    </row>
    <row r="1013" spans="3:29" x14ac:dyDescent="0.25">
      <c r="C1013" s="42">
        <f t="shared" si="429"/>
        <v>5.3688864670326106</v>
      </c>
      <c r="D1013" s="42">
        <f t="shared" si="445"/>
        <v>3.0607497467830509</v>
      </c>
      <c r="E1013" s="42">
        <f t="shared" si="445"/>
        <v>4.4685150880194602</v>
      </c>
      <c r="F1013" s="42">
        <f t="shared" si="445"/>
        <v>4.9937174942859759</v>
      </c>
      <c r="G1013" s="42">
        <f t="shared" si="430"/>
        <v>1.064561643600437</v>
      </c>
      <c r="H1013" s="42">
        <f t="shared" si="446"/>
        <v>5.6701930585496534</v>
      </c>
      <c r="I1013" s="42">
        <f t="shared" si="446"/>
        <v>5.6701930585496534</v>
      </c>
      <c r="J1013" s="42">
        <f t="shared" si="446"/>
        <v>3.7801287056997692</v>
      </c>
      <c r="K1013" s="42">
        <f t="shared" si="431"/>
        <v>5.0501930585496533</v>
      </c>
      <c r="L1013" s="42">
        <f t="shared" si="432"/>
        <v>5.4201930585496534</v>
      </c>
      <c r="M1013" s="42">
        <f t="shared" si="443"/>
        <v>3.5438706615935334</v>
      </c>
      <c r="N1013" s="42">
        <f t="shared" si="443"/>
        <v>1.9562930228958348</v>
      </c>
      <c r="O1013" s="42">
        <f t="shared" si="443"/>
        <v>3.1592191352387529</v>
      </c>
      <c r="P1013" s="42">
        <f t="shared" si="443"/>
        <v>3.3778730938701291</v>
      </c>
      <c r="Q1013" s="42">
        <f t="shared" si="443"/>
        <v>3.6184724336451879</v>
      </c>
      <c r="R1013" s="42">
        <f t="shared" si="443"/>
        <v>2.9529314166244993</v>
      </c>
      <c r="S1013" s="42">
        <f t="shared" si="443"/>
        <v>4.3431265980380331</v>
      </c>
      <c r="T1013" s="42">
        <f t="shared" si="433"/>
        <v>2.4944514190092377</v>
      </c>
      <c r="U1013" s="42">
        <f t="shared" si="434"/>
        <v>4.8101930585496531</v>
      </c>
      <c r="V1013" s="42">
        <f t="shared" si="444"/>
        <v>3.5438706615935334</v>
      </c>
      <c r="W1013" s="42">
        <f t="shared" si="444"/>
        <v>1.9562930228958371</v>
      </c>
      <c r="X1013" s="42">
        <f t="shared" si="444"/>
        <v>3.1592191352387551</v>
      </c>
      <c r="Y1013" s="42">
        <f t="shared" si="444"/>
        <v>3.3778730938701291</v>
      </c>
      <c r="Z1013" s="42">
        <f t="shared" si="444"/>
        <v>3.6184724336451879</v>
      </c>
      <c r="AA1013" s="42">
        <f t="shared" si="444"/>
        <v>2.9529314166244993</v>
      </c>
      <c r="AB1013" s="42">
        <f t="shared" si="444"/>
        <v>4.3431265980380322</v>
      </c>
      <c r="AC1013" s="42">
        <f t="shared" si="444"/>
        <v>2.2444514190092377</v>
      </c>
    </row>
    <row r="1014" spans="3:29" x14ac:dyDescent="0.25">
      <c r="C1014" s="42">
        <f t="shared" si="429"/>
        <v>4.5765176698891965</v>
      </c>
      <c r="D1014" s="42">
        <f t="shared" si="445"/>
        <v>5.1377936534161055</v>
      </c>
      <c r="E1014" s="42">
        <f t="shared" si="445"/>
        <v>5.3476371738072777</v>
      </c>
      <c r="F1014" s="42">
        <f t="shared" si="445"/>
        <v>3.6605394269170071</v>
      </c>
      <c r="G1014" s="42">
        <f t="shared" si="430"/>
        <v>1.9843911620286119</v>
      </c>
      <c r="H1014" s="42">
        <f t="shared" si="446"/>
        <v>5.9365176233296104</v>
      </c>
      <c r="I1014" s="42">
        <f t="shared" si="446"/>
        <v>5.9365176233296104</v>
      </c>
      <c r="J1014" s="42">
        <f t="shared" si="446"/>
        <v>5.9365176233296104</v>
      </c>
      <c r="K1014" s="42">
        <f t="shared" si="431"/>
        <v>5.3165176233296103</v>
      </c>
      <c r="L1014" s="42">
        <f t="shared" si="432"/>
        <v>5.6865176233296104</v>
      </c>
      <c r="M1014" s="42">
        <f t="shared" ref="M1014:S1029" si="447">M254</f>
        <v>3.215613712636872</v>
      </c>
      <c r="N1014" s="42">
        <f t="shared" si="447"/>
        <v>2.9709257108666622</v>
      </c>
      <c r="O1014" s="42">
        <f t="shared" si="447"/>
        <v>1.0752783298455098</v>
      </c>
      <c r="P1014" s="42">
        <f t="shared" si="447"/>
        <v>2.5927586102162072</v>
      </c>
      <c r="Q1014" s="42">
        <f t="shared" si="447"/>
        <v>3.2547665740841896</v>
      </c>
      <c r="R1014" s="42">
        <f t="shared" si="447"/>
        <v>3.83639349954302</v>
      </c>
      <c r="S1014" s="42">
        <f t="shared" si="447"/>
        <v>3.1577221400689424</v>
      </c>
      <c r="T1014" s="42">
        <f t="shared" si="433"/>
        <v>2.7235490097206716</v>
      </c>
      <c r="U1014" s="42">
        <f t="shared" si="434"/>
        <v>5.0765176233296101</v>
      </c>
      <c r="V1014" s="42">
        <f t="shared" ref="V1014:AC1029" si="448">V254</f>
        <v>3.215613712636872</v>
      </c>
      <c r="W1014" s="42">
        <f t="shared" si="448"/>
        <v>2.9709257108666609</v>
      </c>
      <c r="X1014" s="42">
        <f t="shared" si="448"/>
        <v>1.0752783298455133</v>
      </c>
      <c r="Y1014" s="42">
        <f t="shared" si="448"/>
        <v>2.5927586102162063</v>
      </c>
      <c r="Z1014" s="42">
        <f t="shared" si="448"/>
        <v>3.2547665740841896</v>
      </c>
      <c r="AA1014" s="42">
        <f t="shared" si="448"/>
        <v>3.83639349954302</v>
      </c>
      <c r="AB1014" s="42">
        <f t="shared" si="448"/>
        <v>3.1577221400689415</v>
      </c>
      <c r="AC1014" s="42">
        <f t="shared" si="448"/>
        <v>2.4735490097206712</v>
      </c>
    </row>
    <row r="1015" spans="3:29" x14ac:dyDescent="0.25">
      <c r="C1015" s="42">
        <f t="shared" si="429"/>
        <v>4.7468618373952962</v>
      </c>
      <c r="D1015" s="42">
        <f t="shared" ref="D1015:F1030" si="449">D255</f>
        <v>6.484129563026908</v>
      </c>
      <c r="E1015" s="42">
        <f t="shared" si="449"/>
        <v>6.5821847385684844</v>
      </c>
      <c r="F1015" s="42">
        <f t="shared" si="449"/>
        <v>1.5101573072978565</v>
      </c>
      <c r="G1015" s="42">
        <f t="shared" si="430"/>
        <v>2.5273844296726384</v>
      </c>
      <c r="H1015" s="42">
        <f t="shared" ref="H1015:J1030" si="450">H255</f>
        <v>0</v>
      </c>
      <c r="I1015" s="42">
        <f t="shared" si="450"/>
        <v>0</v>
      </c>
      <c r="J1015" s="42">
        <f t="shared" si="450"/>
        <v>6.9110747155122789</v>
      </c>
      <c r="K1015" s="42">
        <f t="shared" si="431"/>
        <v>6.2910747155122788</v>
      </c>
      <c r="L1015" s="42">
        <f t="shared" si="432"/>
        <v>6.6610747155122789</v>
      </c>
      <c r="M1015" s="42">
        <f t="shared" si="447"/>
        <v>4.3194216971951747</v>
      </c>
      <c r="N1015" s="42">
        <f t="shared" si="447"/>
        <v>1.3629657682434384</v>
      </c>
      <c r="O1015" s="42">
        <f t="shared" si="447"/>
        <v>2.7796609048616903</v>
      </c>
      <c r="P1015" s="42">
        <f t="shared" si="447"/>
        <v>3.6495636063650956</v>
      </c>
      <c r="Q1015" s="42">
        <f t="shared" si="447"/>
        <v>3.7667312637011956</v>
      </c>
      <c r="R1015" s="42">
        <f t="shared" si="447"/>
        <v>4.1312898270664293</v>
      </c>
      <c r="S1015" s="42">
        <f t="shared" si="447"/>
        <v>3.8231477149642403</v>
      </c>
      <c r="T1015" s="42">
        <f t="shared" si="433"/>
        <v>2.4097108485975864</v>
      </c>
      <c r="U1015" s="42">
        <f t="shared" si="434"/>
        <v>6.0510747155122786</v>
      </c>
      <c r="V1015" s="42">
        <f t="shared" si="448"/>
        <v>4.3194216971951747</v>
      </c>
      <c r="W1015" s="42">
        <f t="shared" si="448"/>
        <v>1.3629657682434366</v>
      </c>
      <c r="X1015" s="42">
        <f t="shared" si="448"/>
        <v>2.7796609048616907</v>
      </c>
      <c r="Y1015" s="42">
        <f t="shared" si="448"/>
        <v>3.6495636063650956</v>
      </c>
      <c r="Z1015" s="42">
        <f t="shared" si="448"/>
        <v>3.7667312637011956</v>
      </c>
      <c r="AA1015" s="42">
        <f t="shared" si="448"/>
        <v>4.1312898270664293</v>
      </c>
      <c r="AB1015" s="42">
        <f t="shared" si="448"/>
        <v>3.823147714964239</v>
      </c>
      <c r="AC1015" s="42">
        <f t="shared" si="448"/>
        <v>2.159710848597586</v>
      </c>
    </row>
    <row r="1016" spans="3:29" x14ac:dyDescent="0.25">
      <c r="C1016" s="42">
        <f t="shared" si="429"/>
        <v>4.3488848702653415</v>
      </c>
      <c r="D1016" s="42">
        <f t="shared" si="449"/>
        <v>2.7011843652701883</v>
      </c>
      <c r="E1016" s="42">
        <f t="shared" si="449"/>
        <v>5.1744796346604627</v>
      </c>
      <c r="F1016" s="42">
        <f t="shared" si="449"/>
        <v>3.2041113235528353</v>
      </c>
      <c r="G1016" s="42">
        <f t="shared" si="430"/>
        <v>1.8445712007757016</v>
      </c>
      <c r="H1016" s="42">
        <f t="shared" si="450"/>
        <v>0</v>
      </c>
      <c r="I1016" s="42">
        <f t="shared" si="450"/>
        <v>0</v>
      </c>
      <c r="J1016" s="42">
        <f t="shared" si="450"/>
        <v>6.0646851047780537</v>
      </c>
      <c r="K1016" s="42">
        <f t="shared" si="431"/>
        <v>5.4446851047780536</v>
      </c>
      <c r="L1016" s="42">
        <f t="shared" si="432"/>
        <v>5.8146851047780537</v>
      </c>
      <c r="M1016" s="42">
        <f t="shared" si="447"/>
        <v>2.7796473396899408</v>
      </c>
      <c r="N1016" s="42">
        <f t="shared" si="447"/>
        <v>4.6425082742775396</v>
      </c>
      <c r="O1016" s="42">
        <f t="shared" si="447"/>
        <v>2.5812502718683432</v>
      </c>
      <c r="P1016" s="42">
        <f t="shared" si="447"/>
        <v>4.5671813412521516</v>
      </c>
      <c r="Q1016" s="42">
        <f t="shared" si="447"/>
        <v>3.9045393835450621</v>
      </c>
      <c r="R1016" s="42">
        <f t="shared" si="447"/>
        <v>4.9960181259625385</v>
      </c>
      <c r="S1016" s="42">
        <f t="shared" si="447"/>
        <v>2.8387887724493024</v>
      </c>
      <c r="T1016" s="42">
        <f t="shared" si="433"/>
        <v>3.9140805841367414</v>
      </c>
      <c r="U1016" s="42">
        <f t="shared" si="434"/>
        <v>5.2046851047780534</v>
      </c>
      <c r="V1016" s="42">
        <f t="shared" si="448"/>
        <v>2.7796473396899408</v>
      </c>
      <c r="W1016" s="42">
        <f t="shared" si="448"/>
        <v>4.6425082742775414</v>
      </c>
      <c r="X1016" s="42">
        <f t="shared" si="448"/>
        <v>2.5812502718683428</v>
      </c>
      <c r="Y1016" s="42">
        <f t="shared" si="448"/>
        <v>4.5671813412521507</v>
      </c>
      <c r="Z1016" s="42">
        <f t="shared" si="448"/>
        <v>3.9045393835450621</v>
      </c>
      <c r="AA1016" s="42">
        <f t="shared" si="448"/>
        <v>4.9960181259625385</v>
      </c>
      <c r="AB1016" s="42">
        <f t="shared" si="448"/>
        <v>2.8387887724493006</v>
      </c>
      <c r="AC1016" s="42">
        <f t="shared" si="448"/>
        <v>3.664080584136741</v>
      </c>
    </row>
    <row r="1017" spans="3:29" x14ac:dyDescent="0.25">
      <c r="C1017" s="42">
        <f t="shared" si="429"/>
        <v>4.2170873913632825</v>
      </c>
      <c r="D1017" s="42">
        <f t="shared" si="449"/>
        <v>1.1761899211969538</v>
      </c>
      <c r="E1017" s="42">
        <f t="shared" si="449"/>
        <v>1.4030110308375408</v>
      </c>
      <c r="F1017" s="42">
        <f t="shared" si="449"/>
        <v>1.3266059062599775</v>
      </c>
      <c r="G1017" s="42">
        <f t="shared" si="430"/>
        <v>5.2360435339487452</v>
      </c>
      <c r="H1017" s="42">
        <f t="shared" si="450"/>
        <v>5.3538629167069347</v>
      </c>
      <c r="I1017" s="42">
        <f t="shared" si="450"/>
        <v>5.3538629167069347</v>
      </c>
      <c r="J1017" s="42">
        <f t="shared" si="450"/>
        <v>5.3538629167069347</v>
      </c>
      <c r="K1017" s="42">
        <f t="shared" si="431"/>
        <v>4.7338629167069346</v>
      </c>
      <c r="L1017" s="42">
        <f t="shared" si="432"/>
        <v>5.1038629167069347</v>
      </c>
      <c r="M1017" s="42">
        <f t="shared" si="447"/>
        <v>0.89231048611782304</v>
      </c>
      <c r="N1017" s="42">
        <f t="shared" si="447"/>
        <v>3.9925482667266459</v>
      </c>
      <c r="O1017" s="42">
        <f t="shared" si="447"/>
        <v>1.9431720090251752</v>
      </c>
      <c r="P1017" s="42">
        <f t="shared" si="447"/>
        <v>3.9391566149441637</v>
      </c>
      <c r="Q1017" s="42">
        <f t="shared" si="447"/>
        <v>4.7228255575671838</v>
      </c>
      <c r="R1017" s="42">
        <f t="shared" si="447"/>
        <v>5.3087432139038118</v>
      </c>
      <c r="S1017" s="42">
        <f t="shared" si="447"/>
        <v>2.9617114007314962</v>
      </c>
      <c r="T1017" s="42">
        <f t="shared" si="433"/>
        <v>4.4884748090596558</v>
      </c>
      <c r="U1017" s="42">
        <f t="shared" si="434"/>
        <v>4.4938629167069344</v>
      </c>
      <c r="V1017" s="42">
        <f t="shared" si="448"/>
        <v>0.89231048611782304</v>
      </c>
      <c r="W1017" s="42">
        <f t="shared" si="448"/>
        <v>3.9925482667266468</v>
      </c>
      <c r="X1017" s="42">
        <f t="shared" si="448"/>
        <v>1.9431720090251741</v>
      </c>
      <c r="Y1017" s="42">
        <f t="shared" si="448"/>
        <v>3.9391566149441637</v>
      </c>
      <c r="Z1017" s="42">
        <f t="shared" si="448"/>
        <v>4.7228255575671838</v>
      </c>
      <c r="AA1017" s="42">
        <f t="shared" si="448"/>
        <v>5.3087432139038118</v>
      </c>
      <c r="AB1017" s="42">
        <f t="shared" si="448"/>
        <v>2.9617114007314949</v>
      </c>
      <c r="AC1017" s="42">
        <f t="shared" si="448"/>
        <v>4.2384748090596558</v>
      </c>
    </row>
    <row r="1018" spans="3:29" x14ac:dyDescent="0.25">
      <c r="C1018" s="42">
        <f t="shared" si="429"/>
        <v>5.7050033697354872</v>
      </c>
      <c r="D1018" s="42">
        <f t="shared" si="449"/>
        <v>4.3147577147449594</v>
      </c>
      <c r="E1018" s="42">
        <f t="shared" si="449"/>
        <v>5.6116569192965322</v>
      </c>
      <c r="F1018" s="42">
        <f t="shared" si="449"/>
        <v>3.858743793427684</v>
      </c>
      <c r="G1018" s="42">
        <f t="shared" si="430"/>
        <v>1.141303756253869</v>
      </c>
      <c r="H1018" s="42">
        <f t="shared" si="450"/>
        <v>5.9408674237425014</v>
      </c>
      <c r="I1018" s="42">
        <f t="shared" si="450"/>
        <v>5.9408674237425014</v>
      </c>
      <c r="J1018" s="42">
        <f t="shared" si="450"/>
        <v>5.9408674237425014</v>
      </c>
      <c r="K1018" s="42">
        <f t="shared" si="431"/>
        <v>5.3208674237425013</v>
      </c>
      <c r="L1018" s="42">
        <f t="shared" si="432"/>
        <v>5.6908674237425014</v>
      </c>
      <c r="M1018" s="42">
        <f t="shared" si="447"/>
        <v>3.7130421398390632</v>
      </c>
      <c r="N1018" s="42">
        <f t="shared" si="447"/>
        <v>2.4980466795251512</v>
      </c>
      <c r="O1018" s="42">
        <f t="shared" si="447"/>
        <v>1.4606678169945353</v>
      </c>
      <c r="P1018" s="42">
        <f t="shared" si="447"/>
        <v>3.5849369110934317</v>
      </c>
      <c r="Q1018" s="42">
        <f t="shared" si="447"/>
        <v>3.5722046805009486</v>
      </c>
      <c r="R1018" s="42">
        <f t="shared" si="447"/>
        <v>3.8938227014071716</v>
      </c>
      <c r="S1018" s="42">
        <f t="shared" si="447"/>
        <v>2.0224229527634052</v>
      </c>
      <c r="T1018" s="42">
        <f t="shared" si="433"/>
        <v>2.1065210699195314</v>
      </c>
      <c r="U1018" s="42">
        <f t="shared" si="434"/>
        <v>5.0808674237425011</v>
      </c>
      <c r="V1018" s="42">
        <f t="shared" si="448"/>
        <v>3.7130421398390632</v>
      </c>
      <c r="W1018" s="42">
        <f t="shared" si="448"/>
        <v>2.4980466795251504</v>
      </c>
      <c r="X1018" s="42">
        <f t="shared" si="448"/>
        <v>1.4606678169945382</v>
      </c>
      <c r="Y1018" s="42">
        <f t="shared" si="448"/>
        <v>3.5849369110934317</v>
      </c>
      <c r="Z1018" s="42">
        <f t="shared" si="448"/>
        <v>3.5722046805009486</v>
      </c>
      <c r="AA1018" s="42">
        <f t="shared" si="448"/>
        <v>3.8938227014071716</v>
      </c>
      <c r="AB1018" s="42">
        <f t="shared" si="448"/>
        <v>2.0224229527634057</v>
      </c>
      <c r="AC1018" s="42">
        <f t="shared" si="448"/>
        <v>1.8565210699195307</v>
      </c>
    </row>
    <row r="1019" spans="3:29" x14ac:dyDescent="0.25">
      <c r="C1019" s="42">
        <f t="shared" ref="C1019:C1082" si="451">C259+0.62</f>
        <v>6.407772140522102</v>
      </c>
      <c r="D1019" s="42">
        <f t="shared" si="449"/>
        <v>4.8219364881448161</v>
      </c>
      <c r="E1019" s="42">
        <f t="shared" si="449"/>
        <v>6.004718217382691</v>
      </c>
      <c r="F1019" s="42">
        <f t="shared" si="449"/>
        <v>6.3960542925828241</v>
      </c>
      <c r="G1019" s="42">
        <f t="shared" ref="G1019:G1082" si="452">G259+0.86</f>
        <v>0.89791413327385783</v>
      </c>
      <c r="H1019" s="42">
        <f t="shared" si="450"/>
        <v>6.7259672427826045</v>
      </c>
      <c r="I1019" s="42">
        <f t="shared" si="450"/>
        <v>0</v>
      </c>
      <c r="J1019" s="42">
        <f t="shared" si="450"/>
        <v>0</v>
      </c>
      <c r="K1019" s="42">
        <f t="shared" ref="K1019:K1082" si="453">K259-0.62</f>
        <v>6.1059672427826044</v>
      </c>
      <c r="L1019" s="42">
        <f t="shared" ref="L1019:L1082" si="454">L259-0.25</f>
        <v>6.4759672427826045</v>
      </c>
      <c r="M1019" s="42">
        <f t="shared" si="447"/>
        <v>5.3247240672028955</v>
      </c>
      <c r="N1019" s="42">
        <f t="shared" si="447"/>
        <v>4.142543167050742</v>
      </c>
      <c r="O1019" s="42">
        <f t="shared" si="447"/>
        <v>1.4406169507612836</v>
      </c>
      <c r="P1019" s="42">
        <f t="shared" si="447"/>
        <v>3.9431221841397681</v>
      </c>
      <c r="Q1019" s="42">
        <f t="shared" si="447"/>
        <v>3.9333586931519289</v>
      </c>
      <c r="R1019" s="42">
        <f t="shared" si="447"/>
        <v>2.5455872958702215</v>
      </c>
      <c r="S1019" s="42">
        <f t="shared" si="447"/>
        <v>2.4327966622830703</v>
      </c>
      <c r="T1019" s="42">
        <f t="shared" ref="T1019:T1082" si="455">T259+0.25</f>
        <v>1.5111188580217378</v>
      </c>
      <c r="U1019" s="42">
        <f t="shared" ref="U1019:U1082" si="456">U259-0.86</f>
        <v>5.8659672427826042</v>
      </c>
      <c r="V1019" s="42">
        <f t="shared" si="448"/>
        <v>5.3247240672028955</v>
      </c>
      <c r="W1019" s="42">
        <f t="shared" si="448"/>
        <v>4.1425431670507438</v>
      </c>
      <c r="X1019" s="42">
        <f t="shared" si="448"/>
        <v>1.440616950761288</v>
      </c>
      <c r="Y1019" s="42">
        <f t="shared" si="448"/>
        <v>3.9431221841397677</v>
      </c>
      <c r="Z1019" s="42">
        <f t="shared" si="448"/>
        <v>3.9333586931519289</v>
      </c>
      <c r="AA1019" s="42">
        <f t="shared" si="448"/>
        <v>2.5455872958702215</v>
      </c>
      <c r="AB1019" s="42">
        <f t="shared" si="448"/>
        <v>2.4327966622830699</v>
      </c>
      <c r="AC1019" s="42">
        <f t="shared" si="448"/>
        <v>1.2611188580217376</v>
      </c>
    </row>
    <row r="1020" spans="3:29" x14ac:dyDescent="0.25">
      <c r="C1020" s="42">
        <f t="shared" si="451"/>
        <v>5.8670125611447279</v>
      </c>
      <c r="D1020" s="42">
        <f t="shared" si="449"/>
        <v>3.1132129184974868</v>
      </c>
      <c r="E1020" s="42">
        <f t="shared" si="449"/>
        <v>4.4396194162875959</v>
      </c>
      <c r="F1020" s="42">
        <f t="shared" si="449"/>
        <v>5.054463374518634</v>
      </c>
      <c r="G1020" s="42">
        <f t="shared" si="452"/>
        <v>1.9552674804330641</v>
      </c>
      <c r="H1020" s="42">
        <f t="shared" si="450"/>
        <v>6.0718890946507837</v>
      </c>
      <c r="I1020" s="42">
        <f t="shared" si="450"/>
        <v>6.0718890946507837</v>
      </c>
      <c r="J1020" s="42">
        <f t="shared" si="450"/>
        <v>6.0718890946507837</v>
      </c>
      <c r="K1020" s="42">
        <f t="shared" si="453"/>
        <v>5.4518890946507836</v>
      </c>
      <c r="L1020" s="42">
        <f t="shared" si="454"/>
        <v>5.8218890946507837</v>
      </c>
      <c r="M1020" s="42">
        <f t="shared" si="447"/>
        <v>4.8069121999318707</v>
      </c>
      <c r="N1020" s="42">
        <f t="shared" si="447"/>
        <v>3.7478776352426668</v>
      </c>
      <c r="O1020" s="42">
        <f t="shared" si="447"/>
        <v>2.8728566170971694</v>
      </c>
      <c r="P1020" s="42">
        <f t="shared" si="447"/>
        <v>2.8646566463330103</v>
      </c>
      <c r="Q1020" s="42">
        <f t="shared" si="447"/>
        <v>3.328003885346186</v>
      </c>
      <c r="R1020" s="42">
        <f t="shared" si="447"/>
        <v>3.2923803920621282</v>
      </c>
      <c r="S1020" s="42">
        <f t="shared" si="447"/>
        <v>0.25837825934684211</v>
      </c>
      <c r="T1020" s="42">
        <f t="shared" si="455"/>
        <v>1.3884792052470214</v>
      </c>
      <c r="U1020" s="42">
        <f t="shared" si="456"/>
        <v>5.2118890946507834</v>
      </c>
      <c r="V1020" s="42">
        <f t="shared" si="448"/>
        <v>4.8069121999318707</v>
      </c>
      <c r="W1020" s="42">
        <f t="shared" si="448"/>
        <v>3.7478776352426673</v>
      </c>
      <c r="X1020" s="42">
        <f t="shared" si="448"/>
        <v>2.8728566170971708</v>
      </c>
      <c r="Y1020" s="42">
        <f t="shared" si="448"/>
        <v>2.8646566463330103</v>
      </c>
      <c r="Z1020" s="42">
        <f t="shared" si="448"/>
        <v>3.328003885346186</v>
      </c>
      <c r="AA1020" s="42">
        <f t="shared" si="448"/>
        <v>3.2923803920621282</v>
      </c>
      <c r="AB1020" s="42">
        <f t="shared" si="448"/>
        <v>0.25837825934684205</v>
      </c>
      <c r="AC1020" s="42">
        <f t="shared" si="448"/>
        <v>1.1384792052470212</v>
      </c>
    </row>
    <row r="1021" spans="3:29" x14ac:dyDescent="0.25">
      <c r="C1021" s="42">
        <f t="shared" si="451"/>
        <v>5.677734974587616</v>
      </c>
      <c r="D1021" s="42">
        <f t="shared" si="449"/>
        <v>2.8064546464545663</v>
      </c>
      <c r="E1021" s="42">
        <f t="shared" si="449"/>
        <v>4.5202149503980031</v>
      </c>
      <c r="F1021" s="42">
        <f t="shared" si="449"/>
        <v>5.0153748927670199</v>
      </c>
      <c r="G1021" s="42">
        <f t="shared" si="452"/>
        <v>0.96564745868436774</v>
      </c>
      <c r="H1021" s="42">
        <f t="shared" si="450"/>
        <v>0</v>
      </c>
      <c r="I1021" s="42">
        <f t="shared" si="450"/>
        <v>5.8568309908144061</v>
      </c>
      <c r="J1021" s="42">
        <f t="shared" si="450"/>
        <v>5.8568309908144061</v>
      </c>
      <c r="K1021" s="42">
        <f t="shared" si="453"/>
        <v>5.236830990814406</v>
      </c>
      <c r="L1021" s="42">
        <f t="shared" si="454"/>
        <v>5.6068309908144061</v>
      </c>
      <c r="M1021" s="42">
        <f t="shared" si="447"/>
        <v>3.6605193692590037</v>
      </c>
      <c r="N1021" s="42">
        <f t="shared" si="447"/>
        <v>4.862274784827056</v>
      </c>
      <c r="O1021" s="42">
        <f t="shared" si="447"/>
        <v>1.0890801429200374</v>
      </c>
      <c r="P1021" s="42">
        <f t="shared" si="447"/>
        <v>3.9542127782659833</v>
      </c>
      <c r="Q1021" s="42">
        <f t="shared" si="447"/>
        <v>4.9610246662694699</v>
      </c>
      <c r="R1021" s="42">
        <f t="shared" si="447"/>
        <v>3.5089383909725083</v>
      </c>
      <c r="S1021" s="42">
        <f t="shared" si="447"/>
        <v>2.6168819320660113</v>
      </c>
      <c r="T1021" s="42">
        <f t="shared" si="455"/>
        <v>2.2022769969381346</v>
      </c>
      <c r="U1021" s="42">
        <f t="shared" si="456"/>
        <v>4.9968309908144057</v>
      </c>
      <c r="V1021" s="42">
        <f t="shared" si="448"/>
        <v>3.6605193692590037</v>
      </c>
      <c r="W1021" s="42">
        <f t="shared" si="448"/>
        <v>4.8622747848270551</v>
      </c>
      <c r="X1021" s="42">
        <f t="shared" si="448"/>
        <v>1.0890801429200356</v>
      </c>
      <c r="Y1021" s="42">
        <f t="shared" si="448"/>
        <v>3.9542127782659833</v>
      </c>
      <c r="Z1021" s="42">
        <f t="shared" si="448"/>
        <v>4.9610246662694699</v>
      </c>
      <c r="AA1021" s="42">
        <f t="shared" si="448"/>
        <v>3.5089383909725083</v>
      </c>
      <c r="AB1021" s="42">
        <f t="shared" si="448"/>
        <v>2.6168819320660104</v>
      </c>
      <c r="AC1021" s="42">
        <f t="shared" si="448"/>
        <v>1.9522769969381351</v>
      </c>
    </row>
    <row r="1022" spans="3:29" x14ac:dyDescent="0.25">
      <c r="C1022" s="42">
        <f t="shared" si="451"/>
        <v>5.195395499870811</v>
      </c>
      <c r="D1022" s="42">
        <f t="shared" si="449"/>
        <v>4.1003732570938745</v>
      </c>
      <c r="E1022" s="42">
        <f t="shared" si="449"/>
        <v>5.8028228163144489</v>
      </c>
      <c r="F1022" s="42">
        <f t="shared" si="449"/>
        <v>4.7969001657573154</v>
      </c>
      <c r="G1022" s="42">
        <f t="shared" si="452"/>
        <v>1.42510417202659</v>
      </c>
      <c r="H1022" s="42">
        <f t="shared" si="450"/>
        <v>6.0391253082841105</v>
      </c>
      <c r="I1022" s="42">
        <f t="shared" si="450"/>
        <v>6.0391253082841105</v>
      </c>
      <c r="J1022" s="42">
        <f t="shared" si="450"/>
        <v>6.0391253082841105</v>
      </c>
      <c r="K1022" s="42">
        <f t="shared" si="453"/>
        <v>5.4191253082841104</v>
      </c>
      <c r="L1022" s="42">
        <f t="shared" si="454"/>
        <v>5.7891253082841105</v>
      </c>
      <c r="M1022" s="42">
        <f t="shared" si="447"/>
        <v>4.7809742023915875</v>
      </c>
      <c r="N1022" s="42">
        <f t="shared" si="447"/>
        <v>3.8714428638461058</v>
      </c>
      <c r="O1022" s="42">
        <f t="shared" si="447"/>
        <v>3.8139655011684077</v>
      </c>
      <c r="P1022" s="42">
        <f t="shared" si="447"/>
        <v>3.0134344658303074</v>
      </c>
      <c r="Q1022" s="42">
        <f t="shared" si="447"/>
        <v>2.000673849098487</v>
      </c>
      <c r="R1022" s="42">
        <f t="shared" si="447"/>
        <v>2.7043621855522417</v>
      </c>
      <c r="S1022" s="42">
        <f t="shared" si="447"/>
        <v>0.77095216701499236</v>
      </c>
      <c r="T1022" s="42">
        <f t="shared" si="455"/>
        <v>1.2565208847140186</v>
      </c>
      <c r="U1022" s="42">
        <f t="shared" si="456"/>
        <v>5.1791253082841102</v>
      </c>
      <c r="V1022" s="42">
        <f t="shared" si="448"/>
        <v>4.7809742023915875</v>
      </c>
      <c r="W1022" s="42">
        <f t="shared" si="448"/>
        <v>3.8714428638461023</v>
      </c>
      <c r="X1022" s="42">
        <f t="shared" si="448"/>
        <v>3.8139655011684099</v>
      </c>
      <c r="Y1022" s="42">
        <f t="shared" si="448"/>
        <v>3.0134344658303069</v>
      </c>
      <c r="Z1022" s="42">
        <f t="shared" si="448"/>
        <v>2.000673849098487</v>
      </c>
      <c r="AA1022" s="42">
        <f t="shared" si="448"/>
        <v>2.7043621855522417</v>
      </c>
      <c r="AB1022" s="42">
        <f t="shared" si="448"/>
        <v>0.77095216701499225</v>
      </c>
      <c r="AC1022" s="42">
        <f t="shared" si="448"/>
        <v>1.0065208847140183</v>
      </c>
    </row>
    <row r="1023" spans="3:29" x14ac:dyDescent="0.25">
      <c r="C1023" s="42">
        <f t="shared" si="451"/>
        <v>5.8396830502342256</v>
      </c>
      <c r="D1023" s="42">
        <f t="shared" si="449"/>
        <v>4.8926880929883421</v>
      </c>
      <c r="E1023" s="42">
        <f t="shared" si="449"/>
        <v>6.875342025228969</v>
      </c>
      <c r="F1023" s="42">
        <f t="shared" si="449"/>
        <v>3.4471709308286429</v>
      </c>
      <c r="G1023" s="42">
        <f t="shared" si="452"/>
        <v>2.7081979991467682</v>
      </c>
      <c r="H1023" s="42">
        <f t="shared" si="450"/>
        <v>0</v>
      </c>
      <c r="I1023" s="42">
        <f t="shared" si="450"/>
        <v>0</v>
      </c>
      <c r="J1023" s="42">
        <f t="shared" si="450"/>
        <v>2.3967129024023137</v>
      </c>
      <c r="K1023" s="42">
        <f>K263</f>
        <v>0</v>
      </c>
      <c r="L1023" s="42">
        <f t="shared" si="454"/>
        <v>6.9401387072069394</v>
      </c>
      <c r="M1023" s="42">
        <f t="shared" si="447"/>
        <v>4.4938366920043373</v>
      </c>
      <c r="N1023" s="42">
        <f t="shared" si="447"/>
        <v>4.8031160186957402</v>
      </c>
      <c r="O1023" s="42">
        <f t="shared" si="447"/>
        <v>1.5202290517303878</v>
      </c>
      <c r="P1023" s="42">
        <f t="shared" si="447"/>
        <v>4.6024281184949301</v>
      </c>
      <c r="Q1023" s="42">
        <f t="shared" si="447"/>
        <v>4.7570004187373964</v>
      </c>
      <c r="R1023" s="42">
        <f t="shared" si="447"/>
        <v>4.387623428684412</v>
      </c>
      <c r="S1023" s="42">
        <f>S263-0.62</f>
        <v>2.4396334924284844</v>
      </c>
      <c r="T1023" s="42">
        <f t="shared" si="455"/>
        <v>3.0960965716027466</v>
      </c>
      <c r="U1023" s="42">
        <f t="shared" si="456"/>
        <v>6.3301387072069391</v>
      </c>
      <c r="V1023" s="42">
        <f t="shared" si="448"/>
        <v>4.4938366920043373</v>
      </c>
      <c r="W1023" s="42">
        <f t="shared" si="448"/>
        <v>4.8031160186957402</v>
      </c>
      <c r="X1023" s="42">
        <f t="shared" si="448"/>
        <v>1.5202290517303898</v>
      </c>
      <c r="Y1023" s="42">
        <f t="shared" si="448"/>
        <v>4.6024281184949301</v>
      </c>
      <c r="Z1023" s="42">
        <f t="shared" si="448"/>
        <v>4.7570004187373964</v>
      </c>
      <c r="AA1023" s="42">
        <f t="shared" si="448"/>
        <v>4.387623428684412</v>
      </c>
      <c r="AB1023" s="42">
        <f t="shared" si="448"/>
        <v>3.0596334924284831</v>
      </c>
      <c r="AC1023" s="42">
        <f t="shared" si="448"/>
        <v>2.8460965716027466</v>
      </c>
    </row>
    <row r="1024" spans="3:29" x14ac:dyDescent="0.25">
      <c r="C1024" s="42">
        <f t="shared" si="451"/>
        <v>7.4082426654206879</v>
      </c>
      <c r="D1024" s="42">
        <f t="shared" si="449"/>
        <v>4.7877267305633548</v>
      </c>
      <c r="E1024" s="42">
        <f t="shared" si="449"/>
        <v>6.4353240357020125</v>
      </c>
      <c r="F1024" s="42">
        <f t="shared" si="449"/>
        <v>6.8291284806030568</v>
      </c>
      <c r="G1024" s="42">
        <f t="shared" si="452"/>
        <v>1.1840659528176554</v>
      </c>
      <c r="H1024" s="42">
        <f t="shared" si="450"/>
        <v>0</v>
      </c>
      <c r="I1024" s="42">
        <f t="shared" si="450"/>
        <v>7.1861625037314871</v>
      </c>
      <c r="J1024" s="42">
        <f t="shared" si="450"/>
        <v>4.790775002487659</v>
      </c>
      <c r="K1024" s="42">
        <f t="shared" si="453"/>
        <v>6.566162503731487</v>
      </c>
      <c r="L1024" s="42">
        <f t="shared" si="454"/>
        <v>6.9361625037314871</v>
      </c>
      <c r="M1024" s="42">
        <f t="shared" si="447"/>
        <v>7.1861625037314871</v>
      </c>
      <c r="N1024" s="42">
        <f t="shared" si="447"/>
        <v>2.2436581042647759</v>
      </c>
      <c r="O1024" s="42">
        <f t="shared" si="447"/>
        <v>3.6178269905149589</v>
      </c>
      <c r="P1024" s="42">
        <f t="shared" si="447"/>
        <v>1.1142392408708277</v>
      </c>
      <c r="Q1024" s="42">
        <f t="shared" si="447"/>
        <v>0.65297062685482554</v>
      </c>
      <c r="R1024" s="42">
        <f t="shared" si="447"/>
        <v>1.4011709306260591</v>
      </c>
      <c r="S1024" s="42">
        <f t="shared" si="447"/>
        <v>4.4340151618768768</v>
      </c>
      <c r="T1024" s="42">
        <f t="shared" si="455"/>
        <v>0.25</v>
      </c>
      <c r="U1024" s="42">
        <f t="shared" si="456"/>
        <v>6.3261625037314868</v>
      </c>
      <c r="V1024" s="42">
        <f t="shared" si="448"/>
        <v>7.1861625037314871</v>
      </c>
      <c r="W1024" s="42">
        <f t="shared" si="448"/>
        <v>2.2436581042647772</v>
      </c>
      <c r="X1024" s="42">
        <f t="shared" si="448"/>
        <v>3.6178269905149589</v>
      </c>
      <c r="Y1024" s="42">
        <f t="shared" si="448"/>
        <v>1.1142392408708273</v>
      </c>
      <c r="Z1024" s="42">
        <f t="shared" si="448"/>
        <v>0.65297062685482554</v>
      </c>
      <c r="AA1024" s="42">
        <f t="shared" si="448"/>
        <v>1.4011709306260591</v>
      </c>
      <c r="AB1024" s="42">
        <f t="shared" si="448"/>
        <v>4.4340151618768751</v>
      </c>
      <c r="AC1024" s="42">
        <f t="shared" si="448"/>
        <v>0</v>
      </c>
    </row>
    <row r="1025" spans="3:29" x14ac:dyDescent="0.25">
      <c r="C1025" s="42">
        <f t="shared" si="451"/>
        <v>0.87860849882580361</v>
      </c>
      <c r="D1025" s="42">
        <f t="shared" si="449"/>
        <v>3.4498714972148288</v>
      </c>
      <c r="E1025" s="42">
        <f t="shared" si="449"/>
        <v>5.0114200151232335</v>
      </c>
      <c r="F1025" s="42">
        <f t="shared" si="449"/>
        <v>2.9715700242968177</v>
      </c>
      <c r="G1025" s="42">
        <f t="shared" si="452"/>
        <v>1.9290556391031095</v>
      </c>
      <c r="H1025" s="42">
        <f t="shared" si="450"/>
        <v>6.1574828044445553</v>
      </c>
      <c r="I1025" s="42">
        <f t="shared" si="450"/>
        <v>6.1574828044445553</v>
      </c>
      <c r="J1025" s="42">
        <f t="shared" si="450"/>
        <v>2.0524942681481857</v>
      </c>
      <c r="K1025" s="42">
        <f t="shared" si="453"/>
        <v>5.5374828044445552</v>
      </c>
      <c r="L1025" s="42">
        <f t="shared" si="454"/>
        <v>5.9074828044445553</v>
      </c>
      <c r="M1025" s="42">
        <f t="shared" si="447"/>
        <v>2.8221796187037538</v>
      </c>
      <c r="N1025" s="42">
        <f t="shared" si="447"/>
        <v>4.2266997866986928</v>
      </c>
      <c r="O1025" s="42">
        <f t="shared" si="447"/>
        <v>0.91174848688400079</v>
      </c>
      <c r="P1025" s="42">
        <f t="shared" si="447"/>
        <v>5.1111022872774106</v>
      </c>
      <c r="Q1025" s="42">
        <f t="shared" si="447"/>
        <v>5.4566149153048675</v>
      </c>
      <c r="R1025" s="42">
        <f t="shared" si="447"/>
        <v>4.940374538942395</v>
      </c>
      <c r="S1025" s="42">
        <f t="shared" si="447"/>
        <v>0.524041089739962</v>
      </c>
      <c r="T1025" s="42">
        <f t="shared" si="455"/>
        <v>3.4570222939815389</v>
      </c>
      <c r="U1025" s="42">
        <f t="shared" si="456"/>
        <v>5.297482804444555</v>
      </c>
      <c r="V1025" s="42">
        <f t="shared" si="448"/>
        <v>2.8221796187037538</v>
      </c>
      <c r="W1025" s="42">
        <f t="shared" si="448"/>
        <v>4.2266997866986928</v>
      </c>
      <c r="X1025" s="42">
        <f t="shared" si="448"/>
        <v>0.91174848688400434</v>
      </c>
      <c r="Y1025" s="42">
        <f t="shared" si="448"/>
        <v>5.1111022872774106</v>
      </c>
      <c r="Z1025" s="42">
        <f t="shared" si="448"/>
        <v>5.4566149153048675</v>
      </c>
      <c r="AA1025" s="42">
        <f t="shared" si="448"/>
        <v>4.940374538942395</v>
      </c>
      <c r="AB1025" s="42">
        <f t="shared" si="448"/>
        <v>0.52404108973996144</v>
      </c>
      <c r="AC1025" s="42">
        <f t="shared" si="448"/>
        <v>3.207022293981538</v>
      </c>
    </row>
    <row r="1026" spans="3:29" x14ac:dyDescent="0.25">
      <c r="C1026" s="42">
        <f t="shared" si="451"/>
        <v>5.1142531501910993</v>
      </c>
      <c r="D1026" s="42">
        <f t="shared" si="449"/>
        <v>4.0488776378776441</v>
      </c>
      <c r="E1026" s="42">
        <f t="shared" si="449"/>
        <v>4.9121461658208281</v>
      </c>
      <c r="F1026" s="42">
        <f t="shared" si="449"/>
        <v>4.8677193222483224</v>
      </c>
      <c r="G1026" s="42">
        <f t="shared" si="452"/>
        <v>1.2817966253945174</v>
      </c>
      <c r="H1026" s="42">
        <f t="shared" si="450"/>
        <v>5.6686910109838609</v>
      </c>
      <c r="I1026" s="42">
        <f t="shared" si="450"/>
        <v>5.6686910109838609</v>
      </c>
      <c r="J1026" s="42">
        <f t="shared" si="450"/>
        <v>3.7791273406559074</v>
      </c>
      <c r="K1026" s="42">
        <f t="shared" si="453"/>
        <v>5.0486910109838607</v>
      </c>
      <c r="L1026" s="42">
        <f t="shared" si="454"/>
        <v>5.4186910109838609</v>
      </c>
      <c r="M1026" s="42">
        <f t="shared" si="447"/>
        <v>4.4877137170288899</v>
      </c>
      <c r="N1026" s="42">
        <f t="shared" si="447"/>
        <v>4.1738475143767086</v>
      </c>
      <c r="O1026" s="42">
        <f t="shared" si="447"/>
        <v>0.13273794378337087</v>
      </c>
      <c r="P1026" s="42">
        <f t="shared" si="447"/>
        <v>4.1040678662934171</v>
      </c>
      <c r="Q1026" s="42">
        <f t="shared" si="447"/>
        <v>5.3029985755137616</v>
      </c>
      <c r="R1026" s="42">
        <f t="shared" si="447"/>
        <v>2.8848327937529441</v>
      </c>
      <c r="S1026" s="42">
        <f t="shared" si="447"/>
        <v>2.6534298349286161</v>
      </c>
      <c r="T1026" s="42">
        <f t="shared" si="455"/>
        <v>1.0766841057684799</v>
      </c>
      <c r="U1026" s="42">
        <f t="shared" si="456"/>
        <v>4.8086910109838605</v>
      </c>
      <c r="V1026" s="42">
        <f t="shared" si="448"/>
        <v>4.4877137170288899</v>
      </c>
      <c r="W1026" s="42">
        <f t="shared" si="448"/>
        <v>4.1738475143767078</v>
      </c>
      <c r="X1026" s="42">
        <f t="shared" si="448"/>
        <v>0.13273794378337</v>
      </c>
      <c r="Y1026" s="42">
        <f t="shared" si="448"/>
        <v>4.1040678662934162</v>
      </c>
      <c r="Z1026" s="42">
        <f t="shared" si="448"/>
        <v>5.3029985755137616</v>
      </c>
      <c r="AA1026" s="42">
        <f t="shared" si="448"/>
        <v>2.8848327937529441</v>
      </c>
      <c r="AB1026" s="42">
        <f t="shared" si="448"/>
        <v>2.6534298349286147</v>
      </c>
      <c r="AC1026" s="42">
        <f t="shared" si="448"/>
        <v>0.82668410576847995</v>
      </c>
    </row>
    <row r="1027" spans="3:29" x14ac:dyDescent="0.25">
      <c r="C1027" s="42">
        <f t="shared" si="451"/>
        <v>5.4976628175628761</v>
      </c>
      <c r="D1027" s="42">
        <f t="shared" si="449"/>
        <v>5.3360370051486639</v>
      </c>
      <c r="E1027" s="42">
        <f t="shared" ref="E1027:E1028" si="457">E267-0.86</f>
        <v>4.8401201773443603</v>
      </c>
      <c r="F1027" s="42">
        <f t="shared" si="449"/>
        <v>4.5715825933741145</v>
      </c>
      <c r="G1027" s="42">
        <f t="shared" si="452"/>
        <v>2.2266536418259366</v>
      </c>
      <c r="H1027" s="42">
        <f t="shared" si="450"/>
        <v>0</v>
      </c>
      <c r="I1027" s="42">
        <f t="shared" si="450"/>
        <v>6.6973579022077896</v>
      </c>
      <c r="J1027" s="42">
        <f t="shared" si="450"/>
        <v>6.6973579022077896</v>
      </c>
      <c r="K1027" s="42">
        <f t="shared" si="453"/>
        <v>6.0773579022077895</v>
      </c>
      <c r="L1027" s="42">
        <f t="shared" ref="L1027:L1028" si="458">L267</f>
        <v>0</v>
      </c>
      <c r="M1027" s="42">
        <f t="shared" si="447"/>
        <v>3.9067921096212102</v>
      </c>
      <c r="N1027" s="42">
        <f t="shared" si="447"/>
        <v>5.0034619008856955</v>
      </c>
      <c r="O1027" s="42">
        <f t="shared" si="447"/>
        <v>3.0442535919126268</v>
      </c>
      <c r="P1027" s="42">
        <f t="shared" si="447"/>
        <v>4.2045380417053373</v>
      </c>
      <c r="Q1027" s="42">
        <f t="shared" ref="Q1027:Q1028" si="459">Q267-0.25</f>
        <v>4.4787569860859202</v>
      </c>
      <c r="R1027" s="42">
        <f t="shared" si="447"/>
        <v>5.3465979192495823</v>
      </c>
      <c r="S1027" s="42">
        <f t="shared" si="447"/>
        <v>0.14249697664271874</v>
      </c>
      <c r="T1027" s="42">
        <f t="shared" si="455"/>
        <v>2.9010375029572497</v>
      </c>
      <c r="U1027" s="42">
        <f t="shared" ref="U1027:U1028" si="460">U267</f>
        <v>0</v>
      </c>
      <c r="V1027" s="42">
        <f t="shared" si="448"/>
        <v>3.9067921096212102</v>
      </c>
      <c r="W1027" s="42">
        <f t="shared" si="448"/>
        <v>5.0034619008856946</v>
      </c>
      <c r="X1027" s="42">
        <f t="shared" si="448"/>
        <v>3.0442535919126295</v>
      </c>
      <c r="Y1027" s="42">
        <f t="shared" si="448"/>
        <v>4.2045380417053373</v>
      </c>
      <c r="Z1027" s="42">
        <f t="shared" si="448"/>
        <v>4.7287569860859202</v>
      </c>
      <c r="AA1027" s="42">
        <f t="shared" si="448"/>
        <v>5.3465979192495823</v>
      </c>
      <c r="AB1027" s="42">
        <f t="shared" si="448"/>
        <v>0.1424969766427184</v>
      </c>
      <c r="AC1027" s="42">
        <f t="shared" si="448"/>
        <v>2.6510375029572497</v>
      </c>
    </row>
    <row r="1028" spans="3:29" x14ac:dyDescent="0.25">
      <c r="C1028" s="42">
        <f t="shared" si="451"/>
        <v>6.1812393231532425</v>
      </c>
      <c r="D1028" s="42">
        <f t="shared" si="449"/>
        <v>5.083880146745428</v>
      </c>
      <c r="E1028" s="42">
        <f t="shared" si="457"/>
        <v>5.102783573018451</v>
      </c>
      <c r="F1028" s="42">
        <f t="shared" si="449"/>
        <v>5.9702749547841565</v>
      </c>
      <c r="G1028" s="42">
        <f t="shared" si="452"/>
        <v>1.7216256063617967</v>
      </c>
      <c r="H1028" s="42">
        <f t="shared" si="450"/>
        <v>6.5884647658871778</v>
      </c>
      <c r="I1028" s="42">
        <f t="shared" si="450"/>
        <v>6.5884647658871778</v>
      </c>
      <c r="J1028" s="42">
        <f t="shared" si="450"/>
        <v>4.3923098439247852</v>
      </c>
      <c r="K1028" s="42">
        <f t="shared" si="453"/>
        <v>5.9684647658871777</v>
      </c>
      <c r="L1028" s="42">
        <f t="shared" si="458"/>
        <v>0</v>
      </c>
      <c r="M1028" s="42">
        <f t="shared" si="447"/>
        <v>5.2158679396606829</v>
      </c>
      <c r="N1028" s="42">
        <f t="shared" si="447"/>
        <v>3.6198079104582299</v>
      </c>
      <c r="O1028" s="42">
        <f t="shared" si="447"/>
        <v>3.0310567931216457</v>
      </c>
      <c r="P1028" s="42">
        <f t="shared" si="447"/>
        <v>4.3563560155446677</v>
      </c>
      <c r="Q1028" s="42">
        <f t="shared" si="459"/>
        <v>4.558460784674975</v>
      </c>
      <c r="R1028" s="42">
        <f t="shared" si="447"/>
        <v>2.6727386274945499</v>
      </c>
      <c r="S1028" s="42">
        <f t="shared" si="447"/>
        <v>1.2616209126166946</v>
      </c>
      <c r="T1028" s="42">
        <f t="shared" si="455"/>
        <v>1.4853371436038454</v>
      </c>
      <c r="U1028" s="42">
        <f t="shared" si="460"/>
        <v>0</v>
      </c>
      <c r="V1028" s="42">
        <f t="shared" si="448"/>
        <v>5.2158679396606829</v>
      </c>
      <c r="W1028" s="42">
        <f t="shared" si="448"/>
        <v>3.619807910458229</v>
      </c>
      <c r="X1028" s="42">
        <f t="shared" si="448"/>
        <v>3.0310567931216466</v>
      </c>
      <c r="Y1028" s="42">
        <f t="shared" si="448"/>
        <v>4.3563560155446668</v>
      </c>
      <c r="Z1028" s="42">
        <f t="shared" si="448"/>
        <v>4.808460784674975</v>
      </c>
      <c r="AA1028" s="42">
        <f t="shared" si="448"/>
        <v>2.6727386274945499</v>
      </c>
      <c r="AB1028" s="42">
        <f t="shared" si="448"/>
        <v>1.2616209126166942</v>
      </c>
      <c r="AC1028" s="42">
        <f t="shared" si="448"/>
        <v>1.2353371436038452</v>
      </c>
    </row>
    <row r="1029" spans="3:29" x14ac:dyDescent="0.25">
      <c r="C1029" s="42">
        <f t="shared" si="451"/>
        <v>5.7402733445270657</v>
      </c>
      <c r="D1029" s="42">
        <f t="shared" si="449"/>
        <v>4.7339565788523501</v>
      </c>
      <c r="E1029" s="42">
        <f t="shared" si="449"/>
        <v>5.7732390147746813</v>
      </c>
      <c r="F1029" s="42">
        <f t="shared" si="449"/>
        <v>4.3678173044700763</v>
      </c>
      <c r="G1029" s="42">
        <f t="shared" si="452"/>
        <v>1.2383286387875598</v>
      </c>
      <c r="H1029" s="42">
        <f t="shared" si="450"/>
        <v>0</v>
      </c>
      <c r="I1029" s="42">
        <f t="shared" si="450"/>
        <v>0</v>
      </c>
      <c r="J1029" s="42">
        <f t="shared" si="450"/>
        <v>4.4743667013940973</v>
      </c>
      <c r="K1029" s="42">
        <f t="shared" si="453"/>
        <v>6.0915500520911454</v>
      </c>
      <c r="L1029" s="42">
        <f t="shared" si="454"/>
        <v>6.4615500520911455</v>
      </c>
      <c r="M1029" s="42">
        <f t="shared" si="447"/>
        <v>3.0761271072084408</v>
      </c>
      <c r="N1029" s="42">
        <f t="shared" si="447"/>
        <v>3.5276341244144844</v>
      </c>
      <c r="O1029" s="42">
        <f t="shared" si="447"/>
        <v>1.7194880298745894</v>
      </c>
      <c r="P1029" s="42">
        <f t="shared" si="447"/>
        <v>4.2007347505038073</v>
      </c>
      <c r="Q1029" s="42">
        <f t="shared" si="447"/>
        <v>4.2114027085150738</v>
      </c>
      <c r="R1029" s="42">
        <f t="shared" si="447"/>
        <v>3.8564738855149279</v>
      </c>
      <c r="S1029" s="42">
        <f t="shared" si="447"/>
        <v>3.1415766201277706</v>
      </c>
      <c r="T1029" s="42">
        <f t="shared" si="455"/>
        <v>4.0252469043012677</v>
      </c>
      <c r="U1029" s="42">
        <f t="shared" si="456"/>
        <v>5.8515500520911452</v>
      </c>
      <c r="V1029" s="42">
        <f t="shared" si="448"/>
        <v>3.0761271072084408</v>
      </c>
      <c r="W1029" s="42">
        <f t="shared" si="448"/>
        <v>3.5276341244144884</v>
      </c>
      <c r="X1029" s="42">
        <f t="shared" si="448"/>
        <v>1.7194880298745907</v>
      </c>
      <c r="Y1029" s="42">
        <f t="shared" si="448"/>
        <v>4.2007347505038073</v>
      </c>
      <c r="Z1029" s="42">
        <f t="shared" si="448"/>
        <v>4.2114027085150738</v>
      </c>
      <c r="AA1029" s="42">
        <f t="shared" si="448"/>
        <v>3.8564738855149279</v>
      </c>
      <c r="AB1029" s="42">
        <f t="shared" si="448"/>
        <v>3.1415766201277688</v>
      </c>
      <c r="AC1029" s="42">
        <f t="shared" si="448"/>
        <v>3.7752469043012682</v>
      </c>
    </row>
    <row r="1030" spans="3:29" x14ac:dyDescent="0.25">
      <c r="C1030" s="42">
        <f t="shared" si="451"/>
        <v>6.7539208421217261</v>
      </c>
      <c r="D1030" s="42">
        <f t="shared" si="449"/>
        <v>6.35374676492044</v>
      </c>
      <c r="E1030" s="42">
        <f t="shared" si="449"/>
        <v>6.5680713605051713</v>
      </c>
      <c r="F1030" s="42">
        <f t="shared" si="449"/>
        <v>6.6033973837247997</v>
      </c>
      <c r="G1030" s="42">
        <f t="shared" si="452"/>
        <v>0.96386343695205257</v>
      </c>
      <c r="H1030" s="42">
        <f t="shared" si="450"/>
        <v>0</v>
      </c>
      <c r="I1030" s="42">
        <f t="shared" si="450"/>
        <v>0</v>
      </c>
      <c r="J1030" s="42">
        <f t="shared" si="450"/>
        <v>4.7244547987933148</v>
      </c>
      <c r="K1030" s="42">
        <f t="shared" si="453"/>
        <v>6.4666821981899707</v>
      </c>
      <c r="L1030" s="42">
        <f t="shared" si="454"/>
        <v>6.8366821981899708</v>
      </c>
      <c r="M1030" s="42">
        <f t="shared" ref="M1030:S1045" si="461">M270</f>
        <v>3.5433410990949845</v>
      </c>
      <c r="N1030" s="42">
        <f t="shared" si="461"/>
        <v>4.495235967585014</v>
      </c>
      <c r="O1030" s="42">
        <f t="shared" si="461"/>
        <v>2.4793626423419481</v>
      </c>
      <c r="P1030" s="42">
        <f t="shared" si="461"/>
        <v>2.3922706108082772</v>
      </c>
      <c r="Q1030" s="42">
        <f t="shared" si="461"/>
        <v>2.1036618457359397</v>
      </c>
      <c r="R1030" s="42">
        <f t="shared" si="461"/>
        <v>1.6518851245349924</v>
      </c>
      <c r="S1030" s="42">
        <f t="shared" si="461"/>
        <v>3.7695118075478575</v>
      </c>
      <c r="T1030" s="42">
        <f t="shared" si="455"/>
        <v>3.9409803115572761</v>
      </c>
      <c r="U1030" s="42">
        <f t="shared" si="456"/>
        <v>6.2266821981899705</v>
      </c>
      <c r="V1030" s="42">
        <f t="shared" ref="V1030:AC1045" si="462">V270</f>
        <v>3.5433410990949845</v>
      </c>
      <c r="W1030" s="42">
        <f t="shared" si="462"/>
        <v>4.4952359675850122</v>
      </c>
      <c r="X1030" s="42">
        <f t="shared" si="462"/>
        <v>2.4793626423419455</v>
      </c>
      <c r="Y1030" s="42">
        <f t="shared" si="462"/>
        <v>2.3922706108082772</v>
      </c>
      <c r="Z1030" s="42">
        <f t="shared" si="462"/>
        <v>2.1036618457359397</v>
      </c>
      <c r="AA1030" s="42">
        <f t="shared" si="462"/>
        <v>1.6518851245349924</v>
      </c>
      <c r="AB1030" s="42">
        <f t="shared" si="462"/>
        <v>3.7695118075478566</v>
      </c>
      <c r="AC1030" s="42">
        <f t="shared" si="462"/>
        <v>3.6909803115572752</v>
      </c>
    </row>
    <row r="1031" spans="3:29" x14ac:dyDescent="0.25">
      <c r="C1031" s="42">
        <f t="shared" si="451"/>
        <v>4.4324508545306829</v>
      </c>
      <c r="D1031" s="42">
        <f t="shared" ref="D1031:F1046" si="463">D271</f>
        <v>4.4616899223354638</v>
      </c>
      <c r="E1031" s="42">
        <f t="shared" si="463"/>
        <v>5.0481632083664252</v>
      </c>
      <c r="F1031" s="42">
        <f t="shared" si="463"/>
        <v>2.5787440900012886</v>
      </c>
      <c r="G1031" s="42">
        <f t="shared" si="452"/>
        <v>1.1983396608117505</v>
      </c>
      <c r="H1031" s="42">
        <f t="shared" ref="H1031:J1046" si="464">H271</f>
        <v>0</v>
      </c>
      <c r="I1031" s="42">
        <f t="shared" si="464"/>
        <v>0</v>
      </c>
      <c r="J1031" s="42">
        <f t="shared" si="464"/>
        <v>6.1246383497963715</v>
      </c>
      <c r="K1031" s="42">
        <f t="shared" si="453"/>
        <v>5.5046383497963713</v>
      </c>
      <c r="L1031" s="42">
        <f t="shared" si="454"/>
        <v>5.8746383497963715</v>
      </c>
      <c r="M1031" s="42">
        <f t="shared" si="461"/>
        <v>2.8071259103233364</v>
      </c>
      <c r="N1031" s="42">
        <f t="shared" si="461"/>
        <v>4.2234141360904909</v>
      </c>
      <c r="O1031" s="42">
        <f t="shared" si="461"/>
        <v>3.0117023290321012</v>
      </c>
      <c r="P1031" s="42">
        <f t="shared" si="461"/>
        <v>4.9040197204836877</v>
      </c>
      <c r="Q1031" s="42">
        <f t="shared" si="461"/>
        <v>4.457073114378896</v>
      </c>
      <c r="R1031" s="42">
        <f t="shared" si="461"/>
        <v>3.9157331567937739</v>
      </c>
      <c r="S1031" s="42">
        <f t="shared" si="461"/>
        <v>2.8668519935217063</v>
      </c>
      <c r="T1031" s="42">
        <f t="shared" si="455"/>
        <v>3.695109071760458</v>
      </c>
      <c r="U1031" s="42">
        <f t="shared" si="456"/>
        <v>5.2646383497963711</v>
      </c>
      <c r="V1031" s="42">
        <f t="shared" si="462"/>
        <v>2.8071259103233364</v>
      </c>
      <c r="W1031" s="42">
        <f t="shared" si="462"/>
        <v>4.2234141360904918</v>
      </c>
      <c r="X1031" s="42">
        <f t="shared" si="462"/>
        <v>3.0117023290321012</v>
      </c>
      <c r="Y1031" s="42">
        <f t="shared" si="462"/>
        <v>4.9040197204836868</v>
      </c>
      <c r="Z1031" s="42">
        <f t="shared" si="462"/>
        <v>4.457073114378896</v>
      </c>
      <c r="AA1031" s="42">
        <f t="shared" si="462"/>
        <v>3.9157331567937739</v>
      </c>
      <c r="AB1031" s="42">
        <f t="shared" si="462"/>
        <v>2.8668519935217049</v>
      </c>
      <c r="AC1031" s="42">
        <f t="shared" si="462"/>
        <v>3.445109071760458</v>
      </c>
    </row>
    <row r="1032" spans="3:29" x14ac:dyDescent="0.25">
      <c r="C1032" s="42">
        <f t="shared" si="451"/>
        <v>5.1664481752966953</v>
      </c>
      <c r="D1032" s="42">
        <f t="shared" si="463"/>
        <v>3.2374214438061135</v>
      </c>
      <c r="E1032" s="42">
        <f t="shared" si="463"/>
        <v>4.2353688829523231</v>
      </c>
      <c r="F1032" s="42">
        <f t="shared" si="463"/>
        <v>2.9590275625841089</v>
      </c>
      <c r="G1032" s="42">
        <f t="shared" si="452"/>
        <v>2.3144698044513801</v>
      </c>
      <c r="H1032" s="42">
        <f t="shared" si="464"/>
        <v>5.6091944197755153</v>
      </c>
      <c r="I1032" s="42">
        <f t="shared" si="464"/>
        <v>0</v>
      </c>
      <c r="J1032" s="42">
        <f t="shared" si="464"/>
        <v>5.6091944197755153</v>
      </c>
      <c r="K1032" s="42">
        <f t="shared" si="453"/>
        <v>4.9891944197755151</v>
      </c>
      <c r="L1032" s="42">
        <f t="shared" si="454"/>
        <v>5.3591944197755153</v>
      </c>
      <c r="M1032" s="42">
        <f t="shared" si="461"/>
        <v>2.5708807757304437</v>
      </c>
      <c r="N1032" s="42">
        <f t="shared" si="461"/>
        <v>3.1220987808184488</v>
      </c>
      <c r="O1032" s="42">
        <f t="shared" si="461"/>
        <v>2.2251349764398682</v>
      </c>
      <c r="P1032" s="42">
        <f t="shared" si="461"/>
        <v>4.8950485736100768</v>
      </c>
      <c r="Q1032" s="42">
        <f t="shared" si="461"/>
        <v>4.2470262680369828</v>
      </c>
      <c r="R1032" s="42">
        <f t="shared" si="461"/>
        <v>4.6884743244398299</v>
      </c>
      <c r="S1032" s="42">
        <f t="shared" si="461"/>
        <v>2.5062358045805495</v>
      </c>
      <c r="T1032" s="42">
        <f t="shared" si="455"/>
        <v>3.7557465123596967</v>
      </c>
      <c r="U1032" s="42">
        <f t="shared" si="456"/>
        <v>4.7491944197755149</v>
      </c>
      <c r="V1032" s="42">
        <f t="shared" si="462"/>
        <v>2.5708807757304437</v>
      </c>
      <c r="W1032" s="42">
        <f t="shared" si="462"/>
        <v>3.1220987808184479</v>
      </c>
      <c r="X1032" s="42">
        <f t="shared" si="462"/>
        <v>2.2251349764398709</v>
      </c>
      <c r="Y1032" s="42">
        <f t="shared" si="462"/>
        <v>4.8950485736100768</v>
      </c>
      <c r="Z1032" s="42">
        <f t="shared" si="462"/>
        <v>4.2470262680369828</v>
      </c>
      <c r="AA1032" s="42">
        <f t="shared" si="462"/>
        <v>4.6884743244398299</v>
      </c>
      <c r="AB1032" s="42">
        <f t="shared" si="462"/>
        <v>2.5062358045805486</v>
      </c>
      <c r="AC1032" s="42">
        <f t="shared" si="462"/>
        <v>3.5057465123596967</v>
      </c>
    </row>
    <row r="1033" spans="3:29" x14ac:dyDescent="0.25">
      <c r="C1033" s="42">
        <f t="shared" si="451"/>
        <v>5.1074189933552123</v>
      </c>
      <c r="D1033" s="42">
        <f t="shared" si="463"/>
        <v>4.6185066206209573</v>
      </c>
      <c r="E1033" s="42">
        <f t="shared" si="463"/>
        <v>5.4870347256774163</v>
      </c>
      <c r="F1033" s="42">
        <f t="shared" si="463"/>
        <v>5.0414165176725794</v>
      </c>
      <c r="G1033" s="42">
        <f t="shared" si="452"/>
        <v>1.2489855456582768</v>
      </c>
      <c r="H1033" s="42">
        <f t="shared" si="464"/>
        <v>0</v>
      </c>
      <c r="I1033" s="42">
        <f t="shared" si="464"/>
        <v>5.9487961896360533</v>
      </c>
      <c r="J1033" s="42">
        <f t="shared" si="464"/>
        <v>5.9487961896360533</v>
      </c>
      <c r="K1033" s="42">
        <f t="shared" si="453"/>
        <v>5.3287961896360532</v>
      </c>
      <c r="L1033" s="42">
        <f t="shared" si="454"/>
        <v>5.6987961896360533</v>
      </c>
      <c r="M1033" s="42">
        <f t="shared" si="461"/>
        <v>0.74359952370450721</v>
      </c>
      <c r="N1033" s="42">
        <f t="shared" si="461"/>
        <v>3.3939672780043995</v>
      </c>
      <c r="O1033" s="42">
        <f t="shared" si="461"/>
        <v>2.3434651656142025</v>
      </c>
      <c r="P1033" s="42">
        <f t="shared" si="461"/>
        <v>4.108057874699286</v>
      </c>
      <c r="Q1033" s="42">
        <f t="shared" si="461"/>
        <v>4.0347938586132974</v>
      </c>
      <c r="R1033" s="42">
        <f t="shared" si="461"/>
        <v>2.7584822017063568</v>
      </c>
      <c r="S1033" s="42">
        <f t="shared" si="461"/>
        <v>2.4048325021932997</v>
      </c>
      <c r="T1033" s="42">
        <f t="shared" si="455"/>
        <v>5.5791299198822975</v>
      </c>
      <c r="U1033" s="42">
        <f t="shared" si="456"/>
        <v>5.088796189636053</v>
      </c>
      <c r="V1033" s="42">
        <f t="shared" si="462"/>
        <v>0.74359952370450721</v>
      </c>
      <c r="W1033" s="42">
        <f t="shared" si="462"/>
        <v>3.3939672780044012</v>
      </c>
      <c r="X1033" s="42">
        <f t="shared" si="462"/>
        <v>2.3434651656142029</v>
      </c>
      <c r="Y1033" s="42">
        <f t="shared" si="462"/>
        <v>4.108057874699286</v>
      </c>
      <c r="Z1033" s="42">
        <f t="shared" si="462"/>
        <v>4.0347938586132974</v>
      </c>
      <c r="AA1033" s="42">
        <f t="shared" si="462"/>
        <v>2.7584822017063568</v>
      </c>
      <c r="AB1033" s="42">
        <f t="shared" si="462"/>
        <v>2.4048325021932988</v>
      </c>
      <c r="AC1033" s="42">
        <f t="shared" si="462"/>
        <v>5.3291299198822983</v>
      </c>
    </row>
    <row r="1034" spans="3:29" x14ac:dyDescent="0.25">
      <c r="C1034" s="42">
        <f t="shared" si="451"/>
        <v>5.2752307879521663</v>
      </c>
      <c r="D1034" s="42">
        <f t="shared" si="463"/>
        <v>3.8410089681482278</v>
      </c>
      <c r="E1034" s="42">
        <f t="shared" si="463"/>
        <v>4.3169295695574519</v>
      </c>
      <c r="F1034" s="42">
        <f t="shared" si="463"/>
        <v>4.3893012414401023</v>
      </c>
      <c r="G1034" s="42">
        <f t="shared" si="452"/>
        <v>1.4013502319354736</v>
      </c>
      <c r="H1034" s="42">
        <f t="shared" si="464"/>
        <v>0</v>
      </c>
      <c r="I1034" s="42">
        <f t="shared" si="464"/>
        <v>5.7852729605633879</v>
      </c>
      <c r="J1034" s="42">
        <f t="shared" si="464"/>
        <v>5.7852729605633879</v>
      </c>
      <c r="K1034" s="42">
        <f t="shared" si="453"/>
        <v>5.1652729605633878</v>
      </c>
      <c r="L1034" s="42">
        <f t="shared" si="454"/>
        <v>5.5352729605633879</v>
      </c>
      <c r="M1034" s="42">
        <f t="shared" si="461"/>
        <v>2.4105304002347441</v>
      </c>
      <c r="N1034" s="42">
        <f t="shared" si="461"/>
        <v>5.0965499890677499</v>
      </c>
      <c r="O1034" s="42">
        <f t="shared" si="461"/>
        <v>1.4184278057579673</v>
      </c>
      <c r="P1034" s="42">
        <f t="shared" si="461"/>
        <v>4.0209643077275237</v>
      </c>
      <c r="Q1034" s="42">
        <f t="shared" si="461"/>
        <v>3.4487148594336641</v>
      </c>
      <c r="R1034" s="42">
        <f t="shared" si="461"/>
        <v>3.3253407689428705</v>
      </c>
      <c r="S1034" s="42">
        <f t="shared" si="461"/>
        <v>3.5696365075816661</v>
      </c>
      <c r="T1034" s="42">
        <f t="shared" si="455"/>
        <v>3.6247425603286425</v>
      </c>
      <c r="U1034" s="42">
        <f t="shared" si="456"/>
        <v>4.9252729605633876</v>
      </c>
      <c r="V1034" s="42">
        <f t="shared" si="462"/>
        <v>2.4105304002347441</v>
      </c>
      <c r="W1034" s="42">
        <f t="shared" si="462"/>
        <v>5.0965499890677481</v>
      </c>
      <c r="X1034" s="42">
        <f t="shared" si="462"/>
        <v>1.4184278057579669</v>
      </c>
      <c r="Y1034" s="42">
        <f t="shared" si="462"/>
        <v>4.0209643077275228</v>
      </c>
      <c r="Z1034" s="42">
        <f t="shared" si="462"/>
        <v>3.4487148594336641</v>
      </c>
      <c r="AA1034" s="42">
        <f t="shared" si="462"/>
        <v>3.3253407689428705</v>
      </c>
      <c r="AB1034" s="42">
        <f t="shared" si="462"/>
        <v>3.5696365075816647</v>
      </c>
      <c r="AC1034" s="42">
        <f t="shared" si="462"/>
        <v>3.3747425603286429</v>
      </c>
    </row>
    <row r="1035" spans="3:29" x14ac:dyDescent="0.25">
      <c r="C1035" s="42">
        <f t="shared" si="451"/>
        <v>5.9495060016024839</v>
      </c>
      <c r="D1035" s="42">
        <f t="shared" si="463"/>
        <v>3.4428164329108162</v>
      </c>
      <c r="E1035" s="42">
        <f t="shared" si="463"/>
        <v>3.8713005443514716</v>
      </c>
      <c r="F1035" s="42">
        <f t="shared" si="463"/>
        <v>3.3965372275836563</v>
      </c>
      <c r="G1035" s="42">
        <f t="shared" si="452"/>
        <v>1.2185805812947481</v>
      </c>
      <c r="H1035" s="42">
        <f t="shared" si="464"/>
        <v>6.0011504831782814</v>
      </c>
      <c r="I1035" s="42">
        <f t="shared" si="464"/>
        <v>0</v>
      </c>
      <c r="J1035" s="42">
        <f t="shared" si="464"/>
        <v>2.0003834943927608</v>
      </c>
      <c r="K1035" s="42">
        <f t="shared" si="453"/>
        <v>5.3811504831782813</v>
      </c>
      <c r="L1035" s="42">
        <f t="shared" si="454"/>
        <v>5.7511504831782814</v>
      </c>
      <c r="M1035" s="42">
        <f t="shared" si="461"/>
        <v>2.5004793679909496</v>
      </c>
      <c r="N1035" s="42">
        <f t="shared" si="461"/>
        <v>4.5965685416976534</v>
      </c>
      <c r="O1035" s="42">
        <f t="shared" si="461"/>
        <v>2.2690300380612047</v>
      </c>
      <c r="P1035" s="42">
        <f t="shared" si="461"/>
        <v>4.1352806671393569</v>
      </c>
      <c r="Q1035" s="42">
        <f t="shared" si="461"/>
        <v>4.4196023364393007</v>
      </c>
      <c r="R1035" s="42">
        <f t="shared" si="461"/>
        <v>4.5701157481549215</v>
      </c>
      <c r="S1035" s="42">
        <f t="shared" si="461"/>
        <v>2.6813651095051898</v>
      </c>
      <c r="T1035" s="42">
        <f t="shared" si="455"/>
        <v>3.8756950835868786</v>
      </c>
      <c r="U1035" s="42">
        <f t="shared" si="456"/>
        <v>5.141150483178281</v>
      </c>
      <c r="V1035" s="42">
        <f t="shared" si="462"/>
        <v>2.5004793679909496</v>
      </c>
      <c r="W1035" s="42">
        <f t="shared" si="462"/>
        <v>4.5965685416976525</v>
      </c>
      <c r="X1035" s="42">
        <f t="shared" si="462"/>
        <v>2.2690300380612078</v>
      </c>
      <c r="Y1035" s="42">
        <f t="shared" si="462"/>
        <v>4.1352806671393569</v>
      </c>
      <c r="Z1035" s="42">
        <f t="shared" si="462"/>
        <v>4.4196023364393007</v>
      </c>
      <c r="AA1035" s="42">
        <f t="shared" si="462"/>
        <v>4.5701157481549215</v>
      </c>
      <c r="AB1035" s="42">
        <f t="shared" si="462"/>
        <v>2.6813651095051889</v>
      </c>
      <c r="AC1035" s="42">
        <f t="shared" si="462"/>
        <v>3.6256950835868782</v>
      </c>
    </row>
    <row r="1036" spans="3:29" x14ac:dyDescent="0.25">
      <c r="C1036" s="42">
        <f t="shared" si="451"/>
        <v>5.7808280669813401</v>
      </c>
      <c r="D1036" s="42">
        <f t="shared" si="463"/>
        <v>6.3120831058825981</v>
      </c>
      <c r="E1036" s="42">
        <f>E276-0.86</f>
        <v>5.3240606894149423</v>
      </c>
      <c r="F1036" s="42">
        <f t="shared" si="463"/>
        <v>4.8843090244081875</v>
      </c>
      <c r="G1036" s="42">
        <f t="shared" si="452"/>
        <v>1.1214858547083146</v>
      </c>
      <c r="H1036" s="42">
        <f t="shared" si="464"/>
        <v>0</v>
      </c>
      <c r="I1036" s="42">
        <f t="shared" si="464"/>
        <v>7.0284228220081388</v>
      </c>
      <c r="J1036" s="42">
        <f t="shared" si="464"/>
        <v>2.3428076073360469</v>
      </c>
      <c r="K1036" s="42">
        <f t="shared" si="453"/>
        <v>6.4084228220081387</v>
      </c>
      <c r="L1036" s="42">
        <f>L276</f>
        <v>0</v>
      </c>
      <c r="M1036" s="42">
        <f t="shared" si="461"/>
        <v>3.2213604600870629</v>
      </c>
      <c r="N1036" s="42">
        <f t="shared" si="461"/>
        <v>4.8782179964072654</v>
      </c>
      <c r="O1036" s="42">
        <f t="shared" si="461"/>
        <v>2.9865956481949176</v>
      </c>
      <c r="P1036" s="42">
        <f t="shared" si="461"/>
        <v>4.4513661520525094</v>
      </c>
      <c r="Q1036" s="42">
        <f>Q276-0.25</f>
        <v>4.2988725232819043</v>
      </c>
      <c r="R1036" s="42">
        <f t="shared" si="461"/>
        <v>2.922563866420163</v>
      </c>
      <c r="S1036" s="42">
        <f t="shared" si="461"/>
        <v>3.2899000443442361</v>
      </c>
      <c r="T1036" s="42">
        <f t="shared" si="455"/>
        <v>4.3499133128380807</v>
      </c>
      <c r="U1036" s="42">
        <f>U276</f>
        <v>0</v>
      </c>
      <c r="V1036" s="42">
        <f t="shared" si="462"/>
        <v>3.2213604600870629</v>
      </c>
      <c r="W1036" s="42">
        <f t="shared" si="462"/>
        <v>4.8782179964072645</v>
      </c>
      <c r="X1036" s="42">
        <f t="shared" si="462"/>
        <v>2.9865956481949203</v>
      </c>
      <c r="Y1036" s="42">
        <f t="shared" si="462"/>
        <v>4.4513661520525094</v>
      </c>
      <c r="Z1036" s="42">
        <f t="shared" si="462"/>
        <v>4.5488725232819043</v>
      </c>
      <c r="AA1036" s="42">
        <f t="shared" si="462"/>
        <v>2.922563866420163</v>
      </c>
      <c r="AB1036" s="42">
        <f t="shared" si="462"/>
        <v>3.2899000443442339</v>
      </c>
      <c r="AC1036" s="42">
        <f t="shared" si="462"/>
        <v>4.0999133128380816</v>
      </c>
    </row>
    <row r="1037" spans="3:29" x14ac:dyDescent="0.25">
      <c r="C1037" s="42">
        <f t="shared" si="451"/>
        <v>5.0022565520934918</v>
      </c>
      <c r="D1037" s="42">
        <f t="shared" si="463"/>
        <v>4.1952522272647634</v>
      </c>
      <c r="E1037" s="42">
        <f t="shared" si="463"/>
        <v>5.0431668387271316</v>
      </c>
      <c r="F1037" s="42">
        <f t="shared" si="463"/>
        <v>3.3635530621205931</v>
      </c>
      <c r="G1037" s="42">
        <f t="shared" si="452"/>
        <v>4.5284387742331687</v>
      </c>
      <c r="H1037" s="42">
        <f t="shared" si="464"/>
        <v>0</v>
      </c>
      <c r="I1037" s="42">
        <f t="shared" si="464"/>
        <v>0</v>
      </c>
      <c r="J1037" s="42">
        <f t="shared" si="464"/>
        <v>1.9865111066818197</v>
      </c>
      <c r="K1037" s="42">
        <f t="shared" si="453"/>
        <v>5.3395333200454571</v>
      </c>
      <c r="L1037" s="42">
        <f t="shared" si="454"/>
        <v>5.7095333200454572</v>
      </c>
      <c r="M1037" s="42">
        <f t="shared" si="461"/>
        <v>1.241569441676138</v>
      </c>
      <c r="N1037" s="42">
        <f t="shared" si="461"/>
        <v>4.8002889680330236</v>
      </c>
      <c r="O1037" s="42">
        <f t="shared" si="461"/>
        <v>5.4013401165150254</v>
      </c>
      <c r="P1037" s="42">
        <f t="shared" si="461"/>
        <v>3.6469989455507514</v>
      </c>
      <c r="Q1037" s="42">
        <f t="shared" si="461"/>
        <v>2.5726683855329622</v>
      </c>
      <c r="R1037" s="42">
        <f t="shared" si="461"/>
        <v>5.0726232664780726</v>
      </c>
      <c r="S1037" s="42">
        <f t="shared" si="461"/>
        <v>2.5359716255512579</v>
      </c>
      <c r="T1037" s="42">
        <f t="shared" si="455"/>
        <v>4.7196499900340934</v>
      </c>
      <c r="U1037" s="42">
        <f t="shared" si="456"/>
        <v>5.0995333200454569</v>
      </c>
      <c r="V1037" s="42">
        <f t="shared" si="462"/>
        <v>1.241569441676138</v>
      </c>
      <c r="W1037" s="42">
        <f t="shared" si="462"/>
        <v>4.8002889680330219</v>
      </c>
      <c r="X1037" s="42">
        <f t="shared" si="462"/>
        <v>5.401340116515029</v>
      </c>
      <c r="Y1037" s="42">
        <f t="shared" si="462"/>
        <v>3.6469989455507514</v>
      </c>
      <c r="Z1037" s="42">
        <f t="shared" si="462"/>
        <v>2.5726683855329622</v>
      </c>
      <c r="AA1037" s="42">
        <f t="shared" si="462"/>
        <v>5.0726232664780726</v>
      </c>
      <c r="AB1037" s="42">
        <f t="shared" si="462"/>
        <v>2.535971625551257</v>
      </c>
      <c r="AC1037" s="42">
        <f t="shared" si="462"/>
        <v>4.4696499900340942</v>
      </c>
    </row>
    <row r="1038" spans="3:29" x14ac:dyDescent="0.25">
      <c r="C1038" s="42">
        <f t="shared" si="451"/>
        <v>6.5420298627500282</v>
      </c>
      <c r="D1038" s="42">
        <f t="shared" si="463"/>
        <v>6.5588528556941403</v>
      </c>
      <c r="E1038" s="42">
        <f>E278-0.86</f>
        <v>5.8958060158031635</v>
      </c>
      <c r="F1038" s="42">
        <f t="shared" si="463"/>
        <v>6.2362930848410851</v>
      </c>
      <c r="G1038" s="42">
        <f t="shared" si="452"/>
        <v>1.3169880055785748</v>
      </c>
      <c r="H1038" s="42">
        <f t="shared" si="464"/>
        <v>6.7558060158031639</v>
      </c>
      <c r="I1038" s="42">
        <f t="shared" si="464"/>
        <v>6.7558060158031639</v>
      </c>
      <c r="J1038" s="42">
        <f t="shared" si="464"/>
        <v>2.2519353386010552</v>
      </c>
      <c r="K1038" s="42">
        <f t="shared" si="453"/>
        <v>6.1358060158031638</v>
      </c>
      <c r="L1038" s="42">
        <f>L278</f>
        <v>0</v>
      </c>
      <c r="M1038" s="42">
        <f t="shared" si="461"/>
        <v>6.1928221811528994</v>
      </c>
      <c r="N1038" s="42">
        <f t="shared" si="461"/>
        <v>4.7345271269779596</v>
      </c>
      <c r="O1038" s="42">
        <f t="shared" si="461"/>
        <v>3.9036647708394328</v>
      </c>
      <c r="P1038" s="42">
        <f t="shared" si="461"/>
        <v>3.1333923720975845</v>
      </c>
      <c r="Q1038" s="42">
        <f>Q278-0.25</f>
        <v>3.4987350438539142</v>
      </c>
      <c r="R1038" s="42">
        <f t="shared" si="461"/>
        <v>1.9150723814190163</v>
      </c>
      <c r="S1038" s="42">
        <f t="shared" si="461"/>
        <v>1.7248866423327227</v>
      </c>
      <c r="T1038" s="42">
        <f t="shared" si="455"/>
        <v>0.67223787598769769</v>
      </c>
      <c r="U1038" s="42">
        <f>U278</f>
        <v>0</v>
      </c>
      <c r="V1038" s="42">
        <f t="shared" si="462"/>
        <v>6.1928221811528994</v>
      </c>
      <c r="W1038" s="42">
        <f t="shared" si="462"/>
        <v>4.7345271269779605</v>
      </c>
      <c r="X1038" s="42">
        <f t="shared" si="462"/>
        <v>3.9036647708394328</v>
      </c>
      <c r="Y1038" s="42">
        <f t="shared" si="462"/>
        <v>3.1333923720975836</v>
      </c>
      <c r="Z1038" s="42">
        <f t="shared" si="462"/>
        <v>3.7487350438539142</v>
      </c>
      <c r="AA1038" s="42">
        <f t="shared" si="462"/>
        <v>1.9150723814190163</v>
      </c>
      <c r="AB1038" s="42">
        <f t="shared" si="462"/>
        <v>1.7248866423327229</v>
      </c>
      <c r="AC1038" s="42">
        <f t="shared" si="462"/>
        <v>0.42223787598769752</v>
      </c>
    </row>
    <row r="1039" spans="3:29" x14ac:dyDescent="0.25">
      <c r="C1039" s="42">
        <f t="shared" si="451"/>
        <v>6.9885099250159692</v>
      </c>
      <c r="D1039" s="42">
        <f t="shared" si="463"/>
        <v>5.2881721714949386</v>
      </c>
      <c r="E1039" s="42">
        <f t="shared" si="463"/>
        <v>6.2894881446367013</v>
      </c>
      <c r="F1039" s="42">
        <f t="shared" si="463"/>
        <v>6.3297336750108961</v>
      </c>
      <c r="G1039" s="42">
        <f t="shared" si="452"/>
        <v>1.4064364088504218</v>
      </c>
      <c r="H1039" s="42">
        <f t="shared" si="464"/>
        <v>6.8266069669059508</v>
      </c>
      <c r="I1039" s="42">
        <f t="shared" si="464"/>
        <v>6.8266069669059508</v>
      </c>
      <c r="J1039" s="42">
        <f t="shared" si="464"/>
        <v>6.8266069669059508</v>
      </c>
      <c r="K1039" s="42">
        <f t="shared" si="453"/>
        <v>6.2066069669059507</v>
      </c>
      <c r="L1039" s="42">
        <f t="shared" si="454"/>
        <v>6.5766069669059508</v>
      </c>
      <c r="M1039" s="42">
        <f t="shared" si="461"/>
        <v>5.9732810960427063</v>
      </c>
      <c r="N1039" s="42">
        <f t="shared" si="461"/>
        <v>1.6223158515243676</v>
      </c>
      <c r="O1039" s="42">
        <f t="shared" si="461"/>
        <v>4.4241302726298173</v>
      </c>
      <c r="P1039" s="42">
        <f t="shared" si="461"/>
        <v>0.68626288410379155</v>
      </c>
      <c r="Q1039" s="42">
        <f t="shared" si="461"/>
        <v>0.87195141533641074</v>
      </c>
      <c r="R1039" s="42">
        <f t="shared" si="461"/>
        <v>2.2450266543147901</v>
      </c>
      <c r="S1039" s="42">
        <f t="shared" si="461"/>
        <v>0.29049391348535991</v>
      </c>
      <c r="T1039" s="42">
        <f t="shared" si="455"/>
        <v>1.2455468493404516</v>
      </c>
      <c r="U1039" s="42">
        <f t="shared" si="456"/>
        <v>5.9666069669059505</v>
      </c>
      <c r="V1039" s="42">
        <f t="shared" si="462"/>
        <v>5.9732810960427063</v>
      </c>
      <c r="W1039" s="42">
        <f t="shared" si="462"/>
        <v>1.6223158515243701</v>
      </c>
      <c r="X1039" s="42">
        <f t="shared" si="462"/>
        <v>4.4241302726298208</v>
      </c>
      <c r="Y1039" s="42">
        <f t="shared" si="462"/>
        <v>0.68626288410379144</v>
      </c>
      <c r="Z1039" s="42">
        <f t="shared" si="462"/>
        <v>0.87195141533641074</v>
      </c>
      <c r="AA1039" s="42">
        <f t="shared" si="462"/>
        <v>2.2450266543147901</v>
      </c>
      <c r="AB1039" s="42">
        <f t="shared" si="462"/>
        <v>0.29049391348535986</v>
      </c>
      <c r="AC1039" s="42">
        <f t="shared" si="462"/>
        <v>0.99554684934045146</v>
      </c>
    </row>
    <row r="1040" spans="3:29" x14ac:dyDescent="0.25">
      <c r="C1040" s="42">
        <f t="shared" si="451"/>
        <v>5.573985794449051</v>
      </c>
      <c r="D1040" s="42">
        <f t="shared" si="463"/>
        <v>5.3805788362191977</v>
      </c>
      <c r="E1040" s="42">
        <f t="shared" si="463"/>
        <v>5.5187240872146006</v>
      </c>
      <c r="F1040" s="42">
        <f t="shared" si="463"/>
        <v>5.2621327756081699</v>
      </c>
      <c r="G1040" s="42">
        <f t="shared" si="452"/>
        <v>2.7106422227049078</v>
      </c>
      <c r="H1040" s="42">
        <f t="shared" si="464"/>
        <v>6.362479269531975</v>
      </c>
      <c r="I1040" s="42">
        <f t="shared" si="464"/>
        <v>0</v>
      </c>
      <c r="J1040" s="42">
        <f t="shared" si="464"/>
        <v>2.1208264231773257</v>
      </c>
      <c r="K1040" s="42">
        <f t="shared" si="453"/>
        <v>5.7424792695319749</v>
      </c>
      <c r="L1040" s="42">
        <f t="shared" si="454"/>
        <v>6.112479269531975</v>
      </c>
      <c r="M1040" s="42">
        <f t="shared" si="461"/>
        <v>3.1812396347659866</v>
      </c>
      <c r="N1040" s="42">
        <f t="shared" si="461"/>
        <v>4.2559441295297011</v>
      </c>
      <c r="O1040" s="42">
        <f t="shared" si="461"/>
        <v>3.0979840520379502</v>
      </c>
      <c r="P1040" s="42">
        <f t="shared" si="461"/>
        <v>2.251961273047713</v>
      </c>
      <c r="Q1040" s="42">
        <f t="shared" si="461"/>
        <v>2.353654416926299</v>
      </c>
      <c r="R1040" s="42">
        <f t="shared" si="461"/>
        <v>3.6936745194314158</v>
      </c>
      <c r="S1040" s="42">
        <f t="shared" si="461"/>
        <v>3.1135536850901153</v>
      </c>
      <c r="T1040" s="42">
        <f t="shared" si="455"/>
        <v>3.03358468042024</v>
      </c>
      <c r="U1040" s="42">
        <f t="shared" si="456"/>
        <v>5.5024792695319746</v>
      </c>
      <c r="V1040" s="42">
        <f t="shared" si="462"/>
        <v>3.1812396347659866</v>
      </c>
      <c r="W1040" s="42">
        <f t="shared" si="462"/>
        <v>4.2559441295297002</v>
      </c>
      <c r="X1040" s="42">
        <f t="shared" si="462"/>
        <v>3.0979840520379498</v>
      </c>
      <c r="Y1040" s="42">
        <f t="shared" si="462"/>
        <v>2.251961273047713</v>
      </c>
      <c r="Z1040" s="42">
        <f t="shared" si="462"/>
        <v>2.353654416926299</v>
      </c>
      <c r="AA1040" s="42">
        <f t="shared" si="462"/>
        <v>3.6936745194314158</v>
      </c>
      <c r="AB1040" s="42">
        <f t="shared" si="462"/>
        <v>3.1135536850901149</v>
      </c>
      <c r="AC1040" s="42">
        <f t="shared" si="462"/>
        <v>2.78358468042024</v>
      </c>
    </row>
    <row r="1041" spans="3:29" x14ac:dyDescent="0.25">
      <c r="C1041" s="42">
        <f t="shared" si="451"/>
        <v>5.3249482327493229</v>
      </c>
      <c r="D1041" s="42">
        <f t="shared" si="463"/>
        <v>4.0543807548600563</v>
      </c>
      <c r="E1041" s="42">
        <f t="shared" si="463"/>
        <v>4.6433012938893246</v>
      </c>
      <c r="F1041" s="42">
        <f t="shared" si="463"/>
        <v>3.6165632922710551</v>
      </c>
      <c r="G1041" s="42">
        <f t="shared" si="452"/>
        <v>2.2840686996229116</v>
      </c>
      <c r="H1041" s="42">
        <f t="shared" si="464"/>
        <v>0</v>
      </c>
      <c r="I1041" s="42">
        <f t="shared" si="464"/>
        <v>0</v>
      </c>
      <c r="J1041" s="42">
        <f t="shared" si="464"/>
        <v>6.3157446828275958</v>
      </c>
      <c r="K1041" s="42">
        <f t="shared" si="453"/>
        <v>5.6957446828275957</v>
      </c>
      <c r="L1041" s="42">
        <f t="shared" si="454"/>
        <v>6.0657446828275958</v>
      </c>
      <c r="M1041" s="42">
        <f t="shared" si="461"/>
        <v>2.6315602845114974</v>
      </c>
      <c r="N1041" s="42">
        <f t="shared" si="461"/>
        <v>4.3920812080040967</v>
      </c>
      <c r="O1041" s="42">
        <f t="shared" si="461"/>
        <v>3.3623076031857595</v>
      </c>
      <c r="P1041" s="42">
        <f t="shared" si="461"/>
        <v>3.6223030321345129</v>
      </c>
      <c r="Q1041" s="42">
        <f t="shared" si="461"/>
        <v>3.2543699764222391</v>
      </c>
      <c r="R1041" s="42">
        <f t="shared" si="461"/>
        <v>3.9750118804388976</v>
      </c>
      <c r="S1041" s="42">
        <f t="shared" si="461"/>
        <v>3.2250611146353685</v>
      </c>
      <c r="T1041" s="42">
        <f t="shared" si="455"/>
        <v>3.9341843983160976</v>
      </c>
      <c r="U1041" s="42">
        <f t="shared" si="456"/>
        <v>5.4557446828275955</v>
      </c>
      <c r="V1041" s="42">
        <f t="shared" si="462"/>
        <v>2.6315602845114974</v>
      </c>
      <c r="W1041" s="42">
        <f t="shared" si="462"/>
        <v>4.3920812080040976</v>
      </c>
      <c r="X1041" s="42">
        <f t="shared" si="462"/>
        <v>3.3623076031857626</v>
      </c>
      <c r="Y1041" s="42">
        <f t="shared" si="462"/>
        <v>3.6223030321345124</v>
      </c>
      <c r="Z1041" s="42">
        <f t="shared" si="462"/>
        <v>3.2543699764222391</v>
      </c>
      <c r="AA1041" s="42">
        <f t="shared" si="462"/>
        <v>3.9750118804388976</v>
      </c>
      <c r="AB1041" s="42">
        <f t="shared" si="462"/>
        <v>3.2250611146353672</v>
      </c>
      <c r="AC1041" s="42">
        <f t="shared" si="462"/>
        <v>3.684184398316098</v>
      </c>
    </row>
    <row r="1042" spans="3:29" x14ac:dyDescent="0.25">
      <c r="C1042" s="42">
        <f t="shared" si="451"/>
        <v>4.2659135881983303</v>
      </c>
      <c r="D1042" s="42">
        <f t="shared" si="463"/>
        <v>4.6511036118837321</v>
      </c>
      <c r="E1042" s="42">
        <f t="shared" si="463"/>
        <v>5.8004692135439617</v>
      </c>
      <c r="F1042" s="42">
        <f t="shared" si="463"/>
        <v>4.3989926925990535</v>
      </c>
      <c r="G1042" s="42">
        <f t="shared" si="452"/>
        <v>1.1677915829177481</v>
      </c>
      <c r="H1042" s="42">
        <f t="shared" si="464"/>
        <v>0</v>
      </c>
      <c r="I1042" s="42">
        <f t="shared" si="464"/>
        <v>0</v>
      </c>
      <c r="J1042" s="42">
        <f t="shared" si="464"/>
        <v>2.1667550321273499</v>
      </c>
      <c r="K1042" s="42">
        <f t="shared" si="453"/>
        <v>5.8802650963820478</v>
      </c>
      <c r="L1042" s="42">
        <f t="shared" si="454"/>
        <v>6.2502650963820479</v>
      </c>
      <c r="M1042" s="42">
        <f t="shared" si="461"/>
        <v>4.333510064254698</v>
      </c>
      <c r="N1042" s="42">
        <f t="shared" si="461"/>
        <v>3.9568100654077618</v>
      </c>
      <c r="O1042" s="42">
        <f t="shared" si="461"/>
        <v>1.8891955032184709</v>
      </c>
      <c r="P1042" s="42">
        <f t="shared" si="461"/>
        <v>4.4862470919557342</v>
      </c>
      <c r="Q1042" s="42">
        <f t="shared" si="461"/>
        <v>5.4797707700139036</v>
      </c>
      <c r="R1042" s="42">
        <f t="shared" si="461"/>
        <v>4.2679388527863749</v>
      </c>
      <c r="S1042" s="42">
        <f t="shared" si="461"/>
        <v>3.3192843045355143</v>
      </c>
      <c r="T1042" s="42">
        <f t="shared" si="455"/>
        <v>2.2813328426193893</v>
      </c>
      <c r="U1042" s="42">
        <f t="shared" si="456"/>
        <v>5.6402650963820475</v>
      </c>
      <c r="V1042" s="42">
        <f t="shared" si="462"/>
        <v>4.333510064254698</v>
      </c>
      <c r="W1042" s="42">
        <f t="shared" si="462"/>
        <v>3.9568100654077618</v>
      </c>
      <c r="X1042" s="42">
        <f t="shared" si="462"/>
        <v>1.889195503218474</v>
      </c>
      <c r="Y1042" s="42">
        <f t="shared" si="462"/>
        <v>4.4862470919557333</v>
      </c>
      <c r="Z1042" s="42">
        <f t="shared" si="462"/>
        <v>5.4797707700139036</v>
      </c>
      <c r="AA1042" s="42">
        <f t="shared" si="462"/>
        <v>4.2679388527863749</v>
      </c>
      <c r="AB1042" s="42">
        <f t="shared" si="462"/>
        <v>3.3192843045355125</v>
      </c>
      <c r="AC1042" s="42">
        <f t="shared" si="462"/>
        <v>2.0313328426193888</v>
      </c>
    </row>
    <row r="1043" spans="3:29" x14ac:dyDescent="0.25">
      <c r="C1043" s="42">
        <f t="shared" si="451"/>
        <v>5.4453433965417783</v>
      </c>
      <c r="D1043" s="42">
        <f t="shared" si="463"/>
        <v>3.8363687520007539</v>
      </c>
      <c r="E1043" s="42">
        <f t="shared" si="463"/>
        <v>3.5100605466857067</v>
      </c>
      <c r="F1043" s="42">
        <f t="shared" si="463"/>
        <v>3.5351632736882217</v>
      </c>
      <c r="G1043" s="42">
        <f t="shared" si="452"/>
        <v>2.6529918821935334</v>
      </c>
      <c r="H1043" s="42">
        <f t="shared" si="464"/>
        <v>0</v>
      </c>
      <c r="I1043" s="42">
        <f t="shared" si="464"/>
        <v>5.912207433106528</v>
      </c>
      <c r="J1043" s="42">
        <f t="shared" si="464"/>
        <v>5.912207433106528</v>
      </c>
      <c r="K1043" s="42">
        <f t="shared" si="453"/>
        <v>5.2922074331065279</v>
      </c>
      <c r="L1043" s="42">
        <f t="shared" si="454"/>
        <v>5.662207433106528</v>
      </c>
      <c r="M1043" s="42">
        <f t="shared" si="461"/>
        <v>3.2024456929327023</v>
      </c>
      <c r="N1043" s="42">
        <f t="shared" si="461"/>
        <v>4.3876759566450962</v>
      </c>
      <c r="O1043" s="42">
        <f t="shared" si="461"/>
        <v>1.3518270439334468</v>
      </c>
      <c r="P1043" s="42">
        <f t="shared" si="461"/>
        <v>4.1339856601670331</v>
      </c>
      <c r="Q1043" s="42">
        <f t="shared" si="461"/>
        <v>4.4907923234817249</v>
      </c>
      <c r="R1043" s="42">
        <f t="shared" si="461"/>
        <v>4.175121395492007</v>
      </c>
      <c r="S1043" s="42">
        <f t="shared" si="461"/>
        <v>2.2642496552322884</v>
      </c>
      <c r="T1043" s="42">
        <f t="shared" si="455"/>
        <v>2.7134197637943873</v>
      </c>
      <c r="U1043" s="42">
        <f t="shared" si="456"/>
        <v>5.0522074331065276</v>
      </c>
      <c r="V1043" s="42">
        <f t="shared" si="462"/>
        <v>3.2024456929327023</v>
      </c>
      <c r="W1043" s="42">
        <f t="shared" si="462"/>
        <v>4.3876759566450954</v>
      </c>
      <c r="X1043" s="42">
        <f t="shared" si="462"/>
        <v>1.3518270439334461</v>
      </c>
      <c r="Y1043" s="42">
        <f t="shared" si="462"/>
        <v>4.1339856601670322</v>
      </c>
      <c r="Z1043" s="42">
        <f t="shared" si="462"/>
        <v>4.4907923234817249</v>
      </c>
      <c r="AA1043" s="42">
        <f t="shared" si="462"/>
        <v>4.175121395492007</v>
      </c>
      <c r="AB1043" s="42">
        <f t="shared" si="462"/>
        <v>2.2642496552322871</v>
      </c>
      <c r="AC1043" s="42">
        <f t="shared" si="462"/>
        <v>2.4634197637943869</v>
      </c>
    </row>
    <row r="1044" spans="3:29" x14ac:dyDescent="0.25">
      <c r="C1044" s="42">
        <f t="shared" si="451"/>
        <v>3.455092304392124</v>
      </c>
      <c r="D1044" s="42">
        <f t="shared" si="463"/>
        <v>0</v>
      </c>
      <c r="E1044" s="42">
        <f t="shared" si="463"/>
        <v>3.0218191784281538</v>
      </c>
      <c r="F1044" s="42">
        <f t="shared" si="463"/>
        <v>2.2596816743958943</v>
      </c>
      <c r="G1044" s="42">
        <f t="shared" si="452"/>
        <v>2.0586189739276843</v>
      </c>
      <c r="H1044" s="42">
        <f t="shared" si="464"/>
        <v>5.9728934262576541</v>
      </c>
      <c r="I1044" s="42">
        <f t="shared" si="464"/>
        <v>0</v>
      </c>
      <c r="J1044" s="42">
        <f t="shared" si="464"/>
        <v>3.9819289508384363</v>
      </c>
      <c r="K1044" s="42">
        <f t="shared" si="453"/>
        <v>5.352893426257654</v>
      </c>
      <c r="L1044" s="42">
        <f t="shared" si="454"/>
        <v>5.7228934262576541</v>
      </c>
      <c r="M1044" s="42">
        <f t="shared" si="461"/>
        <v>2.9864467131288261</v>
      </c>
      <c r="N1044" s="42">
        <f t="shared" si="461"/>
        <v>4.8647150861658268</v>
      </c>
      <c r="O1044" s="42">
        <f t="shared" si="461"/>
        <v>3.3319860022511687</v>
      </c>
      <c r="P1044" s="42">
        <f t="shared" si="461"/>
        <v>5.8290461755643985</v>
      </c>
      <c r="Q1044" s="42">
        <f t="shared" si="461"/>
        <v>4.2249650347416718</v>
      </c>
      <c r="R1044" s="42">
        <f t="shared" si="461"/>
        <v>4.7648153840956002</v>
      </c>
      <c r="S1044" s="42">
        <f t="shared" si="461"/>
        <v>2.5416567771309162</v>
      </c>
      <c r="T1044" s="42">
        <f t="shared" si="455"/>
        <v>3.1120114334151263</v>
      </c>
      <c r="U1044" s="42">
        <f t="shared" si="456"/>
        <v>5.1128934262576538</v>
      </c>
      <c r="V1044" s="42">
        <f t="shared" si="462"/>
        <v>2.9864467131288261</v>
      </c>
      <c r="W1044" s="42">
        <f t="shared" si="462"/>
        <v>4.8647150861658268</v>
      </c>
      <c r="X1044" s="42">
        <f t="shared" si="462"/>
        <v>3.3319860022511696</v>
      </c>
      <c r="Y1044" s="42">
        <f t="shared" si="462"/>
        <v>5.8290461755643967</v>
      </c>
      <c r="Z1044" s="42">
        <f t="shared" si="462"/>
        <v>4.2249650347416718</v>
      </c>
      <c r="AA1044" s="42">
        <f t="shared" si="462"/>
        <v>4.7648153840956002</v>
      </c>
      <c r="AB1044" s="42">
        <f t="shared" si="462"/>
        <v>2.5416567771309153</v>
      </c>
      <c r="AC1044" s="42">
        <f t="shared" si="462"/>
        <v>2.8620114334151259</v>
      </c>
    </row>
    <row r="1045" spans="3:29" x14ac:dyDescent="0.25">
      <c r="C1045" s="42">
        <f t="shared" si="451"/>
        <v>4.4662039296772589</v>
      </c>
      <c r="D1045" s="42">
        <f t="shared" si="463"/>
        <v>3.2052237591613957</v>
      </c>
      <c r="E1045" s="42">
        <f t="shared" ref="E1045:E1048" si="465">E285-0.86</f>
        <v>5.4786874785293573</v>
      </c>
      <c r="F1045" s="42">
        <f t="shared" si="463"/>
        <v>3.1666493493739263</v>
      </c>
      <c r="G1045" s="42">
        <f t="shared" si="452"/>
        <v>1.4827369490264346</v>
      </c>
      <c r="H1045" s="42">
        <f t="shared" si="464"/>
        <v>0</v>
      </c>
      <c r="I1045" s="42">
        <f t="shared" si="464"/>
        <v>6.7361911437372015</v>
      </c>
      <c r="J1045" s="42">
        <f t="shared" si="464"/>
        <v>6.7361911437372015</v>
      </c>
      <c r="K1045" s="42">
        <f t="shared" si="453"/>
        <v>6.1161911437372014</v>
      </c>
      <c r="L1045" s="42">
        <f t="shared" ref="L1045:S1060" si="466">L285</f>
        <v>0</v>
      </c>
      <c r="M1045" s="42">
        <f t="shared" si="461"/>
        <v>2.8067463098904994</v>
      </c>
      <c r="N1045" s="42">
        <f t="shared" si="461"/>
        <v>5.5529697883008833</v>
      </c>
      <c r="O1045" s="42">
        <f t="shared" si="461"/>
        <v>1.9252887910819074</v>
      </c>
      <c r="P1045" s="42">
        <f t="shared" si="461"/>
        <v>5.155815627130476</v>
      </c>
      <c r="Q1045" s="42">
        <f t="shared" ref="Q1045:Q1048" si="467">Q285-0.25</f>
        <v>4.8634062117778756</v>
      </c>
      <c r="R1045" s="42">
        <f t="shared" si="461"/>
        <v>4.5350913369538901</v>
      </c>
      <c r="S1045" s="42">
        <f t="shared" si="461"/>
        <v>2.0065250215387413</v>
      </c>
      <c r="T1045" s="42">
        <f t="shared" si="455"/>
        <v>4.4601194648357509</v>
      </c>
      <c r="U1045" s="42">
        <f t="shared" ref="U1045:AC1060" si="468">U285</f>
        <v>0</v>
      </c>
      <c r="V1045" s="42">
        <f t="shared" si="462"/>
        <v>2.8067463098904994</v>
      </c>
      <c r="W1045" s="42">
        <f t="shared" si="462"/>
        <v>5.5529697883008851</v>
      </c>
      <c r="X1045" s="42">
        <f t="shared" si="462"/>
        <v>1.9252887910819101</v>
      </c>
      <c r="Y1045" s="42">
        <f t="shared" si="462"/>
        <v>5.1558156271304751</v>
      </c>
      <c r="Z1045" s="42">
        <f t="shared" si="462"/>
        <v>5.1134062117778756</v>
      </c>
      <c r="AA1045" s="42">
        <f t="shared" si="462"/>
        <v>4.5350913369538901</v>
      </c>
      <c r="AB1045" s="42">
        <f t="shared" si="462"/>
        <v>2.00652502153874</v>
      </c>
      <c r="AC1045" s="42">
        <f t="shared" si="462"/>
        <v>4.2101194648357509</v>
      </c>
    </row>
    <row r="1046" spans="3:29" x14ac:dyDescent="0.25">
      <c r="C1046" s="42">
        <f t="shared" si="451"/>
        <v>7.3183982113135393</v>
      </c>
      <c r="D1046" s="42">
        <f t="shared" si="463"/>
        <v>6.3297764130587151</v>
      </c>
      <c r="E1046" s="42">
        <f t="shared" si="465"/>
        <v>5.1190499324090055</v>
      </c>
      <c r="F1046" s="42">
        <f t="shared" si="463"/>
        <v>4.8111323338490015</v>
      </c>
      <c r="G1046" s="42">
        <f t="shared" si="452"/>
        <v>1.723693521917919</v>
      </c>
      <c r="H1046" s="42">
        <f t="shared" si="464"/>
        <v>0</v>
      </c>
      <c r="I1046" s="42">
        <f t="shared" si="464"/>
        <v>7.660961539411864</v>
      </c>
      <c r="J1046" s="42">
        <f t="shared" si="464"/>
        <v>5.1073076929412435</v>
      </c>
      <c r="K1046" s="42">
        <f t="shared" si="453"/>
        <v>7.0409615394118639</v>
      </c>
      <c r="L1046" s="42">
        <f t="shared" si="466"/>
        <v>0</v>
      </c>
      <c r="M1046" s="42">
        <f t="shared" si="466"/>
        <v>6.70334134698538</v>
      </c>
      <c r="N1046" s="42">
        <f t="shared" si="466"/>
        <v>3.3658671992564213</v>
      </c>
      <c r="O1046" s="42">
        <f t="shared" si="466"/>
        <v>1.6514331693084798</v>
      </c>
      <c r="P1046" s="42">
        <f t="shared" si="466"/>
        <v>4.8841091562317294</v>
      </c>
      <c r="Q1046" s="42">
        <f t="shared" si="467"/>
        <v>4.8940538841030676</v>
      </c>
      <c r="R1046" s="42">
        <f t="shared" si="466"/>
        <v>2.9449434609461047</v>
      </c>
      <c r="S1046" s="42">
        <f t="shared" si="466"/>
        <v>1.7929909985857548</v>
      </c>
      <c r="T1046" s="42">
        <f t="shared" si="455"/>
        <v>1.2076201924264831</v>
      </c>
      <c r="U1046" s="42">
        <f t="shared" si="468"/>
        <v>0</v>
      </c>
      <c r="V1046" s="42">
        <f t="shared" si="468"/>
        <v>6.70334134698538</v>
      </c>
      <c r="W1046" s="42">
        <f t="shared" si="468"/>
        <v>3.3658671992564213</v>
      </c>
      <c r="X1046" s="42">
        <f t="shared" si="468"/>
        <v>1.6514331693084783</v>
      </c>
      <c r="Y1046" s="42">
        <f t="shared" si="468"/>
        <v>4.8841091562317276</v>
      </c>
      <c r="Z1046" s="42">
        <f t="shared" si="468"/>
        <v>5.1440538841030676</v>
      </c>
      <c r="AA1046" s="42">
        <f t="shared" si="468"/>
        <v>2.9449434609461047</v>
      </c>
      <c r="AB1046" s="42">
        <f t="shared" si="468"/>
        <v>1.7929909985857548</v>
      </c>
      <c r="AC1046" s="42">
        <f t="shared" si="468"/>
        <v>0.95762019242648244</v>
      </c>
    </row>
    <row r="1047" spans="3:29" x14ac:dyDescent="0.25">
      <c r="C1047" s="42">
        <f t="shared" si="451"/>
        <v>6.1866884186576572</v>
      </c>
      <c r="D1047" s="42">
        <f t="shared" ref="D1047:F1062" si="469">D287</f>
        <v>5.2006981539294257</v>
      </c>
      <c r="E1047" s="42">
        <f t="shared" si="465"/>
        <v>5.0189721029944714</v>
      </c>
      <c r="F1047" s="42">
        <f t="shared" si="469"/>
        <v>5.4930473504773403</v>
      </c>
      <c r="G1047" s="42">
        <f t="shared" si="452"/>
        <v>1.0120836855523838</v>
      </c>
      <c r="H1047" s="42">
        <f t="shared" ref="H1047:J1062" si="470">H287</f>
        <v>0</v>
      </c>
      <c r="I1047" s="42">
        <f t="shared" si="470"/>
        <v>6.7449114542484532</v>
      </c>
      <c r="J1047" s="42">
        <f t="shared" si="470"/>
        <v>6.7449114542484532</v>
      </c>
      <c r="K1047" s="42">
        <f t="shared" si="453"/>
        <v>6.1249114542484531</v>
      </c>
      <c r="L1047" s="42">
        <f t="shared" si="466"/>
        <v>0</v>
      </c>
      <c r="M1047" s="42">
        <f t="shared" si="466"/>
        <v>3.9345316816449309</v>
      </c>
      <c r="N1047" s="42">
        <f t="shared" si="466"/>
        <v>4.5875094077862375</v>
      </c>
      <c r="O1047" s="42">
        <f t="shared" si="466"/>
        <v>2.2343680506153647</v>
      </c>
      <c r="P1047" s="42">
        <f t="shared" si="466"/>
        <v>2.8627773280986877</v>
      </c>
      <c r="Q1047" s="42">
        <f t="shared" si="467"/>
        <v>3.7871321266981042</v>
      </c>
      <c r="R1047" s="42">
        <f t="shared" si="466"/>
        <v>3.250372958990444</v>
      </c>
      <c r="S1047" s="42">
        <f t="shared" si="466"/>
        <v>4.8792976477541998</v>
      </c>
      <c r="T1047" s="42">
        <f t="shared" si="455"/>
        <v>3.2008987612336992</v>
      </c>
      <c r="U1047" s="42">
        <f t="shared" si="468"/>
        <v>0</v>
      </c>
      <c r="V1047" s="42">
        <f t="shared" si="468"/>
        <v>3.9345316816449309</v>
      </c>
      <c r="W1047" s="42">
        <f t="shared" si="468"/>
        <v>4.5875094077862357</v>
      </c>
      <c r="X1047" s="42">
        <f t="shared" si="468"/>
        <v>2.2343680506153643</v>
      </c>
      <c r="Y1047" s="42">
        <f t="shared" si="468"/>
        <v>2.8627773280986877</v>
      </c>
      <c r="Z1047" s="42">
        <f t="shared" si="468"/>
        <v>4.0371321266981042</v>
      </c>
      <c r="AA1047" s="42">
        <f t="shared" si="468"/>
        <v>3.250372958990444</v>
      </c>
      <c r="AB1047" s="42">
        <f t="shared" si="468"/>
        <v>4.8792976477541989</v>
      </c>
      <c r="AC1047" s="42">
        <f t="shared" si="468"/>
        <v>2.9508987612336992</v>
      </c>
    </row>
    <row r="1048" spans="3:29" x14ac:dyDescent="0.25">
      <c r="C1048" s="42">
        <f t="shared" si="451"/>
        <v>7.5203970384082206</v>
      </c>
      <c r="D1048" s="42">
        <f t="shared" si="469"/>
        <v>6.1655916415349967</v>
      </c>
      <c r="E1048" s="42">
        <f t="shared" si="465"/>
        <v>7.0828753031588922</v>
      </c>
      <c r="F1048" s="42">
        <f t="shared" si="469"/>
        <v>7.0430911866148698</v>
      </c>
      <c r="G1048" s="42">
        <f t="shared" si="452"/>
        <v>1.570622193196356</v>
      </c>
      <c r="H1048" s="42">
        <f t="shared" si="470"/>
        <v>0</v>
      </c>
      <c r="I1048" s="42">
        <f t="shared" si="470"/>
        <v>8.2937090179627297</v>
      </c>
      <c r="J1048" s="42">
        <f t="shared" si="470"/>
        <v>5.5291393453084874</v>
      </c>
      <c r="K1048" s="42">
        <f>K288</f>
        <v>0</v>
      </c>
      <c r="L1048" s="42">
        <f t="shared" si="466"/>
        <v>0</v>
      </c>
      <c r="M1048" s="42">
        <f t="shared" si="466"/>
        <v>6.565852972553829</v>
      </c>
      <c r="N1048" s="42">
        <f t="shared" si="466"/>
        <v>4.7020039445952202</v>
      </c>
      <c r="O1048" s="42">
        <f t="shared" si="466"/>
        <v>3.2386590999895795</v>
      </c>
      <c r="P1048" s="42">
        <f t="shared" si="466"/>
        <v>3.7771106148643696</v>
      </c>
      <c r="Q1048" s="42">
        <f t="shared" si="467"/>
        <v>2.9655722271745559</v>
      </c>
      <c r="R1048" s="42">
        <f t="shared" si="466"/>
        <v>3.5281225299550329</v>
      </c>
      <c r="S1048" s="42">
        <f>S288-0.62</f>
        <v>1.8504665159888991</v>
      </c>
      <c r="T1048" s="42">
        <f t="shared" si="455"/>
        <v>1.4594992317862321</v>
      </c>
      <c r="U1048" s="42">
        <f t="shared" si="468"/>
        <v>0</v>
      </c>
      <c r="V1048" s="42">
        <f t="shared" si="468"/>
        <v>6.565852972553829</v>
      </c>
      <c r="W1048" s="42">
        <f t="shared" si="468"/>
        <v>4.702003944595222</v>
      </c>
      <c r="X1048" s="42">
        <f t="shared" si="468"/>
        <v>3.2386590999895803</v>
      </c>
      <c r="Y1048" s="42">
        <f t="shared" si="468"/>
        <v>3.7771106148643683</v>
      </c>
      <c r="Z1048" s="42">
        <f t="shared" si="468"/>
        <v>3.2155722271745559</v>
      </c>
      <c r="AA1048" s="42">
        <f t="shared" si="468"/>
        <v>3.5281225299550329</v>
      </c>
      <c r="AB1048" s="42">
        <f t="shared" si="468"/>
        <v>2.4704665159888974</v>
      </c>
      <c r="AC1048" s="42">
        <f t="shared" si="468"/>
        <v>1.2094992317862319</v>
      </c>
    </row>
    <row r="1049" spans="3:29" x14ac:dyDescent="0.25">
      <c r="C1049" s="42">
        <f t="shared" si="451"/>
        <v>3.0201448691474329</v>
      </c>
      <c r="D1049" s="42">
        <f t="shared" si="469"/>
        <v>4.3862817462103632</v>
      </c>
      <c r="E1049" s="42">
        <f t="shared" si="469"/>
        <v>5.4740052027211545</v>
      </c>
      <c r="F1049" s="42">
        <f t="shared" si="469"/>
        <v>3.4521068817336249</v>
      </c>
      <c r="G1049" s="42">
        <f t="shared" si="452"/>
        <v>1.4252913761638917</v>
      </c>
      <c r="H1049" s="42">
        <f t="shared" si="470"/>
        <v>5.8303889611321509</v>
      </c>
      <c r="I1049" s="42">
        <f t="shared" si="470"/>
        <v>5.8303889611321509</v>
      </c>
      <c r="J1049" s="42">
        <f t="shared" si="470"/>
        <v>5.8303889611321509</v>
      </c>
      <c r="K1049" s="42">
        <f t="shared" si="453"/>
        <v>5.2103889611321508</v>
      </c>
      <c r="L1049" s="42">
        <f t="shared" si="454"/>
        <v>5.5803889611321509</v>
      </c>
      <c r="M1049" s="42">
        <f t="shared" si="466"/>
        <v>3.1581273539465817</v>
      </c>
      <c r="N1049" s="42">
        <f t="shared" si="466"/>
        <v>1.9722744329436208</v>
      </c>
      <c r="O1049" s="42">
        <f t="shared" si="466"/>
        <v>1.2287183347840513</v>
      </c>
      <c r="P1049" s="42">
        <f t="shared" si="466"/>
        <v>4.3213192706104611</v>
      </c>
      <c r="Q1049" s="42">
        <f t="shared" si="466"/>
        <v>4.8962069950073399</v>
      </c>
      <c r="R1049" s="42">
        <f t="shared" si="466"/>
        <v>3.7588755493527715</v>
      </c>
      <c r="S1049" s="42">
        <f t="shared" si="466"/>
        <v>2.6050674081654295</v>
      </c>
      <c r="T1049" s="42">
        <f t="shared" si="455"/>
        <v>2.6793287338050638</v>
      </c>
      <c r="U1049" s="42">
        <f t="shared" si="456"/>
        <v>4.9703889611321506</v>
      </c>
      <c r="V1049" s="42">
        <f t="shared" si="468"/>
        <v>3.1581273539465817</v>
      </c>
      <c r="W1049" s="42">
        <f t="shared" si="468"/>
        <v>1.9722744329436217</v>
      </c>
      <c r="X1049" s="42">
        <f t="shared" si="468"/>
        <v>1.2287183347840496</v>
      </c>
      <c r="Y1049" s="42">
        <f t="shared" si="468"/>
        <v>4.3213192706104611</v>
      </c>
      <c r="Z1049" s="42">
        <f t="shared" si="468"/>
        <v>4.8962069950073399</v>
      </c>
      <c r="AA1049" s="42">
        <f t="shared" si="468"/>
        <v>3.7588755493527715</v>
      </c>
      <c r="AB1049" s="42">
        <f t="shared" si="468"/>
        <v>2.6050674081654286</v>
      </c>
      <c r="AC1049" s="42">
        <f t="shared" si="468"/>
        <v>2.4293287338050633</v>
      </c>
    </row>
    <row r="1050" spans="3:29" x14ac:dyDescent="0.25">
      <c r="C1050" s="42">
        <f t="shared" si="451"/>
        <v>5.5201723002055489</v>
      </c>
      <c r="D1050" s="42">
        <f t="shared" si="469"/>
        <v>5.7766074304611408</v>
      </c>
      <c r="E1050" s="42">
        <f t="shared" si="469"/>
        <v>4.6543457740734739</v>
      </c>
      <c r="F1050" s="42">
        <f t="shared" si="469"/>
        <v>5.2026219768972624</v>
      </c>
      <c r="G1050" s="42">
        <f t="shared" si="452"/>
        <v>1.3036499107167296</v>
      </c>
      <c r="H1050" s="42">
        <f t="shared" si="470"/>
        <v>6.2463090604085689</v>
      </c>
      <c r="I1050" s="42">
        <f t="shared" si="470"/>
        <v>6.2463090604085689</v>
      </c>
      <c r="J1050" s="42">
        <f t="shared" si="470"/>
        <v>4.1642060402723793</v>
      </c>
      <c r="K1050" s="42">
        <f t="shared" si="453"/>
        <v>5.6263090604085688</v>
      </c>
      <c r="L1050" s="42">
        <f t="shared" si="454"/>
        <v>5.9963090604085689</v>
      </c>
      <c r="M1050" s="42">
        <f t="shared" si="466"/>
        <v>4.1642060402723784</v>
      </c>
      <c r="N1050" s="42">
        <f t="shared" si="466"/>
        <v>0.72677180891545745</v>
      </c>
      <c r="O1050" s="42">
        <f t="shared" si="466"/>
        <v>1.9315377190932801</v>
      </c>
      <c r="P1050" s="42">
        <f t="shared" si="466"/>
        <v>3.2959823211464507</v>
      </c>
      <c r="Q1050" s="42">
        <f t="shared" si="466"/>
        <v>3.5205551147266401</v>
      </c>
      <c r="R1050" s="42">
        <f t="shared" si="466"/>
        <v>3.5616284376242695</v>
      </c>
      <c r="S1050" s="42">
        <f t="shared" si="466"/>
        <v>2.7909040482676586</v>
      </c>
      <c r="T1050" s="42">
        <f t="shared" si="455"/>
        <v>2.0718401426191666</v>
      </c>
      <c r="U1050" s="42">
        <f t="shared" si="456"/>
        <v>5.3863090604085686</v>
      </c>
      <c r="V1050" s="42">
        <f t="shared" si="468"/>
        <v>4.1642060402723784</v>
      </c>
      <c r="W1050" s="42">
        <f t="shared" si="468"/>
        <v>0.72677180891546211</v>
      </c>
      <c r="X1050" s="42">
        <f t="shared" si="468"/>
        <v>1.9315377190932814</v>
      </c>
      <c r="Y1050" s="42">
        <f t="shared" si="468"/>
        <v>3.2959823211464507</v>
      </c>
      <c r="Z1050" s="42">
        <f t="shared" si="468"/>
        <v>3.5205551147266401</v>
      </c>
      <c r="AA1050" s="42">
        <f t="shared" si="468"/>
        <v>3.5616284376242695</v>
      </c>
      <c r="AB1050" s="42">
        <f t="shared" si="468"/>
        <v>2.7909040482676577</v>
      </c>
      <c r="AC1050" s="42">
        <f t="shared" si="468"/>
        <v>1.8218401426191664</v>
      </c>
    </row>
    <row r="1051" spans="3:29" x14ac:dyDescent="0.25">
      <c r="C1051" s="42">
        <f t="shared" si="451"/>
        <v>6.2532242531717008</v>
      </c>
      <c r="D1051" s="42">
        <f t="shared" si="469"/>
        <v>4.1766972361801864</v>
      </c>
      <c r="E1051" s="42">
        <f t="shared" si="469"/>
        <v>5.5751243059795375</v>
      </c>
      <c r="F1051" s="42">
        <f t="shared" si="469"/>
        <v>3.8350044340488467</v>
      </c>
      <c r="G1051" s="42">
        <f t="shared" si="452"/>
        <v>1.4767088741338172</v>
      </c>
      <c r="H1051" s="42">
        <f t="shared" si="470"/>
        <v>0</v>
      </c>
      <c r="I1051" s="42">
        <f t="shared" si="470"/>
        <v>6.0112172676559315</v>
      </c>
      <c r="J1051" s="42">
        <f t="shared" si="470"/>
        <v>6.0112172676559315</v>
      </c>
      <c r="K1051" s="42">
        <f t="shared" si="453"/>
        <v>5.3912172676559313</v>
      </c>
      <c r="L1051" s="42">
        <f t="shared" si="454"/>
        <v>5.7612172676559315</v>
      </c>
      <c r="M1051" s="42">
        <f t="shared" si="466"/>
        <v>1.7532717030663145</v>
      </c>
      <c r="N1051" s="42">
        <f t="shared" si="466"/>
        <v>5.2415870244924383</v>
      </c>
      <c r="O1051" s="42">
        <f t="shared" si="466"/>
        <v>1.4117252674040426</v>
      </c>
      <c r="P1051" s="42">
        <f t="shared" si="466"/>
        <v>2.5261589545852154</v>
      </c>
      <c r="Q1051" s="42">
        <f t="shared" si="466"/>
        <v>1.9564398318175245</v>
      </c>
      <c r="R1051" s="42">
        <f t="shared" si="466"/>
        <v>2.7931838903147463</v>
      </c>
      <c r="S1051" s="42">
        <f t="shared" si="466"/>
        <v>4.9880313497570503</v>
      </c>
      <c r="T1051" s="42">
        <f t="shared" si="455"/>
        <v>4.633179257665784</v>
      </c>
      <c r="U1051" s="42">
        <f t="shared" si="456"/>
        <v>5.1512172676559311</v>
      </c>
      <c r="V1051" s="42">
        <f t="shared" si="468"/>
        <v>1.7532717030663145</v>
      </c>
      <c r="W1051" s="42">
        <f t="shared" si="468"/>
        <v>5.2415870244924392</v>
      </c>
      <c r="X1051" s="42">
        <f t="shared" si="468"/>
        <v>1.4117252674040435</v>
      </c>
      <c r="Y1051" s="42">
        <f t="shared" si="468"/>
        <v>2.526158954585215</v>
      </c>
      <c r="Z1051" s="42">
        <f t="shared" si="468"/>
        <v>1.9564398318175245</v>
      </c>
      <c r="AA1051" s="42">
        <f t="shared" si="468"/>
        <v>2.7931838903147463</v>
      </c>
      <c r="AB1051" s="42">
        <f t="shared" si="468"/>
        <v>4.9880313497570494</v>
      </c>
      <c r="AC1051" s="42">
        <f t="shared" si="468"/>
        <v>4.383179257665784</v>
      </c>
    </row>
    <row r="1052" spans="3:29" x14ac:dyDescent="0.25">
      <c r="C1052" s="42">
        <f t="shared" si="451"/>
        <v>7.5374413692474098</v>
      </c>
      <c r="D1052" s="42">
        <f t="shared" si="469"/>
        <v>6.7143815072077642</v>
      </c>
      <c r="E1052" s="42">
        <f t="shared" si="469"/>
        <v>6.6132398512758517</v>
      </c>
      <c r="F1052" s="42">
        <f t="shared" si="469"/>
        <v>7.0333667566260436</v>
      </c>
      <c r="G1052" s="42">
        <f t="shared" si="452"/>
        <v>1.1696458071459188</v>
      </c>
      <c r="H1052" s="42">
        <f t="shared" si="470"/>
        <v>0</v>
      </c>
      <c r="I1052" s="42">
        <f t="shared" si="470"/>
        <v>7.2277850246953825</v>
      </c>
      <c r="J1052" s="42">
        <f t="shared" si="470"/>
        <v>2.4092616748984614</v>
      </c>
      <c r="K1052" s="42">
        <f t="shared" si="453"/>
        <v>6.6077850246953824</v>
      </c>
      <c r="L1052" s="42">
        <f t="shared" si="454"/>
        <v>6.9777850246953825</v>
      </c>
      <c r="M1052" s="42">
        <f t="shared" si="466"/>
        <v>3.6138925123476899</v>
      </c>
      <c r="N1052" s="42">
        <f t="shared" si="466"/>
        <v>3.1171040537769827</v>
      </c>
      <c r="O1052" s="42">
        <f t="shared" si="466"/>
        <v>3.7781603538180413</v>
      </c>
      <c r="P1052" s="42">
        <f t="shared" si="466"/>
        <v>0.56034647803415694</v>
      </c>
      <c r="Q1052" s="42">
        <f t="shared" si="466"/>
        <v>0.44523623191737122</v>
      </c>
      <c r="R1052" s="42">
        <f t="shared" si="466"/>
        <v>1.5629514064127727</v>
      </c>
      <c r="S1052" s="42">
        <f t="shared" si="466"/>
        <v>4.3059144827972498</v>
      </c>
      <c r="T1052" s="42">
        <f t="shared" si="455"/>
        <v>3.412155948304231</v>
      </c>
      <c r="U1052" s="42">
        <f t="shared" si="456"/>
        <v>6.3677850246953822</v>
      </c>
      <c r="V1052" s="42">
        <f t="shared" si="468"/>
        <v>3.6138925123476899</v>
      </c>
      <c r="W1052" s="42">
        <f t="shared" si="468"/>
        <v>3.1171040537769859</v>
      </c>
      <c r="X1052" s="42">
        <f t="shared" si="468"/>
        <v>3.7781603538180439</v>
      </c>
      <c r="Y1052" s="42">
        <f t="shared" si="468"/>
        <v>0.56034647803415694</v>
      </c>
      <c r="Z1052" s="42">
        <f t="shared" si="468"/>
        <v>0.44523623191737122</v>
      </c>
      <c r="AA1052" s="42">
        <f t="shared" si="468"/>
        <v>1.5629514064127727</v>
      </c>
      <c r="AB1052" s="42">
        <f t="shared" si="468"/>
        <v>4.3059144827972489</v>
      </c>
      <c r="AC1052" s="42">
        <f t="shared" si="468"/>
        <v>3.162155948304231</v>
      </c>
    </row>
    <row r="1053" spans="3:29" x14ac:dyDescent="0.25">
      <c r="C1053" s="42">
        <f t="shared" si="451"/>
        <v>4.9960474757215598</v>
      </c>
      <c r="D1053" s="42">
        <f t="shared" si="469"/>
        <v>3.3749225542925192</v>
      </c>
      <c r="E1053" s="42">
        <f t="shared" si="469"/>
        <v>4.731950981040467</v>
      </c>
      <c r="F1053" s="42">
        <f t="shared" si="469"/>
        <v>3.6547986433215791</v>
      </c>
      <c r="G1053" s="42">
        <f t="shared" si="452"/>
        <v>3.2417544701543082</v>
      </c>
      <c r="H1053" s="42">
        <f t="shared" si="470"/>
        <v>5.8521224792988038</v>
      </c>
      <c r="I1053" s="42">
        <f t="shared" si="470"/>
        <v>0</v>
      </c>
      <c r="J1053" s="42">
        <f t="shared" si="470"/>
        <v>3.9014149861992027</v>
      </c>
      <c r="K1053" s="42">
        <f t="shared" si="453"/>
        <v>5.2321224792988037</v>
      </c>
      <c r="L1053" s="42">
        <f t="shared" si="454"/>
        <v>5.6021224792988038</v>
      </c>
      <c r="M1053" s="42">
        <f t="shared" si="466"/>
        <v>4.1452534228366531</v>
      </c>
      <c r="N1053" s="42">
        <f t="shared" si="466"/>
        <v>4.2247802444893008</v>
      </c>
      <c r="O1053" s="42">
        <f t="shared" si="466"/>
        <v>2.6519948976436711</v>
      </c>
      <c r="P1053" s="42">
        <f t="shared" si="466"/>
        <v>4.372266314529563</v>
      </c>
      <c r="Q1053" s="42">
        <f t="shared" si="466"/>
        <v>3.7885041887004705</v>
      </c>
      <c r="R1053" s="42">
        <f t="shared" si="466"/>
        <v>3.5834582582490477</v>
      </c>
      <c r="S1053" s="42">
        <f t="shared" si="466"/>
        <v>2.4902648848080013</v>
      </c>
      <c r="T1053" s="42">
        <f t="shared" si="455"/>
        <v>2.0787882747808757</v>
      </c>
      <c r="U1053" s="42">
        <f t="shared" si="456"/>
        <v>4.9921224792988035</v>
      </c>
      <c r="V1053" s="42">
        <f t="shared" si="468"/>
        <v>4.1452534228366531</v>
      </c>
      <c r="W1053" s="42">
        <f t="shared" si="468"/>
        <v>4.2247802444892972</v>
      </c>
      <c r="X1053" s="42">
        <f t="shared" si="468"/>
        <v>2.6519948976436729</v>
      </c>
      <c r="Y1053" s="42">
        <f t="shared" si="468"/>
        <v>4.372266314529563</v>
      </c>
      <c r="Z1053" s="42">
        <f t="shared" si="468"/>
        <v>3.7885041887004705</v>
      </c>
      <c r="AA1053" s="42">
        <f t="shared" si="468"/>
        <v>3.5834582582490477</v>
      </c>
      <c r="AB1053" s="42">
        <f t="shared" si="468"/>
        <v>2.4902648848080005</v>
      </c>
      <c r="AC1053" s="42">
        <f t="shared" si="468"/>
        <v>1.8287882747808752</v>
      </c>
    </row>
    <row r="1054" spans="3:29" x14ac:dyDescent="0.25">
      <c r="C1054" s="42">
        <f t="shared" si="451"/>
        <v>4.7595401451594448</v>
      </c>
      <c r="D1054" s="42">
        <f t="shared" si="469"/>
        <v>3.4228696364574689</v>
      </c>
      <c r="E1054" s="42">
        <f t="shared" si="469"/>
        <v>5.6181562669458129</v>
      </c>
      <c r="F1054" s="42">
        <f t="shared" si="469"/>
        <v>5.0314533730228277</v>
      </c>
      <c r="G1054" s="42">
        <f t="shared" si="452"/>
        <v>1.443375514212212</v>
      </c>
      <c r="H1054" s="42">
        <f t="shared" si="470"/>
        <v>0</v>
      </c>
      <c r="I1054" s="42">
        <f t="shared" si="470"/>
        <v>6.1601676322170231</v>
      </c>
      <c r="J1054" s="42">
        <f t="shared" si="470"/>
        <v>2.0533892107390082</v>
      </c>
      <c r="K1054" s="42">
        <f t="shared" si="453"/>
        <v>5.540167632217023</v>
      </c>
      <c r="L1054" s="42">
        <f t="shared" si="454"/>
        <v>5.9101676322170231</v>
      </c>
      <c r="M1054" s="42">
        <f t="shared" si="466"/>
        <v>1.5400419080542569</v>
      </c>
      <c r="N1054" s="42">
        <f t="shared" si="466"/>
        <v>4.198101661308729</v>
      </c>
      <c r="O1054" s="42">
        <f t="shared" si="466"/>
        <v>2.4988558783580084</v>
      </c>
      <c r="P1054" s="42">
        <f t="shared" si="466"/>
        <v>3.7322731236730924</v>
      </c>
      <c r="Q1054" s="42">
        <f t="shared" si="466"/>
        <v>3.7648235488731361</v>
      </c>
      <c r="R1054" s="42">
        <f t="shared" si="466"/>
        <v>4.0257598086811877</v>
      </c>
      <c r="S1054" s="42">
        <f t="shared" si="466"/>
        <v>2.4902805321728403</v>
      </c>
      <c r="T1054" s="42">
        <f t="shared" si="455"/>
        <v>5.2551362011763301</v>
      </c>
      <c r="U1054" s="42">
        <f t="shared" si="456"/>
        <v>5.3001676322170228</v>
      </c>
      <c r="V1054" s="42">
        <f t="shared" si="468"/>
        <v>1.5400419080542569</v>
      </c>
      <c r="W1054" s="42">
        <f t="shared" si="468"/>
        <v>4.198101661308729</v>
      </c>
      <c r="X1054" s="42">
        <f t="shared" si="468"/>
        <v>2.4988558783580079</v>
      </c>
      <c r="Y1054" s="42">
        <f t="shared" si="468"/>
        <v>3.7322731236730924</v>
      </c>
      <c r="Z1054" s="42">
        <f t="shared" si="468"/>
        <v>3.7648235488731361</v>
      </c>
      <c r="AA1054" s="42">
        <f t="shared" si="468"/>
        <v>4.0257598086811877</v>
      </c>
      <c r="AB1054" s="42">
        <f t="shared" si="468"/>
        <v>2.4902805321728394</v>
      </c>
      <c r="AC1054" s="42">
        <f t="shared" si="468"/>
        <v>5.0051362011763301</v>
      </c>
    </row>
    <row r="1055" spans="3:29" x14ac:dyDescent="0.25">
      <c r="C1055" s="42">
        <f t="shared" si="451"/>
        <v>8.198518958784339</v>
      </c>
      <c r="D1055" s="42">
        <f t="shared" si="469"/>
        <v>6.277217782946904</v>
      </c>
      <c r="E1055" s="42">
        <f>E295-0.86</f>
        <v>6.4170496560458172</v>
      </c>
      <c r="F1055" s="42">
        <f t="shared" si="469"/>
        <v>7.5254880229331595</v>
      </c>
      <c r="G1055" s="42">
        <f t="shared" si="452"/>
        <v>1.0103451699998351</v>
      </c>
      <c r="H1055" s="42">
        <f t="shared" si="470"/>
        <v>0</v>
      </c>
      <c r="I1055" s="42">
        <f t="shared" si="470"/>
        <v>7.8444803405801711</v>
      </c>
      <c r="J1055" s="42">
        <f t="shared" si="470"/>
        <v>2.6148267801933911</v>
      </c>
      <c r="K1055" s="42">
        <f t="shared" si="453"/>
        <v>7.224480340580171</v>
      </c>
      <c r="L1055" s="42">
        <f>L295</f>
        <v>0</v>
      </c>
      <c r="M1055" s="42">
        <f t="shared" si="466"/>
        <v>5.5565069079109559</v>
      </c>
      <c r="N1055" s="42">
        <f t="shared" si="466"/>
        <v>4.1125375370427051</v>
      </c>
      <c r="O1055" s="42">
        <f t="shared" si="466"/>
        <v>3.8412021502427689</v>
      </c>
      <c r="P1055" s="42">
        <f t="shared" si="466"/>
        <v>3.2180306308536171</v>
      </c>
      <c r="Q1055" s="42">
        <f>Q295-0.25</f>
        <v>3.1554049659592169</v>
      </c>
      <c r="R1055" s="42">
        <f t="shared" si="466"/>
        <v>1.3447251302086294</v>
      </c>
      <c r="S1055" s="42">
        <f t="shared" si="466"/>
        <v>3.0042690666051741</v>
      </c>
      <c r="T1055" s="42">
        <f t="shared" si="455"/>
        <v>2.2111200851450428</v>
      </c>
      <c r="U1055" s="42">
        <f>U295</f>
        <v>0</v>
      </c>
      <c r="V1055" s="42">
        <f t="shared" si="468"/>
        <v>5.5565069079109559</v>
      </c>
      <c r="W1055" s="42">
        <f t="shared" si="468"/>
        <v>4.1125375370427077</v>
      </c>
      <c r="X1055" s="42">
        <f t="shared" si="468"/>
        <v>3.8412021502427707</v>
      </c>
      <c r="Y1055" s="42">
        <f t="shared" si="468"/>
        <v>3.2180306308536166</v>
      </c>
      <c r="Z1055" s="42">
        <f t="shared" si="468"/>
        <v>3.4054049659592169</v>
      </c>
      <c r="AA1055" s="42">
        <f t="shared" si="468"/>
        <v>1.3447251302086294</v>
      </c>
      <c r="AB1055" s="42">
        <f t="shared" si="468"/>
        <v>3.0042690666051719</v>
      </c>
      <c r="AC1055" s="42">
        <f t="shared" si="468"/>
        <v>1.9611200851450434</v>
      </c>
    </row>
    <row r="1056" spans="3:29" x14ac:dyDescent="0.25">
      <c r="C1056" s="42">
        <f t="shared" si="451"/>
        <v>4.1823530970234559</v>
      </c>
      <c r="D1056" s="42">
        <f t="shared" si="469"/>
        <v>2.9358142813419934</v>
      </c>
      <c r="E1056" s="42">
        <f t="shared" si="469"/>
        <v>4.7931988539989927</v>
      </c>
      <c r="F1056" s="42">
        <f t="shared" si="469"/>
        <v>4.2929499992593874</v>
      </c>
      <c r="G1056" s="42">
        <f t="shared" si="452"/>
        <v>1.4116176920090213</v>
      </c>
      <c r="H1056" s="42">
        <f t="shared" si="470"/>
        <v>5.9668889367317641</v>
      </c>
      <c r="I1056" s="42">
        <f t="shared" si="470"/>
        <v>0</v>
      </c>
      <c r="J1056" s="42">
        <f t="shared" si="470"/>
        <v>0</v>
      </c>
      <c r="K1056" s="42">
        <f t="shared" si="453"/>
        <v>5.346888936731764</v>
      </c>
      <c r="L1056" s="42">
        <f t="shared" si="454"/>
        <v>5.7168889367317641</v>
      </c>
      <c r="M1056" s="42">
        <f t="shared" si="466"/>
        <v>1.9889629789105894</v>
      </c>
      <c r="N1056" s="42">
        <f t="shared" si="466"/>
        <v>4.6561033616815246</v>
      </c>
      <c r="O1056" s="42">
        <f t="shared" si="466"/>
        <v>2.9300219090149739</v>
      </c>
      <c r="P1056" s="42">
        <f t="shared" si="466"/>
        <v>4.9149533008825568</v>
      </c>
      <c r="Q1056" s="42">
        <f t="shared" si="466"/>
        <v>4.0576774240733702</v>
      </c>
      <c r="R1056" s="42">
        <f t="shared" si="466"/>
        <v>4.3040229334862712</v>
      </c>
      <c r="S1056" s="42">
        <f t="shared" si="466"/>
        <v>2.9199669264857566</v>
      </c>
      <c r="T1056" s="42">
        <f t="shared" si="455"/>
        <v>4.4765463301850001</v>
      </c>
      <c r="U1056" s="42">
        <f t="shared" si="456"/>
        <v>5.1068889367317638</v>
      </c>
      <c r="V1056" s="42">
        <f t="shared" si="468"/>
        <v>1.9889629789105894</v>
      </c>
      <c r="W1056" s="42">
        <f t="shared" si="468"/>
        <v>4.6561033616815246</v>
      </c>
      <c r="X1056" s="42">
        <f t="shared" si="468"/>
        <v>2.9300219090149771</v>
      </c>
      <c r="Y1056" s="42">
        <f t="shared" si="468"/>
        <v>4.9149533008825568</v>
      </c>
      <c r="Z1056" s="42">
        <f t="shared" si="468"/>
        <v>4.0576774240733702</v>
      </c>
      <c r="AA1056" s="42">
        <f t="shared" si="468"/>
        <v>4.3040229334862712</v>
      </c>
      <c r="AB1056" s="42">
        <f t="shared" si="468"/>
        <v>2.9199669264857566</v>
      </c>
      <c r="AC1056" s="42">
        <f t="shared" si="468"/>
        <v>4.2265463301850001</v>
      </c>
    </row>
    <row r="1057" spans="3:29" x14ac:dyDescent="0.25">
      <c r="C1057" s="42">
        <f t="shared" si="451"/>
        <v>8.386317655624719</v>
      </c>
      <c r="D1057" s="42">
        <f t="shared" si="469"/>
        <v>7.008761954944446</v>
      </c>
      <c r="E1057" s="42">
        <f t="shared" si="469"/>
        <v>7.2664140867326683</v>
      </c>
      <c r="F1057" s="42">
        <f t="shared" si="469"/>
        <v>7.8588436991602943</v>
      </c>
      <c r="G1057" s="42">
        <f t="shared" si="452"/>
        <v>1.3333260844612993</v>
      </c>
      <c r="H1057" s="42">
        <f t="shared" si="470"/>
        <v>0</v>
      </c>
      <c r="I1057" s="42">
        <f t="shared" si="470"/>
        <v>7.9215139040977762</v>
      </c>
      <c r="J1057" s="42">
        <f t="shared" si="470"/>
        <v>5.2810092693985178</v>
      </c>
      <c r="K1057" s="42">
        <f t="shared" si="453"/>
        <v>7.3015139040977761</v>
      </c>
      <c r="L1057" s="42">
        <f t="shared" si="454"/>
        <v>7.6715139040977762</v>
      </c>
      <c r="M1057" s="42">
        <f t="shared" si="466"/>
        <v>7.5914508247603685</v>
      </c>
      <c r="N1057" s="42">
        <f t="shared" si="466"/>
        <v>1.7899916863257714</v>
      </c>
      <c r="O1057" s="42">
        <f t="shared" si="466"/>
        <v>4.6863501677823596</v>
      </c>
      <c r="P1057" s="42">
        <f t="shared" si="466"/>
        <v>0.12432629047156571</v>
      </c>
      <c r="Q1057" s="42">
        <f t="shared" si="466"/>
        <v>9.3495637024921197E-2</v>
      </c>
      <c r="R1057" s="42">
        <f t="shared" si="466"/>
        <v>1.0362754254929669</v>
      </c>
      <c r="S1057" s="42">
        <f t="shared" si="466"/>
        <v>0.84271424511678439</v>
      </c>
      <c r="T1057" s="42">
        <f t="shared" si="455"/>
        <v>0.41503153966870415</v>
      </c>
      <c r="U1057" s="42">
        <f t="shared" si="456"/>
        <v>7.0615139040977759</v>
      </c>
      <c r="V1057" s="42">
        <f t="shared" si="468"/>
        <v>7.5914508247603685</v>
      </c>
      <c r="W1057" s="42">
        <f t="shared" si="468"/>
        <v>1.789991686325773</v>
      </c>
      <c r="X1057" s="42">
        <f t="shared" si="468"/>
        <v>4.6863501677823649</v>
      </c>
      <c r="Y1057" s="42">
        <f t="shared" si="468"/>
        <v>0.1243262904715657</v>
      </c>
      <c r="Z1057" s="42">
        <f t="shared" si="468"/>
        <v>9.3495637024921197E-2</v>
      </c>
      <c r="AA1057" s="42">
        <f t="shared" si="468"/>
        <v>1.0362754254929669</v>
      </c>
      <c r="AB1057" s="42">
        <f t="shared" si="468"/>
        <v>0.84271424511678472</v>
      </c>
      <c r="AC1057" s="42">
        <f t="shared" si="468"/>
        <v>0.16503153966870382</v>
      </c>
    </row>
    <row r="1058" spans="3:29" x14ac:dyDescent="0.25">
      <c r="C1058" s="42">
        <f t="shared" si="451"/>
        <v>7.1007840679227519</v>
      </c>
      <c r="D1058" s="42">
        <f t="shared" si="469"/>
        <v>6.3583251151086415</v>
      </c>
      <c r="E1058" s="42">
        <f t="shared" si="469"/>
        <v>6.9240617379486631</v>
      </c>
      <c r="F1058" s="42">
        <f t="shared" si="469"/>
        <v>6.7195772936923888</v>
      </c>
      <c r="G1058" s="42">
        <f t="shared" si="452"/>
        <v>1.6215971814414147</v>
      </c>
      <c r="H1058" s="42">
        <f t="shared" si="470"/>
        <v>0</v>
      </c>
      <c r="I1058" s="42">
        <f t="shared" si="470"/>
        <v>7.5902999993093632</v>
      </c>
      <c r="J1058" s="42">
        <f t="shared" si="470"/>
        <v>0</v>
      </c>
      <c r="K1058" s="42">
        <f t="shared" si="453"/>
        <v>6.9702999993093631</v>
      </c>
      <c r="L1058" s="42">
        <f t="shared" si="454"/>
        <v>7.3402999993093632</v>
      </c>
      <c r="M1058" s="42">
        <f t="shared" si="466"/>
        <v>6.9577749993669151</v>
      </c>
      <c r="N1058" s="42">
        <f t="shared" si="466"/>
        <v>3.075674123709363</v>
      </c>
      <c r="O1058" s="42">
        <f t="shared" si="466"/>
        <v>3.3403592972167235</v>
      </c>
      <c r="P1058" s="42">
        <f t="shared" si="466"/>
        <v>2.1432764305991943</v>
      </c>
      <c r="Q1058" s="42">
        <f t="shared" si="466"/>
        <v>1.8211811154365554</v>
      </c>
      <c r="R1058" s="42">
        <f t="shared" si="466"/>
        <v>1.9277413903628067</v>
      </c>
      <c r="S1058" s="42">
        <f t="shared" si="466"/>
        <v>1.6149574466615668</v>
      </c>
      <c r="T1058" s="42">
        <f t="shared" si="455"/>
        <v>0.56626249997122369</v>
      </c>
      <c r="U1058" s="42">
        <f t="shared" si="456"/>
        <v>6.7302999993093628</v>
      </c>
      <c r="V1058" s="42">
        <f t="shared" si="468"/>
        <v>6.9577749993669151</v>
      </c>
      <c r="W1058" s="42">
        <f t="shared" si="468"/>
        <v>3.0756741237093634</v>
      </c>
      <c r="X1058" s="42">
        <f t="shared" si="468"/>
        <v>3.3403592972167249</v>
      </c>
      <c r="Y1058" s="42">
        <f t="shared" si="468"/>
        <v>2.1432764305991943</v>
      </c>
      <c r="Z1058" s="42">
        <f t="shared" si="468"/>
        <v>1.8211811154365554</v>
      </c>
      <c r="AA1058" s="42">
        <f t="shared" si="468"/>
        <v>1.9277413903628067</v>
      </c>
      <c r="AB1058" s="42">
        <f t="shared" si="468"/>
        <v>1.6149574466615653</v>
      </c>
      <c r="AC1058" s="42">
        <f t="shared" si="468"/>
        <v>0.31626249997122374</v>
      </c>
    </row>
    <row r="1059" spans="3:29" x14ac:dyDescent="0.25">
      <c r="C1059" s="42">
        <f t="shared" si="451"/>
        <v>5.9856527103173738</v>
      </c>
      <c r="D1059" s="42">
        <f t="shared" si="469"/>
        <v>1.9737724038238811</v>
      </c>
      <c r="E1059" s="42">
        <f t="shared" si="469"/>
        <v>3.8647356034997875</v>
      </c>
      <c r="F1059" s="42">
        <f t="shared" si="469"/>
        <v>4.7962446987943048</v>
      </c>
      <c r="G1059" s="42">
        <f t="shared" si="452"/>
        <v>2.1221469147296741</v>
      </c>
      <c r="H1059" s="42">
        <f t="shared" si="470"/>
        <v>6.5469258091533487</v>
      </c>
      <c r="I1059" s="42">
        <f t="shared" si="470"/>
        <v>6.5469258091533487</v>
      </c>
      <c r="J1059" s="42">
        <f t="shared" si="470"/>
        <v>0</v>
      </c>
      <c r="K1059" s="42">
        <f t="shared" si="453"/>
        <v>5.9269258091533485</v>
      </c>
      <c r="L1059" s="42">
        <f t="shared" si="454"/>
        <v>6.2969258091533487</v>
      </c>
      <c r="M1059" s="42">
        <f t="shared" si="466"/>
        <v>3.2734629045766734</v>
      </c>
      <c r="N1059" s="42">
        <f t="shared" si="466"/>
        <v>3.5205167086956695</v>
      </c>
      <c r="O1059" s="42">
        <f t="shared" si="466"/>
        <v>2.4979317481204859</v>
      </c>
      <c r="P1059" s="42">
        <f t="shared" si="466"/>
        <v>2.4855464511546885</v>
      </c>
      <c r="Q1059" s="42">
        <f t="shared" si="466"/>
        <v>2.650525824756667</v>
      </c>
      <c r="R1059" s="42">
        <f t="shared" si="466"/>
        <v>3.6753571244260619</v>
      </c>
      <c r="S1059" s="42">
        <f t="shared" si="466"/>
        <v>3.760999932917882</v>
      </c>
      <c r="T1059" s="42">
        <f t="shared" si="455"/>
        <v>3.3870686168859803</v>
      </c>
      <c r="U1059" s="42">
        <f t="shared" si="456"/>
        <v>5.6869258091533483</v>
      </c>
      <c r="V1059" s="42">
        <f t="shared" si="468"/>
        <v>3.2734629045766734</v>
      </c>
      <c r="W1059" s="42">
        <f t="shared" si="468"/>
        <v>3.5205167086956717</v>
      </c>
      <c r="X1059" s="42">
        <f t="shared" si="468"/>
        <v>2.4979317481204899</v>
      </c>
      <c r="Y1059" s="42">
        <f t="shared" si="468"/>
        <v>2.4855464511546881</v>
      </c>
      <c r="Z1059" s="42">
        <f t="shared" si="468"/>
        <v>2.650525824756667</v>
      </c>
      <c r="AA1059" s="42">
        <f t="shared" si="468"/>
        <v>3.6753571244260619</v>
      </c>
      <c r="AB1059" s="42">
        <f t="shared" si="468"/>
        <v>3.760999932917882</v>
      </c>
      <c r="AC1059" s="42">
        <f t="shared" si="468"/>
        <v>3.1370686168859798</v>
      </c>
    </row>
    <row r="1060" spans="3:29" x14ac:dyDescent="0.25">
      <c r="C1060" s="42">
        <f t="shared" si="451"/>
        <v>5.2793007595274153</v>
      </c>
      <c r="D1060" s="42">
        <f t="shared" si="469"/>
        <v>3.9633587883483101</v>
      </c>
      <c r="E1060" s="42">
        <f t="shared" si="469"/>
        <v>4.7281057330492944</v>
      </c>
      <c r="F1060" s="42">
        <f t="shared" si="469"/>
        <v>3.0989097344492715</v>
      </c>
      <c r="G1060" s="42">
        <f t="shared" si="452"/>
        <v>2.1234248642593996</v>
      </c>
      <c r="H1060" s="42">
        <f t="shared" si="470"/>
        <v>5.8673186104611741</v>
      </c>
      <c r="I1060" s="42">
        <f t="shared" si="470"/>
        <v>5.8673186104611741</v>
      </c>
      <c r="J1060" s="42">
        <f t="shared" si="470"/>
        <v>0</v>
      </c>
      <c r="K1060" s="42">
        <f t="shared" si="453"/>
        <v>5.247318610461174</v>
      </c>
      <c r="L1060" s="42">
        <f t="shared" si="454"/>
        <v>5.6173186104611741</v>
      </c>
      <c r="M1060" s="42">
        <f t="shared" si="466"/>
        <v>1.7113012613845102</v>
      </c>
      <c r="N1060" s="42">
        <f t="shared" si="466"/>
        <v>4.132953989758815</v>
      </c>
      <c r="O1060" s="42">
        <f t="shared" si="466"/>
        <v>1.7294851000532949</v>
      </c>
      <c r="P1060" s="42">
        <f t="shared" si="466"/>
        <v>4.0351211604619328</v>
      </c>
      <c r="Q1060" s="42">
        <f t="shared" si="466"/>
        <v>3.344893358203088</v>
      </c>
      <c r="R1060" s="42">
        <f t="shared" si="466"/>
        <v>4.3693037267713182</v>
      </c>
      <c r="S1060" s="42">
        <f t="shared" si="466"/>
        <v>2.9960775883205999</v>
      </c>
      <c r="T1060" s="42">
        <f t="shared" si="455"/>
        <v>4.4060173490766656</v>
      </c>
      <c r="U1060" s="42">
        <f t="shared" si="456"/>
        <v>5.0073186104611738</v>
      </c>
      <c r="V1060" s="42">
        <f t="shared" si="468"/>
        <v>1.7113012613845102</v>
      </c>
      <c r="W1060" s="42">
        <f t="shared" si="468"/>
        <v>4.132953989758815</v>
      </c>
      <c r="X1060" s="42">
        <f t="shared" si="468"/>
        <v>1.7294851000532947</v>
      </c>
      <c r="Y1060" s="42">
        <f t="shared" si="468"/>
        <v>4.0351211604619328</v>
      </c>
      <c r="Z1060" s="42">
        <f t="shared" si="468"/>
        <v>3.344893358203088</v>
      </c>
      <c r="AA1060" s="42">
        <f t="shared" si="468"/>
        <v>4.3693037267713182</v>
      </c>
      <c r="AB1060" s="42">
        <f t="shared" si="468"/>
        <v>2.9960775883205986</v>
      </c>
      <c r="AC1060" s="42">
        <f t="shared" si="468"/>
        <v>4.1560173490766656</v>
      </c>
    </row>
    <row r="1061" spans="3:29" x14ac:dyDescent="0.25">
      <c r="C1061" s="42">
        <f t="shared" si="451"/>
        <v>6.0076332966346966</v>
      </c>
      <c r="D1061" s="42">
        <f t="shared" si="469"/>
        <v>3.1582935948377946</v>
      </c>
      <c r="E1061" s="42">
        <f t="shared" si="469"/>
        <v>5.6850607073636583</v>
      </c>
      <c r="F1061" s="42">
        <f t="shared" si="469"/>
        <v>4.8676750234223229</v>
      </c>
      <c r="G1061" s="42">
        <f t="shared" si="452"/>
        <v>1.7616902269810961</v>
      </c>
      <c r="H1061" s="42">
        <f t="shared" si="470"/>
        <v>0</v>
      </c>
      <c r="I1061" s="42">
        <f t="shared" si="470"/>
        <v>0</v>
      </c>
      <c r="J1061" s="42">
        <f t="shared" si="470"/>
        <v>2.3803548551554541</v>
      </c>
      <c r="K1061" s="42">
        <f t="shared" si="453"/>
        <v>6.5210645654663599</v>
      </c>
      <c r="L1061" s="42">
        <f t="shared" si="454"/>
        <v>6.89106456546636</v>
      </c>
      <c r="M1061" s="42">
        <f t="shared" ref="M1061:S1076" si="471">M301</f>
        <v>5.6533427809942021</v>
      </c>
      <c r="N1061" s="42">
        <f t="shared" si="471"/>
        <v>5.0943443530820209</v>
      </c>
      <c r="O1061" s="42">
        <f t="shared" si="471"/>
        <v>2.9262626835072196</v>
      </c>
      <c r="P1061" s="42">
        <f t="shared" si="471"/>
        <v>3.674397042682799</v>
      </c>
      <c r="Q1061" s="42">
        <f t="shared" si="471"/>
        <v>2.4881154629878748</v>
      </c>
      <c r="R1061" s="42">
        <f t="shared" si="471"/>
        <v>4.0389894008469955</v>
      </c>
      <c r="S1061" s="42">
        <f t="shared" si="471"/>
        <v>2.7348757910296717</v>
      </c>
      <c r="T1061" s="42">
        <f t="shared" si="455"/>
        <v>1.7377217844721589</v>
      </c>
      <c r="U1061" s="42">
        <f t="shared" si="456"/>
        <v>6.2810645654663597</v>
      </c>
      <c r="V1061" s="42">
        <f t="shared" ref="V1061:AC1076" si="472">V301</f>
        <v>5.6533427809942021</v>
      </c>
      <c r="W1061" s="42">
        <f t="shared" si="472"/>
        <v>5.0943443530820227</v>
      </c>
      <c r="X1061" s="42">
        <f t="shared" si="472"/>
        <v>2.9262626835072227</v>
      </c>
      <c r="Y1061" s="42">
        <f t="shared" si="472"/>
        <v>3.6743970426827981</v>
      </c>
      <c r="Z1061" s="42">
        <f t="shared" si="472"/>
        <v>2.4881154629878748</v>
      </c>
      <c r="AA1061" s="42">
        <f t="shared" si="472"/>
        <v>4.0389894008469955</v>
      </c>
      <c r="AB1061" s="42">
        <f t="shared" si="472"/>
        <v>2.7348757910296695</v>
      </c>
      <c r="AC1061" s="42">
        <f t="shared" si="472"/>
        <v>1.4877217844721584</v>
      </c>
    </row>
    <row r="1062" spans="3:29" x14ac:dyDescent="0.25">
      <c r="C1062" s="42">
        <f t="shared" si="451"/>
        <v>4.7242185603766611</v>
      </c>
      <c r="D1062" s="42">
        <f t="shared" si="469"/>
        <v>3.6221985678088515</v>
      </c>
      <c r="E1062" s="42">
        <f t="shared" si="469"/>
        <v>4.4414084501313793</v>
      </c>
      <c r="F1062" s="42">
        <f t="shared" si="469"/>
        <v>3.8661534082046431</v>
      </c>
      <c r="G1062" s="42">
        <f t="shared" si="452"/>
        <v>1.5133124995839904</v>
      </c>
      <c r="H1062" s="42">
        <f t="shared" si="470"/>
        <v>0</v>
      </c>
      <c r="I1062" s="42">
        <f t="shared" si="470"/>
        <v>5.9741050219690353</v>
      </c>
      <c r="J1062" s="42">
        <f t="shared" si="470"/>
        <v>3.9827366813126903</v>
      </c>
      <c r="K1062" s="42">
        <f t="shared" si="453"/>
        <v>5.3541050219690351</v>
      </c>
      <c r="L1062" s="42">
        <f t="shared" si="454"/>
        <v>5.7241050219690353</v>
      </c>
      <c r="M1062" s="42">
        <f t="shared" si="471"/>
        <v>2.4892104258204304</v>
      </c>
      <c r="N1062" s="42">
        <f t="shared" si="471"/>
        <v>3.4808689189100823</v>
      </c>
      <c r="O1062" s="42">
        <f t="shared" si="471"/>
        <v>2.6743583087326921</v>
      </c>
      <c r="P1062" s="42">
        <f t="shared" si="471"/>
        <v>2.6576724816985777</v>
      </c>
      <c r="Q1062" s="42">
        <f t="shared" si="471"/>
        <v>4.6720688749012496</v>
      </c>
      <c r="R1062" s="42">
        <f t="shared" si="471"/>
        <v>4.190226506502702</v>
      </c>
      <c r="S1062" s="42">
        <f t="shared" si="471"/>
        <v>4.0674757596384916</v>
      </c>
      <c r="T1062" s="42">
        <f t="shared" si="455"/>
        <v>3.7348945961486035</v>
      </c>
      <c r="U1062" s="42">
        <f t="shared" si="456"/>
        <v>5.1141050219690349</v>
      </c>
      <c r="V1062" s="42">
        <f t="shared" si="472"/>
        <v>2.4892104258204304</v>
      </c>
      <c r="W1062" s="42">
        <f t="shared" si="472"/>
        <v>3.4808689189100832</v>
      </c>
      <c r="X1062" s="42">
        <f t="shared" si="472"/>
        <v>2.6743583087326956</v>
      </c>
      <c r="Y1062" s="42">
        <f t="shared" si="472"/>
        <v>2.6576724816985773</v>
      </c>
      <c r="Z1062" s="42">
        <f t="shared" si="472"/>
        <v>4.6720688749012496</v>
      </c>
      <c r="AA1062" s="42">
        <f t="shared" si="472"/>
        <v>4.190226506502702</v>
      </c>
      <c r="AB1062" s="42">
        <f t="shared" si="472"/>
        <v>4.0674757596384907</v>
      </c>
      <c r="AC1062" s="42">
        <f t="shared" si="472"/>
        <v>3.484894596148604</v>
      </c>
    </row>
    <row r="1063" spans="3:29" x14ac:dyDescent="0.25">
      <c r="C1063" s="42">
        <f t="shared" si="451"/>
        <v>5.558493613436192</v>
      </c>
      <c r="D1063" s="42">
        <f t="shared" ref="D1063:F1078" si="473">D303</f>
        <v>2.4885674975229635</v>
      </c>
      <c r="E1063" s="42">
        <f t="shared" si="473"/>
        <v>4.1325651326456612</v>
      </c>
      <c r="F1063" s="42">
        <f t="shared" si="473"/>
        <v>5.7181610939285878</v>
      </c>
      <c r="G1063" s="42">
        <f t="shared" si="452"/>
        <v>1.3972664214026191</v>
      </c>
      <c r="H1063" s="42">
        <f t="shared" ref="H1063:J1078" si="474">H303</f>
        <v>0</v>
      </c>
      <c r="I1063" s="42">
        <f t="shared" si="474"/>
        <v>6.6188238303349216</v>
      </c>
      <c r="J1063" s="42">
        <f t="shared" si="474"/>
        <v>4.4125492202232817</v>
      </c>
      <c r="K1063" s="42">
        <f t="shared" si="453"/>
        <v>5.9988238303349215</v>
      </c>
      <c r="L1063" s="42">
        <f t="shared" si="454"/>
        <v>6.3688238303349216</v>
      </c>
      <c r="M1063" s="42">
        <f t="shared" si="471"/>
        <v>5.2399021990151464</v>
      </c>
      <c r="N1063" s="42">
        <f t="shared" si="471"/>
        <v>5.7178788076073914</v>
      </c>
      <c r="O1063" s="42">
        <f t="shared" si="471"/>
        <v>0.71111330408557072</v>
      </c>
      <c r="P1063" s="42">
        <f t="shared" si="471"/>
        <v>3.7916520224107777</v>
      </c>
      <c r="Q1063" s="42">
        <f t="shared" si="471"/>
        <v>3.146215369633738</v>
      </c>
      <c r="R1063" s="42">
        <f t="shared" si="471"/>
        <v>2.9842388999441503</v>
      </c>
      <c r="S1063" s="42">
        <f t="shared" si="471"/>
        <v>2.8165207788659234</v>
      </c>
      <c r="T1063" s="42">
        <f t="shared" si="455"/>
        <v>1.4910294681877974</v>
      </c>
      <c r="U1063" s="42">
        <f t="shared" si="456"/>
        <v>5.7588238303349213</v>
      </c>
      <c r="V1063" s="42">
        <f t="shared" si="472"/>
        <v>5.2399021990151464</v>
      </c>
      <c r="W1063" s="42">
        <f t="shared" si="472"/>
        <v>5.7178788076073923</v>
      </c>
      <c r="X1063" s="42">
        <f t="shared" si="472"/>
        <v>0.71111330408557127</v>
      </c>
      <c r="Y1063" s="42">
        <f t="shared" si="472"/>
        <v>3.7916520224107777</v>
      </c>
      <c r="Z1063" s="42">
        <f t="shared" si="472"/>
        <v>3.146215369633738</v>
      </c>
      <c r="AA1063" s="42">
        <f t="shared" si="472"/>
        <v>2.9842388999441503</v>
      </c>
      <c r="AB1063" s="42">
        <f t="shared" si="472"/>
        <v>2.8165207788659226</v>
      </c>
      <c r="AC1063" s="42">
        <f t="shared" si="472"/>
        <v>1.2410294681877971</v>
      </c>
    </row>
    <row r="1064" spans="3:29" x14ac:dyDescent="0.25">
      <c r="C1064" s="42">
        <f t="shared" si="451"/>
        <v>4.4477307817302583</v>
      </c>
      <c r="D1064" s="42">
        <f t="shared" si="473"/>
        <v>4.009159884936853</v>
      </c>
      <c r="E1064" s="42">
        <f t="shared" si="473"/>
        <v>4.6907009897840908</v>
      </c>
      <c r="F1064" s="42">
        <f t="shared" si="473"/>
        <v>4.6054225254953751</v>
      </c>
      <c r="G1064" s="42">
        <f t="shared" si="452"/>
        <v>1.2860717073751096</v>
      </c>
      <c r="H1064" s="42">
        <f t="shared" si="474"/>
        <v>5.9988191181225829</v>
      </c>
      <c r="I1064" s="42">
        <f t="shared" si="474"/>
        <v>5.9988191181225829</v>
      </c>
      <c r="J1064" s="42">
        <f t="shared" si="474"/>
        <v>3.9992127454150559</v>
      </c>
      <c r="K1064" s="42">
        <f t="shared" si="453"/>
        <v>5.3788191181225828</v>
      </c>
      <c r="L1064" s="42">
        <f t="shared" si="454"/>
        <v>5.7488191181225829</v>
      </c>
      <c r="M1064" s="42">
        <f t="shared" si="471"/>
        <v>4.7490651351803788</v>
      </c>
      <c r="N1064" s="42">
        <f t="shared" si="471"/>
        <v>3.6084540876757165</v>
      </c>
      <c r="O1064" s="42">
        <f t="shared" si="471"/>
        <v>2.4829822933826913</v>
      </c>
      <c r="P1064" s="42">
        <f t="shared" si="471"/>
        <v>3.093153789631331</v>
      </c>
      <c r="Q1064" s="42">
        <f t="shared" si="471"/>
        <v>3.1870848216897016</v>
      </c>
      <c r="R1064" s="42">
        <f t="shared" si="471"/>
        <v>2.787422942073432</v>
      </c>
      <c r="S1064" s="42">
        <f t="shared" si="471"/>
        <v>3.1908612330439281</v>
      </c>
      <c r="T1064" s="42">
        <f t="shared" si="455"/>
        <v>1.3747785846479839</v>
      </c>
      <c r="U1064" s="42">
        <f t="shared" si="456"/>
        <v>5.1388191181225826</v>
      </c>
      <c r="V1064" s="42">
        <f t="shared" si="472"/>
        <v>4.7490651351803788</v>
      </c>
      <c r="W1064" s="42">
        <f t="shared" si="472"/>
        <v>3.6084540876757143</v>
      </c>
      <c r="X1064" s="42">
        <f t="shared" si="472"/>
        <v>2.4829822933826913</v>
      </c>
      <c r="Y1064" s="42">
        <f t="shared" si="472"/>
        <v>3.093153789631331</v>
      </c>
      <c r="Z1064" s="42">
        <f t="shared" si="472"/>
        <v>3.1870848216897016</v>
      </c>
      <c r="AA1064" s="42">
        <f t="shared" si="472"/>
        <v>2.787422942073432</v>
      </c>
      <c r="AB1064" s="42">
        <f t="shared" si="472"/>
        <v>3.1908612330439272</v>
      </c>
      <c r="AC1064" s="42">
        <f t="shared" si="472"/>
        <v>1.1247785846479836</v>
      </c>
    </row>
    <row r="1065" spans="3:29" x14ac:dyDescent="0.25">
      <c r="C1065" s="42">
        <f t="shared" si="451"/>
        <v>4.9573324890277011</v>
      </c>
      <c r="D1065" s="42">
        <f t="shared" si="473"/>
        <v>5.7379385030622245</v>
      </c>
      <c r="E1065" s="42">
        <f t="shared" si="473"/>
        <v>5.3709276084743598</v>
      </c>
      <c r="F1065" s="42">
        <f t="shared" si="473"/>
        <v>4.2030897700248575</v>
      </c>
      <c r="G1065" s="42">
        <f t="shared" si="452"/>
        <v>1.6584127531814901</v>
      </c>
      <c r="H1065" s="42">
        <f t="shared" si="474"/>
        <v>0</v>
      </c>
      <c r="I1065" s="42">
        <f t="shared" si="474"/>
        <v>0</v>
      </c>
      <c r="J1065" s="42">
        <f t="shared" si="474"/>
        <v>4.2154292385237015</v>
      </c>
      <c r="K1065" s="42">
        <f t="shared" si="453"/>
        <v>5.7031438577855509</v>
      </c>
      <c r="L1065" s="42">
        <f t="shared" si="454"/>
        <v>6.073143857785551</v>
      </c>
      <c r="M1065" s="42">
        <f t="shared" si="471"/>
        <v>3.1615719288927746</v>
      </c>
      <c r="N1065" s="42">
        <f t="shared" si="471"/>
        <v>5.2209965905704614</v>
      </c>
      <c r="O1065" s="42">
        <f t="shared" si="471"/>
        <v>1.0277286160037133</v>
      </c>
      <c r="P1065" s="42">
        <f t="shared" si="471"/>
        <v>5.5660091920921122</v>
      </c>
      <c r="Q1065" s="42">
        <f t="shared" si="471"/>
        <v>4.5555261164579495</v>
      </c>
      <c r="R1065" s="42">
        <f t="shared" si="471"/>
        <v>3.8730921389002479</v>
      </c>
      <c r="S1065" s="42">
        <f t="shared" si="471"/>
        <v>1.7489546840683443</v>
      </c>
      <c r="T1065" s="42">
        <f t="shared" si="455"/>
        <v>3.2798397651889104</v>
      </c>
      <c r="U1065" s="42">
        <f t="shared" si="456"/>
        <v>5.4631438577855507</v>
      </c>
      <c r="V1065" s="42">
        <f t="shared" si="472"/>
        <v>3.1615719288927746</v>
      </c>
      <c r="W1065" s="42">
        <f t="shared" si="472"/>
        <v>5.2209965905704614</v>
      </c>
      <c r="X1065" s="42">
        <f t="shared" si="472"/>
        <v>1.0277286160037122</v>
      </c>
      <c r="Y1065" s="42">
        <f t="shared" si="472"/>
        <v>5.5660091920921122</v>
      </c>
      <c r="Z1065" s="42">
        <f t="shared" si="472"/>
        <v>4.5555261164579495</v>
      </c>
      <c r="AA1065" s="42">
        <f t="shared" si="472"/>
        <v>3.8730921389002479</v>
      </c>
      <c r="AB1065" s="42">
        <f t="shared" si="472"/>
        <v>1.7489546840683436</v>
      </c>
      <c r="AC1065" s="42">
        <f t="shared" si="472"/>
        <v>3.02983976518891</v>
      </c>
    </row>
    <row r="1066" spans="3:29" x14ac:dyDescent="0.25">
      <c r="C1066" s="42">
        <f t="shared" si="451"/>
        <v>4.0668565123324765</v>
      </c>
      <c r="D1066" s="42">
        <f t="shared" si="473"/>
        <v>0.97736751151896439</v>
      </c>
      <c r="E1066" s="42">
        <f t="shared" si="473"/>
        <v>4.3937261478153431</v>
      </c>
      <c r="F1066" s="42">
        <f t="shared" si="473"/>
        <v>2.5770308596300704</v>
      </c>
      <c r="G1066" s="42">
        <f t="shared" si="452"/>
        <v>1.9242735367623984</v>
      </c>
      <c r="H1066" s="42">
        <f t="shared" si="474"/>
        <v>5.3034304893722082</v>
      </c>
      <c r="I1066" s="42">
        <f t="shared" si="474"/>
        <v>5.3034304893722082</v>
      </c>
      <c r="J1066" s="42">
        <f t="shared" si="474"/>
        <v>3.5356203262481389</v>
      </c>
      <c r="K1066" s="42">
        <f t="shared" si="453"/>
        <v>4.6834304893722081</v>
      </c>
      <c r="L1066" s="42">
        <f t="shared" si="454"/>
        <v>5.0534304893722082</v>
      </c>
      <c r="M1066" s="42">
        <f t="shared" si="471"/>
        <v>0.44195254078101764</v>
      </c>
      <c r="N1066" s="42">
        <f t="shared" si="471"/>
        <v>3.7214548177894837</v>
      </c>
      <c r="O1066" s="42">
        <f t="shared" si="471"/>
        <v>3.9702678663550932</v>
      </c>
      <c r="P1066" s="42">
        <f t="shared" si="471"/>
        <v>4.2206437746566552</v>
      </c>
      <c r="Q1066" s="42">
        <f t="shared" si="471"/>
        <v>3.6365155546366266</v>
      </c>
      <c r="R1066" s="42">
        <f t="shared" si="471"/>
        <v>5.3034304893722082</v>
      </c>
      <c r="S1066" s="42">
        <f t="shared" si="471"/>
        <v>2.2567789316477476</v>
      </c>
      <c r="T1066" s="42">
        <f t="shared" si="455"/>
        <v>5.4429423541769539</v>
      </c>
      <c r="U1066" s="42">
        <f t="shared" si="456"/>
        <v>4.4434304893722079</v>
      </c>
      <c r="V1066" s="42">
        <f t="shared" si="472"/>
        <v>0.44195254078101764</v>
      </c>
      <c r="W1066" s="42">
        <f t="shared" si="472"/>
        <v>3.7214548177894833</v>
      </c>
      <c r="X1066" s="42">
        <f t="shared" si="472"/>
        <v>3.9702678663550923</v>
      </c>
      <c r="Y1066" s="42">
        <f t="shared" si="472"/>
        <v>4.2206437746566543</v>
      </c>
      <c r="Z1066" s="42">
        <f t="shared" si="472"/>
        <v>3.6365155546366266</v>
      </c>
      <c r="AA1066" s="42">
        <f t="shared" si="472"/>
        <v>5.3034304893722082</v>
      </c>
      <c r="AB1066" s="42">
        <f t="shared" si="472"/>
        <v>2.2567789316477471</v>
      </c>
      <c r="AC1066" s="42">
        <f t="shared" si="472"/>
        <v>5.1929423541769539</v>
      </c>
    </row>
    <row r="1067" spans="3:29" x14ac:dyDescent="0.25">
      <c r="C1067" s="42">
        <f t="shared" si="451"/>
        <v>5.4260198827722972</v>
      </c>
      <c r="D1067" s="42">
        <f t="shared" si="473"/>
        <v>4.4254747609761154</v>
      </c>
      <c r="E1067" s="42">
        <f t="shared" si="473"/>
        <v>4.980234692366805</v>
      </c>
      <c r="F1067" s="42">
        <f t="shared" si="473"/>
        <v>4.726944574812471</v>
      </c>
      <c r="G1067" s="42">
        <f t="shared" si="452"/>
        <v>1.7865603909170951</v>
      </c>
      <c r="H1067" s="42">
        <f t="shared" si="474"/>
        <v>0</v>
      </c>
      <c r="I1067" s="42">
        <f t="shared" si="474"/>
        <v>5.7472662010032352</v>
      </c>
      <c r="J1067" s="42">
        <f t="shared" si="474"/>
        <v>5.7472662010032352</v>
      </c>
      <c r="K1067" s="42">
        <f t="shared" si="453"/>
        <v>5.127266201003235</v>
      </c>
      <c r="L1067" s="42">
        <f t="shared" si="454"/>
        <v>5.4972662010032352</v>
      </c>
      <c r="M1067" s="42">
        <f t="shared" si="471"/>
        <v>2.155224825376215</v>
      </c>
      <c r="N1067" s="42">
        <f t="shared" si="471"/>
        <v>4.2110472479048848</v>
      </c>
      <c r="O1067" s="42">
        <f t="shared" si="471"/>
        <v>0.93412866627876379</v>
      </c>
      <c r="P1067" s="42">
        <f t="shared" si="471"/>
        <v>2.9494494250311565</v>
      </c>
      <c r="Q1067" s="42">
        <f t="shared" si="471"/>
        <v>4.4677212440458458</v>
      </c>
      <c r="R1067" s="42">
        <f t="shared" si="471"/>
        <v>3.5963069677605009</v>
      </c>
      <c r="S1067" s="42">
        <f t="shared" si="471"/>
        <v>3.9130323070660324</v>
      </c>
      <c r="T1067" s="42">
        <f t="shared" si="455"/>
        <v>3.7223066631061217</v>
      </c>
      <c r="U1067" s="42">
        <f t="shared" si="456"/>
        <v>4.8872662010032348</v>
      </c>
      <c r="V1067" s="42">
        <f t="shared" si="472"/>
        <v>2.155224825376215</v>
      </c>
      <c r="W1067" s="42">
        <f t="shared" si="472"/>
        <v>4.2110472479048857</v>
      </c>
      <c r="X1067" s="42">
        <f t="shared" si="472"/>
        <v>0.93412866627876279</v>
      </c>
      <c r="Y1067" s="42">
        <f t="shared" si="472"/>
        <v>2.9494494250311556</v>
      </c>
      <c r="Z1067" s="42">
        <f t="shared" si="472"/>
        <v>4.4677212440458458</v>
      </c>
      <c r="AA1067" s="42">
        <f t="shared" si="472"/>
        <v>3.5963069677605009</v>
      </c>
      <c r="AB1067" s="42">
        <f t="shared" si="472"/>
        <v>3.913032307066032</v>
      </c>
      <c r="AC1067" s="42">
        <f t="shared" si="472"/>
        <v>3.4723066631061212</v>
      </c>
    </row>
    <row r="1068" spans="3:29" x14ac:dyDescent="0.25">
      <c r="C1068" s="42">
        <f t="shared" si="451"/>
        <v>4.0881117123189039</v>
      </c>
      <c r="D1068" s="42">
        <f t="shared" si="473"/>
        <v>3.7736615292228768</v>
      </c>
      <c r="E1068" s="42">
        <f t="shared" si="473"/>
        <v>3.8823678426272843</v>
      </c>
      <c r="F1068" s="42">
        <f t="shared" si="473"/>
        <v>2.9313830689602067</v>
      </c>
      <c r="G1068" s="42">
        <f t="shared" si="452"/>
        <v>1.5559962977920465</v>
      </c>
      <c r="H1068" s="42">
        <f t="shared" si="474"/>
        <v>5.8795115823003856</v>
      </c>
      <c r="I1068" s="42">
        <f t="shared" si="474"/>
        <v>0</v>
      </c>
      <c r="J1068" s="42">
        <f t="shared" si="474"/>
        <v>5.8795115823003856</v>
      </c>
      <c r="K1068" s="42">
        <f t="shared" si="453"/>
        <v>5.2595115823003855</v>
      </c>
      <c r="L1068" s="42">
        <f t="shared" si="454"/>
        <v>5.6295115823003856</v>
      </c>
      <c r="M1068" s="42">
        <f t="shared" si="471"/>
        <v>2.9397557911501919</v>
      </c>
      <c r="N1068" s="42">
        <f t="shared" si="471"/>
        <v>4.2181401603475823</v>
      </c>
      <c r="O1068" s="42">
        <f t="shared" si="471"/>
        <v>1.2795631267265257</v>
      </c>
      <c r="P1068" s="42">
        <f t="shared" si="471"/>
        <v>4.6098998267393778</v>
      </c>
      <c r="Q1068" s="42">
        <f t="shared" si="471"/>
        <v>4.4279328941560543</v>
      </c>
      <c r="R1068" s="42">
        <f t="shared" si="471"/>
        <v>3.760139661616738</v>
      </c>
      <c r="S1068" s="42">
        <f t="shared" si="471"/>
        <v>3.6277837422704522</v>
      </c>
      <c r="T1068" s="42">
        <f t="shared" si="455"/>
        <v>3.3122456157814506</v>
      </c>
      <c r="U1068" s="42">
        <f t="shared" si="456"/>
        <v>5.0195115823003853</v>
      </c>
      <c r="V1068" s="42">
        <f t="shared" si="472"/>
        <v>2.9397557911501919</v>
      </c>
      <c r="W1068" s="42">
        <f t="shared" si="472"/>
        <v>4.2181401603475841</v>
      </c>
      <c r="X1068" s="42">
        <f t="shared" si="472"/>
        <v>1.2795631267265291</v>
      </c>
      <c r="Y1068" s="42">
        <f t="shared" si="472"/>
        <v>4.6098998267393769</v>
      </c>
      <c r="Z1068" s="42">
        <f t="shared" si="472"/>
        <v>4.4279328941560543</v>
      </c>
      <c r="AA1068" s="42">
        <f t="shared" si="472"/>
        <v>3.760139661616738</v>
      </c>
      <c r="AB1068" s="42">
        <f t="shared" si="472"/>
        <v>3.6277837422704504</v>
      </c>
      <c r="AC1068" s="42">
        <f t="shared" si="472"/>
        <v>3.0622456157814497</v>
      </c>
    </row>
    <row r="1069" spans="3:29" x14ac:dyDescent="0.25">
      <c r="C1069" s="42">
        <f t="shared" si="451"/>
        <v>4.4481272571614277</v>
      </c>
      <c r="D1069" s="42">
        <f t="shared" si="473"/>
        <v>4.4109316687676783</v>
      </c>
      <c r="E1069" s="42">
        <f t="shared" si="473"/>
        <v>5.4705597374065311</v>
      </c>
      <c r="F1069" s="42">
        <f t="shared" si="473"/>
        <v>3.0511455612841911</v>
      </c>
      <c r="G1069" s="42">
        <f t="shared" si="452"/>
        <v>2.9604992521630096</v>
      </c>
      <c r="H1069" s="42">
        <f t="shared" si="474"/>
        <v>0</v>
      </c>
      <c r="I1069" s="42">
        <f t="shared" si="474"/>
        <v>0</v>
      </c>
      <c r="J1069" s="42">
        <f t="shared" si="474"/>
        <v>5.7682440763733451</v>
      </c>
      <c r="K1069" s="42">
        <f t="shared" si="453"/>
        <v>5.148244076373345</v>
      </c>
      <c r="L1069" s="42">
        <f t="shared" si="454"/>
        <v>5.5182440763733451</v>
      </c>
      <c r="M1069" s="42">
        <f t="shared" si="471"/>
        <v>2.6437785350044494</v>
      </c>
      <c r="N1069" s="42">
        <f t="shared" si="471"/>
        <v>4.6850787466680224</v>
      </c>
      <c r="O1069" s="42">
        <f t="shared" si="471"/>
        <v>3.4561793019592368</v>
      </c>
      <c r="P1069" s="42">
        <f t="shared" si="471"/>
        <v>4.4617847902349359</v>
      </c>
      <c r="Q1069" s="42">
        <f t="shared" si="471"/>
        <v>4.1818603780853811</v>
      </c>
      <c r="R1069" s="42">
        <f t="shared" si="471"/>
        <v>4.1530031570747754</v>
      </c>
      <c r="S1069" s="42">
        <f t="shared" si="471"/>
        <v>2.0863861552839769</v>
      </c>
      <c r="T1069" s="42">
        <f t="shared" si="455"/>
        <v>3.6148090445511181</v>
      </c>
      <c r="U1069" s="42">
        <f t="shared" si="456"/>
        <v>4.9082440763733448</v>
      </c>
      <c r="V1069" s="42">
        <f t="shared" si="472"/>
        <v>2.6437785350044494</v>
      </c>
      <c r="W1069" s="42">
        <f t="shared" si="472"/>
        <v>4.6850787466680215</v>
      </c>
      <c r="X1069" s="42">
        <f t="shared" si="472"/>
        <v>3.4561793019592377</v>
      </c>
      <c r="Y1069" s="42">
        <f t="shared" si="472"/>
        <v>4.4617847902349359</v>
      </c>
      <c r="Z1069" s="42">
        <f t="shared" si="472"/>
        <v>4.1818603780853811</v>
      </c>
      <c r="AA1069" s="42">
        <f t="shared" si="472"/>
        <v>4.1530031570747754</v>
      </c>
      <c r="AB1069" s="42">
        <f t="shared" si="472"/>
        <v>2.0863861552839764</v>
      </c>
      <c r="AC1069" s="42">
        <f t="shared" si="472"/>
        <v>3.3648090445511181</v>
      </c>
    </row>
    <row r="1070" spans="3:29" x14ac:dyDescent="0.25">
      <c r="C1070" s="42">
        <f t="shared" si="451"/>
        <v>5.7905274598998506</v>
      </c>
      <c r="D1070" s="42">
        <f t="shared" si="473"/>
        <v>3.8270101561995493</v>
      </c>
      <c r="E1070" s="42">
        <f>E310-0.86</f>
        <v>3.9741765754807132</v>
      </c>
      <c r="F1070" s="42">
        <f t="shared" si="473"/>
        <v>4.7179552518823611</v>
      </c>
      <c r="G1070" s="42">
        <f t="shared" si="452"/>
        <v>1.4654882780559446</v>
      </c>
      <c r="H1070" s="42">
        <f t="shared" si="474"/>
        <v>0</v>
      </c>
      <c r="I1070" s="42">
        <f t="shared" si="474"/>
        <v>6.7983304131091042</v>
      </c>
      <c r="J1070" s="42">
        <f t="shared" si="474"/>
        <v>6.7983304131091042</v>
      </c>
      <c r="K1070" s="42">
        <f t="shared" si="453"/>
        <v>6.1783304131091041</v>
      </c>
      <c r="L1070" s="42">
        <f>L310</f>
        <v>0</v>
      </c>
      <c r="M1070" s="42">
        <f t="shared" si="471"/>
        <v>3.9656927409803102</v>
      </c>
      <c r="N1070" s="42">
        <f t="shared" si="471"/>
        <v>4.5871932976144993</v>
      </c>
      <c r="O1070" s="42">
        <f t="shared" si="471"/>
        <v>3.0011913187348007</v>
      </c>
      <c r="P1070" s="42">
        <f t="shared" si="471"/>
        <v>3.8208990036605623</v>
      </c>
      <c r="Q1070" s="42">
        <f>Q310-0.25</f>
        <v>3.9070389041840956</v>
      </c>
      <c r="R1070" s="42">
        <f t="shared" si="471"/>
        <v>3.5209127441193298</v>
      </c>
      <c r="S1070" s="42">
        <f t="shared" si="471"/>
        <v>4.3393598381547491</v>
      </c>
      <c r="T1070" s="42">
        <f t="shared" si="455"/>
        <v>3.082637672128794</v>
      </c>
      <c r="U1070" s="42">
        <f>U310</f>
        <v>0</v>
      </c>
      <c r="V1070" s="42">
        <f t="shared" si="472"/>
        <v>3.9656927409803102</v>
      </c>
      <c r="W1070" s="42">
        <f t="shared" si="472"/>
        <v>4.5871932976144985</v>
      </c>
      <c r="X1070" s="42">
        <f t="shared" si="472"/>
        <v>3.0011913187348034</v>
      </c>
      <c r="Y1070" s="42">
        <f t="shared" si="472"/>
        <v>3.8208990036605623</v>
      </c>
      <c r="Z1070" s="42">
        <f t="shared" si="472"/>
        <v>4.1570389041840956</v>
      </c>
      <c r="AA1070" s="42">
        <f t="shared" si="472"/>
        <v>3.5209127441193298</v>
      </c>
      <c r="AB1070" s="42">
        <f t="shared" si="472"/>
        <v>4.3393598381547465</v>
      </c>
      <c r="AC1070" s="42">
        <f t="shared" si="472"/>
        <v>2.8326376721287936</v>
      </c>
    </row>
    <row r="1071" spans="3:29" x14ac:dyDescent="0.25">
      <c r="C1071" s="42">
        <f t="shared" si="451"/>
        <v>4.0972751856949614</v>
      </c>
      <c r="D1071" s="42">
        <f t="shared" si="473"/>
        <v>2.9168701320189503</v>
      </c>
      <c r="E1071" s="42">
        <f t="shared" si="473"/>
        <v>3.9190551289773881</v>
      </c>
      <c r="F1071" s="42">
        <f t="shared" si="473"/>
        <v>2.4654588091106713</v>
      </c>
      <c r="G1071" s="42">
        <f t="shared" si="452"/>
        <v>2.293011258207883</v>
      </c>
      <c r="H1071" s="42">
        <f t="shared" si="474"/>
        <v>5.47879735357927</v>
      </c>
      <c r="I1071" s="42">
        <f t="shared" si="474"/>
        <v>5.47879735357927</v>
      </c>
      <c r="J1071" s="42">
        <f t="shared" si="474"/>
        <v>1.8262657845264239</v>
      </c>
      <c r="K1071" s="42">
        <f t="shared" si="453"/>
        <v>4.8587973535792699</v>
      </c>
      <c r="L1071" s="42">
        <f t="shared" si="454"/>
        <v>5.22879735357927</v>
      </c>
      <c r="M1071" s="42">
        <f t="shared" si="471"/>
        <v>3.4242483459870439</v>
      </c>
      <c r="N1071" s="42">
        <f t="shared" si="471"/>
        <v>5.47879735357927</v>
      </c>
      <c r="O1071" s="42">
        <f t="shared" si="471"/>
        <v>2.2903787834866458</v>
      </c>
      <c r="P1071" s="42">
        <f t="shared" si="471"/>
        <v>3.9102497686552096</v>
      </c>
      <c r="Q1071" s="42">
        <f t="shared" si="471"/>
        <v>4.3538058193762508</v>
      </c>
      <c r="R1071" s="42">
        <f t="shared" si="471"/>
        <v>4.906886884760902</v>
      </c>
      <c r="S1071" s="42">
        <f t="shared" si="471"/>
        <v>1.8651225033461347</v>
      </c>
      <c r="T1071" s="42">
        <f t="shared" si="455"/>
        <v>2.3045490075922261</v>
      </c>
      <c r="U1071" s="42">
        <f t="shared" si="456"/>
        <v>4.6187973535792697</v>
      </c>
      <c r="V1071" s="42">
        <f t="shared" si="472"/>
        <v>3.4242483459870439</v>
      </c>
      <c r="W1071" s="42">
        <f t="shared" si="472"/>
        <v>5.47879735357927</v>
      </c>
      <c r="X1071" s="42">
        <f t="shared" si="472"/>
        <v>2.2903787834866485</v>
      </c>
      <c r="Y1071" s="42">
        <f t="shared" si="472"/>
        <v>3.9102497686552096</v>
      </c>
      <c r="Z1071" s="42">
        <f t="shared" si="472"/>
        <v>4.3538058193762508</v>
      </c>
      <c r="AA1071" s="42">
        <f t="shared" si="472"/>
        <v>4.906886884760902</v>
      </c>
      <c r="AB1071" s="42">
        <f t="shared" si="472"/>
        <v>1.8651225033461352</v>
      </c>
      <c r="AC1071" s="42">
        <f t="shared" si="472"/>
        <v>2.0545490075922261</v>
      </c>
    </row>
    <row r="1072" spans="3:29" x14ac:dyDescent="0.25">
      <c r="C1072" s="42">
        <f t="shared" si="451"/>
        <v>5.1485120994641296</v>
      </c>
      <c r="D1072" s="42">
        <f t="shared" si="473"/>
        <v>1.8669658144402961</v>
      </c>
      <c r="E1072" s="42">
        <f t="shared" si="473"/>
        <v>5.7706583358637191</v>
      </c>
      <c r="F1072" s="42">
        <f t="shared" si="473"/>
        <v>3.6592204745433508</v>
      </c>
      <c r="G1072" s="42">
        <f t="shared" si="452"/>
        <v>3.4906145589229385</v>
      </c>
      <c r="H1072" s="42">
        <f t="shared" si="474"/>
        <v>0</v>
      </c>
      <c r="I1072" s="42">
        <f t="shared" si="474"/>
        <v>5.9222211009254755</v>
      </c>
      <c r="J1072" s="42">
        <f t="shared" si="474"/>
        <v>1.9740737003084925</v>
      </c>
      <c r="K1072" s="42">
        <f t="shared" si="453"/>
        <v>5.3022211009254754</v>
      </c>
      <c r="L1072" s="42">
        <f t="shared" si="454"/>
        <v>5.6722211009254755</v>
      </c>
      <c r="M1072" s="42">
        <f t="shared" si="471"/>
        <v>2.9611105504627369</v>
      </c>
      <c r="N1072" s="42">
        <f t="shared" si="471"/>
        <v>4.2993303230438347</v>
      </c>
      <c r="O1072" s="42">
        <f t="shared" si="471"/>
        <v>2.0515683290396129</v>
      </c>
      <c r="P1072" s="42">
        <f t="shared" si="471"/>
        <v>3.5784926852568226</v>
      </c>
      <c r="Q1072" s="42">
        <f t="shared" si="471"/>
        <v>3.7400477963160723</v>
      </c>
      <c r="R1072" s="42">
        <f t="shared" si="471"/>
        <v>4.8128680580782985</v>
      </c>
      <c r="S1072" s="42">
        <f t="shared" si="471"/>
        <v>3.9061458325253144</v>
      </c>
      <c r="T1072" s="42">
        <f t="shared" si="455"/>
        <v>2.8409717316548964</v>
      </c>
      <c r="U1072" s="42">
        <f t="shared" si="456"/>
        <v>5.0622211009254752</v>
      </c>
      <c r="V1072" s="42">
        <f t="shared" si="472"/>
        <v>2.9611105504627369</v>
      </c>
      <c r="W1072" s="42">
        <f t="shared" si="472"/>
        <v>4.2993303230438338</v>
      </c>
      <c r="X1072" s="42">
        <f t="shared" si="472"/>
        <v>2.0515683290396116</v>
      </c>
      <c r="Y1072" s="42">
        <f t="shared" si="472"/>
        <v>3.5784926852568226</v>
      </c>
      <c r="Z1072" s="42">
        <f t="shared" si="472"/>
        <v>3.7400477963160723</v>
      </c>
      <c r="AA1072" s="42">
        <f t="shared" si="472"/>
        <v>4.8128680580782985</v>
      </c>
      <c r="AB1072" s="42">
        <f t="shared" si="472"/>
        <v>3.906145832525314</v>
      </c>
      <c r="AC1072" s="42">
        <f t="shared" si="472"/>
        <v>2.5909717316548964</v>
      </c>
    </row>
    <row r="1073" spans="3:29" x14ac:dyDescent="0.25">
      <c r="C1073" s="42">
        <f t="shared" si="451"/>
        <v>4.5801126705845707</v>
      </c>
      <c r="D1073" s="42">
        <f t="shared" si="473"/>
        <v>4.0790066972257089</v>
      </c>
      <c r="E1073" s="42">
        <f t="shared" si="473"/>
        <v>5.1972666623653092</v>
      </c>
      <c r="F1073" s="42">
        <f t="shared" si="473"/>
        <v>3.3048695035939395</v>
      </c>
      <c r="G1073" s="42">
        <f t="shared" si="452"/>
        <v>1.0790480088378718</v>
      </c>
      <c r="H1073" s="42">
        <f t="shared" si="474"/>
        <v>0</v>
      </c>
      <c r="I1073" s="42">
        <f t="shared" si="474"/>
        <v>5.7145759952705069</v>
      </c>
      <c r="J1073" s="42">
        <f t="shared" si="474"/>
        <v>5.7145759952705069</v>
      </c>
      <c r="K1073" s="42">
        <f t="shared" si="453"/>
        <v>5.0945759952705068</v>
      </c>
      <c r="L1073" s="42">
        <f t="shared" si="454"/>
        <v>5.4645759952705069</v>
      </c>
      <c r="M1073" s="42">
        <f t="shared" si="471"/>
        <v>2.1429659982264417</v>
      </c>
      <c r="N1073" s="42">
        <f t="shared" si="471"/>
        <v>4.6183837446054117</v>
      </c>
      <c r="O1073" s="42">
        <f t="shared" si="471"/>
        <v>2.2275826538037888</v>
      </c>
      <c r="P1073" s="42">
        <f t="shared" si="471"/>
        <v>3.1460708597964677</v>
      </c>
      <c r="Q1073" s="42">
        <f t="shared" si="471"/>
        <v>3.6403281198651252</v>
      </c>
      <c r="R1073" s="42">
        <f t="shared" si="471"/>
        <v>3.7334646082872442</v>
      </c>
      <c r="S1073" s="42">
        <f t="shared" si="471"/>
        <v>4.1339485923233452</v>
      </c>
      <c r="T1073" s="42">
        <f t="shared" si="455"/>
        <v>3.9406636636122023</v>
      </c>
      <c r="U1073" s="42">
        <f t="shared" si="456"/>
        <v>4.8545759952705065</v>
      </c>
      <c r="V1073" s="42">
        <f t="shared" si="472"/>
        <v>2.1429659982264417</v>
      </c>
      <c r="W1073" s="42">
        <f t="shared" si="472"/>
        <v>4.6183837446054117</v>
      </c>
      <c r="X1073" s="42">
        <f t="shared" si="472"/>
        <v>2.2275826538037924</v>
      </c>
      <c r="Y1073" s="42">
        <f t="shared" si="472"/>
        <v>3.1460708597964677</v>
      </c>
      <c r="Z1073" s="42">
        <f t="shared" si="472"/>
        <v>3.6403281198651252</v>
      </c>
      <c r="AA1073" s="42">
        <f t="shared" si="472"/>
        <v>3.7334646082872442</v>
      </c>
      <c r="AB1073" s="42">
        <f t="shared" si="472"/>
        <v>4.1339485923233443</v>
      </c>
      <c r="AC1073" s="42">
        <f t="shared" si="472"/>
        <v>3.6906636636122023</v>
      </c>
    </row>
    <row r="1074" spans="3:29" x14ac:dyDescent="0.25">
      <c r="C1074" s="42">
        <f t="shared" si="451"/>
        <v>3.9535775897848917</v>
      </c>
      <c r="D1074" s="42">
        <f t="shared" si="473"/>
        <v>3.5184478205283445</v>
      </c>
      <c r="E1074" s="42">
        <f t="shared" si="473"/>
        <v>5.2332630463176768</v>
      </c>
      <c r="F1074" s="42">
        <f t="shared" si="473"/>
        <v>4.391027152542609</v>
      </c>
      <c r="G1074" s="42">
        <f t="shared" si="452"/>
        <v>1.7111207621695965</v>
      </c>
      <c r="H1074" s="42">
        <f t="shared" si="474"/>
        <v>5.6762715492062359</v>
      </c>
      <c r="I1074" s="42">
        <f t="shared" si="474"/>
        <v>5.6762715492062359</v>
      </c>
      <c r="J1074" s="42">
        <f t="shared" si="474"/>
        <v>1.8920905164020791</v>
      </c>
      <c r="K1074" s="42">
        <f t="shared" si="453"/>
        <v>5.0562715492062358</v>
      </c>
      <c r="L1074" s="42">
        <f t="shared" si="454"/>
        <v>5.4262715492062359</v>
      </c>
      <c r="M1074" s="42">
        <f t="shared" si="471"/>
        <v>2.6016244600528573</v>
      </c>
      <c r="N1074" s="42">
        <f t="shared" si="471"/>
        <v>4.526227313495542</v>
      </c>
      <c r="O1074" s="42">
        <f t="shared" si="471"/>
        <v>1.3877936638899517</v>
      </c>
      <c r="P1074" s="42">
        <f t="shared" si="471"/>
        <v>3.4774939216352099</v>
      </c>
      <c r="Q1074" s="42">
        <f t="shared" si="471"/>
        <v>4.2601863429935891</v>
      </c>
      <c r="R1074" s="42">
        <f t="shared" si="471"/>
        <v>3.8497754368395483</v>
      </c>
      <c r="S1074" s="42">
        <f t="shared" si="471"/>
        <v>3.1400651123268544</v>
      </c>
      <c r="T1074" s="42">
        <f t="shared" si="455"/>
        <v>3.2063914318782478</v>
      </c>
      <c r="U1074" s="42">
        <f t="shared" si="456"/>
        <v>4.8162715492062356</v>
      </c>
      <c r="V1074" s="42">
        <f t="shared" si="472"/>
        <v>2.6016244600528573</v>
      </c>
      <c r="W1074" s="42">
        <f t="shared" si="472"/>
        <v>4.5262273134955402</v>
      </c>
      <c r="X1074" s="42">
        <f t="shared" si="472"/>
        <v>1.3877936638899535</v>
      </c>
      <c r="Y1074" s="42">
        <f t="shared" si="472"/>
        <v>3.477493921635209</v>
      </c>
      <c r="Z1074" s="42">
        <f t="shared" si="472"/>
        <v>4.2601863429935891</v>
      </c>
      <c r="AA1074" s="42">
        <f t="shared" si="472"/>
        <v>3.8497754368395483</v>
      </c>
      <c r="AB1074" s="42">
        <f t="shared" si="472"/>
        <v>3.1400651123268535</v>
      </c>
      <c r="AC1074" s="42">
        <f t="shared" si="472"/>
        <v>2.9563914318782469</v>
      </c>
    </row>
    <row r="1075" spans="3:29" x14ac:dyDescent="0.25">
      <c r="C1075" s="42">
        <f t="shared" si="451"/>
        <v>4.9489162727701439</v>
      </c>
      <c r="D1075" s="42">
        <f t="shared" si="473"/>
        <v>4.4970554642005807</v>
      </c>
      <c r="E1075" s="42">
        <f t="shared" si="473"/>
        <v>4.8697221744477641</v>
      </c>
      <c r="F1075" s="42">
        <f t="shared" si="473"/>
        <v>4.555319905314045</v>
      </c>
      <c r="G1075" s="42">
        <f t="shared" si="452"/>
        <v>0.95857948756683997</v>
      </c>
      <c r="H1075" s="42">
        <f t="shared" si="474"/>
        <v>5.4650003419864781</v>
      </c>
      <c r="I1075" s="42">
        <f t="shared" si="474"/>
        <v>5.4650003419864781</v>
      </c>
      <c r="J1075" s="42">
        <f t="shared" si="474"/>
        <v>5.4650003419864781</v>
      </c>
      <c r="K1075" s="42">
        <f t="shared" si="453"/>
        <v>4.845000341986478</v>
      </c>
      <c r="L1075" s="42">
        <f t="shared" si="454"/>
        <v>5.2150003419864781</v>
      </c>
      <c r="M1075" s="42">
        <f t="shared" si="471"/>
        <v>2.0493751282449311</v>
      </c>
      <c r="N1075" s="42">
        <f t="shared" si="471"/>
        <v>4.5934481760362553</v>
      </c>
      <c r="O1075" s="42">
        <f t="shared" si="471"/>
        <v>1.381305182857463</v>
      </c>
      <c r="P1075" s="42">
        <f t="shared" si="471"/>
        <v>3.1728205205606788</v>
      </c>
      <c r="Q1075" s="42">
        <f t="shared" si="471"/>
        <v>2.6171917563401697</v>
      </c>
      <c r="R1075" s="42">
        <f t="shared" si="471"/>
        <v>3.5934392212295694</v>
      </c>
      <c r="S1075" s="42">
        <f t="shared" si="471"/>
        <v>3.7208512966716447</v>
      </c>
      <c r="T1075" s="42">
        <f t="shared" si="455"/>
        <v>3.5517710399501645</v>
      </c>
      <c r="U1075" s="42">
        <f t="shared" si="456"/>
        <v>4.6050003419864778</v>
      </c>
      <c r="V1075" s="42">
        <f t="shared" si="472"/>
        <v>2.0493751282449311</v>
      </c>
      <c r="W1075" s="42">
        <f t="shared" si="472"/>
        <v>4.5934481760362562</v>
      </c>
      <c r="X1075" s="42">
        <f t="shared" si="472"/>
        <v>1.381305182857465</v>
      </c>
      <c r="Y1075" s="42">
        <f t="shared" si="472"/>
        <v>3.1728205205606788</v>
      </c>
      <c r="Z1075" s="42">
        <f t="shared" si="472"/>
        <v>2.6171917563401697</v>
      </c>
      <c r="AA1075" s="42">
        <f t="shared" si="472"/>
        <v>3.5934392212295694</v>
      </c>
      <c r="AB1075" s="42">
        <f t="shared" si="472"/>
        <v>3.7208512966716443</v>
      </c>
      <c r="AC1075" s="42">
        <f t="shared" si="472"/>
        <v>3.3017710399501641</v>
      </c>
    </row>
    <row r="1076" spans="3:29" x14ac:dyDescent="0.25">
      <c r="C1076" s="42">
        <f t="shared" si="451"/>
        <v>7.0542760876925303</v>
      </c>
      <c r="D1076" s="42">
        <f t="shared" si="473"/>
        <v>3.5288051016889876</v>
      </c>
      <c r="E1076" s="42">
        <f t="shared" si="473"/>
        <v>5.7265504892727179</v>
      </c>
      <c r="F1076" s="42">
        <f t="shared" si="473"/>
        <v>5.8898527046452624</v>
      </c>
      <c r="G1076" s="42">
        <f t="shared" si="452"/>
        <v>1.1720448410395643</v>
      </c>
      <c r="H1076" s="42">
        <f t="shared" si="474"/>
        <v>0</v>
      </c>
      <c r="I1076" s="42">
        <f t="shared" si="474"/>
        <v>0</v>
      </c>
      <c r="J1076" s="42">
        <f t="shared" si="474"/>
        <v>2.3656732820691495</v>
      </c>
      <c r="K1076" s="42">
        <f t="shared" si="453"/>
        <v>6.4770198462074458</v>
      </c>
      <c r="L1076" s="42">
        <f t="shared" si="454"/>
        <v>6.8470198462074459</v>
      </c>
      <c r="M1076" s="42">
        <f t="shared" si="471"/>
        <v>4.7313465641382964</v>
      </c>
      <c r="N1076" s="42">
        <f t="shared" si="471"/>
        <v>4.2562989643696936</v>
      </c>
      <c r="O1076" s="42">
        <f t="shared" si="471"/>
        <v>1.4027856032104231</v>
      </c>
      <c r="P1076" s="42">
        <f t="shared" si="471"/>
        <v>3.2983714208797967</v>
      </c>
      <c r="Q1076" s="42">
        <f t="shared" si="471"/>
        <v>3.1130500958384482</v>
      </c>
      <c r="R1076" s="42">
        <f t="shared" si="471"/>
        <v>2.9211828480175837</v>
      </c>
      <c r="S1076" s="42">
        <f t="shared" si="471"/>
        <v>5.2850147790906519</v>
      </c>
      <c r="T1076" s="42">
        <f t="shared" si="455"/>
        <v>2.4678187019398261</v>
      </c>
      <c r="U1076" s="42">
        <f t="shared" si="456"/>
        <v>6.2370198462074455</v>
      </c>
      <c r="V1076" s="42">
        <f t="shared" si="472"/>
        <v>4.7313465641382964</v>
      </c>
      <c r="W1076" s="42">
        <f t="shared" si="472"/>
        <v>4.2562989643696971</v>
      </c>
      <c r="X1076" s="42">
        <f t="shared" si="472"/>
        <v>1.4027856032104276</v>
      </c>
      <c r="Y1076" s="42">
        <f t="shared" si="472"/>
        <v>3.2983714208797967</v>
      </c>
      <c r="Z1076" s="42">
        <f t="shared" si="472"/>
        <v>3.1130500958384482</v>
      </c>
      <c r="AA1076" s="42">
        <f t="shared" si="472"/>
        <v>2.9211828480175837</v>
      </c>
      <c r="AB1076" s="42">
        <f t="shared" si="472"/>
        <v>5.2850147790906501</v>
      </c>
      <c r="AC1076" s="42">
        <f t="shared" si="472"/>
        <v>2.2178187019398257</v>
      </c>
    </row>
    <row r="1077" spans="3:29" x14ac:dyDescent="0.25">
      <c r="C1077" s="42">
        <f t="shared" si="451"/>
        <v>5.1704393685961616</v>
      </c>
      <c r="D1077" s="42">
        <f t="shared" si="473"/>
        <v>3.6509912630518269</v>
      </c>
      <c r="E1077" s="42">
        <f t="shared" si="473"/>
        <v>3.9651201650921633</v>
      </c>
      <c r="F1077" s="42">
        <f t="shared" si="473"/>
        <v>2.9573677621384302</v>
      </c>
      <c r="G1077" s="42">
        <f t="shared" si="452"/>
        <v>1.2423487069281052</v>
      </c>
      <c r="H1077" s="42">
        <f t="shared" si="474"/>
        <v>0</v>
      </c>
      <c r="I1077" s="42">
        <f t="shared" si="474"/>
        <v>0</v>
      </c>
      <c r="J1077" s="42">
        <f t="shared" si="474"/>
        <v>4.1869543585830842</v>
      </c>
      <c r="K1077" s="42">
        <f t="shared" si="453"/>
        <v>5.6604315378746257</v>
      </c>
      <c r="L1077" s="42">
        <f t="shared" si="454"/>
        <v>6.0304315378746258</v>
      </c>
      <c r="M1077" s="42">
        <f t="shared" ref="M1077:S1092" si="475">M317</f>
        <v>1.5701078844686576</v>
      </c>
      <c r="N1077" s="42">
        <f t="shared" si="475"/>
        <v>5.2280501525973433</v>
      </c>
      <c r="O1077" s="42">
        <f t="shared" si="475"/>
        <v>2.244864991843615</v>
      </c>
      <c r="P1077" s="42">
        <f t="shared" si="475"/>
        <v>4.9709815311279346</v>
      </c>
      <c r="Q1077" s="42">
        <f t="shared" si="475"/>
        <v>5.0436383910466072</v>
      </c>
      <c r="R1077" s="42">
        <f t="shared" si="475"/>
        <v>4.5650713821555655</v>
      </c>
      <c r="S1077" s="42">
        <f t="shared" si="475"/>
        <v>2.1380192469360431</v>
      </c>
      <c r="T1077" s="42">
        <f t="shared" si="455"/>
        <v>5.2220083008174116</v>
      </c>
      <c r="U1077" s="42">
        <f t="shared" si="456"/>
        <v>5.4204315378746255</v>
      </c>
      <c r="V1077" s="42">
        <f t="shared" ref="V1077:AC1092" si="476">V317</f>
        <v>1.5701078844686576</v>
      </c>
      <c r="W1077" s="42">
        <f t="shared" si="476"/>
        <v>5.2280501525973451</v>
      </c>
      <c r="X1077" s="42">
        <f t="shared" si="476"/>
        <v>2.2448649918436159</v>
      </c>
      <c r="Y1077" s="42">
        <f t="shared" si="476"/>
        <v>4.9709815311279346</v>
      </c>
      <c r="Z1077" s="42">
        <f t="shared" si="476"/>
        <v>5.0436383910466072</v>
      </c>
      <c r="AA1077" s="42">
        <f t="shared" si="476"/>
        <v>4.5650713821555655</v>
      </c>
      <c r="AB1077" s="42">
        <f t="shared" si="476"/>
        <v>2.1380192469360435</v>
      </c>
      <c r="AC1077" s="42">
        <f t="shared" si="476"/>
        <v>4.9720083008174116</v>
      </c>
    </row>
    <row r="1078" spans="3:29" x14ac:dyDescent="0.25">
      <c r="C1078" s="42">
        <f t="shared" si="451"/>
        <v>3.8361293329632442</v>
      </c>
      <c r="D1078" s="42">
        <f t="shared" si="473"/>
        <v>2.8475888903946589</v>
      </c>
      <c r="E1078" s="42">
        <f t="shared" si="473"/>
        <v>4.6569797758817755</v>
      </c>
      <c r="F1078" s="42">
        <f t="shared" si="473"/>
        <v>3.6340602439227596</v>
      </c>
      <c r="G1078" s="42">
        <f t="shared" si="452"/>
        <v>1.1427768832762391</v>
      </c>
      <c r="H1078" s="42">
        <f t="shared" si="474"/>
        <v>0</v>
      </c>
      <c r="I1078" s="42">
        <f t="shared" si="474"/>
        <v>0</v>
      </c>
      <c r="J1078" s="42">
        <f t="shared" si="474"/>
        <v>4.5193350534419219</v>
      </c>
      <c r="K1078" s="42">
        <f t="shared" si="453"/>
        <v>6.1590025801628823</v>
      </c>
      <c r="L1078" s="42">
        <f t="shared" si="454"/>
        <v>6.5290025801628824</v>
      </c>
      <c r="M1078" s="42">
        <f t="shared" si="475"/>
        <v>3.6719597309215612</v>
      </c>
      <c r="N1078" s="42">
        <f t="shared" si="475"/>
        <v>3.7579915471343179</v>
      </c>
      <c r="O1078" s="42">
        <f t="shared" si="475"/>
        <v>2.4697605818912951</v>
      </c>
      <c r="P1078" s="42">
        <f t="shared" si="475"/>
        <v>5.1142901348921983</v>
      </c>
      <c r="Q1078" s="42">
        <f t="shared" si="475"/>
        <v>5.9164197134550109</v>
      </c>
      <c r="R1078" s="42">
        <f t="shared" si="475"/>
        <v>4.914484728196995</v>
      </c>
      <c r="S1078" s="42">
        <f t="shared" si="475"/>
        <v>1.4423409745027411</v>
      </c>
      <c r="T1078" s="42">
        <f t="shared" si="455"/>
        <v>3.215813628821262</v>
      </c>
      <c r="U1078" s="42">
        <f t="shared" si="456"/>
        <v>5.9190025801628821</v>
      </c>
      <c r="V1078" s="42">
        <f t="shared" si="476"/>
        <v>3.6719597309215612</v>
      </c>
      <c r="W1078" s="42">
        <f t="shared" si="476"/>
        <v>3.757991547134321</v>
      </c>
      <c r="X1078" s="42">
        <f t="shared" si="476"/>
        <v>2.4697605818912951</v>
      </c>
      <c r="Y1078" s="42">
        <f t="shared" si="476"/>
        <v>5.1142901348921974</v>
      </c>
      <c r="Z1078" s="42">
        <f t="shared" si="476"/>
        <v>5.9164197134550109</v>
      </c>
      <c r="AA1078" s="42">
        <f t="shared" si="476"/>
        <v>4.914484728196995</v>
      </c>
      <c r="AB1078" s="42">
        <f t="shared" si="476"/>
        <v>1.4423409745027396</v>
      </c>
      <c r="AC1078" s="42">
        <f t="shared" si="476"/>
        <v>2.965813628821262</v>
      </c>
    </row>
    <row r="1079" spans="3:29" x14ac:dyDescent="0.25">
      <c r="C1079" s="42">
        <f t="shared" si="451"/>
        <v>6.5948361609638386</v>
      </c>
      <c r="D1079" s="42">
        <f t="shared" ref="D1079:F1094" si="477">D319</f>
        <v>5.7564630627046434</v>
      </c>
      <c r="E1079" s="42">
        <f t="shared" si="477"/>
        <v>6.2014311062923735</v>
      </c>
      <c r="F1079" s="42">
        <f t="shared" si="477"/>
        <v>6.2309612099877585</v>
      </c>
      <c r="G1079" s="42">
        <f t="shared" si="452"/>
        <v>1.013461723871528</v>
      </c>
      <c r="H1079" s="42">
        <f t="shared" ref="H1079:J1094" si="478">H319</f>
        <v>0</v>
      </c>
      <c r="I1079" s="42">
        <f t="shared" si="478"/>
        <v>0</v>
      </c>
      <c r="J1079" s="42">
        <f t="shared" si="478"/>
        <v>4.537351635801663</v>
      </c>
      <c r="K1079" s="42">
        <f t="shared" si="453"/>
        <v>6.1860274537024944</v>
      </c>
      <c r="L1079" s="42">
        <f t="shared" si="454"/>
        <v>6.5560274537024945</v>
      </c>
      <c r="M1079" s="42">
        <f t="shared" si="475"/>
        <v>4.8209361130392674</v>
      </c>
      <c r="N1079" s="42">
        <f t="shared" si="475"/>
        <v>3.8494108554408957</v>
      </c>
      <c r="O1079" s="42">
        <f t="shared" si="475"/>
        <v>1.364017898779218</v>
      </c>
      <c r="P1079" s="42">
        <f t="shared" si="475"/>
        <v>3.9467776574981595</v>
      </c>
      <c r="Q1079" s="42">
        <f t="shared" si="475"/>
        <v>4.3543169982701322</v>
      </c>
      <c r="R1079" s="42">
        <f t="shared" si="475"/>
        <v>2.7231931336495911</v>
      </c>
      <c r="S1079" s="42">
        <f t="shared" si="475"/>
        <v>2.461754610913669</v>
      </c>
      <c r="T1079" s="42">
        <f t="shared" si="455"/>
        <v>2.0932991020444254</v>
      </c>
      <c r="U1079" s="42">
        <f t="shared" si="456"/>
        <v>5.9460274537024942</v>
      </c>
      <c r="V1079" s="42">
        <f t="shared" si="476"/>
        <v>4.8209361130392674</v>
      </c>
      <c r="W1079" s="42">
        <f t="shared" si="476"/>
        <v>3.8494108554408992</v>
      </c>
      <c r="X1079" s="42">
        <f t="shared" si="476"/>
        <v>1.3640178987792178</v>
      </c>
      <c r="Y1079" s="42">
        <f t="shared" si="476"/>
        <v>3.9467776574981586</v>
      </c>
      <c r="Z1079" s="42">
        <f t="shared" si="476"/>
        <v>4.3543169982701322</v>
      </c>
      <c r="AA1079" s="42">
        <f t="shared" si="476"/>
        <v>2.7231931336495911</v>
      </c>
      <c r="AB1079" s="42">
        <f t="shared" si="476"/>
        <v>2.4617546109136685</v>
      </c>
      <c r="AC1079" s="42">
        <f t="shared" si="476"/>
        <v>1.8432991020444254</v>
      </c>
    </row>
    <row r="1080" spans="3:29" x14ac:dyDescent="0.25">
      <c r="C1080" s="42">
        <f t="shared" si="451"/>
        <v>6.1756713850026532</v>
      </c>
      <c r="D1080" s="42">
        <f t="shared" si="477"/>
        <v>4.7149388386198874</v>
      </c>
      <c r="E1080" s="42">
        <f t="shared" si="477"/>
        <v>5.9859442955553339</v>
      </c>
      <c r="F1080" s="42">
        <f t="shared" si="477"/>
        <v>6.6377958261933827</v>
      </c>
      <c r="G1080" s="42">
        <f t="shared" si="452"/>
        <v>1.2930183888149029</v>
      </c>
      <c r="H1080" s="42">
        <f t="shared" si="478"/>
        <v>7.1127279792373992</v>
      </c>
      <c r="I1080" s="42">
        <f t="shared" si="478"/>
        <v>7.1127279792373992</v>
      </c>
      <c r="J1080" s="42">
        <f t="shared" si="478"/>
        <v>4.7418186528249331</v>
      </c>
      <c r="K1080" s="42">
        <f t="shared" si="453"/>
        <v>6.4927279792373991</v>
      </c>
      <c r="L1080" s="42">
        <f t="shared" si="454"/>
        <v>6.8627279792373992</v>
      </c>
      <c r="M1080" s="42">
        <f t="shared" si="475"/>
        <v>5.6309096502296079</v>
      </c>
      <c r="N1080" s="42">
        <f t="shared" si="475"/>
        <v>1.872443214659981</v>
      </c>
      <c r="O1080" s="42">
        <f t="shared" si="475"/>
        <v>3.8502783689260309</v>
      </c>
      <c r="P1080" s="42">
        <f t="shared" si="475"/>
        <v>1.5888396554892368</v>
      </c>
      <c r="Q1080" s="42">
        <f t="shared" si="475"/>
        <v>1.1338964894952426</v>
      </c>
      <c r="R1080" s="42">
        <f t="shared" si="475"/>
        <v>1.7110872135457142</v>
      </c>
      <c r="S1080" s="42">
        <f t="shared" si="475"/>
        <v>1.2106771028489196</v>
      </c>
      <c r="T1080" s="42">
        <f t="shared" si="455"/>
        <v>1.4354546632062333</v>
      </c>
      <c r="U1080" s="42">
        <f t="shared" si="456"/>
        <v>6.2527279792373989</v>
      </c>
      <c r="V1080" s="42">
        <f t="shared" si="476"/>
        <v>5.6309096502296079</v>
      </c>
      <c r="W1080" s="42">
        <f t="shared" si="476"/>
        <v>1.8724432146599819</v>
      </c>
      <c r="X1080" s="42">
        <f t="shared" si="476"/>
        <v>3.8502783689260309</v>
      </c>
      <c r="Y1080" s="42">
        <f t="shared" si="476"/>
        <v>1.5888396554892368</v>
      </c>
      <c r="Z1080" s="42">
        <f t="shared" si="476"/>
        <v>1.1338964894952426</v>
      </c>
      <c r="AA1080" s="42">
        <f t="shared" si="476"/>
        <v>1.7110872135457142</v>
      </c>
      <c r="AB1080" s="42">
        <f t="shared" si="476"/>
        <v>1.2106771028489187</v>
      </c>
      <c r="AC1080" s="42">
        <f t="shared" si="476"/>
        <v>1.1854546632062331</v>
      </c>
    </row>
    <row r="1081" spans="3:29" x14ac:dyDescent="0.25">
      <c r="C1081" s="42">
        <f t="shared" si="451"/>
        <v>8.4699305058688878</v>
      </c>
      <c r="D1081" s="42">
        <f t="shared" si="477"/>
        <v>6.3369305524030599</v>
      </c>
      <c r="E1081" s="42">
        <f t="shared" si="477"/>
        <v>7.5395819427491491</v>
      </c>
      <c r="F1081" s="42">
        <f t="shared" si="477"/>
        <v>7.6862768350676767</v>
      </c>
      <c r="G1081" s="42">
        <f t="shared" si="452"/>
        <v>1.1553058146947852</v>
      </c>
      <c r="H1081" s="42">
        <f t="shared" si="478"/>
        <v>0</v>
      </c>
      <c r="I1081" s="42">
        <f t="shared" si="478"/>
        <v>7.9374623525535482</v>
      </c>
      <c r="J1081" s="42">
        <f t="shared" si="478"/>
        <v>5.2916415683690321</v>
      </c>
      <c r="K1081" s="42">
        <f t="shared" si="453"/>
        <v>7.317462352553548</v>
      </c>
      <c r="L1081" s="42">
        <f t="shared" si="454"/>
        <v>7.6874623525535482</v>
      </c>
      <c r="M1081" s="42">
        <f t="shared" si="475"/>
        <v>7.2760071565074185</v>
      </c>
      <c r="N1081" s="42">
        <f t="shared" si="475"/>
        <v>0.40293497117634691</v>
      </c>
      <c r="O1081" s="42">
        <f t="shared" si="475"/>
        <v>5.8328321833158663</v>
      </c>
      <c r="P1081" s="42">
        <f t="shared" si="475"/>
        <v>0.48971490092875375</v>
      </c>
      <c r="Q1081" s="42">
        <f t="shared" si="475"/>
        <v>0.4632859998822686</v>
      </c>
      <c r="R1081" s="42">
        <f t="shared" si="475"/>
        <v>1.4990112774598352</v>
      </c>
      <c r="S1081" s="42">
        <f t="shared" si="475"/>
        <v>0</v>
      </c>
      <c r="T1081" s="42">
        <f t="shared" si="455"/>
        <v>0.91145519604612879</v>
      </c>
      <c r="U1081" s="42">
        <f t="shared" si="456"/>
        <v>7.0774623525535478</v>
      </c>
      <c r="V1081" s="42">
        <f t="shared" si="476"/>
        <v>7.2760071565074185</v>
      </c>
      <c r="W1081" s="42">
        <f t="shared" si="476"/>
        <v>0.40293497117634669</v>
      </c>
      <c r="X1081" s="42">
        <f t="shared" si="476"/>
        <v>5.8328321833158672</v>
      </c>
      <c r="Y1081" s="42">
        <f t="shared" si="476"/>
        <v>0.48971490092875358</v>
      </c>
      <c r="Z1081" s="42">
        <f t="shared" si="476"/>
        <v>0.4632859998822686</v>
      </c>
      <c r="AA1081" s="42">
        <f t="shared" si="476"/>
        <v>1.4990112774598352</v>
      </c>
      <c r="AB1081" s="42">
        <f t="shared" si="476"/>
        <v>0</v>
      </c>
      <c r="AC1081" s="42">
        <f t="shared" si="476"/>
        <v>0.66145519604612824</v>
      </c>
    </row>
    <row r="1082" spans="3:29" x14ac:dyDescent="0.25">
      <c r="C1082" s="42">
        <f t="shared" si="451"/>
        <v>4.857932286342538</v>
      </c>
      <c r="D1082" s="42">
        <f t="shared" si="477"/>
        <v>3.9843514077567677</v>
      </c>
      <c r="E1082" s="42">
        <f t="shared" si="477"/>
        <v>4.6998511780399523</v>
      </c>
      <c r="F1082" s="42">
        <f t="shared" si="477"/>
        <v>4.715025573503393</v>
      </c>
      <c r="G1082" s="42">
        <f t="shared" si="452"/>
        <v>1.2146819106128832</v>
      </c>
      <c r="H1082" s="42">
        <f t="shared" si="478"/>
        <v>5.5193483283092135</v>
      </c>
      <c r="I1082" s="42">
        <f t="shared" si="478"/>
        <v>5.5193483283092135</v>
      </c>
      <c r="J1082" s="42">
        <f t="shared" si="478"/>
        <v>5.5193483283092135</v>
      </c>
      <c r="K1082" s="42">
        <f t="shared" si="453"/>
        <v>4.8993483283092134</v>
      </c>
      <c r="L1082" s="42">
        <f t="shared" si="454"/>
        <v>5.2693483283092135</v>
      </c>
      <c r="M1082" s="42">
        <f t="shared" si="475"/>
        <v>3.6795655522061415</v>
      </c>
      <c r="N1082" s="42">
        <f t="shared" si="475"/>
        <v>4.5300311751217155</v>
      </c>
      <c r="O1082" s="42">
        <f t="shared" si="475"/>
        <v>2.2123007762231128</v>
      </c>
      <c r="P1082" s="42">
        <f t="shared" si="475"/>
        <v>3.7905847807465252</v>
      </c>
      <c r="Q1082" s="42">
        <f t="shared" si="475"/>
        <v>3.7863532671004023</v>
      </c>
      <c r="R1082" s="42">
        <f t="shared" si="475"/>
        <v>2.7284884189553882</v>
      </c>
      <c r="S1082" s="42">
        <f t="shared" si="475"/>
        <v>1.8789270904882431</v>
      </c>
      <c r="T1082" s="42">
        <f t="shared" si="455"/>
        <v>2.0897827761030703</v>
      </c>
      <c r="U1082" s="42">
        <f t="shared" si="456"/>
        <v>4.6593483283092132</v>
      </c>
      <c r="V1082" s="42">
        <f t="shared" si="476"/>
        <v>3.6795655522061415</v>
      </c>
      <c r="W1082" s="42">
        <f t="shared" si="476"/>
        <v>4.5300311751217128</v>
      </c>
      <c r="X1082" s="42">
        <f t="shared" si="476"/>
        <v>2.2123007762231124</v>
      </c>
      <c r="Y1082" s="42">
        <f t="shared" si="476"/>
        <v>3.7905847807465252</v>
      </c>
      <c r="Z1082" s="42">
        <f t="shared" si="476"/>
        <v>3.7863532671004023</v>
      </c>
      <c r="AA1082" s="42">
        <f t="shared" si="476"/>
        <v>2.7284884189553882</v>
      </c>
      <c r="AB1082" s="42">
        <f t="shared" si="476"/>
        <v>1.8789270904882436</v>
      </c>
      <c r="AC1082" s="42">
        <f t="shared" si="476"/>
        <v>1.8397827761030707</v>
      </c>
    </row>
    <row r="1083" spans="3:29" x14ac:dyDescent="0.25">
      <c r="C1083" s="42">
        <f t="shared" ref="C1083:C1137" si="479">C323+0.62</f>
        <v>4.9460558896537661</v>
      </c>
      <c r="D1083" s="42">
        <f t="shared" si="477"/>
        <v>3.8892057120412167</v>
      </c>
      <c r="E1083" s="42">
        <f t="shared" si="477"/>
        <v>5.9583824099145923</v>
      </c>
      <c r="F1083" s="42">
        <f t="shared" si="477"/>
        <v>5.7438716225190021</v>
      </c>
      <c r="G1083" s="42">
        <f t="shared" ref="G1083:G1137" si="480">G323+0.86</f>
        <v>1.0358589496497137</v>
      </c>
      <c r="H1083" s="42">
        <f t="shared" si="478"/>
        <v>6.2394755335716923</v>
      </c>
      <c r="I1083" s="42">
        <f t="shared" si="478"/>
        <v>6.2394755335716923</v>
      </c>
      <c r="J1083" s="42">
        <f t="shared" si="478"/>
        <v>4.1596503557144615</v>
      </c>
      <c r="K1083" s="42">
        <f t="shared" ref="K1083:K1136" si="481">K323-0.62</f>
        <v>5.6194755335716922</v>
      </c>
      <c r="L1083" s="42">
        <f t="shared" ref="L1083:L1137" si="482">L323-0.25</f>
        <v>5.9894755335716923</v>
      </c>
      <c r="M1083" s="42">
        <f t="shared" si="475"/>
        <v>4.1596503557144606</v>
      </c>
      <c r="N1083" s="42">
        <f t="shared" si="475"/>
        <v>4.3418452836938703</v>
      </c>
      <c r="O1083" s="42">
        <f t="shared" si="475"/>
        <v>1.6630007103941105</v>
      </c>
      <c r="P1083" s="42">
        <f t="shared" si="475"/>
        <v>2.58071664269093</v>
      </c>
      <c r="Q1083" s="42">
        <f t="shared" si="475"/>
        <v>2.4564467137020323</v>
      </c>
      <c r="R1083" s="42">
        <f t="shared" si="475"/>
        <v>3.5302453028482632</v>
      </c>
      <c r="S1083" s="42">
        <f t="shared" si="475"/>
        <v>1.593057583039581</v>
      </c>
      <c r="T1083" s="42">
        <f t="shared" ref="T1083:T1137" si="483">T323+0.25</f>
        <v>2.1998361042411529</v>
      </c>
      <c r="U1083" s="42">
        <f t="shared" ref="U1083:U1137" si="484">U323-0.86</f>
        <v>5.3794755335716919</v>
      </c>
      <c r="V1083" s="42">
        <f t="shared" si="476"/>
        <v>4.1596503557144606</v>
      </c>
      <c r="W1083" s="42">
        <f t="shared" si="476"/>
        <v>4.3418452836938695</v>
      </c>
      <c r="X1083" s="42">
        <f t="shared" si="476"/>
        <v>1.6630007103941105</v>
      </c>
      <c r="Y1083" s="42">
        <f t="shared" si="476"/>
        <v>2.58071664269093</v>
      </c>
      <c r="Z1083" s="42">
        <f t="shared" si="476"/>
        <v>2.4564467137020323</v>
      </c>
      <c r="AA1083" s="42">
        <f t="shared" si="476"/>
        <v>3.5302453028482632</v>
      </c>
      <c r="AB1083" s="42">
        <f t="shared" si="476"/>
        <v>1.5930575830395812</v>
      </c>
      <c r="AC1083" s="42">
        <f t="shared" si="476"/>
        <v>1.9498361042411527</v>
      </c>
    </row>
    <row r="1084" spans="3:29" x14ac:dyDescent="0.25">
      <c r="C1084" s="42">
        <f t="shared" si="479"/>
        <v>5.431464169150459</v>
      </c>
      <c r="D1084" s="42">
        <f t="shared" si="477"/>
        <v>4.713870187217764</v>
      </c>
      <c r="E1084" s="42">
        <f>E324-0.86</f>
        <v>4.8301240615156313</v>
      </c>
      <c r="F1084" s="42">
        <f t="shared" si="477"/>
        <v>5.6735016065337103</v>
      </c>
      <c r="G1084" s="42">
        <f t="shared" si="480"/>
        <v>1.4997781119617022</v>
      </c>
      <c r="H1084" s="42">
        <f t="shared" si="478"/>
        <v>0</v>
      </c>
      <c r="I1084" s="42">
        <f t="shared" si="478"/>
        <v>7.0059652507411201</v>
      </c>
      <c r="J1084" s="42">
        <f t="shared" si="478"/>
        <v>7.0059652507411201</v>
      </c>
      <c r="K1084" s="42">
        <f t="shared" si="481"/>
        <v>6.38596525074112</v>
      </c>
      <c r="L1084" s="42">
        <f>L324</f>
        <v>0</v>
      </c>
      <c r="M1084" s="42">
        <f t="shared" si="475"/>
        <v>5.546389156836721</v>
      </c>
      <c r="N1084" s="42">
        <f t="shared" si="475"/>
        <v>4.9759348883296095</v>
      </c>
      <c r="O1084" s="42">
        <f t="shared" si="475"/>
        <v>1.0808100662300342</v>
      </c>
      <c r="P1084" s="42">
        <f t="shared" si="475"/>
        <v>5.1129991290079291</v>
      </c>
      <c r="Q1084" s="42">
        <f>Q324-0.25</f>
        <v>5.0636593356874053</v>
      </c>
      <c r="R1084" s="42">
        <f t="shared" si="475"/>
        <v>3.0044735101339537</v>
      </c>
      <c r="S1084" s="42">
        <f t="shared" si="475"/>
        <v>2.0868832661782069</v>
      </c>
      <c r="T1084" s="42">
        <f t="shared" si="483"/>
        <v>1.8555337032948402</v>
      </c>
      <c r="U1084" s="42">
        <f>U324</f>
        <v>0</v>
      </c>
      <c r="V1084" s="42">
        <f t="shared" si="476"/>
        <v>5.546389156836721</v>
      </c>
      <c r="W1084" s="42">
        <f t="shared" si="476"/>
        <v>4.9759348883296095</v>
      </c>
      <c r="X1084" s="42">
        <f t="shared" si="476"/>
        <v>1.0808100662300331</v>
      </c>
      <c r="Y1084" s="42">
        <f t="shared" si="476"/>
        <v>5.1129991290079291</v>
      </c>
      <c r="Z1084" s="42">
        <f t="shared" si="476"/>
        <v>5.3136593356874053</v>
      </c>
      <c r="AA1084" s="42">
        <f t="shared" si="476"/>
        <v>3.0044735101339537</v>
      </c>
      <c r="AB1084" s="42">
        <f t="shared" si="476"/>
        <v>2.0868832661782055</v>
      </c>
      <c r="AC1084" s="42">
        <f t="shared" si="476"/>
        <v>1.6055337032948398</v>
      </c>
    </row>
    <row r="1085" spans="3:29" x14ac:dyDescent="0.25">
      <c r="C1085" s="42">
        <f t="shared" si="479"/>
        <v>3.9670785046808565</v>
      </c>
      <c r="D1085" s="42">
        <f t="shared" si="477"/>
        <v>3.9778051010542317</v>
      </c>
      <c r="E1085" s="42">
        <f t="shared" si="477"/>
        <v>4.5468805007325672</v>
      </c>
      <c r="F1085" s="42">
        <f t="shared" si="477"/>
        <v>4.510491857126854</v>
      </c>
      <c r="G1085" s="42">
        <f t="shared" si="480"/>
        <v>1.766733005101875</v>
      </c>
      <c r="H1085" s="42">
        <f t="shared" si="478"/>
        <v>6.0471592144763937</v>
      </c>
      <c r="I1085" s="42">
        <f t="shared" si="478"/>
        <v>6.0471592144763937</v>
      </c>
      <c r="J1085" s="42">
        <f t="shared" si="478"/>
        <v>4.0314394763175958</v>
      </c>
      <c r="K1085" s="42">
        <f t="shared" si="481"/>
        <v>5.4271592144763936</v>
      </c>
      <c r="L1085" s="42">
        <f t="shared" si="482"/>
        <v>5.7971592144763937</v>
      </c>
      <c r="M1085" s="42">
        <f t="shared" si="475"/>
        <v>0.75589490180954977</v>
      </c>
      <c r="N1085" s="42">
        <f t="shared" si="475"/>
        <v>2.7872351096373662</v>
      </c>
      <c r="O1085" s="42">
        <f t="shared" si="475"/>
        <v>1.2577424812478413</v>
      </c>
      <c r="P1085" s="42">
        <f t="shared" si="475"/>
        <v>3.4167145013737552</v>
      </c>
      <c r="Q1085" s="42">
        <f t="shared" si="475"/>
        <v>3.7260668983620913</v>
      </c>
      <c r="R1085" s="42">
        <f t="shared" si="475"/>
        <v>3.9044194047117267</v>
      </c>
      <c r="S1085" s="42">
        <f t="shared" si="475"/>
        <v>2.8305851642229936</v>
      </c>
      <c r="T1085" s="42">
        <f t="shared" si="483"/>
        <v>5.7932292799366936</v>
      </c>
      <c r="U1085" s="42">
        <f t="shared" si="484"/>
        <v>5.1871592144763934</v>
      </c>
      <c r="V1085" s="42">
        <f t="shared" si="476"/>
        <v>0.75589490180954977</v>
      </c>
      <c r="W1085" s="42">
        <f t="shared" si="476"/>
        <v>2.7872351096373658</v>
      </c>
      <c r="X1085" s="42">
        <f t="shared" si="476"/>
        <v>1.2577424812478435</v>
      </c>
      <c r="Y1085" s="42">
        <f t="shared" si="476"/>
        <v>3.4167145013737543</v>
      </c>
      <c r="Z1085" s="42">
        <f t="shared" si="476"/>
        <v>3.7260668983620913</v>
      </c>
      <c r="AA1085" s="42">
        <f t="shared" si="476"/>
        <v>3.9044194047117267</v>
      </c>
      <c r="AB1085" s="42">
        <f t="shared" si="476"/>
        <v>2.8305851642229918</v>
      </c>
      <c r="AC1085" s="42">
        <f t="shared" si="476"/>
        <v>5.5432292799366936</v>
      </c>
    </row>
    <row r="1086" spans="3:29" x14ac:dyDescent="0.25">
      <c r="C1086" s="42">
        <f t="shared" si="479"/>
        <v>6.6595787761842082</v>
      </c>
      <c r="D1086" s="42">
        <f t="shared" si="477"/>
        <v>3.0101556360436303</v>
      </c>
      <c r="E1086" s="42">
        <f t="shared" si="477"/>
        <v>4.9250990552169309</v>
      </c>
      <c r="F1086" s="42">
        <f t="shared" si="477"/>
        <v>5.0785705687285665</v>
      </c>
      <c r="G1086" s="42">
        <f t="shared" si="480"/>
        <v>1.875483280944279</v>
      </c>
      <c r="H1086" s="42">
        <f t="shared" si="478"/>
        <v>6.343194860546352</v>
      </c>
      <c r="I1086" s="42">
        <f t="shared" si="478"/>
        <v>6.343194860546352</v>
      </c>
      <c r="J1086" s="42">
        <f t="shared" si="478"/>
        <v>6.343194860546352</v>
      </c>
      <c r="K1086" s="42">
        <f t="shared" si="481"/>
        <v>5.7231948605463518</v>
      </c>
      <c r="L1086" s="42">
        <f t="shared" si="482"/>
        <v>6.093194860546352</v>
      </c>
      <c r="M1086" s="42">
        <f t="shared" si="475"/>
        <v>2.9072976444170773</v>
      </c>
      <c r="N1086" s="42">
        <f t="shared" si="475"/>
        <v>2.721361676469797</v>
      </c>
      <c r="O1086" s="42">
        <f t="shared" si="475"/>
        <v>1.6731705451716634</v>
      </c>
      <c r="P1086" s="42">
        <f t="shared" si="475"/>
        <v>2.6948493927906303</v>
      </c>
      <c r="Q1086" s="42">
        <f t="shared" si="475"/>
        <v>2.6377845078941338</v>
      </c>
      <c r="R1086" s="42">
        <f t="shared" si="475"/>
        <v>2.9705250783443464</v>
      </c>
      <c r="S1086" s="42">
        <f t="shared" si="475"/>
        <v>2.1593854844413118</v>
      </c>
      <c r="T1086" s="42">
        <f t="shared" si="483"/>
        <v>3.4215974302731773</v>
      </c>
      <c r="U1086" s="42">
        <f t="shared" si="484"/>
        <v>5.4831948605463516</v>
      </c>
      <c r="V1086" s="42">
        <f t="shared" si="476"/>
        <v>2.9072976444170773</v>
      </c>
      <c r="W1086" s="42">
        <f t="shared" si="476"/>
        <v>2.721361676469797</v>
      </c>
      <c r="X1086" s="42">
        <f t="shared" si="476"/>
        <v>1.6731705451716616</v>
      </c>
      <c r="Y1086" s="42">
        <f t="shared" si="476"/>
        <v>2.6948493927906303</v>
      </c>
      <c r="Z1086" s="42">
        <f t="shared" si="476"/>
        <v>2.6377845078941338</v>
      </c>
      <c r="AA1086" s="42">
        <f t="shared" si="476"/>
        <v>2.9705250783443464</v>
      </c>
      <c r="AB1086" s="42">
        <f t="shared" si="476"/>
        <v>2.1593854844413123</v>
      </c>
      <c r="AC1086" s="42">
        <f t="shared" si="476"/>
        <v>3.1715974302731769</v>
      </c>
    </row>
    <row r="1087" spans="3:29" x14ac:dyDescent="0.25">
      <c r="C1087" s="42">
        <f t="shared" si="479"/>
        <v>6.1245980969728384</v>
      </c>
      <c r="D1087" s="42">
        <f t="shared" si="477"/>
        <v>5.3298414968555132</v>
      </c>
      <c r="E1087" s="42">
        <f t="shared" si="477"/>
        <v>5.6620440963202707</v>
      </c>
      <c r="F1087" s="42">
        <f t="shared" si="477"/>
        <v>4.943888861931474</v>
      </c>
      <c r="G1087" s="42">
        <f t="shared" si="480"/>
        <v>1.4307738134323498</v>
      </c>
      <c r="H1087" s="42">
        <f t="shared" si="478"/>
        <v>0</v>
      </c>
      <c r="I1087" s="42">
        <f t="shared" si="478"/>
        <v>6.250325586598704</v>
      </c>
      <c r="J1087" s="42">
        <f t="shared" si="478"/>
        <v>4.1668837243991366</v>
      </c>
      <c r="K1087" s="42">
        <f t="shared" si="481"/>
        <v>5.6303255865987039</v>
      </c>
      <c r="L1087" s="42">
        <f t="shared" si="482"/>
        <v>6.000325586598704</v>
      </c>
      <c r="M1087" s="42">
        <f t="shared" si="475"/>
        <v>4.1668837243991357</v>
      </c>
      <c r="N1087" s="42">
        <f t="shared" si="475"/>
        <v>3.8860964114342322</v>
      </c>
      <c r="O1087" s="42">
        <f t="shared" si="475"/>
        <v>1.6615879314236197</v>
      </c>
      <c r="P1087" s="42">
        <f t="shared" si="475"/>
        <v>3.1940846625061972</v>
      </c>
      <c r="Q1087" s="42">
        <f t="shared" si="475"/>
        <v>3.8684310987065218</v>
      </c>
      <c r="R1087" s="42">
        <f t="shared" si="475"/>
        <v>3.153295842769773</v>
      </c>
      <c r="S1087" s="42">
        <f t="shared" si="475"/>
        <v>2.5267273647952222</v>
      </c>
      <c r="T1087" s="42">
        <f t="shared" si="483"/>
        <v>2.2032267458120947</v>
      </c>
      <c r="U1087" s="42">
        <f t="shared" si="484"/>
        <v>5.3903255865987036</v>
      </c>
      <c r="V1087" s="42">
        <f t="shared" si="476"/>
        <v>4.1668837243991357</v>
      </c>
      <c r="W1087" s="42">
        <f t="shared" si="476"/>
        <v>3.8860964114342358</v>
      </c>
      <c r="X1087" s="42">
        <f t="shared" si="476"/>
        <v>1.6615879314236226</v>
      </c>
      <c r="Y1087" s="42">
        <f t="shared" si="476"/>
        <v>3.1940846625061972</v>
      </c>
      <c r="Z1087" s="42">
        <f t="shared" si="476"/>
        <v>3.8684310987065218</v>
      </c>
      <c r="AA1087" s="42">
        <f t="shared" si="476"/>
        <v>3.153295842769773</v>
      </c>
      <c r="AB1087" s="42">
        <f t="shared" si="476"/>
        <v>2.5267273647952213</v>
      </c>
      <c r="AC1087" s="42">
        <f t="shared" si="476"/>
        <v>1.953226745812094</v>
      </c>
    </row>
    <row r="1088" spans="3:29" x14ac:dyDescent="0.25">
      <c r="C1088" s="42">
        <f t="shared" si="479"/>
        <v>3.9750080928229132</v>
      </c>
      <c r="D1088" s="42">
        <f t="shared" si="477"/>
        <v>2.8911762853404324</v>
      </c>
      <c r="E1088" s="42">
        <f t="shared" si="477"/>
        <v>4.615611625296224</v>
      </c>
      <c r="F1088" s="42">
        <f t="shared" si="477"/>
        <v>2.7346315444394564</v>
      </c>
      <c r="G1088" s="42">
        <f t="shared" si="480"/>
        <v>3.2202191336626362</v>
      </c>
      <c r="H1088" s="42">
        <f t="shared" si="478"/>
        <v>5.6888977488009775</v>
      </c>
      <c r="I1088" s="42">
        <f t="shared" si="478"/>
        <v>0</v>
      </c>
      <c r="J1088" s="42">
        <f t="shared" si="478"/>
        <v>5.6888977488009775</v>
      </c>
      <c r="K1088" s="42">
        <f t="shared" si="481"/>
        <v>5.0688977488009774</v>
      </c>
      <c r="L1088" s="42">
        <f t="shared" si="482"/>
        <v>5.4388977488009775</v>
      </c>
      <c r="M1088" s="42">
        <f t="shared" si="475"/>
        <v>3.0814862806005294</v>
      </c>
      <c r="N1088" s="42">
        <f t="shared" si="475"/>
        <v>4.2986190536762106</v>
      </c>
      <c r="O1088" s="42">
        <f t="shared" si="475"/>
        <v>1.7552521979771596</v>
      </c>
      <c r="P1088" s="42">
        <f t="shared" si="475"/>
        <v>4.5651268499713966</v>
      </c>
      <c r="Q1088" s="42">
        <f t="shared" si="475"/>
        <v>4.4076310448268856</v>
      </c>
      <c r="R1088" s="42">
        <f t="shared" si="475"/>
        <v>4.2974550318465923</v>
      </c>
      <c r="S1088" s="42">
        <f t="shared" si="475"/>
        <v>2.9049690632175209</v>
      </c>
      <c r="T1088" s="42">
        <f t="shared" si="483"/>
        <v>2.7388927651004287</v>
      </c>
      <c r="U1088" s="42">
        <f t="shared" si="484"/>
        <v>4.8288977488009772</v>
      </c>
      <c r="V1088" s="42">
        <f t="shared" si="476"/>
        <v>3.0814862806005294</v>
      </c>
      <c r="W1088" s="42">
        <f t="shared" si="476"/>
        <v>4.2986190536762097</v>
      </c>
      <c r="X1088" s="42">
        <f t="shared" si="476"/>
        <v>1.7552521979771631</v>
      </c>
      <c r="Y1088" s="42">
        <f t="shared" si="476"/>
        <v>4.5651268499713966</v>
      </c>
      <c r="Z1088" s="42">
        <f t="shared" si="476"/>
        <v>4.4076310448268856</v>
      </c>
      <c r="AA1088" s="42">
        <f t="shared" si="476"/>
        <v>4.2974550318465923</v>
      </c>
      <c r="AB1088" s="42">
        <f t="shared" si="476"/>
        <v>2.9049690632175196</v>
      </c>
      <c r="AC1088" s="42">
        <f t="shared" si="476"/>
        <v>2.4888927651004287</v>
      </c>
    </row>
    <row r="1089" spans="3:29" x14ac:dyDescent="0.25">
      <c r="C1089" s="42">
        <f t="shared" si="479"/>
        <v>4.7866998420329452</v>
      </c>
      <c r="D1089" s="42">
        <f t="shared" si="477"/>
        <v>5.7719104812963433</v>
      </c>
      <c r="E1089" s="42">
        <f t="shared" si="477"/>
        <v>5.7160146266769623</v>
      </c>
      <c r="F1089" s="42">
        <f t="shared" si="477"/>
        <v>1.7993529967044075</v>
      </c>
      <c r="G1089" s="42">
        <f t="shared" si="480"/>
        <v>2.2495734729786121</v>
      </c>
      <c r="H1089" s="42">
        <f t="shared" si="478"/>
        <v>0</v>
      </c>
      <c r="I1089" s="42">
        <f t="shared" si="478"/>
        <v>0</v>
      </c>
      <c r="J1089" s="42">
        <f t="shared" si="478"/>
        <v>6.4871140554317508</v>
      </c>
      <c r="K1089" s="42">
        <f t="shared" si="481"/>
        <v>5.8671140554317507</v>
      </c>
      <c r="L1089" s="42">
        <f t="shared" si="482"/>
        <v>6.2371140554317508</v>
      </c>
      <c r="M1089" s="42">
        <f t="shared" si="475"/>
        <v>3.7841498656685211</v>
      </c>
      <c r="N1089" s="42">
        <f t="shared" si="475"/>
        <v>4.0041755220859061</v>
      </c>
      <c r="O1089" s="42">
        <f t="shared" si="475"/>
        <v>2.0596140355055339</v>
      </c>
      <c r="P1089" s="42">
        <f t="shared" si="475"/>
        <v>4.4754153116826547</v>
      </c>
      <c r="Q1089" s="42">
        <f t="shared" si="475"/>
        <v>3.5325141695544282</v>
      </c>
      <c r="R1089" s="42">
        <f t="shared" si="475"/>
        <v>4.7016356226304818</v>
      </c>
      <c r="S1089" s="42">
        <f t="shared" si="475"/>
        <v>2.2083792529129371</v>
      </c>
      <c r="T1089" s="42">
        <f t="shared" si="483"/>
        <v>3.0881123992513921</v>
      </c>
      <c r="U1089" s="42">
        <f t="shared" si="484"/>
        <v>5.6271140554317505</v>
      </c>
      <c r="V1089" s="42">
        <f t="shared" si="476"/>
        <v>3.7841498656685211</v>
      </c>
      <c r="W1089" s="42">
        <f t="shared" si="476"/>
        <v>4.0041755220859061</v>
      </c>
      <c r="X1089" s="42">
        <f t="shared" si="476"/>
        <v>2.0596140355055357</v>
      </c>
      <c r="Y1089" s="42">
        <f t="shared" si="476"/>
        <v>4.4754153116826547</v>
      </c>
      <c r="Z1089" s="42">
        <f t="shared" si="476"/>
        <v>3.5325141695544282</v>
      </c>
      <c r="AA1089" s="42">
        <f t="shared" si="476"/>
        <v>4.7016356226304818</v>
      </c>
      <c r="AB1089" s="42">
        <f t="shared" si="476"/>
        <v>2.2083792529129376</v>
      </c>
      <c r="AC1089" s="42">
        <f t="shared" si="476"/>
        <v>2.8381123992513921</v>
      </c>
    </row>
    <row r="1090" spans="3:29" x14ac:dyDescent="0.25">
      <c r="C1090" s="42">
        <f t="shared" si="479"/>
        <v>4.5950275779216101</v>
      </c>
      <c r="D1090" s="42">
        <f t="shared" si="477"/>
        <v>4.7427951692935757</v>
      </c>
      <c r="E1090" s="42">
        <f t="shared" si="477"/>
        <v>5.2191870457663896</v>
      </c>
      <c r="F1090" s="42">
        <f t="shared" si="477"/>
        <v>2.1335517230327206</v>
      </c>
      <c r="G1090" s="42">
        <f t="shared" si="480"/>
        <v>2.0559390838019729</v>
      </c>
      <c r="H1090" s="42">
        <f t="shared" si="478"/>
        <v>5.6727164028467794</v>
      </c>
      <c r="I1090" s="42">
        <f t="shared" si="478"/>
        <v>0</v>
      </c>
      <c r="J1090" s="42">
        <f t="shared" si="478"/>
        <v>5.6727164028467794</v>
      </c>
      <c r="K1090" s="42">
        <f t="shared" si="481"/>
        <v>5.0527164028467793</v>
      </c>
      <c r="L1090" s="42">
        <f t="shared" si="482"/>
        <v>5.4227164028467794</v>
      </c>
      <c r="M1090" s="42">
        <f t="shared" si="475"/>
        <v>3.7818109352311859</v>
      </c>
      <c r="N1090" s="42">
        <f t="shared" si="475"/>
        <v>4.7298120591570632</v>
      </c>
      <c r="O1090" s="42">
        <f t="shared" si="475"/>
        <v>1.7268186295167198</v>
      </c>
      <c r="P1090" s="42">
        <f t="shared" si="475"/>
        <v>4.6956675622536332</v>
      </c>
      <c r="Q1090" s="42">
        <f t="shared" si="475"/>
        <v>4.4657164374229543</v>
      </c>
      <c r="R1090" s="42">
        <f t="shared" si="475"/>
        <v>3.238913540870763</v>
      </c>
      <c r="S1090" s="42">
        <f t="shared" si="475"/>
        <v>2.6553140609070036</v>
      </c>
      <c r="T1090" s="42">
        <f t="shared" si="483"/>
        <v>2.1409054676155925</v>
      </c>
      <c r="U1090" s="42">
        <f t="shared" si="484"/>
        <v>4.812716402846779</v>
      </c>
      <c r="V1090" s="42">
        <f t="shared" si="476"/>
        <v>3.7818109352311859</v>
      </c>
      <c r="W1090" s="42">
        <f t="shared" si="476"/>
        <v>4.7298120591570632</v>
      </c>
      <c r="X1090" s="42">
        <f t="shared" si="476"/>
        <v>1.7268186295167205</v>
      </c>
      <c r="Y1090" s="42">
        <f t="shared" si="476"/>
        <v>4.6956675622536332</v>
      </c>
      <c r="Z1090" s="42">
        <f t="shared" si="476"/>
        <v>4.4657164374229543</v>
      </c>
      <c r="AA1090" s="42">
        <f t="shared" si="476"/>
        <v>3.238913540870763</v>
      </c>
      <c r="AB1090" s="42">
        <f t="shared" si="476"/>
        <v>2.6553140609070023</v>
      </c>
      <c r="AC1090" s="42">
        <f t="shared" si="476"/>
        <v>1.890905467615593</v>
      </c>
    </row>
    <row r="1091" spans="3:29" x14ac:dyDescent="0.25">
      <c r="C1091" s="42">
        <f t="shared" si="479"/>
        <v>5.1768104587080757</v>
      </c>
      <c r="D1091" s="42">
        <f t="shared" si="477"/>
        <v>3.2000397878234841</v>
      </c>
      <c r="E1091" s="42">
        <f t="shared" si="477"/>
        <v>4.6260649469764576</v>
      </c>
      <c r="F1091" s="42">
        <f t="shared" si="477"/>
        <v>5.2780348564764354</v>
      </c>
      <c r="G1091" s="42">
        <f t="shared" si="480"/>
        <v>1.1817838800604501</v>
      </c>
      <c r="H1091" s="42">
        <f t="shared" si="478"/>
        <v>6.2048326437743819</v>
      </c>
      <c r="I1091" s="42">
        <f t="shared" si="478"/>
        <v>6.2048326437743819</v>
      </c>
      <c r="J1091" s="42">
        <f t="shared" si="478"/>
        <v>6.2048326437743819</v>
      </c>
      <c r="K1091" s="42">
        <f t="shared" si="481"/>
        <v>5.5848326437743818</v>
      </c>
      <c r="L1091" s="42">
        <f t="shared" si="482"/>
        <v>5.9548326437743819</v>
      </c>
      <c r="M1091" s="42">
        <f t="shared" si="475"/>
        <v>5.4292285633025834</v>
      </c>
      <c r="N1091" s="42">
        <f t="shared" si="475"/>
        <v>3.3644353104383087</v>
      </c>
      <c r="O1091" s="42">
        <f t="shared" si="475"/>
        <v>3.5126531908970673</v>
      </c>
      <c r="P1091" s="42">
        <f t="shared" si="475"/>
        <v>1.7663330919363143</v>
      </c>
      <c r="Q1091" s="42">
        <f t="shared" si="475"/>
        <v>3.0688089017471034</v>
      </c>
      <c r="R1091" s="42">
        <f t="shared" si="475"/>
        <v>2.6288239433114216</v>
      </c>
      <c r="S1091" s="42">
        <f t="shared" si="475"/>
        <v>1.8482480215498165</v>
      </c>
      <c r="T1091" s="42">
        <f t="shared" si="483"/>
        <v>1.0256040804717976</v>
      </c>
      <c r="U1091" s="42">
        <f t="shared" si="484"/>
        <v>5.3448326437743816</v>
      </c>
      <c r="V1091" s="42">
        <f t="shared" si="476"/>
        <v>5.4292285633025834</v>
      </c>
      <c r="W1091" s="42">
        <f t="shared" si="476"/>
        <v>3.36443531043831</v>
      </c>
      <c r="X1091" s="42">
        <f t="shared" si="476"/>
        <v>3.5126531908970682</v>
      </c>
      <c r="Y1091" s="42">
        <f t="shared" si="476"/>
        <v>1.7663330919363145</v>
      </c>
      <c r="Z1091" s="42">
        <f t="shared" si="476"/>
        <v>3.0688089017471034</v>
      </c>
      <c r="AA1091" s="42">
        <f t="shared" si="476"/>
        <v>2.6288239433114216</v>
      </c>
      <c r="AB1091" s="42">
        <f t="shared" si="476"/>
        <v>1.8482480215498152</v>
      </c>
      <c r="AC1091" s="42">
        <f t="shared" si="476"/>
        <v>0.7756040804717973</v>
      </c>
    </row>
    <row r="1092" spans="3:29" x14ac:dyDescent="0.25">
      <c r="C1092" s="42">
        <f t="shared" si="479"/>
        <v>5.4308869652581828</v>
      </c>
      <c r="D1092" s="42">
        <f t="shared" si="477"/>
        <v>3.4425646316252774</v>
      </c>
      <c r="E1092" s="42">
        <f t="shared" si="477"/>
        <v>5.7844559496378922</v>
      </c>
      <c r="F1092" s="42">
        <f t="shared" si="477"/>
        <v>4.3468032521609787</v>
      </c>
      <c r="G1092" s="42">
        <f t="shared" si="480"/>
        <v>2.0653357010079971</v>
      </c>
      <c r="H1092" s="42">
        <f t="shared" si="478"/>
        <v>0</v>
      </c>
      <c r="I1092" s="42">
        <f t="shared" si="478"/>
        <v>6.1444411884717942</v>
      </c>
      <c r="J1092" s="42">
        <f t="shared" si="478"/>
        <v>6.1444411884717942</v>
      </c>
      <c r="K1092" s="42">
        <f t="shared" si="481"/>
        <v>5.5244411884717941</v>
      </c>
      <c r="L1092" s="42">
        <f t="shared" si="482"/>
        <v>5.8944411884717942</v>
      </c>
      <c r="M1092" s="42">
        <f t="shared" si="475"/>
        <v>2.5601838285299134</v>
      </c>
      <c r="N1092" s="42">
        <f t="shared" si="475"/>
        <v>3.367573337796764</v>
      </c>
      <c r="O1092" s="42">
        <f t="shared" si="475"/>
        <v>2.9114156595513738</v>
      </c>
      <c r="P1092" s="42">
        <f t="shared" si="475"/>
        <v>3.0019722813653975</v>
      </c>
      <c r="Q1092" s="42">
        <f t="shared" si="475"/>
        <v>3.3469074153535128</v>
      </c>
      <c r="R1092" s="42">
        <f t="shared" si="475"/>
        <v>3.8436592456519594</v>
      </c>
      <c r="S1092" s="42">
        <f t="shared" si="475"/>
        <v>2.4839230336375353</v>
      </c>
      <c r="T1092" s="42">
        <f t="shared" si="483"/>
        <v>3.5782389770888883</v>
      </c>
      <c r="U1092" s="42">
        <f t="shared" si="484"/>
        <v>5.2844411884717939</v>
      </c>
      <c r="V1092" s="42">
        <f t="shared" si="476"/>
        <v>2.5601838285299134</v>
      </c>
      <c r="W1092" s="42">
        <f t="shared" si="476"/>
        <v>3.3675733377967654</v>
      </c>
      <c r="X1092" s="42">
        <f t="shared" si="476"/>
        <v>2.911415659551372</v>
      </c>
      <c r="Y1092" s="42">
        <f t="shared" si="476"/>
        <v>3.0019722813653971</v>
      </c>
      <c r="Z1092" s="42">
        <f t="shared" si="476"/>
        <v>3.3469074153535128</v>
      </c>
      <c r="AA1092" s="42">
        <f t="shared" si="476"/>
        <v>3.8436592456519594</v>
      </c>
      <c r="AB1092" s="42">
        <f t="shared" si="476"/>
        <v>2.4839230336375344</v>
      </c>
      <c r="AC1092" s="42">
        <f t="shared" si="476"/>
        <v>3.3282389770888883</v>
      </c>
    </row>
    <row r="1093" spans="3:29" x14ac:dyDescent="0.25">
      <c r="C1093" s="42">
        <f t="shared" si="479"/>
        <v>4.8195864474374037</v>
      </c>
      <c r="D1093" s="42">
        <f t="shared" si="477"/>
        <v>4.1571967366011666</v>
      </c>
      <c r="E1093" s="42">
        <f>E333-0.86</f>
        <v>3.8629216749274939</v>
      </c>
      <c r="F1093" s="42">
        <f t="shared" si="477"/>
        <v>4.9015970833205103</v>
      </c>
      <c r="G1093" s="42">
        <f t="shared" si="480"/>
        <v>1.4678152827940107</v>
      </c>
      <c r="H1093" s="42">
        <f t="shared" si="478"/>
        <v>5.5013485289621062</v>
      </c>
      <c r="I1093" s="42">
        <f t="shared" si="478"/>
        <v>5.5013485289621062</v>
      </c>
      <c r="J1093" s="42">
        <f t="shared" si="478"/>
        <v>5.5013485289621062</v>
      </c>
      <c r="K1093" s="42">
        <f t="shared" si="481"/>
        <v>4.8813485289621061</v>
      </c>
      <c r="L1093" s="42">
        <f>L333</f>
        <v>0</v>
      </c>
      <c r="M1093" s="42">
        <f t="shared" ref="M1093:S1108" si="485">M333</f>
        <v>2.9798971198544741</v>
      </c>
      <c r="N1093" s="42">
        <f t="shared" si="485"/>
        <v>4.4089873206057506</v>
      </c>
      <c r="O1093" s="42">
        <f t="shared" si="485"/>
        <v>0.78049435052768112</v>
      </c>
      <c r="P1093" s="42">
        <f t="shared" si="485"/>
        <v>5.0748470126456011</v>
      </c>
      <c r="Q1093" s="42">
        <f>Q333-0.25</f>
        <v>5.2513485289621062</v>
      </c>
      <c r="R1093" s="42">
        <f t="shared" si="485"/>
        <v>4.1073082868979682</v>
      </c>
      <c r="S1093" s="42">
        <f t="shared" si="485"/>
        <v>4.2137988732475717</v>
      </c>
      <c r="T1093" s="42">
        <f t="shared" si="483"/>
        <v>2.8860628367943431</v>
      </c>
      <c r="U1093" s="42">
        <f>U333</f>
        <v>0</v>
      </c>
      <c r="V1093" s="42">
        <f t="shared" ref="V1093:AC1108" si="486">V333</f>
        <v>2.9798971198544741</v>
      </c>
      <c r="W1093" s="42">
        <f t="shared" si="486"/>
        <v>4.4089873206057506</v>
      </c>
      <c r="X1093" s="42">
        <f t="shared" si="486"/>
        <v>0.7804943505276829</v>
      </c>
      <c r="Y1093" s="42">
        <f t="shared" si="486"/>
        <v>5.0748470126456011</v>
      </c>
      <c r="Z1093" s="42">
        <f t="shared" si="486"/>
        <v>5.5013485289621062</v>
      </c>
      <c r="AA1093" s="42">
        <f t="shared" si="486"/>
        <v>4.1073082868979682</v>
      </c>
      <c r="AB1093" s="42">
        <f t="shared" si="486"/>
        <v>4.2137988732475709</v>
      </c>
      <c r="AC1093" s="42">
        <f t="shared" si="486"/>
        <v>2.6360628367943426</v>
      </c>
    </row>
    <row r="1094" spans="3:29" x14ac:dyDescent="0.25">
      <c r="C1094" s="42">
        <f t="shared" si="479"/>
        <v>6.4683399519497726</v>
      </c>
      <c r="D1094" s="42">
        <f t="shared" si="477"/>
        <v>4.5910888978771807</v>
      </c>
      <c r="E1094" s="42">
        <f t="shared" si="477"/>
        <v>4.8096436084760734</v>
      </c>
      <c r="F1094" s="42">
        <f t="shared" si="477"/>
        <v>5.6880087254412279</v>
      </c>
      <c r="G1094" s="42">
        <f t="shared" si="480"/>
        <v>1.7954338977382842</v>
      </c>
      <c r="H1094" s="42">
        <f t="shared" si="478"/>
        <v>6.7457712788118904</v>
      </c>
      <c r="I1094" s="42">
        <f t="shared" si="478"/>
        <v>6.7457712788118904</v>
      </c>
      <c r="J1094" s="42">
        <f t="shared" si="478"/>
        <v>4.4971808525412609</v>
      </c>
      <c r="K1094" s="42">
        <f>K334</f>
        <v>0</v>
      </c>
      <c r="L1094" s="42">
        <f t="shared" si="482"/>
        <v>6.4957712788118904</v>
      </c>
      <c r="M1094" s="42">
        <f t="shared" si="485"/>
        <v>5.9025498689604028</v>
      </c>
      <c r="N1094" s="42">
        <f t="shared" si="485"/>
        <v>3.3001549517637709</v>
      </c>
      <c r="O1094" s="42">
        <f t="shared" si="485"/>
        <v>1.9094435231347706</v>
      </c>
      <c r="P1094" s="42">
        <f t="shared" si="485"/>
        <v>2.5117524772412829</v>
      </c>
      <c r="Q1094" s="42">
        <f t="shared" si="485"/>
        <v>2.6590445234831668</v>
      </c>
      <c r="R1094" s="42">
        <f t="shared" si="485"/>
        <v>2.3192222649812955</v>
      </c>
      <c r="S1094" s="42">
        <f>S334-0.62</f>
        <v>3.3987573575900623</v>
      </c>
      <c r="T1094" s="42">
        <f t="shared" si="483"/>
        <v>0.95268450820957207</v>
      </c>
      <c r="U1094" s="42">
        <f t="shared" si="484"/>
        <v>5.8857712788118901</v>
      </c>
      <c r="V1094" s="42">
        <f t="shared" si="486"/>
        <v>5.9025498689604028</v>
      </c>
      <c r="W1094" s="42">
        <f t="shared" si="486"/>
        <v>3.3001549517637692</v>
      </c>
      <c r="X1094" s="42">
        <f t="shared" si="486"/>
        <v>1.9094435231347711</v>
      </c>
      <c r="Y1094" s="42">
        <f t="shared" si="486"/>
        <v>2.5117524772412829</v>
      </c>
      <c r="Z1094" s="42">
        <f t="shared" si="486"/>
        <v>2.6590445234831668</v>
      </c>
      <c r="AA1094" s="42">
        <f t="shared" si="486"/>
        <v>2.3192222649812955</v>
      </c>
      <c r="AB1094" s="42">
        <f t="shared" si="486"/>
        <v>4.0187573575900624</v>
      </c>
      <c r="AC1094" s="42">
        <f t="shared" si="486"/>
        <v>0.70268450820957196</v>
      </c>
    </row>
    <row r="1095" spans="3:29" x14ac:dyDescent="0.25">
      <c r="C1095" s="42">
        <f t="shared" si="479"/>
        <v>4.0820789595578182</v>
      </c>
      <c r="D1095" s="42">
        <f t="shared" ref="D1095:F1110" si="487">D335</f>
        <v>4.7674547201186179</v>
      </c>
      <c r="E1095" s="42">
        <f t="shared" si="487"/>
        <v>5.529776052645528</v>
      </c>
      <c r="F1095" s="42">
        <f t="shared" si="487"/>
        <v>2.9005908452762452</v>
      </c>
      <c r="G1095" s="42">
        <f t="shared" si="480"/>
        <v>1.3145843732991871</v>
      </c>
      <c r="H1095" s="42">
        <f t="shared" ref="H1095:J1110" si="488">H335</f>
        <v>5.8437150596575922</v>
      </c>
      <c r="I1095" s="42">
        <f t="shared" si="488"/>
        <v>0</v>
      </c>
      <c r="J1095" s="42">
        <f t="shared" si="488"/>
        <v>3.8958100397717281</v>
      </c>
      <c r="K1095" s="42">
        <f t="shared" si="481"/>
        <v>5.2237150596575921</v>
      </c>
      <c r="L1095" s="42">
        <f t="shared" si="482"/>
        <v>5.5937150596575922</v>
      </c>
      <c r="M1095" s="42">
        <f t="shared" si="485"/>
        <v>3.4088337848002617</v>
      </c>
      <c r="N1095" s="42">
        <f t="shared" si="485"/>
        <v>4.5311105988180627</v>
      </c>
      <c r="O1095" s="42">
        <f t="shared" si="485"/>
        <v>1.6178880537068541</v>
      </c>
      <c r="P1095" s="42">
        <f t="shared" si="485"/>
        <v>4.6616890801976947</v>
      </c>
      <c r="Q1095" s="42">
        <f t="shared" si="485"/>
        <v>5.0047144173009324</v>
      </c>
      <c r="R1095" s="42">
        <f t="shared" si="485"/>
        <v>4.0372113043832476</v>
      </c>
      <c r="S1095" s="42">
        <f t="shared" si="485"/>
        <v>1.9893498075430103</v>
      </c>
      <c r="T1095" s="42">
        <f t="shared" si="483"/>
        <v>2.8066253386001971</v>
      </c>
      <c r="U1095" s="42">
        <f t="shared" si="484"/>
        <v>4.9837150596575919</v>
      </c>
      <c r="V1095" s="42">
        <f t="shared" si="486"/>
        <v>3.4088337848002617</v>
      </c>
      <c r="W1095" s="42">
        <f t="shared" si="486"/>
        <v>4.53111059881806</v>
      </c>
      <c r="X1095" s="42">
        <f t="shared" si="486"/>
        <v>1.6178880537068527</v>
      </c>
      <c r="Y1095" s="42">
        <f t="shared" si="486"/>
        <v>4.6616890801976938</v>
      </c>
      <c r="Z1095" s="42">
        <f t="shared" si="486"/>
        <v>5.0047144173009324</v>
      </c>
      <c r="AA1095" s="42">
        <f t="shared" si="486"/>
        <v>4.0372113043832476</v>
      </c>
      <c r="AB1095" s="42">
        <f t="shared" si="486"/>
        <v>1.9893498075430107</v>
      </c>
      <c r="AC1095" s="42">
        <f t="shared" si="486"/>
        <v>2.5566253386001971</v>
      </c>
    </row>
    <row r="1096" spans="3:29" x14ac:dyDescent="0.25">
      <c r="C1096" s="42">
        <f t="shared" si="479"/>
        <v>4.1359081557765798</v>
      </c>
      <c r="D1096" s="42">
        <f t="shared" si="487"/>
        <v>1.6395173390373261</v>
      </c>
      <c r="E1096" s="42">
        <f t="shared" si="487"/>
        <v>2.5943490442368486</v>
      </c>
      <c r="F1096" s="42">
        <f t="shared" si="487"/>
        <v>3.8719956504821802</v>
      </c>
      <c r="G1096" s="42">
        <f t="shared" si="480"/>
        <v>0.96341384090686855</v>
      </c>
      <c r="H1096" s="42">
        <f t="shared" si="488"/>
        <v>5.0960042713551399</v>
      </c>
      <c r="I1096" s="42">
        <f t="shared" si="488"/>
        <v>5.0960042713551399</v>
      </c>
      <c r="J1096" s="42">
        <f t="shared" si="488"/>
        <v>5.0960042713551399</v>
      </c>
      <c r="K1096" s="42">
        <f t="shared" si="481"/>
        <v>4.4760042713551398</v>
      </c>
      <c r="L1096" s="42">
        <f t="shared" si="482"/>
        <v>4.8460042713551399</v>
      </c>
      <c r="M1096" s="42">
        <f t="shared" si="485"/>
        <v>3.1850026695969622</v>
      </c>
      <c r="N1096" s="42">
        <f t="shared" si="485"/>
        <v>4.8945449829996841</v>
      </c>
      <c r="O1096" s="42">
        <f t="shared" si="485"/>
        <v>2.232134102329109</v>
      </c>
      <c r="P1096" s="42">
        <f t="shared" si="485"/>
        <v>4.973275444362689</v>
      </c>
      <c r="Q1096" s="42">
        <f t="shared" si="485"/>
        <v>3.835392058715954</v>
      </c>
      <c r="R1096" s="42">
        <f t="shared" si="485"/>
        <v>3.9237573589058927</v>
      </c>
      <c r="S1096" s="42">
        <f t="shared" si="485"/>
        <v>3.4696199294332866</v>
      </c>
      <c r="T1096" s="42">
        <f t="shared" si="483"/>
        <v>2.585668624371106</v>
      </c>
      <c r="U1096" s="42">
        <f t="shared" si="484"/>
        <v>4.2360042713551396</v>
      </c>
      <c r="V1096" s="42">
        <f t="shared" si="486"/>
        <v>3.1850026695969622</v>
      </c>
      <c r="W1096" s="42">
        <f t="shared" si="486"/>
        <v>4.8945449829996814</v>
      </c>
      <c r="X1096" s="42">
        <f t="shared" si="486"/>
        <v>2.2321341023291112</v>
      </c>
      <c r="Y1096" s="42">
        <f t="shared" si="486"/>
        <v>4.9732754443626872</v>
      </c>
      <c r="Z1096" s="42">
        <f t="shared" si="486"/>
        <v>3.835392058715954</v>
      </c>
      <c r="AA1096" s="42">
        <f t="shared" si="486"/>
        <v>3.9237573589058927</v>
      </c>
      <c r="AB1096" s="42">
        <f t="shared" si="486"/>
        <v>3.4696199294332857</v>
      </c>
      <c r="AC1096" s="42">
        <f t="shared" si="486"/>
        <v>2.335668624371106</v>
      </c>
    </row>
    <row r="1097" spans="3:29" x14ac:dyDescent="0.25">
      <c r="C1097" s="42">
        <f t="shared" si="479"/>
        <v>4.7301253080014627</v>
      </c>
      <c r="D1097" s="42">
        <f t="shared" si="487"/>
        <v>1.9060702368798201</v>
      </c>
      <c r="E1097" s="42">
        <f t="shared" si="487"/>
        <v>1.0294530347141584</v>
      </c>
      <c r="F1097" s="42">
        <f t="shared" si="487"/>
        <v>3.746170704172624</v>
      </c>
      <c r="G1097" s="42">
        <f t="shared" si="480"/>
        <v>2.3223912375883442</v>
      </c>
      <c r="H1097" s="42">
        <f t="shared" si="488"/>
        <v>5.9501882006461395</v>
      </c>
      <c r="I1097" s="42">
        <f t="shared" si="488"/>
        <v>0</v>
      </c>
      <c r="J1097" s="42">
        <f t="shared" si="488"/>
        <v>5.9501882006461395</v>
      </c>
      <c r="K1097" s="42">
        <f t="shared" si="481"/>
        <v>5.3301882006461394</v>
      </c>
      <c r="L1097" s="42">
        <f t="shared" si="482"/>
        <v>5.7001882006461395</v>
      </c>
      <c r="M1097" s="42">
        <f t="shared" si="485"/>
        <v>2.9750941003230689</v>
      </c>
      <c r="N1097" s="42">
        <f t="shared" si="485"/>
        <v>3.2103216662066534</v>
      </c>
      <c r="O1097" s="42">
        <f t="shared" si="485"/>
        <v>2.3563073108619372</v>
      </c>
      <c r="P1097" s="42">
        <f t="shared" si="485"/>
        <v>4.3980351968786175</v>
      </c>
      <c r="Q1097" s="42">
        <f t="shared" si="485"/>
        <v>3.6230248607329609</v>
      </c>
      <c r="R1097" s="42">
        <f t="shared" si="485"/>
        <v>4.6566690265926312</v>
      </c>
      <c r="S1097" s="42">
        <f t="shared" si="485"/>
        <v>4.4309912132471263</v>
      </c>
      <c r="T1097" s="42">
        <f t="shared" si="483"/>
        <v>3.596980862863453</v>
      </c>
      <c r="U1097" s="42">
        <f t="shared" si="484"/>
        <v>5.0901882006461392</v>
      </c>
      <c r="V1097" s="42">
        <f t="shared" si="486"/>
        <v>2.9750941003230689</v>
      </c>
      <c r="W1097" s="42">
        <f t="shared" si="486"/>
        <v>3.2103216662066538</v>
      </c>
      <c r="X1097" s="42">
        <f t="shared" si="486"/>
        <v>2.3563073108619359</v>
      </c>
      <c r="Y1097" s="42">
        <f t="shared" si="486"/>
        <v>4.3980351968786175</v>
      </c>
      <c r="Z1097" s="42">
        <f t="shared" si="486"/>
        <v>3.6230248607329609</v>
      </c>
      <c r="AA1097" s="42">
        <f t="shared" si="486"/>
        <v>4.6566690265926312</v>
      </c>
      <c r="AB1097" s="42">
        <f t="shared" si="486"/>
        <v>4.4309912132471245</v>
      </c>
      <c r="AC1097" s="42">
        <f t="shared" si="486"/>
        <v>3.346980862863453</v>
      </c>
    </row>
    <row r="1098" spans="3:29" x14ac:dyDescent="0.25">
      <c r="C1098" s="42">
        <f t="shared" si="479"/>
        <v>3.9679447608959943</v>
      </c>
      <c r="D1098" s="42">
        <f t="shared" si="487"/>
        <v>3.9379915034061321</v>
      </c>
      <c r="E1098" s="42">
        <f t="shared" si="487"/>
        <v>5.5829598506639426</v>
      </c>
      <c r="F1098" s="42">
        <f t="shared" si="487"/>
        <v>3.0948124772530017</v>
      </c>
      <c r="G1098" s="42">
        <f t="shared" si="480"/>
        <v>1.1806224856752872</v>
      </c>
      <c r="H1098" s="42">
        <f t="shared" si="488"/>
        <v>0</v>
      </c>
      <c r="I1098" s="42">
        <f t="shared" si="488"/>
        <v>5.8039213223261044</v>
      </c>
      <c r="J1098" s="42">
        <f t="shared" si="488"/>
        <v>5.8039213223261044</v>
      </c>
      <c r="K1098" s="42">
        <f t="shared" si="481"/>
        <v>5.1839213223261043</v>
      </c>
      <c r="L1098" s="42">
        <f t="shared" si="482"/>
        <v>5.5539213223261044</v>
      </c>
      <c r="M1098" s="42">
        <f t="shared" si="485"/>
        <v>4.1111109366476581</v>
      </c>
      <c r="N1098" s="42">
        <f t="shared" si="485"/>
        <v>4.7010198311563229</v>
      </c>
      <c r="O1098" s="42">
        <f t="shared" si="485"/>
        <v>3.1777668397033425</v>
      </c>
      <c r="P1098" s="42">
        <f t="shared" si="485"/>
        <v>2.9384756579819076</v>
      </c>
      <c r="Q1098" s="42">
        <f t="shared" si="485"/>
        <v>4.4338768388020764</v>
      </c>
      <c r="R1098" s="42">
        <f t="shared" si="485"/>
        <v>3.9441319386349392</v>
      </c>
      <c r="S1098" s="42">
        <f t="shared" si="485"/>
        <v>2.4697537541813204</v>
      </c>
      <c r="T1098" s="42">
        <f t="shared" si="483"/>
        <v>1.8218953581299866</v>
      </c>
      <c r="U1098" s="42">
        <f t="shared" si="484"/>
        <v>4.943921322326104</v>
      </c>
      <c r="V1098" s="42">
        <f t="shared" si="486"/>
        <v>4.1111109366476581</v>
      </c>
      <c r="W1098" s="42">
        <f t="shared" si="486"/>
        <v>4.7010198311563229</v>
      </c>
      <c r="X1098" s="42">
        <f t="shared" si="486"/>
        <v>3.1777668397033443</v>
      </c>
      <c r="Y1098" s="42">
        <f t="shared" si="486"/>
        <v>2.9384756579819076</v>
      </c>
      <c r="Z1098" s="42">
        <f t="shared" si="486"/>
        <v>4.4338768388020764</v>
      </c>
      <c r="AA1098" s="42">
        <f t="shared" si="486"/>
        <v>3.9441319386349392</v>
      </c>
      <c r="AB1098" s="42">
        <f t="shared" si="486"/>
        <v>2.4697537541813195</v>
      </c>
      <c r="AC1098" s="42">
        <f t="shared" si="486"/>
        <v>1.5718953581299866</v>
      </c>
    </row>
    <row r="1099" spans="3:29" x14ac:dyDescent="0.25">
      <c r="C1099" s="42">
        <f t="shared" si="479"/>
        <v>3.9297542733499711</v>
      </c>
      <c r="D1099" s="42">
        <f t="shared" si="487"/>
        <v>2.7858092859124119</v>
      </c>
      <c r="E1099" s="42">
        <f t="shared" si="487"/>
        <v>4.6275533880318545</v>
      </c>
      <c r="F1099" s="42">
        <f t="shared" si="487"/>
        <v>2.5507224091627552</v>
      </c>
      <c r="G1099" s="42">
        <f t="shared" si="480"/>
        <v>1.3735006917106758</v>
      </c>
      <c r="H1099" s="42">
        <f t="shared" si="488"/>
        <v>0</v>
      </c>
      <c r="I1099" s="42">
        <f t="shared" si="488"/>
        <v>5.4223227803258025</v>
      </c>
      <c r="J1099" s="42">
        <f t="shared" si="488"/>
        <v>5.4223227803258025</v>
      </c>
      <c r="K1099" s="42">
        <f t="shared" si="481"/>
        <v>4.8023227803258024</v>
      </c>
      <c r="L1099" s="42">
        <f t="shared" si="482"/>
        <v>5.1723227803258025</v>
      </c>
      <c r="M1099" s="42">
        <f t="shared" si="485"/>
        <v>1.8074409267752689</v>
      </c>
      <c r="N1099" s="42">
        <f t="shared" si="485"/>
        <v>4.8693725237517</v>
      </c>
      <c r="O1099" s="42">
        <f t="shared" si="485"/>
        <v>4.8360247937478755</v>
      </c>
      <c r="P1099" s="42">
        <f t="shared" si="485"/>
        <v>4.1854081263372622</v>
      </c>
      <c r="Q1099" s="42">
        <f t="shared" si="485"/>
        <v>4.3308447105593313</v>
      </c>
      <c r="R1099" s="42">
        <f t="shared" si="485"/>
        <v>4.2986006488734914</v>
      </c>
      <c r="S1099" s="42">
        <f t="shared" si="485"/>
        <v>1.2690542677358256</v>
      </c>
      <c r="T1099" s="42">
        <f t="shared" si="483"/>
        <v>4.2037770273208981</v>
      </c>
      <c r="U1099" s="42">
        <f t="shared" si="484"/>
        <v>4.5623227803258022</v>
      </c>
      <c r="V1099" s="42">
        <f t="shared" si="486"/>
        <v>1.8074409267752689</v>
      </c>
      <c r="W1099" s="42">
        <f t="shared" si="486"/>
        <v>4.8693725237517</v>
      </c>
      <c r="X1099" s="42">
        <f t="shared" si="486"/>
        <v>4.8360247937478773</v>
      </c>
      <c r="Y1099" s="42">
        <f t="shared" si="486"/>
        <v>4.1854081263372622</v>
      </c>
      <c r="Z1099" s="42">
        <f t="shared" si="486"/>
        <v>4.3308447105593313</v>
      </c>
      <c r="AA1099" s="42">
        <f t="shared" si="486"/>
        <v>4.2986006488734914</v>
      </c>
      <c r="AB1099" s="42">
        <f t="shared" si="486"/>
        <v>1.2690542677358256</v>
      </c>
      <c r="AC1099" s="42">
        <f t="shared" si="486"/>
        <v>3.9537770273208981</v>
      </c>
    </row>
    <row r="1100" spans="3:29" x14ac:dyDescent="0.25">
      <c r="C1100" s="42">
        <f t="shared" si="479"/>
        <v>3.7506231850463774</v>
      </c>
      <c r="D1100" s="42">
        <f t="shared" si="487"/>
        <v>1.7219431902416606</v>
      </c>
      <c r="E1100" s="42">
        <f>E340-0.86</f>
        <v>4.5875576950282051</v>
      </c>
      <c r="F1100" s="42">
        <f t="shared" si="487"/>
        <v>2.1750264985497969</v>
      </c>
      <c r="G1100" s="42">
        <f t="shared" si="480"/>
        <v>1.6965980831294663</v>
      </c>
      <c r="H1100" s="42">
        <f t="shared" si="488"/>
        <v>0</v>
      </c>
      <c r="I1100" s="42">
        <f t="shared" si="488"/>
        <v>7.2044902886974418</v>
      </c>
      <c r="J1100" s="42">
        <f t="shared" si="488"/>
        <v>4.8029935257982954</v>
      </c>
      <c r="K1100" s="42">
        <f t="shared" si="481"/>
        <v>6.5844902886974417</v>
      </c>
      <c r="L1100" s="42">
        <f>L340</f>
        <v>0</v>
      </c>
      <c r="M1100" s="42">
        <f t="shared" si="485"/>
        <v>4.8029935257982936</v>
      </c>
      <c r="N1100" s="42">
        <f t="shared" si="485"/>
        <v>5.3596747161199314</v>
      </c>
      <c r="O1100" s="42">
        <f t="shared" si="485"/>
        <v>2.8778266993419552</v>
      </c>
      <c r="P1100" s="42">
        <f t="shared" si="485"/>
        <v>6.212179219303045</v>
      </c>
      <c r="Q1100" s="42">
        <f>Q340-0.25</f>
        <v>5.5019439038945794</v>
      </c>
      <c r="R1100" s="42">
        <f t="shared" si="485"/>
        <v>4.3329054791246833</v>
      </c>
      <c r="S1100" s="42">
        <f t="shared" si="485"/>
        <v>2.2993054112864191</v>
      </c>
      <c r="T1100" s="42">
        <f t="shared" si="483"/>
        <v>2.3513096675367549</v>
      </c>
      <c r="U1100" s="42">
        <f>U340</f>
        <v>0</v>
      </c>
      <c r="V1100" s="42">
        <f t="shared" si="486"/>
        <v>4.8029935257982936</v>
      </c>
      <c r="W1100" s="42">
        <f t="shared" si="486"/>
        <v>5.3596747161199287</v>
      </c>
      <c r="X1100" s="42">
        <f t="shared" si="486"/>
        <v>2.877826699341953</v>
      </c>
      <c r="Y1100" s="42">
        <f t="shared" si="486"/>
        <v>6.212179219303045</v>
      </c>
      <c r="Z1100" s="42">
        <f t="shared" si="486"/>
        <v>5.7519439038945794</v>
      </c>
      <c r="AA1100" s="42">
        <f t="shared" si="486"/>
        <v>4.3329054791246833</v>
      </c>
      <c r="AB1100" s="42">
        <f t="shared" si="486"/>
        <v>2.2993054112864173</v>
      </c>
      <c r="AC1100" s="42">
        <f t="shared" si="486"/>
        <v>2.1013096675367544</v>
      </c>
    </row>
    <row r="1101" spans="3:29" x14ac:dyDescent="0.25">
      <c r="C1101" s="42">
        <f t="shared" si="479"/>
        <v>3.8783621931060721</v>
      </c>
      <c r="D1101" s="42">
        <f t="shared" si="487"/>
        <v>2.8027117414449356</v>
      </c>
      <c r="E1101" s="42">
        <f t="shared" si="487"/>
        <v>4.435437369653962</v>
      </c>
      <c r="F1101" s="42">
        <f t="shared" si="487"/>
        <v>2.5832502385595006</v>
      </c>
      <c r="G1101" s="42">
        <f t="shared" si="480"/>
        <v>3.3531673821681336</v>
      </c>
      <c r="H1101" s="42">
        <f t="shared" si="488"/>
        <v>0</v>
      </c>
      <c r="I1101" s="42">
        <f t="shared" si="488"/>
        <v>0</v>
      </c>
      <c r="J1101" s="42">
        <f t="shared" si="488"/>
        <v>5.8349326332008742</v>
      </c>
      <c r="K1101" s="42">
        <f t="shared" si="481"/>
        <v>5.2149326332008741</v>
      </c>
      <c r="L1101" s="42">
        <f t="shared" si="482"/>
        <v>5.5849326332008742</v>
      </c>
      <c r="M1101" s="42">
        <f t="shared" si="485"/>
        <v>2.6743441235503997</v>
      </c>
      <c r="N1101" s="42">
        <f t="shared" si="485"/>
        <v>5.7379458823345546</v>
      </c>
      <c r="O1101" s="42">
        <f t="shared" si="485"/>
        <v>1.619475104118423</v>
      </c>
      <c r="P1101" s="42">
        <f t="shared" si="485"/>
        <v>5.8104592315462638</v>
      </c>
      <c r="Q1101" s="42">
        <f t="shared" si="485"/>
        <v>5.092476370900294</v>
      </c>
      <c r="R1101" s="42">
        <f t="shared" si="485"/>
        <v>4.2188988106365262</v>
      </c>
      <c r="S1101" s="42">
        <f t="shared" si="485"/>
        <v>1.9863600453449788</v>
      </c>
      <c r="T1101" s="42">
        <f t="shared" si="483"/>
        <v>3.6537107027005096</v>
      </c>
      <c r="U1101" s="42">
        <f t="shared" si="484"/>
        <v>4.9749326332008739</v>
      </c>
      <c r="V1101" s="42">
        <f t="shared" si="486"/>
        <v>2.6743441235503997</v>
      </c>
      <c r="W1101" s="42">
        <f t="shared" si="486"/>
        <v>5.7379458823345546</v>
      </c>
      <c r="X1101" s="42">
        <f t="shared" si="486"/>
        <v>1.6194751041184252</v>
      </c>
      <c r="Y1101" s="42">
        <f t="shared" si="486"/>
        <v>5.8104592315462629</v>
      </c>
      <c r="Z1101" s="42">
        <f t="shared" si="486"/>
        <v>5.092476370900294</v>
      </c>
      <c r="AA1101" s="42">
        <f t="shared" si="486"/>
        <v>4.2188988106365262</v>
      </c>
      <c r="AB1101" s="42">
        <f t="shared" si="486"/>
        <v>1.9863600453449792</v>
      </c>
      <c r="AC1101" s="42">
        <f t="shared" si="486"/>
        <v>3.40371070270051</v>
      </c>
    </row>
    <row r="1102" spans="3:29" x14ac:dyDescent="0.25">
      <c r="C1102" s="42">
        <f t="shared" si="479"/>
        <v>5.2041648983984601</v>
      </c>
      <c r="D1102" s="42">
        <f t="shared" si="487"/>
        <v>4.7911555281818519</v>
      </c>
      <c r="E1102" s="42">
        <f t="shared" si="487"/>
        <v>5.4637406807577413</v>
      </c>
      <c r="F1102" s="42">
        <f t="shared" si="487"/>
        <v>5.2284531686265856</v>
      </c>
      <c r="G1102" s="42">
        <f t="shared" si="480"/>
        <v>1.2882871201442865</v>
      </c>
      <c r="H1102" s="42">
        <f t="shared" si="488"/>
        <v>6.664748694175076</v>
      </c>
      <c r="I1102" s="42">
        <f t="shared" si="488"/>
        <v>0</v>
      </c>
      <c r="J1102" s="42">
        <f t="shared" si="488"/>
        <v>4.4431657961167179</v>
      </c>
      <c r="K1102" s="42">
        <f t="shared" si="481"/>
        <v>6.0447486941750759</v>
      </c>
      <c r="L1102" s="42">
        <f t="shared" si="482"/>
        <v>6.414748694175076</v>
      </c>
      <c r="M1102" s="42">
        <f t="shared" si="485"/>
        <v>3.6100722093448327</v>
      </c>
      <c r="N1102" s="42">
        <f t="shared" si="485"/>
        <v>2.8653030100294443</v>
      </c>
      <c r="O1102" s="42">
        <f t="shared" si="485"/>
        <v>2.8871397580138534</v>
      </c>
      <c r="P1102" s="42">
        <f t="shared" si="485"/>
        <v>2.9640142007513841</v>
      </c>
      <c r="Q1102" s="42">
        <f t="shared" si="485"/>
        <v>2.7693458599886731</v>
      </c>
      <c r="R1102" s="42">
        <f t="shared" si="485"/>
        <v>3.072601054755681</v>
      </c>
      <c r="S1102" s="42">
        <f t="shared" si="485"/>
        <v>2.9778664378229069</v>
      </c>
      <c r="T1102" s="42">
        <f t="shared" si="483"/>
        <v>3.3046764848302437</v>
      </c>
      <c r="U1102" s="42">
        <f t="shared" si="484"/>
        <v>5.8047486941750757</v>
      </c>
      <c r="V1102" s="42">
        <f t="shared" si="486"/>
        <v>3.6100722093448327</v>
      </c>
      <c r="W1102" s="42">
        <f t="shared" si="486"/>
        <v>2.8653030100294457</v>
      </c>
      <c r="X1102" s="42">
        <f t="shared" si="486"/>
        <v>2.887139758013856</v>
      </c>
      <c r="Y1102" s="42">
        <f t="shared" si="486"/>
        <v>2.9640142007513837</v>
      </c>
      <c r="Z1102" s="42">
        <f t="shared" si="486"/>
        <v>2.7693458599886731</v>
      </c>
      <c r="AA1102" s="42">
        <f t="shared" si="486"/>
        <v>3.072601054755681</v>
      </c>
      <c r="AB1102" s="42">
        <f t="shared" si="486"/>
        <v>2.9778664378229061</v>
      </c>
      <c r="AC1102" s="42">
        <f t="shared" si="486"/>
        <v>3.0546764848302437</v>
      </c>
    </row>
    <row r="1103" spans="3:29" x14ac:dyDescent="0.25">
      <c r="C1103" s="42">
        <f t="shared" si="479"/>
        <v>5.376188311645925</v>
      </c>
      <c r="D1103" s="42">
        <f t="shared" si="487"/>
        <v>4.3921670727791531</v>
      </c>
      <c r="E1103" s="42">
        <f t="shared" si="487"/>
        <v>5.511671912610268</v>
      </c>
      <c r="F1103" s="42">
        <f t="shared" si="487"/>
        <v>4.5541775370204025</v>
      </c>
      <c r="G1103" s="42">
        <f t="shared" si="480"/>
        <v>1.0394239672640024</v>
      </c>
      <c r="H1103" s="42">
        <f t="shared" si="488"/>
        <v>0</v>
      </c>
      <c r="I1103" s="42">
        <f t="shared" si="488"/>
        <v>0</v>
      </c>
      <c r="J1103" s="42">
        <f t="shared" si="488"/>
        <v>5.8944095912285359</v>
      </c>
      <c r="K1103" s="42">
        <f t="shared" si="481"/>
        <v>5.2744095912285358</v>
      </c>
      <c r="L1103" s="42">
        <f t="shared" si="482"/>
        <v>5.6444095912285359</v>
      </c>
      <c r="M1103" s="42">
        <f t="shared" si="485"/>
        <v>3.6840059945178347</v>
      </c>
      <c r="N1103" s="42">
        <f t="shared" si="485"/>
        <v>5.4389565590221993</v>
      </c>
      <c r="O1103" s="42">
        <f t="shared" si="485"/>
        <v>0.63328367509066963</v>
      </c>
      <c r="P1103" s="42">
        <f t="shared" si="485"/>
        <v>5.5530745479264372</v>
      </c>
      <c r="Q1103" s="42">
        <f t="shared" si="485"/>
        <v>4.9023189874340485</v>
      </c>
      <c r="R1103" s="42">
        <f t="shared" si="485"/>
        <v>3.7120893958933969</v>
      </c>
      <c r="S1103" s="42">
        <f t="shared" si="485"/>
        <v>2.2574334604705046</v>
      </c>
      <c r="T1103" s="42">
        <f t="shared" si="483"/>
        <v>2.5832037965279619</v>
      </c>
      <c r="U1103" s="42">
        <f t="shared" si="484"/>
        <v>5.0344095912285356</v>
      </c>
      <c r="V1103" s="42">
        <f t="shared" si="486"/>
        <v>3.6840059945178347</v>
      </c>
      <c r="W1103" s="42">
        <f t="shared" si="486"/>
        <v>5.4389565590222002</v>
      </c>
      <c r="X1103" s="42">
        <f t="shared" si="486"/>
        <v>0.63328367509067018</v>
      </c>
      <c r="Y1103" s="42">
        <f t="shared" si="486"/>
        <v>5.5530745479264363</v>
      </c>
      <c r="Z1103" s="42">
        <f t="shared" si="486"/>
        <v>4.9023189874340485</v>
      </c>
      <c r="AA1103" s="42">
        <f t="shared" si="486"/>
        <v>3.7120893958933969</v>
      </c>
      <c r="AB1103" s="42">
        <f t="shared" si="486"/>
        <v>2.2574334604705029</v>
      </c>
      <c r="AC1103" s="42">
        <f t="shared" si="486"/>
        <v>2.3332037965279619</v>
      </c>
    </row>
    <row r="1104" spans="3:29" x14ac:dyDescent="0.25">
      <c r="C1104" s="42">
        <f t="shared" si="479"/>
        <v>5.6571564264688918</v>
      </c>
      <c r="D1104" s="42">
        <f t="shared" si="487"/>
        <v>4.5151085265164745</v>
      </c>
      <c r="E1104" s="42">
        <f t="shared" si="487"/>
        <v>5.1947222469172942</v>
      </c>
      <c r="F1104" s="42">
        <f t="shared" si="487"/>
        <v>4.892857743377462</v>
      </c>
      <c r="G1104" s="42">
        <f t="shared" si="480"/>
        <v>1.5201584647017106</v>
      </c>
      <c r="H1104" s="42">
        <f t="shared" si="488"/>
        <v>0</v>
      </c>
      <c r="I1104" s="42">
        <f t="shared" si="488"/>
        <v>0</v>
      </c>
      <c r="J1104" s="42">
        <f t="shared" si="488"/>
        <v>6.5793321144990564</v>
      </c>
      <c r="K1104" s="42">
        <f t="shared" si="481"/>
        <v>5.9593321144990563</v>
      </c>
      <c r="L1104" s="42">
        <f t="shared" si="482"/>
        <v>6.3293321144990564</v>
      </c>
      <c r="M1104" s="42">
        <f t="shared" si="485"/>
        <v>2.7413883810412725</v>
      </c>
      <c r="N1104" s="42">
        <f t="shared" si="485"/>
        <v>4.5990299955797536</v>
      </c>
      <c r="O1104" s="42">
        <f t="shared" si="485"/>
        <v>1.9756121225355256</v>
      </c>
      <c r="P1104" s="42">
        <f t="shared" si="485"/>
        <v>4.1758418277790659</v>
      </c>
      <c r="Q1104" s="42">
        <f t="shared" si="485"/>
        <v>3.6763414369779697</v>
      </c>
      <c r="R1104" s="42">
        <f t="shared" si="485"/>
        <v>3.3054181452463176</v>
      </c>
      <c r="S1104" s="42">
        <f t="shared" si="485"/>
        <v>2.3797584243932768</v>
      </c>
      <c r="T1104" s="42">
        <f t="shared" si="483"/>
        <v>4.0879437334577826</v>
      </c>
      <c r="U1104" s="42">
        <f t="shared" si="484"/>
        <v>5.7193321144990561</v>
      </c>
      <c r="V1104" s="42">
        <f t="shared" si="486"/>
        <v>2.7413883810412725</v>
      </c>
      <c r="W1104" s="42">
        <f t="shared" si="486"/>
        <v>4.5990299955797527</v>
      </c>
      <c r="X1104" s="42">
        <f t="shared" si="486"/>
        <v>1.9756121225355296</v>
      </c>
      <c r="Y1104" s="42">
        <f t="shared" si="486"/>
        <v>4.175841827779065</v>
      </c>
      <c r="Z1104" s="42">
        <f t="shared" si="486"/>
        <v>3.6763414369779697</v>
      </c>
      <c r="AA1104" s="42">
        <f t="shared" si="486"/>
        <v>3.3054181452463176</v>
      </c>
      <c r="AB1104" s="42">
        <f t="shared" si="486"/>
        <v>2.3797584243932759</v>
      </c>
      <c r="AC1104" s="42">
        <f t="shared" si="486"/>
        <v>3.8379437334577831</v>
      </c>
    </row>
    <row r="1105" spans="3:29" x14ac:dyDescent="0.25">
      <c r="C1105" s="42">
        <f t="shared" si="479"/>
        <v>6.4058364573902269</v>
      </c>
      <c r="D1105" s="42">
        <f t="shared" si="487"/>
        <v>5.2450617511826954</v>
      </c>
      <c r="E1105" s="42">
        <f>E345-0.86</f>
        <v>5.2508832223196826</v>
      </c>
      <c r="F1105" s="42">
        <f t="shared" si="487"/>
        <v>5.9100838209003888</v>
      </c>
      <c r="G1105" s="42">
        <f t="shared" si="480"/>
        <v>1.3116829586879031</v>
      </c>
      <c r="H1105" s="42">
        <f t="shared" si="488"/>
        <v>0</v>
      </c>
      <c r="I1105" s="42">
        <f t="shared" si="488"/>
        <v>6.5679144976420698</v>
      </c>
      <c r="J1105" s="42">
        <f t="shared" si="488"/>
        <v>6.5679144976420698</v>
      </c>
      <c r="K1105" s="42">
        <f t="shared" si="481"/>
        <v>5.9479144976420697</v>
      </c>
      <c r="L1105" s="42">
        <f>L345</f>
        <v>0</v>
      </c>
      <c r="M1105" s="42">
        <f t="shared" si="485"/>
        <v>6.0205882895052305</v>
      </c>
      <c r="N1105" s="42">
        <f t="shared" si="485"/>
        <v>4.8300431413477396</v>
      </c>
      <c r="O1105" s="42">
        <f t="shared" si="485"/>
        <v>4.6002541626046751</v>
      </c>
      <c r="P1105" s="42">
        <f t="shared" si="485"/>
        <v>3.9793155351699618</v>
      </c>
      <c r="Q1105" s="42">
        <f>Q345-0.25</f>
        <v>4.2694897497113429</v>
      </c>
      <c r="R1105" s="42">
        <f t="shared" si="485"/>
        <v>2.7813941686049835</v>
      </c>
      <c r="S1105" s="42">
        <f t="shared" si="485"/>
        <v>1.1179428932156719</v>
      </c>
      <c r="T1105" s="42">
        <f t="shared" si="483"/>
        <v>0.79732620813683897</v>
      </c>
      <c r="U1105" s="42">
        <f>U345</f>
        <v>0</v>
      </c>
      <c r="V1105" s="42">
        <f t="shared" si="486"/>
        <v>6.0205882895052305</v>
      </c>
      <c r="W1105" s="42">
        <f t="shared" si="486"/>
        <v>4.8300431413477405</v>
      </c>
      <c r="X1105" s="42">
        <f t="shared" si="486"/>
        <v>4.6002541626046742</v>
      </c>
      <c r="Y1105" s="42">
        <f t="shared" si="486"/>
        <v>3.9793155351699618</v>
      </c>
      <c r="Z1105" s="42">
        <f t="shared" si="486"/>
        <v>4.5194897497113429</v>
      </c>
      <c r="AA1105" s="42">
        <f t="shared" si="486"/>
        <v>2.7813941686049835</v>
      </c>
      <c r="AB1105" s="42">
        <f t="shared" si="486"/>
        <v>1.1179428932156712</v>
      </c>
      <c r="AC1105" s="42">
        <f t="shared" si="486"/>
        <v>0.54732620813683852</v>
      </c>
    </row>
    <row r="1106" spans="3:29" x14ac:dyDescent="0.25">
      <c r="C1106" s="42">
        <f t="shared" si="479"/>
        <v>5.2170352887825215</v>
      </c>
      <c r="D1106" s="42">
        <f t="shared" si="487"/>
        <v>3.370520982338582</v>
      </c>
      <c r="E1106" s="42">
        <f t="shared" si="487"/>
        <v>4.7510890325447654</v>
      </c>
      <c r="F1106" s="42">
        <f t="shared" si="487"/>
        <v>6.0090986675900346</v>
      </c>
      <c r="G1106" s="42">
        <f t="shared" si="480"/>
        <v>0.89719867492231908</v>
      </c>
      <c r="H1106" s="42">
        <f t="shared" si="488"/>
        <v>0</v>
      </c>
      <c r="I1106" s="42">
        <f t="shared" si="488"/>
        <v>6.5990449312196384</v>
      </c>
      <c r="J1106" s="42">
        <f t="shared" si="488"/>
        <v>6.5990449312196384</v>
      </c>
      <c r="K1106" s="42">
        <f t="shared" si="481"/>
        <v>5.9790449312196383</v>
      </c>
      <c r="L1106" s="42">
        <f t="shared" si="482"/>
        <v>6.3490449312196384</v>
      </c>
      <c r="M1106" s="42">
        <f t="shared" si="485"/>
        <v>4.3993632874797584</v>
      </c>
      <c r="N1106" s="42">
        <f t="shared" si="485"/>
        <v>4.3044983109303327</v>
      </c>
      <c r="O1106" s="42">
        <f t="shared" si="485"/>
        <v>1.2816326932534001</v>
      </c>
      <c r="P1106" s="42">
        <f t="shared" si="485"/>
        <v>3.9231773004707198</v>
      </c>
      <c r="Q1106" s="42">
        <f t="shared" si="485"/>
        <v>3.5763942780029474</v>
      </c>
      <c r="R1106" s="42">
        <f t="shared" si="485"/>
        <v>3.3090020359955976</v>
      </c>
      <c r="S1106" s="42">
        <f t="shared" si="485"/>
        <v>1.2636469017229104</v>
      </c>
      <c r="T1106" s="42">
        <f t="shared" si="483"/>
        <v>2.3122015410061363</v>
      </c>
      <c r="U1106" s="42">
        <f t="shared" si="484"/>
        <v>5.7390449312196381</v>
      </c>
      <c r="V1106" s="42">
        <f t="shared" si="486"/>
        <v>4.3993632874797584</v>
      </c>
      <c r="W1106" s="42">
        <f t="shared" si="486"/>
        <v>4.3044983109303292</v>
      </c>
      <c r="X1106" s="42">
        <f t="shared" si="486"/>
        <v>1.2816326932533979</v>
      </c>
      <c r="Y1106" s="42">
        <f t="shared" si="486"/>
        <v>3.9231773004707198</v>
      </c>
      <c r="Z1106" s="42">
        <f t="shared" si="486"/>
        <v>3.5763942780029474</v>
      </c>
      <c r="AA1106" s="42">
        <f t="shared" si="486"/>
        <v>3.3090020359955976</v>
      </c>
      <c r="AB1106" s="42">
        <f t="shared" si="486"/>
        <v>1.2636469017229099</v>
      </c>
      <c r="AC1106" s="42">
        <f t="shared" si="486"/>
        <v>2.0622015410061358</v>
      </c>
    </row>
    <row r="1107" spans="3:29" x14ac:dyDescent="0.25">
      <c r="C1107" s="42">
        <f t="shared" si="479"/>
        <v>5.2194773572747986</v>
      </c>
      <c r="D1107" s="42">
        <f t="shared" si="487"/>
        <v>4.1404253255592245</v>
      </c>
      <c r="E1107" s="42">
        <f t="shared" si="487"/>
        <v>4.1584019325250914</v>
      </c>
      <c r="F1107" s="42">
        <f t="shared" si="487"/>
        <v>3.7962123217095169</v>
      </c>
      <c r="G1107" s="42">
        <f t="shared" si="480"/>
        <v>1.2588852709736571</v>
      </c>
      <c r="H1107" s="42">
        <f t="shared" si="488"/>
        <v>6.100193712993681</v>
      </c>
      <c r="I1107" s="42">
        <f t="shared" si="488"/>
        <v>0</v>
      </c>
      <c r="J1107" s="42">
        <f t="shared" si="488"/>
        <v>4.0667958086624543</v>
      </c>
      <c r="K1107" s="42">
        <f t="shared" si="481"/>
        <v>5.4801937129936809</v>
      </c>
      <c r="L1107" s="42">
        <f t="shared" si="482"/>
        <v>5.850193712993681</v>
      </c>
      <c r="M1107" s="42">
        <f t="shared" si="485"/>
        <v>1.5250484282484214</v>
      </c>
      <c r="N1107" s="42">
        <f t="shared" si="485"/>
        <v>4.3408386529119447</v>
      </c>
      <c r="O1107" s="42">
        <f t="shared" si="485"/>
        <v>1.4998410162112508</v>
      </c>
      <c r="P1107" s="42">
        <f t="shared" si="485"/>
        <v>4.2984452519646998</v>
      </c>
      <c r="Q1107" s="42">
        <f t="shared" si="485"/>
        <v>3.9638930529541803</v>
      </c>
      <c r="R1107" s="42">
        <f t="shared" si="485"/>
        <v>4.4258827398621081</v>
      </c>
      <c r="S1107" s="42">
        <f t="shared" si="485"/>
        <v>2.3362444007209855</v>
      </c>
      <c r="T1107" s="42">
        <f t="shared" si="483"/>
        <v>5.0793200227866633</v>
      </c>
      <c r="U1107" s="42">
        <f t="shared" si="484"/>
        <v>5.2401937129936806</v>
      </c>
      <c r="V1107" s="42">
        <f t="shared" si="486"/>
        <v>1.5250484282484214</v>
      </c>
      <c r="W1107" s="42">
        <f t="shared" si="486"/>
        <v>4.3408386529119465</v>
      </c>
      <c r="X1107" s="42">
        <f t="shared" si="486"/>
        <v>1.4998410162112537</v>
      </c>
      <c r="Y1107" s="42">
        <f t="shared" si="486"/>
        <v>4.2984452519646998</v>
      </c>
      <c r="Z1107" s="42">
        <f t="shared" si="486"/>
        <v>3.9638930529541803</v>
      </c>
      <c r="AA1107" s="42">
        <f t="shared" si="486"/>
        <v>4.4258827398621081</v>
      </c>
      <c r="AB1107" s="42">
        <f t="shared" si="486"/>
        <v>2.3362444007209837</v>
      </c>
      <c r="AC1107" s="42">
        <f t="shared" si="486"/>
        <v>4.8293200227866633</v>
      </c>
    </row>
    <row r="1108" spans="3:29" x14ac:dyDescent="0.25">
      <c r="C1108" s="42">
        <f t="shared" si="479"/>
        <v>7.843222205070898</v>
      </c>
      <c r="D1108" s="42">
        <f t="shared" si="487"/>
        <v>6.7188411898110001</v>
      </c>
      <c r="E1108" s="42">
        <f>E348-0.86</f>
        <v>6.6817770025285697</v>
      </c>
      <c r="F1108" s="42">
        <f t="shared" si="487"/>
        <v>7.7992531570825046</v>
      </c>
      <c r="G1108" s="42">
        <f t="shared" si="480"/>
        <v>1.0741276412372422</v>
      </c>
      <c r="H1108" s="42">
        <f t="shared" si="488"/>
        <v>0</v>
      </c>
      <c r="I1108" s="42">
        <f t="shared" si="488"/>
        <v>8.2578790338015473</v>
      </c>
      <c r="J1108" s="42">
        <f t="shared" si="488"/>
        <v>8.2578790338015473</v>
      </c>
      <c r="K1108" s="42">
        <f t="shared" si="481"/>
        <v>7.6378790338015472</v>
      </c>
      <c r="L1108" s="42">
        <f>L348</f>
        <v>0</v>
      </c>
      <c r="M1108" s="42">
        <f t="shared" si="485"/>
        <v>6.8815658615012891</v>
      </c>
      <c r="N1108" s="42">
        <f t="shared" si="485"/>
        <v>3.5316715364685876</v>
      </c>
      <c r="O1108" s="42">
        <f t="shared" si="485"/>
        <v>2.4967003414868296</v>
      </c>
      <c r="P1108" s="42">
        <f t="shared" si="485"/>
        <v>2.7842828510666293</v>
      </c>
      <c r="Q1108" s="42">
        <f>Q348-0.25</f>
        <v>2.7367219722900664</v>
      </c>
      <c r="R1108" s="42">
        <f t="shared" si="485"/>
        <v>1.5737578315710672</v>
      </c>
      <c r="S1108" s="42">
        <f t="shared" si="485"/>
        <v>1.4055964312853704</v>
      </c>
      <c r="T1108" s="42">
        <f t="shared" si="483"/>
        <v>1.4542740257627262</v>
      </c>
      <c r="U1108" s="42">
        <f>U348</f>
        <v>0</v>
      </c>
      <c r="V1108" s="42">
        <f t="shared" si="486"/>
        <v>6.8815658615012891</v>
      </c>
      <c r="W1108" s="42">
        <f t="shared" si="486"/>
        <v>3.5316715364685853</v>
      </c>
      <c r="X1108" s="42">
        <f t="shared" si="486"/>
        <v>2.4967003414868327</v>
      </c>
      <c r="Y1108" s="42">
        <f t="shared" si="486"/>
        <v>2.7842828510666293</v>
      </c>
      <c r="Z1108" s="42">
        <f t="shared" si="486"/>
        <v>2.9867219722900664</v>
      </c>
      <c r="AA1108" s="42">
        <f t="shared" si="486"/>
        <v>1.5737578315710672</v>
      </c>
      <c r="AB1108" s="42">
        <f t="shared" si="486"/>
        <v>1.4055964312853695</v>
      </c>
      <c r="AC1108" s="42">
        <f t="shared" si="486"/>
        <v>1.204274025762726</v>
      </c>
    </row>
    <row r="1109" spans="3:29" x14ac:dyDescent="0.25">
      <c r="C1109" s="42">
        <f t="shared" si="479"/>
        <v>3.96311304056493</v>
      </c>
      <c r="D1109" s="42">
        <f t="shared" si="487"/>
        <v>1.4821759577064433</v>
      </c>
      <c r="E1109" s="42">
        <f t="shared" si="487"/>
        <v>5.4624742707396505</v>
      </c>
      <c r="F1109" s="42">
        <f t="shared" si="487"/>
        <v>1.9767987907186397</v>
      </c>
      <c r="G1109" s="42">
        <f t="shared" si="480"/>
        <v>6.6520112922307861</v>
      </c>
      <c r="H1109" s="42">
        <f t="shared" si="488"/>
        <v>0</v>
      </c>
      <c r="I1109" s="42">
        <f t="shared" si="488"/>
        <v>0</v>
      </c>
      <c r="J1109" s="42">
        <f t="shared" si="488"/>
        <v>3.8613408614871907</v>
      </c>
      <c r="K1109" s="42">
        <f t="shared" si="481"/>
        <v>5.1720112922307857</v>
      </c>
      <c r="L1109" s="42">
        <f t="shared" si="482"/>
        <v>5.5420112922307858</v>
      </c>
      <c r="M1109" s="42">
        <f t="shared" ref="M1109:S1124" si="489">M349</f>
        <v>2.896005646115392</v>
      </c>
      <c r="N1109" s="42">
        <f t="shared" si="489"/>
        <v>5.3054407119760008</v>
      </c>
      <c r="O1109" s="42">
        <f t="shared" si="489"/>
        <v>1.5437385468962239</v>
      </c>
      <c r="P1109" s="42">
        <f t="shared" si="489"/>
        <v>4.9746567018104502</v>
      </c>
      <c r="Q1109" s="42">
        <f t="shared" si="489"/>
        <v>4.5118691036326473</v>
      </c>
      <c r="R1109" s="42">
        <f t="shared" si="489"/>
        <v>4.2843799292463691</v>
      </c>
      <c r="S1109" s="42">
        <f t="shared" si="489"/>
        <v>3.8202627672160507</v>
      </c>
      <c r="T1109" s="42">
        <f t="shared" si="483"/>
        <v>3.2666725480368672</v>
      </c>
      <c r="U1109" s="42">
        <f t="shared" si="484"/>
        <v>4.9320112922307855</v>
      </c>
      <c r="V1109" s="42">
        <f t="shared" ref="V1109:AC1124" si="490">V349</f>
        <v>2.896005646115392</v>
      </c>
      <c r="W1109" s="42">
        <f t="shared" si="490"/>
        <v>5.305440711975999</v>
      </c>
      <c r="X1109" s="42">
        <f t="shared" si="490"/>
        <v>1.5437385468962239</v>
      </c>
      <c r="Y1109" s="42">
        <f t="shared" si="490"/>
        <v>4.9746567018104502</v>
      </c>
      <c r="Z1109" s="42">
        <f t="shared" si="490"/>
        <v>4.5118691036326473</v>
      </c>
      <c r="AA1109" s="42">
        <f t="shared" si="490"/>
        <v>4.2843799292463691</v>
      </c>
      <c r="AB1109" s="42">
        <f t="shared" si="490"/>
        <v>3.8202627672160498</v>
      </c>
      <c r="AC1109" s="42">
        <f t="shared" si="490"/>
        <v>3.0166725480368664</v>
      </c>
    </row>
    <row r="1110" spans="3:29" x14ac:dyDescent="0.25">
      <c r="C1110" s="42">
        <f t="shared" si="479"/>
        <v>0.62</v>
      </c>
      <c r="D1110" s="42">
        <f t="shared" si="487"/>
        <v>0.56930515022921235</v>
      </c>
      <c r="E1110" s="42">
        <f t="shared" si="487"/>
        <v>3.4105630132337188</v>
      </c>
      <c r="F1110" s="42">
        <f t="shared" si="487"/>
        <v>0</v>
      </c>
      <c r="G1110" s="42">
        <f t="shared" si="480"/>
        <v>4.2788766437848862</v>
      </c>
      <c r="H1110" s="42">
        <f t="shared" si="488"/>
        <v>6.0529812036670503</v>
      </c>
      <c r="I1110" s="42">
        <f t="shared" si="488"/>
        <v>6.0529812036670503</v>
      </c>
      <c r="J1110" s="42">
        <f t="shared" si="488"/>
        <v>6.0529812036670503</v>
      </c>
      <c r="K1110" s="42">
        <f t="shared" si="481"/>
        <v>5.4329812036670502</v>
      </c>
      <c r="L1110" s="42">
        <f t="shared" si="482"/>
        <v>5.8029812036670503</v>
      </c>
      <c r="M1110" s="42">
        <f t="shared" si="489"/>
        <v>4.2875283525974943</v>
      </c>
      <c r="N1110" s="42">
        <f t="shared" si="489"/>
        <v>5.528171961839675</v>
      </c>
      <c r="O1110" s="42">
        <f t="shared" si="489"/>
        <v>0</v>
      </c>
      <c r="P1110" s="42">
        <f t="shared" si="489"/>
        <v>5.049747273956303</v>
      </c>
      <c r="Q1110" s="42">
        <f t="shared" si="489"/>
        <v>5.8161466925453968</v>
      </c>
      <c r="R1110" s="42">
        <f t="shared" si="489"/>
        <v>4.790445955478309</v>
      </c>
      <c r="S1110" s="42">
        <f t="shared" si="489"/>
        <v>1.0302946729646048</v>
      </c>
      <c r="T1110" s="42">
        <f t="shared" si="483"/>
        <v>1.8893490759931593</v>
      </c>
      <c r="U1110" s="42">
        <f t="shared" si="484"/>
        <v>5.19298120366705</v>
      </c>
      <c r="V1110" s="42">
        <f t="shared" si="490"/>
        <v>4.2875283525974943</v>
      </c>
      <c r="W1110" s="42">
        <f t="shared" si="490"/>
        <v>5.5281719618396776</v>
      </c>
      <c r="X1110" s="42">
        <f t="shared" si="490"/>
        <v>0</v>
      </c>
      <c r="Y1110" s="42">
        <f t="shared" si="490"/>
        <v>5.0497472739563021</v>
      </c>
      <c r="Z1110" s="42">
        <f t="shared" si="490"/>
        <v>5.8161466925453968</v>
      </c>
      <c r="AA1110" s="42">
        <f t="shared" si="490"/>
        <v>4.790445955478309</v>
      </c>
      <c r="AB1110" s="42">
        <f t="shared" si="490"/>
        <v>1.0302946729646041</v>
      </c>
      <c r="AC1110" s="42">
        <f t="shared" si="490"/>
        <v>1.6393490759931593</v>
      </c>
    </row>
    <row r="1111" spans="3:29" x14ac:dyDescent="0.25">
      <c r="C1111" s="42">
        <f t="shared" si="479"/>
        <v>3.8951207071878708</v>
      </c>
      <c r="D1111" s="42">
        <f t="shared" ref="D1111:F1126" si="491">D351</f>
        <v>4.0943119462783963</v>
      </c>
      <c r="E1111" s="42">
        <f t="shared" si="491"/>
        <v>3.1823224681800211</v>
      </c>
      <c r="F1111" s="42">
        <f t="shared" si="491"/>
        <v>2.4917684284369868</v>
      </c>
      <c r="G1111" s="42">
        <f t="shared" si="480"/>
        <v>1.6903024311579604</v>
      </c>
      <c r="H1111" s="42">
        <f t="shared" ref="H1111:J1126" si="492">H351</f>
        <v>0</v>
      </c>
      <c r="I1111" s="42">
        <f t="shared" si="492"/>
        <v>5.753736378414966</v>
      </c>
      <c r="J1111" s="42">
        <f t="shared" si="492"/>
        <v>1.9179121261383225</v>
      </c>
      <c r="K1111" s="42">
        <f t="shared" si="481"/>
        <v>5.1337363784149659</v>
      </c>
      <c r="L1111" s="42">
        <f t="shared" si="482"/>
        <v>5.503736378414966</v>
      </c>
      <c r="M1111" s="42">
        <f t="shared" si="489"/>
        <v>0</v>
      </c>
      <c r="N1111" s="42">
        <f t="shared" si="489"/>
        <v>3.4455213802458018</v>
      </c>
      <c r="O1111" s="42">
        <f t="shared" si="489"/>
        <v>2.7698772234931526</v>
      </c>
      <c r="P1111" s="42">
        <f t="shared" si="489"/>
        <v>3.7164575119135499</v>
      </c>
      <c r="Q1111" s="42">
        <f t="shared" si="489"/>
        <v>4.1862269527675586</v>
      </c>
      <c r="R1111" s="42">
        <f t="shared" si="489"/>
        <v>5.2159422101202901</v>
      </c>
      <c r="S1111" s="42">
        <f t="shared" si="489"/>
        <v>5.508896532524969</v>
      </c>
      <c r="T1111" s="42">
        <f t="shared" si="483"/>
        <v>6.003736378414966</v>
      </c>
      <c r="U1111" s="42">
        <f t="shared" si="484"/>
        <v>4.8937363784149657</v>
      </c>
      <c r="V1111" s="42">
        <f t="shared" si="490"/>
        <v>0</v>
      </c>
      <c r="W1111" s="42">
        <f t="shared" si="490"/>
        <v>3.4455213802458022</v>
      </c>
      <c r="X1111" s="42">
        <f t="shared" si="490"/>
        <v>2.7698772234931539</v>
      </c>
      <c r="Y1111" s="42">
        <f t="shared" si="490"/>
        <v>3.7164575119135499</v>
      </c>
      <c r="Z1111" s="42">
        <f t="shared" si="490"/>
        <v>4.1862269527675586</v>
      </c>
      <c r="AA1111" s="42">
        <f t="shared" si="490"/>
        <v>5.2159422101202901</v>
      </c>
      <c r="AB1111" s="42">
        <f t="shared" si="490"/>
        <v>5.5088965325249664</v>
      </c>
      <c r="AC1111" s="42">
        <f t="shared" si="490"/>
        <v>5.753736378414966</v>
      </c>
    </row>
    <row r="1112" spans="3:29" x14ac:dyDescent="0.25">
      <c r="C1112" s="42">
        <f t="shared" si="479"/>
        <v>3.9374727865721826</v>
      </c>
      <c r="D1112" s="42">
        <f t="shared" si="491"/>
        <v>2.5920015907820311</v>
      </c>
      <c r="E1112" s="42">
        <f t="shared" si="491"/>
        <v>5.0291850460956695</v>
      </c>
      <c r="F1112" s="42">
        <f t="shared" si="491"/>
        <v>3.9342136511560244</v>
      </c>
      <c r="G1112" s="42">
        <f t="shared" si="480"/>
        <v>2.6498381900918639</v>
      </c>
      <c r="H1112" s="42">
        <f t="shared" si="492"/>
        <v>0</v>
      </c>
      <c r="I1112" s="42">
        <f t="shared" si="492"/>
        <v>5.9683702053063072</v>
      </c>
      <c r="J1112" s="42">
        <f t="shared" si="492"/>
        <v>1.9894567351021031</v>
      </c>
      <c r="K1112" s="42">
        <f t="shared" si="481"/>
        <v>5.3483702053063071</v>
      </c>
      <c r="L1112" s="42">
        <f t="shared" si="482"/>
        <v>5.7183702053063072</v>
      </c>
      <c r="M1112" s="42">
        <f t="shared" si="489"/>
        <v>2.4868209188776271</v>
      </c>
      <c r="N1112" s="42">
        <f t="shared" si="489"/>
        <v>4.059349726340411</v>
      </c>
      <c r="O1112" s="42">
        <f t="shared" si="489"/>
        <v>1.4879821035267791</v>
      </c>
      <c r="P1112" s="42">
        <f t="shared" si="489"/>
        <v>4.6028561994650197</v>
      </c>
      <c r="Q1112" s="42">
        <f t="shared" si="489"/>
        <v>4.92812718488267</v>
      </c>
      <c r="R1112" s="42">
        <f t="shared" si="489"/>
        <v>5.0264171217643812</v>
      </c>
      <c r="S1112" s="42">
        <f t="shared" si="489"/>
        <v>2.5397320022580026</v>
      </c>
      <c r="T1112" s="42">
        <f t="shared" si="483"/>
        <v>3.8558903323725611</v>
      </c>
      <c r="U1112" s="42">
        <f t="shared" si="484"/>
        <v>5.1083702053063069</v>
      </c>
      <c r="V1112" s="42">
        <f t="shared" si="490"/>
        <v>2.4868209188776271</v>
      </c>
      <c r="W1112" s="42">
        <f t="shared" si="490"/>
        <v>4.0593497263404101</v>
      </c>
      <c r="X1112" s="42">
        <f t="shared" si="490"/>
        <v>1.4879821035267815</v>
      </c>
      <c r="Y1112" s="42">
        <f t="shared" si="490"/>
        <v>4.6028561994650197</v>
      </c>
      <c r="Z1112" s="42">
        <f t="shared" si="490"/>
        <v>4.92812718488267</v>
      </c>
      <c r="AA1112" s="42">
        <f t="shared" si="490"/>
        <v>5.0264171217643812</v>
      </c>
      <c r="AB1112" s="42">
        <f t="shared" si="490"/>
        <v>2.5397320022580017</v>
      </c>
      <c r="AC1112" s="42">
        <f t="shared" si="490"/>
        <v>3.6058903323725606</v>
      </c>
    </row>
    <row r="1113" spans="3:29" x14ac:dyDescent="0.25">
      <c r="C1113" s="42">
        <f t="shared" si="479"/>
        <v>4.915886750324435</v>
      </c>
      <c r="D1113" s="42">
        <f t="shared" si="491"/>
        <v>3.2101372100458896</v>
      </c>
      <c r="E1113" s="42">
        <f t="shared" si="491"/>
        <v>3.4170913156839955</v>
      </c>
      <c r="F1113" s="42">
        <f t="shared" si="491"/>
        <v>2.7936311231239257</v>
      </c>
      <c r="G1113" s="42">
        <f t="shared" si="480"/>
        <v>2.5798281662577587</v>
      </c>
      <c r="H1113" s="42">
        <f t="shared" si="492"/>
        <v>0</v>
      </c>
      <c r="I1113" s="42">
        <f t="shared" si="492"/>
        <v>0</v>
      </c>
      <c r="J1113" s="42">
        <f t="shared" si="492"/>
        <v>2.1455521567800724</v>
      </c>
      <c r="K1113" s="42">
        <f t="shared" si="481"/>
        <v>5.8166564703402157</v>
      </c>
      <c r="L1113" s="42">
        <f t="shared" si="482"/>
        <v>6.1866564703402158</v>
      </c>
      <c r="M1113" s="42">
        <f t="shared" si="489"/>
        <v>2.6819401959750886</v>
      </c>
      <c r="N1113" s="42">
        <f t="shared" si="489"/>
        <v>5.4361698851031495</v>
      </c>
      <c r="O1113" s="42">
        <f t="shared" si="489"/>
        <v>2.4381274508864448</v>
      </c>
      <c r="P1113" s="42">
        <f t="shared" si="489"/>
        <v>3.9006608484175116</v>
      </c>
      <c r="Q1113" s="42">
        <f t="shared" si="489"/>
        <v>4.5842314877685775</v>
      </c>
      <c r="R1113" s="42">
        <f t="shared" si="489"/>
        <v>4.5183577789306444</v>
      </c>
      <c r="S1113" s="42">
        <f t="shared" si="489"/>
        <v>3.9715539923375816</v>
      </c>
      <c r="T1113" s="42">
        <f t="shared" si="483"/>
        <v>4.2729102939626342</v>
      </c>
      <c r="U1113" s="42">
        <f t="shared" si="484"/>
        <v>5.5766564703402155</v>
      </c>
      <c r="V1113" s="42">
        <f t="shared" si="490"/>
        <v>2.6819401959750886</v>
      </c>
      <c r="W1113" s="42">
        <f t="shared" si="490"/>
        <v>5.4361698851031495</v>
      </c>
      <c r="X1113" s="42">
        <f t="shared" si="490"/>
        <v>2.4381274508864461</v>
      </c>
      <c r="Y1113" s="42">
        <f t="shared" si="490"/>
        <v>3.9006608484175107</v>
      </c>
      <c r="Z1113" s="42">
        <f t="shared" si="490"/>
        <v>4.5842314877685775</v>
      </c>
      <c r="AA1113" s="42">
        <f t="shared" si="490"/>
        <v>4.5183577789306444</v>
      </c>
      <c r="AB1113" s="42">
        <f t="shared" si="490"/>
        <v>3.9715539923375798</v>
      </c>
      <c r="AC1113" s="42">
        <f t="shared" si="490"/>
        <v>4.0229102939626342</v>
      </c>
    </row>
    <row r="1114" spans="3:29" x14ac:dyDescent="0.25">
      <c r="C1114" s="42">
        <f t="shared" si="479"/>
        <v>5.7263692452616723</v>
      </c>
      <c r="D1114" s="42">
        <f t="shared" si="491"/>
        <v>2.7817522076757726</v>
      </c>
      <c r="E1114" s="42">
        <f t="shared" si="491"/>
        <v>4.6483279414214529</v>
      </c>
      <c r="F1114" s="42">
        <f t="shared" si="491"/>
        <v>5.2565651418812225</v>
      </c>
      <c r="G1114" s="42">
        <f t="shared" si="480"/>
        <v>0.92700137283457984</v>
      </c>
      <c r="H1114" s="42">
        <f t="shared" si="492"/>
        <v>0</v>
      </c>
      <c r="I1114" s="42">
        <f t="shared" si="492"/>
        <v>5.9430217704274293</v>
      </c>
      <c r="J1114" s="42">
        <f t="shared" si="492"/>
        <v>5.9430217704274293</v>
      </c>
      <c r="K1114" s="42">
        <f t="shared" si="481"/>
        <v>5.3230217704274292</v>
      </c>
      <c r="L1114" s="42">
        <f t="shared" si="482"/>
        <v>5.6930217704274293</v>
      </c>
      <c r="M1114" s="42">
        <f t="shared" si="489"/>
        <v>3.7143886065171432</v>
      </c>
      <c r="N1114" s="42">
        <f t="shared" si="489"/>
        <v>3.7003720457378346</v>
      </c>
      <c r="O1114" s="42">
        <f t="shared" si="489"/>
        <v>0.64259946140296498</v>
      </c>
      <c r="P1114" s="42">
        <f t="shared" si="489"/>
        <v>3.7591160569271054</v>
      </c>
      <c r="Q1114" s="42">
        <f t="shared" si="489"/>
        <v>4.5209244025644395</v>
      </c>
      <c r="R1114" s="42">
        <f t="shared" si="489"/>
        <v>3.468375279542689</v>
      </c>
      <c r="S1114" s="42">
        <f t="shared" si="489"/>
        <v>4.4256545098927669</v>
      </c>
      <c r="T1114" s="42">
        <f t="shared" si="483"/>
        <v>2.2310072568091424</v>
      </c>
      <c r="U1114" s="42">
        <f t="shared" si="484"/>
        <v>5.083021770427429</v>
      </c>
      <c r="V1114" s="42">
        <f t="shared" si="490"/>
        <v>3.7143886065171432</v>
      </c>
      <c r="W1114" s="42">
        <f t="shared" si="490"/>
        <v>3.7003720457378355</v>
      </c>
      <c r="X1114" s="42">
        <f t="shared" si="490"/>
        <v>0.6425994614029632</v>
      </c>
      <c r="Y1114" s="42">
        <f t="shared" si="490"/>
        <v>3.7591160569271054</v>
      </c>
      <c r="Z1114" s="42">
        <f t="shared" si="490"/>
        <v>4.5209244025644395</v>
      </c>
      <c r="AA1114" s="42">
        <f t="shared" si="490"/>
        <v>3.468375279542689</v>
      </c>
      <c r="AB1114" s="42">
        <f t="shared" si="490"/>
        <v>4.4256545098927651</v>
      </c>
      <c r="AC1114" s="42">
        <f t="shared" si="490"/>
        <v>1.9810072568091428</v>
      </c>
    </row>
    <row r="1115" spans="3:29" x14ac:dyDescent="0.25">
      <c r="C1115" s="42">
        <f t="shared" si="479"/>
        <v>6.0169265329434944</v>
      </c>
      <c r="D1115" s="42">
        <f t="shared" si="491"/>
        <v>3.7275146407830499</v>
      </c>
      <c r="E1115" s="42">
        <f t="shared" si="491"/>
        <v>4.1755124027690771</v>
      </c>
      <c r="F1115" s="42">
        <f t="shared" si="491"/>
        <v>5.0755066316822326</v>
      </c>
      <c r="G1115" s="42">
        <f t="shared" si="480"/>
        <v>1.9625518296887243</v>
      </c>
      <c r="H1115" s="42">
        <f t="shared" si="492"/>
        <v>6.5197564862259574</v>
      </c>
      <c r="I1115" s="42">
        <f t="shared" si="492"/>
        <v>6.5197564862259574</v>
      </c>
      <c r="J1115" s="42">
        <f t="shared" si="492"/>
        <v>4.3465043241506383</v>
      </c>
      <c r="K1115" s="42">
        <f t="shared" si="481"/>
        <v>5.8997564862259573</v>
      </c>
      <c r="L1115" s="42">
        <f t="shared" si="482"/>
        <v>6.2697564862259574</v>
      </c>
      <c r="M1115" s="42">
        <f t="shared" si="489"/>
        <v>4.074847803891223</v>
      </c>
      <c r="N1115" s="42">
        <f t="shared" si="489"/>
        <v>3.7050727560987564</v>
      </c>
      <c r="O1115" s="42">
        <f t="shared" si="489"/>
        <v>2.8916826288770765</v>
      </c>
      <c r="P1115" s="42">
        <f t="shared" si="489"/>
        <v>2.5925536886778637</v>
      </c>
      <c r="Q1115" s="42">
        <f t="shared" si="489"/>
        <v>2.3538587281717964</v>
      </c>
      <c r="R1115" s="42">
        <f t="shared" si="489"/>
        <v>2.6099006045225535</v>
      </c>
      <c r="S1115" s="42">
        <f t="shared" si="489"/>
        <v>1.387182231111906</v>
      </c>
      <c r="T1115" s="42">
        <f t="shared" si="483"/>
        <v>2.4232521620753182</v>
      </c>
      <c r="U1115" s="42">
        <f t="shared" si="484"/>
        <v>5.6597564862259571</v>
      </c>
      <c r="V1115" s="42">
        <f t="shared" si="490"/>
        <v>4.074847803891223</v>
      </c>
      <c r="W1115" s="42">
        <f t="shared" si="490"/>
        <v>3.7050727560987564</v>
      </c>
      <c r="X1115" s="42">
        <f t="shared" si="490"/>
        <v>2.8916826288770769</v>
      </c>
      <c r="Y1115" s="42">
        <f t="shared" si="490"/>
        <v>2.5925536886778637</v>
      </c>
      <c r="Z1115" s="42">
        <f t="shared" si="490"/>
        <v>2.3538587281717964</v>
      </c>
      <c r="AA1115" s="42">
        <f t="shared" si="490"/>
        <v>2.6099006045225535</v>
      </c>
      <c r="AB1115" s="42">
        <f t="shared" si="490"/>
        <v>1.3871822311119046</v>
      </c>
      <c r="AC1115" s="42">
        <f t="shared" si="490"/>
        <v>2.1732521620753187</v>
      </c>
    </row>
    <row r="1116" spans="3:29" x14ac:dyDescent="0.25">
      <c r="C1116" s="42">
        <f t="shared" si="479"/>
        <v>7.4312131066227805</v>
      </c>
      <c r="D1116" s="42">
        <f t="shared" si="491"/>
        <v>6.3471187564657958</v>
      </c>
      <c r="E1116" s="42">
        <f>E356-0.86</f>
        <v>6.0505292748760633</v>
      </c>
      <c r="F1116" s="42">
        <f t="shared" si="491"/>
        <v>6.5238703641147513</v>
      </c>
      <c r="G1116" s="42">
        <f t="shared" si="480"/>
        <v>1.049954690484278</v>
      </c>
      <c r="H1116" s="42">
        <f t="shared" si="492"/>
        <v>0</v>
      </c>
      <c r="I1116" s="42">
        <f t="shared" si="492"/>
        <v>7.020408769147835</v>
      </c>
      <c r="J1116" s="42">
        <f t="shared" si="492"/>
        <v>7.020408769147835</v>
      </c>
      <c r="K1116" s="42">
        <f t="shared" si="481"/>
        <v>6.4004087691478349</v>
      </c>
      <c r="L1116" s="42">
        <f>L356</f>
        <v>0</v>
      </c>
      <c r="M1116" s="42">
        <f t="shared" si="489"/>
        <v>4.6802725127652227</v>
      </c>
      <c r="N1116" s="42">
        <f t="shared" si="489"/>
        <v>2.7122873052413028</v>
      </c>
      <c r="O1116" s="42">
        <f t="shared" si="489"/>
        <v>1.1797381127218083</v>
      </c>
      <c r="P1116" s="42">
        <f t="shared" si="489"/>
        <v>4.8585294079544274</v>
      </c>
      <c r="Q1116" s="42">
        <f>Q356-0.25</f>
        <v>4.2573634959233724</v>
      </c>
      <c r="R1116" s="42">
        <f t="shared" si="489"/>
        <v>2.0747923253773433</v>
      </c>
      <c r="S1116" s="42">
        <f t="shared" si="489"/>
        <v>3.2861487855585616</v>
      </c>
      <c r="T1116" s="42">
        <f t="shared" si="483"/>
        <v>3.028911804454351</v>
      </c>
      <c r="U1116" s="42">
        <f>U356</f>
        <v>0</v>
      </c>
      <c r="V1116" s="42">
        <f t="shared" si="490"/>
        <v>4.6802725127652227</v>
      </c>
      <c r="W1116" s="42">
        <f t="shared" si="490"/>
        <v>2.7122873052413032</v>
      </c>
      <c r="X1116" s="42">
        <f t="shared" si="490"/>
        <v>1.1797381127218118</v>
      </c>
      <c r="Y1116" s="42">
        <f t="shared" si="490"/>
        <v>4.8585294079544274</v>
      </c>
      <c r="Z1116" s="42">
        <f t="shared" si="490"/>
        <v>4.5073634959233724</v>
      </c>
      <c r="AA1116" s="42">
        <f t="shared" si="490"/>
        <v>2.0747923253773433</v>
      </c>
      <c r="AB1116" s="42">
        <f t="shared" si="490"/>
        <v>3.2861487855585598</v>
      </c>
      <c r="AC1116" s="42">
        <f t="shared" si="490"/>
        <v>2.778911804454351</v>
      </c>
    </row>
    <row r="1117" spans="3:29" x14ac:dyDescent="0.25">
      <c r="C1117" s="42">
        <f t="shared" si="479"/>
        <v>4.4589568258904748</v>
      </c>
      <c r="D1117" s="42">
        <f t="shared" si="491"/>
        <v>4.8653428667231804</v>
      </c>
      <c r="E1117" s="42">
        <f t="shared" si="491"/>
        <v>4.8108420079366923</v>
      </c>
      <c r="F1117" s="42">
        <f t="shared" si="491"/>
        <v>5.1230052597586138</v>
      </c>
      <c r="G1117" s="42">
        <f t="shared" si="480"/>
        <v>1.9042399493650914</v>
      </c>
      <c r="H1117" s="42">
        <f t="shared" si="492"/>
        <v>5.8622837663723404</v>
      </c>
      <c r="I1117" s="42">
        <f t="shared" si="492"/>
        <v>5.8622837663723404</v>
      </c>
      <c r="J1117" s="42">
        <f t="shared" si="492"/>
        <v>1.9540945887907808</v>
      </c>
      <c r="K1117" s="42">
        <f t="shared" si="481"/>
        <v>5.2422837663723403</v>
      </c>
      <c r="L1117" s="42">
        <f t="shared" si="482"/>
        <v>5.6122837663723404</v>
      </c>
      <c r="M1117" s="42">
        <f t="shared" si="489"/>
        <v>3.6639273539827131</v>
      </c>
      <c r="N1117" s="42">
        <f t="shared" si="489"/>
        <v>3.6527347636830334</v>
      </c>
      <c r="O1117" s="42">
        <f t="shared" si="489"/>
        <v>3.7345816004782475</v>
      </c>
      <c r="P1117" s="42">
        <f t="shared" si="489"/>
        <v>2.2200693088994972</v>
      </c>
      <c r="Q1117" s="42">
        <f t="shared" si="489"/>
        <v>2.1809401691871875</v>
      </c>
      <c r="R1117" s="42">
        <f t="shared" si="489"/>
        <v>3.3752202646457112</v>
      </c>
      <c r="S1117" s="42">
        <f t="shared" si="489"/>
        <v>3.8666126969689913</v>
      </c>
      <c r="T1117" s="42">
        <f t="shared" si="483"/>
        <v>2.0819636769913559</v>
      </c>
      <c r="U1117" s="42">
        <f t="shared" si="484"/>
        <v>5.0022837663723401</v>
      </c>
      <c r="V1117" s="42">
        <f t="shared" si="490"/>
        <v>3.6639273539827131</v>
      </c>
      <c r="W1117" s="42">
        <f t="shared" si="490"/>
        <v>3.6527347636830347</v>
      </c>
      <c r="X1117" s="42">
        <f t="shared" si="490"/>
        <v>3.7345816004782484</v>
      </c>
      <c r="Y1117" s="42">
        <f t="shared" si="490"/>
        <v>2.2200693088994972</v>
      </c>
      <c r="Z1117" s="42">
        <f t="shared" si="490"/>
        <v>2.1809401691871875</v>
      </c>
      <c r="AA1117" s="42">
        <f t="shared" si="490"/>
        <v>3.3752202646457112</v>
      </c>
      <c r="AB1117" s="42">
        <f t="shared" si="490"/>
        <v>3.8666126969689905</v>
      </c>
      <c r="AC1117" s="42">
        <f t="shared" si="490"/>
        <v>1.8319636769913554</v>
      </c>
    </row>
    <row r="1118" spans="3:29" x14ac:dyDescent="0.25">
      <c r="C1118" s="42">
        <f t="shared" si="479"/>
        <v>5.2009849829342327</v>
      </c>
      <c r="D1118" s="42">
        <f t="shared" si="491"/>
        <v>5.0670041844754561</v>
      </c>
      <c r="E1118" s="42">
        <f t="shared" si="491"/>
        <v>4.7087875416584213</v>
      </c>
      <c r="F1118" s="42">
        <f t="shared" si="491"/>
        <v>5.0582639875622197</v>
      </c>
      <c r="G1118" s="42">
        <f t="shared" si="480"/>
        <v>1.8812035525144779</v>
      </c>
      <c r="H1118" s="42">
        <f t="shared" si="492"/>
        <v>0</v>
      </c>
      <c r="I1118" s="42">
        <f t="shared" si="492"/>
        <v>0</v>
      </c>
      <c r="J1118" s="42">
        <f t="shared" si="492"/>
        <v>6.1619561297982335</v>
      </c>
      <c r="K1118" s="42">
        <f t="shared" si="481"/>
        <v>5.5419561297982334</v>
      </c>
      <c r="L1118" s="42">
        <f t="shared" si="482"/>
        <v>5.9119561297982335</v>
      </c>
      <c r="M1118" s="42">
        <f t="shared" si="489"/>
        <v>3.851222581123896</v>
      </c>
      <c r="N1118" s="42">
        <f t="shared" si="489"/>
        <v>3.8948213273252992</v>
      </c>
      <c r="O1118" s="42">
        <f t="shared" si="489"/>
        <v>2.7457201211979747</v>
      </c>
      <c r="P1118" s="42">
        <f t="shared" si="489"/>
        <v>3.4265511694589015</v>
      </c>
      <c r="Q1118" s="42">
        <f t="shared" si="489"/>
        <v>3.9352832195154446</v>
      </c>
      <c r="R1118" s="42">
        <f t="shared" si="489"/>
        <v>2.9753479033176307</v>
      </c>
      <c r="S1118" s="42">
        <f t="shared" si="489"/>
        <v>3.933163487105257</v>
      </c>
      <c r="T1118" s="42">
        <f t="shared" si="483"/>
        <v>2.945855806786728</v>
      </c>
      <c r="U1118" s="42">
        <f t="shared" si="484"/>
        <v>5.3019561297982332</v>
      </c>
      <c r="V1118" s="42">
        <f t="shared" si="490"/>
        <v>3.851222581123896</v>
      </c>
      <c r="W1118" s="42">
        <f t="shared" si="490"/>
        <v>3.8948213273252987</v>
      </c>
      <c r="X1118" s="42">
        <f t="shared" si="490"/>
        <v>2.7457201211979738</v>
      </c>
      <c r="Y1118" s="42">
        <f t="shared" si="490"/>
        <v>3.4265511694589015</v>
      </c>
      <c r="Z1118" s="42">
        <f t="shared" si="490"/>
        <v>3.9352832195154446</v>
      </c>
      <c r="AA1118" s="42">
        <f t="shared" si="490"/>
        <v>2.9753479033176307</v>
      </c>
      <c r="AB1118" s="42">
        <f t="shared" si="490"/>
        <v>3.9331634871052552</v>
      </c>
      <c r="AC1118" s="42">
        <f t="shared" si="490"/>
        <v>2.695855806786728</v>
      </c>
    </row>
    <row r="1119" spans="3:29" x14ac:dyDescent="0.25">
      <c r="C1119" s="42">
        <f t="shared" si="479"/>
        <v>5.5503836020004327</v>
      </c>
      <c r="D1119" s="42">
        <f t="shared" si="491"/>
        <v>1.5713219072339244</v>
      </c>
      <c r="E1119" s="42">
        <f t="shared" si="491"/>
        <v>0</v>
      </c>
      <c r="F1119" s="42">
        <f t="shared" si="491"/>
        <v>2.6242525245197887</v>
      </c>
      <c r="G1119" s="42">
        <f t="shared" si="480"/>
        <v>2.4050194778485823</v>
      </c>
      <c r="H1119" s="42">
        <f t="shared" si="492"/>
        <v>6.0908101193408255</v>
      </c>
      <c r="I1119" s="42">
        <f t="shared" si="492"/>
        <v>6.0908101193408255</v>
      </c>
      <c r="J1119" s="42">
        <f t="shared" si="492"/>
        <v>4.0605400795605506</v>
      </c>
      <c r="K1119" s="42">
        <f t="shared" si="481"/>
        <v>5.4708101193408254</v>
      </c>
      <c r="L1119" s="42">
        <f t="shared" si="482"/>
        <v>5.8408101193408255</v>
      </c>
      <c r="M1119" s="42">
        <f t="shared" si="489"/>
        <v>3.5529725696154815</v>
      </c>
      <c r="N1119" s="42">
        <f t="shared" si="489"/>
        <v>4.2657560539318728</v>
      </c>
      <c r="O1119" s="42">
        <f t="shared" si="489"/>
        <v>1.2542370700295447</v>
      </c>
      <c r="P1119" s="42">
        <f t="shared" si="489"/>
        <v>4.2259064121201133</v>
      </c>
      <c r="Q1119" s="42">
        <f t="shared" si="489"/>
        <v>3.9292372475618267</v>
      </c>
      <c r="R1119" s="42">
        <f t="shared" si="489"/>
        <v>4.5310680910782928</v>
      </c>
      <c r="S1119" s="42">
        <f t="shared" si="489"/>
        <v>3.1102009120038261</v>
      </c>
      <c r="T1119" s="42">
        <f t="shared" si="483"/>
        <v>2.7878375497253449</v>
      </c>
      <c r="U1119" s="42">
        <f t="shared" si="484"/>
        <v>5.2308101193408252</v>
      </c>
      <c r="V1119" s="42">
        <f t="shared" si="490"/>
        <v>3.5529725696154815</v>
      </c>
      <c r="W1119" s="42">
        <f t="shared" si="490"/>
        <v>4.2657560539318737</v>
      </c>
      <c r="X1119" s="42">
        <f t="shared" si="490"/>
        <v>1.2542370700295484</v>
      </c>
      <c r="Y1119" s="42">
        <f t="shared" si="490"/>
        <v>4.2259064121201133</v>
      </c>
      <c r="Z1119" s="42">
        <f t="shared" si="490"/>
        <v>3.9292372475618267</v>
      </c>
      <c r="AA1119" s="42">
        <f t="shared" si="490"/>
        <v>4.5310680910782928</v>
      </c>
      <c r="AB1119" s="42">
        <f t="shared" si="490"/>
        <v>3.1102009120038248</v>
      </c>
      <c r="AC1119" s="42">
        <f t="shared" si="490"/>
        <v>2.5378375497253445</v>
      </c>
    </row>
    <row r="1120" spans="3:29" x14ac:dyDescent="0.25">
      <c r="C1120" s="42">
        <f t="shared" si="479"/>
        <v>7.6912297779974841</v>
      </c>
      <c r="D1120" s="42">
        <f t="shared" si="491"/>
        <v>5.6340302541995593</v>
      </c>
      <c r="E1120" s="42">
        <f t="shared" si="491"/>
        <v>6.7393029638269502</v>
      </c>
      <c r="F1120" s="42">
        <f t="shared" si="491"/>
        <v>6.8964957821802138</v>
      </c>
      <c r="G1120" s="42">
        <f t="shared" si="480"/>
        <v>1.2183102740918117</v>
      </c>
      <c r="H1120" s="42">
        <f t="shared" si="492"/>
        <v>0</v>
      </c>
      <c r="I1120" s="42">
        <f t="shared" si="492"/>
        <v>0</v>
      </c>
      <c r="J1120" s="42">
        <f t="shared" si="492"/>
        <v>7.3911910027775063</v>
      </c>
      <c r="K1120" s="42">
        <f t="shared" si="481"/>
        <v>6.7711910027775062</v>
      </c>
      <c r="L1120" s="42">
        <f t="shared" si="482"/>
        <v>7.1411910027775063</v>
      </c>
      <c r="M1120" s="42">
        <f t="shared" si="489"/>
        <v>3.0796629178239594</v>
      </c>
      <c r="N1120" s="42">
        <f t="shared" si="489"/>
        <v>3.3104301122053816</v>
      </c>
      <c r="O1120" s="42">
        <f t="shared" si="489"/>
        <v>2.8556874328913051</v>
      </c>
      <c r="P1120" s="42">
        <f t="shared" si="489"/>
        <v>1.0940282718222964</v>
      </c>
      <c r="Q1120" s="42">
        <f t="shared" si="489"/>
        <v>0.800662566186084</v>
      </c>
      <c r="R1120" s="42">
        <f t="shared" si="489"/>
        <v>1.8488595000244057</v>
      </c>
      <c r="S1120" s="42">
        <f t="shared" si="489"/>
        <v>4.8750408741723987</v>
      </c>
      <c r="T1120" s="42">
        <f t="shared" si="483"/>
        <v>4.2535617931711487</v>
      </c>
      <c r="U1120" s="42">
        <f t="shared" si="484"/>
        <v>6.531191002777506</v>
      </c>
      <c r="V1120" s="42">
        <f t="shared" si="490"/>
        <v>3.0796629178239594</v>
      </c>
      <c r="W1120" s="42">
        <f t="shared" si="490"/>
        <v>3.3104301122053816</v>
      </c>
      <c r="X1120" s="42">
        <f t="shared" si="490"/>
        <v>2.8556874328913096</v>
      </c>
      <c r="Y1120" s="42">
        <f t="shared" si="490"/>
        <v>1.0940282718222964</v>
      </c>
      <c r="Z1120" s="42">
        <f t="shared" si="490"/>
        <v>0.800662566186084</v>
      </c>
      <c r="AA1120" s="42">
        <f t="shared" si="490"/>
        <v>1.8488595000244057</v>
      </c>
      <c r="AB1120" s="42">
        <f t="shared" si="490"/>
        <v>4.8750408741723978</v>
      </c>
      <c r="AC1120" s="42">
        <f t="shared" si="490"/>
        <v>4.0035617931711487</v>
      </c>
    </row>
    <row r="1121" spans="3:29" x14ac:dyDescent="0.25">
      <c r="C1121" s="42">
        <f t="shared" si="479"/>
        <v>5.6939670661774624</v>
      </c>
      <c r="D1121" s="42">
        <f t="shared" si="491"/>
        <v>2.2320600362789533</v>
      </c>
      <c r="E1121" s="42">
        <f t="shared" si="491"/>
        <v>6.524272923638347</v>
      </c>
      <c r="F1121" s="42">
        <f t="shared" si="491"/>
        <v>5.0734662524743488</v>
      </c>
      <c r="G1121" s="42">
        <f t="shared" si="480"/>
        <v>1.203163566143121</v>
      </c>
      <c r="H1121" s="42">
        <f t="shared" si="492"/>
        <v>0</v>
      </c>
      <c r="I1121" s="42">
        <f t="shared" si="492"/>
        <v>0</v>
      </c>
      <c r="J1121" s="42">
        <f t="shared" si="492"/>
        <v>2.3059551755223233</v>
      </c>
      <c r="K1121" s="42">
        <f t="shared" si="481"/>
        <v>6.2978655265669676</v>
      </c>
      <c r="L1121" s="42">
        <f t="shared" si="482"/>
        <v>6.6678655265669677</v>
      </c>
      <c r="M1121" s="42">
        <f t="shared" si="489"/>
        <v>4.3236659541043547</v>
      </c>
      <c r="N1121" s="42">
        <f t="shared" si="489"/>
        <v>5.140228922255961</v>
      </c>
      <c r="O1121" s="42">
        <f t="shared" si="489"/>
        <v>1.7104089008522989</v>
      </c>
      <c r="P1121" s="42">
        <f t="shared" si="489"/>
        <v>4.7913074861989333</v>
      </c>
      <c r="Q1121" s="42">
        <f t="shared" si="489"/>
        <v>5.3296086069671151</v>
      </c>
      <c r="R1121" s="42">
        <f t="shared" si="489"/>
        <v>3.7828971611470399</v>
      </c>
      <c r="S1121" s="42">
        <f t="shared" si="489"/>
        <v>1.0303203975738038</v>
      </c>
      <c r="T1121" s="42">
        <f t="shared" si="483"/>
        <v>2.9883217709327576</v>
      </c>
      <c r="U1121" s="42">
        <f t="shared" si="484"/>
        <v>6.0578655265669674</v>
      </c>
      <c r="V1121" s="42">
        <f t="shared" si="490"/>
        <v>4.3236659541043547</v>
      </c>
      <c r="W1121" s="42">
        <f t="shared" si="490"/>
        <v>5.140228922255961</v>
      </c>
      <c r="X1121" s="42">
        <f t="shared" si="490"/>
        <v>1.7104089008523033</v>
      </c>
      <c r="Y1121" s="42">
        <f t="shared" si="490"/>
        <v>4.7913074861989324</v>
      </c>
      <c r="Z1121" s="42">
        <f t="shared" si="490"/>
        <v>5.3296086069671151</v>
      </c>
      <c r="AA1121" s="42">
        <f t="shared" si="490"/>
        <v>3.7828971611470399</v>
      </c>
      <c r="AB1121" s="42">
        <f t="shared" si="490"/>
        <v>1.0303203975738038</v>
      </c>
      <c r="AC1121" s="42">
        <f t="shared" si="490"/>
        <v>2.7383217709327576</v>
      </c>
    </row>
    <row r="1122" spans="3:29" x14ac:dyDescent="0.25">
      <c r="C1122" s="42">
        <f t="shared" si="479"/>
        <v>5.7993211907379614</v>
      </c>
      <c r="D1122" s="42">
        <f t="shared" si="491"/>
        <v>5.5884278422710949</v>
      </c>
      <c r="E1122" s="42">
        <f>E362-0.86</f>
        <v>5.3530709016545117</v>
      </c>
      <c r="F1122" s="42">
        <f t="shared" si="491"/>
        <v>5.9750423939770432</v>
      </c>
      <c r="G1122" s="42">
        <f t="shared" si="480"/>
        <v>1.0927710319599016</v>
      </c>
      <c r="H1122" s="42">
        <f t="shared" si="492"/>
        <v>7.1195829430495712</v>
      </c>
      <c r="I1122" s="42">
        <f t="shared" si="492"/>
        <v>7.1195829430495712</v>
      </c>
      <c r="J1122" s="42">
        <f t="shared" si="492"/>
        <v>2.3731943143498579</v>
      </c>
      <c r="K1122" s="42">
        <f t="shared" si="481"/>
        <v>6.4995829430495711</v>
      </c>
      <c r="L1122" s="42">
        <f>L362</f>
        <v>0</v>
      </c>
      <c r="M1122" s="42">
        <f t="shared" si="489"/>
        <v>3.8564407608185176</v>
      </c>
      <c r="N1122" s="42">
        <f t="shared" si="489"/>
        <v>3.4958239697902878</v>
      </c>
      <c r="O1122" s="42">
        <f t="shared" si="489"/>
        <v>4.020701111088604</v>
      </c>
      <c r="P1122" s="42">
        <f t="shared" si="489"/>
        <v>3.9436574981524752</v>
      </c>
      <c r="Q1122" s="42">
        <f>Q362-0.25</f>
        <v>2.2421418062574485</v>
      </c>
      <c r="R1122" s="42">
        <f t="shared" si="489"/>
        <v>2.4381946566122648</v>
      </c>
      <c r="S1122" s="42">
        <f t="shared" si="489"/>
        <v>3.0296097629998169</v>
      </c>
      <c r="T1122" s="42">
        <f t="shared" si="483"/>
        <v>3.5131421822310536</v>
      </c>
      <c r="U1122" s="42">
        <f>U362</f>
        <v>0</v>
      </c>
      <c r="V1122" s="42">
        <f t="shared" si="490"/>
        <v>3.8564407608185176</v>
      </c>
      <c r="W1122" s="42">
        <f t="shared" si="490"/>
        <v>3.4958239697902882</v>
      </c>
      <c r="X1122" s="42">
        <f t="shared" si="490"/>
        <v>4.0207011110886031</v>
      </c>
      <c r="Y1122" s="42">
        <f t="shared" si="490"/>
        <v>3.9436574981524752</v>
      </c>
      <c r="Z1122" s="42">
        <f t="shared" si="490"/>
        <v>2.4921418062574485</v>
      </c>
      <c r="AA1122" s="42">
        <f t="shared" si="490"/>
        <v>2.4381946566122648</v>
      </c>
      <c r="AB1122" s="42">
        <f t="shared" si="490"/>
        <v>3.029609762999816</v>
      </c>
      <c r="AC1122" s="42">
        <f t="shared" si="490"/>
        <v>3.2631421822310536</v>
      </c>
    </row>
    <row r="1123" spans="3:29" x14ac:dyDescent="0.25">
      <c r="C1123" s="42">
        <f t="shared" si="479"/>
        <v>6.4719394852243965</v>
      </c>
      <c r="D1123" s="42">
        <f t="shared" si="491"/>
        <v>3.4753421109139389</v>
      </c>
      <c r="E1123" s="42">
        <f t="shared" si="491"/>
        <v>4.8524030238849853</v>
      </c>
      <c r="F1123" s="42">
        <f t="shared" si="491"/>
        <v>4.1498357097515788</v>
      </c>
      <c r="G1123" s="42">
        <f t="shared" si="480"/>
        <v>1.6387636422144525</v>
      </c>
      <c r="H1123" s="42">
        <f t="shared" si="492"/>
        <v>0</v>
      </c>
      <c r="I1123" s="42">
        <f t="shared" si="492"/>
        <v>0</v>
      </c>
      <c r="J1123" s="42">
        <f t="shared" si="492"/>
        <v>2.4495154278163809</v>
      </c>
      <c r="K1123" s="42">
        <f>K363</f>
        <v>0</v>
      </c>
      <c r="L1123" s="42">
        <f t="shared" si="482"/>
        <v>7.0985462834491404</v>
      </c>
      <c r="M1123" s="42">
        <f t="shared" si="489"/>
        <v>4.2866519986786651</v>
      </c>
      <c r="N1123" s="42">
        <f t="shared" si="489"/>
        <v>5.255564098495527</v>
      </c>
      <c r="O1123" s="42">
        <f t="shared" si="489"/>
        <v>1.6498802261738355</v>
      </c>
      <c r="P1123" s="42">
        <f t="shared" si="489"/>
        <v>5.6195350553449535</v>
      </c>
      <c r="Q1123" s="42">
        <f t="shared" si="489"/>
        <v>3.8031845842070662</v>
      </c>
      <c r="R1123" s="42">
        <f t="shared" si="489"/>
        <v>5.2316695145720082</v>
      </c>
      <c r="S1123" s="42">
        <f>S363-0.62</f>
        <v>2.037984825928413</v>
      </c>
      <c r="T1123" s="42">
        <f t="shared" si="483"/>
        <v>3.6180837132475228</v>
      </c>
      <c r="U1123" s="42">
        <f t="shared" si="484"/>
        <v>6.4885462834491401</v>
      </c>
      <c r="V1123" s="42">
        <f t="shared" si="490"/>
        <v>4.2866519986786651</v>
      </c>
      <c r="W1123" s="42">
        <f t="shared" si="490"/>
        <v>5.2555640984955252</v>
      </c>
      <c r="X1123" s="42">
        <f t="shared" si="490"/>
        <v>1.6498802261738386</v>
      </c>
      <c r="Y1123" s="42">
        <f t="shared" si="490"/>
        <v>5.6195350553449517</v>
      </c>
      <c r="Z1123" s="42">
        <f t="shared" si="490"/>
        <v>3.8031845842070662</v>
      </c>
      <c r="AA1123" s="42">
        <f t="shared" si="490"/>
        <v>5.2316695145720082</v>
      </c>
      <c r="AB1123" s="42">
        <f t="shared" si="490"/>
        <v>2.6579848259284127</v>
      </c>
      <c r="AC1123" s="42">
        <f t="shared" si="490"/>
        <v>3.3680837132475228</v>
      </c>
    </row>
    <row r="1124" spans="3:29" x14ac:dyDescent="0.25">
      <c r="C1124" s="42">
        <f t="shared" si="479"/>
        <v>5.4694814730045751</v>
      </c>
      <c r="D1124" s="42">
        <f t="shared" si="491"/>
        <v>3.8653602007200756</v>
      </c>
      <c r="E1124" s="42">
        <f t="shared" si="491"/>
        <v>5.8459948089107643</v>
      </c>
      <c r="F1124" s="42">
        <f t="shared" si="491"/>
        <v>3.9581484964939526</v>
      </c>
      <c r="G1124" s="42">
        <f t="shared" si="480"/>
        <v>1.967689821006835</v>
      </c>
      <c r="H1124" s="42">
        <f t="shared" si="492"/>
        <v>0</v>
      </c>
      <c r="I1124" s="42">
        <f t="shared" si="492"/>
        <v>0</v>
      </c>
      <c r="J1124" s="42">
        <f t="shared" si="492"/>
        <v>2.1546510334058389</v>
      </c>
      <c r="K1124" s="42">
        <f t="shared" si="481"/>
        <v>5.8439531002175151</v>
      </c>
      <c r="L1124" s="42">
        <f t="shared" si="482"/>
        <v>6.2139531002175152</v>
      </c>
      <c r="M1124" s="42">
        <f t="shared" si="489"/>
        <v>3.2319765501087567</v>
      </c>
      <c r="N1124" s="42">
        <f t="shared" si="489"/>
        <v>4.1931483722884524</v>
      </c>
      <c r="O1124" s="42">
        <f t="shared" si="489"/>
        <v>2.7778972000934732</v>
      </c>
      <c r="P1124" s="42">
        <f t="shared" si="489"/>
        <v>5.7677947092321089</v>
      </c>
      <c r="Q1124" s="42">
        <f t="shared" si="489"/>
        <v>4.3382165430885866</v>
      </c>
      <c r="R1124" s="42">
        <f t="shared" si="489"/>
        <v>4.6489453919396224</v>
      </c>
      <c r="S1124" s="42">
        <f t="shared" si="489"/>
        <v>0.55012366810361812</v>
      </c>
      <c r="T1124" s="42">
        <f t="shared" si="483"/>
        <v>4.1553049980480825</v>
      </c>
      <c r="U1124" s="42">
        <f t="shared" si="484"/>
        <v>5.6039531002175149</v>
      </c>
      <c r="V1124" s="42">
        <f t="shared" si="490"/>
        <v>3.2319765501087567</v>
      </c>
      <c r="W1124" s="42">
        <f t="shared" si="490"/>
        <v>4.1931483722884524</v>
      </c>
      <c r="X1124" s="42">
        <f t="shared" si="490"/>
        <v>2.7778972000934763</v>
      </c>
      <c r="Y1124" s="42">
        <f t="shared" si="490"/>
        <v>5.767794709232108</v>
      </c>
      <c r="Z1124" s="42">
        <f t="shared" si="490"/>
        <v>4.3382165430885866</v>
      </c>
      <c r="AA1124" s="42">
        <f t="shared" si="490"/>
        <v>4.6489453919396224</v>
      </c>
      <c r="AB1124" s="42">
        <f t="shared" si="490"/>
        <v>0.55012366810361757</v>
      </c>
      <c r="AC1124" s="42">
        <f t="shared" si="490"/>
        <v>3.9053049980480821</v>
      </c>
    </row>
    <row r="1125" spans="3:29" x14ac:dyDescent="0.25">
      <c r="C1125" s="42">
        <f t="shared" si="479"/>
        <v>5.2097711627949552</v>
      </c>
      <c r="D1125" s="42">
        <f t="shared" si="491"/>
        <v>4.0382240714412969</v>
      </c>
      <c r="E1125" s="42">
        <f t="shared" si="491"/>
        <v>5.5672115693961803</v>
      </c>
      <c r="F1125" s="42">
        <f t="shared" si="491"/>
        <v>3.4937991670934117</v>
      </c>
      <c r="G1125" s="42">
        <f t="shared" si="480"/>
        <v>1.6296308320894219</v>
      </c>
      <c r="H1125" s="42">
        <f t="shared" si="492"/>
        <v>6.0412614872860102</v>
      </c>
      <c r="I1125" s="42">
        <f t="shared" si="492"/>
        <v>0</v>
      </c>
      <c r="J1125" s="42">
        <f t="shared" si="492"/>
        <v>2.0137538290953372</v>
      </c>
      <c r="K1125" s="42">
        <f t="shared" si="481"/>
        <v>5.4212614872860101</v>
      </c>
      <c r="L1125" s="42">
        <f t="shared" si="482"/>
        <v>5.7912614872860102</v>
      </c>
      <c r="M1125" s="42">
        <f t="shared" ref="M1125:S1137" si="493">M365</f>
        <v>2.2654730577322555</v>
      </c>
      <c r="N1125" s="42">
        <f t="shared" si="493"/>
        <v>4.4617402898015301</v>
      </c>
      <c r="O1125" s="42">
        <f t="shared" si="493"/>
        <v>1.5311186138576092</v>
      </c>
      <c r="P1125" s="42">
        <f t="shared" si="493"/>
        <v>4.3337529976444902</v>
      </c>
      <c r="Q1125" s="42">
        <f t="shared" si="493"/>
        <v>4.3661178412560169</v>
      </c>
      <c r="R1125" s="42">
        <f t="shared" si="493"/>
        <v>3.342885354677128</v>
      </c>
      <c r="S1125" s="42">
        <f t="shared" si="493"/>
        <v>3.8561243535868166</v>
      </c>
      <c r="T1125" s="42">
        <f t="shared" si="483"/>
        <v>3.7740692009168391</v>
      </c>
      <c r="U1125" s="42">
        <f t="shared" si="484"/>
        <v>5.1812614872860099</v>
      </c>
      <c r="V1125" s="42">
        <f t="shared" ref="V1125:AC1137" si="494">V365</f>
        <v>2.2654730577322555</v>
      </c>
      <c r="W1125" s="42">
        <f t="shared" si="494"/>
        <v>4.4617402898015293</v>
      </c>
      <c r="X1125" s="42">
        <f t="shared" si="494"/>
        <v>1.5311186138576087</v>
      </c>
      <c r="Y1125" s="42">
        <f t="shared" si="494"/>
        <v>4.3337529976444902</v>
      </c>
      <c r="Z1125" s="42">
        <f t="shared" si="494"/>
        <v>4.3661178412560169</v>
      </c>
      <c r="AA1125" s="42">
        <f t="shared" si="494"/>
        <v>3.342885354677128</v>
      </c>
      <c r="AB1125" s="42">
        <f t="shared" si="494"/>
        <v>3.8561243535868148</v>
      </c>
      <c r="AC1125" s="42">
        <f t="shared" si="494"/>
        <v>3.5240692009168395</v>
      </c>
    </row>
    <row r="1126" spans="3:29" x14ac:dyDescent="0.25">
      <c r="C1126" s="42">
        <f t="shared" si="479"/>
        <v>4.0957926845262707</v>
      </c>
      <c r="D1126" s="42">
        <f t="shared" si="491"/>
        <v>5.5227217774064048</v>
      </c>
      <c r="E1126" s="42">
        <f t="shared" si="491"/>
        <v>5.8658376695134136</v>
      </c>
      <c r="F1126" s="42">
        <f t="shared" si="491"/>
        <v>4.5133594250907398</v>
      </c>
      <c r="G1126" s="42">
        <f t="shared" si="480"/>
        <v>2.4201063855124798</v>
      </c>
      <c r="H1126" s="42">
        <f t="shared" si="492"/>
        <v>0</v>
      </c>
      <c r="I1126" s="42">
        <f t="shared" si="492"/>
        <v>0</v>
      </c>
      <c r="J1126" s="42">
        <f t="shared" si="492"/>
        <v>0</v>
      </c>
      <c r="K1126" s="42">
        <f t="shared" si="481"/>
        <v>5.7570247186616292</v>
      </c>
      <c r="L1126" s="42">
        <f t="shared" si="482"/>
        <v>6.1270247186616293</v>
      </c>
      <c r="M1126" s="42">
        <f t="shared" si="493"/>
        <v>3.7199310858859502</v>
      </c>
      <c r="N1126" s="42">
        <f t="shared" si="493"/>
        <v>3.8731974032482142</v>
      </c>
      <c r="O1126" s="42">
        <f t="shared" si="493"/>
        <v>2.8108097933494833</v>
      </c>
      <c r="P1126" s="42">
        <f t="shared" si="493"/>
        <v>3.9904937523758681</v>
      </c>
      <c r="Q1126" s="42">
        <f t="shared" si="493"/>
        <v>2.9652907180066044</v>
      </c>
      <c r="R1126" s="42">
        <f t="shared" si="493"/>
        <v>4.792845239614679</v>
      </c>
      <c r="S1126" s="42">
        <f t="shared" si="493"/>
        <v>5.155892325726426</v>
      </c>
      <c r="T1126" s="42">
        <f t="shared" si="483"/>
        <v>2.90709363277568</v>
      </c>
      <c r="U1126" s="42">
        <f t="shared" si="484"/>
        <v>5.517024718661629</v>
      </c>
      <c r="V1126" s="42">
        <f t="shared" si="494"/>
        <v>3.7199310858859502</v>
      </c>
      <c r="W1126" s="42">
        <f t="shared" si="494"/>
        <v>3.8731974032482128</v>
      </c>
      <c r="X1126" s="42">
        <f t="shared" si="494"/>
        <v>2.810809793349482</v>
      </c>
      <c r="Y1126" s="42">
        <f t="shared" si="494"/>
        <v>3.9904937523758677</v>
      </c>
      <c r="Z1126" s="42">
        <f t="shared" si="494"/>
        <v>2.9652907180066044</v>
      </c>
      <c r="AA1126" s="42">
        <f t="shared" si="494"/>
        <v>4.792845239614679</v>
      </c>
      <c r="AB1126" s="42">
        <f t="shared" si="494"/>
        <v>5.1558923257264233</v>
      </c>
      <c r="AC1126" s="42">
        <f t="shared" si="494"/>
        <v>2.6570936327756796</v>
      </c>
    </row>
    <row r="1127" spans="3:29" x14ac:dyDescent="0.25">
      <c r="C1127" s="42">
        <f t="shared" si="479"/>
        <v>6.659234042537574</v>
      </c>
      <c r="D1127" s="42">
        <f t="shared" ref="D1127:F1137" si="495">D367</f>
        <v>3.1458935944380242</v>
      </c>
      <c r="E1127" s="42">
        <f t="shared" si="495"/>
        <v>4.6823495069153003</v>
      </c>
      <c r="F1127" s="42">
        <f t="shared" si="495"/>
        <v>5.7905481459245465</v>
      </c>
      <c r="G1127" s="42">
        <f t="shared" si="480"/>
        <v>1.2242462084497419</v>
      </c>
      <c r="H1127" s="42">
        <f t="shared" ref="H1127:J1137" si="496">H367</f>
        <v>0</v>
      </c>
      <c r="I1127" s="42">
        <f t="shared" si="496"/>
        <v>6.7309663936441284</v>
      </c>
      <c r="J1127" s="42">
        <f t="shared" si="496"/>
        <v>0</v>
      </c>
      <c r="K1127" s="42">
        <f t="shared" si="481"/>
        <v>6.1109663936441283</v>
      </c>
      <c r="L1127" s="42">
        <f t="shared" si="482"/>
        <v>6.4809663936441284</v>
      </c>
      <c r="M1127" s="42">
        <f t="shared" si="493"/>
        <v>1.4022846653425278</v>
      </c>
      <c r="N1127" s="42">
        <f t="shared" si="493"/>
        <v>4.8531900547164559</v>
      </c>
      <c r="O1127" s="42">
        <f t="shared" si="493"/>
        <v>1.2562616340754491</v>
      </c>
      <c r="P1127" s="42">
        <f t="shared" si="493"/>
        <v>3.6282194712864571</v>
      </c>
      <c r="Q1127" s="42">
        <f t="shared" si="493"/>
        <v>4.0168143830138199</v>
      </c>
      <c r="R1127" s="42">
        <f t="shared" si="493"/>
        <v>2.8878308220193163</v>
      </c>
      <c r="S1127" s="42">
        <f t="shared" si="493"/>
        <v>3.293877171357765</v>
      </c>
      <c r="T1127" s="42">
        <f t="shared" si="483"/>
        <v>5.4384532617673482</v>
      </c>
      <c r="U1127" s="42">
        <f t="shared" si="484"/>
        <v>5.8709663936441281</v>
      </c>
      <c r="V1127" s="42">
        <f t="shared" si="494"/>
        <v>1.4022846653425278</v>
      </c>
      <c r="W1127" s="42">
        <f t="shared" si="494"/>
        <v>4.8531900547164559</v>
      </c>
      <c r="X1127" s="42">
        <f t="shared" si="494"/>
        <v>1.2562616340754511</v>
      </c>
      <c r="Y1127" s="42">
        <f t="shared" si="494"/>
        <v>3.6282194712864571</v>
      </c>
      <c r="Z1127" s="42">
        <f t="shared" si="494"/>
        <v>4.0168143830138199</v>
      </c>
      <c r="AA1127" s="42">
        <f t="shared" si="494"/>
        <v>2.8878308220193163</v>
      </c>
      <c r="AB1127" s="42">
        <f t="shared" si="494"/>
        <v>3.2938771713577646</v>
      </c>
      <c r="AC1127" s="42">
        <f t="shared" si="494"/>
        <v>5.1884532617673491</v>
      </c>
    </row>
    <row r="1128" spans="3:29" x14ac:dyDescent="0.25">
      <c r="C1128" s="42">
        <f t="shared" si="479"/>
        <v>5.3053619862401735</v>
      </c>
      <c r="D1128" s="42">
        <f t="shared" si="495"/>
        <v>3.3745387180638855</v>
      </c>
      <c r="E1128" s="42">
        <f t="shared" si="495"/>
        <v>3.4366697572944798</v>
      </c>
      <c r="F1128" s="42">
        <f t="shared" si="495"/>
        <v>2.9792610782889217</v>
      </c>
      <c r="G1128" s="42">
        <f t="shared" si="480"/>
        <v>3.3874446800497879</v>
      </c>
      <c r="H1128" s="42">
        <f t="shared" si="496"/>
        <v>0</v>
      </c>
      <c r="I1128" s="42">
        <f t="shared" si="496"/>
        <v>6.3870183225189896</v>
      </c>
      <c r="J1128" s="42">
        <f t="shared" si="496"/>
        <v>0</v>
      </c>
      <c r="K1128" s="42">
        <f t="shared" si="481"/>
        <v>5.7670183225189895</v>
      </c>
      <c r="L1128" s="42">
        <f t="shared" si="482"/>
        <v>6.1370183225189896</v>
      </c>
      <c r="M1128" s="42">
        <f t="shared" si="493"/>
        <v>2.9273833978212025</v>
      </c>
      <c r="N1128" s="42">
        <f t="shared" si="493"/>
        <v>5.1417505992605728</v>
      </c>
      <c r="O1128" s="42">
        <f t="shared" si="493"/>
        <v>0.91934354642318938</v>
      </c>
      <c r="P1128" s="42">
        <f t="shared" si="493"/>
        <v>3.8887271615932155</v>
      </c>
      <c r="Q1128" s="42">
        <f t="shared" si="493"/>
        <v>4.9258007111423732</v>
      </c>
      <c r="R1128" s="42">
        <f t="shared" si="493"/>
        <v>5.0070994051082591</v>
      </c>
      <c r="S1128" s="42">
        <f t="shared" si="493"/>
        <v>2.8537741441042295</v>
      </c>
      <c r="T1128" s="42">
        <f t="shared" si="483"/>
        <v>3.3104462795403493</v>
      </c>
      <c r="U1128" s="42">
        <f t="shared" si="484"/>
        <v>5.5270183225189893</v>
      </c>
      <c r="V1128" s="42">
        <f t="shared" si="494"/>
        <v>2.9273833978212025</v>
      </c>
      <c r="W1128" s="42">
        <f t="shared" si="494"/>
        <v>5.1417505992605737</v>
      </c>
      <c r="X1128" s="42">
        <f t="shared" si="494"/>
        <v>0.91934354642318949</v>
      </c>
      <c r="Y1128" s="42">
        <f t="shared" si="494"/>
        <v>3.8887271615932146</v>
      </c>
      <c r="Z1128" s="42">
        <f t="shared" si="494"/>
        <v>4.9258007111423732</v>
      </c>
      <c r="AA1128" s="42">
        <f t="shared" si="494"/>
        <v>5.0070994051082591</v>
      </c>
      <c r="AB1128" s="42">
        <f t="shared" si="494"/>
        <v>2.8537741441042286</v>
      </c>
      <c r="AC1128" s="42">
        <f t="shared" si="494"/>
        <v>3.0604462795403489</v>
      </c>
    </row>
    <row r="1129" spans="3:29" x14ac:dyDescent="0.25">
      <c r="C1129" s="42">
        <f t="shared" si="479"/>
        <v>5.1464488726177855</v>
      </c>
      <c r="D1129" s="42">
        <f t="shared" si="495"/>
        <v>0.18933661162031246</v>
      </c>
      <c r="E1129" s="42">
        <f t="shared" si="495"/>
        <v>4.4481048795200628</v>
      </c>
      <c r="F1129" s="42">
        <f t="shared" si="495"/>
        <v>4.7056687461936892</v>
      </c>
      <c r="G1129" s="42">
        <f t="shared" si="480"/>
        <v>1.4333066249138322</v>
      </c>
      <c r="H1129" s="42">
        <f t="shared" si="496"/>
        <v>5.8450916815927902</v>
      </c>
      <c r="I1129" s="42">
        <f t="shared" si="496"/>
        <v>5.8450916815927902</v>
      </c>
      <c r="J1129" s="42">
        <f t="shared" si="496"/>
        <v>0</v>
      </c>
      <c r="K1129" s="42">
        <f t="shared" si="481"/>
        <v>5.2250916815927901</v>
      </c>
      <c r="L1129" s="42">
        <f t="shared" si="482"/>
        <v>5.5950916815927902</v>
      </c>
      <c r="M1129" s="42">
        <f t="shared" si="493"/>
        <v>2.9225458407963942</v>
      </c>
      <c r="N1129" s="42">
        <f t="shared" si="493"/>
        <v>3.5895059877526281</v>
      </c>
      <c r="O1129" s="42">
        <f t="shared" si="493"/>
        <v>4.1060561399618809</v>
      </c>
      <c r="P1129" s="42">
        <f t="shared" si="493"/>
        <v>4.208054774422302</v>
      </c>
      <c r="Q1129" s="42">
        <f t="shared" si="493"/>
        <v>4.7119849837383434</v>
      </c>
      <c r="R1129" s="42">
        <f t="shared" si="493"/>
        <v>4.7076442292851342</v>
      </c>
      <c r="S1129" s="42">
        <f t="shared" si="493"/>
        <v>1.1192728751986203</v>
      </c>
      <c r="T1129" s="42">
        <f t="shared" si="483"/>
        <v>3.0507730974298788</v>
      </c>
      <c r="U1129" s="42">
        <f t="shared" si="484"/>
        <v>4.9850916815927899</v>
      </c>
      <c r="V1129" s="42">
        <f t="shared" si="494"/>
        <v>2.9225458407963942</v>
      </c>
      <c r="W1129" s="42">
        <f t="shared" si="494"/>
        <v>3.5895059877526281</v>
      </c>
      <c r="X1129" s="42">
        <f t="shared" si="494"/>
        <v>4.10605613996188</v>
      </c>
      <c r="Y1129" s="42">
        <f t="shared" si="494"/>
        <v>4.208054774422302</v>
      </c>
      <c r="Z1129" s="42">
        <f t="shared" si="494"/>
        <v>4.7119849837383434</v>
      </c>
      <c r="AA1129" s="42">
        <f t="shared" si="494"/>
        <v>4.7076442292851342</v>
      </c>
      <c r="AB1129" s="42">
        <f t="shared" si="494"/>
        <v>1.1192728751986198</v>
      </c>
      <c r="AC1129" s="42">
        <f t="shared" si="494"/>
        <v>2.8007730974298788</v>
      </c>
    </row>
    <row r="1130" spans="3:29" x14ac:dyDescent="0.25">
      <c r="C1130" s="42">
        <f t="shared" si="479"/>
        <v>5.3793636381434542</v>
      </c>
      <c r="D1130" s="42">
        <f t="shared" si="495"/>
        <v>0.96261877070909052</v>
      </c>
      <c r="E1130" s="42">
        <f t="shared" si="495"/>
        <v>5.3066423292560492</v>
      </c>
      <c r="F1130" s="42">
        <f t="shared" si="495"/>
        <v>5.0910233521677233</v>
      </c>
      <c r="G1130" s="42">
        <f t="shared" si="480"/>
        <v>1.4266786153240352</v>
      </c>
      <c r="H1130" s="42">
        <f t="shared" si="496"/>
        <v>6.0559509854507843</v>
      </c>
      <c r="I1130" s="42">
        <f t="shared" si="496"/>
        <v>6.0559509854507843</v>
      </c>
      <c r="J1130" s="42">
        <f t="shared" si="496"/>
        <v>0</v>
      </c>
      <c r="K1130" s="42">
        <f t="shared" si="481"/>
        <v>5.4359509854507841</v>
      </c>
      <c r="L1130" s="42">
        <f t="shared" si="482"/>
        <v>5.8059509854507843</v>
      </c>
      <c r="M1130" s="42">
        <f t="shared" si="493"/>
        <v>3.0279754927253917</v>
      </c>
      <c r="N1130" s="42">
        <f t="shared" si="493"/>
        <v>4.6820717187604686</v>
      </c>
      <c r="O1130" s="42">
        <f t="shared" si="493"/>
        <v>2.2939208278222663</v>
      </c>
      <c r="P1130" s="42">
        <f t="shared" si="493"/>
        <v>4.3680523208548419</v>
      </c>
      <c r="Q1130" s="42">
        <f t="shared" si="493"/>
        <v>4.4883555888935156</v>
      </c>
      <c r="R1130" s="42">
        <f t="shared" si="493"/>
        <v>2.8139699465051913</v>
      </c>
      <c r="S1130" s="42">
        <f t="shared" si="493"/>
        <v>2.3193003774066852</v>
      </c>
      <c r="T1130" s="42">
        <f t="shared" si="483"/>
        <v>2.7733129106044943</v>
      </c>
      <c r="U1130" s="42">
        <f t="shared" si="484"/>
        <v>5.1959509854507839</v>
      </c>
      <c r="V1130" s="42">
        <f t="shared" si="494"/>
        <v>3.0279754927253917</v>
      </c>
      <c r="W1130" s="42">
        <f t="shared" si="494"/>
        <v>4.6820717187604703</v>
      </c>
      <c r="X1130" s="42">
        <f t="shared" si="494"/>
        <v>2.2939208278222676</v>
      </c>
      <c r="Y1130" s="42">
        <f t="shared" si="494"/>
        <v>4.368052320854841</v>
      </c>
      <c r="Z1130" s="42">
        <f t="shared" si="494"/>
        <v>4.4883555888935156</v>
      </c>
      <c r="AA1130" s="42">
        <f t="shared" si="494"/>
        <v>2.8139699465051913</v>
      </c>
      <c r="AB1130" s="42">
        <f t="shared" si="494"/>
        <v>2.3193003774066834</v>
      </c>
      <c r="AC1130" s="42">
        <f t="shared" si="494"/>
        <v>2.5233129106044938</v>
      </c>
    </row>
    <row r="1131" spans="3:29" x14ac:dyDescent="0.25">
      <c r="C1131" s="42">
        <f t="shared" si="479"/>
        <v>5.4108764224330086</v>
      </c>
      <c r="D1131" s="42">
        <f t="shared" si="495"/>
        <v>3.7724425162960329</v>
      </c>
      <c r="E1131" s="42">
        <f t="shared" si="495"/>
        <v>2.4416652020167922</v>
      </c>
      <c r="F1131" s="42">
        <f t="shared" si="495"/>
        <v>4.9764108734192778</v>
      </c>
      <c r="G1131" s="42">
        <f t="shared" si="480"/>
        <v>1.0043043031384034</v>
      </c>
      <c r="H1131" s="42">
        <f t="shared" si="496"/>
        <v>6.095138899226713</v>
      </c>
      <c r="I1131" s="42">
        <f t="shared" si="496"/>
        <v>6.095138899226713</v>
      </c>
      <c r="J1131" s="42">
        <f t="shared" si="496"/>
        <v>2.0317129664089046</v>
      </c>
      <c r="K1131" s="42">
        <f t="shared" si="481"/>
        <v>5.4751388992267129</v>
      </c>
      <c r="L1131" s="42">
        <f t="shared" si="482"/>
        <v>5.845138899226713</v>
      </c>
      <c r="M1131" s="42">
        <f t="shared" si="493"/>
        <v>2.7936053288122427</v>
      </c>
      <c r="N1131" s="42">
        <f t="shared" si="493"/>
        <v>2.4041024049959772</v>
      </c>
      <c r="O1131" s="42">
        <f t="shared" si="493"/>
        <v>1.7882432307648597</v>
      </c>
      <c r="P1131" s="42">
        <f t="shared" si="493"/>
        <v>3.7992565158621936</v>
      </c>
      <c r="Q1131" s="42">
        <f t="shared" si="493"/>
        <v>3.449148932464591</v>
      </c>
      <c r="R1131" s="42">
        <f t="shared" si="493"/>
        <v>4.5191117944659283</v>
      </c>
      <c r="S1131" s="42">
        <f t="shared" si="493"/>
        <v>3.5014627718961973</v>
      </c>
      <c r="T1131" s="42">
        <f t="shared" si="483"/>
        <v>3.6785156308150251</v>
      </c>
      <c r="U1131" s="42">
        <f t="shared" si="484"/>
        <v>5.2351388992267127</v>
      </c>
      <c r="V1131" s="42">
        <f t="shared" si="494"/>
        <v>2.7936053288122427</v>
      </c>
      <c r="W1131" s="42">
        <f t="shared" si="494"/>
        <v>2.4041024049959776</v>
      </c>
      <c r="X1131" s="42">
        <f t="shared" si="494"/>
        <v>1.7882432307648588</v>
      </c>
      <c r="Y1131" s="42">
        <f t="shared" si="494"/>
        <v>3.7992565158621927</v>
      </c>
      <c r="Z1131" s="42">
        <f t="shared" si="494"/>
        <v>3.449148932464591</v>
      </c>
      <c r="AA1131" s="42">
        <f t="shared" si="494"/>
        <v>4.5191117944659283</v>
      </c>
      <c r="AB1131" s="42">
        <f t="shared" si="494"/>
        <v>3.5014627718961973</v>
      </c>
      <c r="AC1131" s="42">
        <f t="shared" si="494"/>
        <v>3.4285156308150251</v>
      </c>
    </row>
    <row r="1132" spans="3:29" x14ac:dyDescent="0.25">
      <c r="C1132" s="42">
        <f t="shared" si="479"/>
        <v>5.4003366928542063</v>
      </c>
      <c r="D1132" s="42">
        <f t="shared" si="495"/>
        <v>1.3417257871543937</v>
      </c>
      <c r="E1132" s="42">
        <f t="shared" si="495"/>
        <v>5.1790434803454302</v>
      </c>
      <c r="F1132" s="42">
        <f t="shared" si="495"/>
        <v>5.1278882927552463</v>
      </c>
      <c r="G1132" s="42">
        <f t="shared" si="480"/>
        <v>1.8515331541546747</v>
      </c>
      <c r="H1132" s="42">
        <f t="shared" si="496"/>
        <v>0</v>
      </c>
      <c r="I1132" s="42">
        <f t="shared" si="496"/>
        <v>6.327265523274729</v>
      </c>
      <c r="J1132" s="42">
        <f t="shared" si="496"/>
        <v>0</v>
      </c>
      <c r="K1132" s="42">
        <f t="shared" si="481"/>
        <v>5.7072655232747289</v>
      </c>
      <c r="L1132" s="42">
        <f t="shared" si="482"/>
        <v>6.077265523274729</v>
      </c>
      <c r="M1132" s="42">
        <f t="shared" si="493"/>
        <v>3.4272688251071446</v>
      </c>
      <c r="N1132" s="42">
        <f t="shared" si="493"/>
        <v>4.0419459003129692</v>
      </c>
      <c r="O1132" s="42">
        <f t="shared" si="493"/>
        <v>3.0546922395424079</v>
      </c>
      <c r="P1132" s="42">
        <f t="shared" si="493"/>
        <v>3.9328179967425392</v>
      </c>
      <c r="Q1132" s="42">
        <f t="shared" si="493"/>
        <v>4.3958383109962025</v>
      </c>
      <c r="R1132" s="42">
        <f t="shared" si="493"/>
        <v>4.8633052183301073</v>
      </c>
      <c r="S1132" s="42">
        <f t="shared" si="493"/>
        <v>2.0193400606195957</v>
      </c>
      <c r="T1132" s="42">
        <f t="shared" si="483"/>
        <v>3.1499966981675844</v>
      </c>
      <c r="U1132" s="42">
        <f t="shared" si="484"/>
        <v>5.4672655232747287</v>
      </c>
      <c r="V1132" s="42">
        <f t="shared" si="494"/>
        <v>3.4272688251071446</v>
      </c>
      <c r="W1132" s="42">
        <f t="shared" si="494"/>
        <v>4.0419459003129701</v>
      </c>
      <c r="X1132" s="42">
        <f t="shared" si="494"/>
        <v>3.054692239542411</v>
      </c>
      <c r="Y1132" s="42">
        <f t="shared" si="494"/>
        <v>3.9328179967425383</v>
      </c>
      <c r="Z1132" s="42">
        <f t="shared" si="494"/>
        <v>4.3958383109962025</v>
      </c>
      <c r="AA1132" s="42">
        <f t="shared" si="494"/>
        <v>4.8633052183301073</v>
      </c>
      <c r="AB1132" s="42">
        <f t="shared" si="494"/>
        <v>2.0193400606195944</v>
      </c>
      <c r="AC1132" s="42">
        <f t="shared" si="494"/>
        <v>2.8999966981675844</v>
      </c>
    </row>
    <row r="1133" spans="3:29" x14ac:dyDescent="0.25">
      <c r="C1133" s="42">
        <f t="shared" si="479"/>
        <v>5.5382583115585611</v>
      </c>
      <c r="D1133" s="42">
        <f t="shared" si="495"/>
        <v>4.4071265170527116</v>
      </c>
      <c r="E1133" s="42">
        <f t="shared" si="495"/>
        <v>6.0646951685517774</v>
      </c>
      <c r="F1133" s="42">
        <f t="shared" si="495"/>
        <v>5.0799404609282144</v>
      </c>
      <c r="G1133" s="42">
        <f t="shared" si="480"/>
        <v>1.903521588566794</v>
      </c>
      <c r="H1133" s="42">
        <f t="shared" si="496"/>
        <v>6.6114546361339182</v>
      </c>
      <c r="I1133" s="42">
        <f t="shared" si="496"/>
        <v>0</v>
      </c>
      <c r="J1133" s="42">
        <f t="shared" si="496"/>
        <v>2.2038182120446401</v>
      </c>
      <c r="K1133" s="42">
        <f t="shared" si="481"/>
        <v>5.991454636133918</v>
      </c>
      <c r="L1133" s="42">
        <f t="shared" si="482"/>
        <v>6.3614546361339182</v>
      </c>
      <c r="M1133" s="42">
        <f t="shared" si="493"/>
        <v>3.3057273180669582</v>
      </c>
      <c r="N1133" s="42">
        <f t="shared" si="493"/>
        <v>3.9947917725067965</v>
      </c>
      <c r="O1133" s="42">
        <f t="shared" si="493"/>
        <v>4.393976393849333</v>
      </c>
      <c r="P1133" s="42">
        <f t="shared" si="493"/>
        <v>3.0145585338616296</v>
      </c>
      <c r="Q1133" s="42">
        <f t="shared" si="493"/>
        <v>3.3340544882945333</v>
      </c>
      <c r="R1133" s="42">
        <f t="shared" si="493"/>
        <v>3.7014521933383344</v>
      </c>
      <c r="S1133" s="42">
        <f t="shared" si="493"/>
        <v>0.2813384951546351</v>
      </c>
      <c r="T1133" s="42">
        <f t="shared" si="483"/>
        <v>3.1425114033085904</v>
      </c>
      <c r="U1133" s="42">
        <f t="shared" si="484"/>
        <v>5.7514546361339178</v>
      </c>
      <c r="V1133" s="42">
        <f t="shared" si="494"/>
        <v>3.3057273180669582</v>
      </c>
      <c r="W1133" s="42">
        <f t="shared" si="494"/>
        <v>3.9947917725067974</v>
      </c>
      <c r="X1133" s="42">
        <f t="shared" si="494"/>
        <v>4.3939763938493357</v>
      </c>
      <c r="Y1133" s="42">
        <f t="shared" si="494"/>
        <v>3.0145585338616292</v>
      </c>
      <c r="Z1133" s="42">
        <f t="shared" si="494"/>
        <v>3.3340544882945333</v>
      </c>
      <c r="AA1133" s="42">
        <f t="shared" si="494"/>
        <v>3.7014521933383344</v>
      </c>
      <c r="AB1133" s="42">
        <f t="shared" si="494"/>
        <v>0.28133849515463505</v>
      </c>
      <c r="AC1133" s="42">
        <f t="shared" si="494"/>
        <v>2.8925114033085904</v>
      </c>
    </row>
    <row r="1134" spans="3:29" x14ac:dyDescent="0.25">
      <c r="C1134" s="42">
        <f t="shared" si="479"/>
        <v>4.4696980007249962</v>
      </c>
      <c r="D1134" s="42">
        <f t="shared" si="495"/>
        <v>3.8047826763701424</v>
      </c>
      <c r="E1134" s="42">
        <f t="shared" si="495"/>
        <v>3.9278098657896456</v>
      </c>
      <c r="F1134" s="42">
        <f t="shared" si="495"/>
        <v>2.3130363342921534</v>
      </c>
      <c r="G1134" s="42">
        <f t="shared" si="480"/>
        <v>2.5540993440605724</v>
      </c>
      <c r="H1134" s="42">
        <f t="shared" si="496"/>
        <v>5.670438181817846</v>
      </c>
      <c r="I1134" s="42">
        <f t="shared" si="496"/>
        <v>5.670438181817846</v>
      </c>
      <c r="J1134" s="42">
        <f t="shared" si="496"/>
        <v>0</v>
      </c>
      <c r="K1134" s="42">
        <f t="shared" si="481"/>
        <v>5.0504381818178459</v>
      </c>
      <c r="L1134" s="42">
        <f t="shared" si="482"/>
        <v>5.420438181817846</v>
      </c>
      <c r="M1134" s="42">
        <f t="shared" si="493"/>
        <v>3.0714873484846668</v>
      </c>
      <c r="N1134" s="42">
        <f t="shared" si="493"/>
        <v>4.554691585395469</v>
      </c>
      <c r="O1134" s="42">
        <f t="shared" si="493"/>
        <v>2.2533352829951077</v>
      </c>
      <c r="P1134" s="42">
        <f t="shared" si="493"/>
        <v>4.0585330783136806</v>
      </c>
      <c r="Q1134" s="42">
        <f t="shared" si="493"/>
        <v>3.6241296900122792</v>
      </c>
      <c r="R1134" s="42">
        <f t="shared" si="493"/>
        <v>4.849359601956845</v>
      </c>
      <c r="S1134" s="42">
        <f t="shared" si="493"/>
        <v>3.1368381431332772</v>
      </c>
      <c r="T1134" s="42">
        <f t="shared" si="483"/>
        <v>2.7308167045453087</v>
      </c>
      <c r="U1134" s="42">
        <f t="shared" si="484"/>
        <v>4.8104381818178457</v>
      </c>
      <c r="V1134" s="42">
        <f t="shared" si="494"/>
        <v>3.0714873484846668</v>
      </c>
      <c r="W1134" s="42">
        <f t="shared" si="494"/>
        <v>4.5546915853954681</v>
      </c>
      <c r="X1134" s="42">
        <f t="shared" si="494"/>
        <v>2.2533352829951077</v>
      </c>
      <c r="Y1134" s="42">
        <f t="shared" si="494"/>
        <v>4.0585330783136797</v>
      </c>
      <c r="Z1134" s="42">
        <f t="shared" si="494"/>
        <v>3.6241296900122792</v>
      </c>
      <c r="AA1134" s="42">
        <f t="shared" si="494"/>
        <v>4.849359601956845</v>
      </c>
      <c r="AB1134" s="42">
        <f t="shared" si="494"/>
        <v>3.1368381431332759</v>
      </c>
      <c r="AC1134" s="42">
        <f t="shared" si="494"/>
        <v>2.4808167045453087</v>
      </c>
    </row>
    <row r="1135" spans="3:29" x14ac:dyDescent="0.25">
      <c r="C1135" s="42">
        <f t="shared" si="479"/>
        <v>6.7404564639530138</v>
      </c>
      <c r="D1135" s="42">
        <f t="shared" si="495"/>
        <v>0.80257529582733611</v>
      </c>
      <c r="E1135" s="42">
        <f t="shared" si="495"/>
        <v>4.8581895330760458</v>
      </c>
      <c r="F1135" s="42">
        <f t="shared" si="495"/>
        <v>5.4884975135533978</v>
      </c>
      <c r="G1135" s="42">
        <f t="shared" si="480"/>
        <v>1.3403847155180533</v>
      </c>
      <c r="H1135" s="42">
        <f t="shared" si="496"/>
        <v>0</v>
      </c>
      <c r="I1135" s="42">
        <f t="shared" si="496"/>
        <v>6.6578319166329125</v>
      </c>
      <c r="J1135" s="42">
        <f t="shared" si="496"/>
        <v>2.2192773055443045</v>
      </c>
      <c r="K1135" s="42">
        <f t="shared" si="481"/>
        <v>6.0378319166329124</v>
      </c>
      <c r="L1135" s="42">
        <f t="shared" si="482"/>
        <v>6.4078319166329125</v>
      </c>
      <c r="M1135" s="42">
        <f t="shared" si="493"/>
        <v>3.8837352847025319</v>
      </c>
      <c r="N1135" s="42">
        <f t="shared" si="493"/>
        <v>4.3099442011985749</v>
      </c>
      <c r="O1135" s="42">
        <f t="shared" si="493"/>
        <v>2.6823909581475514</v>
      </c>
      <c r="P1135" s="42">
        <f t="shared" si="493"/>
        <v>3.5878967019278702</v>
      </c>
      <c r="Q1135" s="42">
        <f t="shared" si="493"/>
        <v>3.0205135582978095</v>
      </c>
      <c r="R1135" s="42">
        <f t="shared" si="493"/>
        <v>3.6049972856390045</v>
      </c>
      <c r="S1135" s="42">
        <f t="shared" si="493"/>
        <v>2.9747759627508761</v>
      </c>
      <c r="T1135" s="42">
        <f t="shared" si="483"/>
        <v>2.8853918003338608</v>
      </c>
      <c r="U1135" s="42">
        <f t="shared" si="484"/>
        <v>5.7978319166329122</v>
      </c>
      <c r="V1135" s="42">
        <f t="shared" si="494"/>
        <v>3.8837352847025319</v>
      </c>
      <c r="W1135" s="42">
        <f t="shared" si="494"/>
        <v>4.3099442011985767</v>
      </c>
      <c r="X1135" s="42">
        <f t="shared" si="494"/>
        <v>2.6823909581475553</v>
      </c>
      <c r="Y1135" s="42">
        <f t="shared" si="494"/>
        <v>3.5878967019278702</v>
      </c>
      <c r="Z1135" s="42">
        <f t="shared" si="494"/>
        <v>3.0205135582978095</v>
      </c>
      <c r="AA1135" s="42">
        <f t="shared" si="494"/>
        <v>3.6049972856390045</v>
      </c>
      <c r="AB1135" s="42">
        <f t="shared" si="494"/>
        <v>2.9747759627508752</v>
      </c>
      <c r="AC1135" s="42">
        <f t="shared" si="494"/>
        <v>2.6353918003338608</v>
      </c>
    </row>
    <row r="1136" spans="3:29" x14ac:dyDescent="0.25">
      <c r="C1136" s="42">
        <f t="shared" si="479"/>
        <v>5.8225441032460061</v>
      </c>
      <c r="D1136" s="42">
        <f t="shared" si="495"/>
        <v>4.081329598895282</v>
      </c>
      <c r="E1136" s="42">
        <f t="shared" si="495"/>
        <v>5.1023350734873958</v>
      </c>
      <c r="F1136" s="42">
        <f t="shared" si="495"/>
        <v>5.3001073064615181</v>
      </c>
      <c r="G1136" s="42">
        <f t="shared" si="480"/>
        <v>1.0356465649922006</v>
      </c>
      <c r="H1136" s="42">
        <f t="shared" si="496"/>
        <v>0</v>
      </c>
      <c r="I1136" s="42">
        <f t="shared" si="496"/>
        <v>6.2319401259231251</v>
      </c>
      <c r="J1136" s="42">
        <f t="shared" si="496"/>
        <v>4.1546267506154173</v>
      </c>
      <c r="K1136" s="42">
        <f t="shared" si="481"/>
        <v>5.611940125923125</v>
      </c>
      <c r="L1136" s="42">
        <f t="shared" si="482"/>
        <v>5.9819401259231251</v>
      </c>
      <c r="M1136" s="42">
        <f t="shared" si="493"/>
        <v>3.1159700629615616</v>
      </c>
      <c r="N1136" s="42">
        <f t="shared" si="493"/>
        <v>3.8382704010065614</v>
      </c>
      <c r="O1136" s="42">
        <f t="shared" si="493"/>
        <v>1.4120580588351945</v>
      </c>
      <c r="P1136" s="42">
        <f t="shared" si="493"/>
        <v>3.9224713118379628</v>
      </c>
      <c r="Q1136" s="42">
        <f t="shared" si="493"/>
        <v>3.4006140541617698</v>
      </c>
      <c r="R1136" s="42">
        <f t="shared" si="493"/>
        <v>3.6727982699608233</v>
      </c>
      <c r="S1136" s="42">
        <f t="shared" si="493"/>
        <v>3.0496728275794016</v>
      </c>
      <c r="T1136" s="42">
        <f t="shared" si="483"/>
        <v>3.3659700629615639</v>
      </c>
      <c r="U1136" s="42">
        <f t="shared" si="484"/>
        <v>5.3719401259231248</v>
      </c>
      <c r="V1136" s="42">
        <f t="shared" si="494"/>
        <v>3.1159700629615616</v>
      </c>
      <c r="W1136" s="42">
        <f t="shared" si="494"/>
        <v>3.8382704010065631</v>
      </c>
      <c r="X1136" s="42">
        <f t="shared" si="494"/>
        <v>1.4120580588351954</v>
      </c>
      <c r="Y1136" s="42">
        <f t="shared" si="494"/>
        <v>3.9224713118379624</v>
      </c>
      <c r="Z1136" s="42">
        <f t="shared" si="494"/>
        <v>3.4006140541617698</v>
      </c>
      <c r="AA1136" s="42">
        <f t="shared" si="494"/>
        <v>3.6727982699608233</v>
      </c>
      <c r="AB1136" s="42">
        <f t="shared" si="494"/>
        <v>3.0496728275794012</v>
      </c>
      <c r="AC1136" s="42">
        <f t="shared" si="494"/>
        <v>3.1159700629615634</v>
      </c>
    </row>
    <row r="1137" spans="3:29" x14ac:dyDescent="0.25">
      <c r="C1137" s="42">
        <f t="shared" si="479"/>
        <v>4.3619844780069164</v>
      </c>
      <c r="D1137" s="42">
        <f t="shared" si="495"/>
        <v>3.943792614506461</v>
      </c>
      <c r="E1137" s="42">
        <f t="shared" si="495"/>
        <v>3.5993344615125067</v>
      </c>
      <c r="F1137" s="42">
        <f t="shared" si="495"/>
        <v>3.6104678364053555</v>
      </c>
      <c r="G1137" s="42">
        <f t="shared" si="480"/>
        <v>1.821685687388205</v>
      </c>
      <c r="H1137" s="42">
        <f t="shared" si="496"/>
        <v>0</v>
      </c>
      <c r="I1137" s="42">
        <f t="shared" si="496"/>
        <v>6.0929657479524293</v>
      </c>
      <c r="J1137" s="42">
        <f t="shared" si="496"/>
        <v>2.0309885826508105</v>
      </c>
      <c r="K1137" s="42">
        <f>K377</f>
        <v>0</v>
      </c>
      <c r="L1137" s="42">
        <f t="shared" si="482"/>
        <v>5.8429657479524293</v>
      </c>
      <c r="M1137" s="42">
        <f t="shared" si="493"/>
        <v>1.5232414369881084</v>
      </c>
      <c r="N1137" s="42">
        <f t="shared" si="493"/>
        <v>4.7517468726169918</v>
      </c>
      <c r="O1137" s="42">
        <f t="shared" si="493"/>
        <v>1.2378959336404727</v>
      </c>
      <c r="P1137" s="42">
        <f t="shared" si="493"/>
        <v>4.9965451763414528</v>
      </c>
      <c r="Q1137" s="42">
        <f t="shared" si="493"/>
        <v>5.9126888309151955</v>
      </c>
      <c r="R1137" s="42">
        <f t="shared" si="493"/>
        <v>5.2947300514193012</v>
      </c>
      <c r="S1137" s="42">
        <f>S377-0.62</f>
        <v>3.0098519349503836</v>
      </c>
      <c r="T1137" s="42">
        <f t="shared" si="483"/>
        <v>4.8197243109643217</v>
      </c>
      <c r="U1137" s="42">
        <f t="shared" si="484"/>
        <v>5.232965747952429</v>
      </c>
      <c r="V1137" s="42">
        <f t="shared" si="494"/>
        <v>1.5232414369881084</v>
      </c>
      <c r="W1137" s="42">
        <f t="shared" si="494"/>
        <v>4.7517468726169918</v>
      </c>
      <c r="X1137" s="42">
        <f t="shared" si="494"/>
        <v>1.2378959336404745</v>
      </c>
      <c r="Y1137" s="42">
        <f t="shared" si="494"/>
        <v>4.9965451763414519</v>
      </c>
      <c r="Z1137" s="42">
        <f t="shared" si="494"/>
        <v>5.9126888309151955</v>
      </c>
      <c r="AA1137" s="42">
        <f t="shared" si="494"/>
        <v>5.2947300514193012</v>
      </c>
      <c r="AB1137" s="42">
        <f t="shared" si="494"/>
        <v>3.6298519349503833</v>
      </c>
      <c r="AC1137" s="42">
        <f t="shared" si="494"/>
        <v>4.5697243109643226</v>
      </c>
    </row>
    <row r="1141" spans="3:29" ht="15.75" x14ac:dyDescent="0.25">
      <c r="C1141" s="125" t="s">
        <v>833</v>
      </c>
      <c r="D1141" s="126"/>
      <c r="E1141" s="126"/>
      <c r="F1141" s="126"/>
      <c r="G1141" s="126"/>
      <c r="H1141" s="126"/>
      <c r="I1141" s="126"/>
      <c r="J1141" s="126"/>
      <c r="K1141" s="126"/>
      <c r="L1141" s="126"/>
      <c r="M1141" s="126"/>
      <c r="N1141" s="126"/>
      <c r="O1141" s="126"/>
      <c r="P1141" s="126"/>
      <c r="Q1141" s="126"/>
      <c r="R1141" s="126"/>
      <c r="S1141" s="126"/>
      <c r="T1141" s="126"/>
      <c r="U1141" s="126"/>
      <c r="V1141" s="126"/>
      <c r="W1141" s="126"/>
      <c r="X1141" s="126"/>
      <c r="Y1141" s="126"/>
      <c r="Z1141" s="126"/>
      <c r="AA1141" s="126"/>
      <c r="AB1141" s="126"/>
      <c r="AC1141" s="126"/>
    </row>
    <row r="1142" spans="3:29" x14ac:dyDescent="0.25">
      <c r="C1142" s="127" t="s">
        <v>1377</v>
      </c>
      <c r="D1142" s="127"/>
      <c r="E1142" s="127"/>
      <c r="F1142" s="127"/>
      <c r="G1142" s="127"/>
      <c r="H1142" s="127"/>
      <c r="I1142" s="127"/>
      <c r="J1142" s="127"/>
      <c r="K1142" s="127"/>
      <c r="L1142" s="127"/>
      <c r="M1142" s="127"/>
      <c r="N1142" s="127"/>
      <c r="O1142" s="127"/>
      <c r="P1142" s="127"/>
      <c r="Q1142" s="127"/>
      <c r="R1142" s="127"/>
      <c r="S1142" s="127"/>
      <c r="T1142" s="127"/>
      <c r="U1142" s="127"/>
      <c r="V1142" s="127"/>
      <c r="W1142" s="127"/>
      <c r="X1142" s="127"/>
      <c r="Y1142" s="127"/>
      <c r="Z1142" s="127"/>
      <c r="AA1142" s="127"/>
      <c r="AB1142" s="127"/>
      <c r="AC1142" s="127"/>
    </row>
    <row r="1143" spans="3:29" x14ac:dyDescent="0.25">
      <c r="C1143" s="56" t="s">
        <v>4</v>
      </c>
      <c r="D1143" s="57" t="s">
        <v>10</v>
      </c>
      <c r="E1143" s="57" t="s">
        <v>11</v>
      </c>
      <c r="F1143" s="63" t="s">
        <v>14</v>
      </c>
      <c r="G1143" s="63" t="s">
        <v>17</v>
      </c>
      <c r="H1143" s="63" t="s">
        <v>21</v>
      </c>
      <c r="I1143" s="63" t="s">
        <v>22</v>
      </c>
      <c r="J1143" s="63" t="s">
        <v>23</v>
      </c>
      <c r="K1143" s="63" t="s">
        <v>24</v>
      </c>
      <c r="L1143" s="63" t="s">
        <v>30</v>
      </c>
      <c r="M1143" s="63" t="s">
        <v>32</v>
      </c>
      <c r="N1143" s="63" t="s">
        <v>33</v>
      </c>
      <c r="O1143" s="63" t="s">
        <v>819</v>
      </c>
      <c r="P1143" s="64" t="s">
        <v>37</v>
      </c>
      <c r="Q1143" s="64" t="s">
        <v>38</v>
      </c>
      <c r="R1143" s="64" t="s">
        <v>39</v>
      </c>
      <c r="S1143" s="64" t="s">
        <v>40</v>
      </c>
      <c r="T1143" s="64" t="s">
        <v>41</v>
      </c>
      <c r="U1143" s="64" t="s">
        <v>42</v>
      </c>
      <c r="V1143" s="64" t="s">
        <v>45</v>
      </c>
      <c r="W1143" s="64" t="s">
        <v>46</v>
      </c>
      <c r="X1143" s="65" t="s">
        <v>807</v>
      </c>
      <c r="Y1143" s="65" t="s">
        <v>808</v>
      </c>
      <c r="Z1143" s="65" t="s">
        <v>809</v>
      </c>
      <c r="AA1143" s="65" t="s">
        <v>810</v>
      </c>
      <c r="AB1143" s="65" t="s">
        <v>811</v>
      </c>
      <c r="AC1143" s="65" t="s">
        <v>812</v>
      </c>
    </row>
    <row r="1144" spans="3:29" x14ac:dyDescent="0.25">
      <c r="C1144" s="42">
        <f>C194-0.31</f>
        <v>3.5423999033837377</v>
      </c>
      <c r="D1144" s="42">
        <f t="shared" ref="D1144:AB1159" si="497">D194</f>
        <v>2.9019338966648491</v>
      </c>
      <c r="E1144" s="42">
        <f>E194-0.3</f>
        <v>3.7800338767176864</v>
      </c>
      <c r="F1144" s="42">
        <f t="shared" si="497"/>
        <v>4.695813088880529</v>
      </c>
      <c r="G1144" s="42">
        <f>G194+0.97</f>
        <v>1.353110649006326</v>
      </c>
      <c r="H1144" s="42">
        <f t="shared" si="497"/>
        <v>5.6636524278101046</v>
      </c>
      <c r="I1144" s="42">
        <f t="shared" si="497"/>
        <v>5.6636524278101046</v>
      </c>
      <c r="J1144" s="42">
        <f>J194-1.3</f>
        <v>4.3636524278101048</v>
      </c>
      <c r="K1144" s="42">
        <f t="shared" si="497"/>
        <v>5.6636524278101046</v>
      </c>
      <c r="L1144" s="42">
        <f>L194-0.5</f>
        <v>5.1636524278101046</v>
      </c>
      <c r="M1144" s="42">
        <f t="shared" si="497"/>
        <v>4.2477393208575798</v>
      </c>
      <c r="N1144" s="42">
        <f t="shared" si="497"/>
        <v>3.8470091962483717</v>
      </c>
      <c r="O1144" s="42">
        <f t="shared" si="497"/>
        <v>3.1984813986255443</v>
      </c>
      <c r="P1144" s="42">
        <f t="shared" si="497"/>
        <v>3.2214848879060596</v>
      </c>
      <c r="Q1144" s="42">
        <f>Q194+0.5</f>
        <v>3.4476632441585657</v>
      </c>
      <c r="R1144" s="42">
        <f t="shared" si="497"/>
        <v>3.5255449895389472</v>
      </c>
      <c r="S1144" s="42">
        <f t="shared" si="497"/>
        <v>2.5305681060428129</v>
      </c>
      <c r="T1144" s="42">
        <f>T194+1.3</f>
        <v>2.833905865865237</v>
      </c>
      <c r="U1144" s="42">
        <f>U194-0.97</f>
        <v>4.6936524278101048</v>
      </c>
      <c r="V1144" s="42">
        <f t="shared" si="497"/>
        <v>4.2477393208575798</v>
      </c>
      <c r="W1144" s="42">
        <f t="shared" si="497"/>
        <v>3.8470091962483735</v>
      </c>
      <c r="X1144" s="42">
        <f t="shared" si="497"/>
        <v>3.1984813986255434</v>
      </c>
      <c r="Y1144" s="42">
        <f>Y194+0.3</f>
        <v>3.5214848879060585</v>
      </c>
      <c r="Z1144" s="42">
        <f t="shared" si="497"/>
        <v>2.9476632441585657</v>
      </c>
      <c r="AA1144" s="42">
        <f t="shared" si="497"/>
        <v>3.5255449895389472</v>
      </c>
      <c r="AB1144" s="42">
        <f t="shared" si="497"/>
        <v>2.5305681060428125</v>
      </c>
      <c r="AC1144" s="42">
        <f>AC194+0.31</f>
        <v>1.8439058658652367</v>
      </c>
    </row>
    <row r="1145" spans="3:29" x14ac:dyDescent="0.25">
      <c r="C1145" s="42">
        <f t="shared" ref="C1145:C1208" si="498">C195-0.31</f>
        <v>4.4785984626034221</v>
      </c>
      <c r="D1145" s="42">
        <f t="shared" si="497"/>
        <v>4.3903525067243026</v>
      </c>
      <c r="E1145" s="42">
        <f t="shared" ref="E1145:E1208" si="499">E195-0.3</f>
        <v>4.8503030235165383</v>
      </c>
      <c r="F1145" s="42">
        <f t="shared" si="497"/>
        <v>6.0464935884710309</v>
      </c>
      <c r="G1145" s="42">
        <f t="shared" ref="G1145:G1208" si="500">G195+0.97</f>
        <v>1.3542086997453278</v>
      </c>
      <c r="H1145" s="42">
        <f t="shared" si="497"/>
        <v>6.4300588051719547</v>
      </c>
      <c r="I1145" s="42">
        <f t="shared" si="497"/>
        <v>6.4300588051719547</v>
      </c>
      <c r="J1145" s="42">
        <f t="shared" ref="J1145:J1208" si="501">J195-1.3</f>
        <v>5.1300588051719549</v>
      </c>
      <c r="K1145" s="42">
        <f t="shared" si="497"/>
        <v>6.4300588051719547</v>
      </c>
      <c r="L1145" s="42">
        <f t="shared" ref="L1145:L1208" si="502">L195-0.5</f>
        <v>5.9300588051719547</v>
      </c>
      <c r="M1145" s="42">
        <f t="shared" si="497"/>
        <v>6.1621396882897894</v>
      </c>
      <c r="N1145" s="42">
        <f t="shared" si="497"/>
        <v>3.0128262955050991</v>
      </c>
      <c r="O1145" s="42">
        <f t="shared" si="497"/>
        <v>2.4046294292068637</v>
      </c>
      <c r="P1145" s="42">
        <f t="shared" si="497"/>
        <v>2.5751554679081301</v>
      </c>
      <c r="Q1145" s="42">
        <f t="shared" ref="Q1145:Q1208" si="503">Q195+0.5</f>
        <v>2.6187485602167246</v>
      </c>
      <c r="R1145" s="42">
        <f t="shared" si="497"/>
        <v>2.5542888262644392</v>
      </c>
      <c r="S1145" s="42">
        <f t="shared" si="497"/>
        <v>1.3680976181216926</v>
      </c>
      <c r="T1145" s="42">
        <f t="shared" ref="T1145:T1208" si="504">T195+1.3</f>
        <v>1.4339595584410829</v>
      </c>
      <c r="U1145" s="42">
        <f t="shared" ref="U1145:U1208" si="505">U195-0.97</f>
        <v>5.460058805171955</v>
      </c>
      <c r="V1145" s="42">
        <f t="shared" si="497"/>
        <v>6.1621396882897894</v>
      </c>
      <c r="W1145" s="42">
        <f t="shared" si="497"/>
        <v>3.0128262955050982</v>
      </c>
      <c r="X1145" s="42">
        <f t="shared" si="497"/>
        <v>2.4046294292068646</v>
      </c>
      <c r="Y1145" s="42">
        <f t="shared" ref="Y1145:Y1208" si="506">Y195+0.3</f>
        <v>2.8751554679081299</v>
      </c>
      <c r="Z1145" s="42">
        <f t="shared" si="497"/>
        <v>2.1187485602167246</v>
      </c>
      <c r="AA1145" s="42">
        <f t="shared" si="497"/>
        <v>2.5542888262644392</v>
      </c>
      <c r="AB1145" s="42">
        <f t="shared" si="497"/>
        <v>1.3680976181216913</v>
      </c>
      <c r="AC1145" s="42">
        <f t="shared" ref="AC1145:AC1208" si="507">AC195+0.31</f>
        <v>0.44395955844108248</v>
      </c>
    </row>
    <row r="1146" spans="3:29" x14ac:dyDescent="0.25">
      <c r="C1146" s="42">
        <f t="shared" si="498"/>
        <v>4.2500476866245647</v>
      </c>
      <c r="D1146" s="42">
        <f t="shared" si="497"/>
        <v>1.507778769197861</v>
      </c>
      <c r="E1146" s="42">
        <f t="shared" si="499"/>
        <v>1.8415153293829365</v>
      </c>
      <c r="F1146" s="42">
        <f t="shared" si="497"/>
        <v>3.2929565942931522</v>
      </c>
      <c r="G1146" s="42">
        <f t="shared" si="500"/>
        <v>3.6097887359639644</v>
      </c>
      <c r="H1146" s="42">
        <f t="shared" si="497"/>
        <v>5.3458735360731389</v>
      </c>
      <c r="I1146" s="42">
        <f t="shared" si="497"/>
        <v>5.3458735360731389</v>
      </c>
      <c r="J1146" s="42">
        <f t="shared" si="501"/>
        <v>4.045873536073139</v>
      </c>
      <c r="K1146" s="42">
        <f t="shared" si="497"/>
        <v>5.3458735360731389</v>
      </c>
      <c r="L1146" s="42">
        <f t="shared" si="502"/>
        <v>4.8458735360731389</v>
      </c>
      <c r="M1146" s="42">
        <f t="shared" si="497"/>
        <v>1.3364683840182856</v>
      </c>
      <c r="N1146" s="42">
        <f t="shared" si="497"/>
        <v>3.7800561301793012</v>
      </c>
      <c r="O1146" s="42">
        <f t="shared" si="497"/>
        <v>2.2421742310389385</v>
      </c>
      <c r="P1146" s="42">
        <f t="shared" si="497"/>
        <v>3.1383771171724195</v>
      </c>
      <c r="Q1146" s="42">
        <f t="shared" si="503"/>
        <v>4.6773010185677419</v>
      </c>
      <c r="R1146" s="42">
        <f t="shared" si="497"/>
        <v>4.0014697910311874</v>
      </c>
      <c r="S1146" s="42">
        <f t="shared" si="497"/>
        <v>4.094711644651766</v>
      </c>
      <c r="T1146" s="42">
        <f t="shared" si="504"/>
        <v>5.4207775173897099</v>
      </c>
      <c r="U1146" s="42">
        <f t="shared" si="505"/>
        <v>4.3758735360731391</v>
      </c>
      <c r="V1146" s="42">
        <f t="shared" si="497"/>
        <v>1.3364683840182856</v>
      </c>
      <c r="W1146" s="42">
        <f t="shared" si="497"/>
        <v>3.7800561301793003</v>
      </c>
      <c r="X1146" s="42">
        <f t="shared" si="497"/>
        <v>2.2421742310389421</v>
      </c>
      <c r="Y1146" s="42">
        <f t="shared" si="506"/>
        <v>3.4383771171724185</v>
      </c>
      <c r="Z1146" s="42">
        <f t="shared" si="497"/>
        <v>4.1773010185677419</v>
      </c>
      <c r="AA1146" s="42">
        <f t="shared" si="497"/>
        <v>4.0014697910311874</v>
      </c>
      <c r="AB1146" s="42">
        <f t="shared" si="497"/>
        <v>4.0947116446517651</v>
      </c>
      <c r="AC1146" s="42">
        <f t="shared" si="507"/>
        <v>4.4307775173897106</v>
      </c>
    </row>
    <row r="1147" spans="3:29" x14ac:dyDescent="0.25">
      <c r="C1147" s="42">
        <f t="shared" si="498"/>
        <v>3.0279801302158367</v>
      </c>
      <c r="D1147" s="42">
        <f t="shared" si="497"/>
        <v>2.9246719650037312</v>
      </c>
      <c r="E1147" s="42">
        <f t="shared" si="499"/>
        <v>4.3432265057892518</v>
      </c>
      <c r="F1147" s="42">
        <f t="shared" si="497"/>
        <v>3.7842203084584107</v>
      </c>
      <c r="G1147" s="42">
        <f t="shared" si="500"/>
        <v>2.0226136301226036</v>
      </c>
      <c r="H1147" s="42">
        <f t="shared" si="497"/>
        <v>0</v>
      </c>
      <c r="I1147" s="42">
        <f t="shared" si="497"/>
        <v>0</v>
      </c>
      <c r="J1147" s="42">
        <f t="shared" si="501"/>
        <v>2.6900354270031972</v>
      </c>
      <c r="K1147" s="42">
        <f t="shared" si="497"/>
        <v>5.9850531405047951</v>
      </c>
      <c r="L1147" s="42">
        <f t="shared" si="502"/>
        <v>5.4850531405047951</v>
      </c>
      <c r="M1147" s="42">
        <f t="shared" si="497"/>
        <v>2.2443949276892998</v>
      </c>
      <c r="N1147" s="42">
        <f t="shared" si="497"/>
        <v>4.7159852688434025</v>
      </c>
      <c r="O1147" s="42">
        <f t="shared" si="497"/>
        <v>1.7806769674229099</v>
      </c>
      <c r="P1147" s="42">
        <f t="shared" si="497"/>
        <v>4.5428423918592751</v>
      </c>
      <c r="Q1147" s="42">
        <f t="shared" si="503"/>
        <v>5.2454649314527924</v>
      </c>
      <c r="R1147" s="42">
        <f t="shared" si="497"/>
        <v>3.7909539811624904</v>
      </c>
      <c r="S1147" s="42">
        <f t="shared" si="497"/>
        <v>5.2210038034190775</v>
      </c>
      <c r="T1147" s="42">
        <f t="shared" si="504"/>
        <v>5.4147240340970475</v>
      </c>
      <c r="U1147" s="42">
        <f t="shared" si="505"/>
        <v>5.0150531405047953</v>
      </c>
      <c r="V1147" s="42">
        <f t="shared" si="497"/>
        <v>2.2443949276892998</v>
      </c>
      <c r="W1147" s="42">
        <f t="shared" si="497"/>
        <v>4.7159852688434016</v>
      </c>
      <c r="X1147" s="42">
        <f t="shared" si="497"/>
        <v>1.7806769674229119</v>
      </c>
      <c r="Y1147" s="42">
        <f t="shared" si="506"/>
        <v>4.8428423918592749</v>
      </c>
      <c r="Z1147" s="42">
        <f t="shared" si="497"/>
        <v>4.7454649314527924</v>
      </c>
      <c r="AA1147" s="42">
        <f t="shared" si="497"/>
        <v>3.7909539811624904</v>
      </c>
      <c r="AB1147" s="42">
        <f t="shared" si="497"/>
        <v>5.2210038034190767</v>
      </c>
      <c r="AC1147" s="42">
        <f t="shared" si="507"/>
        <v>4.4247240340970464</v>
      </c>
    </row>
    <row r="1148" spans="3:29" x14ac:dyDescent="0.25">
      <c r="C1148" s="42">
        <f t="shared" si="498"/>
        <v>2.535431521644921</v>
      </c>
      <c r="D1148" s="42">
        <f t="shared" si="497"/>
        <v>3.5973970505029782</v>
      </c>
      <c r="E1148" s="42">
        <f t="shared" si="499"/>
        <v>5.1062741677332566</v>
      </c>
      <c r="F1148" s="42">
        <f t="shared" si="497"/>
        <v>0.77062866308592959</v>
      </c>
      <c r="G1148" s="42">
        <f t="shared" si="500"/>
        <v>4.4066184974786626</v>
      </c>
      <c r="H1148" s="42">
        <f t="shared" si="497"/>
        <v>5.7298507655330289</v>
      </c>
      <c r="I1148" s="42">
        <f t="shared" si="497"/>
        <v>0</v>
      </c>
      <c r="J1148" s="42">
        <f t="shared" si="501"/>
        <v>4.429850765533029</v>
      </c>
      <c r="K1148" s="42">
        <f t="shared" si="497"/>
        <v>5.7298507655330289</v>
      </c>
      <c r="L1148" s="42">
        <f t="shared" si="502"/>
        <v>5.2298507655330289</v>
      </c>
      <c r="M1148" s="42">
        <f t="shared" si="497"/>
        <v>3.1036691646637236</v>
      </c>
      <c r="N1148" s="42">
        <f t="shared" si="497"/>
        <v>5.0013926493399277</v>
      </c>
      <c r="O1148" s="42">
        <f t="shared" si="497"/>
        <v>0.59192673197654921</v>
      </c>
      <c r="P1148" s="42">
        <f t="shared" si="497"/>
        <v>4.6437296827956764</v>
      </c>
      <c r="Q1148" s="42">
        <f t="shared" si="503"/>
        <v>5.1802273350804953</v>
      </c>
      <c r="R1148" s="42">
        <f t="shared" si="497"/>
        <v>4.434845229557359</v>
      </c>
      <c r="S1148" s="42">
        <f t="shared" si="497"/>
        <v>2.8039695235587163</v>
      </c>
      <c r="T1148" s="42">
        <f t="shared" si="504"/>
        <v>3.6874378189720964</v>
      </c>
      <c r="U1148" s="42">
        <f t="shared" si="505"/>
        <v>4.7598507655330291</v>
      </c>
      <c r="V1148" s="42">
        <f t="shared" si="497"/>
        <v>3.1036691646637236</v>
      </c>
      <c r="W1148" s="42">
        <f t="shared" si="497"/>
        <v>5.0013926493399268</v>
      </c>
      <c r="X1148" s="42">
        <f t="shared" si="497"/>
        <v>0.59192673197655266</v>
      </c>
      <c r="Y1148" s="42">
        <f t="shared" si="506"/>
        <v>4.9437296827956763</v>
      </c>
      <c r="Z1148" s="42">
        <f t="shared" si="497"/>
        <v>4.6802273350804953</v>
      </c>
      <c r="AA1148" s="42">
        <f t="shared" si="497"/>
        <v>4.434845229557359</v>
      </c>
      <c r="AB1148" s="42">
        <f t="shared" si="497"/>
        <v>2.8039695235587159</v>
      </c>
      <c r="AC1148" s="42">
        <f t="shared" si="507"/>
        <v>2.6974378189720958</v>
      </c>
    </row>
    <row r="1149" spans="3:29" x14ac:dyDescent="0.25">
      <c r="C1149" s="42">
        <f t="shared" si="498"/>
        <v>3.174446252473309</v>
      </c>
      <c r="D1149" s="42">
        <f t="shared" si="497"/>
        <v>4.4278000632772923</v>
      </c>
      <c r="E1149" s="42">
        <f t="shared" si="499"/>
        <v>5.1189348707302997</v>
      </c>
      <c r="F1149" s="42">
        <f t="shared" si="497"/>
        <v>4.2184407927470833</v>
      </c>
      <c r="G1149" s="42">
        <f t="shared" si="500"/>
        <v>2.2172626482447582</v>
      </c>
      <c r="H1149" s="42">
        <f t="shared" si="497"/>
        <v>6.0454752403994485</v>
      </c>
      <c r="I1149" s="42">
        <f t="shared" si="497"/>
        <v>6.0454752403994485</v>
      </c>
      <c r="J1149" s="42">
        <f t="shared" si="501"/>
        <v>0.71515841346648323</v>
      </c>
      <c r="K1149" s="42">
        <f t="shared" si="497"/>
        <v>6.0454752403994485</v>
      </c>
      <c r="L1149" s="42">
        <f t="shared" si="502"/>
        <v>5.5454752403994485</v>
      </c>
      <c r="M1149" s="42">
        <f t="shared" si="497"/>
        <v>5.0378960336662066</v>
      </c>
      <c r="N1149" s="42">
        <f t="shared" si="497"/>
        <v>4.8776610654795221</v>
      </c>
      <c r="O1149" s="42">
        <f t="shared" si="497"/>
        <v>1.1491399217288161</v>
      </c>
      <c r="P1149" s="42">
        <f t="shared" si="497"/>
        <v>4.1102033666631348</v>
      </c>
      <c r="Q1149" s="42">
        <f t="shared" si="503"/>
        <v>3.1840541649372494</v>
      </c>
      <c r="R1149" s="42">
        <f t="shared" si="497"/>
        <v>2.9179462949256108</v>
      </c>
      <c r="S1149" s="42">
        <f t="shared" si="497"/>
        <v>2.4439155227146721</v>
      </c>
      <c r="T1149" s="42">
        <f t="shared" si="504"/>
        <v>2.5594740084165521</v>
      </c>
      <c r="U1149" s="42">
        <f t="shared" si="505"/>
        <v>5.0754752403994488</v>
      </c>
      <c r="V1149" s="42">
        <f t="shared" si="497"/>
        <v>5.0378960336662066</v>
      </c>
      <c r="W1149" s="42">
        <f t="shared" si="497"/>
        <v>4.8776610654795221</v>
      </c>
      <c r="X1149" s="42">
        <f t="shared" si="497"/>
        <v>1.1491399217288172</v>
      </c>
      <c r="Y1149" s="42">
        <f t="shared" si="506"/>
        <v>4.4102033666631346</v>
      </c>
      <c r="Z1149" s="42">
        <f t="shared" si="497"/>
        <v>2.6840541649372494</v>
      </c>
      <c r="AA1149" s="42">
        <f t="shared" si="497"/>
        <v>2.9179462949256108</v>
      </c>
      <c r="AB1149" s="42">
        <f t="shared" si="497"/>
        <v>2.4439155227146712</v>
      </c>
      <c r="AC1149" s="42">
        <f t="shared" si="507"/>
        <v>1.5694740084165519</v>
      </c>
    </row>
    <row r="1150" spans="3:29" x14ac:dyDescent="0.25">
      <c r="C1150" s="42">
        <f t="shared" si="498"/>
        <v>4.4712619504943074</v>
      </c>
      <c r="D1150" s="42">
        <f t="shared" si="497"/>
        <v>3.5512415361566814</v>
      </c>
      <c r="E1150" s="42">
        <f t="shared" si="499"/>
        <v>4.5502733794332313</v>
      </c>
      <c r="F1150" s="42">
        <f t="shared" si="497"/>
        <v>4.5468137799606723</v>
      </c>
      <c r="G1150" s="42">
        <f t="shared" si="500"/>
        <v>1.636068760159386</v>
      </c>
      <c r="H1150" s="42">
        <f t="shared" si="497"/>
        <v>4.9647310105997668</v>
      </c>
      <c r="I1150" s="42">
        <f t="shared" si="497"/>
        <v>4.9647310105997668</v>
      </c>
      <c r="J1150" s="42">
        <f t="shared" si="501"/>
        <v>0.35491033686658935</v>
      </c>
      <c r="K1150" s="42">
        <f t="shared" si="497"/>
        <v>4.9647310105997668</v>
      </c>
      <c r="L1150" s="42">
        <f t="shared" si="502"/>
        <v>4.4647310105997668</v>
      </c>
      <c r="M1150" s="42">
        <f t="shared" si="497"/>
        <v>2.2755017131915589</v>
      </c>
      <c r="N1150" s="42">
        <f t="shared" si="497"/>
        <v>4.7461579472400306</v>
      </c>
      <c r="O1150" s="42">
        <f t="shared" si="497"/>
        <v>1.7061988803645169</v>
      </c>
      <c r="P1150" s="42">
        <f t="shared" si="497"/>
        <v>4.201649637572932</v>
      </c>
      <c r="Q1150" s="42">
        <f t="shared" si="503"/>
        <v>4.2357895106437056</v>
      </c>
      <c r="R1150" s="42">
        <f t="shared" si="497"/>
        <v>3.5583266503858129</v>
      </c>
      <c r="S1150" s="42">
        <f t="shared" si="497"/>
        <v>4.7534658612125442</v>
      </c>
      <c r="T1150" s="42">
        <f t="shared" si="504"/>
        <v>3.8857974013540453</v>
      </c>
      <c r="U1150" s="42">
        <f t="shared" si="505"/>
        <v>3.9947310105997671</v>
      </c>
      <c r="V1150" s="42">
        <f t="shared" si="497"/>
        <v>2.2755017131915589</v>
      </c>
      <c r="W1150" s="42">
        <f t="shared" si="497"/>
        <v>4.7461579472400324</v>
      </c>
      <c r="X1150" s="42">
        <f t="shared" si="497"/>
        <v>1.7061988803645189</v>
      </c>
      <c r="Y1150" s="42">
        <f t="shared" si="506"/>
        <v>4.5016496375729318</v>
      </c>
      <c r="Z1150" s="42">
        <f t="shared" si="497"/>
        <v>3.7357895106437056</v>
      </c>
      <c r="AA1150" s="42">
        <f t="shared" si="497"/>
        <v>3.5583266503858129</v>
      </c>
      <c r="AB1150" s="42">
        <f t="shared" si="497"/>
        <v>4.7534658612125424</v>
      </c>
      <c r="AC1150" s="42">
        <f t="shared" si="507"/>
        <v>2.8957974013540442</v>
      </c>
    </row>
    <row r="1151" spans="3:29" x14ac:dyDescent="0.25">
      <c r="C1151" s="42">
        <f t="shared" si="498"/>
        <v>4.4800460745276105</v>
      </c>
      <c r="D1151" s="42">
        <f>D201-1.47</f>
        <v>4.9194466697536425</v>
      </c>
      <c r="E1151" s="42">
        <f t="shared" si="499"/>
        <v>3.6136000894334743</v>
      </c>
      <c r="F1151" s="42">
        <f t="shared" si="497"/>
        <v>5.2409943396597365</v>
      </c>
      <c r="G1151" s="42">
        <f t="shared" si="500"/>
        <v>2.0881508220173495</v>
      </c>
      <c r="H1151" s="42">
        <f t="shared" si="497"/>
        <v>7.5709906803770366</v>
      </c>
      <c r="I1151" s="42">
        <f t="shared" si="497"/>
        <v>7.5709906803770366</v>
      </c>
      <c r="J1151" s="42">
        <f>J201</f>
        <v>0</v>
      </c>
      <c r="K1151" s="42">
        <f>K201-1.3</f>
        <v>6.2709906803770368</v>
      </c>
      <c r="L1151" s="42">
        <f>L201</f>
        <v>0</v>
      </c>
      <c r="M1151" s="42">
        <f t="shared" si="497"/>
        <v>5.6782430102827783</v>
      </c>
      <c r="N1151" s="42">
        <f t="shared" si="497"/>
        <v>3.8977337465013835</v>
      </c>
      <c r="O1151" s="42">
        <f t="shared" si="497"/>
        <v>1.8614625846381487</v>
      </c>
      <c r="P1151" s="42">
        <f t="shared" si="497"/>
        <v>4.8011410254264879</v>
      </c>
      <c r="Q1151" s="42">
        <f t="shared" si="503"/>
        <v>5.6889134186124908</v>
      </c>
      <c r="R1151" s="42">
        <f t="shared" si="497"/>
        <v>3.4628472983605376</v>
      </c>
      <c r="S1151" s="42">
        <f t="shared" si="497"/>
        <v>1.4497641728381572</v>
      </c>
      <c r="T1151" s="42">
        <f t="shared" si="504"/>
        <v>2.8772897250785499</v>
      </c>
      <c r="U1151" s="42">
        <f>U201</f>
        <v>0</v>
      </c>
      <c r="V1151" s="42">
        <f t="shared" si="497"/>
        <v>5.6782430102827783</v>
      </c>
      <c r="W1151" s="42">
        <f t="shared" si="497"/>
        <v>3.8977337465013879</v>
      </c>
      <c r="X1151" s="42">
        <f t="shared" si="497"/>
        <v>1.8614625846381525</v>
      </c>
      <c r="Y1151" s="42">
        <f t="shared" si="506"/>
        <v>5.1011410254264877</v>
      </c>
      <c r="Z1151" s="42">
        <f t="shared" si="497"/>
        <v>5.1889134186124908</v>
      </c>
      <c r="AA1151" s="42">
        <f t="shared" si="497"/>
        <v>3.4628472983605376</v>
      </c>
      <c r="AB1151" s="42">
        <f t="shared" si="497"/>
        <v>1.4497641728381565</v>
      </c>
      <c r="AC1151" s="42">
        <f t="shared" si="507"/>
        <v>1.8872897250785494</v>
      </c>
    </row>
    <row r="1152" spans="3:29" x14ac:dyDescent="0.25">
      <c r="C1152" s="42">
        <f t="shared" si="498"/>
        <v>3.9784163567749427</v>
      </c>
      <c r="D1152" s="42">
        <f t="shared" ref="D1152:D1155" si="508">D202</f>
        <v>3.0842526207400716</v>
      </c>
      <c r="E1152" s="42">
        <f t="shared" si="499"/>
        <v>2.1876374994109362</v>
      </c>
      <c r="F1152" s="42">
        <f t="shared" si="497"/>
        <v>2.2010222419778631</v>
      </c>
      <c r="G1152" s="42">
        <f t="shared" si="500"/>
        <v>4.0922677159235938</v>
      </c>
      <c r="H1152" s="42">
        <f t="shared" si="497"/>
        <v>5.7457499253614612</v>
      </c>
      <c r="I1152" s="42">
        <f t="shared" si="497"/>
        <v>5.7457499253614612</v>
      </c>
      <c r="J1152" s="42">
        <f>J202</f>
        <v>0</v>
      </c>
      <c r="K1152" s="42">
        <f>K202-1.3</f>
        <v>4.4457499253614614</v>
      </c>
      <c r="L1152" s="42">
        <f t="shared" si="502"/>
        <v>5.2457499253614612</v>
      </c>
      <c r="M1152" s="42">
        <f t="shared" si="497"/>
        <v>2.3940624689006076</v>
      </c>
      <c r="N1152" s="42">
        <f t="shared" si="497"/>
        <v>2.8212509741330081</v>
      </c>
      <c r="O1152" s="42">
        <f t="shared" si="497"/>
        <v>2.0102210482669594</v>
      </c>
      <c r="P1152" s="42">
        <f t="shared" si="497"/>
        <v>4.1808473952907503</v>
      </c>
      <c r="Q1152" s="42">
        <f t="shared" si="503"/>
        <v>5.3613596377391319</v>
      </c>
      <c r="R1152" s="42">
        <f t="shared" si="497"/>
        <v>4.9963042829230098</v>
      </c>
      <c r="S1152" s="42">
        <f t="shared" si="497"/>
        <v>3.6674999523583809</v>
      </c>
      <c r="T1152" s="42">
        <f t="shared" si="504"/>
        <v>4.4122812095707911</v>
      </c>
      <c r="U1152" s="42">
        <f t="shared" si="505"/>
        <v>4.7757499253614615</v>
      </c>
      <c r="V1152" s="42">
        <f t="shared" si="497"/>
        <v>2.3940624689006076</v>
      </c>
      <c r="W1152" s="42">
        <f t="shared" si="497"/>
        <v>2.8212509741330085</v>
      </c>
      <c r="X1152" s="42">
        <f t="shared" si="497"/>
        <v>2.0102210482669571</v>
      </c>
      <c r="Y1152" s="42">
        <f t="shared" si="506"/>
        <v>4.4808473952907493</v>
      </c>
      <c r="Z1152" s="42">
        <f t="shared" si="497"/>
        <v>4.8613596377391319</v>
      </c>
      <c r="AA1152" s="42">
        <f t="shared" si="497"/>
        <v>4.9963042829230098</v>
      </c>
      <c r="AB1152" s="42">
        <f t="shared" si="497"/>
        <v>3.6674999523583791</v>
      </c>
      <c r="AC1152" s="42">
        <f t="shared" si="507"/>
        <v>3.4222812095707913</v>
      </c>
    </row>
    <row r="1153" spans="3:29" x14ac:dyDescent="0.25">
      <c r="C1153" s="42">
        <f t="shared" si="498"/>
        <v>4.4410093319824613</v>
      </c>
      <c r="D1153" s="42">
        <f t="shared" si="508"/>
        <v>3.7517252285651796</v>
      </c>
      <c r="E1153" s="42">
        <f t="shared" si="499"/>
        <v>3.9814468298542831</v>
      </c>
      <c r="F1153" s="42">
        <f t="shared" si="497"/>
        <v>4.1104760766107304</v>
      </c>
      <c r="G1153" s="42">
        <f t="shared" si="500"/>
        <v>1.9706408082731453</v>
      </c>
      <c r="H1153" s="42">
        <f t="shared" si="497"/>
        <v>6.1211613581950566</v>
      </c>
      <c r="I1153" s="42">
        <f t="shared" si="497"/>
        <v>0</v>
      </c>
      <c r="J1153" s="42">
        <f t="shared" si="501"/>
        <v>2.7807742387967043</v>
      </c>
      <c r="K1153" s="42">
        <f t="shared" ref="K1153:K1165" si="509">K203</f>
        <v>6.1211613581950566</v>
      </c>
      <c r="L1153" s="42">
        <f t="shared" si="502"/>
        <v>5.6211613581950566</v>
      </c>
      <c r="M1153" s="42">
        <f t="shared" si="497"/>
        <v>3.8257258488719104</v>
      </c>
      <c r="N1153" s="42">
        <f t="shared" si="497"/>
        <v>4.6719915308056628</v>
      </c>
      <c r="O1153" s="42">
        <f t="shared" si="497"/>
        <v>2.128916312595388</v>
      </c>
      <c r="P1153" s="42">
        <f t="shared" si="497"/>
        <v>3.3127649076958776</v>
      </c>
      <c r="Q1153" s="42">
        <f t="shared" si="503"/>
        <v>4.0529457196314072</v>
      </c>
      <c r="R1153" s="42">
        <f t="shared" si="497"/>
        <v>3.725924304988296</v>
      </c>
      <c r="S1153" s="42">
        <f t="shared" si="497"/>
        <v>3.2559368926569454</v>
      </c>
      <c r="T1153" s="42">
        <f t="shared" si="504"/>
        <v>3.5954355093231465</v>
      </c>
      <c r="U1153" s="42">
        <f t="shared" si="505"/>
        <v>5.1511613581950568</v>
      </c>
      <c r="V1153" s="42">
        <f t="shared" si="497"/>
        <v>3.8257258488719104</v>
      </c>
      <c r="W1153" s="42">
        <f t="shared" si="497"/>
        <v>4.6719915308056619</v>
      </c>
      <c r="X1153" s="42">
        <f t="shared" si="497"/>
        <v>2.1289163125953872</v>
      </c>
      <c r="Y1153" s="42">
        <f t="shared" si="506"/>
        <v>3.612764907695877</v>
      </c>
      <c r="Z1153" s="42">
        <f t="shared" si="497"/>
        <v>3.5529457196314072</v>
      </c>
      <c r="AA1153" s="42">
        <f t="shared" si="497"/>
        <v>3.725924304988296</v>
      </c>
      <c r="AB1153" s="42">
        <f t="shared" si="497"/>
        <v>3.2559368926569445</v>
      </c>
      <c r="AC1153" s="42">
        <f t="shared" si="507"/>
        <v>2.6054355093231463</v>
      </c>
    </row>
    <row r="1154" spans="3:29" x14ac:dyDescent="0.25">
      <c r="C1154" s="42">
        <f t="shared" si="498"/>
        <v>4.4691814875312685</v>
      </c>
      <c r="D1154" s="42">
        <f t="shared" si="508"/>
        <v>4.2439093163857446</v>
      </c>
      <c r="E1154" s="42">
        <f t="shared" si="499"/>
        <v>4.6406539833221156</v>
      </c>
      <c r="F1154" s="42">
        <f t="shared" si="497"/>
        <v>4.1605421061092489</v>
      </c>
      <c r="G1154" s="42">
        <f t="shared" si="500"/>
        <v>1.941733870780312</v>
      </c>
      <c r="H1154" s="42">
        <f t="shared" si="497"/>
        <v>5.8238374552847079</v>
      </c>
      <c r="I1154" s="42">
        <f t="shared" si="497"/>
        <v>0</v>
      </c>
      <c r="J1154" s="42">
        <f t="shared" si="501"/>
        <v>2.5825583035231388</v>
      </c>
      <c r="K1154" s="42">
        <f t="shared" si="509"/>
        <v>5.8238374552847079</v>
      </c>
      <c r="L1154" s="42">
        <f t="shared" si="502"/>
        <v>5.3238374552847079</v>
      </c>
      <c r="M1154" s="42">
        <f t="shared" si="497"/>
        <v>2.9119187276423535</v>
      </c>
      <c r="N1154" s="42">
        <f t="shared" si="497"/>
        <v>4.2331397136795408</v>
      </c>
      <c r="O1154" s="42">
        <f t="shared" si="497"/>
        <v>1.3195885143172614</v>
      </c>
      <c r="P1154" s="42">
        <f t="shared" si="497"/>
        <v>3.8492011864518734</v>
      </c>
      <c r="Q1154" s="42">
        <f t="shared" si="503"/>
        <v>4.8445733255753671</v>
      </c>
      <c r="R1154" s="42">
        <f t="shared" si="497"/>
        <v>4.1974909680590615</v>
      </c>
      <c r="S1154" s="42">
        <f t="shared" si="497"/>
        <v>2.9738744452517665</v>
      </c>
      <c r="T1154" s="42">
        <f t="shared" si="504"/>
        <v>4.3332486746274519</v>
      </c>
      <c r="U1154" s="42">
        <f t="shared" si="505"/>
        <v>4.8538374552847081</v>
      </c>
      <c r="V1154" s="42">
        <f t="shared" si="497"/>
        <v>2.9119187276423535</v>
      </c>
      <c r="W1154" s="42">
        <f t="shared" si="497"/>
        <v>4.2331397136795417</v>
      </c>
      <c r="X1154" s="42">
        <f t="shared" si="497"/>
        <v>1.3195885143172623</v>
      </c>
      <c r="Y1154" s="42">
        <f t="shared" si="506"/>
        <v>4.1492011864518732</v>
      </c>
      <c r="Z1154" s="42">
        <f t="shared" si="497"/>
        <v>4.3445733255753671</v>
      </c>
      <c r="AA1154" s="42">
        <f t="shared" si="497"/>
        <v>4.1974909680590615</v>
      </c>
      <c r="AB1154" s="42">
        <f t="shared" si="497"/>
        <v>2.9738744452517651</v>
      </c>
      <c r="AC1154" s="42">
        <f t="shared" si="507"/>
        <v>3.3432486746274512</v>
      </c>
    </row>
    <row r="1155" spans="3:29" x14ac:dyDescent="0.25">
      <c r="C1155" s="42">
        <f t="shared" si="498"/>
        <v>4.7385452511365358</v>
      </c>
      <c r="D1155" s="42">
        <f t="shared" si="508"/>
        <v>3.4291749572142085</v>
      </c>
      <c r="E1155" s="42">
        <f t="shared" si="499"/>
        <v>3.0321743118820663</v>
      </c>
      <c r="F1155" s="42">
        <f t="shared" si="497"/>
        <v>5.9736220698171136</v>
      </c>
      <c r="G1155" s="42">
        <f t="shared" si="500"/>
        <v>1.7697992026511975</v>
      </c>
      <c r="H1155" s="42">
        <f t="shared" si="497"/>
        <v>6.6926593655813091</v>
      </c>
      <c r="I1155" s="42">
        <f t="shared" si="497"/>
        <v>6.6926593655813091</v>
      </c>
      <c r="J1155" s="42">
        <f t="shared" si="501"/>
        <v>5.3926593655813093</v>
      </c>
      <c r="K1155" s="42">
        <f t="shared" si="509"/>
        <v>6.6926593655813091</v>
      </c>
      <c r="L1155" s="42">
        <f t="shared" si="502"/>
        <v>6.1926593655813091</v>
      </c>
      <c r="M1155" s="42">
        <f t="shared" si="497"/>
        <v>5.0194945241859825</v>
      </c>
      <c r="N1155" s="42">
        <f t="shared" si="497"/>
        <v>4.425693884157992</v>
      </c>
      <c r="O1155" s="42">
        <f t="shared" si="497"/>
        <v>2.6226743657133347</v>
      </c>
      <c r="P1155" s="42">
        <f t="shared" si="497"/>
        <v>1.4225636400119388</v>
      </c>
      <c r="Q1155" s="42">
        <f t="shared" si="503"/>
        <v>1.9954333457127515</v>
      </c>
      <c r="R1155" s="42">
        <f t="shared" si="497"/>
        <v>1.5446570648392031</v>
      </c>
      <c r="S1155" s="42">
        <f t="shared" si="497"/>
        <v>2.7055431477881902</v>
      </c>
      <c r="T1155" s="42">
        <f t="shared" si="504"/>
        <v>2.6943040344961062</v>
      </c>
      <c r="U1155" s="42">
        <f t="shared" si="505"/>
        <v>5.7226593655813094</v>
      </c>
      <c r="V1155" s="42">
        <f t="shared" si="497"/>
        <v>5.0194945241859825</v>
      </c>
      <c r="W1155" s="42">
        <f t="shared" si="497"/>
        <v>4.4256938841579938</v>
      </c>
      <c r="X1155" s="42">
        <f t="shared" si="497"/>
        <v>2.6226743657133365</v>
      </c>
      <c r="Y1155" s="42">
        <f t="shared" si="506"/>
        <v>1.7225636400119386</v>
      </c>
      <c r="Z1155" s="42">
        <f t="shared" si="497"/>
        <v>1.4954333457127515</v>
      </c>
      <c r="AA1155" s="42">
        <f t="shared" si="497"/>
        <v>1.5446570648392031</v>
      </c>
      <c r="AB1155" s="42">
        <f t="shared" si="497"/>
        <v>2.7055431477881893</v>
      </c>
      <c r="AC1155" s="42">
        <f t="shared" si="507"/>
        <v>1.7043040344961062</v>
      </c>
    </row>
    <row r="1156" spans="3:29" x14ac:dyDescent="0.25">
      <c r="C1156" s="42">
        <f t="shared" si="498"/>
        <v>5.770281444629525</v>
      </c>
      <c r="D1156" s="42">
        <f>D206-1.47</f>
        <v>5.0069414173432119</v>
      </c>
      <c r="E1156" s="42">
        <f t="shared" si="499"/>
        <v>6.2628057291300774</v>
      </c>
      <c r="F1156" s="42">
        <f t="shared" si="497"/>
        <v>6.9062793900647552</v>
      </c>
      <c r="G1156" s="42">
        <f t="shared" si="500"/>
        <v>1.9417194503108863</v>
      </c>
      <c r="H1156" s="42">
        <f t="shared" si="497"/>
        <v>0</v>
      </c>
      <c r="I1156" s="42">
        <f t="shared" si="497"/>
        <v>7.5606592318048254</v>
      </c>
      <c r="J1156" s="42">
        <f t="shared" si="501"/>
        <v>6.2606592318048255</v>
      </c>
      <c r="K1156" s="42">
        <f t="shared" si="509"/>
        <v>7.5606592318048254</v>
      </c>
      <c r="L1156" s="42">
        <f>L206</f>
        <v>0</v>
      </c>
      <c r="M1156" s="42">
        <f t="shared" si="497"/>
        <v>4.0953570838942799</v>
      </c>
      <c r="N1156" s="42">
        <f t="shared" si="497"/>
        <v>2.6934423947983945</v>
      </c>
      <c r="O1156" s="42">
        <f t="shared" si="497"/>
        <v>4.3166573713265795</v>
      </c>
      <c r="P1156" s="42">
        <f t="shared" si="497"/>
        <v>2.3405206768190285</v>
      </c>
      <c r="Q1156" s="42">
        <f t="shared" si="503"/>
        <v>3.6636194166387854</v>
      </c>
      <c r="R1156" s="42">
        <f t="shared" si="497"/>
        <v>2.8296357285858322</v>
      </c>
      <c r="S1156" s="42">
        <f t="shared" si="497"/>
        <v>2.4129763505760096</v>
      </c>
      <c r="T1156" s="42">
        <f t="shared" si="504"/>
        <v>4.6077884139146121</v>
      </c>
      <c r="U1156" s="42">
        <f>U206</f>
        <v>0</v>
      </c>
      <c r="V1156" s="42">
        <f t="shared" si="497"/>
        <v>4.0953570838942799</v>
      </c>
      <c r="W1156" s="42">
        <f t="shared" si="497"/>
        <v>2.6934423947983941</v>
      </c>
      <c r="X1156" s="42">
        <f t="shared" si="497"/>
        <v>4.3166573713265812</v>
      </c>
      <c r="Y1156" s="42">
        <f t="shared" si="506"/>
        <v>2.6405206768190284</v>
      </c>
      <c r="Z1156" s="42">
        <f t="shared" si="497"/>
        <v>3.1636194166387854</v>
      </c>
      <c r="AA1156" s="42">
        <f t="shared" si="497"/>
        <v>2.8296357285858322</v>
      </c>
      <c r="AB1156" s="42">
        <f t="shared" si="497"/>
        <v>2.4129763505760078</v>
      </c>
      <c r="AC1156" s="42">
        <f t="shared" si="507"/>
        <v>3.6177884139146119</v>
      </c>
    </row>
    <row r="1157" spans="3:29" x14ac:dyDescent="0.25">
      <c r="C1157" s="42">
        <f t="shared" si="498"/>
        <v>3.7268413665068922</v>
      </c>
      <c r="D1157" s="42">
        <f t="shared" ref="D1157:D1172" si="510">D207</f>
        <v>4.0149147157823677</v>
      </c>
      <c r="E1157" s="42">
        <f t="shared" si="499"/>
        <v>3.0832447597437613</v>
      </c>
      <c r="F1157" s="42">
        <f t="shared" si="497"/>
        <v>5.6105257756103972</v>
      </c>
      <c r="G1157" s="42">
        <f t="shared" si="500"/>
        <v>1.7678904039270038</v>
      </c>
      <c r="H1157" s="42">
        <f t="shared" si="497"/>
        <v>0</v>
      </c>
      <c r="I1157" s="42">
        <f t="shared" si="497"/>
        <v>0</v>
      </c>
      <c r="J1157" s="42">
        <f t="shared" si="501"/>
        <v>5.2530443359559618</v>
      </c>
      <c r="K1157" s="42">
        <f t="shared" si="509"/>
        <v>6.5530443359559616</v>
      </c>
      <c r="L1157" s="42">
        <f t="shared" si="502"/>
        <v>6.0530443359559616</v>
      </c>
      <c r="M1157" s="42">
        <f t="shared" si="497"/>
        <v>4.0956527099724758</v>
      </c>
      <c r="N1157" s="42">
        <f t="shared" si="497"/>
        <v>4.5188333583523823</v>
      </c>
      <c r="O1157" s="42">
        <f t="shared" si="497"/>
        <v>1.841351301012417</v>
      </c>
      <c r="P1157" s="42">
        <f t="shared" si="497"/>
        <v>4.0279367363344525</v>
      </c>
      <c r="Q1157" s="42">
        <f t="shared" si="503"/>
        <v>5.599402164746329</v>
      </c>
      <c r="R1157" s="42">
        <f t="shared" si="497"/>
        <v>3.8344283559366912</v>
      </c>
      <c r="S1157" s="42">
        <f t="shared" si="497"/>
        <v>2.3702500789627954</v>
      </c>
      <c r="T1157" s="42">
        <f t="shared" si="504"/>
        <v>3.4843481119853195</v>
      </c>
      <c r="U1157" s="42">
        <f t="shared" si="505"/>
        <v>5.5830443359559618</v>
      </c>
      <c r="V1157" s="42">
        <f t="shared" si="497"/>
        <v>4.0956527099724758</v>
      </c>
      <c r="W1157" s="42">
        <f t="shared" si="497"/>
        <v>4.5188333583523832</v>
      </c>
      <c r="X1157" s="42">
        <f t="shared" si="497"/>
        <v>1.8413513010124187</v>
      </c>
      <c r="Y1157" s="42">
        <f t="shared" si="506"/>
        <v>4.3279367363344523</v>
      </c>
      <c r="Z1157" s="42">
        <f t="shared" si="497"/>
        <v>5.099402164746329</v>
      </c>
      <c r="AA1157" s="42">
        <f t="shared" si="497"/>
        <v>3.8344283559366912</v>
      </c>
      <c r="AB1157" s="42">
        <f t="shared" si="497"/>
        <v>2.3702500789627949</v>
      </c>
      <c r="AC1157" s="42">
        <f t="shared" si="507"/>
        <v>2.4943481119853201</v>
      </c>
    </row>
    <row r="1158" spans="3:29" x14ac:dyDescent="0.25">
      <c r="C1158" s="42">
        <f t="shared" si="498"/>
        <v>3.812130689287494</v>
      </c>
      <c r="D1158" s="42">
        <f t="shared" si="510"/>
        <v>2.8470027138736382</v>
      </c>
      <c r="E1158" s="42">
        <f t="shared" si="499"/>
        <v>4.1676208508759052</v>
      </c>
      <c r="F1158" s="42">
        <f t="shared" si="497"/>
        <v>3.3440210603128491</v>
      </c>
      <c r="G1158" s="42">
        <f t="shared" si="500"/>
        <v>1.613446190433077</v>
      </c>
      <c r="H1158" s="42">
        <f t="shared" si="497"/>
        <v>5.6508591179618213</v>
      </c>
      <c r="I1158" s="42">
        <f t="shared" si="497"/>
        <v>0</v>
      </c>
      <c r="J1158" s="42">
        <f t="shared" si="501"/>
        <v>0.58361970598727408</v>
      </c>
      <c r="K1158" s="42">
        <f t="shared" si="509"/>
        <v>5.6508591179618213</v>
      </c>
      <c r="L1158" s="42">
        <f t="shared" si="502"/>
        <v>5.1508591179618213</v>
      </c>
      <c r="M1158" s="42">
        <f t="shared" si="497"/>
        <v>3.0608820222293196</v>
      </c>
      <c r="N1158" s="42">
        <f t="shared" si="497"/>
        <v>3.8129336905564499</v>
      </c>
      <c r="O1158" s="42">
        <f t="shared" si="497"/>
        <v>4.3159798635121609</v>
      </c>
      <c r="P1158" s="42">
        <f t="shared" si="497"/>
        <v>4.408449962679998</v>
      </c>
      <c r="Q1158" s="42">
        <f t="shared" si="503"/>
        <v>4.3034804378456037</v>
      </c>
      <c r="R1158" s="42">
        <f t="shared" si="497"/>
        <v>4.2102742709962628</v>
      </c>
      <c r="S1158" s="42">
        <f t="shared" si="497"/>
        <v>3.6069313518905255</v>
      </c>
      <c r="T1158" s="42">
        <f t="shared" si="504"/>
        <v>4.1254295589809118</v>
      </c>
      <c r="U1158" s="42">
        <f t="shared" si="505"/>
        <v>4.6808591179618215</v>
      </c>
      <c r="V1158" s="42">
        <f t="shared" si="497"/>
        <v>3.0608820222293196</v>
      </c>
      <c r="W1158" s="42">
        <f t="shared" si="497"/>
        <v>3.812933690556449</v>
      </c>
      <c r="X1158" s="42">
        <f t="shared" si="497"/>
        <v>4.3159798635121653</v>
      </c>
      <c r="Y1158" s="42">
        <f t="shared" si="506"/>
        <v>4.7084499626799978</v>
      </c>
      <c r="Z1158" s="42">
        <f t="shared" si="497"/>
        <v>3.8034804378456037</v>
      </c>
      <c r="AA1158" s="42">
        <f t="shared" si="497"/>
        <v>4.2102742709962628</v>
      </c>
      <c r="AB1158" s="42">
        <f t="shared" si="497"/>
        <v>3.6069313518905237</v>
      </c>
      <c r="AC1158" s="42">
        <f t="shared" si="507"/>
        <v>3.1354295589809116</v>
      </c>
    </row>
    <row r="1159" spans="3:29" x14ac:dyDescent="0.25">
      <c r="C1159" s="42">
        <f t="shared" si="498"/>
        <v>3.0722752131585298</v>
      </c>
      <c r="D1159" s="42">
        <f t="shared" si="510"/>
        <v>1.7392703272233168</v>
      </c>
      <c r="E1159" s="42">
        <f t="shared" si="499"/>
        <v>3.9671457000507688</v>
      </c>
      <c r="F1159" s="42">
        <f t="shared" si="497"/>
        <v>2.5597818240629215</v>
      </c>
      <c r="G1159" s="42">
        <f t="shared" si="500"/>
        <v>2.3716203233017077</v>
      </c>
      <c r="H1159" s="42">
        <f t="shared" si="497"/>
        <v>5.24572669522622</v>
      </c>
      <c r="I1159" s="42">
        <f t="shared" si="497"/>
        <v>5.24572669522622</v>
      </c>
      <c r="J1159" s="42">
        <f t="shared" si="501"/>
        <v>2.1971511301508135</v>
      </c>
      <c r="K1159" s="42">
        <f t="shared" si="509"/>
        <v>5.24572669522622</v>
      </c>
      <c r="L1159" s="42">
        <f t="shared" si="502"/>
        <v>4.74572669522622</v>
      </c>
      <c r="M1159" s="42">
        <f t="shared" si="497"/>
        <v>2.1857194563442577</v>
      </c>
      <c r="N1159" s="42">
        <f t="shared" si="497"/>
        <v>4.6801496930454984</v>
      </c>
      <c r="O1159" s="42">
        <f t="shared" si="497"/>
        <v>1.1452447399357522</v>
      </c>
      <c r="P1159" s="42">
        <f t="shared" si="497"/>
        <v>5.0697098882425777</v>
      </c>
      <c r="Q1159" s="42">
        <f t="shared" si="503"/>
        <v>4.8475497234809382</v>
      </c>
      <c r="R1159" s="42">
        <f t="shared" si="497"/>
        <v>4.4067721289527304</v>
      </c>
      <c r="S1159" s="42">
        <f t="shared" si="497"/>
        <v>3.3483361884422695</v>
      </c>
      <c r="T1159" s="42">
        <f t="shared" si="504"/>
        <v>4.5785791845163875</v>
      </c>
      <c r="U1159" s="42">
        <f t="shared" si="505"/>
        <v>4.2757266952262203</v>
      </c>
      <c r="V1159" s="42">
        <f t="shared" si="497"/>
        <v>2.1857194563442577</v>
      </c>
      <c r="W1159" s="42">
        <f t="shared" si="497"/>
        <v>4.6801496930454984</v>
      </c>
      <c r="X1159" s="42">
        <f t="shared" si="497"/>
        <v>1.1452447399357528</v>
      </c>
      <c r="Y1159" s="42">
        <f t="shared" si="506"/>
        <v>5.3697098882425767</v>
      </c>
      <c r="Z1159" s="42">
        <f t="shared" si="497"/>
        <v>4.3475497234809382</v>
      </c>
      <c r="AA1159" s="42">
        <f t="shared" si="497"/>
        <v>4.4067721289527304</v>
      </c>
      <c r="AB1159" s="42">
        <f t="shared" si="497"/>
        <v>3.3483361884422678</v>
      </c>
      <c r="AC1159" s="42">
        <f t="shared" si="507"/>
        <v>3.5885791845163877</v>
      </c>
    </row>
    <row r="1160" spans="3:29" x14ac:dyDescent="0.25">
      <c r="C1160" s="42">
        <f t="shared" si="498"/>
        <v>4.0053592325884395</v>
      </c>
      <c r="D1160" s="42">
        <f t="shared" si="510"/>
        <v>5.3621169239918167</v>
      </c>
      <c r="E1160" s="42">
        <f t="shared" si="499"/>
        <v>4.7184787201065532</v>
      </c>
      <c r="F1160" s="42">
        <f t="shared" ref="F1160:F1175" si="511">F210</f>
        <v>4.727486629823165</v>
      </c>
      <c r="G1160" s="42">
        <f t="shared" si="500"/>
        <v>0.97</v>
      </c>
      <c r="H1160" s="42">
        <f t="shared" ref="H1160:I1175" si="512">H210</f>
        <v>5.3621169239918167</v>
      </c>
      <c r="I1160" s="42">
        <f t="shared" si="512"/>
        <v>5.3621169239918167</v>
      </c>
      <c r="J1160" s="42">
        <f t="shared" si="501"/>
        <v>2.2747446159945444</v>
      </c>
      <c r="K1160" s="42">
        <f t="shared" si="509"/>
        <v>5.3621169239918167</v>
      </c>
      <c r="L1160" s="42">
        <f t="shared" si="502"/>
        <v>4.8621169239918167</v>
      </c>
      <c r="M1160" s="42">
        <f t="shared" ref="M1160:P1175" si="513">M210</f>
        <v>3.7981661544942038</v>
      </c>
      <c r="N1160" s="42">
        <f t="shared" si="513"/>
        <v>3.4374397351915218</v>
      </c>
      <c r="O1160" s="42">
        <f t="shared" si="513"/>
        <v>1.0118595297339912</v>
      </c>
      <c r="P1160" s="42">
        <f t="shared" si="513"/>
        <v>4.4755647820464786</v>
      </c>
      <c r="Q1160" s="42">
        <f t="shared" si="503"/>
        <v>5.171153756906695</v>
      </c>
      <c r="R1160" s="42">
        <f t="shared" ref="R1160:S1175" si="514">R210</f>
        <v>3.5134652359655254</v>
      </c>
      <c r="S1160" s="42">
        <f t="shared" si="514"/>
        <v>2.6240146649321656</v>
      </c>
      <c r="T1160" s="42">
        <f t="shared" si="504"/>
        <v>2.8639507694976141</v>
      </c>
      <c r="U1160" s="42">
        <f t="shared" si="505"/>
        <v>4.392116923991817</v>
      </c>
      <c r="V1160" s="42">
        <f t="shared" ref="V1160:X1175" si="515">V210</f>
        <v>3.7981661544942038</v>
      </c>
      <c r="W1160" s="42">
        <f t="shared" si="515"/>
        <v>3.4374397351915187</v>
      </c>
      <c r="X1160" s="42">
        <f t="shared" si="515"/>
        <v>1.0118595297339914</v>
      </c>
      <c r="Y1160" s="42">
        <f t="shared" si="506"/>
        <v>4.7755647820464775</v>
      </c>
      <c r="Z1160" s="42">
        <f t="shared" ref="Z1160:AB1175" si="516">Z210</f>
        <v>4.671153756906695</v>
      </c>
      <c r="AA1160" s="42">
        <f t="shared" si="516"/>
        <v>3.5134652359655254</v>
      </c>
      <c r="AB1160" s="42">
        <f t="shared" si="516"/>
        <v>2.6240146649321652</v>
      </c>
      <c r="AC1160" s="42">
        <f t="shared" si="507"/>
        <v>1.8739507694976136</v>
      </c>
    </row>
    <row r="1161" spans="3:29" x14ac:dyDescent="0.25">
      <c r="C1161" s="42">
        <f t="shared" si="498"/>
        <v>3.1637680042114562</v>
      </c>
      <c r="D1161" s="42">
        <f t="shared" si="510"/>
        <v>5.5308255274904816</v>
      </c>
      <c r="E1161" s="42">
        <f t="shared" si="499"/>
        <v>5.7466762901714468</v>
      </c>
      <c r="F1161" s="42">
        <f t="shared" si="511"/>
        <v>2.5347607964571401</v>
      </c>
      <c r="G1161" s="42">
        <f t="shared" si="500"/>
        <v>2.5565445674768279</v>
      </c>
      <c r="H1161" s="42">
        <f t="shared" si="512"/>
        <v>0</v>
      </c>
      <c r="I1161" s="42">
        <f t="shared" si="512"/>
        <v>0</v>
      </c>
      <c r="J1161" s="42">
        <f t="shared" si="501"/>
        <v>5.1258677230682421</v>
      </c>
      <c r="K1161" s="42">
        <f t="shared" si="509"/>
        <v>6.4258677230682419</v>
      </c>
      <c r="L1161" s="42">
        <f t="shared" si="502"/>
        <v>5.9258677230682419</v>
      </c>
      <c r="M1161" s="42">
        <f t="shared" si="513"/>
        <v>3.4806783499952973</v>
      </c>
      <c r="N1161" s="42">
        <f t="shared" si="513"/>
        <v>4.7804298964065639</v>
      </c>
      <c r="O1161" s="42">
        <f t="shared" si="513"/>
        <v>2.0180411031123402</v>
      </c>
      <c r="P1161" s="42">
        <f t="shared" si="513"/>
        <v>4.9974141079957048</v>
      </c>
      <c r="Q1161" s="42">
        <f t="shared" si="503"/>
        <v>4.2640935748870241</v>
      </c>
      <c r="R1161" s="42">
        <f t="shared" si="514"/>
        <v>3.5224733620803117</v>
      </c>
      <c r="S1161" s="42">
        <f t="shared" si="514"/>
        <v>2.187529437640253</v>
      </c>
      <c r="T1161" s="42">
        <f t="shared" si="504"/>
        <v>4.1113171288423569</v>
      </c>
      <c r="U1161" s="42">
        <f t="shared" si="505"/>
        <v>5.4558677230682422</v>
      </c>
      <c r="V1161" s="42">
        <f t="shared" si="515"/>
        <v>3.4806783499952973</v>
      </c>
      <c r="W1161" s="42">
        <f t="shared" si="515"/>
        <v>4.7804298964065612</v>
      </c>
      <c r="X1161" s="42">
        <f t="shared" si="515"/>
        <v>2.018041103112342</v>
      </c>
      <c r="Y1161" s="42">
        <f t="shared" si="506"/>
        <v>5.2974141079957047</v>
      </c>
      <c r="Z1161" s="42">
        <f t="shared" si="516"/>
        <v>3.7640935748870237</v>
      </c>
      <c r="AA1161" s="42">
        <f t="shared" si="516"/>
        <v>3.5224733620803117</v>
      </c>
      <c r="AB1161" s="42">
        <f t="shared" si="516"/>
        <v>2.1875294376402534</v>
      </c>
      <c r="AC1161" s="42">
        <f t="shared" si="507"/>
        <v>3.1213171288423567</v>
      </c>
    </row>
    <row r="1162" spans="3:29" x14ac:dyDescent="0.25">
      <c r="C1162" s="42">
        <f t="shared" si="498"/>
        <v>4.1277746970472204</v>
      </c>
      <c r="D1162" s="42">
        <f t="shared" si="510"/>
        <v>4.0978948880197956</v>
      </c>
      <c r="E1162" s="42">
        <f t="shared" si="499"/>
        <v>4.5985725863122759</v>
      </c>
      <c r="F1162" s="42">
        <f t="shared" si="511"/>
        <v>3.2994341819031572</v>
      </c>
      <c r="G1162" s="42">
        <f t="shared" si="500"/>
        <v>1.3251198416473662</v>
      </c>
      <c r="H1162" s="42">
        <f t="shared" si="512"/>
        <v>5.72711453711287</v>
      </c>
      <c r="I1162" s="42">
        <f t="shared" si="512"/>
        <v>0</v>
      </c>
      <c r="J1162" s="42">
        <f t="shared" si="501"/>
        <v>4.4271145371128702</v>
      </c>
      <c r="K1162" s="42">
        <f t="shared" si="509"/>
        <v>5.72711453711287</v>
      </c>
      <c r="L1162" s="42">
        <f t="shared" si="502"/>
        <v>5.22711453711287</v>
      </c>
      <c r="M1162" s="42">
        <f t="shared" si="513"/>
        <v>1.6704084066579215</v>
      </c>
      <c r="N1162" s="42">
        <f t="shared" si="513"/>
        <v>5.1508011245732117</v>
      </c>
      <c r="O1162" s="42">
        <f t="shared" si="513"/>
        <v>0.93874191448544142</v>
      </c>
      <c r="P1162" s="42">
        <f t="shared" si="513"/>
        <v>4.453991930635202</v>
      </c>
      <c r="Q1162" s="42">
        <f t="shared" si="503"/>
        <v>3.982567142131205</v>
      </c>
      <c r="R1162" s="42">
        <f t="shared" si="514"/>
        <v>3.6122176155358523</v>
      </c>
      <c r="S1162" s="42">
        <f t="shared" si="514"/>
        <v>3.5337515228994318</v>
      </c>
      <c r="T1162" s="42">
        <f t="shared" si="504"/>
        <v>5.5953359028346519</v>
      </c>
      <c r="U1162" s="42">
        <f t="shared" si="505"/>
        <v>4.7571145371128702</v>
      </c>
      <c r="V1162" s="42">
        <f t="shared" si="515"/>
        <v>1.6704084066579215</v>
      </c>
      <c r="W1162" s="42">
        <f t="shared" si="515"/>
        <v>5.1508011245732099</v>
      </c>
      <c r="X1162" s="42">
        <f t="shared" si="515"/>
        <v>0.93874191448544142</v>
      </c>
      <c r="Y1162" s="42">
        <f t="shared" si="506"/>
        <v>4.7539919306352019</v>
      </c>
      <c r="Z1162" s="42">
        <f t="shared" si="516"/>
        <v>3.482567142131205</v>
      </c>
      <c r="AA1162" s="42">
        <f t="shared" si="516"/>
        <v>3.6122176155358523</v>
      </c>
      <c r="AB1162" s="42">
        <f t="shared" si="516"/>
        <v>3.5337515228994301</v>
      </c>
      <c r="AC1162" s="42">
        <f t="shared" si="507"/>
        <v>4.6053359028346526</v>
      </c>
    </row>
    <row r="1163" spans="3:29" x14ac:dyDescent="0.25">
      <c r="C1163" s="42">
        <f t="shared" si="498"/>
        <v>3.4332609001313394</v>
      </c>
      <c r="D1163" s="42">
        <f t="shared" si="510"/>
        <v>3.9861999365524023</v>
      </c>
      <c r="E1163" s="42">
        <f t="shared" si="499"/>
        <v>5.0291051248451621</v>
      </c>
      <c r="F1163" s="42">
        <f t="shared" si="511"/>
        <v>4.404671852218641</v>
      </c>
      <c r="G1163" s="42">
        <f t="shared" si="500"/>
        <v>1.4559264625338553</v>
      </c>
      <c r="H1163" s="42">
        <f t="shared" si="512"/>
        <v>0</v>
      </c>
      <c r="I1163" s="42">
        <f t="shared" si="512"/>
        <v>6.15738246096479</v>
      </c>
      <c r="J1163" s="42">
        <f t="shared" si="501"/>
        <v>4.8573824609647902</v>
      </c>
      <c r="K1163" s="42">
        <f t="shared" si="509"/>
        <v>6.15738246096479</v>
      </c>
      <c r="L1163" s="42">
        <f t="shared" si="502"/>
        <v>5.65738246096479</v>
      </c>
      <c r="M1163" s="42">
        <f t="shared" si="513"/>
        <v>3.3352488330225945</v>
      </c>
      <c r="N1163" s="42">
        <f t="shared" si="513"/>
        <v>4.0440670071565696</v>
      </c>
      <c r="O1163" s="42">
        <f t="shared" si="513"/>
        <v>1.9973327404369232</v>
      </c>
      <c r="P1163" s="42">
        <f t="shared" si="513"/>
        <v>3.2082370257306736</v>
      </c>
      <c r="Q1163" s="42">
        <f t="shared" si="503"/>
        <v>4.9341117996988162</v>
      </c>
      <c r="R1163" s="42">
        <f t="shared" si="514"/>
        <v>3.9567167509168502</v>
      </c>
      <c r="S1163" s="42">
        <f t="shared" si="514"/>
        <v>1.8341139245427041</v>
      </c>
      <c r="T1163" s="42">
        <f t="shared" si="504"/>
        <v>4.1221336279421958</v>
      </c>
      <c r="U1163" s="42">
        <f t="shared" si="505"/>
        <v>5.1873824609647903</v>
      </c>
      <c r="V1163" s="42">
        <f t="shared" si="515"/>
        <v>3.3352488330225945</v>
      </c>
      <c r="W1163" s="42">
        <f t="shared" si="515"/>
        <v>4.0440670071565696</v>
      </c>
      <c r="X1163" s="42">
        <f t="shared" si="515"/>
        <v>1.9973327404369237</v>
      </c>
      <c r="Y1163" s="42">
        <f t="shared" si="506"/>
        <v>3.5082370257306734</v>
      </c>
      <c r="Z1163" s="42">
        <f t="shared" si="516"/>
        <v>4.4341117996988162</v>
      </c>
      <c r="AA1163" s="42">
        <f t="shared" si="516"/>
        <v>3.9567167509168502</v>
      </c>
      <c r="AB1163" s="42">
        <f t="shared" si="516"/>
        <v>1.8341139245427027</v>
      </c>
      <c r="AC1163" s="42">
        <f t="shared" si="507"/>
        <v>3.1321336279421956</v>
      </c>
    </row>
    <row r="1164" spans="3:29" x14ac:dyDescent="0.25">
      <c r="C1164" s="42">
        <f t="shared" si="498"/>
        <v>4.4690345356600192</v>
      </c>
      <c r="D1164" s="42">
        <f t="shared" si="510"/>
        <v>5.4982502572333383</v>
      </c>
      <c r="E1164" s="42">
        <f t="shared" si="499"/>
        <v>5.3463718221683818</v>
      </c>
      <c r="F1164" s="42">
        <f t="shared" si="511"/>
        <v>4.9099609460634168</v>
      </c>
      <c r="G1164" s="42">
        <f t="shared" si="500"/>
        <v>1.0421593475375088</v>
      </c>
      <c r="H1164" s="42">
        <f t="shared" si="512"/>
        <v>5.8186673877968866</v>
      </c>
      <c r="I1164" s="42">
        <f t="shared" si="512"/>
        <v>5.8186673877968866</v>
      </c>
      <c r="J1164" s="42">
        <f t="shared" si="501"/>
        <v>0.63955579593229595</v>
      </c>
      <c r="K1164" s="42">
        <f t="shared" si="509"/>
        <v>5.8186673877968866</v>
      </c>
      <c r="L1164" s="42">
        <f t="shared" si="502"/>
        <v>5.3186673877968866</v>
      </c>
      <c r="M1164" s="42">
        <f t="shared" si="513"/>
        <v>4.8488894898307384</v>
      </c>
      <c r="N1164" s="42">
        <f t="shared" si="513"/>
        <v>4.417586651112642</v>
      </c>
      <c r="O1164" s="42">
        <f t="shared" si="513"/>
        <v>1.9074970224458083</v>
      </c>
      <c r="P1164" s="42">
        <f t="shared" si="513"/>
        <v>3.8142935318462885</v>
      </c>
      <c r="Q1164" s="42">
        <f t="shared" si="503"/>
        <v>4.1925253835251057</v>
      </c>
      <c r="R1164" s="42">
        <f t="shared" si="514"/>
        <v>2.6468751285228129</v>
      </c>
      <c r="S1164" s="42">
        <f t="shared" si="514"/>
        <v>1.7332200729607752</v>
      </c>
      <c r="T1164" s="42">
        <f t="shared" si="504"/>
        <v>2.269777897966148</v>
      </c>
      <c r="U1164" s="42">
        <f t="shared" si="505"/>
        <v>4.8486673877968869</v>
      </c>
      <c r="V1164" s="42">
        <f t="shared" si="515"/>
        <v>4.8488894898307384</v>
      </c>
      <c r="W1164" s="42">
        <f t="shared" si="515"/>
        <v>4.4175866511126394</v>
      </c>
      <c r="X1164" s="42">
        <f t="shared" si="515"/>
        <v>1.9074970224458083</v>
      </c>
      <c r="Y1164" s="42">
        <f t="shared" si="506"/>
        <v>4.1142935318462879</v>
      </c>
      <c r="Z1164" s="42">
        <f t="shared" si="516"/>
        <v>3.6925253835251057</v>
      </c>
      <c r="AA1164" s="42">
        <f t="shared" si="516"/>
        <v>2.6468751285228129</v>
      </c>
      <c r="AB1164" s="42">
        <f t="shared" si="516"/>
        <v>1.7332200729607741</v>
      </c>
      <c r="AC1164" s="42">
        <f t="shared" si="507"/>
        <v>1.2797778979661476</v>
      </c>
    </row>
    <row r="1165" spans="3:29" x14ac:dyDescent="0.25">
      <c r="C1165" s="42">
        <f t="shared" si="498"/>
        <v>3.9123472734432432</v>
      </c>
      <c r="D1165" s="42">
        <f t="shared" si="510"/>
        <v>4.2001227966840879</v>
      </c>
      <c r="E1165" s="42">
        <f t="shared" si="499"/>
        <v>5.2700625403141288</v>
      </c>
      <c r="F1165" s="42">
        <f t="shared" si="511"/>
        <v>3.0546244282505315</v>
      </c>
      <c r="G1165" s="42">
        <f t="shared" si="500"/>
        <v>2.3731748399265422</v>
      </c>
      <c r="H1165" s="42">
        <f t="shared" si="512"/>
        <v>0</v>
      </c>
      <c r="I1165" s="42">
        <f t="shared" si="512"/>
        <v>0</v>
      </c>
      <c r="J1165" s="42">
        <f t="shared" si="501"/>
        <v>0.97951663555831403</v>
      </c>
      <c r="K1165" s="42">
        <f t="shared" si="509"/>
        <v>6.8385499066749409</v>
      </c>
      <c r="L1165" s="42">
        <f t="shared" si="502"/>
        <v>6.3385499066749409</v>
      </c>
      <c r="M1165" s="42">
        <f t="shared" si="513"/>
        <v>3.13433537389268</v>
      </c>
      <c r="N1165" s="42">
        <f t="shared" si="513"/>
        <v>3.2533802116661095</v>
      </c>
      <c r="O1165" s="42">
        <f t="shared" si="513"/>
        <v>1.803832378964535</v>
      </c>
      <c r="P1165" s="42">
        <f t="shared" si="513"/>
        <v>4.1164535969147362</v>
      </c>
      <c r="Q1165" s="42">
        <f t="shared" si="503"/>
        <v>6.1344786296548905</v>
      </c>
      <c r="R1165" s="42">
        <f t="shared" si="514"/>
        <v>4.817503650019237</v>
      </c>
      <c r="S1165" s="42">
        <f t="shared" si="514"/>
        <v>3.0555222987271016</v>
      </c>
      <c r="T1165" s="42">
        <f t="shared" si="504"/>
        <v>4.8617447430598641</v>
      </c>
      <c r="U1165" s="42">
        <f t="shared" si="505"/>
        <v>5.8685499066749411</v>
      </c>
      <c r="V1165" s="42">
        <f t="shared" si="515"/>
        <v>3.13433537389268</v>
      </c>
      <c r="W1165" s="42">
        <f t="shared" si="515"/>
        <v>3.2533802116661108</v>
      </c>
      <c r="X1165" s="42">
        <f t="shared" si="515"/>
        <v>1.803832378964533</v>
      </c>
      <c r="Y1165" s="42">
        <f t="shared" si="506"/>
        <v>4.4164535969147352</v>
      </c>
      <c r="Z1165" s="42">
        <f t="shared" si="516"/>
        <v>5.6344786296548905</v>
      </c>
      <c r="AA1165" s="42">
        <f t="shared" si="516"/>
        <v>4.817503650019237</v>
      </c>
      <c r="AB1165" s="42">
        <f t="shared" si="516"/>
        <v>3.0555222987271002</v>
      </c>
      <c r="AC1165" s="42">
        <f t="shared" si="507"/>
        <v>3.8717447430598635</v>
      </c>
    </row>
    <row r="1166" spans="3:29" x14ac:dyDescent="0.25">
      <c r="C1166" s="42">
        <f t="shared" si="498"/>
        <v>5.3808812252301674</v>
      </c>
      <c r="D1166" s="42">
        <f t="shared" si="510"/>
        <v>5.6086088875449267</v>
      </c>
      <c r="E1166" s="42">
        <f>E216-1.6</f>
        <v>4.3524776996442807</v>
      </c>
      <c r="F1166" s="42">
        <f t="shared" si="511"/>
        <v>6.249256191175558</v>
      </c>
      <c r="G1166" s="42">
        <f t="shared" si="500"/>
        <v>1.0655682297303732</v>
      </c>
      <c r="H1166" s="42">
        <f t="shared" si="512"/>
        <v>7.0640849809031536</v>
      </c>
      <c r="I1166" s="42">
        <f t="shared" si="512"/>
        <v>7.0640849809031536</v>
      </c>
      <c r="J1166" s="42">
        <f>J216</f>
        <v>0</v>
      </c>
      <c r="K1166" s="42">
        <f>K216</f>
        <v>0</v>
      </c>
      <c r="L1166" s="42">
        <f t="shared" si="502"/>
        <v>6.5640849809031536</v>
      </c>
      <c r="M1166" s="42">
        <f t="shared" si="513"/>
        <v>4.415053113064471</v>
      </c>
      <c r="N1166" s="42">
        <f t="shared" si="513"/>
        <v>2.1706352771508319</v>
      </c>
      <c r="O1166" s="42">
        <f t="shared" si="513"/>
        <v>3.8774626238152958</v>
      </c>
      <c r="P1166" s="42">
        <f t="shared" si="513"/>
        <v>2.2871540196592135</v>
      </c>
      <c r="Q1166" s="42">
        <f t="shared" si="503"/>
        <v>2.4656087715657766</v>
      </c>
      <c r="R1166" s="42">
        <f t="shared" si="514"/>
        <v>2.1932353484091198</v>
      </c>
      <c r="S1166" s="42">
        <f t="shared" si="514"/>
        <v>4.8095897742319345</v>
      </c>
      <c r="T1166" s="42">
        <f t="shared" si="504"/>
        <v>3.6546949936343838</v>
      </c>
      <c r="U1166" s="42">
        <f t="shared" si="505"/>
        <v>6.0940849809031539</v>
      </c>
      <c r="V1166" s="42">
        <f t="shared" si="515"/>
        <v>4.415053113064471</v>
      </c>
      <c r="W1166" s="42">
        <f t="shared" si="515"/>
        <v>2.1706352771508346</v>
      </c>
      <c r="X1166" s="42">
        <f t="shared" si="515"/>
        <v>3.8774626238152994</v>
      </c>
      <c r="Y1166" s="42">
        <f t="shared" si="506"/>
        <v>2.5871540196592129</v>
      </c>
      <c r="Z1166" s="42">
        <f t="shared" si="516"/>
        <v>1.9656087715657766</v>
      </c>
      <c r="AA1166" s="42">
        <f t="shared" si="516"/>
        <v>2.1932353484091198</v>
      </c>
      <c r="AB1166" s="42">
        <f t="shared" si="516"/>
        <v>4.8095897742319336</v>
      </c>
      <c r="AC1166" s="42">
        <f t="shared" si="507"/>
        <v>2.6646949936343844</v>
      </c>
    </row>
    <row r="1167" spans="3:29" x14ac:dyDescent="0.25">
      <c r="C1167" s="42">
        <f t="shared" si="498"/>
        <v>3.9704440046401781</v>
      </c>
      <c r="D1167" s="42">
        <f t="shared" si="510"/>
        <v>1.8806528780907721</v>
      </c>
      <c r="E1167" s="42">
        <f t="shared" si="499"/>
        <v>3.9433199729787507</v>
      </c>
      <c r="F1167" s="42">
        <f t="shared" si="511"/>
        <v>5.369997504702738</v>
      </c>
      <c r="G1167" s="42">
        <f t="shared" si="500"/>
        <v>1.1227279545116213</v>
      </c>
      <c r="H1167" s="42">
        <f t="shared" si="512"/>
        <v>6.4509378881812038</v>
      </c>
      <c r="I1167" s="42">
        <f t="shared" si="512"/>
        <v>6.4509378881812038</v>
      </c>
      <c r="J1167" s="42">
        <f t="shared" si="501"/>
        <v>0.85031262939373486</v>
      </c>
      <c r="K1167" s="42">
        <f t="shared" ref="K1167" si="517">K217</f>
        <v>6.4509378881812038</v>
      </c>
      <c r="L1167" s="42">
        <f t="shared" si="502"/>
        <v>5.9509378881812038</v>
      </c>
      <c r="M1167" s="42">
        <f t="shared" si="513"/>
        <v>4.300625258787468</v>
      </c>
      <c r="N1167" s="42">
        <f t="shared" si="513"/>
        <v>3.778986076454756</v>
      </c>
      <c r="O1167" s="42">
        <f t="shared" si="513"/>
        <v>3.8430174058379789</v>
      </c>
      <c r="P1167" s="42">
        <f t="shared" si="513"/>
        <v>2.987628249390375</v>
      </c>
      <c r="Q1167" s="42">
        <f t="shared" si="503"/>
        <v>3.6894855395405206</v>
      </c>
      <c r="R1167" s="42">
        <f t="shared" si="514"/>
        <v>3.6202352063533665</v>
      </c>
      <c r="S1167" s="42">
        <f t="shared" si="514"/>
        <v>1.0980319809670138</v>
      </c>
      <c r="T1167" s="42">
        <f t="shared" si="504"/>
        <v>3.3159180900566252</v>
      </c>
      <c r="U1167" s="42">
        <f t="shared" si="505"/>
        <v>5.4809378881812041</v>
      </c>
      <c r="V1167" s="42">
        <f t="shared" si="515"/>
        <v>4.300625258787468</v>
      </c>
      <c r="W1167" s="42">
        <f t="shared" si="515"/>
        <v>3.7789860764547578</v>
      </c>
      <c r="X1167" s="42">
        <f t="shared" si="515"/>
        <v>3.8430174058379794</v>
      </c>
      <c r="Y1167" s="42">
        <f t="shared" si="506"/>
        <v>3.2876282493903743</v>
      </c>
      <c r="Z1167" s="42">
        <f t="shared" si="516"/>
        <v>3.1894855395405206</v>
      </c>
      <c r="AA1167" s="42">
        <f t="shared" si="516"/>
        <v>3.6202352063533665</v>
      </c>
      <c r="AB1167" s="42">
        <f t="shared" si="516"/>
        <v>1.0980319809670132</v>
      </c>
      <c r="AC1167" s="42">
        <f t="shared" si="507"/>
        <v>2.325918090056625</v>
      </c>
    </row>
    <row r="1168" spans="3:29" x14ac:dyDescent="0.25">
      <c r="C1168" s="42">
        <f t="shared" si="498"/>
        <v>4.2234097240742967</v>
      </c>
      <c r="D1168" s="42">
        <f t="shared" si="510"/>
        <v>4.1387713351492827</v>
      </c>
      <c r="E1168" s="42">
        <f t="shared" si="499"/>
        <v>4.1441654114541153</v>
      </c>
      <c r="F1168" s="42">
        <f t="shared" si="511"/>
        <v>5.2971562840336501</v>
      </c>
      <c r="G1168" s="42">
        <f t="shared" si="500"/>
        <v>1.3190842121962016</v>
      </c>
      <c r="H1168" s="42">
        <f t="shared" si="512"/>
        <v>6.1927539243604652</v>
      </c>
      <c r="I1168" s="42">
        <f t="shared" si="512"/>
        <v>6.1927539243604652</v>
      </c>
      <c r="J1168" s="42">
        <f>J218</f>
        <v>0</v>
      </c>
      <c r="K1168" s="42">
        <f>K218-1.3</f>
        <v>4.8927539243604654</v>
      </c>
      <c r="L1168" s="42">
        <f t="shared" si="502"/>
        <v>5.6927539243604652</v>
      </c>
      <c r="M1168" s="42">
        <f t="shared" si="513"/>
        <v>4.1285026162403096</v>
      </c>
      <c r="N1168" s="42">
        <f t="shared" si="513"/>
        <v>5.1578462604511719</v>
      </c>
      <c r="O1168" s="42">
        <f t="shared" si="513"/>
        <v>1.5268635708822627</v>
      </c>
      <c r="P1168" s="42">
        <f t="shared" si="513"/>
        <v>3.0029536009887576</v>
      </c>
      <c r="Q1168" s="42">
        <f t="shared" si="503"/>
        <v>4.3077676918905166</v>
      </c>
      <c r="R1168" s="42">
        <f t="shared" si="514"/>
        <v>3.4777158602231157</v>
      </c>
      <c r="S1168" s="42">
        <f t="shared" si="514"/>
        <v>1.712889383333746</v>
      </c>
      <c r="T1168" s="42">
        <f t="shared" si="504"/>
        <v>3.622282721635175</v>
      </c>
      <c r="U1168" s="42">
        <f t="shared" si="505"/>
        <v>5.2227539243604655</v>
      </c>
      <c r="V1168" s="42">
        <f t="shared" si="515"/>
        <v>4.1285026162403096</v>
      </c>
      <c r="W1168" s="42">
        <f t="shared" si="515"/>
        <v>5.1578462604511701</v>
      </c>
      <c r="X1168" s="42">
        <f t="shared" si="515"/>
        <v>1.5268635708822631</v>
      </c>
      <c r="Y1168" s="42">
        <f t="shared" si="506"/>
        <v>3.302953600988757</v>
      </c>
      <c r="Z1168" s="42">
        <f t="shared" si="516"/>
        <v>3.807767691890517</v>
      </c>
      <c r="AA1168" s="42">
        <f t="shared" si="516"/>
        <v>3.4777158602231157</v>
      </c>
      <c r="AB1168" s="42">
        <f t="shared" si="516"/>
        <v>1.7128893833337453</v>
      </c>
      <c r="AC1168" s="42">
        <f t="shared" si="507"/>
        <v>2.6322827216351747</v>
      </c>
    </row>
    <row r="1169" spans="3:29" x14ac:dyDescent="0.25">
      <c r="C1169" s="42">
        <f t="shared" si="498"/>
        <v>4.3141172798522121</v>
      </c>
      <c r="D1169" s="42">
        <f t="shared" si="510"/>
        <v>1.1973023755465815</v>
      </c>
      <c r="E1169" s="42">
        <f t="shared" si="499"/>
        <v>2.5143985861742157</v>
      </c>
      <c r="F1169" s="42">
        <f t="shared" si="511"/>
        <v>3.3447292698547857</v>
      </c>
      <c r="G1169" s="42">
        <f t="shared" si="500"/>
        <v>2.4284951711139553</v>
      </c>
      <c r="H1169" s="42">
        <f t="shared" si="512"/>
        <v>6.3728335801875922</v>
      </c>
      <c r="I1169" s="42">
        <f t="shared" si="512"/>
        <v>6.3728335801875922</v>
      </c>
      <c r="J1169" s="42">
        <f t="shared" si="501"/>
        <v>0.82427786006253156</v>
      </c>
      <c r="K1169" s="42">
        <f t="shared" ref="K1169" si="518">K219</f>
        <v>6.3728335801875922</v>
      </c>
      <c r="L1169" s="42">
        <f t="shared" si="502"/>
        <v>5.8728335801875922</v>
      </c>
      <c r="M1169" s="42">
        <f t="shared" si="513"/>
        <v>2.9208820575859793</v>
      </c>
      <c r="N1169" s="42">
        <f t="shared" si="513"/>
        <v>3.9994827095786492</v>
      </c>
      <c r="O1169" s="42">
        <f t="shared" si="513"/>
        <v>0.57495950344667468</v>
      </c>
      <c r="P1169" s="42">
        <f t="shared" si="513"/>
        <v>3.7473054714511269</v>
      </c>
      <c r="Q1169" s="42">
        <f t="shared" si="503"/>
        <v>4.9810757057778234</v>
      </c>
      <c r="R1169" s="42">
        <f t="shared" si="514"/>
        <v>5.3450753203680268</v>
      </c>
      <c r="S1169" s="42">
        <f t="shared" si="514"/>
        <v>1.8982908536729006</v>
      </c>
      <c r="T1169" s="42">
        <f t="shared" si="504"/>
        <v>4.6191841563477043</v>
      </c>
      <c r="U1169" s="42">
        <f t="shared" si="505"/>
        <v>5.4028335801875924</v>
      </c>
      <c r="V1169" s="42">
        <f t="shared" si="515"/>
        <v>2.9208820575859793</v>
      </c>
      <c r="W1169" s="42">
        <f t="shared" si="515"/>
        <v>3.9994827095786492</v>
      </c>
      <c r="X1169" s="42">
        <f t="shared" si="515"/>
        <v>0.57495950344667779</v>
      </c>
      <c r="Y1169" s="42">
        <f t="shared" si="506"/>
        <v>4.0473054714511258</v>
      </c>
      <c r="Z1169" s="42">
        <f t="shared" si="516"/>
        <v>4.4810757057778234</v>
      </c>
      <c r="AA1169" s="42">
        <f t="shared" si="516"/>
        <v>5.3450753203680268</v>
      </c>
      <c r="AB1169" s="42">
        <f t="shared" si="516"/>
        <v>1.8982908536728993</v>
      </c>
      <c r="AC1169" s="42">
        <f t="shared" si="507"/>
        <v>3.6291841563477032</v>
      </c>
    </row>
    <row r="1170" spans="3:29" x14ac:dyDescent="0.25">
      <c r="C1170" s="42">
        <f t="shared" si="498"/>
        <v>4.6078136437082122</v>
      </c>
      <c r="D1170" s="42">
        <f t="shared" si="510"/>
        <v>5.0388089115238346</v>
      </c>
      <c r="E1170" s="42">
        <f t="shared" si="499"/>
        <v>6.0787543577810546</v>
      </c>
      <c r="F1170" s="42">
        <f t="shared" si="511"/>
        <v>6.2127369578856442</v>
      </c>
      <c r="G1170" s="42">
        <f t="shared" si="500"/>
        <v>1.1803311924599189</v>
      </c>
      <c r="H1170" s="42">
        <f t="shared" si="512"/>
        <v>0</v>
      </c>
      <c r="I1170" s="42">
        <f t="shared" si="512"/>
        <v>0</v>
      </c>
      <c r="J1170" s="42">
        <f>J220</f>
        <v>0</v>
      </c>
      <c r="K1170" s="42">
        <f>K220-1.3</f>
        <v>5.8755295273825414</v>
      </c>
      <c r="L1170" s="42">
        <f t="shared" si="502"/>
        <v>6.6755295273825412</v>
      </c>
      <c r="M1170" s="42">
        <f t="shared" si="513"/>
        <v>5.381647145536907</v>
      </c>
      <c r="N1170" s="42">
        <f t="shared" si="513"/>
        <v>4.1712197701855409</v>
      </c>
      <c r="O1170" s="42">
        <f t="shared" si="513"/>
        <v>2.7723636810341601</v>
      </c>
      <c r="P1170" s="42">
        <f t="shared" si="513"/>
        <v>3.3562177751537607</v>
      </c>
      <c r="Q1170" s="42">
        <f t="shared" si="503"/>
        <v>4.1509929543529278</v>
      </c>
      <c r="R1170" s="42">
        <f t="shared" si="514"/>
        <v>3.0606979999005786</v>
      </c>
      <c r="S1170" s="42">
        <f t="shared" si="514"/>
        <v>3.9694418662116195</v>
      </c>
      <c r="T1170" s="42">
        <f t="shared" si="504"/>
        <v>2.7949019848713634</v>
      </c>
      <c r="U1170" s="42">
        <f t="shared" si="505"/>
        <v>6.2055295273825415</v>
      </c>
      <c r="V1170" s="42">
        <f t="shared" si="515"/>
        <v>5.381647145536907</v>
      </c>
      <c r="W1170" s="42">
        <f t="shared" si="515"/>
        <v>4.1712197701855391</v>
      </c>
      <c r="X1170" s="42">
        <f t="shared" si="515"/>
        <v>2.7723636810341641</v>
      </c>
      <c r="Y1170" s="42">
        <f t="shared" si="506"/>
        <v>3.6562177751537606</v>
      </c>
      <c r="Z1170" s="42">
        <f t="shared" si="516"/>
        <v>3.6509929543529283</v>
      </c>
      <c r="AA1170" s="42">
        <f t="shared" si="516"/>
        <v>3.0606979999005786</v>
      </c>
      <c r="AB1170" s="42">
        <f t="shared" si="516"/>
        <v>3.9694418662116178</v>
      </c>
      <c r="AC1170" s="42">
        <f t="shared" si="507"/>
        <v>1.804901984871363</v>
      </c>
    </row>
    <row r="1171" spans="3:29" x14ac:dyDescent="0.25">
      <c r="C1171" s="42">
        <f t="shared" si="498"/>
        <v>4.3861065809311999</v>
      </c>
      <c r="D1171" s="42">
        <f t="shared" si="510"/>
        <v>3.8371696568602798</v>
      </c>
      <c r="E1171" s="42">
        <f t="shared" si="499"/>
        <v>5.1989449405290369</v>
      </c>
      <c r="F1171" s="42">
        <f t="shared" si="511"/>
        <v>4.7297654983358308</v>
      </c>
      <c r="G1171" s="42">
        <f t="shared" si="500"/>
        <v>1.8173949599595081</v>
      </c>
      <c r="H1171" s="42">
        <f t="shared" si="512"/>
        <v>0</v>
      </c>
      <c r="I1171" s="42">
        <f t="shared" si="512"/>
        <v>6.4242677733682472</v>
      </c>
      <c r="J1171" s="42">
        <f t="shared" si="501"/>
        <v>2.982845182245498</v>
      </c>
      <c r="K1171" s="42">
        <f t="shared" ref="K1171:K1185" si="519">K221</f>
        <v>6.4242677733682472</v>
      </c>
      <c r="L1171" s="42">
        <f t="shared" si="502"/>
        <v>5.9242677733682472</v>
      </c>
      <c r="M1171" s="42">
        <f t="shared" si="513"/>
        <v>2.9444560627937792</v>
      </c>
      <c r="N1171" s="42">
        <f t="shared" si="513"/>
        <v>3.4632171285004039</v>
      </c>
      <c r="O1171" s="42">
        <f t="shared" si="513"/>
        <v>2.1458470179639084</v>
      </c>
      <c r="P1171" s="42">
        <f t="shared" si="513"/>
        <v>3.4898437437523362</v>
      </c>
      <c r="Q1171" s="42">
        <f t="shared" si="503"/>
        <v>4.1104696491880404</v>
      </c>
      <c r="R1171" s="42">
        <f t="shared" si="514"/>
        <v>3.2041358517239833</v>
      </c>
      <c r="S1171" s="42">
        <f t="shared" si="514"/>
        <v>2.7337309673907431</v>
      </c>
      <c r="T1171" s="42">
        <f t="shared" si="504"/>
        <v>4.9136506225196381</v>
      </c>
      <c r="U1171" s="42">
        <f t="shared" si="505"/>
        <v>5.4542677733682474</v>
      </c>
      <c r="V1171" s="42">
        <f t="shared" si="515"/>
        <v>2.9444560627937792</v>
      </c>
      <c r="W1171" s="42">
        <f t="shared" si="515"/>
        <v>3.4632171285004039</v>
      </c>
      <c r="X1171" s="42">
        <f t="shared" si="515"/>
        <v>2.1458470179639098</v>
      </c>
      <c r="Y1171" s="42">
        <f t="shared" si="506"/>
        <v>3.7898437437523351</v>
      </c>
      <c r="Z1171" s="42">
        <f t="shared" si="516"/>
        <v>3.6104696491880399</v>
      </c>
      <c r="AA1171" s="42">
        <f t="shared" si="516"/>
        <v>3.2041358517239833</v>
      </c>
      <c r="AB1171" s="42">
        <f t="shared" si="516"/>
        <v>2.7337309673907422</v>
      </c>
      <c r="AC1171" s="42">
        <f t="shared" si="507"/>
        <v>3.9236506225196379</v>
      </c>
    </row>
    <row r="1172" spans="3:29" x14ac:dyDescent="0.25">
      <c r="C1172" s="42">
        <f t="shared" si="498"/>
        <v>4.6601630898911548</v>
      </c>
      <c r="D1172" s="42">
        <f t="shared" si="510"/>
        <v>2.904394068468453</v>
      </c>
      <c r="E1172" s="42">
        <f t="shared" si="499"/>
        <v>4.0690197672275339</v>
      </c>
      <c r="F1172" s="42">
        <f t="shared" si="511"/>
        <v>3.4232760713223662</v>
      </c>
      <c r="G1172" s="42">
        <f t="shared" si="500"/>
        <v>4.4247439041229981</v>
      </c>
      <c r="H1172" s="42">
        <f t="shared" si="512"/>
        <v>0</v>
      </c>
      <c r="I1172" s="42">
        <f t="shared" si="512"/>
        <v>6.1533290019218887</v>
      </c>
      <c r="J1172" s="42">
        <f t="shared" si="501"/>
        <v>2.8022193346145929</v>
      </c>
      <c r="K1172" s="42">
        <f t="shared" si="519"/>
        <v>6.1533290019218887</v>
      </c>
      <c r="L1172" s="42">
        <f t="shared" si="502"/>
        <v>5.6533290019218887</v>
      </c>
      <c r="M1172" s="42">
        <f t="shared" si="513"/>
        <v>2.8202757925475317</v>
      </c>
      <c r="N1172" s="42">
        <f t="shared" si="513"/>
        <v>3.6903388219073316</v>
      </c>
      <c r="O1172" s="42">
        <f t="shared" si="513"/>
        <v>1.8010777037305796</v>
      </c>
      <c r="P1172" s="42">
        <f t="shared" si="513"/>
        <v>3.4900223482690507</v>
      </c>
      <c r="Q1172" s="42">
        <f t="shared" si="503"/>
        <v>5.4475351861855383</v>
      </c>
      <c r="R1172" s="42">
        <f t="shared" si="514"/>
        <v>4.687184340287943</v>
      </c>
      <c r="S1172" s="42">
        <f t="shared" si="514"/>
        <v>1.4401408302370373</v>
      </c>
      <c r="T1172" s="42">
        <f t="shared" si="504"/>
        <v>4.5048588551676501</v>
      </c>
      <c r="U1172" s="42">
        <f t="shared" si="505"/>
        <v>5.1833290019218889</v>
      </c>
      <c r="V1172" s="42">
        <f t="shared" si="515"/>
        <v>2.8202757925475317</v>
      </c>
      <c r="W1172" s="42">
        <f t="shared" si="515"/>
        <v>3.6903388219073339</v>
      </c>
      <c r="X1172" s="42">
        <f t="shared" si="515"/>
        <v>1.801077703730581</v>
      </c>
      <c r="Y1172" s="42">
        <f t="shared" si="506"/>
        <v>3.7900223482690505</v>
      </c>
      <c r="Z1172" s="42">
        <f t="shared" si="516"/>
        <v>4.9475351861855383</v>
      </c>
      <c r="AA1172" s="42">
        <f t="shared" si="516"/>
        <v>4.687184340287943</v>
      </c>
      <c r="AB1172" s="42">
        <f t="shared" si="516"/>
        <v>1.4401408302370373</v>
      </c>
      <c r="AC1172" s="42">
        <f t="shared" si="507"/>
        <v>3.5148588551676494</v>
      </c>
    </row>
    <row r="1173" spans="3:29" x14ac:dyDescent="0.25">
      <c r="C1173" s="42">
        <f t="shared" si="498"/>
        <v>3.857311177014672</v>
      </c>
      <c r="D1173" s="42">
        <f t="shared" ref="D1173:D1188" si="520">D223</f>
        <v>4.0708817048329857</v>
      </c>
      <c r="E1173" s="42">
        <f t="shared" si="499"/>
        <v>3.5407129849239336</v>
      </c>
      <c r="F1173" s="42">
        <f t="shared" si="511"/>
        <v>3.3490304268309479</v>
      </c>
      <c r="G1173" s="42">
        <f t="shared" si="500"/>
        <v>2.1769661184418654</v>
      </c>
      <c r="H1173" s="42">
        <f t="shared" si="512"/>
        <v>0</v>
      </c>
      <c r="I1173" s="42">
        <f t="shared" si="512"/>
        <v>0</v>
      </c>
      <c r="J1173" s="42">
        <f t="shared" si="501"/>
        <v>2.6001054537629624</v>
      </c>
      <c r="K1173" s="42">
        <f t="shared" si="519"/>
        <v>5.8501581806444429</v>
      </c>
      <c r="L1173" s="42">
        <f t="shared" si="502"/>
        <v>5.3501581806444429</v>
      </c>
      <c r="M1173" s="42">
        <f t="shared" si="513"/>
        <v>1.7062961360212971</v>
      </c>
      <c r="N1173" s="42">
        <f t="shared" si="513"/>
        <v>4.2548994135055533</v>
      </c>
      <c r="O1173" s="42">
        <f t="shared" si="513"/>
        <v>1.8291816900913029</v>
      </c>
      <c r="P1173" s="42">
        <f t="shared" si="513"/>
        <v>4.7064051606158657</v>
      </c>
      <c r="Q1173" s="42">
        <f t="shared" si="503"/>
        <v>5.7344018385911637</v>
      </c>
      <c r="R1173" s="42">
        <f t="shared" si="514"/>
        <v>4.1111339522667043</v>
      </c>
      <c r="S1173" s="42">
        <f t="shared" si="514"/>
        <v>4.6054436741243503</v>
      </c>
      <c r="T1173" s="42">
        <f t="shared" si="504"/>
        <v>5.8094969309134239</v>
      </c>
      <c r="U1173" s="42">
        <f t="shared" si="505"/>
        <v>4.8801581806444432</v>
      </c>
      <c r="V1173" s="42">
        <f t="shared" si="515"/>
        <v>1.7062961360212971</v>
      </c>
      <c r="W1173" s="42">
        <f t="shared" si="515"/>
        <v>4.2548994135055507</v>
      </c>
      <c r="X1173" s="42">
        <f t="shared" si="515"/>
        <v>1.829181690091304</v>
      </c>
      <c r="Y1173" s="42">
        <f t="shared" si="506"/>
        <v>5.0064051606158646</v>
      </c>
      <c r="Z1173" s="42">
        <f t="shared" si="516"/>
        <v>5.2344018385911637</v>
      </c>
      <c r="AA1173" s="42">
        <f t="shared" si="516"/>
        <v>4.1111339522667043</v>
      </c>
      <c r="AB1173" s="42">
        <f t="shared" si="516"/>
        <v>4.6054436741243494</v>
      </c>
      <c r="AC1173" s="42">
        <f t="shared" si="507"/>
        <v>4.8194969309134246</v>
      </c>
    </row>
    <row r="1174" spans="3:29" x14ac:dyDescent="0.25">
      <c r="C1174" s="42">
        <f t="shared" si="498"/>
        <v>4.9001630484935967</v>
      </c>
      <c r="D1174" s="42">
        <f t="shared" si="520"/>
        <v>5.5516183797294838</v>
      </c>
      <c r="E1174" s="42">
        <f t="shared" si="499"/>
        <v>5.808381983763268</v>
      </c>
      <c r="F1174" s="42">
        <f t="shared" si="511"/>
        <v>5.6584260629983563</v>
      </c>
      <c r="G1174" s="42">
        <f t="shared" si="500"/>
        <v>1.4990768132833758</v>
      </c>
      <c r="H1174" s="42">
        <f t="shared" si="512"/>
        <v>0</v>
      </c>
      <c r="I1174" s="42">
        <f t="shared" si="512"/>
        <v>6.3417720727344591</v>
      </c>
      <c r="J1174" s="42">
        <f t="shared" si="501"/>
        <v>5.0417720727344593</v>
      </c>
      <c r="K1174" s="42">
        <f t="shared" si="519"/>
        <v>6.3417720727344591</v>
      </c>
      <c r="L1174" s="42">
        <f t="shared" si="502"/>
        <v>5.8417720727344591</v>
      </c>
      <c r="M1174" s="42">
        <f t="shared" si="513"/>
        <v>3.6993670424284342</v>
      </c>
      <c r="N1174" s="42">
        <f t="shared" si="513"/>
        <v>3.2307140747892498</v>
      </c>
      <c r="O1174" s="42">
        <f t="shared" si="513"/>
        <v>3.0005491831739501</v>
      </c>
      <c r="P1174" s="42">
        <f t="shared" si="513"/>
        <v>2.2635089606106757</v>
      </c>
      <c r="Q1174" s="42">
        <f t="shared" si="503"/>
        <v>2.8500956492655418</v>
      </c>
      <c r="R1174" s="42">
        <f t="shared" si="514"/>
        <v>2.4475523322275303</v>
      </c>
      <c r="S1174" s="42">
        <f t="shared" si="514"/>
        <v>3.6431456588049023</v>
      </c>
      <c r="T1174" s="42">
        <f t="shared" si="504"/>
        <v>3.2818037727295177</v>
      </c>
      <c r="U1174" s="42">
        <f t="shared" si="505"/>
        <v>5.3717720727344593</v>
      </c>
      <c r="V1174" s="42">
        <f t="shared" si="515"/>
        <v>3.6993670424284342</v>
      </c>
      <c r="W1174" s="42">
        <f t="shared" si="515"/>
        <v>3.2307140747892533</v>
      </c>
      <c r="X1174" s="42">
        <f t="shared" si="515"/>
        <v>3.0005491831739515</v>
      </c>
      <c r="Y1174" s="42">
        <f t="shared" si="506"/>
        <v>2.5635089606106756</v>
      </c>
      <c r="Z1174" s="42">
        <f t="shared" si="516"/>
        <v>2.3500956492655418</v>
      </c>
      <c r="AA1174" s="42">
        <f t="shared" si="516"/>
        <v>2.4475523322275303</v>
      </c>
      <c r="AB1174" s="42">
        <f t="shared" si="516"/>
        <v>3.6431456588049023</v>
      </c>
      <c r="AC1174" s="42">
        <f t="shared" si="507"/>
        <v>2.2918037727295171</v>
      </c>
    </row>
    <row r="1175" spans="3:29" x14ac:dyDescent="0.25">
      <c r="C1175" s="42">
        <f t="shared" si="498"/>
        <v>5.1060796892572649</v>
      </c>
      <c r="D1175" s="42">
        <f t="shared" si="520"/>
        <v>4.3561310463769169</v>
      </c>
      <c r="E1175" s="42">
        <f t="shared" si="499"/>
        <v>4.7247824463651824</v>
      </c>
      <c r="F1175" s="42">
        <f t="shared" si="511"/>
        <v>4.114446831605747</v>
      </c>
      <c r="G1175" s="42">
        <f t="shared" si="500"/>
        <v>1.7816282807698613</v>
      </c>
      <c r="H1175" s="42">
        <f t="shared" si="512"/>
        <v>0</v>
      </c>
      <c r="I1175" s="42">
        <f t="shared" si="512"/>
        <v>5.75931428034293</v>
      </c>
      <c r="J1175" s="42">
        <f t="shared" si="501"/>
        <v>4.4593142803429302</v>
      </c>
      <c r="K1175" s="42">
        <f t="shared" si="519"/>
        <v>5.75931428034293</v>
      </c>
      <c r="L1175" s="42">
        <f t="shared" si="502"/>
        <v>5.25931428034293</v>
      </c>
      <c r="M1175" s="42">
        <f t="shared" si="513"/>
        <v>2.3997142834762197</v>
      </c>
      <c r="N1175" s="42">
        <f t="shared" si="513"/>
        <v>3.0297201357958552</v>
      </c>
      <c r="O1175" s="42">
        <f t="shared" si="513"/>
        <v>2.8677577305013302</v>
      </c>
      <c r="P1175" s="42">
        <f t="shared" si="513"/>
        <v>2.7662786761219595</v>
      </c>
      <c r="Q1175" s="42">
        <f t="shared" si="503"/>
        <v>3.2069242704861596</v>
      </c>
      <c r="R1175" s="42">
        <f t="shared" si="514"/>
        <v>3.7086409903300002</v>
      </c>
      <c r="S1175" s="42">
        <f t="shared" si="514"/>
        <v>4.9015440683769631</v>
      </c>
      <c r="T1175" s="42">
        <f t="shared" si="504"/>
        <v>4.6595999968667092</v>
      </c>
      <c r="U1175" s="42">
        <f t="shared" si="505"/>
        <v>4.7893142803429303</v>
      </c>
      <c r="V1175" s="42">
        <f t="shared" si="515"/>
        <v>2.3997142834762197</v>
      </c>
      <c r="W1175" s="42">
        <f t="shared" si="515"/>
        <v>3.0297201357958561</v>
      </c>
      <c r="X1175" s="42">
        <f t="shared" si="515"/>
        <v>2.867757730501332</v>
      </c>
      <c r="Y1175" s="42">
        <f t="shared" si="506"/>
        <v>3.0662786761219594</v>
      </c>
      <c r="Z1175" s="42">
        <f t="shared" si="516"/>
        <v>2.7069242704861596</v>
      </c>
      <c r="AA1175" s="42">
        <f t="shared" si="516"/>
        <v>3.7086409903300002</v>
      </c>
      <c r="AB1175" s="42">
        <f t="shared" si="516"/>
        <v>4.9015440683769613</v>
      </c>
      <c r="AC1175" s="42">
        <f t="shared" si="507"/>
        <v>3.6695999968667095</v>
      </c>
    </row>
    <row r="1176" spans="3:29" x14ac:dyDescent="0.25">
      <c r="C1176" s="42">
        <f t="shared" si="498"/>
        <v>3.5555335181080312</v>
      </c>
      <c r="D1176" s="42">
        <f t="shared" si="520"/>
        <v>4.4743786932886946</v>
      </c>
      <c r="E1176" s="42">
        <f t="shared" si="499"/>
        <v>4.6248957106444069</v>
      </c>
      <c r="F1176" s="42">
        <f t="shared" ref="F1176:F1191" si="521">F226</f>
        <v>3.2968733707665137</v>
      </c>
      <c r="G1176" s="42">
        <f t="shared" si="500"/>
        <v>1.6315303241781376</v>
      </c>
      <c r="H1176" s="42">
        <f t="shared" ref="H1176:I1191" si="522">H226</f>
        <v>5.6420903610193252</v>
      </c>
      <c r="I1176" s="42">
        <f t="shared" si="522"/>
        <v>0</v>
      </c>
      <c r="J1176" s="42">
        <f t="shared" si="501"/>
        <v>4.3420903610193253</v>
      </c>
      <c r="K1176" s="42">
        <f t="shared" si="519"/>
        <v>5.6420903610193252</v>
      </c>
      <c r="L1176" s="42">
        <f t="shared" si="502"/>
        <v>5.1420903610193252</v>
      </c>
      <c r="M1176" s="42">
        <f t="shared" ref="M1176:P1191" si="523">M226</f>
        <v>1.880696787006443</v>
      </c>
      <c r="N1176" s="42">
        <f t="shared" si="523"/>
        <v>3.523138185901554</v>
      </c>
      <c r="O1176" s="42">
        <f t="shared" si="523"/>
        <v>1.4688086477033804</v>
      </c>
      <c r="P1176" s="42">
        <f t="shared" si="523"/>
        <v>3.2351750710323235</v>
      </c>
      <c r="Q1176" s="42">
        <f t="shared" si="503"/>
        <v>4.3085250213832955</v>
      </c>
      <c r="R1176" s="42">
        <f t="shared" ref="R1176:S1191" si="524">R226</f>
        <v>3.7282535425237833</v>
      </c>
      <c r="S1176" s="42">
        <f t="shared" si="524"/>
        <v>5.6420903610193252</v>
      </c>
      <c r="T1176" s="42">
        <f t="shared" si="504"/>
        <v>5.2964806723886895</v>
      </c>
      <c r="U1176" s="42">
        <f t="shared" si="505"/>
        <v>4.6720903610193254</v>
      </c>
      <c r="V1176" s="42">
        <f t="shared" ref="V1176:X1191" si="525">V226</f>
        <v>1.880696787006443</v>
      </c>
      <c r="W1176" s="42">
        <f t="shared" si="525"/>
        <v>3.523138185901554</v>
      </c>
      <c r="X1176" s="42">
        <f t="shared" si="525"/>
        <v>1.4688086477033788</v>
      </c>
      <c r="Y1176" s="42">
        <f t="shared" si="506"/>
        <v>3.5351750710323224</v>
      </c>
      <c r="Z1176" s="42">
        <f t="shared" ref="Z1176:AB1191" si="526">Z226</f>
        <v>3.8085250213832955</v>
      </c>
      <c r="AA1176" s="42">
        <f t="shared" si="526"/>
        <v>3.7282535425237833</v>
      </c>
      <c r="AB1176" s="42">
        <f t="shared" si="526"/>
        <v>5.6420903610193252</v>
      </c>
      <c r="AC1176" s="42">
        <f t="shared" si="507"/>
        <v>4.3064806723886893</v>
      </c>
    </row>
    <row r="1177" spans="3:29" x14ac:dyDescent="0.25">
      <c r="C1177" s="42">
        <f t="shared" si="498"/>
        <v>4.324727428755506</v>
      </c>
      <c r="D1177" s="42">
        <f t="shared" si="520"/>
        <v>4.5468781265936178</v>
      </c>
      <c r="E1177" s="42">
        <f t="shared" si="499"/>
        <v>5.149943797232134</v>
      </c>
      <c r="F1177" s="42">
        <f t="shared" si="521"/>
        <v>3.5533396992250861</v>
      </c>
      <c r="G1177" s="42">
        <f t="shared" si="500"/>
        <v>1.6277075609291016</v>
      </c>
      <c r="H1177" s="42">
        <f t="shared" si="522"/>
        <v>0</v>
      </c>
      <c r="I1177" s="42">
        <f t="shared" si="522"/>
        <v>0</v>
      </c>
      <c r="J1177" s="42">
        <f t="shared" si="501"/>
        <v>5.2549056915068748</v>
      </c>
      <c r="K1177" s="42">
        <f t="shared" si="519"/>
        <v>6.5549056915068746</v>
      </c>
      <c r="L1177" s="42">
        <f t="shared" si="502"/>
        <v>6.0549056915068746</v>
      </c>
      <c r="M1177" s="42">
        <f t="shared" si="523"/>
        <v>2.1849685638356267</v>
      </c>
      <c r="N1177" s="42">
        <f t="shared" si="523"/>
        <v>3.4747478508437184</v>
      </c>
      <c r="O1177" s="42">
        <f t="shared" si="523"/>
        <v>3.53025912586665</v>
      </c>
      <c r="P1177" s="42">
        <f t="shared" si="523"/>
        <v>3.3594889405260506</v>
      </c>
      <c r="Q1177" s="42">
        <f t="shared" si="503"/>
        <v>3.2735146636497157</v>
      </c>
      <c r="R1177" s="42">
        <f t="shared" si="524"/>
        <v>4.1556670827212709</v>
      </c>
      <c r="S1177" s="42">
        <f t="shared" si="524"/>
        <v>3.3471858850247878</v>
      </c>
      <c r="T1177" s="42">
        <f t="shared" si="504"/>
        <v>5.9430581981507036</v>
      </c>
      <c r="U1177" s="42">
        <f t="shared" si="505"/>
        <v>5.5849056915068749</v>
      </c>
      <c r="V1177" s="42">
        <f t="shared" si="525"/>
        <v>2.1849685638356267</v>
      </c>
      <c r="W1177" s="42">
        <f t="shared" si="525"/>
        <v>3.474747850843718</v>
      </c>
      <c r="X1177" s="42">
        <f t="shared" si="525"/>
        <v>3.5302591258666483</v>
      </c>
      <c r="Y1177" s="42">
        <f t="shared" si="506"/>
        <v>3.6594889405260504</v>
      </c>
      <c r="Z1177" s="42">
        <f t="shared" si="526"/>
        <v>2.7735146636497157</v>
      </c>
      <c r="AA1177" s="42">
        <f t="shared" si="526"/>
        <v>4.1556670827212709</v>
      </c>
      <c r="AB1177" s="42">
        <f t="shared" si="526"/>
        <v>3.3471858850247864</v>
      </c>
      <c r="AC1177" s="42">
        <f t="shared" si="507"/>
        <v>4.9530581981507034</v>
      </c>
    </row>
    <row r="1178" spans="3:29" x14ac:dyDescent="0.25">
      <c r="C1178" s="42">
        <f t="shared" si="498"/>
        <v>2.7996311750682907</v>
      </c>
      <c r="D1178" s="42">
        <f t="shared" si="520"/>
        <v>5.3981814397131185</v>
      </c>
      <c r="E1178" s="42">
        <f t="shared" si="499"/>
        <v>3.6773470902307741</v>
      </c>
      <c r="F1178" s="42">
        <f t="shared" si="521"/>
        <v>5.1314561916793755</v>
      </c>
      <c r="G1178" s="42">
        <f t="shared" si="500"/>
        <v>1.3865421751677518</v>
      </c>
      <c r="H1178" s="42">
        <f t="shared" si="522"/>
        <v>0</v>
      </c>
      <c r="I1178" s="42">
        <f t="shared" si="522"/>
        <v>0</v>
      </c>
      <c r="J1178" s="42">
        <f t="shared" si="501"/>
        <v>5.0702225754102654</v>
      </c>
      <c r="K1178" s="42">
        <f t="shared" si="519"/>
        <v>6.3702225754102653</v>
      </c>
      <c r="L1178" s="42">
        <f t="shared" si="502"/>
        <v>5.8702225754102653</v>
      </c>
      <c r="M1178" s="42">
        <f t="shared" si="523"/>
        <v>2.388833465778851</v>
      </c>
      <c r="N1178" s="42">
        <f t="shared" si="523"/>
        <v>4.0150144983380969</v>
      </c>
      <c r="O1178" s="42">
        <f t="shared" si="523"/>
        <v>2.0970842913540677</v>
      </c>
      <c r="P1178" s="42">
        <f t="shared" si="523"/>
        <v>4.6602345373079839</v>
      </c>
      <c r="Q1178" s="42">
        <f t="shared" si="503"/>
        <v>5.4179972186877956</v>
      </c>
      <c r="R1178" s="42">
        <f t="shared" si="524"/>
        <v>4.9597691570662192</v>
      </c>
      <c r="S1178" s="42">
        <f t="shared" si="524"/>
        <v>1.3553665054064397</v>
      </c>
      <c r="T1178" s="42">
        <f t="shared" si="504"/>
        <v>5.1486761393103686</v>
      </c>
      <c r="U1178" s="42">
        <f t="shared" si="505"/>
        <v>5.4002225754102655</v>
      </c>
      <c r="V1178" s="42">
        <f t="shared" si="525"/>
        <v>2.388833465778851</v>
      </c>
      <c r="W1178" s="42">
        <f t="shared" si="525"/>
        <v>4.0150144983380933</v>
      </c>
      <c r="X1178" s="42">
        <f t="shared" si="525"/>
        <v>2.097084291354069</v>
      </c>
      <c r="Y1178" s="42">
        <f t="shared" si="506"/>
        <v>4.9602345373079837</v>
      </c>
      <c r="Z1178" s="42">
        <f t="shared" si="526"/>
        <v>4.9179972186877956</v>
      </c>
      <c r="AA1178" s="42">
        <f t="shared" si="526"/>
        <v>4.9597691570662192</v>
      </c>
      <c r="AB1178" s="42">
        <f t="shared" si="526"/>
        <v>1.3553665054064381</v>
      </c>
      <c r="AC1178" s="42">
        <f t="shared" si="507"/>
        <v>4.1586761393103684</v>
      </c>
    </row>
    <row r="1179" spans="3:29" x14ac:dyDescent="0.25">
      <c r="C1179" s="42">
        <f t="shared" si="498"/>
        <v>5.2486634114062172</v>
      </c>
      <c r="D1179" s="42">
        <f t="shared" si="520"/>
        <v>4.2331939780859917</v>
      </c>
      <c r="E1179" s="42">
        <f t="shared" si="499"/>
        <v>4.7626940164941436</v>
      </c>
      <c r="F1179" s="42">
        <f t="shared" si="521"/>
        <v>5.418189720564401</v>
      </c>
      <c r="G1179" s="42">
        <f t="shared" si="500"/>
        <v>1.2624648887462562</v>
      </c>
      <c r="H1179" s="42">
        <f t="shared" si="522"/>
        <v>0</v>
      </c>
      <c r="I1179" s="42">
        <f t="shared" si="522"/>
        <v>0</v>
      </c>
      <c r="J1179" s="42">
        <f t="shared" si="501"/>
        <v>1.0370842911525402</v>
      </c>
      <c r="K1179" s="42">
        <f t="shared" si="519"/>
        <v>7.0112528734576189</v>
      </c>
      <c r="L1179" s="42">
        <f t="shared" si="502"/>
        <v>6.5112528734576189</v>
      </c>
      <c r="M1179" s="42">
        <f t="shared" si="523"/>
        <v>4.6741685823050787</v>
      </c>
      <c r="N1179" s="42">
        <f t="shared" si="523"/>
        <v>3.7765014354338216</v>
      </c>
      <c r="O1179" s="42">
        <f t="shared" si="523"/>
        <v>3.8339771222626391</v>
      </c>
      <c r="P1179" s="42">
        <f t="shared" si="523"/>
        <v>3.6208838070609839</v>
      </c>
      <c r="Q1179" s="42">
        <f t="shared" si="503"/>
        <v>4.1082163130502192</v>
      </c>
      <c r="R1179" s="42">
        <f t="shared" si="524"/>
        <v>4.6893880548006148</v>
      </c>
      <c r="S1179" s="42">
        <f t="shared" si="524"/>
        <v>1.4917559305228978</v>
      </c>
      <c r="T1179" s="42">
        <f t="shared" si="504"/>
        <v>3.6370842911525392</v>
      </c>
      <c r="U1179" s="42">
        <f t="shared" si="505"/>
        <v>6.0412528734576192</v>
      </c>
      <c r="V1179" s="42">
        <f t="shared" si="525"/>
        <v>4.6741685823050787</v>
      </c>
      <c r="W1179" s="42">
        <f t="shared" si="525"/>
        <v>3.7765014354338216</v>
      </c>
      <c r="X1179" s="42">
        <f t="shared" si="525"/>
        <v>3.8339771222626373</v>
      </c>
      <c r="Y1179" s="42">
        <f t="shared" si="506"/>
        <v>3.9208838070609833</v>
      </c>
      <c r="Z1179" s="42">
        <f t="shared" si="526"/>
        <v>3.6082163130502187</v>
      </c>
      <c r="AA1179" s="42">
        <f t="shared" si="526"/>
        <v>4.6893880548006148</v>
      </c>
      <c r="AB1179" s="42">
        <f t="shared" si="526"/>
        <v>1.4917559305228965</v>
      </c>
      <c r="AC1179" s="42">
        <f t="shared" si="507"/>
        <v>2.6470842911525394</v>
      </c>
    </row>
    <row r="1180" spans="3:29" x14ac:dyDescent="0.25">
      <c r="C1180" s="42">
        <f t="shared" si="498"/>
        <v>4.6671758427368211</v>
      </c>
      <c r="D1180" s="42">
        <f t="shared" si="520"/>
        <v>2.7226990975506506</v>
      </c>
      <c r="E1180" s="42">
        <f t="shared" si="499"/>
        <v>4.2341499465539867</v>
      </c>
      <c r="F1180" s="42">
        <f t="shared" si="521"/>
        <v>3.8947784125992713</v>
      </c>
      <c r="G1180" s="42">
        <f t="shared" si="500"/>
        <v>2.2579545132786567</v>
      </c>
      <c r="H1180" s="42">
        <f t="shared" si="522"/>
        <v>0</v>
      </c>
      <c r="I1180" s="42">
        <f t="shared" si="522"/>
        <v>0</v>
      </c>
      <c r="J1180" s="42">
        <f t="shared" si="501"/>
        <v>2.8618056585725595</v>
      </c>
      <c r="K1180" s="42">
        <f t="shared" si="519"/>
        <v>6.2427084878588381</v>
      </c>
      <c r="L1180" s="42">
        <f t="shared" si="502"/>
        <v>5.7427084878588381</v>
      </c>
      <c r="M1180" s="42">
        <f t="shared" si="523"/>
        <v>3.1213542439294182</v>
      </c>
      <c r="N1180" s="42">
        <f t="shared" si="523"/>
        <v>4.9133985942177389</v>
      </c>
      <c r="O1180" s="42">
        <f t="shared" si="523"/>
        <v>1.7627482644780419</v>
      </c>
      <c r="P1180" s="42">
        <f t="shared" si="523"/>
        <v>4.7671284948552675</v>
      </c>
      <c r="Q1180" s="42">
        <f t="shared" si="503"/>
        <v>4.1618506700003008</v>
      </c>
      <c r="R1180" s="42">
        <f t="shared" si="524"/>
        <v>4.5113463176961108</v>
      </c>
      <c r="S1180" s="42">
        <f t="shared" si="524"/>
        <v>4.1175311302898727</v>
      </c>
      <c r="T1180" s="42">
        <f t="shared" si="504"/>
        <v>4.2912978170990268</v>
      </c>
      <c r="U1180" s="42">
        <f t="shared" si="505"/>
        <v>5.2727084878588384</v>
      </c>
      <c r="V1180" s="42">
        <f t="shared" si="525"/>
        <v>3.1213542439294182</v>
      </c>
      <c r="W1180" s="42">
        <f t="shared" si="525"/>
        <v>4.9133985942177381</v>
      </c>
      <c r="X1180" s="42">
        <f t="shared" si="525"/>
        <v>1.7627482644780446</v>
      </c>
      <c r="Y1180" s="42">
        <f t="shared" si="506"/>
        <v>5.0671284948552673</v>
      </c>
      <c r="Z1180" s="42">
        <f t="shared" si="526"/>
        <v>3.6618506700003008</v>
      </c>
      <c r="AA1180" s="42">
        <f t="shared" si="526"/>
        <v>4.5113463176961108</v>
      </c>
      <c r="AB1180" s="42">
        <f t="shared" si="526"/>
        <v>4.1175311302898718</v>
      </c>
      <c r="AC1180" s="42">
        <f t="shared" si="507"/>
        <v>3.3012978170990266</v>
      </c>
    </row>
    <row r="1181" spans="3:29" x14ac:dyDescent="0.25">
      <c r="C1181" s="42">
        <f t="shared" si="498"/>
        <v>4.3667780551531177</v>
      </c>
      <c r="D1181" s="42">
        <f t="shared" si="520"/>
        <v>4.7603405492025965</v>
      </c>
      <c r="E1181" s="42">
        <f t="shared" si="499"/>
        <v>5.0201471208431014</v>
      </c>
      <c r="F1181" s="42">
        <f t="shared" si="521"/>
        <v>4.5258700802749638</v>
      </c>
      <c r="G1181" s="42">
        <f t="shared" si="500"/>
        <v>1.408696439098686</v>
      </c>
      <c r="H1181" s="42">
        <f t="shared" si="522"/>
        <v>0</v>
      </c>
      <c r="I1181" s="42">
        <f t="shared" si="522"/>
        <v>5.8078170370228985</v>
      </c>
      <c r="J1181" s="42">
        <f t="shared" si="501"/>
        <v>0.63593901234096673</v>
      </c>
      <c r="K1181" s="42">
        <f t="shared" si="519"/>
        <v>5.8078170370228985</v>
      </c>
      <c r="L1181" s="42">
        <f t="shared" si="502"/>
        <v>5.3078170370228985</v>
      </c>
      <c r="M1181" s="42">
        <f t="shared" si="523"/>
        <v>3.6298856481393118</v>
      </c>
      <c r="N1181" s="42">
        <f t="shared" si="523"/>
        <v>4.064950109470657</v>
      </c>
      <c r="O1181" s="42">
        <f t="shared" si="523"/>
        <v>1.871941028461922</v>
      </c>
      <c r="P1181" s="42">
        <f t="shared" si="523"/>
        <v>4.4263879542078195</v>
      </c>
      <c r="Q1181" s="42">
        <f t="shared" si="503"/>
        <v>4.5011492958374415</v>
      </c>
      <c r="R1181" s="42">
        <f t="shared" si="524"/>
        <v>3.6786920018070735</v>
      </c>
      <c r="S1181" s="42">
        <f t="shared" si="524"/>
        <v>3.5835466824183859</v>
      </c>
      <c r="T1181" s="42">
        <f t="shared" si="504"/>
        <v>3.598927577154897</v>
      </c>
      <c r="U1181" s="42">
        <f t="shared" si="505"/>
        <v>4.8378170370228988</v>
      </c>
      <c r="V1181" s="42">
        <f t="shared" si="525"/>
        <v>3.6298856481393118</v>
      </c>
      <c r="W1181" s="42">
        <f t="shared" si="525"/>
        <v>4.064950109470657</v>
      </c>
      <c r="X1181" s="42">
        <f t="shared" si="525"/>
        <v>1.8719410284619236</v>
      </c>
      <c r="Y1181" s="42">
        <f t="shared" si="506"/>
        <v>4.7263879542078184</v>
      </c>
      <c r="Z1181" s="42">
        <f t="shared" si="526"/>
        <v>4.0011492958374415</v>
      </c>
      <c r="AA1181" s="42">
        <f t="shared" si="526"/>
        <v>3.6786920018070735</v>
      </c>
      <c r="AB1181" s="42">
        <f t="shared" si="526"/>
        <v>3.5835466824183841</v>
      </c>
      <c r="AC1181" s="42">
        <f t="shared" si="507"/>
        <v>2.6089275771548972</v>
      </c>
    </row>
    <row r="1182" spans="3:29" x14ac:dyDescent="0.25">
      <c r="C1182" s="42">
        <f t="shared" si="498"/>
        <v>3.3059698292509574</v>
      </c>
      <c r="D1182" s="42">
        <f t="shared" si="520"/>
        <v>3.8522607796345043</v>
      </c>
      <c r="E1182" s="42">
        <f t="shared" si="499"/>
        <v>5.6940342816837823</v>
      </c>
      <c r="F1182" s="42">
        <f t="shared" si="521"/>
        <v>3.5755205871768392</v>
      </c>
      <c r="G1182" s="42">
        <f t="shared" si="500"/>
        <v>1.7676857318812991</v>
      </c>
      <c r="H1182" s="42">
        <f t="shared" si="522"/>
        <v>0</v>
      </c>
      <c r="I1182" s="42">
        <f t="shared" si="522"/>
        <v>0</v>
      </c>
      <c r="J1182" s="42">
        <f t="shared" si="501"/>
        <v>2.9115907391590028</v>
      </c>
      <c r="K1182" s="42">
        <f t="shared" si="519"/>
        <v>6.3173861087385035</v>
      </c>
      <c r="L1182" s="42">
        <f t="shared" si="502"/>
        <v>5.8173861087385035</v>
      </c>
      <c r="M1182" s="42">
        <f t="shared" si="523"/>
        <v>3.6851418967641267</v>
      </c>
      <c r="N1182" s="42">
        <f t="shared" si="523"/>
        <v>4.906900531001293</v>
      </c>
      <c r="O1182" s="42">
        <f t="shared" si="523"/>
        <v>1.0093895159967798</v>
      </c>
      <c r="P1182" s="42">
        <f t="shared" si="523"/>
        <v>5.4506793688845132</v>
      </c>
      <c r="Q1182" s="42">
        <f t="shared" si="503"/>
        <v>5.6866914567783535</v>
      </c>
      <c r="R1182" s="42">
        <f t="shared" si="524"/>
        <v>3.9578950319256174</v>
      </c>
      <c r="S1182" s="42">
        <f t="shared" si="524"/>
        <v>1.8817745855816825</v>
      </c>
      <c r="T1182" s="42">
        <f t="shared" si="504"/>
        <v>4.7219174755666895</v>
      </c>
      <c r="U1182" s="42">
        <f t="shared" si="505"/>
        <v>5.3473861087385037</v>
      </c>
      <c r="V1182" s="42">
        <f t="shared" si="525"/>
        <v>3.6851418967641267</v>
      </c>
      <c r="W1182" s="42">
        <f t="shared" si="525"/>
        <v>4.9069005310012912</v>
      </c>
      <c r="X1182" s="42">
        <f t="shared" si="525"/>
        <v>1.0093895159967829</v>
      </c>
      <c r="Y1182" s="42">
        <f t="shared" si="506"/>
        <v>5.750679368884513</v>
      </c>
      <c r="Z1182" s="42">
        <f t="shared" si="526"/>
        <v>5.1866914567783535</v>
      </c>
      <c r="AA1182" s="42">
        <f t="shared" si="526"/>
        <v>3.9578950319256174</v>
      </c>
      <c r="AB1182" s="42">
        <f t="shared" si="526"/>
        <v>1.8817745855816812</v>
      </c>
      <c r="AC1182" s="42">
        <f t="shared" si="507"/>
        <v>3.7319174755666893</v>
      </c>
    </row>
    <row r="1183" spans="3:29" x14ac:dyDescent="0.25">
      <c r="C1183" s="42">
        <f t="shared" si="498"/>
        <v>4.1152804301960524</v>
      </c>
      <c r="D1183" s="42">
        <f t="shared" si="520"/>
        <v>2.6774452173610341</v>
      </c>
      <c r="E1183" s="42">
        <f t="shared" si="499"/>
        <v>5.3774918613210687</v>
      </c>
      <c r="F1183" s="42">
        <f t="shared" si="521"/>
        <v>5.2699896824347539</v>
      </c>
      <c r="G1183" s="42">
        <f t="shared" si="500"/>
        <v>1.2802118344229785</v>
      </c>
      <c r="H1183" s="42">
        <f t="shared" si="522"/>
        <v>0</v>
      </c>
      <c r="I1183" s="42">
        <f t="shared" si="522"/>
        <v>6.1146199362929412</v>
      </c>
      <c r="J1183" s="42">
        <f t="shared" si="501"/>
        <v>0.7382066454309808</v>
      </c>
      <c r="K1183" s="42">
        <f t="shared" si="519"/>
        <v>6.1146199362929412</v>
      </c>
      <c r="L1183" s="42">
        <f t="shared" si="502"/>
        <v>5.6146199362929412</v>
      </c>
      <c r="M1183" s="42">
        <f t="shared" si="523"/>
        <v>3.3120857988253429</v>
      </c>
      <c r="N1183" s="42">
        <f t="shared" si="523"/>
        <v>3.0298408758899855</v>
      </c>
      <c r="O1183" s="42">
        <f t="shared" si="523"/>
        <v>0.33268248964678809</v>
      </c>
      <c r="P1183" s="42">
        <f t="shared" si="523"/>
        <v>3.9636238823947343</v>
      </c>
      <c r="Q1183" s="42">
        <f t="shared" si="503"/>
        <v>5.5498752844922148</v>
      </c>
      <c r="R1183" s="42">
        <f t="shared" si="524"/>
        <v>4.3918453861517968</v>
      </c>
      <c r="S1183" s="42">
        <f t="shared" si="524"/>
        <v>4.9437352676411033</v>
      </c>
      <c r="T1183" s="42">
        <f t="shared" si="504"/>
        <v>3.8477583067887267</v>
      </c>
      <c r="U1183" s="42">
        <f t="shared" si="505"/>
        <v>5.1446199362929415</v>
      </c>
      <c r="V1183" s="42">
        <f t="shared" si="525"/>
        <v>3.3120857988253429</v>
      </c>
      <c r="W1183" s="42">
        <f t="shared" si="525"/>
        <v>3.0298408758899855</v>
      </c>
      <c r="X1183" s="42">
        <f t="shared" si="525"/>
        <v>0.33268248964678898</v>
      </c>
      <c r="Y1183" s="42">
        <f t="shared" si="506"/>
        <v>4.2636238823947341</v>
      </c>
      <c r="Z1183" s="42">
        <f t="shared" si="526"/>
        <v>5.0498752844922148</v>
      </c>
      <c r="AA1183" s="42">
        <f t="shared" si="526"/>
        <v>4.3918453861517968</v>
      </c>
      <c r="AB1183" s="42">
        <f t="shared" si="526"/>
        <v>4.9437352676411006</v>
      </c>
      <c r="AC1183" s="42">
        <f t="shared" si="507"/>
        <v>2.857758306788726</v>
      </c>
    </row>
    <row r="1184" spans="3:29" x14ac:dyDescent="0.25">
      <c r="C1184" s="42">
        <f t="shared" si="498"/>
        <v>4.9459579109021243</v>
      </c>
      <c r="D1184" s="42">
        <f t="shared" si="520"/>
        <v>3.6628365188816159</v>
      </c>
      <c r="E1184" s="42">
        <f t="shared" si="499"/>
        <v>2.9290292685671733</v>
      </c>
      <c r="F1184" s="42">
        <f t="shared" si="521"/>
        <v>5.6375704456915612</v>
      </c>
      <c r="G1184" s="42">
        <f t="shared" si="500"/>
        <v>1.4908727889027618</v>
      </c>
      <c r="H1184" s="42">
        <f t="shared" si="522"/>
        <v>0</v>
      </c>
      <c r="I1184" s="42">
        <f t="shared" si="522"/>
        <v>6.7943259375992886</v>
      </c>
      <c r="J1184" s="42">
        <f t="shared" si="501"/>
        <v>5.4943259375992888</v>
      </c>
      <c r="K1184" s="42">
        <f t="shared" si="519"/>
        <v>6.7943259375992886</v>
      </c>
      <c r="L1184" s="42">
        <f t="shared" si="502"/>
        <v>6.2943259375992886</v>
      </c>
      <c r="M1184" s="42">
        <f t="shared" si="523"/>
        <v>5.0957444531994671</v>
      </c>
      <c r="N1184" s="42">
        <f t="shared" si="523"/>
        <v>2.627993994731801</v>
      </c>
      <c r="O1184" s="42">
        <f t="shared" si="523"/>
        <v>3.2053121675313423</v>
      </c>
      <c r="P1184" s="42">
        <f t="shared" si="523"/>
        <v>2.0187173263385247</v>
      </c>
      <c r="Q1184" s="42">
        <f t="shared" si="503"/>
        <v>2.7464667004673471</v>
      </c>
      <c r="R1184" s="42">
        <f t="shared" si="524"/>
        <v>2.4868716465719674</v>
      </c>
      <c r="S1184" s="42">
        <f t="shared" si="524"/>
        <v>4.4813639162888936</v>
      </c>
      <c r="T1184" s="42">
        <f t="shared" si="504"/>
        <v>2.9985814843998222</v>
      </c>
      <c r="U1184" s="42">
        <f t="shared" si="505"/>
        <v>5.8243259375992888</v>
      </c>
      <c r="V1184" s="42">
        <f t="shared" si="525"/>
        <v>5.0957444531994671</v>
      </c>
      <c r="W1184" s="42">
        <f t="shared" si="525"/>
        <v>2.6279939947318018</v>
      </c>
      <c r="X1184" s="42">
        <f t="shared" si="525"/>
        <v>3.2053121675313427</v>
      </c>
      <c r="Y1184" s="42">
        <f t="shared" si="506"/>
        <v>2.3187173263385246</v>
      </c>
      <c r="Z1184" s="42">
        <f t="shared" si="526"/>
        <v>2.2464667004673471</v>
      </c>
      <c r="AA1184" s="42">
        <f t="shared" si="526"/>
        <v>2.4868716465719674</v>
      </c>
      <c r="AB1184" s="42">
        <f t="shared" si="526"/>
        <v>4.4813639162888919</v>
      </c>
      <c r="AC1184" s="42">
        <f t="shared" si="507"/>
        <v>2.0085814843998224</v>
      </c>
    </row>
    <row r="1185" spans="3:29" x14ac:dyDescent="0.25">
      <c r="C1185" s="42">
        <f t="shared" si="498"/>
        <v>2.8275097314626962</v>
      </c>
      <c r="D1185" s="42">
        <f t="shared" si="520"/>
        <v>5.1153180010556474</v>
      </c>
      <c r="E1185" s="42">
        <f t="shared" si="499"/>
        <v>5.2752523712935062</v>
      </c>
      <c r="F1185" s="42">
        <f t="shared" si="521"/>
        <v>2.7777621387830496</v>
      </c>
      <c r="G1185" s="42">
        <f t="shared" si="500"/>
        <v>4.0631166270699248</v>
      </c>
      <c r="H1185" s="42">
        <f t="shared" si="522"/>
        <v>0</v>
      </c>
      <c r="I1185" s="42">
        <f t="shared" si="522"/>
        <v>0</v>
      </c>
      <c r="J1185" s="42">
        <f t="shared" si="501"/>
        <v>4.6129190694203013</v>
      </c>
      <c r="K1185" s="42">
        <f t="shared" si="519"/>
        <v>5.9129190694203011</v>
      </c>
      <c r="L1185" s="42">
        <f t="shared" si="502"/>
        <v>5.4129190694203011</v>
      </c>
      <c r="M1185" s="42">
        <f t="shared" si="523"/>
        <v>3.6955744183876886</v>
      </c>
      <c r="N1185" s="42">
        <f t="shared" si="523"/>
        <v>2.6350474918530744</v>
      </c>
      <c r="O1185" s="42">
        <f t="shared" si="523"/>
        <v>5.9129190694203011</v>
      </c>
      <c r="P1185" s="42">
        <f t="shared" si="523"/>
        <v>5.0545017833307355</v>
      </c>
      <c r="Q1185" s="42">
        <f t="shared" si="503"/>
        <v>4.5248002073176181</v>
      </c>
      <c r="R1185" s="42">
        <f t="shared" si="524"/>
        <v>3.4032411039279844</v>
      </c>
      <c r="S1185" s="42">
        <f t="shared" si="524"/>
        <v>1.2580678871107027</v>
      </c>
      <c r="T1185" s="42">
        <f t="shared" si="504"/>
        <v>3.6405304649788688</v>
      </c>
      <c r="U1185" s="42">
        <f t="shared" si="505"/>
        <v>4.9429190694203013</v>
      </c>
      <c r="V1185" s="42">
        <f t="shared" si="525"/>
        <v>3.6955744183876886</v>
      </c>
      <c r="W1185" s="42">
        <f t="shared" si="525"/>
        <v>2.6350474918530744</v>
      </c>
      <c r="X1185" s="42">
        <f t="shared" si="525"/>
        <v>5.9129190694203011</v>
      </c>
      <c r="Y1185" s="42">
        <f t="shared" si="506"/>
        <v>5.3545017833307353</v>
      </c>
      <c r="Z1185" s="42">
        <f t="shared" si="526"/>
        <v>4.0248002073176181</v>
      </c>
      <c r="AA1185" s="42">
        <f t="shared" si="526"/>
        <v>3.4032411039279844</v>
      </c>
      <c r="AB1185" s="42">
        <f t="shared" si="526"/>
        <v>1.2580678871107014</v>
      </c>
      <c r="AC1185" s="42">
        <f t="shared" si="507"/>
        <v>2.650530464978869</v>
      </c>
    </row>
    <row r="1186" spans="3:29" x14ac:dyDescent="0.25">
      <c r="C1186" s="42">
        <f t="shared" si="498"/>
        <v>4.3821888309704438</v>
      </c>
      <c r="D1186" s="42">
        <f t="shared" si="520"/>
        <v>4.3421712179317087</v>
      </c>
      <c r="E1186" s="42">
        <f t="shared" si="499"/>
        <v>4.6831603523733962</v>
      </c>
      <c r="F1186" s="42">
        <f t="shared" si="521"/>
        <v>2.9121114829782955</v>
      </c>
      <c r="G1186" s="42">
        <f t="shared" si="500"/>
        <v>2.5966798112869824</v>
      </c>
      <c r="H1186" s="42">
        <f t="shared" si="522"/>
        <v>6.4127333004957601</v>
      </c>
      <c r="I1186" s="42">
        <f t="shared" si="522"/>
        <v>0</v>
      </c>
      <c r="J1186" s="42">
        <f>J236</f>
        <v>0</v>
      </c>
      <c r="K1186" s="42">
        <f>K236-1.3</f>
        <v>5.1127333004957602</v>
      </c>
      <c r="L1186" s="42">
        <f t="shared" si="502"/>
        <v>5.9127333004957601</v>
      </c>
      <c r="M1186" s="42">
        <f t="shared" si="523"/>
        <v>3.4735638711018701</v>
      </c>
      <c r="N1186" s="42">
        <f t="shared" si="523"/>
        <v>5.7530226419991184</v>
      </c>
      <c r="O1186" s="42">
        <f t="shared" si="523"/>
        <v>1.5413525632734291</v>
      </c>
      <c r="P1186" s="42">
        <f t="shared" si="523"/>
        <v>4.3208512835162889</v>
      </c>
      <c r="Q1186" s="42">
        <f t="shared" si="503"/>
        <v>4.0303729811136728</v>
      </c>
      <c r="R1186" s="42">
        <f t="shared" si="524"/>
        <v>4.4278689040963828</v>
      </c>
      <c r="S1186" s="42">
        <f t="shared" si="524"/>
        <v>1.9101758767434187</v>
      </c>
      <c r="T1186" s="42">
        <f t="shared" si="504"/>
        <v>4.2391694293938906</v>
      </c>
      <c r="U1186" s="42">
        <f t="shared" si="505"/>
        <v>5.4427333004957603</v>
      </c>
      <c r="V1186" s="42">
        <f t="shared" si="525"/>
        <v>3.4735638711018701</v>
      </c>
      <c r="W1186" s="42">
        <f t="shared" si="525"/>
        <v>5.7530226419991202</v>
      </c>
      <c r="X1186" s="42">
        <f t="shared" si="525"/>
        <v>1.5413525632734282</v>
      </c>
      <c r="Y1186" s="42">
        <f t="shared" si="506"/>
        <v>4.6208512835162878</v>
      </c>
      <c r="Z1186" s="42">
        <f t="shared" si="526"/>
        <v>3.5303729811136728</v>
      </c>
      <c r="AA1186" s="42">
        <f t="shared" si="526"/>
        <v>4.4278689040963828</v>
      </c>
      <c r="AB1186" s="42">
        <f t="shared" si="526"/>
        <v>1.9101758767434172</v>
      </c>
      <c r="AC1186" s="42">
        <f t="shared" si="507"/>
        <v>3.2491694293938904</v>
      </c>
    </row>
    <row r="1187" spans="3:29" x14ac:dyDescent="0.25">
      <c r="C1187" s="42">
        <f t="shared" si="498"/>
        <v>6.6923094983308502</v>
      </c>
      <c r="D1187" s="42">
        <f t="shared" si="520"/>
        <v>6.0763462088545177</v>
      </c>
      <c r="E1187" s="42">
        <f t="shared" si="499"/>
        <v>5.2529395827596455</v>
      </c>
      <c r="F1187" s="42">
        <f t="shared" si="521"/>
        <v>7.4138972680887267</v>
      </c>
      <c r="G1187" s="42">
        <f t="shared" si="500"/>
        <v>1.5407078322288252</v>
      </c>
      <c r="H1187" s="42">
        <f t="shared" si="522"/>
        <v>0</v>
      </c>
      <c r="I1187" s="42">
        <f t="shared" si="522"/>
        <v>7.669967381620685</v>
      </c>
      <c r="J1187" s="42">
        <f t="shared" si="501"/>
        <v>6.3699673816206852</v>
      </c>
      <c r="K1187" s="42">
        <f t="shared" ref="K1187" si="527">K237</f>
        <v>7.669967381620685</v>
      </c>
      <c r="L1187" s="42">
        <f t="shared" si="502"/>
        <v>7.169967381620685</v>
      </c>
      <c r="M1187" s="42">
        <f t="shared" si="523"/>
        <v>5.7524755362155151</v>
      </c>
      <c r="N1187" s="42">
        <f t="shared" si="523"/>
        <v>1.4506092846641092</v>
      </c>
      <c r="O1187" s="42">
        <f t="shared" si="523"/>
        <v>3.5180428899169249</v>
      </c>
      <c r="P1187" s="42">
        <f t="shared" si="523"/>
        <v>0.60604261275422555</v>
      </c>
      <c r="Q1187" s="42">
        <f t="shared" si="503"/>
        <v>1.0716822898831262</v>
      </c>
      <c r="R1187" s="42">
        <f t="shared" si="524"/>
        <v>1.5689571276711152</v>
      </c>
      <c r="S1187" s="42">
        <f t="shared" si="524"/>
        <v>2.611052725658106</v>
      </c>
      <c r="T1187" s="42">
        <f t="shared" si="504"/>
        <v>2.7381188840538782</v>
      </c>
      <c r="U1187" s="42">
        <f t="shared" si="505"/>
        <v>6.6999673816206853</v>
      </c>
      <c r="V1187" s="42">
        <f t="shared" si="525"/>
        <v>5.7524755362155151</v>
      </c>
      <c r="W1187" s="42">
        <f t="shared" si="525"/>
        <v>1.4506092846641114</v>
      </c>
      <c r="X1187" s="42">
        <f t="shared" si="525"/>
        <v>3.5180428899169249</v>
      </c>
      <c r="Y1187" s="42">
        <f t="shared" si="506"/>
        <v>0.90604261275422537</v>
      </c>
      <c r="Z1187" s="42">
        <f t="shared" si="526"/>
        <v>0.57168228988312619</v>
      </c>
      <c r="AA1187" s="42">
        <f t="shared" si="526"/>
        <v>1.5689571276711152</v>
      </c>
      <c r="AB1187" s="42">
        <f t="shared" si="526"/>
        <v>2.6110527256581064</v>
      </c>
      <c r="AC1187" s="42">
        <f t="shared" si="507"/>
        <v>1.7481188840538777</v>
      </c>
    </row>
    <row r="1188" spans="3:29" x14ac:dyDescent="0.25">
      <c r="C1188" s="42">
        <f t="shared" si="498"/>
        <v>4.7804300343749722</v>
      </c>
      <c r="D1188" s="42">
        <f t="shared" si="520"/>
        <v>4.7407172222528979</v>
      </c>
      <c r="E1188" s="42">
        <f t="shared" si="499"/>
        <v>5.0149285294509696</v>
      </c>
      <c r="F1188" s="42">
        <f t="shared" si="521"/>
        <v>4.9917685521067972</v>
      </c>
      <c r="G1188" s="42">
        <f t="shared" si="500"/>
        <v>1.222617474298388</v>
      </c>
      <c r="H1188" s="42">
        <f t="shared" si="522"/>
        <v>0</v>
      </c>
      <c r="I1188" s="42">
        <f t="shared" si="522"/>
        <v>0</v>
      </c>
      <c r="J1188" s="42">
        <f>J238</f>
        <v>0</v>
      </c>
      <c r="K1188" s="42">
        <f>K238-1.3</f>
        <v>5.2903441089022269</v>
      </c>
      <c r="L1188" s="42">
        <f t="shared" si="502"/>
        <v>6.0903441089022268</v>
      </c>
      <c r="M1188" s="42">
        <f t="shared" si="523"/>
        <v>2.7459767120425935</v>
      </c>
      <c r="N1188" s="42">
        <f t="shared" si="523"/>
        <v>5.2225368410168631</v>
      </c>
      <c r="O1188" s="42">
        <f t="shared" si="523"/>
        <v>1.7519785303279998</v>
      </c>
      <c r="P1188" s="42">
        <f t="shared" si="523"/>
        <v>4.8266178678781975</v>
      </c>
      <c r="Q1188" s="42">
        <f t="shared" si="503"/>
        <v>5.121232401020043</v>
      </c>
      <c r="R1188" s="42">
        <f t="shared" si="524"/>
        <v>3.4068834993156702</v>
      </c>
      <c r="S1188" s="42">
        <f t="shared" si="524"/>
        <v>3.2250620107393879</v>
      </c>
      <c r="T1188" s="42">
        <f t="shared" si="504"/>
        <v>5.4189650680638914</v>
      </c>
      <c r="U1188" s="42">
        <f t="shared" si="505"/>
        <v>5.620344108902227</v>
      </c>
      <c r="V1188" s="42">
        <f t="shared" si="525"/>
        <v>2.7459767120425935</v>
      </c>
      <c r="W1188" s="42">
        <f t="shared" si="525"/>
        <v>5.2225368410168604</v>
      </c>
      <c r="X1188" s="42">
        <f t="shared" si="525"/>
        <v>1.7519785303280027</v>
      </c>
      <c r="Y1188" s="42">
        <f t="shared" si="506"/>
        <v>5.1266178678781964</v>
      </c>
      <c r="Z1188" s="42">
        <f t="shared" si="526"/>
        <v>4.621232401020043</v>
      </c>
      <c r="AA1188" s="42">
        <f t="shared" si="526"/>
        <v>3.4068834993156702</v>
      </c>
      <c r="AB1188" s="42">
        <f t="shared" si="526"/>
        <v>3.2250620107393875</v>
      </c>
      <c r="AC1188" s="42">
        <f t="shared" si="507"/>
        <v>4.4289650680638912</v>
      </c>
    </row>
    <row r="1189" spans="3:29" x14ac:dyDescent="0.25">
      <c r="C1189" s="42">
        <f t="shared" si="498"/>
        <v>3.9441128928954234</v>
      </c>
      <c r="D1189" s="42">
        <f t="shared" ref="D1189:D1197" si="528">D239</f>
        <v>0.45953899145840005</v>
      </c>
      <c r="E1189" s="42">
        <f t="shared" si="499"/>
        <v>3.2771036395413424</v>
      </c>
      <c r="F1189" s="42">
        <f t="shared" si="521"/>
        <v>4.1008127255416387</v>
      </c>
      <c r="G1189" s="42">
        <f t="shared" si="500"/>
        <v>2.8107749830555169</v>
      </c>
      <c r="H1189" s="42">
        <f t="shared" si="522"/>
        <v>6.0924157088441859</v>
      </c>
      <c r="I1189" s="42">
        <f t="shared" si="522"/>
        <v>6.0924157088441859</v>
      </c>
      <c r="J1189" s="42">
        <f t="shared" si="501"/>
        <v>4.7924157088441861</v>
      </c>
      <c r="K1189" s="42">
        <f t="shared" ref="K1189:K1204" si="529">K239</f>
        <v>0</v>
      </c>
      <c r="L1189" s="42">
        <f t="shared" si="502"/>
        <v>5.5924157088441859</v>
      </c>
      <c r="M1189" s="42">
        <f t="shared" si="523"/>
        <v>4.0616104725627906</v>
      </c>
      <c r="N1189" s="42">
        <f t="shared" si="523"/>
        <v>5.2850200960368943</v>
      </c>
      <c r="O1189" s="42">
        <f t="shared" si="523"/>
        <v>1.2042171545718174</v>
      </c>
      <c r="P1189" s="42">
        <f t="shared" si="523"/>
        <v>3.0161208332649001</v>
      </c>
      <c r="Q1189" s="42">
        <f t="shared" si="503"/>
        <v>2.9625770852240043</v>
      </c>
      <c r="R1189" s="42">
        <f t="shared" si="524"/>
        <v>4.4074035878767459</v>
      </c>
      <c r="S1189" s="42">
        <f t="shared" si="524"/>
        <v>5.1850346458248406</v>
      </c>
      <c r="T1189" s="42">
        <f t="shared" si="504"/>
        <v>3.3308052362813951</v>
      </c>
      <c r="U1189" s="42">
        <f t="shared" si="505"/>
        <v>5.1224157088441862</v>
      </c>
      <c r="V1189" s="42">
        <f t="shared" si="525"/>
        <v>4.0616104725627906</v>
      </c>
      <c r="W1189" s="42">
        <f t="shared" si="525"/>
        <v>5.2850200960368925</v>
      </c>
      <c r="X1189" s="42">
        <f t="shared" si="525"/>
        <v>1.2042171545718214</v>
      </c>
      <c r="Y1189" s="42">
        <f t="shared" si="506"/>
        <v>3.3161208332648995</v>
      </c>
      <c r="Z1189" s="42">
        <f t="shared" si="526"/>
        <v>2.4625770852240043</v>
      </c>
      <c r="AA1189" s="42">
        <f t="shared" si="526"/>
        <v>4.4074035878767459</v>
      </c>
      <c r="AB1189" s="42">
        <f t="shared" si="526"/>
        <v>5.1850346458248389</v>
      </c>
      <c r="AC1189" s="42">
        <f t="shared" si="507"/>
        <v>2.3408052362813954</v>
      </c>
    </row>
    <row r="1190" spans="3:29" x14ac:dyDescent="0.25">
      <c r="C1190" s="42">
        <f t="shared" si="498"/>
        <v>1.3734749752128588</v>
      </c>
      <c r="D1190" s="42">
        <f t="shared" si="528"/>
        <v>2.0995819002387717</v>
      </c>
      <c r="E1190" s="42">
        <f t="shared" si="499"/>
        <v>2.1652716035323478</v>
      </c>
      <c r="F1190" s="42">
        <f t="shared" si="521"/>
        <v>1.8077084043488485</v>
      </c>
      <c r="G1190" s="42">
        <f t="shared" si="500"/>
        <v>2.3171127537448264</v>
      </c>
      <c r="H1190" s="42">
        <f t="shared" si="522"/>
        <v>5.636268927224827</v>
      </c>
      <c r="I1190" s="42">
        <f t="shared" si="522"/>
        <v>0</v>
      </c>
      <c r="J1190" s="42">
        <f t="shared" si="501"/>
        <v>4.3362689272248272</v>
      </c>
      <c r="K1190" s="42">
        <f t="shared" si="529"/>
        <v>5.636268927224827</v>
      </c>
      <c r="L1190" s="42">
        <f t="shared" si="502"/>
        <v>5.136268927224827</v>
      </c>
      <c r="M1190" s="42">
        <f t="shared" si="523"/>
        <v>1.8787563090749435</v>
      </c>
      <c r="N1190" s="42">
        <f t="shared" si="523"/>
        <v>4.6639745570297135</v>
      </c>
      <c r="O1190" s="42">
        <f t="shared" si="523"/>
        <v>3.2917052687924566</v>
      </c>
      <c r="P1190" s="42">
        <f t="shared" si="523"/>
        <v>5.636268927224827</v>
      </c>
      <c r="Q1190" s="42">
        <f t="shared" si="503"/>
        <v>5.6696933911311946</v>
      </c>
      <c r="R1190" s="42">
        <f t="shared" si="524"/>
        <v>5.2508737908487957</v>
      </c>
      <c r="S1190" s="42">
        <f t="shared" si="524"/>
        <v>1.5589680011472928</v>
      </c>
      <c r="T1190" s="42">
        <f t="shared" si="504"/>
        <v>5.0575126181498842</v>
      </c>
      <c r="U1190" s="42">
        <f t="shared" si="505"/>
        <v>4.6662689272248272</v>
      </c>
      <c r="V1190" s="42">
        <f t="shared" si="525"/>
        <v>1.8787563090749435</v>
      </c>
      <c r="W1190" s="42">
        <f t="shared" si="525"/>
        <v>4.6639745570297118</v>
      </c>
      <c r="X1190" s="42">
        <f t="shared" si="525"/>
        <v>3.291705268792458</v>
      </c>
      <c r="Y1190" s="42">
        <f t="shared" si="506"/>
        <v>5.9362689272248268</v>
      </c>
      <c r="Z1190" s="42">
        <f t="shared" si="526"/>
        <v>5.1696933911311946</v>
      </c>
      <c r="AA1190" s="42">
        <f t="shared" si="526"/>
        <v>5.2508737908487957</v>
      </c>
      <c r="AB1190" s="42">
        <f t="shared" si="526"/>
        <v>1.5589680011472922</v>
      </c>
      <c r="AC1190" s="42">
        <f t="shared" si="507"/>
        <v>4.0675126181498849</v>
      </c>
    </row>
    <row r="1191" spans="3:29" x14ac:dyDescent="0.25">
      <c r="C1191" s="42">
        <f t="shared" si="498"/>
        <v>3.2010775961035796</v>
      </c>
      <c r="D1191" s="42">
        <f t="shared" si="528"/>
        <v>3.8620100933578763</v>
      </c>
      <c r="E1191" s="42">
        <f t="shared" si="499"/>
        <v>4.2904547640258395</v>
      </c>
      <c r="F1191" s="42">
        <f t="shared" si="521"/>
        <v>5.6476189274343218</v>
      </c>
      <c r="G1191" s="42">
        <f t="shared" si="500"/>
        <v>1.5601386727133657</v>
      </c>
      <c r="H1191" s="42">
        <f t="shared" si="522"/>
        <v>0</v>
      </c>
      <c r="I1191" s="42">
        <f t="shared" si="522"/>
        <v>6.5431625337094257</v>
      </c>
      <c r="J1191" s="42">
        <f t="shared" si="501"/>
        <v>5.2431625337094259</v>
      </c>
      <c r="K1191" s="42">
        <f t="shared" si="529"/>
        <v>6.5431625337094257</v>
      </c>
      <c r="L1191" s="42">
        <f t="shared" si="502"/>
        <v>6.0431625337094257</v>
      </c>
      <c r="M1191" s="42">
        <f t="shared" si="523"/>
        <v>4.3621083558062832</v>
      </c>
      <c r="N1191" s="42">
        <f t="shared" si="523"/>
        <v>4.3327140946485612</v>
      </c>
      <c r="O1191" s="42">
        <f t="shared" si="523"/>
        <v>2.3838381407247122</v>
      </c>
      <c r="P1191" s="42">
        <f t="shared" si="523"/>
        <v>3.3277970456249131</v>
      </c>
      <c r="Q1191" s="42">
        <f t="shared" si="503"/>
        <v>3.6292926070674989</v>
      </c>
      <c r="R1191" s="42">
        <f t="shared" si="524"/>
        <v>3.0090276275495751</v>
      </c>
      <c r="S1191" s="42">
        <f t="shared" si="524"/>
        <v>2.0882433618221583</v>
      </c>
      <c r="T1191" s="42">
        <f t="shared" si="504"/>
        <v>3.2084224056652504</v>
      </c>
      <c r="U1191" s="42">
        <f t="shared" si="505"/>
        <v>5.5731625337094259</v>
      </c>
      <c r="V1191" s="42">
        <f t="shared" si="525"/>
        <v>4.3621083558062832</v>
      </c>
      <c r="W1191" s="42">
        <f t="shared" si="525"/>
        <v>4.3327140946485612</v>
      </c>
      <c r="X1191" s="42">
        <f t="shared" si="525"/>
        <v>2.3838381407247122</v>
      </c>
      <c r="Y1191" s="42">
        <f t="shared" si="506"/>
        <v>3.6277970456249129</v>
      </c>
      <c r="Z1191" s="42">
        <f t="shared" si="526"/>
        <v>3.1292926070674989</v>
      </c>
      <c r="AA1191" s="42">
        <f t="shared" si="526"/>
        <v>3.0090276275495751</v>
      </c>
      <c r="AB1191" s="42">
        <f t="shared" si="526"/>
        <v>2.088243361822157</v>
      </c>
      <c r="AC1191" s="42">
        <f t="shared" si="507"/>
        <v>2.2184224056652497</v>
      </c>
    </row>
    <row r="1192" spans="3:29" x14ac:dyDescent="0.25">
      <c r="C1192" s="42">
        <f t="shared" si="498"/>
        <v>3.4867844569718107</v>
      </c>
      <c r="D1192" s="42">
        <f t="shared" si="528"/>
        <v>0.87964043641100198</v>
      </c>
      <c r="E1192" s="42">
        <f t="shared" si="499"/>
        <v>1.3889298662658516</v>
      </c>
      <c r="F1192" s="42">
        <f t="shared" ref="F1192:F1207" si="530">F242</f>
        <v>2.8502860818641551</v>
      </c>
      <c r="G1192" s="42">
        <f t="shared" si="500"/>
        <v>2.0291233381132665</v>
      </c>
      <c r="H1192" s="42">
        <f t="shared" ref="H1192:I1207" si="531">H242</f>
        <v>5.8715150056654064</v>
      </c>
      <c r="I1192" s="42">
        <f t="shared" si="531"/>
        <v>5.8715150056654064</v>
      </c>
      <c r="J1192" s="42">
        <f t="shared" si="501"/>
        <v>4.5715150056654066</v>
      </c>
      <c r="K1192" s="42">
        <f t="shared" si="529"/>
        <v>5.8715150056654064</v>
      </c>
      <c r="L1192" s="42">
        <f t="shared" si="502"/>
        <v>5.3715150056654064</v>
      </c>
      <c r="M1192" s="42">
        <f t="shared" ref="M1192:P1207" si="532">M242</f>
        <v>3.6696968785408788</v>
      </c>
      <c r="N1192" s="42">
        <f t="shared" si="532"/>
        <v>5.1408727520403783</v>
      </c>
      <c r="O1192" s="42">
        <f t="shared" si="532"/>
        <v>2.1512713381639088</v>
      </c>
      <c r="P1192" s="42">
        <f t="shared" si="532"/>
        <v>4.5345159859745818</v>
      </c>
      <c r="Q1192" s="42">
        <f t="shared" si="503"/>
        <v>4.3190953707020103</v>
      </c>
      <c r="R1192" s="42">
        <f t="shared" ref="R1192:S1207" si="533">R242</f>
        <v>3.9844431459629459</v>
      </c>
      <c r="S1192" s="42">
        <f t="shared" si="533"/>
        <v>1.6240360653968149</v>
      </c>
      <c r="T1192" s="42">
        <f t="shared" si="504"/>
        <v>3.6241413564092229</v>
      </c>
      <c r="U1192" s="42">
        <f t="shared" si="505"/>
        <v>4.9015150056654067</v>
      </c>
      <c r="V1192" s="42">
        <f t="shared" ref="V1192:X1207" si="534">V242</f>
        <v>3.6696968785408788</v>
      </c>
      <c r="W1192" s="42">
        <f t="shared" si="534"/>
        <v>5.1408727520403774</v>
      </c>
      <c r="X1192" s="42">
        <f t="shared" si="534"/>
        <v>2.151271338163907</v>
      </c>
      <c r="Y1192" s="42">
        <f t="shared" si="506"/>
        <v>4.8345159859745817</v>
      </c>
      <c r="Z1192" s="42">
        <f t="shared" ref="Z1192:AB1207" si="535">Z242</f>
        <v>3.8190953707020103</v>
      </c>
      <c r="AA1192" s="42">
        <f t="shared" si="535"/>
        <v>3.9844431459629459</v>
      </c>
      <c r="AB1192" s="42">
        <f t="shared" si="535"/>
        <v>1.6240360653968142</v>
      </c>
      <c r="AC1192" s="42">
        <f t="shared" si="507"/>
        <v>2.6341413564092231</v>
      </c>
    </row>
    <row r="1193" spans="3:29" x14ac:dyDescent="0.25">
      <c r="C1193" s="42">
        <f t="shared" si="498"/>
        <v>4.623771735641145</v>
      </c>
      <c r="D1193" s="42">
        <f t="shared" si="528"/>
        <v>4.5418380162574392</v>
      </c>
      <c r="E1193" s="42">
        <f t="shared" si="499"/>
        <v>4.2585389634903796</v>
      </c>
      <c r="F1193" s="42">
        <f t="shared" si="530"/>
        <v>5.107065604567369</v>
      </c>
      <c r="G1193" s="42">
        <f t="shared" si="500"/>
        <v>1.3547509620653666</v>
      </c>
      <c r="H1193" s="42">
        <f t="shared" si="531"/>
        <v>0</v>
      </c>
      <c r="I1193" s="42">
        <f t="shared" si="531"/>
        <v>0</v>
      </c>
      <c r="J1193" s="42">
        <f t="shared" si="501"/>
        <v>3.0753090173330335</v>
      </c>
      <c r="K1193" s="42">
        <f t="shared" si="529"/>
        <v>6.5629635259995487</v>
      </c>
      <c r="L1193" s="42">
        <f t="shared" si="502"/>
        <v>6.0629635259995487</v>
      </c>
      <c r="M1193" s="42">
        <f t="shared" si="532"/>
        <v>1.6407408814998885</v>
      </c>
      <c r="N1193" s="42">
        <f t="shared" si="532"/>
        <v>3.8475594795280399</v>
      </c>
      <c r="O1193" s="42">
        <f t="shared" si="532"/>
        <v>3.683757075543828</v>
      </c>
      <c r="P1193" s="42">
        <f t="shared" si="532"/>
        <v>3.2472950364741378</v>
      </c>
      <c r="Q1193" s="42">
        <f t="shared" si="503"/>
        <v>2.9320634440729125</v>
      </c>
      <c r="R1193" s="42">
        <f t="shared" si="533"/>
        <v>3.1337805152876608</v>
      </c>
      <c r="S1193" s="42">
        <f t="shared" si="533"/>
        <v>4.8873132640422181</v>
      </c>
      <c r="T1193" s="42">
        <f t="shared" si="504"/>
        <v>6.6324078648746321</v>
      </c>
      <c r="U1193" s="42">
        <f t="shared" si="505"/>
        <v>5.5929635259995489</v>
      </c>
      <c r="V1193" s="42">
        <f t="shared" si="534"/>
        <v>1.6407408814998885</v>
      </c>
      <c r="W1193" s="42">
        <f t="shared" si="534"/>
        <v>3.8475594795280395</v>
      </c>
      <c r="X1193" s="42">
        <f t="shared" si="534"/>
        <v>3.683757075543828</v>
      </c>
      <c r="Y1193" s="42">
        <f t="shared" si="506"/>
        <v>3.5472950364741376</v>
      </c>
      <c r="Z1193" s="42">
        <f t="shared" si="535"/>
        <v>2.4320634440729125</v>
      </c>
      <c r="AA1193" s="42">
        <f t="shared" si="535"/>
        <v>3.1337805152876608</v>
      </c>
      <c r="AB1193" s="42">
        <f t="shared" si="535"/>
        <v>4.8873132640422163</v>
      </c>
      <c r="AC1193" s="42">
        <f t="shared" si="507"/>
        <v>5.6424078648746319</v>
      </c>
    </row>
    <row r="1194" spans="3:29" x14ac:dyDescent="0.25">
      <c r="C1194" s="42">
        <f t="shared" si="498"/>
        <v>5.3963934023323175</v>
      </c>
      <c r="D1194" s="42">
        <f t="shared" si="528"/>
        <v>4.7585158187541197</v>
      </c>
      <c r="E1194" s="42">
        <f t="shared" si="499"/>
        <v>5.0381109976329324</v>
      </c>
      <c r="F1194" s="42">
        <f t="shared" si="530"/>
        <v>5.6861145335263696</v>
      </c>
      <c r="G1194" s="42">
        <f t="shared" si="500"/>
        <v>1.1562070976603427</v>
      </c>
      <c r="H1194" s="42">
        <f t="shared" si="531"/>
        <v>6.3525267547970055</v>
      </c>
      <c r="I1194" s="42">
        <f t="shared" si="531"/>
        <v>6.3525267547970055</v>
      </c>
      <c r="J1194" s="42">
        <f t="shared" si="501"/>
        <v>2.9350178365313377</v>
      </c>
      <c r="K1194" s="42">
        <f t="shared" si="529"/>
        <v>6.3525267547970055</v>
      </c>
      <c r="L1194" s="42">
        <f t="shared" si="502"/>
        <v>5.8525267547970055</v>
      </c>
      <c r="M1194" s="42">
        <f t="shared" si="532"/>
        <v>2.3821975330488789</v>
      </c>
      <c r="N1194" s="42">
        <f t="shared" si="532"/>
        <v>2.5455767588854137</v>
      </c>
      <c r="O1194" s="42">
        <f t="shared" si="532"/>
        <v>2.8831371428452006</v>
      </c>
      <c r="P1194" s="42">
        <f t="shared" si="532"/>
        <v>1.797203821442368</v>
      </c>
      <c r="Q1194" s="42">
        <f t="shared" si="503"/>
        <v>1.8372659393283268</v>
      </c>
      <c r="R1194" s="42">
        <f t="shared" si="533"/>
        <v>1.5087403133400281</v>
      </c>
      <c r="S1194" s="42">
        <f t="shared" si="533"/>
        <v>5.1360854613252407</v>
      </c>
      <c r="T1194" s="42">
        <f t="shared" si="504"/>
        <v>4.8732962995733144</v>
      </c>
      <c r="U1194" s="42">
        <f t="shared" si="505"/>
        <v>5.3825267547970057</v>
      </c>
      <c r="V1194" s="42">
        <f t="shared" si="534"/>
        <v>2.3821975330488789</v>
      </c>
      <c r="W1194" s="42">
        <f t="shared" si="534"/>
        <v>2.545576758885415</v>
      </c>
      <c r="X1194" s="42">
        <f t="shared" si="534"/>
        <v>2.8831371428451993</v>
      </c>
      <c r="Y1194" s="42">
        <f t="shared" si="506"/>
        <v>2.0972038214423674</v>
      </c>
      <c r="Z1194" s="42">
        <f t="shared" si="535"/>
        <v>1.3372659393283268</v>
      </c>
      <c r="AA1194" s="42">
        <f t="shared" si="535"/>
        <v>1.5087403133400281</v>
      </c>
      <c r="AB1194" s="42">
        <f t="shared" si="535"/>
        <v>5.136085461325238</v>
      </c>
      <c r="AC1194" s="42">
        <f t="shared" si="507"/>
        <v>3.8832962995733147</v>
      </c>
    </row>
    <row r="1195" spans="3:29" x14ac:dyDescent="0.25">
      <c r="C1195" s="42">
        <f t="shared" si="498"/>
        <v>4.6288311829974065</v>
      </c>
      <c r="D1195" s="42">
        <f t="shared" si="528"/>
        <v>3.568089429684008</v>
      </c>
      <c r="E1195" s="42">
        <f t="shared" si="499"/>
        <v>3.7658703999375245</v>
      </c>
      <c r="F1195" s="42">
        <f t="shared" si="530"/>
        <v>3.1861339994335083</v>
      </c>
      <c r="G1195" s="42">
        <f t="shared" si="500"/>
        <v>1.3442673467316522</v>
      </c>
      <c r="H1195" s="42">
        <f t="shared" si="531"/>
        <v>0</v>
      </c>
      <c r="I1195" s="42">
        <f t="shared" si="531"/>
        <v>5.1871115086089077</v>
      </c>
      <c r="J1195" s="42">
        <f t="shared" si="501"/>
        <v>2.1580743390726047</v>
      </c>
      <c r="K1195" s="42">
        <f t="shared" si="529"/>
        <v>5.1871115086089077</v>
      </c>
      <c r="L1195" s="42">
        <f t="shared" si="502"/>
        <v>4.6871115086089077</v>
      </c>
      <c r="M1195" s="42">
        <f t="shared" si="532"/>
        <v>1.9451668157283417</v>
      </c>
      <c r="N1195" s="42">
        <f t="shared" si="532"/>
        <v>4.5020213093586747</v>
      </c>
      <c r="O1195" s="42">
        <f t="shared" si="532"/>
        <v>1.3217846130752735</v>
      </c>
      <c r="P1195" s="42">
        <f t="shared" si="532"/>
        <v>5.0572758126147734</v>
      </c>
      <c r="Q1195" s="42">
        <f t="shared" si="503"/>
        <v>5.4237722986326427</v>
      </c>
      <c r="R1195" s="42">
        <f t="shared" si="533"/>
        <v>4.6466425063711663</v>
      </c>
      <c r="S1195" s="42">
        <f t="shared" si="533"/>
        <v>4.0834707620963746</v>
      </c>
      <c r="T1195" s="42">
        <f t="shared" si="504"/>
        <v>4.6500095159765857</v>
      </c>
      <c r="U1195" s="42">
        <f t="shared" si="505"/>
        <v>4.2171115086089079</v>
      </c>
      <c r="V1195" s="42">
        <f t="shared" si="534"/>
        <v>1.9451668157283417</v>
      </c>
      <c r="W1195" s="42">
        <f t="shared" si="534"/>
        <v>4.5020213093586738</v>
      </c>
      <c r="X1195" s="42">
        <f t="shared" si="534"/>
        <v>1.3217846130752737</v>
      </c>
      <c r="Y1195" s="42">
        <f t="shared" si="506"/>
        <v>5.3572758126147733</v>
      </c>
      <c r="Z1195" s="42">
        <f t="shared" si="535"/>
        <v>4.9237722986326427</v>
      </c>
      <c r="AA1195" s="42">
        <f t="shared" si="535"/>
        <v>4.6466425063711663</v>
      </c>
      <c r="AB1195" s="42">
        <f t="shared" si="535"/>
        <v>4.0834707620963737</v>
      </c>
      <c r="AC1195" s="42">
        <f t="shared" si="507"/>
        <v>3.660009515976586</v>
      </c>
    </row>
    <row r="1196" spans="3:29" x14ac:dyDescent="0.25">
      <c r="C1196" s="42">
        <f t="shared" si="498"/>
        <v>5.0503340199900073</v>
      </c>
      <c r="D1196" s="42">
        <f t="shared" si="528"/>
        <v>3.2865677286796608</v>
      </c>
      <c r="E1196" s="42">
        <f t="shared" si="499"/>
        <v>4.2493296076446505</v>
      </c>
      <c r="F1196" s="42">
        <f t="shared" si="530"/>
        <v>3.9836164456204113</v>
      </c>
      <c r="G1196" s="42">
        <f t="shared" si="500"/>
        <v>1.7955405328397567</v>
      </c>
      <c r="H1196" s="42">
        <f t="shared" si="531"/>
        <v>5.9532882327550265</v>
      </c>
      <c r="I1196" s="42">
        <f t="shared" si="531"/>
        <v>5.9532882327550265</v>
      </c>
      <c r="J1196" s="42">
        <f t="shared" si="501"/>
        <v>0.68442941091834264</v>
      </c>
      <c r="K1196" s="42">
        <f t="shared" si="529"/>
        <v>5.9532882327550265</v>
      </c>
      <c r="L1196" s="42">
        <f t="shared" si="502"/>
        <v>5.4532882327550265</v>
      </c>
      <c r="M1196" s="42">
        <f t="shared" si="532"/>
        <v>1.9844294109183436</v>
      </c>
      <c r="N1196" s="42">
        <f t="shared" si="532"/>
        <v>4.3031629678808789</v>
      </c>
      <c r="O1196" s="42">
        <f t="shared" si="532"/>
        <v>0.94711403702921049</v>
      </c>
      <c r="P1196" s="42">
        <f t="shared" si="532"/>
        <v>3.4627501167113861</v>
      </c>
      <c r="Q1196" s="42">
        <f t="shared" si="503"/>
        <v>4.1509009323912389</v>
      </c>
      <c r="R1196" s="42">
        <f t="shared" si="533"/>
        <v>3.8939818645582105</v>
      </c>
      <c r="S1196" s="42">
        <f t="shared" si="533"/>
        <v>2.7866455557576724</v>
      </c>
      <c r="T1196" s="42">
        <f t="shared" si="504"/>
        <v>5.3928856600190809</v>
      </c>
      <c r="U1196" s="42">
        <f t="shared" si="505"/>
        <v>4.9832882327550267</v>
      </c>
      <c r="V1196" s="42">
        <f t="shared" si="534"/>
        <v>1.9844294109183436</v>
      </c>
      <c r="W1196" s="42">
        <f t="shared" si="534"/>
        <v>4.3031629678808807</v>
      </c>
      <c r="X1196" s="42">
        <f t="shared" si="534"/>
        <v>0.94711403702920982</v>
      </c>
      <c r="Y1196" s="42">
        <f t="shared" si="506"/>
        <v>3.7627501167113859</v>
      </c>
      <c r="Z1196" s="42">
        <f t="shared" si="535"/>
        <v>3.6509009323912389</v>
      </c>
      <c r="AA1196" s="42">
        <f t="shared" si="535"/>
        <v>3.8939818645582105</v>
      </c>
      <c r="AB1196" s="42">
        <f t="shared" si="535"/>
        <v>2.7866455557576706</v>
      </c>
      <c r="AC1196" s="42">
        <f t="shared" si="507"/>
        <v>4.4028856600190798</v>
      </c>
    </row>
    <row r="1197" spans="3:29" x14ac:dyDescent="0.25">
      <c r="C1197" s="42">
        <f t="shared" si="498"/>
        <v>4.05201154875133</v>
      </c>
      <c r="D1197" s="42">
        <f t="shared" si="528"/>
        <v>1.3031981141572631</v>
      </c>
      <c r="E1197" s="42">
        <f t="shared" si="499"/>
        <v>4.2565984070282319</v>
      </c>
      <c r="F1197" s="42">
        <f t="shared" si="530"/>
        <v>3.6362264737764702</v>
      </c>
      <c r="G1197" s="42">
        <f t="shared" si="500"/>
        <v>2.8793872295547835</v>
      </c>
      <c r="H1197" s="42">
        <f t="shared" si="531"/>
        <v>5.5711397125496456</v>
      </c>
      <c r="I1197" s="42">
        <f t="shared" si="531"/>
        <v>0</v>
      </c>
      <c r="J1197" s="42">
        <f t="shared" si="501"/>
        <v>2.4140931416997642</v>
      </c>
      <c r="K1197" s="42">
        <f t="shared" si="529"/>
        <v>5.5711397125496456</v>
      </c>
      <c r="L1197" s="42">
        <f t="shared" si="502"/>
        <v>5.0711397125496456</v>
      </c>
      <c r="M1197" s="42">
        <f t="shared" si="532"/>
        <v>3.7140931416997636</v>
      </c>
      <c r="N1197" s="42">
        <f t="shared" si="532"/>
        <v>4.9429474089333132</v>
      </c>
      <c r="O1197" s="42">
        <f t="shared" si="532"/>
        <v>0.61006281976267007</v>
      </c>
      <c r="P1197" s="42">
        <f t="shared" si="532"/>
        <v>4.898773777818989</v>
      </c>
      <c r="Q1197" s="42">
        <f t="shared" si="503"/>
        <v>5.6712066434514989</v>
      </c>
      <c r="R1197" s="42">
        <f t="shared" si="533"/>
        <v>3.5469198246533278</v>
      </c>
      <c r="S1197" s="42">
        <f t="shared" si="533"/>
        <v>3.9116512875348586</v>
      </c>
      <c r="T1197" s="42">
        <f t="shared" si="504"/>
        <v>3.6213082135623536</v>
      </c>
      <c r="U1197" s="42">
        <f t="shared" si="505"/>
        <v>4.6011397125496458</v>
      </c>
      <c r="V1197" s="42">
        <f t="shared" si="534"/>
        <v>3.7140931416997636</v>
      </c>
      <c r="W1197" s="42">
        <f t="shared" si="534"/>
        <v>4.9429474089333123</v>
      </c>
      <c r="X1197" s="42">
        <f t="shared" si="534"/>
        <v>0.6100628197626693</v>
      </c>
      <c r="Y1197" s="42">
        <f t="shared" si="506"/>
        <v>5.1987737778189889</v>
      </c>
      <c r="Z1197" s="42">
        <f t="shared" si="535"/>
        <v>5.1712066434514989</v>
      </c>
      <c r="AA1197" s="42">
        <f t="shared" si="535"/>
        <v>3.5469198246533278</v>
      </c>
      <c r="AB1197" s="42">
        <f t="shared" si="535"/>
        <v>3.9116512875348577</v>
      </c>
      <c r="AC1197" s="42">
        <f t="shared" si="507"/>
        <v>2.6313082135623529</v>
      </c>
    </row>
    <row r="1198" spans="3:29" x14ac:dyDescent="0.25">
      <c r="C1198" s="42">
        <f t="shared" si="498"/>
        <v>4.9227718720809559</v>
      </c>
      <c r="D1198" s="42">
        <f>D248-1.47</f>
        <v>3.8021855682180936</v>
      </c>
      <c r="E1198" s="42">
        <f t="shared" si="499"/>
        <v>6.007985421920826</v>
      </c>
      <c r="F1198" s="42">
        <f t="shared" si="530"/>
        <v>3.0138227125943602</v>
      </c>
      <c r="G1198" s="42">
        <f t="shared" si="500"/>
        <v>1.313643676986628</v>
      </c>
      <c r="H1198" s="42">
        <f t="shared" si="531"/>
        <v>0</v>
      </c>
      <c r="I1198" s="42">
        <f t="shared" si="531"/>
        <v>6.773598699714209</v>
      </c>
      <c r="J1198" s="42">
        <f t="shared" si="501"/>
        <v>0.95786623323807052</v>
      </c>
      <c r="K1198" s="42">
        <f t="shared" si="529"/>
        <v>6.773598699714209</v>
      </c>
      <c r="L1198" s="42">
        <f>L248</f>
        <v>0</v>
      </c>
      <c r="M1198" s="42">
        <f t="shared" si="532"/>
        <v>5.6446655830951737</v>
      </c>
      <c r="N1198" s="42">
        <f t="shared" si="532"/>
        <v>5.3555856745269601</v>
      </c>
      <c r="O1198" s="42">
        <f t="shared" si="532"/>
        <v>2.76635263700449</v>
      </c>
      <c r="P1198" s="42">
        <f t="shared" si="532"/>
        <v>5.5217064221050078</v>
      </c>
      <c r="Q1198" s="42">
        <f t="shared" si="503"/>
        <v>6.1368168969165788</v>
      </c>
      <c r="R1198" s="42">
        <f t="shared" si="533"/>
        <v>3.5171856109797397</v>
      </c>
      <c r="S1198" s="42">
        <f t="shared" si="533"/>
        <v>2.0176676977872119</v>
      </c>
      <c r="T1198" s="42">
        <f t="shared" si="504"/>
        <v>2.852283035351173</v>
      </c>
      <c r="U1198" s="42">
        <f>U248</f>
        <v>0</v>
      </c>
      <c r="V1198" s="42">
        <f t="shared" si="534"/>
        <v>5.6446655830951737</v>
      </c>
      <c r="W1198" s="42">
        <f t="shared" si="534"/>
        <v>5.3555856745269601</v>
      </c>
      <c r="X1198" s="42">
        <f t="shared" si="534"/>
        <v>2.7663526370044917</v>
      </c>
      <c r="Y1198" s="42">
        <f t="shared" si="506"/>
        <v>5.8217064221050077</v>
      </c>
      <c r="Z1198" s="42">
        <f t="shared" si="535"/>
        <v>5.6368168969165788</v>
      </c>
      <c r="AA1198" s="42">
        <f t="shared" si="535"/>
        <v>3.5171856109797397</v>
      </c>
      <c r="AB1198" s="42">
        <f t="shared" si="535"/>
        <v>2.0176676977872106</v>
      </c>
      <c r="AC1198" s="42">
        <f t="shared" si="507"/>
        <v>1.8622830353511726</v>
      </c>
    </row>
    <row r="1199" spans="3:29" x14ac:dyDescent="0.25">
      <c r="C1199" s="42">
        <f t="shared" si="498"/>
        <v>6.2009211686394803</v>
      </c>
      <c r="D1199" s="42">
        <f t="shared" ref="D1199:D1214" si="536">D249</f>
        <v>4.8145292304617611</v>
      </c>
      <c r="E1199" s="42">
        <f t="shared" si="499"/>
        <v>6.1519726901467173</v>
      </c>
      <c r="F1199" s="42">
        <f t="shared" si="530"/>
        <v>7.4140081197197931</v>
      </c>
      <c r="G1199" s="42">
        <f t="shared" si="500"/>
        <v>1.43680943071129</v>
      </c>
      <c r="H1199" s="42">
        <f t="shared" si="531"/>
        <v>7.5283630007437514</v>
      </c>
      <c r="I1199" s="42">
        <f t="shared" si="531"/>
        <v>7.5283630007437514</v>
      </c>
      <c r="J1199" s="42">
        <f t="shared" si="501"/>
        <v>3.7189086671625011</v>
      </c>
      <c r="K1199" s="42">
        <f t="shared" si="529"/>
        <v>7.5283630007437514</v>
      </c>
      <c r="L1199" s="42">
        <f t="shared" si="502"/>
        <v>7.0283630007437514</v>
      </c>
      <c r="M1199" s="42">
        <f t="shared" si="532"/>
        <v>0.31368179169765653</v>
      </c>
      <c r="N1199" s="42">
        <f t="shared" si="532"/>
        <v>0</v>
      </c>
      <c r="O1199" s="42">
        <f t="shared" si="532"/>
        <v>2.9346098198491433</v>
      </c>
      <c r="P1199" s="42">
        <f t="shared" si="532"/>
        <v>0.67430338337063511</v>
      </c>
      <c r="Q1199" s="42">
        <f t="shared" si="503"/>
        <v>1.057476193102771</v>
      </c>
      <c r="R1199" s="42">
        <f t="shared" si="533"/>
        <v>1.4260775728281117</v>
      </c>
      <c r="S1199" s="42">
        <f t="shared" si="533"/>
        <v>2.5628469789765966</v>
      </c>
      <c r="T1199" s="42">
        <f t="shared" si="504"/>
        <v>8.6715221048949243</v>
      </c>
      <c r="U1199" s="42">
        <f t="shared" si="505"/>
        <v>6.5583630007437517</v>
      </c>
      <c r="V1199" s="42">
        <f t="shared" si="534"/>
        <v>0.31368179169765653</v>
      </c>
      <c r="W1199" s="42">
        <f t="shared" si="534"/>
        <v>0</v>
      </c>
      <c r="X1199" s="42">
        <f t="shared" si="534"/>
        <v>2.9346098198491477</v>
      </c>
      <c r="Y1199" s="42">
        <f t="shared" si="506"/>
        <v>0.97430338337063516</v>
      </c>
      <c r="Z1199" s="42">
        <f t="shared" si="535"/>
        <v>0.55747619310277086</v>
      </c>
      <c r="AA1199" s="42">
        <f t="shared" si="535"/>
        <v>1.4260775728281117</v>
      </c>
      <c r="AB1199" s="42">
        <f t="shared" si="535"/>
        <v>2.5628469789765971</v>
      </c>
      <c r="AC1199" s="42">
        <f t="shared" si="507"/>
        <v>7.6815221048949232</v>
      </c>
    </row>
    <row r="1200" spans="3:29" x14ac:dyDescent="0.25">
      <c r="C1200" s="42">
        <f t="shared" si="498"/>
        <v>3.7970867062124642</v>
      </c>
      <c r="D1200" s="42">
        <f t="shared" si="536"/>
        <v>3.3761929999616007</v>
      </c>
      <c r="E1200" s="42">
        <f t="shared" si="499"/>
        <v>4.931280641869038</v>
      </c>
      <c r="F1200" s="42">
        <f t="shared" si="530"/>
        <v>3.2550664833557819</v>
      </c>
      <c r="G1200" s="42">
        <f t="shared" si="500"/>
        <v>1.3499133819505695</v>
      </c>
      <c r="H1200" s="42">
        <f t="shared" si="531"/>
        <v>5.3489392030183431</v>
      </c>
      <c r="I1200" s="42">
        <f t="shared" si="531"/>
        <v>5.3489392030183431</v>
      </c>
      <c r="J1200" s="42">
        <f t="shared" si="501"/>
        <v>0.48297973433944819</v>
      </c>
      <c r="K1200" s="42">
        <f t="shared" si="529"/>
        <v>5.3489392030183431</v>
      </c>
      <c r="L1200" s="42">
        <f t="shared" si="502"/>
        <v>4.8489392030183431</v>
      </c>
      <c r="M1200" s="42">
        <f t="shared" si="532"/>
        <v>2.6744696015091707</v>
      </c>
      <c r="N1200" s="42">
        <f t="shared" si="532"/>
        <v>4.4454346476118323</v>
      </c>
      <c r="O1200" s="42">
        <f t="shared" si="532"/>
        <v>1.9340172738186128</v>
      </c>
      <c r="P1200" s="42">
        <f t="shared" si="532"/>
        <v>4.7222065078737234</v>
      </c>
      <c r="Q1200" s="42">
        <f t="shared" si="503"/>
        <v>4.6727779554670175</v>
      </c>
      <c r="R1200" s="42">
        <f t="shared" si="533"/>
        <v>3.753785336115536</v>
      </c>
      <c r="S1200" s="42">
        <f t="shared" si="533"/>
        <v>3.0727948613084104</v>
      </c>
      <c r="T1200" s="42">
        <f t="shared" si="504"/>
        <v>4.0859058349053869</v>
      </c>
      <c r="U1200" s="42">
        <f t="shared" si="505"/>
        <v>4.3789392030183434</v>
      </c>
      <c r="V1200" s="42">
        <f t="shared" si="534"/>
        <v>2.6744696015091707</v>
      </c>
      <c r="W1200" s="42">
        <f t="shared" si="534"/>
        <v>4.4454346476118323</v>
      </c>
      <c r="X1200" s="42">
        <f t="shared" si="534"/>
        <v>1.9340172738186161</v>
      </c>
      <c r="Y1200" s="42">
        <f t="shared" si="506"/>
        <v>5.0222065078737232</v>
      </c>
      <c r="Z1200" s="42">
        <f t="shared" si="535"/>
        <v>4.1727779554670175</v>
      </c>
      <c r="AA1200" s="42">
        <f t="shared" si="535"/>
        <v>3.753785336115536</v>
      </c>
      <c r="AB1200" s="42">
        <f t="shared" si="535"/>
        <v>3.0727948613084104</v>
      </c>
      <c r="AC1200" s="42">
        <f t="shared" si="507"/>
        <v>3.0959058349053858</v>
      </c>
    </row>
    <row r="1201" spans="3:29" x14ac:dyDescent="0.25">
      <c r="C1201" s="42">
        <f t="shared" si="498"/>
        <v>6.395816726479457</v>
      </c>
      <c r="D1201" s="42">
        <f t="shared" si="536"/>
        <v>5.106739333065617</v>
      </c>
      <c r="E1201" s="42">
        <f t="shared" si="499"/>
        <v>6.6777551216634645</v>
      </c>
      <c r="F1201" s="42">
        <f t="shared" si="530"/>
        <v>6.2918814621585648</v>
      </c>
      <c r="G1201" s="42">
        <f t="shared" si="500"/>
        <v>1.1910013943113831</v>
      </c>
      <c r="H1201" s="42">
        <f t="shared" si="531"/>
        <v>0</v>
      </c>
      <c r="I1201" s="42">
        <f t="shared" si="531"/>
        <v>0</v>
      </c>
      <c r="J1201" s="42">
        <f t="shared" si="501"/>
        <v>3.5402033766468426</v>
      </c>
      <c r="K1201" s="42">
        <f t="shared" si="529"/>
        <v>7.2603050649702636</v>
      </c>
      <c r="L1201" s="42">
        <f t="shared" si="502"/>
        <v>6.7603050649702636</v>
      </c>
      <c r="M1201" s="42">
        <f t="shared" si="532"/>
        <v>6.3527669318489792</v>
      </c>
      <c r="N1201" s="42">
        <f t="shared" si="532"/>
        <v>2.713645019791219</v>
      </c>
      <c r="O1201" s="42">
        <f t="shared" si="532"/>
        <v>2.4251018984232591</v>
      </c>
      <c r="P1201" s="42">
        <f t="shared" si="532"/>
        <v>3.4174808985295022</v>
      </c>
      <c r="Q1201" s="42">
        <f t="shared" si="503"/>
        <v>2.895841978594067</v>
      </c>
      <c r="R1201" s="42">
        <f t="shared" si="533"/>
        <v>2.4238099460339337</v>
      </c>
      <c r="S1201" s="42">
        <f t="shared" si="533"/>
        <v>3.5529152445599164</v>
      </c>
      <c r="T1201" s="42">
        <f t="shared" si="504"/>
        <v>2.0562817776010691</v>
      </c>
      <c r="U1201" s="42">
        <f t="shared" si="505"/>
        <v>6.2903050649702639</v>
      </c>
      <c r="V1201" s="42">
        <f t="shared" si="534"/>
        <v>6.3527669318489792</v>
      </c>
      <c r="W1201" s="42">
        <f t="shared" si="534"/>
        <v>2.7136450197912203</v>
      </c>
      <c r="X1201" s="42">
        <f t="shared" si="534"/>
        <v>2.4251018984232608</v>
      </c>
      <c r="Y1201" s="42">
        <f t="shared" si="506"/>
        <v>3.7174808985295016</v>
      </c>
      <c r="Z1201" s="42">
        <f t="shared" si="535"/>
        <v>2.395841978594067</v>
      </c>
      <c r="AA1201" s="42">
        <f t="shared" si="535"/>
        <v>2.4238099460339337</v>
      </c>
      <c r="AB1201" s="42">
        <f t="shared" si="535"/>
        <v>3.5529152445599155</v>
      </c>
      <c r="AC1201" s="42">
        <f t="shared" si="507"/>
        <v>1.0662817776010691</v>
      </c>
    </row>
    <row r="1202" spans="3:29" x14ac:dyDescent="0.25">
      <c r="C1202" s="42">
        <f t="shared" si="498"/>
        <v>6.6447019884104348</v>
      </c>
      <c r="D1202" s="42">
        <f t="shared" si="536"/>
        <v>6.5757495778896899</v>
      </c>
      <c r="E1202" s="42">
        <f t="shared" si="499"/>
        <v>6.4796576701742143</v>
      </c>
      <c r="F1202" s="42">
        <f t="shared" si="530"/>
        <v>6.9547019884104344</v>
      </c>
      <c r="G1202" s="42">
        <f t="shared" si="500"/>
        <v>1.1346547257684581</v>
      </c>
      <c r="H1202" s="42">
        <f t="shared" si="531"/>
        <v>6.9547019884104344</v>
      </c>
      <c r="I1202" s="42">
        <f t="shared" si="531"/>
        <v>6.9547019884104344</v>
      </c>
      <c r="J1202" s="42">
        <f t="shared" si="501"/>
        <v>1.0182339961368119</v>
      </c>
      <c r="K1202" s="42">
        <f t="shared" si="529"/>
        <v>6.9547019884104344</v>
      </c>
      <c r="L1202" s="42">
        <f t="shared" si="502"/>
        <v>6.4547019884104344</v>
      </c>
      <c r="M1202" s="42">
        <f t="shared" si="532"/>
        <v>1.4488962475855083</v>
      </c>
      <c r="N1202" s="42">
        <f t="shared" si="532"/>
        <v>2.2901152549437778</v>
      </c>
      <c r="O1202" s="42">
        <f t="shared" si="532"/>
        <v>2.7205721276977446</v>
      </c>
      <c r="P1202" s="42">
        <f t="shared" si="532"/>
        <v>0</v>
      </c>
      <c r="Q1202" s="42">
        <f t="shared" si="503"/>
        <v>0.5</v>
      </c>
      <c r="R1202" s="42">
        <f t="shared" si="533"/>
        <v>0</v>
      </c>
      <c r="S1202" s="42">
        <f t="shared" si="533"/>
        <v>5.9188953092854781</v>
      </c>
      <c r="T1202" s="42">
        <f t="shared" si="504"/>
        <v>6.6609161160663746</v>
      </c>
      <c r="U1202" s="42">
        <f t="shared" si="505"/>
        <v>5.9847019884104347</v>
      </c>
      <c r="V1202" s="42">
        <f t="shared" si="534"/>
        <v>1.4488962475855083</v>
      </c>
      <c r="W1202" s="42">
        <f t="shared" si="534"/>
        <v>2.2901152549437804</v>
      </c>
      <c r="X1202" s="42">
        <f t="shared" si="534"/>
        <v>2.7205721276977433</v>
      </c>
      <c r="Y1202" s="42">
        <f t="shared" si="506"/>
        <v>0.3</v>
      </c>
      <c r="Z1202" s="42">
        <f t="shared" si="535"/>
        <v>0</v>
      </c>
      <c r="AA1202" s="42">
        <f t="shared" si="535"/>
        <v>0</v>
      </c>
      <c r="AB1202" s="42">
        <f t="shared" si="535"/>
        <v>5.9188953092854755</v>
      </c>
      <c r="AC1202" s="42">
        <f t="shared" si="507"/>
        <v>5.6709161160663761</v>
      </c>
    </row>
    <row r="1203" spans="3:29" x14ac:dyDescent="0.25">
      <c r="C1203" s="42">
        <f t="shared" si="498"/>
        <v>4.4388864670326109</v>
      </c>
      <c r="D1203" s="42">
        <f t="shared" si="536"/>
        <v>3.0607497467830509</v>
      </c>
      <c r="E1203" s="42">
        <f t="shared" si="499"/>
        <v>4.1685150880194604</v>
      </c>
      <c r="F1203" s="42">
        <f t="shared" si="530"/>
        <v>4.9937174942859759</v>
      </c>
      <c r="G1203" s="42">
        <f t="shared" si="500"/>
        <v>1.1745616436004371</v>
      </c>
      <c r="H1203" s="42">
        <f t="shared" si="531"/>
        <v>5.6701930585496534</v>
      </c>
      <c r="I1203" s="42">
        <f t="shared" si="531"/>
        <v>5.6701930585496534</v>
      </c>
      <c r="J1203" s="42">
        <f t="shared" si="501"/>
        <v>2.4801287056997694</v>
      </c>
      <c r="K1203" s="42">
        <f t="shared" si="529"/>
        <v>5.6701930585496534</v>
      </c>
      <c r="L1203" s="42">
        <f t="shared" si="502"/>
        <v>5.1701930585496534</v>
      </c>
      <c r="M1203" s="42">
        <f t="shared" si="532"/>
        <v>3.5438706615935334</v>
      </c>
      <c r="N1203" s="42">
        <f t="shared" si="532"/>
        <v>1.9562930228958348</v>
      </c>
      <c r="O1203" s="42">
        <f t="shared" si="532"/>
        <v>3.1592191352387529</v>
      </c>
      <c r="P1203" s="42">
        <f t="shared" si="532"/>
        <v>3.3778730938701291</v>
      </c>
      <c r="Q1203" s="42">
        <f t="shared" si="503"/>
        <v>4.1184724336451879</v>
      </c>
      <c r="R1203" s="42">
        <f t="shared" si="533"/>
        <v>2.9529314166244993</v>
      </c>
      <c r="S1203" s="42">
        <f t="shared" si="533"/>
        <v>4.3431265980380331</v>
      </c>
      <c r="T1203" s="42">
        <f t="shared" si="504"/>
        <v>3.5444514190092375</v>
      </c>
      <c r="U1203" s="42">
        <f t="shared" si="505"/>
        <v>4.7001930585496536</v>
      </c>
      <c r="V1203" s="42">
        <f t="shared" si="534"/>
        <v>3.5438706615935334</v>
      </c>
      <c r="W1203" s="42">
        <f t="shared" si="534"/>
        <v>1.9562930228958371</v>
      </c>
      <c r="X1203" s="42">
        <f t="shared" si="534"/>
        <v>3.1592191352387551</v>
      </c>
      <c r="Y1203" s="42">
        <f t="shared" si="506"/>
        <v>3.677873093870129</v>
      </c>
      <c r="Z1203" s="42">
        <f t="shared" si="535"/>
        <v>3.6184724336451879</v>
      </c>
      <c r="AA1203" s="42">
        <f t="shared" si="535"/>
        <v>2.9529314166244993</v>
      </c>
      <c r="AB1203" s="42">
        <f t="shared" si="535"/>
        <v>4.3431265980380322</v>
      </c>
      <c r="AC1203" s="42">
        <f t="shared" si="507"/>
        <v>2.5544514190092378</v>
      </c>
    </row>
    <row r="1204" spans="3:29" x14ac:dyDescent="0.25">
      <c r="C1204" s="42">
        <f t="shared" si="498"/>
        <v>3.6465176698891968</v>
      </c>
      <c r="D1204" s="42">
        <f t="shared" si="536"/>
        <v>5.1377936534161055</v>
      </c>
      <c r="E1204" s="42">
        <f t="shared" si="499"/>
        <v>5.0476371738072778</v>
      </c>
      <c r="F1204" s="42">
        <f t="shared" si="530"/>
        <v>3.6605394269170071</v>
      </c>
      <c r="G1204" s="42">
        <f t="shared" si="500"/>
        <v>2.0943911620286118</v>
      </c>
      <c r="H1204" s="42">
        <f t="shared" si="531"/>
        <v>5.9365176233296104</v>
      </c>
      <c r="I1204" s="42">
        <f t="shared" si="531"/>
        <v>5.9365176233296104</v>
      </c>
      <c r="J1204" s="42">
        <f t="shared" si="501"/>
        <v>4.6365176233296106</v>
      </c>
      <c r="K1204" s="42">
        <f t="shared" si="529"/>
        <v>5.9365176233296104</v>
      </c>
      <c r="L1204" s="42">
        <f t="shared" si="502"/>
        <v>5.4365176233296104</v>
      </c>
      <c r="M1204" s="42">
        <f t="shared" si="532"/>
        <v>3.215613712636872</v>
      </c>
      <c r="N1204" s="42">
        <f t="shared" si="532"/>
        <v>2.9709257108666622</v>
      </c>
      <c r="O1204" s="42">
        <f t="shared" si="532"/>
        <v>1.0752783298455098</v>
      </c>
      <c r="P1204" s="42">
        <f t="shared" si="532"/>
        <v>2.5927586102162072</v>
      </c>
      <c r="Q1204" s="42">
        <f t="shared" si="503"/>
        <v>3.7547665740841896</v>
      </c>
      <c r="R1204" s="42">
        <f t="shared" si="533"/>
        <v>3.83639349954302</v>
      </c>
      <c r="S1204" s="42">
        <f t="shared" si="533"/>
        <v>3.1577221400689424</v>
      </c>
      <c r="T1204" s="42">
        <f t="shared" si="504"/>
        <v>3.7735490097206714</v>
      </c>
      <c r="U1204" s="42">
        <f t="shared" si="505"/>
        <v>4.9665176233296107</v>
      </c>
      <c r="V1204" s="42">
        <f t="shared" si="534"/>
        <v>3.215613712636872</v>
      </c>
      <c r="W1204" s="42">
        <f t="shared" si="534"/>
        <v>2.9709257108666609</v>
      </c>
      <c r="X1204" s="42">
        <f t="shared" si="534"/>
        <v>1.0752783298455133</v>
      </c>
      <c r="Y1204" s="42">
        <f t="shared" si="506"/>
        <v>2.8927586102162062</v>
      </c>
      <c r="Z1204" s="42">
        <f t="shared" si="535"/>
        <v>3.2547665740841896</v>
      </c>
      <c r="AA1204" s="42">
        <f t="shared" si="535"/>
        <v>3.83639349954302</v>
      </c>
      <c r="AB1204" s="42">
        <f t="shared" si="535"/>
        <v>3.1577221400689415</v>
      </c>
      <c r="AC1204" s="42">
        <f t="shared" si="507"/>
        <v>2.7835490097206712</v>
      </c>
    </row>
    <row r="1205" spans="3:29" x14ac:dyDescent="0.25">
      <c r="C1205" s="42">
        <f t="shared" si="498"/>
        <v>3.8168618373952961</v>
      </c>
      <c r="D1205" s="42">
        <f t="shared" si="536"/>
        <v>6.484129563026908</v>
      </c>
      <c r="E1205" s="42">
        <f t="shared" si="499"/>
        <v>6.2821847385684846</v>
      </c>
      <c r="F1205" s="42">
        <f t="shared" si="530"/>
        <v>1.5101573072978565</v>
      </c>
      <c r="G1205" s="42">
        <f t="shared" si="500"/>
        <v>2.6373844296726383</v>
      </c>
      <c r="H1205" s="42">
        <f t="shared" si="531"/>
        <v>0</v>
      </c>
      <c r="I1205" s="42">
        <f t="shared" si="531"/>
        <v>0</v>
      </c>
      <c r="J1205" s="42">
        <f t="shared" si="501"/>
        <v>5.6110747155122791</v>
      </c>
      <c r="K1205" s="42">
        <f t="shared" ref="K1205:K1208" si="537">K255</f>
        <v>6.9110747155122789</v>
      </c>
      <c r="L1205" s="42">
        <f t="shared" si="502"/>
        <v>6.4110747155122789</v>
      </c>
      <c r="M1205" s="42">
        <f t="shared" si="532"/>
        <v>4.3194216971951747</v>
      </c>
      <c r="N1205" s="42">
        <f t="shared" si="532"/>
        <v>1.3629657682434384</v>
      </c>
      <c r="O1205" s="42">
        <f t="shared" si="532"/>
        <v>2.7796609048616903</v>
      </c>
      <c r="P1205" s="42">
        <f t="shared" si="532"/>
        <v>3.6495636063650956</v>
      </c>
      <c r="Q1205" s="42">
        <f t="shared" si="503"/>
        <v>4.266731263701196</v>
      </c>
      <c r="R1205" s="42">
        <f t="shared" si="533"/>
        <v>4.1312898270664293</v>
      </c>
      <c r="S1205" s="42">
        <f t="shared" si="533"/>
        <v>3.8231477149642403</v>
      </c>
      <c r="T1205" s="42">
        <f t="shared" si="504"/>
        <v>3.4597108485975863</v>
      </c>
      <c r="U1205" s="42">
        <f t="shared" si="505"/>
        <v>5.9410747155122792</v>
      </c>
      <c r="V1205" s="42">
        <f t="shared" si="534"/>
        <v>4.3194216971951747</v>
      </c>
      <c r="W1205" s="42">
        <f t="shared" si="534"/>
        <v>1.3629657682434366</v>
      </c>
      <c r="X1205" s="42">
        <f t="shared" si="534"/>
        <v>2.7796609048616907</v>
      </c>
      <c r="Y1205" s="42">
        <f t="shared" si="506"/>
        <v>3.9495636063650954</v>
      </c>
      <c r="Z1205" s="42">
        <f t="shared" si="535"/>
        <v>3.7667312637011956</v>
      </c>
      <c r="AA1205" s="42">
        <f t="shared" si="535"/>
        <v>4.1312898270664293</v>
      </c>
      <c r="AB1205" s="42">
        <f t="shared" si="535"/>
        <v>3.823147714964239</v>
      </c>
      <c r="AC1205" s="42">
        <f t="shared" si="507"/>
        <v>2.4697108485975861</v>
      </c>
    </row>
    <row r="1206" spans="3:29" x14ac:dyDescent="0.25">
      <c r="C1206" s="42">
        <f t="shared" si="498"/>
        <v>3.4188848702653418</v>
      </c>
      <c r="D1206" s="42">
        <f t="shared" si="536"/>
        <v>2.7011843652701883</v>
      </c>
      <c r="E1206" s="42">
        <f t="shared" si="499"/>
        <v>4.8744796346604629</v>
      </c>
      <c r="F1206" s="42">
        <f t="shared" si="530"/>
        <v>3.2041113235528353</v>
      </c>
      <c r="G1206" s="42">
        <f t="shared" si="500"/>
        <v>1.9545712007757015</v>
      </c>
      <c r="H1206" s="42">
        <f t="shared" si="531"/>
        <v>0</v>
      </c>
      <c r="I1206" s="42">
        <f t="shared" si="531"/>
        <v>0</v>
      </c>
      <c r="J1206" s="42">
        <f t="shared" si="501"/>
        <v>4.7646851047780538</v>
      </c>
      <c r="K1206" s="42">
        <f t="shared" si="537"/>
        <v>6.0646851047780537</v>
      </c>
      <c r="L1206" s="42">
        <f t="shared" si="502"/>
        <v>5.5646851047780537</v>
      </c>
      <c r="M1206" s="42">
        <f t="shared" si="532"/>
        <v>2.7796473396899408</v>
      </c>
      <c r="N1206" s="42">
        <f t="shared" si="532"/>
        <v>4.6425082742775396</v>
      </c>
      <c r="O1206" s="42">
        <f t="shared" si="532"/>
        <v>2.5812502718683432</v>
      </c>
      <c r="P1206" s="42">
        <f t="shared" si="532"/>
        <v>4.5671813412521516</v>
      </c>
      <c r="Q1206" s="42">
        <f t="shared" si="503"/>
        <v>4.4045393835450621</v>
      </c>
      <c r="R1206" s="42">
        <f t="shared" si="533"/>
        <v>4.9960181259625385</v>
      </c>
      <c r="S1206" s="42">
        <f t="shared" si="533"/>
        <v>2.8387887724493024</v>
      </c>
      <c r="T1206" s="42">
        <f t="shared" si="504"/>
        <v>4.9640805841367417</v>
      </c>
      <c r="U1206" s="42">
        <f t="shared" si="505"/>
        <v>5.0946851047780539</v>
      </c>
      <c r="V1206" s="42">
        <f t="shared" si="534"/>
        <v>2.7796473396899408</v>
      </c>
      <c r="W1206" s="42">
        <f t="shared" si="534"/>
        <v>4.6425082742775414</v>
      </c>
      <c r="X1206" s="42">
        <f t="shared" si="534"/>
        <v>2.5812502718683428</v>
      </c>
      <c r="Y1206" s="42">
        <f t="shared" si="506"/>
        <v>4.8671813412521505</v>
      </c>
      <c r="Z1206" s="42">
        <f t="shared" si="535"/>
        <v>3.9045393835450621</v>
      </c>
      <c r="AA1206" s="42">
        <f t="shared" si="535"/>
        <v>4.9960181259625385</v>
      </c>
      <c r="AB1206" s="42">
        <f t="shared" si="535"/>
        <v>2.8387887724493006</v>
      </c>
      <c r="AC1206" s="42">
        <f t="shared" si="507"/>
        <v>3.974080584136741</v>
      </c>
    </row>
    <row r="1207" spans="3:29" x14ac:dyDescent="0.25">
      <c r="C1207" s="42">
        <f t="shared" si="498"/>
        <v>3.2870873913632823</v>
      </c>
      <c r="D1207" s="42">
        <f t="shared" si="536"/>
        <v>1.1761899211969538</v>
      </c>
      <c r="E1207" s="42">
        <f t="shared" si="499"/>
        <v>1.1030110308375407</v>
      </c>
      <c r="F1207" s="42">
        <f t="shared" si="530"/>
        <v>1.3266059062599775</v>
      </c>
      <c r="G1207" s="42">
        <f t="shared" si="500"/>
        <v>5.3460435339487447</v>
      </c>
      <c r="H1207" s="42">
        <f t="shared" si="531"/>
        <v>5.3538629167069347</v>
      </c>
      <c r="I1207" s="42">
        <f t="shared" si="531"/>
        <v>5.3538629167069347</v>
      </c>
      <c r="J1207" s="42">
        <f t="shared" si="501"/>
        <v>4.0538629167069349</v>
      </c>
      <c r="K1207" s="42">
        <f t="shared" si="537"/>
        <v>5.3538629167069347</v>
      </c>
      <c r="L1207" s="42">
        <f t="shared" si="502"/>
        <v>4.8538629167069347</v>
      </c>
      <c r="M1207" s="42">
        <f t="shared" si="532"/>
        <v>0.89231048611782304</v>
      </c>
      <c r="N1207" s="42">
        <f t="shared" si="532"/>
        <v>3.9925482667266459</v>
      </c>
      <c r="O1207" s="42">
        <f t="shared" si="532"/>
        <v>1.9431720090251752</v>
      </c>
      <c r="P1207" s="42">
        <f t="shared" si="532"/>
        <v>3.9391566149441637</v>
      </c>
      <c r="Q1207" s="42">
        <f t="shared" si="503"/>
        <v>5.2228255575671838</v>
      </c>
      <c r="R1207" s="42">
        <f t="shared" si="533"/>
        <v>5.3087432139038118</v>
      </c>
      <c r="S1207" s="42">
        <f t="shared" si="533"/>
        <v>2.9617114007314962</v>
      </c>
      <c r="T1207" s="42">
        <f t="shared" si="504"/>
        <v>5.5384748090596556</v>
      </c>
      <c r="U1207" s="42">
        <f t="shared" si="505"/>
        <v>4.383862916706935</v>
      </c>
      <c r="V1207" s="42">
        <f t="shared" si="534"/>
        <v>0.89231048611782304</v>
      </c>
      <c r="W1207" s="42">
        <f t="shared" si="534"/>
        <v>3.9925482667266468</v>
      </c>
      <c r="X1207" s="42">
        <f t="shared" si="534"/>
        <v>1.9431720090251741</v>
      </c>
      <c r="Y1207" s="42">
        <f t="shared" si="506"/>
        <v>4.2391566149441635</v>
      </c>
      <c r="Z1207" s="42">
        <f t="shared" si="535"/>
        <v>4.7228255575671838</v>
      </c>
      <c r="AA1207" s="42">
        <f t="shared" si="535"/>
        <v>5.3087432139038118</v>
      </c>
      <c r="AB1207" s="42">
        <f t="shared" si="535"/>
        <v>2.9617114007314949</v>
      </c>
      <c r="AC1207" s="42">
        <f t="shared" si="507"/>
        <v>4.5484748090596554</v>
      </c>
    </row>
    <row r="1208" spans="3:29" x14ac:dyDescent="0.25">
      <c r="C1208" s="42">
        <f t="shared" si="498"/>
        <v>4.7750033697354874</v>
      </c>
      <c r="D1208" s="42">
        <f t="shared" si="536"/>
        <v>4.3147577147449594</v>
      </c>
      <c r="E1208" s="42">
        <f t="shared" si="499"/>
        <v>5.3116569192965324</v>
      </c>
      <c r="F1208" s="42">
        <f t="shared" ref="F1208:F1223" si="538">F258</f>
        <v>3.858743793427684</v>
      </c>
      <c r="G1208" s="42">
        <f t="shared" si="500"/>
        <v>1.2513037562538689</v>
      </c>
      <c r="H1208" s="42">
        <f t="shared" ref="H1208:I1223" si="539">H258</f>
        <v>5.9408674237425014</v>
      </c>
      <c r="I1208" s="42">
        <f t="shared" si="539"/>
        <v>5.9408674237425014</v>
      </c>
      <c r="J1208" s="42">
        <f t="shared" si="501"/>
        <v>4.6408674237425016</v>
      </c>
      <c r="K1208" s="42">
        <f t="shared" si="537"/>
        <v>5.9408674237425014</v>
      </c>
      <c r="L1208" s="42">
        <f t="shared" si="502"/>
        <v>5.4408674237425014</v>
      </c>
      <c r="M1208" s="42">
        <f t="shared" ref="M1208:P1223" si="540">M258</f>
        <v>3.7130421398390632</v>
      </c>
      <c r="N1208" s="42">
        <f t="shared" si="540"/>
        <v>2.4980466795251512</v>
      </c>
      <c r="O1208" s="42">
        <f t="shared" si="540"/>
        <v>1.4606678169945353</v>
      </c>
      <c r="P1208" s="42">
        <f t="shared" si="540"/>
        <v>3.5849369110934317</v>
      </c>
      <c r="Q1208" s="42">
        <f t="shared" si="503"/>
        <v>4.0722046805009491</v>
      </c>
      <c r="R1208" s="42">
        <f t="shared" ref="R1208:S1223" si="541">R258</f>
        <v>3.8938227014071716</v>
      </c>
      <c r="S1208" s="42">
        <f t="shared" si="541"/>
        <v>2.0224229527634052</v>
      </c>
      <c r="T1208" s="42">
        <f t="shared" si="504"/>
        <v>3.1565210699195312</v>
      </c>
      <c r="U1208" s="42">
        <f t="shared" si="505"/>
        <v>4.9708674237425017</v>
      </c>
      <c r="V1208" s="42">
        <f t="shared" ref="V1208:X1223" si="542">V258</f>
        <v>3.7130421398390632</v>
      </c>
      <c r="W1208" s="42">
        <f t="shared" si="542"/>
        <v>2.4980466795251504</v>
      </c>
      <c r="X1208" s="42">
        <f t="shared" si="542"/>
        <v>1.4606678169945382</v>
      </c>
      <c r="Y1208" s="42">
        <f t="shared" si="506"/>
        <v>3.8849369110934315</v>
      </c>
      <c r="Z1208" s="42">
        <f t="shared" ref="Z1208:AB1223" si="543">Z258</f>
        <v>3.5722046805009486</v>
      </c>
      <c r="AA1208" s="42">
        <f t="shared" si="543"/>
        <v>3.8938227014071716</v>
      </c>
      <c r="AB1208" s="42">
        <f t="shared" si="543"/>
        <v>2.0224229527634057</v>
      </c>
      <c r="AC1208" s="42">
        <f t="shared" si="507"/>
        <v>2.1665210699195305</v>
      </c>
    </row>
    <row r="1209" spans="3:29" x14ac:dyDescent="0.25">
      <c r="C1209" s="42">
        <f t="shared" ref="C1209:C1272" si="544">C259-0.31</f>
        <v>5.4777721405221023</v>
      </c>
      <c r="D1209" s="42">
        <f t="shared" si="536"/>
        <v>4.8219364881448161</v>
      </c>
      <c r="E1209" s="42">
        <f t="shared" ref="E1209:E1272" si="545">E259-0.3</f>
        <v>5.7047182173826911</v>
      </c>
      <c r="F1209" s="42">
        <f t="shared" si="538"/>
        <v>6.3960542925828241</v>
      </c>
      <c r="G1209" s="42">
        <f t="shared" ref="G1209:G1272" si="546">G259+0.97</f>
        <v>1.0079141332738577</v>
      </c>
      <c r="H1209" s="42">
        <f t="shared" si="539"/>
        <v>6.7259672427826045</v>
      </c>
      <c r="I1209" s="42">
        <f t="shared" si="539"/>
        <v>0</v>
      </c>
      <c r="J1209" s="42">
        <f>J259</f>
        <v>0</v>
      </c>
      <c r="K1209" s="42">
        <f>K259-1.3</f>
        <v>5.4259672427826047</v>
      </c>
      <c r="L1209" s="42">
        <f t="shared" ref="L1209:L1272" si="547">L259-0.5</f>
        <v>6.2259672427826045</v>
      </c>
      <c r="M1209" s="42">
        <f t="shared" si="540"/>
        <v>5.3247240672028955</v>
      </c>
      <c r="N1209" s="42">
        <f t="shared" si="540"/>
        <v>4.142543167050742</v>
      </c>
      <c r="O1209" s="42">
        <f t="shared" si="540"/>
        <v>1.4406169507612836</v>
      </c>
      <c r="P1209" s="42">
        <f t="shared" si="540"/>
        <v>3.9431221841397681</v>
      </c>
      <c r="Q1209" s="42">
        <f t="shared" ref="Q1209:Q1272" si="548">Q259+0.5</f>
        <v>4.4333586931519289</v>
      </c>
      <c r="R1209" s="42">
        <f t="shared" si="541"/>
        <v>2.5455872958702215</v>
      </c>
      <c r="S1209" s="42">
        <f t="shared" si="541"/>
        <v>2.4327966622830703</v>
      </c>
      <c r="T1209" s="42">
        <f t="shared" ref="T1209:T1272" si="549">T259+1.3</f>
        <v>2.5611188580217377</v>
      </c>
      <c r="U1209" s="42">
        <f t="shared" ref="U1209:U1272" si="550">U259-0.97</f>
        <v>5.7559672427826047</v>
      </c>
      <c r="V1209" s="42">
        <f t="shared" si="542"/>
        <v>5.3247240672028955</v>
      </c>
      <c r="W1209" s="42">
        <f t="shared" si="542"/>
        <v>4.1425431670507438</v>
      </c>
      <c r="X1209" s="42">
        <f t="shared" si="542"/>
        <v>1.440616950761288</v>
      </c>
      <c r="Y1209" s="42">
        <f t="shared" ref="Y1209:Y1272" si="551">Y259+0.3</f>
        <v>4.2431221841397679</v>
      </c>
      <c r="Z1209" s="42">
        <f t="shared" si="543"/>
        <v>3.9333586931519289</v>
      </c>
      <c r="AA1209" s="42">
        <f t="shared" si="543"/>
        <v>2.5455872958702215</v>
      </c>
      <c r="AB1209" s="42">
        <f t="shared" si="543"/>
        <v>2.4327966622830699</v>
      </c>
      <c r="AC1209" s="42">
        <f t="shared" ref="AC1209:AC1272" si="552">AC259+0.31</f>
        <v>1.5711188580217377</v>
      </c>
    </row>
    <row r="1210" spans="3:29" x14ac:dyDescent="0.25">
      <c r="C1210" s="42">
        <f t="shared" si="544"/>
        <v>4.9370125611447282</v>
      </c>
      <c r="D1210" s="42">
        <f t="shared" si="536"/>
        <v>3.1132129184974868</v>
      </c>
      <c r="E1210" s="42">
        <f t="shared" si="545"/>
        <v>4.1396194162875961</v>
      </c>
      <c r="F1210" s="42">
        <f t="shared" si="538"/>
        <v>5.054463374518634</v>
      </c>
      <c r="G1210" s="42">
        <f t="shared" si="546"/>
        <v>2.065267480433064</v>
      </c>
      <c r="H1210" s="42">
        <f t="shared" si="539"/>
        <v>6.0718890946507837</v>
      </c>
      <c r="I1210" s="42">
        <f t="shared" si="539"/>
        <v>6.0718890946507837</v>
      </c>
      <c r="J1210" s="42">
        <f t="shared" ref="J1210:J1273" si="553">J260-1.3</f>
        <v>4.7718890946507839</v>
      </c>
      <c r="K1210" s="42">
        <f t="shared" ref="K1210:K1214" si="554">K260</f>
        <v>6.0718890946507837</v>
      </c>
      <c r="L1210" s="42">
        <f t="shared" si="547"/>
        <v>5.5718890946507837</v>
      </c>
      <c r="M1210" s="42">
        <f t="shared" si="540"/>
        <v>4.8069121999318707</v>
      </c>
      <c r="N1210" s="42">
        <f t="shared" si="540"/>
        <v>3.7478776352426668</v>
      </c>
      <c r="O1210" s="42">
        <f t="shared" si="540"/>
        <v>2.8728566170971694</v>
      </c>
      <c r="P1210" s="42">
        <f t="shared" si="540"/>
        <v>2.8646566463330103</v>
      </c>
      <c r="Q1210" s="42">
        <f t="shared" si="548"/>
        <v>3.828003885346186</v>
      </c>
      <c r="R1210" s="42">
        <f t="shared" si="541"/>
        <v>3.2923803920621282</v>
      </c>
      <c r="S1210" s="42">
        <f t="shared" si="541"/>
        <v>0.25837825934684211</v>
      </c>
      <c r="T1210" s="42">
        <f t="shared" si="549"/>
        <v>2.4384792052470212</v>
      </c>
      <c r="U1210" s="42">
        <f t="shared" si="550"/>
        <v>5.101889094650784</v>
      </c>
      <c r="V1210" s="42">
        <f t="shared" si="542"/>
        <v>4.8069121999318707</v>
      </c>
      <c r="W1210" s="42">
        <f t="shared" si="542"/>
        <v>3.7478776352426673</v>
      </c>
      <c r="X1210" s="42">
        <f t="shared" si="542"/>
        <v>2.8728566170971708</v>
      </c>
      <c r="Y1210" s="42">
        <f t="shared" si="551"/>
        <v>3.1646566463330101</v>
      </c>
      <c r="Z1210" s="42">
        <f t="shared" si="543"/>
        <v>3.328003885346186</v>
      </c>
      <c r="AA1210" s="42">
        <f t="shared" si="543"/>
        <v>3.2923803920621282</v>
      </c>
      <c r="AB1210" s="42">
        <f t="shared" si="543"/>
        <v>0.25837825934684205</v>
      </c>
      <c r="AC1210" s="42">
        <f t="shared" si="552"/>
        <v>1.4484792052470212</v>
      </c>
    </row>
    <row r="1211" spans="3:29" x14ac:dyDescent="0.25">
      <c r="C1211" s="42">
        <f t="shared" si="544"/>
        <v>4.7477349745876163</v>
      </c>
      <c r="D1211" s="42">
        <f t="shared" si="536"/>
        <v>2.8064546464545663</v>
      </c>
      <c r="E1211" s="42">
        <f t="shared" si="545"/>
        <v>4.2202149503980033</v>
      </c>
      <c r="F1211" s="42">
        <f t="shared" si="538"/>
        <v>5.0153748927670199</v>
      </c>
      <c r="G1211" s="42">
        <f t="shared" si="546"/>
        <v>1.0756474586843676</v>
      </c>
      <c r="H1211" s="42">
        <f t="shared" si="539"/>
        <v>0</v>
      </c>
      <c r="I1211" s="42">
        <f t="shared" si="539"/>
        <v>5.8568309908144061</v>
      </c>
      <c r="J1211" s="42">
        <f t="shared" si="553"/>
        <v>4.5568309908144062</v>
      </c>
      <c r="K1211" s="42">
        <f t="shared" si="554"/>
        <v>5.8568309908144061</v>
      </c>
      <c r="L1211" s="42">
        <f t="shared" si="547"/>
        <v>5.3568309908144061</v>
      </c>
      <c r="M1211" s="42">
        <f t="shared" si="540"/>
        <v>3.6605193692590037</v>
      </c>
      <c r="N1211" s="42">
        <f t="shared" si="540"/>
        <v>4.862274784827056</v>
      </c>
      <c r="O1211" s="42">
        <f t="shared" si="540"/>
        <v>1.0890801429200374</v>
      </c>
      <c r="P1211" s="42">
        <f t="shared" si="540"/>
        <v>3.9542127782659833</v>
      </c>
      <c r="Q1211" s="42">
        <f t="shared" si="548"/>
        <v>5.4610246662694699</v>
      </c>
      <c r="R1211" s="42">
        <f t="shared" si="541"/>
        <v>3.5089383909725083</v>
      </c>
      <c r="S1211" s="42">
        <f t="shared" si="541"/>
        <v>2.6168819320660113</v>
      </c>
      <c r="T1211" s="42">
        <f t="shared" si="549"/>
        <v>3.2522769969381349</v>
      </c>
      <c r="U1211" s="42">
        <f t="shared" si="550"/>
        <v>4.8868309908144063</v>
      </c>
      <c r="V1211" s="42">
        <f t="shared" si="542"/>
        <v>3.6605193692590037</v>
      </c>
      <c r="W1211" s="42">
        <f t="shared" si="542"/>
        <v>4.8622747848270551</v>
      </c>
      <c r="X1211" s="42">
        <f t="shared" si="542"/>
        <v>1.0890801429200356</v>
      </c>
      <c r="Y1211" s="42">
        <f t="shared" si="551"/>
        <v>4.2542127782659831</v>
      </c>
      <c r="Z1211" s="42">
        <f t="shared" si="543"/>
        <v>4.9610246662694699</v>
      </c>
      <c r="AA1211" s="42">
        <f t="shared" si="543"/>
        <v>3.5089383909725083</v>
      </c>
      <c r="AB1211" s="42">
        <f t="shared" si="543"/>
        <v>2.6168819320660104</v>
      </c>
      <c r="AC1211" s="42">
        <f t="shared" si="552"/>
        <v>2.2622769969381351</v>
      </c>
    </row>
    <row r="1212" spans="3:29" x14ac:dyDescent="0.25">
      <c r="C1212" s="42">
        <f t="shared" si="544"/>
        <v>4.2653954998708112</v>
      </c>
      <c r="D1212" s="42">
        <f t="shared" si="536"/>
        <v>4.1003732570938745</v>
      </c>
      <c r="E1212" s="42">
        <f t="shared" si="545"/>
        <v>5.502822816314449</v>
      </c>
      <c r="F1212" s="42">
        <f t="shared" si="538"/>
        <v>4.7969001657573154</v>
      </c>
      <c r="G1212" s="42">
        <f t="shared" si="546"/>
        <v>1.5351041720265899</v>
      </c>
      <c r="H1212" s="42">
        <f t="shared" si="539"/>
        <v>6.0391253082841105</v>
      </c>
      <c r="I1212" s="42">
        <f t="shared" si="539"/>
        <v>6.0391253082841105</v>
      </c>
      <c r="J1212" s="42">
        <f t="shared" si="553"/>
        <v>4.7391253082841107</v>
      </c>
      <c r="K1212" s="42">
        <f t="shared" si="554"/>
        <v>6.0391253082841105</v>
      </c>
      <c r="L1212" s="42">
        <f t="shared" si="547"/>
        <v>5.5391253082841105</v>
      </c>
      <c r="M1212" s="42">
        <f t="shared" si="540"/>
        <v>4.7809742023915875</v>
      </c>
      <c r="N1212" s="42">
        <f t="shared" si="540"/>
        <v>3.8714428638461058</v>
      </c>
      <c r="O1212" s="42">
        <f t="shared" si="540"/>
        <v>3.8139655011684077</v>
      </c>
      <c r="P1212" s="42">
        <f t="shared" si="540"/>
        <v>3.0134344658303074</v>
      </c>
      <c r="Q1212" s="42">
        <f t="shared" si="548"/>
        <v>2.500673849098487</v>
      </c>
      <c r="R1212" s="42">
        <f t="shared" si="541"/>
        <v>2.7043621855522417</v>
      </c>
      <c r="S1212" s="42">
        <f t="shared" si="541"/>
        <v>0.77095216701499236</v>
      </c>
      <c r="T1212" s="42">
        <f t="shared" si="549"/>
        <v>2.3065208847140184</v>
      </c>
      <c r="U1212" s="42">
        <f t="shared" si="550"/>
        <v>5.0691253082841108</v>
      </c>
      <c r="V1212" s="42">
        <f t="shared" si="542"/>
        <v>4.7809742023915875</v>
      </c>
      <c r="W1212" s="42">
        <f t="shared" si="542"/>
        <v>3.8714428638461023</v>
      </c>
      <c r="X1212" s="42">
        <f t="shared" si="542"/>
        <v>3.8139655011684099</v>
      </c>
      <c r="Y1212" s="42">
        <f t="shared" si="551"/>
        <v>3.3134344658303068</v>
      </c>
      <c r="Z1212" s="42">
        <f t="shared" si="543"/>
        <v>2.000673849098487</v>
      </c>
      <c r="AA1212" s="42">
        <f t="shared" si="543"/>
        <v>2.7043621855522417</v>
      </c>
      <c r="AB1212" s="42">
        <f t="shared" si="543"/>
        <v>0.77095216701499225</v>
      </c>
      <c r="AC1212" s="42">
        <f t="shared" si="552"/>
        <v>1.3165208847140184</v>
      </c>
    </row>
    <row r="1213" spans="3:29" x14ac:dyDescent="0.25">
      <c r="C1213" s="42">
        <f t="shared" si="544"/>
        <v>4.9096830502342259</v>
      </c>
      <c r="D1213" s="42">
        <f t="shared" si="536"/>
        <v>4.8926880929883421</v>
      </c>
      <c r="E1213" s="42">
        <f t="shared" si="545"/>
        <v>6.5753420252289692</v>
      </c>
      <c r="F1213" s="42">
        <f t="shared" si="538"/>
        <v>3.4471709308286429</v>
      </c>
      <c r="G1213" s="42">
        <f t="shared" si="546"/>
        <v>2.8181979991467685</v>
      </c>
      <c r="H1213" s="42">
        <f t="shared" si="539"/>
        <v>0</v>
      </c>
      <c r="I1213" s="42">
        <f t="shared" si="539"/>
        <v>0</v>
      </c>
      <c r="J1213" s="42">
        <f t="shared" si="553"/>
        <v>1.0967129024023137</v>
      </c>
      <c r="K1213" s="42">
        <f t="shared" si="554"/>
        <v>0</v>
      </c>
      <c r="L1213" s="42">
        <f t="shared" si="547"/>
        <v>6.6901387072069394</v>
      </c>
      <c r="M1213" s="42">
        <f t="shared" si="540"/>
        <v>4.4938366920043373</v>
      </c>
      <c r="N1213" s="42">
        <f t="shared" si="540"/>
        <v>4.8031160186957402</v>
      </c>
      <c r="O1213" s="42">
        <f t="shared" si="540"/>
        <v>1.5202290517303878</v>
      </c>
      <c r="P1213" s="42">
        <f t="shared" si="540"/>
        <v>4.6024281184949301</v>
      </c>
      <c r="Q1213" s="42">
        <f t="shared" si="548"/>
        <v>5.2570004187373964</v>
      </c>
      <c r="R1213" s="42">
        <f t="shared" si="541"/>
        <v>4.387623428684412</v>
      </c>
      <c r="S1213" s="42">
        <f t="shared" si="541"/>
        <v>3.0596334924284845</v>
      </c>
      <c r="T1213" s="42">
        <f t="shared" si="549"/>
        <v>4.1460965716027465</v>
      </c>
      <c r="U1213" s="42">
        <f t="shared" si="550"/>
        <v>6.2201387072069396</v>
      </c>
      <c r="V1213" s="42">
        <f t="shared" si="542"/>
        <v>4.4938366920043373</v>
      </c>
      <c r="W1213" s="42">
        <f t="shared" si="542"/>
        <v>4.8031160186957402</v>
      </c>
      <c r="X1213" s="42">
        <f t="shared" si="542"/>
        <v>1.5202290517303898</v>
      </c>
      <c r="Y1213" s="42">
        <f t="shared" si="551"/>
        <v>4.9024281184949299</v>
      </c>
      <c r="Z1213" s="42">
        <f t="shared" si="543"/>
        <v>4.7570004187373964</v>
      </c>
      <c r="AA1213" s="42">
        <f t="shared" si="543"/>
        <v>4.387623428684412</v>
      </c>
      <c r="AB1213" s="42">
        <f t="shared" si="543"/>
        <v>3.0596334924284831</v>
      </c>
      <c r="AC1213" s="42">
        <f t="shared" si="552"/>
        <v>3.1560965716027467</v>
      </c>
    </row>
    <row r="1214" spans="3:29" x14ac:dyDescent="0.25">
      <c r="C1214" s="42">
        <f t="shared" si="544"/>
        <v>6.4782426654206882</v>
      </c>
      <c r="D1214" s="42">
        <f t="shared" si="536"/>
        <v>4.7877267305633548</v>
      </c>
      <c r="E1214" s="42">
        <f t="shared" si="545"/>
        <v>6.1353240357020127</v>
      </c>
      <c r="F1214" s="42">
        <f t="shared" si="538"/>
        <v>6.8291284806030568</v>
      </c>
      <c r="G1214" s="42">
        <f t="shared" si="546"/>
        <v>1.2940659528176552</v>
      </c>
      <c r="H1214" s="42">
        <f t="shared" si="539"/>
        <v>0</v>
      </c>
      <c r="I1214" s="42">
        <f t="shared" si="539"/>
        <v>7.1861625037314871</v>
      </c>
      <c r="J1214" s="42">
        <f t="shared" si="553"/>
        <v>3.4907750024876592</v>
      </c>
      <c r="K1214" s="42">
        <f t="shared" si="554"/>
        <v>7.1861625037314871</v>
      </c>
      <c r="L1214" s="42">
        <f t="shared" si="547"/>
        <v>6.6861625037314871</v>
      </c>
      <c r="M1214" s="42">
        <f t="shared" si="540"/>
        <v>7.1861625037314871</v>
      </c>
      <c r="N1214" s="42">
        <f t="shared" si="540"/>
        <v>2.2436581042647759</v>
      </c>
      <c r="O1214" s="42">
        <f t="shared" si="540"/>
        <v>3.6178269905149589</v>
      </c>
      <c r="P1214" s="42">
        <f t="shared" si="540"/>
        <v>1.1142392408708277</v>
      </c>
      <c r="Q1214" s="42">
        <f t="shared" si="548"/>
        <v>1.1529706268548257</v>
      </c>
      <c r="R1214" s="42">
        <f t="shared" si="541"/>
        <v>1.4011709306260591</v>
      </c>
      <c r="S1214" s="42">
        <f t="shared" si="541"/>
        <v>4.4340151618768768</v>
      </c>
      <c r="T1214" s="42">
        <f t="shared" si="549"/>
        <v>1.3</v>
      </c>
      <c r="U1214" s="42">
        <f t="shared" si="550"/>
        <v>6.2161625037314874</v>
      </c>
      <c r="V1214" s="42">
        <f t="shared" si="542"/>
        <v>7.1861625037314871</v>
      </c>
      <c r="W1214" s="42">
        <f t="shared" si="542"/>
        <v>2.2436581042647772</v>
      </c>
      <c r="X1214" s="42">
        <f t="shared" si="542"/>
        <v>3.6178269905149589</v>
      </c>
      <c r="Y1214" s="42">
        <f t="shared" si="551"/>
        <v>1.4142392408708273</v>
      </c>
      <c r="Z1214" s="42">
        <f t="shared" si="543"/>
        <v>0.65297062685482554</v>
      </c>
      <c r="AA1214" s="42">
        <f t="shared" si="543"/>
        <v>1.4011709306260591</v>
      </c>
      <c r="AB1214" s="42">
        <f t="shared" si="543"/>
        <v>4.4340151618768751</v>
      </c>
      <c r="AC1214" s="42">
        <f t="shared" si="552"/>
        <v>0.31</v>
      </c>
    </row>
    <row r="1215" spans="3:29" x14ac:dyDescent="0.25">
      <c r="C1215" s="42">
        <f>C265</f>
        <v>0.25860849882580361</v>
      </c>
      <c r="D1215" s="42">
        <f t="shared" ref="D1215:D1216" si="555">D265</f>
        <v>3.4498714972148288</v>
      </c>
      <c r="E1215" s="42">
        <f t="shared" si="545"/>
        <v>4.7114200151232337</v>
      </c>
      <c r="F1215" s="42">
        <f t="shared" si="538"/>
        <v>2.9715700242968177</v>
      </c>
      <c r="G1215" s="42">
        <f t="shared" si="546"/>
        <v>2.0390556391031094</v>
      </c>
      <c r="H1215" s="42">
        <f t="shared" si="539"/>
        <v>6.1574828044445553</v>
      </c>
      <c r="I1215" s="42">
        <f t="shared" si="539"/>
        <v>6.1574828044445553</v>
      </c>
      <c r="J1215" s="42">
        <f t="shared" si="553"/>
        <v>0.75249426814818565</v>
      </c>
      <c r="K1215" s="42">
        <f>K265-0.31</f>
        <v>5.8474828044445557</v>
      </c>
      <c r="L1215" s="42">
        <f t="shared" si="547"/>
        <v>5.6574828044445553</v>
      </c>
      <c r="M1215" s="42">
        <f t="shared" si="540"/>
        <v>2.8221796187037538</v>
      </c>
      <c r="N1215" s="42">
        <f t="shared" si="540"/>
        <v>4.2266997866986928</v>
      </c>
      <c r="O1215" s="42">
        <f t="shared" si="540"/>
        <v>0.91174848688400079</v>
      </c>
      <c r="P1215" s="42">
        <f t="shared" si="540"/>
        <v>5.1111022872774106</v>
      </c>
      <c r="Q1215" s="42">
        <f t="shared" si="548"/>
        <v>5.9566149153048675</v>
      </c>
      <c r="R1215" s="42">
        <f t="shared" si="541"/>
        <v>4.940374538942395</v>
      </c>
      <c r="S1215" s="42">
        <f t="shared" si="541"/>
        <v>0.524041089739962</v>
      </c>
      <c r="T1215" s="42">
        <f t="shared" si="549"/>
        <v>4.5070222939815388</v>
      </c>
      <c r="U1215" s="42">
        <f t="shared" si="550"/>
        <v>5.1874828044445556</v>
      </c>
      <c r="V1215" s="42">
        <f t="shared" si="542"/>
        <v>2.8221796187037538</v>
      </c>
      <c r="W1215" s="42">
        <f t="shared" si="542"/>
        <v>4.2266997866986928</v>
      </c>
      <c r="X1215" s="42">
        <f t="shared" si="542"/>
        <v>0.91174848688400434</v>
      </c>
      <c r="Y1215" s="42">
        <f t="shared" si="551"/>
        <v>5.4111022872774104</v>
      </c>
      <c r="Z1215" s="42">
        <f t="shared" si="543"/>
        <v>5.4566149153048675</v>
      </c>
      <c r="AA1215" s="42">
        <f t="shared" si="543"/>
        <v>4.940374538942395</v>
      </c>
      <c r="AB1215" s="42">
        <f t="shared" si="543"/>
        <v>0.52404108973996144</v>
      </c>
      <c r="AC1215" s="42">
        <f t="shared" si="552"/>
        <v>3.5170222939815381</v>
      </c>
    </row>
    <row r="1216" spans="3:29" x14ac:dyDescent="0.25">
      <c r="C1216" s="42">
        <f t="shared" si="544"/>
        <v>4.1842531501910996</v>
      </c>
      <c r="D1216" s="42">
        <f t="shared" si="555"/>
        <v>4.0488776378776441</v>
      </c>
      <c r="E1216" s="42">
        <f t="shared" si="545"/>
        <v>4.6121461658208283</v>
      </c>
      <c r="F1216" s="42">
        <f t="shared" si="538"/>
        <v>4.8677193222483224</v>
      </c>
      <c r="G1216" s="42">
        <f t="shared" si="546"/>
        <v>1.3917966253945173</v>
      </c>
      <c r="H1216" s="42">
        <f t="shared" si="539"/>
        <v>5.6686910109838609</v>
      </c>
      <c r="I1216" s="42">
        <f t="shared" si="539"/>
        <v>5.6686910109838609</v>
      </c>
      <c r="J1216" s="42">
        <f t="shared" si="553"/>
        <v>2.4791273406559071</v>
      </c>
      <c r="K1216" s="42">
        <f t="shared" ref="K1216:L1231" si="556">K266</f>
        <v>5.6686910109838609</v>
      </c>
      <c r="L1216" s="42">
        <f t="shared" si="547"/>
        <v>5.1686910109838609</v>
      </c>
      <c r="M1216" s="42">
        <f t="shared" si="540"/>
        <v>4.4877137170288899</v>
      </c>
      <c r="N1216" s="42">
        <f t="shared" si="540"/>
        <v>4.1738475143767086</v>
      </c>
      <c r="O1216" s="42">
        <f t="shared" si="540"/>
        <v>0.13273794378337087</v>
      </c>
      <c r="P1216" s="42">
        <f t="shared" si="540"/>
        <v>4.1040678662934171</v>
      </c>
      <c r="Q1216" s="42">
        <f t="shared" si="548"/>
        <v>5.8029985755137616</v>
      </c>
      <c r="R1216" s="42">
        <f t="shared" si="541"/>
        <v>2.8848327937529441</v>
      </c>
      <c r="S1216" s="42">
        <f t="shared" si="541"/>
        <v>2.6534298349286161</v>
      </c>
      <c r="T1216" s="42">
        <f t="shared" si="549"/>
        <v>2.1266841057684802</v>
      </c>
      <c r="U1216" s="42">
        <f t="shared" si="550"/>
        <v>4.6986910109838611</v>
      </c>
      <c r="V1216" s="42">
        <f t="shared" si="542"/>
        <v>4.4877137170288899</v>
      </c>
      <c r="W1216" s="42">
        <f t="shared" si="542"/>
        <v>4.1738475143767078</v>
      </c>
      <c r="X1216" s="42">
        <f t="shared" si="542"/>
        <v>0.13273794378337</v>
      </c>
      <c r="Y1216" s="42">
        <f t="shared" si="551"/>
        <v>4.4040678662934161</v>
      </c>
      <c r="Z1216" s="42">
        <f t="shared" si="543"/>
        <v>5.3029985755137616</v>
      </c>
      <c r="AA1216" s="42">
        <f t="shared" si="543"/>
        <v>2.8848327937529441</v>
      </c>
      <c r="AB1216" s="42">
        <f t="shared" si="543"/>
        <v>2.6534298349286147</v>
      </c>
      <c r="AC1216" s="42">
        <f t="shared" si="552"/>
        <v>1.13668410576848</v>
      </c>
    </row>
    <row r="1217" spans="3:29" x14ac:dyDescent="0.25">
      <c r="C1217" s="42">
        <f t="shared" si="544"/>
        <v>4.5676628175628764</v>
      </c>
      <c r="D1217" s="42">
        <f t="shared" ref="D1217:D1218" si="557">D267-1.47</f>
        <v>3.8660370051486641</v>
      </c>
      <c r="E1217" s="42">
        <f t="shared" si="545"/>
        <v>5.4001201773443608</v>
      </c>
      <c r="F1217" s="42">
        <f t="shared" si="538"/>
        <v>4.5715825933741145</v>
      </c>
      <c r="G1217" s="42">
        <f t="shared" si="546"/>
        <v>2.3366536418259365</v>
      </c>
      <c r="H1217" s="42">
        <f t="shared" si="539"/>
        <v>0</v>
      </c>
      <c r="I1217" s="42">
        <f t="shared" si="539"/>
        <v>6.6973579022077896</v>
      </c>
      <c r="J1217" s="42">
        <f t="shared" si="553"/>
        <v>5.3973579022077898</v>
      </c>
      <c r="K1217" s="42">
        <f t="shared" si="556"/>
        <v>6.6973579022077896</v>
      </c>
      <c r="L1217" s="42">
        <f t="shared" si="556"/>
        <v>0</v>
      </c>
      <c r="M1217" s="42">
        <f t="shared" si="540"/>
        <v>3.9067921096212102</v>
      </c>
      <c r="N1217" s="42">
        <f t="shared" si="540"/>
        <v>5.0034619008856955</v>
      </c>
      <c r="O1217" s="42">
        <f t="shared" si="540"/>
        <v>3.0442535919126268</v>
      </c>
      <c r="P1217" s="42">
        <f t="shared" si="540"/>
        <v>4.2045380417053373</v>
      </c>
      <c r="Q1217" s="42">
        <f t="shared" si="548"/>
        <v>5.2287569860859202</v>
      </c>
      <c r="R1217" s="42">
        <f t="shared" si="541"/>
        <v>5.3465979192495823</v>
      </c>
      <c r="S1217" s="42">
        <f t="shared" si="541"/>
        <v>0.14249697664271874</v>
      </c>
      <c r="T1217" s="42">
        <f t="shared" si="549"/>
        <v>3.9510375029572495</v>
      </c>
      <c r="U1217" s="42">
        <f t="shared" ref="U1217:U1218" si="558">U267</f>
        <v>0</v>
      </c>
      <c r="V1217" s="42">
        <f t="shared" si="542"/>
        <v>3.9067921096212102</v>
      </c>
      <c r="W1217" s="42">
        <f t="shared" si="542"/>
        <v>5.0034619008856946</v>
      </c>
      <c r="X1217" s="42">
        <f t="shared" si="542"/>
        <v>3.0442535919126295</v>
      </c>
      <c r="Y1217" s="42">
        <f t="shared" si="551"/>
        <v>4.5045380417053371</v>
      </c>
      <c r="Z1217" s="42">
        <f t="shared" si="543"/>
        <v>4.7287569860859202</v>
      </c>
      <c r="AA1217" s="42">
        <f t="shared" si="543"/>
        <v>5.3465979192495823</v>
      </c>
      <c r="AB1217" s="42">
        <f t="shared" si="543"/>
        <v>0.1424969766427184</v>
      </c>
      <c r="AC1217" s="42">
        <f t="shared" si="552"/>
        <v>2.9610375029572498</v>
      </c>
    </row>
    <row r="1218" spans="3:29" x14ac:dyDescent="0.25">
      <c r="C1218" s="42">
        <f t="shared" si="544"/>
        <v>5.2512393231532428</v>
      </c>
      <c r="D1218" s="42">
        <f t="shared" si="557"/>
        <v>3.6138801467454282</v>
      </c>
      <c r="E1218" s="42">
        <f t="shared" si="545"/>
        <v>5.6627835730184515</v>
      </c>
      <c r="F1218" s="42">
        <f t="shared" si="538"/>
        <v>5.9702749547841565</v>
      </c>
      <c r="G1218" s="42">
        <f t="shared" si="546"/>
        <v>1.8316256063617966</v>
      </c>
      <c r="H1218" s="42">
        <f t="shared" si="539"/>
        <v>6.5884647658871778</v>
      </c>
      <c r="I1218" s="42">
        <f t="shared" si="539"/>
        <v>6.5884647658871778</v>
      </c>
      <c r="J1218" s="42">
        <f t="shared" si="553"/>
        <v>3.0923098439247854</v>
      </c>
      <c r="K1218" s="42">
        <f t="shared" si="556"/>
        <v>6.5884647658871778</v>
      </c>
      <c r="L1218" s="42">
        <f t="shared" si="556"/>
        <v>0</v>
      </c>
      <c r="M1218" s="42">
        <f t="shared" si="540"/>
        <v>5.2158679396606829</v>
      </c>
      <c r="N1218" s="42">
        <f t="shared" si="540"/>
        <v>3.6198079104582299</v>
      </c>
      <c r="O1218" s="42">
        <f t="shared" si="540"/>
        <v>3.0310567931216457</v>
      </c>
      <c r="P1218" s="42">
        <f t="shared" si="540"/>
        <v>4.3563560155446677</v>
      </c>
      <c r="Q1218" s="42">
        <f t="shared" si="548"/>
        <v>5.308460784674975</v>
      </c>
      <c r="R1218" s="42">
        <f t="shared" si="541"/>
        <v>2.6727386274945499</v>
      </c>
      <c r="S1218" s="42">
        <f t="shared" si="541"/>
        <v>1.2616209126166946</v>
      </c>
      <c r="T1218" s="42">
        <f t="shared" si="549"/>
        <v>2.5353371436038454</v>
      </c>
      <c r="U1218" s="42">
        <f t="shared" si="558"/>
        <v>0</v>
      </c>
      <c r="V1218" s="42">
        <f t="shared" si="542"/>
        <v>5.2158679396606829</v>
      </c>
      <c r="W1218" s="42">
        <f t="shared" si="542"/>
        <v>3.619807910458229</v>
      </c>
      <c r="X1218" s="42">
        <f t="shared" si="542"/>
        <v>3.0310567931216466</v>
      </c>
      <c r="Y1218" s="42">
        <f t="shared" si="551"/>
        <v>4.6563560155446666</v>
      </c>
      <c r="Z1218" s="42">
        <f t="shared" si="543"/>
        <v>4.808460784674975</v>
      </c>
      <c r="AA1218" s="42">
        <f t="shared" si="543"/>
        <v>2.6727386274945499</v>
      </c>
      <c r="AB1218" s="42">
        <f t="shared" si="543"/>
        <v>1.2616209126166942</v>
      </c>
      <c r="AC1218" s="42">
        <f t="shared" si="552"/>
        <v>1.5453371436038452</v>
      </c>
    </row>
    <row r="1219" spans="3:29" x14ac:dyDescent="0.25">
      <c r="C1219" s="42">
        <f t="shared" si="544"/>
        <v>4.810273344527066</v>
      </c>
      <c r="D1219" s="42">
        <f t="shared" ref="D1219:D1225" si="559">D269</f>
        <v>4.7339565788523501</v>
      </c>
      <c r="E1219" s="42">
        <f t="shared" si="545"/>
        <v>5.4732390147746814</v>
      </c>
      <c r="F1219" s="42">
        <f t="shared" si="538"/>
        <v>4.3678173044700763</v>
      </c>
      <c r="G1219" s="42">
        <f t="shared" si="546"/>
        <v>1.3483286387875597</v>
      </c>
      <c r="H1219" s="42">
        <f t="shared" si="539"/>
        <v>0</v>
      </c>
      <c r="I1219" s="42">
        <f t="shared" si="539"/>
        <v>0</v>
      </c>
      <c r="J1219" s="42">
        <f t="shared" si="553"/>
        <v>3.1743667013940975</v>
      </c>
      <c r="K1219" s="42">
        <f t="shared" si="556"/>
        <v>6.7115500520911455</v>
      </c>
      <c r="L1219" s="42">
        <f t="shared" si="547"/>
        <v>6.2115500520911455</v>
      </c>
      <c r="M1219" s="42">
        <f t="shared" si="540"/>
        <v>3.0761271072084408</v>
      </c>
      <c r="N1219" s="42">
        <f t="shared" si="540"/>
        <v>3.5276341244144844</v>
      </c>
      <c r="O1219" s="42">
        <f t="shared" si="540"/>
        <v>1.7194880298745894</v>
      </c>
      <c r="P1219" s="42">
        <f t="shared" si="540"/>
        <v>4.2007347505038073</v>
      </c>
      <c r="Q1219" s="42">
        <f t="shared" si="548"/>
        <v>4.7114027085150738</v>
      </c>
      <c r="R1219" s="42">
        <f t="shared" si="541"/>
        <v>3.8564738855149279</v>
      </c>
      <c r="S1219" s="42">
        <f t="shared" si="541"/>
        <v>3.1415766201277706</v>
      </c>
      <c r="T1219" s="42">
        <f t="shared" si="549"/>
        <v>5.0752469043012685</v>
      </c>
      <c r="U1219" s="42">
        <f t="shared" si="550"/>
        <v>5.7415500520911458</v>
      </c>
      <c r="V1219" s="42">
        <f t="shared" si="542"/>
        <v>3.0761271072084408</v>
      </c>
      <c r="W1219" s="42">
        <f t="shared" si="542"/>
        <v>3.5276341244144884</v>
      </c>
      <c r="X1219" s="42">
        <f t="shared" si="542"/>
        <v>1.7194880298745907</v>
      </c>
      <c r="Y1219" s="42">
        <f t="shared" si="551"/>
        <v>4.5007347505038071</v>
      </c>
      <c r="Z1219" s="42">
        <f t="shared" si="543"/>
        <v>4.2114027085150738</v>
      </c>
      <c r="AA1219" s="42">
        <f t="shared" si="543"/>
        <v>3.8564738855149279</v>
      </c>
      <c r="AB1219" s="42">
        <f t="shared" si="543"/>
        <v>3.1415766201277688</v>
      </c>
      <c r="AC1219" s="42">
        <f t="shared" si="552"/>
        <v>4.0852469043012682</v>
      </c>
    </row>
    <row r="1220" spans="3:29" x14ac:dyDescent="0.25">
      <c r="C1220" s="42">
        <f t="shared" si="544"/>
        <v>5.8239208421217263</v>
      </c>
      <c r="D1220" s="42">
        <f t="shared" si="559"/>
        <v>6.35374676492044</v>
      </c>
      <c r="E1220" s="42">
        <f t="shared" si="545"/>
        <v>6.2680713605051714</v>
      </c>
      <c r="F1220" s="42">
        <f t="shared" si="538"/>
        <v>6.6033973837247997</v>
      </c>
      <c r="G1220" s="42">
        <f t="shared" si="546"/>
        <v>1.0738634369520526</v>
      </c>
      <c r="H1220" s="42">
        <f t="shared" si="539"/>
        <v>0</v>
      </c>
      <c r="I1220" s="42">
        <f t="shared" si="539"/>
        <v>0</v>
      </c>
      <c r="J1220" s="42">
        <f t="shared" si="553"/>
        <v>3.4244547987933149</v>
      </c>
      <c r="K1220" s="42">
        <f t="shared" si="556"/>
        <v>7.0866821981899708</v>
      </c>
      <c r="L1220" s="42">
        <f t="shared" si="547"/>
        <v>6.5866821981899708</v>
      </c>
      <c r="M1220" s="42">
        <f t="shared" si="540"/>
        <v>3.5433410990949845</v>
      </c>
      <c r="N1220" s="42">
        <f t="shared" si="540"/>
        <v>4.495235967585014</v>
      </c>
      <c r="O1220" s="42">
        <f t="shared" si="540"/>
        <v>2.4793626423419481</v>
      </c>
      <c r="P1220" s="42">
        <f t="shared" si="540"/>
        <v>2.3922706108082772</v>
      </c>
      <c r="Q1220" s="42">
        <f t="shared" si="548"/>
        <v>2.6036618457359397</v>
      </c>
      <c r="R1220" s="42">
        <f t="shared" si="541"/>
        <v>1.6518851245349924</v>
      </c>
      <c r="S1220" s="42">
        <f t="shared" si="541"/>
        <v>3.7695118075478575</v>
      </c>
      <c r="T1220" s="42">
        <f t="shared" si="549"/>
        <v>4.9909803115572764</v>
      </c>
      <c r="U1220" s="42">
        <f t="shared" si="550"/>
        <v>6.1166821981899711</v>
      </c>
      <c r="V1220" s="42">
        <f t="shared" si="542"/>
        <v>3.5433410990949845</v>
      </c>
      <c r="W1220" s="42">
        <f t="shared" si="542"/>
        <v>4.4952359675850122</v>
      </c>
      <c r="X1220" s="42">
        <f t="shared" si="542"/>
        <v>2.4793626423419455</v>
      </c>
      <c r="Y1220" s="42">
        <f t="shared" si="551"/>
        <v>2.692270610808277</v>
      </c>
      <c r="Z1220" s="42">
        <f t="shared" si="543"/>
        <v>2.1036618457359397</v>
      </c>
      <c r="AA1220" s="42">
        <f t="shared" si="543"/>
        <v>1.6518851245349924</v>
      </c>
      <c r="AB1220" s="42">
        <f t="shared" si="543"/>
        <v>3.7695118075478566</v>
      </c>
      <c r="AC1220" s="42">
        <f t="shared" si="552"/>
        <v>4.0009803115572753</v>
      </c>
    </row>
    <row r="1221" spans="3:29" x14ac:dyDescent="0.25">
      <c r="C1221" s="42">
        <f t="shared" si="544"/>
        <v>3.5024508545306832</v>
      </c>
      <c r="D1221" s="42">
        <f t="shared" si="559"/>
        <v>4.4616899223354638</v>
      </c>
      <c r="E1221" s="42">
        <f t="shared" si="545"/>
        <v>4.7481632083664254</v>
      </c>
      <c r="F1221" s="42">
        <f t="shared" si="538"/>
        <v>2.5787440900012886</v>
      </c>
      <c r="G1221" s="42">
        <f t="shared" si="546"/>
        <v>1.3083396608117506</v>
      </c>
      <c r="H1221" s="42">
        <f t="shared" si="539"/>
        <v>0</v>
      </c>
      <c r="I1221" s="42">
        <f t="shared" si="539"/>
        <v>0</v>
      </c>
      <c r="J1221" s="42">
        <f t="shared" si="553"/>
        <v>4.8246383497963716</v>
      </c>
      <c r="K1221" s="42">
        <f t="shared" si="556"/>
        <v>6.1246383497963715</v>
      </c>
      <c r="L1221" s="42">
        <f t="shared" si="547"/>
        <v>5.6246383497963715</v>
      </c>
      <c r="M1221" s="42">
        <f t="shared" si="540"/>
        <v>2.8071259103233364</v>
      </c>
      <c r="N1221" s="42">
        <f t="shared" si="540"/>
        <v>4.2234141360904909</v>
      </c>
      <c r="O1221" s="42">
        <f t="shared" si="540"/>
        <v>3.0117023290321012</v>
      </c>
      <c r="P1221" s="42">
        <f t="shared" si="540"/>
        <v>4.9040197204836877</v>
      </c>
      <c r="Q1221" s="42">
        <f t="shared" si="548"/>
        <v>4.957073114378896</v>
      </c>
      <c r="R1221" s="42">
        <f t="shared" si="541"/>
        <v>3.9157331567937739</v>
      </c>
      <c r="S1221" s="42">
        <f t="shared" si="541"/>
        <v>2.8668519935217063</v>
      </c>
      <c r="T1221" s="42">
        <f t="shared" si="549"/>
        <v>4.7451090717604583</v>
      </c>
      <c r="U1221" s="42">
        <f t="shared" si="550"/>
        <v>5.1546383497963717</v>
      </c>
      <c r="V1221" s="42">
        <f t="shared" si="542"/>
        <v>2.8071259103233364</v>
      </c>
      <c r="W1221" s="42">
        <f t="shared" si="542"/>
        <v>4.2234141360904918</v>
      </c>
      <c r="X1221" s="42">
        <f t="shared" si="542"/>
        <v>3.0117023290321012</v>
      </c>
      <c r="Y1221" s="42">
        <f t="shared" si="551"/>
        <v>5.2040197204836867</v>
      </c>
      <c r="Z1221" s="42">
        <f t="shared" si="543"/>
        <v>4.457073114378896</v>
      </c>
      <c r="AA1221" s="42">
        <f t="shared" si="543"/>
        <v>3.9157331567937739</v>
      </c>
      <c r="AB1221" s="42">
        <f t="shared" si="543"/>
        <v>2.8668519935217049</v>
      </c>
      <c r="AC1221" s="42">
        <f t="shared" si="552"/>
        <v>3.7551090717604581</v>
      </c>
    </row>
    <row r="1222" spans="3:29" x14ac:dyDescent="0.25">
      <c r="C1222" s="42">
        <f t="shared" si="544"/>
        <v>4.2364481752966956</v>
      </c>
      <c r="D1222" s="42">
        <f t="shared" si="559"/>
        <v>3.2374214438061135</v>
      </c>
      <c r="E1222" s="42">
        <f t="shared" si="545"/>
        <v>3.9353688829523232</v>
      </c>
      <c r="F1222" s="42">
        <f t="shared" si="538"/>
        <v>2.9590275625841089</v>
      </c>
      <c r="G1222" s="42">
        <f t="shared" si="546"/>
        <v>2.4244698044513799</v>
      </c>
      <c r="H1222" s="42">
        <f t="shared" si="539"/>
        <v>5.6091944197755153</v>
      </c>
      <c r="I1222" s="42">
        <f t="shared" si="539"/>
        <v>0</v>
      </c>
      <c r="J1222" s="42">
        <f t="shared" si="553"/>
        <v>4.3091944197755154</v>
      </c>
      <c r="K1222" s="42">
        <f t="shared" si="556"/>
        <v>5.6091944197755153</v>
      </c>
      <c r="L1222" s="42">
        <f t="shared" si="547"/>
        <v>5.1091944197755153</v>
      </c>
      <c r="M1222" s="42">
        <f t="shared" si="540"/>
        <v>2.5708807757304437</v>
      </c>
      <c r="N1222" s="42">
        <f t="shared" si="540"/>
        <v>3.1220987808184488</v>
      </c>
      <c r="O1222" s="42">
        <f t="shared" si="540"/>
        <v>2.2251349764398682</v>
      </c>
      <c r="P1222" s="42">
        <f t="shared" si="540"/>
        <v>4.8950485736100768</v>
      </c>
      <c r="Q1222" s="42">
        <f t="shared" si="548"/>
        <v>4.7470262680369828</v>
      </c>
      <c r="R1222" s="42">
        <f t="shared" si="541"/>
        <v>4.6884743244398299</v>
      </c>
      <c r="S1222" s="42">
        <f t="shared" si="541"/>
        <v>2.5062358045805495</v>
      </c>
      <c r="T1222" s="42">
        <f t="shared" si="549"/>
        <v>4.805746512359697</v>
      </c>
      <c r="U1222" s="42">
        <f t="shared" si="550"/>
        <v>4.6391944197755155</v>
      </c>
      <c r="V1222" s="42">
        <f t="shared" si="542"/>
        <v>2.5708807757304437</v>
      </c>
      <c r="W1222" s="42">
        <f t="shared" si="542"/>
        <v>3.1220987808184479</v>
      </c>
      <c r="X1222" s="42">
        <f t="shared" si="542"/>
        <v>2.2251349764398709</v>
      </c>
      <c r="Y1222" s="42">
        <f t="shared" si="551"/>
        <v>5.1950485736100767</v>
      </c>
      <c r="Z1222" s="42">
        <f t="shared" si="543"/>
        <v>4.2470262680369828</v>
      </c>
      <c r="AA1222" s="42">
        <f t="shared" si="543"/>
        <v>4.6884743244398299</v>
      </c>
      <c r="AB1222" s="42">
        <f t="shared" si="543"/>
        <v>2.5062358045805486</v>
      </c>
      <c r="AC1222" s="42">
        <f t="shared" si="552"/>
        <v>3.8157465123596968</v>
      </c>
    </row>
    <row r="1223" spans="3:29" x14ac:dyDescent="0.25">
      <c r="C1223" s="42">
        <f t="shared" si="544"/>
        <v>4.1774189933552126</v>
      </c>
      <c r="D1223" s="42">
        <f t="shared" si="559"/>
        <v>4.6185066206209573</v>
      </c>
      <c r="E1223" s="42">
        <f t="shared" si="545"/>
        <v>5.1870347256774165</v>
      </c>
      <c r="F1223" s="42">
        <f t="shared" si="538"/>
        <v>5.0414165176725794</v>
      </c>
      <c r="G1223" s="42">
        <f t="shared" si="546"/>
        <v>1.3589855456582769</v>
      </c>
      <c r="H1223" s="42">
        <f t="shared" si="539"/>
        <v>0</v>
      </c>
      <c r="I1223" s="42">
        <f t="shared" si="539"/>
        <v>5.9487961896360533</v>
      </c>
      <c r="J1223" s="42">
        <f t="shared" si="553"/>
        <v>4.6487961896360535</v>
      </c>
      <c r="K1223" s="42">
        <f t="shared" si="556"/>
        <v>5.9487961896360533</v>
      </c>
      <c r="L1223" s="42">
        <f t="shared" si="547"/>
        <v>5.4487961896360533</v>
      </c>
      <c r="M1223" s="42">
        <f t="shared" si="540"/>
        <v>0.74359952370450721</v>
      </c>
      <c r="N1223" s="42">
        <f t="shared" si="540"/>
        <v>3.3939672780043995</v>
      </c>
      <c r="O1223" s="42">
        <f t="shared" si="540"/>
        <v>2.3434651656142025</v>
      </c>
      <c r="P1223" s="42">
        <f t="shared" si="540"/>
        <v>4.108057874699286</v>
      </c>
      <c r="Q1223" s="42">
        <f t="shared" si="548"/>
        <v>4.5347938586132974</v>
      </c>
      <c r="R1223" s="42">
        <f t="shared" si="541"/>
        <v>2.7584822017063568</v>
      </c>
      <c r="S1223" s="42">
        <f t="shared" si="541"/>
        <v>2.4048325021932997</v>
      </c>
      <c r="T1223" s="42">
        <f t="shared" si="549"/>
        <v>6.6291299198822973</v>
      </c>
      <c r="U1223" s="42">
        <f t="shared" si="550"/>
        <v>4.9787961896360535</v>
      </c>
      <c r="V1223" s="42">
        <f t="shared" si="542"/>
        <v>0.74359952370450721</v>
      </c>
      <c r="W1223" s="42">
        <f t="shared" si="542"/>
        <v>3.3939672780044012</v>
      </c>
      <c r="X1223" s="42">
        <f t="shared" si="542"/>
        <v>2.3434651656142029</v>
      </c>
      <c r="Y1223" s="42">
        <f t="shared" si="551"/>
        <v>4.4080578746992858</v>
      </c>
      <c r="Z1223" s="42">
        <f t="shared" si="543"/>
        <v>4.0347938586132974</v>
      </c>
      <c r="AA1223" s="42">
        <f t="shared" si="543"/>
        <v>2.7584822017063568</v>
      </c>
      <c r="AB1223" s="42">
        <f t="shared" si="543"/>
        <v>2.4048325021932988</v>
      </c>
      <c r="AC1223" s="42">
        <f t="shared" si="552"/>
        <v>5.6391299198822979</v>
      </c>
    </row>
    <row r="1224" spans="3:29" x14ac:dyDescent="0.25">
      <c r="C1224" s="42">
        <f t="shared" si="544"/>
        <v>4.3452307879521666</v>
      </c>
      <c r="D1224" s="42">
        <f t="shared" si="559"/>
        <v>3.8410089681482278</v>
      </c>
      <c r="E1224" s="42">
        <f t="shared" si="545"/>
        <v>4.0169295695574521</v>
      </c>
      <c r="F1224" s="42">
        <f t="shared" ref="F1224:F1239" si="560">F274</f>
        <v>4.3893012414401023</v>
      </c>
      <c r="G1224" s="42">
        <f t="shared" si="546"/>
        <v>1.5113502319354737</v>
      </c>
      <c r="H1224" s="42">
        <f t="shared" ref="H1224:I1239" si="561">H274</f>
        <v>0</v>
      </c>
      <c r="I1224" s="42">
        <f t="shared" si="561"/>
        <v>5.7852729605633879</v>
      </c>
      <c r="J1224" s="42">
        <f t="shared" si="553"/>
        <v>4.4852729605633881</v>
      </c>
      <c r="K1224" s="42">
        <f t="shared" si="556"/>
        <v>5.7852729605633879</v>
      </c>
      <c r="L1224" s="42">
        <f t="shared" si="547"/>
        <v>5.2852729605633879</v>
      </c>
      <c r="M1224" s="42">
        <f t="shared" ref="M1224:P1239" si="562">M274</f>
        <v>2.4105304002347441</v>
      </c>
      <c r="N1224" s="42">
        <f t="shared" si="562"/>
        <v>5.0965499890677499</v>
      </c>
      <c r="O1224" s="42">
        <f t="shared" si="562"/>
        <v>1.4184278057579673</v>
      </c>
      <c r="P1224" s="42">
        <f t="shared" si="562"/>
        <v>4.0209643077275237</v>
      </c>
      <c r="Q1224" s="42">
        <f t="shared" si="548"/>
        <v>3.9487148594336641</v>
      </c>
      <c r="R1224" s="42">
        <f t="shared" ref="R1224:S1239" si="563">R274</f>
        <v>3.3253407689428705</v>
      </c>
      <c r="S1224" s="42">
        <f t="shared" si="563"/>
        <v>3.5696365075816661</v>
      </c>
      <c r="T1224" s="42">
        <f t="shared" si="549"/>
        <v>4.6747425603286423</v>
      </c>
      <c r="U1224" s="42">
        <f t="shared" si="550"/>
        <v>4.8152729605633882</v>
      </c>
      <c r="V1224" s="42">
        <f t="shared" ref="V1224:X1239" si="564">V274</f>
        <v>2.4105304002347441</v>
      </c>
      <c r="W1224" s="42">
        <f t="shared" si="564"/>
        <v>5.0965499890677481</v>
      </c>
      <c r="X1224" s="42">
        <f t="shared" si="564"/>
        <v>1.4184278057579669</v>
      </c>
      <c r="Y1224" s="42">
        <f t="shared" si="551"/>
        <v>4.3209643077275226</v>
      </c>
      <c r="Z1224" s="42">
        <f t="shared" ref="Z1224:AB1239" si="565">Z274</f>
        <v>3.4487148594336641</v>
      </c>
      <c r="AA1224" s="42">
        <f t="shared" si="565"/>
        <v>3.3253407689428705</v>
      </c>
      <c r="AB1224" s="42">
        <f t="shared" si="565"/>
        <v>3.5696365075816647</v>
      </c>
      <c r="AC1224" s="42">
        <f t="shared" si="552"/>
        <v>3.684742560328643</v>
      </c>
    </row>
    <row r="1225" spans="3:29" x14ac:dyDescent="0.25">
      <c r="C1225" s="42">
        <f t="shared" si="544"/>
        <v>5.0195060016024842</v>
      </c>
      <c r="D1225" s="42">
        <f t="shared" si="559"/>
        <v>3.4428164329108162</v>
      </c>
      <c r="E1225" s="42">
        <f t="shared" si="545"/>
        <v>3.5713005443514718</v>
      </c>
      <c r="F1225" s="42">
        <f t="shared" si="560"/>
        <v>3.3965372275836563</v>
      </c>
      <c r="G1225" s="42">
        <f t="shared" si="546"/>
        <v>1.3285805812947482</v>
      </c>
      <c r="H1225" s="42">
        <f t="shared" si="561"/>
        <v>6.0011504831782814</v>
      </c>
      <c r="I1225" s="42">
        <f t="shared" si="561"/>
        <v>0</v>
      </c>
      <c r="J1225" s="42">
        <f t="shared" si="553"/>
        <v>0.70038349439276071</v>
      </c>
      <c r="K1225" s="42">
        <f t="shared" si="556"/>
        <v>6.0011504831782814</v>
      </c>
      <c r="L1225" s="42">
        <f t="shared" si="547"/>
        <v>5.5011504831782814</v>
      </c>
      <c r="M1225" s="42">
        <f t="shared" si="562"/>
        <v>2.5004793679909496</v>
      </c>
      <c r="N1225" s="42">
        <f t="shared" si="562"/>
        <v>4.5965685416976534</v>
      </c>
      <c r="O1225" s="42">
        <f t="shared" si="562"/>
        <v>2.2690300380612047</v>
      </c>
      <c r="P1225" s="42">
        <f t="shared" si="562"/>
        <v>4.1352806671393569</v>
      </c>
      <c r="Q1225" s="42">
        <f t="shared" si="548"/>
        <v>4.9196023364393007</v>
      </c>
      <c r="R1225" s="42">
        <f t="shared" si="563"/>
        <v>4.5701157481549215</v>
      </c>
      <c r="S1225" s="42">
        <f t="shared" si="563"/>
        <v>2.6813651095051898</v>
      </c>
      <c r="T1225" s="42">
        <f t="shared" si="549"/>
        <v>4.9256950835868789</v>
      </c>
      <c r="U1225" s="42">
        <f t="shared" si="550"/>
        <v>5.0311504831782816</v>
      </c>
      <c r="V1225" s="42">
        <f t="shared" si="564"/>
        <v>2.5004793679909496</v>
      </c>
      <c r="W1225" s="42">
        <f t="shared" si="564"/>
        <v>4.5965685416976525</v>
      </c>
      <c r="X1225" s="42">
        <f t="shared" si="564"/>
        <v>2.2690300380612078</v>
      </c>
      <c r="Y1225" s="42">
        <f t="shared" si="551"/>
        <v>4.4352806671393568</v>
      </c>
      <c r="Z1225" s="42">
        <f t="shared" si="565"/>
        <v>4.4196023364393007</v>
      </c>
      <c r="AA1225" s="42">
        <f t="shared" si="565"/>
        <v>4.5701157481549215</v>
      </c>
      <c r="AB1225" s="42">
        <f t="shared" si="565"/>
        <v>2.6813651095051889</v>
      </c>
      <c r="AC1225" s="42">
        <f t="shared" si="552"/>
        <v>3.9356950835868783</v>
      </c>
    </row>
    <row r="1226" spans="3:29" x14ac:dyDescent="0.25">
      <c r="C1226" s="42">
        <f t="shared" si="544"/>
        <v>4.8508280669813404</v>
      </c>
      <c r="D1226" s="42">
        <f>D276-1.47</f>
        <v>4.8420831058825984</v>
      </c>
      <c r="E1226" s="42">
        <f t="shared" si="545"/>
        <v>5.8840606894149428</v>
      </c>
      <c r="F1226" s="42">
        <f t="shared" si="560"/>
        <v>4.8843090244081875</v>
      </c>
      <c r="G1226" s="42">
        <f t="shared" si="546"/>
        <v>1.2314858547083145</v>
      </c>
      <c r="H1226" s="42">
        <f t="shared" si="561"/>
        <v>0</v>
      </c>
      <c r="I1226" s="42">
        <f t="shared" si="561"/>
        <v>7.0284228220081388</v>
      </c>
      <c r="J1226" s="42">
        <f t="shared" si="553"/>
        <v>1.0428076073360468</v>
      </c>
      <c r="K1226" s="42">
        <f t="shared" si="556"/>
        <v>7.0284228220081388</v>
      </c>
      <c r="L1226" s="42">
        <f>L276</f>
        <v>0</v>
      </c>
      <c r="M1226" s="42">
        <f t="shared" si="562"/>
        <v>3.2213604600870629</v>
      </c>
      <c r="N1226" s="42">
        <f t="shared" si="562"/>
        <v>4.8782179964072654</v>
      </c>
      <c r="O1226" s="42">
        <f t="shared" si="562"/>
        <v>2.9865956481949176</v>
      </c>
      <c r="P1226" s="42">
        <f t="shared" si="562"/>
        <v>4.4513661520525094</v>
      </c>
      <c r="Q1226" s="42">
        <f t="shared" si="548"/>
        <v>5.0488725232819043</v>
      </c>
      <c r="R1226" s="42">
        <f t="shared" si="563"/>
        <v>2.922563866420163</v>
      </c>
      <c r="S1226" s="42">
        <f t="shared" si="563"/>
        <v>3.2899000443442361</v>
      </c>
      <c r="T1226" s="42">
        <f t="shared" si="549"/>
        <v>5.3999133128380805</v>
      </c>
      <c r="U1226" s="42">
        <f>U276</f>
        <v>0</v>
      </c>
      <c r="V1226" s="42">
        <f t="shared" si="564"/>
        <v>3.2213604600870629</v>
      </c>
      <c r="W1226" s="42">
        <f t="shared" si="564"/>
        <v>4.8782179964072645</v>
      </c>
      <c r="X1226" s="42">
        <f t="shared" si="564"/>
        <v>2.9865956481949203</v>
      </c>
      <c r="Y1226" s="42">
        <f t="shared" si="551"/>
        <v>4.7513661520525092</v>
      </c>
      <c r="Z1226" s="42">
        <f t="shared" si="565"/>
        <v>4.5488725232819043</v>
      </c>
      <c r="AA1226" s="42">
        <f t="shared" si="565"/>
        <v>2.922563866420163</v>
      </c>
      <c r="AB1226" s="42">
        <f t="shared" si="565"/>
        <v>3.2899000443442339</v>
      </c>
      <c r="AC1226" s="42">
        <f t="shared" si="552"/>
        <v>4.4099133128380812</v>
      </c>
    </row>
    <row r="1227" spans="3:29" x14ac:dyDescent="0.25">
      <c r="C1227" s="42">
        <f t="shared" si="544"/>
        <v>4.0722565520934921</v>
      </c>
      <c r="D1227" s="42">
        <f t="shared" ref="D1227" si="566">D277</f>
        <v>4.1952522272647634</v>
      </c>
      <c r="E1227" s="42">
        <f t="shared" si="545"/>
        <v>4.7431668387271317</v>
      </c>
      <c r="F1227" s="42">
        <f t="shared" si="560"/>
        <v>3.3635530621205931</v>
      </c>
      <c r="G1227" s="42">
        <f t="shared" si="546"/>
        <v>4.6384387742331681</v>
      </c>
      <c r="H1227" s="42">
        <f t="shared" si="561"/>
        <v>0</v>
      </c>
      <c r="I1227" s="42">
        <f t="shared" si="561"/>
        <v>0</v>
      </c>
      <c r="J1227" s="42">
        <f t="shared" si="553"/>
        <v>0.68651110668181969</v>
      </c>
      <c r="K1227" s="42">
        <f t="shared" si="556"/>
        <v>5.9595333200454572</v>
      </c>
      <c r="L1227" s="42">
        <f t="shared" si="547"/>
        <v>5.4595333200454572</v>
      </c>
      <c r="M1227" s="42">
        <f t="shared" si="562"/>
        <v>1.241569441676138</v>
      </c>
      <c r="N1227" s="42">
        <f t="shared" si="562"/>
        <v>4.8002889680330236</v>
      </c>
      <c r="O1227" s="42">
        <f t="shared" si="562"/>
        <v>5.4013401165150254</v>
      </c>
      <c r="P1227" s="42">
        <f t="shared" si="562"/>
        <v>3.6469989455507514</v>
      </c>
      <c r="Q1227" s="42">
        <f t="shared" si="548"/>
        <v>3.0726683855329622</v>
      </c>
      <c r="R1227" s="42">
        <f t="shared" si="563"/>
        <v>5.0726232664780726</v>
      </c>
      <c r="S1227" s="42">
        <f t="shared" si="563"/>
        <v>2.5359716255512579</v>
      </c>
      <c r="T1227" s="42">
        <f t="shared" si="549"/>
        <v>5.7696499900340932</v>
      </c>
      <c r="U1227" s="42">
        <f t="shared" si="550"/>
        <v>4.9895333200454575</v>
      </c>
      <c r="V1227" s="42">
        <f t="shared" si="564"/>
        <v>1.241569441676138</v>
      </c>
      <c r="W1227" s="42">
        <f t="shared" si="564"/>
        <v>4.8002889680330219</v>
      </c>
      <c r="X1227" s="42">
        <f t="shared" si="564"/>
        <v>5.401340116515029</v>
      </c>
      <c r="Y1227" s="42">
        <f t="shared" si="551"/>
        <v>3.9469989455507513</v>
      </c>
      <c r="Z1227" s="42">
        <f t="shared" si="565"/>
        <v>2.5726683855329622</v>
      </c>
      <c r="AA1227" s="42">
        <f t="shared" si="565"/>
        <v>5.0726232664780726</v>
      </c>
      <c r="AB1227" s="42">
        <f t="shared" si="565"/>
        <v>2.535971625551257</v>
      </c>
      <c r="AC1227" s="42">
        <f t="shared" si="552"/>
        <v>4.7796499900340939</v>
      </c>
    </row>
    <row r="1228" spans="3:29" x14ac:dyDescent="0.25">
      <c r="C1228" s="42">
        <f t="shared" si="544"/>
        <v>5.6120298627500285</v>
      </c>
      <c r="D1228" s="42">
        <f>D278-1.47</f>
        <v>5.0888528556941406</v>
      </c>
      <c r="E1228" s="42">
        <f t="shared" si="545"/>
        <v>6.455806015803164</v>
      </c>
      <c r="F1228" s="42">
        <f t="shared" si="560"/>
        <v>6.2362930848410851</v>
      </c>
      <c r="G1228" s="42">
        <f t="shared" si="546"/>
        <v>1.4269880055785746</v>
      </c>
      <c r="H1228" s="42">
        <f t="shared" si="561"/>
        <v>6.7558060158031639</v>
      </c>
      <c r="I1228" s="42">
        <f t="shared" si="561"/>
        <v>6.7558060158031639</v>
      </c>
      <c r="J1228" s="42">
        <f t="shared" si="553"/>
        <v>0.95193533860105517</v>
      </c>
      <c r="K1228" s="42">
        <f t="shared" si="556"/>
        <v>6.7558060158031639</v>
      </c>
      <c r="L1228" s="42">
        <f>L278</f>
        <v>0</v>
      </c>
      <c r="M1228" s="42">
        <f t="shared" si="562"/>
        <v>6.1928221811528994</v>
      </c>
      <c r="N1228" s="42">
        <f t="shared" si="562"/>
        <v>4.7345271269779596</v>
      </c>
      <c r="O1228" s="42">
        <f t="shared" si="562"/>
        <v>3.9036647708394328</v>
      </c>
      <c r="P1228" s="42">
        <f t="shared" si="562"/>
        <v>3.1333923720975845</v>
      </c>
      <c r="Q1228" s="42">
        <f t="shared" si="548"/>
        <v>4.2487350438539142</v>
      </c>
      <c r="R1228" s="42">
        <f t="shared" si="563"/>
        <v>1.9150723814190163</v>
      </c>
      <c r="S1228" s="42">
        <f t="shared" si="563"/>
        <v>1.7248866423327227</v>
      </c>
      <c r="T1228" s="42">
        <f t="shared" si="549"/>
        <v>1.7222378759876977</v>
      </c>
      <c r="U1228" s="42">
        <f>U278</f>
        <v>0</v>
      </c>
      <c r="V1228" s="42">
        <f t="shared" si="564"/>
        <v>6.1928221811528994</v>
      </c>
      <c r="W1228" s="42">
        <f t="shared" si="564"/>
        <v>4.7345271269779605</v>
      </c>
      <c r="X1228" s="42">
        <f t="shared" si="564"/>
        <v>3.9036647708394328</v>
      </c>
      <c r="Y1228" s="42">
        <f t="shared" si="551"/>
        <v>3.4333923720975834</v>
      </c>
      <c r="Z1228" s="42">
        <f t="shared" si="565"/>
        <v>3.7487350438539142</v>
      </c>
      <c r="AA1228" s="42">
        <f t="shared" si="565"/>
        <v>1.9150723814190163</v>
      </c>
      <c r="AB1228" s="42">
        <f t="shared" si="565"/>
        <v>1.7248866423327229</v>
      </c>
      <c r="AC1228" s="42">
        <f t="shared" si="552"/>
        <v>0.73223787598769752</v>
      </c>
    </row>
    <row r="1229" spans="3:29" x14ac:dyDescent="0.25">
      <c r="C1229" s="42">
        <f t="shared" si="544"/>
        <v>6.0585099250159695</v>
      </c>
      <c r="D1229" s="42">
        <f t="shared" ref="D1229:D1234" si="567">D279</f>
        <v>5.2881721714949386</v>
      </c>
      <c r="E1229" s="42">
        <f t="shared" si="545"/>
        <v>5.9894881446367014</v>
      </c>
      <c r="F1229" s="42">
        <f t="shared" si="560"/>
        <v>6.3297336750108961</v>
      </c>
      <c r="G1229" s="42">
        <f t="shared" si="546"/>
        <v>1.5164364088504216</v>
      </c>
      <c r="H1229" s="42">
        <f t="shared" si="561"/>
        <v>6.8266069669059508</v>
      </c>
      <c r="I1229" s="42">
        <f t="shared" si="561"/>
        <v>6.8266069669059508</v>
      </c>
      <c r="J1229" s="42">
        <f t="shared" si="553"/>
        <v>5.526606966905951</v>
      </c>
      <c r="K1229" s="42">
        <f t="shared" si="556"/>
        <v>6.8266069669059508</v>
      </c>
      <c r="L1229" s="42">
        <f t="shared" si="547"/>
        <v>6.3266069669059508</v>
      </c>
      <c r="M1229" s="42">
        <f t="shared" si="562"/>
        <v>5.9732810960427063</v>
      </c>
      <c r="N1229" s="42">
        <f t="shared" si="562"/>
        <v>1.6223158515243676</v>
      </c>
      <c r="O1229" s="42">
        <f t="shared" si="562"/>
        <v>4.4241302726298173</v>
      </c>
      <c r="P1229" s="42">
        <f t="shared" si="562"/>
        <v>0.68626288410379155</v>
      </c>
      <c r="Q1229" s="42">
        <f t="shared" si="548"/>
        <v>1.3719514153364107</v>
      </c>
      <c r="R1229" s="42">
        <f t="shared" si="563"/>
        <v>2.2450266543147901</v>
      </c>
      <c r="S1229" s="42">
        <f t="shared" si="563"/>
        <v>0.29049391348535991</v>
      </c>
      <c r="T1229" s="42">
        <f t="shared" si="549"/>
        <v>2.2955468493404516</v>
      </c>
      <c r="U1229" s="42">
        <f t="shared" si="550"/>
        <v>5.8566069669059511</v>
      </c>
      <c r="V1229" s="42">
        <f t="shared" si="564"/>
        <v>5.9732810960427063</v>
      </c>
      <c r="W1229" s="42">
        <f t="shared" si="564"/>
        <v>1.6223158515243701</v>
      </c>
      <c r="X1229" s="42">
        <f t="shared" si="564"/>
        <v>4.4241302726298208</v>
      </c>
      <c r="Y1229" s="42">
        <f t="shared" si="551"/>
        <v>0.98626288410379148</v>
      </c>
      <c r="Z1229" s="42">
        <f t="shared" si="565"/>
        <v>0.87195141533641074</v>
      </c>
      <c r="AA1229" s="42">
        <f t="shared" si="565"/>
        <v>2.2450266543147901</v>
      </c>
      <c r="AB1229" s="42">
        <f t="shared" si="565"/>
        <v>0.29049391348535986</v>
      </c>
      <c r="AC1229" s="42">
        <f t="shared" si="552"/>
        <v>1.3055468493404514</v>
      </c>
    </row>
    <row r="1230" spans="3:29" x14ac:dyDescent="0.25">
      <c r="C1230" s="42">
        <f t="shared" si="544"/>
        <v>4.6439857944490512</v>
      </c>
      <c r="D1230" s="42">
        <f t="shared" si="567"/>
        <v>5.3805788362191977</v>
      </c>
      <c r="E1230" s="42">
        <f t="shared" si="545"/>
        <v>5.2187240872146008</v>
      </c>
      <c r="F1230" s="42">
        <f t="shared" si="560"/>
        <v>5.2621327756081699</v>
      </c>
      <c r="G1230" s="42">
        <f t="shared" si="546"/>
        <v>2.8206422227049082</v>
      </c>
      <c r="H1230" s="42">
        <f t="shared" si="561"/>
        <v>6.362479269531975</v>
      </c>
      <c r="I1230" s="42">
        <f t="shared" si="561"/>
        <v>0</v>
      </c>
      <c r="J1230" s="42">
        <f t="shared" si="553"/>
        <v>0.82082642317732568</v>
      </c>
      <c r="K1230" s="42">
        <f t="shared" si="556"/>
        <v>6.362479269531975</v>
      </c>
      <c r="L1230" s="42">
        <f t="shared" si="547"/>
        <v>5.862479269531975</v>
      </c>
      <c r="M1230" s="42">
        <f t="shared" si="562"/>
        <v>3.1812396347659866</v>
      </c>
      <c r="N1230" s="42">
        <f t="shared" si="562"/>
        <v>4.2559441295297011</v>
      </c>
      <c r="O1230" s="42">
        <f t="shared" si="562"/>
        <v>3.0979840520379502</v>
      </c>
      <c r="P1230" s="42">
        <f t="shared" si="562"/>
        <v>2.251961273047713</v>
      </c>
      <c r="Q1230" s="42">
        <f t="shared" si="548"/>
        <v>2.853654416926299</v>
      </c>
      <c r="R1230" s="42">
        <f t="shared" si="563"/>
        <v>3.6936745194314158</v>
      </c>
      <c r="S1230" s="42">
        <f t="shared" si="563"/>
        <v>3.1135536850901153</v>
      </c>
      <c r="T1230" s="42">
        <f t="shared" si="549"/>
        <v>4.0835846804202403</v>
      </c>
      <c r="U1230" s="42">
        <f t="shared" si="550"/>
        <v>5.3924792695319752</v>
      </c>
      <c r="V1230" s="42">
        <f t="shared" si="564"/>
        <v>3.1812396347659866</v>
      </c>
      <c r="W1230" s="42">
        <f t="shared" si="564"/>
        <v>4.2559441295297002</v>
      </c>
      <c r="X1230" s="42">
        <f t="shared" si="564"/>
        <v>3.0979840520379498</v>
      </c>
      <c r="Y1230" s="42">
        <f t="shared" si="551"/>
        <v>2.5519612730477128</v>
      </c>
      <c r="Z1230" s="42">
        <f t="shared" si="565"/>
        <v>2.353654416926299</v>
      </c>
      <c r="AA1230" s="42">
        <f t="shared" si="565"/>
        <v>3.6936745194314158</v>
      </c>
      <c r="AB1230" s="42">
        <f t="shared" si="565"/>
        <v>3.1135536850901149</v>
      </c>
      <c r="AC1230" s="42">
        <f t="shared" si="552"/>
        <v>3.09358468042024</v>
      </c>
    </row>
    <row r="1231" spans="3:29" x14ac:dyDescent="0.25">
      <c r="C1231" s="42">
        <f t="shared" si="544"/>
        <v>4.3949482327493232</v>
      </c>
      <c r="D1231" s="42">
        <f t="shared" si="567"/>
        <v>4.0543807548600563</v>
      </c>
      <c r="E1231" s="42">
        <f t="shared" si="545"/>
        <v>4.3433012938893247</v>
      </c>
      <c r="F1231" s="42">
        <f t="shared" si="560"/>
        <v>3.6165632922710551</v>
      </c>
      <c r="G1231" s="42">
        <f t="shared" si="546"/>
        <v>2.3940686996229115</v>
      </c>
      <c r="H1231" s="42">
        <f t="shared" si="561"/>
        <v>0</v>
      </c>
      <c r="I1231" s="42">
        <f t="shared" si="561"/>
        <v>0</v>
      </c>
      <c r="J1231" s="42">
        <f t="shared" si="553"/>
        <v>5.015744682827596</v>
      </c>
      <c r="K1231" s="42">
        <f t="shared" si="556"/>
        <v>6.3157446828275958</v>
      </c>
      <c r="L1231" s="42">
        <f t="shared" si="547"/>
        <v>5.8157446828275958</v>
      </c>
      <c r="M1231" s="42">
        <f t="shared" si="562"/>
        <v>2.6315602845114974</v>
      </c>
      <c r="N1231" s="42">
        <f t="shared" si="562"/>
        <v>4.3920812080040967</v>
      </c>
      <c r="O1231" s="42">
        <f t="shared" si="562"/>
        <v>3.3623076031857595</v>
      </c>
      <c r="P1231" s="42">
        <f t="shared" si="562"/>
        <v>3.6223030321345129</v>
      </c>
      <c r="Q1231" s="42">
        <f t="shared" si="548"/>
        <v>3.7543699764222391</v>
      </c>
      <c r="R1231" s="42">
        <f t="shared" si="563"/>
        <v>3.9750118804388976</v>
      </c>
      <c r="S1231" s="42">
        <f t="shared" si="563"/>
        <v>3.2250611146353685</v>
      </c>
      <c r="T1231" s="42">
        <f t="shared" si="549"/>
        <v>4.9841843983160974</v>
      </c>
      <c r="U1231" s="42">
        <f t="shared" si="550"/>
        <v>5.3457446828275961</v>
      </c>
      <c r="V1231" s="42">
        <f t="shared" si="564"/>
        <v>2.6315602845114974</v>
      </c>
      <c r="W1231" s="42">
        <f t="shared" si="564"/>
        <v>4.3920812080040976</v>
      </c>
      <c r="X1231" s="42">
        <f t="shared" si="564"/>
        <v>3.3623076031857626</v>
      </c>
      <c r="Y1231" s="42">
        <f t="shared" si="551"/>
        <v>3.9223030321345123</v>
      </c>
      <c r="Z1231" s="42">
        <f t="shared" si="565"/>
        <v>3.2543699764222391</v>
      </c>
      <c r="AA1231" s="42">
        <f t="shared" si="565"/>
        <v>3.9750118804388976</v>
      </c>
      <c r="AB1231" s="42">
        <f t="shared" si="565"/>
        <v>3.2250611146353672</v>
      </c>
      <c r="AC1231" s="42">
        <f t="shared" si="552"/>
        <v>3.9941843983160981</v>
      </c>
    </row>
    <row r="1232" spans="3:29" x14ac:dyDescent="0.25">
      <c r="C1232" s="42">
        <f t="shared" si="544"/>
        <v>3.3359135881983302</v>
      </c>
      <c r="D1232" s="42">
        <f t="shared" si="567"/>
        <v>4.6511036118837321</v>
      </c>
      <c r="E1232" s="42">
        <f t="shared" si="545"/>
        <v>5.5004692135439619</v>
      </c>
      <c r="F1232" s="42">
        <f t="shared" si="560"/>
        <v>4.3989926925990535</v>
      </c>
      <c r="G1232" s="42">
        <f t="shared" si="546"/>
        <v>1.277791582917748</v>
      </c>
      <c r="H1232" s="42">
        <f t="shared" si="561"/>
        <v>0</v>
      </c>
      <c r="I1232" s="42">
        <f t="shared" si="561"/>
        <v>0</v>
      </c>
      <c r="J1232" s="42">
        <f t="shared" si="553"/>
        <v>0.86675503212734983</v>
      </c>
      <c r="K1232" s="42">
        <f t="shared" ref="K1232:L1245" si="568">K282</f>
        <v>6.5002650963820479</v>
      </c>
      <c r="L1232" s="42">
        <f t="shared" si="547"/>
        <v>6.0002650963820479</v>
      </c>
      <c r="M1232" s="42">
        <f t="shared" si="562"/>
        <v>4.333510064254698</v>
      </c>
      <c r="N1232" s="42">
        <f t="shared" si="562"/>
        <v>3.9568100654077618</v>
      </c>
      <c r="O1232" s="42">
        <f t="shared" si="562"/>
        <v>1.8891955032184709</v>
      </c>
      <c r="P1232" s="42">
        <f t="shared" si="562"/>
        <v>4.4862470919557342</v>
      </c>
      <c r="Q1232" s="42">
        <f t="shared" si="548"/>
        <v>5.9797707700139036</v>
      </c>
      <c r="R1232" s="42">
        <f t="shared" si="563"/>
        <v>4.2679388527863749</v>
      </c>
      <c r="S1232" s="42">
        <f t="shared" si="563"/>
        <v>3.3192843045355143</v>
      </c>
      <c r="T1232" s="42">
        <f t="shared" si="549"/>
        <v>3.3313328426193891</v>
      </c>
      <c r="U1232" s="42">
        <f t="shared" si="550"/>
        <v>5.5302650963820481</v>
      </c>
      <c r="V1232" s="42">
        <f t="shared" si="564"/>
        <v>4.333510064254698</v>
      </c>
      <c r="W1232" s="42">
        <f t="shared" si="564"/>
        <v>3.9568100654077618</v>
      </c>
      <c r="X1232" s="42">
        <f t="shared" si="564"/>
        <v>1.889195503218474</v>
      </c>
      <c r="Y1232" s="42">
        <f t="shared" si="551"/>
        <v>4.7862470919557332</v>
      </c>
      <c r="Z1232" s="42">
        <f t="shared" si="565"/>
        <v>5.4797707700139036</v>
      </c>
      <c r="AA1232" s="42">
        <f t="shared" si="565"/>
        <v>4.2679388527863749</v>
      </c>
      <c r="AB1232" s="42">
        <f t="shared" si="565"/>
        <v>3.3192843045355125</v>
      </c>
      <c r="AC1232" s="42">
        <f t="shared" si="552"/>
        <v>2.3413328426193889</v>
      </c>
    </row>
    <row r="1233" spans="3:29" x14ac:dyDescent="0.25">
      <c r="C1233" s="42">
        <f t="shared" si="544"/>
        <v>4.5153433965417786</v>
      </c>
      <c r="D1233" s="42">
        <f t="shared" si="567"/>
        <v>3.8363687520007539</v>
      </c>
      <c r="E1233" s="42">
        <f t="shared" si="545"/>
        <v>3.2100605466857068</v>
      </c>
      <c r="F1233" s="42">
        <f t="shared" si="560"/>
        <v>3.5351632736882217</v>
      </c>
      <c r="G1233" s="42">
        <f t="shared" si="546"/>
        <v>2.7629918821935338</v>
      </c>
      <c r="H1233" s="42">
        <f t="shared" si="561"/>
        <v>0</v>
      </c>
      <c r="I1233" s="42">
        <f t="shared" si="561"/>
        <v>5.912207433106528</v>
      </c>
      <c r="J1233" s="42">
        <f t="shared" si="553"/>
        <v>4.6122074331065281</v>
      </c>
      <c r="K1233" s="42">
        <f t="shared" si="568"/>
        <v>5.912207433106528</v>
      </c>
      <c r="L1233" s="42">
        <f t="shared" si="547"/>
        <v>5.412207433106528</v>
      </c>
      <c r="M1233" s="42">
        <f t="shared" si="562"/>
        <v>3.2024456929327023</v>
      </c>
      <c r="N1233" s="42">
        <f t="shared" si="562"/>
        <v>4.3876759566450962</v>
      </c>
      <c r="O1233" s="42">
        <f t="shared" si="562"/>
        <v>1.3518270439334468</v>
      </c>
      <c r="P1233" s="42">
        <f t="shared" si="562"/>
        <v>4.1339856601670331</v>
      </c>
      <c r="Q1233" s="42">
        <f t="shared" si="548"/>
        <v>4.9907923234817249</v>
      </c>
      <c r="R1233" s="42">
        <f t="shared" si="563"/>
        <v>4.175121395492007</v>
      </c>
      <c r="S1233" s="42">
        <f t="shared" si="563"/>
        <v>2.2642496552322884</v>
      </c>
      <c r="T1233" s="42">
        <f t="shared" si="549"/>
        <v>3.7634197637943876</v>
      </c>
      <c r="U1233" s="42">
        <f t="shared" si="550"/>
        <v>4.9422074331065282</v>
      </c>
      <c r="V1233" s="42">
        <f t="shared" si="564"/>
        <v>3.2024456929327023</v>
      </c>
      <c r="W1233" s="42">
        <f t="shared" si="564"/>
        <v>4.3876759566450954</v>
      </c>
      <c r="X1233" s="42">
        <f t="shared" si="564"/>
        <v>1.3518270439334461</v>
      </c>
      <c r="Y1233" s="42">
        <f t="shared" si="551"/>
        <v>4.433985660167032</v>
      </c>
      <c r="Z1233" s="42">
        <f t="shared" si="565"/>
        <v>4.4907923234817249</v>
      </c>
      <c r="AA1233" s="42">
        <f t="shared" si="565"/>
        <v>4.175121395492007</v>
      </c>
      <c r="AB1233" s="42">
        <f t="shared" si="565"/>
        <v>2.2642496552322871</v>
      </c>
      <c r="AC1233" s="42">
        <f t="shared" si="552"/>
        <v>2.7734197637943869</v>
      </c>
    </row>
    <row r="1234" spans="3:29" x14ac:dyDescent="0.25">
      <c r="C1234" s="42">
        <f t="shared" si="544"/>
        <v>2.5250923043921238</v>
      </c>
      <c r="D1234" s="42">
        <f t="shared" si="567"/>
        <v>0</v>
      </c>
      <c r="E1234" s="42">
        <f t="shared" si="545"/>
        <v>2.721819178428154</v>
      </c>
      <c r="F1234" s="42">
        <f t="shared" si="560"/>
        <v>2.2596816743958943</v>
      </c>
      <c r="G1234" s="42">
        <f t="shared" si="546"/>
        <v>2.1686189739276847</v>
      </c>
      <c r="H1234" s="42">
        <f t="shared" si="561"/>
        <v>5.9728934262576541</v>
      </c>
      <c r="I1234" s="42">
        <f t="shared" si="561"/>
        <v>0</v>
      </c>
      <c r="J1234" s="42">
        <f t="shared" si="553"/>
        <v>2.6819289508384365</v>
      </c>
      <c r="K1234" s="42">
        <f t="shared" si="568"/>
        <v>5.9728934262576541</v>
      </c>
      <c r="L1234" s="42">
        <f t="shared" si="547"/>
        <v>5.4728934262576541</v>
      </c>
      <c r="M1234" s="42">
        <f t="shared" si="562"/>
        <v>2.9864467131288261</v>
      </c>
      <c r="N1234" s="42">
        <f t="shared" si="562"/>
        <v>4.8647150861658268</v>
      </c>
      <c r="O1234" s="42">
        <f t="shared" si="562"/>
        <v>3.3319860022511687</v>
      </c>
      <c r="P1234" s="42">
        <f t="shared" si="562"/>
        <v>5.8290461755643985</v>
      </c>
      <c r="Q1234" s="42">
        <f t="shared" si="548"/>
        <v>4.7249650347416718</v>
      </c>
      <c r="R1234" s="42">
        <f t="shared" si="563"/>
        <v>4.7648153840956002</v>
      </c>
      <c r="S1234" s="42">
        <f t="shared" si="563"/>
        <v>2.5416567771309162</v>
      </c>
      <c r="T1234" s="42">
        <f t="shared" si="549"/>
        <v>4.1620114334151266</v>
      </c>
      <c r="U1234" s="42">
        <f t="shared" si="550"/>
        <v>5.0028934262576543</v>
      </c>
      <c r="V1234" s="42">
        <f t="shared" si="564"/>
        <v>2.9864467131288261</v>
      </c>
      <c r="W1234" s="42">
        <f t="shared" si="564"/>
        <v>4.8647150861658268</v>
      </c>
      <c r="X1234" s="42">
        <f t="shared" si="564"/>
        <v>3.3319860022511696</v>
      </c>
      <c r="Y1234" s="42">
        <f t="shared" si="551"/>
        <v>6.1290461755643966</v>
      </c>
      <c r="Z1234" s="42">
        <f t="shared" si="565"/>
        <v>4.2249650347416718</v>
      </c>
      <c r="AA1234" s="42">
        <f t="shared" si="565"/>
        <v>4.7648153840956002</v>
      </c>
      <c r="AB1234" s="42">
        <f t="shared" si="565"/>
        <v>2.5416567771309153</v>
      </c>
      <c r="AC1234" s="42">
        <f t="shared" si="552"/>
        <v>3.1720114334151259</v>
      </c>
    </row>
    <row r="1235" spans="3:29" x14ac:dyDescent="0.25">
      <c r="C1235" s="42">
        <f t="shared" si="544"/>
        <v>3.5362039296772587</v>
      </c>
      <c r="D1235" s="42">
        <f t="shared" ref="D1235:D1238" si="569">D285-1.47</f>
        <v>1.7352237591613957</v>
      </c>
      <c r="E1235" s="42">
        <f t="shared" si="545"/>
        <v>6.0386874785293578</v>
      </c>
      <c r="F1235" s="42">
        <f t="shared" si="560"/>
        <v>3.1666493493739263</v>
      </c>
      <c r="G1235" s="42">
        <f t="shared" si="546"/>
        <v>1.5927369490264347</v>
      </c>
      <c r="H1235" s="42">
        <f t="shared" si="561"/>
        <v>0</v>
      </c>
      <c r="I1235" s="42">
        <f t="shared" si="561"/>
        <v>6.7361911437372015</v>
      </c>
      <c r="J1235" s="42">
        <f t="shared" si="553"/>
        <v>5.4361911437372017</v>
      </c>
      <c r="K1235" s="42">
        <f t="shared" si="568"/>
        <v>6.7361911437372015</v>
      </c>
      <c r="L1235" s="42">
        <f t="shared" si="568"/>
        <v>0</v>
      </c>
      <c r="M1235" s="42">
        <f t="shared" si="562"/>
        <v>2.8067463098904994</v>
      </c>
      <c r="N1235" s="42">
        <f t="shared" si="562"/>
        <v>5.5529697883008833</v>
      </c>
      <c r="O1235" s="42">
        <f t="shared" si="562"/>
        <v>1.9252887910819074</v>
      </c>
      <c r="P1235" s="42">
        <f t="shared" si="562"/>
        <v>5.155815627130476</v>
      </c>
      <c r="Q1235" s="42">
        <f t="shared" si="548"/>
        <v>5.6134062117778756</v>
      </c>
      <c r="R1235" s="42">
        <f t="shared" si="563"/>
        <v>4.5350913369538901</v>
      </c>
      <c r="S1235" s="42">
        <f t="shared" si="563"/>
        <v>2.0065250215387413</v>
      </c>
      <c r="T1235" s="42">
        <f t="shared" si="549"/>
        <v>5.5101194648357508</v>
      </c>
      <c r="U1235" s="42">
        <f t="shared" ref="U1235:U1238" si="570">U285</f>
        <v>0</v>
      </c>
      <c r="V1235" s="42">
        <f t="shared" si="564"/>
        <v>2.8067463098904994</v>
      </c>
      <c r="W1235" s="42">
        <f t="shared" si="564"/>
        <v>5.5529697883008851</v>
      </c>
      <c r="X1235" s="42">
        <f t="shared" si="564"/>
        <v>1.9252887910819101</v>
      </c>
      <c r="Y1235" s="42">
        <f t="shared" si="551"/>
        <v>5.455815627130475</v>
      </c>
      <c r="Z1235" s="42">
        <f t="shared" si="565"/>
        <v>5.1134062117778756</v>
      </c>
      <c r="AA1235" s="42">
        <f t="shared" si="565"/>
        <v>4.5350913369538901</v>
      </c>
      <c r="AB1235" s="42">
        <f t="shared" si="565"/>
        <v>2.00652502153874</v>
      </c>
      <c r="AC1235" s="42">
        <f t="shared" si="552"/>
        <v>4.5201194648357506</v>
      </c>
    </row>
    <row r="1236" spans="3:29" x14ac:dyDescent="0.25">
      <c r="C1236" s="42">
        <f t="shared" si="544"/>
        <v>6.3883982113135396</v>
      </c>
      <c r="D1236" s="42">
        <f t="shared" si="569"/>
        <v>4.8597764130587153</v>
      </c>
      <c r="E1236" s="42">
        <f t="shared" si="545"/>
        <v>5.679049932409006</v>
      </c>
      <c r="F1236" s="42">
        <f t="shared" si="560"/>
        <v>4.8111323338490015</v>
      </c>
      <c r="G1236" s="42">
        <f t="shared" si="546"/>
        <v>1.8336935219179189</v>
      </c>
      <c r="H1236" s="42">
        <f t="shared" si="561"/>
        <v>0</v>
      </c>
      <c r="I1236" s="42">
        <f t="shared" si="561"/>
        <v>7.660961539411864</v>
      </c>
      <c r="J1236" s="42">
        <f t="shared" si="553"/>
        <v>3.8073076929412437</v>
      </c>
      <c r="K1236" s="42">
        <f t="shared" si="568"/>
        <v>7.660961539411864</v>
      </c>
      <c r="L1236" s="42">
        <f t="shared" si="568"/>
        <v>0</v>
      </c>
      <c r="M1236" s="42">
        <f t="shared" si="562"/>
        <v>6.70334134698538</v>
      </c>
      <c r="N1236" s="42">
        <f t="shared" si="562"/>
        <v>3.3658671992564213</v>
      </c>
      <c r="O1236" s="42">
        <f t="shared" si="562"/>
        <v>1.6514331693084798</v>
      </c>
      <c r="P1236" s="42">
        <f t="shared" si="562"/>
        <v>4.8841091562317294</v>
      </c>
      <c r="Q1236" s="42">
        <f t="shared" si="548"/>
        <v>5.6440538841030676</v>
      </c>
      <c r="R1236" s="42">
        <f t="shared" si="563"/>
        <v>2.9449434609461047</v>
      </c>
      <c r="S1236" s="42">
        <f t="shared" si="563"/>
        <v>1.7929909985857548</v>
      </c>
      <c r="T1236" s="42">
        <f t="shared" si="549"/>
        <v>2.2576201924264829</v>
      </c>
      <c r="U1236" s="42">
        <f t="shared" si="570"/>
        <v>0</v>
      </c>
      <c r="V1236" s="42">
        <f t="shared" si="564"/>
        <v>6.70334134698538</v>
      </c>
      <c r="W1236" s="42">
        <f t="shared" si="564"/>
        <v>3.3658671992564213</v>
      </c>
      <c r="X1236" s="42">
        <f t="shared" si="564"/>
        <v>1.6514331693084783</v>
      </c>
      <c r="Y1236" s="42">
        <f t="shared" si="551"/>
        <v>5.1841091562317274</v>
      </c>
      <c r="Z1236" s="42">
        <f t="shared" si="565"/>
        <v>5.1440538841030676</v>
      </c>
      <c r="AA1236" s="42">
        <f t="shared" si="565"/>
        <v>2.9449434609461047</v>
      </c>
      <c r="AB1236" s="42">
        <f t="shared" si="565"/>
        <v>1.7929909985857548</v>
      </c>
      <c r="AC1236" s="42">
        <f t="shared" si="552"/>
        <v>1.2676201924264825</v>
      </c>
    </row>
    <row r="1237" spans="3:29" x14ac:dyDescent="0.25">
      <c r="C1237" s="42">
        <f t="shared" si="544"/>
        <v>5.2566884186576575</v>
      </c>
      <c r="D1237" s="42">
        <f t="shared" si="569"/>
        <v>3.7306981539294259</v>
      </c>
      <c r="E1237" s="42">
        <f t="shared" si="545"/>
        <v>5.5789721029944719</v>
      </c>
      <c r="F1237" s="42">
        <f t="shared" si="560"/>
        <v>5.4930473504773403</v>
      </c>
      <c r="G1237" s="42">
        <f t="shared" si="546"/>
        <v>1.1220836855523839</v>
      </c>
      <c r="H1237" s="42">
        <f t="shared" si="561"/>
        <v>0</v>
      </c>
      <c r="I1237" s="42">
        <f t="shared" si="561"/>
        <v>6.7449114542484532</v>
      </c>
      <c r="J1237" s="42">
        <f t="shared" si="553"/>
        <v>5.4449114542484534</v>
      </c>
      <c r="K1237" s="42">
        <f t="shared" si="568"/>
        <v>6.7449114542484532</v>
      </c>
      <c r="L1237" s="42">
        <f t="shared" si="568"/>
        <v>0</v>
      </c>
      <c r="M1237" s="42">
        <f t="shared" si="562"/>
        <v>3.9345316816449309</v>
      </c>
      <c r="N1237" s="42">
        <f t="shared" si="562"/>
        <v>4.5875094077862375</v>
      </c>
      <c r="O1237" s="42">
        <f t="shared" si="562"/>
        <v>2.2343680506153647</v>
      </c>
      <c r="P1237" s="42">
        <f t="shared" si="562"/>
        <v>2.8627773280986877</v>
      </c>
      <c r="Q1237" s="42">
        <f t="shared" si="548"/>
        <v>4.5371321266981042</v>
      </c>
      <c r="R1237" s="42">
        <f t="shared" si="563"/>
        <v>3.250372958990444</v>
      </c>
      <c r="S1237" s="42">
        <f t="shared" si="563"/>
        <v>4.8792976477541998</v>
      </c>
      <c r="T1237" s="42">
        <f t="shared" si="549"/>
        <v>4.2508987612336995</v>
      </c>
      <c r="U1237" s="42">
        <f t="shared" si="570"/>
        <v>0</v>
      </c>
      <c r="V1237" s="42">
        <f t="shared" si="564"/>
        <v>3.9345316816449309</v>
      </c>
      <c r="W1237" s="42">
        <f t="shared" si="564"/>
        <v>4.5875094077862357</v>
      </c>
      <c r="X1237" s="42">
        <f t="shared" si="564"/>
        <v>2.2343680506153643</v>
      </c>
      <c r="Y1237" s="42">
        <f t="shared" si="551"/>
        <v>3.1627773280986875</v>
      </c>
      <c r="Z1237" s="42">
        <f t="shared" si="565"/>
        <v>4.0371321266981042</v>
      </c>
      <c r="AA1237" s="42">
        <f t="shared" si="565"/>
        <v>3.250372958990444</v>
      </c>
      <c r="AB1237" s="42">
        <f t="shared" si="565"/>
        <v>4.8792976477541989</v>
      </c>
      <c r="AC1237" s="42">
        <f t="shared" si="552"/>
        <v>3.2608987612336993</v>
      </c>
    </row>
    <row r="1238" spans="3:29" x14ac:dyDescent="0.25">
      <c r="C1238" s="42">
        <f t="shared" si="544"/>
        <v>6.5903970384082209</v>
      </c>
      <c r="D1238" s="42">
        <f t="shared" si="569"/>
        <v>4.695591641534997</v>
      </c>
      <c r="E1238" s="42">
        <f t="shared" si="545"/>
        <v>7.6428753031588927</v>
      </c>
      <c r="F1238" s="42">
        <f t="shared" si="560"/>
        <v>7.0430911866148698</v>
      </c>
      <c r="G1238" s="42">
        <f t="shared" si="546"/>
        <v>1.6806221931963561</v>
      </c>
      <c r="H1238" s="42">
        <f t="shared" si="561"/>
        <v>0</v>
      </c>
      <c r="I1238" s="42">
        <f t="shared" si="561"/>
        <v>8.2937090179627297</v>
      </c>
      <c r="J1238" s="42">
        <f t="shared" si="553"/>
        <v>4.2291393453084876</v>
      </c>
      <c r="K1238" s="42">
        <f t="shared" si="568"/>
        <v>0</v>
      </c>
      <c r="L1238" s="42">
        <f t="shared" si="568"/>
        <v>0</v>
      </c>
      <c r="M1238" s="42">
        <f t="shared" si="562"/>
        <v>6.565852972553829</v>
      </c>
      <c r="N1238" s="42">
        <f t="shared" si="562"/>
        <v>4.7020039445952202</v>
      </c>
      <c r="O1238" s="42">
        <f t="shared" si="562"/>
        <v>3.2386590999895795</v>
      </c>
      <c r="P1238" s="42">
        <f t="shared" si="562"/>
        <v>3.7771106148643696</v>
      </c>
      <c r="Q1238" s="42">
        <f t="shared" si="548"/>
        <v>3.7155722271745559</v>
      </c>
      <c r="R1238" s="42">
        <f t="shared" si="563"/>
        <v>3.5281225299550329</v>
      </c>
      <c r="S1238" s="42">
        <f t="shared" si="563"/>
        <v>2.4704665159888992</v>
      </c>
      <c r="T1238" s="42">
        <f t="shared" si="549"/>
        <v>2.5094992317862319</v>
      </c>
      <c r="U1238" s="42">
        <f t="shared" si="570"/>
        <v>0</v>
      </c>
      <c r="V1238" s="42">
        <f t="shared" si="564"/>
        <v>6.565852972553829</v>
      </c>
      <c r="W1238" s="42">
        <f t="shared" si="564"/>
        <v>4.702003944595222</v>
      </c>
      <c r="X1238" s="42">
        <f t="shared" si="564"/>
        <v>3.2386590999895803</v>
      </c>
      <c r="Y1238" s="42">
        <f t="shared" si="551"/>
        <v>4.0771106148643685</v>
      </c>
      <c r="Z1238" s="42">
        <f t="shared" si="565"/>
        <v>3.2155722271745559</v>
      </c>
      <c r="AA1238" s="42">
        <f t="shared" si="565"/>
        <v>3.5281225299550329</v>
      </c>
      <c r="AB1238" s="42">
        <f t="shared" si="565"/>
        <v>2.4704665159888974</v>
      </c>
      <c r="AC1238" s="42">
        <f t="shared" si="552"/>
        <v>1.5194992317862319</v>
      </c>
    </row>
    <row r="1239" spans="3:29" x14ac:dyDescent="0.25">
      <c r="C1239" s="42">
        <f t="shared" si="544"/>
        <v>2.0901448691474327</v>
      </c>
      <c r="D1239" s="42">
        <f t="shared" ref="D1239:D1244" si="571">D289</f>
        <v>4.3862817462103632</v>
      </c>
      <c r="E1239" s="42">
        <f t="shared" si="545"/>
        <v>5.1740052027211547</v>
      </c>
      <c r="F1239" s="42">
        <f t="shared" si="560"/>
        <v>3.4521068817336249</v>
      </c>
      <c r="G1239" s="42">
        <f t="shared" si="546"/>
        <v>1.5352913761638916</v>
      </c>
      <c r="H1239" s="42">
        <f t="shared" si="561"/>
        <v>5.8303889611321509</v>
      </c>
      <c r="I1239" s="42">
        <f t="shared" si="561"/>
        <v>5.8303889611321509</v>
      </c>
      <c r="J1239" s="42">
        <f t="shared" si="553"/>
        <v>4.5303889611321511</v>
      </c>
      <c r="K1239" s="42">
        <f t="shared" si="568"/>
        <v>5.8303889611321509</v>
      </c>
      <c r="L1239" s="42">
        <f t="shared" si="547"/>
        <v>5.3303889611321509</v>
      </c>
      <c r="M1239" s="42">
        <f t="shared" si="562"/>
        <v>3.1581273539465817</v>
      </c>
      <c r="N1239" s="42">
        <f t="shared" si="562"/>
        <v>1.9722744329436208</v>
      </c>
      <c r="O1239" s="42">
        <f t="shared" si="562"/>
        <v>1.2287183347840513</v>
      </c>
      <c r="P1239" s="42">
        <f t="shared" si="562"/>
        <v>4.3213192706104611</v>
      </c>
      <c r="Q1239" s="42">
        <f t="shared" si="548"/>
        <v>5.3962069950073399</v>
      </c>
      <c r="R1239" s="42">
        <f t="shared" si="563"/>
        <v>3.7588755493527715</v>
      </c>
      <c r="S1239" s="42">
        <f t="shared" si="563"/>
        <v>2.6050674081654295</v>
      </c>
      <c r="T1239" s="42">
        <f t="shared" si="549"/>
        <v>3.7293287338050636</v>
      </c>
      <c r="U1239" s="42">
        <f t="shared" si="550"/>
        <v>4.8603889611321511</v>
      </c>
      <c r="V1239" s="42">
        <f t="shared" si="564"/>
        <v>3.1581273539465817</v>
      </c>
      <c r="W1239" s="42">
        <f t="shared" si="564"/>
        <v>1.9722744329436217</v>
      </c>
      <c r="X1239" s="42">
        <f t="shared" si="564"/>
        <v>1.2287183347840496</v>
      </c>
      <c r="Y1239" s="42">
        <f t="shared" si="551"/>
        <v>4.6213192706104609</v>
      </c>
      <c r="Z1239" s="42">
        <f t="shared" si="565"/>
        <v>4.8962069950073399</v>
      </c>
      <c r="AA1239" s="42">
        <f t="shared" si="565"/>
        <v>3.7588755493527715</v>
      </c>
      <c r="AB1239" s="42">
        <f t="shared" si="565"/>
        <v>2.6050674081654286</v>
      </c>
      <c r="AC1239" s="42">
        <f t="shared" si="552"/>
        <v>2.7393287338050634</v>
      </c>
    </row>
    <row r="1240" spans="3:29" x14ac:dyDescent="0.25">
      <c r="C1240" s="42">
        <f t="shared" si="544"/>
        <v>4.5901723002055492</v>
      </c>
      <c r="D1240" s="42">
        <f t="shared" si="571"/>
        <v>5.7766074304611408</v>
      </c>
      <c r="E1240" s="42">
        <f t="shared" si="545"/>
        <v>4.3543457740734741</v>
      </c>
      <c r="F1240" s="42">
        <f t="shared" ref="F1240:F1255" si="572">F290</f>
        <v>5.2026219768972624</v>
      </c>
      <c r="G1240" s="42">
        <f t="shared" si="546"/>
        <v>1.4136499107167297</v>
      </c>
      <c r="H1240" s="42">
        <f t="shared" ref="H1240:J1255" si="573">H290</f>
        <v>6.2463090604085689</v>
      </c>
      <c r="I1240" s="42">
        <f t="shared" si="573"/>
        <v>6.2463090604085689</v>
      </c>
      <c r="J1240" s="42">
        <f t="shared" si="553"/>
        <v>2.8642060402723795</v>
      </c>
      <c r="K1240" s="42">
        <f t="shared" si="568"/>
        <v>6.2463090604085689</v>
      </c>
      <c r="L1240" s="42">
        <f t="shared" si="547"/>
        <v>5.7463090604085689</v>
      </c>
      <c r="M1240" s="42">
        <f t="shared" ref="M1240:P1255" si="574">M290</f>
        <v>4.1642060402723784</v>
      </c>
      <c r="N1240" s="42">
        <f t="shared" si="574"/>
        <v>0.72677180891545745</v>
      </c>
      <c r="O1240" s="42">
        <f t="shared" si="574"/>
        <v>1.9315377190932801</v>
      </c>
      <c r="P1240" s="42">
        <f t="shared" si="574"/>
        <v>3.2959823211464507</v>
      </c>
      <c r="Q1240" s="42">
        <f t="shared" si="548"/>
        <v>4.0205551147266405</v>
      </c>
      <c r="R1240" s="42">
        <f t="shared" ref="R1240:S1255" si="575">R290</f>
        <v>3.5616284376242695</v>
      </c>
      <c r="S1240" s="42">
        <f t="shared" si="575"/>
        <v>2.7909040482676586</v>
      </c>
      <c r="T1240" s="42">
        <f t="shared" si="549"/>
        <v>3.1218401426191669</v>
      </c>
      <c r="U1240" s="42">
        <f t="shared" si="550"/>
        <v>5.2763090604085692</v>
      </c>
      <c r="V1240" s="42">
        <f t="shared" ref="V1240:X1255" si="576">V290</f>
        <v>4.1642060402723784</v>
      </c>
      <c r="W1240" s="42">
        <f t="shared" si="576"/>
        <v>0.72677180891546211</v>
      </c>
      <c r="X1240" s="42">
        <f t="shared" si="576"/>
        <v>1.9315377190932814</v>
      </c>
      <c r="Y1240" s="42">
        <f t="shared" si="551"/>
        <v>3.5959823211464506</v>
      </c>
      <c r="Z1240" s="42">
        <f t="shared" ref="Z1240:AB1255" si="577">Z290</f>
        <v>3.5205551147266401</v>
      </c>
      <c r="AA1240" s="42">
        <f t="shared" si="577"/>
        <v>3.5616284376242695</v>
      </c>
      <c r="AB1240" s="42">
        <f t="shared" si="577"/>
        <v>2.7909040482676577</v>
      </c>
      <c r="AC1240" s="42">
        <f t="shared" si="552"/>
        <v>2.1318401426191662</v>
      </c>
    </row>
    <row r="1241" spans="3:29" x14ac:dyDescent="0.25">
      <c r="C1241" s="42">
        <f t="shared" si="544"/>
        <v>5.3232242531717011</v>
      </c>
      <c r="D1241" s="42">
        <f t="shared" si="571"/>
        <v>4.1766972361801864</v>
      </c>
      <c r="E1241" s="42">
        <f t="shared" si="545"/>
        <v>5.2751243059795376</v>
      </c>
      <c r="F1241" s="42">
        <f t="shared" si="572"/>
        <v>3.8350044340488467</v>
      </c>
      <c r="G1241" s="42">
        <f t="shared" si="546"/>
        <v>1.5867088741338171</v>
      </c>
      <c r="H1241" s="42">
        <f t="shared" si="573"/>
        <v>0</v>
      </c>
      <c r="I1241" s="42">
        <f t="shared" si="573"/>
        <v>6.0112172676559315</v>
      </c>
      <c r="J1241" s="42">
        <f t="shared" si="553"/>
        <v>4.7112172676559316</v>
      </c>
      <c r="K1241" s="42">
        <f t="shared" si="568"/>
        <v>6.0112172676559315</v>
      </c>
      <c r="L1241" s="42">
        <f t="shared" si="547"/>
        <v>5.5112172676559315</v>
      </c>
      <c r="M1241" s="42">
        <f t="shared" si="574"/>
        <v>1.7532717030663145</v>
      </c>
      <c r="N1241" s="42">
        <f t="shared" si="574"/>
        <v>5.2415870244924383</v>
      </c>
      <c r="O1241" s="42">
        <f t="shared" si="574"/>
        <v>1.4117252674040426</v>
      </c>
      <c r="P1241" s="42">
        <f t="shared" si="574"/>
        <v>2.5261589545852154</v>
      </c>
      <c r="Q1241" s="42">
        <f t="shared" si="548"/>
        <v>2.4564398318175247</v>
      </c>
      <c r="R1241" s="42">
        <f t="shared" si="575"/>
        <v>2.7931838903147463</v>
      </c>
      <c r="S1241" s="42">
        <f t="shared" si="575"/>
        <v>4.9880313497570503</v>
      </c>
      <c r="T1241" s="42">
        <f t="shared" si="549"/>
        <v>5.6831792576657838</v>
      </c>
      <c r="U1241" s="42">
        <f t="shared" si="550"/>
        <v>5.0412172676559317</v>
      </c>
      <c r="V1241" s="42">
        <f t="shared" si="576"/>
        <v>1.7532717030663145</v>
      </c>
      <c r="W1241" s="42">
        <f t="shared" si="576"/>
        <v>5.2415870244924392</v>
      </c>
      <c r="X1241" s="42">
        <f t="shared" si="576"/>
        <v>1.4117252674040435</v>
      </c>
      <c r="Y1241" s="42">
        <f t="shared" si="551"/>
        <v>2.8261589545852148</v>
      </c>
      <c r="Z1241" s="42">
        <f t="shared" si="577"/>
        <v>1.9564398318175245</v>
      </c>
      <c r="AA1241" s="42">
        <f t="shared" si="577"/>
        <v>2.7931838903147463</v>
      </c>
      <c r="AB1241" s="42">
        <f t="shared" si="577"/>
        <v>4.9880313497570494</v>
      </c>
      <c r="AC1241" s="42">
        <f t="shared" si="552"/>
        <v>4.6931792576657836</v>
      </c>
    </row>
    <row r="1242" spans="3:29" x14ac:dyDescent="0.25">
      <c r="C1242" s="42">
        <f t="shared" si="544"/>
        <v>6.6074413692474101</v>
      </c>
      <c r="D1242" s="42">
        <f t="shared" si="571"/>
        <v>6.7143815072077642</v>
      </c>
      <c r="E1242" s="42">
        <f t="shared" si="545"/>
        <v>6.3132398512758519</v>
      </c>
      <c r="F1242" s="42">
        <f t="shared" si="572"/>
        <v>7.0333667566260436</v>
      </c>
      <c r="G1242" s="42">
        <f t="shared" si="546"/>
        <v>1.2796458071459187</v>
      </c>
      <c r="H1242" s="42">
        <f t="shared" si="573"/>
        <v>0</v>
      </c>
      <c r="I1242" s="42">
        <f t="shared" si="573"/>
        <v>7.2277850246953825</v>
      </c>
      <c r="J1242" s="42">
        <f t="shared" si="553"/>
        <v>1.1092616748984614</v>
      </c>
      <c r="K1242" s="42">
        <f t="shared" si="568"/>
        <v>7.2277850246953825</v>
      </c>
      <c r="L1242" s="42">
        <f t="shared" si="547"/>
        <v>6.7277850246953825</v>
      </c>
      <c r="M1242" s="42">
        <f t="shared" si="574"/>
        <v>3.6138925123476899</v>
      </c>
      <c r="N1242" s="42">
        <f t="shared" si="574"/>
        <v>3.1171040537769827</v>
      </c>
      <c r="O1242" s="42">
        <f t="shared" si="574"/>
        <v>3.7781603538180413</v>
      </c>
      <c r="P1242" s="42">
        <f t="shared" si="574"/>
        <v>0.56034647803415694</v>
      </c>
      <c r="Q1242" s="42">
        <f t="shared" si="548"/>
        <v>0.94523623191737127</v>
      </c>
      <c r="R1242" s="42">
        <f t="shared" si="575"/>
        <v>1.5629514064127727</v>
      </c>
      <c r="S1242" s="42">
        <f t="shared" si="575"/>
        <v>4.3059144827972498</v>
      </c>
      <c r="T1242" s="42">
        <f t="shared" si="549"/>
        <v>4.4621559483042308</v>
      </c>
      <c r="U1242" s="42">
        <f t="shared" si="550"/>
        <v>6.2577850246953828</v>
      </c>
      <c r="V1242" s="42">
        <f t="shared" si="576"/>
        <v>3.6138925123476899</v>
      </c>
      <c r="W1242" s="42">
        <f t="shared" si="576"/>
        <v>3.1171040537769859</v>
      </c>
      <c r="X1242" s="42">
        <f t="shared" si="576"/>
        <v>3.7781603538180439</v>
      </c>
      <c r="Y1242" s="42">
        <f t="shared" si="551"/>
        <v>0.86034647803415698</v>
      </c>
      <c r="Z1242" s="42">
        <f t="shared" si="577"/>
        <v>0.44523623191737122</v>
      </c>
      <c r="AA1242" s="42">
        <f t="shared" si="577"/>
        <v>1.5629514064127727</v>
      </c>
      <c r="AB1242" s="42">
        <f t="shared" si="577"/>
        <v>4.3059144827972489</v>
      </c>
      <c r="AC1242" s="42">
        <f t="shared" si="552"/>
        <v>3.472155948304231</v>
      </c>
    </row>
    <row r="1243" spans="3:29" x14ac:dyDescent="0.25">
      <c r="C1243" s="42">
        <f t="shared" si="544"/>
        <v>4.0660474757215601</v>
      </c>
      <c r="D1243" s="42">
        <f t="shared" si="571"/>
        <v>3.3749225542925192</v>
      </c>
      <c r="E1243" s="42">
        <f t="shared" si="545"/>
        <v>4.4319509810404671</v>
      </c>
      <c r="F1243" s="42">
        <f t="shared" si="572"/>
        <v>3.6547986433215791</v>
      </c>
      <c r="G1243" s="42">
        <f t="shared" si="546"/>
        <v>3.3517544701543081</v>
      </c>
      <c r="H1243" s="42">
        <f t="shared" si="573"/>
        <v>5.8521224792988038</v>
      </c>
      <c r="I1243" s="42">
        <f t="shared" si="573"/>
        <v>0</v>
      </c>
      <c r="J1243" s="42">
        <f t="shared" si="553"/>
        <v>2.6014149861992024</v>
      </c>
      <c r="K1243" s="42">
        <f t="shared" si="568"/>
        <v>5.8521224792988038</v>
      </c>
      <c r="L1243" s="42">
        <f t="shared" si="547"/>
        <v>5.3521224792988038</v>
      </c>
      <c r="M1243" s="42">
        <f t="shared" si="574"/>
        <v>4.1452534228366531</v>
      </c>
      <c r="N1243" s="42">
        <f t="shared" si="574"/>
        <v>4.2247802444893008</v>
      </c>
      <c r="O1243" s="42">
        <f t="shared" si="574"/>
        <v>2.6519948976436711</v>
      </c>
      <c r="P1243" s="42">
        <f t="shared" si="574"/>
        <v>4.372266314529563</v>
      </c>
      <c r="Q1243" s="42">
        <f t="shared" si="548"/>
        <v>4.28850418870047</v>
      </c>
      <c r="R1243" s="42">
        <f t="shared" si="575"/>
        <v>3.5834582582490477</v>
      </c>
      <c r="S1243" s="42">
        <f t="shared" si="575"/>
        <v>2.4902648848080013</v>
      </c>
      <c r="T1243" s="42">
        <f t="shared" si="549"/>
        <v>3.1287882747808755</v>
      </c>
      <c r="U1243" s="42">
        <f t="shared" si="550"/>
        <v>4.8821224792988041</v>
      </c>
      <c r="V1243" s="42">
        <f t="shared" si="576"/>
        <v>4.1452534228366531</v>
      </c>
      <c r="W1243" s="42">
        <f t="shared" si="576"/>
        <v>4.2247802444892972</v>
      </c>
      <c r="X1243" s="42">
        <f t="shared" si="576"/>
        <v>2.6519948976436729</v>
      </c>
      <c r="Y1243" s="42">
        <f t="shared" si="551"/>
        <v>4.6722663145295629</v>
      </c>
      <c r="Z1243" s="42">
        <f t="shared" si="577"/>
        <v>3.7885041887004705</v>
      </c>
      <c r="AA1243" s="42">
        <f t="shared" si="577"/>
        <v>3.5834582582490477</v>
      </c>
      <c r="AB1243" s="42">
        <f t="shared" si="577"/>
        <v>2.4902648848080005</v>
      </c>
      <c r="AC1243" s="42">
        <f t="shared" si="552"/>
        <v>2.1387882747808753</v>
      </c>
    </row>
    <row r="1244" spans="3:29" x14ac:dyDescent="0.25">
      <c r="C1244" s="42">
        <f t="shared" si="544"/>
        <v>3.8295401451594446</v>
      </c>
      <c r="D1244" s="42">
        <f t="shared" si="571"/>
        <v>3.4228696364574689</v>
      </c>
      <c r="E1244" s="42">
        <f t="shared" si="545"/>
        <v>5.3181562669458131</v>
      </c>
      <c r="F1244" s="42">
        <f t="shared" si="572"/>
        <v>5.0314533730228277</v>
      </c>
      <c r="G1244" s="42">
        <f t="shared" si="546"/>
        <v>1.5533755142122121</v>
      </c>
      <c r="H1244" s="42">
        <f t="shared" si="573"/>
        <v>0</v>
      </c>
      <c r="I1244" s="42">
        <f t="shared" si="573"/>
        <v>6.1601676322170231</v>
      </c>
      <c r="J1244" s="42">
        <f t="shared" si="553"/>
        <v>0.75338921073900811</v>
      </c>
      <c r="K1244" s="42">
        <f t="shared" si="568"/>
        <v>6.1601676322170231</v>
      </c>
      <c r="L1244" s="42">
        <f t="shared" si="547"/>
        <v>5.6601676322170231</v>
      </c>
      <c r="M1244" s="42">
        <f t="shared" si="574"/>
        <v>1.5400419080542569</v>
      </c>
      <c r="N1244" s="42">
        <f t="shared" si="574"/>
        <v>4.198101661308729</v>
      </c>
      <c r="O1244" s="42">
        <f t="shared" si="574"/>
        <v>2.4988558783580084</v>
      </c>
      <c r="P1244" s="42">
        <f t="shared" si="574"/>
        <v>3.7322731236730924</v>
      </c>
      <c r="Q1244" s="42">
        <f t="shared" si="548"/>
        <v>4.2648235488731361</v>
      </c>
      <c r="R1244" s="42">
        <f t="shared" si="575"/>
        <v>4.0257598086811877</v>
      </c>
      <c r="S1244" s="42">
        <f t="shared" si="575"/>
        <v>2.4902805321728403</v>
      </c>
      <c r="T1244" s="42">
        <f t="shared" si="549"/>
        <v>6.3051362011763299</v>
      </c>
      <c r="U1244" s="42">
        <f t="shared" si="550"/>
        <v>5.1901676322170234</v>
      </c>
      <c r="V1244" s="42">
        <f t="shared" si="576"/>
        <v>1.5400419080542569</v>
      </c>
      <c r="W1244" s="42">
        <f t="shared" si="576"/>
        <v>4.198101661308729</v>
      </c>
      <c r="X1244" s="42">
        <f t="shared" si="576"/>
        <v>2.4988558783580079</v>
      </c>
      <c r="Y1244" s="42">
        <f t="shared" si="551"/>
        <v>4.0322731236730922</v>
      </c>
      <c r="Z1244" s="42">
        <f t="shared" si="577"/>
        <v>3.7648235488731361</v>
      </c>
      <c r="AA1244" s="42">
        <f t="shared" si="577"/>
        <v>4.0257598086811877</v>
      </c>
      <c r="AB1244" s="42">
        <f t="shared" si="577"/>
        <v>2.4902805321728394</v>
      </c>
      <c r="AC1244" s="42">
        <f t="shared" si="552"/>
        <v>5.3151362011763297</v>
      </c>
    </row>
    <row r="1245" spans="3:29" x14ac:dyDescent="0.25">
      <c r="C1245" s="42">
        <f t="shared" si="544"/>
        <v>7.2685189587843393</v>
      </c>
      <c r="D1245" s="42">
        <f>D295-1.47</f>
        <v>4.8072177829469043</v>
      </c>
      <c r="E1245" s="42">
        <f t="shared" si="545"/>
        <v>6.9770496560458177</v>
      </c>
      <c r="F1245" s="42">
        <f t="shared" si="572"/>
        <v>7.5254880229331595</v>
      </c>
      <c r="G1245" s="42">
        <f t="shared" si="546"/>
        <v>1.1203451699998352</v>
      </c>
      <c r="H1245" s="42">
        <f t="shared" si="573"/>
        <v>0</v>
      </c>
      <c r="I1245" s="42">
        <f t="shared" si="573"/>
        <v>7.8444803405801711</v>
      </c>
      <c r="J1245" s="42">
        <f t="shared" si="553"/>
        <v>1.3148267801933911</v>
      </c>
      <c r="K1245" s="42">
        <f t="shared" si="568"/>
        <v>7.8444803405801711</v>
      </c>
      <c r="L1245" s="42">
        <f>L295</f>
        <v>0</v>
      </c>
      <c r="M1245" s="42">
        <f t="shared" si="574"/>
        <v>5.5565069079109559</v>
      </c>
      <c r="N1245" s="42">
        <f t="shared" si="574"/>
        <v>4.1125375370427051</v>
      </c>
      <c r="O1245" s="42">
        <f t="shared" si="574"/>
        <v>3.8412021502427689</v>
      </c>
      <c r="P1245" s="42">
        <f t="shared" si="574"/>
        <v>3.2180306308536171</v>
      </c>
      <c r="Q1245" s="42">
        <f t="shared" si="548"/>
        <v>3.9054049659592169</v>
      </c>
      <c r="R1245" s="42">
        <f t="shared" si="575"/>
        <v>1.3447251302086294</v>
      </c>
      <c r="S1245" s="42">
        <f t="shared" si="575"/>
        <v>3.0042690666051741</v>
      </c>
      <c r="T1245" s="42">
        <f t="shared" si="549"/>
        <v>3.261120085145043</v>
      </c>
      <c r="U1245" s="42">
        <f>U295</f>
        <v>0</v>
      </c>
      <c r="V1245" s="42">
        <f t="shared" si="576"/>
        <v>5.5565069079109559</v>
      </c>
      <c r="W1245" s="42">
        <f t="shared" si="576"/>
        <v>4.1125375370427077</v>
      </c>
      <c r="X1245" s="42">
        <f t="shared" si="576"/>
        <v>3.8412021502427707</v>
      </c>
      <c r="Y1245" s="42">
        <f t="shared" si="551"/>
        <v>3.5180306308536164</v>
      </c>
      <c r="Z1245" s="42">
        <f t="shared" si="577"/>
        <v>3.4054049659592169</v>
      </c>
      <c r="AA1245" s="42">
        <f t="shared" si="577"/>
        <v>1.3447251302086294</v>
      </c>
      <c r="AB1245" s="42">
        <f t="shared" si="577"/>
        <v>3.0042690666051719</v>
      </c>
      <c r="AC1245" s="42">
        <f t="shared" si="552"/>
        <v>2.2711200851450433</v>
      </c>
    </row>
    <row r="1246" spans="3:29" x14ac:dyDescent="0.25">
      <c r="C1246" s="42">
        <f t="shared" si="544"/>
        <v>3.2523530970234558</v>
      </c>
      <c r="D1246" s="42">
        <f t="shared" ref="D1246:D1259" si="578">D296</f>
        <v>2.9358142813419934</v>
      </c>
      <c r="E1246" s="42">
        <f t="shared" si="545"/>
        <v>4.4931988539989929</v>
      </c>
      <c r="F1246" s="42">
        <f t="shared" si="572"/>
        <v>4.2929499992593874</v>
      </c>
      <c r="G1246" s="42">
        <f t="shared" si="546"/>
        <v>1.5216176920090214</v>
      </c>
      <c r="H1246" s="42">
        <f t="shared" si="573"/>
        <v>5.9668889367317641</v>
      </c>
      <c r="I1246" s="42">
        <f t="shared" si="573"/>
        <v>0</v>
      </c>
      <c r="J1246" s="42">
        <f>J296</f>
        <v>0</v>
      </c>
      <c r="K1246" s="42">
        <f>K296-1.3</f>
        <v>4.6668889367317643</v>
      </c>
      <c r="L1246" s="42">
        <f t="shared" si="547"/>
        <v>5.4668889367317641</v>
      </c>
      <c r="M1246" s="42">
        <f t="shared" si="574"/>
        <v>1.9889629789105894</v>
      </c>
      <c r="N1246" s="42">
        <f t="shared" si="574"/>
        <v>4.6561033616815246</v>
      </c>
      <c r="O1246" s="42">
        <f t="shared" si="574"/>
        <v>2.9300219090149739</v>
      </c>
      <c r="P1246" s="42">
        <f t="shared" si="574"/>
        <v>4.9149533008825568</v>
      </c>
      <c r="Q1246" s="42">
        <f t="shared" si="548"/>
        <v>4.5576774240733702</v>
      </c>
      <c r="R1246" s="42">
        <f t="shared" si="575"/>
        <v>4.3040229334862712</v>
      </c>
      <c r="S1246" s="42">
        <f t="shared" si="575"/>
        <v>2.9199669264857566</v>
      </c>
      <c r="T1246" s="42">
        <f t="shared" si="549"/>
        <v>5.526546330185</v>
      </c>
      <c r="U1246" s="42">
        <f t="shared" si="550"/>
        <v>4.9968889367317644</v>
      </c>
      <c r="V1246" s="42">
        <f t="shared" si="576"/>
        <v>1.9889629789105894</v>
      </c>
      <c r="W1246" s="42">
        <f t="shared" si="576"/>
        <v>4.6561033616815246</v>
      </c>
      <c r="X1246" s="42">
        <f t="shared" si="576"/>
        <v>2.9300219090149771</v>
      </c>
      <c r="Y1246" s="42">
        <f t="shared" si="551"/>
        <v>5.2149533008825566</v>
      </c>
      <c r="Z1246" s="42">
        <f t="shared" si="577"/>
        <v>4.0576774240733702</v>
      </c>
      <c r="AA1246" s="42">
        <f t="shared" si="577"/>
        <v>4.3040229334862712</v>
      </c>
      <c r="AB1246" s="42">
        <f t="shared" si="577"/>
        <v>2.9199669264857566</v>
      </c>
      <c r="AC1246" s="42">
        <f t="shared" si="552"/>
        <v>4.5365463301849998</v>
      </c>
    </row>
    <row r="1247" spans="3:29" x14ac:dyDescent="0.25">
      <c r="C1247" s="42">
        <f t="shared" si="544"/>
        <v>7.4563176556247202</v>
      </c>
      <c r="D1247" s="42">
        <f t="shared" si="578"/>
        <v>7.008761954944446</v>
      </c>
      <c r="E1247" s="42">
        <f t="shared" si="545"/>
        <v>6.9664140867326685</v>
      </c>
      <c r="F1247" s="42">
        <f t="shared" si="572"/>
        <v>7.8588436991602943</v>
      </c>
      <c r="G1247" s="42">
        <f t="shared" si="546"/>
        <v>1.4433260844612994</v>
      </c>
      <c r="H1247" s="42">
        <f t="shared" si="573"/>
        <v>0</v>
      </c>
      <c r="I1247" s="42">
        <f t="shared" si="573"/>
        <v>7.9215139040977762</v>
      </c>
      <c r="J1247" s="42">
        <f t="shared" si="553"/>
        <v>3.981009269398518</v>
      </c>
      <c r="K1247" s="42">
        <f t="shared" ref="K1247" si="579">K297</f>
        <v>7.9215139040977762</v>
      </c>
      <c r="L1247" s="42">
        <f t="shared" si="547"/>
        <v>7.4215139040977762</v>
      </c>
      <c r="M1247" s="42">
        <f t="shared" si="574"/>
        <v>7.5914508247603685</v>
      </c>
      <c r="N1247" s="42">
        <f t="shared" si="574"/>
        <v>1.7899916863257714</v>
      </c>
      <c r="O1247" s="42">
        <f t="shared" si="574"/>
        <v>4.6863501677823596</v>
      </c>
      <c r="P1247" s="42">
        <f t="shared" si="574"/>
        <v>0.12432629047156571</v>
      </c>
      <c r="Q1247" s="42">
        <f t="shared" si="548"/>
        <v>0.59349563702492114</v>
      </c>
      <c r="R1247" s="42">
        <f t="shared" si="575"/>
        <v>1.0362754254929669</v>
      </c>
      <c r="S1247" s="42">
        <f t="shared" si="575"/>
        <v>0.84271424511678439</v>
      </c>
      <c r="T1247" s="42">
        <f t="shared" si="549"/>
        <v>1.4650315396687041</v>
      </c>
      <c r="U1247" s="42">
        <f t="shared" si="550"/>
        <v>6.9515139040977765</v>
      </c>
      <c r="V1247" s="42">
        <f t="shared" si="576"/>
        <v>7.5914508247603685</v>
      </c>
      <c r="W1247" s="42">
        <f t="shared" si="576"/>
        <v>1.789991686325773</v>
      </c>
      <c r="X1247" s="42">
        <f t="shared" si="576"/>
        <v>4.6863501677823649</v>
      </c>
      <c r="Y1247" s="42">
        <f t="shared" si="551"/>
        <v>0.42432629047156567</v>
      </c>
      <c r="Z1247" s="42">
        <f t="shared" si="577"/>
        <v>9.3495637024921197E-2</v>
      </c>
      <c r="AA1247" s="42">
        <f t="shared" si="577"/>
        <v>1.0362754254929669</v>
      </c>
      <c r="AB1247" s="42">
        <f t="shared" si="577"/>
        <v>0.84271424511678472</v>
      </c>
      <c r="AC1247" s="42">
        <f t="shared" si="552"/>
        <v>0.47503153966870382</v>
      </c>
    </row>
    <row r="1248" spans="3:29" x14ac:dyDescent="0.25">
      <c r="C1248" s="42">
        <f t="shared" si="544"/>
        <v>6.1707840679227521</v>
      </c>
      <c r="D1248" s="42">
        <f t="shared" si="578"/>
        <v>6.3583251151086415</v>
      </c>
      <c r="E1248" s="42">
        <f t="shared" si="545"/>
        <v>6.6240617379486633</v>
      </c>
      <c r="F1248" s="42">
        <f t="shared" si="572"/>
        <v>6.7195772936923888</v>
      </c>
      <c r="G1248" s="42">
        <f t="shared" si="546"/>
        <v>1.7315971814414146</v>
      </c>
      <c r="H1248" s="42">
        <f t="shared" si="573"/>
        <v>0</v>
      </c>
      <c r="I1248" s="42">
        <f t="shared" si="573"/>
        <v>7.5902999993093632</v>
      </c>
      <c r="J1248" s="42">
        <f t="shared" si="573"/>
        <v>0</v>
      </c>
      <c r="K1248" s="42">
        <f t="shared" ref="K1248:K1250" si="580">K298-1.3</f>
        <v>6.2902999993093633</v>
      </c>
      <c r="L1248" s="42">
        <f t="shared" si="547"/>
        <v>7.0902999993093632</v>
      </c>
      <c r="M1248" s="42">
        <f t="shared" si="574"/>
        <v>6.9577749993669151</v>
      </c>
      <c r="N1248" s="42">
        <f t="shared" si="574"/>
        <v>3.075674123709363</v>
      </c>
      <c r="O1248" s="42">
        <f t="shared" si="574"/>
        <v>3.3403592972167235</v>
      </c>
      <c r="P1248" s="42">
        <f t="shared" si="574"/>
        <v>2.1432764305991943</v>
      </c>
      <c r="Q1248" s="42">
        <f t="shared" si="548"/>
        <v>2.3211811154365556</v>
      </c>
      <c r="R1248" s="42">
        <f t="shared" si="575"/>
        <v>1.9277413903628067</v>
      </c>
      <c r="S1248" s="42">
        <f t="shared" si="575"/>
        <v>1.6149574466615668</v>
      </c>
      <c r="T1248" s="42">
        <f t="shared" si="549"/>
        <v>1.6162624999712238</v>
      </c>
      <c r="U1248" s="42">
        <f t="shared" si="550"/>
        <v>6.6202999993093634</v>
      </c>
      <c r="V1248" s="42">
        <f t="shared" si="576"/>
        <v>6.9577749993669151</v>
      </c>
      <c r="W1248" s="42">
        <f t="shared" si="576"/>
        <v>3.0756741237093634</v>
      </c>
      <c r="X1248" s="42">
        <f t="shared" si="576"/>
        <v>3.3403592972167249</v>
      </c>
      <c r="Y1248" s="42">
        <f t="shared" si="551"/>
        <v>2.4432764305991941</v>
      </c>
      <c r="Z1248" s="42">
        <f t="shared" si="577"/>
        <v>1.8211811154365554</v>
      </c>
      <c r="AA1248" s="42">
        <f t="shared" si="577"/>
        <v>1.9277413903628067</v>
      </c>
      <c r="AB1248" s="42">
        <f t="shared" si="577"/>
        <v>1.6149574466615653</v>
      </c>
      <c r="AC1248" s="42">
        <f t="shared" si="552"/>
        <v>0.62626249997122374</v>
      </c>
    </row>
    <row r="1249" spans="3:29" x14ac:dyDescent="0.25">
      <c r="C1249" s="42">
        <f t="shared" si="544"/>
        <v>5.0556527103173741</v>
      </c>
      <c r="D1249" s="42">
        <f t="shared" si="578"/>
        <v>1.9737724038238811</v>
      </c>
      <c r="E1249" s="42">
        <f t="shared" si="545"/>
        <v>3.5647356034997877</v>
      </c>
      <c r="F1249" s="42">
        <f t="shared" si="572"/>
        <v>4.7962446987943048</v>
      </c>
      <c r="G1249" s="42">
        <f t="shared" si="546"/>
        <v>2.2321469147296744</v>
      </c>
      <c r="H1249" s="42">
        <f t="shared" si="573"/>
        <v>6.5469258091533487</v>
      </c>
      <c r="I1249" s="42">
        <f t="shared" si="573"/>
        <v>6.5469258091533487</v>
      </c>
      <c r="J1249" s="42">
        <f t="shared" si="573"/>
        <v>0</v>
      </c>
      <c r="K1249" s="42">
        <f t="shared" si="580"/>
        <v>5.2469258091533488</v>
      </c>
      <c r="L1249" s="42">
        <f t="shared" si="547"/>
        <v>6.0469258091533487</v>
      </c>
      <c r="M1249" s="42">
        <f t="shared" si="574"/>
        <v>3.2734629045766734</v>
      </c>
      <c r="N1249" s="42">
        <f t="shared" si="574"/>
        <v>3.5205167086956695</v>
      </c>
      <c r="O1249" s="42">
        <f t="shared" si="574"/>
        <v>2.4979317481204859</v>
      </c>
      <c r="P1249" s="42">
        <f t="shared" si="574"/>
        <v>2.4855464511546885</v>
      </c>
      <c r="Q1249" s="42">
        <f t="shared" si="548"/>
        <v>3.150525824756667</v>
      </c>
      <c r="R1249" s="42">
        <f t="shared" si="575"/>
        <v>3.6753571244260619</v>
      </c>
      <c r="S1249" s="42">
        <f t="shared" si="575"/>
        <v>3.760999932917882</v>
      </c>
      <c r="T1249" s="42">
        <f t="shared" si="549"/>
        <v>4.4370686168859805</v>
      </c>
      <c r="U1249" s="42">
        <f t="shared" si="550"/>
        <v>5.5769258091533489</v>
      </c>
      <c r="V1249" s="42">
        <f t="shared" si="576"/>
        <v>3.2734629045766734</v>
      </c>
      <c r="W1249" s="42">
        <f t="shared" si="576"/>
        <v>3.5205167086956717</v>
      </c>
      <c r="X1249" s="42">
        <f t="shared" si="576"/>
        <v>2.4979317481204899</v>
      </c>
      <c r="Y1249" s="42">
        <f t="shared" si="551"/>
        <v>2.7855464511546879</v>
      </c>
      <c r="Z1249" s="42">
        <f t="shared" si="577"/>
        <v>2.650525824756667</v>
      </c>
      <c r="AA1249" s="42">
        <f t="shared" si="577"/>
        <v>3.6753571244260619</v>
      </c>
      <c r="AB1249" s="42">
        <f t="shared" si="577"/>
        <v>3.760999932917882</v>
      </c>
      <c r="AC1249" s="42">
        <f t="shared" si="552"/>
        <v>3.4470686168859799</v>
      </c>
    </row>
    <row r="1250" spans="3:29" x14ac:dyDescent="0.25">
      <c r="C1250" s="42">
        <f t="shared" si="544"/>
        <v>4.3493007595274156</v>
      </c>
      <c r="D1250" s="42">
        <f t="shared" si="578"/>
        <v>3.9633587883483101</v>
      </c>
      <c r="E1250" s="42">
        <f t="shared" si="545"/>
        <v>4.4281057330492946</v>
      </c>
      <c r="F1250" s="42">
        <f t="shared" si="572"/>
        <v>3.0989097344492715</v>
      </c>
      <c r="G1250" s="42">
        <f t="shared" si="546"/>
        <v>2.2334248642593995</v>
      </c>
      <c r="H1250" s="42">
        <f t="shared" si="573"/>
        <v>5.8673186104611741</v>
      </c>
      <c r="I1250" s="42">
        <f t="shared" si="573"/>
        <v>5.8673186104611741</v>
      </c>
      <c r="J1250" s="42">
        <f t="shared" si="573"/>
        <v>0</v>
      </c>
      <c r="K1250" s="42">
        <f t="shared" si="580"/>
        <v>4.5673186104611743</v>
      </c>
      <c r="L1250" s="42">
        <f t="shared" si="547"/>
        <v>5.3673186104611741</v>
      </c>
      <c r="M1250" s="42">
        <f t="shared" si="574"/>
        <v>1.7113012613845102</v>
      </c>
      <c r="N1250" s="42">
        <f t="shared" si="574"/>
        <v>4.132953989758815</v>
      </c>
      <c r="O1250" s="42">
        <f t="shared" si="574"/>
        <v>1.7294851000532949</v>
      </c>
      <c r="P1250" s="42">
        <f t="shared" si="574"/>
        <v>4.0351211604619328</v>
      </c>
      <c r="Q1250" s="42">
        <f t="shared" si="548"/>
        <v>3.844893358203088</v>
      </c>
      <c r="R1250" s="42">
        <f t="shared" si="575"/>
        <v>4.3693037267713182</v>
      </c>
      <c r="S1250" s="42">
        <f t="shared" si="575"/>
        <v>2.9960775883205999</v>
      </c>
      <c r="T1250" s="42">
        <f t="shared" si="549"/>
        <v>5.4560173490766655</v>
      </c>
      <c r="U1250" s="42">
        <f t="shared" si="550"/>
        <v>4.8973186104611743</v>
      </c>
      <c r="V1250" s="42">
        <f t="shared" si="576"/>
        <v>1.7113012613845102</v>
      </c>
      <c r="W1250" s="42">
        <f t="shared" si="576"/>
        <v>4.132953989758815</v>
      </c>
      <c r="X1250" s="42">
        <f t="shared" si="576"/>
        <v>1.7294851000532947</v>
      </c>
      <c r="Y1250" s="42">
        <f t="shared" si="551"/>
        <v>4.3351211604619326</v>
      </c>
      <c r="Z1250" s="42">
        <f t="shared" si="577"/>
        <v>3.344893358203088</v>
      </c>
      <c r="AA1250" s="42">
        <f t="shared" si="577"/>
        <v>4.3693037267713182</v>
      </c>
      <c r="AB1250" s="42">
        <f t="shared" si="577"/>
        <v>2.9960775883205986</v>
      </c>
      <c r="AC1250" s="42">
        <f t="shared" si="552"/>
        <v>4.4660173490766653</v>
      </c>
    </row>
    <row r="1251" spans="3:29" x14ac:dyDescent="0.25">
      <c r="C1251" s="42">
        <f t="shared" si="544"/>
        <v>5.0776332966346969</v>
      </c>
      <c r="D1251" s="42">
        <f t="shared" si="578"/>
        <v>3.1582935948377946</v>
      </c>
      <c r="E1251" s="42">
        <f t="shared" si="545"/>
        <v>5.3850607073636585</v>
      </c>
      <c r="F1251" s="42">
        <f t="shared" si="572"/>
        <v>4.8676750234223229</v>
      </c>
      <c r="G1251" s="42">
        <f t="shared" si="546"/>
        <v>1.8716902269810962</v>
      </c>
      <c r="H1251" s="42">
        <f t="shared" si="573"/>
        <v>0</v>
      </c>
      <c r="I1251" s="42">
        <f t="shared" si="573"/>
        <v>0</v>
      </c>
      <c r="J1251" s="42">
        <f t="shared" si="553"/>
        <v>1.080354855155454</v>
      </c>
      <c r="K1251" s="42">
        <f t="shared" ref="K1251:K1266" si="581">K301</f>
        <v>7.14106456546636</v>
      </c>
      <c r="L1251" s="42">
        <f t="shared" si="547"/>
        <v>6.64106456546636</v>
      </c>
      <c r="M1251" s="42">
        <f t="shared" si="574"/>
        <v>5.6533427809942021</v>
      </c>
      <c r="N1251" s="42">
        <f t="shared" si="574"/>
        <v>5.0943443530820209</v>
      </c>
      <c r="O1251" s="42">
        <f t="shared" si="574"/>
        <v>2.9262626835072196</v>
      </c>
      <c r="P1251" s="42">
        <f t="shared" si="574"/>
        <v>3.674397042682799</v>
      </c>
      <c r="Q1251" s="42">
        <f t="shared" si="548"/>
        <v>2.9881154629878748</v>
      </c>
      <c r="R1251" s="42">
        <f t="shared" si="575"/>
        <v>4.0389894008469955</v>
      </c>
      <c r="S1251" s="42">
        <f t="shared" si="575"/>
        <v>2.7348757910296717</v>
      </c>
      <c r="T1251" s="42">
        <f t="shared" si="549"/>
        <v>2.7877217844721587</v>
      </c>
      <c r="U1251" s="42">
        <f t="shared" si="550"/>
        <v>6.1710645654663603</v>
      </c>
      <c r="V1251" s="42">
        <f t="shared" si="576"/>
        <v>5.6533427809942021</v>
      </c>
      <c r="W1251" s="42">
        <f t="shared" si="576"/>
        <v>5.0943443530820227</v>
      </c>
      <c r="X1251" s="42">
        <f t="shared" si="576"/>
        <v>2.9262626835072227</v>
      </c>
      <c r="Y1251" s="42">
        <f t="shared" si="551"/>
        <v>3.9743970426827979</v>
      </c>
      <c r="Z1251" s="42">
        <f t="shared" si="577"/>
        <v>2.4881154629878748</v>
      </c>
      <c r="AA1251" s="42">
        <f t="shared" si="577"/>
        <v>4.0389894008469955</v>
      </c>
      <c r="AB1251" s="42">
        <f t="shared" si="577"/>
        <v>2.7348757910296695</v>
      </c>
      <c r="AC1251" s="42">
        <f t="shared" si="552"/>
        <v>1.7977217844721585</v>
      </c>
    </row>
    <row r="1252" spans="3:29" x14ac:dyDescent="0.25">
      <c r="C1252" s="42">
        <f t="shared" si="544"/>
        <v>3.7942185603766609</v>
      </c>
      <c r="D1252" s="42">
        <f t="shared" si="578"/>
        <v>3.6221985678088515</v>
      </c>
      <c r="E1252" s="42">
        <f t="shared" si="545"/>
        <v>4.1414084501313795</v>
      </c>
      <c r="F1252" s="42">
        <f t="shared" si="572"/>
        <v>3.8661534082046431</v>
      </c>
      <c r="G1252" s="42">
        <f t="shared" si="546"/>
        <v>1.6233124995839905</v>
      </c>
      <c r="H1252" s="42">
        <f t="shared" si="573"/>
        <v>0</v>
      </c>
      <c r="I1252" s="42">
        <f t="shared" si="573"/>
        <v>5.9741050219690353</v>
      </c>
      <c r="J1252" s="42">
        <f t="shared" si="553"/>
        <v>2.6827366813126901</v>
      </c>
      <c r="K1252" s="42">
        <f t="shared" si="581"/>
        <v>5.9741050219690353</v>
      </c>
      <c r="L1252" s="42">
        <f t="shared" si="547"/>
        <v>5.4741050219690353</v>
      </c>
      <c r="M1252" s="42">
        <f t="shared" si="574"/>
        <v>2.4892104258204304</v>
      </c>
      <c r="N1252" s="42">
        <f t="shared" si="574"/>
        <v>3.4808689189100823</v>
      </c>
      <c r="O1252" s="42">
        <f t="shared" si="574"/>
        <v>2.6743583087326921</v>
      </c>
      <c r="P1252" s="42">
        <f t="shared" si="574"/>
        <v>2.6576724816985777</v>
      </c>
      <c r="Q1252" s="42">
        <f t="shared" si="548"/>
        <v>5.1720688749012496</v>
      </c>
      <c r="R1252" s="42">
        <f t="shared" si="575"/>
        <v>4.190226506502702</v>
      </c>
      <c r="S1252" s="42">
        <f t="shared" si="575"/>
        <v>4.0674757596384916</v>
      </c>
      <c r="T1252" s="42">
        <f t="shared" si="549"/>
        <v>4.7848945961486038</v>
      </c>
      <c r="U1252" s="42">
        <f t="shared" si="550"/>
        <v>5.0041050219690355</v>
      </c>
      <c r="V1252" s="42">
        <f t="shared" si="576"/>
        <v>2.4892104258204304</v>
      </c>
      <c r="W1252" s="42">
        <f t="shared" si="576"/>
        <v>3.4808689189100832</v>
      </c>
      <c r="X1252" s="42">
        <f t="shared" si="576"/>
        <v>2.6743583087326956</v>
      </c>
      <c r="Y1252" s="42">
        <f t="shared" si="551"/>
        <v>2.9576724816985771</v>
      </c>
      <c r="Z1252" s="42">
        <f t="shared" si="577"/>
        <v>4.6720688749012496</v>
      </c>
      <c r="AA1252" s="42">
        <f t="shared" si="577"/>
        <v>4.190226506502702</v>
      </c>
      <c r="AB1252" s="42">
        <f t="shared" si="577"/>
        <v>4.0674757596384907</v>
      </c>
      <c r="AC1252" s="42">
        <f t="shared" si="552"/>
        <v>3.794894596148604</v>
      </c>
    </row>
    <row r="1253" spans="3:29" x14ac:dyDescent="0.25">
      <c r="C1253" s="42">
        <f t="shared" si="544"/>
        <v>4.6284936134361923</v>
      </c>
      <c r="D1253" s="42">
        <f t="shared" si="578"/>
        <v>2.4885674975229635</v>
      </c>
      <c r="E1253" s="42">
        <f t="shared" si="545"/>
        <v>3.8325651326456613</v>
      </c>
      <c r="F1253" s="42">
        <f t="shared" si="572"/>
        <v>5.7181610939285878</v>
      </c>
      <c r="G1253" s="42">
        <f t="shared" si="546"/>
        <v>1.5072664214026192</v>
      </c>
      <c r="H1253" s="42">
        <f t="shared" si="573"/>
        <v>0</v>
      </c>
      <c r="I1253" s="42">
        <f t="shared" si="573"/>
        <v>6.6188238303349216</v>
      </c>
      <c r="J1253" s="42">
        <f t="shared" si="553"/>
        <v>3.1125492202232818</v>
      </c>
      <c r="K1253" s="42">
        <f t="shared" si="581"/>
        <v>6.6188238303349216</v>
      </c>
      <c r="L1253" s="42">
        <f t="shared" si="547"/>
        <v>6.1188238303349216</v>
      </c>
      <c r="M1253" s="42">
        <f t="shared" si="574"/>
        <v>5.2399021990151464</v>
      </c>
      <c r="N1253" s="42">
        <f t="shared" si="574"/>
        <v>5.7178788076073914</v>
      </c>
      <c r="O1253" s="42">
        <f t="shared" si="574"/>
        <v>0.71111330408557072</v>
      </c>
      <c r="P1253" s="42">
        <f t="shared" si="574"/>
        <v>3.7916520224107777</v>
      </c>
      <c r="Q1253" s="42">
        <f t="shared" si="548"/>
        <v>3.646215369633738</v>
      </c>
      <c r="R1253" s="42">
        <f t="shared" si="575"/>
        <v>2.9842388999441503</v>
      </c>
      <c r="S1253" s="42">
        <f t="shared" si="575"/>
        <v>2.8165207788659234</v>
      </c>
      <c r="T1253" s="42">
        <f t="shared" si="549"/>
        <v>2.5410294681877974</v>
      </c>
      <c r="U1253" s="42">
        <f t="shared" si="550"/>
        <v>5.6488238303349219</v>
      </c>
      <c r="V1253" s="42">
        <f t="shared" si="576"/>
        <v>5.2399021990151464</v>
      </c>
      <c r="W1253" s="42">
        <f t="shared" si="576"/>
        <v>5.7178788076073923</v>
      </c>
      <c r="X1253" s="42">
        <f t="shared" si="576"/>
        <v>0.71111330408557127</v>
      </c>
      <c r="Y1253" s="42">
        <f t="shared" si="551"/>
        <v>4.091652022410778</v>
      </c>
      <c r="Z1253" s="42">
        <f t="shared" si="577"/>
        <v>3.146215369633738</v>
      </c>
      <c r="AA1253" s="42">
        <f t="shared" si="577"/>
        <v>2.9842388999441503</v>
      </c>
      <c r="AB1253" s="42">
        <f t="shared" si="577"/>
        <v>2.8165207788659226</v>
      </c>
      <c r="AC1253" s="42">
        <f t="shared" si="552"/>
        <v>1.5510294681877972</v>
      </c>
    </row>
    <row r="1254" spans="3:29" x14ac:dyDescent="0.25">
      <c r="C1254" s="42">
        <f t="shared" si="544"/>
        <v>3.5177307817302585</v>
      </c>
      <c r="D1254" s="42">
        <f t="shared" si="578"/>
        <v>4.009159884936853</v>
      </c>
      <c r="E1254" s="42">
        <f t="shared" si="545"/>
        <v>4.390700989784091</v>
      </c>
      <c r="F1254" s="42">
        <f t="shared" si="572"/>
        <v>4.6054225254953751</v>
      </c>
      <c r="G1254" s="42">
        <f t="shared" si="546"/>
        <v>1.3960717073751097</v>
      </c>
      <c r="H1254" s="42">
        <f t="shared" si="573"/>
        <v>5.9988191181225829</v>
      </c>
      <c r="I1254" s="42">
        <f t="shared" si="573"/>
        <v>5.9988191181225829</v>
      </c>
      <c r="J1254" s="42">
        <f t="shared" si="553"/>
        <v>2.6992127454150561</v>
      </c>
      <c r="K1254" s="42">
        <f t="shared" si="581"/>
        <v>5.9988191181225829</v>
      </c>
      <c r="L1254" s="42">
        <f t="shared" si="547"/>
        <v>5.4988191181225829</v>
      </c>
      <c r="M1254" s="42">
        <f t="shared" si="574"/>
        <v>4.7490651351803788</v>
      </c>
      <c r="N1254" s="42">
        <f t="shared" si="574"/>
        <v>3.6084540876757165</v>
      </c>
      <c r="O1254" s="42">
        <f t="shared" si="574"/>
        <v>2.4829822933826913</v>
      </c>
      <c r="P1254" s="42">
        <f t="shared" si="574"/>
        <v>3.093153789631331</v>
      </c>
      <c r="Q1254" s="42">
        <f t="shared" si="548"/>
        <v>3.6870848216897016</v>
      </c>
      <c r="R1254" s="42">
        <f t="shared" si="575"/>
        <v>2.787422942073432</v>
      </c>
      <c r="S1254" s="42">
        <f t="shared" si="575"/>
        <v>3.1908612330439281</v>
      </c>
      <c r="T1254" s="42">
        <f t="shared" si="549"/>
        <v>2.4247785846479841</v>
      </c>
      <c r="U1254" s="42">
        <f t="shared" si="550"/>
        <v>5.0288191181225832</v>
      </c>
      <c r="V1254" s="42">
        <f t="shared" si="576"/>
        <v>4.7490651351803788</v>
      </c>
      <c r="W1254" s="42">
        <f t="shared" si="576"/>
        <v>3.6084540876757143</v>
      </c>
      <c r="X1254" s="42">
        <f t="shared" si="576"/>
        <v>2.4829822933826913</v>
      </c>
      <c r="Y1254" s="42">
        <f t="shared" si="551"/>
        <v>3.3931537896313309</v>
      </c>
      <c r="Z1254" s="42">
        <f t="shared" si="577"/>
        <v>3.1870848216897016</v>
      </c>
      <c r="AA1254" s="42">
        <f t="shared" si="577"/>
        <v>2.787422942073432</v>
      </c>
      <c r="AB1254" s="42">
        <f t="shared" si="577"/>
        <v>3.1908612330439272</v>
      </c>
      <c r="AC1254" s="42">
        <f t="shared" si="552"/>
        <v>1.4347785846479837</v>
      </c>
    </row>
    <row r="1255" spans="3:29" x14ac:dyDescent="0.25">
      <c r="C1255" s="42">
        <f t="shared" si="544"/>
        <v>4.0273324890277014</v>
      </c>
      <c r="D1255" s="42">
        <f t="shared" si="578"/>
        <v>5.7379385030622245</v>
      </c>
      <c r="E1255" s="42">
        <f t="shared" si="545"/>
        <v>5.07092760847436</v>
      </c>
      <c r="F1255" s="42">
        <f t="shared" si="572"/>
        <v>4.2030897700248575</v>
      </c>
      <c r="G1255" s="42">
        <f t="shared" si="546"/>
        <v>1.7684127531814902</v>
      </c>
      <c r="H1255" s="42">
        <f t="shared" si="573"/>
        <v>0</v>
      </c>
      <c r="I1255" s="42">
        <f t="shared" si="573"/>
        <v>0</v>
      </c>
      <c r="J1255" s="42">
        <f t="shared" si="553"/>
        <v>2.9154292385237017</v>
      </c>
      <c r="K1255" s="42">
        <f t="shared" si="581"/>
        <v>6.323143857785551</v>
      </c>
      <c r="L1255" s="42">
        <f t="shared" si="547"/>
        <v>5.823143857785551</v>
      </c>
      <c r="M1255" s="42">
        <f t="shared" si="574"/>
        <v>3.1615719288927746</v>
      </c>
      <c r="N1255" s="42">
        <f t="shared" si="574"/>
        <v>5.2209965905704614</v>
      </c>
      <c r="O1255" s="42">
        <f t="shared" si="574"/>
        <v>1.0277286160037133</v>
      </c>
      <c r="P1255" s="42">
        <f t="shared" si="574"/>
        <v>5.5660091920921122</v>
      </c>
      <c r="Q1255" s="42">
        <f t="shared" si="548"/>
        <v>5.0555261164579495</v>
      </c>
      <c r="R1255" s="42">
        <f t="shared" si="575"/>
        <v>3.8730921389002479</v>
      </c>
      <c r="S1255" s="42">
        <f t="shared" si="575"/>
        <v>1.7489546840683443</v>
      </c>
      <c r="T1255" s="42">
        <f t="shared" si="549"/>
        <v>4.3298397651889102</v>
      </c>
      <c r="U1255" s="42">
        <f t="shared" si="550"/>
        <v>5.3531438577855512</v>
      </c>
      <c r="V1255" s="42">
        <f t="shared" si="576"/>
        <v>3.1615719288927746</v>
      </c>
      <c r="W1255" s="42">
        <f t="shared" si="576"/>
        <v>5.2209965905704614</v>
      </c>
      <c r="X1255" s="42">
        <f t="shared" si="576"/>
        <v>1.0277286160037122</v>
      </c>
      <c r="Y1255" s="42">
        <f t="shared" si="551"/>
        <v>5.866009192092112</v>
      </c>
      <c r="Z1255" s="42">
        <f t="shared" si="577"/>
        <v>4.5555261164579495</v>
      </c>
      <c r="AA1255" s="42">
        <f t="shared" si="577"/>
        <v>3.8730921389002479</v>
      </c>
      <c r="AB1255" s="42">
        <f t="shared" si="577"/>
        <v>1.7489546840683436</v>
      </c>
      <c r="AC1255" s="42">
        <f t="shared" si="552"/>
        <v>3.33983976518891</v>
      </c>
    </row>
    <row r="1256" spans="3:29" x14ac:dyDescent="0.25">
      <c r="C1256" s="42">
        <f t="shared" si="544"/>
        <v>3.1368565123324768</v>
      </c>
      <c r="D1256" s="42">
        <f t="shared" si="578"/>
        <v>0.97736751151896439</v>
      </c>
      <c r="E1256" s="42">
        <f t="shared" si="545"/>
        <v>4.0937261478153433</v>
      </c>
      <c r="F1256" s="42">
        <f t="shared" ref="F1256:F1271" si="582">F306</f>
        <v>2.5770308596300704</v>
      </c>
      <c r="G1256" s="42">
        <f t="shared" si="546"/>
        <v>2.0342735367623983</v>
      </c>
      <c r="H1256" s="42">
        <f t="shared" ref="H1256:I1271" si="583">H306</f>
        <v>5.3034304893722082</v>
      </c>
      <c r="I1256" s="42">
        <f t="shared" si="583"/>
        <v>5.3034304893722082</v>
      </c>
      <c r="J1256" s="42">
        <f t="shared" si="553"/>
        <v>2.2356203262481387</v>
      </c>
      <c r="K1256" s="42">
        <f t="shared" si="581"/>
        <v>5.3034304893722082</v>
      </c>
      <c r="L1256" s="42">
        <f t="shared" si="547"/>
        <v>4.8034304893722082</v>
      </c>
      <c r="M1256" s="42">
        <f t="shared" ref="M1256:P1271" si="584">M306</f>
        <v>0.44195254078101764</v>
      </c>
      <c r="N1256" s="42">
        <f t="shared" si="584"/>
        <v>3.7214548177894837</v>
      </c>
      <c r="O1256" s="42">
        <f t="shared" si="584"/>
        <v>3.9702678663550932</v>
      </c>
      <c r="P1256" s="42">
        <f t="shared" si="584"/>
        <v>4.2206437746566552</v>
      </c>
      <c r="Q1256" s="42">
        <f t="shared" si="548"/>
        <v>4.1365155546366266</v>
      </c>
      <c r="R1256" s="42">
        <f t="shared" ref="R1256:S1271" si="585">R306</f>
        <v>5.3034304893722082</v>
      </c>
      <c r="S1256" s="42">
        <f t="shared" si="585"/>
        <v>2.2567789316477476</v>
      </c>
      <c r="T1256" s="42">
        <f t="shared" si="549"/>
        <v>6.4929423541769538</v>
      </c>
      <c r="U1256" s="42">
        <f t="shared" si="550"/>
        <v>4.3334304893722084</v>
      </c>
      <c r="V1256" s="42">
        <f t="shared" ref="V1256:X1271" si="586">V306</f>
        <v>0.44195254078101764</v>
      </c>
      <c r="W1256" s="42">
        <f t="shared" si="586"/>
        <v>3.7214548177894833</v>
      </c>
      <c r="X1256" s="42">
        <f t="shared" si="586"/>
        <v>3.9702678663550923</v>
      </c>
      <c r="Y1256" s="42">
        <f t="shared" si="551"/>
        <v>4.5206437746566541</v>
      </c>
      <c r="Z1256" s="42">
        <f t="shared" ref="Z1256:AB1271" si="587">Z306</f>
        <v>3.6365155546366266</v>
      </c>
      <c r="AA1256" s="42">
        <f t="shared" si="587"/>
        <v>5.3034304893722082</v>
      </c>
      <c r="AB1256" s="42">
        <f t="shared" si="587"/>
        <v>2.2567789316477471</v>
      </c>
      <c r="AC1256" s="42">
        <f t="shared" si="552"/>
        <v>5.5029423541769535</v>
      </c>
    </row>
    <row r="1257" spans="3:29" x14ac:dyDescent="0.25">
      <c r="C1257" s="42">
        <f t="shared" si="544"/>
        <v>4.4960198827722975</v>
      </c>
      <c r="D1257" s="42">
        <f t="shared" si="578"/>
        <v>4.4254747609761154</v>
      </c>
      <c r="E1257" s="42">
        <f t="shared" si="545"/>
        <v>4.6802346923668052</v>
      </c>
      <c r="F1257" s="42">
        <f t="shared" si="582"/>
        <v>4.726944574812471</v>
      </c>
      <c r="G1257" s="42">
        <f t="shared" si="546"/>
        <v>1.8965603909170952</v>
      </c>
      <c r="H1257" s="42">
        <f t="shared" si="583"/>
        <v>0</v>
      </c>
      <c r="I1257" s="42">
        <f t="shared" si="583"/>
        <v>5.7472662010032352</v>
      </c>
      <c r="J1257" s="42">
        <f t="shared" si="553"/>
        <v>4.4472662010032353</v>
      </c>
      <c r="K1257" s="42">
        <f t="shared" si="581"/>
        <v>5.7472662010032352</v>
      </c>
      <c r="L1257" s="42">
        <f t="shared" si="547"/>
        <v>5.2472662010032352</v>
      </c>
      <c r="M1257" s="42">
        <f t="shared" si="584"/>
        <v>2.155224825376215</v>
      </c>
      <c r="N1257" s="42">
        <f t="shared" si="584"/>
        <v>4.2110472479048848</v>
      </c>
      <c r="O1257" s="42">
        <f t="shared" si="584"/>
        <v>0.93412866627876379</v>
      </c>
      <c r="P1257" s="42">
        <f t="shared" si="584"/>
        <v>2.9494494250311565</v>
      </c>
      <c r="Q1257" s="42">
        <f t="shared" si="548"/>
        <v>4.9677212440458458</v>
      </c>
      <c r="R1257" s="42">
        <f t="shared" si="585"/>
        <v>3.5963069677605009</v>
      </c>
      <c r="S1257" s="42">
        <f t="shared" si="585"/>
        <v>3.9130323070660324</v>
      </c>
      <c r="T1257" s="42">
        <f t="shared" si="549"/>
        <v>4.7723066631061215</v>
      </c>
      <c r="U1257" s="42">
        <f t="shared" si="550"/>
        <v>4.7772662010032354</v>
      </c>
      <c r="V1257" s="42">
        <f t="shared" si="586"/>
        <v>2.155224825376215</v>
      </c>
      <c r="W1257" s="42">
        <f t="shared" si="586"/>
        <v>4.2110472479048857</v>
      </c>
      <c r="X1257" s="42">
        <f t="shared" si="586"/>
        <v>0.93412866627876279</v>
      </c>
      <c r="Y1257" s="42">
        <f t="shared" si="551"/>
        <v>3.2494494250311554</v>
      </c>
      <c r="Z1257" s="42">
        <f t="shared" si="587"/>
        <v>4.4677212440458458</v>
      </c>
      <c r="AA1257" s="42">
        <f t="shared" si="587"/>
        <v>3.5963069677605009</v>
      </c>
      <c r="AB1257" s="42">
        <f t="shared" si="587"/>
        <v>3.913032307066032</v>
      </c>
      <c r="AC1257" s="42">
        <f t="shared" si="552"/>
        <v>3.7823066631061213</v>
      </c>
    </row>
    <row r="1258" spans="3:29" x14ac:dyDescent="0.25">
      <c r="C1258" s="42">
        <f t="shared" si="544"/>
        <v>3.1581117123189042</v>
      </c>
      <c r="D1258" s="42">
        <f t="shared" si="578"/>
        <v>3.7736615292228768</v>
      </c>
      <c r="E1258" s="42">
        <f t="shared" si="545"/>
        <v>3.5823678426272845</v>
      </c>
      <c r="F1258" s="42">
        <f t="shared" si="582"/>
        <v>2.9313830689602067</v>
      </c>
      <c r="G1258" s="42">
        <f t="shared" si="546"/>
        <v>1.6659962977920464</v>
      </c>
      <c r="H1258" s="42">
        <f t="shared" si="583"/>
        <v>5.8795115823003856</v>
      </c>
      <c r="I1258" s="42">
        <f t="shared" si="583"/>
        <v>0</v>
      </c>
      <c r="J1258" s="42">
        <f t="shared" si="553"/>
        <v>4.5795115823003858</v>
      </c>
      <c r="K1258" s="42">
        <f t="shared" si="581"/>
        <v>5.8795115823003856</v>
      </c>
      <c r="L1258" s="42">
        <f t="shared" si="547"/>
        <v>5.3795115823003856</v>
      </c>
      <c r="M1258" s="42">
        <f t="shared" si="584"/>
        <v>2.9397557911501919</v>
      </c>
      <c r="N1258" s="42">
        <f t="shared" si="584"/>
        <v>4.2181401603475823</v>
      </c>
      <c r="O1258" s="42">
        <f t="shared" si="584"/>
        <v>1.2795631267265257</v>
      </c>
      <c r="P1258" s="42">
        <f t="shared" si="584"/>
        <v>4.6098998267393778</v>
      </c>
      <c r="Q1258" s="42">
        <f t="shared" si="548"/>
        <v>4.9279328941560543</v>
      </c>
      <c r="R1258" s="42">
        <f t="shared" si="585"/>
        <v>3.760139661616738</v>
      </c>
      <c r="S1258" s="42">
        <f t="shared" si="585"/>
        <v>3.6277837422704522</v>
      </c>
      <c r="T1258" s="42">
        <f t="shared" si="549"/>
        <v>4.3622456157814504</v>
      </c>
      <c r="U1258" s="42">
        <f t="shared" si="550"/>
        <v>4.9095115823003859</v>
      </c>
      <c r="V1258" s="42">
        <f t="shared" si="586"/>
        <v>2.9397557911501919</v>
      </c>
      <c r="W1258" s="42">
        <f t="shared" si="586"/>
        <v>4.2181401603475841</v>
      </c>
      <c r="X1258" s="42">
        <f t="shared" si="586"/>
        <v>1.2795631267265291</v>
      </c>
      <c r="Y1258" s="42">
        <f t="shared" si="551"/>
        <v>4.9098998267393767</v>
      </c>
      <c r="Z1258" s="42">
        <f t="shared" si="587"/>
        <v>4.4279328941560543</v>
      </c>
      <c r="AA1258" s="42">
        <f t="shared" si="587"/>
        <v>3.760139661616738</v>
      </c>
      <c r="AB1258" s="42">
        <f t="shared" si="587"/>
        <v>3.6277837422704504</v>
      </c>
      <c r="AC1258" s="42">
        <f t="shared" si="552"/>
        <v>3.3722456157814498</v>
      </c>
    </row>
    <row r="1259" spans="3:29" x14ac:dyDescent="0.25">
      <c r="C1259" s="42">
        <f t="shared" si="544"/>
        <v>3.5181272571614279</v>
      </c>
      <c r="D1259" s="42">
        <f t="shared" si="578"/>
        <v>4.4109316687676783</v>
      </c>
      <c r="E1259" s="42">
        <f t="shared" si="545"/>
        <v>5.1705597374065313</v>
      </c>
      <c r="F1259" s="42">
        <f t="shared" si="582"/>
        <v>3.0511455612841911</v>
      </c>
      <c r="G1259" s="42">
        <f t="shared" si="546"/>
        <v>3.0704992521630095</v>
      </c>
      <c r="H1259" s="42">
        <f t="shared" si="583"/>
        <v>0</v>
      </c>
      <c r="I1259" s="42">
        <f t="shared" si="583"/>
        <v>0</v>
      </c>
      <c r="J1259" s="42">
        <f t="shared" si="553"/>
        <v>4.4682440763733453</v>
      </c>
      <c r="K1259" s="42">
        <f t="shared" si="581"/>
        <v>5.7682440763733451</v>
      </c>
      <c r="L1259" s="42">
        <f t="shared" si="547"/>
        <v>5.2682440763733451</v>
      </c>
      <c r="M1259" s="42">
        <f t="shared" si="584"/>
        <v>2.6437785350044494</v>
      </c>
      <c r="N1259" s="42">
        <f t="shared" si="584"/>
        <v>4.6850787466680224</v>
      </c>
      <c r="O1259" s="42">
        <f t="shared" si="584"/>
        <v>3.4561793019592368</v>
      </c>
      <c r="P1259" s="42">
        <f t="shared" si="584"/>
        <v>4.4617847902349359</v>
      </c>
      <c r="Q1259" s="42">
        <f t="shared" si="548"/>
        <v>4.6818603780853811</v>
      </c>
      <c r="R1259" s="42">
        <f t="shared" si="585"/>
        <v>4.1530031570747754</v>
      </c>
      <c r="S1259" s="42">
        <f t="shared" si="585"/>
        <v>2.0863861552839769</v>
      </c>
      <c r="T1259" s="42">
        <f t="shared" si="549"/>
        <v>4.6648090445511183</v>
      </c>
      <c r="U1259" s="42">
        <f t="shared" si="550"/>
        <v>4.7982440763733454</v>
      </c>
      <c r="V1259" s="42">
        <f t="shared" si="586"/>
        <v>2.6437785350044494</v>
      </c>
      <c r="W1259" s="42">
        <f t="shared" si="586"/>
        <v>4.6850787466680215</v>
      </c>
      <c r="X1259" s="42">
        <f t="shared" si="586"/>
        <v>3.4561793019592377</v>
      </c>
      <c r="Y1259" s="42">
        <f t="shared" si="551"/>
        <v>4.7617847902349357</v>
      </c>
      <c r="Z1259" s="42">
        <f t="shared" si="587"/>
        <v>4.1818603780853811</v>
      </c>
      <c r="AA1259" s="42">
        <f t="shared" si="587"/>
        <v>4.1530031570747754</v>
      </c>
      <c r="AB1259" s="42">
        <f t="shared" si="587"/>
        <v>2.0863861552839764</v>
      </c>
      <c r="AC1259" s="42">
        <f t="shared" si="552"/>
        <v>3.6748090445511181</v>
      </c>
    </row>
    <row r="1260" spans="3:29" x14ac:dyDescent="0.25">
      <c r="C1260" s="42">
        <f t="shared" si="544"/>
        <v>4.8605274598998509</v>
      </c>
      <c r="D1260" s="42">
        <f>D310-1.47</f>
        <v>2.3570101561995491</v>
      </c>
      <c r="E1260" s="42">
        <f t="shared" si="545"/>
        <v>4.5341765754807133</v>
      </c>
      <c r="F1260" s="42">
        <f t="shared" si="582"/>
        <v>4.7179552518823611</v>
      </c>
      <c r="G1260" s="42">
        <f t="shared" si="546"/>
        <v>1.5754882780559445</v>
      </c>
      <c r="H1260" s="42">
        <f t="shared" si="583"/>
        <v>0</v>
      </c>
      <c r="I1260" s="42">
        <f t="shared" si="583"/>
        <v>6.7983304131091042</v>
      </c>
      <c r="J1260" s="42">
        <f t="shared" si="553"/>
        <v>5.4983304131091044</v>
      </c>
      <c r="K1260" s="42">
        <f t="shared" si="581"/>
        <v>6.7983304131091042</v>
      </c>
      <c r="L1260" s="42">
        <f>L310</f>
        <v>0</v>
      </c>
      <c r="M1260" s="42">
        <f t="shared" si="584"/>
        <v>3.9656927409803102</v>
      </c>
      <c r="N1260" s="42">
        <f t="shared" si="584"/>
        <v>4.5871932976144993</v>
      </c>
      <c r="O1260" s="42">
        <f t="shared" si="584"/>
        <v>3.0011913187348007</v>
      </c>
      <c r="P1260" s="42">
        <f t="shared" si="584"/>
        <v>3.8208990036605623</v>
      </c>
      <c r="Q1260" s="42">
        <f t="shared" si="548"/>
        <v>4.6570389041840956</v>
      </c>
      <c r="R1260" s="42">
        <f t="shared" si="585"/>
        <v>3.5209127441193298</v>
      </c>
      <c r="S1260" s="42">
        <f t="shared" si="585"/>
        <v>4.3393598381547491</v>
      </c>
      <c r="T1260" s="42">
        <f t="shared" si="549"/>
        <v>4.1326376721287943</v>
      </c>
      <c r="U1260" s="42">
        <f>U310</f>
        <v>0</v>
      </c>
      <c r="V1260" s="42">
        <f t="shared" si="586"/>
        <v>3.9656927409803102</v>
      </c>
      <c r="W1260" s="42">
        <f t="shared" si="586"/>
        <v>4.5871932976144985</v>
      </c>
      <c r="X1260" s="42">
        <f t="shared" si="586"/>
        <v>3.0011913187348034</v>
      </c>
      <c r="Y1260" s="42">
        <f t="shared" si="551"/>
        <v>4.1208990036605622</v>
      </c>
      <c r="Z1260" s="42">
        <f t="shared" si="587"/>
        <v>4.1570389041840956</v>
      </c>
      <c r="AA1260" s="42">
        <f t="shared" si="587"/>
        <v>3.5209127441193298</v>
      </c>
      <c r="AB1260" s="42">
        <f t="shared" si="587"/>
        <v>4.3393598381547465</v>
      </c>
      <c r="AC1260" s="42">
        <f t="shared" si="552"/>
        <v>3.1426376721287936</v>
      </c>
    </row>
    <row r="1261" spans="3:29" x14ac:dyDescent="0.25">
      <c r="C1261" s="42">
        <f t="shared" si="544"/>
        <v>3.1672751856949617</v>
      </c>
      <c r="D1261" s="42">
        <f t="shared" ref="D1261:D1273" si="588">D311</f>
        <v>2.9168701320189503</v>
      </c>
      <c r="E1261" s="42">
        <f t="shared" si="545"/>
        <v>3.6190551289773882</v>
      </c>
      <c r="F1261" s="42">
        <f t="shared" si="582"/>
        <v>2.4654588091106713</v>
      </c>
      <c r="G1261" s="42">
        <f t="shared" si="546"/>
        <v>2.4030112582078829</v>
      </c>
      <c r="H1261" s="42">
        <f t="shared" si="583"/>
        <v>5.47879735357927</v>
      </c>
      <c r="I1261" s="42">
        <f t="shared" si="583"/>
        <v>5.47879735357927</v>
      </c>
      <c r="J1261" s="42">
        <f t="shared" si="553"/>
        <v>0.52626578452642381</v>
      </c>
      <c r="K1261" s="42">
        <f t="shared" si="581"/>
        <v>5.47879735357927</v>
      </c>
      <c r="L1261" s="42">
        <f t="shared" si="547"/>
        <v>4.97879735357927</v>
      </c>
      <c r="M1261" s="42">
        <f t="shared" si="584"/>
        <v>3.4242483459870439</v>
      </c>
      <c r="N1261" s="42">
        <f t="shared" si="584"/>
        <v>5.47879735357927</v>
      </c>
      <c r="O1261" s="42">
        <f t="shared" si="584"/>
        <v>2.2903787834866458</v>
      </c>
      <c r="P1261" s="42">
        <f t="shared" si="584"/>
        <v>3.9102497686552096</v>
      </c>
      <c r="Q1261" s="42">
        <f t="shared" si="548"/>
        <v>4.8538058193762508</v>
      </c>
      <c r="R1261" s="42">
        <f t="shared" si="585"/>
        <v>4.906886884760902</v>
      </c>
      <c r="S1261" s="42">
        <f t="shared" si="585"/>
        <v>1.8651225033461347</v>
      </c>
      <c r="T1261" s="42">
        <f t="shared" si="549"/>
        <v>3.354549007592226</v>
      </c>
      <c r="U1261" s="42">
        <f t="shared" si="550"/>
        <v>4.5087973535792703</v>
      </c>
      <c r="V1261" s="42">
        <f t="shared" si="586"/>
        <v>3.4242483459870439</v>
      </c>
      <c r="W1261" s="42">
        <f t="shared" si="586"/>
        <v>5.47879735357927</v>
      </c>
      <c r="X1261" s="42">
        <f t="shared" si="586"/>
        <v>2.2903787834866485</v>
      </c>
      <c r="Y1261" s="42">
        <f t="shared" si="551"/>
        <v>4.2102497686552098</v>
      </c>
      <c r="Z1261" s="42">
        <f t="shared" si="587"/>
        <v>4.3538058193762508</v>
      </c>
      <c r="AA1261" s="42">
        <f t="shared" si="587"/>
        <v>4.906886884760902</v>
      </c>
      <c r="AB1261" s="42">
        <f t="shared" si="587"/>
        <v>1.8651225033461352</v>
      </c>
      <c r="AC1261" s="42">
        <f t="shared" si="552"/>
        <v>2.3645490075922262</v>
      </c>
    </row>
    <row r="1262" spans="3:29" x14ac:dyDescent="0.25">
      <c r="C1262" s="42">
        <f t="shared" si="544"/>
        <v>4.2185120994641299</v>
      </c>
      <c r="D1262" s="42">
        <f t="shared" si="588"/>
        <v>1.8669658144402961</v>
      </c>
      <c r="E1262" s="42">
        <f t="shared" si="545"/>
        <v>5.4706583358637193</v>
      </c>
      <c r="F1262" s="42">
        <f t="shared" si="582"/>
        <v>3.6592204745433508</v>
      </c>
      <c r="G1262" s="42">
        <f t="shared" si="546"/>
        <v>3.6006145589229384</v>
      </c>
      <c r="H1262" s="42">
        <f t="shared" si="583"/>
        <v>0</v>
      </c>
      <c r="I1262" s="42">
        <f t="shared" si="583"/>
        <v>5.9222211009254755</v>
      </c>
      <c r="J1262" s="42">
        <f t="shared" si="553"/>
        <v>0.67407370030849245</v>
      </c>
      <c r="K1262" s="42">
        <f t="shared" si="581"/>
        <v>5.9222211009254755</v>
      </c>
      <c r="L1262" s="42">
        <f t="shared" si="547"/>
        <v>5.4222211009254755</v>
      </c>
      <c r="M1262" s="42">
        <f t="shared" si="584"/>
        <v>2.9611105504627369</v>
      </c>
      <c r="N1262" s="42">
        <f t="shared" si="584"/>
        <v>4.2993303230438347</v>
      </c>
      <c r="O1262" s="42">
        <f t="shared" si="584"/>
        <v>2.0515683290396129</v>
      </c>
      <c r="P1262" s="42">
        <f t="shared" si="584"/>
        <v>3.5784926852568226</v>
      </c>
      <c r="Q1262" s="42">
        <f t="shared" si="548"/>
        <v>4.2400477963160723</v>
      </c>
      <c r="R1262" s="42">
        <f t="shared" si="585"/>
        <v>4.8128680580782985</v>
      </c>
      <c r="S1262" s="42">
        <f t="shared" si="585"/>
        <v>3.9061458325253144</v>
      </c>
      <c r="T1262" s="42">
        <f t="shared" si="549"/>
        <v>3.8909717316548962</v>
      </c>
      <c r="U1262" s="42">
        <f t="shared" si="550"/>
        <v>4.9522211009254757</v>
      </c>
      <c r="V1262" s="42">
        <f t="shared" si="586"/>
        <v>2.9611105504627369</v>
      </c>
      <c r="W1262" s="42">
        <f t="shared" si="586"/>
        <v>4.2993303230438338</v>
      </c>
      <c r="X1262" s="42">
        <f t="shared" si="586"/>
        <v>2.0515683290396116</v>
      </c>
      <c r="Y1262" s="42">
        <f t="shared" si="551"/>
        <v>3.8784926852568224</v>
      </c>
      <c r="Z1262" s="42">
        <f t="shared" si="587"/>
        <v>3.7400477963160723</v>
      </c>
      <c r="AA1262" s="42">
        <f t="shared" si="587"/>
        <v>4.8128680580782985</v>
      </c>
      <c r="AB1262" s="42">
        <f t="shared" si="587"/>
        <v>3.906145832525314</v>
      </c>
      <c r="AC1262" s="42">
        <f t="shared" si="552"/>
        <v>2.9009717316548964</v>
      </c>
    </row>
    <row r="1263" spans="3:29" x14ac:dyDescent="0.25">
      <c r="C1263" s="42">
        <f t="shared" si="544"/>
        <v>3.650112670584571</v>
      </c>
      <c r="D1263" s="42">
        <f t="shared" si="588"/>
        <v>4.0790066972257089</v>
      </c>
      <c r="E1263" s="42">
        <f t="shared" si="545"/>
        <v>4.8972666623653094</v>
      </c>
      <c r="F1263" s="42">
        <f t="shared" si="582"/>
        <v>3.3048695035939395</v>
      </c>
      <c r="G1263" s="42">
        <f t="shared" si="546"/>
        <v>1.1890480088378719</v>
      </c>
      <c r="H1263" s="42">
        <f t="shared" si="583"/>
        <v>0</v>
      </c>
      <c r="I1263" s="42">
        <f t="shared" si="583"/>
        <v>5.7145759952705069</v>
      </c>
      <c r="J1263" s="42">
        <f t="shared" si="553"/>
        <v>4.414575995270507</v>
      </c>
      <c r="K1263" s="42">
        <f t="shared" si="581"/>
        <v>5.7145759952705069</v>
      </c>
      <c r="L1263" s="42">
        <f t="shared" si="547"/>
        <v>5.2145759952705069</v>
      </c>
      <c r="M1263" s="42">
        <f t="shared" si="584"/>
        <v>2.1429659982264417</v>
      </c>
      <c r="N1263" s="42">
        <f t="shared" si="584"/>
        <v>4.6183837446054117</v>
      </c>
      <c r="O1263" s="42">
        <f t="shared" si="584"/>
        <v>2.2275826538037888</v>
      </c>
      <c r="P1263" s="42">
        <f t="shared" si="584"/>
        <v>3.1460708597964677</v>
      </c>
      <c r="Q1263" s="42">
        <f t="shared" si="548"/>
        <v>4.1403281198651252</v>
      </c>
      <c r="R1263" s="42">
        <f t="shared" si="585"/>
        <v>3.7334646082872442</v>
      </c>
      <c r="S1263" s="42">
        <f t="shared" si="585"/>
        <v>4.1339485923233452</v>
      </c>
      <c r="T1263" s="42">
        <f t="shared" si="549"/>
        <v>4.9906636636122021</v>
      </c>
      <c r="U1263" s="42">
        <f t="shared" si="550"/>
        <v>4.7445759952705071</v>
      </c>
      <c r="V1263" s="42">
        <f t="shared" si="586"/>
        <v>2.1429659982264417</v>
      </c>
      <c r="W1263" s="42">
        <f t="shared" si="586"/>
        <v>4.6183837446054117</v>
      </c>
      <c r="X1263" s="42">
        <f t="shared" si="586"/>
        <v>2.2275826538037924</v>
      </c>
      <c r="Y1263" s="42">
        <f t="shared" si="551"/>
        <v>3.4460708597964675</v>
      </c>
      <c r="Z1263" s="42">
        <f t="shared" si="587"/>
        <v>3.6403281198651252</v>
      </c>
      <c r="AA1263" s="42">
        <f t="shared" si="587"/>
        <v>3.7334646082872442</v>
      </c>
      <c r="AB1263" s="42">
        <f t="shared" si="587"/>
        <v>4.1339485923233443</v>
      </c>
      <c r="AC1263" s="42">
        <f t="shared" si="552"/>
        <v>4.0006636636122019</v>
      </c>
    </row>
    <row r="1264" spans="3:29" x14ac:dyDescent="0.25">
      <c r="C1264" s="42">
        <f t="shared" si="544"/>
        <v>3.0235775897848916</v>
      </c>
      <c r="D1264" s="42">
        <f t="shared" si="588"/>
        <v>3.5184478205283445</v>
      </c>
      <c r="E1264" s="42">
        <f t="shared" si="545"/>
        <v>4.933263046317677</v>
      </c>
      <c r="F1264" s="42">
        <f t="shared" si="582"/>
        <v>4.391027152542609</v>
      </c>
      <c r="G1264" s="42">
        <f t="shared" si="546"/>
        <v>1.8211207621695964</v>
      </c>
      <c r="H1264" s="42">
        <f t="shared" si="583"/>
        <v>5.6762715492062359</v>
      </c>
      <c r="I1264" s="42">
        <f t="shared" si="583"/>
        <v>5.6762715492062359</v>
      </c>
      <c r="J1264" s="42">
        <f t="shared" si="553"/>
        <v>0.5920905164020791</v>
      </c>
      <c r="K1264" s="42">
        <f t="shared" si="581"/>
        <v>5.6762715492062359</v>
      </c>
      <c r="L1264" s="42">
        <f t="shared" si="547"/>
        <v>5.1762715492062359</v>
      </c>
      <c r="M1264" s="42">
        <f t="shared" si="584"/>
        <v>2.6016244600528573</v>
      </c>
      <c r="N1264" s="42">
        <f t="shared" si="584"/>
        <v>4.526227313495542</v>
      </c>
      <c r="O1264" s="42">
        <f t="shared" si="584"/>
        <v>1.3877936638899517</v>
      </c>
      <c r="P1264" s="42">
        <f t="shared" si="584"/>
        <v>3.4774939216352099</v>
      </c>
      <c r="Q1264" s="42">
        <f t="shared" si="548"/>
        <v>4.7601863429935891</v>
      </c>
      <c r="R1264" s="42">
        <f t="shared" si="585"/>
        <v>3.8497754368395483</v>
      </c>
      <c r="S1264" s="42">
        <f t="shared" si="585"/>
        <v>3.1400651123268544</v>
      </c>
      <c r="T1264" s="42">
        <f t="shared" si="549"/>
        <v>4.2563914318782476</v>
      </c>
      <c r="U1264" s="42">
        <f t="shared" si="550"/>
        <v>4.7062715492062361</v>
      </c>
      <c r="V1264" s="42">
        <f t="shared" si="586"/>
        <v>2.6016244600528573</v>
      </c>
      <c r="W1264" s="42">
        <f t="shared" si="586"/>
        <v>4.5262273134955402</v>
      </c>
      <c r="X1264" s="42">
        <f t="shared" si="586"/>
        <v>1.3877936638899535</v>
      </c>
      <c r="Y1264" s="42">
        <f t="shared" si="551"/>
        <v>3.7774939216352088</v>
      </c>
      <c r="Z1264" s="42">
        <f t="shared" si="587"/>
        <v>4.2601863429935891</v>
      </c>
      <c r="AA1264" s="42">
        <f t="shared" si="587"/>
        <v>3.8497754368395483</v>
      </c>
      <c r="AB1264" s="42">
        <f t="shared" si="587"/>
        <v>3.1400651123268535</v>
      </c>
      <c r="AC1264" s="42">
        <f t="shared" si="552"/>
        <v>3.266391431878247</v>
      </c>
    </row>
    <row r="1265" spans="3:29" x14ac:dyDescent="0.25">
      <c r="C1265" s="42">
        <f t="shared" si="544"/>
        <v>4.0189162727701442</v>
      </c>
      <c r="D1265" s="42">
        <f t="shared" si="588"/>
        <v>4.4970554642005807</v>
      </c>
      <c r="E1265" s="42">
        <f t="shared" si="545"/>
        <v>4.5697221744477643</v>
      </c>
      <c r="F1265" s="42">
        <f t="shared" si="582"/>
        <v>4.555319905314045</v>
      </c>
      <c r="G1265" s="42">
        <f t="shared" si="546"/>
        <v>1.06857948756684</v>
      </c>
      <c r="H1265" s="42">
        <f t="shared" si="583"/>
        <v>5.4650003419864781</v>
      </c>
      <c r="I1265" s="42">
        <f t="shared" si="583"/>
        <v>5.4650003419864781</v>
      </c>
      <c r="J1265" s="42">
        <f t="shared" si="553"/>
        <v>4.1650003419864783</v>
      </c>
      <c r="K1265" s="42">
        <f t="shared" si="581"/>
        <v>5.4650003419864781</v>
      </c>
      <c r="L1265" s="42">
        <f t="shared" si="547"/>
        <v>4.9650003419864781</v>
      </c>
      <c r="M1265" s="42">
        <f t="shared" si="584"/>
        <v>2.0493751282449311</v>
      </c>
      <c r="N1265" s="42">
        <f t="shared" si="584"/>
        <v>4.5934481760362553</v>
      </c>
      <c r="O1265" s="42">
        <f t="shared" si="584"/>
        <v>1.381305182857463</v>
      </c>
      <c r="P1265" s="42">
        <f t="shared" si="584"/>
        <v>3.1728205205606788</v>
      </c>
      <c r="Q1265" s="42">
        <f t="shared" si="548"/>
        <v>3.1171917563401697</v>
      </c>
      <c r="R1265" s="42">
        <f t="shared" si="585"/>
        <v>3.5934392212295694</v>
      </c>
      <c r="S1265" s="42">
        <f t="shared" si="585"/>
        <v>3.7208512966716447</v>
      </c>
      <c r="T1265" s="42">
        <f t="shared" si="549"/>
        <v>4.6017710399501643</v>
      </c>
      <c r="U1265" s="42">
        <f t="shared" si="550"/>
        <v>4.4950003419864784</v>
      </c>
      <c r="V1265" s="42">
        <f t="shared" si="586"/>
        <v>2.0493751282449311</v>
      </c>
      <c r="W1265" s="42">
        <f t="shared" si="586"/>
        <v>4.5934481760362562</v>
      </c>
      <c r="X1265" s="42">
        <f t="shared" si="586"/>
        <v>1.381305182857465</v>
      </c>
      <c r="Y1265" s="42">
        <f t="shared" si="551"/>
        <v>3.4728205205606786</v>
      </c>
      <c r="Z1265" s="42">
        <f t="shared" si="587"/>
        <v>2.6171917563401697</v>
      </c>
      <c r="AA1265" s="42">
        <f t="shared" si="587"/>
        <v>3.5934392212295694</v>
      </c>
      <c r="AB1265" s="42">
        <f t="shared" si="587"/>
        <v>3.7208512966716443</v>
      </c>
      <c r="AC1265" s="42">
        <f t="shared" si="552"/>
        <v>3.6117710399501641</v>
      </c>
    </row>
    <row r="1266" spans="3:29" x14ac:dyDescent="0.25">
      <c r="C1266" s="42">
        <f t="shared" si="544"/>
        <v>6.1242760876925306</v>
      </c>
      <c r="D1266" s="42">
        <f t="shared" si="588"/>
        <v>3.5288051016889876</v>
      </c>
      <c r="E1266" s="42">
        <f t="shared" si="545"/>
        <v>5.4265504892727181</v>
      </c>
      <c r="F1266" s="42">
        <f t="shared" si="582"/>
        <v>5.8898527046452624</v>
      </c>
      <c r="G1266" s="42">
        <f t="shared" si="546"/>
        <v>1.2820448410395642</v>
      </c>
      <c r="H1266" s="42">
        <f t="shared" si="583"/>
        <v>0</v>
      </c>
      <c r="I1266" s="42">
        <f t="shared" si="583"/>
        <v>0</v>
      </c>
      <c r="J1266" s="42">
        <f t="shared" si="553"/>
        <v>1.0656732820691495</v>
      </c>
      <c r="K1266" s="42">
        <f t="shared" si="581"/>
        <v>7.0970198462074459</v>
      </c>
      <c r="L1266" s="42">
        <f t="shared" si="547"/>
        <v>6.5970198462074459</v>
      </c>
      <c r="M1266" s="42">
        <f t="shared" si="584"/>
        <v>4.7313465641382964</v>
      </c>
      <c r="N1266" s="42">
        <f t="shared" si="584"/>
        <v>4.2562989643696936</v>
      </c>
      <c r="O1266" s="42">
        <f t="shared" si="584"/>
        <v>1.4027856032104231</v>
      </c>
      <c r="P1266" s="42">
        <f t="shared" si="584"/>
        <v>3.2983714208797967</v>
      </c>
      <c r="Q1266" s="42">
        <f t="shared" si="548"/>
        <v>3.6130500958384482</v>
      </c>
      <c r="R1266" s="42">
        <f t="shared" si="585"/>
        <v>2.9211828480175837</v>
      </c>
      <c r="S1266" s="42">
        <f t="shared" si="585"/>
        <v>5.2850147790906519</v>
      </c>
      <c r="T1266" s="42">
        <f t="shared" si="549"/>
        <v>3.5178187019398264</v>
      </c>
      <c r="U1266" s="42">
        <f t="shared" si="550"/>
        <v>6.1270198462074461</v>
      </c>
      <c r="V1266" s="42">
        <f t="shared" si="586"/>
        <v>4.7313465641382964</v>
      </c>
      <c r="W1266" s="42">
        <f t="shared" si="586"/>
        <v>4.2562989643696971</v>
      </c>
      <c r="X1266" s="42">
        <f t="shared" si="586"/>
        <v>1.4027856032104276</v>
      </c>
      <c r="Y1266" s="42">
        <f t="shared" si="551"/>
        <v>3.5983714208797966</v>
      </c>
      <c r="Z1266" s="42">
        <f t="shared" si="587"/>
        <v>3.1130500958384482</v>
      </c>
      <c r="AA1266" s="42">
        <f t="shared" si="587"/>
        <v>2.9211828480175837</v>
      </c>
      <c r="AB1266" s="42">
        <f t="shared" si="587"/>
        <v>5.2850147790906501</v>
      </c>
      <c r="AC1266" s="42">
        <f t="shared" si="552"/>
        <v>2.5278187019398257</v>
      </c>
    </row>
    <row r="1267" spans="3:29" x14ac:dyDescent="0.25">
      <c r="C1267" s="42">
        <f t="shared" si="544"/>
        <v>4.2404393685961619</v>
      </c>
      <c r="D1267" s="42">
        <f t="shared" si="588"/>
        <v>3.6509912630518269</v>
      </c>
      <c r="E1267" s="42">
        <f t="shared" si="545"/>
        <v>3.6651201650921634</v>
      </c>
      <c r="F1267" s="42">
        <f t="shared" si="582"/>
        <v>2.9573677621384302</v>
      </c>
      <c r="G1267" s="42">
        <f t="shared" si="546"/>
        <v>1.352348706928105</v>
      </c>
      <c r="H1267" s="42">
        <f t="shared" si="583"/>
        <v>0</v>
      </c>
      <c r="I1267" s="42">
        <f t="shared" si="583"/>
        <v>0</v>
      </c>
      <c r="J1267" s="42">
        <f t="shared" si="553"/>
        <v>2.8869543585830844</v>
      </c>
      <c r="K1267" s="42">
        <f t="shared" ref="K1267:K1282" si="589">K317</f>
        <v>6.2804315378746258</v>
      </c>
      <c r="L1267" s="42">
        <f t="shared" si="547"/>
        <v>5.7804315378746258</v>
      </c>
      <c r="M1267" s="42">
        <f t="shared" si="584"/>
        <v>1.5701078844686576</v>
      </c>
      <c r="N1267" s="42">
        <f t="shared" si="584"/>
        <v>5.2280501525973433</v>
      </c>
      <c r="O1267" s="42">
        <f t="shared" si="584"/>
        <v>2.244864991843615</v>
      </c>
      <c r="P1267" s="42">
        <f t="shared" si="584"/>
        <v>4.9709815311279346</v>
      </c>
      <c r="Q1267" s="42">
        <f t="shared" si="548"/>
        <v>5.5436383910466072</v>
      </c>
      <c r="R1267" s="42">
        <f t="shared" si="585"/>
        <v>4.5650713821555655</v>
      </c>
      <c r="S1267" s="42">
        <f t="shared" si="585"/>
        <v>2.1380192469360431</v>
      </c>
      <c r="T1267" s="42">
        <f t="shared" si="549"/>
        <v>6.2720083008174115</v>
      </c>
      <c r="U1267" s="42">
        <f t="shared" si="550"/>
        <v>5.3104315378746261</v>
      </c>
      <c r="V1267" s="42">
        <f t="shared" si="586"/>
        <v>1.5701078844686576</v>
      </c>
      <c r="W1267" s="42">
        <f t="shared" si="586"/>
        <v>5.2280501525973451</v>
      </c>
      <c r="X1267" s="42">
        <f t="shared" si="586"/>
        <v>2.2448649918436159</v>
      </c>
      <c r="Y1267" s="42">
        <f t="shared" si="551"/>
        <v>5.2709815311279344</v>
      </c>
      <c r="Z1267" s="42">
        <f t="shared" si="587"/>
        <v>5.0436383910466072</v>
      </c>
      <c r="AA1267" s="42">
        <f t="shared" si="587"/>
        <v>4.5650713821555655</v>
      </c>
      <c r="AB1267" s="42">
        <f t="shared" si="587"/>
        <v>2.1380192469360435</v>
      </c>
      <c r="AC1267" s="42">
        <f t="shared" si="552"/>
        <v>5.2820083008174112</v>
      </c>
    </row>
    <row r="1268" spans="3:29" x14ac:dyDescent="0.25">
      <c r="C1268" s="42">
        <f t="shared" si="544"/>
        <v>2.906129332963244</v>
      </c>
      <c r="D1268" s="42">
        <f t="shared" si="588"/>
        <v>2.8475888903946589</v>
      </c>
      <c r="E1268" s="42">
        <f t="shared" si="545"/>
        <v>4.3569797758817757</v>
      </c>
      <c r="F1268" s="42">
        <f t="shared" si="582"/>
        <v>3.6340602439227596</v>
      </c>
      <c r="G1268" s="42">
        <f t="shared" si="546"/>
        <v>1.2527768832762392</v>
      </c>
      <c r="H1268" s="42">
        <f t="shared" si="583"/>
        <v>0</v>
      </c>
      <c r="I1268" s="42">
        <f t="shared" si="583"/>
        <v>0</v>
      </c>
      <c r="J1268" s="42">
        <f t="shared" si="553"/>
        <v>3.2193350534419221</v>
      </c>
      <c r="K1268" s="42">
        <f t="shared" si="589"/>
        <v>6.7790025801628824</v>
      </c>
      <c r="L1268" s="42">
        <f t="shared" si="547"/>
        <v>6.2790025801628824</v>
      </c>
      <c r="M1268" s="42">
        <f t="shared" si="584"/>
        <v>3.6719597309215612</v>
      </c>
      <c r="N1268" s="42">
        <f t="shared" si="584"/>
        <v>3.7579915471343179</v>
      </c>
      <c r="O1268" s="42">
        <f t="shared" si="584"/>
        <v>2.4697605818912951</v>
      </c>
      <c r="P1268" s="42">
        <f t="shared" si="584"/>
        <v>5.1142901348921983</v>
      </c>
      <c r="Q1268" s="42">
        <f t="shared" si="548"/>
        <v>6.4164197134550109</v>
      </c>
      <c r="R1268" s="42">
        <f t="shared" si="585"/>
        <v>4.914484728196995</v>
      </c>
      <c r="S1268" s="42">
        <f t="shared" si="585"/>
        <v>1.4423409745027411</v>
      </c>
      <c r="T1268" s="42">
        <f t="shared" si="549"/>
        <v>4.2658136288212622</v>
      </c>
      <c r="U1268" s="42">
        <f t="shared" si="550"/>
        <v>5.8090025801628826</v>
      </c>
      <c r="V1268" s="42">
        <f t="shared" si="586"/>
        <v>3.6719597309215612</v>
      </c>
      <c r="W1268" s="42">
        <f t="shared" si="586"/>
        <v>3.757991547134321</v>
      </c>
      <c r="X1268" s="42">
        <f t="shared" si="586"/>
        <v>2.4697605818912951</v>
      </c>
      <c r="Y1268" s="42">
        <f t="shared" si="551"/>
        <v>5.4142901348921972</v>
      </c>
      <c r="Z1268" s="42">
        <f t="shared" si="587"/>
        <v>5.9164197134550109</v>
      </c>
      <c r="AA1268" s="42">
        <f t="shared" si="587"/>
        <v>4.914484728196995</v>
      </c>
      <c r="AB1268" s="42">
        <f t="shared" si="587"/>
        <v>1.4423409745027396</v>
      </c>
      <c r="AC1268" s="42">
        <f t="shared" si="552"/>
        <v>3.275813628821262</v>
      </c>
    </row>
    <row r="1269" spans="3:29" x14ac:dyDescent="0.25">
      <c r="C1269" s="42">
        <f t="shared" si="544"/>
        <v>5.6648361609638389</v>
      </c>
      <c r="D1269" s="42">
        <f t="shared" si="588"/>
        <v>5.7564630627046434</v>
      </c>
      <c r="E1269" s="42">
        <f t="shared" si="545"/>
        <v>5.9014311062923737</v>
      </c>
      <c r="F1269" s="42">
        <f t="shared" si="582"/>
        <v>6.2309612099877585</v>
      </c>
      <c r="G1269" s="42">
        <f t="shared" si="546"/>
        <v>1.1234617238715279</v>
      </c>
      <c r="H1269" s="42">
        <f t="shared" si="583"/>
        <v>0</v>
      </c>
      <c r="I1269" s="42">
        <f t="shared" si="583"/>
        <v>0</v>
      </c>
      <c r="J1269" s="42">
        <f t="shared" si="553"/>
        <v>3.2373516358016632</v>
      </c>
      <c r="K1269" s="42">
        <f t="shared" si="589"/>
        <v>6.8060274537024945</v>
      </c>
      <c r="L1269" s="42">
        <f t="shared" si="547"/>
        <v>6.3060274537024945</v>
      </c>
      <c r="M1269" s="42">
        <f t="shared" si="584"/>
        <v>4.8209361130392674</v>
      </c>
      <c r="N1269" s="42">
        <f t="shared" si="584"/>
        <v>3.8494108554408957</v>
      </c>
      <c r="O1269" s="42">
        <f t="shared" si="584"/>
        <v>1.364017898779218</v>
      </c>
      <c r="P1269" s="42">
        <f t="shared" si="584"/>
        <v>3.9467776574981595</v>
      </c>
      <c r="Q1269" s="42">
        <f t="shared" si="548"/>
        <v>4.8543169982701322</v>
      </c>
      <c r="R1269" s="42">
        <f t="shared" si="585"/>
        <v>2.7231931336495911</v>
      </c>
      <c r="S1269" s="42">
        <f t="shared" si="585"/>
        <v>2.461754610913669</v>
      </c>
      <c r="T1269" s="42">
        <f t="shared" si="549"/>
        <v>3.1432991020444252</v>
      </c>
      <c r="U1269" s="42">
        <f t="shared" si="550"/>
        <v>5.8360274537024948</v>
      </c>
      <c r="V1269" s="42">
        <f t="shared" si="586"/>
        <v>4.8209361130392674</v>
      </c>
      <c r="W1269" s="42">
        <f t="shared" si="586"/>
        <v>3.8494108554408992</v>
      </c>
      <c r="X1269" s="42">
        <f t="shared" si="586"/>
        <v>1.3640178987792178</v>
      </c>
      <c r="Y1269" s="42">
        <f t="shared" si="551"/>
        <v>4.2467776574981588</v>
      </c>
      <c r="Z1269" s="42">
        <f t="shared" si="587"/>
        <v>4.3543169982701322</v>
      </c>
      <c r="AA1269" s="42">
        <f t="shared" si="587"/>
        <v>2.7231931336495911</v>
      </c>
      <c r="AB1269" s="42">
        <f t="shared" si="587"/>
        <v>2.4617546109136685</v>
      </c>
      <c r="AC1269" s="42">
        <f t="shared" si="552"/>
        <v>2.1532991020444254</v>
      </c>
    </row>
    <row r="1270" spans="3:29" x14ac:dyDescent="0.25">
      <c r="C1270" s="42">
        <f t="shared" si="544"/>
        <v>5.2456713850026535</v>
      </c>
      <c r="D1270" s="42">
        <f t="shared" si="588"/>
        <v>4.7149388386198874</v>
      </c>
      <c r="E1270" s="42">
        <f t="shared" si="545"/>
        <v>5.6859442955553341</v>
      </c>
      <c r="F1270" s="42">
        <f t="shared" si="582"/>
        <v>6.6377958261933827</v>
      </c>
      <c r="G1270" s="42">
        <f t="shared" si="546"/>
        <v>1.403018388814903</v>
      </c>
      <c r="H1270" s="42">
        <f t="shared" si="583"/>
        <v>7.1127279792373992</v>
      </c>
      <c r="I1270" s="42">
        <f t="shared" si="583"/>
        <v>7.1127279792373992</v>
      </c>
      <c r="J1270" s="42">
        <f t="shared" si="553"/>
        <v>3.4418186528249333</v>
      </c>
      <c r="K1270" s="42">
        <f t="shared" si="589"/>
        <v>7.1127279792373992</v>
      </c>
      <c r="L1270" s="42">
        <f t="shared" si="547"/>
        <v>6.6127279792373992</v>
      </c>
      <c r="M1270" s="42">
        <f t="shared" si="584"/>
        <v>5.6309096502296079</v>
      </c>
      <c r="N1270" s="42">
        <f t="shared" si="584"/>
        <v>1.872443214659981</v>
      </c>
      <c r="O1270" s="42">
        <f t="shared" si="584"/>
        <v>3.8502783689260309</v>
      </c>
      <c r="P1270" s="42">
        <f t="shared" si="584"/>
        <v>1.5888396554892368</v>
      </c>
      <c r="Q1270" s="42">
        <f t="shared" si="548"/>
        <v>1.6338964894952426</v>
      </c>
      <c r="R1270" s="42">
        <f t="shared" si="585"/>
        <v>1.7110872135457142</v>
      </c>
      <c r="S1270" s="42">
        <f t="shared" si="585"/>
        <v>1.2106771028489196</v>
      </c>
      <c r="T1270" s="42">
        <f t="shared" si="549"/>
        <v>2.4854546632062333</v>
      </c>
      <c r="U1270" s="42">
        <f t="shared" si="550"/>
        <v>6.1427279792373994</v>
      </c>
      <c r="V1270" s="42">
        <f t="shared" si="586"/>
        <v>5.6309096502296079</v>
      </c>
      <c r="W1270" s="42">
        <f t="shared" si="586"/>
        <v>1.8724432146599819</v>
      </c>
      <c r="X1270" s="42">
        <f t="shared" si="586"/>
        <v>3.8502783689260309</v>
      </c>
      <c r="Y1270" s="42">
        <f t="shared" si="551"/>
        <v>1.8888396554892368</v>
      </c>
      <c r="Z1270" s="42">
        <f t="shared" si="587"/>
        <v>1.1338964894952426</v>
      </c>
      <c r="AA1270" s="42">
        <f t="shared" si="587"/>
        <v>1.7110872135457142</v>
      </c>
      <c r="AB1270" s="42">
        <f t="shared" si="587"/>
        <v>1.2106771028489187</v>
      </c>
      <c r="AC1270" s="42">
        <f t="shared" si="552"/>
        <v>1.4954546632062331</v>
      </c>
    </row>
    <row r="1271" spans="3:29" x14ac:dyDescent="0.25">
      <c r="C1271" s="42">
        <f t="shared" si="544"/>
        <v>7.539930505868889</v>
      </c>
      <c r="D1271" s="42">
        <f t="shared" si="588"/>
        <v>6.3369305524030599</v>
      </c>
      <c r="E1271" s="42">
        <f t="shared" si="545"/>
        <v>7.2395819427491492</v>
      </c>
      <c r="F1271" s="42">
        <f t="shared" si="582"/>
        <v>7.6862768350676767</v>
      </c>
      <c r="G1271" s="42">
        <f t="shared" si="546"/>
        <v>1.2653058146947851</v>
      </c>
      <c r="H1271" s="42">
        <f t="shared" si="583"/>
        <v>0</v>
      </c>
      <c r="I1271" s="42">
        <f t="shared" si="583"/>
        <v>7.9374623525535482</v>
      </c>
      <c r="J1271" s="42">
        <f t="shared" si="553"/>
        <v>3.9916415683690323</v>
      </c>
      <c r="K1271" s="42">
        <f t="shared" si="589"/>
        <v>7.9374623525535482</v>
      </c>
      <c r="L1271" s="42">
        <f t="shared" si="547"/>
        <v>7.4374623525535482</v>
      </c>
      <c r="M1271" s="42">
        <f t="shared" si="584"/>
        <v>7.2760071565074185</v>
      </c>
      <c r="N1271" s="42">
        <f t="shared" si="584"/>
        <v>0.40293497117634691</v>
      </c>
      <c r="O1271" s="42">
        <f t="shared" si="584"/>
        <v>5.8328321833158663</v>
      </c>
      <c r="P1271" s="42">
        <f t="shared" si="584"/>
        <v>0.48971490092875375</v>
      </c>
      <c r="Q1271" s="42">
        <f t="shared" si="548"/>
        <v>0.9632859998822686</v>
      </c>
      <c r="R1271" s="42">
        <f t="shared" si="585"/>
        <v>1.4990112774598352</v>
      </c>
      <c r="S1271" s="42">
        <f t="shared" si="585"/>
        <v>0</v>
      </c>
      <c r="T1271" s="42">
        <f t="shared" si="549"/>
        <v>1.9614551960461288</v>
      </c>
      <c r="U1271" s="42">
        <f t="shared" si="550"/>
        <v>6.9674623525535484</v>
      </c>
      <c r="V1271" s="42">
        <f t="shared" si="586"/>
        <v>7.2760071565074185</v>
      </c>
      <c r="W1271" s="42">
        <f t="shared" si="586"/>
        <v>0.40293497117634669</v>
      </c>
      <c r="X1271" s="42">
        <f t="shared" si="586"/>
        <v>5.8328321833158672</v>
      </c>
      <c r="Y1271" s="42">
        <f t="shared" si="551"/>
        <v>0.78971490092875363</v>
      </c>
      <c r="Z1271" s="42">
        <f t="shared" si="587"/>
        <v>0.4632859998822686</v>
      </c>
      <c r="AA1271" s="42">
        <f t="shared" si="587"/>
        <v>1.4990112774598352</v>
      </c>
      <c r="AB1271" s="42">
        <f t="shared" si="587"/>
        <v>0</v>
      </c>
      <c r="AC1271" s="42">
        <f t="shared" si="552"/>
        <v>0.97145519604612818</v>
      </c>
    </row>
    <row r="1272" spans="3:29" x14ac:dyDescent="0.25">
      <c r="C1272" s="42">
        <f t="shared" si="544"/>
        <v>3.9279322863425379</v>
      </c>
      <c r="D1272" s="42">
        <f t="shared" si="588"/>
        <v>3.9843514077567677</v>
      </c>
      <c r="E1272" s="42">
        <f t="shared" si="545"/>
        <v>4.3998511780399525</v>
      </c>
      <c r="F1272" s="42">
        <f t="shared" ref="F1272:F1287" si="590">F322</f>
        <v>4.715025573503393</v>
      </c>
      <c r="G1272" s="42">
        <f t="shared" si="546"/>
        <v>1.3246819106128831</v>
      </c>
      <c r="H1272" s="42">
        <f t="shared" ref="H1272:I1287" si="591">H322</f>
        <v>5.5193483283092135</v>
      </c>
      <c r="I1272" s="42">
        <f t="shared" si="591"/>
        <v>5.5193483283092135</v>
      </c>
      <c r="J1272" s="42">
        <f t="shared" si="553"/>
        <v>4.2193483283092137</v>
      </c>
      <c r="K1272" s="42">
        <f t="shared" si="589"/>
        <v>5.5193483283092135</v>
      </c>
      <c r="L1272" s="42">
        <f t="shared" si="547"/>
        <v>5.0193483283092135</v>
      </c>
      <c r="M1272" s="42">
        <f t="shared" ref="M1272:P1287" si="592">M322</f>
        <v>3.6795655522061415</v>
      </c>
      <c r="N1272" s="42">
        <f t="shared" si="592"/>
        <v>4.5300311751217155</v>
      </c>
      <c r="O1272" s="42">
        <f t="shared" si="592"/>
        <v>2.2123007762231128</v>
      </c>
      <c r="P1272" s="42">
        <f t="shared" si="592"/>
        <v>3.7905847807465252</v>
      </c>
      <c r="Q1272" s="42">
        <f t="shared" si="548"/>
        <v>4.2863532671004023</v>
      </c>
      <c r="R1272" s="42">
        <f t="shared" ref="R1272:S1287" si="593">R322</f>
        <v>2.7284884189553882</v>
      </c>
      <c r="S1272" s="42">
        <f t="shared" si="593"/>
        <v>1.8789270904882431</v>
      </c>
      <c r="T1272" s="42">
        <f t="shared" si="549"/>
        <v>3.1397827761030705</v>
      </c>
      <c r="U1272" s="42">
        <f t="shared" si="550"/>
        <v>4.5493483283092138</v>
      </c>
      <c r="V1272" s="42">
        <f t="shared" ref="V1272:X1287" si="594">V322</f>
        <v>3.6795655522061415</v>
      </c>
      <c r="W1272" s="42">
        <f t="shared" si="594"/>
        <v>4.5300311751217128</v>
      </c>
      <c r="X1272" s="42">
        <f t="shared" si="594"/>
        <v>2.2123007762231124</v>
      </c>
      <c r="Y1272" s="42">
        <f t="shared" si="551"/>
        <v>4.090584780746525</v>
      </c>
      <c r="Z1272" s="42">
        <f t="shared" ref="Z1272:AB1287" si="595">Z322</f>
        <v>3.7863532671004023</v>
      </c>
      <c r="AA1272" s="42">
        <f t="shared" si="595"/>
        <v>2.7284884189553882</v>
      </c>
      <c r="AB1272" s="42">
        <f t="shared" si="595"/>
        <v>1.8789270904882436</v>
      </c>
      <c r="AC1272" s="42">
        <f t="shared" si="552"/>
        <v>2.1497827761030708</v>
      </c>
    </row>
    <row r="1273" spans="3:29" x14ac:dyDescent="0.25">
      <c r="C1273" s="42">
        <f t="shared" ref="C1273:C1327" si="596">C323-0.31</f>
        <v>4.0160558896537664</v>
      </c>
      <c r="D1273" s="42">
        <f t="shared" si="588"/>
        <v>3.8892057120412167</v>
      </c>
      <c r="E1273" s="42">
        <f t="shared" ref="E1273:E1327" si="597">E323-0.3</f>
        <v>5.6583824099145925</v>
      </c>
      <c r="F1273" s="42">
        <f t="shared" si="590"/>
        <v>5.7438716225190021</v>
      </c>
      <c r="G1273" s="42">
        <f t="shared" ref="G1273:G1327" si="598">G323+0.97</f>
        <v>1.1458589496497138</v>
      </c>
      <c r="H1273" s="42">
        <f t="shared" si="591"/>
        <v>6.2394755335716923</v>
      </c>
      <c r="I1273" s="42">
        <f t="shared" si="591"/>
        <v>6.2394755335716923</v>
      </c>
      <c r="J1273" s="42">
        <f t="shared" si="553"/>
        <v>2.8596503557144617</v>
      </c>
      <c r="K1273" s="42">
        <f t="shared" si="589"/>
        <v>6.2394755335716923</v>
      </c>
      <c r="L1273" s="42">
        <f t="shared" ref="L1273:L1327" si="599">L323-0.5</f>
        <v>5.7394755335716923</v>
      </c>
      <c r="M1273" s="42">
        <f t="shared" si="592"/>
        <v>4.1596503557144606</v>
      </c>
      <c r="N1273" s="42">
        <f t="shared" si="592"/>
        <v>4.3418452836938703</v>
      </c>
      <c r="O1273" s="42">
        <f t="shared" si="592"/>
        <v>1.6630007103941105</v>
      </c>
      <c r="P1273" s="42">
        <f t="shared" si="592"/>
        <v>2.58071664269093</v>
      </c>
      <c r="Q1273" s="42">
        <f t="shared" ref="Q1273:Q1327" si="600">Q323+0.5</f>
        <v>2.9564467137020323</v>
      </c>
      <c r="R1273" s="42">
        <f t="shared" si="593"/>
        <v>3.5302453028482632</v>
      </c>
      <c r="S1273" s="42">
        <f t="shared" si="593"/>
        <v>1.593057583039581</v>
      </c>
      <c r="T1273" s="42">
        <f t="shared" ref="T1273:T1327" si="601">T323+1.3</f>
        <v>3.2498361042411532</v>
      </c>
      <c r="U1273" s="42">
        <f t="shared" ref="U1273:U1327" si="602">U323-0.97</f>
        <v>5.2694755335716925</v>
      </c>
      <c r="V1273" s="42">
        <f t="shared" si="594"/>
        <v>4.1596503557144606</v>
      </c>
      <c r="W1273" s="42">
        <f t="shared" si="594"/>
        <v>4.3418452836938695</v>
      </c>
      <c r="X1273" s="42">
        <f t="shared" si="594"/>
        <v>1.6630007103941105</v>
      </c>
      <c r="Y1273" s="42">
        <f t="shared" ref="Y1273:Y1327" si="603">Y323+0.3</f>
        <v>2.8807166426909299</v>
      </c>
      <c r="Z1273" s="42">
        <f t="shared" si="595"/>
        <v>2.4564467137020323</v>
      </c>
      <c r="AA1273" s="42">
        <f t="shared" si="595"/>
        <v>3.5302453028482632</v>
      </c>
      <c r="AB1273" s="42">
        <f t="shared" si="595"/>
        <v>1.5930575830395812</v>
      </c>
      <c r="AC1273" s="42">
        <f t="shared" ref="AC1273:AC1327" si="604">AC323+0.31</f>
        <v>2.2598361042411526</v>
      </c>
    </row>
    <row r="1274" spans="3:29" x14ac:dyDescent="0.25">
      <c r="C1274" s="42">
        <f t="shared" si="596"/>
        <v>4.5014641691504593</v>
      </c>
      <c r="D1274" s="42">
        <f>D324-1.47</f>
        <v>3.2438701872177642</v>
      </c>
      <c r="E1274" s="42">
        <f t="shared" si="597"/>
        <v>5.3901240615156318</v>
      </c>
      <c r="F1274" s="42">
        <f t="shared" si="590"/>
        <v>5.6735016065337103</v>
      </c>
      <c r="G1274" s="42">
        <f t="shared" si="598"/>
        <v>1.6097781119617023</v>
      </c>
      <c r="H1274" s="42">
        <f t="shared" si="591"/>
        <v>0</v>
      </c>
      <c r="I1274" s="42">
        <f t="shared" si="591"/>
        <v>7.0059652507411201</v>
      </c>
      <c r="J1274" s="42">
        <f t="shared" ref="J1274:J1327" si="605">J324-1.3</f>
        <v>5.7059652507411203</v>
      </c>
      <c r="K1274" s="42">
        <f t="shared" si="589"/>
        <v>7.0059652507411201</v>
      </c>
      <c r="L1274" s="42">
        <f>L324</f>
        <v>0</v>
      </c>
      <c r="M1274" s="42">
        <f t="shared" si="592"/>
        <v>5.546389156836721</v>
      </c>
      <c r="N1274" s="42">
        <f t="shared" si="592"/>
        <v>4.9759348883296095</v>
      </c>
      <c r="O1274" s="42">
        <f t="shared" si="592"/>
        <v>1.0808100662300342</v>
      </c>
      <c r="P1274" s="42">
        <f t="shared" si="592"/>
        <v>5.1129991290079291</v>
      </c>
      <c r="Q1274" s="42">
        <f t="shared" si="600"/>
        <v>5.8136593356874053</v>
      </c>
      <c r="R1274" s="42">
        <f t="shared" si="593"/>
        <v>3.0044735101339537</v>
      </c>
      <c r="S1274" s="42">
        <f t="shared" si="593"/>
        <v>2.0868832661782069</v>
      </c>
      <c r="T1274" s="42">
        <f t="shared" si="601"/>
        <v>2.9055337032948403</v>
      </c>
      <c r="U1274" s="42">
        <f>U324</f>
        <v>0</v>
      </c>
      <c r="V1274" s="42">
        <f t="shared" si="594"/>
        <v>5.546389156836721</v>
      </c>
      <c r="W1274" s="42">
        <f t="shared" si="594"/>
        <v>4.9759348883296095</v>
      </c>
      <c r="X1274" s="42">
        <f t="shared" si="594"/>
        <v>1.0808100662300331</v>
      </c>
      <c r="Y1274" s="42">
        <f t="shared" si="603"/>
        <v>5.4129991290079289</v>
      </c>
      <c r="Z1274" s="42">
        <f t="shared" si="595"/>
        <v>5.3136593356874053</v>
      </c>
      <c r="AA1274" s="42">
        <f t="shared" si="595"/>
        <v>3.0044735101339537</v>
      </c>
      <c r="AB1274" s="42">
        <f t="shared" si="595"/>
        <v>2.0868832661782055</v>
      </c>
      <c r="AC1274" s="42">
        <f t="shared" si="604"/>
        <v>1.9155337032948399</v>
      </c>
    </row>
    <row r="1275" spans="3:29" x14ac:dyDescent="0.25">
      <c r="C1275" s="42">
        <f t="shared" si="596"/>
        <v>3.0370785046808564</v>
      </c>
      <c r="D1275" s="42">
        <f t="shared" ref="D1275:D1282" si="606">D325</f>
        <v>3.9778051010542317</v>
      </c>
      <c r="E1275" s="42">
        <f t="shared" si="597"/>
        <v>4.2468805007325674</v>
      </c>
      <c r="F1275" s="42">
        <f t="shared" si="590"/>
        <v>4.510491857126854</v>
      </c>
      <c r="G1275" s="42">
        <f t="shared" si="598"/>
        <v>1.8767330051018751</v>
      </c>
      <c r="H1275" s="42">
        <f t="shared" si="591"/>
        <v>6.0471592144763937</v>
      </c>
      <c r="I1275" s="42">
        <f t="shared" si="591"/>
        <v>6.0471592144763937</v>
      </c>
      <c r="J1275" s="42">
        <f t="shared" si="605"/>
        <v>2.731439476317596</v>
      </c>
      <c r="K1275" s="42">
        <f t="shared" si="589"/>
        <v>6.0471592144763937</v>
      </c>
      <c r="L1275" s="42">
        <f t="shared" si="599"/>
        <v>5.5471592144763937</v>
      </c>
      <c r="M1275" s="42">
        <f t="shared" si="592"/>
        <v>0.75589490180954977</v>
      </c>
      <c r="N1275" s="42">
        <f t="shared" si="592"/>
        <v>2.7872351096373662</v>
      </c>
      <c r="O1275" s="42">
        <f t="shared" si="592"/>
        <v>1.2577424812478413</v>
      </c>
      <c r="P1275" s="42">
        <f t="shared" si="592"/>
        <v>3.4167145013737552</v>
      </c>
      <c r="Q1275" s="42">
        <f t="shared" si="600"/>
        <v>4.2260668983620917</v>
      </c>
      <c r="R1275" s="42">
        <f t="shared" si="593"/>
        <v>3.9044194047117267</v>
      </c>
      <c r="S1275" s="42">
        <f t="shared" si="593"/>
        <v>2.8305851642229936</v>
      </c>
      <c r="T1275" s="42">
        <f t="shared" si="601"/>
        <v>6.8432292799366934</v>
      </c>
      <c r="U1275" s="42">
        <f t="shared" si="602"/>
        <v>5.077159214476394</v>
      </c>
      <c r="V1275" s="42">
        <f t="shared" si="594"/>
        <v>0.75589490180954977</v>
      </c>
      <c r="W1275" s="42">
        <f t="shared" si="594"/>
        <v>2.7872351096373658</v>
      </c>
      <c r="X1275" s="42">
        <f t="shared" si="594"/>
        <v>1.2577424812478435</v>
      </c>
      <c r="Y1275" s="42">
        <f t="shared" si="603"/>
        <v>3.7167145013737541</v>
      </c>
      <c r="Z1275" s="42">
        <f t="shared" si="595"/>
        <v>3.7260668983620913</v>
      </c>
      <c r="AA1275" s="42">
        <f t="shared" si="595"/>
        <v>3.9044194047117267</v>
      </c>
      <c r="AB1275" s="42">
        <f t="shared" si="595"/>
        <v>2.8305851642229918</v>
      </c>
      <c r="AC1275" s="42">
        <f t="shared" si="604"/>
        <v>5.8532292799366932</v>
      </c>
    </row>
    <row r="1276" spans="3:29" x14ac:dyDescent="0.25">
      <c r="C1276" s="42">
        <f t="shared" si="596"/>
        <v>5.7295787761842085</v>
      </c>
      <c r="D1276" s="42">
        <f t="shared" si="606"/>
        <v>3.0101556360436303</v>
      </c>
      <c r="E1276" s="42">
        <f t="shared" si="597"/>
        <v>4.6250990552169311</v>
      </c>
      <c r="F1276" s="42">
        <f t="shared" si="590"/>
        <v>5.0785705687285665</v>
      </c>
      <c r="G1276" s="42">
        <f t="shared" si="598"/>
        <v>1.9854832809442791</v>
      </c>
      <c r="H1276" s="42">
        <f t="shared" si="591"/>
        <v>6.343194860546352</v>
      </c>
      <c r="I1276" s="42">
        <f t="shared" si="591"/>
        <v>6.343194860546352</v>
      </c>
      <c r="J1276" s="42">
        <f t="shared" si="605"/>
        <v>5.0431948605463521</v>
      </c>
      <c r="K1276" s="42">
        <f t="shared" si="589"/>
        <v>6.343194860546352</v>
      </c>
      <c r="L1276" s="42">
        <f t="shared" si="599"/>
        <v>5.843194860546352</v>
      </c>
      <c r="M1276" s="42">
        <f t="shared" si="592"/>
        <v>2.9072976444170773</v>
      </c>
      <c r="N1276" s="42">
        <f t="shared" si="592"/>
        <v>2.721361676469797</v>
      </c>
      <c r="O1276" s="42">
        <f t="shared" si="592"/>
        <v>1.6731705451716634</v>
      </c>
      <c r="P1276" s="42">
        <f t="shared" si="592"/>
        <v>2.6948493927906303</v>
      </c>
      <c r="Q1276" s="42">
        <f t="shared" si="600"/>
        <v>3.1377845078941338</v>
      </c>
      <c r="R1276" s="42">
        <f t="shared" si="593"/>
        <v>2.9705250783443464</v>
      </c>
      <c r="S1276" s="42">
        <f t="shared" si="593"/>
        <v>2.1593854844413118</v>
      </c>
      <c r="T1276" s="42">
        <f t="shared" si="601"/>
        <v>4.4715974302731771</v>
      </c>
      <c r="U1276" s="42">
        <f t="shared" si="602"/>
        <v>5.3731948605463522</v>
      </c>
      <c r="V1276" s="42">
        <f t="shared" si="594"/>
        <v>2.9072976444170773</v>
      </c>
      <c r="W1276" s="42">
        <f t="shared" si="594"/>
        <v>2.721361676469797</v>
      </c>
      <c r="X1276" s="42">
        <f t="shared" si="594"/>
        <v>1.6731705451716616</v>
      </c>
      <c r="Y1276" s="42">
        <f t="shared" si="603"/>
        <v>2.9948493927906301</v>
      </c>
      <c r="Z1276" s="42">
        <f t="shared" si="595"/>
        <v>2.6377845078941338</v>
      </c>
      <c r="AA1276" s="42">
        <f t="shared" si="595"/>
        <v>2.9705250783443464</v>
      </c>
      <c r="AB1276" s="42">
        <f t="shared" si="595"/>
        <v>2.1593854844413123</v>
      </c>
      <c r="AC1276" s="42">
        <f t="shared" si="604"/>
        <v>3.4815974302731769</v>
      </c>
    </row>
    <row r="1277" spans="3:29" x14ac:dyDescent="0.25">
      <c r="C1277" s="42">
        <f t="shared" si="596"/>
        <v>5.1945980969728387</v>
      </c>
      <c r="D1277" s="42">
        <f t="shared" si="606"/>
        <v>5.3298414968555132</v>
      </c>
      <c r="E1277" s="42">
        <f t="shared" si="597"/>
        <v>5.3620440963202709</v>
      </c>
      <c r="F1277" s="42">
        <f t="shared" si="590"/>
        <v>4.943888861931474</v>
      </c>
      <c r="G1277" s="42">
        <f t="shared" si="598"/>
        <v>1.5407738134323499</v>
      </c>
      <c r="H1277" s="42">
        <f t="shared" si="591"/>
        <v>0</v>
      </c>
      <c r="I1277" s="42">
        <f t="shared" si="591"/>
        <v>6.250325586598704</v>
      </c>
      <c r="J1277" s="42">
        <f t="shared" si="605"/>
        <v>2.8668837243991367</v>
      </c>
      <c r="K1277" s="42">
        <f t="shared" si="589"/>
        <v>6.250325586598704</v>
      </c>
      <c r="L1277" s="42">
        <f t="shared" si="599"/>
        <v>5.750325586598704</v>
      </c>
      <c r="M1277" s="42">
        <f t="shared" si="592"/>
        <v>4.1668837243991357</v>
      </c>
      <c r="N1277" s="42">
        <f t="shared" si="592"/>
        <v>3.8860964114342322</v>
      </c>
      <c r="O1277" s="42">
        <f t="shared" si="592"/>
        <v>1.6615879314236197</v>
      </c>
      <c r="P1277" s="42">
        <f t="shared" si="592"/>
        <v>3.1940846625061972</v>
      </c>
      <c r="Q1277" s="42">
        <f t="shared" si="600"/>
        <v>4.3684310987065214</v>
      </c>
      <c r="R1277" s="42">
        <f t="shared" si="593"/>
        <v>3.153295842769773</v>
      </c>
      <c r="S1277" s="42">
        <f t="shared" si="593"/>
        <v>2.5267273647952222</v>
      </c>
      <c r="T1277" s="42">
        <f t="shared" si="601"/>
        <v>3.2532267458120945</v>
      </c>
      <c r="U1277" s="42">
        <f t="shared" si="602"/>
        <v>5.2803255865987042</v>
      </c>
      <c r="V1277" s="42">
        <f t="shared" si="594"/>
        <v>4.1668837243991357</v>
      </c>
      <c r="W1277" s="42">
        <f t="shared" si="594"/>
        <v>3.8860964114342358</v>
      </c>
      <c r="X1277" s="42">
        <f t="shared" si="594"/>
        <v>1.6615879314236226</v>
      </c>
      <c r="Y1277" s="42">
        <f t="shared" si="603"/>
        <v>3.494084662506197</v>
      </c>
      <c r="Z1277" s="42">
        <f t="shared" si="595"/>
        <v>3.8684310987065218</v>
      </c>
      <c r="AA1277" s="42">
        <f t="shared" si="595"/>
        <v>3.153295842769773</v>
      </c>
      <c r="AB1277" s="42">
        <f t="shared" si="595"/>
        <v>2.5267273647952213</v>
      </c>
      <c r="AC1277" s="42">
        <f t="shared" si="604"/>
        <v>2.2632267458120938</v>
      </c>
    </row>
    <row r="1278" spans="3:29" x14ac:dyDescent="0.25">
      <c r="C1278" s="42">
        <f t="shared" si="596"/>
        <v>3.0450080928229131</v>
      </c>
      <c r="D1278" s="42">
        <f t="shared" si="606"/>
        <v>2.8911762853404324</v>
      </c>
      <c r="E1278" s="42">
        <f t="shared" si="597"/>
        <v>4.3156116252962242</v>
      </c>
      <c r="F1278" s="42">
        <f t="shared" si="590"/>
        <v>2.7346315444394564</v>
      </c>
      <c r="G1278" s="42">
        <f t="shared" si="598"/>
        <v>3.3302191336626361</v>
      </c>
      <c r="H1278" s="42">
        <f t="shared" si="591"/>
        <v>5.6888977488009775</v>
      </c>
      <c r="I1278" s="42">
        <f t="shared" si="591"/>
        <v>0</v>
      </c>
      <c r="J1278" s="42">
        <f t="shared" si="605"/>
        <v>4.3888977488009777</v>
      </c>
      <c r="K1278" s="42">
        <f t="shared" si="589"/>
        <v>5.6888977488009775</v>
      </c>
      <c r="L1278" s="42">
        <f t="shared" si="599"/>
        <v>5.1888977488009775</v>
      </c>
      <c r="M1278" s="42">
        <f t="shared" si="592"/>
        <v>3.0814862806005294</v>
      </c>
      <c r="N1278" s="42">
        <f t="shared" si="592"/>
        <v>4.2986190536762106</v>
      </c>
      <c r="O1278" s="42">
        <f t="shared" si="592"/>
        <v>1.7552521979771596</v>
      </c>
      <c r="P1278" s="42">
        <f t="shared" si="592"/>
        <v>4.5651268499713966</v>
      </c>
      <c r="Q1278" s="42">
        <f t="shared" si="600"/>
        <v>4.9076310448268856</v>
      </c>
      <c r="R1278" s="42">
        <f t="shared" si="593"/>
        <v>4.2974550318465923</v>
      </c>
      <c r="S1278" s="42">
        <f t="shared" si="593"/>
        <v>2.9049690632175209</v>
      </c>
      <c r="T1278" s="42">
        <f t="shared" si="601"/>
        <v>3.7888927651004289</v>
      </c>
      <c r="U1278" s="42">
        <f t="shared" si="602"/>
        <v>4.7188977488009778</v>
      </c>
      <c r="V1278" s="42">
        <f t="shared" si="594"/>
        <v>3.0814862806005294</v>
      </c>
      <c r="W1278" s="42">
        <f t="shared" si="594"/>
        <v>4.2986190536762097</v>
      </c>
      <c r="X1278" s="42">
        <f t="shared" si="594"/>
        <v>1.7552521979771631</v>
      </c>
      <c r="Y1278" s="42">
        <f t="shared" si="603"/>
        <v>4.8651268499713964</v>
      </c>
      <c r="Z1278" s="42">
        <f t="shared" si="595"/>
        <v>4.4076310448268856</v>
      </c>
      <c r="AA1278" s="42">
        <f t="shared" si="595"/>
        <v>4.2974550318465923</v>
      </c>
      <c r="AB1278" s="42">
        <f t="shared" si="595"/>
        <v>2.9049690632175196</v>
      </c>
      <c r="AC1278" s="42">
        <f t="shared" si="604"/>
        <v>2.7988927651004287</v>
      </c>
    </row>
    <row r="1279" spans="3:29" x14ac:dyDescent="0.25">
      <c r="C1279" s="42">
        <f t="shared" si="596"/>
        <v>3.856699842032945</v>
      </c>
      <c r="D1279" s="42">
        <f t="shared" si="606"/>
        <v>5.7719104812963433</v>
      </c>
      <c r="E1279" s="42">
        <f t="shared" si="597"/>
        <v>5.4160146266769624</v>
      </c>
      <c r="F1279" s="42">
        <f t="shared" si="590"/>
        <v>1.7993529967044075</v>
      </c>
      <c r="G1279" s="42">
        <f t="shared" si="598"/>
        <v>2.359573472978612</v>
      </c>
      <c r="H1279" s="42">
        <f t="shared" si="591"/>
        <v>0</v>
      </c>
      <c r="I1279" s="42">
        <f t="shared" si="591"/>
        <v>0</v>
      </c>
      <c r="J1279" s="42">
        <f t="shared" si="605"/>
        <v>5.187114055431751</v>
      </c>
      <c r="K1279" s="42">
        <f t="shared" si="589"/>
        <v>6.4871140554317508</v>
      </c>
      <c r="L1279" s="42">
        <f t="shared" si="599"/>
        <v>5.9871140554317508</v>
      </c>
      <c r="M1279" s="42">
        <f t="shared" si="592"/>
        <v>3.7841498656685211</v>
      </c>
      <c r="N1279" s="42">
        <f t="shared" si="592"/>
        <v>4.0041755220859061</v>
      </c>
      <c r="O1279" s="42">
        <f t="shared" si="592"/>
        <v>2.0596140355055339</v>
      </c>
      <c r="P1279" s="42">
        <f t="shared" si="592"/>
        <v>4.4754153116826547</v>
      </c>
      <c r="Q1279" s="42">
        <f t="shared" si="600"/>
        <v>4.0325141695544282</v>
      </c>
      <c r="R1279" s="42">
        <f t="shared" si="593"/>
        <v>4.7016356226304818</v>
      </c>
      <c r="S1279" s="42">
        <f t="shared" si="593"/>
        <v>2.2083792529129371</v>
      </c>
      <c r="T1279" s="42">
        <f t="shared" si="601"/>
        <v>4.1381123992513924</v>
      </c>
      <c r="U1279" s="42">
        <f t="shared" si="602"/>
        <v>5.517114055431751</v>
      </c>
      <c r="V1279" s="42">
        <f t="shared" si="594"/>
        <v>3.7841498656685211</v>
      </c>
      <c r="W1279" s="42">
        <f t="shared" si="594"/>
        <v>4.0041755220859061</v>
      </c>
      <c r="X1279" s="42">
        <f t="shared" si="594"/>
        <v>2.0596140355055357</v>
      </c>
      <c r="Y1279" s="42">
        <f t="shared" si="603"/>
        <v>4.7754153116826545</v>
      </c>
      <c r="Z1279" s="42">
        <f t="shared" si="595"/>
        <v>3.5325141695544282</v>
      </c>
      <c r="AA1279" s="42">
        <f t="shared" si="595"/>
        <v>4.7016356226304818</v>
      </c>
      <c r="AB1279" s="42">
        <f t="shared" si="595"/>
        <v>2.2083792529129376</v>
      </c>
      <c r="AC1279" s="42">
        <f t="shared" si="604"/>
        <v>3.1481123992513922</v>
      </c>
    </row>
    <row r="1280" spans="3:29" x14ac:dyDescent="0.25">
      <c r="C1280" s="42">
        <f t="shared" si="596"/>
        <v>3.6650275779216099</v>
      </c>
      <c r="D1280" s="42">
        <f t="shared" si="606"/>
        <v>4.7427951692935757</v>
      </c>
      <c r="E1280" s="42">
        <f t="shared" si="597"/>
        <v>4.9191870457663898</v>
      </c>
      <c r="F1280" s="42">
        <f t="shared" si="590"/>
        <v>2.1335517230327206</v>
      </c>
      <c r="G1280" s="42">
        <f t="shared" si="598"/>
        <v>2.1659390838019728</v>
      </c>
      <c r="H1280" s="42">
        <f t="shared" si="591"/>
        <v>5.6727164028467794</v>
      </c>
      <c r="I1280" s="42">
        <f t="shared" si="591"/>
        <v>0</v>
      </c>
      <c r="J1280" s="42">
        <f t="shared" si="605"/>
        <v>4.3727164028467795</v>
      </c>
      <c r="K1280" s="42">
        <f t="shared" si="589"/>
        <v>5.6727164028467794</v>
      </c>
      <c r="L1280" s="42">
        <f t="shared" si="599"/>
        <v>5.1727164028467794</v>
      </c>
      <c r="M1280" s="42">
        <f t="shared" si="592"/>
        <v>3.7818109352311859</v>
      </c>
      <c r="N1280" s="42">
        <f t="shared" si="592"/>
        <v>4.7298120591570632</v>
      </c>
      <c r="O1280" s="42">
        <f t="shared" si="592"/>
        <v>1.7268186295167198</v>
      </c>
      <c r="P1280" s="42">
        <f t="shared" si="592"/>
        <v>4.6956675622536332</v>
      </c>
      <c r="Q1280" s="42">
        <f t="shared" si="600"/>
        <v>4.9657164374229543</v>
      </c>
      <c r="R1280" s="42">
        <f t="shared" si="593"/>
        <v>3.238913540870763</v>
      </c>
      <c r="S1280" s="42">
        <f t="shared" si="593"/>
        <v>2.6553140609070036</v>
      </c>
      <c r="T1280" s="42">
        <f t="shared" si="601"/>
        <v>3.1909054676155924</v>
      </c>
      <c r="U1280" s="42">
        <f t="shared" si="602"/>
        <v>4.7027164028467796</v>
      </c>
      <c r="V1280" s="42">
        <f t="shared" si="594"/>
        <v>3.7818109352311859</v>
      </c>
      <c r="W1280" s="42">
        <f t="shared" si="594"/>
        <v>4.7298120591570632</v>
      </c>
      <c r="X1280" s="42">
        <f t="shared" si="594"/>
        <v>1.7268186295167205</v>
      </c>
      <c r="Y1280" s="42">
        <f t="shared" si="603"/>
        <v>4.9956675622536331</v>
      </c>
      <c r="Z1280" s="42">
        <f t="shared" si="595"/>
        <v>4.4657164374229543</v>
      </c>
      <c r="AA1280" s="42">
        <f t="shared" si="595"/>
        <v>3.238913540870763</v>
      </c>
      <c r="AB1280" s="42">
        <f t="shared" si="595"/>
        <v>2.6553140609070023</v>
      </c>
      <c r="AC1280" s="42">
        <f t="shared" si="604"/>
        <v>2.200905467615593</v>
      </c>
    </row>
    <row r="1281" spans="3:29" x14ac:dyDescent="0.25">
      <c r="C1281" s="42">
        <f t="shared" si="596"/>
        <v>4.2468104587080759</v>
      </c>
      <c r="D1281" s="42">
        <f t="shared" si="606"/>
        <v>3.2000397878234841</v>
      </c>
      <c r="E1281" s="42">
        <f t="shared" si="597"/>
        <v>4.3260649469764578</v>
      </c>
      <c r="F1281" s="42">
        <f t="shared" si="590"/>
        <v>5.2780348564764354</v>
      </c>
      <c r="G1281" s="42">
        <f t="shared" si="598"/>
        <v>1.29178388006045</v>
      </c>
      <c r="H1281" s="42">
        <f t="shared" si="591"/>
        <v>6.2048326437743819</v>
      </c>
      <c r="I1281" s="42">
        <f t="shared" si="591"/>
        <v>6.2048326437743819</v>
      </c>
      <c r="J1281" s="42">
        <f t="shared" si="605"/>
        <v>4.9048326437743821</v>
      </c>
      <c r="K1281" s="42">
        <f t="shared" si="589"/>
        <v>6.2048326437743819</v>
      </c>
      <c r="L1281" s="42">
        <f t="shared" si="599"/>
        <v>5.7048326437743819</v>
      </c>
      <c r="M1281" s="42">
        <f t="shared" si="592"/>
        <v>5.4292285633025834</v>
      </c>
      <c r="N1281" s="42">
        <f t="shared" si="592"/>
        <v>3.3644353104383087</v>
      </c>
      <c r="O1281" s="42">
        <f t="shared" si="592"/>
        <v>3.5126531908970673</v>
      </c>
      <c r="P1281" s="42">
        <f t="shared" si="592"/>
        <v>1.7663330919363143</v>
      </c>
      <c r="Q1281" s="42">
        <f t="shared" si="600"/>
        <v>3.5688089017471034</v>
      </c>
      <c r="R1281" s="42">
        <f t="shared" si="593"/>
        <v>2.6288239433114216</v>
      </c>
      <c r="S1281" s="42">
        <f t="shared" si="593"/>
        <v>1.8482480215498165</v>
      </c>
      <c r="T1281" s="42">
        <f t="shared" si="601"/>
        <v>2.0756040804717979</v>
      </c>
      <c r="U1281" s="42">
        <f t="shared" si="602"/>
        <v>5.2348326437743822</v>
      </c>
      <c r="V1281" s="42">
        <f t="shared" si="594"/>
        <v>5.4292285633025834</v>
      </c>
      <c r="W1281" s="42">
        <f t="shared" si="594"/>
        <v>3.36443531043831</v>
      </c>
      <c r="X1281" s="42">
        <f t="shared" si="594"/>
        <v>3.5126531908970682</v>
      </c>
      <c r="Y1281" s="42">
        <f t="shared" si="603"/>
        <v>2.0663330919363143</v>
      </c>
      <c r="Z1281" s="42">
        <f t="shared" si="595"/>
        <v>3.0688089017471034</v>
      </c>
      <c r="AA1281" s="42">
        <f t="shared" si="595"/>
        <v>2.6288239433114216</v>
      </c>
      <c r="AB1281" s="42">
        <f t="shared" si="595"/>
        <v>1.8482480215498152</v>
      </c>
      <c r="AC1281" s="42">
        <f t="shared" si="604"/>
        <v>1.0856040804717972</v>
      </c>
    </row>
    <row r="1282" spans="3:29" x14ac:dyDescent="0.25">
      <c r="C1282" s="42">
        <f t="shared" si="596"/>
        <v>4.5008869652581831</v>
      </c>
      <c r="D1282" s="42">
        <f t="shared" si="606"/>
        <v>3.4425646316252774</v>
      </c>
      <c r="E1282" s="42">
        <f t="shared" si="597"/>
        <v>5.4844559496378924</v>
      </c>
      <c r="F1282" s="42">
        <f t="shared" si="590"/>
        <v>4.3468032521609787</v>
      </c>
      <c r="G1282" s="42">
        <f t="shared" si="598"/>
        <v>2.175335701007997</v>
      </c>
      <c r="H1282" s="42">
        <f t="shared" si="591"/>
        <v>0</v>
      </c>
      <c r="I1282" s="42">
        <f t="shared" si="591"/>
        <v>6.1444411884717942</v>
      </c>
      <c r="J1282" s="42">
        <f t="shared" si="605"/>
        <v>4.8444411884717944</v>
      </c>
      <c r="K1282" s="42">
        <f t="shared" si="589"/>
        <v>6.1444411884717942</v>
      </c>
      <c r="L1282" s="42">
        <f t="shared" si="599"/>
        <v>5.6444411884717942</v>
      </c>
      <c r="M1282" s="42">
        <f t="shared" si="592"/>
        <v>2.5601838285299134</v>
      </c>
      <c r="N1282" s="42">
        <f t="shared" si="592"/>
        <v>3.367573337796764</v>
      </c>
      <c r="O1282" s="42">
        <f t="shared" si="592"/>
        <v>2.9114156595513738</v>
      </c>
      <c r="P1282" s="42">
        <f t="shared" si="592"/>
        <v>3.0019722813653975</v>
      </c>
      <c r="Q1282" s="42">
        <f t="shared" si="600"/>
        <v>3.8469074153535128</v>
      </c>
      <c r="R1282" s="42">
        <f t="shared" si="593"/>
        <v>3.8436592456519594</v>
      </c>
      <c r="S1282" s="42">
        <f t="shared" si="593"/>
        <v>2.4839230336375353</v>
      </c>
      <c r="T1282" s="42">
        <f t="shared" si="601"/>
        <v>4.6282389770888885</v>
      </c>
      <c r="U1282" s="42">
        <f t="shared" si="602"/>
        <v>5.1744411884717945</v>
      </c>
      <c r="V1282" s="42">
        <f t="shared" si="594"/>
        <v>2.5601838285299134</v>
      </c>
      <c r="W1282" s="42">
        <f t="shared" si="594"/>
        <v>3.3675733377967654</v>
      </c>
      <c r="X1282" s="42">
        <f t="shared" si="594"/>
        <v>2.911415659551372</v>
      </c>
      <c r="Y1282" s="42">
        <f t="shared" si="603"/>
        <v>3.3019722813653969</v>
      </c>
      <c r="Z1282" s="42">
        <f t="shared" si="595"/>
        <v>3.3469074153535128</v>
      </c>
      <c r="AA1282" s="42">
        <f t="shared" si="595"/>
        <v>3.8436592456519594</v>
      </c>
      <c r="AB1282" s="42">
        <f t="shared" si="595"/>
        <v>2.4839230336375344</v>
      </c>
      <c r="AC1282" s="42">
        <f t="shared" si="604"/>
        <v>3.6382389770888883</v>
      </c>
    </row>
    <row r="1283" spans="3:29" x14ac:dyDescent="0.25">
      <c r="C1283" s="42">
        <f t="shared" si="596"/>
        <v>3.8895864474374036</v>
      </c>
      <c r="D1283" s="42">
        <f>D333-1.47</f>
        <v>2.6871967366011669</v>
      </c>
      <c r="E1283" s="42">
        <f t="shared" si="597"/>
        <v>4.422921674927494</v>
      </c>
      <c r="F1283" s="42">
        <f t="shared" si="590"/>
        <v>4.9015970833205103</v>
      </c>
      <c r="G1283" s="42">
        <f t="shared" si="598"/>
        <v>1.5778152827940106</v>
      </c>
      <c r="H1283" s="42">
        <f t="shared" si="591"/>
        <v>5.5013485289621062</v>
      </c>
      <c r="I1283" s="42">
        <f t="shared" si="591"/>
        <v>5.5013485289621062</v>
      </c>
      <c r="J1283" s="42">
        <f t="shared" si="605"/>
        <v>4.2013485289621064</v>
      </c>
      <c r="K1283" s="42">
        <f t="shared" ref="K1283:K1298" si="607">K333</f>
        <v>5.5013485289621062</v>
      </c>
      <c r="L1283" s="42">
        <f>L333</f>
        <v>0</v>
      </c>
      <c r="M1283" s="42">
        <f t="shared" si="592"/>
        <v>2.9798971198544741</v>
      </c>
      <c r="N1283" s="42">
        <f t="shared" si="592"/>
        <v>4.4089873206057506</v>
      </c>
      <c r="O1283" s="42">
        <f t="shared" si="592"/>
        <v>0.78049435052768112</v>
      </c>
      <c r="P1283" s="42">
        <f t="shared" si="592"/>
        <v>5.0748470126456011</v>
      </c>
      <c r="Q1283" s="42">
        <f t="shared" si="600"/>
        <v>6.0013485289621062</v>
      </c>
      <c r="R1283" s="42">
        <f t="shared" si="593"/>
        <v>4.1073082868979682</v>
      </c>
      <c r="S1283" s="42">
        <f t="shared" si="593"/>
        <v>4.2137988732475717</v>
      </c>
      <c r="T1283" s="42">
        <f t="shared" si="601"/>
        <v>3.9360628367943429</v>
      </c>
      <c r="U1283" s="42">
        <f>U333</f>
        <v>0</v>
      </c>
      <c r="V1283" s="42">
        <f t="shared" si="594"/>
        <v>2.9798971198544741</v>
      </c>
      <c r="W1283" s="42">
        <f t="shared" si="594"/>
        <v>4.4089873206057506</v>
      </c>
      <c r="X1283" s="42">
        <f t="shared" si="594"/>
        <v>0.7804943505276829</v>
      </c>
      <c r="Y1283" s="42">
        <f t="shared" si="603"/>
        <v>5.3748470126456009</v>
      </c>
      <c r="Z1283" s="42">
        <f t="shared" si="595"/>
        <v>5.5013485289621062</v>
      </c>
      <c r="AA1283" s="42">
        <f t="shared" si="595"/>
        <v>4.1073082868979682</v>
      </c>
      <c r="AB1283" s="42">
        <f t="shared" si="595"/>
        <v>4.2137988732475709</v>
      </c>
      <c r="AC1283" s="42">
        <f t="shared" si="604"/>
        <v>2.9460628367943427</v>
      </c>
    </row>
    <row r="1284" spans="3:29" x14ac:dyDescent="0.25">
      <c r="C1284" s="42">
        <f t="shared" si="596"/>
        <v>5.5383399519497729</v>
      </c>
      <c r="D1284" s="42">
        <f t="shared" ref="D1284:D1294" si="608">D334</f>
        <v>4.5910888978771807</v>
      </c>
      <c r="E1284" s="42">
        <f t="shared" si="597"/>
        <v>4.5096436084760736</v>
      </c>
      <c r="F1284" s="42">
        <f t="shared" si="590"/>
        <v>5.6880087254412279</v>
      </c>
      <c r="G1284" s="42">
        <f t="shared" si="598"/>
        <v>1.9054338977382841</v>
      </c>
      <c r="H1284" s="42">
        <f t="shared" si="591"/>
        <v>6.7457712788118904</v>
      </c>
      <c r="I1284" s="42">
        <f t="shared" si="591"/>
        <v>6.7457712788118904</v>
      </c>
      <c r="J1284" s="42">
        <f t="shared" si="605"/>
        <v>3.1971808525412611</v>
      </c>
      <c r="K1284" s="42">
        <f t="shared" si="607"/>
        <v>0</v>
      </c>
      <c r="L1284" s="42">
        <f t="shared" si="599"/>
        <v>6.2457712788118904</v>
      </c>
      <c r="M1284" s="42">
        <f t="shared" si="592"/>
        <v>5.9025498689604028</v>
      </c>
      <c r="N1284" s="42">
        <f t="shared" si="592"/>
        <v>3.3001549517637709</v>
      </c>
      <c r="O1284" s="42">
        <f t="shared" si="592"/>
        <v>1.9094435231347706</v>
      </c>
      <c r="P1284" s="42">
        <f t="shared" si="592"/>
        <v>2.5117524772412829</v>
      </c>
      <c r="Q1284" s="42">
        <f t="shared" si="600"/>
        <v>3.1590445234831668</v>
      </c>
      <c r="R1284" s="42">
        <f t="shared" si="593"/>
        <v>2.3192222649812955</v>
      </c>
      <c r="S1284" s="42">
        <f t="shared" si="593"/>
        <v>4.0187573575900624</v>
      </c>
      <c r="T1284" s="42">
        <f t="shared" si="601"/>
        <v>2.0026845082095721</v>
      </c>
      <c r="U1284" s="42">
        <f t="shared" si="602"/>
        <v>5.7757712788118907</v>
      </c>
      <c r="V1284" s="42">
        <f t="shared" si="594"/>
        <v>5.9025498689604028</v>
      </c>
      <c r="W1284" s="42">
        <f t="shared" si="594"/>
        <v>3.3001549517637692</v>
      </c>
      <c r="X1284" s="42">
        <f t="shared" si="594"/>
        <v>1.9094435231347711</v>
      </c>
      <c r="Y1284" s="42">
        <f t="shared" si="603"/>
        <v>2.8117524772412827</v>
      </c>
      <c r="Z1284" s="42">
        <f t="shared" si="595"/>
        <v>2.6590445234831668</v>
      </c>
      <c r="AA1284" s="42">
        <f t="shared" si="595"/>
        <v>2.3192222649812955</v>
      </c>
      <c r="AB1284" s="42">
        <f t="shared" si="595"/>
        <v>4.0187573575900624</v>
      </c>
      <c r="AC1284" s="42">
        <f t="shared" si="604"/>
        <v>1.0126845082095719</v>
      </c>
    </row>
    <row r="1285" spans="3:29" x14ac:dyDescent="0.25">
      <c r="C1285" s="42">
        <f t="shared" si="596"/>
        <v>3.152078959557818</v>
      </c>
      <c r="D1285" s="42">
        <f t="shared" si="608"/>
        <v>4.7674547201186179</v>
      </c>
      <c r="E1285" s="42">
        <f t="shared" si="597"/>
        <v>5.2297760526455281</v>
      </c>
      <c r="F1285" s="42">
        <f t="shared" si="590"/>
        <v>2.9005908452762452</v>
      </c>
      <c r="G1285" s="42">
        <f t="shared" si="598"/>
        <v>1.424584373299187</v>
      </c>
      <c r="H1285" s="42">
        <f t="shared" si="591"/>
        <v>5.8437150596575922</v>
      </c>
      <c r="I1285" s="42">
        <f t="shared" si="591"/>
        <v>0</v>
      </c>
      <c r="J1285" s="42">
        <f t="shared" si="605"/>
        <v>2.5958100397717283</v>
      </c>
      <c r="K1285" s="42">
        <f t="shared" si="607"/>
        <v>5.8437150596575922</v>
      </c>
      <c r="L1285" s="42">
        <f t="shared" si="599"/>
        <v>5.3437150596575922</v>
      </c>
      <c r="M1285" s="42">
        <f t="shared" si="592"/>
        <v>3.4088337848002617</v>
      </c>
      <c r="N1285" s="42">
        <f t="shared" si="592"/>
        <v>4.5311105988180627</v>
      </c>
      <c r="O1285" s="42">
        <f t="shared" si="592"/>
        <v>1.6178880537068541</v>
      </c>
      <c r="P1285" s="42">
        <f t="shared" si="592"/>
        <v>4.6616890801976947</v>
      </c>
      <c r="Q1285" s="42">
        <f t="shared" si="600"/>
        <v>5.5047144173009324</v>
      </c>
      <c r="R1285" s="42">
        <f t="shared" si="593"/>
        <v>4.0372113043832476</v>
      </c>
      <c r="S1285" s="42">
        <f t="shared" si="593"/>
        <v>1.9893498075430103</v>
      </c>
      <c r="T1285" s="42">
        <f t="shared" si="601"/>
        <v>3.856625338600197</v>
      </c>
      <c r="U1285" s="42">
        <f t="shared" si="602"/>
        <v>4.8737150596575924</v>
      </c>
      <c r="V1285" s="42">
        <f t="shared" si="594"/>
        <v>3.4088337848002617</v>
      </c>
      <c r="W1285" s="42">
        <f t="shared" si="594"/>
        <v>4.53111059881806</v>
      </c>
      <c r="X1285" s="42">
        <f t="shared" si="594"/>
        <v>1.6178880537068527</v>
      </c>
      <c r="Y1285" s="42">
        <f t="shared" si="603"/>
        <v>4.9616890801976936</v>
      </c>
      <c r="Z1285" s="42">
        <f t="shared" si="595"/>
        <v>5.0047144173009324</v>
      </c>
      <c r="AA1285" s="42">
        <f t="shared" si="595"/>
        <v>4.0372113043832476</v>
      </c>
      <c r="AB1285" s="42">
        <f t="shared" si="595"/>
        <v>1.9893498075430107</v>
      </c>
      <c r="AC1285" s="42">
        <f t="shared" si="604"/>
        <v>2.8666253386001972</v>
      </c>
    </row>
    <row r="1286" spans="3:29" x14ac:dyDescent="0.25">
      <c r="C1286" s="42">
        <f t="shared" si="596"/>
        <v>3.2059081557765801</v>
      </c>
      <c r="D1286" s="42">
        <f t="shared" si="608"/>
        <v>1.6395173390373261</v>
      </c>
      <c r="E1286" s="42">
        <f t="shared" si="597"/>
        <v>2.2943490442368488</v>
      </c>
      <c r="F1286" s="42">
        <f t="shared" si="590"/>
        <v>3.8719956504821802</v>
      </c>
      <c r="G1286" s="42">
        <f t="shared" si="598"/>
        <v>1.0734138409068685</v>
      </c>
      <c r="H1286" s="42">
        <f t="shared" si="591"/>
        <v>5.0960042713551399</v>
      </c>
      <c r="I1286" s="42">
        <f t="shared" si="591"/>
        <v>5.0960042713551399</v>
      </c>
      <c r="J1286" s="42">
        <f t="shared" si="605"/>
        <v>3.7960042713551401</v>
      </c>
      <c r="K1286" s="42">
        <f t="shared" si="607"/>
        <v>5.0960042713551399</v>
      </c>
      <c r="L1286" s="42">
        <f t="shared" si="599"/>
        <v>4.5960042713551399</v>
      </c>
      <c r="M1286" s="42">
        <f t="shared" si="592"/>
        <v>3.1850026695969622</v>
      </c>
      <c r="N1286" s="42">
        <f t="shared" si="592"/>
        <v>4.8945449829996841</v>
      </c>
      <c r="O1286" s="42">
        <f t="shared" si="592"/>
        <v>2.232134102329109</v>
      </c>
      <c r="P1286" s="42">
        <f t="shared" si="592"/>
        <v>4.973275444362689</v>
      </c>
      <c r="Q1286" s="42">
        <f t="shared" si="600"/>
        <v>4.3353920587159536</v>
      </c>
      <c r="R1286" s="42">
        <f t="shared" si="593"/>
        <v>3.9237573589058927</v>
      </c>
      <c r="S1286" s="42">
        <f t="shared" si="593"/>
        <v>3.4696199294332866</v>
      </c>
      <c r="T1286" s="42">
        <f t="shared" si="601"/>
        <v>3.6356686243711058</v>
      </c>
      <c r="U1286" s="42">
        <f t="shared" si="602"/>
        <v>4.1260042713551401</v>
      </c>
      <c r="V1286" s="42">
        <f t="shared" si="594"/>
        <v>3.1850026695969622</v>
      </c>
      <c r="W1286" s="42">
        <f t="shared" si="594"/>
        <v>4.8945449829996814</v>
      </c>
      <c r="X1286" s="42">
        <f t="shared" si="594"/>
        <v>2.2321341023291112</v>
      </c>
      <c r="Y1286" s="42">
        <f t="shared" si="603"/>
        <v>5.273275444362687</v>
      </c>
      <c r="Z1286" s="42">
        <f t="shared" si="595"/>
        <v>3.835392058715954</v>
      </c>
      <c r="AA1286" s="42">
        <f t="shared" si="595"/>
        <v>3.9237573589058927</v>
      </c>
      <c r="AB1286" s="42">
        <f t="shared" si="595"/>
        <v>3.4696199294332857</v>
      </c>
      <c r="AC1286" s="42">
        <f t="shared" si="604"/>
        <v>2.6456686243711061</v>
      </c>
    </row>
    <row r="1287" spans="3:29" x14ac:dyDescent="0.25">
      <c r="C1287" s="42">
        <f t="shared" si="596"/>
        <v>3.8001253080014625</v>
      </c>
      <c r="D1287" s="42">
        <f t="shared" si="608"/>
        <v>1.9060702368798201</v>
      </c>
      <c r="E1287" s="42">
        <f t="shared" si="597"/>
        <v>0.72945303471415834</v>
      </c>
      <c r="F1287" s="42">
        <f t="shared" si="590"/>
        <v>3.746170704172624</v>
      </c>
      <c r="G1287" s="42">
        <f t="shared" si="598"/>
        <v>2.4323912375883445</v>
      </c>
      <c r="H1287" s="42">
        <f t="shared" si="591"/>
        <v>5.9501882006461395</v>
      </c>
      <c r="I1287" s="42">
        <f t="shared" si="591"/>
        <v>0</v>
      </c>
      <c r="J1287" s="42">
        <f t="shared" si="605"/>
        <v>4.6501882006461397</v>
      </c>
      <c r="K1287" s="42">
        <f t="shared" si="607"/>
        <v>5.9501882006461395</v>
      </c>
      <c r="L1287" s="42">
        <f t="shared" si="599"/>
        <v>5.4501882006461395</v>
      </c>
      <c r="M1287" s="42">
        <f t="shared" si="592"/>
        <v>2.9750941003230689</v>
      </c>
      <c r="N1287" s="42">
        <f t="shared" si="592"/>
        <v>3.2103216662066534</v>
      </c>
      <c r="O1287" s="42">
        <f t="shared" si="592"/>
        <v>2.3563073108619372</v>
      </c>
      <c r="P1287" s="42">
        <f t="shared" si="592"/>
        <v>4.3980351968786175</v>
      </c>
      <c r="Q1287" s="42">
        <f t="shared" si="600"/>
        <v>4.1230248607329614</v>
      </c>
      <c r="R1287" s="42">
        <f t="shared" si="593"/>
        <v>4.6566690265926312</v>
      </c>
      <c r="S1287" s="42">
        <f t="shared" si="593"/>
        <v>4.4309912132471263</v>
      </c>
      <c r="T1287" s="42">
        <f t="shared" si="601"/>
        <v>4.6469808628634528</v>
      </c>
      <c r="U1287" s="42">
        <f t="shared" si="602"/>
        <v>4.9801882006461398</v>
      </c>
      <c r="V1287" s="42">
        <f t="shared" si="594"/>
        <v>2.9750941003230689</v>
      </c>
      <c r="W1287" s="42">
        <f t="shared" si="594"/>
        <v>3.2103216662066538</v>
      </c>
      <c r="X1287" s="42">
        <f t="shared" si="594"/>
        <v>2.3563073108619359</v>
      </c>
      <c r="Y1287" s="42">
        <f t="shared" si="603"/>
        <v>4.6980351968786174</v>
      </c>
      <c r="Z1287" s="42">
        <f t="shared" si="595"/>
        <v>3.6230248607329609</v>
      </c>
      <c r="AA1287" s="42">
        <f t="shared" si="595"/>
        <v>4.6566690265926312</v>
      </c>
      <c r="AB1287" s="42">
        <f t="shared" si="595"/>
        <v>4.4309912132471245</v>
      </c>
      <c r="AC1287" s="42">
        <f t="shared" si="604"/>
        <v>3.656980862863453</v>
      </c>
    </row>
    <row r="1288" spans="3:29" x14ac:dyDescent="0.25">
      <c r="C1288" s="42">
        <f t="shared" si="596"/>
        <v>3.0379447608959942</v>
      </c>
      <c r="D1288" s="42">
        <f t="shared" si="608"/>
        <v>3.9379915034061321</v>
      </c>
      <c r="E1288" s="42">
        <f t="shared" si="597"/>
        <v>5.2829598506639428</v>
      </c>
      <c r="F1288" s="42">
        <f t="shared" ref="F1288:F1303" si="609">F338</f>
        <v>3.0948124772530017</v>
      </c>
      <c r="G1288" s="42">
        <f t="shared" si="598"/>
        <v>1.290622485675287</v>
      </c>
      <c r="H1288" s="42">
        <f t="shared" ref="H1288:I1300" si="610">H338</f>
        <v>0</v>
      </c>
      <c r="I1288" s="42">
        <f t="shared" si="610"/>
        <v>5.8039213223261044</v>
      </c>
      <c r="J1288" s="42">
        <f t="shared" si="605"/>
        <v>4.5039213223261045</v>
      </c>
      <c r="K1288" s="42">
        <f t="shared" si="607"/>
        <v>5.8039213223261044</v>
      </c>
      <c r="L1288" s="42">
        <f t="shared" si="599"/>
        <v>5.3039213223261044</v>
      </c>
      <c r="M1288" s="42">
        <f t="shared" ref="M1288:P1303" si="611">M338</f>
        <v>4.1111109366476581</v>
      </c>
      <c r="N1288" s="42">
        <f t="shared" si="611"/>
        <v>4.7010198311563229</v>
      </c>
      <c r="O1288" s="42">
        <f t="shared" si="611"/>
        <v>3.1777668397033425</v>
      </c>
      <c r="P1288" s="42">
        <f t="shared" si="611"/>
        <v>2.9384756579819076</v>
      </c>
      <c r="Q1288" s="42">
        <f t="shared" si="600"/>
        <v>4.9338768388020764</v>
      </c>
      <c r="R1288" s="42">
        <f t="shared" ref="R1288:S1303" si="612">R338</f>
        <v>3.9441319386349392</v>
      </c>
      <c r="S1288" s="42">
        <f t="shared" si="612"/>
        <v>2.4697537541813204</v>
      </c>
      <c r="T1288" s="42">
        <f t="shared" si="601"/>
        <v>2.8718953581299864</v>
      </c>
      <c r="U1288" s="42">
        <f t="shared" si="602"/>
        <v>4.8339213223261046</v>
      </c>
      <c r="V1288" s="42">
        <f t="shared" ref="V1288:X1303" si="613">V338</f>
        <v>4.1111109366476581</v>
      </c>
      <c r="W1288" s="42">
        <f t="shared" si="613"/>
        <v>4.7010198311563229</v>
      </c>
      <c r="X1288" s="42">
        <f t="shared" si="613"/>
        <v>3.1777668397033443</v>
      </c>
      <c r="Y1288" s="42">
        <f t="shared" si="603"/>
        <v>3.2384756579819074</v>
      </c>
      <c r="Z1288" s="42">
        <f t="shared" ref="Z1288:AB1303" si="614">Z338</f>
        <v>4.4338768388020764</v>
      </c>
      <c r="AA1288" s="42">
        <f t="shared" si="614"/>
        <v>3.9441319386349392</v>
      </c>
      <c r="AB1288" s="42">
        <f t="shared" si="614"/>
        <v>2.4697537541813195</v>
      </c>
      <c r="AC1288" s="42">
        <f t="shared" si="604"/>
        <v>1.8818953581299867</v>
      </c>
    </row>
    <row r="1289" spans="3:29" x14ac:dyDescent="0.25">
      <c r="C1289" s="42">
        <f t="shared" si="596"/>
        <v>2.9997542733499709</v>
      </c>
      <c r="D1289" s="42">
        <f t="shared" si="608"/>
        <v>2.7858092859124119</v>
      </c>
      <c r="E1289" s="42">
        <f t="shared" si="597"/>
        <v>4.3275533880318546</v>
      </c>
      <c r="F1289" s="42">
        <f t="shared" si="609"/>
        <v>2.5507224091627552</v>
      </c>
      <c r="G1289" s="42">
        <f t="shared" si="598"/>
        <v>1.4835006917106757</v>
      </c>
      <c r="H1289" s="42">
        <f t="shared" si="610"/>
        <v>0</v>
      </c>
      <c r="I1289" s="42">
        <f t="shared" si="610"/>
        <v>5.4223227803258025</v>
      </c>
      <c r="J1289" s="42">
        <f t="shared" si="605"/>
        <v>4.1223227803258027</v>
      </c>
      <c r="K1289" s="42">
        <f t="shared" si="607"/>
        <v>5.4223227803258025</v>
      </c>
      <c r="L1289" s="42">
        <f t="shared" si="599"/>
        <v>4.9223227803258025</v>
      </c>
      <c r="M1289" s="42">
        <f t="shared" si="611"/>
        <v>1.8074409267752689</v>
      </c>
      <c r="N1289" s="42">
        <f t="shared" si="611"/>
        <v>4.8693725237517</v>
      </c>
      <c r="O1289" s="42">
        <f t="shared" si="611"/>
        <v>4.8360247937478755</v>
      </c>
      <c r="P1289" s="42">
        <f t="shared" si="611"/>
        <v>4.1854081263372622</v>
      </c>
      <c r="Q1289" s="42">
        <f t="shared" si="600"/>
        <v>4.8308447105593313</v>
      </c>
      <c r="R1289" s="42">
        <f t="shared" si="612"/>
        <v>4.2986006488734914</v>
      </c>
      <c r="S1289" s="42">
        <f t="shared" si="612"/>
        <v>1.2690542677358256</v>
      </c>
      <c r="T1289" s="42">
        <f t="shared" si="601"/>
        <v>5.2537770273208979</v>
      </c>
      <c r="U1289" s="42">
        <f t="shared" si="602"/>
        <v>4.4523227803258028</v>
      </c>
      <c r="V1289" s="42">
        <f t="shared" si="613"/>
        <v>1.8074409267752689</v>
      </c>
      <c r="W1289" s="42">
        <f t="shared" si="613"/>
        <v>4.8693725237517</v>
      </c>
      <c r="X1289" s="42">
        <f t="shared" si="613"/>
        <v>4.8360247937478773</v>
      </c>
      <c r="Y1289" s="42">
        <f t="shared" si="603"/>
        <v>4.485408126337262</v>
      </c>
      <c r="Z1289" s="42">
        <f t="shared" si="614"/>
        <v>4.3308447105593313</v>
      </c>
      <c r="AA1289" s="42">
        <f t="shared" si="614"/>
        <v>4.2986006488734914</v>
      </c>
      <c r="AB1289" s="42">
        <f t="shared" si="614"/>
        <v>1.2690542677358256</v>
      </c>
      <c r="AC1289" s="42">
        <f t="shared" si="604"/>
        <v>4.2637770273208977</v>
      </c>
    </row>
    <row r="1290" spans="3:29" x14ac:dyDescent="0.25">
      <c r="C1290" s="42">
        <f t="shared" si="596"/>
        <v>2.8206231850463772</v>
      </c>
      <c r="D1290" s="42">
        <f t="shared" si="608"/>
        <v>1.7219431902416606</v>
      </c>
      <c r="E1290" s="42">
        <f t="shared" si="597"/>
        <v>5.1475576950282056</v>
      </c>
      <c r="F1290" s="42">
        <f t="shared" si="609"/>
        <v>2.1750264985497969</v>
      </c>
      <c r="G1290" s="42">
        <f t="shared" si="598"/>
        <v>1.8065980831294661</v>
      </c>
      <c r="H1290" s="42">
        <f t="shared" si="610"/>
        <v>0</v>
      </c>
      <c r="I1290" s="42">
        <f>I340-1.47</f>
        <v>5.734490288697442</v>
      </c>
      <c r="J1290" s="42">
        <f t="shared" si="605"/>
        <v>3.5029935257982956</v>
      </c>
      <c r="K1290" s="42">
        <f t="shared" si="607"/>
        <v>7.2044902886974418</v>
      </c>
      <c r="L1290" s="42">
        <f>L340</f>
        <v>0</v>
      </c>
      <c r="M1290" s="42">
        <f t="shared" si="611"/>
        <v>4.8029935257982936</v>
      </c>
      <c r="N1290" s="42">
        <f t="shared" si="611"/>
        <v>5.3596747161199314</v>
      </c>
      <c r="O1290" s="42">
        <f t="shared" si="611"/>
        <v>2.8778266993419552</v>
      </c>
      <c r="P1290" s="42">
        <f t="shared" si="611"/>
        <v>6.212179219303045</v>
      </c>
      <c r="Q1290" s="42">
        <f t="shared" si="600"/>
        <v>6.2519439038945794</v>
      </c>
      <c r="R1290" s="42">
        <f t="shared" si="612"/>
        <v>4.3329054791246833</v>
      </c>
      <c r="S1290" s="42">
        <f t="shared" si="612"/>
        <v>2.2993054112864191</v>
      </c>
      <c r="T1290" s="42">
        <f t="shared" si="601"/>
        <v>3.4013096675367551</v>
      </c>
      <c r="U1290" s="42">
        <f>U340</f>
        <v>0</v>
      </c>
      <c r="V1290" s="42">
        <f t="shared" si="613"/>
        <v>4.8029935257982936</v>
      </c>
      <c r="W1290" s="42">
        <f t="shared" si="613"/>
        <v>5.3596747161199287</v>
      </c>
      <c r="X1290" s="42">
        <f t="shared" si="613"/>
        <v>2.877826699341953</v>
      </c>
      <c r="Y1290" s="42">
        <f t="shared" si="603"/>
        <v>6.5121792193030448</v>
      </c>
      <c r="Z1290" s="42">
        <f t="shared" si="614"/>
        <v>5.7519439038945794</v>
      </c>
      <c r="AA1290" s="42">
        <f t="shared" si="614"/>
        <v>4.3329054791246833</v>
      </c>
      <c r="AB1290" s="42">
        <f t="shared" si="614"/>
        <v>2.2993054112864173</v>
      </c>
      <c r="AC1290" s="42">
        <f t="shared" si="604"/>
        <v>2.4113096675367545</v>
      </c>
    </row>
    <row r="1291" spans="3:29" x14ac:dyDescent="0.25">
      <c r="C1291" s="42">
        <f t="shared" si="596"/>
        <v>2.9483621931060719</v>
      </c>
      <c r="D1291" s="42">
        <f t="shared" si="608"/>
        <v>2.8027117414449356</v>
      </c>
      <c r="E1291" s="42">
        <f t="shared" si="597"/>
        <v>4.1354373696539621</v>
      </c>
      <c r="F1291" s="42">
        <f t="shared" si="609"/>
        <v>2.5832502385595006</v>
      </c>
      <c r="G1291" s="42">
        <f t="shared" si="598"/>
        <v>3.4631673821681339</v>
      </c>
      <c r="H1291" s="42">
        <f t="shared" si="610"/>
        <v>0</v>
      </c>
      <c r="I1291" s="42">
        <f t="shared" si="610"/>
        <v>0</v>
      </c>
      <c r="J1291" s="42">
        <f t="shared" si="605"/>
        <v>4.5349326332008744</v>
      </c>
      <c r="K1291" s="42">
        <f t="shared" si="607"/>
        <v>5.8349326332008742</v>
      </c>
      <c r="L1291" s="42">
        <f t="shared" si="599"/>
        <v>5.3349326332008742</v>
      </c>
      <c r="M1291" s="42">
        <f t="shared" si="611"/>
        <v>2.6743441235503997</v>
      </c>
      <c r="N1291" s="42">
        <f t="shared" si="611"/>
        <v>5.7379458823345546</v>
      </c>
      <c r="O1291" s="42">
        <f t="shared" si="611"/>
        <v>1.619475104118423</v>
      </c>
      <c r="P1291" s="42">
        <f t="shared" si="611"/>
        <v>5.8104592315462638</v>
      </c>
      <c r="Q1291" s="42">
        <f t="shared" si="600"/>
        <v>5.592476370900294</v>
      </c>
      <c r="R1291" s="42">
        <f t="shared" si="612"/>
        <v>4.2188988106365262</v>
      </c>
      <c r="S1291" s="42">
        <f t="shared" si="612"/>
        <v>1.9863600453449788</v>
      </c>
      <c r="T1291" s="42">
        <f t="shared" si="601"/>
        <v>4.7037107027005094</v>
      </c>
      <c r="U1291" s="42">
        <f t="shared" si="602"/>
        <v>4.8649326332008744</v>
      </c>
      <c r="V1291" s="42">
        <f t="shared" si="613"/>
        <v>2.6743441235503997</v>
      </c>
      <c r="W1291" s="42">
        <f t="shared" si="613"/>
        <v>5.7379458823345546</v>
      </c>
      <c r="X1291" s="42">
        <f t="shared" si="613"/>
        <v>1.6194751041184252</v>
      </c>
      <c r="Y1291" s="42">
        <f t="shared" si="603"/>
        <v>6.1104592315462627</v>
      </c>
      <c r="Z1291" s="42">
        <f t="shared" si="614"/>
        <v>5.092476370900294</v>
      </c>
      <c r="AA1291" s="42">
        <f t="shared" si="614"/>
        <v>4.2188988106365262</v>
      </c>
      <c r="AB1291" s="42">
        <f t="shared" si="614"/>
        <v>1.9863600453449792</v>
      </c>
      <c r="AC1291" s="42">
        <f t="shared" si="604"/>
        <v>3.7137107027005101</v>
      </c>
    </row>
    <row r="1292" spans="3:29" x14ac:dyDescent="0.25">
      <c r="C1292" s="42">
        <f t="shared" si="596"/>
        <v>4.2741648983984604</v>
      </c>
      <c r="D1292" s="42">
        <f t="shared" si="608"/>
        <v>4.7911555281818519</v>
      </c>
      <c r="E1292" s="42">
        <f t="shared" si="597"/>
        <v>5.1637406807577415</v>
      </c>
      <c r="F1292" s="42">
        <f t="shared" si="609"/>
        <v>5.2284531686265856</v>
      </c>
      <c r="G1292" s="42">
        <f t="shared" si="598"/>
        <v>1.3982871201442864</v>
      </c>
      <c r="H1292" s="42">
        <f t="shared" si="610"/>
        <v>6.664748694175076</v>
      </c>
      <c r="I1292" s="42">
        <f t="shared" si="610"/>
        <v>0</v>
      </c>
      <c r="J1292" s="42">
        <f t="shared" si="605"/>
        <v>3.1431657961167181</v>
      </c>
      <c r="K1292" s="42">
        <f t="shared" si="607"/>
        <v>6.664748694175076</v>
      </c>
      <c r="L1292" s="42">
        <f t="shared" si="599"/>
        <v>6.164748694175076</v>
      </c>
      <c r="M1292" s="42">
        <f t="shared" si="611"/>
        <v>3.6100722093448327</v>
      </c>
      <c r="N1292" s="42">
        <f t="shared" si="611"/>
        <v>2.8653030100294443</v>
      </c>
      <c r="O1292" s="42">
        <f t="shared" si="611"/>
        <v>2.8871397580138534</v>
      </c>
      <c r="P1292" s="42">
        <f t="shared" si="611"/>
        <v>2.9640142007513841</v>
      </c>
      <c r="Q1292" s="42">
        <f t="shared" si="600"/>
        <v>3.2693458599886731</v>
      </c>
      <c r="R1292" s="42">
        <f t="shared" si="612"/>
        <v>3.072601054755681</v>
      </c>
      <c r="S1292" s="42">
        <f t="shared" si="612"/>
        <v>2.9778664378229069</v>
      </c>
      <c r="T1292" s="42">
        <f t="shared" si="601"/>
        <v>4.3546764848302439</v>
      </c>
      <c r="U1292" s="42">
        <f t="shared" si="602"/>
        <v>5.6947486941750762</v>
      </c>
      <c r="V1292" s="42">
        <f t="shared" si="613"/>
        <v>3.6100722093448327</v>
      </c>
      <c r="W1292" s="42">
        <f t="shared" si="613"/>
        <v>2.8653030100294457</v>
      </c>
      <c r="X1292" s="42">
        <f t="shared" si="613"/>
        <v>2.887139758013856</v>
      </c>
      <c r="Y1292" s="42">
        <f t="shared" si="603"/>
        <v>3.2640142007513835</v>
      </c>
      <c r="Z1292" s="42">
        <f t="shared" si="614"/>
        <v>2.7693458599886731</v>
      </c>
      <c r="AA1292" s="42">
        <f t="shared" si="614"/>
        <v>3.072601054755681</v>
      </c>
      <c r="AB1292" s="42">
        <f t="shared" si="614"/>
        <v>2.9778664378229061</v>
      </c>
      <c r="AC1292" s="42">
        <f t="shared" si="604"/>
        <v>3.3646764848302437</v>
      </c>
    </row>
    <row r="1293" spans="3:29" x14ac:dyDescent="0.25">
      <c r="C1293" s="42">
        <f t="shared" si="596"/>
        <v>4.4461883116459253</v>
      </c>
      <c r="D1293" s="42">
        <f t="shared" si="608"/>
        <v>4.3921670727791531</v>
      </c>
      <c r="E1293" s="42">
        <f t="shared" si="597"/>
        <v>5.2116719126102682</v>
      </c>
      <c r="F1293" s="42">
        <f t="shared" si="609"/>
        <v>4.5541775370204025</v>
      </c>
      <c r="G1293" s="42">
        <f t="shared" si="598"/>
        <v>1.1494239672640025</v>
      </c>
      <c r="H1293" s="42">
        <f t="shared" si="610"/>
        <v>0</v>
      </c>
      <c r="I1293" s="42">
        <f t="shared" si="610"/>
        <v>0</v>
      </c>
      <c r="J1293" s="42">
        <f t="shared" si="605"/>
        <v>4.5944095912285361</v>
      </c>
      <c r="K1293" s="42">
        <f t="shared" si="607"/>
        <v>5.8944095912285359</v>
      </c>
      <c r="L1293" s="42">
        <f t="shared" si="599"/>
        <v>5.3944095912285359</v>
      </c>
      <c r="M1293" s="42">
        <f t="shared" si="611"/>
        <v>3.6840059945178347</v>
      </c>
      <c r="N1293" s="42">
        <f t="shared" si="611"/>
        <v>5.4389565590221993</v>
      </c>
      <c r="O1293" s="42">
        <f t="shared" si="611"/>
        <v>0.63328367509066963</v>
      </c>
      <c r="P1293" s="42">
        <f t="shared" si="611"/>
        <v>5.5530745479264372</v>
      </c>
      <c r="Q1293" s="42">
        <f t="shared" si="600"/>
        <v>5.4023189874340485</v>
      </c>
      <c r="R1293" s="42">
        <f t="shared" si="612"/>
        <v>3.7120893958933969</v>
      </c>
      <c r="S1293" s="42">
        <f t="shared" si="612"/>
        <v>2.2574334604705046</v>
      </c>
      <c r="T1293" s="42">
        <f t="shared" si="601"/>
        <v>3.6332037965279618</v>
      </c>
      <c r="U1293" s="42">
        <f t="shared" si="602"/>
        <v>4.9244095912285362</v>
      </c>
      <c r="V1293" s="42">
        <f t="shared" si="613"/>
        <v>3.6840059945178347</v>
      </c>
      <c r="W1293" s="42">
        <f t="shared" si="613"/>
        <v>5.4389565590222002</v>
      </c>
      <c r="X1293" s="42">
        <f t="shared" si="613"/>
        <v>0.63328367509067018</v>
      </c>
      <c r="Y1293" s="42">
        <f t="shared" si="603"/>
        <v>5.8530745479264361</v>
      </c>
      <c r="Z1293" s="42">
        <f t="shared" si="614"/>
        <v>4.9023189874340485</v>
      </c>
      <c r="AA1293" s="42">
        <f t="shared" si="614"/>
        <v>3.7120893958933969</v>
      </c>
      <c r="AB1293" s="42">
        <f t="shared" si="614"/>
        <v>2.2574334604705029</v>
      </c>
      <c r="AC1293" s="42">
        <f t="shared" si="604"/>
        <v>2.643203796527962</v>
      </c>
    </row>
    <row r="1294" spans="3:29" x14ac:dyDescent="0.25">
      <c r="C1294" s="42">
        <f t="shared" si="596"/>
        <v>4.7271564264688921</v>
      </c>
      <c r="D1294" s="42">
        <f t="shared" si="608"/>
        <v>4.5151085265164745</v>
      </c>
      <c r="E1294" s="42">
        <f t="shared" si="597"/>
        <v>4.8947222469172944</v>
      </c>
      <c r="F1294" s="42">
        <f t="shared" si="609"/>
        <v>4.892857743377462</v>
      </c>
      <c r="G1294" s="42">
        <f t="shared" si="598"/>
        <v>1.6301584647017107</v>
      </c>
      <c r="H1294" s="42">
        <f t="shared" si="610"/>
        <v>0</v>
      </c>
      <c r="I1294" s="42">
        <f t="shared" si="610"/>
        <v>0</v>
      </c>
      <c r="J1294" s="42">
        <f t="shared" si="605"/>
        <v>5.2793321144990566</v>
      </c>
      <c r="K1294" s="42">
        <f t="shared" si="607"/>
        <v>6.5793321144990564</v>
      </c>
      <c r="L1294" s="42">
        <f t="shared" si="599"/>
        <v>6.0793321144990564</v>
      </c>
      <c r="M1294" s="42">
        <f t="shared" si="611"/>
        <v>2.7413883810412725</v>
      </c>
      <c r="N1294" s="42">
        <f t="shared" si="611"/>
        <v>4.5990299955797536</v>
      </c>
      <c r="O1294" s="42">
        <f t="shared" si="611"/>
        <v>1.9756121225355256</v>
      </c>
      <c r="P1294" s="42">
        <f t="shared" si="611"/>
        <v>4.1758418277790659</v>
      </c>
      <c r="Q1294" s="42">
        <f t="shared" si="600"/>
        <v>4.1763414369779692</v>
      </c>
      <c r="R1294" s="42">
        <f t="shared" si="612"/>
        <v>3.3054181452463176</v>
      </c>
      <c r="S1294" s="42">
        <f t="shared" si="612"/>
        <v>2.3797584243932768</v>
      </c>
      <c r="T1294" s="42">
        <f t="shared" si="601"/>
        <v>5.1379437334577824</v>
      </c>
      <c r="U1294" s="42">
        <f t="shared" si="602"/>
        <v>5.6093321144990567</v>
      </c>
      <c r="V1294" s="42">
        <f t="shared" si="613"/>
        <v>2.7413883810412725</v>
      </c>
      <c r="W1294" s="42">
        <f t="shared" si="613"/>
        <v>4.5990299955797527</v>
      </c>
      <c r="X1294" s="42">
        <f t="shared" si="613"/>
        <v>1.9756121225355296</v>
      </c>
      <c r="Y1294" s="42">
        <f t="shared" si="603"/>
        <v>4.4758418277790648</v>
      </c>
      <c r="Z1294" s="42">
        <f t="shared" si="614"/>
        <v>3.6763414369779697</v>
      </c>
      <c r="AA1294" s="42">
        <f t="shared" si="614"/>
        <v>3.3054181452463176</v>
      </c>
      <c r="AB1294" s="42">
        <f t="shared" si="614"/>
        <v>2.3797584243932759</v>
      </c>
      <c r="AC1294" s="42">
        <f t="shared" si="604"/>
        <v>4.1479437334577831</v>
      </c>
    </row>
    <row r="1295" spans="3:29" x14ac:dyDescent="0.25">
      <c r="C1295" s="42">
        <f t="shared" si="596"/>
        <v>5.4758364573902272</v>
      </c>
      <c r="D1295" s="42">
        <f>D345-1.47</f>
        <v>3.7750617511826956</v>
      </c>
      <c r="E1295" s="42">
        <f t="shared" si="597"/>
        <v>5.8108832223196831</v>
      </c>
      <c r="F1295" s="42">
        <f t="shared" si="609"/>
        <v>5.9100838209003888</v>
      </c>
      <c r="G1295" s="42">
        <f t="shared" si="598"/>
        <v>1.421682958687903</v>
      </c>
      <c r="H1295" s="42">
        <f t="shared" si="610"/>
        <v>0</v>
      </c>
      <c r="I1295" s="42">
        <f t="shared" si="610"/>
        <v>6.5679144976420698</v>
      </c>
      <c r="J1295" s="42">
        <f t="shared" si="605"/>
        <v>5.26791449764207</v>
      </c>
      <c r="K1295" s="42">
        <f t="shared" si="607"/>
        <v>6.5679144976420698</v>
      </c>
      <c r="L1295" s="42">
        <f>L345</f>
        <v>0</v>
      </c>
      <c r="M1295" s="42">
        <f t="shared" si="611"/>
        <v>6.0205882895052305</v>
      </c>
      <c r="N1295" s="42">
        <f t="shared" si="611"/>
        <v>4.8300431413477396</v>
      </c>
      <c r="O1295" s="42">
        <f t="shared" si="611"/>
        <v>4.6002541626046751</v>
      </c>
      <c r="P1295" s="42">
        <f t="shared" si="611"/>
        <v>3.9793155351699618</v>
      </c>
      <c r="Q1295" s="42">
        <f t="shared" si="600"/>
        <v>5.0194897497113429</v>
      </c>
      <c r="R1295" s="42">
        <f t="shared" si="612"/>
        <v>2.7813941686049835</v>
      </c>
      <c r="S1295" s="42">
        <f t="shared" si="612"/>
        <v>1.1179428932156719</v>
      </c>
      <c r="T1295" s="42">
        <f t="shared" si="601"/>
        <v>1.8473262081368391</v>
      </c>
      <c r="U1295" s="42">
        <f>U345</f>
        <v>0</v>
      </c>
      <c r="V1295" s="42">
        <f t="shared" si="613"/>
        <v>6.0205882895052305</v>
      </c>
      <c r="W1295" s="42">
        <f t="shared" si="613"/>
        <v>4.8300431413477405</v>
      </c>
      <c r="X1295" s="42">
        <f t="shared" si="613"/>
        <v>4.6002541626046742</v>
      </c>
      <c r="Y1295" s="42">
        <f t="shared" si="603"/>
        <v>4.2793155351699621</v>
      </c>
      <c r="Z1295" s="42">
        <f t="shared" si="614"/>
        <v>4.5194897497113429</v>
      </c>
      <c r="AA1295" s="42">
        <f t="shared" si="614"/>
        <v>2.7813941686049835</v>
      </c>
      <c r="AB1295" s="42">
        <f t="shared" si="614"/>
        <v>1.1179428932156712</v>
      </c>
      <c r="AC1295" s="42">
        <f t="shared" si="604"/>
        <v>0.85732620813683846</v>
      </c>
    </row>
    <row r="1296" spans="3:29" x14ac:dyDescent="0.25">
      <c r="C1296" s="42">
        <f t="shared" si="596"/>
        <v>4.2870352887825218</v>
      </c>
      <c r="D1296" s="42">
        <f t="shared" ref="D1296:D1297" si="615">D346</f>
        <v>3.370520982338582</v>
      </c>
      <c r="E1296" s="42">
        <f t="shared" si="597"/>
        <v>4.4510890325447656</v>
      </c>
      <c r="F1296" s="42">
        <f t="shared" si="609"/>
        <v>6.0090986675900346</v>
      </c>
      <c r="G1296" s="42">
        <f t="shared" si="598"/>
        <v>1.0071986749223192</v>
      </c>
      <c r="H1296" s="42">
        <f t="shared" si="610"/>
        <v>0</v>
      </c>
      <c r="I1296" s="42">
        <f t="shared" si="610"/>
        <v>6.5990449312196384</v>
      </c>
      <c r="J1296" s="42">
        <f t="shared" si="605"/>
        <v>5.2990449312196386</v>
      </c>
      <c r="K1296" s="42">
        <f t="shared" si="607"/>
        <v>6.5990449312196384</v>
      </c>
      <c r="L1296" s="42">
        <f t="shared" si="599"/>
        <v>6.0990449312196384</v>
      </c>
      <c r="M1296" s="42">
        <f t="shared" si="611"/>
        <v>4.3993632874797584</v>
      </c>
      <c r="N1296" s="42">
        <f t="shared" si="611"/>
        <v>4.3044983109303327</v>
      </c>
      <c r="O1296" s="42">
        <f t="shared" si="611"/>
        <v>1.2816326932534001</v>
      </c>
      <c r="P1296" s="42">
        <f t="shared" si="611"/>
        <v>3.9231773004707198</v>
      </c>
      <c r="Q1296" s="42">
        <f t="shared" si="600"/>
        <v>4.0763942780029474</v>
      </c>
      <c r="R1296" s="42">
        <f t="shared" si="612"/>
        <v>3.3090020359955976</v>
      </c>
      <c r="S1296" s="42">
        <f t="shared" si="612"/>
        <v>1.2636469017229104</v>
      </c>
      <c r="T1296" s="42">
        <f t="shared" si="601"/>
        <v>3.3622015410061366</v>
      </c>
      <c r="U1296" s="42">
        <f t="shared" si="602"/>
        <v>5.6290449312196387</v>
      </c>
      <c r="V1296" s="42">
        <f t="shared" si="613"/>
        <v>4.3993632874797584</v>
      </c>
      <c r="W1296" s="42">
        <f t="shared" si="613"/>
        <v>4.3044983109303292</v>
      </c>
      <c r="X1296" s="42">
        <f t="shared" si="613"/>
        <v>1.2816326932533979</v>
      </c>
      <c r="Y1296" s="42">
        <f t="shared" si="603"/>
        <v>4.22317730047072</v>
      </c>
      <c r="Z1296" s="42">
        <f t="shared" si="614"/>
        <v>3.5763942780029474</v>
      </c>
      <c r="AA1296" s="42">
        <f t="shared" si="614"/>
        <v>3.3090020359955976</v>
      </c>
      <c r="AB1296" s="42">
        <f t="shared" si="614"/>
        <v>1.2636469017229099</v>
      </c>
      <c r="AC1296" s="42">
        <f t="shared" si="604"/>
        <v>2.3722015410061359</v>
      </c>
    </row>
    <row r="1297" spans="3:29" x14ac:dyDescent="0.25">
      <c r="C1297" s="42">
        <f t="shared" si="596"/>
        <v>4.2894773572747988</v>
      </c>
      <c r="D1297" s="42">
        <f t="shared" si="615"/>
        <v>4.1404253255592245</v>
      </c>
      <c r="E1297" s="42">
        <f t="shared" si="597"/>
        <v>3.8584019325250916</v>
      </c>
      <c r="F1297" s="42">
        <f t="shared" si="609"/>
        <v>3.7962123217095169</v>
      </c>
      <c r="G1297" s="42">
        <f t="shared" si="598"/>
        <v>1.3688852709736572</v>
      </c>
      <c r="H1297" s="42">
        <f t="shared" si="610"/>
        <v>6.100193712993681</v>
      </c>
      <c r="I1297" s="42">
        <f t="shared" si="610"/>
        <v>0</v>
      </c>
      <c r="J1297" s="42">
        <f t="shared" si="605"/>
        <v>2.7667958086624544</v>
      </c>
      <c r="K1297" s="42">
        <f t="shared" si="607"/>
        <v>6.100193712993681</v>
      </c>
      <c r="L1297" s="42">
        <f t="shared" si="599"/>
        <v>5.600193712993681</v>
      </c>
      <c r="M1297" s="42">
        <f t="shared" si="611"/>
        <v>1.5250484282484214</v>
      </c>
      <c r="N1297" s="42">
        <f t="shared" si="611"/>
        <v>4.3408386529119447</v>
      </c>
      <c r="O1297" s="42">
        <f t="shared" si="611"/>
        <v>1.4998410162112508</v>
      </c>
      <c r="P1297" s="42">
        <f t="shared" si="611"/>
        <v>4.2984452519646998</v>
      </c>
      <c r="Q1297" s="42">
        <f t="shared" si="600"/>
        <v>4.4638930529541803</v>
      </c>
      <c r="R1297" s="42">
        <f t="shared" si="612"/>
        <v>4.4258827398621081</v>
      </c>
      <c r="S1297" s="42">
        <f t="shared" si="612"/>
        <v>2.3362444007209855</v>
      </c>
      <c r="T1297" s="42">
        <f t="shared" si="601"/>
        <v>6.1293200227866631</v>
      </c>
      <c r="U1297" s="42">
        <f t="shared" si="602"/>
        <v>5.1301937129936812</v>
      </c>
      <c r="V1297" s="42">
        <f t="shared" si="613"/>
        <v>1.5250484282484214</v>
      </c>
      <c r="W1297" s="42">
        <f t="shared" si="613"/>
        <v>4.3408386529119465</v>
      </c>
      <c r="X1297" s="42">
        <f t="shared" si="613"/>
        <v>1.4998410162112537</v>
      </c>
      <c r="Y1297" s="42">
        <f t="shared" si="603"/>
        <v>4.5984452519646997</v>
      </c>
      <c r="Z1297" s="42">
        <f t="shared" si="614"/>
        <v>3.9638930529541803</v>
      </c>
      <c r="AA1297" s="42">
        <f t="shared" si="614"/>
        <v>4.4258827398621081</v>
      </c>
      <c r="AB1297" s="42">
        <f t="shared" si="614"/>
        <v>2.3362444007209837</v>
      </c>
      <c r="AC1297" s="42">
        <f t="shared" si="604"/>
        <v>5.1393200227866629</v>
      </c>
    </row>
    <row r="1298" spans="3:29" x14ac:dyDescent="0.25">
      <c r="C1298" s="42">
        <f t="shared" si="596"/>
        <v>6.9132222050708982</v>
      </c>
      <c r="D1298" s="42">
        <f>D348-1.47</f>
        <v>5.2488411898110003</v>
      </c>
      <c r="E1298" s="42">
        <f t="shared" si="597"/>
        <v>7.2417770025285702</v>
      </c>
      <c r="F1298" s="42">
        <f t="shared" si="609"/>
        <v>7.7992531570825046</v>
      </c>
      <c r="G1298" s="42">
        <f t="shared" si="598"/>
        <v>1.1841276412372423</v>
      </c>
      <c r="H1298" s="42">
        <f t="shared" si="610"/>
        <v>0</v>
      </c>
      <c r="I1298" s="42">
        <f t="shared" si="610"/>
        <v>8.2578790338015473</v>
      </c>
      <c r="J1298" s="42">
        <f t="shared" si="605"/>
        <v>6.9578790338015475</v>
      </c>
      <c r="K1298" s="42">
        <f t="shared" si="607"/>
        <v>8.2578790338015473</v>
      </c>
      <c r="L1298" s="42">
        <f>L348</f>
        <v>0</v>
      </c>
      <c r="M1298" s="42">
        <f t="shared" si="611"/>
        <v>6.8815658615012891</v>
      </c>
      <c r="N1298" s="42">
        <f t="shared" si="611"/>
        <v>3.5316715364685876</v>
      </c>
      <c r="O1298" s="42">
        <f t="shared" si="611"/>
        <v>2.4967003414868296</v>
      </c>
      <c r="P1298" s="42">
        <f t="shared" si="611"/>
        <v>2.7842828510666293</v>
      </c>
      <c r="Q1298" s="42">
        <f t="shared" si="600"/>
        <v>3.4867219722900664</v>
      </c>
      <c r="R1298" s="42">
        <f t="shared" si="612"/>
        <v>1.5737578315710672</v>
      </c>
      <c r="S1298" s="42">
        <f t="shared" si="612"/>
        <v>1.4055964312853704</v>
      </c>
      <c r="T1298" s="42">
        <f t="shared" si="601"/>
        <v>2.5042740257627263</v>
      </c>
      <c r="U1298" s="42">
        <f>U348</f>
        <v>0</v>
      </c>
      <c r="V1298" s="42">
        <f t="shared" si="613"/>
        <v>6.8815658615012891</v>
      </c>
      <c r="W1298" s="42">
        <f t="shared" si="613"/>
        <v>3.5316715364685853</v>
      </c>
      <c r="X1298" s="42">
        <f t="shared" si="613"/>
        <v>2.4967003414868327</v>
      </c>
      <c r="Y1298" s="42">
        <f t="shared" si="603"/>
        <v>3.0842828510666291</v>
      </c>
      <c r="Z1298" s="42">
        <f t="shared" si="614"/>
        <v>2.9867219722900664</v>
      </c>
      <c r="AA1298" s="42">
        <f t="shared" si="614"/>
        <v>1.5737578315710672</v>
      </c>
      <c r="AB1298" s="42">
        <f t="shared" si="614"/>
        <v>1.4055964312853695</v>
      </c>
      <c r="AC1298" s="42">
        <f t="shared" si="604"/>
        <v>1.5142740257627261</v>
      </c>
    </row>
    <row r="1299" spans="3:29" x14ac:dyDescent="0.25">
      <c r="C1299" s="42">
        <f t="shared" si="596"/>
        <v>3.0331130405649298</v>
      </c>
      <c r="D1299" s="42">
        <f t="shared" ref="D1299:D1305" si="616">D349</f>
        <v>1.4821759577064433</v>
      </c>
      <c r="E1299" s="42">
        <f t="shared" si="597"/>
        <v>5.1624742707396507</v>
      </c>
      <c r="F1299" s="42">
        <f t="shared" si="609"/>
        <v>1.9767987907186397</v>
      </c>
      <c r="G1299" s="42">
        <f t="shared" si="598"/>
        <v>6.7620112922307856</v>
      </c>
      <c r="H1299" s="42">
        <f t="shared" si="610"/>
        <v>0</v>
      </c>
      <c r="I1299" s="42">
        <f t="shared" si="610"/>
        <v>0</v>
      </c>
      <c r="J1299" s="42">
        <f t="shared" si="605"/>
        <v>2.5613408614871904</v>
      </c>
      <c r="K1299" s="42">
        <f t="shared" ref="K1299:K1308" si="617">K349</f>
        <v>5.7920112922307858</v>
      </c>
      <c r="L1299" s="42">
        <f t="shared" si="599"/>
        <v>5.2920112922307858</v>
      </c>
      <c r="M1299" s="42">
        <f t="shared" si="611"/>
        <v>2.896005646115392</v>
      </c>
      <c r="N1299" s="42">
        <f t="shared" si="611"/>
        <v>5.3054407119760008</v>
      </c>
      <c r="O1299" s="42">
        <f t="shared" si="611"/>
        <v>1.5437385468962239</v>
      </c>
      <c r="P1299" s="42">
        <f t="shared" si="611"/>
        <v>4.9746567018104502</v>
      </c>
      <c r="Q1299" s="42">
        <f t="shared" si="600"/>
        <v>5.0118691036326473</v>
      </c>
      <c r="R1299" s="42">
        <f t="shared" si="612"/>
        <v>4.2843799292463691</v>
      </c>
      <c r="S1299" s="42">
        <f t="shared" si="612"/>
        <v>3.8202627672160507</v>
      </c>
      <c r="T1299" s="42">
        <f t="shared" si="601"/>
        <v>4.3166725480368671</v>
      </c>
      <c r="U1299" s="42">
        <f t="shared" si="602"/>
        <v>4.8220112922307861</v>
      </c>
      <c r="V1299" s="42">
        <f t="shared" si="613"/>
        <v>2.896005646115392</v>
      </c>
      <c r="W1299" s="42">
        <f t="shared" si="613"/>
        <v>5.305440711975999</v>
      </c>
      <c r="X1299" s="42">
        <f t="shared" si="613"/>
        <v>1.5437385468962239</v>
      </c>
      <c r="Y1299" s="42">
        <f t="shared" si="603"/>
        <v>5.27465670181045</v>
      </c>
      <c r="Z1299" s="42">
        <f t="shared" si="614"/>
        <v>4.5118691036326473</v>
      </c>
      <c r="AA1299" s="42">
        <f t="shared" si="614"/>
        <v>4.2843799292463691</v>
      </c>
      <c r="AB1299" s="42">
        <f t="shared" si="614"/>
        <v>3.8202627672160498</v>
      </c>
      <c r="AC1299" s="42">
        <f t="shared" si="604"/>
        <v>3.3266725480368664</v>
      </c>
    </row>
    <row r="1300" spans="3:29" x14ac:dyDescent="0.25">
      <c r="C1300" s="42">
        <f>C350</f>
        <v>0</v>
      </c>
      <c r="D1300" s="42">
        <f t="shared" si="616"/>
        <v>0.56930515022921235</v>
      </c>
      <c r="E1300" s="42">
        <f t="shared" si="597"/>
        <v>3.110563013233719</v>
      </c>
      <c r="F1300" s="42">
        <f t="shared" si="609"/>
        <v>0</v>
      </c>
      <c r="G1300" s="42">
        <f t="shared" si="598"/>
        <v>4.3888766437848856</v>
      </c>
      <c r="H1300" s="42">
        <f>H350-0.31</f>
        <v>5.7429812036670507</v>
      </c>
      <c r="I1300" s="42">
        <f t="shared" si="610"/>
        <v>6.0529812036670503</v>
      </c>
      <c r="J1300" s="42">
        <f t="shared" si="605"/>
        <v>4.7529812036670505</v>
      </c>
      <c r="K1300" s="42">
        <f t="shared" si="617"/>
        <v>6.0529812036670503</v>
      </c>
      <c r="L1300" s="42">
        <f t="shared" si="599"/>
        <v>5.5529812036670503</v>
      </c>
      <c r="M1300" s="42">
        <f t="shared" si="611"/>
        <v>4.2875283525974943</v>
      </c>
      <c r="N1300" s="42">
        <f t="shared" si="611"/>
        <v>5.528171961839675</v>
      </c>
      <c r="O1300" s="42">
        <f t="shared" si="611"/>
        <v>0</v>
      </c>
      <c r="P1300" s="42">
        <f t="shared" si="611"/>
        <v>5.049747273956303</v>
      </c>
      <c r="Q1300" s="42">
        <f t="shared" si="600"/>
        <v>6.3161466925453968</v>
      </c>
      <c r="R1300" s="42">
        <f t="shared" si="612"/>
        <v>4.790445955478309</v>
      </c>
      <c r="S1300" s="42">
        <f t="shared" si="612"/>
        <v>1.0302946729646048</v>
      </c>
      <c r="T1300" s="42">
        <f t="shared" si="601"/>
        <v>2.9393490759931593</v>
      </c>
      <c r="U1300" s="42">
        <f t="shared" si="602"/>
        <v>5.0829812036670505</v>
      </c>
      <c r="V1300" s="42">
        <f t="shared" si="613"/>
        <v>4.2875283525974943</v>
      </c>
      <c r="W1300" s="42">
        <f t="shared" si="613"/>
        <v>5.5281719618396776</v>
      </c>
      <c r="X1300" s="42">
        <f t="shared" si="613"/>
        <v>0</v>
      </c>
      <c r="Y1300" s="42">
        <f t="shared" si="603"/>
        <v>5.3497472739563019</v>
      </c>
      <c r="Z1300" s="42">
        <f t="shared" si="614"/>
        <v>5.8161466925453968</v>
      </c>
      <c r="AA1300" s="42">
        <f t="shared" si="614"/>
        <v>4.790445955478309</v>
      </c>
      <c r="AB1300" s="42">
        <f t="shared" si="614"/>
        <v>1.0302946729646041</v>
      </c>
      <c r="AC1300" s="42">
        <f t="shared" si="604"/>
        <v>1.9493490759931593</v>
      </c>
    </row>
    <row r="1301" spans="3:29" x14ac:dyDescent="0.25">
      <c r="C1301" s="42">
        <f t="shared" si="596"/>
        <v>2.9651207071878707</v>
      </c>
      <c r="D1301" s="42">
        <f t="shared" si="616"/>
        <v>4.0943119462783963</v>
      </c>
      <c r="E1301" s="42">
        <f t="shared" si="597"/>
        <v>2.8823224681800212</v>
      </c>
      <c r="F1301" s="42">
        <f t="shared" si="609"/>
        <v>2.4917684284369868</v>
      </c>
      <c r="G1301" s="42">
        <f t="shared" si="598"/>
        <v>1.8003024311579603</v>
      </c>
      <c r="H1301" s="42">
        <f t="shared" ref="H1301:J1316" si="618">H351</f>
        <v>0</v>
      </c>
      <c r="I1301" s="42">
        <f t="shared" si="618"/>
        <v>5.753736378414966</v>
      </c>
      <c r="J1301" s="42">
        <f t="shared" si="605"/>
        <v>0.61791212613832247</v>
      </c>
      <c r="K1301" s="42">
        <f t="shared" si="617"/>
        <v>5.753736378414966</v>
      </c>
      <c r="L1301" s="42">
        <f t="shared" si="599"/>
        <v>5.253736378414966</v>
      </c>
      <c r="M1301" s="42">
        <f t="shared" si="611"/>
        <v>0</v>
      </c>
      <c r="N1301" s="42">
        <f t="shared" si="611"/>
        <v>3.4455213802458018</v>
      </c>
      <c r="O1301" s="42">
        <f t="shared" si="611"/>
        <v>2.7698772234931526</v>
      </c>
      <c r="P1301" s="42">
        <f t="shared" si="611"/>
        <v>3.7164575119135499</v>
      </c>
      <c r="Q1301" s="42">
        <f t="shared" si="600"/>
        <v>4.6862269527675586</v>
      </c>
      <c r="R1301" s="42">
        <f t="shared" si="612"/>
        <v>5.2159422101202901</v>
      </c>
      <c r="S1301" s="42">
        <f t="shared" si="612"/>
        <v>5.508896532524969</v>
      </c>
      <c r="T1301" s="42">
        <f t="shared" si="601"/>
        <v>7.0537363784149658</v>
      </c>
      <c r="U1301" s="42">
        <f t="shared" si="602"/>
        <v>4.7837363784149662</v>
      </c>
      <c r="V1301" s="42">
        <f t="shared" si="613"/>
        <v>0</v>
      </c>
      <c r="W1301" s="42">
        <f t="shared" si="613"/>
        <v>3.4455213802458022</v>
      </c>
      <c r="X1301" s="42">
        <f t="shared" si="613"/>
        <v>2.7698772234931539</v>
      </c>
      <c r="Y1301" s="42">
        <f t="shared" si="603"/>
        <v>4.0164575119135497</v>
      </c>
      <c r="Z1301" s="42">
        <f t="shared" si="614"/>
        <v>4.1862269527675586</v>
      </c>
      <c r="AA1301" s="42">
        <f t="shared" si="614"/>
        <v>5.2159422101202901</v>
      </c>
      <c r="AB1301" s="42">
        <f t="shared" si="614"/>
        <v>5.5088965325249664</v>
      </c>
      <c r="AC1301" s="42">
        <f t="shared" si="604"/>
        <v>6.0637363784149656</v>
      </c>
    </row>
    <row r="1302" spans="3:29" x14ac:dyDescent="0.25">
      <c r="C1302" s="42">
        <f t="shared" si="596"/>
        <v>3.0074727865721824</v>
      </c>
      <c r="D1302" s="42">
        <f t="shared" si="616"/>
        <v>2.5920015907820311</v>
      </c>
      <c r="E1302" s="42">
        <f t="shared" si="597"/>
        <v>4.7291850460956697</v>
      </c>
      <c r="F1302" s="42">
        <f t="shared" si="609"/>
        <v>3.9342136511560244</v>
      </c>
      <c r="G1302" s="42">
        <f t="shared" si="598"/>
        <v>2.7598381900918638</v>
      </c>
      <c r="H1302" s="42">
        <f t="shared" si="618"/>
        <v>0</v>
      </c>
      <c r="I1302" s="42">
        <f t="shared" si="618"/>
        <v>5.9683702053063072</v>
      </c>
      <c r="J1302" s="42">
        <f t="shared" si="605"/>
        <v>0.68945673510210304</v>
      </c>
      <c r="K1302" s="42">
        <f t="shared" si="617"/>
        <v>5.9683702053063072</v>
      </c>
      <c r="L1302" s="42">
        <f t="shared" si="599"/>
        <v>5.4683702053063072</v>
      </c>
      <c r="M1302" s="42">
        <f t="shared" si="611"/>
        <v>2.4868209188776271</v>
      </c>
      <c r="N1302" s="42">
        <f t="shared" si="611"/>
        <v>4.059349726340411</v>
      </c>
      <c r="O1302" s="42">
        <f t="shared" si="611"/>
        <v>1.4879821035267791</v>
      </c>
      <c r="P1302" s="42">
        <f t="shared" si="611"/>
        <v>4.6028561994650197</v>
      </c>
      <c r="Q1302" s="42">
        <f t="shared" si="600"/>
        <v>5.42812718488267</v>
      </c>
      <c r="R1302" s="42">
        <f t="shared" si="612"/>
        <v>5.0264171217643812</v>
      </c>
      <c r="S1302" s="42">
        <f t="shared" si="612"/>
        <v>2.5397320022580026</v>
      </c>
      <c r="T1302" s="42">
        <f t="shared" si="601"/>
        <v>4.9058903323725609</v>
      </c>
      <c r="U1302" s="42">
        <f t="shared" si="602"/>
        <v>4.9983702053063075</v>
      </c>
      <c r="V1302" s="42">
        <f t="shared" si="613"/>
        <v>2.4868209188776271</v>
      </c>
      <c r="W1302" s="42">
        <f t="shared" si="613"/>
        <v>4.0593497263404101</v>
      </c>
      <c r="X1302" s="42">
        <f t="shared" si="613"/>
        <v>1.4879821035267815</v>
      </c>
      <c r="Y1302" s="42">
        <f t="shared" si="603"/>
        <v>4.9028561994650195</v>
      </c>
      <c r="Z1302" s="42">
        <f t="shared" si="614"/>
        <v>4.92812718488267</v>
      </c>
      <c r="AA1302" s="42">
        <f t="shared" si="614"/>
        <v>5.0264171217643812</v>
      </c>
      <c r="AB1302" s="42">
        <f t="shared" si="614"/>
        <v>2.5397320022580017</v>
      </c>
      <c r="AC1302" s="42">
        <f t="shared" si="604"/>
        <v>3.9158903323725607</v>
      </c>
    </row>
    <row r="1303" spans="3:29" x14ac:dyDescent="0.25">
      <c r="C1303" s="42">
        <f t="shared" si="596"/>
        <v>3.9858867503244348</v>
      </c>
      <c r="D1303" s="42">
        <f t="shared" si="616"/>
        <v>3.2101372100458896</v>
      </c>
      <c r="E1303" s="42">
        <f t="shared" si="597"/>
        <v>3.1170913156839957</v>
      </c>
      <c r="F1303" s="42">
        <f t="shared" si="609"/>
        <v>2.7936311231239257</v>
      </c>
      <c r="G1303" s="42">
        <f t="shared" si="598"/>
        <v>2.6898281662577586</v>
      </c>
      <c r="H1303" s="42">
        <f t="shared" si="618"/>
        <v>0</v>
      </c>
      <c r="I1303" s="42">
        <f t="shared" si="618"/>
        <v>0</v>
      </c>
      <c r="J1303" s="42">
        <f t="shared" si="605"/>
        <v>0.84555215678007234</v>
      </c>
      <c r="K1303" s="42">
        <f t="shared" si="617"/>
        <v>6.4366564703402158</v>
      </c>
      <c r="L1303" s="42">
        <f t="shared" si="599"/>
        <v>5.9366564703402158</v>
      </c>
      <c r="M1303" s="42">
        <f t="shared" si="611"/>
        <v>2.6819401959750886</v>
      </c>
      <c r="N1303" s="42">
        <f t="shared" si="611"/>
        <v>5.4361698851031495</v>
      </c>
      <c r="O1303" s="42">
        <f t="shared" si="611"/>
        <v>2.4381274508864448</v>
      </c>
      <c r="P1303" s="42">
        <f t="shared" si="611"/>
        <v>3.9006608484175116</v>
      </c>
      <c r="Q1303" s="42">
        <f t="shared" si="600"/>
        <v>5.0842314877685775</v>
      </c>
      <c r="R1303" s="42">
        <f t="shared" si="612"/>
        <v>4.5183577789306444</v>
      </c>
      <c r="S1303" s="42">
        <f t="shared" si="612"/>
        <v>3.9715539923375816</v>
      </c>
      <c r="T1303" s="42">
        <f t="shared" si="601"/>
        <v>5.322910293962634</v>
      </c>
      <c r="U1303" s="42">
        <f t="shared" si="602"/>
        <v>5.4666564703402161</v>
      </c>
      <c r="V1303" s="42">
        <f t="shared" si="613"/>
        <v>2.6819401959750886</v>
      </c>
      <c r="W1303" s="42">
        <f t="shared" si="613"/>
        <v>5.4361698851031495</v>
      </c>
      <c r="X1303" s="42">
        <f t="shared" si="613"/>
        <v>2.4381274508864461</v>
      </c>
      <c r="Y1303" s="42">
        <f t="shared" si="603"/>
        <v>4.2006608484175105</v>
      </c>
      <c r="Z1303" s="42">
        <f t="shared" si="614"/>
        <v>4.5842314877685775</v>
      </c>
      <c r="AA1303" s="42">
        <f t="shared" si="614"/>
        <v>4.5183577789306444</v>
      </c>
      <c r="AB1303" s="42">
        <f t="shared" si="614"/>
        <v>3.9715539923375798</v>
      </c>
      <c r="AC1303" s="42">
        <f t="shared" si="604"/>
        <v>4.3329102939626338</v>
      </c>
    </row>
    <row r="1304" spans="3:29" x14ac:dyDescent="0.25">
      <c r="C1304" s="42">
        <f t="shared" si="596"/>
        <v>4.7963692452616726</v>
      </c>
      <c r="D1304" s="42">
        <f t="shared" si="616"/>
        <v>2.7817522076757726</v>
      </c>
      <c r="E1304" s="42">
        <f t="shared" si="597"/>
        <v>4.3483279414214531</v>
      </c>
      <c r="F1304" s="42">
        <f t="shared" ref="F1304:F1319" si="619">F354</f>
        <v>5.2565651418812225</v>
      </c>
      <c r="G1304" s="42">
        <f t="shared" si="598"/>
        <v>1.0370013728345797</v>
      </c>
      <c r="H1304" s="42">
        <f t="shared" si="618"/>
        <v>0</v>
      </c>
      <c r="I1304" s="42">
        <f t="shared" si="618"/>
        <v>5.9430217704274293</v>
      </c>
      <c r="J1304" s="42">
        <f t="shared" si="605"/>
        <v>4.6430217704274295</v>
      </c>
      <c r="K1304" s="42">
        <f t="shared" si="617"/>
        <v>5.9430217704274293</v>
      </c>
      <c r="L1304" s="42">
        <f t="shared" si="599"/>
        <v>5.4430217704274293</v>
      </c>
      <c r="M1304" s="42">
        <f t="shared" ref="M1304:P1319" si="620">M354</f>
        <v>3.7143886065171432</v>
      </c>
      <c r="N1304" s="42">
        <f t="shared" si="620"/>
        <v>3.7003720457378346</v>
      </c>
      <c r="O1304" s="42">
        <f t="shared" si="620"/>
        <v>0.64259946140296498</v>
      </c>
      <c r="P1304" s="42">
        <f t="shared" si="620"/>
        <v>3.7591160569271054</v>
      </c>
      <c r="Q1304" s="42">
        <f t="shared" si="600"/>
        <v>5.0209244025644395</v>
      </c>
      <c r="R1304" s="42">
        <f t="shared" ref="R1304:S1319" si="621">R354</f>
        <v>3.468375279542689</v>
      </c>
      <c r="S1304" s="42">
        <f t="shared" si="621"/>
        <v>4.4256545098927669</v>
      </c>
      <c r="T1304" s="42">
        <f t="shared" si="601"/>
        <v>3.2810072568091426</v>
      </c>
      <c r="U1304" s="42">
        <f t="shared" si="602"/>
        <v>4.9730217704274295</v>
      </c>
      <c r="V1304" s="42">
        <f t="shared" ref="V1304:X1319" si="622">V354</f>
        <v>3.7143886065171432</v>
      </c>
      <c r="W1304" s="42">
        <f t="shared" si="622"/>
        <v>3.7003720457378355</v>
      </c>
      <c r="X1304" s="42">
        <f t="shared" si="622"/>
        <v>0.6425994614029632</v>
      </c>
      <c r="Y1304" s="42">
        <f t="shared" si="603"/>
        <v>4.0591160569271052</v>
      </c>
      <c r="Z1304" s="42">
        <f t="shared" ref="Z1304:AB1319" si="623">Z354</f>
        <v>4.5209244025644395</v>
      </c>
      <c r="AA1304" s="42">
        <f t="shared" si="623"/>
        <v>3.468375279542689</v>
      </c>
      <c r="AB1304" s="42">
        <f t="shared" si="623"/>
        <v>4.4256545098927651</v>
      </c>
      <c r="AC1304" s="42">
        <f t="shared" si="604"/>
        <v>2.2910072568091429</v>
      </c>
    </row>
    <row r="1305" spans="3:29" x14ac:dyDescent="0.25">
      <c r="C1305" s="42">
        <f t="shared" si="596"/>
        <v>5.0869265329434947</v>
      </c>
      <c r="D1305" s="42">
        <f t="shared" si="616"/>
        <v>3.7275146407830499</v>
      </c>
      <c r="E1305" s="42">
        <f t="shared" si="597"/>
        <v>3.8755124027690773</v>
      </c>
      <c r="F1305" s="42">
        <f t="shared" si="619"/>
        <v>5.0755066316822326</v>
      </c>
      <c r="G1305" s="42">
        <f t="shared" si="598"/>
        <v>2.0725518296887246</v>
      </c>
      <c r="H1305" s="42">
        <f t="shared" si="618"/>
        <v>6.5197564862259574</v>
      </c>
      <c r="I1305" s="42">
        <f t="shared" si="618"/>
        <v>6.5197564862259574</v>
      </c>
      <c r="J1305" s="42">
        <f t="shared" si="605"/>
        <v>3.0465043241506384</v>
      </c>
      <c r="K1305" s="42">
        <f t="shared" si="617"/>
        <v>6.5197564862259574</v>
      </c>
      <c r="L1305" s="42">
        <f t="shared" si="599"/>
        <v>6.0197564862259574</v>
      </c>
      <c r="M1305" s="42">
        <f t="shared" si="620"/>
        <v>4.074847803891223</v>
      </c>
      <c r="N1305" s="42">
        <f t="shared" si="620"/>
        <v>3.7050727560987564</v>
      </c>
      <c r="O1305" s="42">
        <f t="shared" si="620"/>
        <v>2.8916826288770765</v>
      </c>
      <c r="P1305" s="42">
        <f t="shared" si="620"/>
        <v>2.5925536886778637</v>
      </c>
      <c r="Q1305" s="42">
        <f t="shared" si="600"/>
        <v>2.8538587281717964</v>
      </c>
      <c r="R1305" s="42">
        <f t="shared" si="621"/>
        <v>2.6099006045225535</v>
      </c>
      <c r="S1305" s="42">
        <f t="shared" si="621"/>
        <v>1.387182231111906</v>
      </c>
      <c r="T1305" s="42">
        <f t="shared" si="601"/>
        <v>3.4732521620753181</v>
      </c>
      <c r="U1305" s="42">
        <f t="shared" si="602"/>
        <v>5.5497564862259576</v>
      </c>
      <c r="V1305" s="42">
        <f t="shared" si="622"/>
        <v>4.074847803891223</v>
      </c>
      <c r="W1305" s="42">
        <f t="shared" si="622"/>
        <v>3.7050727560987564</v>
      </c>
      <c r="X1305" s="42">
        <f t="shared" si="622"/>
        <v>2.8916826288770769</v>
      </c>
      <c r="Y1305" s="42">
        <f t="shared" si="603"/>
        <v>2.8925536886778636</v>
      </c>
      <c r="Z1305" s="42">
        <f t="shared" si="623"/>
        <v>2.3538587281717964</v>
      </c>
      <c r="AA1305" s="42">
        <f t="shared" si="623"/>
        <v>2.6099006045225535</v>
      </c>
      <c r="AB1305" s="42">
        <f t="shared" si="623"/>
        <v>1.3871822311119046</v>
      </c>
      <c r="AC1305" s="42">
        <f t="shared" si="604"/>
        <v>2.4832521620753187</v>
      </c>
    </row>
    <row r="1306" spans="3:29" x14ac:dyDescent="0.25">
      <c r="C1306" s="42">
        <f t="shared" si="596"/>
        <v>6.5012131066227807</v>
      </c>
      <c r="D1306" s="42">
        <f>D356-1.47</f>
        <v>4.8771187564657961</v>
      </c>
      <c r="E1306" s="42">
        <f t="shared" si="597"/>
        <v>6.6105292748760638</v>
      </c>
      <c r="F1306" s="42">
        <f t="shared" si="619"/>
        <v>6.5238703641147513</v>
      </c>
      <c r="G1306" s="42">
        <f t="shared" si="598"/>
        <v>1.1599546904842781</v>
      </c>
      <c r="H1306" s="42">
        <f t="shared" si="618"/>
        <v>0</v>
      </c>
      <c r="I1306" s="42">
        <f t="shared" si="618"/>
        <v>7.020408769147835</v>
      </c>
      <c r="J1306" s="42">
        <f t="shared" si="605"/>
        <v>5.7204087691478351</v>
      </c>
      <c r="K1306" s="42">
        <f t="shared" si="617"/>
        <v>7.020408769147835</v>
      </c>
      <c r="L1306" s="42">
        <f>L356</f>
        <v>0</v>
      </c>
      <c r="M1306" s="42">
        <f t="shared" si="620"/>
        <v>4.6802725127652227</v>
      </c>
      <c r="N1306" s="42">
        <f t="shared" si="620"/>
        <v>2.7122873052413028</v>
      </c>
      <c r="O1306" s="42">
        <f t="shared" si="620"/>
        <v>1.1797381127218083</v>
      </c>
      <c r="P1306" s="42">
        <f t="shared" si="620"/>
        <v>4.8585294079544274</v>
      </c>
      <c r="Q1306" s="42">
        <f t="shared" si="600"/>
        <v>5.0073634959233724</v>
      </c>
      <c r="R1306" s="42">
        <f t="shared" si="621"/>
        <v>2.0747923253773433</v>
      </c>
      <c r="S1306" s="42">
        <f t="shared" si="621"/>
        <v>3.2861487855585616</v>
      </c>
      <c r="T1306" s="42">
        <f t="shared" si="601"/>
        <v>4.0789118044543509</v>
      </c>
      <c r="U1306" s="42">
        <f>U356</f>
        <v>0</v>
      </c>
      <c r="V1306" s="42">
        <f t="shared" si="622"/>
        <v>4.6802725127652227</v>
      </c>
      <c r="W1306" s="42">
        <f t="shared" si="622"/>
        <v>2.7122873052413032</v>
      </c>
      <c r="X1306" s="42">
        <f t="shared" si="622"/>
        <v>1.1797381127218118</v>
      </c>
      <c r="Y1306" s="42">
        <f t="shared" si="603"/>
        <v>5.1585294079544273</v>
      </c>
      <c r="Z1306" s="42">
        <f t="shared" si="623"/>
        <v>4.5073634959233724</v>
      </c>
      <c r="AA1306" s="42">
        <f t="shared" si="623"/>
        <v>2.0747923253773433</v>
      </c>
      <c r="AB1306" s="42">
        <f t="shared" si="623"/>
        <v>3.2861487855585598</v>
      </c>
      <c r="AC1306" s="42">
        <f t="shared" si="604"/>
        <v>3.0889118044543511</v>
      </c>
    </row>
    <row r="1307" spans="3:29" x14ac:dyDescent="0.25">
      <c r="C1307" s="42">
        <f t="shared" si="596"/>
        <v>3.5289568258904751</v>
      </c>
      <c r="D1307" s="42">
        <f t="shared" ref="D1307:D1311" si="624">D357</f>
        <v>4.8653428667231804</v>
      </c>
      <c r="E1307" s="42">
        <f t="shared" si="597"/>
        <v>4.5108420079366924</v>
      </c>
      <c r="F1307" s="42">
        <f t="shared" si="619"/>
        <v>5.1230052597586138</v>
      </c>
      <c r="G1307" s="42">
        <f t="shared" si="598"/>
        <v>2.0142399493650913</v>
      </c>
      <c r="H1307" s="42">
        <f t="shared" si="618"/>
        <v>5.8622837663723404</v>
      </c>
      <c r="I1307" s="42">
        <f t="shared" si="618"/>
        <v>5.8622837663723404</v>
      </c>
      <c r="J1307" s="42">
        <f t="shared" si="605"/>
        <v>0.65409458879078075</v>
      </c>
      <c r="K1307" s="42">
        <f t="shared" si="617"/>
        <v>5.8622837663723404</v>
      </c>
      <c r="L1307" s="42">
        <f t="shared" si="599"/>
        <v>5.3622837663723404</v>
      </c>
      <c r="M1307" s="42">
        <f t="shared" si="620"/>
        <v>3.6639273539827131</v>
      </c>
      <c r="N1307" s="42">
        <f t="shared" si="620"/>
        <v>3.6527347636830334</v>
      </c>
      <c r="O1307" s="42">
        <f t="shared" si="620"/>
        <v>3.7345816004782475</v>
      </c>
      <c r="P1307" s="42">
        <f t="shared" si="620"/>
        <v>2.2200693088994972</v>
      </c>
      <c r="Q1307" s="42">
        <f t="shared" si="600"/>
        <v>2.6809401691871875</v>
      </c>
      <c r="R1307" s="42">
        <f t="shared" si="621"/>
        <v>3.3752202646457112</v>
      </c>
      <c r="S1307" s="42">
        <f t="shared" si="621"/>
        <v>3.8666126969689913</v>
      </c>
      <c r="T1307" s="42">
        <f t="shared" si="601"/>
        <v>3.1319636769913561</v>
      </c>
      <c r="U1307" s="42">
        <f t="shared" si="602"/>
        <v>4.8922837663723406</v>
      </c>
      <c r="V1307" s="42">
        <f t="shared" si="622"/>
        <v>3.6639273539827131</v>
      </c>
      <c r="W1307" s="42">
        <f t="shared" si="622"/>
        <v>3.6527347636830347</v>
      </c>
      <c r="X1307" s="42">
        <f t="shared" si="622"/>
        <v>3.7345816004782484</v>
      </c>
      <c r="Y1307" s="42">
        <f t="shared" si="603"/>
        <v>2.520069308899497</v>
      </c>
      <c r="Z1307" s="42">
        <f t="shared" si="623"/>
        <v>2.1809401691871875</v>
      </c>
      <c r="AA1307" s="42">
        <f t="shared" si="623"/>
        <v>3.3752202646457112</v>
      </c>
      <c r="AB1307" s="42">
        <f t="shared" si="623"/>
        <v>3.8666126969689905</v>
      </c>
      <c r="AC1307" s="42">
        <f t="shared" si="604"/>
        <v>2.1419636769913555</v>
      </c>
    </row>
    <row r="1308" spans="3:29" x14ac:dyDescent="0.25">
      <c r="C1308" s="42">
        <f t="shared" si="596"/>
        <v>4.270984982934233</v>
      </c>
      <c r="D1308" s="42">
        <f t="shared" si="624"/>
        <v>5.0670041844754561</v>
      </c>
      <c r="E1308" s="42">
        <f t="shared" si="597"/>
        <v>4.4087875416584215</v>
      </c>
      <c r="F1308" s="42">
        <f t="shared" si="619"/>
        <v>5.0582639875622197</v>
      </c>
      <c r="G1308" s="42">
        <f t="shared" si="598"/>
        <v>1.991203552514478</v>
      </c>
      <c r="H1308" s="42">
        <f t="shared" si="618"/>
        <v>0</v>
      </c>
      <c r="I1308" s="42">
        <f t="shared" si="618"/>
        <v>0</v>
      </c>
      <c r="J1308" s="42">
        <f t="shared" si="605"/>
        <v>4.8619561297982337</v>
      </c>
      <c r="K1308" s="42">
        <f t="shared" si="617"/>
        <v>6.1619561297982335</v>
      </c>
      <c r="L1308" s="42">
        <f t="shared" si="599"/>
        <v>5.6619561297982335</v>
      </c>
      <c r="M1308" s="42">
        <f t="shared" si="620"/>
        <v>3.851222581123896</v>
      </c>
      <c r="N1308" s="42">
        <f t="shared" si="620"/>
        <v>3.8948213273252992</v>
      </c>
      <c r="O1308" s="42">
        <f t="shared" si="620"/>
        <v>2.7457201211979747</v>
      </c>
      <c r="P1308" s="42">
        <f t="shared" si="620"/>
        <v>3.4265511694589015</v>
      </c>
      <c r="Q1308" s="42">
        <f t="shared" si="600"/>
        <v>4.4352832195154441</v>
      </c>
      <c r="R1308" s="42">
        <f t="shared" si="621"/>
        <v>2.9753479033176307</v>
      </c>
      <c r="S1308" s="42">
        <f t="shared" si="621"/>
        <v>3.933163487105257</v>
      </c>
      <c r="T1308" s="42">
        <f t="shared" si="601"/>
        <v>3.9958558067867278</v>
      </c>
      <c r="U1308" s="42">
        <f t="shared" si="602"/>
        <v>5.1919561297982337</v>
      </c>
      <c r="V1308" s="42">
        <f t="shared" si="622"/>
        <v>3.851222581123896</v>
      </c>
      <c r="W1308" s="42">
        <f t="shared" si="622"/>
        <v>3.8948213273252987</v>
      </c>
      <c r="X1308" s="42">
        <f t="shared" si="622"/>
        <v>2.7457201211979738</v>
      </c>
      <c r="Y1308" s="42">
        <f t="shared" si="603"/>
        <v>3.7265511694589013</v>
      </c>
      <c r="Z1308" s="42">
        <f t="shared" si="623"/>
        <v>3.9352832195154446</v>
      </c>
      <c r="AA1308" s="42">
        <f t="shared" si="623"/>
        <v>2.9753479033176307</v>
      </c>
      <c r="AB1308" s="42">
        <f t="shared" si="623"/>
        <v>3.9331634871052552</v>
      </c>
      <c r="AC1308" s="42">
        <f t="shared" si="604"/>
        <v>3.005855806786728</v>
      </c>
    </row>
    <row r="1309" spans="3:29" x14ac:dyDescent="0.25">
      <c r="C1309" s="42">
        <f t="shared" si="596"/>
        <v>4.620383602000433</v>
      </c>
      <c r="D1309" s="42">
        <f t="shared" si="624"/>
        <v>1.5713219072339244</v>
      </c>
      <c r="E1309" s="42">
        <f>E359</f>
        <v>0</v>
      </c>
      <c r="F1309" s="42">
        <f t="shared" si="619"/>
        <v>2.6242525245197887</v>
      </c>
      <c r="G1309" s="42">
        <f t="shared" si="598"/>
        <v>2.5150194778485826</v>
      </c>
      <c r="H1309" s="42">
        <f t="shared" si="618"/>
        <v>6.0908101193408255</v>
      </c>
      <c r="I1309" s="42">
        <f t="shared" si="618"/>
        <v>6.0908101193408255</v>
      </c>
      <c r="J1309" s="42">
        <f t="shared" si="605"/>
        <v>2.7605400795605508</v>
      </c>
      <c r="K1309" s="42">
        <f>K359-0.3</f>
        <v>5.7908101193408257</v>
      </c>
      <c r="L1309" s="42">
        <f t="shared" si="599"/>
        <v>5.5908101193408255</v>
      </c>
      <c r="M1309" s="42">
        <f t="shared" si="620"/>
        <v>3.5529725696154815</v>
      </c>
      <c r="N1309" s="42">
        <f t="shared" si="620"/>
        <v>4.2657560539318728</v>
      </c>
      <c r="O1309" s="42">
        <f t="shared" si="620"/>
        <v>1.2542370700295447</v>
      </c>
      <c r="P1309" s="42">
        <f t="shared" si="620"/>
        <v>4.2259064121201133</v>
      </c>
      <c r="Q1309" s="42">
        <f t="shared" si="600"/>
        <v>4.4292372475618267</v>
      </c>
      <c r="R1309" s="42">
        <f t="shared" si="621"/>
        <v>4.5310680910782928</v>
      </c>
      <c r="S1309" s="42">
        <f t="shared" si="621"/>
        <v>3.1102009120038261</v>
      </c>
      <c r="T1309" s="42">
        <f t="shared" si="601"/>
        <v>3.8378375497253447</v>
      </c>
      <c r="U1309" s="42">
        <f t="shared" si="602"/>
        <v>5.1208101193408258</v>
      </c>
      <c r="V1309" s="42">
        <f t="shared" si="622"/>
        <v>3.5529725696154815</v>
      </c>
      <c r="W1309" s="42">
        <f t="shared" si="622"/>
        <v>4.2657560539318737</v>
      </c>
      <c r="X1309" s="42">
        <f t="shared" si="622"/>
        <v>1.2542370700295484</v>
      </c>
      <c r="Y1309" s="42">
        <f t="shared" si="603"/>
        <v>4.5259064121201131</v>
      </c>
      <c r="Z1309" s="42">
        <f t="shared" si="623"/>
        <v>3.9292372475618267</v>
      </c>
      <c r="AA1309" s="42">
        <f t="shared" si="623"/>
        <v>4.5310680910782928</v>
      </c>
      <c r="AB1309" s="42">
        <f t="shared" si="623"/>
        <v>3.1102009120038248</v>
      </c>
      <c r="AC1309" s="42">
        <f t="shared" si="604"/>
        <v>2.8478375497253445</v>
      </c>
    </row>
    <row r="1310" spans="3:29" x14ac:dyDescent="0.25">
      <c r="C1310" s="42">
        <f t="shared" si="596"/>
        <v>6.7612297779974844</v>
      </c>
      <c r="D1310" s="42">
        <f t="shared" si="624"/>
        <v>5.6340302541995593</v>
      </c>
      <c r="E1310" s="42">
        <f t="shared" si="597"/>
        <v>6.4393029638269503</v>
      </c>
      <c r="F1310" s="42">
        <f t="shared" si="619"/>
        <v>6.8964957821802138</v>
      </c>
      <c r="G1310" s="42">
        <f t="shared" si="598"/>
        <v>1.3283102740918118</v>
      </c>
      <c r="H1310" s="42">
        <f t="shared" si="618"/>
        <v>0</v>
      </c>
      <c r="I1310" s="42">
        <f t="shared" si="618"/>
        <v>0</v>
      </c>
      <c r="J1310" s="42">
        <f t="shared" si="605"/>
        <v>6.0911910027775065</v>
      </c>
      <c r="K1310" s="42">
        <f t="shared" ref="K1310:K1315" si="625">K360</f>
        <v>7.3911910027775063</v>
      </c>
      <c r="L1310" s="42">
        <f t="shared" si="599"/>
        <v>6.8911910027775063</v>
      </c>
      <c r="M1310" s="42">
        <f t="shared" si="620"/>
        <v>3.0796629178239594</v>
      </c>
      <c r="N1310" s="42">
        <f t="shared" si="620"/>
        <v>3.3104301122053816</v>
      </c>
      <c r="O1310" s="42">
        <f t="shared" si="620"/>
        <v>2.8556874328913051</v>
      </c>
      <c r="P1310" s="42">
        <f t="shared" si="620"/>
        <v>1.0940282718222964</v>
      </c>
      <c r="Q1310" s="42">
        <f t="shared" si="600"/>
        <v>1.300662566186084</v>
      </c>
      <c r="R1310" s="42">
        <f t="shared" si="621"/>
        <v>1.8488595000244057</v>
      </c>
      <c r="S1310" s="42">
        <f t="shared" si="621"/>
        <v>4.8750408741723987</v>
      </c>
      <c r="T1310" s="42">
        <f t="shared" si="601"/>
        <v>5.3035617931711485</v>
      </c>
      <c r="U1310" s="42">
        <f t="shared" si="602"/>
        <v>6.4211910027775065</v>
      </c>
      <c r="V1310" s="42">
        <f t="shared" si="622"/>
        <v>3.0796629178239594</v>
      </c>
      <c r="W1310" s="42">
        <f t="shared" si="622"/>
        <v>3.3104301122053816</v>
      </c>
      <c r="X1310" s="42">
        <f t="shared" si="622"/>
        <v>2.8556874328913096</v>
      </c>
      <c r="Y1310" s="42">
        <f t="shared" si="603"/>
        <v>1.3940282718222965</v>
      </c>
      <c r="Z1310" s="42">
        <f t="shared" si="623"/>
        <v>0.800662566186084</v>
      </c>
      <c r="AA1310" s="42">
        <f t="shared" si="623"/>
        <v>1.8488595000244057</v>
      </c>
      <c r="AB1310" s="42">
        <f t="shared" si="623"/>
        <v>4.8750408741723978</v>
      </c>
      <c r="AC1310" s="42">
        <f t="shared" si="604"/>
        <v>4.3135617931711483</v>
      </c>
    </row>
    <row r="1311" spans="3:29" x14ac:dyDescent="0.25">
      <c r="C1311" s="42">
        <f t="shared" si="596"/>
        <v>4.7639670661774627</v>
      </c>
      <c r="D1311" s="42">
        <f t="shared" si="624"/>
        <v>2.2320600362789533</v>
      </c>
      <c r="E1311" s="42">
        <f t="shared" si="597"/>
        <v>6.2242729236383472</v>
      </c>
      <c r="F1311" s="42">
        <f t="shared" si="619"/>
        <v>5.0734662524743488</v>
      </c>
      <c r="G1311" s="42">
        <f t="shared" si="598"/>
        <v>1.3131635661431211</v>
      </c>
      <c r="H1311" s="42">
        <f t="shared" si="618"/>
        <v>0</v>
      </c>
      <c r="I1311" s="42">
        <f t="shared" si="618"/>
        <v>0</v>
      </c>
      <c r="J1311" s="42">
        <f t="shared" si="605"/>
        <v>1.0059551755223233</v>
      </c>
      <c r="K1311" s="42">
        <f t="shared" si="625"/>
        <v>6.9178655265669677</v>
      </c>
      <c r="L1311" s="42">
        <f t="shared" si="599"/>
        <v>6.4178655265669677</v>
      </c>
      <c r="M1311" s="42">
        <f t="shared" si="620"/>
        <v>4.3236659541043547</v>
      </c>
      <c r="N1311" s="42">
        <f t="shared" si="620"/>
        <v>5.140228922255961</v>
      </c>
      <c r="O1311" s="42">
        <f t="shared" si="620"/>
        <v>1.7104089008522989</v>
      </c>
      <c r="P1311" s="42">
        <f t="shared" si="620"/>
        <v>4.7913074861989333</v>
      </c>
      <c r="Q1311" s="42">
        <f t="shared" si="600"/>
        <v>5.8296086069671151</v>
      </c>
      <c r="R1311" s="42">
        <f t="shared" si="621"/>
        <v>3.7828971611470399</v>
      </c>
      <c r="S1311" s="42">
        <f t="shared" si="621"/>
        <v>1.0303203975738038</v>
      </c>
      <c r="T1311" s="42">
        <f t="shared" si="601"/>
        <v>4.0383217709327575</v>
      </c>
      <c r="U1311" s="42">
        <f t="shared" si="602"/>
        <v>5.947865526566968</v>
      </c>
      <c r="V1311" s="42">
        <f t="shared" si="622"/>
        <v>4.3236659541043547</v>
      </c>
      <c r="W1311" s="42">
        <f t="shared" si="622"/>
        <v>5.140228922255961</v>
      </c>
      <c r="X1311" s="42">
        <f t="shared" si="622"/>
        <v>1.7104089008523033</v>
      </c>
      <c r="Y1311" s="42">
        <f t="shared" si="603"/>
        <v>5.0913074861989323</v>
      </c>
      <c r="Z1311" s="42">
        <f t="shared" si="623"/>
        <v>5.3296086069671151</v>
      </c>
      <c r="AA1311" s="42">
        <f t="shared" si="623"/>
        <v>3.7828971611470399</v>
      </c>
      <c r="AB1311" s="42">
        <f t="shared" si="623"/>
        <v>1.0303203975738038</v>
      </c>
      <c r="AC1311" s="42">
        <f t="shared" si="604"/>
        <v>3.0483217709327577</v>
      </c>
    </row>
    <row r="1312" spans="3:29" x14ac:dyDescent="0.25">
      <c r="C1312" s="42">
        <f t="shared" si="596"/>
        <v>4.8693211907379617</v>
      </c>
      <c r="D1312" s="42">
        <f>D362-1.47</f>
        <v>4.1184278422710952</v>
      </c>
      <c r="E1312" s="42">
        <f t="shared" si="597"/>
        <v>5.9130709016545122</v>
      </c>
      <c r="F1312" s="42">
        <f t="shared" si="619"/>
        <v>5.9750423939770432</v>
      </c>
      <c r="G1312" s="42">
        <f t="shared" si="598"/>
        <v>1.2027710319599014</v>
      </c>
      <c r="H1312" s="42">
        <f t="shared" si="618"/>
        <v>7.1195829430495712</v>
      </c>
      <c r="I1312" s="42">
        <f t="shared" si="618"/>
        <v>7.1195829430495712</v>
      </c>
      <c r="J1312" s="42">
        <f t="shared" si="605"/>
        <v>1.0731943143498579</v>
      </c>
      <c r="K1312" s="42">
        <f t="shared" si="625"/>
        <v>7.1195829430495712</v>
      </c>
      <c r="L1312" s="42">
        <f>L362</f>
        <v>0</v>
      </c>
      <c r="M1312" s="42">
        <f t="shared" si="620"/>
        <v>3.8564407608185176</v>
      </c>
      <c r="N1312" s="42">
        <f t="shared" si="620"/>
        <v>3.4958239697902878</v>
      </c>
      <c r="O1312" s="42">
        <f t="shared" si="620"/>
        <v>4.020701111088604</v>
      </c>
      <c r="P1312" s="42">
        <f t="shared" si="620"/>
        <v>3.9436574981524752</v>
      </c>
      <c r="Q1312" s="42">
        <f t="shared" si="600"/>
        <v>2.9921418062574485</v>
      </c>
      <c r="R1312" s="42">
        <f t="shared" si="621"/>
        <v>2.4381946566122648</v>
      </c>
      <c r="S1312" s="42">
        <f t="shared" si="621"/>
        <v>3.0296097629998169</v>
      </c>
      <c r="T1312" s="42">
        <f t="shared" si="601"/>
        <v>4.5631421822310534</v>
      </c>
      <c r="U1312" s="42">
        <f>U362</f>
        <v>0</v>
      </c>
      <c r="V1312" s="42">
        <f t="shared" si="622"/>
        <v>3.8564407608185176</v>
      </c>
      <c r="W1312" s="42">
        <f t="shared" si="622"/>
        <v>3.4958239697902882</v>
      </c>
      <c r="X1312" s="42">
        <f t="shared" si="622"/>
        <v>4.0207011110886031</v>
      </c>
      <c r="Y1312" s="42">
        <f t="shared" si="603"/>
        <v>4.2436574981524755</v>
      </c>
      <c r="Z1312" s="42">
        <f t="shared" si="623"/>
        <v>2.4921418062574485</v>
      </c>
      <c r="AA1312" s="42">
        <f t="shared" si="623"/>
        <v>2.4381946566122648</v>
      </c>
      <c r="AB1312" s="42">
        <f t="shared" si="623"/>
        <v>3.029609762999816</v>
      </c>
      <c r="AC1312" s="42">
        <f t="shared" si="604"/>
        <v>3.5731421822310536</v>
      </c>
    </row>
    <row r="1313" spans="3:29" x14ac:dyDescent="0.25">
      <c r="C1313" s="42">
        <f t="shared" si="596"/>
        <v>5.5419394852243968</v>
      </c>
      <c r="D1313" s="42">
        <f t="shared" ref="D1313:D1327" si="626">D363</f>
        <v>3.4753421109139389</v>
      </c>
      <c r="E1313" s="42">
        <f t="shared" si="597"/>
        <v>4.5524030238849855</v>
      </c>
      <c r="F1313" s="42">
        <f t="shared" si="619"/>
        <v>4.1498357097515788</v>
      </c>
      <c r="G1313" s="42">
        <f t="shared" si="598"/>
        <v>1.7487636422144526</v>
      </c>
      <c r="H1313" s="42">
        <f t="shared" si="618"/>
        <v>0</v>
      </c>
      <c r="I1313" s="42">
        <f t="shared" si="618"/>
        <v>0</v>
      </c>
      <c r="J1313" s="42">
        <f t="shared" si="605"/>
        <v>1.1495154278163808</v>
      </c>
      <c r="K1313" s="42">
        <f t="shared" si="625"/>
        <v>0</v>
      </c>
      <c r="L1313" s="42">
        <f t="shared" si="599"/>
        <v>6.8485462834491404</v>
      </c>
      <c r="M1313" s="42">
        <f t="shared" si="620"/>
        <v>4.2866519986786651</v>
      </c>
      <c r="N1313" s="42">
        <f t="shared" si="620"/>
        <v>5.255564098495527</v>
      </c>
      <c r="O1313" s="42">
        <f t="shared" si="620"/>
        <v>1.6498802261738355</v>
      </c>
      <c r="P1313" s="42">
        <f t="shared" si="620"/>
        <v>5.6195350553449535</v>
      </c>
      <c r="Q1313" s="42">
        <f t="shared" si="600"/>
        <v>4.3031845842070666</v>
      </c>
      <c r="R1313" s="42">
        <f t="shared" si="621"/>
        <v>5.2316695145720082</v>
      </c>
      <c r="S1313" s="42">
        <f t="shared" si="621"/>
        <v>2.6579848259284131</v>
      </c>
      <c r="T1313" s="42">
        <f t="shared" si="601"/>
        <v>4.6680837132475226</v>
      </c>
      <c r="U1313" s="42">
        <f t="shared" si="602"/>
        <v>6.3785462834491407</v>
      </c>
      <c r="V1313" s="42">
        <f t="shared" si="622"/>
        <v>4.2866519986786651</v>
      </c>
      <c r="W1313" s="42">
        <f t="shared" si="622"/>
        <v>5.2555640984955252</v>
      </c>
      <c r="X1313" s="42">
        <f t="shared" si="622"/>
        <v>1.6498802261738386</v>
      </c>
      <c r="Y1313" s="42">
        <f t="shared" si="603"/>
        <v>5.9195350553449515</v>
      </c>
      <c r="Z1313" s="42">
        <f t="shared" si="623"/>
        <v>3.8031845842070662</v>
      </c>
      <c r="AA1313" s="42">
        <f t="shared" si="623"/>
        <v>5.2316695145720082</v>
      </c>
      <c r="AB1313" s="42">
        <f t="shared" si="623"/>
        <v>2.6579848259284127</v>
      </c>
      <c r="AC1313" s="42">
        <f t="shared" si="604"/>
        <v>3.6780837132475228</v>
      </c>
    </row>
    <row r="1314" spans="3:29" x14ac:dyDescent="0.25">
      <c r="C1314" s="42">
        <f t="shared" si="596"/>
        <v>4.5394814730045754</v>
      </c>
      <c r="D1314" s="42">
        <f t="shared" si="626"/>
        <v>3.8653602007200756</v>
      </c>
      <c r="E1314" s="42">
        <f t="shared" si="597"/>
        <v>5.5459948089107645</v>
      </c>
      <c r="F1314" s="42">
        <f t="shared" si="619"/>
        <v>3.9581484964939526</v>
      </c>
      <c r="G1314" s="42">
        <f t="shared" si="598"/>
        <v>2.0776898210068353</v>
      </c>
      <c r="H1314" s="42">
        <f t="shared" si="618"/>
        <v>0</v>
      </c>
      <c r="I1314" s="42">
        <f t="shared" si="618"/>
        <v>0</v>
      </c>
      <c r="J1314" s="42">
        <f t="shared" si="605"/>
        <v>0.85465103340583881</v>
      </c>
      <c r="K1314" s="42">
        <f t="shared" si="625"/>
        <v>6.4639531002175152</v>
      </c>
      <c r="L1314" s="42">
        <f t="shared" si="599"/>
        <v>5.9639531002175152</v>
      </c>
      <c r="M1314" s="42">
        <f t="shared" si="620"/>
        <v>3.2319765501087567</v>
      </c>
      <c r="N1314" s="42">
        <f t="shared" si="620"/>
        <v>4.1931483722884524</v>
      </c>
      <c r="O1314" s="42">
        <f t="shared" si="620"/>
        <v>2.7778972000934732</v>
      </c>
      <c r="P1314" s="42">
        <f t="shared" si="620"/>
        <v>5.7677947092321089</v>
      </c>
      <c r="Q1314" s="42">
        <f t="shared" si="600"/>
        <v>4.8382165430885866</v>
      </c>
      <c r="R1314" s="42">
        <f t="shared" si="621"/>
        <v>4.6489453919396224</v>
      </c>
      <c r="S1314" s="42">
        <f t="shared" si="621"/>
        <v>0.55012366810361812</v>
      </c>
      <c r="T1314" s="42">
        <f t="shared" si="601"/>
        <v>5.2053049980480823</v>
      </c>
      <c r="U1314" s="42">
        <f t="shared" si="602"/>
        <v>5.4939531002175155</v>
      </c>
      <c r="V1314" s="42">
        <f t="shared" si="622"/>
        <v>3.2319765501087567</v>
      </c>
      <c r="W1314" s="42">
        <f t="shared" si="622"/>
        <v>4.1931483722884524</v>
      </c>
      <c r="X1314" s="42">
        <f t="shared" si="622"/>
        <v>2.7778972000934763</v>
      </c>
      <c r="Y1314" s="42">
        <f t="shared" si="603"/>
        <v>6.0677947092321078</v>
      </c>
      <c r="Z1314" s="42">
        <f t="shared" si="623"/>
        <v>4.3382165430885866</v>
      </c>
      <c r="AA1314" s="42">
        <f t="shared" si="623"/>
        <v>4.6489453919396224</v>
      </c>
      <c r="AB1314" s="42">
        <f t="shared" si="623"/>
        <v>0.55012366810361757</v>
      </c>
      <c r="AC1314" s="42">
        <f t="shared" si="604"/>
        <v>4.2153049980480821</v>
      </c>
    </row>
    <row r="1315" spans="3:29" x14ac:dyDescent="0.25">
      <c r="C1315" s="42">
        <f t="shared" si="596"/>
        <v>4.2797711627949555</v>
      </c>
      <c r="D1315" s="42">
        <f t="shared" si="626"/>
        <v>4.0382240714412969</v>
      </c>
      <c r="E1315" s="42">
        <f t="shared" si="597"/>
        <v>5.2672115693961805</v>
      </c>
      <c r="F1315" s="42">
        <f t="shared" si="619"/>
        <v>3.4937991670934117</v>
      </c>
      <c r="G1315" s="42">
        <f t="shared" si="598"/>
        <v>1.7396308320894218</v>
      </c>
      <c r="H1315" s="42">
        <f t="shared" si="618"/>
        <v>6.0412614872860102</v>
      </c>
      <c r="I1315" s="42">
        <f t="shared" si="618"/>
        <v>0</v>
      </c>
      <c r="J1315" s="42">
        <f t="shared" si="605"/>
        <v>0.71375382909533713</v>
      </c>
      <c r="K1315" s="42">
        <f t="shared" si="625"/>
        <v>6.0412614872860102</v>
      </c>
      <c r="L1315" s="42">
        <f t="shared" si="599"/>
        <v>5.5412614872860102</v>
      </c>
      <c r="M1315" s="42">
        <f t="shared" si="620"/>
        <v>2.2654730577322555</v>
      </c>
      <c r="N1315" s="42">
        <f t="shared" si="620"/>
        <v>4.4617402898015301</v>
      </c>
      <c r="O1315" s="42">
        <f t="shared" si="620"/>
        <v>1.5311186138576092</v>
      </c>
      <c r="P1315" s="42">
        <f t="shared" si="620"/>
        <v>4.3337529976444902</v>
      </c>
      <c r="Q1315" s="42">
        <f t="shared" si="600"/>
        <v>4.8661178412560169</v>
      </c>
      <c r="R1315" s="42">
        <f t="shared" si="621"/>
        <v>3.342885354677128</v>
      </c>
      <c r="S1315" s="42">
        <f t="shared" si="621"/>
        <v>3.8561243535868166</v>
      </c>
      <c r="T1315" s="42">
        <f t="shared" si="601"/>
        <v>4.8240692009168393</v>
      </c>
      <c r="U1315" s="42">
        <f t="shared" si="602"/>
        <v>5.0712614872860104</v>
      </c>
      <c r="V1315" s="42">
        <f t="shared" si="622"/>
        <v>2.2654730577322555</v>
      </c>
      <c r="W1315" s="42">
        <f t="shared" si="622"/>
        <v>4.4617402898015293</v>
      </c>
      <c r="X1315" s="42">
        <f t="shared" si="622"/>
        <v>1.5311186138576087</v>
      </c>
      <c r="Y1315" s="42">
        <f t="shared" si="603"/>
        <v>4.63375299764449</v>
      </c>
      <c r="Z1315" s="42">
        <f t="shared" si="623"/>
        <v>4.3661178412560169</v>
      </c>
      <c r="AA1315" s="42">
        <f t="shared" si="623"/>
        <v>3.342885354677128</v>
      </c>
      <c r="AB1315" s="42">
        <f t="shared" si="623"/>
        <v>3.8561243535868148</v>
      </c>
      <c r="AC1315" s="42">
        <f t="shared" si="604"/>
        <v>3.8340692009168396</v>
      </c>
    </row>
    <row r="1316" spans="3:29" x14ac:dyDescent="0.25">
      <c r="C1316" s="42">
        <f t="shared" si="596"/>
        <v>3.1657926845262705</v>
      </c>
      <c r="D1316" s="42">
        <f t="shared" si="626"/>
        <v>5.5227217774064048</v>
      </c>
      <c r="E1316" s="42">
        <f t="shared" si="597"/>
        <v>5.5658376695134137</v>
      </c>
      <c r="F1316" s="42">
        <f t="shared" si="619"/>
        <v>4.5133594250907398</v>
      </c>
      <c r="G1316" s="42">
        <f t="shared" si="598"/>
        <v>2.5301063855124797</v>
      </c>
      <c r="H1316" s="42">
        <f t="shared" si="618"/>
        <v>0</v>
      </c>
      <c r="I1316" s="42">
        <f t="shared" si="618"/>
        <v>0</v>
      </c>
      <c r="J1316" s="42">
        <f t="shared" si="618"/>
        <v>0</v>
      </c>
      <c r="K1316" s="42">
        <f t="shared" ref="K1316:K1320" si="627">K366-1.3</f>
        <v>5.0770247186616295</v>
      </c>
      <c r="L1316" s="42">
        <f t="shared" si="599"/>
        <v>5.8770247186616293</v>
      </c>
      <c r="M1316" s="42">
        <f t="shared" si="620"/>
        <v>3.7199310858859502</v>
      </c>
      <c r="N1316" s="42">
        <f t="shared" si="620"/>
        <v>3.8731974032482142</v>
      </c>
      <c r="O1316" s="42">
        <f t="shared" si="620"/>
        <v>2.8108097933494833</v>
      </c>
      <c r="P1316" s="42">
        <f t="shared" si="620"/>
        <v>3.9904937523758681</v>
      </c>
      <c r="Q1316" s="42">
        <f t="shared" si="600"/>
        <v>3.4652907180066044</v>
      </c>
      <c r="R1316" s="42">
        <f t="shared" si="621"/>
        <v>4.792845239614679</v>
      </c>
      <c r="S1316" s="42">
        <f t="shared" si="621"/>
        <v>5.155892325726426</v>
      </c>
      <c r="T1316" s="42">
        <f t="shared" si="601"/>
        <v>3.9570936327756803</v>
      </c>
      <c r="U1316" s="42">
        <f t="shared" si="602"/>
        <v>5.4070247186616296</v>
      </c>
      <c r="V1316" s="42">
        <f t="shared" si="622"/>
        <v>3.7199310858859502</v>
      </c>
      <c r="W1316" s="42">
        <f t="shared" si="622"/>
        <v>3.8731974032482128</v>
      </c>
      <c r="X1316" s="42">
        <f t="shared" si="622"/>
        <v>2.810809793349482</v>
      </c>
      <c r="Y1316" s="42">
        <f t="shared" si="603"/>
        <v>4.2904937523758679</v>
      </c>
      <c r="Z1316" s="42">
        <f t="shared" si="623"/>
        <v>2.9652907180066044</v>
      </c>
      <c r="AA1316" s="42">
        <f t="shared" si="623"/>
        <v>4.792845239614679</v>
      </c>
      <c r="AB1316" s="42">
        <f t="shared" si="623"/>
        <v>5.1558923257264233</v>
      </c>
      <c r="AC1316" s="42">
        <f t="shared" si="604"/>
        <v>2.9670936327756796</v>
      </c>
    </row>
    <row r="1317" spans="3:29" x14ac:dyDescent="0.25">
      <c r="C1317" s="42">
        <f t="shared" si="596"/>
        <v>5.7292340425375743</v>
      </c>
      <c r="D1317" s="42">
        <f t="shared" si="626"/>
        <v>3.1458935944380242</v>
      </c>
      <c r="E1317" s="42">
        <f t="shared" si="597"/>
        <v>4.3823495069153005</v>
      </c>
      <c r="F1317" s="42">
        <f t="shared" si="619"/>
        <v>5.7905481459245465</v>
      </c>
      <c r="G1317" s="42">
        <f t="shared" si="598"/>
        <v>1.3342462084497417</v>
      </c>
      <c r="H1317" s="42">
        <f t="shared" ref="H1317:J1327" si="628">H367</f>
        <v>0</v>
      </c>
      <c r="I1317" s="42">
        <f t="shared" si="628"/>
        <v>6.7309663936441284</v>
      </c>
      <c r="J1317" s="42">
        <f t="shared" si="628"/>
        <v>0</v>
      </c>
      <c r="K1317" s="42">
        <f t="shared" si="627"/>
        <v>5.4309663936441286</v>
      </c>
      <c r="L1317" s="42">
        <f t="shared" si="599"/>
        <v>6.2309663936441284</v>
      </c>
      <c r="M1317" s="42">
        <f t="shared" si="620"/>
        <v>1.4022846653425278</v>
      </c>
      <c r="N1317" s="42">
        <f t="shared" si="620"/>
        <v>4.8531900547164559</v>
      </c>
      <c r="O1317" s="42">
        <f t="shared" si="620"/>
        <v>1.2562616340754491</v>
      </c>
      <c r="P1317" s="42">
        <f t="shared" si="620"/>
        <v>3.6282194712864571</v>
      </c>
      <c r="Q1317" s="42">
        <f t="shared" si="600"/>
        <v>4.5168143830138199</v>
      </c>
      <c r="R1317" s="42">
        <f t="shared" si="621"/>
        <v>2.8878308220193163</v>
      </c>
      <c r="S1317" s="42">
        <f t="shared" si="621"/>
        <v>3.293877171357765</v>
      </c>
      <c r="T1317" s="42">
        <f t="shared" si="601"/>
        <v>6.488453261767348</v>
      </c>
      <c r="U1317" s="42">
        <f t="shared" si="602"/>
        <v>5.7609663936441287</v>
      </c>
      <c r="V1317" s="42">
        <f t="shared" si="622"/>
        <v>1.4022846653425278</v>
      </c>
      <c r="W1317" s="42">
        <f t="shared" si="622"/>
        <v>4.8531900547164559</v>
      </c>
      <c r="X1317" s="42">
        <f t="shared" si="622"/>
        <v>1.2562616340754511</v>
      </c>
      <c r="Y1317" s="42">
        <f t="shared" si="603"/>
        <v>3.9282194712864569</v>
      </c>
      <c r="Z1317" s="42">
        <f t="shared" si="623"/>
        <v>4.0168143830138199</v>
      </c>
      <c r="AA1317" s="42">
        <f t="shared" si="623"/>
        <v>2.8878308220193163</v>
      </c>
      <c r="AB1317" s="42">
        <f t="shared" si="623"/>
        <v>3.2938771713577646</v>
      </c>
      <c r="AC1317" s="42">
        <f t="shared" si="604"/>
        <v>5.4984532617673487</v>
      </c>
    </row>
    <row r="1318" spans="3:29" x14ac:dyDescent="0.25">
      <c r="C1318" s="42">
        <f t="shared" si="596"/>
        <v>4.3753619862401738</v>
      </c>
      <c r="D1318" s="42">
        <f t="shared" si="626"/>
        <v>3.3745387180638855</v>
      </c>
      <c r="E1318" s="42">
        <f t="shared" si="597"/>
        <v>3.1366697572944799</v>
      </c>
      <c r="F1318" s="42">
        <f t="shared" si="619"/>
        <v>2.9792610782889217</v>
      </c>
      <c r="G1318" s="42">
        <f t="shared" si="598"/>
        <v>3.4974446800497878</v>
      </c>
      <c r="H1318" s="42">
        <f t="shared" si="628"/>
        <v>0</v>
      </c>
      <c r="I1318" s="42">
        <f t="shared" si="628"/>
        <v>6.3870183225189896</v>
      </c>
      <c r="J1318" s="42">
        <f t="shared" si="628"/>
        <v>0</v>
      </c>
      <c r="K1318" s="42">
        <f t="shared" si="627"/>
        <v>5.0870183225189898</v>
      </c>
      <c r="L1318" s="42">
        <f t="shared" si="599"/>
        <v>5.8870183225189896</v>
      </c>
      <c r="M1318" s="42">
        <f t="shared" si="620"/>
        <v>2.9273833978212025</v>
      </c>
      <c r="N1318" s="42">
        <f t="shared" si="620"/>
        <v>5.1417505992605728</v>
      </c>
      <c r="O1318" s="42">
        <f t="shared" si="620"/>
        <v>0.91934354642318938</v>
      </c>
      <c r="P1318" s="42">
        <f t="shared" si="620"/>
        <v>3.8887271615932155</v>
      </c>
      <c r="Q1318" s="42">
        <f t="shared" si="600"/>
        <v>5.4258007111423732</v>
      </c>
      <c r="R1318" s="42">
        <f t="shared" si="621"/>
        <v>5.0070994051082591</v>
      </c>
      <c r="S1318" s="42">
        <f t="shared" si="621"/>
        <v>2.8537741441042295</v>
      </c>
      <c r="T1318" s="42">
        <f t="shared" si="601"/>
        <v>4.3604462795403496</v>
      </c>
      <c r="U1318" s="42">
        <f t="shared" si="602"/>
        <v>5.4170183225189898</v>
      </c>
      <c r="V1318" s="42">
        <f t="shared" si="622"/>
        <v>2.9273833978212025</v>
      </c>
      <c r="W1318" s="42">
        <f t="shared" si="622"/>
        <v>5.1417505992605737</v>
      </c>
      <c r="X1318" s="42">
        <f t="shared" si="622"/>
        <v>0.91934354642318949</v>
      </c>
      <c r="Y1318" s="42">
        <f t="shared" si="603"/>
        <v>4.1887271615932145</v>
      </c>
      <c r="Z1318" s="42">
        <f t="shared" si="623"/>
        <v>4.9258007111423732</v>
      </c>
      <c r="AA1318" s="42">
        <f t="shared" si="623"/>
        <v>5.0070994051082591</v>
      </c>
      <c r="AB1318" s="42">
        <f t="shared" si="623"/>
        <v>2.8537741441042286</v>
      </c>
      <c r="AC1318" s="42">
        <f t="shared" si="604"/>
        <v>3.3704462795403489</v>
      </c>
    </row>
    <row r="1319" spans="3:29" x14ac:dyDescent="0.25">
      <c r="C1319" s="42">
        <f t="shared" si="596"/>
        <v>4.2164488726177858</v>
      </c>
      <c r="D1319" s="42">
        <f t="shared" si="626"/>
        <v>0.18933661162031246</v>
      </c>
      <c r="E1319" s="42">
        <f t="shared" si="597"/>
        <v>4.148104879520063</v>
      </c>
      <c r="F1319" s="42">
        <f t="shared" si="619"/>
        <v>4.7056687461936892</v>
      </c>
      <c r="G1319" s="42">
        <f t="shared" si="598"/>
        <v>1.5433066249138321</v>
      </c>
      <c r="H1319" s="42">
        <f t="shared" si="628"/>
        <v>5.8450916815927902</v>
      </c>
      <c r="I1319" s="42">
        <f t="shared" si="628"/>
        <v>5.8450916815927902</v>
      </c>
      <c r="J1319" s="42">
        <f t="shared" si="628"/>
        <v>0</v>
      </c>
      <c r="K1319" s="42">
        <f t="shared" si="627"/>
        <v>4.5450916815927904</v>
      </c>
      <c r="L1319" s="42">
        <f t="shared" si="599"/>
        <v>5.3450916815927902</v>
      </c>
      <c r="M1319" s="42">
        <f t="shared" si="620"/>
        <v>2.9225458407963942</v>
      </c>
      <c r="N1319" s="42">
        <f t="shared" si="620"/>
        <v>3.5895059877526281</v>
      </c>
      <c r="O1319" s="42">
        <f t="shared" si="620"/>
        <v>4.1060561399618809</v>
      </c>
      <c r="P1319" s="42">
        <f t="shared" si="620"/>
        <v>4.208054774422302</v>
      </c>
      <c r="Q1319" s="42">
        <f t="shared" si="600"/>
        <v>5.2119849837383434</v>
      </c>
      <c r="R1319" s="42">
        <f t="shared" si="621"/>
        <v>4.7076442292851342</v>
      </c>
      <c r="S1319" s="42">
        <f t="shared" si="621"/>
        <v>1.1192728751986203</v>
      </c>
      <c r="T1319" s="42">
        <f t="shared" si="601"/>
        <v>4.1007730974298786</v>
      </c>
      <c r="U1319" s="42">
        <f t="shared" si="602"/>
        <v>4.8750916815927905</v>
      </c>
      <c r="V1319" s="42">
        <f t="shared" si="622"/>
        <v>2.9225458407963942</v>
      </c>
      <c r="W1319" s="42">
        <f t="shared" si="622"/>
        <v>3.5895059877526281</v>
      </c>
      <c r="X1319" s="42">
        <f t="shared" si="622"/>
        <v>4.10605613996188</v>
      </c>
      <c r="Y1319" s="42">
        <f t="shared" si="603"/>
        <v>4.5080547744223018</v>
      </c>
      <c r="Z1319" s="42">
        <f t="shared" si="623"/>
        <v>4.7119849837383434</v>
      </c>
      <c r="AA1319" s="42">
        <f t="shared" si="623"/>
        <v>4.7076442292851342</v>
      </c>
      <c r="AB1319" s="42">
        <f t="shared" si="623"/>
        <v>1.1192728751986198</v>
      </c>
      <c r="AC1319" s="42">
        <f t="shared" si="604"/>
        <v>3.1107730974298788</v>
      </c>
    </row>
    <row r="1320" spans="3:29" x14ac:dyDescent="0.25">
      <c r="C1320" s="42">
        <f t="shared" si="596"/>
        <v>4.4493636381434545</v>
      </c>
      <c r="D1320" s="42">
        <f t="shared" si="626"/>
        <v>0.96261877070909052</v>
      </c>
      <c r="E1320" s="42">
        <f t="shared" si="597"/>
        <v>5.0066423292560494</v>
      </c>
      <c r="F1320" s="42">
        <f t="shared" ref="F1320:F1327" si="629">F370</f>
        <v>5.0910233521677233</v>
      </c>
      <c r="G1320" s="42">
        <f t="shared" si="598"/>
        <v>1.5366786153240353</v>
      </c>
      <c r="H1320" s="42">
        <f t="shared" si="628"/>
        <v>6.0559509854507843</v>
      </c>
      <c r="I1320" s="42">
        <f t="shared" si="628"/>
        <v>6.0559509854507843</v>
      </c>
      <c r="J1320" s="42">
        <f t="shared" si="628"/>
        <v>0</v>
      </c>
      <c r="K1320" s="42">
        <f t="shared" si="627"/>
        <v>4.7559509854507844</v>
      </c>
      <c r="L1320" s="42">
        <f t="shared" si="599"/>
        <v>5.5559509854507843</v>
      </c>
      <c r="M1320" s="42">
        <f t="shared" ref="M1320:P1327" si="630">M370</f>
        <v>3.0279754927253917</v>
      </c>
      <c r="N1320" s="42">
        <f t="shared" si="630"/>
        <v>4.6820717187604686</v>
      </c>
      <c r="O1320" s="42">
        <f t="shared" si="630"/>
        <v>2.2939208278222663</v>
      </c>
      <c r="P1320" s="42">
        <f t="shared" si="630"/>
        <v>4.3680523208548419</v>
      </c>
      <c r="Q1320" s="42">
        <f t="shared" si="600"/>
        <v>4.9883555888935156</v>
      </c>
      <c r="R1320" s="42">
        <f t="shared" ref="R1320:S1327" si="631">R370</f>
        <v>2.8139699465051913</v>
      </c>
      <c r="S1320" s="42">
        <f t="shared" si="631"/>
        <v>2.3193003774066852</v>
      </c>
      <c r="T1320" s="42">
        <f t="shared" si="601"/>
        <v>3.8233129106044945</v>
      </c>
      <c r="U1320" s="42">
        <f t="shared" si="602"/>
        <v>5.0859509854507845</v>
      </c>
      <c r="V1320" s="42">
        <f t="shared" ref="V1320:X1327" si="632">V370</f>
        <v>3.0279754927253917</v>
      </c>
      <c r="W1320" s="42">
        <f t="shared" si="632"/>
        <v>4.6820717187604703</v>
      </c>
      <c r="X1320" s="42">
        <f t="shared" si="632"/>
        <v>2.2939208278222676</v>
      </c>
      <c r="Y1320" s="42">
        <f t="shared" si="603"/>
        <v>4.6680523208548408</v>
      </c>
      <c r="Z1320" s="42">
        <f t="shared" ref="Z1320:AB1327" si="633">Z370</f>
        <v>4.4883555888935156</v>
      </c>
      <c r="AA1320" s="42">
        <f t="shared" si="633"/>
        <v>2.8139699465051913</v>
      </c>
      <c r="AB1320" s="42">
        <f t="shared" si="633"/>
        <v>2.3193003774066834</v>
      </c>
      <c r="AC1320" s="42">
        <f t="shared" si="604"/>
        <v>2.8333129106044939</v>
      </c>
    </row>
    <row r="1321" spans="3:29" x14ac:dyDescent="0.25">
      <c r="C1321" s="42">
        <f t="shared" si="596"/>
        <v>4.4808764224330089</v>
      </c>
      <c r="D1321" s="42">
        <f t="shared" si="626"/>
        <v>3.7724425162960329</v>
      </c>
      <c r="E1321" s="42">
        <f t="shared" si="597"/>
        <v>2.1416652020167923</v>
      </c>
      <c r="F1321" s="42">
        <f t="shared" si="629"/>
        <v>4.9764108734192778</v>
      </c>
      <c r="G1321" s="42">
        <f t="shared" si="598"/>
        <v>1.1143043031384032</v>
      </c>
      <c r="H1321" s="42">
        <f t="shared" si="628"/>
        <v>6.095138899226713</v>
      </c>
      <c r="I1321" s="42">
        <f t="shared" si="628"/>
        <v>6.095138899226713</v>
      </c>
      <c r="J1321" s="42">
        <f t="shared" si="605"/>
        <v>0.7317129664089046</v>
      </c>
      <c r="K1321" s="42">
        <f t="shared" ref="K1321" si="634">K371</f>
        <v>6.095138899226713</v>
      </c>
      <c r="L1321" s="42">
        <f t="shared" si="599"/>
        <v>5.595138899226713</v>
      </c>
      <c r="M1321" s="42">
        <f t="shared" si="630"/>
        <v>2.7936053288122427</v>
      </c>
      <c r="N1321" s="42">
        <f t="shared" si="630"/>
        <v>2.4041024049959772</v>
      </c>
      <c r="O1321" s="42">
        <f t="shared" si="630"/>
        <v>1.7882432307648597</v>
      </c>
      <c r="P1321" s="42">
        <f t="shared" si="630"/>
        <v>3.7992565158621936</v>
      </c>
      <c r="Q1321" s="42">
        <f t="shared" si="600"/>
        <v>3.949148932464591</v>
      </c>
      <c r="R1321" s="42">
        <f t="shared" si="631"/>
        <v>4.5191117944659283</v>
      </c>
      <c r="S1321" s="42">
        <f t="shared" si="631"/>
        <v>3.5014627718961973</v>
      </c>
      <c r="T1321" s="42">
        <f t="shared" si="601"/>
        <v>4.7285156308150249</v>
      </c>
      <c r="U1321" s="42">
        <f t="shared" si="602"/>
        <v>5.1251388992267133</v>
      </c>
      <c r="V1321" s="42">
        <f t="shared" si="632"/>
        <v>2.7936053288122427</v>
      </c>
      <c r="W1321" s="42">
        <f t="shared" si="632"/>
        <v>2.4041024049959776</v>
      </c>
      <c r="X1321" s="42">
        <f t="shared" si="632"/>
        <v>1.7882432307648588</v>
      </c>
      <c r="Y1321" s="42">
        <f t="shared" si="603"/>
        <v>4.0992565158621925</v>
      </c>
      <c r="Z1321" s="42">
        <f t="shared" si="633"/>
        <v>3.449148932464591</v>
      </c>
      <c r="AA1321" s="42">
        <f t="shared" si="633"/>
        <v>4.5191117944659283</v>
      </c>
      <c r="AB1321" s="42">
        <f t="shared" si="633"/>
        <v>3.5014627718961973</v>
      </c>
      <c r="AC1321" s="42">
        <f t="shared" si="604"/>
        <v>3.7385156308150251</v>
      </c>
    </row>
    <row r="1322" spans="3:29" x14ac:dyDescent="0.25">
      <c r="C1322" s="42">
        <f t="shared" si="596"/>
        <v>4.4703366928542065</v>
      </c>
      <c r="D1322" s="42">
        <f t="shared" si="626"/>
        <v>1.3417257871543937</v>
      </c>
      <c r="E1322" s="42">
        <f t="shared" si="597"/>
        <v>4.8790434803454303</v>
      </c>
      <c r="F1322" s="42">
        <f t="shared" si="629"/>
        <v>5.1278882927552463</v>
      </c>
      <c r="G1322" s="42">
        <f t="shared" si="598"/>
        <v>1.9615331541546746</v>
      </c>
      <c r="H1322" s="42">
        <f t="shared" si="628"/>
        <v>0</v>
      </c>
      <c r="I1322" s="42">
        <f t="shared" si="628"/>
        <v>6.327265523274729</v>
      </c>
      <c r="J1322" s="42">
        <f>J372</f>
        <v>0</v>
      </c>
      <c r="K1322" s="42">
        <f>K372-1.3</f>
        <v>5.0272655232747292</v>
      </c>
      <c r="L1322" s="42">
        <f t="shared" si="599"/>
        <v>5.827265523274729</v>
      </c>
      <c r="M1322" s="42">
        <f t="shared" si="630"/>
        <v>3.4272688251071446</v>
      </c>
      <c r="N1322" s="42">
        <f t="shared" si="630"/>
        <v>4.0419459003129692</v>
      </c>
      <c r="O1322" s="42">
        <f t="shared" si="630"/>
        <v>3.0546922395424079</v>
      </c>
      <c r="P1322" s="42">
        <f t="shared" si="630"/>
        <v>3.9328179967425392</v>
      </c>
      <c r="Q1322" s="42">
        <f t="shared" si="600"/>
        <v>4.8958383109962025</v>
      </c>
      <c r="R1322" s="42">
        <f t="shared" si="631"/>
        <v>4.8633052183301073</v>
      </c>
      <c r="S1322" s="42">
        <f t="shared" si="631"/>
        <v>2.0193400606195957</v>
      </c>
      <c r="T1322" s="42">
        <f t="shared" si="601"/>
        <v>4.1999966981675847</v>
      </c>
      <c r="U1322" s="42">
        <f t="shared" si="602"/>
        <v>5.3572655232747293</v>
      </c>
      <c r="V1322" s="42">
        <f t="shared" si="632"/>
        <v>3.4272688251071446</v>
      </c>
      <c r="W1322" s="42">
        <f t="shared" si="632"/>
        <v>4.0419459003129701</v>
      </c>
      <c r="X1322" s="42">
        <f t="shared" si="632"/>
        <v>3.054692239542411</v>
      </c>
      <c r="Y1322" s="42">
        <f t="shared" si="603"/>
        <v>4.2328179967425381</v>
      </c>
      <c r="Z1322" s="42">
        <f t="shared" si="633"/>
        <v>4.3958383109962025</v>
      </c>
      <c r="AA1322" s="42">
        <f t="shared" si="633"/>
        <v>4.8633052183301073</v>
      </c>
      <c r="AB1322" s="42">
        <f t="shared" si="633"/>
        <v>2.0193400606195944</v>
      </c>
      <c r="AC1322" s="42">
        <f t="shared" si="604"/>
        <v>3.2099966981675845</v>
      </c>
    </row>
    <row r="1323" spans="3:29" x14ac:dyDescent="0.25">
      <c r="C1323" s="42">
        <f t="shared" si="596"/>
        <v>4.6082583115585614</v>
      </c>
      <c r="D1323" s="42">
        <f t="shared" si="626"/>
        <v>4.4071265170527116</v>
      </c>
      <c r="E1323" s="42">
        <f t="shared" si="597"/>
        <v>5.7646951685517775</v>
      </c>
      <c r="F1323" s="42">
        <f t="shared" si="629"/>
        <v>5.0799404609282144</v>
      </c>
      <c r="G1323" s="42">
        <f t="shared" si="598"/>
        <v>2.0135215885667939</v>
      </c>
      <c r="H1323" s="42">
        <f t="shared" si="628"/>
        <v>6.6114546361339182</v>
      </c>
      <c r="I1323" s="42">
        <f t="shared" si="628"/>
        <v>0</v>
      </c>
      <c r="J1323" s="42">
        <f t="shared" si="605"/>
        <v>0.90381821204464008</v>
      </c>
      <c r="K1323" s="42">
        <f t="shared" ref="K1323" si="635">K373</f>
        <v>6.6114546361339182</v>
      </c>
      <c r="L1323" s="42">
        <f t="shared" si="599"/>
        <v>6.1114546361339182</v>
      </c>
      <c r="M1323" s="42">
        <f t="shared" si="630"/>
        <v>3.3057273180669582</v>
      </c>
      <c r="N1323" s="42">
        <f t="shared" si="630"/>
        <v>3.9947917725067965</v>
      </c>
      <c r="O1323" s="42">
        <f t="shared" si="630"/>
        <v>4.393976393849333</v>
      </c>
      <c r="P1323" s="42">
        <f t="shared" si="630"/>
        <v>3.0145585338616296</v>
      </c>
      <c r="Q1323" s="42">
        <f t="shared" si="600"/>
        <v>3.8340544882945333</v>
      </c>
      <c r="R1323" s="42">
        <f t="shared" si="631"/>
        <v>3.7014521933383344</v>
      </c>
      <c r="S1323" s="42">
        <f t="shared" si="631"/>
        <v>0.2813384951546351</v>
      </c>
      <c r="T1323" s="42">
        <f t="shared" si="601"/>
        <v>4.1925114033085906</v>
      </c>
      <c r="U1323" s="42">
        <f t="shared" si="602"/>
        <v>5.6414546361339184</v>
      </c>
      <c r="V1323" s="42">
        <f t="shared" si="632"/>
        <v>3.3057273180669582</v>
      </c>
      <c r="W1323" s="42">
        <f t="shared" si="632"/>
        <v>3.9947917725067974</v>
      </c>
      <c r="X1323" s="42">
        <f t="shared" si="632"/>
        <v>4.3939763938493357</v>
      </c>
      <c r="Y1323" s="42">
        <f t="shared" si="603"/>
        <v>3.314558533861629</v>
      </c>
      <c r="Z1323" s="42">
        <f t="shared" si="633"/>
        <v>3.3340544882945333</v>
      </c>
      <c r="AA1323" s="42">
        <f t="shared" si="633"/>
        <v>3.7014521933383344</v>
      </c>
      <c r="AB1323" s="42">
        <f t="shared" si="633"/>
        <v>0.28133849515463505</v>
      </c>
      <c r="AC1323" s="42">
        <f t="shared" si="604"/>
        <v>3.2025114033085904</v>
      </c>
    </row>
    <row r="1324" spans="3:29" x14ac:dyDescent="0.25">
      <c r="C1324" s="42">
        <f t="shared" si="596"/>
        <v>3.5396980007249965</v>
      </c>
      <c r="D1324" s="42">
        <f t="shared" si="626"/>
        <v>3.8047826763701424</v>
      </c>
      <c r="E1324" s="42">
        <f t="shared" si="597"/>
        <v>3.6278098657896458</v>
      </c>
      <c r="F1324" s="42">
        <f t="shared" si="629"/>
        <v>2.3130363342921534</v>
      </c>
      <c r="G1324" s="42">
        <f t="shared" si="598"/>
        <v>2.6640993440605722</v>
      </c>
      <c r="H1324" s="42">
        <f t="shared" si="628"/>
        <v>5.670438181817846</v>
      </c>
      <c r="I1324" s="42">
        <f t="shared" si="628"/>
        <v>5.670438181817846</v>
      </c>
      <c r="J1324" s="42">
        <f>J374</f>
        <v>0</v>
      </c>
      <c r="K1324" s="42">
        <f>K374-1.3</f>
        <v>4.3704381818178462</v>
      </c>
      <c r="L1324" s="42">
        <f t="shared" si="599"/>
        <v>5.170438181817846</v>
      </c>
      <c r="M1324" s="42">
        <f t="shared" si="630"/>
        <v>3.0714873484846668</v>
      </c>
      <c r="N1324" s="42">
        <f t="shared" si="630"/>
        <v>4.554691585395469</v>
      </c>
      <c r="O1324" s="42">
        <f t="shared" si="630"/>
        <v>2.2533352829951077</v>
      </c>
      <c r="P1324" s="42">
        <f t="shared" si="630"/>
        <v>4.0585330783136806</v>
      </c>
      <c r="Q1324" s="42">
        <f t="shared" si="600"/>
        <v>4.1241296900122792</v>
      </c>
      <c r="R1324" s="42">
        <f t="shared" si="631"/>
        <v>4.849359601956845</v>
      </c>
      <c r="S1324" s="42">
        <f t="shared" si="631"/>
        <v>3.1368381431332772</v>
      </c>
      <c r="T1324" s="42">
        <f t="shared" si="601"/>
        <v>3.7808167045453089</v>
      </c>
      <c r="U1324" s="42">
        <f t="shared" si="602"/>
        <v>4.7004381818178462</v>
      </c>
      <c r="V1324" s="42">
        <f t="shared" si="632"/>
        <v>3.0714873484846668</v>
      </c>
      <c r="W1324" s="42">
        <f t="shared" si="632"/>
        <v>4.5546915853954681</v>
      </c>
      <c r="X1324" s="42">
        <f t="shared" si="632"/>
        <v>2.2533352829951077</v>
      </c>
      <c r="Y1324" s="42">
        <f t="shared" si="603"/>
        <v>4.3585330783136795</v>
      </c>
      <c r="Z1324" s="42">
        <f t="shared" si="633"/>
        <v>3.6241296900122792</v>
      </c>
      <c r="AA1324" s="42">
        <f t="shared" si="633"/>
        <v>4.849359601956845</v>
      </c>
      <c r="AB1324" s="42">
        <f t="shared" si="633"/>
        <v>3.1368381431332759</v>
      </c>
      <c r="AC1324" s="42">
        <f t="shared" si="604"/>
        <v>2.7908167045453087</v>
      </c>
    </row>
    <row r="1325" spans="3:29" x14ac:dyDescent="0.25">
      <c r="C1325" s="42">
        <f t="shared" si="596"/>
        <v>5.8104564639530141</v>
      </c>
      <c r="D1325" s="42">
        <f t="shared" si="626"/>
        <v>0.80257529582733611</v>
      </c>
      <c r="E1325" s="42">
        <f t="shared" si="597"/>
        <v>4.558189533076046</v>
      </c>
      <c r="F1325" s="42">
        <f t="shared" si="629"/>
        <v>5.4884975135533978</v>
      </c>
      <c r="G1325" s="42">
        <f t="shared" si="598"/>
        <v>1.4503847155180534</v>
      </c>
      <c r="H1325" s="42">
        <f t="shared" si="628"/>
        <v>0</v>
      </c>
      <c r="I1325" s="42">
        <f t="shared" si="628"/>
        <v>6.6578319166329125</v>
      </c>
      <c r="J1325" s="42">
        <f t="shared" si="605"/>
        <v>0.91927730554430442</v>
      </c>
      <c r="K1325" s="42">
        <f t="shared" ref="K1325:K1327" si="636">K375</f>
        <v>6.6578319166329125</v>
      </c>
      <c r="L1325" s="42">
        <f t="shared" si="599"/>
        <v>6.1578319166329125</v>
      </c>
      <c r="M1325" s="42">
        <f t="shared" si="630"/>
        <v>3.8837352847025319</v>
      </c>
      <c r="N1325" s="42">
        <f t="shared" si="630"/>
        <v>4.3099442011985749</v>
      </c>
      <c r="O1325" s="42">
        <f t="shared" si="630"/>
        <v>2.6823909581475514</v>
      </c>
      <c r="P1325" s="42">
        <f t="shared" si="630"/>
        <v>3.5878967019278702</v>
      </c>
      <c r="Q1325" s="42">
        <f t="shared" si="600"/>
        <v>3.5205135582978095</v>
      </c>
      <c r="R1325" s="42">
        <f t="shared" si="631"/>
        <v>3.6049972856390045</v>
      </c>
      <c r="S1325" s="42">
        <f t="shared" si="631"/>
        <v>2.9747759627508761</v>
      </c>
      <c r="T1325" s="42">
        <f t="shared" si="601"/>
        <v>3.9353918003338606</v>
      </c>
      <c r="U1325" s="42">
        <f t="shared" si="602"/>
        <v>5.6878319166329128</v>
      </c>
      <c r="V1325" s="42">
        <f t="shared" si="632"/>
        <v>3.8837352847025319</v>
      </c>
      <c r="W1325" s="42">
        <f t="shared" si="632"/>
        <v>4.3099442011985767</v>
      </c>
      <c r="X1325" s="42">
        <f t="shared" si="632"/>
        <v>2.6823909581475553</v>
      </c>
      <c r="Y1325" s="42">
        <f t="shared" si="603"/>
        <v>3.8878967019278701</v>
      </c>
      <c r="Z1325" s="42">
        <f t="shared" si="633"/>
        <v>3.0205135582978095</v>
      </c>
      <c r="AA1325" s="42">
        <f t="shared" si="633"/>
        <v>3.6049972856390045</v>
      </c>
      <c r="AB1325" s="42">
        <f t="shared" si="633"/>
        <v>2.9747759627508752</v>
      </c>
      <c r="AC1325" s="42">
        <f t="shared" si="604"/>
        <v>2.9453918003338608</v>
      </c>
    </row>
    <row r="1326" spans="3:29" x14ac:dyDescent="0.25">
      <c r="C1326" s="42">
        <f t="shared" si="596"/>
        <v>4.8925441032460064</v>
      </c>
      <c r="D1326" s="42">
        <f t="shared" si="626"/>
        <v>4.081329598895282</v>
      </c>
      <c r="E1326" s="42">
        <f t="shared" si="597"/>
        <v>4.802335073487396</v>
      </c>
      <c r="F1326" s="42">
        <f t="shared" si="629"/>
        <v>5.3001073064615181</v>
      </c>
      <c r="G1326" s="42">
        <f t="shared" si="598"/>
        <v>1.1456465649922005</v>
      </c>
      <c r="H1326" s="42">
        <f t="shared" si="628"/>
        <v>0</v>
      </c>
      <c r="I1326" s="42">
        <f t="shared" si="628"/>
        <v>6.2319401259231251</v>
      </c>
      <c r="J1326" s="42">
        <f t="shared" si="605"/>
        <v>2.8546267506154175</v>
      </c>
      <c r="K1326" s="42">
        <f t="shared" si="636"/>
        <v>6.2319401259231251</v>
      </c>
      <c r="L1326" s="42">
        <f t="shared" si="599"/>
        <v>5.7319401259231251</v>
      </c>
      <c r="M1326" s="42">
        <f t="shared" si="630"/>
        <v>3.1159700629615616</v>
      </c>
      <c r="N1326" s="42">
        <f t="shared" si="630"/>
        <v>3.8382704010065614</v>
      </c>
      <c r="O1326" s="42">
        <f t="shared" si="630"/>
        <v>1.4120580588351945</v>
      </c>
      <c r="P1326" s="42">
        <f t="shared" si="630"/>
        <v>3.9224713118379628</v>
      </c>
      <c r="Q1326" s="42">
        <f t="shared" si="600"/>
        <v>3.9006140541617698</v>
      </c>
      <c r="R1326" s="42">
        <f t="shared" si="631"/>
        <v>3.6727982699608233</v>
      </c>
      <c r="S1326" s="42">
        <f t="shared" si="631"/>
        <v>3.0496728275794016</v>
      </c>
      <c r="T1326" s="42">
        <f t="shared" si="601"/>
        <v>4.4159700629615637</v>
      </c>
      <c r="U1326" s="42">
        <f t="shared" si="602"/>
        <v>5.2619401259231253</v>
      </c>
      <c r="V1326" s="42">
        <f t="shared" si="632"/>
        <v>3.1159700629615616</v>
      </c>
      <c r="W1326" s="42">
        <f t="shared" si="632"/>
        <v>3.8382704010065631</v>
      </c>
      <c r="X1326" s="42">
        <f t="shared" si="632"/>
        <v>1.4120580588351954</v>
      </c>
      <c r="Y1326" s="42">
        <f t="shared" si="603"/>
        <v>4.2224713118379622</v>
      </c>
      <c r="Z1326" s="42">
        <f t="shared" si="633"/>
        <v>3.4006140541617698</v>
      </c>
      <c r="AA1326" s="42">
        <f t="shared" si="633"/>
        <v>3.6727982699608233</v>
      </c>
      <c r="AB1326" s="42">
        <f t="shared" si="633"/>
        <v>3.0496728275794012</v>
      </c>
      <c r="AC1326" s="42">
        <f t="shared" si="604"/>
        <v>3.4259700629615635</v>
      </c>
    </row>
    <row r="1327" spans="3:29" x14ac:dyDescent="0.25">
      <c r="C1327" s="42">
        <f t="shared" si="596"/>
        <v>3.4319844780069166</v>
      </c>
      <c r="D1327" s="42">
        <f t="shared" si="626"/>
        <v>3.943792614506461</v>
      </c>
      <c r="E1327" s="42">
        <f t="shared" si="597"/>
        <v>3.2993344615125069</v>
      </c>
      <c r="F1327" s="42">
        <f t="shared" si="629"/>
        <v>3.6104678364053555</v>
      </c>
      <c r="G1327" s="42">
        <f t="shared" si="598"/>
        <v>1.9316856873882049</v>
      </c>
      <c r="H1327" s="42">
        <f t="shared" si="628"/>
        <v>0</v>
      </c>
      <c r="I1327" s="42">
        <f t="shared" si="628"/>
        <v>6.0929657479524293</v>
      </c>
      <c r="J1327" s="42">
        <f t="shared" si="605"/>
        <v>0.73098858265081046</v>
      </c>
      <c r="K1327" s="42">
        <f t="shared" si="636"/>
        <v>0</v>
      </c>
      <c r="L1327" s="42">
        <f t="shared" si="599"/>
        <v>5.5929657479524293</v>
      </c>
      <c r="M1327" s="42">
        <f t="shared" si="630"/>
        <v>1.5232414369881084</v>
      </c>
      <c r="N1327" s="42">
        <f t="shared" si="630"/>
        <v>4.7517468726169918</v>
      </c>
      <c r="O1327" s="42">
        <f t="shared" si="630"/>
        <v>1.2378959336404727</v>
      </c>
      <c r="P1327" s="42">
        <f t="shared" si="630"/>
        <v>4.9965451763414528</v>
      </c>
      <c r="Q1327" s="42">
        <f t="shared" si="600"/>
        <v>6.4126888309151955</v>
      </c>
      <c r="R1327" s="42">
        <f t="shared" si="631"/>
        <v>5.2947300514193012</v>
      </c>
      <c r="S1327" s="42">
        <f t="shared" si="631"/>
        <v>3.6298519349503837</v>
      </c>
      <c r="T1327" s="42">
        <f t="shared" si="601"/>
        <v>5.8697243109643216</v>
      </c>
      <c r="U1327" s="42">
        <f t="shared" si="602"/>
        <v>5.1229657479524295</v>
      </c>
      <c r="V1327" s="42">
        <f t="shared" si="632"/>
        <v>1.5232414369881084</v>
      </c>
      <c r="W1327" s="42">
        <f t="shared" si="632"/>
        <v>4.7517468726169918</v>
      </c>
      <c r="X1327" s="42">
        <f t="shared" si="632"/>
        <v>1.2378959336404745</v>
      </c>
      <c r="Y1327" s="42">
        <f t="shared" si="603"/>
        <v>5.2965451763414517</v>
      </c>
      <c r="Z1327" s="42">
        <f t="shared" si="633"/>
        <v>5.9126888309151955</v>
      </c>
      <c r="AA1327" s="42">
        <f t="shared" si="633"/>
        <v>5.2947300514193012</v>
      </c>
      <c r="AB1327" s="42">
        <f t="shared" si="633"/>
        <v>3.6298519349503833</v>
      </c>
      <c r="AC1327" s="42">
        <f t="shared" si="604"/>
        <v>4.8797243109643222</v>
      </c>
    </row>
    <row r="1331" spans="3:29" ht="15.75" x14ac:dyDescent="0.25">
      <c r="C1331" s="125" t="s">
        <v>833</v>
      </c>
      <c r="D1331" s="126"/>
      <c r="E1331" s="126"/>
      <c r="F1331" s="126"/>
      <c r="G1331" s="126"/>
      <c r="H1331" s="126"/>
      <c r="I1331" s="126"/>
      <c r="J1331" s="126"/>
      <c r="K1331" s="126"/>
      <c r="L1331" s="126"/>
      <c r="M1331" s="126"/>
      <c r="N1331" s="126"/>
      <c r="O1331" s="126"/>
      <c r="P1331" s="126"/>
      <c r="Q1331" s="126"/>
      <c r="R1331" s="126"/>
      <c r="S1331" s="126"/>
      <c r="T1331" s="126"/>
      <c r="U1331" s="126"/>
      <c r="V1331" s="126"/>
      <c r="W1331" s="126"/>
      <c r="X1331" s="126"/>
      <c r="Y1331" s="126"/>
      <c r="Z1331" s="126"/>
      <c r="AA1331" s="126"/>
      <c r="AB1331" s="126"/>
      <c r="AC1331" s="126"/>
    </row>
    <row r="1332" spans="3:29" x14ac:dyDescent="0.25">
      <c r="C1332" s="127" t="s">
        <v>1378</v>
      </c>
      <c r="D1332" s="127"/>
      <c r="E1332" s="127"/>
      <c r="F1332" s="127"/>
      <c r="G1332" s="127"/>
      <c r="H1332" s="127"/>
      <c r="I1332" s="127"/>
      <c r="J1332" s="127"/>
      <c r="K1332" s="127"/>
      <c r="L1332" s="127"/>
      <c r="M1332" s="127"/>
      <c r="N1332" s="127"/>
      <c r="O1332" s="127"/>
      <c r="P1332" s="127"/>
      <c r="Q1332" s="127"/>
      <c r="R1332" s="127"/>
      <c r="S1332" s="127"/>
      <c r="T1332" s="127"/>
      <c r="U1332" s="127"/>
      <c r="V1332" s="127"/>
      <c r="W1332" s="127"/>
      <c r="X1332" s="127"/>
      <c r="Y1332" s="127"/>
      <c r="Z1332" s="127"/>
      <c r="AA1332" s="127"/>
      <c r="AB1332" s="127"/>
      <c r="AC1332" s="127"/>
    </row>
    <row r="1333" spans="3:29" x14ac:dyDescent="0.25">
      <c r="C1333" s="56" t="s">
        <v>4</v>
      </c>
      <c r="D1333" s="57" t="s">
        <v>10</v>
      </c>
      <c r="E1333" s="57" t="s">
        <v>11</v>
      </c>
      <c r="F1333" s="63" t="s">
        <v>14</v>
      </c>
      <c r="G1333" s="63" t="s">
        <v>17</v>
      </c>
      <c r="H1333" s="63" t="s">
        <v>21</v>
      </c>
      <c r="I1333" s="63" t="s">
        <v>22</v>
      </c>
      <c r="J1333" s="63" t="s">
        <v>23</v>
      </c>
      <c r="K1333" s="63" t="s">
        <v>24</v>
      </c>
      <c r="L1333" s="63" t="s">
        <v>30</v>
      </c>
      <c r="M1333" s="63" t="s">
        <v>32</v>
      </c>
      <c r="N1333" s="63" t="s">
        <v>33</v>
      </c>
      <c r="O1333" s="63" t="s">
        <v>819</v>
      </c>
      <c r="P1333" s="64" t="s">
        <v>37</v>
      </c>
      <c r="Q1333" s="64" t="s">
        <v>38</v>
      </c>
      <c r="R1333" s="64" t="s">
        <v>39</v>
      </c>
      <c r="S1333" s="64" t="s">
        <v>40</v>
      </c>
      <c r="T1333" s="64" t="s">
        <v>41</v>
      </c>
      <c r="U1333" s="64" t="s">
        <v>42</v>
      </c>
      <c r="V1333" s="64" t="s">
        <v>45</v>
      </c>
      <c r="W1333" s="64" t="s">
        <v>46</v>
      </c>
      <c r="X1333" s="65" t="s">
        <v>807</v>
      </c>
      <c r="Y1333" s="65" t="s">
        <v>808</v>
      </c>
      <c r="Z1333" s="65" t="s">
        <v>809</v>
      </c>
      <c r="AA1333" s="65" t="s">
        <v>810</v>
      </c>
      <c r="AB1333" s="65" t="s">
        <v>811</v>
      </c>
      <c r="AC1333" s="65" t="s">
        <v>812</v>
      </c>
    </row>
    <row r="1334" spans="3:29" x14ac:dyDescent="0.25">
      <c r="C1334" s="42">
        <f>C194+0.21</f>
        <v>4.0623999033837377</v>
      </c>
      <c r="D1334" s="42">
        <f t="shared" ref="D1334:AB1349" si="637">D194</f>
        <v>2.9019338966648491</v>
      </c>
      <c r="E1334" s="42">
        <f t="shared" si="637"/>
        <v>4.0800338767176862</v>
      </c>
      <c r="F1334" s="42">
        <f>F194-0.75</f>
        <v>3.945813088880529</v>
      </c>
      <c r="G1334" s="42">
        <f>G194+2</f>
        <v>2.3831106490063263</v>
      </c>
      <c r="H1334" s="42">
        <f>H194</f>
        <v>5.6636524278101046</v>
      </c>
      <c r="I1334" s="42">
        <f>I194-1</f>
        <v>4.6636524278101046</v>
      </c>
      <c r="J1334" s="42">
        <f t="shared" si="637"/>
        <v>5.6636524278101046</v>
      </c>
      <c r="K1334" s="42">
        <f t="shared" si="637"/>
        <v>5.6636524278101046</v>
      </c>
      <c r="L1334" s="42">
        <f>L194-1</f>
        <v>4.6636524278101046</v>
      </c>
      <c r="M1334" s="42">
        <f t="shared" si="637"/>
        <v>4.2477393208575798</v>
      </c>
      <c r="N1334" s="42">
        <f>N194-0.52</f>
        <v>3.3270091962483717</v>
      </c>
      <c r="O1334" s="42">
        <f t="shared" si="637"/>
        <v>3.1984813986255443</v>
      </c>
      <c r="P1334" s="42">
        <f t="shared" si="637"/>
        <v>3.2214848879060596</v>
      </c>
      <c r="Q1334" s="42">
        <f t="shared" si="637"/>
        <v>2.9476632441585657</v>
      </c>
      <c r="R1334" s="42">
        <f t="shared" si="637"/>
        <v>3.5255449895389472</v>
      </c>
      <c r="S1334" s="42">
        <f t="shared" si="637"/>
        <v>2.5305681060428129</v>
      </c>
      <c r="T1334" s="42">
        <f>T194+0.52</f>
        <v>2.0539058658652367</v>
      </c>
      <c r="U1334" s="42">
        <f t="shared" si="637"/>
        <v>5.6636524278101046</v>
      </c>
      <c r="V1334" s="42">
        <f t="shared" si="637"/>
        <v>4.2477393208575798</v>
      </c>
      <c r="W1334" s="42">
        <f t="shared" si="637"/>
        <v>3.8470091962483735</v>
      </c>
      <c r="X1334" s="42">
        <f t="shared" si="637"/>
        <v>3.1984813986255434</v>
      </c>
      <c r="Y1334" s="42">
        <f t="shared" si="637"/>
        <v>3.2214848879060587</v>
      </c>
      <c r="Z1334" s="42">
        <f t="shared" si="637"/>
        <v>2.9476632441585657</v>
      </c>
      <c r="AA1334" s="42">
        <f>AA194-0.21</f>
        <v>3.3155449895389473</v>
      </c>
      <c r="AB1334" s="42">
        <f t="shared" si="637"/>
        <v>2.5305681060428125</v>
      </c>
      <c r="AC1334" s="42">
        <f>AC194+0.75</f>
        <v>2.2839058658652367</v>
      </c>
    </row>
    <row r="1335" spans="3:29" x14ac:dyDescent="0.25">
      <c r="C1335" s="42">
        <f t="shared" ref="C1335:C1398" si="638">C195+0.21</f>
        <v>4.9985984626034217</v>
      </c>
      <c r="D1335" s="42">
        <f t="shared" si="637"/>
        <v>4.3903525067243026</v>
      </c>
      <c r="E1335" s="42">
        <f t="shared" si="637"/>
        <v>5.1503030235165381</v>
      </c>
      <c r="F1335" s="42">
        <f t="shared" ref="F1335:F1398" si="639">F195-0.75</f>
        <v>5.2964935884710309</v>
      </c>
      <c r="G1335" s="42">
        <f t="shared" ref="G1335:G1398" si="640">G195+2</f>
        <v>2.384208699745328</v>
      </c>
      <c r="H1335" s="42">
        <f t="shared" ref="H1335:I1350" si="641">H195</f>
        <v>6.4300588051719547</v>
      </c>
      <c r="I1335" s="42">
        <f t="shared" ref="I1335:I1398" si="642">I195-1</f>
        <v>5.4300588051719547</v>
      </c>
      <c r="J1335" s="42">
        <f t="shared" si="637"/>
        <v>6.4300588051719547</v>
      </c>
      <c r="K1335" s="42">
        <f t="shared" si="637"/>
        <v>6.4300588051719547</v>
      </c>
      <c r="L1335" s="42">
        <f t="shared" ref="L1335:L1398" si="643">L195-1</f>
        <v>5.4300588051719547</v>
      </c>
      <c r="M1335" s="42">
        <f t="shared" si="637"/>
        <v>6.1621396882897894</v>
      </c>
      <c r="N1335" s="42">
        <f t="shared" ref="N1335:N1398" si="644">N195-0.52</f>
        <v>2.492826295505099</v>
      </c>
      <c r="O1335" s="42">
        <f t="shared" si="637"/>
        <v>2.4046294292068637</v>
      </c>
      <c r="P1335" s="42">
        <f t="shared" si="637"/>
        <v>2.5751554679081301</v>
      </c>
      <c r="Q1335" s="42">
        <f t="shared" si="637"/>
        <v>2.1187485602167246</v>
      </c>
      <c r="R1335" s="42">
        <f t="shared" si="637"/>
        <v>2.5542888262644392</v>
      </c>
      <c r="S1335" s="42">
        <f t="shared" si="637"/>
        <v>1.3680976181216926</v>
      </c>
      <c r="T1335" s="42">
        <f t="shared" ref="T1335:T1398" si="645">T195+0.52</f>
        <v>0.65395955844108278</v>
      </c>
      <c r="U1335" s="42">
        <f t="shared" si="637"/>
        <v>6.4300588051719547</v>
      </c>
      <c r="V1335" s="42">
        <f t="shared" si="637"/>
        <v>6.1621396882897894</v>
      </c>
      <c r="W1335" s="42">
        <f t="shared" si="637"/>
        <v>3.0128262955050982</v>
      </c>
      <c r="X1335" s="42">
        <f t="shared" si="637"/>
        <v>2.4046294292068646</v>
      </c>
      <c r="Y1335" s="42">
        <f t="shared" si="637"/>
        <v>2.5751554679081301</v>
      </c>
      <c r="Z1335" s="42">
        <f t="shared" si="637"/>
        <v>2.1187485602167246</v>
      </c>
      <c r="AA1335" s="42">
        <f t="shared" ref="AA1335:AA1398" si="646">AA195-0.21</f>
        <v>2.3442888262644392</v>
      </c>
      <c r="AB1335" s="42">
        <f t="shared" si="637"/>
        <v>1.3680976181216913</v>
      </c>
      <c r="AC1335" s="42">
        <f t="shared" ref="AC1335:AC1398" si="647">AC195+0.75</f>
        <v>0.88395955844108254</v>
      </c>
    </row>
    <row r="1336" spans="3:29" x14ac:dyDescent="0.25">
      <c r="C1336" s="42">
        <f t="shared" si="638"/>
        <v>4.7700476866245642</v>
      </c>
      <c r="D1336" s="42">
        <f t="shared" si="637"/>
        <v>1.507778769197861</v>
      </c>
      <c r="E1336" s="42">
        <f t="shared" si="637"/>
        <v>2.1415153293829365</v>
      </c>
      <c r="F1336" s="42">
        <f t="shared" si="639"/>
        <v>2.5429565942931522</v>
      </c>
      <c r="G1336" s="42">
        <f t="shared" si="640"/>
        <v>4.6397887359639647</v>
      </c>
      <c r="H1336" s="42">
        <f t="shared" si="641"/>
        <v>5.3458735360731389</v>
      </c>
      <c r="I1336" s="42">
        <f t="shared" si="642"/>
        <v>4.3458735360731389</v>
      </c>
      <c r="J1336" s="42">
        <f t="shared" si="637"/>
        <v>5.3458735360731389</v>
      </c>
      <c r="K1336" s="42">
        <f t="shared" si="637"/>
        <v>5.3458735360731389</v>
      </c>
      <c r="L1336" s="42">
        <f t="shared" si="643"/>
        <v>4.3458735360731389</v>
      </c>
      <c r="M1336" s="42">
        <f t="shared" si="637"/>
        <v>1.3364683840182856</v>
      </c>
      <c r="N1336" s="42">
        <f t="shared" si="644"/>
        <v>3.2600561301793012</v>
      </c>
      <c r="O1336" s="42">
        <f t="shared" si="637"/>
        <v>2.2421742310389385</v>
      </c>
      <c r="P1336" s="42">
        <f t="shared" si="637"/>
        <v>3.1383771171724195</v>
      </c>
      <c r="Q1336" s="42">
        <f t="shared" si="637"/>
        <v>4.1773010185677419</v>
      </c>
      <c r="R1336" s="42">
        <f t="shared" si="637"/>
        <v>4.0014697910311874</v>
      </c>
      <c r="S1336" s="42">
        <f t="shared" si="637"/>
        <v>4.094711644651766</v>
      </c>
      <c r="T1336" s="42">
        <f t="shared" si="645"/>
        <v>4.6407775173897097</v>
      </c>
      <c r="U1336" s="42">
        <f t="shared" si="637"/>
        <v>5.3458735360731389</v>
      </c>
      <c r="V1336" s="42">
        <f t="shared" si="637"/>
        <v>1.3364683840182856</v>
      </c>
      <c r="W1336" s="42">
        <f t="shared" si="637"/>
        <v>3.7800561301793003</v>
      </c>
      <c r="X1336" s="42">
        <f t="shared" si="637"/>
        <v>2.2421742310389421</v>
      </c>
      <c r="Y1336" s="42">
        <f t="shared" si="637"/>
        <v>3.1383771171724186</v>
      </c>
      <c r="Z1336" s="42">
        <f t="shared" si="637"/>
        <v>4.1773010185677419</v>
      </c>
      <c r="AA1336" s="42">
        <f t="shared" si="646"/>
        <v>3.7914697910311874</v>
      </c>
      <c r="AB1336" s="42">
        <f t="shared" si="637"/>
        <v>4.0947116446517651</v>
      </c>
      <c r="AC1336" s="42">
        <f t="shared" si="647"/>
        <v>4.870777517389711</v>
      </c>
    </row>
    <row r="1337" spans="3:29" x14ac:dyDescent="0.25">
      <c r="C1337" s="42">
        <f t="shared" si="638"/>
        <v>3.5479801302158367</v>
      </c>
      <c r="D1337" s="42">
        <f t="shared" si="637"/>
        <v>2.9246719650037312</v>
      </c>
      <c r="E1337" s="42">
        <f t="shared" si="637"/>
        <v>4.6432265057892517</v>
      </c>
      <c r="F1337" s="42">
        <f t="shared" si="639"/>
        <v>3.0342203084584107</v>
      </c>
      <c r="G1337" s="42">
        <f t="shared" si="640"/>
        <v>3.0526136301226039</v>
      </c>
      <c r="H1337" s="42">
        <f t="shared" si="641"/>
        <v>0</v>
      </c>
      <c r="I1337" s="42">
        <f>I197</f>
        <v>0</v>
      </c>
      <c r="J1337" s="42">
        <f t="shared" si="637"/>
        <v>3.990035427003197</v>
      </c>
      <c r="K1337" s="42">
        <f t="shared" si="637"/>
        <v>5.9850531405047951</v>
      </c>
      <c r="L1337" s="42">
        <f t="shared" si="643"/>
        <v>4.9850531405047951</v>
      </c>
      <c r="M1337" s="42">
        <f t="shared" si="637"/>
        <v>2.2443949276892998</v>
      </c>
      <c r="N1337" s="42">
        <f t="shared" si="644"/>
        <v>4.1959852688434029</v>
      </c>
      <c r="O1337" s="42">
        <f t="shared" si="637"/>
        <v>1.7806769674229099</v>
      </c>
      <c r="P1337" s="42">
        <f t="shared" si="637"/>
        <v>4.5428423918592751</v>
      </c>
      <c r="Q1337" s="42">
        <f t="shared" si="637"/>
        <v>4.7454649314527924</v>
      </c>
      <c r="R1337" s="42">
        <f t="shared" si="637"/>
        <v>3.7909539811624904</v>
      </c>
      <c r="S1337" s="42">
        <f t="shared" si="637"/>
        <v>5.2210038034190775</v>
      </c>
      <c r="T1337" s="42">
        <f t="shared" si="645"/>
        <v>4.6347240340970473</v>
      </c>
      <c r="U1337" s="42">
        <f>U197-1</f>
        <v>4.9850531405047951</v>
      </c>
      <c r="V1337" s="42">
        <f t="shared" si="637"/>
        <v>2.2443949276892998</v>
      </c>
      <c r="W1337" s="42">
        <f t="shared" si="637"/>
        <v>4.7159852688434016</v>
      </c>
      <c r="X1337" s="42">
        <f t="shared" si="637"/>
        <v>1.7806769674229119</v>
      </c>
      <c r="Y1337" s="42">
        <f t="shared" si="637"/>
        <v>4.5428423918592751</v>
      </c>
      <c r="Z1337" s="42">
        <f t="shared" si="637"/>
        <v>4.7454649314527924</v>
      </c>
      <c r="AA1337" s="42">
        <f t="shared" si="646"/>
        <v>3.5809539811624904</v>
      </c>
      <c r="AB1337" s="42">
        <f t="shared" si="637"/>
        <v>5.2210038034190767</v>
      </c>
      <c r="AC1337" s="42">
        <f t="shared" si="647"/>
        <v>4.8647240340970468</v>
      </c>
    </row>
    <row r="1338" spans="3:29" x14ac:dyDescent="0.25">
      <c r="C1338" s="42">
        <f t="shared" si="638"/>
        <v>3.055431521644921</v>
      </c>
      <c r="D1338" s="42">
        <f t="shared" si="637"/>
        <v>3.5973970505029782</v>
      </c>
      <c r="E1338" s="42">
        <f t="shared" si="637"/>
        <v>5.4062741677332564</v>
      </c>
      <c r="F1338" s="42">
        <f t="shared" si="639"/>
        <v>2.0628663085929588E-2</v>
      </c>
      <c r="G1338" s="42">
        <f t="shared" si="640"/>
        <v>5.436618497478662</v>
      </c>
      <c r="H1338" s="42">
        <f t="shared" si="641"/>
        <v>5.7298507655330289</v>
      </c>
      <c r="I1338" s="42">
        <f>I198</f>
        <v>0</v>
      </c>
      <c r="J1338" s="42">
        <f t="shared" si="637"/>
        <v>5.7298507655330289</v>
      </c>
      <c r="K1338" s="42">
        <f t="shared" si="637"/>
        <v>5.7298507655330289</v>
      </c>
      <c r="L1338" s="42">
        <f t="shared" si="643"/>
        <v>4.7298507655330289</v>
      </c>
      <c r="M1338" s="42">
        <f t="shared" si="637"/>
        <v>3.1036691646637236</v>
      </c>
      <c r="N1338" s="42">
        <f t="shared" si="644"/>
        <v>4.4813926493399272</v>
      </c>
      <c r="O1338" s="42">
        <f t="shared" si="637"/>
        <v>0.59192673197654921</v>
      </c>
      <c r="P1338" s="42">
        <f t="shared" si="637"/>
        <v>4.6437296827956764</v>
      </c>
      <c r="Q1338" s="42">
        <f t="shared" si="637"/>
        <v>4.6802273350804953</v>
      </c>
      <c r="R1338" s="42">
        <f t="shared" si="637"/>
        <v>4.434845229557359</v>
      </c>
      <c r="S1338" s="42">
        <f t="shared" si="637"/>
        <v>2.8039695235587163</v>
      </c>
      <c r="T1338" s="42">
        <f t="shared" si="645"/>
        <v>2.9074378189720962</v>
      </c>
      <c r="U1338" s="42">
        <f>U198-1</f>
        <v>4.7298507655330289</v>
      </c>
      <c r="V1338" s="42">
        <f t="shared" si="637"/>
        <v>3.1036691646637236</v>
      </c>
      <c r="W1338" s="42">
        <f t="shared" si="637"/>
        <v>5.0013926493399268</v>
      </c>
      <c r="X1338" s="42">
        <f t="shared" si="637"/>
        <v>0.59192673197655266</v>
      </c>
      <c r="Y1338" s="42">
        <f t="shared" si="637"/>
        <v>4.6437296827956764</v>
      </c>
      <c r="Z1338" s="42">
        <f t="shared" si="637"/>
        <v>4.6802273350804953</v>
      </c>
      <c r="AA1338" s="42">
        <f t="shared" si="646"/>
        <v>4.2248452295573591</v>
      </c>
      <c r="AB1338" s="42">
        <f t="shared" si="637"/>
        <v>2.8039695235587159</v>
      </c>
      <c r="AC1338" s="42">
        <f t="shared" si="647"/>
        <v>3.1374378189720957</v>
      </c>
    </row>
    <row r="1339" spans="3:29" x14ac:dyDescent="0.25">
      <c r="C1339" s="42">
        <f t="shared" si="638"/>
        <v>3.694446252473309</v>
      </c>
      <c r="D1339" s="42">
        <f t="shared" si="637"/>
        <v>4.4278000632772923</v>
      </c>
      <c r="E1339" s="42">
        <f t="shared" si="637"/>
        <v>5.4189348707302996</v>
      </c>
      <c r="F1339" s="42">
        <f t="shared" si="639"/>
        <v>3.4684407927470833</v>
      </c>
      <c r="G1339" s="42">
        <f t="shared" si="640"/>
        <v>3.247262648244758</v>
      </c>
      <c r="H1339" s="42">
        <f t="shared" si="641"/>
        <v>6.0454752403994485</v>
      </c>
      <c r="I1339" s="42">
        <f t="shared" si="642"/>
        <v>5.0454752403994485</v>
      </c>
      <c r="J1339" s="42">
        <f t="shared" si="637"/>
        <v>2.0151584134664833</v>
      </c>
      <c r="K1339" s="42">
        <f t="shared" si="637"/>
        <v>6.0454752403994485</v>
      </c>
      <c r="L1339" s="42">
        <f t="shared" si="643"/>
        <v>5.0454752403994485</v>
      </c>
      <c r="M1339" s="42">
        <f t="shared" si="637"/>
        <v>5.0378960336662066</v>
      </c>
      <c r="N1339" s="42">
        <f t="shared" si="644"/>
        <v>4.3576610654795225</v>
      </c>
      <c r="O1339" s="42">
        <f t="shared" si="637"/>
        <v>1.1491399217288161</v>
      </c>
      <c r="P1339" s="42">
        <f t="shared" si="637"/>
        <v>4.1102033666631348</v>
      </c>
      <c r="Q1339" s="42">
        <f t="shared" si="637"/>
        <v>2.6840541649372494</v>
      </c>
      <c r="R1339" s="42">
        <f t="shared" si="637"/>
        <v>2.9179462949256108</v>
      </c>
      <c r="S1339" s="42">
        <f t="shared" si="637"/>
        <v>2.4439155227146721</v>
      </c>
      <c r="T1339" s="42">
        <f t="shared" si="645"/>
        <v>1.7794740084165521</v>
      </c>
      <c r="U1339" s="42">
        <f t="shared" ref="U1339:Z1344" si="648">U199</f>
        <v>6.0454752403994485</v>
      </c>
      <c r="V1339" s="42">
        <f t="shared" si="648"/>
        <v>5.0378960336662066</v>
      </c>
      <c r="W1339" s="42">
        <f t="shared" si="648"/>
        <v>4.8776610654795221</v>
      </c>
      <c r="X1339" s="42">
        <f t="shared" si="648"/>
        <v>1.1491399217288172</v>
      </c>
      <c r="Y1339" s="42">
        <f t="shared" si="648"/>
        <v>4.1102033666631348</v>
      </c>
      <c r="Z1339" s="42">
        <f t="shared" si="648"/>
        <v>2.6840541649372494</v>
      </c>
      <c r="AA1339" s="42">
        <f t="shared" si="646"/>
        <v>2.7079462949256108</v>
      </c>
      <c r="AB1339" s="42">
        <f t="shared" si="637"/>
        <v>2.4439155227146712</v>
      </c>
      <c r="AC1339" s="42">
        <f t="shared" si="647"/>
        <v>2.0094740084165519</v>
      </c>
    </row>
    <row r="1340" spans="3:29" x14ac:dyDescent="0.25">
      <c r="C1340" s="42">
        <f t="shared" si="638"/>
        <v>4.991261950494307</v>
      </c>
      <c r="D1340" s="42">
        <f t="shared" si="637"/>
        <v>3.5512415361566814</v>
      </c>
      <c r="E1340" s="42">
        <f t="shared" si="637"/>
        <v>4.8502733794332311</v>
      </c>
      <c r="F1340" s="42">
        <f t="shared" si="639"/>
        <v>3.7968137799606723</v>
      </c>
      <c r="G1340" s="42">
        <f t="shared" si="640"/>
        <v>2.6660687601593862</v>
      </c>
      <c r="H1340" s="42">
        <f t="shared" si="641"/>
        <v>4.9647310105997668</v>
      </c>
      <c r="I1340" s="42">
        <f t="shared" si="642"/>
        <v>3.9647310105997668</v>
      </c>
      <c r="J1340" s="42">
        <f t="shared" si="637"/>
        <v>1.6549103368665894</v>
      </c>
      <c r="K1340" s="42">
        <f t="shared" si="637"/>
        <v>4.9647310105997668</v>
      </c>
      <c r="L1340" s="42">
        <f t="shared" si="643"/>
        <v>3.9647310105997668</v>
      </c>
      <c r="M1340" s="42">
        <f t="shared" si="637"/>
        <v>2.2755017131915589</v>
      </c>
      <c r="N1340" s="42">
        <f t="shared" si="644"/>
        <v>4.226157947240031</v>
      </c>
      <c r="O1340" s="42">
        <f t="shared" si="637"/>
        <v>1.7061988803645169</v>
      </c>
      <c r="P1340" s="42">
        <f t="shared" si="637"/>
        <v>4.201649637572932</v>
      </c>
      <c r="Q1340" s="42">
        <f t="shared" si="637"/>
        <v>3.7357895106437056</v>
      </c>
      <c r="R1340" s="42">
        <f t="shared" si="637"/>
        <v>3.5583266503858129</v>
      </c>
      <c r="S1340" s="42">
        <f t="shared" si="637"/>
        <v>4.7534658612125442</v>
      </c>
      <c r="T1340" s="42">
        <f t="shared" si="645"/>
        <v>3.105797401354045</v>
      </c>
      <c r="U1340" s="42">
        <f t="shared" si="648"/>
        <v>4.9647310105997668</v>
      </c>
      <c r="V1340" s="42">
        <f t="shared" si="648"/>
        <v>2.2755017131915589</v>
      </c>
      <c r="W1340" s="42">
        <f t="shared" si="648"/>
        <v>4.7461579472400324</v>
      </c>
      <c r="X1340" s="42">
        <f t="shared" si="648"/>
        <v>1.7061988803645189</v>
      </c>
      <c r="Y1340" s="42">
        <f t="shared" si="648"/>
        <v>4.201649637572932</v>
      </c>
      <c r="Z1340" s="42">
        <f t="shared" si="648"/>
        <v>3.7357895106437056</v>
      </c>
      <c r="AA1340" s="42">
        <f t="shared" si="646"/>
        <v>3.3483266503858129</v>
      </c>
      <c r="AB1340" s="42">
        <f t="shared" si="637"/>
        <v>4.7534658612125424</v>
      </c>
      <c r="AC1340" s="42">
        <f t="shared" si="647"/>
        <v>3.3357974013540441</v>
      </c>
    </row>
    <row r="1341" spans="3:29" x14ac:dyDescent="0.25">
      <c r="C1341" s="42">
        <f t="shared" si="638"/>
        <v>5.0000460745276101</v>
      </c>
      <c r="D1341" s="42">
        <f t="shared" si="637"/>
        <v>6.3894466697536423</v>
      </c>
      <c r="E1341" s="42">
        <f>E201-1</f>
        <v>2.9136000894334741</v>
      </c>
      <c r="F1341" s="42">
        <f t="shared" si="639"/>
        <v>4.4909943396597365</v>
      </c>
      <c r="G1341" s="42">
        <f t="shared" si="640"/>
        <v>3.1181508220173493</v>
      </c>
      <c r="H1341" s="42">
        <f t="shared" si="641"/>
        <v>7.5709906803770366</v>
      </c>
      <c r="I1341" s="42">
        <f t="shared" si="642"/>
        <v>6.5709906803770366</v>
      </c>
      <c r="J1341" s="42">
        <f t="shared" si="637"/>
        <v>0</v>
      </c>
      <c r="K1341" s="42">
        <f t="shared" si="637"/>
        <v>7.5709906803770366</v>
      </c>
      <c r="L1341" s="42">
        <f>L201</f>
        <v>0</v>
      </c>
      <c r="M1341" s="42">
        <f t="shared" si="637"/>
        <v>5.6782430102827783</v>
      </c>
      <c r="N1341" s="42">
        <f t="shared" si="644"/>
        <v>3.3777337465013835</v>
      </c>
      <c r="O1341" s="42">
        <f t="shared" si="637"/>
        <v>1.8614625846381487</v>
      </c>
      <c r="P1341" s="42">
        <f t="shared" si="637"/>
        <v>4.8011410254264879</v>
      </c>
      <c r="Q1341" s="42">
        <f t="shared" si="637"/>
        <v>5.1889134186124908</v>
      </c>
      <c r="R1341" s="42">
        <f t="shared" si="637"/>
        <v>3.4628472983605376</v>
      </c>
      <c r="S1341" s="42">
        <f t="shared" si="637"/>
        <v>1.4497641728381572</v>
      </c>
      <c r="T1341" s="42">
        <f t="shared" si="645"/>
        <v>2.09728972507855</v>
      </c>
      <c r="U1341" s="42">
        <f t="shared" si="648"/>
        <v>0</v>
      </c>
      <c r="V1341" s="42">
        <f t="shared" si="648"/>
        <v>5.6782430102827783</v>
      </c>
      <c r="W1341" s="42">
        <f t="shared" si="648"/>
        <v>3.8977337465013879</v>
      </c>
      <c r="X1341" s="42">
        <f t="shared" si="648"/>
        <v>1.8614625846381525</v>
      </c>
      <c r="Y1341" s="42">
        <f t="shared" si="648"/>
        <v>4.8011410254264879</v>
      </c>
      <c r="Z1341" s="42">
        <f t="shared" si="648"/>
        <v>5.1889134186124908</v>
      </c>
      <c r="AA1341" s="42">
        <f t="shared" si="646"/>
        <v>3.2528472983605377</v>
      </c>
      <c r="AB1341" s="42">
        <f t="shared" si="637"/>
        <v>1.4497641728381565</v>
      </c>
      <c r="AC1341" s="42">
        <f t="shared" si="647"/>
        <v>2.3272897250785496</v>
      </c>
    </row>
    <row r="1342" spans="3:29" x14ac:dyDescent="0.25">
      <c r="C1342" s="42">
        <f t="shared" si="638"/>
        <v>4.4984163567749427</v>
      </c>
      <c r="D1342" s="42">
        <f t="shared" si="637"/>
        <v>3.0842526207400716</v>
      </c>
      <c r="E1342" s="42">
        <f t="shared" si="637"/>
        <v>2.487637499410936</v>
      </c>
      <c r="F1342" s="42">
        <f t="shared" si="639"/>
        <v>1.4510222419778631</v>
      </c>
      <c r="G1342" s="42">
        <f t="shared" si="640"/>
        <v>5.1222677159235941</v>
      </c>
      <c r="H1342" s="42">
        <f t="shared" si="641"/>
        <v>5.7457499253614612</v>
      </c>
      <c r="I1342" s="42">
        <f t="shared" si="642"/>
        <v>4.7457499253614612</v>
      </c>
      <c r="J1342" s="42">
        <f t="shared" si="637"/>
        <v>0</v>
      </c>
      <c r="K1342" s="42">
        <f t="shared" si="637"/>
        <v>5.7457499253614612</v>
      </c>
      <c r="L1342" s="42">
        <f t="shared" si="643"/>
        <v>4.7457499253614612</v>
      </c>
      <c r="M1342" s="42">
        <f t="shared" si="637"/>
        <v>2.3940624689006076</v>
      </c>
      <c r="N1342" s="42">
        <f t="shared" si="644"/>
        <v>2.3012509741330081</v>
      </c>
      <c r="O1342" s="42">
        <f t="shared" si="637"/>
        <v>2.0102210482669594</v>
      </c>
      <c r="P1342" s="42">
        <f t="shared" si="637"/>
        <v>4.1808473952907503</v>
      </c>
      <c r="Q1342" s="42">
        <f t="shared" si="637"/>
        <v>4.8613596377391319</v>
      </c>
      <c r="R1342" s="42">
        <f t="shared" si="637"/>
        <v>4.9963042829230098</v>
      </c>
      <c r="S1342" s="42">
        <f t="shared" si="637"/>
        <v>3.6674999523583809</v>
      </c>
      <c r="T1342" s="42">
        <f t="shared" si="645"/>
        <v>3.6322812095707913</v>
      </c>
      <c r="U1342" s="42">
        <f t="shared" si="648"/>
        <v>5.7457499253614612</v>
      </c>
      <c r="V1342" s="42">
        <f t="shared" si="648"/>
        <v>2.3940624689006076</v>
      </c>
      <c r="W1342" s="42">
        <f t="shared" si="648"/>
        <v>2.8212509741330085</v>
      </c>
      <c r="X1342" s="42">
        <f t="shared" si="648"/>
        <v>2.0102210482669571</v>
      </c>
      <c r="Y1342" s="42">
        <f t="shared" si="648"/>
        <v>4.1808473952907494</v>
      </c>
      <c r="Z1342" s="42">
        <f t="shared" si="648"/>
        <v>4.8613596377391319</v>
      </c>
      <c r="AA1342" s="42">
        <f t="shared" si="646"/>
        <v>4.7863042829230098</v>
      </c>
      <c r="AB1342" s="42">
        <f t="shared" si="637"/>
        <v>3.6674999523583791</v>
      </c>
      <c r="AC1342" s="42">
        <f t="shared" si="647"/>
        <v>3.8622812095707912</v>
      </c>
    </row>
    <row r="1343" spans="3:29" x14ac:dyDescent="0.25">
      <c r="C1343" s="42">
        <f t="shared" si="638"/>
        <v>4.9610093319824609</v>
      </c>
      <c r="D1343" s="42">
        <f t="shared" si="637"/>
        <v>3.7517252285651796</v>
      </c>
      <c r="E1343" s="42">
        <f t="shared" si="637"/>
        <v>4.2814468298542829</v>
      </c>
      <c r="F1343" s="42">
        <f t="shared" si="639"/>
        <v>3.3604760766107304</v>
      </c>
      <c r="G1343" s="42">
        <f t="shared" si="640"/>
        <v>3.0006408082731451</v>
      </c>
      <c r="H1343" s="42">
        <f t="shared" si="641"/>
        <v>6.1211613581950566</v>
      </c>
      <c r="I1343" s="42">
        <f t="shared" si="641"/>
        <v>0</v>
      </c>
      <c r="J1343" s="42">
        <f t="shared" si="637"/>
        <v>4.0807742387967041</v>
      </c>
      <c r="K1343" s="42">
        <f t="shared" si="637"/>
        <v>6.1211613581950566</v>
      </c>
      <c r="L1343" s="42">
        <f t="shared" si="643"/>
        <v>5.1211613581950566</v>
      </c>
      <c r="M1343" s="42">
        <f t="shared" si="637"/>
        <v>3.8257258488719104</v>
      </c>
      <c r="N1343" s="42">
        <f t="shared" si="644"/>
        <v>4.1519915308056632</v>
      </c>
      <c r="O1343" s="42">
        <f t="shared" si="637"/>
        <v>2.128916312595388</v>
      </c>
      <c r="P1343" s="42">
        <f t="shared" si="637"/>
        <v>3.3127649076958776</v>
      </c>
      <c r="Q1343" s="42">
        <f t="shared" si="637"/>
        <v>3.5529457196314072</v>
      </c>
      <c r="R1343" s="42">
        <f t="shared" si="637"/>
        <v>3.725924304988296</v>
      </c>
      <c r="S1343" s="42">
        <f t="shared" si="637"/>
        <v>3.2559368926569454</v>
      </c>
      <c r="T1343" s="42">
        <f t="shared" si="645"/>
        <v>2.8154355093231462</v>
      </c>
      <c r="U1343" s="42">
        <f t="shared" ref="U1343:U1344" si="649">U203-1</f>
        <v>5.1211613581950566</v>
      </c>
      <c r="V1343" s="42">
        <f t="shared" si="648"/>
        <v>3.8257258488719104</v>
      </c>
      <c r="W1343" s="42">
        <f t="shared" si="648"/>
        <v>4.6719915308056619</v>
      </c>
      <c r="X1343" s="42">
        <f t="shared" si="648"/>
        <v>2.1289163125953872</v>
      </c>
      <c r="Y1343" s="42">
        <f t="shared" si="648"/>
        <v>3.3127649076958772</v>
      </c>
      <c r="Z1343" s="42">
        <f t="shared" si="648"/>
        <v>3.5529457196314072</v>
      </c>
      <c r="AA1343" s="42">
        <f t="shared" si="646"/>
        <v>3.515924304988296</v>
      </c>
      <c r="AB1343" s="42">
        <f t="shared" si="637"/>
        <v>3.2559368926569445</v>
      </c>
      <c r="AC1343" s="42">
        <f t="shared" si="647"/>
        <v>3.0454355093231462</v>
      </c>
    </row>
    <row r="1344" spans="3:29" x14ac:dyDescent="0.25">
      <c r="C1344" s="42">
        <f t="shared" si="638"/>
        <v>4.9891814875312681</v>
      </c>
      <c r="D1344" s="42">
        <f t="shared" si="637"/>
        <v>4.2439093163857446</v>
      </c>
      <c r="E1344" s="42">
        <f t="shared" si="637"/>
        <v>4.9406539833221155</v>
      </c>
      <c r="F1344" s="42">
        <f t="shared" si="639"/>
        <v>3.4105421061092489</v>
      </c>
      <c r="G1344" s="42">
        <f t="shared" si="640"/>
        <v>2.9717338707803118</v>
      </c>
      <c r="H1344" s="42">
        <f t="shared" si="641"/>
        <v>5.8238374552847079</v>
      </c>
      <c r="I1344" s="42">
        <f t="shared" si="641"/>
        <v>0</v>
      </c>
      <c r="J1344" s="42">
        <f t="shared" si="637"/>
        <v>3.882558303523139</v>
      </c>
      <c r="K1344" s="42">
        <f t="shared" si="637"/>
        <v>5.8238374552847079</v>
      </c>
      <c r="L1344" s="42">
        <f t="shared" si="643"/>
        <v>4.8238374552847079</v>
      </c>
      <c r="M1344" s="42">
        <f t="shared" si="637"/>
        <v>2.9119187276423535</v>
      </c>
      <c r="N1344" s="42">
        <f t="shared" si="644"/>
        <v>3.7131397136795408</v>
      </c>
      <c r="O1344" s="42">
        <f t="shared" si="637"/>
        <v>1.3195885143172614</v>
      </c>
      <c r="P1344" s="42">
        <f t="shared" si="637"/>
        <v>3.8492011864518734</v>
      </c>
      <c r="Q1344" s="42">
        <f t="shared" si="637"/>
        <v>4.3445733255753671</v>
      </c>
      <c r="R1344" s="42">
        <f t="shared" si="637"/>
        <v>4.1974909680590615</v>
      </c>
      <c r="S1344" s="42">
        <f t="shared" si="637"/>
        <v>2.9738744452517665</v>
      </c>
      <c r="T1344" s="42">
        <f t="shared" si="645"/>
        <v>3.5532486746274521</v>
      </c>
      <c r="U1344" s="42">
        <f t="shared" si="649"/>
        <v>4.8238374552847079</v>
      </c>
      <c r="V1344" s="42">
        <f t="shared" si="648"/>
        <v>2.9119187276423535</v>
      </c>
      <c r="W1344" s="42">
        <f t="shared" si="648"/>
        <v>4.2331397136795417</v>
      </c>
      <c r="X1344" s="42">
        <f t="shared" si="648"/>
        <v>1.3195885143172623</v>
      </c>
      <c r="Y1344" s="42">
        <f t="shared" si="648"/>
        <v>3.8492011864518734</v>
      </c>
      <c r="Z1344" s="42">
        <f t="shared" si="648"/>
        <v>4.3445733255753671</v>
      </c>
      <c r="AA1344" s="42">
        <f t="shared" si="646"/>
        <v>3.9874909680590616</v>
      </c>
      <c r="AB1344" s="42">
        <f t="shared" si="637"/>
        <v>2.9738744452517651</v>
      </c>
      <c r="AC1344" s="42">
        <f t="shared" si="647"/>
        <v>3.7832486746274512</v>
      </c>
    </row>
    <row r="1345" spans="3:29" x14ac:dyDescent="0.25">
      <c r="C1345" s="42">
        <f t="shared" si="638"/>
        <v>5.2585452511365354</v>
      </c>
      <c r="D1345" s="42">
        <f t="shared" si="637"/>
        <v>3.4291749572142085</v>
      </c>
      <c r="E1345" s="42">
        <f t="shared" si="637"/>
        <v>3.3321743118820661</v>
      </c>
      <c r="F1345" s="42">
        <f t="shared" si="639"/>
        <v>5.2236220698171136</v>
      </c>
      <c r="G1345" s="42">
        <f t="shared" si="640"/>
        <v>2.7997992026511977</v>
      </c>
      <c r="H1345" s="42">
        <f t="shared" si="641"/>
        <v>6.6926593655813091</v>
      </c>
      <c r="I1345" s="42">
        <f t="shared" si="642"/>
        <v>5.6926593655813091</v>
      </c>
      <c r="J1345" s="42">
        <f t="shared" si="637"/>
        <v>6.6926593655813091</v>
      </c>
      <c r="K1345" s="42">
        <f t="shared" si="637"/>
        <v>6.6926593655813091</v>
      </c>
      <c r="L1345" s="42">
        <f t="shared" si="643"/>
        <v>5.6926593655813091</v>
      </c>
      <c r="M1345" s="42">
        <f t="shared" si="637"/>
        <v>5.0194945241859825</v>
      </c>
      <c r="N1345" s="42">
        <f t="shared" si="644"/>
        <v>3.905693884157992</v>
      </c>
      <c r="O1345" s="42">
        <f t="shared" si="637"/>
        <v>2.6226743657133347</v>
      </c>
      <c r="P1345" s="42">
        <f t="shared" si="637"/>
        <v>1.4225636400119388</v>
      </c>
      <c r="Q1345" s="42">
        <f t="shared" si="637"/>
        <v>1.4954333457127515</v>
      </c>
      <c r="R1345" s="42">
        <f t="shared" si="637"/>
        <v>1.5446570648392031</v>
      </c>
      <c r="S1345" s="42">
        <f t="shared" si="637"/>
        <v>2.7055431477881902</v>
      </c>
      <c r="T1345" s="42">
        <f t="shared" si="645"/>
        <v>1.9143040344961064</v>
      </c>
      <c r="U1345" s="42">
        <f t="shared" ref="U1345:Z1348" si="650">U205</f>
        <v>6.6926593655813091</v>
      </c>
      <c r="V1345" s="42">
        <f t="shared" si="650"/>
        <v>5.0194945241859825</v>
      </c>
      <c r="W1345" s="42">
        <f t="shared" si="650"/>
        <v>4.4256938841579938</v>
      </c>
      <c r="X1345" s="42">
        <f t="shared" si="650"/>
        <v>2.6226743657133365</v>
      </c>
      <c r="Y1345" s="42">
        <f t="shared" si="650"/>
        <v>1.4225636400119386</v>
      </c>
      <c r="Z1345" s="42">
        <f t="shared" si="650"/>
        <v>1.4954333457127515</v>
      </c>
      <c r="AA1345" s="42">
        <f t="shared" si="646"/>
        <v>1.3346570648392031</v>
      </c>
      <c r="AB1345" s="42">
        <f t="shared" si="637"/>
        <v>2.7055431477881893</v>
      </c>
      <c r="AC1345" s="42">
        <f t="shared" si="647"/>
        <v>2.1443040344961064</v>
      </c>
    </row>
    <row r="1346" spans="3:29" x14ac:dyDescent="0.25">
      <c r="C1346" s="42">
        <f t="shared" si="638"/>
        <v>6.2902814446295245</v>
      </c>
      <c r="D1346" s="42">
        <f t="shared" si="637"/>
        <v>6.4769414173432116</v>
      </c>
      <c r="E1346" s="42">
        <f>E206-1</f>
        <v>5.5628057291300772</v>
      </c>
      <c r="F1346" s="42">
        <f t="shared" si="639"/>
        <v>6.1562793900647552</v>
      </c>
      <c r="G1346" s="42">
        <f t="shared" si="640"/>
        <v>2.9717194503108861</v>
      </c>
      <c r="H1346" s="42">
        <f t="shared" si="641"/>
        <v>0</v>
      </c>
      <c r="I1346" s="42">
        <f t="shared" si="642"/>
        <v>6.5606592318048254</v>
      </c>
      <c r="J1346" s="42">
        <f t="shared" si="637"/>
        <v>7.5606592318048254</v>
      </c>
      <c r="K1346" s="42">
        <f t="shared" si="637"/>
        <v>7.5606592318048254</v>
      </c>
      <c r="L1346" s="42">
        <f>L206</f>
        <v>0</v>
      </c>
      <c r="M1346" s="42">
        <f t="shared" si="637"/>
        <v>4.0953570838942799</v>
      </c>
      <c r="N1346" s="42">
        <f t="shared" si="644"/>
        <v>2.1734423947983945</v>
      </c>
      <c r="O1346" s="42">
        <f t="shared" si="637"/>
        <v>4.3166573713265795</v>
      </c>
      <c r="P1346" s="42">
        <f t="shared" si="637"/>
        <v>2.3405206768190285</v>
      </c>
      <c r="Q1346" s="42">
        <f t="shared" si="637"/>
        <v>3.1636194166387854</v>
      </c>
      <c r="R1346" s="42">
        <f t="shared" si="637"/>
        <v>2.8296357285858322</v>
      </c>
      <c r="S1346" s="42">
        <f t="shared" si="637"/>
        <v>2.4129763505760096</v>
      </c>
      <c r="T1346" s="42">
        <f t="shared" si="645"/>
        <v>3.8277884139146119</v>
      </c>
      <c r="U1346" s="42">
        <f t="shared" si="650"/>
        <v>0</v>
      </c>
      <c r="V1346" s="42">
        <f t="shared" si="650"/>
        <v>4.0953570838942799</v>
      </c>
      <c r="W1346" s="42">
        <f t="shared" si="650"/>
        <v>2.6934423947983941</v>
      </c>
      <c r="X1346" s="42">
        <f t="shared" si="650"/>
        <v>4.3166573713265812</v>
      </c>
      <c r="Y1346" s="42">
        <f t="shared" si="650"/>
        <v>2.3405206768190285</v>
      </c>
      <c r="Z1346" s="42">
        <f t="shared" si="650"/>
        <v>3.1636194166387854</v>
      </c>
      <c r="AA1346" s="42">
        <f t="shared" si="646"/>
        <v>2.6196357285858323</v>
      </c>
      <c r="AB1346" s="42">
        <f t="shared" si="637"/>
        <v>2.4129763505760078</v>
      </c>
      <c r="AC1346" s="42">
        <f t="shared" si="647"/>
        <v>4.0577884139146114</v>
      </c>
    </row>
    <row r="1347" spans="3:29" x14ac:dyDescent="0.25">
      <c r="C1347" s="42">
        <f t="shared" si="638"/>
        <v>4.2468413665068923</v>
      </c>
      <c r="D1347" s="42">
        <f t="shared" si="637"/>
        <v>4.0149147157823677</v>
      </c>
      <c r="E1347" s="42">
        <f t="shared" si="637"/>
        <v>3.3832447597437612</v>
      </c>
      <c r="F1347" s="42">
        <f t="shared" si="639"/>
        <v>4.8605257756103972</v>
      </c>
      <c r="G1347" s="42">
        <f t="shared" si="640"/>
        <v>2.7978904039270036</v>
      </c>
      <c r="H1347" s="42">
        <f t="shared" si="641"/>
        <v>0</v>
      </c>
      <c r="I1347" s="42">
        <f t="shared" si="641"/>
        <v>0</v>
      </c>
      <c r="J1347" s="42">
        <f t="shared" si="637"/>
        <v>6.5530443359559616</v>
      </c>
      <c r="K1347" s="42">
        <f t="shared" si="637"/>
        <v>6.5530443359559616</v>
      </c>
      <c r="L1347" s="42">
        <f t="shared" si="643"/>
        <v>5.5530443359559616</v>
      </c>
      <c r="M1347" s="42">
        <f t="shared" si="637"/>
        <v>4.0956527099724758</v>
      </c>
      <c r="N1347" s="42">
        <f t="shared" si="644"/>
        <v>3.9988333583523823</v>
      </c>
      <c r="O1347" s="42">
        <f t="shared" si="637"/>
        <v>1.841351301012417</v>
      </c>
      <c r="P1347" s="42">
        <f t="shared" si="637"/>
        <v>4.0279367363344525</v>
      </c>
      <c r="Q1347" s="42">
        <f t="shared" si="637"/>
        <v>5.099402164746329</v>
      </c>
      <c r="R1347" s="42">
        <f t="shared" si="637"/>
        <v>3.8344283559366912</v>
      </c>
      <c r="S1347" s="42">
        <f t="shared" si="637"/>
        <v>2.3702500789627954</v>
      </c>
      <c r="T1347" s="42">
        <f t="shared" si="645"/>
        <v>2.7043481119853197</v>
      </c>
      <c r="U1347" s="42">
        <f t="shared" ref="U1347:U1348" si="651">U207-1</f>
        <v>5.5530443359559616</v>
      </c>
      <c r="V1347" s="42">
        <f t="shared" si="650"/>
        <v>4.0956527099724758</v>
      </c>
      <c r="W1347" s="42">
        <f t="shared" si="650"/>
        <v>4.5188333583523832</v>
      </c>
      <c r="X1347" s="42">
        <f t="shared" si="650"/>
        <v>1.8413513010124187</v>
      </c>
      <c r="Y1347" s="42">
        <f t="shared" si="650"/>
        <v>4.0279367363344525</v>
      </c>
      <c r="Z1347" s="42">
        <f t="shared" si="650"/>
        <v>5.099402164746329</v>
      </c>
      <c r="AA1347" s="42">
        <f t="shared" si="646"/>
        <v>3.6244283559366912</v>
      </c>
      <c r="AB1347" s="42">
        <f t="shared" si="637"/>
        <v>2.3702500789627949</v>
      </c>
      <c r="AC1347" s="42">
        <f t="shared" si="647"/>
        <v>2.9343481119853201</v>
      </c>
    </row>
    <row r="1348" spans="3:29" x14ac:dyDescent="0.25">
      <c r="C1348" s="42">
        <f t="shared" si="638"/>
        <v>4.332130689287494</v>
      </c>
      <c r="D1348" s="42">
        <f t="shared" si="637"/>
        <v>2.8470027138736382</v>
      </c>
      <c r="E1348" s="42">
        <f t="shared" si="637"/>
        <v>4.467620850875905</v>
      </c>
      <c r="F1348" s="42">
        <f t="shared" si="639"/>
        <v>2.5940210603128491</v>
      </c>
      <c r="G1348" s="42">
        <f t="shared" si="640"/>
        <v>2.6434461904330773</v>
      </c>
      <c r="H1348" s="42">
        <f t="shared" si="641"/>
        <v>5.6508591179618213</v>
      </c>
      <c r="I1348" s="42">
        <f t="shared" si="641"/>
        <v>0</v>
      </c>
      <c r="J1348" s="42">
        <f t="shared" si="637"/>
        <v>1.8836197059872741</v>
      </c>
      <c r="K1348" s="42">
        <f t="shared" si="637"/>
        <v>5.6508591179618213</v>
      </c>
      <c r="L1348" s="42">
        <f t="shared" si="643"/>
        <v>4.6508591179618213</v>
      </c>
      <c r="M1348" s="42">
        <f t="shared" si="637"/>
        <v>3.0608820222293196</v>
      </c>
      <c r="N1348" s="42">
        <f t="shared" si="644"/>
        <v>3.2929336905564499</v>
      </c>
      <c r="O1348" s="42">
        <f t="shared" si="637"/>
        <v>4.3159798635121609</v>
      </c>
      <c r="P1348" s="42">
        <f t="shared" si="637"/>
        <v>4.408449962679998</v>
      </c>
      <c r="Q1348" s="42">
        <f t="shared" si="637"/>
        <v>3.8034804378456037</v>
      </c>
      <c r="R1348" s="42">
        <f t="shared" si="637"/>
        <v>4.2102742709962628</v>
      </c>
      <c r="S1348" s="42">
        <f t="shared" si="637"/>
        <v>3.6069313518905255</v>
      </c>
      <c r="T1348" s="42">
        <f t="shared" si="645"/>
        <v>3.3454295589809115</v>
      </c>
      <c r="U1348" s="42">
        <f t="shared" si="651"/>
        <v>4.6508591179618213</v>
      </c>
      <c r="V1348" s="42">
        <f t="shared" si="650"/>
        <v>3.0608820222293196</v>
      </c>
      <c r="W1348" s="42">
        <f t="shared" si="650"/>
        <v>3.812933690556449</v>
      </c>
      <c r="X1348" s="42">
        <f t="shared" si="650"/>
        <v>4.3159798635121653</v>
      </c>
      <c r="Y1348" s="42">
        <f t="shared" si="650"/>
        <v>4.408449962679998</v>
      </c>
      <c r="Z1348" s="42">
        <f t="shared" si="650"/>
        <v>3.8034804378456037</v>
      </c>
      <c r="AA1348" s="42">
        <f t="shared" si="646"/>
        <v>4.0002742709962629</v>
      </c>
      <c r="AB1348" s="42">
        <f t="shared" si="637"/>
        <v>3.6069313518905237</v>
      </c>
      <c r="AC1348" s="42">
        <f t="shared" si="647"/>
        <v>3.5754295589809115</v>
      </c>
    </row>
    <row r="1349" spans="3:29" x14ac:dyDescent="0.25">
      <c r="C1349" s="42">
        <f t="shared" si="638"/>
        <v>3.5922752131585298</v>
      </c>
      <c r="D1349" s="42">
        <f t="shared" si="637"/>
        <v>1.7392703272233168</v>
      </c>
      <c r="E1349" s="42">
        <f t="shared" si="637"/>
        <v>4.2671457000507687</v>
      </c>
      <c r="F1349" s="42">
        <f t="shared" si="639"/>
        <v>1.8097818240629215</v>
      </c>
      <c r="G1349" s="42">
        <f t="shared" si="640"/>
        <v>3.4016203233017075</v>
      </c>
      <c r="H1349" s="42">
        <f t="shared" si="641"/>
        <v>5.24572669522622</v>
      </c>
      <c r="I1349" s="42">
        <f t="shared" si="642"/>
        <v>4.24572669522622</v>
      </c>
      <c r="J1349" s="42">
        <f t="shared" si="637"/>
        <v>3.4971511301508138</v>
      </c>
      <c r="K1349" s="42">
        <f t="shared" si="637"/>
        <v>5.24572669522622</v>
      </c>
      <c r="L1349" s="42">
        <f t="shared" si="643"/>
        <v>4.24572669522622</v>
      </c>
      <c r="M1349" s="42">
        <f t="shared" si="637"/>
        <v>2.1857194563442577</v>
      </c>
      <c r="N1349" s="42">
        <f t="shared" si="644"/>
        <v>4.1601496930454989</v>
      </c>
      <c r="O1349" s="42">
        <f t="shared" si="637"/>
        <v>1.1452447399357522</v>
      </c>
      <c r="P1349" s="42">
        <f t="shared" si="637"/>
        <v>5.0697098882425777</v>
      </c>
      <c r="Q1349" s="42">
        <f t="shared" si="637"/>
        <v>4.3475497234809382</v>
      </c>
      <c r="R1349" s="42">
        <f t="shared" si="637"/>
        <v>4.4067721289527304</v>
      </c>
      <c r="S1349" s="42">
        <f t="shared" si="637"/>
        <v>3.3483361884422695</v>
      </c>
      <c r="T1349" s="42">
        <f t="shared" si="645"/>
        <v>3.7985791845163877</v>
      </c>
      <c r="U1349" s="42">
        <f t="shared" ref="U1349:Z1352" si="652">U209</f>
        <v>5.24572669522622</v>
      </c>
      <c r="V1349" s="42">
        <f t="shared" si="652"/>
        <v>2.1857194563442577</v>
      </c>
      <c r="W1349" s="42">
        <f t="shared" si="652"/>
        <v>4.6801496930454984</v>
      </c>
      <c r="X1349" s="42">
        <f t="shared" si="652"/>
        <v>1.1452447399357528</v>
      </c>
      <c r="Y1349" s="42">
        <f t="shared" si="652"/>
        <v>5.0697098882425768</v>
      </c>
      <c r="Z1349" s="42">
        <f t="shared" si="652"/>
        <v>4.3475497234809382</v>
      </c>
      <c r="AA1349" s="42">
        <f t="shared" si="646"/>
        <v>4.1967721289527304</v>
      </c>
      <c r="AB1349" s="42">
        <f t="shared" si="637"/>
        <v>3.3483361884422678</v>
      </c>
      <c r="AC1349" s="42">
        <f t="shared" si="647"/>
        <v>4.0285791845163876</v>
      </c>
    </row>
    <row r="1350" spans="3:29" x14ac:dyDescent="0.25">
      <c r="C1350" s="42">
        <f t="shared" si="638"/>
        <v>4.5253592325884391</v>
      </c>
      <c r="D1350" s="42">
        <f t="shared" ref="D1350:E1365" si="653">D210</f>
        <v>5.3621169239918167</v>
      </c>
      <c r="E1350" s="42">
        <f t="shared" si="653"/>
        <v>5.018478720106553</v>
      </c>
      <c r="F1350" s="42">
        <f t="shared" si="639"/>
        <v>3.977486629823165</v>
      </c>
      <c r="G1350" s="42">
        <f t="shared" si="640"/>
        <v>2</v>
      </c>
      <c r="H1350" s="42">
        <f t="shared" si="641"/>
        <v>5.3621169239918167</v>
      </c>
      <c r="I1350" s="42">
        <f t="shared" si="642"/>
        <v>4.3621169239918167</v>
      </c>
      <c r="J1350" s="42">
        <f t="shared" ref="J1350:K1365" si="654">J210</f>
        <v>3.5747446159945446</v>
      </c>
      <c r="K1350" s="42">
        <f t="shared" si="654"/>
        <v>5.3621169239918167</v>
      </c>
      <c r="L1350" s="42">
        <f t="shared" si="643"/>
        <v>4.3621169239918167</v>
      </c>
      <c r="M1350" s="42">
        <f t="shared" ref="M1350:M1365" si="655">M210</f>
        <v>3.7981661544942038</v>
      </c>
      <c r="N1350" s="42">
        <f t="shared" si="644"/>
        <v>2.9174397351915218</v>
      </c>
      <c r="O1350" s="42">
        <f t="shared" ref="O1350:S1365" si="656">O210</f>
        <v>1.0118595297339912</v>
      </c>
      <c r="P1350" s="42">
        <f t="shared" si="656"/>
        <v>4.4755647820464786</v>
      </c>
      <c r="Q1350" s="42">
        <f t="shared" si="656"/>
        <v>4.671153756906695</v>
      </c>
      <c r="R1350" s="42">
        <f t="shared" si="656"/>
        <v>3.5134652359655254</v>
      </c>
      <c r="S1350" s="42">
        <f t="shared" si="656"/>
        <v>2.6240146649321656</v>
      </c>
      <c r="T1350" s="42">
        <f t="shared" si="645"/>
        <v>2.0839507694976138</v>
      </c>
      <c r="U1350" s="42">
        <f t="shared" si="652"/>
        <v>5.3621169239918167</v>
      </c>
      <c r="V1350" s="42">
        <f t="shared" si="652"/>
        <v>3.7981661544942038</v>
      </c>
      <c r="W1350" s="42">
        <f t="shared" si="652"/>
        <v>3.4374397351915187</v>
      </c>
      <c r="X1350" s="42">
        <f t="shared" si="652"/>
        <v>1.0118595297339914</v>
      </c>
      <c r="Y1350" s="42">
        <f t="shared" si="652"/>
        <v>4.4755647820464777</v>
      </c>
      <c r="Z1350" s="42">
        <f t="shared" si="652"/>
        <v>4.671153756906695</v>
      </c>
      <c r="AA1350" s="42">
        <f t="shared" si="646"/>
        <v>3.3034652359655254</v>
      </c>
      <c r="AB1350" s="42">
        <f t="shared" ref="AB1350:AB1365" si="657">AB210</f>
        <v>2.6240146649321652</v>
      </c>
      <c r="AC1350" s="42">
        <f t="shared" si="647"/>
        <v>2.3139507694976134</v>
      </c>
    </row>
    <row r="1351" spans="3:29" x14ac:dyDescent="0.25">
      <c r="C1351" s="42">
        <f t="shared" si="638"/>
        <v>3.6837680042114562</v>
      </c>
      <c r="D1351" s="42">
        <f t="shared" si="653"/>
        <v>5.5308255274904816</v>
      </c>
      <c r="E1351" s="42">
        <f t="shared" si="653"/>
        <v>6.0466762901714466</v>
      </c>
      <c r="F1351" s="42">
        <f t="shared" si="639"/>
        <v>1.7847607964571401</v>
      </c>
      <c r="G1351" s="42">
        <f t="shared" si="640"/>
        <v>3.5865445674768277</v>
      </c>
      <c r="H1351" s="42">
        <f t="shared" ref="H1351:K1366" si="658">H211</f>
        <v>0</v>
      </c>
      <c r="I1351" s="42">
        <f t="shared" si="658"/>
        <v>0</v>
      </c>
      <c r="J1351" s="42">
        <f t="shared" si="654"/>
        <v>6.4258677230682419</v>
      </c>
      <c r="K1351" s="42">
        <f t="shared" si="654"/>
        <v>6.4258677230682419</v>
      </c>
      <c r="L1351" s="42">
        <f t="shared" si="643"/>
        <v>5.4258677230682419</v>
      </c>
      <c r="M1351" s="42">
        <f t="shared" si="655"/>
        <v>3.4806783499952973</v>
      </c>
      <c r="N1351" s="42">
        <f t="shared" si="644"/>
        <v>4.2604298964065634</v>
      </c>
      <c r="O1351" s="42">
        <f t="shared" si="656"/>
        <v>2.0180411031123402</v>
      </c>
      <c r="P1351" s="42">
        <f t="shared" si="656"/>
        <v>4.9974141079957048</v>
      </c>
      <c r="Q1351" s="42">
        <f t="shared" si="656"/>
        <v>3.7640935748870237</v>
      </c>
      <c r="R1351" s="42">
        <f t="shared" si="656"/>
        <v>3.5224733620803117</v>
      </c>
      <c r="S1351" s="42">
        <f t="shared" si="656"/>
        <v>2.187529437640253</v>
      </c>
      <c r="T1351" s="42">
        <f t="shared" si="645"/>
        <v>3.3313171288423566</v>
      </c>
      <c r="U1351" s="42">
        <f t="shared" ref="U1351:U1352" si="659">U211-1</f>
        <v>5.4258677230682419</v>
      </c>
      <c r="V1351" s="42">
        <f t="shared" si="652"/>
        <v>3.4806783499952973</v>
      </c>
      <c r="W1351" s="42">
        <f t="shared" si="652"/>
        <v>4.7804298964065612</v>
      </c>
      <c r="X1351" s="42">
        <f t="shared" si="652"/>
        <v>2.018041103112342</v>
      </c>
      <c r="Y1351" s="42">
        <f t="shared" si="652"/>
        <v>4.9974141079957048</v>
      </c>
      <c r="Z1351" s="42">
        <f t="shared" si="652"/>
        <v>3.7640935748870237</v>
      </c>
      <c r="AA1351" s="42">
        <f t="shared" si="646"/>
        <v>3.3124733620803117</v>
      </c>
      <c r="AB1351" s="42">
        <f t="shared" si="657"/>
        <v>2.1875294376402534</v>
      </c>
      <c r="AC1351" s="42">
        <f t="shared" si="647"/>
        <v>3.5613171288423566</v>
      </c>
    </row>
    <row r="1352" spans="3:29" x14ac:dyDescent="0.25">
      <c r="C1352" s="42">
        <f t="shared" si="638"/>
        <v>4.64777469704722</v>
      </c>
      <c r="D1352" s="42">
        <f t="shared" si="653"/>
        <v>4.0978948880197956</v>
      </c>
      <c r="E1352" s="42">
        <f t="shared" si="653"/>
        <v>4.8985725863122758</v>
      </c>
      <c r="F1352" s="42">
        <f t="shared" si="639"/>
        <v>2.5494341819031572</v>
      </c>
      <c r="G1352" s="42">
        <f t="shared" si="640"/>
        <v>2.3551198416473662</v>
      </c>
      <c r="H1352" s="42">
        <f t="shared" si="658"/>
        <v>5.72711453711287</v>
      </c>
      <c r="I1352" s="42">
        <f t="shared" si="658"/>
        <v>0</v>
      </c>
      <c r="J1352" s="42">
        <f t="shared" si="654"/>
        <v>5.72711453711287</v>
      </c>
      <c r="K1352" s="42">
        <f t="shared" si="654"/>
        <v>5.72711453711287</v>
      </c>
      <c r="L1352" s="42">
        <f t="shared" si="643"/>
        <v>4.72711453711287</v>
      </c>
      <c r="M1352" s="42">
        <f t="shared" si="655"/>
        <v>1.6704084066579215</v>
      </c>
      <c r="N1352" s="42">
        <f t="shared" si="644"/>
        <v>4.6308011245732121</v>
      </c>
      <c r="O1352" s="42">
        <f t="shared" si="656"/>
        <v>0.93874191448544142</v>
      </c>
      <c r="P1352" s="42">
        <f t="shared" si="656"/>
        <v>4.453991930635202</v>
      </c>
      <c r="Q1352" s="42">
        <f t="shared" si="656"/>
        <v>3.482567142131205</v>
      </c>
      <c r="R1352" s="42">
        <f t="shared" si="656"/>
        <v>3.6122176155358523</v>
      </c>
      <c r="S1352" s="42">
        <f t="shared" si="656"/>
        <v>3.5337515228994318</v>
      </c>
      <c r="T1352" s="42">
        <f t="shared" si="645"/>
        <v>4.8153359028346525</v>
      </c>
      <c r="U1352" s="42">
        <f t="shared" si="659"/>
        <v>4.72711453711287</v>
      </c>
      <c r="V1352" s="42">
        <f t="shared" si="652"/>
        <v>1.6704084066579215</v>
      </c>
      <c r="W1352" s="42">
        <f t="shared" si="652"/>
        <v>5.1508011245732099</v>
      </c>
      <c r="X1352" s="42">
        <f t="shared" si="652"/>
        <v>0.93874191448544142</v>
      </c>
      <c r="Y1352" s="42">
        <f t="shared" si="652"/>
        <v>4.453991930635202</v>
      </c>
      <c r="Z1352" s="42">
        <f t="shared" si="652"/>
        <v>3.482567142131205</v>
      </c>
      <c r="AA1352" s="42">
        <f t="shared" si="646"/>
        <v>3.4022176155358523</v>
      </c>
      <c r="AB1352" s="42">
        <f t="shared" si="657"/>
        <v>3.5337515228994301</v>
      </c>
      <c r="AC1352" s="42">
        <f t="shared" si="647"/>
        <v>5.0453359028346529</v>
      </c>
    </row>
    <row r="1353" spans="3:29" x14ac:dyDescent="0.25">
      <c r="C1353" s="42">
        <f t="shared" si="638"/>
        <v>3.9532609001313395</v>
      </c>
      <c r="D1353" s="42">
        <f t="shared" si="653"/>
        <v>3.9861999365524023</v>
      </c>
      <c r="E1353" s="42">
        <f t="shared" si="653"/>
        <v>5.329105124845162</v>
      </c>
      <c r="F1353" s="42">
        <f t="shared" si="639"/>
        <v>3.654671852218641</v>
      </c>
      <c r="G1353" s="42">
        <f t="shared" si="640"/>
        <v>2.4859264625338553</v>
      </c>
      <c r="H1353" s="42">
        <f t="shared" si="658"/>
        <v>0</v>
      </c>
      <c r="I1353" s="42">
        <f t="shared" si="642"/>
        <v>5.15738246096479</v>
      </c>
      <c r="J1353" s="42">
        <f t="shared" si="654"/>
        <v>6.15738246096479</v>
      </c>
      <c r="K1353" s="42">
        <f t="shared" si="654"/>
        <v>6.15738246096479</v>
      </c>
      <c r="L1353" s="42">
        <f t="shared" si="643"/>
        <v>5.15738246096479</v>
      </c>
      <c r="M1353" s="42">
        <f t="shared" si="655"/>
        <v>3.3352488330225945</v>
      </c>
      <c r="N1353" s="42">
        <f t="shared" si="644"/>
        <v>3.5240670071565696</v>
      </c>
      <c r="O1353" s="42">
        <f t="shared" si="656"/>
        <v>1.9973327404369232</v>
      </c>
      <c r="P1353" s="42">
        <f t="shared" si="656"/>
        <v>3.2082370257306736</v>
      </c>
      <c r="Q1353" s="42">
        <f t="shared" si="656"/>
        <v>4.4341117996988162</v>
      </c>
      <c r="R1353" s="42">
        <f t="shared" si="656"/>
        <v>3.9567167509168502</v>
      </c>
      <c r="S1353" s="42">
        <f t="shared" si="656"/>
        <v>1.8341139245427041</v>
      </c>
      <c r="T1353" s="42">
        <f t="shared" si="645"/>
        <v>3.3421336279421956</v>
      </c>
      <c r="U1353" s="42">
        <f t="shared" ref="U1353:Z1355" si="660">U213</f>
        <v>6.15738246096479</v>
      </c>
      <c r="V1353" s="42">
        <f t="shared" si="660"/>
        <v>3.3352488330225945</v>
      </c>
      <c r="W1353" s="42">
        <f t="shared" si="660"/>
        <v>4.0440670071565696</v>
      </c>
      <c r="X1353" s="42">
        <f t="shared" si="660"/>
        <v>1.9973327404369237</v>
      </c>
      <c r="Y1353" s="42">
        <f t="shared" si="660"/>
        <v>3.2082370257306736</v>
      </c>
      <c r="Z1353" s="42">
        <f t="shared" si="660"/>
        <v>4.4341117996988162</v>
      </c>
      <c r="AA1353" s="42">
        <f t="shared" si="646"/>
        <v>3.7467167509168502</v>
      </c>
      <c r="AB1353" s="42">
        <f t="shared" si="657"/>
        <v>1.8341139245427027</v>
      </c>
      <c r="AC1353" s="42">
        <f t="shared" si="647"/>
        <v>3.5721336279421956</v>
      </c>
    </row>
    <row r="1354" spans="3:29" x14ac:dyDescent="0.25">
      <c r="C1354" s="42">
        <f t="shared" si="638"/>
        <v>4.9890345356600188</v>
      </c>
      <c r="D1354" s="42">
        <f t="shared" si="653"/>
        <v>5.4982502572333383</v>
      </c>
      <c r="E1354" s="42">
        <f t="shared" si="653"/>
        <v>5.6463718221683816</v>
      </c>
      <c r="F1354" s="42">
        <f t="shared" si="639"/>
        <v>4.1599609460634168</v>
      </c>
      <c r="G1354" s="42">
        <f t="shared" si="640"/>
        <v>2.0721593475375091</v>
      </c>
      <c r="H1354" s="42">
        <f t="shared" si="658"/>
        <v>5.8186673877968866</v>
      </c>
      <c r="I1354" s="42">
        <f t="shared" si="642"/>
        <v>4.8186673877968866</v>
      </c>
      <c r="J1354" s="42">
        <f t="shared" si="654"/>
        <v>1.939555795932296</v>
      </c>
      <c r="K1354" s="42">
        <f t="shared" si="654"/>
        <v>5.8186673877968866</v>
      </c>
      <c r="L1354" s="42">
        <f t="shared" si="643"/>
        <v>4.8186673877968866</v>
      </c>
      <c r="M1354" s="42">
        <f t="shared" si="655"/>
        <v>4.8488894898307384</v>
      </c>
      <c r="N1354" s="42">
        <f t="shared" si="644"/>
        <v>3.897586651112642</v>
      </c>
      <c r="O1354" s="42">
        <f t="shared" si="656"/>
        <v>1.9074970224458083</v>
      </c>
      <c r="P1354" s="42">
        <f t="shared" si="656"/>
        <v>3.8142935318462885</v>
      </c>
      <c r="Q1354" s="42">
        <f t="shared" si="656"/>
        <v>3.6925253835251057</v>
      </c>
      <c r="R1354" s="42">
        <f t="shared" si="656"/>
        <v>2.6468751285228129</v>
      </c>
      <c r="S1354" s="42">
        <f t="shared" si="656"/>
        <v>1.7332200729607752</v>
      </c>
      <c r="T1354" s="42">
        <f t="shared" si="645"/>
        <v>1.4897778979661478</v>
      </c>
      <c r="U1354" s="42">
        <f t="shared" si="660"/>
        <v>5.8186673877968866</v>
      </c>
      <c r="V1354" s="42">
        <f t="shared" si="660"/>
        <v>4.8488894898307384</v>
      </c>
      <c r="W1354" s="42">
        <f t="shared" si="660"/>
        <v>4.4175866511126394</v>
      </c>
      <c r="X1354" s="42">
        <f t="shared" si="660"/>
        <v>1.9074970224458083</v>
      </c>
      <c r="Y1354" s="42">
        <f t="shared" si="660"/>
        <v>3.8142935318462876</v>
      </c>
      <c r="Z1354" s="42">
        <f t="shared" si="660"/>
        <v>3.6925253835251057</v>
      </c>
      <c r="AA1354" s="42">
        <f t="shared" si="646"/>
        <v>2.436875128522813</v>
      </c>
      <c r="AB1354" s="42">
        <f t="shared" si="657"/>
        <v>1.7332200729607741</v>
      </c>
      <c r="AC1354" s="42">
        <f t="shared" si="647"/>
        <v>1.7197778979661476</v>
      </c>
    </row>
    <row r="1355" spans="3:29" x14ac:dyDescent="0.25">
      <c r="C1355" s="42">
        <f t="shared" si="638"/>
        <v>4.4323472734432432</v>
      </c>
      <c r="D1355" s="42">
        <f t="shared" si="653"/>
        <v>4.2001227966840879</v>
      </c>
      <c r="E1355" s="42">
        <f t="shared" si="653"/>
        <v>5.5700625403141286</v>
      </c>
      <c r="F1355" s="42">
        <f t="shared" si="639"/>
        <v>2.3046244282505315</v>
      </c>
      <c r="G1355" s="42">
        <f t="shared" si="640"/>
        <v>3.403174839926542</v>
      </c>
      <c r="H1355" s="42">
        <f t="shared" si="658"/>
        <v>0</v>
      </c>
      <c r="I1355" s="42">
        <f>I215</f>
        <v>0</v>
      </c>
      <c r="J1355" s="42">
        <f t="shared" si="654"/>
        <v>2.2795166355583141</v>
      </c>
      <c r="K1355" s="42">
        <f t="shared" si="654"/>
        <v>6.8385499066749409</v>
      </c>
      <c r="L1355" s="42">
        <f t="shared" si="643"/>
        <v>5.8385499066749409</v>
      </c>
      <c r="M1355" s="42">
        <f t="shared" si="655"/>
        <v>3.13433537389268</v>
      </c>
      <c r="N1355" s="42">
        <f t="shared" si="644"/>
        <v>2.7333802116661094</v>
      </c>
      <c r="O1355" s="42">
        <f t="shared" si="656"/>
        <v>1.803832378964535</v>
      </c>
      <c r="P1355" s="42">
        <f t="shared" si="656"/>
        <v>4.1164535969147362</v>
      </c>
      <c r="Q1355" s="42">
        <f t="shared" si="656"/>
        <v>5.6344786296548905</v>
      </c>
      <c r="R1355" s="42">
        <f t="shared" si="656"/>
        <v>4.817503650019237</v>
      </c>
      <c r="S1355" s="42">
        <f t="shared" si="656"/>
        <v>3.0555222987271016</v>
      </c>
      <c r="T1355" s="42">
        <f t="shared" si="645"/>
        <v>4.0817447430598648</v>
      </c>
      <c r="U1355" s="42">
        <f>U215-1</f>
        <v>5.8385499066749409</v>
      </c>
      <c r="V1355" s="42">
        <f t="shared" si="660"/>
        <v>3.13433537389268</v>
      </c>
      <c r="W1355" s="42">
        <f t="shared" si="660"/>
        <v>3.2533802116661108</v>
      </c>
      <c r="X1355" s="42">
        <f t="shared" si="660"/>
        <v>1.803832378964533</v>
      </c>
      <c r="Y1355" s="42">
        <f t="shared" si="660"/>
        <v>4.1164535969147353</v>
      </c>
      <c r="Z1355" s="42">
        <f t="shared" si="660"/>
        <v>5.6344786296548905</v>
      </c>
      <c r="AA1355" s="42">
        <f t="shared" si="646"/>
        <v>4.607503650019237</v>
      </c>
      <c r="AB1355" s="42">
        <f t="shared" si="657"/>
        <v>3.0555222987271002</v>
      </c>
      <c r="AC1355" s="42">
        <f t="shared" si="647"/>
        <v>4.3117447430598634</v>
      </c>
    </row>
    <row r="1356" spans="3:29" x14ac:dyDescent="0.25">
      <c r="C1356" s="42">
        <f t="shared" si="638"/>
        <v>5.900881225230167</v>
      </c>
      <c r="D1356" s="42">
        <f t="shared" si="653"/>
        <v>5.6086088875449267</v>
      </c>
      <c r="E1356" s="42">
        <f t="shared" si="653"/>
        <v>5.9524776996442812</v>
      </c>
      <c r="F1356" s="42">
        <f t="shared" si="639"/>
        <v>5.499256191175558</v>
      </c>
      <c r="G1356" s="42">
        <f t="shared" si="640"/>
        <v>2.0955682297303735</v>
      </c>
      <c r="H1356" s="42">
        <f t="shared" si="658"/>
        <v>7.0640849809031536</v>
      </c>
      <c r="I1356" s="42">
        <f t="shared" si="642"/>
        <v>6.0640849809031536</v>
      </c>
      <c r="J1356" s="42">
        <f t="shared" si="654"/>
        <v>0</v>
      </c>
      <c r="K1356" s="42">
        <f t="shared" si="654"/>
        <v>0</v>
      </c>
      <c r="L1356" s="42">
        <f t="shared" si="643"/>
        <v>6.0640849809031536</v>
      </c>
      <c r="M1356" s="42">
        <f t="shared" si="655"/>
        <v>4.415053113064471</v>
      </c>
      <c r="N1356" s="42">
        <f t="shared" si="644"/>
        <v>1.6506352771508319</v>
      </c>
      <c r="O1356" s="42">
        <f t="shared" si="656"/>
        <v>3.8774626238152958</v>
      </c>
      <c r="P1356" s="42">
        <f t="shared" si="656"/>
        <v>2.2871540196592135</v>
      </c>
      <c r="Q1356" s="42">
        <f t="shared" si="656"/>
        <v>1.9656087715657766</v>
      </c>
      <c r="R1356" s="42">
        <f t="shared" si="656"/>
        <v>2.1932353484091198</v>
      </c>
      <c r="S1356" s="42">
        <f t="shared" si="656"/>
        <v>4.8095897742319345</v>
      </c>
      <c r="T1356" s="42">
        <f t="shared" si="645"/>
        <v>2.8746949936343835</v>
      </c>
      <c r="U1356" s="42">
        <f t="shared" ref="U1356:Z1360" si="661">U216</f>
        <v>7.0640849809031536</v>
      </c>
      <c r="V1356" s="42">
        <f t="shared" si="661"/>
        <v>4.415053113064471</v>
      </c>
      <c r="W1356" s="42">
        <f t="shared" si="661"/>
        <v>2.1706352771508346</v>
      </c>
      <c r="X1356" s="42">
        <f t="shared" si="661"/>
        <v>3.8774626238152994</v>
      </c>
      <c r="Y1356" s="42">
        <f t="shared" si="661"/>
        <v>2.2871540196592131</v>
      </c>
      <c r="Z1356" s="42">
        <f t="shared" si="661"/>
        <v>1.9656087715657766</v>
      </c>
      <c r="AA1356" s="42">
        <f t="shared" si="646"/>
        <v>1.9832353484091199</v>
      </c>
      <c r="AB1356" s="42">
        <f t="shared" si="657"/>
        <v>4.8095897742319336</v>
      </c>
      <c r="AC1356" s="42">
        <f t="shared" si="647"/>
        <v>3.1046949936343844</v>
      </c>
    </row>
    <row r="1357" spans="3:29" x14ac:dyDescent="0.25">
      <c r="C1357" s="42">
        <f t="shared" si="638"/>
        <v>4.4904440046401781</v>
      </c>
      <c r="D1357" s="42">
        <f t="shared" si="653"/>
        <v>1.8806528780907721</v>
      </c>
      <c r="E1357" s="42">
        <f t="shared" si="653"/>
        <v>4.2433199729787505</v>
      </c>
      <c r="F1357" s="42">
        <f t="shared" si="639"/>
        <v>4.619997504702738</v>
      </c>
      <c r="G1357" s="42">
        <f t="shared" si="640"/>
        <v>2.1527279545116214</v>
      </c>
      <c r="H1357" s="42">
        <f t="shared" si="658"/>
        <v>6.4509378881812038</v>
      </c>
      <c r="I1357" s="42">
        <f t="shared" si="642"/>
        <v>5.4509378881812038</v>
      </c>
      <c r="J1357" s="42">
        <f t="shared" si="654"/>
        <v>2.1503126293937349</v>
      </c>
      <c r="K1357" s="42">
        <f t="shared" si="654"/>
        <v>6.4509378881812038</v>
      </c>
      <c r="L1357" s="42">
        <f t="shared" si="643"/>
        <v>5.4509378881812038</v>
      </c>
      <c r="M1357" s="42">
        <f t="shared" si="655"/>
        <v>4.300625258787468</v>
      </c>
      <c r="N1357" s="42">
        <f t="shared" si="644"/>
        <v>3.258986076454756</v>
      </c>
      <c r="O1357" s="42">
        <f t="shared" si="656"/>
        <v>3.8430174058379789</v>
      </c>
      <c r="P1357" s="42">
        <f t="shared" si="656"/>
        <v>2.987628249390375</v>
      </c>
      <c r="Q1357" s="42">
        <f t="shared" si="656"/>
        <v>3.1894855395405206</v>
      </c>
      <c r="R1357" s="42">
        <f t="shared" si="656"/>
        <v>3.6202352063533665</v>
      </c>
      <c r="S1357" s="42">
        <f t="shared" si="656"/>
        <v>1.0980319809670138</v>
      </c>
      <c r="T1357" s="42">
        <f t="shared" si="645"/>
        <v>2.5359180900566254</v>
      </c>
      <c r="U1357" s="42">
        <f t="shared" si="661"/>
        <v>6.4509378881812038</v>
      </c>
      <c r="V1357" s="42">
        <f t="shared" si="661"/>
        <v>4.300625258787468</v>
      </c>
      <c r="W1357" s="42">
        <f t="shared" si="661"/>
        <v>3.7789860764547578</v>
      </c>
      <c r="X1357" s="42">
        <f t="shared" si="661"/>
        <v>3.8430174058379794</v>
      </c>
      <c r="Y1357" s="42">
        <f t="shared" si="661"/>
        <v>2.9876282493903745</v>
      </c>
      <c r="Z1357" s="42">
        <f t="shared" si="661"/>
        <v>3.1894855395405206</v>
      </c>
      <c r="AA1357" s="42">
        <f t="shared" si="646"/>
        <v>3.4102352063533665</v>
      </c>
      <c r="AB1357" s="42">
        <f t="shared" si="657"/>
        <v>1.0980319809670132</v>
      </c>
      <c r="AC1357" s="42">
        <f t="shared" si="647"/>
        <v>2.7659180900566249</v>
      </c>
    </row>
    <row r="1358" spans="3:29" x14ac:dyDescent="0.25">
      <c r="C1358" s="42">
        <f t="shared" si="638"/>
        <v>4.7434097240742963</v>
      </c>
      <c r="D1358" s="42">
        <f t="shared" si="653"/>
        <v>4.1387713351492827</v>
      </c>
      <c r="E1358" s="42">
        <f t="shared" si="653"/>
        <v>4.4441654114541151</v>
      </c>
      <c r="F1358" s="42">
        <f t="shared" si="639"/>
        <v>4.5471562840336501</v>
      </c>
      <c r="G1358" s="42">
        <f t="shared" si="640"/>
        <v>2.3490842121962014</v>
      </c>
      <c r="H1358" s="42">
        <f t="shared" si="658"/>
        <v>6.1927539243604652</v>
      </c>
      <c r="I1358" s="42">
        <f t="shared" si="642"/>
        <v>5.1927539243604652</v>
      </c>
      <c r="J1358" s="42">
        <f t="shared" si="654"/>
        <v>0</v>
      </c>
      <c r="K1358" s="42">
        <f t="shared" si="654"/>
        <v>6.1927539243604652</v>
      </c>
      <c r="L1358" s="42">
        <f t="shared" si="643"/>
        <v>5.1927539243604652</v>
      </c>
      <c r="M1358" s="42">
        <f t="shared" si="655"/>
        <v>4.1285026162403096</v>
      </c>
      <c r="N1358" s="42">
        <f t="shared" si="644"/>
        <v>4.6378462604511714</v>
      </c>
      <c r="O1358" s="42">
        <f t="shared" si="656"/>
        <v>1.5268635708822627</v>
      </c>
      <c r="P1358" s="42">
        <f t="shared" si="656"/>
        <v>3.0029536009887576</v>
      </c>
      <c r="Q1358" s="42">
        <f t="shared" si="656"/>
        <v>3.807767691890517</v>
      </c>
      <c r="R1358" s="42">
        <f t="shared" si="656"/>
        <v>3.4777158602231157</v>
      </c>
      <c r="S1358" s="42">
        <f t="shared" si="656"/>
        <v>1.712889383333746</v>
      </c>
      <c r="T1358" s="42">
        <f t="shared" si="645"/>
        <v>2.8422827216351747</v>
      </c>
      <c r="U1358" s="42">
        <f t="shared" si="661"/>
        <v>6.1927539243604652</v>
      </c>
      <c r="V1358" s="42">
        <f t="shared" si="661"/>
        <v>4.1285026162403096</v>
      </c>
      <c r="W1358" s="42">
        <f t="shared" si="661"/>
        <v>5.1578462604511701</v>
      </c>
      <c r="X1358" s="42">
        <f t="shared" si="661"/>
        <v>1.5268635708822631</v>
      </c>
      <c r="Y1358" s="42">
        <f t="shared" si="661"/>
        <v>3.0029536009887572</v>
      </c>
      <c r="Z1358" s="42">
        <f t="shared" si="661"/>
        <v>3.807767691890517</v>
      </c>
      <c r="AA1358" s="42">
        <f t="shared" si="646"/>
        <v>3.2677158602231158</v>
      </c>
      <c r="AB1358" s="42">
        <f t="shared" si="657"/>
        <v>1.7128893833337453</v>
      </c>
      <c r="AC1358" s="42">
        <f t="shared" si="647"/>
        <v>3.0722827216351747</v>
      </c>
    </row>
    <row r="1359" spans="3:29" x14ac:dyDescent="0.25">
      <c r="C1359" s="42">
        <f t="shared" si="638"/>
        <v>4.8341172798522116</v>
      </c>
      <c r="D1359" s="42">
        <f t="shared" si="653"/>
        <v>1.1973023755465815</v>
      </c>
      <c r="E1359" s="42">
        <f t="shared" si="653"/>
        <v>2.8143985861742156</v>
      </c>
      <c r="F1359" s="42">
        <f t="shared" si="639"/>
        <v>2.5947292698547857</v>
      </c>
      <c r="G1359" s="42">
        <f t="shared" si="640"/>
        <v>3.4584951711139551</v>
      </c>
      <c r="H1359" s="42">
        <f t="shared" si="658"/>
        <v>6.3728335801875922</v>
      </c>
      <c r="I1359" s="42">
        <f t="shared" si="642"/>
        <v>5.3728335801875922</v>
      </c>
      <c r="J1359" s="42">
        <f t="shared" si="654"/>
        <v>2.1242778600625316</v>
      </c>
      <c r="K1359" s="42">
        <f t="shared" si="654"/>
        <v>6.3728335801875922</v>
      </c>
      <c r="L1359" s="42">
        <f t="shared" si="643"/>
        <v>5.3728335801875922</v>
      </c>
      <c r="M1359" s="42">
        <f t="shared" si="655"/>
        <v>2.9208820575859793</v>
      </c>
      <c r="N1359" s="42">
        <f t="shared" si="644"/>
        <v>3.4794827095786491</v>
      </c>
      <c r="O1359" s="42">
        <f t="shared" si="656"/>
        <v>0.57495950344667468</v>
      </c>
      <c r="P1359" s="42">
        <f t="shared" si="656"/>
        <v>3.7473054714511269</v>
      </c>
      <c r="Q1359" s="42">
        <f t="shared" si="656"/>
        <v>4.4810757057778234</v>
      </c>
      <c r="R1359" s="42">
        <f t="shared" si="656"/>
        <v>5.3450753203680268</v>
      </c>
      <c r="S1359" s="42">
        <f t="shared" si="656"/>
        <v>1.8982908536729006</v>
      </c>
      <c r="T1359" s="42">
        <f t="shared" si="645"/>
        <v>3.839184156347704</v>
      </c>
      <c r="U1359" s="42">
        <f t="shared" si="661"/>
        <v>6.3728335801875922</v>
      </c>
      <c r="V1359" s="42">
        <f t="shared" si="661"/>
        <v>2.9208820575859793</v>
      </c>
      <c r="W1359" s="42">
        <f t="shared" si="661"/>
        <v>3.9994827095786492</v>
      </c>
      <c r="X1359" s="42">
        <f t="shared" si="661"/>
        <v>0.57495950344667779</v>
      </c>
      <c r="Y1359" s="42">
        <f t="shared" si="661"/>
        <v>3.747305471451126</v>
      </c>
      <c r="Z1359" s="42">
        <f t="shared" si="661"/>
        <v>4.4810757057778234</v>
      </c>
      <c r="AA1359" s="42">
        <f t="shared" si="646"/>
        <v>5.1350753203680268</v>
      </c>
      <c r="AB1359" s="42">
        <f t="shared" si="657"/>
        <v>1.8982908536728993</v>
      </c>
      <c r="AC1359" s="42">
        <f t="shared" si="647"/>
        <v>4.0691841563477027</v>
      </c>
    </row>
    <row r="1360" spans="3:29" x14ac:dyDescent="0.25">
      <c r="C1360" s="42">
        <f t="shared" si="638"/>
        <v>5.1278136437082118</v>
      </c>
      <c r="D1360" s="42">
        <f t="shared" si="653"/>
        <v>5.0388089115238346</v>
      </c>
      <c r="E1360" s="42">
        <f t="shared" si="653"/>
        <v>6.3787543577810544</v>
      </c>
      <c r="F1360" s="42">
        <f t="shared" si="639"/>
        <v>5.4627369578856442</v>
      </c>
      <c r="G1360" s="42">
        <f t="shared" si="640"/>
        <v>2.2103311924599192</v>
      </c>
      <c r="H1360" s="42">
        <f t="shared" si="658"/>
        <v>0</v>
      </c>
      <c r="I1360" s="42">
        <f>I220</f>
        <v>0</v>
      </c>
      <c r="J1360" s="42">
        <f t="shared" si="654"/>
        <v>0</v>
      </c>
      <c r="K1360" s="42">
        <f t="shared" si="654"/>
        <v>7.1755295273825412</v>
      </c>
      <c r="L1360" s="42">
        <f t="shared" si="643"/>
        <v>6.1755295273825412</v>
      </c>
      <c r="M1360" s="42">
        <f t="shared" si="655"/>
        <v>5.381647145536907</v>
      </c>
      <c r="N1360" s="42">
        <f t="shared" si="644"/>
        <v>3.6512197701855409</v>
      </c>
      <c r="O1360" s="42">
        <f t="shared" si="656"/>
        <v>2.7723636810341601</v>
      </c>
      <c r="P1360" s="42">
        <f t="shared" si="656"/>
        <v>3.3562177751537607</v>
      </c>
      <c r="Q1360" s="42">
        <f t="shared" si="656"/>
        <v>3.6509929543529283</v>
      </c>
      <c r="R1360" s="42">
        <f t="shared" si="656"/>
        <v>3.0606979999005786</v>
      </c>
      <c r="S1360" s="42">
        <f t="shared" si="656"/>
        <v>3.9694418662116195</v>
      </c>
      <c r="T1360" s="42">
        <f t="shared" si="645"/>
        <v>2.0149019848713632</v>
      </c>
      <c r="U1360" s="42">
        <f>U220-1</f>
        <v>6.1755295273825412</v>
      </c>
      <c r="V1360" s="42">
        <f t="shared" si="661"/>
        <v>5.381647145536907</v>
      </c>
      <c r="W1360" s="42">
        <f t="shared" si="661"/>
        <v>4.1712197701855391</v>
      </c>
      <c r="X1360" s="42">
        <f t="shared" si="661"/>
        <v>2.7723636810341641</v>
      </c>
      <c r="Y1360" s="42">
        <f t="shared" si="661"/>
        <v>3.3562177751537607</v>
      </c>
      <c r="Z1360" s="42">
        <f t="shared" si="661"/>
        <v>3.6509929543529283</v>
      </c>
      <c r="AA1360" s="42">
        <f t="shared" si="646"/>
        <v>2.8506979999005786</v>
      </c>
      <c r="AB1360" s="42">
        <f t="shared" si="657"/>
        <v>3.9694418662116178</v>
      </c>
      <c r="AC1360" s="42">
        <f t="shared" si="647"/>
        <v>2.2449019848713627</v>
      </c>
    </row>
    <row r="1361" spans="3:29" x14ac:dyDescent="0.25">
      <c r="C1361" s="42">
        <f t="shared" si="638"/>
        <v>4.9061065809311994</v>
      </c>
      <c r="D1361" s="42">
        <f t="shared" si="653"/>
        <v>3.8371696568602798</v>
      </c>
      <c r="E1361" s="42">
        <f t="shared" si="653"/>
        <v>5.4989449405290367</v>
      </c>
      <c r="F1361" s="42">
        <f t="shared" si="639"/>
        <v>3.9797654983358308</v>
      </c>
      <c r="G1361" s="42">
        <f t="shared" si="640"/>
        <v>2.8473949599595083</v>
      </c>
      <c r="H1361" s="42">
        <f t="shared" si="658"/>
        <v>0</v>
      </c>
      <c r="I1361" s="42">
        <f t="shared" si="642"/>
        <v>5.4242677733682472</v>
      </c>
      <c r="J1361" s="42">
        <f t="shared" si="654"/>
        <v>4.2828451822454978</v>
      </c>
      <c r="K1361" s="42">
        <f t="shared" si="654"/>
        <v>6.4242677733682472</v>
      </c>
      <c r="L1361" s="42">
        <f t="shared" si="643"/>
        <v>5.4242677733682472</v>
      </c>
      <c r="M1361" s="42">
        <f t="shared" si="655"/>
        <v>2.9444560627937792</v>
      </c>
      <c r="N1361" s="42">
        <f t="shared" si="644"/>
        <v>2.9432171285004038</v>
      </c>
      <c r="O1361" s="42">
        <f t="shared" si="656"/>
        <v>2.1458470179639084</v>
      </c>
      <c r="P1361" s="42">
        <f t="shared" si="656"/>
        <v>3.4898437437523362</v>
      </c>
      <c r="Q1361" s="42">
        <f t="shared" si="656"/>
        <v>3.6104696491880399</v>
      </c>
      <c r="R1361" s="42">
        <f t="shared" si="656"/>
        <v>3.2041358517239833</v>
      </c>
      <c r="S1361" s="42">
        <f t="shared" si="656"/>
        <v>2.7337309673907431</v>
      </c>
      <c r="T1361" s="42">
        <f t="shared" si="645"/>
        <v>4.1336506225196379</v>
      </c>
      <c r="U1361" s="42">
        <f t="shared" ref="U1361:Z1363" si="662">U221</f>
        <v>6.4242677733682472</v>
      </c>
      <c r="V1361" s="42">
        <f t="shared" si="662"/>
        <v>2.9444560627937792</v>
      </c>
      <c r="W1361" s="42">
        <f t="shared" si="662"/>
        <v>3.4632171285004039</v>
      </c>
      <c r="X1361" s="42">
        <f t="shared" si="662"/>
        <v>2.1458470179639098</v>
      </c>
      <c r="Y1361" s="42">
        <f t="shared" si="662"/>
        <v>3.4898437437523353</v>
      </c>
      <c r="Z1361" s="42">
        <f t="shared" si="662"/>
        <v>3.6104696491880399</v>
      </c>
      <c r="AA1361" s="42">
        <f t="shared" si="646"/>
        <v>2.9941358517239833</v>
      </c>
      <c r="AB1361" s="42">
        <f t="shared" si="657"/>
        <v>2.7337309673907422</v>
      </c>
      <c r="AC1361" s="42">
        <f t="shared" si="647"/>
        <v>4.3636506225196374</v>
      </c>
    </row>
    <row r="1362" spans="3:29" x14ac:dyDescent="0.25">
      <c r="C1362" s="42">
        <f t="shared" si="638"/>
        <v>5.1801630898911544</v>
      </c>
      <c r="D1362" s="42">
        <f t="shared" si="653"/>
        <v>2.904394068468453</v>
      </c>
      <c r="E1362" s="42">
        <f t="shared" si="653"/>
        <v>4.3690197672275337</v>
      </c>
      <c r="F1362" s="42">
        <f t="shared" si="639"/>
        <v>2.6732760713223662</v>
      </c>
      <c r="G1362" s="42">
        <f t="shared" si="640"/>
        <v>5.4547439041229975</v>
      </c>
      <c r="H1362" s="42">
        <f t="shared" si="658"/>
        <v>0</v>
      </c>
      <c r="I1362" s="42">
        <f t="shared" si="642"/>
        <v>5.1533290019218887</v>
      </c>
      <c r="J1362" s="42">
        <f t="shared" si="654"/>
        <v>4.1022193346145928</v>
      </c>
      <c r="K1362" s="42">
        <f t="shared" si="654"/>
        <v>6.1533290019218887</v>
      </c>
      <c r="L1362" s="42">
        <f t="shared" si="643"/>
        <v>5.1533290019218887</v>
      </c>
      <c r="M1362" s="42">
        <f t="shared" si="655"/>
        <v>2.8202757925475317</v>
      </c>
      <c r="N1362" s="42">
        <f t="shared" si="644"/>
        <v>3.1703388219073316</v>
      </c>
      <c r="O1362" s="42">
        <f t="shared" si="656"/>
        <v>1.8010777037305796</v>
      </c>
      <c r="P1362" s="42">
        <f t="shared" si="656"/>
        <v>3.4900223482690507</v>
      </c>
      <c r="Q1362" s="42">
        <f t="shared" si="656"/>
        <v>4.9475351861855383</v>
      </c>
      <c r="R1362" s="42">
        <f t="shared" si="656"/>
        <v>4.687184340287943</v>
      </c>
      <c r="S1362" s="42">
        <f t="shared" si="656"/>
        <v>1.4401408302370373</v>
      </c>
      <c r="T1362" s="42">
        <f t="shared" si="645"/>
        <v>3.7248588551676503</v>
      </c>
      <c r="U1362" s="42">
        <f t="shared" si="662"/>
        <v>6.1533290019218887</v>
      </c>
      <c r="V1362" s="42">
        <f t="shared" si="662"/>
        <v>2.8202757925475317</v>
      </c>
      <c r="W1362" s="42">
        <f t="shared" si="662"/>
        <v>3.6903388219073339</v>
      </c>
      <c r="X1362" s="42">
        <f t="shared" si="662"/>
        <v>1.801077703730581</v>
      </c>
      <c r="Y1362" s="42">
        <f t="shared" si="662"/>
        <v>3.4900223482690507</v>
      </c>
      <c r="Z1362" s="42">
        <f t="shared" si="662"/>
        <v>4.9475351861855383</v>
      </c>
      <c r="AA1362" s="42">
        <f t="shared" si="646"/>
        <v>4.477184340287943</v>
      </c>
      <c r="AB1362" s="42">
        <f t="shared" si="657"/>
        <v>1.4401408302370373</v>
      </c>
      <c r="AC1362" s="42">
        <f t="shared" si="647"/>
        <v>3.9548588551676493</v>
      </c>
    </row>
    <row r="1363" spans="3:29" x14ac:dyDescent="0.25">
      <c r="C1363" s="42">
        <f t="shared" si="638"/>
        <v>4.377311177014672</v>
      </c>
      <c r="D1363" s="42">
        <f t="shared" si="653"/>
        <v>4.0708817048329857</v>
      </c>
      <c r="E1363" s="42">
        <f t="shared" si="653"/>
        <v>3.8407129849239334</v>
      </c>
      <c r="F1363" s="42">
        <f t="shared" si="639"/>
        <v>2.5990304268309479</v>
      </c>
      <c r="G1363" s="42">
        <f t="shared" si="640"/>
        <v>3.2069661184418652</v>
      </c>
      <c r="H1363" s="42">
        <f t="shared" si="658"/>
        <v>0</v>
      </c>
      <c r="I1363" s="42">
        <f>I223</f>
        <v>0</v>
      </c>
      <c r="J1363" s="42">
        <f t="shared" si="654"/>
        <v>3.9001054537629622</v>
      </c>
      <c r="K1363" s="42">
        <f t="shared" si="654"/>
        <v>5.8501581806444429</v>
      </c>
      <c r="L1363" s="42">
        <f t="shared" si="643"/>
        <v>4.8501581806444429</v>
      </c>
      <c r="M1363" s="42">
        <f t="shared" si="655"/>
        <v>1.7062961360212971</v>
      </c>
      <c r="N1363" s="42">
        <f t="shared" si="644"/>
        <v>3.7348994135055533</v>
      </c>
      <c r="O1363" s="42">
        <f t="shared" si="656"/>
        <v>1.8291816900913029</v>
      </c>
      <c r="P1363" s="42">
        <f t="shared" si="656"/>
        <v>4.7064051606158657</v>
      </c>
      <c r="Q1363" s="42">
        <f t="shared" si="656"/>
        <v>5.2344018385911637</v>
      </c>
      <c r="R1363" s="42">
        <f t="shared" si="656"/>
        <v>4.1111339522667043</v>
      </c>
      <c r="S1363" s="42">
        <f t="shared" si="656"/>
        <v>4.6054436741243503</v>
      </c>
      <c r="T1363" s="42">
        <f t="shared" si="645"/>
        <v>5.0294969309134245</v>
      </c>
      <c r="U1363" s="42">
        <f>U223-1</f>
        <v>4.8501581806444429</v>
      </c>
      <c r="V1363" s="42">
        <f t="shared" si="662"/>
        <v>1.7062961360212971</v>
      </c>
      <c r="W1363" s="42">
        <f t="shared" si="662"/>
        <v>4.2548994135055507</v>
      </c>
      <c r="X1363" s="42">
        <f t="shared" si="662"/>
        <v>1.829181690091304</v>
      </c>
      <c r="Y1363" s="42">
        <f t="shared" si="662"/>
        <v>4.7064051606158648</v>
      </c>
      <c r="Z1363" s="42">
        <f t="shared" si="662"/>
        <v>5.2344018385911637</v>
      </c>
      <c r="AA1363" s="42">
        <f t="shared" si="646"/>
        <v>3.9011339522667043</v>
      </c>
      <c r="AB1363" s="42">
        <f t="shared" si="657"/>
        <v>4.6054436741243494</v>
      </c>
      <c r="AC1363" s="42">
        <f t="shared" si="647"/>
        <v>5.259496930913425</v>
      </c>
    </row>
    <row r="1364" spans="3:29" x14ac:dyDescent="0.25">
      <c r="C1364" s="42">
        <f t="shared" si="638"/>
        <v>5.4201630484935963</v>
      </c>
      <c r="D1364" s="42">
        <f t="shared" si="653"/>
        <v>5.5516183797294838</v>
      </c>
      <c r="E1364" s="42">
        <f t="shared" si="653"/>
        <v>6.1083819837632678</v>
      </c>
      <c r="F1364" s="42">
        <f t="shared" si="639"/>
        <v>4.9084260629983563</v>
      </c>
      <c r="G1364" s="42">
        <f t="shared" si="640"/>
        <v>2.5290768132833761</v>
      </c>
      <c r="H1364" s="42">
        <f t="shared" si="658"/>
        <v>0</v>
      </c>
      <c r="I1364" s="42">
        <f t="shared" si="642"/>
        <v>5.3417720727344591</v>
      </c>
      <c r="J1364" s="42">
        <f t="shared" si="654"/>
        <v>6.3417720727344591</v>
      </c>
      <c r="K1364" s="42">
        <f t="shared" si="654"/>
        <v>6.3417720727344591</v>
      </c>
      <c r="L1364" s="42">
        <f t="shared" si="643"/>
        <v>5.3417720727344591</v>
      </c>
      <c r="M1364" s="42">
        <f t="shared" si="655"/>
        <v>3.6993670424284342</v>
      </c>
      <c r="N1364" s="42">
        <f t="shared" si="644"/>
        <v>2.7107140747892498</v>
      </c>
      <c r="O1364" s="42">
        <f t="shared" si="656"/>
        <v>3.0005491831739501</v>
      </c>
      <c r="P1364" s="42">
        <f t="shared" si="656"/>
        <v>2.2635089606106757</v>
      </c>
      <c r="Q1364" s="42">
        <f t="shared" si="656"/>
        <v>2.3500956492655418</v>
      </c>
      <c r="R1364" s="42">
        <f t="shared" si="656"/>
        <v>2.4475523322275303</v>
      </c>
      <c r="S1364" s="42">
        <f t="shared" si="656"/>
        <v>3.6431456588049023</v>
      </c>
      <c r="T1364" s="42">
        <f t="shared" si="645"/>
        <v>2.5018037727295175</v>
      </c>
      <c r="U1364" s="42">
        <f t="shared" ref="U1364:Z1370" si="663">U224</f>
        <v>6.3417720727344591</v>
      </c>
      <c r="V1364" s="42">
        <f t="shared" si="663"/>
        <v>3.6993670424284342</v>
      </c>
      <c r="W1364" s="42">
        <f t="shared" si="663"/>
        <v>3.2307140747892533</v>
      </c>
      <c r="X1364" s="42">
        <f t="shared" si="663"/>
        <v>3.0005491831739515</v>
      </c>
      <c r="Y1364" s="42">
        <f t="shared" si="663"/>
        <v>2.2635089606106757</v>
      </c>
      <c r="Z1364" s="42">
        <f t="shared" si="663"/>
        <v>2.3500956492655418</v>
      </c>
      <c r="AA1364" s="42">
        <f t="shared" si="646"/>
        <v>2.2375523322275304</v>
      </c>
      <c r="AB1364" s="42">
        <f t="shared" si="657"/>
        <v>3.6431456588049023</v>
      </c>
      <c r="AC1364" s="42">
        <f t="shared" si="647"/>
        <v>2.731803772729517</v>
      </c>
    </row>
    <row r="1365" spans="3:29" x14ac:dyDescent="0.25">
      <c r="C1365" s="42">
        <f t="shared" si="638"/>
        <v>5.6260796892572644</v>
      </c>
      <c r="D1365" s="42">
        <f t="shared" si="653"/>
        <v>4.3561310463769169</v>
      </c>
      <c r="E1365" s="42">
        <f t="shared" si="653"/>
        <v>5.0247824463651822</v>
      </c>
      <c r="F1365" s="42">
        <f t="shared" si="639"/>
        <v>3.364446831605747</v>
      </c>
      <c r="G1365" s="42">
        <f t="shared" si="640"/>
        <v>2.8116282807698614</v>
      </c>
      <c r="H1365" s="42">
        <f t="shared" si="658"/>
        <v>0</v>
      </c>
      <c r="I1365" s="42">
        <f t="shared" si="642"/>
        <v>4.75931428034293</v>
      </c>
      <c r="J1365" s="42">
        <f t="shared" si="654"/>
        <v>5.75931428034293</v>
      </c>
      <c r="K1365" s="42">
        <f t="shared" si="654"/>
        <v>5.75931428034293</v>
      </c>
      <c r="L1365" s="42">
        <f t="shared" si="643"/>
        <v>4.75931428034293</v>
      </c>
      <c r="M1365" s="42">
        <f t="shared" si="655"/>
        <v>2.3997142834762197</v>
      </c>
      <c r="N1365" s="42">
        <f t="shared" si="644"/>
        <v>2.5097201357958552</v>
      </c>
      <c r="O1365" s="42">
        <f t="shared" si="656"/>
        <v>2.8677577305013302</v>
      </c>
      <c r="P1365" s="42">
        <f t="shared" si="656"/>
        <v>2.7662786761219595</v>
      </c>
      <c r="Q1365" s="42">
        <f t="shared" si="656"/>
        <v>2.7069242704861596</v>
      </c>
      <c r="R1365" s="42">
        <f t="shared" si="656"/>
        <v>3.7086409903300002</v>
      </c>
      <c r="S1365" s="42">
        <f t="shared" si="656"/>
        <v>4.9015440683769631</v>
      </c>
      <c r="T1365" s="42">
        <f t="shared" si="645"/>
        <v>3.879599996866709</v>
      </c>
      <c r="U1365" s="42">
        <f t="shared" si="663"/>
        <v>5.75931428034293</v>
      </c>
      <c r="V1365" s="42">
        <f t="shared" si="663"/>
        <v>2.3997142834762197</v>
      </c>
      <c r="W1365" s="42">
        <f t="shared" si="663"/>
        <v>3.0297201357958561</v>
      </c>
      <c r="X1365" s="42">
        <f t="shared" si="663"/>
        <v>2.867757730501332</v>
      </c>
      <c r="Y1365" s="42">
        <f t="shared" si="663"/>
        <v>2.7662786761219595</v>
      </c>
      <c r="Z1365" s="42">
        <f t="shared" si="663"/>
        <v>2.7069242704861596</v>
      </c>
      <c r="AA1365" s="42">
        <f t="shared" si="646"/>
        <v>3.4986409903300002</v>
      </c>
      <c r="AB1365" s="42">
        <f t="shared" si="657"/>
        <v>4.9015440683769613</v>
      </c>
      <c r="AC1365" s="42">
        <f t="shared" si="647"/>
        <v>4.1095999968667094</v>
      </c>
    </row>
    <row r="1366" spans="3:29" x14ac:dyDescent="0.25">
      <c r="C1366" s="42">
        <f t="shared" si="638"/>
        <v>4.0755335181080312</v>
      </c>
      <c r="D1366" s="42">
        <f t="shared" ref="D1366:E1381" si="664">D226</f>
        <v>4.4743786932886946</v>
      </c>
      <c r="E1366" s="42">
        <f t="shared" si="664"/>
        <v>4.9248957106444067</v>
      </c>
      <c r="F1366" s="42">
        <f t="shared" si="639"/>
        <v>2.5468733707665137</v>
      </c>
      <c r="G1366" s="42">
        <f t="shared" si="640"/>
        <v>2.6615303241781376</v>
      </c>
      <c r="H1366" s="42">
        <f t="shared" si="658"/>
        <v>5.6420903610193252</v>
      </c>
      <c r="I1366" s="42">
        <f t="shared" si="658"/>
        <v>0</v>
      </c>
      <c r="J1366" s="42">
        <f t="shared" si="658"/>
        <v>5.6420903610193252</v>
      </c>
      <c r="K1366" s="42">
        <f t="shared" si="658"/>
        <v>5.6420903610193252</v>
      </c>
      <c r="L1366" s="42">
        <f t="shared" si="643"/>
        <v>4.6420903610193252</v>
      </c>
      <c r="M1366" s="42">
        <f t="shared" ref="M1366:M1381" si="665">M226</f>
        <v>1.880696787006443</v>
      </c>
      <c r="N1366" s="42">
        <f t="shared" si="644"/>
        <v>3.003138185901554</v>
      </c>
      <c r="O1366" s="42">
        <f t="shared" ref="O1366:S1381" si="666">O226</f>
        <v>1.4688086477033804</v>
      </c>
      <c r="P1366" s="42">
        <f t="shared" si="666"/>
        <v>3.2351750710323235</v>
      </c>
      <c r="Q1366" s="42">
        <f t="shared" si="666"/>
        <v>3.8085250213832955</v>
      </c>
      <c r="R1366" s="42">
        <f t="shared" si="666"/>
        <v>3.7282535425237833</v>
      </c>
      <c r="S1366" s="42">
        <f t="shared" si="666"/>
        <v>5.6420903610193252</v>
      </c>
      <c r="T1366" s="42">
        <f t="shared" si="645"/>
        <v>4.5164806723886892</v>
      </c>
      <c r="U1366" s="42">
        <f t="shared" ref="U1366:U1370" si="667">U226-1</f>
        <v>4.6420903610193252</v>
      </c>
      <c r="V1366" s="42">
        <f t="shared" si="663"/>
        <v>1.880696787006443</v>
      </c>
      <c r="W1366" s="42">
        <f t="shared" si="663"/>
        <v>3.523138185901554</v>
      </c>
      <c r="X1366" s="42">
        <f t="shared" si="663"/>
        <v>1.4688086477033788</v>
      </c>
      <c r="Y1366" s="42">
        <f t="shared" si="663"/>
        <v>3.2351750710323226</v>
      </c>
      <c r="Z1366" s="42">
        <f t="shared" si="663"/>
        <v>3.8085250213832955</v>
      </c>
      <c r="AA1366" s="42">
        <f t="shared" si="646"/>
        <v>3.5182535425237833</v>
      </c>
      <c r="AB1366" s="42">
        <f t="shared" ref="AB1366:AB1381" si="668">AB226</f>
        <v>5.6420903610193252</v>
      </c>
      <c r="AC1366" s="42">
        <f t="shared" si="647"/>
        <v>4.7464806723886888</v>
      </c>
    </row>
    <row r="1367" spans="3:29" x14ac:dyDescent="0.25">
      <c r="C1367" s="42">
        <f t="shared" si="638"/>
        <v>4.8447274287555055</v>
      </c>
      <c r="D1367" s="42">
        <f t="shared" si="664"/>
        <v>4.5468781265936178</v>
      </c>
      <c r="E1367" s="42">
        <f t="shared" si="664"/>
        <v>5.4499437972321338</v>
      </c>
      <c r="F1367" s="42">
        <f t="shared" si="639"/>
        <v>2.8033396992250861</v>
      </c>
      <c r="G1367" s="42">
        <f t="shared" si="640"/>
        <v>2.6577075609291017</v>
      </c>
      <c r="H1367" s="42">
        <f t="shared" ref="H1367:K1382" si="669">H227</f>
        <v>0</v>
      </c>
      <c r="I1367" s="42">
        <f t="shared" si="669"/>
        <v>0</v>
      </c>
      <c r="J1367" s="42">
        <f t="shared" si="669"/>
        <v>6.5549056915068746</v>
      </c>
      <c r="K1367" s="42">
        <f t="shared" si="669"/>
        <v>6.5549056915068746</v>
      </c>
      <c r="L1367" s="42">
        <f t="shared" si="643"/>
        <v>5.5549056915068746</v>
      </c>
      <c r="M1367" s="42">
        <f t="shared" si="665"/>
        <v>2.1849685638356267</v>
      </c>
      <c r="N1367" s="42">
        <f t="shared" si="644"/>
        <v>2.9547478508437184</v>
      </c>
      <c r="O1367" s="42">
        <f t="shared" si="666"/>
        <v>3.53025912586665</v>
      </c>
      <c r="P1367" s="42">
        <f t="shared" si="666"/>
        <v>3.3594889405260506</v>
      </c>
      <c r="Q1367" s="42">
        <f t="shared" si="666"/>
        <v>2.7735146636497157</v>
      </c>
      <c r="R1367" s="42">
        <f t="shared" si="666"/>
        <v>4.1556670827212709</v>
      </c>
      <c r="S1367" s="42">
        <f t="shared" si="666"/>
        <v>3.3471858850247878</v>
      </c>
      <c r="T1367" s="42">
        <f t="shared" si="645"/>
        <v>5.1630581981507042</v>
      </c>
      <c r="U1367" s="42">
        <f t="shared" si="667"/>
        <v>5.5549056915068746</v>
      </c>
      <c r="V1367" s="42">
        <f t="shared" si="663"/>
        <v>2.1849685638356267</v>
      </c>
      <c r="W1367" s="42">
        <f t="shared" si="663"/>
        <v>3.474747850843718</v>
      </c>
      <c r="X1367" s="42">
        <f t="shared" si="663"/>
        <v>3.5302591258666483</v>
      </c>
      <c r="Y1367" s="42">
        <f t="shared" si="663"/>
        <v>3.3594889405260506</v>
      </c>
      <c r="Z1367" s="42">
        <f t="shared" si="663"/>
        <v>2.7735146636497157</v>
      </c>
      <c r="AA1367" s="42">
        <f t="shared" si="646"/>
        <v>3.945667082721271</v>
      </c>
      <c r="AB1367" s="42">
        <f t="shared" si="668"/>
        <v>3.3471858850247864</v>
      </c>
      <c r="AC1367" s="42">
        <f t="shared" si="647"/>
        <v>5.3930581981507038</v>
      </c>
    </row>
    <row r="1368" spans="3:29" x14ac:dyDescent="0.25">
      <c r="C1368" s="42">
        <f t="shared" si="638"/>
        <v>3.3196311750682908</v>
      </c>
      <c r="D1368" s="42">
        <f t="shared" si="664"/>
        <v>5.3981814397131185</v>
      </c>
      <c r="E1368" s="42">
        <f t="shared" si="664"/>
        <v>3.9773470902307739</v>
      </c>
      <c r="F1368" s="42">
        <f t="shared" si="639"/>
        <v>4.3814561916793755</v>
      </c>
      <c r="G1368" s="42">
        <f t="shared" si="640"/>
        <v>2.4165421751677516</v>
      </c>
      <c r="H1368" s="42">
        <f t="shared" si="669"/>
        <v>0</v>
      </c>
      <c r="I1368" s="42">
        <f t="shared" si="669"/>
        <v>0</v>
      </c>
      <c r="J1368" s="42">
        <f t="shared" si="669"/>
        <v>6.3702225754102653</v>
      </c>
      <c r="K1368" s="42">
        <f t="shared" si="669"/>
        <v>6.3702225754102653</v>
      </c>
      <c r="L1368" s="42">
        <f t="shared" si="643"/>
        <v>5.3702225754102653</v>
      </c>
      <c r="M1368" s="42">
        <f t="shared" si="665"/>
        <v>2.388833465778851</v>
      </c>
      <c r="N1368" s="42">
        <f t="shared" si="644"/>
        <v>3.4950144983380969</v>
      </c>
      <c r="O1368" s="42">
        <f t="shared" si="666"/>
        <v>2.0970842913540677</v>
      </c>
      <c r="P1368" s="42">
        <f t="shared" si="666"/>
        <v>4.6602345373079839</v>
      </c>
      <c r="Q1368" s="42">
        <f t="shared" si="666"/>
        <v>4.9179972186877956</v>
      </c>
      <c r="R1368" s="42">
        <f t="shared" si="666"/>
        <v>4.9597691570662192</v>
      </c>
      <c r="S1368" s="42">
        <f t="shared" si="666"/>
        <v>1.3553665054064397</v>
      </c>
      <c r="T1368" s="42">
        <f t="shared" si="645"/>
        <v>4.3686761393103684</v>
      </c>
      <c r="U1368" s="42">
        <f t="shared" si="667"/>
        <v>5.3702225754102653</v>
      </c>
      <c r="V1368" s="42">
        <f t="shared" si="663"/>
        <v>2.388833465778851</v>
      </c>
      <c r="W1368" s="42">
        <f t="shared" si="663"/>
        <v>4.0150144983380933</v>
      </c>
      <c r="X1368" s="42">
        <f t="shared" si="663"/>
        <v>2.097084291354069</v>
      </c>
      <c r="Y1368" s="42">
        <f t="shared" si="663"/>
        <v>4.6602345373079839</v>
      </c>
      <c r="Z1368" s="42">
        <f t="shared" si="663"/>
        <v>4.9179972186877956</v>
      </c>
      <c r="AA1368" s="42">
        <f t="shared" si="646"/>
        <v>4.7497691570662193</v>
      </c>
      <c r="AB1368" s="42">
        <f t="shared" si="668"/>
        <v>1.3553665054064381</v>
      </c>
      <c r="AC1368" s="42">
        <f t="shared" si="647"/>
        <v>4.5986761393103688</v>
      </c>
    </row>
    <row r="1369" spans="3:29" x14ac:dyDescent="0.25">
      <c r="C1369" s="42">
        <f t="shared" si="638"/>
        <v>5.7686634114062167</v>
      </c>
      <c r="D1369" s="42">
        <f t="shared" si="664"/>
        <v>4.2331939780859917</v>
      </c>
      <c r="E1369" s="42">
        <f t="shared" si="664"/>
        <v>5.0626940164941434</v>
      </c>
      <c r="F1369" s="42">
        <f t="shared" si="639"/>
        <v>4.668189720564401</v>
      </c>
      <c r="G1369" s="42">
        <f t="shared" si="640"/>
        <v>2.292464888746256</v>
      </c>
      <c r="H1369" s="42">
        <f t="shared" si="669"/>
        <v>0</v>
      </c>
      <c r="I1369" s="42">
        <f t="shared" si="669"/>
        <v>0</v>
      </c>
      <c r="J1369" s="42">
        <f t="shared" si="669"/>
        <v>2.3370842911525402</v>
      </c>
      <c r="K1369" s="42">
        <f t="shared" si="669"/>
        <v>7.0112528734576189</v>
      </c>
      <c r="L1369" s="42">
        <f t="shared" si="643"/>
        <v>6.0112528734576189</v>
      </c>
      <c r="M1369" s="42">
        <f t="shared" si="665"/>
        <v>4.6741685823050787</v>
      </c>
      <c r="N1369" s="42">
        <f t="shared" si="644"/>
        <v>3.2565014354338215</v>
      </c>
      <c r="O1369" s="42">
        <f t="shared" si="666"/>
        <v>3.8339771222626391</v>
      </c>
      <c r="P1369" s="42">
        <f t="shared" si="666"/>
        <v>3.6208838070609839</v>
      </c>
      <c r="Q1369" s="42">
        <f t="shared" si="666"/>
        <v>3.6082163130502187</v>
      </c>
      <c r="R1369" s="42">
        <f t="shared" si="666"/>
        <v>4.6893880548006148</v>
      </c>
      <c r="S1369" s="42">
        <f t="shared" si="666"/>
        <v>1.4917559305228978</v>
      </c>
      <c r="T1369" s="42">
        <f t="shared" si="645"/>
        <v>2.8570842911525389</v>
      </c>
      <c r="U1369" s="42">
        <f t="shared" si="667"/>
        <v>6.0112528734576189</v>
      </c>
      <c r="V1369" s="42">
        <f t="shared" si="663"/>
        <v>4.6741685823050787</v>
      </c>
      <c r="W1369" s="42">
        <f t="shared" si="663"/>
        <v>3.7765014354338216</v>
      </c>
      <c r="X1369" s="42">
        <f t="shared" si="663"/>
        <v>3.8339771222626373</v>
      </c>
      <c r="Y1369" s="42">
        <f t="shared" si="663"/>
        <v>3.6208838070609835</v>
      </c>
      <c r="Z1369" s="42">
        <f t="shared" si="663"/>
        <v>3.6082163130502187</v>
      </c>
      <c r="AA1369" s="42">
        <f t="shared" si="646"/>
        <v>4.4793880548006149</v>
      </c>
      <c r="AB1369" s="42">
        <f t="shared" si="668"/>
        <v>1.4917559305228965</v>
      </c>
      <c r="AC1369" s="42">
        <f t="shared" si="647"/>
        <v>3.0870842911525394</v>
      </c>
    </row>
    <row r="1370" spans="3:29" x14ac:dyDescent="0.25">
      <c r="C1370" s="42">
        <f t="shared" si="638"/>
        <v>5.1871758427368206</v>
      </c>
      <c r="D1370" s="42">
        <f t="shared" si="664"/>
        <v>2.7226990975506506</v>
      </c>
      <c r="E1370" s="42">
        <f t="shared" si="664"/>
        <v>4.5341499465539865</v>
      </c>
      <c r="F1370" s="42">
        <f t="shared" si="639"/>
        <v>3.1447784125992713</v>
      </c>
      <c r="G1370" s="42">
        <f t="shared" si="640"/>
        <v>3.287954513278657</v>
      </c>
      <c r="H1370" s="42">
        <f t="shared" si="669"/>
        <v>0</v>
      </c>
      <c r="I1370" s="42">
        <f t="shared" si="669"/>
        <v>0</v>
      </c>
      <c r="J1370" s="42">
        <f t="shared" si="669"/>
        <v>4.1618056585725594</v>
      </c>
      <c r="K1370" s="42">
        <f t="shared" si="669"/>
        <v>6.2427084878588381</v>
      </c>
      <c r="L1370" s="42">
        <f t="shared" si="643"/>
        <v>5.2427084878588381</v>
      </c>
      <c r="M1370" s="42">
        <f t="shared" si="665"/>
        <v>3.1213542439294182</v>
      </c>
      <c r="N1370" s="42">
        <f t="shared" si="644"/>
        <v>4.3933985942177394</v>
      </c>
      <c r="O1370" s="42">
        <f t="shared" si="666"/>
        <v>1.7627482644780419</v>
      </c>
      <c r="P1370" s="42">
        <f t="shared" si="666"/>
        <v>4.7671284948552675</v>
      </c>
      <c r="Q1370" s="42">
        <f t="shared" si="666"/>
        <v>3.6618506700003008</v>
      </c>
      <c r="R1370" s="42">
        <f t="shared" si="666"/>
        <v>4.5113463176961108</v>
      </c>
      <c r="S1370" s="42">
        <f t="shared" si="666"/>
        <v>4.1175311302898727</v>
      </c>
      <c r="T1370" s="42">
        <f t="shared" si="645"/>
        <v>3.511297817099027</v>
      </c>
      <c r="U1370" s="42">
        <f t="shared" si="667"/>
        <v>5.2427084878588381</v>
      </c>
      <c r="V1370" s="42">
        <f t="shared" si="663"/>
        <v>3.1213542439294182</v>
      </c>
      <c r="W1370" s="42">
        <f t="shared" si="663"/>
        <v>4.9133985942177381</v>
      </c>
      <c r="X1370" s="42">
        <f t="shared" si="663"/>
        <v>1.7627482644780446</v>
      </c>
      <c r="Y1370" s="42">
        <f t="shared" si="663"/>
        <v>4.7671284948552675</v>
      </c>
      <c r="Z1370" s="42">
        <f t="shared" si="663"/>
        <v>3.6618506700003008</v>
      </c>
      <c r="AA1370" s="42">
        <f t="shared" si="646"/>
        <v>4.3013463176961109</v>
      </c>
      <c r="AB1370" s="42">
        <f t="shared" si="668"/>
        <v>4.1175311302898718</v>
      </c>
      <c r="AC1370" s="42">
        <f t="shared" si="647"/>
        <v>3.7412978170990265</v>
      </c>
    </row>
    <row r="1371" spans="3:29" x14ac:dyDescent="0.25">
      <c r="C1371" s="42">
        <f t="shared" si="638"/>
        <v>4.8867780551531173</v>
      </c>
      <c r="D1371" s="42">
        <f t="shared" si="664"/>
        <v>4.7603405492025965</v>
      </c>
      <c r="E1371" s="42">
        <f t="shared" si="664"/>
        <v>5.3201471208431013</v>
      </c>
      <c r="F1371" s="42">
        <f t="shared" si="639"/>
        <v>3.7758700802749638</v>
      </c>
      <c r="G1371" s="42">
        <f t="shared" si="640"/>
        <v>2.4386964390986861</v>
      </c>
      <c r="H1371" s="42">
        <f t="shared" si="669"/>
        <v>0</v>
      </c>
      <c r="I1371" s="42">
        <f t="shared" si="642"/>
        <v>4.8078170370228985</v>
      </c>
      <c r="J1371" s="42">
        <f t="shared" si="669"/>
        <v>1.9359390123409668</v>
      </c>
      <c r="K1371" s="42">
        <f t="shared" si="669"/>
        <v>5.8078170370228985</v>
      </c>
      <c r="L1371" s="42">
        <f t="shared" si="643"/>
        <v>4.8078170370228985</v>
      </c>
      <c r="M1371" s="42">
        <f t="shared" si="665"/>
        <v>3.6298856481393118</v>
      </c>
      <c r="N1371" s="42">
        <f t="shared" si="644"/>
        <v>3.544950109470657</v>
      </c>
      <c r="O1371" s="42">
        <f t="shared" si="666"/>
        <v>1.871941028461922</v>
      </c>
      <c r="P1371" s="42">
        <f t="shared" si="666"/>
        <v>4.4263879542078195</v>
      </c>
      <c r="Q1371" s="42">
        <f t="shared" si="666"/>
        <v>4.0011492958374415</v>
      </c>
      <c r="R1371" s="42">
        <f t="shared" si="666"/>
        <v>3.6786920018070735</v>
      </c>
      <c r="S1371" s="42">
        <f t="shared" si="666"/>
        <v>3.5835466824183859</v>
      </c>
      <c r="T1371" s="42">
        <f t="shared" si="645"/>
        <v>2.8189275771548972</v>
      </c>
      <c r="U1371" s="42">
        <f t="shared" ref="U1371:Z1372" si="670">U231</f>
        <v>5.8078170370228985</v>
      </c>
      <c r="V1371" s="42">
        <f t="shared" si="670"/>
        <v>3.6298856481393118</v>
      </c>
      <c r="W1371" s="42">
        <f t="shared" si="670"/>
        <v>4.064950109470657</v>
      </c>
      <c r="X1371" s="42">
        <f t="shared" si="670"/>
        <v>1.8719410284619236</v>
      </c>
      <c r="Y1371" s="42">
        <f t="shared" si="670"/>
        <v>4.4263879542078186</v>
      </c>
      <c r="Z1371" s="42">
        <f t="shared" si="670"/>
        <v>4.0011492958374415</v>
      </c>
      <c r="AA1371" s="42">
        <f t="shared" si="646"/>
        <v>3.4686920018070735</v>
      </c>
      <c r="AB1371" s="42">
        <f t="shared" si="668"/>
        <v>3.5835466824183841</v>
      </c>
      <c r="AC1371" s="42">
        <f t="shared" si="647"/>
        <v>3.0489275771548972</v>
      </c>
    </row>
    <row r="1372" spans="3:29" x14ac:dyDescent="0.25">
      <c r="C1372" s="42">
        <f t="shared" si="638"/>
        <v>3.8259698292509574</v>
      </c>
      <c r="D1372" s="42">
        <f t="shared" si="664"/>
        <v>3.8522607796345043</v>
      </c>
      <c r="E1372" s="42">
        <f t="shared" si="664"/>
        <v>5.9940342816837822</v>
      </c>
      <c r="F1372" s="42">
        <f t="shared" si="639"/>
        <v>2.8255205871768392</v>
      </c>
      <c r="G1372" s="42">
        <f t="shared" si="640"/>
        <v>2.7976857318812991</v>
      </c>
      <c r="H1372" s="42">
        <f t="shared" si="669"/>
        <v>0</v>
      </c>
      <c r="I1372" s="42">
        <f>I232</f>
        <v>0</v>
      </c>
      <c r="J1372" s="42">
        <f t="shared" si="669"/>
        <v>4.2115907391590026</v>
      </c>
      <c r="K1372" s="42">
        <f t="shared" si="669"/>
        <v>6.3173861087385035</v>
      </c>
      <c r="L1372" s="42">
        <f t="shared" si="643"/>
        <v>5.3173861087385035</v>
      </c>
      <c r="M1372" s="42">
        <f t="shared" si="665"/>
        <v>3.6851418967641267</v>
      </c>
      <c r="N1372" s="42">
        <f t="shared" si="644"/>
        <v>4.3869005310012934</v>
      </c>
      <c r="O1372" s="42">
        <f t="shared" si="666"/>
        <v>1.0093895159967798</v>
      </c>
      <c r="P1372" s="42">
        <f t="shared" si="666"/>
        <v>5.4506793688845132</v>
      </c>
      <c r="Q1372" s="42">
        <f t="shared" si="666"/>
        <v>5.1866914567783535</v>
      </c>
      <c r="R1372" s="42">
        <f t="shared" si="666"/>
        <v>3.9578950319256174</v>
      </c>
      <c r="S1372" s="42">
        <f t="shared" si="666"/>
        <v>1.8817745855816825</v>
      </c>
      <c r="T1372" s="42">
        <f t="shared" si="645"/>
        <v>3.9419174755666893</v>
      </c>
      <c r="U1372" s="42">
        <f>U232-1</f>
        <v>5.3173861087385035</v>
      </c>
      <c r="V1372" s="42">
        <f t="shared" si="670"/>
        <v>3.6851418967641267</v>
      </c>
      <c r="W1372" s="42">
        <f t="shared" si="670"/>
        <v>4.9069005310012912</v>
      </c>
      <c r="X1372" s="42">
        <f t="shared" si="670"/>
        <v>1.0093895159967829</v>
      </c>
      <c r="Y1372" s="42">
        <f t="shared" si="670"/>
        <v>5.4506793688845132</v>
      </c>
      <c r="Z1372" s="42">
        <f t="shared" si="670"/>
        <v>5.1866914567783535</v>
      </c>
      <c r="AA1372" s="42">
        <f t="shared" si="646"/>
        <v>3.7478950319256175</v>
      </c>
      <c r="AB1372" s="42">
        <f t="shared" si="668"/>
        <v>1.8817745855816812</v>
      </c>
      <c r="AC1372" s="42">
        <f t="shared" si="647"/>
        <v>4.1719174755666888</v>
      </c>
    </row>
    <row r="1373" spans="3:29" x14ac:dyDescent="0.25">
      <c r="C1373" s="42">
        <f t="shared" si="638"/>
        <v>4.635280430196052</v>
      </c>
      <c r="D1373" s="42">
        <f t="shared" si="664"/>
        <v>2.6774452173610341</v>
      </c>
      <c r="E1373" s="42">
        <f t="shared" si="664"/>
        <v>5.6774918613210685</v>
      </c>
      <c r="F1373" s="42">
        <f t="shared" si="639"/>
        <v>4.5199896824347539</v>
      </c>
      <c r="G1373" s="42">
        <f t="shared" si="640"/>
        <v>2.3102118344229785</v>
      </c>
      <c r="H1373" s="42">
        <f t="shared" si="669"/>
        <v>0</v>
      </c>
      <c r="I1373" s="42">
        <f t="shared" si="642"/>
        <v>5.1146199362929412</v>
      </c>
      <c r="J1373" s="42">
        <f t="shared" si="669"/>
        <v>2.0382066454309808</v>
      </c>
      <c r="K1373" s="42">
        <f t="shared" si="669"/>
        <v>6.1146199362929412</v>
      </c>
      <c r="L1373" s="42">
        <f t="shared" si="643"/>
        <v>5.1146199362929412</v>
      </c>
      <c r="M1373" s="42">
        <f t="shared" si="665"/>
        <v>3.3120857988253429</v>
      </c>
      <c r="N1373" s="42">
        <f t="shared" si="644"/>
        <v>2.5098408758899855</v>
      </c>
      <c r="O1373" s="42">
        <f t="shared" si="666"/>
        <v>0.33268248964678809</v>
      </c>
      <c r="P1373" s="42">
        <f t="shared" si="666"/>
        <v>3.9636238823947343</v>
      </c>
      <c r="Q1373" s="42">
        <f t="shared" si="666"/>
        <v>5.0498752844922148</v>
      </c>
      <c r="R1373" s="42">
        <f t="shared" si="666"/>
        <v>4.3918453861517968</v>
      </c>
      <c r="S1373" s="42">
        <f t="shared" si="666"/>
        <v>4.9437352676411033</v>
      </c>
      <c r="T1373" s="42">
        <f t="shared" si="645"/>
        <v>3.0677583067887264</v>
      </c>
      <c r="U1373" s="42">
        <f t="shared" ref="U1373:Z1376" si="671">U233</f>
        <v>6.1146199362929412</v>
      </c>
      <c r="V1373" s="42">
        <f t="shared" si="671"/>
        <v>3.3120857988253429</v>
      </c>
      <c r="W1373" s="42">
        <f t="shared" si="671"/>
        <v>3.0298408758899855</v>
      </c>
      <c r="X1373" s="42">
        <f t="shared" si="671"/>
        <v>0.33268248964678898</v>
      </c>
      <c r="Y1373" s="42">
        <f t="shared" si="671"/>
        <v>3.9636238823947343</v>
      </c>
      <c r="Z1373" s="42">
        <f t="shared" si="671"/>
        <v>5.0498752844922148</v>
      </c>
      <c r="AA1373" s="42">
        <f t="shared" si="646"/>
        <v>4.1818453861517968</v>
      </c>
      <c r="AB1373" s="42">
        <f t="shared" si="668"/>
        <v>4.9437352676411006</v>
      </c>
      <c r="AC1373" s="42">
        <f t="shared" si="647"/>
        <v>3.2977583067887259</v>
      </c>
    </row>
    <row r="1374" spans="3:29" x14ac:dyDescent="0.25">
      <c r="C1374" s="42">
        <f t="shared" si="638"/>
        <v>5.4659579109021239</v>
      </c>
      <c r="D1374" s="42">
        <f t="shared" si="664"/>
        <v>3.6628365188816159</v>
      </c>
      <c r="E1374" s="42">
        <f t="shared" si="664"/>
        <v>3.2290292685671731</v>
      </c>
      <c r="F1374" s="42">
        <f t="shared" si="639"/>
        <v>4.8875704456915612</v>
      </c>
      <c r="G1374" s="42">
        <f t="shared" si="640"/>
        <v>2.520872788902762</v>
      </c>
      <c r="H1374" s="42">
        <f t="shared" si="669"/>
        <v>0</v>
      </c>
      <c r="I1374" s="42">
        <f t="shared" si="642"/>
        <v>5.7943259375992886</v>
      </c>
      <c r="J1374" s="42">
        <f t="shared" si="669"/>
        <v>6.7943259375992886</v>
      </c>
      <c r="K1374" s="42">
        <f t="shared" si="669"/>
        <v>6.7943259375992886</v>
      </c>
      <c r="L1374" s="42">
        <f t="shared" si="643"/>
        <v>5.7943259375992886</v>
      </c>
      <c r="M1374" s="42">
        <f t="shared" si="665"/>
        <v>5.0957444531994671</v>
      </c>
      <c r="N1374" s="42">
        <f t="shared" si="644"/>
        <v>2.1079939947318009</v>
      </c>
      <c r="O1374" s="42">
        <f t="shared" si="666"/>
        <v>3.2053121675313423</v>
      </c>
      <c r="P1374" s="42">
        <f t="shared" si="666"/>
        <v>2.0187173263385247</v>
      </c>
      <c r="Q1374" s="42">
        <f t="shared" si="666"/>
        <v>2.2464667004673471</v>
      </c>
      <c r="R1374" s="42">
        <f t="shared" si="666"/>
        <v>2.4868716465719674</v>
      </c>
      <c r="S1374" s="42">
        <f t="shared" si="666"/>
        <v>4.4813639162888936</v>
      </c>
      <c r="T1374" s="42">
        <f t="shared" si="645"/>
        <v>2.2185814843998219</v>
      </c>
      <c r="U1374" s="42">
        <f t="shared" si="671"/>
        <v>6.7943259375992886</v>
      </c>
      <c r="V1374" s="42">
        <f t="shared" si="671"/>
        <v>5.0957444531994671</v>
      </c>
      <c r="W1374" s="42">
        <f t="shared" si="671"/>
        <v>2.6279939947318018</v>
      </c>
      <c r="X1374" s="42">
        <f t="shared" si="671"/>
        <v>3.2053121675313427</v>
      </c>
      <c r="Y1374" s="42">
        <f t="shared" si="671"/>
        <v>2.0187173263385247</v>
      </c>
      <c r="Z1374" s="42">
        <f t="shared" si="671"/>
        <v>2.2464667004673471</v>
      </c>
      <c r="AA1374" s="42">
        <f t="shared" si="646"/>
        <v>2.2768716465719674</v>
      </c>
      <c r="AB1374" s="42">
        <f t="shared" si="668"/>
        <v>4.4813639162888919</v>
      </c>
      <c r="AC1374" s="42">
        <f t="shared" si="647"/>
        <v>2.4485814843998224</v>
      </c>
    </row>
    <row r="1375" spans="3:29" x14ac:dyDescent="0.25">
      <c r="C1375" s="42">
        <f t="shared" si="638"/>
        <v>3.3475097314626963</v>
      </c>
      <c r="D1375" s="42">
        <f t="shared" si="664"/>
        <v>5.1153180010556474</v>
      </c>
      <c r="E1375" s="42">
        <f t="shared" si="664"/>
        <v>5.575252371293506</v>
      </c>
      <c r="F1375" s="42">
        <f t="shared" si="639"/>
        <v>2.0277621387830496</v>
      </c>
      <c r="G1375" s="42">
        <f t="shared" si="640"/>
        <v>5.0931166270699251</v>
      </c>
      <c r="H1375" s="42">
        <f t="shared" si="669"/>
        <v>0</v>
      </c>
      <c r="I1375" s="42">
        <f t="shared" si="669"/>
        <v>0</v>
      </c>
      <c r="J1375" s="42">
        <f t="shared" si="669"/>
        <v>5.9129190694203011</v>
      </c>
      <c r="K1375" s="42">
        <f t="shared" si="669"/>
        <v>5.9129190694203011</v>
      </c>
      <c r="L1375" s="42">
        <f t="shared" si="643"/>
        <v>4.9129190694203011</v>
      </c>
      <c r="M1375" s="42">
        <f t="shared" si="665"/>
        <v>3.6955744183876886</v>
      </c>
      <c r="N1375" s="42">
        <f t="shared" si="644"/>
        <v>2.1150474918530744</v>
      </c>
      <c r="O1375" s="42">
        <f t="shared" si="666"/>
        <v>5.9129190694203011</v>
      </c>
      <c r="P1375" s="42">
        <f t="shared" si="666"/>
        <v>5.0545017833307355</v>
      </c>
      <c r="Q1375" s="42">
        <f t="shared" si="666"/>
        <v>4.0248002073176181</v>
      </c>
      <c r="R1375" s="42">
        <f t="shared" si="666"/>
        <v>3.4032411039279844</v>
      </c>
      <c r="S1375" s="42">
        <f t="shared" si="666"/>
        <v>1.2580678871107027</v>
      </c>
      <c r="T1375" s="42">
        <f t="shared" si="645"/>
        <v>2.860530464978869</v>
      </c>
      <c r="U1375" s="42">
        <f t="shared" ref="U1375:U1376" si="672">U235-1</f>
        <v>4.9129190694203011</v>
      </c>
      <c r="V1375" s="42">
        <f t="shared" si="671"/>
        <v>3.6955744183876886</v>
      </c>
      <c r="W1375" s="42">
        <f t="shared" si="671"/>
        <v>2.6350474918530744</v>
      </c>
      <c r="X1375" s="42">
        <f t="shared" si="671"/>
        <v>5.9129190694203011</v>
      </c>
      <c r="Y1375" s="42">
        <f t="shared" si="671"/>
        <v>5.0545017833307355</v>
      </c>
      <c r="Z1375" s="42">
        <f t="shared" si="671"/>
        <v>4.0248002073176181</v>
      </c>
      <c r="AA1375" s="42">
        <f t="shared" si="646"/>
        <v>3.1932411039279844</v>
      </c>
      <c r="AB1375" s="42">
        <f t="shared" si="668"/>
        <v>1.2580678871107014</v>
      </c>
      <c r="AC1375" s="42">
        <f t="shared" si="647"/>
        <v>3.090530464978869</v>
      </c>
    </row>
    <row r="1376" spans="3:29" x14ac:dyDescent="0.25">
      <c r="C1376" s="42">
        <f t="shared" si="638"/>
        <v>4.9021888309704433</v>
      </c>
      <c r="D1376" s="42">
        <f t="shared" si="664"/>
        <v>4.3421712179317087</v>
      </c>
      <c r="E1376" s="42">
        <f t="shared" si="664"/>
        <v>4.9831603523733961</v>
      </c>
      <c r="F1376" s="42">
        <f t="shared" si="639"/>
        <v>2.1621114829782955</v>
      </c>
      <c r="G1376" s="42">
        <f t="shared" si="640"/>
        <v>3.6266798112869822</v>
      </c>
      <c r="H1376" s="42">
        <f t="shared" si="669"/>
        <v>6.4127333004957601</v>
      </c>
      <c r="I1376" s="42">
        <f t="shared" si="669"/>
        <v>0</v>
      </c>
      <c r="J1376" s="42">
        <f t="shared" si="669"/>
        <v>0</v>
      </c>
      <c r="K1376" s="42">
        <f t="shared" si="669"/>
        <v>6.4127333004957601</v>
      </c>
      <c r="L1376" s="42">
        <f t="shared" si="643"/>
        <v>5.4127333004957601</v>
      </c>
      <c r="M1376" s="42">
        <f t="shared" si="665"/>
        <v>3.4735638711018701</v>
      </c>
      <c r="N1376" s="42">
        <f t="shared" si="644"/>
        <v>5.2330226419991188</v>
      </c>
      <c r="O1376" s="42">
        <f t="shared" si="666"/>
        <v>1.5413525632734291</v>
      </c>
      <c r="P1376" s="42">
        <f t="shared" si="666"/>
        <v>4.3208512835162889</v>
      </c>
      <c r="Q1376" s="42">
        <f t="shared" si="666"/>
        <v>3.5303729811136728</v>
      </c>
      <c r="R1376" s="42">
        <f t="shared" si="666"/>
        <v>4.4278689040963828</v>
      </c>
      <c r="S1376" s="42">
        <f t="shared" si="666"/>
        <v>1.9101758767434187</v>
      </c>
      <c r="T1376" s="42">
        <f t="shared" si="645"/>
        <v>3.4591694293938904</v>
      </c>
      <c r="U1376" s="42">
        <f t="shared" si="672"/>
        <v>5.4127333004957601</v>
      </c>
      <c r="V1376" s="42">
        <f t="shared" si="671"/>
        <v>3.4735638711018701</v>
      </c>
      <c r="W1376" s="42">
        <f t="shared" si="671"/>
        <v>5.7530226419991202</v>
      </c>
      <c r="X1376" s="42">
        <f t="shared" si="671"/>
        <v>1.5413525632734282</v>
      </c>
      <c r="Y1376" s="42">
        <f t="shared" si="671"/>
        <v>4.320851283516288</v>
      </c>
      <c r="Z1376" s="42">
        <f t="shared" si="671"/>
        <v>3.5303729811136728</v>
      </c>
      <c r="AA1376" s="42">
        <f t="shared" si="646"/>
        <v>4.2178689040963828</v>
      </c>
      <c r="AB1376" s="42">
        <f t="shared" si="668"/>
        <v>1.9101758767434172</v>
      </c>
      <c r="AC1376" s="42">
        <f t="shared" si="647"/>
        <v>3.6891694293938904</v>
      </c>
    </row>
    <row r="1377" spans="3:29" x14ac:dyDescent="0.25">
      <c r="C1377" s="42">
        <f t="shared" si="638"/>
        <v>7.2123094983308498</v>
      </c>
      <c r="D1377" s="42">
        <f t="shared" si="664"/>
        <v>6.0763462088545177</v>
      </c>
      <c r="E1377" s="42">
        <f t="shared" si="664"/>
        <v>5.5529395827596453</v>
      </c>
      <c r="F1377" s="42">
        <f t="shared" si="639"/>
        <v>6.6638972680887267</v>
      </c>
      <c r="G1377" s="42">
        <f t="shared" si="640"/>
        <v>2.5707078322288255</v>
      </c>
      <c r="H1377" s="42">
        <f t="shared" si="669"/>
        <v>0</v>
      </c>
      <c r="I1377" s="42">
        <f t="shared" si="642"/>
        <v>6.669967381620685</v>
      </c>
      <c r="J1377" s="42">
        <f t="shared" si="669"/>
        <v>7.669967381620685</v>
      </c>
      <c r="K1377" s="42">
        <f t="shared" si="669"/>
        <v>7.669967381620685</v>
      </c>
      <c r="L1377" s="42">
        <f t="shared" si="643"/>
        <v>6.669967381620685</v>
      </c>
      <c r="M1377" s="42">
        <f t="shared" si="665"/>
        <v>5.7524755362155151</v>
      </c>
      <c r="N1377" s="42">
        <f t="shared" si="644"/>
        <v>0.93060928466410919</v>
      </c>
      <c r="O1377" s="42">
        <f t="shared" si="666"/>
        <v>3.5180428899169249</v>
      </c>
      <c r="P1377" s="42">
        <f t="shared" si="666"/>
        <v>0.60604261275422555</v>
      </c>
      <c r="Q1377" s="42">
        <f t="shared" si="666"/>
        <v>0.57168228988312619</v>
      </c>
      <c r="R1377" s="42">
        <f t="shared" si="666"/>
        <v>1.5689571276711152</v>
      </c>
      <c r="S1377" s="42">
        <f t="shared" si="666"/>
        <v>2.611052725658106</v>
      </c>
      <c r="T1377" s="42">
        <f t="shared" si="645"/>
        <v>1.9581188840538779</v>
      </c>
      <c r="U1377" s="42">
        <f t="shared" ref="U1377:Z1378" si="673">U237</f>
        <v>7.669967381620685</v>
      </c>
      <c r="V1377" s="42">
        <f t="shared" si="673"/>
        <v>5.7524755362155151</v>
      </c>
      <c r="W1377" s="42">
        <f t="shared" si="673"/>
        <v>1.4506092846641114</v>
      </c>
      <c r="X1377" s="42">
        <f t="shared" si="673"/>
        <v>3.5180428899169249</v>
      </c>
      <c r="Y1377" s="42">
        <f t="shared" si="673"/>
        <v>0.60604261275422544</v>
      </c>
      <c r="Z1377" s="42">
        <f t="shared" si="673"/>
        <v>0.57168228988312619</v>
      </c>
      <c r="AA1377" s="42">
        <f t="shared" si="646"/>
        <v>1.3589571276711152</v>
      </c>
      <c r="AB1377" s="42">
        <f t="shared" si="668"/>
        <v>2.6110527256581064</v>
      </c>
      <c r="AC1377" s="42">
        <f t="shared" si="647"/>
        <v>2.1881188840538774</v>
      </c>
    </row>
    <row r="1378" spans="3:29" x14ac:dyDescent="0.25">
      <c r="C1378" s="42">
        <f t="shared" si="638"/>
        <v>5.3004300343749717</v>
      </c>
      <c r="D1378" s="42">
        <f t="shared" si="664"/>
        <v>4.7407172222528979</v>
      </c>
      <c r="E1378" s="42">
        <f t="shared" si="664"/>
        <v>5.3149285294509694</v>
      </c>
      <c r="F1378" s="42">
        <f t="shared" si="639"/>
        <v>4.2417685521067972</v>
      </c>
      <c r="G1378" s="42">
        <f t="shared" si="640"/>
        <v>2.252617474298388</v>
      </c>
      <c r="H1378" s="42">
        <f t="shared" si="669"/>
        <v>0</v>
      </c>
      <c r="I1378" s="42">
        <f>I238</f>
        <v>0</v>
      </c>
      <c r="J1378" s="42">
        <f t="shared" si="669"/>
        <v>0</v>
      </c>
      <c r="K1378" s="42">
        <f t="shared" si="669"/>
        <v>6.5903441089022268</v>
      </c>
      <c r="L1378" s="42">
        <f t="shared" si="643"/>
        <v>5.5903441089022268</v>
      </c>
      <c r="M1378" s="42">
        <f t="shared" si="665"/>
        <v>2.7459767120425935</v>
      </c>
      <c r="N1378" s="42">
        <f t="shared" si="644"/>
        <v>4.7025368410168635</v>
      </c>
      <c r="O1378" s="42">
        <f t="shared" si="666"/>
        <v>1.7519785303279998</v>
      </c>
      <c r="P1378" s="42">
        <f t="shared" si="666"/>
        <v>4.8266178678781975</v>
      </c>
      <c r="Q1378" s="42">
        <f t="shared" si="666"/>
        <v>4.621232401020043</v>
      </c>
      <c r="R1378" s="42">
        <f t="shared" si="666"/>
        <v>3.4068834993156702</v>
      </c>
      <c r="S1378" s="42">
        <f t="shared" si="666"/>
        <v>3.2250620107393879</v>
      </c>
      <c r="T1378" s="42">
        <f t="shared" si="645"/>
        <v>4.6389650680638912</v>
      </c>
      <c r="U1378" s="42">
        <f>U238-1</f>
        <v>5.5903441089022268</v>
      </c>
      <c r="V1378" s="42">
        <f t="shared" si="673"/>
        <v>2.7459767120425935</v>
      </c>
      <c r="W1378" s="42">
        <f t="shared" si="673"/>
        <v>5.2225368410168604</v>
      </c>
      <c r="X1378" s="42">
        <f t="shared" si="673"/>
        <v>1.7519785303280027</v>
      </c>
      <c r="Y1378" s="42">
        <f t="shared" si="673"/>
        <v>4.8266178678781966</v>
      </c>
      <c r="Z1378" s="42">
        <f t="shared" si="673"/>
        <v>4.621232401020043</v>
      </c>
      <c r="AA1378" s="42">
        <f t="shared" si="646"/>
        <v>3.1968834993156703</v>
      </c>
      <c r="AB1378" s="42">
        <f t="shared" si="668"/>
        <v>3.2250620107393875</v>
      </c>
      <c r="AC1378" s="42">
        <f t="shared" si="647"/>
        <v>4.8689650680638916</v>
      </c>
    </row>
    <row r="1379" spans="3:29" x14ac:dyDescent="0.25">
      <c r="C1379" s="42">
        <f t="shared" si="638"/>
        <v>4.4641128928954235</v>
      </c>
      <c r="D1379" s="42">
        <f t="shared" si="664"/>
        <v>0.45953899145840005</v>
      </c>
      <c r="E1379" s="42">
        <f t="shared" si="664"/>
        <v>3.5771036395413423</v>
      </c>
      <c r="F1379" s="42">
        <f t="shared" si="639"/>
        <v>3.3508127255416387</v>
      </c>
      <c r="G1379" s="42">
        <f t="shared" si="640"/>
        <v>3.8407749830555167</v>
      </c>
      <c r="H1379" s="42">
        <f t="shared" si="669"/>
        <v>6.0924157088441859</v>
      </c>
      <c r="I1379" s="42">
        <f t="shared" si="642"/>
        <v>5.0924157088441859</v>
      </c>
      <c r="J1379" s="42">
        <f t="shared" si="669"/>
        <v>6.0924157088441859</v>
      </c>
      <c r="K1379" s="42">
        <f t="shared" si="669"/>
        <v>0</v>
      </c>
      <c r="L1379" s="42">
        <f t="shared" si="643"/>
        <v>5.0924157088441859</v>
      </c>
      <c r="M1379" s="42">
        <f t="shared" si="665"/>
        <v>4.0616104725627906</v>
      </c>
      <c r="N1379" s="42">
        <f t="shared" si="644"/>
        <v>4.7650200960368938</v>
      </c>
      <c r="O1379" s="42">
        <f t="shared" si="666"/>
        <v>1.2042171545718174</v>
      </c>
      <c r="P1379" s="42">
        <f t="shared" si="666"/>
        <v>3.0161208332649001</v>
      </c>
      <c r="Q1379" s="42">
        <f t="shared" si="666"/>
        <v>2.4625770852240043</v>
      </c>
      <c r="R1379" s="42">
        <f t="shared" si="666"/>
        <v>4.4074035878767459</v>
      </c>
      <c r="S1379" s="42">
        <f t="shared" si="666"/>
        <v>5.1850346458248406</v>
      </c>
      <c r="T1379" s="42">
        <f t="shared" si="645"/>
        <v>2.5508052362813949</v>
      </c>
      <c r="U1379" s="42">
        <f t="shared" ref="U1379:Z1380" si="674">U239</f>
        <v>6.0924157088441859</v>
      </c>
      <c r="V1379" s="42">
        <f t="shared" si="674"/>
        <v>4.0616104725627906</v>
      </c>
      <c r="W1379" s="42">
        <f t="shared" si="674"/>
        <v>5.2850200960368925</v>
      </c>
      <c r="X1379" s="42">
        <f t="shared" si="674"/>
        <v>1.2042171545718214</v>
      </c>
      <c r="Y1379" s="42">
        <f t="shared" si="674"/>
        <v>3.0161208332648997</v>
      </c>
      <c r="Z1379" s="42">
        <f t="shared" si="674"/>
        <v>2.4625770852240043</v>
      </c>
      <c r="AA1379" s="42">
        <f t="shared" si="646"/>
        <v>4.1974035878767459</v>
      </c>
      <c r="AB1379" s="42">
        <f t="shared" si="668"/>
        <v>5.1850346458248389</v>
      </c>
      <c r="AC1379" s="42">
        <f t="shared" si="647"/>
        <v>2.7808052362813953</v>
      </c>
    </row>
    <row r="1380" spans="3:29" x14ac:dyDescent="0.25">
      <c r="C1380" s="42">
        <f t="shared" si="638"/>
        <v>1.8934749752128588</v>
      </c>
      <c r="D1380" s="42">
        <f t="shared" si="664"/>
        <v>2.0995819002387717</v>
      </c>
      <c r="E1380" s="42">
        <f t="shared" si="664"/>
        <v>2.4652716035323476</v>
      </c>
      <c r="F1380" s="42">
        <f t="shared" si="639"/>
        <v>1.0577084043488485</v>
      </c>
      <c r="G1380" s="42">
        <f t="shared" si="640"/>
        <v>3.3471127537448262</v>
      </c>
      <c r="H1380" s="42">
        <f t="shared" si="669"/>
        <v>5.636268927224827</v>
      </c>
      <c r="I1380" s="42">
        <f>I240</f>
        <v>0</v>
      </c>
      <c r="J1380" s="42">
        <f t="shared" si="669"/>
        <v>5.636268927224827</v>
      </c>
      <c r="K1380" s="42">
        <f t="shared" si="669"/>
        <v>5.636268927224827</v>
      </c>
      <c r="L1380" s="42">
        <f t="shared" si="643"/>
        <v>4.636268927224827</v>
      </c>
      <c r="M1380" s="42">
        <f t="shared" si="665"/>
        <v>1.8787563090749435</v>
      </c>
      <c r="N1380" s="42">
        <f t="shared" si="644"/>
        <v>4.1439745570297131</v>
      </c>
      <c r="O1380" s="42">
        <f t="shared" si="666"/>
        <v>3.2917052687924566</v>
      </c>
      <c r="P1380" s="42">
        <f t="shared" si="666"/>
        <v>5.636268927224827</v>
      </c>
      <c r="Q1380" s="42">
        <f t="shared" si="666"/>
        <v>5.1696933911311946</v>
      </c>
      <c r="R1380" s="42">
        <f t="shared" si="666"/>
        <v>5.2508737908487957</v>
      </c>
      <c r="S1380" s="42">
        <f t="shared" si="666"/>
        <v>1.5589680011472928</v>
      </c>
      <c r="T1380" s="42">
        <f t="shared" si="645"/>
        <v>4.2775126181498839</v>
      </c>
      <c r="U1380" s="42">
        <f>U240-1</f>
        <v>4.636268927224827</v>
      </c>
      <c r="V1380" s="42">
        <f t="shared" si="674"/>
        <v>1.8787563090749435</v>
      </c>
      <c r="W1380" s="42">
        <f t="shared" si="674"/>
        <v>4.6639745570297118</v>
      </c>
      <c r="X1380" s="42">
        <f t="shared" si="674"/>
        <v>3.291705268792458</v>
      </c>
      <c r="Y1380" s="42">
        <f t="shared" si="674"/>
        <v>5.636268927224827</v>
      </c>
      <c r="Z1380" s="42">
        <f t="shared" si="674"/>
        <v>5.1696933911311946</v>
      </c>
      <c r="AA1380" s="42">
        <f t="shared" si="646"/>
        <v>5.0408737908487957</v>
      </c>
      <c r="AB1380" s="42">
        <f t="shared" si="668"/>
        <v>1.5589680011472922</v>
      </c>
      <c r="AC1380" s="42">
        <f t="shared" si="647"/>
        <v>4.5075126181498852</v>
      </c>
    </row>
    <row r="1381" spans="3:29" x14ac:dyDescent="0.25">
      <c r="C1381" s="42">
        <f t="shared" si="638"/>
        <v>3.7210775961035796</v>
      </c>
      <c r="D1381" s="42">
        <f t="shared" si="664"/>
        <v>3.8620100933578763</v>
      </c>
      <c r="E1381" s="42">
        <f t="shared" si="664"/>
        <v>4.5904547640258393</v>
      </c>
      <c r="F1381" s="42">
        <f t="shared" si="639"/>
        <v>4.8976189274343218</v>
      </c>
      <c r="G1381" s="42">
        <f t="shared" si="640"/>
        <v>2.5901386727133655</v>
      </c>
      <c r="H1381" s="42">
        <f t="shared" si="669"/>
        <v>0</v>
      </c>
      <c r="I1381" s="42">
        <f t="shared" si="642"/>
        <v>5.5431625337094257</v>
      </c>
      <c r="J1381" s="42">
        <f t="shared" si="669"/>
        <v>6.5431625337094257</v>
      </c>
      <c r="K1381" s="42">
        <f t="shared" si="669"/>
        <v>6.5431625337094257</v>
      </c>
      <c r="L1381" s="42">
        <f t="shared" si="643"/>
        <v>5.5431625337094257</v>
      </c>
      <c r="M1381" s="42">
        <f t="shared" si="665"/>
        <v>4.3621083558062832</v>
      </c>
      <c r="N1381" s="42">
        <f t="shared" si="644"/>
        <v>3.8127140946485611</v>
      </c>
      <c r="O1381" s="42">
        <f t="shared" si="666"/>
        <v>2.3838381407247122</v>
      </c>
      <c r="P1381" s="42">
        <f t="shared" si="666"/>
        <v>3.3277970456249131</v>
      </c>
      <c r="Q1381" s="42">
        <f t="shared" si="666"/>
        <v>3.1292926070674989</v>
      </c>
      <c r="R1381" s="42">
        <f t="shared" si="666"/>
        <v>3.0090276275495751</v>
      </c>
      <c r="S1381" s="42">
        <f t="shared" si="666"/>
        <v>2.0882433618221583</v>
      </c>
      <c r="T1381" s="42">
        <f t="shared" si="645"/>
        <v>2.4284224056652501</v>
      </c>
      <c r="U1381" s="42">
        <f t="shared" ref="U1381:Z1383" si="675">U241</f>
        <v>6.5431625337094257</v>
      </c>
      <c r="V1381" s="42">
        <f t="shared" si="675"/>
        <v>4.3621083558062832</v>
      </c>
      <c r="W1381" s="42">
        <f t="shared" si="675"/>
        <v>4.3327140946485612</v>
      </c>
      <c r="X1381" s="42">
        <f t="shared" si="675"/>
        <v>2.3838381407247122</v>
      </c>
      <c r="Y1381" s="42">
        <f t="shared" si="675"/>
        <v>3.3277970456249131</v>
      </c>
      <c r="Z1381" s="42">
        <f t="shared" si="675"/>
        <v>3.1292926070674989</v>
      </c>
      <c r="AA1381" s="42">
        <f t="shared" si="646"/>
        <v>2.7990276275495751</v>
      </c>
      <c r="AB1381" s="42">
        <f t="shared" si="668"/>
        <v>2.088243361822157</v>
      </c>
      <c r="AC1381" s="42">
        <f t="shared" si="647"/>
        <v>2.6584224056652497</v>
      </c>
    </row>
    <row r="1382" spans="3:29" x14ac:dyDescent="0.25">
      <c r="C1382" s="42">
        <f t="shared" si="638"/>
        <v>4.0067844569718112</v>
      </c>
      <c r="D1382" s="42">
        <f t="shared" ref="D1382:E1397" si="676">D242</f>
        <v>0.87964043641100198</v>
      </c>
      <c r="E1382" s="42">
        <f t="shared" si="676"/>
        <v>1.6889298662658516</v>
      </c>
      <c r="F1382" s="42">
        <f t="shared" si="639"/>
        <v>2.1002860818641551</v>
      </c>
      <c r="G1382" s="42">
        <f t="shared" si="640"/>
        <v>3.0591233381132668</v>
      </c>
      <c r="H1382" s="42">
        <f t="shared" si="669"/>
        <v>5.8715150056654064</v>
      </c>
      <c r="I1382" s="42">
        <f t="shared" si="642"/>
        <v>4.8715150056654064</v>
      </c>
      <c r="J1382" s="42">
        <f t="shared" si="669"/>
        <v>5.8715150056654064</v>
      </c>
      <c r="K1382" s="42">
        <f t="shared" si="669"/>
        <v>5.8715150056654064</v>
      </c>
      <c r="L1382" s="42">
        <f t="shared" si="643"/>
        <v>4.8715150056654064</v>
      </c>
      <c r="M1382" s="42">
        <f t="shared" ref="M1382:M1397" si="677">M242</f>
        <v>3.6696968785408788</v>
      </c>
      <c r="N1382" s="42">
        <f t="shared" si="644"/>
        <v>4.6208727520403787</v>
      </c>
      <c r="O1382" s="42">
        <f t="shared" ref="O1382:S1397" si="678">O242</f>
        <v>2.1512713381639088</v>
      </c>
      <c r="P1382" s="42">
        <f t="shared" si="678"/>
        <v>4.5345159859745818</v>
      </c>
      <c r="Q1382" s="42">
        <f t="shared" si="678"/>
        <v>3.8190953707020103</v>
      </c>
      <c r="R1382" s="42">
        <f t="shared" si="678"/>
        <v>3.9844431459629459</v>
      </c>
      <c r="S1382" s="42">
        <f t="shared" si="678"/>
        <v>1.6240360653968149</v>
      </c>
      <c r="T1382" s="42">
        <f t="shared" si="645"/>
        <v>2.8441413564092231</v>
      </c>
      <c r="U1382" s="42">
        <f t="shared" si="675"/>
        <v>5.8715150056654064</v>
      </c>
      <c r="V1382" s="42">
        <f t="shared" si="675"/>
        <v>3.6696968785408788</v>
      </c>
      <c r="W1382" s="42">
        <f t="shared" si="675"/>
        <v>5.1408727520403774</v>
      </c>
      <c r="X1382" s="42">
        <f t="shared" si="675"/>
        <v>2.151271338163907</v>
      </c>
      <c r="Y1382" s="42">
        <f t="shared" si="675"/>
        <v>4.5345159859745818</v>
      </c>
      <c r="Z1382" s="42">
        <f t="shared" si="675"/>
        <v>3.8190953707020103</v>
      </c>
      <c r="AA1382" s="42">
        <f t="shared" si="646"/>
        <v>3.7744431459629459</v>
      </c>
      <c r="AB1382" s="42">
        <f t="shared" ref="AB1382:AB1391" si="679">AB242</f>
        <v>1.6240360653968142</v>
      </c>
      <c r="AC1382" s="42">
        <f t="shared" si="647"/>
        <v>3.074141356409223</v>
      </c>
    </row>
    <row r="1383" spans="3:29" x14ac:dyDescent="0.25">
      <c r="C1383" s="42">
        <f t="shared" si="638"/>
        <v>5.1437717356411445</v>
      </c>
      <c r="D1383" s="42">
        <f t="shared" si="676"/>
        <v>4.5418380162574392</v>
      </c>
      <c r="E1383" s="42">
        <f t="shared" si="676"/>
        <v>4.5585389634903795</v>
      </c>
      <c r="F1383" s="42">
        <f t="shared" si="639"/>
        <v>4.357065604567369</v>
      </c>
      <c r="G1383" s="42">
        <f t="shared" si="640"/>
        <v>2.3847509620653669</v>
      </c>
      <c r="H1383" s="42">
        <f t="shared" ref="H1383:I1398" si="680">H243</f>
        <v>0</v>
      </c>
      <c r="I1383" s="42">
        <f>I243</f>
        <v>0</v>
      </c>
      <c r="J1383" s="42">
        <f t="shared" ref="J1383:K1398" si="681">J243</f>
        <v>4.3753090173330333</v>
      </c>
      <c r="K1383" s="42">
        <f t="shared" si="681"/>
        <v>6.5629635259995487</v>
      </c>
      <c r="L1383" s="42">
        <f t="shared" si="643"/>
        <v>5.5629635259995487</v>
      </c>
      <c r="M1383" s="42">
        <f t="shared" si="677"/>
        <v>1.6407408814998885</v>
      </c>
      <c r="N1383" s="42">
        <f t="shared" si="644"/>
        <v>3.3275594795280399</v>
      </c>
      <c r="O1383" s="42">
        <f t="shared" si="678"/>
        <v>3.683757075543828</v>
      </c>
      <c r="P1383" s="42">
        <f t="shared" si="678"/>
        <v>3.2472950364741378</v>
      </c>
      <c r="Q1383" s="42">
        <f t="shared" si="678"/>
        <v>2.4320634440729125</v>
      </c>
      <c r="R1383" s="42">
        <f t="shared" si="678"/>
        <v>3.1337805152876608</v>
      </c>
      <c r="S1383" s="42">
        <f t="shared" si="678"/>
        <v>4.8873132640422181</v>
      </c>
      <c r="T1383" s="42">
        <f t="shared" si="645"/>
        <v>5.8524078648746318</v>
      </c>
      <c r="U1383" s="42">
        <f>U243-1</f>
        <v>5.5629635259995487</v>
      </c>
      <c r="V1383" s="42">
        <f t="shared" si="675"/>
        <v>1.6407408814998885</v>
      </c>
      <c r="W1383" s="42">
        <f t="shared" si="675"/>
        <v>3.8475594795280395</v>
      </c>
      <c r="X1383" s="42">
        <f t="shared" si="675"/>
        <v>3.683757075543828</v>
      </c>
      <c r="Y1383" s="42">
        <f t="shared" si="675"/>
        <v>3.2472950364741378</v>
      </c>
      <c r="Z1383" s="42">
        <f t="shared" si="675"/>
        <v>2.4320634440729125</v>
      </c>
      <c r="AA1383" s="42">
        <f t="shared" si="646"/>
        <v>2.9237805152876608</v>
      </c>
      <c r="AB1383" s="42">
        <f t="shared" si="679"/>
        <v>4.8873132640422163</v>
      </c>
      <c r="AC1383" s="42">
        <f t="shared" si="647"/>
        <v>6.0824078648746323</v>
      </c>
    </row>
    <row r="1384" spans="3:29" x14ac:dyDescent="0.25">
      <c r="C1384" s="42">
        <f t="shared" si="638"/>
        <v>5.916393402332317</v>
      </c>
      <c r="D1384" s="42">
        <f t="shared" si="676"/>
        <v>4.7585158187541197</v>
      </c>
      <c r="E1384" s="42">
        <f t="shared" si="676"/>
        <v>5.3381109976329322</v>
      </c>
      <c r="F1384" s="42">
        <f t="shared" si="639"/>
        <v>4.9361145335263696</v>
      </c>
      <c r="G1384" s="42">
        <f t="shared" si="640"/>
        <v>2.1862070976603425</v>
      </c>
      <c r="H1384" s="42">
        <f t="shared" si="680"/>
        <v>6.3525267547970055</v>
      </c>
      <c r="I1384" s="42">
        <f t="shared" si="642"/>
        <v>5.3525267547970055</v>
      </c>
      <c r="J1384" s="42">
        <f t="shared" si="681"/>
        <v>4.2350178365313376</v>
      </c>
      <c r="K1384" s="42">
        <f t="shared" si="681"/>
        <v>6.3525267547970055</v>
      </c>
      <c r="L1384" s="42">
        <f t="shared" si="643"/>
        <v>5.3525267547970055</v>
      </c>
      <c r="M1384" s="42">
        <f t="shared" si="677"/>
        <v>2.3821975330488789</v>
      </c>
      <c r="N1384" s="42">
        <f t="shared" si="644"/>
        <v>2.0255767588854137</v>
      </c>
      <c r="O1384" s="42">
        <f t="shared" si="678"/>
        <v>2.8831371428452006</v>
      </c>
      <c r="P1384" s="42">
        <f t="shared" si="678"/>
        <v>1.797203821442368</v>
      </c>
      <c r="Q1384" s="42">
        <f t="shared" si="678"/>
        <v>1.3372659393283268</v>
      </c>
      <c r="R1384" s="42">
        <f t="shared" si="678"/>
        <v>1.5087403133400281</v>
      </c>
      <c r="S1384" s="42">
        <f t="shared" si="678"/>
        <v>5.1360854613252407</v>
      </c>
      <c r="T1384" s="42">
        <f t="shared" si="645"/>
        <v>4.0932962995733142</v>
      </c>
      <c r="U1384" s="42">
        <f t="shared" ref="U1384:Z1387" si="682">U244</f>
        <v>6.3525267547970055</v>
      </c>
      <c r="V1384" s="42">
        <f t="shared" si="682"/>
        <v>2.3821975330488789</v>
      </c>
      <c r="W1384" s="42">
        <f t="shared" si="682"/>
        <v>2.545576758885415</v>
      </c>
      <c r="X1384" s="42">
        <f t="shared" si="682"/>
        <v>2.8831371428451993</v>
      </c>
      <c r="Y1384" s="42">
        <f t="shared" si="682"/>
        <v>1.7972038214423676</v>
      </c>
      <c r="Z1384" s="42">
        <f t="shared" si="682"/>
        <v>1.3372659393283268</v>
      </c>
      <c r="AA1384" s="42">
        <f t="shared" si="646"/>
        <v>1.2987403133400282</v>
      </c>
      <c r="AB1384" s="42">
        <f t="shared" si="679"/>
        <v>5.136085461325238</v>
      </c>
      <c r="AC1384" s="42">
        <f t="shared" si="647"/>
        <v>4.3232962995733146</v>
      </c>
    </row>
    <row r="1385" spans="3:29" x14ac:dyDescent="0.25">
      <c r="C1385" s="42">
        <f t="shared" si="638"/>
        <v>5.1488311829974061</v>
      </c>
      <c r="D1385" s="42">
        <f t="shared" si="676"/>
        <v>3.568089429684008</v>
      </c>
      <c r="E1385" s="42">
        <f t="shared" si="676"/>
        <v>4.0658703999375243</v>
      </c>
      <c r="F1385" s="42">
        <f t="shared" si="639"/>
        <v>2.4361339994335083</v>
      </c>
      <c r="G1385" s="42">
        <f t="shared" si="640"/>
        <v>2.374267346731652</v>
      </c>
      <c r="H1385" s="42">
        <f t="shared" si="680"/>
        <v>0</v>
      </c>
      <c r="I1385" s="42">
        <f t="shared" si="642"/>
        <v>4.1871115086089077</v>
      </c>
      <c r="J1385" s="42">
        <f t="shared" si="681"/>
        <v>3.458074339072605</v>
      </c>
      <c r="K1385" s="42">
        <f t="shared" si="681"/>
        <v>5.1871115086089077</v>
      </c>
      <c r="L1385" s="42">
        <f t="shared" si="643"/>
        <v>4.1871115086089077</v>
      </c>
      <c r="M1385" s="42">
        <f t="shared" si="677"/>
        <v>1.9451668157283417</v>
      </c>
      <c r="N1385" s="42">
        <f t="shared" si="644"/>
        <v>3.9820213093586747</v>
      </c>
      <c r="O1385" s="42">
        <f t="shared" si="678"/>
        <v>1.3217846130752735</v>
      </c>
      <c r="P1385" s="42">
        <f t="shared" si="678"/>
        <v>5.0572758126147734</v>
      </c>
      <c r="Q1385" s="42">
        <f t="shared" si="678"/>
        <v>4.9237722986326427</v>
      </c>
      <c r="R1385" s="42">
        <f t="shared" si="678"/>
        <v>4.6466425063711663</v>
      </c>
      <c r="S1385" s="42">
        <f t="shared" si="678"/>
        <v>4.0834707620963746</v>
      </c>
      <c r="T1385" s="42">
        <f t="shared" si="645"/>
        <v>3.8700095159765859</v>
      </c>
      <c r="U1385" s="42">
        <f t="shared" si="682"/>
        <v>5.1871115086089077</v>
      </c>
      <c r="V1385" s="42">
        <f t="shared" si="682"/>
        <v>1.9451668157283417</v>
      </c>
      <c r="W1385" s="42">
        <f t="shared" si="682"/>
        <v>4.5020213093586738</v>
      </c>
      <c r="X1385" s="42">
        <f t="shared" si="682"/>
        <v>1.3217846130752737</v>
      </c>
      <c r="Y1385" s="42">
        <f t="shared" si="682"/>
        <v>5.0572758126147734</v>
      </c>
      <c r="Z1385" s="42">
        <f t="shared" si="682"/>
        <v>4.9237722986326427</v>
      </c>
      <c r="AA1385" s="42">
        <f t="shared" si="646"/>
        <v>4.4366425063711663</v>
      </c>
      <c r="AB1385" s="42">
        <f t="shared" si="679"/>
        <v>4.0834707620963737</v>
      </c>
      <c r="AC1385" s="42">
        <f t="shared" si="647"/>
        <v>4.1000095159765859</v>
      </c>
    </row>
    <row r="1386" spans="3:29" x14ac:dyDescent="0.25">
      <c r="C1386" s="42">
        <f t="shared" si="638"/>
        <v>5.5703340199900069</v>
      </c>
      <c r="D1386" s="42">
        <f t="shared" si="676"/>
        <v>3.2865677286796608</v>
      </c>
      <c r="E1386" s="42">
        <f t="shared" si="676"/>
        <v>4.5493296076446503</v>
      </c>
      <c r="F1386" s="42">
        <f t="shared" si="639"/>
        <v>3.2336164456204113</v>
      </c>
      <c r="G1386" s="42">
        <f t="shared" si="640"/>
        <v>2.8255405328397565</v>
      </c>
      <c r="H1386" s="42">
        <f t="shared" si="680"/>
        <v>5.9532882327550265</v>
      </c>
      <c r="I1386" s="42">
        <f t="shared" si="642"/>
        <v>4.9532882327550265</v>
      </c>
      <c r="J1386" s="42">
        <f t="shared" si="681"/>
        <v>1.9844294109183427</v>
      </c>
      <c r="K1386" s="42">
        <f t="shared" si="681"/>
        <v>5.9532882327550265</v>
      </c>
      <c r="L1386" s="42">
        <f t="shared" si="643"/>
        <v>4.9532882327550265</v>
      </c>
      <c r="M1386" s="42">
        <f t="shared" si="677"/>
        <v>1.9844294109183436</v>
      </c>
      <c r="N1386" s="42">
        <f t="shared" si="644"/>
        <v>3.7831629678808789</v>
      </c>
      <c r="O1386" s="42">
        <f t="shared" si="678"/>
        <v>0.94711403702921049</v>
      </c>
      <c r="P1386" s="42">
        <f t="shared" si="678"/>
        <v>3.4627501167113861</v>
      </c>
      <c r="Q1386" s="42">
        <f t="shared" si="678"/>
        <v>3.6509009323912389</v>
      </c>
      <c r="R1386" s="42">
        <f t="shared" si="678"/>
        <v>3.8939818645582105</v>
      </c>
      <c r="S1386" s="42">
        <f t="shared" si="678"/>
        <v>2.7866455557576724</v>
      </c>
      <c r="T1386" s="42">
        <f t="shared" si="645"/>
        <v>4.6128856600190815</v>
      </c>
      <c r="U1386" s="42">
        <f t="shared" si="682"/>
        <v>5.9532882327550265</v>
      </c>
      <c r="V1386" s="42">
        <f t="shared" si="682"/>
        <v>1.9844294109183436</v>
      </c>
      <c r="W1386" s="42">
        <f t="shared" si="682"/>
        <v>4.3031629678808807</v>
      </c>
      <c r="X1386" s="42">
        <f t="shared" si="682"/>
        <v>0.94711403702920982</v>
      </c>
      <c r="Y1386" s="42">
        <f t="shared" si="682"/>
        <v>3.4627501167113861</v>
      </c>
      <c r="Z1386" s="42">
        <f t="shared" si="682"/>
        <v>3.6509009323912389</v>
      </c>
      <c r="AA1386" s="42">
        <f t="shared" si="646"/>
        <v>3.6839818645582105</v>
      </c>
      <c r="AB1386" s="42">
        <f t="shared" si="679"/>
        <v>2.7866455557576706</v>
      </c>
      <c r="AC1386" s="42">
        <f t="shared" si="647"/>
        <v>4.8428856600190802</v>
      </c>
    </row>
    <row r="1387" spans="3:29" x14ac:dyDescent="0.25">
      <c r="C1387" s="42">
        <f t="shared" si="638"/>
        <v>4.5720115487513295</v>
      </c>
      <c r="D1387" s="42">
        <f t="shared" si="676"/>
        <v>1.3031981141572631</v>
      </c>
      <c r="E1387" s="42">
        <f t="shared" si="676"/>
        <v>4.5565984070282317</v>
      </c>
      <c r="F1387" s="42">
        <f t="shared" si="639"/>
        <v>2.8862264737764702</v>
      </c>
      <c r="G1387" s="42">
        <f t="shared" si="640"/>
        <v>3.9093872295547838</v>
      </c>
      <c r="H1387" s="42">
        <f t="shared" si="680"/>
        <v>5.5711397125496456</v>
      </c>
      <c r="I1387" s="42">
        <f>I247</f>
        <v>0</v>
      </c>
      <c r="J1387" s="42">
        <f t="shared" si="681"/>
        <v>3.714093141699764</v>
      </c>
      <c r="K1387" s="42">
        <f t="shared" si="681"/>
        <v>5.5711397125496456</v>
      </c>
      <c r="L1387" s="42">
        <f t="shared" si="643"/>
        <v>4.5711397125496456</v>
      </c>
      <c r="M1387" s="42">
        <f t="shared" si="677"/>
        <v>3.7140931416997636</v>
      </c>
      <c r="N1387" s="42">
        <f t="shared" si="644"/>
        <v>4.4229474089333127</v>
      </c>
      <c r="O1387" s="42">
        <f t="shared" si="678"/>
        <v>0.61006281976267007</v>
      </c>
      <c r="P1387" s="42">
        <f t="shared" si="678"/>
        <v>4.898773777818989</v>
      </c>
      <c r="Q1387" s="42">
        <f t="shared" si="678"/>
        <v>5.1712066434514989</v>
      </c>
      <c r="R1387" s="42">
        <f t="shared" si="678"/>
        <v>3.5469198246533278</v>
      </c>
      <c r="S1387" s="42">
        <f t="shared" si="678"/>
        <v>3.9116512875348586</v>
      </c>
      <c r="T1387" s="42">
        <f t="shared" si="645"/>
        <v>2.8413082135623533</v>
      </c>
      <c r="U1387" s="42">
        <f>U247-1</f>
        <v>4.5711397125496456</v>
      </c>
      <c r="V1387" s="42">
        <f t="shared" si="682"/>
        <v>3.7140931416997636</v>
      </c>
      <c r="W1387" s="42">
        <f t="shared" si="682"/>
        <v>4.9429474089333123</v>
      </c>
      <c r="X1387" s="42">
        <f t="shared" si="682"/>
        <v>0.6100628197626693</v>
      </c>
      <c r="Y1387" s="42">
        <f t="shared" si="682"/>
        <v>4.898773777818989</v>
      </c>
      <c r="Z1387" s="42">
        <f t="shared" si="682"/>
        <v>5.1712066434514989</v>
      </c>
      <c r="AA1387" s="42">
        <f t="shared" si="646"/>
        <v>3.3369198246533278</v>
      </c>
      <c r="AB1387" s="42">
        <f t="shared" si="679"/>
        <v>3.9116512875348577</v>
      </c>
      <c r="AC1387" s="42">
        <f t="shared" si="647"/>
        <v>3.0713082135623528</v>
      </c>
    </row>
    <row r="1388" spans="3:29" x14ac:dyDescent="0.25">
      <c r="C1388" s="42">
        <f t="shared" si="638"/>
        <v>5.4427718720809555</v>
      </c>
      <c r="D1388" s="42">
        <f t="shared" si="676"/>
        <v>5.2721855682180934</v>
      </c>
      <c r="E1388" s="42">
        <f>E248-1</f>
        <v>5.3079854219208258</v>
      </c>
      <c r="F1388" s="42">
        <f t="shared" si="639"/>
        <v>2.2638227125943602</v>
      </c>
      <c r="G1388" s="42">
        <f t="shared" si="640"/>
        <v>2.3436436769866278</v>
      </c>
      <c r="H1388" s="42">
        <f t="shared" si="680"/>
        <v>0</v>
      </c>
      <c r="I1388" s="42">
        <f t="shared" si="642"/>
        <v>5.773598699714209</v>
      </c>
      <c r="J1388" s="42">
        <f t="shared" si="681"/>
        <v>2.2578662332380706</v>
      </c>
      <c r="K1388" s="42">
        <f t="shared" si="681"/>
        <v>6.773598699714209</v>
      </c>
      <c r="L1388" s="42">
        <f>L248</f>
        <v>0</v>
      </c>
      <c r="M1388" s="42">
        <f t="shared" si="677"/>
        <v>5.6446655830951737</v>
      </c>
      <c r="N1388" s="42">
        <f t="shared" si="644"/>
        <v>4.8355856745269605</v>
      </c>
      <c r="O1388" s="42">
        <f t="shared" si="678"/>
        <v>2.76635263700449</v>
      </c>
      <c r="P1388" s="42">
        <f t="shared" si="678"/>
        <v>5.5217064221050078</v>
      </c>
      <c r="Q1388" s="42">
        <f t="shared" si="678"/>
        <v>5.6368168969165788</v>
      </c>
      <c r="R1388" s="42">
        <f t="shared" si="678"/>
        <v>3.5171856109797397</v>
      </c>
      <c r="S1388" s="42">
        <f t="shared" si="678"/>
        <v>2.0176676977872119</v>
      </c>
      <c r="T1388" s="42">
        <f t="shared" si="645"/>
        <v>2.0722830353511732</v>
      </c>
      <c r="U1388" s="42">
        <f t="shared" ref="U1388:Z1391" si="683">U248</f>
        <v>0</v>
      </c>
      <c r="V1388" s="42">
        <f t="shared" si="683"/>
        <v>5.6446655830951737</v>
      </c>
      <c r="W1388" s="42">
        <f t="shared" si="683"/>
        <v>5.3555856745269601</v>
      </c>
      <c r="X1388" s="42">
        <f t="shared" si="683"/>
        <v>2.7663526370044917</v>
      </c>
      <c r="Y1388" s="42">
        <f t="shared" si="683"/>
        <v>5.5217064221050078</v>
      </c>
      <c r="Z1388" s="42">
        <f t="shared" si="683"/>
        <v>5.6368168969165788</v>
      </c>
      <c r="AA1388" s="42">
        <f t="shared" si="646"/>
        <v>3.3071856109797397</v>
      </c>
      <c r="AB1388" s="42">
        <f t="shared" si="679"/>
        <v>2.0176676977872106</v>
      </c>
      <c r="AC1388" s="42">
        <f t="shared" si="647"/>
        <v>2.3022830353511727</v>
      </c>
    </row>
    <row r="1389" spans="3:29" x14ac:dyDescent="0.25">
      <c r="C1389" s="42">
        <f t="shared" si="638"/>
        <v>6.7209211686394799</v>
      </c>
      <c r="D1389" s="42">
        <f t="shared" si="676"/>
        <v>4.8145292304617611</v>
      </c>
      <c r="E1389" s="42">
        <f t="shared" si="676"/>
        <v>6.4519726901467171</v>
      </c>
      <c r="F1389" s="42">
        <f t="shared" si="639"/>
        <v>6.6640081197197931</v>
      </c>
      <c r="G1389" s="42">
        <f t="shared" si="640"/>
        <v>2.4668094307112902</v>
      </c>
      <c r="H1389" s="42">
        <f t="shared" si="680"/>
        <v>7.5283630007437514</v>
      </c>
      <c r="I1389" s="42">
        <f>I249-1.52</f>
        <v>6.008363000743751</v>
      </c>
      <c r="J1389" s="42">
        <f t="shared" si="681"/>
        <v>5.0189086671625009</v>
      </c>
      <c r="K1389" s="42">
        <f t="shared" si="681"/>
        <v>7.5283630007437514</v>
      </c>
      <c r="L1389" s="42">
        <f t="shared" si="643"/>
        <v>6.5283630007437514</v>
      </c>
      <c r="M1389" s="42">
        <f t="shared" si="677"/>
        <v>0.31368179169765653</v>
      </c>
      <c r="N1389" s="42">
        <f>N249</f>
        <v>0</v>
      </c>
      <c r="O1389" s="42">
        <f t="shared" si="678"/>
        <v>2.9346098198491433</v>
      </c>
      <c r="P1389" s="42">
        <f t="shared" si="678"/>
        <v>0.67430338337063511</v>
      </c>
      <c r="Q1389" s="42">
        <f t="shared" si="678"/>
        <v>0.55747619310277086</v>
      </c>
      <c r="R1389" s="42">
        <f t="shared" si="678"/>
        <v>1.4260775728281117</v>
      </c>
      <c r="S1389" s="42">
        <f t="shared" si="678"/>
        <v>2.5628469789765966</v>
      </c>
      <c r="T1389" s="42">
        <f t="shared" si="645"/>
        <v>7.8915221048949231</v>
      </c>
      <c r="U1389" s="42">
        <f t="shared" si="683"/>
        <v>7.5283630007437514</v>
      </c>
      <c r="V1389" s="42">
        <f t="shared" si="683"/>
        <v>0.31368179169765653</v>
      </c>
      <c r="W1389" s="42">
        <f t="shared" si="683"/>
        <v>0</v>
      </c>
      <c r="X1389" s="42">
        <f t="shared" si="683"/>
        <v>2.9346098198491477</v>
      </c>
      <c r="Y1389" s="42">
        <f t="shared" si="683"/>
        <v>0.67430338337063511</v>
      </c>
      <c r="Z1389" s="42">
        <f t="shared" si="683"/>
        <v>0.55747619310277086</v>
      </c>
      <c r="AA1389" s="42">
        <f t="shared" si="646"/>
        <v>1.2160775728281117</v>
      </c>
      <c r="AB1389" s="42">
        <f t="shared" si="679"/>
        <v>2.5628469789765971</v>
      </c>
      <c r="AC1389" s="42">
        <f t="shared" si="647"/>
        <v>8.1215221048949235</v>
      </c>
    </row>
    <row r="1390" spans="3:29" x14ac:dyDescent="0.25">
      <c r="C1390" s="42">
        <f t="shared" si="638"/>
        <v>4.3170867062124643</v>
      </c>
      <c r="D1390" s="42">
        <f t="shared" si="676"/>
        <v>3.3761929999616007</v>
      </c>
      <c r="E1390" s="42">
        <f t="shared" si="676"/>
        <v>5.2312806418690379</v>
      </c>
      <c r="F1390" s="42">
        <f t="shared" si="639"/>
        <v>2.5050664833557819</v>
      </c>
      <c r="G1390" s="42">
        <f t="shared" si="640"/>
        <v>2.3799133819505696</v>
      </c>
      <c r="H1390" s="42">
        <f t="shared" si="680"/>
        <v>5.3489392030183431</v>
      </c>
      <c r="I1390" s="42">
        <f t="shared" si="642"/>
        <v>4.3489392030183431</v>
      </c>
      <c r="J1390" s="42">
        <f t="shared" si="681"/>
        <v>1.7829797343394482</v>
      </c>
      <c r="K1390" s="42">
        <f t="shared" si="681"/>
        <v>5.3489392030183431</v>
      </c>
      <c r="L1390" s="42">
        <f t="shared" si="643"/>
        <v>4.3489392030183431</v>
      </c>
      <c r="M1390" s="42">
        <f t="shared" si="677"/>
        <v>2.6744696015091707</v>
      </c>
      <c r="N1390" s="42">
        <f t="shared" si="644"/>
        <v>3.9254346476118323</v>
      </c>
      <c r="O1390" s="42">
        <f t="shared" si="678"/>
        <v>1.9340172738186128</v>
      </c>
      <c r="P1390" s="42">
        <f t="shared" si="678"/>
        <v>4.7222065078737234</v>
      </c>
      <c r="Q1390" s="42">
        <f t="shared" si="678"/>
        <v>4.1727779554670175</v>
      </c>
      <c r="R1390" s="42">
        <f t="shared" si="678"/>
        <v>3.753785336115536</v>
      </c>
      <c r="S1390" s="42">
        <f t="shared" si="678"/>
        <v>3.0727948613084104</v>
      </c>
      <c r="T1390" s="42">
        <f t="shared" si="645"/>
        <v>3.3059058349053867</v>
      </c>
      <c r="U1390" s="42">
        <f t="shared" si="683"/>
        <v>5.3489392030183431</v>
      </c>
      <c r="V1390" s="42">
        <f t="shared" si="683"/>
        <v>2.6744696015091707</v>
      </c>
      <c r="W1390" s="42">
        <f t="shared" si="683"/>
        <v>4.4454346476118323</v>
      </c>
      <c r="X1390" s="42">
        <f t="shared" si="683"/>
        <v>1.9340172738186161</v>
      </c>
      <c r="Y1390" s="42">
        <f t="shared" si="683"/>
        <v>4.7222065078737234</v>
      </c>
      <c r="Z1390" s="42">
        <f t="shared" si="683"/>
        <v>4.1727779554670175</v>
      </c>
      <c r="AA1390" s="42">
        <f t="shared" si="646"/>
        <v>3.543785336115536</v>
      </c>
      <c r="AB1390" s="42">
        <f t="shared" si="679"/>
        <v>3.0727948613084104</v>
      </c>
      <c r="AC1390" s="42">
        <f t="shared" si="647"/>
        <v>3.5359058349053858</v>
      </c>
    </row>
    <row r="1391" spans="3:29" x14ac:dyDescent="0.25">
      <c r="C1391" s="42">
        <f t="shared" si="638"/>
        <v>6.9158167264794566</v>
      </c>
      <c r="D1391" s="42">
        <f t="shared" si="676"/>
        <v>5.106739333065617</v>
      </c>
      <c r="E1391" s="42">
        <f t="shared" si="676"/>
        <v>6.9777551216634643</v>
      </c>
      <c r="F1391" s="42">
        <f t="shared" si="639"/>
        <v>5.5418814621585648</v>
      </c>
      <c r="G1391" s="42">
        <f t="shared" si="640"/>
        <v>2.2210013943113833</v>
      </c>
      <c r="H1391" s="42">
        <f t="shared" si="680"/>
        <v>0</v>
      </c>
      <c r="I1391" s="42">
        <f>I251</f>
        <v>0</v>
      </c>
      <c r="J1391" s="42">
        <f t="shared" si="681"/>
        <v>4.8402033766468424</v>
      </c>
      <c r="K1391" s="42">
        <f t="shared" si="681"/>
        <v>7.2603050649702636</v>
      </c>
      <c r="L1391" s="42">
        <f t="shared" si="643"/>
        <v>6.2603050649702636</v>
      </c>
      <c r="M1391" s="42">
        <f t="shared" si="677"/>
        <v>6.3527669318489792</v>
      </c>
      <c r="N1391" s="42">
        <f t="shared" si="644"/>
        <v>2.193645019791219</v>
      </c>
      <c r="O1391" s="42">
        <f t="shared" si="678"/>
        <v>2.4251018984232591</v>
      </c>
      <c r="P1391" s="42">
        <f t="shared" si="678"/>
        <v>3.4174808985295022</v>
      </c>
      <c r="Q1391" s="42">
        <f t="shared" si="678"/>
        <v>2.395841978594067</v>
      </c>
      <c r="R1391" s="42">
        <f t="shared" si="678"/>
        <v>2.4238099460339337</v>
      </c>
      <c r="S1391" s="42">
        <f t="shared" si="678"/>
        <v>3.5529152445599164</v>
      </c>
      <c r="T1391" s="42">
        <f t="shared" si="645"/>
        <v>1.2762817776010693</v>
      </c>
      <c r="U1391" s="42">
        <f>U251-1</f>
        <v>6.2603050649702636</v>
      </c>
      <c r="V1391" s="42">
        <f t="shared" si="683"/>
        <v>6.3527669318489792</v>
      </c>
      <c r="W1391" s="42">
        <f t="shared" si="683"/>
        <v>2.7136450197912203</v>
      </c>
      <c r="X1391" s="42">
        <f t="shared" si="683"/>
        <v>2.4251018984232608</v>
      </c>
      <c r="Y1391" s="42">
        <f t="shared" si="683"/>
        <v>3.4174808985295018</v>
      </c>
      <c r="Z1391" s="42">
        <f t="shared" si="683"/>
        <v>2.395841978594067</v>
      </c>
      <c r="AA1391" s="42">
        <f t="shared" si="646"/>
        <v>2.2138099460339338</v>
      </c>
      <c r="AB1391" s="42">
        <f t="shared" si="679"/>
        <v>3.5529152445599155</v>
      </c>
      <c r="AC1391" s="42">
        <f t="shared" si="647"/>
        <v>1.5062817776010693</v>
      </c>
    </row>
    <row r="1392" spans="3:29" x14ac:dyDescent="0.25">
      <c r="C1392" s="42">
        <f t="shared" si="638"/>
        <v>7.1647019884104344</v>
      </c>
      <c r="D1392" s="42">
        <f t="shared" si="676"/>
        <v>6.5757495778896899</v>
      </c>
      <c r="E1392" s="42">
        <f t="shared" si="676"/>
        <v>6.7796576701742142</v>
      </c>
      <c r="F1392" s="42">
        <f t="shared" si="639"/>
        <v>6.2047019884104344</v>
      </c>
      <c r="G1392" s="42">
        <f t="shared" si="640"/>
        <v>2.1646547257684579</v>
      </c>
      <c r="H1392" s="42">
        <f t="shared" si="680"/>
        <v>6.9547019884104344</v>
      </c>
      <c r="I1392" s="42">
        <f t="shared" si="642"/>
        <v>5.9547019884104344</v>
      </c>
      <c r="J1392" s="42">
        <f t="shared" si="681"/>
        <v>2.3182339961368119</v>
      </c>
      <c r="K1392" s="42">
        <f t="shared" si="681"/>
        <v>6.9547019884104344</v>
      </c>
      <c r="L1392" s="42">
        <f t="shared" si="643"/>
        <v>5.9547019884104344</v>
      </c>
      <c r="M1392" s="42">
        <f t="shared" si="677"/>
        <v>1.4488962475855083</v>
      </c>
      <c r="N1392" s="42">
        <f t="shared" si="644"/>
        <v>1.7701152549437777</v>
      </c>
      <c r="O1392" s="42">
        <f t="shared" si="678"/>
        <v>2.7205721276977446</v>
      </c>
      <c r="P1392" s="42">
        <f t="shared" si="678"/>
        <v>0</v>
      </c>
      <c r="Q1392" s="42">
        <f t="shared" si="678"/>
        <v>0</v>
      </c>
      <c r="R1392" s="42">
        <f t="shared" si="678"/>
        <v>0</v>
      </c>
      <c r="S1392" s="42">
        <f t="shared" si="678"/>
        <v>5.9188953092854781</v>
      </c>
      <c r="T1392" s="42">
        <f t="shared" si="645"/>
        <v>5.8809161160663752</v>
      </c>
      <c r="U1392" s="42">
        <f t="shared" ref="U1392:Z1396" si="684">U252</f>
        <v>6.9547019884104344</v>
      </c>
      <c r="V1392" s="42">
        <f t="shared" si="684"/>
        <v>1.4488962475855083</v>
      </c>
      <c r="W1392" s="42">
        <f t="shared" si="684"/>
        <v>2.2901152549437804</v>
      </c>
      <c r="X1392" s="42">
        <f t="shared" si="684"/>
        <v>2.7205721276977433</v>
      </c>
      <c r="Y1392" s="42">
        <f t="shared" si="684"/>
        <v>0</v>
      </c>
      <c r="Z1392" s="42">
        <f t="shared" si="684"/>
        <v>0</v>
      </c>
      <c r="AA1392" s="42">
        <f>AA252</f>
        <v>0</v>
      </c>
      <c r="AB1392" s="42">
        <f>AB252-0.21</f>
        <v>5.7088953092854755</v>
      </c>
      <c r="AC1392" s="42">
        <f t="shared" si="647"/>
        <v>6.1109161160663765</v>
      </c>
    </row>
    <row r="1393" spans="3:29" x14ac:dyDescent="0.25">
      <c r="C1393" s="42">
        <f t="shared" si="638"/>
        <v>4.9588864670326105</v>
      </c>
      <c r="D1393" s="42">
        <f t="shared" si="676"/>
        <v>3.0607497467830509</v>
      </c>
      <c r="E1393" s="42">
        <f t="shared" si="676"/>
        <v>4.4685150880194602</v>
      </c>
      <c r="F1393" s="42">
        <f t="shared" si="639"/>
        <v>4.2437174942859759</v>
      </c>
      <c r="G1393" s="42">
        <f t="shared" si="640"/>
        <v>2.2045616436004369</v>
      </c>
      <c r="H1393" s="42">
        <f t="shared" si="680"/>
        <v>5.6701930585496534</v>
      </c>
      <c r="I1393" s="42">
        <f t="shared" si="642"/>
        <v>4.6701930585496534</v>
      </c>
      <c r="J1393" s="42">
        <f t="shared" si="681"/>
        <v>3.7801287056997692</v>
      </c>
      <c r="K1393" s="42">
        <f t="shared" si="681"/>
        <v>5.6701930585496534</v>
      </c>
      <c r="L1393" s="42">
        <f t="shared" si="643"/>
        <v>4.6701930585496534</v>
      </c>
      <c r="M1393" s="42">
        <f t="shared" si="677"/>
        <v>3.5438706615935334</v>
      </c>
      <c r="N1393" s="42">
        <f t="shared" si="644"/>
        <v>1.4362930228958348</v>
      </c>
      <c r="O1393" s="42">
        <f t="shared" si="678"/>
        <v>3.1592191352387529</v>
      </c>
      <c r="P1393" s="42">
        <f t="shared" si="678"/>
        <v>3.3778730938701291</v>
      </c>
      <c r="Q1393" s="42">
        <f t="shared" si="678"/>
        <v>3.6184724336451879</v>
      </c>
      <c r="R1393" s="42">
        <f t="shared" si="678"/>
        <v>2.9529314166244993</v>
      </c>
      <c r="S1393" s="42">
        <f t="shared" si="678"/>
        <v>4.3431265980380331</v>
      </c>
      <c r="T1393" s="42">
        <f t="shared" si="645"/>
        <v>2.7644514190092377</v>
      </c>
      <c r="U1393" s="42">
        <f t="shared" si="684"/>
        <v>5.6701930585496534</v>
      </c>
      <c r="V1393" s="42">
        <f t="shared" si="684"/>
        <v>3.5438706615935334</v>
      </c>
      <c r="W1393" s="42">
        <f t="shared" si="684"/>
        <v>1.9562930228958371</v>
      </c>
      <c r="X1393" s="42">
        <f t="shared" si="684"/>
        <v>3.1592191352387551</v>
      </c>
      <c r="Y1393" s="42">
        <f t="shared" si="684"/>
        <v>3.3778730938701291</v>
      </c>
      <c r="Z1393" s="42">
        <f t="shared" si="684"/>
        <v>3.6184724336451879</v>
      </c>
      <c r="AA1393" s="42">
        <f t="shared" si="646"/>
        <v>2.7429314166244994</v>
      </c>
      <c r="AB1393" s="42">
        <f t="shared" ref="AB1393:AB1408" si="685">AB253</f>
        <v>4.3431265980380322</v>
      </c>
      <c r="AC1393" s="42">
        <f t="shared" si="647"/>
        <v>2.9944514190092377</v>
      </c>
    </row>
    <row r="1394" spans="3:29" x14ac:dyDescent="0.25">
      <c r="C1394" s="42">
        <f t="shared" si="638"/>
        <v>4.1665176698891973</v>
      </c>
      <c r="D1394" s="42">
        <f t="shared" si="676"/>
        <v>5.1377936534161055</v>
      </c>
      <c r="E1394" s="42">
        <f t="shared" si="676"/>
        <v>5.3476371738072777</v>
      </c>
      <c r="F1394" s="42">
        <f t="shared" si="639"/>
        <v>2.9105394269170071</v>
      </c>
      <c r="G1394" s="42">
        <f t="shared" si="640"/>
        <v>3.124391162028612</v>
      </c>
      <c r="H1394" s="42">
        <f t="shared" si="680"/>
        <v>5.9365176233296104</v>
      </c>
      <c r="I1394" s="42">
        <f t="shared" si="642"/>
        <v>4.9365176233296104</v>
      </c>
      <c r="J1394" s="42">
        <f t="shared" si="681"/>
        <v>5.9365176233296104</v>
      </c>
      <c r="K1394" s="42">
        <f t="shared" si="681"/>
        <v>5.9365176233296104</v>
      </c>
      <c r="L1394" s="42">
        <f t="shared" si="643"/>
        <v>4.9365176233296104</v>
      </c>
      <c r="M1394" s="42">
        <f t="shared" si="677"/>
        <v>3.215613712636872</v>
      </c>
      <c r="N1394" s="42">
        <f t="shared" si="644"/>
        <v>2.4509257108666622</v>
      </c>
      <c r="O1394" s="42">
        <f t="shared" si="678"/>
        <v>1.0752783298455098</v>
      </c>
      <c r="P1394" s="42">
        <f t="shared" si="678"/>
        <v>2.5927586102162072</v>
      </c>
      <c r="Q1394" s="42">
        <f t="shared" si="678"/>
        <v>3.2547665740841896</v>
      </c>
      <c r="R1394" s="42">
        <f t="shared" si="678"/>
        <v>3.83639349954302</v>
      </c>
      <c r="S1394" s="42">
        <f t="shared" si="678"/>
        <v>3.1577221400689424</v>
      </c>
      <c r="T1394" s="42">
        <f t="shared" si="645"/>
        <v>2.9935490097206716</v>
      </c>
      <c r="U1394" s="42">
        <f t="shared" si="684"/>
        <v>5.9365176233296104</v>
      </c>
      <c r="V1394" s="42">
        <f t="shared" si="684"/>
        <v>3.215613712636872</v>
      </c>
      <c r="W1394" s="42">
        <f t="shared" si="684"/>
        <v>2.9709257108666609</v>
      </c>
      <c r="X1394" s="42">
        <f t="shared" si="684"/>
        <v>1.0752783298455133</v>
      </c>
      <c r="Y1394" s="42">
        <f t="shared" si="684"/>
        <v>2.5927586102162063</v>
      </c>
      <c r="Z1394" s="42">
        <f t="shared" si="684"/>
        <v>3.2547665740841896</v>
      </c>
      <c r="AA1394" s="42">
        <f t="shared" si="646"/>
        <v>3.62639349954302</v>
      </c>
      <c r="AB1394" s="42">
        <f t="shared" si="685"/>
        <v>3.1577221400689415</v>
      </c>
      <c r="AC1394" s="42">
        <f t="shared" si="647"/>
        <v>3.2235490097206712</v>
      </c>
    </row>
    <row r="1395" spans="3:29" x14ac:dyDescent="0.25">
      <c r="C1395" s="42">
        <f t="shared" si="638"/>
        <v>4.3368618373952961</v>
      </c>
      <c r="D1395" s="42">
        <f t="shared" si="676"/>
        <v>6.484129563026908</v>
      </c>
      <c r="E1395" s="42">
        <f t="shared" si="676"/>
        <v>6.5821847385684844</v>
      </c>
      <c r="F1395" s="42">
        <f t="shared" si="639"/>
        <v>0.76015730729785647</v>
      </c>
      <c r="G1395" s="42">
        <f t="shared" si="640"/>
        <v>3.6673844296726381</v>
      </c>
      <c r="H1395" s="42">
        <f t="shared" si="680"/>
        <v>0</v>
      </c>
      <c r="I1395" s="42">
        <f t="shared" si="680"/>
        <v>0</v>
      </c>
      <c r="J1395" s="42">
        <f t="shared" si="681"/>
        <v>6.9110747155122789</v>
      </c>
      <c r="K1395" s="42">
        <f t="shared" si="681"/>
        <v>6.9110747155122789</v>
      </c>
      <c r="L1395" s="42">
        <f t="shared" si="643"/>
        <v>5.9110747155122789</v>
      </c>
      <c r="M1395" s="42">
        <f t="shared" si="677"/>
        <v>4.3194216971951747</v>
      </c>
      <c r="N1395" s="42">
        <f t="shared" si="644"/>
        <v>0.84296576824343838</v>
      </c>
      <c r="O1395" s="42">
        <f t="shared" si="678"/>
        <v>2.7796609048616903</v>
      </c>
      <c r="P1395" s="42">
        <f t="shared" si="678"/>
        <v>3.6495636063650956</v>
      </c>
      <c r="Q1395" s="42">
        <f t="shared" si="678"/>
        <v>3.7667312637011956</v>
      </c>
      <c r="R1395" s="42">
        <f t="shared" si="678"/>
        <v>4.1312898270664293</v>
      </c>
      <c r="S1395" s="42">
        <f t="shared" si="678"/>
        <v>3.8231477149642403</v>
      </c>
      <c r="T1395" s="42">
        <f t="shared" si="645"/>
        <v>2.6797108485975865</v>
      </c>
      <c r="U1395" s="42">
        <f t="shared" ref="U1395:U1396" si="686">U255-1</f>
        <v>5.9110747155122789</v>
      </c>
      <c r="V1395" s="42">
        <f t="shared" si="684"/>
        <v>4.3194216971951747</v>
      </c>
      <c r="W1395" s="42">
        <f t="shared" si="684"/>
        <v>1.3629657682434366</v>
      </c>
      <c r="X1395" s="42">
        <f t="shared" si="684"/>
        <v>2.7796609048616907</v>
      </c>
      <c r="Y1395" s="42">
        <f t="shared" si="684"/>
        <v>3.6495636063650956</v>
      </c>
      <c r="Z1395" s="42">
        <f t="shared" si="684"/>
        <v>3.7667312637011956</v>
      </c>
      <c r="AA1395" s="42">
        <f t="shared" si="646"/>
        <v>3.9212898270664294</v>
      </c>
      <c r="AB1395" s="42">
        <f t="shared" si="685"/>
        <v>3.823147714964239</v>
      </c>
      <c r="AC1395" s="42">
        <f t="shared" si="647"/>
        <v>2.909710848597586</v>
      </c>
    </row>
    <row r="1396" spans="3:29" x14ac:dyDescent="0.25">
      <c r="C1396" s="42">
        <f t="shared" si="638"/>
        <v>3.9388848702653418</v>
      </c>
      <c r="D1396" s="42">
        <f t="shared" si="676"/>
        <v>2.7011843652701883</v>
      </c>
      <c r="E1396" s="42">
        <f t="shared" si="676"/>
        <v>5.1744796346604627</v>
      </c>
      <c r="F1396" s="42">
        <f t="shared" si="639"/>
        <v>2.4541113235528353</v>
      </c>
      <c r="G1396" s="42">
        <f t="shared" si="640"/>
        <v>2.9845712007757017</v>
      </c>
      <c r="H1396" s="42">
        <f t="shared" si="680"/>
        <v>0</v>
      </c>
      <c r="I1396" s="42">
        <f t="shared" si="680"/>
        <v>0</v>
      </c>
      <c r="J1396" s="42">
        <f t="shared" si="681"/>
        <v>6.0646851047780537</v>
      </c>
      <c r="K1396" s="42">
        <f t="shared" si="681"/>
        <v>6.0646851047780537</v>
      </c>
      <c r="L1396" s="42">
        <f t="shared" si="643"/>
        <v>5.0646851047780537</v>
      </c>
      <c r="M1396" s="42">
        <f t="shared" si="677"/>
        <v>2.7796473396899408</v>
      </c>
      <c r="N1396" s="42">
        <f t="shared" si="644"/>
        <v>4.1225082742775392</v>
      </c>
      <c r="O1396" s="42">
        <f t="shared" si="678"/>
        <v>2.5812502718683432</v>
      </c>
      <c r="P1396" s="42">
        <f t="shared" si="678"/>
        <v>4.5671813412521516</v>
      </c>
      <c r="Q1396" s="42">
        <f t="shared" si="678"/>
        <v>3.9045393835450621</v>
      </c>
      <c r="R1396" s="42">
        <f t="shared" si="678"/>
        <v>4.9960181259625385</v>
      </c>
      <c r="S1396" s="42">
        <f t="shared" si="678"/>
        <v>2.8387887724493024</v>
      </c>
      <c r="T1396" s="42">
        <f t="shared" si="645"/>
        <v>4.1840805841367414</v>
      </c>
      <c r="U1396" s="42">
        <f t="shared" si="686"/>
        <v>5.0646851047780537</v>
      </c>
      <c r="V1396" s="42">
        <f t="shared" si="684"/>
        <v>2.7796473396899408</v>
      </c>
      <c r="W1396" s="42">
        <f t="shared" si="684"/>
        <v>4.6425082742775414</v>
      </c>
      <c r="X1396" s="42">
        <f t="shared" si="684"/>
        <v>2.5812502718683428</v>
      </c>
      <c r="Y1396" s="42">
        <f t="shared" si="684"/>
        <v>4.5671813412521507</v>
      </c>
      <c r="Z1396" s="42">
        <f t="shared" si="684"/>
        <v>3.9045393835450621</v>
      </c>
      <c r="AA1396" s="42">
        <f t="shared" si="646"/>
        <v>4.7860181259625385</v>
      </c>
      <c r="AB1396" s="42">
        <f t="shared" si="685"/>
        <v>2.8387887724493006</v>
      </c>
      <c r="AC1396" s="42">
        <f t="shared" si="647"/>
        <v>4.414080584136741</v>
      </c>
    </row>
    <row r="1397" spans="3:29" x14ac:dyDescent="0.25">
      <c r="C1397" s="42">
        <f t="shared" si="638"/>
        <v>3.8070873913632823</v>
      </c>
      <c r="D1397" s="42">
        <f t="shared" si="676"/>
        <v>1.1761899211969538</v>
      </c>
      <c r="E1397" s="42">
        <f t="shared" si="676"/>
        <v>1.4030110308375408</v>
      </c>
      <c r="F1397" s="42">
        <f t="shared" si="639"/>
        <v>0.57660590625997754</v>
      </c>
      <c r="G1397" s="42">
        <f t="shared" si="640"/>
        <v>6.3760435339487449</v>
      </c>
      <c r="H1397" s="42">
        <f t="shared" si="680"/>
        <v>5.3538629167069347</v>
      </c>
      <c r="I1397" s="42">
        <f t="shared" si="642"/>
        <v>4.3538629167069347</v>
      </c>
      <c r="J1397" s="42">
        <f t="shared" si="681"/>
        <v>5.3538629167069347</v>
      </c>
      <c r="K1397" s="42">
        <f t="shared" si="681"/>
        <v>5.3538629167069347</v>
      </c>
      <c r="L1397" s="42">
        <f t="shared" si="643"/>
        <v>4.3538629167069347</v>
      </c>
      <c r="M1397" s="42">
        <f t="shared" si="677"/>
        <v>0.89231048611782304</v>
      </c>
      <c r="N1397" s="42">
        <f t="shared" si="644"/>
        <v>3.4725482667266458</v>
      </c>
      <c r="O1397" s="42">
        <f t="shared" si="678"/>
        <v>1.9431720090251752</v>
      </c>
      <c r="P1397" s="42">
        <f t="shared" si="678"/>
        <v>3.9391566149441637</v>
      </c>
      <c r="Q1397" s="42">
        <f t="shared" si="678"/>
        <v>4.7228255575671838</v>
      </c>
      <c r="R1397" s="42">
        <f t="shared" si="678"/>
        <v>5.3087432139038118</v>
      </c>
      <c r="S1397" s="42">
        <f t="shared" si="678"/>
        <v>2.9617114007314962</v>
      </c>
      <c r="T1397" s="42">
        <f t="shared" si="645"/>
        <v>4.7584748090596563</v>
      </c>
      <c r="U1397" s="42">
        <f t="shared" ref="U1397:Z1399" si="687">U257</f>
        <v>5.3538629167069347</v>
      </c>
      <c r="V1397" s="42">
        <f t="shared" si="687"/>
        <v>0.89231048611782304</v>
      </c>
      <c r="W1397" s="42">
        <f t="shared" si="687"/>
        <v>3.9925482667266468</v>
      </c>
      <c r="X1397" s="42">
        <f t="shared" si="687"/>
        <v>1.9431720090251741</v>
      </c>
      <c r="Y1397" s="42">
        <f t="shared" si="687"/>
        <v>3.9391566149441637</v>
      </c>
      <c r="Z1397" s="42">
        <f t="shared" si="687"/>
        <v>4.7228255575671838</v>
      </c>
      <c r="AA1397" s="42">
        <f t="shared" si="646"/>
        <v>5.0987432139038118</v>
      </c>
      <c r="AB1397" s="42">
        <f t="shared" si="685"/>
        <v>2.9617114007314949</v>
      </c>
      <c r="AC1397" s="42">
        <f t="shared" si="647"/>
        <v>4.9884748090596558</v>
      </c>
    </row>
    <row r="1398" spans="3:29" x14ac:dyDescent="0.25">
      <c r="C1398" s="42">
        <f t="shared" si="638"/>
        <v>5.295003369735487</v>
      </c>
      <c r="D1398" s="42">
        <f t="shared" ref="D1398:E1413" si="688">D258</f>
        <v>4.3147577147449594</v>
      </c>
      <c r="E1398" s="42">
        <f t="shared" si="688"/>
        <v>5.6116569192965322</v>
      </c>
      <c r="F1398" s="42">
        <f t="shared" si="639"/>
        <v>3.108743793427684</v>
      </c>
      <c r="G1398" s="42">
        <f t="shared" si="640"/>
        <v>2.2813037562538692</v>
      </c>
      <c r="H1398" s="42">
        <f t="shared" si="680"/>
        <v>5.9408674237425014</v>
      </c>
      <c r="I1398" s="42">
        <f t="shared" si="642"/>
        <v>4.9408674237425014</v>
      </c>
      <c r="J1398" s="42">
        <f t="shared" si="681"/>
        <v>5.9408674237425014</v>
      </c>
      <c r="K1398" s="42">
        <f t="shared" si="681"/>
        <v>5.9408674237425014</v>
      </c>
      <c r="L1398" s="42">
        <f t="shared" si="643"/>
        <v>4.9408674237425014</v>
      </c>
      <c r="M1398" s="42">
        <f t="shared" ref="M1398:M1413" si="689">M258</f>
        <v>3.7130421398390632</v>
      </c>
      <c r="N1398" s="42">
        <f t="shared" si="644"/>
        <v>1.9780466795251512</v>
      </c>
      <c r="O1398" s="42">
        <f t="shared" ref="O1398:S1413" si="690">O258</f>
        <v>1.4606678169945353</v>
      </c>
      <c r="P1398" s="42">
        <f t="shared" si="690"/>
        <v>3.5849369110934317</v>
      </c>
      <c r="Q1398" s="42">
        <f t="shared" si="690"/>
        <v>3.5722046805009486</v>
      </c>
      <c r="R1398" s="42">
        <f t="shared" si="690"/>
        <v>3.8938227014071716</v>
      </c>
      <c r="S1398" s="42">
        <f t="shared" si="690"/>
        <v>2.0224229527634052</v>
      </c>
      <c r="T1398" s="42">
        <f t="shared" si="645"/>
        <v>2.3765210699195309</v>
      </c>
      <c r="U1398" s="42">
        <f t="shared" si="687"/>
        <v>5.9408674237425014</v>
      </c>
      <c r="V1398" s="42">
        <f t="shared" si="687"/>
        <v>3.7130421398390632</v>
      </c>
      <c r="W1398" s="42">
        <f t="shared" si="687"/>
        <v>2.4980466795251504</v>
      </c>
      <c r="X1398" s="42">
        <f t="shared" si="687"/>
        <v>1.4606678169945382</v>
      </c>
      <c r="Y1398" s="42">
        <f t="shared" si="687"/>
        <v>3.5849369110934317</v>
      </c>
      <c r="Z1398" s="42">
        <f t="shared" si="687"/>
        <v>3.5722046805009486</v>
      </c>
      <c r="AA1398" s="42">
        <f t="shared" si="646"/>
        <v>3.6838227014071716</v>
      </c>
      <c r="AB1398" s="42">
        <f t="shared" si="685"/>
        <v>2.0224229527634057</v>
      </c>
      <c r="AC1398" s="42">
        <f t="shared" si="647"/>
        <v>2.6065210699195305</v>
      </c>
    </row>
    <row r="1399" spans="3:29" x14ac:dyDescent="0.25">
      <c r="C1399" s="42">
        <f t="shared" ref="C1399:C1462" si="691">C259+0.21</f>
        <v>5.9977721405221018</v>
      </c>
      <c r="D1399" s="42">
        <f t="shared" si="688"/>
        <v>4.8219364881448161</v>
      </c>
      <c r="E1399" s="42">
        <f t="shared" si="688"/>
        <v>6.004718217382691</v>
      </c>
      <c r="F1399" s="42">
        <f t="shared" ref="F1399:F1462" si="692">F259-0.75</f>
        <v>5.6460542925828241</v>
      </c>
      <c r="G1399" s="42">
        <f t="shared" ref="G1399:G1462" si="693">G259+2</f>
        <v>2.037914133273858</v>
      </c>
      <c r="H1399" s="42">
        <f t="shared" ref="H1399:I1414" si="694">H259</f>
        <v>6.7259672427826045</v>
      </c>
      <c r="I1399" s="42">
        <f>I259</f>
        <v>0</v>
      </c>
      <c r="J1399" s="42">
        <f t="shared" ref="J1399:L1414" si="695">J259</f>
        <v>0</v>
      </c>
      <c r="K1399" s="42">
        <f t="shared" si="695"/>
        <v>6.7259672427826045</v>
      </c>
      <c r="L1399" s="42">
        <f t="shared" ref="L1399:L1462" si="696">L259-1</f>
        <v>5.7259672427826045</v>
      </c>
      <c r="M1399" s="42">
        <f t="shared" si="689"/>
        <v>5.3247240672028955</v>
      </c>
      <c r="N1399" s="42">
        <f t="shared" ref="N1399:N1462" si="697">N259-0.52</f>
        <v>3.622543167050742</v>
      </c>
      <c r="O1399" s="42">
        <f t="shared" si="690"/>
        <v>1.4406169507612836</v>
      </c>
      <c r="P1399" s="42">
        <f t="shared" si="690"/>
        <v>3.9431221841397681</v>
      </c>
      <c r="Q1399" s="42">
        <f t="shared" si="690"/>
        <v>3.9333586931519289</v>
      </c>
      <c r="R1399" s="42">
        <f t="shared" si="690"/>
        <v>2.5455872958702215</v>
      </c>
      <c r="S1399" s="42">
        <f t="shared" si="690"/>
        <v>2.4327966622830703</v>
      </c>
      <c r="T1399" s="42">
        <f t="shared" ref="T1399:T1462" si="698">T259+0.52</f>
        <v>1.7811188580217379</v>
      </c>
      <c r="U1399" s="42">
        <f>U259-1</f>
        <v>5.7259672427826045</v>
      </c>
      <c r="V1399" s="42">
        <f t="shared" si="687"/>
        <v>5.3247240672028955</v>
      </c>
      <c r="W1399" s="42">
        <f t="shared" si="687"/>
        <v>4.1425431670507438</v>
      </c>
      <c r="X1399" s="42">
        <f t="shared" si="687"/>
        <v>1.440616950761288</v>
      </c>
      <c r="Y1399" s="42">
        <f t="shared" si="687"/>
        <v>3.9431221841397677</v>
      </c>
      <c r="Z1399" s="42">
        <f t="shared" si="687"/>
        <v>3.9333586931519289</v>
      </c>
      <c r="AA1399" s="42">
        <f t="shared" ref="AA1399:AA1462" si="699">AA259-0.21</f>
        <v>2.3355872958702215</v>
      </c>
      <c r="AB1399" s="42">
        <f t="shared" si="685"/>
        <v>2.4327966622830699</v>
      </c>
      <c r="AC1399" s="42">
        <f t="shared" ref="AC1399:AC1462" si="700">AC259+0.75</f>
        <v>2.0111188580217378</v>
      </c>
    </row>
    <row r="1400" spans="3:29" x14ac:dyDescent="0.25">
      <c r="C1400" s="42">
        <f t="shared" si="691"/>
        <v>5.4570125611447278</v>
      </c>
      <c r="D1400" s="42">
        <f t="shared" si="688"/>
        <v>3.1132129184974868</v>
      </c>
      <c r="E1400" s="42">
        <f t="shared" si="688"/>
        <v>4.4396194162875959</v>
      </c>
      <c r="F1400" s="42">
        <f t="shared" si="692"/>
        <v>4.304463374518634</v>
      </c>
      <c r="G1400" s="42">
        <f t="shared" si="693"/>
        <v>3.0952674804330638</v>
      </c>
      <c r="H1400" s="42">
        <f t="shared" si="694"/>
        <v>6.0718890946507837</v>
      </c>
      <c r="I1400" s="42">
        <f t="shared" ref="I1400:I1463" si="701">I260-1</f>
        <v>5.0718890946507837</v>
      </c>
      <c r="J1400" s="42">
        <f t="shared" si="695"/>
        <v>6.0718890946507837</v>
      </c>
      <c r="K1400" s="42">
        <f t="shared" si="695"/>
        <v>6.0718890946507837</v>
      </c>
      <c r="L1400" s="42">
        <f t="shared" si="696"/>
        <v>5.0718890946507837</v>
      </c>
      <c r="M1400" s="42">
        <f t="shared" si="689"/>
        <v>4.8069121999318707</v>
      </c>
      <c r="N1400" s="42">
        <f t="shared" si="697"/>
        <v>3.2278776352426668</v>
      </c>
      <c r="O1400" s="42">
        <f t="shared" si="690"/>
        <v>2.8728566170971694</v>
      </c>
      <c r="P1400" s="42">
        <f t="shared" si="690"/>
        <v>2.8646566463330103</v>
      </c>
      <c r="Q1400" s="42">
        <f t="shared" si="690"/>
        <v>3.328003885346186</v>
      </c>
      <c r="R1400" s="42">
        <f t="shared" si="690"/>
        <v>3.2923803920621282</v>
      </c>
      <c r="S1400" s="42">
        <f t="shared" si="690"/>
        <v>0.25837825934684211</v>
      </c>
      <c r="T1400" s="42">
        <f t="shared" si="698"/>
        <v>1.6584792052470214</v>
      </c>
      <c r="U1400" s="42">
        <f t="shared" ref="U1400:Z1403" si="702">U260</f>
        <v>6.0718890946507837</v>
      </c>
      <c r="V1400" s="42">
        <f t="shared" si="702"/>
        <v>4.8069121999318707</v>
      </c>
      <c r="W1400" s="42">
        <f t="shared" si="702"/>
        <v>3.7478776352426673</v>
      </c>
      <c r="X1400" s="42">
        <f t="shared" si="702"/>
        <v>2.8728566170971708</v>
      </c>
      <c r="Y1400" s="42">
        <f t="shared" si="702"/>
        <v>2.8646566463330103</v>
      </c>
      <c r="Z1400" s="42">
        <f t="shared" si="702"/>
        <v>3.328003885346186</v>
      </c>
      <c r="AA1400" s="42">
        <f t="shared" si="699"/>
        <v>3.0823803920621282</v>
      </c>
      <c r="AB1400" s="42">
        <f t="shared" si="685"/>
        <v>0.25837825934684205</v>
      </c>
      <c r="AC1400" s="42">
        <f t="shared" si="700"/>
        <v>1.8884792052470212</v>
      </c>
    </row>
    <row r="1401" spans="3:29" x14ac:dyDescent="0.25">
      <c r="C1401" s="42">
        <f t="shared" si="691"/>
        <v>5.2677349745876159</v>
      </c>
      <c r="D1401" s="42">
        <f t="shared" si="688"/>
        <v>2.8064546464545663</v>
      </c>
      <c r="E1401" s="42">
        <f t="shared" si="688"/>
        <v>4.5202149503980031</v>
      </c>
      <c r="F1401" s="42">
        <f t="shared" si="692"/>
        <v>4.2653748927670199</v>
      </c>
      <c r="G1401" s="42">
        <f t="shared" si="693"/>
        <v>2.1056474586843676</v>
      </c>
      <c r="H1401" s="42">
        <f t="shared" si="694"/>
        <v>0</v>
      </c>
      <c r="I1401" s="42">
        <f t="shared" si="701"/>
        <v>4.8568309908144061</v>
      </c>
      <c r="J1401" s="42">
        <f t="shared" si="695"/>
        <v>5.8568309908144061</v>
      </c>
      <c r="K1401" s="42">
        <f t="shared" si="695"/>
        <v>5.8568309908144061</v>
      </c>
      <c r="L1401" s="42">
        <f t="shared" si="696"/>
        <v>4.8568309908144061</v>
      </c>
      <c r="M1401" s="42">
        <f t="shared" si="689"/>
        <v>3.6605193692590037</v>
      </c>
      <c r="N1401" s="42">
        <f t="shared" si="697"/>
        <v>4.3422747848270564</v>
      </c>
      <c r="O1401" s="42">
        <f t="shared" si="690"/>
        <v>1.0890801429200374</v>
      </c>
      <c r="P1401" s="42">
        <f t="shared" si="690"/>
        <v>3.9542127782659833</v>
      </c>
      <c r="Q1401" s="42">
        <f t="shared" si="690"/>
        <v>4.9610246662694699</v>
      </c>
      <c r="R1401" s="42">
        <f t="shared" si="690"/>
        <v>3.5089383909725083</v>
      </c>
      <c r="S1401" s="42">
        <f t="shared" si="690"/>
        <v>2.6168819320660113</v>
      </c>
      <c r="T1401" s="42">
        <f t="shared" si="698"/>
        <v>2.4722769969381346</v>
      </c>
      <c r="U1401" s="42">
        <f t="shared" si="702"/>
        <v>5.8568309908144061</v>
      </c>
      <c r="V1401" s="42">
        <f t="shared" si="702"/>
        <v>3.6605193692590037</v>
      </c>
      <c r="W1401" s="42">
        <f t="shared" si="702"/>
        <v>4.8622747848270551</v>
      </c>
      <c r="X1401" s="42">
        <f t="shared" si="702"/>
        <v>1.0890801429200356</v>
      </c>
      <c r="Y1401" s="42">
        <f t="shared" si="702"/>
        <v>3.9542127782659833</v>
      </c>
      <c r="Z1401" s="42">
        <f t="shared" si="702"/>
        <v>4.9610246662694699</v>
      </c>
      <c r="AA1401" s="42">
        <f t="shared" si="699"/>
        <v>3.2989383909725083</v>
      </c>
      <c r="AB1401" s="42">
        <f t="shared" si="685"/>
        <v>2.6168819320660104</v>
      </c>
      <c r="AC1401" s="42">
        <f t="shared" si="700"/>
        <v>2.7022769969381351</v>
      </c>
    </row>
    <row r="1402" spans="3:29" x14ac:dyDescent="0.25">
      <c r="C1402" s="42">
        <f t="shared" si="691"/>
        <v>4.7853954998708108</v>
      </c>
      <c r="D1402" s="42">
        <f t="shared" si="688"/>
        <v>4.1003732570938745</v>
      </c>
      <c r="E1402" s="42">
        <f t="shared" si="688"/>
        <v>5.8028228163144489</v>
      </c>
      <c r="F1402" s="42">
        <f t="shared" si="692"/>
        <v>4.0469001657573154</v>
      </c>
      <c r="G1402" s="42">
        <f t="shared" si="693"/>
        <v>2.5651041720265901</v>
      </c>
      <c r="H1402" s="42">
        <f t="shared" si="694"/>
        <v>6.0391253082841105</v>
      </c>
      <c r="I1402" s="42">
        <f t="shared" si="701"/>
        <v>5.0391253082841105</v>
      </c>
      <c r="J1402" s="42">
        <f t="shared" si="695"/>
        <v>6.0391253082841105</v>
      </c>
      <c r="K1402" s="42">
        <f t="shared" si="695"/>
        <v>6.0391253082841105</v>
      </c>
      <c r="L1402" s="42">
        <f t="shared" si="696"/>
        <v>5.0391253082841105</v>
      </c>
      <c r="M1402" s="42">
        <f t="shared" si="689"/>
        <v>4.7809742023915875</v>
      </c>
      <c r="N1402" s="42">
        <f t="shared" si="697"/>
        <v>3.3514428638461058</v>
      </c>
      <c r="O1402" s="42">
        <f t="shared" si="690"/>
        <v>3.8139655011684077</v>
      </c>
      <c r="P1402" s="42">
        <f t="shared" si="690"/>
        <v>3.0134344658303074</v>
      </c>
      <c r="Q1402" s="42">
        <f t="shared" si="690"/>
        <v>2.000673849098487</v>
      </c>
      <c r="R1402" s="42">
        <f t="shared" si="690"/>
        <v>2.7043621855522417</v>
      </c>
      <c r="S1402" s="42">
        <f t="shared" si="690"/>
        <v>0.77095216701499236</v>
      </c>
      <c r="T1402" s="42">
        <f t="shared" si="698"/>
        <v>1.5265208847140186</v>
      </c>
      <c r="U1402" s="42">
        <f t="shared" si="702"/>
        <v>6.0391253082841105</v>
      </c>
      <c r="V1402" s="42">
        <f t="shared" si="702"/>
        <v>4.7809742023915875</v>
      </c>
      <c r="W1402" s="42">
        <f t="shared" si="702"/>
        <v>3.8714428638461023</v>
      </c>
      <c r="X1402" s="42">
        <f t="shared" si="702"/>
        <v>3.8139655011684099</v>
      </c>
      <c r="Y1402" s="42">
        <f t="shared" si="702"/>
        <v>3.0134344658303069</v>
      </c>
      <c r="Z1402" s="42">
        <f t="shared" si="702"/>
        <v>2.000673849098487</v>
      </c>
      <c r="AA1402" s="42">
        <f t="shared" si="699"/>
        <v>2.4943621855522418</v>
      </c>
      <c r="AB1402" s="42">
        <f t="shared" si="685"/>
        <v>0.77095216701499225</v>
      </c>
      <c r="AC1402" s="42">
        <f t="shared" si="700"/>
        <v>1.7565208847140183</v>
      </c>
    </row>
    <row r="1403" spans="3:29" x14ac:dyDescent="0.25">
      <c r="C1403" s="42">
        <f t="shared" si="691"/>
        <v>5.4296830502342255</v>
      </c>
      <c r="D1403" s="42">
        <f t="shared" si="688"/>
        <v>4.8926880929883421</v>
      </c>
      <c r="E1403" s="42">
        <f t="shared" si="688"/>
        <v>6.875342025228969</v>
      </c>
      <c r="F1403" s="42">
        <f t="shared" si="692"/>
        <v>2.6971709308286429</v>
      </c>
      <c r="G1403" s="42">
        <f t="shared" si="693"/>
        <v>3.8481979991467683</v>
      </c>
      <c r="H1403" s="42">
        <f t="shared" si="694"/>
        <v>0</v>
      </c>
      <c r="I1403" s="42">
        <f>I263</f>
        <v>0</v>
      </c>
      <c r="J1403" s="42">
        <f t="shared" si="695"/>
        <v>2.3967129024023137</v>
      </c>
      <c r="K1403" s="42">
        <f t="shared" si="695"/>
        <v>0</v>
      </c>
      <c r="L1403" s="42">
        <f t="shared" si="696"/>
        <v>6.1901387072069394</v>
      </c>
      <c r="M1403" s="42">
        <f t="shared" si="689"/>
        <v>4.4938366920043373</v>
      </c>
      <c r="N1403" s="42">
        <f t="shared" si="697"/>
        <v>4.2831160186957398</v>
      </c>
      <c r="O1403" s="42">
        <f t="shared" si="690"/>
        <v>1.5202290517303878</v>
      </c>
      <c r="P1403" s="42">
        <f t="shared" si="690"/>
        <v>4.6024281184949301</v>
      </c>
      <c r="Q1403" s="42">
        <f t="shared" si="690"/>
        <v>4.7570004187373964</v>
      </c>
      <c r="R1403" s="42">
        <f t="shared" si="690"/>
        <v>4.387623428684412</v>
      </c>
      <c r="S1403" s="42">
        <f t="shared" si="690"/>
        <v>3.0596334924284845</v>
      </c>
      <c r="T1403" s="42">
        <f t="shared" si="698"/>
        <v>3.3660965716027467</v>
      </c>
      <c r="U1403" s="42">
        <f>U263-1</f>
        <v>6.1901387072069394</v>
      </c>
      <c r="V1403" s="42">
        <f t="shared" si="702"/>
        <v>4.4938366920043373</v>
      </c>
      <c r="W1403" s="42">
        <f t="shared" si="702"/>
        <v>4.8031160186957402</v>
      </c>
      <c r="X1403" s="42">
        <f t="shared" si="702"/>
        <v>1.5202290517303898</v>
      </c>
      <c r="Y1403" s="42">
        <f t="shared" si="702"/>
        <v>4.6024281184949301</v>
      </c>
      <c r="Z1403" s="42">
        <f t="shared" si="702"/>
        <v>4.7570004187373964</v>
      </c>
      <c r="AA1403" s="42">
        <f t="shared" si="699"/>
        <v>4.1776234286844121</v>
      </c>
      <c r="AB1403" s="42">
        <f t="shared" si="685"/>
        <v>3.0596334924284831</v>
      </c>
      <c r="AC1403" s="42">
        <f t="shared" si="700"/>
        <v>3.5960965716027466</v>
      </c>
    </row>
    <row r="1404" spans="3:29" x14ac:dyDescent="0.25">
      <c r="C1404" s="42">
        <f t="shared" si="691"/>
        <v>6.9982426654206877</v>
      </c>
      <c r="D1404" s="42">
        <f t="shared" si="688"/>
        <v>4.7877267305633548</v>
      </c>
      <c r="E1404" s="42">
        <f t="shared" si="688"/>
        <v>6.4353240357020125</v>
      </c>
      <c r="F1404" s="42">
        <f t="shared" si="692"/>
        <v>6.0791284806030568</v>
      </c>
      <c r="G1404" s="42">
        <f t="shared" si="693"/>
        <v>2.324065952817655</v>
      </c>
      <c r="H1404" s="42">
        <f t="shared" si="694"/>
        <v>0</v>
      </c>
      <c r="I1404" s="42">
        <f t="shared" si="701"/>
        <v>6.1861625037314871</v>
      </c>
      <c r="J1404" s="42">
        <f t="shared" si="695"/>
        <v>4.790775002487659</v>
      </c>
      <c r="K1404" s="42">
        <f t="shared" si="695"/>
        <v>7.1861625037314871</v>
      </c>
      <c r="L1404" s="42">
        <f t="shared" si="696"/>
        <v>6.1861625037314871</v>
      </c>
      <c r="M1404" s="42">
        <f t="shared" si="689"/>
        <v>7.1861625037314871</v>
      </c>
      <c r="N1404" s="42">
        <f t="shared" si="697"/>
        <v>1.7236581042647758</v>
      </c>
      <c r="O1404" s="42">
        <f t="shared" si="690"/>
        <v>3.6178269905149589</v>
      </c>
      <c r="P1404" s="42">
        <f t="shared" si="690"/>
        <v>1.1142392408708277</v>
      </c>
      <c r="Q1404" s="42">
        <f t="shared" si="690"/>
        <v>0.65297062685482554</v>
      </c>
      <c r="R1404" s="42">
        <f t="shared" si="690"/>
        <v>1.4011709306260591</v>
      </c>
      <c r="S1404" s="42">
        <f t="shared" si="690"/>
        <v>4.4340151618768768</v>
      </c>
      <c r="T1404" s="42">
        <f t="shared" si="698"/>
        <v>0.52</v>
      </c>
      <c r="U1404" s="42">
        <f t="shared" ref="U1404:Z1412" si="703">U264</f>
        <v>7.1861625037314871</v>
      </c>
      <c r="V1404" s="42">
        <f t="shared" si="703"/>
        <v>7.1861625037314871</v>
      </c>
      <c r="W1404" s="42">
        <f t="shared" si="703"/>
        <v>2.2436581042647772</v>
      </c>
      <c r="X1404" s="42">
        <f t="shared" si="703"/>
        <v>3.6178269905149589</v>
      </c>
      <c r="Y1404" s="42">
        <f t="shared" si="703"/>
        <v>1.1142392408708273</v>
      </c>
      <c r="Z1404" s="42">
        <f t="shared" si="703"/>
        <v>0.65297062685482554</v>
      </c>
      <c r="AA1404" s="42">
        <f t="shared" si="699"/>
        <v>1.1911709306260592</v>
      </c>
      <c r="AB1404" s="42">
        <f t="shared" si="685"/>
        <v>4.4340151618768751</v>
      </c>
      <c r="AC1404" s="42">
        <f t="shared" si="700"/>
        <v>0.75</v>
      </c>
    </row>
    <row r="1405" spans="3:29" x14ac:dyDescent="0.25">
      <c r="C1405" s="42">
        <f t="shared" si="691"/>
        <v>0.46860849882580358</v>
      </c>
      <c r="D1405" s="42">
        <f t="shared" si="688"/>
        <v>3.4498714972148288</v>
      </c>
      <c r="E1405" s="42">
        <f t="shared" si="688"/>
        <v>5.0114200151232335</v>
      </c>
      <c r="F1405" s="42">
        <f t="shared" si="692"/>
        <v>2.2215700242968177</v>
      </c>
      <c r="G1405" s="42">
        <f t="shared" si="693"/>
        <v>3.0690556391031096</v>
      </c>
      <c r="H1405" s="42">
        <f t="shared" si="694"/>
        <v>6.1574828044445553</v>
      </c>
      <c r="I1405" s="42">
        <f t="shared" si="701"/>
        <v>5.1574828044445553</v>
      </c>
      <c r="J1405" s="42">
        <f t="shared" si="695"/>
        <v>2.0524942681481857</v>
      </c>
      <c r="K1405" s="42">
        <f t="shared" si="695"/>
        <v>6.1574828044445553</v>
      </c>
      <c r="L1405" s="42">
        <f t="shared" si="696"/>
        <v>5.1574828044445553</v>
      </c>
      <c r="M1405" s="42">
        <f t="shared" si="689"/>
        <v>2.8221796187037538</v>
      </c>
      <c r="N1405" s="42">
        <f t="shared" si="697"/>
        <v>3.7066997866986928</v>
      </c>
      <c r="O1405" s="42">
        <f t="shared" si="690"/>
        <v>0.91174848688400079</v>
      </c>
      <c r="P1405" s="42">
        <f t="shared" si="690"/>
        <v>5.1111022872774106</v>
      </c>
      <c r="Q1405" s="42">
        <f t="shared" si="690"/>
        <v>5.4566149153048675</v>
      </c>
      <c r="R1405" s="42">
        <f t="shared" si="690"/>
        <v>4.940374538942395</v>
      </c>
      <c r="S1405" s="42">
        <f t="shared" si="690"/>
        <v>0.524041089739962</v>
      </c>
      <c r="T1405" s="42">
        <f t="shared" si="698"/>
        <v>3.7270222939815389</v>
      </c>
      <c r="U1405" s="42">
        <f t="shared" si="703"/>
        <v>6.1574828044445553</v>
      </c>
      <c r="V1405" s="42">
        <f t="shared" si="703"/>
        <v>2.8221796187037538</v>
      </c>
      <c r="W1405" s="42">
        <f t="shared" si="703"/>
        <v>4.2266997866986928</v>
      </c>
      <c r="X1405" s="42">
        <f t="shared" si="703"/>
        <v>0.91174848688400434</v>
      </c>
      <c r="Y1405" s="42">
        <f t="shared" si="703"/>
        <v>5.1111022872774106</v>
      </c>
      <c r="Z1405" s="42">
        <f t="shared" si="703"/>
        <v>5.4566149153048675</v>
      </c>
      <c r="AA1405" s="42">
        <f t="shared" si="699"/>
        <v>4.730374538942395</v>
      </c>
      <c r="AB1405" s="42">
        <f t="shared" si="685"/>
        <v>0.52404108973996144</v>
      </c>
      <c r="AC1405" s="42">
        <f t="shared" si="700"/>
        <v>3.957022293981538</v>
      </c>
    </row>
    <row r="1406" spans="3:29" x14ac:dyDescent="0.25">
      <c r="C1406" s="42">
        <f t="shared" si="691"/>
        <v>4.7042531501910991</v>
      </c>
      <c r="D1406" s="42">
        <f t="shared" si="688"/>
        <v>4.0488776378776441</v>
      </c>
      <c r="E1406" s="42">
        <f t="shared" si="688"/>
        <v>4.9121461658208281</v>
      </c>
      <c r="F1406" s="42">
        <f t="shared" si="692"/>
        <v>4.1177193222483224</v>
      </c>
      <c r="G1406" s="42">
        <f t="shared" si="693"/>
        <v>2.4217966253945176</v>
      </c>
      <c r="H1406" s="42">
        <f t="shared" si="694"/>
        <v>5.6686910109838609</v>
      </c>
      <c r="I1406" s="42">
        <f t="shared" si="701"/>
        <v>4.6686910109838609</v>
      </c>
      <c r="J1406" s="42">
        <f t="shared" si="695"/>
        <v>3.7791273406559074</v>
      </c>
      <c r="K1406" s="42">
        <f t="shared" si="695"/>
        <v>5.6686910109838609</v>
      </c>
      <c r="L1406" s="42">
        <f t="shared" si="696"/>
        <v>4.6686910109838609</v>
      </c>
      <c r="M1406" s="42">
        <f t="shared" si="689"/>
        <v>4.4877137170288899</v>
      </c>
      <c r="N1406" s="42">
        <f t="shared" si="697"/>
        <v>3.6538475143767086</v>
      </c>
      <c r="O1406" s="42">
        <f t="shared" si="690"/>
        <v>0.13273794378337087</v>
      </c>
      <c r="P1406" s="42">
        <f t="shared" si="690"/>
        <v>4.1040678662934171</v>
      </c>
      <c r="Q1406" s="42">
        <f t="shared" si="690"/>
        <v>5.3029985755137616</v>
      </c>
      <c r="R1406" s="42">
        <f t="shared" si="690"/>
        <v>2.8848327937529441</v>
      </c>
      <c r="S1406" s="42">
        <f t="shared" si="690"/>
        <v>2.6534298349286161</v>
      </c>
      <c r="T1406" s="42">
        <f t="shared" si="698"/>
        <v>1.34668410576848</v>
      </c>
      <c r="U1406" s="42">
        <f t="shared" si="703"/>
        <v>5.6686910109838609</v>
      </c>
      <c r="V1406" s="42">
        <f t="shared" si="703"/>
        <v>4.4877137170288899</v>
      </c>
      <c r="W1406" s="42">
        <f t="shared" si="703"/>
        <v>4.1738475143767078</v>
      </c>
      <c r="X1406" s="42">
        <f t="shared" si="703"/>
        <v>0.13273794378337</v>
      </c>
      <c r="Y1406" s="42">
        <f t="shared" si="703"/>
        <v>4.1040678662934162</v>
      </c>
      <c r="Z1406" s="42">
        <f t="shared" si="703"/>
        <v>5.3029985755137616</v>
      </c>
      <c r="AA1406" s="42">
        <f t="shared" si="699"/>
        <v>2.6748327937529441</v>
      </c>
      <c r="AB1406" s="42">
        <f t="shared" si="685"/>
        <v>2.6534298349286147</v>
      </c>
      <c r="AC1406" s="42">
        <f t="shared" si="700"/>
        <v>1.5766841057684799</v>
      </c>
    </row>
    <row r="1407" spans="3:29" x14ac:dyDescent="0.25">
      <c r="C1407" s="42">
        <f t="shared" si="691"/>
        <v>5.087662817562876</v>
      </c>
      <c r="D1407" s="42">
        <f t="shared" si="688"/>
        <v>5.3360370051486639</v>
      </c>
      <c r="E1407" s="42">
        <f t="shared" ref="E1407:E1408" si="704">E267-1</f>
        <v>4.7001201773443606</v>
      </c>
      <c r="F1407" s="42">
        <f t="shared" si="692"/>
        <v>3.8215825933741145</v>
      </c>
      <c r="G1407" s="42">
        <f t="shared" si="693"/>
        <v>3.3666536418259367</v>
      </c>
      <c r="H1407" s="42">
        <f t="shared" si="694"/>
        <v>0</v>
      </c>
      <c r="I1407" s="42">
        <f t="shared" si="701"/>
        <v>5.6973579022077896</v>
      </c>
      <c r="J1407" s="42">
        <f t="shared" si="695"/>
        <v>6.6973579022077896</v>
      </c>
      <c r="K1407" s="42">
        <f t="shared" si="695"/>
        <v>6.6973579022077896</v>
      </c>
      <c r="L1407" s="42">
        <f t="shared" si="695"/>
        <v>0</v>
      </c>
      <c r="M1407" s="42">
        <f t="shared" si="689"/>
        <v>3.9067921096212102</v>
      </c>
      <c r="N1407" s="42">
        <f t="shared" si="697"/>
        <v>4.4834619008856951</v>
      </c>
      <c r="O1407" s="42">
        <f t="shared" si="690"/>
        <v>3.0442535919126268</v>
      </c>
      <c r="P1407" s="42">
        <f t="shared" si="690"/>
        <v>4.2045380417053373</v>
      </c>
      <c r="Q1407" s="42">
        <f t="shared" si="690"/>
        <v>4.7287569860859202</v>
      </c>
      <c r="R1407" s="42">
        <f t="shared" si="690"/>
        <v>5.3465979192495823</v>
      </c>
      <c r="S1407" s="42">
        <f t="shared" si="690"/>
        <v>0.14249697664271874</v>
      </c>
      <c r="T1407" s="42">
        <f t="shared" si="698"/>
        <v>3.1710375029572497</v>
      </c>
      <c r="U1407" s="42">
        <f t="shared" si="703"/>
        <v>0</v>
      </c>
      <c r="V1407" s="42">
        <f t="shared" si="703"/>
        <v>3.9067921096212102</v>
      </c>
      <c r="W1407" s="42">
        <f t="shared" si="703"/>
        <v>5.0034619008856946</v>
      </c>
      <c r="X1407" s="42">
        <f t="shared" si="703"/>
        <v>3.0442535919126295</v>
      </c>
      <c r="Y1407" s="42">
        <f t="shared" si="703"/>
        <v>4.2045380417053373</v>
      </c>
      <c r="Z1407" s="42">
        <f t="shared" si="703"/>
        <v>4.7287569860859202</v>
      </c>
      <c r="AA1407" s="42">
        <f t="shared" si="699"/>
        <v>5.1365979192495823</v>
      </c>
      <c r="AB1407" s="42">
        <f t="shared" si="685"/>
        <v>0.1424969766427184</v>
      </c>
      <c r="AC1407" s="42">
        <f t="shared" si="700"/>
        <v>3.4010375029572497</v>
      </c>
    </row>
    <row r="1408" spans="3:29" x14ac:dyDescent="0.25">
      <c r="C1408" s="42">
        <f t="shared" si="691"/>
        <v>5.7712393231532424</v>
      </c>
      <c r="D1408" s="42">
        <f t="shared" si="688"/>
        <v>5.083880146745428</v>
      </c>
      <c r="E1408" s="42">
        <f t="shared" si="704"/>
        <v>4.9627835730184513</v>
      </c>
      <c r="F1408" s="42">
        <f t="shared" si="692"/>
        <v>5.2202749547841565</v>
      </c>
      <c r="G1408" s="42">
        <f t="shared" si="693"/>
        <v>2.8616256063617964</v>
      </c>
      <c r="H1408" s="42">
        <f t="shared" si="694"/>
        <v>6.5884647658871778</v>
      </c>
      <c r="I1408" s="42">
        <f t="shared" si="701"/>
        <v>5.5884647658871778</v>
      </c>
      <c r="J1408" s="42">
        <f t="shared" si="695"/>
        <v>4.3923098439247852</v>
      </c>
      <c r="K1408" s="42">
        <f t="shared" si="695"/>
        <v>6.5884647658871778</v>
      </c>
      <c r="L1408" s="42">
        <f t="shared" si="695"/>
        <v>0</v>
      </c>
      <c r="M1408" s="42">
        <f t="shared" si="689"/>
        <v>5.2158679396606829</v>
      </c>
      <c r="N1408" s="42">
        <f t="shared" si="697"/>
        <v>3.0998079104582299</v>
      </c>
      <c r="O1408" s="42">
        <f t="shared" si="690"/>
        <v>3.0310567931216457</v>
      </c>
      <c r="P1408" s="42">
        <f t="shared" si="690"/>
        <v>4.3563560155446677</v>
      </c>
      <c r="Q1408" s="42">
        <f t="shared" si="690"/>
        <v>4.808460784674975</v>
      </c>
      <c r="R1408" s="42">
        <f t="shared" si="690"/>
        <v>2.6727386274945499</v>
      </c>
      <c r="S1408" s="42">
        <f t="shared" si="690"/>
        <v>1.2616209126166946</v>
      </c>
      <c r="T1408" s="42">
        <f t="shared" si="698"/>
        <v>1.7553371436038454</v>
      </c>
      <c r="U1408" s="42">
        <f t="shared" si="703"/>
        <v>0</v>
      </c>
      <c r="V1408" s="42">
        <f t="shared" si="703"/>
        <v>5.2158679396606829</v>
      </c>
      <c r="W1408" s="42">
        <f t="shared" si="703"/>
        <v>3.619807910458229</v>
      </c>
      <c r="X1408" s="42">
        <f t="shared" si="703"/>
        <v>3.0310567931216466</v>
      </c>
      <c r="Y1408" s="42">
        <f t="shared" si="703"/>
        <v>4.3563560155446668</v>
      </c>
      <c r="Z1408" s="42">
        <f t="shared" si="703"/>
        <v>4.808460784674975</v>
      </c>
      <c r="AA1408" s="42">
        <f t="shared" si="699"/>
        <v>2.46273862749455</v>
      </c>
      <c r="AB1408" s="42">
        <f t="shared" si="685"/>
        <v>1.2616209126166942</v>
      </c>
      <c r="AC1408" s="42">
        <f t="shared" si="700"/>
        <v>1.9853371436038452</v>
      </c>
    </row>
    <row r="1409" spans="3:29" x14ac:dyDescent="0.25">
      <c r="C1409" s="42">
        <f t="shared" si="691"/>
        <v>5.3302733445270656</v>
      </c>
      <c r="D1409" s="42">
        <f t="shared" si="688"/>
        <v>4.7339565788523501</v>
      </c>
      <c r="E1409" s="42">
        <f t="shared" si="688"/>
        <v>5.7732390147746813</v>
      </c>
      <c r="F1409" s="42">
        <f t="shared" si="692"/>
        <v>3.6178173044700763</v>
      </c>
      <c r="G1409" s="42">
        <f t="shared" si="693"/>
        <v>2.3783286387875595</v>
      </c>
      <c r="H1409" s="42">
        <f t="shared" si="694"/>
        <v>0</v>
      </c>
      <c r="I1409" s="42">
        <f t="shared" si="694"/>
        <v>0</v>
      </c>
      <c r="J1409" s="42">
        <f t="shared" si="695"/>
        <v>4.4743667013940973</v>
      </c>
      <c r="K1409" s="42">
        <f t="shared" si="695"/>
        <v>6.7115500520911455</v>
      </c>
      <c r="L1409" s="42">
        <f t="shared" si="696"/>
        <v>5.7115500520911455</v>
      </c>
      <c r="M1409" s="42">
        <f t="shared" si="689"/>
        <v>3.0761271072084408</v>
      </c>
      <c r="N1409" s="42">
        <f t="shared" si="697"/>
        <v>3.0076341244144844</v>
      </c>
      <c r="O1409" s="42">
        <f t="shared" si="690"/>
        <v>1.7194880298745894</v>
      </c>
      <c r="P1409" s="42">
        <f t="shared" si="690"/>
        <v>4.2007347505038073</v>
      </c>
      <c r="Q1409" s="42">
        <f t="shared" si="690"/>
        <v>4.2114027085150738</v>
      </c>
      <c r="R1409" s="42">
        <f t="shared" si="690"/>
        <v>3.8564738855149279</v>
      </c>
      <c r="S1409" s="42">
        <f t="shared" si="690"/>
        <v>3.1415766201277706</v>
      </c>
      <c r="T1409" s="42">
        <f t="shared" si="698"/>
        <v>4.2952469043012682</v>
      </c>
      <c r="U1409" s="42">
        <f t="shared" ref="U1409:U1412" si="705">U269-1</f>
        <v>5.7115500520911455</v>
      </c>
      <c r="V1409" s="42">
        <f t="shared" si="703"/>
        <v>3.0761271072084408</v>
      </c>
      <c r="W1409" s="42">
        <f t="shared" si="703"/>
        <v>3.5276341244144884</v>
      </c>
      <c r="X1409" s="42">
        <f t="shared" si="703"/>
        <v>1.7194880298745907</v>
      </c>
      <c r="Y1409" s="42">
        <f t="shared" si="703"/>
        <v>4.2007347505038073</v>
      </c>
      <c r="Z1409" s="42">
        <f t="shared" si="703"/>
        <v>4.2114027085150738</v>
      </c>
      <c r="AA1409" s="42">
        <f t="shared" si="699"/>
        <v>3.6464738855149279</v>
      </c>
      <c r="AB1409" s="42">
        <f t="shared" ref="AB1409:AB1424" si="706">AB269</f>
        <v>3.1415766201277688</v>
      </c>
      <c r="AC1409" s="42">
        <f t="shared" si="700"/>
        <v>4.5252469043012677</v>
      </c>
    </row>
    <row r="1410" spans="3:29" x14ac:dyDescent="0.25">
      <c r="C1410" s="42">
        <f t="shared" si="691"/>
        <v>6.3439208421217259</v>
      </c>
      <c r="D1410" s="42">
        <f t="shared" si="688"/>
        <v>6.35374676492044</v>
      </c>
      <c r="E1410" s="42">
        <f t="shared" si="688"/>
        <v>6.5680713605051713</v>
      </c>
      <c r="F1410" s="42">
        <f t="shared" si="692"/>
        <v>5.8533973837247997</v>
      </c>
      <c r="G1410" s="42">
        <f t="shared" si="693"/>
        <v>2.1038634369520524</v>
      </c>
      <c r="H1410" s="42">
        <f t="shared" si="694"/>
        <v>0</v>
      </c>
      <c r="I1410" s="42">
        <f t="shared" si="694"/>
        <v>0</v>
      </c>
      <c r="J1410" s="42">
        <f t="shared" si="695"/>
        <v>4.7244547987933148</v>
      </c>
      <c r="K1410" s="42">
        <f t="shared" si="695"/>
        <v>7.0866821981899708</v>
      </c>
      <c r="L1410" s="42">
        <f t="shared" si="696"/>
        <v>6.0866821981899708</v>
      </c>
      <c r="M1410" s="42">
        <f t="shared" si="689"/>
        <v>3.5433410990949845</v>
      </c>
      <c r="N1410" s="42">
        <f t="shared" si="697"/>
        <v>3.975235967585014</v>
      </c>
      <c r="O1410" s="42">
        <f t="shared" si="690"/>
        <v>2.4793626423419481</v>
      </c>
      <c r="P1410" s="42">
        <f t="shared" si="690"/>
        <v>2.3922706108082772</v>
      </c>
      <c r="Q1410" s="42">
        <f t="shared" si="690"/>
        <v>2.1036618457359397</v>
      </c>
      <c r="R1410" s="42">
        <f t="shared" si="690"/>
        <v>1.6518851245349924</v>
      </c>
      <c r="S1410" s="42">
        <f t="shared" si="690"/>
        <v>3.7695118075478575</v>
      </c>
      <c r="T1410" s="42">
        <f t="shared" si="698"/>
        <v>4.2109803115572761</v>
      </c>
      <c r="U1410" s="42">
        <f t="shared" si="705"/>
        <v>6.0866821981899708</v>
      </c>
      <c r="V1410" s="42">
        <f t="shared" si="703"/>
        <v>3.5433410990949845</v>
      </c>
      <c r="W1410" s="42">
        <f t="shared" si="703"/>
        <v>4.4952359675850122</v>
      </c>
      <c r="X1410" s="42">
        <f t="shared" si="703"/>
        <v>2.4793626423419455</v>
      </c>
      <c r="Y1410" s="42">
        <f t="shared" si="703"/>
        <v>2.3922706108082772</v>
      </c>
      <c r="Z1410" s="42">
        <f t="shared" si="703"/>
        <v>2.1036618457359397</v>
      </c>
      <c r="AA1410" s="42">
        <f t="shared" si="699"/>
        <v>1.4418851245349924</v>
      </c>
      <c r="AB1410" s="42">
        <f t="shared" si="706"/>
        <v>3.7695118075478566</v>
      </c>
      <c r="AC1410" s="42">
        <f t="shared" si="700"/>
        <v>4.4409803115572757</v>
      </c>
    </row>
    <row r="1411" spans="3:29" x14ac:dyDescent="0.25">
      <c r="C1411" s="42">
        <f t="shared" si="691"/>
        <v>4.0224508545306836</v>
      </c>
      <c r="D1411" s="42">
        <f t="shared" si="688"/>
        <v>4.4616899223354638</v>
      </c>
      <c r="E1411" s="42">
        <f t="shared" si="688"/>
        <v>5.0481632083664252</v>
      </c>
      <c r="F1411" s="42">
        <f t="shared" si="692"/>
        <v>1.8287440900012886</v>
      </c>
      <c r="G1411" s="42">
        <f t="shared" si="693"/>
        <v>2.3383396608117506</v>
      </c>
      <c r="H1411" s="42">
        <f t="shared" si="694"/>
        <v>0</v>
      </c>
      <c r="I1411" s="42">
        <f t="shared" si="694"/>
        <v>0</v>
      </c>
      <c r="J1411" s="42">
        <f t="shared" si="695"/>
        <v>6.1246383497963715</v>
      </c>
      <c r="K1411" s="42">
        <f t="shared" si="695"/>
        <v>6.1246383497963715</v>
      </c>
      <c r="L1411" s="42">
        <f t="shared" si="696"/>
        <v>5.1246383497963715</v>
      </c>
      <c r="M1411" s="42">
        <f t="shared" si="689"/>
        <v>2.8071259103233364</v>
      </c>
      <c r="N1411" s="42">
        <f t="shared" si="697"/>
        <v>3.7034141360904909</v>
      </c>
      <c r="O1411" s="42">
        <f t="shared" si="690"/>
        <v>3.0117023290321012</v>
      </c>
      <c r="P1411" s="42">
        <f t="shared" si="690"/>
        <v>4.9040197204836877</v>
      </c>
      <c r="Q1411" s="42">
        <f t="shared" si="690"/>
        <v>4.457073114378896</v>
      </c>
      <c r="R1411" s="42">
        <f t="shared" si="690"/>
        <v>3.9157331567937739</v>
      </c>
      <c r="S1411" s="42">
        <f t="shared" si="690"/>
        <v>2.8668519935217063</v>
      </c>
      <c r="T1411" s="42">
        <f t="shared" si="698"/>
        <v>3.965109071760458</v>
      </c>
      <c r="U1411" s="42">
        <f t="shared" si="705"/>
        <v>5.1246383497963715</v>
      </c>
      <c r="V1411" s="42">
        <f t="shared" si="703"/>
        <v>2.8071259103233364</v>
      </c>
      <c r="W1411" s="42">
        <f t="shared" si="703"/>
        <v>4.2234141360904918</v>
      </c>
      <c r="X1411" s="42">
        <f t="shared" si="703"/>
        <v>3.0117023290321012</v>
      </c>
      <c r="Y1411" s="42">
        <f t="shared" si="703"/>
        <v>4.9040197204836868</v>
      </c>
      <c r="Z1411" s="42">
        <f t="shared" si="703"/>
        <v>4.457073114378896</v>
      </c>
      <c r="AA1411" s="42">
        <f t="shared" si="699"/>
        <v>3.7057331567937739</v>
      </c>
      <c r="AB1411" s="42">
        <f t="shared" si="706"/>
        <v>2.8668519935217049</v>
      </c>
      <c r="AC1411" s="42">
        <f t="shared" si="700"/>
        <v>4.1951090717604576</v>
      </c>
    </row>
    <row r="1412" spans="3:29" x14ac:dyDescent="0.25">
      <c r="C1412" s="42">
        <f t="shared" si="691"/>
        <v>4.7564481752966952</v>
      </c>
      <c r="D1412" s="42">
        <f t="shared" si="688"/>
        <v>3.2374214438061135</v>
      </c>
      <c r="E1412" s="42">
        <f t="shared" si="688"/>
        <v>4.2353688829523231</v>
      </c>
      <c r="F1412" s="42">
        <f t="shared" si="692"/>
        <v>2.2090275625841089</v>
      </c>
      <c r="G1412" s="42">
        <f t="shared" si="693"/>
        <v>3.4544698044513797</v>
      </c>
      <c r="H1412" s="42">
        <f t="shared" si="694"/>
        <v>5.6091944197755153</v>
      </c>
      <c r="I1412" s="42">
        <f t="shared" si="694"/>
        <v>0</v>
      </c>
      <c r="J1412" s="42">
        <f t="shared" si="695"/>
        <v>5.6091944197755153</v>
      </c>
      <c r="K1412" s="42">
        <f t="shared" si="695"/>
        <v>5.6091944197755153</v>
      </c>
      <c r="L1412" s="42">
        <f t="shared" si="696"/>
        <v>4.6091944197755153</v>
      </c>
      <c r="M1412" s="42">
        <f t="shared" si="689"/>
        <v>2.5708807757304437</v>
      </c>
      <c r="N1412" s="42">
        <f t="shared" si="697"/>
        <v>2.6020987808184488</v>
      </c>
      <c r="O1412" s="42">
        <f t="shared" si="690"/>
        <v>2.2251349764398682</v>
      </c>
      <c r="P1412" s="42">
        <f t="shared" si="690"/>
        <v>4.8950485736100768</v>
      </c>
      <c r="Q1412" s="42">
        <f t="shared" si="690"/>
        <v>4.2470262680369828</v>
      </c>
      <c r="R1412" s="42">
        <f t="shared" si="690"/>
        <v>4.6884743244398299</v>
      </c>
      <c r="S1412" s="42">
        <f t="shared" si="690"/>
        <v>2.5062358045805495</v>
      </c>
      <c r="T1412" s="42">
        <f t="shared" si="698"/>
        <v>4.0257465123596967</v>
      </c>
      <c r="U1412" s="42">
        <f t="shared" si="705"/>
        <v>4.6091944197755153</v>
      </c>
      <c r="V1412" s="42">
        <f t="shared" si="703"/>
        <v>2.5708807757304437</v>
      </c>
      <c r="W1412" s="42">
        <f t="shared" si="703"/>
        <v>3.1220987808184479</v>
      </c>
      <c r="X1412" s="42">
        <f t="shared" si="703"/>
        <v>2.2251349764398709</v>
      </c>
      <c r="Y1412" s="42">
        <f t="shared" si="703"/>
        <v>4.8950485736100768</v>
      </c>
      <c r="Z1412" s="42">
        <f t="shared" si="703"/>
        <v>4.2470262680369828</v>
      </c>
      <c r="AA1412" s="42">
        <f t="shared" si="699"/>
        <v>4.47847432443983</v>
      </c>
      <c r="AB1412" s="42">
        <f t="shared" si="706"/>
        <v>2.5062358045805486</v>
      </c>
      <c r="AC1412" s="42">
        <f t="shared" si="700"/>
        <v>4.2557465123596963</v>
      </c>
    </row>
    <row r="1413" spans="3:29" x14ac:dyDescent="0.25">
      <c r="C1413" s="42">
        <f t="shared" si="691"/>
        <v>4.6974189933552122</v>
      </c>
      <c r="D1413" s="42">
        <f t="shared" si="688"/>
        <v>4.6185066206209573</v>
      </c>
      <c r="E1413" s="42">
        <f t="shared" si="688"/>
        <v>5.4870347256774163</v>
      </c>
      <c r="F1413" s="42">
        <f t="shared" si="692"/>
        <v>4.2914165176725794</v>
      </c>
      <c r="G1413" s="42">
        <f t="shared" si="693"/>
        <v>2.3889855456582767</v>
      </c>
      <c r="H1413" s="42">
        <f t="shared" si="694"/>
        <v>0</v>
      </c>
      <c r="I1413" s="42">
        <f t="shared" si="701"/>
        <v>4.9487961896360533</v>
      </c>
      <c r="J1413" s="42">
        <f t="shared" si="695"/>
        <v>5.9487961896360533</v>
      </c>
      <c r="K1413" s="42">
        <f t="shared" si="695"/>
        <v>5.9487961896360533</v>
      </c>
      <c r="L1413" s="42">
        <f t="shared" si="696"/>
        <v>4.9487961896360533</v>
      </c>
      <c r="M1413" s="42">
        <f t="shared" si="689"/>
        <v>0.74359952370450721</v>
      </c>
      <c r="N1413" s="42">
        <f t="shared" si="697"/>
        <v>2.8739672780043994</v>
      </c>
      <c r="O1413" s="42">
        <f t="shared" si="690"/>
        <v>2.3434651656142025</v>
      </c>
      <c r="P1413" s="42">
        <f t="shared" si="690"/>
        <v>4.108057874699286</v>
      </c>
      <c r="Q1413" s="42">
        <f t="shared" si="690"/>
        <v>4.0347938586132974</v>
      </c>
      <c r="R1413" s="42">
        <f t="shared" si="690"/>
        <v>2.7584822017063568</v>
      </c>
      <c r="S1413" s="42">
        <f t="shared" si="690"/>
        <v>2.4048325021932997</v>
      </c>
      <c r="T1413" s="42">
        <f t="shared" si="698"/>
        <v>5.8491299198822979</v>
      </c>
      <c r="U1413" s="42">
        <f t="shared" ref="U1413:Z1415" si="707">U273</f>
        <v>5.9487961896360533</v>
      </c>
      <c r="V1413" s="42">
        <f t="shared" si="707"/>
        <v>0.74359952370450721</v>
      </c>
      <c r="W1413" s="42">
        <f t="shared" si="707"/>
        <v>3.3939672780044012</v>
      </c>
      <c r="X1413" s="42">
        <f t="shared" si="707"/>
        <v>2.3434651656142029</v>
      </c>
      <c r="Y1413" s="42">
        <f t="shared" si="707"/>
        <v>4.108057874699286</v>
      </c>
      <c r="Z1413" s="42">
        <f t="shared" si="707"/>
        <v>4.0347938586132974</v>
      </c>
      <c r="AA1413" s="42">
        <f t="shared" si="699"/>
        <v>2.5484822017063569</v>
      </c>
      <c r="AB1413" s="42">
        <f t="shared" si="706"/>
        <v>2.4048325021932988</v>
      </c>
      <c r="AC1413" s="42">
        <f t="shared" si="700"/>
        <v>6.0791299198822983</v>
      </c>
    </row>
    <row r="1414" spans="3:29" x14ac:dyDescent="0.25">
      <c r="C1414" s="42">
        <f t="shared" si="691"/>
        <v>4.8652307879521661</v>
      </c>
      <c r="D1414" s="42">
        <f t="shared" ref="D1414:E1429" si="708">D274</f>
        <v>3.8410089681482278</v>
      </c>
      <c r="E1414" s="42">
        <f t="shared" si="708"/>
        <v>4.3169295695574519</v>
      </c>
      <c r="F1414" s="42">
        <f t="shared" si="692"/>
        <v>3.6393012414401023</v>
      </c>
      <c r="G1414" s="42">
        <f t="shared" si="693"/>
        <v>2.5413502319354735</v>
      </c>
      <c r="H1414" s="42">
        <f t="shared" si="694"/>
        <v>0</v>
      </c>
      <c r="I1414" s="42">
        <f t="shared" si="701"/>
        <v>4.7852729605633879</v>
      </c>
      <c r="J1414" s="42">
        <f t="shared" si="695"/>
        <v>5.7852729605633879</v>
      </c>
      <c r="K1414" s="42">
        <f t="shared" si="695"/>
        <v>5.7852729605633879</v>
      </c>
      <c r="L1414" s="42">
        <f t="shared" si="696"/>
        <v>4.7852729605633879</v>
      </c>
      <c r="M1414" s="42">
        <f t="shared" ref="M1414:M1429" si="709">M274</f>
        <v>2.4105304002347441</v>
      </c>
      <c r="N1414" s="42">
        <f t="shared" si="697"/>
        <v>4.5765499890677503</v>
      </c>
      <c r="O1414" s="42">
        <f t="shared" ref="O1414:S1429" si="710">O274</f>
        <v>1.4184278057579673</v>
      </c>
      <c r="P1414" s="42">
        <f t="shared" si="710"/>
        <v>4.0209643077275237</v>
      </c>
      <c r="Q1414" s="42">
        <f t="shared" si="710"/>
        <v>3.4487148594336641</v>
      </c>
      <c r="R1414" s="42">
        <f t="shared" si="710"/>
        <v>3.3253407689428705</v>
      </c>
      <c r="S1414" s="42">
        <f t="shared" si="710"/>
        <v>3.5696365075816661</v>
      </c>
      <c r="T1414" s="42">
        <f t="shared" si="698"/>
        <v>3.8947425603286425</v>
      </c>
      <c r="U1414" s="42">
        <f t="shared" si="707"/>
        <v>5.7852729605633879</v>
      </c>
      <c r="V1414" s="42">
        <f t="shared" si="707"/>
        <v>2.4105304002347441</v>
      </c>
      <c r="W1414" s="42">
        <f t="shared" si="707"/>
        <v>5.0965499890677481</v>
      </c>
      <c r="X1414" s="42">
        <f t="shared" si="707"/>
        <v>1.4184278057579669</v>
      </c>
      <c r="Y1414" s="42">
        <f t="shared" si="707"/>
        <v>4.0209643077275228</v>
      </c>
      <c r="Z1414" s="42">
        <f t="shared" si="707"/>
        <v>3.4487148594336641</v>
      </c>
      <c r="AA1414" s="42">
        <f t="shared" si="699"/>
        <v>3.1153407689428705</v>
      </c>
      <c r="AB1414" s="42">
        <f t="shared" si="706"/>
        <v>3.5696365075816647</v>
      </c>
      <c r="AC1414" s="42">
        <f t="shared" si="700"/>
        <v>4.1247425603286434</v>
      </c>
    </row>
    <row r="1415" spans="3:29" x14ac:dyDescent="0.25">
      <c r="C1415" s="42">
        <f t="shared" si="691"/>
        <v>5.5395060016024837</v>
      </c>
      <c r="D1415" s="42">
        <f t="shared" si="708"/>
        <v>3.4428164329108162</v>
      </c>
      <c r="E1415" s="42">
        <f t="shared" si="708"/>
        <v>3.8713005443514716</v>
      </c>
      <c r="F1415" s="42">
        <f t="shared" si="692"/>
        <v>2.6465372275836563</v>
      </c>
      <c r="G1415" s="42">
        <f t="shared" si="693"/>
        <v>2.3585805812947482</v>
      </c>
      <c r="H1415" s="42">
        <f t="shared" ref="H1415:I1430" si="711">H275</f>
        <v>6.0011504831782814</v>
      </c>
      <c r="I1415" s="42">
        <f>I275</f>
        <v>0</v>
      </c>
      <c r="J1415" s="42">
        <f t="shared" ref="J1415:L1430" si="712">J275</f>
        <v>2.0003834943927608</v>
      </c>
      <c r="K1415" s="42">
        <f t="shared" si="712"/>
        <v>6.0011504831782814</v>
      </c>
      <c r="L1415" s="42">
        <f t="shared" si="696"/>
        <v>5.0011504831782814</v>
      </c>
      <c r="M1415" s="42">
        <f t="shared" si="709"/>
        <v>2.5004793679909496</v>
      </c>
      <c r="N1415" s="42">
        <f t="shared" si="697"/>
        <v>4.0765685416976538</v>
      </c>
      <c r="O1415" s="42">
        <f t="shared" si="710"/>
        <v>2.2690300380612047</v>
      </c>
      <c r="P1415" s="42">
        <f t="shared" si="710"/>
        <v>4.1352806671393569</v>
      </c>
      <c r="Q1415" s="42">
        <f t="shared" si="710"/>
        <v>4.4196023364393007</v>
      </c>
      <c r="R1415" s="42">
        <f t="shared" si="710"/>
        <v>4.5701157481549215</v>
      </c>
      <c r="S1415" s="42">
        <f t="shared" si="710"/>
        <v>2.6813651095051898</v>
      </c>
      <c r="T1415" s="42">
        <f t="shared" si="698"/>
        <v>4.1456950835868787</v>
      </c>
      <c r="U1415" s="42">
        <f>U275-1</f>
        <v>5.0011504831782814</v>
      </c>
      <c r="V1415" s="42">
        <f t="shared" si="707"/>
        <v>2.5004793679909496</v>
      </c>
      <c r="W1415" s="42">
        <f t="shared" si="707"/>
        <v>4.5965685416976525</v>
      </c>
      <c r="X1415" s="42">
        <f t="shared" si="707"/>
        <v>2.2690300380612078</v>
      </c>
      <c r="Y1415" s="42">
        <f t="shared" si="707"/>
        <v>4.1352806671393569</v>
      </c>
      <c r="Z1415" s="42">
        <f t="shared" si="707"/>
        <v>4.4196023364393007</v>
      </c>
      <c r="AA1415" s="42">
        <f t="shared" si="699"/>
        <v>4.3601157481549215</v>
      </c>
      <c r="AB1415" s="42">
        <f t="shared" si="706"/>
        <v>2.6813651095051889</v>
      </c>
      <c r="AC1415" s="42">
        <f t="shared" si="700"/>
        <v>4.3756950835868782</v>
      </c>
    </row>
    <row r="1416" spans="3:29" x14ac:dyDescent="0.25">
      <c r="C1416" s="42">
        <f t="shared" si="691"/>
        <v>5.37082806698134</v>
      </c>
      <c r="D1416" s="42">
        <f t="shared" si="708"/>
        <v>6.3120831058825981</v>
      </c>
      <c r="E1416" s="42">
        <f>E276-1</f>
        <v>5.1840606894149426</v>
      </c>
      <c r="F1416" s="42">
        <f t="shared" si="692"/>
        <v>4.1343090244081875</v>
      </c>
      <c r="G1416" s="42">
        <f t="shared" si="693"/>
        <v>2.2614858547083148</v>
      </c>
      <c r="H1416" s="42">
        <f t="shared" si="711"/>
        <v>0</v>
      </c>
      <c r="I1416" s="42">
        <f t="shared" si="701"/>
        <v>6.0284228220081388</v>
      </c>
      <c r="J1416" s="42">
        <f t="shared" si="712"/>
        <v>2.3428076073360469</v>
      </c>
      <c r="K1416" s="42">
        <f t="shared" si="712"/>
        <v>7.0284228220081388</v>
      </c>
      <c r="L1416" s="42">
        <f>L276</f>
        <v>0</v>
      </c>
      <c r="M1416" s="42">
        <f t="shared" si="709"/>
        <v>3.2213604600870629</v>
      </c>
      <c r="N1416" s="42">
        <f t="shared" si="697"/>
        <v>4.3582179964072658</v>
      </c>
      <c r="O1416" s="42">
        <f t="shared" si="710"/>
        <v>2.9865956481949176</v>
      </c>
      <c r="P1416" s="42">
        <f t="shared" si="710"/>
        <v>4.4513661520525094</v>
      </c>
      <c r="Q1416" s="42">
        <f t="shared" si="710"/>
        <v>4.5488725232819043</v>
      </c>
      <c r="R1416" s="42">
        <f t="shared" si="710"/>
        <v>2.922563866420163</v>
      </c>
      <c r="S1416" s="42">
        <f t="shared" si="710"/>
        <v>3.2899000443442361</v>
      </c>
      <c r="T1416" s="42">
        <f t="shared" si="698"/>
        <v>4.6199133128380812</v>
      </c>
      <c r="U1416" s="42">
        <f t="shared" ref="U1416:Z1417" si="713">U276</f>
        <v>0</v>
      </c>
      <c r="V1416" s="42">
        <f t="shared" si="713"/>
        <v>3.2213604600870629</v>
      </c>
      <c r="W1416" s="42">
        <f t="shared" si="713"/>
        <v>4.8782179964072645</v>
      </c>
      <c r="X1416" s="42">
        <f t="shared" si="713"/>
        <v>2.9865956481949203</v>
      </c>
      <c r="Y1416" s="42">
        <f t="shared" si="713"/>
        <v>4.4513661520525094</v>
      </c>
      <c r="Z1416" s="42">
        <f t="shared" si="713"/>
        <v>4.5488725232819043</v>
      </c>
      <c r="AA1416" s="42">
        <f t="shared" si="699"/>
        <v>2.712563866420163</v>
      </c>
      <c r="AB1416" s="42">
        <f t="shared" si="706"/>
        <v>3.2899000443442339</v>
      </c>
      <c r="AC1416" s="42">
        <f t="shared" si="700"/>
        <v>4.8499133128380816</v>
      </c>
    </row>
    <row r="1417" spans="3:29" x14ac:dyDescent="0.25">
      <c r="C1417" s="42">
        <f t="shared" si="691"/>
        <v>4.5922565520934917</v>
      </c>
      <c r="D1417" s="42">
        <f t="shared" si="708"/>
        <v>4.1952522272647634</v>
      </c>
      <c r="E1417" s="42">
        <f t="shared" si="708"/>
        <v>5.0431668387271316</v>
      </c>
      <c r="F1417" s="42">
        <f t="shared" si="692"/>
        <v>2.6135530621205931</v>
      </c>
      <c r="G1417" s="42">
        <f t="shared" si="693"/>
        <v>5.6684387742331683</v>
      </c>
      <c r="H1417" s="42">
        <f t="shared" si="711"/>
        <v>0</v>
      </c>
      <c r="I1417" s="42">
        <f>I277</f>
        <v>0</v>
      </c>
      <c r="J1417" s="42">
        <f t="shared" si="712"/>
        <v>1.9865111066818197</v>
      </c>
      <c r="K1417" s="42">
        <f t="shared" si="712"/>
        <v>5.9595333200454572</v>
      </c>
      <c r="L1417" s="42">
        <f t="shared" si="696"/>
        <v>4.9595333200454572</v>
      </c>
      <c r="M1417" s="42">
        <f t="shared" si="709"/>
        <v>1.241569441676138</v>
      </c>
      <c r="N1417" s="42">
        <f t="shared" si="697"/>
        <v>4.2802889680330232</v>
      </c>
      <c r="O1417" s="42">
        <f t="shared" si="710"/>
        <v>5.4013401165150254</v>
      </c>
      <c r="P1417" s="42">
        <f t="shared" si="710"/>
        <v>3.6469989455507514</v>
      </c>
      <c r="Q1417" s="42">
        <f t="shared" si="710"/>
        <v>2.5726683855329622</v>
      </c>
      <c r="R1417" s="42">
        <f t="shared" si="710"/>
        <v>5.0726232664780726</v>
      </c>
      <c r="S1417" s="42">
        <f t="shared" si="710"/>
        <v>2.5359716255512579</v>
      </c>
      <c r="T1417" s="42">
        <f t="shared" si="698"/>
        <v>4.9896499900340938</v>
      </c>
      <c r="U1417" s="42">
        <f>U277-1</f>
        <v>4.9595333200454572</v>
      </c>
      <c r="V1417" s="42">
        <f t="shared" si="713"/>
        <v>1.241569441676138</v>
      </c>
      <c r="W1417" s="42">
        <f t="shared" si="713"/>
        <v>4.8002889680330219</v>
      </c>
      <c r="X1417" s="42">
        <f t="shared" si="713"/>
        <v>5.401340116515029</v>
      </c>
      <c r="Y1417" s="42">
        <f t="shared" si="713"/>
        <v>3.6469989455507514</v>
      </c>
      <c r="Z1417" s="42">
        <f t="shared" si="713"/>
        <v>2.5726683855329622</v>
      </c>
      <c r="AA1417" s="42">
        <f t="shared" si="699"/>
        <v>4.8626232664780726</v>
      </c>
      <c r="AB1417" s="42">
        <f t="shared" si="706"/>
        <v>2.535971625551257</v>
      </c>
      <c r="AC1417" s="42">
        <f t="shared" si="700"/>
        <v>5.2196499900340942</v>
      </c>
    </row>
    <row r="1418" spans="3:29" x14ac:dyDescent="0.25">
      <c r="C1418" s="42">
        <f t="shared" si="691"/>
        <v>6.132029862750028</v>
      </c>
      <c r="D1418" s="42">
        <f t="shared" si="708"/>
        <v>6.5588528556941403</v>
      </c>
      <c r="E1418" s="42">
        <f>E278-1</f>
        <v>5.7558060158031639</v>
      </c>
      <c r="F1418" s="42">
        <f t="shared" si="692"/>
        <v>5.4862930848410851</v>
      </c>
      <c r="G1418" s="42">
        <f t="shared" si="693"/>
        <v>2.4569880055785749</v>
      </c>
      <c r="H1418" s="42">
        <f t="shared" si="711"/>
        <v>6.7558060158031639</v>
      </c>
      <c r="I1418" s="42">
        <f t="shared" si="701"/>
        <v>5.7558060158031639</v>
      </c>
      <c r="J1418" s="42">
        <f t="shared" si="712"/>
        <v>2.2519353386010552</v>
      </c>
      <c r="K1418" s="42">
        <f t="shared" si="712"/>
        <v>6.7558060158031639</v>
      </c>
      <c r="L1418" s="42">
        <f>L278</f>
        <v>0</v>
      </c>
      <c r="M1418" s="42">
        <f t="shared" si="709"/>
        <v>6.1928221811528994</v>
      </c>
      <c r="N1418" s="42">
        <f t="shared" si="697"/>
        <v>4.2145271269779592</v>
      </c>
      <c r="O1418" s="42">
        <f t="shared" si="710"/>
        <v>3.9036647708394328</v>
      </c>
      <c r="P1418" s="42">
        <f t="shared" si="710"/>
        <v>3.1333923720975845</v>
      </c>
      <c r="Q1418" s="42">
        <f t="shared" si="710"/>
        <v>3.7487350438539142</v>
      </c>
      <c r="R1418" s="42">
        <f t="shared" si="710"/>
        <v>1.9150723814190163</v>
      </c>
      <c r="S1418" s="42">
        <f t="shared" si="710"/>
        <v>1.7248866423327227</v>
      </c>
      <c r="T1418" s="42">
        <f t="shared" si="698"/>
        <v>0.9422378759876977</v>
      </c>
      <c r="U1418" s="42">
        <f t="shared" ref="U1418:Z1422" si="714">U278</f>
        <v>0</v>
      </c>
      <c r="V1418" s="42">
        <f t="shared" si="714"/>
        <v>6.1928221811528994</v>
      </c>
      <c r="W1418" s="42">
        <f t="shared" si="714"/>
        <v>4.7345271269779605</v>
      </c>
      <c r="X1418" s="42">
        <f t="shared" si="714"/>
        <v>3.9036647708394328</v>
      </c>
      <c r="Y1418" s="42">
        <f t="shared" si="714"/>
        <v>3.1333923720975836</v>
      </c>
      <c r="Z1418" s="42">
        <f t="shared" si="714"/>
        <v>3.7487350438539142</v>
      </c>
      <c r="AA1418" s="42">
        <f t="shared" si="699"/>
        <v>1.7050723814190163</v>
      </c>
      <c r="AB1418" s="42">
        <f t="shared" si="706"/>
        <v>1.7248866423327229</v>
      </c>
      <c r="AC1418" s="42">
        <f t="shared" si="700"/>
        <v>1.1722378759876975</v>
      </c>
    </row>
    <row r="1419" spans="3:29" x14ac:dyDescent="0.25">
      <c r="C1419" s="42">
        <f t="shared" si="691"/>
        <v>6.5785099250159691</v>
      </c>
      <c r="D1419" s="42">
        <f t="shared" si="708"/>
        <v>5.2881721714949386</v>
      </c>
      <c r="E1419" s="42">
        <f t="shared" si="708"/>
        <v>6.2894881446367013</v>
      </c>
      <c r="F1419" s="42">
        <f t="shared" si="692"/>
        <v>5.5797336750108961</v>
      </c>
      <c r="G1419" s="42">
        <f t="shared" si="693"/>
        <v>2.5464364088504219</v>
      </c>
      <c r="H1419" s="42">
        <f t="shared" si="711"/>
        <v>6.8266069669059508</v>
      </c>
      <c r="I1419" s="42">
        <f t="shared" si="701"/>
        <v>5.8266069669059508</v>
      </c>
      <c r="J1419" s="42">
        <f t="shared" si="712"/>
        <v>6.8266069669059508</v>
      </c>
      <c r="K1419" s="42">
        <f t="shared" si="712"/>
        <v>6.8266069669059508</v>
      </c>
      <c r="L1419" s="42">
        <f t="shared" si="696"/>
        <v>5.8266069669059508</v>
      </c>
      <c r="M1419" s="42">
        <f t="shared" si="709"/>
        <v>5.9732810960427063</v>
      </c>
      <c r="N1419" s="42">
        <f t="shared" si="697"/>
        <v>1.1023158515243676</v>
      </c>
      <c r="O1419" s="42">
        <f t="shared" si="710"/>
        <v>4.4241302726298173</v>
      </c>
      <c r="P1419" s="42">
        <f t="shared" si="710"/>
        <v>0.68626288410379155</v>
      </c>
      <c r="Q1419" s="42">
        <f t="shared" si="710"/>
        <v>0.87195141533641074</v>
      </c>
      <c r="R1419" s="42">
        <f t="shared" si="710"/>
        <v>2.2450266543147901</v>
      </c>
      <c r="S1419" s="42">
        <f t="shared" si="710"/>
        <v>0.29049391348535991</v>
      </c>
      <c r="T1419" s="42">
        <f t="shared" si="698"/>
        <v>1.5155468493404516</v>
      </c>
      <c r="U1419" s="42">
        <f t="shared" si="714"/>
        <v>6.8266069669059508</v>
      </c>
      <c r="V1419" s="42">
        <f t="shared" si="714"/>
        <v>5.9732810960427063</v>
      </c>
      <c r="W1419" s="42">
        <f t="shared" si="714"/>
        <v>1.6223158515243701</v>
      </c>
      <c r="X1419" s="42">
        <f t="shared" si="714"/>
        <v>4.4241302726298208</v>
      </c>
      <c r="Y1419" s="42">
        <f t="shared" si="714"/>
        <v>0.68626288410379144</v>
      </c>
      <c r="Z1419" s="42">
        <f t="shared" si="714"/>
        <v>0.87195141533641074</v>
      </c>
      <c r="AA1419" s="42">
        <f t="shared" si="699"/>
        <v>2.0350266543147901</v>
      </c>
      <c r="AB1419" s="42">
        <f t="shared" si="706"/>
        <v>0.29049391348535986</v>
      </c>
      <c r="AC1419" s="42">
        <f t="shared" si="700"/>
        <v>1.7455468493404513</v>
      </c>
    </row>
    <row r="1420" spans="3:29" x14ac:dyDescent="0.25">
      <c r="C1420" s="42">
        <f t="shared" si="691"/>
        <v>5.1639857944490508</v>
      </c>
      <c r="D1420" s="42">
        <f t="shared" si="708"/>
        <v>5.3805788362191977</v>
      </c>
      <c r="E1420" s="42">
        <f t="shared" si="708"/>
        <v>5.5187240872146006</v>
      </c>
      <c r="F1420" s="42">
        <f t="shared" si="692"/>
        <v>4.5121327756081699</v>
      </c>
      <c r="G1420" s="42">
        <f t="shared" si="693"/>
        <v>3.850642222704908</v>
      </c>
      <c r="H1420" s="42">
        <f t="shared" si="711"/>
        <v>6.362479269531975</v>
      </c>
      <c r="I1420" s="42">
        <f t="shared" si="711"/>
        <v>0</v>
      </c>
      <c r="J1420" s="42">
        <f t="shared" si="712"/>
        <v>2.1208264231773257</v>
      </c>
      <c r="K1420" s="42">
        <f t="shared" si="712"/>
        <v>6.362479269531975</v>
      </c>
      <c r="L1420" s="42">
        <f t="shared" si="696"/>
        <v>5.362479269531975</v>
      </c>
      <c r="M1420" s="42">
        <f t="shared" si="709"/>
        <v>3.1812396347659866</v>
      </c>
      <c r="N1420" s="42">
        <f t="shared" si="697"/>
        <v>3.7359441295297011</v>
      </c>
      <c r="O1420" s="42">
        <f t="shared" si="710"/>
        <v>3.0979840520379502</v>
      </c>
      <c r="P1420" s="42">
        <f t="shared" si="710"/>
        <v>2.251961273047713</v>
      </c>
      <c r="Q1420" s="42">
        <f t="shared" si="710"/>
        <v>2.353654416926299</v>
      </c>
      <c r="R1420" s="42">
        <f t="shared" si="710"/>
        <v>3.6936745194314158</v>
      </c>
      <c r="S1420" s="42">
        <f t="shared" si="710"/>
        <v>3.1135536850901153</v>
      </c>
      <c r="T1420" s="42">
        <f t="shared" si="698"/>
        <v>3.30358468042024</v>
      </c>
      <c r="U1420" s="42">
        <f t="shared" ref="U1420:U1422" si="715">U280-1</f>
        <v>5.362479269531975</v>
      </c>
      <c r="V1420" s="42">
        <f t="shared" si="714"/>
        <v>3.1812396347659866</v>
      </c>
      <c r="W1420" s="42">
        <f t="shared" si="714"/>
        <v>4.2559441295297002</v>
      </c>
      <c r="X1420" s="42">
        <f t="shared" si="714"/>
        <v>3.0979840520379498</v>
      </c>
      <c r="Y1420" s="42">
        <f t="shared" si="714"/>
        <v>2.251961273047713</v>
      </c>
      <c r="Z1420" s="42">
        <f t="shared" si="714"/>
        <v>2.353654416926299</v>
      </c>
      <c r="AA1420" s="42">
        <f t="shared" si="699"/>
        <v>3.4836745194314158</v>
      </c>
      <c r="AB1420" s="42">
        <f t="shared" si="706"/>
        <v>3.1135536850901149</v>
      </c>
      <c r="AC1420" s="42">
        <f t="shared" si="700"/>
        <v>3.53358468042024</v>
      </c>
    </row>
    <row r="1421" spans="3:29" x14ac:dyDescent="0.25">
      <c r="C1421" s="42">
        <f t="shared" si="691"/>
        <v>4.9149482327493228</v>
      </c>
      <c r="D1421" s="42">
        <f t="shared" si="708"/>
        <v>4.0543807548600563</v>
      </c>
      <c r="E1421" s="42">
        <f t="shared" si="708"/>
        <v>4.6433012938893246</v>
      </c>
      <c r="F1421" s="42">
        <f t="shared" si="692"/>
        <v>2.8665632922710551</v>
      </c>
      <c r="G1421" s="42">
        <f t="shared" si="693"/>
        <v>3.4240686996229117</v>
      </c>
      <c r="H1421" s="42">
        <f t="shared" si="711"/>
        <v>0</v>
      </c>
      <c r="I1421" s="42">
        <f t="shared" si="711"/>
        <v>0</v>
      </c>
      <c r="J1421" s="42">
        <f t="shared" si="712"/>
        <v>6.3157446828275958</v>
      </c>
      <c r="K1421" s="42">
        <f t="shared" si="712"/>
        <v>6.3157446828275958</v>
      </c>
      <c r="L1421" s="42">
        <f t="shared" si="696"/>
        <v>5.3157446828275958</v>
      </c>
      <c r="M1421" s="42">
        <f t="shared" si="709"/>
        <v>2.6315602845114974</v>
      </c>
      <c r="N1421" s="42">
        <f t="shared" si="697"/>
        <v>3.8720812080040967</v>
      </c>
      <c r="O1421" s="42">
        <f t="shared" si="710"/>
        <v>3.3623076031857595</v>
      </c>
      <c r="P1421" s="42">
        <f t="shared" si="710"/>
        <v>3.6223030321345129</v>
      </c>
      <c r="Q1421" s="42">
        <f t="shared" si="710"/>
        <v>3.2543699764222391</v>
      </c>
      <c r="R1421" s="42">
        <f t="shared" si="710"/>
        <v>3.9750118804388976</v>
      </c>
      <c r="S1421" s="42">
        <f t="shared" si="710"/>
        <v>3.2250611146353685</v>
      </c>
      <c r="T1421" s="42">
        <f t="shared" si="698"/>
        <v>4.204184398316098</v>
      </c>
      <c r="U1421" s="42">
        <f t="shared" si="715"/>
        <v>5.3157446828275958</v>
      </c>
      <c r="V1421" s="42">
        <f t="shared" si="714"/>
        <v>2.6315602845114974</v>
      </c>
      <c r="W1421" s="42">
        <f t="shared" si="714"/>
        <v>4.3920812080040976</v>
      </c>
      <c r="X1421" s="42">
        <f t="shared" si="714"/>
        <v>3.3623076031857626</v>
      </c>
      <c r="Y1421" s="42">
        <f t="shared" si="714"/>
        <v>3.6223030321345124</v>
      </c>
      <c r="Z1421" s="42">
        <f t="shared" si="714"/>
        <v>3.2543699764222391</v>
      </c>
      <c r="AA1421" s="42">
        <f t="shared" si="699"/>
        <v>3.7650118804388977</v>
      </c>
      <c r="AB1421" s="42">
        <f t="shared" si="706"/>
        <v>3.2250611146353672</v>
      </c>
      <c r="AC1421" s="42">
        <f t="shared" si="700"/>
        <v>4.4341843983160985</v>
      </c>
    </row>
    <row r="1422" spans="3:29" x14ac:dyDescent="0.25">
      <c r="C1422" s="42">
        <f t="shared" si="691"/>
        <v>3.8559135881983302</v>
      </c>
      <c r="D1422" s="42">
        <f t="shared" si="708"/>
        <v>4.6511036118837321</v>
      </c>
      <c r="E1422" s="42">
        <f t="shared" si="708"/>
        <v>5.8004692135439617</v>
      </c>
      <c r="F1422" s="42">
        <f t="shared" si="692"/>
        <v>3.6489926925990535</v>
      </c>
      <c r="G1422" s="42">
        <f t="shared" si="693"/>
        <v>2.3077915829177478</v>
      </c>
      <c r="H1422" s="42">
        <f t="shared" si="711"/>
        <v>0</v>
      </c>
      <c r="I1422" s="42">
        <f t="shared" si="711"/>
        <v>0</v>
      </c>
      <c r="J1422" s="42">
        <f t="shared" si="712"/>
        <v>2.1667550321273499</v>
      </c>
      <c r="K1422" s="42">
        <f t="shared" si="712"/>
        <v>6.5002650963820479</v>
      </c>
      <c r="L1422" s="42">
        <f t="shared" si="696"/>
        <v>5.5002650963820479</v>
      </c>
      <c r="M1422" s="42">
        <f t="shared" si="709"/>
        <v>4.333510064254698</v>
      </c>
      <c r="N1422" s="42">
        <f t="shared" si="697"/>
        <v>3.4368100654077618</v>
      </c>
      <c r="O1422" s="42">
        <f t="shared" si="710"/>
        <v>1.8891955032184709</v>
      </c>
      <c r="P1422" s="42">
        <f t="shared" si="710"/>
        <v>4.4862470919557342</v>
      </c>
      <c r="Q1422" s="42">
        <f t="shared" si="710"/>
        <v>5.4797707700139036</v>
      </c>
      <c r="R1422" s="42">
        <f t="shared" si="710"/>
        <v>4.2679388527863749</v>
      </c>
      <c r="S1422" s="42">
        <f t="shared" si="710"/>
        <v>3.3192843045355143</v>
      </c>
      <c r="T1422" s="42">
        <f t="shared" si="698"/>
        <v>2.5513328426193893</v>
      </c>
      <c r="U1422" s="42">
        <f t="shared" si="715"/>
        <v>5.5002650963820479</v>
      </c>
      <c r="V1422" s="42">
        <f t="shared" si="714"/>
        <v>4.333510064254698</v>
      </c>
      <c r="W1422" s="42">
        <f t="shared" si="714"/>
        <v>3.9568100654077618</v>
      </c>
      <c r="X1422" s="42">
        <f t="shared" si="714"/>
        <v>1.889195503218474</v>
      </c>
      <c r="Y1422" s="42">
        <f t="shared" si="714"/>
        <v>4.4862470919557333</v>
      </c>
      <c r="Z1422" s="42">
        <f t="shared" si="714"/>
        <v>5.4797707700139036</v>
      </c>
      <c r="AA1422" s="42">
        <f t="shared" si="699"/>
        <v>4.0579388527863749</v>
      </c>
      <c r="AB1422" s="42">
        <f t="shared" si="706"/>
        <v>3.3192843045355125</v>
      </c>
      <c r="AC1422" s="42">
        <f t="shared" si="700"/>
        <v>2.7813328426193888</v>
      </c>
    </row>
    <row r="1423" spans="3:29" x14ac:dyDescent="0.25">
      <c r="C1423" s="42">
        <f t="shared" si="691"/>
        <v>5.0353433965417782</v>
      </c>
      <c r="D1423" s="42">
        <f t="shared" si="708"/>
        <v>3.8363687520007539</v>
      </c>
      <c r="E1423" s="42">
        <f t="shared" si="708"/>
        <v>3.5100605466857067</v>
      </c>
      <c r="F1423" s="42">
        <f t="shared" si="692"/>
        <v>2.7851632736882217</v>
      </c>
      <c r="G1423" s="42">
        <f t="shared" si="693"/>
        <v>3.7929918821935336</v>
      </c>
      <c r="H1423" s="42">
        <f t="shared" si="711"/>
        <v>0</v>
      </c>
      <c r="I1423" s="42">
        <f t="shared" si="701"/>
        <v>4.912207433106528</v>
      </c>
      <c r="J1423" s="42">
        <f t="shared" si="712"/>
        <v>5.912207433106528</v>
      </c>
      <c r="K1423" s="42">
        <f t="shared" si="712"/>
        <v>5.912207433106528</v>
      </c>
      <c r="L1423" s="42">
        <f t="shared" si="696"/>
        <v>4.912207433106528</v>
      </c>
      <c r="M1423" s="42">
        <f t="shared" si="709"/>
        <v>3.2024456929327023</v>
      </c>
      <c r="N1423" s="42">
        <f t="shared" si="697"/>
        <v>3.8676759566450962</v>
      </c>
      <c r="O1423" s="42">
        <f t="shared" si="710"/>
        <v>1.3518270439334468</v>
      </c>
      <c r="P1423" s="42">
        <f t="shared" si="710"/>
        <v>4.1339856601670331</v>
      </c>
      <c r="Q1423" s="42">
        <f t="shared" si="710"/>
        <v>4.4907923234817249</v>
      </c>
      <c r="R1423" s="42">
        <f t="shared" si="710"/>
        <v>4.175121395492007</v>
      </c>
      <c r="S1423" s="42">
        <f t="shared" si="710"/>
        <v>2.2642496552322884</v>
      </c>
      <c r="T1423" s="42">
        <f t="shared" si="698"/>
        <v>2.9834197637943873</v>
      </c>
      <c r="U1423" s="42">
        <f t="shared" ref="U1423:Z1424" si="716">U283</f>
        <v>5.912207433106528</v>
      </c>
      <c r="V1423" s="42">
        <f t="shared" si="716"/>
        <v>3.2024456929327023</v>
      </c>
      <c r="W1423" s="42">
        <f t="shared" si="716"/>
        <v>4.3876759566450954</v>
      </c>
      <c r="X1423" s="42">
        <f t="shared" si="716"/>
        <v>1.3518270439334461</v>
      </c>
      <c r="Y1423" s="42">
        <f t="shared" si="716"/>
        <v>4.1339856601670322</v>
      </c>
      <c r="Z1423" s="42">
        <f t="shared" si="716"/>
        <v>4.4907923234817249</v>
      </c>
      <c r="AA1423" s="42">
        <f t="shared" si="699"/>
        <v>3.965121395492007</v>
      </c>
      <c r="AB1423" s="42">
        <f t="shared" si="706"/>
        <v>2.2642496552322871</v>
      </c>
      <c r="AC1423" s="42">
        <f t="shared" si="700"/>
        <v>3.2134197637943869</v>
      </c>
    </row>
    <row r="1424" spans="3:29" x14ac:dyDescent="0.25">
      <c r="C1424" s="42">
        <f t="shared" si="691"/>
        <v>3.0450923043921239</v>
      </c>
      <c r="D1424" s="42">
        <f t="shared" si="708"/>
        <v>0</v>
      </c>
      <c r="E1424" s="42">
        <f t="shared" si="708"/>
        <v>3.0218191784281538</v>
      </c>
      <c r="F1424" s="42">
        <f t="shared" si="692"/>
        <v>1.5096816743958943</v>
      </c>
      <c r="G1424" s="42">
        <f t="shared" si="693"/>
        <v>3.1986189739276845</v>
      </c>
      <c r="H1424" s="42">
        <f t="shared" si="711"/>
        <v>5.9728934262576541</v>
      </c>
      <c r="I1424" s="42">
        <f>I284</f>
        <v>0</v>
      </c>
      <c r="J1424" s="42">
        <f t="shared" si="712"/>
        <v>3.9819289508384363</v>
      </c>
      <c r="K1424" s="42">
        <f t="shared" si="712"/>
        <v>5.9728934262576541</v>
      </c>
      <c r="L1424" s="42">
        <f t="shared" si="696"/>
        <v>4.9728934262576541</v>
      </c>
      <c r="M1424" s="42">
        <f t="shared" si="709"/>
        <v>2.9864467131288261</v>
      </c>
      <c r="N1424" s="42">
        <f t="shared" si="697"/>
        <v>4.3447150861658272</v>
      </c>
      <c r="O1424" s="42">
        <f t="shared" si="710"/>
        <v>3.3319860022511687</v>
      </c>
      <c r="P1424" s="42">
        <f t="shared" si="710"/>
        <v>5.8290461755643985</v>
      </c>
      <c r="Q1424" s="42">
        <f t="shared" si="710"/>
        <v>4.2249650347416718</v>
      </c>
      <c r="R1424" s="42">
        <f t="shared" si="710"/>
        <v>4.7648153840956002</v>
      </c>
      <c r="S1424" s="42">
        <f t="shared" si="710"/>
        <v>2.5416567771309162</v>
      </c>
      <c r="T1424" s="42">
        <f t="shared" si="698"/>
        <v>3.3820114334151263</v>
      </c>
      <c r="U1424" s="42">
        <f>U284-1</f>
        <v>4.9728934262576541</v>
      </c>
      <c r="V1424" s="42">
        <f t="shared" si="716"/>
        <v>2.9864467131288261</v>
      </c>
      <c r="W1424" s="42">
        <f t="shared" si="716"/>
        <v>4.8647150861658268</v>
      </c>
      <c r="X1424" s="42">
        <f t="shared" si="716"/>
        <v>3.3319860022511696</v>
      </c>
      <c r="Y1424" s="42">
        <f t="shared" si="716"/>
        <v>5.8290461755643967</v>
      </c>
      <c r="Z1424" s="42">
        <f t="shared" si="716"/>
        <v>4.2249650347416718</v>
      </c>
      <c r="AA1424" s="42">
        <f t="shared" si="699"/>
        <v>4.5548153840956003</v>
      </c>
      <c r="AB1424" s="42">
        <f t="shared" si="706"/>
        <v>2.5416567771309153</v>
      </c>
      <c r="AC1424" s="42">
        <f t="shared" si="700"/>
        <v>3.6120114334151259</v>
      </c>
    </row>
    <row r="1425" spans="3:29" x14ac:dyDescent="0.25">
      <c r="C1425" s="42">
        <f t="shared" si="691"/>
        <v>4.0562039296772587</v>
      </c>
      <c r="D1425" s="42">
        <f t="shared" si="708"/>
        <v>3.2052237591613957</v>
      </c>
      <c r="E1425" s="42">
        <f t="shared" ref="E1425:E1428" si="717">E285-1</f>
        <v>5.3386874785293577</v>
      </c>
      <c r="F1425" s="42">
        <f t="shared" si="692"/>
        <v>2.4166493493739263</v>
      </c>
      <c r="G1425" s="42">
        <f t="shared" si="693"/>
        <v>2.6227369490264345</v>
      </c>
      <c r="H1425" s="42">
        <f t="shared" si="711"/>
        <v>0</v>
      </c>
      <c r="I1425" s="42">
        <f t="shared" si="701"/>
        <v>5.7361911437372015</v>
      </c>
      <c r="J1425" s="42">
        <f t="shared" si="712"/>
        <v>6.7361911437372015</v>
      </c>
      <c r="K1425" s="42">
        <f t="shared" si="712"/>
        <v>6.7361911437372015</v>
      </c>
      <c r="L1425" s="42">
        <f t="shared" si="712"/>
        <v>0</v>
      </c>
      <c r="M1425" s="42">
        <f t="shared" si="709"/>
        <v>2.8067463098904994</v>
      </c>
      <c r="N1425" s="42">
        <f t="shared" si="697"/>
        <v>5.0329697883008837</v>
      </c>
      <c r="O1425" s="42">
        <f t="shared" si="710"/>
        <v>1.9252887910819074</v>
      </c>
      <c r="P1425" s="42">
        <f t="shared" si="710"/>
        <v>5.155815627130476</v>
      </c>
      <c r="Q1425" s="42">
        <f t="shared" si="710"/>
        <v>5.1134062117778756</v>
      </c>
      <c r="R1425" s="42">
        <f t="shared" si="710"/>
        <v>4.5350913369538901</v>
      </c>
      <c r="S1425" s="42">
        <f t="shared" si="710"/>
        <v>2.0065250215387413</v>
      </c>
      <c r="T1425" s="42">
        <f t="shared" si="698"/>
        <v>4.7301194648357505</v>
      </c>
      <c r="U1425" s="42">
        <f t="shared" ref="U1425:Z1433" si="718">U285</f>
        <v>0</v>
      </c>
      <c r="V1425" s="42">
        <f t="shared" si="718"/>
        <v>2.8067463098904994</v>
      </c>
      <c r="W1425" s="42">
        <f t="shared" si="718"/>
        <v>5.5529697883008851</v>
      </c>
      <c r="X1425" s="42">
        <f t="shared" si="718"/>
        <v>1.9252887910819101</v>
      </c>
      <c r="Y1425" s="42">
        <f t="shared" si="718"/>
        <v>5.1558156271304751</v>
      </c>
      <c r="Z1425" s="42">
        <f t="shared" si="718"/>
        <v>5.1134062117778756</v>
      </c>
      <c r="AA1425" s="42">
        <f t="shared" si="699"/>
        <v>4.3250913369538901</v>
      </c>
      <c r="AB1425" s="42">
        <f t="shared" ref="AB1425:AB1440" si="719">AB285</f>
        <v>2.00652502153874</v>
      </c>
      <c r="AC1425" s="42">
        <f t="shared" si="700"/>
        <v>4.9601194648357509</v>
      </c>
    </row>
    <row r="1426" spans="3:29" x14ac:dyDescent="0.25">
      <c r="C1426" s="42">
        <f t="shared" si="691"/>
        <v>6.9083982113135392</v>
      </c>
      <c r="D1426" s="42">
        <f t="shared" si="708"/>
        <v>6.3297764130587151</v>
      </c>
      <c r="E1426" s="42">
        <f t="shared" si="717"/>
        <v>4.9790499324090058</v>
      </c>
      <c r="F1426" s="42">
        <f t="shared" si="692"/>
        <v>4.0611323338490015</v>
      </c>
      <c r="G1426" s="42">
        <f t="shared" si="693"/>
        <v>2.8636935219179191</v>
      </c>
      <c r="H1426" s="42">
        <f t="shared" si="711"/>
        <v>0</v>
      </c>
      <c r="I1426" s="42">
        <f t="shared" si="701"/>
        <v>6.660961539411864</v>
      </c>
      <c r="J1426" s="42">
        <f t="shared" si="712"/>
        <v>5.1073076929412435</v>
      </c>
      <c r="K1426" s="42">
        <f t="shared" si="712"/>
        <v>7.660961539411864</v>
      </c>
      <c r="L1426" s="42">
        <f t="shared" si="712"/>
        <v>0</v>
      </c>
      <c r="M1426" s="42">
        <f t="shared" si="709"/>
        <v>6.70334134698538</v>
      </c>
      <c r="N1426" s="42">
        <f t="shared" si="697"/>
        <v>2.8458671992564213</v>
      </c>
      <c r="O1426" s="42">
        <f t="shared" si="710"/>
        <v>1.6514331693084798</v>
      </c>
      <c r="P1426" s="42">
        <f t="shared" si="710"/>
        <v>4.8841091562317294</v>
      </c>
      <c r="Q1426" s="42">
        <f t="shared" si="710"/>
        <v>5.1440538841030676</v>
      </c>
      <c r="R1426" s="42">
        <f t="shared" si="710"/>
        <v>2.9449434609461047</v>
      </c>
      <c r="S1426" s="42">
        <f t="shared" si="710"/>
        <v>1.7929909985857548</v>
      </c>
      <c r="T1426" s="42">
        <f t="shared" si="698"/>
        <v>1.4776201924264831</v>
      </c>
      <c r="U1426" s="42">
        <f t="shared" si="718"/>
        <v>0</v>
      </c>
      <c r="V1426" s="42">
        <f t="shared" si="718"/>
        <v>6.70334134698538</v>
      </c>
      <c r="W1426" s="42">
        <f t="shared" si="718"/>
        <v>3.3658671992564213</v>
      </c>
      <c r="X1426" s="42">
        <f t="shared" si="718"/>
        <v>1.6514331693084783</v>
      </c>
      <c r="Y1426" s="42">
        <f t="shared" si="718"/>
        <v>4.8841091562317276</v>
      </c>
      <c r="Z1426" s="42">
        <f t="shared" si="718"/>
        <v>5.1440538841030676</v>
      </c>
      <c r="AA1426" s="42">
        <f t="shared" si="699"/>
        <v>2.7349434609461047</v>
      </c>
      <c r="AB1426" s="42">
        <f t="shared" si="719"/>
        <v>1.7929909985857548</v>
      </c>
      <c r="AC1426" s="42">
        <f t="shared" si="700"/>
        <v>1.7076201924264824</v>
      </c>
    </row>
    <row r="1427" spans="3:29" x14ac:dyDescent="0.25">
      <c r="C1427" s="42">
        <f t="shared" si="691"/>
        <v>5.776688418657657</v>
      </c>
      <c r="D1427" s="42">
        <f t="shared" si="708"/>
        <v>5.2006981539294257</v>
      </c>
      <c r="E1427" s="42">
        <f t="shared" si="717"/>
        <v>4.8789721029944717</v>
      </c>
      <c r="F1427" s="42">
        <f t="shared" si="692"/>
        <v>4.7430473504773403</v>
      </c>
      <c r="G1427" s="42">
        <f t="shared" si="693"/>
        <v>2.1520836855523839</v>
      </c>
      <c r="H1427" s="42">
        <f t="shared" si="711"/>
        <v>0</v>
      </c>
      <c r="I1427" s="42">
        <f t="shared" si="701"/>
        <v>5.7449114542484532</v>
      </c>
      <c r="J1427" s="42">
        <f t="shared" si="712"/>
        <v>6.7449114542484532</v>
      </c>
      <c r="K1427" s="42">
        <f t="shared" si="712"/>
        <v>6.7449114542484532</v>
      </c>
      <c r="L1427" s="42">
        <f t="shared" si="712"/>
        <v>0</v>
      </c>
      <c r="M1427" s="42">
        <f t="shared" si="709"/>
        <v>3.9345316816449309</v>
      </c>
      <c r="N1427" s="42">
        <f t="shared" si="697"/>
        <v>4.0675094077862379</v>
      </c>
      <c r="O1427" s="42">
        <f t="shared" si="710"/>
        <v>2.2343680506153647</v>
      </c>
      <c r="P1427" s="42">
        <f t="shared" si="710"/>
        <v>2.8627773280986877</v>
      </c>
      <c r="Q1427" s="42">
        <f t="shared" si="710"/>
        <v>4.0371321266981042</v>
      </c>
      <c r="R1427" s="42">
        <f t="shared" si="710"/>
        <v>3.250372958990444</v>
      </c>
      <c r="S1427" s="42">
        <f t="shared" si="710"/>
        <v>4.8792976477541998</v>
      </c>
      <c r="T1427" s="42">
        <f t="shared" si="698"/>
        <v>3.4708987612336992</v>
      </c>
      <c r="U1427" s="42">
        <f t="shared" si="718"/>
        <v>0</v>
      </c>
      <c r="V1427" s="42">
        <f t="shared" si="718"/>
        <v>3.9345316816449309</v>
      </c>
      <c r="W1427" s="42">
        <f t="shared" si="718"/>
        <v>4.5875094077862357</v>
      </c>
      <c r="X1427" s="42">
        <f t="shared" si="718"/>
        <v>2.2343680506153643</v>
      </c>
      <c r="Y1427" s="42">
        <f t="shared" si="718"/>
        <v>2.8627773280986877</v>
      </c>
      <c r="Z1427" s="42">
        <f t="shared" si="718"/>
        <v>4.0371321266981042</v>
      </c>
      <c r="AA1427" s="42">
        <f t="shared" si="699"/>
        <v>3.040372958990444</v>
      </c>
      <c r="AB1427" s="42">
        <f t="shared" si="719"/>
        <v>4.8792976477541989</v>
      </c>
      <c r="AC1427" s="42">
        <f t="shared" si="700"/>
        <v>3.7008987612336992</v>
      </c>
    </row>
    <row r="1428" spans="3:29" x14ac:dyDescent="0.25">
      <c r="C1428" s="42">
        <f t="shared" si="691"/>
        <v>7.1103970384082205</v>
      </c>
      <c r="D1428" s="42">
        <f t="shared" si="708"/>
        <v>6.1655916415349967</v>
      </c>
      <c r="E1428" s="42">
        <f t="shared" si="717"/>
        <v>6.9428753031588926</v>
      </c>
      <c r="F1428" s="42">
        <f t="shared" si="692"/>
        <v>6.2930911866148698</v>
      </c>
      <c r="G1428" s="42">
        <f t="shared" si="693"/>
        <v>2.7106221931963561</v>
      </c>
      <c r="H1428" s="42">
        <f t="shared" si="711"/>
        <v>0</v>
      </c>
      <c r="I1428" s="42">
        <f t="shared" si="701"/>
        <v>7.2937090179627297</v>
      </c>
      <c r="J1428" s="42">
        <f t="shared" si="712"/>
        <v>5.5291393453084874</v>
      </c>
      <c r="K1428" s="42">
        <f t="shared" si="712"/>
        <v>0</v>
      </c>
      <c r="L1428" s="42">
        <f t="shared" si="712"/>
        <v>0</v>
      </c>
      <c r="M1428" s="42">
        <f t="shared" si="709"/>
        <v>6.565852972553829</v>
      </c>
      <c r="N1428" s="42">
        <f t="shared" si="697"/>
        <v>4.1820039445952197</v>
      </c>
      <c r="O1428" s="42">
        <f t="shared" si="710"/>
        <v>3.2386590999895795</v>
      </c>
      <c r="P1428" s="42">
        <f t="shared" si="710"/>
        <v>3.7771106148643696</v>
      </c>
      <c r="Q1428" s="42">
        <f t="shared" si="710"/>
        <v>3.2155722271745559</v>
      </c>
      <c r="R1428" s="42">
        <f t="shared" si="710"/>
        <v>3.5281225299550329</v>
      </c>
      <c r="S1428" s="42">
        <f t="shared" si="710"/>
        <v>2.4704665159888992</v>
      </c>
      <c r="T1428" s="42">
        <f t="shared" si="698"/>
        <v>1.7294992317862321</v>
      </c>
      <c r="U1428" s="42">
        <f t="shared" si="718"/>
        <v>0</v>
      </c>
      <c r="V1428" s="42">
        <f t="shared" si="718"/>
        <v>6.565852972553829</v>
      </c>
      <c r="W1428" s="42">
        <f t="shared" si="718"/>
        <v>4.702003944595222</v>
      </c>
      <c r="X1428" s="42">
        <f t="shared" si="718"/>
        <v>3.2386590999895803</v>
      </c>
      <c r="Y1428" s="42">
        <f t="shared" si="718"/>
        <v>3.7771106148643683</v>
      </c>
      <c r="Z1428" s="42">
        <f t="shared" si="718"/>
        <v>3.2155722271745559</v>
      </c>
      <c r="AA1428" s="42">
        <f t="shared" si="699"/>
        <v>3.318122529955033</v>
      </c>
      <c r="AB1428" s="42">
        <f t="shared" si="719"/>
        <v>2.4704665159888974</v>
      </c>
      <c r="AC1428" s="42">
        <f t="shared" si="700"/>
        <v>1.9594992317862319</v>
      </c>
    </row>
    <row r="1429" spans="3:29" x14ac:dyDescent="0.25">
      <c r="C1429" s="42">
        <f t="shared" si="691"/>
        <v>2.6101448691474327</v>
      </c>
      <c r="D1429" s="42">
        <f t="shared" si="708"/>
        <v>4.3862817462103632</v>
      </c>
      <c r="E1429" s="42">
        <f t="shared" si="708"/>
        <v>5.4740052027211545</v>
      </c>
      <c r="F1429" s="42">
        <f t="shared" si="692"/>
        <v>2.7021068817336249</v>
      </c>
      <c r="G1429" s="42">
        <f t="shared" si="693"/>
        <v>2.5652913761638914</v>
      </c>
      <c r="H1429" s="42">
        <f t="shared" si="711"/>
        <v>5.8303889611321509</v>
      </c>
      <c r="I1429" s="42">
        <f t="shared" si="701"/>
        <v>4.8303889611321509</v>
      </c>
      <c r="J1429" s="42">
        <f t="shared" si="712"/>
        <v>5.8303889611321509</v>
      </c>
      <c r="K1429" s="42">
        <f t="shared" si="712"/>
        <v>5.8303889611321509</v>
      </c>
      <c r="L1429" s="42">
        <f t="shared" si="696"/>
        <v>4.8303889611321509</v>
      </c>
      <c r="M1429" s="42">
        <f t="shared" si="709"/>
        <v>3.1581273539465817</v>
      </c>
      <c r="N1429" s="42">
        <f t="shared" si="697"/>
        <v>1.4522744329436208</v>
      </c>
      <c r="O1429" s="42">
        <f t="shared" si="710"/>
        <v>1.2287183347840513</v>
      </c>
      <c r="P1429" s="42">
        <f t="shared" si="710"/>
        <v>4.3213192706104611</v>
      </c>
      <c r="Q1429" s="42">
        <f t="shared" si="710"/>
        <v>4.8962069950073399</v>
      </c>
      <c r="R1429" s="42">
        <f t="shared" si="710"/>
        <v>3.7588755493527715</v>
      </c>
      <c r="S1429" s="42">
        <f t="shared" si="710"/>
        <v>2.6050674081654295</v>
      </c>
      <c r="T1429" s="42">
        <f t="shared" si="698"/>
        <v>2.9493287338050638</v>
      </c>
      <c r="U1429" s="42">
        <f t="shared" si="718"/>
        <v>5.8303889611321509</v>
      </c>
      <c r="V1429" s="42">
        <f t="shared" si="718"/>
        <v>3.1581273539465817</v>
      </c>
      <c r="W1429" s="42">
        <f t="shared" si="718"/>
        <v>1.9722744329436217</v>
      </c>
      <c r="X1429" s="42">
        <f t="shared" si="718"/>
        <v>1.2287183347840496</v>
      </c>
      <c r="Y1429" s="42">
        <f t="shared" si="718"/>
        <v>4.3213192706104611</v>
      </c>
      <c r="Z1429" s="42">
        <f t="shared" si="718"/>
        <v>4.8962069950073399</v>
      </c>
      <c r="AA1429" s="42">
        <f t="shared" si="699"/>
        <v>3.5488755493527715</v>
      </c>
      <c r="AB1429" s="42">
        <f t="shared" si="719"/>
        <v>2.6050674081654286</v>
      </c>
      <c r="AC1429" s="42">
        <f t="shared" si="700"/>
        <v>3.1793287338050633</v>
      </c>
    </row>
    <row r="1430" spans="3:29" x14ac:dyDescent="0.25">
      <c r="C1430" s="42">
        <f t="shared" si="691"/>
        <v>5.1101723002055488</v>
      </c>
      <c r="D1430" s="42">
        <f t="shared" ref="D1430:E1445" si="720">D290</f>
        <v>5.7766074304611408</v>
      </c>
      <c r="E1430" s="42">
        <f t="shared" si="720"/>
        <v>4.6543457740734739</v>
      </c>
      <c r="F1430" s="42">
        <f t="shared" si="692"/>
        <v>4.4526219768972624</v>
      </c>
      <c r="G1430" s="42">
        <f t="shared" si="693"/>
        <v>2.4436499107167298</v>
      </c>
      <c r="H1430" s="42">
        <f t="shared" si="711"/>
        <v>6.2463090604085689</v>
      </c>
      <c r="I1430" s="42">
        <f t="shared" si="701"/>
        <v>5.2463090604085689</v>
      </c>
      <c r="J1430" s="42">
        <f t="shared" si="712"/>
        <v>4.1642060402723793</v>
      </c>
      <c r="K1430" s="42">
        <f t="shared" si="712"/>
        <v>6.2463090604085689</v>
      </c>
      <c r="L1430" s="42">
        <f t="shared" si="696"/>
        <v>5.2463090604085689</v>
      </c>
      <c r="M1430" s="42">
        <f t="shared" ref="M1430:M1445" si="721">M290</f>
        <v>4.1642060402723784</v>
      </c>
      <c r="N1430" s="42">
        <f t="shared" si="697"/>
        <v>0.20677180891545743</v>
      </c>
      <c r="O1430" s="42">
        <f t="shared" ref="O1430:S1445" si="722">O290</f>
        <v>1.9315377190932801</v>
      </c>
      <c r="P1430" s="42">
        <f t="shared" si="722"/>
        <v>3.2959823211464507</v>
      </c>
      <c r="Q1430" s="42">
        <f t="shared" si="722"/>
        <v>3.5205551147266401</v>
      </c>
      <c r="R1430" s="42">
        <f t="shared" si="722"/>
        <v>3.5616284376242695</v>
      </c>
      <c r="S1430" s="42">
        <f t="shared" si="722"/>
        <v>2.7909040482676586</v>
      </c>
      <c r="T1430" s="42">
        <f t="shared" si="698"/>
        <v>2.3418401426191666</v>
      </c>
      <c r="U1430" s="42">
        <f t="shared" si="718"/>
        <v>6.2463090604085689</v>
      </c>
      <c r="V1430" s="42">
        <f t="shared" si="718"/>
        <v>4.1642060402723784</v>
      </c>
      <c r="W1430" s="42">
        <f t="shared" si="718"/>
        <v>0.72677180891546211</v>
      </c>
      <c r="X1430" s="42">
        <f t="shared" si="718"/>
        <v>1.9315377190932814</v>
      </c>
      <c r="Y1430" s="42">
        <f t="shared" si="718"/>
        <v>3.2959823211464507</v>
      </c>
      <c r="Z1430" s="42">
        <f t="shared" si="718"/>
        <v>3.5205551147266401</v>
      </c>
      <c r="AA1430" s="42">
        <f t="shared" si="699"/>
        <v>3.3516284376242695</v>
      </c>
      <c r="AB1430" s="42">
        <f t="shared" si="719"/>
        <v>2.7909040482676577</v>
      </c>
      <c r="AC1430" s="42">
        <f t="shared" si="700"/>
        <v>2.5718401426191662</v>
      </c>
    </row>
    <row r="1431" spans="3:29" x14ac:dyDescent="0.25">
      <c r="C1431" s="42">
        <f t="shared" si="691"/>
        <v>5.8432242531717007</v>
      </c>
      <c r="D1431" s="42">
        <f t="shared" si="720"/>
        <v>4.1766972361801864</v>
      </c>
      <c r="E1431" s="42">
        <f t="shared" si="720"/>
        <v>5.5751243059795375</v>
      </c>
      <c r="F1431" s="42">
        <f t="shared" si="692"/>
        <v>3.0850044340488467</v>
      </c>
      <c r="G1431" s="42">
        <f t="shared" si="693"/>
        <v>2.6167088741338169</v>
      </c>
      <c r="H1431" s="42">
        <f t="shared" ref="H1431:H1446" si="723">H291</f>
        <v>0</v>
      </c>
      <c r="I1431" s="42">
        <f t="shared" si="701"/>
        <v>5.0112172676559315</v>
      </c>
      <c r="J1431" s="42">
        <f t="shared" ref="J1431:K1446" si="724">J291</f>
        <v>6.0112172676559315</v>
      </c>
      <c r="K1431" s="42">
        <f t="shared" si="724"/>
        <v>6.0112172676559315</v>
      </c>
      <c r="L1431" s="42">
        <f t="shared" si="696"/>
        <v>5.0112172676559315</v>
      </c>
      <c r="M1431" s="42">
        <f t="shared" si="721"/>
        <v>1.7532717030663145</v>
      </c>
      <c r="N1431" s="42">
        <f t="shared" si="697"/>
        <v>4.7215870244924378</v>
      </c>
      <c r="O1431" s="42">
        <f t="shared" si="722"/>
        <v>1.4117252674040426</v>
      </c>
      <c r="P1431" s="42">
        <f t="shared" si="722"/>
        <v>2.5261589545852154</v>
      </c>
      <c r="Q1431" s="42">
        <f t="shared" si="722"/>
        <v>1.9564398318175245</v>
      </c>
      <c r="R1431" s="42">
        <f t="shared" si="722"/>
        <v>2.7931838903147463</v>
      </c>
      <c r="S1431" s="42">
        <f t="shared" si="722"/>
        <v>4.9880313497570503</v>
      </c>
      <c r="T1431" s="42">
        <f t="shared" si="698"/>
        <v>4.9031792576657836</v>
      </c>
      <c r="U1431" s="42">
        <f t="shared" si="718"/>
        <v>6.0112172676559315</v>
      </c>
      <c r="V1431" s="42">
        <f t="shared" si="718"/>
        <v>1.7532717030663145</v>
      </c>
      <c r="W1431" s="42">
        <f t="shared" si="718"/>
        <v>5.2415870244924392</v>
      </c>
      <c r="X1431" s="42">
        <f t="shared" si="718"/>
        <v>1.4117252674040435</v>
      </c>
      <c r="Y1431" s="42">
        <f t="shared" si="718"/>
        <v>2.526158954585215</v>
      </c>
      <c r="Z1431" s="42">
        <f t="shared" si="718"/>
        <v>1.9564398318175245</v>
      </c>
      <c r="AA1431" s="42">
        <f t="shared" si="699"/>
        <v>2.5831838903147464</v>
      </c>
      <c r="AB1431" s="42">
        <f t="shared" si="719"/>
        <v>4.9880313497570494</v>
      </c>
      <c r="AC1431" s="42">
        <f t="shared" si="700"/>
        <v>5.133179257665784</v>
      </c>
    </row>
    <row r="1432" spans="3:29" x14ac:dyDescent="0.25">
      <c r="C1432" s="42">
        <f t="shared" si="691"/>
        <v>7.1274413692474097</v>
      </c>
      <c r="D1432" s="42">
        <f t="shared" si="720"/>
        <v>6.7143815072077642</v>
      </c>
      <c r="E1432" s="42">
        <f t="shared" si="720"/>
        <v>6.6132398512758517</v>
      </c>
      <c r="F1432" s="42">
        <f t="shared" si="692"/>
        <v>6.2833667566260436</v>
      </c>
      <c r="G1432" s="42">
        <f t="shared" si="693"/>
        <v>2.3096458071459187</v>
      </c>
      <c r="H1432" s="42">
        <f t="shared" si="723"/>
        <v>0</v>
      </c>
      <c r="I1432" s="42">
        <f t="shared" si="701"/>
        <v>6.2277850246953825</v>
      </c>
      <c r="J1432" s="42">
        <f t="shared" si="724"/>
        <v>2.4092616748984614</v>
      </c>
      <c r="K1432" s="42">
        <f t="shared" si="724"/>
        <v>7.2277850246953825</v>
      </c>
      <c r="L1432" s="42">
        <f t="shared" si="696"/>
        <v>6.2277850246953825</v>
      </c>
      <c r="M1432" s="42">
        <f t="shared" si="721"/>
        <v>3.6138925123476899</v>
      </c>
      <c r="N1432" s="42">
        <f t="shared" si="697"/>
        <v>2.5971040537769827</v>
      </c>
      <c r="O1432" s="42">
        <f t="shared" si="722"/>
        <v>3.7781603538180413</v>
      </c>
      <c r="P1432" s="42">
        <f t="shared" si="722"/>
        <v>0.56034647803415694</v>
      </c>
      <c r="Q1432" s="42">
        <f t="shared" si="722"/>
        <v>0.44523623191737122</v>
      </c>
      <c r="R1432" s="42">
        <f t="shared" si="722"/>
        <v>1.5629514064127727</v>
      </c>
      <c r="S1432" s="42">
        <f t="shared" si="722"/>
        <v>4.3059144827972498</v>
      </c>
      <c r="T1432" s="42">
        <f t="shared" si="698"/>
        <v>3.682155948304231</v>
      </c>
      <c r="U1432" s="42">
        <f t="shared" si="718"/>
        <v>7.2277850246953825</v>
      </c>
      <c r="V1432" s="42">
        <f t="shared" si="718"/>
        <v>3.6138925123476899</v>
      </c>
      <c r="W1432" s="42">
        <f t="shared" si="718"/>
        <v>3.1171040537769859</v>
      </c>
      <c r="X1432" s="42">
        <f t="shared" si="718"/>
        <v>3.7781603538180439</v>
      </c>
      <c r="Y1432" s="42">
        <f t="shared" si="718"/>
        <v>0.56034647803415694</v>
      </c>
      <c r="Z1432" s="42">
        <f t="shared" si="718"/>
        <v>0.44523623191737122</v>
      </c>
      <c r="AA1432" s="42">
        <f t="shared" si="699"/>
        <v>1.3529514064127728</v>
      </c>
      <c r="AB1432" s="42">
        <f t="shared" si="719"/>
        <v>4.3059144827972489</v>
      </c>
      <c r="AC1432" s="42">
        <f t="shared" si="700"/>
        <v>3.912155948304231</v>
      </c>
    </row>
    <row r="1433" spans="3:29" x14ac:dyDescent="0.25">
      <c r="C1433" s="42">
        <f t="shared" si="691"/>
        <v>4.5860474757215597</v>
      </c>
      <c r="D1433" s="42">
        <f t="shared" si="720"/>
        <v>3.3749225542925192</v>
      </c>
      <c r="E1433" s="42">
        <f t="shared" si="720"/>
        <v>4.731950981040467</v>
      </c>
      <c r="F1433" s="42">
        <f t="shared" si="692"/>
        <v>2.9047986433215791</v>
      </c>
      <c r="G1433" s="42">
        <f t="shared" si="693"/>
        <v>4.3817544701543083</v>
      </c>
      <c r="H1433" s="42">
        <f t="shared" si="723"/>
        <v>5.8521224792988038</v>
      </c>
      <c r="I1433" s="42">
        <f>I293</f>
        <v>0</v>
      </c>
      <c r="J1433" s="42">
        <f t="shared" si="724"/>
        <v>3.9014149861992027</v>
      </c>
      <c r="K1433" s="42">
        <f t="shared" si="724"/>
        <v>5.8521224792988038</v>
      </c>
      <c r="L1433" s="42">
        <f t="shared" si="696"/>
        <v>4.8521224792988038</v>
      </c>
      <c r="M1433" s="42">
        <f t="shared" si="721"/>
        <v>4.1452534228366531</v>
      </c>
      <c r="N1433" s="42">
        <f t="shared" si="697"/>
        <v>3.7047802444893008</v>
      </c>
      <c r="O1433" s="42">
        <f t="shared" si="722"/>
        <v>2.6519948976436711</v>
      </c>
      <c r="P1433" s="42">
        <f t="shared" si="722"/>
        <v>4.372266314529563</v>
      </c>
      <c r="Q1433" s="42">
        <f t="shared" si="722"/>
        <v>3.7885041887004705</v>
      </c>
      <c r="R1433" s="42">
        <f t="shared" si="722"/>
        <v>3.5834582582490477</v>
      </c>
      <c r="S1433" s="42">
        <f t="shared" si="722"/>
        <v>2.4902648848080013</v>
      </c>
      <c r="T1433" s="42">
        <f t="shared" si="698"/>
        <v>2.3487882747808753</v>
      </c>
      <c r="U1433" s="42">
        <f>U293-1</f>
        <v>4.8521224792988038</v>
      </c>
      <c r="V1433" s="42">
        <f t="shared" si="718"/>
        <v>4.1452534228366531</v>
      </c>
      <c r="W1433" s="42">
        <f t="shared" si="718"/>
        <v>4.2247802444892972</v>
      </c>
      <c r="X1433" s="42">
        <f t="shared" si="718"/>
        <v>2.6519948976436729</v>
      </c>
      <c r="Y1433" s="42">
        <f t="shared" si="718"/>
        <v>4.372266314529563</v>
      </c>
      <c r="Z1433" s="42">
        <f t="shared" si="718"/>
        <v>3.7885041887004705</v>
      </c>
      <c r="AA1433" s="42">
        <f t="shared" si="699"/>
        <v>3.3734582582490478</v>
      </c>
      <c r="AB1433" s="42">
        <f t="shared" si="719"/>
        <v>2.4902648848080005</v>
      </c>
      <c r="AC1433" s="42">
        <f t="shared" si="700"/>
        <v>2.5787882747808752</v>
      </c>
    </row>
    <row r="1434" spans="3:29" x14ac:dyDescent="0.25">
      <c r="C1434" s="42">
        <f t="shared" si="691"/>
        <v>4.3495401451594446</v>
      </c>
      <c r="D1434" s="42">
        <f t="shared" si="720"/>
        <v>3.4228696364574689</v>
      </c>
      <c r="E1434" s="42">
        <f t="shared" si="720"/>
        <v>5.6181562669458129</v>
      </c>
      <c r="F1434" s="42">
        <f t="shared" si="692"/>
        <v>4.2814533730228277</v>
      </c>
      <c r="G1434" s="42">
        <f t="shared" si="693"/>
        <v>2.5833755142122121</v>
      </c>
      <c r="H1434" s="42">
        <f t="shared" si="723"/>
        <v>0</v>
      </c>
      <c r="I1434" s="42">
        <f t="shared" si="701"/>
        <v>5.1601676322170231</v>
      </c>
      <c r="J1434" s="42">
        <f t="shared" si="724"/>
        <v>2.0533892107390082</v>
      </c>
      <c r="K1434" s="42">
        <f t="shared" si="724"/>
        <v>6.1601676322170231</v>
      </c>
      <c r="L1434" s="42">
        <f t="shared" si="696"/>
        <v>5.1601676322170231</v>
      </c>
      <c r="M1434" s="42">
        <f t="shared" si="721"/>
        <v>1.5400419080542569</v>
      </c>
      <c r="N1434" s="42">
        <f t="shared" si="697"/>
        <v>3.678101661308729</v>
      </c>
      <c r="O1434" s="42">
        <f t="shared" si="722"/>
        <v>2.4988558783580084</v>
      </c>
      <c r="P1434" s="42">
        <f t="shared" si="722"/>
        <v>3.7322731236730924</v>
      </c>
      <c r="Q1434" s="42">
        <f t="shared" si="722"/>
        <v>3.7648235488731361</v>
      </c>
      <c r="R1434" s="42">
        <f t="shared" si="722"/>
        <v>4.0257598086811877</v>
      </c>
      <c r="S1434" s="42">
        <f t="shared" si="722"/>
        <v>2.4902805321728403</v>
      </c>
      <c r="T1434" s="42">
        <f t="shared" si="698"/>
        <v>5.5251362011763305</v>
      </c>
      <c r="U1434" s="42">
        <f t="shared" ref="U1434:Z1436" si="725">U294</f>
        <v>6.1601676322170231</v>
      </c>
      <c r="V1434" s="42">
        <f t="shared" si="725"/>
        <v>1.5400419080542569</v>
      </c>
      <c r="W1434" s="42">
        <f t="shared" si="725"/>
        <v>4.198101661308729</v>
      </c>
      <c r="X1434" s="42">
        <f t="shared" si="725"/>
        <v>2.4988558783580079</v>
      </c>
      <c r="Y1434" s="42">
        <f t="shared" si="725"/>
        <v>3.7322731236730924</v>
      </c>
      <c r="Z1434" s="42">
        <f t="shared" si="725"/>
        <v>3.7648235488731361</v>
      </c>
      <c r="AA1434" s="42">
        <f t="shared" si="699"/>
        <v>3.8157598086811877</v>
      </c>
      <c r="AB1434" s="42">
        <f t="shared" si="719"/>
        <v>2.4902805321728394</v>
      </c>
      <c r="AC1434" s="42">
        <f t="shared" si="700"/>
        <v>5.7551362011763301</v>
      </c>
    </row>
    <row r="1435" spans="3:29" x14ac:dyDescent="0.25">
      <c r="C1435" s="42">
        <f t="shared" si="691"/>
        <v>7.7885189587843389</v>
      </c>
      <c r="D1435" s="42">
        <f t="shared" si="720"/>
        <v>6.277217782946904</v>
      </c>
      <c r="E1435" s="42">
        <f>E295-1</f>
        <v>6.2770496560458175</v>
      </c>
      <c r="F1435" s="42">
        <f t="shared" si="692"/>
        <v>6.7754880229331595</v>
      </c>
      <c r="G1435" s="42">
        <f t="shared" si="693"/>
        <v>2.1503451699998353</v>
      </c>
      <c r="H1435" s="42">
        <f t="shared" si="723"/>
        <v>0</v>
      </c>
      <c r="I1435" s="42">
        <f t="shared" si="701"/>
        <v>6.8444803405801711</v>
      </c>
      <c r="J1435" s="42">
        <f t="shared" si="724"/>
        <v>2.6148267801933911</v>
      </c>
      <c r="K1435" s="42">
        <f t="shared" si="724"/>
        <v>7.8444803405801711</v>
      </c>
      <c r="L1435" s="42">
        <f>L295</f>
        <v>0</v>
      </c>
      <c r="M1435" s="42">
        <f t="shared" si="721"/>
        <v>5.5565069079109559</v>
      </c>
      <c r="N1435" s="42">
        <f t="shared" si="697"/>
        <v>3.5925375370427051</v>
      </c>
      <c r="O1435" s="42">
        <f t="shared" si="722"/>
        <v>3.8412021502427689</v>
      </c>
      <c r="P1435" s="42">
        <f t="shared" si="722"/>
        <v>3.2180306308536171</v>
      </c>
      <c r="Q1435" s="42">
        <f t="shared" si="722"/>
        <v>3.4054049659592169</v>
      </c>
      <c r="R1435" s="42">
        <f t="shared" si="722"/>
        <v>1.3447251302086294</v>
      </c>
      <c r="S1435" s="42">
        <f t="shared" si="722"/>
        <v>3.0042690666051741</v>
      </c>
      <c r="T1435" s="42">
        <f t="shared" si="698"/>
        <v>2.4811200851450428</v>
      </c>
      <c r="U1435" s="42">
        <f t="shared" si="725"/>
        <v>0</v>
      </c>
      <c r="V1435" s="42">
        <f t="shared" si="725"/>
        <v>5.5565069079109559</v>
      </c>
      <c r="W1435" s="42">
        <f t="shared" si="725"/>
        <v>4.1125375370427077</v>
      </c>
      <c r="X1435" s="42">
        <f t="shared" si="725"/>
        <v>3.8412021502427707</v>
      </c>
      <c r="Y1435" s="42">
        <f t="shared" si="725"/>
        <v>3.2180306308536166</v>
      </c>
      <c r="Z1435" s="42">
        <f t="shared" si="725"/>
        <v>3.4054049659592169</v>
      </c>
      <c r="AA1435" s="42">
        <f t="shared" si="699"/>
        <v>1.1347251302086294</v>
      </c>
      <c r="AB1435" s="42">
        <f t="shared" si="719"/>
        <v>3.0042690666051719</v>
      </c>
      <c r="AC1435" s="42">
        <f t="shared" si="700"/>
        <v>2.7111200851450432</v>
      </c>
    </row>
    <row r="1436" spans="3:29" x14ac:dyDescent="0.25">
      <c r="C1436" s="42">
        <f t="shared" si="691"/>
        <v>3.7723530970234558</v>
      </c>
      <c r="D1436" s="42">
        <f t="shared" si="720"/>
        <v>2.9358142813419934</v>
      </c>
      <c r="E1436" s="42">
        <f t="shared" si="720"/>
        <v>4.7931988539989927</v>
      </c>
      <c r="F1436" s="42">
        <f t="shared" si="692"/>
        <v>3.5429499992593874</v>
      </c>
      <c r="G1436" s="42">
        <f t="shared" si="693"/>
        <v>2.5516176920090214</v>
      </c>
      <c r="H1436" s="42">
        <f t="shared" si="723"/>
        <v>5.9668889367317641</v>
      </c>
      <c r="I1436" s="42">
        <f>I296</f>
        <v>0</v>
      </c>
      <c r="J1436" s="42">
        <f t="shared" si="724"/>
        <v>0</v>
      </c>
      <c r="K1436" s="42">
        <f t="shared" si="724"/>
        <v>5.9668889367317641</v>
      </c>
      <c r="L1436" s="42">
        <f t="shared" si="696"/>
        <v>4.9668889367317641</v>
      </c>
      <c r="M1436" s="42">
        <f t="shared" si="721"/>
        <v>1.9889629789105894</v>
      </c>
      <c r="N1436" s="42">
        <f t="shared" si="697"/>
        <v>4.1361033616815241</v>
      </c>
      <c r="O1436" s="42">
        <f t="shared" si="722"/>
        <v>2.9300219090149739</v>
      </c>
      <c r="P1436" s="42">
        <f t="shared" si="722"/>
        <v>4.9149533008825568</v>
      </c>
      <c r="Q1436" s="42">
        <f t="shared" si="722"/>
        <v>4.0576774240733702</v>
      </c>
      <c r="R1436" s="42">
        <f t="shared" si="722"/>
        <v>4.3040229334862712</v>
      </c>
      <c r="S1436" s="42">
        <f t="shared" si="722"/>
        <v>2.9199669264857566</v>
      </c>
      <c r="T1436" s="42">
        <f t="shared" si="698"/>
        <v>4.7465463301849997</v>
      </c>
      <c r="U1436" s="42">
        <f>U296-1</f>
        <v>4.9668889367317641</v>
      </c>
      <c r="V1436" s="42">
        <f t="shared" si="725"/>
        <v>1.9889629789105894</v>
      </c>
      <c r="W1436" s="42">
        <f t="shared" si="725"/>
        <v>4.6561033616815246</v>
      </c>
      <c r="X1436" s="42">
        <f t="shared" si="725"/>
        <v>2.9300219090149771</v>
      </c>
      <c r="Y1436" s="42">
        <f t="shared" si="725"/>
        <v>4.9149533008825568</v>
      </c>
      <c r="Z1436" s="42">
        <f t="shared" si="725"/>
        <v>4.0576774240733702</v>
      </c>
      <c r="AA1436" s="42">
        <f t="shared" si="699"/>
        <v>4.0940229334862712</v>
      </c>
      <c r="AB1436" s="42">
        <f t="shared" si="719"/>
        <v>2.9199669264857566</v>
      </c>
      <c r="AC1436" s="42">
        <f t="shared" si="700"/>
        <v>4.9765463301850001</v>
      </c>
    </row>
    <row r="1437" spans="3:29" x14ac:dyDescent="0.25">
      <c r="C1437" s="42">
        <f t="shared" si="691"/>
        <v>7.9763176556247197</v>
      </c>
      <c r="D1437" s="42">
        <f t="shared" si="720"/>
        <v>7.008761954944446</v>
      </c>
      <c r="E1437" s="42">
        <f t="shared" si="720"/>
        <v>7.2664140867326683</v>
      </c>
      <c r="F1437" s="42">
        <f t="shared" si="692"/>
        <v>7.1088436991602943</v>
      </c>
      <c r="G1437" s="42">
        <f t="shared" si="693"/>
        <v>2.4733260844612994</v>
      </c>
      <c r="H1437" s="42">
        <f t="shared" si="723"/>
        <v>0</v>
      </c>
      <c r="I1437" s="42">
        <f t="shared" si="701"/>
        <v>6.9215139040977762</v>
      </c>
      <c r="J1437" s="42">
        <f t="shared" si="724"/>
        <v>5.2810092693985178</v>
      </c>
      <c r="K1437" s="42">
        <f t="shared" si="724"/>
        <v>7.9215139040977762</v>
      </c>
      <c r="L1437" s="42">
        <f t="shared" si="696"/>
        <v>6.9215139040977762</v>
      </c>
      <c r="M1437" s="42">
        <f t="shared" si="721"/>
        <v>7.5914508247603685</v>
      </c>
      <c r="N1437" s="42">
        <f t="shared" si="697"/>
        <v>1.2699916863257714</v>
      </c>
      <c r="O1437" s="42">
        <f t="shared" si="722"/>
        <v>4.6863501677823596</v>
      </c>
      <c r="P1437" s="42">
        <f t="shared" si="722"/>
        <v>0.12432629047156571</v>
      </c>
      <c r="Q1437" s="42">
        <f t="shared" si="722"/>
        <v>9.3495637024921197E-2</v>
      </c>
      <c r="R1437" s="42">
        <f t="shared" si="722"/>
        <v>1.0362754254929669</v>
      </c>
      <c r="S1437" s="42">
        <f t="shared" si="722"/>
        <v>0.84271424511678439</v>
      </c>
      <c r="T1437" s="42">
        <f t="shared" si="698"/>
        <v>0.68503153966870411</v>
      </c>
      <c r="U1437" s="42">
        <f t="shared" ref="U1437:Z1441" si="726">U297</f>
        <v>7.9215139040977762</v>
      </c>
      <c r="V1437" s="42">
        <f t="shared" si="726"/>
        <v>7.5914508247603685</v>
      </c>
      <c r="W1437" s="42">
        <f t="shared" si="726"/>
        <v>1.789991686325773</v>
      </c>
      <c r="X1437" s="42">
        <f t="shared" si="726"/>
        <v>4.6863501677823649</v>
      </c>
      <c r="Y1437" s="42">
        <f t="shared" si="726"/>
        <v>0.1243262904715657</v>
      </c>
      <c r="Z1437" s="42">
        <f t="shared" si="726"/>
        <v>9.3495637024921197E-2</v>
      </c>
      <c r="AA1437" s="42">
        <f t="shared" si="699"/>
        <v>0.82627542549296695</v>
      </c>
      <c r="AB1437" s="42">
        <f t="shared" si="719"/>
        <v>0.84271424511678472</v>
      </c>
      <c r="AC1437" s="42">
        <f t="shared" si="700"/>
        <v>0.91503153966870387</v>
      </c>
    </row>
    <row r="1438" spans="3:29" x14ac:dyDescent="0.25">
      <c r="C1438" s="42">
        <f t="shared" si="691"/>
        <v>6.6907840679227517</v>
      </c>
      <c r="D1438" s="42">
        <f t="shared" si="720"/>
        <v>6.3583251151086415</v>
      </c>
      <c r="E1438" s="42">
        <f t="shared" si="720"/>
        <v>6.9240617379486631</v>
      </c>
      <c r="F1438" s="42">
        <f t="shared" si="692"/>
        <v>5.9695772936923888</v>
      </c>
      <c r="G1438" s="42">
        <f t="shared" si="693"/>
        <v>2.7615971814414149</v>
      </c>
      <c r="H1438" s="42">
        <f t="shared" si="723"/>
        <v>0</v>
      </c>
      <c r="I1438" s="42">
        <f t="shared" si="701"/>
        <v>6.5902999993093632</v>
      </c>
      <c r="J1438" s="42">
        <f t="shared" si="724"/>
        <v>0</v>
      </c>
      <c r="K1438" s="42">
        <f t="shared" si="724"/>
        <v>7.5902999993093632</v>
      </c>
      <c r="L1438" s="42">
        <f t="shared" si="696"/>
        <v>6.5902999993093632</v>
      </c>
      <c r="M1438" s="42">
        <f t="shared" si="721"/>
        <v>6.9577749993669151</v>
      </c>
      <c r="N1438" s="42">
        <f t="shared" si="697"/>
        <v>2.555674123709363</v>
      </c>
      <c r="O1438" s="42">
        <f t="shared" si="722"/>
        <v>3.3403592972167235</v>
      </c>
      <c r="P1438" s="42">
        <f t="shared" si="722"/>
        <v>2.1432764305991943</v>
      </c>
      <c r="Q1438" s="42">
        <f t="shared" si="722"/>
        <v>1.8211811154365554</v>
      </c>
      <c r="R1438" s="42">
        <f t="shared" si="722"/>
        <v>1.9277413903628067</v>
      </c>
      <c r="S1438" s="42">
        <f t="shared" si="722"/>
        <v>1.6149574466615668</v>
      </c>
      <c r="T1438" s="42">
        <f t="shared" si="698"/>
        <v>0.83626249997122371</v>
      </c>
      <c r="U1438" s="42">
        <f t="shared" si="726"/>
        <v>7.5902999993093632</v>
      </c>
      <c r="V1438" s="42">
        <f t="shared" si="726"/>
        <v>6.9577749993669151</v>
      </c>
      <c r="W1438" s="42">
        <f t="shared" si="726"/>
        <v>3.0756741237093634</v>
      </c>
      <c r="X1438" s="42">
        <f t="shared" si="726"/>
        <v>3.3403592972167249</v>
      </c>
      <c r="Y1438" s="42">
        <f t="shared" si="726"/>
        <v>2.1432764305991943</v>
      </c>
      <c r="Z1438" s="42">
        <f t="shared" si="726"/>
        <v>1.8211811154365554</v>
      </c>
      <c r="AA1438" s="42">
        <f t="shared" si="699"/>
        <v>1.7177413903628067</v>
      </c>
      <c r="AB1438" s="42">
        <f t="shared" si="719"/>
        <v>1.6149574466615653</v>
      </c>
      <c r="AC1438" s="42">
        <f t="shared" si="700"/>
        <v>1.0662624999712238</v>
      </c>
    </row>
    <row r="1439" spans="3:29" x14ac:dyDescent="0.25">
      <c r="C1439" s="42">
        <f t="shared" si="691"/>
        <v>5.5756527103173736</v>
      </c>
      <c r="D1439" s="42">
        <f t="shared" si="720"/>
        <v>1.9737724038238811</v>
      </c>
      <c r="E1439" s="42">
        <f t="shared" si="720"/>
        <v>3.8647356034997875</v>
      </c>
      <c r="F1439" s="42">
        <f t="shared" si="692"/>
        <v>4.0462446987943048</v>
      </c>
      <c r="G1439" s="42">
        <f t="shared" si="693"/>
        <v>3.2621469147296742</v>
      </c>
      <c r="H1439" s="42">
        <f t="shared" si="723"/>
        <v>6.5469258091533487</v>
      </c>
      <c r="I1439" s="42">
        <f t="shared" si="701"/>
        <v>5.5469258091533487</v>
      </c>
      <c r="J1439" s="42">
        <f t="shared" si="724"/>
        <v>0</v>
      </c>
      <c r="K1439" s="42">
        <f t="shared" si="724"/>
        <v>6.5469258091533487</v>
      </c>
      <c r="L1439" s="42">
        <f t="shared" si="696"/>
        <v>5.5469258091533487</v>
      </c>
      <c r="M1439" s="42">
        <f t="shared" si="721"/>
        <v>3.2734629045766734</v>
      </c>
      <c r="N1439" s="42">
        <f t="shared" si="697"/>
        <v>3.0005167086956694</v>
      </c>
      <c r="O1439" s="42">
        <f t="shared" si="722"/>
        <v>2.4979317481204859</v>
      </c>
      <c r="P1439" s="42">
        <f t="shared" si="722"/>
        <v>2.4855464511546885</v>
      </c>
      <c r="Q1439" s="42">
        <f t="shared" si="722"/>
        <v>2.650525824756667</v>
      </c>
      <c r="R1439" s="42">
        <f t="shared" si="722"/>
        <v>3.6753571244260619</v>
      </c>
      <c r="S1439" s="42">
        <f t="shared" si="722"/>
        <v>3.760999932917882</v>
      </c>
      <c r="T1439" s="42">
        <f t="shared" si="698"/>
        <v>3.6570686168859803</v>
      </c>
      <c r="U1439" s="42">
        <f t="shared" si="726"/>
        <v>6.5469258091533487</v>
      </c>
      <c r="V1439" s="42">
        <f t="shared" si="726"/>
        <v>3.2734629045766734</v>
      </c>
      <c r="W1439" s="42">
        <f t="shared" si="726"/>
        <v>3.5205167086956717</v>
      </c>
      <c r="X1439" s="42">
        <f t="shared" si="726"/>
        <v>2.4979317481204899</v>
      </c>
      <c r="Y1439" s="42">
        <f t="shared" si="726"/>
        <v>2.4855464511546881</v>
      </c>
      <c r="Z1439" s="42">
        <f t="shared" si="726"/>
        <v>2.650525824756667</v>
      </c>
      <c r="AA1439" s="42">
        <f t="shared" si="699"/>
        <v>3.4653571244260619</v>
      </c>
      <c r="AB1439" s="42">
        <f t="shared" si="719"/>
        <v>3.760999932917882</v>
      </c>
      <c r="AC1439" s="42">
        <f t="shared" si="700"/>
        <v>3.8870686168859798</v>
      </c>
    </row>
    <row r="1440" spans="3:29" x14ac:dyDescent="0.25">
      <c r="C1440" s="42">
        <f t="shared" si="691"/>
        <v>4.8693007595274151</v>
      </c>
      <c r="D1440" s="42">
        <f t="shared" si="720"/>
        <v>3.9633587883483101</v>
      </c>
      <c r="E1440" s="42">
        <f t="shared" si="720"/>
        <v>4.7281057330492944</v>
      </c>
      <c r="F1440" s="42">
        <f t="shared" si="692"/>
        <v>2.3489097344492715</v>
      </c>
      <c r="G1440" s="42">
        <f t="shared" si="693"/>
        <v>3.2634248642593997</v>
      </c>
      <c r="H1440" s="42">
        <f t="shared" si="723"/>
        <v>5.8673186104611741</v>
      </c>
      <c r="I1440" s="42">
        <f t="shared" si="701"/>
        <v>4.8673186104611741</v>
      </c>
      <c r="J1440" s="42">
        <f t="shared" si="724"/>
        <v>0</v>
      </c>
      <c r="K1440" s="42">
        <f t="shared" si="724"/>
        <v>5.8673186104611741</v>
      </c>
      <c r="L1440" s="42">
        <f t="shared" si="696"/>
        <v>4.8673186104611741</v>
      </c>
      <c r="M1440" s="42">
        <f t="shared" si="721"/>
        <v>1.7113012613845102</v>
      </c>
      <c r="N1440" s="42">
        <f t="shared" si="697"/>
        <v>3.612953989758815</v>
      </c>
      <c r="O1440" s="42">
        <f t="shared" si="722"/>
        <v>1.7294851000532949</v>
      </c>
      <c r="P1440" s="42">
        <f t="shared" si="722"/>
        <v>4.0351211604619328</v>
      </c>
      <c r="Q1440" s="42">
        <f t="shared" si="722"/>
        <v>3.344893358203088</v>
      </c>
      <c r="R1440" s="42">
        <f t="shared" si="722"/>
        <v>4.3693037267713182</v>
      </c>
      <c r="S1440" s="42">
        <f t="shared" si="722"/>
        <v>2.9960775883205999</v>
      </c>
      <c r="T1440" s="42">
        <f t="shared" si="698"/>
        <v>4.6760173490766661</v>
      </c>
      <c r="U1440" s="42">
        <f t="shared" si="726"/>
        <v>5.8673186104611741</v>
      </c>
      <c r="V1440" s="42">
        <f t="shared" si="726"/>
        <v>1.7113012613845102</v>
      </c>
      <c r="W1440" s="42">
        <f t="shared" si="726"/>
        <v>4.132953989758815</v>
      </c>
      <c r="X1440" s="42">
        <f t="shared" si="726"/>
        <v>1.7294851000532947</v>
      </c>
      <c r="Y1440" s="42">
        <f t="shared" si="726"/>
        <v>4.0351211604619328</v>
      </c>
      <c r="Z1440" s="42">
        <f t="shared" si="726"/>
        <v>3.344893358203088</v>
      </c>
      <c r="AA1440" s="42">
        <f t="shared" si="699"/>
        <v>4.1593037267713182</v>
      </c>
      <c r="AB1440" s="42">
        <f t="shared" si="719"/>
        <v>2.9960775883205986</v>
      </c>
      <c r="AC1440" s="42">
        <f t="shared" si="700"/>
        <v>4.9060173490766656</v>
      </c>
    </row>
    <row r="1441" spans="3:29" x14ac:dyDescent="0.25">
      <c r="C1441" s="42">
        <f t="shared" si="691"/>
        <v>5.5976332966346964</v>
      </c>
      <c r="D1441" s="42">
        <f t="shared" si="720"/>
        <v>3.1582935948377946</v>
      </c>
      <c r="E1441" s="42">
        <f t="shared" si="720"/>
        <v>5.6850607073636583</v>
      </c>
      <c r="F1441" s="42">
        <f t="shared" si="692"/>
        <v>4.1176750234223229</v>
      </c>
      <c r="G1441" s="42">
        <f t="shared" si="693"/>
        <v>2.901690226981096</v>
      </c>
      <c r="H1441" s="42">
        <f t="shared" si="723"/>
        <v>0</v>
      </c>
      <c r="I1441" s="42">
        <f>I301</f>
        <v>0</v>
      </c>
      <c r="J1441" s="42">
        <f t="shared" si="724"/>
        <v>2.3803548551554541</v>
      </c>
      <c r="K1441" s="42">
        <f t="shared" si="724"/>
        <v>7.14106456546636</v>
      </c>
      <c r="L1441" s="42">
        <f t="shared" si="696"/>
        <v>6.14106456546636</v>
      </c>
      <c r="M1441" s="42">
        <f t="shared" si="721"/>
        <v>5.6533427809942021</v>
      </c>
      <c r="N1441" s="42">
        <f t="shared" si="697"/>
        <v>4.5743443530820205</v>
      </c>
      <c r="O1441" s="42">
        <f t="shared" si="722"/>
        <v>2.9262626835072196</v>
      </c>
      <c r="P1441" s="42">
        <f t="shared" si="722"/>
        <v>3.674397042682799</v>
      </c>
      <c r="Q1441" s="42">
        <f t="shared" si="722"/>
        <v>2.4881154629878748</v>
      </c>
      <c r="R1441" s="42">
        <f t="shared" si="722"/>
        <v>4.0389894008469955</v>
      </c>
      <c r="S1441" s="42">
        <f t="shared" si="722"/>
        <v>2.7348757910296717</v>
      </c>
      <c r="T1441" s="42">
        <f t="shared" si="698"/>
        <v>2.0077217844721589</v>
      </c>
      <c r="U1441" s="42">
        <f>U301-1</f>
        <v>6.14106456546636</v>
      </c>
      <c r="V1441" s="42">
        <f t="shared" si="726"/>
        <v>5.6533427809942021</v>
      </c>
      <c r="W1441" s="42">
        <f t="shared" si="726"/>
        <v>5.0943443530820227</v>
      </c>
      <c r="X1441" s="42">
        <f t="shared" si="726"/>
        <v>2.9262626835072227</v>
      </c>
      <c r="Y1441" s="42">
        <f t="shared" si="726"/>
        <v>3.6743970426827981</v>
      </c>
      <c r="Z1441" s="42">
        <f t="shared" si="726"/>
        <v>2.4881154629878748</v>
      </c>
      <c r="AA1441" s="42">
        <f t="shared" si="699"/>
        <v>3.8289894008469956</v>
      </c>
      <c r="AB1441" s="42">
        <f t="shared" ref="AB1441:AB1456" si="727">AB301</f>
        <v>2.7348757910296695</v>
      </c>
      <c r="AC1441" s="42">
        <f t="shared" si="700"/>
        <v>2.2377217844721584</v>
      </c>
    </row>
    <row r="1442" spans="3:29" x14ac:dyDescent="0.25">
      <c r="C1442" s="42">
        <f t="shared" si="691"/>
        <v>4.314218560376661</v>
      </c>
      <c r="D1442" s="42">
        <f t="shared" si="720"/>
        <v>3.6221985678088515</v>
      </c>
      <c r="E1442" s="42">
        <f t="shared" si="720"/>
        <v>4.4414084501313793</v>
      </c>
      <c r="F1442" s="42">
        <f t="shared" si="692"/>
        <v>3.1161534082046431</v>
      </c>
      <c r="G1442" s="42">
        <f t="shared" si="693"/>
        <v>2.6533124995839903</v>
      </c>
      <c r="H1442" s="42">
        <f t="shared" si="723"/>
        <v>0</v>
      </c>
      <c r="I1442" s="42">
        <f t="shared" si="701"/>
        <v>4.9741050219690353</v>
      </c>
      <c r="J1442" s="42">
        <f t="shared" si="724"/>
        <v>3.9827366813126903</v>
      </c>
      <c r="K1442" s="42">
        <f t="shared" si="724"/>
        <v>5.9741050219690353</v>
      </c>
      <c r="L1442" s="42">
        <f t="shared" si="696"/>
        <v>4.9741050219690353</v>
      </c>
      <c r="M1442" s="42">
        <f t="shared" si="721"/>
        <v>2.4892104258204304</v>
      </c>
      <c r="N1442" s="42">
        <f t="shared" si="697"/>
        <v>2.9608689189100823</v>
      </c>
      <c r="O1442" s="42">
        <f t="shared" si="722"/>
        <v>2.6743583087326921</v>
      </c>
      <c r="P1442" s="42">
        <f t="shared" si="722"/>
        <v>2.6576724816985777</v>
      </c>
      <c r="Q1442" s="42">
        <f t="shared" si="722"/>
        <v>4.6720688749012496</v>
      </c>
      <c r="R1442" s="42">
        <f t="shared" si="722"/>
        <v>4.190226506502702</v>
      </c>
      <c r="S1442" s="42">
        <f t="shared" si="722"/>
        <v>4.0674757596384916</v>
      </c>
      <c r="T1442" s="42">
        <f t="shared" si="698"/>
        <v>4.0048945961486035</v>
      </c>
      <c r="U1442" s="42">
        <f t="shared" ref="U1442:Z1445" si="728">U302</f>
        <v>5.9741050219690353</v>
      </c>
      <c r="V1442" s="42">
        <f t="shared" si="728"/>
        <v>2.4892104258204304</v>
      </c>
      <c r="W1442" s="42">
        <f t="shared" si="728"/>
        <v>3.4808689189100832</v>
      </c>
      <c r="X1442" s="42">
        <f t="shared" si="728"/>
        <v>2.6743583087326956</v>
      </c>
      <c r="Y1442" s="42">
        <f t="shared" si="728"/>
        <v>2.6576724816985773</v>
      </c>
      <c r="Z1442" s="42">
        <f t="shared" si="728"/>
        <v>4.6720688749012496</v>
      </c>
      <c r="AA1442" s="42">
        <f t="shared" si="699"/>
        <v>3.980226506502702</v>
      </c>
      <c r="AB1442" s="42">
        <f t="shared" si="727"/>
        <v>4.0674757596384907</v>
      </c>
      <c r="AC1442" s="42">
        <f t="shared" si="700"/>
        <v>4.234894596148604</v>
      </c>
    </row>
    <row r="1443" spans="3:29" x14ac:dyDescent="0.25">
      <c r="C1443" s="42">
        <f t="shared" si="691"/>
        <v>5.1484936134361918</v>
      </c>
      <c r="D1443" s="42">
        <f t="shared" si="720"/>
        <v>2.4885674975229635</v>
      </c>
      <c r="E1443" s="42">
        <f t="shared" si="720"/>
        <v>4.1325651326456612</v>
      </c>
      <c r="F1443" s="42">
        <f t="shared" si="692"/>
        <v>4.9681610939285878</v>
      </c>
      <c r="G1443" s="42">
        <f t="shared" si="693"/>
        <v>2.5372664214026193</v>
      </c>
      <c r="H1443" s="42">
        <f t="shared" si="723"/>
        <v>0</v>
      </c>
      <c r="I1443" s="42">
        <f t="shared" si="701"/>
        <v>5.6188238303349216</v>
      </c>
      <c r="J1443" s="42">
        <f t="shared" si="724"/>
        <v>4.4125492202232817</v>
      </c>
      <c r="K1443" s="42">
        <f t="shared" si="724"/>
        <v>6.6188238303349216</v>
      </c>
      <c r="L1443" s="42">
        <f t="shared" si="696"/>
        <v>5.6188238303349216</v>
      </c>
      <c r="M1443" s="42">
        <f t="shared" si="721"/>
        <v>5.2399021990151464</v>
      </c>
      <c r="N1443" s="42">
        <f t="shared" si="697"/>
        <v>5.1978788076073918</v>
      </c>
      <c r="O1443" s="42">
        <f t="shared" si="722"/>
        <v>0.71111330408557072</v>
      </c>
      <c r="P1443" s="42">
        <f t="shared" si="722"/>
        <v>3.7916520224107777</v>
      </c>
      <c r="Q1443" s="42">
        <f t="shared" si="722"/>
        <v>3.146215369633738</v>
      </c>
      <c r="R1443" s="42">
        <f t="shared" si="722"/>
        <v>2.9842388999441503</v>
      </c>
      <c r="S1443" s="42">
        <f t="shared" si="722"/>
        <v>2.8165207788659234</v>
      </c>
      <c r="T1443" s="42">
        <f t="shared" si="698"/>
        <v>1.7610294681877974</v>
      </c>
      <c r="U1443" s="42">
        <f t="shared" si="728"/>
        <v>6.6188238303349216</v>
      </c>
      <c r="V1443" s="42">
        <f t="shared" si="728"/>
        <v>5.2399021990151464</v>
      </c>
      <c r="W1443" s="42">
        <f t="shared" si="728"/>
        <v>5.7178788076073923</v>
      </c>
      <c r="X1443" s="42">
        <f t="shared" si="728"/>
        <v>0.71111330408557127</v>
      </c>
      <c r="Y1443" s="42">
        <f t="shared" si="728"/>
        <v>3.7916520224107777</v>
      </c>
      <c r="Z1443" s="42">
        <f t="shared" si="728"/>
        <v>3.146215369633738</v>
      </c>
      <c r="AA1443" s="42">
        <f t="shared" si="699"/>
        <v>2.7742388999441503</v>
      </c>
      <c r="AB1443" s="42">
        <f t="shared" si="727"/>
        <v>2.8165207788659226</v>
      </c>
      <c r="AC1443" s="42">
        <f t="shared" si="700"/>
        <v>1.9910294681877971</v>
      </c>
    </row>
    <row r="1444" spans="3:29" x14ac:dyDescent="0.25">
      <c r="C1444" s="42">
        <f t="shared" si="691"/>
        <v>4.037730781730259</v>
      </c>
      <c r="D1444" s="42">
        <f t="shared" si="720"/>
        <v>4.009159884936853</v>
      </c>
      <c r="E1444" s="42">
        <f t="shared" si="720"/>
        <v>4.6907009897840908</v>
      </c>
      <c r="F1444" s="42">
        <f t="shared" si="692"/>
        <v>3.8554225254953751</v>
      </c>
      <c r="G1444" s="42">
        <f t="shared" si="693"/>
        <v>2.4260717073751095</v>
      </c>
      <c r="H1444" s="42">
        <f t="shared" si="723"/>
        <v>5.9988191181225829</v>
      </c>
      <c r="I1444" s="42">
        <f t="shared" si="701"/>
        <v>4.9988191181225829</v>
      </c>
      <c r="J1444" s="42">
        <f t="shared" si="724"/>
        <v>3.9992127454150559</v>
      </c>
      <c r="K1444" s="42">
        <f t="shared" si="724"/>
        <v>5.9988191181225829</v>
      </c>
      <c r="L1444" s="42">
        <f t="shared" si="696"/>
        <v>4.9988191181225829</v>
      </c>
      <c r="M1444" s="42">
        <f t="shared" si="721"/>
        <v>4.7490651351803788</v>
      </c>
      <c r="N1444" s="42">
        <f t="shared" si="697"/>
        <v>3.0884540876757165</v>
      </c>
      <c r="O1444" s="42">
        <f t="shared" si="722"/>
        <v>2.4829822933826913</v>
      </c>
      <c r="P1444" s="42">
        <f t="shared" si="722"/>
        <v>3.093153789631331</v>
      </c>
      <c r="Q1444" s="42">
        <f t="shared" si="722"/>
        <v>3.1870848216897016</v>
      </c>
      <c r="R1444" s="42">
        <f t="shared" si="722"/>
        <v>2.787422942073432</v>
      </c>
      <c r="S1444" s="42">
        <f t="shared" si="722"/>
        <v>3.1908612330439281</v>
      </c>
      <c r="T1444" s="42">
        <f t="shared" si="698"/>
        <v>1.6447785846479839</v>
      </c>
      <c r="U1444" s="42">
        <f t="shared" si="728"/>
        <v>5.9988191181225829</v>
      </c>
      <c r="V1444" s="42">
        <f t="shared" si="728"/>
        <v>4.7490651351803788</v>
      </c>
      <c r="W1444" s="42">
        <f t="shared" si="728"/>
        <v>3.6084540876757143</v>
      </c>
      <c r="X1444" s="42">
        <f t="shared" si="728"/>
        <v>2.4829822933826913</v>
      </c>
      <c r="Y1444" s="42">
        <f t="shared" si="728"/>
        <v>3.093153789631331</v>
      </c>
      <c r="Z1444" s="42">
        <f t="shared" si="728"/>
        <v>3.1870848216897016</v>
      </c>
      <c r="AA1444" s="42">
        <f t="shared" si="699"/>
        <v>2.577422942073432</v>
      </c>
      <c r="AB1444" s="42">
        <f t="shared" si="727"/>
        <v>3.1908612330439272</v>
      </c>
      <c r="AC1444" s="42">
        <f t="shared" si="700"/>
        <v>1.8747785846479836</v>
      </c>
    </row>
    <row r="1445" spans="3:29" x14ac:dyDescent="0.25">
      <c r="C1445" s="42">
        <f t="shared" si="691"/>
        <v>4.5473324890277009</v>
      </c>
      <c r="D1445" s="42">
        <f t="shared" si="720"/>
        <v>5.7379385030622245</v>
      </c>
      <c r="E1445" s="42">
        <f t="shared" si="720"/>
        <v>5.3709276084743598</v>
      </c>
      <c r="F1445" s="42">
        <f t="shared" si="692"/>
        <v>3.4530897700248575</v>
      </c>
      <c r="G1445" s="42">
        <f t="shared" si="693"/>
        <v>2.79841275318149</v>
      </c>
      <c r="H1445" s="42">
        <f t="shared" si="723"/>
        <v>0</v>
      </c>
      <c r="I1445" s="42">
        <f>I305</f>
        <v>0</v>
      </c>
      <c r="J1445" s="42">
        <f t="shared" si="724"/>
        <v>4.2154292385237015</v>
      </c>
      <c r="K1445" s="42">
        <f t="shared" si="724"/>
        <v>6.323143857785551</v>
      </c>
      <c r="L1445" s="42">
        <f t="shared" si="696"/>
        <v>5.323143857785551</v>
      </c>
      <c r="M1445" s="42">
        <f t="shared" si="721"/>
        <v>3.1615719288927746</v>
      </c>
      <c r="N1445" s="42">
        <f t="shared" si="697"/>
        <v>4.7009965905704618</v>
      </c>
      <c r="O1445" s="42">
        <f t="shared" si="722"/>
        <v>1.0277286160037133</v>
      </c>
      <c r="P1445" s="42">
        <f t="shared" si="722"/>
        <v>5.5660091920921122</v>
      </c>
      <c r="Q1445" s="42">
        <f t="shared" si="722"/>
        <v>4.5555261164579495</v>
      </c>
      <c r="R1445" s="42">
        <f t="shared" si="722"/>
        <v>3.8730921389002479</v>
      </c>
      <c r="S1445" s="42">
        <f t="shared" si="722"/>
        <v>1.7489546840683443</v>
      </c>
      <c r="T1445" s="42">
        <f t="shared" si="698"/>
        <v>3.5498397651889104</v>
      </c>
      <c r="U1445" s="42">
        <f>U305-1</f>
        <v>5.323143857785551</v>
      </c>
      <c r="V1445" s="42">
        <f t="shared" si="728"/>
        <v>3.1615719288927746</v>
      </c>
      <c r="W1445" s="42">
        <f t="shared" si="728"/>
        <v>5.2209965905704614</v>
      </c>
      <c r="X1445" s="42">
        <f t="shared" si="728"/>
        <v>1.0277286160037122</v>
      </c>
      <c r="Y1445" s="42">
        <f t="shared" si="728"/>
        <v>5.5660091920921122</v>
      </c>
      <c r="Z1445" s="42">
        <f t="shared" si="728"/>
        <v>4.5555261164579495</v>
      </c>
      <c r="AA1445" s="42">
        <f t="shared" si="699"/>
        <v>3.663092138900248</v>
      </c>
      <c r="AB1445" s="42">
        <f t="shared" si="727"/>
        <v>1.7489546840683436</v>
      </c>
      <c r="AC1445" s="42">
        <f t="shared" si="700"/>
        <v>3.77983976518891</v>
      </c>
    </row>
    <row r="1446" spans="3:29" x14ac:dyDescent="0.25">
      <c r="C1446" s="42">
        <f t="shared" si="691"/>
        <v>3.6568565123324768</v>
      </c>
      <c r="D1446" s="42">
        <f t="shared" ref="D1446:E1461" si="729">D306</f>
        <v>0.97736751151896439</v>
      </c>
      <c r="E1446" s="42">
        <f t="shared" si="729"/>
        <v>4.3937261478153431</v>
      </c>
      <c r="F1446" s="42">
        <f t="shared" si="692"/>
        <v>1.8270308596300704</v>
      </c>
      <c r="G1446" s="42">
        <f t="shared" si="693"/>
        <v>3.0642735367623981</v>
      </c>
      <c r="H1446" s="42">
        <f t="shared" si="723"/>
        <v>5.3034304893722082</v>
      </c>
      <c r="I1446" s="42">
        <f t="shared" si="701"/>
        <v>4.3034304893722082</v>
      </c>
      <c r="J1446" s="42">
        <f t="shared" si="724"/>
        <v>3.5356203262481389</v>
      </c>
      <c r="K1446" s="42">
        <f t="shared" si="724"/>
        <v>5.3034304893722082</v>
      </c>
      <c r="L1446" s="42">
        <f t="shared" si="696"/>
        <v>4.3034304893722082</v>
      </c>
      <c r="M1446" s="42">
        <f t="shared" ref="M1446:M1461" si="730">M306</f>
        <v>0.44195254078101764</v>
      </c>
      <c r="N1446" s="42">
        <f t="shared" si="697"/>
        <v>3.2014548177894837</v>
      </c>
      <c r="O1446" s="42">
        <f t="shared" ref="O1446:S1461" si="731">O306</f>
        <v>3.9702678663550932</v>
      </c>
      <c r="P1446" s="42">
        <f t="shared" si="731"/>
        <v>4.2206437746566552</v>
      </c>
      <c r="Q1446" s="42">
        <f t="shared" si="731"/>
        <v>3.6365155546366266</v>
      </c>
      <c r="R1446" s="42">
        <f t="shared" si="731"/>
        <v>5.3034304893722082</v>
      </c>
      <c r="S1446" s="42">
        <f t="shared" si="731"/>
        <v>2.2567789316477476</v>
      </c>
      <c r="T1446" s="42">
        <f t="shared" si="698"/>
        <v>5.7129423541769544</v>
      </c>
      <c r="U1446" s="42">
        <f t="shared" ref="U1446:Z1449" si="732">U306</f>
        <v>5.3034304893722082</v>
      </c>
      <c r="V1446" s="42">
        <f t="shared" si="732"/>
        <v>0.44195254078101764</v>
      </c>
      <c r="W1446" s="42">
        <f t="shared" si="732"/>
        <v>3.7214548177894833</v>
      </c>
      <c r="X1446" s="42">
        <f t="shared" si="732"/>
        <v>3.9702678663550923</v>
      </c>
      <c r="Y1446" s="42">
        <f t="shared" si="732"/>
        <v>4.2206437746566543</v>
      </c>
      <c r="Z1446" s="42">
        <f t="shared" si="732"/>
        <v>3.6365155546366266</v>
      </c>
      <c r="AA1446" s="42">
        <f t="shared" si="699"/>
        <v>5.0934304893722082</v>
      </c>
      <c r="AB1446" s="42">
        <f t="shared" si="727"/>
        <v>2.2567789316477471</v>
      </c>
      <c r="AC1446" s="42">
        <f t="shared" si="700"/>
        <v>5.9429423541769539</v>
      </c>
    </row>
    <row r="1447" spans="3:29" x14ac:dyDescent="0.25">
      <c r="C1447" s="42">
        <f t="shared" si="691"/>
        <v>5.016019882772297</v>
      </c>
      <c r="D1447" s="42">
        <f t="shared" si="729"/>
        <v>4.4254747609761154</v>
      </c>
      <c r="E1447" s="42">
        <f t="shared" si="729"/>
        <v>4.980234692366805</v>
      </c>
      <c r="F1447" s="42">
        <f t="shared" si="692"/>
        <v>3.976944574812471</v>
      </c>
      <c r="G1447" s="42">
        <f t="shared" si="693"/>
        <v>2.926560390917095</v>
      </c>
      <c r="H1447" s="42">
        <f t="shared" ref="H1447:I1462" si="733">H307</f>
        <v>0</v>
      </c>
      <c r="I1447" s="42">
        <f t="shared" si="701"/>
        <v>4.7472662010032352</v>
      </c>
      <c r="J1447" s="42">
        <f t="shared" ref="J1447:K1462" si="734">J307</f>
        <v>5.7472662010032352</v>
      </c>
      <c r="K1447" s="42">
        <f t="shared" si="734"/>
        <v>5.7472662010032352</v>
      </c>
      <c r="L1447" s="42">
        <f t="shared" si="696"/>
        <v>4.7472662010032352</v>
      </c>
      <c r="M1447" s="42">
        <f t="shared" si="730"/>
        <v>2.155224825376215</v>
      </c>
      <c r="N1447" s="42">
        <f t="shared" si="697"/>
        <v>3.6910472479048848</v>
      </c>
      <c r="O1447" s="42">
        <f t="shared" si="731"/>
        <v>0.93412866627876379</v>
      </c>
      <c r="P1447" s="42">
        <f t="shared" si="731"/>
        <v>2.9494494250311565</v>
      </c>
      <c r="Q1447" s="42">
        <f t="shared" si="731"/>
        <v>4.4677212440458458</v>
      </c>
      <c r="R1447" s="42">
        <f t="shared" si="731"/>
        <v>3.5963069677605009</v>
      </c>
      <c r="S1447" s="42">
        <f t="shared" si="731"/>
        <v>3.9130323070660324</v>
      </c>
      <c r="T1447" s="42">
        <f t="shared" si="698"/>
        <v>3.9923066631061217</v>
      </c>
      <c r="U1447" s="42">
        <f t="shared" si="732"/>
        <v>5.7472662010032352</v>
      </c>
      <c r="V1447" s="42">
        <f t="shared" si="732"/>
        <v>2.155224825376215</v>
      </c>
      <c r="W1447" s="42">
        <f t="shared" si="732"/>
        <v>4.2110472479048857</v>
      </c>
      <c r="X1447" s="42">
        <f t="shared" si="732"/>
        <v>0.93412866627876279</v>
      </c>
      <c r="Y1447" s="42">
        <f t="shared" si="732"/>
        <v>2.9494494250311556</v>
      </c>
      <c r="Z1447" s="42">
        <f t="shared" si="732"/>
        <v>4.4677212440458458</v>
      </c>
      <c r="AA1447" s="42">
        <f t="shared" si="699"/>
        <v>3.3863069677605009</v>
      </c>
      <c r="AB1447" s="42">
        <f t="shared" si="727"/>
        <v>3.913032307066032</v>
      </c>
      <c r="AC1447" s="42">
        <f t="shared" si="700"/>
        <v>4.2223066631061208</v>
      </c>
    </row>
    <row r="1448" spans="3:29" x14ac:dyDescent="0.25">
      <c r="C1448" s="42">
        <f t="shared" si="691"/>
        <v>3.6781117123189042</v>
      </c>
      <c r="D1448" s="42">
        <f t="shared" si="729"/>
        <v>3.7736615292228768</v>
      </c>
      <c r="E1448" s="42">
        <f t="shared" si="729"/>
        <v>3.8823678426272843</v>
      </c>
      <c r="F1448" s="42">
        <f t="shared" si="692"/>
        <v>2.1813830689602067</v>
      </c>
      <c r="G1448" s="42">
        <f t="shared" si="693"/>
        <v>2.6959962977920466</v>
      </c>
      <c r="H1448" s="42">
        <f t="shared" si="733"/>
        <v>5.8795115823003856</v>
      </c>
      <c r="I1448" s="42">
        <f t="shared" si="733"/>
        <v>0</v>
      </c>
      <c r="J1448" s="42">
        <f t="shared" si="734"/>
        <v>5.8795115823003856</v>
      </c>
      <c r="K1448" s="42">
        <f t="shared" si="734"/>
        <v>5.8795115823003856</v>
      </c>
      <c r="L1448" s="42">
        <f t="shared" si="696"/>
        <v>4.8795115823003856</v>
      </c>
      <c r="M1448" s="42">
        <f t="shared" si="730"/>
        <v>2.9397557911501919</v>
      </c>
      <c r="N1448" s="42">
        <f t="shared" si="697"/>
        <v>3.6981401603475823</v>
      </c>
      <c r="O1448" s="42">
        <f t="shared" si="731"/>
        <v>1.2795631267265257</v>
      </c>
      <c r="P1448" s="42">
        <f t="shared" si="731"/>
        <v>4.6098998267393778</v>
      </c>
      <c r="Q1448" s="42">
        <f t="shared" si="731"/>
        <v>4.4279328941560543</v>
      </c>
      <c r="R1448" s="42">
        <f t="shared" si="731"/>
        <v>3.760139661616738</v>
      </c>
      <c r="S1448" s="42">
        <f t="shared" si="731"/>
        <v>3.6277837422704522</v>
      </c>
      <c r="T1448" s="42">
        <f t="shared" si="698"/>
        <v>3.5822456157814506</v>
      </c>
      <c r="U1448" s="42">
        <f t="shared" ref="U1448:U1449" si="735">U308-1</f>
        <v>4.8795115823003856</v>
      </c>
      <c r="V1448" s="42">
        <f t="shared" si="732"/>
        <v>2.9397557911501919</v>
      </c>
      <c r="W1448" s="42">
        <f t="shared" si="732"/>
        <v>4.2181401603475841</v>
      </c>
      <c r="X1448" s="42">
        <f t="shared" si="732"/>
        <v>1.2795631267265291</v>
      </c>
      <c r="Y1448" s="42">
        <f t="shared" si="732"/>
        <v>4.6098998267393769</v>
      </c>
      <c r="Z1448" s="42">
        <f t="shared" si="732"/>
        <v>4.4279328941560543</v>
      </c>
      <c r="AA1448" s="42">
        <f t="shared" si="699"/>
        <v>3.550139661616738</v>
      </c>
      <c r="AB1448" s="42">
        <f t="shared" si="727"/>
        <v>3.6277837422704504</v>
      </c>
      <c r="AC1448" s="42">
        <f t="shared" si="700"/>
        <v>3.8122456157814497</v>
      </c>
    </row>
    <row r="1449" spans="3:29" x14ac:dyDescent="0.25">
      <c r="C1449" s="42">
        <f t="shared" si="691"/>
        <v>4.0381272571614284</v>
      </c>
      <c r="D1449" s="42">
        <f t="shared" si="729"/>
        <v>4.4109316687676783</v>
      </c>
      <c r="E1449" s="42">
        <f t="shared" si="729"/>
        <v>5.4705597374065311</v>
      </c>
      <c r="F1449" s="42">
        <f t="shared" si="692"/>
        <v>2.3011455612841911</v>
      </c>
      <c r="G1449" s="42">
        <f t="shared" si="693"/>
        <v>4.1004992521630097</v>
      </c>
      <c r="H1449" s="42">
        <f t="shared" si="733"/>
        <v>0</v>
      </c>
      <c r="I1449" s="42">
        <f t="shared" si="733"/>
        <v>0</v>
      </c>
      <c r="J1449" s="42">
        <f t="shared" si="734"/>
        <v>5.7682440763733451</v>
      </c>
      <c r="K1449" s="42">
        <f t="shared" si="734"/>
        <v>5.7682440763733451</v>
      </c>
      <c r="L1449" s="42">
        <f t="shared" si="696"/>
        <v>4.7682440763733451</v>
      </c>
      <c r="M1449" s="42">
        <f t="shared" si="730"/>
        <v>2.6437785350044494</v>
      </c>
      <c r="N1449" s="42">
        <f t="shared" si="697"/>
        <v>4.1650787466680228</v>
      </c>
      <c r="O1449" s="42">
        <f t="shared" si="731"/>
        <v>3.4561793019592368</v>
      </c>
      <c r="P1449" s="42">
        <f t="shared" si="731"/>
        <v>4.4617847902349359</v>
      </c>
      <c r="Q1449" s="42">
        <f t="shared" si="731"/>
        <v>4.1818603780853811</v>
      </c>
      <c r="R1449" s="42">
        <f t="shared" si="731"/>
        <v>4.1530031570747754</v>
      </c>
      <c r="S1449" s="42">
        <f t="shared" si="731"/>
        <v>2.0863861552839769</v>
      </c>
      <c r="T1449" s="42">
        <f t="shared" si="698"/>
        <v>3.8848090445511181</v>
      </c>
      <c r="U1449" s="42">
        <f t="shared" si="735"/>
        <v>4.7682440763733451</v>
      </c>
      <c r="V1449" s="42">
        <f t="shared" si="732"/>
        <v>2.6437785350044494</v>
      </c>
      <c r="W1449" s="42">
        <f t="shared" si="732"/>
        <v>4.6850787466680215</v>
      </c>
      <c r="X1449" s="42">
        <f t="shared" si="732"/>
        <v>3.4561793019592377</v>
      </c>
      <c r="Y1449" s="42">
        <f t="shared" si="732"/>
        <v>4.4617847902349359</v>
      </c>
      <c r="Z1449" s="42">
        <f t="shared" si="732"/>
        <v>4.1818603780853811</v>
      </c>
      <c r="AA1449" s="42">
        <f t="shared" si="699"/>
        <v>3.9430031570747754</v>
      </c>
      <c r="AB1449" s="42">
        <f t="shared" si="727"/>
        <v>2.0863861552839764</v>
      </c>
      <c r="AC1449" s="42">
        <f t="shared" si="700"/>
        <v>4.1148090445511176</v>
      </c>
    </row>
    <row r="1450" spans="3:29" x14ac:dyDescent="0.25">
      <c r="C1450" s="42">
        <f t="shared" si="691"/>
        <v>5.3805274598998505</v>
      </c>
      <c r="D1450" s="42">
        <f t="shared" si="729"/>
        <v>3.8270101561995493</v>
      </c>
      <c r="E1450" s="42">
        <f>E310-1</f>
        <v>3.8341765754807131</v>
      </c>
      <c r="F1450" s="42">
        <f t="shared" si="692"/>
        <v>3.9679552518823611</v>
      </c>
      <c r="G1450" s="42">
        <f t="shared" si="693"/>
        <v>2.6054882780559447</v>
      </c>
      <c r="H1450" s="42">
        <f t="shared" si="733"/>
        <v>0</v>
      </c>
      <c r="I1450" s="42">
        <f t="shared" si="701"/>
        <v>5.7983304131091042</v>
      </c>
      <c r="J1450" s="42">
        <f t="shared" si="734"/>
        <v>6.7983304131091042</v>
      </c>
      <c r="K1450" s="42">
        <f t="shared" si="734"/>
        <v>6.7983304131091042</v>
      </c>
      <c r="L1450" s="42">
        <f>L310</f>
        <v>0</v>
      </c>
      <c r="M1450" s="42">
        <f t="shared" si="730"/>
        <v>3.9656927409803102</v>
      </c>
      <c r="N1450" s="42">
        <f t="shared" si="697"/>
        <v>4.0671932976144998</v>
      </c>
      <c r="O1450" s="42">
        <f t="shared" si="731"/>
        <v>3.0011913187348007</v>
      </c>
      <c r="P1450" s="42">
        <f t="shared" si="731"/>
        <v>3.8208990036605623</v>
      </c>
      <c r="Q1450" s="42">
        <f t="shared" si="731"/>
        <v>4.1570389041840956</v>
      </c>
      <c r="R1450" s="42">
        <f t="shared" si="731"/>
        <v>3.5209127441193298</v>
      </c>
      <c r="S1450" s="42">
        <f t="shared" si="731"/>
        <v>4.3393598381547491</v>
      </c>
      <c r="T1450" s="42">
        <f t="shared" si="698"/>
        <v>3.352637672128794</v>
      </c>
      <c r="U1450" s="42">
        <f t="shared" ref="U1450:Z1459" si="736">U310</f>
        <v>0</v>
      </c>
      <c r="V1450" s="42">
        <f t="shared" si="736"/>
        <v>3.9656927409803102</v>
      </c>
      <c r="W1450" s="42">
        <f t="shared" si="736"/>
        <v>4.5871932976144985</v>
      </c>
      <c r="X1450" s="42">
        <f t="shared" si="736"/>
        <v>3.0011913187348034</v>
      </c>
      <c r="Y1450" s="42">
        <f t="shared" si="736"/>
        <v>3.8208990036605623</v>
      </c>
      <c r="Z1450" s="42">
        <f t="shared" si="736"/>
        <v>4.1570389041840956</v>
      </c>
      <c r="AA1450" s="42">
        <f t="shared" si="699"/>
        <v>3.3109127441193298</v>
      </c>
      <c r="AB1450" s="42">
        <f t="shared" si="727"/>
        <v>4.3393598381547465</v>
      </c>
      <c r="AC1450" s="42">
        <f t="shared" si="700"/>
        <v>3.5826376721287936</v>
      </c>
    </row>
    <row r="1451" spans="3:29" x14ac:dyDescent="0.25">
      <c r="C1451" s="42">
        <f t="shared" si="691"/>
        <v>3.6872751856949617</v>
      </c>
      <c r="D1451" s="42">
        <f t="shared" si="729"/>
        <v>2.9168701320189503</v>
      </c>
      <c r="E1451" s="42">
        <f t="shared" si="729"/>
        <v>3.9190551289773881</v>
      </c>
      <c r="F1451" s="42">
        <f t="shared" si="692"/>
        <v>1.7154588091106713</v>
      </c>
      <c r="G1451" s="42">
        <f t="shared" si="693"/>
        <v>3.4330112582078831</v>
      </c>
      <c r="H1451" s="42">
        <f t="shared" si="733"/>
        <v>5.47879735357927</v>
      </c>
      <c r="I1451" s="42">
        <f t="shared" si="701"/>
        <v>4.47879735357927</v>
      </c>
      <c r="J1451" s="42">
        <f t="shared" si="734"/>
        <v>1.8262657845264239</v>
      </c>
      <c r="K1451" s="42">
        <f t="shared" si="734"/>
        <v>5.47879735357927</v>
      </c>
      <c r="L1451" s="42">
        <f t="shared" si="696"/>
        <v>4.47879735357927</v>
      </c>
      <c r="M1451" s="42">
        <f t="shared" si="730"/>
        <v>3.4242483459870439</v>
      </c>
      <c r="N1451" s="42">
        <f t="shared" si="697"/>
        <v>4.9587973535792695</v>
      </c>
      <c r="O1451" s="42">
        <f t="shared" si="731"/>
        <v>2.2903787834866458</v>
      </c>
      <c r="P1451" s="42">
        <f t="shared" si="731"/>
        <v>3.9102497686552096</v>
      </c>
      <c r="Q1451" s="42">
        <f t="shared" si="731"/>
        <v>4.3538058193762508</v>
      </c>
      <c r="R1451" s="42">
        <f t="shared" si="731"/>
        <v>4.906886884760902</v>
      </c>
      <c r="S1451" s="42">
        <f t="shared" si="731"/>
        <v>1.8651225033461347</v>
      </c>
      <c r="T1451" s="42">
        <f t="shared" si="698"/>
        <v>2.5745490075922262</v>
      </c>
      <c r="U1451" s="42">
        <f t="shared" si="736"/>
        <v>5.47879735357927</v>
      </c>
      <c r="V1451" s="42">
        <f t="shared" si="736"/>
        <v>3.4242483459870439</v>
      </c>
      <c r="W1451" s="42">
        <f t="shared" si="736"/>
        <v>5.47879735357927</v>
      </c>
      <c r="X1451" s="42">
        <f t="shared" si="736"/>
        <v>2.2903787834866485</v>
      </c>
      <c r="Y1451" s="42">
        <f t="shared" si="736"/>
        <v>3.9102497686552096</v>
      </c>
      <c r="Z1451" s="42">
        <f t="shared" si="736"/>
        <v>4.3538058193762508</v>
      </c>
      <c r="AA1451" s="42">
        <f t="shared" si="699"/>
        <v>4.696886884760902</v>
      </c>
      <c r="AB1451" s="42">
        <f t="shared" si="727"/>
        <v>1.8651225033461352</v>
      </c>
      <c r="AC1451" s="42">
        <f t="shared" si="700"/>
        <v>2.8045490075922261</v>
      </c>
    </row>
    <row r="1452" spans="3:29" x14ac:dyDescent="0.25">
      <c r="C1452" s="42">
        <f t="shared" si="691"/>
        <v>4.7385120994641294</v>
      </c>
      <c r="D1452" s="42">
        <f t="shared" si="729"/>
        <v>1.8669658144402961</v>
      </c>
      <c r="E1452" s="42">
        <f t="shared" si="729"/>
        <v>5.7706583358637191</v>
      </c>
      <c r="F1452" s="42">
        <f t="shared" si="692"/>
        <v>2.9092204745433508</v>
      </c>
      <c r="G1452" s="42">
        <f t="shared" si="693"/>
        <v>4.6306145589229386</v>
      </c>
      <c r="H1452" s="42">
        <f t="shared" si="733"/>
        <v>0</v>
      </c>
      <c r="I1452" s="42">
        <f t="shared" si="701"/>
        <v>4.9222211009254755</v>
      </c>
      <c r="J1452" s="42">
        <f t="shared" si="734"/>
        <v>1.9740737003084925</v>
      </c>
      <c r="K1452" s="42">
        <f t="shared" si="734"/>
        <v>5.9222211009254755</v>
      </c>
      <c r="L1452" s="42">
        <f t="shared" si="696"/>
        <v>4.9222211009254755</v>
      </c>
      <c r="M1452" s="42">
        <f t="shared" si="730"/>
        <v>2.9611105504627369</v>
      </c>
      <c r="N1452" s="42">
        <f t="shared" si="697"/>
        <v>3.7793303230438346</v>
      </c>
      <c r="O1452" s="42">
        <f t="shared" si="731"/>
        <v>2.0515683290396129</v>
      </c>
      <c r="P1452" s="42">
        <f t="shared" si="731"/>
        <v>3.5784926852568226</v>
      </c>
      <c r="Q1452" s="42">
        <f t="shared" si="731"/>
        <v>3.7400477963160723</v>
      </c>
      <c r="R1452" s="42">
        <f t="shared" si="731"/>
        <v>4.8128680580782985</v>
      </c>
      <c r="S1452" s="42">
        <f t="shared" si="731"/>
        <v>3.9061458325253144</v>
      </c>
      <c r="T1452" s="42">
        <f t="shared" si="698"/>
        <v>3.1109717316548964</v>
      </c>
      <c r="U1452" s="42">
        <f t="shared" si="736"/>
        <v>5.9222211009254755</v>
      </c>
      <c r="V1452" s="42">
        <f t="shared" si="736"/>
        <v>2.9611105504627369</v>
      </c>
      <c r="W1452" s="42">
        <f t="shared" si="736"/>
        <v>4.2993303230438338</v>
      </c>
      <c r="X1452" s="42">
        <f t="shared" si="736"/>
        <v>2.0515683290396116</v>
      </c>
      <c r="Y1452" s="42">
        <f t="shared" si="736"/>
        <v>3.5784926852568226</v>
      </c>
      <c r="Z1452" s="42">
        <f t="shared" si="736"/>
        <v>3.7400477963160723</v>
      </c>
      <c r="AA1452" s="42">
        <f t="shared" si="699"/>
        <v>4.6028680580782986</v>
      </c>
      <c r="AB1452" s="42">
        <f t="shared" si="727"/>
        <v>3.906145832525314</v>
      </c>
      <c r="AC1452" s="42">
        <f t="shared" si="700"/>
        <v>3.3409717316548964</v>
      </c>
    </row>
    <row r="1453" spans="3:29" x14ac:dyDescent="0.25">
      <c r="C1453" s="42">
        <f t="shared" si="691"/>
        <v>4.1701126705845715</v>
      </c>
      <c r="D1453" s="42">
        <f t="shared" si="729"/>
        <v>4.0790066972257089</v>
      </c>
      <c r="E1453" s="42">
        <f t="shared" si="729"/>
        <v>5.1972666623653092</v>
      </c>
      <c r="F1453" s="42">
        <f t="shared" si="692"/>
        <v>2.5548695035939395</v>
      </c>
      <c r="G1453" s="42">
        <f t="shared" si="693"/>
        <v>2.2190480088378717</v>
      </c>
      <c r="H1453" s="42">
        <f t="shared" si="733"/>
        <v>0</v>
      </c>
      <c r="I1453" s="42">
        <f t="shared" si="701"/>
        <v>4.7145759952705069</v>
      </c>
      <c r="J1453" s="42">
        <f t="shared" si="734"/>
        <v>5.7145759952705069</v>
      </c>
      <c r="K1453" s="42">
        <f t="shared" si="734"/>
        <v>5.7145759952705069</v>
      </c>
      <c r="L1453" s="42">
        <f t="shared" si="696"/>
        <v>4.7145759952705069</v>
      </c>
      <c r="M1453" s="42">
        <f t="shared" si="730"/>
        <v>2.1429659982264417</v>
      </c>
      <c r="N1453" s="42">
        <f t="shared" si="697"/>
        <v>4.0983837446054121</v>
      </c>
      <c r="O1453" s="42">
        <f t="shared" si="731"/>
        <v>2.2275826538037888</v>
      </c>
      <c r="P1453" s="42">
        <f t="shared" si="731"/>
        <v>3.1460708597964677</v>
      </c>
      <c r="Q1453" s="42">
        <f t="shared" si="731"/>
        <v>3.6403281198651252</v>
      </c>
      <c r="R1453" s="42">
        <f t="shared" si="731"/>
        <v>3.7334646082872442</v>
      </c>
      <c r="S1453" s="42">
        <f t="shared" si="731"/>
        <v>4.1339485923233452</v>
      </c>
      <c r="T1453" s="42">
        <f t="shared" si="698"/>
        <v>4.2106636636122019</v>
      </c>
      <c r="U1453" s="42">
        <f t="shared" si="736"/>
        <v>5.7145759952705069</v>
      </c>
      <c r="V1453" s="42">
        <f t="shared" si="736"/>
        <v>2.1429659982264417</v>
      </c>
      <c r="W1453" s="42">
        <f t="shared" si="736"/>
        <v>4.6183837446054117</v>
      </c>
      <c r="X1453" s="42">
        <f t="shared" si="736"/>
        <v>2.2275826538037924</v>
      </c>
      <c r="Y1453" s="42">
        <f t="shared" si="736"/>
        <v>3.1460708597964677</v>
      </c>
      <c r="Z1453" s="42">
        <f t="shared" si="736"/>
        <v>3.6403281198651252</v>
      </c>
      <c r="AA1453" s="42">
        <f t="shared" si="699"/>
        <v>3.5234646082872443</v>
      </c>
      <c r="AB1453" s="42">
        <f t="shared" si="727"/>
        <v>4.1339485923233443</v>
      </c>
      <c r="AC1453" s="42">
        <f t="shared" si="700"/>
        <v>4.4406636636122023</v>
      </c>
    </row>
    <row r="1454" spans="3:29" x14ac:dyDescent="0.25">
      <c r="C1454" s="42">
        <f t="shared" si="691"/>
        <v>3.5435775897848916</v>
      </c>
      <c r="D1454" s="42">
        <f t="shared" si="729"/>
        <v>3.5184478205283445</v>
      </c>
      <c r="E1454" s="42">
        <f t="shared" si="729"/>
        <v>5.2332630463176768</v>
      </c>
      <c r="F1454" s="42">
        <f t="shared" si="692"/>
        <v>3.641027152542609</v>
      </c>
      <c r="G1454" s="42">
        <f t="shared" si="693"/>
        <v>2.8511207621695966</v>
      </c>
      <c r="H1454" s="42">
        <f t="shared" si="733"/>
        <v>5.6762715492062359</v>
      </c>
      <c r="I1454" s="42">
        <f t="shared" si="701"/>
        <v>4.6762715492062359</v>
      </c>
      <c r="J1454" s="42">
        <f t="shared" si="734"/>
        <v>1.8920905164020791</v>
      </c>
      <c r="K1454" s="42">
        <f t="shared" si="734"/>
        <v>5.6762715492062359</v>
      </c>
      <c r="L1454" s="42">
        <f t="shared" si="696"/>
        <v>4.6762715492062359</v>
      </c>
      <c r="M1454" s="42">
        <f t="shared" si="730"/>
        <v>2.6016244600528573</v>
      </c>
      <c r="N1454" s="42">
        <f t="shared" si="697"/>
        <v>4.0062273134955415</v>
      </c>
      <c r="O1454" s="42">
        <f t="shared" si="731"/>
        <v>1.3877936638899517</v>
      </c>
      <c r="P1454" s="42">
        <f t="shared" si="731"/>
        <v>3.4774939216352099</v>
      </c>
      <c r="Q1454" s="42">
        <f t="shared" si="731"/>
        <v>4.2601863429935891</v>
      </c>
      <c r="R1454" s="42">
        <f t="shared" si="731"/>
        <v>3.8497754368395483</v>
      </c>
      <c r="S1454" s="42">
        <f t="shared" si="731"/>
        <v>3.1400651123268544</v>
      </c>
      <c r="T1454" s="42">
        <f t="shared" si="698"/>
        <v>3.4763914318782478</v>
      </c>
      <c r="U1454" s="42">
        <f t="shared" si="736"/>
        <v>5.6762715492062359</v>
      </c>
      <c r="V1454" s="42">
        <f t="shared" si="736"/>
        <v>2.6016244600528573</v>
      </c>
      <c r="W1454" s="42">
        <f t="shared" si="736"/>
        <v>4.5262273134955402</v>
      </c>
      <c r="X1454" s="42">
        <f t="shared" si="736"/>
        <v>1.3877936638899535</v>
      </c>
      <c r="Y1454" s="42">
        <f t="shared" si="736"/>
        <v>3.477493921635209</v>
      </c>
      <c r="Z1454" s="42">
        <f t="shared" si="736"/>
        <v>4.2601863429935891</v>
      </c>
      <c r="AA1454" s="42">
        <f t="shared" si="699"/>
        <v>3.6397754368395483</v>
      </c>
      <c r="AB1454" s="42">
        <f t="shared" si="727"/>
        <v>3.1400651123268535</v>
      </c>
      <c r="AC1454" s="42">
        <f t="shared" si="700"/>
        <v>3.7063914318782469</v>
      </c>
    </row>
    <row r="1455" spans="3:29" x14ac:dyDescent="0.25">
      <c r="C1455" s="42">
        <f t="shared" si="691"/>
        <v>4.5389162727701438</v>
      </c>
      <c r="D1455" s="42">
        <f t="shared" si="729"/>
        <v>4.4970554642005807</v>
      </c>
      <c r="E1455" s="42">
        <f t="shared" si="729"/>
        <v>4.8697221744477641</v>
      </c>
      <c r="F1455" s="42">
        <f t="shared" si="692"/>
        <v>3.805319905314045</v>
      </c>
      <c r="G1455" s="42">
        <f t="shared" si="693"/>
        <v>2.0985794875668402</v>
      </c>
      <c r="H1455" s="42">
        <f t="shared" si="733"/>
        <v>5.4650003419864781</v>
      </c>
      <c r="I1455" s="42">
        <f t="shared" si="701"/>
        <v>4.4650003419864781</v>
      </c>
      <c r="J1455" s="42">
        <f t="shared" si="734"/>
        <v>5.4650003419864781</v>
      </c>
      <c r="K1455" s="42">
        <f t="shared" si="734"/>
        <v>5.4650003419864781</v>
      </c>
      <c r="L1455" s="42">
        <f t="shared" si="696"/>
        <v>4.4650003419864781</v>
      </c>
      <c r="M1455" s="42">
        <f t="shared" si="730"/>
        <v>2.0493751282449311</v>
      </c>
      <c r="N1455" s="42">
        <f t="shared" si="697"/>
        <v>4.0734481760362549</v>
      </c>
      <c r="O1455" s="42">
        <f t="shared" si="731"/>
        <v>1.381305182857463</v>
      </c>
      <c r="P1455" s="42">
        <f t="shared" si="731"/>
        <v>3.1728205205606788</v>
      </c>
      <c r="Q1455" s="42">
        <f t="shared" si="731"/>
        <v>2.6171917563401697</v>
      </c>
      <c r="R1455" s="42">
        <f t="shared" si="731"/>
        <v>3.5934392212295694</v>
      </c>
      <c r="S1455" s="42">
        <f t="shared" si="731"/>
        <v>3.7208512966716447</v>
      </c>
      <c r="T1455" s="42">
        <f t="shared" si="698"/>
        <v>3.8217710399501645</v>
      </c>
      <c r="U1455" s="42">
        <f t="shared" si="736"/>
        <v>5.4650003419864781</v>
      </c>
      <c r="V1455" s="42">
        <f t="shared" si="736"/>
        <v>2.0493751282449311</v>
      </c>
      <c r="W1455" s="42">
        <f t="shared" si="736"/>
        <v>4.5934481760362562</v>
      </c>
      <c r="X1455" s="42">
        <f t="shared" si="736"/>
        <v>1.381305182857465</v>
      </c>
      <c r="Y1455" s="42">
        <f t="shared" si="736"/>
        <v>3.1728205205606788</v>
      </c>
      <c r="Z1455" s="42">
        <f t="shared" si="736"/>
        <v>2.6171917563401697</v>
      </c>
      <c r="AA1455" s="42">
        <f t="shared" si="699"/>
        <v>3.3834392212295694</v>
      </c>
      <c r="AB1455" s="42">
        <f t="shared" si="727"/>
        <v>3.7208512966716443</v>
      </c>
      <c r="AC1455" s="42">
        <f t="shared" si="700"/>
        <v>4.0517710399501645</v>
      </c>
    </row>
    <row r="1456" spans="3:29" x14ac:dyDescent="0.25">
      <c r="C1456" s="42">
        <f t="shared" si="691"/>
        <v>6.6442760876925302</v>
      </c>
      <c r="D1456" s="42">
        <f t="shared" si="729"/>
        <v>3.5288051016889876</v>
      </c>
      <c r="E1456" s="42">
        <f t="shared" si="729"/>
        <v>5.7265504892727179</v>
      </c>
      <c r="F1456" s="42">
        <f t="shared" si="692"/>
        <v>5.1398527046452624</v>
      </c>
      <c r="G1456" s="42">
        <f t="shared" si="693"/>
        <v>2.3120448410395644</v>
      </c>
      <c r="H1456" s="42">
        <f t="shared" si="733"/>
        <v>0</v>
      </c>
      <c r="I1456" s="42">
        <f t="shared" si="733"/>
        <v>0</v>
      </c>
      <c r="J1456" s="42">
        <f t="shared" si="734"/>
        <v>2.3656732820691495</v>
      </c>
      <c r="K1456" s="42">
        <f t="shared" si="734"/>
        <v>7.0970198462074459</v>
      </c>
      <c r="L1456" s="42">
        <f t="shared" si="696"/>
        <v>6.0970198462074459</v>
      </c>
      <c r="M1456" s="42">
        <f t="shared" si="730"/>
        <v>4.7313465641382964</v>
      </c>
      <c r="N1456" s="42">
        <f t="shared" si="697"/>
        <v>3.7362989643696936</v>
      </c>
      <c r="O1456" s="42">
        <f t="shared" si="731"/>
        <v>1.4027856032104231</v>
      </c>
      <c r="P1456" s="42">
        <f t="shared" si="731"/>
        <v>3.2983714208797967</v>
      </c>
      <c r="Q1456" s="42">
        <f t="shared" si="731"/>
        <v>3.1130500958384482</v>
      </c>
      <c r="R1456" s="42">
        <f t="shared" si="731"/>
        <v>2.9211828480175837</v>
      </c>
      <c r="S1456" s="42">
        <f t="shared" si="731"/>
        <v>5.2850147790906519</v>
      </c>
      <c r="T1456" s="42">
        <f t="shared" si="698"/>
        <v>2.7378187019398261</v>
      </c>
      <c r="U1456" s="42">
        <f t="shared" ref="U1456:U1459" si="737">U316-1</f>
        <v>6.0970198462074459</v>
      </c>
      <c r="V1456" s="42">
        <f t="shared" si="736"/>
        <v>4.7313465641382964</v>
      </c>
      <c r="W1456" s="42">
        <f t="shared" si="736"/>
        <v>4.2562989643696971</v>
      </c>
      <c r="X1456" s="42">
        <f t="shared" si="736"/>
        <v>1.4027856032104276</v>
      </c>
      <c r="Y1456" s="42">
        <f t="shared" si="736"/>
        <v>3.2983714208797967</v>
      </c>
      <c r="Z1456" s="42">
        <f t="shared" si="736"/>
        <v>3.1130500958384482</v>
      </c>
      <c r="AA1456" s="42">
        <f t="shared" si="699"/>
        <v>2.7111828480175837</v>
      </c>
      <c r="AB1456" s="42">
        <f t="shared" si="727"/>
        <v>5.2850147790906501</v>
      </c>
      <c r="AC1456" s="42">
        <f t="shared" si="700"/>
        <v>2.9678187019398257</v>
      </c>
    </row>
    <row r="1457" spans="3:29" x14ac:dyDescent="0.25">
      <c r="C1457" s="42">
        <f t="shared" si="691"/>
        <v>4.7604393685961615</v>
      </c>
      <c r="D1457" s="42">
        <f t="shared" si="729"/>
        <v>3.6509912630518269</v>
      </c>
      <c r="E1457" s="42">
        <f t="shared" si="729"/>
        <v>3.9651201650921633</v>
      </c>
      <c r="F1457" s="42">
        <f t="shared" si="692"/>
        <v>2.2073677621384302</v>
      </c>
      <c r="G1457" s="42">
        <f t="shared" si="693"/>
        <v>2.3823487069281053</v>
      </c>
      <c r="H1457" s="42">
        <f t="shared" si="733"/>
        <v>0</v>
      </c>
      <c r="I1457" s="42">
        <f t="shared" si="733"/>
        <v>0</v>
      </c>
      <c r="J1457" s="42">
        <f t="shared" si="734"/>
        <v>4.1869543585830842</v>
      </c>
      <c r="K1457" s="42">
        <f t="shared" si="734"/>
        <v>6.2804315378746258</v>
      </c>
      <c r="L1457" s="42">
        <f t="shared" si="696"/>
        <v>5.2804315378746258</v>
      </c>
      <c r="M1457" s="42">
        <f t="shared" si="730"/>
        <v>1.5701078844686576</v>
      </c>
      <c r="N1457" s="42">
        <f t="shared" si="697"/>
        <v>4.7080501525973428</v>
      </c>
      <c r="O1457" s="42">
        <f t="shared" si="731"/>
        <v>2.244864991843615</v>
      </c>
      <c r="P1457" s="42">
        <f t="shared" si="731"/>
        <v>4.9709815311279346</v>
      </c>
      <c r="Q1457" s="42">
        <f t="shared" si="731"/>
        <v>5.0436383910466072</v>
      </c>
      <c r="R1457" s="42">
        <f t="shared" si="731"/>
        <v>4.5650713821555655</v>
      </c>
      <c r="S1457" s="42">
        <f t="shared" si="731"/>
        <v>2.1380192469360431</v>
      </c>
      <c r="T1457" s="42">
        <f t="shared" si="698"/>
        <v>5.4920083008174121</v>
      </c>
      <c r="U1457" s="42">
        <f t="shared" si="737"/>
        <v>5.2804315378746258</v>
      </c>
      <c r="V1457" s="42">
        <f t="shared" si="736"/>
        <v>1.5701078844686576</v>
      </c>
      <c r="W1457" s="42">
        <f t="shared" si="736"/>
        <v>5.2280501525973451</v>
      </c>
      <c r="X1457" s="42">
        <f t="shared" si="736"/>
        <v>2.2448649918436159</v>
      </c>
      <c r="Y1457" s="42">
        <f t="shared" si="736"/>
        <v>4.9709815311279346</v>
      </c>
      <c r="Z1457" s="42">
        <f t="shared" si="736"/>
        <v>5.0436383910466072</v>
      </c>
      <c r="AA1457" s="42">
        <f t="shared" si="699"/>
        <v>4.3550713821555656</v>
      </c>
      <c r="AB1457" s="42">
        <f t="shared" ref="AB1457:AB1472" si="738">AB317</f>
        <v>2.1380192469360435</v>
      </c>
      <c r="AC1457" s="42">
        <f t="shared" si="700"/>
        <v>5.7220083008174116</v>
      </c>
    </row>
    <row r="1458" spans="3:29" x14ac:dyDescent="0.25">
      <c r="C1458" s="42">
        <f t="shared" si="691"/>
        <v>3.4261293329632441</v>
      </c>
      <c r="D1458" s="42">
        <f t="shared" si="729"/>
        <v>2.8475888903946589</v>
      </c>
      <c r="E1458" s="42">
        <f t="shared" si="729"/>
        <v>4.6569797758817755</v>
      </c>
      <c r="F1458" s="42">
        <f t="shared" si="692"/>
        <v>2.8840602439227596</v>
      </c>
      <c r="G1458" s="42">
        <f t="shared" si="693"/>
        <v>2.282776883276239</v>
      </c>
      <c r="H1458" s="42">
        <f t="shared" si="733"/>
        <v>0</v>
      </c>
      <c r="I1458" s="42">
        <f t="shared" si="733"/>
        <v>0</v>
      </c>
      <c r="J1458" s="42">
        <f t="shared" si="734"/>
        <v>4.5193350534419219</v>
      </c>
      <c r="K1458" s="42">
        <f t="shared" si="734"/>
        <v>6.7790025801628824</v>
      </c>
      <c r="L1458" s="42">
        <f t="shared" si="696"/>
        <v>5.7790025801628824</v>
      </c>
      <c r="M1458" s="42">
        <f t="shared" si="730"/>
        <v>3.6719597309215612</v>
      </c>
      <c r="N1458" s="42">
        <f t="shared" si="697"/>
        <v>3.2379915471343179</v>
      </c>
      <c r="O1458" s="42">
        <f t="shared" si="731"/>
        <v>2.4697605818912951</v>
      </c>
      <c r="P1458" s="42">
        <f t="shared" si="731"/>
        <v>5.1142901348921983</v>
      </c>
      <c r="Q1458" s="42">
        <f t="shared" si="731"/>
        <v>5.9164197134550109</v>
      </c>
      <c r="R1458" s="42">
        <f t="shared" si="731"/>
        <v>4.914484728196995</v>
      </c>
      <c r="S1458" s="42">
        <f t="shared" si="731"/>
        <v>1.4423409745027411</v>
      </c>
      <c r="T1458" s="42">
        <f t="shared" si="698"/>
        <v>3.485813628821262</v>
      </c>
      <c r="U1458" s="42">
        <f t="shared" si="737"/>
        <v>5.7790025801628824</v>
      </c>
      <c r="V1458" s="42">
        <f t="shared" si="736"/>
        <v>3.6719597309215612</v>
      </c>
      <c r="W1458" s="42">
        <f t="shared" si="736"/>
        <v>3.757991547134321</v>
      </c>
      <c r="X1458" s="42">
        <f t="shared" si="736"/>
        <v>2.4697605818912951</v>
      </c>
      <c r="Y1458" s="42">
        <f t="shared" si="736"/>
        <v>5.1142901348921974</v>
      </c>
      <c r="Z1458" s="42">
        <f t="shared" si="736"/>
        <v>5.9164197134550109</v>
      </c>
      <c r="AA1458" s="42">
        <f t="shared" si="699"/>
        <v>4.704484728196995</v>
      </c>
      <c r="AB1458" s="42">
        <f t="shared" si="738"/>
        <v>1.4423409745027396</v>
      </c>
      <c r="AC1458" s="42">
        <f t="shared" si="700"/>
        <v>3.715813628821262</v>
      </c>
    </row>
    <row r="1459" spans="3:29" x14ac:dyDescent="0.25">
      <c r="C1459" s="42">
        <f t="shared" si="691"/>
        <v>6.1848361609638385</v>
      </c>
      <c r="D1459" s="42">
        <f t="shared" si="729"/>
        <v>5.7564630627046434</v>
      </c>
      <c r="E1459" s="42">
        <f t="shared" si="729"/>
        <v>6.2014311062923735</v>
      </c>
      <c r="F1459" s="42">
        <f t="shared" si="692"/>
        <v>5.4809612099877585</v>
      </c>
      <c r="G1459" s="42">
        <f t="shared" si="693"/>
        <v>2.1534617238715281</v>
      </c>
      <c r="H1459" s="42">
        <f t="shared" si="733"/>
        <v>0</v>
      </c>
      <c r="I1459" s="42">
        <f t="shared" si="733"/>
        <v>0</v>
      </c>
      <c r="J1459" s="42">
        <f t="shared" si="734"/>
        <v>4.537351635801663</v>
      </c>
      <c r="K1459" s="42">
        <f t="shared" si="734"/>
        <v>6.8060274537024945</v>
      </c>
      <c r="L1459" s="42">
        <f t="shared" si="696"/>
        <v>5.8060274537024945</v>
      </c>
      <c r="M1459" s="42">
        <f t="shared" si="730"/>
        <v>4.8209361130392674</v>
      </c>
      <c r="N1459" s="42">
        <f t="shared" si="697"/>
        <v>3.3294108554408957</v>
      </c>
      <c r="O1459" s="42">
        <f t="shared" si="731"/>
        <v>1.364017898779218</v>
      </c>
      <c r="P1459" s="42">
        <f t="shared" si="731"/>
        <v>3.9467776574981595</v>
      </c>
      <c r="Q1459" s="42">
        <f t="shared" si="731"/>
        <v>4.3543169982701322</v>
      </c>
      <c r="R1459" s="42">
        <f t="shared" si="731"/>
        <v>2.7231931336495911</v>
      </c>
      <c r="S1459" s="42">
        <f t="shared" si="731"/>
        <v>2.461754610913669</v>
      </c>
      <c r="T1459" s="42">
        <f t="shared" si="698"/>
        <v>2.3632991020444254</v>
      </c>
      <c r="U1459" s="42">
        <f t="shared" si="737"/>
        <v>5.8060274537024945</v>
      </c>
      <c r="V1459" s="42">
        <f t="shared" si="736"/>
        <v>4.8209361130392674</v>
      </c>
      <c r="W1459" s="42">
        <f t="shared" si="736"/>
        <v>3.8494108554408992</v>
      </c>
      <c r="X1459" s="42">
        <f t="shared" si="736"/>
        <v>1.3640178987792178</v>
      </c>
      <c r="Y1459" s="42">
        <f t="shared" si="736"/>
        <v>3.9467776574981586</v>
      </c>
      <c r="Z1459" s="42">
        <f t="shared" si="736"/>
        <v>4.3543169982701322</v>
      </c>
      <c r="AA1459" s="42">
        <f t="shared" si="699"/>
        <v>2.5131931336495912</v>
      </c>
      <c r="AB1459" s="42">
        <f t="shared" si="738"/>
        <v>2.4617546109136685</v>
      </c>
      <c r="AC1459" s="42">
        <f t="shared" si="700"/>
        <v>2.5932991020444254</v>
      </c>
    </row>
    <row r="1460" spans="3:29" x14ac:dyDescent="0.25">
      <c r="C1460" s="42">
        <f t="shared" si="691"/>
        <v>5.7656713850026531</v>
      </c>
      <c r="D1460" s="42">
        <f t="shared" si="729"/>
        <v>4.7149388386198874</v>
      </c>
      <c r="E1460" s="42">
        <f t="shared" si="729"/>
        <v>5.9859442955553339</v>
      </c>
      <c r="F1460" s="42">
        <f t="shared" si="692"/>
        <v>5.8877958261933827</v>
      </c>
      <c r="G1460" s="42">
        <f t="shared" si="693"/>
        <v>2.4330183888149031</v>
      </c>
      <c r="H1460" s="42">
        <f t="shared" si="733"/>
        <v>7.1127279792373992</v>
      </c>
      <c r="I1460" s="42">
        <f t="shared" si="701"/>
        <v>6.1127279792373992</v>
      </c>
      <c r="J1460" s="42">
        <f t="shared" si="734"/>
        <v>4.7418186528249331</v>
      </c>
      <c r="K1460" s="42">
        <f t="shared" si="734"/>
        <v>7.1127279792373992</v>
      </c>
      <c r="L1460" s="42">
        <f t="shared" si="696"/>
        <v>6.1127279792373992</v>
      </c>
      <c r="M1460" s="42">
        <f t="shared" si="730"/>
        <v>5.6309096502296079</v>
      </c>
      <c r="N1460" s="42">
        <f t="shared" si="697"/>
        <v>1.352443214659981</v>
      </c>
      <c r="O1460" s="42">
        <f t="shared" si="731"/>
        <v>3.8502783689260309</v>
      </c>
      <c r="P1460" s="42">
        <f t="shared" si="731"/>
        <v>1.5888396554892368</v>
      </c>
      <c r="Q1460" s="42">
        <f t="shared" si="731"/>
        <v>1.1338964894952426</v>
      </c>
      <c r="R1460" s="42">
        <f t="shared" si="731"/>
        <v>1.7110872135457142</v>
      </c>
      <c r="S1460" s="42">
        <f t="shared" si="731"/>
        <v>1.2106771028489196</v>
      </c>
      <c r="T1460" s="42">
        <f t="shared" si="698"/>
        <v>1.7054546632062333</v>
      </c>
      <c r="U1460" s="42">
        <f t="shared" ref="U1460:Z1470" si="739">U320</f>
        <v>7.1127279792373992</v>
      </c>
      <c r="V1460" s="42">
        <f t="shared" si="739"/>
        <v>5.6309096502296079</v>
      </c>
      <c r="W1460" s="42">
        <f t="shared" si="739"/>
        <v>1.8724432146599819</v>
      </c>
      <c r="X1460" s="42">
        <f t="shared" si="739"/>
        <v>3.8502783689260309</v>
      </c>
      <c r="Y1460" s="42">
        <f t="shared" si="739"/>
        <v>1.5888396554892368</v>
      </c>
      <c r="Z1460" s="42">
        <f t="shared" si="739"/>
        <v>1.1338964894952426</v>
      </c>
      <c r="AA1460" s="42">
        <f t="shared" si="699"/>
        <v>1.5010872135457143</v>
      </c>
      <c r="AB1460" s="42">
        <f t="shared" si="738"/>
        <v>1.2106771028489187</v>
      </c>
      <c r="AC1460" s="42">
        <f t="shared" si="700"/>
        <v>1.9354546632062331</v>
      </c>
    </row>
    <row r="1461" spans="3:29" x14ac:dyDescent="0.25">
      <c r="C1461" s="42">
        <f t="shared" si="691"/>
        <v>8.0599305058688895</v>
      </c>
      <c r="D1461" s="42">
        <f t="shared" si="729"/>
        <v>6.3369305524030599</v>
      </c>
      <c r="E1461" s="42">
        <f t="shared" si="729"/>
        <v>7.5395819427491491</v>
      </c>
      <c r="F1461" s="42">
        <f t="shared" si="692"/>
        <v>6.9362768350676767</v>
      </c>
      <c r="G1461" s="42">
        <f t="shared" si="693"/>
        <v>2.2953058146947853</v>
      </c>
      <c r="H1461" s="42">
        <f t="shared" si="733"/>
        <v>0</v>
      </c>
      <c r="I1461" s="42">
        <f t="shared" si="701"/>
        <v>6.9374623525535482</v>
      </c>
      <c r="J1461" s="42">
        <f t="shared" si="734"/>
        <v>5.2916415683690321</v>
      </c>
      <c r="K1461" s="42">
        <f>K321-0.52</f>
        <v>7.4174623525535477</v>
      </c>
      <c r="L1461" s="42">
        <f t="shared" si="696"/>
        <v>6.9374623525535482</v>
      </c>
      <c r="M1461" s="42">
        <f t="shared" si="730"/>
        <v>7.2760071565074185</v>
      </c>
      <c r="N1461" s="42">
        <f>N321</f>
        <v>0.40293497117634691</v>
      </c>
      <c r="O1461" s="42">
        <f t="shared" si="731"/>
        <v>5.8328321833158663</v>
      </c>
      <c r="P1461" s="42">
        <f t="shared" si="731"/>
        <v>0.48971490092875375</v>
      </c>
      <c r="Q1461" s="42">
        <f t="shared" si="731"/>
        <v>0.4632859998822686</v>
      </c>
      <c r="R1461" s="42">
        <f t="shared" si="731"/>
        <v>1.4990112774598352</v>
      </c>
      <c r="S1461" s="42">
        <f t="shared" si="731"/>
        <v>0</v>
      </c>
      <c r="T1461" s="42">
        <f t="shared" si="698"/>
        <v>1.1814551960461288</v>
      </c>
      <c r="U1461" s="42">
        <f t="shared" si="739"/>
        <v>7.9374623525535482</v>
      </c>
      <c r="V1461" s="42">
        <f t="shared" si="739"/>
        <v>7.2760071565074185</v>
      </c>
      <c r="W1461" s="42">
        <f t="shared" si="739"/>
        <v>0.40293497117634669</v>
      </c>
      <c r="X1461" s="42">
        <f t="shared" si="739"/>
        <v>5.8328321833158672</v>
      </c>
      <c r="Y1461" s="42">
        <f t="shared" si="739"/>
        <v>0.48971490092875358</v>
      </c>
      <c r="Z1461" s="42">
        <f t="shared" si="739"/>
        <v>0.4632859998822686</v>
      </c>
      <c r="AA1461" s="42">
        <f t="shared" si="699"/>
        <v>1.2890112774598352</v>
      </c>
      <c r="AB1461" s="42">
        <f t="shared" si="738"/>
        <v>0</v>
      </c>
      <c r="AC1461" s="42">
        <f t="shared" si="700"/>
        <v>1.4114551960461283</v>
      </c>
    </row>
    <row r="1462" spans="3:29" x14ac:dyDescent="0.25">
      <c r="C1462" s="42">
        <f t="shared" si="691"/>
        <v>4.4479322863425379</v>
      </c>
      <c r="D1462" s="42">
        <f t="shared" ref="D1462:E1477" si="740">D322</f>
        <v>3.9843514077567677</v>
      </c>
      <c r="E1462" s="42">
        <f t="shared" si="740"/>
        <v>4.6998511780399523</v>
      </c>
      <c r="F1462" s="42">
        <f t="shared" si="692"/>
        <v>3.965025573503393</v>
      </c>
      <c r="G1462" s="42">
        <f t="shared" si="693"/>
        <v>2.3546819106128831</v>
      </c>
      <c r="H1462" s="42">
        <f t="shared" si="733"/>
        <v>5.5193483283092135</v>
      </c>
      <c r="I1462" s="42">
        <f t="shared" si="701"/>
        <v>4.5193483283092135</v>
      </c>
      <c r="J1462" s="42">
        <f t="shared" si="734"/>
        <v>5.5193483283092135</v>
      </c>
      <c r="K1462" s="42">
        <f t="shared" si="734"/>
        <v>5.5193483283092135</v>
      </c>
      <c r="L1462" s="42">
        <f t="shared" si="696"/>
        <v>4.5193483283092135</v>
      </c>
      <c r="M1462" s="42">
        <f t="shared" ref="M1462:M1477" si="741">M322</f>
        <v>3.6795655522061415</v>
      </c>
      <c r="N1462" s="42">
        <f t="shared" si="697"/>
        <v>4.0100311751217159</v>
      </c>
      <c r="O1462" s="42">
        <f t="shared" ref="O1462:S1477" si="742">O322</f>
        <v>2.2123007762231128</v>
      </c>
      <c r="P1462" s="42">
        <f t="shared" si="742"/>
        <v>3.7905847807465252</v>
      </c>
      <c r="Q1462" s="42">
        <f t="shared" si="742"/>
        <v>3.7863532671004023</v>
      </c>
      <c r="R1462" s="42">
        <f t="shared" si="742"/>
        <v>2.7284884189553882</v>
      </c>
      <c r="S1462" s="42">
        <f t="shared" si="742"/>
        <v>1.8789270904882431</v>
      </c>
      <c r="T1462" s="42">
        <f t="shared" si="698"/>
        <v>2.3597827761030707</v>
      </c>
      <c r="U1462" s="42">
        <f t="shared" si="739"/>
        <v>5.5193483283092135</v>
      </c>
      <c r="V1462" s="42">
        <f t="shared" si="739"/>
        <v>3.6795655522061415</v>
      </c>
      <c r="W1462" s="42">
        <f t="shared" si="739"/>
        <v>4.5300311751217128</v>
      </c>
      <c r="X1462" s="42">
        <f t="shared" si="739"/>
        <v>2.2123007762231124</v>
      </c>
      <c r="Y1462" s="42">
        <f t="shared" si="739"/>
        <v>3.7905847807465252</v>
      </c>
      <c r="Z1462" s="42">
        <f t="shared" si="739"/>
        <v>3.7863532671004023</v>
      </c>
      <c r="AA1462" s="42">
        <f t="shared" si="699"/>
        <v>2.5184884189553882</v>
      </c>
      <c r="AB1462" s="42">
        <f t="shared" si="738"/>
        <v>1.8789270904882436</v>
      </c>
      <c r="AC1462" s="42">
        <f t="shared" si="700"/>
        <v>2.5897827761030707</v>
      </c>
    </row>
    <row r="1463" spans="3:29" x14ac:dyDescent="0.25">
      <c r="C1463" s="42">
        <f t="shared" ref="C1463:C1517" si="743">C323+0.21</f>
        <v>4.5360558896537659</v>
      </c>
      <c r="D1463" s="42">
        <f t="shared" si="740"/>
        <v>3.8892057120412167</v>
      </c>
      <c r="E1463" s="42">
        <f t="shared" si="740"/>
        <v>5.9583824099145923</v>
      </c>
      <c r="F1463" s="42">
        <f t="shared" ref="F1463:F1517" si="744">F323-0.75</f>
        <v>4.9938716225190021</v>
      </c>
      <c r="G1463" s="42">
        <f t="shared" ref="G1463:G1517" si="745">G323+2</f>
        <v>2.1758589496497138</v>
      </c>
      <c r="H1463" s="42">
        <f t="shared" ref="H1463:I1478" si="746">H323</f>
        <v>6.2394755335716923</v>
      </c>
      <c r="I1463" s="42">
        <f t="shared" si="701"/>
        <v>5.2394755335716923</v>
      </c>
      <c r="J1463" s="42">
        <f t="shared" ref="J1463:K1478" si="747">J323</f>
        <v>4.1596503557144615</v>
      </c>
      <c r="K1463" s="42">
        <f t="shared" si="747"/>
        <v>6.2394755335716923</v>
      </c>
      <c r="L1463" s="42">
        <f t="shared" ref="L1463:L1517" si="748">L323-1</f>
        <v>5.2394755335716923</v>
      </c>
      <c r="M1463" s="42">
        <f t="shared" si="741"/>
        <v>4.1596503557144606</v>
      </c>
      <c r="N1463" s="42">
        <f t="shared" ref="N1463:N1517" si="749">N323-0.52</f>
        <v>3.8218452836938703</v>
      </c>
      <c r="O1463" s="42">
        <f t="shared" si="742"/>
        <v>1.6630007103941105</v>
      </c>
      <c r="P1463" s="42">
        <f t="shared" si="742"/>
        <v>2.58071664269093</v>
      </c>
      <c r="Q1463" s="42">
        <f t="shared" si="742"/>
        <v>2.4564467137020323</v>
      </c>
      <c r="R1463" s="42">
        <f t="shared" si="742"/>
        <v>3.5302453028482632</v>
      </c>
      <c r="S1463" s="42">
        <f t="shared" si="742"/>
        <v>1.593057583039581</v>
      </c>
      <c r="T1463" s="42">
        <f t="shared" ref="T1463:T1517" si="750">T323+0.52</f>
        <v>2.4698361042411534</v>
      </c>
      <c r="U1463" s="42">
        <f t="shared" si="739"/>
        <v>6.2394755335716923</v>
      </c>
      <c r="V1463" s="42">
        <f t="shared" si="739"/>
        <v>4.1596503557144606</v>
      </c>
      <c r="W1463" s="42">
        <f t="shared" si="739"/>
        <v>4.3418452836938695</v>
      </c>
      <c r="X1463" s="42">
        <f t="shared" si="739"/>
        <v>1.6630007103941105</v>
      </c>
      <c r="Y1463" s="42">
        <f t="shared" si="739"/>
        <v>2.58071664269093</v>
      </c>
      <c r="Z1463" s="42">
        <f t="shared" si="739"/>
        <v>2.4564467137020323</v>
      </c>
      <c r="AA1463" s="42">
        <f t="shared" ref="AA1463:AA1517" si="751">AA323-0.21</f>
        <v>3.3202453028482632</v>
      </c>
      <c r="AB1463" s="42">
        <f t="shared" si="738"/>
        <v>1.5930575830395812</v>
      </c>
      <c r="AC1463" s="42">
        <f t="shared" ref="AC1463:AC1517" si="752">AC323+0.75</f>
        <v>2.6998361042411529</v>
      </c>
    </row>
    <row r="1464" spans="3:29" x14ac:dyDescent="0.25">
      <c r="C1464" s="42">
        <f t="shared" si="743"/>
        <v>5.0214641691504589</v>
      </c>
      <c r="D1464" s="42">
        <f t="shared" si="740"/>
        <v>4.713870187217764</v>
      </c>
      <c r="E1464" s="42">
        <f>E324-1</f>
        <v>4.6901240615156317</v>
      </c>
      <c r="F1464" s="42">
        <f t="shared" si="744"/>
        <v>4.9235016065337103</v>
      </c>
      <c r="G1464" s="42">
        <f t="shared" si="745"/>
        <v>2.6397781119617023</v>
      </c>
      <c r="H1464" s="42">
        <f t="shared" si="746"/>
        <v>0</v>
      </c>
      <c r="I1464" s="42">
        <f t="shared" ref="I1464:I1517" si="753">I324-1</f>
        <v>6.0059652507411201</v>
      </c>
      <c r="J1464" s="42">
        <f t="shared" si="747"/>
        <v>7.0059652507411201</v>
      </c>
      <c r="K1464" s="42">
        <f t="shared" si="747"/>
        <v>7.0059652507411201</v>
      </c>
      <c r="L1464" s="42">
        <f>L324</f>
        <v>0</v>
      </c>
      <c r="M1464" s="42">
        <f t="shared" si="741"/>
        <v>5.546389156836721</v>
      </c>
      <c r="N1464" s="42">
        <f t="shared" si="749"/>
        <v>4.4559348883296099</v>
      </c>
      <c r="O1464" s="42">
        <f t="shared" si="742"/>
        <v>1.0808100662300342</v>
      </c>
      <c r="P1464" s="42">
        <f t="shared" si="742"/>
        <v>5.1129991290079291</v>
      </c>
      <c r="Q1464" s="42">
        <f t="shared" si="742"/>
        <v>5.3136593356874053</v>
      </c>
      <c r="R1464" s="42">
        <f t="shared" si="742"/>
        <v>3.0044735101339537</v>
      </c>
      <c r="S1464" s="42">
        <f t="shared" si="742"/>
        <v>2.0868832661782069</v>
      </c>
      <c r="T1464" s="42">
        <f t="shared" si="750"/>
        <v>2.12553370329484</v>
      </c>
      <c r="U1464" s="42">
        <f t="shared" si="739"/>
        <v>0</v>
      </c>
      <c r="V1464" s="42">
        <f t="shared" si="739"/>
        <v>5.546389156836721</v>
      </c>
      <c r="W1464" s="42">
        <f t="shared" si="739"/>
        <v>4.9759348883296095</v>
      </c>
      <c r="X1464" s="42">
        <f t="shared" si="739"/>
        <v>1.0808100662300331</v>
      </c>
      <c r="Y1464" s="42">
        <f t="shared" si="739"/>
        <v>5.1129991290079291</v>
      </c>
      <c r="Z1464" s="42">
        <f t="shared" si="739"/>
        <v>5.3136593356874053</v>
      </c>
      <c r="AA1464" s="42">
        <f t="shared" si="751"/>
        <v>2.7944735101339537</v>
      </c>
      <c r="AB1464" s="42">
        <f t="shared" si="738"/>
        <v>2.0868832661782055</v>
      </c>
      <c r="AC1464" s="42">
        <f t="shared" si="752"/>
        <v>2.3555337032948396</v>
      </c>
    </row>
    <row r="1465" spans="3:29" x14ac:dyDescent="0.25">
      <c r="C1465" s="42">
        <f t="shared" si="743"/>
        <v>3.5570785046808564</v>
      </c>
      <c r="D1465" s="42">
        <f t="shared" si="740"/>
        <v>3.9778051010542317</v>
      </c>
      <c r="E1465" s="42">
        <f t="shared" si="740"/>
        <v>4.5468805007325672</v>
      </c>
      <c r="F1465" s="42">
        <f t="shared" si="744"/>
        <v>3.760491857126854</v>
      </c>
      <c r="G1465" s="42">
        <f t="shared" si="745"/>
        <v>2.9067330051018749</v>
      </c>
      <c r="H1465" s="42">
        <f t="shared" si="746"/>
        <v>6.0471592144763937</v>
      </c>
      <c r="I1465" s="42">
        <f t="shared" si="753"/>
        <v>5.0471592144763937</v>
      </c>
      <c r="J1465" s="42">
        <f t="shared" si="747"/>
        <v>4.0314394763175958</v>
      </c>
      <c r="K1465" s="42">
        <f t="shared" si="747"/>
        <v>6.0471592144763937</v>
      </c>
      <c r="L1465" s="42">
        <f t="shared" si="748"/>
        <v>5.0471592144763937</v>
      </c>
      <c r="M1465" s="42">
        <f t="shared" si="741"/>
        <v>0.75589490180954977</v>
      </c>
      <c r="N1465" s="42">
        <f t="shared" si="749"/>
        <v>2.2672351096373662</v>
      </c>
      <c r="O1465" s="42">
        <f t="shared" si="742"/>
        <v>1.2577424812478413</v>
      </c>
      <c r="P1465" s="42">
        <f t="shared" si="742"/>
        <v>3.4167145013737552</v>
      </c>
      <c r="Q1465" s="42">
        <f t="shared" si="742"/>
        <v>3.7260668983620913</v>
      </c>
      <c r="R1465" s="42">
        <f t="shared" si="742"/>
        <v>3.9044194047117267</v>
      </c>
      <c r="S1465" s="42">
        <f t="shared" si="742"/>
        <v>2.8305851642229936</v>
      </c>
      <c r="T1465" s="42">
        <f t="shared" si="750"/>
        <v>6.063229279936694</v>
      </c>
      <c r="U1465" s="42">
        <f t="shared" si="739"/>
        <v>6.0471592144763937</v>
      </c>
      <c r="V1465" s="42">
        <f t="shared" si="739"/>
        <v>0.75589490180954977</v>
      </c>
      <c r="W1465" s="42">
        <f t="shared" si="739"/>
        <v>2.7872351096373658</v>
      </c>
      <c r="X1465" s="42">
        <f t="shared" si="739"/>
        <v>1.2577424812478435</v>
      </c>
      <c r="Y1465" s="42">
        <f t="shared" si="739"/>
        <v>3.4167145013737543</v>
      </c>
      <c r="Z1465" s="42">
        <f t="shared" si="739"/>
        <v>3.7260668983620913</v>
      </c>
      <c r="AA1465" s="42">
        <f t="shared" si="751"/>
        <v>3.6944194047117267</v>
      </c>
      <c r="AB1465" s="42">
        <f t="shared" si="738"/>
        <v>2.8305851642229918</v>
      </c>
      <c r="AC1465" s="42">
        <f t="shared" si="752"/>
        <v>6.2932292799366936</v>
      </c>
    </row>
    <row r="1466" spans="3:29" x14ac:dyDescent="0.25">
      <c r="C1466" s="42">
        <f t="shared" si="743"/>
        <v>6.2495787761842081</v>
      </c>
      <c r="D1466" s="42">
        <f t="shared" si="740"/>
        <v>3.0101556360436303</v>
      </c>
      <c r="E1466" s="42">
        <f t="shared" si="740"/>
        <v>4.9250990552169309</v>
      </c>
      <c r="F1466" s="42">
        <f t="shared" si="744"/>
        <v>4.3285705687285665</v>
      </c>
      <c r="G1466" s="42">
        <f t="shared" si="745"/>
        <v>3.0154832809442791</v>
      </c>
      <c r="H1466" s="42">
        <f t="shared" si="746"/>
        <v>6.343194860546352</v>
      </c>
      <c r="I1466" s="42">
        <f t="shared" si="753"/>
        <v>5.343194860546352</v>
      </c>
      <c r="J1466" s="42">
        <f t="shared" si="747"/>
        <v>6.343194860546352</v>
      </c>
      <c r="K1466" s="42">
        <f t="shared" si="747"/>
        <v>6.343194860546352</v>
      </c>
      <c r="L1466" s="42">
        <f t="shared" si="748"/>
        <v>5.343194860546352</v>
      </c>
      <c r="M1466" s="42">
        <f t="shared" si="741"/>
        <v>2.9072976444170773</v>
      </c>
      <c r="N1466" s="42">
        <f t="shared" si="749"/>
        <v>2.201361676469797</v>
      </c>
      <c r="O1466" s="42">
        <f t="shared" si="742"/>
        <v>1.6731705451716634</v>
      </c>
      <c r="P1466" s="42">
        <f t="shared" si="742"/>
        <v>2.6948493927906303</v>
      </c>
      <c r="Q1466" s="42">
        <f t="shared" si="742"/>
        <v>2.6377845078941338</v>
      </c>
      <c r="R1466" s="42">
        <f t="shared" si="742"/>
        <v>2.9705250783443464</v>
      </c>
      <c r="S1466" s="42">
        <f t="shared" si="742"/>
        <v>2.1593854844413118</v>
      </c>
      <c r="T1466" s="42">
        <f t="shared" si="750"/>
        <v>3.6915974302731773</v>
      </c>
      <c r="U1466" s="42">
        <f t="shared" si="739"/>
        <v>6.343194860546352</v>
      </c>
      <c r="V1466" s="42">
        <f t="shared" si="739"/>
        <v>2.9072976444170773</v>
      </c>
      <c r="W1466" s="42">
        <f t="shared" si="739"/>
        <v>2.721361676469797</v>
      </c>
      <c r="X1466" s="42">
        <f t="shared" si="739"/>
        <v>1.6731705451716616</v>
      </c>
      <c r="Y1466" s="42">
        <f t="shared" si="739"/>
        <v>2.6948493927906303</v>
      </c>
      <c r="Z1466" s="42">
        <f t="shared" si="739"/>
        <v>2.6377845078941338</v>
      </c>
      <c r="AA1466" s="42">
        <f t="shared" si="751"/>
        <v>2.7605250783443465</v>
      </c>
      <c r="AB1466" s="42">
        <f t="shared" si="738"/>
        <v>2.1593854844413123</v>
      </c>
      <c r="AC1466" s="42">
        <f t="shared" si="752"/>
        <v>3.9215974302731769</v>
      </c>
    </row>
    <row r="1467" spans="3:29" x14ac:dyDescent="0.25">
      <c r="C1467" s="42">
        <f t="shared" si="743"/>
        <v>5.7145980969728383</v>
      </c>
      <c r="D1467" s="42">
        <f t="shared" si="740"/>
        <v>5.3298414968555132</v>
      </c>
      <c r="E1467" s="42">
        <f t="shared" si="740"/>
        <v>5.6620440963202707</v>
      </c>
      <c r="F1467" s="42">
        <f t="shared" si="744"/>
        <v>4.193888861931474</v>
      </c>
      <c r="G1467" s="42">
        <f t="shared" si="745"/>
        <v>2.5707738134323499</v>
      </c>
      <c r="H1467" s="42">
        <f t="shared" si="746"/>
        <v>0</v>
      </c>
      <c r="I1467" s="42">
        <f t="shared" si="753"/>
        <v>5.250325586598704</v>
      </c>
      <c r="J1467" s="42">
        <f t="shared" si="747"/>
        <v>4.1668837243991366</v>
      </c>
      <c r="K1467" s="42">
        <f t="shared" si="747"/>
        <v>6.250325586598704</v>
      </c>
      <c r="L1467" s="42">
        <f t="shared" si="748"/>
        <v>5.250325586598704</v>
      </c>
      <c r="M1467" s="42">
        <f t="shared" si="741"/>
        <v>4.1668837243991357</v>
      </c>
      <c r="N1467" s="42">
        <f t="shared" si="749"/>
        <v>3.3660964114342322</v>
      </c>
      <c r="O1467" s="42">
        <f t="shared" si="742"/>
        <v>1.6615879314236197</v>
      </c>
      <c r="P1467" s="42">
        <f t="shared" si="742"/>
        <v>3.1940846625061972</v>
      </c>
      <c r="Q1467" s="42">
        <f t="shared" si="742"/>
        <v>3.8684310987065218</v>
      </c>
      <c r="R1467" s="42">
        <f t="shared" si="742"/>
        <v>3.153295842769773</v>
      </c>
      <c r="S1467" s="42">
        <f t="shared" si="742"/>
        <v>2.5267273647952222</v>
      </c>
      <c r="T1467" s="42">
        <f t="shared" si="750"/>
        <v>2.4732267458120942</v>
      </c>
      <c r="U1467" s="42">
        <f t="shared" si="739"/>
        <v>6.250325586598704</v>
      </c>
      <c r="V1467" s="42">
        <f t="shared" si="739"/>
        <v>4.1668837243991357</v>
      </c>
      <c r="W1467" s="42">
        <f t="shared" si="739"/>
        <v>3.8860964114342358</v>
      </c>
      <c r="X1467" s="42">
        <f t="shared" si="739"/>
        <v>1.6615879314236226</v>
      </c>
      <c r="Y1467" s="42">
        <f t="shared" si="739"/>
        <v>3.1940846625061972</v>
      </c>
      <c r="Z1467" s="42">
        <f t="shared" si="739"/>
        <v>3.8684310987065218</v>
      </c>
      <c r="AA1467" s="42">
        <f t="shared" si="751"/>
        <v>2.9432958427697731</v>
      </c>
      <c r="AB1467" s="42">
        <f t="shared" si="738"/>
        <v>2.5267273647952213</v>
      </c>
      <c r="AC1467" s="42">
        <f t="shared" si="752"/>
        <v>2.7032267458120938</v>
      </c>
    </row>
    <row r="1468" spans="3:29" x14ac:dyDescent="0.25">
      <c r="C1468" s="42">
        <f t="shared" si="743"/>
        <v>3.5650080928229131</v>
      </c>
      <c r="D1468" s="42">
        <f t="shared" si="740"/>
        <v>2.8911762853404324</v>
      </c>
      <c r="E1468" s="42">
        <f t="shared" si="740"/>
        <v>4.615611625296224</v>
      </c>
      <c r="F1468" s="42">
        <f t="shared" si="744"/>
        <v>1.9846315444394564</v>
      </c>
      <c r="G1468" s="42">
        <f t="shared" si="745"/>
        <v>4.3602191336626364</v>
      </c>
      <c r="H1468" s="42">
        <f t="shared" si="746"/>
        <v>5.6888977488009775</v>
      </c>
      <c r="I1468" s="42">
        <f t="shared" si="746"/>
        <v>0</v>
      </c>
      <c r="J1468" s="42">
        <f t="shared" si="747"/>
        <v>5.6888977488009775</v>
      </c>
      <c r="K1468" s="42">
        <f t="shared" si="747"/>
        <v>5.6888977488009775</v>
      </c>
      <c r="L1468" s="42">
        <f t="shared" si="748"/>
        <v>4.6888977488009775</v>
      </c>
      <c r="M1468" s="42">
        <f t="shared" si="741"/>
        <v>3.0814862806005294</v>
      </c>
      <c r="N1468" s="42">
        <f t="shared" si="749"/>
        <v>3.7786190536762105</v>
      </c>
      <c r="O1468" s="42">
        <f t="shared" si="742"/>
        <v>1.7552521979771596</v>
      </c>
      <c r="P1468" s="42">
        <f t="shared" si="742"/>
        <v>4.5651268499713966</v>
      </c>
      <c r="Q1468" s="42">
        <f t="shared" si="742"/>
        <v>4.4076310448268856</v>
      </c>
      <c r="R1468" s="42">
        <f t="shared" si="742"/>
        <v>4.2974550318465923</v>
      </c>
      <c r="S1468" s="42">
        <f t="shared" si="742"/>
        <v>2.9049690632175209</v>
      </c>
      <c r="T1468" s="42">
        <f t="shared" si="750"/>
        <v>3.0088927651004287</v>
      </c>
      <c r="U1468" s="42">
        <f t="shared" ref="U1468:U1470" si="754">U328-1</f>
        <v>4.6888977488009775</v>
      </c>
      <c r="V1468" s="42">
        <f t="shared" si="739"/>
        <v>3.0814862806005294</v>
      </c>
      <c r="W1468" s="42">
        <f t="shared" si="739"/>
        <v>4.2986190536762097</v>
      </c>
      <c r="X1468" s="42">
        <f t="shared" si="739"/>
        <v>1.7552521979771631</v>
      </c>
      <c r="Y1468" s="42">
        <f t="shared" si="739"/>
        <v>4.5651268499713966</v>
      </c>
      <c r="Z1468" s="42">
        <f t="shared" si="739"/>
        <v>4.4076310448268856</v>
      </c>
      <c r="AA1468" s="42">
        <f t="shared" si="751"/>
        <v>4.0874550318465923</v>
      </c>
      <c r="AB1468" s="42">
        <f t="shared" si="738"/>
        <v>2.9049690632175196</v>
      </c>
      <c r="AC1468" s="42">
        <f t="shared" si="752"/>
        <v>3.2388927651004287</v>
      </c>
    </row>
    <row r="1469" spans="3:29" x14ac:dyDescent="0.25">
      <c r="C1469" s="42">
        <f t="shared" si="743"/>
        <v>4.376699842032945</v>
      </c>
      <c r="D1469" s="42">
        <f t="shared" si="740"/>
        <v>5.7719104812963433</v>
      </c>
      <c r="E1469" s="42">
        <f t="shared" si="740"/>
        <v>5.7160146266769623</v>
      </c>
      <c r="F1469" s="42">
        <f t="shared" si="744"/>
        <v>1.0493529967044075</v>
      </c>
      <c r="G1469" s="42">
        <f t="shared" si="745"/>
        <v>3.3895734729786122</v>
      </c>
      <c r="H1469" s="42">
        <f t="shared" si="746"/>
        <v>0</v>
      </c>
      <c r="I1469" s="42">
        <f t="shared" si="746"/>
        <v>0</v>
      </c>
      <c r="J1469" s="42">
        <f t="shared" si="747"/>
        <v>6.4871140554317508</v>
      </c>
      <c r="K1469" s="42">
        <f t="shared" si="747"/>
        <v>6.4871140554317508</v>
      </c>
      <c r="L1469" s="42">
        <f t="shared" si="748"/>
        <v>5.4871140554317508</v>
      </c>
      <c r="M1469" s="42">
        <f t="shared" si="741"/>
        <v>3.7841498656685211</v>
      </c>
      <c r="N1469" s="42">
        <f t="shared" si="749"/>
        <v>3.4841755220859061</v>
      </c>
      <c r="O1469" s="42">
        <f t="shared" si="742"/>
        <v>2.0596140355055339</v>
      </c>
      <c r="P1469" s="42">
        <f t="shared" si="742"/>
        <v>4.4754153116826547</v>
      </c>
      <c r="Q1469" s="42">
        <f t="shared" si="742"/>
        <v>3.5325141695544282</v>
      </c>
      <c r="R1469" s="42">
        <f t="shared" si="742"/>
        <v>4.7016356226304818</v>
      </c>
      <c r="S1469" s="42">
        <f t="shared" si="742"/>
        <v>2.2083792529129371</v>
      </c>
      <c r="T1469" s="42">
        <f t="shared" si="750"/>
        <v>3.3581123992513922</v>
      </c>
      <c r="U1469" s="42">
        <f t="shared" si="754"/>
        <v>5.4871140554317508</v>
      </c>
      <c r="V1469" s="42">
        <f t="shared" si="739"/>
        <v>3.7841498656685211</v>
      </c>
      <c r="W1469" s="42">
        <f t="shared" si="739"/>
        <v>4.0041755220859061</v>
      </c>
      <c r="X1469" s="42">
        <f t="shared" si="739"/>
        <v>2.0596140355055357</v>
      </c>
      <c r="Y1469" s="42">
        <f t="shared" si="739"/>
        <v>4.4754153116826547</v>
      </c>
      <c r="Z1469" s="42">
        <f t="shared" si="739"/>
        <v>3.5325141695544282</v>
      </c>
      <c r="AA1469" s="42">
        <f t="shared" si="751"/>
        <v>4.4916356226304819</v>
      </c>
      <c r="AB1469" s="42">
        <f t="shared" si="738"/>
        <v>2.2083792529129376</v>
      </c>
      <c r="AC1469" s="42">
        <f t="shared" si="752"/>
        <v>3.5881123992513921</v>
      </c>
    </row>
    <row r="1470" spans="3:29" x14ac:dyDescent="0.25">
      <c r="C1470" s="42">
        <f t="shared" si="743"/>
        <v>4.18502757792161</v>
      </c>
      <c r="D1470" s="42">
        <f t="shared" si="740"/>
        <v>4.7427951692935757</v>
      </c>
      <c r="E1470" s="42">
        <f t="shared" si="740"/>
        <v>5.2191870457663896</v>
      </c>
      <c r="F1470" s="42">
        <f t="shared" si="744"/>
        <v>1.3835517230327206</v>
      </c>
      <c r="G1470" s="42">
        <f t="shared" si="745"/>
        <v>3.1959390838019726</v>
      </c>
      <c r="H1470" s="42">
        <f t="shared" si="746"/>
        <v>5.6727164028467794</v>
      </c>
      <c r="I1470" s="42">
        <f t="shared" si="746"/>
        <v>0</v>
      </c>
      <c r="J1470" s="42">
        <f t="shared" si="747"/>
        <v>5.6727164028467794</v>
      </c>
      <c r="K1470" s="42">
        <f t="shared" si="747"/>
        <v>5.6727164028467794</v>
      </c>
      <c r="L1470" s="42">
        <f t="shared" si="748"/>
        <v>4.6727164028467794</v>
      </c>
      <c r="M1470" s="42">
        <f t="shared" si="741"/>
        <v>3.7818109352311859</v>
      </c>
      <c r="N1470" s="42">
        <f t="shared" si="749"/>
        <v>4.2098120591570627</v>
      </c>
      <c r="O1470" s="42">
        <f t="shared" si="742"/>
        <v>1.7268186295167198</v>
      </c>
      <c r="P1470" s="42">
        <f t="shared" si="742"/>
        <v>4.6956675622536332</v>
      </c>
      <c r="Q1470" s="42">
        <f t="shared" si="742"/>
        <v>4.4657164374229543</v>
      </c>
      <c r="R1470" s="42">
        <f t="shared" si="742"/>
        <v>3.238913540870763</v>
      </c>
      <c r="S1470" s="42">
        <f t="shared" si="742"/>
        <v>2.6553140609070036</v>
      </c>
      <c r="T1470" s="42">
        <f t="shared" si="750"/>
        <v>2.4109054676155925</v>
      </c>
      <c r="U1470" s="42">
        <f t="shared" si="754"/>
        <v>4.6727164028467794</v>
      </c>
      <c r="V1470" s="42">
        <f t="shared" si="739"/>
        <v>3.7818109352311859</v>
      </c>
      <c r="W1470" s="42">
        <f t="shared" si="739"/>
        <v>4.7298120591570632</v>
      </c>
      <c r="X1470" s="42">
        <f t="shared" si="739"/>
        <v>1.7268186295167205</v>
      </c>
      <c r="Y1470" s="42">
        <f t="shared" si="739"/>
        <v>4.6956675622536332</v>
      </c>
      <c r="Z1470" s="42">
        <f t="shared" si="739"/>
        <v>4.4657164374229543</v>
      </c>
      <c r="AA1470" s="42">
        <f t="shared" si="751"/>
        <v>3.028913540870763</v>
      </c>
      <c r="AB1470" s="42">
        <f t="shared" si="738"/>
        <v>2.6553140609070023</v>
      </c>
      <c r="AC1470" s="42">
        <f t="shared" si="752"/>
        <v>2.640905467615593</v>
      </c>
    </row>
    <row r="1471" spans="3:29" x14ac:dyDescent="0.25">
      <c r="C1471" s="42">
        <f t="shared" si="743"/>
        <v>4.7668104587080755</v>
      </c>
      <c r="D1471" s="42">
        <f t="shared" si="740"/>
        <v>3.2000397878234841</v>
      </c>
      <c r="E1471" s="42">
        <f t="shared" si="740"/>
        <v>4.6260649469764576</v>
      </c>
      <c r="F1471" s="42">
        <f t="shared" si="744"/>
        <v>4.5280348564764354</v>
      </c>
      <c r="G1471" s="42">
        <f t="shared" si="745"/>
        <v>2.3217838800604502</v>
      </c>
      <c r="H1471" s="42">
        <f t="shared" si="746"/>
        <v>6.2048326437743819</v>
      </c>
      <c r="I1471" s="42">
        <f t="shared" si="753"/>
        <v>5.2048326437743819</v>
      </c>
      <c r="J1471" s="42">
        <f t="shared" si="747"/>
        <v>6.2048326437743819</v>
      </c>
      <c r="K1471" s="42">
        <f t="shared" si="747"/>
        <v>6.2048326437743819</v>
      </c>
      <c r="L1471" s="42">
        <f t="shared" si="748"/>
        <v>5.2048326437743819</v>
      </c>
      <c r="M1471" s="42">
        <f t="shared" si="741"/>
        <v>5.4292285633025834</v>
      </c>
      <c r="N1471" s="42">
        <f t="shared" si="749"/>
        <v>2.8444353104383087</v>
      </c>
      <c r="O1471" s="42">
        <f t="shared" si="742"/>
        <v>3.5126531908970673</v>
      </c>
      <c r="P1471" s="42">
        <f t="shared" si="742"/>
        <v>1.7663330919363143</v>
      </c>
      <c r="Q1471" s="42">
        <f t="shared" si="742"/>
        <v>3.0688089017471034</v>
      </c>
      <c r="R1471" s="42">
        <f t="shared" si="742"/>
        <v>2.6288239433114216</v>
      </c>
      <c r="S1471" s="42">
        <f t="shared" si="742"/>
        <v>1.8482480215498165</v>
      </c>
      <c r="T1471" s="42">
        <f t="shared" si="750"/>
        <v>1.2956040804717976</v>
      </c>
      <c r="U1471" s="42">
        <f t="shared" ref="U1471:Z1475" si="755">U331</f>
        <v>6.2048326437743819</v>
      </c>
      <c r="V1471" s="42">
        <f t="shared" si="755"/>
        <v>5.4292285633025834</v>
      </c>
      <c r="W1471" s="42">
        <f t="shared" si="755"/>
        <v>3.36443531043831</v>
      </c>
      <c r="X1471" s="42">
        <f t="shared" si="755"/>
        <v>3.5126531908970682</v>
      </c>
      <c r="Y1471" s="42">
        <f t="shared" si="755"/>
        <v>1.7663330919363145</v>
      </c>
      <c r="Z1471" s="42">
        <f t="shared" si="755"/>
        <v>3.0688089017471034</v>
      </c>
      <c r="AA1471" s="42">
        <f t="shared" si="751"/>
        <v>2.4188239433114216</v>
      </c>
      <c r="AB1471" s="42">
        <f t="shared" si="738"/>
        <v>1.8482480215498152</v>
      </c>
      <c r="AC1471" s="42">
        <f t="shared" si="752"/>
        <v>1.5256040804717972</v>
      </c>
    </row>
    <row r="1472" spans="3:29" x14ac:dyDescent="0.25">
      <c r="C1472" s="42">
        <f t="shared" si="743"/>
        <v>5.0208869652581827</v>
      </c>
      <c r="D1472" s="42">
        <f t="shared" si="740"/>
        <v>3.4425646316252774</v>
      </c>
      <c r="E1472" s="42">
        <f t="shared" si="740"/>
        <v>5.7844559496378922</v>
      </c>
      <c r="F1472" s="42">
        <f t="shared" si="744"/>
        <v>3.5968032521609787</v>
      </c>
      <c r="G1472" s="42">
        <f t="shared" si="745"/>
        <v>3.2053357010079973</v>
      </c>
      <c r="H1472" s="42">
        <f t="shared" si="746"/>
        <v>0</v>
      </c>
      <c r="I1472" s="42">
        <f t="shared" si="753"/>
        <v>5.1444411884717942</v>
      </c>
      <c r="J1472" s="42">
        <f t="shared" si="747"/>
        <v>6.1444411884717942</v>
      </c>
      <c r="K1472" s="42">
        <f t="shared" si="747"/>
        <v>6.1444411884717942</v>
      </c>
      <c r="L1472" s="42">
        <f t="shared" si="748"/>
        <v>5.1444411884717942</v>
      </c>
      <c r="M1472" s="42">
        <f t="shared" si="741"/>
        <v>2.5601838285299134</v>
      </c>
      <c r="N1472" s="42">
        <f t="shared" si="749"/>
        <v>2.847573337796764</v>
      </c>
      <c r="O1472" s="42">
        <f t="shared" si="742"/>
        <v>2.9114156595513738</v>
      </c>
      <c r="P1472" s="42">
        <f t="shared" si="742"/>
        <v>3.0019722813653975</v>
      </c>
      <c r="Q1472" s="42">
        <f t="shared" si="742"/>
        <v>3.3469074153535128</v>
      </c>
      <c r="R1472" s="42">
        <f t="shared" si="742"/>
        <v>3.8436592456519594</v>
      </c>
      <c r="S1472" s="42">
        <f t="shared" si="742"/>
        <v>2.4839230336375353</v>
      </c>
      <c r="T1472" s="42">
        <f t="shared" si="750"/>
        <v>3.8482389770888883</v>
      </c>
      <c r="U1472" s="42">
        <f t="shared" si="755"/>
        <v>6.1444411884717942</v>
      </c>
      <c r="V1472" s="42">
        <f t="shared" si="755"/>
        <v>2.5601838285299134</v>
      </c>
      <c r="W1472" s="42">
        <f t="shared" si="755"/>
        <v>3.3675733377967654</v>
      </c>
      <c r="X1472" s="42">
        <f t="shared" si="755"/>
        <v>2.911415659551372</v>
      </c>
      <c r="Y1472" s="42">
        <f t="shared" si="755"/>
        <v>3.0019722813653971</v>
      </c>
      <c r="Z1472" s="42">
        <f t="shared" si="755"/>
        <v>3.3469074153535128</v>
      </c>
      <c r="AA1472" s="42">
        <f t="shared" si="751"/>
        <v>3.6336592456519594</v>
      </c>
      <c r="AB1472" s="42">
        <f t="shared" si="738"/>
        <v>2.4839230336375344</v>
      </c>
      <c r="AC1472" s="42">
        <f t="shared" si="752"/>
        <v>4.0782389770888887</v>
      </c>
    </row>
    <row r="1473" spans="3:29" x14ac:dyDescent="0.25">
      <c r="C1473" s="42">
        <f t="shared" si="743"/>
        <v>4.4095864474374036</v>
      </c>
      <c r="D1473" s="42">
        <f t="shared" si="740"/>
        <v>4.1571967366011666</v>
      </c>
      <c r="E1473" s="42">
        <f>E333-1</f>
        <v>3.7229216749274938</v>
      </c>
      <c r="F1473" s="42">
        <f t="shared" si="744"/>
        <v>4.1515970833205103</v>
      </c>
      <c r="G1473" s="42">
        <f t="shared" si="745"/>
        <v>2.6078152827940109</v>
      </c>
      <c r="H1473" s="42">
        <f t="shared" si="746"/>
        <v>5.5013485289621062</v>
      </c>
      <c r="I1473" s="42">
        <f t="shared" si="753"/>
        <v>4.5013485289621062</v>
      </c>
      <c r="J1473" s="42">
        <f t="shared" si="747"/>
        <v>5.5013485289621062</v>
      </c>
      <c r="K1473" s="42">
        <f t="shared" si="747"/>
        <v>5.5013485289621062</v>
      </c>
      <c r="L1473" s="42">
        <f>L333</f>
        <v>0</v>
      </c>
      <c r="M1473" s="42">
        <f t="shared" si="741"/>
        <v>2.9798971198544741</v>
      </c>
      <c r="N1473" s="42">
        <f t="shared" si="749"/>
        <v>3.8889873206057506</v>
      </c>
      <c r="O1473" s="42">
        <f t="shared" si="742"/>
        <v>0.78049435052768112</v>
      </c>
      <c r="P1473" s="42">
        <f t="shared" si="742"/>
        <v>5.0748470126456011</v>
      </c>
      <c r="Q1473" s="42">
        <f t="shared" si="742"/>
        <v>5.5013485289621062</v>
      </c>
      <c r="R1473" s="42">
        <f t="shared" si="742"/>
        <v>4.1073082868979682</v>
      </c>
      <c r="S1473" s="42">
        <f t="shared" si="742"/>
        <v>4.2137988732475717</v>
      </c>
      <c r="T1473" s="42">
        <f t="shared" si="750"/>
        <v>3.1560628367943431</v>
      </c>
      <c r="U1473" s="42">
        <f t="shared" si="755"/>
        <v>0</v>
      </c>
      <c r="V1473" s="42">
        <f t="shared" si="755"/>
        <v>2.9798971198544741</v>
      </c>
      <c r="W1473" s="42">
        <f t="shared" si="755"/>
        <v>4.4089873206057506</v>
      </c>
      <c r="X1473" s="42">
        <f t="shared" si="755"/>
        <v>0.7804943505276829</v>
      </c>
      <c r="Y1473" s="42">
        <f t="shared" si="755"/>
        <v>5.0748470126456011</v>
      </c>
      <c r="Z1473" s="42">
        <f t="shared" si="755"/>
        <v>5.5013485289621062</v>
      </c>
      <c r="AA1473" s="42">
        <f t="shared" si="751"/>
        <v>3.8973082868979683</v>
      </c>
      <c r="AB1473" s="42">
        <f t="shared" ref="AB1473:AB1488" si="756">AB333</f>
        <v>4.2137988732475709</v>
      </c>
      <c r="AC1473" s="42">
        <f t="shared" si="752"/>
        <v>3.3860628367943426</v>
      </c>
    </row>
    <row r="1474" spans="3:29" x14ac:dyDescent="0.25">
      <c r="C1474" s="42">
        <f t="shared" si="743"/>
        <v>6.0583399519497725</v>
      </c>
      <c r="D1474" s="42">
        <f t="shared" si="740"/>
        <v>4.5910888978771807</v>
      </c>
      <c r="E1474" s="42">
        <f t="shared" si="740"/>
        <v>4.8096436084760734</v>
      </c>
      <c r="F1474" s="42">
        <f t="shared" si="744"/>
        <v>4.9380087254412279</v>
      </c>
      <c r="G1474" s="42">
        <f t="shared" si="745"/>
        <v>2.9354338977382843</v>
      </c>
      <c r="H1474" s="42">
        <f t="shared" si="746"/>
        <v>6.7457712788118904</v>
      </c>
      <c r="I1474" s="42">
        <f t="shared" si="753"/>
        <v>5.7457712788118904</v>
      </c>
      <c r="J1474" s="42">
        <f t="shared" si="747"/>
        <v>4.4971808525412609</v>
      </c>
      <c r="K1474" s="42">
        <f t="shared" si="747"/>
        <v>0</v>
      </c>
      <c r="L1474" s="42">
        <f t="shared" si="748"/>
        <v>5.7457712788118904</v>
      </c>
      <c r="M1474" s="42">
        <f t="shared" si="741"/>
        <v>5.9025498689604028</v>
      </c>
      <c r="N1474" s="42">
        <f t="shared" si="749"/>
        <v>2.7801549517637709</v>
      </c>
      <c r="O1474" s="42">
        <f t="shared" si="742"/>
        <v>1.9094435231347706</v>
      </c>
      <c r="P1474" s="42">
        <f t="shared" si="742"/>
        <v>2.5117524772412829</v>
      </c>
      <c r="Q1474" s="42">
        <f t="shared" si="742"/>
        <v>2.6590445234831668</v>
      </c>
      <c r="R1474" s="42">
        <f t="shared" si="742"/>
        <v>2.3192222649812955</v>
      </c>
      <c r="S1474" s="42">
        <f t="shared" si="742"/>
        <v>4.0187573575900624</v>
      </c>
      <c r="T1474" s="42">
        <f t="shared" si="750"/>
        <v>1.2226845082095721</v>
      </c>
      <c r="U1474" s="42">
        <f t="shared" si="755"/>
        <v>6.7457712788118904</v>
      </c>
      <c r="V1474" s="42">
        <f t="shared" si="755"/>
        <v>5.9025498689604028</v>
      </c>
      <c r="W1474" s="42">
        <f t="shared" si="755"/>
        <v>3.3001549517637692</v>
      </c>
      <c r="X1474" s="42">
        <f t="shared" si="755"/>
        <v>1.9094435231347711</v>
      </c>
      <c r="Y1474" s="42">
        <f t="shared" si="755"/>
        <v>2.5117524772412829</v>
      </c>
      <c r="Z1474" s="42">
        <f t="shared" si="755"/>
        <v>2.6590445234831668</v>
      </c>
      <c r="AA1474" s="42">
        <f t="shared" si="751"/>
        <v>2.1092222649812955</v>
      </c>
      <c r="AB1474" s="42">
        <f t="shared" si="756"/>
        <v>4.0187573575900624</v>
      </c>
      <c r="AC1474" s="42">
        <f t="shared" si="752"/>
        <v>1.4526845082095718</v>
      </c>
    </row>
    <row r="1475" spans="3:29" x14ac:dyDescent="0.25">
      <c r="C1475" s="42">
        <f t="shared" si="743"/>
        <v>3.672078959557818</v>
      </c>
      <c r="D1475" s="42">
        <f t="shared" si="740"/>
        <v>4.7674547201186179</v>
      </c>
      <c r="E1475" s="42">
        <f t="shared" si="740"/>
        <v>5.529776052645528</v>
      </c>
      <c r="F1475" s="42">
        <f t="shared" si="744"/>
        <v>2.1505908452762452</v>
      </c>
      <c r="G1475" s="42">
        <f t="shared" si="745"/>
        <v>2.4545843732991872</v>
      </c>
      <c r="H1475" s="42">
        <f t="shared" si="746"/>
        <v>5.8437150596575922</v>
      </c>
      <c r="I1475" s="42">
        <f>I335</f>
        <v>0</v>
      </c>
      <c r="J1475" s="42">
        <f t="shared" si="747"/>
        <v>3.8958100397717281</v>
      </c>
      <c r="K1475" s="42">
        <f t="shared" si="747"/>
        <v>5.8437150596575922</v>
      </c>
      <c r="L1475" s="42">
        <f t="shared" si="748"/>
        <v>4.8437150596575922</v>
      </c>
      <c r="M1475" s="42">
        <f t="shared" si="741"/>
        <v>3.4088337848002617</v>
      </c>
      <c r="N1475" s="42">
        <f t="shared" si="749"/>
        <v>4.0111105988180622</v>
      </c>
      <c r="O1475" s="42">
        <f t="shared" si="742"/>
        <v>1.6178880537068541</v>
      </c>
      <c r="P1475" s="42">
        <f t="shared" si="742"/>
        <v>4.6616890801976947</v>
      </c>
      <c r="Q1475" s="42">
        <f t="shared" si="742"/>
        <v>5.0047144173009324</v>
      </c>
      <c r="R1475" s="42">
        <f t="shared" si="742"/>
        <v>4.0372113043832476</v>
      </c>
      <c r="S1475" s="42">
        <f t="shared" si="742"/>
        <v>1.9893498075430103</v>
      </c>
      <c r="T1475" s="42">
        <f t="shared" si="750"/>
        <v>3.0766253386001972</v>
      </c>
      <c r="U1475" s="42">
        <f>U335-1</f>
        <v>4.8437150596575922</v>
      </c>
      <c r="V1475" s="42">
        <f t="shared" si="755"/>
        <v>3.4088337848002617</v>
      </c>
      <c r="W1475" s="42">
        <f t="shared" si="755"/>
        <v>4.53111059881806</v>
      </c>
      <c r="X1475" s="42">
        <f t="shared" si="755"/>
        <v>1.6178880537068527</v>
      </c>
      <c r="Y1475" s="42">
        <f t="shared" si="755"/>
        <v>4.6616890801976938</v>
      </c>
      <c r="Z1475" s="42">
        <f t="shared" si="755"/>
        <v>5.0047144173009324</v>
      </c>
      <c r="AA1475" s="42">
        <f t="shared" si="751"/>
        <v>3.8272113043832476</v>
      </c>
      <c r="AB1475" s="42">
        <f t="shared" si="756"/>
        <v>1.9893498075430107</v>
      </c>
      <c r="AC1475" s="42">
        <f t="shared" si="752"/>
        <v>3.3066253386001971</v>
      </c>
    </row>
    <row r="1476" spans="3:29" x14ac:dyDescent="0.25">
      <c r="C1476" s="42">
        <f t="shared" si="743"/>
        <v>3.7259081557765801</v>
      </c>
      <c r="D1476" s="42">
        <f t="shared" si="740"/>
        <v>1.6395173390373261</v>
      </c>
      <c r="E1476" s="42">
        <f t="shared" si="740"/>
        <v>2.5943490442368486</v>
      </c>
      <c r="F1476" s="42">
        <f t="shared" si="744"/>
        <v>3.1219956504821802</v>
      </c>
      <c r="G1476" s="42">
        <f t="shared" si="745"/>
        <v>2.1034138409068683</v>
      </c>
      <c r="H1476" s="42">
        <f t="shared" si="746"/>
        <v>5.0960042713551399</v>
      </c>
      <c r="I1476" s="42">
        <f t="shared" si="753"/>
        <v>4.0960042713551399</v>
      </c>
      <c r="J1476" s="42">
        <f t="shared" si="747"/>
        <v>5.0960042713551399</v>
      </c>
      <c r="K1476" s="42">
        <f t="shared" si="747"/>
        <v>5.0960042713551399</v>
      </c>
      <c r="L1476" s="42">
        <f t="shared" si="748"/>
        <v>4.0960042713551399</v>
      </c>
      <c r="M1476" s="42">
        <f t="shared" si="741"/>
        <v>3.1850026695969622</v>
      </c>
      <c r="N1476" s="42">
        <f t="shared" si="749"/>
        <v>4.3745449829996836</v>
      </c>
      <c r="O1476" s="42">
        <f t="shared" si="742"/>
        <v>2.232134102329109</v>
      </c>
      <c r="P1476" s="42">
        <f t="shared" si="742"/>
        <v>4.973275444362689</v>
      </c>
      <c r="Q1476" s="42">
        <f t="shared" si="742"/>
        <v>3.835392058715954</v>
      </c>
      <c r="R1476" s="42">
        <f t="shared" si="742"/>
        <v>3.9237573589058927</v>
      </c>
      <c r="S1476" s="42">
        <f t="shared" si="742"/>
        <v>3.4696199294332866</v>
      </c>
      <c r="T1476" s="42">
        <f t="shared" si="750"/>
        <v>2.855668624371106</v>
      </c>
      <c r="U1476" s="42">
        <f t="shared" ref="U1476:Z1477" si="757">U336</f>
        <v>5.0960042713551399</v>
      </c>
      <c r="V1476" s="42">
        <f t="shared" si="757"/>
        <v>3.1850026695969622</v>
      </c>
      <c r="W1476" s="42">
        <f t="shared" si="757"/>
        <v>4.8945449829996814</v>
      </c>
      <c r="X1476" s="42">
        <f t="shared" si="757"/>
        <v>2.2321341023291112</v>
      </c>
      <c r="Y1476" s="42">
        <f t="shared" si="757"/>
        <v>4.9732754443626872</v>
      </c>
      <c r="Z1476" s="42">
        <f t="shared" si="757"/>
        <v>3.835392058715954</v>
      </c>
      <c r="AA1476" s="42">
        <f t="shared" si="751"/>
        <v>3.7137573589058928</v>
      </c>
      <c r="AB1476" s="42">
        <f t="shared" si="756"/>
        <v>3.4696199294332857</v>
      </c>
      <c r="AC1476" s="42">
        <f t="shared" si="752"/>
        <v>3.085668624371106</v>
      </c>
    </row>
    <row r="1477" spans="3:29" x14ac:dyDescent="0.25">
      <c r="C1477" s="42">
        <f t="shared" si="743"/>
        <v>4.3201253080014625</v>
      </c>
      <c r="D1477" s="42">
        <f t="shared" si="740"/>
        <v>1.9060702368798201</v>
      </c>
      <c r="E1477" s="42">
        <f t="shared" si="740"/>
        <v>1.0294530347141584</v>
      </c>
      <c r="F1477" s="42">
        <f t="shared" si="744"/>
        <v>2.996170704172624</v>
      </c>
      <c r="G1477" s="42">
        <f t="shared" si="745"/>
        <v>3.4623912375883443</v>
      </c>
      <c r="H1477" s="42">
        <f t="shared" si="746"/>
        <v>5.9501882006461395</v>
      </c>
      <c r="I1477" s="42">
        <f>I337</f>
        <v>0</v>
      </c>
      <c r="J1477" s="42">
        <f t="shared" si="747"/>
        <v>5.9501882006461395</v>
      </c>
      <c r="K1477" s="42">
        <f t="shared" si="747"/>
        <v>5.9501882006461395</v>
      </c>
      <c r="L1477" s="42">
        <f t="shared" si="748"/>
        <v>4.9501882006461395</v>
      </c>
      <c r="M1477" s="42">
        <f t="shared" si="741"/>
        <v>2.9750941003230689</v>
      </c>
      <c r="N1477" s="42">
        <f t="shared" si="749"/>
        <v>2.6903216662066534</v>
      </c>
      <c r="O1477" s="42">
        <f t="shared" si="742"/>
        <v>2.3563073108619372</v>
      </c>
      <c r="P1477" s="42">
        <f t="shared" si="742"/>
        <v>4.3980351968786175</v>
      </c>
      <c r="Q1477" s="42">
        <f t="shared" si="742"/>
        <v>3.6230248607329609</v>
      </c>
      <c r="R1477" s="42">
        <f t="shared" si="742"/>
        <v>4.6566690265926312</v>
      </c>
      <c r="S1477" s="42">
        <f t="shared" si="742"/>
        <v>4.4309912132471263</v>
      </c>
      <c r="T1477" s="42">
        <f t="shared" si="750"/>
        <v>3.866980862863453</v>
      </c>
      <c r="U1477" s="42">
        <f>U337-1</f>
        <v>4.9501882006461395</v>
      </c>
      <c r="V1477" s="42">
        <f t="shared" si="757"/>
        <v>2.9750941003230689</v>
      </c>
      <c r="W1477" s="42">
        <f t="shared" si="757"/>
        <v>3.2103216662066538</v>
      </c>
      <c r="X1477" s="42">
        <f t="shared" si="757"/>
        <v>2.3563073108619359</v>
      </c>
      <c r="Y1477" s="42">
        <f t="shared" si="757"/>
        <v>4.3980351968786175</v>
      </c>
      <c r="Z1477" s="42">
        <f t="shared" si="757"/>
        <v>3.6230248607329609</v>
      </c>
      <c r="AA1477" s="42">
        <f t="shared" si="751"/>
        <v>4.4466690265926312</v>
      </c>
      <c r="AB1477" s="42">
        <f t="shared" si="756"/>
        <v>4.4309912132471245</v>
      </c>
      <c r="AC1477" s="42">
        <f t="shared" si="752"/>
        <v>4.096980862863453</v>
      </c>
    </row>
    <row r="1478" spans="3:29" x14ac:dyDescent="0.25">
      <c r="C1478" s="42">
        <f t="shared" si="743"/>
        <v>3.5579447608959942</v>
      </c>
      <c r="D1478" s="42">
        <f t="shared" ref="D1478:E1493" si="758">D338</f>
        <v>3.9379915034061321</v>
      </c>
      <c r="E1478" s="42">
        <f t="shared" si="758"/>
        <v>5.5829598506639426</v>
      </c>
      <c r="F1478" s="42">
        <f t="shared" si="744"/>
        <v>2.3448124772530017</v>
      </c>
      <c r="G1478" s="42">
        <f t="shared" si="745"/>
        <v>2.3206224856752868</v>
      </c>
      <c r="H1478" s="42">
        <f t="shared" si="746"/>
        <v>0</v>
      </c>
      <c r="I1478" s="42">
        <f t="shared" si="753"/>
        <v>4.8039213223261044</v>
      </c>
      <c r="J1478" s="42">
        <f t="shared" si="747"/>
        <v>5.8039213223261044</v>
      </c>
      <c r="K1478" s="42">
        <f t="shared" si="747"/>
        <v>5.8039213223261044</v>
      </c>
      <c r="L1478" s="42">
        <f t="shared" si="748"/>
        <v>4.8039213223261044</v>
      </c>
      <c r="M1478" s="42">
        <f t="shared" ref="M1478:M1493" si="759">M338</f>
        <v>4.1111109366476581</v>
      </c>
      <c r="N1478" s="42">
        <f t="shared" si="749"/>
        <v>4.1810198311563234</v>
      </c>
      <c r="O1478" s="42">
        <f t="shared" ref="O1478:S1493" si="760">O338</f>
        <v>3.1777668397033425</v>
      </c>
      <c r="P1478" s="42">
        <f t="shared" si="760"/>
        <v>2.9384756579819076</v>
      </c>
      <c r="Q1478" s="42">
        <f t="shared" si="760"/>
        <v>4.4338768388020764</v>
      </c>
      <c r="R1478" s="42">
        <f t="shared" si="760"/>
        <v>3.9441319386349392</v>
      </c>
      <c r="S1478" s="42">
        <f t="shared" si="760"/>
        <v>2.4697537541813204</v>
      </c>
      <c r="T1478" s="42">
        <f t="shared" si="750"/>
        <v>2.0918953581299866</v>
      </c>
      <c r="U1478" s="42">
        <f t="shared" ref="U1478:Z1484" si="761">U338</f>
        <v>5.8039213223261044</v>
      </c>
      <c r="V1478" s="42">
        <f t="shared" si="761"/>
        <v>4.1111109366476581</v>
      </c>
      <c r="W1478" s="42">
        <f t="shared" si="761"/>
        <v>4.7010198311563229</v>
      </c>
      <c r="X1478" s="42">
        <f t="shared" si="761"/>
        <v>3.1777668397033443</v>
      </c>
      <c r="Y1478" s="42">
        <f t="shared" si="761"/>
        <v>2.9384756579819076</v>
      </c>
      <c r="Z1478" s="42">
        <f t="shared" si="761"/>
        <v>4.4338768388020764</v>
      </c>
      <c r="AA1478" s="42">
        <f t="shared" si="751"/>
        <v>3.7341319386349392</v>
      </c>
      <c r="AB1478" s="42">
        <f t="shared" si="756"/>
        <v>2.4697537541813195</v>
      </c>
      <c r="AC1478" s="42">
        <f t="shared" si="752"/>
        <v>2.3218953581299866</v>
      </c>
    </row>
    <row r="1479" spans="3:29" x14ac:dyDescent="0.25">
      <c r="C1479" s="42">
        <f t="shared" si="743"/>
        <v>3.5197542733499709</v>
      </c>
      <c r="D1479" s="42">
        <f t="shared" si="758"/>
        <v>2.7858092859124119</v>
      </c>
      <c r="E1479" s="42">
        <f t="shared" si="758"/>
        <v>4.6275533880318545</v>
      </c>
      <c r="F1479" s="42">
        <f t="shared" si="744"/>
        <v>1.8007224091627552</v>
      </c>
      <c r="G1479" s="42">
        <f t="shared" si="745"/>
        <v>2.5135006917106759</v>
      </c>
      <c r="H1479" s="42">
        <f t="shared" ref="H1479:I1494" si="762">H339</f>
        <v>0</v>
      </c>
      <c r="I1479" s="42">
        <f t="shared" si="753"/>
        <v>4.4223227803258025</v>
      </c>
      <c r="J1479" s="42">
        <f t="shared" ref="J1479:K1494" si="763">J339</f>
        <v>5.4223227803258025</v>
      </c>
      <c r="K1479" s="42">
        <f t="shared" si="763"/>
        <v>5.4223227803258025</v>
      </c>
      <c r="L1479" s="42">
        <f t="shared" si="748"/>
        <v>4.4223227803258025</v>
      </c>
      <c r="M1479" s="42">
        <f t="shared" si="759"/>
        <v>1.8074409267752689</v>
      </c>
      <c r="N1479" s="42">
        <f t="shared" si="749"/>
        <v>4.3493725237517005</v>
      </c>
      <c r="O1479" s="42">
        <f t="shared" si="760"/>
        <v>4.8360247937478755</v>
      </c>
      <c r="P1479" s="42">
        <f t="shared" si="760"/>
        <v>4.1854081263372622</v>
      </c>
      <c r="Q1479" s="42">
        <f t="shared" si="760"/>
        <v>4.3308447105593313</v>
      </c>
      <c r="R1479" s="42">
        <f t="shared" si="760"/>
        <v>4.2986006488734914</v>
      </c>
      <c r="S1479" s="42">
        <f t="shared" si="760"/>
        <v>1.2690542677358256</v>
      </c>
      <c r="T1479" s="42">
        <f t="shared" si="750"/>
        <v>4.4737770273208977</v>
      </c>
      <c r="U1479" s="42">
        <f t="shared" si="761"/>
        <v>5.4223227803258025</v>
      </c>
      <c r="V1479" s="42">
        <f t="shared" si="761"/>
        <v>1.8074409267752689</v>
      </c>
      <c r="W1479" s="42">
        <f t="shared" si="761"/>
        <v>4.8693725237517</v>
      </c>
      <c r="X1479" s="42">
        <f t="shared" si="761"/>
        <v>4.8360247937478773</v>
      </c>
      <c r="Y1479" s="42">
        <f t="shared" si="761"/>
        <v>4.1854081263372622</v>
      </c>
      <c r="Z1479" s="42">
        <f t="shared" si="761"/>
        <v>4.3308447105593313</v>
      </c>
      <c r="AA1479" s="42">
        <f t="shared" si="751"/>
        <v>4.0886006488734914</v>
      </c>
      <c r="AB1479" s="42">
        <f t="shared" si="756"/>
        <v>1.2690542677358256</v>
      </c>
      <c r="AC1479" s="42">
        <f t="shared" si="752"/>
        <v>4.7037770273208981</v>
      </c>
    </row>
    <row r="1480" spans="3:29" x14ac:dyDescent="0.25">
      <c r="C1480" s="42">
        <f t="shared" si="743"/>
        <v>3.3406231850463772</v>
      </c>
      <c r="D1480" s="42">
        <f t="shared" si="758"/>
        <v>1.7219431902416606</v>
      </c>
      <c r="E1480" s="42">
        <f>E340-1</f>
        <v>4.4475576950282054</v>
      </c>
      <c r="F1480" s="42">
        <f t="shared" si="744"/>
        <v>1.4250264985497969</v>
      </c>
      <c r="G1480" s="42">
        <f t="shared" si="745"/>
        <v>2.8365980831294664</v>
      </c>
      <c r="H1480" s="42">
        <f t="shared" si="762"/>
        <v>0</v>
      </c>
      <c r="I1480" s="42">
        <f t="shared" si="753"/>
        <v>6.2044902886974418</v>
      </c>
      <c r="J1480" s="42">
        <f t="shared" si="763"/>
        <v>4.8029935257982954</v>
      </c>
      <c r="K1480" s="42">
        <f t="shared" si="763"/>
        <v>7.2044902886974418</v>
      </c>
      <c r="L1480" s="42">
        <f>L340</f>
        <v>0</v>
      </c>
      <c r="M1480" s="42">
        <f t="shared" si="759"/>
        <v>4.8029935257982936</v>
      </c>
      <c r="N1480" s="42">
        <f t="shared" si="749"/>
        <v>4.8396747161199318</v>
      </c>
      <c r="O1480" s="42">
        <f t="shared" si="760"/>
        <v>2.8778266993419552</v>
      </c>
      <c r="P1480" s="42">
        <f t="shared" si="760"/>
        <v>6.212179219303045</v>
      </c>
      <c r="Q1480" s="42">
        <f t="shared" si="760"/>
        <v>5.7519439038945794</v>
      </c>
      <c r="R1480" s="42">
        <f t="shared" si="760"/>
        <v>4.3329054791246833</v>
      </c>
      <c r="S1480" s="42">
        <f t="shared" si="760"/>
        <v>2.2993054112864191</v>
      </c>
      <c r="T1480" s="42">
        <f t="shared" si="750"/>
        <v>2.6213096675367549</v>
      </c>
      <c r="U1480" s="42">
        <f t="shared" si="761"/>
        <v>0</v>
      </c>
      <c r="V1480" s="42">
        <f t="shared" si="761"/>
        <v>4.8029935257982936</v>
      </c>
      <c r="W1480" s="42">
        <f t="shared" si="761"/>
        <v>5.3596747161199287</v>
      </c>
      <c r="X1480" s="42">
        <f t="shared" si="761"/>
        <v>2.877826699341953</v>
      </c>
      <c r="Y1480" s="42">
        <f t="shared" si="761"/>
        <v>6.212179219303045</v>
      </c>
      <c r="Z1480" s="42">
        <f t="shared" si="761"/>
        <v>5.7519439038945794</v>
      </c>
      <c r="AA1480" s="42">
        <f t="shared" si="751"/>
        <v>4.1229054791246833</v>
      </c>
      <c r="AB1480" s="42">
        <f t="shared" si="756"/>
        <v>2.2993054112864173</v>
      </c>
      <c r="AC1480" s="42">
        <f t="shared" si="752"/>
        <v>2.8513096675367544</v>
      </c>
    </row>
    <row r="1481" spans="3:29" x14ac:dyDescent="0.25">
      <c r="C1481" s="42">
        <f t="shared" si="743"/>
        <v>3.468362193106072</v>
      </c>
      <c r="D1481" s="42">
        <f t="shared" si="758"/>
        <v>2.8027117414449356</v>
      </c>
      <c r="E1481" s="42">
        <f t="shared" si="758"/>
        <v>4.435437369653962</v>
      </c>
      <c r="F1481" s="42">
        <f t="shared" si="744"/>
        <v>1.8332502385595006</v>
      </c>
      <c r="G1481" s="42">
        <f t="shared" si="745"/>
        <v>4.4931673821681333</v>
      </c>
      <c r="H1481" s="42">
        <f t="shared" si="762"/>
        <v>0</v>
      </c>
      <c r="I1481" s="42">
        <f t="shared" si="762"/>
        <v>0</v>
      </c>
      <c r="J1481" s="42">
        <f t="shared" si="763"/>
        <v>5.8349326332008742</v>
      </c>
      <c r="K1481" s="42">
        <f t="shared" si="763"/>
        <v>5.8349326332008742</v>
      </c>
      <c r="L1481" s="42">
        <f t="shared" si="748"/>
        <v>4.8349326332008742</v>
      </c>
      <c r="M1481" s="42">
        <f t="shared" si="759"/>
        <v>2.6743441235503997</v>
      </c>
      <c r="N1481" s="42">
        <f t="shared" si="749"/>
        <v>5.2179458823345541</v>
      </c>
      <c r="O1481" s="42">
        <f t="shared" si="760"/>
        <v>1.619475104118423</v>
      </c>
      <c r="P1481" s="42">
        <f t="shared" si="760"/>
        <v>5.8104592315462638</v>
      </c>
      <c r="Q1481" s="42">
        <f t="shared" si="760"/>
        <v>5.092476370900294</v>
      </c>
      <c r="R1481" s="42">
        <f t="shared" si="760"/>
        <v>4.2188988106365262</v>
      </c>
      <c r="S1481" s="42">
        <f t="shared" si="760"/>
        <v>1.9863600453449788</v>
      </c>
      <c r="T1481" s="42">
        <f t="shared" si="750"/>
        <v>3.9237107027005096</v>
      </c>
      <c r="U1481" s="42">
        <f t="shared" ref="U1481:U1484" si="764">U341-1</f>
        <v>4.8349326332008742</v>
      </c>
      <c r="V1481" s="42">
        <f t="shared" si="761"/>
        <v>2.6743441235503997</v>
      </c>
      <c r="W1481" s="42">
        <f t="shared" si="761"/>
        <v>5.7379458823345546</v>
      </c>
      <c r="X1481" s="42">
        <f t="shared" si="761"/>
        <v>1.6194751041184252</v>
      </c>
      <c r="Y1481" s="42">
        <f t="shared" si="761"/>
        <v>5.8104592315462629</v>
      </c>
      <c r="Z1481" s="42">
        <f t="shared" si="761"/>
        <v>5.092476370900294</v>
      </c>
      <c r="AA1481" s="42">
        <f t="shared" si="751"/>
        <v>4.0088988106365262</v>
      </c>
      <c r="AB1481" s="42">
        <f t="shared" si="756"/>
        <v>1.9863600453449792</v>
      </c>
      <c r="AC1481" s="42">
        <f t="shared" si="752"/>
        <v>4.1537107027005096</v>
      </c>
    </row>
    <row r="1482" spans="3:29" x14ac:dyDescent="0.25">
      <c r="C1482" s="42">
        <f t="shared" si="743"/>
        <v>4.7941648983984599</v>
      </c>
      <c r="D1482" s="42">
        <f t="shared" si="758"/>
        <v>4.7911555281818519</v>
      </c>
      <c r="E1482" s="42">
        <f t="shared" si="758"/>
        <v>5.4637406807577413</v>
      </c>
      <c r="F1482" s="42">
        <f t="shared" si="744"/>
        <v>4.4784531686265856</v>
      </c>
      <c r="G1482" s="42">
        <f t="shared" si="745"/>
        <v>2.4282871201442866</v>
      </c>
      <c r="H1482" s="42">
        <f t="shared" si="762"/>
        <v>6.664748694175076</v>
      </c>
      <c r="I1482" s="42">
        <f t="shared" si="762"/>
        <v>0</v>
      </c>
      <c r="J1482" s="42">
        <f t="shared" si="763"/>
        <v>4.4431657961167179</v>
      </c>
      <c r="K1482" s="42">
        <f t="shared" si="763"/>
        <v>6.664748694175076</v>
      </c>
      <c r="L1482" s="42">
        <f t="shared" si="748"/>
        <v>5.664748694175076</v>
      </c>
      <c r="M1482" s="42">
        <f t="shared" si="759"/>
        <v>3.6100722093448327</v>
      </c>
      <c r="N1482" s="42">
        <f t="shared" si="749"/>
        <v>2.3453030100294443</v>
      </c>
      <c r="O1482" s="42">
        <f t="shared" si="760"/>
        <v>2.8871397580138534</v>
      </c>
      <c r="P1482" s="42">
        <f t="shared" si="760"/>
        <v>2.9640142007513841</v>
      </c>
      <c r="Q1482" s="42">
        <f t="shared" si="760"/>
        <v>2.7693458599886731</v>
      </c>
      <c r="R1482" s="42">
        <f t="shared" si="760"/>
        <v>3.072601054755681</v>
      </c>
      <c r="S1482" s="42">
        <f t="shared" si="760"/>
        <v>2.9778664378229069</v>
      </c>
      <c r="T1482" s="42">
        <f t="shared" si="750"/>
        <v>3.5746764848302437</v>
      </c>
      <c r="U1482" s="42">
        <f t="shared" si="764"/>
        <v>5.664748694175076</v>
      </c>
      <c r="V1482" s="42">
        <f t="shared" si="761"/>
        <v>3.6100722093448327</v>
      </c>
      <c r="W1482" s="42">
        <f t="shared" si="761"/>
        <v>2.8653030100294457</v>
      </c>
      <c r="X1482" s="42">
        <f t="shared" si="761"/>
        <v>2.887139758013856</v>
      </c>
      <c r="Y1482" s="42">
        <f t="shared" si="761"/>
        <v>2.9640142007513837</v>
      </c>
      <c r="Z1482" s="42">
        <f t="shared" si="761"/>
        <v>2.7693458599886731</v>
      </c>
      <c r="AA1482" s="42">
        <f t="shared" si="751"/>
        <v>2.8626010547556811</v>
      </c>
      <c r="AB1482" s="42">
        <f t="shared" si="756"/>
        <v>2.9778664378229061</v>
      </c>
      <c r="AC1482" s="42">
        <f t="shared" si="752"/>
        <v>3.8046764848302437</v>
      </c>
    </row>
    <row r="1483" spans="3:29" x14ac:dyDescent="0.25">
      <c r="C1483" s="42">
        <f t="shared" si="743"/>
        <v>4.9661883116459249</v>
      </c>
      <c r="D1483" s="42">
        <f t="shared" si="758"/>
        <v>4.3921670727791531</v>
      </c>
      <c r="E1483" s="42">
        <f t="shared" si="758"/>
        <v>5.511671912610268</v>
      </c>
      <c r="F1483" s="42">
        <f t="shared" si="744"/>
        <v>3.8041775370204025</v>
      </c>
      <c r="G1483" s="42">
        <f t="shared" si="745"/>
        <v>2.1794239672640026</v>
      </c>
      <c r="H1483" s="42">
        <f t="shared" si="762"/>
        <v>0</v>
      </c>
      <c r="I1483" s="42">
        <f t="shared" si="762"/>
        <v>0</v>
      </c>
      <c r="J1483" s="42">
        <f t="shared" si="763"/>
        <v>5.8944095912285359</v>
      </c>
      <c r="K1483" s="42">
        <f t="shared" si="763"/>
        <v>5.8944095912285359</v>
      </c>
      <c r="L1483" s="42">
        <f t="shared" si="748"/>
        <v>4.8944095912285359</v>
      </c>
      <c r="M1483" s="42">
        <f t="shared" si="759"/>
        <v>3.6840059945178347</v>
      </c>
      <c r="N1483" s="42">
        <f t="shared" si="749"/>
        <v>4.9189565590221989</v>
      </c>
      <c r="O1483" s="42">
        <f t="shared" si="760"/>
        <v>0.63328367509066963</v>
      </c>
      <c r="P1483" s="42">
        <f t="shared" si="760"/>
        <v>5.5530745479264372</v>
      </c>
      <c r="Q1483" s="42">
        <f t="shared" si="760"/>
        <v>4.9023189874340485</v>
      </c>
      <c r="R1483" s="42">
        <f t="shared" si="760"/>
        <v>3.7120893958933969</v>
      </c>
      <c r="S1483" s="42">
        <f t="shared" si="760"/>
        <v>2.2574334604705046</v>
      </c>
      <c r="T1483" s="42">
        <f t="shared" si="750"/>
        <v>2.853203796527962</v>
      </c>
      <c r="U1483" s="42">
        <f t="shared" si="764"/>
        <v>4.8944095912285359</v>
      </c>
      <c r="V1483" s="42">
        <f t="shared" si="761"/>
        <v>3.6840059945178347</v>
      </c>
      <c r="W1483" s="42">
        <f t="shared" si="761"/>
        <v>5.4389565590222002</v>
      </c>
      <c r="X1483" s="42">
        <f t="shared" si="761"/>
        <v>0.63328367509067018</v>
      </c>
      <c r="Y1483" s="42">
        <f t="shared" si="761"/>
        <v>5.5530745479264363</v>
      </c>
      <c r="Z1483" s="42">
        <f t="shared" si="761"/>
        <v>4.9023189874340485</v>
      </c>
      <c r="AA1483" s="42">
        <f t="shared" si="751"/>
        <v>3.502089395893397</v>
      </c>
      <c r="AB1483" s="42">
        <f t="shared" si="756"/>
        <v>2.2574334604705029</v>
      </c>
      <c r="AC1483" s="42">
        <f t="shared" si="752"/>
        <v>3.0832037965279619</v>
      </c>
    </row>
    <row r="1484" spans="3:29" x14ac:dyDescent="0.25">
      <c r="C1484" s="42">
        <f t="shared" si="743"/>
        <v>5.2471564264688917</v>
      </c>
      <c r="D1484" s="42">
        <f t="shared" si="758"/>
        <v>4.5151085265164745</v>
      </c>
      <c r="E1484" s="42">
        <f t="shared" si="758"/>
        <v>5.1947222469172942</v>
      </c>
      <c r="F1484" s="42">
        <f t="shared" si="744"/>
        <v>4.142857743377462</v>
      </c>
      <c r="G1484" s="42">
        <f t="shared" si="745"/>
        <v>2.6601584647017105</v>
      </c>
      <c r="H1484" s="42">
        <f t="shared" si="762"/>
        <v>0</v>
      </c>
      <c r="I1484" s="42">
        <f t="shared" si="762"/>
        <v>0</v>
      </c>
      <c r="J1484" s="42">
        <f t="shared" si="763"/>
        <v>6.5793321144990564</v>
      </c>
      <c r="K1484" s="42">
        <f t="shared" si="763"/>
        <v>6.5793321144990564</v>
      </c>
      <c r="L1484" s="42">
        <f t="shared" si="748"/>
        <v>5.5793321144990564</v>
      </c>
      <c r="M1484" s="42">
        <f t="shared" si="759"/>
        <v>2.7413883810412725</v>
      </c>
      <c r="N1484" s="42">
        <f t="shared" si="749"/>
        <v>4.079029995579754</v>
      </c>
      <c r="O1484" s="42">
        <f t="shared" si="760"/>
        <v>1.9756121225355256</v>
      </c>
      <c r="P1484" s="42">
        <f t="shared" si="760"/>
        <v>4.1758418277790659</v>
      </c>
      <c r="Q1484" s="42">
        <f t="shared" si="760"/>
        <v>3.6763414369779697</v>
      </c>
      <c r="R1484" s="42">
        <f t="shared" si="760"/>
        <v>3.3054181452463176</v>
      </c>
      <c r="S1484" s="42">
        <f t="shared" si="760"/>
        <v>2.3797584243932768</v>
      </c>
      <c r="T1484" s="42">
        <f t="shared" si="750"/>
        <v>4.3579437334577822</v>
      </c>
      <c r="U1484" s="42">
        <f t="shared" si="764"/>
        <v>5.5793321144990564</v>
      </c>
      <c r="V1484" s="42">
        <f t="shared" si="761"/>
        <v>2.7413883810412725</v>
      </c>
      <c r="W1484" s="42">
        <f t="shared" si="761"/>
        <v>4.5990299955797527</v>
      </c>
      <c r="X1484" s="42">
        <f t="shared" si="761"/>
        <v>1.9756121225355296</v>
      </c>
      <c r="Y1484" s="42">
        <f t="shared" si="761"/>
        <v>4.175841827779065</v>
      </c>
      <c r="Z1484" s="42">
        <f t="shared" si="761"/>
        <v>3.6763414369779697</v>
      </c>
      <c r="AA1484" s="42">
        <f t="shared" si="751"/>
        <v>3.0954181452463176</v>
      </c>
      <c r="AB1484" s="42">
        <f t="shared" si="756"/>
        <v>2.3797584243932759</v>
      </c>
      <c r="AC1484" s="42">
        <f t="shared" si="752"/>
        <v>4.5879437334577826</v>
      </c>
    </row>
    <row r="1485" spans="3:29" x14ac:dyDescent="0.25">
      <c r="C1485" s="42">
        <f t="shared" si="743"/>
        <v>5.9958364573902267</v>
      </c>
      <c r="D1485" s="42">
        <f t="shared" si="758"/>
        <v>5.2450617511826954</v>
      </c>
      <c r="E1485" s="42">
        <f>E345-1</f>
        <v>5.110883222319683</v>
      </c>
      <c r="F1485" s="42">
        <f t="shared" si="744"/>
        <v>5.1600838209003888</v>
      </c>
      <c r="G1485" s="42">
        <f t="shared" si="745"/>
        <v>2.4516829586879032</v>
      </c>
      <c r="H1485" s="42">
        <f t="shared" si="762"/>
        <v>0</v>
      </c>
      <c r="I1485" s="42">
        <f t="shared" si="753"/>
        <v>5.5679144976420698</v>
      </c>
      <c r="J1485" s="42">
        <f t="shared" si="763"/>
        <v>6.5679144976420698</v>
      </c>
      <c r="K1485" s="42">
        <f t="shared" si="763"/>
        <v>6.5679144976420698</v>
      </c>
      <c r="L1485" s="42">
        <f>L345</f>
        <v>0</v>
      </c>
      <c r="M1485" s="42">
        <f t="shared" si="759"/>
        <v>6.0205882895052305</v>
      </c>
      <c r="N1485" s="42">
        <f t="shared" si="749"/>
        <v>4.3100431413477391</v>
      </c>
      <c r="O1485" s="42">
        <f t="shared" si="760"/>
        <v>4.6002541626046751</v>
      </c>
      <c r="P1485" s="42">
        <f t="shared" si="760"/>
        <v>3.9793155351699618</v>
      </c>
      <c r="Q1485" s="42">
        <f t="shared" si="760"/>
        <v>4.5194897497113429</v>
      </c>
      <c r="R1485" s="42">
        <f t="shared" si="760"/>
        <v>2.7813941686049835</v>
      </c>
      <c r="S1485" s="42">
        <f t="shared" si="760"/>
        <v>1.1179428932156719</v>
      </c>
      <c r="T1485" s="42">
        <f t="shared" si="750"/>
        <v>1.0673262081368389</v>
      </c>
      <c r="U1485" s="42">
        <f t="shared" ref="U1485:Z1487" si="765">U345</f>
        <v>0</v>
      </c>
      <c r="V1485" s="42">
        <f t="shared" si="765"/>
        <v>6.0205882895052305</v>
      </c>
      <c r="W1485" s="42">
        <f t="shared" si="765"/>
        <v>4.8300431413477405</v>
      </c>
      <c r="X1485" s="42">
        <f t="shared" si="765"/>
        <v>4.6002541626046742</v>
      </c>
      <c r="Y1485" s="42">
        <f t="shared" si="765"/>
        <v>3.9793155351699618</v>
      </c>
      <c r="Z1485" s="42">
        <f t="shared" si="765"/>
        <v>4.5194897497113429</v>
      </c>
      <c r="AA1485" s="42">
        <f t="shared" si="751"/>
        <v>2.5713941686049835</v>
      </c>
      <c r="AB1485" s="42">
        <f t="shared" si="756"/>
        <v>1.1179428932156712</v>
      </c>
      <c r="AC1485" s="42">
        <f t="shared" si="752"/>
        <v>1.2973262081368384</v>
      </c>
    </row>
    <row r="1486" spans="3:29" x14ac:dyDescent="0.25">
      <c r="C1486" s="42">
        <f t="shared" si="743"/>
        <v>4.8070352887825214</v>
      </c>
      <c r="D1486" s="42">
        <f t="shared" si="758"/>
        <v>3.370520982338582</v>
      </c>
      <c r="E1486" s="42">
        <f t="shared" si="758"/>
        <v>4.7510890325447654</v>
      </c>
      <c r="F1486" s="42">
        <f t="shared" si="744"/>
        <v>5.2590986675900346</v>
      </c>
      <c r="G1486" s="42">
        <f t="shared" si="745"/>
        <v>2.037198674922319</v>
      </c>
      <c r="H1486" s="42">
        <f t="shared" si="762"/>
        <v>0</v>
      </c>
      <c r="I1486" s="42">
        <f t="shared" si="753"/>
        <v>5.5990449312196384</v>
      </c>
      <c r="J1486" s="42">
        <f t="shared" si="763"/>
        <v>6.5990449312196384</v>
      </c>
      <c r="K1486" s="42">
        <f t="shared" si="763"/>
        <v>6.5990449312196384</v>
      </c>
      <c r="L1486" s="42">
        <f t="shared" si="748"/>
        <v>5.5990449312196384</v>
      </c>
      <c r="M1486" s="42">
        <f t="shared" si="759"/>
        <v>4.3993632874797584</v>
      </c>
      <c r="N1486" s="42">
        <f t="shared" si="749"/>
        <v>3.7844983109303327</v>
      </c>
      <c r="O1486" s="42">
        <f t="shared" si="760"/>
        <v>1.2816326932534001</v>
      </c>
      <c r="P1486" s="42">
        <f t="shared" si="760"/>
        <v>3.9231773004707198</v>
      </c>
      <c r="Q1486" s="42">
        <f t="shared" si="760"/>
        <v>3.5763942780029474</v>
      </c>
      <c r="R1486" s="42">
        <f t="shared" si="760"/>
        <v>3.3090020359955976</v>
      </c>
      <c r="S1486" s="42">
        <f t="shared" si="760"/>
        <v>1.2636469017229104</v>
      </c>
      <c r="T1486" s="42">
        <f t="shared" si="750"/>
        <v>2.5822015410061363</v>
      </c>
      <c r="U1486" s="42">
        <f t="shared" si="765"/>
        <v>6.5990449312196384</v>
      </c>
      <c r="V1486" s="42">
        <f t="shared" si="765"/>
        <v>4.3993632874797584</v>
      </c>
      <c r="W1486" s="42">
        <f t="shared" si="765"/>
        <v>4.3044983109303292</v>
      </c>
      <c r="X1486" s="42">
        <f t="shared" si="765"/>
        <v>1.2816326932533979</v>
      </c>
      <c r="Y1486" s="42">
        <f t="shared" si="765"/>
        <v>3.9231773004707198</v>
      </c>
      <c r="Z1486" s="42">
        <f t="shared" si="765"/>
        <v>3.5763942780029474</v>
      </c>
      <c r="AA1486" s="42">
        <f t="shared" si="751"/>
        <v>3.0990020359955976</v>
      </c>
      <c r="AB1486" s="42">
        <f t="shared" si="756"/>
        <v>1.2636469017229099</v>
      </c>
      <c r="AC1486" s="42">
        <f t="shared" si="752"/>
        <v>2.8122015410061358</v>
      </c>
    </row>
    <row r="1487" spans="3:29" x14ac:dyDescent="0.25">
      <c r="C1487" s="42">
        <f t="shared" si="743"/>
        <v>4.8094773572747984</v>
      </c>
      <c r="D1487" s="42">
        <f t="shared" si="758"/>
        <v>4.1404253255592245</v>
      </c>
      <c r="E1487" s="42">
        <f t="shared" si="758"/>
        <v>4.1584019325250914</v>
      </c>
      <c r="F1487" s="42">
        <f t="shared" si="744"/>
        <v>3.0462123217095169</v>
      </c>
      <c r="G1487" s="42">
        <f t="shared" si="745"/>
        <v>2.3988852709736572</v>
      </c>
      <c r="H1487" s="42">
        <f t="shared" si="762"/>
        <v>6.100193712993681</v>
      </c>
      <c r="I1487" s="42">
        <f>I347</f>
        <v>0</v>
      </c>
      <c r="J1487" s="42">
        <f t="shared" si="763"/>
        <v>4.0667958086624543</v>
      </c>
      <c r="K1487" s="42">
        <f t="shared" si="763"/>
        <v>6.100193712993681</v>
      </c>
      <c r="L1487" s="42">
        <f t="shared" si="748"/>
        <v>5.100193712993681</v>
      </c>
      <c r="M1487" s="42">
        <f t="shared" si="759"/>
        <v>1.5250484282484214</v>
      </c>
      <c r="N1487" s="42">
        <f t="shared" si="749"/>
        <v>3.8208386529119447</v>
      </c>
      <c r="O1487" s="42">
        <f t="shared" si="760"/>
        <v>1.4998410162112508</v>
      </c>
      <c r="P1487" s="42">
        <f t="shared" si="760"/>
        <v>4.2984452519646998</v>
      </c>
      <c r="Q1487" s="42">
        <f t="shared" si="760"/>
        <v>3.9638930529541803</v>
      </c>
      <c r="R1487" s="42">
        <f t="shared" si="760"/>
        <v>4.4258827398621081</v>
      </c>
      <c r="S1487" s="42">
        <f t="shared" si="760"/>
        <v>2.3362444007209855</v>
      </c>
      <c r="T1487" s="42">
        <f t="shared" si="750"/>
        <v>5.3493200227866637</v>
      </c>
      <c r="U1487" s="42">
        <f>U347-1</f>
        <v>5.100193712993681</v>
      </c>
      <c r="V1487" s="42">
        <f t="shared" si="765"/>
        <v>1.5250484282484214</v>
      </c>
      <c r="W1487" s="42">
        <f t="shared" si="765"/>
        <v>4.3408386529119465</v>
      </c>
      <c r="X1487" s="42">
        <f t="shared" si="765"/>
        <v>1.4998410162112537</v>
      </c>
      <c r="Y1487" s="42">
        <f t="shared" si="765"/>
        <v>4.2984452519646998</v>
      </c>
      <c r="Z1487" s="42">
        <f t="shared" si="765"/>
        <v>3.9638930529541803</v>
      </c>
      <c r="AA1487" s="42">
        <f t="shared" si="751"/>
        <v>4.2158827398621082</v>
      </c>
      <c r="AB1487" s="42">
        <f t="shared" si="756"/>
        <v>2.3362444007209837</v>
      </c>
      <c r="AC1487" s="42">
        <f t="shared" si="752"/>
        <v>5.5793200227866633</v>
      </c>
    </row>
    <row r="1488" spans="3:29" x14ac:dyDescent="0.25">
      <c r="C1488" s="42">
        <f t="shared" si="743"/>
        <v>7.4332222050708978</v>
      </c>
      <c r="D1488" s="42">
        <f t="shared" si="758"/>
        <v>6.7188411898110001</v>
      </c>
      <c r="E1488" s="42">
        <f>E348-1</f>
        <v>6.54177700252857</v>
      </c>
      <c r="F1488" s="42">
        <f t="shared" si="744"/>
        <v>7.0492531570825046</v>
      </c>
      <c r="G1488" s="42">
        <f t="shared" si="745"/>
        <v>2.2141276412372424</v>
      </c>
      <c r="H1488" s="42">
        <f t="shared" si="762"/>
        <v>0</v>
      </c>
      <c r="I1488" s="42">
        <f t="shared" si="753"/>
        <v>7.2578790338015473</v>
      </c>
      <c r="J1488" s="42">
        <f t="shared" si="763"/>
        <v>8.2578790338015473</v>
      </c>
      <c r="K1488" s="42">
        <f t="shared" si="763"/>
        <v>8.2578790338015473</v>
      </c>
      <c r="L1488" s="42">
        <f>L348</f>
        <v>0</v>
      </c>
      <c r="M1488" s="42">
        <f t="shared" si="759"/>
        <v>6.8815658615012891</v>
      </c>
      <c r="N1488" s="42">
        <f t="shared" si="749"/>
        <v>3.0116715364685875</v>
      </c>
      <c r="O1488" s="42">
        <f t="shared" si="760"/>
        <v>2.4967003414868296</v>
      </c>
      <c r="P1488" s="42">
        <f t="shared" si="760"/>
        <v>2.7842828510666293</v>
      </c>
      <c r="Q1488" s="42">
        <f t="shared" si="760"/>
        <v>2.9867219722900664</v>
      </c>
      <c r="R1488" s="42">
        <f t="shared" si="760"/>
        <v>1.5737578315710672</v>
      </c>
      <c r="S1488" s="42">
        <f t="shared" si="760"/>
        <v>1.4055964312853704</v>
      </c>
      <c r="T1488" s="42">
        <f t="shared" si="750"/>
        <v>1.7242740257627263</v>
      </c>
      <c r="U1488" s="42">
        <f t="shared" ref="U1488:Z1489" si="766">U348</f>
        <v>0</v>
      </c>
      <c r="V1488" s="42">
        <f t="shared" si="766"/>
        <v>6.8815658615012891</v>
      </c>
      <c r="W1488" s="42">
        <f t="shared" si="766"/>
        <v>3.5316715364685853</v>
      </c>
      <c r="X1488" s="42">
        <f t="shared" si="766"/>
        <v>2.4967003414868327</v>
      </c>
      <c r="Y1488" s="42">
        <f t="shared" si="766"/>
        <v>2.7842828510666293</v>
      </c>
      <c r="Z1488" s="42">
        <f t="shared" si="766"/>
        <v>2.9867219722900664</v>
      </c>
      <c r="AA1488" s="42">
        <f t="shared" si="751"/>
        <v>1.3637578315710672</v>
      </c>
      <c r="AB1488" s="42">
        <f t="shared" si="756"/>
        <v>1.4055964312853695</v>
      </c>
      <c r="AC1488" s="42">
        <f t="shared" si="752"/>
        <v>1.954274025762726</v>
      </c>
    </row>
    <row r="1489" spans="3:29" x14ac:dyDescent="0.25">
      <c r="C1489" s="42">
        <f t="shared" si="743"/>
        <v>3.5531130405649298</v>
      </c>
      <c r="D1489" s="42">
        <f t="shared" si="758"/>
        <v>1.4821759577064433</v>
      </c>
      <c r="E1489" s="42">
        <f t="shared" si="758"/>
        <v>5.4624742707396505</v>
      </c>
      <c r="F1489" s="42">
        <f t="shared" si="744"/>
        <v>1.2267987907186397</v>
      </c>
      <c r="G1489" s="42">
        <f t="shared" si="745"/>
        <v>7.7920112922307858</v>
      </c>
      <c r="H1489" s="42">
        <f t="shared" si="762"/>
        <v>0</v>
      </c>
      <c r="I1489" s="42">
        <f>I349</f>
        <v>0</v>
      </c>
      <c r="J1489" s="42">
        <f t="shared" si="763"/>
        <v>3.8613408614871907</v>
      </c>
      <c r="K1489" s="42">
        <f t="shared" si="763"/>
        <v>5.7920112922307858</v>
      </c>
      <c r="L1489" s="42">
        <f t="shared" si="748"/>
        <v>4.7920112922307858</v>
      </c>
      <c r="M1489" s="42">
        <f t="shared" si="759"/>
        <v>2.896005646115392</v>
      </c>
      <c r="N1489" s="42">
        <f t="shared" si="749"/>
        <v>4.7854407119760012</v>
      </c>
      <c r="O1489" s="42">
        <f t="shared" si="760"/>
        <v>1.5437385468962239</v>
      </c>
      <c r="P1489" s="42">
        <f t="shared" si="760"/>
        <v>4.9746567018104502</v>
      </c>
      <c r="Q1489" s="42">
        <f t="shared" si="760"/>
        <v>4.5118691036326473</v>
      </c>
      <c r="R1489" s="42">
        <f t="shared" si="760"/>
        <v>4.2843799292463691</v>
      </c>
      <c r="S1489" s="42">
        <f t="shared" si="760"/>
        <v>3.8202627672160507</v>
      </c>
      <c r="T1489" s="42">
        <f t="shared" si="750"/>
        <v>3.5366725480368673</v>
      </c>
      <c r="U1489" s="42">
        <f>U349-1</f>
        <v>4.7920112922307858</v>
      </c>
      <c r="V1489" s="42">
        <f t="shared" si="766"/>
        <v>2.896005646115392</v>
      </c>
      <c r="W1489" s="42">
        <f t="shared" si="766"/>
        <v>5.305440711975999</v>
      </c>
      <c r="X1489" s="42">
        <f t="shared" si="766"/>
        <v>1.5437385468962239</v>
      </c>
      <c r="Y1489" s="42">
        <f t="shared" si="766"/>
        <v>4.9746567018104502</v>
      </c>
      <c r="Z1489" s="42">
        <f t="shared" si="766"/>
        <v>4.5118691036326473</v>
      </c>
      <c r="AA1489" s="42">
        <f t="shared" si="751"/>
        <v>4.0743799292463692</v>
      </c>
      <c r="AB1489" s="42">
        <f t="shared" ref="AB1489:AB1504" si="767">AB349</f>
        <v>3.8202627672160498</v>
      </c>
      <c r="AC1489" s="42">
        <f t="shared" si="752"/>
        <v>3.7666725480368664</v>
      </c>
    </row>
    <row r="1490" spans="3:29" x14ac:dyDescent="0.25">
      <c r="C1490" s="42">
        <f t="shared" si="743"/>
        <v>0.21</v>
      </c>
      <c r="D1490" s="42">
        <f t="shared" si="758"/>
        <v>0.56930515022921235</v>
      </c>
      <c r="E1490" s="42">
        <f t="shared" si="758"/>
        <v>3.4105630132337188</v>
      </c>
      <c r="F1490" s="42">
        <f>F350</f>
        <v>0</v>
      </c>
      <c r="G1490" s="42">
        <f t="shared" si="745"/>
        <v>5.4188766437848859</v>
      </c>
      <c r="H1490" s="42">
        <f>H350-0.75</f>
        <v>5.3029812036670503</v>
      </c>
      <c r="I1490" s="42">
        <f t="shared" si="753"/>
        <v>5.0529812036670503</v>
      </c>
      <c r="J1490" s="42">
        <f t="shared" si="763"/>
        <v>6.0529812036670503</v>
      </c>
      <c r="K1490" s="42">
        <f t="shared" si="763"/>
        <v>6.0529812036670503</v>
      </c>
      <c r="L1490" s="42">
        <f t="shared" si="748"/>
        <v>5.0529812036670503</v>
      </c>
      <c r="M1490" s="42">
        <f t="shared" si="759"/>
        <v>4.2875283525974943</v>
      </c>
      <c r="N1490" s="42">
        <f t="shared" si="749"/>
        <v>5.0081719618396754</v>
      </c>
      <c r="O1490" s="42">
        <f t="shared" si="760"/>
        <v>0</v>
      </c>
      <c r="P1490" s="42">
        <f t="shared" si="760"/>
        <v>5.049747273956303</v>
      </c>
      <c r="Q1490" s="42">
        <f t="shared" si="760"/>
        <v>5.8161466925453968</v>
      </c>
      <c r="R1490" s="42">
        <f t="shared" si="760"/>
        <v>4.790445955478309</v>
      </c>
      <c r="S1490" s="42">
        <f t="shared" si="760"/>
        <v>1.0302946729646048</v>
      </c>
      <c r="T1490" s="42">
        <f t="shared" si="750"/>
        <v>2.1593490759931591</v>
      </c>
      <c r="U1490" s="42">
        <f t="shared" ref="U1490:Z1493" si="768">U350</f>
        <v>6.0529812036670503</v>
      </c>
      <c r="V1490" s="42">
        <f t="shared" si="768"/>
        <v>4.2875283525974943</v>
      </c>
      <c r="W1490" s="42">
        <f t="shared" si="768"/>
        <v>5.5281719618396776</v>
      </c>
      <c r="X1490" s="42">
        <f t="shared" si="768"/>
        <v>0</v>
      </c>
      <c r="Y1490" s="42">
        <f t="shared" si="768"/>
        <v>5.0497472739563021</v>
      </c>
      <c r="Z1490" s="42">
        <f t="shared" si="768"/>
        <v>5.8161466925453968</v>
      </c>
      <c r="AA1490" s="42">
        <f t="shared" si="751"/>
        <v>4.580445955478309</v>
      </c>
      <c r="AB1490" s="42">
        <f t="shared" si="767"/>
        <v>1.0302946729646041</v>
      </c>
      <c r="AC1490" s="42">
        <f t="shared" si="752"/>
        <v>2.3893490759931595</v>
      </c>
    </row>
    <row r="1491" spans="3:29" x14ac:dyDescent="0.25">
      <c r="C1491" s="42">
        <f t="shared" si="743"/>
        <v>3.4851207071878707</v>
      </c>
      <c r="D1491" s="42">
        <f t="shared" si="758"/>
        <v>4.0943119462783963</v>
      </c>
      <c r="E1491" s="42">
        <f t="shared" si="758"/>
        <v>3.1823224681800211</v>
      </c>
      <c r="F1491" s="42">
        <f t="shared" si="744"/>
        <v>1.7417684284369868</v>
      </c>
      <c r="G1491" s="42">
        <f t="shared" si="745"/>
        <v>2.8303024311579605</v>
      </c>
      <c r="H1491" s="42">
        <f t="shared" si="762"/>
        <v>0</v>
      </c>
      <c r="I1491" s="42">
        <f t="shared" si="753"/>
        <v>4.753736378414966</v>
      </c>
      <c r="J1491" s="42">
        <f t="shared" si="763"/>
        <v>1.9179121261383225</v>
      </c>
      <c r="K1491" s="42">
        <f t="shared" si="763"/>
        <v>5.753736378414966</v>
      </c>
      <c r="L1491" s="42">
        <f t="shared" si="748"/>
        <v>4.753736378414966</v>
      </c>
      <c r="M1491" s="42">
        <f t="shared" si="759"/>
        <v>0</v>
      </c>
      <c r="N1491" s="42">
        <f t="shared" si="749"/>
        <v>2.9255213802458018</v>
      </c>
      <c r="O1491" s="42">
        <f t="shared" si="760"/>
        <v>2.7698772234931526</v>
      </c>
      <c r="P1491" s="42">
        <f t="shared" si="760"/>
        <v>3.7164575119135499</v>
      </c>
      <c r="Q1491" s="42">
        <f t="shared" si="760"/>
        <v>4.1862269527675586</v>
      </c>
      <c r="R1491" s="42">
        <f t="shared" si="760"/>
        <v>5.2159422101202901</v>
      </c>
      <c r="S1491" s="42">
        <f t="shared" si="760"/>
        <v>5.508896532524969</v>
      </c>
      <c r="T1491" s="42">
        <f t="shared" si="750"/>
        <v>6.2737363784149665</v>
      </c>
      <c r="U1491" s="42">
        <f t="shared" si="768"/>
        <v>5.753736378414966</v>
      </c>
      <c r="V1491" s="42">
        <f t="shared" si="768"/>
        <v>0</v>
      </c>
      <c r="W1491" s="42">
        <f t="shared" si="768"/>
        <v>3.4455213802458022</v>
      </c>
      <c r="X1491" s="42">
        <f t="shared" si="768"/>
        <v>2.7698772234931539</v>
      </c>
      <c r="Y1491" s="42">
        <f t="shared" si="768"/>
        <v>3.7164575119135499</v>
      </c>
      <c r="Z1491" s="42">
        <f t="shared" si="768"/>
        <v>4.1862269527675586</v>
      </c>
      <c r="AA1491" s="42">
        <f t="shared" si="751"/>
        <v>5.0059422101202902</v>
      </c>
      <c r="AB1491" s="42">
        <f t="shared" si="767"/>
        <v>5.5088965325249664</v>
      </c>
      <c r="AC1491" s="42">
        <f t="shared" si="752"/>
        <v>6.503736378414966</v>
      </c>
    </row>
    <row r="1492" spans="3:29" x14ac:dyDescent="0.25">
      <c r="C1492" s="42">
        <f t="shared" si="743"/>
        <v>3.5274727865721824</v>
      </c>
      <c r="D1492" s="42">
        <f t="shared" si="758"/>
        <v>2.5920015907820311</v>
      </c>
      <c r="E1492" s="42">
        <f t="shared" si="758"/>
        <v>5.0291850460956695</v>
      </c>
      <c r="F1492" s="42">
        <f t="shared" si="744"/>
        <v>3.1842136511560244</v>
      </c>
      <c r="G1492" s="42">
        <f t="shared" si="745"/>
        <v>3.7898381900918636</v>
      </c>
      <c r="H1492" s="42">
        <f t="shared" si="762"/>
        <v>0</v>
      </c>
      <c r="I1492" s="42">
        <f t="shared" si="753"/>
        <v>4.9683702053063072</v>
      </c>
      <c r="J1492" s="42">
        <f t="shared" si="763"/>
        <v>1.9894567351021031</v>
      </c>
      <c r="K1492" s="42">
        <f t="shared" si="763"/>
        <v>5.9683702053063072</v>
      </c>
      <c r="L1492" s="42">
        <f t="shared" si="748"/>
        <v>4.9683702053063072</v>
      </c>
      <c r="M1492" s="42">
        <f t="shared" si="759"/>
        <v>2.4868209188776271</v>
      </c>
      <c r="N1492" s="42">
        <f t="shared" si="749"/>
        <v>3.539349726340411</v>
      </c>
      <c r="O1492" s="42">
        <f t="shared" si="760"/>
        <v>1.4879821035267791</v>
      </c>
      <c r="P1492" s="42">
        <f t="shared" si="760"/>
        <v>4.6028561994650197</v>
      </c>
      <c r="Q1492" s="42">
        <f t="shared" si="760"/>
        <v>4.92812718488267</v>
      </c>
      <c r="R1492" s="42">
        <f t="shared" si="760"/>
        <v>5.0264171217643812</v>
      </c>
      <c r="S1492" s="42">
        <f t="shared" si="760"/>
        <v>2.5397320022580026</v>
      </c>
      <c r="T1492" s="42">
        <f t="shared" si="750"/>
        <v>4.1258903323725615</v>
      </c>
      <c r="U1492" s="42">
        <f t="shared" si="768"/>
        <v>5.9683702053063072</v>
      </c>
      <c r="V1492" s="42">
        <f t="shared" si="768"/>
        <v>2.4868209188776271</v>
      </c>
      <c r="W1492" s="42">
        <f t="shared" si="768"/>
        <v>4.0593497263404101</v>
      </c>
      <c r="X1492" s="42">
        <f t="shared" si="768"/>
        <v>1.4879821035267815</v>
      </c>
      <c r="Y1492" s="42">
        <f t="shared" si="768"/>
        <v>4.6028561994650197</v>
      </c>
      <c r="Z1492" s="42">
        <f t="shared" si="768"/>
        <v>4.92812718488267</v>
      </c>
      <c r="AA1492" s="42">
        <f t="shared" si="751"/>
        <v>4.8164171217643812</v>
      </c>
      <c r="AB1492" s="42">
        <f t="shared" si="767"/>
        <v>2.5397320022580017</v>
      </c>
      <c r="AC1492" s="42">
        <f t="shared" si="752"/>
        <v>4.3558903323725602</v>
      </c>
    </row>
    <row r="1493" spans="3:29" x14ac:dyDescent="0.25">
      <c r="C1493" s="42">
        <f t="shared" si="743"/>
        <v>4.5058867503244349</v>
      </c>
      <c r="D1493" s="42">
        <f t="shared" si="758"/>
        <v>3.2101372100458896</v>
      </c>
      <c r="E1493" s="42">
        <f t="shared" si="758"/>
        <v>3.4170913156839955</v>
      </c>
      <c r="F1493" s="42">
        <f t="shared" si="744"/>
        <v>2.0436311231239257</v>
      </c>
      <c r="G1493" s="42">
        <f t="shared" si="745"/>
        <v>3.7198281662577584</v>
      </c>
      <c r="H1493" s="42">
        <f t="shared" si="762"/>
        <v>0</v>
      </c>
      <c r="I1493" s="42">
        <f>I353</f>
        <v>0</v>
      </c>
      <c r="J1493" s="42">
        <f t="shared" si="763"/>
        <v>2.1455521567800724</v>
      </c>
      <c r="K1493" s="42">
        <f t="shared" si="763"/>
        <v>6.4366564703402158</v>
      </c>
      <c r="L1493" s="42">
        <f t="shared" si="748"/>
        <v>5.4366564703402158</v>
      </c>
      <c r="M1493" s="42">
        <f t="shared" si="759"/>
        <v>2.6819401959750886</v>
      </c>
      <c r="N1493" s="42">
        <f t="shared" si="749"/>
        <v>4.9161698851031499</v>
      </c>
      <c r="O1493" s="42">
        <f t="shared" si="760"/>
        <v>2.4381274508864448</v>
      </c>
      <c r="P1493" s="42">
        <f t="shared" si="760"/>
        <v>3.9006608484175116</v>
      </c>
      <c r="Q1493" s="42">
        <f t="shared" si="760"/>
        <v>4.5842314877685775</v>
      </c>
      <c r="R1493" s="42">
        <f t="shared" si="760"/>
        <v>4.5183577789306444</v>
      </c>
      <c r="S1493" s="42">
        <f t="shared" si="760"/>
        <v>3.9715539923375816</v>
      </c>
      <c r="T1493" s="42">
        <f t="shared" si="750"/>
        <v>4.5429102939626347</v>
      </c>
      <c r="U1493" s="42">
        <f>U353-1</f>
        <v>5.4366564703402158</v>
      </c>
      <c r="V1493" s="42">
        <f t="shared" si="768"/>
        <v>2.6819401959750886</v>
      </c>
      <c r="W1493" s="42">
        <f t="shared" si="768"/>
        <v>5.4361698851031495</v>
      </c>
      <c r="X1493" s="42">
        <f t="shared" si="768"/>
        <v>2.4381274508864461</v>
      </c>
      <c r="Y1493" s="42">
        <f t="shared" si="768"/>
        <v>3.9006608484175107</v>
      </c>
      <c r="Z1493" s="42">
        <f t="shared" si="768"/>
        <v>4.5842314877685775</v>
      </c>
      <c r="AA1493" s="42">
        <f t="shared" si="751"/>
        <v>4.3083577789306444</v>
      </c>
      <c r="AB1493" s="42">
        <f t="shared" si="767"/>
        <v>3.9715539923375798</v>
      </c>
      <c r="AC1493" s="42">
        <f t="shared" si="752"/>
        <v>4.7729102939626342</v>
      </c>
    </row>
    <row r="1494" spans="3:29" x14ac:dyDescent="0.25">
      <c r="C1494" s="42">
        <f t="shared" si="743"/>
        <v>5.3163692452616722</v>
      </c>
      <c r="D1494" s="42">
        <f t="shared" ref="D1494:E1509" si="769">D354</f>
        <v>2.7817522076757726</v>
      </c>
      <c r="E1494" s="42">
        <f t="shared" si="769"/>
        <v>4.6483279414214529</v>
      </c>
      <c r="F1494" s="42">
        <f t="shared" si="744"/>
        <v>4.5065651418812225</v>
      </c>
      <c r="G1494" s="42">
        <f t="shared" si="745"/>
        <v>2.06700137283458</v>
      </c>
      <c r="H1494" s="42">
        <f t="shared" si="762"/>
        <v>0</v>
      </c>
      <c r="I1494" s="42">
        <f t="shared" si="753"/>
        <v>4.9430217704274293</v>
      </c>
      <c r="J1494" s="42">
        <f t="shared" si="763"/>
        <v>5.9430217704274293</v>
      </c>
      <c r="K1494" s="42">
        <f t="shared" si="763"/>
        <v>5.9430217704274293</v>
      </c>
      <c r="L1494" s="42">
        <f t="shared" si="748"/>
        <v>4.9430217704274293</v>
      </c>
      <c r="M1494" s="42">
        <f t="shared" ref="M1494:M1509" si="770">M354</f>
        <v>3.7143886065171432</v>
      </c>
      <c r="N1494" s="42">
        <f t="shared" si="749"/>
        <v>3.1803720457378346</v>
      </c>
      <c r="O1494" s="42">
        <f t="shared" ref="O1494:S1509" si="771">O354</f>
        <v>0.64259946140296498</v>
      </c>
      <c r="P1494" s="42">
        <f t="shared" si="771"/>
        <v>3.7591160569271054</v>
      </c>
      <c r="Q1494" s="42">
        <f t="shared" si="771"/>
        <v>4.5209244025644395</v>
      </c>
      <c r="R1494" s="42">
        <f t="shared" si="771"/>
        <v>3.468375279542689</v>
      </c>
      <c r="S1494" s="42">
        <f t="shared" si="771"/>
        <v>4.4256545098927669</v>
      </c>
      <c r="T1494" s="42">
        <f t="shared" si="750"/>
        <v>2.5010072568091424</v>
      </c>
      <c r="U1494" s="42">
        <f t="shared" ref="U1494:Z1498" si="772">U354</f>
        <v>5.9430217704274293</v>
      </c>
      <c r="V1494" s="42">
        <f t="shared" si="772"/>
        <v>3.7143886065171432</v>
      </c>
      <c r="W1494" s="42">
        <f t="shared" si="772"/>
        <v>3.7003720457378355</v>
      </c>
      <c r="X1494" s="42">
        <f t="shared" si="772"/>
        <v>0.6425994614029632</v>
      </c>
      <c r="Y1494" s="42">
        <f t="shared" si="772"/>
        <v>3.7591160569271054</v>
      </c>
      <c r="Z1494" s="42">
        <f t="shared" si="772"/>
        <v>4.5209244025644395</v>
      </c>
      <c r="AA1494" s="42">
        <f t="shared" si="751"/>
        <v>3.258375279542689</v>
      </c>
      <c r="AB1494" s="42">
        <f t="shared" si="767"/>
        <v>4.4256545098927651</v>
      </c>
      <c r="AC1494" s="42">
        <f t="shared" si="752"/>
        <v>2.7310072568091428</v>
      </c>
    </row>
    <row r="1495" spans="3:29" x14ac:dyDescent="0.25">
      <c r="C1495" s="42">
        <f t="shared" si="743"/>
        <v>5.6069265329434943</v>
      </c>
      <c r="D1495" s="42">
        <f t="shared" si="769"/>
        <v>3.7275146407830499</v>
      </c>
      <c r="E1495" s="42">
        <f t="shared" si="769"/>
        <v>4.1755124027690771</v>
      </c>
      <c r="F1495" s="42">
        <f t="shared" si="744"/>
        <v>4.3255066316822326</v>
      </c>
      <c r="G1495" s="42">
        <f t="shared" si="745"/>
        <v>3.1025518296887244</v>
      </c>
      <c r="H1495" s="42">
        <f t="shared" ref="H1495:I1510" si="773">H355</f>
        <v>6.5197564862259574</v>
      </c>
      <c r="I1495" s="42">
        <f t="shared" si="753"/>
        <v>5.5197564862259574</v>
      </c>
      <c r="J1495" s="42">
        <f t="shared" ref="J1495:K1510" si="774">J355</f>
        <v>4.3465043241506383</v>
      </c>
      <c r="K1495" s="42">
        <f t="shared" si="774"/>
        <v>6.5197564862259574</v>
      </c>
      <c r="L1495" s="42">
        <f t="shared" si="748"/>
        <v>5.5197564862259574</v>
      </c>
      <c r="M1495" s="42">
        <f t="shared" si="770"/>
        <v>4.074847803891223</v>
      </c>
      <c r="N1495" s="42">
        <f t="shared" si="749"/>
        <v>3.1850727560987564</v>
      </c>
      <c r="O1495" s="42">
        <f t="shared" si="771"/>
        <v>2.8916826288770765</v>
      </c>
      <c r="P1495" s="42">
        <f t="shared" si="771"/>
        <v>2.5925536886778637</v>
      </c>
      <c r="Q1495" s="42">
        <f t="shared" si="771"/>
        <v>2.3538587281717964</v>
      </c>
      <c r="R1495" s="42">
        <f t="shared" si="771"/>
        <v>2.6099006045225535</v>
      </c>
      <c r="S1495" s="42">
        <f t="shared" si="771"/>
        <v>1.387182231111906</v>
      </c>
      <c r="T1495" s="42">
        <f t="shared" si="750"/>
        <v>2.6932521620753183</v>
      </c>
      <c r="U1495" s="42">
        <f t="shared" si="772"/>
        <v>6.5197564862259574</v>
      </c>
      <c r="V1495" s="42">
        <f t="shared" si="772"/>
        <v>4.074847803891223</v>
      </c>
      <c r="W1495" s="42">
        <f t="shared" si="772"/>
        <v>3.7050727560987564</v>
      </c>
      <c r="X1495" s="42">
        <f t="shared" si="772"/>
        <v>2.8916826288770769</v>
      </c>
      <c r="Y1495" s="42">
        <f t="shared" si="772"/>
        <v>2.5925536886778637</v>
      </c>
      <c r="Z1495" s="42">
        <f t="shared" si="772"/>
        <v>2.3538587281717964</v>
      </c>
      <c r="AA1495" s="42">
        <f t="shared" si="751"/>
        <v>2.3999006045225535</v>
      </c>
      <c r="AB1495" s="42">
        <f t="shared" si="767"/>
        <v>1.3871822311119046</v>
      </c>
      <c r="AC1495" s="42">
        <f t="shared" si="752"/>
        <v>2.9232521620753187</v>
      </c>
    </row>
    <row r="1496" spans="3:29" x14ac:dyDescent="0.25">
      <c r="C1496" s="42">
        <f t="shared" si="743"/>
        <v>7.0212131066227803</v>
      </c>
      <c r="D1496" s="42">
        <f t="shared" si="769"/>
        <v>6.3471187564657958</v>
      </c>
      <c r="E1496" s="42">
        <f>E356-1</f>
        <v>5.9105292748760636</v>
      </c>
      <c r="F1496" s="42">
        <f t="shared" si="744"/>
        <v>5.7738703641147513</v>
      </c>
      <c r="G1496" s="42">
        <f t="shared" si="745"/>
        <v>2.1899546904842779</v>
      </c>
      <c r="H1496" s="42">
        <f t="shared" si="773"/>
        <v>0</v>
      </c>
      <c r="I1496" s="42">
        <f t="shared" si="753"/>
        <v>6.020408769147835</v>
      </c>
      <c r="J1496" s="42">
        <f t="shared" si="774"/>
        <v>7.020408769147835</v>
      </c>
      <c r="K1496" s="42">
        <f t="shared" si="774"/>
        <v>7.020408769147835</v>
      </c>
      <c r="L1496" s="42">
        <f>L356</f>
        <v>0</v>
      </c>
      <c r="M1496" s="42">
        <f t="shared" si="770"/>
        <v>4.6802725127652227</v>
      </c>
      <c r="N1496" s="42">
        <f t="shared" si="749"/>
        <v>2.1922873052413028</v>
      </c>
      <c r="O1496" s="42">
        <f t="shared" si="771"/>
        <v>1.1797381127218083</v>
      </c>
      <c r="P1496" s="42">
        <f t="shared" si="771"/>
        <v>4.8585294079544274</v>
      </c>
      <c r="Q1496" s="42">
        <f t="shared" si="771"/>
        <v>4.5073634959233724</v>
      </c>
      <c r="R1496" s="42">
        <f t="shared" si="771"/>
        <v>2.0747923253773433</v>
      </c>
      <c r="S1496" s="42">
        <f t="shared" si="771"/>
        <v>3.2861487855585616</v>
      </c>
      <c r="T1496" s="42">
        <f t="shared" si="750"/>
        <v>3.2989118044543511</v>
      </c>
      <c r="U1496" s="42">
        <f t="shared" si="772"/>
        <v>0</v>
      </c>
      <c r="V1496" s="42">
        <f t="shared" si="772"/>
        <v>4.6802725127652227</v>
      </c>
      <c r="W1496" s="42">
        <f t="shared" si="772"/>
        <v>2.7122873052413032</v>
      </c>
      <c r="X1496" s="42">
        <f t="shared" si="772"/>
        <v>1.1797381127218118</v>
      </c>
      <c r="Y1496" s="42">
        <f t="shared" si="772"/>
        <v>4.8585294079544274</v>
      </c>
      <c r="Z1496" s="42">
        <f t="shared" si="772"/>
        <v>4.5073634959233724</v>
      </c>
      <c r="AA1496" s="42">
        <f t="shared" si="751"/>
        <v>1.8647923253773433</v>
      </c>
      <c r="AB1496" s="42">
        <f t="shared" si="767"/>
        <v>3.2861487855585598</v>
      </c>
      <c r="AC1496" s="42">
        <f t="shared" si="752"/>
        <v>3.528911804454351</v>
      </c>
    </row>
    <row r="1497" spans="3:29" x14ac:dyDescent="0.25">
      <c r="C1497" s="42">
        <f t="shared" si="743"/>
        <v>4.0489568258904756</v>
      </c>
      <c r="D1497" s="42">
        <f t="shared" si="769"/>
        <v>4.8653428667231804</v>
      </c>
      <c r="E1497" s="42">
        <f t="shared" si="769"/>
        <v>4.8108420079366923</v>
      </c>
      <c r="F1497" s="42">
        <f t="shared" si="744"/>
        <v>4.3730052597586138</v>
      </c>
      <c r="G1497" s="42">
        <f t="shared" si="745"/>
        <v>3.0442399493650916</v>
      </c>
      <c r="H1497" s="42">
        <f t="shared" si="773"/>
        <v>5.8622837663723404</v>
      </c>
      <c r="I1497" s="42">
        <f t="shared" si="753"/>
        <v>4.8622837663723404</v>
      </c>
      <c r="J1497" s="42">
        <f t="shared" si="774"/>
        <v>1.9540945887907808</v>
      </c>
      <c r="K1497" s="42">
        <f t="shared" si="774"/>
        <v>5.8622837663723404</v>
      </c>
      <c r="L1497" s="42">
        <f t="shared" si="748"/>
        <v>4.8622837663723404</v>
      </c>
      <c r="M1497" s="42">
        <f t="shared" si="770"/>
        <v>3.6639273539827131</v>
      </c>
      <c r="N1497" s="42">
        <f t="shared" si="749"/>
        <v>3.1327347636830334</v>
      </c>
      <c r="O1497" s="42">
        <f t="shared" si="771"/>
        <v>3.7345816004782475</v>
      </c>
      <c r="P1497" s="42">
        <f t="shared" si="771"/>
        <v>2.2200693088994972</v>
      </c>
      <c r="Q1497" s="42">
        <f t="shared" si="771"/>
        <v>2.1809401691871875</v>
      </c>
      <c r="R1497" s="42">
        <f t="shared" si="771"/>
        <v>3.3752202646457112</v>
      </c>
      <c r="S1497" s="42">
        <f t="shared" si="771"/>
        <v>3.8666126969689913</v>
      </c>
      <c r="T1497" s="42">
        <f t="shared" si="750"/>
        <v>2.3519636769913559</v>
      </c>
      <c r="U1497" s="42">
        <f t="shared" si="772"/>
        <v>5.8622837663723404</v>
      </c>
      <c r="V1497" s="42">
        <f t="shared" si="772"/>
        <v>3.6639273539827131</v>
      </c>
      <c r="W1497" s="42">
        <f t="shared" si="772"/>
        <v>3.6527347636830347</v>
      </c>
      <c r="X1497" s="42">
        <f t="shared" si="772"/>
        <v>3.7345816004782484</v>
      </c>
      <c r="Y1497" s="42">
        <f t="shared" si="772"/>
        <v>2.2200693088994972</v>
      </c>
      <c r="Z1497" s="42">
        <f t="shared" si="772"/>
        <v>2.1809401691871875</v>
      </c>
      <c r="AA1497" s="42">
        <f t="shared" si="751"/>
        <v>3.1652202646457113</v>
      </c>
      <c r="AB1497" s="42">
        <f t="shared" si="767"/>
        <v>3.8666126969689905</v>
      </c>
      <c r="AC1497" s="42">
        <f t="shared" si="752"/>
        <v>2.5819636769913554</v>
      </c>
    </row>
    <row r="1498" spans="3:29" x14ac:dyDescent="0.25">
      <c r="C1498" s="42">
        <f t="shared" si="743"/>
        <v>4.7909849829342326</v>
      </c>
      <c r="D1498" s="42">
        <f t="shared" si="769"/>
        <v>5.0670041844754561</v>
      </c>
      <c r="E1498" s="42">
        <f t="shared" si="769"/>
        <v>4.7087875416584213</v>
      </c>
      <c r="F1498" s="42">
        <f t="shared" si="744"/>
        <v>4.3082639875622197</v>
      </c>
      <c r="G1498" s="42">
        <f t="shared" si="745"/>
        <v>3.021203552514478</v>
      </c>
      <c r="H1498" s="42">
        <f t="shared" si="773"/>
        <v>0</v>
      </c>
      <c r="I1498" s="42">
        <f>I358</f>
        <v>0</v>
      </c>
      <c r="J1498" s="42">
        <f t="shared" si="774"/>
        <v>6.1619561297982335</v>
      </c>
      <c r="K1498" s="42">
        <f t="shared" si="774"/>
        <v>6.1619561297982335</v>
      </c>
      <c r="L1498" s="42">
        <f t="shared" si="748"/>
        <v>5.1619561297982335</v>
      </c>
      <c r="M1498" s="42">
        <f t="shared" si="770"/>
        <v>3.851222581123896</v>
      </c>
      <c r="N1498" s="42">
        <f t="shared" si="749"/>
        <v>3.3748213273252992</v>
      </c>
      <c r="O1498" s="42">
        <f t="shared" si="771"/>
        <v>2.7457201211979747</v>
      </c>
      <c r="P1498" s="42">
        <f t="shared" si="771"/>
        <v>3.4265511694589015</v>
      </c>
      <c r="Q1498" s="42">
        <f t="shared" si="771"/>
        <v>3.9352832195154446</v>
      </c>
      <c r="R1498" s="42">
        <f t="shared" si="771"/>
        <v>2.9753479033176307</v>
      </c>
      <c r="S1498" s="42">
        <f t="shared" si="771"/>
        <v>3.933163487105257</v>
      </c>
      <c r="T1498" s="42">
        <f t="shared" si="750"/>
        <v>3.215855806786728</v>
      </c>
      <c r="U1498" s="42">
        <f>U358-1</f>
        <v>5.1619561297982335</v>
      </c>
      <c r="V1498" s="42">
        <f t="shared" si="772"/>
        <v>3.851222581123896</v>
      </c>
      <c r="W1498" s="42">
        <f t="shared" si="772"/>
        <v>3.8948213273252987</v>
      </c>
      <c r="X1498" s="42">
        <f t="shared" si="772"/>
        <v>2.7457201211979738</v>
      </c>
      <c r="Y1498" s="42">
        <f t="shared" si="772"/>
        <v>3.4265511694589015</v>
      </c>
      <c r="Z1498" s="42">
        <f t="shared" si="772"/>
        <v>3.9352832195154446</v>
      </c>
      <c r="AA1498" s="42">
        <f t="shared" si="751"/>
        <v>2.7653479033176307</v>
      </c>
      <c r="AB1498" s="42">
        <f t="shared" si="767"/>
        <v>3.9331634871052552</v>
      </c>
      <c r="AC1498" s="42">
        <f t="shared" si="752"/>
        <v>3.445855806786728</v>
      </c>
    </row>
    <row r="1499" spans="3:29" x14ac:dyDescent="0.25">
      <c r="C1499" s="42">
        <f t="shared" si="743"/>
        <v>5.1403836020004325</v>
      </c>
      <c r="D1499" s="42">
        <f t="shared" si="769"/>
        <v>1.5713219072339244</v>
      </c>
      <c r="E1499" s="42">
        <f t="shared" si="769"/>
        <v>0</v>
      </c>
      <c r="F1499" s="42">
        <f t="shared" si="744"/>
        <v>1.8742525245197887</v>
      </c>
      <c r="G1499" s="42">
        <f t="shared" si="745"/>
        <v>3.5450194778485824</v>
      </c>
      <c r="H1499" s="42">
        <f t="shared" si="773"/>
        <v>6.0908101193408255</v>
      </c>
      <c r="I1499" s="42">
        <f t="shared" si="753"/>
        <v>5.0908101193408255</v>
      </c>
      <c r="J1499" s="42">
        <f t="shared" si="774"/>
        <v>4.0605400795605506</v>
      </c>
      <c r="K1499" s="42">
        <f t="shared" si="774"/>
        <v>6.0908101193408255</v>
      </c>
      <c r="L1499" s="42">
        <f t="shared" si="748"/>
        <v>5.0908101193408255</v>
      </c>
      <c r="M1499" s="42">
        <f t="shared" si="770"/>
        <v>3.5529725696154815</v>
      </c>
      <c r="N1499" s="42">
        <f t="shared" si="749"/>
        <v>3.7457560539318728</v>
      </c>
      <c r="O1499" s="42">
        <f t="shared" si="771"/>
        <v>1.2542370700295447</v>
      </c>
      <c r="P1499" s="42">
        <f t="shared" si="771"/>
        <v>4.2259064121201133</v>
      </c>
      <c r="Q1499" s="42">
        <f t="shared" si="771"/>
        <v>3.9292372475618267</v>
      </c>
      <c r="R1499" s="42">
        <f t="shared" si="771"/>
        <v>4.5310680910782928</v>
      </c>
      <c r="S1499" s="42">
        <f t="shared" si="771"/>
        <v>3.1102009120038261</v>
      </c>
      <c r="T1499" s="42">
        <f t="shared" si="750"/>
        <v>3.0578375497253449</v>
      </c>
      <c r="U1499" s="42">
        <f t="shared" ref="U1499:Z1501" si="775">U359</f>
        <v>6.0908101193408255</v>
      </c>
      <c r="V1499" s="42">
        <f t="shared" si="775"/>
        <v>3.5529725696154815</v>
      </c>
      <c r="W1499" s="42">
        <f t="shared" si="775"/>
        <v>4.2657560539318737</v>
      </c>
      <c r="X1499" s="42">
        <f t="shared" si="775"/>
        <v>1.2542370700295484</v>
      </c>
      <c r="Y1499" s="42">
        <f t="shared" si="775"/>
        <v>4.2259064121201133</v>
      </c>
      <c r="Z1499" s="42">
        <f t="shared" si="775"/>
        <v>3.9292372475618267</v>
      </c>
      <c r="AA1499" s="42">
        <f t="shared" si="751"/>
        <v>4.3210680910782928</v>
      </c>
      <c r="AB1499" s="42">
        <f t="shared" si="767"/>
        <v>3.1102009120038248</v>
      </c>
      <c r="AC1499" s="42">
        <f t="shared" si="752"/>
        <v>3.2878375497253445</v>
      </c>
    </row>
    <row r="1500" spans="3:29" x14ac:dyDescent="0.25">
      <c r="C1500" s="42">
        <f t="shared" si="743"/>
        <v>7.2812297779974839</v>
      </c>
      <c r="D1500" s="42">
        <f t="shared" si="769"/>
        <v>5.6340302541995593</v>
      </c>
      <c r="E1500" s="42">
        <f t="shared" si="769"/>
        <v>6.7393029638269502</v>
      </c>
      <c r="F1500" s="42">
        <f t="shared" si="744"/>
        <v>6.1464957821802138</v>
      </c>
      <c r="G1500" s="42">
        <f t="shared" si="745"/>
        <v>2.3583102740918118</v>
      </c>
      <c r="H1500" s="42">
        <f t="shared" si="773"/>
        <v>0</v>
      </c>
      <c r="I1500" s="42">
        <f t="shared" si="773"/>
        <v>0</v>
      </c>
      <c r="J1500" s="42">
        <f t="shared" si="774"/>
        <v>7.3911910027775063</v>
      </c>
      <c r="K1500" s="42">
        <f t="shared" si="774"/>
        <v>7.3911910027775063</v>
      </c>
      <c r="L1500" s="42">
        <f t="shared" si="748"/>
        <v>6.3911910027775063</v>
      </c>
      <c r="M1500" s="42">
        <f t="shared" si="770"/>
        <v>3.0796629178239594</v>
      </c>
      <c r="N1500" s="42">
        <f t="shared" si="749"/>
        <v>2.7904301122053816</v>
      </c>
      <c r="O1500" s="42">
        <f t="shared" si="771"/>
        <v>2.8556874328913051</v>
      </c>
      <c r="P1500" s="42">
        <f t="shared" si="771"/>
        <v>1.0940282718222964</v>
      </c>
      <c r="Q1500" s="42">
        <f t="shared" si="771"/>
        <v>0.800662566186084</v>
      </c>
      <c r="R1500" s="42">
        <f t="shared" si="771"/>
        <v>1.8488595000244057</v>
      </c>
      <c r="S1500" s="42">
        <f t="shared" si="771"/>
        <v>4.8750408741723987</v>
      </c>
      <c r="T1500" s="42">
        <f t="shared" si="750"/>
        <v>4.5235617931711491</v>
      </c>
      <c r="U1500" s="42">
        <f t="shared" ref="U1500:U1501" si="776">U360-1</f>
        <v>6.3911910027775063</v>
      </c>
      <c r="V1500" s="42">
        <f t="shared" si="775"/>
        <v>3.0796629178239594</v>
      </c>
      <c r="W1500" s="42">
        <f t="shared" si="775"/>
        <v>3.3104301122053816</v>
      </c>
      <c r="X1500" s="42">
        <f t="shared" si="775"/>
        <v>2.8556874328913096</v>
      </c>
      <c r="Y1500" s="42">
        <f t="shared" si="775"/>
        <v>1.0940282718222964</v>
      </c>
      <c r="Z1500" s="42">
        <f t="shared" si="775"/>
        <v>0.800662566186084</v>
      </c>
      <c r="AA1500" s="42">
        <f t="shared" si="751"/>
        <v>1.6388595000244057</v>
      </c>
      <c r="AB1500" s="42">
        <f t="shared" si="767"/>
        <v>4.8750408741723978</v>
      </c>
      <c r="AC1500" s="42">
        <f t="shared" si="752"/>
        <v>4.7535617931711487</v>
      </c>
    </row>
    <row r="1501" spans="3:29" x14ac:dyDescent="0.25">
      <c r="C1501" s="42">
        <f t="shared" si="743"/>
        <v>5.2839670661774623</v>
      </c>
      <c r="D1501" s="42">
        <f t="shared" si="769"/>
        <v>2.2320600362789533</v>
      </c>
      <c r="E1501" s="42">
        <f t="shared" si="769"/>
        <v>6.524272923638347</v>
      </c>
      <c r="F1501" s="42">
        <f t="shared" si="744"/>
        <v>4.3234662524743488</v>
      </c>
      <c r="G1501" s="42">
        <f t="shared" si="745"/>
        <v>2.3431635661431209</v>
      </c>
      <c r="H1501" s="42">
        <f t="shared" si="773"/>
        <v>0</v>
      </c>
      <c r="I1501" s="42">
        <f t="shared" si="773"/>
        <v>0</v>
      </c>
      <c r="J1501" s="42">
        <f t="shared" si="774"/>
        <v>2.3059551755223233</v>
      </c>
      <c r="K1501" s="42">
        <f t="shared" si="774"/>
        <v>6.9178655265669677</v>
      </c>
      <c r="L1501" s="42">
        <f t="shared" si="748"/>
        <v>5.9178655265669677</v>
      </c>
      <c r="M1501" s="42">
        <f t="shared" si="770"/>
        <v>4.3236659541043547</v>
      </c>
      <c r="N1501" s="42">
        <f t="shared" si="749"/>
        <v>4.6202289222559614</v>
      </c>
      <c r="O1501" s="42">
        <f t="shared" si="771"/>
        <v>1.7104089008522989</v>
      </c>
      <c r="P1501" s="42">
        <f t="shared" si="771"/>
        <v>4.7913074861989333</v>
      </c>
      <c r="Q1501" s="42">
        <f t="shared" si="771"/>
        <v>5.3296086069671151</v>
      </c>
      <c r="R1501" s="42">
        <f t="shared" si="771"/>
        <v>3.7828971611470399</v>
      </c>
      <c r="S1501" s="42">
        <f t="shared" si="771"/>
        <v>1.0303203975738038</v>
      </c>
      <c r="T1501" s="42">
        <f t="shared" si="750"/>
        <v>3.2583217709327577</v>
      </c>
      <c r="U1501" s="42">
        <f t="shared" si="776"/>
        <v>5.9178655265669677</v>
      </c>
      <c r="V1501" s="42">
        <f t="shared" si="775"/>
        <v>4.3236659541043547</v>
      </c>
      <c r="W1501" s="42">
        <f t="shared" si="775"/>
        <v>5.140228922255961</v>
      </c>
      <c r="X1501" s="42">
        <f t="shared" si="775"/>
        <v>1.7104089008523033</v>
      </c>
      <c r="Y1501" s="42">
        <f t="shared" si="775"/>
        <v>4.7913074861989324</v>
      </c>
      <c r="Z1501" s="42">
        <f t="shared" si="775"/>
        <v>5.3296086069671151</v>
      </c>
      <c r="AA1501" s="42">
        <f t="shared" si="751"/>
        <v>3.5728971611470399</v>
      </c>
      <c r="AB1501" s="42">
        <f t="shared" si="767"/>
        <v>1.0303203975738038</v>
      </c>
      <c r="AC1501" s="42">
        <f t="shared" si="752"/>
        <v>3.4883217709327576</v>
      </c>
    </row>
    <row r="1502" spans="3:29" x14ac:dyDescent="0.25">
      <c r="C1502" s="42">
        <f t="shared" si="743"/>
        <v>5.3893211907379612</v>
      </c>
      <c r="D1502" s="42">
        <f t="shared" si="769"/>
        <v>5.5884278422710949</v>
      </c>
      <c r="E1502" s="42">
        <f>E362-1</f>
        <v>5.213070901654512</v>
      </c>
      <c r="F1502" s="42">
        <f t="shared" si="744"/>
        <v>5.2250423939770432</v>
      </c>
      <c r="G1502" s="42">
        <f t="shared" si="745"/>
        <v>2.2327710319599015</v>
      </c>
      <c r="H1502" s="42">
        <f t="shared" si="773"/>
        <v>7.1195829430495712</v>
      </c>
      <c r="I1502" s="42">
        <f t="shared" si="753"/>
        <v>6.1195829430495712</v>
      </c>
      <c r="J1502" s="42">
        <f t="shared" si="774"/>
        <v>2.3731943143498579</v>
      </c>
      <c r="K1502" s="42">
        <f t="shared" si="774"/>
        <v>7.1195829430495712</v>
      </c>
      <c r="L1502" s="42">
        <f>L362</f>
        <v>0</v>
      </c>
      <c r="M1502" s="42">
        <f t="shared" si="770"/>
        <v>3.8564407608185176</v>
      </c>
      <c r="N1502" s="42">
        <f t="shared" si="749"/>
        <v>2.9758239697902877</v>
      </c>
      <c r="O1502" s="42">
        <f t="shared" si="771"/>
        <v>4.020701111088604</v>
      </c>
      <c r="P1502" s="42">
        <f t="shared" si="771"/>
        <v>3.9436574981524752</v>
      </c>
      <c r="Q1502" s="42">
        <f t="shared" si="771"/>
        <v>2.4921418062574485</v>
      </c>
      <c r="R1502" s="42">
        <f t="shared" si="771"/>
        <v>2.4381946566122648</v>
      </c>
      <c r="S1502" s="42">
        <f t="shared" si="771"/>
        <v>3.0296097629998169</v>
      </c>
      <c r="T1502" s="42">
        <f t="shared" si="750"/>
        <v>3.7831421822310536</v>
      </c>
      <c r="U1502" s="42">
        <f t="shared" ref="U1502:Z1506" si="777">U362</f>
        <v>0</v>
      </c>
      <c r="V1502" s="42">
        <f t="shared" si="777"/>
        <v>3.8564407608185176</v>
      </c>
      <c r="W1502" s="42">
        <f t="shared" si="777"/>
        <v>3.4958239697902882</v>
      </c>
      <c r="X1502" s="42">
        <f t="shared" si="777"/>
        <v>4.0207011110886031</v>
      </c>
      <c r="Y1502" s="42">
        <f t="shared" si="777"/>
        <v>3.9436574981524752</v>
      </c>
      <c r="Z1502" s="42">
        <f t="shared" si="777"/>
        <v>2.4921418062574485</v>
      </c>
      <c r="AA1502" s="42">
        <f t="shared" si="751"/>
        <v>2.2281946566122648</v>
      </c>
      <c r="AB1502" s="42">
        <f t="shared" si="767"/>
        <v>3.029609762999816</v>
      </c>
      <c r="AC1502" s="42">
        <f t="shared" si="752"/>
        <v>4.0131421822310536</v>
      </c>
    </row>
    <row r="1503" spans="3:29" x14ac:dyDescent="0.25">
      <c r="C1503" s="42">
        <f t="shared" si="743"/>
        <v>6.0619394852243964</v>
      </c>
      <c r="D1503" s="42">
        <f t="shared" si="769"/>
        <v>3.4753421109139389</v>
      </c>
      <c r="E1503" s="42">
        <f t="shared" si="769"/>
        <v>4.8524030238849853</v>
      </c>
      <c r="F1503" s="42">
        <f t="shared" si="744"/>
        <v>3.3998357097515788</v>
      </c>
      <c r="G1503" s="42">
        <f t="shared" si="745"/>
        <v>2.7787636422144524</v>
      </c>
      <c r="H1503" s="42">
        <f t="shared" si="773"/>
        <v>0</v>
      </c>
      <c r="I1503" s="42">
        <f t="shared" si="773"/>
        <v>0</v>
      </c>
      <c r="J1503" s="42">
        <f t="shared" si="774"/>
        <v>2.4495154278163809</v>
      </c>
      <c r="K1503" s="42">
        <f t="shared" si="774"/>
        <v>0</v>
      </c>
      <c r="L1503" s="42">
        <f t="shared" si="748"/>
        <v>6.3485462834491404</v>
      </c>
      <c r="M1503" s="42">
        <f t="shared" si="770"/>
        <v>4.2866519986786651</v>
      </c>
      <c r="N1503" s="42">
        <f t="shared" si="749"/>
        <v>4.7355640984955265</v>
      </c>
      <c r="O1503" s="42">
        <f t="shared" si="771"/>
        <v>1.6498802261738355</v>
      </c>
      <c r="P1503" s="42">
        <f t="shared" si="771"/>
        <v>5.6195350553449535</v>
      </c>
      <c r="Q1503" s="42">
        <f t="shared" si="771"/>
        <v>3.8031845842070662</v>
      </c>
      <c r="R1503" s="42">
        <f t="shared" si="771"/>
        <v>5.2316695145720082</v>
      </c>
      <c r="S1503" s="42">
        <f t="shared" si="771"/>
        <v>2.6579848259284131</v>
      </c>
      <c r="T1503" s="42">
        <f t="shared" si="750"/>
        <v>3.8880837132475228</v>
      </c>
      <c r="U1503" s="42">
        <f t="shared" ref="U1503:U1506" si="778">U363-1</f>
        <v>6.3485462834491404</v>
      </c>
      <c r="V1503" s="42">
        <f t="shared" si="777"/>
        <v>4.2866519986786651</v>
      </c>
      <c r="W1503" s="42">
        <f t="shared" si="777"/>
        <v>5.2555640984955252</v>
      </c>
      <c r="X1503" s="42">
        <f t="shared" si="777"/>
        <v>1.6498802261738386</v>
      </c>
      <c r="Y1503" s="42">
        <f t="shared" si="777"/>
        <v>5.6195350553449517</v>
      </c>
      <c r="Z1503" s="42">
        <f t="shared" si="777"/>
        <v>3.8031845842070662</v>
      </c>
      <c r="AA1503" s="42">
        <f t="shared" si="751"/>
        <v>5.0216695145720083</v>
      </c>
      <c r="AB1503" s="42">
        <f t="shared" si="767"/>
        <v>2.6579848259284127</v>
      </c>
      <c r="AC1503" s="42">
        <f t="shared" si="752"/>
        <v>4.1180837132475228</v>
      </c>
    </row>
    <row r="1504" spans="3:29" x14ac:dyDescent="0.25">
      <c r="C1504" s="42">
        <f t="shared" si="743"/>
        <v>5.059481473004575</v>
      </c>
      <c r="D1504" s="42">
        <f t="shared" si="769"/>
        <v>3.8653602007200756</v>
      </c>
      <c r="E1504" s="42">
        <f t="shared" si="769"/>
        <v>5.8459948089107643</v>
      </c>
      <c r="F1504" s="42">
        <f t="shared" si="744"/>
        <v>3.2081484964939526</v>
      </c>
      <c r="G1504" s="42">
        <f t="shared" si="745"/>
        <v>3.1076898210068351</v>
      </c>
      <c r="H1504" s="42">
        <f t="shared" si="773"/>
        <v>0</v>
      </c>
      <c r="I1504" s="42">
        <f t="shared" si="773"/>
        <v>0</v>
      </c>
      <c r="J1504" s="42">
        <f t="shared" si="774"/>
        <v>2.1546510334058389</v>
      </c>
      <c r="K1504" s="42">
        <f t="shared" si="774"/>
        <v>6.4639531002175152</v>
      </c>
      <c r="L1504" s="42">
        <f t="shared" si="748"/>
        <v>5.4639531002175152</v>
      </c>
      <c r="M1504" s="42">
        <f t="shared" si="770"/>
        <v>3.2319765501087567</v>
      </c>
      <c r="N1504" s="42">
        <f t="shared" si="749"/>
        <v>3.6731483722884524</v>
      </c>
      <c r="O1504" s="42">
        <f t="shared" si="771"/>
        <v>2.7778972000934732</v>
      </c>
      <c r="P1504" s="42">
        <f t="shared" si="771"/>
        <v>5.7677947092321089</v>
      </c>
      <c r="Q1504" s="42">
        <f t="shared" si="771"/>
        <v>4.3382165430885866</v>
      </c>
      <c r="R1504" s="42">
        <f t="shared" si="771"/>
        <v>4.6489453919396224</v>
      </c>
      <c r="S1504" s="42">
        <f t="shared" si="771"/>
        <v>0.55012366810361812</v>
      </c>
      <c r="T1504" s="42">
        <f t="shared" si="750"/>
        <v>4.4253049980480821</v>
      </c>
      <c r="U1504" s="42">
        <f t="shared" si="778"/>
        <v>5.4639531002175152</v>
      </c>
      <c r="V1504" s="42">
        <f t="shared" si="777"/>
        <v>3.2319765501087567</v>
      </c>
      <c r="W1504" s="42">
        <f t="shared" si="777"/>
        <v>4.1931483722884524</v>
      </c>
      <c r="X1504" s="42">
        <f t="shared" si="777"/>
        <v>2.7778972000934763</v>
      </c>
      <c r="Y1504" s="42">
        <f t="shared" si="777"/>
        <v>5.767794709232108</v>
      </c>
      <c r="Z1504" s="42">
        <f t="shared" si="777"/>
        <v>4.3382165430885866</v>
      </c>
      <c r="AA1504" s="42">
        <f t="shared" si="751"/>
        <v>4.4389453919396225</v>
      </c>
      <c r="AB1504" s="42">
        <f t="shared" si="767"/>
        <v>0.55012366810361757</v>
      </c>
      <c r="AC1504" s="42">
        <f t="shared" si="752"/>
        <v>4.6553049980480825</v>
      </c>
    </row>
    <row r="1505" spans="3:29" x14ac:dyDescent="0.25">
      <c r="C1505" s="42">
        <f t="shared" si="743"/>
        <v>4.7997711627949551</v>
      </c>
      <c r="D1505" s="42">
        <f t="shared" si="769"/>
        <v>4.0382240714412969</v>
      </c>
      <c r="E1505" s="42">
        <f t="shared" si="769"/>
        <v>5.5672115693961803</v>
      </c>
      <c r="F1505" s="42">
        <f t="shared" si="744"/>
        <v>2.7437991670934117</v>
      </c>
      <c r="G1505" s="42">
        <f t="shared" si="745"/>
        <v>2.7696308320894216</v>
      </c>
      <c r="H1505" s="42">
        <f t="shared" si="773"/>
        <v>6.0412614872860102</v>
      </c>
      <c r="I1505" s="42">
        <f t="shared" si="773"/>
        <v>0</v>
      </c>
      <c r="J1505" s="42">
        <f t="shared" si="774"/>
        <v>2.0137538290953372</v>
      </c>
      <c r="K1505" s="42">
        <f t="shared" si="774"/>
        <v>6.0412614872860102</v>
      </c>
      <c r="L1505" s="42">
        <f t="shared" si="748"/>
        <v>5.0412614872860102</v>
      </c>
      <c r="M1505" s="42">
        <f t="shared" si="770"/>
        <v>2.2654730577322555</v>
      </c>
      <c r="N1505" s="42">
        <f t="shared" si="749"/>
        <v>3.9417402898015301</v>
      </c>
      <c r="O1505" s="42">
        <f t="shared" si="771"/>
        <v>1.5311186138576092</v>
      </c>
      <c r="P1505" s="42">
        <f t="shared" si="771"/>
        <v>4.3337529976444902</v>
      </c>
      <c r="Q1505" s="42">
        <f t="shared" si="771"/>
        <v>4.3661178412560169</v>
      </c>
      <c r="R1505" s="42">
        <f t="shared" si="771"/>
        <v>3.342885354677128</v>
      </c>
      <c r="S1505" s="42">
        <f t="shared" si="771"/>
        <v>3.8561243535868166</v>
      </c>
      <c r="T1505" s="42">
        <f t="shared" si="750"/>
        <v>4.0440692009168391</v>
      </c>
      <c r="U1505" s="42">
        <f t="shared" si="778"/>
        <v>5.0412614872860102</v>
      </c>
      <c r="V1505" s="42">
        <f t="shared" si="777"/>
        <v>2.2654730577322555</v>
      </c>
      <c r="W1505" s="42">
        <f t="shared" si="777"/>
        <v>4.4617402898015293</v>
      </c>
      <c r="X1505" s="42">
        <f t="shared" si="777"/>
        <v>1.5311186138576087</v>
      </c>
      <c r="Y1505" s="42">
        <f t="shared" si="777"/>
        <v>4.3337529976444902</v>
      </c>
      <c r="Z1505" s="42">
        <f t="shared" si="777"/>
        <v>4.3661178412560169</v>
      </c>
      <c r="AA1505" s="42">
        <f t="shared" si="751"/>
        <v>3.132885354677128</v>
      </c>
      <c r="AB1505" s="42">
        <f t="shared" ref="AB1505:AB1517" si="779">AB365</f>
        <v>3.8561243535868148</v>
      </c>
      <c r="AC1505" s="42">
        <f t="shared" si="752"/>
        <v>4.2740692009168395</v>
      </c>
    </row>
    <row r="1506" spans="3:29" x14ac:dyDescent="0.25">
      <c r="C1506" s="42">
        <f t="shared" si="743"/>
        <v>3.6857926845262705</v>
      </c>
      <c r="D1506" s="42">
        <f t="shared" si="769"/>
        <v>5.5227217774064048</v>
      </c>
      <c r="E1506" s="42">
        <f t="shared" si="769"/>
        <v>5.8658376695134136</v>
      </c>
      <c r="F1506" s="42">
        <f t="shared" si="744"/>
        <v>3.7633594250907398</v>
      </c>
      <c r="G1506" s="42">
        <f t="shared" si="745"/>
        <v>3.5601063855124799</v>
      </c>
      <c r="H1506" s="42">
        <f t="shared" si="773"/>
        <v>0</v>
      </c>
      <c r="I1506" s="42">
        <f t="shared" si="773"/>
        <v>0</v>
      </c>
      <c r="J1506" s="42">
        <f t="shared" si="774"/>
        <v>0</v>
      </c>
      <c r="K1506" s="42">
        <f t="shared" si="774"/>
        <v>6.3770247186616293</v>
      </c>
      <c r="L1506" s="42">
        <f t="shared" si="748"/>
        <v>5.3770247186616293</v>
      </c>
      <c r="M1506" s="42">
        <f t="shared" si="770"/>
        <v>3.7199310858859502</v>
      </c>
      <c r="N1506" s="42">
        <f t="shared" si="749"/>
        <v>3.3531974032482141</v>
      </c>
      <c r="O1506" s="42">
        <f t="shared" si="771"/>
        <v>2.8108097933494833</v>
      </c>
      <c r="P1506" s="42">
        <f t="shared" si="771"/>
        <v>3.9904937523758681</v>
      </c>
      <c r="Q1506" s="42">
        <f t="shared" si="771"/>
        <v>2.9652907180066044</v>
      </c>
      <c r="R1506" s="42">
        <f t="shared" si="771"/>
        <v>4.792845239614679</v>
      </c>
      <c r="S1506" s="42">
        <f t="shared" si="771"/>
        <v>5.155892325726426</v>
      </c>
      <c r="T1506" s="42">
        <f t="shared" si="750"/>
        <v>3.17709363277568</v>
      </c>
      <c r="U1506" s="42">
        <f t="shared" si="778"/>
        <v>5.3770247186616293</v>
      </c>
      <c r="V1506" s="42">
        <f t="shared" si="777"/>
        <v>3.7199310858859502</v>
      </c>
      <c r="W1506" s="42">
        <f t="shared" si="777"/>
        <v>3.8731974032482128</v>
      </c>
      <c r="X1506" s="42">
        <f t="shared" si="777"/>
        <v>2.810809793349482</v>
      </c>
      <c r="Y1506" s="42">
        <f t="shared" si="777"/>
        <v>3.9904937523758677</v>
      </c>
      <c r="Z1506" s="42">
        <f t="shared" si="777"/>
        <v>2.9652907180066044</v>
      </c>
      <c r="AA1506" s="42">
        <f t="shared" si="751"/>
        <v>4.582845239614679</v>
      </c>
      <c r="AB1506" s="42">
        <f t="shared" si="779"/>
        <v>5.1558923257264233</v>
      </c>
      <c r="AC1506" s="42">
        <f t="shared" si="752"/>
        <v>3.4070936327756796</v>
      </c>
    </row>
    <row r="1507" spans="3:29" x14ac:dyDescent="0.25">
      <c r="C1507" s="42">
        <f t="shared" si="743"/>
        <v>6.2492340425375739</v>
      </c>
      <c r="D1507" s="42">
        <f t="shared" si="769"/>
        <v>3.1458935944380242</v>
      </c>
      <c r="E1507" s="42">
        <f t="shared" si="769"/>
        <v>4.6823495069153003</v>
      </c>
      <c r="F1507" s="42">
        <f t="shared" si="744"/>
        <v>5.0405481459245465</v>
      </c>
      <c r="G1507" s="42">
        <f t="shared" si="745"/>
        <v>2.364246208449742</v>
      </c>
      <c r="H1507" s="42">
        <f t="shared" si="773"/>
        <v>0</v>
      </c>
      <c r="I1507" s="42">
        <f t="shared" si="753"/>
        <v>5.7309663936441284</v>
      </c>
      <c r="J1507" s="42">
        <f t="shared" si="774"/>
        <v>0</v>
      </c>
      <c r="K1507" s="42">
        <f t="shared" si="774"/>
        <v>6.7309663936441284</v>
      </c>
      <c r="L1507" s="42">
        <f t="shared" si="748"/>
        <v>5.7309663936441284</v>
      </c>
      <c r="M1507" s="42">
        <f t="shared" si="770"/>
        <v>1.4022846653425278</v>
      </c>
      <c r="N1507" s="42">
        <f t="shared" si="749"/>
        <v>4.3331900547164555</v>
      </c>
      <c r="O1507" s="42">
        <f t="shared" si="771"/>
        <v>1.2562616340754491</v>
      </c>
      <c r="P1507" s="42">
        <f t="shared" si="771"/>
        <v>3.6282194712864571</v>
      </c>
      <c r="Q1507" s="42">
        <f t="shared" si="771"/>
        <v>4.0168143830138199</v>
      </c>
      <c r="R1507" s="42">
        <f t="shared" si="771"/>
        <v>2.8878308220193163</v>
      </c>
      <c r="S1507" s="42">
        <f t="shared" si="771"/>
        <v>3.293877171357765</v>
      </c>
      <c r="T1507" s="42">
        <f t="shared" si="750"/>
        <v>5.7084532617673478</v>
      </c>
      <c r="U1507" s="42">
        <f t="shared" ref="U1507:Z1513" si="780">U367</f>
        <v>6.7309663936441284</v>
      </c>
      <c r="V1507" s="42">
        <f t="shared" si="780"/>
        <v>1.4022846653425278</v>
      </c>
      <c r="W1507" s="42">
        <f t="shared" si="780"/>
        <v>4.8531900547164559</v>
      </c>
      <c r="X1507" s="42">
        <f t="shared" si="780"/>
        <v>1.2562616340754511</v>
      </c>
      <c r="Y1507" s="42">
        <f t="shared" si="780"/>
        <v>3.6282194712864571</v>
      </c>
      <c r="Z1507" s="42">
        <f t="shared" si="780"/>
        <v>4.0168143830138199</v>
      </c>
      <c r="AA1507" s="42">
        <f t="shared" si="751"/>
        <v>2.6778308220193163</v>
      </c>
      <c r="AB1507" s="42">
        <f t="shared" si="779"/>
        <v>3.2938771713577646</v>
      </c>
      <c r="AC1507" s="42">
        <f t="shared" si="752"/>
        <v>5.9384532617673491</v>
      </c>
    </row>
    <row r="1508" spans="3:29" x14ac:dyDescent="0.25">
      <c r="C1508" s="42">
        <f t="shared" si="743"/>
        <v>4.8953619862401734</v>
      </c>
      <c r="D1508" s="42">
        <f t="shared" si="769"/>
        <v>3.3745387180638855</v>
      </c>
      <c r="E1508" s="42">
        <f t="shared" si="769"/>
        <v>3.4366697572944798</v>
      </c>
      <c r="F1508" s="42">
        <f t="shared" si="744"/>
        <v>2.2292610782889217</v>
      </c>
      <c r="G1508" s="42">
        <f t="shared" si="745"/>
        <v>4.5274446800497881</v>
      </c>
      <c r="H1508" s="42">
        <f t="shared" si="773"/>
        <v>0</v>
      </c>
      <c r="I1508" s="42">
        <f t="shared" si="753"/>
        <v>5.3870183225189896</v>
      </c>
      <c r="J1508" s="42">
        <f t="shared" si="774"/>
        <v>0</v>
      </c>
      <c r="K1508" s="42">
        <f t="shared" si="774"/>
        <v>6.3870183225189896</v>
      </c>
      <c r="L1508" s="42">
        <f t="shared" si="748"/>
        <v>5.3870183225189896</v>
      </c>
      <c r="M1508" s="42">
        <f t="shared" si="770"/>
        <v>2.9273833978212025</v>
      </c>
      <c r="N1508" s="42">
        <f t="shared" si="749"/>
        <v>4.6217505992605723</v>
      </c>
      <c r="O1508" s="42">
        <f t="shared" si="771"/>
        <v>0.91934354642318938</v>
      </c>
      <c r="P1508" s="42">
        <f t="shared" si="771"/>
        <v>3.8887271615932155</v>
      </c>
      <c r="Q1508" s="42">
        <f t="shared" si="771"/>
        <v>4.9258007111423732</v>
      </c>
      <c r="R1508" s="42">
        <f t="shared" si="771"/>
        <v>5.0070994051082591</v>
      </c>
      <c r="S1508" s="42">
        <f t="shared" si="771"/>
        <v>2.8537741441042295</v>
      </c>
      <c r="T1508" s="42">
        <f t="shared" si="750"/>
        <v>3.5804462795403493</v>
      </c>
      <c r="U1508" s="42">
        <f t="shared" si="780"/>
        <v>6.3870183225189896</v>
      </c>
      <c r="V1508" s="42">
        <f t="shared" si="780"/>
        <v>2.9273833978212025</v>
      </c>
      <c r="W1508" s="42">
        <f t="shared" si="780"/>
        <v>5.1417505992605737</v>
      </c>
      <c r="X1508" s="42">
        <f t="shared" si="780"/>
        <v>0.91934354642318949</v>
      </c>
      <c r="Y1508" s="42">
        <f t="shared" si="780"/>
        <v>3.8887271615932146</v>
      </c>
      <c r="Z1508" s="42">
        <f t="shared" si="780"/>
        <v>4.9258007111423732</v>
      </c>
      <c r="AA1508" s="42">
        <f t="shared" si="751"/>
        <v>4.7970994051082592</v>
      </c>
      <c r="AB1508" s="42">
        <f t="shared" si="779"/>
        <v>2.8537741441042286</v>
      </c>
      <c r="AC1508" s="42">
        <f t="shared" si="752"/>
        <v>3.8104462795403489</v>
      </c>
    </row>
    <row r="1509" spans="3:29" x14ac:dyDescent="0.25">
      <c r="C1509" s="42">
        <f t="shared" si="743"/>
        <v>4.7364488726177854</v>
      </c>
      <c r="D1509" s="42">
        <f t="shared" si="769"/>
        <v>0.18933661162031246</v>
      </c>
      <c r="E1509" s="42">
        <f t="shared" si="769"/>
        <v>4.4481048795200628</v>
      </c>
      <c r="F1509" s="42">
        <f t="shared" si="744"/>
        <v>3.9556687461936892</v>
      </c>
      <c r="G1509" s="42">
        <f t="shared" si="745"/>
        <v>2.5733066249138323</v>
      </c>
      <c r="H1509" s="42">
        <f t="shared" si="773"/>
        <v>5.8450916815927902</v>
      </c>
      <c r="I1509" s="42">
        <f t="shared" si="753"/>
        <v>4.8450916815927902</v>
      </c>
      <c r="J1509" s="42">
        <f t="shared" si="774"/>
        <v>0</v>
      </c>
      <c r="K1509" s="42">
        <f t="shared" si="774"/>
        <v>5.8450916815927902</v>
      </c>
      <c r="L1509" s="42">
        <f t="shared" si="748"/>
        <v>4.8450916815927902</v>
      </c>
      <c r="M1509" s="42">
        <f t="shared" si="770"/>
        <v>2.9225458407963942</v>
      </c>
      <c r="N1509" s="42">
        <f t="shared" si="749"/>
        <v>3.0695059877526281</v>
      </c>
      <c r="O1509" s="42">
        <f t="shared" si="771"/>
        <v>4.1060561399618809</v>
      </c>
      <c r="P1509" s="42">
        <f t="shared" si="771"/>
        <v>4.208054774422302</v>
      </c>
      <c r="Q1509" s="42">
        <f t="shared" si="771"/>
        <v>4.7119849837383434</v>
      </c>
      <c r="R1509" s="42">
        <f t="shared" si="771"/>
        <v>4.7076442292851342</v>
      </c>
      <c r="S1509" s="42">
        <f t="shared" si="771"/>
        <v>1.1192728751986203</v>
      </c>
      <c r="T1509" s="42">
        <f t="shared" si="750"/>
        <v>3.3207730974298788</v>
      </c>
      <c r="U1509" s="42">
        <f t="shared" si="780"/>
        <v>5.8450916815927902</v>
      </c>
      <c r="V1509" s="42">
        <f t="shared" si="780"/>
        <v>2.9225458407963942</v>
      </c>
      <c r="W1509" s="42">
        <f t="shared" si="780"/>
        <v>3.5895059877526281</v>
      </c>
      <c r="X1509" s="42">
        <f t="shared" si="780"/>
        <v>4.10605613996188</v>
      </c>
      <c r="Y1509" s="42">
        <f t="shared" si="780"/>
        <v>4.208054774422302</v>
      </c>
      <c r="Z1509" s="42">
        <f t="shared" si="780"/>
        <v>4.7119849837383434</v>
      </c>
      <c r="AA1509" s="42">
        <f t="shared" si="751"/>
        <v>4.4976442292851342</v>
      </c>
      <c r="AB1509" s="42">
        <f t="shared" si="779"/>
        <v>1.1192728751986198</v>
      </c>
      <c r="AC1509" s="42">
        <f t="shared" si="752"/>
        <v>3.5507730974298788</v>
      </c>
    </row>
    <row r="1510" spans="3:29" x14ac:dyDescent="0.25">
      <c r="C1510" s="42">
        <f t="shared" si="743"/>
        <v>4.9693636381434541</v>
      </c>
      <c r="D1510" s="42">
        <f t="shared" ref="D1510:E1517" si="781">D370</f>
        <v>0.96261877070909052</v>
      </c>
      <c r="E1510" s="42">
        <f t="shared" si="781"/>
        <v>5.3066423292560492</v>
      </c>
      <c r="F1510" s="42">
        <f t="shared" si="744"/>
        <v>4.3410233521677233</v>
      </c>
      <c r="G1510" s="42">
        <f t="shared" si="745"/>
        <v>2.5666786153240353</v>
      </c>
      <c r="H1510" s="42">
        <f t="shared" si="773"/>
        <v>6.0559509854507843</v>
      </c>
      <c r="I1510" s="42">
        <f t="shared" si="753"/>
        <v>5.0559509854507843</v>
      </c>
      <c r="J1510" s="42">
        <f t="shared" si="774"/>
        <v>0</v>
      </c>
      <c r="K1510" s="42">
        <f t="shared" si="774"/>
        <v>6.0559509854507843</v>
      </c>
      <c r="L1510" s="42">
        <f t="shared" si="748"/>
        <v>5.0559509854507843</v>
      </c>
      <c r="M1510" s="42">
        <f t="shared" ref="M1510:M1517" si="782">M370</f>
        <v>3.0279754927253917</v>
      </c>
      <c r="N1510" s="42">
        <f t="shared" si="749"/>
        <v>4.162071718760469</v>
      </c>
      <c r="O1510" s="42">
        <f t="shared" ref="O1510:S1517" si="783">O370</f>
        <v>2.2939208278222663</v>
      </c>
      <c r="P1510" s="42">
        <f t="shared" si="783"/>
        <v>4.3680523208548419</v>
      </c>
      <c r="Q1510" s="42">
        <f t="shared" si="783"/>
        <v>4.4883555888935156</v>
      </c>
      <c r="R1510" s="42">
        <f t="shared" si="783"/>
        <v>2.8139699465051913</v>
      </c>
      <c r="S1510" s="42">
        <f t="shared" si="783"/>
        <v>2.3193003774066852</v>
      </c>
      <c r="T1510" s="42">
        <f t="shared" si="750"/>
        <v>3.0433129106044943</v>
      </c>
      <c r="U1510" s="42">
        <f t="shared" si="780"/>
        <v>6.0559509854507843</v>
      </c>
      <c r="V1510" s="42">
        <f t="shared" si="780"/>
        <v>3.0279754927253917</v>
      </c>
      <c r="W1510" s="42">
        <f t="shared" si="780"/>
        <v>4.6820717187604703</v>
      </c>
      <c r="X1510" s="42">
        <f t="shared" si="780"/>
        <v>2.2939208278222676</v>
      </c>
      <c r="Y1510" s="42">
        <f t="shared" si="780"/>
        <v>4.368052320854841</v>
      </c>
      <c r="Z1510" s="42">
        <f t="shared" si="780"/>
        <v>4.4883555888935156</v>
      </c>
      <c r="AA1510" s="42">
        <f t="shared" si="751"/>
        <v>2.6039699465051913</v>
      </c>
      <c r="AB1510" s="42">
        <f t="shared" si="779"/>
        <v>2.3193003774066834</v>
      </c>
      <c r="AC1510" s="42">
        <f t="shared" si="752"/>
        <v>3.2733129106044938</v>
      </c>
    </row>
    <row r="1511" spans="3:29" x14ac:dyDescent="0.25">
      <c r="C1511" s="42">
        <f t="shared" si="743"/>
        <v>5.0008764224330085</v>
      </c>
      <c r="D1511" s="42">
        <f t="shared" si="781"/>
        <v>3.7724425162960329</v>
      </c>
      <c r="E1511" s="42">
        <f t="shared" si="781"/>
        <v>2.4416652020167922</v>
      </c>
      <c r="F1511" s="42">
        <f t="shared" si="744"/>
        <v>4.2264108734192778</v>
      </c>
      <c r="G1511" s="42">
        <f t="shared" si="745"/>
        <v>2.1443043031384033</v>
      </c>
      <c r="H1511" s="42">
        <f t="shared" ref="H1511:H1517" si="784">H371</f>
        <v>6.095138899226713</v>
      </c>
      <c r="I1511" s="42">
        <f t="shared" si="753"/>
        <v>5.095138899226713</v>
      </c>
      <c r="J1511" s="42">
        <f t="shared" ref="J1511:K1517" si="785">J371</f>
        <v>2.0317129664089046</v>
      </c>
      <c r="K1511" s="42">
        <f t="shared" si="785"/>
        <v>6.095138899226713</v>
      </c>
      <c r="L1511" s="42">
        <f t="shared" si="748"/>
        <v>5.095138899226713</v>
      </c>
      <c r="M1511" s="42">
        <f t="shared" si="782"/>
        <v>2.7936053288122427</v>
      </c>
      <c r="N1511" s="42">
        <f t="shared" si="749"/>
        <v>1.8841024049959771</v>
      </c>
      <c r="O1511" s="42">
        <f t="shared" si="783"/>
        <v>1.7882432307648597</v>
      </c>
      <c r="P1511" s="42">
        <f t="shared" si="783"/>
        <v>3.7992565158621936</v>
      </c>
      <c r="Q1511" s="42">
        <f t="shared" si="783"/>
        <v>3.449148932464591</v>
      </c>
      <c r="R1511" s="42">
        <f t="shared" si="783"/>
        <v>4.5191117944659283</v>
      </c>
      <c r="S1511" s="42">
        <f t="shared" si="783"/>
        <v>3.5014627718961973</v>
      </c>
      <c r="T1511" s="42">
        <f t="shared" si="750"/>
        <v>3.9485156308150251</v>
      </c>
      <c r="U1511" s="42">
        <f t="shared" si="780"/>
        <v>6.095138899226713</v>
      </c>
      <c r="V1511" s="42">
        <f t="shared" si="780"/>
        <v>2.7936053288122427</v>
      </c>
      <c r="W1511" s="42">
        <f t="shared" si="780"/>
        <v>2.4041024049959776</v>
      </c>
      <c r="X1511" s="42">
        <f t="shared" si="780"/>
        <v>1.7882432307648588</v>
      </c>
      <c r="Y1511" s="42">
        <f t="shared" si="780"/>
        <v>3.7992565158621927</v>
      </c>
      <c r="Z1511" s="42">
        <f t="shared" si="780"/>
        <v>3.449148932464591</v>
      </c>
      <c r="AA1511" s="42">
        <f t="shared" si="751"/>
        <v>4.3091117944659283</v>
      </c>
      <c r="AB1511" s="42">
        <f t="shared" si="779"/>
        <v>3.5014627718961973</v>
      </c>
      <c r="AC1511" s="42">
        <f t="shared" si="752"/>
        <v>4.1785156308150251</v>
      </c>
    </row>
    <row r="1512" spans="3:29" x14ac:dyDescent="0.25">
      <c r="C1512" s="42">
        <f t="shared" si="743"/>
        <v>4.9903366928542061</v>
      </c>
      <c r="D1512" s="42">
        <f t="shared" si="781"/>
        <v>1.3417257871543937</v>
      </c>
      <c r="E1512" s="42">
        <f t="shared" si="781"/>
        <v>5.1790434803454302</v>
      </c>
      <c r="F1512" s="42">
        <f t="shared" si="744"/>
        <v>4.3778882927552463</v>
      </c>
      <c r="G1512" s="42">
        <f t="shared" si="745"/>
        <v>2.9915331541546744</v>
      </c>
      <c r="H1512" s="42">
        <f t="shared" si="784"/>
        <v>0</v>
      </c>
      <c r="I1512" s="42">
        <f t="shared" si="753"/>
        <v>5.327265523274729</v>
      </c>
      <c r="J1512" s="42">
        <f t="shared" si="785"/>
        <v>0</v>
      </c>
      <c r="K1512" s="42">
        <f t="shared" si="785"/>
        <v>6.327265523274729</v>
      </c>
      <c r="L1512" s="42">
        <f t="shared" si="748"/>
        <v>5.327265523274729</v>
      </c>
      <c r="M1512" s="42">
        <f t="shared" si="782"/>
        <v>3.4272688251071446</v>
      </c>
      <c r="N1512" s="42">
        <f t="shared" si="749"/>
        <v>3.5219459003129692</v>
      </c>
      <c r="O1512" s="42">
        <f t="shared" si="783"/>
        <v>3.0546922395424079</v>
      </c>
      <c r="P1512" s="42">
        <f t="shared" si="783"/>
        <v>3.9328179967425392</v>
      </c>
      <c r="Q1512" s="42">
        <f t="shared" si="783"/>
        <v>4.3958383109962025</v>
      </c>
      <c r="R1512" s="42">
        <f t="shared" si="783"/>
        <v>4.8633052183301073</v>
      </c>
      <c r="S1512" s="42">
        <f t="shared" si="783"/>
        <v>2.0193400606195957</v>
      </c>
      <c r="T1512" s="42">
        <f t="shared" si="750"/>
        <v>3.4199966981675844</v>
      </c>
      <c r="U1512" s="42">
        <f t="shared" si="780"/>
        <v>6.327265523274729</v>
      </c>
      <c r="V1512" s="42">
        <f t="shared" si="780"/>
        <v>3.4272688251071446</v>
      </c>
      <c r="W1512" s="42">
        <f t="shared" si="780"/>
        <v>4.0419459003129701</v>
      </c>
      <c r="X1512" s="42">
        <f t="shared" si="780"/>
        <v>3.054692239542411</v>
      </c>
      <c r="Y1512" s="42">
        <f t="shared" si="780"/>
        <v>3.9328179967425383</v>
      </c>
      <c r="Z1512" s="42">
        <f t="shared" si="780"/>
        <v>4.3958383109962025</v>
      </c>
      <c r="AA1512" s="42">
        <f t="shared" si="751"/>
        <v>4.6533052183301074</v>
      </c>
      <c r="AB1512" s="42">
        <f t="shared" si="779"/>
        <v>2.0193400606195944</v>
      </c>
      <c r="AC1512" s="42">
        <f t="shared" si="752"/>
        <v>3.6499966981675844</v>
      </c>
    </row>
    <row r="1513" spans="3:29" x14ac:dyDescent="0.25">
      <c r="C1513" s="42">
        <f t="shared" si="743"/>
        <v>5.1282583115585609</v>
      </c>
      <c r="D1513" s="42">
        <f t="shared" si="781"/>
        <v>4.4071265170527116</v>
      </c>
      <c r="E1513" s="42">
        <f t="shared" si="781"/>
        <v>6.0646951685517774</v>
      </c>
      <c r="F1513" s="42">
        <f t="shared" si="744"/>
        <v>4.3299404609282144</v>
      </c>
      <c r="G1513" s="42">
        <f t="shared" si="745"/>
        <v>3.0435215885667937</v>
      </c>
      <c r="H1513" s="42">
        <f t="shared" si="784"/>
        <v>6.6114546361339182</v>
      </c>
      <c r="I1513" s="42">
        <f>I373</f>
        <v>0</v>
      </c>
      <c r="J1513" s="42">
        <f t="shared" si="785"/>
        <v>2.2038182120446401</v>
      </c>
      <c r="K1513" s="42">
        <f t="shared" si="785"/>
        <v>6.6114546361339182</v>
      </c>
      <c r="L1513" s="42">
        <f t="shared" si="748"/>
        <v>5.6114546361339182</v>
      </c>
      <c r="M1513" s="42">
        <f t="shared" si="782"/>
        <v>3.3057273180669582</v>
      </c>
      <c r="N1513" s="42">
        <f t="shared" si="749"/>
        <v>3.4747917725067965</v>
      </c>
      <c r="O1513" s="42">
        <f t="shared" si="783"/>
        <v>4.393976393849333</v>
      </c>
      <c r="P1513" s="42">
        <f t="shared" si="783"/>
        <v>3.0145585338616296</v>
      </c>
      <c r="Q1513" s="42">
        <f t="shared" si="783"/>
        <v>3.3340544882945333</v>
      </c>
      <c r="R1513" s="42">
        <f t="shared" si="783"/>
        <v>3.7014521933383344</v>
      </c>
      <c r="S1513" s="42">
        <f t="shared" si="783"/>
        <v>0.2813384951546351</v>
      </c>
      <c r="T1513" s="42">
        <f t="shared" si="750"/>
        <v>3.4125114033085904</v>
      </c>
      <c r="U1513" s="42">
        <f>U373-1</f>
        <v>5.6114546361339182</v>
      </c>
      <c r="V1513" s="42">
        <f t="shared" si="780"/>
        <v>3.3057273180669582</v>
      </c>
      <c r="W1513" s="42">
        <f t="shared" si="780"/>
        <v>3.9947917725067974</v>
      </c>
      <c r="X1513" s="42">
        <f t="shared" si="780"/>
        <v>4.3939763938493357</v>
      </c>
      <c r="Y1513" s="42">
        <f t="shared" si="780"/>
        <v>3.0145585338616292</v>
      </c>
      <c r="Z1513" s="42">
        <f t="shared" si="780"/>
        <v>3.3340544882945333</v>
      </c>
      <c r="AA1513" s="42">
        <f t="shared" si="751"/>
        <v>3.4914521933383345</v>
      </c>
      <c r="AB1513" s="42">
        <f t="shared" si="779"/>
        <v>0.28133849515463505</v>
      </c>
      <c r="AC1513" s="42">
        <f t="shared" si="752"/>
        <v>3.6425114033085904</v>
      </c>
    </row>
    <row r="1514" spans="3:29" x14ac:dyDescent="0.25">
      <c r="C1514" s="42">
        <f t="shared" si="743"/>
        <v>4.059698000724997</v>
      </c>
      <c r="D1514" s="42">
        <f t="shared" si="781"/>
        <v>3.8047826763701424</v>
      </c>
      <c r="E1514" s="42">
        <f t="shared" si="781"/>
        <v>3.9278098657896456</v>
      </c>
      <c r="F1514" s="42">
        <f t="shared" si="744"/>
        <v>1.5630363342921534</v>
      </c>
      <c r="G1514" s="42">
        <f t="shared" si="745"/>
        <v>3.6940993440605725</v>
      </c>
      <c r="H1514" s="42">
        <f t="shared" si="784"/>
        <v>5.670438181817846</v>
      </c>
      <c r="I1514" s="42">
        <f t="shared" si="753"/>
        <v>4.670438181817846</v>
      </c>
      <c r="J1514" s="42">
        <f t="shared" si="785"/>
        <v>0</v>
      </c>
      <c r="K1514" s="42">
        <f t="shared" si="785"/>
        <v>5.670438181817846</v>
      </c>
      <c r="L1514" s="42">
        <f t="shared" si="748"/>
        <v>4.670438181817846</v>
      </c>
      <c r="M1514" s="42">
        <f t="shared" si="782"/>
        <v>3.0714873484846668</v>
      </c>
      <c r="N1514" s="42">
        <f t="shared" si="749"/>
        <v>4.0346915853954695</v>
      </c>
      <c r="O1514" s="42">
        <f t="shared" si="783"/>
        <v>2.2533352829951077</v>
      </c>
      <c r="P1514" s="42">
        <f t="shared" si="783"/>
        <v>4.0585330783136806</v>
      </c>
      <c r="Q1514" s="42">
        <f t="shared" si="783"/>
        <v>3.6241296900122792</v>
      </c>
      <c r="R1514" s="42">
        <f t="shared" si="783"/>
        <v>4.849359601956845</v>
      </c>
      <c r="S1514" s="42">
        <f t="shared" si="783"/>
        <v>3.1368381431332772</v>
      </c>
      <c r="T1514" s="42">
        <f t="shared" si="750"/>
        <v>3.0008167045453087</v>
      </c>
      <c r="U1514" s="42">
        <f t="shared" ref="U1514:Z1517" si="786">U374</f>
        <v>5.670438181817846</v>
      </c>
      <c r="V1514" s="42">
        <f t="shared" si="786"/>
        <v>3.0714873484846668</v>
      </c>
      <c r="W1514" s="42">
        <f t="shared" si="786"/>
        <v>4.5546915853954681</v>
      </c>
      <c r="X1514" s="42">
        <f t="shared" si="786"/>
        <v>2.2533352829951077</v>
      </c>
      <c r="Y1514" s="42">
        <f t="shared" si="786"/>
        <v>4.0585330783136797</v>
      </c>
      <c r="Z1514" s="42">
        <f t="shared" si="786"/>
        <v>3.6241296900122792</v>
      </c>
      <c r="AA1514" s="42">
        <f t="shared" si="751"/>
        <v>4.639359601956845</v>
      </c>
      <c r="AB1514" s="42">
        <f t="shared" si="779"/>
        <v>3.1368381431332759</v>
      </c>
      <c r="AC1514" s="42">
        <f t="shared" si="752"/>
        <v>3.2308167045453087</v>
      </c>
    </row>
    <row r="1515" spans="3:29" x14ac:dyDescent="0.25">
      <c r="C1515" s="42">
        <f t="shared" si="743"/>
        <v>6.3304564639530136</v>
      </c>
      <c r="D1515" s="42">
        <f t="shared" si="781"/>
        <v>0.80257529582733611</v>
      </c>
      <c r="E1515" s="42">
        <f t="shared" si="781"/>
        <v>4.8581895330760458</v>
      </c>
      <c r="F1515" s="42">
        <f t="shared" si="744"/>
        <v>4.7384975135533978</v>
      </c>
      <c r="G1515" s="42">
        <f t="shared" si="745"/>
        <v>2.4803847155180532</v>
      </c>
      <c r="H1515" s="42">
        <f t="shared" si="784"/>
        <v>0</v>
      </c>
      <c r="I1515" s="42">
        <f t="shared" si="753"/>
        <v>5.6578319166329125</v>
      </c>
      <c r="J1515" s="42">
        <f t="shared" si="785"/>
        <v>2.2192773055443045</v>
      </c>
      <c r="K1515" s="42">
        <f t="shared" si="785"/>
        <v>6.6578319166329125</v>
      </c>
      <c r="L1515" s="42">
        <f t="shared" si="748"/>
        <v>5.6578319166329125</v>
      </c>
      <c r="M1515" s="42">
        <f t="shared" si="782"/>
        <v>3.8837352847025319</v>
      </c>
      <c r="N1515" s="42">
        <f t="shared" si="749"/>
        <v>3.7899442011985749</v>
      </c>
      <c r="O1515" s="42">
        <f t="shared" si="783"/>
        <v>2.6823909581475514</v>
      </c>
      <c r="P1515" s="42">
        <f t="shared" si="783"/>
        <v>3.5878967019278702</v>
      </c>
      <c r="Q1515" s="42">
        <f t="shared" si="783"/>
        <v>3.0205135582978095</v>
      </c>
      <c r="R1515" s="42">
        <f t="shared" si="783"/>
        <v>3.6049972856390045</v>
      </c>
      <c r="S1515" s="42">
        <f t="shared" si="783"/>
        <v>2.9747759627508761</v>
      </c>
      <c r="T1515" s="42">
        <f t="shared" si="750"/>
        <v>3.1553918003338608</v>
      </c>
      <c r="U1515" s="42">
        <f t="shared" si="786"/>
        <v>6.6578319166329125</v>
      </c>
      <c r="V1515" s="42">
        <f t="shared" si="786"/>
        <v>3.8837352847025319</v>
      </c>
      <c r="W1515" s="42">
        <f t="shared" si="786"/>
        <v>4.3099442011985767</v>
      </c>
      <c r="X1515" s="42">
        <f t="shared" si="786"/>
        <v>2.6823909581475553</v>
      </c>
      <c r="Y1515" s="42">
        <f t="shared" si="786"/>
        <v>3.5878967019278702</v>
      </c>
      <c r="Z1515" s="42">
        <f t="shared" si="786"/>
        <v>3.0205135582978095</v>
      </c>
      <c r="AA1515" s="42">
        <f t="shared" si="751"/>
        <v>3.3949972856390045</v>
      </c>
      <c r="AB1515" s="42">
        <f t="shared" si="779"/>
        <v>2.9747759627508752</v>
      </c>
      <c r="AC1515" s="42">
        <f t="shared" si="752"/>
        <v>3.3853918003338608</v>
      </c>
    </row>
    <row r="1516" spans="3:29" x14ac:dyDescent="0.25">
      <c r="C1516" s="42">
        <f t="shared" si="743"/>
        <v>5.412544103246006</v>
      </c>
      <c r="D1516" s="42">
        <f t="shared" si="781"/>
        <v>4.081329598895282</v>
      </c>
      <c r="E1516" s="42">
        <f t="shared" si="781"/>
        <v>5.1023350734873958</v>
      </c>
      <c r="F1516" s="42">
        <f t="shared" si="744"/>
        <v>4.5501073064615181</v>
      </c>
      <c r="G1516" s="42">
        <f t="shared" si="745"/>
        <v>2.1756465649922005</v>
      </c>
      <c r="H1516" s="42">
        <f t="shared" si="784"/>
        <v>0</v>
      </c>
      <c r="I1516" s="42">
        <f t="shared" si="753"/>
        <v>5.2319401259231251</v>
      </c>
      <c r="J1516" s="42">
        <f t="shared" si="785"/>
        <v>4.1546267506154173</v>
      </c>
      <c r="K1516" s="42">
        <f t="shared" si="785"/>
        <v>6.2319401259231251</v>
      </c>
      <c r="L1516" s="42">
        <f t="shared" si="748"/>
        <v>5.2319401259231251</v>
      </c>
      <c r="M1516" s="42">
        <f t="shared" si="782"/>
        <v>3.1159700629615616</v>
      </c>
      <c r="N1516" s="42">
        <f t="shared" si="749"/>
        <v>3.3182704010065613</v>
      </c>
      <c r="O1516" s="42">
        <f t="shared" si="783"/>
        <v>1.4120580588351945</v>
      </c>
      <c r="P1516" s="42">
        <f t="shared" si="783"/>
        <v>3.9224713118379628</v>
      </c>
      <c r="Q1516" s="42">
        <f t="shared" si="783"/>
        <v>3.4006140541617698</v>
      </c>
      <c r="R1516" s="42">
        <f t="shared" si="783"/>
        <v>3.6727982699608233</v>
      </c>
      <c r="S1516" s="42">
        <f t="shared" si="783"/>
        <v>3.0496728275794016</v>
      </c>
      <c r="T1516" s="42">
        <f t="shared" si="750"/>
        <v>3.6359700629615639</v>
      </c>
      <c r="U1516" s="42">
        <f t="shared" si="786"/>
        <v>6.2319401259231251</v>
      </c>
      <c r="V1516" s="42">
        <f t="shared" si="786"/>
        <v>3.1159700629615616</v>
      </c>
      <c r="W1516" s="42">
        <f t="shared" si="786"/>
        <v>3.8382704010065631</v>
      </c>
      <c r="X1516" s="42">
        <f t="shared" si="786"/>
        <v>1.4120580588351954</v>
      </c>
      <c r="Y1516" s="42">
        <f t="shared" si="786"/>
        <v>3.9224713118379624</v>
      </c>
      <c r="Z1516" s="42">
        <f t="shared" si="786"/>
        <v>3.4006140541617698</v>
      </c>
      <c r="AA1516" s="42">
        <f t="shared" si="751"/>
        <v>3.4627982699608233</v>
      </c>
      <c r="AB1516" s="42">
        <f t="shared" si="779"/>
        <v>3.0496728275794012</v>
      </c>
      <c r="AC1516" s="42">
        <f t="shared" si="752"/>
        <v>3.8659700629615634</v>
      </c>
    </row>
    <row r="1517" spans="3:29" x14ac:dyDescent="0.25">
      <c r="C1517" s="42">
        <f t="shared" si="743"/>
        <v>3.9519844780069167</v>
      </c>
      <c r="D1517" s="42">
        <f t="shared" si="781"/>
        <v>3.943792614506461</v>
      </c>
      <c r="E1517" s="42">
        <f t="shared" si="781"/>
        <v>3.5993344615125067</v>
      </c>
      <c r="F1517" s="42">
        <f t="shared" si="744"/>
        <v>2.8604678364053555</v>
      </c>
      <c r="G1517" s="42">
        <f t="shared" si="745"/>
        <v>2.9616856873882051</v>
      </c>
      <c r="H1517" s="42">
        <f t="shared" si="784"/>
        <v>0</v>
      </c>
      <c r="I1517" s="42">
        <f t="shared" si="753"/>
        <v>5.0929657479524293</v>
      </c>
      <c r="J1517" s="42">
        <f t="shared" si="785"/>
        <v>2.0309885826508105</v>
      </c>
      <c r="K1517" s="42">
        <f t="shared" si="785"/>
        <v>0</v>
      </c>
      <c r="L1517" s="42">
        <f t="shared" si="748"/>
        <v>5.0929657479524293</v>
      </c>
      <c r="M1517" s="42">
        <f t="shared" si="782"/>
        <v>1.5232414369881084</v>
      </c>
      <c r="N1517" s="42">
        <f t="shared" si="749"/>
        <v>4.2317468726169913</v>
      </c>
      <c r="O1517" s="42">
        <f t="shared" si="783"/>
        <v>1.2378959336404727</v>
      </c>
      <c r="P1517" s="42">
        <f t="shared" si="783"/>
        <v>4.9965451763414528</v>
      </c>
      <c r="Q1517" s="42">
        <f t="shared" si="783"/>
        <v>5.9126888309151955</v>
      </c>
      <c r="R1517" s="42">
        <f t="shared" si="783"/>
        <v>5.2947300514193012</v>
      </c>
      <c r="S1517" s="42">
        <f t="shared" si="783"/>
        <v>3.6298519349503837</v>
      </c>
      <c r="T1517" s="42">
        <f t="shared" si="750"/>
        <v>5.0897243109643213</v>
      </c>
      <c r="U1517" s="42">
        <f t="shared" si="786"/>
        <v>6.0929657479524293</v>
      </c>
      <c r="V1517" s="42">
        <f t="shared" si="786"/>
        <v>1.5232414369881084</v>
      </c>
      <c r="W1517" s="42">
        <f t="shared" si="786"/>
        <v>4.7517468726169918</v>
      </c>
      <c r="X1517" s="42">
        <f t="shared" si="786"/>
        <v>1.2378959336404745</v>
      </c>
      <c r="Y1517" s="42">
        <f t="shared" si="786"/>
        <v>4.9965451763414519</v>
      </c>
      <c r="Z1517" s="42">
        <f t="shared" si="786"/>
        <v>5.9126888309151955</v>
      </c>
      <c r="AA1517" s="42">
        <f t="shared" si="751"/>
        <v>5.0847300514193012</v>
      </c>
      <c r="AB1517" s="42">
        <f t="shared" si="779"/>
        <v>3.6298519349503833</v>
      </c>
      <c r="AC1517" s="42">
        <f t="shared" si="752"/>
        <v>5.3197243109643226</v>
      </c>
    </row>
    <row r="1521" spans="3:29" ht="15.75" x14ac:dyDescent="0.25">
      <c r="C1521" s="125" t="s">
        <v>833</v>
      </c>
      <c r="D1521" s="126"/>
      <c r="E1521" s="126"/>
      <c r="F1521" s="126"/>
      <c r="G1521" s="126"/>
      <c r="H1521" s="126"/>
      <c r="I1521" s="126"/>
      <c r="J1521" s="126"/>
      <c r="K1521" s="126"/>
      <c r="L1521" s="126"/>
      <c r="M1521" s="126"/>
      <c r="N1521" s="126"/>
      <c r="O1521" s="126"/>
      <c r="P1521" s="126"/>
      <c r="Q1521" s="126"/>
      <c r="R1521" s="126"/>
      <c r="S1521" s="126"/>
      <c r="T1521" s="126"/>
      <c r="U1521" s="126"/>
      <c r="V1521" s="126"/>
      <c r="W1521" s="126"/>
      <c r="X1521" s="126"/>
      <c r="Y1521" s="126"/>
      <c r="Z1521" s="126"/>
      <c r="AA1521" s="126"/>
      <c r="AB1521" s="126"/>
      <c r="AC1521" s="126"/>
    </row>
    <row r="1522" spans="3:29" x14ac:dyDescent="0.25">
      <c r="C1522" s="127" t="s">
        <v>1379</v>
      </c>
      <c r="D1522" s="127"/>
      <c r="E1522" s="127"/>
      <c r="F1522" s="127"/>
      <c r="G1522" s="127"/>
      <c r="H1522" s="127"/>
      <c r="I1522" s="127"/>
      <c r="J1522" s="127"/>
      <c r="K1522" s="127"/>
      <c r="L1522" s="127"/>
      <c r="M1522" s="127"/>
      <c r="N1522" s="127"/>
      <c r="O1522" s="127"/>
      <c r="P1522" s="127"/>
      <c r="Q1522" s="127"/>
      <c r="R1522" s="127"/>
      <c r="S1522" s="127"/>
      <c r="T1522" s="127"/>
      <c r="U1522" s="127"/>
      <c r="V1522" s="127"/>
      <c r="W1522" s="127"/>
      <c r="X1522" s="127"/>
      <c r="Y1522" s="127"/>
      <c r="Z1522" s="127"/>
      <c r="AA1522" s="127"/>
      <c r="AB1522" s="127"/>
      <c r="AC1522" s="127"/>
    </row>
    <row r="1523" spans="3:29" x14ac:dyDescent="0.25">
      <c r="C1523" s="56" t="s">
        <v>4</v>
      </c>
      <c r="D1523" s="57" t="s">
        <v>10</v>
      </c>
      <c r="E1523" s="57" t="s">
        <v>11</v>
      </c>
      <c r="F1523" s="63" t="s">
        <v>14</v>
      </c>
      <c r="G1523" s="63" t="s">
        <v>17</v>
      </c>
      <c r="H1523" s="63" t="s">
        <v>21</v>
      </c>
      <c r="I1523" s="63" t="s">
        <v>22</v>
      </c>
      <c r="J1523" s="63" t="s">
        <v>23</v>
      </c>
      <c r="K1523" s="63" t="s">
        <v>24</v>
      </c>
      <c r="L1523" s="63" t="s">
        <v>30</v>
      </c>
      <c r="M1523" s="63" t="s">
        <v>32</v>
      </c>
      <c r="N1523" s="63" t="s">
        <v>33</v>
      </c>
      <c r="O1523" s="63" t="s">
        <v>819</v>
      </c>
      <c r="P1523" s="64" t="s">
        <v>37</v>
      </c>
      <c r="Q1523" s="64" t="s">
        <v>38</v>
      </c>
      <c r="R1523" s="64" t="s">
        <v>39</v>
      </c>
      <c r="S1523" s="64" t="s">
        <v>40</v>
      </c>
      <c r="T1523" s="64" t="s">
        <v>41</v>
      </c>
      <c r="U1523" s="64" t="s">
        <v>42</v>
      </c>
      <c r="V1523" s="64" t="s">
        <v>45</v>
      </c>
      <c r="W1523" s="64" t="s">
        <v>46</v>
      </c>
      <c r="X1523" s="65" t="s">
        <v>807</v>
      </c>
      <c r="Y1523" s="65" t="s">
        <v>808</v>
      </c>
      <c r="Z1523" s="65" t="s">
        <v>809</v>
      </c>
      <c r="AA1523" s="65" t="s">
        <v>810</v>
      </c>
      <c r="AB1523" s="65" t="s">
        <v>811</v>
      </c>
      <c r="AC1523" s="65" t="s">
        <v>812</v>
      </c>
    </row>
    <row r="1524" spans="3:29" x14ac:dyDescent="0.25">
      <c r="C1524" s="42">
        <f>C194+0.64</f>
        <v>4.4923999033837374</v>
      </c>
      <c r="D1524" s="42">
        <f>D194+0.4</f>
        <v>3.301933896664849</v>
      </c>
      <c r="E1524" s="42">
        <f>E194-0.4</f>
        <v>3.6800338767176863</v>
      </c>
      <c r="F1524" s="42">
        <f>F194-0.64</f>
        <v>4.0558130888805293</v>
      </c>
      <c r="G1524" s="42">
        <f t="shared" ref="G1524:AB1539" si="787">G194</f>
        <v>0.38311064900632619</v>
      </c>
      <c r="H1524" s="42">
        <f t="shared" si="787"/>
        <v>5.6636524278101046</v>
      </c>
      <c r="I1524" s="42">
        <f t="shared" si="787"/>
        <v>5.6636524278101046</v>
      </c>
      <c r="J1524" s="42">
        <f>J194-0.5</f>
        <v>5.1636524278101046</v>
      </c>
      <c r="K1524" s="42">
        <f t="shared" si="787"/>
        <v>5.6636524278101046</v>
      </c>
      <c r="L1524" s="42">
        <f>L194-1.5</f>
        <v>4.1636524278101046</v>
      </c>
      <c r="M1524" s="42">
        <f t="shared" si="787"/>
        <v>4.2477393208575798</v>
      </c>
      <c r="N1524" s="42">
        <f t="shared" si="787"/>
        <v>3.8470091962483717</v>
      </c>
      <c r="O1524" s="42">
        <f t="shared" si="787"/>
        <v>3.1984813986255443</v>
      </c>
      <c r="P1524" s="42">
        <f t="shared" si="787"/>
        <v>3.2214848879060596</v>
      </c>
      <c r="Q1524" s="42">
        <f t="shared" si="787"/>
        <v>2.9476632441585657</v>
      </c>
      <c r="R1524" s="42">
        <f t="shared" si="787"/>
        <v>3.5255449895389472</v>
      </c>
      <c r="S1524" s="42">
        <f t="shared" si="787"/>
        <v>2.5305681060428129</v>
      </c>
      <c r="T1524" s="42">
        <f>T194+1.5</f>
        <v>3.0339058658652367</v>
      </c>
      <c r="U1524" s="42">
        <f>U194+0.35</f>
        <v>6.0136524278101042</v>
      </c>
      <c r="V1524" s="42">
        <f>V194-0.29</f>
        <v>3.9577393208575797</v>
      </c>
      <c r="W1524" s="42">
        <f t="shared" si="787"/>
        <v>3.8470091962483735</v>
      </c>
      <c r="X1524" s="42">
        <f t="shared" si="787"/>
        <v>3.1984813986255434</v>
      </c>
      <c r="Y1524" s="42">
        <f>Y194-0.35</f>
        <v>2.8714848879060586</v>
      </c>
      <c r="Z1524" s="42">
        <f>Z194+0.29</f>
        <v>3.2376632441585658</v>
      </c>
      <c r="AA1524" s="42">
        <f t="shared" si="787"/>
        <v>3.5255449895389472</v>
      </c>
      <c r="AB1524" s="42">
        <f t="shared" si="787"/>
        <v>2.5305681060428125</v>
      </c>
      <c r="AC1524" s="42">
        <f>AC194+0.5</f>
        <v>2.0339058658652367</v>
      </c>
    </row>
    <row r="1525" spans="3:29" x14ac:dyDescent="0.25">
      <c r="C1525" s="42">
        <f t="shared" ref="C1525:C1588" si="788">C195+0.64</f>
        <v>5.4285984626034214</v>
      </c>
      <c r="D1525" s="42">
        <f t="shared" ref="D1525:D1588" si="789">D195+0.4</f>
        <v>4.7903525067243029</v>
      </c>
      <c r="E1525" s="42">
        <f t="shared" ref="E1525:E1588" si="790">E195-0.4</f>
        <v>4.7503030235165378</v>
      </c>
      <c r="F1525" s="42">
        <f t="shared" ref="F1525:F1588" si="791">F195-0.64</f>
        <v>5.4064935884710312</v>
      </c>
      <c r="G1525" s="42">
        <f t="shared" si="787"/>
        <v>0.3842086997453279</v>
      </c>
      <c r="H1525" s="42">
        <f t="shared" si="787"/>
        <v>6.4300588051719547</v>
      </c>
      <c r="I1525" s="42">
        <f t="shared" si="787"/>
        <v>6.4300588051719547</v>
      </c>
      <c r="J1525" s="42">
        <f t="shared" ref="J1525:J1588" si="792">J195-0.5</f>
        <v>5.9300588051719547</v>
      </c>
      <c r="K1525" s="42">
        <f t="shared" si="787"/>
        <v>6.4300588051719547</v>
      </c>
      <c r="L1525" s="42">
        <f t="shared" ref="L1525:L1588" si="793">L195-1.5</f>
        <v>4.9300588051719547</v>
      </c>
      <c r="M1525" s="42">
        <f t="shared" si="787"/>
        <v>6.1621396882897894</v>
      </c>
      <c r="N1525" s="42">
        <f t="shared" si="787"/>
        <v>3.0128262955050991</v>
      </c>
      <c r="O1525" s="42">
        <f t="shared" si="787"/>
        <v>2.4046294292068637</v>
      </c>
      <c r="P1525" s="42">
        <f t="shared" si="787"/>
        <v>2.5751554679081301</v>
      </c>
      <c r="Q1525" s="42">
        <f t="shared" si="787"/>
        <v>2.1187485602167246</v>
      </c>
      <c r="R1525" s="42">
        <f t="shared" si="787"/>
        <v>2.5542888262644392</v>
      </c>
      <c r="S1525" s="42">
        <f t="shared" si="787"/>
        <v>1.3680976181216926</v>
      </c>
      <c r="T1525" s="42">
        <f t="shared" ref="T1525:T1588" si="794">T195+1.5</f>
        <v>1.6339595584410826</v>
      </c>
      <c r="U1525" s="42">
        <f t="shared" ref="U1525:U1588" si="795">U195+0.35</f>
        <v>6.7800588051719544</v>
      </c>
      <c r="V1525" s="42">
        <f t="shared" ref="V1525:V1588" si="796">V195-0.29</f>
        <v>5.8721396882897894</v>
      </c>
      <c r="W1525" s="42">
        <f t="shared" si="787"/>
        <v>3.0128262955050982</v>
      </c>
      <c r="X1525" s="42">
        <f t="shared" si="787"/>
        <v>2.4046294292068646</v>
      </c>
      <c r="Y1525" s="42">
        <f t="shared" ref="Y1525:Y1588" si="797">Y195-0.35</f>
        <v>2.22515546790813</v>
      </c>
      <c r="Z1525" s="42">
        <f t="shared" ref="Z1525:Z1588" si="798">Z195+0.29</f>
        <v>2.4087485602167247</v>
      </c>
      <c r="AA1525" s="42">
        <f t="shared" si="787"/>
        <v>2.5542888262644392</v>
      </c>
      <c r="AB1525" s="42">
        <f t="shared" si="787"/>
        <v>1.3680976181216913</v>
      </c>
      <c r="AC1525" s="42">
        <f t="shared" ref="AC1525:AC1588" si="799">AC195+0.5</f>
        <v>0.63395955844108254</v>
      </c>
    </row>
    <row r="1526" spans="3:29" x14ac:dyDescent="0.25">
      <c r="C1526" s="42">
        <f t="shared" si="788"/>
        <v>5.200047686624564</v>
      </c>
      <c r="D1526" s="42">
        <f t="shared" si="789"/>
        <v>1.9077787691978609</v>
      </c>
      <c r="E1526" s="42">
        <f t="shared" si="790"/>
        <v>1.7415153293829366</v>
      </c>
      <c r="F1526" s="42">
        <f t="shared" si="791"/>
        <v>2.6529565942931521</v>
      </c>
      <c r="G1526" s="42">
        <f t="shared" si="787"/>
        <v>2.6397887359639647</v>
      </c>
      <c r="H1526" s="42">
        <f t="shared" si="787"/>
        <v>5.3458735360731389</v>
      </c>
      <c r="I1526" s="42">
        <f t="shared" si="787"/>
        <v>5.3458735360731389</v>
      </c>
      <c r="J1526" s="42">
        <f t="shared" si="792"/>
        <v>4.8458735360731389</v>
      </c>
      <c r="K1526" s="42">
        <f t="shared" si="787"/>
        <v>5.3458735360731389</v>
      </c>
      <c r="L1526" s="42">
        <f t="shared" si="793"/>
        <v>3.8458735360731389</v>
      </c>
      <c r="M1526" s="42">
        <f t="shared" si="787"/>
        <v>1.3364683840182856</v>
      </c>
      <c r="N1526" s="42">
        <f t="shared" si="787"/>
        <v>3.7800561301793012</v>
      </c>
      <c r="O1526" s="42">
        <f t="shared" si="787"/>
        <v>2.2421742310389385</v>
      </c>
      <c r="P1526" s="42">
        <f t="shared" si="787"/>
        <v>3.1383771171724195</v>
      </c>
      <c r="Q1526" s="42">
        <f t="shared" si="787"/>
        <v>4.1773010185677419</v>
      </c>
      <c r="R1526" s="42">
        <f t="shared" si="787"/>
        <v>4.0014697910311874</v>
      </c>
      <c r="S1526" s="42">
        <f t="shared" si="787"/>
        <v>4.094711644651766</v>
      </c>
      <c r="T1526" s="42">
        <f t="shared" si="794"/>
        <v>5.6207775173897101</v>
      </c>
      <c r="U1526" s="42">
        <f t="shared" si="795"/>
        <v>5.6958735360731385</v>
      </c>
      <c r="V1526" s="42">
        <f t="shared" si="796"/>
        <v>1.0464683840182856</v>
      </c>
      <c r="W1526" s="42">
        <f t="shared" si="787"/>
        <v>3.7800561301793003</v>
      </c>
      <c r="X1526" s="42">
        <f t="shared" si="787"/>
        <v>2.2421742310389421</v>
      </c>
      <c r="Y1526" s="42">
        <f t="shared" si="797"/>
        <v>2.7883771171724185</v>
      </c>
      <c r="Z1526" s="42">
        <f t="shared" si="798"/>
        <v>4.467301018567742</v>
      </c>
      <c r="AA1526" s="42">
        <f t="shared" si="787"/>
        <v>4.0014697910311874</v>
      </c>
      <c r="AB1526" s="42">
        <f t="shared" si="787"/>
        <v>4.0947116446517651</v>
      </c>
      <c r="AC1526" s="42">
        <f t="shared" si="799"/>
        <v>4.620777517389711</v>
      </c>
    </row>
    <row r="1527" spans="3:29" x14ac:dyDescent="0.25">
      <c r="C1527" s="42">
        <f t="shared" si="788"/>
        <v>3.9779801302158369</v>
      </c>
      <c r="D1527" s="42">
        <f t="shared" si="789"/>
        <v>3.3246719650037311</v>
      </c>
      <c r="E1527" s="42">
        <f t="shared" si="790"/>
        <v>4.2432265057892513</v>
      </c>
      <c r="F1527" s="42">
        <f t="shared" si="791"/>
        <v>3.1442203084584106</v>
      </c>
      <c r="G1527" s="42">
        <f t="shared" si="787"/>
        <v>1.0526136301226037</v>
      </c>
      <c r="H1527" s="42">
        <f t="shared" si="787"/>
        <v>0</v>
      </c>
      <c r="I1527" s="42">
        <f t="shared" si="787"/>
        <v>0</v>
      </c>
      <c r="J1527" s="42">
        <f t="shared" si="792"/>
        <v>3.490035427003197</v>
      </c>
      <c r="K1527" s="42">
        <f t="shared" si="787"/>
        <v>5.9850531405047951</v>
      </c>
      <c r="L1527" s="42">
        <f t="shared" si="793"/>
        <v>4.4850531405047951</v>
      </c>
      <c r="M1527" s="42">
        <f t="shared" si="787"/>
        <v>2.2443949276892998</v>
      </c>
      <c r="N1527" s="42">
        <f t="shared" si="787"/>
        <v>4.7159852688434025</v>
      </c>
      <c r="O1527" s="42">
        <f t="shared" si="787"/>
        <v>1.7806769674229099</v>
      </c>
      <c r="P1527" s="42">
        <f t="shared" si="787"/>
        <v>4.5428423918592751</v>
      </c>
      <c r="Q1527" s="42">
        <f t="shared" si="787"/>
        <v>4.7454649314527924</v>
      </c>
      <c r="R1527" s="42">
        <f t="shared" si="787"/>
        <v>3.7909539811624904</v>
      </c>
      <c r="S1527" s="42">
        <f t="shared" si="787"/>
        <v>5.2210038034190775</v>
      </c>
      <c r="T1527" s="42">
        <f t="shared" si="794"/>
        <v>5.6147240340970477</v>
      </c>
      <c r="U1527" s="42">
        <f t="shared" si="795"/>
        <v>6.3350531405047947</v>
      </c>
      <c r="V1527" s="42">
        <f t="shared" si="796"/>
        <v>1.9543949276892998</v>
      </c>
      <c r="W1527" s="42">
        <f t="shared" si="787"/>
        <v>4.7159852688434016</v>
      </c>
      <c r="X1527" s="42">
        <f t="shared" si="787"/>
        <v>1.7806769674229119</v>
      </c>
      <c r="Y1527" s="42">
        <f t="shared" si="797"/>
        <v>4.1928423918592754</v>
      </c>
      <c r="Z1527" s="42">
        <f t="shared" si="798"/>
        <v>5.0354649314527924</v>
      </c>
      <c r="AA1527" s="42">
        <f t="shared" si="787"/>
        <v>3.7909539811624904</v>
      </c>
      <c r="AB1527" s="42">
        <f t="shared" si="787"/>
        <v>5.2210038034190767</v>
      </c>
      <c r="AC1527" s="42">
        <f t="shared" si="799"/>
        <v>4.6147240340970468</v>
      </c>
    </row>
    <row r="1528" spans="3:29" x14ac:dyDescent="0.25">
      <c r="C1528" s="42">
        <f t="shared" si="788"/>
        <v>3.4854315216449212</v>
      </c>
      <c r="D1528" s="42">
        <f t="shared" si="789"/>
        <v>3.9973970505029781</v>
      </c>
      <c r="E1528" s="42">
        <f t="shared" si="790"/>
        <v>5.0062741677332561</v>
      </c>
      <c r="F1528" s="42">
        <f t="shared" si="791"/>
        <v>0.13062866308592957</v>
      </c>
      <c r="G1528" s="42">
        <f t="shared" si="787"/>
        <v>3.4366184974786624</v>
      </c>
      <c r="H1528" s="42">
        <f t="shared" si="787"/>
        <v>5.7298507655330289</v>
      </c>
      <c r="I1528" s="42">
        <f t="shared" si="787"/>
        <v>0</v>
      </c>
      <c r="J1528" s="42">
        <f t="shared" si="792"/>
        <v>5.2298507655330289</v>
      </c>
      <c r="K1528" s="42">
        <f t="shared" si="787"/>
        <v>5.7298507655330289</v>
      </c>
      <c r="L1528" s="42">
        <f t="shared" si="793"/>
        <v>4.2298507655330289</v>
      </c>
      <c r="M1528" s="42">
        <f t="shared" si="787"/>
        <v>3.1036691646637236</v>
      </c>
      <c r="N1528" s="42">
        <f t="shared" si="787"/>
        <v>5.0013926493399277</v>
      </c>
      <c r="O1528" s="42">
        <f t="shared" si="787"/>
        <v>0.59192673197654921</v>
      </c>
      <c r="P1528" s="42">
        <f t="shared" si="787"/>
        <v>4.6437296827956764</v>
      </c>
      <c r="Q1528" s="42">
        <f t="shared" si="787"/>
        <v>4.6802273350804953</v>
      </c>
      <c r="R1528" s="42">
        <f t="shared" si="787"/>
        <v>4.434845229557359</v>
      </c>
      <c r="S1528" s="42">
        <f t="shared" si="787"/>
        <v>2.8039695235587163</v>
      </c>
      <c r="T1528" s="42">
        <f t="shared" si="794"/>
        <v>3.8874378189720962</v>
      </c>
      <c r="U1528" s="42">
        <f t="shared" si="795"/>
        <v>6.0798507655330285</v>
      </c>
      <c r="V1528" s="42">
        <f t="shared" si="796"/>
        <v>2.8136691646637235</v>
      </c>
      <c r="W1528" s="42">
        <f t="shared" si="787"/>
        <v>5.0013926493399268</v>
      </c>
      <c r="X1528" s="42">
        <f t="shared" si="787"/>
        <v>0.59192673197655266</v>
      </c>
      <c r="Y1528" s="42">
        <f t="shared" si="797"/>
        <v>4.2937296827956768</v>
      </c>
      <c r="Z1528" s="42">
        <f t="shared" si="798"/>
        <v>4.9702273350804953</v>
      </c>
      <c r="AA1528" s="42">
        <f t="shared" si="787"/>
        <v>4.434845229557359</v>
      </c>
      <c r="AB1528" s="42">
        <f t="shared" si="787"/>
        <v>2.8039695235587159</v>
      </c>
      <c r="AC1528" s="42">
        <f t="shared" si="799"/>
        <v>2.8874378189720957</v>
      </c>
    </row>
    <row r="1529" spans="3:29" x14ac:dyDescent="0.25">
      <c r="C1529" s="42">
        <f t="shared" si="788"/>
        <v>4.1244462524733088</v>
      </c>
      <c r="D1529" s="42">
        <f t="shared" si="789"/>
        <v>4.8278000632772926</v>
      </c>
      <c r="E1529" s="42">
        <f t="shared" si="790"/>
        <v>5.0189348707302992</v>
      </c>
      <c r="F1529" s="42">
        <f t="shared" si="791"/>
        <v>3.5784407927470832</v>
      </c>
      <c r="G1529" s="42">
        <f t="shared" si="787"/>
        <v>1.247262648244758</v>
      </c>
      <c r="H1529" s="42">
        <f t="shared" si="787"/>
        <v>6.0454752403994485</v>
      </c>
      <c r="I1529" s="42">
        <f t="shared" si="787"/>
        <v>6.0454752403994485</v>
      </c>
      <c r="J1529" s="42">
        <f t="shared" si="792"/>
        <v>1.5151584134664833</v>
      </c>
      <c r="K1529" s="42">
        <f t="shared" si="787"/>
        <v>6.0454752403994485</v>
      </c>
      <c r="L1529" s="42">
        <f t="shared" si="793"/>
        <v>4.5454752403994485</v>
      </c>
      <c r="M1529" s="42">
        <f t="shared" si="787"/>
        <v>5.0378960336662066</v>
      </c>
      <c r="N1529" s="42">
        <f t="shared" si="787"/>
        <v>4.8776610654795221</v>
      </c>
      <c r="O1529" s="42">
        <f t="shared" si="787"/>
        <v>1.1491399217288161</v>
      </c>
      <c r="P1529" s="42">
        <f t="shared" si="787"/>
        <v>4.1102033666631348</v>
      </c>
      <c r="Q1529" s="42">
        <f t="shared" si="787"/>
        <v>2.6840541649372494</v>
      </c>
      <c r="R1529" s="42">
        <f t="shared" si="787"/>
        <v>2.9179462949256108</v>
      </c>
      <c r="S1529" s="42">
        <f t="shared" si="787"/>
        <v>2.4439155227146721</v>
      </c>
      <c r="T1529" s="42">
        <f t="shared" si="794"/>
        <v>2.7594740084165519</v>
      </c>
      <c r="U1529" s="42">
        <f t="shared" si="795"/>
        <v>6.3954752403994481</v>
      </c>
      <c r="V1529" s="42">
        <f t="shared" si="796"/>
        <v>4.7478960336662066</v>
      </c>
      <c r="W1529" s="42">
        <f t="shared" si="787"/>
        <v>4.8776610654795221</v>
      </c>
      <c r="X1529" s="42">
        <f t="shared" si="787"/>
        <v>1.1491399217288172</v>
      </c>
      <c r="Y1529" s="42">
        <f t="shared" si="797"/>
        <v>3.7602033666631347</v>
      </c>
      <c r="Z1529" s="42">
        <f t="shared" si="798"/>
        <v>2.9740541649372494</v>
      </c>
      <c r="AA1529" s="42">
        <f t="shared" si="787"/>
        <v>2.9179462949256108</v>
      </c>
      <c r="AB1529" s="42">
        <f t="shared" si="787"/>
        <v>2.4439155227146712</v>
      </c>
      <c r="AC1529" s="42">
        <f t="shared" si="799"/>
        <v>1.7594740084165519</v>
      </c>
    </row>
    <row r="1530" spans="3:29" x14ac:dyDescent="0.25">
      <c r="C1530" s="42">
        <f t="shared" si="788"/>
        <v>5.4212619504943067</v>
      </c>
      <c r="D1530" s="42">
        <f t="shared" si="789"/>
        <v>3.9512415361566813</v>
      </c>
      <c r="E1530" s="42">
        <f t="shared" si="790"/>
        <v>4.4502733794332308</v>
      </c>
      <c r="F1530" s="42">
        <f t="shared" si="791"/>
        <v>3.9068137799606721</v>
      </c>
      <c r="G1530" s="42">
        <f t="shared" si="787"/>
        <v>0.66606876015938599</v>
      </c>
      <c r="H1530" s="42">
        <f t="shared" si="787"/>
        <v>4.9647310105997668</v>
      </c>
      <c r="I1530" s="42">
        <f t="shared" si="787"/>
        <v>4.9647310105997668</v>
      </c>
      <c r="J1530" s="42">
        <f t="shared" si="792"/>
        <v>1.1549103368665894</v>
      </c>
      <c r="K1530" s="42">
        <f t="shared" si="787"/>
        <v>4.9647310105997668</v>
      </c>
      <c r="L1530" s="42">
        <f t="shared" si="793"/>
        <v>3.4647310105997668</v>
      </c>
      <c r="M1530" s="42">
        <f t="shared" si="787"/>
        <v>2.2755017131915589</v>
      </c>
      <c r="N1530" s="42">
        <f t="shared" si="787"/>
        <v>4.7461579472400306</v>
      </c>
      <c r="O1530" s="42">
        <f t="shared" si="787"/>
        <v>1.7061988803645169</v>
      </c>
      <c r="P1530" s="42">
        <f t="shared" si="787"/>
        <v>4.201649637572932</v>
      </c>
      <c r="Q1530" s="42">
        <f t="shared" si="787"/>
        <v>3.7357895106437056</v>
      </c>
      <c r="R1530" s="42">
        <f t="shared" si="787"/>
        <v>3.5583266503858129</v>
      </c>
      <c r="S1530" s="42">
        <f t="shared" si="787"/>
        <v>4.7534658612125442</v>
      </c>
      <c r="T1530" s="42">
        <f t="shared" si="794"/>
        <v>4.0857974013540446</v>
      </c>
      <c r="U1530" s="42">
        <f t="shared" si="795"/>
        <v>5.3147310105997665</v>
      </c>
      <c r="V1530" s="42">
        <f t="shared" si="796"/>
        <v>1.9855017131915589</v>
      </c>
      <c r="W1530" s="42">
        <f t="shared" si="787"/>
        <v>4.7461579472400324</v>
      </c>
      <c r="X1530" s="42">
        <f t="shared" si="787"/>
        <v>1.7061988803645189</v>
      </c>
      <c r="Y1530" s="42">
        <f t="shared" si="797"/>
        <v>3.8516496375729319</v>
      </c>
      <c r="Z1530" s="42">
        <f t="shared" si="798"/>
        <v>4.0257895106437056</v>
      </c>
      <c r="AA1530" s="42">
        <f t="shared" si="787"/>
        <v>3.5583266503858129</v>
      </c>
      <c r="AB1530" s="42">
        <f t="shared" si="787"/>
        <v>4.7534658612125424</v>
      </c>
      <c r="AC1530" s="42">
        <f t="shared" si="799"/>
        <v>3.0857974013540441</v>
      </c>
    </row>
    <row r="1531" spans="3:29" x14ac:dyDescent="0.25">
      <c r="C1531" s="42">
        <f t="shared" si="788"/>
        <v>5.4300460745276098</v>
      </c>
      <c r="D1531" s="42">
        <f t="shared" si="789"/>
        <v>6.7894466697536426</v>
      </c>
      <c r="E1531" s="42">
        <f t="shared" si="790"/>
        <v>3.5136000894334742</v>
      </c>
      <c r="F1531" s="42">
        <f t="shared" si="791"/>
        <v>4.6009943396597368</v>
      </c>
      <c r="G1531" s="42">
        <f t="shared" si="787"/>
        <v>1.1181508220173495</v>
      </c>
      <c r="H1531" s="42">
        <f t="shared" si="787"/>
        <v>7.5709906803770366</v>
      </c>
      <c r="I1531" s="42">
        <f t="shared" si="787"/>
        <v>7.5709906803770366</v>
      </c>
      <c r="J1531" s="42">
        <f>J201</f>
        <v>0</v>
      </c>
      <c r="K1531" s="42">
        <f>K201-2</f>
        <v>5.5709906803770366</v>
      </c>
      <c r="L1531" s="42">
        <f>L201</f>
        <v>0</v>
      </c>
      <c r="M1531" s="42">
        <f t="shared" si="787"/>
        <v>5.6782430102827783</v>
      </c>
      <c r="N1531" s="42">
        <f t="shared" si="787"/>
        <v>3.8977337465013835</v>
      </c>
      <c r="O1531" s="42">
        <f t="shared" si="787"/>
        <v>1.8614625846381487</v>
      </c>
      <c r="P1531" s="42">
        <f t="shared" si="787"/>
        <v>4.8011410254264879</v>
      </c>
      <c r="Q1531" s="42">
        <f t="shared" si="787"/>
        <v>5.1889134186124908</v>
      </c>
      <c r="R1531" s="42">
        <f t="shared" si="787"/>
        <v>3.4628472983605376</v>
      </c>
      <c r="S1531" s="42">
        <f t="shared" si="787"/>
        <v>1.4497641728381572</v>
      </c>
      <c r="T1531" s="42">
        <f t="shared" si="794"/>
        <v>3.0772897250785496</v>
      </c>
      <c r="U1531" s="42">
        <f t="shared" si="795"/>
        <v>0.35</v>
      </c>
      <c r="V1531" s="42">
        <f t="shared" si="796"/>
        <v>5.3882430102827783</v>
      </c>
      <c r="W1531" s="42">
        <f t="shared" si="787"/>
        <v>3.8977337465013879</v>
      </c>
      <c r="X1531" s="42">
        <f t="shared" si="787"/>
        <v>1.8614625846381525</v>
      </c>
      <c r="Y1531" s="42">
        <f t="shared" si="797"/>
        <v>4.4511410254264883</v>
      </c>
      <c r="Z1531" s="42">
        <f t="shared" si="798"/>
        <v>5.4789134186124908</v>
      </c>
      <c r="AA1531" s="42">
        <f t="shared" si="787"/>
        <v>3.4628472983605376</v>
      </c>
      <c r="AB1531" s="42">
        <f t="shared" si="787"/>
        <v>1.4497641728381565</v>
      </c>
      <c r="AC1531" s="42">
        <f t="shared" si="799"/>
        <v>2.0772897250785496</v>
      </c>
    </row>
    <row r="1532" spans="3:29" x14ac:dyDescent="0.25">
      <c r="C1532" s="42">
        <f t="shared" si="788"/>
        <v>4.9284163567749424</v>
      </c>
      <c r="D1532" s="42">
        <f t="shared" si="789"/>
        <v>3.4842526207400715</v>
      </c>
      <c r="E1532" s="42">
        <f t="shared" si="790"/>
        <v>2.0876374994109361</v>
      </c>
      <c r="F1532" s="42">
        <f t="shared" si="791"/>
        <v>1.561022241977863</v>
      </c>
      <c r="G1532" s="42">
        <f t="shared" si="787"/>
        <v>3.1222677159235941</v>
      </c>
      <c r="H1532" s="42">
        <f t="shared" si="787"/>
        <v>5.7457499253614612</v>
      </c>
      <c r="I1532" s="42">
        <f t="shared" si="787"/>
        <v>5.7457499253614612</v>
      </c>
      <c r="J1532" s="42">
        <f>J202</f>
        <v>0</v>
      </c>
      <c r="K1532" s="42">
        <f>K202-0.5</f>
        <v>5.2457499253614612</v>
      </c>
      <c r="L1532" s="42">
        <f t="shared" si="793"/>
        <v>4.2457499253614612</v>
      </c>
      <c r="M1532" s="42">
        <f t="shared" si="787"/>
        <v>2.3940624689006076</v>
      </c>
      <c r="N1532" s="42">
        <f t="shared" si="787"/>
        <v>2.8212509741330081</v>
      </c>
      <c r="O1532" s="42">
        <f t="shared" si="787"/>
        <v>2.0102210482669594</v>
      </c>
      <c r="P1532" s="42">
        <f t="shared" si="787"/>
        <v>4.1808473952907503</v>
      </c>
      <c r="Q1532" s="42">
        <f t="shared" si="787"/>
        <v>4.8613596377391319</v>
      </c>
      <c r="R1532" s="42">
        <f t="shared" si="787"/>
        <v>4.9963042829230098</v>
      </c>
      <c r="S1532" s="42">
        <f t="shared" si="787"/>
        <v>3.6674999523583809</v>
      </c>
      <c r="T1532" s="42">
        <f t="shared" si="794"/>
        <v>4.6122812095707912</v>
      </c>
      <c r="U1532" s="42">
        <f t="shared" si="795"/>
        <v>6.0957499253614609</v>
      </c>
      <c r="V1532" s="42">
        <f t="shared" si="796"/>
        <v>2.1040624689006076</v>
      </c>
      <c r="W1532" s="42">
        <f t="shared" si="787"/>
        <v>2.8212509741330085</v>
      </c>
      <c r="X1532" s="42">
        <f t="shared" si="787"/>
        <v>2.0102210482669571</v>
      </c>
      <c r="Y1532" s="42">
        <f t="shared" si="797"/>
        <v>3.8308473952907494</v>
      </c>
      <c r="Z1532" s="42">
        <f t="shared" si="798"/>
        <v>5.151359637739132</v>
      </c>
      <c r="AA1532" s="42">
        <f t="shared" si="787"/>
        <v>4.9963042829230098</v>
      </c>
      <c r="AB1532" s="42">
        <f t="shared" si="787"/>
        <v>3.6674999523583791</v>
      </c>
      <c r="AC1532" s="42">
        <f t="shared" si="799"/>
        <v>3.6122812095707912</v>
      </c>
    </row>
    <row r="1533" spans="3:29" x14ac:dyDescent="0.25">
      <c r="C1533" s="42">
        <f t="shared" si="788"/>
        <v>5.3910093319824606</v>
      </c>
      <c r="D1533" s="42">
        <f t="shared" si="789"/>
        <v>4.15172522856518</v>
      </c>
      <c r="E1533" s="42">
        <f t="shared" si="790"/>
        <v>3.881446829854283</v>
      </c>
      <c r="F1533" s="42">
        <f t="shared" si="791"/>
        <v>3.4704760766107303</v>
      </c>
      <c r="G1533" s="42">
        <f t="shared" si="787"/>
        <v>1.0006408082731453</v>
      </c>
      <c r="H1533" s="42">
        <f t="shared" si="787"/>
        <v>6.1211613581950566</v>
      </c>
      <c r="I1533" s="42">
        <f t="shared" si="787"/>
        <v>0</v>
      </c>
      <c r="J1533" s="42">
        <f t="shared" si="792"/>
        <v>3.5807742387967041</v>
      </c>
      <c r="K1533" s="42">
        <f t="shared" ref="K1533:K1545" si="800">K203</f>
        <v>6.1211613581950566</v>
      </c>
      <c r="L1533" s="42">
        <f t="shared" si="793"/>
        <v>4.6211613581950566</v>
      </c>
      <c r="M1533" s="42">
        <f t="shared" si="787"/>
        <v>3.8257258488719104</v>
      </c>
      <c r="N1533" s="42">
        <f t="shared" si="787"/>
        <v>4.6719915308056628</v>
      </c>
      <c r="O1533" s="42">
        <f t="shared" si="787"/>
        <v>2.128916312595388</v>
      </c>
      <c r="P1533" s="42">
        <f t="shared" si="787"/>
        <v>3.3127649076958776</v>
      </c>
      <c r="Q1533" s="42">
        <f t="shared" si="787"/>
        <v>3.5529457196314072</v>
      </c>
      <c r="R1533" s="42">
        <f t="shared" si="787"/>
        <v>3.725924304988296</v>
      </c>
      <c r="S1533" s="42">
        <f t="shared" si="787"/>
        <v>3.2559368926569454</v>
      </c>
      <c r="T1533" s="42">
        <f t="shared" si="794"/>
        <v>3.7954355093231462</v>
      </c>
      <c r="U1533" s="42">
        <f t="shared" si="795"/>
        <v>6.4711613581950562</v>
      </c>
      <c r="V1533" s="42">
        <f t="shared" si="796"/>
        <v>3.5357258488719103</v>
      </c>
      <c r="W1533" s="42">
        <f t="shared" si="787"/>
        <v>4.6719915308056619</v>
      </c>
      <c r="X1533" s="42">
        <f t="shared" si="787"/>
        <v>2.1289163125953872</v>
      </c>
      <c r="Y1533" s="42">
        <f t="shared" si="797"/>
        <v>2.9627649076958771</v>
      </c>
      <c r="Z1533" s="42">
        <f t="shared" si="798"/>
        <v>3.8429457196314072</v>
      </c>
      <c r="AA1533" s="42">
        <f t="shared" si="787"/>
        <v>3.725924304988296</v>
      </c>
      <c r="AB1533" s="42">
        <f t="shared" si="787"/>
        <v>3.2559368926569445</v>
      </c>
      <c r="AC1533" s="42">
        <f t="shared" si="799"/>
        <v>2.7954355093231462</v>
      </c>
    </row>
    <row r="1534" spans="3:29" x14ac:dyDescent="0.25">
      <c r="C1534" s="42">
        <f t="shared" si="788"/>
        <v>5.4191814875312678</v>
      </c>
      <c r="D1534" s="42">
        <f t="shared" si="789"/>
        <v>4.643909316385745</v>
      </c>
      <c r="E1534" s="42">
        <f t="shared" si="790"/>
        <v>4.5406539833221151</v>
      </c>
      <c r="F1534" s="42">
        <f t="shared" si="791"/>
        <v>3.5205421061092488</v>
      </c>
      <c r="G1534" s="42">
        <f t="shared" si="787"/>
        <v>0.97173387078031193</v>
      </c>
      <c r="H1534" s="42">
        <f t="shared" si="787"/>
        <v>5.8238374552847079</v>
      </c>
      <c r="I1534" s="42">
        <f t="shared" si="787"/>
        <v>0</v>
      </c>
      <c r="J1534" s="42">
        <f t="shared" si="792"/>
        <v>3.382558303523139</v>
      </c>
      <c r="K1534" s="42">
        <f t="shared" si="800"/>
        <v>5.8238374552847079</v>
      </c>
      <c r="L1534" s="42">
        <f t="shared" si="793"/>
        <v>4.3238374552847079</v>
      </c>
      <c r="M1534" s="42">
        <f t="shared" si="787"/>
        <v>2.9119187276423535</v>
      </c>
      <c r="N1534" s="42">
        <f t="shared" si="787"/>
        <v>4.2331397136795408</v>
      </c>
      <c r="O1534" s="42">
        <f t="shared" si="787"/>
        <v>1.3195885143172614</v>
      </c>
      <c r="P1534" s="42">
        <f t="shared" si="787"/>
        <v>3.8492011864518734</v>
      </c>
      <c r="Q1534" s="42">
        <f t="shared" si="787"/>
        <v>4.3445733255753671</v>
      </c>
      <c r="R1534" s="42">
        <f t="shared" si="787"/>
        <v>4.1974909680590615</v>
      </c>
      <c r="S1534" s="42">
        <f t="shared" si="787"/>
        <v>2.9738744452517665</v>
      </c>
      <c r="T1534" s="42">
        <f t="shared" si="794"/>
        <v>4.5332486746274521</v>
      </c>
      <c r="U1534" s="42">
        <f t="shared" si="795"/>
        <v>6.1738374552847075</v>
      </c>
      <c r="V1534" s="42">
        <f t="shared" si="796"/>
        <v>2.6219187276423535</v>
      </c>
      <c r="W1534" s="42">
        <f t="shared" si="787"/>
        <v>4.2331397136795417</v>
      </c>
      <c r="X1534" s="42">
        <f t="shared" si="787"/>
        <v>1.3195885143172623</v>
      </c>
      <c r="Y1534" s="42">
        <f t="shared" si="797"/>
        <v>3.4992011864518733</v>
      </c>
      <c r="Z1534" s="42">
        <f t="shared" si="798"/>
        <v>4.6345733255753672</v>
      </c>
      <c r="AA1534" s="42">
        <f t="shared" si="787"/>
        <v>4.1974909680590615</v>
      </c>
      <c r="AB1534" s="42">
        <f t="shared" si="787"/>
        <v>2.9738744452517651</v>
      </c>
      <c r="AC1534" s="42">
        <f t="shared" si="799"/>
        <v>3.5332486746274512</v>
      </c>
    </row>
    <row r="1535" spans="3:29" x14ac:dyDescent="0.25">
      <c r="C1535" s="42">
        <f t="shared" si="788"/>
        <v>5.6885452511365351</v>
      </c>
      <c r="D1535" s="42">
        <f t="shared" si="789"/>
        <v>3.8291749572142084</v>
      </c>
      <c r="E1535" s="42">
        <f t="shared" si="790"/>
        <v>2.9321743118820662</v>
      </c>
      <c r="F1535" s="42">
        <f t="shared" si="791"/>
        <v>5.333622069817114</v>
      </c>
      <c r="G1535" s="42">
        <f t="shared" si="787"/>
        <v>0.79979920265119764</v>
      </c>
      <c r="H1535" s="42">
        <f t="shared" si="787"/>
        <v>6.6926593655813091</v>
      </c>
      <c r="I1535" s="42">
        <f t="shared" si="787"/>
        <v>6.6926593655813091</v>
      </c>
      <c r="J1535" s="42">
        <f t="shared" si="792"/>
        <v>6.1926593655813091</v>
      </c>
      <c r="K1535" s="42">
        <f t="shared" si="800"/>
        <v>6.6926593655813091</v>
      </c>
      <c r="L1535" s="42">
        <f t="shared" si="793"/>
        <v>5.1926593655813091</v>
      </c>
      <c r="M1535" s="42">
        <f t="shared" si="787"/>
        <v>5.0194945241859825</v>
      </c>
      <c r="N1535" s="42">
        <f t="shared" si="787"/>
        <v>4.425693884157992</v>
      </c>
      <c r="O1535" s="42">
        <f t="shared" si="787"/>
        <v>2.6226743657133347</v>
      </c>
      <c r="P1535" s="42">
        <f t="shared" si="787"/>
        <v>1.4225636400119388</v>
      </c>
      <c r="Q1535" s="42">
        <f t="shared" si="787"/>
        <v>1.4954333457127515</v>
      </c>
      <c r="R1535" s="42">
        <f t="shared" si="787"/>
        <v>1.5446570648392031</v>
      </c>
      <c r="S1535" s="42">
        <f t="shared" si="787"/>
        <v>2.7055431477881902</v>
      </c>
      <c r="T1535" s="42">
        <f t="shared" si="794"/>
        <v>2.8943040344961064</v>
      </c>
      <c r="U1535" s="42">
        <f t="shared" si="795"/>
        <v>7.0426593655813088</v>
      </c>
      <c r="V1535" s="42">
        <f t="shared" si="796"/>
        <v>4.7294945241859825</v>
      </c>
      <c r="W1535" s="42">
        <f t="shared" si="787"/>
        <v>4.4256938841579938</v>
      </c>
      <c r="X1535" s="42">
        <f t="shared" si="787"/>
        <v>2.6226743657133365</v>
      </c>
      <c r="Y1535" s="42">
        <f t="shared" si="797"/>
        <v>1.0725636400119387</v>
      </c>
      <c r="Z1535" s="42">
        <f t="shared" si="798"/>
        <v>1.7854333457127516</v>
      </c>
      <c r="AA1535" s="42">
        <f t="shared" si="787"/>
        <v>1.5446570648392031</v>
      </c>
      <c r="AB1535" s="42">
        <f t="shared" si="787"/>
        <v>2.7055431477881893</v>
      </c>
      <c r="AC1535" s="42">
        <f t="shared" si="799"/>
        <v>1.8943040344961062</v>
      </c>
    </row>
    <row r="1536" spans="3:29" x14ac:dyDescent="0.25">
      <c r="C1536" s="42">
        <f t="shared" si="788"/>
        <v>6.7202814446295243</v>
      </c>
      <c r="D1536" s="42">
        <f t="shared" si="789"/>
        <v>6.876941417343212</v>
      </c>
      <c r="E1536" s="42">
        <f t="shared" si="790"/>
        <v>6.1628057291300768</v>
      </c>
      <c r="F1536" s="42">
        <f t="shared" si="791"/>
        <v>6.2662793900647555</v>
      </c>
      <c r="G1536" s="42">
        <f t="shared" si="787"/>
        <v>0.97171945031088625</v>
      </c>
      <c r="H1536" s="42">
        <f t="shared" si="787"/>
        <v>0</v>
      </c>
      <c r="I1536" s="42">
        <f t="shared" si="787"/>
        <v>7.5606592318048254</v>
      </c>
      <c r="J1536" s="42">
        <f t="shared" si="792"/>
        <v>7.0606592318048254</v>
      </c>
      <c r="K1536" s="42">
        <f t="shared" si="800"/>
        <v>7.5606592318048254</v>
      </c>
      <c r="L1536" s="42">
        <f>L206</f>
        <v>0</v>
      </c>
      <c r="M1536" s="42">
        <f t="shared" si="787"/>
        <v>4.0953570838942799</v>
      </c>
      <c r="N1536" s="42">
        <f>N206-1.5</f>
        <v>1.1934423947983945</v>
      </c>
      <c r="O1536" s="42">
        <f t="shared" si="787"/>
        <v>4.3166573713265795</v>
      </c>
      <c r="P1536" s="42">
        <f t="shared" si="787"/>
        <v>2.3405206768190285</v>
      </c>
      <c r="Q1536" s="42">
        <f t="shared" si="787"/>
        <v>3.1636194166387854</v>
      </c>
      <c r="R1536" s="42">
        <f t="shared" si="787"/>
        <v>2.8296357285858322</v>
      </c>
      <c r="S1536" s="42">
        <f t="shared" si="787"/>
        <v>2.4129763505760096</v>
      </c>
      <c r="T1536" s="42">
        <f t="shared" si="794"/>
        <v>4.8077884139146114</v>
      </c>
      <c r="U1536" s="42">
        <f t="shared" si="795"/>
        <v>0.35</v>
      </c>
      <c r="V1536" s="42">
        <f t="shared" si="796"/>
        <v>3.8053570838942798</v>
      </c>
      <c r="W1536" s="42">
        <f t="shared" si="787"/>
        <v>2.6934423947983941</v>
      </c>
      <c r="X1536" s="42">
        <f t="shared" si="787"/>
        <v>4.3166573713265812</v>
      </c>
      <c r="Y1536" s="42">
        <f t="shared" si="797"/>
        <v>1.9905206768190284</v>
      </c>
      <c r="Z1536" s="42">
        <f t="shared" si="798"/>
        <v>3.4536194166387855</v>
      </c>
      <c r="AA1536" s="42">
        <f t="shared" si="787"/>
        <v>2.8296357285858322</v>
      </c>
      <c r="AB1536" s="42">
        <f t="shared" si="787"/>
        <v>2.4129763505760078</v>
      </c>
      <c r="AC1536" s="42">
        <f t="shared" si="799"/>
        <v>3.8077884139146119</v>
      </c>
    </row>
    <row r="1537" spans="3:29" x14ac:dyDescent="0.25">
      <c r="C1537" s="42">
        <f t="shared" si="788"/>
        <v>4.676841366506892</v>
      </c>
      <c r="D1537" s="42">
        <f t="shared" si="789"/>
        <v>4.414914715782368</v>
      </c>
      <c r="E1537" s="42">
        <f t="shared" si="790"/>
        <v>2.9832447597437612</v>
      </c>
      <c r="F1537" s="42">
        <f t="shared" si="791"/>
        <v>4.9705257756103975</v>
      </c>
      <c r="G1537" s="42">
        <f t="shared" si="787"/>
        <v>0.79789040392700383</v>
      </c>
      <c r="H1537" s="42">
        <f t="shared" si="787"/>
        <v>0</v>
      </c>
      <c r="I1537" s="42">
        <f t="shared" si="787"/>
        <v>0</v>
      </c>
      <c r="J1537" s="42">
        <f t="shared" si="792"/>
        <v>6.0530443359559616</v>
      </c>
      <c r="K1537" s="42">
        <f t="shared" si="800"/>
        <v>6.5530443359559616</v>
      </c>
      <c r="L1537" s="42">
        <f t="shared" si="793"/>
        <v>5.0530443359559616</v>
      </c>
      <c r="M1537" s="42">
        <f t="shared" si="787"/>
        <v>4.0956527099724758</v>
      </c>
      <c r="N1537" s="42">
        <f t="shared" si="787"/>
        <v>4.5188333583523823</v>
      </c>
      <c r="O1537" s="42">
        <f t="shared" si="787"/>
        <v>1.841351301012417</v>
      </c>
      <c r="P1537" s="42">
        <f t="shared" si="787"/>
        <v>4.0279367363344525</v>
      </c>
      <c r="Q1537" s="42">
        <f t="shared" si="787"/>
        <v>5.099402164746329</v>
      </c>
      <c r="R1537" s="42">
        <f t="shared" si="787"/>
        <v>3.8344283559366912</v>
      </c>
      <c r="S1537" s="42">
        <f t="shared" si="787"/>
        <v>2.3702500789627954</v>
      </c>
      <c r="T1537" s="42">
        <f t="shared" si="794"/>
        <v>3.6843481119853196</v>
      </c>
      <c r="U1537" s="42">
        <f t="shared" si="795"/>
        <v>6.9030443359559612</v>
      </c>
      <c r="V1537" s="42">
        <f t="shared" si="796"/>
        <v>3.8056527099724757</v>
      </c>
      <c r="W1537" s="42">
        <f t="shared" si="787"/>
        <v>4.5188333583523832</v>
      </c>
      <c r="X1537" s="42">
        <f t="shared" si="787"/>
        <v>1.8413513010124187</v>
      </c>
      <c r="Y1537" s="42">
        <f t="shared" si="797"/>
        <v>3.6779367363344524</v>
      </c>
      <c r="Z1537" s="42">
        <f t="shared" si="798"/>
        <v>5.389402164746329</v>
      </c>
      <c r="AA1537" s="42">
        <f t="shared" si="787"/>
        <v>3.8344283559366912</v>
      </c>
      <c r="AB1537" s="42">
        <f t="shared" si="787"/>
        <v>2.3702500789627949</v>
      </c>
      <c r="AC1537" s="42">
        <f t="shared" si="799"/>
        <v>2.6843481119853201</v>
      </c>
    </row>
    <row r="1538" spans="3:29" x14ac:dyDescent="0.25">
      <c r="C1538" s="42">
        <f t="shared" si="788"/>
        <v>4.7621306892874937</v>
      </c>
      <c r="D1538" s="42">
        <f t="shared" si="789"/>
        <v>3.2470027138736381</v>
      </c>
      <c r="E1538" s="42">
        <f t="shared" si="790"/>
        <v>4.0676208508759046</v>
      </c>
      <c r="F1538" s="42">
        <f t="shared" si="791"/>
        <v>2.7040210603128489</v>
      </c>
      <c r="G1538" s="42">
        <f t="shared" si="787"/>
        <v>0.64344619043307716</v>
      </c>
      <c r="H1538" s="42">
        <f t="shared" si="787"/>
        <v>5.6508591179618213</v>
      </c>
      <c r="I1538" s="42">
        <f t="shared" si="787"/>
        <v>0</v>
      </c>
      <c r="J1538" s="42">
        <f t="shared" si="792"/>
        <v>1.3836197059872741</v>
      </c>
      <c r="K1538" s="42">
        <f t="shared" si="800"/>
        <v>5.6508591179618213</v>
      </c>
      <c r="L1538" s="42">
        <f t="shared" si="793"/>
        <v>4.1508591179618213</v>
      </c>
      <c r="M1538" s="42">
        <f t="shared" si="787"/>
        <v>3.0608820222293196</v>
      </c>
      <c r="N1538" s="42">
        <f t="shared" si="787"/>
        <v>3.8129336905564499</v>
      </c>
      <c r="O1538" s="42">
        <f t="shared" si="787"/>
        <v>4.3159798635121609</v>
      </c>
      <c r="P1538" s="42">
        <f t="shared" si="787"/>
        <v>4.408449962679998</v>
      </c>
      <c r="Q1538" s="42">
        <f t="shared" si="787"/>
        <v>3.8034804378456037</v>
      </c>
      <c r="R1538" s="42">
        <f t="shared" si="787"/>
        <v>4.2102742709962628</v>
      </c>
      <c r="S1538" s="42">
        <f t="shared" si="787"/>
        <v>3.6069313518905255</v>
      </c>
      <c r="T1538" s="42">
        <f t="shared" si="794"/>
        <v>4.3254295589809111</v>
      </c>
      <c r="U1538" s="42">
        <f t="shared" si="795"/>
        <v>6.0008591179618209</v>
      </c>
      <c r="V1538" s="42">
        <f t="shared" si="796"/>
        <v>2.7708820222293196</v>
      </c>
      <c r="W1538" s="42">
        <f t="shared" si="787"/>
        <v>3.812933690556449</v>
      </c>
      <c r="X1538" s="42">
        <f t="shared" si="787"/>
        <v>4.3159798635121653</v>
      </c>
      <c r="Y1538" s="42">
        <f t="shared" si="797"/>
        <v>4.0584499626799984</v>
      </c>
      <c r="Z1538" s="42">
        <f t="shared" si="798"/>
        <v>4.0934804378456038</v>
      </c>
      <c r="AA1538" s="42">
        <f t="shared" si="787"/>
        <v>4.2102742709962628</v>
      </c>
      <c r="AB1538" s="42">
        <f t="shared" si="787"/>
        <v>3.6069313518905237</v>
      </c>
      <c r="AC1538" s="42">
        <f t="shared" si="799"/>
        <v>3.3254295589809115</v>
      </c>
    </row>
    <row r="1539" spans="3:29" x14ac:dyDescent="0.25">
      <c r="C1539" s="42">
        <f t="shared" si="788"/>
        <v>4.0222752131585295</v>
      </c>
      <c r="D1539" s="42">
        <f t="shared" si="789"/>
        <v>2.1392703272233167</v>
      </c>
      <c r="E1539" s="42">
        <f t="shared" si="790"/>
        <v>3.8671457000507687</v>
      </c>
      <c r="F1539" s="42">
        <f t="shared" si="791"/>
        <v>1.9197818240629214</v>
      </c>
      <c r="G1539" s="42">
        <f t="shared" si="787"/>
        <v>1.4016203233017077</v>
      </c>
      <c r="H1539" s="42">
        <f t="shared" si="787"/>
        <v>5.24572669522622</v>
      </c>
      <c r="I1539" s="42">
        <f t="shared" si="787"/>
        <v>5.24572669522622</v>
      </c>
      <c r="J1539" s="42">
        <f t="shared" si="792"/>
        <v>2.9971511301508138</v>
      </c>
      <c r="K1539" s="42">
        <f t="shared" si="800"/>
        <v>5.24572669522622</v>
      </c>
      <c r="L1539" s="42">
        <f t="shared" si="793"/>
        <v>3.74572669522622</v>
      </c>
      <c r="M1539" s="42">
        <f t="shared" si="787"/>
        <v>2.1857194563442577</v>
      </c>
      <c r="N1539" s="42">
        <f t="shared" si="787"/>
        <v>4.6801496930454984</v>
      </c>
      <c r="O1539" s="42">
        <f t="shared" si="787"/>
        <v>1.1452447399357522</v>
      </c>
      <c r="P1539" s="42">
        <f t="shared" si="787"/>
        <v>5.0697098882425777</v>
      </c>
      <c r="Q1539" s="42">
        <f t="shared" si="787"/>
        <v>4.3475497234809382</v>
      </c>
      <c r="R1539" s="42">
        <f t="shared" si="787"/>
        <v>4.4067721289527304</v>
      </c>
      <c r="S1539" s="42">
        <f t="shared" si="787"/>
        <v>3.3483361884422695</v>
      </c>
      <c r="T1539" s="42">
        <f t="shared" si="794"/>
        <v>4.7785791845163876</v>
      </c>
      <c r="U1539" s="42">
        <f t="shared" si="795"/>
        <v>5.5957266952262197</v>
      </c>
      <c r="V1539" s="42">
        <f t="shared" si="796"/>
        <v>1.8957194563442576</v>
      </c>
      <c r="W1539" s="42">
        <f t="shared" si="787"/>
        <v>4.6801496930454984</v>
      </c>
      <c r="X1539" s="42">
        <f t="shared" si="787"/>
        <v>1.1452447399357528</v>
      </c>
      <c r="Y1539" s="42">
        <f t="shared" si="797"/>
        <v>4.7197098882425772</v>
      </c>
      <c r="Z1539" s="42">
        <f t="shared" si="798"/>
        <v>4.6375497234809382</v>
      </c>
      <c r="AA1539" s="42">
        <f t="shared" si="787"/>
        <v>4.4067721289527304</v>
      </c>
      <c r="AB1539" s="42">
        <f t="shared" si="787"/>
        <v>3.3483361884422678</v>
      </c>
      <c r="AC1539" s="42">
        <f t="shared" si="799"/>
        <v>3.7785791845163876</v>
      </c>
    </row>
    <row r="1540" spans="3:29" x14ac:dyDescent="0.25">
      <c r="C1540" s="42">
        <f t="shared" si="788"/>
        <v>4.9553592325884388</v>
      </c>
      <c r="D1540" s="42">
        <f t="shared" si="789"/>
        <v>5.7621169239918171</v>
      </c>
      <c r="E1540" s="42">
        <f t="shared" si="790"/>
        <v>4.6184787201065527</v>
      </c>
      <c r="F1540" s="42">
        <f t="shared" si="791"/>
        <v>4.0874866298231654</v>
      </c>
      <c r="G1540" s="42">
        <f t="shared" ref="G1540:I1555" si="801">G210</f>
        <v>0</v>
      </c>
      <c r="H1540" s="42">
        <f t="shared" si="801"/>
        <v>5.3621169239918167</v>
      </c>
      <c r="I1540" s="42">
        <f t="shared" si="801"/>
        <v>5.3621169239918167</v>
      </c>
      <c r="J1540" s="42">
        <f t="shared" si="792"/>
        <v>3.0747446159945446</v>
      </c>
      <c r="K1540" s="42">
        <f t="shared" si="800"/>
        <v>5.3621169239918167</v>
      </c>
      <c r="L1540" s="42">
        <f t="shared" si="793"/>
        <v>3.8621169239918167</v>
      </c>
      <c r="M1540" s="42">
        <f t="shared" ref="M1540:S1555" si="802">M210</f>
        <v>3.7981661544942038</v>
      </c>
      <c r="N1540" s="42">
        <f t="shared" si="802"/>
        <v>3.4374397351915218</v>
      </c>
      <c r="O1540" s="42">
        <f t="shared" si="802"/>
        <v>1.0118595297339912</v>
      </c>
      <c r="P1540" s="42">
        <f t="shared" si="802"/>
        <v>4.4755647820464786</v>
      </c>
      <c r="Q1540" s="42">
        <f t="shared" si="802"/>
        <v>4.671153756906695</v>
      </c>
      <c r="R1540" s="42">
        <f t="shared" si="802"/>
        <v>3.5134652359655254</v>
      </c>
      <c r="S1540" s="42">
        <f t="shared" si="802"/>
        <v>2.6240146649321656</v>
      </c>
      <c r="T1540" s="42">
        <f t="shared" si="794"/>
        <v>3.0639507694976138</v>
      </c>
      <c r="U1540" s="42">
        <f t="shared" si="795"/>
        <v>5.7121169239918164</v>
      </c>
      <c r="V1540" s="42">
        <f t="shared" si="796"/>
        <v>3.5081661544942038</v>
      </c>
      <c r="W1540" s="42">
        <f t="shared" ref="W1540:X1555" si="803">W210</f>
        <v>3.4374397351915187</v>
      </c>
      <c r="X1540" s="42">
        <f t="shared" si="803"/>
        <v>1.0118595297339914</v>
      </c>
      <c r="Y1540" s="42">
        <f t="shared" si="797"/>
        <v>4.125564782046478</v>
      </c>
      <c r="Z1540" s="42">
        <f t="shared" si="798"/>
        <v>4.961153756906695</v>
      </c>
      <c r="AA1540" s="42">
        <f t="shared" ref="AA1540:AB1555" si="804">AA210</f>
        <v>3.5134652359655254</v>
      </c>
      <c r="AB1540" s="42">
        <f t="shared" si="804"/>
        <v>2.6240146649321652</v>
      </c>
      <c r="AC1540" s="42">
        <f t="shared" si="799"/>
        <v>2.0639507694976134</v>
      </c>
    </row>
    <row r="1541" spans="3:29" x14ac:dyDescent="0.25">
      <c r="C1541" s="42">
        <f t="shared" si="788"/>
        <v>4.1137680042114564</v>
      </c>
      <c r="D1541" s="42">
        <f t="shared" si="789"/>
        <v>5.930825527490482</v>
      </c>
      <c r="E1541" s="42">
        <f t="shared" si="790"/>
        <v>5.6466762901714462</v>
      </c>
      <c r="F1541" s="42">
        <f t="shared" si="791"/>
        <v>1.89476079645714</v>
      </c>
      <c r="G1541" s="42">
        <f t="shared" si="801"/>
        <v>1.5865445674768277</v>
      </c>
      <c r="H1541" s="42">
        <f t="shared" si="801"/>
        <v>0</v>
      </c>
      <c r="I1541" s="42">
        <f t="shared" si="801"/>
        <v>0</v>
      </c>
      <c r="J1541" s="42">
        <f t="shared" si="792"/>
        <v>5.9258677230682419</v>
      </c>
      <c r="K1541" s="42">
        <f t="shared" si="800"/>
        <v>6.4258677230682419</v>
      </c>
      <c r="L1541" s="42">
        <f t="shared" si="793"/>
        <v>4.9258677230682419</v>
      </c>
      <c r="M1541" s="42">
        <f t="shared" si="802"/>
        <v>3.4806783499952973</v>
      </c>
      <c r="N1541" s="42">
        <f t="shared" si="802"/>
        <v>4.7804298964065639</v>
      </c>
      <c r="O1541" s="42">
        <f t="shared" si="802"/>
        <v>2.0180411031123402</v>
      </c>
      <c r="P1541" s="42">
        <f t="shared" si="802"/>
        <v>4.9974141079957048</v>
      </c>
      <c r="Q1541" s="42">
        <f t="shared" si="802"/>
        <v>3.7640935748870237</v>
      </c>
      <c r="R1541" s="42">
        <f t="shared" si="802"/>
        <v>3.5224733620803117</v>
      </c>
      <c r="S1541" s="42">
        <f t="shared" si="802"/>
        <v>2.187529437640253</v>
      </c>
      <c r="T1541" s="42">
        <f t="shared" si="794"/>
        <v>4.3113171288423562</v>
      </c>
      <c r="U1541" s="42">
        <f t="shared" si="795"/>
        <v>6.7758677230682416</v>
      </c>
      <c r="V1541" s="42">
        <f t="shared" si="796"/>
        <v>3.1906783499952973</v>
      </c>
      <c r="W1541" s="42">
        <f t="shared" si="803"/>
        <v>4.7804298964065612</v>
      </c>
      <c r="X1541" s="42">
        <f t="shared" si="803"/>
        <v>2.018041103112342</v>
      </c>
      <c r="Y1541" s="42">
        <f t="shared" si="797"/>
        <v>4.6474141079957052</v>
      </c>
      <c r="Z1541" s="42">
        <f t="shared" si="798"/>
        <v>4.0540935748870233</v>
      </c>
      <c r="AA1541" s="42">
        <f t="shared" si="804"/>
        <v>3.5224733620803117</v>
      </c>
      <c r="AB1541" s="42">
        <f t="shared" si="804"/>
        <v>2.1875294376402534</v>
      </c>
      <c r="AC1541" s="42">
        <f t="shared" si="799"/>
        <v>3.3113171288423566</v>
      </c>
    </row>
    <row r="1542" spans="3:29" x14ac:dyDescent="0.25">
      <c r="C1542" s="42">
        <f t="shared" si="788"/>
        <v>5.0777746970472197</v>
      </c>
      <c r="D1542" s="42">
        <f t="shared" si="789"/>
        <v>4.497894888019796</v>
      </c>
      <c r="E1542" s="42">
        <f t="shared" si="790"/>
        <v>4.4985725863122754</v>
      </c>
      <c r="F1542" s="42">
        <f t="shared" si="791"/>
        <v>2.6594341819031571</v>
      </c>
      <c r="G1542" s="42">
        <f t="shared" si="801"/>
        <v>0.35511984164736626</v>
      </c>
      <c r="H1542" s="42">
        <f t="shared" si="801"/>
        <v>5.72711453711287</v>
      </c>
      <c r="I1542" s="42">
        <f t="shared" si="801"/>
        <v>0</v>
      </c>
      <c r="J1542" s="42">
        <f t="shared" si="792"/>
        <v>5.22711453711287</v>
      </c>
      <c r="K1542" s="42">
        <f t="shared" si="800"/>
        <v>5.72711453711287</v>
      </c>
      <c r="L1542" s="42">
        <f t="shared" si="793"/>
        <v>4.22711453711287</v>
      </c>
      <c r="M1542" s="42">
        <f t="shared" si="802"/>
        <v>1.6704084066579215</v>
      </c>
      <c r="N1542" s="42">
        <f t="shared" si="802"/>
        <v>5.1508011245732117</v>
      </c>
      <c r="O1542" s="42">
        <f t="shared" si="802"/>
        <v>0.93874191448544142</v>
      </c>
      <c r="P1542" s="42">
        <f t="shared" si="802"/>
        <v>4.453991930635202</v>
      </c>
      <c r="Q1542" s="42">
        <f t="shared" si="802"/>
        <v>3.482567142131205</v>
      </c>
      <c r="R1542" s="42">
        <f t="shared" si="802"/>
        <v>3.6122176155358523</v>
      </c>
      <c r="S1542" s="42">
        <f t="shared" si="802"/>
        <v>3.5337515228994318</v>
      </c>
      <c r="T1542" s="42">
        <f t="shared" si="794"/>
        <v>5.7953359028346521</v>
      </c>
      <c r="U1542" s="42">
        <f t="shared" si="795"/>
        <v>6.0771145371128696</v>
      </c>
      <c r="V1542" s="42">
        <f t="shared" si="796"/>
        <v>1.3804084066579214</v>
      </c>
      <c r="W1542" s="42">
        <f t="shared" si="803"/>
        <v>5.1508011245732099</v>
      </c>
      <c r="X1542" s="42">
        <f t="shared" si="803"/>
        <v>0.93874191448544142</v>
      </c>
      <c r="Y1542" s="42">
        <f t="shared" si="797"/>
        <v>4.1039919306352024</v>
      </c>
      <c r="Z1542" s="42">
        <f t="shared" si="798"/>
        <v>3.772567142131205</v>
      </c>
      <c r="AA1542" s="42">
        <f t="shared" si="804"/>
        <v>3.6122176155358523</v>
      </c>
      <c r="AB1542" s="42">
        <f t="shared" si="804"/>
        <v>3.5337515228994301</v>
      </c>
      <c r="AC1542" s="42">
        <f t="shared" si="799"/>
        <v>4.7953359028346529</v>
      </c>
    </row>
    <row r="1543" spans="3:29" x14ac:dyDescent="0.25">
      <c r="C1543" s="42">
        <f t="shared" si="788"/>
        <v>4.3832609001313392</v>
      </c>
      <c r="D1543" s="42">
        <f t="shared" si="789"/>
        <v>4.3861999365524023</v>
      </c>
      <c r="E1543" s="42">
        <f t="shared" si="790"/>
        <v>4.9291051248451616</v>
      </c>
      <c r="F1543" s="42">
        <f t="shared" si="791"/>
        <v>3.7646718522186409</v>
      </c>
      <c r="G1543" s="42">
        <f t="shared" si="801"/>
        <v>0.48592646253385535</v>
      </c>
      <c r="H1543" s="42">
        <f t="shared" si="801"/>
        <v>0</v>
      </c>
      <c r="I1543" s="42">
        <f t="shared" si="801"/>
        <v>6.15738246096479</v>
      </c>
      <c r="J1543" s="42">
        <f t="shared" si="792"/>
        <v>5.65738246096479</v>
      </c>
      <c r="K1543" s="42">
        <f t="shared" si="800"/>
        <v>6.15738246096479</v>
      </c>
      <c r="L1543" s="42">
        <f t="shared" si="793"/>
        <v>4.65738246096479</v>
      </c>
      <c r="M1543" s="42">
        <f t="shared" si="802"/>
        <v>3.3352488330225945</v>
      </c>
      <c r="N1543" s="42">
        <f t="shared" si="802"/>
        <v>4.0440670071565696</v>
      </c>
      <c r="O1543" s="42">
        <f t="shared" si="802"/>
        <v>1.9973327404369232</v>
      </c>
      <c r="P1543" s="42">
        <f t="shared" si="802"/>
        <v>3.2082370257306736</v>
      </c>
      <c r="Q1543" s="42">
        <f t="shared" si="802"/>
        <v>4.4341117996988162</v>
      </c>
      <c r="R1543" s="42">
        <f t="shared" si="802"/>
        <v>3.9567167509168502</v>
      </c>
      <c r="S1543" s="42">
        <f t="shared" si="802"/>
        <v>1.8341139245427041</v>
      </c>
      <c r="T1543" s="42">
        <f t="shared" si="794"/>
        <v>4.3221336279421951</v>
      </c>
      <c r="U1543" s="42">
        <f t="shared" si="795"/>
        <v>6.5073824609647897</v>
      </c>
      <c r="V1543" s="42">
        <f t="shared" si="796"/>
        <v>3.0452488330225944</v>
      </c>
      <c r="W1543" s="42">
        <f t="shared" si="803"/>
        <v>4.0440670071565696</v>
      </c>
      <c r="X1543" s="42">
        <f t="shared" si="803"/>
        <v>1.9973327404369237</v>
      </c>
      <c r="Y1543" s="42">
        <f t="shared" si="797"/>
        <v>2.8582370257306735</v>
      </c>
      <c r="Z1543" s="42">
        <f t="shared" si="798"/>
        <v>4.7241117996988162</v>
      </c>
      <c r="AA1543" s="42">
        <f t="shared" si="804"/>
        <v>3.9567167509168502</v>
      </c>
      <c r="AB1543" s="42">
        <f t="shared" si="804"/>
        <v>1.8341139245427027</v>
      </c>
      <c r="AC1543" s="42">
        <f t="shared" si="799"/>
        <v>3.3221336279421956</v>
      </c>
    </row>
    <row r="1544" spans="3:29" x14ac:dyDescent="0.25">
      <c r="C1544" s="42">
        <f t="shared" si="788"/>
        <v>5.4190345356600185</v>
      </c>
      <c r="D1544" s="42">
        <f t="shared" si="789"/>
        <v>5.8982502572333386</v>
      </c>
      <c r="E1544" s="42">
        <f t="shared" si="790"/>
        <v>5.2463718221683813</v>
      </c>
      <c r="F1544" s="42">
        <f t="shared" si="791"/>
        <v>4.2699609460634171</v>
      </c>
      <c r="G1544" s="42">
        <f t="shared" si="801"/>
        <v>7.2159347537508869E-2</v>
      </c>
      <c r="H1544" s="42">
        <f t="shared" si="801"/>
        <v>5.8186673877968866</v>
      </c>
      <c r="I1544" s="42">
        <f t="shared" si="801"/>
        <v>5.8186673877968866</v>
      </c>
      <c r="J1544" s="42">
        <f t="shared" si="792"/>
        <v>1.439555795932296</v>
      </c>
      <c r="K1544" s="42">
        <f t="shared" si="800"/>
        <v>5.8186673877968866</v>
      </c>
      <c r="L1544" s="42">
        <f t="shared" si="793"/>
        <v>4.3186673877968866</v>
      </c>
      <c r="M1544" s="42">
        <f t="shared" si="802"/>
        <v>4.8488894898307384</v>
      </c>
      <c r="N1544" s="42">
        <f t="shared" si="802"/>
        <v>4.417586651112642</v>
      </c>
      <c r="O1544" s="42">
        <f t="shared" si="802"/>
        <v>1.9074970224458083</v>
      </c>
      <c r="P1544" s="42">
        <f t="shared" si="802"/>
        <v>3.8142935318462885</v>
      </c>
      <c r="Q1544" s="42">
        <f t="shared" si="802"/>
        <v>3.6925253835251057</v>
      </c>
      <c r="R1544" s="42">
        <f t="shared" si="802"/>
        <v>2.6468751285228129</v>
      </c>
      <c r="S1544" s="42">
        <f t="shared" si="802"/>
        <v>1.7332200729607752</v>
      </c>
      <c r="T1544" s="42">
        <f t="shared" si="794"/>
        <v>2.4697778979661478</v>
      </c>
      <c r="U1544" s="42">
        <f t="shared" si="795"/>
        <v>6.1686673877968863</v>
      </c>
      <c r="V1544" s="42">
        <f t="shared" si="796"/>
        <v>4.5588894898307384</v>
      </c>
      <c r="W1544" s="42">
        <f t="shared" si="803"/>
        <v>4.4175866511126394</v>
      </c>
      <c r="X1544" s="42">
        <f t="shared" si="803"/>
        <v>1.9074970224458083</v>
      </c>
      <c r="Y1544" s="42">
        <f t="shared" si="797"/>
        <v>3.4642935318462875</v>
      </c>
      <c r="Z1544" s="42">
        <f t="shared" si="798"/>
        <v>3.9825253835251058</v>
      </c>
      <c r="AA1544" s="42">
        <f t="shared" si="804"/>
        <v>2.6468751285228129</v>
      </c>
      <c r="AB1544" s="42">
        <f t="shared" si="804"/>
        <v>1.7332200729607741</v>
      </c>
      <c r="AC1544" s="42">
        <f t="shared" si="799"/>
        <v>1.4697778979661476</v>
      </c>
    </row>
    <row r="1545" spans="3:29" x14ac:dyDescent="0.25">
      <c r="C1545" s="42">
        <f t="shared" si="788"/>
        <v>4.8623472734432429</v>
      </c>
      <c r="D1545" s="42">
        <f t="shared" si="789"/>
        <v>4.6001227966840883</v>
      </c>
      <c r="E1545" s="42">
        <f t="shared" si="790"/>
        <v>5.1700625403141283</v>
      </c>
      <c r="F1545" s="42">
        <f t="shared" si="791"/>
        <v>2.4146244282505314</v>
      </c>
      <c r="G1545" s="42">
        <f t="shared" si="801"/>
        <v>1.403174839926542</v>
      </c>
      <c r="H1545" s="42">
        <f t="shared" si="801"/>
        <v>0</v>
      </c>
      <c r="I1545" s="42">
        <f t="shared" si="801"/>
        <v>0</v>
      </c>
      <c r="J1545" s="42">
        <f t="shared" si="792"/>
        <v>1.7795166355583141</v>
      </c>
      <c r="K1545" s="42">
        <f t="shared" si="800"/>
        <v>6.8385499066749409</v>
      </c>
      <c r="L1545" s="42">
        <f t="shared" si="793"/>
        <v>5.3385499066749409</v>
      </c>
      <c r="M1545" s="42">
        <f t="shared" si="802"/>
        <v>3.13433537389268</v>
      </c>
      <c r="N1545" s="42">
        <f t="shared" si="802"/>
        <v>3.2533802116661095</v>
      </c>
      <c r="O1545" s="42">
        <f t="shared" si="802"/>
        <v>1.803832378964535</v>
      </c>
      <c r="P1545" s="42">
        <f t="shared" si="802"/>
        <v>4.1164535969147362</v>
      </c>
      <c r="Q1545" s="42">
        <f t="shared" si="802"/>
        <v>5.6344786296548905</v>
      </c>
      <c r="R1545" s="42">
        <f t="shared" si="802"/>
        <v>4.817503650019237</v>
      </c>
      <c r="S1545" s="42">
        <f t="shared" si="802"/>
        <v>3.0555222987271016</v>
      </c>
      <c r="T1545" s="42">
        <f t="shared" si="794"/>
        <v>5.0617447430598643</v>
      </c>
      <c r="U1545" s="42">
        <f t="shared" si="795"/>
        <v>7.1885499066749405</v>
      </c>
      <c r="V1545" s="42">
        <f t="shared" si="796"/>
        <v>2.84433537389268</v>
      </c>
      <c r="W1545" s="42">
        <f t="shared" si="803"/>
        <v>3.2533802116661108</v>
      </c>
      <c r="X1545" s="42">
        <f t="shared" si="803"/>
        <v>1.803832378964533</v>
      </c>
      <c r="Y1545" s="42">
        <f t="shared" si="797"/>
        <v>3.7664535969147352</v>
      </c>
      <c r="Z1545" s="42">
        <f t="shared" si="798"/>
        <v>5.9244786296548906</v>
      </c>
      <c r="AA1545" s="42">
        <f t="shared" si="804"/>
        <v>4.817503650019237</v>
      </c>
      <c r="AB1545" s="42">
        <f t="shared" si="804"/>
        <v>3.0555222987271002</v>
      </c>
      <c r="AC1545" s="42">
        <f t="shared" si="799"/>
        <v>4.0617447430598634</v>
      </c>
    </row>
    <row r="1546" spans="3:29" x14ac:dyDescent="0.25">
      <c r="C1546" s="42">
        <f t="shared" si="788"/>
        <v>6.3308812252301667</v>
      </c>
      <c r="D1546" s="42">
        <f t="shared" si="789"/>
        <v>6.0086088875449271</v>
      </c>
      <c r="E1546" s="42">
        <f t="shared" si="790"/>
        <v>5.5524776996442808</v>
      </c>
      <c r="F1546" s="42">
        <f t="shared" si="791"/>
        <v>5.6092561911755583</v>
      </c>
      <c r="G1546" s="42">
        <f t="shared" si="801"/>
        <v>9.5568229730373336E-2</v>
      </c>
      <c r="H1546" s="42">
        <f t="shared" si="801"/>
        <v>7.0640849809031536</v>
      </c>
      <c r="I1546" s="42">
        <f t="shared" si="801"/>
        <v>7.0640849809031536</v>
      </c>
      <c r="J1546" s="42">
        <f>J216</f>
        <v>0</v>
      </c>
      <c r="K1546" s="42">
        <f>K216</f>
        <v>0</v>
      </c>
      <c r="L1546" s="42">
        <f>L216-2</f>
        <v>5.0640849809031536</v>
      </c>
      <c r="M1546" s="42">
        <f t="shared" si="802"/>
        <v>4.415053113064471</v>
      </c>
      <c r="N1546" s="42">
        <f t="shared" si="802"/>
        <v>2.1706352771508319</v>
      </c>
      <c r="O1546" s="42">
        <f t="shared" si="802"/>
        <v>3.8774626238152958</v>
      </c>
      <c r="P1546" s="42">
        <f t="shared" si="802"/>
        <v>2.2871540196592135</v>
      </c>
      <c r="Q1546" s="42">
        <f t="shared" si="802"/>
        <v>1.9656087715657766</v>
      </c>
      <c r="R1546" s="42">
        <f t="shared" si="802"/>
        <v>2.1932353484091198</v>
      </c>
      <c r="S1546" s="42">
        <f t="shared" si="802"/>
        <v>4.8095897742319345</v>
      </c>
      <c r="T1546" s="42">
        <f t="shared" si="794"/>
        <v>3.8546949936343835</v>
      </c>
      <c r="U1546" s="42">
        <f t="shared" si="795"/>
        <v>7.4140849809031533</v>
      </c>
      <c r="V1546" s="42">
        <f t="shared" si="796"/>
        <v>4.125053113064471</v>
      </c>
      <c r="W1546" s="42">
        <f t="shared" si="803"/>
        <v>2.1706352771508346</v>
      </c>
      <c r="X1546" s="42">
        <f t="shared" si="803"/>
        <v>3.8774626238152994</v>
      </c>
      <c r="Y1546" s="42">
        <f t="shared" si="797"/>
        <v>1.937154019659213</v>
      </c>
      <c r="Z1546" s="42">
        <f t="shared" si="798"/>
        <v>2.2556087715657767</v>
      </c>
      <c r="AA1546" s="42">
        <f t="shared" si="804"/>
        <v>2.1932353484091198</v>
      </c>
      <c r="AB1546" s="42">
        <f t="shared" si="804"/>
        <v>4.8095897742319336</v>
      </c>
      <c r="AC1546" s="42">
        <f t="shared" si="799"/>
        <v>2.8546949936343844</v>
      </c>
    </row>
    <row r="1547" spans="3:29" x14ac:dyDescent="0.25">
      <c r="C1547" s="42">
        <f t="shared" si="788"/>
        <v>4.9204440046401778</v>
      </c>
      <c r="D1547" s="42">
        <f t="shared" si="789"/>
        <v>2.280652878090772</v>
      </c>
      <c r="E1547" s="42">
        <f t="shared" si="790"/>
        <v>3.8433199729787506</v>
      </c>
      <c r="F1547" s="42">
        <f t="shared" si="791"/>
        <v>4.7299975047027383</v>
      </c>
      <c r="G1547" s="42">
        <f t="shared" si="801"/>
        <v>0.15272795451162144</v>
      </c>
      <c r="H1547" s="42">
        <f t="shared" si="801"/>
        <v>6.4509378881812038</v>
      </c>
      <c r="I1547" s="42">
        <f t="shared" si="801"/>
        <v>6.4509378881812038</v>
      </c>
      <c r="J1547" s="42">
        <f t="shared" si="792"/>
        <v>1.6503126293937349</v>
      </c>
      <c r="K1547" s="42">
        <f t="shared" ref="K1547" si="805">K217</f>
        <v>6.4509378881812038</v>
      </c>
      <c r="L1547" s="42">
        <f t="shared" si="793"/>
        <v>4.9509378881812038</v>
      </c>
      <c r="M1547" s="42">
        <f t="shared" si="802"/>
        <v>4.300625258787468</v>
      </c>
      <c r="N1547" s="42">
        <f t="shared" si="802"/>
        <v>3.778986076454756</v>
      </c>
      <c r="O1547" s="42">
        <f t="shared" si="802"/>
        <v>3.8430174058379789</v>
      </c>
      <c r="P1547" s="42">
        <f t="shared" si="802"/>
        <v>2.987628249390375</v>
      </c>
      <c r="Q1547" s="42">
        <f t="shared" si="802"/>
        <v>3.1894855395405206</v>
      </c>
      <c r="R1547" s="42">
        <f t="shared" si="802"/>
        <v>3.6202352063533665</v>
      </c>
      <c r="S1547" s="42">
        <f t="shared" si="802"/>
        <v>1.0980319809670138</v>
      </c>
      <c r="T1547" s="42">
        <f t="shared" si="794"/>
        <v>3.5159180900566254</v>
      </c>
      <c r="U1547" s="42">
        <f t="shared" si="795"/>
        <v>6.8009378881812035</v>
      </c>
      <c r="V1547" s="42">
        <f t="shared" si="796"/>
        <v>4.010625258787468</v>
      </c>
      <c r="W1547" s="42">
        <f t="shared" si="803"/>
        <v>3.7789860764547578</v>
      </c>
      <c r="X1547" s="42">
        <f t="shared" si="803"/>
        <v>3.8430174058379794</v>
      </c>
      <c r="Y1547" s="42">
        <f t="shared" si="797"/>
        <v>2.6376282493903744</v>
      </c>
      <c r="Z1547" s="42">
        <f t="shared" si="798"/>
        <v>3.4794855395405206</v>
      </c>
      <c r="AA1547" s="42">
        <f t="shared" si="804"/>
        <v>3.6202352063533665</v>
      </c>
      <c r="AB1547" s="42">
        <f t="shared" si="804"/>
        <v>1.0980319809670132</v>
      </c>
      <c r="AC1547" s="42">
        <f t="shared" si="799"/>
        <v>2.5159180900566249</v>
      </c>
    </row>
    <row r="1548" spans="3:29" x14ac:dyDescent="0.25">
      <c r="C1548" s="42">
        <f t="shared" si="788"/>
        <v>5.173409724074296</v>
      </c>
      <c r="D1548" s="42">
        <f t="shared" si="789"/>
        <v>4.5387713351492831</v>
      </c>
      <c r="E1548" s="42">
        <f t="shared" si="790"/>
        <v>4.0441654114541148</v>
      </c>
      <c r="F1548" s="42">
        <f t="shared" si="791"/>
        <v>4.6571562840336505</v>
      </c>
      <c r="G1548" s="42">
        <f t="shared" si="801"/>
        <v>0.34908421219620162</v>
      </c>
      <c r="H1548" s="42">
        <f t="shared" si="801"/>
        <v>6.1927539243604652</v>
      </c>
      <c r="I1548" s="42">
        <f t="shared" si="801"/>
        <v>6.1927539243604652</v>
      </c>
      <c r="J1548" s="42">
        <f>J218</f>
        <v>0</v>
      </c>
      <c r="K1548" s="42">
        <f>K218-0.5</f>
        <v>5.6927539243604652</v>
      </c>
      <c r="L1548" s="42">
        <f t="shared" si="793"/>
        <v>4.6927539243604652</v>
      </c>
      <c r="M1548" s="42">
        <f t="shared" si="802"/>
        <v>4.1285026162403096</v>
      </c>
      <c r="N1548" s="42">
        <f t="shared" si="802"/>
        <v>5.1578462604511719</v>
      </c>
      <c r="O1548" s="42">
        <f t="shared" si="802"/>
        <v>1.5268635708822627</v>
      </c>
      <c r="P1548" s="42">
        <f t="shared" si="802"/>
        <v>3.0029536009887576</v>
      </c>
      <c r="Q1548" s="42">
        <f t="shared" si="802"/>
        <v>3.807767691890517</v>
      </c>
      <c r="R1548" s="42">
        <f t="shared" si="802"/>
        <v>3.4777158602231157</v>
      </c>
      <c r="S1548" s="42">
        <f t="shared" si="802"/>
        <v>1.712889383333746</v>
      </c>
      <c r="T1548" s="42">
        <f t="shared" si="794"/>
        <v>3.8222827216351747</v>
      </c>
      <c r="U1548" s="42">
        <f t="shared" si="795"/>
        <v>6.5427539243604649</v>
      </c>
      <c r="V1548" s="42">
        <f t="shared" si="796"/>
        <v>3.8385026162403095</v>
      </c>
      <c r="W1548" s="42">
        <f t="shared" si="803"/>
        <v>5.1578462604511701</v>
      </c>
      <c r="X1548" s="42">
        <f t="shared" si="803"/>
        <v>1.5268635708822631</v>
      </c>
      <c r="Y1548" s="42">
        <f t="shared" si="797"/>
        <v>2.6529536009887571</v>
      </c>
      <c r="Z1548" s="42">
        <f t="shared" si="798"/>
        <v>4.0977676918905166</v>
      </c>
      <c r="AA1548" s="42">
        <f t="shared" si="804"/>
        <v>3.4777158602231157</v>
      </c>
      <c r="AB1548" s="42">
        <f t="shared" si="804"/>
        <v>1.7128893833337453</v>
      </c>
      <c r="AC1548" s="42">
        <f t="shared" si="799"/>
        <v>2.8222827216351747</v>
      </c>
    </row>
    <row r="1549" spans="3:29" x14ac:dyDescent="0.25">
      <c r="C1549" s="42">
        <f t="shared" si="788"/>
        <v>5.2641172798522113</v>
      </c>
      <c r="D1549" s="42">
        <f t="shared" si="789"/>
        <v>1.5973023755465814</v>
      </c>
      <c r="E1549" s="42">
        <f t="shared" si="790"/>
        <v>2.4143985861742157</v>
      </c>
      <c r="F1549" s="42">
        <f t="shared" si="791"/>
        <v>2.7047292698547856</v>
      </c>
      <c r="G1549" s="42">
        <f t="shared" si="801"/>
        <v>1.4584951711139553</v>
      </c>
      <c r="H1549" s="42">
        <f t="shared" si="801"/>
        <v>6.3728335801875922</v>
      </c>
      <c r="I1549" s="42">
        <f t="shared" si="801"/>
        <v>6.3728335801875922</v>
      </c>
      <c r="J1549" s="42">
        <f t="shared" si="792"/>
        <v>1.6242778600625316</v>
      </c>
      <c r="K1549" s="42">
        <f t="shared" ref="K1549" si="806">K219</f>
        <v>6.3728335801875922</v>
      </c>
      <c r="L1549" s="42">
        <f t="shared" si="793"/>
        <v>4.8728335801875922</v>
      </c>
      <c r="M1549" s="42">
        <f t="shared" si="802"/>
        <v>2.9208820575859793</v>
      </c>
      <c r="N1549" s="42">
        <f t="shared" si="802"/>
        <v>3.9994827095786492</v>
      </c>
      <c r="O1549" s="42">
        <f t="shared" si="802"/>
        <v>0.57495950344667468</v>
      </c>
      <c r="P1549" s="42">
        <f t="shared" si="802"/>
        <v>3.7473054714511269</v>
      </c>
      <c r="Q1549" s="42">
        <f t="shared" si="802"/>
        <v>4.4810757057778234</v>
      </c>
      <c r="R1549" s="42">
        <f t="shared" si="802"/>
        <v>5.3450753203680268</v>
      </c>
      <c r="S1549" s="42">
        <f t="shared" si="802"/>
        <v>1.8982908536729006</v>
      </c>
      <c r="T1549" s="42">
        <f t="shared" si="794"/>
        <v>4.8191841563477045</v>
      </c>
      <c r="U1549" s="42">
        <f t="shared" si="795"/>
        <v>6.7228335801875918</v>
      </c>
      <c r="V1549" s="42">
        <f t="shared" si="796"/>
        <v>2.6308820575859793</v>
      </c>
      <c r="W1549" s="42">
        <f t="shared" si="803"/>
        <v>3.9994827095786492</v>
      </c>
      <c r="X1549" s="42">
        <f t="shared" si="803"/>
        <v>0.57495950344667779</v>
      </c>
      <c r="Y1549" s="42">
        <f t="shared" si="797"/>
        <v>3.3973054714511259</v>
      </c>
      <c r="Z1549" s="42">
        <f t="shared" si="798"/>
        <v>4.7710757057778235</v>
      </c>
      <c r="AA1549" s="42">
        <f t="shared" si="804"/>
        <v>5.3450753203680268</v>
      </c>
      <c r="AB1549" s="42">
        <f t="shared" si="804"/>
        <v>1.8982908536728993</v>
      </c>
      <c r="AC1549" s="42">
        <f t="shared" si="799"/>
        <v>3.8191841563477031</v>
      </c>
    </row>
    <row r="1550" spans="3:29" x14ac:dyDescent="0.25">
      <c r="C1550" s="42">
        <f t="shared" si="788"/>
        <v>5.5578136437082115</v>
      </c>
      <c r="D1550" s="42">
        <f t="shared" si="789"/>
        <v>5.4388089115238349</v>
      </c>
      <c r="E1550" s="42">
        <f t="shared" si="790"/>
        <v>5.978754357781054</v>
      </c>
      <c r="F1550" s="42">
        <f t="shared" si="791"/>
        <v>5.5727369578856445</v>
      </c>
      <c r="G1550" s="42">
        <f t="shared" si="801"/>
        <v>0.21033119245991896</v>
      </c>
      <c r="H1550" s="42">
        <f t="shared" si="801"/>
        <v>0</v>
      </c>
      <c r="I1550" s="42">
        <f t="shared" si="801"/>
        <v>0</v>
      </c>
      <c r="J1550" s="42">
        <f>J220</f>
        <v>0</v>
      </c>
      <c r="K1550" s="42">
        <f>K220-0.5</f>
        <v>6.6755295273825412</v>
      </c>
      <c r="L1550" s="42">
        <f t="shared" si="793"/>
        <v>5.6755295273825412</v>
      </c>
      <c r="M1550" s="42">
        <f t="shared" si="802"/>
        <v>5.381647145536907</v>
      </c>
      <c r="N1550" s="42">
        <f t="shared" si="802"/>
        <v>4.1712197701855409</v>
      </c>
      <c r="O1550" s="42">
        <f t="shared" si="802"/>
        <v>2.7723636810341601</v>
      </c>
      <c r="P1550" s="42">
        <f t="shared" si="802"/>
        <v>3.3562177751537607</v>
      </c>
      <c r="Q1550" s="42">
        <f t="shared" si="802"/>
        <v>3.6509929543529283</v>
      </c>
      <c r="R1550" s="42">
        <f t="shared" si="802"/>
        <v>3.0606979999005786</v>
      </c>
      <c r="S1550" s="42">
        <f t="shared" si="802"/>
        <v>3.9694418662116195</v>
      </c>
      <c r="T1550" s="42">
        <f t="shared" si="794"/>
        <v>2.9949019848713632</v>
      </c>
      <c r="U1550" s="42">
        <f t="shared" si="795"/>
        <v>7.5255295273825409</v>
      </c>
      <c r="V1550" s="42">
        <f t="shared" si="796"/>
        <v>5.091647145536907</v>
      </c>
      <c r="W1550" s="42">
        <f t="shared" si="803"/>
        <v>4.1712197701855391</v>
      </c>
      <c r="X1550" s="42">
        <f t="shared" si="803"/>
        <v>2.7723636810341641</v>
      </c>
      <c r="Y1550" s="42">
        <f t="shared" si="797"/>
        <v>3.0062177751537607</v>
      </c>
      <c r="Z1550" s="42">
        <f t="shared" si="798"/>
        <v>3.9409929543529283</v>
      </c>
      <c r="AA1550" s="42">
        <f t="shared" si="804"/>
        <v>3.0606979999005786</v>
      </c>
      <c r="AB1550" s="42">
        <f t="shared" si="804"/>
        <v>3.9694418662116178</v>
      </c>
      <c r="AC1550" s="42">
        <f t="shared" si="799"/>
        <v>1.9949019848713629</v>
      </c>
    </row>
    <row r="1551" spans="3:29" x14ac:dyDescent="0.25">
      <c r="C1551" s="42">
        <f t="shared" si="788"/>
        <v>5.3361065809311992</v>
      </c>
      <c r="D1551" s="42">
        <f t="shared" si="789"/>
        <v>4.2371696568602797</v>
      </c>
      <c r="E1551" s="42">
        <f t="shared" si="790"/>
        <v>5.0989449405290364</v>
      </c>
      <c r="F1551" s="42">
        <f t="shared" si="791"/>
        <v>4.0897654983358311</v>
      </c>
      <c r="G1551" s="42">
        <f t="shared" si="801"/>
        <v>0.8473949599595082</v>
      </c>
      <c r="H1551" s="42">
        <f t="shared" si="801"/>
        <v>0</v>
      </c>
      <c r="I1551" s="42">
        <f t="shared" si="801"/>
        <v>6.4242677733682472</v>
      </c>
      <c r="J1551" s="42">
        <f t="shared" si="792"/>
        <v>3.7828451822454978</v>
      </c>
      <c r="K1551" s="42">
        <f t="shared" ref="K1551:K1565" si="807">K221</f>
        <v>6.4242677733682472</v>
      </c>
      <c r="L1551" s="42">
        <f t="shared" si="793"/>
        <v>4.9242677733682472</v>
      </c>
      <c r="M1551" s="42">
        <f t="shared" si="802"/>
        <v>2.9444560627937792</v>
      </c>
      <c r="N1551" s="42">
        <f t="shared" si="802"/>
        <v>3.4632171285004039</v>
      </c>
      <c r="O1551" s="42">
        <f t="shared" si="802"/>
        <v>2.1458470179639084</v>
      </c>
      <c r="P1551" s="42">
        <f t="shared" si="802"/>
        <v>3.4898437437523362</v>
      </c>
      <c r="Q1551" s="42">
        <f t="shared" si="802"/>
        <v>3.6104696491880399</v>
      </c>
      <c r="R1551" s="42">
        <f t="shared" si="802"/>
        <v>3.2041358517239833</v>
      </c>
      <c r="S1551" s="42">
        <f t="shared" si="802"/>
        <v>2.7337309673907431</v>
      </c>
      <c r="T1551" s="42">
        <f t="shared" si="794"/>
        <v>5.1136506225196374</v>
      </c>
      <c r="U1551" s="42">
        <f t="shared" si="795"/>
        <v>6.7742677733682468</v>
      </c>
      <c r="V1551" s="42">
        <f t="shared" si="796"/>
        <v>2.6544560627937792</v>
      </c>
      <c r="W1551" s="42">
        <f t="shared" si="803"/>
        <v>3.4632171285004039</v>
      </c>
      <c r="X1551" s="42">
        <f t="shared" si="803"/>
        <v>2.1458470179639098</v>
      </c>
      <c r="Y1551" s="42">
        <f t="shared" si="797"/>
        <v>3.1398437437523352</v>
      </c>
      <c r="Z1551" s="42">
        <f t="shared" si="798"/>
        <v>3.90046964918804</v>
      </c>
      <c r="AA1551" s="42">
        <f t="shared" si="804"/>
        <v>3.2041358517239833</v>
      </c>
      <c r="AB1551" s="42">
        <f t="shared" si="804"/>
        <v>2.7337309673907422</v>
      </c>
      <c r="AC1551" s="42">
        <f t="shared" si="799"/>
        <v>4.1136506225196374</v>
      </c>
    </row>
    <row r="1552" spans="3:29" x14ac:dyDescent="0.25">
      <c r="C1552" s="42">
        <f t="shared" si="788"/>
        <v>5.6101630898911541</v>
      </c>
      <c r="D1552" s="42">
        <f t="shared" si="789"/>
        <v>3.304394068468453</v>
      </c>
      <c r="E1552" s="42">
        <f t="shared" si="790"/>
        <v>3.9690197672275338</v>
      </c>
      <c r="F1552" s="42">
        <f t="shared" si="791"/>
        <v>2.7832760713223661</v>
      </c>
      <c r="G1552" s="42">
        <f t="shared" si="801"/>
        <v>3.4547439041229979</v>
      </c>
      <c r="H1552" s="42">
        <f t="shared" si="801"/>
        <v>0</v>
      </c>
      <c r="I1552" s="42">
        <f t="shared" si="801"/>
        <v>6.1533290019218887</v>
      </c>
      <c r="J1552" s="42">
        <f t="shared" si="792"/>
        <v>3.6022193346145928</v>
      </c>
      <c r="K1552" s="42">
        <f t="shared" si="807"/>
        <v>6.1533290019218887</v>
      </c>
      <c r="L1552" s="42">
        <f t="shared" si="793"/>
        <v>4.6533290019218887</v>
      </c>
      <c r="M1552" s="42">
        <f t="shared" si="802"/>
        <v>2.8202757925475317</v>
      </c>
      <c r="N1552" s="42">
        <f t="shared" si="802"/>
        <v>3.6903388219073316</v>
      </c>
      <c r="O1552" s="42">
        <f t="shared" si="802"/>
        <v>1.8010777037305796</v>
      </c>
      <c r="P1552" s="42">
        <f t="shared" si="802"/>
        <v>3.4900223482690507</v>
      </c>
      <c r="Q1552" s="42">
        <f t="shared" si="802"/>
        <v>4.9475351861855383</v>
      </c>
      <c r="R1552" s="42">
        <f t="shared" si="802"/>
        <v>4.687184340287943</v>
      </c>
      <c r="S1552" s="42">
        <f t="shared" si="802"/>
        <v>1.4401408302370373</v>
      </c>
      <c r="T1552" s="42">
        <f t="shared" si="794"/>
        <v>4.7048588551676502</v>
      </c>
      <c r="U1552" s="42">
        <f t="shared" si="795"/>
        <v>6.5033290019218883</v>
      </c>
      <c r="V1552" s="42">
        <f t="shared" si="796"/>
        <v>2.5302757925475317</v>
      </c>
      <c r="W1552" s="42">
        <f t="shared" si="803"/>
        <v>3.6903388219073339</v>
      </c>
      <c r="X1552" s="42">
        <f t="shared" si="803"/>
        <v>1.801077703730581</v>
      </c>
      <c r="Y1552" s="42">
        <f t="shared" si="797"/>
        <v>3.1400223482690506</v>
      </c>
      <c r="Z1552" s="42">
        <f t="shared" si="798"/>
        <v>5.2375351861855384</v>
      </c>
      <c r="AA1552" s="42">
        <f t="shared" si="804"/>
        <v>4.687184340287943</v>
      </c>
      <c r="AB1552" s="42">
        <f t="shared" si="804"/>
        <v>1.4401408302370373</v>
      </c>
      <c r="AC1552" s="42">
        <f t="shared" si="799"/>
        <v>3.7048588551676493</v>
      </c>
    </row>
    <row r="1553" spans="3:29" x14ac:dyDescent="0.25">
      <c r="C1553" s="42">
        <f t="shared" si="788"/>
        <v>4.8073111770146717</v>
      </c>
      <c r="D1553" s="42">
        <f t="shared" si="789"/>
        <v>4.4708817048329861</v>
      </c>
      <c r="E1553" s="42">
        <f t="shared" si="790"/>
        <v>3.4407129849239335</v>
      </c>
      <c r="F1553" s="42">
        <f t="shared" si="791"/>
        <v>2.7090304268309477</v>
      </c>
      <c r="G1553" s="42">
        <f t="shared" si="801"/>
        <v>1.2069661184418652</v>
      </c>
      <c r="H1553" s="42">
        <f t="shared" si="801"/>
        <v>0</v>
      </c>
      <c r="I1553" s="42">
        <f t="shared" si="801"/>
        <v>0</v>
      </c>
      <c r="J1553" s="42">
        <f t="shared" si="792"/>
        <v>3.4001054537629622</v>
      </c>
      <c r="K1553" s="42">
        <f t="shared" si="807"/>
        <v>5.8501581806444429</v>
      </c>
      <c r="L1553" s="42">
        <f t="shared" si="793"/>
        <v>4.3501581806444429</v>
      </c>
      <c r="M1553" s="42">
        <f t="shared" si="802"/>
        <v>1.7062961360212971</v>
      </c>
      <c r="N1553" s="42">
        <f t="shared" si="802"/>
        <v>4.2548994135055533</v>
      </c>
      <c r="O1553" s="42">
        <f t="shared" si="802"/>
        <v>1.8291816900913029</v>
      </c>
      <c r="P1553" s="42">
        <f t="shared" si="802"/>
        <v>4.7064051606158657</v>
      </c>
      <c r="Q1553" s="42">
        <f t="shared" si="802"/>
        <v>5.2344018385911637</v>
      </c>
      <c r="R1553" s="42">
        <f t="shared" si="802"/>
        <v>4.1111339522667043</v>
      </c>
      <c r="S1553" s="42">
        <f t="shared" si="802"/>
        <v>4.6054436741243503</v>
      </c>
      <c r="T1553" s="42">
        <f t="shared" si="794"/>
        <v>6.0094969309134241</v>
      </c>
      <c r="U1553" s="42">
        <f t="shared" si="795"/>
        <v>6.2001581806444426</v>
      </c>
      <c r="V1553" s="42">
        <f t="shared" si="796"/>
        <v>1.4162961360212971</v>
      </c>
      <c r="W1553" s="42">
        <f t="shared" si="803"/>
        <v>4.2548994135055507</v>
      </c>
      <c r="X1553" s="42">
        <f t="shared" si="803"/>
        <v>1.829181690091304</v>
      </c>
      <c r="Y1553" s="42">
        <f t="shared" si="797"/>
        <v>4.3564051606158651</v>
      </c>
      <c r="Z1553" s="42">
        <f t="shared" si="798"/>
        <v>5.5244018385911637</v>
      </c>
      <c r="AA1553" s="42">
        <f t="shared" si="804"/>
        <v>4.1111339522667043</v>
      </c>
      <c r="AB1553" s="42">
        <f t="shared" si="804"/>
        <v>4.6054436741243494</v>
      </c>
      <c r="AC1553" s="42">
        <f t="shared" si="799"/>
        <v>5.009496930913425</v>
      </c>
    </row>
    <row r="1554" spans="3:29" x14ac:dyDescent="0.25">
      <c r="C1554" s="42">
        <f t="shared" si="788"/>
        <v>5.850163048493596</v>
      </c>
      <c r="D1554" s="42">
        <f t="shared" si="789"/>
        <v>5.9516183797294842</v>
      </c>
      <c r="E1554" s="42">
        <f t="shared" si="790"/>
        <v>5.7083819837632674</v>
      </c>
      <c r="F1554" s="42">
        <f t="shared" si="791"/>
        <v>5.0184260629983566</v>
      </c>
      <c r="G1554" s="42">
        <f t="shared" si="801"/>
        <v>0.52907681328337597</v>
      </c>
      <c r="H1554" s="42">
        <f t="shared" si="801"/>
        <v>0</v>
      </c>
      <c r="I1554" s="42">
        <f t="shared" si="801"/>
        <v>6.3417720727344591</v>
      </c>
      <c r="J1554" s="42">
        <f t="shared" si="792"/>
        <v>5.8417720727344591</v>
      </c>
      <c r="K1554" s="42">
        <f t="shared" si="807"/>
        <v>6.3417720727344591</v>
      </c>
      <c r="L1554" s="42">
        <f t="shared" si="793"/>
        <v>4.8417720727344591</v>
      </c>
      <c r="M1554" s="42">
        <f t="shared" si="802"/>
        <v>3.6993670424284342</v>
      </c>
      <c r="N1554" s="42">
        <f t="shared" si="802"/>
        <v>3.2307140747892498</v>
      </c>
      <c r="O1554" s="42">
        <f t="shared" si="802"/>
        <v>3.0005491831739501</v>
      </c>
      <c r="P1554" s="42">
        <f t="shared" si="802"/>
        <v>2.2635089606106757</v>
      </c>
      <c r="Q1554" s="42">
        <f t="shared" si="802"/>
        <v>2.3500956492655418</v>
      </c>
      <c r="R1554" s="42">
        <f t="shared" si="802"/>
        <v>2.4475523322275303</v>
      </c>
      <c r="S1554" s="42">
        <f t="shared" si="802"/>
        <v>3.6431456588049023</v>
      </c>
      <c r="T1554" s="42">
        <f t="shared" si="794"/>
        <v>3.4818037727295179</v>
      </c>
      <c r="U1554" s="42">
        <f t="shared" si="795"/>
        <v>6.6917720727344587</v>
      </c>
      <c r="V1554" s="42">
        <f t="shared" si="796"/>
        <v>3.4093670424284341</v>
      </c>
      <c r="W1554" s="42">
        <f t="shared" si="803"/>
        <v>3.2307140747892533</v>
      </c>
      <c r="X1554" s="42">
        <f t="shared" si="803"/>
        <v>3.0005491831739515</v>
      </c>
      <c r="Y1554" s="42">
        <f t="shared" si="797"/>
        <v>1.9135089606106757</v>
      </c>
      <c r="Z1554" s="42">
        <f t="shared" si="798"/>
        <v>2.6400956492655419</v>
      </c>
      <c r="AA1554" s="42">
        <f t="shared" si="804"/>
        <v>2.4475523322275303</v>
      </c>
      <c r="AB1554" s="42">
        <f t="shared" si="804"/>
        <v>3.6431456588049023</v>
      </c>
      <c r="AC1554" s="42">
        <f t="shared" si="799"/>
        <v>2.481803772729517</v>
      </c>
    </row>
    <row r="1555" spans="3:29" x14ac:dyDescent="0.25">
      <c r="C1555" s="42">
        <f t="shared" si="788"/>
        <v>6.0560796892572641</v>
      </c>
      <c r="D1555" s="42">
        <f t="shared" si="789"/>
        <v>4.7561310463769173</v>
      </c>
      <c r="E1555" s="42">
        <f t="shared" si="790"/>
        <v>4.6247824463651819</v>
      </c>
      <c r="F1555" s="42">
        <f t="shared" si="791"/>
        <v>3.4744468316057469</v>
      </c>
      <c r="G1555" s="42">
        <f t="shared" si="801"/>
        <v>0.81162828076986138</v>
      </c>
      <c r="H1555" s="42">
        <f t="shared" si="801"/>
        <v>0</v>
      </c>
      <c r="I1555" s="42">
        <f t="shared" si="801"/>
        <v>5.75931428034293</v>
      </c>
      <c r="J1555" s="42">
        <f t="shared" si="792"/>
        <v>5.25931428034293</v>
      </c>
      <c r="K1555" s="42">
        <f t="shared" si="807"/>
        <v>5.75931428034293</v>
      </c>
      <c r="L1555" s="42">
        <f t="shared" si="793"/>
        <v>4.25931428034293</v>
      </c>
      <c r="M1555" s="42">
        <f t="shared" si="802"/>
        <v>2.3997142834762197</v>
      </c>
      <c r="N1555" s="42">
        <f t="shared" si="802"/>
        <v>3.0297201357958552</v>
      </c>
      <c r="O1555" s="42">
        <f t="shared" si="802"/>
        <v>2.8677577305013302</v>
      </c>
      <c r="P1555" s="42">
        <f t="shared" si="802"/>
        <v>2.7662786761219595</v>
      </c>
      <c r="Q1555" s="42">
        <f t="shared" si="802"/>
        <v>2.7069242704861596</v>
      </c>
      <c r="R1555" s="42">
        <f t="shared" si="802"/>
        <v>3.7086409903300002</v>
      </c>
      <c r="S1555" s="42">
        <f t="shared" si="802"/>
        <v>4.9015440683769631</v>
      </c>
      <c r="T1555" s="42">
        <f t="shared" si="794"/>
        <v>4.8595999968667094</v>
      </c>
      <c r="U1555" s="42">
        <f t="shared" si="795"/>
        <v>6.1093142803429297</v>
      </c>
      <c r="V1555" s="42">
        <f t="shared" si="796"/>
        <v>2.1097142834762197</v>
      </c>
      <c r="W1555" s="42">
        <f t="shared" si="803"/>
        <v>3.0297201357958561</v>
      </c>
      <c r="X1555" s="42">
        <f t="shared" si="803"/>
        <v>2.867757730501332</v>
      </c>
      <c r="Y1555" s="42">
        <f t="shared" si="797"/>
        <v>2.4162786761219595</v>
      </c>
      <c r="Z1555" s="42">
        <f t="shared" si="798"/>
        <v>2.9969242704861596</v>
      </c>
      <c r="AA1555" s="42">
        <f t="shared" si="804"/>
        <v>3.7086409903300002</v>
      </c>
      <c r="AB1555" s="42">
        <f t="shared" si="804"/>
        <v>4.9015440683769613</v>
      </c>
      <c r="AC1555" s="42">
        <f t="shared" si="799"/>
        <v>3.8595999968667094</v>
      </c>
    </row>
    <row r="1556" spans="3:29" x14ac:dyDescent="0.25">
      <c r="C1556" s="42">
        <f t="shared" si="788"/>
        <v>4.5055335181080309</v>
      </c>
      <c r="D1556" s="42">
        <f t="shared" si="789"/>
        <v>4.874378693288695</v>
      </c>
      <c r="E1556" s="42">
        <f t="shared" si="790"/>
        <v>4.5248957106444063</v>
      </c>
      <c r="F1556" s="42">
        <f t="shared" si="791"/>
        <v>2.6568733707665135</v>
      </c>
      <c r="G1556" s="42">
        <f t="shared" ref="G1556:I1571" si="808">G226</f>
        <v>0.66153032417813762</v>
      </c>
      <c r="H1556" s="42">
        <f t="shared" si="808"/>
        <v>5.6420903610193252</v>
      </c>
      <c r="I1556" s="42">
        <f t="shared" si="808"/>
        <v>0</v>
      </c>
      <c r="J1556" s="42">
        <f t="shared" si="792"/>
        <v>5.1420903610193252</v>
      </c>
      <c r="K1556" s="42">
        <f t="shared" si="807"/>
        <v>5.6420903610193252</v>
      </c>
      <c r="L1556" s="42">
        <f t="shared" si="793"/>
        <v>4.1420903610193252</v>
      </c>
      <c r="M1556" s="42">
        <f t="shared" ref="M1556:S1571" si="809">M226</f>
        <v>1.880696787006443</v>
      </c>
      <c r="N1556" s="42">
        <f t="shared" si="809"/>
        <v>3.523138185901554</v>
      </c>
      <c r="O1556" s="42">
        <f t="shared" si="809"/>
        <v>1.4688086477033804</v>
      </c>
      <c r="P1556" s="42">
        <f t="shared" si="809"/>
        <v>3.2351750710323235</v>
      </c>
      <c r="Q1556" s="42">
        <f t="shared" si="809"/>
        <v>3.8085250213832955</v>
      </c>
      <c r="R1556" s="42">
        <f t="shared" si="809"/>
        <v>3.7282535425237833</v>
      </c>
      <c r="S1556" s="42">
        <f t="shared" si="809"/>
        <v>5.6420903610193252</v>
      </c>
      <c r="T1556" s="42">
        <f t="shared" si="794"/>
        <v>5.4964806723886888</v>
      </c>
      <c r="U1556" s="42">
        <f t="shared" si="795"/>
        <v>5.9920903610193248</v>
      </c>
      <c r="V1556" s="42">
        <f t="shared" si="796"/>
        <v>1.590696787006443</v>
      </c>
      <c r="W1556" s="42">
        <f t="shared" ref="W1556:X1571" si="810">W226</f>
        <v>3.523138185901554</v>
      </c>
      <c r="X1556" s="42">
        <f t="shared" si="810"/>
        <v>1.4688086477033788</v>
      </c>
      <c r="Y1556" s="42">
        <f t="shared" si="797"/>
        <v>2.8851750710323225</v>
      </c>
      <c r="Z1556" s="42">
        <f t="shared" si="798"/>
        <v>4.0985250213832956</v>
      </c>
      <c r="AA1556" s="42">
        <f t="shared" ref="AA1556:AB1571" si="811">AA226</f>
        <v>3.7282535425237833</v>
      </c>
      <c r="AB1556" s="42">
        <f t="shared" si="811"/>
        <v>5.6420903610193252</v>
      </c>
      <c r="AC1556" s="42">
        <f t="shared" si="799"/>
        <v>4.4964806723886888</v>
      </c>
    </row>
    <row r="1557" spans="3:29" x14ac:dyDescent="0.25">
      <c r="C1557" s="42">
        <f t="shared" si="788"/>
        <v>5.2747274287555053</v>
      </c>
      <c r="D1557" s="42">
        <f t="shared" si="789"/>
        <v>4.9468781265936181</v>
      </c>
      <c r="E1557" s="42">
        <f t="shared" si="790"/>
        <v>5.0499437972321335</v>
      </c>
      <c r="F1557" s="42">
        <f t="shared" si="791"/>
        <v>2.913339699225086</v>
      </c>
      <c r="G1557" s="42">
        <f t="shared" si="808"/>
        <v>0.65770756092910165</v>
      </c>
      <c r="H1557" s="42">
        <f t="shared" si="808"/>
        <v>0</v>
      </c>
      <c r="I1557" s="42">
        <f t="shared" si="808"/>
        <v>0</v>
      </c>
      <c r="J1557" s="42">
        <f t="shared" si="792"/>
        <v>6.0549056915068746</v>
      </c>
      <c r="K1557" s="42">
        <f t="shared" si="807"/>
        <v>6.5549056915068746</v>
      </c>
      <c r="L1557" s="42">
        <f t="shared" si="793"/>
        <v>5.0549056915068746</v>
      </c>
      <c r="M1557" s="42">
        <f t="shared" si="809"/>
        <v>2.1849685638356267</v>
      </c>
      <c r="N1557" s="42">
        <f t="shared" si="809"/>
        <v>3.4747478508437184</v>
      </c>
      <c r="O1557" s="42">
        <f t="shared" si="809"/>
        <v>3.53025912586665</v>
      </c>
      <c r="P1557" s="42">
        <f t="shared" si="809"/>
        <v>3.3594889405260506</v>
      </c>
      <c r="Q1557" s="42">
        <f t="shared" si="809"/>
        <v>2.7735146636497157</v>
      </c>
      <c r="R1557" s="42">
        <f t="shared" si="809"/>
        <v>4.1556670827212709</v>
      </c>
      <c r="S1557" s="42">
        <f t="shared" si="809"/>
        <v>3.3471858850247878</v>
      </c>
      <c r="T1557" s="42">
        <f t="shared" si="794"/>
        <v>6.1430581981507038</v>
      </c>
      <c r="U1557" s="42">
        <f t="shared" si="795"/>
        <v>6.9049056915068743</v>
      </c>
      <c r="V1557" s="42">
        <f t="shared" si="796"/>
        <v>1.8949685638356266</v>
      </c>
      <c r="W1557" s="42">
        <f t="shared" si="810"/>
        <v>3.474747850843718</v>
      </c>
      <c r="X1557" s="42">
        <f t="shared" si="810"/>
        <v>3.5302591258666483</v>
      </c>
      <c r="Y1557" s="42">
        <f t="shared" si="797"/>
        <v>3.0094889405260505</v>
      </c>
      <c r="Z1557" s="42">
        <f t="shared" si="798"/>
        <v>3.0635146636497157</v>
      </c>
      <c r="AA1557" s="42">
        <f t="shared" si="811"/>
        <v>4.1556670827212709</v>
      </c>
      <c r="AB1557" s="42">
        <f t="shared" si="811"/>
        <v>3.3471858850247864</v>
      </c>
      <c r="AC1557" s="42">
        <f t="shared" si="799"/>
        <v>5.1430581981507038</v>
      </c>
    </row>
    <row r="1558" spans="3:29" x14ac:dyDescent="0.25">
      <c r="C1558" s="42">
        <f t="shared" si="788"/>
        <v>3.7496311750682909</v>
      </c>
      <c r="D1558" s="42">
        <f t="shared" si="789"/>
        <v>5.7981814397131188</v>
      </c>
      <c r="E1558" s="42">
        <f t="shared" si="790"/>
        <v>3.577347090230774</v>
      </c>
      <c r="F1558" s="42">
        <f t="shared" si="791"/>
        <v>4.4914561916793758</v>
      </c>
      <c r="G1558" s="42">
        <f t="shared" si="808"/>
        <v>0.41654217516775177</v>
      </c>
      <c r="H1558" s="42">
        <f t="shared" si="808"/>
        <v>0</v>
      </c>
      <c r="I1558" s="42">
        <f t="shared" si="808"/>
        <v>0</v>
      </c>
      <c r="J1558" s="42">
        <f t="shared" si="792"/>
        <v>5.8702225754102653</v>
      </c>
      <c r="K1558" s="42">
        <f t="shared" si="807"/>
        <v>6.3702225754102653</v>
      </c>
      <c r="L1558" s="42">
        <f t="shared" si="793"/>
        <v>4.8702225754102653</v>
      </c>
      <c r="M1558" s="42">
        <f t="shared" si="809"/>
        <v>2.388833465778851</v>
      </c>
      <c r="N1558" s="42">
        <f t="shared" si="809"/>
        <v>4.0150144983380969</v>
      </c>
      <c r="O1558" s="42">
        <f t="shared" si="809"/>
        <v>2.0970842913540677</v>
      </c>
      <c r="P1558" s="42">
        <f t="shared" si="809"/>
        <v>4.6602345373079839</v>
      </c>
      <c r="Q1558" s="42">
        <f t="shared" si="809"/>
        <v>4.9179972186877956</v>
      </c>
      <c r="R1558" s="42">
        <f t="shared" si="809"/>
        <v>4.9597691570662192</v>
      </c>
      <c r="S1558" s="42">
        <f t="shared" si="809"/>
        <v>1.3553665054064397</v>
      </c>
      <c r="T1558" s="42">
        <f t="shared" si="794"/>
        <v>5.3486761393103688</v>
      </c>
      <c r="U1558" s="42">
        <f t="shared" si="795"/>
        <v>6.7202225754102649</v>
      </c>
      <c r="V1558" s="42">
        <f t="shared" si="796"/>
        <v>2.098833465778851</v>
      </c>
      <c r="W1558" s="42">
        <f t="shared" si="810"/>
        <v>4.0150144983380933</v>
      </c>
      <c r="X1558" s="42">
        <f t="shared" si="810"/>
        <v>2.097084291354069</v>
      </c>
      <c r="Y1558" s="42">
        <f t="shared" si="797"/>
        <v>4.3102345373079842</v>
      </c>
      <c r="Z1558" s="42">
        <f t="shared" si="798"/>
        <v>5.2079972186877956</v>
      </c>
      <c r="AA1558" s="42">
        <f t="shared" si="811"/>
        <v>4.9597691570662192</v>
      </c>
      <c r="AB1558" s="42">
        <f t="shared" si="811"/>
        <v>1.3553665054064381</v>
      </c>
      <c r="AC1558" s="42">
        <f t="shared" si="799"/>
        <v>4.3486761393103688</v>
      </c>
    </row>
    <row r="1559" spans="3:29" x14ac:dyDescent="0.25">
      <c r="C1559" s="42">
        <f t="shared" si="788"/>
        <v>6.1986634114062165</v>
      </c>
      <c r="D1559" s="42">
        <f t="shared" si="789"/>
        <v>4.6331939780859921</v>
      </c>
      <c r="E1559" s="42">
        <f t="shared" si="790"/>
        <v>4.6626940164941431</v>
      </c>
      <c r="F1559" s="42">
        <f t="shared" si="791"/>
        <v>4.7781897205644013</v>
      </c>
      <c r="G1559" s="42">
        <f t="shared" si="808"/>
        <v>0.2924648887462562</v>
      </c>
      <c r="H1559" s="42">
        <f t="shared" si="808"/>
        <v>0</v>
      </c>
      <c r="I1559" s="42">
        <f t="shared" si="808"/>
        <v>0</v>
      </c>
      <c r="J1559" s="42">
        <f t="shared" si="792"/>
        <v>1.8370842911525402</v>
      </c>
      <c r="K1559" s="42">
        <f t="shared" si="807"/>
        <v>7.0112528734576189</v>
      </c>
      <c r="L1559" s="42">
        <f t="shared" si="793"/>
        <v>5.5112528734576189</v>
      </c>
      <c r="M1559" s="42">
        <f t="shared" si="809"/>
        <v>4.6741685823050787</v>
      </c>
      <c r="N1559" s="42">
        <f t="shared" si="809"/>
        <v>3.7765014354338216</v>
      </c>
      <c r="O1559" s="42">
        <f t="shared" si="809"/>
        <v>3.8339771222626391</v>
      </c>
      <c r="P1559" s="42">
        <f t="shared" si="809"/>
        <v>3.6208838070609839</v>
      </c>
      <c r="Q1559" s="42">
        <f t="shared" si="809"/>
        <v>3.6082163130502187</v>
      </c>
      <c r="R1559" s="42">
        <f t="shared" si="809"/>
        <v>4.6893880548006148</v>
      </c>
      <c r="S1559" s="42">
        <f t="shared" si="809"/>
        <v>1.4917559305228978</v>
      </c>
      <c r="T1559" s="42">
        <f t="shared" si="794"/>
        <v>3.8370842911525389</v>
      </c>
      <c r="U1559" s="42">
        <f t="shared" si="795"/>
        <v>7.3612528734576186</v>
      </c>
      <c r="V1559" s="42">
        <f t="shared" si="796"/>
        <v>4.3841685823050787</v>
      </c>
      <c r="W1559" s="42">
        <f t="shared" si="810"/>
        <v>3.7765014354338216</v>
      </c>
      <c r="X1559" s="42">
        <f t="shared" si="810"/>
        <v>3.8339771222626373</v>
      </c>
      <c r="Y1559" s="42">
        <f t="shared" si="797"/>
        <v>3.2708838070609834</v>
      </c>
      <c r="Z1559" s="42">
        <f t="shared" si="798"/>
        <v>3.8982163130502188</v>
      </c>
      <c r="AA1559" s="42">
        <f t="shared" si="811"/>
        <v>4.6893880548006148</v>
      </c>
      <c r="AB1559" s="42">
        <f t="shared" si="811"/>
        <v>1.4917559305228965</v>
      </c>
      <c r="AC1559" s="42">
        <f t="shared" si="799"/>
        <v>2.8370842911525394</v>
      </c>
    </row>
    <row r="1560" spans="3:29" x14ac:dyDescent="0.25">
      <c r="C1560" s="42">
        <f t="shared" si="788"/>
        <v>5.6171758427368204</v>
      </c>
      <c r="D1560" s="42">
        <f t="shared" si="789"/>
        <v>3.1226990975506506</v>
      </c>
      <c r="E1560" s="42">
        <f t="shared" si="790"/>
        <v>4.1341499465539862</v>
      </c>
      <c r="F1560" s="42">
        <f t="shared" si="791"/>
        <v>3.2547784125992711</v>
      </c>
      <c r="G1560" s="42">
        <f t="shared" si="808"/>
        <v>1.287954513278657</v>
      </c>
      <c r="H1560" s="42">
        <f t="shared" si="808"/>
        <v>0</v>
      </c>
      <c r="I1560" s="42">
        <f t="shared" si="808"/>
        <v>0</v>
      </c>
      <c r="J1560" s="42">
        <f t="shared" si="792"/>
        <v>3.6618056585725594</v>
      </c>
      <c r="K1560" s="42">
        <f t="shared" si="807"/>
        <v>6.2427084878588381</v>
      </c>
      <c r="L1560" s="42">
        <f t="shared" si="793"/>
        <v>4.7427084878588381</v>
      </c>
      <c r="M1560" s="42">
        <f t="shared" si="809"/>
        <v>3.1213542439294182</v>
      </c>
      <c r="N1560" s="42">
        <f t="shared" si="809"/>
        <v>4.9133985942177389</v>
      </c>
      <c r="O1560" s="42">
        <f t="shared" si="809"/>
        <v>1.7627482644780419</v>
      </c>
      <c r="P1560" s="42">
        <f t="shared" si="809"/>
        <v>4.7671284948552675</v>
      </c>
      <c r="Q1560" s="42">
        <f t="shared" si="809"/>
        <v>3.6618506700003008</v>
      </c>
      <c r="R1560" s="42">
        <f t="shared" si="809"/>
        <v>4.5113463176961108</v>
      </c>
      <c r="S1560" s="42">
        <f t="shared" si="809"/>
        <v>4.1175311302898727</v>
      </c>
      <c r="T1560" s="42">
        <f t="shared" si="794"/>
        <v>4.491297817099027</v>
      </c>
      <c r="U1560" s="42">
        <f t="shared" si="795"/>
        <v>6.5927084878588378</v>
      </c>
      <c r="V1560" s="42">
        <f t="shared" si="796"/>
        <v>2.8313542439294181</v>
      </c>
      <c r="W1560" s="42">
        <f t="shared" si="810"/>
        <v>4.9133985942177381</v>
      </c>
      <c r="X1560" s="42">
        <f t="shared" si="810"/>
        <v>1.7627482644780446</v>
      </c>
      <c r="Y1560" s="42">
        <f t="shared" si="797"/>
        <v>4.4171284948552678</v>
      </c>
      <c r="Z1560" s="42">
        <f t="shared" si="798"/>
        <v>3.9518506700003009</v>
      </c>
      <c r="AA1560" s="42">
        <f t="shared" si="811"/>
        <v>4.5113463176961108</v>
      </c>
      <c r="AB1560" s="42">
        <f t="shared" si="811"/>
        <v>4.1175311302898718</v>
      </c>
      <c r="AC1560" s="42">
        <f t="shared" si="799"/>
        <v>3.4912978170990265</v>
      </c>
    </row>
    <row r="1561" spans="3:29" x14ac:dyDescent="0.25">
      <c r="C1561" s="42">
        <f t="shared" si="788"/>
        <v>5.316778055153117</v>
      </c>
      <c r="D1561" s="42">
        <f t="shared" si="789"/>
        <v>5.1603405492025969</v>
      </c>
      <c r="E1561" s="42">
        <f t="shared" si="790"/>
        <v>4.9201471208431009</v>
      </c>
      <c r="F1561" s="42">
        <f t="shared" si="791"/>
        <v>3.8858700802749637</v>
      </c>
      <c r="G1561" s="42">
        <f t="shared" si="808"/>
        <v>0.43869643909868611</v>
      </c>
      <c r="H1561" s="42">
        <f t="shared" si="808"/>
        <v>0</v>
      </c>
      <c r="I1561" s="42">
        <f t="shared" si="808"/>
        <v>5.8078170370228985</v>
      </c>
      <c r="J1561" s="42">
        <f t="shared" si="792"/>
        <v>1.4359390123409668</v>
      </c>
      <c r="K1561" s="42">
        <f t="shared" si="807"/>
        <v>5.8078170370228985</v>
      </c>
      <c r="L1561" s="42">
        <f t="shared" si="793"/>
        <v>4.3078170370228985</v>
      </c>
      <c r="M1561" s="42">
        <f t="shared" si="809"/>
        <v>3.6298856481393118</v>
      </c>
      <c r="N1561" s="42">
        <f t="shared" si="809"/>
        <v>4.064950109470657</v>
      </c>
      <c r="O1561" s="42">
        <f t="shared" si="809"/>
        <v>1.871941028461922</v>
      </c>
      <c r="P1561" s="42">
        <f t="shared" si="809"/>
        <v>4.4263879542078195</v>
      </c>
      <c r="Q1561" s="42">
        <f t="shared" si="809"/>
        <v>4.0011492958374415</v>
      </c>
      <c r="R1561" s="42">
        <f t="shared" si="809"/>
        <v>3.6786920018070735</v>
      </c>
      <c r="S1561" s="42">
        <f t="shared" si="809"/>
        <v>3.5835466824183859</v>
      </c>
      <c r="T1561" s="42">
        <f t="shared" si="794"/>
        <v>3.7989275771548972</v>
      </c>
      <c r="U1561" s="42">
        <f t="shared" si="795"/>
        <v>6.1578170370228982</v>
      </c>
      <c r="V1561" s="42">
        <f t="shared" si="796"/>
        <v>3.3398856481393118</v>
      </c>
      <c r="W1561" s="42">
        <f t="shared" si="810"/>
        <v>4.064950109470657</v>
      </c>
      <c r="X1561" s="42">
        <f t="shared" si="810"/>
        <v>1.8719410284619236</v>
      </c>
      <c r="Y1561" s="42">
        <f t="shared" si="797"/>
        <v>4.076387954207819</v>
      </c>
      <c r="Z1561" s="42">
        <f t="shared" si="798"/>
        <v>4.2911492958374415</v>
      </c>
      <c r="AA1561" s="42">
        <f t="shared" si="811"/>
        <v>3.6786920018070735</v>
      </c>
      <c r="AB1561" s="42">
        <f t="shared" si="811"/>
        <v>3.5835466824183841</v>
      </c>
      <c r="AC1561" s="42">
        <f t="shared" si="799"/>
        <v>2.7989275771548972</v>
      </c>
    </row>
    <row r="1562" spans="3:29" x14ac:dyDescent="0.25">
      <c r="C1562" s="42">
        <f t="shared" si="788"/>
        <v>4.2559698292509571</v>
      </c>
      <c r="D1562" s="42">
        <f t="shared" si="789"/>
        <v>4.2522607796345042</v>
      </c>
      <c r="E1562" s="42">
        <f t="shared" si="790"/>
        <v>5.5940342816837818</v>
      </c>
      <c r="F1562" s="42">
        <f t="shared" si="791"/>
        <v>2.9355205871768391</v>
      </c>
      <c r="G1562" s="42">
        <f t="shared" si="808"/>
        <v>0.7976857318812991</v>
      </c>
      <c r="H1562" s="42">
        <f t="shared" si="808"/>
        <v>0</v>
      </c>
      <c r="I1562" s="42">
        <f t="shared" si="808"/>
        <v>0</v>
      </c>
      <c r="J1562" s="42">
        <f t="shared" si="792"/>
        <v>3.7115907391590026</v>
      </c>
      <c r="K1562" s="42">
        <f t="shared" si="807"/>
        <v>6.3173861087385035</v>
      </c>
      <c r="L1562" s="42">
        <f t="shared" si="793"/>
        <v>4.8173861087385035</v>
      </c>
      <c r="M1562" s="42">
        <f t="shared" si="809"/>
        <v>3.6851418967641267</v>
      </c>
      <c r="N1562" s="42">
        <f t="shared" si="809"/>
        <v>4.906900531001293</v>
      </c>
      <c r="O1562" s="42">
        <f t="shared" si="809"/>
        <v>1.0093895159967798</v>
      </c>
      <c r="P1562" s="42">
        <f t="shared" si="809"/>
        <v>5.4506793688845132</v>
      </c>
      <c r="Q1562" s="42">
        <f t="shared" si="809"/>
        <v>5.1866914567783535</v>
      </c>
      <c r="R1562" s="42">
        <f t="shared" si="809"/>
        <v>3.9578950319256174</v>
      </c>
      <c r="S1562" s="42">
        <f t="shared" si="809"/>
        <v>1.8817745855816825</v>
      </c>
      <c r="T1562" s="42">
        <f t="shared" si="794"/>
        <v>4.9219174755666888</v>
      </c>
      <c r="U1562" s="42">
        <f t="shared" si="795"/>
        <v>6.6673861087385031</v>
      </c>
      <c r="V1562" s="42">
        <f t="shared" si="796"/>
        <v>3.3951418967641267</v>
      </c>
      <c r="W1562" s="42">
        <f t="shared" si="810"/>
        <v>4.9069005310012912</v>
      </c>
      <c r="X1562" s="42">
        <f t="shared" si="810"/>
        <v>1.0093895159967829</v>
      </c>
      <c r="Y1562" s="42">
        <f t="shared" si="797"/>
        <v>5.1006793688845136</v>
      </c>
      <c r="Z1562" s="42">
        <f t="shared" si="798"/>
        <v>5.4766914567783536</v>
      </c>
      <c r="AA1562" s="42">
        <f t="shared" si="811"/>
        <v>3.9578950319256174</v>
      </c>
      <c r="AB1562" s="42">
        <f t="shared" si="811"/>
        <v>1.8817745855816812</v>
      </c>
      <c r="AC1562" s="42">
        <f t="shared" si="799"/>
        <v>3.9219174755666892</v>
      </c>
    </row>
    <row r="1563" spans="3:29" x14ac:dyDescent="0.25">
      <c r="C1563" s="42">
        <f t="shared" si="788"/>
        <v>5.0652804301960517</v>
      </c>
      <c r="D1563" s="42">
        <f t="shared" si="789"/>
        <v>3.077445217361034</v>
      </c>
      <c r="E1563" s="42">
        <f t="shared" si="790"/>
        <v>5.2774918613210682</v>
      </c>
      <c r="F1563" s="42">
        <f t="shared" si="791"/>
        <v>4.6299896824347542</v>
      </c>
      <c r="G1563" s="42">
        <f t="shared" si="808"/>
        <v>0.31021183442297851</v>
      </c>
      <c r="H1563" s="42">
        <f t="shared" si="808"/>
        <v>0</v>
      </c>
      <c r="I1563" s="42">
        <f t="shared" si="808"/>
        <v>6.1146199362929412</v>
      </c>
      <c r="J1563" s="42">
        <f t="shared" si="792"/>
        <v>1.5382066454309808</v>
      </c>
      <c r="K1563" s="42">
        <f t="shared" si="807"/>
        <v>6.1146199362929412</v>
      </c>
      <c r="L1563" s="42">
        <f t="shared" si="793"/>
        <v>4.6146199362929412</v>
      </c>
      <c r="M1563" s="42">
        <f t="shared" si="809"/>
        <v>3.3120857988253429</v>
      </c>
      <c r="N1563" s="42">
        <f t="shared" si="809"/>
        <v>3.0298408758899855</v>
      </c>
      <c r="O1563" s="42">
        <f t="shared" si="809"/>
        <v>0.33268248964678809</v>
      </c>
      <c r="P1563" s="42">
        <f t="shared" si="809"/>
        <v>3.9636238823947343</v>
      </c>
      <c r="Q1563" s="42">
        <f t="shared" si="809"/>
        <v>5.0498752844922148</v>
      </c>
      <c r="R1563" s="42">
        <f t="shared" si="809"/>
        <v>4.3918453861517968</v>
      </c>
      <c r="S1563" s="42">
        <f t="shared" si="809"/>
        <v>4.9437352676411033</v>
      </c>
      <c r="T1563" s="42">
        <f t="shared" si="794"/>
        <v>4.0477583067887259</v>
      </c>
      <c r="U1563" s="42">
        <f t="shared" si="795"/>
        <v>6.4646199362929408</v>
      </c>
      <c r="V1563" s="42">
        <f t="shared" si="796"/>
        <v>3.0220857988253429</v>
      </c>
      <c r="W1563" s="42">
        <f t="shared" si="810"/>
        <v>3.0298408758899855</v>
      </c>
      <c r="X1563" s="42">
        <f t="shared" si="810"/>
        <v>0.33268248964678898</v>
      </c>
      <c r="Y1563" s="42">
        <f t="shared" si="797"/>
        <v>3.6136238823947342</v>
      </c>
      <c r="Z1563" s="42">
        <f t="shared" si="798"/>
        <v>5.3398752844922148</v>
      </c>
      <c r="AA1563" s="42">
        <f t="shared" si="811"/>
        <v>4.3918453861517968</v>
      </c>
      <c r="AB1563" s="42">
        <f t="shared" si="811"/>
        <v>4.9437352676411006</v>
      </c>
      <c r="AC1563" s="42">
        <f t="shared" si="799"/>
        <v>3.0477583067887259</v>
      </c>
    </row>
    <row r="1564" spans="3:29" x14ac:dyDescent="0.25">
      <c r="C1564" s="42">
        <f t="shared" si="788"/>
        <v>5.8959579109021236</v>
      </c>
      <c r="D1564" s="42">
        <f t="shared" si="789"/>
        <v>4.0628365188816158</v>
      </c>
      <c r="E1564" s="42">
        <f t="shared" si="790"/>
        <v>2.8290292685671732</v>
      </c>
      <c r="F1564" s="42">
        <f t="shared" si="791"/>
        <v>4.9975704456915615</v>
      </c>
      <c r="G1564" s="42">
        <f t="shared" si="808"/>
        <v>0.5208727889027619</v>
      </c>
      <c r="H1564" s="42">
        <f t="shared" si="808"/>
        <v>0</v>
      </c>
      <c r="I1564" s="42">
        <f t="shared" si="808"/>
        <v>6.7943259375992886</v>
      </c>
      <c r="J1564" s="42">
        <f t="shared" si="792"/>
        <v>6.2943259375992886</v>
      </c>
      <c r="K1564" s="42">
        <f t="shared" si="807"/>
        <v>6.7943259375992886</v>
      </c>
      <c r="L1564" s="42">
        <f t="shared" si="793"/>
        <v>5.2943259375992886</v>
      </c>
      <c r="M1564" s="42">
        <f t="shared" si="809"/>
        <v>5.0957444531994671</v>
      </c>
      <c r="N1564" s="42">
        <f t="shared" si="809"/>
        <v>2.627993994731801</v>
      </c>
      <c r="O1564" s="42">
        <f t="shared" si="809"/>
        <v>3.2053121675313423</v>
      </c>
      <c r="P1564" s="42">
        <f t="shared" si="809"/>
        <v>2.0187173263385247</v>
      </c>
      <c r="Q1564" s="42">
        <f t="shared" si="809"/>
        <v>2.2464667004673471</v>
      </c>
      <c r="R1564" s="42">
        <f t="shared" si="809"/>
        <v>2.4868716465719674</v>
      </c>
      <c r="S1564" s="42">
        <f t="shared" si="809"/>
        <v>4.4813639162888936</v>
      </c>
      <c r="T1564" s="42">
        <f t="shared" si="794"/>
        <v>3.1985814843998224</v>
      </c>
      <c r="U1564" s="42">
        <f t="shared" si="795"/>
        <v>7.1443259375992882</v>
      </c>
      <c r="V1564" s="42">
        <f t="shared" si="796"/>
        <v>4.8057444531994671</v>
      </c>
      <c r="W1564" s="42">
        <f t="shared" si="810"/>
        <v>2.6279939947318018</v>
      </c>
      <c r="X1564" s="42">
        <f t="shared" si="810"/>
        <v>3.2053121675313427</v>
      </c>
      <c r="Y1564" s="42">
        <f t="shared" si="797"/>
        <v>1.6687173263385247</v>
      </c>
      <c r="Z1564" s="42">
        <f t="shared" si="798"/>
        <v>2.5364667004673471</v>
      </c>
      <c r="AA1564" s="42">
        <f t="shared" si="811"/>
        <v>2.4868716465719674</v>
      </c>
      <c r="AB1564" s="42">
        <f t="shared" si="811"/>
        <v>4.4813639162888919</v>
      </c>
      <c r="AC1564" s="42">
        <f t="shared" si="799"/>
        <v>2.1985814843998224</v>
      </c>
    </row>
    <row r="1565" spans="3:29" x14ac:dyDescent="0.25">
      <c r="C1565" s="42">
        <f t="shared" si="788"/>
        <v>3.7775097314626964</v>
      </c>
      <c r="D1565" s="42">
        <f t="shared" si="789"/>
        <v>5.5153180010556477</v>
      </c>
      <c r="E1565" s="42">
        <f t="shared" si="790"/>
        <v>5.1752523712935057</v>
      </c>
      <c r="F1565" s="42">
        <f t="shared" si="791"/>
        <v>2.1377621387830494</v>
      </c>
      <c r="G1565" s="42">
        <f t="shared" si="808"/>
        <v>3.0931166270699251</v>
      </c>
      <c r="H1565" s="42">
        <f t="shared" si="808"/>
        <v>0</v>
      </c>
      <c r="I1565" s="42">
        <f t="shared" si="808"/>
        <v>0</v>
      </c>
      <c r="J1565" s="42">
        <f t="shared" si="792"/>
        <v>5.4129190694203011</v>
      </c>
      <c r="K1565" s="42">
        <f t="shared" si="807"/>
        <v>5.9129190694203011</v>
      </c>
      <c r="L1565" s="42">
        <f t="shared" si="793"/>
        <v>4.4129190694203011</v>
      </c>
      <c r="M1565" s="42">
        <f t="shared" si="809"/>
        <v>3.6955744183876886</v>
      </c>
      <c r="N1565" s="42">
        <f t="shared" si="809"/>
        <v>2.6350474918530744</v>
      </c>
      <c r="O1565" s="42">
        <f t="shared" si="809"/>
        <v>5.9129190694203011</v>
      </c>
      <c r="P1565" s="42">
        <f t="shared" si="809"/>
        <v>5.0545017833307355</v>
      </c>
      <c r="Q1565" s="42">
        <f t="shared" si="809"/>
        <v>4.0248002073176181</v>
      </c>
      <c r="R1565" s="42">
        <f t="shared" si="809"/>
        <v>3.4032411039279844</v>
      </c>
      <c r="S1565" s="42">
        <f t="shared" si="809"/>
        <v>1.2580678871107027</v>
      </c>
      <c r="T1565" s="42">
        <f t="shared" si="794"/>
        <v>3.840530464978869</v>
      </c>
      <c r="U1565" s="42">
        <f t="shared" si="795"/>
        <v>6.2629190694203007</v>
      </c>
      <c r="V1565" s="42">
        <f t="shared" si="796"/>
        <v>3.4055744183876886</v>
      </c>
      <c r="W1565" s="42">
        <f t="shared" si="810"/>
        <v>2.6350474918530744</v>
      </c>
      <c r="X1565" s="42">
        <f t="shared" si="810"/>
        <v>5.9129190694203011</v>
      </c>
      <c r="Y1565" s="42">
        <f t="shared" si="797"/>
        <v>4.7045017833307359</v>
      </c>
      <c r="Z1565" s="42">
        <f t="shared" si="798"/>
        <v>4.3148002073176182</v>
      </c>
      <c r="AA1565" s="42">
        <f t="shared" si="811"/>
        <v>3.4032411039279844</v>
      </c>
      <c r="AB1565" s="42">
        <f t="shared" si="811"/>
        <v>1.2580678871107014</v>
      </c>
      <c r="AC1565" s="42">
        <f t="shared" si="799"/>
        <v>2.840530464978869</v>
      </c>
    </row>
    <row r="1566" spans="3:29" x14ac:dyDescent="0.25">
      <c r="C1566" s="42">
        <f t="shared" si="788"/>
        <v>5.332188830970443</v>
      </c>
      <c r="D1566" s="42">
        <f t="shared" si="789"/>
        <v>4.742171217931709</v>
      </c>
      <c r="E1566" s="42">
        <f t="shared" si="790"/>
        <v>4.5831603523733957</v>
      </c>
      <c r="F1566" s="42">
        <f t="shared" si="791"/>
        <v>2.2721114829782953</v>
      </c>
      <c r="G1566" s="42">
        <f t="shared" si="808"/>
        <v>1.6266798112869822</v>
      </c>
      <c r="H1566" s="42">
        <f t="shared" si="808"/>
        <v>6.4127333004957601</v>
      </c>
      <c r="I1566" s="42">
        <f t="shared" si="808"/>
        <v>0</v>
      </c>
      <c r="J1566" s="42">
        <f>J236</f>
        <v>0</v>
      </c>
      <c r="K1566" s="42">
        <f>K236-0.5</f>
        <v>5.9127333004957601</v>
      </c>
      <c r="L1566" s="42">
        <f t="shared" si="793"/>
        <v>4.9127333004957601</v>
      </c>
      <c r="M1566" s="42">
        <f t="shared" si="809"/>
        <v>3.4735638711018701</v>
      </c>
      <c r="N1566" s="42">
        <f t="shared" si="809"/>
        <v>5.7530226419991184</v>
      </c>
      <c r="O1566" s="42">
        <f t="shared" si="809"/>
        <v>1.5413525632734291</v>
      </c>
      <c r="P1566" s="42">
        <f t="shared" si="809"/>
        <v>4.3208512835162889</v>
      </c>
      <c r="Q1566" s="42">
        <f t="shared" si="809"/>
        <v>3.5303729811136728</v>
      </c>
      <c r="R1566" s="42">
        <f t="shared" si="809"/>
        <v>4.4278689040963828</v>
      </c>
      <c r="S1566" s="42">
        <f t="shared" si="809"/>
        <v>1.9101758767434187</v>
      </c>
      <c r="T1566" s="42">
        <f t="shared" si="794"/>
        <v>4.4391694293938908</v>
      </c>
      <c r="U1566" s="42">
        <f t="shared" si="795"/>
        <v>6.7627333004957597</v>
      </c>
      <c r="V1566" s="42">
        <f t="shared" si="796"/>
        <v>3.1835638711018701</v>
      </c>
      <c r="W1566" s="42">
        <f t="shared" si="810"/>
        <v>5.7530226419991202</v>
      </c>
      <c r="X1566" s="42">
        <f t="shared" si="810"/>
        <v>1.5413525632734282</v>
      </c>
      <c r="Y1566" s="42">
        <f t="shared" si="797"/>
        <v>3.9708512835162879</v>
      </c>
      <c r="Z1566" s="42">
        <f t="shared" si="798"/>
        <v>3.8203729811136729</v>
      </c>
      <c r="AA1566" s="42">
        <f t="shared" si="811"/>
        <v>4.4278689040963828</v>
      </c>
      <c r="AB1566" s="42">
        <f t="shared" si="811"/>
        <v>1.9101758767434172</v>
      </c>
      <c r="AC1566" s="42">
        <f t="shared" si="799"/>
        <v>3.4391694293938904</v>
      </c>
    </row>
    <row r="1567" spans="3:29" x14ac:dyDescent="0.25">
      <c r="C1567" s="42">
        <f t="shared" si="788"/>
        <v>7.6423094983308495</v>
      </c>
      <c r="D1567" s="42">
        <f t="shared" si="789"/>
        <v>6.4763462088545181</v>
      </c>
      <c r="E1567" s="42">
        <f t="shared" si="790"/>
        <v>5.1529395827596449</v>
      </c>
      <c r="F1567" s="42">
        <f t="shared" si="791"/>
        <v>6.7738972680887271</v>
      </c>
      <c r="G1567" s="42">
        <f t="shared" si="808"/>
        <v>0.57070783222882537</v>
      </c>
      <c r="H1567" s="42">
        <f t="shared" si="808"/>
        <v>0</v>
      </c>
      <c r="I1567" s="42">
        <f t="shared" si="808"/>
        <v>7.669967381620685</v>
      </c>
      <c r="J1567" s="42">
        <f t="shared" si="792"/>
        <v>7.169967381620685</v>
      </c>
      <c r="K1567" s="42">
        <f t="shared" ref="K1567" si="812">K237</f>
        <v>7.669967381620685</v>
      </c>
      <c r="L1567" s="42">
        <f t="shared" si="793"/>
        <v>6.169967381620685</v>
      </c>
      <c r="M1567" s="42">
        <f t="shared" si="809"/>
        <v>5.7524755362155151</v>
      </c>
      <c r="N1567" s="42">
        <f t="shared" si="809"/>
        <v>1.4506092846641092</v>
      </c>
      <c r="O1567" s="42">
        <f t="shared" si="809"/>
        <v>3.5180428899169249</v>
      </c>
      <c r="P1567" s="42">
        <f t="shared" si="809"/>
        <v>0.60604261275422555</v>
      </c>
      <c r="Q1567" s="42">
        <f t="shared" si="809"/>
        <v>0.57168228988312619</v>
      </c>
      <c r="R1567" s="42">
        <f t="shared" si="809"/>
        <v>1.5689571276711152</v>
      </c>
      <c r="S1567" s="42">
        <f t="shared" si="809"/>
        <v>2.611052725658106</v>
      </c>
      <c r="T1567" s="42">
        <f t="shared" si="794"/>
        <v>2.9381188840538779</v>
      </c>
      <c r="U1567" s="42">
        <f t="shared" si="795"/>
        <v>8.0199673816206847</v>
      </c>
      <c r="V1567" s="42">
        <f t="shared" si="796"/>
        <v>5.4624755362155151</v>
      </c>
      <c r="W1567" s="42">
        <f t="shared" si="810"/>
        <v>1.4506092846641114</v>
      </c>
      <c r="X1567" s="42">
        <f t="shared" si="810"/>
        <v>3.5180428899169249</v>
      </c>
      <c r="Y1567" s="42">
        <f t="shared" si="797"/>
        <v>0.25604261275422546</v>
      </c>
      <c r="Z1567" s="42">
        <f t="shared" si="798"/>
        <v>0.86168228988312623</v>
      </c>
      <c r="AA1567" s="42">
        <f t="shared" si="811"/>
        <v>1.5689571276711152</v>
      </c>
      <c r="AB1567" s="42">
        <f t="shared" si="811"/>
        <v>2.6110527256581064</v>
      </c>
      <c r="AC1567" s="42">
        <f t="shared" si="799"/>
        <v>1.9381188840538777</v>
      </c>
    </row>
    <row r="1568" spans="3:29" x14ac:dyDescent="0.25">
      <c r="C1568" s="42">
        <f t="shared" si="788"/>
        <v>5.7304300343749714</v>
      </c>
      <c r="D1568" s="42">
        <f t="shared" si="789"/>
        <v>5.1407172222528983</v>
      </c>
      <c r="E1568" s="42">
        <f t="shared" si="790"/>
        <v>4.914928529450969</v>
      </c>
      <c r="F1568" s="42">
        <f t="shared" si="791"/>
        <v>4.3517685521067975</v>
      </c>
      <c r="G1568" s="42">
        <f t="shared" si="808"/>
        <v>0.25261747429838793</v>
      </c>
      <c r="H1568" s="42">
        <f t="shared" si="808"/>
        <v>0</v>
      </c>
      <c r="I1568" s="42">
        <f t="shared" si="808"/>
        <v>0</v>
      </c>
      <c r="J1568" s="42">
        <f>J238</f>
        <v>0</v>
      </c>
      <c r="K1568" s="42">
        <f>K238-0.5</f>
        <v>6.0903441089022268</v>
      </c>
      <c r="L1568" s="42">
        <f t="shared" si="793"/>
        <v>5.0903441089022268</v>
      </c>
      <c r="M1568" s="42">
        <f t="shared" si="809"/>
        <v>2.7459767120425935</v>
      </c>
      <c r="N1568" s="42">
        <f t="shared" si="809"/>
        <v>5.2225368410168631</v>
      </c>
      <c r="O1568" s="42">
        <f t="shared" si="809"/>
        <v>1.7519785303279998</v>
      </c>
      <c r="P1568" s="42">
        <f t="shared" si="809"/>
        <v>4.8266178678781975</v>
      </c>
      <c r="Q1568" s="42">
        <f t="shared" si="809"/>
        <v>4.621232401020043</v>
      </c>
      <c r="R1568" s="42">
        <f t="shared" si="809"/>
        <v>3.4068834993156702</v>
      </c>
      <c r="S1568" s="42">
        <f t="shared" si="809"/>
        <v>3.2250620107393879</v>
      </c>
      <c r="T1568" s="42">
        <f t="shared" si="794"/>
        <v>5.6189650680638916</v>
      </c>
      <c r="U1568" s="42">
        <f t="shared" si="795"/>
        <v>6.9403441089022264</v>
      </c>
      <c r="V1568" s="42">
        <f t="shared" si="796"/>
        <v>2.4559767120425935</v>
      </c>
      <c r="W1568" s="42">
        <f t="shared" si="810"/>
        <v>5.2225368410168604</v>
      </c>
      <c r="X1568" s="42">
        <f t="shared" si="810"/>
        <v>1.7519785303280027</v>
      </c>
      <c r="Y1568" s="42">
        <f t="shared" si="797"/>
        <v>4.4766178678781969</v>
      </c>
      <c r="Z1568" s="42">
        <f t="shared" si="798"/>
        <v>4.911232401020043</v>
      </c>
      <c r="AA1568" s="42">
        <f t="shared" si="811"/>
        <v>3.4068834993156702</v>
      </c>
      <c r="AB1568" s="42">
        <f t="shared" si="811"/>
        <v>3.2250620107393875</v>
      </c>
      <c r="AC1568" s="42">
        <f t="shared" si="799"/>
        <v>4.6189650680638916</v>
      </c>
    </row>
    <row r="1569" spans="3:29" x14ac:dyDescent="0.25">
      <c r="C1569" s="42">
        <f t="shared" si="788"/>
        <v>4.8941128928954232</v>
      </c>
      <c r="D1569" s="42">
        <f t="shared" si="789"/>
        <v>0.85953899145840007</v>
      </c>
      <c r="E1569" s="42">
        <f t="shared" si="790"/>
        <v>3.1771036395413423</v>
      </c>
      <c r="F1569" s="42">
        <f t="shared" si="791"/>
        <v>3.4608127255416385</v>
      </c>
      <c r="G1569" s="42">
        <f t="shared" si="808"/>
        <v>1.8407749830555169</v>
      </c>
      <c r="H1569" s="42">
        <f t="shared" si="808"/>
        <v>6.0924157088441859</v>
      </c>
      <c r="I1569" s="42">
        <f t="shared" si="808"/>
        <v>6.0924157088441859</v>
      </c>
      <c r="J1569" s="42">
        <f t="shared" si="792"/>
        <v>5.5924157088441859</v>
      </c>
      <c r="K1569" s="42">
        <f t="shared" ref="K1569:K1584" si="813">K239</f>
        <v>0</v>
      </c>
      <c r="L1569" s="42">
        <f t="shared" si="793"/>
        <v>4.5924157088441859</v>
      </c>
      <c r="M1569" s="42">
        <f t="shared" si="809"/>
        <v>4.0616104725627906</v>
      </c>
      <c r="N1569" s="42">
        <f t="shared" si="809"/>
        <v>5.2850200960368943</v>
      </c>
      <c r="O1569" s="42">
        <f t="shared" si="809"/>
        <v>1.2042171545718174</v>
      </c>
      <c r="P1569" s="42">
        <f t="shared" si="809"/>
        <v>3.0161208332649001</v>
      </c>
      <c r="Q1569" s="42">
        <f t="shared" si="809"/>
        <v>2.4625770852240043</v>
      </c>
      <c r="R1569" s="42">
        <f t="shared" si="809"/>
        <v>4.4074035878767459</v>
      </c>
      <c r="S1569" s="42">
        <f t="shared" si="809"/>
        <v>5.1850346458248406</v>
      </c>
      <c r="T1569" s="42">
        <f t="shared" si="794"/>
        <v>3.5308052362813949</v>
      </c>
      <c r="U1569" s="42">
        <f t="shared" si="795"/>
        <v>6.4424157088441856</v>
      </c>
      <c r="V1569" s="42">
        <f t="shared" si="796"/>
        <v>3.7716104725627906</v>
      </c>
      <c r="W1569" s="42">
        <f t="shared" si="810"/>
        <v>5.2850200960368925</v>
      </c>
      <c r="X1569" s="42">
        <f t="shared" si="810"/>
        <v>1.2042171545718214</v>
      </c>
      <c r="Y1569" s="42">
        <f t="shared" si="797"/>
        <v>2.6661208332648996</v>
      </c>
      <c r="Z1569" s="42">
        <f t="shared" si="798"/>
        <v>2.7525770852240043</v>
      </c>
      <c r="AA1569" s="42">
        <f t="shared" si="811"/>
        <v>4.4074035878767459</v>
      </c>
      <c r="AB1569" s="42">
        <f t="shared" si="811"/>
        <v>5.1850346458248389</v>
      </c>
      <c r="AC1569" s="42">
        <f t="shared" si="799"/>
        <v>2.5308052362813953</v>
      </c>
    </row>
    <row r="1570" spans="3:29" x14ac:dyDescent="0.25">
      <c r="C1570" s="42">
        <f t="shared" si="788"/>
        <v>2.323474975212859</v>
      </c>
      <c r="D1570" s="42">
        <f t="shared" si="789"/>
        <v>2.4995819002387716</v>
      </c>
      <c r="E1570" s="42">
        <f t="shared" si="790"/>
        <v>2.0652716035323477</v>
      </c>
      <c r="F1570" s="42">
        <f t="shared" si="791"/>
        <v>1.1677084043488484</v>
      </c>
      <c r="G1570" s="42">
        <f t="shared" si="808"/>
        <v>1.3471127537448262</v>
      </c>
      <c r="H1570" s="42">
        <f t="shared" si="808"/>
        <v>5.636268927224827</v>
      </c>
      <c r="I1570" s="42">
        <f t="shared" si="808"/>
        <v>0</v>
      </c>
      <c r="J1570" s="42">
        <f t="shared" si="792"/>
        <v>5.136268927224827</v>
      </c>
      <c r="K1570" s="42">
        <f t="shared" si="813"/>
        <v>5.636268927224827</v>
      </c>
      <c r="L1570" s="42">
        <f t="shared" si="793"/>
        <v>4.136268927224827</v>
      </c>
      <c r="M1570" s="42">
        <f t="shared" si="809"/>
        <v>1.8787563090749435</v>
      </c>
      <c r="N1570" s="42">
        <f t="shared" si="809"/>
        <v>4.6639745570297135</v>
      </c>
      <c r="O1570" s="42">
        <f t="shared" si="809"/>
        <v>3.2917052687924566</v>
      </c>
      <c r="P1570" s="42">
        <f t="shared" si="809"/>
        <v>5.636268927224827</v>
      </c>
      <c r="Q1570" s="42">
        <f t="shared" si="809"/>
        <v>5.1696933911311946</v>
      </c>
      <c r="R1570" s="42">
        <f t="shared" si="809"/>
        <v>5.2508737908487957</v>
      </c>
      <c r="S1570" s="42">
        <f t="shared" si="809"/>
        <v>1.5589680011472928</v>
      </c>
      <c r="T1570" s="42">
        <f t="shared" si="794"/>
        <v>5.2575126181498835</v>
      </c>
      <c r="U1570" s="42">
        <f t="shared" si="795"/>
        <v>5.9862689272248266</v>
      </c>
      <c r="V1570" s="42">
        <f t="shared" si="796"/>
        <v>1.5887563090749435</v>
      </c>
      <c r="W1570" s="42">
        <f t="shared" si="810"/>
        <v>4.6639745570297118</v>
      </c>
      <c r="X1570" s="42">
        <f t="shared" si="810"/>
        <v>3.291705268792458</v>
      </c>
      <c r="Y1570" s="42">
        <f t="shared" si="797"/>
        <v>5.2862689272248273</v>
      </c>
      <c r="Z1570" s="42">
        <f t="shared" si="798"/>
        <v>5.4596933911311947</v>
      </c>
      <c r="AA1570" s="42">
        <f t="shared" si="811"/>
        <v>5.2508737908487957</v>
      </c>
      <c r="AB1570" s="42">
        <f t="shared" si="811"/>
        <v>1.5589680011472922</v>
      </c>
      <c r="AC1570" s="42">
        <f t="shared" si="799"/>
        <v>4.2575126181498852</v>
      </c>
    </row>
    <row r="1571" spans="3:29" x14ac:dyDescent="0.25">
      <c r="C1571" s="42">
        <f t="shared" si="788"/>
        <v>4.1510775961035797</v>
      </c>
      <c r="D1571" s="42">
        <f t="shared" si="789"/>
        <v>4.2620100933578762</v>
      </c>
      <c r="E1571" s="42">
        <f t="shared" si="790"/>
        <v>4.1904547640258389</v>
      </c>
      <c r="F1571" s="42">
        <f t="shared" si="791"/>
        <v>5.0076189274343221</v>
      </c>
      <c r="G1571" s="42">
        <f t="shared" si="808"/>
        <v>0.59013867271336573</v>
      </c>
      <c r="H1571" s="42">
        <f t="shared" si="808"/>
        <v>0</v>
      </c>
      <c r="I1571" s="42">
        <f t="shared" si="808"/>
        <v>6.5431625337094257</v>
      </c>
      <c r="J1571" s="42">
        <f t="shared" si="792"/>
        <v>6.0431625337094257</v>
      </c>
      <c r="K1571" s="42">
        <f t="shared" si="813"/>
        <v>6.5431625337094257</v>
      </c>
      <c r="L1571" s="42">
        <f t="shared" si="793"/>
        <v>5.0431625337094257</v>
      </c>
      <c r="M1571" s="42">
        <f t="shared" si="809"/>
        <v>4.3621083558062832</v>
      </c>
      <c r="N1571" s="42">
        <f t="shared" si="809"/>
        <v>4.3327140946485612</v>
      </c>
      <c r="O1571" s="42">
        <f t="shared" si="809"/>
        <v>2.3838381407247122</v>
      </c>
      <c r="P1571" s="42">
        <f t="shared" si="809"/>
        <v>3.3277970456249131</v>
      </c>
      <c r="Q1571" s="42">
        <f t="shared" si="809"/>
        <v>3.1292926070674989</v>
      </c>
      <c r="R1571" s="42">
        <f t="shared" si="809"/>
        <v>3.0090276275495751</v>
      </c>
      <c r="S1571" s="42">
        <f t="shared" si="809"/>
        <v>2.0882433618221583</v>
      </c>
      <c r="T1571" s="42">
        <f t="shared" si="794"/>
        <v>3.4084224056652501</v>
      </c>
      <c r="U1571" s="42">
        <f t="shared" si="795"/>
        <v>6.8931625337094253</v>
      </c>
      <c r="V1571" s="42">
        <f t="shared" si="796"/>
        <v>4.0721083558062832</v>
      </c>
      <c r="W1571" s="42">
        <f t="shared" si="810"/>
        <v>4.3327140946485612</v>
      </c>
      <c r="X1571" s="42">
        <f t="shared" si="810"/>
        <v>2.3838381407247122</v>
      </c>
      <c r="Y1571" s="42">
        <f t="shared" si="797"/>
        <v>2.977797045624913</v>
      </c>
      <c r="Z1571" s="42">
        <f t="shared" si="798"/>
        <v>3.4192926070674989</v>
      </c>
      <c r="AA1571" s="42">
        <f t="shared" si="811"/>
        <v>3.0090276275495751</v>
      </c>
      <c r="AB1571" s="42">
        <f t="shared" si="811"/>
        <v>2.088243361822157</v>
      </c>
      <c r="AC1571" s="42">
        <f t="shared" si="799"/>
        <v>2.4084224056652497</v>
      </c>
    </row>
    <row r="1572" spans="3:29" x14ac:dyDescent="0.25">
      <c r="C1572" s="42">
        <f t="shared" si="788"/>
        <v>4.4367844569718109</v>
      </c>
      <c r="D1572" s="42">
        <f t="shared" si="789"/>
        <v>1.2796404364110021</v>
      </c>
      <c r="E1572" s="42">
        <f t="shared" si="790"/>
        <v>1.2889298662658515</v>
      </c>
      <c r="F1572" s="42">
        <f t="shared" si="791"/>
        <v>2.210286081864155</v>
      </c>
      <c r="G1572" s="42">
        <f t="shared" ref="G1572:I1587" si="814">G242</f>
        <v>1.0591233381132665</v>
      </c>
      <c r="H1572" s="42">
        <f t="shared" si="814"/>
        <v>5.8715150056654064</v>
      </c>
      <c r="I1572" s="42">
        <f t="shared" si="814"/>
        <v>5.8715150056654064</v>
      </c>
      <c r="J1572" s="42">
        <f t="shared" si="792"/>
        <v>5.3715150056654064</v>
      </c>
      <c r="K1572" s="42">
        <f t="shared" si="813"/>
        <v>5.8715150056654064</v>
      </c>
      <c r="L1572" s="42">
        <f t="shared" si="793"/>
        <v>4.3715150056654064</v>
      </c>
      <c r="M1572" s="42">
        <f t="shared" ref="M1572:S1587" si="815">M242</f>
        <v>3.6696968785408788</v>
      </c>
      <c r="N1572" s="42">
        <f t="shared" si="815"/>
        <v>5.1408727520403783</v>
      </c>
      <c r="O1572" s="42">
        <f t="shared" si="815"/>
        <v>2.1512713381639088</v>
      </c>
      <c r="P1572" s="42">
        <f t="shared" si="815"/>
        <v>4.5345159859745818</v>
      </c>
      <c r="Q1572" s="42">
        <f t="shared" si="815"/>
        <v>3.8190953707020103</v>
      </c>
      <c r="R1572" s="42">
        <f t="shared" si="815"/>
        <v>3.9844431459629459</v>
      </c>
      <c r="S1572" s="42">
        <f t="shared" si="815"/>
        <v>1.6240360653968149</v>
      </c>
      <c r="T1572" s="42">
        <f t="shared" si="794"/>
        <v>3.824141356409223</v>
      </c>
      <c r="U1572" s="42">
        <f t="shared" si="795"/>
        <v>6.2215150056654061</v>
      </c>
      <c r="V1572" s="42">
        <f t="shared" si="796"/>
        <v>3.3796968785408787</v>
      </c>
      <c r="W1572" s="42">
        <f t="shared" ref="W1572:X1587" si="816">W242</f>
        <v>5.1408727520403774</v>
      </c>
      <c r="X1572" s="42">
        <f t="shared" si="816"/>
        <v>2.151271338163907</v>
      </c>
      <c r="Y1572" s="42">
        <f t="shared" si="797"/>
        <v>4.1845159859745822</v>
      </c>
      <c r="Z1572" s="42">
        <f t="shared" si="798"/>
        <v>4.1090953707020104</v>
      </c>
      <c r="AA1572" s="42">
        <f t="shared" ref="AA1572:AB1587" si="817">AA242</f>
        <v>3.9844431459629459</v>
      </c>
      <c r="AB1572" s="42">
        <f t="shared" si="817"/>
        <v>1.6240360653968142</v>
      </c>
      <c r="AC1572" s="42">
        <f t="shared" si="799"/>
        <v>2.824141356409223</v>
      </c>
    </row>
    <row r="1573" spans="3:29" x14ac:dyDescent="0.25">
      <c r="C1573" s="42">
        <f t="shared" si="788"/>
        <v>5.5737717356411443</v>
      </c>
      <c r="D1573" s="42">
        <f t="shared" si="789"/>
        <v>4.9418380162574396</v>
      </c>
      <c r="E1573" s="42">
        <f t="shared" si="790"/>
        <v>4.1585389634903791</v>
      </c>
      <c r="F1573" s="42">
        <f t="shared" si="791"/>
        <v>4.4670656045673693</v>
      </c>
      <c r="G1573" s="42">
        <f t="shared" si="814"/>
        <v>0.38475096206536669</v>
      </c>
      <c r="H1573" s="42">
        <f t="shared" si="814"/>
        <v>0</v>
      </c>
      <c r="I1573" s="42">
        <f t="shared" si="814"/>
        <v>0</v>
      </c>
      <c r="J1573" s="42">
        <f t="shared" si="792"/>
        <v>3.8753090173330333</v>
      </c>
      <c r="K1573" s="42">
        <f t="shared" si="813"/>
        <v>6.5629635259995487</v>
      </c>
      <c r="L1573" s="42">
        <f t="shared" si="793"/>
        <v>5.0629635259995487</v>
      </c>
      <c r="M1573" s="42">
        <f t="shared" si="815"/>
        <v>1.6407408814998885</v>
      </c>
      <c r="N1573" s="42">
        <f t="shared" si="815"/>
        <v>3.8475594795280399</v>
      </c>
      <c r="O1573" s="42">
        <f t="shared" si="815"/>
        <v>3.683757075543828</v>
      </c>
      <c r="P1573" s="42">
        <f t="shared" si="815"/>
        <v>3.2472950364741378</v>
      </c>
      <c r="Q1573" s="42">
        <f t="shared" si="815"/>
        <v>2.4320634440729125</v>
      </c>
      <c r="R1573" s="42">
        <f t="shared" si="815"/>
        <v>3.1337805152876608</v>
      </c>
      <c r="S1573" s="42">
        <f t="shared" si="815"/>
        <v>4.8873132640422181</v>
      </c>
      <c r="T1573" s="42">
        <f t="shared" si="794"/>
        <v>6.8324078648746323</v>
      </c>
      <c r="U1573" s="42">
        <f t="shared" si="795"/>
        <v>6.9129635259995483</v>
      </c>
      <c r="V1573" s="42">
        <f t="shared" si="796"/>
        <v>1.3507408814998885</v>
      </c>
      <c r="W1573" s="42">
        <f t="shared" si="816"/>
        <v>3.8475594795280395</v>
      </c>
      <c r="X1573" s="42">
        <f t="shared" si="816"/>
        <v>3.683757075543828</v>
      </c>
      <c r="Y1573" s="42">
        <f t="shared" si="797"/>
        <v>2.8972950364741377</v>
      </c>
      <c r="Z1573" s="42">
        <f t="shared" si="798"/>
        <v>2.7220634440729126</v>
      </c>
      <c r="AA1573" s="42">
        <f t="shared" si="817"/>
        <v>3.1337805152876608</v>
      </c>
      <c r="AB1573" s="42">
        <f t="shared" si="817"/>
        <v>4.8873132640422163</v>
      </c>
      <c r="AC1573" s="42">
        <f t="shared" si="799"/>
        <v>5.8324078648746323</v>
      </c>
    </row>
    <row r="1574" spans="3:29" x14ac:dyDescent="0.25">
      <c r="C1574" s="42">
        <f t="shared" si="788"/>
        <v>6.3463934023323167</v>
      </c>
      <c r="D1574" s="42">
        <f t="shared" si="789"/>
        <v>5.15851581875412</v>
      </c>
      <c r="E1574" s="42">
        <f t="shared" si="790"/>
        <v>4.9381109976329318</v>
      </c>
      <c r="F1574" s="42">
        <f t="shared" si="791"/>
        <v>5.04611453352637</v>
      </c>
      <c r="G1574" s="42">
        <f t="shared" si="814"/>
        <v>0.18620709766034269</v>
      </c>
      <c r="H1574" s="42">
        <f t="shared" si="814"/>
        <v>6.3525267547970055</v>
      </c>
      <c r="I1574" s="42">
        <f t="shared" si="814"/>
        <v>6.3525267547970055</v>
      </c>
      <c r="J1574" s="42">
        <f t="shared" si="792"/>
        <v>3.7350178365313376</v>
      </c>
      <c r="K1574" s="42">
        <f t="shared" si="813"/>
        <v>6.3525267547970055</v>
      </c>
      <c r="L1574" s="42">
        <f t="shared" si="793"/>
        <v>4.8525267547970055</v>
      </c>
      <c r="M1574" s="42">
        <f t="shared" si="815"/>
        <v>2.3821975330488789</v>
      </c>
      <c r="N1574" s="42">
        <f t="shared" si="815"/>
        <v>2.5455767588854137</v>
      </c>
      <c r="O1574" s="42">
        <f t="shared" si="815"/>
        <v>2.8831371428452006</v>
      </c>
      <c r="P1574" s="42">
        <f t="shared" si="815"/>
        <v>1.797203821442368</v>
      </c>
      <c r="Q1574" s="42">
        <f t="shared" si="815"/>
        <v>1.3372659393283268</v>
      </c>
      <c r="R1574" s="42">
        <f t="shared" si="815"/>
        <v>1.5087403133400281</v>
      </c>
      <c r="S1574" s="42">
        <f t="shared" si="815"/>
        <v>5.1360854613252407</v>
      </c>
      <c r="T1574" s="42">
        <f t="shared" si="794"/>
        <v>5.0732962995733146</v>
      </c>
      <c r="U1574" s="42">
        <f t="shared" si="795"/>
        <v>6.7025267547970051</v>
      </c>
      <c r="V1574" s="42">
        <f t="shared" si="796"/>
        <v>2.0921975330488789</v>
      </c>
      <c r="W1574" s="42">
        <f t="shared" si="816"/>
        <v>2.545576758885415</v>
      </c>
      <c r="X1574" s="42">
        <f t="shared" si="816"/>
        <v>2.8831371428451993</v>
      </c>
      <c r="Y1574" s="42">
        <f t="shared" si="797"/>
        <v>1.4472038214423675</v>
      </c>
      <c r="Z1574" s="42">
        <f t="shared" si="798"/>
        <v>1.6272659393283269</v>
      </c>
      <c r="AA1574" s="42">
        <f t="shared" si="817"/>
        <v>1.5087403133400281</v>
      </c>
      <c r="AB1574" s="42">
        <f t="shared" si="817"/>
        <v>5.136085461325238</v>
      </c>
      <c r="AC1574" s="42">
        <f t="shared" si="799"/>
        <v>4.0732962995733146</v>
      </c>
    </row>
    <row r="1575" spans="3:29" x14ac:dyDescent="0.25">
      <c r="C1575" s="42">
        <f t="shared" si="788"/>
        <v>5.5788311829974058</v>
      </c>
      <c r="D1575" s="42">
        <f t="shared" si="789"/>
        <v>3.9680894296840079</v>
      </c>
      <c r="E1575" s="42">
        <f t="shared" si="790"/>
        <v>3.6658703999375244</v>
      </c>
      <c r="F1575" s="42">
        <f t="shared" si="791"/>
        <v>2.5461339994335082</v>
      </c>
      <c r="G1575" s="42">
        <f t="shared" si="814"/>
        <v>0.37426734673165218</v>
      </c>
      <c r="H1575" s="42">
        <f t="shared" si="814"/>
        <v>0</v>
      </c>
      <c r="I1575" s="42">
        <f t="shared" si="814"/>
        <v>5.1871115086089077</v>
      </c>
      <c r="J1575" s="42">
        <f t="shared" si="792"/>
        <v>2.958074339072605</v>
      </c>
      <c r="K1575" s="42">
        <f t="shared" si="813"/>
        <v>5.1871115086089077</v>
      </c>
      <c r="L1575" s="42">
        <f t="shared" si="793"/>
        <v>3.6871115086089077</v>
      </c>
      <c r="M1575" s="42">
        <f t="shared" si="815"/>
        <v>1.9451668157283417</v>
      </c>
      <c r="N1575" s="42">
        <f t="shared" si="815"/>
        <v>4.5020213093586747</v>
      </c>
      <c r="O1575" s="42">
        <f t="shared" si="815"/>
        <v>1.3217846130752735</v>
      </c>
      <c r="P1575" s="42">
        <f t="shared" si="815"/>
        <v>5.0572758126147734</v>
      </c>
      <c r="Q1575" s="42">
        <f t="shared" si="815"/>
        <v>4.9237722986326427</v>
      </c>
      <c r="R1575" s="42">
        <f t="shared" si="815"/>
        <v>4.6466425063711663</v>
      </c>
      <c r="S1575" s="42">
        <f t="shared" si="815"/>
        <v>4.0834707620963746</v>
      </c>
      <c r="T1575" s="42">
        <f t="shared" si="794"/>
        <v>4.8500095159765859</v>
      </c>
      <c r="U1575" s="42">
        <f t="shared" si="795"/>
        <v>5.5371115086089073</v>
      </c>
      <c r="V1575" s="42">
        <f t="shared" si="796"/>
        <v>1.6551668157283417</v>
      </c>
      <c r="W1575" s="42">
        <f t="shared" si="816"/>
        <v>4.5020213093586738</v>
      </c>
      <c r="X1575" s="42">
        <f t="shared" si="816"/>
        <v>1.3217846130752737</v>
      </c>
      <c r="Y1575" s="42">
        <f t="shared" si="797"/>
        <v>4.7072758126147738</v>
      </c>
      <c r="Z1575" s="42">
        <f t="shared" si="798"/>
        <v>5.2137722986326427</v>
      </c>
      <c r="AA1575" s="42">
        <f t="shared" si="817"/>
        <v>4.6466425063711663</v>
      </c>
      <c r="AB1575" s="42">
        <f t="shared" si="817"/>
        <v>4.0834707620963737</v>
      </c>
      <c r="AC1575" s="42">
        <f t="shared" si="799"/>
        <v>3.8500095159765859</v>
      </c>
    </row>
    <row r="1576" spans="3:29" x14ac:dyDescent="0.25">
      <c r="C1576" s="42">
        <f t="shared" si="788"/>
        <v>6.0003340199900066</v>
      </c>
      <c r="D1576" s="42">
        <f t="shared" si="789"/>
        <v>3.6865677286796608</v>
      </c>
      <c r="E1576" s="42">
        <f t="shared" si="790"/>
        <v>4.14932960764465</v>
      </c>
      <c r="F1576" s="42">
        <f t="shared" si="791"/>
        <v>3.3436164456204112</v>
      </c>
      <c r="G1576" s="42">
        <f t="shared" si="814"/>
        <v>0.8255405328397567</v>
      </c>
      <c r="H1576" s="42">
        <f t="shared" si="814"/>
        <v>5.9532882327550265</v>
      </c>
      <c r="I1576" s="42">
        <f t="shared" si="814"/>
        <v>5.9532882327550265</v>
      </c>
      <c r="J1576" s="42">
        <f t="shared" si="792"/>
        <v>1.4844294109183427</v>
      </c>
      <c r="K1576" s="42">
        <f t="shared" si="813"/>
        <v>5.9532882327550265</v>
      </c>
      <c r="L1576" s="42">
        <f t="shared" si="793"/>
        <v>4.4532882327550265</v>
      </c>
      <c r="M1576" s="42">
        <f t="shared" si="815"/>
        <v>1.9844294109183436</v>
      </c>
      <c r="N1576" s="42">
        <f t="shared" si="815"/>
        <v>4.3031629678808789</v>
      </c>
      <c r="O1576" s="42">
        <f t="shared" si="815"/>
        <v>0.94711403702921049</v>
      </c>
      <c r="P1576" s="42">
        <f t="shared" si="815"/>
        <v>3.4627501167113861</v>
      </c>
      <c r="Q1576" s="42">
        <f t="shared" si="815"/>
        <v>3.6509009323912389</v>
      </c>
      <c r="R1576" s="42">
        <f t="shared" si="815"/>
        <v>3.8939818645582105</v>
      </c>
      <c r="S1576" s="42">
        <f t="shared" si="815"/>
        <v>2.7866455557576724</v>
      </c>
      <c r="T1576" s="42">
        <f t="shared" si="794"/>
        <v>5.5928856600190811</v>
      </c>
      <c r="U1576" s="42">
        <f t="shared" si="795"/>
        <v>6.3032882327550261</v>
      </c>
      <c r="V1576" s="42">
        <f t="shared" si="796"/>
        <v>1.6944294109183435</v>
      </c>
      <c r="W1576" s="42">
        <f t="shared" si="816"/>
        <v>4.3031629678808807</v>
      </c>
      <c r="X1576" s="42">
        <f t="shared" si="816"/>
        <v>0.94711403702920982</v>
      </c>
      <c r="Y1576" s="42">
        <f t="shared" si="797"/>
        <v>3.112750116711386</v>
      </c>
      <c r="Z1576" s="42">
        <f t="shared" si="798"/>
        <v>3.940900932391239</v>
      </c>
      <c r="AA1576" s="42">
        <f t="shared" si="817"/>
        <v>3.8939818645582105</v>
      </c>
      <c r="AB1576" s="42">
        <f t="shared" si="817"/>
        <v>2.7866455557576706</v>
      </c>
      <c r="AC1576" s="42">
        <f t="shared" si="799"/>
        <v>4.5928856600190802</v>
      </c>
    </row>
    <row r="1577" spans="3:29" x14ac:dyDescent="0.25">
      <c r="C1577" s="42">
        <f t="shared" si="788"/>
        <v>5.0020115487513293</v>
      </c>
      <c r="D1577" s="42">
        <f t="shared" si="789"/>
        <v>1.7031981141572632</v>
      </c>
      <c r="E1577" s="42">
        <f t="shared" si="790"/>
        <v>4.1565984070282314</v>
      </c>
      <c r="F1577" s="42">
        <f t="shared" si="791"/>
        <v>2.9962264737764701</v>
      </c>
      <c r="G1577" s="42">
        <f t="shared" si="814"/>
        <v>1.9093872295547838</v>
      </c>
      <c r="H1577" s="42">
        <f t="shared" si="814"/>
        <v>5.5711397125496456</v>
      </c>
      <c r="I1577" s="42">
        <f t="shared" si="814"/>
        <v>0</v>
      </c>
      <c r="J1577" s="42">
        <f t="shared" si="792"/>
        <v>3.214093141699764</v>
      </c>
      <c r="K1577" s="42">
        <f t="shared" si="813"/>
        <v>5.5711397125496456</v>
      </c>
      <c r="L1577" s="42">
        <f t="shared" si="793"/>
        <v>4.0711397125496456</v>
      </c>
      <c r="M1577" s="42">
        <f t="shared" si="815"/>
        <v>3.7140931416997636</v>
      </c>
      <c r="N1577" s="42">
        <f t="shared" si="815"/>
        <v>4.9429474089333132</v>
      </c>
      <c r="O1577" s="42">
        <f t="shared" si="815"/>
        <v>0.61006281976267007</v>
      </c>
      <c r="P1577" s="42">
        <f t="shared" si="815"/>
        <v>4.898773777818989</v>
      </c>
      <c r="Q1577" s="42">
        <f t="shared" si="815"/>
        <v>5.1712066434514989</v>
      </c>
      <c r="R1577" s="42">
        <f t="shared" si="815"/>
        <v>3.5469198246533278</v>
      </c>
      <c r="S1577" s="42">
        <f t="shared" si="815"/>
        <v>3.9116512875348586</v>
      </c>
      <c r="T1577" s="42">
        <f t="shared" si="794"/>
        <v>3.8213082135623533</v>
      </c>
      <c r="U1577" s="42">
        <f t="shared" si="795"/>
        <v>5.9211397125496452</v>
      </c>
      <c r="V1577" s="42">
        <f t="shared" si="796"/>
        <v>3.4240931416997635</v>
      </c>
      <c r="W1577" s="42">
        <f t="shared" si="816"/>
        <v>4.9429474089333123</v>
      </c>
      <c r="X1577" s="42">
        <f t="shared" si="816"/>
        <v>0.6100628197626693</v>
      </c>
      <c r="Y1577" s="42">
        <f t="shared" si="797"/>
        <v>4.5487737778189894</v>
      </c>
      <c r="Z1577" s="42">
        <f t="shared" si="798"/>
        <v>5.461206643451499</v>
      </c>
      <c r="AA1577" s="42">
        <f t="shared" si="817"/>
        <v>3.5469198246533278</v>
      </c>
      <c r="AB1577" s="42">
        <f t="shared" si="817"/>
        <v>3.9116512875348577</v>
      </c>
      <c r="AC1577" s="42">
        <f t="shared" si="799"/>
        <v>2.8213082135623528</v>
      </c>
    </row>
    <row r="1578" spans="3:29" x14ac:dyDescent="0.25">
      <c r="C1578" s="42">
        <f t="shared" si="788"/>
        <v>5.8727718720809552</v>
      </c>
      <c r="D1578" s="42">
        <f t="shared" si="789"/>
        <v>5.6721855682180937</v>
      </c>
      <c r="E1578" s="42">
        <f t="shared" si="790"/>
        <v>5.9079854219208254</v>
      </c>
      <c r="F1578" s="42">
        <f t="shared" si="791"/>
        <v>2.3738227125943601</v>
      </c>
      <c r="G1578" s="42">
        <f t="shared" si="814"/>
        <v>0.3436436769866279</v>
      </c>
      <c r="H1578" s="42">
        <f t="shared" si="814"/>
        <v>0</v>
      </c>
      <c r="I1578" s="42">
        <f t="shared" si="814"/>
        <v>6.773598699714209</v>
      </c>
      <c r="J1578" s="42">
        <f t="shared" si="792"/>
        <v>1.7578662332380706</v>
      </c>
      <c r="K1578" s="42">
        <f t="shared" si="813"/>
        <v>6.773598699714209</v>
      </c>
      <c r="L1578" s="42">
        <f>L248</f>
        <v>0</v>
      </c>
      <c r="M1578" s="42">
        <f t="shared" si="815"/>
        <v>5.6446655830951737</v>
      </c>
      <c r="N1578" s="42">
        <f>N248-1.5</f>
        <v>3.8555856745269601</v>
      </c>
      <c r="O1578" s="42">
        <f t="shared" si="815"/>
        <v>2.76635263700449</v>
      </c>
      <c r="P1578" s="42">
        <f t="shared" si="815"/>
        <v>5.5217064221050078</v>
      </c>
      <c r="Q1578" s="42">
        <f t="shared" si="815"/>
        <v>5.6368168969165788</v>
      </c>
      <c r="R1578" s="42">
        <f t="shared" si="815"/>
        <v>3.5171856109797397</v>
      </c>
      <c r="S1578" s="42">
        <f t="shared" si="815"/>
        <v>2.0176676977872119</v>
      </c>
      <c r="T1578" s="42">
        <f t="shared" si="794"/>
        <v>3.0522830353511727</v>
      </c>
      <c r="U1578" s="42">
        <f t="shared" si="795"/>
        <v>0.35</v>
      </c>
      <c r="V1578" s="42">
        <f t="shared" si="796"/>
        <v>5.3546655830951737</v>
      </c>
      <c r="W1578" s="42">
        <f t="shared" si="816"/>
        <v>5.3555856745269601</v>
      </c>
      <c r="X1578" s="42">
        <f t="shared" si="816"/>
        <v>2.7663526370044917</v>
      </c>
      <c r="Y1578" s="42">
        <f t="shared" si="797"/>
        <v>5.1717064221050082</v>
      </c>
      <c r="Z1578" s="42">
        <f t="shared" si="798"/>
        <v>5.9268168969165789</v>
      </c>
      <c r="AA1578" s="42">
        <f t="shared" si="817"/>
        <v>3.5171856109797397</v>
      </c>
      <c r="AB1578" s="42">
        <f t="shared" si="817"/>
        <v>2.0176676977872106</v>
      </c>
      <c r="AC1578" s="42">
        <f t="shared" si="799"/>
        <v>2.0522830353511727</v>
      </c>
    </row>
    <row r="1579" spans="3:29" x14ac:dyDescent="0.25">
      <c r="C1579" s="42">
        <f t="shared" si="788"/>
        <v>7.1509211686394796</v>
      </c>
      <c r="D1579" s="42">
        <f t="shared" si="789"/>
        <v>5.2145292304617614</v>
      </c>
      <c r="E1579" s="42">
        <f t="shared" si="790"/>
        <v>6.0519726901467168</v>
      </c>
      <c r="F1579" s="42">
        <f t="shared" si="791"/>
        <v>6.7740081197197934</v>
      </c>
      <c r="G1579" s="42">
        <f t="shared" si="814"/>
        <v>0.46680943071129005</v>
      </c>
      <c r="H1579" s="42">
        <f t="shared" si="814"/>
        <v>7.5283630007437514</v>
      </c>
      <c r="I1579" s="42">
        <f t="shared" si="814"/>
        <v>7.5283630007437514</v>
      </c>
      <c r="J1579" s="42">
        <f t="shared" si="792"/>
        <v>4.5189086671625009</v>
      </c>
      <c r="K1579" s="42">
        <f t="shared" si="813"/>
        <v>7.5283630007437514</v>
      </c>
      <c r="L1579" s="42">
        <f t="shared" si="793"/>
        <v>6.0283630007437514</v>
      </c>
      <c r="M1579" s="42">
        <f t="shared" si="815"/>
        <v>0.31368179169765653</v>
      </c>
      <c r="N1579" s="42">
        <f t="shared" si="815"/>
        <v>0</v>
      </c>
      <c r="O1579" s="42">
        <f t="shared" si="815"/>
        <v>2.9346098198491433</v>
      </c>
      <c r="P1579" s="42">
        <f t="shared" si="815"/>
        <v>0.67430338337063511</v>
      </c>
      <c r="Q1579" s="42">
        <f t="shared" si="815"/>
        <v>0.55747619310277086</v>
      </c>
      <c r="R1579" s="42">
        <f t="shared" si="815"/>
        <v>1.4260775728281117</v>
      </c>
      <c r="S1579" s="42">
        <f t="shared" si="815"/>
        <v>2.5628469789765966</v>
      </c>
      <c r="T1579" s="42">
        <f t="shared" si="794"/>
        <v>8.8715221048949235</v>
      </c>
      <c r="U1579" s="42">
        <f t="shared" si="795"/>
        <v>7.8783630007437511</v>
      </c>
      <c r="V1579" s="42">
        <f t="shared" si="796"/>
        <v>2.3681791697656551E-2</v>
      </c>
      <c r="W1579" s="42">
        <f t="shared" si="816"/>
        <v>0</v>
      </c>
      <c r="X1579" s="42">
        <f t="shared" si="816"/>
        <v>2.9346098198491477</v>
      </c>
      <c r="Y1579" s="42">
        <f t="shared" si="797"/>
        <v>0.32430338337063513</v>
      </c>
      <c r="Z1579" s="42">
        <f t="shared" si="798"/>
        <v>0.84747619310277078</v>
      </c>
      <c r="AA1579" s="42">
        <f t="shared" si="817"/>
        <v>1.4260775728281117</v>
      </c>
      <c r="AB1579" s="42">
        <f t="shared" si="817"/>
        <v>2.5628469789765971</v>
      </c>
      <c r="AC1579" s="42">
        <f t="shared" si="799"/>
        <v>7.8715221048949235</v>
      </c>
    </row>
    <row r="1580" spans="3:29" x14ac:dyDescent="0.25">
      <c r="C1580" s="42">
        <f t="shared" si="788"/>
        <v>4.747086706212464</v>
      </c>
      <c r="D1580" s="42">
        <f t="shared" si="789"/>
        <v>3.7761929999616006</v>
      </c>
      <c r="E1580" s="42">
        <f t="shared" si="790"/>
        <v>4.8312806418690375</v>
      </c>
      <c r="F1580" s="42">
        <f t="shared" si="791"/>
        <v>2.6150664833557817</v>
      </c>
      <c r="G1580" s="42">
        <f t="shared" si="814"/>
        <v>0.37991338195056951</v>
      </c>
      <c r="H1580" s="42">
        <f t="shared" si="814"/>
        <v>5.3489392030183431</v>
      </c>
      <c r="I1580" s="42">
        <f t="shared" si="814"/>
        <v>5.3489392030183431</v>
      </c>
      <c r="J1580" s="42">
        <f t="shared" si="792"/>
        <v>1.2829797343394482</v>
      </c>
      <c r="K1580" s="42">
        <f t="shared" si="813"/>
        <v>5.3489392030183431</v>
      </c>
      <c r="L1580" s="42">
        <f t="shared" si="793"/>
        <v>3.8489392030183431</v>
      </c>
      <c r="M1580" s="42">
        <f t="shared" si="815"/>
        <v>2.6744696015091707</v>
      </c>
      <c r="N1580" s="42">
        <f t="shared" si="815"/>
        <v>4.4454346476118323</v>
      </c>
      <c r="O1580" s="42">
        <f t="shared" si="815"/>
        <v>1.9340172738186128</v>
      </c>
      <c r="P1580" s="42">
        <f t="shared" si="815"/>
        <v>4.7222065078737234</v>
      </c>
      <c r="Q1580" s="42">
        <f t="shared" si="815"/>
        <v>4.1727779554670175</v>
      </c>
      <c r="R1580" s="42">
        <f t="shared" si="815"/>
        <v>3.753785336115536</v>
      </c>
      <c r="S1580" s="42">
        <f t="shared" si="815"/>
        <v>3.0727948613084104</v>
      </c>
      <c r="T1580" s="42">
        <f t="shared" si="794"/>
        <v>4.2859058349053871</v>
      </c>
      <c r="U1580" s="42">
        <f t="shared" si="795"/>
        <v>5.6989392030183428</v>
      </c>
      <c r="V1580" s="42">
        <f t="shared" si="796"/>
        <v>2.3844696015091706</v>
      </c>
      <c r="W1580" s="42">
        <f t="shared" si="816"/>
        <v>4.4454346476118323</v>
      </c>
      <c r="X1580" s="42">
        <f t="shared" si="816"/>
        <v>1.9340172738186161</v>
      </c>
      <c r="Y1580" s="42">
        <f t="shared" si="797"/>
        <v>4.3722065078737238</v>
      </c>
      <c r="Z1580" s="42">
        <f t="shared" si="798"/>
        <v>4.4627779554670175</v>
      </c>
      <c r="AA1580" s="42">
        <f t="shared" si="817"/>
        <v>3.753785336115536</v>
      </c>
      <c r="AB1580" s="42">
        <f t="shared" si="817"/>
        <v>3.0727948613084104</v>
      </c>
      <c r="AC1580" s="42">
        <f t="shared" si="799"/>
        <v>3.2859058349053858</v>
      </c>
    </row>
    <row r="1581" spans="3:29" x14ac:dyDescent="0.25">
      <c r="C1581" s="42">
        <f t="shared" si="788"/>
        <v>7.3458167264794563</v>
      </c>
      <c r="D1581" s="42">
        <f t="shared" si="789"/>
        <v>5.5067393330656174</v>
      </c>
      <c r="E1581" s="42">
        <f t="shared" si="790"/>
        <v>6.577755121663464</v>
      </c>
      <c r="F1581" s="42">
        <f t="shared" si="791"/>
        <v>5.6518814621585651</v>
      </c>
      <c r="G1581" s="42">
        <f t="shared" si="814"/>
        <v>0.22100139431138313</v>
      </c>
      <c r="H1581" s="42">
        <f t="shared" si="814"/>
        <v>0</v>
      </c>
      <c r="I1581" s="42">
        <f t="shared" si="814"/>
        <v>0</v>
      </c>
      <c r="J1581" s="42">
        <f t="shared" si="792"/>
        <v>4.3402033766468424</v>
      </c>
      <c r="K1581" s="42">
        <f t="shared" si="813"/>
        <v>7.2603050649702636</v>
      </c>
      <c r="L1581" s="42">
        <f t="shared" si="793"/>
        <v>5.7603050649702636</v>
      </c>
      <c r="M1581" s="42">
        <f t="shared" si="815"/>
        <v>6.3527669318489792</v>
      </c>
      <c r="N1581" s="42">
        <f t="shared" si="815"/>
        <v>2.713645019791219</v>
      </c>
      <c r="O1581" s="42">
        <f t="shared" si="815"/>
        <v>2.4251018984232591</v>
      </c>
      <c r="P1581" s="42">
        <f t="shared" si="815"/>
        <v>3.4174808985295022</v>
      </c>
      <c r="Q1581" s="42">
        <f t="shared" si="815"/>
        <v>2.395841978594067</v>
      </c>
      <c r="R1581" s="42">
        <f t="shared" si="815"/>
        <v>2.4238099460339337</v>
      </c>
      <c r="S1581" s="42">
        <f t="shared" si="815"/>
        <v>3.5529152445599164</v>
      </c>
      <c r="T1581" s="42">
        <f t="shared" si="794"/>
        <v>2.2562817776010693</v>
      </c>
      <c r="U1581" s="42">
        <f t="shared" si="795"/>
        <v>7.6103050649702633</v>
      </c>
      <c r="V1581" s="42">
        <f t="shared" si="796"/>
        <v>6.0627669318489792</v>
      </c>
      <c r="W1581" s="42">
        <f t="shared" si="816"/>
        <v>2.7136450197912203</v>
      </c>
      <c r="X1581" s="42">
        <f t="shared" si="816"/>
        <v>2.4251018984232608</v>
      </c>
      <c r="Y1581" s="42">
        <f t="shared" si="797"/>
        <v>3.0674808985295017</v>
      </c>
      <c r="Z1581" s="42">
        <f t="shared" si="798"/>
        <v>2.685841978594067</v>
      </c>
      <c r="AA1581" s="42">
        <f t="shared" si="817"/>
        <v>2.4238099460339337</v>
      </c>
      <c r="AB1581" s="42">
        <f t="shared" si="817"/>
        <v>3.5529152445599155</v>
      </c>
      <c r="AC1581" s="42">
        <f t="shared" si="799"/>
        <v>1.2562817776010693</v>
      </c>
    </row>
    <row r="1582" spans="3:29" x14ac:dyDescent="0.25">
      <c r="C1582" s="42">
        <f t="shared" si="788"/>
        <v>7.5947019884104341</v>
      </c>
      <c r="D1582" s="42">
        <f t="shared" si="789"/>
        <v>6.9757495778896903</v>
      </c>
      <c r="E1582" s="42">
        <f t="shared" si="790"/>
        <v>6.3796576701742138</v>
      </c>
      <c r="F1582" s="42">
        <f t="shared" si="791"/>
        <v>6.3147019884104347</v>
      </c>
      <c r="G1582" s="42">
        <f t="shared" si="814"/>
        <v>0.16465472576845805</v>
      </c>
      <c r="H1582" s="42">
        <f t="shared" si="814"/>
        <v>6.9547019884104344</v>
      </c>
      <c r="I1582" s="42">
        <f t="shared" si="814"/>
        <v>6.9547019884104344</v>
      </c>
      <c r="J1582" s="42">
        <f t="shared" si="792"/>
        <v>1.8182339961368119</v>
      </c>
      <c r="K1582" s="42">
        <f t="shared" si="813"/>
        <v>6.9547019884104344</v>
      </c>
      <c r="L1582" s="42">
        <f t="shared" si="793"/>
        <v>5.4547019884104344</v>
      </c>
      <c r="M1582" s="42">
        <f t="shared" si="815"/>
        <v>1.4488962475855083</v>
      </c>
      <c r="N1582" s="42">
        <f t="shared" si="815"/>
        <v>2.2901152549437778</v>
      </c>
      <c r="O1582" s="42">
        <f t="shared" si="815"/>
        <v>2.7205721276977446</v>
      </c>
      <c r="P1582" s="42">
        <f t="shared" si="815"/>
        <v>0</v>
      </c>
      <c r="Q1582" s="42">
        <f t="shared" si="815"/>
        <v>0</v>
      </c>
      <c r="R1582" s="42">
        <f t="shared" si="815"/>
        <v>0</v>
      </c>
      <c r="S1582" s="42">
        <f t="shared" si="815"/>
        <v>5.9188953092854781</v>
      </c>
      <c r="T1582" s="42">
        <f t="shared" si="794"/>
        <v>6.8609161160663747</v>
      </c>
      <c r="U1582" s="42">
        <f t="shared" si="795"/>
        <v>7.3047019884104341</v>
      </c>
      <c r="V1582" s="42">
        <f t="shared" si="796"/>
        <v>1.1588962475855082</v>
      </c>
      <c r="W1582" s="42">
        <f t="shared" si="816"/>
        <v>2.2901152549437804</v>
      </c>
      <c r="X1582" s="42">
        <f t="shared" si="816"/>
        <v>2.7205721276977433</v>
      </c>
      <c r="Y1582" s="42">
        <f>Y252</f>
        <v>0</v>
      </c>
      <c r="Z1582" s="42">
        <f t="shared" si="798"/>
        <v>0.28999999999999998</v>
      </c>
      <c r="AA1582" s="42">
        <f t="shared" si="817"/>
        <v>0</v>
      </c>
      <c r="AB1582" s="42">
        <f>AB252-0.35</f>
        <v>5.5688953092854758</v>
      </c>
      <c r="AC1582" s="42">
        <f t="shared" si="799"/>
        <v>5.8609161160663765</v>
      </c>
    </row>
    <row r="1583" spans="3:29" x14ac:dyDescent="0.25">
      <c r="C1583" s="42">
        <f t="shared" si="788"/>
        <v>5.3888864670326102</v>
      </c>
      <c r="D1583" s="42">
        <f t="shared" si="789"/>
        <v>3.4607497467830508</v>
      </c>
      <c r="E1583" s="42">
        <f t="shared" si="790"/>
        <v>4.0685150880194598</v>
      </c>
      <c r="F1583" s="42">
        <f t="shared" si="791"/>
        <v>4.3537174942859762</v>
      </c>
      <c r="G1583" s="42">
        <f t="shared" si="814"/>
        <v>0.2045616436004371</v>
      </c>
      <c r="H1583" s="42">
        <f t="shared" si="814"/>
        <v>5.6701930585496534</v>
      </c>
      <c r="I1583" s="42">
        <f t="shared" si="814"/>
        <v>5.6701930585496534</v>
      </c>
      <c r="J1583" s="42">
        <f t="shared" si="792"/>
        <v>3.2801287056997692</v>
      </c>
      <c r="K1583" s="42">
        <f t="shared" si="813"/>
        <v>5.6701930585496534</v>
      </c>
      <c r="L1583" s="42">
        <f t="shared" si="793"/>
        <v>4.1701930585496534</v>
      </c>
      <c r="M1583" s="42">
        <f t="shared" si="815"/>
        <v>3.5438706615935334</v>
      </c>
      <c r="N1583" s="42">
        <f t="shared" si="815"/>
        <v>1.9562930228958348</v>
      </c>
      <c r="O1583" s="42">
        <f t="shared" si="815"/>
        <v>3.1592191352387529</v>
      </c>
      <c r="P1583" s="42">
        <f t="shared" si="815"/>
        <v>3.3778730938701291</v>
      </c>
      <c r="Q1583" s="42">
        <f t="shared" si="815"/>
        <v>3.6184724336451879</v>
      </c>
      <c r="R1583" s="42">
        <f t="shared" si="815"/>
        <v>2.9529314166244993</v>
      </c>
      <c r="S1583" s="42">
        <f t="shared" si="815"/>
        <v>4.3431265980380331</v>
      </c>
      <c r="T1583" s="42">
        <f t="shared" si="794"/>
        <v>3.7444514190092377</v>
      </c>
      <c r="U1583" s="42">
        <f t="shared" si="795"/>
        <v>6.020193058549653</v>
      </c>
      <c r="V1583" s="42">
        <f t="shared" si="796"/>
        <v>3.2538706615935333</v>
      </c>
      <c r="W1583" s="42">
        <f t="shared" si="816"/>
        <v>1.9562930228958371</v>
      </c>
      <c r="X1583" s="42">
        <f t="shared" si="816"/>
        <v>3.1592191352387551</v>
      </c>
      <c r="Y1583" s="42">
        <f t="shared" si="797"/>
        <v>3.027873093870129</v>
      </c>
      <c r="Z1583" s="42">
        <f t="shared" si="798"/>
        <v>3.9084724336451879</v>
      </c>
      <c r="AA1583" s="42">
        <f t="shared" si="817"/>
        <v>2.9529314166244993</v>
      </c>
      <c r="AB1583" s="42">
        <f t="shared" si="817"/>
        <v>4.3431265980380322</v>
      </c>
      <c r="AC1583" s="42">
        <f t="shared" si="799"/>
        <v>2.7444514190092377</v>
      </c>
    </row>
    <row r="1584" spans="3:29" x14ac:dyDescent="0.25">
      <c r="C1584" s="42">
        <f t="shared" si="788"/>
        <v>4.596517669889197</v>
      </c>
      <c r="D1584" s="42">
        <f t="shared" si="789"/>
        <v>5.5377936534161059</v>
      </c>
      <c r="E1584" s="42">
        <f t="shared" si="790"/>
        <v>4.9476371738072773</v>
      </c>
      <c r="F1584" s="42">
        <f t="shared" si="791"/>
        <v>3.0205394269170069</v>
      </c>
      <c r="G1584" s="42">
        <f t="shared" si="814"/>
        <v>1.124391162028612</v>
      </c>
      <c r="H1584" s="42">
        <f t="shared" si="814"/>
        <v>5.9365176233296104</v>
      </c>
      <c r="I1584" s="42">
        <f t="shared" si="814"/>
        <v>5.9365176233296104</v>
      </c>
      <c r="J1584" s="42">
        <f t="shared" si="792"/>
        <v>5.4365176233296104</v>
      </c>
      <c r="K1584" s="42">
        <f t="shared" si="813"/>
        <v>5.9365176233296104</v>
      </c>
      <c r="L1584" s="42">
        <f t="shared" si="793"/>
        <v>4.4365176233296104</v>
      </c>
      <c r="M1584" s="42">
        <f t="shared" si="815"/>
        <v>3.215613712636872</v>
      </c>
      <c r="N1584" s="42">
        <f t="shared" si="815"/>
        <v>2.9709257108666622</v>
      </c>
      <c r="O1584" s="42">
        <f t="shared" si="815"/>
        <v>1.0752783298455098</v>
      </c>
      <c r="P1584" s="42">
        <f t="shared" si="815"/>
        <v>2.5927586102162072</v>
      </c>
      <c r="Q1584" s="42">
        <f t="shared" si="815"/>
        <v>3.2547665740841896</v>
      </c>
      <c r="R1584" s="42">
        <f t="shared" si="815"/>
        <v>3.83639349954302</v>
      </c>
      <c r="S1584" s="42">
        <f t="shared" si="815"/>
        <v>3.1577221400689424</v>
      </c>
      <c r="T1584" s="42">
        <f t="shared" si="794"/>
        <v>3.9735490097206716</v>
      </c>
      <c r="U1584" s="42">
        <f t="shared" si="795"/>
        <v>6.2865176233296101</v>
      </c>
      <c r="V1584" s="42">
        <f t="shared" si="796"/>
        <v>2.925613712636872</v>
      </c>
      <c r="W1584" s="42">
        <f t="shared" si="816"/>
        <v>2.9709257108666609</v>
      </c>
      <c r="X1584" s="42">
        <f t="shared" si="816"/>
        <v>1.0752783298455133</v>
      </c>
      <c r="Y1584" s="42">
        <f t="shared" si="797"/>
        <v>2.2427586102162063</v>
      </c>
      <c r="Z1584" s="42">
        <f t="shared" si="798"/>
        <v>3.5447665740841896</v>
      </c>
      <c r="AA1584" s="42">
        <f t="shared" si="817"/>
        <v>3.83639349954302</v>
      </c>
      <c r="AB1584" s="42">
        <f t="shared" si="817"/>
        <v>3.1577221400689415</v>
      </c>
      <c r="AC1584" s="42">
        <f t="shared" si="799"/>
        <v>2.9735490097206712</v>
      </c>
    </row>
    <row r="1585" spans="3:29" x14ac:dyDescent="0.25">
      <c r="C1585" s="42">
        <f t="shared" si="788"/>
        <v>4.7668618373952958</v>
      </c>
      <c r="D1585" s="42">
        <f t="shared" si="789"/>
        <v>6.8841295630269084</v>
      </c>
      <c r="E1585" s="42">
        <f t="shared" si="790"/>
        <v>6.1821847385684841</v>
      </c>
      <c r="F1585" s="42">
        <f t="shared" si="791"/>
        <v>0.87015730729785645</v>
      </c>
      <c r="G1585" s="42">
        <f t="shared" si="814"/>
        <v>1.6673844296726383</v>
      </c>
      <c r="H1585" s="42">
        <f t="shared" si="814"/>
        <v>0</v>
      </c>
      <c r="I1585" s="42">
        <f t="shared" si="814"/>
        <v>0</v>
      </c>
      <c r="J1585" s="42">
        <f t="shared" si="792"/>
        <v>6.4110747155122789</v>
      </c>
      <c r="K1585" s="42">
        <f t="shared" ref="K1585:K1588" si="818">K255</f>
        <v>6.9110747155122789</v>
      </c>
      <c r="L1585" s="42">
        <f t="shared" si="793"/>
        <v>5.4110747155122789</v>
      </c>
      <c r="M1585" s="42">
        <f t="shared" si="815"/>
        <v>4.3194216971951747</v>
      </c>
      <c r="N1585" s="42">
        <f t="shared" si="815"/>
        <v>1.3629657682434384</v>
      </c>
      <c r="O1585" s="42">
        <f t="shared" si="815"/>
        <v>2.7796609048616903</v>
      </c>
      <c r="P1585" s="42">
        <f t="shared" si="815"/>
        <v>3.6495636063650956</v>
      </c>
      <c r="Q1585" s="42">
        <f t="shared" si="815"/>
        <v>3.7667312637011956</v>
      </c>
      <c r="R1585" s="42">
        <f t="shared" si="815"/>
        <v>4.1312898270664293</v>
      </c>
      <c r="S1585" s="42">
        <f t="shared" si="815"/>
        <v>3.8231477149642403</v>
      </c>
      <c r="T1585" s="42">
        <f t="shared" si="794"/>
        <v>3.6597108485975864</v>
      </c>
      <c r="U1585" s="42">
        <f t="shared" si="795"/>
        <v>7.2610747155122786</v>
      </c>
      <c r="V1585" s="42">
        <f t="shared" si="796"/>
        <v>4.0294216971951746</v>
      </c>
      <c r="W1585" s="42">
        <f t="shared" si="816"/>
        <v>1.3629657682434366</v>
      </c>
      <c r="X1585" s="42">
        <f t="shared" si="816"/>
        <v>2.7796609048616907</v>
      </c>
      <c r="Y1585" s="42">
        <f t="shared" si="797"/>
        <v>3.2995636063650955</v>
      </c>
      <c r="Z1585" s="42">
        <f t="shared" si="798"/>
        <v>4.0567312637011952</v>
      </c>
      <c r="AA1585" s="42">
        <f t="shared" si="817"/>
        <v>4.1312898270664293</v>
      </c>
      <c r="AB1585" s="42">
        <f t="shared" si="817"/>
        <v>3.823147714964239</v>
      </c>
      <c r="AC1585" s="42">
        <f t="shared" si="799"/>
        <v>2.659710848597586</v>
      </c>
    </row>
    <row r="1586" spans="3:29" x14ac:dyDescent="0.25">
      <c r="C1586" s="42">
        <f t="shared" si="788"/>
        <v>4.368884870265342</v>
      </c>
      <c r="D1586" s="42">
        <f t="shared" si="789"/>
        <v>3.1011843652701883</v>
      </c>
      <c r="E1586" s="42">
        <f t="shared" si="790"/>
        <v>4.7744796346604623</v>
      </c>
      <c r="F1586" s="42">
        <f t="shared" si="791"/>
        <v>2.5641113235528352</v>
      </c>
      <c r="G1586" s="42">
        <f t="shared" si="814"/>
        <v>0.98457120077570159</v>
      </c>
      <c r="H1586" s="42">
        <f t="shared" si="814"/>
        <v>0</v>
      </c>
      <c r="I1586" s="42">
        <f t="shared" si="814"/>
        <v>0</v>
      </c>
      <c r="J1586" s="42">
        <f t="shared" si="792"/>
        <v>5.5646851047780537</v>
      </c>
      <c r="K1586" s="42">
        <f t="shared" si="818"/>
        <v>6.0646851047780537</v>
      </c>
      <c r="L1586" s="42">
        <f t="shared" si="793"/>
        <v>4.5646851047780537</v>
      </c>
      <c r="M1586" s="42">
        <f t="shared" si="815"/>
        <v>2.7796473396899408</v>
      </c>
      <c r="N1586" s="42">
        <f t="shared" si="815"/>
        <v>4.6425082742775396</v>
      </c>
      <c r="O1586" s="42">
        <f t="shared" si="815"/>
        <v>2.5812502718683432</v>
      </c>
      <c r="P1586" s="42">
        <f t="shared" si="815"/>
        <v>4.5671813412521516</v>
      </c>
      <c r="Q1586" s="42">
        <f t="shared" si="815"/>
        <v>3.9045393835450621</v>
      </c>
      <c r="R1586" s="42">
        <f t="shared" si="815"/>
        <v>4.9960181259625385</v>
      </c>
      <c r="S1586" s="42">
        <f t="shared" si="815"/>
        <v>2.8387887724493024</v>
      </c>
      <c r="T1586" s="42">
        <f t="shared" si="794"/>
        <v>5.164080584136741</v>
      </c>
      <c r="U1586" s="42">
        <f t="shared" si="795"/>
        <v>6.4146851047780533</v>
      </c>
      <c r="V1586" s="42">
        <f t="shared" si="796"/>
        <v>2.4896473396899408</v>
      </c>
      <c r="W1586" s="42">
        <f t="shared" si="816"/>
        <v>4.6425082742775414</v>
      </c>
      <c r="X1586" s="42">
        <f t="shared" si="816"/>
        <v>2.5812502718683428</v>
      </c>
      <c r="Y1586" s="42">
        <f t="shared" si="797"/>
        <v>4.2171813412521511</v>
      </c>
      <c r="Z1586" s="42">
        <f t="shared" si="798"/>
        <v>4.1945393835450622</v>
      </c>
      <c r="AA1586" s="42">
        <f t="shared" si="817"/>
        <v>4.9960181259625385</v>
      </c>
      <c r="AB1586" s="42">
        <f t="shared" si="817"/>
        <v>2.8387887724493006</v>
      </c>
      <c r="AC1586" s="42">
        <f t="shared" si="799"/>
        <v>4.164080584136741</v>
      </c>
    </row>
    <row r="1587" spans="3:29" x14ac:dyDescent="0.25">
      <c r="C1587" s="42">
        <f t="shared" si="788"/>
        <v>4.2370873913632821</v>
      </c>
      <c r="D1587" s="42">
        <f t="shared" si="789"/>
        <v>1.5761899211969537</v>
      </c>
      <c r="E1587" s="42">
        <f t="shared" si="790"/>
        <v>1.0030110308375408</v>
      </c>
      <c r="F1587" s="42">
        <f t="shared" si="791"/>
        <v>0.68660590625997753</v>
      </c>
      <c r="G1587" s="42">
        <f t="shared" si="814"/>
        <v>4.3760435339487449</v>
      </c>
      <c r="H1587" s="42">
        <f t="shared" si="814"/>
        <v>5.3538629167069347</v>
      </c>
      <c r="I1587" s="42">
        <f t="shared" si="814"/>
        <v>5.3538629167069347</v>
      </c>
      <c r="J1587" s="42">
        <f t="shared" si="792"/>
        <v>4.8538629167069347</v>
      </c>
      <c r="K1587" s="42">
        <f t="shared" si="818"/>
        <v>5.3538629167069347</v>
      </c>
      <c r="L1587" s="42">
        <f t="shared" si="793"/>
        <v>3.8538629167069347</v>
      </c>
      <c r="M1587" s="42">
        <f t="shared" si="815"/>
        <v>0.89231048611782304</v>
      </c>
      <c r="N1587" s="42">
        <f t="shared" si="815"/>
        <v>3.9925482667266459</v>
      </c>
      <c r="O1587" s="42">
        <f t="shared" si="815"/>
        <v>1.9431720090251752</v>
      </c>
      <c r="P1587" s="42">
        <f t="shared" si="815"/>
        <v>3.9391566149441637</v>
      </c>
      <c r="Q1587" s="42">
        <f t="shared" si="815"/>
        <v>4.7228255575671838</v>
      </c>
      <c r="R1587" s="42">
        <f t="shared" si="815"/>
        <v>5.3087432139038118</v>
      </c>
      <c r="S1587" s="42">
        <f t="shared" si="815"/>
        <v>2.9617114007314962</v>
      </c>
      <c r="T1587" s="42">
        <f t="shared" si="794"/>
        <v>5.7384748090596558</v>
      </c>
      <c r="U1587" s="42">
        <f t="shared" si="795"/>
        <v>5.7038629167069343</v>
      </c>
      <c r="V1587" s="42">
        <f t="shared" si="796"/>
        <v>0.60231048611782301</v>
      </c>
      <c r="W1587" s="42">
        <f t="shared" si="816"/>
        <v>3.9925482667266468</v>
      </c>
      <c r="X1587" s="42">
        <f t="shared" si="816"/>
        <v>1.9431720090251741</v>
      </c>
      <c r="Y1587" s="42">
        <f t="shared" si="797"/>
        <v>3.5891566149441636</v>
      </c>
      <c r="Z1587" s="42">
        <f t="shared" si="798"/>
        <v>5.0128255575671838</v>
      </c>
      <c r="AA1587" s="42">
        <f t="shared" si="817"/>
        <v>5.3087432139038118</v>
      </c>
      <c r="AB1587" s="42">
        <f t="shared" si="817"/>
        <v>2.9617114007314949</v>
      </c>
      <c r="AC1587" s="42">
        <f t="shared" si="799"/>
        <v>4.7384748090596558</v>
      </c>
    </row>
    <row r="1588" spans="3:29" x14ac:dyDescent="0.25">
      <c r="C1588" s="42">
        <f t="shared" si="788"/>
        <v>5.7250033697354867</v>
      </c>
      <c r="D1588" s="42">
        <f t="shared" si="789"/>
        <v>4.7147577147449597</v>
      </c>
      <c r="E1588" s="42">
        <f t="shared" si="790"/>
        <v>5.2116569192965319</v>
      </c>
      <c r="F1588" s="42">
        <f t="shared" si="791"/>
        <v>3.2187437934276839</v>
      </c>
      <c r="G1588" s="42">
        <f t="shared" ref="G1588:I1603" si="819">G258</f>
        <v>0.281303756253869</v>
      </c>
      <c r="H1588" s="42">
        <f t="shared" si="819"/>
        <v>5.9408674237425014</v>
      </c>
      <c r="I1588" s="42">
        <f t="shared" si="819"/>
        <v>5.9408674237425014</v>
      </c>
      <c r="J1588" s="42">
        <f t="shared" si="792"/>
        <v>5.4408674237425014</v>
      </c>
      <c r="K1588" s="42">
        <f t="shared" si="818"/>
        <v>5.9408674237425014</v>
      </c>
      <c r="L1588" s="42">
        <f t="shared" si="793"/>
        <v>4.4408674237425014</v>
      </c>
      <c r="M1588" s="42">
        <f t="shared" ref="M1588:S1603" si="820">M258</f>
        <v>3.7130421398390632</v>
      </c>
      <c r="N1588" s="42">
        <f t="shared" si="820"/>
        <v>2.4980466795251512</v>
      </c>
      <c r="O1588" s="42">
        <f t="shared" si="820"/>
        <v>1.4606678169945353</v>
      </c>
      <c r="P1588" s="42">
        <f t="shared" si="820"/>
        <v>3.5849369110934317</v>
      </c>
      <c r="Q1588" s="42">
        <f t="shared" si="820"/>
        <v>3.5722046805009486</v>
      </c>
      <c r="R1588" s="42">
        <f t="shared" si="820"/>
        <v>3.8938227014071716</v>
      </c>
      <c r="S1588" s="42">
        <f t="shared" si="820"/>
        <v>2.0224229527634052</v>
      </c>
      <c r="T1588" s="42">
        <f t="shared" si="794"/>
        <v>3.3565210699195314</v>
      </c>
      <c r="U1588" s="42">
        <f t="shared" si="795"/>
        <v>6.2908674237425011</v>
      </c>
      <c r="V1588" s="42">
        <f t="shared" si="796"/>
        <v>3.4230421398390631</v>
      </c>
      <c r="W1588" s="42">
        <f t="shared" ref="W1588:X1603" si="821">W258</f>
        <v>2.4980466795251504</v>
      </c>
      <c r="X1588" s="42">
        <f t="shared" si="821"/>
        <v>1.4606678169945382</v>
      </c>
      <c r="Y1588" s="42">
        <f t="shared" si="797"/>
        <v>3.2349369110934316</v>
      </c>
      <c r="Z1588" s="42">
        <f t="shared" si="798"/>
        <v>3.8622046805009487</v>
      </c>
      <c r="AA1588" s="42">
        <f t="shared" ref="AA1588:AB1603" si="822">AA258</f>
        <v>3.8938227014071716</v>
      </c>
      <c r="AB1588" s="42">
        <f t="shared" si="822"/>
        <v>2.0224229527634057</v>
      </c>
      <c r="AC1588" s="42">
        <f t="shared" si="799"/>
        <v>2.3565210699195305</v>
      </c>
    </row>
    <row r="1589" spans="3:29" x14ac:dyDescent="0.25">
      <c r="C1589" s="42">
        <f t="shared" ref="C1589:C1652" si="823">C259+0.64</f>
        <v>6.4277721405221016</v>
      </c>
      <c r="D1589" s="42">
        <f t="shared" ref="D1589:D1652" si="824">D259+0.4</f>
        <v>5.2219364881448165</v>
      </c>
      <c r="E1589" s="42">
        <f t="shared" ref="E1589:E1652" si="825">E259-0.4</f>
        <v>5.6047182173826906</v>
      </c>
      <c r="F1589" s="42">
        <f t="shared" ref="F1589:F1652" si="826">F259-0.64</f>
        <v>5.7560542925828244</v>
      </c>
      <c r="G1589" s="42">
        <f t="shared" si="819"/>
        <v>3.7914133273857814E-2</v>
      </c>
      <c r="H1589" s="42">
        <f t="shared" si="819"/>
        <v>6.7259672427826045</v>
      </c>
      <c r="I1589" s="42">
        <f t="shared" si="819"/>
        <v>0</v>
      </c>
      <c r="J1589" s="42">
        <f>J259</f>
        <v>0</v>
      </c>
      <c r="K1589" s="42">
        <f>K259-0.5</f>
        <v>6.2259672427826045</v>
      </c>
      <c r="L1589" s="42">
        <f t="shared" ref="L1589:L1652" si="827">L259-1.5</f>
        <v>5.2259672427826045</v>
      </c>
      <c r="M1589" s="42">
        <f t="shared" si="820"/>
        <v>5.3247240672028955</v>
      </c>
      <c r="N1589" s="42">
        <f t="shared" si="820"/>
        <v>4.142543167050742</v>
      </c>
      <c r="O1589" s="42">
        <f t="shared" si="820"/>
        <v>1.4406169507612836</v>
      </c>
      <c r="P1589" s="42">
        <f t="shared" si="820"/>
        <v>3.9431221841397681</v>
      </c>
      <c r="Q1589" s="42">
        <f t="shared" si="820"/>
        <v>3.9333586931519289</v>
      </c>
      <c r="R1589" s="42">
        <f t="shared" si="820"/>
        <v>2.5455872958702215</v>
      </c>
      <c r="S1589" s="42">
        <f t="shared" si="820"/>
        <v>2.4327966622830703</v>
      </c>
      <c r="T1589" s="42">
        <f t="shared" ref="T1589:T1652" si="828">T259+1.5</f>
        <v>2.7611188580217378</v>
      </c>
      <c r="U1589" s="42">
        <f t="shared" ref="U1589:U1652" si="829">U259+0.35</f>
        <v>7.0759672427826041</v>
      </c>
      <c r="V1589" s="42">
        <f t="shared" ref="V1589:V1652" si="830">V259-0.29</f>
        <v>5.0347240672028954</v>
      </c>
      <c r="W1589" s="42">
        <f t="shared" si="821"/>
        <v>4.1425431670507438</v>
      </c>
      <c r="X1589" s="42">
        <f t="shared" si="821"/>
        <v>1.440616950761288</v>
      </c>
      <c r="Y1589" s="42">
        <f t="shared" ref="Y1589:Y1652" si="831">Y259-0.35</f>
        <v>3.5931221841397676</v>
      </c>
      <c r="Z1589" s="42">
        <f t="shared" ref="Z1589:Z1652" si="832">Z259+0.29</f>
        <v>4.2233586931519289</v>
      </c>
      <c r="AA1589" s="42">
        <f t="shared" si="822"/>
        <v>2.5455872958702215</v>
      </c>
      <c r="AB1589" s="42">
        <f t="shared" si="822"/>
        <v>2.4327966622830699</v>
      </c>
      <c r="AC1589" s="42">
        <f t="shared" ref="AC1589:AC1652" si="833">AC259+0.5</f>
        <v>1.7611188580217376</v>
      </c>
    </row>
    <row r="1590" spans="3:29" x14ac:dyDescent="0.25">
      <c r="C1590" s="42">
        <f t="shared" si="823"/>
        <v>5.8870125611447275</v>
      </c>
      <c r="D1590" s="42">
        <f t="shared" si="824"/>
        <v>3.5132129184974867</v>
      </c>
      <c r="E1590" s="42">
        <f t="shared" si="825"/>
        <v>4.0396194162875956</v>
      </c>
      <c r="F1590" s="42">
        <f t="shared" si="826"/>
        <v>4.4144633745186344</v>
      </c>
      <c r="G1590" s="42">
        <f t="shared" si="819"/>
        <v>1.095267480433064</v>
      </c>
      <c r="H1590" s="42">
        <f t="shared" si="819"/>
        <v>6.0718890946507837</v>
      </c>
      <c r="I1590" s="42">
        <f t="shared" si="819"/>
        <v>6.0718890946507837</v>
      </c>
      <c r="J1590" s="42">
        <f t="shared" ref="J1590:J1653" si="834">J260-0.5</f>
        <v>5.5718890946507837</v>
      </c>
      <c r="K1590" s="42">
        <f t="shared" ref="K1590:L1605" si="835">K260</f>
        <v>6.0718890946507837</v>
      </c>
      <c r="L1590" s="42">
        <f t="shared" si="827"/>
        <v>4.5718890946507837</v>
      </c>
      <c r="M1590" s="42">
        <f t="shared" si="820"/>
        <v>4.8069121999318707</v>
      </c>
      <c r="N1590" s="42">
        <f t="shared" si="820"/>
        <v>3.7478776352426668</v>
      </c>
      <c r="O1590" s="42">
        <f t="shared" si="820"/>
        <v>2.8728566170971694</v>
      </c>
      <c r="P1590" s="42">
        <f t="shared" si="820"/>
        <v>2.8646566463330103</v>
      </c>
      <c r="Q1590" s="42">
        <f t="shared" si="820"/>
        <v>3.328003885346186</v>
      </c>
      <c r="R1590" s="42">
        <f t="shared" si="820"/>
        <v>3.2923803920621282</v>
      </c>
      <c r="S1590" s="42">
        <f t="shared" si="820"/>
        <v>0.25837825934684211</v>
      </c>
      <c r="T1590" s="42">
        <f t="shared" si="828"/>
        <v>2.6384792052470214</v>
      </c>
      <c r="U1590" s="42">
        <f t="shared" si="829"/>
        <v>6.4218890946507834</v>
      </c>
      <c r="V1590" s="42">
        <f t="shared" si="830"/>
        <v>4.5169121999318707</v>
      </c>
      <c r="W1590" s="42">
        <f t="shared" si="821"/>
        <v>3.7478776352426673</v>
      </c>
      <c r="X1590" s="42">
        <f t="shared" si="821"/>
        <v>2.8728566170971708</v>
      </c>
      <c r="Y1590" s="42">
        <f t="shared" si="831"/>
        <v>2.5146566463330102</v>
      </c>
      <c r="Z1590" s="42">
        <f t="shared" si="832"/>
        <v>3.618003885346186</v>
      </c>
      <c r="AA1590" s="42">
        <f t="shared" si="822"/>
        <v>3.2923803920621282</v>
      </c>
      <c r="AB1590" s="42">
        <f t="shared" si="822"/>
        <v>0.25837825934684205</v>
      </c>
      <c r="AC1590" s="42">
        <f t="shared" si="833"/>
        <v>1.6384792052470212</v>
      </c>
    </row>
    <row r="1591" spans="3:29" x14ac:dyDescent="0.25">
      <c r="C1591" s="42">
        <f t="shared" si="823"/>
        <v>5.6977349745876156</v>
      </c>
      <c r="D1591" s="42">
        <f t="shared" si="824"/>
        <v>3.2064546464545662</v>
      </c>
      <c r="E1591" s="42">
        <f t="shared" si="825"/>
        <v>4.1202149503980028</v>
      </c>
      <c r="F1591" s="42">
        <f t="shared" si="826"/>
        <v>4.3753748927670202</v>
      </c>
      <c r="G1591" s="42">
        <f t="shared" si="819"/>
        <v>0.1056474586843677</v>
      </c>
      <c r="H1591" s="42">
        <f t="shared" si="819"/>
        <v>0</v>
      </c>
      <c r="I1591" s="42">
        <f t="shared" si="819"/>
        <v>5.8568309908144061</v>
      </c>
      <c r="J1591" s="42">
        <f t="shared" si="834"/>
        <v>5.3568309908144061</v>
      </c>
      <c r="K1591" s="42">
        <f t="shared" si="835"/>
        <v>5.8568309908144061</v>
      </c>
      <c r="L1591" s="42">
        <f t="shared" si="827"/>
        <v>4.3568309908144061</v>
      </c>
      <c r="M1591" s="42">
        <f t="shared" si="820"/>
        <v>3.6605193692590037</v>
      </c>
      <c r="N1591" s="42">
        <f t="shared" si="820"/>
        <v>4.862274784827056</v>
      </c>
      <c r="O1591" s="42">
        <f t="shared" si="820"/>
        <v>1.0890801429200374</v>
      </c>
      <c r="P1591" s="42">
        <f t="shared" si="820"/>
        <v>3.9542127782659833</v>
      </c>
      <c r="Q1591" s="42">
        <f t="shared" si="820"/>
        <v>4.9610246662694699</v>
      </c>
      <c r="R1591" s="42">
        <f t="shared" si="820"/>
        <v>3.5089383909725083</v>
      </c>
      <c r="S1591" s="42">
        <f t="shared" si="820"/>
        <v>2.6168819320660113</v>
      </c>
      <c r="T1591" s="42">
        <f t="shared" si="828"/>
        <v>3.4522769969381346</v>
      </c>
      <c r="U1591" s="42">
        <f t="shared" si="829"/>
        <v>6.2068309908144057</v>
      </c>
      <c r="V1591" s="42">
        <f t="shared" si="830"/>
        <v>3.3705193692590036</v>
      </c>
      <c r="W1591" s="42">
        <f t="shared" si="821"/>
        <v>4.8622747848270551</v>
      </c>
      <c r="X1591" s="42">
        <f t="shared" si="821"/>
        <v>1.0890801429200356</v>
      </c>
      <c r="Y1591" s="42">
        <f t="shared" si="831"/>
        <v>3.6042127782659832</v>
      </c>
      <c r="Z1591" s="42">
        <f t="shared" si="832"/>
        <v>5.25102466626947</v>
      </c>
      <c r="AA1591" s="42">
        <f t="shared" si="822"/>
        <v>3.5089383909725083</v>
      </c>
      <c r="AB1591" s="42">
        <f t="shared" si="822"/>
        <v>2.6168819320660104</v>
      </c>
      <c r="AC1591" s="42">
        <f t="shared" si="833"/>
        <v>2.4522769969381351</v>
      </c>
    </row>
    <row r="1592" spans="3:29" x14ac:dyDescent="0.25">
      <c r="C1592" s="42">
        <f t="shared" si="823"/>
        <v>5.2153954998708105</v>
      </c>
      <c r="D1592" s="42">
        <f t="shared" si="824"/>
        <v>4.5003732570938748</v>
      </c>
      <c r="E1592" s="42">
        <f t="shared" si="825"/>
        <v>5.4028228163144485</v>
      </c>
      <c r="F1592" s="42">
        <f t="shared" si="826"/>
        <v>4.1569001657573157</v>
      </c>
      <c r="G1592" s="42">
        <f t="shared" si="819"/>
        <v>0.56510417202659002</v>
      </c>
      <c r="H1592" s="42">
        <f t="shared" si="819"/>
        <v>6.0391253082841105</v>
      </c>
      <c r="I1592" s="42">
        <f t="shared" si="819"/>
        <v>6.0391253082841105</v>
      </c>
      <c r="J1592" s="42">
        <f t="shared" si="834"/>
        <v>5.5391253082841105</v>
      </c>
      <c r="K1592" s="42">
        <f t="shared" si="835"/>
        <v>6.0391253082841105</v>
      </c>
      <c r="L1592" s="42">
        <f t="shared" si="827"/>
        <v>4.5391253082841105</v>
      </c>
      <c r="M1592" s="42">
        <f t="shared" si="820"/>
        <v>4.7809742023915875</v>
      </c>
      <c r="N1592" s="42">
        <f t="shared" si="820"/>
        <v>3.8714428638461058</v>
      </c>
      <c r="O1592" s="42">
        <f t="shared" si="820"/>
        <v>3.8139655011684077</v>
      </c>
      <c r="P1592" s="42">
        <f t="shared" si="820"/>
        <v>3.0134344658303074</v>
      </c>
      <c r="Q1592" s="42">
        <f t="shared" si="820"/>
        <v>2.000673849098487</v>
      </c>
      <c r="R1592" s="42">
        <f t="shared" si="820"/>
        <v>2.7043621855522417</v>
      </c>
      <c r="S1592" s="42">
        <f t="shared" si="820"/>
        <v>0.77095216701499236</v>
      </c>
      <c r="T1592" s="42">
        <f t="shared" si="828"/>
        <v>2.5065208847140186</v>
      </c>
      <c r="U1592" s="42">
        <f t="shared" si="829"/>
        <v>6.3891253082841102</v>
      </c>
      <c r="V1592" s="42">
        <f t="shared" si="830"/>
        <v>4.4909742023915875</v>
      </c>
      <c r="W1592" s="42">
        <f t="shared" si="821"/>
        <v>3.8714428638461023</v>
      </c>
      <c r="X1592" s="42">
        <f t="shared" si="821"/>
        <v>3.8139655011684099</v>
      </c>
      <c r="Y1592" s="42">
        <f t="shared" si="831"/>
        <v>2.6634344658303069</v>
      </c>
      <c r="Z1592" s="42">
        <f t="shared" si="832"/>
        <v>2.290673849098487</v>
      </c>
      <c r="AA1592" s="42">
        <f t="shared" si="822"/>
        <v>2.7043621855522417</v>
      </c>
      <c r="AB1592" s="42">
        <f t="shared" si="822"/>
        <v>0.77095216701499225</v>
      </c>
      <c r="AC1592" s="42">
        <f t="shared" si="833"/>
        <v>1.5065208847140183</v>
      </c>
    </row>
    <row r="1593" spans="3:29" x14ac:dyDescent="0.25">
      <c r="C1593" s="42">
        <f t="shared" si="823"/>
        <v>5.8596830502342252</v>
      </c>
      <c r="D1593" s="42">
        <f t="shared" si="824"/>
        <v>5.2926880929883424</v>
      </c>
      <c r="E1593" s="42">
        <f t="shared" si="825"/>
        <v>6.4753420252289686</v>
      </c>
      <c r="F1593" s="42">
        <f t="shared" si="826"/>
        <v>2.8071709308286428</v>
      </c>
      <c r="G1593" s="42">
        <f t="shared" si="819"/>
        <v>1.8481979991467683</v>
      </c>
      <c r="H1593" s="42">
        <f t="shared" si="819"/>
        <v>0</v>
      </c>
      <c r="I1593" s="42">
        <f t="shared" si="819"/>
        <v>0</v>
      </c>
      <c r="J1593" s="42">
        <f t="shared" si="834"/>
        <v>1.8967129024023137</v>
      </c>
      <c r="K1593" s="42">
        <f t="shared" si="835"/>
        <v>0</v>
      </c>
      <c r="L1593" s="42">
        <f t="shared" si="827"/>
        <v>5.6901387072069394</v>
      </c>
      <c r="M1593" s="42">
        <f t="shared" si="820"/>
        <v>4.4938366920043373</v>
      </c>
      <c r="N1593" s="42">
        <f t="shared" si="820"/>
        <v>4.8031160186957402</v>
      </c>
      <c r="O1593" s="42">
        <f t="shared" si="820"/>
        <v>1.5202290517303878</v>
      </c>
      <c r="P1593" s="42">
        <f t="shared" si="820"/>
        <v>4.6024281184949301</v>
      </c>
      <c r="Q1593" s="42">
        <f t="shared" si="820"/>
        <v>4.7570004187373964</v>
      </c>
      <c r="R1593" s="42">
        <f t="shared" si="820"/>
        <v>4.387623428684412</v>
      </c>
      <c r="S1593" s="42">
        <f t="shared" si="820"/>
        <v>3.0596334924284845</v>
      </c>
      <c r="T1593" s="42">
        <f t="shared" si="828"/>
        <v>4.3460965716027466</v>
      </c>
      <c r="U1593" s="42">
        <f t="shared" si="829"/>
        <v>7.540138707206939</v>
      </c>
      <c r="V1593" s="42">
        <f t="shared" si="830"/>
        <v>4.2038366920043373</v>
      </c>
      <c r="W1593" s="42">
        <f t="shared" si="821"/>
        <v>4.8031160186957402</v>
      </c>
      <c r="X1593" s="42">
        <f t="shared" si="821"/>
        <v>1.5202290517303898</v>
      </c>
      <c r="Y1593" s="42">
        <f t="shared" si="831"/>
        <v>4.2524281184949304</v>
      </c>
      <c r="Z1593" s="42">
        <f t="shared" si="832"/>
        <v>5.0470004187373965</v>
      </c>
      <c r="AA1593" s="42">
        <f t="shared" si="822"/>
        <v>4.387623428684412</v>
      </c>
      <c r="AB1593" s="42">
        <f t="shared" si="822"/>
        <v>3.0596334924284831</v>
      </c>
      <c r="AC1593" s="42">
        <f t="shared" si="833"/>
        <v>3.3460965716027466</v>
      </c>
    </row>
    <row r="1594" spans="3:29" x14ac:dyDescent="0.25">
      <c r="C1594" s="42">
        <f t="shared" si="823"/>
        <v>7.4282426654206875</v>
      </c>
      <c r="D1594" s="42">
        <f t="shared" si="824"/>
        <v>5.1877267305633552</v>
      </c>
      <c r="E1594" s="42">
        <f t="shared" si="825"/>
        <v>6.0353240357020121</v>
      </c>
      <c r="F1594" s="42">
        <f t="shared" si="826"/>
        <v>6.1891284806030571</v>
      </c>
      <c r="G1594" s="42">
        <f t="shared" si="819"/>
        <v>0.32406595281765527</v>
      </c>
      <c r="H1594" s="42">
        <f t="shared" si="819"/>
        <v>0</v>
      </c>
      <c r="I1594" s="42">
        <f t="shared" si="819"/>
        <v>7.1861625037314871</v>
      </c>
      <c r="J1594" s="42">
        <f t="shared" si="834"/>
        <v>4.290775002487659</v>
      </c>
      <c r="K1594" s="42">
        <f t="shared" si="835"/>
        <v>7.1861625037314871</v>
      </c>
      <c r="L1594" s="42">
        <f t="shared" si="827"/>
        <v>5.6861625037314871</v>
      </c>
      <c r="M1594" s="42">
        <f t="shared" si="820"/>
        <v>7.1861625037314871</v>
      </c>
      <c r="N1594" s="42">
        <f t="shared" si="820"/>
        <v>2.2436581042647759</v>
      </c>
      <c r="O1594" s="42">
        <f t="shared" si="820"/>
        <v>3.6178269905149589</v>
      </c>
      <c r="P1594" s="42">
        <f t="shared" si="820"/>
        <v>1.1142392408708277</v>
      </c>
      <c r="Q1594" s="42">
        <f t="shared" si="820"/>
        <v>0.65297062685482554</v>
      </c>
      <c r="R1594" s="42">
        <f t="shared" si="820"/>
        <v>1.4011709306260591</v>
      </c>
      <c r="S1594" s="42">
        <f t="shared" si="820"/>
        <v>4.4340151618768768</v>
      </c>
      <c r="T1594" s="42">
        <f t="shared" si="828"/>
        <v>1.5</v>
      </c>
      <c r="U1594" s="42">
        <f t="shared" si="829"/>
        <v>7.5361625037314868</v>
      </c>
      <c r="V1594" s="42">
        <f t="shared" si="830"/>
        <v>6.8961625037314871</v>
      </c>
      <c r="W1594" s="42">
        <f t="shared" si="821"/>
        <v>2.2436581042647772</v>
      </c>
      <c r="X1594" s="42">
        <f t="shared" si="821"/>
        <v>3.6178269905149589</v>
      </c>
      <c r="Y1594" s="42">
        <f t="shared" si="831"/>
        <v>0.76423924087082729</v>
      </c>
      <c r="Z1594" s="42">
        <f t="shared" si="832"/>
        <v>0.94297062685482547</v>
      </c>
      <c r="AA1594" s="42">
        <f t="shared" si="822"/>
        <v>1.4011709306260591</v>
      </c>
      <c r="AB1594" s="42">
        <f t="shared" si="822"/>
        <v>4.4340151618768751</v>
      </c>
      <c r="AC1594" s="42">
        <f t="shared" si="833"/>
        <v>0.5</v>
      </c>
    </row>
    <row r="1595" spans="3:29" x14ac:dyDescent="0.25">
      <c r="C1595" s="42">
        <f t="shared" si="823"/>
        <v>0.89860849882580363</v>
      </c>
      <c r="D1595" s="42">
        <f t="shared" si="824"/>
        <v>3.8498714972148287</v>
      </c>
      <c r="E1595" s="42">
        <f t="shared" si="825"/>
        <v>4.6114200151232332</v>
      </c>
      <c r="F1595" s="42">
        <f t="shared" si="826"/>
        <v>2.3315700242968176</v>
      </c>
      <c r="G1595" s="42">
        <f t="shared" si="819"/>
        <v>1.0690556391031096</v>
      </c>
      <c r="H1595" s="42">
        <f t="shared" si="819"/>
        <v>6.1574828044445553</v>
      </c>
      <c r="I1595" s="42">
        <f t="shared" si="819"/>
        <v>6.1574828044445553</v>
      </c>
      <c r="J1595" s="42">
        <f t="shared" si="834"/>
        <v>1.5524942681481857</v>
      </c>
      <c r="K1595" s="42">
        <f t="shared" si="835"/>
        <v>6.1574828044445553</v>
      </c>
      <c r="L1595" s="42">
        <f t="shared" si="827"/>
        <v>4.6574828044445553</v>
      </c>
      <c r="M1595" s="42">
        <f t="shared" si="820"/>
        <v>2.8221796187037538</v>
      </c>
      <c r="N1595" s="42">
        <f t="shared" si="820"/>
        <v>4.2266997866986928</v>
      </c>
      <c r="O1595" s="42">
        <f t="shared" si="820"/>
        <v>0.91174848688400079</v>
      </c>
      <c r="P1595" s="42">
        <f t="shared" si="820"/>
        <v>5.1111022872774106</v>
      </c>
      <c r="Q1595" s="42">
        <f t="shared" si="820"/>
        <v>5.4566149153048675</v>
      </c>
      <c r="R1595" s="42">
        <f t="shared" si="820"/>
        <v>4.940374538942395</v>
      </c>
      <c r="S1595" s="42">
        <f t="shared" si="820"/>
        <v>0.524041089739962</v>
      </c>
      <c r="T1595" s="42">
        <f t="shared" si="828"/>
        <v>4.7070222939815389</v>
      </c>
      <c r="U1595" s="42">
        <f t="shared" si="829"/>
        <v>6.507482804444555</v>
      </c>
      <c r="V1595" s="42">
        <f t="shared" si="830"/>
        <v>2.5321796187037537</v>
      </c>
      <c r="W1595" s="42">
        <f t="shared" si="821"/>
        <v>4.2266997866986928</v>
      </c>
      <c r="X1595" s="42">
        <f t="shared" si="821"/>
        <v>0.91174848688400434</v>
      </c>
      <c r="Y1595" s="42">
        <f t="shared" si="831"/>
        <v>4.7611022872774109</v>
      </c>
      <c r="Z1595" s="42">
        <f t="shared" si="832"/>
        <v>5.7466149153048676</v>
      </c>
      <c r="AA1595" s="42">
        <f t="shared" si="822"/>
        <v>4.940374538942395</v>
      </c>
      <c r="AB1595" s="42">
        <f t="shared" si="822"/>
        <v>0.52404108973996144</v>
      </c>
      <c r="AC1595" s="42">
        <f t="shared" si="833"/>
        <v>3.707022293981538</v>
      </c>
    </row>
    <row r="1596" spans="3:29" x14ac:dyDescent="0.25">
      <c r="C1596" s="42">
        <f t="shared" si="823"/>
        <v>5.1342531501910988</v>
      </c>
      <c r="D1596" s="42">
        <f t="shared" si="824"/>
        <v>4.4488776378776445</v>
      </c>
      <c r="E1596" s="42">
        <f t="shared" si="825"/>
        <v>4.5121461658208277</v>
      </c>
      <c r="F1596" s="42">
        <f t="shared" si="826"/>
        <v>4.2277193222483227</v>
      </c>
      <c r="G1596" s="42">
        <f t="shared" si="819"/>
        <v>0.42179662539451745</v>
      </c>
      <c r="H1596" s="42">
        <f t="shared" si="819"/>
        <v>5.6686910109838609</v>
      </c>
      <c r="I1596" s="42">
        <f t="shared" si="819"/>
        <v>5.6686910109838609</v>
      </c>
      <c r="J1596" s="42">
        <f t="shared" si="834"/>
        <v>3.2791273406559074</v>
      </c>
      <c r="K1596" s="42">
        <f t="shared" si="835"/>
        <v>5.6686910109838609</v>
      </c>
      <c r="L1596" s="42">
        <f t="shared" si="827"/>
        <v>4.1686910109838609</v>
      </c>
      <c r="M1596" s="42">
        <f t="shared" si="820"/>
        <v>4.4877137170288899</v>
      </c>
      <c r="N1596" s="42">
        <f t="shared" si="820"/>
        <v>4.1738475143767086</v>
      </c>
      <c r="O1596" s="42">
        <f t="shared" si="820"/>
        <v>0.13273794378337087</v>
      </c>
      <c r="P1596" s="42">
        <f t="shared" si="820"/>
        <v>4.1040678662934171</v>
      </c>
      <c r="Q1596" s="42">
        <f t="shared" si="820"/>
        <v>5.3029985755137616</v>
      </c>
      <c r="R1596" s="42">
        <f t="shared" si="820"/>
        <v>2.8848327937529441</v>
      </c>
      <c r="S1596" s="42">
        <f t="shared" si="820"/>
        <v>2.6534298349286161</v>
      </c>
      <c r="T1596" s="42">
        <f t="shared" si="828"/>
        <v>2.3266841057684799</v>
      </c>
      <c r="U1596" s="42">
        <f t="shared" si="829"/>
        <v>6.0186910109838605</v>
      </c>
      <c r="V1596" s="42">
        <f t="shared" si="830"/>
        <v>4.1977137170288898</v>
      </c>
      <c r="W1596" s="42">
        <f t="shared" si="821"/>
        <v>4.1738475143767078</v>
      </c>
      <c r="X1596" s="42">
        <f t="shared" si="821"/>
        <v>0.13273794378337</v>
      </c>
      <c r="Y1596" s="42">
        <f t="shared" si="831"/>
        <v>3.7540678662934162</v>
      </c>
      <c r="Z1596" s="42">
        <f t="shared" si="832"/>
        <v>5.5929985755137617</v>
      </c>
      <c r="AA1596" s="42">
        <f t="shared" si="822"/>
        <v>2.8848327937529441</v>
      </c>
      <c r="AB1596" s="42">
        <f t="shared" si="822"/>
        <v>2.6534298349286147</v>
      </c>
      <c r="AC1596" s="42">
        <f t="shared" si="833"/>
        <v>1.3266841057684799</v>
      </c>
    </row>
    <row r="1597" spans="3:29" x14ac:dyDescent="0.25">
      <c r="C1597" s="42">
        <f t="shared" si="823"/>
        <v>5.5176628175628757</v>
      </c>
      <c r="D1597" s="42">
        <f t="shared" si="824"/>
        <v>5.7360370051486642</v>
      </c>
      <c r="E1597" s="42">
        <f t="shared" si="825"/>
        <v>5.3001201773443603</v>
      </c>
      <c r="F1597" s="42">
        <f t="shared" si="826"/>
        <v>3.9315825933741144</v>
      </c>
      <c r="G1597" s="42">
        <f t="shared" si="819"/>
        <v>1.3666536418259367</v>
      </c>
      <c r="H1597" s="42">
        <f t="shared" si="819"/>
        <v>0</v>
      </c>
      <c r="I1597" s="42">
        <f t="shared" si="819"/>
        <v>6.6973579022077896</v>
      </c>
      <c r="J1597" s="42">
        <f t="shared" si="834"/>
        <v>6.1973579022077896</v>
      </c>
      <c r="K1597" s="42">
        <f t="shared" si="835"/>
        <v>6.6973579022077896</v>
      </c>
      <c r="L1597" s="42">
        <f t="shared" si="835"/>
        <v>0</v>
      </c>
      <c r="M1597" s="42">
        <f t="shared" si="820"/>
        <v>3.9067921096212102</v>
      </c>
      <c r="N1597" s="42">
        <f t="shared" ref="N1597:N1598" si="836">N267-1.5</f>
        <v>3.5034619008856955</v>
      </c>
      <c r="O1597" s="42">
        <f t="shared" si="820"/>
        <v>3.0442535919126268</v>
      </c>
      <c r="P1597" s="42">
        <f t="shared" si="820"/>
        <v>4.2045380417053373</v>
      </c>
      <c r="Q1597" s="42">
        <f t="shared" si="820"/>
        <v>4.7287569860859202</v>
      </c>
      <c r="R1597" s="42">
        <f t="shared" si="820"/>
        <v>5.3465979192495823</v>
      </c>
      <c r="S1597" s="42">
        <f t="shared" si="820"/>
        <v>0.14249697664271874</v>
      </c>
      <c r="T1597" s="42">
        <f t="shared" si="828"/>
        <v>4.1510375029572497</v>
      </c>
      <c r="U1597" s="42">
        <f t="shared" si="829"/>
        <v>0.35</v>
      </c>
      <c r="V1597" s="42">
        <f t="shared" si="830"/>
        <v>3.6167921096212101</v>
      </c>
      <c r="W1597" s="42">
        <f t="shared" si="821"/>
        <v>5.0034619008856946</v>
      </c>
      <c r="X1597" s="42">
        <f t="shared" si="821"/>
        <v>3.0442535919126295</v>
      </c>
      <c r="Y1597" s="42">
        <f t="shared" si="831"/>
        <v>3.8545380417053372</v>
      </c>
      <c r="Z1597" s="42">
        <f t="shared" si="832"/>
        <v>5.0187569860859202</v>
      </c>
      <c r="AA1597" s="42">
        <f t="shared" si="822"/>
        <v>5.3465979192495823</v>
      </c>
      <c r="AB1597" s="42">
        <f t="shared" si="822"/>
        <v>0.1424969766427184</v>
      </c>
      <c r="AC1597" s="42">
        <f t="shared" si="833"/>
        <v>3.1510375029572497</v>
      </c>
    </row>
    <row r="1598" spans="3:29" x14ac:dyDescent="0.25">
      <c r="C1598" s="42">
        <f t="shared" si="823"/>
        <v>6.2012393231532421</v>
      </c>
      <c r="D1598" s="42">
        <f t="shared" si="824"/>
        <v>5.4838801467454283</v>
      </c>
      <c r="E1598" s="42">
        <f t="shared" si="825"/>
        <v>5.5627835730184509</v>
      </c>
      <c r="F1598" s="42">
        <f t="shared" si="826"/>
        <v>5.3302749547841568</v>
      </c>
      <c r="G1598" s="42">
        <f t="shared" si="819"/>
        <v>0.86162560636179664</v>
      </c>
      <c r="H1598" s="42">
        <f t="shared" si="819"/>
        <v>6.5884647658871778</v>
      </c>
      <c r="I1598" s="42">
        <f t="shared" si="819"/>
        <v>6.5884647658871778</v>
      </c>
      <c r="J1598" s="42">
        <f t="shared" si="834"/>
        <v>3.8923098439247852</v>
      </c>
      <c r="K1598" s="42">
        <f t="shared" si="835"/>
        <v>6.5884647658871778</v>
      </c>
      <c r="L1598" s="42">
        <f t="shared" si="835"/>
        <v>0</v>
      </c>
      <c r="M1598" s="42">
        <f t="shared" si="820"/>
        <v>5.2158679396606829</v>
      </c>
      <c r="N1598" s="42">
        <f t="shared" si="836"/>
        <v>2.1198079104582299</v>
      </c>
      <c r="O1598" s="42">
        <f t="shared" si="820"/>
        <v>3.0310567931216457</v>
      </c>
      <c r="P1598" s="42">
        <f t="shared" si="820"/>
        <v>4.3563560155446677</v>
      </c>
      <c r="Q1598" s="42">
        <f t="shared" si="820"/>
        <v>4.808460784674975</v>
      </c>
      <c r="R1598" s="42">
        <f t="shared" si="820"/>
        <v>2.6727386274945499</v>
      </c>
      <c r="S1598" s="42">
        <f t="shared" si="820"/>
        <v>1.2616209126166946</v>
      </c>
      <c r="T1598" s="42">
        <f t="shared" si="828"/>
        <v>2.7353371436038456</v>
      </c>
      <c r="U1598" s="42">
        <f t="shared" si="829"/>
        <v>0.35</v>
      </c>
      <c r="V1598" s="42">
        <f t="shared" si="830"/>
        <v>4.9258679396606828</v>
      </c>
      <c r="W1598" s="42">
        <f t="shared" si="821"/>
        <v>3.619807910458229</v>
      </c>
      <c r="X1598" s="42">
        <f t="shared" si="821"/>
        <v>3.0310567931216466</v>
      </c>
      <c r="Y1598" s="42">
        <f t="shared" si="831"/>
        <v>4.0063560155446671</v>
      </c>
      <c r="Z1598" s="42">
        <f t="shared" si="832"/>
        <v>5.098460784674975</v>
      </c>
      <c r="AA1598" s="42">
        <f t="shared" si="822"/>
        <v>2.6727386274945499</v>
      </c>
      <c r="AB1598" s="42">
        <f t="shared" si="822"/>
        <v>1.2616209126166942</v>
      </c>
      <c r="AC1598" s="42">
        <f t="shared" si="833"/>
        <v>1.7353371436038452</v>
      </c>
    </row>
    <row r="1599" spans="3:29" x14ac:dyDescent="0.25">
      <c r="C1599" s="42">
        <f t="shared" si="823"/>
        <v>5.7602733445270653</v>
      </c>
      <c r="D1599" s="42">
        <f t="shared" si="824"/>
        <v>5.1339565788523505</v>
      </c>
      <c r="E1599" s="42">
        <f t="shared" si="825"/>
        <v>5.3732390147746809</v>
      </c>
      <c r="F1599" s="42">
        <f t="shared" si="826"/>
        <v>3.7278173044700762</v>
      </c>
      <c r="G1599" s="42">
        <f t="shared" si="819"/>
        <v>0.37832863878755973</v>
      </c>
      <c r="H1599" s="42">
        <f t="shared" si="819"/>
        <v>0</v>
      </c>
      <c r="I1599" s="42">
        <f t="shared" si="819"/>
        <v>0</v>
      </c>
      <c r="J1599" s="42">
        <f t="shared" si="834"/>
        <v>3.9743667013940973</v>
      </c>
      <c r="K1599" s="42">
        <f t="shared" si="835"/>
        <v>6.7115500520911455</v>
      </c>
      <c r="L1599" s="42">
        <f t="shared" si="827"/>
        <v>5.2115500520911455</v>
      </c>
      <c r="M1599" s="42">
        <f t="shared" si="820"/>
        <v>3.0761271072084408</v>
      </c>
      <c r="N1599" s="42">
        <f t="shared" si="820"/>
        <v>3.5276341244144844</v>
      </c>
      <c r="O1599" s="42">
        <f t="shared" si="820"/>
        <v>1.7194880298745894</v>
      </c>
      <c r="P1599" s="42">
        <f t="shared" si="820"/>
        <v>4.2007347505038073</v>
      </c>
      <c r="Q1599" s="42">
        <f t="shared" si="820"/>
        <v>4.2114027085150738</v>
      </c>
      <c r="R1599" s="42">
        <f t="shared" si="820"/>
        <v>3.8564738855149279</v>
      </c>
      <c r="S1599" s="42">
        <f t="shared" si="820"/>
        <v>3.1415766201277706</v>
      </c>
      <c r="T1599" s="42">
        <f t="shared" si="828"/>
        <v>5.2752469043012677</v>
      </c>
      <c r="U1599" s="42">
        <f t="shared" si="829"/>
        <v>7.0615500520911452</v>
      </c>
      <c r="V1599" s="42">
        <f t="shared" si="830"/>
        <v>2.7861271072084408</v>
      </c>
      <c r="W1599" s="42">
        <f t="shared" si="821"/>
        <v>3.5276341244144884</v>
      </c>
      <c r="X1599" s="42">
        <f t="shared" si="821"/>
        <v>1.7194880298745907</v>
      </c>
      <c r="Y1599" s="42">
        <f t="shared" si="831"/>
        <v>3.8507347505038072</v>
      </c>
      <c r="Z1599" s="42">
        <f t="shared" si="832"/>
        <v>4.5014027085150738</v>
      </c>
      <c r="AA1599" s="42">
        <f t="shared" si="822"/>
        <v>3.8564738855149279</v>
      </c>
      <c r="AB1599" s="42">
        <f t="shared" si="822"/>
        <v>3.1415766201277688</v>
      </c>
      <c r="AC1599" s="42">
        <f t="shared" si="833"/>
        <v>4.2752469043012677</v>
      </c>
    </row>
    <row r="1600" spans="3:29" x14ac:dyDescent="0.25">
      <c r="C1600" s="42">
        <f t="shared" si="823"/>
        <v>6.7739208421217256</v>
      </c>
      <c r="D1600" s="42">
        <f t="shared" si="824"/>
        <v>6.7537467649204403</v>
      </c>
      <c r="E1600" s="42">
        <f t="shared" si="825"/>
        <v>6.1680713605051709</v>
      </c>
      <c r="F1600" s="42">
        <f t="shared" si="826"/>
        <v>5.9633973837248</v>
      </c>
      <c r="G1600" s="42">
        <f t="shared" si="819"/>
        <v>0.10386343695205257</v>
      </c>
      <c r="H1600" s="42">
        <f t="shared" si="819"/>
        <v>0</v>
      </c>
      <c r="I1600" s="42">
        <f t="shared" si="819"/>
        <v>0</v>
      </c>
      <c r="J1600" s="42">
        <f t="shared" si="834"/>
        <v>4.2244547987933148</v>
      </c>
      <c r="K1600" s="42">
        <f t="shared" si="835"/>
        <v>7.0866821981899708</v>
      </c>
      <c r="L1600" s="42">
        <f t="shared" si="827"/>
        <v>5.5866821981899708</v>
      </c>
      <c r="M1600" s="42">
        <f t="shared" si="820"/>
        <v>3.5433410990949845</v>
      </c>
      <c r="N1600" s="42">
        <f t="shared" si="820"/>
        <v>4.495235967585014</v>
      </c>
      <c r="O1600" s="42">
        <f t="shared" si="820"/>
        <v>2.4793626423419481</v>
      </c>
      <c r="P1600" s="42">
        <f t="shared" si="820"/>
        <v>2.3922706108082772</v>
      </c>
      <c r="Q1600" s="42">
        <f t="shared" si="820"/>
        <v>2.1036618457359397</v>
      </c>
      <c r="R1600" s="42">
        <f t="shared" si="820"/>
        <v>1.6518851245349924</v>
      </c>
      <c r="S1600" s="42">
        <f t="shared" si="820"/>
        <v>3.7695118075478575</v>
      </c>
      <c r="T1600" s="42">
        <f t="shared" si="828"/>
        <v>5.1909803115572757</v>
      </c>
      <c r="U1600" s="42">
        <f t="shared" si="829"/>
        <v>7.4366821981899704</v>
      </c>
      <c r="V1600" s="42">
        <f t="shared" si="830"/>
        <v>3.2533410990949845</v>
      </c>
      <c r="W1600" s="42">
        <f t="shared" si="821"/>
        <v>4.4952359675850122</v>
      </c>
      <c r="X1600" s="42">
        <f t="shared" si="821"/>
        <v>2.4793626423419455</v>
      </c>
      <c r="Y1600" s="42">
        <f t="shared" si="831"/>
        <v>2.0422706108082771</v>
      </c>
      <c r="Z1600" s="42">
        <f t="shared" si="832"/>
        <v>2.3936618457359398</v>
      </c>
      <c r="AA1600" s="42">
        <f t="shared" si="822"/>
        <v>1.6518851245349924</v>
      </c>
      <c r="AB1600" s="42">
        <f t="shared" si="822"/>
        <v>3.7695118075478566</v>
      </c>
      <c r="AC1600" s="42">
        <f t="shared" si="833"/>
        <v>4.1909803115572757</v>
      </c>
    </row>
    <row r="1601" spans="3:29" x14ac:dyDescent="0.25">
      <c r="C1601" s="42">
        <f t="shared" si="823"/>
        <v>4.4524508545306833</v>
      </c>
      <c r="D1601" s="42">
        <f t="shared" si="824"/>
        <v>4.8616899223354642</v>
      </c>
      <c r="E1601" s="42">
        <f t="shared" si="825"/>
        <v>4.6481632083664248</v>
      </c>
      <c r="F1601" s="42">
        <f t="shared" si="826"/>
        <v>1.9387440900012884</v>
      </c>
      <c r="G1601" s="42">
        <f t="shared" si="819"/>
        <v>0.3383396608117506</v>
      </c>
      <c r="H1601" s="42">
        <f t="shared" si="819"/>
        <v>0</v>
      </c>
      <c r="I1601" s="42">
        <f t="shared" si="819"/>
        <v>0</v>
      </c>
      <c r="J1601" s="42">
        <f t="shared" si="834"/>
        <v>5.6246383497963715</v>
      </c>
      <c r="K1601" s="42">
        <f t="shared" si="835"/>
        <v>6.1246383497963715</v>
      </c>
      <c r="L1601" s="42">
        <f t="shared" si="827"/>
        <v>4.6246383497963715</v>
      </c>
      <c r="M1601" s="42">
        <f t="shared" si="820"/>
        <v>2.8071259103233364</v>
      </c>
      <c r="N1601" s="42">
        <f t="shared" si="820"/>
        <v>4.2234141360904909</v>
      </c>
      <c r="O1601" s="42">
        <f t="shared" si="820"/>
        <v>3.0117023290321012</v>
      </c>
      <c r="P1601" s="42">
        <f t="shared" si="820"/>
        <v>4.9040197204836877</v>
      </c>
      <c r="Q1601" s="42">
        <f t="shared" si="820"/>
        <v>4.457073114378896</v>
      </c>
      <c r="R1601" s="42">
        <f t="shared" si="820"/>
        <v>3.9157331567937739</v>
      </c>
      <c r="S1601" s="42">
        <f t="shared" si="820"/>
        <v>2.8668519935217063</v>
      </c>
      <c r="T1601" s="42">
        <f t="shared" si="828"/>
        <v>4.9451090717604576</v>
      </c>
      <c r="U1601" s="42">
        <f t="shared" si="829"/>
        <v>6.4746383497963711</v>
      </c>
      <c r="V1601" s="42">
        <f t="shared" si="830"/>
        <v>2.5171259103233363</v>
      </c>
      <c r="W1601" s="42">
        <f t="shared" si="821"/>
        <v>4.2234141360904918</v>
      </c>
      <c r="X1601" s="42">
        <f t="shared" si="821"/>
        <v>3.0117023290321012</v>
      </c>
      <c r="Y1601" s="42">
        <f t="shared" si="831"/>
        <v>4.5540197204836872</v>
      </c>
      <c r="Z1601" s="42">
        <f t="shared" si="832"/>
        <v>4.747073114378896</v>
      </c>
      <c r="AA1601" s="42">
        <f t="shared" si="822"/>
        <v>3.9157331567937739</v>
      </c>
      <c r="AB1601" s="42">
        <f t="shared" si="822"/>
        <v>2.8668519935217049</v>
      </c>
      <c r="AC1601" s="42">
        <f t="shared" si="833"/>
        <v>3.945109071760458</v>
      </c>
    </row>
    <row r="1602" spans="3:29" x14ac:dyDescent="0.25">
      <c r="C1602" s="42">
        <f t="shared" si="823"/>
        <v>5.1864481752966949</v>
      </c>
      <c r="D1602" s="42">
        <f t="shared" si="824"/>
        <v>3.6374214438061134</v>
      </c>
      <c r="E1602" s="42">
        <f t="shared" si="825"/>
        <v>3.8353688829523231</v>
      </c>
      <c r="F1602" s="42">
        <f t="shared" si="826"/>
        <v>2.3190275625841088</v>
      </c>
      <c r="G1602" s="42">
        <f t="shared" si="819"/>
        <v>1.45446980445138</v>
      </c>
      <c r="H1602" s="42">
        <f t="shared" si="819"/>
        <v>5.6091944197755153</v>
      </c>
      <c r="I1602" s="42">
        <f t="shared" si="819"/>
        <v>0</v>
      </c>
      <c r="J1602" s="42">
        <f t="shared" si="834"/>
        <v>5.1091944197755153</v>
      </c>
      <c r="K1602" s="42">
        <f t="shared" si="835"/>
        <v>5.6091944197755153</v>
      </c>
      <c r="L1602" s="42">
        <f t="shared" si="827"/>
        <v>4.1091944197755153</v>
      </c>
      <c r="M1602" s="42">
        <f t="shared" si="820"/>
        <v>2.5708807757304437</v>
      </c>
      <c r="N1602" s="42">
        <f t="shared" si="820"/>
        <v>3.1220987808184488</v>
      </c>
      <c r="O1602" s="42">
        <f t="shared" si="820"/>
        <v>2.2251349764398682</v>
      </c>
      <c r="P1602" s="42">
        <f t="shared" si="820"/>
        <v>4.8950485736100768</v>
      </c>
      <c r="Q1602" s="42">
        <f t="shared" si="820"/>
        <v>4.2470262680369828</v>
      </c>
      <c r="R1602" s="42">
        <f t="shared" si="820"/>
        <v>4.6884743244398299</v>
      </c>
      <c r="S1602" s="42">
        <f t="shared" si="820"/>
        <v>2.5062358045805495</v>
      </c>
      <c r="T1602" s="42">
        <f t="shared" si="828"/>
        <v>5.0057465123596963</v>
      </c>
      <c r="U1602" s="42">
        <f t="shared" si="829"/>
        <v>5.9591944197755149</v>
      </c>
      <c r="V1602" s="42">
        <f t="shared" si="830"/>
        <v>2.2808807757304437</v>
      </c>
      <c r="W1602" s="42">
        <f t="shared" si="821"/>
        <v>3.1220987808184479</v>
      </c>
      <c r="X1602" s="42">
        <f t="shared" si="821"/>
        <v>2.2251349764398709</v>
      </c>
      <c r="Y1602" s="42">
        <f t="shared" si="831"/>
        <v>4.5450485736100772</v>
      </c>
      <c r="Z1602" s="42">
        <f t="shared" si="832"/>
        <v>4.5370262680369828</v>
      </c>
      <c r="AA1602" s="42">
        <f t="shared" si="822"/>
        <v>4.6884743244398299</v>
      </c>
      <c r="AB1602" s="42">
        <f t="shared" si="822"/>
        <v>2.5062358045805486</v>
      </c>
      <c r="AC1602" s="42">
        <f t="shared" si="833"/>
        <v>4.0057465123596963</v>
      </c>
    </row>
    <row r="1603" spans="3:29" x14ac:dyDescent="0.25">
      <c r="C1603" s="42">
        <f t="shared" si="823"/>
        <v>5.1274189933552119</v>
      </c>
      <c r="D1603" s="42">
        <f t="shared" si="824"/>
        <v>5.0185066206209576</v>
      </c>
      <c r="E1603" s="42">
        <f t="shared" si="825"/>
        <v>5.087034725677416</v>
      </c>
      <c r="F1603" s="42">
        <f t="shared" si="826"/>
        <v>4.4014165176725797</v>
      </c>
      <c r="G1603" s="42">
        <f t="shared" si="819"/>
        <v>0.38898554565827681</v>
      </c>
      <c r="H1603" s="42">
        <f t="shared" si="819"/>
        <v>0</v>
      </c>
      <c r="I1603" s="42">
        <f t="shared" si="819"/>
        <v>5.9487961896360533</v>
      </c>
      <c r="J1603" s="42">
        <f t="shared" si="834"/>
        <v>5.4487961896360533</v>
      </c>
      <c r="K1603" s="42">
        <f t="shared" si="835"/>
        <v>5.9487961896360533</v>
      </c>
      <c r="L1603" s="42">
        <f t="shared" si="827"/>
        <v>4.4487961896360533</v>
      </c>
      <c r="M1603" s="42">
        <f t="shared" si="820"/>
        <v>0.74359952370450721</v>
      </c>
      <c r="N1603" s="42">
        <f t="shared" si="820"/>
        <v>3.3939672780043995</v>
      </c>
      <c r="O1603" s="42">
        <f t="shared" si="820"/>
        <v>2.3434651656142025</v>
      </c>
      <c r="P1603" s="42">
        <f t="shared" si="820"/>
        <v>4.108057874699286</v>
      </c>
      <c r="Q1603" s="42">
        <f t="shared" si="820"/>
        <v>4.0347938586132974</v>
      </c>
      <c r="R1603" s="42">
        <f t="shared" si="820"/>
        <v>2.7584822017063568</v>
      </c>
      <c r="S1603" s="42">
        <f t="shared" si="820"/>
        <v>2.4048325021932997</v>
      </c>
      <c r="T1603" s="42">
        <f t="shared" si="828"/>
        <v>6.8291299198822975</v>
      </c>
      <c r="U1603" s="42">
        <f t="shared" si="829"/>
        <v>6.2987961896360529</v>
      </c>
      <c r="V1603" s="42">
        <f t="shared" si="830"/>
        <v>0.45359952370450723</v>
      </c>
      <c r="W1603" s="42">
        <f t="shared" si="821"/>
        <v>3.3939672780044012</v>
      </c>
      <c r="X1603" s="42">
        <f t="shared" si="821"/>
        <v>2.3434651656142029</v>
      </c>
      <c r="Y1603" s="42">
        <f t="shared" si="831"/>
        <v>3.7580578746992859</v>
      </c>
      <c r="Z1603" s="42">
        <f t="shared" si="832"/>
        <v>4.3247938586132975</v>
      </c>
      <c r="AA1603" s="42">
        <f t="shared" si="822"/>
        <v>2.7584822017063568</v>
      </c>
      <c r="AB1603" s="42">
        <f t="shared" si="822"/>
        <v>2.4048325021932988</v>
      </c>
      <c r="AC1603" s="42">
        <f t="shared" si="833"/>
        <v>5.8291299198822983</v>
      </c>
    </row>
    <row r="1604" spans="3:29" x14ac:dyDescent="0.25">
      <c r="C1604" s="42">
        <f t="shared" si="823"/>
        <v>5.2952307879521658</v>
      </c>
      <c r="D1604" s="42">
        <f t="shared" si="824"/>
        <v>4.2410089681482281</v>
      </c>
      <c r="E1604" s="42">
        <f t="shared" si="825"/>
        <v>3.916929569557452</v>
      </c>
      <c r="F1604" s="42">
        <f t="shared" si="826"/>
        <v>3.7493012414401021</v>
      </c>
      <c r="G1604" s="42">
        <f t="shared" ref="G1604:I1619" si="837">G274</f>
        <v>0.5413502319354736</v>
      </c>
      <c r="H1604" s="42">
        <f t="shared" si="837"/>
        <v>0</v>
      </c>
      <c r="I1604" s="42">
        <f t="shared" si="837"/>
        <v>5.7852729605633879</v>
      </c>
      <c r="J1604" s="42">
        <f t="shared" si="834"/>
        <v>5.2852729605633879</v>
      </c>
      <c r="K1604" s="42">
        <f t="shared" si="835"/>
        <v>5.7852729605633879</v>
      </c>
      <c r="L1604" s="42">
        <f t="shared" si="827"/>
        <v>4.2852729605633879</v>
      </c>
      <c r="M1604" s="42">
        <f t="shared" ref="M1604:S1619" si="838">M274</f>
        <v>2.4105304002347441</v>
      </c>
      <c r="N1604" s="42">
        <f t="shared" si="838"/>
        <v>5.0965499890677499</v>
      </c>
      <c r="O1604" s="42">
        <f t="shared" si="838"/>
        <v>1.4184278057579673</v>
      </c>
      <c r="P1604" s="42">
        <f t="shared" si="838"/>
        <v>4.0209643077275237</v>
      </c>
      <c r="Q1604" s="42">
        <f t="shared" si="838"/>
        <v>3.4487148594336641</v>
      </c>
      <c r="R1604" s="42">
        <f t="shared" si="838"/>
        <v>3.3253407689428705</v>
      </c>
      <c r="S1604" s="42">
        <f t="shared" si="838"/>
        <v>3.5696365075816661</v>
      </c>
      <c r="T1604" s="42">
        <f t="shared" si="828"/>
        <v>4.8747425603286425</v>
      </c>
      <c r="U1604" s="42">
        <f t="shared" si="829"/>
        <v>6.1352729605633876</v>
      </c>
      <c r="V1604" s="42">
        <f t="shared" si="830"/>
        <v>2.120530400234744</v>
      </c>
      <c r="W1604" s="42">
        <f t="shared" ref="W1604:X1619" si="839">W274</f>
        <v>5.0965499890677481</v>
      </c>
      <c r="X1604" s="42">
        <f t="shared" si="839"/>
        <v>1.4184278057579669</v>
      </c>
      <c r="Y1604" s="42">
        <f t="shared" si="831"/>
        <v>3.6709643077275227</v>
      </c>
      <c r="Z1604" s="42">
        <f t="shared" si="832"/>
        <v>3.7387148594336641</v>
      </c>
      <c r="AA1604" s="42">
        <f t="shared" ref="AA1604:AB1619" si="840">AA274</f>
        <v>3.3253407689428705</v>
      </c>
      <c r="AB1604" s="42">
        <f t="shared" si="840"/>
        <v>3.5696365075816647</v>
      </c>
      <c r="AC1604" s="42">
        <f t="shared" si="833"/>
        <v>3.8747425603286429</v>
      </c>
    </row>
    <row r="1605" spans="3:29" x14ac:dyDescent="0.25">
      <c r="C1605" s="42">
        <f t="shared" si="823"/>
        <v>5.9695060016024835</v>
      </c>
      <c r="D1605" s="42">
        <f t="shared" si="824"/>
        <v>3.8428164329108161</v>
      </c>
      <c r="E1605" s="42">
        <f t="shared" si="825"/>
        <v>3.4713005443514717</v>
      </c>
      <c r="F1605" s="42">
        <f t="shared" si="826"/>
        <v>2.7565372275836562</v>
      </c>
      <c r="G1605" s="42">
        <f t="shared" si="837"/>
        <v>0.35858058129474818</v>
      </c>
      <c r="H1605" s="42">
        <f t="shared" si="837"/>
        <v>6.0011504831782814</v>
      </c>
      <c r="I1605" s="42">
        <f t="shared" si="837"/>
        <v>0</v>
      </c>
      <c r="J1605" s="42">
        <f t="shared" si="834"/>
        <v>1.5003834943927608</v>
      </c>
      <c r="K1605" s="42">
        <f t="shared" si="835"/>
        <v>6.0011504831782814</v>
      </c>
      <c r="L1605" s="42">
        <f t="shared" si="827"/>
        <v>4.5011504831782814</v>
      </c>
      <c r="M1605" s="42">
        <f t="shared" si="838"/>
        <v>2.5004793679909496</v>
      </c>
      <c r="N1605" s="42">
        <f t="shared" si="838"/>
        <v>4.5965685416976534</v>
      </c>
      <c r="O1605" s="42">
        <f t="shared" si="838"/>
        <v>2.2690300380612047</v>
      </c>
      <c r="P1605" s="42">
        <f t="shared" si="838"/>
        <v>4.1352806671393569</v>
      </c>
      <c r="Q1605" s="42">
        <f t="shared" si="838"/>
        <v>4.4196023364393007</v>
      </c>
      <c r="R1605" s="42">
        <f t="shared" si="838"/>
        <v>4.5701157481549215</v>
      </c>
      <c r="S1605" s="42">
        <f t="shared" si="838"/>
        <v>2.6813651095051898</v>
      </c>
      <c r="T1605" s="42">
        <f t="shared" si="828"/>
        <v>5.1256950835868782</v>
      </c>
      <c r="U1605" s="42">
        <f t="shared" si="829"/>
        <v>6.351150483178281</v>
      </c>
      <c r="V1605" s="42">
        <f t="shared" si="830"/>
        <v>2.2104793679909496</v>
      </c>
      <c r="W1605" s="42">
        <f t="shared" si="839"/>
        <v>4.5965685416976525</v>
      </c>
      <c r="X1605" s="42">
        <f t="shared" si="839"/>
        <v>2.2690300380612078</v>
      </c>
      <c r="Y1605" s="42">
        <f t="shared" si="831"/>
        <v>3.7852806671393568</v>
      </c>
      <c r="Z1605" s="42">
        <f t="shared" si="832"/>
        <v>4.7096023364393007</v>
      </c>
      <c r="AA1605" s="42">
        <f t="shared" si="840"/>
        <v>4.5701157481549215</v>
      </c>
      <c r="AB1605" s="42">
        <f t="shared" si="840"/>
        <v>2.6813651095051889</v>
      </c>
      <c r="AC1605" s="42">
        <f t="shared" si="833"/>
        <v>4.1256950835868782</v>
      </c>
    </row>
    <row r="1606" spans="3:29" x14ac:dyDescent="0.25">
      <c r="C1606" s="42">
        <f t="shared" si="823"/>
        <v>5.8008280669813397</v>
      </c>
      <c r="D1606" s="42">
        <f t="shared" si="824"/>
        <v>6.7120831058825985</v>
      </c>
      <c r="E1606" s="42">
        <f t="shared" si="825"/>
        <v>5.7840606894149422</v>
      </c>
      <c r="F1606" s="42">
        <f t="shared" si="826"/>
        <v>4.2443090244081878</v>
      </c>
      <c r="G1606" s="42">
        <f t="shared" si="837"/>
        <v>0.26148585470831465</v>
      </c>
      <c r="H1606" s="42">
        <f t="shared" si="837"/>
        <v>0</v>
      </c>
      <c r="I1606" s="42">
        <f t="shared" si="837"/>
        <v>7.0284228220081388</v>
      </c>
      <c r="J1606" s="42">
        <f t="shared" si="834"/>
        <v>1.8428076073360469</v>
      </c>
      <c r="K1606" s="42">
        <f t="shared" ref="K1606:L1621" si="841">K276</f>
        <v>7.0284228220081388</v>
      </c>
      <c r="L1606" s="42">
        <f>L276</f>
        <v>0</v>
      </c>
      <c r="M1606" s="42">
        <f t="shared" si="838"/>
        <v>3.2213604600870629</v>
      </c>
      <c r="N1606" s="42">
        <f>N276-1.5</f>
        <v>3.3782179964072654</v>
      </c>
      <c r="O1606" s="42">
        <f t="shared" si="838"/>
        <v>2.9865956481949176</v>
      </c>
      <c r="P1606" s="42">
        <f t="shared" si="838"/>
        <v>4.4513661520525094</v>
      </c>
      <c r="Q1606" s="42">
        <f t="shared" si="838"/>
        <v>4.5488725232819043</v>
      </c>
      <c r="R1606" s="42">
        <f t="shared" si="838"/>
        <v>2.922563866420163</v>
      </c>
      <c r="S1606" s="42">
        <f t="shared" si="838"/>
        <v>3.2899000443442361</v>
      </c>
      <c r="T1606" s="42">
        <f t="shared" si="828"/>
        <v>5.5999133128380807</v>
      </c>
      <c r="U1606" s="42">
        <f t="shared" si="829"/>
        <v>0.35</v>
      </c>
      <c r="V1606" s="42">
        <f t="shared" si="830"/>
        <v>2.9313604600870629</v>
      </c>
      <c r="W1606" s="42">
        <f t="shared" si="839"/>
        <v>4.8782179964072645</v>
      </c>
      <c r="X1606" s="42">
        <f t="shared" si="839"/>
        <v>2.9865956481949203</v>
      </c>
      <c r="Y1606" s="42">
        <f t="shared" si="831"/>
        <v>4.1013661520525098</v>
      </c>
      <c r="Z1606" s="42">
        <f t="shared" si="832"/>
        <v>4.8388725232819043</v>
      </c>
      <c r="AA1606" s="42">
        <f t="shared" si="840"/>
        <v>2.922563866420163</v>
      </c>
      <c r="AB1606" s="42">
        <f t="shared" si="840"/>
        <v>3.2899000443442339</v>
      </c>
      <c r="AC1606" s="42">
        <f t="shared" si="833"/>
        <v>4.5999133128380816</v>
      </c>
    </row>
    <row r="1607" spans="3:29" x14ac:dyDescent="0.25">
      <c r="C1607" s="42">
        <f t="shared" si="823"/>
        <v>5.0222565520934914</v>
      </c>
      <c r="D1607" s="42">
        <f t="shared" si="824"/>
        <v>4.5952522272647638</v>
      </c>
      <c r="E1607" s="42">
        <f t="shared" si="825"/>
        <v>4.6431668387271312</v>
      </c>
      <c r="F1607" s="42">
        <f t="shared" si="826"/>
        <v>2.723553062120593</v>
      </c>
      <c r="G1607" s="42">
        <f t="shared" si="837"/>
        <v>3.6684387742331683</v>
      </c>
      <c r="H1607" s="42">
        <f t="shared" si="837"/>
        <v>0</v>
      </c>
      <c r="I1607" s="42">
        <f t="shared" si="837"/>
        <v>0</v>
      </c>
      <c r="J1607" s="42">
        <f t="shared" si="834"/>
        <v>1.4865111066818197</v>
      </c>
      <c r="K1607" s="42">
        <f t="shared" si="841"/>
        <v>5.9595333200454572</v>
      </c>
      <c r="L1607" s="42">
        <f t="shared" si="827"/>
        <v>4.4595333200454572</v>
      </c>
      <c r="M1607" s="42">
        <f t="shared" si="838"/>
        <v>1.241569441676138</v>
      </c>
      <c r="N1607" s="42">
        <f t="shared" si="838"/>
        <v>4.8002889680330236</v>
      </c>
      <c r="O1607" s="42">
        <f t="shared" si="838"/>
        <v>5.4013401165150254</v>
      </c>
      <c r="P1607" s="42">
        <f t="shared" si="838"/>
        <v>3.6469989455507514</v>
      </c>
      <c r="Q1607" s="42">
        <f t="shared" si="838"/>
        <v>2.5726683855329622</v>
      </c>
      <c r="R1607" s="42">
        <f t="shared" si="838"/>
        <v>5.0726232664780726</v>
      </c>
      <c r="S1607" s="42">
        <f t="shared" si="838"/>
        <v>2.5359716255512579</v>
      </c>
      <c r="T1607" s="42">
        <f t="shared" si="828"/>
        <v>5.9696499900340934</v>
      </c>
      <c r="U1607" s="42">
        <f t="shared" si="829"/>
        <v>6.3095333200454569</v>
      </c>
      <c r="V1607" s="42">
        <f t="shared" si="830"/>
        <v>0.95156944167613799</v>
      </c>
      <c r="W1607" s="42">
        <f t="shared" si="839"/>
        <v>4.8002889680330219</v>
      </c>
      <c r="X1607" s="42">
        <f t="shared" si="839"/>
        <v>5.401340116515029</v>
      </c>
      <c r="Y1607" s="42">
        <f t="shared" si="831"/>
        <v>3.2969989455507513</v>
      </c>
      <c r="Z1607" s="42">
        <f t="shared" si="832"/>
        <v>2.8626683855329622</v>
      </c>
      <c r="AA1607" s="42">
        <f t="shared" si="840"/>
        <v>5.0726232664780726</v>
      </c>
      <c r="AB1607" s="42">
        <f t="shared" si="840"/>
        <v>2.535971625551257</v>
      </c>
      <c r="AC1607" s="42">
        <f t="shared" si="833"/>
        <v>4.9696499900340942</v>
      </c>
    </row>
    <row r="1608" spans="3:29" x14ac:dyDescent="0.25">
      <c r="C1608" s="42">
        <f t="shared" si="823"/>
        <v>6.5620298627500278</v>
      </c>
      <c r="D1608" s="42">
        <f t="shared" si="824"/>
        <v>6.9588528556941407</v>
      </c>
      <c r="E1608" s="42">
        <f t="shared" si="825"/>
        <v>6.3558060158031635</v>
      </c>
      <c r="F1608" s="42">
        <f t="shared" si="826"/>
        <v>5.5962930848410855</v>
      </c>
      <c r="G1608" s="42">
        <f t="shared" si="837"/>
        <v>0.45698800557857477</v>
      </c>
      <c r="H1608" s="42">
        <f t="shared" si="837"/>
        <v>6.7558060158031639</v>
      </c>
      <c r="I1608" s="42">
        <f t="shared" si="837"/>
        <v>6.7558060158031639</v>
      </c>
      <c r="J1608" s="42">
        <f t="shared" si="834"/>
        <v>1.7519353386010552</v>
      </c>
      <c r="K1608" s="42">
        <f t="shared" si="841"/>
        <v>6.7558060158031639</v>
      </c>
      <c r="L1608" s="42">
        <f>L278</f>
        <v>0</v>
      </c>
      <c r="M1608" s="42">
        <f t="shared" si="838"/>
        <v>6.1928221811528994</v>
      </c>
      <c r="N1608" s="42">
        <f>N278-1.5</f>
        <v>3.2345271269779596</v>
      </c>
      <c r="O1608" s="42">
        <f t="shared" si="838"/>
        <v>3.9036647708394328</v>
      </c>
      <c r="P1608" s="42">
        <f t="shared" si="838"/>
        <v>3.1333923720975845</v>
      </c>
      <c r="Q1608" s="42">
        <f t="shared" si="838"/>
        <v>3.7487350438539142</v>
      </c>
      <c r="R1608" s="42">
        <f t="shared" si="838"/>
        <v>1.9150723814190163</v>
      </c>
      <c r="S1608" s="42">
        <f t="shared" si="838"/>
        <v>1.7248866423327227</v>
      </c>
      <c r="T1608" s="42">
        <f t="shared" si="828"/>
        <v>1.9222378759876977</v>
      </c>
      <c r="U1608" s="42">
        <f t="shared" si="829"/>
        <v>0.35</v>
      </c>
      <c r="V1608" s="42">
        <f t="shared" si="830"/>
        <v>5.9028221811528994</v>
      </c>
      <c r="W1608" s="42">
        <f t="shared" si="839"/>
        <v>4.7345271269779605</v>
      </c>
      <c r="X1608" s="42">
        <f t="shared" si="839"/>
        <v>3.9036647708394328</v>
      </c>
      <c r="Y1608" s="42">
        <f t="shared" si="831"/>
        <v>2.7833923720975835</v>
      </c>
      <c r="Z1608" s="42">
        <f t="shared" si="832"/>
        <v>4.0387350438539142</v>
      </c>
      <c r="AA1608" s="42">
        <f t="shared" si="840"/>
        <v>1.9150723814190163</v>
      </c>
      <c r="AB1608" s="42">
        <f t="shared" si="840"/>
        <v>1.7248866423327229</v>
      </c>
      <c r="AC1608" s="42">
        <f t="shared" si="833"/>
        <v>0.92223787598769746</v>
      </c>
    </row>
    <row r="1609" spans="3:29" x14ac:dyDescent="0.25">
      <c r="C1609" s="42">
        <f t="shared" si="823"/>
        <v>7.0085099250159688</v>
      </c>
      <c r="D1609" s="42">
        <f t="shared" si="824"/>
        <v>5.6881721714949389</v>
      </c>
      <c r="E1609" s="42">
        <f t="shared" si="825"/>
        <v>5.8894881446367009</v>
      </c>
      <c r="F1609" s="42">
        <f t="shared" si="826"/>
        <v>5.6897336750108964</v>
      </c>
      <c r="G1609" s="42">
        <f t="shared" si="837"/>
        <v>0.54643640885042166</v>
      </c>
      <c r="H1609" s="42">
        <f t="shared" si="837"/>
        <v>6.8266069669059508</v>
      </c>
      <c r="I1609" s="42">
        <f t="shared" si="837"/>
        <v>6.8266069669059508</v>
      </c>
      <c r="J1609" s="42">
        <f t="shared" si="834"/>
        <v>6.3266069669059508</v>
      </c>
      <c r="K1609" s="42">
        <f t="shared" si="841"/>
        <v>6.8266069669059508</v>
      </c>
      <c r="L1609" s="42">
        <f t="shared" si="827"/>
        <v>5.3266069669059508</v>
      </c>
      <c r="M1609" s="42">
        <f t="shared" si="838"/>
        <v>5.9732810960427063</v>
      </c>
      <c r="N1609" s="42">
        <f t="shared" si="838"/>
        <v>1.6223158515243676</v>
      </c>
      <c r="O1609" s="42">
        <f t="shared" si="838"/>
        <v>4.4241302726298173</v>
      </c>
      <c r="P1609" s="42">
        <f t="shared" si="838"/>
        <v>0.68626288410379155</v>
      </c>
      <c r="Q1609" s="42">
        <f t="shared" si="838"/>
        <v>0.87195141533641074</v>
      </c>
      <c r="R1609" s="42">
        <f t="shared" si="838"/>
        <v>2.2450266543147901</v>
      </c>
      <c r="S1609" s="42">
        <f t="shared" si="838"/>
        <v>0.29049391348535991</v>
      </c>
      <c r="T1609" s="42">
        <f t="shared" si="828"/>
        <v>2.4955468493404513</v>
      </c>
      <c r="U1609" s="42">
        <f t="shared" si="829"/>
        <v>7.1766069669059505</v>
      </c>
      <c r="V1609" s="42">
        <f t="shared" si="830"/>
        <v>5.6832810960427063</v>
      </c>
      <c r="W1609" s="42">
        <f t="shared" si="839"/>
        <v>1.6223158515243701</v>
      </c>
      <c r="X1609" s="42">
        <f t="shared" si="839"/>
        <v>4.4241302726298208</v>
      </c>
      <c r="Y1609" s="42">
        <f t="shared" si="831"/>
        <v>0.33626288410379146</v>
      </c>
      <c r="Z1609" s="42">
        <f t="shared" si="832"/>
        <v>1.1619514153364108</v>
      </c>
      <c r="AA1609" s="42">
        <f t="shared" si="840"/>
        <v>2.2450266543147901</v>
      </c>
      <c r="AB1609" s="42">
        <f t="shared" si="840"/>
        <v>0.29049391348535986</v>
      </c>
      <c r="AC1609" s="42">
        <f t="shared" si="833"/>
        <v>1.4955468493404513</v>
      </c>
    </row>
    <row r="1610" spans="3:29" x14ac:dyDescent="0.25">
      <c r="C1610" s="42">
        <f t="shared" si="823"/>
        <v>5.5939857944490505</v>
      </c>
      <c r="D1610" s="42">
        <f t="shared" si="824"/>
        <v>5.7805788362191981</v>
      </c>
      <c r="E1610" s="42">
        <f t="shared" si="825"/>
        <v>5.1187240872146003</v>
      </c>
      <c r="F1610" s="42">
        <f t="shared" si="826"/>
        <v>4.6221327756081703</v>
      </c>
      <c r="G1610" s="42">
        <f t="shared" si="837"/>
        <v>1.850642222704908</v>
      </c>
      <c r="H1610" s="42">
        <f t="shared" si="837"/>
        <v>6.362479269531975</v>
      </c>
      <c r="I1610" s="42">
        <f t="shared" si="837"/>
        <v>0</v>
      </c>
      <c r="J1610" s="42">
        <f t="shared" si="834"/>
        <v>1.6208264231773257</v>
      </c>
      <c r="K1610" s="42">
        <f t="shared" si="841"/>
        <v>6.362479269531975</v>
      </c>
      <c r="L1610" s="42">
        <f t="shared" si="827"/>
        <v>4.862479269531975</v>
      </c>
      <c r="M1610" s="42">
        <f t="shared" si="838"/>
        <v>3.1812396347659866</v>
      </c>
      <c r="N1610" s="42">
        <f t="shared" si="838"/>
        <v>4.2559441295297011</v>
      </c>
      <c r="O1610" s="42">
        <f t="shared" si="838"/>
        <v>3.0979840520379502</v>
      </c>
      <c r="P1610" s="42">
        <f t="shared" si="838"/>
        <v>2.251961273047713</v>
      </c>
      <c r="Q1610" s="42">
        <f t="shared" si="838"/>
        <v>2.353654416926299</v>
      </c>
      <c r="R1610" s="42">
        <f t="shared" si="838"/>
        <v>3.6936745194314158</v>
      </c>
      <c r="S1610" s="42">
        <f t="shared" si="838"/>
        <v>3.1135536850901153</v>
      </c>
      <c r="T1610" s="42">
        <f t="shared" si="828"/>
        <v>4.2835846804202404</v>
      </c>
      <c r="U1610" s="42">
        <f t="shared" si="829"/>
        <v>6.7124792695319746</v>
      </c>
      <c r="V1610" s="42">
        <f t="shared" si="830"/>
        <v>2.8912396347659866</v>
      </c>
      <c r="W1610" s="42">
        <f t="shared" si="839"/>
        <v>4.2559441295297002</v>
      </c>
      <c r="X1610" s="42">
        <f t="shared" si="839"/>
        <v>3.0979840520379498</v>
      </c>
      <c r="Y1610" s="42">
        <f t="shared" si="831"/>
        <v>1.9019612730477129</v>
      </c>
      <c r="Z1610" s="42">
        <f t="shared" si="832"/>
        <v>2.643654416926299</v>
      </c>
      <c r="AA1610" s="42">
        <f t="shared" si="840"/>
        <v>3.6936745194314158</v>
      </c>
      <c r="AB1610" s="42">
        <f t="shared" si="840"/>
        <v>3.1135536850901149</v>
      </c>
      <c r="AC1610" s="42">
        <f t="shared" si="833"/>
        <v>3.28358468042024</v>
      </c>
    </row>
    <row r="1611" spans="3:29" x14ac:dyDescent="0.25">
      <c r="C1611" s="42">
        <f t="shared" si="823"/>
        <v>5.3449482327493225</v>
      </c>
      <c r="D1611" s="42">
        <f t="shared" si="824"/>
        <v>4.4543807548600567</v>
      </c>
      <c r="E1611" s="42">
        <f t="shared" si="825"/>
        <v>4.2433012938893242</v>
      </c>
      <c r="F1611" s="42">
        <f t="shared" si="826"/>
        <v>2.976563292271055</v>
      </c>
      <c r="G1611" s="42">
        <f t="shared" si="837"/>
        <v>1.4240686996229115</v>
      </c>
      <c r="H1611" s="42">
        <f t="shared" si="837"/>
        <v>0</v>
      </c>
      <c r="I1611" s="42">
        <f t="shared" si="837"/>
        <v>0</v>
      </c>
      <c r="J1611" s="42">
        <f t="shared" si="834"/>
        <v>5.8157446828275958</v>
      </c>
      <c r="K1611" s="42">
        <f t="shared" si="841"/>
        <v>6.3157446828275958</v>
      </c>
      <c r="L1611" s="42">
        <f t="shared" si="827"/>
        <v>4.8157446828275958</v>
      </c>
      <c r="M1611" s="42">
        <f t="shared" si="838"/>
        <v>2.6315602845114974</v>
      </c>
      <c r="N1611" s="42">
        <f t="shared" si="838"/>
        <v>4.3920812080040967</v>
      </c>
      <c r="O1611" s="42">
        <f t="shared" si="838"/>
        <v>3.3623076031857595</v>
      </c>
      <c r="P1611" s="42">
        <f t="shared" si="838"/>
        <v>3.6223030321345129</v>
      </c>
      <c r="Q1611" s="42">
        <f t="shared" si="838"/>
        <v>3.2543699764222391</v>
      </c>
      <c r="R1611" s="42">
        <f t="shared" si="838"/>
        <v>3.9750118804388976</v>
      </c>
      <c r="S1611" s="42">
        <f t="shared" si="838"/>
        <v>3.2250611146353685</v>
      </c>
      <c r="T1611" s="42">
        <f t="shared" si="828"/>
        <v>5.1841843983160976</v>
      </c>
      <c r="U1611" s="42">
        <f t="shared" si="829"/>
        <v>6.6657446828275955</v>
      </c>
      <c r="V1611" s="42">
        <f t="shared" si="830"/>
        <v>2.3415602845114973</v>
      </c>
      <c r="W1611" s="42">
        <f t="shared" si="839"/>
        <v>4.3920812080040976</v>
      </c>
      <c r="X1611" s="42">
        <f t="shared" si="839"/>
        <v>3.3623076031857626</v>
      </c>
      <c r="Y1611" s="42">
        <f t="shared" si="831"/>
        <v>3.2723030321345123</v>
      </c>
      <c r="Z1611" s="42">
        <f t="shared" si="832"/>
        <v>3.5443699764222392</v>
      </c>
      <c r="AA1611" s="42">
        <f t="shared" si="840"/>
        <v>3.9750118804388976</v>
      </c>
      <c r="AB1611" s="42">
        <f t="shared" si="840"/>
        <v>3.2250611146353672</v>
      </c>
      <c r="AC1611" s="42">
        <f t="shared" si="833"/>
        <v>4.1841843983160985</v>
      </c>
    </row>
    <row r="1612" spans="3:29" x14ac:dyDescent="0.25">
      <c r="C1612" s="42">
        <f t="shared" si="823"/>
        <v>4.2859135881983299</v>
      </c>
      <c r="D1612" s="42">
        <f t="shared" si="824"/>
        <v>5.0511036118837325</v>
      </c>
      <c r="E1612" s="42">
        <f t="shared" si="825"/>
        <v>5.4004692135439614</v>
      </c>
      <c r="F1612" s="42">
        <f t="shared" si="826"/>
        <v>3.7589926925990533</v>
      </c>
      <c r="G1612" s="42">
        <f t="shared" si="837"/>
        <v>0.307791582917748</v>
      </c>
      <c r="H1612" s="42">
        <f t="shared" si="837"/>
        <v>0</v>
      </c>
      <c r="I1612" s="42">
        <f t="shared" si="837"/>
        <v>0</v>
      </c>
      <c r="J1612" s="42">
        <f t="shared" si="834"/>
        <v>1.6667550321273499</v>
      </c>
      <c r="K1612" s="42">
        <f t="shared" si="841"/>
        <v>6.5002650963820479</v>
      </c>
      <c r="L1612" s="42">
        <f t="shared" si="827"/>
        <v>5.0002650963820479</v>
      </c>
      <c r="M1612" s="42">
        <f t="shared" si="838"/>
        <v>4.333510064254698</v>
      </c>
      <c r="N1612" s="42">
        <f t="shared" si="838"/>
        <v>3.9568100654077618</v>
      </c>
      <c r="O1612" s="42">
        <f t="shared" si="838"/>
        <v>1.8891955032184709</v>
      </c>
      <c r="P1612" s="42">
        <f t="shared" si="838"/>
        <v>4.4862470919557342</v>
      </c>
      <c r="Q1612" s="42">
        <f t="shared" si="838"/>
        <v>5.4797707700139036</v>
      </c>
      <c r="R1612" s="42">
        <f t="shared" si="838"/>
        <v>4.2679388527863749</v>
      </c>
      <c r="S1612" s="42">
        <f t="shared" si="838"/>
        <v>3.3192843045355143</v>
      </c>
      <c r="T1612" s="42">
        <f t="shared" si="828"/>
        <v>3.5313328426193893</v>
      </c>
      <c r="U1612" s="42">
        <f t="shared" si="829"/>
        <v>6.8502650963820475</v>
      </c>
      <c r="V1612" s="42">
        <f t="shared" si="830"/>
        <v>4.0435100642546979</v>
      </c>
      <c r="W1612" s="42">
        <f t="shared" si="839"/>
        <v>3.9568100654077618</v>
      </c>
      <c r="X1612" s="42">
        <f t="shared" si="839"/>
        <v>1.889195503218474</v>
      </c>
      <c r="Y1612" s="42">
        <f t="shared" si="831"/>
        <v>4.1362470919557337</v>
      </c>
      <c r="Z1612" s="42">
        <f t="shared" si="832"/>
        <v>5.7697707700139036</v>
      </c>
      <c r="AA1612" s="42">
        <f t="shared" si="840"/>
        <v>4.2679388527863749</v>
      </c>
      <c r="AB1612" s="42">
        <f t="shared" si="840"/>
        <v>3.3192843045355125</v>
      </c>
      <c r="AC1612" s="42">
        <f t="shared" si="833"/>
        <v>2.5313328426193888</v>
      </c>
    </row>
    <row r="1613" spans="3:29" x14ac:dyDescent="0.25">
      <c r="C1613" s="42">
        <f t="shared" si="823"/>
        <v>5.4653433965417779</v>
      </c>
      <c r="D1613" s="42">
        <f t="shared" si="824"/>
        <v>4.2363687520007538</v>
      </c>
      <c r="E1613" s="42">
        <f t="shared" si="825"/>
        <v>3.1100605466857068</v>
      </c>
      <c r="F1613" s="42">
        <f t="shared" si="826"/>
        <v>2.8951632736882216</v>
      </c>
      <c r="G1613" s="42">
        <f t="shared" si="837"/>
        <v>1.7929918821935336</v>
      </c>
      <c r="H1613" s="42">
        <f t="shared" si="837"/>
        <v>0</v>
      </c>
      <c r="I1613" s="42">
        <f t="shared" si="837"/>
        <v>5.912207433106528</v>
      </c>
      <c r="J1613" s="42">
        <f t="shared" si="834"/>
        <v>5.412207433106528</v>
      </c>
      <c r="K1613" s="42">
        <f t="shared" si="841"/>
        <v>5.912207433106528</v>
      </c>
      <c r="L1613" s="42">
        <f t="shared" si="827"/>
        <v>4.412207433106528</v>
      </c>
      <c r="M1613" s="42">
        <f t="shared" si="838"/>
        <v>3.2024456929327023</v>
      </c>
      <c r="N1613" s="42">
        <f t="shared" si="838"/>
        <v>4.3876759566450962</v>
      </c>
      <c r="O1613" s="42">
        <f t="shared" si="838"/>
        <v>1.3518270439334468</v>
      </c>
      <c r="P1613" s="42">
        <f t="shared" si="838"/>
        <v>4.1339856601670331</v>
      </c>
      <c r="Q1613" s="42">
        <f t="shared" si="838"/>
        <v>4.4907923234817249</v>
      </c>
      <c r="R1613" s="42">
        <f t="shared" si="838"/>
        <v>4.175121395492007</v>
      </c>
      <c r="S1613" s="42">
        <f t="shared" si="838"/>
        <v>2.2642496552322884</v>
      </c>
      <c r="T1613" s="42">
        <f t="shared" si="828"/>
        <v>3.9634197637943873</v>
      </c>
      <c r="U1613" s="42">
        <f t="shared" si="829"/>
        <v>6.2622074331065276</v>
      </c>
      <c r="V1613" s="42">
        <f t="shared" si="830"/>
        <v>2.9124456929327023</v>
      </c>
      <c r="W1613" s="42">
        <f t="shared" si="839"/>
        <v>4.3876759566450954</v>
      </c>
      <c r="X1613" s="42">
        <f t="shared" si="839"/>
        <v>1.3518270439334461</v>
      </c>
      <c r="Y1613" s="42">
        <f t="shared" si="831"/>
        <v>3.7839856601670321</v>
      </c>
      <c r="Z1613" s="42">
        <f t="shared" si="832"/>
        <v>4.7807923234817249</v>
      </c>
      <c r="AA1613" s="42">
        <f t="shared" si="840"/>
        <v>4.175121395492007</v>
      </c>
      <c r="AB1613" s="42">
        <f t="shared" si="840"/>
        <v>2.2642496552322871</v>
      </c>
      <c r="AC1613" s="42">
        <f t="shared" si="833"/>
        <v>2.9634197637943869</v>
      </c>
    </row>
    <row r="1614" spans="3:29" x14ac:dyDescent="0.25">
      <c r="C1614" s="42">
        <f t="shared" si="823"/>
        <v>3.475092304392124</v>
      </c>
      <c r="D1614" s="42">
        <f t="shared" si="824"/>
        <v>0.4</v>
      </c>
      <c r="E1614" s="42">
        <f t="shared" si="825"/>
        <v>2.6218191784281539</v>
      </c>
      <c r="F1614" s="42">
        <f t="shared" si="826"/>
        <v>1.6196816743958942</v>
      </c>
      <c r="G1614" s="42">
        <f t="shared" si="837"/>
        <v>1.1986189739276845</v>
      </c>
      <c r="H1614" s="42">
        <f t="shared" si="837"/>
        <v>5.9728934262576541</v>
      </c>
      <c r="I1614" s="42">
        <f t="shared" si="837"/>
        <v>0</v>
      </c>
      <c r="J1614" s="42">
        <f t="shared" si="834"/>
        <v>3.4819289508384363</v>
      </c>
      <c r="K1614" s="42">
        <f t="shared" si="841"/>
        <v>5.9728934262576541</v>
      </c>
      <c r="L1614" s="42">
        <f t="shared" si="827"/>
        <v>4.4728934262576541</v>
      </c>
      <c r="M1614" s="42">
        <f t="shared" si="838"/>
        <v>2.9864467131288261</v>
      </c>
      <c r="N1614" s="42">
        <f t="shared" si="838"/>
        <v>4.8647150861658268</v>
      </c>
      <c r="O1614" s="42">
        <f t="shared" si="838"/>
        <v>3.3319860022511687</v>
      </c>
      <c r="P1614" s="42">
        <f t="shared" si="838"/>
        <v>5.8290461755643985</v>
      </c>
      <c r="Q1614" s="42">
        <f t="shared" si="838"/>
        <v>4.2249650347416718</v>
      </c>
      <c r="R1614" s="42">
        <f t="shared" si="838"/>
        <v>4.7648153840956002</v>
      </c>
      <c r="S1614" s="42">
        <f t="shared" si="838"/>
        <v>2.5416567771309162</v>
      </c>
      <c r="T1614" s="42">
        <f t="shared" si="828"/>
        <v>4.3620114334151268</v>
      </c>
      <c r="U1614" s="42">
        <f t="shared" si="829"/>
        <v>6.3228934262576537</v>
      </c>
      <c r="V1614" s="42">
        <f t="shared" si="830"/>
        <v>2.6964467131288261</v>
      </c>
      <c r="W1614" s="42">
        <f t="shared" si="839"/>
        <v>4.8647150861658268</v>
      </c>
      <c r="X1614" s="42">
        <f t="shared" si="839"/>
        <v>3.3319860022511696</v>
      </c>
      <c r="Y1614" s="42">
        <f t="shared" si="831"/>
        <v>5.4790461755643971</v>
      </c>
      <c r="Z1614" s="42">
        <f t="shared" si="832"/>
        <v>4.5149650347416719</v>
      </c>
      <c r="AA1614" s="42">
        <f t="shared" si="840"/>
        <v>4.7648153840956002</v>
      </c>
      <c r="AB1614" s="42">
        <f t="shared" si="840"/>
        <v>2.5416567771309153</v>
      </c>
      <c r="AC1614" s="42">
        <f t="shared" si="833"/>
        <v>3.3620114334151259</v>
      </c>
    </row>
    <row r="1615" spans="3:29" x14ac:dyDescent="0.25">
      <c r="C1615" s="42">
        <f t="shared" si="823"/>
        <v>4.4862039296772585</v>
      </c>
      <c r="D1615" s="42">
        <f t="shared" si="824"/>
        <v>3.6052237591613956</v>
      </c>
      <c r="E1615" s="42">
        <f t="shared" si="825"/>
        <v>5.9386874785293573</v>
      </c>
      <c r="F1615" s="42">
        <f t="shared" si="826"/>
        <v>2.5266493493739262</v>
      </c>
      <c r="G1615" s="42">
        <f t="shared" si="837"/>
        <v>0.62273694902643462</v>
      </c>
      <c r="H1615" s="42">
        <f t="shared" si="837"/>
        <v>0</v>
      </c>
      <c r="I1615" s="42">
        <f t="shared" si="837"/>
        <v>6.7361911437372015</v>
      </c>
      <c r="J1615" s="42">
        <f t="shared" si="834"/>
        <v>6.2361911437372015</v>
      </c>
      <c r="K1615" s="42">
        <f t="shared" si="841"/>
        <v>6.7361911437372015</v>
      </c>
      <c r="L1615" s="42">
        <f t="shared" si="841"/>
        <v>0</v>
      </c>
      <c r="M1615" s="42">
        <f t="shared" si="838"/>
        <v>2.8067463098904994</v>
      </c>
      <c r="N1615" s="42">
        <f t="shared" ref="N1615:N1618" si="842">N285-1.5</f>
        <v>4.0529697883008833</v>
      </c>
      <c r="O1615" s="42">
        <f t="shared" si="838"/>
        <v>1.9252887910819074</v>
      </c>
      <c r="P1615" s="42">
        <f t="shared" si="838"/>
        <v>5.155815627130476</v>
      </c>
      <c r="Q1615" s="42">
        <f t="shared" si="838"/>
        <v>5.1134062117778756</v>
      </c>
      <c r="R1615" s="42">
        <f t="shared" si="838"/>
        <v>4.5350913369538901</v>
      </c>
      <c r="S1615" s="42">
        <f t="shared" si="838"/>
        <v>2.0065250215387413</v>
      </c>
      <c r="T1615" s="42">
        <f t="shared" si="828"/>
        <v>5.7101194648357509</v>
      </c>
      <c r="U1615" s="42">
        <f t="shared" si="829"/>
        <v>0.35</v>
      </c>
      <c r="V1615" s="42">
        <f t="shared" si="830"/>
        <v>2.5167463098904994</v>
      </c>
      <c r="W1615" s="42">
        <f t="shared" si="839"/>
        <v>5.5529697883008851</v>
      </c>
      <c r="X1615" s="42">
        <f t="shared" si="839"/>
        <v>1.9252887910819101</v>
      </c>
      <c r="Y1615" s="42">
        <f t="shared" si="831"/>
        <v>4.8058156271304755</v>
      </c>
      <c r="Z1615" s="42">
        <f t="shared" si="832"/>
        <v>5.4034062117778756</v>
      </c>
      <c r="AA1615" s="42">
        <f t="shared" si="840"/>
        <v>4.5350913369538901</v>
      </c>
      <c r="AB1615" s="42">
        <f t="shared" si="840"/>
        <v>2.00652502153874</v>
      </c>
      <c r="AC1615" s="42">
        <f t="shared" si="833"/>
        <v>4.7101194648357509</v>
      </c>
    </row>
    <row r="1616" spans="3:29" x14ac:dyDescent="0.25">
      <c r="C1616" s="42">
        <f t="shared" si="823"/>
        <v>7.3383982113135389</v>
      </c>
      <c r="D1616" s="42">
        <f t="shared" si="824"/>
        <v>6.7297764130587154</v>
      </c>
      <c r="E1616" s="42">
        <f t="shared" si="825"/>
        <v>5.5790499324090055</v>
      </c>
      <c r="F1616" s="42">
        <f t="shared" si="826"/>
        <v>4.1711323338490018</v>
      </c>
      <c r="G1616" s="42">
        <f t="shared" si="837"/>
        <v>0.86369352191791893</v>
      </c>
      <c r="H1616" s="42">
        <f t="shared" si="837"/>
        <v>0</v>
      </c>
      <c r="I1616" s="42">
        <f t="shared" si="837"/>
        <v>7.660961539411864</v>
      </c>
      <c r="J1616" s="42">
        <f t="shared" si="834"/>
        <v>4.6073076929412435</v>
      </c>
      <c r="K1616" s="42">
        <f t="shared" si="841"/>
        <v>7.660961539411864</v>
      </c>
      <c r="L1616" s="42">
        <f t="shared" si="841"/>
        <v>0</v>
      </c>
      <c r="M1616" s="42">
        <f t="shared" si="838"/>
        <v>6.70334134698538</v>
      </c>
      <c r="N1616" s="42">
        <f t="shared" si="842"/>
        <v>1.8658671992564213</v>
      </c>
      <c r="O1616" s="42">
        <f t="shared" si="838"/>
        <v>1.6514331693084798</v>
      </c>
      <c r="P1616" s="42">
        <f t="shared" si="838"/>
        <v>4.8841091562317294</v>
      </c>
      <c r="Q1616" s="42">
        <f t="shared" si="838"/>
        <v>5.1440538841030676</v>
      </c>
      <c r="R1616" s="42">
        <f t="shared" si="838"/>
        <v>2.9449434609461047</v>
      </c>
      <c r="S1616" s="42">
        <f t="shared" si="838"/>
        <v>1.7929909985857548</v>
      </c>
      <c r="T1616" s="42">
        <f t="shared" si="828"/>
        <v>2.4576201924264831</v>
      </c>
      <c r="U1616" s="42">
        <f t="shared" si="829"/>
        <v>0.35</v>
      </c>
      <c r="V1616" s="42">
        <f t="shared" si="830"/>
        <v>6.4133413469853799</v>
      </c>
      <c r="W1616" s="42">
        <f t="shared" si="839"/>
        <v>3.3658671992564213</v>
      </c>
      <c r="X1616" s="42">
        <f t="shared" si="839"/>
        <v>1.6514331693084783</v>
      </c>
      <c r="Y1616" s="42">
        <f t="shared" si="831"/>
        <v>4.5341091562317279</v>
      </c>
      <c r="Z1616" s="42">
        <f t="shared" si="832"/>
        <v>5.4340538841030677</v>
      </c>
      <c r="AA1616" s="42">
        <f t="shared" si="840"/>
        <v>2.9449434609461047</v>
      </c>
      <c r="AB1616" s="42">
        <f t="shared" si="840"/>
        <v>1.7929909985857548</v>
      </c>
      <c r="AC1616" s="42">
        <f t="shared" si="833"/>
        <v>1.4576201924264824</v>
      </c>
    </row>
    <row r="1617" spans="3:29" x14ac:dyDescent="0.25">
      <c r="C1617" s="42">
        <f t="shared" si="823"/>
        <v>6.2066884186576567</v>
      </c>
      <c r="D1617" s="42">
        <f t="shared" si="824"/>
        <v>5.600698153929426</v>
      </c>
      <c r="E1617" s="42">
        <f t="shared" si="825"/>
        <v>5.4789721029944713</v>
      </c>
      <c r="F1617" s="42">
        <f t="shared" si="826"/>
        <v>4.8530473504773406</v>
      </c>
      <c r="G1617" s="42">
        <f t="shared" si="837"/>
        <v>0.15208368555238386</v>
      </c>
      <c r="H1617" s="42">
        <f t="shared" si="837"/>
        <v>0</v>
      </c>
      <c r="I1617" s="42">
        <f t="shared" si="837"/>
        <v>6.7449114542484532</v>
      </c>
      <c r="J1617" s="42">
        <f t="shared" si="834"/>
        <v>6.2449114542484532</v>
      </c>
      <c r="K1617" s="42">
        <f t="shared" si="841"/>
        <v>6.7449114542484532</v>
      </c>
      <c r="L1617" s="42">
        <f t="shared" si="841"/>
        <v>0</v>
      </c>
      <c r="M1617" s="42">
        <f t="shared" si="838"/>
        <v>3.9345316816449309</v>
      </c>
      <c r="N1617" s="42">
        <f t="shared" si="842"/>
        <v>3.0875094077862375</v>
      </c>
      <c r="O1617" s="42">
        <f t="shared" si="838"/>
        <v>2.2343680506153647</v>
      </c>
      <c r="P1617" s="42">
        <f t="shared" si="838"/>
        <v>2.8627773280986877</v>
      </c>
      <c r="Q1617" s="42">
        <f t="shared" si="838"/>
        <v>4.0371321266981042</v>
      </c>
      <c r="R1617" s="42">
        <f t="shared" si="838"/>
        <v>3.250372958990444</v>
      </c>
      <c r="S1617" s="42">
        <f t="shared" si="838"/>
        <v>4.8792976477541998</v>
      </c>
      <c r="T1617" s="42">
        <f t="shared" si="828"/>
        <v>4.4508987612336988</v>
      </c>
      <c r="U1617" s="42">
        <f t="shared" si="829"/>
        <v>0.35</v>
      </c>
      <c r="V1617" s="42">
        <f t="shared" si="830"/>
        <v>3.6445316816449309</v>
      </c>
      <c r="W1617" s="42">
        <f t="shared" si="839"/>
        <v>4.5875094077862357</v>
      </c>
      <c r="X1617" s="42">
        <f t="shared" si="839"/>
        <v>2.2343680506153643</v>
      </c>
      <c r="Y1617" s="42">
        <f t="shared" si="831"/>
        <v>2.5127773280986876</v>
      </c>
      <c r="Z1617" s="42">
        <f t="shared" si="832"/>
        <v>4.3271321266981042</v>
      </c>
      <c r="AA1617" s="42">
        <f t="shared" si="840"/>
        <v>3.250372958990444</v>
      </c>
      <c r="AB1617" s="42">
        <f t="shared" si="840"/>
        <v>4.8792976477541989</v>
      </c>
      <c r="AC1617" s="42">
        <f t="shared" si="833"/>
        <v>3.4508987612336992</v>
      </c>
    </row>
    <row r="1618" spans="3:29" x14ac:dyDescent="0.25">
      <c r="C1618" s="42">
        <f t="shared" si="823"/>
        <v>7.5403970384082202</v>
      </c>
      <c r="D1618" s="42">
        <f t="shared" si="824"/>
        <v>6.5655916415349971</v>
      </c>
      <c r="E1618" s="42">
        <f t="shared" si="825"/>
        <v>7.5428753031588922</v>
      </c>
      <c r="F1618" s="42">
        <f t="shared" si="826"/>
        <v>6.4030911866148701</v>
      </c>
      <c r="G1618" s="42">
        <f t="shared" si="837"/>
        <v>0.71062219319635611</v>
      </c>
      <c r="H1618" s="42">
        <f t="shared" si="837"/>
        <v>0</v>
      </c>
      <c r="I1618" s="42">
        <f t="shared" si="837"/>
        <v>8.2937090179627297</v>
      </c>
      <c r="J1618" s="42">
        <f t="shared" si="834"/>
        <v>5.0291393453084874</v>
      </c>
      <c r="K1618" s="42">
        <f t="shared" si="841"/>
        <v>0</v>
      </c>
      <c r="L1618" s="42">
        <f t="shared" si="841"/>
        <v>0</v>
      </c>
      <c r="M1618" s="42">
        <f t="shared" si="838"/>
        <v>6.565852972553829</v>
      </c>
      <c r="N1618" s="42">
        <f t="shared" si="842"/>
        <v>3.2020039445952202</v>
      </c>
      <c r="O1618" s="42">
        <f t="shared" si="838"/>
        <v>3.2386590999895795</v>
      </c>
      <c r="P1618" s="42">
        <f t="shared" si="838"/>
        <v>3.7771106148643696</v>
      </c>
      <c r="Q1618" s="42">
        <f t="shared" si="838"/>
        <v>3.2155722271745559</v>
      </c>
      <c r="R1618" s="42">
        <f t="shared" si="838"/>
        <v>3.5281225299550329</v>
      </c>
      <c r="S1618" s="42">
        <f t="shared" si="838"/>
        <v>2.4704665159888992</v>
      </c>
      <c r="T1618" s="42">
        <f t="shared" si="828"/>
        <v>2.7094992317862321</v>
      </c>
      <c r="U1618" s="42">
        <f t="shared" si="829"/>
        <v>0.35</v>
      </c>
      <c r="V1618" s="42">
        <f t="shared" si="830"/>
        <v>6.275852972553829</v>
      </c>
      <c r="W1618" s="42">
        <f t="shared" si="839"/>
        <v>4.702003944595222</v>
      </c>
      <c r="X1618" s="42">
        <f t="shared" si="839"/>
        <v>3.2386590999895803</v>
      </c>
      <c r="Y1618" s="42">
        <f t="shared" si="831"/>
        <v>3.4271106148643682</v>
      </c>
      <c r="Z1618" s="42">
        <f t="shared" si="832"/>
        <v>3.505572227174556</v>
      </c>
      <c r="AA1618" s="42">
        <f t="shared" si="840"/>
        <v>3.5281225299550329</v>
      </c>
      <c r="AB1618" s="42">
        <f t="shared" si="840"/>
        <v>2.4704665159888974</v>
      </c>
      <c r="AC1618" s="42">
        <f t="shared" si="833"/>
        <v>1.7094992317862319</v>
      </c>
    </row>
    <row r="1619" spans="3:29" x14ac:dyDescent="0.25">
      <c r="C1619" s="42">
        <f t="shared" si="823"/>
        <v>3.0401448691474329</v>
      </c>
      <c r="D1619" s="42">
        <f t="shared" si="824"/>
        <v>4.7862817462103635</v>
      </c>
      <c r="E1619" s="42">
        <f t="shared" si="825"/>
        <v>5.0740052027211542</v>
      </c>
      <c r="F1619" s="42">
        <f t="shared" si="826"/>
        <v>2.8121068817336248</v>
      </c>
      <c r="G1619" s="42">
        <f t="shared" si="837"/>
        <v>0.56529137616389158</v>
      </c>
      <c r="H1619" s="42">
        <f t="shared" si="837"/>
        <v>5.8303889611321509</v>
      </c>
      <c r="I1619" s="42">
        <f t="shared" si="837"/>
        <v>5.8303889611321509</v>
      </c>
      <c r="J1619" s="42">
        <f t="shared" si="834"/>
        <v>5.3303889611321509</v>
      </c>
      <c r="K1619" s="42">
        <f t="shared" si="841"/>
        <v>5.8303889611321509</v>
      </c>
      <c r="L1619" s="42">
        <f t="shared" si="827"/>
        <v>4.3303889611321509</v>
      </c>
      <c r="M1619" s="42">
        <f t="shared" si="838"/>
        <v>3.1581273539465817</v>
      </c>
      <c r="N1619" s="42">
        <f t="shared" si="838"/>
        <v>1.9722744329436208</v>
      </c>
      <c r="O1619" s="42">
        <f t="shared" si="838"/>
        <v>1.2287183347840513</v>
      </c>
      <c r="P1619" s="42">
        <f t="shared" si="838"/>
        <v>4.3213192706104611</v>
      </c>
      <c r="Q1619" s="42">
        <f t="shared" si="838"/>
        <v>4.8962069950073399</v>
      </c>
      <c r="R1619" s="42">
        <f t="shared" si="838"/>
        <v>3.7588755493527715</v>
      </c>
      <c r="S1619" s="42">
        <f t="shared" si="838"/>
        <v>2.6050674081654295</v>
      </c>
      <c r="T1619" s="42">
        <f t="shared" si="828"/>
        <v>3.9293287338050638</v>
      </c>
      <c r="U1619" s="42">
        <f t="shared" si="829"/>
        <v>6.1803889611321505</v>
      </c>
      <c r="V1619" s="42">
        <f t="shared" si="830"/>
        <v>2.8681273539465817</v>
      </c>
      <c r="W1619" s="42">
        <f t="shared" si="839"/>
        <v>1.9722744329436217</v>
      </c>
      <c r="X1619" s="42">
        <f t="shared" si="839"/>
        <v>1.2287183347840496</v>
      </c>
      <c r="Y1619" s="42">
        <f t="shared" si="831"/>
        <v>3.971319270610461</v>
      </c>
      <c r="Z1619" s="42">
        <f t="shared" si="832"/>
        <v>5.1862069950073399</v>
      </c>
      <c r="AA1619" s="42">
        <f t="shared" si="840"/>
        <v>3.7588755493527715</v>
      </c>
      <c r="AB1619" s="42">
        <f t="shared" si="840"/>
        <v>2.6050674081654286</v>
      </c>
      <c r="AC1619" s="42">
        <f t="shared" si="833"/>
        <v>2.9293287338050633</v>
      </c>
    </row>
    <row r="1620" spans="3:29" x14ac:dyDescent="0.25">
      <c r="C1620" s="42">
        <f t="shared" si="823"/>
        <v>5.5401723002055485</v>
      </c>
      <c r="D1620" s="42">
        <f t="shared" si="824"/>
        <v>6.1766074304611411</v>
      </c>
      <c r="E1620" s="42">
        <f t="shared" si="825"/>
        <v>4.2543457740734736</v>
      </c>
      <c r="F1620" s="42">
        <f t="shared" si="826"/>
        <v>4.5626219768972627</v>
      </c>
      <c r="G1620" s="42">
        <f t="shared" ref="G1620:J1635" si="843">G290</f>
        <v>0.44364991071672977</v>
      </c>
      <c r="H1620" s="42">
        <f t="shared" si="843"/>
        <v>6.2463090604085689</v>
      </c>
      <c r="I1620" s="42">
        <f t="shared" si="843"/>
        <v>6.2463090604085689</v>
      </c>
      <c r="J1620" s="42">
        <f t="shared" si="834"/>
        <v>3.6642060402723793</v>
      </c>
      <c r="K1620" s="42">
        <f t="shared" si="841"/>
        <v>6.2463090604085689</v>
      </c>
      <c r="L1620" s="42">
        <f t="shared" si="827"/>
        <v>4.7463090604085689</v>
      </c>
      <c r="M1620" s="42">
        <f t="shared" ref="M1620:S1635" si="844">M290</f>
        <v>4.1642060402723784</v>
      </c>
      <c r="N1620" s="42">
        <f t="shared" si="844"/>
        <v>0.72677180891545745</v>
      </c>
      <c r="O1620" s="42">
        <f t="shared" si="844"/>
        <v>1.9315377190932801</v>
      </c>
      <c r="P1620" s="42">
        <f t="shared" si="844"/>
        <v>3.2959823211464507</v>
      </c>
      <c r="Q1620" s="42">
        <f t="shared" si="844"/>
        <v>3.5205551147266401</v>
      </c>
      <c r="R1620" s="42">
        <f t="shared" si="844"/>
        <v>3.5616284376242695</v>
      </c>
      <c r="S1620" s="42">
        <f t="shared" si="844"/>
        <v>2.7909040482676586</v>
      </c>
      <c r="T1620" s="42">
        <f t="shared" si="828"/>
        <v>3.3218401426191666</v>
      </c>
      <c r="U1620" s="42">
        <f t="shared" si="829"/>
        <v>6.5963090604085686</v>
      </c>
      <c r="V1620" s="42">
        <f t="shared" si="830"/>
        <v>3.8742060402723784</v>
      </c>
      <c r="W1620" s="42">
        <f t="shared" ref="W1620:X1635" si="845">W290</f>
        <v>0.72677180891546211</v>
      </c>
      <c r="X1620" s="42">
        <f t="shared" si="845"/>
        <v>1.9315377190932814</v>
      </c>
      <c r="Y1620" s="42">
        <f t="shared" si="831"/>
        <v>2.9459823211464506</v>
      </c>
      <c r="Z1620" s="42">
        <f t="shared" si="832"/>
        <v>3.8105551147266401</v>
      </c>
      <c r="AA1620" s="42">
        <f t="shared" ref="AA1620:AB1635" si="846">AA290</f>
        <v>3.5616284376242695</v>
      </c>
      <c r="AB1620" s="42">
        <f t="shared" si="846"/>
        <v>2.7909040482676577</v>
      </c>
      <c r="AC1620" s="42">
        <f t="shared" si="833"/>
        <v>2.3218401426191662</v>
      </c>
    </row>
    <row r="1621" spans="3:29" x14ac:dyDescent="0.25">
      <c r="C1621" s="42">
        <f t="shared" si="823"/>
        <v>6.2732242531717004</v>
      </c>
      <c r="D1621" s="42">
        <f t="shared" si="824"/>
        <v>4.5766972361801868</v>
      </c>
      <c r="E1621" s="42">
        <f t="shared" si="825"/>
        <v>5.1751243059795371</v>
      </c>
      <c r="F1621" s="42">
        <f t="shared" si="826"/>
        <v>3.1950044340488466</v>
      </c>
      <c r="G1621" s="42">
        <f t="shared" si="843"/>
        <v>0.61670887413381714</v>
      </c>
      <c r="H1621" s="42">
        <f t="shared" si="843"/>
        <v>0</v>
      </c>
      <c r="I1621" s="42">
        <f t="shared" si="843"/>
        <v>6.0112172676559315</v>
      </c>
      <c r="J1621" s="42">
        <f t="shared" si="834"/>
        <v>5.5112172676559315</v>
      </c>
      <c r="K1621" s="42">
        <f t="shared" si="841"/>
        <v>6.0112172676559315</v>
      </c>
      <c r="L1621" s="42">
        <f t="shared" si="827"/>
        <v>4.5112172676559315</v>
      </c>
      <c r="M1621" s="42">
        <f t="shared" si="844"/>
        <v>1.7532717030663145</v>
      </c>
      <c r="N1621" s="42">
        <f t="shared" si="844"/>
        <v>5.2415870244924383</v>
      </c>
      <c r="O1621" s="42">
        <f t="shared" si="844"/>
        <v>1.4117252674040426</v>
      </c>
      <c r="P1621" s="42">
        <f t="shared" si="844"/>
        <v>2.5261589545852154</v>
      </c>
      <c r="Q1621" s="42">
        <f t="shared" si="844"/>
        <v>1.9564398318175245</v>
      </c>
      <c r="R1621" s="42">
        <f t="shared" si="844"/>
        <v>2.7931838903147463</v>
      </c>
      <c r="S1621" s="42">
        <f t="shared" si="844"/>
        <v>4.9880313497570503</v>
      </c>
      <c r="T1621" s="42">
        <f t="shared" si="828"/>
        <v>5.883179257665784</v>
      </c>
      <c r="U1621" s="42">
        <f t="shared" si="829"/>
        <v>6.3612172676559311</v>
      </c>
      <c r="V1621" s="42">
        <f t="shared" si="830"/>
        <v>1.4632717030663145</v>
      </c>
      <c r="W1621" s="42">
        <f t="shared" si="845"/>
        <v>5.2415870244924392</v>
      </c>
      <c r="X1621" s="42">
        <f t="shared" si="845"/>
        <v>1.4117252674040435</v>
      </c>
      <c r="Y1621" s="42">
        <f t="shared" si="831"/>
        <v>2.1761589545852149</v>
      </c>
      <c r="Z1621" s="42">
        <f t="shared" si="832"/>
        <v>2.2464398318175243</v>
      </c>
      <c r="AA1621" s="42">
        <f t="shared" si="846"/>
        <v>2.7931838903147463</v>
      </c>
      <c r="AB1621" s="42">
        <f t="shared" si="846"/>
        <v>4.9880313497570494</v>
      </c>
      <c r="AC1621" s="42">
        <f t="shared" si="833"/>
        <v>4.883179257665784</v>
      </c>
    </row>
    <row r="1622" spans="3:29" x14ac:dyDescent="0.25">
      <c r="C1622" s="42">
        <f t="shared" si="823"/>
        <v>7.5574413692474094</v>
      </c>
      <c r="D1622" s="42">
        <f t="shared" si="824"/>
        <v>7.1143815072077645</v>
      </c>
      <c r="E1622" s="42">
        <f t="shared" si="825"/>
        <v>6.2132398512758513</v>
      </c>
      <c r="F1622" s="42">
        <f t="shared" si="826"/>
        <v>6.3933667566260439</v>
      </c>
      <c r="G1622" s="42">
        <f t="shared" si="843"/>
        <v>0.30964580714591877</v>
      </c>
      <c r="H1622" s="42">
        <f t="shared" si="843"/>
        <v>0</v>
      </c>
      <c r="I1622" s="42">
        <f t="shared" si="843"/>
        <v>7.2277850246953825</v>
      </c>
      <c r="J1622" s="42">
        <f t="shared" si="834"/>
        <v>1.9092616748984614</v>
      </c>
      <c r="K1622" s="42">
        <f t="shared" ref="K1622:K1625" si="847">K292</f>
        <v>7.2277850246953825</v>
      </c>
      <c r="L1622" s="42">
        <f t="shared" si="827"/>
        <v>5.7277850246953825</v>
      </c>
      <c r="M1622" s="42">
        <f t="shared" si="844"/>
        <v>3.6138925123476899</v>
      </c>
      <c r="N1622" s="42">
        <f t="shared" si="844"/>
        <v>3.1171040537769827</v>
      </c>
      <c r="O1622" s="42">
        <f t="shared" si="844"/>
        <v>3.7781603538180413</v>
      </c>
      <c r="P1622" s="42">
        <f t="shared" si="844"/>
        <v>0.56034647803415694</v>
      </c>
      <c r="Q1622" s="42">
        <f t="shared" si="844"/>
        <v>0.44523623191737122</v>
      </c>
      <c r="R1622" s="42">
        <f t="shared" si="844"/>
        <v>1.5629514064127727</v>
      </c>
      <c r="S1622" s="42">
        <f t="shared" si="844"/>
        <v>4.3059144827972498</v>
      </c>
      <c r="T1622" s="42">
        <f t="shared" si="828"/>
        <v>4.662155948304231</v>
      </c>
      <c r="U1622" s="42">
        <f t="shared" si="829"/>
        <v>7.5777850246953822</v>
      </c>
      <c r="V1622" s="42">
        <f t="shared" si="830"/>
        <v>3.3238925123476899</v>
      </c>
      <c r="W1622" s="42">
        <f t="shared" si="845"/>
        <v>3.1171040537769859</v>
      </c>
      <c r="X1622" s="42">
        <f t="shared" si="845"/>
        <v>3.7781603538180439</v>
      </c>
      <c r="Y1622" s="42">
        <f t="shared" si="831"/>
        <v>0.21034647803415696</v>
      </c>
      <c r="Z1622" s="42">
        <f t="shared" si="832"/>
        <v>0.7352362319173712</v>
      </c>
      <c r="AA1622" s="42">
        <f t="shared" si="846"/>
        <v>1.5629514064127727</v>
      </c>
      <c r="AB1622" s="42">
        <f t="shared" si="846"/>
        <v>4.3059144827972489</v>
      </c>
      <c r="AC1622" s="42">
        <f t="shared" si="833"/>
        <v>3.662155948304231</v>
      </c>
    </row>
    <row r="1623" spans="3:29" x14ac:dyDescent="0.25">
      <c r="C1623" s="42">
        <f t="shared" si="823"/>
        <v>5.0160474757215594</v>
      </c>
      <c r="D1623" s="42">
        <f t="shared" si="824"/>
        <v>3.7749225542925191</v>
      </c>
      <c r="E1623" s="42">
        <f t="shared" si="825"/>
        <v>4.3319509810404666</v>
      </c>
      <c r="F1623" s="42">
        <f t="shared" si="826"/>
        <v>3.014798643321579</v>
      </c>
      <c r="G1623" s="42">
        <f t="shared" si="843"/>
        <v>2.3817544701543083</v>
      </c>
      <c r="H1623" s="42">
        <f t="shared" si="843"/>
        <v>5.8521224792988038</v>
      </c>
      <c r="I1623" s="42">
        <f t="shared" si="843"/>
        <v>0</v>
      </c>
      <c r="J1623" s="42">
        <f t="shared" si="834"/>
        <v>3.4014149861992027</v>
      </c>
      <c r="K1623" s="42">
        <f t="shared" si="847"/>
        <v>5.8521224792988038</v>
      </c>
      <c r="L1623" s="42">
        <f t="shared" si="827"/>
        <v>4.3521224792988038</v>
      </c>
      <c r="M1623" s="42">
        <f t="shared" si="844"/>
        <v>4.1452534228366531</v>
      </c>
      <c r="N1623" s="42">
        <f t="shared" si="844"/>
        <v>4.2247802444893008</v>
      </c>
      <c r="O1623" s="42">
        <f t="shared" si="844"/>
        <v>2.6519948976436711</v>
      </c>
      <c r="P1623" s="42">
        <f t="shared" si="844"/>
        <v>4.372266314529563</v>
      </c>
      <c r="Q1623" s="42">
        <f t="shared" si="844"/>
        <v>3.7885041887004705</v>
      </c>
      <c r="R1623" s="42">
        <f t="shared" si="844"/>
        <v>3.5834582582490477</v>
      </c>
      <c r="S1623" s="42">
        <f t="shared" si="844"/>
        <v>2.4902648848080013</v>
      </c>
      <c r="T1623" s="42">
        <f t="shared" si="828"/>
        <v>3.3287882747808757</v>
      </c>
      <c r="U1623" s="42">
        <f t="shared" si="829"/>
        <v>6.2021224792988034</v>
      </c>
      <c r="V1623" s="42">
        <f t="shared" si="830"/>
        <v>3.8552534228366531</v>
      </c>
      <c r="W1623" s="42">
        <f t="shared" si="845"/>
        <v>4.2247802444892972</v>
      </c>
      <c r="X1623" s="42">
        <f t="shared" si="845"/>
        <v>2.6519948976436729</v>
      </c>
      <c r="Y1623" s="42">
        <f t="shared" si="831"/>
        <v>4.0222663145295634</v>
      </c>
      <c r="Z1623" s="42">
        <f t="shared" si="832"/>
        <v>4.07850418870047</v>
      </c>
      <c r="AA1623" s="42">
        <f t="shared" si="846"/>
        <v>3.5834582582490477</v>
      </c>
      <c r="AB1623" s="42">
        <f t="shared" si="846"/>
        <v>2.4902648848080005</v>
      </c>
      <c r="AC1623" s="42">
        <f t="shared" si="833"/>
        <v>2.3287882747808752</v>
      </c>
    </row>
    <row r="1624" spans="3:29" x14ac:dyDescent="0.25">
      <c r="C1624" s="42">
        <f t="shared" si="823"/>
        <v>4.7795401451594444</v>
      </c>
      <c r="D1624" s="42">
        <f t="shared" si="824"/>
        <v>3.8228696364574688</v>
      </c>
      <c r="E1624" s="42">
        <f t="shared" si="825"/>
        <v>5.2181562669458126</v>
      </c>
      <c r="F1624" s="42">
        <f t="shared" si="826"/>
        <v>4.391453373022828</v>
      </c>
      <c r="G1624" s="42">
        <f t="shared" si="843"/>
        <v>0.58337551421221212</v>
      </c>
      <c r="H1624" s="42">
        <f t="shared" si="843"/>
        <v>0</v>
      </c>
      <c r="I1624" s="42">
        <f t="shared" si="843"/>
        <v>6.1601676322170231</v>
      </c>
      <c r="J1624" s="42">
        <f t="shared" si="834"/>
        <v>1.5533892107390082</v>
      </c>
      <c r="K1624" s="42">
        <f t="shared" si="847"/>
        <v>6.1601676322170231</v>
      </c>
      <c r="L1624" s="42">
        <f t="shared" si="827"/>
        <v>4.6601676322170231</v>
      </c>
      <c r="M1624" s="42">
        <f t="shared" si="844"/>
        <v>1.5400419080542569</v>
      </c>
      <c r="N1624" s="42">
        <f t="shared" si="844"/>
        <v>4.198101661308729</v>
      </c>
      <c r="O1624" s="42">
        <f t="shared" si="844"/>
        <v>2.4988558783580084</v>
      </c>
      <c r="P1624" s="42">
        <f t="shared" si="844"/>
        <v>3.7322731236730924</v>
      </c>
      <c r="Q1624" s="42">
        <f t="shared" si="844"/>
        <v>3.7648235488731361</v>
      </c>
      <c r="R1624" s="42">
        <f t="shared" si="844"/>
        <v>4.0257598086811877</v>
      </c>
      <c r="S1624" s="42">
        <f t="shared" si="844"/>
        <v>2.4902805321728403</v>
      </c>
      <c r="T1624" s="42">
        <f t="shared" si="828"/>
        <v>6.5051362011763301</v>
      </c>
      <c r="U1624" s="42">
        <f t="shared" si="829"/>
        <v>6.5101676322170228</v>
      </c>
      <c r="V1624" s="42">
        <f t="shared" si="830"/>
        <v>1.2500419080542569</v>
      </c>
      <c r="W1624" s="42">
        <f t="shared" si="845"/>
        <v>4.198101661308729</v>
      </c>
      <c r="X1624" s="42">
        <f t="shared" si="845"/>
        <v>2.4988558783580079</v>
      </c>
      <c r="Y1624" s="42">
        <f t="shared" si="831"/>
        <v>3.3822731236730923</v>
      </c>
      <c r="Z1624" s="42">
        <f t="shared" si="832"/>
        <v>4.0548235488731361</v>
      </c>
      <c r="AA1624" s="42">
        <f t="shared" si="846"/>
        <v>4.0257598086811877</v>
      </c>
      <c r="AB1624" s="42">
        <f t="shared" si="846"/>
        <v>2.4902805321728394</v>
      </c>
      <c r="AC1624" s="42">
        <f t="shared" si="833"/>
        <v>5.5051362011763301</v>
      </c>
    </row>
    <row r="1625" spans="3:29" x14ac:dyDescent="0.25">
      <c r="C1625" s="42">
        <f t="shared" si="823"/>
        <v>8.2185189587843386</v>
      </c>
      <c r="D1625" s="42">
        <f t="shared" si="824"/>
        <v>6.6772177829469044</v>
      </c>
      <c r="E1625" s="42">
        <f t="shared" si="825"/>
        <v>6.8770496560458172</v>
      </c>
      <c r="F1625" s="42">
        <f t="shared" si="826"/>
        <v>6.8854880229331599</v>
      </c>
      <c r="G1625" s="42">
        <f t="shared" si="843"/>
        <v>0.15034516999983522</v>
      </c>
      <c r="H1625" s="42">
        <f t="shared" si="843"/>
        <v>0</v>
      </c>
      <c r="I1625" s="42">
        <f t="shared" si="843"/>
        <v>7.8444803405801711</v>
      </c>
      <c r="J1625" s="42">
        <f t="shared" si="834"/>
        <v>2.1148267801933911</v>
      </c>
      <c r="K1625" s="42">
        <f t="shared" si="847"/>
        <v>7.8444803405801711</v>
      </c>
      <c r="L1625" s="42">
        <f>L295</f>
        <v>0</v>
      </c>
      <c r="M1625" s="42">
        <f t="shared" si="844"/>
        <v>5.5565069079109559</v>
      </c>
      <c r="N1625" s="42">
        <f>N295-1.5</f>
        <v>2.6125375370427051</v>
      </c>
      <c r="O1625" s="42">
        <f t="shared" si="844"/>
        <v>3.8412021502427689</v>
      </c>
      <c r="P1625" s="42">
        <f t="shared" si="844"/>
        <v>3.2180306308536171</v>
      </c>
      <c r="Q1625" s="42">
        <f t="shared" si="844"/>
        <v>3.4054049659592169</v>
      </c>
      <c r="R1625" s="42">
        <f t="shared" si="844"/>
        <v>1.3447251302086294</v>
      </c>
      <c r="S1625" s="42">
        <f t="shared" si="844"/>
        <v>3.0042690666051741</v>
      </c>
      <c r="T1625" s="42">
        <f t="shared" si="828"/>
        <v>3.4611200851450428</v>
      </c>
      <c r="U1625" s="42">
        <f t="shared" si="829"/>
        <v>0.35</v>
      </c>
      <c r="V1625" s="42">
        <f t="shared" si="830"/>
        <v>5.2665069079109559</v>
      </c>
      <c r="W1625" s="42">
        <f t="shared" si="845"/>
        <v>4.1125375370427077</v>
      </c>
      <c r="X1625" s="42">
        <f t="shared" si="845"/>
        <v>3.8412021502427707</v>
      </c>
      <c r="Y1625" s="42">
        <f t="shared" si="831"/>
        <v>2.8680306308536165</v>
      </c>
      <c r="Z1625" s="42">
        <f t="shared" si="832"/>
        <v>3.695404965959217</v>
      </c>
      <c r="AA1625" s="42">
        <f t="shared" si="846"/>
        <v>1.3447251302086294</v>
      </c>
      <c r="AB1625" s="42">
        <f t="shared" si="846"/>
        <v>3.0042690666051719</v>
      </c>
      <c r="AC1625" s="42">
        <f t="shared" si="833"/>
        <v>2.4611200851450432</v>
      </c>
    </row>
    <row r="1626" spans="3:29" x14ac:dyDescent="0.25">
      <c r="C1626" s="42">
        <f t="shared" si="823"/>
        <v>4.2023530970234555</v>
      </c>
      <c r="D1626" s="42">
        <f t="shared" si="824"/>
        <v>3.3358142813419933</v>
      </c>
      <c r="E1626" s="42">
        <f t="shared" si="825"/>
        <v>4.3931988539989923</v>
      </c>
      <c r="F1626" s="42">
        <f t="shared" si="826"/>
        <v>3.6529499992593872</v>
      </c>
      <c r="G1626" s="42">
        <f t="shared" si="843"/>
        <v>0.55161769200902144</v>
      </c>
      <c r="H1626" s="42">
        <f t="shared" si="843"/>
        <v>5.9668889367317641</v>
      </c>
      <c r="I1626" s="42">
        <f t="shared" si="843"/>
        <v>0</v>
      </c>
      <c r="J1626" s="42">
        <f>J296</f>
        <v>0</v>
      </c>
      <c r="K1626" s="42">
        <f>K296-0.5</f>
        <v>5.4668889367317641</v>
      </c>
      <c r="L1626" s="42">
        <f t="shared" si="827"/>
        <v>4.4668889367317641</v>
      </c>
      <c r="M1626" s="42">
        <f t="shared" si="844"/>
        <v>1.9889629789105894</v>
      </c>
      <c r="N1626" s="42">
        <f t="shared" si="844"/>
        <v>4.6561033616815246</v>
      </c>
      <c r="O1626" s="42">
        <f t="shared" si="844"/>
        <v>2.9300219090149739</v>
      </c>
      <c r="P1626" s="42">
        <f t="shared" si="844"/>
        <v>4.9149533008825568</v>
      </c>
      <c r="Q1626" s="42">
        <f t="shared" si="844"/>
        <v>4.0576774240733702</v>
      </c>
      <c r="R1626" s="42">
        <f t="shared" si="844"/>
        <v>4.3040229334862712</v>
      </c>
      <c r="S1626" s="42">
        <f t="shared" si="844"/>
        <v>2.9199669264857566</v>
      </c>
      <c r="T1626" s="42">
        <f t="shared" si="828"/>
        <v>5.7265463301850001</v>
      </c>
      <c r="U1626" s="42">
        <f t="shared" si="829"/>
        <v>6.3168889367317638</v>
      </c>
      <c r="V1626" s="42">
        <f t="shared" si="830"/>
        <v>1.6989629789105893</v>
      </c>
      <c r="W1626" s="42">
        <f t="shared" si="845"/>
        <v>4.6561033616815246</v>
      </c>
      <c r="X1626" s="42">
        <f t="shared" si="845"/>
        <v>2.9300219090149771</v>
      </c>
      <c r="Y1626" s="42">
        <f t="shared" si="831"/>
        <v>4.5649533008825571</v>
      </c>
      <c r="Z1626" s="42">
        <f t="shared" si="832"/>
        <v>4.3476774240733702</v>
      </c>
      <c r="AA1626" s="42">
        <f t="shared" si="846"/>
        <v>4.3040229334862712</v>
      </c>
      <c r="AB1626" s="42">
        <f t="shared" si="846"/>
        <v>2.9199669264857566</v>
      </c>
      <c r="AC1626" s="42">
        <f t="shared" si="833"/>
        <v>4.7265463301850001</v>
      </c>
    </row>
    <row r="1627" spans="3:29" x14ac:dyDescent="0.25">
      <c r="C1627" s="42">
        <f>C297+0.29</f>
        <v>8.0563176556247189</v>
      </c>
      <c r="D1627" s="42">
        <f t="shared" si="824"/>
        <v>7.4087619549444463</v>
      </c>
      <c r="E1627" s="42">
        <f t="shared" si="825"/>
        <v>6.866414086732668</v>
      </c>
      <c r="F1627" s="42">
        <f t="shared" si="826"/>
        <v>7.2188436991602947</v>
      </c>
      <c r="G1627" s="42">
        <f t="shared" si="843"/>
        <v>0.47332608446129942</v>
      </c>
      <c r="H1627" s="42">
        <f t="shared" si="843"/>
        <v>0</v>
      </c>
      <c r="I1627" s="42">
        <f t="shared" si="843"/>
        <v>7.9215139040977762</v>
      </c>
      <c r="J1627" s="42">
        <f t="shared" si="834"/>
        <v>4.7810092693985178</v>
      </c>
      <c r="K1627" s="42">
        <f t="shared" ref="K1627" si="848">K297</f>
        <v>7.9215139040977762</v>
      </c>
      <c r="L1627" s="42">
        <f t="shared" si="827"/>
        <v>6.4215139040977762</v>
      </c>
      <c r="M1627" s="42">
        <f t="shared" si="844"/>
        <v>7.5914508247603685</v>
      </c>
      <c r="N1627" s="42">
        <f t="shared" si="844"/>
        <v>1.7899916863257714</v>
      </c>
      <c r="O1627" s="42">
        <f t="shared" si="844"/>
        <v>4.6863501677823596</v>
      </c>
      <c r="P1627" s="42">
        <f t="shared" si="844"/>
        <v>0.12432629047156571</v>
      </c>
      <c r="Q1627" s="42">
        <f t="shared" si="844"/>
        <v>9.3495637024921197E-2</v>
      </c>
      <c r="R1627" s="42">
        <f t="shared" si="844"/>
        <v>1.0362754254929669</v>
      </c>
      <c r="S1627" s="42">
        <f t="shared" si="844"/>
        <v>0.84271424511678439</v>
      </c>
      <c r="T1627" s="42">
        <f t="shared" si="828"/>
        <v>1.6650315396687041</v>
      </c>
      <c r="U1627" s="42">
        <f t="shared" si="829"/>
        <v>8.2715139040977768</v>
      </c>
      <c r="V1627" s="42">
        <f t="shared" si="830"/>
        <v>7.3014508247603684</v>
      </c>
      <c r="W1627" s="42">
        <f t="shared" si="845"/>
        <v>1.789991686325773</v>
      </c>
      <c r="X1627" s="42">
        <f t="shared" si="845"/>
        <v>4.6863501677823649</v>
      </c>
      <c r="Y1627" s="42">
        <f>Y297</f>
        <v>0.1243262904715657</v>
      </c>
      <c r="Z1627" s="42">
        <f t="shared" si="832"/>
        <v>0.38349563702492118</v>
      </c>
      <c r="AA1627" s="42">
        <f t="shared" si="846"/>
        <v>1.0362754254929669</v>
      </c>
      <c r="AB1627" s="42">
        <f t="shared" si="846"/>
        <v>0.84271424511678472</v>
      </c>
      <c r="AC1627" s="42">
        <f t="shared" si="833"/>
        <v>0.66503153966870387</v>
      </c>
    </row>
    <row r="1628" spans="3:29" x14ac:dyDescent="0.25">
      <c r="C1628" s="42">
        <f t="shared" si="823"/>
        <v>7.1207840679227514</v>
      </c>
      <c r="D1628" s="42">
        <f t="shared" si="824"/>
        <v>6.7583251151086419</v>
      </c>
      <c r="E1628" s="42">
        <f t="shared" si="825"/>
        <v>6.5240617379486627</v>
      </c>
      <c r="F1628" s="42">
        <f t="shared" si="826"/>
        <v>6.0795772936923891</v>
      </c>
      <c r="G1628" s="42">
        <f t="shared" si="843"/>
        <v>0.76159718144141464</v>
      </c>
      <c r="H1628" s="42">
        <f t="shared" si="843"/>
        <v>0</v>
      </c>
      <c r="I1628" s="42">
        <f t="shared" si="843"/>
        <v>7.5902999993093632</v>
      </c>
      <c r="J1628" s="42">
        <f t="shared" si="843"/>
        <v>0</v>
      </c>
      <c r="K1628" s="42">
        <f t="shared" ref="K1628:K1630" si="849">K298-0.5</f>
        <v>7.0902999993093632</v>
      </c>
      <c r="L1628" s="42">
        <f t="shared" si="827"/>
        <v>6.0902999993093632</v>
      </c>
      <c r="M1628" s="42">
        <f t="shared" si="844"/>
        <v>6.9577749993669151</v>
      </c>
      <c r="N1628" s="42">
        <f t="shared" si="844"/>
        <v>3.075674123709363</v>
      </c>
      <c r="O1628" s="42">
        <f t="shared" si="844"/>
        <v>3.3403592972167235</v>
      </c>
      <c r="P1628" s="42">
        <f t="shared" si="844"/>
        <v>2.1432764305991943</v>
      </c>
      <c r="Q1628" s="42">
        <f t="shared" si="844"/>
        <v>1.8211811154365554</v>
      </c>
      <c r="R1628" s="42">
        <f t="shared" si="844"/>
        <v>1.9277413903628067</v>
      </c>
      <c r="S1628" s="42">
        <f t="shared" si="844"/>
        <v>1.6149574466615668</v>
      </c>
      <c r="T1628" s="42">
        <f t="shared" si="828"/>
        <v>1.8162624999712236</v>
      </c>
      <c r="U1628" s="42">
        <f t="shared" si="829"/>
        <v>7.9402999993093628</v>
      </c>
      <c r="V1628" s="42">
        <f t="shared" si="830"/>
        <v>6.6677749993669151</v>
      </c>
      <c r="W1628" s="42">
        <f t="shared" si="845"/>
        <v>3.0756741237093634</v>
      </c>
      <c r="X1628" s="42">
        <f t="shared" si="845"/>
        <v>3.3403592972167249</v>
      </c>
      <c r="Y1628" s="42">
        <f t="shared" si="831"/>
        <v>1.7932764305991942</v>
      </c>
      <c r="Z1628" s="42">
        <f t="shared" si="832"/>
        <v>2.1111811154365552</v>
      </c>
      <c r="AA1628" s="42">
        <f t="shared" si="846"/>
        <v>1.9277413903628067</v>
      </c>
      <c r="AB1628" s="42">
        <f t="shared" si="846"/>
        <v>1.6149574466615653</v>
      </c>
      <c r="AC1628" s="42">
        <f t="shared" si="833"/>
        <v>0.8162624999712238</v>
      </c>
    </row>
    <row r="1629" spans="3:29" x14ac:dyDescent="0.25">
      <c r="C1629" s="42">
        <f t="shared" si="823"/>
        <v>6.0056527103173734</v>
      </c>
      <c r="D1629" s="42">
        <f t="shared" si="824"/>
        <v>2.3737724038238812</v>
      </c>
      <c r="E1629" s="42">
        <f t="shared" si="825"/>
        <v>3.4647356034997876</v>
      </c>
      <c r="F1629" s="42">
        <f t="shared" si="826"/>
        <v>4.1562446987943051</v>
      </c>
      <c r="G1629" s="42">
        <f t="shared" si="843"/>
        <v>1.2621469147296742</v>
      </c>
      <c r="H1629" s="42">
        <f t="shared" si="843"/>
        <v>6.5469258091533487</v>
      </c>
      <c r="I1629" s="42">
        <f t="shared" si="843"/>
        <v>6.5469258091533487</v>
      </c>
      <c r="J1629" s="42">
        <f t="shared" si="843"/>
        <v>0</v>
      </c>
      <c r="K1629" s="42">
        <f t="shared" si="849"/>
        <v>6.0469258091533487</v>
      </c>
      <c r="L1629" s="42">
        <f t="shared" si="827"/>
        <v>5.0469258091533487</v>
      </c>
      <c r="M1629" s="42">
        <f t="shared" si="844"/>
        <v>3.2734629045766734</v>
      </c>
      <c r="N1629" s="42">
        <f t="shared" si="844"/>
        <v>3.5205167086956695</v>
      </c>
      <c r="O1629" s="42">
        <f t="shared" si="844"/>
        <v>2.4979317481204859</v>
      </c>
      <c r="P1629" s="42">
        <f t="shared" si="844"/>
        <v>2.4855464511546885</v>
      </c>
      <c r="Q1629" s="42">
        <f t="shared" si="844"/>
        <v>2.650525824756667</v>
      </c>
      <c r="R1629" s="42">
        <f t="shared" si="844"/>
        <v>3.6753571244260619</v>
      </c>
      <c r="S1629" s="42">
        <f t="shared" si="844"/>
        <v>3.760999932917882</v>
      </c>
      <c r="T1629" s="42">
        <f t="shared" si="828"/>
        <v>4.6370686168859798</v>
      </c>
      <c r="U1629" s="42">
        <f t="shared" si="829"/>
        <v>6.8969258091533483</v>
      </c>
      <c r="V1629" s="42">
        <f t="shared" si="830"/>
        <v>2.9834629045766734</v>
      </c>
      <c r="W1629" s="42">
        <f t="shared" si="845"/>
        <v>3.5205167086956717</v>
      </c>
      <c r="X1629" s="42">
        <f t="shared" si="845"/>
        <v>2.4979317481204899</v>
      </c>
      <c r="Y1629" s="42">
        <f t="shared" si="831"/>
        <v>2.135546451154688</v>
      </c>
      <c r="Z1629" s="42">
        <f t="shared" si="832"/>
        <v>2.940525824756667</v>
      </c>
      <c r="AA1629" s="42">
        <f t="shared" si="846"/>
        <v>3.6753571244260619</v>
      </c>
      <c r="AB1629" s="42">
        <f t="shared" si="846"/>
        <v>3.760999932917882</v>
      </c>
      <c r="AC1629" s="42">
        <f t="shared" si="833"/>
        <v>3.6370686168859798</v>
      </c>
    </row>
    <row r="1630" spans="3:29" x14ac:dyDescent="0.25">
      <c r="C1630" s="42">
        <f t="shared" si="823"/>
        <v>5.2993007595274149</v>
      </c>
      <c r="D1630" s="42">
        <f t="shared" si="824"/>
        <v>4.36335878834831</v>
      </c>
      <c r="E1630" s="42">
        <f t="shared" si="825"/>
        <v>4.328105733049294</v>
      </c>
      <c r="F1630" s="42">
        <f t="shared" si="826"/>
        <v>2.4589097344492714</v>
      </c>
      <c r="G1630" s="42">
        <f t="shared" si="843"/>
        <v>1.2634248642593995</v>
      </c>
      <c r="H1630" s="42">
        <f t="shared" si="843"/>
        <v>5.8673186104611741</v>
      </c>
      <c r="I1630" s="42">
        <f t="shared" si="843"/>
        <v>5.8673186104611741</v>
      </c>
      <c r="J1630" s="42">
        <f t="shared" si="843"/>
        <v>0</v>
      </c>
      <c r="K1630" s="42">
        <f t="shared" si="849"/>
        <v>5.3673186104611741</v>
      </c>
      <c r="L1630" s="42">
        <f t="shared" si="827"/>
        <v>4.3673186104611741</v>
      </c>
      <c r="M1630" s="42">
        <f t="shared" si="844"/>
        <v>1.7113012613845102</v>
      </c>
      <c r="N1630" s="42">
        <f t="shared" si="844"/>
        <v>4.132953989758815</v>
      </c>
      <c r="O1630" s="42">
        <f t="shared" si="844"/>
        <v>1.7294851000532949</v>
      </c>
      <c r="P1630" s="42">
        <f t="shared" si="844"/>
        <v>4.0351211604619328</v>
      </c>
      <c r="Q1630" s="42">
        <f t="shared" si="844"/>
        <v>3.344893358203088</v>
      </c>
      <c r="R1630" s="42">
        <f t="shared" si="844"/>
        <v>4.3693037267713182</v>
      </c>
      <c r="S1630" s="42">
        <f t="shared" si="844"/>
        <v>2.9960775883205999</v>
      </c>
      <c r="T1630" s="42">
        <f t="shared" si="828"/>
        <v>5.6560173490766656</v>
      </c>
      <c r="U1630" s="42">
        <f t="shared" si="829"/>
        <v>6.2173186104611737</v>
      </c>
      <c r="V1630" s="42">
        <f t="shared" si="830"/>
        <v>1.4213012613845102</v>
      </c>
      <c r="W1630" s="42">
        <f t="shared" si="845"/>
        <v>4.132953989758815</v>
      </c>
      <c r="X1630" s="42">
        <f t="shared" si="845"/>
        <v>1.7294851000532947</v>
      </c>
      <c r="Y1630" s="42">
        <f t="shared" si="831"/>
        <v>3.6851211604619327</v>
      </c>
      <c r="Z1630" s="42">
        <f t="shared" si="832"/>
        <v>3.634893358203088</v>
      </c>
      <c r="AA1630" s="42">
        <f t="shared" si="846"/>
        <v>4.3693037267713182</v>
      </c>
      <c r="AB1630" s="42">
        <f t="shared" si="846"/>
        <v>2.9960775883205986</v>
      </c>
      <c r="AC1630" s="42">
        <f t="shared" si="833"/>
        <v>4.6560173490766656</v>
      </c>
    </row>
    <row r="1631" spans="3:29" x14ac:dyDescent="0.25">
      <c r="C1631" s="42">
        <f t="shared" si="823"/>
        <v>6.0276332966346962</v>
      </c>
      <c r="D1631" s="42">
        <f t="shared" si="824"/>
        <v>3.5582935948377945</v>
      </c>
      <c r="E1631" s="42">
        <f t="shared" si="825"/>
        <v>5.285060707363658</v>
      </c>
      <c r="F1631" s="42">
        <f t="shared" si="826"/>
        <v>4.2276750234223233</v>
      </c>
      <c r="G1631" s="42">
        <f t="shared" si="843"/>
        <v>0.90169022698109613</v>
      </c>
      <c r="H1631" s="42">
        <f t="shared" si="843"/>
        <v>0</v>
      </c>
      <c r="I1631" s="42">
        <f t="shared" si="843"/>
        <v>0</v>
      </c>
      <c r="J1631" s="42">
        <f t="shared" si="834"/>
        <v>1.8803548551554541</v>
      </c>
      <c r="K1631" s="42">
        <f t="shared" ref="K1631:K1646" si="850">K301</f>
        <v>7.14106456546636</v>
      </c>
      <c r="L1631" s="42">
        <f t="shared" si="827"/>
        <v>5.64106456546636</v>
      </c>
      <c r="M1631" s="42">
        <f t="shared" si="844"/>
        <v>5.6533427809942021</v>
      </c>
      <c r="N1631" s="42">
        <f t="shared" si="844"/>
        <v>5.0943443530820209</v>
      </c>
      <c r="O1631" s="42">
        <f t="shared" si="844"/>
        <v>2.9262626835072196</v>
      </c>
      <c r="P1631" s="42">
        <f t="shared" si="844"/>
        <v>3.674397042682799</v>
      </c>
      <c r="Q1631" s="42">
        <f t="shared" si="844"/>
        <v>2.4881154629878748</v>
      </c>
      <c r="R1631" s="42">
        <f t="shared" si="844"/>
        <v>4.0389894008469955</v>
      </c>
      <c r="S1631" s="42">
        <f t="shared" si="844"/>
        <v>2.7348757910296717</v>
      </c>
      <c r="T1631" s="42">
        <f t="shared" si="828"/>
        <v>2.9877217844721589</v>
      </c>
      <c r="U1631" s="42">
        <f t="shared" si="829"/>
        <v>7.4910645654663597</v>
      </c>
      <c r="V1631" s="42">
        <f t="shared" si="830"/>
        <v>5.363342780994202</v>
      </c>
      <c r="W1631" s="42">
        <f t="shared" si="845"/>
        <v>5.0943443530820227</v>
      </c>
      <c r="X1631" s="42">
        <f t="shared" si="845"/>
        <v>2.9262626835072227</v>
      </c>
      <c r="Y1631" s="42">
        <f t="shared" si="831"/>
        <v>3.324397042682798</v>
      </c>
      <c r="Z1631" s="42">
        <f t="shared" si="832"/>
        <v>2.7781154629878748</v>
      </c>
      <c r="AA1631" s="42">
        <f t="shared" si="846"/>
        <v>4.0389894008469955</v>
      </c>
      <c r="AB1631" s="42">
        <f t="shared" si="846"/>
        <v>2.7348757910296695</v>
      </c>
      <c r="AC1631" s="42">
        <f t="shared" si="833"/>
        <v>1.9877217844721584</v>
      </c>
    </row>
    <row r="1632" spans="3:29" x14ac:dyDescent="0.25">
      <c r="C1632" s="42">
        <f t="shared" si="823"/>
        <v>4.7442185603766607</v>
      </c>
      <c r="D1632" s="42">
        <f t="shared" si="824"/>
        <v>4.0221985678088519</v>
      </c>
      <c r="E1632" s="42">
        <f t="shared" si="825"/>
        <v>4.0414084501313789</v>
      </c>
      <c r="F1632" s="42">
        <f t="shared" si="826"/>
        <v>3.226153408204643</v>
      </c>
      <c r="G1632" s="42">
        <f t="shared" si="843"/>
        <v>0.6533124995839904</v>
      </c>
      <c r="H1632" s="42">
        <f t="shared" si="843"/>
        <v>0</v>
      </c>
      <c r="I1632" s="42">
        <f t="shared" si="843"/>
        <v>5.9741050219690353</v>
      </c>
      <c r="J1632" s="42">
        <f t="shared" si="834"/>
        <v>3.4827366813126903</v>
      </c>
      <c r="K1632" s="42">
        <f t="shared" si="850"/>
        <v>5.9741050219690353</v>
      </c>
      <c r="L1632" s="42">
        <f t="shared" si="827"/>
        <v>4.4741050219690353</v>
      </c>
      <c r="M1632" s="42">
        <f t="shared" si="844"/>
        <v>2.4892104258204304</v>
      </c>
      <c r="N1632" s="42">
        <f t="shared" si="844"/>
        <v>3.4808689189100823</v>
      </c>
      <c r="O1632" s="42">
        <f t="shared" si="844"/>
        <v>2.6743583087326921</v>
      </c>
      <c r="P1632" s="42">
        <f t="shared" si="844"/>
        <v>2.6576724816985777</v>
      </c>
      <c r="Q1632" s="42">
        <f t="shared" si="844"/>
        <v>4.6720688749012496</v>
      </c>
      <c r="R1632" s="42">
        <f t="shared" si="844"/>
        <v>4.190226506502702</v>
      </c>
      <c r="S1632" s="42">
        <f t="shared" si="844"/>
        <v>4.0674757596384916</v>
      </c>
      <c r="T1632" s="42">
        <f t="shared" si="828"/>
        <v>4.9848945961486031</v>
      </c>
      <c r="U1632" s="42">
        <f t="shared" si="829"/>
        <v>6.3241050219690349</v>
      </c>
      <c r="V1632" s="42">
        <f t="shared" si="830"/>
        <v>2.1992104258204304</v>
      </c>
      <c r="W1632" s="42">
        <f t="shared" si="845"/>
        <v>3.4808689189100832</v>
      </c>
      <c r="X1632" s="42">
        <f t="shared" si="845"/>
        <v>2.6743583087326956</v>
      </c>
      <c r="Y1632" s="42">
        <f t="shared" si="831"/>
        <v>2.3076724816985772</v>
      </c>
      <c r="Z1632" s="42">
        <f t="shared" si="832"/>
        <v>4.9620688749012496</v>
      </c>
      <c r="AA1632" s="42">
        <f t="shared" si="846"/>
        <v>4.190226506502702</v>
      </c>
      <c r="AB1632" s="42">
        <f t="shared" si="846"/>
        <v>4.0674757596384907</v>
      </c>
      <c r="AC1632" s="42">
        <f t="shared" si="833"/>
        <v>3.984894596148604</v>
      </c>
    </row>
    <row r="1633" spans="3:29" x14ac:dyDescent="0.25">
      <c r="C1633" s="42">
        <f t="shared" si="823"/>
        <v>5.5784936134361915</v>
      </c>
      <c r="D1633" s="42">
        <f t="shared" si="824"/>
        <v>2.8885674975229634</v>
      </c>
      <c r="E1633" s="42">
        <f t="shared" si="825"/>
        <v>3.7325651326456613</v>
      </c>
      <c r="F1633" s="42">
        <f t="shared" si="826"/>
        <v>5.0781610939285882</v>
      </c>
      <c r="G1633" s="42">
        <f t="shared" si="843"/>
        <v>0.53726642140261927</v>
      </c>
      <c r="H1633" s="42">
        <f t="shared" si="843"/>
        <v>0</v>
      </c>
      <c r="I1633" s="42">
        <f t="shared" si="843"/>
        <v>6.6188238303349216</v>
      </c>
      <c r="J1633" s="42">
        <f t="shared" si="834"/>
        <v>3.9125492202232817</v>
      </c>
      <c r="K1633" s="42">
        <f t="shared" si="850"/>
        <v>6.6188238303349216</v>
      </c>
      <c r="L1633" s="42">
        <f t="shared" si="827"/>
        <v>5.1188238303349216</v>
      </c>
      <c r="M1633" s="42">
        <f t="shared" si="844"/>
        <v>5.2399021990151464</v>
      </c>
      <c r="N1633" s="42">
        <f t="shared" si="844"/>
        <v>5.7178788076073914</v>
      </c>
      <c r="O1633" s="42">
        <f t="shared" si="844"/>
        <v>0.71111330408557072</v>
      </c>
      <c r="P1633" s="42">
        <f t="shared" si="844"/>
        <v>3.7916520224107777</v>
      </c>
      <c r="Q1633" s="42">
        <f t="shared" si="844"/>
        <v>3.146215369633738</v>
      </c>
      <c r="R1633" s="42">
        <f t="shared" si="844"/>
        <v>2.9842388999441503</v>
      </c>
      <c r="S1633" s="42">
        <f t="shared" si="844"/>
        <v>2.8165207788659234</v>
      </c>
      <c r="T1633" s="42">
        <f t="shared" si="828"/>
        <v>2.7410294681877971</v>
      </c>
      <c r="U1633" s="42">
        <f t="shared" si="829"/>
        <v>6.9688238303349213</v>
      </c>
      <c r="V1633" s="42">
        <f t="shared" si="830"/>
        <v>4.9499021990151464</v>
      </c>
      <c r="W1633" s="42">
        <f t="shared" si="845"/>
        <v>5.7178788076073923</v>
      </c>
      <c r="X1633" s="42">
        <f t="shared" si="845"/>
        <v>0.71111330408557127</v>
      </c>
      <c r="Y1633" s="42">
        <f t="shared" si="831"/>
        <v>3.4416520224107776</v>
      </c>
      <c r="Z1633" s="42">
        <f t="shared" si="832"/>
        <v>3.4362153696337381</v>
      </c>
      <c r="AA1633" s="42">
        <f t="shared" si="846"/>
        <v>2.9842388999441503</v>
      </c>
      <c r="AB1633" s="42">
        <f t="shared" si="846"/>
        <v>2.8165207788659226</v>
      </c>
      <c r="AC1633" s="42">
        <f t="shared" si="833"/>
        <v>1.7410294681877971</v>
      </c>
    </row>
    <row r="1634" spans="3:29" x14ac:dyDescent="0.25">
      <c r="C1634" s="42">
        <f t="shared" si="823"/>
        <v>4.4677307817302587</v>
      </c>
      <c r="D1634" s="42">
        <f t="shared" si="824"/>
        <v>4.4091598849368534</v>
      </c>
      <c r="E1634" s="42">
        <f t="shared" si="825"/>
        <v>4.2907009897840904</v>
      </c>
      <c r="F1634" s="42">
        <f t="shared" si="826"/>
        <v>3.965422525495375</v>
      </c>
      <c r="G1634" s="42">
        <f t="shared" si="843"/>
        <v>0.42607170737510963</v>
      </c>
      <c r="H1634" s="42">
        <f t="shared" si="843"/>
        <v>5.9988191181225829</v>
      </c>
      <c r="I1634" s="42">
        <f t="shared" si="843"/>
        <v>5.9988191181225829</v>
      </c>
      <c r="J1634" s="42">
        <f t="shared" si="834"/>
        <v>3.4992127454150559</v>
      </c>
      <c r="K1634" s="42">
        <f t="shared" si="850"/>
        <v>5.9988191181225829</v>
      </c>
      <c r="L1634" s="42">
        <f t="shared" si="827"/>
        <v>4.4988191181225829</v>
      </c>
      <c r="M1634" s="42">
        <f t="shared" si="844"/>
        <v>4.7490651351803788</v>
      </c>
      <c r="N1634" s="42">
        <f t="shared" si="844"/>
        <v>3.6084540876757165</v>
      </c>
      <c r="O1634" s="42">
        <f t="shared" si="844"/>
        <v>2.4829822933826913</v>
      </c>
      <c r="P1634" s="42">
        <f t="shared" si="844"/>
        <v>3.093153789631331</v>
      </c>
      <c r="Q1634" s="42">
        <f t="shared" si="844"/>
        <v>3.1870848216897016</v>
      </c>
      <c r="R1634" s="42">
        <f t="shared" si="844"/>
        <v>2.787422942073432</v>
      </c>
      <c r="S1634" s="42">
        <f t="shared" si="844"/>
        <v>3.1908612330439281</v>
      </c>
      <c r="T1634" s="42">
        <f t="shared" si="828"/>
        <v>2.6247785846479839</v>
      </c>
      <c r="U1634" s="42">
        <f t="shared" si="829"/>
        <v>6.3488191181225826</v>
      </c>
      <c r="V1634" s="42">
        <f t="shared" si="830"/>
        <v>4.4590651351803787</v>
      </c>
      <c r="W1634" s="42">
        <f t="shared" si="845"/>
        <v>3.6084540876757143</v>
      </c>
      <c r="X1634" s="42">
        <f t="shared" si="845"/>
        <v>2.4829822933826913</v>
      </c>
      <c r="Y1634" s="42">
        <f t="shared" si="831"/>
        <v>2.7431537896313309</v>
      </c>
      <c r="Z1634" s="42">
        <f t="shared" si="832"/>
        <v>3.4770848216897017</v>
      </c>
      <c r="AA1634" s="42">
        <f t="shared" si="846"/>
        <v>2.787422942073432</v>
      </c>
      <c r="AB1634" s="42">
        <f t="shared" si="846"/>
        <v>3.1908612330439272</v>
      </c>
      <c r="AC1634" s="42">
        <f t="shared" si="833"/>
        <v>1.6247785846479836</v>
      </c>
    </row>
    <row r="1635" spans="3:29" x14ac:dyDescent="0.25">
      <c r="C1635" s="42">
        <f t="shared" si="823"/>
        <v>4.9773324890277006</v>
      </c>
      <c r="D1635" s="42">
        <f t="shared" si="824"/>
        <v>6.1379385030622249</v>
      </c>
      <c r="E1635" s="42">
        <f t="shared" si="825"/>
        <v>4.9709276084743594</v>
      </c>
      <c r="F1635" s="42">
        <f t="shared" si="826"/>
        <v>3.5630897700248574</v>
      </c>
      <c r="G1635" s="42">
        <f t="shared" si="843"/>
        <v>0.79841275318149008</v>
      </c>
      <c r="H1635" s="42">
        <f t="shared" si="843"/>
        <v>0</v>
      </c>
      <c r="I1635" s="42">
        <f t="shared" si="843"/>
        <v>0</v>
      </c>
      <c r="J1635" s="42">
        <f t="shared" si="834"/>
        <v>3.7154292385237015</v>
      </c>
      <c r="K1635" s="42">
        <f t="shared" si="850"/>
        <v>6.323143857785551</v>
      </c>
      <c r="L1635" s="42">
        <f t="shared" si="827"/>
        <v>4.823143857785551</v>
      </c>
      <c r="M1635" s="42">
        <f t="shared" si="844"/>
        <v>3.1615719288927746</v>
      </c>
      <c r="N1635" s="42">
        <f t="shared" si="844"/>
        <v>5.2209965905704614</v>
      </c>
      <c r="O1635" s="42">
        <f t="shared" si="844"/>
        <v>1.0277286160037133</v>
      </c>
      <c r="P1635" s="42">
        <f t="shared" si="844"/>
        <v>5.5660091920921122</v>
      </c>
      <c r="Q1635" s="42">
        <f t="shared" si="844"/>
        <v>4.5555261164579495</v>
      </c>
      <c r="R1635" s="42">
        <f t="shared" si="844"/>
        <v>3.8730921389002479</v>
      </c>
      <c r="S1635" s="42">
        <f t="shared" si="844"/>
        <v>1.7489546840683443</v>
      </c>
      <c r="T1635" s="42">
        <f t="shared" si="828"/>
        <v>4.5298397651889104</v>
      </c>
      <c r="U1635" s="42">
        <f t="shared" si="829"/>
        <v>6.6731438577855506</v>
      </c>
      <c r="V1635" s="42">
        <f t="shared" si="830"/>
        <v>2.8715719288927746</v>
      </c>
      <c r="W1635" s="42">
        <f t="shared" si="845"/>
        <v>5.2209965905704614</v>
      </c>
      <c r="X1635" s="42">
        <f t="shared" si="845"/>
        <v>1.0277286160037122</v>
      </c>
      <c r="Y1635" s="42">
        <f t="shared" si="831"/>
        <v>5.2160091920921126</v>
      </c>
      <c r="Z1635" s="42">
        <f t="shared" si="832"/>
        <v>4.8455261164579495</v>
      </c>
      <c r="AA1635" s="42">
        <f t="shared" si="846"/>
        <v>3.8730921389002479</v>
      </c>
      <c r="AB1635" s="42">
        <f t="shared" si="846"/>
        <v>1.7489546840683436</v>
      </c>
      <c r="AC1635" s="42">
        <f t="shared" si="833"/>
        <v>3.52983976518891</v>
      </c>
    </row>
    <row r="1636" spans="3:29" x14ac:dyDescent="0.25">
      <c r="C1636" s="42">
        <f t="shared" si="823"/>
        <v>4.0868565123324769</v>
      </c>
      <c r="D1636" s="42">
        <f t="shared" si="824"/>
        <v>1.3773675115189645</v>
      </c>
      <c r="E1636" s="42">
        <f t="shared" si="825"/>
        <v>3.9937261478153432</v>
      </c>
      <c r="F1636" s="42">
        <f t="shared" si="826"/>
        <v>1.9370308596300703</v>
      </c>
      <c r="G1636" s="42">
        <f t="shared" ref="G1636:I1651" si="851">G306</f>
        <v>1.0642735367623983</v>
      </c>
      <c r="H1636" s="42">
        <f t="shared" si="851"/>
        <v>5.3034304893722082</v>
      </c>
      <c r="I1636" s="42">
        <f t="shared" si="851"/>
        <v>5.3034304893722082</v>
      </c>
      <c r="J1636" s="42">
        <f t="shared" si="834"/>
        <v>3.0356203262481389</v>
      </c>
      <c r="K1636" s="42">
        <f t="shared" si="850"/>
        <v>5.3034304893722082</v>
      </c>
      <c r="L1636" s="42">
        <f t="shared" si="827"/>
        <v>3.8034304893722082</v>
      </c>
      <c r="M1636" s="42">
        <f t="shared" ref="M1636:S1651" si="852">M306</f>
        <v>0.44195254078101764</v>
      </c>
      <c r="N1636" s="42">
        <f t="shared" si="852"/>
        <v>3.7214548177894837</v>
      </c>
      <c r="O1636" s="42">
        <f t="shared" si="852"/>
        <v>3.9702678663550932</v>
      </c>
      <c r="P1636" s="42">
        <f t="shared" si="852"/>
        <v>4.2206437746566552</v>
      </c>
      <c r="Q1636" s="42">
        <f t="shared" si="852"/>
        <v>3.6365155546366266</v>
      </c>
      <c r="R1636" s="42">
        <f t="shared" si="852"/>
        <v>5.3034304893722082</v>
      </c>
      <c r="S1636" s="42">
        <f t="shared" si="852"/>
        <v>2.2567789316477476</v>
      </c>
      <c r="T1636" s="42">
        <f t="shared" si="828"/>
        <v>6.6929423541769539</v>
      </c>
      <c r="U1636" s="42">
        <f t="shared" si="829"/>
        <v>5.6534304893722078</v>
      </c>
      <c r="V1636" s="42">
        <f t="shared" si="830"/>
        <v>0.15195254078101766</v>
      </c>
      <c r="W1636" s="42">
        <f t="shared" ref="W1636:X1651" si="853">W306</f>
        <v>3.7214548177894833</v>
      </c>
      <c r="X1636" s="42">
        <f t="shared" si="853"/>
        <v>3.9702678663550923</v>
      </c>
      <c r="Y1636" s="42">
        <f t="shared" si="831"/>
        <v>3.8706437746566542</v>
      </c>
      <c r="Z1636" s="42">
        <f t="shared" si="832"/>
        <v>3.9265155546366266</v>
      </c>
      <c r="AA1636" s="42">
        <f t="shared" ref="AA1636:AB1651" si="854">AA306</f>
        <v>5.3034304893722082</v>
      </c>
      <c r="AB1636" s="42">
        <f t="shared" si="854"/>
        <v>2.2567789316477471</v>
      </c>
      <c r="AC1636" s="42">
        <f t="shared" si="833"/>
        <v>5.6929423541769539</v>
      </c>
    </row>
    <row r="1637" spans="3:29" x14ac:dyDescent="0.25">
      <c r="C1637" s="42">
        <f t="shared" si="823"/>
        <v>5.4460198827722968</v>
      </c>
      <c r="D1637" s="42">
        <f t="shared" si="824"/>
        <v>4.8254747609761157</v>
      </c>
      <c r="E1637" s="42">
        <f t="shared" si="825"/>
        <v>4.5802346923668047</v>
      </c>
      <c r="F1637" s="42">
        <f t="shared" si="826"/>
        <v>4.0869445748124713</v>
      </c>
      <c r="G1637" s="42">
        <f t="shared" si="851"/>
        <v>0.92656039091709508</v>
      </c>
      <c r="H1637" s="42">
        <f t="shared" si="851"/>
        <v>0</v>
      </c>
      <c r="I1637" s="42">
        <f t="shared" si="851"/>
        <v>5.7472662010032352</v>
      </c>
      <c r="J1637" s="42">
        <f t="shared" si="834"/>
        <v>5.2472662010032352</v>
      </c>
      <c r="K1637" s="42">
        <f t="shared" si="850"/>
        <v>5.7472662010032352</v>
      </c>
      <c r="L1637" s="42">
        <f t="shared" si="827"/>
        <v>4.2472662010032352</v>
      </c>
      <c r="M1637" s="42">
        <f t="shared" si="852"/>
        <v>2.155224825376215</v>
      </c>
      <c r="N1637" s="42">
        <f t="shared" si="852"/>
        <v>4.2110472479048848</v>
      </c>
      <c r="O1637" s="42">
        <f t="shared" si="852"/>
        <v>0.93412866627876379</v>
      </c>
      <c r="P1637" s="42">
        <f t="shared" si="852"/>
        <v>2.9494494250311565</v>
      </c>
      <c r="Q1637" s="42">
        <f t="shared" si="852"/>
        <v>4.4677212440458458</v>
      </c>
      <c r="R1637" s="42">
        <f t="shared" si="852"/>
        <v>3.5963069677605009</v>
      </c>
      <c r="S1637" s="42">
        <f t="shared" si="852"/>
        <v>3.9130323070660324</v>
      </c>
      <c r="T1637" s="42">
        <f t="shared" si="828"/>
        <v>4.9723066631061217</v>
      </c>
      <c r="U1637" s="42">
        <f t="shared" si="829"/>
        <v>6.0972662010032348</v>
      </c>
      <c r="V1637" s="42">
        <f t="shared" si="830"/>
        <v>1.8652248253762149</v>
      </c>
      <c r="W1637" s="42">
        <f t="shared" si="853"/>
        <v>4.2110472479048857</v>
      </c>
      <c r="X1637" s="42">
        <f t="shared" si="853"/>
        <v>0.93412866627876279</v>
      </c>
      <c r="Y1637" s="42">
        <f t="shared" si="831"/>
        <v>2.5994494250311555</v>
      </c>
      <c r="Z1637" s="42">
        <f t="shared" si="832"/>
        <v>4.7577212440458458</v>
      </c>
      <c r="AA1637" s="42">
        <f t="shared" si="854"/>
        <v>3.5963069677605009</v>
      </c>
      <c r="AB1637" s="42">
        <f t="shared" si="854"/>
        <v>3.913032307066032</v>
      </c>
      <c r="AC1637" s="42">
        <f t="shared" si="833"/>
        <v>3.9723066631061212</v>
      </c>
    </row>
    <row r="1638" spans="3:29" x14ac:dyDescent="0.25">
      <c r="C1638" s="42">
        <f t="shared" si="823"/>
        <v>4.1081117123189044</v>
      </c>
      <c r="D1638" s="42">
        <f t="shared" si="824"/>
        <v>4.1736615292228771</v>
      </c>
      <c r="E1638" s="42">
        <f t="shared" si="825"/>
        <v>3.4823678426272844</v>
      </c>
      <c r="F1638" s="42">
        <f t="shared" si="826"/>
        <v>2.2913830689602066</v>
      </c>
      <c r="G1638" s="42">
        <f t="shared" si="851"/>
        <v>0.69599629779204653</v>
      </c>
      <c r="H1638" s="42">
        <f t="shared" si="851"/>
        <v>5.8795115823003856</v>
      </c>
      <c r="I1638" s="42">
        <f t="shared" si="851"/>
        <v>0</v>
      </c>
      <c r="J1638" s="42">
        <f t="shared" si="834"/>
        <v>5.3795115823003856</v>
      </c>
      <c r="K1638" s="42">
        <f t="shared" si="850"/>
        <v>5.8795115823003856</v>
      </c>
      <c r="L1638" s="42">
        <f t="shared" si="827"/>
        <v>4.3795115823003856</v>
      </c>
      <c r="M1638" s="42">
        <f t="shared" si="852"/>
        <v>2.9397557911501919</v>
      </c>
      <c r="N1638" s="42">
        <f t="shared" si="852"/>
        <v>4.2181401603475823</v>
      </c>
      <c r="O1638" s="42">
        <f t="shared" si="852"/>
        <v>1.2795631267265257</v>
      </c>
      <c r="P1638" s="42">
        <f t="shared" si="852"/>
        <v>4.6098998267393778</v>
      </c>
      <c r="Q1638" s="42">
        <f t="shared" si="852"/>
        <v>4.4279328941560543</v>
      </c>
      <c r="R1638" s="42">
        <f t="shared" si="852"/>
        <v>3.760139661616738</v>
      </c>
      <c r="S1638" s="42">
        <f t="shared" si="852"/>
        <v>3.6277837422704522</v>
      </c>
      <c r="T1638" s="42">
        <f t="shared" si="828"/>
        <v>4.5622456157814506</v>
      </c>
      <c r="U1638" s="42">
        <f t="shared" si="829"/>
        <v>6.2295115823003853</v>
      </c>
      <c r="V1638" s="42">
        <f t="shared" si="830"/>
        <v>2.6497557911501919</v>
      </c>
      <c r="W1638" s="42">
        <f t="shared" si="853"/>
        <v>4.2181401603475841</v>
      </c>
      <c r="X1638" s="42">
        <f t="shared" si="853"/>
        <v>1.2795631267265291</v>
      </c>
      <c r="Y1638" s="42">
        <f t="shared" si="831"/>
        <v>4.2598998267393773</v>
      </c>
      <c r="Z1638" s="42">
        <f t="shared" si="832"/>
        <v>4.7179328941560543</v>
      </c>
      <c r="AA1638" s="42">
        <f t="shared" si="854"/>
        <v>3.760139661616738</v>
      </c>
      <c r="AB1638" s="42">
        <f t="shared" si="854"/>
        <v>3.6277837422704504</v>
      </c>
      <c r="AC1638" s="42">
        <f t="shared" si="833"/>
        <v>3.5622456157814497</v>
      </c>
    </row>
    <row r="1639" spans="3:29" x14ac:dyDescent="0.25">
      <c r="C1639" s="42">
        <f t="shared" si="823"/>
        <v>4.4681272571614281</v>
      </c>
      <c r="D1639" s="42">
        <f t="shared" si="824"/>
        <v>4.8109316687676786</v>
      </c>
      <c r="E1639" s="42">
        <f t="shared" si="825"/>
        <v>5.0705597374065308</v>
      </c>
      <c r="F1639" s="42">
        <f t="shared" si="826"/>
        <v>2.411145561284191</v>
      </c>
      <c r="G1639" s="42">
        <f t="shared" si="851"/>
        <v>2.1004992521630097</v>
      </c>
      <c r="H1639" s="42">
        <f t="shared" si="851"/>
        <v>0</v>
      </c>
      <c r="I1639" s="42">
        <f t="shared" si="851"/>
        <v>0</v>
      </c>
      <c r="J1639" s="42">
        <f t="shared" si="834"/>
        <v>5.2682440763733451</v>
      </c>
      <c r="K1639" s="42">
        <f t="shared" si="850"/>
        <v>5.7682440763733451</v>
      </c>
      <c r="L1639" s="42">
        <f t="shared" si="827"/>
        <v>4.2682440763733451</v>
      </c>
      <c r="M1639" s="42">
        <f t="shared" si="852"/>
        <v>2.6437785350044494</v>
      </c>
      <c r="N1639" s="42">
        <f t="shared" si="852"/>
        <v>4.6850787466680224</v>
      </c>
      <c r="O1639" s="42">
        <f t="shared" si="852"/>
        <v>3.4561793019592368</v>
      </c>
      <c r="P1639" s="42">
        <f t="shared" si="852"/>
        <v>4.4617847902349359</v>
      </c>
      <c r="Q1639" s="42">
        <f t="shared" si="852"/>
        <v>4.1818603780853811</v>
      </c>
      <c r="R1639" s="42">
        <f t="shared" si="852"/>
        <v>4.1530031570747754</v>
      </c>
      <c r="S1639" s="42">
        <f t="shared" si="852"/>
        <v>2.0863861552839769</v>
      </c>
      <c r="T1639" s="42">
        <f t="shared" si="828"/>
        <v>4.8648090445511176</v>
      </c>
      <c r="U1639" s="42">
        <f t="shared" si="829"/>
        <v>6.1182440763733448</v>
      </c>
      <c r="V1639" s="42">
        <f t="shared" si="830"/>
        <v>2.3537785350044493</v>
      </c>
      <c r="W1639" s="42">
        <f t="shared" si="853"/>
        <v>4.6850787466680215</v>
      </c>
      <c r="X1639" s="42">
        <f t="shared" si="853"/>
        <v>3.4561793019592377</v>
      </c>
      <c r="Y1639" s="42">
        <f t="shared" si="831"/>
        <v>4.1117847902349363</v>
      </c>
      <c r="Z1639" s="42">
        <f t="shared" si="832"/>
        <v>4.4718603780853812</v>
      </c>
      <c r="AA1639" s="42">
        <f t="shared" si="854"/>
        <v>4.1530031570747754</v>
      </c>
      <c r="AB1639" s="42">
        <f t="shared" si="854"/>
        <v>2.0863861552839764</v>
      </c>
      <c r="AC1639" s="42">
        <f t="shared" si="833"/>
        <v>3.8648090445511181</v>
      </c>
    </row>
    <row r="1640" spans="3:29" x14ac:dyDescent="0.25">
      <c r="C1640" s="42">
        <f t="shared" si="823"/>
        <v>5.8105274598998502</v>
      </c>
      <c r="D1640" s="42">
        <f t="shared" si="824"/>
        <v>4.2270101561995492</v>
      </c>
      <c r="E1640" s="42">
        <f t="shared" si="825"/>
        <v>4.4341765754807128</v>
      </c>
      <c r="F1640" s="42">
        <f t="shared" si="826"/>
        <v>4.0779552518823614</v>
      </c>
      <c r="G1640" s="42">
        <f t="shared" si="851"/>
        <v>0.60548827805594452</v>
      </c>
      <c r="H1640" s="42">
        <f t="shared" si="851"/>
        <v>0</v>
      </c>
      <c r="I1640" s="42">
        <f t="shared" si="851"/>
        <v>6.7983304131091042</v>
      </c>
      <c r="J1640" s="42">
        <f t="shared" si="834"/>
        <v>6.2983304131091042</v>
      </c>
      <c r="K1640" s="42">
        <f t="shared" si="850"/>
        <v>6.7983304131091042</v>
      </c>
      <c r="L1640" s="42">
        <f>L310</f>
        <v>0</v>
      </c>
      <c r="M1640" s="42">
        <f t="shared" si="852"/>
        <v>3.9656927409803102</v>
      </c>
      <c r="N1640" s="42">
        <f>N310-1.5</f>
        <v>3.0871932976144993</v>
      </c>
      <c r="O1640" s="42">
        <f t="shared" si="852"/>
        <v>3.0011913187348007</v>
      </c>
      <c r="P1640" s="42">
        <f t="shared" si="852"/>
        <v>3.8208990036605623</v>
      </c>
      <c r="Q1640" s="42">
        <f t="shared" si="852"/>
        <v>4.1570389041840956</v>
      </c>
      <c r="R1640" s="42">
        <f t="shared" si="852"/>
        <v>3.5209127441193298</v>
      </c>
      <c r="S1640" s="42">
        <f t="shared" si="852"/>
        <v>4.3393598381547491</v>
      </c>
      <c r="T1640" s="42">
        <f t="shared" si="828"/>
        <v>4.3326376721287936</v>
      </c>
      <c r="U1640" s="42">
        <f t="shared" si="829"/>
        <v>0.35</v>
      </c>
      <c r="V1640" s="42">
        <f t="shared" si="830"/>
        <v>3.6756927409803102</v>
      </c>
      <c r="W1640" s="42">
        <f t="shared" si="853"/>
        <v>4.5871932976144985</v>
      </c>
      <c r="X1640" s="42">
        <f t="shared" si="853"/>
        <v>3.0011913187348034</v>
      </c>
      <c r="Y1640" s="42">
        <f t="shared" si="831"/>
        <v>3.4708990036605623</v>
      </c>
      <c r="Z1640" s="42">
        <f t="shared" si="832"/>
        <v>4.4470389041840956</v>
      </c>
      <c r="AA1640" s="42">
        <f t="shared" si="854"/>
        <v>3.5209127441193298</v>
      </c>
      <c r="AB1640" s="42">
        <f t="shared" si="854"/>
        <v>4.3393598381547465</v>
      </c>
      <c r="AC1640" s="42">
        <f t="shared" si="833"/>
        <v>3.3326376721287936</v>
      </c>
    </row>
    <row r="1641" spans="3:29" x14ac:dyDescent="0.25">
      <c r="C1641" s="42">
        <f t="shared" si="823"/>
        <v>4.1172751856949619</v>
      </c>
      <c r="D1641" s="42">
        <f t="shared" si="824"/>
        <v>3.3168701320189502</v>
      </c>
      <c r="E1641" s="42">
        <f t="shared" si="825"/>
        <v>3.5190551289773881</v>
      </c>
      <c r="F1641" s="42">
        <f t="shared" si="826"/>
        <v>1.8254588091106712</v>
      </c>
      <c r="G1641" s="42">
        <f t="shared" si="851"/>
        <v>1.4330112582078831</v>
      </c>
      <c r="H1641" s="42">
        <f t="shared" si="851"/>
        <v>5.47879735357927</v>
      </c>
      <c r="I1641" s="42">
        <f t="shared" si="851"/>
        <v>5.47879735357927</v>
      </c>
      <c r="J1641" s="42">
        <f t="shared" si="834"/>
        <v>1.3262657845264239</v>
      </c>
      <c r="K1641" s="42">
        <f t="shared" si="850"/>
        <v>5.47879735357927</v>
      </c>
      <c r="L1641" s="42">
        <f t="shared" si="827"/>
        <v>3.97879735357927</v>
      </c>
      <c r="M1641" s="42">
        <f t="shared" si="852"/>
        <v>3.4242483459870439</v>
      </c>
      <c r="N1641" s="42">
        <f t="shared" si="852"/>
        <v>5.47879735357927</v>
      </c>
      <c r="O1641" s="42">
        <f t="shared" si="852"/>
        <v>2.2903787834866458</v>
      </c>
      <c r="P1641" s="42">
        <f t="shared" si="852"/>
        <v>3.9102497686552096</v>
      </c>
      <c r="Q1641" s="42">
        <f t="shared" si="852"/>
        <v>4.3538058193762508</v>
      </c>
      <c r="R1641" s="42">
        <f t="shared" si="852"/>
        <v>4.906886884760902</v>
      </c>
      <c r="S1641" s="42">
        <f t="shared" si="852"/>
        <v>1.8651225033461347</v>
      </c>
      <c r="T1641" s="42">
        <f t="shared" si="828"/>
        <v>3.5545490075922261</v>
      </c>
      <c r="U1641" s="42">
        <f t="shared" si="829"/>
        <v>5.8287973535792696</v>
      </c>
      <c r="V1641" s="42">
        <f t="shared" si="830"/>
        <v>3.1342483459870438</v>
      </c>
      <c r="W1641" s="42">
        <f t="shared" si="853"/>
        <v>5.47879735357927</v>
      </c>
      <c r="X1641" s="42">
        <f t="shared" si="853"/>
        <v>2.2903787834866485</v>
      </c>
      <c r="Y1641" s="42">
        <f t="shared" si="831"/>
        <v>3.5602497686552095</v>
      </c>
      <c r="Z1641" s="42">
        <f t="shared" si="832"/>
        <v>4.6438058193762508</v>
      </c>
      <c r="AA1641" s="42">
        <f t="shared" si="854"/>
        <v>4.906886884760902</v>
      </c>
      <c r="AB1641" s="42">
        <f t="shared" si="854"/>
        <v>1.8651225033461352</v>
      </c>
      <c r="AC1641" s="42">
        <f t="shared" si="833"/>
        <v>2.5545490075922261</v>
      </c>
    </row>
    <row r="1642" spans="3:29" x14ac:dyDescent="0.25">
      <c r="C1642" s="42">
        <f t="shared" si="823"/>
        <v>5.1685120994641292</v>
      </c>
      <c r="D1642" s="42">
        <f t="shared" si="824"/>
        <v>2.266965814440296</v>
      </c>
      <c r="E1642" s="42">
        <f t="shared" si="825"/>
        <v>5.3706583358637188</v>
      </c>
      <c r="F1642" s="42">
        <f t="shared" si="826"/>
        <v>3.0192204745433506</v>
      </c>
      <c r="G1642" s="42">
        <f t="shared" si="851"/>
        <v>2.6306145589229386</v>
      </c>
      <c r="H1642" s="42">
        <f t="shared" si="851"/>
        <v>0</v>
      </c>
      <c r="I1642" s="42">
        <f t="shared" si="851"/>
        <v>5.9222211009254755</v>
      </c>
      <c r="J1642" s="42">
        <f t="shared" si="834"/>
        <v>1.4740737003084925</v>
      </c>
      <c r="K1642" s="42">
        <f t="shared" si="850"/>
        <v>5.9222211009254755</v>
      </c>
      <c r="L1642" s="42">
        <f t="shared" si="827"/>
        <v>4.4222211009254755</v>
      </c>
      <c r="M1642" s="42">
        <f t="shared" si="852"/>
        <v>2.9611105504627369</v>
      </c>
      <c r="N1642" s="42">
        <f t="shared" si="852"/>
        <v>4.2993303230438347</v>
      </c>
      <c r="O1642" s="42">
        <f t="shared" si="852"/>
        <v>2.0515683290396129</v>
      </c>
      <c r="P1642" s="42">
        <f t="shared" si="852"/>
        <v>3.5784926852568226</v>
      </c>
      <c r="Q1642" s="42">
        <f t="shared" si="852"/>
        <v>3.7400477963160723</v>
      </c>
      <c r="R1642" s="42">
        <f t="shared" si="852"/>
        <v>4.8128680580782985</v>
      </c>
      <c r="S1642" s="42">
        <f t="shared" si="852"/>
        <v>3.9061458325253144</v>
      </c>
      <c r="T1642" s="42">
        <f t="shared" si="828"/>
        <v>4.0909717316548964</v>
      </c>
      <c r="U1642" s="42">
        <f t="shared" si="829"/>
        <v>6.2722211009254751</v>
      </c>
      <c r="V1642" s="42">
        <f t="shared" si="830"/>
        <v>2.6711105504627368</v>
      </c>
      <c r="W1642" s="42">
        <f t="shared" si="853"/>
        <v>4.2993303230438338</v>
      </c>
      <c r="X1642" s="42">
        <f t="shared" si="853"/>
        <v>2.0515683290396116</v>
      </c>
      <c r="Y1642" s="42">
        <f t="shared" si="831"/>
        <v>3.2284926852568225</v>
      </c>
      <c r="Z1642" s="42">
        <f t="shared" si="832"/>
        <v>4.0300477963160724</v>
      </c>
      <c r="AA1642" s="42">
        <f t="shared" si="854"/>
        <v>4.8128680580782985</v>
      </c>
      <c r="AB1642" s="42">
        <f t="shared" si="854"/>
        <v>3.906145832525314</v>
      </c>
      <c r="AC1642" s="42">
        <f t="shared" si="833"/>
        <v>3.0909717316548964</v>
      </c>
    </row>
    <row r="1643" spans="3:29" x14ac:dyDescent="0.25">
      <c r="C1643" s="42">
        <f t="shared" si="823"/>
        <v>4.6001126705845712</v>
      </c>
      <c r="D1643" s="42">
        <f t="shared" si="824"/>
        <v>4.4790066972257092</v>
      </c>
      <c r="E1643" s="42">
        <f t="shared" si="825"/>
        <v>4.7972666623653089</v>
      </c>
      <c r="F1643" s="42">
        <f t="shared" si="826"/>
        <v>2.6648695035939394</v>
      </c>
      <c r="G1643" s="42">
        <f t="shared" si="851"/>
        <v>0.21904800883787187</v>
      </c>
      <c r="H1643" s="42">
        <f t="shared" si="851"/>
        <v>0</v>
      </c>
      <c r="I1643" s="42">
        <f t="shared" si="851"/>
        <v>5.7145759952705069</v>
      </c>
      <c r="J1643" s="42">
        <f t="shared" si="834"/>
        <v>5.2145759952705069</v>
      </c>
      <c r="K1643" s="42">
        <f t="shared" si="850"/>
        <v>5.7145759952705069</v>
      </c>
      <c r="L1643" s="42">
        <f t="shared" si="827"/>
        <v>4.2145759952705069</v>
      </c>
      <c r="M1643" s="42">
        <f t="shared" si="852"/>
        <v>2.1429659982264417</v>
      </c>
      <c r="N1643" s="42">
        <f t="shared" si="852"/>
        <v>4.6183837446054117</v>
      </c>
      <c r="O1643" s="42">
        <f t="shared" si="852"/>
        <v>2.2275826538037888</v>
      </c>
      <c r="P1643" s="42">
        <f t="shared" si="852"/>
        <v>3.1460708597964677</v>
      </c>
      <c r="Q1643" s="42">
        <f t="shared" si="852"/>
        <v>3.6403281198651252</v>
      </c>
      <c r="R1643" s="42">
        <f t="shared" si="852"/>
        <v>3.7334646082872442</v>
      </c>
      <c r="S1643" s="42">
        <f t="shared" si="852"/>
        <v>4.1339485923233452</v>
      </c>
      <c r="T1643" s="42">
        <f t="shared" si="828"/>
        <v>5.1906636636122023</v>
      </c>
      <c r="U1643" s="42">
        <f t="shared" si="829"/>
        <v>6.0645759952705065</v>
      </c>
      <c r="V1643" s="42">
        <f t="shared" si="830"/>
        <v>1.8529659982264417</v>
      </c>
      <c r="W1643" s="42">
        <f t="shared" si="853"/>
        <v>4.6183837446054117</v>
      </c>
      <c r="X1643" s="42">
        <f t="shared" si="853"/>
        <v>2.2275826538037924</v>
      </c>
      <c r="Y1643" s="42">
        <f t="shared" si="831"/>
        <v>2.7960708597964676</v>
      </c>
      <c r="Z1643" s="42">
        <f t="shared" si="832"/>
        <v>3.9303281198651252</v>
      </c>
      <c r="AA1643" s="42">
        <f t="shared" si="854"/>
        <v>3.7334646082872442</v>
      </c>
      <c r="AB1643" s="42">
        <f t="shared" si="854"/>
        <v>4.1339485923233443</v>
      </c>
      <c r="AC1643" s="42">
        <f t="shared" si="833"/>
        <v>4.1906636636122023</v>
      </c>
    </row>
    <row r="1644" spans="3:29" x14ac:dyDescent="0.25">
      <c r="C1644" s="42">
        <f t="shared" si="823"/>
        <v>3.9735775897848917</v>
      </c>
      <c r="D1644" s="42">
        <f t="shared" si="824"/>
        <v>3.9184478205283444</v>
      </c>
      <c r="E1644" s="42">
        <f t="shared" si="825"/>
        <v>4.8332630463176764</v>
      </c>
      <c r="F1644" s="42">
        <f t="shared" si="826"/>
        <v>3.7510271525426089</v>
      </c>
      <c r="G1644" s="42">
        <f t="shared" si="851"/>
        <v>0.85112076216959642</v>
      </c>
      <c r="H1644" s="42">
        <f t="shared" si="851"/>
        <v>5.6762715492062359</v>
      </c>
      <c r="I1644" s="42">
        <f t="shared" si="851"/>
        <v>5.6762715492062359</v>
      </c>
      <c r="J1644" s="42">
        <f t="shared" si="834"/>
        <v>1.3920905164020791</v>
      </c>
      <c r="K1644" s="42">
        <f t="shared" si="850"/>
        <v>5.6762715492062359</v>
      </c>
      <c r="L1644" s="42">
        <f t="shared" si="827"/>
        <v>4.1762715492062359</v>
      </c>
      <c r="M1644" s="42">
        <f t="shared" si="852"/>
        <v>2.6016244600528573</v>
      </c>
      <c r="N1644" s="42">
        <f t="shared" si="852"/>
        <v>4.526227313495542</v>
      </c>
      <c r="O1644" s="42">
        <f t="shared" si="852"/>
        <v>1.3877936638899517</v>
      </c>
      <c r="P1644" s="42">
        <f t="shared" si="852"/>
        <v>3.4774939216352099</v>
      </c>
      <c r="Q1644" s="42">
        <f t="shared" si="852"/>
        <v>4.2601863429935891</v>
      </c>
      <c r="R1644" s="42">
        <f t="shared" si="852"/>
        <v>3.8497754368395483</v>
      </c>
      <c r="S1644" s="42">
        <f t="shared" si="852"/>
        <v>3.1400651123268544</v>
      </c>
      <c r="T1644" s="42">
        <f t="shared" si="828"/>
        <v>4.4563914318782478</v>
      </c>
      <c r="U1644" s="42">
        <f t="shared" si="829"/>
        <v>6.0262715492062355</v>
      </c>
      <c r="V1644" s="42">
        <f t="shared" si="830"/>
        <v>2.3116244600528573</v>
      </c>
      <c r="W1644" s="42">
        <f t="shared" si="853"/>
        <v>4.5262273134955402</v>
      </c>
      <c r="X1644" s="42">
        <f t="shared" si="853"/>
        <v>1.3877936638899535</v>
      </c>
      <c r="Y1644" s="42">
        <f t="shared" si="831"/>
        <v>3.1274939216352089</v>
      </c>
      <c r="Z1644" s="42">
        <f t="shared" si="832"/>
        <v>4.5501863429935892</v>
      </c>
      <c r="AA1644" s="42">
        <f t="shared" si="854"/>
        <v>3.8497754368395483</v>
      </c>
      <c r="AB1644" s="42">
        <f t="shared" si="854"/>
        <v>3.1400651123268535</v>
      </c>
      <c r="AC1644" s="42">
        <f t="shared" si="833"/>
        <v>3.4563914318782469</v>
      </c>
    </row>
    <row r="1645" spans="3:29" x14ac:dyDescent="0.25">
      <c r="C1645" s="42">
        <f t="shared" si="823"/>
        <v>4.9689162727701435</v>
      </c>
      <c r="D1645" s="42">
        <f t="shared" si="824"/>
        <v>4.897055464200581</v>
      </c>
      <c r="E1645" s="42">
        <f t="shared" si="825"/>
        <v>4.4697221744477638</v>
      </c>
      <c r="F1645" s="42">
        <f t="shared" si="826"/>
        <v>3.9153199053140448</v>
      </c>
      <c r="G1645" s="42">
        <f t="shared" si="851"/>
        <v>9.8579487566839985E-2</v>
      </c>
      <c r="H1645" s="42">
        <f t="shared" si="851"/>
        <v>5.4650003419864781</v>
      </c>
      <c r="I1645" s="42">
        <f t="shared" si="851"/>
        <v>5.4650003419864781</v>
      </c>
      <c r="J1645" s="42">
        <f t="shared" si="834"/>
        <v>4.9650003419864781</v>
      </c>
      <c r="K1645" s="42">
        <f t="shared" si="850"/>
        <v>5.4650003419864781</v>
      </c>
      <c r="L1645" s="42">
        <f t="shared" si="827"/>
        <v>3.9650003419864781</v>
      </c>
      <c r="M1645" s="42">
        <f t="shared" si="852"/>
        <v>2.0493751282449311</v>
      </c>
      <c r="N1645" s="42">
        <f t="shared" si="852"/>
        <v>4.5934481760362553</v>
      </c>
      <c r="O1645" s="42">
        <f t="shared" si="852"/>
        <v>1.381305182857463</v>
      </c>
      <c r="P1645" s="42">
        <f t="shared" si="852"/>
        <v>3.1728205205606788</v>
      </c>
      <c r="Q1645" s="42">
        <f t="shared" si="852"/>
        <v>2.6171917563401697</v>
      </c>
      <c r="R1645" s="42">
        <f t="shared" si="852"/>
        <v>3.5934392212295694</v>
      </c>
      <c r="S1645" s="42">
        <f t="shared" si="852"/>
        <v>3.7208512966716447</v>
      </c>
      <c r="T1645" s="42">
        <f t="shared" si="828"/>
        <v>4.8017710399501645</v>
      </c>
      <c r="U1645" s="42">
        <f t="shared" si="829"/>
        <v>5.8150003419864777</v>
      </c>
      <c r="V1645" s="42">
        <f t="shared" si="830"/>
        <v>1.759375128244931</v>
      </c>
      <c r="W1645" s="42">
        <f t="shared" si="853"/>
        <v>4.5934481760362562</v>
      </c>
      <c r="X1645" s="42">
        <f t="shared" si="853"/>
        <v>1.381305182857465</v>
      </c>
      <c r="Y1645" s="42">
        <f t="shared" si="831"/>
        <v>2.8228205205606787</v>
      </c>
      <c r="Z1645" s="42">
        <f t="shared" si="832"/>
        <v>2.9071917563401697</v>
      </c>
      <c r="AA1645" s="42">
        <f t="shared" si="854"/>
        <v>3.5934392212295694</v>
      </c>
      <c r="AB1645" s="42">
        <f t="shared" si="854"/>
        <v>3.7208512966716443</v>
      </c>
      <c r="AC1645" s="42">
        <f t="shared" si="833"/>
        <v>3.8017710399501641</v>
      </c>
    </row>
    <row r="1646" spans="3:29" x14ac:dyDescent="0.25">
      <c r="C1646" s="42">
        <f t="shared" si="823"/>
        <v>7.0742760876925299</v>
      </c>
      <c r="D1646" s="42">
        <f t="shared" si="824"/>
        <v>3.9288051016889876</v>
      </c>
      <c r="E1646" s="42">
        <f t="shared" si="825"/>
        <v>5.3265504892727176</v>
      </c>
      <c r="F1646" s="42">
        <f t="shared" si="826"/>
        <v>5.2498527046452628</v>
      </c>
      <c r="G1646" s="42">
        <f t="shared" si="851"/>
        <v>0.3120448410395642</v>
      </c>
      <c r="H1646" s="42">
        <f t="shared" si="851"/>
        <v>0</v>
      </c>
      <c r="I1646" s="42">
        <f t="shared" si="851"/>
        <v>0</v>
      </c>
      <c r="J1646" s="42">
        <f t="shared" si="834"/>
        <v>1.8656732820691495</v>
      </c>
      <c r="K1646" s="42">
        <f t="shared" si="850"/>
        <v>7.0970198462074459</v>
      </c>
      <c r="L1646" s="42">
        <f t="shared" si="827"/>
        <v>5.5970198462074459</v>
      </c>
      <c r="M1646" s="42">
        <f t="shared" si="852"/>
        <v>4.7313465641382964</v>
      </c>
      <c r="N1646" s="42">
        <f t="shared" si="852"/>
        <v>4.2562989643696936</v>
      </c>
      <c r="O1646" s="42">
        <f t="shared" si="852"/>
        <v>1.4027856032104231</v>
      </c>
      <c r="P1646" s="42">
        <f t="shared" si="852"/>
        <v>3.2983714208797967</v>
      </c>
      <c r="Q1646" s="42">
        <f t="shared" si="852"/>
        <v>3.1130500958384482</v>
      </c>
      <c r="R1646" s="42">
        <f t="shared" si="852"/>
        <v>2.9211828480175837</v>
      </c>
      <c r="S1646" s="42">
        <f t="shared" si="852"/>
        <v>5.2850147790906519</v>
      </c>
      <c r="T1646" s="42">
        <f t="shared" si="828"/>
        <v>3.7178187019398261</v>
      </c>
      <c r="U1646" s="42">
        <f t="shared" si="829"/>
        <v>7.4470198462074455</v>
      </c>
      <c r="V1646" s="42">
        <f t="shared" si="830"/>
        <v>4.4413465641382963</v>
      </c>
      <c r="W1646" s="42">
        <f t="shared" si="853"/>
        <v>4.2562989643696971</v>
      </c>
      <c r="X1646" s="42">
        <f t="shared" si="853"/>
        <v>1.4027856032104276</v>
      </c>
      <c r="Y1646" s="42">
        <f t="shared" si="831"/>
        <v>2.9483714208797966</v>
      </c>
      <c r="Z1646" s="42">
        <f t="shared" si="832"/>
        <v>3.4030500958384482</v>
      </c>
      <c r="AA1646" s="42">
        <f t="shared" si="854"/>
        <v>2.9211828480175837</v>
      </c>
      <c r="AB1646" s="42">
        <f t="shared" si="854"/>
        <v>5.2850147790906501</v>
      </c>
      <c r="AC1646" s="42">
        <f t="shared" si="833"/>
        <v>2.7178187019398257</v>
      </c>
    </row>
    <row r="1647" spans="3:29" x14ac:dyDescent="0.25">
      <c r="C1647" s="42">
        <f t="shared" si="823"/>
        <v>5.1904393685961612</v>
      </c>
      <c r="D1647" s="42">
        <f t="shared" si="824"/>
        <v>4.0509912630518272</v>
      </c>
      <c r="E1647" s="42">
        <f t="shared" si="825"/>
        <v>3.5651201650921633</v>
      </c>
      <c r="F1647" s="42">
        <f t="shared" si="826"/>
        <v>2.3173677621384301</v>
      </c>
      <c r="G1647" s="42">
        <f t="shared" si="851"/>
        <v>0.38234870692810519</v>
      </c>
      <c r="H1647" s="42">
        <f t="shared" si="851"/>
        <v>0</v>
      </c>
      <c r="I1647" s="42">
        <f t="shared" si="851"/>
        <v>0</v>
      </c>
      <c r="J1647" s="42">
        <f t="shared" si="834"/>
        <v>3.6869543585830842</v>
      </c>
      <c r="K1647" s="42">
        <f t="shared" ref="K1647:K1662" si="855">K317</f>
        <v>6.2804315378746258</v>
      </c>
      <c r="L1647" s="42">
        <f t="shared" si="827"/>
        <v>4.7804315378746258</v>
      </c>
      <c r="M1647" s="42">
        <f t="shared" si="852"/>
        <v>1.5701078844686576</v>
      </c>
      <c r="N1647" s="42">
        <f t="shared" si="852"/>
        <v>5.2280501525973433</v>
      </c>
      <c r="O1647" s="42">
        <f t="shared" si="852"/>
        <v>2.244864991843615</v>
      </c>
      <c r="P1647" s="42">
        <f t="shared" si="852"/>
        <v>4.9709815311279346</v>
      </c>
      <c r="Q1647" s="42">
        <f t="shared" si="852"/>
        <v>5.0436383910466072</v>
      </c>
      <c r="R1647" s="42">
        <f t="shared" si="852"/>
        <v>4.5650713821555655</v>
      </c>
      <c r="S1647" s="42">
        <f t="shared" si="852"/>
        <v>2.1380192469360431</v>
      </c>
      <c r="T1647" s="42">
        <f t="shared" si="828"/>
        <v>6.4720083008174116</v>
      </c>
      <c r="U1647" s="42">
        <f t="shared" si="829"/>
        <v>6.6304315378746255</v>
      </c>
      <c r="V1647" s="42">
        <f t="shared" si="830"/>
        <v>1.2801078844686575</v>
      </c>
      <c r="W1647" s="42">
        <f t="shared" si="853"/>
        <v>5.2280501525973451</v>
      </c>
      <c r="X1647" s="42">
        <f t="shared" si="853"/>
        <v>2.2448649918436159</v>
      </c>
      <c r="Y1647" s="42">
        <f t="shared" si="831"/>
        <v>4.620981531127935</v>
      </c>
      <c r="Z1647" s="42">
        <f t="shared" si="832"/>
        <v>5.3336383910466072</v>
      </c>
      <c r="AA1647" s="42">
        <f t="shared" si="854"/>
        <v>4.5650713821555655</v>
      </c>
      <c r="AB1647" s="42">
        <f t="shared" si="854"/>
        <v>2.1380192469360435</v>
      </c>
      <c r="AC1647" s="42">
        <f t="shared" si="833"/>
        <v>5.4720083008174116</v>
      </c>
    </row>
    <row r="1648" spans="3:29" x14ac:dyDescent="0.25">
      <c r="C1648" s="42">
        <f t="shared" si="823"/>
        <v>3.8561293329632442</v>
      </c>
      <c r="D1648" s="42">
        <f t="shared" si="824"/>
        <v>3.2475888903946588</v>
      </c>
      <c r="E1648" s="42">
        <f t="shared" si="825"/>
        <v>4.2569797758817751</v>
      </c>
      <c r="F1648" s="42">
        <f t="shared" si="826"/>
        <v>2.9940602439227595</v>
      </c>
      <c r="G1648" s="42">
        <f t="shared" si="851"/>
        <v>0.28277688327623912</v>
      </c>
      <c r="H1648" s="42">
        <f t="shared" si="851"/>
        <v>0</v>
      </c>
      <c r="I1648" s="42">
        <f t="shared" si="851"/>
        <v>0</v>
      </c>
      <c r="J1648" s="42">
        <f t="shared" si="834"/>
        <v>4.0193350534419219</v>
      </c>
      <c r="K1648" s="42">
        <f t="shared" si="855"/>
        <v>6.7790025801628824</v>
      </c>
      <c r="L1648" s="42">
        <f t="shared" si="827"/>
        <v>5.2790025801628824</v>
      </c>
      <c r="M1648" s="42">
        <f t="shared" si="852"/>
        <v>3.6719597309215612</v>
      </c>
      <c r="N1648" s="42">
        <f t="shared" si="852"/>
        <v>3.7579915471343179</v>
      </c>
      <c r="O1648" s="42">
        <f t="shared" si="852"/>
        <v>2.4697605818912951</v>
      </c>
      <c r="P1648" s="42">
        <f t="shared" si="852"/>
        <v>5.1142901348921983</v>
      </c>
      <c r="Q1648" s="42">
        <f t="shared" si="852"/>
        <v>5.9164197134550109</v>
      </c>
      <c r="R1648" s="42">
        <f t="shared" si="852"/>
        <v>4.914484728196995</v>
      </c>
      <c r="S1648" s="42">
        <f t="shared" si="852"/>
        <v>1.4423409745027411</v>
      </c>
      <c r="T1648" s="42">
        <f t="shared" si="828"/>
        <v>4.4658136288212624</v>
      </c>
      <c r="U1648" s="42">
        <f t="shared" si="829"/>
        <v>7.129002580162882</v>
      </c>
      <c r="V1648" s="42">
        <f t="shared" si="830"/>
        <v>3.3819597309215612</v>
      </c>
      <c r="W1648" s="42">
        <f t="shared" si="853"/>
        <v>3.757991547134321</v>
      </c>
      <c r="X1648" s="42">
        <f t="shared" si="853"/>
        <v>2.4697605818912951</v>
      </c>
      <c r="Y1648" s="42">
        <f t="shared" si="831"/>
        <v>4.7642901348921978</v>
      </c>
      <c r="Z1648" s="42">
        <f t="shared" si="832"/>
        <v>6.206419713455011</v>
      </c>
      <c r="AA1648" s="42">
        <f t="shared" si="854"/>
        <v>4.914484728196995</v>
      </c>
      <c r="AB1648" s="42">
        <f t="shared" si="854"/>
        <v>1.4423409745027396</v>
      </c>
      <c r="AC1648" s="42">
        <f t="shared" si="833"/>
        <v>3.465813628821262</v>
      </c>
    </row>
    <row r="1649" spans="3:29" x14ac:dyDescent="0.25">
      <c r="C1649" s="42">
        <f t="shared" si="823"/>
        <v>6.6148361609638382</v>
      </c>
      <c r="D1649" s="42">
        <f t="shared" si="824"/>
        <v>6.1564630627046437</v>
      </c>
      <c r="E1649" s="42">
        <f t="shared" si="825"/>
        <v>5.8014311062923731</v>
      </c>
      <c r="F1649" s="42">
        <f t="shared" si="826"/>
        <v>5.5909612099877588</v>
      </c>
      <c r="G1649" s="42">
        <f t="shared" si="851"/>
        <v>0.15346172387152793</v>
      </c>
      <c r="H1649" s="42">
        <f t="shared" si="851"/>
        <v>0</v>
      </c>
      <c r="I1649" s="42">
        <f t="shared" si="851"/>
        <v>0</v>
      </c>
      <c r="J1649" s="42">
        <f t="shared" si="834"/>
        <v>4.037351635801663</v>
      </c>
      <c r="K1649" s="42">
        <f t="shared" si="855"/>
        <v>6.8060274537024945</v>
      </c>
      <c r="L1649" s="42">
        <f t="shared" si="827"/>
        <v>5.3060274537024945</v>
      </c>
      <c r="M1649" s="42">
        <f t="shared" si="852"/>
        <v>4.8209361130392674</v>
      </c>
      <c r="N1649" s="42">
        <f t="shared" si="852"/>
        <v>3.8494108554408957</v>
      </c>
      <c r="O1649" s="42">
        <f t="shared" si="852"/>
        <v>1.364017898779218</v>
      </c>
      <c r="P1649" s="42">
        <f t="shared" si="852"/>
        <v>3.9467776574981595</v>
      </c>
      <c r="Q1649" s="42">
        <f t="shared" si="852"/>
        <v>4.3543169982701322</v>
      </c>
      <c r="R1649" s="42">
        <f t="shared" si="852"/>
        <v>2.7231931336495911</v>
      </c>
      <c r="S1649" s="42">
        <f t="shared" si="852"/>
        <v>2.461754610913669</v>
      </c>
      <c r="T1649" s="42">
        <f t="shared" si="828"/>
        <v>3.3432991020444254</v>
      </c>
      <c r="U1649" s="42">
        <f t="shared" si="829"/>
        <v>7.1560274537024942</v>
      </c>
      <c r="V1649" s="42">
        <f t="shared" si="830"/>
        <v>4.5309361130392674</v>
      </c>
      <c r="W1649" s="42">
        <f t="shared" si="853"/>
        <v>3.8494108554408992</v>
      </c>
      <c r="X1649" s="42">
        <f t="shared" si="853"/>
        <v>1.3640178987792178</v>
      </c>
      <c r="Y1649" s="42">
        <f t="shared" si="831"/>
        <v>3.5967776574981585</v>
      </c>
      <c r="Z1649" s="42">
        <f t="shared" si="832"/>
        <v>4.6443169982701322</v>
      </c>
      <c r="AA1649" s="42">
        <f t="shared" si="854"/>
        <v>2.7231931336495911</v>
      </c>
      <c r="AB1649" s="42">
        <f t="shared" si="854"/>
        <v>2.4617546109136685</v>
      </c>
      <c r="AC1649" s="42">
        <f t="shared" si="833"/>
        <v>2.3432991020444254</v>
      </c>
    </row>
    <row r="1650" spans="3:29" x14ac:dyDescent="0.25">
      <c r="C1650" s="42">
        <f t="shared" si="823"/>
        <v>6.1956713850026528</v>
      </c>
      <c r="D1650" s="42">
        <f t="shared" si="824"/>
        <v>5.1149388386198877</v>
      </c>
      <c r="E1650" s="42">
        <f t="shared" si="825"/>
        <v>5.5859442955553336</v>
      </c>
      <c r="F1650" s="42">
        <f t="shared" si="826"/>
        <v>5.997795826193383</v>
      </c>
      <c r="G1650" s="42">
        <f t="shared" si="851"/>
        <v>0.43301838881490307</v>
      </c>
      <c r="H1650" s="42">
        <f t="shared" si="851"/>
        <v>7.1127279792373992</v>
      </c>
      <c r="I1650" s="42">
        <f t="shared" si="851"/>
        <v>7.1127279792373992</v>
      </c>
      <c r="J1650" s="42">
        <f t="shared" si="834"/>
        <v>4.2418186528249331</v>
      </c>
      <c r="K1650" s="42">
        <f t="shared" si="855"/>
        <v>7.1127279792373992</v>
      </c>
      <c r="L1650" s="42">
        <f t="shared" si="827"/>
        <v>5.6127279792373992</v>
      </c>
      <c r="M1650" s="42">
        <f t="shared" si="852"/>
        <v>5.6309096502296079</v>
      </c>
      <c r="N1650" s="42">
        <f t="shared" si="852"/>
        <v>1.872443214659981</v>
      </c>
      <c r="O1650" s="42">
        <f t="shared" si="852"/>
        <v>3.8502783689260309</v>
      </c>
      <c r="P1650" s="42">
        <f t="shared" si="852"/>
        <v>1.5888396554892368</v>
      </c>
      <c r="Q1650" s="42">
        <f t="shared" si="852"/>
        <v>1.1338964894952426</v>
      </c>
      <c r="R1650" s="42">
        <f t="shared" si="852"/>
        <v>1.7110872135457142</v>
      </c>
      <c r="S1650" s="42">
        <f t="shared" si="852"/>
        <v>1.2106771028489196</v>
      </c>
      <c r="T1650" s="42">
        <f t="shared" si="828"/>
        <v>2.6854546632062331</v>
      </c>
      <c r="U1650" s="42">
        <f t="shared" si="829"/>
        <v>7.4627279792373988</v>
      </c>
      <c r="V1650" s="42">
        <f t="shared" si="830"/>
        <v>5.3409096502296078</v>
      </c>
      <c r="W1650" s="42">
        <f t="shared" si="853"/>
        <v>1.8724432146599819</v>
      </c>
      <c r="X1650" s="42">
        <f t="shared" si="853"/>
        <v>3.8502783689260309</v>
      </c>
      <c r="Y1650" s="42">
        <f t="shared" si="831"/>
        <v>1.2388396554892367</v>
      </c>
      <c r="Z1650" s="42">
        <f t="shared" si="832"/>
        <v>1.4238964894952426</v>
      </c>
      <c r="AA1650" s="42">
        <f t="shared" si="854"/>
        <v>1.7110872135457142</v>
      </c>
      <c r="AB1650" s="42">
        <f t="shared" si="854"/>
        <v>1.2106771028489187</v>
      </c>
      <c r="AC1650" s="42">
        <f t="shared" si="833"/>
        <v>1.6854546632062331</v>
      </c>
    </row>
    <row r="1651" spans="3:29" x14ac:dyDescent="0.25">
      <c r="C1651" s="42">
        <f t="shared" si="823"/>
        <v>8.4899305058688892</v>
      </c>
      <c r="D1651" s="42">
        <f t="shared" si="824"/>
        <v>6.7369305524030603</v>
      </c>
      <c r="E1651" s="42">
        <f t="shared" si="825"/>
        <v>7.1395819427491487</v>
      </c>
      <c r="F1651" s="42">
        <f t="shared" si="826"/>
        <v>7.046276835067677</v>
      </c>
      <c r="G1651" s="42">
        <f t="shared" si="851"/>
        <v>0.29530581469478517</v>
      </c>
      <c r="H1651" s="42">
        <f t="shared" si="851"/>
        <v>0</v>
      </c>
      <c r="I1651" s="42">
        <f t="shared" si="851"/>
        <v>7.9374623525535482</v>
      </c>
      <c r="J1651" s="42">
        <f t="shared" si="834"/>
        <v>4.7916415683690321</v>
      </c>
      <c r="K1651" s="42">
        <f t="shared" si="855"/>
        <v>7.9374623525535482</v>
      </c>
      <c r="L1651" s="42">
        <f t="shared" si="827"/>
        <v>6.4374623525535482</v>
      </c>
      <c r="M1651" s="42">
        <f t="shared" si="852"/>
        <v>7.2760071565074185</v>
      </c>
      <c r="N1651" s="42">
        <f t="shared" si="852"/>
        <v>0.40293497117634691</v>
      </c>
      <c r="O1651" s="42">
        <f t="shared" si="852"/>
        <v>5.8328321833158663</v>
      </c>
      <c r="P1651" s="42">
        <f t="shared" si="852"/>
        <v>0.48971490092875375</v>
      </c>
      <c r="Q1651" s="42">
        <f t="shared" si="852"/>
        <v>0.4632859998822686</v>
      </c>
      <c r="R1651" s="42">
        <f t="shared" si="852"/>
        <v>1.4990112774598352</v>
      </c>
      <c r="S1651" s="42">
        <f t="shared" si="852"/>
        <v>0</v>
      </c>
      <c r="T1651" s="42">
        <f t="shared" si="828"/>
        <v>2.1614551960461288</v>
      </c>
      <c r="U1651" s="42">
        <f t="shared" si="829"/>
        <v>8.2874623525535487</v>
      </c>
      <c r="V1651" s="42">
        <f t="shared" si="830"/>
        <v>6.9860071565074184</v>
      </c>
      <c r="W1651" s="42">
        <f t="shared" si="853"/>
        <v>0.40293497117634669</v>
      </c>
      <c r="X1651" s="42">
        <f t="shared" si="853"/>
        <v>5.8328321833158672</v>
      </c>
      <c r="Y1651" s="42">
        <f t="shared" si="831"/>
        <v>0.1397149009287536</v>
      </c>
      <c r="Z1651" s="42">
        <f t="shared" si="832"/>
        <v>0.75328599988226852</v>
      </c>
      <c r="AA1651" s="42">
        <f t="shared" si="854"/>
        <v>1.4990112774598352</v>
      </c>
      <c r="AB1651" s="42">
        <f t="shared" si="854"/>
        <v>0</v>
      </c>
      <c r="AC1651" s="42">
        <f t="shared" si="833"/>
        <v>1.1614551960461283</v>
      </c>
    </row>
    <row r="1652" spans="3:29" x14ac:dyDescent="0.25">
      <c r="C1652" s="42">
        <f t="shared" si="823"/>
        <v>4.8779322863425376</v>
      </c>
      <c r="D1652" s="42">
        <f t="shared" si="824"/>
        <v>4.3843514077567676</v>
      </c>
      <c r="E1652" s="42">
        <f t="shared" si="825"/>
        <v>4.299851178039952</v>
      </c>
      <c r="F1652" s="42">
        <f t="shared" si="826"/>
        <v>4.0750255735033933</v>
      </c>
      <c r="G1652" s="42">
        <f t="shared" ref="G1652:I1667" si="856">G322</f>
        <v>0.35468191061288318</v>
      </c>
      <c r="H1652" s="42">
        <f t="shared" si="856"/>
        <v>5.5193483283092135</v>
      </c>
      <c r="I1652" s="42">
        <f t="shared" si="856"/>
        <v>5.5193483283092135</v>
      </c>
      <c r="J1652" s="42">
        <f t="shared" si="834"/>
        <v>5.0193483283092135</v>
      </c>
      <c r="K1652" s="42">
        <f t="shared" si="855"/>
        <v>5.5193483283092135</v>
      </c>
      <c r="L1652" s="42">
        <f t="shared" si="827"/>
        <v>4.0193483283092135</v>
      </c>
      <c r="M1652" s="42">
        <f t="shared" ref="M1652:S1667" si="857">M322</f>
        <v>3.6795655522061415</v>
      </c>
      <c r="N1652" s="42">
        <f t="shared" si="857"/>
        <v>4.5300311751217155</v>
      </c>
      <c r="O1652" s="42">
        <f t="shared" si="857"/>
        <v>2.2123007762231128</v>
      </c>
      <c r="P1652" s="42">
        <f t="shared" si="857"/>
        <v>3.7905847807465252</v>
      </c>
      <c r="Q1652" s="42">
        <f t="shared" si="857"/>
        <v>3.7863532671004023</v>
      </c>
      <c r="R1652" s="42">
        <f t="shared" si="857"/>
        <v>2.7284884189553882</v>
      </c>
      <c r="S1652" s="42">
        <f t="shared" si="857"/>
        <v>1.8789270904882431</v>
      </c>
      <c r="T1652" s="42">
        <f t="shared" si="828"/>
        <v>3.3397827761030703</v>
      </c>
      <c r="U1652" s="42">
        <f t="shared" si="829"/>
        <v>5.8693483283092132</v>
      </c>
      <c r="V1652" s="42">
        <f t="shared" si="830"/>
        <v>3.3895655522061414</v>
      </c>
      <c r="W1652" s="42">
        <f t="shared" ref="W1652:X1667" si="858">W322</f>
        <v>4.5300311751217128</v>
      </c>
      <c r="X1652" s="42">
        <f t="shared" si="858"/>
        <v>2.2123007762231124</v>
      </c>
      <c r="Y1652" s="42">
        <f t="shared" si="831"/>
        <v>3.4405847807465251</v>
      </c>
      <c r="Z1652" s="42">
        <f t="shared" si="832"/>
        <v>4.0763532671004024</v>
      </c>
      <c r="AA1652" s="42">
        <f t="shared" ref="AA1652:AB1667" si="859">AA322</f>
        <v>2.7284884189553882</v>
      </c>
      <c r="AB1652" s="42">
        <f t="shared" si="859"/>
        <v>1.8789270904882436</v>
      </c>
      <c r="AC1652" s="42">
        <f t="shared" si="833"/>
        <v>2.3397827761030707</v>
      </c>
    </row>
    <row r="1653" spans="3:29" x14ac:dyDescent="0.25">
      <c r="C1653" s="42">
        <f t="shared" ref="C1653:C1707" si="860">C323+0.64</f>
        <v>4.9660558896537657</v>
      </c>
      <c r="D1653" s="42">
        <f t="shared" ref="D1653:D1707" si="861">D323+0.4</f>
        <v>4.289205712041217</v>
      </c>
      <c r="E1653" s="42">
        <f t="shared" ref="E1653:E1707" si="862">E323-0.4</f>
        <v>5.558382409914592</v>
      </c>
      <c r="F1653" s="42">
        <f t="shared" ref="F1653:F1707" si="863">F323-0.64</f>
        <v>5.1038716225190024</v>
      </c>
      <c r="G1653" s="42">
        <f t="shared" si="856"/>
        <v>0.17585894964971377</v>
      </c>
      <c r="H1653" s="42">
        <f t="shared" si="856"/>
        <v>6.2394755335716923</v>
      </c>
      <c r="I1653" s="42">
        <f t="shared" si="856"/>
        <v>6.2394755335716923</v>
      </c>
      <c r="J1653" s="42">
        <f t="shared" si="834"/>
        <v>3.6596503557144615</v>
      </c>
      <c r="K1653" s="42">
        <f t="shared" si="855"/>
        <v>6.2394755335716923</v>
      </c>
      <c r="L1653" s="42">
        <f t="shared" ref="L1653:L1707" si="864">L323-1.5</f>
        <v>4.7394755335716923</v>
      </c>
      <c r="M1653" s="42">
        <f t="shared" si="857"/>
        <v>4.1596503557144606</v>
      </c>
      <c r="N1653" s="42">
        <f t="shared" si="857"/>
        <v>4.3418452836938703</v>
      </c>
      <c r="O1653" s="42">
        <f t="shared" si="857"/>
        <v>1.6630007103941105</v>
      </c>
      <c r="P1653" s="42">
        <f t="shared" si="857"/>
        <v>2.58071664269093</v>
      </c>
      <c r="Q1653" s="42">
        <f t="shared" si="857"/>
        <v>2.4564467137020323</v>
      </c>
      <c r="R1653" s="42">
        <f t="shared" si="857"/>
        <v>3.5302453028482632</v>
      </c>
      <c r="S1653" s="42">
        <f t="shared" si="857"/>
        <v>1.593057583039581</v>
      </c>
      <c r="T1653" s="42">
        <f t="shared" ref="T1653:T1707" si="865">T323+1.5</f>
        <v>3.4498361042411529</v>
      </c>
      <c r="U1653" s="42">
        <f t="shared" ref="U1653:U1707" si="866">U323+0.35</f>
        <v>6.5894755335716919</v>
      </c>
      <c r="V1653" s="42">
        <f t="shared" ref="V1653:V1707" si="867">V323-0.29</f>
        <v>3.8696503557144606</v>
      </c>
      <c r="W1653" s="42">
        <f t="shared" si="858"/>
        <v>4.3418452836938695</v>
      </c>
      <c r="X1653" s="42">
        <f t="shared" si="858"/>
        <v>1.6630007103941105</v>
      </c>
      <c r="Y1653" s="42">
        <f t="shared" ref="Y1653:Y1707" si="868">Y323-0.35</f>
        <v>2.23071664269093</v>
      </c>
      <c r="Z1653" s="42">
        <f t="shared" ref="Z1653:Z1707" si="869">Z323+0.29</f>
        <v>2.7464467137020323</v>
      </c>
      <c r="AA1653" s="42">
        <f t="shared" si="859"/>
        <v>3.5302453028482632</v>
      </c>
      <c r="AB1653" s="42">
        <f t="shared" si="859"/>
        <v>1.5930575830395812</v>
      </c>
      <c r="AC1653" s="42">
        <f t="shared" ref="AC1653:AC1707" si="870">AC323+0.5</f>
        <v>2.4498361042411529</v>
      </c>
    </row>
    <row r="1654" spans="3:29" x14ac:dyDescent="0.25">
      <c r="C1654" s="42">
        <f t="shared" si="860"/>
        <v>5.4514641691504586</v>
      </c>
      <c r="D1654" s="42">
        <f t="shared" si="861"/>
        <v>5.1138701872177643</v>
      </c>
      <c r="E1654" s="42">
        <f t="shared" si="862"/>
        <v>5.2901240615156313</v>
      </c>
      <c r="F1654" s="42">
        <f t="shared" si="863"/>
        <v>5.0335016065337106</v>
      </c>
      <c r="G1654" s="42">
        <f t="shared" si="856"/>
        <v>0.63977811196170231</v>
      </c>
      <c r="H1654" s="42">
        <f t="shared" si="856"/>
        <v>0</v>
      </c>
      <c r="I1654" s="42">
        <f t="shared" si="856"/>
        <v>7.0059652507411201</v>
      </c>
      <c r="J1654" s="42">
        <f t="shared" ref="J1654:J1707" si="871">J324-0.5</f>
        <v>6.5059652507411201</v>
      </c>
      <c r="K1654" s="42">
        <f t="shared" si="855"/>
        <v>7.0059652507411201</v>
      </c>
      <c r="L1654" s="42">
        <f>L324</f>
        <v>0</v>
      </c>
      <c r="M1654" s="42">
        <f t="shared" si="857"/>
        <v>5.546389156836721</v>
      </c>
      <c r="N1654" s="42">
        <f>N324-1.5</f>
        <v>3.4759348883296095</v>
      </c>
      <c r="O1654" s="42">
        <f t="shared" si="857"/>
        <v>1.0808100662300342</v>
      </c>
      <c r="P1654" s="42">
        <f t="shared" si="857"/>
        <v>5.1129991290079291</v>
      </c>
      <c r="Q1654" s="42">
        <f t="shared" si="857"/>
        <v>5.3136593356874053</v>
      </c>
      <c r="R1654" s="42">
        <f t="shared" si="857"/>
        <v>3.0044735101339537</v>
      </c>
      <c r="S1654" s="42">
        <f t="shared" si="857"/>
        <v>2.0868832661782069</v>
      </c>
      <c r="T1654" s="42">
        <f t="shared" si="865"/>
        <v>3.1055337032948405</v>
      </c>
      <c r="U1654" s="42">
        <f t="shared" si="866"/>
        <v>0.35</v>
      </c>
      <c r="V1654" s="42">
        <f t="shared" si="867"/>
        <v>5.2563891568367209</v>
      </c>
      <c r="W1654" s="42">
        <f t="shared" si="858"/>
        <v>4.9759348883296095</v>
      </c>
      <c r="X1654" s="42">
        <f t="shared" si="858"/>
        <v>1.0808100662300331</v>
      </c>
      <c r="Y1654" s="42">
        <f t="shared" si="868"/>
        <v>4.7629991290079294</v>
      </c>
      <c r="Z1654" s="42">
        <f t="shared" si="869"/>
        <v>5.6036593356874054</v>
      </c>
      <c r="AA1654" s="42">
        <f t="shared" si="859"/>
        <v>3.0044735101339537</v>
      </c>
      <c r="AB1654" s="42">
        <f t="shared" si="859"/>
        <v>2.0868832661782055</v>
      </c>
      <c r="AC1654" s="42">
        <f t="shared" si="870"/>
        <v>2.1055337032948396</v>
      </c>
    </row>
    <row r="1655" spans="3:29" x14ac:dyDescent="0.25">
      <c r="C1655" s="42">
        <f t="shared" si="860"/>
        <v>3.9870785046808566</v>
      </c>
      <c r="D1655" s="42">
        <f t="shared" si="861"/>
        <v>4.377805101054232</v>
      </c>
      <c r="E1655" s="42">
        <f t="shared" si="862"/>
        <v>4.1468805007325669</v>
      </c>
      <c r="F1655" s="42">
        <f t="shared" si="863"/>
        <v>3.8704918571268538</v>
      </c>
      <c r="G1655" s="42">
        <f t="shared" si="856"/>
        <v>0.90673300510187504</v>
      </c>
      <c r="H1655" s="42">
        <f t="shared" si="856"/>
        <v>6.0471592144763937</v>
      </c>
      <c r="I1655" s="42">
        <f t="shared" si="856"/>
        <v>6.0471592144763937</v>
      </c>
      <c r="J1655" s="42">
        <f t="shared" si="871"/>
        <v>3.5314394763175958</v>
      </c>
      <c r="K1655" s="42">
        <f t="shared" si="855"/>
        <v>6.0471592144763937</v>
      </c>
      <c r="L1655" s="42">
        <f t="shared" si="864"/>
        <v>4.5471592144763937</v>
      </c>
      <c r="M1655" s="42">
        <f t="shared" si="857"/>
        <v>0.75589490180954977</v>
      </c>
      <c r="N1655" s="42">
        <f t="shared" si="857"/>
        <v>2.7872351096373662</v>
      </c>
      <c r="O1655" s="42">
        <f t="shared" si="857"/>
        <v>1.2577424812478413</v>
      </c>
      <c r="P1655" s="42">
        <f t="shared" si="857"/>
        <v>3.4167145013737552</v>
      </c>
      <c r="Q1655" s="42">
        <f t="shared" si="857"/>
        <v>3.7260668983620913</v>
      </c>
      <c r="R1655" s="42">
        <f t="shared" si="857"/>
        <v>3.9044194047117267</v>
      </c>
      <c r="S1655" s="42">
        <f t="shared" si="857"/>
        <v>2.8305851642229936</v>
      </c>
      <c r="T1655" s="42">
        <f t="shared" si="865"/>
        <v>7.0432292799366936</v>
      </c>
      <c r="U1655" s="42">
        <f t="shared" si="866"/>
        <v>6.3971592144763934</v>
      </c>
      <c r="V1655" s="42">
        <f t="shared" si="867"/>
        <v>0.46589490180954979</v>
      </c>
      <c r="W1655" s="42">
        <f t="shared" si="858"/>
        <v>2.7872351096373658</v>
      </c>
      <c r="X1655" s="42">
        <f t="shared" si="858"/>
        <v>1.2577424812478435</v>
      </c>
      <c r="Y1655" s="42">
        <f t="shared" si="868"/>
        <v>3.0667145013737542</v>
      </c>
      <c r="Z1655" s="42">
        <f t="shared" si="869"/>
        <v>4.0160668983620909</v>
      </c>
      <c r="AA1655" s="42">
        <f t="shared" si="859"/>
        <v>3.9044194047117267</v>
      </c>
      <c r="AB1655" s="42">
        <f t="shared" si="859"/>
        <v>2.8305851642229918</v>
      </c>
      <c r="AC1655" s="42">
        <f t="shared" si="870"/>
        <v>6.0432292799366936</v>
      </c>
    </row>
    <row r="1656" spans="3:29" x14ac:dyDescent="0.25">
      <c r="C1656" s="42">
        <f t="shared" si="860"/>
        <v>6.6795787761842078</v>
      </c>
      <c r="D1656" s="42">
        <f t="shared" si="861"/>
        <v>3.4101556360436303</v>
      </c>
      <c r="E1656" s="42">
        <f t="shared" si="862"/>
        <v>4.5250990552169306</v>
      </c>
      <c r="F1656" s="42">
        <f t="shared" si="863"/>
        <v>4.4385705687285668</v>
      </c>
      <c r="G1656" s="42">
        <f t="shared" si="856"/>
        <v>1.0154832809442791</v>
      </c>
      <c r="H1656" s="42">
        <f t="shared" si="856"/>
        <v>6.343194860546352</v>
      </c>
      <c r="I1656" s="42">
        <f t="shared" si="856"/>
        <v>6.343194860546352</v>
      </c>
      <c r="J1656" s="42">
        <f t="shared" si="871"/>
        <v>5.843194860546352</v>
      </c>
      <c r="K1656" s="42">
        <f t="shared" si="855"/>
        <v>6.343194860546352</v>
      </c>
      <c r="L1656" s="42">
        <f t="shared" si="864"/>
        <v>4.843194860546352</v>
      </c>
      <c r="M1656" s="42">
        <f t="shared" si="857"/>
        <v>2.9072976444170773</v>
      </c>
      <c r="N1656" s="42">
        <f t="shared" si="857"/>
        <v>2.721361676469797</v>
      </c>
      <c r="O1656" s="42">
        <f t="shared" si="857"/>
        <v>1.6731705451716634</v>
      </c>
      <c r="P1656" s="42">
        <f t="shared" si="857"/>
        <v>2.6948493927906303</v>
      </c>
      <c r="Q1656" s="42">
        <f t="shared" si="857"/>
        <v>2.6377845078941338</v>
      </c>
      <c r="R1656" s="42">
        <f t="shared" si="857"/>
        <v>2.9705250783443464</v>
      </c>
      <c r="S1656" s="42">
        <f t="shared" si="857"/>
        <v>2.1593854844413118</v>
      </c>
      <c r="T1656" s="42">
        <f t="shared" si="865"/>
        <v>4.6715974302731773</v>
      </c>
      <c r="U1656" s="42">
        <f t="shared" si="866"/>
        <v>6.6931948605463516</v>
      </c>
      <c r="V1656" s="42">
        <f t="shared" si="867"/>
        <v>2.6172976444170772</v>
      </c>
      <c r="W1656" s="42">
        <f t="shared" si="858"/>
        <v>2.721361676469797</v>
      </c>
      <c r="X1656" s="42">
        <f t="shared" si="858"/>
        <v>1.6731705451716616</v>
      </c>
      <c r="Y1656" s="42">
        <f t="shared" si="868"/>
        <v>2.3448493927906302</v>
      </c>
      <c r="Z1656" s="42">
        <f t="shared" si="869"/>
        <v>2.9277845078941338</v>
      </c>
      <c r="AA1656" s="42">
        <f t="shared" si="859"/>
        <v>2.9705250783443464</v>
      </c>
      <c r="AB1656" s="42">
        <f t="shared" si="859"/>
        <v>2.1593854844413123</v>
      </c>
      <c r="AC1656" s="42">
        <f t="shared" si="870"/>
        <v>3.6715974302731769</v>
      </c>
    </row>
    <row r="1657" spans="3:29" x14ac:dyDescent="0.25">
      <c r="C1657" s="42">
        <f t="shared" si="860"/>
        <v>6.144598096972838</v>
      </c>
      <c r="D1657" s="42">
        <f t="shared" si="861"/>
        <v>5.7298414968555136</v>
      </c>
      <c r="E1657" s="42">
        <f t="shared" si="862"/>
        <v>5.2620440963202704</v>
      </c>
      <c r="F1657" s="42">
        <f t="shared" si="863"/>
        <v>4.3038888619314744</v>
      </c>
      <c r="G1657" s="42">
        <f t="shared" si="856"/>
        <v>0.5707738134323499</v>
      </c>
      <c r="H1657" s="42">
        <f t="shared" si="856"/>
        <v>0</v>
      </c>
      <c r="I1657" s="42">
        <f t="shared" si="856"/>
        <v>6.250325586598704</v>
      </c>
      <c r="J1657" s="42">
        <f t="shared" si="871"/>
        <v>3.6668837243991366</v>
      </c>
      <c r="K1657" s="42">
        <f t="shared" si="855"/>
        <v>6.250325586598704</v>
      </c>
      <c r="L1657" s="42">
        <f t="shared" si="864"/>
        <v>4.750325586598704</v>
      </c>
      <c r="M1657" s="42">
        <f t="shared" si="857"/>
        <v>4.1668837243991357</v>
      </c>
      <c r="N1657" s="42">
        <f t="shared" si="857"/>
        <v>3.8860964114342322</v>
      </c>
      <c r="O1657" s="42">
        <f t="shared" si="857"/>
        <v>1.6615879314236197</v>
      </c>
      <c r="P1657" s="42">
        <f t="shared" si="857"/>
        <v>3.1940846625061972</v>
      </c>
      <c r="Q1657" s="42">
        <f t="shared" si="857"/>
        <v>3.8684310987065218</v>
      </c>
      <c r="R1657" s="42">
        <f t="shared" si="857"/>
        <v>3.153295842769773</v>
      </c>
      <c r="S1657" s="42">
        <f t="shared" si="857"/>
        <v>2.5267273647952222</v>
      </c>
      <c r="T1657" s="42">
        <f t="shared" si="865"/>
        <v>3.4532267458120947</v>
      </c>
      <c r="U1657" s="42">
        <f t="shared" si="866"/>
        <v>6.6003255865987036</v>
      </c>
      <c r="V1657" s="42">
        <f t="shared" si="867"/>
        <v>3.8768837243991356</v>
      </c>
      <c r="W1657" s="42">
        <f t="shared" si="858"/>
        <v>3.8860964114342358</v>
      </c>
      <c r="X1657" s="42">
        <f t="shared" si="858"/>
        <v>1.6615879314236226</v>
      </c>
      <c r="Y1657" s="42">
        <f t="shared" si="868"/>
        <v>2.8440846625061971</v>
      </c>
      <c r="Z1657" s="42">
        <f t="shared" si="869"/>
        <v>4.1584310987065214</v>
      </c>
      <c r="AA1657" s="42">
        <f t="shared" si="859"/>
        <v>3.153295842769773</v>
      </c>
      <c r="AB1657" s="42">
        <f t="shared" si="859"/>
        <v>2.5267273647952213</v>
      </c>
      <c r="AC1657" s="42">
        <f t="shared" si="870"/>
        <v>2.4532267458120938</v>
      </c>
    </row>
    <row r="1658" spans="3:29" x14ac:dyDescent="0.25">
      <c r="C1658" s="42">
        <f t="shared" si="860"/>
        <v>3.9950080928229132</v>
      </c>
      <c r="D1658" s="42">
        <f t="shared" si="861"/>
        <v>3.2911762853404323</v>
      </c>
      <c r="E1658" s="42">
        <f t="shared" si="862"/>
        <v>4.2156116252962237</v>
      </c>
      <c r="F1658" s="42">
        <f t="shared" si="863"/>
        <v>2.0946315444394563</v>
      </c>
      <c r="G1658" s="42">
        <f t="shared" si="856"/>
        <v>2.3602191336626364</v>
      </c>
      <c r="H1658" s="42">
        <f t="shared" si="856"/>
        <v>5.6888977488009775</v>
      </c>
      <c r="I1658" s="42">
        <f t="shared" si="856"/>
        <v>0</v>
      </c>
      <c r="J1658" s="42">
        <f t="shared" si="871"/>
        <v>5.1888977488009775</v>
      </c>
      <c r="K1658" s="42">
        <f t="shared" si="855"/>
        <v>5.6888977488009775</v>
      </c>
      <c r="L1658" s="42">
        <f t="shared" si="864"/>
        <v>4.1888977488009775</v>
      </c>
      <c r="M1658" s="42">
        <f t="shared" si="857"/>
        <v>3.0814862806005294</v>
      </c>
      <c r="N1658" s="42">
        <f t="shared" si="857"/>
        <v>4.2986190536762106</v>
      </c>
      <c r="O1658" s="42">
        <f t="shared" si="857"/>
        <v>1.7552521979771596</v>
      </c>
      <c r="P1658" s="42">
        <f t="shared" si="857"/>
        <v>4.5651268499713966</v>
      </c>
      <c r="Q1658" s="42">
        <f t="shared" si="857"/>
        <v>4.4076310448268856</v>
      </c>
      <c r="R1658" s="42">
        <f t="shared" si="857"/>
        <v>4.2974550318465923</v>
      </c>
      <c r="S1658" s="42">
        <f t="shared" si="857"/>
        <v>2.9049690632175209</v>
      </c>
      <c r="T1658" s="42">
        <f t="shared" si="865"/>
        <v>3.9888927651004287</v>
      </c>
      <c r="U1658" s="42">
        <f t="shared" si="866"/>
        <v>6.0388977488009772</v>
      </c>
      <c r="V1658" s="42">
        <f t="shared" si="867"/>
        <v>2.7914862806005294</v>
      </c>
      <c r="W1658" s="42">
        <f t="shared" si="858"/>
        <v>4.2986190536762097</v>
      </c>
      <c r="X1658" s="42">
        <f t="shared" si="858"/>
        <v>1.7552521979771631</v>
      </c>
      <c r="Y1658" s="42">
        <f t="shared" si="868"/>
        <v>4.215126849971397</v>
      </c>
      <c r="Z1658" s="42">
        <f t="shared" si="869"/>
        <v>4.6976310448268856</v>
      </c>
      <c r="AA1658" s="42">
        <f t="shared" si="859"/>
        <v>4.2974550318465923</v>
      </c>
      <c r="AB1658" s="42">
        <f t="shared" si="859"/>
        <v>2.9049690632175196</v>
      </c>
      <c r="AC1658" s="42">
        <f t="shared" si="870"/>
        <v>2.9888927651004287</v>
      </c>
    </row>
    <row r="1659" spans="3:29" x14ac:dyDescent="0.25">
      <c r="C1659" s="42">
        <f t="shared" si="860"/>
        <v>4.8066998420329448</v>
      </c>
      <c r="D1659" s="42">
        <f t="shared" si="861"/>
        <v>6.1719104812963437</v>
      </c>
      <c r="E1659" s="42">
        <f t="shared" si="862"/>
        <v>5.3160146266769619</v>
      </c>
      <c r="F1659" s="42">
        <f t="shared" si="863"/>
        <v>1.1593529967044076</v>
      </c>
      <c r="G1659" s="42">
        <f t="shared" si="856"/>
        <v>1.389573472978612</v>
      </c>
      <c r="H1659" s="42">
        <f t="shared" si="856"/>
        <v>0</v>
      </c>
      <c r="I1659" s="42">
        <f t="shared" si="856"/>
        <v>0</v>
      </c>
      <c r="J1659" s="42">
        <f t="shared" si="871"/>
        <v>5.9871140554317508</v>
      </c>
      <c r="K1659" s="42">
        <f t="shared" si="855"/>
        <v>6.4871140554317508</v>
      </c>
      <c r="L1659" s="42">
        <f t="shared" si="864"/>
        <v>4.9871140554317508</v>
      </c>
      <c r="M1659" s="42">
        <f t="shared" si="857"/>
        <v>3.7841498656685211</v>
      </c>
      <c r="N1659" s="42">
        <f t="shared" si="857"/>
        <v>4.0041755220859061</v>
      </c>
      <c r="O1659" s="42">
        <f t="shared" si="857"/>
        <v>2.0596140355055339</v>
      </c>
      <c r="P1659" s="42">
        <f t="shared" si="857"/>
        <v>4.4754153116826547</v>
      </c>
      <c r="Q1659" s="42">
        <f t="shared" si="857"/>
        <v>3.5325141695544282</v>
      </c>
      <c r="R1659" s="42">
        <f t="shared" si="857"/>
        <v>4.7016356226304818</v>
      </c>
      <c r="S1659" s="42">
        <f t="shared" si="857"/>
        <v>2.2083792529129371</v>
      </c>
      <c r="T1659" s="42">
        <f t="shared" si="865"/>
        <v>4.3381123992513917</v>
      </c>
      <c r="U1659" s="42">
        <f t="shared" si="866"/>
        <v>6.8371140554317504</v>
      </c>
      <c r="V1659" s="42">
        <f t="shared" si="867"/>
        <v>3.494149865668521</v>
      </c>
      <c r="W1659" s="42">
        <f t="shared" si="858"/>
        <v>4.0041755220859061</v>
      </c>
      <c r="X1659" s="42">
        <f t="shared" si="858"/>
        <v>2.0596140355055357</v>
      </c>
      <c r="Y1659" s="42">
        <f t="shared" si="868"/>
        <v>4.1254153116826551</v>
      </c>
      <c r="Z1659" s="42">
        <f t="shared" si="869"/>
        <v>3.8225141695544282</v>
      </c>
      <c r="AA1659" s="42">
        <f t="shared" si="859"/>
        <v>4.7016356226304818</v>
      </c>
      <c r="AB1659" s="42">
        <f t="shared" si="859"/>
        <v>2.2083792529129376</v>
      </c>
      <c r="AC1659" s="42">
        <f t="shared" si="870"/>
        <v>3.3381123992513921</v>
      </c>
    </row>
    <row r="1660" spans="3:29" x14ac:dyDescent="0.25">
      <c r="C1660" s="42">
        <f t="shared" si="860"/>
        <v>4.6150275779216097</v>
      </c>
      <c r="D1660" s="42">
        <f t="shared" si="861"/>
        <v>5.1427951692935761</v>
      </c>
      <c r="E1660" s="42">
        <f t="shared" si="862"/>
        <v>4.8191870457663892</v>
      </c>
      <c r="F1660" s="42">
        <f t="shared" si="863"/>
        <v>1.4935517230327204</v>
      </c>
      <c r="G1660" s="42">
        <f t="shared" si="856"/>
        <v>1.1959390838019728</v>
      </c>
      <c r="H1660" s="42">
        <f t="shared" si="856"/>
        <v>5.6727164028467794</v>
      </c>
      <c r="I1660" s="42">
        <f t="shared" si="856"/>
        <v>0</v>
      </c>
      <c r="J1660" s="42">
        <f t="shared" si="871"/>
        <v>5.1727164028467794</v>
      </c>
      <c r="K1660" s="42">
        <f t="shared" si="855"/>
        <v>5.6727164028467794</v>
      </c>
      <c r="L1660" s="42">
        <f t="shared" si="864"/>
        <v>4.1727164028467794</v>
      </c>
      <c r="M1660" s="42">
        <f t="shared" si="857"/>
        <v>3.7818109352311859</v>
      </c>
      <c r="N1660" s="42">
        <f t="shared" si="857"/>
        <v>4.7298120591570632</v>
      </c>
      <c r="O1660" s="42">
        <f t="shared" si="857"/>
        <v>1.7268186295167198</v>
      </c>
      <c r="P1660" s="42">
        <f t="shared" si="857"/>
        <v>4.6956675622536332</v>
      </c>
      <c r="Q1660" s="42">
        <f t="shared" si="857"/>
        <v>4.4657164374229543</v>
      </c>
      <c r="R1660" s="42">
        <f t="shared" si="857"/>
        <v>3.238913540870763</v>
      </c>
      <c r="S1660" s="42">
        <f t="shared" si="857"/>
        <v>2.6553140609070036</v>
      </c>
      <c r="T1660" s="42">
        <f t="shared" si="865"/>
        <v>3.3909054676155925</v>
      </c>
      <c r="U1660" s="42">
        <f t="shared" si="866"/>
        <v>6.022716402846779</v>
      </c>
      <c r="V1660" s="42">
        <f t="shared" si="867"/>
        <v>3.4918109352311859</v>
      </c>
      <c r="W1660" s="42">
        <f t="shared" si="858"/>
        <v>4.7298120591570632</v>
      </c>
      <c r="X1660" s="42">
        <f t="shared" si="858"/>
        <v>1.7268186295167205</v>
      </c>
      <c r="Y1660" s="42">
        <f t="shared" si="868"/>
        <v>4.3456675622536336</v>
      </c>
      <c r="Z1660" s="42">
        <f t="shared" si="869"/>
        <v>4.7557164374229544</v>
      </c>
      <c r="AA1660" s="42">
        <f t="shared" si="859"/>
        <v>3.238913540870763</v>
      </c>
      <c r="AB1660" s="42">
        <f t="shared" si="859"/>
        <v>2.6553140609070023</v>
      </c>
      <c r="AC1660" s="42">
        <f t="shared" si="870"/>
        <v>2.390905467615593</v>
      </c>
    </row>
    <row r="1661" spans="3:29" x14ac:dyDescent="0.25">
      <c r="C1661" s="42">
        <f t="shared" si="860"/>
        <v>5.1968104587080752</v>
      </c>
      <c r="D1661" s="42">
        <f t="shared" si="861"/>
        <v>3.600039787823484</v>
      </c>
      <c r="E1661" s="42">
        <f t="shared" si="862"/>
        <v>4.2260649469764573</v>
      </c>
      <c r="F1661" s="42">
        <f t="shared" si="863"/>
        <v>4.6380348564764358</v>
      </c>
      <c r="G1661" s="42">
        <f t="shared" si="856"/>
        <v>0.32178388006045</v>
      </c>
      <c r="H1661" s="42">
        <f t="shared" si="856"/>
        <v>6.2048326437743819</v>
      </c>
      <c r="I1661" s="42">
        <f t="shared" si="856"/>
        <v>6.2048326437743819</v>
      </c>
      <c r="J1661" s="42">
        <f t="shared" si="871"/>
        <v>5.7048326437743819</v>
      </c>
      <c r="K1661" s="42">
        <f t="shared" si="855"/>
        <v>6.2048326437743819</v>
      </c>
      <c r="L1661" s="42">
        <f t="shared" si="864"/>
        <v>4.7048326437743819</v>
      </c>
      <c r="M1661" s="42">
        <f t="shared" si="857"/>
        <v>5.4292285633025834</v>
      </c>
      <c r="N1661" s="42">
        <f t="shared" si="857"/>
        <v>3.3644353104383087</v>
      </c>
      <c r="O1661" s="42">
        <f t="shared" si="857"/>
        <v>3.5126531908970673</v>
      </c>
      <c r="P1661" s="42">
        <f t="shared" si="857"/>
        <v>1.7663330919363143</v>
      </c>
      <c r="Q1661" s="42">
        <f t="shared" si="857"/>
        <v>3.0688089017471034</v>
      </c>
      <c r="R1661" s="42">
        <f t="shared" si="857"/>
        <v>2.6288239433114216</v>
      </c>
      <c r="S1661" s="42">
        <f t="shared" si="857"/>
        <v>1.8482480215498165</v>
      </c>
      <c r="T1661" s="42">
        <f t="shared" si="865"/>
        <v>2.2756040804717976</v>
      </c>
      <c r="U1661" s="42">
        <f t="shared" si="866"/>
        <v>6.5548326437743816</v>
      </c>
      <c r="V1661" s="42">
        <f t="shared" si="867"/>
        <v>5.1392285633025834</v>
      </c>
      <c r="W1661" s="42">
        <f t="shared" si="858"/>
        <v>3.36443531043831</v>
      </c>
      <c r="X1661" s="42">
        <f t="shared" si="858"/>
        <v>3.5126531908970682</v>
      </c>
      <c r="Y1661" s="42">
        <f t="shared" si="868"/>
        <v>1.4163330919363144</v>
      </c>
      <c r="Z1661" s="42">
        <f t="shared" si="869"/>
        <v>3.3588089017471034</v>
      </c>
      <c r="AA1661" s="42">
        <f t="shared" si="859"/>
        <v>2.6288239433114216</v>
      </c>
      <c r="AB1661" s="42">
        <f t="shared" si="859"/>
        <v>1.8482480215498152</v>
      </c>
      <c r="AC1661" s="42">
        <f t="shared" si="870"/>
        <v>1.2756040804717972</v>
      </c>
    </row>
    <row r="1662" spans="3:29" x14ac:dyDescent="0.25">
      <c r="C1662" s="42">
        <f t="shared" si="860"/>
        <v>5.4508869652581824</v>
      </c>
      <c r="D1662" s="42">
        <f t="shared" si="861"/>
        <v>3.8425646316252773</v>
      </c>
      <c r="E1662" s="42">
        <f t="shared" si="862"/>
        <v>5.3844559496378919</v>
      </c>
      <c r="F1662" s="42">
        <f t="shared" si="863"/>
        <v>3.7068032521609786</v>
      </c>
      <c r="G1662" s="42">
        <f t="shared" si="856"/>
        <v>1.205335701007997</v>
      </c>
      <c r="H1662" s="42">
        <f t="shared" si="856"/>
        <v>0</v>
      </c>
      <c r="I1662" s="42">
        <f t="shared" si="856"/>
        <v>6.1444411884717942</v>
      </c>
      <c r="J1662" s="42">
        <f t="shared" si="871"/>
        <v>5.6444411884717942</v>
      </c>
      <c r="K1662" s="42">
        <f t="shared" si="855"/>
        <v>6.1444411884717942</v>
      </c>
      <c r="L1662" s="42">
        <f t="shared" si="864"/>
        <v>4.6444411884717942</v>
      </c>
      <c r="M1662" s="42">
        <f t="shared" si="857"/>
        <v>2.5601838285299134</v>
      </c>
      <c r="N1662" s="42">
        <f t="shared" si="857"/>
        <v>3.367573337796764</v>
      </c>
      <c r="O1662" s="42">
        <f t="shared" si="857"/>
        <v>2.9114156595513738</v>
      </c>
      <c r="P1662" s="42">
        <f t="shared" si="857"/>
        <v>3.0019722813653975</v>
      </c>
      <c r="Q1662" s="42">
        <f t="shared" si="857"/>
        <v>3.3469074153535128</v>
      </c>
      <c r="R1662" s="42">
        <f t="shared" si="857"/>
        <v>3.8436592456519594</v>
      </c>
      <c r="S1662" s="42">
        <f t="shared" si="857"/>
        <v>2.4839230336375353</v>
      </c>
      <c r="T1662" s="42">
        <f t="shared" si="865"/>
        <v>4.8282389770888887</v>
      </c>
      <c r="U1662" s="42">
        <f t="shared" si="866"/>
        <v>6.4944411884717939</v>
      </c>
      <c r="V1662" s="42">
        <f t="shared" si="867"/>
        <v>2.2701838285299134</v>
      </c>
      <c r="W1662" s="42">
        <f t="shared" si="858"/>
        <v>3.3675733377967654</v>
      </c>
      <c r="X1662" s="42">
        <f t="shared" si="858"/>
        <v>2.911415659551372</v>
      </c>
      <c r="Y1662" s="42">
        <f t="shared" si="868"/>
        <v>2.651972281365397</v>
      </c>
      <c r="Z1662" s="42">
        <f t="shared" si="869"/>
        <v>3.6369074153535128</v>
      </c>
      <c r="AA1662" s="42">
        <f t="shared" si="859"/>
        <v>3.8436592456519594</v>
      </c>
      <c r="AB1662" s="42">
        <f t="shared" si="859"/>
        <v>2.4839230336375344</v>
      </c>
      <c r="AC1662" s="42">
        <f t="shared" si="870"/>
        <v>3.8282389770888883</v>
      </c>
    </row>
    <row r="1663" spans="3:29" x14ac:dyDescent="0.25">
      <c r="C1663" s="42">
        <f t="shared" si="860"/>
        <v>4.8395864474374033</v>
      </c>
      <c r="D1663" s="42">
        <f t="shared" si="861"/>
        <v>4.557196736601167</v>
      </c>
      <c r="E1663" s="42">
        <f t="shared" si="862"/>
        <v>4.3229216749274935</v>
      </c>
      <c r="F1663" s="42">
        <f t="shared" si="863"/>
        <v>4.2615970833205106</v>
      </c>
      <c r="G1663" s="42">
        <f t="shared" si="856"/>
        <v>0.60781528279401065</v>
      </c>
      <c r="H1663" s="42">
        <f t="shared" si="856"/>
        <v>5.5013485289621062</v>
      </c>
      <c r="I1663" s="42">
        <f t="shared" si="856"/>
        <v>5.5013485289621062</v>
      </c>
      <c r="J1663" s="42">
        <f t="shared" si="871"/>
        <v>5.0013485289621062</v>
      </c>
      <c r="K1663" s="42">
        <f t="shared" ref="K1663:K1678" si="872">K333</f>
        <v>5.5013485289621062</v>
      </c>
      <c r="L1663" s="42">
        <f>L333</f>
        <v>0</v>
      </c>
      <c r="M1663" s="42">
        <f t="shared" si="857"/>
        <v>2.9798971198544741</v>
      </c>
      <c r="N1663" s="42">
        <f>N333-1.5</f>
        <v>2.9089873206057506</v>
      </c>
      <c r="O1663" s="42">
        <f t="shared" si="857"/>
        <v>0.78049435052768112</v>
      </c>
      <c r="P1663" s="42">
        <f t="shared" si="857"/>
        <v>5.0748470126456011</v>
      </c>
      <c r="Q1663" s="42">
        <f t="shared" si="857"/>
        <v>5.5013485289621062</v>
      </c>
      <c r="R1663" s="42">
        <f t="shared" si="857"/>
        <v>4.1073082868979682</v>
      </c>
      <c r="S1663" s="42">
        <f t="shared" si="857"/>
        <v>4.2137988732475717</v>
      </c>
      <c r="T1663" s="42">
        <f t="shared" si="865"/>
        <v>4.1360628367943431</v>
      </c>
      <c r="U1663" s="42">
        <f t="shared" si="866"/>
        <v>0.35</v>
      </c>
      <c r="V1663" s="42">
        <f t="shared" si="867"/>
        <v>2.6898971198544741</v>
      </c>
      <c r="W1663" s="42">
        <f t="shared" si="858"/>
        <v>4.4089873206057506</v>
      </c>
      <c r="X1663" s="42">
        <f t="shared" si="858"/>
        <v>0.7804943505276829</v>
      </c>
      <c r="Y1663" s="42">
        <f t="shared" si="868"/>
        <v>4.7248470126456015</v>
      </c>
      <c r="Z1663" s="42">
        <f t="shared" si="869"/>
        <v>5.7913485289621063</v>
      </c>
      <c r="AA1663" s="42">
        <f t="shared" si="859"/>
        <v>4.1073082868979682</v>
      </c>
      <c r="AB1663" s="42">
        <f t="shared" si="859"/>
        <v>4.2137988732475709</v>
      </c>
      <c r="AC1663" s="42">
        <f t="shared" si="870"/>
        <v>3.1360628367943426</v>
      </c>
    </row>
    <row r="1664" spans="3:29" x14ac:dyDescent="0.25">
      <c r="C1664" s="42">
        <f t="shared" si="860"/>
        <v>6.4883399519497722</v>
      </c>
      <c r="D1664" s="42">
        <f t="shared" si="861"/>
        <v>4.991088897877181</v>
      </c>
      <c r="E1664" s="42">
        <f t="shared" si="862"/>
        <v>4.4096436084760731</v>
      </c>
      <c r="F1664" s="42">
        <f t="shared" si="863"/>
        <v>5.0480087254412283</v>
      </c>
      <c r="G1664" s="42">
        <f t="shared" si="856"/>
        <v>0.93543389773828411</v>
      </c>
      <c r="H1664" s="42">
        <f t="shared" si="856"/>
        <v>6.7457712788118904</v>
      </c>
      <c r="I1664" s="42">
        <f t="shared" si="856"/>
        <v>6.7457712788118904</v>
      </c>
      <c r="J1664" s="42">
        <f t="shared" si="871"/>
        <v>3.9971808525412609</v>
      </c>
      <c r="K1664" s="42">
        <f t="shared" si="872"/>
        <v>0</v>
      </c>
      <c r="L1664" s="42">
        <f t="shared" si="864"/>
        <v>5.2457712788118904</v>
      </c>
      <c r="M1664" s="42">
        <f t="shared" si="857"/>
        <v>5.9025498689604028</v>
      </c>
      <c r="N1664" s="42">
        <f t="shared" si="857"/>
        <v>3.3001549517637709</v>
      </c>
      <c r="O1664" s="42">
        <f t="shared" si="857"/>
        <v>1.9094435231347706</v>
      </c>
      <c r="P1664" s="42">
        <f t="shared" si="857"/>
        <v>2.5117524772412829</v>
      </c>
      <c r="Q1664" s="42">
        <f t="shared" si="857"/>
        <v>2.6590445234831668</v>
      </c>
      <c r="R1664" s="42">
        <f t="shared" si="857"/>
        <v>2.3192222649812955</v>
      </c>
      <c r="S1664" s="42">
        <f t="shared" si="857"/>
        <v>4.0187573575900624</v>
      </c>
      <c r="T1664" s="42">
        <f t="shared" si="865"/>
        <v>2.2026845082095718</v>
      </c>
      <c r="U1664" s="42">
        <f t="shared" si="866"/>
        <v>7.0957712788118901</v>
      </c>
      <c r="V1664" s="42">
        <f t="shared" si="867"/>
        <v>5.6125498689604028</v>
      </c>
      <c r="W1664" s="42">
        <f t="shared" si="858"/>
        <v>3.3001549517637692</v>
      </c>
      <c r="X1664" s="42">
        <f t="shared" si="858"/>
        <v>1.9094435231347711</v>
      </c>
      <c r="Y1664" s="42">
        <f t="shared" si="868"/>
        <v>2.1617524772412828</v>
      </c>
      <c r="Z1664" s="42">
        <f t="shared" si="869"/>
        <v>2.9490445234831668</v>
      </c>
      <c r="AA1664" s="42">
        <f t="shared" si="859"/>
        <v>2.3192222649812955</v>
      </c>
      <c r="AB1664" s="42">
        <f t="shared" si="859"/>
        <v>4.0187573575900624</v>
      </c>
      <c r="AC1664" s="42">
        <f t="shared" si="870"/>
        <v>1.2026845082095718</v>
      </c>
    </row>
    <row r="1665" spans="3:29" x14ac:dyDescent="0.25">
      <c r="C1665" s="42">
        <f t="shared" si="860"/>
        <v>4.1020789595578178</v>
      </c>
      <c r="D1665" s="42">
        <f t="shared" si="861"/>
        <v>5.1674547201186183</v>
      </c>
      <c r="E1665" s="42">
        <f t="shared" si="862"/>
        <v>5.1297760526455276</v>
      </c>
      <c r="F1665" s="42">
        <f t="shared" si="863"/>
        <v>2.2605908452762451</v>
      </c>
      <c r="G1665" s="42">
        <f t="shared" si="856"/>
        <v>0.45458437329918705</v>
      </c>
      <c r="H1665" s="42">
        <f t="shared" si="856"/>
        <v>5.8437150596575922</v>
      </c>
      <c r="I1665" s="42">
        <f t="shared" si="856"/>
        <v>0</v>
      </c>
      <c r="J1665" s="42">
        <f t="shared" si="871"/>
        <v>3.3958100397717281</v>
      </c>
      <c r="K1665" s="42">
        <f t="shared" si="872"/>
        <v>5.8437150596575922</v>
      </c>
      <c r="L1665" s="42">
        <f t="shared" si="864"/>
        <v>4.3437150596575922</v>
      </c>
      <c r="M1665" s="42">
        <f t="shared" si="857"/>
        <v>3.4088337848002617</v>
      </c>
      <c r="N1665" s="42">
        <f t="shared" si="857"/>
        <v>4.5311105988180627</v>
      </c>
      <c r="O1665" s="42">
        <f t="shared" si="857"/>
        <v>1.6178880537068541</v>
      </c>
      <c r="P1665" s="42">
        <f t="shared" si="857"/>
        <v>4.6616890801976947</v>
      </c>
      <c r="Q1665" s="42">
        <f t="shared" si="857"/>
        <v>5.0047144173009324</v>
      </c>
      <c r="R1665" s="42">
        <f t="shared" si="857"/>
        <v>4.0372113043832476</v>
      </c>
      <c r="S1665" s="42">
        <f t="shared" si="857"/>
        <v>1.9893498075430103</v>
      </c>
      <c r="T1665" s="42">
        <f t="shared" si="865"/>
        <v>4.0566253386001971</v>
      </c>
      <c r="U1665" s="42">
        <f t="shared" si="866"/>
        <v>6.1937150596575918</v>
      </c>
      <c r="V1665" s="42">
        <f t="shared" si="867"/>
        <v>3.1188337848002616</v>
      </c>
      <c r="W1665" s="42">
        <f t="shared" si="858"/>
        <v>4.53111059881806</v>
      </c>
      <c r="X1665" s="42">
        <f t="shared" si="858"/>
        <v>1.6178880537068527</v>
      </c>
      <c r="Y1665" s="42">
        <f t="shared" si="868"/>
        <v>4.3116890801976941</v>
      </c>
      <c r="Z1665" s="42">
        <f t="shared" si="869"/>
        <v>5.2947144173009324</v>
      </c>
      <c r="AA1665" s="42">
        <f t="shared" si="859"/>
        <v>4.0372113043832476</v>
      </c>
      <c r="AB1665" s="42">
        <f t="shared" si="859"/>
        <v>1.9893498075430107</v>
      </c>
      <c r="AC1665" s="42">
        <f t="shared" si="870"/>
        <v>3.0566253386001971</v>
      </c>
    </row>
    <row r="1666" spans="3:29" x14ac:dyDescent="0.25">
      <c r="C1666" s="42">
        <f t="shared" si="860"/>
        <v>4.1559081557765802</v>
      </c>
      <c r="D1666" s="42">
        <f t="shared" si="861"/>
        <v>2.0395173390373262</v>
      </c>
      <c r="E1666" s="42">
        <f t="shared" si="862"/>
        <v>2.1943490442368487</v>
      </c>
      <c r="F1666" s="42">
        <f t="shared" si="863"/>
        <v>3.2319956504821801</v>
      </c>
      <c r="G1666" s="42">
        <f t="shared" si="856"/>
        <v>0.10341384090686853</v>
      </c>
      <c r="H1666" s="42">
        <f t="shared" si="856"/>
        <v>5.0960042713551399</v>
      </c>
      <c r="I1666" s="42">
        <f t="shared" si="856"/>
        <v>5.0960042713551399</v>
      </c>
      <c r="J1666" s="42">
        <f t="shared" si="871"/>
        <v>4.5960042713551399</v>
      </c>
      <c r="K1666" s="42">
        <f t="shared" si="872"/>
        <v>5.0960042713551399</v>
      </c>
      <c r="L1666" s="42">
        <f t="shared" si="864"/>
        <v>3.5960042713551399</v>
      </c>
      <c r="M1666" s="42">
        <f t="shared" si="857"/>
        <v>3.1850026695969622</v>
      </c>
      <c r="N1666" s="42">
        <f t="shared" si="857"/>
        <v>4.8945449829996841</v>
      </c>
      <c r="O1666" s="42">
        <f t="shared" si="857"/>
        <v>2.232134102329109</v>
      </c>
      <c r="P1666" s="42">
        <f t="shared" si="857"/>
        <v>4.973275444362689</v>
      </c>
      <c r="Q1666" s="42">
        <f t="shared" si="857"/>
        <v>3.835392058715954</v>
      </c>
      <c r="R1666" s="42">
        <f t="shared" si="857"/>
        <v>3.9237573589058927</v>
      </c>
      <c r="S1666" s="42">
        <f t="shared" si="857"/>
        <v>3.4696199294332866</v>
      </c>
      <c r="T1666" s="42">
        <f t="shared" si="865"/>
        <v>3.835668624371106</v>
      </c>
      <c r="U1666" s="42">
        <f t="shared" si="866"/>
        <v>5.4460042713551395</v>
      </c>
      <c r="V1666" s="42">
        <f t="shared" si="867"/>
        <v>2.8950026695969622</v>
      </c>
      <c r="W1666" s="42">
        <f t="shared" si="858"/>
        <v>4.8945449829996814</v>
      </c>
      <c r="X1666" s="42">
        <f t="shared" si="858"/>
        <v>2.2321341023291112</v>
      </c>
      <c r="Y1666" s="42">
        <f t="shared" si="868"/>
        <v>4.6232754443626876</v>
      </c>
      <c r="Z1666" s="42">
        <f t="shared" si="869"/>
        <v>4.1253920587159536</v>
      </c>
      <c r="AA1666" s="42">
        <f t="shared" si="859"/>
        <v>3.9237573589058927</v>
      </c>
      <c r="AB1666" s="42">
        <f t="shared" si="859"/>
        <v>3.4696199294332857</v>
      </c>
      <c r="AC1666" s="42">
        <f t="shared" si="870"/>
        <v>2.835668624371106</v>
      </c>
    </row>
    <row r="1667" spans="3:29" x14ac:dyDescent="0.25">
      <c r="C1667" s="42">
        <f t="shared" si="860"/>
        <v>4.7501253080014623</v>
      </c>
      <c r="D1667" s="42">
        <f t="shared" si="861"/>
        <v>2.3060702368798203</v>
      </c>
      <c r="E1667" s="42">
        <f t="shared" si="862"/>
        <v>0.62945303471415837</v>
      </c>
      <c r="F1667" s="42">
        <f t="shared" si="863"/>
        <v>3.1061707041726239</v>
      </c>
      <c r="G1667" s="42">
        <f t="shared" si="856"/>
        <v>1.4623912375883443</v>
      </c>
      <c r="H1667" s="42">
        <f t="shared" si="856"/>
        <v>5.9501882006461395</v>
      </c>
      <c r="I1667" s="42">
        <f t="shared" si="856"/>
        <v>0</v>
      </c>
      <c r="J1667" s="42">
        <f t="shared" si="871"/>
        <v>5.4501882006461395</v>
      </c>
      <c r="K1667" s="42">
        <f t="shared" si="872"/>
        <v>5.9501882006461395</v>
      </c>
      <c r="L1667" s="42">
        <f t="shared" si="864"/>
        <v>4.4501882006461395</v>
      </c>
      <c r="M1667" s="42">
        <f t="shared" si="857"/>
        <v>2.9750941003230689</v>
      </c>
      <c r="N1667" s="42">
        <f t="shared" si="857"/>
        <v>3.2103216662066534</v>
      </c>
      <c r="O1667" s="42">
        <f t="shared" si="857"/>
        <v>2.3563073108619372</v>
      </c>
      <c r="P1667" s="42">
        <f t="shared" si="857"/>
        <v>4.3980351968786175</v>
      </c>
      <c r="Q1667" s="42">
        <f t="shared" si="857"/>
        <v>3.6230248607329609</v>
      </c>
      <c r="R1667" s="42">
        <f t="shared" si="857"/>
        <v>4.6566690265926312</v>
      </c>
      <c r="S1667" s="42">
        <f t="shared" si="857"/>
        <v>4.4309912132471263</v>
      </c>
      <c r="T1667" s="42">
        <f t="shared" si="865"/>
        <v>4.846980862863453</v>
      </c>
      <c r="U1667" s="42">
        <f t="shared" si="866"/>
        <v>6.3001882006461392</v>
      </c>
      <c r="V1667" s="42">
        <f t="shared" si="867"/>
        <v>2.6850941003230688</v>
      </c>
      <c r="W1667" s="42">
        <f t="shared" si="858"/>
        <v>3.2103216662066538</v>
      </c>
      <c r="X1667" s="42">
        <f t="shared" si="858"/>
        <v>2.3563073108619359</v>
      </c>
      <c r="Y1667" s="42">
        <f t="shared" si="868"/>
        <v>4.0480351968786179</v>
      </c>
      <c r="Z1667" s="42">
        <f t="shared" si="869"/>
        <v>3.913024860732961</v>
      </c>
      <c r="AA1667" s="42">
        <f t="shared" si="859"/>
        <v>4.6566690265926312</v>
      </c>
      <c r="AB1667" s="42">
        <f t="shared" si="859"/>
        <v>4.4309912132471245</v>
      </c>
      <c r="AC1667" s="42">
        <f t="shared" si="870"/>
        <v>3.846980862863453</v>
      </c>
    </row>
    <row r="1668" spans="3:29" x14ac:dyDescent="0.25">
      <c r="C1668" s="42">
        <f t="shared" si="860"/>
        <v>3.9879447608959944</v>
      </c>
      <c r="D1668" s="42">
        <f t="shared" si="861"/>
        <v>4.3379915034061325</v>
      </c>
      <c r="E1668" s="42">
        <f t="shared" si="862"/>
        <v>5.1829598506639423</v>
      </c>
      <c r="F1668" s="42">
        <f t="shared" si="863"/>
        <v>2.4548124772530016</v>
      </c>
      <c r="G1668" s="42">
        <f t="shared" ref="G1668:I1683" si="873">G338</f>
        <v>0.32062248567528706</v>
      </c>
      <c r="H1668" s="42">
        <f t="shared" si="873"/>
        <v>0</v>
      </c>
      <c r="I1668" s="42">
        <f t="shared" si="873"/>
        <v>5.8039213223261044</v>
      </c>
      <c r="J1668" s="42">
        <f t="shared" si="871"/>
        <v>5.3039213223261044</v>
      </c>
      <c r="K1668" s="42">
        <f t="shared" si="872"/>
        <v>5.8039213223261044</v>
      </c>
      <c r="L1668" s="42">
        <f t="shared" si="864"/>
        <v>4.3039213223261044</v>
      </c>
      <c r="M1668" s="42">
        <f t="shared" ref="M1668:S1683" si="874">M338</f>
        <v>4.1111109366476581</v>
      </c>
      <c r="N1668" s="42">
        <f t="shared" si="874"/>
        <v>4.7010198311563229</v>
      </c>
      <c r="O1668" s="42">
        <f t="shared" si="874"/>
        <v>3.1777668397033425</v>
      </c>
      <c r="P1668" s="42">
        <f t="shared" si="874"/>
        <v>2.9384756579819076</v>
      </c>
      <c r="Q1668" s="42">
        <f t="shared" si="874"/>
        <v>4.4338768388020764</v>
      </c>
      <c r="R1668" s="42">
        <f t="shared" si="874"/>
        <v>3.9441319386349392</v>
      </c>
      <c r="S1668" s="42">
        <f t="shared" si="874"/>
        <v>2.4697537541813204</v>
      </c>
      <c r="T1668" s="42">
        <f t="shared" si="865"/>
        <v>3.0718953581299866</v>
      </c>
      <c r="U1668" s="42">
        <f t="shared" si="866"/>
        <v>6.153921322326104</v>
      </c>
      <c r="V1668" s="42">
        <f t="shared" si="867"/>
        <v>3.8211109366476581</v>
      </c>
      <c r="W1668" s="42">
        <f t="shared" ref="W1668:X1683" si="875">W338</f>
        <v>4.7010198311563229</v>
      </c>
      <c r="X1668" s="42">
        <f t="shared" si="875"/>
        <v>3.1777668397033443</v>
      </c>
      <c r="Y1668" s="42">
        <f t="shared" si="868"/>
        <v>2.5884756579819075</v>
      </c>
      <c r="Z1668" s="42">
        <f t="shared" si="869"/>
        <v>4.7238768388020764</v>
      </c>
      <c r="AA1668" s="42">
        <f t="shared" ref="AA1668:AB1683" si="876">AA338</f>
        <v>3.9441319386349392</v>
      </c>
      <c r="AB1668" s="42">
        <f t="shared" si="876"/>
        <v>2.4697537541813195</v>
      </c>
      <c r="AC1668" s="42">
        <f t="shared" si="870"/>
        <v>2.0718953581299866</v>
      </c>
    </row>
    <row r="1669" spans="3:29" x14ac:dyDescent="0.25">
      <c r="C1669" s="42">
        <f t="shared" si="860"/>
        <v>3.9497542733499711</v>
      </c>
      <c r="D1669" s="42">
        <f t="shared" si="861"/>
        <v>3.1858092859124119</v>
      </c>
      <c r="E1669" s="42">
        <f t="shared" si="862"/>
        <v>4.2275533880318541</v>
      </c>
      <c r="F1669" s="42">
        <f t="shared" si="863"/>
        <v>1.910722409162755</v>
      </c>
      <c r="G1669" s="42">
        <f t="shared" si="873"/>
        <v>0.51350069171067569</v>
      </c>
      <c r="H1669" s="42">
        <f t="shared" si="873"/>
        <v>0</v>
      </c>
      <c r="I1669" s="42">
        <f t="shared" si="873"/>
        <v>5.4223227803258025</v>
      </c>
      <c r="J1669" s="42">
        <f t="shared" si="871"/>
        <v>4.9223227803258025</v>
      </c>
      <c r="K1669" s="42">
        <f t="shared" si="872"/>
        <v>5.4223227803258025</v>
      </c>
      <c r="L1669" s="42">
        <f t="shared" si="864"/>
        <v>3.9223227803258025</v>
      </c>
      <c r="M1669" s="42">
        <f t="shared" si="874"/>
        <v>1.8074409267752689</v>
      </c>
      <c r="N1669" s="42">
        <f t="shared" si="874"/>
        <v>4.8693725237517</v>
      </c>
      <c r="O1669" s="42">
        <f t="shared" si="874"/>
        <v>4.8360247937478755</v>
      </c>
      <c r="P1669" s="42">
        <f t="shared" si="874"/>
        <v>4.1854081263372622</v>
      </c>
      <c r="Q1669" s="42">
        <f t="shared" si="874"/>
        <v>4.3308447105593313</v>
      </c>
      <c r="R1669" s="42">
        <f t="shared" si="874"/>
        <v>4.2986006488734914</v>
      </c>
      <c r="S1669" s="42">
        <f t="shared" si="874"/>
        <v>1.2690542677358256</v>
      </c>
      <c r="T1669" s="42">
        <f t="shared" si="865"/>
        <v>5.4537770273208981</v>
      </c>
      <c r="U1669" s="42">
        <f t="shared" si="866"/>
        <v>5.7723227803258021</v>
      </c>
      <c r="V1669" s="42">
        <f t="shared" si="867"/>
        <v>1.5174409267752689</v>
      </c>
      <c r="W1669" s="42">
        <f t="shared" si="875"/>
        <v>4.8693725237517</v>
      </c>
      <c r="X1669" s="42">
        <f t="shared" si="875"/>
        <v>4.8360247937478773</v>
      </c>
      <c r="Y1669" s="42">
        <f t="shared" si="868"/>
        <v>3.8354081263372621</v>
      </c>
      <c r="Z1669" s="42">
        <f t="shared" si="869"/>
        <v>4.6208447105593313</v>
      </c>
      <c r="AA1669" s="42">
        <f t="shared" si="876"/>
        <v>4.2986006488734914</v>
      </c>
      <c r="AB1669" s="42">
        <f t="shared" si="876"/>
        <v>1.2690542677358256</v>
      </c>
      <c r="AC1669" s="42">
        <f t="shared" si="870"/>
        <v>4.4537770273208981</v>
      </c>
    </row>
    <row r="1670" spans="3:29" x14ac:dyDescent="0.25">
      <c r="C1670" s="42">
        <f t="shared" si="860"/>
        <v>3.7706231850463774</v>
      </c>
      <c r="D1670" s="42">
        <f t="shared" si="861"/>
        <v>2.1219431902416606</v>
      </c>
      <c r="E1670" s="42">
        <f t="shared" si="862"/>
        <v>5.0475576950282051</v>
      </c>
      <c r="F1670" s="42">
        <f t="shared" si="863"/>
        <v>1.5350264985497968</v>
      </c>
      <c r="G1670" s="42">
        <f t="shared" si="873"/>
        <v>0.83659808312946626</v>
      </c>
      <c r="H1670" s="42">
        <f t="shared" si="873"/>
        <v>0</v>
      </c>
      <c r="I1670" s="42">
        <f t="shared" si="873"/>
        <v>7.2044902886974418</v>
      </c>
      <c r="J1670" s="42">
        <f t="shared" si="871"/>
        <v>4.3029935257982954</v>
      </c>
      <c r="K1670" s="42">
        <f t="shared" si="872"/>
        <v>7.2044902886974418</v>
      </c>
      <c r="L1670" s="42">
        <f>L340</f>
        <v>0</v>
      </c>
      <c r="M1670" s="42">
        <f t="shared" si="874"/>
        <v>4.8029935257982936</v>
      </c>
      <c r="N1670" s="42">
        <f>N340-1.5</f>
        <v>3.8596747161199314</v>
      </c>
      <c r="O1670" s="42">
        <f t="shared" si="874"/>
        <v>2.8778266993419552</v>
      </c>
      <c r="P1670" s="42">
        <f t="shared" si="874"/>
        <v>6.212179219303045</v>
      </c>
      <c r="Q1670" s="42">
        <f t="shared" si="874"/>
        <v>5.7519439038945794</v>
      </c>
      <c r="R1670" s="42">
        <f t="shared" si="874"/>
        <v>4.3329054791246833</v>
      </c>
      <c r="S1670" s="42">
        <f t="shared" si="874"/>
        <v>2.2993054112864191</v>
      </c>
      <c r="T1670" s="42">
        <f t="shared" si="865"/>
        <v>3.6013096675367549</v>
      </c>
      <c r="U1670" s="42">
        <f t="shared" si="866"/>
        <v>0.35</v>
      </c>
      <c r="V1670" s="42">
        <f t="shared" si="867"/>
        <v>4.5129935257982936</v>
      </c>
      <c r="W1670" s="42">
        <f t="shared" si="875"/>
        <v>5.3596747161199287</v>
      </c>
      <c r="X1670" s="42">
        <f t="shared" si="875"/>
        <v>2.877826699341953</v>
      </c>
      <c r="Y1670" s="42">
        <f t="shared" si="868"/>
        <v>5.8621792193030453</v>
      </c>
      <c r="Z1670" s="42">
        <f t="shared" si="869"/>
        <v>6.0419439038945795</v>
      </c>
      <c r="AA1670" s="42">
        <f t="shared" si="876"/>
        <v>4.3329054791246833</v>
      </c>
      <c r="AB1670" s="42">
        <f t="shared" si="876"/>
        <v>2.2993054112864173</v>
      </c>
      <c r="AC1670" s="42">
        <f t="shared" si="870"/>
        <v>2.6013096675367544</v>
      </c>
    </row>
    <row r="1671" spans="3:29" x14ac:dyDescent="0.25">
      <c r="C1671" s="42">
        <f t="shared" si="860"/>
        <v>3.8983621931060721</v>
      </c>
      <c r="D1671" s="42">
        <f t="shared" si="861"/>
        <v>3.2027117414449355</v>
      </c>
      <c r="E1671" s="42">
        <f t="shared" si="862"/>
        <v>4.0354373696539616</v>
      </c>
      <c r="F1671" s="42">
        <f t="shared" si="863"/>
        <v>1.9432502385595005</v>
      </c>
      <c r="G1671" s="42">
        <f t="shared" si="873"/>
        <v>2.4931673821681337</v>
      </c>
      <c r="H1671" s="42">
        <f t="shared" si="873"/>
        <v>0</v>
      </c>
      <c r="I1671" s="42">
        <f t="shared" si="873"/>
        <v>0</v>
      </c>
      <c r="J1671" s="42">
        <f t="shared" si="871"/>
        <v>5.3349326332008742</v>
      </c>
      <c r="K1671" s="42">
        <f t="shared" si="872"/>
        <v>5.8349326332008742</v>
      </c>
      <c r="L1671" s="42">
        <f t="shared" si="864"/>
        <v>4.3349326332008742</v>
      </c>
      <c r="M1671" s="42">
        <f t="shared" si="874"/>
        <v>2.6743441235503997</v>
      </c>
      <c r="N1671" s="42">
        <f t="shared" si="874"/>
        <v>5.7379458823345546</v>
      </c>
      <c r="O1671" s="42">
        <f t="shared" si="874"/>
        <v>1.619475104118423</v>
      </c>
      <c r="P1671" s="42">
        <f t="shared" si="874"/>
        <v>5.8104592315462638</v>
      </c>
      <c r="Q1671" s="42">
        <f t="shared" si="874"/>
        <v>5.092476370900294</v>
      </c>
      <c r="R1671" s="42">
        <f t="shared" si="874"/>
        <v>4.2188988106365262</v>
      </c>
      <c r="S1671" s="42">
        <f t="shared" si="874"/>
        <v>1.9863600453449788</v>
      </c>
      <c r="T1671" s="42">
        <f t="shared" si="865"/>
        <v>4.9037107027005096</v>
      </c>
      <c r="U1671" s="42">
        <f t="shared" si="866"/>
        <v>6.1849326332008738</v>
      </c>
      <c r="V1671" s="42">
        <f t="shared" si="867"/>
        <v>2.3843441235503997</v>
      </c>
      <c r="W1671" s="42">
        <f t="shared" si="875"/>
        <v>5.7379458823345546</v>
      </c>
      <c r="X1671" s="42">
        <f t="shared" si="875"/>
        <v>1.6194751041184252</v>
      </c>
      <c r="Y1671" s="42">
        <f t="shared" si="868"/>
        <v>5.4604592315462632</v>
      </c>
      <c r="Z1671" s="42">
        <f t="shared" si="869"/>
        <v>5.3824763709002941</v>
      </c>
      <c r="AA1671" s="42">
        <f t="shared" si="876"/>
        <v>4.2188988106365262</v>
      </c>
      <c r="AB1671" s="42">
        <f t="shared" si="876"/>
        <v>1.9863600453449792</v>
      </c>
      <c r="AC1671" s="42">
        <f t="shared" si="870"/>
        <v>3.90371070270051</v>
      </c>
    </row>
    <row r="1672" spans="3:29" x14ac:dyDescent="0.25">
      <c r="C1672" s="42">
        <f t="shared" si="860"/>
        <v>5.2241648983984597</v>
      </c>
      <c r="D1672" s="42">
        <f t="shared" si="861"/>
        <v>5.1911555281818522</v>
      </c>
      <c r="E1672" s="42">
        <f t="shared" si="862"/>
        <v>5.063740680757741</v>
      </c>
      <c r="F1672" s="42">
        <f t="shared" si="863"/>
        <v>4.5884531686265859</v>
      </c>
      <c r="G1672" s="42">
        <f t="shared" si="873"/>
        <v>0.42828712014428638</v>
      </c>
      <c r="H1672" s="42">
        <f t="shared" si="873"/>
        <v>6.664748694175076</v>
      </c>
      <c r="I1672" s="42">
        <f t="shared" si="873"/>
        <v>0</v>
      </c>
      <c r="J1672" s="42">
        <f t="shared" si="871"/>
        <v>3.9431657961167179</v>
      </c>
      <c r="K1672" s="42">
        <f t="shared" si="872"/>
        <v>6.664748694175076</v>
      </c>
      <c r="L1672" s="42">
        <f t="shared" si="864"/>
        <v>5.164748694175076</v>
      </c>
      <c r="M1672" s="42">
        <f t="shared" si="874"/>
        <v>3.6100722093448327</v>
      </c>
      <c r="N1672" s="42">
        <f t="shared" si="874"/>
        <v>2.8653030100294443</v>
      </c>
      <c r="O1672" s="42">
        <f t="shared" si="874"/>
        <v>2.8871397580138534</v>
      </c>
      <c r="P1672" s="42">
        <f t="shared" si="874"/>
        <v>2.9640142007513841</v>
      </c>
      <c r="Q1672" s="42">
        <f t="shared" si="874"/>
        <v>2.7693458599886731</v>
      </c>
      <c r="R1672" s="42">
        <f t="shared" si="874"/>
        <v>3.072601054755681</v>
      </c>
      <c r="S1672" s="42">
        <f t="shared" si="874"/>
        <v>2.9778664378229069</v>
      </c>
      <c r="T1672" s="42">
        <f t="shared" si="865"/>
        <v>4.5546764848302441</v>
      </c>
      <c r="U1672" s="42">
        <f t="shared" si="866"/>
        <v>7.0147486941750756</v>
      </c>
      <c r="V1672" s="42">
        <f t="shared" si="867"/>
        <v>3.3200722093448327</v>
      </c>
      <c r="W1672" s="42">
        <f t="shared" si="875"/>
        <v>2.8653030100294457</v>
      </c>
      <c r="X1672" s="42">
        <f t="shared" si="875"/>
        <v>2.887139758013856</v>
      </c>
      <c r="Y1672" s="42">
        <f t="shared" si="868"/>
        <v>2.6140142007513836</v>
      </c>
      <c r="Z1672" s="42">
        <f t="shared" si="869"/>
        <v>3.0593458599886731</v>
      </c>
      <c r="AA1672" s="42">
        <f t="shared" si="876"/>
        <v>3.072601054755681</v>
      </c>
      <c r="AB1672" s="42">
        <f t="shared" si="876"/>
        <v>2.9778664378229061</v>
      </c>
      <c r="AC1672" s="42">
        <f t="shared" si="870"/>
        <v>3.5546764848302437</v>
      </c>
    </row>
    <row r="1673" spans="3:29" x14ac:dyDescent="0.25">
      <c r="C1673" s="42">
        <f t="shared" si="860"/>
        <v>5.3961883116459246</v>
      </c>
      <c r="D1673" s="42">
        <f t="shared" si="861"/>
        <v>4.7921670727791534</v>
      </c>
      <c r="E1673" s="42">
        <f t="shared" si="862"/>
        <v>5.1116719126102677</v>
      </c>
      <c r="F1673" s="42">
        <f t="shared" si="863"/>
        <v>3.9141775370204024</v>
      </c>
      <c r="G1673" s="42">
        <f t="shared" si="873"/>
        <v>0.17942396726400253</v>
      </c>
      <c r="H1673" s="42">
        <f t="shared" si="873"/>
        <v>0</v>
      </c>
      <c r="I1673" s="42">
        <f t="shared" si="873"/>
        <v>0</v>
      </c>
      <c r="J1673" s="42">
        <f t="shared" si="871"/>
        <v>5.3944095912285359</v>
      </c>
      <c r="K1673" s="42">
        <f t="shared" si="872"/>
        <v>5.8944095912285359</v>
      </c>
      <c r="L1673" s="42">
        <f t="shared" si="864"/>
        <v>4.3944095912285359</v>
      </c>
      <c r="M1673" s="42">
        <f t="shared" si="874"/>
        <v>3.6840059945178347</v>
      </c>
      <c r="N1673" s="42">
        <f t="shared" si="874"/>
        <v>5.4389565590221993</v>
      </c>
      <c r="O1673" s="42">
        <f t="shared" si="874"/>
        <v>0.63328367509066963</v>
      </c>
      <c r="P1673" s="42">
        <f t="shared" si="874"/>
        <v>5.5530745479264372</v>
      </c>
      <c r="Q1673" s="42">
        <f t="shared" si="874"/>
        <v>4.9023189874340485</v>
      </c>
      <c r="R1673" s="42">
        <f t="shared" si="874"/>
        <v>3.7120893958933969</v>
      </c>
      <c r="S1673" s="42">
        <f t="shared" si="874"/>
        <v>2.2574334604705046</v>
      </c>
      <c r="T1673" s="42">
        <f t="shared" si="865"/>
        <v>3.8332037965279619</v>
      </c>
      <c r="U1673" s="42">
        <f t="shared" si="866"/>
        <v>6.2444095912285356</v>
      </c>
      <c r="V1673" s="42">
        <f t="shared" si="867"/>
        <v>3.3940059945178347</v>
      </c>
      <c r="W1673" s="42">
        <f t="shared" si="875"/>
        <v>5.4389565590222002</v>
      </c>
      <c r="X1673" s="42">
        <f t="shared" si="875"/>
        <v>0.63328367509067018</v>
      </c>
      <c r="Y1673" s="42">
        <f t="shared" si="868"/>
        <v>5.2030745479264366</v>
      </c>
      <c r="Z1673" s="42">
        <f t="shared" si="869"/>
        <v>5.1923189874340485</v>
      </c>
      <c r="AA1673" s="42">
        <f t="shared" si="876"/>
        <v>3.7120893958933969</v>
      </c>
      <c r="AB1673" s="42">
        <f t="shared" si="876"/>
        <v>2.2574334604705029</v>
      </c>
      <c r="AC1673" s="42">
        <f t="shared" si="870"/>
        <v>2.8332037965279619</v>
      </c>
    </row>
    <row r="1674" spans="3:29" x14ac:dyDescent="0.25">
      <c r="C1674" s="42">
        <f t="shared" si="860"/>
        <v>5.6771564264688914</v>
      </c>
      <c r="D1674" s="42">
        <f t="shared" si="861"/>
        <v>4.9151085265164749</v>
      </c>
      <c r="E1674" s="42">
        <f t="shared" si="862"/>
        <v>4.7947222469172939</v>
      </c>
      <c r="F1674" s="42">
        <f t="shared" si="863"/>
        <v>4.2528577433774624</v>
      </c>
      <c r="G1674" s="42">
        <f t="shared" si="873"/>
        <v>0.66015846470171058</v>
      </c>
      <c r="H1674" s="42">
        <f t="shared" si="873"/>
        <v>0</v>
      </c>
      <c r="I1674" s="42">
        <f t="shared" si="873"/>
        <v>0</v>
      </c>
      <c r="J1674" s="42">
        <f t="shared" si="871"/>
        <v>6.0793321144990564</v>
      </c>
      <c r="K1674" s="42">
        <f t="shared" si="872"/>
        <v>6.5793321144990564</v>
      </c>
      <c r="L1674" s="42">
        <f t="shared" si="864"/>
        <v>5.0793321144990564</v>
      </c>
      <c r="M1674" s="42">
        <f t="shared" si="874"/>
        <v>2.7413883810412725</v>
      </c>
      <c r="N1674" s="42">
        <f t="shared" si="874"/>
        <v>4.5990299955797536</v>
      </c>
      <c r="O1674" s="42">
        <f t="shared" si="874"/>
        <v>1.9756121225355256</v>
      </c>
      <c r="P1674" s="42">
        <f t="shared" si="874"/>
        <v>4.1758418277790659</v>
      </c>
      <c r="Q1674" s="42">
        <f t="shared" si="874"/>
        <v>3.6763414369779697</v>
      </c>
      <c r="R1674" s="42">
        <f t="shared" si="874"/>
        <v>3.3054181452463176</v>
      </c>
      <c r="S1674" s="42">
        <f t="shared" si="874"/>
        <v>2.3797584243932768</v>
      </c>
      <c r="T1674" s="42">
        <f t="shared" si="865"/>
        <v>5.3379437334577826</v>
      </c>
      <c r="U1674" s="42">
        <f t="shared" si="866"/>
        <v>6.9293321144990561</v>
      </c>
      <c r="V1674" s="42">
        <f t="shared" si="867"/>
        <v>2.4513883810412724</v>
      </c>
      <c r="W1674" s="42">
        <f t="shared" si="875"/>
        <v>4.5990299955797527</v>
      </c>
      <c r="X1674" s="42">
        <f t="shared" si="875"/>
        <v>1.9756121225355296</v>
      </c>
      <c r="Y1674" s="42">
        <f t="shared" si="868"/>
        <v>3.8258418277790649</v>
      </c>
      <c r="Z1674" s="42">
        <f t="shared" si="869"/>
        <v>3.9663414369779697</v>
      </c>
      <c r="AA1674" s="42">
        <f t="shared" si="876"/>
        <v>3.3054181452463176</v>
      </c>
      <c r="AB1674" s="42">
        <f t="shared" si="876"/>
        <v>2.3797584243932759</v>
      </c>
      <c r="AC1674" s="42">
        <f t="shared" si="870"/>
        <v>4.3379437334577826</v>
      </c>
    </row>
    <row r="1675" spans="3:29" x14ac:dyDescent="0.25">
      <c r="C1675" s="42">
        <f t="shared" si="860"/>
        <v>6.4258364573902265</v>
      </c>
      <c r="D1675" s="42">
        <f t="shared" si="861"/>
        <v>5.6450617511826957</v>
      </c>
      <c r="E1675" s="42">
        <f t="shared" si="862"/>
        <v>5.7108832223196826</v>
      </c>
      <c r="F1675" s="42">
        <f t="shared" si="863"/>
        <v>5.2700838209003891</v>
      </c>
      <c r="G1675" s="42">
        <f t="shared" si="873"/>
        <v>0.45168295868790298</v>
      </c>
      <c r="H1675" s="42">
        <f t="shared" si="873"/>
        <v>0</v>
      </c>
      <c r="I1675" s="42">
        <f t="shared" si="873"/>
        <v>6.5679144976420698</v>
      </c>
      <c r="J1675" s="42">
        <f t="shared" si="871"/>
        <v>6.0679144976420698</v>
      </c>
      <c r="K1675" s="42">
        <f t="shared" si="872"/>
        <v>6.5679144976420698</v>
      </c>
      <c r="L1675" s="42">
        <f>L345</f>
        <v>0</v>
      </c>
      <c r="M1675" s="42">
        <f t="shared" si="874"/>
        <v>6.0205882895052305</v>
      </c>
      <c r="N1675" s="42">
        <f>N345-1.5</f>
        <v>3.3300431413477396</v>
      </c>
      <c r="O1675" s="42">
        <f t="shared" si="874"/>
        <v>4.6002541626046751</v>
      </c>
      <c r="P1675" s="42">
        <f t="shared" si="874"/>
        <v>3.9793155351699618</v>
      </c>
      <c r="Q1675" s="42">
        <f t="shared" si="874"/>
        <v>4.5194897497113429</v>
      </c>
      <c r="R1675" s="42">
        <f t="shared" si="874"/>
        <v>2.7813941686049835</v>
      </c>
      <c r="S1675" s="42">
        <f t="shared" si="874"/>
        <v>1.1179428932156719</v>
      </c>
      <c r="T1675" s="42">
        <f t="shared" si="865"/>
        <v>2.0473262081368389</v>
      </c>
      <c r="U1675" s="42">
        <f t="shared" si="866"/>
        <v>0.35</v>
      </c>
      <c r="V1675" s="42">
        <f t="shared" si="867"/>
        <v>5.7305882895052305</v>
      </c>
      <c r="W1675" s="42">
        <f t="shared" si="875"/>
        <v>4.8300431413477405</v>
      </c>
      <c r="X1675" s="42">
        <f t="shared" si="875"/>
        <v>4.6002541626046742</v>
      </c>
      <c r="Y1675" s="42">
        <f t="shared" si="868"/>
        <v>3.6293155351699617</v>
      </c>
      <c r="Z1675" s="42">
        <f t="shared" si="869"/>
        <v>4.8094897497113429</v>
      </c>
      <c r="AA1675" s="42">
        <f t="shared" si="876"/>
        <v>2.7813941686049835</v>
      </c>
      <c r="AB1675" s="42">
        <f t="shared" si="876"/>
        <v>1.1179428932156712</v>
      </c>
      <c r="AC1675" s="42">
        <f t="shared" si="870"/>
        <v>1.0473262081368384</v>
      </c>
    </row>
    <row r="1676" spans="3:29" x14ac:dyDescent="0.25">
      <c r="C1676" s="42">
        <f t="shared" si="860"/>
        <v>5.2370352887825211</v>
      </c>
      <c r="D1676" s="42">
        <f t="shared" si="861"/>
        <v>3.7705209823385819</v>
      </c>
      <c r="E1676" s="42">
        <f t="shared" si="862"/>
        <v>4.3510890325447651</v>
      </c>
      <c r="F1676" s="42">
        <f t="shared" si="863"/>
        <v>5.369098667590035</v>
      </c>
      <c r="G1676" s="42">
        <f t="shared" si="873"/>
        <v>3.7198674922319132E-2</v>
      </c>
      <c r="H1676" s="42">
        <f t="shared" si="873"/>
        <v>0</v>
      </c>
      <c r="I1676" s="42">
        <f t="shared" si="873"/>
        <v>6.5990449312196384</v>
      </c>
      <c r="J1676" s="42">
        <f t="shared" si="871"/>
        <v>6.0990449312196384</v>
      </c>
      <c r="K1676" s="42">
        <f t="shared" si="872"/>
        <v>6.5990449312196384</v>
      </c>
      <c r="L1676" s="42">
        <f t="shared" si="864"/>
        <v>5.0990449312196384</v>
      </c>
      <c r="M1676" s="42">
        <f t="shared" si="874"/>
        <v>4.3993632874797584</v>
      </c>
      <c r="N1676" s="42">
        <f t="shared" si="874"/>
        <v>4.3044983109303327</v>
      </c>
      <c r="O1676" s="42">
        <f t="shared" si="874"/>
        <v>1.2816326932534001</v>
      </c>
      <c r="P1676" s="42">
        <f t="shared" si="874"/>
        <v>3.9231773004707198</v>
      </c>
      <c r="Q1676" s="42">
        <f t="shared" si="874"/>
        <v>3.5763942780029474</v>
      </c>
      <c r="R1676" s="42">
        <f t="shared" si="874"/>
        <v>3.3090020359955976</v>
      </c>
      <c r="S1676" s="42">
        <f t="shared" si="874"/>
        <v>1.2636469017229104</v>
      </c>
      <c r="T1676" s="42">
        <f t="shared" si="865"/>
        <v>3.5622015410061363</v>
      </c>
      <c r="U1676" s="42">
        <f t="shared" si="866"/>
        <v>6.9490449312196381</v>
      </c>
      <c r="V1676" s="42">
        <f t="shared" si="867"/>
        <v>4.1093632874797583</v>
      </c>
      <c r="W1676" s="42">
        <f t="shared" si="875"/>
        <v>4.3044983109303292</v>
      </c>
      <c r="X1676" s="42">
        <f t="shared" si="875"/>
        <v>1.2816326932533979</v>
      </c>
      <c r="Y1676" s="42">
        <f t="shared" si="868"/>
        <v>3.5731773004707197</v>
      </c>
      <c r="Z1676" s="42">
        <f t="shared" si="869"/>
        <v>3.8663942780029474</v>
      </c>
      <c r="AA1676" s="42">
        <f t="shared" si="876"/>
        <v>3.3090020359955976</v>
      </c>
      <c r="AB1676" s="42">
        <f t="shared" si="876"/>
        <v>1.2636469017229099</v>
      </c>
      <c r="AC1676" s="42">
        <f t="shared" si="870"/>
        <v>2.5622015410061358</v>
      </c>
    </row>
    <row r="1677" spans="3:29" x14ac:dyDescent="0.25">
      <c r="C1677" s="42">
        <f t="shared" si="860"/>
        <v>5.2394773572747981</v>
      </c>
      <c r="D1677" s="42">
        <f t="shared" si="861"/>
        <v>4.5404253255592248</v>
      </c>
      <c r="E1677" s="42">
        <f t="shared" si="862"/>
        <v>3.7584019325250915</v>
      </c>
      <c r="F1677" s="42">
        <f t="shared" si="863"/>
        <v>3.1562123217095168</v>
      </c>
      <c r="G1677" s="42">
        <f t="shared" si="873"/>
        <v>0.39888527097365722</v>
      </c>
      <c r="H1677" s="42">
        <f t="shared" si="873"/>
        <v>6.100193712993681</v>
      </c>
      <c r="I1677" s="42">
        <f t="shared" si="873"/>
        <v>0</v>
      </c>
      <c r="J1677" s="42">
        <f t="shared" si="871"/>
        <v>3.5667958086624543</v>
      </c>
      <c r="K1677" s="42">
        <f t="shared" si="872"/>
        <v>6.100193712993681</v>
      </c>
      <c r="L1677" s="42">
        <f t="shared" si="864"/>
        <v>4.600193712993681</v>
      </c>
      <c r="M1677" s="42">
        <f t="shared" si="874"/>
        <v>1.5250484282484214</v>
      </c>
      <c r="N1677" s="42">
        <f t="shared" si="874"/>
        <v>4.3408386529119447</v>
      </c>
      <c r="O1677" s="42">
        <f t="shared" si="874"/>
        <v>1.4998410162112508</v>
      </c>
      <c r="P1677" s="42">
        <f t="shared" si="874"/>
        <v>4.2984452519646998</v>
      </c>
      <c r="Q1677" s="42">
        <f t="shared" si="874"/>
        <v>3.9638930529541803</v>
      </c>
      <c r="R1677" s="42">
        <f t="shared" si="874"/>
        <v>4.4258827398621081</v>
      </c>
      <c r="S1677" s="42">
        <f t="shared" si="874"/>
        <v>2.3362444007209855</v>
      </c>
      <c r="T1677" s="42">
        <f t="shared" si="865"/>
        <v>6.3293200227866633</v>
      </c>
      <c r="U1677" s="42">
        <f t="shared" si="866"/>
        <v>6.4501937129936806</v>
      </c>
      <c r="V1677" s="42">
        <f t="shared" si="867"/>
        <v>1.2350484282484213</v>
      </c>
      <c r="W1677" s="42">
        <f t="shared" si="875"/>
        <v>4.3408386529119465</v>
      </c>
      <c r="X1677" s="42">
        <f t="shared" si="875"/>
        <v>1.4998410162112537</v>
      </c>
      <c r="Y1677" s="42">
        <f t="shared" si="868"/>
        <v>3.9484452519646998</v>
      </c>
      <c r="Z1677" s="42">
        <f t="shared" si="869"/>
        <v>4.2538930529541803</v>
      </c>
      <c r="AA1677" s="42">
        <f t="shared" si="876"/>
        <v>4.4258827398621081</v>
      </c>
      <c r="AB1677" s="42">
        <f t="shared" si="876"/>
        <v>2.3362444007209837</v>
      </c>
      <c r="AC1677" s="42">
        <f t="shared" si="870"/>
        <v>5.3293200227866633</v>
      </c>
    </row>
    <row r="1678" spans="3:29" x14ac:dyDescent="0.25">
      <c r="C1678" s="42">
        <f t="shared" si="860"/>
        <v>7.8632222050708975</v>
      </c>
      <c r="D1678" s="42">
        <f t="shared" si="861"/>
        <v>7.1188411898110004</v>
      </c>
      <c r="E1678" s="42">
        <f t="shared" si="862"/>
        <v>7.1417770025285696</v>
      </c>
      <c r="F1678" s="42">
        <f t="shared" si="863"/>
        <v>7.1592531570825049</v>
      </c>
      <c r="G1678" s="42">
        <f t="shared" si="873"/>
        <v>0.21412764123724237</v>
      </c>
      <c r="H1678" s="42">
        <f t="shared" si="873"/>
        <v>0</v>
      </c>
      <c r="I1678" s="42">
        <f t="shared" si="873"/>
        <v>8.2578790338015473</v>
      </c>
      <c r="J1678" s="42">
        <f t="shared" si="871"/>
        <v>7.7578790338015473</v>
      </c>
      <c r="K1678" s="42">
        <f t="shared" si="872"/>
        <v>8.2578790338015473</v>
      </c>
      <c r="L1678" s="42">
        <f>L348</f>
        <v>0</v>
      </c>
      <c r="M1678" s="42">
        <f t="shared" si="874"/>
        <v>6.8815658615012891</v>
      </c>
      <c r="N1678" s="42">
        <f>N348-1.5</f>
        <v>2.0316715364685876</v>
      </c>
      <c r="O1678" s="42">
        <f t="shared" si="874"/>
        <v>2.4967003414868296</v>
      </c>
      <c r="P1678" s="42">
        <f t="shared" si="874"/>
        <v>2.7842828510666293</v>
      </c>
      <c r="Q1678" s="42">
        <f t="shared" si="874"/>
        <v>2.9867219722900664</v>
      </c>
      <c r="R1678" s="42">
        <f t="shared" si="874"/>
        <v>1.5737578315710672</v>
      </c>
      <c r="S1678" s="42">
        <f t="shared" si="874"/>
        <v>1.4055964312853704</v>
      </c>
      <c r="T1678" s="42">
        <f t="shared" si="865"/>
        <v>2.704274025762726</v>
      </c>
      <c r="U1678" s="42">
        <f t="shared" si="866"/>
        <v>0.35</v>
      </c>
      <c r="V1678" s="42">
        <f t="shared" si="867"/>
        <v>6.5915658615012891</v>
      </c>
      <c r="W1678" s="42">
        <f t="shared" si="875"/>
        <v>3.5316715364685853</v>
      </c>
      <c r="X1678" s="42">
        <f t="shared" si="875"/>
        <v>2.4967003414868327</v>
      </c>
      <c r="Y1678" s="42">
        <f t="shared" si="868"/>
        <v>2.4342828510666292</v>
      </c>
      <c r="Z1678" s="42">
        <f t="shared" si="869"/>
        <v>3.2767219722900665</v>
      </c>
      <c r="AA1678" s="42">
        <f t="shared" si="876"/>
        <v>1.5737578315710672</v>
      </c>
      <c r="AB1678" s="42">
        <f t="shared" si="876"/>
        <v>1.4055964312853695</v>
      </c>
      <c r="AC1678" s="42">
        <f t="shared" si="870"/>
        <v>1.704274025762726</v>
      </c>
    </row>
    <row r="1679" spans="3:29" x14ac:dyDescent="0.25">
      <c r="C1679" s="42">
        <f t="shared" si="860"/>
        <v>3.98311304056493</v>
      </c>
      <c r="D1679" s="42">
        <f t="shared" si="861"/>
        <v>1.8821759577064432</v>
      </c>
      <c r="E1679" s="42">
        <f t="shared" si="862"/>
        <v>5.0624742707396502</v>
      </c>
      <c r="F1679" s="42">
        <f t="shared" si="863"/>
        <v>1.3367987907186398</v>
      </c>
      <c r="G1679" s="42">
        <f t="shared" si="873"/>
        <v>5.7920112922307858</v>
      </c>
      <c r="H1679" s="42">
        <f t="shared" si="873"/>
        <v>0</v>
      </c>
      <c r="I1679" s="42">
        <f t="shared" si="873"/>
        <v>0</v>
      </c>
      <c r="J1679" s="42">
        <f t="shared" si="871"/>
        <v>3.3613408614871907</v>
      </c>
      <c r="K1679" s="42">
        <f t="shared" ref="K1679:K1694" si="877">K349</f>
        <v>5.7920112922307858</v>
      </c>
      <c r="L1679" s="42">
        <f t="shared" si="864"/>
        <v>4.2920112922307858</v>
      </c>
      <c r="M1679" s="42">
        <f t="shared" si="874"/>
        <v>2.896005646115392</v>
      </c>
      <c r="N1679" s="42">
        <f t="shared" si="874"/>
        <v>5.3054407119760008</v>
      </c>
      <c r="O1679" s="42">
        <f t="shared" si="874"/>
        <v>1.5437385468962239</v>
      </c>
      <c r="P1679" s="42">
        <f t="shared" si="874"/>
        <v>4.9746567018104502</v>
      </c>
      <c r="Q1679" s="42">
        <f t="shared" si="874"/>
        <v>4.5118691036326473</v>
      </c>
      <c r="R1679" s="42">
        <f t="shared" si="874"/>
        <v>4.2843799292463691</v>
      </c>
      <c r="S1679" s="42">
        <f t="shared" si="874"/>
        <v>3.8202627672160507</v>
      </c>
      <c r="T1679" s="42">
        <f t="shared" si="865"/>
        <v>4.5166725480368672</v>
      </c>
      <c r="U1679" s="42">
        <f t="shared" si="866"/>
        <v>6.1420112922307855</v>
      </c>
      <c r="V1679" s="42">
        <f t="shared" si="867"/>
        <v>2.606005646115392</v>
      </c>
      <c r="W1679" s="42">
        <f t="shared" si="875"/>
        <v>5.305440711975999</v>
      </c>
      <c r="X1679" s="42">
        <f t="shared" si="875"/>
        <v>1.5437385468962239</v>
      </c>
      <c r="Y1679" s="42">
        <f t="shared" si="868"/>
        <v>4.6246567018104505</v>
      </c>
      <c r="Z1679" s="42">
        <f t="shared" si="869"/>
        <v>4.8018691036326473</v>
      </c>
      <c r="AA1679" s="42">
        <f t="shared" si="876"/>
        <v>4.2843799292463691</v>
      </c>
      <c r="AB1679" s="42">
        <f t="shared" si="876"/>
        <v>3.8202627672160498</v>
      </c>
      <c r="AC1679" s="42">
        <f t="shared" si="870"/>
        <v>3.5166725480368664</v>
      </c>
    </row>
    <row r="1680" spans="3:29" x14ac:dyDescent="0.25">
      <c r="C1680" s="42">
        <f t="shared" si="860"/>
        <v>0.64</v>
      </c>
      <c r="D1680" s="42">
        <f t="shared" si="861"/>
        <v>0.96930515022921238</v>
      </c>
      <c r="E1680" s="42">
        <f t="shared" si="862"/>
        <v>3.0105630132337189</v>
      </c>
      <c r="F1680" s="42">
        <f>F350</f>
        <v>0</v>
      </c>
      <c r="G1680" s="42">
        <f t="shared" si="873"/>
        <v>3.4188766437848859</v>
      </c>
      <c r="H1680" s="42">
        <f>H350-0.64</f>
        <v>5.4129812036670506</v>
      </c>
      <c r="I1680" s="42">
        <f t="shared" si="873"/>
        <v>6.0529812036670503</v>
      </c>
      <c r="J1680" s="42">
        <f t="shared" si="871"/>
        <v>5.5529812036670503</v>
      </c>
      <c r="K1680" s="42">
        <f t="shared" si="877"/>
        <v>6.0529812036670503</v>
      </c>
      <c r="L1680" s="42">
        <f t="shared" si="864"/>
        <v>4.5529812036670503</v>
      </c>
      <c r="M1680" s="42">
        <f t="shared" si="874"/>
        <v>4.2875283525974943</v>
      </c>
      <c r="N1680" s="42">
        <f t="shared" si="874"/>
        <v>5.528171961839675</v>
      </c>
      <c r="O1680" s="42">
        <f t="shared" si="874"/>
        <v>0</v>
      </c>
      <c r="P1680" s="42">
        <f t="shared" si="874"/>
        <v>5.049747273956303</v>
      </c>
      <c r="Q1680" s="42">
        <f t="shared" si="874"/>
        <v>5.8161466925453968</v>
      </c>
      <c r="R1680" s="42">
        <f t="shared" si="874"/>
        <v>4.790445955478309</v>
      </c>
      <c r="S1680" s="42">
        <f t="shared" si="874"/>
        <v>1.0302946729646048</v>
      </c>
      <c r="T1680" s="42">
        <f t="shared" si="865"/>
        <v>3.1393490759931595</v>
      </c>
      <c r="U1680" s="42">
        <f t="shared" si="866"/>
        <v>6.4029812036670499</v>
      </c>
      <c r="V1680" s="42">
        <f t="shared" si="867"/>
        <v>3.9975283525974943</v>
      </c>
      <c r="W1680" s="42">
        <f t="shared" si="875"/>
        <v>5.5281719618396776</v>
      </c>
      <c r="X1680" s="42">
        <f t="shared" si="875"/>
        <v>0</v>
      </c>
      <c r="Y1680" s="42">
        <f t="shared" si="868"/>
        <v>4.6997472739563024</v>
      </c>
      <c r="Z1680" s="42">
        <f t="shared" si="869"/>
        <v>6.1061466925453969</v>
      </c>
      <c r="AA1680" s="42">
        <f t="shared" si="876"/>
        <v>4.790445955478309</v>
      </c>
      <c r="AB1680" s="42">
        <f t="shared" si="876"/>
        <v>1.0302946729646041</v>
      </c>
      <c r="AC1680" s="42">
        <f t="shared" si="870"/>
        <v>2.1393490759931595</v>
      </c>
    </row>
    <row r="1681" spans="3:29" x14ac:dyDescent="0.25">
      <c r="C1681" s="42">
        <f t="shared" si="860"/>
        <v>3.9151207071878709</v>
      </c>
      <c r="D1681" s="42">
        <f t="shared" si="861"/>
        <v>4.4943119462783967</v>
      </c>
      <c r="E1681" s="42">
        <f t="shared" si="862"/>
        <v>2.7823224681800212</v>
      </c>
      <c r="F1681" s="42">
        <f t="shared" si="863"/>
        <v>1.8517684284369866</v>
      </c>
      <c r="G1681" s="42">
        <f t="shared" si="873"/>
        <v>0.83030243115796032</v>
      </c>
      <c r="H1681" s="42">
        <f t="shared" si="873"/>
        <v>0</v>
      </c>
      <c r="I1681" s="42">
        <f t="shared" si="873"/>
        <v>5.753736378414966</v>
      </c>
      <c r="J1681" s="42">
        <f t="shared" si="871"/>
        <v>1.4179121261383225</v>
      </c>
      <c r="K1681" s="42">
        <f t="shared" si="877"/>
        <v>5.753736378414966</v>
      </c>
      <c r="L1681" s="42">
        <f t="shared" si="864"/>
        <v>4.253736378414966</v>
      </c>
      <c r="M1681" s="42">
        <f t="shared" si="874"/>
        <v>0</v>
      </c>
      <c r="N1681" s="42">
        <f t="shared" si="874"/>
        <v>3.4455213802458018</v>
      </c>
      <c r="O1681" s="42">
        <f t="shared" si="874"/>
        <v>2.7698772234931526</v>
      </c>
      <c r="P1681" s="42">
        <f t="shared" si="874"/>
        <v>3.7164575119135499</v>
      </c>
      <c r="Q1681" s="42">
        <f t="shared" si="874"/>
        <v>4.1862269527675586</v>
      </c>
      <c r="R1681" s="42">
        <f t="shared" si="874"/>
        <v>5.2159422101202901</v>
      </c>
      <c r="S1681" s="42">
        <f t="shared" si="874"/>
        <v>5.508896532524969</v>
      </c>
      <c r="T1681" s="42">
        <f t="shared" si="865"/>
        <v>7.253736378414966</v>
      </c>
      <c r="U1681" s="42">
        <f t="shared" si="866"/>
        <v>6.1037363784149656</v>
      </c>
      <c r="V1681" s="42">
        <f>V351</f>
        <v>0</v>
      </c>
      <c r="W1681" s="42">
        <f t="shared" si="875"/>
        <v>3.4455213802458022</v>
      </c>
      <c r="X1681" s="42">
        <f>X351-0.29</f>
        <v>2.4798772234931539</v>
      </c>
      <c r="Y1681" s="42">
        <f t="shared" si="868"/>
        <v>3.3664575119135498</v>
      </c>
      <c r="Z1681" s="42">
        <f t="shared" si="869"/>
        <v>4.4762269527675587</v>
      </c>
      <c r="AA1681" s="42">
        <f t="shared" si="876"/>
        <v>5.2159422101202901</v>
      </c>
      <c r="AB1681" s="42">
        <f t="shared" si="876"/>
        <v>5.5088965325249664</v>
      </c>
      <c r="AC1681" s="42">
        <f t="shared" si="870"/>
        <v>6.253736378414966</v>
      </c>
    </row>
    <row r="1682" spans="3:29" x14ac:dyDescent="0.25">
      <c r="C1682" s="42">
        <f t="shared" si="860"/>
        <v>3.9574727865721826</v>
      </c>
      <c r="D1682" s="42">
        <f t="shared" si="861"/>
        <v>2.992001590782031</v>
      </c>
      <c r="E1682" s="42">
        <f t="shared" si="862"/>
        <v>4.6291850460956692</v>
      </c>
      <c r="F1682" s="42">
        <f t="shared" si="863"/>
        <v>3.2942136511560243</v>
      </c>
      <c r="G1682" s="42">
        <f t="shared" si="873"/>
        <v>1.7898381900918638</v>
      </c>
      <c r="H1682" s="42">
        <f t="shared" si="873"/>
        <v>0</v>
      </c>
      <c r="I1682" s="42">
        <f t="shared" si="873"/>
        <v>5.9683702053063072</v>
      </c>
      <c r="J1682" s="42">
        <f t="shared" si="871"/>
        <v>1.4894567351021031</v>
      </c>
      <c r="K1682" s="42">
        <f t="shared" si="877"/>
        <v>5.9683702053063072</v>
      </c>
      <c r="L1682" s="42">
        <f t="shared" si="864"/>
        <v>4.4683702053063072</v>
      </c>
      <c r="M1682" s="42">
        <f t="shared" si="874"/>
        <v>2.4868209188776271</v>
      </c>
      <c r="N1682" s="42">
        <f t="shared" si="874"/>
        <v>4.059349726340411</v>
      </c>
      <c r="O1682" s="42">
        <f t="shared" si="874"/>
        <v>1.4879821035267791</v>
      </c>
      <c r="P1682" s="42">
        <f t="shared" si="874"/>
        <v>4.6028561994650197</v>
      </c>
      <c r="Q1682" s="42">
        <f t="shared" si="874"/>
        <v>4.92812718488267</v>
      </c>
      <c r="R1682" s="42">
        <f t="shared" si="874"/>
        <v>5.0264171217643812</v>
      </c>
      <c r="S1682" s="42">
        <f t="shared" si="874"/>
        <v>2.5397320022580026</v>
      </c>
      <c r="T1682" s="42">
        <f t="shared" si="865"/>
        <v>5.1058903323725611</v>
      </c>
      <c r="U1682" s="42">
        <f t="shared" si="866"/>
        <v>6.3183702053063069</v>
      </c>
      <c r="V1682" s="42">
        <f t="shared" si="867"/>
        <v>2.1968209188776271</v>
      </c>
      <c r="W1682" s="42">
        <f t="shared" si="875"/>
        <v>4.0593497263404101</v>
      </c>
      <c r="X1682" s="42">
        <f t="shared" si="875"/>
        <v>1.4879821035267815</v>
      </c>
      <c r="Y1682" s="42">
        <f t="shared" si="868"/>
        <v>4.25285619946502</v>
      </c>
      <c r="Z1682" s="42">
        <f t="shared" si="869"/>
        <v>5.21812718488267</v>
      </c>
      <c r="AA1682" s="42">
        <f t="shared" si="876"/>
        <v>5.0264171217643812</v>
      </c>
      <c r="AB1682" s="42">
        <f t="shared" si="876"/>
        <v>2.5397320022580017</v>
      </c>
      <c r="AC1682" s="42">
        <f t="shared" si="870"/>
        <v>4.1058903323725602</v>
      </c>
    </row>
    <row r="1683" spans="3:29" x14ac:dyDescent="0.25">
      <c r="C1683" s="42">
        <f t="shared" si="860"/>
        <v>4.9358867503244346</v>
      </c>
      <c r="D1683" s="42">
        <f t="shared" si="861"/>
        <v>3.6101372100458895</v>
      </c>
      <c r="E1683" s="42">
        <f t="shared" si="862"/>
        <v>3.0170913156839956</v>
      </c>
      <c r="F1683" s="42">
        <f t="shared" si="863"/>
        <v>2.1536311231239256</v>
      </c>
      <c r="G1683" s="42">
        <f t="shared" si="873"/>
        <v>1.7198281662577586</v>
      </c>
      <c r="H1683" s="42">
        <f t="shared" si="873"/>
        <v>0</v>
      </c>
      <c r="I1683" s="42">
        <f t="shared" si="873"/>
        <v>0</v>
      </c>
      <c r="J1683" s="42">
        <f t="shared" si="871"/>
        <v>1.6455521567800724</v>
      </c>
      <c r="K1683" s="42">
        <f t="shared" si="877"/>
        <v>6.4366564703402158</v>
      </c>
      <c r="L1683" s="42">
        <f t="shared" si="864"/>
        <v>4.9366564703402158</v>
      </c>
      <c r="M1683" s="42">
        <f t="shared" si="874"/>
        <v>2.6819401959750886</v>
      </c>
      <c r="N1683" s="42">
        <f t="shared" si="874"/>
        <v>5.4361698851031495</v>
      </c>
      <c r="O1683" s="42">
        <f t="shared" si="874"/>
        <v>2.4381274508864448</v>
      </c>
      <c r="P1683" s="42">
        <f t="shared" si="874"/>
        <v>3.9006608484175116</v>
      </c>
      <c r="Q1683" s="42">
        <f t="shared" si="874"/>
        <v>4.5842314877685775</v>
      </c>
      <c r="R1683" s="42">
        <f t="shared" si="874"/>
        <v>4.5183577789306444</v>
      </c>
      <c r="S1683" s="42">
        <f t="shared" si="874"/>
        <v>3.9715539923375816</v>
      </c>
      <c r="T1683" s="42">
        <f t="shared" si="865"/>
        <v>5.5229102939626342</v>
      </c>
      <c r="U1683" s="42">
        <f t="shared" si="866"/>
        <v>6.7866564703402155</v>
      </c>
      <c r="V1683" s="42">
        <f t="shared" si="867"/>
        <v>2.3919401959750886</v>
      </c>
      <c r="W1683" s="42">
        <f t="shared" si="875"/>
        <v>5.4361698851031495</v>
      </c>
      <c r="X1683" s="42">
        <f t="shared" si="875"/>
        <v>2.4381274508864461</v>
      </c>
      <c r="Y1683" s="42">
        <f t="shared" si="868"/>
        <v>3.5506608484175106</v>
      </c>
      <c r="Z1683" s="42">
        <f t="shared" si="869"/>
        <v>4.8742314877685775</v>
      </c>
      <c r="AA1683" s="42">
        <f t="shared" si="876"/>
        <v>4.5183577789306444</v>
      </c>
      <c r="AB1683" s="42">
        <f t="shared" si="876"/>
        <v>3.9715539923375798</v>
      </c>
      <c r="AC1683" s="42">
        <f t="shared" si="870"/>
        <v>4.5229102939626342</v>
      </c>
    </row>
    <row r="1684" spans="3:29" x14ac:dyDescent="0.25">
      <c r="C1684" s="42">
        <f t="shared" si="860"/>
        <v>5.7463692452616719</v>
      </c>
      <c r="D1684" s="42">
        <f t="shared" si="861"/>
        <v>3.1817522076757725</v>
      </c>
      <c r="E1684" s="42">
        <f t="shared" si="862"/>
        <v>4.2483279414214525</v>
      </c>
      <c r="F1684" s="42">
        <f t="shared" si="863"/>
        <v>4.6165651418812228</v>
      </c>
      <c r="G1684" s="42">
        <f t="shared" ref="G1684:J1699" si="878">G354</f>
        <v>6.7001372834579798E-2</v>
      </c>
      <c r="H1684" s="42">
        <f t="shared" si="878"/>
        <v>0</v>
      </c>
      <c r="I1684" s="42">
        <f t="shared" si="878"/>
        <v>5.9430217704274293</v>
      </c>
      <c r="J1684" s="42">
        <f t="shared" si="871"/>
        <v>5.4430217704274293</v>
      </c>
      <c r="K1684" s="42">
        <f t="shared" si="877"/>
        <v>5.9430217704274293</v>
      </c>
      <c r="L1684" s="42">
        <f t="shared" si="864"/>
        <v>4.4430217704274293</v>
      </c>
      <c r="M1684" s="42">
        <f t="shared" ref="M1684:S1699" si="879">M354</f>
        <v>3.7143886065171432</v>
      </c>
      <c r="N1684" s="42">
        <f t="shared" si="879"/>
        <v>3.7003720457378346</v>
      </c>
      <c r="O1684" s="42">
        <f t="shared" si="879"/>
        <v>0.64259946140296498</v>
      </c>
      <c r="P1684" s="42">
        <f t="shared" si="879"/>
        <v>3.7591160569271054</v>
      </c>
      <c r="Q1684" s="42">
        <f t="shared" si="879"/>
        <v>4.5209244025644395</v>
      </c>
      <c r="R1684" s="42">
        <f t="shared" si="879"/>
        <v>3.468375279542689</v>
      </c>
      <c r="S1684" s="42">
        <f t="shared" si="879"/>
        <v>4.4256545098927669</v>
      </c>
      <c r="T1684" s="42">
        <f t="shared" si="865"/>
        <v>3.4810072568091424</v>
      </c>
      <c r="U1684" s="42">
        <f t="shared" si="866"/>
        <v>6.2930217704274289</v>
      </c>
      <c r="V1684" s="42">
        <f t="shared" si="867"/>
        <v>3.4243886065171432</v>
      </c>
      <c r="W1684" s="42">
        <f t="shared" ref="W1684:X1699" si="880">W354</f>
        <v>3.7003720457378355</v>
      </c>
      <c r="X1684" s="42">
        <f t="shared" si="880"/>
        <v>0.6425994614029632</v>
      </c>
      <c r="Y1684" s="42">
        <f t="shared" si="868"/>
        <v>3.4091160569271053</v>
      </c>
      <c r="Z1684" s="42">
        <f t="shared" si="869"/>
        <v>4.8109244025644395</v>
      </c>
      <c r="AA1684" s="42">
        <f t="shared" ref="AA1684:AB1699" si="881">AA354</f>
        <v>3.468375279542689</v>
      </c>
      <c r="AB1684" s="42">
        <f t="shared" si="881"/>
        <v>4.4256545098927651</v>
      </c>
      <c r="AC1684" s="42">
        <f t="shared" si="870"/>
        <v>2.4810072568091428</v>
      </c>
    </row>
    <row r="1685" spans="3:29" x14ac:dyDescent="0.25">
      <c r="C1685" s="42">
        <f t="shared" si="860"/>
        <v>6.036926532943494</v>
      </c>
      <c r="D1685" s="42">
        <f t="shared" si="861"/>
        <v>4.1275146407830503</v>
      </c>
      <c r="E1685" s="42">
        <f t="shared" si="862"/>
        <v>3.7755124027690772</v>
      </c>
      <c r="F1685" s="42">
        <f t="shared" si="863"/>
        <v>4.4355066316822329</v>
      </c>
      <c r="G1685" s="42">
        <f t="shared" si="878"/>
        <v>1.1025518296887244</v>
      </c>
      <c r="H1685" s="42">
        <f t="shared" si="878"/>
        <v>6.5197564862259574</v>
      </c>
      <c r="I1685" s="42">
        <f t="shared" si="878"/>
        <v>6.5197564862259574</v>
      </c>
      <c r="J1685" s="42">
        <f t="shared" si="871"/>
        <v>3.8465043241506383</v>
      </c>
      <c r="K1685" s="42">
        <f t="shared" si="877"/>
        <v>6.5197564862259574</v>
      </c>
      <c r="L1685" s="42">
        <f t="shared" si="864"/>
        <v>5.0197564862259574</v>
      </c>
      <c r="M1685" s="42">
        <f t="shared" si="879"/>
        <v>4.074847803891223</v>
      </c>
      <c r="N1685" s="42">
        <f t="shared" si="879"/>
        <v>3.7050727560987564</v>
      </c>
      <c r="O1685" s="42">
        <f t="shared" si="879"/>
        <v>2.8916826288770765</v>
      </c>
      <c r="P1685" s="42">
        <f t="shared" si="879"/>
        <v>2.5925536886778637</v>
      </c>
      <c r="Q1685" s="42">
        <f t="shared" si="879"/>
        <v>2.3538587281717964</v>
      </c>
      <c r="R1685" s="42">
        <f t="shared" si="879"/>
        <v>2.6099006045225535</v>
      </c>
      <c r="S1685" s="42">
        <f t="shared" si="879"/>
        <v>1.387182231111906</v>
      </c>
      <c r="T1685" s="42">
        <f t="shared" si="865"/>
        <v>3.6732521620753182</v>
      </c>
      <c r="U1685" s="42">
        <f t="shared" si="866"/>
        <v>6.869756486225957</v>
      </c>
      <c r="V1685" s="42">
        <f t="shared" si="867"/>
        <v>3.784847803891223</v>
      </c>
      <c r="W1685" s="42">
        <f t="shared" si="880"/>
        <v>3.7050727560987564</v>
      </c>
      <c r="X1685" s="42">
        <f t="shared" si="880"/>
        <v>2.8916826288770769</v>
      </c>
      <c r="Y1685" s="42">
        <f t="shared" si="868"/>
        <v>2.2425536886778636</v>
      </c>
      <c r="Z1685" s="42">
        <f t="shared" si="869"/>
        <v>2.6438587281717965</v>
      </c>
      <c r="AA1685" s="42">
        <f t="shared" si="881"/>
        <v>2.6099006045225535</v>
      </c>
      <c r="AB1685" s="42">
        <f t="shared" si="881"/>
        <v>1.3871822311119046</v>
      </c>
      <c r="AC1685" s="42">
        <f t="shared" si="870"/>
        <v>2.6732521620753187</v>
      </c>
    </row>
    <row r="1686" spans="3:29" x14ac:dyDescent="0.25">
      <c r="C1686" s="42">
        <f t="shared" si="860"/>
        <v>7.45121310662278</v>
      </c>
      <c r="D1686" s="42">
        <f t="shared" si="861"/>
        <v>6.7471187564657962</v>
      </c>
      <c r="E1686" s="42">
        <f t="shared" si="862"/>
        <v>6.5105292748760633</v>
      </c>
      <c r="F1686" s="42">
        <f t="shared" si="863"/>
        <v>5.8838703641147516</v>
      </c>
      <c r="G1686" s="42">
        <f t="shared" si="878"/>
        <v>0.18995469048427804</v>
      </c>
      <c r="H1686" s="42">
        <f t="shared" si="878"/>
        <v>0</v>
      </c>
      <c r="I1686" s="42">
        <f t="shared" si="878"/>
        <v>7.020408769147835</v>
      </c>
      <c r="J1686" s="42">
        <f t="shared" si="871"/>
        <v>6.520408769147835</v>
      </c>
      <c r="K1686" s="42">
        <f t="shared" si="877"/>
        <v>7.020408769147835</v>
      </c>
      <c r="L1686" s="42">
        <f>L356</f>
        <v>0</v>
      </c>
      <c r="M1686" s="42">
        <f t="shared" si="879"/>
        <v>4.6802725127652227</v>
      </c>
      <c r="N1686" s="42">
        <f>N356-1.5</f>
        <v>1.2122873052413028</v>
      </c>
      <c r="O1686" s="42">
        <f t="shared" si="879"/>
        <v>1.1797381127218083</v>
      </c>
      <c r="P1686" s="42">
        <f t="shared" si="879"/>
        <v>4.8585294079544274</v>
      </c>
      <c r="Q1686" s="42">
        <f t="shared" si="879"/>
        <v>4.5073634959233724</v>
      </c>
      <c r="R1686" s="42">
        <f t="shared" si="879"/>
        <v>2.0747923253773433</v>
      </c>
      <c r="S1686" s="42">
        <f t="shared" si="879"/>
        <v>3.2861487855585616</v>
      </c>
      <c r="T1686" s="42">
        <f t="shared" si="865"/>
        <v>4.278911804454351</v>
      </c>
      <c r="U1686" s="42">
        <f t="shared" si="866"/>
        <v>0.35</v>
      </c>
      <c r="V1686" s="42">
        <f t="shared" si="867"/>
        <v>4.3902725127652227</v>
      </c>
      <c r="W1686" s="42">
        <f t="shared" si="880"/>
        <v>2.7122873052413032</v>
      </c>
      <c r="X1686" s="42">
        <f t="shared" si="880"/>
        <v>1.1797381127218118</v>
      </c>
      <c r="Y1686" s="42">
        <f t="shared" si="868"/>
        <v>4.5085294079544278</v>
      </c>
      <c r="Z1686" s="42">
        <f t="shared" si="869"/>
        <v>4.7973634959233724</v>
      </c>
      <c r="AA1686" s="42">
        <f t="shared" si="881"/>
        <v>2.0747923253773433</v>
      </c>
      <c r="AB1686" s="42">
        <f t="shared" si="881"/>
        <v>3.2861487855585598</v>
      </c>
      <c r="AC1686" s="42">
        <f t="shared" si="870"/>
        <v>3.278911804454351</v>
      </c>
    </row>
    <row r="1687" spans="3:29" x14ac:dyDescent="0.25">
      <c r="C1687" s="42">
        <f t="shared" si="860"/>
        <v>4.4789568258904753</v>
      </c>
      <c r="D1687" s="42">
        <f t="shared" si="861"/>
        <v>5.2653428667231807</v>
      </c>
      <c r="E1687" s="42">
        <f t="shared" si="862"/>
        <v>4.4108420079366919</v>
      </c>
      <c r="F1687" s="42">
        <f t="shared" si="863"/>
        <v>4.4830052597586141</v>
      </c>
      <c r="G1687" s="42">
        <f t="shared" si="878"/>
        <v>1.0442399493650913</v>
      </c>
      <c r="H1687" s="42">
        <f t="shared" si="878"/>
        <v>5.8622837663723404</v>
      </c>
      <c r="I1687" s="42">
        <f t="shared" si="878"/>
        <v>5.8622837663723404</v>
      </c>
      <c r="J1687" s="42">
        <f t="shared" si="871"/>
        <v>1.4540945887907808</v>
      </c>
      <c r="K1687" s="42">
        <f t="shared" si="877"/>
        <v>5.8622837663723404</v>
      </c>
      <c r="L1687" s="42">
        <f t="shared" si="864"/>
        <v>4.3622837663723404</v>
      </c>
      <c r="M1687" s="42">
        <f t="shared" si="879"/>
        <v>3.6639273539827131</v>
      </c>
      <c r="N1687" s="42">
        <f t="shared" si="879"/>
        <v>3.6527347636830334</v>
      </c>
      <c r="O1687" s="42">
        <f t="shared" si="879"/>
        <v>3.7345816004782475</v>
      </c>
      <c r="P1687" s="42">
        <f t="shared" si="879"/>
        <v>2.2200693088994972</v>
      </c>
      <c r="Q1687" s="42">
        <f t="shared" si="879"/>
        <v>2.1809401691871875</v>
      </c>
      <c r="R1687" s="42">
        <f t="shared" si="879"/>
        <v>3.3752202646457112</v>
      </c>
      <c r="S1687" s="42">
        <f t="shared" si="879"/>
        <v>3.8666126969689913</v>
      </c>
      <c r="T1687" s="42">
        <f t="shared" si="865"/>
        <v>3.3319636769913559</v>
      </c>
      <c r="U1687" s="42">
        <f t="shared" si="866"/>
        <v>6.21228376637234</v>
      </c>
      <c r="V1687" s="42">
        <f t="shared" si="867"/>
        <v>3.373927353982713</v>
      </c>
      <c r="W1687" s="42">
        <f t="shared" si="880"/>
        <v>3.6527347636830347</v>
      </c>
      <c r="X1687" s="42">
        <f t="shared" si="880"/>
        <v>3.7345816004782484</v>
      </c>
      <c r="Y1687" s="42">
        <f t="shared" si="868"/>
        <v>1.8700693088994971</v>
      </c>
      <c r="Z1687" s="42">
        <f t="shared" si="869"/>
        <v>2.4709401691871875</v>
      </c>
      <c r="AA1687" s="42">
        <f t="shared" si="881"/>
        <v>3.3752202646457112</v>
      </c>
      <c r="AB1687" s="42">
        <f t="shared" si="881"/>
        <v>3.8666126969689905</v>
      </c>
      <c r="AC1687" s="42">
        <f t="shared" si="870"/>
        <v>2.3319636769913554</v>
      </c>
    </row>
    <row r="1688" spans="3:29" x14ac:dyDescent="0.25">
      <c r="C1688" s="42">
        <f t="shared" si="860"/>
        <v>5.2209849829342323</v>
      </c>
      <c r="D1688" s="42">
        <f t="shared" si="861"/>
        <v>5.4670041844754564</v>
      </c>
      <c r="E1688" s="42">
        <f t="shared" si="862"/>
        <v>4.3087875416584209</v>
      </c>
      <c r="F1688" s="42">
        <f t="shared" si="863"/>
        <v>4.4182639875622201</v>
      </c>
      <c r="G1688" s="42">
        <f t="shared" si="878"/>
        <v>1.021203552514478</v>
      </c>
      <c r="H1688" s="42">
        <f t="shared" si="878"/>
        <v>0</v>
      </c>
      <c r="I1688" s="42">
        <f t="shared" si="878"/>
        <v>0</v>
      </c>
      <c r="J1688" s="42">
        <f t="shared" si="871"/>
        <v>5.6619561297982335</v>
      </c>
      <c r="K1688" s="42">
        <f t="shared" si="877"/>
        <v>6.1619561297982335</v>
      </c>
      <c r="L1688" s="42">
        <f t="shared" si="864"/>
        <v>4.6619561297982335</v>
      </c>
      <c r="M1688" s="42">
        <f t="shared" si="879"/>
        <v>3.851222581123896</v>
      </c>
      <c r="N1688" s="42">
        <f t="shared" si="879"/>
        <v>3.8948213273252992</v>
      </c>
      <c r="O1688" s="42">
        <f t="shared" si="879"/>
        <v>2.7457201211979747</v>
      </c>
      <c r="P1688" s="42">
        <f t="shared" si="879"/>
        <v>3.4265511694589015</v>
      </c>
      <c r="Q1688" s="42">
        <f t="shared" si="879"/>
        <v>3.9352832195154446</v>
      </c>
      <c r="R1688" s="42">
        <f t="shared" si="879"/>
        <v>2.9753479033176307</v>
      </c>
      <c r="S1688" s="42">
        <f t="shared" si="879"/>
        <v>3.933163487105257</v>
      </c>
      <c r="T1688" s="42">
        <f t="shared" si="865"/>
        <v>4.195855806786728</v>
      </c>
      <c r="U1688" s="42">
        <f t="shared" si="866"/>
        <v>6.5119561297982331</v>
      </c>
      <c r="V1688" s="42">
        <f t="shared" si="867"/>
        <v>3.561222581123896</v>
      </c>
      <c r="W1688" s="42">
        <f t="shared" si="880"/>
        <v>3.8948213273252987</v>
      </c>
      <c r="X1688" s="42">
        <f t="shared" si="880"/>
        <v>2.7457201211979738</v>
      </c>
      <c r="Y1688" s="42">
        <f t="shared" si="868"/>
        <v>3.0765511694589014</v>
      </c>
      <c r="Z1688" s="42">
        <f t="shared" si="869"/>
        <v>4.2252832195154442</v>
      </c>
      <c r="AA1688" s="42">
        <f t="shared" si="881"/>
        <v>2.9753479033176307</v>
      </c>
      <c r="AB1688" s="42">
        <f t="shared" si="881"/>
        <v>3.9331634871052552</v>
      </c>
      <c r="AC1688" s="42">
        <f t="shared" si="870"/>
        <v>3.195855806786728</v>
      </c>
    </row>
    <row r="1689" spans="3:29" x14ac:dyDescent="0.25">
      <c r="C1689" s="42">
        <f t="shared" si="860"/>
        <v>5.5703836020004323</v>
      </c>
      <c r="D1689" s="42">
        <f t="shared" si="861"/>
        <v>1.9713219072339245</v>
      </c>
      <c r="E1689" s="42">
        <f>E359</f>
        <v>0</v>
      </c>
      <c r="F1689" s="42">
        <f t="shared" si="863"/>
        <v>1.9842525245197886</v>
      </c>
      <c r="G1689" s="42">
        <f t="shared" si="878"/>
        <v>1.5450194778485824</v>
      </c>
      <c r="H1689" s="42">
        <f>H359-0.4</f>
        <v>5.6908101193408251</v>
      </c>
      <c r="I1689" s="42">
        <f t="shared" si="878"/>
        <v>6.0908101193408255</v>
      </c>
      <c r="J1689" s="42">
        <f t="shared" si="871"/>
        <v>3.5605400795605506</v>
      </c>
      <c r="K1689" s="42">
        <f t="shared" si="877"/>
        <v>6.0908101193408255</v>
      </c>
      <c r="L1689" s="42">
        <f t="shared" si="864"/>
        <v>4.5908101193408255</v>
      </c>
      <c r="M1689" s="42">
        <f t="shared" si="879"/>
        <v>3.5529725696154815</v>
      </c>
      <c r="N1689" s="42">
        <f t="shared" si="879"/>
        <v>4.2657560539318728</v>
      </c>
      <c r="O1689" s="42">
        <f t="shared" si="879"/>
        <v>1.2542370700295447</v>
      </c>
      <c r="P1689" s="42">
        <f t="shared" si="879"/>
        <v>4.2259064121201133</v>
      </c>
      <c r="Q1689" s="42">
        <f t="shared" si="879"/>
        <v>3.9292372475618267</v>
      </c>
      <c r="R1689" s="42">
        <f t="shared" si="879"/>
        <v>4.5310680910782928</v>
      </c>
      <c r="S1689" s="42">
        <f t="shared" si="879"/>
        <v>3.1102009120038261</v>
      </c>
      <c r="T1689" s="42">
        <f t="shared" si="865"/>
        <v>4.0378375497253449</v>
      </c>
      <c r="U1689" s="42">
        <f t="shared" si="866"/>
        <v>6.4408101193408251</v>
      </c>
      <c r="V1689" s="42">
        <f t="shared" si="867"/>
        <v>3.2629725696154814</v>
      </c>
      <c r="W1689" s="42">
        <f t="shared" si="880"/>
        <v>4.2657560539318737</v>
      </c>
      <c r="X1689" s="42">
        <f t="shared" si="880"/>
        <v>1.2542370700295484</v>
      </c>
      <c r="Y1689" s="42">
        <f t="shared" si="868"/>
        <v>3.8759064121201132</v>
      </c>
      <c r="Z1689" s="42">
        <f t="shared" si="869"/>
        <v>4.2192372475618267</v>
      </c>
      <c r="AA1689" s="42">
        <f t="shared" si="881"/>
        <v>4.5310680910782928</v>
      </c>
      <c r="AB1689" s="42">
        <f t="shared" si="881"/>
        <v>3.1102009120038248</v>
      </c>
      <c r="AC1689" s="42">
        <f t="shared" si="870"/>
        <v>3.0378375497253445</v>
      </c>
    </row>
    <row r="1690" spans="3:29" x14ac:dyDescent="0.25">
      <c r="C1690" s="42">
        <f t="shared" si="860"/>
        <v>7.7112297779974837</v>
      </c>
      <c r="D1690" s="42">
        <f t="shared" si="861"/>
        <v>6.0340302541995596</v>
      </c>
      <c r="E1690" s="42">
        <f t="shared" si="862"/>
        <v>6.3393029638269498</v>
      </c>
      <c r="F1690" s="42">
        <f t="shared" si="863"/>
        <v>6.2564957821802141</v>
      </c>
      <c r="G1690" s="42">
        <f t="shared" si="878"/>
        <v>0.35831027409181182</v>
      </c>
      <c r="H1690" s="42">
        <f t="shared" si="878"/>
        <v>0</v>
      </c>
      <c r="I1690" s="42">
        <f t="shared" si="878"/>
        <v>0</v>
      </c>
      <c r="J1690" s="42">
        <f t="shared" si="871"/>
        <v>6.8911910027775063</v>
      </c>
      <c r="K1690" s="42">
        <f t="shared" si="877"/>
        <v>7.3911910027775063</v>
      </c>
      <c r="L1690" s="42">
        <f t="shared" si="864"/>
        <v>5.8911910027775063</v>
      </c>
      <c r="M1690" s="42">
        <f t="shared" si="879"/>
        <v>3.0796629178239594</v>
      </c>
      <c r="N1690" s="42">
        <f t="shared" si="879"/>
        <v>3.3104301122053816</v>
      </c>
      <c r="O1690" s="42">
        <f t="shared" si="879"/>
        <v>2.8556874328913051</v>
      </c>
      <c r="P1690" s="42">
        <f t="shared" si="879"/>
        <v>1.0940282718222964</v>
      </c>
      <c r="Q1690" s="42">
        <f t="shared" si="879"/>
        <v>0.800662566186084</v>
      </c>
      <c r="R1690" s="42">
        <f t="shared" si="879"/>
        <v>1.8488595000244057</v>
      </c>
      <c r="S1690" s="42">
        <f t="shared" si="879"/>
        <v>4.8750408741723987</v>
      </c>
      <c r="T1690" s="42">
        <f t="shared" si="865"/>
        <v>5.5035617931711487</v>
      </c>
      <c r="U1690" s="42">
        <f t="shared" si="866"/>
        <v>7.7411910027775059</v>
      </c>
      <c r="V1690" s="42">
        <f t="shared" si="867"/>
        <v>2.7896629178239594</v>
      </c>
      <c r="W1690" s="42">
        <f t="shared" si="880"/>
        <v>3.3104301122053816</v>
      </c>
      <c r="X1690" s="42">
        <f t="shared" si="880"/>
        <v>2.8556874328913096</v>
      </c>
      <c r="Y1690" s="42">
        <f t="shared" si="868"/>
        <v>0.74402827182229647</v>
      </c>
      <c r="Z1690" s="42">
        <f t="shared" si="869"/>
        <v>1.090662566186084</v>
      </c>
      <c r="AA1690" s="42">
        <f t="shared" si="881"/>
        <v>1.8488595000244057</v>
      </c>
      <c r="AB1690" s="42">
        <f t="shared" si="881"/>
        <v>4.8750408741723978</v>
      </c>
      <c r="AC1690" s="42">
        <f t="shared" si="870"/>
        <v>4.5035617931711487</v>
      </c>
    </row>
    <row r="1691" spans="3:29" x14ac:dyDescent="0.25">
      <c r="C1691" s="42">
        <f t="shared" si="860"/>
        <v>5.713967066177462</v>
      </c>
      <c r="D1691" s="42">
        <f t="shared" si="861"/>
        <v>2.6320600362789532</v>
      </c>
      <c r="E1691" s="42">
        <f t="shared" si="862"/>
        <v>6.1242729236383466</v>
      </c>
      <c r="F1691" s="42">
        <f t="shared" si="863"/>
        <v>4.4334662524743491</v>
      </c>
      <c r="G1691" s="42">
        <f t="shared" si="878"/>
        <v>0.3431635661431211</v>
      </c>
      <c r="H1691" s="42">
        <f t="shared" si="878"/>
        <v>0</v>
      </c>
      <c r="I1691" s="42">
        <f t="shared" si="878"/>
        <v>0</v>
      </c>
      <c r="J1691" s="42">
        <f t="shared" si="871"/>
        <v>1.8059551755223233</v>
      </c>
      <c r="K1691" s="42">
        <f t="shared" si="877"/>
        <v>6.9178655265669677</v>
      </c>
      <c r="L1691" s="42">
        <f t="shared" si="864"/>
        <v>5.4178655265669677</v>
      </c>
      <c r="M1691" s="42">
        <f t="shared" si="879"/>
        <v>4.3236659541043547</v>
      </c>
      <c r="N1691" s="42">
        <f t="shared" si="879"/>
        <v>5.140228922255961</v>
      </c>
      <c r="O1691" s="42">
        <f t="shared" si="879"/>
        <v>1.7104089008522989</v>
      </c>
      <c r="P1691" s="42">
        <f t="shared" si="879"/>
        <v>4.7913074861989333</v>
      </c>
      <c r="Q1691" s="42">
        <f t="shared" si="879"/>
        <v>5.3296086069671151</v>
      </c>
      <c r="R1691" s="42">
        <f t="shared" si="879"/>
        <v>3.7828971611470399</v>
      </c>
      <c r="S1691" s="42">
        <f t="shared" si="879"/>
        <v>1.0303203975738038</v>
      </c>
      <c r="T1691" s="42">
        <f t="shared" si="865"/>
        <v>4.2383217709327576</v>
      </c>
      <c r="U1691" s="42">
        <f t="shared" si="866"/>
        <v>7.2678655265669674</v>
      </c>
      <c r="V1691" s="42">
        <f t="shared" si="867"/>
        <v>4.0336659541043547</v>
      </c>
      <c r="W1691" s="42">
        <f t="shared" si="880"/>
        <v>5.140228922255961</v>
      </c>
      <c r="X1691" s="42">
        <f t="shared" si="880"/>
        <v>1.7104089008523033</v>
      </c>
      <c r="Y1691" s="42">
        <f t="shared" si="868"/>
        <v>4.4413074861989328</v>
      </c>
      <c r="Z1691" s="42">
        <f t="shared" si="869"/>
        <v>5.6196086069671152</v>
      </c>
      <c r="AA1691" s="42">
        <f t="shared" si="881"/>
        <v>3.7828971611470399</v>
      </c>
      <c r="AB1691" s="42">
        <f t="shared" si="881"/>
        <v>1.0303203975738038</v>
      </c>
      <c r="AC1691" s="42">
        <f t="shared" si="870"/>
        <v>3.2383217709327576</v>
      </c>
    </row>
    <row r="1692" spans="3:29" x14ac:dyDescent="0.25">
      <c r="C1692" s="42">
        <f t="shared" si="860"/>
        <v>5.8193211907379609</v>
      </c>
      <c r="D1692" s="42">
        <f t="shared" si="861"/>
        <v>5.9884278422710953</v>
      </c>
      <c r="E1692" s="42">
        <f t="shared" si="862"/>
        <v>5.8130709016545117</v>
      </c>
      <c r="F1692" s="42">
        <f t="shared" si="863"/>
        <v>5.3350423939770435</v>
      </c>
      <c r="G1692" s="42">
        <f t="shared" si="878"/>
        <v>0.23277103195990154</v>
      </c>
      <c r="H1692" s="42">
        <f t="shared" si="878"/>
        <v>7.1195829430495712</v>
      </c>
      <c r="I1692" s="42">
        <f t="shared" si="878"/>
        <v>7.1195829430495712</v>
      </c>
      <c r="J1692" s="42">
        <f t="shared" si="871"/>
        <v>1.8731943143498579</v>
      </c>
      <c r="K1692" s="42">
        <f t="shared" si="877"/>
        <v>7.1195829430495712</v>
      </c>
      <c r="L1692" s="42">
        <f>L362</f>
        <v>0</v>
      </c>
      <c r="M1692" s="42">
        <f t="shared" si="879"/>
        <v>3.8564407608185176</v>
      </c>
      <c r="N1692" s="42">
        <f>N362-1.5</f>
        <v>1.9958239697902878</v>
      </c>
      <c r="O1692" s="42">
        <f t="shared" si="879"/>
        <v>4.020701111088604</v>
      </c>
      <c r="P1692" s="42">
        <f t="shared" si="879"/>
        <v>3.9436574981524752</v>
      </c>
      <c r="Q1692" s="42">
        <f t="shared" si="879"/>
        <v>2.4921418062574485</v>
      </c>
      <c r="R1692" s="42">
        <f t="shared" si="879"/>
        <v>2.4381946566122648</v>
      </c>
      <c r="S1692" s="42">
        <f t="shared" si="879"/>
        <v>3.0296097629998169</v>
      </c>
      <c r="T1692" s="42">
        <f t="shared" si="865"/>
        <v>4.7631421822310536</v>
      </c>
      <c r="U1692" s="42">
        <f t="shared" si="866"/>
        <v>0.35</v>
      </c>
      <c r="V1692" s="42">
        <f t="shared" si="867"/>
        <v>3.5664407608185176</v>
      </c>
      <c r="W1692" s="42">
        <f t="shared" si="880"/>
        <v>3.4958239697902882</v>
      </c>
      <c r="X1692" s="42">
        <f t="shared" si="880"/>
        <v>4.0207011110886031</v>
      </c>
      <c r="Y1692" s="42">
        <f t="shared" si="868"/>
        <v>3.5936574981524751</v>
      </c>
      <c r="Z1692" s="42">
        <f t="shared" si="869"/>
        <v>2.7821418062574486</v>
      </c>
      <c r="AA1692" s="42">
        <f t="shared" si="881"/>
        <v>2.4381946566122648</v>
      </c>
      <c r="AB1692" s="42">
        <f t="shared" si="881"/>
        <v>3.029609762999816</v>
      </c>
      <c r="AC1692" s="42">
        <f t="shared" si="870"/>
        <v>3.7631421822310536</v>
      </c>
    </row>
    <row r="1693" spans="3:29" x14ac:dyDescent="0.25">
      <c r="C1693" s="42">
        <f t="shared" si="860"/>
        <v>6.4919394852243961</v>
      </c>
      <c r="D1693" s="42">
        <f t="shared" si="861"/>
        <v>3.8753421109139388</v>
      </c>
      <c r="E1693" s="42">
        <f t="shared" si="862"/>
        <v>4.452403023884985</v>
      </c>
      <c r="F1693" s="42">
        <f t="shared" si="863"/>
        <v>3.5098357097515787</v>
      </c>
      <c r="G1693" s="42">
        <f t="shared" si="878"/>
        <v>0.77876364221445249</v>
      </c>
      <c r="H1693" s="42">
        <f t="shared" si="878"/>
        <v>0</v>
      </c>
      <c r="I1693" s="42">
        <f t="shared" si="878"/>
        <v>0</v>
      </c>
      <c r="J1693" s="42">
        <f t="shared" si="871"/>
        <v>1.9495154278163809</v>
      </c>
      <c r="K1693" s="42">
        <f t="shared" si="877"/>
        <v>0</v>
      </c>
      <c r="L1693" s="42">
        <f t="shared" si="864"/>
        <v>5.8485462834491404</v>
      </c>
      <c r="M1693" s="42">
        <f t="shared" si="879"/>
        <v>4.2866519986786651</v>
      </c>
      <c r="N1693" s="42">
        <f t="shared" si="879"/>
        <v>5.255564098495527</v>
      </c>
      <c r="O1693" s="42">
        <f t="shared" si="879"/>
        <v>1.6498802261738355</v>
      </c>
      <c r="P1693" s="42">
        <f t="shared" si="879"/>
        <v>5.6195350553449535</v>
      </c>
      <c r="Q1693" s="42">
        <f t="shared" si="879"/>
        <v>3.8031845842070662</v>
      </c>
      <c r="R1693" s="42">
        <f t="shared" si="879"/>
        <v>5.2316695145720082</v>
      </c>
      <c r="S1693" s="42">
        <f t="shared" si="879"/>
        <v>2.6579848259284131</v>
      </c>
      <c r="T1693" s="42">
        <f t="shared" si="865"/>
        <v>4.8680837132475228</v>
      </c>
      <c r="U1693" s="42">
        <f t="shared" si="866"/>
        <v>7.69854628344914</v>
      </c>
      <c r="V1693" s="42">
        <f t="shared" si="867"/>
        <v>3.9966519986786651</v>
      </c>
      <c r="W1693" s="42">
        <f t="shared" si="880"/>
        <v>5.2555640984955252</v>
      </c>
      <c r="X1693" s="42">
        <f t="shared" si="880"/>
        <v>1.6498802261738386</v>
      </c>
      <c r="Y1693" s="42">
        <f t="shared" si="868"/>
        <v>5.269535055344952</v>
      </c>
      <c r="Z1693" s="42">
        <f t="shared" si="869"/>
        <v>4.0931845842070658</v>
      </c>
      <c r="AA1693" s="42">
        <f t="shared" si="881"/>
        <v>5.2316695145720082</v>
      </c>
      <c r="AB1693" s="42">
        <f t="shared" si="881"/>
        <v>2.6579848259284127</v>
      </c>
      <c r="AC1693" s="42">
        <f t="shared" si="870"/>
        <v>3.8680837132475228</v>
      </c>
    </row>
    <row r="1694" spans="3:29" x14ac:dyDescent="0.25">
      <c r="C1694" s="42">
        <f t="shared" si="860"/>
        <v>5.4894814730045747</v>
      </c>
      <c r="D1694" s="42">
        <f t="shared" si="861"/>
        <v>4.2653602007200755</v>
      </c>
      <c r="E1694" s="42">
        <f t="shared" si="862"/>
        <v>5.4459948089107639</v>
      </c>
      <c r="F1694" s="42">
        <f t="shared" si="863"/>
        <v>3.3181484964939525</v>
      </c>
      <c r="G1694" s="42">
        <f t="shared" si="878"/>
        <v>1.1076898210068351</v>
      </c>
      <c r="H1694" s="42">
        <f t="shared" si="878"/>
        <v>0</v>
      </c>
      <c r="I1694" s="42">
        <f t="shared" si="878"/>
        <v>0</v>
      </c>
      <c r="J1694" s="42">
        <f t="shared" si="871"/>
        <v>1.6546510334058389</v>
      </c>
      <c r="K1694" s="42">
        <f t="shared" si="877"/>
        <v>6.4639531002175152</v>
      </c>
      <c r="L1694" s="42">
        <f t="shared" si="864"/>
        <v>4.9639531002175152</v>
      </c>
      <c r="M1694" s="42">
        <f t="shared" si="879"/>
        <v>3.2319765501087567</v>
      </c>
      <c r="N1694" s="42">
        <f t="shared" si="879"/>
        <v>4.1931483722884524</v>
      </c>
      <c r="O1694" s="42">
        <f t="shared" si="879"/>
        <v>2.7778972000934732</v>
      </c>
      <c r="P1694" s="42">
        <f t="shared" si="879"/>
        <v>5.7677947092321089</v>
      </c>
      <c r="Q1694" s="42">
        <f t="shared" si="879"/>
        <v>4.3382165430885866</v>
      </c>
      <c r="R1694" s="42">
        <f t="shared" si="879"/>
        <v>4.6489453919396224</v>
      </c>
      <c r="S1694" s="42">
        <f t="shared" si="879"/>
        <v>0.55012366810361812</v>
      </c>
      <c r="T1694" s="42">
        <f t="shared" si="865"/>
        <v>5.4053049980480825</v>
      </c>
      <c r="U1694" s="42">
        <f t="shared" si="866"/>
        <v>6.8139531002175149</v>
      </c>
      <c r="V1694" s="42">
        <f t="shared" si="867"/>
        <v>2.9419765501087567</v>
      </c>
      <c r="W1694" s="42">
        <f t="shared" si="880"/>
        <v>4.1931483722884524</v>
      </c>
      <c r="X1694" s="42">
        <f t="shared" si="880"/>
        <v>2.7778972000934763</v>
      </c>
      <c r="Y1694" s="42">
        <f t="shared" si="868"/>
        <v>5.4177947092321084</v>
      </c>
      <c r="Z1694" s="42">
        <f t="shared" si="869"/>
        <v>4.6282165430885867</v>
      </c>
      <c r="AA1694" s="42">
        <f t="shared" si="881"/>
        <v>4.6489453919396224</v>
      </c>
      <c r="AB1694" s="42">
        <f t="shared" si="881"/>
        <v>0.55012366810361757</v>
      </c>
      <c r="AC1694" s="42">
        <f t="shared" si="870"/>
        <v>4.4053049980480825</v>
      </c>
    </row>
    <row r="1695" spans="3:29" x14ac:dyDescent="0.25">
      <c r="C1695" s="42">
        <f t="shared" si="860"/>
        <v>5.2297711627949548</v>
      </c>
      <c r="D1695" s="42">
        <f t="shared" si="861"/>
        <v>4.4382240714412973</v>
      </c>
      <c r="E1695" s="42">
        <f t="shared" si="862"/>
        <v>5.16721156939618</v>
      </c>
      <c r="F1695" s="42">
        <f t="shared" si="863"/>
        <v>2.8537991670934115</v>
      </c>
      <c r="G1695" s="42">
        <f t="shared" si="878"/>
        <v>0.76963083208942185</v>
      </c>
      <c r="H1695" s="42">
        <f t="shared" si="878"/>
        <v>6.0412614872860102</v>
      </c>
      <c r="I1695" s="42">
        <f t="shared" si="878"/>
        <v>0</v>
      </c>
      <c r="J1695" s="42">
        <f t="shared" si="871"/>
        <v>1.5137538290953372</v>
      </c>
      <c r="K1695" s="42">
        <f t="shared" ref="K1695" si="882">K365</f>
        <v>6.0412614872860102</v>
      </c>
      <c r="L1695" s="42">
        <f t="shared" si="864"/>
        <v>4.5412614872860102</v>
      </c>
      <c r="M1695" s="42">
        <f t="shared" si="879"/>
        <v>2.2654730577322555</v>
      </c>
      <c r="N1695" s="42">
        <f t="shared" si="879"/>
        <v>4.4617402898015301</v>
      </c>
      <c r="O1695" s="42">
        <f t="shared" si="879"/>
        <v>1.5311186138576092</v>
      </c>
      <c r="P1695" s="42">
        <f t="shared" si="879"/>
        <v>4.3337529976444902</v>
      </c>
      <c r="Q1695" s="42">
        <f t="shared" si="879"/>
        <v>4.3661178412560169</v>
      </c>
      <c r="R1695" s="42">
        <f t="shared" si="879"/>
        <v>3.342885354677128</v>
      </c>
      <c r="S1695" s="42">
        <f t="shared" si="879"/>
        <v>3.8561243535868166</v>
      </c>
      <c r="T1695" s="42">
        <f t="shared" si="865"/>
        <v>5.0240692009168395</v>
      </c>
      <c r="U1695" s="42">
        <f t="shared" si="866"/>
        <v>6.3912614872860098</v>
      </c>
      <c r="V1695" s="42">
        <f t="shared" si="867"/>
        <v>1.9754730577322555</v>
      </c>
      <c r="W1695" s="42">
        <f t="shared" si="880"/>
        <v>4.4617402898015293</v>
      </c>
      <c r="X1695" s="42">
        <f t="shared" si="880"/>
        <v>1.5311186138576087</v>
      </c>
      <c r="Y1695" s="42">
        <f t="shared" si="868"/>
        <v>3.9837529976444901</v>
      </c>
      <c r="Z1695" s="42">
        <f t="shared" si="869"/>
        <v>4.6561178412560169</v>
      </c>
      <c r="AA1695" s="42">
        <f t="shared" si="881"/>
        <v>3.342885354677128</v>
      </c>
      <c r="AB1695" s="42">
        <f t="shared" si="881"/>
        <v>3.8561243535868148</v>
      </c>
      <c r="AC1695" s="42">
        <f t="shared" si="870"/>
        <v>4.0240692009168395</v>
      </c>
    </row>
    <row r="1696" spans="3:29" x14ac:dyDescent="0.25">
      <c r="C1696" s="42">
        <f t="shared" si="860"/>
        <v>4.1157926845262702</v>
      </c>
      <c r="D1696" s="42">
        <f t="shared" si="861"/>
        <v>5.9227217774064052</v>
      </c>
      <c r="E1696" s="42">
        <f t="shared" si="862"/>
        <v>5.4658376695134132</v>
      </c>
      <c r="F1696" s="42">
        <f t="shared" si="863"/>
        <v>3.8733594250907397</v>
      </c>
      <c r="G1696" s="42">
        <f t="shared" si="878"/>
        <v>1.5601063855124797</v>
      </c>
      <c r="H1696" s="42">
        <f t="shared" si="878"/>
        <v>0</v>
      </c>
      <c r="I1696" s="42">
        <f t="shared" si="878"/>
        <v>0</v>
      </c>
      <c r="J1696" s="42">
        <f t="shared" si="878"/>
        <v>0</v>
      </c>
      <c r="K1696" s="42">
        <f t="shared" ref="K1696:K1700" si="883">K366-0.5</f>
        <v>5.8770247186616293</v>
      </c>
      <c r="L1696" s="42">
        <f t="shared" si="864"/>
        <v>4.8770247186616293</v>
      </c>
      <c r="M1696" s="42">
        <f t="shared" si="879"/>
        <v>3.7199310858859502</v>
      </c>
      <c r="N1696" s="42">
        <f t="shared" si="879"/>
        <v>3.8731974032482142</v>
      </c>
      <c r="O1696" s="42">
        <f t="shared" si="879"/>
        <v>2.8108097933494833</v>
      </c>
      <c r="P1696" s="42">
        <f t="shared" si="879"/>
        <v>3.9904937523758681</v>
      </c>
      <c r="Q1696" s="42">
        <f t="shared" si="879"/>
        <v>2.9652907180066044</v>
      </c>
      <c r="R1696" s="42">
        <f t="shared" si="879"/>
        <v>4.792845239614679</v>
      </c>
      <c r="S1696" s="42">
        <f t="shared" si="879"/>
        <v>5.155892325726426</v>
      </c>
      <c r="T1696" s="42">
        <f t="shared" si="865"/>
        <v>4.1570936327756804</v>
      </c>
      <c r="U1696" s="42">
        <f t="shared" si="866"/>
        <v>6.727024718661629</v>
      </c>
      <c r="V1696" s="42">
        <f t="shared" si="867"/>
        <v>3.4299310858859502</v>
      </c>
      <c r="W1696" s="42">
        <f t="shared" si="880"/>
        <v>3.8731974032482128</v>
      </c>
      <c r="X1696" s="42">
        <f t="shared" si="880"/>
        <v>2.810809793349482</v>
      </c>
      <c r="Y1696" s="42">
        <f t="shared" si="868"/>
        <v>3.6404937523758676</v>
      </c>
      <c r="Z1696" s="42">
        <f t="shared" si="869"/>
        <v>3.2552907180066044</v>
      </c>
      <c r="AA1696" s="42">
        <f t="shared" si="881"/>
        <v>4.792845239614679</v>
      </c>
      <c r="AB1696" s="42">
        <f t="shared" si="881"/>
        <v>5.1558923257264233</v>
      </c>
      <c r="AC1696" s="42">
        <f t="shared" si="870"/>
        <v>3.1570936327756796</v>
      </c>
    </row>
    <row r="1697" spans="3:29" x14ac:dyDescent="0.25">
      <c r="C1697" s="42">
        <f t="shared" si="860"/>
        <v>6.6792340425375736</v>
      </c>
      <c r="D1697" s="42">
        <f t="shared" si="861"/>
        <v>3.5458935944380241</v>
      </c>
      <c r="E1697" s="42">
        <f t="shared" si="862"/>
        <v>4.2823495069152999</v>
      </c>
      <c r="F1697" s="42">
        <f t="shared" si="863"/>
        <v>5.1505481459245468</v>
      </c>
      <c r="G1697" s="42">
        <f t="shared" si="878"/>
        <v>0.36424620844974182</v>
      </c>
      <c r="H1697" s="42">
        <f t="shared" si="878"/>
        <v>0</v>
      </c>
      <c r="I1697" s="42">
        <f t="shared" si="878"/>
        <v>6.7309663936441284</v>
      </c>
      <c r="J1697" s="42">
        <f t="shared" si="878"/>
        <v>0</v>
      </c>
      <c r="K1697" s="42">
        <f t="shared" si="883"/>
        <v>6.2309663936441284</v>
      </c>
      <c r="L1697" s="42">
        <f t="shared" si="864"/>
        <v>5.2309663936441284</v>
      </c>
      <c r="M1697" s="42">
        <f t="shared" si="879"/>
        <v>1.4022846653425278</v>
      </c>
      <c r="N1697" s="42">
        <f t="shared" si="879"/>
        <v>4.8531900547164559</v>
      </c>
      <c r="O1697" s="42">
        <f t="shared" si="879"/>
        <v>1.2562616340754491</v>
      </c>
      <c r="P1697" s="42">
        <f t="shared" si="879"/>
        <v>3.6282194712864571</v>
      </c>
      <c r="Q1697" s="42">
        <f t="shared" si="879"/>
        <v>4.0168143830138199</v>
      </c>
      <c r="R1697" s="42">
        <f t="shared" si="879"/>
        <v>2.8878308220193163</v>
      </c>
      <c r="S1697" s="42">
        <f t="shared" si="879"/>
        <v>3.293877171357765</v>
      </c>
      <c r="T1697" s="42">
        <f t="shared" si="865"/>
        <v>6.6884532617673482</v>
      </c>
      <c r="U1697" s="42">
        <f t="shared" si="866"/>
        <v>7.0809663936441281</v>
      </c>
      <c r="V1697" s="42">
        <f t="shared" si="867"/>
        <v>1.1122846653425278</v>
      </c>
      <c r="W1697" s="42">
        <f t="shared" si="880"/>
        <v>4.8531900547164559</v>
      </c>
      <c r="X1697" s="42">
        <f t="shared" si="880"/>
        <v>1.2562616340754511</v>
      </c>
      <c r="Y1697" s="42">
        <f t="shared" si="868"/>
        <v>3.278219471286457</v>
      </c>
      <c r="Z1697" s="42">
        <f t="shared" si="869"/>
        <v>4.3068143830138199</v>
      </c>
      <c r="AA1697" s="42">
        <f t="shared" si="881"/>
        <v>2.8878308220193163</v>
      </c>
      <c r="AB1697" s="42">
        <f t="shared" si="881"/>
        <v>3.2938771713577646</v>
      </c>
      <c r="AC1697" s="42">
        <f t="shared" si="870"/>
        <v>5.6884532617673491</v>
      </c>
    </row>
    <row r="1698" spans="3:29" x14ac:dyDescent="0.25">
      <c r="C1698" s="42">
        <f t="shared" si="860"/>
        <v>5.3253619862401731</v>
      </c>
      <c r="D1698" s="42">
        <f t="shared" si="861"/>
        <v>3.7745387180638854</v>
      </c>
      <c r="E1698" s="42">
        <f t="shared" si="862"/>
        <v>3.0366697572944799</v>
      </c>
      <c r="F1698" s="42">
        <f t="shared" si="863"/>
        <v>2.3392610782889216</v>
      </c>
      <c r="G1698" s="42">
        <f t="shared" si="878"/>
        <v>2.5274446800497881</v>
      </c>
      <c r="H1698" s="42">
        <f t="shared" si="878"/>
        <v>0</v>
      </c>
      <c r="I1698" s="42">
        <f t="shared" si="878"/>
        <v>6.3870183225189896</v>
      </c>
      <c r="J1698" s="42">
        <f t="shared" si="878"/>
        <v>0</v>
      </c>
      <c r="K1698" s="42">
        <f t="shared" si="883"/>
        <v>5.8870183225189896</v>
      </c>
      <c r="L1698" s="42">
        <f t="shared" si="864"/>
        <v>4.8870183225189896</v>
      </c>
      <c r="M1698" s="42">
        <f t="shared" si="879"/>
        <v>2.9273833978212025</v>
      </c>
      <c r="N1698" s="42">
        <f t="shared" si="879"/>
        <v>5.1417505992605728</v>
      </c>
      <c r="O1698" s="42">
        <f t="shared" si="879"/>
        <v>0.91934354642318938</v>
      </c>
      <c r="P1698" s="42">
        <f t="shared" si="879"/>
        <v>3.8887271615932155</v>
      </c>
      <c r="Q1698" s="42">
        <f t="shared" si="879"/>
        <v>4.9258007111423732</v>
      </c>
      <c r="R1698" s="42">
        <f t="shared" si="879"/>
        <v>5.0070994051082591</v>
      </c>
      <c r="S1698" s="42">
        <f t="shared" si="879"/>
        <v>2.8537741441042295</v>
      </c>
      <c r="T1698" s="42">
        <f t="shared" si="865"/>
        <v>4.5604462795403489</v>
      </c>
      <c r="U1698" s="42">
        <f t="shared" si="866"/>
        <v>6.7370183225189892</v>
      </c>
      <c r="V1698" s="42">
        <f t="shared" si="867"/>
        <v>2.6373833978212025</v>
      </c>
      <c r="W1698" s="42">
        <f t="shared" si="880"/>
        <v>5.1417505992605737</v>
      </c>
      <c r="X1698" s="42">
        <f t="shared" si="880"/>
        <v>0.91934354642318949</v>
      </c>
      <c r="Y1698" s="42">
        <f t="shared" si="868"/>
        <v>3.5387271615932145</v>
      </c>
      <c r="Z1698" s="42">
        <f t="shared" si="869"/>
        <v>5.2158007111423732</v>
      </c>
      <c r="AA1698" s="42">
        <f t="shared" si="881"/>
        <v>5.0070994051082591</v>
      </c>
      <c r="AB1698" s="42">
        <f t="shared" si="881"/>
        <v>2.8537741441042286</v>
      </c>
      <c r="AC1698" s="42">
        <f t="shared" si="870"/>
        <v>3.5604462795403489</v>
      </c>
    </row>
    <row r="1699" spans="3:29" x14ac:dyDescent="0.25">
      <c r="C1699" s="42">
        <f t="shared" si="860"/>
        <v>5.1664488726177851</v>
      </c>
      <c r="D1699" s="42">
        <f t="shared" si="861"/>
        <v>0.58933661162031248</v>
      </c>
      <c r="E1699" s="42">
        <f t="shared" si="862"/>
        <v>4.0481048795200625</v>
      </c>
      <c r="F1699" s="42">
        <f t="shared" si="863"/>
        <v>4.0656687461936896</v>
      </c>
      <c r="G1699" s="42">
        <f t="shared" si="878"/>
        <v>0.57330662491383211</v>
      </c>
      <c r="H1699" s="42">
        <f t="shared" si="878"/>
        <v>5.8450916815927902</v>
      </c>
      <c r="I1699" s="42">
        <f t="shared" si="878"/>
        <v>5.8450916815927902</v>
      </c>
      <c r="J1699" s="42">
        <f t="shared" si="878"/>
        <v>0</v>
      </c>
      <c r="K1699" s="42">
        <f t="shared" si="883"/>
        <v>5.3450916815927902</v>
      </c>
      <c r="L1699" s="42">
        <f t="shared" si="864"/>
        <v>4.3450916815927902</v>
      </c>
      <c r="M1699" s="42">
        <f t="shared" si="879"/>
        <v>2.9225458407963942</v>
      </c>
      <c r="N1699" s="42">
        <f t="shared" si="879"/>
        <v>3.5895059877526281</v>
      </c>
      <c r="O1699" s="42">
        <f t="shared" si="879"/>
        <v>4.1060561399618809</v>
      </c>
      <c r="P1699" s="42">
        <f t="shared" si="879"/>
        <v>4.208054774422302</v>
      </c>
      <c r="Q1699" s="42">
        <f t="shared" si="879"/>
        <v>4.7119849837383434</v>
      </c>
      <c r="R1699" s="42">
        <f t="shared" si="879"/>
        <v>4.7076442292851342</v>
      </c>
      <c r="S1699" s="42">
        <f t="shared" si="879"/>
        <v>1.1192728751986203</v>
      </c>
      <c r="T1699" s="42">
        <f t="shared" si="865"/>
        <v>4.3007730974298788</v>
      </c>
      <c r="U1699" s="42">
        <f t="shared" si="866"/>
        <v>6.1950916815927899</v>
      </c>
      <c r="V1699" s="42">
        <f t="shared" si="867"/>
        <v>2.6325458407963942</v>
      </c>
      <c r="W1699" s="42">
        <f t="shared" si="880"/>
        <v>3.5895059877526281</v>
      </c>
      <c r="X1699" s="42">
        <f t="shared" si="880"/>
        <v>4.10605613996188</v>
      </c>
      <c r="Y1699" s="42">
        <f t="shared" si="868"/>
        <v>3.8580547744223019</v>
      </c>
      <c r="Z1699" s="42">
        <f t="shared" si="869"/>
        <v>5.0019849837383434</v>
      </c>
      <c r="AA1699" s="42">
        <f t="shared" si="881"/>
        <v>4.7076442292851342</v>
      </c>
      <c r="AB1699" s="42">
        <f t="shared" si="881"/>
        <v>1.1192728751986198</v>
      </c>
      <c r="AC1699" s="42">
        <f t="shared" si="870"/>
        <v>3.3007730974298788</v>
      </c>
    </row>
    <row r="1700" spans="3:29" x14ac:dyDescent="0.25">
      <c r="C1700" s="42">
        <f t="shared" si="860"/>
        <v>5.3993636381434538</v>
      </c>
      <c r="D1700" s="42">
        <f t="shared" si="861"/>
        <v>1.3626187707090907</v>
      </c>
      <c r="E1700" s="42">
        <f t="shared" si="862"/>
        <v>4.9066423292560488</v>
      </c>
      <c r="F1700" s="42">
        <f t="shared" si="863"/>
        <v>4.4510233521677236</v>
      </c>
      <c r="G1700" s="42">
        <f t="shared" ref="G1700:J1707" si="884">G370</f>
        <v>0.5666786153240353</v>
      </c>
      <c r="H1700" s="42">
        <f t="shared" si="884"/>
        <v>6.0559509854507843</v>
      </c>
      <c r="I1700" s="42">
        <f t="shared" si="884"/>
        <v>6.0559509854507843</v>
      </c>
      <c r="J1700" s="42">
        <f t="shared" si="884"/>
        <v>0</v>
      </c>
      <c r="K1700" s="42">
        <f t="shared" si="883"/>
        <v>5.5559509854507843</v>
      </c>
      <c r="L1700" s="42">
        <f t="shared" si="864"/>
        <v>4.5559509854507843</v>
      </c>
      <c r="M1700" s="42">
        <f t="shared" ref="M1700:S1707" si="885">M370</f>
        <v>3.0279754927253917</v>
      </c>
      <c r="N1700" s="42">
        <f t="shared" si="885"/>
        <v>4.6820717187604686</v>
      </c>
      <c r="O1700" s="42">
        <f t="shared" si="885"/>
        <v>2.2939208278222663</v>
      </c>
      <c r="P1700" s="42">
        <f t="shared" si="885"/>
        <v>4.3680523208548419</v>
      </c>
      <c r="Q1700" s="42">
        <f t="shared" si="885"/>
        <v>4.4883555888935156</v>
      </c>
      <c r="R1700" s="42">
        <f t="shared" si="885"/>
        <v>2.8139699465051913</v>
      </c>
      <c r="S1700" s="42">
        <f t="shared" si="885"/>
        <v>2.3193003774066852</v>
      </c>
      <c r="T1700" s="42">
        <f t="shared" si="865"/>
        <v>4.0233129106044938</v>
      </c>
      <c r="U1700" s="42">
        <f t="shared" si="866"/>
        <v>6.4059509854507839</v>
      </c>
      <c r="V1700" s="42">
        <f t="shared" si="867"/>
        <v>2.7379754927253916</v>
      </c>
      <c r="W1700" s="42">
        <f t="shared" ref="W1700:X1707" si="886">W370</f>
        <v>4.6820717187604703</v>
      </c>
      <c r="X1700" s="42">
        <f t="shared" si="886"/>
        <v>2.2939208278222676</v>
      </c>
      <c r="Y1700" s="42">
        <f t="shared" si="868"/>
        <v>4.0180523208548413</v>
      </c>
      <c r="Z1700" s="42">
        <f t="shared" si="869"/>
        <v>4.7783555888935156</v>
      </c>
      <c r="AA1700" s="42">
        <f t="shared" ref="AA1700:AB1707" si="887">AA370</f>
        <v>2.8139699465051913</v>
      </c>
      <c r="AB1700" s="42">
        <f t="shared" si="887"/>
        <v>2.3193003774066834</v>
      </c>
      <c r="AC1700" s="42">
        <f t="shared" si="870"/>
        <v>3.0233129106044938</v>
      </c>
    </row>
    <row r="1701" spans="3:29" x14ac:dyDescent="0.25">
      <c r="C1701" s="42">
        <f t="shared" si="860"/>
        <v>5.4308764224330082</v>
      </c>
      <c r="D1701" s="42">
        <f t="shared" si="861"/>
        <v>4.1724425162960328</v>
      </c>
      <c r="E1701" s="42">
        <f t="shared" si="862"/>
        <v>2.0416652020167922</v>
      </c>
      <c r="F1701" s="42">
        <f t="shared" si="863"/>
        <v>4.3364108734192781</v>
      </c>
      <c r="G1701" s="42">
        <f t="shared" si="884"/>
        <v>0.14430430313840331</v>
      </c>
      <c r="H1701" s="42">
        <f t="shared" si="884"/>
        <v>6.095138899226713</v>
      </c>
      <c r="I1701" s="42">
        <f t="shared" si="884"/>
        <v>6.095138899226713</v>
      </c>
      <c r="J1701" s="42">
        <f t="shared" si="871"/>
        <v>1.5317129664089046</v>
      </c>
      <c r="K1701" s="42">
        <f t="shared" ref="K1701" si="888">K371</f>
        <v>6.095138899226713</v>
      </c>
      <c r="L1701" s="42">
        <f t="shared" si="864"/>
        <v>4.595138899226713</v>
      </c>
      <c r="M1701" s="42">
        <f t="shared" si="885"/>
        <v>2.7936053288122427</v>
      </c>
      <c r="N1701" s="42">
        <f t="shared" si="885"/>
        <v>2.4041024049959772</v>
      </c>
      <c r="O1701" s="42">
        <f t="shared" si="885"/>
        <v>1.7882432307648597</v>
      </c>
      <c r="P1701" s="42">
        <f t="shared" si="885"/>
        <v>3.7992565158621936</v>
      </c>
      <c r="Q1701" s="42">
        <f t="shared" si="885"/>
        <v>3.449148932464591</v>
      </c>
      <c r="R1701" s="42">
        <f t="shared" si="885"/>
        <v>4.5191117944659283</v>
      </c>
      <c r="S1701" s="42">
        <f t="shared" si="885"/>
        <v>3.5014627718961973</v>
      </c>
      <c r="T1701" s="42">
        <f t="shared" si="865"/>
        <v>4.9285156308150251</v>
      </c>
      <c r="U1701" s="42">
        <f t="shared" si="866"/>
        <v>6.4451388992267127</v>
      </c>
      <c r="V1701" s="42">
        <f t="shared" si="867"/>
        <v>2.5036053288122426</v>
      </c>
      <c r="W1701" s="42">
        <f t="shared" si="886"/>
        <v>2.4041024049959776</v>
      </c>
      <c r="X1701" s="42">
        <f t="shared" si="886"/>
        <v>1.7882432307648588</v>
      </c>
      <c r="Y1701" s="42">
        <f t="shared" si="868"/>
        <v>3.4492565158621926</v>
      </c>
      <c r="Z1701" s="42">
        <f t="shared" si="869"/>
        <v>3.739148932464591</v>
      </c>
      <c r="AA1701" s="42">
        <f t="shared" si="887"/>
        <v>4.5191117944659283</v>
      </c>
      <c r="AB1701" s="42">
        <f t="shared" si="887"/>
        <v>3.5014627718961973</v>
      </c>
      <c r="AC1701" s="42">
        <f t="shared" si="870"/>
        <v>3.9285156308150251</v>
      </c>
    </row>
    <row r="1702" spans="3:29" x14ac:dyDescent="0.25">
      <c r="C1702" s="42">
        <f t="shared" si="860"/>
        <v>5.4203366928542058</v>
      </c>
      <c r="D1702" s="42">
        <f t="shared" si="861"/>
        <v>1.7417257871543939</v>
      </c>
      <c r="E1702" s="42">
        <f t="shared" si="862"/>
        <v>4.7790434803454298</v>
      </c>
      <c r="F1702" s="42">
        <f t="shared" si="863"/>
        <v>4.4878882927552466</v>
      </c>
      <c r="G1702" s="42">
        <f t="shared" si="884"/>
        <v>0.99153315415467458</v>
      </c>
      <c r="H1702" s="42">
        <f t="shared" si="884"/>
        <v>0</v>
      </c>
      <c r="I1702" s="42">
        <f t="shared" si="884"/>
        <v>6.327265523274729</v>
      </c>
      <c r="J1702" s="42">
        <f>J372</f>
        <v>0</v>
      </c>
      <c r="K1702" s="42">
        <f>K372-0.5</f>
        <v>5.827265523274729</v>
      </c>
      <c r="L1702" s="42">
        <f t="shared" si="864"/>
        <v>4.827265523274729</v>
      </c>
      <c r="M1702" s="42">
        <f t="shared" si="885"/>
        <v>3.4272688251071446</v>
      </c>
      <c r="N1702" s="42">
        <f t="shared" si="885"/>
        <v>4.0419459003129692</v>
      </c>
      <c r="O1702" s="42">
        <f t="shared" si="885"/>
        <v>3.0546922395424079</v>
      </c>
      <c r="P1702" s="42">
        <f t="shared" si="885"/>
        <v>3.9328179967425392</v>
      </c>
      <c r="Q1702" s="42">
        <f t="shared" si="885"/>
        <v>4.3958383109962025</v>
      </c>
      <c r="R1702" s="42">
        <f t="shared" si="885"/>
        <v>4.8633052183301073</v>
      </c>
      <c r="S1702" s="42">
        <f t="shared" si="885"/>
        <v>2.0193400606195957</v>
      </c>
      <c r="T1702" s="42">
        <f t="shared" si="865"/>
        <v>4.399996698167584</v>
      </c>
      <c r="U1702" s="42">
        <f t="shared" si="866"/>
        <v>6.6772655232747287</v>
      </c>
      <c r="V1702" s="42">
        <f t="shared" si="867"/>
        <v>3.1372688251071446</v>
      </c>
      <c r="W1702" s="42">
        <f t="shared" si="886"/>
        <v>4.0419459003129701</v>
      </c>
      <c r="X1702" s="42">
        <f t="shared" si="886"/>
        <v>3.054692239542411</v>
      </c>
      <c r="Y1702" s="42">
        <f t="shared" si="868"/>
        <v>3.5828179967425382</v>
      </c>
      <c r="Z1702" s="42">
        <f t="shared" si="869"/>
        <v>4.6858383109962025</v>
      </c>
      <c r="AA1702" s="42">
        <f t="shared" si="887"/>
        <v>4.8633052183301073</v>
      </c>
      <c r="AB1702" s="42">
        <f t="shared" si="887"/>
        <v>2.0193400606195944</v>
      </c>
      <c r="AC1702" s="42">
        <f t="shared" si="870"/>
        <v>3.3999966981675844</v>
      </c>
    </row>
    <row r="1703" spans="3:29" x14ac:dyDescent="0.25">
      <c r="C1703" s="42">
        <f t="shared" si="860"/>
        <v>5.5582583115585606</v>
      </c>
      <c r="D1703" s="42">
        <f t="shared" si="861"/>
        <v>4.807126517052712</v>
      </c>
      <c r="E1703" s="42">
        <f t="shared" si="862"/>
        <v>5.664695168551777</v>
      </c>
      <c r="F1703" s="42">
        <f t="shared" si="863"/>
        <v>4.4399404609282147</v>
      </c>
      <c r="G1703" s="42">
        <f t="shared" si="884"/>
        <v>1.0435215885667939</v>
      </c>
      <c r="H1703" s="42">
        <f t="shared" si="884"/>
        <v>6.6114546361339182</v>
      </c>
      <c r="I1703" s="42">
        <f t="shared" si="884"/>
        <v>0</v>
      </c>
      <c r="J1703" s="42">
        <f t="shared" si="871"/>
        <v>1.7038182120446401</v>
      </c>
      <c r="K1703" s="42">
        <f t="shared" ref="K1703" si="889">K373</f>
        <v>6.6114546361339182</v>
      </c>
      <c r="L1703" s="42">
        <f t="shared" si="864"/>
        <v>5.1114546361339182</v>
      </c>
      <c r="M1703" s="42">
        <f t="shared" si="885"/>
        <v>3.3057273180669582</v>
      </c>
      <c r="N1703" s="42">
        <f t="shared" si="885"/>
        <v>3.9947917725067965</v>
      </c>
      <c r="O1703" s="42">
        <f t="shared" si="885"/>
        <v>4.393976393849333</v>
      </c>
      <c r="P1703" s="42">
        <f t="shared" si="885"/>
        <v>3.0145585338616296</v>
      </c>
      <c r="Q1703" s="42">
        <f t="shared" si="885"/>
        <v>3.3340544882945333</v>
      </c>
      <c r="R1703" s="42">
        <f t="shared" si="885"/>
        <v>3.7014521933383344</v>
      </c>
      <c r="S1703" s="42">
        <f t="shared" si="885"/>
        <v>0.2813384951546351</v>
      </c>
      <c r="T1703" s="42">
        <f t="shared" si="865"/>
        <v>4.3925114033085908</v>
      </c>
      <c r="U1703" s="42">
        <f t="shared" si="866"/>
        <v>6.9614546361339178</v>
      </c>
      <c r="V1703" s="42">
        <f t="shared" si="867"/>
        <v>3.0157273180669582</v>
      </c>
      <c r="W1703" s="42">
        <f t="shared" si="886"/>
        <v>3.9947917725067974</v>
      </c>
      <c r="X1703" s="42">
        <f t="shared" si="886"/>
        <v>4.3939763938493357</v>
      </c>
      <c r="Y1703" s="42">
        <f t="shared" si="868"/>
        <v>2.6645585338616291</v>
      </c>
      <c r="Z1703" s="42">
        <f t="shared" si="869"/>
        <v>3.6240544882945334</v>
      </c>
      <c r="AA1703" s="42">
        <f t="shared" si="887"/>
        <v>3.7014521933383344</v>
      </c>
      <c r="AB1703" s="42">
        <f t="shared" si="887"/>
        <v>0.28133849515463505</v>
      </c>
      <c r="AC1703" s="42">
        <f t="shared" si="870"/>
        <v>3.3925114033085904</v>
      </c>
    </row>
    <row r="1704" spans="3:29" x14ac:dyDescent="0.25">
      <c r="C1704" s="42">
        <f t="shared" si="860"/>
        <v>4.4896980007249967</v>
      </c>
      <c r="D1704" s="42">
        <f t="shared" si="861"/>
        <v>4.2047826763701428</v>
      </c>
      <c r="E1704" s="42">
        <f t="shared" si="862"/>
        <v>3.5278098657896457</v>
      </c>
      <c r="F1704" s="42">
        <f t="shared" si="863"/>
        <v>1.6730363342921533</v>
      </c>
      <c r="G1704" s="42">
        <f t="shared" si="884"/>
        <v>1.6940993440605725</v>
      </c>
      <c r="H1704" s="42">
        <f t="shared" si="884"/>
        <v>5.670438181817846</v>
      </c>
      <c r="I1704" s="42">
        <f t="shared" si="884"/>
        <v>5.670438181817846</v>
      </c>
      <c r="J1704" s="42">
        <f>J374</f>
        <v>0</v>
      </c>
      <c r="K1704" s="42">
        <f>K374-0.5</f>
        <v>5.170438181817846</v>
      </c>
      <c r="L1704" s="42">
        <f t="shared" si="864"/>
        <v>4.170438181817846</v>
      </c>
      <c r="M1704" s="42">
        <f t="shared" si="885"/>
        <v>3.0714873484846668</v>
      </c>
      <c r="N1704" s="42">
        <f t="shared" si="885"/>
        <v>4.554691585395469</v>
      </c>
      <c r="O1704" s="42">
        <f t="shared" si="885"/>
        <v>2.2533352829951077</v>
      </c>
      <c r="P1704" s="42">
        <f t="shared" si="885"/>
        <v>4.0585330783136806</v>
      </c>
      <c r="Q1704" s="42">
        <f t="shared" si="885"/>
        <v>3.6241296900122792</v>
      </c>
      <c r="R1704" s="42">
        <f t="shared" si="885"/>
        <v>4.849359601956845</v>
      </c>
      <c r="S1704" s="42">
        <f t="shared" si="885"/>
        <v>3.1368381431332772</v>
      </c>
      <c r="T1704" s="42">
        <f t="shared" si="865"/>
        <v>3.9808167045453087</v>
      </c>
      <c r="U1704" s="42">
        <f t="shared" si="866"/>
        <v>6.0204381818178456</v>
      </c>
      <c r="V1704" s="42">
        <f t="shared" si="867"/>
        <v>2.7814873484846667</v>
      </c>
      <c r="W1704" s="42">
        <f t="shared" si="886"/>
        <v>4.5546915853954681</v>
      </c>
      <c r="X1704" s="42">
        <f t="shared" si="886"/>
        <v>2.2533352829951077</v>
      </c>
      <c r="Y1704" s="42">
        <f t="shared" si="868"/>
        <v>3.7085330783136796</v>
      </c>
      <c r="Z1704" s="42">
        <f t="shared" si="869"/>
        <v>3.9141296900122793</v>
      </c>
      <c r="AA1704" s="42">
        <f t="shared" si="887"/>
        <v>4.849359601956845</v>
      </c>
      <c r="AB1704" s="42">
        <f t="shared" si="887"/>
        <v>3.1368381431332759</v>
      </c>
      <c r="AC1704" s="42">
        <f t="shared" si="870"/>
        <v>2.9808167045453087</v>
      </c>
    </row>
    <row r="1705" spans="3:29" x14ac:dyDescent="0.25">
      <c r="C1705" s="42">
        <f t="shared" si="860"/>
        <v>6.7604564639530134</v>
      </c>
      <c r="D1705" s="42">
        <f t="shared" si="861"/>
        <v>1.2025752958273361</v>
      </c>
      <c r="E1705" s="42">
        <f t="shared" si="862"/>
        <v>4.4581895330760455</v>
      </c>
      <c r="F1705" s="42">
        <f t="shared" si="863"/>
        <v>4.8484975135533981</v>
      </c>
      <c r="G1705" s="42">
        <f t="shared" si="884"/>
        <v>0.48038471551805334</v>
      </c>
      <c r="H1705" s="42">
        <f t="shared" si="884"/>
        <v>0</v>
      </c>
      <c r="I1705" s="42">
        <f t="shared" si="884"/>
        <v>6.6578319166329125</v>
      </c>
      <c r="J1705" s="42">
        <f t="shared" si="871"/>
        <v>1.7192773055443045</v>
      </c>
      <c r="K1705" s="42">
        <f t="shared" ref="K1705:K1707" si="890">K375</f>
        <v>6.6578319166329125</v>
      </c>
      <c r="L1705" s="42">
        <f t="shared" si="864"/>
        <v>5.1578319166329125</v>
      </c>
      <c r="M1705" s="42">
        <f t="shared" si="885"/>
        <v>3.8837352847025319</v>
      </c>
      <c r="N1705" s="42">
        <f t="shared" si="885"/>
        <v>4.3099442011985749</v>
      </c>
      <c r="O1705" s="42">
        <f t="shared" si="885"/>
        <v>2.6823909581475514</v>
      </c>
      <c r="P1705" s="42">
        <f t="shared" si="885"/>
        <v>3.5878967019278702</v>
      </c>
      <c r="Q1705" s="42">
        <f t="shared" si="885"/>
        <v>3.0205135582978095</v>
      </c>
      <c r="R1705" s="42">
        <f t="shared" si="885"/>
        <v>3.6049972856390045</v>
      </c>
      <c r="S1705" s="42">
        <f t="shared" si="885"/>
        <v>2.9747759627508761</v>
      </c>
      <c r="T1705" s="42">
        <f t="shared" si="865"/>
        <v>4.1353918003338608</v>
      </c>
      <c r="U1705" s="42">
        <f t="shared" si="866"/>
        <v>7.0078319166329122</v>
      </c>
      <c r="V1705" s="42">
        <f t="shared" si="867"/>
        <v>3.5937352847025319</v>
      </c>
      <c r="W1705" s="42">
        <f t="shared" si="886"/>
        <v>4.3099442011985767</v>
      </c>
      <c r="X1705" s="42">
        <f t="shared" si="886"/>
        <v>2.6823909581475553</v>
      </c>
      <c r="Y1705" s="42">
        <f t="shared" si="868"/>
        <v>3.2378967019278702</v>
      </c>
      <c r="Z1705" s="42">
        <f t="shared" si="869"/>
        <v>3.3105135582978096</v>
      </c>
      <c r="AA1705" s="42">
        <f t="shared" si="887"/>
        <v>3.6049972856390045</v>
      </c>
      <c r="AB1705" s="42">
        <f t="shared" si="887"/>
        <v>2.9747759627508752</v>
      </c>
      <c r="AC1705" s="42">
        <f t="shared" si="870"/>
        <v>3.1353918003338608</v>
      </c>
    </row>
    <row r="1706" spans="3:29" x14ac:dyDescent="0.25">
      <c r="C1706" s="42">
        <f t="shared" si="860"/>
        <v>5.8425441032460057</v>
      </c>
      <c r="D1706" s="42">
        <f t="shared" si="861"/>
        <v>4.4813295988952824</v>
      </c>
      <c r="E1706" s="42">
        <f t="shared" si="862"/>
        <v>4.7023350734873954</v>
      </c>
      <c r="F1706" s="42">
        <f t="shared" si="863"/>
        <v>4.6601073064615184</v>
      </c>
      <c r="G1706" s="42">
        <f t="shared" si="884"/>
        <v>0.1756465649922006</v>
      </c>
      <c r="H1706" s="42">
        <f t="shared" si="884"/>
        <v>0</v>
      </c>
      <c r="I1706" s="42">
        <f t="shared" si="884"/>
        <v>6.2319401259231251</v>
      </c>
      <c r="J1706" s="42">
        <f t="shared" si="871"/>
        <v>3.6546267506154173</v>
      </c>
      <c r="K1706" s="42">
        <f t="shared" si="890"/>
        <v>6.2319401259231251</v>
      </c>
      <c r="L1706" s="42">
        <f t="shared" si="864"/>
        <v>4.7319401259231251</v>
      </c>
      <c r="M1706" s="42">
        <f t="shared" si="885"/>
        <v>3.1159700629615616</v>
      </c>
      <c r="N1706" s="42">
        <f t="shared" si="885"/>
        <v>3.8382704010065614</v>
      </c>
      <c r="O1706" s="42">
        <f t="shared" si="885"/>
        <v>1.4120580588351945</v>
      </c>
      <c r="P1706" s="42">
        <f t="shared" si="885"/>
        <v>3.9224713118379628</v>
      </c>
      <c r="Q1706" s="42">
        <f t="shared" si="885"/>
        <v>3.4006140541617698</v>
      </c>
      <c r="R1706" s="42">
        <f t="shared" si="885"/>
        <v>3.6727982699608233</v>
      </c>
      <c r="S1706" s="42">
        <f t="shared" si="885"/>
        <v>3.0496728275794016</v>
      </c>
      <c r="T1706" s="42">
        <f t="shared" si="865"/>
        <v>4.6159700629615639</v>
      </c>
      <c r="U1706" s="42">
        <f t="shared" si="866"/>
        <v>6.5819401259231247</v>
      </c>
      <c r="V1706" s="42">
        <f t="shared" si="867"/>
        <v>2.8259700629615616</v>
      </c>
      <c r="W1706" s="42">
        <f t="shared" si="886"/>
        <v>3.8382704010065631</v>
      </c>
      <c r="X1706" s="42">
        <f t="shared" si="886"/>
        <v>1.4120580588351954</v>
      </c>
      <c r="Y1706" s="42">
        <f t="shared" si="868"/>
        <v>3.5724713118379623</v>
      </c>
      <c r="Z1706" s="42">
        <f t="shared" si="869"/>
        <v>3.6906140541617698</v>
      </c>
      <c r="AA1706" s="42">
        <f t="shared" si="887"/>
        <v>3.6727982699608233</v>
      </c>
      <c r="AB1706" s="42">
        <f t="shared" si="887"/>
        <v>3.0496728275794012</v>
      </c>
      <c r="AC1706" s="42">
        <f t="shared" si="870"/>
        <v>3.6159700629615634</v>
      </c>
    </row>
    <row r="1707" spans="3:29" x14ac:dyDescent="0.25">
      <c r="C1707" s="42">
        <f t="shared" si="860"/>
        <v>4.3819844780069168</v>
      </c>
      <c r="D1707" s="42">
        <f t="shared" si="861"/>
        <v>4.3437926145064614</v>
      </c>
      <c r="E1707" s="42">
        <f t="shared" si="862"/>
        <v>3.1993344615125068</v>
      </c>
      <c r="F1707" s="42">
        <f t="shared" si="863"/>
        <v>2.9704678364053554</v>
      </c>
      <c r="G1707" s="42">
        <f t="shared" si="884"/>
        <v>0.96168568738820503</v>
      </c>
      <c r="H1707" s="42">
        <f t="shared" si="884"/>
        <v>0</v>
      </c>
      <c r="I1707" s="42">
        <f t="shared" si="884"/>
        <v>6.0929657479524293</v>
      </c>
      <c r="J1707" s="42">
        <f t="shared" si="871"/>
        <v>1.5309885826508105</v>
      </c>
      <c r="K1707" s="42">
        <f t="shared" si="890"/>
        <v>0</v>
      </c>
      <c r="L1707" s="42">
        <f t="shared" si="864"/>
        <v>4.5929657479524293</v>
      </c>
      <c r="M1707" s="42">
        <f t="shared" si="885"/>
        <v>1.5232414369881084</v>
      </c>
      <c r="N1707" s="42">
        <f t="shared" si="885"/>
        <v>4.7517468726169918</v>
      </c>
      <c r="O1707" s="42">
        <f t="shared" si="885"/>
        <v>1.2378959336404727</v>
      </c>
      <c r="P1707" s="42">
        <f t="shared" si="885"/>
        <v>4.9965451763414528</v>
      </c>
      <c r="Q1707" s="42">
        <f t="shared" si="885"/>
        <v>5.9126888309151955</v>
      </c>
      <c r="R1707" s="42">
        <f t="shared" si="885"/>
        <v>5.2947300514193012</v>
      </c>
      <c r="S1707" s="42">
        <f t="shared" si="885"/>
        <v>3.6298519349503837</v>
      </c>
      <c r="T1707" s="42">
        <f t="shared" si="865"/>
        <v>6.0697243109643217</v>
      </c>
      <c r="U1707" s="42">
        <f t="shared" si="866"/>
        <v>6.4429657479524289</v>
      </c>
      <c r="V1707" s="42">
        <f t="shared" si="867"/>
        <v>1.2332414369881084</v>
      </c>
      <c r="W1707" s="42">
        <f t="shared" si="886"/>
        <v>4.7517468726169918</v>
      </c>
      <c r="X1707" s="42">
        <f t="shared" si="886"/>
        <v>1.2378959336404745</v>
      </c>
      <c r="Y1707" s="42">
        <f t="shared" si="868"/>
        <v>4.6465451763414523</v>
      </c>
      <c r="Z1707" s="42">
        <f t="shared" si="869"/>
        <v>6.2026888309151955</v>
      </c>
      <c r="AA1707" s="42">
        <f t="shared" si="887"/>
        <v>5.2947300514193012</v>
      </c>
      <c r="AB1707" s="42">
        <f t="shared" si="887"/>
        <v>3.6298519349503833</v>
      </c>
      <c r="AC1707" s="42">
        <f t="shared" si="870"/>
        <v>5.0697243109643226</v>
      </c>
    </row>
  </sheetData>
  <mergeCells count="24">
    <mergeCell ref="C1521:AC1521"/>
    <mergeCell ref="C1522:AC1522"/>
    <mergeCell ref="AF2:BB2"/>
    <mergeCell ref="BC2:BJ2"/>
    <mergeCell ref="AF1:BJ1"/>
    <mergeCell ref="C762:AC762"/>
    <mergeCell ref="C951:AC951"/>
    <mergeCell ref="C952:AC952"/>
    <mergeCell ref="C1141:AC1141"/>
    <mergeCell ref="C1142:AC1142"/>
    <mergeCell ref="C381:AC381"/>
    <mergeCell ref="C382:AC382"/>
    <mergeCell ref="C571:AC571"/>
    <mergeCell ref="C572:AC572"/>
    <mergeCell ref="C761:AC761"/>
    <mergeCell ref="C1:AC1"/>
    <mergeCell ref="BL2:BX2"/>
    <mergeCell ref="CA2:CJ2"/>
    <mergeCell ref="BL1:CJ1"/>
    <mergeCell ref="C1331:AC1331"/>
    <mergeCell ref="C1332:AC1332"/>
    <mergeCell ref="C2:AC2"/>
    <mergeCell ref="C191:AC191"/>
    <mergeCell ref="C192:AC192"/>
  </mergeCells>
  <pageMargins left="0.511811024" right="0.511811024" top="0.78740157499999996" bottom="0.78740157499999996" header="0.31496062000000002" footer="0.31496062000000002"/>
  <pageSetup paperSize="9"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77353-8DE3-436D-9B7A-4956DCAED93B}">
  <dimension ref="A1:AC1137"/>
  <sheetViews>
    <sheetView zoomScale="80" zoomScaleNormal="80" workbookViewId="0">
      <pane xSplit="2" ySplit="4" topLeftCell="F5" activePane="bottomRight" state="frozen"/>
      <selection pane="topRight" activeCell="D1" sqref="D1"/>
      <selection pane="bottomLeft" activeCell="A5" sqref="A5"/>
      <selection pane="bottomRight" activeCell="C76" sqref="C76"/>
    </sheetView>
  </sheetViews>
  <sheetFormatPr defaultRowHeight="15" x14ac:dyDescent="0.25"/>
  <cols>
    <col min="1" max="1" width="11.28515625" style="1" customWidth="1"/>
    <col min="2" max="2" width="33.7109375" customWidth="1"/>
    <col min="3" max="5" width="13.85546875" style="2" customWidth="1"/>
    <col min="6" max="16" width="13.85546875" customWidth="1"/>
    <col min="17" max="21" width="16.140625" customWidth="1"/>
    <col min="22" max="29" width="13.85546875" customWidth="1"/>
  </cols>
  <sheetData>
    <row r="1" spans="1:29" ht="24.75" customHeight="1" x14ac:dyDescent="0.25">
      <c r="C1" s="90" t="s">
        <v>2</v>
      </c>
      <c r="D1" s="91"/>
      <c r="E1" s="91"/>
      <c r="F1" s="91"/>
      <c r="G1" s="91"/>
      <c r="H1" s="91"/>
      <c r="I1" s="91"/>
      <c r="J1" s="91"/>
      <c r="K1" s="91"/>
      <c r="L1" s="91"/>
      <c r="M1" s="91"/>
      <c r="N1" s="91"/>
      <c r="O1" s="91"/>
      <c r="P1" s="92" t="s">
        <v>820</v>
      </c>
      <c r="Q1" s="93"/>
      <c r="R1" s="93"/>
      <c r="S1" s="93"/>
      <c r="T1" s="93"/>
      <c r="U1" s="93"/>
      <c r="V1" s="93"/>
      <c r="W1" s="93"/>
      <c r="X1" s="98" t="s">
        <v>50</v>
      </c>
      <c r="Y1" s="99"/>
      <c r="Z1" s="99"/>
      <c r="AA1" s="99"/>
      <c r="AB1" s="99"/>
      <c r="AC1" s="99"/>
    </row>
    <row r="2" spans="1:29" ht="33.75" customHeight="1" x14ac:dyDescent="0.25">
      <c r="A2" s="4"/>
      <c r="B2" s="5"/>
      <c r="C2" s="86" t="s">
        <v>3</v>
      </c>
      <c r="D2" s="86"/>
      <c r="E2" s="86"/>
      <c r="F2" s="86" t="s">
        <v>19</v>
      </c>
      <c r="G2" s="86"/>
      <c r="H2" s="86" t="s">
        <v>20</v>
      </c>
      <c r="I2" s="86"/>
      <c r="J2" s="86"/>
      <c r="K2" s="86"/>
      <c r="L2" s="86"/>
      <c r="M2" s="87" t="s">
        <v>31</v>
      </c>
      <c r="N2" s="88"/>
      <c r="O2" s="89"/>
      <c r="P2" s="94" t="s">
        <v>34</v>
      </c>
      <c r="Q2" s="94"/>
      <c r="R2" s="94"/>
      <c r="S2" s="94" t="s">
        <v>35</v>
      </c>
      <c r="T2" s="94"/>
      <c r="U2" s="94"/>
      <c r="V2" s="95" t="s">
        <v>36</v>
      </c>
      <c r="W2" s="96"/>
      <c r="X2" s="84" t="s">
        <v>48</v>
      </c>
      <c r="Y2" s="97"/>
      <c r="Z2" s="97"/>
      <c r="AA2" s="85"/>
      <c r="AB2" s="84" t="s">
        <v>49</v>
      </c>
      <c r="AC2" s="85"/>
    </row>
    <row r="3" spans="1:29" ht="19.5" customHeight="1" x14ac:dyDescent="0.25">
      <c r="A3" s="4"/>
      <c r="B3" s="5"/>
      <c r="C3" s="3" t="s">
        <v>4</v>
      </c>
      <c r="D3" s="3" t="s">
        <v>10</v>
      </c>
      <c r="E3" s="3" t="s">
        <v>11</v>
      </c>
      <c r="F3" s="3" t="s">
        <v>14</v>
      </c>
      <c r="G3" s="3" t="s">
        <v>17</v>
      </c>
      <c r="H3" s="3" t="s">
        <v>21</v>
      </c>
      <c r="I3" s="3" t="s">
        <v>22</v>
      </c>
      <c r="J3" s="3" t="s">
        <v>23</v>
      </c>
      <c r="K3" s="3" t="s">
        <v>24</v>
      </c>
      <c r="L3" s="3" t="s">
        <v>30</v>
      </c>
      <c r="M3" s="3" t="s">
        <v>32</v>
      </c>
      <c r="N3" s="3" t="s">
        <v>33</v>
      </c>
      <c r="O3" s="3" t="s">
        <v>819</v>
      </c>
      <c r="P3" s="6" t="s">
        <v>37</v>
      </c>
      <c r="Q3" s="6" t="s">
        <v>38</v>
      </c>
      <c r="R3" s="6" t="s">
        <v>39</v>
      </c>
      <c r="S3" s="6" t="s">
        <v>40</v>
      </c>
      <c r="T3" s="6" t="s">
        <v>41</v>
      </c>
      <c r="U3" s="6" t="s">
        <v>42</v>
      </c>
      <c r="V3" s="6" t="s">
        <v>45</v>
      </c>
      <c r="W3" s="6" t="s">
        <v>46</v>
      </c>
      <c r="X3" s="12" t="s">
        <v>807</v>
      </c>
      <c r="Y3" s="12" t="s">
        <v>808</v>
      </c>
      <c r="Z3" s="12" t="s">
        <v>809</v>
      </c>
      <c r="AA3" s="12" t="s">
        <v>810</v>
      </c>
      <c r="AB3" s="12" t="s">
        <v>811</v>
      </c>
      <c r="AC3" s="12" t="s">
        <v>812</v>
      </c>
    </row>
    <row r="4" spans="1:29" ht="72.75" customHeight="1" x14ac:dyDescent="0.25">
      <c r="A4" s="13" t="s">
        <v>0</v>
      </c>
      <c r="B4" s="14" t="s">
        <v>1</v>
      </c>
      <c r="C4" s="7" t="s">
        <v>12</v>
      </c>
      <c r="D4" s="7" t="s">
        <v>12</v>
      </c>
      <c r="E4" s="7" t="s">
        <v>13</v>
      </c>
      <c r="F4" s="7" t="s">
        <v>12</v>
      </c>
      <c r="G4" s="7" t="s">
        <v>18</v>
      </c>
      <c r="H4" s="7" t="s">
        <v>12</v>
      </c>
      <c r="I4" s="7" t="s">
        <v>12</v>
      </c>
      <c r="J4" s="7" t="s">
        <v>12</v>
      </c>
      <c r="K4" s="7" t="s">
        <v>12</v>
      </c>
      <c r="L4" s="7" t="s">
        <v>12</v>
      </c>
      <c r="M4" s="7" t="s">
        <v>12</v>
      </c>
      <c r="N4" s="7" t="s">
        <v>12</v>
      </c>
      <c r="O4" s="7" t="s">
        <v>12</v>
      </c>
      <c r="P4" s="8" t="s">
        <v>12</v>
      </c>
      <c r="Q4" s="8" t="s">
        <v>47</v>
      </c>
      <c r="R4" s="8" t="s">
        <v>47</v>
      </c>
      <c r="S4" s="9" t="s">
        <v>44</v>
      </c>
      <c r="T4" s="8" t="s">
        <v>47</v>
      </c>
      <c r="U4" s="8" t="s">
        <v>47</v>
      </c>
      <c r="V4" s="8" t="s">
        <v>43</v>
      </c>
      <c r="W4" s="8" t="s">
        <v>12</v>
      </c>
      <c r="X4" s="10" t="s">
        <v>43</v>
      </c>
      <c r="Y4" s="11" t="s">
        <v>43</v>
      </c>
      <c r="Z4" s="11" t="s">
        <v>43</v>
      </c>
      <c r="AA4" s="11" t="s">
        <v>43</v>
      </c>
      <c r="AB4" s="11" t="s">
        <v>25</v>
      </c>
      <c r="AC4" s="11" t="s">
        <v>51</v>
      </c>
    </row>
    <row r="5" spans="1:29" s="17" customFormat="1" x14ac:dyDescent="0.25">
      <c r="A5" s="18" t="s">
        <v>873</v>
      </c>
      <c r="B5" s="28" t="s">
        <v>874</v>
      </c>
      <c r="C5" s="24">
        <v>61.741204531902206</v>
      </c>
      <c r="D5" s="25">
        <v>56.631097560975604</v>
      </c>
      <c r="E5" s="25">
        <v>40.03</v>
      </c>
      <c r="F5" s="25">
        <v>29.4</v>
      </c>
      <c r="G5" s="25">
        <v>11.217248908296943</v>
      </c>
      <c r="H5" s="25">
        <v>5.5413780532263948</v>
      </c>
      <c r="I5" s="25">
        <v>55.37</v>
      </c>
      <c r="J5" s="25">
        <v>28.88</v>
      </c>
      <c r="K5" s="25">
        <v>32.93</v>
      </c>
      <c r="L5" s="25">
        <v>71.44</v>
      </c>
      <c r="M5" s="25">
        <v>57.62</v>
      </c>
      <c r="N5" s="25">
        <v>86.56</v>
      </c>
      <c r="O5" s="25">
        <v>88.71</v>
      </c>
      <c r="P5" s="25">
        <v>99.36</v>
      </c>
      <c r="Q5" s="25">
        <v>0</v>
      </c>
      <c r="R5" s="27">
        <v>0</v>
      </c>
      <c r="S5" s="25">
        <v>1</v>
      </c>
      <c r="T5" s="27">
        <v>0</v>
      </c>
      <c r="U5" s="25">
        <v>0</v>
      </c>
      <c r="V5" s="25">
        <v>0.48</v>
      </c>
      <c r="W5" s="25">
        <v>91.88</v>
      </c>
      <c r="X5" s="26">
        <v>89.99</v>
      </c>
      <c r="Y5" s="25">
        <v>42.99</v>
      </c>
      <c r="Z5" s="25">
        <v>32.99</v>
      </c>
      <c r="AA5" s="25">
        <v>44.64</v>
      </c>
      <c r="AB5" s="26">
        <v>0.57999999999999996</v>
      </c>
      <c r="AC5" s="25">
        <v>0.45</v>
      </c>
    </row>
    <row r="6" spans="1:29" s="17" customFormat="1" x14ac:dyDescent="0.25">
      <c r="A6" s="18" t="s">
        <v>875</v>
      </c>
      <c r="B6" s="28" t="s">
        <v>876</v>
      </c>
      <c r="C6" s="25">
        <v>45.656378123307803</v>
      </c>
      <c r="D6" s="25">
        <v>47.959316729690968</v>
      </c>
      <c r="E6" s="25">
        <v>29.46</v>
      </c>
      <c r="F6" s="25">
        <v>21.77</v>
      </c>
      <c r="G6" s="25">
        <v>10.616721854304636</v>
      </c>
      <c r="H6" s="25">
        <v>1.1867364746945899</v>
      </c>
      <c r="I6" s="25">
        <v>76.930000000000007</v>
      </c>
      <c r="J6" s="25">
        <v>36.94</v>
      </c>
      <c r="K6" s="25">
        <v>35.44</v>
      </c>
      <c r="L6" s="25">
        <v>76.94</v>
      </c>
      <c r="M6" s="25">
        <v>72.349999999999994</v>
      </c>
      <c r="N6" s="25">
        <v>90.37</v>
      </c>
      <c r="O6" s="25">
        <v>95.74</v>
      </c>
      <c r="P6" s="25">
        <v>99.43</v>
      </c>
      <c r="Q6" s="25">
        <v>0</v>
      </c>
      <c r="R6" s="27">
        <v>0</v>
      </c>
      <c r="S6" s="25">
        <v>1</v>
      </c>
      <c r="T6" s="27">
        <v>0</v>
      </c>
      <c r="U6" s="25">
        <v>0</v>
      </c>
      <c r="V6" s="25">
        <v>0.43</v>
      </c>
      <c r="W6" s="25">
        <v>87.19</v>
      </c>
      <c r="X6" s="26">
        <v>92.76</v>
      </c>
      <c r="Y6" s="25">
        <v>30.55</v>
      </c>
      <c r="Z6" s="25">
        <v>21.18</v>
      </c>
      <c r="AA6" s="25">
        <v>32.880000000000003</v>
      </c>
      <c r="AB6" s="26">
        <v>0.47</v>
      </c>
      <c r="AC6" s="25">
        <v>0.33</v>
      </c>
    </row>
    <row r="7" spans="1:29" s="17" customFormat="1" x14ac:dyDescent="0.25">
      <c r="A7" s="18" t="s">
        <v>877</v>
      </c>
      <c r="B7" s="28" t="s">
        <v>878</v>
      </c>
      <c r="C7" s="25">
        <v>49.799869302401568</v>
      </c>
      <c r="D7" s="25">
        <v>50.927003874824074</v>
      </c>
      <c r="E7" s="25">
        <v>39.75</v>
      </c>
      <c r="F7" s="25">
        <v>28.83</v>
      </c>
      <c r="G7" s="25">
        <v>16.822546452176081</v>
      </c>
      <c r="H7" s="25">
        <v>1.9956955585991001</v>
      </c>
      <c r="I7" s="25">
        <v>64.81</v>
      </c>
      <c r="J7" s="25">
        <v>26.99</v>
      </c>
      <c r="K7" s="25">
        <v>25.36</v>
      </c>
      <c r="L7" s="25">
        <v>86.17</v>
      </c>
      <c r="M7" s="25">
        <v>37.71</v>
      </c>
      <c r="N7" s="25">
        <v>71.44</v>
      </c>
      <c r="O7" s="25">
        <v>75.239999999999995</v>
      </c>
      <c r="P7" s="25">
        <v>95.58</v>
      </c>
      <c r="Q7" s="25">
        <v>0</v>
      </c>
      <c r="R7" s="27">
        <v>0</v>
      </c>
      <c r="S7" s="25">
        <v>1</v>
      </c>
      <c r="T7" s="27">
        <v>0</v>
      </c>
      <c r="U7" s="25">
        <v>0</v>
      </c>
      <c r="V7" s="25">
        <v>0.6</v>
      </c>
      <c r="W7" s="25">
        <v>92.5</v>
      </c>
      <c r="X7" s="26">
        <v>92.1</v>
      </c>
      <c r="Y7" s="25">
        <v>44.34</v>
      </c>
      <c r="Z7" s="25">
        <v>49.13</v>
      </c>
      <c r="AA7" s="25">
        <v>51.22</v>
      </c>
      <c r="AB7" s="26">
        <v>0.73</v>
      </c>
      <c r="AC7" s="25">
        <v>0.69</v>
      </c>
    </row>
    <row r="8" spans="1:29" s="17" customFormat="1" x14ac:dyDescent="0.25">
      <c r="A8" s="18" t="s">
        <v>879</v>
      </c>
      <c r="B8" s="28" t="s">
        <v>880</v>
      </c>
      <c r="C8" s="25">
        <v>52.839595222436728</v>
      </c>
      <c r="D8" s="25">
        <v>50.688037529319786</v>
      </c>
      <c r="E8" s="25">
        <v>42.96</v>
      </c>
      <c r="F8" s="25">
        <v>32.869999999999997</v>
      </c>
      <c r="G8" s="25">
        <v>8.5676199709161427</v>
      </c>
      <c r="H8" s="25">
        <v>2.8132181630874076</v>
      </c>
      <c r="I8" s="25">
        <v>75.39</v>
      </c>
      <c r="J8" s="25">
        <v>33.840000000000003</v>
      </c>
      <c r="K8" s="25">
        <v>41.69</v>
      </c>
      <c r="L8" s="25">
        <v>61</v>
      </c>
      <c r="M8" s="25">
        <v>55.57</v>
      </c>
      <c r="N8" s="25">
        <v>89.18</v>
      </c>
      <c r="O8" s="25">
        <v>76.27</v>
      </c>
      <c r="P8" s="25">
        <v>98.4</v>
      </c>
      <c r="Q8" s="25">
        <v>1</v>
      </c>
      <c r="R8" s="27">
        <v>1</v>
      </c>
      <c r="S8" s="25">
        <v>2</v>
      </c>
      <c r="T8" s="27">
        <v>0</v>
      </c>
      <c r="U8" s="25">
        <v>0</v>
      </c>
      <c r="V8" s="25">
        <v>0.56999999999999995</v>
      </c>
      <c r="W8" s="25">
        <v>94.3</v>
      </c>
      <c r="X8" s="26">
        <v>93.87</v>
      </c>
      <c r="Y8" s="25">
        <v>57.05</v>
      </c>
      <c r="Z8" s="25">
        <v>49.84</v>
      </c>
      <c r="AA8" s="25">
        <v>45.21</v>
      </c>
      <c r="AB8" s="26">
        <v>0.78</v>
      </c>
      <c r="AC8" s="25">
        <v>0.65</v>
      </c>
    </row>
    <row r="9" spans="1:29" s="17" customFormat="1" x14ac:dyDescent="0.25">
      <c r="A9" s="18" t="s">
        <v>881</v>
      </c>
      <c r="B9" s="28" t="s">
        <v>882</v>
      </c>
      <c r="C9" s="25">
        <v>80.362579573761423</v>
      </c>
      <c r="D9" s="25">
        <v>75.615626735789661</v>
      </c>
      <c r="E9" s="25">
        <v>43.87</v>
      </c>
      <c r="F9" s="25">
        <v>34.14</v>
      </c>
      <c r="G9" s="25">
        <v>10.536522301228183</v>
      </c>
      <c r="H9" s="25">
        <v>1.8806990881458967</v>
      </c>
      <c r="I9" s="25">
        <v>82.3</v>
      </c>
      <c r="J9" s="25">
        <v>28.59</v>
      </c>
      <c r="K9" s="25">
        <v>25.53</v>
      </c>
      <c r="L9" s="25">
        <v>55.79</v>
      </c>
      <c r="M9" s="25">
        <v>67.599999999999994</v>
      </c>
      <c r="N9" s="25">
        <v>97.11</v>
      </c>
      <c r="O9" s="25">
        <v>44.81</v>
      </c>
      <c r="P9" s="25">
        <v>94.64</v>
      </c>
      <c r="Q9" s="25">
        <v>0</v>
      </c>
      <c r="R9" s="27">
        <v>1</v>
      </c>
      <c r="S9" s="25">
        <v>1</v>
      </c>
      <c r="T9" s="27">
        <v>0</v>
      </c>
      <c r="U9" s="25">
        <v>0</v>
      </c>
      <c r="V9" s="25">
        <v>0.53</v>
      </c>
      <c r="W9" s="25">
        <v>96.19</v>
      </c>
      <c r="X9" s="26">
        <v>96.69</v>
      </c>
      <c r="Y9" s="25">
        <v>60.85</v>
      </c>
      <c r="Z9" s="25">
        <v>51.32</v>
      </c>
      <c r="AA9" s="25">
        <v>52.55</v>
      </c>
      <c r="AB9" s="26">
        <v>0.6</v>
      </c>
      <c r="AC9" s="25">
        <v>0.52</v>
      </c>
    </row>
    <row r="10" spans="1:29" s="17" customFormat="1" x14ac:dyDescent="0.25">
      <c r="A10" s="18" t="s">
        <v>883</v>
      </c>
      <c r="B10" s="28" t="s">
        <v>884</v>
      </c>
      <c r="C10" s="25">
        <v>71.072475911185578</v>
      </c>
      <c r="D10" s="25">
        <v>67.988116238046601</v>
      </c>
      <c r="E10" s="25">
        <v>38.65</v>
      </c>
      <c r="F10" s="25">
        <v>29.11</v>
      </c>
      <c r="G10" s="25">
        <v>15.234207133648475</v>
      </c>
      <c r="H10" s="25">
        <v>1.7538554581191412</v>
      </c>
      <c r="I10" s="25">
        <v>77.510000000000005</v>
      </c>
      <c r="J10" s="25">
        <v>28.24</v>
      </c>
      <c r="K10" s="25">
        <v>20.39</v>
      </c>
      <c r="L10" s="25">
        <v>62.59</v>
      </c>
      <c r="M10" s="25">
        <v>76.64</v>
      </c>
      <c r="N10" s="25">
        <v>94.88</v>
      </c>
      <c r="O10" s="25">
        <v>80.41</v>
      </c>
      <c r="P10" s="25">
        <v>98.13</v>
      </c>
      <c r="Q10" s="25">
        <v>0</v>
      </c>
      <c r="R10" s="27">
        <v>0</v>
      </c>
      <c r="S10" s="25">
        <v>3</v>
      </c>
      <c r="T10" s="27">
        <v>0</v>
      </c>
      <c r="U10" s="25">
        <v>0</v>
      </c>
      <c r="V10" s="25">
        <v>0.46</v>
      </c>
      <c r="W10" s="25">
        <v>94.72</v>
      </c>
      <c r="X10" s="26">
        <v>95.43</v>
      </c>
      <c r="Y10" s="25">
        <v>51.2</v>
      </c>
      <c r="Z10" s="25">
        <v>28.26</v>
      </c>
      <c r="AA10" s="25">
        <v>37.340000000000003</v>
      </c>
      <c r="AB10" s="26">
        <v>0.56000000000000005</v>
      </c>
      <c r="AC10" s="25">
        <v>0.42</v>
      </c>
    </row>
    <row r="11" spans="1:29" s="17" customFormat="1" x14ac:dyDescent="0.25">
      <c r="A11" s="18" t="s">
        <v>885</v>
      </c>
      <c r="B11" s="28" t="s">
        <v>886</v>
      </c>
      <c r="C11" s="25">
        <v>33.409530508176545</v>
      </c>
      <c r="D11" s="25">
        <v>27.698366394399066</v>
      </c>
      <c r="E11" s="25">
        <v>41.73</v>
      </c>
      <c r="F11" s="25">
        <v>31.83</v>
      </c>
      <c r="G11" s="25">
        <v>11.637239165329053</v>
      </c>
      <c r="H11" s="25">
        <v>2.2267206477732793</v>
      </c>
      <c r="I11" s="25">
        <v>72.11</v>
      </c>
      <c r="J11" s="25">
        <v>24.16</v>
      </c>
      <c r="K11" s="25">
        <v>55.98</v>
      </c>
      <c r="L11" s="25">
        <v>95.55</v>
      </c>
      <c r="M11" s="25">
        <v>75.16</v>
      </c>
      <c r="N11" s="25">
        <v>98.69</v>
      </c>
      <c r="O11" s="25">
        <v>94.19</v>
      </c>
      <c r="P11" s="25">
        <v>98.77</v>
      </c>
      <c r="Q11" s="25">
        <v>0</v>
      </c>
      <c r="R11" s="27">
        <v>0</v>
      </c>
      <c r="S11" s="25">
        <v>3</v>
      </c>
      <c r="T11" s="27">
        <v>0</v>
      </c>
      <c r="U11" s="25">
        <v>0</v>
      </c>
      <c r="V11" s="25">
        <v>0.55000000000000004</v>
      </c>
      <c r="W11" s="25">
        <v>98.04</v>
      </c>
      <c r="X11" s="26">
        <v>93.2</v>
      </c>
      <c r="Y11" s="25">
        <v>63.5</v>
      </c>
      <c r="Z11" s="25">
        <v>47.34</v>
      </c>
      <c r="AA11" s="25">
        <v>49.56</v>
      </c>
      <c r="AB11" s="26">
        <v>0.82</v>
      </c>
      <c r="AC11" s="25">
        <v>0.56999999999999995</v>
      </c>
    </row>
    <row r="12" spans="1:29" s="17" customFormat="1" x14ac:dyDescent="0.25">
      <c r="A12" s="18" t="s">
        <v>887</v>
      </c>
      <c r="B12" s="28" t="s">
        <v>888</v>
      </c>
      <c r="C12" s="25">
        <v>64.616084188644933</v>
      </c>
      <c r="D12" s="25">
        <v>50.846628767039547</v>
      </c>
      <c r="E12" s="25">
        <v>37.53</v>
      </c>
      <c r="F12" s="25">
        <v>30.13</v>
      </c>
      <c r="G12" s="25">
        <v>11.028287461773701</v>
      </c>
      <c r="H12" s="25">
        <v>2.0782122905027935</v>
      </c>
      <c r="I12" s="25">
        <v>49.01</v>
      </c>
      <c r="J12" s="25">
        <v>24.06</v>
      </c>
      <c r="K12" s="25">
        <v>36.01</v>
      </c>
      <c r="L12" s="25">
        <v>67.39</v>
      </c>
      <c r="M12" s="25">
        <v>86.28</v>
      </c>
      <c r="N12" s="25">
        <v>76.94</v>
      </c>
      <c r="O12" s="25">
        <v>80.06</v>
      </c>
      <c r="P12" s="25">
        <v>98.65</v>
      </c>
      <c r="Q12" s="25">
        <v>0</v>
      </c>
      <c r="R12" s="27">
        <v>0</v>
      </c>
      <c r="S12" s="25">
        <v>4</v>
      </c>
      <c r="T12" s="27">
        <v>0</v>
      </c>
      <c r="U12" s="25">
        <v>1</v>
      </c>
      <c r="V12" s="25">
        <v>0.48</v>
      </c>
      <c r="W12" s="25">
        <v>88.22</v>
      </c>
      <c r="X12" s="26">
        <v>94.62</v>
      </c>
      <c r="Y12" s="25">
        <v>47.82</v>
      </c>
      <c r="Z12" s="25">
        <v>43.19</v>
      </c>
      <c r="AA12" s="25">
        <v>36.020000000000003</v>
      </c>
      <c r="AB12" s="26">
        <v>0.46</v>
      </c>
      <c r="AC12" s="25">
        <v>0.42</v>
      </c>
    </row>
    <row r="13" spans="1:29" s="17" customFormat="1" x14ac:dyDescent="0.25">
      <c r="A13" s="18" t="s">
        <v>889</v>
      </c>
      <c r="B13" s="28" t="s">
        <v>890</v>
      </c>
      <c r="C13" s="25">
        <v>63.498592768997618</v>
      </c>
      <c r="D13" s="25">
        <v>59.35205954323002</v>
      </c>
      <c r="E13" s="25">
        <v>36.57</v>
      </c>
      <c r="F13" s="25">
        <v>25.67</v>
      </c>
      <c r="G13" s="25">
        <v>14.863614090488376</v>
      </c>
      <c r="H13" s="25">
        <v>4.5329267577552335</v>
      </c>
      <c r="I13" s="25">
        <v>66.66</v>
      </c>
      <c r="J13" s="25">
        <v>26.47</v>
      </c>
      <c r="K13" s="25">
        <v>24.13</v>
      </c>
      <c r="L13" s="25">
        <v>77.08</v>
      </c>
      <c r="M13" s="25">
        <v>59.73</v>
      </c>
      <c r="N13" s="25">
        <v>72.97</v>
      </c>
      <c r="O13" s="25">
        <v>60.52</v>
      </c>
      <c r="P13" s="25">
        <v>95.14</v>
      </c>
      <c r="Q13" s="25">
        <v>0</v>
      </c>
      <c r="R13" s="27">
        <v>0</v>
      </c>
      <c r="S13" s="25">
        <v>4</v>
      </c>
      <c r="T13" s="27">
        <v>0</v>
      </c>
      <c r="U13" s="25">
        <v>0</v>
      </c>
      <c r="V13" s="25">
        <v>0.56000000000000005</v>
      </c>
      <c r="W13" s="25">
        <v>87.69</v>
      </c>
      <c r="X13" s="26">
        <v>93.11</v>
      </c>
      <c r="Y13" s="25">
        <v>54.73</v>
      </c>
      <c r="Z13" s="25">
        <v>53.13</v>
      </c>
      <c r="AA13" s="25">
        <v>57.54</v>
      </c>
      <c r="AB13" s="26">
        <v>0.67</v>
      </c>
      <c r="AC13" s="25">
        <v>0.57999999999999996</v>
      </c>
    </row>
    <row r="14" spans="1:29" s="17" customFormat="1" x14ac:dyDescent="0.25">
      <c r="A14" s="18" t="s">
        <v>891</v>
      </c>
      <c r="B14" s="28" t="s">
        <v>892</v>
      </c>
      <c r="C14" s="25">
        <v>31.955753571977262</v>
      </c>
      <c r="D14" s="25">
        <v>28.422107674684995</v>
      </c>
      <c r="E14" s="25">
        <v>42.93</v>
      </c>
      <c r="F14" s="25">
        <v>32.61</v>
      </c>
      <c r="G14" s="25">
        <v>11.079836233367452</v>
      </c>
      <c r="H14" s="25">
        <v>2.8363357608279034</v>
      </c>
      <c r="I14" s="25">
        <v>59.05</v>
      </c>
      <c r="J14" s="25">
        <v>24.4</v>
      </c>
      <c r="K14" s="25">
        <v>61.91</v>
      </c>
      <c r="L14" s="25">
        <v>79.62</v>
      </c>
      <c r="M14" s="25">
        <v>66.31</v>
      </c>
      <c r="N14" s="25">
        <v>85.57</v>
      </c>
      <c r="O14" s="25">
        <v>78.75</v>
      </c>
      <c r="P14" s="25">
        <v>98.51</v>
      </c>
      <c r="Q14" s="25">
        <v>0</v>
      </c>
      <c r="R14" s="27">
        <v>1</v>
      </c>
      <c r="S14" s="25">
        <v>2</v>
      </c>
      <c r="T14" s="27">
        <v>0</v>
      </c>
      <c r="U14" s="25">
        <v>0</v>
      </c>
      <c r="V14" s="25">
        <v>0.51</v>
      </c>
      <c r="W14" s="25">
        <v>93.75</v>
      </c>
      <c r="X14" s="26">
        <v>93.14</v>
      </c>
      <c r="Y14" s="25">
        <v>40.950000000000003</v>
      </c>
      <c r="Z14" s="25">
        <v>36.700000000000003</v>
      </c>
      <c r="AA14" s="25">
        <v>43.92</v>
      </c>
      <c r="AB14" s="26">
        <v>0.62</v>
      </c>
      <c r="AC14" s="25">
        <v>0.5</v>
      </c>
    </row>
    <row r="15" spans="1:29" s="17" customFormat="1" x14ac:dyDescent="0.25">
      <c r="A15" s="18" t="s">
        <v>893</v>
      </c>
      <c r="B15" s="28" t="s">
        <v>894</v>
      </c>
      <c r="C15" s="25">
        <v>56.515151515151516</v>
      </c>
      <c r="D15" s="25">
        <v>58.549371633752244</v>
      </c>
      <c r="E15" s="25">
        <v>35.42</v>
      </c>
      <c r="F15" s="25">
        <v>26.8</v>
      </c>
      <c r="G15" s="25">
        <v>22.815444300757438</v>
      </c>
      <c r="H15" s="25">
        <v>3.2374969799468474</v>
      </c>
      <c r="I15" s="25">
        <v>67.290000000000006</v>
      </c>
      <c r="J15" s="25">
        <v>30.27</v>
      </c>
      <c r="K15" s="25">
        <v>26.73</v>
      </c>
      <c r="L15" s="25">
        <v>83.41</v>
      </c>
      <c r="M15" s="25">
        <v>76.319999999999993</v>
      </c>
      <c r="N15" s="25">
        <v>92.61</v>
      </c>
      <c r="O15" s="25">
        <v>81.459999999999994</v>
      </c>
      <c r="P15" s="25">
        <v>98.48</v>
      </c>
      <c r="Q15" s="25">
        <v>0</v>
      </c>
      <c r="R15" s="27">
        <v>1</v>
      </c>
      <c r="S15" s="25">
        <v>2</v>
      </c>
      <c r="T15" s="27">
        <v>0</v>
      </c>
      <c r="U15" s="25">
        <v>0</v>
      </c>
      <c r="V15" s="25">
        <v>0.54</v>
      </c>
      <c r="W15" s="25">
        <v>92.94</v>
      </c>
      <c r="X15" s="26">
        <v>94.9</v>
      </c>
      <c r="Y15" s="25">
        <v>49.8</v>
      </c>
      <c r="Z15" s="25">
        <v>46.94</v>
      </c>
      <c r="AA15" s="25">
        <v>49.77</v>
      </c>
      <c r="AB15" s="26">
        <v>0.61</v>
      </c>
      <c r="AC15" s="25">
        <v>0.56999999999999995</v>
      </c>
    </row>
    <row r="16" spans="1:29" s="17" customFormat="1" x14ac:dyDescent="0.25">
      <c r="A16" s="18" t="s">
        <v>895</v>
      </c>
      <c r="B16" s="28" t="s">
        <v>896</v>
      </c>
      <c r="C16" s="25">
        <v>9.5701929914501651</v>
      </c>
      <c r="D16" s="25">
        <v>7.6347964972187032</v>
      </c>
      <c r="E16" s="25">
        <v>31.48</v>
      </c>
      <c r="F16" s="25">
        <v>20.83</v>
      </c>
      <c r="G16" s="25">
        <v>10.808658510099182</v>
      </c>
      <c r="H16" s="25">
        <v>1.1140172430495012</v>
      </c>
      <c r="I16" s="25">
        <v>54.06</v>
      </c>
      <c r="J16" s="25">
        <v>21.72</v>
      </c>
      <c r="K16" s="25">
        <v>35.22</v>
      </c>
      <c r="L16" s="25">
        <v>77.760000000000005</v>
      </c>
      <c r="M16" s="25">
        <v>57.62</v>
      </c>
      <c r="N16" s="25">
        <v>76.040000000000006</v>
      </c>
      <c r="O16" s="25">
        <v>92.72</v>
      </c>
      <c r="P16" s="25">
        <v>98.9</v>
      </c>
      <c r="Q16" s="25">
        <v>0</v>
      </c>
      <c r="R16" s="27">
        <v>0</v>
      </c>
      <c r="S16" s="25">
        <v>1</v>
      </c>
      <c r="T16" s="27">
        <v>0</v>
      </c>
      <c r="U16" s="25">
        <v>0</v>
      </c>
      <c r="V16" s="25">
        <v>0.48</v>
      </c>
      <c r="W16" s="25">
        <v>91.48</v>
      </c>
      <c r="X16" s="26">
        <v>92.5</v>
      </c>
      <c r="Y16" s="25">
        <v>16.66</v>
      </c>
      <c r="Z16" s="25">
        <v>14.62</v>
      </c>
      <c r="AA16" s="25">
        <v>24.19</v>
      </c>
      <c r="AB16" s="26">
        <v>0.56000000000000005</v>
      </c>
      <c r="AC16" s="25">
        <v>0.42</v>
      </c>
    </row>
    <row r="17" spans="1:29" s="17" customFormat="1" x14ac:dyDescent="0.25">
      <c r="A17" s="18" t="s">
        <v>897</v>
      </c>
      <c r="B17" s="28" t="s">
        <v>898</v>
      </c>
      <c r="C17" s="25">
        <v>35.968424665370094</v>
      </c>
      <c r="D17" s="25">
        <v>36.327882126693559</v>
      </c>
      <c r="E17" s="25">
        <v>28.79</v>
      </c>
      <c r="F17" s="25">
        <v>20.82</v>
      </c>
      <c r="G17" s="25">
        <v>13.043478260869565</v>
      </c>
      <c r="H17" s="25">
        <v>2.9397648188144951</v>
      </c>
      <c r="I17" s="25">
        <v>57.05</v>
      </c>
      <c r="J17" s="25">
        <v>30</v>
      </c>
      <c r="K17" s="25">
        <v>48.14</v>
      </c>
      <c r="L17" s="25">
        <v>82.01</v>
      </c>
      <c r="M17" s="25">
        <v>87.38</v>
      </c>
      <c r="N17" s="25">
        <v>93.54</v>
      </c>
      <c r="O17" s="25">
        <v>94.04</v>
      </c>
      <c r="P17" s="25">
        <v>98.82</v>
      </c>
      <c r="Q17" s="25">
        <v>1</v>
      </c>
      <c r="R17" s="27">
        <v>0</v>
      </c>
      <c r="S17" s="25">
        <v>1</v>
      </c>
      <c r="T17" s="27">
        <v>0</v>
      </c>
      <c r="U17" s="25">
        <v>1</v>
      </c>
      <c r="V17" s="25">
        <v>0.53</v>
      </c>
      <c r="W17" s="25">
        <v>84.69</v>
      </c>
      <c r="X17" s="26">
        <v>89.9</v>
      </c>
      <c r="Y17" s="25">
        <v>23.83</v>
      </c>
      <c r="Z17" s="25">
        <v>26.68</v>
      </c>
      <c r="AA17" s="25">
        <v>31.68</v>
      </c>
      <c r="AB17" s="26">
        <v>0.52</v>
      </c>
      <c r="AC17" s="25">
        <v>0.53</v>
      </c>
    </row>
    <row r="18" spans="1:29" s="17" customFormat="1" x14ac:dyDescent="0.25">
      <c r="A18" s="18" t="s">
        <v>899</v>
      </c>
      <c r="B18" s="28" t="s">
        <v>900</v>
      </c>
      <c r="C18" s="25">
        <v>49.28108377659575</v>
      </c>
      <c r="D18" s="25">
        <v>45.898152888818871</v>
      </c>
      <c r="E18" s="25">
        <v>40.770000000000003</v>
      </c>
      <c r="F18" s="25">
        <v>30.07</v>
      </c>
      <c r="G18" s="25">
        <v>15.941187850648095</v>
      </c>
      <c r="H18" s="25">
        <v>3.609725023887886</v>
      </c>
      <c r="I18" s="25">
        <v>76.930000000000007</v>
      </c>
      <c r="J18" s="25">
        <v>26.7</v>
      </c>
      <c r="K18" s="25">
        <v>19.32</v>
      </c>
      <c r="L18" s="25">
        <v>65.97</v>
      </c>
      <c r="M18" s="25">
        <v>66.290000000000006</v>
      </c>
      <c r="N18" s="25">
        <v>76.91</v>
      </c>
      <c r="O18" s="25">
        <v>90.42</v>
      </c>
      <c r="P18" s="25">
        <v>98.88</v>
      </c>
      <c r="Q18" s="25">
        <v>1</v>
      </c>
      <c r="R18" s="27">
        <v>1</v>
      </c>
      <c r="S18" s="25">
        <v>1</v>
      </c>
      <c r="T18" s="27">
        <v>0</v>
      </c>
      <c r="U18" s="25">
        <v>0</v>
      </c>
      <c r="V18" s="25">
        <v>0.51</v>
      </c>
      <c r="W18" s="25">
        <v>92.11</v>
      </c>
      <c r="X18" s="26">
        <v>94.11</v>
      </c>
      <c r="Y18" s="25">
        <v>46.38</v>
      </c>
      <c r="Z18" s="25">
        <v>48.93</v>
      </c>
      <c r="AA18" s="25">
        <v>42.69</v>
      </c>
      <c r="AB18" s="26">
        <v>0.54</v>
      </c>
      <c r="AC18" s="25">
        <v>0.48</v>
      </c>
    </row>
    <row r="19" spans="1:29" s="17" customFormat="1" x14ac:dyDescent="0.25">
      <c r="A19" s="18" t="s">
        <v>901</v>
      </c>
      <c r="B19" s="28" t="s">
        <v>902</v>
      </c>
      <c r="C19" s="25">
        <v>59.282573940847328</v>
      </c>
      <c r="D19" s="25">
        <v>53.236107139452862</v>
      </c>
      <c r="E19" s="25">
        <v>40.43</v>
      </c>
      <c r="F19" s="25">
        <v>34.020000000000003</v>
      </c>
      <c r="G19" s="25">
        <v>43.678160919540232</v>
      </c>
      <c r="H19" s="25">
        <v>4.3905635648754915</v>
      </c>
      <c r="I19" s="25">
        <v>52.1</v>
      </c>
      <c r="J19" s="25">
        <v>26.07</v>
      </c>
      <c r="K19" s="25">
        <v>19.399999999999999</v>
      </c>
      <c r="L19" s="25">
        <v>75.64</v>
      </c>
      <c r="M19" s="25">
        <v>56.88</v>
      </c>
      <c r="N19" s="25">
        <v>89.88</v>
      </c>
      <c r="O19" s="25">
        <v>73.709999999999994</v>
      </c>
      <c r="P19" s="25">
        <v>98.95</v>
      </c>
      <c r="Q19" s="25">
        <v>0</v>
      </c>
      <c r="R19" s="27">
        <v>1</v>
      </c>
      <c r="S19" s="25">
        <v>3</v>
      </c>
      <c r="T19" s="27">
        <v>0</v>
      </c>
      <c r="U19" s="25">
        <v>0</v>
      </c>
      <c r="V19" s="25">
        <v>0.53</v>
      </c>
      <c r="W19" s="25">
        <v>91.78</v>
      </c>
      <c r="X19" s="26">
        <v>87.1</v>
      </c>
      <c r="Y19" s="25">
        <v>58.61</v>
      </c>
      <c r="Z19" s="25">
        <v>42.43</v>
      </c>
      <c r="AA19" s="25">
        <v>51.04</v>
      </c>
      <c r="AB19" s="26">
        <v>0.67</v>
      </c>
      <c r="AC19" s="25">
        <v>0.56000000000000005</v>
      </c>
    </row>
    <row r="20" spans="1:29" s="17" customFormat="1" x14ac:dyDescent="0.25">
      <c r="A20" s="18" t="s">
        <v>903</v>
      </c>
      <c r="B20" s="28" t="s">
        <v>904</v>
      </c>
      <c r="C20" s="25">
        <v>48.225033153116392</v>
      </c>
      <c r="D20" s="25">
        <v>38.443316412859559</v>
      </c>
      <c r="E20" s="25">
        <v>44.26</v>
      </c>
      <c r="F20" s="25">
        <v>33.54</v>
      </c>
      <c r="G20" s="25">
        <v>12.991392315200995</v>
      </c>
      <c r="H20" s="25">
        <v>4.7536732929991361</v>
      </c>
      <c r="I20" s="25">
        <v>72.11</v>
      </c>
      <c r="J20" s="25">
        <v>26.76</v>
      </c>
      <c r="K20" s="25">
        <v>43.6</v>
      </c>
      <c r="L20" s="25">
        <v>68.42</v>
      </c>
      <c r="M20" s="25">
        <v>41.99</v>
      </c>
      <c r="N20" s="25">
        <v>90.96</v>
      </c>
      <c r="O20" s="25">
        <v>67.150000000000006</v>
      </c>
      <c r="P20" s="25">
        <v>97.59</v>
      </c>
      <c r="Q20" s="25">
        <v>0</v>
      </c>
      <c r="R20" s="27">
        <v>0</v>
      </c>
      <c r="S20" s="25">
        <v>2</v>
      </c>
      <c r="T20" s="27">
        <v>0</v>
      </c>
      <c r="U20" s="25">
        <v>0</v>
      </c>
      <c r="V20" s="25">
        <v>0.56000000000000005</v>
      </c>
      <c r="W20" s="25">
        <v>96.62</v>
      </c>
      <c r="X20" s="26">
        <v>95.02</v>
      </c>
      <c r="Y20" s="25">
        <v>72.38</v>
      </c>
      <c r="Z20" s="25">
        <v>52.06</v>
      </c>
      <c r="AA20" s="25">
        <v>56</v>
      </c>
      <c r="AB20" s="26">
        <v>0.67</v>
      </c>
      <c r="AC20" s="25">
        <v>0.62</v>
      </c>
    </row>
    <row r="21" spans="1:29" s="17" customFormat="1" x14ac:dyDescent="0.25">
      <c r="A21" s="18" t="s">
        <v>905</v>
      </c>
      <c r="B21" s="28" t="s">
        <v>906</v>
      </c>
      <c r="C21" s="25">
        <v>82.547131644955101</v>
      </c>
      <c r="D21" s="25">
        <v>67.308526324919768</v>
      </c>
      <c r="E21" s="25">
        <v>35.380000000000003</v>
      </c>
      <c r="F21" s="25">
        <v>25.35</v>
      </c>
      <c r="G21" s="25">
        <v>9.746348962336663</v>
      </c>
      <c r="H21" s="25">
        <v>3.350739773716275</v>
      </c>
      <c r="I21" s="25">
        <v>49.38</v>
      </c>
      <c r="J21" s="25">
        <v>23.93</v>
      </c>
      <c r="K21" s="25">
        <v>28.72</v>
      </c>
      <c r="L21" s="25">
        <v>82.06</v>
      </c>
      <c r="M21" s="25">
        <v>99.77</v>
      </c>
      <c r="N21" s="25">
        <v>96.75</v>
      </c>
      <c r="O21" s="25">
        <v>92.03</v>
      </c>
      <c r="P21" s="25">
        <v>99.96</v>
      </c>
      <c r="Q21" s="25">
        <v>0</v>
      </c>
      <c r="R21" s="27">
        <v>0</v>
      </c>
      <c r="S21" s="25">
        <v>2</v>
      </c>
      <c r="T21" s="27">
        <v>0</v>
      </c>
      <c r="U21" s="25">
        <v>0</v>
      </c>
      <c r="V21" s="25">
        <v>0.49</v>
      </c>
      <c r="W21" s="25">
        <v>91.03</v>
      </c>
      <c r="X21" s="26">
        <v>95.45</v>
      </c>
      <c r="Y21" s="25">
        <v>62.64</v>
      </c>
      <c r="Z21" s="25">
        <v>54.68</v>
      </c>
      <c r="AA21" s="25">
        <v>46.35</v>
      </c>
      <c r="AB21" s="26">
        <v>0.6</v>
      </c>
      <c r="AC21" s="25">
        <v>0.46</v>
      </c>
    </row>
    <row r="22" spans="1:29" s="17" customFormat="1" x14ac:dyDescent="0.25">
      <c r="A22" s="18" t="s">
        <v>907</v>
      </c>
      <c r="B22" s="28" t="s">
        <v>908</v>
      </c>
      <c r="C22" s="25">
        <v>71.530910055717698</v>
      </c>
      <c r="D22" s="25">
        <v>49.294117647058819</v>
      </c>
      <c r="E22" s="25">
        <v>39.24</v>
      </c>
      <c r="F22" s="25">
        <v>30.26</v>
      </c>
      <c r="G22" s="25">
        <v>8.345221112696148</v>
      </c>
      <c r="H22" s="25">
        <v>0.63317855635289144</v>
      </c>
      <c r="I22" s="25">
        <v>76.400000000000006</v>
      </c>
      <c r="J22" s="25">
        <v>30.38</v>
      </c>
      <c r="K22" s="25">
        <v>27.44</v>
      </c>
      <c r="L22" s="25">
        <v>59.54</v>
      </c>
      <c r="M22" s="25">
        <v>87.73</v>
      </c>
      <c r="N22" s="25">
        <v>96.99</v>
      </c>
      <c r="O22" s="25">
        <v>61.24</v>
      </c>
      <c r="P22" s="25">
        <v>97.77</v>
      </c>
      <c r="Q22" s="25">
        <v>1</v>
      </c>
      <c r="R22" s="27">
        <v>1</v>
      </c>
      <c r="S22" s="25">
        <v>1</v>
      </c>
      <c r="T22" s="27">
        <v>0</v>
      </c>
      <c r="U22" s="25">
        <v>0</v>
      </c>
      <c r="V22" s="25">
        <v>0.53</v>
      </c>
      <c r="W22" s="25">
        <v>93.32</v>
      </c>
      <c r="X22" s="26">
        <v>93.63</v>
      </c>
      <c r="Y22" s="25">
        <v>58.43</v>
      </c>
      <c r="Z22" s="25">
        <v>37.03</v>
      </c>
      <c r="AA22" s="25">
        <v>40.76</v>
      </c>
      <c r="AB22" s="26">
        <v>0.53</v>
      </c>
      <c r="AC22" s="25">
        <v>0.53</v>
      </c>
    </row>
    <row r="23" spans="1:29" s="17" customFormat="1" x14ac:dyDescent="0.25">
      <c r="A23" s="18" t="s">
        <v>909</v>
      </c>
      <c r="B23" s="28" t="s">
        <v>910</v>
      </c>
      <c r="C23" s="25">
        <v>54.85106790537305</v>
      </c>
      <c r="D23" s="25">
        <v>46.749832924927603</v>
      </c>
      <c r="E23" s="25">
        <v>44.61</v>
      </c>
      <c r="F23" s="25">
        <v>31.68</v>
      </c>
      <c r="G23" s="25">
        <v>13.849816057130489</v>
      </c>
      <c r="H23" s="25">
        <v>2.0555138784696174</v>
      </c>
      <c r="I23" s="25">
        <v>72.11</v>
      </c>
      <c r="J23" s="25">
        <v>22.62</v>
      </c>
      <c r="K23" s="25">
        <v>44.68</v>
      </c>
      <c r="L23" s="25">
        <v>79.510000000000005</v>
      </c>
      <c r="M23" s="25">
        <v>75.180000000000007</v>
      </c>
      <c r="N23" s="25">
        <v>92.94</v>
      </c>
      <c r="O23" s="25">
        <v>72.72</v>
      </c>
      <c r="P23" s="25">
        <v>99.41</v>
      </c>
      <c r="Q23" s="25">
        <v>0</v>
      </c>
      <c r="R23" s="27">
        <v>1</v>
      </c>
      <c r="S23" s="25">
        <v>1</v>
      </c>
      <c r="T23" s="27">
        <v>0</v>
      </c>
      <c r="U23" s="25">
        <v>0</v>
      </c>
      <c r="V23" s="25">
        <v>0.59</v>
      </c>
      <c r="W23" s="25">
        <v>96.78</v>
      </c>
      <c r="X23" s="26">
        <v>95.81</v>
      </c>
      <c r="Y23" s="25">
        <v>58.43</v>
      </c>
      <c r="Z23" s="25">
        <v>38.409999999999997</v>
      </c>
      <c r="AA23" s="25">
        <v>45.07</v>
      </c>
      <c r="AB23" s="26">
        <v>0.66</v>
      </c>
      <c r="AC23" s="25">
        <v>0.68</v>
      </c>
    </row>
    <row r="24" spans="1:29" s="17" customFormat="1" x14ac:dyDescent="0.25">
      <c r="A24" s="18" t="s">
        <v>911</v>
      </c>
      <c r="B24" s="28" t="s">
        <v>912</v>
      </c>
      <c r="C24" s="25">
        <v>60.011108025548452</v>
      </c>
      <c r="D24" s="25">
        <v>51.864365383049751</v>
      </c>
      <c r="E24" s="25">
        <v>35.56</v>
      </c>
      <c r="F24" s="25">
        <v>28.05</v>
      </c>
      <c r="G24" s="25">
        <v>16.647956892680739</v>
      </c>
      <c r="H24" s="25">
        <v>4.0966386554621845</v>
      </c>
      <c r="I24" s="25">
        <v>65.09</v>
      </c>
      <c r="J24" s="25">
        <v>25.93</v>
      </c>
      <c r="K24" s="25">
        <v>38.56</v>
      </c>
      <c r="L24" s="25">
        <v>65.28</v>
      </c>
      <c r="M24" s="25">
        <v>69.290000000000006</v>
      </c>
      <c r="N24" s="25">
        <v>93.42</v>
      </c>
      <c r="O24" s="25">
        <v>81.52</v>
      </c>
      <c r="P24" s="25">
        <v>99.26</v>
      </c>
      <c r="Q24" s="25">
        <v>1</v>
      </c>
      <c r="R24" s="27">
        <v>0</v>
      </c>
      <c r="S24" s="25">
        <v>1</v>
      </c>
      <c r="T24" s="27">
        <v>0</v>
      </c>
      <c r="U24" s="25">
        <v>0</v>
      </c>
      <c r="V24" s="25">
        <v>0.53</v>
      </c>
      <c r="W24" s="25">
        <v>91.38</v>
      </c>
      <c r="X24" s="26">
        <v>93.48</v>
      </c>
      <c r="Y24" s="25">
        <v>39.46</v>
      </c>
      <c r="Z24" s="25">
        <v>45.34</v>
      </c>
      <c r="AA24" s="25">
        <v>45.69</v>
      </c>
      <c r="AB24" s="26">
        <v>0.51</v>
      </c>
      <c r="AC24" s="25">
        <v>0.54</v>
      </c>
    </row>
    <row r="25" spans="1:29" s="17" customFormat="1" x14ac:dyDescent="0.25">
      <c r="A25" s="18" t="s">
        <v>913</v>
      </c>
      <c r="B25" s="28" t="s">
        <v>914</v>
      </c>
      <c r="C25" s="25">
        <v>55.660377358490564</v>
      </c>
      <c r="D25" s="25">
        <v>45.170925987387982</v>
      </c>
      <c r="E25" s="25">
        <v>33.950000000000003</v>
      </c>
      <c r="F25" s="25">
        <v>23.75</v>
      </c>
      <c r="G25" s="25">
        <v>12.815533980582524</v>
      </c>
      <c r="H25" s="25">
        <v>4.559915164369035</v>
      </c>
      <c r="I25" s="25">
        <v>75.39</v>
      </c>
      <c r="J25" s="25">
        <v>26.05</v>
      </c>
      <c r="K25" s="25">
        <v>47.15</v>
      </c>
      <c r="L25" s="25">
        <v>83.47</v>
      </c>
      <c r="M25" s="25">
        <v>95.01</v>
      </c>
      <c r="N25" s="25">
        <v>98.38</v>
      </c>
      <c r="O25" s="25">
        <v>89.64</v>
      </c>
      <c r="P25" s="25">
        <v>99.85</v>
      </c>
      <c r="Q25" s="25">
        <v>0</v>
      </c>
      <c r="R25" s="27">
        <v>0</v>
      </c>
      <c r="S25" s="25">
        <v>3</v>
      </c>
      <c r="T25" s="27">
        <v>0</v>
      </c>
      <c r="U25" s="25">
        <v>0</v>
      </c>
      <c r="V25" s="25">
        <v>0.46</v>
      </c>
      <c r="W25" s="25">
        <v>93.66</v>
      </c>
      <c r="X25" s="26">
        <v>93.43</v>
      </c>
      <c r="Y25" s="25">
        <v>49.4</v>
      </c>
      <c r="Z25" s="25">
        <v>40.049999999999997</v>
      </c>
      <c r="AA25" s="25">
        <v>35.89</v>
      </c>
      <c r="AB25" s="26">
        <v>0.51</v>
      </c>
      <c r="AC25" s="25">
        <v>0.4</v>
      </c>
    </row>
    <row r="26" spans="1:29" s="17" customFormat="1" x14ac:dyDescent="0.25">
      <c r="A26" s="18" t="s">
        <v>915</v>
      </c>
      <c r="B26" s="28" t="s">
        <v>916</v>
      </c>
      <c r="C26" s="25">
        <v>52.87207073517591</v>
      </c>
      <c r="D26" s="25">
        <v>49.448455096736929</v>
      </c>
      <c r="E26" s="25">
        <v>40.380000000000003</v>
      </c>
      <c r="F26" s="25">
        <v>30.18</v>
      </c>
      <c r="G26" s="25">
        <v>11.776236429433052</v>
      </c>
      <c r="H26" s="25">
        <v>1.9735063530683969</v>
      </c>
      <c r="I26" s="25">
        <v>56.16</v>
      </c>
      <c r="J26" s="25">
        <v>23.3</v>
      </c>
      <c r="K26" s="25">
        <v>30.47</v>
      </c>
      <c r="L26" s="25">
        <v>66.09</v>
      </c>
      <c r="M26" s="25">
        <v>66.42</v>
      </c>
      <c r="N26" s="25">
        <v>91.01</v>
      </c>
      <c r="O26" s="25">
        <v>64.540000000000006</v>
      </c>
      <c r="P26" s="25">
        <v>98.14</v>
      </c>
      <c r="Q26" s="25">
        <v>1</v>
      </c>
      <c r="R26" s="27">
        <v>1</v>
      </c>
      <c r="S26" s="25">
        <v>3</v>
      </c>
      <c r="T26" s="27">
        <v>0</v>
      </c>
      <c r="U26" s="25">
        <v>0</v>
      </c>
      <c r="V26" s="25">
        <v>0.55000000000000004</v>
      </c>
      <c r="W26" s="25">
        <v>87.35</v>
      </c>
      <c r="X26" s="26">
        <v>94.36</v>
      </c>
      <c r="Y26" s="25">
        <v>45.44</v>
      </c>
      <c r="Z26" s="25">
        <v>51.76</v>
      </c>
      <c r="AA26" s="25">
        <v>48.92</v>
      </c>
      <c r="AB26" s="26">
        <v>0.57999999999999996</v>
      </c>
      <c r="AC26" s="25">
        <v>0.56999999999999995</v>
      </c>
    </row>
    <row r="27" spans="1:29" s="17" customFormat="1" x14ac:dyDescent="0.25">
      <c r="A27" s="18" t="s">
        <v>917</v>
      </c>
      <c r="B27" s="28" t="s">
        <v>918</v>
      </c>
      <c r="C27" s="25">
        <v>34.789819480768003</v>
      </c>
      <c r="D27" s="25">
        <v>31.27270755382029</v>
      </c>
      <c r="E27" s="25">
        <v>26.17</v>
      </c>
      <c r="F27" s="25">
        <v>18.79</v>
      </c>
      <c r="G27" s="25">
        <v>12.86072772898369</v>
      </c>
      <c r="H27" s="25">
        <v>2.0937714255577236</v>
      </c>
      <c r="I27" s="25">
        <v>52.45</v>
      </c>
      <c r="J27" s="25">
        <v>17.23</v>
      </c>
      <c r="K27" s="25">
        <v>58.23</v>
      </c>
      <c r="L27" s="25">
        <v>82.13</v>
      </c>
      <c r="M27" s="25">
        <v>81.96</v>
      </c>
      <c r="N27" s="25">
        <v>92.34</v>
      </c>
      <c r="O27" s="25">
        <v>92.22</v>
      </c>
      <c r="P27" s="25">
        <v>99.84</v>
      </c>
      <c r="Q27" s="25">
        <v>0</v>
      </c>
      <c r="R27" s="27">
        <v>0</v>
      </c>
      <c r="S27" s="25">
        <v>4</v>
      </c>
      <c r="T27" s="27">
        <v>1</v>
      </c>
      <c r="U27" s="25">
        <v>0</v>
      </c>
      <c r="V27" s="25">
        <v>0.51</v>
      </c>
      <c r="W27" s="25">
        <v>83.6</v>
      </c>
      <c r="X27" s="26">
        <v>90.22</v>
      </c>
      <c r="Y27" s="25">
        <v>24.88</v>
      </c>
      <c r="Z27" s="25">
        <v>18.010000000000002</v>
      </c>
      <c r="AA27" s="25">
        <v>28.35</v>
      </c>
      <c r="AB27" s="26">
        <v>0.69</v>
      </c>
      <c r="AC27" s="25">
        <v>0.48</v>
      </c>
    </row>
    <row r="28" spans="1:29" s="17" customFormat="1" x14ac:dyDescent="0.25">
      <c r="A28" s="18" t="s">
        <v>919</v>
      </c>
      <c r="B28" s="28" t="s">
        <v>920</v>
      </c>
      <c r="C28" s="25">
        <v>62.552866541353382</v>
      </c>
      <c r="D28" s="25">
        <v>58.478516323506867</v>
      </c>
      <c r="E28" s="25">
        <v>34.04</v>
      </c>
      <c r="F28" s="25">
        <v>27.46</v>
      </c>
      <c r="G28" s="25">
        <v>14.854290339989207</v>
      </c>
      <c r="H28" s="25">
        <v>0.8712344949793267</v>
      </c>
      <c r="I28" s="25">
        <v>75.39</v>
      </c>
      <c r="J28" s="25">
        <v>24.61</v>
      </c>
      <c r="K28" s="25">
        <v>16.809999999999999</v>
      </c>
      <c r="L28" s="25">
        <v>70.02</v>
      </c>
      <c r="M28" s="25">
        <v>38.53</v>
      </c>
      <c r="N28" s="25">
        <v>83.6</v>
      </c>
      <c r="O28" s="25">
        <v>88.92</v>
      </c>
      <c r="P28" s="25">
        <v>99.75</v>
      </c>
      <c r="Q28" s="25">
        <v>0</v>
      </c>
      <c r="R28" s="27">
        <v>0</v>
      </c>
      <c r="S28" s="25">
        <v>3</v>
      </c>
      <c r="T28" s="27">
        <v>0</v>
      </c>
      <c r="U28" s="25">
        <v>0</v>
      </c>
      <c r="V28" s="25">
        <v>0.5</v>
      </c>
      <c r="W28" s="25">
        <v>89.8</v>
      </c>
      <c r="X28" s="26">
        <v>89.539999999999992</v>
      </c>
      <c r="Y28" s="25">
        <v>35.18</v>
      </c>
      <c r="Z28" s="25">
        <v>31.38</v>
      </c>
      <c r="AA28" s="25">
        <v>41.44</v>
      </c>
      <c r="AB28" s="26">
        <v>0.45</v>
      </c>
      <c r="AC28" s="25">
        <v>0.47</v>
      </c>
    </row>
    <row r="29" spans="1:29" s="17" customFormat="1" x14ac:dyDescent="0.25">
      <c r="A29" s="18" t="s">
        <v>921</v>
      </c>
      <c r="B29" s="28" t="s">
        <v>922</v>
      </c>
      <c r="C29" s="25">
        <v>45.689008846903583</v>
      </c>
      <c r="D29" s="25">
        <v>38.830528957887886</v>
      </c>
      <c r="E29" s="25">
        <v>32.96</v>
      </c>
      <c r="F29" s="25">
        <v>23.37</v>
      </c>
      <c r="G29" s="25">
        <v>9.8748065832043892</v>
      </c>
      <c r="H29" s="25">
        <v>2.1710649447875725</v>
      </c>
      <c r="I29" s="25">
        <v>49.01</v>
      </c>
      <c r="J29" s="25">
        <v>26.92</v>
      </c>
      <c r="K29" s="25">
        <v>42.42</v>
      </c>
      <c r="L29" s="25">
        <v>75.86</v>
      </c>
      <c r="M29" s="25">
        <v>71.099999999999994</v>
      </c>
      <c r="N29" s="25">
        <v>86.43</v>
      </c>
      <c r="O29" s="25">
        <v>90.37</v>
      </c>
      <c r="P29" s="25">
        <v>99.46</v>
      </c>
      <c r="Q29" s="25">
        <v>0</v>
      </c>
      <c r="R29" s="27">
        <v>0</v>
      </c>
      <c r="S29" s="25">
        <v>4</v>
      </c>
      <c r="T29" s="27">
        <v>0</v>
      </c>
      <c r="U29" s="25">
        <v>0</v>
      </c>
      <c r="V29" s="25">
        <v>0.5</v>
      </c>
      <c r="W29" s="25">
        <v>95.3</v>
      </c>
      <c r="X29" s="26">
        <v>94.61</v>
      </c>
      <c r="Y29" s="25">
        <v>36.79</v>
      </c>
      <c r="Z29" s="25">
        <v>38.83</v>
      </c>
      <c r="AA29" s="25">
        <v>41.46</v>
      </c>
      <c r="AB29" s="26">
        <v>0.5</v>
      </c>
      <c r="AC29" s="25">
        <v>0.5</v>
      </c>
    </row>
    <row r="30" spans="1:29" s="17" customFormat="1" x14ac:dyDescent="0.25">
      <c r="A30" s="18" t="s">
        <v>923</v>
      </c>
      <c r="B30" s="28" t="s">
        <v>924</v>
      </c>
      <c r="C30" s="25">
        <v>34.659866388908846</v>
      </c>
      <c r="D30" s="25">
        <v>32.508980381320804</v>
      </c>
      <c r="E30" s="25">
        <v>47.35</v>
      </c>
      <c r="F30" s="25">
        <v>36.5</v>
      </c>
      <c r="G30" s="25">
        <v>13.939478845615019</v>
      </c>
      <c r="H30" s="25">
        <v>1.1838989739542225</v>
      </c>
      <c r="I30" s="25">
        <v>88.79</v>
      </c>
      <c r="J30" s="25">
        <v>34.58</v>
      </c>
      <c r="K30" s="25">
        <v>26.98</v>
      </c>
      <c r="L30" s="25">
        <v>75.31</v>
      </c>
      <c r="M30" s="25">
        <v>29.57</v>
      </c>
      <c r="N30" s="25">
        <v>73.38</v>
      </c>
      <c r="O30" s="25">
        <v>69.48</v>
      </c>
      <c r="P30" s="25">
        <v>97.93</v>
      </c>
      <c r="Q30" s="25">
        <v>0</v>
      </c>
      <c r="R30" s="27">
        <v>0</v>
      </c>
      <c r="S30" s="25">
        <v>3</v>
      </c>
      <c r="T30" s="27">
        <v>0</v>
      </c>
      <c r="U30" s="25">
        <v>0</v>
      </c>
      <c r="V30" s="25">
        <v>0.55000000000000004</v>
      </c>
      <c r="W30" s="25">
        <v>90.73</v>
      </c>
      <c r="X30" s="26">
        <v>96.88</v>
      </c>
      <c r="Y30" s="25">
        <v>44.41</v>
      </c>
      <c r="Z30" s="25">
        <v>44.29</v>
      </c>
      <c r="AA30" s="25">
        <v>55.93</v>
      </c>
      <c r="AB30" s="26">
        <v>0.51</v>
      </c>
      <c r="AC30" s="25">
        <v>0.56999999999999995</v>
      </c>
    </row>
    <row r="31" spans="1:29" s="17" customFormat="1" x14ac:dyDescent="0.25">
      <c r="A31" s="18" t="s">
        <v>925</v>
      </c>
      <c r="B31" s="28" t="s">
        <v>926</v>
      </c>
      <c r="C31" s="25">
        <v>30.189879776296841</v>
      </c>
      <c r="D31" s="25">
        <v>26.661864890009301</v>
      </c>
      <c r="E31" s="25">
        <v>30.28</v>
      </c>
      <c r="F31" s="25">
        <v>22.03</v>
      </c>
      <c r="G31" s="25">
        <v>11.688427830441782</v>
      </c>
      <c r="H31" s="25">
        <v>1.9436666117608303</v>
      </c>
      <c r="I31" s="25">
        <v>72.11</v>
      </c>
      <c r="J31" s="25">
        <v>27.81</v>
      </c>
      <c r="K31" s="25">
        <v>47.77</v>
      </c>
      <c r="L31" s="25">
        <v>71.88</v>
      </c>
      <c r="M31" s="25">
        <v>74.03</v>
      </c>
      <c r="N31" s="25">
        <v>94.53</v>
      </c>
      <c r="O31" s="25">
        <v>91.03</v>
      </c>
      <c r="P31" s="25">
        <v>99.7</v>
      </c>
      <c r="Q31" s="25">
        <v>1</v>
      </c>
      <c r="R31" s="27">
        <v>1</v>
      </c>
      <c r="S31" s="25">
        <v>4</v>
      </c>
      <c r="T31" s="27">
        <v>0</v>
      </c>
      <c r="U31" s="25">
        <v>0</v>
      </c>
      <c r="V31" s="25">
        <v>0.48</v>
      </c>
      <c r="W31" s="25">
        <v>89.7</v>
      </c>
      <c r="X31" s="26">
        <v>92.58</v>
      </c>
      <c r="Y31" s="25">
        <v>35.520000000000003</v>
      </c>
      <c r="Z31" s="25">
        <v>32.270000000000003</v>
      </c>
      <c r="AA31" s="25">
        <v>34.409999999999997</v>
      </c>
      <c r="AB31" s="26">
        <v>0.63</v>
      </c>
      <c r="AC31" s="25">
        <v>0.42</v>
      </c>
    </row>
    <row r="32" spans="1:29" s="17" customFormat="1" x14ac:dyDescent="0.25">
      <c r="A32" s="18" t="s">
        <v>927</v>
      </c>
      <c r="B32" s="28" t="s">
        <v>928</v>
      </c>
      <c r="C32" s="25">
        <v>53.482275700824225</v>
      </c>
      <c r="D32" s="25">
        <v>56.174078805945939</v>
      </c>
      <c r="E32" s="25">
        <v>34.950000000000003</v>
      </c>
      <c r="F32" s="25">
        <v>26.05</v>
      </c>
      <c r="G32" s="25">
        <v>9.8925672062612424</v>
      </c>
      <c r="H32" s="25">
        <v>1.6208859193268994</v>
      </c>
      <c r="I32" s="25">
        <v>46.8</v>
      </c>
      <c r="J32" s="25">
        <v>23.4</v>
      </c>
      <c r="K32" s="25">
        <v>25.57</v>
      </c>
      <c r="L32" s="25">
        <v>75.77</v>
      </c>
      <c r="M32" s="25">
        <v>64.959999999999994</v>
      </c>
      <c r="N32" s="25">
        <v>92.97</v>
      </c>
      <c r="O32" s="25">
        <v>82.84</v>
      </c>
      <c r="P32" s="25">
        <v>98.79</v>
      </c>
      <c r="Q32" s="25">
        <v>1</v>
      </c>
      <c r="R32" s="27">
        <v>0</v>
      </c>
      <c r="S32" s="25">
        <v>2</v>
      </c>
      <c r="T32" s="27">
        <v>0</v>
      </c>
      <c r="U32" s="25">
        <v>0</v>
      </c>
      <c r="V32" s="25">
        <v>0.55000000000000004</v>
      </c>
      <c r="W32" s="25">
        <v>88.76</v>
      </c>
      <c r="X32" s="26">
        <v>93.34</v>
      </c>
      <c r="Y32" s="25">
        <v>41.1</v>
      </c>
      <c r="Z32" s="25">
        <v>35.56</v>
      </c>
      <c r="AA32" s="25">
        <v>38.18</v>
      </c>
      <c r="AB32" s="26">
        <v>0.56999999999999995</v>
      </c>
      <c r="AC32" s="25">
        <v>0.59</v>
      </c>
    </row>
    <row r="33" spans="1:29" s="17" customFormat="1" x14ac:dyDescent="0.25">
      <c r="A33" s="18" t="s">
        <v>929</v>
      </c>
      <c r="B33" s="28" t="s">
        <v>930</v>
      </c>
      <c r="C33" s="25">
        <v>59.147330559277798</v>
      </c>
      <c r="D33" s="25">
        <v>57.908543299436488</v>
      </c>
      <c r="E33" s="25">
        <v>35.299999999999997</v>
      </c>
      <c r="F33" s="25">
        <v>27.09</v>
      </c>
      <c r="G33" s="25">
        <v>13.191489361702127</v>
      </c>
      <c r="H33" s="25">
        <v>2.5018395879323032</v>
      </c>
      <c r="I33" s="25">
        <v>80.540000000000006</v>
      </c>
      <c r="J33" s="25">
        <v>26.67</v>
      </c>
      <c r="K33" s="25">
        <v>28.39</v>
      </c>
      <c r="L33" s="25">
        <v>82.31</v>
      </c>
      <c r="M33" s="25">
        <v>54.13</v>
      </c>
      <c r="N33" s="25">
        <v>86.07</v>
      </c>
      <c r="O33" s="25">
        <v>71.47</v>
      </c>
      <c r="P33" s="25">
        <v>94.98</v>
      </c>
      <c r="Q33" s="25">
        <v>1</v>
      </c>
      <c r="R33" s="27">
        <v>0</v>
      </c>
      <c r="S33" s="25">
        <v>2</v>
      </c>
      <c r="T33" s="27">
        <v>0</v>
      </c>
      <c r="U33" s="25">
        <v>0</v>
      </c>
      <c r="V33" s="25">
        <v>0.55000000000000004</v>
      </c>
      <c r="W33" s="25">
        <v>90.11</v>
      </c>
      <c r="X33" s="26">
        <v>93.94</v>
      </c>
      <c r="Y33" s="25">
        <v>42.87</v>
      </c>
      <c r="Z33" s="25">
        <v>50.53</v>
      </c>
      <c r="AA33" s="25">
        <v>51.91</v>
      </c>
      <c r="AB33" s="26">
        <v>0.48</v>
      </c>
      <c r="AC33" s="25">
        <v>0.56999999999999995</v>
      </c>
    </row>
    <row r="34" spans="1:29" s="17" customFormat="1" x14ac:dyDescent="0.25">
      <c r="A34" s="18" t="s">
        <v>931</v>
      </c>
      <c r="B34" s="28" t="s">
        <v>932</v>
      </c>
      <c r="C34" s="25">
        <v>59.157953325647043</v>
      </c>
      <c r="D34" s="25">
        <v>49.323783763190981</v>
      </c>
      <c r="E34" s="25">
        <v>42.24</v>
      </c>
      <c r="F34" s="25">
        <v>32.57</v>
      </c>
      <c r="G34" s="25">
        <v>13.321020978358669</v>
      </c>
      <c r="H34" s="25">
        <v>7.0475140827822678</v>
      </c>
      <c r="I34" s="25">
        <v>68.319999999999993</v>
      </c>
      <c r="J34" s="25">
        <v>25.08</v>
      </c>
      <c r="K34" s="25">
        <v>42.93</v>
      </c>
      <c r="L34" s="25">
        <v>74.180000000000007</v>
      </c>
      <c r="M34" s="25">
        <v>73.48</v>
      </c>
      <c r="N34" s="25">
        <v>83.54</v>
      </c>
      <c r="O34" s="25">
        <v>72.489999999999995</v>
      </c>
      <c r="P34" s="25">
        <v>98.13</v>
      </c>
      <c r="Q34" s="25">
        <v>1</v>
      </c>
      <c r="R34" s="27">
        <v>1</v>
      </c>
      <c r="S34" s="25">
        <v>2</v>
      </c>
      <c r="T34" s="27">
        <v>0</v>
      </c>
      <c r="U34" s="25">
        <v>0</v>
      </c>
      <c r="V34" s="25">
        <v>0.59</v>
      </c>
      <c r="W34" s="25">
        <v>92.95</v>
      </c>
      <c r="X34" s="26">
        <v>93.65</v>
      </c>
      <c r="Y34" s="25">
        <v>60.41</v>
      </c>
      <c r="Z34" s="25">
        <v>56.14</v>
      </c>
      <c r="AA34" s="25">
        <v>48.83</v>
      </c>
      <c r="AB34" s="26">
        <v>0.74</v>
      </c>
      <c r="AC34" s="25">
        <v>0.69</v>
      </c>
    </row>
    <row r="35" spans="1:29" s="17" customFormat="1" x14ac:dyDescent="0.25">
      <c r="A35" s="18" t="s">
        <v>933</v>
      </c>
      <c r="B35" s="28" t="s">
        <v>934</v>
      </c>
      <c r="C35" s="25">
        <v>41.071614177320441</v>
      </c>
      <c r="D35" s="25">
        <v>37.921802048989889</v>
      </c>
      <c r="E35" s="25">
        <v>34.42</v>
      </c>
      <c r="F35" s="25">
        <v>22.68</v>
      </c>
      <c r="G35" s="25">
        <v>8.6513087511589752</v>
      </c>
      <c r="H35" s="25">
        <v>0.60552456116478437</v>
      </c>
      <c r="I35" s="25">
        <v>46.88</v>
      </c>
      <c r="J35" s="25">
        <v>25.18</v>
      </c>
      <c r="K35" s="25">
        <v>57.88</v>
      </c>
      <c r="L35" s="25">
        <v>83.49</v>
      </c>
      <c r="M35" s="25">
        <v>89</v>
      </c>
      <c r="N35" s="25">
        <v>98.04</v>
      </c>
      <c r="O35" s="25">
        <v>92.7</v>
      </c>
      <c r="P35" s="25">
        <v>99.22</v>
      </c>
      <c r="Q35" s="25">
        <v>1</v>
      </c>
      <c r="R35" s="27">
        <v>0</v>
      </c>
      <c r="S35" s="25">
        <v>1</v>
      </c>
      <c r="T35" s="27">
        <v>0</v>
      </c>
      <c r="U35" s="25">
        <v>0</v>
      </c>
      <c r="V35" s="25">
        <v>0.52</v>
      </c>
      <c r="W35" s="25">
        <v>88.1</v>
      </c>
      <c r="X35" s="26">
        <v>91.32</v>
      </c>
      <c r="Y35" s="25">
        <v>27.33</v>
      </c>
      <c r="Z35" s="25">
        <v>23.72</v>
      </c>
      <c r="AA35" s="25">
        <v>32.29</v>
      </c>
      <c r="AB35" s="26">
        <v>0.64</v>
      </c>
      <c r="AC35" s="25">
        <v>0.47</v>
      </c>
    </row>
    <row r="36" spans="1:29" s="17" customFormat="1" x14ac:dyDescent="0.25">
      <c r="A36" s="18" t="s">
        <v>935</v>
      </c>
      <c r="B36" s="28" t="s">
        <v>936</v>
      </c>
      <c r="C36" s="25">
        <v>26.626749386812872</v>
      </c>
      <c r="D36" s="25">
        <v>25.767146514179331</v>
      </c>
      <c r="E36" s="25">
        <v>35.49</v>
      </c>
      <c r="F36" s="25">
        <v>26.49</v>
      </c>
      <c r="G36" s="25">
        <v>14.441596769182977</v>
      </c>
      <c r="H36" s="25">
        <v>3.2167966868920352</v>
      </c>
      <c r="I36" s="25">
        <v>71.41</v>
      </c>
      <c r="J36" s="25">
        <v>32.770000000000003</v>
      </c>
      <c r="K36" s="25">
        <v>50.6</v>
      </c>
      <c r="L36" s="25">
        <v>93.62</v>
      </c>
      <c r="M36" s="25">
        <v>78.709999999999994</v>
      </c>
      <c r="N36" s="25">
        <v>93.75</v>
      </c>
      <c r="O36" s="25">
        <v>81.459999999999994</v>
      </c>
      <c r="P36" s="25">
        <v>98.71</v>
      </c>
      <c r="Q36" s="25">
        <v>1</v>
      </c>
      <c r="R36" s="27">
        <v>0</v>
      </c>
      <c r="S36" s="25">
        <v>1</v>
      </c>
      <c r="T36" s="27">
        <v>0</v>
      </c>
      <c r="U36" s="25">
        <v>0</v>
      </c>
      <c r="V36" s="25">
        <v>0.56000000000000005</v>
      </c>
      <c r="W36" s="25">
        <v>88.47</v>
      </c>
      <c r="X36" s="26">
        <v>90.960000000000008</v>
      </c>
      <c r="Y36" s="25">
        <v>36.450000000000003</v>
      </c>
      <c r="Z36" s="25">
        <v>29.87</v>
      </c>
      <c r="AA36" s="25">
        <v>45.76</v>
      </c>
      <c r="AB36" s="26">
        <v>0.77</v>
      </c>
      <c r="AC36" s="25">
        <v>0.6</v>
      </c>
    </row>
    <row r="37" spans="1:29" s="17" customFormat="1" x14ac:dyDescent="0.25">
      <c r="A37" s="18" t="s">
        <v>937</v>
      </c>
      <c r="B37" s="28" t="s">
        <v>938</v>
      </c>
      <c r="C37" s="25">
        <v>32.977391848548855</v>
      </c>
      <c r="D37" s="25">
        <v>28.012525465932242</v>
      </c>
      <c r="E37" s="25">
        <v>38.1</v>
      </c>
      <c r="F37" s="25">
        <v>29.21</v>
      </c>
      <c r="G37" s="25">
        <v>16.083663901911287</v>
      </c>
      <c r="H37" s="25">
        <v>4.7986819071156424</v>
      </c>
      <c r="I37" s="25">
        <v>57.33</v>
      </c>
      <c r="J37" s="25">
        <v>25.04</v>
      </c>
      <c r="K37" s="25">
        <v>49.29</v>
      </c>
      <c r="L37" s="25">
        <v>71.86</v>
      </c>
      <c r="M37" s="25">
        <v>81.88</v>
      </c>
      <c r="N37" s="25">
        <v>93.77</v>
      </c>
      <c r="O37" s="25">
        <v>73.239999999999995</v>
      </c>
      <c r="P37" s="25">
        <v>98.92</v>
      </c>
      <c r="Q37" s="25">
        <v>0</v>
      </c>
      <c r="R37" s="27">
        <v>1</v>
      </c>
      <c r="S37" s="25">
        <v>1</v>
      </c>
      <c r="T37" s="27">
        <v>0</v>
      </c>
      <c r="U37" s="25">
        <v>0</v>
      </c>
      <c r="V37" s="25">
        <v>0.57999999999999996</v>
      </c>
      <c r="W37" s="25">
        <v>90.66</v>
      </c>
      <c r="X37" s="26">
        <v>94.41</v>
      </c>
      <c r="Y37" s="25">
        <v>43.33</v>
      </c>
      <c r="Z37" s="25">
        <v>42.55</v>
      </c>
      <c r="AA37" s="25">
        <v>46.64</v>
      </c>
      <c r="AB37" s="26">
        <v>0.84</v>
      </c>
      <c r="AC37" s="25">
        <v>0.66</v>
      </c>
    </row>
    <row r="38" spans="1:29" s="17" customFormat="1" x14ac:dyDescent="0.25">
      <c r="A38" s="18" t="s">
        <v>939</v>
      </c>
      <c r="B38" s="28" t="s">
        <v>940</v>
      </c>
      <c r="C38" s="25">
        <v>43.143058289392393</v>
      </c>
      <c r="D38" s="25">
        <v>37.0577256186806</v>
      </c>
      <c r="E38" s="25">
        <v>35.42</v>
      </c>
      <c r="F38" s="25">
        <v>24.67</v>
      </c>
      <c r="G38" s="25">
        <v>11.202212147519372</v>
      </c>
      <c r="H38" s="25">
        <v>3.0070470122598709</v>
      </c>
      <c r="I38" s="25">
        <v>54.93</v>
      </c>
      <c r="J38" s="25">
        <v>25.72</v>
      </c>
      <c r="K38" s="25">
        <v>52.09</v>
      </c>
      <c r="L38" s="25">
        <v>73.73</v>
      </c>
      <c r="M38" s="25">
        <v>73.290000000000006</v>
      </c>
      <c r="N38" s="25">
        <v>91.81</v>
      </c>
      <c r="O38" s="25">
        <v>70.569999999999993</v>
      </c>
      <c r="P38" s="25">
        <v>99.07</v>
      </c>
      <c r="Q38" s="25">
        <v>1</v>
      </c>
      <c r="R38" s="27">
        <v>1</v>
      </c>
      <c r="S38" s="25">
        <v>1</v>
      </c>
      <c r="T38" s="27">
        <v>0</v>
      </c>
      <c r="U38" s="25">
        <v>0</v>
      </c>
      <c r="V38" s="25">
        <v>0.57999999999999996</v>
      </c>
      <c r="W38" s="25">
        <v>88.56</v>
      </c>
      <c r="X38" s="26">
        <v>90.37</v>
      </c>
      <c r="Y38" s="25">
        <v>38.83</v>
      </c>
      <c r="Z38" s="25">
        <v>26.97</v>
      </c>
      <c r="AA38" s="25">
        <v>45.24</v>
      </c>
      <c r="AB38" s="26">
        <v>0.61</v>
      </c>
      <c r="AC38" s="25">
        <v>0.66</v>
      </c>
    </row>
    <row r="39" spans="1:29" s="17" customFormat="1" x14ac:dyDescent="0.25">
      <c r="A39" s="18" t="s">
        <v>941</v>
      </c>
      <c r="B39" s="28" t="s">
        <v>942</v>
      </c>
      <c r="C39" s="25">
        <v>66.822488945041059</v>
      </c>
      <c r="D39" s="25">
        <v>63.591607080060953</v>
      </c>
      <c r="E39" s="25">
        <v>37.76</v>
      </c>
      <c r="F39" s="25">
        <v>27.78</v>
      </c>
      <c r="G39" s="25">
        <v>10.401188707280832</v>
      </c>
      <c r="H39" s="25">
        <v>1.5015974440894568</v>
      </c>
      <c r="I39" s="25">
        <v>55.22</v>
      </c>
      <c r="J39" s="25">
        <v>32.4</v>
      </c>
      <c r="K39" s="25">
        <v>10.47</v>
      </c>
      <c r="L39" s="25">
        <v>55.07</v>
      </c>
      <c r="M39" s="25">
        <v>86.58</v>
      </c>
      <c r="N39" s="25">
        <v>82.02</v>
      </c>
      <c r="O39" s="25">
        <v>87.22</v>
      </c>
      <c r="P39" s="25">
        <v>99.38</v>
      </c>
      <c r="Q39" s="25">
        <v>1</v>
      </c>
      <c r="R39" s="27">
        <v>1</v>
      </c>
      <c r="S39" s="25">
        <v>1</v>
      </c>
      <c r="T39" s="27">
        <v>0</v>
      </c>
      <c r="U39" s="25">
        <v>0</v>
      </c>
      <c r="V39" s="25">
        <v>0.56999999999999995</v>
      </c>
      <c r="W39" s="25">
        <v>90.789999999999992</v>
      </c>
      <c r="X39" s="26">
        <v>93.41</v>
      </c>
      <c r="Y39" s="25">
        <v>55.02</v>
      </c>
      <c r="Z39" s="25">
        <v>48.55</v>
      </c>
      <c r="AA39" s="25">
        <v>52.79</v>
      </c>
      <c r="AB39" s="26">
        <v>0.47</v>
      </c>
      <c r="AC39" s="25">
        <v>0.61</v>
      </c>
    </row>
    <row r="40" spans="1:29" s="17" customFormat="1" x14ac:dyDescent="0.25">
      <c r="A40" s="18" t="s">
        <v>943</v>
      </c>
      <c r="B40" s="28" t="s">
        <v>944</v>
      </c>
      <c r="C40" s="25">
        <v>46.289412971033066</v>
      </c>
      <c r="D40" s="25">
        <v>42.442557442557444</v>
      </c>
      <c r="E40" s="25">
        <v>37.200000000000003</v>
      </c>
      <c r="F40" s="25">
        <v>26.83</v>
      </c>
      <c r="G40" s="25">
        <v>15.05748718659094</v>
      </c>
      <c r="H40" s="25">
        <v>1.9713954387321222</v>
      </c>
      <c r="I40" s="25">
        <v>55.39</v>
      </c>
      <c r="J40" s="25">
        <v>23.21</v>
      </c>
      <c r="K40" s="25">
        <v>33.78</v>
      </c>
      <c r="L40" s="25">
        <v>81.040000000000006</v>
      </c>
      <c r="M40" s="25">
        <v>65.52</v>
      </c>
      <c r="N40" s="25">
        <v>86.64</v>
      </c>
      <c r="O40" s="25">
        <v>85.15</v>
      </c>
      <c r="P40" s="25">
        <v>99.59</v>
      </c>
      <c r="Q40" s="25">
        <v>1</v>
      </c>
      <c r="R40" s="27">
        <v>1</v>
      </c>
      <c r="S40" s="25">
        <v>3</v>
      </c>
      <c r="T40" s="27">
        <v>0</v>
      </c>
      <c r="U40" s="25">
        <v>0</v>
      </c>
      <c r="V40" s="25">
        <v>0.5</v>
      </c>
      <c r="W40" s="25">
        <v>88.75</v>
      </c>
      <c r="X40" s="26">
        <v>90.25</v>
      </c>
      <c r="Y40" s="25">
        <v>39.119999999999997</v>
      </c>
      <c r="Z40" s="25">
        <v>32.630000000000003</v>
      </c>
      <c r="AA40" s="25">
        <v>47.06</v>
      </c>
      <c r="AB40" s="26">
        <v>0.47</v>
      </c>
      <c r="AC40" s="25">
        <v>0.48</v>
      </c>
    </row>
    <row r="41" spans="1:29" s="17" customFormat="1" x14ac:dyDescent="0.25">
      <c r="A41" s="18" t="s">
        <v>945</v>
      </c>
      <c r="B41" s="28" t="s">
        <v>946</v>
      </c>
      <c r="C41" s="25">
        <v>70.677337916957612</v>
      </c>
      <c r="D41" s="25">
        <v>54.755545865809118</v>
      </c>
      <c r="E41" s="25">
        <v>37.65</v>
      </c>
      <c r="F41" s="25">
        <v>30.47</v>
      </c>
      <c r="G41" s="25">
        <v>23.027182373368461</v>
      </c>
      <c r="H41" s="25">
        <v>4.2821640221754924</v>
      </c>
      <c r="I41" s="25">
        <v>56.35</v>
      </c>
      <c r="J41" s="25">
        <v>28.7</v>
      </c>
      <c r="K41" s="25">
        <v>31.87</v>
      </c>
      <c r="L41" s="25">
        <v>81.42</v>
      </c>
      <c r="M41" s="25">
        <v>51.03</v>
      </c>
      <c r="N41" s="25">
        <v>86.84</v>
      </c>
      <c r="O41" s="25">
        <v>75.739999999999995</v>
      </c>
      <c r="P41" s="25">
        <v>98.13</v>
      </c>
      <c r="Q41" s="25">
        <v>1</v>
      </c>
      <c r="R41" s="27">
        <v>1</v>
      </c>
      <c r="S41" s="25">
        <v>2</v>
      </c>
      <c r="T41" s="27">
        <v>0</v>
      </c>
      <c r="U41" s="25">
        <v>0</v>
      </c>
      <c r="V41" s="25">
        <v>0.54</v>
      </c>
      <c r="W41" s="25">
        <v>94.28</v>
      </c>
      <c r="X41" s="26">
        <v>94.09</v>
      </c>
      <c r="Y41" s="25">
        <v>57.39</v>
      </c>
      <c r="Z41" s="25">
        <v>37.08</v>
      </c>
      <c r="AA41" s="25">
        <v>49.87</v>
      </c>
      <c r="AB41" s="26">
        <v>0.68</v>
      </c>
      <c r="AC41" s="25">
        <v>0.55000000000000004</v>
      </c>
    </row>
    <row r="42" spans="1:29" s="17" customFormat="1" x14ac:dyDescent="0.25">
      <c r="A42" s="18" t="s">
        <v>947</v>
      </c>
      <c r="B42" s="28" t="s">
        <v>948</v>
      </c>
      <c r="C42" s="25">
        <v>58.737807484552903</v>
      </c>
      <c r="D42" s="25">
        <v>46.838176789300192</v>
      </c>
      <c r="E42" s="25">
        <v>40.28</v>
      </c>
      <c r="F42" s="25">
        <v>31.65</v>
      </c>
      <c r="G42" s="25">
        <v>14.021142342047039</v>
      </c>
      <c r="H42" s="25">
        <v>1.8989378822014804</v>
      </c>
      <c r="I42" s="25">
        <v>81.14</v>
      </c>
      <c r="J42" s="25">
        <v>32.42</v>
      </c>
      <c r="K42" s="25">
        <v>49.64</v>
      </c>
      <c r="L42" s="25">
        <v>82.1</v>
      </c>
      <c r="M42" s="25">
        <v>84.18</v>
      </c>
      <c r="N42" s="25">
        <v>95.81</v>
      </c>
      <c r="O42" s="25">
        <v>85.56</v>
      </c>
      <c r="P42" s="25">
        <v>99.29</v>
      </c>
      <c r="Q42" s="25">
        <v>1</v>
      </c>
      <c r="R42" s="27">
        <v>0</v>
      </c>
      <c r="S42" s="25">
        <v>3</v>
      </c>
      <c r="T42" s="27">
        <v>0</v>
      </c>
      <c r="U42" s="25">
        <v>0</v>
      </c>
      <c r="V42" s="25">
        <v>0.51</v>
      </c>
      <c r="W42" s="25">
        <v>92.34</v>
      </c>
      <c r="X42" s="26">
        <v>93.51</v>
      </c>
      <c r="Y42" s="25">
        <v>57.28</v>
      </c>
      <c r="Z42" s="25">
        <v>43.41</v>
      </c>
      <c r="AA42" s="25">
        <v>45.21</v>
      </c>
      <c r="AB42" s="26">
        <v>0.66</v>
      </c>
      <c r="AC42" s="25">
        <v>0.51</v>
      </c>
    </row>
    <row r="43" spans="1:29" s="17" customFormat="1" x14ac:dyDescent="0.25">
      <c r="A43" s="18" t="s">
        <v>949</v>
      </c>
      <c r="B43" s="28" t="s">
        <v>950</v>
      </c>
      <c r="C43" s="25">
        <v>61.125569290826284</v>
      </c>
      <c r="D43" s="25">
        <v>55.243173372111812</v>
      </c>
      <c r="E43" s="25">
        <v>39.729999999999997</v>
      </c>
      <c r="F43" s="25">
        <v>31.79</v>
      </c>
      <c r="G43" s="25">
        <v>7.3327866932177574</v>
      </c>
      <c r="H43" s="25">
        <v>1.1464497041420119</v>
      </c>
      <c r="I43" s="25">
        <v>49.38</v>
      </c>
      <c r="J43" s="25">
        <v>28.22</v>
      </c>
      <c r="K43" s="25">
        <v>27.38</v>
      </c>
      <c r="L43" s="25">
        <v>62.25</v>
      </c>
      <c r="M43" s="25">
        <v>66.040000000000006</v>
      </c>
      <c r="N43" s="25">
        <v>97.36</v>
      </c>
      <c r="O43" s="25">
        <v>72.08</v>
      </c>
      <c r="P43" s="25">
        <v>98.84</v>
      </c>
      <c r="Q43" s="25">
        <v>1</v>
      </c>
      <c r="R43" s="27">
        <v>1</v>
      </c>
      <c r="S43" s="25">
        <v>2</v>
      </c>
      <c r="T43" s="27">
        <v>0</v>
      </c>
      <c r="U43" s="25">
        <v>0</v>
      </c>
      <c r="V43" s="25">
        <v>0.52</v>
      </c>
      <c r="W43" s="25">
        <v>94.05</v>
      </c>
      <c r="X43" s="26">
        <v>95.87</v>
      </c>
      <c r="Y43" s="25">
        <v>64.72</v>
      </c>
      <c r="Z43" s="25">
        <v>51.58</v>
      </c>
      <c r="AA43" s="25">
        <v>44.85</v>
      </c>
      <c r="AB43" s="26">
        <v>0.51</v>
      </c>
      <c r="AC43" s="25">
        <v>0.57999999999999996</v>
      </c>
    </row>
    <row r="44" spans="1:29" s="17" customFormat="1" x14ac:dyDescent="0.25">
      <c r="A44" s="18" t="s">
        <v>951</v>
      </c>
      <c r="B44" s="28" t="s">
        <v>952</v>
      </c>
      <c r="C44" s="25">
        <v>54.530531845042674</v>
      </c>
      <c r="D44" s="25">
        <v>52.466260599546153</v>
      </c>
      <c r="E44" s="25">
        <v>38.75</v>
      </c>
      <c r="F44" s="25">
        <v>29.66</v>
      </c>
      <c r="G44" s="25">
        <v>16.197916666666668</v>
      </c>
      <c r="H44" s="25">
        <v>1.2783364581557866</v>
      </c>
      <c r="I44" s="25">
        <v>77.7</v>
      </c>
      <c r="J44" s="25">
        <v>26.62</v>
      </c>
      <c r="K44" s="25">
        <v>55.48</v>
      </c>
      <c r="L44" s="25">
        <v>75.150000000000006</v>
      </c>
      <c r="M44" s="25">
        <v>51.18</v>
      </c>
      <c r="N44" s="25">
        <v>96.4</v>
      </c>
      <c r="O44" s="25">
        <v>90.78</v>
      </c>
      <c r="P44" s="25">
        <v>99.51</v>
      </c>
      <c r="Q44" s="25">
        <v>1</v>
      </c>
      <c r="R44" s="27">
        <v>0</v>
      </c>
      <c r="S44" s="25">
        <v>3</v>
      </c>
      <c r="T44" s="27">
        <v>0</v>
      </c>
      <c r="U44" s="25">
        <v>0</v>
      </c>
      <c r="V44" s="25">
        <v>0.53</v>
      </c>
      <c r="W44" s="25">
        <v>87.789999999999992</v>
      </c>
      <c r="X44" s="26">
        <v>97.4</v>
      </c>
      <c r="Y44" s="25">
        <v>48.86</v>
      </c>
      <c r="Z44" s="25">
        <v>51.88</v>
      </c>
      <c r="AA44" s="25">
        <v>49.64</v>
      </c>
      <c r="AB44" s="26">
        <v>0.75</v>
      </c>
      <c r="AC44" s="25">
        <v>0.52</v>
      </c>
    </row>
    <row r="45" spans="1:29" s="17" customFormat="1" x14ac:dyDescent="0.25">
      <c r="A45" s="18" t="s">
        <v>953</v>
      </c>
      <c r="B45" s="28" t="s">
        <v>954</v>
      </c>
      <c r="C45" s="25">
        <v>16.937107248507761</v>
      </c>
      <c r="D45" s="25">
        <v>15.096307943515466</v>
      </c>
      <c r="E45" s="25">
        <v>32.53</v>
      </c>
      <c r="F45" s="25">
        <v>22.89</v>
      </c>
      <c r="G45" s="25">
        <v>9.8986886540064027</v>
      </c>
      <c r="H45" s="25">
        <v>1.1896647871615342</v>
      </c>
      <c r="I45" s="25">
        <v>46.8</v>
      </c>
      <c r="J45" s="25">
        <v>20.92</v>
      </c>
      <c r="K45" s="25">
        <v>26.32</v>
      </c>
      <c r="L45" s="25">
        <v>79.400000000000006</v>
      </c>
      <c r="M45" s="25">
        <v>59.93</v>
      </c>
      <c r="N45" s="25">
        <v>74.97</v>
      </c>
      <c r="O45" s="25">
        <v>88.75</v>
      </c>
      <c r="P45" s="25">
        <v>99.28</v>
      </c>
      <c r="Q45" s="25">
        <v>1</v>
      </c>
      <c r="R45" s="27">
        <v>0</v>
      </c>
      <c r="S45" s="25">
        <v>1</v>
      </c>
      <c r="T45" s="27">
        <v>0</v>
      </c>
      <c r="U45" s="25">
        <v>0</v>
      </c>
      <c r="V45" s="25">
        <v>0.48</v>
      </c>
      <c r="W45" s="25">
        <v>85.37</v>
      </c>
      <c r="X45" s="26">
        <v>91.34</v>
      </c>
      <c r="Y45" s="25">
        <v>22.91</v>
      </c>
      <c r="Z45" s="25">
        <v>21.25</v>
      </c>
      <c r="AA45" s="25">
        <v>31.25</v>
      </c>
      <c r="AB45" s="26">
        <v>0.68</v>
      </c>
      <c r="AC45" s="25">
        <v>0.44</v>
      </c>
    </row>
    <row r="46" spans="1:29" s="17" customFormat="1" x14ac:dyDescent="0.25">
      <c r="A46" s="18" t="s">
        <v>955</v>
      </c>
      <c r="B46" s="28" t="s">
        <v>956</v>
      </c>
      <c r="C46" s="25">
        <v>58.416414742394032</v>
      </c>
      <c r="D46" s="25">
        <v>53.438250200053346</v>
      </c>
      <c r="E46" s="25">
        <v>37.28</v>
      </c>
      <c r="F46" s="25">
        <v>29.44</v>
      </c>
      <c r="G46" s="25">
        <v>10.830324909747292</v>
      </c>
      <c r="H46" s="25">
        <v>1.5530402737562516</v>
      </c>
      <c r="I46" s="25">
        <v>77.7</v>
      </c>
      <c r="J46" s="25">
        <v>25.8</v>
      </c>
      <c r="K46" s="25">
        <v>44.98</v>
      </c>
      <c r="L46" s="25">
        <v>58.69</v>
      </c>
      <c r="M46" s="25">
        <v>88.11</v>
      </c>
      <c r="N46" s="25">
        <v>97.08</v>
      </c>
      <c r="O46" s="25">
        <v>66</v>
      </c>
      <c r="P46" s="25">
        <v>95.32</v>
      </c>
      <c r="Q46" s="25">
        <v>1</v>
      </c>
      <c r="R46" s="27">
        <v>1</v>
      </c>
      <c r="S46" s="25">
        <v>1</v>
      </c>
      <c r="T46" s="27">
        <v>0</v>
      </c>
      <c r="U46" s="25">
        <v>0</v>
      </c>
      <c r="V46" s="25">
        <v>0.51</v>
      </c>
      <c r="W46" s="25">
        <v>86.68</v>
      </c>
      <c r="X46" s="26">
        <v>83.67</v>
      </c>
      <c r="Y46" s="25">
        <v>64.13</v>
      </c>
      <c r="Z46" s="25">
        <v>42.9</v>
      </c>
      <c r="AA46" s="25">
        <v>42.19</v>
      </c>
      <c r="AB46" s="26">
        <v>0.47</v>
      </c>
      <c r="AC46" s="25">
        <v>0.51</v>
      </c>
    </row>
    <row r="47" spans="1:29" s="17" customFormat="1" x14ac:dyDescent="0.25">
      <c r="A47" s="18" t="s">
        <v>957</v>
      </c>
      <c r="B47" s="28" t="s">
        <v>958</v>
      </c>
      <c r="C47" s="25">
        <v>56.192117165625675</v>
      </c>
      <c r="D47" s="25">
        <v>45.789790996784568</v>
      </c>
      <c r="E47" s="25">
        <v>39.85</v>
      </c>
      <c r="F47" s="25">
        <v>30.02</v>
      </c>
      <c r="G47" s="25">
        <v>8.9364844903988185</v>
      </c>
      <c r="H47" s="25">
        <v>5.5226824457593686</v>
      </c>
      <c r="I47" s="25">
        <v>58.72</v>
      </c>
      <c r="J47" s="25">
        <v>35.340000000000003</v>
      </c>
      <c r="K47" s="25">
        <v>35.36</v>
      </c>
      <c r="L47" s="25">
        <v>75.83</v>
      </c>
      <c r="M47" s="25">
        <v>71.86</v>
      </c>
      <c r="N47" s="25">
        <v>89.24</v>
      </c>
      <c r="O47" s="25">
        <v>65.010000000000005</v>
      </c>
      <c r="P47" s="25">
        <v>97.71</v>
      </c>
      <c r="Q47" s="25">
        <v>0</v>
      </c>
      <c r="R47" s="27">
        <v>1</v>
      </c>
      <c r="S47" s="25">
        <v>4</v>
      </c>
      <c r="T47" s="27">
        <v>0</v>
      </c>
      <c r="U47" s="25">
        <v>0</v>
      </c>
      <c r="V47" s="25">
        <v>0.53</v>
      </c>
      <c r="W47" s="25">
        <v>96.73</v>
      </c>
      <c r="X47" s="26">
        <v>94.7</v>
      </c>
      <c r="Y47" s="25">
        <v>50.75</v>
      </c>
      <c r="Z47" s="25">
        <v>34.85</v>
      </c>
      <c r="AA47" s="25">
        <v>48.19</v>
      </c>
      <c r="AB47" s="26">
        <v>0.51</v>
      </c>
      <c r="AC47" s="25">
        <v>0.54</v>
      </c>
    </row>
    <row r="48" spans="1:29" s="17" customFormat="1" x14ac:dyDescent="0.25">
      <c r="A48" s="18" t="s">
        <v>959</v>
      </c>
      <c r="B48" s="28" t="s">
        <v>960</v>
      </c>
      <c r="C48" s="25">
        <v>9.7377424853979786</v>
      </c>
      <c r="D48" s="25">
        <v>10.822545407616127</v>
      </c>
      <c r="E48" s="25">
        <v>18.91</v>
      </c>
      <c r="F48" s="25">
        <v>12.86</v>
      </c>
      <c r="G48" s="25">
        <v>7.7806046979468677</v>
      </c>
      <c r="H48" s="25">
        <v>1.1786710524194199</v>
      </c>
      <c r="I48" s="25">
        <v>39.58</v>
      </c>
      <c r="J48" s="25">
        <v>18.84</v>
      </c>
      <c r="K48" s="25">
        <v>59.83</v>
      </c>
      <c r="L48" s="25">
        <v>91.28</v>
      </c>
      <c r="M48" s="25">
        <v>81.81</v>
      </c>
      <c r="N48" s="25">
        <v>86.73</v>
      </c>
      <c r="O48" s="25">
        <v>97.4</v>
      </c>
      <c r="P48" s="25">
        <v>99.3</v>
      </c>
      <c r="Q48" s="25">
        <v>1</v>
      </c>
      <c r="R48" s="27">
        <v>0</v>
      </c>
      <c r="S48" s="25">
        <v>1</v>
      </c>
      <c r="T48" s="27">
        <v>0</v>
      </c>
      <c r="U48" s="25">
        <v>0</v>
      </c>
      <c r="V48" s="25">
        <v>0.48</v>
      </c>
      <c r="W48" s="25">
        <v>80.97</v>
      </c>
      <c r="X48" s="26">
        <v>91.53</v>
      </c>
      <c r="Y48" s="25">
        <v>6.79</v>
      </c>
      <c r="Z48" s="25">
        <v>5.41</v>
      </c>
      <c r="AA48" s="25">
        <v>22.82</v>
      </c>
      <c r="AB48" s="26">
        <v>0.53</v>
      </c>
      <c r="AC48" s="25">
        <v>0.41</v>
      </c>
    </row>
    <row r="49" spans="1:29" s="17" customFormat="1" x14ac:dyDescent="0.25">
      <c r="A49" s="18" t="s">
        <v>961</v>
      </c>
      <c r="B49" s="28" t="s">
        <v>962</v>
      </c>
      <c r="C49" s="25">
        <v>43.890782146122511</v>
      </c>
      <c r="D49" s="25">
        <v>38.194642638724666</v>
      </c>
      <c r="E49" s="25">
        <v>36.119999999999997</v>
      </c>
      <c r="F49" s="25">
        <v>27.52</v>
      </c>
      <c r="G49" s="25">
        <v>11.766738660907128</v>
      </c>
      <c r="H49" s="25">
        <v>1.620279628903698</v>
      </c>
      <c r="I49" s="25">
        <v>67.2</v>
      </c>
      <c r="J49" s="25">
        <v>27.9</v>
      </c>
      <c r="K49" s="25">
        <v>32.99</v>
      </c>
      <c r="L49" s="25">
        <v>79.3</v>
      </c>
      <c r="M49" s="25">
        <v>75.510000000000005</v>
      </c>
      <c r="N49" s="25">
        <v>90.63</v>
      </c>
      <c r="O49" s="25">
        <v>84.18</v>
      </c>
      <c r="P49" s="25">
        <v>99.62</v>
      </c>
      <c r="Q49" s="25">
        <v>1</v>
      </c>
      <c r="R49" s="27">
        <v>1</v>
      </c>
      <c r="S49" s="25">
        <v>4</v>
      </c>
      <c r="T49" s="27">
        <v>0</v>
      </c>
      <c r="U49" s="25">
        <v>0</v>
      </c>
      <c r="V49" s="25">
        <v>0.56000000000000005</v>
      </c>
      <c r="W49" s="25">
        <v>94.4</v>
      </c>
      <c r="X49" s="26">
        <v>94.33</v>
      </c>
      <c r="Y49" s="25">
        <v>55.08</v>
      </c>
      <c r="Z49" s="25">
        <v>44.17</v>
      </c>
      <c r="AA49" s="25">
        <v>39.130000000000003</v>
      </c>
      <c r="AB49" s="26">
        <v>0.6</v>
      </c>
      <c r="AC49" s="25">
        <v>0.62</v>
      </c>
    </row>
    <row r="50" spans="1:29" s="17" customFormat="1" x14ac:dyDescent="0.25">
      <c r="A50" s="18" t="s">
        <v>963</v>
      </c>
      <c r="B50" s="28" t="s">
        <v>964</v>
      </c>
      <c r="C50" s="25">
        <v>30.140590314889419</v>
      </c>
      <c r="D50" s="25">
        <v>27.324613555291322</v>
      </c>
      <c r="E50" s="25">
        <v>39.369999999999997</v>
      </c>
      <c r="F50" s="25">
        <v>32.47</v>
      </c>
      <c r="G50" s="25">
        <v>15.151515151515152</v>
      </c>
      <c r="H50" s="25">
        <v>4.0930812383129025</v>
      </c>
      <c r="I50" s="25">
        <v>88.79</v>
      </c>
      <c r="J50" s="25">
        <v>35.39</v>
      </c>
      <c r="K50" s="25">
        <v>15.54</v>
      </c>
      <c r="L50" s="25">
        <v>72.98</v>
      </c>
      <c r="M50" s="25">
        <v>19.850000000000001</v>
      </c>
      <c r="N50" s="25">
        <v>80.260000000000005</v>
      </c>
      <c r="O50" s="25">
        <v>78.849999999999994</v>
      </c>
      <c r="P50" s="25">
        <v>97.28</v>
      </c>
      <c r="Q50" s="25">
        <v>0</v>
      </c>
      <c r="R50" s="27">
        <v>0</v>
      </c>
      <c r="S50" s="25">
        <v>1</v>
      </c>
      <c r="T50" s="27">
        <v>1</v>
      </c>
      <c r="U50" s="25">
        <v>0</v>
      </c>
      <c r="V50" s="25">
        <v>0.5</v>
      </c>
      <c r="W50" s="25">
        <v>96.07</v>
      </c>
      <c r="X50" s="26">
        <v>95.32</v>
      </c>
      <c r="Y50" s="25">
        <v>37.54</v>
      </c>
      <c r="Z50" s="25">
        <v>25.8</v>
      </c>
      <c r="AA50" s="25">
        <v>49.91</v>
      </c>
      <c r="AB50" s="26">
        <v>0.77</v>
      </c>
      <c r="AC50" s="25">
        <v>0.48</v>
      </c>
    </row>
    <row r="51" spans="1:29" s="17" customFormat="1" x14ac:dyDescent="0.25">
      <c r="A51" s="18" t="s">
        <v>965</v>
      </c>
      <c r="B51" s="28" t="s">
        <v>966</v>
      </c>
      <c r="C51" s="25">
        <v>76.260311640696614</v>
      </c>
      <c r="D51" s="25">
        <v>70.481599626546327</v>
      </c>
      <c r="E51" s="25">
        <v>42.23</v>
      </c>
      <c r="F51" s="25">
        <v>32.43</v>
      </c>
      <c r="G51" s="25">
        <v>6.1188811188811192</v>
      </c>
      <c r="H51" s="25">
        <v>2.471812662619254</v>
      </c>
      <c r="I51" s="25">
        <v>72.11</v>
      </c>
      <c r="J51" s="25">
        <v>23.45</v>
      </c>
      <c r="K51" s="25">
        <v>13.06</v>
      </c>
      <c r="L51" s="25">
        <v>38.92</v>
      </c>
      <c r="M51" s="25">
        <v>45.53</v>
      </c>
      <c r="N51" s="25">
        <v>73.180000000000007</v>
      </c>
      <c r="O51" s="25">
        <v>56.58</v>
      </c>
      <c r="P51" s="25">
        <v>97.84</v>
      </c>
      <c r="Q51" s="25">
        <v>0</v>
      </c>
      <c r="R51" s="27">
        <v>1</v>
      </c>
      <c r="S51" s="25">
        <v>1</v>
      </c>
      <c r="T51" s="27">
        <v>0</v>
      </c>
      <c r="U51" s="25">
        <v>0</v>
      </c>
      <c r="V51" s="25">
        <v>0.57999999999999996</v>
      </c>
      <c r="W51" s="25">
        <v>95.18</v>
      </c>
      <c r="X51" s="26">
        <v>89.710000000000008</v>
      </c>
      <c r="Y51" s="25">
        <v>74.86</v>
      </c>
      <c r="Z51" s="25">
        <v>57.53</v>
      </c>
      <c r="AA51" s="25">
        <v>60.78</v>
      </c>
      <c r="AB51" s="26">
        <v>0.5</v>
      </c>
      <c r="AC51" s="25">
        <v>0.64</v>
      </c>
    </row>
    <row r="52" spans="1:29" s="17" customFormat="1" x14ac:dyDescent="0.25">
      <c r="A52" s="18" t="s">
        <v>967</v>
      </c>
      <c r="B52" s="28" t="s">
        <v>968</v>
      </c>
      <c r="C52" s="25">
        <v>49.382584059442991</v>
      </c>
      <c r="D52" s="25">
        <v>39.592915675389904</v>
      </c>
      <c r="E52" s="25">
        <v>35.78</v>
      </c>
      <c r="F52" s="25">
        <v>28.72</v>
      </c>
      <c r="G52" s="25">
        <v>12.068149550402271</v>
      </c>
      <c r="H52" s="25">
        <v>3.5005048805116123</v>
      </c>
      <c r="I52" s="25">
        <v>66.63</v>
      </c>
      <c r="J52" s="25">
        <v>29.99</v>
      </c>
      <c r="K52" s="25">
        <v>17.21</v>
      </c>
      <c r="L52" s="25">
        <v>59.2</v>
      </c>
      <c r="M52" s="25">
        <v>64.349999999999994</v>
      </c>
      <c r="N52" s="25">
        <v>85.67</v>
      </c>
      <c r="O52" s="25">
        <v>90.86</v>
      </c>
      <c r="P52" s="25">
        <v>99.16</v>
      </c>
      <c r="Q52" s="25">
        <v>1</v>
      </c>
      <c r="R52" s="27">
        <v>0</v>
      </c>
      <c r="S52" s="25">
        <v>1</v>
      </c>
      <c r="T52" s="27">
        <v>0</v>
      </c>
      <c r="U52" s="25">
        <v>0</v>
      </c>
      <c r="V52" s="25">
        <v>0.5</v>
      </c>
      <c r="W52" s="25">
        <v>91.5</v>
      </c>
      <c r="X52" s="26">
        <v>92.9</v>
      </c>
      <c r="Y52" s="25">
        <v>38.54</v>
      </c>
      <c r="Z52" s="25">
        <v>30.38</v>
      </c>
      <c r="AA52" s="25">
        <v>36.15</v>
      </c>
      <c r="AB52" s="26">
        <v>0.52</v>
      </c>
      <c r="AC52" s="25">
        <v>0.46</v>
      </c>
    </row>
    <row r="53" spans="1:29" s="17" customFormat="1" x14ac:dyDescent="0.25">
      <c r="A53" s="18" t="s">
        <v>969</v>
      </c>
      <c r="B53" s="28" t="s">
        <v>970</v>
      </c>
      <c r="C53" s="25">
        <v>43.631449877383517</v>
      </c>
      <c r="D53" s="25">
        <v>35.214539491664389</v>
      </c>
      <c r="E53" s="25">
        <v>47.55</v>
      </c>
      <c r="F53" s="25">
        <v>36.909999999999997</v>
      </c>
      <c r="G53" s="25">
        <v>16.94831013916501</v>
      </c>
      <c r="H53" s="25">
        <v>6.1125034809245333</v>
      </c>
      <c r="I53" s="25">
        <v>62.02</v>
      </c>
      <c r="J53" s="25">
        <v>26.9</v>
      </c>
      <c r="K53" s="25">
        <v>42.36</v>
      </c>
      <c r="L53" s="25">
        <v>68.58</v>
      </c>
      <c r="M53" s="25">
        <v>26.28</v>
      </c>
      <c r="N53" s="25">
        <v>66.099999999999994</v>
      </c>
      <c r="O53" s="25">
        <v>66.989999999999995</v>
      </c>
      <c r="P53" s="25">
        <v>98.36</v>
      </c>
      <c r="Q53" s="25">
        <v>0</v>
      </c>
      <c r="R53" s="27">
        <v>0</v>
      </c>
      <c r="S53" s="25">
        <v>1</v>
      </c>
      <c r="T53" s="27">
        <v>0</v>
      </c>
      <c r="U53" s="25">
        <v>0</v>
      </c>
      <c r="V53" s="25">
        <v>0.51</v>
      </c>
      <c r="W53" s="25">
        <v>96.25</v>
      </c>
      <c r="X53" s="26">
        <v>92.87</v>
      </c>
      <c r="Y53" s="25">
        <v>58.03</v>
      </c>
      <c r="Z53" s="25">
        <v>41.03</v>
      </c>
      <c r="AA53" s="25">
        <v>47.57</v>
      </c>
      <c r="AB53" s="26">
        <v>0.5</v>
      </c>
      <c r="AC53" s="25">
        <v>0.51</v>
      </c>
    </row>
    <row r="54" spans="1:29" s="17" customFormat="1" x14ac:dyDescent="0.25">
      <c r="A54" s="18" t="s">
        <v>971</v>
      </c>
      <c r="B54" s="28" t="s">
        <v>972</v>
      </c>
      <c r="C54" s="25">
        <v>32.933228017715592</v>
      </c>
      <c r="D54" s="25">
        <v>27.698730978410151</v>
      </c>
      <c r="E54" s="25">
        <v>32.909999999999997</v>
      </c>
      <c r="F54" s="25">
        <v>24.99</v>
      </c>
      <c r="G54" s="25">
        <v>10.153985823527357</v>
      </c>
      <c r="H54" s="25">
        <v>1.9832449991451531</v>
      </c>
      <c r="I54" s="25">
        <v>47.68</v>
      </c>
      <c r="J54" s="25">
        <v>21.79</v>
      </c>
      <c r="K54" s="25">
        <v>57.43</v>
      </c>
      <c r="L54" s="25">
        <v>77.540000000000006</v>
      </c>
      <c r="M54" s="25">
        <v>73.150000000000006</v>
      </c>
      <c r="N54" s="25">
        <v>85.34</v>
      </c>
      <c r="O54" s="25">
        <v>85.49</v>
      </c>
      <c r="P54" s="25">
        <v>99.44</v>
      </c>
      <c r="Q54" s="25">
        <v>1</v>
      </c>
      <c r="R54" s="27">
        <v>1</v>
      </c>
      <c r="S54" s="25">
        <v>2</v>
      </c>
      <c r="T54" s="27">
        <v>0</v>
      </c>
      <c r="U54" s="25">
        <v>0</v>
      </c>
      <c r="V54" s="25">
        <v>0.6</v>
      </c>
      <c r="W54" s="25">
        <v>89.81</v>
      </c>
      <c r="X54" s="26">
        <v>90.039999999999992</v>
      </c>
      <c r="Y54" s="25">
        <v>37.520000000000003</v>
      </c>
      <c r="Z54" s="25">
        <v>23.72</v>
      </c>
      <c r="AA54" s="25">
        <v>37.07</v>
      </c>
      <c r="AB54" s="26">
        <v>0.72</v>
      </c>
      <c r="AC54" s="25">
        <v>0.71</v>
      </c>
    </row>
    <row r="55" spans="1:29" s="17" customFormat="1" x14ac:dyDescent="0.25">
      <c r="A55" s="18" t="s">
        <v>973</v>
      </c>
      <c r="B55" s="28" t="s">
        <v>974</v>
      </c>
      <c r="C55" s="25">
        <v>19.808688339735873</v>
      </c>
      <c r="D55" s="25">
        <v>16.892314787363706</v>
      </c>
      <c r="E55" s="25">
        <v>22.91</v>
      </c>
      <c r="F55" s="25">
        <v>14.94</v>
      </c>
      <c r="G55" s="25">
        <v>9.8929358664847271</v>
      </c>
      <c r="H55" s="25">
        <v>1.2985775971551943</v>
      </c>
      <c r="I55" s="25">
        <v>52.45</v>
      </c>
      <c r="J55" s="25">
        <v>17.670000000000002</v>
      </c>
      <c r="K55" s="25">
        <v>69.17</v>
      </c>
      <c r="L55" s="25">
        <v>90.03</v>
      </c>
      <c r="M55" s="25">
        <v>78.08</v>
      </c>
      <c r="N55" s="25">
        <v>92.23</v>
      </c>
      <c r="O55" s="25">
        <v>92.88</v>
      </c>
      <c r="P55" s="25">
        <v>99.7</v>
      </c>
      <c r="Q55" s="25">
        <v>0</v>
      </c>
      <c r="R55" s="27">
        <v>0</v>
      </c>
      <c r="S55" s="25">
        <v>2</v>
      </c>
      <c r="T55" s="27">
        <v>0</v>
      </c>
      <c r="U55" s="25">
        <v>0</v>
      </c>
      <c r="V55" s="25">
        <v>0.56999999999999995</v>
      </c>
      <c r="W55" s="25">
        <v>85.68</v>
      </c>
      <c r="X55" s="26">
        <v>91.6</v>
      </c>
      <c r="Y55" s="25">
        <v>21.86</v>
      </c>
      <c r="Z55" s="25">
        <v>13.82</v>
      </c>
      <c r="AA55" s="25">
        <v>24.54</v>
      </c>
      <c r="AB55" s="26">
        <v>0.75</v>
      </c>
      <c r="AC55" s="25">
        <v>0.59</v>
      </c>
    </row>
    <row r="56" spans="1:29" s="17" customFormat="1" x14ac:dyDescent="0.25">
      <c r="A56" s="18" t="s">
        <v>975</v>
      </c>
      <c r="B56" s="28" t="s">
        <v>976</v>
      </c>
      <c r="C56" s="25">
        <v>54.569223107569719</v>
      </c>
      <c r="D56" s="25">
        <v>47.050207979377817</v>
      </c>
      <c r="E56" s="25">
        <v>45.27</v>
      </c>
      <c r="F56" s="25">
        <v>35.25</v>
      </c>
      <c r="G56" s="25">
        <v>12.507251421278569</v>
      </c>
      <c r="H56" s="25">
        <v>0.95794771878551721</v>
      </c>
      <c r="I56" s="25">
        <v>81.53</v>
      </c>
      <c r="J56" s="25">
        <v>26.62</v>
      </c>
      <c r="K56" s="25">
        <v>40.049999999999997</v>
      </c>
      <c r="L56" s="25">
        <v>94.62</v>
      </c>
      <c r="M56" s="25">
        <v>72.790000000000006</v>
      </c>
      <c r="N56" s="25">
        <v>89.56</v>
      </c>
      <c r="O56" s="25">
        <v>75.13</v>
      </c>
      <c r="P56" s="25">
        <v>99.32</v>
      </c>
      <c r="Q56" s="25">
        <v>1</v>
      </c>
      <c r="R56" s="27">
        <v>0</v>
      </c>
      <c r="S56" s="25">
        <v>2</v>
      </c>
      <c r="T56" s="27">
        <v>0</v>
      </c>
      <c r="U56" s="25">
        <v>0</v>
      </c>
      <c r="V56" s="25">
        <v>0.56999999999999995</v>
      </c>
      <c r="W56" s="25">
        <v>96.08</v>
      </c>
      <c r="X56" s="26">
        <v>94.49</v>
      </c>
      <c r="Y56" s="25">
        <v>73.010000000000005</v>
      </c>
      <c r="Z56" s="25">
        <v>59.51</v>
      </c>
      <c r="AA56" s="25">
        <v>58.91</v>
      </c>
      <c r="AB56" s="26">
        <v>0.74</v>
      </c>
      <c r="AC56" s="25">
        <v>0.63</v>
      </c>
    </row>
    <row r="57" spans="1:29" s="17" customFormat="1" x14ac:dyDescent="0.25">
      <c r="A57" s="18" t="s">
        <v>977</v>
      </c>
      <c r="B57" s="28" t="s">
        <v>978</v>
      </c>
      <c r="C57" s="25">
        <v>58.450882248849787</v>
      </c>
      <c r="D57" s="25">
        <v>57.43138039948397</v>
      </c>
      <c r="E57" s="25">
        <v>35.53</v>
      </c>
      <c r="F57" s="25">
        <v>24.64</v>
      </c>
      <c r="G57" s="25">
        <v>14.879068000506521</v>
      </c>
      <c r="H57" s="25">
        <v>3.7124118302190325</v>
      </c>
      <c r="I57" s="25">
        <v>53.91</v>
      </c>
      <c r="J57" s="25">
        <v>28.03</v>
      </c>
      <c r="K57" s="25">
        <v>38.090000000000003</v>
      </c>
      <c r="L57" s="25">
        <v>90.21</v>
      </c>
      <c r="M57" s="25">
        <v>61.05</v>
      </c>
      <c r="N57" s="25">
        <v>88.63</v>
      </c>
      <c r="O57" s="25">
        <v>78.599999999999994</v>
      </c>
      <c r="P57" s="25">
        <v>98.73</v>
      </c>
      <c r="Q57" s="25">
        <v>0</v>
      </c>
      <c r="R57" s="27">
        <v>0</v>
      </c>
      <c r="S57" s="25">
        <v>3</v>
      </c>
      <c r="T57" s="27">
        <v>0</v>
      </c>
      <c r="U57" s="25">
        <v>0</v>
      </c>
      <c r="V57" s="25">
        <v>0.57999999999999996</v>
      </c>
      <c r="W57" s="25">
        <v>92.85</v>
      </c>
      <c r="X57" s="26">
        <v>95.88</v>
      </c>
      <c r="Y57" s="25">
        <v>43.94</v>
      </c>
      <c r="Z57" s="25">
        <v>38.729999999999997</v>
      </c>
      <c r="AA57" s="25">
        <v>46.29</v>
      </c>
      <c r="AB57" s="26">
        <v>0.59</v>
      </c>
      <c r="AC57" s="25">
        <v>0.65</v>
      </c>
    </row>
    <row r="58" spans="1:29" s="17" customFormat="1" x14ac:dyDescent="0.25">
      <c r="A58" s="18" t="s">
        <v>979</v>
      </c>
      <c r="B58" s="28" t="s">
        <v>980</v>
      </c>
      <c r="C58" s="25">
        <v>67.549194991055458</v>
      </c>
      <c r="D58" s="25">
        <v>54.557449147883453</v>
      </c>
      <c r="E58" s="25">
        <v>41.51</v>
      </c>
      <c r="F58" s="25">
        <v>32.28</v>
      </c>
      <c r="G58" s="25">
        <v>12.820512820512819</v>
      </c>
      <c r="H58" s="25">
        <v>0.88874259381171816</v>
      </c>
      <c r="I58" s="25">
        <v>81.53</v>
      </c>
      <c r="J58" s="25">
        <v>30.01</v>
      </c>
      <c r="K58" s="25">
        <v>32.03</v>
      </c>
      <c r="L58" s="25">
        <v>80.2</v>
      </c>
      <c r="M58" s="25">
        <v>33.549999999999997</v>
      </c>
      <c r="N58" s="25">
        <v>91.17</v>
      </c>
      <c r="O58" s="25">
        <v>77.56</v>
      </c>
      <c r="P58" s="25">
        <v>96.92</v>
      </c>
      <c r="Q58" s="25">
        <v>0</v>
      </c>
      <c r="R58" s="27">
        <v>1</v>
      </c>
      <c r="S58" s="25">
        <v>2</v>
      </c>
      <c r="T58" s="27">
        <v>0</v>
      </c>
      <c r="U58" s="25">
        <v>0</v>
      </c>
      <c r="V58" s="25">
        <v>0.5</v>
      </c>
      <c r="W58" s="25">
        <v>96.51</v>
      </c>
      <c r="X58" s="26">
        <v>96.6</v>
      </c>
      <c r="Y58" s="25">
        <v>65.94</v>
      </c>
      <c r="Z58" s="25">
        <v>58.21</v>
      </c>
      <c r="AA58" s="25">
        <v>45.38</v>
      </c>
      <c r="AB58" s="26">
        <v>0.7</v>
      </c>
      <c r="AC58" s="25">
        <v>0.52</v>
      </c>
    </row>
    <row r="59" spans="1:29" s="17" customFormat="1" x14ac:dyDescent="0.25">
      <c r="A59" s="18" t="s">
        <v>981</v>
      </c>
      <c r="B59" s="28" t="s">
        <v>982</v>
      </c>
      <c r="C59" s="25">
        <v>64.106632814979363</v>
      </c>
      <c r="D59" s="25">
        <v>49.444444444444443</v>
      </c>
      <c r="E59" s="25">
        <v>41.78</v>
      </c>
      <c r="F59" s="25">
        <v>30.73</v>
      </c>
      <c r="G59" s="25">
        <v>6.1515928231417067</v>
      </c>
      <c r="H59" s="25">
        <v>1.1146496815286624</v>
      </c>
      <c r="I59" s="25">
        <v>59.45</v>
      </c>
      <c r="J59" s="25">
        <v>27.74</v>
      </c>
      <c r="K59" s="25">
        <v>26.03</v>
      </c>
      <c r="L59" s="25">
        <v>79.31</v>
      </c>
      <c r="M59" s="25">
        <v>80.61</v>
      </c>
      <c r="N59" s="25">
        <v>96.53</v>
      </c>
      <c r="O59" s="25">
        <v>64.430000000000007</v>
      </c>
      <c r="P59" s="25">
        <v>99.51</v>
      </c>
      <c r="Q59" s="25">
        <v>1</v>
      </c>
      <c r="R59" s="27">
        <v>0</v>
      </c>
      <c r="S59" s="25">
        <v>3</v>
      </c>
      <c r="T59" s="27">
        <v>0</v>
      </c>
      <c r="U59" s="25">
        <v>1</v>
      </c>
      <c r="V59" s="25">
        <v>0.46</v>
      </c>
      <c r="W59" s="25">
        <v>94.36</v>
      </c>
      <c r="X59" s="26">
        <v>92.26</v>
      </c>
      <c r="Y59" s="25">
        <v>61.2</v>
      </c>
      <c r="Z59" s="25">
        <v>52.27</v>
      </c>
      <c r="AA59" s="25">
        <v>39.25</v>
      </c>
      <c r="AB59" s="26">
        <v>0.51</v>
      </c>
      <c r="AC59" s="25">
        <v>0.43</v>
      </c>
    </row>
    <row r="60" spans="1:29" s="17" customFormat="1" x14ac:dyDescent="0.25">
      <c r="A60" s="18" t="s">
        <v>983</v>
      </c>
      <c r="B60" s="28" t="s">
        <v>984</v>
      </c>
      <c r="C60" s="25">
        <v>53.24</v>
      </c>
      <c r="D60" s="25">
        <v>62.35</v>
      </c>
      <c r="E60" s="25">
        <v>23.81</v>
      </c>
      <c r="F60" s="25">
        <v>13.49</v>
      </c>
      <c r="G60" s="25">
        <v>12.250057458055618</v>
      </c>
      <c r="H60" s="25">
        <v>0.65002215984635836</v>
      </c>
      <c r="I60" s="25">
        <v>54.06</v>
      </c>
      <c r="J60" s="25">
        <v>20.67</v>
      </c>
      <c r="K60" s="25">
        <v>30.75</v>
      </c>
      <c r="L60" s="25">
        <v>87.18</v>
      </c>
      <c r="M60" s="25">
        <v>68.61</v>
      </c>
      <c r="N60" s="25">
        <v>93.02</v>
      </c>
      <c r="O60" s="25">
        <v>98.55</v>
      </c>
      <c r="P60" s="25">
        <v>99.41</v>
      </c>
      <c r="Q60" s="25">
        <v>0</v>
      </c>
      <c r="R60" s="27">
        <v>0</v>
      </c>
      <c r="S60" s="25">
        <v>2</v>
      </c>
      <c r="T60" s="27">
        <v>0</v>
      </c>
      <c r="U60" s="25">
        <v>0</v>
      </c>
      <c r="V60" s="25">
        <v>0.65</v>
      </c>
      <c r="W60" s="25">
        <v>76.760000000000005</v>
      </c>
      <c r="X60" s="26">
        <v>92.53</v>
      </c>
      <c r="Y60" s="25">
        <v>7.57</v>
      </c>
      <c r="Z60" s="25">
        <v>5.38</v>
      </c>
      <c r="AA60" s="25">
        <v>22.03</v>
      </c>
      <c r="AB60" s="26">
        <v>0.53</v>
      </c>
      <c r="AC60" s="25">
        <v>0.79</v>
      </c>
    </row>
    <row r="61" spans="1:29" s="17" customFormat="1" x14ac:dyDescent="0.25">
      <c r="A61" s="18" t="s">
        <v>985</v>
      </c>
      <c r="B61" s="28" t="s">
        <v>986</v>
      </c>
      <c r="C61" s="25">
        <v>57.046517351710555</v>
      </c>
      <c r="D61" s="25">
        <v>53.3277213658126</v>
      </c>
      <c r="E61" s="25">
        <v>36.14</v>
      </c>
      <c r="F61" s="25">
        <v>27.62</v>
      </c>
      <c r="G61" s="25">
        <v>8.4191616766467074</v>
      </c>
      <c r="H61" s="25">
        <v>2.6300409117475163</v>
      </c>
      <c r="I61" s="25">
        <v>75.39</v>
      </c>
      <c r="J61" s="25">
        <v>24.16</v>
      </c>
      <c r="K61" s="25">
        <v>46.79</v>
      </c>
      <c r="L61" s="25">
        <v>78.91</v>
      </c>
      <c r="M61" s="25">
        <v>67.89</v>
      </c>
      <c r="N61" s="25">
        <v>98.74</v>
      </c>
      <c r="O61" s="25">
        <v>74.77</v>
      </c>
      <c r="P61" s="25">
        <v>99.33</v>
      </c>
      <c r="Q61" s="25">
        <v>0</v>
      </c>
      <c r="R61" s="27">
        <v>0</v>
      </c>
      <c r="S61" s="25">
        <v>3</v>
      </c>
      <c r="T61" s="27">
        <v>0</v>
      </c>
      <c r="U61" s="25">
        <v>0</v>
      </c>
      <c r="V61" s="25">
        <v>0.54</v>
      </c>
      <c r="W61" s="25">
        <v>95.26</v>
      </c>
      <c r="X61" s="26">
        <v>92.94</v>
      </c>
      <c r="Y61" s="25">
        <v>66.2</v>
      </c>
      <c r="Z61" s="25">
        <v>49.05</v>
      </c>
      <c r="AA61" s="25">
        <v>48.78</v>
      </c>
      <c r="AB61" s="26">
        <v>0.64</v>
      </c>
      <c r="AC61" s="25">
        <v>0.56999999999999995</v>
      </c>
    </row>
    <row r="62" spans="1:29" s="17" customFormat="1" x14ac:dyDescent="0.25">
      <c r="A62" s="18" t="s">
        <v>987</v>
      </c>
      <c r="B62" s="28" t="s">
        <v>988</v>
      </c>
      <c r="C62" s="25">
        <v>33.560155535224148</v>
      </c>
      <c r="D62" s="25">
        <v>28.977324887542462</v>
      </c>
      <c r="E62" s="25">
        <v>37.44</v>
      </c>
      <c r="F62" s="25">
        <v>26.18</v>
      </c>
      <c r="G62" s="25">
        <v>21.11808598839275</v>
      </c>
      <c r="H62" s="25">
        <v>4.5866666666666669</v>
      </c>
      <c r="I62" s="25">
        <v>56.06</v>
      </c>
      <c r="J62" s="25">
        <v>26.5</v>
      </c>
      <c r="K62" s="25">
        <v>69.819999999999993</v>
      </c>
      <c r="L62" s="25">
        <v>92.19</v>
      </c>
      <c r="M62" s="25">
        <v>74.13</v>
      </c>
      <c r="N62" s="25">
        <v>97.94</v>
      </c>
      <c r="O62" s="25">
        <v>91.08</v>
      </c>
      <c r="P62" s="25">
        <v>99.69</v>
      </c>
      <c r="Q62" s="25">
        <v>1</v>
      </c>
      <c r="R62" s="27">
        <v>1</v>
      </c>
      <c r="S62" s="25">
        <v>2</v>
      </c>
      <c r="T62" s="27">
        <v>0</v>
      </c>
      <c r="U62" s="25">
        <v>0</v>
      </c>
      <c r="V62" s="25">
        <v>0.45</v>
      </c>
      <c r="W62" s="25">
        <v>85.08</v>
      </c>
      <c r="X62" s="26">
        <v>93.34</v>
      </c>
      <c r="Y62" s="25">
        <v>35.74</v>
      </c>
      <c r="Z62" s="25">
        <v>21.21</v>
      </c>
      <c r="AA62" s="25">
        <v>29.57</v>
      </c>
      <c r="AB62" s="26">
        <v>0.6</v>
      </c>
      <c r="AC62" s="25">
        <v>0.37</v>
      </c>
    </row>
    <row r="63" spans="1:29" s="17" customFormat="1" x14ac:dyDescent="0.25">
      <c r="A63" s="18" t="s">
        <v>989</v>
      </c>
      <c r="B63" s="28" t="s">
        <v>990</v>
      </c>
      <c r="C63" s="25">
        <v>62.58</v>
      </c>
      <c r="D63" s="25">
        <v>49.53</v>
      </c>
      <c r="E63" s="25">
        <v>11.19</v>
      </c>
      <c r="F63" s="25">
        <v>6.94</v>
      </c>
      <c r="G63" s="25">
        <v>7.9882766556680851</v>
      </c>
      <c r="H63" s="25">
        <v>0.62398245672326147</v>
      </c>
      <c r="I63" s="25">
        <v>44.81</v>
      </c>
      <c r="J63" s="25">
        <v>16.899999999999999</v>
      </c>
      <c r="K63" s="25">
        <v>88.27</v>
      </c>
      <c r="L63" s="25">
        <v>98.7</v>
      </c>
      <c r="M63" s="25">
        <v>95.06</v>
      </c>
      <c r="N63" s="25">
        <v>98.59</v>
      </c>
      <c r="O63" s="25">
        <v>99.51</v>
      </c>
      <c r="P63" s="25">
        <v>99.75</v>
      </c>
      <c r="Q63" s="25">
        <v>0</v>
      </c>
      <c r="R63" s="27">
        <v>0</v>
      </c>
      <c r="S63" s="25">
        <v>3</v>
      </c>
      <c r="T63" s="27">
        <v>0</v>
      </c>
      <c r="U63" s="25">
        <v>0</v>
      </c>
      <c r="V63" s="25">
        <v>0.61</v>
      </c>
      <c r="W63" s="25">
        <v>84.09</v>
      </c>
      <c r="X63" s="26">
        <v>92.51</v>
      </c>
      <c r="Y63" s="25">
        <v>0.95</v>
      </c>
      <c r="Z63" s="25">
        <v>0.8</v>
      </c>
      <c r="AA63" s="25">
        <v>12.14</v>
      </c>
      <c r="AB63" s="26">
        <v>0.77</v>
      </c>
      <c r="AC63" s="25">
        <v>0.69</v>
      </c>
    </row>
    <row r="64" spans="1:29" s="17" customFormat="1" x14ac:dyDescent="0.25">
      <c r="A64" s="18" t="s">
        <v>991</v>
      </c>
      <c r="B64" s="28" t="s">
        <v>992</v>
      </c>
      <c r="C64" s="25">
        <v>28.642466434609648</v>
      </c>
      <c r="D64" s="25">
        <v>35.155564554228249</v>
      </c>
      <c r="E64" s="25">
        <v>37.200000000000003</v>
      </c>
      <c r="F64" s="25">
        <v>26.79</v>
      </c>
      <c r="G64" s="25">
        <v>10.699226985242445</v>
      </c>
      <c r="H64" s="25">
        <v>1.3663133097762075</v>
      </c>
      <c r="I64" s="25">
        <v>71.14</v>
      </c>
      <c r="J64" s="25">
        <v>31.56</v>
      </c>
      <c r="K64" s="25">
        <v>24</v>
      </c>
      <c r="L64" s="25">
        <v>84.85</v>
      </c>
      <c r="M64" s="25">
        <v>59.99</v>
      </c>
      <c r="N64" s="25">
        <v>89.76</v>
      </c>
      <c r="O64" s="25">
        <v>91.97</v>
      </c>
      <c r="P64" s="25">
        <v>99.64</v>
      </c>
      <c r="Q64" s="25">
        <v>0</v>
      </c>
      <c r="R64" s="27">
        <v>0</v>
      </c>
      <c r="S64" s="25">
        <v>2</v>
      </c>
      <c r="T64" s="27">
        <v>0</v>
      </c>
      <c r="U64" s="25">
        <v>0</v>
      </c>
      <c r="V64" s="25">
        <v>0.51</v>
      </c>
      <c r="W64" s="25">
        <v>84.44</v>
      </c>
      <c r="X64" s="26">
        <v>90.1</v>
      </c>
      <c r="Y64" s="25">
        <v>44.98</v>
      </c>
      <c r="Z64" s="25">
        <v>40.270000000000003</v>
      </c>
      <c r="AA64" s="25">
        <v>39.33</v>
      </c>
      <c r="AB64" s="26">
        <v>0.73</v>
      </c>
      <c r="AC64" s="25">
        <v>0.51</v>
      </c>
    </row>
    <row r="65" spans="1:29" s="17" customFormat="1" x14ac:dyDescent="0.25">
      <c r="A65" s="18" t="s">
        <v>993</v>
      </c>
      <c r="B65" s="28" t="s">
        <v>994</v>
      </c>
      <c r="C65" s="25">
        <v>45.410750507099387</v>
      </c>
      <c r="D65" s="25">
        <v>41.220845200523435</v>
      </c>
      <c r="E65" s="25">
        <v>45.43</v>
      </c>
      <c r="F65" s="25">
        <v>33.33</v>
      </c>
      <c r="G65" s="25">
        <v>9.965986394557822</v>
      </c>
      <c r="H65" s="25">
        <v>0.81984897518878108</v>
      </c>
      <c r="I65" s="25">
        <v>63.61</v>
      </c>
      <c r="J65" s="25">
        <v>29.18</v>
      </c>
      <c r="K65" s="25">
        <v>46.36</v>
      </c>
      <c r="L65" s="25">
        <v>70.27</v>
      </c>
      <c r="M65" s="25">
        <v>88.14</v>
      </c>
      <c r="N65" s="25">
        <v>95.09</v>
      </c>
      <c r="O65" s="25">
        <v>75.28</v>
      </c>
      <c r="P65" s="25">
        <v>98.28</v>
      </c>
      <c r="Q65" s="25">
        <v>0</v>
      </c>
      <c r="R65" s="27">
        <v>0</v>
      </c>
      <c r="S65" s="25">
        <v>1</v>
      </c>
      <c r="T65" s="27">
        <v>0</v>
      </c>
      <c r="U65" s="25">
        <v>0</v>
      </c>
      <c r="V65" s="25">
        <v>0.53</v>
      </c>
      <c r="W65" s="25">
        <v>87.9</v>
      </c>
      <c r="X65" s="26">
        <v>95.56</v>
      </c>
      <c r="Y65" s="25">
        <v>33.229999999999997</v>
      </c>
      <c r="Z65" s="25">
        <v>34.71</v>
      </c>
      <c r="AA65" s="25">
        <v>45.88</v>
      </c>
      <c r="AB65" s="26">
        <v>0.62</v>
      </c>
      <c r="AC65" s="25">
        <v>0.52</v>
      </c>
    </row>
    <row r="66" spans="1:29" s="17" customFormat="1" x14ac:dyDescent="0.25">
      <c r="A66" s="18" t="s">
        <v>995</v>
      </c>
      <c r="B66" s="28" t="s">
        <v>996</v>
      </c>
      <c r="C66" s="25">
        <v>52.40443896424167</v>
      </c>
      <c r="D66" s="25">
        <v>41.331617883563851</v>
      </c>
      <c r="E66" s="25">
        <v>38.92</v>
      </c>
      <c r="F66" s="25">
        <v>32.58</v>
      </c>
      <c r="G66" s="25">
        <v>15.413533834586465</v>
      </c>
      <c r="H66" s="25">
        <v>1.7408123791102514</v>
      </c>
      <c r="I66" s="25">
        <v>66.69</v>
      </c>
      <c r="J66" s="25">
        <v>29.58</v>
      </c>
      <c r="K66" s="25">
        <v>21.58</v>
      </c>
      <c r="L66" s="25">
        <v>64.36</v>
      </c>
      <c r="M66" s="25">
        <v>94.43</v>
      </c>
      <c r="N66" s="25">
        <v>97.53</v>
      </c>
      <c r="O66" s="25">
        <v>50.12</v>
      </c>
      <c r="P66" s="25">
        <v>97.82</v>
      </c>
      <c r="Q66" s="25">
        <v>1</v>
      </c>
      <c r="R66" s="27">
        <v>1</v>
      </c>
      <c r="S66" s="25">
        <v>1</v>
      </c>
      <c r="T66" s="27">
        <v>0</v>
      </c>
      <c r="U66" s="25">
        <v>0</v>
      </c>
      <c r="V66" s="25">
        <v>0.51</v>
      </c>
      <c r="W66" s="25">
        <v>81.150000000000006</v>
      </c>
      <c r="X66" s="26">
        <v>92.35</v>
      </c>
      <c r="Y66" s="25">
        <v>39.979999999999997</v>
      </c>
      <c r="Z66" s="25">
        <v>34.51</v>
      </c>
      <c r="AA66" s="25">
        <v>43.35</v>
      </c>
      <c r="AB66" s="26">
        <v>0.63</v>
      </c>
      <c r="AC66" s="25">
        <v>0.47</v>
      </c>
    </row>
    <row r="67" spans="1:29" s="17" customFormat="1" x14ac:dyDescent="0.25">
      <c r="A67" s="18" t="s">
        <v>997</v>
      </c>
      <c r="B67" s="28" t="s">
        <v>998</v>
      </c>
      <c r="C67" s="25">
        <v>67.339499088638348</v>
      </c>
      <c r="D67" s="25">
        <v>61.359558774669409</v>
      </c>
      <c r="E67" s="25">
        <v>47.49</v>
      </c>
      <c r="F67" s="25">
        <v>35.69</v>
      </c>
      <c r="G67" s="25">
        <v>17.852834740651389</v>
      </c>
      <c r="H67" s="25">
        <v>2.8037383177570092</v>
      </c>
      <c r="I67" s="25">
        <v>56.35</v>
      </c>
      <c r="J67" s="25">
        <v>27.56</v>
      </c>
      <c r="K67" s="25">
        <v>26.89</v>
      </c>
      <c r="L67" s="25">
        <v>65.87</v>
      </c>
      <c r="M67" s="25">
        <v>51.83</v>
      </c>
      <c r="N67" s="25">
        <v>92.84</v>
      </c>
      <c r="O67" s="25">
        <v>69.7</v>
      </c>
      <c r="P67" s="25">
        <v>98.52</v>
      </c>
      <c r="Q67" s="25">
        <v>1</v>
      </c>
      <c r="R67" s="27">
        <v>1</v>
      </c>
      <c r="S67" s="25">
        <v>1</v>
      </c>
      <c r="T67" s="27">
        <v>0</v>
      </c>
      <c r="U67" s="25">
        <v>0</v>
      </c>
      <c r="V67" s="25">
        <v>0.55000000000000004</v>
      </c>
      <c r="W67" s="25">
        <v>93.8</v>
      </c>
      <c r="X67" s="26">
        <v>92.01</v>
      </c>
      <c r="Y67" s="25">
        <v>56.61</v>
      </c>
      <c r="Z67" s="25">
        <v>40.619999999999997</v>
      </c>
      <c r="AA67" s="25">
        <v>55.15</v>
      </c>
      <c r="AB67" s="26">
        <v>0.59</v>
      </c>
      <c r="AC67" s="25">
        <v>0.61</v>
      </c>
    </row>
    <row r="68" spans="1:29" s="17" customFormat="1" x14ac:dyDescent="0.25">
      <c r="A68" s="18" t="s">
        <v>999</v>
      </c>
      <c r="B68" s="28" t="s">
        <v>1000</v>
      </c>
      <c r="C68" s="25">
        <v>53.460935566372413</v>
      </c>
      <c r="D68" s="25">
        <v>50.81774147592364</v>
      </c>
      <c r="E68" s="25">
        <v>51.43</v>
      </c>
      <c r="F68" s="25">
        <v>38.57</v>
      </c>
      <c r="G68" s="25">
        <v>19.606108850757707</v>
      </c>
      <c r="H68" s="25">
        <v>6.7967422511279079</v>
      </c>
      <c r="I68" s="25">
        <v>68.17</v>
      </c>
      <c r="J68" s="25">
        <v>23.36</v>
      </c>
      <c r="K68" s="25">
        <v>29.03</v>
      </c>
      <c r="L68" s="25">
        <v>70.73</v>
      </c>
      <c r="M68" s="25">
        <v>32.32</v>
      </c>
      <c r="N68" s="25">
        <v>64.89</v>
      </c>
      <c r="O68" s="25">
        <v>51.97</v>
      </c>
      <c r="P68" s="25">
        <v>92.71</v>
      </c>
      <c r="Q68" s="25">
        <v>0</v>
      </c>
      <c r="R68" s="27">
        <v>0</v>
      </c>
      <c r="S68" s="25">
        <v>1</v>
      </c>
      <c r="T68" s="27">
        <v>0</v>
      </c>
      <c r="U68" s="25">
        <v>0</v>
      </c>
      <c r="V68" s="25">
        <v>0.62</v>
      </c>
      <c r="W68" s="25">
        <v>93.36</v>
      </c>
      <c r="X68" s="26">
        <v>92.92</v>
      </c>
      <c r="Y68" s="25">
        <v>55.33</v>
      </c>
      <c r="Z68" s="25">
        <v>55.36</v>
      </c>
      <c r="AA68" s="25">
        <v>63.91</v>
      </c>
      <c r="AB68" s="26">
        <v>0.63</v>
      </c>
      <c r="AC68" s="25">
        <v>0.7</v>
      </c>
    </row>
    <row r="69" spans="1:29" s="17" customFormat="1" x14ac:dyDescent="0.25">
      <c r="A69" s="18" t="s">
        <v>1001</v>
      </c>
      <c r="B69" s="28" t="s">
        <v>1002</v>
      </c>
      <c r="C69" s="25">
        <v>76.694995278564676</v>
      </c>
      <c r="D69" s="25">
        <v>70.403974940591922</v>
      </c>
      <c r="E69" s="25">
        <v>39.68</v>
      </c>
      <c r="F69" s="25">
        <v>30.62</v>
      </c>
      <c r="G69" s="25">
        <v>14.959677419354838</v>
      </c>
      <c r="H69" s="25">
        <v>2.4335031126202602</v>
      </c>
      <c r="I69" s="25">
        <v>81.14</v>
      </c>
      <c r="J69" s="25">
        <v>35.72</v>
      </c>
      <c r="K69" s="25">
        <v>31.72</v>
      </c>
      <c r="L69" s="25">
        <v>86.42</v>
      </c>
      <c r="M69" s="25">
        <v>76.11</v>
      </c>
      <c r="N69" s="25">
        <v>97.16</v>
      </c>
      <c r="O69" s="25">
        <v>77.36</v>
      </c>
      <c r="P69" s="25">
        <v>99.54</v>
      </c>
      <c r="Q69" s="25">
        <v>0</v>
      </c>
      <c r="R69" s="27">
        <v>0</v>
      </c>
      <c r="S69" s="25">
        <v>1</v>
      </c>
      <c r="T69" s="27">
        <v>0</v>
      </c>
      <c r="U69" s="25">
        <v>0</v>
      </c>
      <c r="V69" s="25">
        <v>0.51</v>
      </c>
      <c r="W69" s="25">
        <v>86.12</v>
      </c>
      <c r="X69" s="26">
        <v>94.62</v>
      </c>
      <c r="Y69" s="25">
        <v>45.55</v>
      </c>
      <c r="Z69" s="25">
        <v>37.99</v>
      </c>
      <c r="AA69" s="25">
        <v>46.36</v>
      </c>
      <c r="AB69" s="26">
        <v>0.53</v>
      </c>
      <c r="AC69" s="25">
        <v>0.47</v>
      </c>
    </row>
    <row r="70" spans="1:29" s="17" customFormat="1" x14ac:dyDescent="0.25">
      <c r="A70" s="18" t="s">
        <v>1003</v>
      </c>
      <c r="B70" s="28" t="s">
        <v>1004</v>
      </c>
      <c r="C70" s="25">
        <v>36.071387713076305</v>
      </c>
      <c r="D70" s="25">
        <v>30.817364098552989</v>
      </c>
      <c r="E70" s="25">
        <v>36.65</v>
      </c>
      <c r="F70" s="25">
        <v>25.24</v>
      </c>
      <c r="G70" s="25">
        <v>20.910920986411679</v>
      </c>
      <c r="H70" s="25">
        <v>8.6680053547523421</v>
      </c>
      <c r="I70" s="25">
        <v>59.05</v>
      </c>
      <c r="J70" s="25">
        <v>33.840000000000003</v>
      </c>
      <c r="K70" s="25">
        <v>66.59</v>
      </c>
      <c r="L70" s="25">
        <v>86.81</v>
      </c>
      <c r="M70" s="25">
        <v>75.3</v>
      </c>
      <c r="N70" s="25">
        <v>94.71</v>
      </c>
      <c r="O70" s="25">
        <v>96.41</v>
      </c>
      <c r="P70" s="25">
        <v>99.91</v>
      </c>
      <c r="Q70" s="25">
        <v>0</v>
      </c>
      <c r="R70" s="27">
        <v>1</v>
      </c>
      <c r="S70" s="25">
        <v>4</v>
      </c>
      <c r="T70" s="27">
        <v>0</v>
      </c>
      <c r="U70" s="25">
        <v>0</v>
      </c>
      <c r="V70" s="25">
        <v>0.47</v>
      </c>
      <c r="W70" s="25">
        <v>90.47</v>
      </c>
      <c r="X70" s="26">
        <v>95.08</v>
      </c>
      <c r="Y70" s="25">
        <v>44.28</v>
      </c>
      <c r="Z70" s="25">
        <v>36.97</v>
      </c>
      <c r="AA70" s="25">
        <v>31.9</v>
      </c>
      <c r="AB70" s="26">
        <v>0.54</v>
      </c>
      <c r="AC70" s="25">
        <v>0.41</v>
      </c>
    </row>
    <row r="71" spans="1:29" s="17" customFormat="1" x14ac:dyDescent="0.25">
      <c r="A71" s="18" t="s">
        <v>1005</v>
      </c>
      <c r="B71" s="28" t="s">
        <v>1006</v>
      </c>
      <c r="C71" s="25">
        <v>24.919533293099981</v>
      </c>
      <c r="D71" s="25">
        <v>21.642937196463411</v>
      </c>
      <c r="E71" s="25">
        <v>33.46</v>
      </c>
      <c r="F71" s="25">
        <v>23.07</v>
      </c>
      <c r="G71" s="25">
        <v>7.5675075008334254</v>
      </c>
      <c r="H71" s="25">
        <v>3.1973539140022051</v>
      </c>
      <c r="I71" s="25">
        <v>49.38</v>
      </c>
      <c r="J71" s="25">
        <v>25.2</v>
      </c>
      <c r="K71" s="25">
        <v>43.18</v>
      </c>
      <c r="L71" s="25">
        <v>87.12</v>
      </c>
      <c r="M71" s="25">
        <v>57.65</v>
      </c>
      <c r="N71" s="25">
        <v>87.07</v>
      </c>
      <c r="O71" s="25">
        <v>88.92</v>
      </c>
      <c r="P71" s="25">
        <v>98.36</v>
      </c>
      <c r="Q71" s="25">
        <v>0</v>
      </c>
      <c r="R71" s="27">
        <v>0</v>
      </c>
      <c r="S71" s="25">
        <v>1</v>
      </c>
      <c r="T71" s="27">
        <v>0</v>
      </c>
      <c r="U71" s="25">
        <v>0</v>
      </c>
      <c r="V71" s="25">
        <v>0.47</v>
      </c>
      <c r="W71" s="25">
        <v>90.5</v>
      </c>
      <c r="X71" s="26">
        <v>91.32</v>
      </c>
      <c r="Y71" s="25">
        <v>35.82</v>
      </c>
      <c r="Z71" s="25">
        <v>34.700000000000003</v>
      </c>
      <c r="AA71" s="25">
        <v>40.450000000000003</v>
      </c>
      <c r="AB71" s="26">
        <v>0.39</v>
      </c>
      <c r="AC71" s="25">
        <v>0.41</v>
      </c>
    </row>
    <row r="72" spans="1:29" s="17" customFormat="1" x14ac:dyDescent="0.25">
      <c r="A72" s="18" t="s">
        <v>1007</v>
      </c>
      <c r="B72" s="28" t="s">
        <v>1008</v>
      </c>
      <c r="C72" s="25">
        <v>57.684733281959069</v>
      </c>
      <c r="D72" s="25">
        <v>53.929847782925208</v>
      </c>
      <c r="E72" s="25">
        <v>38.93</v>
      </c>
      <c r="F72" s="25">
        <v>28.43</v>
      </c>
      <c r="G72" s="25">
        <v>12.366726485801752</v>
      </c>
      <c r="H72" s="25">
        <v>3.9187720728063029</v>
      </c>
      <c r="I72" s="25">
        <v>58.37</v>
      </c>
      <c r="J72" s="25">
        <v>23.68</v>
      </c>
      <c r="K72" s="25">
        <v>39.47</v>
      </c>
      <c r="L72" s="25">
        <v>87.07</v>
      </c>
      <c r="M72" s="25">
        <v>54.75</v>
      </c>
      <c r="N72" s="25">
        <v>88.99</v>
      </c>
      <c r="O72" s="25">
        <v>90.43</v>
      </c>
      <c r="P72" s="25">
        <v>99.8</v>
      </c>
      <c r="Q72" s="25">
        <v>1</v>
      </c>
      <c r="R72" s="27">
        <v>0</v>
      </c>
      <c r="S72" s="25">
        <v>1</v>
      </c>
      <c r="T72" s="27">
        <v>0</v>
      </c>
      <c r="U72" s="25">
        <v>0</v>
      </c>
      <c r="V72" s="25">
        <v>0.51</v>
      </c>
      <c r="W72" s="25">
        <v>95.24</v>
      </c>
      <c r="X72" s="26">
        <v>95.49</v>
      </c>
      <c r="Y72" s="25">
        <v>50.85</v>
      </c>
      <c r="Z72" s="25">
        <v>53.19</v>
      </c>
      <c r="AA72" s="25">
        <v>43.42</v>
      </c>
      <c r="AB72" s="26">
        <v>0.57999999999999996</v>
      </c>
      <c r="AC72" s="25">
        <v>0.48</v>
      </c>
    </row>
    <row r="73" spans="1:29" s="17" customFormat="1" x14ac:dyDescent="0.25">
      <c r="A73" s="18" t="s">
        <v>1009</v>
      </c>
      <c r="B73" s="28" t="s">
        <v>1010</v>
      </c>
      <c r="C73" s="25">
        <v>59.222961148057408</v>
      </c>
      <c r="D73" s="25">
        <v>40.081652257444766</v>
      </c>
      <c r="E73" s="25">
        <v>31.19</v>
      </c>
      <c r="F73" s="25">
        <v>17.850000000000001</v>
      </c>
      <c r="G73" s="25">
        <v>11.183239893773974</v>
      </c>
      <c r="H73" s="25">
        <v>1.0341726618705036</v>
      </c>
      <c r="I73" s="25">
        <v>55.22</v>
      </c>
      <c r="J73" s="25">
        <v>31.3</v>
      </c>
      <c r="K73" s="25">
        <v>39</v>
      </c>
      <c r="L73" s="25">
        <v>78.040000000000006</v>
      </c>
      <c r="M73" s="25">
        <v>72.02</v>
      </c>
      <c r="N73" s="25">
        <v>97.93</v>
      </c>
      <c r="O73" s="25">
        <v>86.51</v>
      </c>
      <c r="P73" s="25">
        <v>99.13</v>
      </c>
      <c r="Q73" s="25">
        <v>0</v>
      </c>
      <c r="R73" s="27">
        <v>0</v>
      </c>
      <c r="S73" s="25">
        <v>1</v>
      </c>
      <c r="T73" s="27">
        <v>0</v>
      </c>
      <c r="U73" s="25">
        <v>0</v>
      </c>
      <c r="V73" s="25">
        <v>0.47</v>
      </c>
      <c r="W73" s="25">
        <v>91.03</v>
      </c>
      <c r="X73" s="26">
        <v>89.02</v>
      </c>
      <c r="Y73" s="25">
        <v>37.83</v>
      </c>
      <c r="Z73" s="25">
        <v>21.29</v>
      </c>
      <c r="AA73" s="25">
        <v>35.520000000000003</v>
      </c>
      <c r="AB73" s="26">
        <v>0.43</v>
      </c>
      <c r="AC73" s="25">
        <v>0.4</v>
      </c>
    </row>
    <row r="74" spans="1:29" s="17" customFormat="1" x14ac:dyDescent="0.25">
      <c r="A74" s="18" t="s">
        <v>1011</v>
      </c>
      <c r="B74" s="28" t="s">
        <v>1012</v>
      </c>
      <c r="C74" s="25">
        <v>48.425397184372706</v>
      </c>
      <c r="D74" s="25">
        <v>42.799482535575677</v>
      </c>
      <c r="E74" s="25">
        <v>35.39</v>
      </c>
      <c r="F74" s="25">
        <v>30.19</v>
      </c>
      <c r="G74" s="25">
        <v>14.760031471282456</v>
      </c>
      <c r="H74" s="25">
        <v>4.3394263635012633</v>
      </c>
      <c r="I74" s="25">
        <v>53.05</v>
      </c>
      <c r="J74" s="25">
        <v>23.95</v>
      </c>
      <c r="K74" s="25">
        <v>39.130000000000003</v>
      </c>
      <c r="L74" s="25">
        <v>75.34</v>
      </c>
      <c r="M74" s="25">
        <v>72.150000000000006</v>
      </c>
      <c r="N74" s="25">
        <v>97.71</v>
      </c>
      <c r="O74" s="25">
        <v>66.61</v>
      </c>
      <c r="P74" s="25">
        <v>97.68</v>
      </c>
      <c r="Q74" s="25">
        <v>1</v>
      </c>
      <c r="R74" s="27">
        <v>1</v>
      </c>
      <c r="S74" s="25">
        <v>3</v>
      </c>
      <c r="T74" s="27">
        <v>1</v>
      </c>
      <c r="U74" s="25">
        <v>0</v>
      </c>
      <c r="V74" s="25">
        <v>0.51</v>
      </c>
      <c r="W74" s="25">
        <v>91.63</v>
      </c>
      <c r="X74" s="26">
        <v>95.12</v>
      </c>
      <c r="Y74" s="25">
        <v>48.26</v>
      </c>
      <c r="Z74" s="25">
        <v>41.72</v>
      </c>
      <c r="AA74" s="25">
        <v>44</v>
      </c>
      <c r="AB74" s="26">
        <v>0.56999999999999995</v>
      </c>
      <c r="AC74" s="25">
        <v>0.51</v>
      </c>
    </row>
    <row r="75" spans="1:29" s="17" customFormat="1" x14ac:dyDescent="0.25">
      <c r="A75" s="18" t="s">
        <v>1013</v>
      </c>
      <c r="B75" s="28" t="s">
        <v>1014</v>
      </c>
      <c r="C75" s="25">
        <v>16.7741935483871</v>
      </c>
      <c r="D75" s="25">
        <v>7.4981426785293639</v>
      </c>
      <c r="E75" s="25">
        <v>28.18</v>
      </c>
      <c r="F75" s="25">
        <v>15.65</v>
      </c>
      <c r="G75" s="25">
        <v>13.241413888192529</v>
      </c>
      <c r="H75" s="25">
        <v>3.5698056046452917</v>
      </c>
      <c r="I75" s="25">
        <v>54.4</v>
      </c>
      <c r="J75" s="25">
        <v>21.64</v>
      </c>
      <c r="K75" s="25">
        <v>28.74</v>
      </c>
      <c r="L75" s="25">
        <v>93.98</v>
      </c>
      <c r="M75" s="25">
        <v>70.92</v>
      </c>
      <c r="N75" s="25">
        <v>94.84</v>
      </c>
      <c r="O75" s="25">
        <v>96.37</v>
      </c>
      <c r="P75" s="25">
        <v>99.56</v>
      </c>
      <c r="Q75" s="25">
        <v>1</v>
      </c>
      <c r="R75" s="27">
        <v>0</v>
      </c>
      <c r="S75" s="25">
        <v>2</v>
      </c>
      <c r="T75" s="27">
        <v>0</v>
      </c>
      <c r="U75" s="25">
        <v>0</v>
      </c>
      <c r="V75" s="25">
        <v>0.42</v>
      </c>
      <c r="W75" s="25">
        <v>83.710000000000008</v>
      </c>
      <c r="X75" s="26">
        <v>90.88</v>
      </c>
      <c r="Y75" s="25">
        <v>12.41</v>
      </c>
      <c r="Z75" s="25">
        <v>6.42</v>
      </c>
      <c r="AA75" s="25">
        <v>22.32</v>
      </c>
      <c r="AB75" s="26">
        <v>0.66</v>
      </c>
      <c r="AC75" s="25">
        <v>0.32</v>
      </c>
    </row>
    <row r="76" spans="1:29" s="17" customFormat="1" x14ac:dyDescent="0.25">
      <c r="A76" s="18" t="s">
        <v>1015</v>
      </c>
      <c r="B76" s="28" t="s">
        <v>1016</v>
      </c>
      <c r="C76" s="25">
        <v>73.202770480057325</v>
      </c>
      <c r="D76" s="25">
        <v>65.585822628076158</v>
      </c>
      <c r="E76" s="25">
        <v>41.47</v>
      </c>
      <c r="F76" s="25">
        <v>34.67</v>
      </c>
      <c r="G76" s="25">
        <v>15.809072444143535</v>
      </c>
      <c r="H76" s="25">
        <v>7.8516228748068002</v>
      </c>
      <c r="I76" s="25">
        <v>68.319999999999993</v>
      </c>
      <c r="J76" s="25">
        <v>26.81</v>
      </c>
      <c r="K76" s="25">
        <v>3.99</v>
      </c>
      <c r="L76" s="25">
        <v>17.04</v>
      </c>
      <c r="M76" s="25">
        <v>61.76</v>
      </c>
      <c r="N76" s="25">
        <v>90.98</v>
      </c>
      <c r="O76" s="25">
        <v>66.81</v>
      </c>
      <c r="P76" s="25">
        <v>98.42</v>
      </c>
      <c r="Q76" s="25">
        <v>0</v>
      </c>
      <c r="R76" s="27">
        <v>0</v>
      </c>
      <c r="S76" s="25">
        <v>3</v>
      </c>
      <c r="T76" s="27">
        <v>0</v>
      </c>
      <c r="U76" s="25">
        <v>0</v>
      </c>
      <c r="V76" s="25">
        <v>0.55000000000000004</v>
      </c>
      <c r="W76" s="25">
        <v>92.04</v>
      </c>
      <c r="X76" s="26">
        <v>96.04</v>
      </c>
      <c r="Y76" s="25">
        <v>62.3</v>
      </c>
      <c r="Z76" s="25">
        <v>55.61</v>
      </c>
      <c r="AA76" s="25">
        <v>54.03</v>
      </c>
      <c r="AB76" s="26">
        <v>0.41</v>
      </c>
      <c r="AC76" s="25">
        <v>0.56999999999999995</v>
      </c>
    </row>
    <row r="77" spans="1:29" s="17" customFormat="1" x14ac:dyDescent="0.25">
      <c r="A77" s="18" t="s">
        <v>1017</v>
      </c>
      <c r="B77" s="28" t="s">
        <v>1018</v>
      </c>
      <c r="C77" s="25">
        <v>62.851469061696072</v>
      </c>
      <c r="D77" s="25">
        <v>54.876512096774185</v>
      </c>
      <c r="E77" s="25">
        <v>34.47</v>
      </c>
      <c r="F77" s="25">
        <v>25.48</v>
      </c>
      <c r="G77" s="25">
        <v>12.258420762009939</v>
      </c>
      <c r="H77" s="25">
        <v>1.2474012474012475</v>
      </c>
      <c r="I77" s="25">
        <v>57.64</v>
      </c>
      <c r="J77" s="25">
        <v>25.24</v>
      </c>
      <c r="K77" s="25">
        <v>42.14</v>
      </c>
      <c r="L77" s="25">
        <v>81.040000000000006</v>
      </c>
      <c r="M77" s="25">
        <v>75.069999999999993</v>
      </c>
      <c r="N77" s="25">
        <v>93.47</v>
      </c>
      <c r="O77" s="25">
        <v>90.58</v>
      </c>
      <c r="P77" s="25">
        <v>99.3</v>
      </c>
      <c r="Q77" s="25">
        <v>0</v>
      </c>
      <c r="R77" s="27">
        <v>0</v>
      </c>
      <c r="S77" s="25">
        <v>2</v>
      </c>
      <c r="T77" s="27">
        <v>0</v>
      </c>
      <c r="U77" s="25">
        <v>0</v>
      </c>
      <c r="V77" s="25">
        <v>0.47</v>
      </c>
      <c r="W77" s="25">
        <v>93.15</v>
      </c>
      <c r="X77" s="26">
        <v>97.85</v>
      </c>
      <c r="Y77" s="25">
        <v>54.46</v>
      </c>
      <c r="Z77" s="25">
        <v>58.66</v>
      </c>
      <c r="AA77" s="25">
        <v>38.71</v>
      </c>
      <c r="AB77" s="26">
        <v>0.59</v>
      </c>
      <c r="AC77" s="25">
        <v>0.39</v>
      </c>
    </row>
    <row r="78" spans="1:29" s="17" customFormat="1" x14ac:dyDescent="0.25">
      <c r="A78" s="18" t="s">
        <v>1019</v>
      </c>
      <c r="B78" s="28" t="s">
        <v>1020</v>
      </c>
      <c r="C78" s="25">
        <v>53.50291467938527</v>
      </c>
      <c r="D78" s="25">
        <v>49.342743714159681</v>
      </c>
      <c r="E78" s="25">
        <v>36.58</v>
      </c>
      <c r="F78" s="25">
        <v>29.34</v>
      </c>
      <c r="G78" s="25">
        <v>13.585171281088689</v>
      </c>
      <c r="H78" s="25">
        <v>2.9229177444386965</v>
      </c>
      <c r="I78" s="25">
        <v>47.78</v>
      </c>
      <c r="J78" s="25">
        <v>26.88</v>
      </c>
      <c r="K78" s="25">
        <v>42.44</v>
      </c>
      <c r="L78" s="25">
        <v>75.540000000000006</v>
      </c>
      <c r="M78" s="25">
        <v>82.2</v>
      </c>
      <c r="N78" s="25">
        <v>92.74</v>
      </c>
      <c r="O78" s="25">
        <v>79.45</v>
      </c>
      <c r="P78" s="25">
        <v>98.15</v>
      </c>
      <c r="Q78" s="25">
        <v>1</v>
      </c>
      <c r="R78" s="27">
        <v>0</v>
      </c>
      <c r="S78" s="25">
        <v>1</v>
      </c>
      <c r="T78" s="27">
        <v>0</v>
      </c>
      <c r="U78" s="25">
        <v>1</v>
      </c>
      <c r="V78" s="25">
        <v>0.52</v>
      </c>
      <c r="W78" s="25">
        <v>93.39</v>
      </c>
      <c r="X78" s="26">
        <v>91.59</v>
      </c>
      <c r="Y78" s="25">
        <v>47.35</v>
      </c>
      <c r="Z78" s="25">
        <v>44.47</v>
      </c>
      <c r="AA78" s="25">
        <v>53.82</v>
      </c>
      <c r="AB78" s="26">
        <v>0.38</v>
      </c>
      <c r="AC78" s="25">
        <v>0.51</v>
      </c>
    </row>
    <row r="79" spans="1:29" s="17" customFormat="1" x14ac:dyDescent="0.25">
      <c r="A79" s="18" t="s">
        <v>1021</v>
      </c>
      <c r="B79" s="28" t="s">
        <v>1022</v>
      </c>
      <c r="C79" s="25">
        <v>70.956890107151764</v>
      </c>
      <c r="D79" s="25">
        <v>68.535232709873867</v>
      </c>
      <c r="E79" s="25">
        <v>33.159999999999997</v>
      </c>
      <c r="F79" s="25">
        <v>26.07</v>
      </c>
      <c r="G79" s="25">
        <v>7.0159027128157154</v>
      </c>
      <c r="H79" s="25">
        <v>0.52067381316998473</v>
      </c>
      <c r="I79" s="25">
        <v>71.14</v>
      </c>
      <c r="J79" s="25">
        <v>27.08</v>
      </c>
      <c r="K79" s="25">
        <v>46.19</v>
      </c>
      <c r="L79" s="25">
        <v>85.41</v>
      </c>
      <c r="M79" s="25">
        <v>80.03</v>
      </c>
      <c r="N79" s="25">
        <v>95.29</v>
      </c>
      <c r="O79" s="25">
        <v>93.58</v>
      </c>
      <c r="P79" s="25">
        <v>98.8</v>
      </c>
      <c r="Q79" s="25">
        <v>0</v>
      </c>
      <c r="R79" s="27">
        <v>0</v>
      </c>
      <c r="S79" s="25">
        <v>2</v>
      </c>
      <c r="T79" s="27">
        <v>0</v>
      </c>
      <c r="U79" s="25">
        <v>1</v>
      </c>
      <c r="V79" s="25">
        <v>0.47</v>
      </c>
      <c r="W79" s="25">
        <v>88.99</v>
      </c>
      <c r="X79" s="26">
        <v>91.51</v>
      </c>
      <c r="Y79" s="25">
        <v>49.82</v>
      </c>
      <c r="Z79" s="25">
        <v>45.94</v>
      </c>
      <c r="AA79" s="25">
        <v>33.32</v>
      </c>
      <c r="AB79" s="26">
        <v>0.46</v>
      </c>
      <c r="AC79" s="25">
        <v>0.41</v>
      </c>
    </row>
    <row r="80" spans="1:29" s="17" customFormat="1" x14ac:dyDescent="0.25">
      <c r="A80" s="18" t="s">
        <v>1023</v>
      </c>
      <c r="B80" s="28" t="s">
        <v>1024</v>
      </c>
      <c r="C80" s="25">
        <v>58.338798163816961</v>
      </c>
      <c r="D80" s="25">
        <v>53.460339770227328</v>
      </c>
      <c r="E80" s="25">
        <v>40.369999999999997</v>
      </c>
      <c r="F80" s="25">
        <v>32.83</v>
      </c>
      <c r="G80" s="25">
        <v>11.945364238410596</v>
      </c>
      <c r="H80" s="25">
        <v>5.2300562727573645</v>
      </c>
      <c r="I80" s="25">
        <v>76.400000000000006</v>
      </c>
      <c r="J80" s="25">
        <v>32.17</v>
      </c>
      <c r="K80" s="25">
        <v>48.18</v>
      </c>
      <c r="L80" s="25">
        <v>78.489999999999995</v>
      </c>
      <c r="M80" s="25">
        <v>74.3</v>
      </c>
      <c r="N80" s="25">
        <v>93.17</v>
      </c>
      <c r="O80" s="25">
        <v>77.44</v>
      </c>
      <c r="P80" s="25">
        <v>99.46</v>
      </c>
      <c r="Q80" s="25">
        <v>1</v>
      </c>
      <c r="R80" s="27">
        <v>1</v>
      </c>
      <c r="S80" s="25">
        <v>2</v>
      </c>
      <c r="T80" s="27">
        <v>0</v>
      </c>
      <c r="U80" s="25">
        <v>0</v>
      </c>
      <c r="V80" s="25">
        <v>0.55000000000000004</v>
      </c>
      <c r="W80" s="25">
        <v>88.460000000000008</v>
      </c>
      <c r="X80" s="26">
        <v>94.47</v>
      </c>
      <c r="Y80" s="25">
        <v>47.21</v>
      </c>
      <c r="Z80" s="25">
        <v>39.61</v>
      </c>
      <c r="AA80" s="25">
        <v>42.14</v>
      </c>
      <c r="AB80" s="26">
        <v>0.59</v>
      </c>
      <c r="AC80" s="25">
        <v>0.59</v>
      </c>
    </row>
    <row r="81" spans="1:29" s="17" customFormat="1" x14ac:dyDescent="0.25">
      <c r="A81" s="18" t="s">
        <v>1025</v>
      </c>
      <c r="B81" s="28" t="s">
        <v>1026</v>
      </c>
      <c r="C81" s="25">
        <v>27.15528820884191</v>
      </c>
      <c r="D81" s="25">
        <v>22.662314109539356</v>
      </c>
      <c r="E81" s="25">
        <v>30.79</v>
      </c>
      <c r="F81" s="25">
        <v>23.36</v>
      </c>
      <c r="G81" s="25">
        <v>10.360276274033975</v>
      </c>
      <c r="H81" s="25">
        <v>0.96523858388917383</v>
      </c>
      <c r="I81" s="25">
        <v>48.82</v>
      </c>
      <c r="J81" s="25">
        <v>18.54</v>
      </c>
      <c r="K81" s="25">
        <v>70.150000000000006</v>
      </c>
      <c r="L81" s="25">
        <v>87.24</v>
      </c>
      <c r="M81" s="25">
        <v>90.83</v>
      </c>
      <c r="N81" s="25">
        <v>96.32</v>
      </c>
      <c r="O81" s="25">
        <v>95.2</v>
      </c>
      <c r="P81" s="25">
        <v>99.83</v>
      </c>
      <c r="Q81" s="25">
        <v>1</v>
      </c>
      <c r="R81" s="27">
        <v>1</v>
      </c>
      <c r="S81" s="25">
        <v>2</v>
      </c>
      <c r="T81" s="27">
        <v>0</v>
      </c>
      <c r="U81" s="25">
        <v>0</v>
      </c>
      <c r="V81" s="25">
        <v>0.54</v>
      </c>
      <c r="W81" s="25">
        <v>90.88</v>
      </c>
      <c r="X81" s="26">
        <v>93.11</v>
      </c>
      <c r="Y81" s="25">
        <v>25.9</v>
      </c>
      <c r="Z81" s="25">
        <v>19.16</v>
      </c>
      <c r="AA81" s="25">
        <v>24.31</v>
      </c>
      <c r="AB81" s="26">
        <v>0.62</v>
      </c>
      <c r="AC81" s="25">
        <v>0.56999999999999995</v>
      </c>
    </row>
    <row r="82" spans="1:29" s="17" customFormat="1" x14ac:dyDescent="0.25">
      <c r="A82" s="18" t="s">
        <v>1027</v>
      </c>
      <c r="B82" s="28" t="s">
        <v>1028</v>
      </c>
      <c r="C82" s="25">
        <v>59.365845934605332</v>
      </c>
      <c r="D82" s="25">
        <v>55.13627654166504</v>
      </c>
      <c r="E82" s="25">
        <v>37.78</v>
      </c>
      <c r="F82" s="25">
        <v>28.74</v>
      </c>
      <c r="G82" s="25">
        <v>10.614466659688055</v>
      </c>
      <c r="H82" s="25">
        <v>1.5346670320635791</v>
      </c>
      <c r="I82" s="25">
        <v>47.68</v>
      </c>
      <c r="J82" s="25">
        <v>26.87</v>
      </c>
      <c r="K82" s="25">
        <v>32.47</v>
      </c>
      <c r="L82" s="25">
        <v>66.52</v>
      </c>
      <c r="M82" s="25">
        <v>76.3</v>
      </c>
      <c r="N82" s="25">
        <v>91.47</v>
      </c>
      <c r="O82" s="25">
        <v>62.92</v>
      </c>
      <c r="P82" s="25">
        <v>99.47</v>
      </c>
      <c r="Q82" s="25">
        <v>1</v>
      </c>
      <c r="R82" s="27">
        <v>1</v>
      </c>
      <c r="S82" s="25">
        <v>1</v>
      </c>
      <c r="T82" s="27">
        <v>0</v>
      </c>
      <c r="U82" s="25">
        <v>0</v>
      </c>
      <c r="V82" s="25">
        <v>0.55000000000000004</v>
      </c>
      <c r="W82" s="25">
        <v>92.11</v>
      </c>
      <c r="X82" s="26">
        <v>91.05</v>
      </c>
      <c r="Y82" s="25">
        <v>60.13</v>
      </c>
      <c r="Z82" s="25">
        <v>45.81</v>
      </c>
      <c r="AA82" s="25">
        <v>45.52</v>
      </c>
      <c r="AB82" s="26">
        <v>0.59</v>
      </c>
      <c r="AC82" s="25">
        <v>0.59</v>
      </c>
    </row>
    <row r="83" spans="1:29" s="17" customFormat="1" x14ac:dyDescent="0.25">
      <c r="A83" s="18" t="s">
        <v>1029</v>
      </c>
      <c r="B83" s="28" t="s">
        <v>1030</v>
      </c>
      <c r="C83" s="25">
        <v>71.521294567440208</v>
      </c>
      <c r="D83" s="25">
        <v>63.536983161421148</v>
      </c>
      <c r="E83" s="25">
        <v>43.02</v>
      </c>
      <c r="F83" s="25">
        <v>34.29</v>
      </c>
      <c r="G83" s="25">
        <v>8.4299436899635634</v>
      </c>
      <c r="H83" s="25">
        <v>2.1595162683558886</v>
      </c>
      <c r="I83" s="25">
        <v>52.1</v>
      </c>
      <c r="J83" s="25">
        <v>25.56</v>
      </c>
      <c r="K83" s="25">
        <v>25.58</v>
      </c>
      <c r="L83" s="25">
        <v>82.55</v>
      </c>
      <c r="M83" s="25">
        <v>63.22</v>
      </c>
      <c r="N83" s="25">
        <v>88.2</v>
      </c>
      <c r="O83" s="25">
        <v>69.650000000000006</v>
      </c>
      <c r="P83" s="25">
        <v>97.66</v>
      </c>
      <c r="Q83" s="25">
        <v>0</v>
      </c>
      <c r="R83" s="27">
        <v>1</v>
      </c>
      <c r="S83" s="25">
        <v>1</v>
      </c>
      <c r="T83" s="27">
        <v>0</v>
      </c>
      <c r="U83" s="25">
        <v>0</v>
      </c>
      <c r="V83" s="25">
        <v>0.55000000000000004</v>
      </c>
      <c r="W83" s="25">
        <v>89.15</v>
      </c>
      <c r="X83" s="26">
        <v>92.43</v>
      </c>
      <c r="Y83" s="25">
        <v>65.45</v>
      </c>
      <c r="Z83" s="25">
        <v>47.63</v>
      </c>
      <c r="AA83" s="25">
        <v>55.78</v>
      </c>
      <c r="AB83" s="26">
        <v>0.57999999999999996</v>
      </c>
      <c r="AC83" s="25">
        <v>0.62</v>
      </c>
    </row>
    <row r="84" spans="1:29" s="17" customFormat="1" x14ac:dyDescent="0.25">
      <c r="A84" s="18" t="s">
        <v>1031</v>
      </c>
      <c r="B84" s="28" t="s">
        <v>1032</v>
      </c>
      <c r="C84" s="25">
        <v>46.277840367449521</v>
      </c>
      <c r="D84" s="25">
        <v>40.602881172453991</v>
      </c>
      <c r="E84" s="25">
        <v>30.13</v>
      </c>
      <c r="F84" s="25">
        <v>27.32</v>
      </c>
      <c r="G84" s="25">
        <v>15.96233851543683</v>
      </c>
      <c r="H84" s="25">
        <v>2.7352039613298751</v>
      </c>
      <c r="I84" s="25">
        <v>67.53</v>
      </c>
      <c r="J84" s="25">
        <v>32.729999999999997</v>
      </c>
      <c r="K84" s="25">
        <v>56.77</v>
      </c>
      <c r="L84" s="25">
        <v>77.760000000000005</v>
      </c>
      <c r="M84" s="25">
        <v>80.44</v>
      </c>
      <c r="N84" s="25">
        <v>96.11</v>
      </c>
      <c r="O84" s="25">
        <v>89.87</v>
      </c>
      <c r="P84" s="25">
        <v>99.38</v>
      </c>
      <c r="Q84" s="25">
        <v>1</v>
      </c>
      <c r="R84" s="27">
        <v>0</v>
      </c>
      <c r="S84" s="25">
        <v>1</v>
      </c>
      <c r="T84" s="27">
        <v>0</v>
      </c>
      <c r="U84" s="25">
        <v>0</v>
      </c>
      <c r="V84" s="25">
        <v>0.63</v>
      </c>
      <c r="W84" s="25">
        <v>89.460000000000008</v>
      </c>
      <c r="X84" s="26">
        <v>92.47</v>
      </c>
      <c r="Y84" s="25">
        <v>51.99</v>
      </c>
      <c r="Z84" s="25">
        <v>42.75</v>
      </c>
      <c r="AA84" s="25">
        <v>36.35</v>
      </c>
      <c r="AB84" s="26">
        <v>0.56000000000000005</v>
      </c>
      <c r="AC84" s="25">
        <v>0.75</v>
      </c>
    </row>
    <row r="85" spans="1:29" s="17" customFormat="1" x14ac:dyDescent="0.25">
      <c r="A85" s="18" t="s">
        <v>1033</v>
      </c>
      <c r="B85" s="28" t="s">
        <v>1034</v>
      </c>
      <c r="C85" s="25">
        <v>42.668509135575007</v>
      </c>
      <c r="D85" s="25">
        <v>36.517272185824893</v>
      </c>
      <c r="E85" s="25">
        <v>36.659999999999997</v>
      </c>
      <c r="F85" s="25">
        <v>28.13</v>
      </c>
      <c r="G85" s="25">
        <v>10.4789030933298</v>
      </c>
      <c r="H85" s="25">
        <v>2.9890076795663303</v>
      </c>
      <c r="I85" s="25">
        <v>48.04</v>
      </c>
      <c r="J85" s="25">
        <v>26.31</v>
      </c>
      <c r="K85" s="25">
        <v>44.29</v>
      </c>
      <c r="L85" s="25">
        <v>82.05</v>
      </c>
      <c r="M85" s="25">
        <v>70.72</v>
      </c>
      <c r="N85" s="25">
        <v>87.78</v>
      </c>
      <c r="O85" s="25">
        <v>84.26</v>
      </c>
      <c r="P85" s="25">
        <v>99.13</v>
      </c>
      <c r="Q85" s="25">
        <v>1</v>
      </c>
      <c r="R85" s="27">
        <v>0</v>
      </c>
      <c r="S85" s="25">
        <v>1</v>
      </c>
      <c r="T85" s="27">
        <v>0</v>
      </c>
      <c r="U85" s="25">
        <v>0</v>
      </c>
      <c r="V85" s="25">
        <v>0.56000000000000005</v>
      </c>
      <c r="W85" s="25">
        <v>96.37</v>
      </c>
      <c r="X85" s="26">
        <v>94.63</v>
      </c>
      <c r="Y85" s="25">
        <v>52.32</v>
      </c>
      <c r="Z85" s="25">
        <v>37.67</v>
      </c>
      <c r="AA85" s="25">
        <v>42.15</v>
      </c>
      <c r="AB85" s="26">
        <v>0.66</v>
      </c>
      <c r="AC85" s="25">
        <v>0.6</v>
      </c>
    </row>
    <row r="86" spans="1:29" s="17" customFormat="1" x14ac:dyDescent="0.25">
      <c r="A86" s="18" t="s">
        <v>1035</v>
      </c>
      <c r="B86" s="28" t="s">
        <v>1036</v>
      </c>
      <c r="C86" s="25">
        <v>58.724718072163064</v>
      </c>
      <c r="D86" s="25">
        <v>51.513390734773658</v>
      </c>
      <c r="E86" s="25">
        <v>39.29</v>
      </c>
      <c r="F86" s="25">
        <v>32.03</v>
      </c>
      <c r="G86" s="25">
        <v>13.094640566616475</v>
      </c>
      <c r="H86" s="25">
        <v>2.380225816295392</v>
      </c>
      <c r="I86" s="25">
        <v>63.42</v>
      </c>
      <c r="J86" s="25">
        <v>31.42</v>
      </c>
      <c r="K86" s="25">
        <v>30.86</v>
      </c>
      <c r="L86" s="25">
        <v>89.16</v>
      </c>
      <c r="M86" s="25">
        <v>62.92</v>
      </c>
      <c r="N86" s="25">
        <v>83</v>
      </c>
      <c r="O86" s="25">
        <v>72.08</v>
      </c>
      <c r="P86" s="25">
        <v>99.43</v>
      </c>
      <c r="Q86" s="25">
        <v>0</v>
      </c>
      <c r="R86" s="27">
        <v>1</v>
      </c>
      <c r="S86" s="25">
        <v>3</v>
      </c>
      <c r="T86" s="27">
        <v>0</v>
      </c>
      <c r="U86" s="25">
        <v>0</v>
      </c>
      <c r="V86" s="25">
        <v>0.56000000000000005</v>
      </c>
      <c r="W86" s="25">
        <v>93.81</v>
      </c>
      <c r="X86" s="26">
        <v>92.7</v>
      </c>
      <c r="Y86" s="25">
        <v>51.88</v>
      </c>
      <c r="Z86" s="25">
        <v>46.35</v>
      </c>
      <c r="AA86" s="25">
        <v>51.9</v>
      </c>
      <c r="AB86" s="26">
        <v>0.57999999999999996</v>
      </c>
      <c r="AC86" s="25">
        <v>0.61</v>
      </c>
    </row>
    <row r="87" spans="1:29" s="17" customFormat="1" x14ac:dyDescent="0.25">
      <c r="A87" s="18" t="s">
        <v>1037</v>
      </c>
      <c r="B87" s="28" t="s">
        <v>1038</v>
      </c>
      <c r="C87" s="25">
        <v>37.065754465982515</v>
      </c>
      <c r="D87" s="25">
        <v>28.443375601224314</v>
      </c>
      <c r="E87" s="25">
        <v>35.24</v>
      </c>
      <c r="F87" s="25">
        <v>26.59</v>
      </c>
      <c r="G87" s="25">
        <v>7.8723404255319149</v>
      </c>
      <c r="H87" s="25">
        <v>2.1967049425861211</v>
      </c>
      <c r="I87" s="25">
        <v>59.45</v>
      </c>
      <c r="J87" s="25">
        <v>31.86</v>
      </c>
      <c r="K87" s="25">
        <v>61.28</v>
      </c>
      <c r="L87" s="25">
        <v>76.05</v>
      </c>
      <c r="M87" s="25">
        <v>90.96</v>
      </c>
      <c r="N87" s="25">
        <v>94.1</v>
      </c>
      <c r="O87" s="25">
        <v>80.23</v>
      </c>
      <c r="P87" s="25">
        <v>99.63</v>
      </c>
      <c r="Q87" s="25">
        <v>1</v>
      </c>
      <c r="R87" s="27">
        <v>0</v>
      </c>
      <c r="S87" s="25">
        <v>3</v>
      </c>
      <c r="T87" s="27">
        <v>0</v>
      </c>
      <c r="U87" s="25">
        <v>1</v>
      </c>
      <c r="V87" s="25">
        <v>0.55000000000000004</v>
      </c>
      <c r="W87" s="25">
        <v>92.21</v>
      </c>
      <c r="X87" s="26">
        <v>92.02</v>
      </c>
      <c r="Y87" s="25">
        <v>47.76</v>
      </c>
      <c r="Z87" s="25">
        <v>40.83</v>
      </c>
      <c r="AA87" s="25">
        <v>33.85</v>
      </c>
      <c r="AB87" s="26">
        <v>0.59</v>
      </c>
      <c r="AC87" s="25">
        <v>0.6</v>
      </c>
    </row>
    <row r="88" spans="1:29" s="17" customFormat="1" x14ac:dyDescent="0.25">
      <c r="A88" s="18" t="s">
        <v>1039</v>
      </c>
      <c r="B88" s="28" t="s">
        <v>1040</v>
      </c>
      <c r="C88" s="25">
        <v>44.412065439672801</v>
      </c>
      <c r="D88" s="25">
        <v>35.75076151227379</v>
      </c>
      <c r="E88" s="25">
        <v>38.25</v>
      </c>
      <c r="F88" s="25">
        <v>28.01</v>
      </c>
      <c r="G88" s="25">
        <v>14.99225606608157</v>
      </c>
      <c r="H88" s="25">
        <v>2.3120765673728361</v>
      </c>
      <c r="I88" s="25">
        <v>56.35</v>
      </c>
      <c r="J88" s="25">
        <v>27.56</v>
      </c>
      <c r="K88" s="25">
        <v>41.64</v>
      </c>
      <c r="L88" s="25">
        <v>76.14</v>
      </c>
      <c r="M88" s="25">
        <v>74.180000000000007</v>
      </c>
      <c r="N88" s="25">
        <v>92.51</v>
      </c>
      <c r="O88" s="25">
        <v>71.98</v>
      </c>
      <c r="P88" s="25">
        <v>94.5</v>
      </c>
      <c r="Q88" s="25">
        <v>1</v>
      </c>
      <c r="R88" s="27">
        <v>1</v>
      </c>
      <c r="S88" s="25">
        <v>3</v>
      </c>
      <c r="T88" s="27">
        <v>0</v>
      </c>
      <c r="U88" s="25">
        <v>0</v>
      </c>
      <c r="V88" s="25">
        <v>0.61</v>
      </c>
      <c r="W88" s="25">
        <v>94.69</v>
      </c>
      <c r="X88" s="26">
        <v>85.03</v>
      </c>
      <c r="Y88" s="25">
        <v>46.18</v>
      </c>
      <c r="Z88" s="25">
        <v>27.5</v>
      </c>
      <c r="AA88" s="25">
        <v>56.58</v>
      </c>
      <c r="AB88" s="26">
        <v>0.56999999999999995</v>
      </c>
      <c r="AC88" s="25">
        <v>0.68</v>
      </c>
    </row>
    <row r="89" spans="1:29" s="17" customFormat="1" x14ac:dyDescent="0.25">
      <c r="A89" s="18" t="s">
        <v>1041</v>
      </c>
      <c r="B89" s="28" t="s">
        <v>1042</v>
      </c>
      <c r="C89" s="25">
        <v>44.186046511627907</v>
      </c>
      <c r="D89" s="25">
        <v>41.511755057408422</v>
      </c>
      <c r="E89" s="25">
        <v>30.15</v>
      </c>
      <c r="F89" s="25">
        <v>22.82</v>
      </c>
      <c r="G89" s="25">
        <v>8.8596491228070171</v>
      </c>
      <c r="H89" s="25">
        <v>1.0762751520823586</v>
      </c>
      <c r="I89" s="25">
        <v>71.14</v>
      </c>
      <c r="J89" s="25">
        <v>26.88</v>
      </c>
      <c r="K89" s="25">
        <v>33.14</v>
      </c>
      <c r="L89" s="25">
        <v>88.18</v>
      </c>
      <c r="M89" s="25">
        <v>97.25</v>
      </c>
      <c r="N89" s="25">
        <v>99.78</v>
      </c>
      <c r="O89" s="25">
        <v>94.65</v>
      </c>
      <c r="P89" s="25">
        <v>99.36</v>
      </c>
      <c r="Q89" s="25">
        <v>0</v>
      </c>
      <c r="R89" s="27">
        <v>0</v>
      </c>
      <c r="S89" s="25">
        <v>3</v>
      </c>
      <c r="T89" s="27">
        <v>0</v>
      </c>
      <c r="U89" s="25">
        <v>1</v>
      </c>
      <c r="V89" s="25">
        <v>0.44</v>
      </c>
      <c r="W89" s="25">
        <v>92.36</v>
      </c>
      <c r="X89" s="26">
        <v>89.8</v>
      </c>
      <c r="Y89" s="25">
        <v>35.229999999999997</v>
      </c>
      <c r="Z89" s="25">
        <v>35.119999999999997</v>
      </c>
      <c r="AA89" s="25">
        <v>26.94</v>
      </c>
      <c r="AB89" s="26">
        <v>0.49</v>
      </c>
      <c r="AC89" s="25">
        <v>0.35</v>
      </c>
    </row>
    <row r="90" spans="1:29" s="17" customFormat="1" x14ac:dyDescent="0.25">
      <c r="A90" s="18" t="s">
        <v>1043</v>
      </c>
      <c r="B90" s="28" t="s">
        <v>1044</v>
      </c>
      <c r="C90" s="25">
        <v>9.1419379128589515</v>
      </c>
      <c r="D90" s="25">
        <v>0.7035765139458916</v>
      </c>
      <c r="E90" s="25">
        <v>25.1</v>
      </c>
      <c r="F90" s="25">
        <v>17.2</v>
      </c>
      <c r="G90" s="25">
        <v>13.444370419720187</v>
      </c>
      <c r="H90" s="25">
        <v>2.1450381679389312</v>
      </c>
      <c r="I90" s="25">
        <v>54.06</v>
      </c>
      <c r="J90" s="25">
        <v>25.2</v>
      </c>
      <c r="K90" s="25">
        <v>37.119999999999997</v>
      </c>
      <c r="L90" s="25">
        <v>92.98</v>
      </c>
      <c r="M90" s="25">
        <v>80.290000000000006</v>
      </c>
      <c r="N90" s="25">
        <v>96.06</v>
      </c>
      <c r="O90" s="25">
        <v>94.91</v>
      </c>
      <c r="P90" s="25">
        <v>99.25</v>
      </c>
      <c r="Q90" s="25">
        <v>0</v>
      </c>
      <c r="R90" s="27">
        <v>0</v>
      </c>
      <c r="S90" s="25">
        <v>1</v>
      </c>
      <c r="T90" s="27">
        <v>0</v>
      </c>
      <c r="U90" s="25">
        <v>0</v>
      </c>
      <c r="V90" s="25">
        <v>0.45</v>
      </c>
      <c r="W90" s="25">
        <v>82.05</v>
      </c>
      <c r="X90" s="26">
        <v>88.78</v>
      </c>
      <c r="Y90" s="25">
        <v>8.3800000000000008</v>
      </c>
      <c r="Z90" s="25">
        <v>8.6999999999999993</v>
      </c>
      <c r="AA90" s="25">
        <v>29.31</v>
      </c>
      <c r="AB90" s="26">
        <v>0.39</v>
      </c>
      <c r="AC90" s="25">
        <v>0.39</v>
      </c>
    </row>
    <row r="91" spans="1:29" s="17" customFormat="1" x14ac:dyDescent="0.25">
      <c r="A91" s="18" t="s">
        <v>1045</v>
      </c>
      <c r="B91" s="28" t="s">
        <v>1046</v>
      </c>
      <c r="C91" s="25">
        <v>33.178400214148397</v>
      </c>
      <c r="D91" s="25">
        <v>29.70010341261634</v>
      </c>
      <c r="E91" s="25">
        <v>30.57</v>
      </c>
      <c r="F91" s="25">
        <v>23.36</v>
      </c>
      <c r="G91" s="25">
        <v>12.544273907910272</v>
      </c>
      <c r="H91" s="25">
        <v>1.2947022184897472</v>
      </c>
      <c r="I91" s="25">
        <v>60.37</v>
      </c>
      <c r="J91" s="25">
        <v>26.68</v>
      </c>
      <c r="K91" s="25">
        <v>60.78</v>
      </c>
      <c r="L91" s="25">
        <v>79.83</v>
      </c>
      <c r="M91" s="25">
        <v>86.43</v>
      </c>
      <c r="N91" s="25">
        <v>93.51</v>
      </c>
      <c r="O91" s="25">
        <v>88.58</v>
      </c>
      <c r="P91" s="25">
        <v>97.38</v>
      </c>
      <c r="Q91" s="25">
        <v>0</v>
      </c>
      <c r="R91" s="27">
        <v>1</v>
      </c>
      <c r="S91" s="25">
        <v>3</v>
      </c>
      <c r="T91" s="27">
        <v>0</v>
      </c>
      <c r="U91" s="25">
        <v>0</v>
      </c>
      <c r="V91" s="25">
        <v>0.54</v>
      </c>
      <c r="W91" s="25">
        <v>91.65</v>
      </c>
      <c r="X91" s="26">
        <v>91.12</v>
      </c>
      <c r="Y91" s="25">
        <v>27.11</v>
      </c>
      <c r="Z91" s="25">
        <v>23.68</v>
      </c>
      <c r="AA91" s="25">
        <v>42.45</v>
      </c>
      <c r="AB91" s="26">
        <v>0.6</v>
      </c>
      <c r="AC91" s="25">
        <v>0.53</v>
      </c>
    </row>
    <row r="92" spans="1:29" s="17" customFormat="1" x14ac:dyDescent="0.25">
      <c r="A92" s="18" t="s">
        <v>1047</v>
      </c>
      <c r="B92" s="28" t="s">
        <v>1048</v>
      </c>
      <c r="C92" s="25">
        <v>48.626137820682644</v>
      </c>
      <c r="D92" s="25">
        <v>42.35213027183044</v>
      </c>
      <c r="E92" s="25">
        <v>31.58</v>
      </c>
      <c r="F92" s="25">
        <v>22.68</v>
      </c>
      <c r="G92" s="25">
        <v>9.9151417464681888</v>
      </c>
      <c r="H92" s="25">
        <v>3.8317647746536503</v>
      </c>
      <c r="I92" s="25">
        <v>50.22</v>
      </c>
      <c r="J92" s="25">
        <v>26.47</v>
      </c>
      <c r="K92" s="25">
        <v>35</v>
      </c>
      <c r="L92" s="25">
        <v>76.959999999999994</v>
      </c>
      <c r="M92" s="25">
        <v>68.819999999999993</v>
      </c>
      <c r="N92" s="25">
        <v>87.26</v>
      </c>
      <c r="O92" s="25">
        <v>72.5</v>
      </c>
      <c r="P92" s="25">
        <v>97.96</v>
      </c>
      <c r="Q92" s="25">
        <v>1</v>
      </c>
      <c r="R92" s="27">
        <v>1</v>
      </c>
      <c r="S92" s="25">
        <v>1</v>
      </c>
      <c r="T92" s="27">
        <v>0</v>
      </c>
      <c r="U92" s="25">
        <v>0</v>
      </c>
      <c r="V92" s="25">
        <v>0.56000000000000005</v>
      </c>
      <c r="W92" s="25">
        <v>92.24</v>
      </c>
      <c r="X92" s="26">
        <v>90.460000000000008</v>
      </c>
      <c r="Y92" s="25">
        <v>43.34</v>
      </c>
      <c r="Z92" s="25">
        <v>32.67</v>
      </c>
      <c r="AA92" s="25">
        <v>45</v>
      </c>
      <c r="AB92" s="26">
        <v>0.61</v>
      </c>
      <c r="AC92" s="25">
        <v>0.6</v>
      </c>
    </row>
    <row r="93" spans="1:29" s="17" customFormat="1" x14ac:dyDescent="0.25">
      <c r="A93" s="18" t="s">
        <v>1049</v>
      </c>
      <c r="B93" s="28" t="s">
        <v>1050</v>
      </c>
      <c r="C93" s="25">
        <v>52.789383140820846</v>
      </c>
      <c r="D93" s="25">
        <v>52.652206592934604</v>
      </c>
      <c r="E93" s="25">
        <v>37.71</v>
      </c>
      <c r="F93" s="25">
        <v>30.42</v>
      </c>
      <c r="G93" s="25">
        <v>9.0376569037656918</v>
      </c>
      <c r="H93" s="25">
        <v>3.371868978805395</v>
      </c>
      <c r="I93" s="25">
        <v>50.22</v>
      </c>
      <c r="J93" s="25">
        <v>23.93</v>
      </c>
      <c r="K93" s="25">
        <v>35.090000000000003</v>
      </c>
      <c r="L93" s="25">
        <v>61.27</v>
      </c>
      <c r="M93" s="25">
        <v>75.180000000000007</v>
      </c>
      <c r="N93" s="25">
        <v>94.69</v>
      </c>
      <c r="O93" s="25">
        <v>79.08</v>
      </c>
      <c r="P93" s="25">
        <v>99.54</v>
      </c>
      <c r="Q93" s="25">
        <v>1</v>
      </c>
      <c r="R93" s="27">
        <v>1</v>
      </c>
      <c r="S93" s="25">
        <v>3</v>
      </c>
      <c r="T93" s="27">
        <v>0</v>
      </c>
      <c r="U93" s="25">
        <v>0</v>
      </c>
      <c r="V93" s="25">
        <v>0.5</v>
      </c>
      <c r="W93" s="25">
        <v>90.31</v>
      </c>
      <c r="X93" s="26">
        <v>93.97</v>
      </c>
      <c r="Y93" s="25">
        <v>51.96</v>
      </c>
      <c r="Z93" s="25">
        <v>52.94</v>
      </c>
      <c r="AA93" s="25">
        <v>46.42</v>
      </c>
      <c r="AB93" s="26">
        <v>0.61</v>
      </c>
      <c r="AC93" s="25">
        <v>0.47</v>
      </c>
    </row>
    <row r="94" spans="1:29" s="17" customFormat="1" x14ac:dyDescent="0.25">
      <c r="A94" s="18" t="s">
        <v>1051</v>
      </c>
      <c r="B94" s="28" t="s">
        <v>1052</v>
      </c>
      <c r="C94" s="25">
        <v>67.374040267571758</v>
      </c>
      <c r="D94" s="25">
        <v>57.465773531531049</v>
      </c>
      <c r="E94" s="25">
        <v>39.340000000000003</v>
      </c>
      <c r="F94" s="25">
        <v>26.9</v>
      </c>
      <c r="G94" s="25">
        <v>17.352215301445529</v>
      </c>
      <c r="H94" s="25">
        <v>1.992337164750958</v>
      </c>
      <c r="I94" s="25">
        <v>66.349999999999994</v>
      </c>
      <c r="J94" s="25">
        <v>27.83</v>
      </c>
      <c r="K94" s="25">
        <v>19.690000000000001</v>
      </c>
      <c r="L94" s="25">
        <v>83.03</v>
      </c>
      <c r="M94" s="25">
        <v>69.42</v>
      </c>
      <c r="N94" s="25">
        <v>80.569999999999993</v>
      </c>
      <c r="O94" s="25">
        <v>74.099999999999994</v>
      </c>
      <c r="P94" s="25">
        <v>97.27</v>
      </c>
      <c r="Q94" s="25">
        <v>1</v>
      </c>
      <c r="R94" s="27">
        <v>0</v>
      </c>
      <c r="S94" s="25">
        <v>1</v>
      </c>
      <c r="T94" s="27">
        <v>0</v>
      </c>
      <c r="U94" s="25">
        <v>0</v>
      </c>
      <c r="V94" s="25">
        <v>0.53</v>
      </c>
      <c r="W94" s="25">
        <v>93.28</v>
      </c>
      <c r="X94" s="26">
        <v>94.87</v>
      </c>
      <c r="Y94" s="25">
        <v>52.63</v>
      </c>
      <c r="Z94" s="25">
        <v>47.78</v>
      </c>
      <c r="AA94" s="25">
        <v>49.01</v>
      </c>
      <c r="AB94" s="26">
        <v>0.55000000000000004</v>
      </c>
      <c r="AC94" s="25">
        <v>0.52</v>
      </c>
    </row>
    <row r="95" spans="1:29" s="17" customFormat="1" x14ac:dyDescent="0.25">
      <c r="A95" s="18" t="s">
        <v>1053</v>
      </c>
      <c r="B95" s="28" t="s">
        <v>1054</v>
      </c>
      <c r="C95" s="25">
        <v>61.199408017502087</v>
      </c>
      <c r="D95" s="25">
        <v>49.603048586852971</v>
      </c>
      <c r="E95" s="25">
        <v>46.31</v>
      </c>
      <c r="F95" s="25">
        <v>32.57</v>
      </c>
      <c r="G95" s="25">
        <v>19.095402126703608</v>
      </c>
      <c r="H95" s="25">
        <v>5.3566862694962927</v>
      </c>
      <c r="I95" s="25">
        <v>71.97</v>
      </c>
      <c r="J95" s="25">
        <v>29.14</v>
      </c>
      <c r="K95" s="25">
        <v>13.37</v>
      </c>
      <c r="L95" s="25">
        <v>53.92</v>
      </c>
      <c r="M95" s="25">
        <v>13.33</v>
      </c>
      <c r="N95" s="25">
        <v>76.42</v>
      </c>
      <c r="O95" s="25">
        <v>60.22</v>
      </c>
      <c r="P95" s="25">
        <v>98.18</v>
      </c>
      <c r="Q95" s="25">
        <v>0</v>
      </c>
      <c r="R95" s="27">
        <v>1</v>
      </c>
      <c r="S95" s="25">
        <v>2</v>
      </c>
      <c r="T95" s="27">
        <v>0</v>
      </c>
      <c r="U95" s="25">
        <v>0</v>
      </c>
      <c r="V95" s="25">
        <v>0.54</v>
      </c>
      <c r="W95" s="25">
        <v>94.89</v>
      </c>
      <c r="X95" s="26">
        <v>90.09</v>
      </c>
      <c r="Y95" s="25">
        <v>73.08</v>
      </c>
      <c r="Z95" s="25">
        <v>44.55</v>
      </c>
      <c r="AA95" s="25">
        <v>53.79</v>
      </c>
      <c r="AB95" s="26">
        <v>0.56999999999999995</v>
      </c>
      <c r="AC95" s="25">
        <v>0.55000000000000004</v>
      </c>
    </row>
    <row r="96" spans="1:29" s="17" customFormat="1" x14ac:dyDescent="0.25">
      <c r="A96" s="18" t="s">
        <v>1055</v>
      </c>
      <c r="B96" s="28" t="s">
        <v>1056</v>
      </c>
      <c r="C96" s="25">
        <v>59.526187305814474</v>
      </c>
      <c r="D96" s="25">
        <v>52.589150758551199</v>
      </c>
      <c r="E96" s="25">
        <v>35.79</v>
      </c>
      <c r="F96" s="25">
        <v>28.53</v>
      </c>
      <c r="G96" s="25">
        <v>8.6253754827635536</v>
      </c>
      <c r="H96" s="25">
        <v>3.1989878908367979</v>
      </c>
      <c r="I96" s="25">
        <v>50.15</v>
      </c>
      <c r="J96" s="25">
        <v>23.71</v>
      </c>
      <c r="K96" s="25">
        <v>27.92</v>
      </c>
      <c r="L96" s="25">
        <v>62.13</v>
      </c>
      <c r="M96" s="25">
        <v>54.46</v>
      </c>
      <c r="N96" s="25">
        <v>96.99</v>
      </c>
      <c r="O96" s="25">
        <v>66.02</v>
      </c>
      <c r="P96" s="25">
        <v>99.14</v>
      </c>
      <c r="Q96" s="25">
        <v>1</v>
      </c>
      <c r="R96" s="27">
        <v>0</v>
      </c>
      <c r="S96" s="25">
        <v>1</v>
      </c>
      <c r="T96" s="27">
        <v>0</v>
      </c>
      <c r="U96" s="25">
        <v>1</v>
      </c>
      <c r="V96" s="25">
        <v>0.56000000000000005</v>
      </c>
      <c r="W96" s="25">
        <v>95.11</v>
      </c>
      <c r="X96" s="26">
        <v>94.04</v>
      </c>
      <c r="Y96" s="25">
        <v>57.52</v>
      </c>
      <c r="Z96" s="25">
        <v>47.75</v>
      </c>
      <c r="AA96" s="25">
        <v>47.29</v>
      </c>
      <c r="AB96" s="26">
        <v>0.51</v>
      </c>
      <c r="AC96" s="25">
        <v>0.62</v>
      </c>
    </row>
    <row r="97" spans="1:29" s="17" customFormat="1" x14ac:dyDescent="0.25">
      <c r="A97" s="18" t="s">
        <v>1057</v>
      </c>
      <c r="B97" s="28" t="s">
        <v>1058</v>
      </c>
      <c r="C97" s="25">
        <v>59.461626575028639</v>
      </c>
      <c r="D97" s="25">
        <v>30.647177613232042</v>
      </c>
      <c r="E97" s="25">
        <v>36.51</v>
      </c>
      <c r="F97" s="25">
        <v>25.97</v>
      </c>
      <c r="G97" s="25">
        <v>8.5040587553150377</v>
      </c>
      <c r="H97" s="25">
        <v>1.4478028956057911</v>
      </c>
      <c r="I97" s="25">
        <v>50.15</v>
      </c>
      <c r="J97" s="25">
        <v>31.42</v>
      </c>
      <c r="K97" s="25">
        <v>39.090000000000003</v>
      </c>
      <c r="L97" s="25">
        <v>87.99</v>
      </c>
      <c r="M97" s="25">
        <v>84.75</v>
      </c>
      <c r="N97" s="25">
        <v>89.4</v>
      </c>
      <c r="O97" s="25">
        <v>76</v>
      </c>
      <c r="P97" s="25">
        <v>98.96</v>
      </c>
      <c r="Q97" s="25">
        <v>1</v>
      </c>
      <c r="R97" s="27">
        <v>0</v>
      </c>
      <c r="S97" s="25">
        <v>2</v>
      </c>
      <c r="T97" s="27">
        <v>0</v>
      </c>
      <c r="U97" s="25">
        <v>1</v>
      </c>
      <c r="V97" s="25">
        <v>0.45</v>
      </c>
      <c r="W97" s="25">
        <v>86.539999999999992</v>
      </c>
      <c r="X97" s="26">
        <v>95.06</v>
      </c>
      <c r="Y97" s="25">
        <v>48.07</v>
      </c>
      <c r="Z97" s="25">
        <v>42.33</v>
      </c>
      <c r="AA97" s="25">
        <v>32.21</v>
      </c>
      <c r="AB97" s="26">
        <v>0.48</v>
      </c>
      <c r="AC97" s="25">
        <v>0.38</v>
      </c>
    </row>
    <row r="98" spans="1:29" s="17" customFormat="1" x14ac:dyDescent="0.25">
      <c r="A98" s="18" t="s">
        <v>1059</v>
      </c>
      <c r="B98" s="28" t="s">
        <v>1060</v>
      </c>
      <c r="C98" s="25">
        <v>39.960641149962925</v>
      </c>
      <c r="D98" s="25">
        <v>32.378156877561103</v>
      </c>
      <c r="E98" s="25">
        <v>33.24</v>
      </c>
      <c r="F98" s="25">
        <v>25.56</v>
      </c>
      <c r="G98" s="25">
        <v>10.185388730123837</v>
      </c>
      <c r="H98" s="25">
        <v>4.0315019688730542</v>
      </c>
      <c r="I98" s="25">
        <v>50.15</v>
      </c>
      <c r="J98" s="25">
        <v>26.58</v>
      </c>
      <c r="K98" s="25">
        <v>63.43</v>
      </c>
      <c r="L98" s="25">
        <v>83.81</v>
      </c>
      <c r="M98" s="25">
        <v>79.98</v>
      </c>
      <c r="N98" s="25">
        <v>93.71</v>
      </c>
      <c r="O98" s="25">
        <v>87.78</v>
      </c>
      <c r="P98" s="25">
        <v>99.76</v>
      </c>
      <c r="Q98" s="25">
        <v>1</v>
      </c>
      <c r="R98" s="27">
        <v>0</v>
      </c>
      <c r="S98" s="25">
        <v>1</v>
      </c>
      <c r="T98" s="27">
        <v>0</v>
      </c>
      <c r="U98" s="25">
        <v>1</v>
      </c>
      <c r="V98" s="25">
        <v>0.52</v>
      </c>
      <c r="W98" s="25">
        <v>91.9</v>
      </c>
      <c r="X98" s="26">
        <v>93.38</v>
      </c>
      <c r="Y98" s="25">
        <v>32.32</v>
      </c>
      <c r="Z98" s="25">
        <v>37.82</v>
      </c>
      <c r="AA98" s="25">
        <v>37.299999999999997</v>
      </c>
      <c r="AB98" s="26">
        <v>0.71</v>
      </c>
      <c r="AC98" s="25">
        <v>0.53</v>
      </c>
    </row>
    <row r="99" spans="1:29" s="17" customFormat="1" x14ac:dyDescent="0.25">
      <c r="A99" s="18" t="s">
        <v>1061</v>
      </c>
      <c r="B99" s="28" t="s">
        <v>1062</v>
      </c>
      <c r="C99" s="25">
        <v>44.240793677484447</v>
      </c>
      <c r="D99" s="25">
        <v>40.640898374488152</v>
      </c>
      <c r="E99" s="25">
        <v>35.36</v>
      </c>
      <c r="F99" s="25">
        <v>27.15</v>
      </c>
      <c r="G99" s="25">
        <v>11.355946191301477</v>
      </c>
      <c r="H99" s="25">
        <v>0.9475007251281059</v>
      </c>
      <c r="I99" s="25">
        <v>45</v>
      </c>
      <c r="J99" s="25">
        <v>23.26</v>
      </c>
      <c r="K99" s="25">
        <v>36.81</v>
      </c>
      <c r="L99" s="25">
        <v>84.38</v>
      </c>
      <c r="M99" s="25">
        <v>77.59</v>
      </c>
      <c r="N99" s="25">
        <v>97.78</v>
      </c>
      <c r="O99" s="25">
        <v>89.98</v>
      </c>
      <c r="P99" s="25">
        <v>99.2</v>
      </c>
      <c r="Q99" s="25">
        <v>1</v>
      </c>
      <c r="R99" s="27">
        <v>0</v>
      </c>
      <c r="S99" s="25">
        <v>2</v>
      </c>
      <c r="T99" s="27">
        <v>1</v>
      </c>
      <c r="U99" s="25">
        <v>1</v>
      </c>
      <c r="V99" s="25">
        <v>0.47</v>
      </c>
      <c r="W99" s="25">
        <v>89.38</v>
      </c>
      <c r="X99" s="26">
        <v>92.52</v>
      </c>
      <c r="Y99" s="25">
        <v>34.61</v>
      </c>
      <c r="Z99" s="25">
        <v>24.78</v>
      </c>
      <c r="AA99" s="25">
        <v>34.35</v>
      </c>
      <c r="AB99" s="26">
        <v>0.51</v>
      </c>
      <c r="AC99" s="25">
        <v>0.39</v>
      </c>
    </row>
    <row r="100" spans="1:29" s="17" customFormat="1" x14ac:dyDescent="0.25">
      <c r="A100" s="18" t="s">
        <v>1063</v>
      </c>
      <c r="B100" s="28" t="s">
        <v>1064</v>
      </c>
      <c r="C100" s="25">
        <v>72.646840148698885</v>
      </c>
      <c r="D100" s="25">
        <v>66.29946043165468</v>
      </c>
      <c r="E100" s="25">
        <v>35.270000000000003</v>
      </c>
      <c r="F100" s="25">
        <v>26.29</v>
      </c>
      <c r="G100" s="25">
        <v>16.363958536369275</v>
      </c>
      <c r="H100" s="25">
        <v>1.5864621893178215</v>
      </c>
      <c r="I100" s="25">
        <v>55.22</v>
      </c>
      <c r="J100" s="25">
        <v>23.27</v>
      </c>
      <c r="K100" s="25">
        <v>35.64</v>
      </c>
      <c r="L100" s="25">
        <v>48.55</v>
      </c>
      <c r="M100" s="25">
        <v>78.36</v>
      </c>
      <c r="N100" s="25">
        <v>96.89</v>
      </c>
      <c r="O100" s="25">
        <v>73.73</v>
      </c>
      <c r="P100" s="25">
        <v>99.1</v>
      </c>
      <c r="Q100" s="25">
        <v>0</v>
      </c>
      <c r="R100" s="27">
        <v>0</v>
      </c>
      <c r="S100" s="25">
        <v>1</v>
      </c>
      <c r="T100" s="27">
        <v>0</v>
      </c>
      <c r="U100" s="25">
        <v>0</v>
      </c>
      <c r="V100" s="25">
        <v>0.53</v>
      </c>
      <c r="W100" s="25">
        <v>84.289999999999992</v>
      </c>
      <c r="X100" s="26">
        <v>95.13</v>
      </c>
      <c r="Y100" s="25">
        <v>55.73</v>
      </c>
      <c r="Z100" s="25">
        <v>52.74</v>
      </c>
      <c r="AA100" s="25">
        <v>45.8</v>
      </c>
      <c r="AB100" s="26">
        <v>0.57999999999999996</v>
      </c>
      <c r="AC100" s="25">
        <v>0.52</v>
      </c>
    </row>
    <row r="101" spans="1:29" s="17" customFormat="1" x14ac:dyDescent="0.25">
      <c r="A101" s="18" t="s">
        <v>1065</v>
      </c>
      <c r="B101" s="28" t="s">
        <v>1066</v>
      </c>
      <c r="C101" s="25">
        <v>58.485891259463173</v>
      </c>
      <c r="D101" s="25">
        <v>41.396866840731072</v>
      </c>
      <c r="E101" s="25">
        <v>35.1</v>
      </c>
      <c r="F101" s="25">
        <v>26.25</v>
      </c>
      <c r="G101" s="25">
        <v>8.3756345177664979</v>
      </c>
      <c r="H101" s="25">
        <v>0.60926076360682369</v>
      </c>
      <c r="I101" s="25">
        <v>54.41</v>
      </c>
      <c r="J101" s="25">
        <v>23.65</v>
      </c>
      <c r="K101" s="25">
        <v>48.51</v>
      </c>
      <c r="L101" s="25">
        <v>80.33</v>
      </c>
      <c r="M101" s="25">
        <v>93.27</v>
      </c>
      <c r="N101" s="25">
        <v>87.73</v>
      </c>
      <c r="O101" s="25">
        <v>88.95</v>
      </c>
      <c r="P101" s="25">
        <v>99.33</v>
      </c>
      <c r="Q101" s="25">
        <v>0</v>
      </c>
      <c r="R101" s="27">
        <v>0</v>
      </c>
      <c r="S101" s="25">
        <v>2</v>
      </c>
      <c r="T101" s="27">
        <v>0</v>
      </c>
      <c r="U101" s="25">
        <v>0</v>
      </c>
      <c r="V101" s="25">
        <v>0.5</v>
      </c>
      <c r="W101" s="25">
        <v>79.349999999999994</v>
      </c>
      <c r="X101" s="26">
        <v>93.7</v>
      </c>
      <c r="Y101" s="25">
        <v>39.950000000000003</v>
      </c>
      <c r="Z101" s="25">
        <v>35.659999999999997</v>
      </c>
      <c r="AA101" s="25">
        <v>41.91</v>
      </c>
      <c r="AB101" s="26">
        <v>0.57999999999999996</v>
      </c>
      <c r="AC101" s="25">
        <v>0.46</v>
      </c>
    </row>
    <row r="102" spans="1:29" s="17" customFormat="1" x14ac:dyDescent="0.25">
      <c r="A102" s="18" t="s">
        <v>1067</v>
      </c>
      <c r="B102" s="28" t="s">
        <v>1068</v>
      </c>
      <c r="C102" s="25">
        <v>71.594011084456938</v>
      </c>
      <c r="D102" s="25">
        <v>67.321491589224806</v>
      </c>
      <c r="E102" s="25">
        <v>37.31</v>
      </c>
      <c r="F102" s="25">
        <v>23.51</v>
      </c>
      <c r="G102" s="25">
        <v>4.5992893801816033</v>
      </c>
      <c r="H102" s="25">
        <v>1.5908367801463568</v>
      </c>
      <c r="I102" s="25">
        <v>70.22</v>
      </c>
      <c r="J102" s="25">
        <v>34.04</v>
      </c>
      <c r="K102" s="25">
        <v>35.82</v>
      </c>
      <c r="L102" s="25">
        <v>93.34</v>
      </c>
      <c r="M102" s="25">
        <v>73.39</v>
      </c>
      <c r="N102" s="25">
        <v>96.35</v>
      </c>
      <c r="O102" s="25">
        <v>76.63</v>
      </c>
      <c r="P102" s="25">
        <v>99.05</v>
      </c>
      <c r="Q102" s="25">
        <v>1</v>
      </c>
      <c r="R102" s="27">
        <v>0</v>
      </c>
      <c r="S102" s="25">
        <v>1</v>
      </c>
      <c r="T102" s="27">
        <v>0</v>
      </c>
      <c r="U102" s="25">
        <v>0</v>
      </c>
      <c r="V102" s="25">
        <v>0.59</v>
      </c>
      <c r="W102" s="25">
        <v>96.17</v>
      </c>
      <c r="X102" s="26">
        <v>94.78</v>
      </c>
      <c r="Y102" s="25">
        <v>32.01</v>
      </c>
      <c r="Z102" s="25">
        <v>20.93</v>
      </c>
      <c r="AA102" s="25">
        <v>36.4</v>
      </c>
      <c r="AB102" s="26">
        <v>0.76</v>
      </c>
      <c r="AC102" s="25">
        <v>0.67</v>
      </c>
    </row>
    <row r="103" spans="1:29" s="17" customFormat="1" x14ac:dyDescent="0.25">
      <c r="A103" s="18" t="s">
        <v>1069</v>
      </c>
      <c r="B103" s="28" t="s">
        <v>1070</v>
      </c>
      <c r="C103" s="25">
        <v>4.6697119260086826</v>
      </c>
      <c r="D103" s="25">
        <v>3.9253577873001011</v>
      </c>
      <c r="E103" s="25">
        <v>24.95</v>
      </c>
      <c r="F103" s="25">
        <v>16.2</v>
      </c>
      <c r="G103" s="25">
        <v>10.138648180242635</v>
      </c>
      <c r="H103" s="25">
        <v>1.9451239986568811</v>
      </c>
      <c r="I103" s="25">
        <v>52.8</v>
      </c>
      <c r="J103" s="25">
        <v>19.43</v>
      </c>
      <c r="K103" s="25">
        <v>86.13</v>
      </c>
      <c r="L103" s="25">
        <v>95.04</v>
      </c>
      <c r="M103" s="25">
        <v>93.63</v>
      </c>
      <c r="N103" s="25">
        <v>95.76</v>
      </c>
      <c r="O103" s="25">
        <v>97.81</v>
      </c>
      <c r="P103" s="25">
        <v>99.58</v>
      </c>
      <c r="Q103" s="25">
        <v>1</v>
      </c>
      <c r="R103" s="27">
        <v>0</v>
      </c>
      <c r="S103" s="25">
        <v>3</v>
      </c>
      <c r="T103" s="27">
        <v>0</v>
      </c>
      <c r="U103" s="25">
        <v>0</v>
      </c>
      <c r="V103" s="25">
        <v>0.54</v>
      </c>
      <c r="W103" s="25">
        <v>86.36</v>
      </c>
      <c r="X103" s="26">
        <v>90.6</v>
      </c>
      <c r="Y103" s="25">
        <v>6.68</v>
      </c>
      <c r="Z103" s="25">
        <v>4.6100000000000003</v>
      </c>
      <c r="AA103" s="25">
        <v>23.43</v>
      </c>
      <c r="AB103" s="26">
        <v>0.65</v>
      </c>
      <c r="AC103" s="25">
        <v>0.53</v>
      </c>
    </row>
    <row r="104" spans="1:29" s="17" customFormat="1" x14ac:dyDescent="0.25">
      <c r="A104" s="18" t="s">
        <v>1071</v>
      </c>
      <c r="B104" s="28" t="s">
        <v>1072</v>
      </c>
      <c r="C104" s="25">
        <v>47.613997879109228</v>
      </c>
      <c r="D104" s="25">
        <v>40.563699752173733</v>
      </c>
      <c r="E104" s="25">
        <v>37.950000000000003</v>
      </c>
      <c r="F104" s="25">
        <v>31.18</v>
      </c>
      <c r="G104" s="25">
        <v>9.2356687898089174</v>
      </c>
      <c r="H104" s="25">
        <v>2.6615969581749046</v>
      </c>
      <c r="I104" s="25">
        <v>75.39</v>
      </c>
      <c r="J104" s="25">
        <v>24.4</v>
      </c>
      <c r="K104" s="25">
        <v>38.78</v>
      </c>
      <c r="L104" s="25">
        <v>77.2</v>
      </c>
      <c r="M104" s="25">
        <v>63.18</v>
      </c>
      <c r="N104" s="25">
        <v>90.73</v>
      </c>
      <c r="O104" s="25">
        <v>75.78</v>
      </c>
      <c r="P104" s="25">
        <v>96.35</v>
      </c>
      <c r="Q104" s="25">
        <v>0</v>
      </c>
      <c r="R104" s="27">
        <v>1</v>
      </c>
      <c r="S104" s="25">
        <v>2</v>
      </c>
      <c r="T104" s="27">
        <v>0</v>
      </c>
      <c r="U104" s="25">
        <v>0</v>
      </c>
      <c r="V104" s="25">
        <v>0.49</v>
      </c>
      <c r="W104" s="25">
        <v>92.83</v>
      </c>
      <c r="X104" s="26">
        <v>91.61</v>
      </c>
      <c r="Y104" s="25">
        <v>56.17</v>
      </c>
      <c r="Z104" s="25">
        <v>40.840000000000003</v>
      </c>
      <c r="AA104" s="25">
        <v>44.11</v>
      </c>
      <c r="AB104" s="26">
        <v>0.56999999999999995</v>
      </c>
      <c r="AC104" s="25">
        <v>0.47</v>
      </c>
    </row>
    <row r="105" spans="1:29" s="17" customFormat="1" x14ac:dyDescent="0.25">
      <c r="A105" s="18" t="s">
        <v>1073</v>
      </c>
      <c r="B105" s="28" t="s">
        <v>1074</v>
      </c>
      <c r="C105" s="25">
        <v>46.651785714285715</v>
      </c>
      <c r="D105" s="25">
        <v>41.67899646188485</v>
      </c>
      <c r="E105" s="25">
        <v>36.65</v>
      </c>
      <c r="F105" s="25">
        <v>28.88</v>
      </c>
      <c r="G105" s="25">
        <v>17.565070075465886</v>
      </c>
      <c r="H105" s="25">
        <v>7.7404403244495947</v>
      </c>
      <c r="I105" s="25">
        <v>52.28</v>
      </c>
      <c r="J105" s="25">
        <v>23.44</v>
      </c>
      <c r="K105" s="25">
        <v>51.41</v>
      </c>
      <c r="L105" s="25">
        <v>70.739999999999995</v>
      </c>
      <c r="M105" s="25">
        <v>61.36</v>
      </c>
      <c r="N105" s="25">
        <v>95.62</v>
      </c>
      <c r="O105" s="25">
        <v>87.93</v>
      </c>
      <c r="P105" s="25">
        <v>99.12</v>
      </c>
      <c r="Q105" s="25">
        <v>1</v>
      </c>
      <c r="R105" s="27">
        <v>0</v>
      </c>
      <c r="S105" s="25">
        <v>3</v>
      </c>
      <c r="T105" s="27">
        <v>0</v>
      </c>
      <c r="U105" s="25">
        <v>0</v>
      </c>
      <c r="V105" s="25">
        <v>0.6</v>
      </c>
      <c r="W105" s="25">
        <v>91.93</v>
      </c>
      <c r="X105" s="26">
        <v>92.3</v>
      </c>
      <c r="Y105" s="25">
        <v>45.73</v>
      </c>
      <c r="Z105" s="25">
        <v>38.6</v>
      </c>
      <c r="AA105" s="25">
        <v>46.26</v>
      </c>
      <c r="AB105" s="26">
        <v>0.56000000000000005</v>
      </c>
      <c r="AC105" s="25">
        <v>0.71</v>
      </c>
    </row>
    <row r="106" spans="1:29" s="17" customFormat="1" x14ac:dyDescent="0.25">
      <c r="A106" s="18" t="s">
        <v>1075</v>
      </c>
      <c r="B106" s="28" t="s">
        <v>1076</v>
      </c>
      <c r="C106" s="25">
        <v>43.141878274889159</v>
      </c>
      <c r="D106" s="25">
        <v>42.266813593061279</v>
      </c>
      <c r="E106" s="25">
        <v>25.97</v>
      </c>
      <c r="F106" s="25">
        <v>19.21</v>
      </c>
      <c r="G106" s="25">
        <v>8.6607092676895405</v>
      </c>
      <c r="H106" s="25">
        <v>1.1302475780409043</v>
      </c>
      <c r="I106" s="25">
        <v>35.04</v>
      </c>
      <c r="J106" s="25">
        <v>19.22</v>
      </c>
      <c r="K106" s="25">
        <v>67.099999999999994</v>
      </c>
      <c r="L106" s="25">
        <v>95.81</v>
      </c>
      <c r="M106" s="25">
        <v>82.5</v>
      </c>
      <c r="N106" s="25">
        <v>96.36</v>
      </c>
      <c r="O106" s="25">
        <v>96.94</v>
      </c>
      <c r="P106" s="25">
        <v>99.79</v>
      </c>
      <c r="Q106" s="25">
        <v>1</v>
      </c>
      <c r="R106" s="27">
        <v>0</v>
      </c>
      <c r="S106" s="25">
        <v>3</v>
      </c>
      <c r="T106" s="27">
        <v>0</v>
      </c>
      <c r="U106" s="25">
        <v>1</v>
      </c>
      <c r="V106" s="25">
        <v>0.49</v>
      </c>
      <c r="W106" s="25">
        <v>88.43</v>
      </c>
      <c r="X106" s="26">
        <v>91.08</v>
      </c>
      <c r="Y106" s="25">
        <v>31.27</v>
      </c>
      <c r="Z106" s="25">
        <v>27.65</v>
      </c>
      <c r="AA106" s="25">
        <v>21.09</v>
      </c>
      <c r="AB106" s="26">
        <v>0.55000000000000004</v>
      </c>
      <c r="AC106" s="25">
        <v>0.44</v>
      </c>
    </row>
    <row r="107" spans="1:29" s="17" customFormat="1" x14ac:dyDescent="0.25">
      <c r="A107" s="18" t="s">
        <v>1077</v>
      </c>
      <c r="B107" s="28" t="s">
        <v>1078</v>
      </c>
      <c r="C107" s="25">
        <v>63.273681377825618</v>
      </c>
      <c r="D107" s="25">
        <v>50.713180008845647</v>
      </c>
      <c r="E107" s="25">
        <v>36.89</v>
      </c>
      <c r="F107" s="25">
        <v>26.12</v>
      </c>
      <c r="G107" s="25">
        <v>11.739881066564358</v>
      </c>
      <c r="H107" s="25">
        <v>0.67753158762131482</v>
      </c>
      <c r="I107" s="25">
        <v>56.16</v>
      </c>
      <c r="J107" s="25">
        <v>23.45</v>
      </c>
      <c r="K107" s="25">
        <v>32.869999999999997</v>
      </c>
      <c r="L107" s="25">
        <v>64.349999999999994</v>
      </c>
      <c r="M107" s="25">
        <v>55.86</v>
      </c>
      <c r="N107" s="25">
        <v>90.48</v>
      </c>
      <c r="O107" s="25">
        <v>81.78</v>
      </c>
      <c r="P107" s="25">
        <v>99.14</v>
      </c>
      <c r="Q107" s="25">
        <v>0</v>
      </c>
      <c r="R107" s="27">
        <v>1</v>
      </c>
      <c r="S107" s="25">
        <v>4</v>
      </c>
      <c r="T107" s="27">
        <v>0</v>
      </c>
      <c r="U107" s="25">
        <v>0</v>
      </c>
      <c r="V107" s="25">
        <v>0.57999999999999996</v>
      </c>
      <c r="W107" s="25">
        <v>94.13</v>
      </c>
      <c r="X107" s="26">
        <v>91.06</v>
      </c>
      <c r="Y107" s="25">
        <v>61.83</v>
      </c>
      <c r="Z107" s="25">
        <v>42.86</v>
      </c>
      <c r="AA107" s="25">
        <v>49.8</v>
      </c>
      <c r="AB107" s="26">
        <v>0.6</v>
      </c>
      <c r="AC107" s="25">
        <v>0.66</v>
      </c>
    </row>
    <row r="108" spans="1:29" s="17" customFormat="1" x14ac:dyDescent="0.25">
      <c r="A108" s="18" t="s">
        <v>1079</v>
      </c>
      <c r="B108" s="28" t="s">
        <v>1080</v>
      </c>
      <c r="C108" s="25">
        <v>0.31268777958293459</v>
      </c>
      <c r="D108" s="25">
        <v>0.68019726677413339</v>
      </c>
      <c r="E108" s="25">
        <v>15.16</v>
      </c>
      <c r="F108" s="25">
        <v>9.6</v>
      </c>
      <c r="G108" s="25">
        <v>5.5962601699105496</v>
      </c>
      <c r="H108" s="25">
        <v>1.8201436303817171</v>
      </c>
      <c r="I108" s="25">
        <v>40.590000000000003</v>
      </c>
      <c r="J108" s="25">
        <v>21.72</v>
      </c>
      <c r="K108" s="25">
        <v>75.28</v>
      </c>
      <c r="L108" s="25">
        <v>97.03</v>
      </c>
      <c r="M108" s="25">
        <v>89.81</v>
      </c>
      <c r="N108" s="25">
        <v>95.87</v>
      </c>
      <c r="O108" s="25">
        <v>99.01</v>
      </c>
      <c r="P108" s="25">
        <v>99.43</v>
      </c>
      <c r="Q108" s="25">
        <v>1</v>
      </c>
      <c r="R108" s="27">
        <v>0</v>
      </c>
      <c r="S108" s="25">
        <v>2</v>
      </c>
      <c r="T108" s="27">
        <v>0</v>
      </c>
      <c r="U108" s="25">
        <v>0</v>
      </c>
      <c r="V108" s="25">
        <v>0.43</v>
      </c>
      <c r="W108" s="25">
        <v>81.789999999999992</v>
      </c>
      <c r="X108" s="26">
        <v>89.6</v>
      </c>
      <c r="Y108" s="25">
        <v>2.11</v>
      </c>
      <c r="Z108" s="25">
        <v>1.53</v>
      </c>
      <c r="AA108" s="25">
        <v>18.97</v>
      </c>
      <c r="AB108" s="26">
        <v>0.42</v>
      </c>
      <c r="AC108" s="25">
        <v>0.33</v>
      </c>
    </row>
    <row r="109" spans="1:29" s="17" customFormat="1" x14ac:dyDescent="0.25">
      <c r="A109" s="18" t="s">
        <v>1081</v>
      </c>
      <c r="B109" s="28" t="s">
        <v>1082</v>
      </c>
      <c r="C109" s="25">
        <v>25.945424632665798</v>
      </c>
      <c r="D109" s="25">
        <v>23.997675258231261</v>
      </c>
      <c r="E109" s="25">
        <v>23.74</v>
      </c>
      <c r="F109" s="25">
        <v>15.39</v>
      </c>
      <c r="G109" s="25">
        <v>12.667609792102349</v>
      </c>
      <c r="H109" s="25">
        <v>1.1105447130789399</v>
      </c>
      <c r="I109" s="25">
        <v>46.56</v>
      </c>
      <c r="J109" s="25">
        <v>21.72</v>
      </c>
      <c r="K109" s="25">
        <v>44.25</v>
      </c>
      <c r="L109" s="25">
        <v>86.24</v>
      </c>
      <c r="M109" s="25">
        <v>85.74</v>
      </c>
      <c r="N109" s="25">
        <v>95.63</v>
      </c>
      <c r="O109" s="25">
        <v>92.26</v>
      </c>
      <c r="P109" s="25">
        <v>99.07</v>
      </c>
      <c r="Q109" s="25">
        <v>1</v>
      </c>
      <c r="R109" s="27">
        <v>0</v>
      </c>
      <c r="S109" s="25">
        <v>4</v>
      </c>
      <c r="T109" s="27">
        <v>0</v>
      </c>
      <c r="U109" s="25">
        <v>0</v>
      </c>
      <c r="V109" s="25">
        <v>0.44</v>
      </c>
      <c r="W109" s="25">
        <v>85.78</v>
      </c>
      <c r="X109" s="26">
        <v>91.8</v>
      </c>
      <c r="Y109" s="25">
        <v>21.82</v>
      </c>
      <c r="Z109" s="25">
        <v>15.64</v>
      </c>
      <c r="AA109" s="25">
        <v>25.4</v>
      </c>
      <c r="AB109" s="26">
        <v>0.47</v>
      </c>
      <c r="AC109" s="25">
        <v>0.34</v>
      </c>
    </row>
    <row r="110" spans="1:29" s="17" customFormat="1" x14ac:dyDescent="0.25">
      <c r="A110" s="18" t="s">
        <v>1083</v>
      </c>
      <c r="B110" s="28" t="s">
        <v>1084</v>
      </c>
      <c r="C110" s="25">
        <v>42.786508053067017</v>
      </c>
      <c r="D110" s="25">
        <v>37.517710399546608</v>
      </c>
      <c r="E110" s="25">
        <v>37.979999999999997</v>
      </c>
      <c r="F110" s="25">
        <v>28.6</v>
      </c>
      <c r="G110" s="25">
        <v>12.71337761588458</v>
      </c>
      <c r="H110" s="25">
        <v>3.7949037637341227</v>
      </c>
      <c r="I110" s="25">
        <v>70.02</v>
      </c>
      <c r="J110" s="25">
        <v>31.6</v>
      </c>
      <c r="K110" s="25">
        <v>41.21</v>
      </c>
      <c r="L110" s="25">
        <v>83.32</v>
      </c>
      <c r="M110" s="25">
        <v>39.39</v>
      </c>
      <c r="N110" s="25">
        <v>80.41</v>
      </c>
      <c r="O110" s="25">
        <v>82.61</v>
      </c>
      <c r="P110" s="25">
        <v>98.25</v>
      </c>
      <c r="Q110" s="25">
        <v>0</v>
      </c>
      <c r="R110" s="27">
        <v>0</v>
      </c>
      <c r="S110" s="25">
        <v>4</v>
      </c>
      <c r="T110" s="27">
        <v>0</v>
      </c>
      <c r="U110" s="25">
        <v>0</v>
      </c>
      <c r="V110" s="25">
        <v>0.54</v>
      </c>
      <c r="W110" s="25">
        <v>88.73</v>
      </c>
      <c r="X110" s="26">
        <v>92.65</v>
      </c>
      <c r="Y110" s="25">
        <v>29.01</v>
      </c>
      <c r="Z110" s="25">
        <v>25.84</v>
      </c>
      <c r="AA110" s="25">
        <v>41.45</v>
      </c>
      <c r="AB110" s="26">
        <v>0.64</v>
      </c>
      <c r="AC110" s="25">
        <v>0.55000000000000004</v>
      </c>
    </row>
    <row r="111" spans="1:29" s="17" customFormat="1" x14ac:dyDescent="0.25">
      <c r="A111" s="18" t="s">
        <v>1085</v>
      </c>
      <c r="B111" s="28" t="s">
        <v>1086</v>
      </c>
      <c r="C111" s="25">
        <v>24.587305277842361</v>
      </c>
      <c r="D111" s="25">
        <v>21.607597415312316</v>
      </c>
      <c r="E111" s="25">
        <v>41.25</v>
      </c>
      <c r="F111" s="25">
        <v>29.87</v>
      </c>
      <c r="G111" s="25">
        <v>16.594360086767896</v>
      </c>
      <c r="H111" s="25">
        <v>4.8370672097759675</v>
      </c>
      <c r="I111" s="25">
        <v>80.540000000000006</v>
      </c>
      <c r="J111" s="25">
        <v>26.67</v>
      </c>
      <c r="K111" s="25">
        <v>54.73</v>
      </c>
      <c r="L111" s="25">
        <v>81.150000000000006</v>
      </c>
      <c r="M111" s="25">
        <v>71.72</v>
      </c>
      <c r="N111" s="25">
        <v>90.6</v>
      </c>
      <c r="O111" s="25">
        <v>69.69</v>
      </c>
      <c r="P111" s="25">
        <v>98.05</v>
      </c>
      <c r="Q111" s="25">
        <v>0</v>
      </c>
      <c r="R111" s="27">
        <v>0</v>
      </c>
      <c r="S111" s="25">
        <v>4</v>
      </c>
      <c r="T111" s="27">
        <v>0</v>
      </c>
      <c r="U111" s="25">
        <v>0</v>
      </c>
      <c r="V111" s="25">
        <v>0.59</v>
      </c>
      <c r="W111" s="25">
        <v>92.44</v>
      </c>
      <c r="X111" s="26">
        <v>93.91</v>
      </c>
      <c r="Y111" s="25">
        <v>51.78</v>
      </c>
      <c r="Z111" s="25">
        <v>36.06</v>
      </c>
      <c r="AA111" s="25">
        <v>51.02</v>
      </c>
      <c r="AB111" s="26">
        <v>0.61</v>
      </c>
      <c r="AC111" s="25">
        <v>0.66</v>
      </c>
    </row>
    <row r="112" spans="1:29" s="17" customFormat="1" x14ac:dyDescent="0.25">
      <c r="A112" s="18" t="s">
        <v>1087</v>
      </c>
      <c r="B112" s="28" t="s">
        <v>1088</v>
      </c>
      <c r="C112" s="25">
        <v>35.169405558936909</v>
      </c>
      <c r="D112" s="25">
        <v>31.849052314512232</v>
      </c>
      <c r="E112" s="25">
        <v>43.2</v>
      </c>
      <c r="F112" s="25">
        <v>28.49</v>
      </c>
      <c r="G112" s="25">
        <v>19.529173522338944</v>
      </c>
      <c r="H112" s="25">
        <v>6.1902559358618561</v>
      </c>
      <c r="I112" s="25">
        <v>61.46</v>
      </c>
      <c r="J112" s="25">
        <v>23.33</v>
      </c>
      <c r="K112" s="25">
        <v>35.56</v>
      </c>
      <c r="L112" s="25">
        <v>77.77</v>
      </c>
      <c r="M112" s="25">
        <v>51.56</v>
      </c>
      <c r="N112" s="25">
        <v>90.14</v>
      </c>
      <c r="O112" s="25">
        <v>79.39</v>
      </c>
      <c r="P112" s="25">
        <v>98.84</v>
      </c>
      <c r="Q112" s="25">
        <v>1</v>
      </c>
      <c r="R112" s="27">
        <v>1</v>
      </c>
      <c r="S112" s="25">
        <v>3</v>
      </c>
      <c r="T112" s="27">
        <v>0</v>
      </c>
      <c r="U112" s="25">
        <v>0</v>
      </c>
      <c r="V112" s="25">
        <v>0.47</v>
      </c>
      <c r="W112" s="25">
        <v>92.64</v>
      </c>
      <c r="X112" s="26">
        <v>92.24</v>
      </c>
      <c r="Y112" s="25">
        <v>38.979999999999997</v>
      </c>
      <c r="Z112" s="25">
        <v>22.35</v>
      </c>
      <c r="AA112" s="25">
        <v>41.67</v>
      </c>
      <c r="AB112" s="26">
        <v>0.55000000000000004</v>
      </c>
      <c r="AC112" s="25">
        <v>0.42</v>
      </c>
    </row>
    <row r="113" spans="1:29" s="17" customFormat="1" x14ac:dyDescent="0.25">
      <c r="A113" s="18" t="s">
        <v>1089</v>
      </c>
      <c r="B113" s="28" t="s">
        <v>1090</v>
      </c>
      <c r="C113" s="25">
        <v>57.359843392532838</v>
      </c>
      <c r="D113" s="25">
        <v>47.366636528028934</v>
      </c>
      <c r="E113" s="25">
        <v>40.44</v>
      </c>
      <c r="F113" s="25">
        <v>29.51</v>
      </c>
      <c r="G113" s="25">
        <v>13.587549531958881</v>
      </c>
      <c r="H113" s="25">
        <v>2.7791814047498735</v>
      </c>
      <c r="I113" s="25">
        <v>49.01</v>
      </c>
      <c r="J113" s="25">
        <v>24.41</v>
      </c>
      <c r="K113" s="25">
        <v>40.450000000000003</v>
      </c>
      <c r="L113" s="25">
        <v>72.02</v>
      </c>
      <c r="M113" s="25">
        <v>65.739999999999995</v>
      </c>
      <c r="N113" s="25">
        <v>87.65</v>
      </c>
      <c r="O113" s="25">
        <v>77.209999999999994</v>
      </c>
      <c r="P113" s="25">
        <v>98.99</v>
      </c>
      <c r="Q113" s="25">
        <v>1</v>
      </c>
      <c r="R113" s="27">
        <v>0</v>
      </c>
      <c r="S113" s="25">
        <v>2</v>
      </c>
      <c r="T113" s="27">
        <v>0</v>
      </c>
      <c r="U113" s="25">
        <v>0</v>
      </c>
      <c r="V113" s="25">
        <v>0.56000000000000005</v>
      </c>
      <c r="W113" s="25">
        <v>89.73</v>
      </c>
      <c r="X113" s="26">
        <v>91.69</v>
      </c>
      <c r="Y113" s="25">
        <v>33.83</v>
      </c>
      <c r="Z113" s="25">
        <v>49.17</v>
      </c>
      <c r="AA113" s="25">
        <v>48.76</v>
      </c>
      <c r="AB113" s="26">
        <v>0.69</v>
      </c>
      <c r="AC113" s="25">
        <v>0.6</v>
      </c>
    </row>
    <row r="114" spans="1:29" s="17" customFormat="1" x14ac:dyDescent="0.25">
      <c r="A114" s="18" t="s">
        <v>1091</v>
      </c>
      <c r="B114" s="28" t="s">
        <v>1092</v>
      </c>
      <c r="C114" s="25">
        <v>50.374812593703147</v>
      </c>
      <c r="D114" s="25">
        <v>45.811728620463008</v>
      </c>
      <c r="E114" s="25">
        <v>33.25</v>
      </c>
      <c r="F114" s="25">
        <v>18.71</v>
      </c>
      <c r="G114" s="25">
        <v>8.5213032581453625</v>
      </c>
      <c r="H114" s="25">
        <v>3.9516129032258061</v>
      </c>
      <c r="I114" s="25">
        <v>65.5</v>
      </c>
      <c r="J114" s="25">
        <v>26.32</v>
      </c>
      <c r="K114" s="25">
        <v>32.630000000000003</v>
      </c>
      <c r="L114" s="25">
        <v>77.06</v>
      </c>
      <c r="M114" s="25">
        <v>45.83</v>
      </c>
      <c r="N114" s="25">
        <v>82.02</v>
      </c>
      <c r="O114" s="25">
        <v>90.91</v>
      </c>
      <c r="P114" s="25">
        <v>99.24</v>
      </c>
      <c r="Q114" s="25">
        <v>1</v>
      </c>
      <c r="R114" s="27">
        <v>0</v>
      </c>
      <c r="S114" s="25">
        <v>2</v>
      </c>
      <c r="T114" s="27">
        <v>0</v>
      </c>
      <c r="U114" s="25">
        <v>0</v>
      </c>
      <c r="V114" s="25">
        <v>0.47</v>
      </c>
      <c r="W114" s="25">
        <v>95.99</v>
      </c>
      <c r="X114" s="26">
        <v>96.63</v>
      </c>
      <c r="Y114" s="25">
        <v>43.29</v>
      </c>
      <c r="Z114" s="25">
        <v>30.2</v>
      </c>
      <c r="AA114" s="25">
        <v>35.68</v>
      </c>
      <c r="AB114" s="26">
        <v>0.56999999999999995</v>
      </c>
      <c r="AC114" s="25">
        <v>0.41</v>
      </c>
    </row>
    <row r="115" spans="1:29" s="17" customFormat="1" x14ac:dyDescent="0.25">
      <c r="A115" s="18" t="s">
        <v>1093</v>
      </c>
      <c r="B115" s="28" t="s">
        <v>1094</v>
      </c>
      <c r="C115" s="25">
        <v>58.117882710783043</v>
      </c>
      <c r="D115" s="25">
        <v>52.126006498092949</v>
      </c>
      <c r="E115" s="25">
        <v>35.450000000000003</v>
      </c>
      <c r="F115" s="25">
        <v>28.84</v>
      </c>
      <c r="G115" s="25">
        <v>12.430339095116652</v>
      </c>
      <c r="H115" s="25">
        <v>2.4905967266443021</v>
      </c>
      <c r="I115" s="25">
        <v>55.37</v>
      </c>
      <c r="J115" s="25">
        <v>23.57</v>
      </c>
      <c r="K115" s="25">
        <v>38.840000000000003</v>
      </c>
      <c r="L115" s="25">
        <v>67.849999999999994</v>
      </c>
      <c r="M115" s="25">
        <v>71.099999999999994</v>
      </c>
      <c r="N115" s="25">
        <v>89.47</v>
      </c>
      <c r="O115" s="25">
        <v>84.83</v>
      </c>
      <c r="P115" s="25">
        <v>99.33</v>
      </c>
      <c r="Q115" s="25">
        <v>0</v>
      </c>
      <c r="R115" s="27">
        <v>0</v>
      </c>
      <c r="S115" s="25">
        <v>2</v>
      </c>
      <c r="T115" s="27">
        <v>0</v>
      </c>
      <c r="U115" s="25">
        <v>0</v>
      </c>
      <c r="V115" s="25">
        <v>0.47</v>
      </c>
      <c r="W115" s="25">
        <v>90.15</v>
      </c>
      <c r="X115" s="26">
        <v>92.18</v>
      </c>
      <c r="Y115" s="25">
        <v>39.06</v>
      </c>
      <c r="Z115" s="25">
        <v>33.659999999999997</v>
      </c>
      <c r="AA115" s="25">
        <v>36.4</v>
      </c>
      <c r="AB115" s="26">
        <v>0.62</v>
      </c>
      <c r="AC115" s="25">
        <v>0.41</v>
      </c>
    </row>
    <row r="116" spans="1:29" s="17" customFormat="1" x14ac:dyDescent="0.25">
      <c r="A116" s="18" t="s">
        <v>1095</v>
      </c>
      <c r="B116" s="28" t="s">
        <v>1096</v>
      </c>
      <c r="C116" s="25">
        <v>61.20663186981885</v>
      </c>
      <c r="D116" s="25">
        <v>54.386367109888432</v>
      </c>
      <c r="E116" s="25">
        <v>35.700000000000003</v>
      </c>
      <c r="F116" s="25">
        <v>28.8</v>
      </c>
      <c r="G116" s="25">
        <v>13.801308744794765</v>
      </c>
      <c r="H116" s="25">
        <v>0.96520193040386082</v>
      </c>
      <c r="I116" s="25">
        <v>63.7</v>
      </c>
      <c r="J116" s="25">
        <v>22.43</v>
      </c>
      <c r="K116" s="25">
        <v>43.88</v>
      </c>
      <c r="L116" s="25">
        <v>71.930000000000007</v>
      </c>
      <c r="M116" s="25">
        <v>91.77</v>
      </c>
      <c r="N116" s="25">
        <v>92.66</v>
      </c>
      <c r="O116" s="25">
        <v>78.319999999999993</v>
      </c>
      <c r="P116" s="25">
        <v>98.84</v>
      </c>
      <c r="Q116" s="25">
        <v>1</v>
      </c>
      <c r="R116" s="27">
        <v>1</v>
      </c>
      <c r="S116" s="25">
        <v>2</v>
      </c>
      <c r="T116" s="27">
        <v>0</v>
      </c>
      <c r="U116" s="25">
        <v>0</v>
      </c>
      <c r="V116" s="25">
        <v>0.54</v>
      </c>
      <c r="W116" s="25">
        <v>95.14</v>
      </c>
      <c r="X116" s="26">
        <v>95.83</v>
      </c>
      <c r="Y116" s="25">
        <v>66.010000000000005</v>
      </c>
      <c r="Z116" s="25">
        <v>45.36</v>
      </c>
      <c r="AA116" s="25">
        <v>44.12</v>
      </c>
      <c r="AB116" s="26">
        <v>0.5</v>
      </c>
      <c r="AC116" s="25">
        <v>0.55000000000000004</v>
      </c>
    </row>
    <row r="117" spans="1:29" s="17" customFormat="1" x14ac:dyDescent="0.25">
      <c r="A117" s="18" t="s">
        <v>1097</v>
      </c>
      <c r="B117" s="28" t="s">
        <v>1098</v>
      </c>
      <c r="C117" s="25">
        <v>58.202680213716384</v>
      </c>
      <c r="D117" s="25">
        <v>46.5078125</v>
      </c>
      <c r="E117" s="25">
        <v>44.42</v>
      </c>
      <c r="F117" s="25">
        <v>32.270000000000003</v>
      </c>
      <c r="G117" s="25">
        <v>10.8806686271475</v>
      </c>
      <c r="H117" s="25">
        <v>5.7543998418034406</v>
      </c>
      <c r="I117" s="25">
        <v>61.46</v>
      </c>
      <c r="J117" s="25">
        <v>23.33</v>
      </c>
      <c r="K117" s="25">
        <v>20.73</v>
      </c>
      <c r="L117" s="25">
        <v>68.86</v>
      </c>
      <c r="M117" s="25">
        <v>29.26</v>
      </c>
      <c r="N117" s="25">
        <v>91.67</v>
      </c>
      <c r="O117" s="25">
        <v>67.02</v>
      </c>
      <c r="P117" s="25">
        <v>98.18</v>
      </c>
      <c r="Q117" s="25">
        <v>0</v>
      </c>
      <c r="R117" s="27">
        <v>0</v>
      </c>
      <c r="S117" s="25">
        <v>2</v>
      </c>
      <c r="T117" s="27">
        <v>0</v>
      </c>
      <c r="U117" s="25">
        <v>0</v>
      </c>
      <c r="V117" s="25">
        <v>0.64</v>
      </c>
      <c r="W117" s="25">
        <v>92.38</v>
      </c>
      <c r="X117" s="26">
        <v>87.32</v>
      </c>
      <c r="Y117" s="25">
        <v>59.77</v>
      </c>
      <c r="Z117" s="25">
        <v>43.21</v>
      </c>
      <c r="AA117" s="25">
        <v>64.349999999999994</v>
      </c>
      <c r="AB117" s="26">
        <v>0.56999999999999995</v>
      </c>
      <c r="AC117" s="25">
        <v>0.79</v>
      </c>
    </row>
    <row r="118" spans="1:29" s="17" customFormat="1" x14ac:dyDescent="0.25">
      <c r="A118" s="18" t="s">
        <v>1099</v>
      </c>
      <c r="B118" s="28" t="s">
        <v>1100</v>
      </c>
      <c r="C118" s="25">
        <v>60.76535935677898</v>
      </c>
      <c r="D118" s="25">
        <v>55.012545953200679</v>
      </c>
      <c r="E118" s="25">
        <v>38.07</v>
      </c>
      <c r="F118" s="25">
        <v>28.05</v>
      </c>
      <c r="G118" s="25">
        <v>17.543859649122805</v>
      </c>
      <c r="H118" s="25">
        <v>2.486360093530787</v>
      </c>
      <c r="I118" s="25">
        <v>67.430000000000007</v>
      </c>
      <c r="J118" s="25">
        <v>27.8</v>
      </c>
      <c r="K118" s="25">
        <v>39.159999999999997</v>
      </c>
      <c r="L118" s="25">
        <v>84.74</v>
      </c>
      <c r="M118" s="25">
        <v>79.89</v>
      </c>
      <c r="N118" s="25">
        <v>93.47</v>
      </c>
      <c r="O118" s="25">
        <v>88.29</v>
      </c>
      <c r="P118" s="25">
        <v>98.53</v>
      </c>
      <c r="Q118" s="25">
        <v>1</v>
      </c>
      <c r="R118" s="27">
        <v>0</v>
      </c>
      <c r="S118" s="25">
        <v>1</v>
      </c>
      <c r="T118" s="27">
        <v>0</v>
      </c>
      <c r="U118" s="25">
        <v>0</v>
      </c>
      <c r="V118" s="25">
        <v>0.56999999999999995</v>
      </c>
      <c r="W118" s="25">
        <v>93.07</v>
      </c>
      <c r="X118" s="26">
        <v>95.83</v>
      </c>
      <c r="Y118" s="25">
        <v>38.880000000000003</v>
      </c>
      <c r="Z118" s="25">
        <v>48.88</v>
      </c>
      <c r="AA118" s="25">
        <v>44.81</v>
      </c>
      <c r="AB118" s="26">
        <v>0.69</v>
      </c>
      <c r="AC118" s="25">
        <v>0.61</v>
      </c>
    </row>
    <row r="119" spans="1:29" s="17" customFormat="1" x14ac:dyDescent="0.25">
      <c r="A119" s="18" t="s">
        <v>1101</v>
      </c>
      <c r="B119" s="28" t="s">
        <v>1102</v>
      </c>
      <c r="C119" s="25">
        <v>61.053014679121674</v>
      </c>
      <c r="D119" s="25">
        <v>55.924104005621921</v>
      </c>
      <c r="E119" s="25">
        <v>42.15</v>
      </c>
      <c r="F119" s="25">
        <v>34.020000000000003</v>
      </c>
      <c r="G119" s="25">
        <v>12.839325018341894</v>
      </c>
      <c r="H119" s="25">
        <v>1.45961985724597</v>
      </c>
      <c r="I119" s="25">
        <v>62.91</v>
      </c>
      <c r="J119" s="25">
        <v>31.46</v>
      </c>
      <c r="K119" s="25">
        <v>34.58</v>
      </c>
      <c r="L119" s="25">
        <v>63.74</v>
      </c>
      <c r="M119" s="25">
        <v>68.81</v>
      </c>
      <c r="N119" s="25">
        <v>83.72</v>
      </c>
      <c r="O119" s="25">
        <v>67.819999999999993</v>
      </c>
      <c r="P119" s="25">
        <v>98.91</v>
      </c>
      <c r="Q119" s="25">
        <v>0</v>
      </c>
      <c r="R119" s="27">
        <v>1</v>
      </c>
      <c r="S119" s="25">
        <v>1</v>
      </c>
      <c r="T119" s="27">
        <v>0</v>
      </c>
      <c r="U119" s="25">
        <v>0</v>
      </c>
      <c r="V119" s="25">
        <v>0.54</v>
      </c>
      <c r="W119" s="25">
        <v>92.73</v>
      </c>
      <c r="X119" s="26">
        <v>95.03</v>
      </c>
      <c r="Y119" s="25">
        <v>58.9</v>
      </c>
      <c r="Z119" s="25">
        <v>47.38</v>
      </c>
      <c r="AA119" s="25">
        <v>45.53</v>
      </c>
      <c r="AB119" s="26">
        <v>0.66</v>
      </c>
      <c r="AC119" s="25">
        <v>0.56999999999999995</v>
      </c>
    </row>
    <row r="120" spans="1:29" s="17" customFormat="1" x14ac:dyDescent="0.25">
      <c r="A120" s="18" t="s">
        <v>1103</v>
      </c>
      <c r="B120" s="28" t="s">
        <v>1104</v>
      </c>
      <c r="C120" s="25">
        <v>49.510523739598625</v>
      </c>
      <c r="D120" s="25">
        <v>43.956899131996408</v>
      </c>
      <c r="E120" s="25">
        <v>38.08</v>
      </c>
      <c r="F120" s="25">
        <v>29.84</v>
      </c>
      <c r="G120" s="25">
        <v>9.6500219651486301</v>
      </c>
      <c r="H120" s="25">
        <v>1.1669097728693478</v>
      </c>
      <c r="I120" s="25">
        <v>52.1</v>
      </c>
      <c r="J120" s="25">
        <v>24.26</v>
      </c>
      <c r="K120" s="25">
        <v>25.09</v>
      </c>
      <c r="L120" s="25">
        <v>70.03</v>
      </c>
      <c r="M120" s="25">
        <v>79.430000000000007</v>
      </c>
      <c r="N120" s="25">
        <v>97.34</v>
      </c>
      <c r="O120" s="25">
        <v>69.739999999999995</v>
      </c>
      <c r="P120" s="25">
        <v>96.73</v>
      </c>
      <c r="Q120" s="25">
        <v>1</v>
      </c>
      <c r="R120" s="27">
        <v>1</v>
      </c>
      <c r="S120" s="25">
        <v>1</v>
      </c>
      <c r="T120" s="27">
        <v>0</v>
      </c>
      <c r="U120" s="25">
        <v>0</v>
      </c>
      <c r="V120" s="25">
        <v>0.55000000000000004</v>
      </c>
      <c r="W120" s="25">
        <v>94.84</v>
      </c>
      <c r="X120" s="26">
        <v>89.49</v>
      </c>
      <c r="Y120" s="25">
        <v>58.12</v>
      </c>
      <c r="Z120" s="25">
        <v>45.64</v>
      </c>
      <c r="AA120" s="25">
        <v>49.73</v>
      </c>
      <c r="AB120" s="26">
        <v>0.54</v>
      </c>
      <c r="AC120" s="25">
        <v>0.6</v>
      </c>
    </row>
    <row r="121" spans="1:29" s="17" customFormat="1" x14ac:dyDescent="0.25">
      <c r="A121" s="18" t="s">
        <v>1105</v>
      </c>
      <c r="B121" s="28" t="s">
        <v>1106</v>
      </c>
      <c r="C121" s="25">
        <v>47.408385093167702</v>
      </c>
      <c r="D121" s="25">
        <v>42.961411423507613</v>
      </c>
      <c r="E121" s="25">
        <v>35.090000000000003</v>
      </c>
      <c r="F121" s="25">
        <v>28.22</v>
      </c>
      <c r="G121" s="25">
        <v>10.558483384570341</v>
      </c>
      <c r="H121" s="25">
        <v>4.1678496394299023</v>
      </c>
      <c r="I121" s="25">
        <v>47.68</v>
      </c>
      <c r="J121" s="25">
        <v>26.99</v>
      </c>
      <c r="K121" s="25">
        <v>49.67</v>
      </c>
      <c r="L121" s="25">
        <v>78.290000000000006</v>
      </c>
      <c r="M121" s="25">
        <v>61.99</v>
      </c>
      <c r="N121" s="25">
        <v>86.12</v>
      </c>
      <c r="O121" s="25">
        <v>80.17</v>
      </c>
      <c r="P121" s="25">
        <v>99.17</v>
      </c>
      <c r="Q121" s="25">
        <v>1</v>
      </c>
      <c r="R121" s="27">
        <v>0</v>
      </c>
      <c r="S121" s="25">
        <v>1</v>
      </c>
      <c r="T121" s="27">
        <v>0</v>
      </c>
      <c r="U121" s="25">
        <v>1</v>
      </c>
      <c r="V121" s="25">
        <v>0.52</v>
      </c>
      <c r="W121" s="25">
        <v>91.78</v>
      </c>
      <c r="X121" s="26">
        <v>91.78</v>
      </c>
      <c r="Y121" s="25">
        <v>42.49</v>
      </c>
      <c r="Z121" s="25">
        <v>38.619999999999997</v>
      </c>
      <c r="AA121" s="25">
        <v>39.18</v>
      </c>
      <c r="AB121" s="26">
        <v>0.67</v>
      </c>
      <c r="AC121" s="25">
        <v>0.52</v>
      </c>
    </row>
    <row r="122" spans="1:29" s="17" customFormat="1" x14ac:dyDescent="0.25">
      <c r="A122" s="18" t="s">
        <v>1107</v>
      </c>
      <c r="B122" s="28" t="s">
        <v>1108</v>
      </c>
      <c r="C122" s="25">
        <v>52.426908884473455</v>
      </c>
      <c r="D122" s="25">
        <v>55.34076827757125</v>
      </c>
      <c r="E122" s="25">
        <v>39.61</v>
      </c>
      <c r="F122" s="25">
        <v>31.98</v>
      </c>
      <c r="G122" s="25">
        <v>14.323529411764707</v>
      </c>
      <c r="H122" s="25">
        <v>5.0169109357384443</v>
      </c>
      <c r="I122" s="25">
        <v>66.8</v>
      </c>
      <c r="J122" s="25">
        <v>25.07</v>
      </c>
      <c r="K122" s="25">
        <v>47.65</v>
      </c>
      <c r="L122" s="25">
        <v>67.56</v>
      </c>
      <c r="M122" s="25">
        <v>59.35</v>
      </c>
      <c r="N122" s="25">
        <v>86.32</v>
      </c>
      <c r="O122" s="25">
        <v>64.75</v>
      </c>
      <c r="P122" s="25">
        <v>97.64</v>
      </c>
      <c r="Q122" s="25">
        <v>0</v>
      </c>
      <c r="R122" s="27">
        <v>0</v>
      </c>
      <c r="S122" s="25">
        <v>3</v>
      </c>
      <c r="T122" s="27">
        <v>0</v>
      </c>
      <c r="U122" s="25">
        <v>0</v>
      </c>
      <c r="V122" s="25">
        <v>0.51</v>
      </c>
      <c r="W122" s="25">
        <v>99.02</v>
      </c>
      <c r="X122" s="26">
        <v>92.12</v>
      </c>
      <c r="Y122" s="25">
        <v>53.7</v>
      </c>
      <c r="Z122" s="25">
        <v>49.95</v>
      </c>
      <c r="AA122" s="25">
        <v>58.9</v>
      </c>
      <c r="AB122" s="26">
        <v>0.53</v>
      </c>
      <c r="AC122" s="25">
        <v>0.5</v>
      </c>
    </row>
    <row r="123" spans="1:29" s="17" customFormat="1" x14ac:dyDescent="0.25">
      <c r="A123" s="18" t="s">
        <v>1109</v>
      </c>
      <c r="B123" s="28" t="s">
        <v>1110</v>
      </c>
      <c r="C123" s="25">
        <v>56.793842034805884</v>
      </c>
      <c r="D123" s="25">
        <v>53.565217391304344</v>
      </c>
      <c r="E123" s="25">
        <v>39.01</v>
      </c>
      <c r="F123" s="25">
        <v>28.44</v>
      </c>
      <c r="G123" s="25">
        <v>22.832740213523131</v>
      </c>
      <c r="H123" s="25">
        <v>6.6488066244520212</v>
      </c>
      <c r="I123" s="25">
        <v>70.02</v>
      </c>
      <c r="J123" s="25">
        <v>26.67</v>
      </c>
      <c r="K123" s="25">
        <v>47.74</v>
      </c>
      <c r="L123" s="25">
        <v>78.64</v>
      </c>
      <c r="M123" s="25">
        <v>40.58</v>
      </c>
      <c r="N123" s="25">
        <v>98.57</v>
      </c>
      <c r="O123" s="25">
        <v>75.36</v>
      </c>
      <c r="P123" s="25">
        <v>96.02</v>
      </c>
      <c r="Q123" s="25">
        <v>1</v>
      </c>
      <c r="R123" s="27">
        <v>0</v>
      </c>
      <c r="S123" s="25">
        <v>3</v>
      </c>
      <c r="T123" s="27">
        <v>0</v>
      </c>
      <c r="U123" s="25">
        <v>0</v>
      </c>
      <c r="V123" s="25">
        <v>0.54</v>
      </c>
      <c r="W123" s="25">
        <v>92.92</v>
      </c>
      <c r="X123" s="26">
        <v>93.16</v>
      </c>
      <c r="Y123" s="25">
        <v>45.61</v>
      </c>
      <c r="Z123" s="25">
        <v>39.86</v>
      </c>
      <c r="AA123" s="25">
        <v>54.57</v>
      </c>
      <c r="AB123" s="26">
        <v>0.68</v>
      </c>
      <c r="AC123" s="25">
        <v>0.53</v>
      </c>
    </row>
    <row r="124" spans="1:29" s="17" customFormat="1" x14ac:dyDescent="0.25">
      <c r="A124" s="18" t="s">
        <v>1111</v>
      </c>
      <c r="B124" s="28" t="s">
        <v>1112</v>
      </c>
      <c r="C124" s="25">
        <v>45.456520165085799</v>
      </c>
      <c r="D124" s="25">
        <v>35.711246631683444</v>
      </c>
      <c r="E124" s="25">
        <v>38.51</v>
      </c>
      <c r="F124" s="25">
        <v>31.61</v>
      </c>
      <c r="G124" s="25">
        <v>8.9722066778586083</v>
      </c>
      <c r="H124" s="25">
        <v>3.2346145767695864</v>
      </c>
      <c r="I124" s="25">
        <v>56.35</v>
      </c>
      <c r="J124" s="25">
        <v>32.07</v>
      </c>
      <c r="K124" s="25">
        <v>32.67</v>
      </c>
      <c r="L124" s="25">
        <v>72.53</v>
      </c>
      <c r="M124" s="25">
        <v>75.03</v>
      </c>
      <c r="N124" s="25">
        <v>95.5</v>
      </c>
      <c r="O124" s="25">
        <v>72.86</v>
      </c>
      <c r="P124" s="25">
        <v>99.62</v>
      </c>
      <c r="Q124" s="25">
        <v>1</v>
      </c>
      <c r="R124" s="27">
        <v>0</v>
      </c>
      <c r="S124" s="25">
        <v>1</v>
      </c>
      <c r="T124" s="27">
        <v>0</v>
      </c>
      <c r="U124" s="25">
        <v>0</v>
      </c>
      <c r="V124" s="25">
        <v>0.56999999999999995</v>
      </c>
      <c r="W124" s="25">
        <v>94.75</v>
      </c>
      <c r="X124" s="26">
        <v>92.53</v>
      </c>
      <c r="Y124" s="25">
        <v>41.64</v>
      </c>
      <c r="Z124" s="25">
        <v>40.200000000000003</v>
      </c>
      <c r="AA124" s="25">
        <v>46.25</v>
      </c>
      <c r="AB124" s="26">
        <v>0.71</v>
      </c>
      <c r="AC124" s="25">
        <v>0.63</v>
      </c>
    </row>
    <row r="125" spans="1:29" s="17" customFormat="1" x14ac:dyDescent="0.25">
      <c r="A125" s="18" t="s">
        <v>1113</v>
      </c>
      <c r="B125" s="28" t="s">
        <v>1114</v>
      </c>
      <c r="C125" s="25">
        <v>57.663989290495309</v>
      </c>
      <c r="D125" s="25">
        <v>63.4479756203744</v>
      </c>
      <c r="E125" s="25">
        <v>35.47</v>
      </c>
      <c r="F125" s="25">
        <v>22.98</v>
      </c>
      <c r="G125" s="25">
        <v>10.41196388261851</v>
      </c>
      <c r="H125" s="25">
        <v>2.7047913446676968</v>
      </c>
      <c r="I125" s="25">
        <v>49.38</v>
      </c>
      <c r="J125" s="25">
        <v>26.7</v>
      </c>
      <c r="K125" s="25">
        <v>35.72</v>
      </c>
      <c r="L125" s="25">
        <v>63.52</v>
      </c>
      <c r="M125" s="25">
        <v>66.91</v>
      </c>
      <c r="N125" s="25">
        <v>96.09</v>
      </c>
      <c r="O125" s="25">
        <v>85.2</v>
      </c>
      <c r="P125" s="25">
        <v>98.63</v>
      </c>
      <c r="Q125" s="25">
        <v>0</v>
      </c>
      <c r="R125" s="27">
        <v>0</v>
      </c>
      <c r="S125" s="25">
        <v>3</v>
      </c>
      <c r="T125" s="27">
        <v>0</v>
      </c>
      <c r="U125" s="25">
        <v>0</v>
      </c>
      <c r="V125" s="25">
        <v>0.55000000000000004</v>
      </c>
      <c r="W125" s="25">
        <v>94.51</v>
      </c>
      <c r="X125" s="26">
        <v>94.64</v>
      </c>
      <c r="Y125" s="25">
        <v>46.23</v>
      </c>
      <c r="Z125" s="25">
        <v>47.22</v>
      </c>
      <c r="AA125" s="25">
        <v>47.55</v>
      </c>
      <c r="AB125" s="26">
        <v>0.63</v>
      </c>
      <c r="AC125" s="25">
        <v>0.56999999999999995</v>
      </c>
    </row>
    <row r="126" spans="1:29" s="17" customFormat="1" x14ac:dyDescent="0.25">
      <c r="A126" s="18" t="s">
        <v>1115</v>
      </c>
      <c r="B126" s="28" t="s">
        <v>1116</v>
      </c>
      <c r="C126" s="25">
        <v>47.064668377908419</v>
      </c>
      <c r="D126" s="25">
        <v>31.986531986531986</v>
      </c>
      <c r="E126" s="25">
        <v>34.21</v>
      </c>
      <c r="F126" s="25">
        <v>23.3</v>
      </c>
      <c r="G126" s="25">
        <v>13.516666666666666</v>
      </c>
      <c r="H126" s="25">
        <v>3.1185361972951471</v>
      </c>
      <c r="I126" s="25">
        <v>68.2</v>
      </c>
      <c r="J126" s="25">
        <v>23.27</v>
      </c>
      <c r="K126" s="25">
        <v>50.9</v>
      </c>
      <c r="L126" s="25">
        <v>80.98</v>
      </c>
      <c r="M126" s="25">
        <v>84.46</v>
      </c>
      <c r="N126" s="25">
        <v>94.63</v>
      </c>
      <c r="O126" s="25">
        <v>88.99</v>
      </c>
      <c r="P126" s="25">
        <v>99.8</v>
      </c>
      <c r="Q126" s="25">
        <v>0</v>
      </c>
      <c r="R126" s="27">
        <v>0</v>
      </c>
      <c r="S126" s="25">
        <v>1</v>
      </c>
      <c r="T126" s="27">
        <v>0</v>
      </c>
      <c r="U126" s="25">
        <v>0</v>
      </c>
      <c r="V126" s="25">
        <v>0.56999999999999995</v>
      </c>
      <c r="W126" s="25">
        <v>95.47</v>
      </c>
      <c r="X126" s="26">
        <v>94.52</v>
      </c>
      <c r="Y126" s="25">
        <v>43.86</v>
      </c>
      <c r="Z126" s="25">
        <v>30.42</v>
      </c>
      <c r="AA126" s="25">
        <v>46.47</v>
      </c>
      <c r="AB126" s="26">
        <v>0.69</v>
      </c>
      <c r="AC126" s="25">
        <v>0.61</v>
      </c>
    </row>
    <row r="127" spans="1:29" s="17" customFormat="1" x14ac:dyDescent="0.25">
      <c r="A127" s="18" t="s">
        <v>1117</v>
      </c>
      <c r="B127" s="28" t="s">
        <v>1118</v>
      </c>
      <c r="C127" s="25">
        <v>28.974000749650731</v>
      </c>
      <c r="D127" s="25">
        <v>24.934603584692393</v>
      </c>
      <c r="E127" s="25">
        <v>35.979999999999997</v>
      </c>
      <c r="F127" s="25">
        <v>28.44</v>
      </c>
      <c r="G127" s="25">
        <v>17.874899759422615</v>
      </c>
      <c r="H127" s="25">
        <v>2.2051065625659421</v>
      </c>
      <c r="I127" s="25">
        <v>63.7</v>
      </c>
      <c r="J127" s="25">
        <v>27.66</v>
      </c>
      <c r="K127" s="25">
        <v>68.959999999999994</v>
      </c>
      <c r="L127" s="25">
        <v>90.74</v>
      </c>
      <c r="M127" s="25">
        <v>56.31</v>
      </c>
      <c r="N127" s="25">
        <v>90.65</v>
      </c>
      <c r="O127" s="25">
        <v>88.76</v>
      </c>
      <c r="P127" s="25">
        <v>99.57</v>
      </c>
      <c r="Q127" s="25">
        <v>1</v>
      </c>
      <c r="R127" s="27">
        <v>1</v>
      </c>
      <c r="S127" s="25">
        <v>3</v>
      </c>
      <c r="T127" s="27">
        <v>0</v>
      </c>
      <c r="U127" s="25">
        <v>0</v>
      </c>
      <c r="V127" s="25">
        <v>0.5</v>
      </c>
      <c r="W127" s="25">
        <v>90.11</v>
      </c>
      <c r="X127" s="26">
        <v>95.32</v>
      </c>
      <c r="Y127" s="25">
        <v>35.299999999999997</v>
      </c>
      <c r="Z127" s="25">
        <v>27.93</v>
      </c>
      <c r="AA127" s="25">
        <v>33.630000000000003</v>
      </c>
      <c r="AB127" s="26">
        <v>0.72</v>
      </c>
      <c r="AC127" s="25">
        <v>0.47</v>
      </c>
    </row>
    <row r="128" spans="1:29" s="17" customFormat="1" x14ac:dyDescent="0.25">
      <c r="A128" s="18" t="s">
        <v>1119</v>
      </c>
      <c r="B128" s="28" t="s">
        <v>1120</v>
      </c>
      <c r="C128" s="25">
        <v>51.341934989854131</v>
      </c>
      <c r="D128" s="25">
        <v>48.165956361781952</v>
      </c>
      <c r="E128" s="25">
        <v>47.08</v>
      </c>
      <c r="F128" s="25">
        <v>34.07</v>
      </c>
      <c r="G128" s="25">
        <v>23.8542329726289</v>
      </c>
      <c r="H128" s="25">
        <v>2.0561685055165495</v>
      </c>
      <c r="I128" s="25">
        <v>63.7</v>
      </c>
      <c r="J128" s="25">
        <v>26</v>
      </c>
      <c r="K128" s="25">
        <v>3.53</v>
      </c>
      <c r="L128" s="25">
        <v>75.22</v>
      </c>
      <c r="M128" s="25">
        <v>63.58</v>
      </c>
      <c r="N128" s="25">
        <v>82.35</v>
      </c>
      <c r="O128" s="25">
        <v>66.069999999999993</v>
      </c>
      <c r="P128" s="25">
        <v>99.42</v>
      </c>
      <c r="Q128" s="25">
        <v>1</v>
      </c>
      <c r="R128" s="27">
        <v>1</v>
      </c>
      <c r="S128" s="25">
        <v>2</v>
      </c>
      <c r="T128" s="27">
        <v>0</v>
      </c>
      <c r="U128" s="25">
        <v>0</v>
      </c>
      <c r="V128" s="25">
        <v>0.6</v>
      </c>
      <c r="W128" s="25">
        <v>95.29</v>
      </c>
      <c r="X128" s="26">
        <v>93</v>
      </c>
      <c r="Y128" s="25">
        <v>59.45</v>
      </c>
      <c r="Z128" s="25">
        <v>50.47</v>
      </c>
      <c r="AA128" s="25">
        <v>50.09</v>
      </c>
      <c r="AB128" s="26">
        <v>0.53</v>
      </c>
      <c r="AC128" s="25">
        <v>0.7</v>
      </c>
    </row>
    <row r="129" spans="1:29" s="17" customFormat="1" x14ac:dyDescent="0.25">
      <c r="A129" s="18" t="s">
        <v>1121</v>
      </c>
      <c r="B129" s="28" t="s">
        <v>1122</v>
      </c>
      <c r="C129" s="25">
        <v>70.478131949592296</v>
      </c>
      <c r="D129" s="25">
        <v>68.321739492647978</v>
      </c>
      <c r="E129" s="25">
        <v>40.51</v>
      </c>
      <c r="F129" s="25">
        <v>30.07</v>
      </c>
      <c r="G129" s="25">
        <v>13.521028849496004</v>
      </c>
      <c r="H129" s="25">
        <v>1.8735981000131943</v>
      </c>
      <c r="I129" s="25">
        <v>71.7</v>
      </c>
      <c r="J129" s="25">
        <v>24.61</v>
      </c>
      <c r="K129" s="25">
        <v>1.32</v>
      </c>
      <c r="L129" s="25">
        <v>53.9</v>
      </c>
      <c r="M129" s="25">
        <v>49.64</v>
      </c>
      <c r="N129" s="25">
        <v>84.98</v>
      </c>
      <c r="O129" s="25">
        <v>70.19</v>
      </c>
      <c r="P129" s="25">
        <v>99.59</v>
      </c>
      <c r="Q129" s="25">
        <v>1</v>
      </c>
      <c r="R129" s="27">
        <v>1</v>
      </c>
      <c r="S129" s="25">
        <v>2</v>
      </c>
      <c r="T129" s="27">
        <v>0</v>
      </c>
      <c r="U129" s="25">
        <v>0</v>
      </c>
      <c r="V129" s="25">
        <v>0.53</v>
      </c>
      <c r="W129" s="25">
        <v>89.1</v>
      </c>
      <c r="X129" s="26">
        <v>92.9</v>
      </c>
      <c r="Y129" s="25">
        <v>56.71</v>
      </c>
      <c r="Z129" s="25">
        <v>54.78</v>
      </c>
      <c r="AA129" s="25">
        <v>49.99</v>
      </c>
      <c r="AB129" s="26">
        <v>0.47</v>
      </c>
      <c r="AC129" s="25">
        <v>0.53</v>
      </c>
    </row>
    <row r="130" spans="1:29" s="17" customFormat="1" x14ac:dyDescent="0.25">
      <c r="A130" s="18" t="s">
        <v>1123</v>
      </c>
      <c r="B130" s="28" t="s">
        <v>1124</v>
      </c>
      <c r="C130" s="25">
        <v>28.66548608273169</v>
      </c>
      <c r="D130" s="25">
        <v>25.087661882275935</v>
      </c>
      <c r="E130" s="25">
        <v>35.81</v>
      </c>
      <c r="F130" s="25">
        <v>29.69</v>
      </c>
      <c r="G130" s="25">
        <v>8.4622823984526114</v>
      </c>
      <c r="H130" s="25">
        <v>1.6890428757037679</v>
      </c>
      <c r="I130" s="25">
        <v>67.2</v>
      </c>
      <c r="J130" s="25">
        <v>20.87</v>
      </c>
      <c r="K130" s="25">
        <v>48.63</v>
      </c>
      <c r="L130" s="25">
        <v>88.29</v>
      </c>
      <c r="M130" s="25">
        <v>86.44</v>
      </c>
      <c r="N130" s="25">
        <v>95.58</v>
      </c>
      <c r="O130" s="25">
        <v>94.17</v>
      </c>
      <c r="P130" s="25">
        <v>99.76</v>
      </c>
      <c r="Q130" s="25">
        <v>1</v>
      </c>
      <c r="R130" s="27">
        <v>1</v>
      </c>
      <c r="S130" s="25">
        <v>2</v>
      </c>
      <c r="T130" s="27">
        <v>0</v>
      </c>
      <c r="U130" s="25">
        <v>0</v>
      </c>
      <c r="V130" s="25">
        <v>0.49</v>
      </c>
      <c r="W130" s="25">
        <v>89.35</v>
      </c>
      <c r="X130" s="26">
        <v>95.28</v>
      </c>
      <c r="Y130" s="25">
        <v>43.81</v>
      </c>
      <c r="Z130" s="25">
        <v>40.369999999999997</v>
      </c>
      <c r="AA130" s="25">
        <v>33.03</v>
      </c>
      <c r="AB130" s="26">
        <v>0.54</v>
      </c>
      <c r="AC130" s="25">
        <v>0.45</v>
      </c>
    </row>
    <row r="131" spans="1:29" s="17" customFormat="1" x14ac:dyDescent="0.25">
      <c r="A131" s="18" t="s">
        <v>1125</v>
      </c>
      <c r="B131" s="28" t="s">
        <v>1126</v>
      </c>
      <c r="C131" s="25">
        <v>22.167007034263673</v>
      </c>
      <c r="D131" s="25">
        <v>18.052006856625376</v>
      </c>
      <c r="E131" s="25">
        <v>27.34</v>
      </c>
      <c r="F131" s="25">
        <v>18.260000000000002</v>
      </c>
      <c r="G131" s="25">
        <v>20.633290543431752</v>
      </c>
      <c r="H131" s="25">
        <v>0.8685353335965259</v>
      </c>
      <c r="I131" s="25">
        <v>54.4</v>
      </c>
      <c r="J131" s="25">
        <v>21.64</v>
      </c>
      <c r="K131" s="25">
        <v>33.229999999999997</v>
      </c>
      <c r="L131" s="25">
        <v>80.040000000000006</v>
      </c>
      <c r="M131" s="25">
        <v>70.63</v>
      </c>
      <c r="N131" s="25">
        <v>92.29</v>
      </c>
      <c r="O131" s="25">
        <v>95.29</v>
      </c>
      <c r="P131" s="25">
        <v>99.42</v>
      </c>
      <c r="Q131" s="25">
        <v>0</v>
      </c>
      <c r="R131" s="27">
        <v>0</v>
      </c>
      <c r="S131" s="25">
        <v>2</v>
      </c>
      <c r="T131" s="27">
        <v>0</v>
      </c>
      <c r="U131" s="25">
        <v>0</v>
      </c>
      <c r="V131" s="25">
        <v>0.47</v>
      </c>
      <c r="W131" s="25">
        <v>82.62</v>
      </c>
      <c r="X131" s="26">
        <v>90.33</v>
      </c>
      <c r="Y131" s="25">
        <v>17.46</v>
      </c>
      <c r="Z131" s="25">
        <v>10.66</v>
      </c>
      <c r="AA131" s="25">
        <v>24.7</v>
      </c>
      <c r="AB131" s="26">
        <v>0.45</v>
      </c>
      <c r="AC131" s="25">
        <v>0.4</v>
      </c>
    </row>
    <row r="132" spans="1:29" s="17" customFormat="1" x14ac:dyDescent="0.25">
      <c r="A132" s="18" t="s">
        <v>1127</v>
      </c>
      <c r="B132" s="28" t="s">
        <v>1128</v>
      </c>
      <c r="C132" s="25">
        <v>9.0297121634168995</v>
      </c>
      <c r="D132" s="25">
        <v>14.11361152989668</v>
      </c>
      <c r="E132" s="25">
        <v>17.48</v>
      </c>
      <c r="F132" s="25">
        <v>9.3800000000000008</v>
      </c>
      <c r="G132" s="25">
        <v>10.049456786119668</v>
      </c>
      <c r="H132" s="25">
        <v>1.4148534068852794</v>
      </c>
      <c r="I132" s="25">
        <v>44.71</v>
      </c>
      <c r="J132" s="25">
        <v>23.17</v>
      </c>
      <c r="K132" s="25">
        <v>71.56</v>
      </c>
      <c r="L132" s="25">
        <v>97.76</v>
      </c>
      <c r="M132" s="25">
        <v>82.34</v>
      </c>
      <c r="N132" s="25">
        <v>97.41</v>
      </c>
      <c r="O132" s="25">
        <v>97.51</v>
      </c>
      <c r="P132" s="25">
        <v>99.63</v>
      </c>
      <c r="Q132" s="25">
        <v>1</v>
      </c>
      <c r="R132" s="27">
        <v>0</v>
      </c>
      <c r="S132" s="25">
        <v>2</v>
      </c>
      <c r="T132" s="27">
        <v>0</v>
      </c>
      <c r="U132" s="25">
        <v>0</v>
      </c>
      <c r="V132" s="25">
        <v>0.44</v>
      </c>
      <c r="W132" s="25">
        <v>77.89</v>
      </c>
      <c r="X132" s="26">
        <v>87.52</v>
      </c>
      <c r="Y132" s="25">
        <v>5.51</v>
      </c>
      <c r="Z132" s="25">
        <v>4.41</v>
      </c>
      <c r="AA132" s="25">
        <v>22</v>
      </c>
      <c r="AB132" s="26">
        <v>0.37</v>
      </c>
      <c r="AC132" s="25">
        <v>0.36</v>
      </c>
    </row>
    <row r="133" spans="1:29" s="17" customFormat="1" x14ac:dyDescent="0.25">
      <c r="A133" s="18" t="s">
        <v>1129</v>
      </c>
      <c r="B133" s="28" t="s">
        <v>1130</v>
      </c>
      <c r="C133" s="25">
        <v>65.147771982798062</v>
      </c>
      <c r="D133" s="25">
        <v>59.119496855345908</v>
      </c>
      <c r="E133" s="25">
        <v>33.71</v>
      </c>
      <c r="F133" s="25">
        <v>20.329999999999998</v>
      </c>
      <c r="G133" s="25">
        <v>8.2737871380218131</v>
      </c>
      <c r="H133" s="25">
        <v>1.4163090128755365</v>
      </c>
      <c r="I133" s="25">
        <v>47.68</v>
      </c>
      <c r="J133" s="25">
        <v>24.23</v>
      </c>
      <c r="K133" s="25">
        <v>28.39</v>
      </c>
      <c r="L133" s="25">
        <v>78.91</v>
      </c>
      <c r="M133" s="25">
        <v>75.73</v>
      </c>
      <c r="N133" s="25">
        <v>92.76</v>
      </c>
      <c r="O133" s="25">
        <v>90.3</v>
      </c>
      <c r="P133" s="25">
        <v>99.39</v>
      </c>
      <c r="Q133" s="25">
        <v>0</v>
      </c>
      <c r="R133" s="27">
        <v>0</v>
      </c>
      <c r="S133" s="25">
        <v>1</v>
      </c>
      <c r="T133" s="27">
        <v>0</v>
      </c>
      <c r="U133" s="25">
        <v>0</v>
      </c>
      <c r="V133" s="25">
        <v>0.5</v>
      </c>
      <c r="W133" s="25">
        <v>95.03</v>
      </c>
      <c r="X133" s="26">
        <v>92.37</v>
      </c>
      <c r="Y133" s="25">
        <v>51.71</v>
      </c>
      <c r="Z133" s="25">
        <v>43.23</v>
      </c>
      <c r="AA133" s="25">
        <v>37.950000000000003</v>
      </c>
      <c r="AB133" s="26">
        <v>0.53</v>
      </c>
      <c r="AC133" s="25">
        <v>0.48</v>
      </c>
    </row>
    <row r="134" spans="1:29" s="17" customFormat="1" x14ac:dyDescent="0.25">
      <c r="A134" s="18" t="s">
        <v>1131</v>
      </c>
      <c r="B134" s="28" t="s">
        <v>1132</v>
      </c>
      <c r="C134" s="25">
        <v>42.048469839023525</v>
      </c>
      <c r="D134" s="25">
        <v>37.804878048780488</v>
      </c>
      <c r="E134" s="25">
        <v>35.21</v>
      </c>
      <c r="F134" s="25">
        <v>28.15</v>
      </c>
      <c r="G134" s="25">
        <v>19.474835886214443</v>
      </c>
      <c r="H134" s="25">
        <v>3.3175355450236967</v>
      </c>
      <c r="I134" s="25">
        <v>56.06</v>
      </c>
      <c r="J134" s="25">
        <v>29.43</v>
      </c>
      <c r="K134" s="25">
        <v>48.31</v>
      </c>
      <c r="L134" s="25">
        <v>72.56</v>
      </c>
      <c r="M134" s="25">
        <v>67.209999999999994</v>
      </c>
      <c r="N134" s="25">
        <v>97.65</v>
      </c>
      <c r="O134" s="25">
        <v>94.49</v>
      </c>
      <c r="P134" s="25">
        <v>99.71</v>
      </c>
      <c r="Q134" s="25">
        <v>0</v>
      </c>
      <c r="R134" s="27">
        <v>0</v>
      </c>
      <c r="S134" s="25">
        <v>2</v>
      </c>
      <c r="T134" s="27">
        <v>0</v>
      </c>
      <c r="U134" s="25">
        <v>0</v>
      </c>
      <c r="V134" s="25">
        <v>0.5</v>
      </c>
      <c r="W134" s="25">
        <v>92.25</v>
      </c>
      <c r="X134" s="26">
        <v>94.32</v>
      </c>
      <c r="Y134" s="25">
        <v>31.52</v>
      </c>
      <c r="Z134" s="25">
        <v>25.15</v>
      </c>
      <c r="AA134" s="25">
        <v>41.68</v>
      </c>
      <c r="AB134" s="26">
        <v>0.49</v>
      </c>
      <c r="AC134" s="25">
        <v>0.47</v>
      </c>
    </row>
    <row r="135" spans="1:29" s="17" customFormat="1" x14ac:dyDescent="0.25">
      <c r="A135" s="18" t="s">
        <v>1133</v>
      </c>
      <c r="B135" s="28" t="s">
        <v>1134</v>
      </c>
      <c r="C135" s="25">
        <v>47.844722018123932</v>
      </c>
      <c r="D135" s="25">
        <v>49.075118429957136</v>
      </c>
      <c r="E135" s="25">
        <v>35.119999999999997</v>
      </c>
      <c r="F135" s="25">
        <v>28.38</v>
      </c>
      <c r="G135" s="25">
        <v>14.006139677666923</v>
      </c>
      <c r="H135" s="25">
        <v>0.80139372822299659</v>
      </c>
      <c r="I135" s="25">
        <v>59.05</v>
      </c>
      <c r="J135" s="25">
        <v>34.04</v>
      </c>
      <c r="K135" s="25">
        <v>25.83</v>
      </c>
      <c r="L135" s="25">
        <v>72</v>
      </c>
      <c r="M135" s="25">
        <v>71.489999999999995</v>
      </c>
      <c r="N135" s="25">
        <v>90.9</v>
      </c>
      <c r="O135" s="25">
        <v>87.49</v>
      </c>
      <c r="P135" s="25">
        <v>99.15</v>
      </c>
      <c r="Q135" s="25">
        <v>1</v>
      </c>
      <c r="R135" s="27">
        <v>0</v>
      </c>
      <c r="S135" s="25">
        <v>1</v>
      </c>
      <c r="T135" s="27">
        <v>0</v>
      </c>
      <c r="U135" s="25">
        <v>1</v>
      </c>
      <c r="V135" s="25">
        <v>0.47</v>
      </c>
      <c r="W135" s="25">
        <v>92.57</v>
      </c>
      <c r="X135" s="26">
        <v>95.95</v>
      </c>
      <c r="Y135" s="25">
        <v>54.89</v>
      </c>
      <c r="Z135" s="25">
        <v>47.71</v>
      </c>
      <c r="AA135" s="25">
        <v>34.53</v>
      </c>
      <c r="AB135" s="26">
        <v>0.51</v>
      </c>
      <c r="AC135" s="25">
        <v>0.43</v>
      </c>
    </row>
    <row r="136" spans="1:29" s="17" customFormat="1" x14ac:dyDescent="0.25">
      <c r="A136" s="18" t="s">
        <v>1135</v>
      </c>
      <c r="B136" s="28" t="s">
        <v>1136</v>
      </c>
      <c r="C136" s="25">
        <v>55.198295973222436</v>
      </c>
      <c r="D136" s="25">
        <v>58.708871303623489</v>
      </c>
      <c r="E136" s="25">
        <v>33.76</v>
      </c>
      <c r="F136" s="25">
        <v>24.09</v>
      </c>
      <c r="G136" s="25">
        <v>12.212081703607128</v>
      </c>
      <c r="H136" s="25">
        <v>1.8294674942829141</v>
      </c>
      <c r="I136" s="25">
        <v>50.15</v>
      </c>
      <c r="J136" s="25">
        <v>29.95</v>
      </c>
      <c r="K136" s="25">
        <v>33.68</v>
      </c>
      <c r="L136" s="25">
        <v>60.64</v>
      </c>
      <c r="M136" s="25">
        <v>70.19</v>
      </c>
      <c r="N136" s="25">
        <v>88.05</v>
      </c>
      <c r="O136" s="25">
        <v>83.45</v>
      </c>
      <c r="P136" s="25">
        <v>98.63</v>
      </c>
      <c r="Q136" s="25">
        <v>0</v>
      </c>
      <c r="R136" s="27">
        <v>0</v>
      </c>
      <c r="S136" s="25">
        <v>2</v>
      </c>
      <c r="T136" s="27">
        <v>0</v>
      </c>
      <c r="U136" s="25">
        <v>0</v>
      </c>
      <c r="V136" s="25">
        <v>0.63</v>
      </c>
      <c r="W136" s="25">
        <v>87.02</v>
      </c>
      <c r="X136" s="26">
        <v>95.17</v>
      </c>
      <c r="Y136" s="25">
        <v>42.71</v>
      </c>
      <c r="Z136" s="25">
        <v>38.909999999999997</v>
      </c>
      <c r="AA136" s="25">
        <v>45.85</v>
      </c>
      <c r="AB136" s="26">
        <v>0.59</v>
      </c>
      <c r="AC136" s="25">
        <v>0.76</v>
      </c>
    </row>
    <row r="137" spans="1:29" s="17" customFormat="1" x14ac:dyDescent="0.25">
      <c r="A137" s="18" t="s">
        <v>1137</v>
      </c>
      <c r="B137" s="28" t="s">
        <v>1138</v>
      </c>
      <c r="C137" s="25">
        <v>39.461166987400603</v>
      </c>
      <c r="D137" s="25">
        <v>36.610190921734734</v>
      </c>
      <c r="E137" s="25">
        <v>27.09</v>
      </c>
      <c r="F137" s="25">
        <v>20.149999999999999</v>
      </c>
      <c r="G137" s="25">
        <v>9.6616452401608957</v>
      </c>
      <c r="H137" s="25">
        <v>0.89814814814814814</v>
      </c>
      <c r="I137" s="25">
        <v>67.31</v>
      </c>
      <c r="J137" s="25">
        <v>29.34</v>
      </c>
      <c r="K137" s="25">
        <v>35.25</v>
      </c>
      <c r="L137" s="25">
        <v>94.62</v>
      </c>
      <c r="M137" s="25">
        <v>54.35</v>
      </c>
      <c r="N137" s="25">
        <v>89.21</v>
      </c>
      <c r="O137" s="25">
        <v>86.91</v>
      </c>
      <c r="P137" s="25">
        <v>98.54</v>
      </c>
      <c r="Q137" s="25">
        <v>0</v>
      </c>
      <c r="R137" s="27">
        <v>0</v>
      </c>
      <c r="S137" s="25">
        <v>1</v>
      </c>
      <c r="T137" s="27">
        <v>0</v>
      </c>
      <c r="U137" s="25">
        <v>0</v>
      </c>
      <c r="V137" s="25">
        <v>0.55000000000000004</v>
      </c>
      <c r="W137" s="25">
        <v>86.31</v>
      </c>
      <c r="X137" s="26">
        <v>94.36</v>
      </c>
      <c r="Y137" s="25">
        <v>32.35</v>
      </c>
      <c r="Z137" s="25">
        <v>26.52</v>
      </c>
      <c r="AA137" s="25">
        <v>36.590000000000003</v>
      </c>
      <c r="AB137" s="26">
        <v>0.53</v>
      </c>
      <c r="AC137" s="25">
        <v>0.56000000000000005</v>
      </c>
    </row>
    <row r="138" spans="1:29" s="17" customFormat="1" x14ac:dyDescent="0.25">
      <c r="A138" s="18" t="s">
        <v>1139</v>
      </c>
      <c r="B138" s="28" t="s">
        <v>1140</v>
      </c>
      <c r="C138" s="25">
        <v>50.200298484015391</v>
      </c>
      <c r="D138" s="25">
        <v>55.277787024399984</v>
      </c>
      <c r="E138" s="25">
        <v>28.87</v>
      </c>
      <c r="F138" s="25">
        <v>19.940000000000001</v>
      </c>
      <c r="G138" s="25">
        <v>6.2191738594327992</v>
      </c>
      <c r="H138" s="25">
        <v>0.93758617519992637</v>
      </c>
      <c r="I138" s="25">
        <v>49.37</v>
      </c>
      <c r="J138" s="25">
        <v>30.94</v>
      </c>
      <c r="K138" s="25">
        <v>40.880000000000003</v>
      </c>
      <c r="L138" s="25">
        <v>88.53</v>
      </c>
      <c r="M138" s="25">
        <v>87.04</v>
      </c>
      <c r="N138" s="25">
        <v>95.33</v>
      </c>
      <c r="O138" s="25">
        <v>86.3</v>
      </c>
      <c r="P138" s="25">
        <v>99.15</v>
      </c>
      <c r="Q138" s="25">
        <v>1</v>
      </c>
      <c r="R138" s="27">
        <v>0</v>
      </c>
      <c r="S138" s="25">
        <v>2</v>
      </c>
      <c r="T138" s="27">
        <v>0</v>
      </c>
      <c r="U138" s="25">
        <v>0</v>
      </c>
      <c r="V138" s="25">
        <v>0.5</v>
      </c>
      <c r="W138" s="25">
        <v>90.6</v>
      </c>
      <c r="X138" s="26">
        <v>94.33</v>
      </c>
      <c r="Y138" s="25">
        <v>38.72</v>
      </c>
      <c r="Z138" s="25">
        <v>39.08</v>
      </c>
      <c r="AA138" s="25">
        <v>38.479999999999997</v>
      </c>
      <c r="AB138" s="26">
        <v>0.56000000000000005</v>
      </c>
      <c r="AC138" s="25">
        <v>0.47</v>
      </c>
    </row>
    <row r="139" spans="1:29" s="17" customFormat="1" x14ac:dyDescent="0.25">
      <c r="A139" s="18" t="s">
        <v>1141</v>
      </c>
      <c r="B139" s="28" t="s">
        <v>1142</v>
      </c>
      <c r="C139" s="25">
        <v>61.147916537675684</v>
      </c>
      <c r="D139" s="25">
        <v>54.945862212143467</v>
      </c>
      <c r="E139" s="25">
        <v>44.41</v>
      </c>
      <c r="F139" s="25">
        <v>35.090000000000003</v>
      </c>
      <c r="G139" s="25">
        <v>13.747307968413496</v>
      </c>
      <c r="H139" s="25">
        <v>0.90988818241613667</v>
      </c>
      <c r="I139" s="25">
        <v>47.78</v>
      </c>
      <c r="J139" s="25">
        <v>25.8</v>
      </c>
      <c r="K139" s="25">
        <v>35.9</v>
      </c>
      <c r="L139" s="25">
        <v>63.73</v>
      </c>
      <c r="M139" s="25">
        <v>57.26</v>
      </c>
      <c r="N139" s="25">
        <v>90.86</v>
      </c>
      <c r="O139" s="25">
        <v>66.69</v>
      </c>
      <c r="P139" s="25">
        <v>96.28</v>
      </c>
      <c r="Q139" s="25">
        <v>0</v>
      </c>
      <c r="R139" s="27">
        <v>1</v>
      </c>
      <c r="S139" s="25">
        <v>1</v>
      </c>
      <c r="T139" s="27">
        <v>0</v>
      </c>
      <c r="U139" s="25">
        <v>0</v>
      </c>
      <c r="V139" s="25">
        <v>0.53</v>
      </c>
      <c r="W139" s="25">
        <v>93.58</v>
      </c>
      <c r="X139" s="26">
        <v>93.71</v>
      </c>
      <c r="Y139" s="25">
        <v>60.26</v>
      </c>
      <c r="Z139" s="25">
        <v>48.72</v>
      </c>
      <c r="AA139" s="25">
        <v>51.58</v>
      </c>
      <c r="AB139" s="26">
        <v>0.61</v>
      </c>
      <c r="AC139" s="25">
        <v>0.53</v>
      </c>
    </row>
    <row r="140" spans="1:29" s="17" customFormat="1" x14ac:dyDescent="0.25">
      <c r="A140" s="18" t="s">
        <v>1143</v>
      </c>
      <c r="B140" s="28" t="s">
        <v>1144</v>
      </c>
      <c r="C140" s="25">
        <v>61.941659070191434</v>
      </c>
      <c r="D140" s="25">
        <v>51.008135833038558</v>
      </c>
      <c r="E140" s="25">
        <v>41.12</v>
      </c>
      <c r="F140" s="25">
        <v>29.78</v>
      </c>
      <c r="G140" s="25">
        <v>13.057696799813129</v>
      </c>
      <c r="H140" s="25">
        <v>3.6424696460862824</v>
      </c>
      <c r="I140" s="25">
        <v>66.34</v>
      </c>
      <c r="J140" s="25">
        <v>30.26</v>
      </c>
      <c r="K140" s="25">
        <v>29.49</v>
      </c>
      <c r="L140" s="25">
        <v>68.209999999999994</v>
      </c>
      <c r="M140" s="25">
        <v>90.24</v>
      </c>
      <c r="N140" s="25">
        <v>94.16</v>
      </c>
      <c r="O140" s="25">
        <v>53.84</v>
      </c>
      <c r="P140" s="25">
        <v>98.06</v>
      </c>
      <c r="Q140" s="25">
        <v>1</v>
      </c>
      <c r="R140" s="27">
        <v>1</v>
      </c>
      <c r="S140" s="25">
        <v>1</v>
      </c>
      <c r="T140" s="27">
        <v>0</v>
      </c>
      <c r="U140" s="25">
        <v>0</v>
      </c>
      <c r="V140" s="25">
        <v>0.52</v>
      </c>
      <c r="W140" s="25">
        <v>90.5</v>
      </c>
      <c r="X140" s="26">
        <v>93.58</v>
      </c>
      <c r="Y140" s="25">
        <v>51.94</v>
      </c>
      <c r="Z140" s="25">
        <v>34.479999999999997</v>
      </c>
      <c r="AA140" s="25">
        <v>49.98</v>
      </c>
      <c r="AB140" s="26">
        <v>0.53</v>
      </c>
      <c r="AC140" s="25">
        <v>0.53</v>
      </c>
    </row>
    <row r="141" spans="1:29" s="17" customFormat="1" x14ac:dyDescent="0.25">
      <c r="A141" s="18" t="s">
        <v>1145</v>
      </c>
      <c r="B141" s="28" t="s">
        <v>1146</v>
      </c>
      <c r="C141" s="25">
        <v>57.422316037504295</v>
      </c>
      <c r="D141" s="25">
        <v>41.489615660062071</v>
      </c>
      <c r="E141" s="25">
        <v>46.32</v>
      </c>
      <c r="F141" s="25">
        <v>33.19</v>
      </c>
      <c r="G141" s="25">
        <v>16.347469220246239</v>
      </c>
      <c r="H141" s="25">
        <v>2.8892576946288475</v>
      </c>
      <c r="I141" s="25">
        <v>62.95</v>
      </c>
      <c r="J141" s="25">
        <v>23.23</v>
      </c>
      <c r="K141" s="25">
        <v>37.880000000000003</v>
      </c>
      <c r="L141" s="25">
        <v>73.19</v>
      </c>
      <c r="M141" s="25">
        <v>85.6</v>
      </c>
      <c r="N141" s="25">
        <v>96</v>
      </c>
      <c r="O141" s="25">
        <v>60.08</v>
      </c>
      <c r="P141" s="25">
        <v>98.09</v>
      </c>
      <c r="Q141" s="25">
        <v>0</v>
      </c>
      <c r="R141" s="27">
        <v>1</v>
      </c>
      <c r="S141" s="25">
        <v>1</v>
      </c>
      <c r="T141" s="27">
        <v>0</v>
      </c>
      <c r="U141" s="25">
        <v>0</v>
      </c>
      <c r="V141" s="25">
        <v>0.5</v>
      </c>
      <c r="W141" s="25">
        <v>95.32</v>
      </c>
      <c r="X141" s="26">
        <v>93.77</v>
      </c>
      <c r="Y141" s="25">
        <v>62.13</v>
      </c>
      <c r="Z141" s="25">
        <v>49.49</v>
      </c>
      <c r="AA141" s="25">
        <v>41.95</v>
      </c>
      <c r="AB141" s="26">
        <v>0.59</v>
      </c>
      <c r="AC141" s="25">
        <v>0.48</v>
      </c>
    </row>
    <row r="142" spans="1:29" s="17" customFormat="1" x14ac:dyDescent="0.25">
      <c r="A142" s="18" t="s">
        <v>1147</v>
      </c>
      <c r="B142" s="28" t="s">
        <v>1148</v>
      </c>
      <c r="C142" s="25">
        <v>36.183554225452475</v>
      </c>
      <c r="D142" s="25">
        <v>22.210065645514224</v>
      </c>
      <c r="E142" s="25">
        <v>26.83</v>
      </c>
      <c r="F142" s="25">
        <v>22.17</v>
      </c>
      <c r="G142" s="25">
        <v>11.724806201550388</v>
      </c>
      <c r="H142" s="25">
        <v>5.1983057373892949</v>
      </c>
      <c r="I142" s="25">
        <v>49.01</v>
      </c>
      <c r="J142" s="25">
        <v>26.46</v>
      </c>
      <c r="K142" s="25">
        <v>59.75</v>
      </c>
      <c r="L142" s="25">
        <v>76.06</v>
      </c>
      <c r="M142" s="25">
        <v>57.91</v>
      </c>
      <c r="N142" s="25">
        <v>87.75</v>
      </c>
      <c r="O142" s="25">
        <v>90.07</v>
      </c>
      <c r="P142" s="25">
        <v>99.5</v>
      </c>
      <c r="Q142" s="25">
        <v>0</v>
      </c>
      <c r="R142" s="27">
        <v>0</v>
      </c>
      <c r="S142" s="25">
        <v>1</v>
      </c>
      <c r="T142" s="27">
        <v>0</v>
      </c>
      <c r="U142" s="25">
        <v>0</v>
      </c>
      <c r="V142" s="25">
        <v>0.45</v>
      </c>
      <c r="W142" s="25">
        <v>88.83</v>
      </c>
      <c r="X142" s="26">
        <v>89.97</v>
      </c>
      <c r="Y142" s="25">
        <v>21.99</v>
      </c>
      <c r="Z142" s="25">
        <v>31.39</v>
      </c>
      <c r="AA142" s="25">
        <v>34.26</v>
      </c>
      <c r="AB142" s="26">
        <v>0.51</v>
      </c>
      <c r="AC142" s="25">
        <v>0.38</v>
      </c>
    </row>
    <row r="143" spans="1:29" s="17" customFormat="1" x14ac:dyDescent="0.25">
      <c r="A143" s="18" t="s">
        <v>1149</v>
      </c>
      <c r="B143" s="28" t="s">
        <v>1150</v>
      </c>
      <c r="C143" s="25">
        <v>41.067484662576689</v>
      </c>
      <c r="D143" s="25">
        <v>39.564971751412429</v>
      </c>
      <c r="E143" s="25">
        <v>34.5</v>
      </c>
      <c r="F143" s="25">
        <v>24.8</v>
      </c>
      <c r="G143" s="25">
        <v>13.38469896774831</v>
      </c>
      <c r="H143" s="25">
        <v>4.2512158309575714</v>
      </c>
      <c r="I143" s="25">
        <v>68.319999999999993</v>
      </c>
      <c r="J143" s="25">
        <v>31.55</v>
      </c>
      <c r="K143" s="25">
        <v>36.700000000000003</v>
      </c>
      <c r="L143" s="25">
        <v>80.2</v>
      </c>
      <c r="M143" s="25">
        <v>61.76</v>
      </c>
      <c r="N143" s="25">
        <v>97.01</v>
      </c>
      <c r="O143" s="25">
        <v>81.02</v>
      </c>
      <c r="P143" s="25">
        <v>98.22</v>
      </c>
      <c r="Q143" s="25">
        <v>1</v>
      </c>
      <c r="R143" s="27">
        <v>0</v>
      </c>
      <c r="S143" s="25">
        <v>1</v>
      </c>
      <c r="T143" s="27">
        <v>0</v>
      </c>
      <c r="U143" s="25">
        <v>0</v>
      </c>
      <c r="V143" s="25">
        <v>0.56000000000000005</v>
      </c>
      <c r="W143" s="25">
        <v>88.960000000000008</v>
      </c>
      <c r="X143" s="26">
        <v>91.31</v>
      </c>
      <c r="Y143" s="25">
        <v>37.06</v>
      </c>
      <c r="Z143" s="25">
        <v>34.49</v>
      </c>
      <c r="AA143" s="25">
        <v>44.8</v>
      </c>
      <c r="AB143" s="26">
        <v>0.56000000000000005</v>
      </c>
      <c r="AC143" s="25">
        <v>0.57999999999999996</v>
      </c>
    </row>
    <row r="144" spans="1:29" s="17" customFormat="1" x14ac:dyDescent="0.25">
      <c r="A144" s="18" t="s">
        <v>1151</v>
      </c>
      <c r="B144" s="28" t="s">
        <v>1152</v>
      </c>
      <c r="C144" s="25">
        <v>66.443349753694577</v>
      </c>
      <c r="D144" s="25">
        <v>65.520086310845969</v>
      </c>
      <c r="E144" s="25">
        <v>40.07</v>
      </c>
      <c r="F144" s="25">
        <v>29.57</v>
      </c>
      <c r="G144" s="25">
        <v>12.632483529074765</v>
      </c>
      <c r="H144" s="25">
        <v>7.1611799914493375</v>
      </c>
      <c r="I144" s="25">
        <v>59.45</v>
      </c>
      <c r="J144" s="25">
        <v>23.71</v>
      </c>
      <c r="K144" s="25">
        <v>33.83</v>
      </c>
      <c r="L144" s="25">
        <v>78.53</v>
      </c>
      <c r="M144" s="25">
        <v>78.650000000000006</v>
      </c>
      <c r="N144" s="25">
        <v>93.09</v>
      </c>
      <c r="O144" s="25">
        <v>92.62</v>
      </c>
      <c r="P144" s="25">
        <v>98.98</v>
      </c>
      <c r="Q144" s="25">
        <v>0</v>
      </c>
      <c r="R144" s="27">
        <v>0</v>
      </c>
      <c r="S144" s="25">
        <v>1</v>
      </c>
      <c r="T144" s="27">
        <v>0</v>
      </c>
      <c r="U144" s="25">
        <v>1</v>
      </c>
      <c r="V144" s="25">
        <v>0.53</v>
      </c>
      <c r="W144" s="25">
        <v>94.6</v>
      </c>
      <c r="X144" s="26">
        <v>96.13</v>
      </c>
      <c r="Y144" s="25">
        <v>69.13</v>
      </c>
      <c r="Z144" s="25">
        <v>62.65</v>
      </c>
      <c r="AA144" s="25">
        <v>51.12</v>
      </c>
      <c r="AB144" s="26">
        <v>0.73</v>
      </c>
      <c r="AC144" s="25">
        <v>0.55000000000000004</v>
      </c>
    </row>
    <row r="145" spans="1:29" s="17" customFormat="1" x14ac:dyDescent="0.25">
      <c r="A145" s="18" t="s">
        <v>1153</v>
      </c>
      <c r="B145" s="28" t="s">
        <v>1154</v>
      </c>
      <c r="C145" s="25">
        <v>54.397699150558488</v>
      </c>
      <c r="D145" s="25">
        <v>39.624257346250602</v>
      </c>
      <c r="E145" s="25">
        <v>29.93</v>
      </c>
      <c r="F145" s="25">
        <v>21.7</v>
      </c>
      <c r="G145" s="25">
        <v>6.1285950911007383</v>
      </c>
      <c r="H145" s="25">
        <v>0.88130774697938863</v>
      </c>
      <c r="I145" s="25">
        <v>59.98</v>
      </c>
      <c r="J145" s="25">
        <v>27.65</v>
      </c>
      <c r="K145" s="25">
        <v>34.200000000000003</v>
      </c>
      <c r="L145" s="25">
        <v>87.36</v>
      </c>
      <c r="M145" s="25">
        <v>72.16</v>
      </c>
      <c r="N145" s="25">
        <v>86.21</v>
      </c>
      <c r="O145" s="25">
        <v>89.6</v>
      </c>
      <c r="P145" s="25">
        <v>98.73</v>
      </c>
      <c r="Q145" s="25">
        <v>0</v>
      </c>
      <c r="R145" s="27">
        <v>0</v>
      </c>
      <c r="S145" s="25">
        <v>2</v>
      </c>
      <c r="T145" s="27">
        <v>1</v>
      </c>
      <c r="U145" s="25">
        <v>0</v>
      </c>
      <c r="V145" s="25">
        <v>0.45</v>
      </c>
      <c r="W145" s="25">
        <v>87.65</v>
      </c>
      <c r="X145" s="26">
        <v>94.08</v>
      </c>
      <c r="Y145" s="25">
        <v>28.47</v>
      </c>
      <c r="Z145" s="25">
        <v>25.18</v>
      </c>
      <c r="AA145" s="25">
        <v>30.09</v>
      </c>
      <c r="AB145" s="26">
        <v>0.65</v>
      </c>
      <c r="AC145" s="25">
        <v>0.37</v>
      </c>
    </row>
    <row r="146" spans="1:29" s="17" customFormat="1" x14ac:dyDescent="0.25">
      <c r="A146" s="18" t="s">
        <v>1155</v>
      </c>
      <c r="B146" s="28" t="s">
        <v>1156</v>
      </c>
      <c r="C146" s="25">
        <v>57.489909374762014</v>
      </c>
      <c r="D146" s="25">
        <v>51.897588414042808</v>
      </c>
      <c r="E146" s="25">
        <v>36.99</v>
      </c>
      <c r="F146" s="25">
        <v>26.34</v>
      </c>
      <c r="G146" s="25">
        <v>11.346633416458852</v>
      </c>
      <c r="H146" s="25">
        <v>3.2014575741801146</v>
      </c>
      <c r="I146" s="25">
        <v>60.77</v>
      </c>
      <c r="J146" s="25">
        <v>23.23</v>
      </c>
      <c r="K146" s="25">
        <v>32.049999999999997</v>
      </c>
      <c r="L146" s="25">
        <v>63.96</v>
      </c>
      <c r="M146" s="25">
        <v>83.85</v>
      </c>
      <c r="N146" s="25">
        <v>97.24</v>
      </c>
      <c r="O146" s="25">
        <v>67.680000000000007</v>
      </c>
      <c r="P146" s="25">
        <v>99.27</v>
      </c>
      <c r="Q146" s="25">
        <v>0</v>
      </c>
      <c r="R146" s="27">
        <v>1</v>
      </c>
      <c r="S146" s="25">
        <v>2</v>
      </c>
      <c r="T146" s="27">
        <v>0</v>
      </c>
      <c r="U146" s="25">
        <v>0</v>
      </c>
      <c r="V146" s="25">
        <v>0.52</v>
      </c>
      <c r="W146" s="25">
        <v>94.02</v>
      </c>
      <c r="X146" s="26">
        <v>94.17</v>
      </c>
      <c r="Y146" s="25">
        <v>59.91</v>
      </c>
      <c r="Z146" s="25">
        <v>53.77</v>
      </c>
      <c r="AA146" s="25">
        <v>48.21</v>
      </c>
      <c r="AB146" s="26">
        <v>0.53</v>
      </c>
      <c r="AC146" s="25">
        <v>0.53</v>
      </c>
    </row>
    <row r="147" spans="1:29" s="17" customFormat="1" x14ac:dyDescent="0.25">
      <c r="A147" s="18" t="s">
        <v>1157</v>
      </c>
      <c r="B147" s="28" t="s">
        <v>1158</v>
      </c>
      <c r="C147" s="25">
        <v>67.453430521809551</v>
      </c>
      <c r="D147" s="25">
        <v>67.169146436961626</v>
      </c>
      <c r="E147" s="25">
        <v>43.28</v>
      </c>
      <c r="F147" s="25">
        <v>29.94</v>
      </c>
      <c r="G147" s="25">
        <v>12.525297953676636</v>
      </c>
      <c r="H147" s="25">
        <v>3.5795887281035799</v>
      </c>
      <c r="I147" s="25">
        <v>63.42</v>
      </c>
      <c r="J147" s="25">
        <v>24.98</v>
      </c>
      <c r="K147" s="25">
        <v>27.69</v>
      </c>
      <c r="L147" s="25">
        <v>72.27</v>
      </c>
      <c r="M147" s="25">
        <v>41.14</v>
      </c>
      <c r="N147" s="25">
        <v>76.569999999999993</v>
      </c>
      <c r="O147" s="25">
        <v>84.33</v>
      </c>
      <c r="P147" s="25">
        <v>99.78</v>
      </c>
      <c r="Q147" s="25">
        <v>0</v>
      </c>
      <c r="R147" s="27">
        <v>0</v>
      </c>
      <c r="S147" s="25">
        <v>1</v>
      </c>
      <c r="T147" s="27">
        <v>0</v>
      </c>
      <c r="U147" s="25">
        <v>0</v>
      </c>
      <c r="V147" s="25">
        <v>0.51</v>
      </c>
      <c r="W147" s="25">
        <v>98.14</v>
      </c>
      <c r="X147" s="26">
        <v>91.83</v>
      </c>
      <c r="Y147" s="25">
        <v>73.08</v>
      </c>
      <c r="Z147" s="25">
        <v>47.35</v>
      </c>
      <c r="AA147" s="25">
        <v>52.34</v>
      </c>
      <c r="AB147" s="26">
        <v>0.69</v>
      </c>
      <c r="AC147" s="25">
        <v>0.54</v>
      </c>
    </row>
    <row r="148" spans="1:29" s="17" customFormat="1" x14ac:dyDescent="0.25">
      <c r="A148" s="18" t="s">
        <v>1159</v>
      </c>
      <c r="B148" s="28" t="s">
        <v>1160</v>
      </c>
      <c r="C148" s="25">
        <v>39.209337990968727</v>
      </c>
      <c r="D148" s="25">
        <v>35.022081493208901</v>
      </c>
      <c r="E148" s="25">
        <v>46.16</v>
      </c>
      <c r="F148" s="25">
        <v>33.97</v>
      </c>
      <c r="G148" s="25">
        <v>16.107893934775984</v>
      </c>
      <c r="H148" s="25">
        <v>7.2805624858244506</v>
      </c>
      <c r="I148" s="25">
        <v>63.42</v>
      </c>
      <c r="J148" s="25">
        <v>29.25</v>
      </c>
      <c r="K148" s="25">
        <v>29.91</v>
      </c>
      <c r="L148" s="25">
        <v>72.34</v>
      </c>
      <c r="M148" s="25">
        <v>41.02</v>
      </c>
      <c r="N148" s="25">
        <v>60.68</v>
      </c>
      <c r="O148" s="25">
        <v>76.099999999999994</v>
      </c>
      <c r="P148" s="25">
        <v>97.78</v>
      </c>
      <c r="Q148" s="25">
        <v>0</v>
      </c>
      <c r="R148" s="27">
        <v>1</v>
      </c>
      <c r="S148" s="25">
        <v>1</v>
      </c>
      <c r="T148" s="27">
        <v>0</v>
      </c>
      <c r="U148" s="25">
        <v>0</v>
      </c>
      <c r="V148" s="25">
        <v>0.54</v>
      </c>
      <c r="W148" s="25">
        <v>88.77</v>
      </c>
      <c r="X148" s="26">
        <v>92.44</v>
      </c>
      <c r="Y148" s="25">
        <v>55.58</v>
      </c>
      <c r="Z148" s="25">
        <v>38.46</v>
      </c>
      <c r="AA148" s="25">
        <v>53</v>
      </c>
      <c r="AB148" s="26">
        <v>0.72</v>
      </c>
      <c r="AC148" s="25">
        <v>0.59</v>
      </c>
    </row>
    <row r="149" spans="1:29" s="17" customFormat="1" x14ac:dyDescent="0.25">
      <c r="A149" s="18" t="s">
        <v>1161</v>
      </c>
      <c r="B149" s="28" t="s">
        <v>1162</v>
      </c>
      <c r="C149" s="25">
        <v>71.388427640822584</v>
      </c>
      <c r="D149" s="25">
        <v>58.907111081601485</v>
      </c>
      <c r="E149" s="25">
        <v>39.64</v>
      </c>
      <c r="F149" s="25">
        <v>29.17</v>
      </c>
      <c r="G149" s="25">
        <v>5.812300035549236</v>
      </c>
      <c r="H149" s="25">
        <v>0.93227792436235712</v>
      </c>
      <c r="I149" s="25">
        <v>53.09</v>
      </c>
      <c r="J149" s="25">
        <v>25.66</v>
      </c>
      <c r="K149" s="25">
        <v>30.98</v>
      </c>
      <c r="L149" s="25">
        <v>62.63</v>
      </c>
      <c r="M149" s="25">
        <v>71.98</v>
      </c>
      <c r="N149" s="25">
        <v>97.98</v>
      </c>
      <c r="O149" s="25">
        <v>70.010000000000005</v>
      </c>
      <c r="P149" s="25">
        <v>99.47</v>
      </c>
      <c r="Q149" s="25">
        <v>1</v>
      </c>
      <c r="R149" s="27">
        <v>0</v>
      </c>
      <c r="S149" s="25">
        <v>1</v>
      </c>
      <c r="T149" s="27">
        <v>0</v>
      </c>
      <c r="U149" s="25">
        <v>0</v>
      </c>
      <c r="V149" s="25">
        <v>0.49</v>
      </c>
      <c r="W149" s="25">
        <v>94.79</v>
      </c>
      <c r="X149" s="26">
        <v>90.24</v>
      </c>
      <c r="Y149" s="25">
        <v>38.369999999999997</v>
      </c>
      <c r="Z149" s="25">
        <v>48.05</v>
      </c>
      <c r="AA149" s="25">
        <v>47.62</v>
      </c>
      <c r="AB149" s="26">
        <v>0.56999999999999995</v>
      </c>
      <c r="AC149" s="25">
        <v>0.45</v>
      </c>
    </row>
    <row r="150" spans="1:29" s="17" customFormat="1" x14ac:dyDescent="0.25">
      <c r="A150" s="18" t="s">
        <v>1163</v>
      </c>
      <c r="B150" s="28" t="s">
        <v>1164</v>
      </c>
      <c r="C150" s="25">
        <v>56.956146035860876</v>
      </c>
      <c r="D150" s="25">
        <v>44.394706111327366</v>
      </c>
      <c r="E150" s="25">
        <v>47.29</v>
      </c>
      <c r="F150" s="25">
        <v>34.520000000000003</v>
      </c>
      <c r="G150" s="25">
        <v>19.858156028368796</v>
      </c>
      <c r="H150" s="25">
        <v>3.4662496742246551</v>
      </c>
      <c r="I150" s="25">
        <v>58.72</v>
      </c>
      <c r="J150" s="25">
        <v>26.76</v>
      </c>
      <c r="K150" s="25">
        <v>42.84</v>
      </c>
      <c r="L150" s="25">
        <v>65.489999999999995</v>
      </c>
      <c r="M150" s="25">
        <v>57.74</v>
      </c>
      <c r="N150" s="25">
        <v>92.85</v>
      </c>
      <c r="O150" s="25">
        <v>66.040000000000006</v>
      </c>
      <c r="P150" s="25">
        <v>99.12</v>
      </c>
      <c r="Q150" s="25">
        <v>1</v>
      </c>
      <c r="R150" s="27">
        <v>0</v>
      </c>
      <c r="S150" s="25">
        <v>1</v>
      </c>
      <c r="T150" s="27">
        <v>0</v>
      </c>
      <c r="U150" s="25">
        <v>0</v>
      </c>
      <c r="V150" s="25">
        <v>0.57999999999999996</v>
      </c>
      <c r="W150" s="25">
        <v>96.75</v>
      </c>
      <c r="X150" s="26">
        <v>85.24</v>
      </c>
      <c r="Y150" s="25">
        <v>58</v>
      </c>
      <c r="Z150" s="25">
        <v>50.2</v>
      </c>
      <c r="AA150" s="25">
        <v>53.53</v>
      </c>
      <c r="AB150" s="26">
        <v>0.48</v>
      </c>
      <c r="AC150" s="25">
        <v>0.67</v>
      </c>
    </row>
    <row r="151" spans="1:29" s="17" customFormat="1" x14ac:dyDescent="0.25">
      <c r="A151" s="18" t="s">
        <v>1165</v>
      </c>
      <c r="B151" s="28" t="s">
        <v>1166</v>
      </c>
      <c r="C151" s="25">
        <v>61.910540915395288</v>
      </c>
      <c r="D151" s="25">
        <v>55.876591576885403</v>
      </c>
      <c r="E151" s="25">
        <v>40.04</v>
      </c>
      <c r="F151" s="25">
        <v>29.11</v>
      </c>
      <c r="G151" s="25">
        <v>12.005700035625223</v>
      </c>
      <c r="H151" s="25">
        <v>3.5811177428106347</v>
      </c>
      <c r="I151" s="25">
        <v>59.45</v>
      </c>
      <c r="J151" s="25">
        <v>27.74</v>
      </c>
      <c r="K151" s="25">
        <v>30.19</v>
      </c>
      <c r="L151" s="25">
        <v>50.5</v>
      </c>
      <c r="M151" s="25">
        <v>33.99</v>
      </c>
      <c r="N151" s="25">
        <v>88.25</v>
      </c>
      <c r="O151" s="25">
        <v>55.39</v>
      </c>
      <c r="P151" s="25">
        <v>98.93</v>
      </c>
      <c r="Q151" s="25">
        <v>1</v>
      </c>
      <c r="R151" s="27">
        <v>0</v>
      </c>
      <c r="S151" s="25">
        <v>2</v>
      </c>
      <c r="T151" s="27">
        <v>0</v>
      </c>
      <c r="U151" s="25">
        <v>1</v>
      </c>
      <c r="V151" s="25">
        <v>0.5</v>
      </c>
      <c r="W151" s="25">
        <v>93.32</v>
      </c>
      <c r="X151" s="26">
        <v>92.39</v>
      </c>
      <c r="Y151" s="25">
        <v>64.680000000000007</v>
      </c>
      <c r="Z151" s="25">
        <v>50.18</v>
      </c>
      <c r="AA151" s="25">
        <v>43.54</v>
      </c>
      <c r="AB151" s="26">
        <v>0.52</v>
      </c>
      <c r="AC151" s="25">
        <v>0.46</v>
      </c>
    </row>
    <row r="152" spans="1:29" s="17" customFormat="1" x14ac:dyDescent="0.25">
      <c r="A152" s="18" t="s">
        <v>1167</v>
      </c>
      <c r="B152" s="28" t="s">
        <v>1168</v>
      </c>
      <c r="C152" s="25">
        <v>72.388994824298564</v>
      </c>
      <c r="D152" s="25">
        <v>68.349982430600875</v>
      </c>
      <c r="E152" s="25">
        <v>41.21</v>
      </c>
      <c r="F152" s="25">
        <v>32.81</v>
      </c>
      <c r="G152" s="25">
        <v>10.977884359179322</v>
      </c>
      <c r="H152" s="25">
        <v>3.9529914529914527</v>
      </c>
      <c r="I152" s="25">
        <v>47.68</v>
      </c>
      <c r="J152" s="25">
        <v>23.99</v>
      </c>
      <c r="K152" s="25">
        <v>27.1</v>
      </c>
      <c r="L152" s="25">
        <v>61.06</v>
      </c>
      <c r="M152" s="25">
        <v>54.85</v>
      </c>
      <c r="N152" s="25">
        <v>88.44</v>
      </c>
      <c r="O152" s="25">
        <v>64.290000000000006</v>
      </c>
      <c r="P152" s="25">
        <v>96.17</v>
      </c>
      <c r="Q152" s="25">
        <v>1</v>
      </c>
      <c r="R152" s="27">
        <v>1</v>
      </c>
      <c r="S152" s="25">
        <v>1</v>
      </c>
      <c r="T152" s="27">
        <v>0</v>
      </c>
      <c r="U152" s="25">
        <v>0</v>
      </c>
      <c r="V152" s="25">
        <v>0.55000000000000004</v>
      </c>
      <c r="W152" s="25">
        <v>98.65</v>
      </c>
      <c r="X152" s="26">
        <v>94.16</v>
      </c>
      <c r="Y152" s="25">
        <v>74.55</v>
      </c>
      <c r="Z152" s="25">
        <v>54.78</v>
      </c>
      <c r="AA152" s="25">
        <v>49.89</v>
      </c>
      <c r="AB152" s="26">
        <v>0.53</v>
      </c>
      <c r="AC152" s="25">
        <v>0.6</v>
      </c>
    </row>
    <row r="153" spans="1:29" s="17" customFormat="1" x14ac:dyDescent="0.25">
      <c r="A153" s="18" t="s">
        <v>1169</v>
      </c>
      <c r="B153" s="28" t="s">
        <v>1170</v>
      </c>
      <c r="C153" s="25">
        <v>32.684411519797855</v>
      </c>
      <c r="D153" s="25">
        <v>28.68219939457099</v>
      </c>
      <c r="E153" s="25">
        <v>31.59</v>
      </c>
      <c r="F153" s="25">
        <v>22.94</v>
      </c>
      <c r="G153" s="25">
        <v>12.046496516371249</v>
      </c>
      <c r="H153" s="25">
        <v>4.2473986365267313</v>
      </c>
      <c r="I153" s="25">
        <v>44.71</v>
      </c>
      <c r="J153" s="25">
        <v>23.83</v>
      </c>
      <c r="K153" s="25">
        <v>55.79</v>
      </c>
      <c r="L153" s="25">
        <v>72.09</v>
      </c>
      <c r="M153" s="25">
        <v>75.47</v>
      </c>
      <c r="N153" s="25">
        <v>91.26</v>
      </c>
      <c r="O153" s="25">
        <v>85.89</v>
      </c>
      <c r="P153" s="25">
        <v>99.39</v>
      </c>
      <c r="Q153" s="25">
        <v>0</v>
      </c>
      <c r="R153" s="27">
        <v>1</v>
      </c>
      <c r="S153" s="25">
        <v>2</v>
      </c>
      <c r="T153" s="27">
        <v>0</v>
      </c>
      <c r="U153" s="25">
        <v>0</v>
      </c>
      <c r="V153" s="25">
        <v>0.53</v>
      </c>
      <c r="W153" s="25">
        <v>86.33</v>
      </c>
      <c r="X153" s="26">
        <v>91.9</v>
      </c>
      <c r="Y153" s="25">
        <v>33.82</v>
      </c>
      <c r="Z153" s="25">
        <v>26.5</v>
      </c>
      <c r="AA153" s="25">
        <v>36.21</v>
      </c>
      <c r="AB153" s="26">
        <v>0.57999999999999996</v>
      </c>
      <c r="AC153" s="25">
        <v>0.54</v>
      </c>
    </row>
    <row r="154" spans="1:29" s="17" customFormat="1" x14ac:dyDescent="0.25">
      <c r="A154" s="18" t="s">
        <v>1171</v>
      </c>
      <c r="B154" s="28" t="s">
        <v>1172</v>
      </c>
      <c r="C154" s="25">
        <v>73.294434470377027</v>
      </c>
      <c r="D154" s="25">
        <v>67.14</v>
      </c>
      <c r="E154" s="25">
        <v>43.8</v>
      </c>
      <c r="F154" s="25">
        <v>36.700000000000003</v>
      </c>
      <c r="G154" s="25">
        <v>11.75287356321839</v>
      </c>
      <c r="H154" s="25">
        <v>1.572052401746725</v>
      </c>
      <c r="I154" s="25">
        <v>56.34</v>
      </c>
      <c r="J154" s="25">
        <v>33.56</v>
      </c>
      <c r="K154" s="25">
        <v>42.57</v>
      </c>
      <c r="L154" s="25">
        <v>82.24</v>
      </c>
      <c r="M154" s="25">
        <v>77.739999999999995</v>
      </c>
      <c r="N154" s="25">
        <v>96.71</v>
      </c>
      <c r="O154" s="25">
        <v>85.14</v>
      </c>
      <c r="P154" s="25">
        <v>99.69</v>
      </c>
      <c r="Q154" s="25">
        <v>1</v>
      </c>
      <c r="R154" s="27">
        <v>1</v>
      </c>
      <c r="S154" s="25">
        <v>1</v>
      </c>
      <c r="T154" s="27">
        <v>0</v>
      </c>
      <c r="U154" s="25">
        <v>0</v>
      </c>
      <c r="V154" s="25">
        <v>0.51</v>
      </c>
      <c r="W154" s="25">
        <v>97.3</v>
      </c>
      <c r="X154" s="26">
        <v>96.63</v>
      </c>
      <c r="Y154" s="25">
        <v>70.58</v>
      </c>
      <c r="Z154" s="25">
        <v>52.24</v>
      </c>
      <c r="AA154" s="25">
        <v>45.02</v>
      </c>
      <c r="AB154" s="26">
        <v>0.55000000000000004</v>
      </c>
      <c r="AC154" s="25">
        <v>0.51</v>
      </c>
    </row>
    <row r="155" spans="1:29" s="17" customFormat="1" x14ac:dyDescent="0.25">
      <c r="A155" s="18" t="s">
        <v>1173</v>
      </c>
      <c r="B155" s="28" t="s">
        <v>1174</v>
      </c>
      <c r="C155" s="25">
        <v>48.067865282349963</v>
      </c>
      <c r="D155" s="25">
        <v>39.594085161433917</v>
      </c>
      <c r="E155" s="25">
        <v>35.33</v>
      </c>
      <c r="F155" s="25">
        <v>24.2</v>
      </c>
      <c r="G155" s="25">
        <v>10.237695640295071</v>
      </c>
      <c r="H155" s="25">
        <v>2.7189939288811793</v>
      </c>
      <c r="I155" s="25">
        <v>56.16</v>
      </c>
      <c r="J155" s="25">
        <v>21.56</v>
      </c>
      <c r="K155" s="25">
        <v>51.21</v>
      </c>
      <c r="L155" s="25">
        <v>78.72</v>
      </c>
      <c r="M155" s="25">
        <v>72.650000000000006</v>
      </c>
      <c r="N155" s="25">
        <v>89.83</v>
      </c>
      <c r="O155" s="25">
        <v>83.31</v>
      </c>
      <c r="P155" s="25">
        <v>99.07</v>
      </c>
      <c r="Q155" s="25">
        <v>1</v>
      </c>
      <c r="R155" s="27">
        <v>1</v>
      </c>
      <c r="S155" s="25">
        <v>1</v>
      </c>
      <c r="T155" s="27">
        <v>0</v>
      </c>
      <c r="U155" s="25">
        <v>0</v>
      </c>
      <c r="V155" s="25">
        <v>0.56000000000000005</v>
      </c>
      <c r="W155" s="25">
        <v>92.32</v>
      </c>
      <c r="X155" s="26">
        <v>93.83</v>
      </c>
      <c r="Y155" s="25">
        <v>47.86</v>
      </c>
      <c r="Z155" s="25">
        <v>35.36</v>
      </c>
      <c r="AA155" s="25">
        <v>38.369999999999997</v>
      </c>
      <c r="AB155" s="26">
        <v>0.54</v>
      </c>
      <c r="AC155" s="25">
        <v>0.6</v>
      </c>
    </row>
    <row r="156" spans="1:29" s="17" customFormat="1" x14ac:dyDescent="0.25">
      <c r="A156" s="18" t="s">
        <v>1175</v>
      </c>
      <c r="B156" s="28" t="s">
        <v>1176</v>
      </c>
      <c r="C156" s="25">
        <v>41.543114695765624</v>
      </c>
      <c r="D156" s="25">
        <v>38.543169173706985</v>
      </c>
      <c r="E156" s="25">
        <v>37.51</v>
      </c>
      <c r="F156" s="25">
        <v>26.03</v>
      </c>
      <c r="G156" s="25">
        <v>12.990580847723704</v>
      </c>
      <c r="H156" s="25">
        <v>1.3176966662274345</v>
      </c>
      <c r="I156" s="25">
        <v>49.01</v>
      </c>
      <c r="J156" s="25">
        <v>24.06</v>
      </c>
      <c r="K156" s="25">
        <v>56.96</v>
      </c>
      <c r="L156" s="25">
        <v>88.55</v>
      </c>
      <c r="M156" s="25">
        <v>82.36</v>
      </c>
      <c r="N156" s="25">
        <v>96.49</v>
      </c>
      <c r="O156" s="25">
        <v>93.18</v>
      </c>
      <c r="P156" s="25">
        <v>99.35</v>
      </c>
      <c r="Q156" s="25">
        <v>1</v>
      </c>
      <c r="R156" s="27">
        <v>0</v>
      </c>
      <c r="S156" s="25">
        <v>1</v>
      </c>
      <c r="T156" s="27">
        <v>0</v>
      </c>
      <c r="U156" s="25">
        <v>1</v>
      </c>
      <c r="V156" s="25">
        <v>0.44</v>
      </c>
      <c r="W156" s="25">
        <v>93.13</v>
      </c>
      <c r="X156" s="26">
        <v>88.02</v>
      </c>
      <c r="Y156" s="25">
        <v>45.73</v>
      </c>
      <c r="Z156" s="25">
        <v>43.36</v>
      </c>
      <c r="AA156" s="25">
        <v>34.25</v>
      </c>
      <c r="AB156" s="26">
        <v>0.45</v>
      </c>
      <c r="AC156" s="25">
        <v>0.36</v>
      </c>
    </row>
    <row r="157" spans="1:29" s="17" customFormat="1" x14ac:dyDescent="0.25">
      <c r="A157" s="18" t="s">
        <v>1177</v>
      </c>
      <c r="B157" s="28" t="s">
        <v>1178</v>
      </c>
      <c r="C157" s="25">
        <v>48.837674548873686</v>
      </c>
      <c r="D157" s="25">
        <v>42.706795381412078</v>
      </c>
      <c r="E157" s="25">
        <v>30.68</v>
      </c>
      <c r="F157" s="25">
        <v>24.32</v>
      </c>
      <c r="G157" s="25">
        <v>11.609653233364574</v>
      </c>
      <c r="H157" s="25">
        <v>0.74779758246261019</v>
      </c>
      <c r="I157" s="25">
        <v>55.81</v>
      </c>
      <c r="J157" s="25">
        <v>28.46</v>
      </c>
      <c r="K157" s="25">
        <v>25.73</v>
      </c>
      <c r="L157" s="25">
        <v>72.84</v>
      </c>
      <c r="M157" s="25">
        <v>57.48</v>
      </c>
      <c r="N157" s="25">
        <v>86.54</v>
      </c>
      <c r="O157" s="25">
        <v>93.86</v>
      </c>
      <c r="P157" s="25">
        <v>99.91</v>
      </c>
      <c r="Q157" s="25">
        <v>1</v>
      </c>
      <c r="R157" s="27">
        <v>0</v>
      </c>
      <c r="S157" s="25">
        <v>1</v>
      </c>
      <c r="T157" s="27">
        <v>0</v>
      </c>
      <c r="U157" s="25">
        <v>0</v>
      </c>
      <c r="V157" s="25">
        <v>0.5</v>
      </c>
      <c r="W157" s="25">
        <v>91.28</v>
      </c>
      <c r="X157" s="26">
        <v>95.37</v>
      </c>
      <c r="Y157" s="25">
        <v>44.89</v>
      </c>
      <c r="Z157" s="25">
        <v>34.32</v>
      </c>
      <c r="AA157" s="25">
        <v>38.32</v>
      </c>
      <c r="AB157" s="26">
        <v>0.46</v>
      </c>
      <c r="AC157" s="25">
        <v>0.47</v>
      </c>
    </row>
    <row r="158" spans="1:29" s="17" customFormat="1" x14ac:dyDescent="0.25">
      <c r="A158" s="18" t="s">
        <v>1179</v>
      </c>
      <c r="B158" s="28" t="s">
        <v>1180</v>
      </c>
      <c r="C158" s="25">
        <v>54.136826234451561</v>
      </c>
      <c r="D158" s="25">
        <v>45.566692367000769</v>
      </c>
      <c r="E158" s="25">
        <v>39.619999999999997</v>
      </c>
      <c r="F158" s="25">
        <v>29.25</v>
      </c>
      <c r="G158" s="25">
        <v>8.8764854159164557</v>
      </c>
      <c r="H158" s="25">
        <v>5.2800812320189543</v>
      </c>
      <c r="I158" s="25">
        <v>49.37</v>
      </c>
      <c r="J158" s="25">
        <v>26.47</v>
      </c>
      <c r="K158" s="25">
        <v>37.61</v>
      </c>
      <c r="L158" s="25">
        <v>77.73</v>
      </c>
      <c r="M158" s="25">
        <v>72</v>
      </c>
      <c r="N158" s="25">
        <v>84.73</v>
      </c>
      <c r="O158" s="25">
        <v>75.64</v>
      </c>
      <c r="P158" s="25">
        <v>99.38</v>
      </c>
      <c r="Q158" s="25">
        <v>0</v>
      </c>
      <c r="R158" s="27">
        <v>1</v>
      </c>
      <c r="S158" s="25">
        <v>2</v>
      </c>
      <c r="T158" s="27">
        <v>0</v>
      </c>
      <c r="U158" s="25">
        <v>0</v>
      </c>
      <c r="V158" s="25">
        <v>0.6</v>
      </c>
      <c r="W158" s="25">
        <v>92.6</v>
      </c>
      <c r="X158" s="26">
        <v>94.62</v>
      </c>
      <c r="Y158" s="25">
        <v>53.03</v>
      </c>
      <c r="Z158" s="25">
        <v>40.99</v>
      </c>
      <c r="AA158" s="25">
        <v>50.02</v>
      </c>
      <c r="AB158" s="26">
        <v>0.55000000000000004</v>
      </c>
      <c r="AC158" s="25">
        <v>0.7</v>
      </c>
    </row>
    <row r="159" spans="1:29" s="17" customFormat="1" x14ac:dyDescent="0.25">
      <c r="A159" s="18" t="s">
        <v>1181</v>
      </c>
      <c r="B159" s="28" t="s">
        <v>1182</v>
      </c>
      <c r="C159" s="25">
        <v>38.37578506629449</v>
      </c>
      <c r="D159" s="25">
        <v>35.62928701330317</v>
      </c>
      <c r="E159" s="25">
        <v>26.52</v>
      </c>
      <c r="F159" s="25">
        <v>19.59</v>
      </c>
      <c r="G159" s="25">
        <v>11.76036145625163</v>
      </c>
      <c r="H159" s="25">
        <v>2.0142431972789114</v>
      </c>
      <c r="I159" s="25">
        <v>40.590000000000003</v>
      </c>
      <c r="J159" s="25">
        <v>21.28</v>
      </c>
      <c r="K159" s="25">
        <v>58.14</v>
      </c>
      <c r="L159" s="25">
        <v>88.02</v>
      </c>
      <c r="M159" s="25">
        <v>83.66</v>
      </c>
      <c r="N159" s="25">
        <v>95.68</v>
      </c>
      <c r="O159" s="25">
        <v>96</v>
      </c>
      <c r="P159" s="25">
        <v>99.73</v>
      </c>
      <c r="Q159" s="25">
        <v>1</v>
      </c>
      <c r="R159" s="27">
        <v>0</v>
      </c>
      <c r="S159" s="25">
        <v>1</v>
      </c>
      <c r="T159" s="27">
        <v>0</v>
      </c>
      <c r="U159" s="25">
        <v>1</v>
      </c>
      <c r="V159" s="25">
        <v>0.46</v>
      </c>
      <c r="W159" s="25">
        <v>86.28</v>
      </c>
      <c r="X159" s="26">
        <v>93.8</v>
      </c>
      <c r="Y159" s="25">
        <v>25.87</v>
      </c>
      <c r="Z159" s="25">
        <v>23.17</v>
      </c>
      <c r="AA159" s="25">
        <v>22.09</v>
      </c>
      <c r="AB159" s="26">
        <v>0.45</v>
      </c>
      <c r="AC159" s="25">
        <v>0.39</v>
      </c>
    </row>
    <row r="160" spans="1:29" s="17" customFormat="1" x14ac:dyDescent="0.25">
      <c r="A160" s="18" t="s">
        <v>1183</v>
      </c>
      <c r="B160" s="28" t="s">
        <v>1184</v>
      </c>
      <c r="C160" s="25">
        <v>51.941328731665223</v>
      </c>
      <c r="D160" s="25">
        <v>46.324276282376843</v>
      </c>
      <c r="E160" s="25">
        <v>47.6</v>
      </c>
      <c r="F160" s="25">
        <v>33.5</v>
      </c>
      <c r="G160" s="25">
        <v>8.9257294429708232</v>
      </c>
      <c r="H160" s="25">
        <v>0.82304526748971196</v>
      </c>
      <c r="I160" s="25">
        <v>82.3</v>
      </c>
      <c r="J160" s="25">
        <v>35.770000000000003</v>
      </c>
      <c r="K160" s="25">
        <v>42.4</v>
      </c>
      <c r="L160" s="25">
        <v>62.66</v>
      </c>
      <c r="M160" s="25">
        <v>35.450000000000003</v>
      </c>
      <c r="N160" s="25">
        <v>97.09</v>
      </c>
      <c r="O160" s="25">
        <v>57.88</v>
      </c>
      <c r="P160" s="25">
        <v>91.09</v>
      </c>
      <c r="Q160" s="25">
        <v>1</v>
      </c>
      <c r="R160" s="27">
        <v>1</v>
      </c>
      <c r="S160" s="25">
        <v>2</v>
      </c>
      <c r="T160" s="27">
        <v>0</v>
      </c>
      <c r="U160" s="25">
        <v>0</v>
      </c>
      <c r="V160" s="25">
        <v>0.54</v>
      </c>
      <c r="W160" s="25">
        <v>97.15</v>
      </c>
      <c r="X160" s="26">
        <v>94.32</v>
      </c>
      <c r="Y160" s="25">
        <v>64.430000000000007</v>
      </c>
      <c r="Z160" s="25">
        <v>48.98</v>
      </c>
      <c r="AA160" s="25">
        <v>50.76</v>
      </c>
      <c r="AB160" s="26">
        <v>0.68</v>
      </c>
      <c r="AC160" s="25">
        <v>0.56999999999999995</v>
      </c>
    </row>
    <row r="161" spans="1:29" s="17" customFormat="1" x14ac:dyDescent="0.25">
      <c r="A161" s="18" t="s">
        <v>1185</v>
      </c>
      <c r="B161" s="28" t="s">
        <v>1186</v>
      </c>
      <c r="C161" s="25">
        <v>67.763016157989227</v>
      </c>
      <c r="D161" s="25">
        <v>59.470652947647707</v>
      </c>
      <c r="E161" s="25">
        <v>51.56</v>
      </c>
      <c r="F161" s="25">
        <v>39.979999999999997</v>
      </c>
      <c r="G161" s="25">
        <v>28.429970293761691</v>
      </c>
      <c r="H161" s="25">
        <v>4.4133333333333331</v>
      </c>
      <c r="I161" s="25">
        <v>71.7</v>
      </c>
      <c r="J161" s="25">
        <v>32.07</v>
      </c>
      <c r="K161" s="25">
        <v>2.98</v>
      </c>
      <c r="L161" s="25">
        <v>13.46</v>
      </c>
      <c r="M161" s="25">
        <v>21.46</v>
      </c>
      <c r="N161" s="25">
        <v>79.14</v>
      </c>
      <c r="O161" s="25">
        <v>36.31</v>
      </c>
      <c r="P161" s="25">
        <v>94.95</v>
      </c>
      <c r="Q161" s="25">
        <v>0</v>
      </c>
      <c r="R161" s="27">
        <v>0</v>
      </c>
      <c r="S161" s="25">
        <v>1</v>
      </c>
      <c r="T161" s="27">
        <v>0</v>
      </c>
      <c r="U161" s="25">
        <v>0</v>
      </c>
      <c r="V161" s="25">
        <v>0.49</v>
      </c>
      <c r="W161" s="25">
        <v>97.09</v>
      </c>
      <c r="X161" s="26">
        <v>98.19</v>
      </c>
      <c r="Y161" s="25">
        <v>62.61</v>
      </c>
      <c r="Z161" s="25">
        <v>60.23</v>
      </c>
      <c r="AA161" s="25">
        <v>53.46</v>
      </c>
      <c r="AB161" s="26">
        <v>0.45</v>
      </c>
      <c r="AC161" s="25">
        <v>0.45</v>
      </c>
    </row>
    <row r="162" spans="1:29" s="17" customFormat="1" x14ac:dyDescent="0.25">
      <c r="A162" s="18" t="s">
        <v>1187</v>
      </c>
      <c r="B162" s="28" t="s">
        <v>1188</v>
      </c>
      <c r="C162" s="25">
        <v>52.462020001526831</v>
      </c>
      <c r="D162" s="25">
        <v>48.667601683029453</v>
      </c>
      <c r="E162" s="25">
        <v>38.799999999999997</v>
      </c>
      <c r="F162" s="25">
        <v>29.56</v>
      </c>
      <c r="G162" s="25">
        <v>10.239596469104665</v>
      </c>
      <c r="H162" s="25">
        <v>3.6229852838121932</v>
      </c>
      <c r="I162" s="25">
        <v>61.46</v>
      </c>
      <c r="J162" s="25">
        <v>27.56</v>
      </c>
      <c r="K162" s="25">
        <v>43.53</v>
      </c>
      <c r="L162" s="25">
        <v>61.98</v>
      </c>
      <c r="M162" s="25">
        <v>74.84</v>
      </c>
      <c r="N162" s="25">
        <v>78.650000000000006</v>
      </c>
      <c r="O162" s="25">
        <v>63.68</v>
      </c>
      <c r="P162" s="25">
        <v>98.68</v>
      </c>
      <c r="Q162" s="25">
        <v>1</v>
      </c>
      <c r="R162" s="27">
        <v>0</v>
      </c>
      <c r="S162" s="25">
        <v>3</v>
      </c>
      <c r="T162" s="27">
        <v>0</v>
      </c>
      <c r="U162" s="25">
        <v>0</v>
      </c>
      <c r="V162" s="25">
        <v>0.66</v>
      </c>
      <c r="W162" s="25">
        <v>90.09</v>
      </c>
      <c r="X162" s="26">
        <v>91.2</v>
      </c>
      <c r="Y162" s="25">
        <v>48.69</v>
      </c>
      <c r="Z162" s="25">
        <v>45.8</v>
      </c>
      <c r="AA162" s="25">
        <v>59.47</v>
      </c>
      <c r="AB162" s="26">
        <v>0.82</v>
      </c>
      <c r="AC162" s="25">
        <v>0.8</v>
      </c>
    </row>
    <row r="163" spans="1:29" s="17" customFormat="1" x14ac:dyDescent="0.25">
      <c r="A163" s="18" t="s">
        <v>1189</v>
      </c>
      <c r="B163" s="28" t="s">
        <v>1190</v>
      </c>
      <c r="C163" s="25">
        <v>51.457232741734437</v>
      </c>
      <c r="D163" s="25">
        <v>48.619685497961562</v>
      </c>
      <c r="E163" s="25">
        <v>39.31</v>
      </c>
      <c r="F163" s="25">
        <v>30</v>
      </c>
      <c r="G163" s="25">
        <v>9.5778856929398586</v>
      </c>
      <c r="H163" s="25">
        <v>4.8653966550397998</v>
      </c>
      <c r="I163" s="25">
        <v>58.26</v>
      </c>
      <c r="J163" s="25">
        <v>23.27</v>
      </c>
      <c r="K163" s="25">
        <v>33.6</v>
      </c>
      <c r="L163" s="25">
        <v>60.84</v>
      </c>
      <c r="M163" s="25">
        <v>50.87</v>
      </c>
      <c r="N163" s="25">
        <v>92.34</v>
      </c>
      <c r="O163" s="25">
        <v>77.97</v>
      </c>
      <c r="P163" s="25">
        <v>97.3</v>
      </c>
      <c r="Q163" s="25">
        <v>1</v>
      </c>
      <c r="R163" s="27">
        <v>0</v>
      </c>
      <c r="S163" s="25">
        <v>3</v>
      </c>
      <c r="T163" s="27">
        <v>0</v>
      </c>
      <c r="U163" s="25">
        <v>0</v>
      </c>
      <c r="V163" s="25">
        <v>0.56000000000000005</v>
      </c>
      <c r="W163" s="25">
        <v>91.9</v>
      </c>
      <c r="X163" s="26">
        <v>94.57</v>
      </c>
      <c r="Y163" s="25">
        <v>57.95</v>
      </c>
      <c r="Z163" s="25">
        <v>51.87</v>
      </c>
      <c r="AA163" s="25">
        <v>56.11</v>
      </c>
      <c r="AB163" s="26">
        <v>0.56999999999999995</v>
      </c>
      <c r="AC163" s="25">
        <v>0.61</v>
      </c>
    </row>
    <row r="164" spans="1:29" s="17" customFormat="1" x14ac:dyDescent="0.25">
      <c r="A164" s="18" t="s">
        <v>1191</v>
      </c>
      <c r="B164" s="28" t="s">
        <v>1192</v>
      </c>
      <c r="C164" s="25">
        <v>54.324483775811203</v>
      </c>
      <c r="D164" s="25">
        <v>47.945653953183829</v>
      </c>
      <c r="E164" s="25">
        <v>37.200000000000003</v>
      </c>
      <c r="F164" s="25">
        <v>27.43</v>
      </c>
      <c r="G164" s="25">
        <v>15.896375577718317</v>
      </c>
      <c r="H164" s="25">
        <v>4.7115933752141634</v>
      </c>
      <c r="I164" s="25">
        <v>53.05</v>
      </c>
      <c r="J164" s="25">
        <v>23.95</v>
      </c>
      <c r="K164" s="25">
        <v>36.81</v>
      </c>
      <c r="L164" s="25">
        <v>70.349999999999994</v>
      </c>
      <c r="M164" s="25">
        <v>56.44</v>
      </c>
      <c r="N164" s="25">
        <v>77.599999999999994</v>
      </c>
      <c r="O164" s="25">
        <v>63.74</v>
      </c>
      <c r="P164" s="25">
        <v>97.59</v>
      </c>
      <c r="Q164" s="25">
        <v>1</v>
      </c>
      <c r="R164" s="27">
        <v>1</v>
      </c>
      <c r="S164" s="25">
        <v>3</v>
      </c>
      <c r="T164" s="27">
        <v>0</v>
      </c>
      <c r="U164" s="25">
        <v>0</v>
      </c>
      <c r="V164" s="25">
        <v>0.56000000000000005</v>
      </c>
      <c r="W164" s="25">
        <v>95.56</v>
      </c>
      <c r="X164" s="26">
        <v>92.69</v>
      </c>
      <c r="Y164" s="25">
        <v>45.74</v>
      </c>
      <c r="Z164" s="25">
        <v>44.85</v>
      </c>
      <c r="AA164" s="25">
        <v>48.79</v>
      </c>
      <c r="AB164" s="26">
        <v>0.66</v>
      </c>
      <c r="AC164" s="25">
        <v>0.62</v>
      </c>
    </row>
    <row r="165" spans="1:29" s="17" customFormat="1" x14ac:dyDescent="0.25">
      <c r="A165" s="18" t="s">
        <v>1193</v>
      </c>
      <c r="B165" s="28" t="s">
        <v>1194</v>
      </c>
      <c r="C165" s="25">
        <v>47.435704617235672</v>
      </c>
      <c r="D165" s="25">
        <v>44.42029969668161</v>
      </c>
      <c r="E165" s="25">
        <v>36.83</v>
      </c>
      <c r="F165" s="25">
        <v>27.09</v>
      </c>
      <c r="G165" s="25">
        <v>9.5189459707895008</v>
      </c>
      <c r="H165" s="25">
        <v>1.6065659652492796</v>
      </c>
      <c r="I165" s="25">
        <v>71.41</v>
      </c>
      <c r="J165" s="25">
        <v>25.85</v>
      </c>
      <c r="K165" s="25">
        <v>46.84</v>
      </c>
      <c r="L165" s="25">
        <v>86.7</v>
      </c>
      <c r="M165" s="25">
        <v>53.79</v>
      </c>
      <c r="N165" s="25">
        <v>89.48</v>
      </c>
      <c r="O165" s="25">
        <v>92.21</v>
      </c>
      <c r="P165" s="25">
        <v>99.86</v>
      </c>
      <c r="Q165" s="25">
        <v>1</v>
      </c>
      <c r="R165" s="27">
        <v>0</v>
      </c>
      <c r="S165" s="25">
        <v>1</v>
      </c>
      <c r="T165" s="27">
        <v>0</v>
      </c>
      <c r="U165" s="25">
        <v>0</v>
      </c>
      <c r="V165" s="25">
        <v>0.51</v>
      </c>
      <c r="W165" s="25">
        <v>90.62</v>
      </c>
      <c r="X165" s="26">
        <v>96.62</v>
      </c>
      <c r="Y165" s="25">
        <v>47.7</v>
      </c>
      <c r="Z165" s="25">
        <v>47.85</v>
      </c>
      <c r="AA165" s="25">
        <v>42.61</v>
      </c>
      <c r="AB165" s="26">
        <v>0.72</v>
      </c>
      <c r="AC165" s="25">
        <v>0.48</v>
      </c>
    </row>
    <row r="166" spans="1:29" s="17" customFormat="1" x14ac:dyDescent="0.25">
      <c r="A166" s="18" t="s">
        <v>1195</v>
      </c>
      <c r="B166" s="28" t="s">
        <v>1196</v>
      </c>
      <c r="C166" s="25">
        <v>37.999887665693102</v>
      </c>
      <c r="D166" s="25">
        <v>34.980633401686035</v>
      </c>
      <c r="E166" s="25">
        <v>30.02</v>
      </c>
      <c r="F166" s="25">
        <v>20.12</v>
      </c>
      <c r="G166" s="25">
        <v>13.510537905001573</v>
      </c>
      <c r="H166" s="25">
        <v>1.528460997891778</v>
      </c>
      <c r="I166" s="25">
        <v>64.209999999999994</v>
      </c>
      <c r="J166" s="25">
        <v>23.98</v>
      </c>
      <c r="K166" s="25">
        <v>32.93</v>
      </c>
      <c r="L166" s="25">
        <v>84.02</v>
      </c>
      <c r="M166" s="25">
        <v>62.75</v>
      </c>
      <c r="N166" s="25">
        <v>82.78</v>
      </c>
      <c r="O166" s="25">
        <v>85.51</v>
      </c>
      <c r="P166" s="25">
        <v>98.46</v>
      </c>
      <c r="Q166" s="25">
        <v>0</v>
      </c>
      <c r="R166" s="27">
        <v>0</v>
      </c>
      <c r="S166" s="25">
        <v>2</v>
      </c>
      <c r="T166" s="27">
        <v>0</v>
      </c>
      <c r="U166" s="25">
        <v>0</v>
      </c>
      <c r="V166" s="25">
        <v>0.51</v>
      </c>
      <c r="W166" s="25">
        <v>89.41</v>
      </c>
      <c r="X166" s="26">
        <v>91.75</v>
      </c>
      <c r="Y166" s="25">
        <v>30.34</v>
      </c>
      <c r="Z166" s="25">
        <v>23.13</v>
      </c>
      <c r="AA166" s="25">
        <v>33.04</v>
      </c>
      <c r="AB166" s="26">
        <v>0.47</v>
      </c>
      <c r="AC166" s="25">
        <v>0.48</v>
      </c>
    </row>
    <row r="167" spans="1:29" s="17" customFormat="1" x14ac:dyDescent="0.25">
      <c r="A167" s="18" t="s">
        <v>1197</v>
      </c>
      <c r="B167" s="28" t="s">
        <v>1198</v>
      </c>
      <c r="C167" s="25">
        <v>68.27745664739885</v>
      </c>
      <c r="D167" s="25">
        <v>59.88607594936709</v>
      </c>
      <c r="E167" s="25">
        <v>29.12</v>
      </c>
      <c r="F167" s="25">
        <v>25.8</v>
      </c>
      <c r="G167" s="25">
        <v>6.4679771718452752</v>
      </c>
      <c r="H167" s="25">
        <v>0.40091638029782356</v>
      </c>
      <c r="I167" s="25">
        <v>39.35</v>
      </c>
      <c r="J167" s="25">
        <v>22.36</v>
      </c>
      <c r="K167" s="25">
        <v>64.180000000000007</v>
      </c>
      <c r="L167" s="25">
        <v>96.16</v>
      </c>
      <c r="M167" s="25">
        <v>91.48</v>
      </c>
      <c r="N167" s="25">
        <v>99.04</v>
      </c>
      <c r="O167" s="25">
        <v>95.04</v>
      </c>
      <c r="P167" s="25">
        <v>99.72</v>
      </c>
      <c r="Q167" s="25">
        <v>1</v>
      </c>
      <c r="R167" s="27">
        <v>0</v>
      </c>
      <c r="S167" s="25">
        <v>1</v>
      </c>
      <c r="T167" s="27">
        <v>0</v>
      </c>
      <c r="U167" s="25">
        <v>1</v>
      </c>
      <c r="V167" s="25">
        <v>0.5</v>
      </c>
      <c r="W167" s="25">
        <v>85.36</v>
      </c>
      <c r="X167" s="26">
        <v>95.75</v>
      </c>
      <c r="Y167" s="25">
        <v>52.1</v>
      </c>
      <c r="Z167" s="25">
        <v>40.51</v>
      </c>
      <c r="AA167" s="25">
        <v>27.57</v>
      </c>
      <c r="AB167" s="26">
        <v>0.59</v>
      </c>
      <c r="AC167" s="25">
        <v>0.51</v>
      </c>
    </row>
    <row r="168" spans="1:29" s="17" customFormat="1" x14ac:dyDescent="0.25">
      <c r="A168" s="18" t="s">
        <v>1199</v>
      </c>
      <c r="B168" s="28" t="s">
        <v>1200</v>
      </c>
      <c r="C168" s="25">
        <v>35.774549882578064</v>
      </c>
      <c r="D168" s="25">
        <v>35.444372364579955</v>
      </c>
      <c r="E168" s="25">
        <v>31.06</v>
      </c>
      <c r="F168" s="25">
        <v>22.37</v>
      </c>
      <c r="G168" s="25">
        <v>11.606484893146646</v>
      </c>
      <c r="H168" s="25">
        <v>2.9376924899312962</v>
      </c>
      <c r="I168" s="25">
        <v>71.41</v>
      </c>
      <c r="J168" s="25">
        <v>34.85</v>
      </c>
      <c r="K168" s="25">
        <v>31.03</v>
      </c>
      <c r="L168" s="25">
        <v>69.28</v>
      </c>
      <c r="M168" s="25">
        <v>85.07</v>
      </c>
      <c r="N168" s="25">
        <v>91.3</v>
      </c>
      <c r="O168" s="25">
        <v>91.54</v>
      </c>
      <c r="P168" s="25">
        <v>98.38</v>
      </c>
      <c r="Q168" s="25">
        <v>0</v>
      </c>
      <c r="R168" s="27">
        <v>0</v>
      </c>
      <c r="S168" s="25">
        <v>3</v>
      </c>
      <c r="T168" s="27">
        <v>0</v>
      </c>
      <c r="U168" s="25">
        <v>0</v>
      </c>
      <c r="V168" s="25">
        <v>0.51</v>
      </c>
      <c r="W168" s="25">
        <v>90.63</v>
      </c>
      <c r="X168" s="26">
        <v>88.94</v>
      </c>
      <c r="Y168" s="25">
        <v>28.94</v>
      </c>
      <c r="Z168" s="25">
        <v>23.81</v>
      </c>
      <c r="AA168" s="25">
        <v>42.2</v>
      </c>
      <c r="AB168" s="26">
        <v>0.68</v>
      </c>
      <c r="AC168" s="25">
        <v>0.47</v>
      </c>
    </row>
    <row r="169" spans="1:29" s="17" customFormat="1" x14ac:dyDescent="0.25">
      <c r="A169" s="18" t="s">
        <v>1201</v>
      </c>
      <c r="B169" s="28" t="s">
        <v>1202</v>
      </c>
      <c r="C169" s="25">
        <v>42.398530762167127</v>
      </c>
      <c r="D169" s="25">
        <v>40.662661981941142</v>
      </c>
      <c r="E169" s="25">
        <v>35.56</v>
      </c>
      <c r="F169" s="25">
        <v>27.06</v>
      </c>
      <c r="G169" s="25">
        <v>11.880707208082377</v>
      </c>
      <c r="H169" s="25">
        <v>2.7817128139085643</v>
      </c>
      <c r="I169" s="25">
        <v>72.11</v>
      </c>
      <c r="J169" s="25">
        <v>24.71</v>
      </c>
      <c r="K169" s="25">
        <v>47.75</v>
      </c>
      <c r="L169" s="25">
        <v>76.83</v>
      </c>
      <c r="M169" s="25">
        <v>84.41</v>
      </c>
      <c r="N169" s="25">
        <v>88.63</v>
      </c>
      <c r="O169" s="25">
        <v>88.19</v>
      </c>
      <c r="P169" s="25">
        <v>98.49</v>
      </c>
      <c r="Q169" s="25">
        <v>1</v>
      </c>
      <c r="R169" s="27">
        <v>1</v>
      </c>
      <c r="S169" s="25">
        <v>1</v>
      </c>
      <c r="T169" s="27">
        <v>0</v>
      </c>
      <c r="U169" s="25">
        <v>0</v>
      </c>
      <c r="V169" s="25">
        <v>0.51</v>
      </c>
      <c r="W169" s="25">
        <v>90.83</v>
      </c>
      <c r="X169" s="26">
        <v>91.72</v>
      </c>
      <c r="Y169" s="25">
        <v>42.05</v>
      </c>
      <c r="Z169" s="25">
        <v>40.299999999999997</v>
      </c>
      <c r="AA169" s="25">
        <v>37.35</v>
      </c>
      <c r="AB169" s="26">
        <v>0.67</v>
      </c>
      <c r="AC169" s="25">
        <v>0.53</v>
      </c>
    </row>
    <row r="170" spans="1:29" s="17" customFormat="1" x14ac:dyDescent="0.25">
      <c r="A170" s="18" t="s">
        <v>1203</v>
      </c>
      <c r="B170" s="28" t="s">
        <v>1204</v>
      </c>
      <c r="C170" s="25">
        <v>32.167707404103481</v>
      </c>
      <c r="D170" s="25">
        <v>26.036193812025687</v>
      </c>
      <c r="E170" s="25">
        <v>42.82</v>
      </c>
      <c r="F170" s="25">
        <v>33.159999999999997</v>
      </c>
      <c r="G170" s="25">
        <v>17.702845100105375</v>
      </c>
      <c r="H170" s="25">
        <v>4.0336134453781511</v>
      </c>
      <c r="I170" s="25">
        <v>57.11</v>
      </c>
      <c r="J170" s="25">
        <v>31.35</v>
      </c>
      <c r="K170" s="25">
        <v>50.31</v>
      </c>
      <c r="L170" s="25">
        <v>82.46</v>
      </c>
      <c r="M170" s="25">
        <v>35.630000000000003</v>
      </c>
      <c r="N170" s="25">
        <v>52.5</v>
      </c>
      <c r="O170" s="25">
        <v>63.54</v>
      </c>
      <c r="P170" s="25">
        <v>97.71</v>
      </c>
      <c r="Q170" s="25">
        <v>0</v>
      </c>
      <c r="R170" s="27">
        <v>0</v>
      </c>
      <c r="S170" s="25">
        <v>2</v>
      </c>
      <c r="T170" s="27">
        <v>0</v>
      </c>
      <c r="U170" s="25">
        <v>0</v>
      </c>
      <c r="V170" s="25">
        <v>0.52</v>
      </c>
      <c r="W170" s="25">
        <v>92.35</v>
      </c>
      <c r="X170" s="26">
        <v>95.2</v>
      </c>
      <c r="Y170" s="25">
        <v>52.23</v>
      </c>
      <c r="Z170" s="25">
        <v>40.700000000000003</v>
      </c>
      <c r="AA170" s="25">
        <v>50.98</v>
      </c>
      <c r="AB170" s="26">
        <v>0.61</v>
      </c>
      <c r="AC170" s="25">
        <v>0.52</v>
      </c>
    </row>
    <row r="171" spans="1:29" s="17" customFormat="1" x14ac:dyDescent="0.25">
      <c r="A171" s="18" t="s">
        <v>1205</v>
      </c>
      <c r="B171" s="28" t="s">
        <v>1206</v>
      </c>
      <c r="C171" s="25">
        <v>13.374893737602719</v>
      </c>
      <c r="D171" s="25">
        <v>11.646735694591277</v>
      </c>
      <c r="E171" s="25">
        <v>26.47</v>
      </c>
      <c r="F171" s="25">
        <v>17</v>
      </c>
      <c r="G171" s="25">
        <v>8.844100865083746</v>
      </c>
      <c r="H171" s="25">
        <v>2.2325050329016558</v>
      </c>
      <c r="I171" s="25">
        <v>50.37</v>
      </c>
      <c r="J171" s="25">
        <v>14.64</v>
      </c>
      <c r="K171" s="25">
        <v>82.88</v>
      </c>
      <c r="L171" s="25">
        <v>95.01</v>
      </c>
      <c r="M171" s="25">
        <v>79.22</v>
      </c>
      <c r="N171" s="25">
        <v>95.61</v>
      </c>
      <c r="O171" s="25">
        <v>95.28</v>
      </c>
      <c r="P171" s="25">
        <v>99.53</v>
      </c>
      <c r="Q171" s="25">
        <v>1</v>
      </c>
      <c r="R171" s="27">
        <v>1</v>
      </c>
      <c r="S171" s="25">
        <v>1</v>
      </c>
      <c r="T171" s="27">
        <v>0</v>
      </c>
      <c r="U171" s="25">
        <v>0</v>
      </c>
      <c r="V171" s="25">
        <v>0.56000000000000005</v>
      </c>
      <c r="W171" s="25">
        <v>86.73</v>
      </c>
      <c r="X171" s="26">
        <v>92.58</v>
      </c>
      <c r="Y171" s="25">
        <v>11.89</v>
      </c>
      <c r="Z171" s="25">
        <v>7.5</v>
      </c>
      <c r="AA171" s="25">
        <v>25.2</v>
      </c>
      <c r="AB171" s="26">
        <v>0.68</v>
      </c>
      <c r="AC171" s="25">
        <v>0.57999999999999996</v>
      </c>
    </row>
    <row r="172" spans="1:29" s="17" customFormat="1" x14ac:dyDescent="0.25">
      <c r="A172" s="18" t="s">
        <v>1207</v>
      </c>
      <c r="B172" s="28" t="s">
        <v>1208</v>
      </c>
      <c r="C172" s="25">
        <v>54.348597799077034</v>
      </c>
      <c r="D172" s="25">
        <v>48.451740730257569</v>
      </c>
      <c r="E172" s="25">
        <v>34.36</v>
      </c>
      <c r="F172" s="25">
        <v>26.22</v>
      </c>
      <c r="G172" s="25">
        <v>11.201121670042061</v>
      </c>
      <c r="H172" s="25">
        <v>2.3202911737943586</v>
      </c>
      <c r="I172" s="25">
        <v>60.77</v>
      </c>
      <c r="J172" s="25">
        <v>27.74</v>
      </c>
      <c r="K172" s="25">
        <v>50.2</v>
      </c>
      <c r="L172" s="25">
        <v>75.98</v>
      </c>
      <c r="M172" s="25">
        <v>41.22</v>
      </c>
      <c r="N172" s="25">
        <v>97.09</v>
      </c>
      <c r="O172" s="25">
        <v>82.66</v>
      </c>
      <c r="P172" s="25">
        <v>99.52</v>
      </c>
      <c r="Q172" s="25">
        <v>1</v>
      </c>
      <c r="R172" s="27">
        <v>1</v>
      </c>
      <c r="S172" s="25">
        <v>3</v>
      </c>
      <c r="T172" s="27">
        <v>0</v>
      </c>
      <c r="U172" s="25">
        <v>0</v>
      </c>
      <c r="V172" s="25">
        <v>0.51</v>
      </c>
      <c r="W172" s="25">
        <v>93.3</v>
      </c>
      <c r="X172" s="26">
        <v>94.6</v>
      </c>
      <c r="Y172" s="25">
        <v>52.14</v>
      </c>
      <c r="Z172" s="25">
        <v>48.45</v>
      </c>
      <c r="AA172" s="25">
        <v>40.69</v>
      </c>
      <c r="AB172" s="26">
        <v>0.44</v>
      </c>
      <c r="AC172" s="25">
        <v>0.51</v>
      </c>
    </row>
    <row r="173" spans="1:29" s="17" customFormat="1" x14ac:dyDescent="0.25">
      <c r="A173" s="18" t="s">
        <v>1209</v>
      </c>
      <c r="B173" s="28" t="s">
        <v>1210</v>
      </c>
      <c r="C173" s="25">
        <v>41.501217802051812</v>
      </c>
      <c r="D173" s="25">
        <v>35.604711683331054</v>
      </c>
      <c r="E173" s="25">
        <v>30.29</v>
      </c>
      <c r="F173" s="25">
        <v>22.54</v>
      </c>
      <c r="G173" s="25">
        <v>8.6386113634070032</v>
      </c>
      <c r="H173" s="25">
        <v>1.8510356985456149</v>
      </c>
      <c r="I173" s="25">
        <v>40.590000000000003</v>
      </c>
      <c r="J173" s="25">
        <v>21.28</v>
      </c>
      <c r="K173" s="25">
        <v>54.34</v>
      </c>
      <c r="L173" s="25">
        <v>75.47</v>
      </c>
      <c r="M173" s="25">
        <v>81.180000000000007</v>
      </c>
      <c r="N173" s="25">
        <v>93.76</v>
      </c>
      <c r="O173" s="25">
        <v>89.35</v>
      </c>
      <c r="P173" s="25">
        <v>99.67</v>
      </c>
      <c r="Q173" s="25">
        <v>0</v>
      </c>
      <c r="R173" s="27">
        <v>0</v>
      </c>
      <c r="S173" s="25">
        <v>3</v>
      </c>
      <c r="T173" s="27">
        <v>0</v>
      </c>
      <c r="U173" s="25">
        <v>1</v>
      </c>
      <c r="V173" s="25">
        <v>0.53</v>
      </c>
      <c r="W173" s="25">
        <v>87.69</v>
      </c>
      <c r="X173" s="26">
        <v>89.99</v>
      </c>
      <c r="Y173" s="25">
        <v>41.89</v>
      </c>
      <c r="Z173" s="25">
        <v>22.45</v>
      </c>
      <c r="AA173" s="25">
        <v>30.02</v>
      </c>
      <c r="AB173" s="26">
        <v>0.56999999999999995</v>
      </c>
      <c r="AC173" s="25">
        <v>0.54</v>
      </c>
    </row>
    <row r="174" spans="1:29" s="17" customFormat="1" x14ac:dyDescent="0.25">
      <c r="A174" s="18" t="s">
        <v>1211</v>
      </c>
      <c r="B174" s="28" t="s">
        <v>1212</v>
      </c>
      <c r="C174" s="25">
        <v>52.254264043429707</v>
      </c>
      <c r="D174" s="25">
        <v>44.198656241405054</v>
      </c>
      <c r="E174" s="25">
        <v>40.159999999999997</v>
      </c>
      <c r="F174" s="25">
        <v>32.97</v>
      </c>
      <c r="G174" s="25">
        <v>15.123847405532453</v>
      </c>
      <c r="H174" s="25">
        <v>2.6075619295958279</v>
      </c>
      <c r="I174" s="25">
        <v>52.1</v>
      </c>
      <c r="J174" s="25">
        <v>23.28</v>
      </c>
      <c r="K174" s="25">
        <v>33.880000000000003</v>
      </c>
      <c r="L174" s="25">
        <v>81.34</v>
      </c>
      <c r="M174" s="25">
        <v>54.21</v>
      </c>
      <c r="N174" s="25">
        <v>83.72</v>
      </c>
      <c r="O174" s="25">
        <v>72</v>
      </c>
      <c r="P174" s="25">
        <v>99.02</v>
      </c>
      <c r="Q174" s="25">
        <v>1</v>
      </c>
      <c r="R174" s="27">
        <v>1</v>
      </c>
      <c r="S174" s="25">
        <v>3</v>
      </c>
      <c r="T174" s="27">
        <v>1</v>
      </c>
      <c r="U174" s="25">
        <v>0</v>
      </c>
      <c r="V174" s="25">
        <v>0.52</v>
      </c>
      <c r="W174" s="25">
        <v>92.68</v>
      </c>
      <c r="X174" s="26">
        <v>94.93</v>
      </c>
      <c r="Y174" s="25">
        <v>57.47</v>
      </c>
      <c r="Z174" s="25">
        <v>32.81</v>
      </c>
      <c r="AA174" s="25">
        <v>49.31</v>
      </c>
      <c r="AB174" s="26">
        <v>0.54</v>
      </c>
      <c r="AC174" s="25">
        <v>0.54</v>
      </c>
    </row>
    <row r="175" spans="1:29" s="17" customFormat="1" x14ac:dyDescent="0.25">
      <c r="A175" s="18" t="s">
        <v>1213</v>
      </c>
      <c r="B175" s="28" t="s">
        <v>1214</v>
      </c>
      <c r="C175" s="25">
        <v>78.866818625854776</v>
      </c>
      <c r="D175" s="25">
        <v>70.549943883277223</v>
      </c>
      <c r="E175" s="25">
        <v>37.380000000000003</v>
      </c>
      <c r="F175" s="25">
        <v>35.51</v>
      </c>
      <c r="G175" s="25">
        <v>17.123081552813723</v>
      </c>
      <c r="H175" s="25">
        <v>6.3581890812250341</v>
      </c>
      <c r="I175" s="25">
        <v>82.24</v>
      </c>
      <c r="J175" s="25">
        <v>28.33</v>
      </c>
      <c r="K175" s="25">
        <v>31.37</v>
      </c>
      <c r="L175" s="25">
        <v>77.41</v>
      </c>
      <c r="M175" s="25">
        <v>65.02</v>
      </c>
      <c r="N175" s="25">
        <v>95.26</v>
      </c>
      <c r="O175" s="25">
        <v>75.010000000000005</v>
      </c>
      <c r="P175" s="25">
        <v>98.44</v>
      </c>
      <c r="Q175" s="25">
        <v>1</v>
      </c>
      <c r="R175" s="27">
        <v>1</v>
      </c>
      <c r="S175" s="25">
        <v>3</v>
      </c>
      <c r="T175" s="27">
        <v>0</v>
      </c>
      <c r="U175" s="25">
        <v>0</v>
      </c>
      <c r="V175" s="25">
        <v>0.54</v>
      </c>
      <c r="W175" s="25">
        <v>91.2</v>
      </c>
      <c r="X175" s="26">
        <v>91.95</v>
      </c>
      <c r="Y175" s="25">
        <v>66.900000000000006</v>
      </c>
      <c r="Z175" s="25">
        <v>42.31</v>
      </c>
      <c r="AA175" s="25">
        <v>49.69</v>
      </c>
      <c r="AB175" s="26">
        <v>0.41</v>
      </c>
      <c r="AC175" s="25">
        <v>0.61</v>
      </c>
    </row>
    <row r="176" spans="1:29" s="17" customFormat="1" x14ac:dyDescent="0.25">
      <c r="A176" s="18" t="s">
        <v>1215</v>
      </c>
      <c r="B176" s="28" t="s">
        <v>1216</v>
      </c>
      <c r="C176" s="25">
        <v>48.562023562023562</v>
      </c>
      <c r="D176" s="25">
        <v>42.101012276545333</v>
      </c>
      <c r="E176" s="25">
        <v>38.57</v>
      </c>
      <c r="F176" s="25">
        <v>27.34</v>
      </c>
      <c r="G176" s="25">
        <v>10.718185636287274</v>
      </c>
      <c r="H176" s="25">
        <v>2.0654940985882897</v>
      </c>
      <c r="I176" s="25">
        <v>46.88</v>
      </c>
      <c r="J176" s="25">
        <v>24.19</v>
      </c>
      <c r="K176" s="25">
        <v>47.59</v>
      </c>
      <c r="L176" s="25">
        <v>78.22</v>
      </c>
      <c r="M176" s="25">
        <v>71.11</v>
      </c>
      <c r="N176" s="25">
        <v>96.07</v>
      </c>
      <c r="O176" s="25">
        <v>72.86</v>
      </c>
      <c r="P176" s="25">
        <v>98.83</v>
      </c>
      <c r="Q176" s="25">
        <v>0</v>
      </c>
      <c r="R176" s="27">
        <v>1</v>
      </c>
      <c r="S176" s="25">
        <v>3</v>
      </c>
      <c r="T176" s="27">
        <v>0</v>
      </c>
      <c r="U176" s="25">
        <v>0</v>
      </c>
      <c r="V176" s="25">
        <v>0.56999999999999995</v>
      </c>
      <c r="W176" s="25">
        <v>93.2</v>
      </c>
      <c r="X176" s="26">
        <v>94.51</v>
      </c>
      <c r="Y176" s="25">
        <v>53.97</v>
      </c>
      <c r="Z176" s="25">
        <v>45.5</v>
      </c>
      <c r="AA176" s="25">
        <v>41.03</v>
      </c>
      <c r="AB176" s="26">
        <v>0.67</v>
      </c>
      <c r="AC176" s="25">
        <v>0.6</v>
      </c>
    </row>
    <row r="177" spans="1:29" s="17" customFormat="1" x14ac:dyDescent="0.25">
      <c r="A177" s="18" t="s">
        <v>1217</v>
      </c>
      <c r="B177" s="28" t="s">
        <v>1218</v>
      </c>
      <c r="C177" s="25">
        <v>69.250684222205777</v>
      </c>
      <c r="D177" s="25">
        <v>62.352172104356093</v>
      </c>
      <c r="E177" s="25">
        <v>35.630000000000003</v>
      </c>
      <c r="F177" s="25">
        <v>27.78</v>
      </c>
      <c r="G177" s="25">
        <v>9.5702840495265846</v>
      </c>
      <c r="H177" s="25">
        <v>1.8021140183677005</v>
      </c>
      <c r="I177" s="25">
        <v>66.62</v>
      </c>
      <c r="J177" s="25">
        <v>29.94</v>
      </c>
      <c r="K177" s="25">
        <v>21.49</v>
      </c>
      <c r="L177" s="25">
        <v>59.92</v>
      </c>
      <c r="M177" s="25">
        <v>88.19</v>
      </c>
      <c r="N177" s="25">
        <v>95.99</v>
      </c>
      <c r="O177" s="25">
        <v>81.040000000000006</v>
      </c>
      <c r="P177" s="25">
        <v>97.79</v>
      </c>
      <c r="Q177" s="25">
        <v>1</v>
      </c>
      <c r="R177" s="27">
        <v>1</v>
      </c>
      <c r="S177" s="25">
        <v>4</v>
      </c>
      <c r="T177" s="27">
        <v>0</v>
      </c>
      <c r="U177" s="25">
        <v>0</v>
      </c>
      <c r="V177" s="25">
        <v>0.52</v>
      </c>
      <c r="W177" s="25">
        <v>90.28</v>
      </c>
      <c r="X177" s="26">
        <v>91.789999999999992</v>
      </c>
      <c r="Y177" s="25">
        <v>47.2</v>
      </c>
      <c r="Z177" s="25">
        <v>29.56</v>
      </c>
      <c r="AA177" s="25">
        <v>51.38</v>
      </c>
      <c r="AB177" s="26">
        <v>0.75</v>
      </c>
      <c r="AC177" s="25">
        <v>0.52</v>
      </c>
    </row>
    <row r="178" spans="1:29" s="17" customFormat="1" x14ac:dyDescent="0.25">
      <c r="A178" s="18" t="s">
        <v>1219</v>
      </c>
      <c r="B178" s="28" t="s">
        <v>1220</v>
      </c>
      <c r="C178" s="25">
        <v>35.767793487058498</v>
      </c>
      <c r="D178" s="25">
        <v>33.491551994426061</v>
      </c>
      <c r="E178" s="25">
        <v>35.69</v>
      </c>
      <c r="F178" s="25">
        <v>24.02</v>
      </c>
      <c r="G178" s="25">
        <v>17.456808597469731</v>
      </c>
      <c r="H178" s="25">
        <v>1.5529112408322108</v>
      </c>
      <c r="I178" s="25">
        <v>57.66</v>
      </c>
      <c r="J178" s="25">
        <v>25.15</v>
      </c>
      <c r="K178" s="25">
        <v>55.86</v>
      </c>
      <c r="L178" s="25">
        <v>89.94</v>
      </c>
      <c r="M178" s="25">
        <v>53.73</v>
      </c>
      <c r="N178" s="25">
        <v>85.39</v>
      </c>
      <c r="O178" s="25">
        <v>90.68</v>
      </c>
      <c r="P178" s="25">
        <v>99.48</v>
      </c>
      <c r="Q178" s="25">
        <v>1</v>
      </c>
      <c r="R178" s="27">
        <v>0</v>
      </c>
      <c r="S178" s="25">
        <v>4</v>
      </c>
      <c r="T178" s="27">
        <v>0</v>
      </c>
      <c r="U178" s="25">
        <v>0</v>
      </c>
      <c r="V178" s="25">
        <v>0.61</v>
      </c>
      <c r="W178" s="25">
        <v>92.81</v>
      </c>
      <c r="X178" s="26">
        <v>95.48</v>
      </c>
      <c r="Y178" s="25">
        <v>40.79</v>
      </c>
      <c r="Z178" s="25">
        <v>37.71</v>
      </c>
      <c r="AA178" s="25">
        <v>34.54</v>
      </c>
      <c r="AB178" s="26">
        <v>0.6</v>
      </c>
      <c r="AC178" s="25">
        <v>0.69</v>
      </c>
    </row>
    <row r="179" spans="1:29" s="17" customFormat="1" x14ac:dyDescent="0.25">
      <c r="A179" s="18" t="s">
        <v>1221</v>
      </c>
      <c r="B179" s="28" t="s">
        <v>1222</v>
      </c>
      <c r="C179" s="25">
        <v>67.630875648482942</v>
      </c>
      <c r="D179" s="25">
        <v>63.470887946793198</v>
      </c>
      <c r="E179" s="25">
        <v>34.49</v>
      </c>
      <c r="F179" s="25">
        <v>23.62</v>
      </c>
      <c r="G179" s="25">
        <v>15.893048128342247</v>
      </c>
      <c r="H179" s="25">
        <v>0.90571930509467102</v>
      </c>
      <c r="I179" s="25">
        <v>50.22</v>
      </c>
      <c r="J179" s="25">
        <v>30.61</v>
      </c>
      <c r="K179" s="25">
        <v>15.12</v>
      </c>
      <c r="L179" s="25">
        <v>75.989999999999995</v>
      </c>
      <c r="M179" s="25">
        <v>59</v>
      </c>
      <c r="N179" s="25">
        <v>77.94</v>
      </c>
      <c r="O179" s="25">
        <v>65.790000000000006</v>
      </c>
      <c r="P179" s="25">
        <v>96.45</v>
      </c>
      <c r="Q179" s="25">
        <v>1</v>
      </c>
      <c r="R179" s="27">
        <v>0</v>
      </c>
      <c r="S179" s="25">
        <v>4</v>
      </c>
      <c r="T179" s="27">
        <v>0</v>
      </c>
      <c r="U179" s="25">
        <v>0</v>
      </c>
      <c r="V179" s="25">
        <v>0.55000000000000004</v>
      </c>
      <c r="W179" s="25">
        <v>94.68</v>
      </c>
      <c r="X179" s="26">
        <v>96.1</v>
      </c>
      <c r="Y179" s="25">
        <v>45.95</v>
      </c>
      <c r="Z179" s="25">
        <v>48.5</v>
      </c>
      <c r="AA179" s="25">
        <v>53.07</v>
      </c>
      <c r="AB179" s="26">
        <v>0.57999999999999996</v>
      </c>
      <c r="AC179" s="25">
        <v>0.55000000000000004</v>
      </c>
    </row>
    <row r="180" spans="1:29" s="17" customFormat="1" x14ac:dyDescent="0.25">
      <c r="A180" s="18" t="s">
        <v>1223</v>
      </c>
      <c r="B180" s="20" t="s">
        <v>1224</v>
      </c>
      <c r="C180" s="25">
        <v>54.096364585145238</v>
      </c>
      <c r="D180" s="25">
        <v>63.298167684619656</v>
      </c>
      <c r="E180" s="25">
        <v>39.36</v>
      </c>
      <c r="F180" s="25">
        <v>28</v>
      </c>
      <c r="G180" s="25">
        <v>14.16376306620209</v>
      </c>
      <c r="H180" s="25">
        <v>4.5713124746038201</v>
      </c>
      <c r="I180" s="25">
        <v>60.37</v>
      </c>
      <c r="J180" s="25">
        <v>26.68</v>
      </c>
      <c r="K180" s="25">
        <v>18.36</v>
      </c>
      <c r="L180" s="25">
        <v>79.47</v>
      </c>
      <c r="M180" s="25">
        <v>16.13</v>
      </c>
      <c r="N180" s="25">
        <v>88.48</v>
      </c>
      <c r="O180" s="25">
        <v>87.19</v>
      </c>
      <c r="P180" s="25">
        <v>99.09</v>
      </c>
      <c r="Q180" s="25">
        <v>0</v>
      </c>
      <c r="R180" s="27">
        <v>0</v>
      </c>
      <c r="S180" s="25">
        <v>4</v>
      </c>
      <c r="T180" s="27">
        <v>0</v>
      </c>
      <c r="U180" s="25">
        <v>0</v>
      </c>
      <c r="V180" s="25">
        <v>0.54</v>
      </c>
      <c r="W180" s="25">
        <v>90.43</v>
      </c>
      <c r="X180" s="26">
        <v>87.99</v>
      </c>
      <c r="Y180" s="25">
        <v>54.16</v>
      </c>
      <c r="Z180" s="25">
        <v>50.66</v>
      </c>
      <c r="AA180" s="25">
        <v>54.19</v>
      </c>
      <c r="AB180" s="26">
        <v>0.46</v>
      </c>
      <c r="AC180" s="25">
        <v>0.55000000000000004</v>
      </c>
    </row>
    <row r="181" spans="1:29" s="17" customFormat="1" x14ac:dyDescent="0.25">
      <c r="A181" s="18" t="s">
        <v>1225</v>
      </c>
      <c r="B181" s="20" t="s">
        <v>1226</v>
      </c>
      <c r="C181" s="25">
        <v>53.902934120686474</v>
      </c>
      <c r="D181" s="25">
        <v>51.709818479252526</v>
      </c>
      <c r="E181" s="25">
        <v>35.79</v>
      </c>
      <c r="F181" s="25">
        <v>24.57</v>
      </c>
      <c r="G181" s="25">
        <v>11.522867913791877</v>
      </c>
      <c r="H181" s="25">
        <v>3.5746274733327907</v>
      </c>
      <c r="I181" s="25">
        <v>56.15</v>
      </c>
      <c r="J181" s="25">
        <v>24.95</v>
      </c>
      <c r="K181" s="25">
        <v>53.83</v>
      </c>
      <c r="L181" s="25">
        <v>80.45</v>
      </c>
      <c r="M181" s="25">
        <v>27.07</v>
      </c>
      <c r="N181" s="25">
        <v>93.93</v>
      </c>
      <c r="O181" s="25">
        <v>89.44</v>
      </c>
      <c r="P181" s="25">
        <v>99.13</v>
      </c>
      <c r="Q181" s="25">
        <v>0</v>
      </c>
      <c r="R181" s="27">
        <v>0</v>
      </c>
      <c r="S181" s="25">
        <v>4</v>
      </c>
      <c r="T181" s="27">
        <v>0</v>
      </c>
      <c r="U181" s="25">
        <v>0</v>
      </c>
      <c r="V181" s="25">
        <v>0.54</v>
      </c>
      <c r="W181" s="25">
        <v>93.97</v>
      </c>
      <c r="X181" s="26">
        <v>92.69</v>
      </c>
      <c r="Y181" s="25">
        <v>54.26</v>
      </c>
      <c r="Z181" s="25">
        <v>46.64</v>
      </c>
      <c r="AA181" s="25">
        <v>36.4</v>
      </c>
      <c r="AB181" s="26">
        <v>0.55000000000000004</v>
      </c>
      <c r="AC181" s="25">
        <v>0.52</v>
      </c>
    </row>
    <row r="182" spans="1:29" s="17" customFormat="1" x14ac:dyDescent="0.25">
      <c r="A182" s="18" t="s">
        <v>1227</v>
      </c>
      <c r="B182" s="20" t="s">
        <v>1228</v>
      </c>
      <c r="C182" s="25">
        <v>54.821788836583728</v>
      </c>
      <c r="D182" s="25">
        <v>48.071570576540758</v>
      </c>
      <c r="E182" s="25">
        <v>36.630000000000003</v>
      </c>
      <c r="F182" s="25">
        <v>32.46</v>
      </c>
      <c r="G182" s="25">
        <v>16.282595512431776</v>
      </c>
      <c r="H182" s="25">
        <v>3.4934497816593884</v>
      </c>
      <c r="I182" s="25">
        <v>75.39</v>
      </c>
      <c r="J182" s="25">
        <v>23.44</v>
      </c>
      <c r="K182" s="25">
        <v>32.82</v>
      </c>
      <c r="L182" s="25">
        <v>80.459999999999994</v>
      </c>
      <c r="M182" s="25">
        <v>66.83</v>
      </c>
      <c r="N182" s="25">
        <v>71.44</v>
      </c>
      <c r="O182" s="25">
        <v>87.91</v>
      </c>
      <c r="P182" s="25">
        <v>99.75</v>
      </c>
      <c r="Q182" s="25">
        <v>0</v>
      </c>
      <c r="R182" s="27">
        <v>0</v>
      </c>
      <c r="S182" s="25">
        <v>3</v>
      </c>
      <c r="T182" s="27">
        <v>0</v>
      </c>
      <c r="U182" s="25">
        <v>0</v>
      </c>
      <c r="V182" s="25">
        <v>0.55000000000000004</v>
      </c>
      <c r="W182" s="25">
        <v>85.539999999999992</v>
      </c>
      <c r="X182" s="26">
        <v>93.93</v>
      </c>
      <c r="Y182" s="25">
        <v>47.02</v>
      </c>
      <c r="Z182" s="25">
        <v>35.799999999999997</v>
      </c>
      <c r="AA182" s="25">
        <v>50.85</v>
      </c>
      <c r="AB182" s="26">
        <v>0.64</v>
      </c>
      <c r="AC182" s="25">
        <v>0.59</v>
      </c>
    </row>
    <row r="183" spans="1:29" s="17" customFormat="1" x14ac:dyDescent="0.25">
      <c r="A183" s="18" t="s">
        <v>1229</v>
      </c>
      <c r="B183" s="20" t="s">
        <v>1230</v>
      </c>
      <c r="C183" s="25">
        <v>41.993888023986628</v>
      </c>
      <c r="D183" s="25">
        <v>41.011594511222214</v>
      </c>
      <c r="E183" s="25">
        <v>40.43</v>
      </c>
      <c r="F183" s="25">
        <v>28.47</v>
      </c>
      <c r="G183" s="25">
        <v>16.235648846109243</v>
      </c>
      <c r="H183" s="25">
        <v>6.4060803474484258</v>
      </c>
      <c r="I183" s="25">
        <v>82.24</v>
      </c>
      <c r="J183" s="25">
        <v>28.24</v>
      </c>
      <c r="K183" s="25">
        <v>34.729999999999997</v>
      </c>
      <c r="L183" s="25">
        <v>77.86</v>
      </c>
      <c r="M183" s="25">
        <v>31.66</v>
      </c>
      <c r="N183" s="25">
        <v>91.2</v>
      </c>
      <c r="O183" s="25">
        <v>87.53</v>
      </c>
      <c r="P183" s="25">
        <v>98.57</v>
      </c>
      <c r="Q183" s="25">
        <v>1</v>
      </c>
      <c r="R183" s="27">
        <v>0</v>
      </c>
      <c r="S183" s="25">
        <v>4</v>
      </c>
      <c r="T183" s="27">
        <v>0</v>
      </c>
      <c r="U183" s="25">
        <v>0</v>
      </c>
      <c r="V183" s="25">
        <v>0.53</v>
      </c>
      <c r="W183" s="25">
        <v>90.98</v>
      </c>
      <c r="X183" s="26">
        <v>91.18</v>
      </c>
      <c r="Y183" s="25">
        <v>46.89</v>
      </c>
      <c r="Z183" s="25">
        <v>43.77</v>
      </c>
      <c r="AA183" s="25">
        <v>52.27</v>
      </c>
      <c r="AB183" s="26">
        <v>0.52</v>
      </c>
      <c r="AC183" s="25">
        <v>0.54</v>
      </c>
    </row>
    <row r="184" spans="1:29" s="17" customFormat="1" x14ac:dyDescent="0.25">
      <c r="A184" s="18" t="s">
        <v>1231</v>
      </c>
      <c r="B184" s="20" t="s">
        <v>1232</v>
      </c>
      <c r="C184" s="25">
        <v>32.072488445633667</v>
      </c>
      <c r="D184" s="25">
        <v>25.681760688084999</v>
      </c>
      <c r="E184" s="25">
        <v>33.15</v>
      </c>
      <c r="F184" s="25">
        <v>22.85</v>
      </c>
      <c r="G184" s="25">
        <v>10.419485791610285</v>
      </c>
      <c r="H184" s="25">
        <v>1.8851214574898787</v>
      </c>
      <c r="I184" s="25">
        <v>60.6</v>
      </c>
      <c r="J184" s="25">
        <v>26.68</v>
      </c>
      <c r="K184" s="25">
        <v>67.790000000000006</v>
      </c>
      <c r="L184" s="25">
        <v>76.87</v>
      </c>
      <c r="M184" s="25">
        <v>70.95</v>
      </c>
      <c r="N184" s="25">
        <v>95.87</v>
      </c>
      <c r="O184" s="25">
        <v>84.87</v>
      </c>
      <c r="P184" s="25">
        <v>98.56</v>
      </c>
      <c r="Q184" s="25">
        <v>0</v>
      </c>
      <c r="R184" s="27">
        <v>1</v>
      </c>
      <c r="S184" s="25">
        <v>3</v>
      </c>
      <c r="T184" s="27">
        <v>0</v>
      </c>
      <c r="U184" s="25">
        <v>0</v>
      </c>
      <c r="V184" s="25">
        <v>0.54</v>
      </c>
      <c r="W184" s="25">
        <v>90.210000000000008</v>
      </c>
      <c r="X184" s="26">
        <v>88.539999999999992</v>
      </c>
      <c r="Y184" s="25">
        <v>34.65</v>
      </c>
      <c r="Z184" s="25">
        <v>31.99</v>
      </c>
      <c r="AA184" s="25">
        <v>41.37</v>
      </c>
      <c r="AB184" s="26">
        <v>0.39</v>
      </c>
      <c r="AC184" s="25">
        <v>0.53</v>
      </c>
    </row>
    <row r="185" spans="1:29" s="17" customFormat="1" x14ac:dyDescent="0.25">
      <c r="A185" s="18" t="s">
        <v>1233</v>
      </c>
      <c r="B185" s="20" t="s">
        <v>1234</v>
      </c>
      <c r="C185" s="25">
        <v>46.676539768272498</v>
      </c>
      <c r="D185" s="25">
        <v>40.45641543118839</v>
      </c>
      <c r="E185" s="25">
        <v>45.53</v>
      </c>
      <c r="F185" s="25">
        <v>36.46</v>
      </c>
      <c r="G185" s="25">
        <v>17.430244574578023</v>
      </c>
      <c r="H185" s="25">
        <v>4.4568822553897176</v>
      </c>
      <c r="I185" s="25">
        <v>61.6</v>
      </c>
      <c r="J185" s="25">
        <v>29.43</v>
      </c>
      <c r="K185" s="25">
        <v>43.28</v>
      </c>
      <c r="L185" s="25">
        <v>71.33</v>
      </c>
      <c r="M185" s="25">
        <v>71.33</v>
      </c>
      <c r="N185" s="25">
        <v>85.25</v>
      </c>
      <c r="O185" s="25">
        <v>62.09</v>
      </c>
      <c r="P185" s="25">
        <v>97.31</v>
      </c>
      <c r="Q185" s="25">
        <v>0</v>
      </c>
      <c r="R185" s="27">
        <v>0</v>
      </c>
      <c r="S185" s="25">
        <v>4</v>
      </c>
      <c r="T185" s="27">
        <v>0</v>
      </c>
      <c r="U185" s="25">
        <v>0</v>
      </c>
      <c r="V185" s="25">
        <v>0.53</v>
      </c>
      <c r="W185" s="25">
        <v>94.64</v>
      </c>
      <c r="X185" s="26">
        <v>92.42</v>
      </c>
      <c r="Y185" s="25">
        <v>53.85</v>
      </c>
      <c r="Z185" s="25">
        <v>40.33</v>
      </c>
      <c r="AA185" s="25">
        <v>56.79</v>
      </c>
      <c r="AB185" s="26">
        <v>0.63</v>
      </c>
      <c r="AC185" s="25">
        <v>0.53</v>
      </c>
    </row>
    <row r="186" spans="1:29" s="17" customFormat="1" x14ac:dyDescent="0.25">
      <c r="A186" s="18" t="s">
        <v>1235</v>
      </c>
      <c r="B186" s="20" t="s">
        <v>1236</v>
      </c>
      <c r="C186" s="25">
        <v>18.766949918640393</v>
      </c>
      <c r="D186" s="25">
        <v>18.058318649462855</v>
      </c>
      <c r="E186" s="25">
        <v>34.159999999999997</v>
      </c>
      <c r="F186" s="25">
        <v>26.67</v>
      </c>
      <c r="G186" s="25">
        <v>14.188604622419973</v>
      </c>
      <c r="H186" s="25">
        <v>4.1666666666666661</v>
      </c>
      <c r="I186" s="25">
        <v>57.66</v>
      </c>
      <c r="J186" s="25">
        <v>32.979999999999997</v>
      </c>
      <c r="K186" s="25">
        <v>48.47</v>
      </c>
      <c r="L186" s="25">
        <v>91.82</v>
      </c>
      <c r="M186" s="25">
        <v>23.75</v>
      </c>
      <c r="N186" s="25">
        <v>87</v>
      </c>
      <c r="O186" s="25">
        <v>88.41</v>
      </c>
      <c r="P186" s="25">
        <v>99.32</v>
      </c>
      <c r="Q186" s="25">
        <v>1</v>
      </c>
      <c r="R186" s="27">
        <v>0</v>
      </c>
      <c r="S186" s="25">
        <v>3</v>
      </c>
      <c r="T186" s="27">
        <v>0</v>
      </c>
      <c r="U186" s="25">
        <v>0</v>
      </c>
      <c r="V186" s="25">
        <v>0.52</v>
      </c>
      <c r="W186" s="25">
        <v>91.17</v>
      </c>
      <c r="X186" s="26">
        <v>92.34</v>
      </c>
      <c r="Y186" s="25">
        <v>40.78</v>
      </c>
      <c r="Z186" s="25">
        <v>28.86</v>
      </c>
      <c r="AA186" s="25">
        <v>40.409999999999997</v>
      </c>
      <c r="AB186" s="26">
        <v>0.57999999999999996</v>
      </c>
      <c r="AC186" s="25">
        <v>0.51</v>
      </c>
    </row>
    <row r="187" spans="1:29" s="17" customFormat="1" x14ac:dyDescent="0.25">
      <c r="A187" s="18" t="s">
        <v>1237</v>
      </c>
      <c r="B187" s="20" t="s">
        <v>1238</v>
      </c>
      <c r="C187" s="25">
        <v>44.702100792101938</v>
      </c>
      <c r="D187" s="25">
        <v>37.825883332466049</v>
      </c>
      <c r="E187" s="25">
        <v>36.83</v>
      </c>
      <c r="F187" s="25">
        <v>28.56</v>
      </c>
      <c r="G187" s="25">
        <v>8.261565429464218</v>
      </c>
      <c r="H187" s="25">
        <v>2.274057353064125</v>
      </c>
      <c r="I187" s="25">
        <v>59.05</v>
      </c>
      <c r="J187" s="25">
        <v>26.76</v>
      </c>
      <c r="K187" s="25">
        <v>59.84</v>
      </c>
      <c r="L187" s="25">
        <v>84.62</v>
      </c>
      <c r="M187" s="25">
        <v>69.94</v>
      </c>
      <c r="N187" s="25">
        <v>91.21</v>
      </c>
      <c r="O187" s="25">
        <v>90.06</v>
      </c>
      <c r="P187" s="25">
        <v>99.71</v>
      </c>
      <c r="Q187" s="25">
        <v>1</v>
      </c>
      <c r="R187" s="27">
        <v>0</v>
      </c>
      <c r="S187" s="25">
        <v>2</v>
      </c>
      <c r="T187" s="27">
        <v>0</v>
      </c>
      <c r="U187" s="25">
        <v>0</v>
      </c>
      <c r="V187" s="25">
        <v>0.54</v>
      </c>
      <c r="W187" s="25">
        <v>90.47</v>
      </c>
      <c r="X187" s="26">
        <v>94.9</v>
      </c>
      <c r="Y187" s="25">
        <v>47.47</v>
      </c>
      <c r="Z187" s="25">
        <v>34.549999999999997</v>
      </c>
      <c r="AA187" s="25">
        <v>42.91</v>
      </c>
      <c r="AB187" s="26">
        <v>0.6</v>
      </c>
      <c r="AC187" s="25">
        <v>0.56000000000000005</v>
      </c>
    </row>
    <row r="188" spans="1:29" s="17" customFormat="1" x14ac:dyDescent="0.25">
      <c r="A188" s="18" t="s">
        <v>1239</v>
      </c>
      <c r="B188" s="20" t="s">
        <v>1240</v>
      </c>
      <c r="C188" s="25">
        <v>68.129086226253108</v>
      </c>
      <c r="D188" s="25">
        <v>67.560731507597126</v>
      </c>
      <c r="E188" s="25">
        <v>45.31</v>
      </c>
      <c r="F188" s="25">
        <v>31.42</v>
      </c>
      <c r="G188" s="25">
        <v>13.52580056412809</v>
      </c>
      <c r="H188" s="25">
        <v>3.9480573882081891</v>
      </c>
      <c r="I188" s="25">
        <v>58.37</v>
      </c>
      <c r="J188" s="25">
        <v>27.83</v>
      </c>
      <c r="K188" s="25">
        <v>28.7</v>
      </c>
      <c r="L188" s="25">
        <v>65.81</v>
      </c>
      <c r="M188" s="25">
        <v>69.28</v>
      </c>
      <c r="N188" s="25">
        <v>80.430000000000007</v>
      </c>
      <c r="O188" s="25">
        <v>73.760000000000005</v>
      </c>
      <c r="P188" s="25">
        <v>98.56</v>
      </c>
      <c r="Q188" s="25">
        <v>1</v>
      </c>
      <c r="R188" s="27">
        <v>0</v>
      </c>
      <c r="S188" s="25">
        <v>3</v>
      </c>
      <c r="T188" s="27">
        <v>1</v>
      </c>
      <c r="U188" s="25">
        <v>0</v>
      </c>
      <c r="V188" s="25">
        <v>0.6</v>
      </c>
      <c r="W188" s="25">
        <v>94.12</v>
      </c>
      <c r="X188" s="26">
        <v>95.24</v>
      </c>
      <c r="Y188" s="25">
        <v>61.56</v>
      </c>
      <c r="Z188" s="25">
        <v>60.82</v>
      </c>
      <c r="AA188" s="25">
        <v>57.51</v>
      </c>
      <c r="AB188" s="26">
        <v>0.65</v>
      </c>
      <c r="AC188" s="25">
        <v>0.68</v>
      </c>
    </row>
    <row r="189" spans="1:29" s="17" customFormat="1" x14ac:dyDescent="0.25"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6"/>
      <c r="T189" s="15"/>
      <c r="U189" s="15"/>
      <c r="V189" s="15"/>
      <c r="W189" s="15"/>
      <c r="X189" s="16"/>
      <c r="Y189" s="15"/>
      <c r="Z189" s="15"/>
      <c r="AA189" s="15"/>
      <c r="AB189" s="15"/>
      <c r="AC189" s="15"/>
    </row>
    <row r="190" spans="1:29" s="17" customFormat="1" x14ac:dyDescent="0.25"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6"/>
      <c r="T190" s="15"/>
      <c r="U190" s="15"/>
      <c r="V190" s="15"/>
      <c r="W190" s="15"/>
      <c r="X190" s="16"/>
      <c r="Y190" s="15"/>
      <c r="Z190" s="15"/>
      <c r="AA190" s="15"/>
      <c r="AB190" s="15"/>
      <c r="AC190" s="15"/>
    </row>
    <row r="191" spans="1:29" s="17" customFormat="1" ht="15" customHeight="1" x14ac:dyDescent="0.25">
      <c r="C191" s="86" t="s">
        <v>3</v>
      </c>
      <c r="D191" s="86"/>
      <c r="E191" s="86"/>
      <c r="F191" s="86" t="s">
        <v>19</v>
      </c>
      <c r="G191" s="86"/>
      <c r="H191" s="86" t="s">
        <v>20</v>
      </c>
      <c r="I191" s="86"/>
      <c r="J191" s="86"/>
      <c r="K191" s="86"/>
      <c r="L191" s="86"/>
      <c r="M191" s="87" t="s">
        <v>31</v>
      </c>
      <c r="N191" s="88"/>
      <c r="O191" s="89"/>
      <c r="P191" s="94" t="s">
        <v>34</v>
      </c>
      <c r="Q191" s="94"/>
      <c r="R191" s="94"/>
      <c r="S191" s="94" t="s">
        <v>35</v>
      </c>
      <c r="T191" s="94"/>
      <c r="U191" s="94"/>
      <c r="V191" s="95" t="s">
        <v>36</v>
      </c>
      <c r="W191" s="96"/>
      <c r="X191" s="84" t="s">
        <v>48</v>
      </c>
      <c r="Y191" s="97"/>
      <c r="Z191" s="97"/>
      <c r="AA191" s="85"/>
      <c r="AB191" s="84" t="s">
        <v>49</v>
      </c>
      <c r="AC191" s="85"/>
    </row>
    <row r="192" spans="1:29" s="17" customFormat="1" x14ac:dyDescent="0.25">
      <c r="C192" s="3" t="s">
        <v>4</v>
      </c>
      <c r="D192" s="3" t="s">
        <v>10</v>
      </c>
      <c r="E192" s="3" t="s">
        <v>11</v>
      </c>
      <c r="F192" s="3" t="s">
        <v>14</v>
      </c>
      <c r="G192" s="3" t="s">
        <v>17</v>
      </c>
      <c r="H192" s="3" t="s">
        <v>21</v>
      </c>
      <c r="I192" s="3" t="s">
        <v>22</v>
      </c>
      <c r="J192" s="3" t="s">
        <v>23</v>
      </c>
      <c r="K192" s="3"/>
      <c r="L192" s="3" t="s">
        <v>24</v>
      </c>
      <c r="M192" s="3" t="s">
        <v>32</v>
      </c>
      <c r="N192" s="3"/>
      <c r="O192" s="3" t="s">
        <v>33</v>
      </c>
      <c r="P192" s="6" t="s">
        <v>37</v>
      </c>
      <c r="Q192" s="6" t="s">
        <v>38</v>
      </c>
      <c r="R192" s="6" t="s">
        <v>39</v>
      </c>
      <c r="S192" s="6" t="s">
        <v>40</v>
      </c>
      <c r="T192" s="6" t="s">
        <v>41</v>
      </c>
      <c r="U192" s="6" t="s">
        <v>42</v>
      </c>
      <c r="V192" s="6" t="s">
        <v>45</v>
      </c>
      <c r="W192" s="6" t="s">
        <v>46</v>
      </c>
      <c r="X192" s="12" t="s">
        <v>807</v>
      </c>
      <c r="Y192" s="12" t="s">
        <v>808</v>
      </c>
      <c r="Z192" s="12" t="s">
        <v>809</v>
      </c>
      <c r="AA192" s="12" t="s">
        <v>810</v>
      </c>
      <c r="AB192" s="12" t="s">
        <v>811</v>
      </c>
      <c r="AC192" s="12" t="s">
        <v>812</v>
      </c>
    </row>
    <row r="193" spans="2:29" s="17" customFormat="1" x14ac:dyDescent="0.25">
      <c r="B193" s="17" t="s">
        <v>813</v>
      </c>
      <c r="C193" s="29">
        <f>MAX(C8:C188)</f>
        <v>82.547131644955101</v>
      </c>
      <c r="D193" s="29">
        <f>MIN(D8:D188)</f>
        <v>0.68019726677413339</v>
      </c>
      <c r="E193" s="29">
        <f>MAX(E8:E188)</f>
        <v>51.56</v>
      </c>
      <c r="F193" s="29">
        <f>MAX(F8:F188)</f>
        <v>39.979999999999997</v>
      </c>
      <c r="G193" s="29">
        <f>MAX(G8:G188)</f>
        <v>43.678160919540232</v>
      </c>
      <c r="H193" s="29">
        <f>MIN(H8:H188)</f>
        <v>0.40091638029782356</v>
      </c>
      <c r="I193" s="29">
        <f>MIN(I8:I188)</f>
        <v>35.04</v>
      </c>
      <c r="J193" s="29">
        <f>MIN(J8:J188)</f>
        <v>14.64</v>
      </c>
      <c r="K193" s="29">
        <f>MIN(K8:K188)</f>
        <v>1.32</v>
      </c>
      <c r="L193" s="29">
        <f>MAX(L8:L188)</f>
        <v>98.7</v>
      </c>
      <c r="M193" s="29">
        <f>MAX(M8:M188)</f>
        <v>99.77</v>
      </c>
      <c r="N193" s="29">
        <f>MAX(N8:N188)</f>
        <v>99.78</v>
      </c>
      <c r="O193" s="29">
        <f>MAX(O8:O188)</f>
        <v>99.51</v>
      </c>
      <c r="P193" s="29">
        <f t="shared" ref="P193:V193" si="0">MIN(P8:P188)</f>
        <v>91.09</v>
      </c>
      <c r="Q193" s="29">
        <f t="shared" si="0"/>
        <v>0</v>
      </c>
      <c r="R193" s="29">
        <f t="shared" si="0"/>
        <v>0</v>
      </c>
      <c r="S193" s="29">
        <f t="shared" si="0"/>
        <v>1</v>
      </c>
      <c r="T193" s="29">
        <f t="shared" si="0"/>
        <v>0</v>
      </c>
      <c r="U193" s="29">
        <f t="shared" si="0"/>
        <v>0</v>
      </c>
      <c r="V193" s="29">
        <f t="shared" si="0"/>
        <v>0.42</v>
      </c>
      <c r="W193" s="29">
        <f>MAX(W8:W188)</f>
        <v>99.02</v>
      </c>
      <c r="X193" s="29">
        <f>MIN(X8:X188)</f>
        <v>83.67</v>
      </c>
      <c r="Y193" s="29">
        <f>MAX(Y8:Y188)</f>
        <v>74.86</v>
      </c>
      <c r="Z193" s="29">
        <f>MAX(Z8:Z188)</f>
        <v>62.65</v>
      </c>
      <c r="AA193" s="29">
        <f>MAX(AA8:AA188)</f>
        <v>64.349999999999994</v>
      </c>
      <c r="AB193" s="29">
        <f>MAX(AB8:AB188)</f>
        <v>0.84</v>
      </c>
      <c r="AC193" s="29">
        <f>MAX(AC8:AC188)</f>
        <v>0.8</v>
      </c>
    </row>
    <row r="194" spans="2:29" s="17" customFormat="1" x14ac:dyDescent="0.25">
      <c r="B194" s="17" t="s">
        <v>814</v>
      </c>
      <c r="C194" s="29">
        <f>MIN(C8:C188)</f>
        <v>0.31268777958293459</v>
      </c>
      <c r="D194" s="29">
        <f>MAX(D8:D188)</f>
        <v>75.615626735789661</v>
      </c>
      <c r="E194" s="29">
        <f>MIN(E8:E188)</f>
        <v>11.19</v>
      </c>
      <c r="F194" s="29">
        <f>MIN(F8:F188)</f>
        <v>6.94</v>
      </c>
      <c r="G194" s="29">
        <f>MIN(G8:G188)</f>
        <v>4.5992893801816033</v>
      </c>
      <c r="H194" s="29">
        <f>MAX(H8:H188)</f>
        <v>8.6680053547523421</v>
      </c>
      <c r="I194" s="29">
        <f>MAX(I8:I188)</f>
        <v>88.79</v>
      </c>
      <c r="J194" s="29">
        <f>MAX(J8:J188)</f>
        <v>35.770000000000003</v>
      </c>
      <c r="K194" s="29">
        <f>MAX(K8:K188)</f>
        <v>88.27</v>
      </c>
      <c r="L194" s="29">
        <f>MIN(L8:L188)</f>
        <v>13.46</v>
      </c>
      <c r="M194" s="29">
        <f>MIN(M8:M188)</f>
        <v>13.33</v>
      </c>
      <c r="N194" s="29">
        <f>MIN(N8:N188)</f>
        <v>52.5</v>
      </c>
      <c r="O194" s="29">
        <f>MIN(O8:O188)</f>
        <v>36.31</v>
      </c>
      <c r="P194" s="29">
        <f t="shared" ref="P194:V194" si="1">MAX(P8:P188)</f>
        <v>99.96</v>
      </c>
      <c r="Q194" s="29">
        <f t="shared" si="1"/>
        <v>1</v>
      </c>
      <c r="R194" s="29">
        <f t="shared" si="1"/>
        <v>1</v>
      </c>
      <c r="S194" s="29">
        <f t="shared" si="1"/>
        <v>4</v>
      </c>
      <c r="T194" s="29">
        <f t="shared" si="1"/>
        <v>1</v>
      </c>
      <c r="U194" s="29">
        <f t="shared" si="1"/>
        <v>1</v>
      </c>
      <c r="V194" s="29">
        <f t="shared" si="1"/>
        <v>0.66</v>
      </c>
      <c r="W194" s="29">
        <f>MIN(W8:W188)</f>
        <v>76.760000000000005</v>
      </c>
      <c r="X194" s="29">
        <f>MAX(X8:X188)</f>
        <v>98.19</v>
      </c>
      <c r="Y194" s="29">
        <f>MIN(Y8:Y188)</f>
        <v>0.95</v>
      </c>
      <c r="Z194" s="29">
        <f>MIN(Z8:Z188)</f>
        <v>0.8</v>
      </c>
      <c r="AA194" s="29">
        <f>MIN(AA8:AA188)</f>
        <v>12.14</v>
      </c>
      <c r="AB194" s="29">
        <f>MIN(AB8:AB188)</f>
        <v>0.37</v>
      </c>
      <c r="AC194" s="29">
        <f>MIN(AC8:AC188)</f>
        <v>0.32</v>
      </c>
    </row>
    <row r="195" spans="2:29" s="17" customFormat="1" x14ac:dyDescent="0.25"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6"/>
      <c r="T195" s="15"/>
      <c r="U195" s="15"/>
      <c r="V195" s="15"/>
      <c r="W195" s="15"/>
      <c r="X195" s="16"/>
      <c r="Y195" s="15"/>
      <c r="Z195" s="15"/>
      <c r="AA195" s="15"/>
      <c r="AB195" s="15"/>
      <c r="AC195" s="15"/>
    </row>
    <row r="196" spans="2:29" s="17" customFormat="1" x14ac:dyDescent="0.25"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6"/>
      <c r="T196" s="15"/>
      <c r="U196" s="15"/>
      <c r="V196" s="15"/>
      <c r="W196" s="15"/>
      <c r="X196" s="16"/>
      <c r="Y196" s="15"/>
      <c r="Z196" s="15"/>
      <c r="AA196" s="15"/>
      <c r="AB196" s="15"/>
      <c r="AC196" s="15"/>
    </row>
    <row r="197" spans="2:29" s="17" customFormat="1" x14ac:dyDescent="0.25"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6"/>
      <c r="T197" s="15"/>
      <c r="U197" s="15"/>
      <c r="V197" s="15"/>
      <c r="W197" s="15"/>
      <c r="X197" s="16"/>
      <c r="Y197" s="15"/>
      <c r="Z197" s="15"/>
      <c r="AA197" s="15"/>
      <c r="AB197" s="15"/>
      <c r="AC197" s="15"/>
    </row>
    <row r="198" spans="2:29" s="17" customFormat="1" x14ac:dyDescent="0.25"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6"/>
      <c r="T198" s="15"/>
      <c r="U198" s="15"/>
      <c r="V198" s="15"/>
      <c r="W198" s="15"/>
      <c r="X198" s="16"/>
      <c r="Y198" s="15"/>
      <c r="Z198" s="15"/>
      <c r="AA198" s="15"/>
      <c r="AB198" s="15"/>
      <c r="AC198" s="15"/>
    </row>
    <row r="199" spans="2:29" s="17" customFormat="1" x14ac:dyDescent="0.25"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6"/>
      <c r="T199" s="15"/>
      <c r="U199" s="15"/>
      <c r="V199" s="15"/>
      <c r="W199" s="15"/>
      <c r="X199" s="16"/>
      <c r="Y199" s="15"/>
      <c r="Z199" s="15"/>
      <c r="AA199" s="15"/>
      <c r="AB199" s="15"/>
      <c r="AC199" s="15"/>
    </row>
    <row r="200" spans="2:29" s="17" customFormat="1" x14ac:dyDescent="0.25"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6"/>
      <c r="T200" s="15"/>
      <c r="U200" s="15"/>
      <c r="V200" s="15"/>
      <c r="W200" s="15"/>
      <c r="X200" s="16"/>
      <c r="Y200" s="15"/>
      <c r="Z200" s="15"/>
      <c r="AA200" s="15"/>
      <c r="AB200" s="15"/>
      <c r="AC200" s="15"/>
    </row>
    <row r="201" spans="2:29" s="17" customFormat="1" x14ac:dyDescent="0.25"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6"/>
      <c r="T201" s="15"/>
      <c r="U201" s="15"/>
      <c r="V201" s="15"/>
      <c r="W201" s="15"/>
      <c r="X201" s="16"/>
      <c r="Y201" s="15"/>
      <c r="Z201" s="15"/>
      <c r="AA201" s="15"/>
      <c r="AB201" s="15"/>
      <c r="AC201" s="15"/>
    </row>
    <row r="202" spans="2:29" s="17" customFormat="1" x14ac:dyDescent="0.25"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6"/>
      <c r="T202" s="15"/>
      <c r="U202" s="15"/>
      <c r="V202" s="15"/>
      <c r="W202" s="15"/>
      <c r="X202" s="16"/>
      <c r="Y202" s="15"/>
      <c r="Z202" s="15"/>
      <c r="AA202" s="15"/>
      <c r="AB202" s="15"/>
      <c r="AC202" s="15"/>
    </row>
    <row r="203" spans="2:29" s="17" customFormat="1" x14ac:dyDescent="0.25"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6"/>
      <c r="T203" s="15"/>
      <c r="U203" s="15"/>
      <c r="V203" s="15"/>
      <c r="W203" s="15"/>
      <c r="X203" s="16"/>
      <c r="Y203" s="15"/>
      <c r="Z203" s="15"/>
      <c r="AA203" s="15"/>
      <c r="AB203" s="15"/>
      <c r="AC203" s="15"/>
    </row>
    <row r="204" spans="2:29" s="17" customFormat="1" x14ac:dyDescent="0.25"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6"/>
      <c r="T204" s="15"/>
      <c r="U204" s="15"/>
      <c r="V204" s="15"/>
      <c r="W204" s="15"/>
      <c r="X204" s="16"/>
      <c r="Y204" s="15"/>
      <c r="Z204" s="15"/>
      <c r="AA204" s="15"/>
      <c r="AB204" s="15"/>
      <c r="AC204" s="15"/>
    </row>
    <row r="205" spans="2:29" s="17" customFormat="1" x14ac:dyDescent="0.25"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6"/>
      <c r="T205" s="15"/>
      <c r="U205" s="15"/>
      <c r="V205" s="15"/>
      <c r="W205" s="15"/>
      <c r="X205" s="16"/>
      <c r="Y205" s="15"/>
      <c r="Z205" s="15"/>
      <c r="AA205" s="15"/>
      <c r="AB205" s="15"/>
      <c r="AC205" s="15"/>
    </row>
    <row r="206" spans="2:29" s="17" customFormat="1" x14ac:dyDescent="0.25"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6"/>
      <c r="T206" s="15"/>
      <c r="U206" s="15"/>
      <c r="V206" s="15"/>
      <c r="W206" s="15"/>
      <c r="X206" s="16"/>
      <c r="Y206" s="15"/>
      <c r="Z206" s="15"/>
      <c r="AA206" s="15"/>
      <c r="AB206" s="15"/>
      <c r="AC206" s="15"/>
    </row>
    <row r="207" spans="2:29" s="17" customFormat="1" x14ac:dyDescent="0.25"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6"/>
      <c r="T207" s="15"/>
      <c r="U207" s="15"/>
      <c r="V207" s="15"/>
      <c r="W207" s="15"/>
      <c r="X207" s="16"/>
      <c r="Y207" s="15"/>
      <c r="Z207" s="15"/>
      <c r="AA207" s="15"/>
      <c r="AB207" s="15"/>
      <c r="AC207" s="15"/>
    </row>
    <row r="208" spans="2:29" s="17" customFormat="1" x14ac:dyDescent="0.25"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6"/>
      <c r="T208" s="15"/>
      <c r="U208" s="15"/>
      <c r="V208" s="15"/>
      <c r="W208" s="15"/>
      <c r="X208" s="16"/>
      <c r="Y208" s="15"/>
      <c r="Z208" s="15"/>
      <c r="AA208" s="15"/>
      <c r="AB208" s="15"/>
      <c r="AC208" s="15"/>
    </row>
    <row r="209" spans="3:29" s="17" customFormat="1" x14ac:dyDescent="0.25"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6"/>
      <c r="T209" s="15"/>
      <c r="U209" s="15"/>
      <c r="V209" s="15"/>
      <c r="W209" s="15"/>
      <c r="X209" s="16"/>
      <c r="Y209" s="15"/>
      <c r="Z209" s="15"/>
      <c r="AA209" s="15"/>
      <c r="AB209" s="15"/>
      <c r="AC209" s="15"/>
    </row>
    <row r="210" spans="3:29" s="17" customFormat="1" x14ac:dyDescent="0.25"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6"/>
      <c r="T210" s="15"/>
      <c r="U210" s="15"/>
      <c r="V210" s="15"/>
      <c r="W210" s="15"/>
      <c r="X210" s="16"/>
      <c r="Y210" s="15"/>
      <c r="Z210" s="15"/>
      <c r="AA210" s="15"/>
      <c r="AB210" s="15"/>
      <c r="AC210" s="15"/>
    </row>
    <row r="211" spans="3:29" s="17" customFormat="1" x14ac:dyDescent="0.25"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6"/>
      <c r="T211" s="15"/>
      <c r="U211" s="15"/>
      <c r="V211" s="15"/>
      <c r="W211" s="15"/>
      <c r="X211" s="16"/>
      <c r="Y211" s="15"/>
      <c r="Z211" s="15"/>
      <c r="AA211" s="15"/>
      <c r="AB211" s="15"/>
      <c r="AC211" s="15"/>
    </row>
    <row r="212" spans="3:29" s="17" customFormat="1" x14ac:dyDescent="0.25"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6"/>
      <c r="T212" s="15"/>
      <c r="U212" s="15"/>
      <c r="V212" s="15"/>
      <c r="W212" s="15"/>
      <c r="X212" s="16"/>
      <c r="Y212" s="15"/>
      <c r="Z212" s="15"/>
      <c r="AA212" s="15"/>
      <c r="AB212" s="15"/>
      <c r="AC212" s="15"/>
    </row>
    <row r="213" spans="3:29" s="17" customFormat="1" x14ac:dyDescent="0.25"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6"/>
      <c r="T213" s="15"/>
      <c r="U213" s="15"/>
      <c r="V213" s="15"/>
      <c r="W213" s="15"/>
      <c r="X213" s="16"/>
      <c r="Y213" s="15"/>
      <c r="Z213" s="15"/>
      <c r="AA213" s="15"/>
      <c r="AB213" s="15"/>
      <c r="AC213" s="15"/>
    </row>
    <row r="214" spans="3:29" s="17" customFormat="1" x14ac:dyDescent="0.25"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6"/>
      <c r="T214" s="15"/>
      <c r="U214" s="15"/>
      <c r="V214" s="15"/>
      <c r="W214" s="15"/>
      <c r="X214" s="16"/>
      <c r="Y214" s="15"/>
      <c r="Z214" s="15"/>
      <c r="AA214" s="15"/>
      <c r="AB214" s="15"/>
      <c r="AC214" s="15"/>
    </row>
    <row r="215" spans="3:29" s="17" customFormat="1" x14ac:dyDescent="0.25"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6"/>
      <c r="T215" s="15"/>
      <c r="U215" s="15"/>
      <c r="V215" s="15"/>
      <c r="W215" s="15"/>
      <c r="X215" s="16"/>
      <c r="Y215" s="15"/>
      <c r="Z215" s="15"/>
      <c r="AA215" s="15"/>
      <c r="AB215" s="15"/>
      <c r="AC215" s="15"/>
    </row>
    <row r="216" spans="3:29" s="17" customFormat="1" x14ac:dyDescent="0.25"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6"/>
      <c r="T216" s="15"/>
      <c r="U216" s="15"/>
      <c r="V216" s="15"/>
      <c r="W216" s="15"/>
      <c r="X216" s="16"/>
      <c r="Y216" s="15"/>
      <c r="Z216" s="15"/>
      <c r="AA216" s="15"/>
      <c r="AB216" s="15"/>
      <c r="AC216" s="15"/>
    </row>
    <row r="217" spans="3:29" s="17" customFormat="1" x14ac:dyDescent="0.25"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6"/>
      <c r="T217" s="15"/>
      <c r="U217" s="15"/>
      <c r="V217" s="15"/>
      <c r="W217" s="15"/>
      <c r="X217" s="16"/>
      <c r="Y217" s="15"/>
      <c r="Z217" s="15"/>
      <c r="AA217" s="15"/>
      <c r="AB217" s="15"/>
      <c r="AC217" s="15"/>
    </row>
    <row r="218" spans="3:29" s="17" customFormat="1" x14ac:dyDescent="0.25"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6"/>
      <c r="T218" s="15"/>
      <c r="U218" s="15"/>
      <c r="V218" s="15"/>
      <c r="W218" s="15"/>
      <c r="X218" s="16"/>
      <c r="Y218" s="15"/>
      <c r="Z218" s="15"/>
      <c r="AA218" s="15"/>
      <c r="AB218" s="15"/>
      <c r="AC218" s="15"/>
    </row>
    <row r="219" spans="3:29" s="17" customFormat="1" x14ac:dyDescent="0.25"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6"/>
      <c r="T219" s="15"/>
      <c r="U219" s="15"/>
      <c r="V219" s="15"/>
      <c r="W219" s="15"/>
      <c r="X219" s="16"/>
      <c r="Y219" s="15"/>
      <c r="Z219" s="15"/>
      <c r="AA219" s="15"/>
      <c r="AB219" s="15"/>
      <c r="AC219" s="15"/>
    </row>
    <row r="220" spans="3:29" s="17" customFormat="1" x14ac:dyDescent="0.25"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6"/>
      <c r="T220" s="15"/>
      <c r="U220" s="15"/>
      <c r="V220" s="15"/>
      <c r="W220" s="15"/>
      <c r="X220" s="16"/>
      <c r="Y220" s="15"/>
      <c r="Z220" s="15"/>
      <c r="AA220" s="15"/>
      <c r="AB220" s="15"/>
      <c r="AC220" s="15"/>
    </row>
    <row r="221" spans="3:29" s="17" customFormat="1" x14ac:dyDescent="0.25"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6"/>
      <c r="T221" s="15"/>
      <c r="U221" s="15"/>
      <c r="V221" s="15"/>
      <c r="W221" s="15"/>
      <c r="X221" s="16"/>
      <c r="Y221" s="15"/>
      <c r="Z221" s="15"/>
      <c r="AA221" s="15"/>
      <c r="AB221" s="15"/>
      <c r="AC221" s="15"/>
    </row>
    <row r="222" spans="3:29" s="17" customFormat="1" x14ac:dyDescent="0.25"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6"/>
      <c r="T222" s="15"/>
      <c r="U222" s="15"/>
      <c r="V222" s="15"/>
      <c r="W222" s="15"/>
      <c r="X222" s="16"/>
      <c r="Y222" s="15"/>
      <c r="Z222" s="15"/>
      <c r="AA222" s="15"/>
      <c r="AB222" s="15"/>
      <c r="AC222" s="15"/>
    </row>
    <row r="223" spans="3:29" s="17" customFormat="1" x14ac:dyDescent="0.25"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6"/>
      <c r="T223" s="15"/>
      <c r="U223" s="15"/>
      <c r="V223" s="15"/>
      <c r="W223" s="15"/>
      <c r="X223" s="16"/>
      <c r="Y223" s="15"/>
      <c r="Z223" s="15"/>
      <c r="AA223" s="15"/>
      <c r="AB223" s="15"/>
      <c r="AC223" s="15"/>
    </row>
    <row r="224" spans="3:29" s="17" customFormat="1" x14ac:dyDescent="0.25"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6"/>
      <c r="T224" s="15"/>
      <c r="U224" s="15"/>
      <c r="V224" s="15"/>
      <c r="W224" s="15"/>
      <c r="X224" s="16"/>
      <c r="Y224" s="15"/>
      <c r="Z224" s="15"/>
      <c r="AA224" s="15"/>
      <c r="AB224" s="15"/>
      <c r="AC224" s="15"/>
    </row>
    <row r="225" spans="3:29" s="17" customFormat="1" x14ac:dyDescent="0.25"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6"/>
      <c r="T225" s="15"/>
      <c r="U225" s="15"/>
      <c r="V225" s="15"/>
      <c r="W225" s="15"/>
      <c r="X225" s="16"/>
      <c r="Y225" s="15"/>
      <c r="Z225" s="15"/>
      <c r="AA225" s="15"/>
      <c r="AB225" s="15"/>
      <c r="AC225" s="15"/>
    </row>
    <row r="226" spans="3:29" s="17" customFormat="1" x14ac:dyDescent="0.25"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6"/>
      <c r="T226" s="15"/>
      <c r="U226" s="15"/>
      <c r="V226" s="15"/>
      <c r="W226" s="15"/>
      <c r="X226" s="16"/>
      <c r="Y226" s="15"/>
      <c r="Z226" s="15"/>
      <c r="AA226" s="15"/>
      <c r="AB226" s="15"/>
      <c r="AC226" s="15"/>
    </row>
    <row r="227" spans="3:29" s="17" customFormat="1" x14ac:dyDescent="0.25"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6"/>
      <c r="T227" s="15"/>
      <c r="U227" s="15"/>
      <c r="V227" s="15"/>
      <c r="W227" s="15"/>
      <c r="X227" s="16"/>
      <c r="Y227" s="15"/>
      <c r="Z227" s="15"/>
      <c r="AA227" s="15"/>
      <c r="AB227" s="15"/>
      <c r="AC227" s="15"/>
    </row>
    <row r="228" spans="3:29" s="17" customFormat="1" x14ac:dyDescent="0.25"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6"/>
      <c r="T228" s="15"/>
      <c r="U228" s="15"/>
      <c r="V228" s="15"/>
      <c r="W228" s="15"/>
      <c r="X228" s="16"/>
      <c r="Y228" s="15"/>
      <c r="Z228" s="15"/>
      <c r="AA228" s="15"/>
      <c r="AB228" s="15"/>
      <c r="AC228" s="15"/>
    </row>
    <row r="229" spans="3:29" s="17" customFormat="1" x14ac:dyDescent="0.25"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6"/>
      <c r="T229" s="15"/>
      <c r="U229" s="15"/>
      <c r="V229" s="15"/>
      <c r="W229" s="15"/>
      <c r="X229" s="16"/>
      <c r="Y229" s="15"/>
      <c r="Z229" s="15"/>
      <c r="AA229" s="15"/>
      <c r="AB229" s="15"/>
      <c r="AC229" s="15"/>
    </row>
    <row r="230" spans="3:29" s="17" customFormat="1" x14ac:dyDescent="0.25"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6"/>
      <c r="T230" s="15"/>
      <c r="U230" s="15"/>
      <c r="V230" s="15"/>
      <c r="W230" s="15"/>
      <c r="X230" s="16"/>
      <c r="Y230" s="15"/>
      <c r="Z230" s="15"/>
      <c r="AA230" s="15"/>
      <c r="AB230" s="15"/>
      <c r="AC230" s="15"/>
    </row>
    <row r="231" spans="3:29" s="17" customFormat="1" x14ac:dyDescent="0.25"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6"/>
      <c r="T231" s="15"/>
      <c r="U231" s="15"/>
      <c r="V231" s="15"/>
      <c r="W231" s="15"/>
      <c r="X231" s="16"/>
      <c r="Y231" s="15"/>
      <c r="Z231" s="15"/>
      <c r="AA231" s="15"/>
      <c r="AB231" s="15"/>
      <c r="AC231" s="15"/>
    </row>
    <row r="232" spans="3:29" s="17" customFormat="1" x14ac:dyDescent="0.25"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6"/>
      <c r="T232" s="15"/>
      <c r="U232" s="15"/>
      <c r="V232" s="15"/>
      <c r="W232" s="15"/>
      <c r="X232" s="16"/>
      <c r="Y232" s="15"/>
      <c r="Z232" s="15"/>
      <c r="AA232" s="15"/>
      <c r="AB232" s="15"/>
      <c r="AC232" s="15"/>
    </row>
    <row r="233" spans="3:29" s="17" customFormat="1" x14ac:dyDescent="0.25"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6"/>
      <c r="T233" s="15"/>
      <c r="U233" s="15"/>
      <c r="V233" s="15"/>
      <c r="W233" s="15"/>
      <c r="X233" s="16"/>
      <c r="Y233" s="15"/>
      <c r="Z233" s="15"/>
      <c r="AA233" s="15"/>
      <c r="AB233" s="15"/>
      <c r="AC233" s="15"/>
    </row>
    <row r="234" spans="3:29" s="17" customFormat="1" x14ac:dyDescent="0.25"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6"/>
      <c r="T234" s="15"/>
      <c r="U234" s="15"/>
      <c r="V234" s="15"/>
      <c r="W234" s="15"/>
      <c r="X234" s="16"/>
      <c r="Y234" s="15"/>
      <c r="Z234" s="15"/>
      <c r="AA234" s="15"/>
      <c r="AB234" s="15"/>
      <c r="AC234" s="15"/>
    </row>
    <row r="235" spans="3:29" s="17" customFormat="1" x14ac:dyDescent="0.25"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6"/>
      <c r="T235" s="15"/>
      <c r="U235" s="15"/>
      <c r="V235" s="15"/>
      <c r="W235" s="15"/>
      <c r="X235" s="16"/>
      <c r="Y235" s="15"/>
      <c r="Z235" s="15"/>
      <c r="AA235" s="15"/>
      <c r="AB235" s="15"/>
      <c r="AC235" s="15"/>
    </row>
    <row r="236" spans="3:29" s="17" customFormat="1" x14ac:dyDescent="0.25"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6"/>
      <c r="T236" s="15"/>
      <c r="U236" s="15"/>
      <c r="V236" s="15"/>
      <c r="W236" s="15"/>
      <c r="X236" s="16"/>
      <c r="Y236" s="15"/>
      <c r="Z236" s="15"/>
      <c r="AA236" s="15"/>
      <c r="AB236" s="15"/>
      <c r="AC236" s="15"/>
    </row>
    <row r="237" spans="3:29" s="17" customFormat="1" x14ac:dyDescent="0.25"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6"/>
      <c r="T237" s="15"/>
      <c r="U237" s="15"/>
      <c r="V237" s="15"/>
      <c r="W237" s="15"/>
      <c r="X237" s="16"/>
      <c r="Y237" s="15"/>
      <c r="Z237" s="15"/>
      <c r="AA237" s="15"/>
      <c r="AB237" s="15"/>
      <c r="AC237" s="15"/>
    </row>
    <row r="238" spans="3:29" s="17" customFormat="1" x14ac:dyDescent="0.25"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6"/>
      <c r="T238" s="15"/>
      <c r="U238" s="15"/>
      <c r="V238" s="15"/>
      <c r="W238" s="15"/>
      <c r="X238" s="16"/>
      <c r="Y238" s="15"/>
      <c r="Z238" s="15"/>
      <c r="AA238" s="15"/>
      <c r="AB238" s="15"/>
      <c r="AC238" s="15"/>
    </row>
    <row r="239" spans="3:29" s="17" customFormat="1" x14ac:dyDescent="0.25"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6"/>
      <c r="T239" s="15"/>
      <c r="U239" s="15"/>
      <c r="V239" s="15"/>
      <c r="W239" s="15"/>
      <c r="X239" s="16"/>
      <c r="Y239" s="15"/>
      <c r="Z239" s="15"/>
      <c r="AA239" s="15"/>
      <c r="AB239" s="15"/>
      <c r="AC239" s="15"/>
    </row>
    <row r="240" spans="3:29" s="17" customFormat="1" x14ac:dyDescent="0.25"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6"/>
      <c r="T240" s="15"/>
      <c r="U240" s="15"/>
      <c r="V240" s="15"/>
      <c r="W240" s="15"/>
      <c r="X240" s="16"/>
      <c r="Y240" s="15"/>
      <c r="Z240" s="15"/>
      <c r="AA240" s="15"/>
      <c r="AB240" s="15"/>
      <c r="AC240" s="15"/>
    </row>
    <row r="241" spans="3:29" s="17" customFormat="1" x14ac:dyDescent="0.25"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6"/>
      <c r="T241" s="15"/>
      <c r="U241" s="15"/>
      <c r="V241" s="15"/>
      <c r="W241" s="15"/>
      <c r="X241" s="16"/>
      <c r="Y241" s="15"/>
      <c r="Z241" s="15"/>
      <c r="AA241" s="15"/>
      <c r="AB241" s="15"/>
      <c r="AC241" s="15"/>
    </row>
    <row r="242" spans="3:29" s="17" customFormat="1" x14ac:dyDescent="0.25"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6"/>
      <c r="T242" s="15"/>
      <c r="U242" s="15"/>
      <c r="V242" s="15"/>
      <c r="W242" s="15"/>
      <c r="X242" s="16"/>
      <c r="Y242" s="15"/>
      <c r="Z242" s="15"/>
      <c r="AA242" s="15"/>
      <c r="AB242" s="15"/>
      <c r="AC242" s="15"/>
    </row>
    <row r="243" spans="3:29" s="17" customFormat="1" x14ac:dyDescent="0.25"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6"/>
      <c r="T243" s="15"/>
      <c r="U243" s="15"/>
      <c r="V243" s="15"/>
      <c r="W243" s="15"/>
      <c r="X243" s="16"/>
      <c r="Y243" s="15"/>
      <c r="Z243" s="15"/>
      <c r="AA243" s="15"/>
      <c r="AB243" s="15"/>
      <c r="AC243" s="15"/>
    </row>
    <row r="244" spans="3:29" s="17" customFormat="1" x14ac:dyDescent="0.25"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6"/>
      <c r="T244" s="15"/>
      <c r="U244" s="15"/>
      <c r="V244" s="15"/>
      <c r="W244" s="15"/>
      <c r="X244" s="16"/>
      <c r="Y244" s="15"/>
      <c r="Z244" s="15"/>
      <c r="AA244" s="15"/>
      <c r="AB244" s="15"/>
      <c r="AC244" s="15"/>
    </row>
    <row r="245" spans="3:29" s="17" customFormat="1" x14ac:dyDescent="0.25"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6"/>
      <c r="T245" s="15"/>
      <c r="U245" s="15"/>
      <c r="V245" s="15"/>
      <c r="W245" s="15"/>
      <c r="X245" s="16"/>
      <c r="Y245" s="15"/>
      <c r="Z245" s="15"/>
      <c r="AA245" s="15"/>
      <c r="AB245" s="15"/>
      <c r="AC245" s="15"/>
    </row>
    <row r="246" spans="3:29" s="17" customFormat="1" x14ac:dyDescent="0.25"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6"/>
      <c r="T246" s="15"/>
      <c r="U246" s="15"/>
      <c r="V246" s="15"/>
      <c r="W246" s="15"/>
      <c r="X246" s="16"/>
      <c r="Y246" s="15"/>
      <c r="Z246" s="15"/>
      <c r="AA246" s="15"/>
      <c r="AB246" s="15"/>
      <c r="AC246" s="15"/>
    </row>
    <row r="247" spans="3:29" s="17" customFormat="1" x14ac:dyDescent="0.25"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6"/>
      <c r="T247" s="15"/>
      <c r="U247" s="15"/>
      <c r="V247" s="15"/>
      <c r="W247" s="15"/>
      <c r="X247" s="16"/>
      <c r="Y247" s="15"/>
      <c r="Z247" s="15"/>
      <c r="AA247" s="15"/>
      <c r="AB247" s="15"/>
      <c r="AC247" s="15"/>
    </row>
    <row r="248" spans="3:29" s="17" customFormat="1" x14ac:dyDescent="0.25"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6"/>
      <c r="T248" s="15"/>
      <c r="U248" s="15"/>
      <c r="V248" s="15"/>
      <c r="W248" s="15"/>
      <c r="X248" s="16"/>
      <c r="Y248" s="15"/>
      <c r="Z248" s="15"/>
      <c r="AA248" s="15"/>
      <c r="AB248" s="15"/>
      <c r="AC248" s="15"/>
    </row>
    <row r="249" spans="3:29" s="17" customFormat="1" x14ac:dyDescent="0.25"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6"/>
      <c r="T249" s="15"/>
      <c r="U249" s="15"/>
      <c r="V249" s="15"/>
      <c r="W249" s="15"/>
      <c r="X249" s="16"/>
      <c r="Y249" s="15"/>
      <c r="Z249" s="15"/>
      <c r="AA249" s="15"/>
      <c r="AB249" s="15"/>
      <c r="AC249" s="15"/>
    </row>
    <row r="250" spans="3:29" s="17" customFormat="1" x14ac:dyDescent="0.25"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6"/>
      <c r="T250" s="15"/>
      <c r="U250" s="15"/>
      <c r="V250" s="15"/>
      <c r="W250" s="15"/>
      <c r="X250" s="16"/>
      <c r="Y250" s="15"/>
      <c r="Z250" s="15"/>
      <c r="AA250" s="15"/>
      <c r="AB250" s="15"/>
      <c r="AC250" s="15"/>
    </row>
    <row r="251" spans="3:29" s="17" customFormat="1" x14ac:dyDescent="0.25"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6"/>
      <c r="T251" s="15"/>
      <c r="U251" s="15"/>
      <c r="V251" s="15"/>
      <c r="W251" s="15"/>
      <c r="X251" s="16"/>
      <c r="Y251" s="15"/>
      <c r="Z251" s="15"/>
      <c r="AA251" s="15"/>
      <c r="AB251" s="15"/>
      <c r="AC251" s="15"/>
    </row>
    <row r="252" spans="3:29" s="17" customFormat="1" x14ac:dyDescent="0.25"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6"/>
      <c r="T252" s="15"/>
      <c r="U252" s="15"/>
      <c r="V252" s="15"/>
      <c r="W252" s="15"/>
      <c r="X252" s="16"/>
      <c r="Y252" s="15"/>
      <c r="Z252" s="15"/>
      <c r="AA252" s="15"/>
      <c r="AB252" s="15"/>
      <c r="AC252" s="15"/>
    </row>
    <row r="253" spans="3:29" s="17" customFormat="1" x14ac:dyDescent="0.25"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6"/>
      <c r="T253" s="15"/>
      <c r="U253" s="15"/>
      <c r="V253" s="15"/>
      <c r="W253" s="15"/>
      <c r="X253" s="16"/>
      <c r="Y253" s="15"/>
      <c r="Z253" s="15"/>
      <c r="AA253" s="15"/>
      <c r="AB253" s="15"/>
      <c r="AC253" s="15"/>
    </row>
    <row r="254" spans="3:29" s="17" customFormat="1" x14ac:dyDescent="0.25"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6"/>
      <c r="T254" s="15"/>
      <c r="U254" s="15"/>
      <c r="V254" s="15"/>
      <c r="W254" s="15"/>
      <c r="X254" s="16"/>
      <c r="Y254" s="15"/>
      <c r="Z254" s="15"/>
      <c r="AA254" s="15"/>
      <c r="AB254" s="15"/>
      <c r="AC254" s="15"/>
    </row>
    <row r="255" spans="3:29" s="17" customFormat="1" x14ac:dyDescent="0.25"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6"/>
      <c r="T255" s="15"/>
      <c r="U255" s="15"/>
      <c r="V255" s="15"/>
      <c r="W255" s="15"/>
      <c r="X255" s="16"/>
      <c r="Y255" s="15"/>
      <c r="Z255" s="15"/>
      <c r="AA255" s="15"/>
      <c r="AB255" s="15"/>
      <c r="AC255" s="15"/>
    </row>
    <row r="256" spans="3:29" s="17" customFormat="1" x14ac:dyDescent="0.25"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6"/>
      <c r="T256" s="15"/>
      <c r="U256" s="15"/>
      <c r="V256" s="15"/>
      <c r="W256" s="15"/>
      <c r="X256" s="16"/>
      <c r="Y256" s="15"/>
      <c r="Z256" s="15"/>
      <c r="AA256" s="15"/>
      <c r="AB256" s="15"/>
      <c r="AC256" s="15"/>
    </row>
    <row r="257" spans="3:29" s="17" customFormat="1" x14ac:dyDescent="0.25"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6"/>
      <c r="T257" s="15"/>
      <c r="U257" s="15"/>
      <c r="V257" s="15"/>
      <c r="W257" s="15"/>
      <c r="X257" s="16"/>
      <c r="Y257" s="15"/>
      <c r="Z257" s="15"/>
      <c r="AA257" s="15"/>
      <c r="AB257" s="15"/>
      <c r="AC257" s="15"/>
    </row>
    <row r="258" spans="3:29" s="17" customFormat="1" x14ac:dyDescent="0.25"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6"/>
      <c r="T258" s="15"/>
      <c r="U258" s="15"/>
      <c r="V258" s="15"/>
      <c r="W258" s="15"/>
      <c r="X258" s="16"/>
      <c r="Y258" s="15"/>
      <c r="Z258" s="15"/>
      <c r="AA258" s="15"/>
      <c r="AB258" s="15"/>
      <c r="AC258" s="15"/>
    </row>
    <row r="259" spans="3:29" s="17" customFormat="1" x14ac:dyDescent="0.25"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6"/>
      <c r="T259" s="15"/>
      <c r="U259" s="15"/>
      <c r="V259" s="15"/>
      <c r="W259" s="15"/>
      <c r="X259" s="16"/>
      <c r="Y259" s="15"/>
      <c r="Z259" s="15"/>
      <c r="AA259" s="15"/>
      <c r="AB259" s="15"/>
      <c r="AC259" s="15"/>
    </row>
    <row r="260" spans="3:29" s="17" customFormat="1" x14ac:dyDescent="0.25"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6"/>
      <c r="T260" s="15"/>
      <c r="U260" s="15"/>
      <c r="V260" s="15"/>
      <c r="W260" s="15"/>
      <c r="X260" s="16"/>
      <c r="Y260" s="15"/>
      <c r="Z260" s="15"/>
      <c r="AA260" s="15"/>
      <c r="AB260" s="15"/>
      <c r="AC260" s="15"/>
    </row>
    <row r="261" spans="3:29" s="17" customFormat="1" x14ac:dyDescent="0.25"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6"/>
      <c r="T261" s="15"/>
      <c r="U261" s="15"/>
      <c r="V261" s="15"/>
      <c r="W261" s="15"/>
      <c r="X261" s="16"/>
      <c r="Y261" s="15"/>
      <c r="Z261" s="15"/>
      <c r="AA261" s="15"/>
      <c r="AB261" s="15"/>
      <c r="AC261" s="15"/>
    </row>
    <row r="262" spans="3:29" s="17" customFormat="1" x14ac:dyDescent="0.25"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6"/>
      <c r="T262" s="15"/>
      <c r="U262" s="15"/>
      <c r="V262" s="15"/>
      <c r="W262" s="15"/>
      <c r="X262" s="16"/>
      <c r="Y262" s="15"/>
      <c r="Z262" s="15"/>
      <c r="AA262" s="15"/>
      <c r="AB262" s="15"/>
      <c r="AC262" s="15"/>
    </row>
    <row r="263" spans="3:29" s="17" customFormat="1" x14ac:dyDescent="0.25"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6"/>
      <c r="T263" s="15"/>
      <c r="U263" s="15"/>
      <c r="V263" s="15"/>
      <c r="W263" s="15"/>
      <c r="X263" s="16"/>
      <c r="Y263" s="15"/>
      <c r="Z263" s="15"/>
      <c r="AA263" s="15"/>
      <c r="AB263" s="15"/>
      <c r="AC263" s="15"/>
    </row>
    <row r="264" spans="3:29" s="17" customFormat="1" x14ac:dyDescent="0.25"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6"/>
      <c r="T264" s="15"/>
      <c r="U264" s="15"/>
      <c r="V264" s="15"/>
      <c r="W264" s="15"/>
      <c r="X264" s="16"/>
      <c r="Y264" s="15"/>
      <c r="Z264" s="15"/>
      <c r="AA264" s="15"/>
      <c r="AB264" s="15"/>
      <c r="AC264" s="15"/>
    </row>
    <row r="265" spans="3:29" s="17" customFormat="1" x14ac:dyDescent="0.25"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6"/>
      <c r="T265" s="15"/>
      <c r="U265" s="15"/>
      <c r="V265" s="15"/>
      <c r="W265" s="15"/>
      <c r="X265" s="16"/>
      <c r="Y265" s="15"/>
      <c r="Z265" s="15"/>
      <c r="AA265" s="15"/>
      <c r="AB265" s="15"/>
      <c r="AC265" s="15"/>
    </row>
    <row r="266" spans="3:29" s="17" customFormat="1" x14ac:dyDescent="0.25"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6"/>
      <c r="T266" s="15"/>
      <c r="U266" s="15"/>
      <c r="V266" s="15"/>
      <c r="W266" s="15"/>
      <c r="X266" s="16"/>
      <c r="Y266" s="15"/>
      <c r="Z266" s="15"/>
      <c r="AA266" s="15"/>
      <c r="AB266" s="15"/>
      <c r="AC266" s="15"/>
    </row>
    <row r="267" spans="3:29" s="17" customFormat="1" x14ac:dyDescent="0.25"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6"/>
      <c r="T267" s="15"/>
      <c r="U267" s="15"/>
      <c r="V267" s="15"/>
      <c r="W267" s="15"/>
      <c r="X267" s="16"/>
      <c r="Y267" s="15"/>
      <c r="Z267" s="15"/>
      <c r="AA267" s="15"/>
      <c r="AB267" s="15"/>
      <c r="AC267" s="15"/>
    </row>
    <row r="268" spans="3:29" s="17" customFormat="1" x14ac:dyDescent="0.25"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6"/>
      <c r="T268" s="15"/>
      <c r="U268" s="15"/>
      <c r="V268" s="15"/>
      <c r="W268" s="15"/>
      <c r="X268" s="16"/>
      <c r="Y268" s="15"/>
      <c r="Z268" s="15"/>
      <c r="AA268" s="15"/>
      <c r="AB268" s="15"/>
      <c r="AC268" s="15"/>
    </row>
    <row r="269" spans="3:29" s="17" customFormat="1" x14ac:dyDescent="0.25"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6"/>
      <c r="T269" s="15"/>
      <c r="U269" s="15"/>
      <c r="V269" s="15"/>
      <c r="W269" s="15"/>
      <c r="X269" s="16"/>
      <c r="Y269" s="15"/>
      <c r="Z269" s="15"/>
      <c r="AA269" s="15"/>
      <c r="AB269" s="15"/>
      <c r="AC269" s="15"/>
    </row>
    <row r="270" spans="3:29" s="17" customFormat="1" x14ac:dyDescent="0.25"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6"/>
      <c r="T270" s="15"/>
      <c r="U270" s="15"/>
      <c r="V270" s="15"/>
      <c r="W270" s="15"/>
      <c r="X270" s="16"/>
      <c r="Y270" s="15"/>
      <c r="Z270" s="15"/>
      <c r="AA270" s="15"/>
      <c r="AB270" s="15"/>
      <c r="AC270" s="15"/>
    </row>
    <row r="271" spans="3:29" s="17" customFormat="1" x14ac:dyDescent="0.25"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6"/>
      <c r="T271" s="15"/>
      <c r="U271" s="15"/>
      <c r="V271" s="15"/>
      <c r="W271" s="15"/>
      <c r="X271" s="16"/>
      <c r="Y271" s="15"/>
      <c r="Z271" s="15"/>
      <c r="AA271" s="15"/>
      <c r="AB271" s="15"/>
      <c r="AC271" s="15"/>
    </row>
    <row r="272" spans="3:29" s="17" customFormat="1" x14ac:dyDescent="0.25"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6"/>
      <c r="T272" s="15"/>
      <c r="U272" s="15"/>
      <c r="V272" s="15"/>
      <c r="W272" s="15"/>
      <c r="X272" s="16"/>
      <c r="Y272" s="15"/>
      <c r="Z272" s="15"/>
      <c r="AA272" s="15"/>
      <c r="AB272" s="15"/>
      <c r="AC272" s="15"/>
    </row>
    <row r="273" spans="3:29" s="17" customFormat="1" x14ac:dyDescent="0.25"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6"/>
      <c r="T273" s="15"/>
      <c r="U273" s="15"/>
      <c r="V273" s="15"/>
      <c r="W273" s="15"/>
      <c r="X273" s="16"/>
      <c r="Y273" s="15"/>
      <c r="Z273" s="15"/>
      <c r="AA273" s="15"/>
      <c r="AB273" s="15"/>
      <c r="AC273" s="15"/>
    </row>
    <row r="274" spans="3:29" s="17" customFormat="1" x14ac:dyDescent="0.25"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6"/>
      <c r="T274" s="15"/>
      <c r="U274" s="15"/>
      <c r="V274" s="15"/>
      <c r="W274" s="15"/>
      <c r="X274" s="16"/>
      <c r="Y274" s="15"/>
      <c r="Z274" s="15"/>
      <c r="AA274" s="15"/>
      <c r="AB274" s="15"/>
      <c r="AC274" s="15"/>
    </row>
    <row r="275" spans="3:29" s="17" customFormat="1" x14ac:dyDescent="0.25"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6"/>
      <c r="T275" s="15"/>
      <c r="U275" s="15"/>
      <c r="V275" s="15"/>
      <c r="W275" s="15"/>
      <c r="X275" s="16"/>
      <c r="Y275" s="15"/>
      <c r="Z275" s="15"/>
      <c r="AA275" s="15"/>
      <c r="AB275" s="15"/>
      <c r="AC275" s="15"/>
    </row>
    <row r="276" spans="3:29" s="17" customFormat="1" x14ac:dyDescent="0.25"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6"/>
      <c r="T276" s="15"/>
      <c r="U276" s="15"/>
      <c r="V276" s="15"/>
      <c r="W276" s="15"/>
      <c r="X276" s="16"/>
      <c r="Y276" s="15"/>
      <c r="Z276" s="15"/>
      <c r="AA276" s="15"/>
      <c r="AB276" s="15"/>
      <c r="AC276" s="15"/>
    </row>
    <row r="277" spans="3:29" s="17" customFormat="1" x14ac:dyDescent="0.25"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6"/>
      <c r="T277" s="15"/>
      <c r="U277" s="15"/>
      <c r="V277" s="15"/>
      <c r="W277" s="15"/>
      <c r="X277" s="16"/>
      <c r="Y277" s="15"/>
      <c r="Z277" s="15"/>
      <c r="AA277" s="15"/>
      <c r="AB277" s="15"/>
      <c r="AC277" s="15"/>
    </row>
    <row r="278" spans="3:29" s="17" customFormat="1" x14ac:dyDescent="0.25"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6"/>
      <c r="T278" s="15"/>
      <c r="U278" s="15"/>
      <c r="V278" s="15"/>
      <c r="W278" s="15"/>
      <c r="X278" s="16"/>
      <c r="Y278" s="15"/>
      <c r="Z278" s="15"/>
      <c r="AA278" s="15"/>
      <c r="AB278" s="15"/>
      <c r="AC278" s="15"/>
    </row>
    <row r="279" spans="3:29" s="17" customFormat="1" x14ac:dyDescent="0.25"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6"/>
      <c r="T279" s="15"/>
      <c r="U279" s="15"/>
      <c r="V279" s="15"/>
      <c r="W279" s="15"/>
      <c r="X279" s="16"/>
      <c r="Y279" s="15"/>
      <c r="Z279" s="15"/>
      <c r="AA279" s="15"/>
      <c r="AB279" s="15"/>
      <c r="AC279" s="15"/>
    </row>
    <row r="280" spans="3:29" s="17" customFormat="1" x14ac:dyDescent="0.25"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6"/>
      <c r="T280" s="15"/>
      <c r="U280" s="15"/>
      <c r="V280" s="15"/>
      <c r="W280" s="15"/>
      <c r="X280" s="16"/>
      <c r="Y280" s="15"/>
      <c r="Z280" s="15"/>
      <c r="AA280" s="15"/>
      <c r="AB280" s="15"/>
      <c r="AC280" s="15"/>
    </row>
    <row r="281" spans="3:29" s="17" customFormat="1" x14ac:dyDescent="0.25"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6"/>
      <c r="T281" s="15"/>
      <c r="U281" s="15"/>
      <c r="V281" s="15"/>
      <c r="W281" s="15"/>
      <c r="X281" s="16"/>
      <c r="Y281" s="15"/>
      <c r="Z281" s="15"/>
      <c r="AA281" s="15"/>
      <c r="AB281" s="15"/>
      <c r="AC281" s="15"/>
    </row>
    <row r="282" spans="3:29" s="17" customFormat="1" x14ac:dyDescent="0.25"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6"/>
      <c r="T282" s="15"/>
      <c r="U282" s="15"/>
      <c r="V282" s="15"/>
      <c r="W282" s="15"/>
      <c r="X282" s="16"/>
      <c r="Y282" s="15"/>
      <c r="Z282" s="15"/>
      <c r="AA282" s="15"/>
      <c r="AB282" s="15"/>
      <c r="AC282" s="15"/>
    </row>
    <row r="283" spans="3:29" s="17" customFormat="1" x14ac:dyDescent="0.25"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6"/>
      <c r="T283" s="15"/>
      <c r="U283" s="15"/>
      <c r="V283" s="15"/>
      <c r="W283" s="15"/>
      <c r="X283" s="16"/>
      <c r="Y283" s="15"/>
      <c r="Z283" s="15"/>
      <c r="AA283" s="15"/>
      <c r="AB283" s="15"/>
      <c r="AC283" s="15"/>
    </row>
    <row r="284" spans="3:29" s="17" customFormat="1" x14ac:dyDescent="0.25"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6"/>
      <c r="T284" s="15"/>
      <c r="U284" s="15"/>
      <c r="V284" s="15"/>
      <c r="W284" s="15"/>
      <c r="X284" s="16"/>
      <c r="Y284" s="15"/>
      <c r="Z284" s="15"/>
      <c r="AA284" s="15"/>
      <c r="AB284" s="15"/>
      <c r="AC284" s="15"/>
    </row>
    <row r="285" spans="3:29" s="17" customFormat="1" x14ac:dyDescent="0.25"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6"/>
      <c r="T285" s="15"/>
      <c r="U285" s="15"/>
      <c r="V285" s="15"/>
      <c r="W285" s="15"/>
      <c r="X285" s="16"/>
      <c r="Y285" s="15"/>
      <c r="Z285" s="15"/>
      <c r="AA285" s="15"/>
      <c r="AB285" s="15"/>
      <c r="AC285" s="15"/>
    </row>
    <row r="286" spans="3:29" s="17" customFormat="1" x14ac:dyDescent="0.25"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6"/>
      <c r="T286" s="15"/>
      <c r="U286" s="15"/>
      <c r="V286" s="15"/>
      <c r="W286" s="15"/>
      <c r="X286" s="16"/>
      <c r="Y286" s="15"/>
      <c r="Z286" s="15"/>
      <c r="AA286" s="15"/>
      <c r="AB286" s="15"/>
      <c r="AC286" s="15"/>
    </row>
    <row r="287" spans="3:29" s="17" customFormat="1" x14ac:dyDescent="0.25"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6"/>
      <c r="T287" s="15"/>
      <c r="U287" s="15"/>
      <c r="V287" s="15"/>
      <c r="W287" s="15"/>
      <c r="X287" s="16"/>
      <c r="Y287" s="15"/>
      <c r="Z287" s="15"/>
      <c r="AA287" s="15"/>
      <c r="AB287" s="15"/>
      <c r="AC287" s="15"/>
    </row>
    <row r="288" spans="3:29" s="17" customFormat="1" x14ac:dyDescent="0.25"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6"/>
      <c r="T288" s="15"/>
      <c r="U288" s="15"/>
      <c r="V288" s="15"/>
      <c r="W288" s="15"/>
      <c r="X288" s="16"/>
      <c r="Y288" s="15"/>
      <c r="Z288" s="15"/>
      <c r="AA288" s="15"/>
      <c r="AB288" s="15"/>
      <c r="AC288" s="15"/>
    </row>
    <row r="289" spans="3:29" s="17" customFormat="1" x14ac:dyDescent="0.25"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6"/>
      <c r="T289" s="15"/>
      <c r="U289" s="15"/>
      <c r="V289" s="15"/>
      <c r="W289" s="15"/>
      <c r="X289" s="16"/>
      <c r="Y289" s="15"/>
      <c r="Z289" s="15"/>
      <c r="AA289" s="15"/>
      <c r="AB289" s="15"/>
      <c r="AC289" s="15"/>
    </row>
    <row r="290" spans="3:29" s="17" customFormat="1" x14ac:dyDescent="0.25"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6"/>
      <c r="T290" s="15"/>
      <c r="U290" s="15"/>
      <c r="V290" s="15"/>
      <c r="W290" s="15"/>
      <c r="X290" s="16"/>
      <c r="Y290" s="15"/>
      <c r="Z290" s="15"/>
      <c r="AA290" s="15"/>
      <c r="AB290" s="15"/>
      <c r="AC290" s="15"/>
    </row>
    <row r="291" spans="3:29" s="17" customFormat="1" x14ac:dyDescent="0.25"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6"/>
      <c r="T291" s="15"/>
      <c r="U291" s="15"/>
      <c r="V291" s="15"/>
      <c r="W291" s="15"/>
      <c r="X291" s="16"/>
      <c r="Y291" s="15"/>
      <c r="Z291" s="15"/>
      <c r="AA291" s="15"/>
      <c r="AB291" s="15"/>
      <c r="AC291" s="15"/>
    </row>
    <row r="292" spans="3:29" s="17" customFormat="1" x14ac:dyDescent="0.25"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6"/>
      <c r="T292" s="15"/>
      <c r="U292" s="15"/>
      <c r="V292" s="15"/>
      <c r="W292" s="15"/>
      <c r="X292" s="16"/>
      <c r="Y292" s="15"/>
      <c r="Z292" s="15"/>
      <c r="AA292" s="15"/>
      <c r="AB292" s="15"/>
      <c r="AC292" s="15"/>
    </row>
    <row r="293" spans="3:29" s="17" customFormat="1" x14ac:dyDescent="0.25"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6"/>
      <c r="T293" s="15"/>
      <c r="U293" s="15"/>
      <c r="V293" s="15"/>
      <c r="W293" s="15"/>
      <c r="X293" s="16"/>
      <c r="Y293" s="15"/>
      <c r="Z293" s="15"/>
      <c r="AA293" s="15"/>
      <c r="AB293" s="15"/>
      <c r="AC293" s="15"/>
    </row>
    <row r="294" spans="3:29" s="17" customFormat="1" x14ac:dyDescent="0.25"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6"/>
      <c r="T294" s="15"/>
      <c r="U294" s="15"/>
      <c r="V294" s="15"/>
      <c r="W294" s="15"/>
      <c r="X294" s="16"/>
      <c r="Y294" s="15"/>
      <c r="Z294" s="15"/>
      <c r="AA294" s="15"/>
      <c r="AB294" s="15"/>
      <c r="AC294" s="15"/>
    </row>
    <row r="295" spans="3:29" s="17" customFormat="1" x14ac:dyDescent="0.25"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6"/>
      <c r="T295" s="15"/>
      <c r="U295" s="15"/>
      <c r="V295" s="15"/>
      <c r="W295" s="15"/>
      <c r="X295" s="16"/>
      <c r="Y295" s="15"/>
      <c r="Z295" s="15"/>
      <c r="AA295" s="15"/>
      <c r="AB295" s="15"/>
      <c r="AC295" s="15"/>
    </row>
    <row r="296" spans="3:29" s="17" customFormat="1" x14ac:dyDescent="0.25"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6"/>
      <c r="T296" s="15"/>
      <c r="U296" s="15"/>
      <c r="V296" s="15"/>
      <c r="W296" s="15"/>
      <c r="X296" s="16"/>
      <c r="Y296" s="15"/>
      <c r="Z296" s="15"/>
      <c r="AA296" s="15"/>
      <c r="AB296" s="15"/>
      <c r="AC296" s="15"/>
    </row>
    <row r="297" spans="3:29" s="17" customFormat="1" x14ac:dyDescent="0.25"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6"/>
      <c r="T297" s="15"/>
      <c r="U297" s="15"/>
      <c r="V297" s="15"/>
      <c r="W297" s="15"/>
      <c r="X297" s="16"/>
      <c r="Y297" s="15"/>
      <c r="Z297" s="15"/>
      <c r="AA297" s="15"/>
      <c r="AB297" s="15"/>
      <c r="AC297" s="15"/>
    </row>
    <row r="298" spans="3:29" s="17" customFormat="1" x14ac:dyDescent="0.25"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6"/>
      <c r="T298" s="15"/>
      <c r="U298" s="15"/>
      <c r="V298" s="15"/>
      <c r="W298" s="15"/>
      <c r="X298" s="16"/>
      <c r="Y298" s="15"/>
      <c r="Z298" s="15"/>
      <c r="AA298" s="15"/>
      <c r="AB298" s="15"/>
      <c r="AC298" s="15"/>
    </row>
    <row r="299" spans="3:29" s="17" customFormat="1" x14ac:dyDescent="0.25"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6"/>
      <c r="T299" s="15"/>
      <c r="U299" s="15"/>
      <c r="V299" s="15"/>
      <c r="W299" s="15"/>
      <c r="X299" s="16"/>
      <c r="Y299" s="15"/>
      <c r="Z299" s="15"/>
      <c r="AA299" s="15"/>
      <c r="AB299" s="15"/>
      <c r="AC299" s="15"/>
    </row>
    <row r="300" spans="3:29" s="17" customFormat="1" x14ac:dyDescent="0.25"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6"/>
      <c r="T300" s="15"/>
      <c r="U300" s="15"/>
      <c r="V300" s="15"/>
      <c r="W300" s="15"/>
      <c r="X300" s="16"/>
      <c r="Y300" s="15"/>
      <c r="Z300" s="15"/>
      <c r="AA300" s="15"/>
      <c r="AB300" s="15"/>
      <c r="AC300" s="15"/>
    </row>
    <row r="301" spans="3:29" s="17" customFormat="1" x14ac:dyDescent="0.25"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6"/>
      <c r="T301" s="15"/>
      <c r="U301" s="15"/>
      <c r="V301" s="15"/>
      <c r="W301" s="15"/>
      <c r="X301" s="16"/>
      <c r="Y301" s="15"/>
      <c r="Z301" s="15"/>
      <c r="AA301" s="15"/>
      <c r="AB301" s="15"/>
      <c r="AC301" s="15"/>
    </row>
    <row r="302" spans="3:29" s="17" customFormat="1" x14ac:dyDescent="0.25"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6"/>
      <c r="T302" s="15"/>
      <c r="U302" s="15"/>
      <c r="V302" s="15"/>
      <c r="W302" s="15"/>
      <c r="X302" s="16"/>
      <c r="Y302" s="15"/>
      <c r="Z302" s="15"/>
      <c r="AA302" s="15"/>
      <c r="AB302" s="15"/>
      <c r="AC302" s="15"/>
    </row>
    <row r="303" spans="3:29" s="17" customFormat="1" x14ac:dyDescent="0.25"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6"/>
      <c r="T303" s="15"/>
      <c r="U303" s="15"/>
      <c r="V303" s="15"/>
      <c r="W303" s="15"/>
      <c r="X303" s="16"/>
      <c r="Y303" s="15"/>
      <c r="Z303" s="15"/>
      <c r="AA303" s="15"/>
      <c r="AB303" s="15"/>
      <c r="AC303" s="15"/>
    </row>
    <row r="304" spans="3:29" s="17" customFormat="1" x14ac:dyDescent="0.25"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6"/>
      <c r="T304" s="15"/>
      <c r="U304" s="15"/>
      <c r="V304" s="15"/>
      <c r="W304" s="15"/>
      <c r="X304" s="16"/>
      <c r="Y304" s="15"/>
      <c r="Z304" s="15"/>
      <c r="AA304" s="15"/>
      <c r="AB304" s="15"/>
      <c r="AC304" s="15"/>
    </row>
    <row r="305" spans="3:29" s="17" customFormat="1" x14ac:dyDescent="0.25"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6"/>
      <c r="T305" s="15"/>
      <c r="U305" s="15"/>
      <c r="V305" s="15"/>
      <c r="W305" s="15"/>
      <c r="X305" s="16"/>
      <c r="Y305" s="15"/>
      <c r="Z305" s="15"/>
      <c r="AA305" s="15"/>
      <c r="AB305" s="15"/>
      <c r="AC305" s="15"/>
    </row>
    <row r="306" spans="3:29" s="17" customFormat="1" x14ac:dyDescent="0.25"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6"/>
      <c r="T306" s="15"/>
      <c r="U306" s="15"/>
      <c r="V306" s="15"/>
      <c r="W306" s="15"/>
      <c r="X306" s="16"/>
      <c r="Y306" s="15"/>
      <c r="Z306" s="15"/>
      <c r="AA306" s="15"/>
      <c r="AB306" s="15"/>
      <c r="AC306" s="15"/>
    </row>
    <row r="307" spans="3:29" s="17" customFormat="1" x14ac:dyDescent="0.25"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6"/>
      <c r="T307" s="15"/>
      <c r="U307" s="15"/>
      <c r="V307" s="15"/>
      <c r="W307" s="15"/>
      <c r="X307" s="16"/>
      <c r="Y307" s="15"/>
      <c r="Z307" s="15"/>
      <c r="AA307" s="15"/>
      <c r="AB307" s="15"/>
      <c r="AC307" s="15"/>
    </row>
    <row r="308" spans="3:29" s="17" customFormat="1" x14ac:dyDescent="0.25"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6"/>
      <c r="T308" s="15"/>
      <c r="U308" s="15"/>
      <c r="V308" s="15"/>
      <c r="W308" s="15"/>
      <c r="X308" s="16"/>
      <c r="Y308" s="15"/>
      <c r="Z308" s="15"/>
      <c r="AA308" s="15"/>
      <c r="AB308" s="15"/>
      <c r="AC308" s="15"/>
    </row>
    <row r="309" spans="3:29" s="17" customFormat="1" x14ac:dyDescent="0.25"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6"/>
      <c r="T309" s="15"/>
      <c r="U309" s="15"/>
      <c r="V309" s="15"/>
      <c r="W309" s="15"/>
      <c r="X309" s="16"/>
      <c r="Y309" s="15"/>
      <c r="Z309" s="15"/>
      <c r="AA309" s="15"/>
      <c r="AB309" s="15"/>
      <c r="AC309" s="15"/>
    </row>
    <row r="310" spans="3:29" s="17" customFormat="1" x14ac:dyDescent="0.25"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6"/>
      <c r="T310" s="15"/>
      <c r="U310" s="15"/>
      <c r="V310" s="15"/>
      <c r="W310" s="15"/>
      <c r="X310" s="16"/>
      <c r="Y310" s="15"/>
      <c r="Z310" s="15"/>
      <c r="AA310" s="15"/>
      <c r="AB310" s="15"/>
      <c r="AC310" s="15"/>
    </row>
    <row r="311" spans="3:29" s="17" customFormat="1" x14ac:dyDescent="0.25"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6"/>
      <c r="T311" s="15"/>
      <c r="U311" s="15"/>
      <c r="V311" s="15"/>
      <c r="W311" s="15"/>
      <c r="X311" s="16"/>
      <c r="Y311" s="15"/>
      <c r="Z311" s="15"/>
      <c r="AA311" s="15"/>
      <c r="AB311" s="15"/>
      <c r="AC311" s="15"/>
    </row>
    <row r="312" spans="3:29" s="17" customFormat="1" x14ac:dyDescent="0.25"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6"/>
      <c r="T312" s="15"/>
      <c r="U312" s="15"/>
      <c r="V312" s="15"/>
      <c r="W312" s="15"/>
      <c r="X312" s="16"/>
      <c r="Y312" s="15"/>
      <c r="Z312" s="15"/>
      <c r="AA312" s="15"/>
      <c r="AB312" s="15"/>
      <c r="AC312" s="15"/>
    </row>
    <row r="313" spans="3:29" s="17" customFormat="1" x14ac:dyDescent="0.25"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6"/>
      <c r="T313" s="15"/>
      <c r="U313" s="15"/>
      <c r="V313" s="15"/>
      <c r="W313" s="15"/>
      <c r="X313" s="16"/>
      <c r="Y313" s="15"/>
      <c r="Z313" s="15"/>
      <c r="AA313" s="15"/>
      <c r="AB313" s="15"/>
      <c r="AC313" s="15"/>
    </row>
    <row r="314" spans="3:29" s="17" customFormat="1" x14ac:dyDescent="0.25"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6"/>
      <c r="T314" s="15"/>
      <c r="U314" s="15"/>
      <c r="V314" s="15"/>
      <c r="W314" s="15"/>
      <c r="X314" s="16"/>
      <c r="Y314" s="15"/>
      <c r="Z314" s="15"/>
      <c r="AA314" s="15"/>
      <c r="AB314" s="15"/>
      <c r="AC314" s="15"/>
    </row>
    <row r="315" spans="3:29" s="17" customFormat="1" x14ac:dyDescent="0.25"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6"/>
      <c r="T315" s="15"/>
      <c r="U315" s="15"/>
      <c r="V315" s="15"/>
      <c r="W315" s="15"/>
      <c r="X315" s="16"/>
      <c r="Y315" s="15"/>
      <c r="Z315" s="15"/>
      <c r="AA315" s="15"/>
      <c r="AB315" s="15"/>
      <c r="AC315" s="15"/>
    </row>
    <row r="316" spans="3:29" s="17" customFormat="1" x14ac:dyDescent="0.25"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6"/>
      <c r="T316" s="15"/>
      <c r="U316" s="15"/>
      <c r="V316" s="15"/>
      <c r="W316" s="15"/>
      <c r="X316" s="16"/>
      <c r="Y316" s="15"/>
      <c r="Z316" s="15"/>
      <c r="AA316" s="15"/>
      <c r="AB316" s="15"/>
      <c r="AC316" s="15"/>
    </row>
    <row r="317" spans="3:29" s="17" customFormat="1" x14ac:dyDescent="0.25"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6"/>
      <c r="T317" s="15"/>
      <c r="U317" s="15"/>
      <c r="V317" s="15"/>
      <c r="W317" s="15"/>
      <c r="X317" s="16"/>
      <c r="Y317" s="15"/>
      <c r="Z317" s="15"/>
      <c r="AA317" s="15"/>
      <c r="AB317" s="15"/>
      <c r="AC317" s="15"/>
    </row>
    <row r="318" spans="3:29" s="17" customFormat="1" x14ac:dyDescent="0.25"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6"/>
      <c r="T318" s="15"/>
      <c r="U318" s="15"/>
      <c r="V318" s="15"/>
      <c r="W318" s="15"/>
      <c r="X318" s="16"/>
      <c r="Y318" s="15"/>
      <c r="Z318" s="15"/>
      <c r="AA318" s="15"/>
      <c r="AB318" s="15"/>
      <c r="AC318" s="15"/>
    </row>
    <row r="319" spans="3:29" s="17" customFormat="1" x14ac:dyDescent="0.25"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6"/>
      <c r="T319" s="15"/>
      <c r="U319" s="15"/>
      <c r="V319" s="15"/>
      <c r="W319" s="15"/>
      <c r="X319" s="16"/>
      <c r="Y319" s="15"/>
      <c r="Z319" s="15"/>
      <c r="AA319" s="15"/>
      <c r="AB319" s="15"/>
      <c r="AC319" s="15"/>
    </row>
    <row r="320" spans="3:29" s="17" customFormat="1" x14ac:dyDescent="0.25"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6"/>
      <c r="T320" s="15"/>
      <c r="U320" s="15"/>
      <c r="V320" s="15"/>
      <c r="W320" s="15"/>
      <c r="X320" s="16"/>
      <c r="Y320" s="15"/>
      <c r="Z320" s="15"/>
      <c r="AA320" s="15"/>
      <c r="AB320" s="15"/>
      <c r="AC320" s="15"/>
    </row>
    <row r="321" spans="3:29" s="17" customFormat="1" x14ac:dyDescent="0.25"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6"/>
      <c r="T321" s="15"/>
      <c r="U321" s="15"/>
      <c r="V321" s="15"/>
      <c r="W321" s="15"/>
      <c r="X321" s="16"/>
      <c r="Y321" s="15"/>
      <c r="Z321" s="15"/>
      <c r="AA321" s="15"/>
      <c r="AB321" s="15"/>
      <c r="AC321" s="15"/>
    </row>
    <row r="322" spans="3:29" s="17" customFormat="1" x14ac:dyDescent="0.25"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6"/>
      <c r="T322" s="15"/>
      <c r="U322" s="15"/>
      <c r="V322" s="15"/>
      <c r="W322" s="15"/>
      <c r="X322" s="16"/>
      <c r="Y322" s="15"/>
      <c r="Z322" s="15"/>
      <c r="AA322" s="15"/>
      <c r="AB322" s="15"/>
      <c r="AC322" s="15"/>
    </row>
    <row r="323" spans="3:29" s="17" customFormat="1" x14ac:dyDescent="0.25"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6"/>
      <c r="T323" s="15"/>
      <c r="U323" s="15"/>
      <c r="V323" s="15"/>
      <c r="W323" s="15"/>
      <c r="X323" s="16"/>
      <c r="Y323" s="15"/>
      <c r="Z323" s="15"/>
      <c r="AA323" s="15"/>
      <c r="AB323" s="15"/>
      <c r="AC323" s="15"/>
    </row>
    <row r="324" spans="3:29" s="17" customFormat="1" x14ac:dyDescent="0.25"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6"/>
      <c r="T324" s="15"/>
      <c r="U324" s="15"/>
      <c r="V324" s="15"/>
      <c r="W324" s="15"/>
      <c r="X324" s="16"/>
      <c r="Y324" s="15"/>
      <c r="Z324" s="15"/>
      <c r="AA324" s="15"/>
      <c r="AB324" s="15"/>
      <c r="AC324" s="15"/>
    </row>
    <row r="325" spans="3:29" s="17" customFormat="1" x14ac:dyDescent="0.25"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6"/>
      <c r="T325" s="15"/>
      <c r="U325" s="15"/>
      <c r="V325" s="15"/>
      <c r="W325" s="15"/>
      <c r="X325" s="16"/>
      <c r="Y325" s="15"/>
      <c r="Z325" s="15"/>
      <c r="AA325" s="15"/>
      <c r="AB325" s="15"/>
      <c r="AC325" s="15"/>
    </row>
    <row r="326" spans="3:29" s="17" customFormat="1" x14ac:dyDescent="0.25"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6"/>
      <c r="T326" s="15"/>
      <c r="U326" s="15"/>
      <c r="V326" s="15"/>
      <c r="W326" s="15"/>
      <c r="X326" s="16"/>
      <c r="Y326" s="15"/>
      <c r="Z326" s="15"/>
      <c r="AA326" s="15"/>
      <c r="AB326" s="15"/>
      <c r="AC326" s="15"/>
    </row>
    <row r="327" spans="3:29" s="17" customFormat="1" x14ac:dyDescent="0.25"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6"/>
      <c r="T327" s="15"/>
      <c r="U327" s="15"/>
      <c r="V327" s="15"/>
      <c r="W327" s="15"/>
      <c r="X327" s="16"/>
      <c r="Y327" s="15"/>
      <c r="Z327" s="15"/>
      <c r="AA327" s="15"/>
      <c r="AB327" s="15"/>
      <c r="AC327" s="15"/>
    </row>
    <row r="328" spans="3:29" s="17" customFormat="1" x14ac:dyDescent="0.25"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6"/>
      <c r="T328" s="15"/>
      <c r="U328" s="15"/>
      <c r="V328" s="15"/>
      <c r="W328" s="15"/>
      <c r="X328" s="16"/>
      <c r="Y328" s="15"/>
      <c r="Z328" s="15"/>
      <c r="AA328" s="15"/>
      <c r="AB328" s="15"/>
      <c r="AC328" s="15"/>
    </row>
    <row r="329" spans="3:29" s="17" customFormat="1" x14ac:dyDescent="0.25"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6"/>
      <c r="T329" s="15"/>
      <c r="U329" s="15"/>
      <c r="V329" s="15"/>
      <c r="W329" s="15"/>
      <c r="X329" s="16"/>
      <c r="Y329" s="15"/>
      <c r="Z329" s="15"/>
      <c r="AA329" s="15"/>
      <c r="AB329" s="15"/>
      <c r="AC329" s="15"/>
    </row>
    <row r="330" spans="3:29" s="17" customFormat="1" x14ac:dyDescent="0.25"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6"/>
      <c r="T330" s="15"/>
      <c r="U330" s="15"/>
      <c r="V330" s="15"/>
      <c r="W330" s="15"/>
      <c r="X330" s="16"/>
      <c r="Y330" s="15"/>
      <c r="Z330" s="15"/>
      <c r="AA330" s="15"/>
      <c r="AB330" s="15"/>
      <c r="AC330" s="15"/>
    </row>
    <row r="331" spans="3:29" s="17" customFormat="1" x14ac:dyDescent="0.25"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6"/>
      <c r="T331" s="15"/>
      <c r="U331" s="15"/>
      <c r="V331" s="15"/>
      <c r="W331" s="15"/>
      <c r="X331" s="16"/>
      <c r="Y331" s="15"/>
      <c r="Z331" s="15"/>
      <c r="AA331" s="15"/>
      <c r="AB331" s="15"/>
      <c r="AC331" s="15"/>
    </row>
    <row r="332" spans="3:29" s="17" customFormat="1" x14ac:dyDescent="0.25"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6"/>
      <c r="T332" s="15"/>
      <c r="U332" s="15"/>
      <c r="V332" s="15"/>
      <c r="W332" s="15"/>
      <c r="X332" s="16"/>
      <c r="Y332" s="15"/>
      <c r="Z332" s="15"/>
      <c r="AA332" s="15"/>
      <c r="AB332" s="15"/>
      <c r="AC332" s="15"/>
    </row>
    <row r="333" spans="3:29" s="17" customFormat="1" x14ac:dyDescent="0.25"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6"/>
      <c r="T333" s="15"/>
      <c r="U333" s="15"/>
      <c r="V333" s="15"/>
      <c r="W333" s="15"/>
      <c r="X333" s="16"/>
      <c r="Y333" s="15"/>
      <c r="Z333" s="15"/>
      <c r="AA333" s="15"/>
      <c r="AB333" s="15"/>
      <c r="AC333" s="15"/>
    </row>
    <row r="334" spans="3:29" s="17" customFormat="1" x14ac:dyDescent="0.25"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6"/>
      <c r="T334" s="15"/>
      <c r="U334" s="15"/>
      <c r="V334" s="15"/>
      <c r="W334" s="15"/>
      <c r="X334" s="16"/>
      <c r="Y334" s="15"/>
      <c r="Z334" s="15"/>
      <c r="AA334" s="15"/>
      <c r="AB334" s="15"/>
      <c r="AC334" s="15"/>
    </row>
    <row r="335" spans="3:29" s="17" customFormat="1" x14ac:dyDescent="0.25"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6"/>
      <c r="T335" s="15"/>
      <c r="U335" s="15"/>
      <c r="V335" s="15"/>
      <c r="W335" s="15"/>
      <c r="X335" s="16"/>
      <c r="Y335" s="15"/>
      <c r="Z335" s="15"/>
      <c r="AA335" s="15"/>
      <c r="AB335" s="15"/>
      <c r="AC335" s="15"/>
    </row>
    <row r="336" spans="3:29" s="17" customFormat="1" x14ac:dyDescent="0.25"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6"/>
      <c r="T336" s="15"/>
      <c r="U336" s="15"/>
      <c r="V336" s="15"/>
      <c r="W336" s="15"/>
      <c r="X336" s="16"/>
      <c r="Y336" s="15"/>
      <c r="Z336" s="15"/>
      <c r="AA336" s="15"/>
      <c r="AB336" s="15"/>
      <c r="AC336" s="15"/>
    </row>
    <row r="337" spans="3:29" s="17" customFormat="1" x14ac:dyDescent="0.25"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6"/>
      <c r="T337" s="15"/>
      <c r="U337" s="15"/>
      <c r="V337" s="15"/>
      <c r="W337" s="15"/>
      <c r="X337" s="16"/>
      <c r="Y337" s="15"/>
      <c r="Z337" s="15"/>
      <c r="AA337" s="15"/>
      <c r="AB337" s="15"/>
      <c r="AC337" s="15"/>
    </row>
    <row r="338" spans="3:29" s="17" customFormat="1" x14ac:dyDescent="0.25"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6"/>
      <c r="T338" s="15"/>
      <c r="U338" s="15"/>
      <c r="V338" s="15"/>
      <c r="W338" s="15"/>
      <c r="X338" s="16"/>
      <c r="Y338" s="15"/>
      <c r="Z338" s="15"/>
      <c r="AA338" s="15"/>
      <c r="AB338" s="15"/>
      <c r="AC338" s="15"/>
    </row>
    <row r="339" spans="3:29" s="17" customFormat="1" x14ac:dyDescent="0.25"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6"/>
      <c r="T339" s="15"/>
      <c r="U339" s="15"/>
      <c r="V339" s="15"/>
      <c r="W339" s="15"/>
      <c r="X339" s="16"/>
      <c r="Y339" s="15"/>
      <c r="Z339" s="15"/>
      <c r="AA339" s="15"/>
      <c r="AB339" s="15"/>
      <c r="AC339" s="15"/>
    </row>
    <row r="340" spans="3:29" s="17" customFormat="1" x14ac:dyDescent="0.25"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6"/>
      <c r="T340" s="15"/>
      <c r="U340" s="15"/>
      <c r="V340" s="15"/>
      <c r="W340" s="15"/>
      <c r="X340" s="16"/>
      <c r="Y340" s="15"/>
      <c r="Z340" s="15"/>
      <c r="AA340" s="15"/>
      <c r="AB340" s="15"/>
      <c r="AC340" s="15"/>
    </row>
    <row r="341" spans="3:29" s="17" customFormat="1" x14ac:dyDescent="0.25"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6"/>
      <c r="T341" s="15"/>
      <c r="U341" s="15"/>
      <c r="V341" s="15"/>
      <c r="W341" s="15"/>
      <c r="X341" s="16"/>
      <c r="Y341" s="15"/>
      <c r="Z341" s="15"/>
      <c r="AA341" s="15"/>
      <c r="AB341" s="15"/>
      <c r="AC341" s="15"/>
    </row>
    <row r="342" spans="3:29" s="17" customFormat="1" x14ac:dyDescent="0.25"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6"/>
      <c r="T342" s="15"/>
      <c r="U342" s="15"/>
      <c r="V342" s="15"/>
      <c r="W342" s="15"/>
      <c r="X342" s="16"/>
      <c r="Y342" s="15"/>
      <c r="Z342" s="15"/>
      <c r="AA342" s="15"/>
      <c r="AB342" s="15"/>
      <c r="AC342" s="15"/>
    </row>
    <row r="343" spans="3:29" s="17" customFormat="1" x14ac:dyDescent="0.25"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6"/>
      <c r="T343" s="15"/>
      <c r="U343" s="15"/>
      <c r="V343" s="15"/>
      <c r="W343" s="15"/>
      <c r="X343" s="16"/>
      <c r="Y343" s="15"/>
      <c r="Z343" s="15"/>
      <c r="AA343" s="15"/>
      <c r="AB343" s="15"/>
      <c r="AC343" s="15"/>
    </row>
    <row r="344" spans="3:29" s="17" customFormat="1" x14ac:dyDescent="0.25"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6"/>
      <c r="T344" s="15"/>
      <c r="U344" s="15"/>
      <c r="V344" s="15"/>
      <c r="W344" s="15"/>
      <c r="X344" s="16"/>
      <c r="Y344" s="15"/>
      <c r="Z344" s="15"/>
      <c r="AA344" s="15"/>
      <c r="AB344" s="15"/>
      <c r="AC344" s="15"/>
    </row>
    <row r="345" spans="3:29" s="17" customFormat="1" x14ac:dyDescent="0.25"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6"/>
      <c r="T345" s="15"/>
      <c r="U345" s="15"/>
      <c r="V345" s="15"/>
      <c r="W345" s="15"/>
      <c r="X345" s="16"/>
      <c r="Y345" s="15"/>
      <c r="Z345" s="15"/>
      <c r="AA345" s="15"/>
      <c r="AB345" s="15"/>
      <c r="AC345" s="15"/>
    </row>
    <row r="346" spans="3:29" s="17" customFormat="1" x14ac:dyDescent="0.25"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6"/>
      <c r="T346" s="15"/>
      <c r="U346" s="15"/>
      <c r="V346" s="15"/>
      <c r="W346" s="15"/>
      <c r="X346" s="16"/>
      <c r="Y346" s="15"/>
      <c r="Z346" s="15"/>
      <c r="AA346" s="15"/>
      <c r="AB346" s="15"/>
      <c r="AC346" s="15"/>
    </row>
    <row r="347" spans="3:29" s="17" customFormat="1" x14ac:dyDescent="0.25"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6"/>
      <c r="T347" s="15"/>
      <c r="U347" s="15"/>
      <c r="V347" s="15"/>
      <c r="W347" s="15"/>
      <c r="X347" s="16"/>
      <c r="Y347" s="15"/>
      <c r="Z347" s="15"/>
      <c r="AA347" s="15"/>
      <c r="AB347" s="15"/>
      <c r="AC347" s="15"/>
    </row>
    <row r="348" spans="3:29" s="17" customFormat="1" x14ac:dyDescent="0.25"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6"/>
      <c r="T348" s="15"/>
      <c r="U348" s="15"/>
      <c r="V348" s="15"/>
      <c r="W348" s="15"/>
      <c r="X348" s="16"/>
      <c r="Y348" s="15"/>
      <c r="Z348" s="15"/>
      <c r="AA348" s="15"/>
      <c r="AB348" s="15"/>
      <c r="AC348" s="15"/>
    </row>
    <row r="349" spans="3:29" s="17" customFormat="1" x14ac:dyDescent="0.25"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6"/>
      <c r="T349" s="15"/>
      <c r="U349" s="15"/>
      <c r="V349" s="15"/>
      <c r="W349" s="15"/>
      <c r="X349" s="16"/>
      <c r="Y349" s="15"/>
      <c r="Z349" s="15"/>
      <c r="AA349" s="15"/>
      <c r="AB349" s="15"/>
      <c r="AC349" s="15"/>
    </row>
    <row r="350" spans="3:29" s="17" customFormat="1" x14ac:dyDescent="0.25"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6"/>
      <c r="T350" s="15"/>
      <c r="U350" s="15"/>
      <c r="V350" s="15"/>
      <c r="W350" s="15"/>
      <c r="X350" s="16"/>
      <c r="Y350" s="15"/>
      <c r="Z350" s="15"/>
      <c r="AA350" s="15"/>
      <c r="AB350" s="15"/>
      <c r="AC350" s="15"/>
    </row>
    <row r="351" spans="3:29" s="17" customFormat="1" x14ac:dyDescent="0.25"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6"/>
      <c r="T351" s="15"/>
      <c r="U351" s="15"/>
      <c r="V351" s="15"/>
      <c r="W351" s="15"/>
      <c r="X351" s="16"/>
      <c r="Y351" s="15"/>
      <c r="Z351" s="15"/>
      <c r="AA351" s="15"/>
      <c r="AB351" s="15"/>
      <c r="AC351" s="15"/>
    </row>
    <row r="352" spans="3:29" s="17" customFormat="1" x14ac:dyDescent="0.25"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6"/>
      <c r="T352" s="15"/>
      <c r="U352" s="15"/>
      <c r="V352" s="15"/>
      <c r="W352" s="15"/>
      <c r="X352" s="16"/>
      <c r="Y352" s="15"/>
      <c r="Z352" s="15"/>
      <c r="AA352" s="15"/>
      <c r="AB352" s="15"/>
      <c r="AC352" s="15"/>
    </row>
    <row r="353" spans="1:29" s="17" customFormat="1" x14ac:dyDescent="0.25"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6"/>
      <c r="T353" s="15"/>
      <c r="U353" s="15"/>
      <c r="V353" s="15"/>
      <c r="W353" s="15"/>
      <c r="X353" s="16"/>
      <c r="Y353" s="15"/>
      <c r="Z353" s="15"/>
      <c r="AA353" s="15"/>
      <c r="AB353" s="15"/>
      <c r="AC353" s="15"/>
    </row>
    <row r="354" spans="1:29" s="17" customFormat="1" x14ac:dyDescent="0.25"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6"/>
      <c r="T354" s="15"/>
      <c r="U354" s="15"/>
      <c r="V354" s="15"/>
      <c r="W354" s="15"/>
      <c r="X354" s="16"/>
      <c r="Y354" s="15"/>
      <c r="Z354" s="15"/>
      <c r="AA354" s="15"/>
      <c r="AB354" s="15"/>
      <c r="AC354" s="15"/>
    </row>
    <row r="355" spans="1:29" s="17" customFormat="1" x14ac:dyDescent="0.25"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6"/>
      <c r="T355" s="15"/>
      <c r="U355" s="15"/>
      <c r="V355" s="15"/>
      <c r="W355" s="15"/>
      <c r="X355" s="16"/>
      <c r="Y355" s="15"/>
      <c r="Z355" s="15"/>
      <c r="AA355" s="15"/>
      <c r="AB355" s="15"/>
      <c r="AC355" s="15"/>
    </row>
    <row r="356" spans="1:29" s="17" customFormat="1" x14ac:dyDescent="0.25"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6"/>
      <c r="T356" s="15"/>
      <c r="U356" s="15"/>
      <c r="V356" s="15"/>
      <c r="W356" s="15"/>
      <c r="X356" s="16"/>
      <c r="Y356" s="15"/>
      <c r="Z356" s="15"/>
      <c r="AA356" s="15"/>
      <c r="AB356" s="15"/>
      <c r="AC356" s="15"/>
    </row>
    <row r="357" spans="1:29" s="17" customFormat="1" x14ac:dyDescent="0.25"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6"/>
      <c r="T357" s="15"/>
      <c r="U357" s="15"/>
      <c r="V357" s="15"/>
      <c r="W357" s="15"/>
      <c r="X357" s="16"/>
      <c r="Y357" s="15"/>
      <c r="Z357" s="15"/>
      <c r="AA357" s="15"/>
      <c r="AB357" s="15"/>
      <c r="AC357" s="15"/>
    </row>
    <row r="358" spans="1:29" s="17" customFormat="1" x14ac:dyDescent="0.25"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6"/>
      <c r="T358" s="15"/>
      <c r="U358" s="15"/>
      <c r="V358" s="15"/>
      <c r="W358" s="15"/>
      <c r="X358" s="16"/>
      <c r="Y358" s="15"/>
      <c r="Z358" s="15"/>
      <c r="AA358" s="15"/>
      <c r="AB358" s="15"/>
      <c r="AC358" s="15"/>
    </row>
    <row r="359" spans="1:29" s="17" customFormat="1" x14ac:dyDescent="0.25"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6"/>
      <c r="T359" s="15"/>
      <c r="U359" s="15"/>
      <c r="V359" s="15"/>
      <c r="W359" s="15"/>
      <c r="X359" s="16"/>
      <c r="Y359" s="15"/>
      <c r="Z359" s="15"/>
      <c r="AA359" s="15"/>
      <c r="AB359" s="15"/>
      <c r="AC359" s="15"/>
    </row>
    <row r="360" spans="1:29" s="17" customFormat="1" x14ac:dyDescent="0.25"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6"/>
      <c r="T360" s="15"/>
      <c r="U360" s="15"/>
      <c r="V360" s="15"/>
      <c r="W360" s="15"/>
      <c r="X360" s="16"/>
      <c r="Y360" s="15"/>
      <c r="Z360" s="15"/>
      <c r="AA360" s="15"/>
      <c r="AB360" s="15"/>
      <c r="AC360" s="15"/>
    </row>
    <row r="361" spans="1:29" s="17" customFormat="1" x14ac:dyDescent="0.25">
      <c r="A361" s="18">
        <v>2100907</v>
      </c>
      <c r="B361" s="20" t="s">
        <v>66</v>
      </c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6"/>
      <c r="T361" s="15"/>
      <c r="U361" s="15"/>
      <c r="V361" s="15"/>
      <c r="W361" s="15"/>
      <c r="X361" s="16"/>
      <c r="Y361" s="15"/>
      <c r="Z361" s="15"/>
      <c r="AA361" s="15"/>
      <c r="AB361" s="15"/>
      <c r="AC361" s="15"/>
    </row>
    <row r="362" spans="1:29" s="17" customFormat="1" x14ac:dyDescent="0.25">
      <c r="A362" s="21">
        <v>2112209</v>
      </c>
      <c r="B362" s="22" t="s">
        <v>67</v>
      </c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6"/>
      <c r="T362" s="15"/>
      <c r="U362" s="15"/>
      <c r="V362" s="15"/>
      <c r="W362" s="15"/>
      <c r="X362" s="16"/>
      <c r="Y362" s="15"/>
      <c r="Z362" s="15"/>
      <c r="AA362" s="15"/>
      <c r="AB362" s="15"/>
      <c r="AC362" s="15"/>
    </row>
    <row r="363" spans="1:29" s="17" customFormat="1" x14ac:dyDescent="0.25">
      <c r="A363" s="21">
        <v>3101003</v>
      </c>
      <c r="B363" s="22" t="s">
        <v>68</v>
      </c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6"/>
      <c r="T363" s="15"/>
      <c r="U363" s="15"/>
      <c r="V363" s="15"/>
      <c r="W363" s="15"/>
      <c r="X363" s="16"/>
      <c r="Y363" s="15"/>
      <c r="Z363" s="15"/>
      <c r="AA363" s="15"/>
      <c r="AB363" s="15"/>
      <c r="AC363" s="15"/>
    </row>
    <row r="364" spans="1:29" s="17" customFormat="1" x14ac:dyDescent="0.25">
      <c r="A364" s="18">
        <v>3101706</v>
      </c>
      <c r="B364" s="20" t="s">
        <v>69</v>
      </c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6"/>
      <c r="T364" s="15"/>
      <c r="U364" s="15"/>
      <c r="V364" s="15"/>
      <c r="W364" s="15"/>
      <c r="X364" s="16"/>
      <c r="Y364" s="15"/>
      <c r="Z364" s="15"/>
      <c r="AA364" s="15"/>
      <c r="AB364" s="15"/>
      <c r="AC364" s="15"/>
    </row>
    <row r="365" spans="1:29" s="17" customFormat="1" x14ac:dyDescent="0.25">
      <c r="A365" s="18">
        <v>3103405</v>
      </c>
      <c r="B365" s="20" t="s">
        <v>70</v>
      </c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6"/>
      <c r="T365" s="15"/>
      <c r="U365" s="15"/>
      <c r="V365" s="15"/>
      <c r="W365" s="15"/>
      <c r="X365" s="16"/>
      <c r="Y365" s="15"/>
      <c r="Z365" s="15"/>
      <c r="AA365" s="15"/>
      <c r="AB365" s="15"/>
      <c r="AC365" s="15"/>
    </row>
    <row r="366" spans="1:29" s="17" customFormat="1" x14ac:dyDescent="0.25">
      <c r="A366" s="18">
        <v>3105202</v>
      </c>
      <c r="B366" s="20" t="s">
        <v>71</v>
      </c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6"/>
      <c r="T366" s="15"/>
      <c r="U366" s="15"/>
      <c r="V366" s="15"/>
      <c r="W366" s="15"/>
      <c r="X366" s="16"/>
      <c r="Y366" s="15"/>
      <c r="Z366" s="15"/>
      <c r="AA366" s="15"/>
      <c r="AB366" s="15"/>
      <c r="AC366" s="15"/>
    </row>
    <row r="367" spans="1:29" s="17" customFormat="1" x14ac:dyDescent="0.25">
      <c r="A367" s="18">
        <v>3106507</v>
      </c>
      <c r="B367" s="20" t="s">
        <v>72</v>
      </c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6"/>
      <c r="T367" s="15"/>
      <c r="U367" s="15"/>
      <c r="V367" s="15"/>
      <c r="W367" s="15"/>
      <c r="X367" s="16"/>
      <c r="Y367" s="15"/>
      <c r="Z367" s="15"/>
      <c r="AA367" s="15"/>
      <c r="AB367" s="15"/>
      <c r="AC367" s="15"/>
    </row>
    <row r="368" spans="1:29" s="17" customFormat="1" x14ac:dyDescent="0.25">
      <c r="A368" s="18">
        <v>3106655</v>
      </c>
      <c r="B368" s="20" t="s">
        <v>73</v>
      </c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6"/>
      <c r="T368" s="15"/>
      <c r="U368" s="15"/>
      <c r="V368" s="15"/>
      <c r="W368" s="15"/>
      <c r="X368" s="16"/>
      <c r="Y368" s="15"/>
      <c r="Z368" s="15"/>
      <c r="AA368" s="15"/>
      <c r="AB368" s="15"/>
      <c r="AC368" s="15"/>
    </row>
    <row r="369" spans="1:29" s="17" customFormat="1" x14ac:dyDescent="0.25">
      <c r="A369" s="18">
        <v>3108255</v>
      </c>
      <c r="B369" s="20" t="s">
        <v>74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6"/>
      <c r="T369" s="15"/>
      <c r="U369" s="15"/>
      <c r="V369" s="15"/>
      <c r="W369" s="15"/>
      <c r="X369" s="16"/>
      <c r="Y369" s="15"/>
      <c r="Z369" s="15"/>
      <c r="AA369" s="15"/>
      <c r="AB369" s="15"/>
      <c r="AC369" s="15"/>
    </row>
    <row r="370" spans="1:29" s="17" customFormat="1" x14ac:dyDescent="0.25">
      <c r="A370" s="18">
        <v>3109402</v>
      </c>
      <c r="B370" s="20" t="s">
        <v>75</v>
      </c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6"/>
      <c r="T370" s="15"/>
      <c r="U370" s="15"/>
      <c r="V370" s="15"/>
      <c r="W370" s="15"/>
      <c r="X370" s="16"/>
      <c r="Y370" s="15"/>
      <c r="Z370" s="15"/>
      <c r="AA370" s="15"/>
      <c r="AB370" s="15"/>
      <c r="AC370" s="15"/>
    </row>
    <row r="371" spans="1:29" s="17" customFormat="1" x14ac:dyDescent="0.25">
      <c r="A371" s="18">
        <v>3102704</v>
      </c>
      <c r="B371" s="20" t="s">
        <v>76</v>
      </c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6"/>
      <c r="T371" s="15"/>
      <c r="U371" s="15"/>
      <c r="V371" s="15"/>
      <c r="W371" s="15"/>
      <c r="X371" s="16"/>
      <c r="Y371" s="15"/>
      <c r="Z371" s="15"/>
      <c r="AA371" s="15"/>
      <c r="AB371" s="15"/>
      <c r="AC371" s="15"/>
    </row>
    <row r="372" spans="1:29" s="17" customFormat="1" x14ac:dyDescent="0.25">
      <c r="A372" s="18">
        <v>3112703</v>
      </c>
      <c r="B372" s="20" t="s">
        <v>77</v>
      </c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6"/>
      <c r="T372" s="15"/>
      <c r="U372" s="15"/>
      <c r="V372" s="15"/>
      <c r="W372" s="15"/>
      <c r="X372" s="16"/>
      <c r="Y372" s="15"/>
      <c r="Z372" s="15"/>
      <c r="AA372" s="15"/>
      <c r="AB372" s="15"/>
      <c r="AC372" s="15"/>
    </row>
    <row r="373" spans="1:29" s="17" customFormat="1" x14ac:dyDescent="0.25">
      <c r="A373" s="18">
        <v>3113008</v>
      </c>
      <c r="B373" s="20" t="s">
        <v>78</v>
      </c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6"/>
      <c r="T373" s="15"/>
      <c r="U373" s="15"/>
      <c r="V373" s="15"/>
      <c r="W373" s="15"/>
      <c r="X373" s="16"/>
      <c r="Y373" s="15"/>
      <c r="Z373" s="15"/>
      <c r="AA373" s="15"/>
      <c r="AB373" s="15"/>
      <c r="AC373" s="15"/>
    </row>
    <row r="374" spans="1:29" s="17" customFormat="1" x14ac:dyDescent="0.25">
      <c r="A374" s="18">
        <v>3115474</v>
      </c>
      <c r="B374" s="20" t="s">
        <v>79</v>
      </c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6"/>
      <c r="T374" s="15"/>
      <c r="U374" s="15"/>
      <c r="V374" s="15"/>
      <c r="W374" s="15"/>
      <c r="X374" s="16"/>
      <c r="Y374" s="15"/>
      <c r="Z374" s="15"/>
      <c r="AA374" s="15"/>
      <c r="AB374" s="15"/>
      <c r="AC374" s="15"/>
    </row>
    <row r="375" spans="1:29" s="17" customFormat="1" x14ac:dyDescent="0.25">
      <c r="A375" s="18">
        <v>3116100</v>
      </c>
      <c r="B375" s="20" t="s">
        <v>80</v>
      </c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6"/>
      <c r="T375" s="15"/>
      <c r="U375" s="15"/>
      <c r="V375" s="15"/>
      <c r="W375" s="15"/>
      <c r="X375" s="16"/>
      <c r="Y375" s="15"/>
      <c r="Z375" s="15"/>
      <c r="AA375" s="15"/>
      <c r="AB375" s="15"/>
      <c r="AC375" s="15"/>
    </row>
    <row r="376" spans="1:29" s="17" customFormat="1" x14ac:dyDescent="0.25">
      <c r="A376" s="18">
        <v>3117009</v>
      </c>
      <c r="B376" s="20" t="s">
        <v>81</v>
      </c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6"/>
      <c r="T376" s="15"/>
      <c r="U376" s="15"/>
      <c r="V376" s="15"/>
      <c r="W376" s="15"/>
      <c r="X376" s="16"/>
      <c r="Y376" s="15"/>
      <c r="Z376" s="15"/>
      <c r="AA376" s="15"/>
      <c r="AB376" s="15"/>
      <c r="AC376" s="15"/>
    </row>
    <row r="377" spans="1:29" s="17" customFormat="1" x14ac:dyDescent="0.25">
      <c r="A377" s="18">
        <v>3117836</v>
      </c>
      <c r="B377" s="20" t="s">
        <v>82</v>
      </c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6"/>
      <c r="T377" s="15"/>
      <c r="U377" s="15"/>
      <c r="V377" s="15"/>
      <c r="W377" s="15"/>
      <c r="X377" s="16"/>
      <c r="Y377" s="15"/>
      <c r="Z377" s="15"/>
      <c r="AA377" s="15"/>
      <c r="AB377" s="15"/>
      <c r="AC377" s="15"/>
    </row>
    <row r="378" spans="1:29" s="17" customFormat="1" x14ac:dyDescent="0.25">
      <c r="A378" s="18">
        <v>3119500</v>
      </c>
      <c r="B378" s="20" t="s">
        <v>83</v>
      </c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6"/>
      <c r="T378" s="15"/>
      <c r="U378" s="15"/>
      <c r="V378" s="15"/>
      <c r="W378" s="15"/>
      <c r="X378" s="16"/>
      <c r="Y378" s="15"/>
      <c r="Z378" s="15"/>
      <c r="AA378" s="15"/>
      <c r="AB378" s="15"/>
      <c r="AC378" s="15"/>
    </row>
    <row r="379" spans="1:29" s="17" customFormat="1" x14ac:dyDescent="0.25">
      <c r="A379" s="18">
        <v>3120300</v>
      </c>
      <c r="B379" s="20" t="s">
        <v>84</v>
      </c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6"/>
      <c r="T379" s="15"/>
      <c r="U379" s="15"/>
      <c r="V379" s="15"/>
      <c r="W379" s="15"/>
      <c r="X379" s="16"/>
      <c r="Y379" s="15"/>
      <c r="Z379" s="15"/>
      <c r="AA379" s="15"/>
      <c r="AB379" s="15"/>
      <c r="AC379" s="15"/>
    </row>
    <row r="380" spans="1:29" s="17" customFormat="1" x14ac:dyDescent="0.25">
      <c r="A380" s="18">
        <v>3120870</v>
      </c>
      <c r="B380" s="20" t="s">
        <v>85</v>
      </c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6"/>
      <c r="T380" s="15"/>
      <c r="U380" s="15"/>
      <c r="V380" s="15"/>
      <c r="W380" s="15"/>
      <c r="X380" s="16"/>
      <c r="Y380" s="15"/>
      <c r="Z380" s="15"/>
      <c r="AA380" s="15"/>
      <c r="AB380" s="15"/>
      <c r="AC380" s="15"/>
    </row>
    <row r="381" spans="1:29" s="17" customFormat="1" x14ac:dyDescent="0.25">
      <c r="A381" s="18">
        <v>3122355</v>
      </c>
      <c r="B381" s="20" t="s">
        <v>86</v>
      </c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6"/>
      <c r="T381" s="15"/>
      <c r="U381" s="15"/>
      <c r="V381" s="15"/>
      <c r="W381" s="15"/>
      <c r="X381" s="16"/>
      <c r="Y381" s="15"/>
      <c r="Z381" s="15"/>
      <c r="AA381" s="15"/>
      <c r="AB381" s="15"/>
      <c r="AC381" s="15"/>
    </row>
    <row r="382" spans="1:29" s="17" customFormat="1" x14ac:dyDescent="0.25">
      <c r="A382" s="18">
        <v>3122454</v>
      </c>
      <c r="B382" s="20" t="s">
        <v>87</v>
      </c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6"/>
      <c r="T382" s="15"/>
      <c r="U382" s="15"/>
      <c r="V382" s="15"/>
      <c r="W382" s="15"/>
      <c r="X382" s="16"/>
      <c r="Y382" s="15"/>
      <c r="Z382" s="15"/>
      <c r="AA382" s="15"/>
      <c r="AB382" s="15"/>
      <c r="AC382" s="15"/>
    </row>
    <row r="383" spans="1:29" s="17" customFormat="1" x14ac:dyDescent="0.25">
      <c r="A383" s="18">
        <v>3124302</v>
      </c>
      <c r="B383" s="20" t="s">
        <v>88</v>
      </c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6"/>
      <c r="T383" s="15"/>
      <c r="U383" s="15"/>
      <c r="V383" s="15"/>
      <c r="W383" s="15"/>
      <c r="X383" s="16"/>
      <c r="Y383" s="15"/>
      <c r="Z383" s="15"/>
      <c r="AA383" s="15"/>
      <c r="AB383" s="15"/>
      <c r="AC383" s="15"/>
    </row>
    <row r="384" spans="1:29" s="17" customFormat="1" x14ac:dyDescent="0.25">
      <c r="A384" s="18">
        <v>3125606</v>
      </c>
      <c r="B384" s="20" t="s">
        <v>89</v>
      </c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6"/>
      <c r="T384" s="15"/>
      <c r="U384" s="15"/>
      <c r="V384" s="15"/>
      <c r="W384" s="15"/>
      <c r="X384" s="16"/>
      <c r="Y384" s="15"/>
      <c r="Z384" s="15"/>
      <c r="AA384" s="15"/>
      <c r="AB384" s="15"/>
      <c r="AC384" s="15"/>
    </row>
    <row r="385" spans="1:29" s="17" customFormat="1" x14ac:dyDescent="0.25">
      <c r="A385" s="18">
        <v>3126505</v>
      </c>
      <c r="B385" s="20" t="s">
        <v>90</v>
      </c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6"/>
      <c r="T385" s="15"/>
      <c r="U385" s="15"/>
      <c r="V385" s="15"/>
      <c r="W385" s="15"/>
      <c r="X385" s="16"/>
      <c r="Y385" s="15"/>
      <c r="Z385" s="15"/>
      <c r="AA385" s="15"/>
      <c r="AB385" s="15"/>
      <c r="AC385" s="15"/>
    </row>
    <row r="386" spans="1:29" s="17" customFormat="1" x14ac:dyDescent="0.25">
      <c r="A386" s="18">
        <v>3126703</v>
      </c>
      <c r="B386" s="20" t="s">
        <v>91</v>
      </c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6"/>
      <c r="T386" s="15"/>
      <c r="U386" s="15"/>
      <c r="V386" s="15"/>
      <c r="W386" s="15"/>
      <c r="X386" s="16"/>
      <c r="Y386" s="15"/>
      <c r="Z386" s="15"/>
      <c r="AA386" s="15"/>
      <c r="AB386" s="15"/>
      <c r="AC386" s="15"/>
    </row>
    <row r="387" spans="1:29" s="17" customFormat="1" x14ac:dyDescent="0.25">
      <c r="A387" s="18">
        <v>3127073</v>
      </c>
      <c r="B387" s="20" t="s">
        <v>92</v>
      </c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6"/>
      <c r="T387" s="15"/>
      <c r="U387" s="15"/>
      <c r="V387" s="15"/>
      <c r="W387" s="15"/>
      <c r="X387" s="16"/>
      <c r="Y387" s="15"/>
      <c r="Z387" s="15"/>
      <c r="AA387" s="15"/>
      <c r="AB387" s="15"/>
      <c r="AC387" s="15"/>
    </row>
    <row r="388" spans="1:29" s="17" customFormat="1" x14ac:dyDescent="0.25">
      <c r="A388" s="18">
        <v>3127339</v>
      </c>
      <c r="B388" s="20" t="s">
        <v>93</v>
      </c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6"/>
      <c r="T388" s="15"/>
      <c r="U388" s="15"/>
      <c r="V388" s="15"/>
      <c r="W388" s="15"/>
      <c r="X388" s="16"/>
      <c r="Y388" s="15"/>
      <c r="Z388" s="15"/>
      <c r="AA388" s="15"/>
      <c r="AB388" s="15"/>
      <c r="AC388" s="15"/>
    </row>
    <row r="389" spans="1:29" s="17" customFormat="1" x14ac:dyDescent="0.25">
      <c r="A389" s="18">
        <v>3127800</v>
      </c>
      <c r="B389" s="20" t="s">
        <v>94</v>
      </c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6"/>
      <c r="T389" s="15"/>
      <c r="U389" s="15"/>
      <c r="V389" s="15"/>
      <c r="W389" s="15"/>
      <c r="X389" s="16"/>
      <c r="Y389" s="15"/>
      <c r="Z389" s="15"/>
      <c r="AA389" s="15"/>
      <c r="AB389" s="15"/>
      <c r="AC389" s="15"/>
    </row>
    <row r="390" spans="1:29" s="17" customFormat="1" x14ac:dyDescent="0.25">
      <c r="A390" s="18">
        <v>3129657</v>
      </c>
      <c r="B390" s="20" t="s">
        <v>95</v>
      </c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6"/>
      <c r="T390" s="15"/>
      <c r="U390" s="15"/>
      <c r="V390" s="15"/>
      <c r="W390" s="15"/>
      <c r="X390" s="16"/>
      <c r="Y390" s="15"/>
      <c r="Z390" s="15"/>
      <c r="AA390" s="15"/>
      <c r="AB390" s="15"/>
      <c r="AC390" s="15"/>
    </row>
    <row r="391" spans="1:29" s="17" customFormat="1" x14ac:dyDescent="0.25">
      <c r="A391" s="18">
        <v>3130655</v>
      </c>
      <c r="B391" s="20" t="s">
        <v>96</v>
      </c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6"/>
      <c r="T391" s="15"/>
      <c r="U391" s="15"/>
      <c r="V391" s="15"/>
      <c r="W391" s="15"/>
      <c r="X391" s="16"/>
      <c r="Y391" s="15"/>
      <c r="Z391" s="15"/>
      <c r="AA391" s="15"/>
      <c r="AB391" s="15"/>
      <c r="AC391" s="15"/>
    </row>
    <row r="392" spans="1:29" s="17" customFormat="1" x14ac:dyDescent="0.25">
      <c r="A392" s="18">
        <v>3132107</v>
      </c>
      <c r="B392" s="20" t="s">
        <v>97</v>
      </c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6"/>
      <c r="T392" s="15"/>
      <c r="U392" s="15"/>
      <c r="V392" s="15"/>
      <c r="W392" s="15"/>
      <c r="X392" s="16"/>
      <c r="Y392" s="15"/>
      <c r="Z392" s="15"/>
      <c r="AA392" s="15"/>
      <c r="AB392" s="15"/>
      <c r="AC392" s="15"/>
    </row>
    <row r="393" spans="1:29" s="17" customFormat="1" x14ac:dyDescent="0.25">
      <c r="A393" s="18">
        <v>3133303</v>
      </c>
      <c r="B393" s="20" t="s">
        <v>98</v>
      </c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6"/>
      <c r="T393" s="15"/>
      <c r="U393" s="15"/>
      <c r="V393" s="15"/>
      <c r="W393" s="15"/>
      <c r="X393" s="16"/>
      <c r="Y393" s="15"/>
      <c r="Z393" s="15"/>
      <c r="AA393" s="15"/>
      <c r="AB393" s="15"/>
      <c r="AC393" s="15"/>
    </row>
    <row r="394" spans="1:29" s="17" customFormat="1" x14ac:dyDescent="0.25">
      <c r="A394" s="18">
        <v>3134004</v>
      </c>
      <c r="B394" s="20" t="s">
        <v>99</v>
      </c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6"/>
      <c r="T394" s="15"/>
      <c r="U394" s="15"/>
      <c r="V394" s="15"/>
      <c r="W394" s="15"/>
      <c r="X394" s="16"/>
      <c r="Y394" s="15"/>
      <c r="Z394" s="15"/>
      <c r="AA394" s="15"/>
      <c r="AB394" s="15"/>
      <c r="AC394" s="15"/>
    </row>
    <row r="395" spans="1:29" s="17" customFormat="1" x14ac:dyDescent="0.25">
      <c r="A395" s="18">
        <v>3134707</v>
      </c>
      <c r="B395" s="20" t="s">
        <v>100</v>
      </c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6"/>
      <c r="T395" s="15"/>
      <c r="U395" s="15"/>
      <c r="V395" s="15"/>
      <c r="W395" s="15"/>
      <c r="X395" s="16"/>
      <c r="Y395" s="15"/>
      <c r="Z395" s="15"/>
      <c r="AA395" s="15"/>
      <c r="AB395" s="15"/>
      <c r="AC395" s="15"/>
    </row>
    <row r="396" spans="1:29" s="17" customFormat="1" x14ac:dyDescent="0.25">
      <c r="A396" s="18">
        <v>3135050</v>
      </c>
      <c r="B396" s="20" t="s">
        <v>101</v>
      </c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6"/>
      <c r="T396" s="15"/>
      <c r="U396" s="15"/>
      <c r="V396" s="15"/>
      <c r="W396" s="15"/>
      <c r="X396" s="16"/>
      <c r="Y396" s="15"/>
      <c r="Z396" s="15"/>
      <c r="AA396" s="15"/>
      <c r="AB396" s="15"/>
      <c r="AC396" s="15"/>
    </row>
    <row r="397" spans="1:29" s="17" customFormat="1" x14ac:dyDescent="0.25">
      <c r="A397" s="18">
        <v>3135100</v>
      </c>
      <c r="B397" s="20" t="s">
        <v>102</v>
      </c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6"/>
      <c r="T397" s="15"/>
      <c r="U397" s="15"/>
      <c r="V397" s="15"/>
      <c r="W397" s="15"/>
      <c r="X397" s="16"/>
      <c r="Y397" s="15"/>
      <c r="Z397" s="15"/>
      <c r="AA397" s="15"/>
      <c r="AB397" s="15"/>
      <c r="AC397" s="15"/>
    </row>
    <row r="398" spans="1:29" s="17" customFormat="1" x14ac:dyDescent="0.25">
      <c r="A398" s="18">
        <v>3135209</v>
      </c>
      <c r="B398" s="20" t="s">
        <v>103</v>
      </c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6"/>
      <c r="T398" s="15"/>
      <c r="U398" s="15"/>
      <c r="V398" s="15"/>
      <c r="W398" s="15"/>
      <c r="X398" s="16"/>
      <c r="Y398" s="15"/>
      <c r="Z398" s="15"/>
      <c r="AA398" s="15"/>
      <c r="AB398" s="15"/>
      <c r="AC398" s="15"/>
    </row>
    <row r="399" spans="1:29" s="17" customFormat="1" x14ac:dyDescent="0.25">
      <c r="A399" s="18">
        <v>3135357</v>
      </c>
      <c r="B399" s="20" t="s">
        <v>104</v>
      </c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6"/>
      <c r="T399" s="15"/>
      <c r="U399" s="15"/>
      <c r="V399" s="15"/>
      <c r="W399" s="15"/>
      <c r="X399" s="16"/>
      <c r="Y399" s="15"/>
      <c r="Z399" s="15"/>
      <c r="AA399" s="15"/>
      <c r="AB399" s="15"/>
      <c r="AC399" s="15"/>
    </row>
    <row r="400" spans="1:29" s="17" customFormat="1" x14ac:dyDescent="0.25">
      <c r="A400" s="18">
        <v>3135456</v>
      </c>
      <c r="B400" s="20" t="s">
        <v>105</v>
      </c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6"/>
      <c r="T400" s="15"/>
      <c r="U400" s="15"/>
      <c r="V400" s="15"/>
      <c r="W400" s="15"/>
      <c r="X400" s="16"/>
      <c r="Y400" s="15"/>
      <c r="Z400" s="15"/>
      <c r="AA400" s="15"/>
      <c r="AB400" s="15"/>
      <c r="AC400" s="15"/>
    </row>
    <row r="401" spans="1:29" s="17" customFormat="1" x14ac:dyDescent="0.25">
      <c r="A401" s="18">
        <v>3135803</v>
      </c>
      <c r="B401" s="20" t="s">
        <v>106</v>
      </c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6"/>
      <c r="T401" s="15"/>
      <c r="U401" s="15"/>
      <c r="V401" s="15"/>
      <c r="W401" s="15"/>
      <c r="X401" s="16"/>
      <c r="Y401" s="15"/>
      <c r="Z401" s="15"/>
      <c r="AA401" s="15"/>
      <c r="AB401" s="15"/>
      <c r="AC401" s="15"/>
    </row>
    <row r="402" spans="1:29" s="17" customFormat="1" x14ac:dyDescent="0.25">
      <c r="A402" s="18">
        <v>3136009</v>
      </c>
      <c r="B402" s="20" t="s">
        <v>107</v>
      </c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6"/>
      <c r="T402" s="15"/>
      <c r="U402" s="15"/>
      <c r="V402" s="15"/>
      <c r="W402" s="15"/>
      <c r="X402" s="16"/>
      <c r="Y402" s="15"/>
      <c r="Z402" s="15"/>
      <c r="AA402" s="15"/>
      <c r="AB402" s="15"/>
      <c r="AC402" s="15"/>
    </row>
    <row r="403" spans="1:29" s="17" customFormat="1" x14ac:dyDescent="0.25">
      <c r="A403" s="18">
        <v>3136504</v>
      </c>
      <c r="B403" s="20" t="s">
        <v>108</v>
      </c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6"/>
      <c r="T403" s="15"/>
      <c r="U403" s="15"/>
      <c r="V403" s="15"/>
      <c r="W403" s="15"/>
      <c r="X403" s="16"/>
      <c r="Y403" s="15"/>
      <c r="Z403" s="15"/>
      <c r="AA403" s="15"/>
      <c r="AB403" s="15"/>
      <c r="AC403" s="15"/>
    </row>
    <row r="404" spans="1:29" s="17" customFormat="1" x14ac:dyDescent="0.25">
      <c r="A404" s="18">
        <v>3136520</v>
      </c>
      <c r="B404" s="20" t="s">
        <v>109</v>
      </c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6"/>
      <c r="T404" s="15"/>
      <c r="U404" s="15"/>
      <c r="V404" s="15"/>
      <c r="W404" s="15"/>
      <c r="X404" s="16"/>
      <c r="Y404" s="15"/>
      <c r="Z404" s="15"/>
      <c r="AA404" s="15"/>
      <c r="AB404" s="15"/>
      <c r="AC404" s="15"/>
    </row>
    <row r="405" spans="1:29" s="17" customFormat="1" x14ac:dyDescent="0.25">
      <c r="A405" s="18">
        <v>3136579</v>
      </c>
      <c r="B405" s="20" t="s">
        <v>110</v>
      </c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6"/>
      <c r="T405" s="15"/>
      <c r="U405" s="15"/>
      <c r="V405" s="15"/>
      <c r="W405" s="15"/>
      <c r="X405" s="16"/>
      <c r="Y405" s="15"/>
      <c r="Z405" s="15"/>
      <c r="AA405" s="15"/>
      <c r="AB405" s="15"/>
      <c r="AC405" s="15"/>
    </row>
    <row r="406" spans="1:29" s="17" customFormat="1" x14ac:dyDescent="0.25">
      <c r="A406" s="18">
        <v>3136959</v>
      </c>
      <c r="B406" s="20" t="s">
        <v>111</v>
      </c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6"/>
      <c r="T406" s="15"/>
      <c r="U406" s="15"/>
      <c r="V406" s="15"/>
      <c r="W406" s="15"/>
      <c r="X406" s="16"/>
      <c r="Y406" s="15"/>
      <c r="Z406" s="15"/>
      <c r="AA406" s="15"/>
      <c r="AB406" s="15"/>
      <c r="AC406" s="15"/>
    </row>
    <row r="407" spans="1:29" s="17" customFormat="1" x14ac:dyDescent="0.25">
      <c r="A407" s="18">
        <v>3138658</v>
      </c>
      <c r="B407" s="20" t="s">
        <v>112</v>
      </c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6"/>
      <c r="T407" s="15"/>
      <c r="U407" s="15"/>
      <c r="V407" s="15"/>
      <c r="W407" s="15"/>
      <c r="X407" s="16"/>
      <c r="Y407" s="15"/>
      <c r="Z407" s="15"/>
      <c r="AA407" s="15"/>
      <c r="AB407" s="15"/>
      <c r="AC407" s="15"/>
    </row>
    <row r="408" spans="1:29" s="17" customFormat="1" x14ac:dyDescent="0.25">
      <c r="A408" s="18">
        <v>3139250</v>
      </c>
      <c r="B408" s="20" t="s">
        <v>113</v>
      </c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6"/>
      <c r="T408" s="15"/>
      <c r="U408" s="15"/>
      <c r="V408" s="15"/>
      <c r="W408" s="15"/>
      <c r="X408" s="16"/>
      <c r="Y408" s="15"/>
      <c r="Z408" s="15"/>
      <c r="AA408" s="15"/>
      <c r="AB408" s="15"/>
      <c r="AC408" s="15"/>
    </row>
    <row r="409" spans="1:29" s="17" customFormat="1" x14ac:dyDescent="0.25">
      <c r="A409" s="18">
        <v>3139300</v>
      </c>
      <c r="B409" s="20" t="s">
        <v>114</v>
      </c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6"/>
      <c r="T409" s="15"/>
      <c r="U409" s="15"/>
      <c r="V409" s="15"/>
      <c r="W409" s="15"/>
      <c r="X409" s="16"/>
      <c r="Y409" s="15"/>
      <c r="Z409" s="15"/>
      <c r="AA409" s="15"/>
      <c r="AB409" s="15"/>
      <c r="AC409" s="15"/>
    </row>
    <row r="410" spans="1:29" s="17" customFormat="1" x14ac:dyDescent="0.25">
      <c r="A410" s="18">
        <v>3140555</v>
      </c>
      <c r="B410" s="20" t="s">
        <v>115</v>
      </c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6"/>
      <c r="T410" s="15"/>
      <c r="U410" s="15"/>
      <c r="V410" s="15"/>
      <c r="W410" s="15"/>
      <c r="X410" s="16"/>
      <c r="Y410" s="15"/>
      <c r="Z410" s="15"/>
      <c r="AA410" s="15"/>
      <c r="AB410" s="15"/>
      <c r="AC410" s="15"/>
    </row>
    <row r="411" spans="1:29" s="17" customFormat="1" x14ac:dyDescent="0.25">
      <c r="A411" s="18">
        <v>3140852</v>
      </c>
      <c r="B411" s="20" t="s">
        <v>116</v>
      </c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6"/>
      <c r="T411" s="15"/>
      <c r="U411" s="15"/>
      <c r="V411" s="15"/>
      <c r="W411" s="15"/>
      <c r="X411" s="16"/>
      <c r="Y411" s="15"/>
      <c r="Z411" s="15"/>
      <c r="AA411" s="15"/>
      <c r="AB411" s="15"/>
      <c r="AC411" s="15"/>
    </row>
    <row r="412" spans="1:29" s="17" customFormat="1" x14ac:dyDescent="0.25">
      <c r="A412" s="18">
        <v>3141009</v>
      </c>
      <c r="B412" s="20" t="s">
        <v>117</v>
      </c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6"/>
      <c r="T412" s="15"/>
      <c r="U412" s="15"/>
      <c r="V412" s="15"/>
      <c r="W412" s="15"/>
      <c r="X412" s="16"/>
      <c r="Y412" s="15"/>
      <c r="Z412" s="15"/>
      <c r="AA412" s="15"/>
      <c r="AB412" s="15"/>
      <c r="AC412" s="15"/>
    </row>
    <row r="413" spans="1:29" s="17" customFormat="1" x14ac:dyDescent="0.25">
      <c r="A413" s="18">
        <v>3141405</v>
      </c>
      <c r="B413" s="20" t="s">
        <v>118</v>
      </c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6"/>
      <c r="T413" s="15"/>
      <c r="U413" s="15"/>
      <c r="V413" s="15"/>
      <c r="W413" s="15"/>
      <c r="X413" s="16"/>
      <c r="Y413" s="15"/>
      <c r="Z413" s="15"/>
      <c r="AA413" s="15"/>
      <c r="AB413" s="15"/>
      <c r="AC413" s="15"/>
    </row>
    <row r="414" spans="1:29" s="17" customFormat="1" x14ac:dyDescent="0.25">
      <c r="A414" s="18">
        <v>3142254</v>
      </c>
      <c r="B414" s="20" t="s">
        <v>119</v>
      </c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6"/>
      <c r="T414" s="15"/>
      <c r="U414" s="15"/>
      <c r="V414" s="15"/>
      <c r="W414" s="15"/>
      <c r="X414" s="16"/>
      <c r="Y414" s="15"/>
      <c r="Z414" s="15"/>
      <c r="AA414" s="15"/>
      <c r="AB414" s="15"/>
      <c r="AC414" s="15"/>
    </row>
    <row r="415" spans="1:29" s="17" customFormat="1" x14ac:dyDescent="0.25">
      <c r="A415" s="18">
        <v>3142700</v>
      </c>
      <c r="B415" s="20" t="s">
        <v>120</v>
      </c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6"/>
      <c r="T415" s="15"/>
      <c r="U415" s="15"/>
      <c r="V415" s="15"/>
      <c r="W415" s="15"/>
      <c r="X415" s="16"/>
      <c r="Y415" s="15"/>
      <c r="Z415" s="15"/>
      <c r="AA415" s="15"/>
      <c r="AB415" s="15"/>
      <c r="AC415" s="15"/>
    </row>
    <row r="416" spans="1:29" s="17" customFormat="1" x14ac:dyDescent="0.25">
      <c r="A416" s="18">
        <v>3142908</v>
      </c>
      <c r="B416" s="20" t="s">
        <v>121</v>
      </c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6"/>
      <c r="T416" s="15"/>
      <c r="U416" s="15"/>
      <c r="V416" s="15"/>
      <c r="W416" s="15"/>
      <c r="X416" s="16"/>
      <c r="Y416" s="15"/>
      <c r="Z416" s="15"/>
      <c r="AA416" s="15"/>
      <c r="AB416" s="15"/>
      <c r="AC416" s="15"/>
    </row>
    <row r="417" spans="1:29" s="17" customFormat="1" x14ac:dyDescent="0.25">
      <c r="A417" s="18">
        <v>3143153</v>
      </c>
      <c r="B417" s="20" t="s">
        <v>122</v>
      </c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6"/>
      <c r="T417" s="15"/>
      <c r="U417" s="15"/>
      <c r="V417" s="15"/>
      <c r="W417" s="15"/>
      <c r="X417" s="16"/>
      <c r="Y417" s="15"/>
      <c r="Z417" s="15"/>
      <c r="AA417" s="15"/>
      <c r="AB417" s="15"/>
      <c r="AC417" s="15"/>
    </row>
    <row r="418" spans="1:29" s="17" customFormat="1" x14ac:dyDescent="0.25">
      <c r="A418" s="18">
        <v>3143450</v>
      </c>
      <c r="B418" s="20" t="s">
        <v>123</v>
      </c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6"/>
      <c r="T418" s="15"/>
      <c r="U418" s="15"/>
      <c r="V418" s="15"/>
      <c r="W418" s="15"/>
      <c r="X418" s="16"/>
      <c r="Y418" s="15"/>
      <c r="Z418" s="15"/>
      <c r="AA418" s="15"/>
      <c r="AB418" s="15"/>
      <c r="AC418" s="15"/>
    </row>
    <row r="419" spans="1:29" s="17" customFormat="1" x14ac:dyDescent="0.25">
      <c r="A419" s="18">
        <v>3144656</v>
      </c>
      <c r="B419" s="20" t="s">
        <v>124</v>
      </c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6"/>
      <c r="T419" s="15"/>
      <c r="U419" s="15"/>
      <c r="V419" s="15"/>
      <c r="W419" s="15"/>
      <c r="X419" s="16"/>
      <c r="Y419" s="15"/>
      <c r="Z419" s="15"/>
      <c r="AA419" s="15"/>
      <c r="AB419" s="15"/>
      <c r="AC419" s="15"/>
    </row>
    <row r="420" spans="1:29" s="17" customFormat="1" x14ac:dyDescent="0.25">
      <c r="A420" s="18">
        <v>3145059</v>
      </c>
      <c r="B420" s="20" t="s">
        <v>125</v>
      </c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6"/>
      <c r="T420" s="15"/>
      <c r="U420" s="15"/>
      <c r="V420" s="15"/>
      <c r="W420" s="15"/>
      <c r="X420" s="16"/>
      <c r="Y420" s="15"/>
      <c r="Z420" s="15"/>
      <c r="AA420" s="15"/>
      <c r="AB420" s="15"/>
      <c r="AC420" s="15"/>
    </row>
    <row r="421" spans="1:29" s="17" customFormat="1" x14ac:dyDescent="0.25">
      <c r="A421" s="18">
        <v>3145307</v>
      </c>
      <c r="B421" s="20" t="s">
        <v>126</v>
      </c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6"/>
      <c r="T421" s="15"/>
      <c r="U421" s="15"/>
      <c r="V421" s="15"/>
      <c r="W421" s="15"/>
      <c r="X421" s="16"/>
      <c r="Y421" s="15"/>
      <c r="Z421" s="15"/>
      <c r="AA421" s="15"/>
      <c r="AB421" s="15"/>
      <c r="AC421" s="15"/>
    </row>
    <row r="422" spans="1:29" s="17" customFormat="1" x14ac:dyDescent="0.25">
      <c r="A422" s="18">
        <v>3145372</v>
      </c>
      <c r="B422" s="20" t="s">
        <v>127</v>
      </c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6"/>
      <c r="T422" s="15"/>
      <c r="U422" s="15"/>
      <c r="V422" s="15"/>
      <c r="W422" s="15"/>
      <c r="X422" s="16"/>
      <c r="Y422" s="15"/>
      <c r="Z422" s="15"/>
      <c r="AA422" s="15"/>
      <c r="AB422" s="15"/>
      <c r="AC422" s="15"/>
    </row>
    <row r="423" spans="1:29" s="17" customFormat="1" x14ac:dyDescent="0.25">
      <c r="A423" s="18">
        <v>3146255</v>
      </c>
      <c r="B423" s="20" t="s">
        <v>128</v>
      </c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6"/>
      <c r="T423" s="15"/>
      <c r="U423" s="15"/>
      <c r="V423" s="15"/>
      <c r="W423" s="15"/>
      <c r="X423" s="16"/>
      <c r="Y423" s="15"/>
      <c r="Z423" s="15"/>
      <c r="AA423" s="15"/>
      <c r="AB423" s="15"/>
      <c r="AC423" s="15"/>
    </row>
    <row r="424" spans="1:29" s="17" customFormat="1" x14ac:dyDescent="0.25">
      <c r="A424" s="18">
        <v>3146305</v>
      </c>
      <c r="B424" s="20" t="s">
        <v>129</v>
      </c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6"/>
      <c r="T424" s="15"/>
      <c r="U424" s="15"/>
      <c r="V424" s="15"/>
      <c r="W424" s="15"/>
      <c r="X424" s="16"/>
      <c r="Y424" s="15"/>
      <c r="Z424" s="15"/>
      <c r="AA424" s="15"/>
      <c r="AB424" s="15"/>
      <c r="AC424" s="15"/>
    </row>
    <row r="425" spans="1:29" s="17" customFormat="1" x14ac:dyDescent="0.25">
      <c r="A425" s="18">
        <v>3146552</v>
      </c>
      <c r="B425" s="20" t="s">
        <v>130</v>
      </c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6"/>
      <c r="T425" s="15"/>
      <c r="U425" s="15"/>
      <c r="V425" s="15"/>
      <c r="W425" s="15"/>
      <c r="X425" s="16"/>
      <c r="Y425" s="15"/>
      <c r="Z425" s="15"/>
      <c r="AA425" s="15"/>
      <c r="AB425" s="15"/>
      <c r="AC425" s="15"/>
    </row>
    <row r="426" spans="1:29" s="17" customFormat="1" x14ac:dyDescent="0.25">
      <c r="A426" s="18">
        <v>3147956</v>
      </c>
      <c r="B426" s="20" t="s">
        <v>131</v>
      </c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6"/>
      <c r="T426" s="15"/>
      <c r="U426" s="15"/>
      <c r="V426" s="15"/>
      <c r="W426" s="15"/>
      <c r="X426" s="16"/>
      <c r="Y426" s="15"/>
      <c r="Z426" s="15"/>
      <c r="AA426" s="15"/>
      <c r="AB426" s="15"/>
      <c r="AC426" s="15"/>
    </row>
    <row r="427" spans="1:29" s="17" customFormat="1" x14ac:dyDescent="0.25">
      <c r="A427" s="18">
        <v>3148707</v>
      </c>
      <c r="B427" s="20" t="s">
        <v>132</v>
      </c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6"/>
      <c r="T427" s="15"/>
      <c r="U427" s="15"/>
      <c r="V427" s="15"/>
      <c r="W427" s="15"/>
      <c r="X427" s="16"/>
      <c r="Y427" s="15"/>
      <c r="Z427" s="15"/>
      <c r="AA427" s="15"/>
      <c r="AB427" s="15"/>
      <c r="AC427" s="15"/>
    </row>
    <row r="428" spans="1:29" s="17" customFormat="1" x14ac:dyDescent="0.25">
      <c r="A428" s="18">
        <v>3149150</v>
      </c>
      <c r="B428" s="20" t="s">
        <v>133</v>
      </c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6"/>
      <c r="T428" s="15"/>
      <c r="U428" s="15"/>
      <c r="V428" s="15"/>
      <c r="W428" s="15"/>
      <c r="X428" s="16"/>
      <c r="Y428" s="15"/>
      <c r="Z428" s="15"/>
      <c r="AA428" s="15"/>
      <c r="AB428" s="15"/>
      <c r="AC428" s="15"/>
    </row>
    <row r="429" spans="1:29" s="17" customFormat="1" x14ac:dyDescent="0.25">
      <c r="A429" s="18">
        <v>3151206</v>
      </c>
      <c r="B429" s="20" t="s">
        <v>134</v>
      </c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6"/>
      <c r="T429" s="15"/>
      <c r="U429" s="15"/>
      <c r="V429" s="15"/>
      <c r="W429" s="15"/>
      <c r="X429" s="16"/>
      <c r="Y429" s="15"/>
      <c r="Z429" s="15"/>
      <c r="AA429" s="15"/>
      <c r="AB429" s="15"/>
      <c r="AC429" s="15"/>
    </row>
    <row r="430" spans="1:29" s="17" customFormat="1" x14ac:dyDescent="0.25">
      <c r="A430" s="18">
        <v>3152170</v>
      </c>
      <c r="B430" s="20" t="s">
        <v>135</v>
      </c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6"/>
      <c r="T430" s="15"/>
      <c r="U430" s="15"/>
      <c r="V430" s="15"/>
      <c r="W430" s="15"/>
      <c r="X430" s="16"/>
      <c r="Y430" s="15"/>
      <c r="Z430" s="15"/>
      <c r="AA430" s="15"/>
      <c r="AB430" s="15"/>
      <c r="AC430" s="15"/>
    </row>
    <row r="431" spans="1:29" s="17" customFormat="1" x14ac:dyDescent="0.25">
      <c r="A431" s="18">
        <v>3152204</v>
      </c>
      <c r="B431" s="20" t="s">
        <v>136</v>
      </c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6"/>
      <c r="T431" s="15"/>
      <c r="U431" s="15"/>
      <c r="V431" s="15"/>
      <c r="W431" s="15"/>
      <c r="X431" s="16"/>
      <c r="Y431" s="15"/>
      <c r="Z431" s="15"/>
      <c r="AA431" s="15"/>
      <c r="AB431" s="15"/>
      <c r="AC431" s="15"/>
    </row>
    <row r="432" spans="1:29" s="17" customFormat="1" x14ac:dyDescent="0.25">
      <c r="A432" s="18">
        <v>3154507</v>
      </c>
      <c r="B432" s="20" t="s">
        <v>137</v>
      </c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6"/>
      <c r="T432" s="15"/>
      <c r="U432" s="15"/>
      <c r="V432" s="15"/>
      <c r="W432" s="15"/>
      <c r="X432" s="16"/>
      <c r="Y432" s="15"/>
      <c r="Z432" s="15"/>
      <c r="AA432" s="15"/>
      <c r="AB432" s="15"/>
      <c r="AC432" s="15"/>
    </row>
    <row r="433" spans="1:29" s="17" customFormat="1" x14ac:dyDescent="0.25">
      <c r="A433" s="18">
        <v>3155603</v>
      </c>
      <c r="B433" s="20" t="s">
        <v>138</v>
      </c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6"/>
      <c r="T433" s="15"/>
      <c r="U433" s="15"/>
      <c r="V433" s="15"/>
      <c r="W433" s="15"/>
      <c r="X433" s="16"/>
      <c r="Y433" s="15"/>
      <c r="Z433" s="15"/>
      <c r="AA433" s="15"/>
      <c r="AB433" s="15"/>
      <c r="AC433" s="15"/>
    </row>
    <row r="434" spans="1:29" s="17" customFormat="1" x14ac:dyDescent="0.25">
      <c r="A434" s="18">
        <v>3156502</v>
      </c>
      <c r="B434" s="20" t="s">
        <v>139</v>
      </c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6"/>
      <c r="T434" s="15"/>
      <c r="U434" s="15"/>
      <c r="V434" s="15"/>
      <c r="W434" s="15"/>
      <c r="X434" s="16"/>
      <c r="Y434" s="15"/>
      <c r="Z434" s="15"/>
      <c r="AA434" s="15"/>
      <c r="AB434" s="15"/>
      <c r="AC434" s="15"/>
    </row>
    <row r="435" spans="1:29" s="17" customFormat="1" x14ac:dyDescent="0.25">
      <c r="A435" s="18">
        <v>3156601</v>
      </c>
      <c r="B435" s="20" t="s">
        <v>140</v>
      </c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6"/>
      <c r="T435" s="15"/>
      <c r="U435" s="15"/>
      <c r="V435" s="15"/>
      <c r="W435" s="15"/>
      <c r="X435" s="16"/>
      <c r="Y435" s="15"/>
      <c r="Z435" s="15"/>
      <c r="AA435" s="15"/>
      <c r="AB435" s="15"/>
      <c r="AC435" s="15"/>
    </row>
    <row r="436" spans="1:29" s="17" customFormat="1" x14ac:dyDescent="0.25">
      <c r="A436" s="18">
        <v>3157005</v>
      </c>
      <c r="B436" s="20" t="s">
        <v>141</v>
      </c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6"/>
      <c r="T436" s="15"/>
      <c r="U436" s="15"/>
      <c r="V436" s="15"/>
      <c r="W436" s="15"/>
      <c r="X436" s="16"/>
      <c r="Y436" s="15"/>
      <c r="Z436" s="15"/>
      <c r="AA436" s="15"/>
      <c r="AB436" s="15"/>
      <c r="AC436" s="15"/>
    </row>
    <row r="437" spans="1:29" s="17" customFormat="1" x14ac:dyDescent="0.25">
      <c r="A437" s="18">
        <v>3157104</v>
      </c>
      <c r="B437" s="20" t="s">
        <v>142</v>
      </c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6"/>
      <c r="T437" s="15"/>
      <c r="U437" s="15"/>
      <c r="V437" s="15"/>
      <c r="W437" s="15"/>
      <c r="X437" s="16"/>
      <c r="Y437" s="15"/>
      <c r="Z437" s="15"/>
      <c r="AA437" s="15"/>
      <c r="AB437" s="15"/>
      <c r="AC437" s="15"/>
    </row>
    <row r="438" spans="1:29" s="17" customFormat="1" x14ac:dyDescent="0.25">
      <c r="A438" s="18">
        <v>3157377</v>
      </c>
      <c r="B438" s="20" t="s">
        <v>143</v>
      </c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6"/>
      <c r="T438" s="15"/>
      <c r="U438" s="15"/>
      <c r="V438" s="15"/>
      <c r="W438" s="15"/>
      <c r="X438" s="16"/>
      <c r="Y438" s="15"/>
      <c r="Z438" s="15"/>
      <c r="AA438" s="15"/>
      <c r="AB438" s="15"/>
      <c r="AC438" s="15"/>
    </row>
    <row r="439" spans="1:29" s="17" customFormat="1" x14ac:dyDescent="0.25">
      <c r="A439" s="18">
        <v>3157609</v>
      </c>
      <c r="B439" s="20" t="s">
        <v>144</v>
      </c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6"/>
      <c r="T439" s="15"/>
      <c r="U439" s="15"/>
      <c r="V439" s="15"/>
      <c r="W439" s="15"/>
      <c r="X439" s="16"/>
      <c r="Y439" s="15"/>
      <c r="Z439" s="15"/>
      <c r="AA439" s="15"/>
      <c r="AB439" s="15"/>
      <c r="AC439" s="15"/>
    </row>
    <row r="440" spans="1:29" s="17" customFormat="1" x14ac:dyDescent="0.25">
      <c r="A440" s="18">
        <v>3158102</v>
      </c>
      <c r="B440" s="20" t="s">
        <v>145</v>
      </c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6"/>
      <c r="T440" s="15"/>
      <c r="U440" s="15"/>
      <c r="V440" s="15"/>
      <c r="W440" s="15"/>
      <c r="X440" s="16"/>
      <c r="Y440" s="15"/>
      <c r="Z440" s="15"/>
      <c r="AA440" s="15"/>
      <c r="AB440" s="15"/>
      <c r="AC440" s="15"/>
    </row>
    <row r="441" spans="1:29" s="17" customFormat="1" x14ac:dyDescent="0.25">
      <c r="A441" s="18">
        <v>3160454</v>
      </c>
      <c r="B441" s="20" t="s">
        <v>146</v>
      </c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6"/>
      <c r="T441" s="15"/>
      <c r="U441" s="15"/>
      <c r="V441" s="15"/>
      <c r="W441" s="15"/>
      <c r="X441" s="16"/>
      <c r="Y441" s="15"/>
      <c r="Z441" s="15"/>
      <c r="AA441" s="15"/>
      <c r="AB441" s="15"/>
      <c r="AC441" s="15"/>
    </row>
    <row r="442" spans="1:29" s="17" customFormat="1" x14ac:dyDescent="0.25">
      <c r="A442" s="18">
        <v>3161106</v>
      </c>
      <c r="B442" s="20" t="s">
        <v>147</v>
      </c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6"/>
      <c r="T442" s="15"/>
      <c r="U442" s="15"/>
      <c r="V442" s="15"/>
      <c r="W442" s="15"/>
      <c r="X442" s="16"/>
      <c r="Y442" s="15"/>
      <c r="Z442" s="15"/>
      <c r="AA442" s="15"/>
      <c r="AB442" s="15"/>
      <c r="AC442" s="15"/>
    </row>
    <row r="443" spans="1:29" s="17" customFormat="1" x14ac:dyDescent="0.25">
      <c r="A443" s="18">
        <v>3162401</v>
      </c>
      <c r="B443" s="20" t="s">
        <v>148</v>
      </c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6"/>
      <c r="T443" s="15"/>
      <c r="U443" s="15"/>
      <c r="V443" s="15"/>
      <c r="W443" s="15"/>
      <c r="X443" s="16"/>
      <c r="Y443" s="15"/>
      <c r="Z443" s="15"/>
      <c r="AA443" s="15"/>
      <c r="AB443" s="15"/>
      <c r="AC443" s="15"/>
    </row>
    <row r="444" spans="1:29" s="17" customFormat="1" x14ac:dyDescent="0.25">
      <c r="A444" s="18">
        <v>3162450</v>
      </c>
      <c r="B444" s="20" t="s">
        <v>149</v>
      </c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6"/>
      <c r="T444" s="15"/>
      <c r="U444" s="15"/>
      <c r="V444" s="15"/>
      <c r="W444" s="15"/>
      <c r="X444" s="16"/>
      <c r="Y444" s="15"/>
      <c r="Z444" s="15"/>
      <c r="AA444" s="15"/>
      <c r="AB444" s="15"/>
      <c r="AC444" s="15"/>
    </row>
    <row r="445" spans="1:29" s="17" customFormat="1" x14ac:dyDescent="0.25">
      <c r="A445" s="18">
        <v>3162708</v>
      </c>
      <c r="B445" s="20" t="s">
        <v>150</v>
      </c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6"/>
      <c r="T445" s="15"/>
      <c r="U445" s="15"/>
      <c r="V445" s="15"/>
      <c r="W445" s="15"/>
      <c r="X445" s="16"/>
      <c r="Y445" s="15"/>
      <c r="Z445" s="15"/>
      <c r="AA445" s="15"/>
      <c r="AB445" s="15"/>
      <c r="AC445" s="15"/>
    </row>
    <row r="446" spans="1:29" s="17" customFormat="1" x14ac:dyDescent="0.25">
      <c r="A446" s="18">
        <v>3164209</v>
      </c>
      <c r="B446" s="20" t="s">
        <v>151</v>
      </c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6"/>
      <c r="T446" s="15"/>
      <c r="U446" s="15"/>
      <c r="V446" s="15"/>
      <c r="W446" s="15"/>
      <c r="X446" s="16"/>
      <c r="Y446" s="15"/>
      <c r="Z446" s="15"/>
      <c r="AA446" s="15"/>
      <c r="AB446" s="15"/>
      <c r="AC446" s="15"/>
    </row>
    <row r="447" spans="1:29" s="17" customFormat="1" x14ac:dyDescent="0.25">
      <c r="A447" s="18">
        <v>3166956</v>
      </c>
      <c r="B447" s="20" t="s">
        <v>152</v>
      </c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6"/>
      <c r="T447" s="15"/>
      <c r="U447" s="15"/>
      <c r="V447" s="15"/>
      <c r="W447" s="15"/>
      <c r="X447" s="16"/>
      <c r="Y447" s="15"/>
      <c r="Z447" s="15"/>
      <c r="AA447" s="15"/>
      <c r="AB447" s="15"/>
      <c r="AC447" s="15"/>
    </row>
    <row r="448" spans="1:29" s="17" customFormat="1" x14ac:dyDescent="0.25">
      <c r="A448" s="18">
        <v>3168002</v>
      </c>
      <c r="B448" s="20" t="s">
        <v>153</v>
      </c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6"/>
      <c r="T448" s="15"/>
      <c r="U448" s="15"/>
      <c r="V448" s="15"/>
      <c r="W448" s="15"/>
      <c r="X448" s="16"/>
      <c r="Y448" s="15"/>
      <c r="Z448" s="15"/>
      <c r="AA448" s="15"/>
      <c r="AB448" s="15"/>
      <c r="AC448" s="15"/>
    </row>
    <row r="449" spans="1:29" s="17" customFormat="1" x14ac:dyDescent="0.25">
      <c r="A449" s="18">
        <v>3170651</v>
      </c>
      <c r="B449" s="20" t="s">
        <v>154</v>
      </c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6"/>
      <c r="T449" s="15"/>
      <c r="U449" s="15"/>
      <c r="V449" s="15"/>
      <c r="W449" s="15"/>
      <c r="X449" s="16"/>
      <c r="Y449" s="15"/>
      <c r="Z449" s="15"/>
      <c r="AA449" s="15"/>
      <c r="AB449" s="15"/>
      <c r="AC449" s="15"/>
    </row>
    <row r="450" spans="1:29" s="17" customFormat="1" x14ac:dyDescent="0.25">
      <c r="A450" s="18">
        <v>3170800</v>
      </c>
      <c r="B450" s="20" t="s">
        <v>155</v>
      </c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6"/>
      <c r="T450" s="15"/>
      <c r="U450" s="15"/>
      <c r="V450" s="15"/>
      <c r="W450" s="15"/>
      <c r="X450" s="16"/>
      <c r="Y450" s="15"/>
      <c r="Z450" s="15"/>
      <c r="AA450" s="15"/>
      <c r="AB450" s="15"/>
      <c r="AC450" s="15"/>
    </row>
    <row r="451" spans="1:29" s="17" customFormat="1" x14ac:dyDescent="0.25">
      <c r="A451" s="18">
        <v>3170909</v>
      </c>
      <c r="B451" s="20" t="s">
        <v>156</v>
      </c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6"/>
      <c r="T451" s="15"/>
      <c r="U451" s="15"/>
      <c r="V451" s="15"/>
      <c r="W451" s="15"/>
      <c r="X451" s="16"/>
      <c r="Y451" s="15"/>
      <c r="Z451" s="15"/>
      <c r="AA451" s="15"/>
      <c r="AB451" s="15"/>
      <c r="AC451" s="15"/>
    </row>
    <row r="452" spans="1:29" s="17" customFormat="1" x14ac:dyDescent="0.25">
      <c r="A452" s="18">
        <v>3171030</v>
      </c>
      <c r="B452" s="20" t="s">
        <v>157</v>
      </c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6"/>
      <c r="T452" s="15"/>
      <c r="U452" s="15"/>
      <c r="V452" s="15"/>
      <c r="W452" s="15"/>
      <c r="X452" s="16"/>
      <c r="Y452" s="15"/>
      <c r="Z452" s="15"/>
      <c r="AA452" s="15"/>
      <c r="AB452" s="15"/>
      <c r="AC452" s="15"/>
    </row>
    <row r="453" spans="1:29" s="17" customFormat="1" x14ac:dyDescent="0.25">
      <c r="A453" s="18">
        <v>3171600</v>
      </c>
      <c r="B453" s="20" t="s">
        <v>158</v>
      </c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6"/>
      <c r="T453" s="15"/>
      <c r="U453" s="15"/>
      <c r="V453" s="15"/>
      <c r="W453" s="15"/>
      <c r="X453" s="16"/>
      <c r="Y453" s="15"/>
      <c r="Z453" s="15"/>
      <c r="AA453" s="15"/>
      <c r="AB453" s="15"/>
      <c r="AC453" s="15"/>
    </row>
    <row r="454" spans="1:29" s="17" customFormat="1" x14ac:dyDescent="0.25">
      <c r="A454" s="18">
        <v>2500106</v>
      </c>
      <c r="B454" s="20" t="s">
        <v>52</v>
      </c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6"/>
      <c r="T454" s="15"/>
      <c r="U454" s="15"/>
      <c r="V454" s="15"/>
      <c r="W454" s="15"/>
      <c r="X454" s="16"/>
      <c r="Y454" s="15"/>
      <c r="Z454" s="15"/>
      <c r="AA454" s="15"/>
      <c r="AB454" s="15"/>
      <c r="AC454" s="15"/>
    </row>
    <row r="455" spans="1:29" s="17" customFormat="1" x14ac:dyDescent="0.25">
      <c r="A455" s="18">
        <v>2500205</v>
      </c>
      <c r="B455" s="20" t="s">
        <v>159</v>
      </c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6"/>
      <c r="T455" s="15"/>
      <c r="U455" s="15"/>
      <c r="V455" s="15"/>
      <c r="W455" s="15"/>
      <c r="X455" s="16"/>
      <c r="Y455" s="15"/>
      <c r="Z455" s="15"/>
      <c r="AA455" s="15"/>
      <c r="AB455" s="15"/>
      <c r="AC455" s="15"/>
    </row>
    <row r="456" spans="1:29" s="17" customFormat="1" x14ac:dyDescent="0.25">
      <c r="A456" s="18">
        <v>2500304</v>
      </c>
      <c r="B456" s="20" t="s">
        <v>160</v>
      </c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6"/>
      <c r="T456" s="15"/>
      <c r="U456" s="15"/>
      <c r="V456" s="15"/>
      <c r="W456" s="15"/>
      <c r="X456" s="16"/>
      <c r="Y456" s="15"/>
      <c r="Z456" s="15"/>
      <c r="AA456" s="15"/>
      <c r="AB456" s="15"/>
      <c r="AC456" s="15"/>
    </row>
    <row r="457" spans="1:29" s="17" customFormat="1" x14ac:dyDescent="0.25">
      <c r="A457" s="18">
        <v>2500403</v>
      </c>
      <c r="B457" s="20" t="s">
        <v>161</v>
      </c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6"/>
      <c r="T457" s="15"/>
      <c r="U457" s="15"/>
      <c r="V457" s="15"/>
      <c r="W457" s="15"/>
      <c r="X457" s="16"/>
      <c r="Y457" s="15"/>
      <c r="Z457" s="15"/>
      <c r="AA457" s="15"/>
      <c r="AB457" s="15"/>
      <c r="AC457" s="15"/>
    </row>
    <row r="458" spans="1:29" s="17" customFormat="1" x14ac:dyDescent="0.25">
      <c r="A458" s="18">
        <v>2500502</v>
      </c>
      <c r="B458" s="20" t="s">
        <v>162</v>
      </c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6"/>
      <c r="T458" s="15"/>
      <c r="U458" s="15"/>
      <c r="V458" s="15"/>
      <c r="W458" s="15"/>
      <c r="X458" s="16"/>
      <c r="Y458" s="15"/>
      <c r="Z458" s="15"/>
      <c r="AA458" s="15"/>
      <c r="AB458" s="15"/>
      <c r="AC458" s="15"/>
    </row>
    <row r="459" spans="1:29" s="17" customFormat="1" x14ac:dyDescent="0.25">
      <c r="A459" s="18">
        <v>2500536</v>
      </c>
      <c r="B459" s="20" t="s">
        <v>163</v>
      </c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6"/>
      <c r="T459" s="15"/>
      <c r="U459" s="15"/>
      <c r="V459" s="15"/>
      <c r="W459" s="15"/>
      <c r="X459" s="16"/>
      <c r="Y459" s="15"/>
      <c r="Z459" s="15"/>
      <c r="AA459" s="15"/>
      <c r="AB459" s="15"/>
      <c r="AC459" s="15"/>
    </row>
    <row r="460" spans="1:29" s="17" customFormat="1" x14ac:dyDescent="0.25">
      <c r="A460" s="18">
        <v>2500577</v>
      </c>
      <c r="B460" s="20" t="s">
        <v>164</v>
      </c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6"/>
      <c r="T460" s="15"/>
      <c r="U460" s="15"/>
      <c r="V460" s="15"/>
      <c r="W460" s="15"/>
      <c r="X460" s="16"/>
      <c r="Y460" s="15"/>
      <c r="Z460" s="15"/>
      <c r="AA460" s="15"/>
      <c r="AB460" s="15"/>
      <c r="AC460" s="15"/>
    </row>
    <row r="461" spans="1:29" s="17" customFormat="1" x14ac:dyDescent="0.25">
      <c r="A461" s="18">
        <v>2500734</v>
      </c>
      <c r="B461" s="20" t="s">
        <v>165</v>
      </c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6"/>
      <c r="T461" s="15"/>
      <c r="U461" s="15"/>
      <c r="V461" s="15"/>
      <c r="W461" s="15"/>
      <c r="X461" s="16"/>
      <c r="Y461" s="15"/>
      <c r="Z461" s="15"/>
      <c r="AA461" s="15"/>
      <c r="AB461" s="15"/>
      <c r="AC461" s="15"/>
    </row>
    <row r="462" spans="1:29" s="17" customFormat="1" x14ac:dyDescent="0.25">
      <c r="A462" s="18">
        <v>2500775</v>
      </c>
      <c r="B462" s="20" t="s">
        <v>166</v>
      </c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6"/>
      <c r="T462" s="15"/>
      <c r="U462" s="15"/>
      <c r="V462" s="15"/>
      <c r="W462" s="15"/>
      <c r="X462" s="16"/>
      <c r="Y462" s="15"/>
      <c r="Z462" s="15"/>
      <c r="AA462" s="15"/>
      <c r="AB462" s="15"/>
      <c r="AC462" s="15"/>
    </row>
    <row r="463" spans="1:29" s="17" customFormat="1" x14ac:dyDescent="0.25">
      <c r="A463" s="18">
        <v>2500809</v>
      </c>
      <c r="B463" s="20" t="s">
        <v>167</v>
      </c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6"/>
      <c r="T463" s="15"/>
      <c r="U463" s="15"/>
      <c r="V463" s="15"/>
      <c r="W463" s="15"/>
      <c r="X463" s="16"/>
      <c r="Y463" s="15"/>
      <c r="Z463" s="15"/>
      <c r="AA463" s="15"/>
      <c r="AB463" s="15"/>
      <c r="AC463" s="15"/>
    </row>
    <row r="464" spans="1:29" s="17" customFormat="1" x14ac:dyDescent="0.25">
      <c r="A464" s="18">
        <v>2500908</v>
      </c>
      <c r="B464" s="20" t="s">
        <v>168</v>
      </c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6"/>
      <c r="T464" s="15"/>
      <c r="U464" s="15"/>
      <c r="V464" s="15"/>
      <c r="W464" s="15"/>
      <c r="X464" s="16"/>
      <c r="Y464" s="15"/>
      <c r="Z464" s="15"/>
      <c r="AA464" s="15"/>
      <c r="AB464" s="15"/>
      <c r="AC464" s="15"/>
    </row>
    <row r="465" spans="1:29" s="17" customFormat="1" x14ac:dyDescent="0.25">
      <c r="A465" s="18">
        <v>2501005</v>
      </c>
      <c r="B465" s="20" t="s">
        <v>169</v>
      </c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6"/>
      <c r="T465" s="15"/>
      <c r="U465" s="15"/>
      <c r="V465" s="15"/>
      <c r="W465" s="15"/>
      <c r="X465" s="16"/>
      <c r="Y465" s="15"/>
      <c r="Z465" s="15"/>
      <c r="AA465" s="15"/>
      <c r="AB465" s="15"/>
      <c r="AC465" s="15"/>
    </row>
    <row r="466" spans="1:29" s="17" customFormat="1" x14ac:dyDescent="0.25">
      <c r="A466" s="18">
        <v>2501104</v>
      </c>
      <c r="B466" s="20" t="s">
        <v>170</v>
      </c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6"/>
      <c r="T466" s="15"/>
      <c r="U466" s="15"/>
      <c r="V466" s="15"/>
      <c r="W466" s="15"/>
      <c r="X466" s="16"/>
      <c r="Y466" s="15"/>
      <c r="Z466" s="15"/>
      <c r="AA466" s="15"/>
      <c r="AB466" s="15"/>
      <c r="AC466" s="15"/>
    </row>
    <row r="467" spans="1:29" s="17" customFormat="1" x14ac:dyDescent="0.25">
      <c r="A467" s="18">
        <v>2501153</v>
      </c>
      <c r="B467" s="20" t="s">
        <v>171</v>
      </c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6"/>
      <c r="T467" s="15"/>
      <c r="U467" s="15"/>
      <c r="V467" s="15"/>
      <c r="W467" s="15"/>
      <c r="X467" s="16"/>
      <c r="Y467" s="15"/>
      <c r="Z467" s="15"/>
      <c r="AA467" s="15"/>
      <c r="AB467" s="15"/>
      <c r="AC467" s="15"/>
    </row>
    <row r="468" spans="1:29" s="17" customFormat="1" x14ac:dyDescent="0.25">
      <c r="A468" s="18">
        <v>2501203</v>
      </c>
      <c r="B468" s="20" t="s">
        <v>172</v>
      </c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6"/>
      <c r="T468" s="15"/>
      <c r="U468" s="15"/>
      <c r="V468" s="15"/>
      <c r="W468" s="15"/>
      <c r="X468" s="16"/>
      <c r="Y468" s="15"/>
      <c r="Z468" s="15"/>
      <c r="AA468" s="15"/>
      <c r="AB468" s="15"/>
      <c r="AC468" s="15"/>
    </row>
    <row r="469" spans="1:29" s="17" customFormat="1" x14ac:dyDescent="0.25">
      <c r="A469" s="18">
        <v>2501302</v>
      </c>
      <c r="B469" s="20" t="s">
        <v>173</v>
      </c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6"/>
      <c r="T469" s="15"/>
      <c r="U469" s="15"/>
      <c r="V469" s="15"/>
      <c r="W469" s="15"/>
      <c r="X469" s="16"/>
      <c r="Y469" s="15"/>
      <c r="Z469" s="15"/>
      <c r="AA469" s="15"/>
      <c r="AB469" s="15"/>
      <c r="AC469" s="15"/>
    </row>
    <row r="470" spans="1:29" s="17" customFormat="1" x14ac:dyDescent="0.25">
      <c r="A470" s="18">
        <v>2501351</v>
      </c>
      <c r="B470" s="20" t="s">
        <v>174</v>
      </c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6"/>
      <c r="T470" s="15"/>
      <c r="U470" s="15"/>
      <c r="V470" s="15"/>
      <c r="W470" s="15"/>
      <c r="X470" s="16"/>
      <c r="Y470" s="15"/>
      <c r="Z470" s="15"/>
      <c r="AA470" s="15"/>
      <c r="AB470" s="15"/>
      <c r="AC470" s="15"/>
    </row>
    <row r="471" spans="1:29" s="17" customFormat="1" x14ac:dyDescent="0.25">
      <c r="A471" s="18">
        <v>2501500</v>
      </c>
      <c r="B471" s="20" t="s">
        <v>175</v>
      </c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6"/>
      <c r="T471" s="15"/>
      <c r="U471" s="15"/>
      <c r="V471" s="15"/>
      <c r="W471" s="15"/>
      <c r="X471" s="16"/>
      <c r="Y471" s="15"/>
      <c r="Z471" s="15"/>
      <c r="AA471" s="15"/>
      <c r="AB471" s="15"/>
      <c r="AC471" s="15"/>
    </row>
    <row r="472" spans="1:29" s="17" customFormat="1" x14ac:dyDescent="0.25">
      <c r="A472" s="18">
        <v>2501534</v>
      </c>
      <c r="B472" s="20" t="s">
        <v>176</v>
      </c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6"/>
      <c r="T472" s="15"/>
      <c r="U472" s="15"/>
      <c r="V472" s="15"/>
      <c r="W472" s="15"/>
      <c r="X472" s="16"/>
      <c r="Y472" s="15"/>
      <c r="Z472" s="15"/>
      <c r="AA472" s="15"/>
      <c r="AB472" s="15"/>
      <c r="AC472" s="15"/>
    </row>
    <row r="473" spans="1:29" s="17" customFormat="1" x14ac:dyDescent="0.25">
      <c r="A473" s="18">
        <v>2501609</v>
      </c>
      <c r="B473" s="20" t="s">
        <v>177</v>
      </c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6"/>
      <c r="T473" s="15"/>
      <c r="U473" s="15"/>
      <c r="V473" s="15"/>
      <c r="W473" s="15"/>
      <c r="X473" s="16"/>
      <c r="Y473" s="15"/>
      <c r="Z473" s="15"/>
      <c r="AA473" s="15"/>
      <c r="AB473" s="15"/>
      <c r="AC473" s="15"/>
    </row>
    <row r="474" spans="1:29" s="17" customFormat="1" x14ac:dyDescent="0.25">
      <c r="A474" s="18">
        <v>2501575</v>
      </c>
      <c r="B474" s="20" t="s">
        <v>178</v>
      </c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6"/>
      <c r="T474" s="15"/>
      <c r="U474" s="15"/>
      <c r="V474" s="15"/>
      <c r="W474" s="15"/>
      <c r="X474" s="16"/>
      <c r="Y474" s="15"/>
      <c r="Z474" s="15"/>
      <c r="AA474" s="15"/>
      <c r="AB474" s="15"/>
      <c r="AC474" s="15"/>
    </row>
    <row r="475" spans="1:29" s="17" customFormat="1" x14ac:dyDescent="0.25">
      <c r="A475" s="18">
        <v>2501708</v>
      </c>
      <c r="B475" s="20" t="s">
        <v>179</v>
      </c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6"/>
      <c r="T475" s="15"/>
      <c r="U475" s="15"/>
      <c r="V475" s="15"/>
      <c r="W475" s="15"/>
      <c r="X475" s="16"/>
      <c r="Y475" s="15"/>
      <c r="Z475" s="15"/>
      <c r="AA475" s="15"/>
      <c r="AB475" s="15"/>
      <c r="AC475" s="15"/>
    </row>
    <row r="476" spans="1:29" s="17" customFormat="1" x14ac:dyDescent="0.25">
      <c r="A476" s="18">
        <v>2501906</v>
      </c>
      <c r="B476" s="20" t="s">
        <v>180</v>
      </c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6"/>
      <c r="T476" s="15"/>
      <c r="U476" s="15"/>
      <c r="V476" s="15"/>
      <c r="W476" s="15"/>
      <c r="X476" s="16"/>
      <c r="Y476" s="15"/>
      <c r="Z476" s="15"/>
      <c r="AA476" s="15"/>
      <c r="AB476" s="15"/>
      <c r="AC476" s="15"/>
    </row>
    <row r="477" spans="1:29" s="17" customFormat="1" x14ac:dyDescent="0.25">
      <c r="A477" s="18">
        <v>2502003</v>
      </c>
      <c r="B477" s="20" t="s">
        <v>181</v>
      </c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6"/>
      <c r="T477" s="15"/>
      <c r="U477" s="15"/>
      <c r="V477" s="15"/>
      <c r="W477" s="15"/>
      <c r="X477" s="16"/>
      <c r="Y477" s="15"/>
      <c r="Z477" s="15"/>
      <c r="AA477" s="15"/>
      <c r="AB477" s="15"/>
      <c r="AC477" s="15"/>
    </row>
    <row r="478" spans="1:29" s="17" customFormat="1" x14ac:dyDescent="0.25">
      <c r="A478" s="18">
        <v>2502052</v>
      </c>
      <c r="B478" s="20" t="s">
        <v>182</v>
      </c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6"/>
      <c r="T478" s="15"/>
      <c r="U478" s="15"/>
      <c r="V478" s="15"/>
      <c r="W478" s="15"/>
      <c r="X478" s="16"/>
      <c r="Y478" s="15"/>
      <c r="Z478" s="15"/>
      <c r="AA478" s="15"/>
      <c r="AB478" s="15"/>
      <c r="AC478" s="15"/>
    </row>
    <row r="479" spans="1:29" s="17" customFormat="1" x14ac:dyDescent="0.25">
      <c r="A479" s="18">
        <v>2502102</v>
      </c>
      <c r="B479" s="20" t="s">
        <v>183</v>
      </c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6"/>
      <c r="T479" s="15"/>
      <c r="U479" s="15"/>
      <c r="V479" s="15"/>
      <c r="W479" s="15"/>
      <c r="X479" s="16"/>
      <c r="Y479" s="15"/>
      <c r="Z479" s="15"/>
      <c r="AA479" s="15"/>
      <c r="AB479" s="15"/>
      <c r="AC479" s="15"/>
    </row>
    <row r="480" spans="1:29" s="17" customFormat="1" x14ac:dyDescent="0.25">
      <c r="A480" s="18">
        <v>2502151</v>
      </c>
      <c r="B480" s="20" t="s">
        <v>184</v>
      </c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6"/>
      <c r="T480" s="15"/>
      <c r="U480" s="15"/>
      <c r="V480" s="15"/>
      <c r="W480" s="15"/>
      <c r="X480" s="16"/>
      <c r="Y480" s="15"/>
      <c r="Z480" s="15"/>
      <c r="AA480" s="15"/>
      <c r="AB480" s="15"/>
      <c r="AC480" s="15"/>
    </row>
    <row r="481" spans="1:29" s="17" customFormat="1" x14ac:dyDescent="0.25">
      <c r="A481" s="18">
        <v>2502201</v>
      </c>
      <c r="B481" s="20" t="s">
        <v>185</v>
      </c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6"/>
      <c r="T481" s="15"/>
      <c r="U481" s="15"/>
      <c r="V481" s="15"/>
      <c r="W481" s="15"/>
      <c r="X481" s="16"/>
      <c r="Y481" s="15"/>
      <c r="Z481" s="15"/>
      <c r="AA481" s="15"/>
      <c r="AB481" s="15"/>
      <c r="AC481" s="15"/>
    </row>
    <row r="482" spans="1:29" s="17" customFormat="1" x14ac:dyDescent="0.25">
      <c r="A482" s="18">
        <v>2502300</v>
      </c>
      <c r="B482" s="20" t="s">
        <v>186</v>
      </c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6"/>
      <c r="T482" s="15"/>
      <c r="U482" s="15"/>
      <c r="V482" s="15"/>
      <c r="W482" s="15"/>
      <c r="X482" s="16"/>
      <c r="Y482" s="15"/>
      <c r="Z482" s="15"/>
      <c r="AA482" s="15"/>
      <c r="AB482" s="15"/>
      <c r="AC482" s="15"/>
    </row>
    <row r="483" spans="1:29" s="17" customFormat="1" x14ac:dyDescent="0.25">
      <c r="A483" s="18">
        <v>2502409</v>
      </c>
      <c r="B483" s="20" t="s">
        <v>187</v>
      </c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6"/>
      <c r="T483" s="15"/>
      <c r="U483" s="15"/>
      <c r="V483" s="15"/>
      <c r="W483" s="15"/>
      <c r="X483" s="16"/>
      <c r="Y483" s="15"/>
      <c r="Z483" s="15"/>
      <c r="AA483" s="15"/>
      <c r="AB483" s="15"/>
      <c r="AC483" s="15"/>
    </row>
    <row r="484" spans="1:29" s="17" customFormat="1" x14ac:dyDescent="0.25">
      <c r="A484" s="18">
        <v>2502508</v>
      </c>
      <c r="B484" s="20" t="s">
        <v>188</v>
      </c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6"/>
      <c r="T484" s="15"/>
      <c r="U484" s="15"/>
      <c r="V484" s="15"/>
      <c r="W484" s="15"/>
      <c r="X484" s="16"/>
      <c r="Y484" s="15"/>
      <c r="Z484" s="15"/>
      <c r="AA484" s="15"/>
      <c r="AB484" s="15"/>
      <c r="AC484" s="15"/>
    </row>
    <row r="485" spans="1:29" s="17" customFormat="1" x14ac:dyDescent="0.25">
      <c r="A485" s="18">
        <v>2502706</v>
      </c>
      <c r="B485" s="20" t="s">
        <v>189</v>
      </c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6"/>
      <c r="T485" s="15"/>
      <c r="U485" s="15"/>
      <c r="V485" s="15"/>
      <c r="W485" s="15"/>
      <c r="X485" s="16"/>
      <c r="Y485" s="15"/>
      <c r="Z485" s="15"/>
      <c r="AA485" s="15"/>
      <c r="AB485" s="15"/>
      <c r="AC485" s="15"/>
    </row>
    <row r="486" spans="1:29" s="17" customFormat="1" x14ac:dyDescent="0.25">
      <c r="A486" s="18">
        <v>2502805</v>
      </c>
      <c r="B486" s="20" t="s">
        <v>190</v>
      </c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6"/>
      <c r="T486" s="15"/>
      <c r="U486" s="15"/>
      <c r="V486" s="15"/>
      <c r="W486" s="15"/>
      <c r="X486" s="16"/>
      <c r="Y486" s="15"/>
      <c r="Z486" s="15"/>
      <c r="AA486" s="15"/>
      <c r="AB486" s="15"/>
      <c r="AC486" s="15"/>
    </row>
    <row r="487" spans="1:29" s="17" customFormat="1" x14ac:dyDescent="0.25">
      <c r="A487" s="18">
        <v>2502904</v>
      </c>
      <c r="B487" s="20" t="s">
        <v>191</v>
      </c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6"/>
      <c r="T487" s="15"/>
      <c r="U487" s="15"/>
      <c r="V487" s="15"/>
      <c r="W487" s="15"/>
      <c r="X487" s="16"/>
      <c r="Y487" s="15"/>
      <c r="Z487" s="15"/>
      <c r="AA487" s="15"/>
      <c r="AB487" s="15"/>
      <c r="AC487" s="15"/>
    </row>
    <row r="488" spans="1:29" s="17" customFormat="1" x14ac:dyDescent="0.25">
      <c r="A488" s="18">
        <v>2503100</v>
      </c>
      <c r="B488" s="20" t="s">
        <v>192</v>
      </c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6"/>
      <c r="T488" s="15"/>
      <c r="U488" s="15"/>
      <c r="V488" s="15"/>
      <c r="W488" s="15"/>
      <c r="X488" s="16"/>
      <c r="Y488" s="15"/>
      <c r="Z488" s="15"/>
      <c r="AA488" s="15"/>
      <c r="AB488" s="15"/>
      <c r="AC488" s="15"/>
    </row>
    <row r="489" spans="1:29" s="17" customFormat="1" x14ac:dyDescent="0.25">
      <c r="A489" s="18">
        <v>2503308</v>
      </c>
      <c r="B489" s="20" t="s">
        <v>193</v>
      </c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6"/>
      <c r="T489" s="15"/>
      <c r="U489" s="15"/>
      <c r="V489" s="15"/>
      <c r="W489" s="15"/>
      <c r="X489" s="16"/>
      <c r="Y489" s="15"/>
      <c r="Z489" s="15"/>
      <c r="AA489" s="15"/>
      <c r="AB489" s="15"/>
      <c r="AC489" s="15"/>
    </row>
    <row r="490" spans="1:29" s="17" customFormat="1" x14ac:dyDescent="0.25">
      <c r="A490" s="18">
        <v>2503407</v>
      </c>
      <c r="B490" s="20" t="s">
        <v>194</v>
      </c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6"/>
      <c r="T490" s="15"/>
      <c r="U490" s="15"/>
      <c r="V490" s="15"/>
      <c r="W490" s="15"/>
      <c r="X490" s="16"/>
      <c r="Y490" s="15"/>
      <c r="Z490" s="15"/>
      <c r="AA490" s="15"/>
      <c r="AB490" s="15"/>
      <c r="AC490" s="15"/>
    </row>
    <row r="491" spans="1:29" s="17" customFormat="1" x14ac:dyDescent="0.25">
      <c r="A491" s="18">
        <v>2503506</v>
      </c>
      <c r="B491" s="20" t="s">
        <v>195</v>
      </c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6"/>
      <c r="T491" s="15"/>
      <c r="U491" s="15"/>
      <c r="V491" s="15"/>
      <c r="W491" s="15"/>
      <c r="X491" s="16"/>
      <c r="Y491" s="15"/>
      <c r="Z491" s="15"/>
      <c r="AA491" s="15"/>
      <c r="AB491" s="15"/>
      <c r="AC491" s="15"/>
    </row>
    <row r="492" spans="1:29" s="17" customFormat="1" x14ac:dyDescent="0.25">
      <c r="A492" s="18">
        <v>2503555</v>
      </c>
      <c r="B492" s="20" t="s">
        <v>196</v>
      </c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6"/>
      <c r="T492" s="15"/>
      <c r="U492" s="15"/>
      <c r="V492" s="15"/>
      <c r="W492" s="15"/>
      <c r="X492" s="16"/>
      <c r="Y492" s="15"/>
      <c r="Z492" s="15"/>
      <c r="AA492" s="15"/>
      <c r="AB492" s="15"/>
      <c r="AC492" s="15"/>
    </row>
    <row r="493" spans="1:29" s="17" customFormat="1" x14ac:dyDescent="0.25">
      <c r="A493" s="18">
        <v>2503605</v>
      </c>
      <c r="B493" s="20" t="s">
        <v>197</v>
      </c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6"/>
      <c r="T493" s="15"/>
      <c r="U493" s="15"/>
      <c r="V493" s="15"/>
      <c r="W493" s="15"/>
      <c r="X493" s="16"/>
      <c r="Y493" s="15"/>
      <c r="Z493" s="15"/>
      <c r="AA493" s="15"/>
      <c r="AB493" s="15"/>
      <c r="AC493" s="15"/>
    </row>
    <row r="494" spans="1:29" s="17" customFormat="1" x14ac:dyDescent="0.25">
      <c r="A494" s="18">
        <v>2503704</v>
      </c>
      <c r="B494" s="20" t="s">
        <v>198</v>
      </c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6"/>
      <c r="T494" s="15"/>
      <c r="U494" s="15"/>
      <c r="V494" s="15"/>
      <c r="W494" s="15"/>
      <c r="X494" s="16"/>
      <c r="Y494" s="15"/>
      <c r="Z494" s="15"/>
      <c r="AA494" s="15"/>
      <c r="AB494" s="15"/>
      <c r="AC494" s="15"/>
    </row>
    <row r="495" spans="1:29" s="17" customFormat="1" x14ac:dyDescent="0.25">
      <c r="A495" s="18">
        <v>2503753</v>
      </c>
      <c r="B495" s="20" t="s">
        <v>199</v>
      </c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6"/>
      <c r="T495" s="15"/>
      <c r="U495" s="15"/>
      <c r="V495" s="15"/>
      <c r="W495" s="15"/>
      <c r="X495" s="16"/>
      <c r="Y495" s="15"/>
      <c r="Z495" s="15"/>
      <c r="AA495" s="15"/>
      <c r="AB495" s="15"/>
      <c r="AC495" s="15"/>
    </row>
    <row r="496" spans="1:29" s="17" customFormat="1" x14ac:dyDescent="0.25">
      <c r="A496" s="18">
        <v>2503803</v>
      </c>
      <c r="B496" s="20" t="s">
        <v>200</v>
      </c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6"/>
      <c r="T496" s="15"/>
      <c r="U496" s="15"/>
      <c r="V496" s="15"/>
      <c r="W496" s="15"/>
      <c r="X496" s="16"/>
      <c r="Y496" s="15"/>
      <c r="Z496" s="15"/>
      <c r="AA496" s="15"/>
      <c r="AB496" s="15"/>
      <c r="AC496" s="15"/>
    </row>
    <row r="497" spans="1:29" s="17" customFormat="1" x14ac:dyDescent="0.25">
      <c r="A497" s="18">
        <v>2503902</v>
      </c>
      <c r="B497" s="20" t="s">
        <v>201</v>
      </c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6"/>
      <c r="T497" s="15"/>
      <c r="U497" s="15"/>
      <c r="V497" s="15"/>
      <c r="W497" s="15"/>
      <c r="X497" s="16"/>
      <c r="Y497" s="15"/>
      <c r="Z497" s="15"/>
      <c r="AA497" s="15"/>
      <c r="AB497" s="15"/>
      <c r="AC497" s="15"/>
    </row>
    <row r="498" spans="1:29" s="17" customFormat="1" x14ac:dyDescent="0.25">
      <c r="A498" s="18">
        <v>2504009</v>
      </c>
      <c r="B498" s="20" t="s">
        <v>202</v>
      </c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6"/>
      <c r="T498" s="15"/>
      <c r="U498" s="15"/>
      <c r="V498" s="15"/>
      <c r="W498" s="15"/>
      <c r="X498" s="16"/>
      <c r="Y498" s="15"/>
      <c r="Z498" s="15"/>
      <c r="AA498" s="15"/>
      <c r="AB498" s="15"/>
      <c r="AC498" s="15"/>
    </row>
    <row r="499" spans="1:29" s="17" customFormat="1" x14ac:dyDescent="0.25">
      <c r="A499" s="18">
        <v>2504074</v>
      </c>
      <c r="B499" s="20" t="s">
        <v>203</v>
      </c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6"/>
      <c r="T499" s="15"/>
      <c r="U499" s="15"/>
      <c r="V499" s="15"/>
      <c r="W499" s="15"/>
      <c r="X499" s="16"/>
      <c r="Y499" s="15"/>
      <c r="Z499" s="15"/>
      <c r="AA499" s="15"/>
      <c r="AB499" s="15"/>
      <c r="AC499" s="15"/>
    </row>
    <row r="500" spans="1:29" s="17" customFormat="1" x14ac:dyDescent="0.25">
      <c r="A500" s="18">
        <v>2504108</v>
      </c>
      <c r="B500" s="20" t="s">
        <v>204</v>
      </c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6"/>
      <c r="T500" s="15"/>
      <c r="U500" s="15"/>
      <c r="V500" s="15"/>
      <c r="W500" s="15"/>
      <c r="X500" s="16"/>
      <c r="Y500" s="15"/>
      <c r="Z500" s="15"/>
      <c r="AA500" s="15"/>
      <c r="AB500" s="15"/>
      <c r="AC500" s="15"/>
    </row>
    <row r="501" spans="1:29" s="17" customFormat="1" x14ac:dyDescent="0.25">
      <c r="A501" s="18">
        <v>2504157</v>
      </c>
      <c r="B501" s="20" t="s">
        <v>205</v>
      </c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6"/>
      <c r="T501" s="15"/>
      <c r="U501" s="15"/>
      <c r="V501" s="15"/>
      <c r="W501" s="15"/>
      <c r="X501" s="16"/>
      <c r="Y501" s="15"/>
      <c r="Z501" s="15"/>
      <c r="AA501" s="15"/>
      <c r="AB501" s="15"/>
      <c r="AC501" s="15"/>
    </row>
    <row r="502" spans="1:29" s="17" customFormat="1" x14ac:dyDescent="0.25">
      <c r="A502" s="18">
        <v>2504207</v>
      </c>
      <c r="B502" s="20" t="s">
        <v>206</v>
      </c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6"/>
      <c r="T502" s="15"/>
      <c r="U502" s="15"/>
      <c r="V502" s="15"/>
      <c r="W502" s="15"/>
      <c r="X502" s="16"/>
      <c r="Y502" s="15"/>
      <c r="Z502" s="15"/>
      <c r="AA502" s="15"/>
      <c r="AB502" s="15"/>
      <c r="AC502" s="15"/>
    </row>
    <row r="503" spans="1:29" s="17" customFormat="1" x14ac:dyDescent="0.25">
      <c r="A503" s="18">
        <v>2504306</v>
      </c>
      <c r="B503" s="20" t="s">
        <v>207</v>
      </c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6"/>
      <c r="T503" s="15"/>
      <c r="U503" s="15"/>
      <c r="V503" s="15"/>
      <c r="W503" s="15"/>
      <c r="X503" s="16"/>
      <c r="Y503" s="15"/>
      <c r="Z503" s="15"/>
      <c r="AA503" s="15"/>
      <c r="AB503" s="15"/>
      <c r="AC503" s="15"/>
    </row>
    <row r="504" spans="1:29" s="17" customFormat="1" x14ac:dyDescent="0.25">
      <c r="A504" s="18">
        <v>2504355</v>
      </c>
      <c r="B504" s="20" t="s">
        <v>208</v>
      </c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6"/>
      <c r="T504" s="15"/>
      <c r="U504" s="15"/>
      <c r="V504" s="15"/>
      <c r="W504" s="15"/>
      <c r="X504" s="16"/>
      <c r="Y504" s="15"/>
      <c r="Z504" s="15"/>
      <c r="AA504" s="15"/>
      <c r="AB504" s="15"/>
      <c r="AC504" s="15"/>
    </row>
    <row r="505" spans="1:29" s="17" customFormat="1" x14ac:dyDescent="0.25">
      <c r="A505" s="18">
        <v>2504405</v>
      </c>
      <c r="B505" s="20" t="s">
        <v>209</v>
      </c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6"/>
      <c r="T505" s="15"/>
      <c r="U505" s="15"/>
      <c r="V505" s="15"/>
      <c r="W505" s="15"/>
      <c r="X505" s="16"/>
      <c r="Y505" s="15"/>
      <c r="Z505" s="15"/>
      <c r="AA505" s="15"/>
      <c r="AB505" s="15"/>
      <c r="AC505" s="15"/>
    </row>
    <row r="506" spans="1:29" s="17" customFormat="1" x14ac:dyDescent="0.25">
      <c r="A506" s="18">
        <v>2504504</v>
      </c>
      <c r="B506" s="20" t="s">
        <v>210</v>
      </c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6"/>
      <c r="T506" s="15"/>
      <c r="U506" s="15"/>
      <c r="V506" s="15"/>
      <c r="W506" s="15"/>
      <c r="X506" s="16"/>
      <c r="Y506" s="15"/>
      <c r="Z506" s="15"/>
      <c r="AA506" s="15"/>
      <c r="AB506" s="15"/>
      <c r="AC506" s="15"/>
    </row>
    <row r="507" spans="1:29" s="17" customFormat="1" x14ac:dyDescent="0.25">
      <c r="A507" s="18">
        <v>2504702</v>
      </c>
      <c r="B507" s="20" t="s">
        <v>211</v>
      </c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6"/>
      <c r="T507" s="15"/>
      <c r="U507" s="15"/>
      <c r="V507" s="15"/>
      <c r="W507" s="15"/>
      <c r="X507" s="16"/>
      <c r="Y507" s="15"/>
      <c r="Z507" s="15"/>
      <c r="AA507" s="15"/>
      <c r="AB507" s="15"/>
      <c r="AC507" s="15"/>
    </row>
    <row r="508" spans="1:29" s="17" customFormat="1" x14ac:dyDescent="0.25">
      <c r="A508" s="18">
        <v>2504801</v>
      </c>
      <c r="B508" s="20" t="s">
        <v>212</v>
      </c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6"/>
      <c r="T508" s="15"/>
      <c r="U508" s="15"/>
      <c r="V508" s="15"/>
      <c r="W508" s="15"/>
      <c r="X508" s="16"/>
      <c r="Y508" s="15"/>
      <c r="Z508" s="15"/>
      <c r="AA508" s="15"/>
      <c r="AB508" s="15"/>
      <c r="AC508" s="15"/>
    </row>
    <row r="509" spans="1:29" s="17" customFormat="1" x14ac:dyDescent="0.25">
      <c r="A509" s="18">
        <v>2504850</v>
      </c>
      <c r="B509" s="20" t="s">
        <v>213</v>
      </c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6"/>
      <c r="T509" s="15"/>
      <c r="U509" s="15"/>
      <c r="V509" s="15"/>
      <c r="W509" s="15"/>
      <c r="X509" s="16"/>
      <c r="Y509" s="15"/>
      <c r="Z509" s="15"/>
      <c r="AA509" s="15"/>
      <c r="AB509" s="15"/>
      <c r="AC509" s="15"/>
    </row>
    <row r="510" spans="1:29" s="17" customFormat="1" x14ac:dyDescent="0.25">
      <c r="A510" s="18">
        <v>2505006</v>
      </c>
      <c r="B510" s="20" t="s">
        <v>214</v>
      </c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6"/>
      <c r="T510" s="15"/>
      <c r="U510" s="15"/>
      <c r="V510" s="15"/>
      <c r="W510" s="15"/>
      <c r="X510" s="16"/>
      <c r="Y510" s="15"/>
      <c r="Z510" s="15"/>
      <c r="AA510" s="15"/>
      <c r="AB510" s="15"/>
      <c r="AC510" s="15"/>
    </row>
    <row r="511" spans="1:29" s="17" customFormat="1" x14ac:dyDescent="0.25">
      <c r="A511" s="18">
        <v>2505105</v>
      </c>
      <c r="B511" s="20" t="s">
        <v>215</v>
      </c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6"/>
      <c r="T511" s="15"/>
      <c r="U511" s="15"/>
      <c r="V511" s="15"/>
      <c r="W511" s="15"/>
      <c r="X511" s="16"/>
      <c r="Y511" s="15"/>
      <c r="Z511" s="15"/>
      <c r="AA511" s="15"/>
      <c r="AB511" s="15"/>
      <c r="AC511" s="15"/>
    </row>
    <row r="512" spans="1:29" s="17" customFormat="1" x14ac:dyDescent="0.25">
      <c r="A512" s="18">
        <v>2505204</v>
      </c>
      <c r="B512" s="20" t="s">
        <v>216</v>
      </c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6"/>
      <c r="T512" s="15"/>
      <c r="U512" s="15"/>
      <c r="V512" s="15"/>
      <c r="W512" s="15"/>
      <c r="X512" s="16"/>
      <c r="Y512" s="15"/>
      <c r="Z512" s="15"/>
      <c r="AA512" s="15"/>
      <c r="AB512" s="15"/>
      <c r="AC512" s="15"/>
    </row>
    <row r="513" spans="1:29" s="17" customFormat="1" x14ac:dyDescent="0.25">
      <c r="A513" s="18">
        <v>2505303</v>
      </c>
      <c r="B513" s="20" t="s">
        <v>217</v>
      </c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6"/>
      <c r="T513" s="15"/>
      <c r="U513" s="15"/>
      <c r="V513" s="15"/>
      <c r="W513" s="15"/>
      <c r="X513" s="16"/>
      <c r="Y513" s="15"/>
      <c r="Z513" s="15"/>
      <c r="AA513" s="15"/>
      <c r="AB513" s="15"/>
      <c r="AC513" s="15"/>
    </row>
    <row r="514" spans="1:29" s="17" customFormat="1" x14ac:dyDescent="0.25">
      <c r="A514" s="18">
        <v>2505352</v>
      </c>
      <c r="B514" s="20" t="s">
        <v>218</v>
      </c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6"/>
      <c r="T514" s="15"/>
      <c r="U514" s="15"/>
      <c r="V514" s="15"/>
      <c r="W514" s="15"/>
      <c r="X514" s="16"/>
      <c r="Y514" s="15"/>
      <c r="Z514" s="15"/>
      <c r="AA514" s="15"/>
      <c r="AB514" s="15"/>
      <c r="AC514" s="15"/>
    </row>
    <row r="515" spans="1:29" s="17" customFormat="1" x14ac:dyDescent="0.25">
      <c r="A515" s="18">
        <v>2505402</v>
      </c>
      <c r="B515" s="20" t="s">
        <v>219</v>
      </c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6"/>
      <c r="T515" s="15"/>
      <c r="U515" s="15"/>
      <c r="V515" s="15"/>
      <c r="W515" s="15"/>
      <c r="X515" s="16"/>
      <c r="Y515" s="15"/>
      <c r="Z515" s="15"/>
      <c r="AA515" s="15"/>
      <c r="AB515" s="15"/>
      <c r="AC515" s="15"/>
    </row>
    <row r="516" spans="1:29" s="17" customFormat="1" x14ac:dyDescent="0.25">
      <c r="A516" s="18">
        <v>2505600</v>
      </c>
      <c r="B516" s="20" t="s">
        <v>220</v>
      </c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6"/>
      <c r="T516" s="15"/>
      <c r="U516" s="15"/>
      <c r="V516" s="15"/>
      <c r="W516" s="15"/>
      <c r="X516" s="16"/>
      <c r="Y516" s="15"/>
      <c r="Z516" s="15"/>
      <c r="AA516" s="15"/>
      <c r="AB516" s="15"/>
      <c r="AC516" s="15"/>
    </row>
    <row r="517" spans="1:29" s="17" customFormat="1" x14ac:dyDescent="0.25">
      <c r="A517" s="18">
        <v>2505709</v>
      </c>
      <c r="B517" s="20" t="s">
        <v>221</v>
      </c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6"/>
      <c r="T517" s="15"/>
      <c r="U517" s="15"/>
      <c r="V517" s="15"/>
      <c r="W517" s="15"/>
      <c r="X517" s="16"/>
      <c r="Y517" s="15"/>
      <c r="Z517" s="15"/>
      <c r="AA517" s="15"/>
      <c r="AB517" s="15"/>
      <c r="AC517" s="15"/>
    </row>
    <row r="518" spans="1:29" s="17" customFormat="1" x14ac:dyDescent="0.25">
      <c r="A518" s="18">
        <v>2505808</v>
      </c>
      <c r="B518" s="20" t="s">
        <v>222</v>
      </c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6"/>
      <c r="T518" s="15"/>
      <c r="U518" s="15"/>
      <c r="V518" s="15"/>
      <c r="W518" s="15"/>
      <c r="X518" s="16"/>
      <c r="Y518" s="15"/>
      <c r="Z518" s="15"/>
      <c r="AA518" s="15"/>
      <c r="AB518" s="15"/>
      <c r="AC518" s="15"/>
    </row>
    <row r="519" spans="1:29" s="17" customFormat="1" x14ac:dyDescent="0.25">
      <c r="A519" s="18">
        <v>2505907</v>
      </c>
      <c r="B519" s="20" t="s">
        <v>223</v>
      </c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6"/>
      <c r="T519" s="15"/>
      <c r="U519" s="15"/>
      <c r="V519" s="15"/>
      <c r="W519" s="15"/>
      <c r="X519" s="16"/>
      <c r="Y519" s="15"/>
      <c r="Z519" s="15"/>
      <c r="AA519" s="15"/>
      <c r="AB519" s="15"/>
      <c r="AC519" s="15"/>
    </row>
    <row r="520" spans="1:29" s="17" customFormat="1" x14ac:dyDescent="0.25">
      <c r="A520" s="18">
        <v>2506004</v>
      </c>
      <c r="B520" s="20" t="s">
        <v>224</v>
      </c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6"/>
      <c r="T520" s="15"/>
      <c r="U520" s="15"/>
      <c r="V520" s="15"/>
      <c r="W520" s="15"/>
      <c r="X520" s="16"/>
      <c r="Y520" s="15"/>
      <c r="Z520" s="15"/>
      <c r="AA520" s="15"/>
      <c r="AB520" s="15"/>
      <c r="AC520" s="15"/>
    </row>
    <row r="521" spans="1:29" s="17" customFormat="1" x14ac:dyDescent="0.25">
      <c r="A521" s="18">
        <v>2506103</v>
      </c>
      <c r="B521" s="20" t="s">
        <v>225</v>
      </c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6"/>
      <c r="T521" s="15"/>
      <c r="U521" s="15"/>
      <c r="V521" s="15"/>
      <c r="W521" s="15"/>
      <c r="X521" s="16"/>
      <c r="Y521" s="15"/>
      <c r="Z521" s="15"/>
      <c r="AA521" s="15"/>
      <c r="AB521" s="15"/>
      <c r="AC521" s="15"/>
    </row>
    <row r="522" spans="1:29" s="17" customFormat="1" x14ac:dyDescent="0.25">
      <c r="A522" s="18">
        <v>2506202</v>
      </c>
      <c r="B522" s="20" t="s">
        <v>226</v>
      </c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6"/>
      <c r="T522" s="15"/>
      <c r="U522" s="15"/>
      <c r="V522" s="15"/>
      <c r="W522" s="15"/>
      <c r="X522" s="16"/>
      <c r="Y522" s="15"/>
      <c r="Z522" s="15"/>
      <c r="AA522" s="15"/>
      <c r="AB522" s="15"/>
      <c r="AC522" s="15"/>
    </row>
    <row r="523" spans="1:29" s="17" customFormat="1" x14ac:dyDescent="0.25">
      <c r="A523" s="18">
        <v>2506251</v>
      </c>
      <c r="B523" s="20" t="s">
        <v>227</v>
      </c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6"/>
      <c r="T523" s="15"/>
      <c r="U523" s="15"/>
      <c r="V523" s="15"/>
      <c r="W523" s="15"/>
      <c r="X523" s="16"/>
      <c r="Y523" s="15"/>
      <c r="Z523" s="15"/>
      <c r="AA523" s="15"/>
      <c r="AB523" s="15"/>
      <c r="AC523" s="15"/>
    </row>
    <row r="524" spans="1:29" s="17" customFormat="1" x14ac:dyDescent="0.25">
      <c r="A524" s="18">
        <v>2506301</v>
      </c>
      <c r="B524" s="20" t="s">
        <v>228</v>
      </c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6"/>
      <c r="T524" s="15"/>
      <c r="U524" s="15"/>
      <c r="V524" s="15"/>
      <c r="W524" s="15"/>
      <c r="X524" s="16"/>
      <c r="Y524" s="15"/>
      <c r="Z524" s="15"/>
      <c r="AA524" s="15"/>
      <c r="AB524" s="15"/>
      <c r="AC524" s="15"/>
    </row>
    <row r="525" spans="1:29" s="17" customFormat="1" x14ac:dyDescent="0.25">
      <c r="A525" s="18">
        <v>2506400</v>
      </c>
      <c r="B525" s="20" t="s">
        <v>229</v>
      </c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6"/>
      <c r="T525" s="15"/>
      <c r="U525" s="15"/>
      <c r="V525" s="15"/>
      <c r="W525" s="15"/>
      <c r="X525" s="16"/>
      <c r="Y525" s="15"/>
      <c r="Z525" s="15"/>
      <c r="AA525" s="15"/>
      <c r="AB525" s="15"/>
      <c r="AC525" s="15"/>
    </row>
    <row r="526" spans="1:29" s="17" customFormat="1" x14ac:dyDescent="0.25">
      <c r="A526" s="18">
        <v>2506509</v>
      </c>
      <c r="B526" s="20" t="s">
        <v>230</v>
      </c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6"/>
      <c r="T526" s="15"/>
      <c r="U526" s="15"/>
      <c r="V526" s="15"/>
      <c r="W526" s="15"/>
      <c r="X526" s="16"/>
      <c r="Y526" s="15"/>
      <c r="Z526" s="15"/>
      <c r="AA526" s="15"/>
      <c r="AB526" s="15"/>
      <c r="AC526" s="15"/>
    </row>
    <row r="527" spans="1:29" s="17" customFormat="1" x14ac:dyDescent="0.25">
      <c r="A527" s="18">
        <v>2506608</v>
      </c>
      <c r="B527" s="20" t="s">
        <v>231</v>
      </c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6"/>
      <c r="T527" s="15"/>
      <c r="U527" s="15"/>
      <c r="V527" s="15"/>
      <c r="W527" s="15"/>
      <c r="X527" s="16"/>
      <c r="Y527" s="15"/>
      <c r="Z527" s="15"/>
      <c r="AA527" s="15"/>
      <c r="AB527" s="15"/>
      <c r="AC527" s="15"/>
    </row>
    <row r="528" spans="1:29" s="17" customFormat="1" x14ac:dyDescent="0.25">
      <c r="A528" s="18">
        <v>2502607</v>
      </c>
      <c r="B528" s="20" t="s">
        <v>232</v>
      </c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6"/>
      <c r="T528" s="15"/>
      <c r="U528" s="15"/>
      <c r="V528" s="15"/>
      <c r="W528" s="15"/>
      <c r="X528" s="16"/>
      <c r="Y528" s="15"/>
      <c r="Z528" s="15"/>
      <c r="AA528" s="15"/>
      <c r="AB528" s="15"/>
      <c r="AC528" s="15"/>
    </row>
    <row r="529" spans="1:29" s="17" customFormat="1" x14ac:dyDescent="0.25">
      <c r="A529" s="18">
        <v>2506707</v>
      </c>
      <c r="B529" s="20" t="s">
        <v>233</v>
      </c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6"/>
      <c r="T529" s="15"/>
      <c r="U529" s="15"/>
      <c r="V529" s="15"/>
      <c r="W529" s="15"/>
      <c r="X529" s="16"/>
      <c r="Y529" s="15"/>
      <c r="Z529" s="15"/>
      <c r="AA529" s="15"/>
      <c r="AB529" s="15"/>
      <c r="AC529" s="15"/>
    </row>
    <row r="530" spans="1:29" s="17" customFormat="1" x14ac:dyDescent="0.25">
      <c r="A530" s="18">
        <v>2506806</v>
      </c>
      <c r="B530" s="20" t="s">
        <v>234</v>
      </c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6"/>
      <c r="T530" s="15"/>
      <c r="U530" s="15"/>
      <c r="V530" s="15"/>
      <c r="W530" s="15"/>
      <c r="X530" s="16"/>
      <c r="Y530" s="15"/>
      <c r="Z530" s="15"/>
      <c r="AA530" s="15"/>
      <c r="AB530" s="15"/>
      <c r="AC530" s="15"/>
    </row>
    <row r="531" spans="1:29" s="17" customFormat="1" x14ac:dyDescent="0.25">
      <c r="A531" s="18">
        <v>2506905</v>
      </c>
      <c r="B531" s="20" t="s">
        <v>235</v>
      </c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6"/>
      <c r="T531" s="15"/>
      <c r="U531" s="15"/>
      <c r="V531" s="15"/>
      <c r="W531" s="15"/>
      <c r="X531" s="16"/>
      <c r="Y531" s="15"/>
      <c r="Z531" s="15"/>
      <c r="AA531" s="15"/>
      <c r="AB531" s="15"/>
      <c r="AC531" s="15"/>
    </row>
    <row r="532" spans="1:29" s="17" customFormat="1" x14ac:dyDescent="0.25">
      <c r="A532" s="18">
        <v>2507002</v>
      </c>
      <c r="B532" s="20" t="s">
        <v>236</v>
      </c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6"/>
      <c r="T532" s="15"/>
      <c r="U532" s="15"/>
      <c r="V532" s="15"/>
      <c r="W532" s="15"/>
      <c r="X532" s="16"/>
      <c r="Y532" s="15"/>
      <c r="Z532" s="15"/>
      <c r="AA532" s="15"/>
      <c r="AB532" s="15"/>
      <c r="AC532" s="15"/>
    </row>
    <row r="533" spans="1:29" s="17" customFormat="1" x14ac:dyDescent="0.25">
      <c r="A533" s="18">
        <v>2507200</v>
      </c>
      <c r="B533" s="20" t="s">
        <v>237</v>
      </c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6"/>
      <c r="T533" s="15"/>
      <c r="U533" s="15"/>
      <c r="V533" s="15"/>
      <c r="W533" s="15"/>
      <c r="X533" s="16"/>
      <c r="Y533" s="15"/>
      <c r="Z533" s="15"/>
      <c r="AA533" s="15"/>
      <c r="AB533" s="15"/>
      <c r="AC533" s="15"/>
    </row>
    <row r="534" spans="1:29" s="17" customFormat="1" x14ac:dyDescent="0.25">
      <c r="A534" s="18">
        <v>2507408</v>
      </c>
      <c r="B534" s="20" t="s">
        <v>238</v>
      </c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6"/>
      <c r="T534" s="15"/>
      <c r="U534" s="15"/>
      <c r="V534" s="15"/>
      <c r="W534" s="15"/>
      <c r="X534" s="16"/>
      <c r="Y534" s="15"/>
      <c r="Z534" s="15"/>
      <c r="AA534" s="15"/>
      <c r="AB534" s="15"/>
      <c r="AC534" s="15"/>
    </row>
    <row r="535" spans="1:29" s="17" customFormat="1" x14ac:dyDescent="0.25">
      <c r="A535" s="18">
        <v>2513653</v>
      </c>
      <c r="B535" s="20" t="s">
        <v>239</v>
      </c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6"/>
      <c r="T535" s="15"/>
      <c r="U535" s="15"/>
      <c r="V535" s="15"/>
      <c r="W535" s="15"/>
      <c r="X535" s="16"/>
      <c r="Y535" s="15"/>
      <c r="Z535" s="15"/>
      <c r="AA535" s="15"/>
      <c r="AB535" s="15"/>
      <c r="AC535" s="15"/>
    </row>
    <row r="536" spans="1:29" s="17" customFormat="1" x14ac:dyDescent="0.25">
      <c r="A536" s="18">
        <v>2507606</v>
      </c>
      <c r="B536" s="20" t="s">
        <v>240</v>
      </c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6"/>
      <c r="T536" s="15"/>
      <c r="U536" s="15"/>
      <c r="V536" s="15"/>
      <c r="W536" s="15"/>
      <c r="X536" s="16"/>
      <c r="Y536" s="15"/>
      <c r="Z536" s="15"/>
      <c r="AA536" s="15"/>
      <c r="AB536" s="15"/>
      <c r="AC536" s="15"/>
    </row>
    <row r="537" spans="1:29" s="17" customFormat="1" x14ac:dyDescent="0.25">
      <c r="A537" s="18">
        <v>2507705</v>
      </c>
      <c r="B537" s="20" t="s">
        <v>241</v>
      </c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6"/>
      <c r="T537" s="15"/>
      <c r="U537" s="15"/>
      <c r="V537" s="15"/>
      <c r="W537" s="15"/>
      <c r="X537" s="16"/>
      <c r="Y537" s="15"/>
      <c r="Z537" s="15"/>
      <c r="AA537" s="15"/>
      <c r="AB537" s="15"/>
      <c r="AC537" s="15"/>
    </row>
    <row r="538" spans="1:29" s="17" customFormat="1" x14ac:dyDescent="0.25">
      <c r="A538" s="18">
        <v>2507804</v>
      </c>
      <c r="B538" s="20" t="s">
        <v>242</v>
      </c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6"/>
      <c r="T538" s="15"/>
      <c r="U538" s="15"/>
      <c r="V538" s="15"/>
      <c r="W538" s="15"/>
      <c r="X538" s="16"/>
      <c r="Y538" s="15"/>
      <c r="Z538" s="15"/>
      <c r="AA538" s="15"/>
      <c r="AB538" s="15"/>
      <c r="AC538" s="15"/>
    </row>
    <row r="539" spans="1:29" s="17" customFormat="1" x14ac:dyDescent="0.25">
      <c r="A539" s="18">
        <v>2508000</v>
      </c>
      <c r="B539" s="20" t="s">
        <v>243</v>
      </c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6"/>
      <c r="T539" s="15"/>
      <c r="U539" s="15"/>
      <c r="V539" s="15"/>
      <c r="W539" s="15"/>
      <c r="X539" s="16"/>
      <c r="Y539" s="15"/>
      <c r="Z539" s="15"/>
      <c r="AA539" s="15"/>
      <c r="AB539" s="15"/>
      <c r="AC539" s="15"/>
    </row>
    <row r="540" spans="1:29" s="17" customFormat="1" x14ac:dyDescent="0.25">
      <c r="A540" s="18">
        <v>2508109</v>
      </c>
      <c r="B540" s="20" t="s">
        <v>244</v>
      </c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6"/>
      <c r="T540" s="15"/>
      <c r="U540" s="15"/>
      <c r="V540" s="15"/>
      <c r="W540" s="15"/>
      <c r="X540" s="16"/>
      <c r="Y540" s="15"/>
      <c r="Z540" s="15"/>
      <c r="AA540" s="15"/>
      <c r="AB540" s="15"/>
      <c r="AC540" s="15"/>
    </row>
    <row r="541" spans="1:29" s="17" customFormat="1" x14ac:dyDescent="0.25">
      <c r="A541" s="18">
        <v>2508208</v>
      </c>
      <c r="B541" s="20" t="s">
        <v>245</v>
      </c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6"/>
      <c r="T541" s="15"/>
      <c r="U541" s="15"/>
      <c r="V541" s="15"/>
      <c r="W541" s="15"/>
      <c r="X541" s="16"/>
      <c r="Y541" s="15"/>
      <c r="Z541" s="15"/>
      <c r="AA541" s="15"/>
      <c r="AB541" s="15"/>
      <c r="AC541" s="15"/>
    </row>
    <row r="542" spans="1:29" s="17" customFormat="1" x14ac:dyDescent="0.25">
      <c r="A542" s="18">
        <v>2508307</v>
      </c>
      <c r="B542" s="20" t="s">
        <v>246</v>
      </c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6"/>
      <c r="T542" s="15"/>
      <c r="U542" s="15"/>
      <c r="V542" s="15"/>
      <c r="W542" s="15"/>
      <c r="X542" s="16"/>
      <c r="Y542" s="15"/>
      <c r="Z542" s="15"/>
      <c r="AA542" s="15"/>
      <c r="AB542" s="15"/>
      <c r="AC542" s="15"/>
    </row>
    <row r="543" spans="1:29" s="17" customFormat="1" x14ac:dyDescent="0.25">
      <c r="A543" s="18">
        <v>2508406</v>
      </c>
      <c r="B543" s="20" t="s">
        <v>247</v>
      </c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6"/>
      <c r="T543" s="15"/>
      <c r="U543" s="15"/>
      <c r="V543" s="15"/>
      <c r="W543" s="15"/>
      <c r="X543" s="16"/>
      <c r="Y543" s="15"/>
      <c r="Z543" s="15"/>
      <c r="AA543" s="15"/>
      <c r="AB543" s="15"/>
      <c r="AC543" s="15"/>
    </row>
    <row r="544" spans="1:29" s="17" customFormat="1" x14ac:dyDescent="0.25">
      <c r="A544" s="18">
        <v>2508505</v>
      </c>
      <c r="B544" s="20" t="s">
        <v>248</v>
      </c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6"/>
      <c r="T544" s="15"/>
      <c r="U544" s="15"/>
      <c r="V544" s="15"/>
      <c r="W544" s="15"/>
      <c r="X544" s="16"/>
      <c r="Y544" s="15"/>
      <c r="Z544" s="15"/>
      <c r="AA544" s="15"/>
      <c r="AB544" s="15"/>
      <c r="AC544" s="15"/>
    </row>
    <row r="545" spans="1:29" s="17" customFormat="1" x14ac:dyDescent="0.25">
      <c r="A545" s="18">
        <v>2508554</v>
      </c>
      <c r="B545" s="20" t="s">
        <v>249</v>
      </c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6"/>
      <c r="T545" s="15"/>
      <c r="U545" s="15"/>
      <c r="V545" s="15"/>
      <c r="W545" s="15"/>
      <c r="X545" s="16"/>
      <c r="Y545" s="15"/>
      <c r="Z545" s="15"/>
      <c r="AA545" s="15"/>
      <c r="AB545" s="15"/>
      <c r="AC545" s="15"/>
    </row>
    <row r="546" spans="1:29" s="17" customFormat="1" x14ac:dyDescent="0.25">
      <c r="A546" s="18">
        <v>2508703</v>
      </c>
      <c r="B546" s="20" t="s">
        <v>250</v>
      </c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6"/>
      <c r="T546" s="15"/>
      <c r="U546" s="15"/>
      <c r="V546" s="15"/>
      <c r="W546" s="15"/>
      <c r="X546" s="16"/>
      <c r="Y546" s="15"/>
      <c r="Z546" s="15"/>
      <c r="AA546" s="15"/>
      <c r="AB546" s="15"/>
      <c r="AC546" s="15"/>
    </row>
    <row r="547" spans="1:29" s="17" customFormat="1" x14ac:dyDescent="0.25">
      <c r="A547" s="18">
        <v>2508802</v>
      </c>
      <c r="B547" s="20" t="s">
        <v>251</v>
      </c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6"/>
      <c r="T547" s="15"/>
      <c r="U547" s="15"/>
      <c r="V547" s="15"/>
      <c r="W547" s="15"/>
      <c r="X547" s="16"/>
      <c r="Y547" s="15"/>
      <c r="Z547" s="15"/>
      <c r="AA547" s="15"/>
      <c r="AB547" s="15"/>
      <c r="AC547" s="15"/>
    </row>
    <row r="548" spans="1:29" s="17" customFormat="1" x14ac:dyDescent="0.25">
      <c r="A548" s="18">
        <v>2509008</v>
      </c>
      <c r="B548" s="20" t="s">
        <v>252</v>
      </c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6"/>
      <c r="T548" s="15"/>
      <c r="U548" s="15"/>
      <c r="V548" s="15"/>
      <c r="W548" s="15"/>
      <c r="X548" s="16"/>
      <c r="Y548" s="15"/>
      <c r="Z548" s="15"/>
      <c r="AA548" s="15"/>
      <c r="AB548" s="15"/>
      <c r="AC548" s="15"/>
    </row>
    <row r="549" spans="1:29" s="17" customFormat="1" x14ac:dyDescent="0.25">
      <c r="A549" s="18">
        <v>2509156</v>
      </c>
      <c r="B549" s="20" t="s">
        <v>253</v>
      </c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6"/>
      <c r="T549" s="15"/>
      <c r="U549" s="15"/>
      <c r="V549" s="15"/>
      <c r="W549" s="15"/>
      <c r="X549" s="16"/>
      <c r="Y549" s="15"/>
      <c r="Z549" s="15"/>
      <c r="AA549" s="15"/>
      <c r="AB549" s="15"/>
      <c r="AC549" s="15"/>
    </row>
    <row r="550" spans="1:29" s="17" customFormat="1" x14ac:dyDescent="0.25">
      <c r="A550" s="18">
        <v>2509206</v>
      </c>
      <c r="B550" s="20" t="s">
        <v>254</v>
      </c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6"/>
      <c r="T550" s="15"/>
      <c r="U550" s="15"/>
      <c r="V550" s="15"/>
      <c r="W550" s="15"/>
      <c r="X550" s="16"/>
      <c r="Y550" s="15"/>
      <c r="Z550" s="15"/>
      <c r="AA550" s="15"/>
      <c r="AB550" s="15"/>
      <c r="AC550" s="15"/>
    </row>
    <row r="551" spans="1:29" s="17" customFormat="1" x14ac:dyDescent="0.25">
      <c r="A551" s="18">
        <v>2509339</v>
      </c>
      <c r="B551" s="20" t="s">
        <v>255</v>
      </c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6"/>
      <c r="T551" s="15"/>
      <c r="U551" s="15"/>
      <c r="V551" s="15"/>
      <c r="W551" s="15"/>
      <c r="X551" s="16"/>
      <c r="Y551" s="15"/>
      <c r="Z551" s="15"/>
      <c r="AA551" s="15"/>
      <c r="AB551" s="15"/>
      <c r="AC551" s="15"/>
    </row>
    <row r="552" spans="1:29" s="17" customFormat="1" x14ac:dyDescent="0.25">
      <c r="A552" s="18">
        <v>2509370</v>
      </c>
      <c r="B552" s="20" t="s">
        <v>256</v>
      </c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6"/>
      <c r="T552" s="15"/>
      <c r="U552" s="15"/>
      <c r="V552" s="15"/>
      <c r="W552" s="15"/>
      <c r="X552" s="16"/>
      <c r="Y552" s="15"/>
      <c r="Z552" s="15"/>
      <c r="AA552" s="15"/>
      <c r="AB552" s="15"/>
      <c r="AC552" s="15"/>
    </row>
    <row r="553" spans="1:29" s="17" customFormat="1" x14ac:dyDescent="0.25">
      <c r="A553" s="18">
        <v>2509396</v>
      </c>
      <c r="B553" s="20" t="s">
        <v>257</v>
      </c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6"/>
      <c r="T553" s="15"/>
      <c r="U553" s="15"/>
      <c r="V553" s="15"/>
      <c r="W553" s="15"/>
      <c r="X553" s="16"/>
      <c r="Y553" s="15"/>
      <c r="Z553" s="15"/>
      <c r="AA553" s="15"/>
      <c r="AB553" s="15"/>
      <c r="AC553" s="15"/>
    </row>
    <row r="554" spans="1:29" s="17" customFormat="1" x14ac:dyDescent="0.25">
      <c r="A554" s="18">
        <v>2509404</v>
      </c>
      <c r="B554" s="20" t="s">
        <v>258</v>
      </c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6"/>
      <c r="T554" s="15"/>
      <c r="U554" s="15"/>
      <c r="V554" s="15"/>
      <c r="W554" s="15"/>
      <c r="X554" s="16"/>
      <c r="Y554" s="15"/>
      <c r="Z554" s="15"/>
      <c r="AA554" s="15"/>
      <c r="AB554" s="15"/>
      <c r="AC554" s="15"/>
    </row>
    <row r="555" spans="1:29" s="17" customFormat="1" x14ac:dyDescent="0.25">
      <c r="A555" s="18">
        <v>2509503</v>
      </c>
      <c r="B555" s="20" t="s">
        <v>259</v>
      </c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6"/>
      <c r="T555" s="15"/>
      <c r="U555" s="15"/>
      <c r="V555" s="15"/>
      <c r="W555" s="15"/>
      <c r="X555" s="16"/>
      <c r="Y555" s="15"/>
      <c r="Z555" s="15"/>
      <c r="AA555" s="15"/>
      <c r="AB555" s="15"/>
      <c r="AC555" s="15"/>
    </row>
    <row r="556" spans="1:29" s="17" customFormat="1" x14ac:dyDescent="0.25">
      <c r="A556" s="18">
        <v>2509602</v>
      </c>
      <c r="B556" s="20" t="s">
        <v>260</v>
      </c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6"/>
      <c r="T556" s="15"/>
      <c r="U556" s="15"/>
      <c r="V556" s="15"/>
      <c r="W556" s="15"/>
      <c r="X556" s="16"/>
      <c r="Y556" s="15"/>
      <c r="Z556" s="15"/>
      <c r="AA556" s="15"/>
      <c r="AB556" s="15"/>
      <c r="AC556" s="15"/>
    </row>
    <row r="557" spans="1:29" s="17" customFormat="1" x14ac:dyDescent="0.25">
      <c r="A557" s="18">
        <v>2509701</v>
      </c>
      <c r="B557" s="20" t="s">
        <v>261</v>
      </c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6"/>
      <c r="T557" s="15"/>
      <c r="U557" s="15"/>
      <c r="V557" s="15"/>
      <c r="W557" s="15"/>
      <c r="X557" s="16"/>
      <c r="Y557" s="15"/>
      <c r="Z557" s="15"/>
      <c r="AA557" s="15"/>
      <c r="AB557" s="15"/>
      <c r="AC557" s="15"/>
    </row>
    <row r="558" spans="1:29" s="17" customFormat="1" x14ac:dyDescent="0.25">
      <c r="A558" s="18">
        <v>2509800</v>
      </c>
      <c r="B558" s="20" t="s">
        <v>63</v>
      </c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6"/>
      <c r="T558" s="15"/>
      <c r="U558" s="15"/>
      <c r="V558" s="15"/>
      <c r="W558" s="15"/>
      <c r="X558" s="16"/>
      <c r="Y558" s="15"/>
      <c r="Z558" s="15"/>
      <c r="AA558" s="15"/>
      <c r="AB558" s="15"/>
      <c r="AC558" s="15"/>
    </row>
    <row r="559" spans="1:29" s="17" customFormat="1" x14ac:dyDescent="0.25">
      <c r="A559" s="18">
        <v>2509909</v>
      </c>
      <c r="B559" s="20" t="s">
        <v>262</v>
      </c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6"/>
      <c r="T559" s="15"/>
      <c r="U559" s="15"/>
      <c r="V559" s="15"/>
      <c r="W559" s="15"/>
      <c r="X559" s="16"/>
      <c r="Y559" s="15"/>
      <c r="Z559" s="15"/>
      <c r="AA559" s="15"/>
      <c r="AB559" s="15"/>
      <c r="AC559" s="15"/>
    </row>
    <row r="560" spans="1:29" s="17" customFormat="1" x14ac:dyDescent="0.25">
      <c r="A560" s="18">
        <v>2510006</v>
      </c>
      <c r="B560" s="20" t="s">
        <v>263</v>
      </c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6"/>
      <c r="T560" s="15"/>
      <c r="U560" s="15"/>
      <c r="V560" s="15"/>
      <c r="W560" s="15"/>
      <c r="X560" s="16"/>
      <c r="Y560" s="15"/>
      <c r="Z560" s="15"/>
      <c r="AA560" s="15"/>
      <c r="AB560" s="15"/>
      <c r="AC560" s="15"/>
    </row>
    <row r="561" spans="1:29" s="17" customFormat="1" x14ac:dyDescent="0.25">
      <c r="A561" s="18">
        <v>2510105</v>
      </c>
      <c r="B561" s="20" t="s">
        <v>264</v>
      </c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6"/>
      <c r="T561" s="15"/>
      <c r="U561" s="15"/>
      <c r="V561" s="15"/>
      <c r="W561" s="15"/>
      <c r="X561" s="16"/>
      <c r="Y561" s="15"/>
      <c r="Z561" s="15"/>
      <c r="AA561" s="15"/>
      <c r="AB561" s="15"/>
      <c r="AC561" s="15"/>
    </row>
    <row r="562" spans="1:29" s="17" customFormat="1" x14ac:dyDescent="0.25">
      <c r="A562" s="18">
        <v>2510204</v>
      </c>
      <c r="B562" s="20" t="s">
        <v>64</v>
      </c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6"/>
      <c r="T562" s="15"/>
      <c r="U562" s="15"/>
      <c r="V562" s="15"/>
      <c r="W562" s="15"/>
      <c r="X562" s="16"/>
      <c r="Y562" s="15"/>
      <c r="Z562" s="15"/>
      <c r="AA562" s="15"/>
      <c r="AB562" s="15"/>
      <c r="AC562" s="15"/>
    </row>
    <row r="563" spans="1:29" s="17" customFormat="1" x14ac:dyDescent="0.25">
      <c r="A563" s="18">
        <v>2510303</v>
      </c>
      <c r="B563" s="20" t="s">
        <v>265</v>
      </c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6"/>
      <c r="T563" s="15"/>
      <c r="U563" s="15"/>
      <c r="V563" s="15"/>
      <c r="W563" s="15"/>
      <c r="X563" s="16"/>
      <c r="Y563" s="15"/>
      <c r="Z563" s="15"/>
      <c r="AA563" s="15"/>
      <c r="AB563" s="15"/>
      <c r="AC563" s="15"/>
    </row>
    <row r="564" spans="1:29" s="17" customFormat="1" x14ac:dyDescent="0.25">
      <c r="A564" s="18">
        <v>2510402</v>
      </c>
      <c r="B564" s="20" t="s">
        <v>266</v>
      </c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6"/>
      <c r="T564" s="15"/>
      <c r="U564" s="15"/>
      <c r="V564" s="15"/>
      <c r="W564" s="15"/>
      <c r="X564" s="16"/>
      <c r="Y564" s="15"/>
      <c r="Z564" s="15"/>
      <c r="AA564" s="15"/>
      <c r="AB564" s="15"/>
      <c r="AC564" s="15"/>
    </row>
    <row r="565" spans="1:29" s="17" customFormat="1" x14ac:dyDescent="0.25">
      <c r="A565" s="18">
        <v>2510501</v>
      </c>
      <c r="B565" s="20" t="s">
        <v>267</v>
      </c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6"/>
      <c r="T565" s="15"/>
      <c r="U565" s="15"/>
      <c r="V565" s="15"/>
      <c r="W565" s="15"/>
      <c r="X565" s="16"/>
      <c r="Y565" s="15"/>
      <c r="Z565" s="15"/>
      <c r="AA565" s="15"/>
      <c r="AB565" s="15"/>
      <c r="AC565" s="15"/>
    </row>
    <row r="566" spans="1:29" s="17" customFormat="1" x14ac:dyDescent="0.25">
      <c r="A566" s="18">
        <v>2510600</v>
      </c>
      <c r="B566" s="20" t="s">
        <v>268</v>
      </c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6"/>
      <c r="T566" s="15"/>
      <c r="U566" s="15"/>
      <c r="V566" s="15"/>
      <c r="W566" s="15"/>
      <c r="X566" s="16"/>
      <c r="Y566" s="15"/>
      <c r="Z566" s="15"/>
      <c r="AA566" s="15"/>
      <c r="AB566" s="15"/>
      <c r="AC566" s="15"/>
    </row>
    <row r="567" spans="1:29" s="17" customFormat="1" x14ac:dyDescent="0.25">
      <c r="A567" s="18">
        <v>2510659</v>
      </c>
      <c r="B567" s="20" t="s">
        <v>269</v>
      </c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6"/>
      <c r="T567" s="15"/>
      <c r="U567" s="15"/>
      <c r="V567" s="15"/>
      <c r="W567" s="15"/>
      <c r="X567" s="16"/>
      <c r="Y567" s="15"/>
      <c r="Z567" s="15"/>
      <c r="AA567" s="15"/>
      <c r="AB567" s="15"/>
      <c r="AC567" s="15"/>
    </row>
    <row r="568" spans="1:29" s="17" customFormat="1" x14ac:dyDescent="0.25">
      <c r="A568" s="18">
        <v>2510709</v>
      </c>
      <c r="B568" s="20" t="s">
        <v>270</v>
      </c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6"/>
      <c r="T568" s="15"/>
      <c r="U568" s="15"/>
      <c r="V568" s="15"/>
      <c r="W568" s="15"/>
      <c r="X568" s="16"/>
      <c r="Y568" s="15"/>
      <c r="Z568" s="15"/>
      <c r="AA568" s="15"/>
      <c r="AB568" s="15"/>
      <c r="AC568" s="15"/>
    </row>
    <row r="569" spans="1:29" s="17" customFormat="1" x14ac:dyDescent="0.25">
      <c r="A569" s="18">
        <v>2510808</v>
      </c>
      <c r="B569" s="20" t="s">
        <v>271</v>
      </c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6"/>
      <c r="T569" s="15"/>
      <c r="U569" s="15"/>
      <c r="V569" s="15"/>
      <c r="W569" s="15"/>
      <c r="X569" s="16"/>
      <c r="Y569" s="15"/>
      <c r="Z569" s="15"/>
      <c r="AA569" s="15"/>
      <c r="AB569" s="15"/>
      <c r="AC569" s="15"/>
    </row>
    <row r="570" spans="1:29" s="17" customFormat="1" x14ac:dyDescent="0.25">
      <c r="A570" s="18">
        <v>2510907</v>
      </c>
      <c r="B570" s="20" t="s">
        <v>272</v>
      </c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6"/>
      <c r="T570" s="15"/>
      <c r="U570" s="15"/>
      <c r="V570" s="15"/>
      <c r="W570" s="15"/>
      <c r="X570" s="16"/>
      <c r="Y570" s="15"/>
      <c r="Z570" s="15"/>
      <c r="AA570" s="15"/>
      <c r="AB570" s="15"/>
      <c r="AC570" s="15"/>
    </row>
    <row r="571" spans="1:29" s="17" customFormat="1" x14ac:dyDescent="0.25">
      <c r="A571" s="18">
        <v>2511004</v>
      </c>
      <c r="B571" s="20" t="s">
        <v>65</v>
      </c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6"/>
      <c r="T571" s="15"/>
      <c r="U571" s="15"/>
      <c r="V571" s="15"/>
      <c r="W571" s="15"/>
      <c r="X571" s="16"/>
      <c r="Y571" s="15"/>
      <c r="Z571" s="15"/>
      <c r="AA571" s="15"/>
      <c r="AB571" s="15"/>
      <c r="AC571" s="15"/>
    </row>
    <row r="572" spans="1:29" s="17" customFormat="1" x14ac:dyDescent="0.25">
      <c r="A572" s="18">
        <v>2511103</v>
      </c>
      <c r="B572" s="20" t="s">
        <v>273</v>
      </c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6"/>
      <c r="T572" s="15"/>
      <c r="U572" s="15"/>
      <c r="V572" s="15"/>
      <c r="W572" s="15"/>
      <c r="X572" s="16"/>
      <c r="Y572" s="15"/>
      <c r="Z572" s="15"/>
      <c r="AA572" s="15"/>
      <c r="AB572" s="15"/>
      <c r="AC572" s="15"/>
    </row>
    <row r="573" spans="1:29" s="17" customFormat="1" x14ac:dyDescent="0.25">
      <c r="A573" s="18">
        <v>2511301</v>
      </c>
      <c r="B573" s="20" t="s">
        <v>274</v>
      </c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6"/>
      <c r="T573" s="15"/>
      <c r="U573" s="15"/>
      <c r="V573" s="15"/>
      <c r="W573" s="15"/>
      <c r="X573" s="16"/>
      <c r="Y573" s="15"/>
      <c r="Z573" s="15"/>
      <c r="AA573" s="15"/>
      <c r="AB573" s="15"/>
      <c r="AC573" s="15"/>
    </row>
    <row r="574" spans="1:29" s="17" customFormat="1" x14ac:dyDescent="0.25">
      <c r="A574" s="18">
        <v>2511400</v>
      </c>
      <c r="B574" s="20" t="s">
        <v>275</v>
      </c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6"/>
      <c r="T574" s="15"/>
      <c r="U574" s="15"/>
      <c r="V574" s="15"/>
      <c r="W574" s="15"/>
      <c r="X574" s="16"/>
      <c r="Y574" s="15"/>
      <c r="Z574" s="15"/>
      <c r="AA574" s="15"/>
      <c r="AB574" s="15"/>
      <c r="AC574" s="15"/>
    </row>
    <row r="575" spans="1:29" s="17" customFormat="1" x14ac:dyDescent="0.25">
      <c r="A575" s="18">
        <v>2511608</v>
      </c>
      <c r="B575" s="20" t="s">
        <v>276</v>
      </c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6"/>
      <c r="T575" s="15"/>
      <c r="U575" s="15"/>
      <c r="V575" s="15"/>
      <c r="W575" s="15"/>
      <c r="X575" s="16"/>
      <c r="Y575" s="15"/>
      <c r="Z575" s="15"/>
      <c r="AA575" s="15"/>
      <c r="AB575" s="15"/>
      <c r="AC575" s="15"/>
    </row>
    <row r="576" spans="1:29" s="17" customFormat="1" x14ac:dyDescent="0.25">
      <c r="A576" s="18">
        <v>2511707</v>
      </c>
      <c r="B576" s="20" t="s">
        <v>277</v>
      </c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6"/>
      <c r="T576" s="15"/>
      <c r="U576" s="15"/>
      <c r="V576" s="15"/>
      <c r="W576" s="15"/>
      <c r="X576" s="16"/>
      <c r="Y576" s="15"/>
      <c r="Z576" s="15"/>
      <c r="AA576" s="15"/>
      <c r="AB576" s="15"/>
      <c r="AC576" s="15"/>
    </row>
    <row r="577" spans="1:29" s="17" customFormat="1" x14ac:dyDescent="0.25">
      <c r="A577" s="18">
        <v>2511806</v>
      </c>
      <c r="B577" s="20" t="s">
        <v>278</v>
      </c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6"/>
      <c r="T577" s="15"/>
      <c r="U577" s="15"/>
      <c r="V577" s="15"/>
      <c r="W577" s="15"/>
      <c r="X577" s="16"/>
      <c r="Y577" s="15"/>
      <c r="Z577" s="15"/>
      <c r="AA577" s="15"/>
      <c r="AB577" s="15"/>
      <c r="AC577" s="15"/>
    </row>
    <row r="578" spans="1:29" s="17" customFormat="1" x14ac:dyDescent="0.25">
      <c r="A578" s="18">
        <v>2512002</v>
      </c>
      <c r="B578" s="20" t="s">
        <v>279</v>
      </c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6"/>
      <c r="T578" s="15"/>
      <c r="U578" s="15"/>
      <c r="V578" s="15"/>
      <c r="W578" s="15"/>
      <c r="X578" s="16"/>
      <c r="Y578" s="15"/>
      <c r="Z578" s="15"/>
      <c r="AA578" s="15"/>
      <c r="AB578" s="15"/>
      <c r="AC578" s="15"/>
    </row>
    <row r="579" spans="1:29" s="17" customFormat="1" x14ac:dyDescent="0.25">
      <c r="A579" s="18">
        <v>2512036</v>
      </c>
      <c r="B579" s="20" t="s">
        <v>280</v>
      </c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6"/>
      <c r="T579" s="15"/>
      <c r="U579" s="15"/>
      <c r="V579" s="15"/>
      <c r="W579" s="15"/>
      <c r="X579" s="16"/>
      <c r="Y579" s="15"/>
      <c r="Z579" s="15"/>
      <c r="AA579" s="15"/>
      <c r="AB579" s="15"/>
      <c r="AC579" s="15"/>
    </row>
    <row r="580" spans="1:29" s="17" customFormat="1" x14ac:dyDescent="0.25">
      <c r="A580" s="18">
        <v>2512077</v>
      </c>
      <c r="B580" s="20" t="s">
        <v>281</v>
      </c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6"/>
      <c r="T580" s="15"/>
      <c r="U580" s="15"/>
      <c r="V580" s="15"/>
      <c r="W580" s="15"/>
      <c r="X580" s="16"/>
      <c r="Y580" s="15"/>
      <c r="Z580" s="15"/>
      <c r="AA580" s="15"/>
      <c r="AB580" s="15"/>
      <c r="AC580" s="15"/>
    </row>
    <row r="581" spans="1:29" s="17" customFormat="1" x14ac:dyDescent="0.25">
      <c r="A581" s="18">
        <v>2512101</v>
      </c>
      <c r="B581" s="20" t="s">
        <v>282</v>
      </c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6"/>
      <c r="T581" s="15"/>
      <c r="U581" s="15"/>
      <c r="V581" s="15"/>
      <c r="W581" s="15"/>
      <c r="X581" s="16"/>
      <c r="Y581" s="15"/>
      <c r="Z581" s="15"/>
      <c r="AA581" s="15"/>
      <c r="AB581" s="15"/>
      <c r="AC581" s="15"/>
    </row>
    <row r="582" spans="1:29" s="17" customFormat="1" x14ac:dyDescent="0.25">
      <c r="A582" s="18">
        <v>2512200</v>
      </c>
      <c r="B582" s="20" t="s">
        <v>283</v>
      </c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6"/>
      <c r="T582" s="15"/>
      <c r="U582" s="15"/>
      <c r="V582" s="15"/>
      <c r="W582" s="15"/>
      <c r="X582" s="16"/>
      <c r="Y582" s="15"/>
      <c r="Z582" s="15"/>
      <c r="AA582" s="15"/>
      <c r="AB582" s="15"/>
      <c r="AC582" s="15"/>
    </row>
    <row r="583" spans="1:29" s="17" customFormat="1" x14ac:dyDescent="0.25">
      <c r="A583" s="18">
        <v>2512309</v>
      </c>
      <c r="B583" s="20" t="s">
        <v>284</v>
      </c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6"/>
      <c r="T583" s="15"/>
      <c r="U583" s="15"/>
      <c r="V583" s="15"/>
      <c r="W583" s="15"/>
      <c r="X583" s="16"/>
      <c r="Y583" s="15"/>
      <c r="Z583" s="15"/>
      <c r="AA583" s="15"/>
      <c r="AB583" s="15"/>
      <c r="AC583" s="15"/>
    </row>
    <row r="584" spans="1:29" s="17" customFormat="1" x14ac:dyDescent="0.25">
      <c r="A584" s="18">
        <v>2512408</v>
      </c>
      <c r="B584" s="20" t="s">
        <v>285</v>
      </c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6"/>
      <c r="T584" s="15"/>
      <c r="U584" s="15"/>
      <c r="V584" s="15"/>
      <c r="W584" s="15"/>
      <c r="X584" s="16"/>
      <c r="Y584" s="15"/>
      <c r="Z584" s="15"/>
      <c r="AA584" s="15"/>
      <c r="AB584" s="15"/>
      <c r="AC584" s="15"/>
    </row>
    <row r="585" spans="1:29" s="17" customFormat="1" x14ac:dyDescent="0.25">
      <c r="A585" s="18">
        <v>2512507</v>
      </c>
      <c r="B585" s="20" t="s">
        <v>55</v>
      </c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6"/>
      <c r="T585" s="15"/>
      <c r="U585" s="15"/>
      <c r="V585" s="15"/>
      <c r="W585" s="15"/>
      <c r="X585" s="16"/>
      <c r="Y585" s="15"/>
      <c r="Z585" s="15"/>
      <c r="AA585" s="15"/>
      <c r="AB585" s="15"/>
      <c r="AC585" s="15"/>
    </row>
    <row r="586" spans="1:29" s="17" customFormat="1" x14ac:dyDescent="0.25">
      <c r="A586" s="18">
        <v>2512606</v>
      </c>
      <c r="B586" s="20" t="s">
        <v>286</v>
      </c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6"/>
      <c r="T586" s="15"/>
      <c r="U586" s="15"/>
      <c r="V586" s="15"/>
      <c r="W586" s="15"/>
      <c r="X586" s="16"/>
      <c r="Y586" s="15"/>
      <c r="Z586" s="15"/>
      <c r="AA586" s="15"/>
      <c r="AB586" s="15"/>
      <c r="AC586" s="15"/>
    </row>
    <row r="587" spans="1:29" s="17" customFormat="1" x14ac:dyDescent="0.25">
      <c r="A587" s="18">
        <v>2512705</v>
      </c>
      <c r="B587" s="20" t="s">
        <v>287</v>
      </c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6"/>
      <c r="T587" s="15"/>
      <c r="U587" s="15"/>
      <c r="V587" s="15"/>
      <c r="W587" s="15"/>
      <c r="X587" s="16"/>
      <c r="Y587" s="15"/>
      <c r="Z587" s="15"/>
      <c r="AA587" s="15"/>
      <c r="AB587" s="15"/>
      <c r="AC587" s="15"/>
    </row>
    <row r="588" spans="1:29" s="17" customFormat="1" x14ac:dyDescent="0.25">
      <c r="A588" s="18">
        <v>2512747</v>
      </c>
      <c r="B588" s="20" t="s">
        <v>288</v>
      </c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6"/>
      <c r="T588" s="15"/>
      <c r="U588" s="15"/>
      <c r="V588" s="15"/>
      <c r="W588" s="15"/>
      <c r="X588" s="16"/>
      <c r="Y588" s="15"/>
      <c r="Z588" s="15"/>
      <c r="AA588" s="15"/>
      <c r="AB588" s="15"/>
      <c r="AC588" s="15"/>
    </row>
    <row r="589" spans="1:29" s="17" customFormat="1" x14ac:dyDescent="0.25">
      <c r="A589" s="18">
        <v>2512754</v>
      </c>
      <c r="B589" s="20" t="s">
        <v>289</v>
      </c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6"/>
      <c r="T589" s="15"/>
      <c r="U589" s="15"/>
      <c r="V589" s="15"/>
      <c r="W589" s="15"/>
      <c r="X589" s="16"/>
      <c r="Y589" s="15"/>
      <c r="Z589" s="15"/>
      <c r="AA589" s="15"/>
      <c r="AB589" s="15"/>
      <c r="AC589" s="15"/>
    </row>
    <row r="590" spans="1:29" s="17" customFormat="1" x14ac:dyDescent="0.25">
      <c r="A590" s="18">
        <v>2512788</v>
      </c>
      <c r="B590" s="20" t="s">
        <v>290</v>
      </c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6"/>
      <c r="T590" s="15"/>
      <c r="U590" s="15"/>
      <c r="V590" s="15"/>
      <c r="W590" s="15"/>
      <c r="X590" s="16"/>
      <c r="Y590" s="15"/>
      <c r="Z590" s="15"/>
      <c r="AA590" s="15"/>
      <c r="AB590" s="15"/>
      <c r="AC590" s="15"/>
    </row>
    <row r="591" spans="1:29" s="17" customFormat="1" x14ac:dyDescent="0.25">
      <c r="A591" s="18">
        <v>2512804</v>
      </c>
      <c r="B591" s="20" t="s">
        <v>291</v>
      </c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6"/>
      <c r="T591" s="15"/>
      <c r="U591" s="15"/>
      <c r="V591" s="15"/>
      <c r="W591" s="15"/>
      <c r="X591" s="16"/>
      <c r="Y591" s="15"/>
      <c r="Z591" s="15"/>
      <c r="AA591" s="15"/>
      <c r="AB591" s="15"/>
      <c r="AC591" s="15"/>
    </row>
    <row r="592" spans="1:29" s="17" customFormat="1" x14ac:dyDescent="0.25">
      <c r="A592" s="18">
        <v>2513000</v>
      </c>
      <c r="B592" s="20" t="s">
        <v>292</v>
      </c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6"/>
      <c r="T592" s="15"/>
      <c r="U592" s="15"/>
      <c r="V592" s="15"/>
      <c r="W592" s="15"/>
      <c r="X592" s="16"/>
      <c r="Y592" s="15"/>
      <c r="Z592" s="15"/>
      <c r="AA592" s="15"/>
      <c r="AB592" s="15"/>
      <c r="AC592" s="15"/>
    </row>
    <row r="593" spans="1:29" s="17" customFormat="1" x14ac:dyDescent="0.25">
      <c r="A593" s="18">
        <v>2513109</v>
      </c>
      <c r="B593" s="20" t="s">
        <v>293</v>
      </c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6"/>
      <c r="T593" s="15"/>
      <c r="U593" s="15"/>
      <c r="V593" s="15"/>
      <c r="W593" s="15"/>
      <c r="X593" s="16"/>
      <c r="Y593" s="15"/>
      <c r="Z593" s="15"/>
      <c r="AA593" s="15"/>
      <c r="AB593" s="15"/>
      <c r="AC593" s="15"/>
    </row>
    <row r="594" spans="1:29" s="17" customFormat="1" x14ac:dyDescent="0.25">
      <c r="A594" s="18">
        <v>2513158</v>
      </c>
      <c r="B594" s="20" t="s">
        <v>294</v>
      </c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6"/>
      <c r="T594" s="15"/>
      <c r="U594" s="15"/>
      <c r="V594" s="15"/>
      <c r="W594" s="15"/>
      <c r="X594" s="16"/>
      <c r="Y594" s="15"/>
      <c r="Z594" s="15"/>
      <c r="AA594" s="15"/>
      <c r="AB594" s="15"/>
      <c r="AC594" s="15"/>
    </row>
    <row r="595" spans="1:29" s="17" customFormat="1" x14ac:dyDescent="0.25">
      <c r="A595" s="18">
        <v>2513208</v>
      </c>
      <c r="B595" s="20" t="s">
        <v>295</v>
      </c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6"/>
      <c r="T595" s="15"/>
      <c r="U595" s="15"/>
      <c r="V595" s="15"/>
      <c r="W595" s="15"/>
      <c r="X595" s="16"/>
      <c r="Y595" s="15"/>
      <c r="Z595" s="15"/>
      <c r="AA595" s="15"/>
      <c r="AB595" s="15"/>
      <c r="AC595" s="15"/>
    </row>
    <row r="596" spans="1:29" s="17" customFormat="1" x14ac:dyDescent="0.25">
      <c r="A596" s="18">
        <v>2513307</v>
      </c>
      <c r="B596" s="20" t="s">
        <v>296</v>
      </c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6"/>
      <c r="T596" s="15"/>
      <c r="U596" s="15"/>
      <c r="V596" s="15"/>
      <c r="W596" s="15"/>
      <c r="X596" s="16"/>
      <c r="Y596" s="15"/>
      <c r="Z596" s="15"/>
      <c r="AA596" s="15"/>
      <c r="AB596" s="15"/>
      <c r="AC596" s="15"/>
    </row>
    <row r="597" spans="1:29" s="17" customFormat="1" x14ac:dyDescent="0.25">
      <c r="A597" s="18">
        <v>2513356</v>
      </c>
      <c r="B597" s="20" t="s">
        <v>58</v>
      </c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6"/>
      <c r="T597" s="15"/>
      <c r="U597" s="15"/>
      <c r="V597" s="15"/>
      <c r="W597" s="15"/>
      <c r="X597" s="16"/>
      <c r="Y597" s="15"/>
      <c r="Z597" s="15"/>
      <c r="AA597" s="15"/>
      <c r="AB597" s="15"/>
      <c r="AC597" s="15"/>
    </row>
    <row r="598" spans="1:29" s="17" customFormat="1" x14ac:dyDescent="0.25">
      <c r="A598" s="18">
        <v>2513406</v>
      </c>
      <c r="B598" s="20" t="s">
        <v>297</v>
      </c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6"/>
      <c r="T598" s="15"/>
      <c r="U598" s="15"/>
      <c r="V598" s="15"/>
      <c r="W598" s="15"/>
      <c r="X598" s="16"/>
      <c r="Y598" s="15"/>
      <c r="Z598" s="15"/>
      <c r="AA598" s="15"/>
      <c r="AB598" s="15"/>
      <c r="AC598" s="15"/>
    </row>
    <row r="599" spans="1:29" s="17" customFormat="1" x14ac:dyDescent="0.25">
      <c r="A599" s="18">
        <v>2513802</v>
      </c>
      <c r="B599" s="20" t="s">
        <v>298</v>
      </c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6"/>
      <c r="T599" s="15"/>
      <c r="U599" s="15"/>
      <c r="V599" s="15"/>
      <c r="W599" s="15"/>
      <c r="X599" s="16"/>
      <c r="Y599" s="15"/>
      <c r="Z599" s="15"/>
      <c r="AA599" s="15"/>
      <c r="AB599" s="15"/>
      <c r="AC599" s="15"/>
    </row>
    <row r="600" spans="1:29" s="17" customFormat="1" x14ac:dyDescent="0.25">
      <c r="A600" s="18">
        <v>2513505</v>
      </c>
      <c r="B600" s="20" t="s">
        <v>299</v>
      </c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6"/>
      <c r="T600" s="15"/>
      <c r="U600" s="15"/>
      <c r="V600" s="15"/>
      <c r="W600" s="15"/>
      <c r="X600" s="16"/>
      <c r="Y600" s="15"/>
      <c r="Z600" s="15"/>
      <c r="AA600" s="15"/>
      <c r="AB600" s="15"/>
      <c r="AC600" s="15"/>
    </row>
    <row r="601" spans="1:29" s="17" customFormat="1" x14ac:dyDescent="0.25">
      <c r="A601" s="18">
        <v>2513604</v>
      </c>
      <c r="B601" s="20" t="s">
        <v>300</v>
      </c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6"/>
      <c r="T601" s="15"/>
      <c r="U601" s="15"/>
      <c r="V601" s="15"/>
      <c r="W601" s="15"/>
      <c r="X601" s="16"/>
      <c r="Y601" s="15"/>
      <c r="Z601" s="15"/>
      <c r="AA601" s="15"/>
      <c r="AB601" s="15"/>
      <c r="AC601" s="15"/>
    </row>
    <row r="602" spans="1:29" s="17" customFormat="1" x14ac:dyDescent="0.25">
      <c r="A602" s="18">
        <v>2513851</v>
      </c>
      <c r="B602" s="20" t="s">
        <v>301</v>
      </c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6"/>
      <c r="T602" s="15"/>
      <c r="U602" s="15"/>
      <c r="V602" s="15"/>
      <c r="W602" s="15"/>
      <c r="X602" s="16"/>
      <c r="Y602" s="15"/>
      <c r="Z602" s="15"/>
      <c r="AA602" s="15"/>
      <c r="AB602" s="15"/>
      <c r="AC602" s="15"/>
    </row>
    <row r="603" spans="1:29" s="17" customFormat="1" x14ac:dyDescent="0.25">
      <c r="A603" s="18">
        <v>2513927</v>
      </c>
      <c r="B603" s="20" t="s">
        <v>302</v>
      </c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6"/>
      <c r="T603" s="15"/>
      <c r="U603" s="15"/>
      <c r="V603" s="15"/>
      <c r="W603" s="15"/>
      <c r="X603" s="16"/>
      <c r="Y603" s="15"/>
      <c r="Z603" s="15"/>
      <c r="AA603" s="15"/>
      <c r="AB603" s="15"/>
      <c r="AC603" s="15"/>
    </row>
    <row r="604" spans="1:29" s="17" customFormat="1" x14ac:dyDescent="0.25">
      <c r="A604" s="18">
        <v>2513901</v>
      </c>
      <c r="B604" s="20" t="s">
        <v>303</v>
      </c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6"/>
      <c r="T604" s="15"/>
      <c r="U604" s="15"/>
      <c r="V604" s="15"/>
      <c r="W604" s="15"/>
      <c r="X604" s="16"/>
      <c r="Y604" s="15"/>
      <c r="Z604" s="15"/>
      <c r="AA604" s="15"/>
      <c r="AB604" s="15"/>
      <c r="AC604" s="15"/>
    </row>
    <row r="605" spans="1:29" s="17" customFormat="1" x14ac:dyDescent="0.25">
      <c r="A605" s="18">
        <v>2513968</v>
      </c>
      <c r="B605" s="20" t="s">
        <v>60</v>
      </c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6"/>
      <c r="T605" s="15"/>
      <c r="U605" s="15"/>
      <c r="V605" s="15"/>
      <c r="W605" s="15"/>
      <c r="X605" s="16"/>
      <c r="Y605" s="15"/>
      <c r="Z605" s="15"/>
      <c r="AA605" s="15"/>
      <c r="AB605" s="15"/>
      <c r="AC605" s="15"/>
    </row>
    <row r="606" spans="1:29" s="17" customFormat="1" x14ac:dyDescent="0.25">
      <c r="A606" s="18">
        <v>2513943</v>
      </c>
      <c r="B606" s="20" t="s">
        <v>304</v>
      </c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6"/>
      <c r="T606" s="15"/>
      <c r="U606" s="15"/>
      <c r="V606" s="15"/>
      <c r="W606" s="15"/>
      <c r="X606" s="16"/>
      <c r="Y606" s="15"/>
      <c r="Z606" s="15"/>
      <c r="AA606" s="15"/>
      <c r="AB606" s="15"/>
      <c r="AC606" s="15"/>
    </row>
    <row r="607" spans="1:29" s="17" customFormat="1" x14ac:dyDescent="0.25">
      <c r="A607" s="18">
        <v>2513984</v>
      </c>
      <c r="B607" s="20" t="s">
        <v>147</v>
      </c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6"/>
      <c r="T607" s="15"/>
      <c r="U607" s="15"/>
      <c r="V607" s="15"/>
      <c r="W607" s="15"/>
      <c r="X607" s="16"/>
      <c r="Y607" s="15"/>
      <c r="Z607" s="15"/>
      <c r="AA607" s="15"/>
      <c r="AB607" s="15"/>
      <c r="AC607" s="15"/>
    </row>
    <row r="608" spans="1:29" s="17" customFormat="1" x14ac:dyDescent="0.25">
      <c r="A608" s="18">
        <v>2514008</v>
      </c>
      <c r="B608" s="20" t="s">
        <v>305</v>
      </c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6"/>
      <c r="T608" s="15"/>
      <c r="U608" s="15"/>
      <c r="V608" s="15"/>
      <c r="W608" s="15"/>
      <c r="X608" s="16"/>
      <c r="Y608" s="15"/>
      <c r="Z608" s="15"/>
      <c r="AA608" s="15"/>
      <c r="AB608" s="15"/>
      <c r="AC608" s="15"/>
    </row>
    <row r="609" spans="1:29" s="17" customFormat="1" x14ac:dyDescent="0.25">
      <c r="A609" s="18">
        <v>2500700</v>
      </c>
      <c r="B609" s="20" t="s">
        <v>306</v>
      </c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6"/>
      <c r="T609" s="15"/>
      <c r="U609" s="15"/>
      <c r="V609" s="15"/>
      <c r="W609" s="15"/>
      <c r="X609" s="16"/>
      <c r="Y609" s="15"/>
      <c r="Z609" s="15"/>
      <c r="AA609" s="15"/>
      <c r="AB609" s="15"/>
      <c r="AC609" s="15"/>
    </row>
    <row r="610" spans="1:29" s="17" customFormat="1" x14ac:dyDescent="0.25">
      <c r="A610" s="18">
        <v>2514107</v>
      </c>
      <c r="B610" s="20" t="s">
        <v>307</v>
      </c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6"/>
      <c r="T610" s="15"/>
      <c r="U610" s="15"/>
      <c r="V610" s="15"/>
      <c r="W610" s="15"/>
      <c r="X610" s="16"/>
      <c r="Y610" s="15"/>
      <c r="Z610" s="15"/>
      <c r="AA610" s="15"/>
      <c r="AB610" s="15"/>
      <c r="AC610" s="15"/>
    </row>
    <row r="611" spans="1:29" s="17" customFormat="1" x14ac:dyDescent="0.25">
      <c r="A611" s="18">
        <v>2514206</v>
      </c>
      <c r="B611" s="20" t="s">
        <v>308</v>
      </c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6"/>
      <c r="T611" s="15"/>
      <c r="U611" s="15"/>
      <c r="V611" s="15"/>
      <c r="W611" s="15"/>
      <c r="X611" s="16"/>
      <c r="Y611" s="15"/>
      <c r="Z611" s="15"/>
      <c r="AA611" s="15"/>
      <c r="AB611" s="15"/>
      <c r="AC611" s="15"/>
    </row>
    <row r="612" spans="1:29" s="17" customFormat="1" x14ac:dyDescent="0.25">
      <c r="A612" s="18">
        <v>2514305</v>
      </c>
      <c r="B612" s="20" t="s">
        <v>309</v>
      </c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6"/>
      <c r="T612" s="15"/>
      <c r="U612" s="15"/>
      <c r="V612" s="15"/>
      <c r="W612" s="15"/>
      <c r="X612" s="16"/>
      <c r="Y612" s="15"/>
      <c r="Z612" s="15"/>
      <c r="AA612" s="15"/>
      <c r="AB612" s="15"/>
      <c r="AC612" s="15"/>
    </row>
    <row r="613" spans="1:29" s="17" customFormat="1" x14ac:dyDescent="0.25">
      <c r="A613" s="18">
        <v>2514404</v>
      </c>
      <c r="B613" s="20" t="s">
        <v>310</v>
      </c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6"/>
      <c r="T613" s="15"/>
      <c r="U613" s="15"/>
      <c r="V613" s="15"/>
      <c r="W613" s="15"/>
      <c r="X613" s="16"/>
      <c r="Y613" s="15"/>
      <c r="Z613" s="15"/>
      <c r="AA613" s="15"/>
      <c r="AB613" s="15"/>
      <c r="AC613" s="15"/>
    </row>
    <row r="614" spans="1:29" s="17" customFormat="1" x14ac:dyDescent="0.25">
      <c r="A614" s="18">
        <v>2514503</v>
      </c>
      <c r="B614" s="20" t="s">
        <v>311</v>
      </c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6"/>
      <c r="T614" s="15"/>
      <c r="U614" s="15"/>
      <c r="V614" s="15"/>
      <c r="W614" s="15"/>
      <c r="X614" s="16"/>
      <c r="Y614" s="15"/>
      <c r="Z614" s="15"/>
      <c r="AA614" s="15"/>
      <c r="AB614" s="15"/>
      <c r="AC614" s="15"/>
    </row>
    <row r="615" spans="1:29" s="17" customFormat="1" x14ac:dyDescent="0.25">
      <c r="A615" s="18">
        <v>2514552</v>
      </c>
      <c r="B615" s="20" t="s">
        <v>312</v>
      </c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6"/>
      <c r="T615" s="15"/>
      <c r="U615" s="15"/>
      <c r="V615" s="15"/>
      <c r="W615" s="15"/>
      <c r="X615" s="16"/>
      <c r="Y615" s="15"/>
      <c r="Z615" s="15"/>
      <c r="AA615" s="15"/>
      <c r="AB615" s="15"/>
      <c r="AC615" s="15"/>
    </row>
    <row r="616" spans="1:29" s="17" customFormat="1" x14ac:dyDescent="0.25">
      <c r="A616" s="18">
        <v>2514602</v>
      </c>
      <c r="B616" s="20" t="s">
        <v>313</v>
      </c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6"/>
      <c r="T616" s="15"/>
      <c r="U616" s="15"/>
      <c r="V616" s="15"/>
      <c r="W616" s="15"/>
      <c r="X616" s="16"/>
      <c r="Y616" s="15"/>
      <c r="Z616" s="15"/>
      <c r="AA616" s="15"/>
      <c r="AB616" s="15"/>
      <c r="AC616" s="15"/>
    </row>
    <row r="617" spans="1:29" s="17" customFormat="1" x14ac:dyDescent="0.25">
      <c r="A617" s="18">
        <v>2514651</v>
      </c>
      <c r="B617" s="20" t="s">
        <v>314</v>
      </c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6"/>
      <c r="T617" s="15"/>
      <c r="U617" s="15"/>
      <c r="V617" s="15"/>
      <c r="W617" s="15"/>
      <c r="X617" s="16"/>
      <c r="Y617" s="15"/>
      <c r="Z617" s="15"/>
      <c r="AA617" s="15"/>
      <c r="AB617" s="15"/>
      <c r="AC617" s="15"/>
    </row>
    <row r="618" spans="1:29" s="17" customFormat="1" x14ac:dyDescent="0.25">
      <c r="A618" s="18">
        <v>2514701</v>
      </c>
      <c r="B618" s="20" t="s">
        <v>315</v>
      </c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6"/>
      <c r="T618" s="15"/>
      <c r="U618" s="15"/>
      <c r="V618" s="15"/>
      <c r="W618" s="15"/>
      <c r="X618" s="16"/>
      <c r="Y618" s="15"/>
      <c r="Z618" s="15"/>
      <c r="AA618" s="15"/>
      <c r="AB618" s="15"/>
      <c r="AC618" s="15"/>
    </row>
    <row r="619" spans="1:29" s="17" customFormat="1" x14ac:dyDescent="0.25">
      <c r="A619" s="18">
        <v>2514800</v>
      </c>
      <c r="B619" s="20" t="s">
        <v>316</v>
      </c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6"/>
      <c r="T619" s="15"/>
      <c r="U619" s="15"/>
      <c r="V619" s="15"/>
      <c r="W619" s="15"/>
      <c r="X619" s="16"/>
      <c r="Y619" s="15"/>
      <c r="Z619" s="15"/>
      <c r="AA619" s="15"/>
      <c r="AB619" s="15"/>
      <c r="AC619" s="15"/>
    </row>
    <row r="620" spans="1:29" s="17" customFormat="1" x14ac:dyDescent="0.25">
      <c r="A620" s="18">
        <v>2514453</v>
      </c>
      <c r="B620" s="20" t="s">
        <v>317</v>
      </c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6"/>
      <c r="T620" s="15"/>
      <c r="U620" s="15"/>
      <c r="V620" s="15"/>
      <c r="W620" s="15"/>
      <c r="X620" s="16"/>
      <c r="Y620" s="15"/>
      <c r="Z620" s="15"/>
      <c r="AA620" s="15"/>
      <c r="AB620" s="15"/>
      <c r="AC620" s="15"/>
    </row>
    <row r="621" spans="1:29" s="17" customFormat="1" x14ac:dyDescent="0.25">
      <c r="A621" s="18">
        <v>2514909</v>
      </c>
      <c r="B621" s="20" t="s">
        <v>318</v>
      </c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6"/>
      <c r="T621" s="15"/>
      <c r="U621" s="15"/>
      <c r="V621" s="15"/>
      <c r="W621" s="15"/>
      <c r="X621" s="16"/>
      <c r="Y621" s="15"/>
      <c r="Z621" s="15"/>
      <c r="AA621" s="15"/>
      <c r="AB621" s="15"/>
      <c r="AC621" s="15"/>
    </row>
    <row r="622" spans="1:29" s="17" customFormat="1" x14ac:dyDescent="0.25">
      <c r="A622" s="18">
        <v>2515104</v>
      </c>
      <c r="B622" s="20" t="s">
        <v>319</v>
      </c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6"/>
      <c r="T622" s="15"/>
      <c r="U622" s="15"/>
      <c r="V622" s="15"/>
      <c r="W622" s="15"/>
      <c r="X622" s="16"/>
      <c r="Y622" s="15"/>
      <c r="Z622" s="15"/>
      <c r="AA622" s="15"/>
      <c r="AB622" s="15"/>
      <c r="AC622" s="15"/>
    </row>
    <row r="623" spans="1:29" s="17" customFormat="1" x14ac:dyDescent="0.25">
      <c r="A623" s="18">
        <v>2515203</v>
      </c>
      <c r="B623" s="20" t="s">
        <v>320</v>
      </c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6"/>
      <c r="T623" s="15"/>
      <c r="U623" s="15"/>
      <c r="V623" s="15"/>
      <c r="W623" s="15"/>
      <c r="X623" s="16"/>
      <c r="Y623" s="15"/>
      <c r="Z623" s="15"/>
      <c r="AA623" s="15"/>
      <c r="AB623" s="15"/>
      <c r="AC623" s="15"/>
    </row>
    <row r="624" spans="1:29" s="17" customFormat="1" x14ac:dyDescent="0.25">
      <c r="A624" s="18">
        <v>2515401</v>
      </c>
      <c r="B624" s="20" t="s">
        <v>321</v>
      </c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6"/>
      <c r="T624" s="15"/>
      <c r="U624" s="15"/>
      <c r="V624" s="15"/>
      <c r="W624" s="15"/>
      <c r="X624" s="16"/>
      <c r="Y624" s="15"/>
      <c r="Z624" s="15"/>
      <c r="AA624" s="15"/>
      <c r="AB624" s="15"/>
      <c r="AC624" s="15"/>
    </row>
    <row r="625" spans="1:29" s="17" customFormat="1" x14ac:dyDescent="0.25">
      <c r="A625" s="18">
        <v>2515500</v>
      </c>
      <c r="B625" s="20" t="s">
        <v>322</v>
      </c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6"/>
      <c r="T625" s="15"/>
      <c r="U625" s="15"/>
      <c r="V625" s="15"/>
      <c r="W625" s="15"/>
      <c r="X625" s="16"/>
      <c r="Y625" s="15"/>
      <c r="Z625" s="15"/>
      <c r="AA625" s="15"/>
      <c r="AB625" s="15"/>
      <c r="AC625" s="15"/>
    </row>
    <row r="626" spans="1:29" s="17" customFormat="1" x14ac:dyDescent="0.25">
      <c r="A626" s="18">
        <v>2515609</v>
      </c>
      <c r="B626" s="20" t="s">
        <v>323</v>
      </c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6"/>
      <c r="T626" s="15"/>
      <c r="U626" s="15"/>
      <c r="V626" s="15"/>
      <c r="W626" s="15"/>
      <c r="X626" s="16"/>
      <c r="Y626" s="15"/>
      <c r="Z626" s="15"/>
      <c r="AA626" s="15"/>
      <c r="AB626" s="15"/>
      <c r="AC626" s="15"/>
    </row>
    <row r="627" spans="1:29" s="17" customFormat="1" x14ac:dyDescent="0.25">
      <c r="A627" s="18">
        <v>2515708</v>
      </c>
      <c r="B627" s="20" t="s">
        <v>324</v>
      </c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6"/>
      <c r="T627" s="15"/>
      <c r="U627" s="15"/>
      <c r="V627" s="15"/>
      <c r="W627" s="15"/>
      <c r="X627" s="16"/>
      <c r="Y627" s="15"/>
      <c r="Z627" s="15"/>
      <c r="AA627" s="15"/>
      <c r="AB627" s="15"/>
      <c r="AC627" s="15"/>
    </row>
    <row r="628" spans="1:29" s="17" customFormat="1" x14ac:dyDescent="0.25">
      <c r="A628" s="18">
        <v>2515807</v>
      </c>
      <c r="B628" s="20" t="s">
        <v>325</v>
      </c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6"/>
      <c r="T628" s="15"/>
      <c r="U628" s="15"/>
      <c r="V628" s="15"/>
      <c r="W628" s="15"/>
      <c r="X628" s="16"/>
      <c r="Y628" s="15"/>
      <c r="Z628" s="15"/>
      <c r="AA628" s="15"/>
      <c r="AB628" s="15"/>
      <c r="AC628" s="15"/>
    </row>
    <row r="629" spans="1:29" s="17" customFormat="1" x14ac:dyDescent="0.25">
      <c r="A629" s="18">
        <v>2515906</v>
      </c>
      <c r="B629" s="20" t="s">
        <v>326</v>
      </c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6"/>
      <c r="T629" s="15"/>
      <c r="U629" s="15"/>
      <c r="V629" s="15"/>
      <c r="W629" s="15"/>
      <c r="X629" s="16"/>
      <c r="Y629" s="15"/>
      <c r="Z629" s="15"/>
      <c r="AA629" s="15"/>
      <c r="AB629" s="15"/>
      <c r="AC629" s="15"/>
    </row>
    <row r="630" spans="1:29" s="17" customFormat="1" x14ac:dyDescent="0.25">
      <c r="A630" s="18">
        <v>2515930</v>
      </c>
      <c r="B630" s="20" t="s">
        <v>327</v>
      </c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6"/>
      <c r="T630" s="15"/>
      <c r="U630" s="15"/>
      <c r="V630" s="15"/>
      <c r="W630" s="15"/>
      <c r="X630" s="16"/>
      <c r="Y630" s="15"/>
      <c r="Z630" s="15"/>
      <c r="AA630" s="15"/>
      <c r="AB630" s="15"/>
      <c r="AC630" s="15"/>
    </row>
    <row r="631" spans="1:29" s="17" customFormat="1" x14ac:dyDescent="0.25">
      <c r="A631" s="18">
        <v>2516003</v>
      </c>
      <c r="B631" s="20" t="s">
        <v>328</v>
      </c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6"/>
      <c r="T631" s="15"/>
      <c r="U631" s="15"/>
      <c r="V631" s="15"/>
      <c r="W631" s="15"/>
      <c r="X631" s="16"/>
      <c r="Y631" s="15"/>
      <c r="Z631" s="15"/>
      <c r="AA631" s="15"/>
      <c r="AB631" s="15"/>
      <c r="AC631" s="15"/>
    </row>
    <row r="632" spans="1:29" s="17" customFormat="1" x14ac:dyDescent="0.25">
      <c r="A632" s="18">
        <v>2516102</v>
      </c>
      <c r="B632" s="20" t="s">
        <v>329</v>
      </c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6"/>
      <c r="T632" s="15"/>
      <c r="U632" s="15"/>
      <c r="V632" s="15"/>
      <c r="W632" s="15"/>
      <c r="X632" s="16"/>
      <c r="Y632" s="15"/>
      <c r="Z632" s="15"/>
      <c r="AA632" s="15"/>
      <c r="AB632" s="15"/>
      <c r="AC632" s="15"/>
    </row>
    <row r="633" spans="1:29" s="17" customFormat="1" x14ac:dyDescent="0.25">
      <c r="A633" s="18">
        <v>2516151</v>
      </c>
      <c r="B633" s="20" t="s">
        <v>330</v>
      </c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6"/>
      <c r="T633" s="15"/>
      <c r="U633" s="15"/>
      <c r="V633" s="15"/>
      <c r="W633" s="15"/>
      <c r="X633" s="16"/>
      <c r="Y633" s="15"/>
      <c r="Z633" s="15"/>
      <c r="AA633" s="15"/>
      <c r="AB633" s="15"/>
      <c r="AC633" s="15"/>
    </row>
    <row r="634" spans="1:29" s="17" customFormat="1" x14ac:dyDescent="0.25">
      <c r="A634" s="18">
        <v>2516201</v>
      </c>
      <c r="B634" s="20" t="s">
        <v>331</v>
      </c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6"/>
      <c r="T634" s="15"/>
      <c r="U634" s="15"/>
      <c r="V634" s="15"/>
      <c r="W634" s="15"/>
      <c r="X634" s="16"/>
      <c r="Y634" s="15"/>
      <c r="Z634" s="15"/>
      <c r="AA634" s="15"/>
      <c r="AB634" s="15"/>
      <c r="AC634" s="15"/>
    </row>
    <row r="635" spans="1:29" s="17" customFormat="1" x14ac:dyDescent="0.25">
      <c r="A635" s="18">
        <v>2516300</v>
      </c>
      <c r="B635" s="20" t="s">
        <v>332</v>
      </c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6"/>
      <c r="T635" s="15"/>
      <c r="U635" s="15"/>
      <c r="V635" s="15"/>
      <c r="W635" s="15"/>
      <c r="X635" s="16"/>
      <c r="Y635" s="15"/>
      <c r="Z635" s="15"/>
      <c r="AA635" s="15"/>
      <c r="AB635" s="15"/>
      <c r="AC635" s="15"/>
    </row>
    <row r="636" spans="1:29" s="17" customFormat="1" x14ac:dyDescent="0.25">
      <c r="A636" s="18">
        <v>2516409</v>
      </c>
      <c r="B636" s="20" t="s">
        <v>333</v>
      </c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6"/>
      <c r="T636" s="15"/>
      <c r="U636" s="15"/>
      <c r="V636" s="15"/>
      <c r="W636" s="15"/>
      <c r="X636" s="16"/>
      <c r="Y636" s="15"/>
      <c r="Z636" s="15"/>
      <c r="AA636" s="15"/>
      <c r="AB636" s="15"/>
      <c r="AC636" s="15"/>
    </row>
    <row r="637" spans="1:29" s="17" customFormat="1" x14ac:dyDescent="0.25">
      <c r="A637" s="18">
        <v>2516508</v>
      </c>
      <c r="B637" s="20" t="s">
        <v>334</v>
      </c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6"/>
      <c r="T637" s="15"/>
      <c r="U637" s="15"/>
      <c r="V637" s="15"/>
      <c r="W637" s="15"/>
      <c r="X637" s="16"/>
      <c r="Y637" s="15"/>
      <c r="Z637" s="15"/>
      <c r="AA637" s="15"/>
      <c r="AB637" s="15"/>
      <c r="AC637" s="15"/>
    </row>
    <row r="638" spans="1:29" s="17" customFormat="1" x14ac:dyDescent="0.25">
      <c r="A638" s="18">
        <v>2516607</v>
      </c>
      <c r="B638" s="20" t="s">
        <v>335</v>
      </c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6"/>
      <c r="T638" s="15"/>
      <c r="U638" s="15"/>
      <c r="V638" s="15"/>
      <c r="W638" s="15"/>
      <c r="X638" s="16"/>
      <c r="Y638" s="15"/>
      <c r="Z638" s="15"/>
      <c r="AA638" s="15"/>
      <c r="AB638" s="15"/>
      <c r="AC638" s="15"/>
    </row>
    <row r="639" spans="1:29" s="17" customFormat="1" x14ac:dyDescent="0.25">
      <c r="A639" s="18">
        <v>2516706</v>
      </c>
      <c r="B639" s="20" t="s">
        <v>336</v>
      </c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6"/>
      <c r="T639" s="15"/>
      <c r="U639" s="15"/>
      <c r="V639" s="15"/>
      <c r="W639" s="15"/>
      <c r="X639" s="16"/>
      <c r="Y639" s="15"/>
      <c r="Z639" s="15"/>
      <c r="AA639" s="15"/>
      <c r="AB639" s="15"/>
      <c r="AC639" s="15"/>
    </row>
    <row r="640" spans="1:29" s="17" customFormat="1" x14ac:dyDescent="0.25">
      <c r="A640" s="18">
        <v>2516755</v>
      </c>
      <c r="B640" s="20" t="s">
        <v>337</v>
      </c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6"/>
      <c r="T640" s="15"/>
      <c r="U640" s="15"/>
      <c r="V640" s="15"/>
      <c r="W640" s="15"/>
      <c r="X640" s="16"/>
      <c r="Y640" s="15"/>
      <c r="Z640" s="15"/>
      <c r="AA640" s="15"/>
      <c r="AB640" s="15"/>
      <c r="AC640" s="15"/>
    </row>
    <row r="641" spans="1:29" s="17" customFormat="1" x14ac:dyDescent="0.25">
      <c r="A641" s="18">
        <v>2516805</v>
      </c>
      <c r="B641" s="20" t="s">
        <v>338</v>
      </c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6"/>
      <c r="T641" s="15"/>
      <c r="U641" s="15"/>
      <c r="V641" s="15"/>
      <c r="W641" s="15"/>
      <c r="X641" s="16"/>
      <c r="Y641" s="15"/>
      <c r="Z641" s="15"/>
      <c r="AA641" s="15"/>
      <c r="AB641" s="15"/>
      <c r="AC641" s="15"/>
    </row>
    <row r="642" spans="1:29" s="17" customFormat="1" x14ac:dyDescent="0.25">
      <c r="A642" s="18">
        <v>2516904</v>
      </c>
      <c r="B642" s="20" t="s">
        <v>339</v>
      </c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6"/>
      <c r="T642" s="15"/>
      <c r="U642" s="15"/>
      <c r="V642" s="15"/>
      <c r="W642" s="15"/>
      <c r="X642" s="16"/>
      <c r="Y642" s="15"/>
      <c r="Z642" s="15"/>
      <c r="AA642" s="15"/>
      <c r="AB642" s="15"/>
      <c r="AC642" s="15"/>
    </row>
    <row r="643" spans="1:29" s="17" customFormat="1" x14ac:dyDescent="0.25">
      <c r="A643" s="18">
        <v>2517001</v>
      </c>
      <c r="B643" s="20" t="s">
        <v>340</v>
      </c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6"/>
      <c r="T643" s="15"/>
      <c r="U643" s="15"/>
      <c r="V643" s="15"/>
      <c r="W643" s="15"/>
      <c r="X643" s="16"/>
      <c r="Y643" s="15"/>
      <c r="Z643" s="15"/>
      <c r="AA643" s="15"/>
      <c r="AB643" s="15"/>
      <c r="AC643" s="15"/>
    </row>
    <row r="644" spans="1:29" s="17" customFormat="1" x14ac:dyDescent="0.25">
      <c r="A644" s="18">
        <v>2517100</v>
      </c>
      <c r="B644" s="20" t="s">
        <v>341</v>
      </c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6"/>
      <c r="T644" s="15"/>
      <c r="U644" s="15"/>
      <c r="V644" s="15"/>
      <c r="W644" s="15"/>
      <c r="X644" s="16"/>
      <c r="Y644" s="15"/>
      <c r="Z644" s="15"/>
      <c r="AA644" s="15"/>
      <c r="AB644" s="15"/>
      <c r="AC644" s="15"/>
    </row>
    <row r="645" spans="1:29" s="17" customFormat="1" x14ac:dyDescent="0.25">
      <c r="A645" s="18">
        <v>2517209</v>
      </c>
      <c r="B645" s="20" t="s">
        <v>342</v>
      </c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6"/>
      <c r="T645" s="15"/>
      <c r="U645" s="15"/>
      <c r="V645" s="15"/>
      <c r="W645" s="15"/>
      <c r="X645" s="16"/>
      <c r="Y645" s="15"/>
      <c r="Z645" s="15"/>
      <c r="AA645" s="15"/>
      <c r="AB645" s="15"/>
      <c r="AC645" s="15"/>
    </row>
    <row r="646" spans="1:29" s="17" customFormat="1" x14ac:dyDescent="0.25">
      <c r="A646" s="18">
        <v>2505501</v>
      </c>
      <c r="B646" s="20" t="s">
        <v>343</v>
      </c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6"/>
      <c r="T646" s="15"/>
      <c r="U646" s="15"/>
      <c r="V646" s="15"/>
      <c r="W646" s="15"/>
      <c r="X646" s="16"/>
      <c r="Y646" s="15"/>
      <c r="Z646" s="15"/>
      <c r="AA646" s="15"/>
      <c r="AB646" s="15"/>
      <c r="AC646" s="15"/>
    </row>
    <row r="647" spans="1:29" s="17" customFormat="1" x14ac:dyDescent="0.25">
      <c r="A647" s="18">
        <v>2517407</v>
      </c>
      <c r="B647" s="20" t="s">
        <v>344</v>
      </c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6"/>
      <c r="T647" s="15"/>
      <c r="U647" s="15"/>
      <c r="V647" s="15"/>
      <c r="W647" s="15"/>
      <c r="X647" s="16"/>
      <c r="Y647" s="15"/>
      <c r="Z647" s="15"/>
      <c r="AA647" s="15"/>
      <c r="AB647" s="15"/>
      <c r="AC647" s="15"/>
    </row>
    <row r="648" spans="1:29" s="17" customFormat="1" x14ac:dyDescent="0.25">
      <c r="A648" s="18">
        <v>2600104</v>
      </c>
      <c r="B648" s="20" t="s">
        <v>345</v>
      </c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6"/>
      <c r="T648" s="15"/>
      <c r="U648" s="15"/>
      <c r="V648" s="15"/>
      <c r="W648" s="15"/>
      <c r="X648" s="16"/>
      <c r="Y648" s="15"/>
      <c r="Z648" s="15"/>
      <c r="AA648" s="15"/>
      <c r="AB648" s="15"/>
      <c r="AC648" s="15"/>
    </row>
    <row r="649" spans="1:29" s="17" customFormat="1" x14ac:dyDescent="0.25">
      <c r="A649" s="18">
        <v>2600203</v>
      </c>
      <c r="B649" s="20" t="s">
        <v>346</v>
      </c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6"/>
      <c r="T649" s="15"/>
      <c r="U649" s="15"/>
      <c r="V649" s="15"/>
      <c r="W649" s="15"/>
      <c r="X649" s="16"/>
      <c r="Y649" s="15"/>
      <c r="Z649" s="15"/>
      <c r="AA649" s="15"/>
      <c r="AB649" s="15"/>
      <c r="AC649" s="15"/>
    </row>
    <row r="650" spans="1:29" s="17" customFormat="1" x14ac:dyDescent="0.25">
      <c r="A650" s="18">
        <v>2600302</v>
      </c>
      <c r="B650" s="20" t="s">
        <v>347</v>
      </c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6"/>
      <c r="T650" s="15"/>
      <c r="U650" s="15"/>
      <c r="V650" s="15"/>
      <c r="W650" s="15"/>
      <c r="X650" s="16"/>
      <c r="Y650" s="15"/>
      <c r="Z650" s="15"/>
      <c r="AA650" s="15"/>
      <c r="AB650" s="15"/>
      <c r="AC650" s="15"/>
    </row>
    <row r="651" spans="1:29" s="17" customFormat="1" x14ac:dyDescent="0.25">
      <c r="A651" s="18">
        <v>2600500</v>
      </c>
      <c r="B651" s="20" t="s">
        <v>348</v>
      </c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6"/>
      <c r="T651" s="15"/>
      <c r="U651" s="15"/>
      <c r="V651" s="15"/>
      <c r="W651" s="15"/>
      <c r="X651" s="16"/>
      <c r="Y651" s="15"/>
      <c r="Z651" s="15"/>
      <c r="AA651" s="15"/>
      <c r="AB651" s="15"/>
      <c r="AC651" s="15"/>
    </row>
    <row r="652" spans="1:29" s="17" customFormat="1" x14ac:dyDescent="0.25">
      <c r="A652" s="18">
        <v>2600609</v>
      </c>
      <c r="B652" s="20" t="s">
        <v>162</v>
      </c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6"/>
      <c r="T652" s="15"/>
      <c r="U652" s="15"/>
      <c r="V652" s="15"/>
      <c r="W652" s="15"/>
      <c r="X652" s="16"/>
      <c r="Y652" s="15"/>
      <c r="Z652" s="15"/>
      <c r="AA652" s="15"/>
      <c r="AB652" s="15"/>
      <c r="AC652" s="15"/>
    </row>
    <row r="653" spans="1:29" s="17" customFormat="1" x14ac:dyDescent="0.25">
      <c r="A653" s="18">
        <v>2600807</v>
      </c>
      <c r="B653" s="20" t="s">
        <v>349</v>
      </c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6"/>
      <c r="T653" s="15"/>
      <c r="U653" s="15"/>
      <c r="V653" s="15"/>
      <c r="W653" s="15"/>
      <c r="X653" s="16"/>
      <c r="Y653" s="15"/>
      <c r="Z653" s="15"/>
      <c r="AA653" s="15"/>
      <c r="AB653" s="15"/>
      <c r="AC653" s="15"/>
    </row>
    <row r="654" spans="1:29" s="17" customFormat="1" x14ac:dyDescent="0.25">
      <c r="A654" s="18">
        <v>2601003</v>
      </c>
      <c r="B654" s="20" t="s">
        <v>350</v>
      </c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6"/>
      <c r="T654" s="15"/>
      <c r="U654" s="15"/>
      <c r="V654" s="15"/>
      <c r="W654" s="15"/>
      <c r="X654" s="16"/>
      <c r="Y654" s="15"/>
      <c r="Z654" s="15"/>
      <c r="AA654" s="15"/>
      <c r="AB654" s="15"/>
      <c r="AC654" s="15"/>
    </row>
    <row r="655" spans="1:29" s="17" customFormat="1" x14ac:dyDescent="0.25">
      <c r="A655" s="18">
        <v>2601102</v>
      </c>
      <c r="B655" s="20" t="s">
        <v>351</v>
      </c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6"/>
      <c r="T655" s="15"/>
      <c r="U655" s="15"/>
      <c r="V655" s="15"/>
      <c r="W655" s="15"/>
      <c r="X655" s="16"/>
      <c r="Y655" s="15"/>
      <c r="Z655" s="15"/>
      <c r="AA655" s="15"/>
      <c r="AB655" s="15"/>
      <c r="AC655" s="15"/>
    </row>
    <row r="656" spans="1:29" s="17" customFormat="1" x14ac:dyDescent="0.25">
      <c r="A656" s="18">
        <v>2601201</v>
      </c>
      <c r="B656" s="20" t="s">
        <v>352</v>
      </c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6"/>
      <c r="T656" s="15"/>
      <c r="U656" s="15"/>
      <c r="V656" s="15"/>
      <c r="W656" s="15"/>
      <c r="X656" s="16"/>
      <c r="Y656" s="15"/>
      <c r="Z656" s="15"/>
      <c r="AA656" s="15"/>
      <c r="AB656" s="15"/>
      <c r="AC656" s="15"/>
    </row>
    <row r="657" spans="1:29" s="17" customFormat="1" x14ac:dyDescent="0.25">
      <c r="A657" s="18">
        <v>2601607</v>
      </c>
      <c r="B657" s="20" t="s">
        <v>353</v>
      </c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6"/>
      <c r="T657" s="15"/>
      <c r="U657" s="15"/>
      <c r="V657" s="15"/>
      <c r="W657" s="15"/>
      <c r="X657" s="16"/>
      <c r="Y657" s="15"/>
      <c r="Z657" s="15"/>
      <c r="AA657" s="15"/>
      <c r="AB657" s="15"/>
      <c r="AC657" s="15"/>
    </row>
    <row r="658" spans="1:29" s="17" customFormat="1" x14ac:dyDescent="0.25">
      <c r="A658" s="18">
        <v>2601706</v>
      </c>
      <c r="B658" s="20" t="s">
        <v>354</v>
      </c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6"/>
      <c r="T658" s="15"/>
      <c r="U658" s="15"/>
      <c r="V658" s="15"/>
      <c r="W658" s="15"/>
      <c r="X658" s="16"/>
      <c r="Y658" s="15"/>
      <c r="Z658" s="15"/>
      <c r="AA658" s="15"/>
      <c r="AB658" s="15"/>
      <c r="AC658" s="15"/>
    </row>
    <row r="659" spans="1:29" s="17" customFormat="1" x14ac:dyDescent="0.25">
      <c r="A659" s="18">
        <v>2601805</v>
      </c>
      <c r="B659" s="20" t="s">
        <v>355</v>
      </c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6"/>
      <c r="T659" s="15"/>
      <c r="U659" s="15"/>
      <c r="V659" s="15"/>
      <c r="W659" s="15"/>
      <c r="X659" s="16"/>
      <c r="Y659" s="15"/>
      <c r="Z659" s="15"/>
      <c r="AA659" s="15"/>
      <c r="AB659" s="15"/>
      <c r="AC659" s="15"/>
    </row>
    <row r="660" spans="1:29" s="17" customFormat="1" x14ac:dyDescent="0.25">
      <c r="A660" s="18">
        <v>2601904</v>
      </c>
      <c r="B660" s="20" t="s">
        <v>356</v>
      </c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6"/>
      <c r="T660" s="15"/>
      <c r="U660" s="15"/>
      <c r="V660" s="15"/>
      <c r="W660" s="15"/>
      <c r="X660" s="16"/>
      <c r="Y660" s="15"/>
      <c r="Z660" s="15"/>
      <c r="AA660" s="15"/>
      <c r="AB660" s="15"/>
      <c r="AC660" s="15"/>
    </row>
    <row r="661" spans="1:29" s="17" customFormat="1" x14ac:dyDescent="0.25">
      <c r="A661" s="18">
        <v>2602001</v>
      </c>
      <c r="B661" s="20" t="s">
        <v>357</v>
      </c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6"/>
      <c r="T661" s="15"/>
      <c r="U661" s="15"/>
      <c r="V661" s="15"/>
      <c r="W661" s="15"/>
      <c r="X661" s="16"/>
      <c r="Y661" s="15"/>
      <c r="Z661" s="15"/>
      <c r="AA661" s="15"/>
      <c r="AB661" s="15"/>
      <c r="AC661" s="15"/>
    </row>
    <row r="662" spans="1:29" s="17" customFormat="1" x14ac:dyDescent="0.25">
      <c r="A662" s="18">
        <v>2602100</v>
      </c>
      <c r="B662" s="20" t="s">
        <v>358</v>
      </c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6"/>
      <c r="T662" s="15"/>
      <c r="U662" s="15"/>
      <c r="V662" s="15"/>
      <c r="W662" s="15"/>
      <c r="X662" s="16"/>
      <c r="Y662" s="15"/>
      <c r="Z662" s="15"/>
      <c r="AA662" s="15"/>
      <c r="AB662" s="15"/>
      <c r="AC662" s="15"/>
    </row>
    <row r="663" spans="1:29" s="17" customFormat="1" x14ac:dyDescent="0.25">
      <c r="A663" s="18">
        <v>2602209</v>
      </c>
      <c r="B663" s="20" t="s">
        <v>359</v>
      </c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6"/>
      <c r="T663" s="15"/>
      <c r="U663" s="15"/>
      <c r="V663" s="15"/>
      <c r="W663" s="15"/>
      <c r="X663" s="16"/>
      <c r="Y663" s="15"/>
      <c r="Z663" s="15"/>
      <c r="AA663" s="15"/>
      <c r="AB663" s="15"/>
      <c r="AC663" s="15"/>
    </row>
    <row r="664" spans="1:29" s="17" customFormat="1" x14ac:dyDescent="0.25">
      <c r="A664" s="18">
        <v>2602407</v>
      </c>
      <c r="B664" s="20" t="s">
        <v>360</v>
      </c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6"/>
      <c r="T664" s="15"/>
      <c r="U664" s="15"/>
      <c r="V664" s="15"/>
      <c r="W664" s="15"/>
      <c r="X664" s="16"/>
      <c r="Y664" s="15"/>
      <c r="Z664" s="15"/>
      <c r="AA664" s="15"/>
      <c r="AB664" s="15"/>
      <c r="AC664" s="15"/>
    </row>
    <row r="665" spans="1:29" s="17" customFormat="1" x14ac:dyDescent="0.25">
      <c r="A665" s="18">
        <v>2602506</v>
      </c>
      <c r="B665" s="20" t="s">
        <v>361</v>
      </c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6"/>
      <c r="T665" s="15"/>
      <c r="U665" s="15"/>
      <c r="V665" s="15"/>
      <c r="W665" s="15"/>
      <c r="X665" s="16"/>
      <c r="Y665" s="15"/>
      <c r="Z665" s="15"/>
      <c r="AA665" s="15"/>
      <c r="AB665" s="15"/>
      <c r="AC665" s="15"/>
    </row>
    <row r="666" spans="1:29" s="17" customFormat="1" x14ac:dyDescent="0.25">
      <c r="A666" s="18">
        <v>2602605</v>
      </c>
      <c r="B666" s="20" t="s">
        <v>362</v>
      </c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6"/>
      <c r="T666" s="15"/>
      <c r="U666" s="15"/>
      <c r="V666" s="15"/>
      <c r="W666" s="15"/>
      <c r="X666" s="16"/>
      <c r="Y666" s="15"/>
      <c r="Z666" s="15"/>
      <c r="AA666" s="15"/>
      <c r="AB666" s="15"/>
      <c r="AC666" s="15"/>
    </row>
    <row r="667" spans="1:29" s="17" customFormat="1" x14ac:dyDescent="0.25">
      <c r="A667" s="18">
        <v>2602803</v>
      </c>
      <c r="B667" s="20" t="s">
        <v>363</v>
      </c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6"/>
      <c r="T667" s="15"/>
      <c r="U667" s="15"/>
      <c r="V667" s="15"/>
      <c r="W667" s="15"/>
      <c r="X667" s="16"/>
      <c r="Y667" s="15"/>
      <c r="Z667" s="15"/>
      <c r="AA667" s="15"/>
      <c r="AB667" s="15"/>
      <c r="AC667" s="15"/>
    </row>
    <row r="668" spans="1:29" s="17" customFormat="1" x14ac:dyDescent="0.25">
      <c r="A668" s="18">
        <v>2603009</v>
      </c>
      <c r="B668" s="20" t="s">
        <v>364</v>
      </c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6"/>
      <c r="T668" s="15"/>
      <c r="U668" s="15"/>
      <c r="V668" s="15"/>
      <c r="W668" s="15"/>
      <c r="X668" s="16"/>
      <c r="Y668" s="15"/>
      <c r="Z668" s="15"/>
      <c r="AA668" s="15"/>
      <c r="AB668" s="15"/>
      <c r="AC668" s="15"/>
    </row>
    <row r="669" spans="1:29" s="17" customFormat="1" x14ac:dyDescent="0.25">
      <c r="A669" s="18">
        <v>2603108</v>
      </c>
      <c r="B669" s="20" t="s">
        <v>365</v>
      </c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6"/>
      <c r="T669" s="15"/>
      <c r="U669" s="15"/>
      <c r="V669" s="15"/>
      <c r="W669" s="15"/>
      <c r="X669" s="16"/>
      <c r="Y669" s="15"/>
      <c r="Z669" s="15"/>
      <c r="AA669" s="15"/>
      <c r="AB669" s="15"/>
      <c r="AC669" s="15"/>
    </row>
    <row r="670" spans="1:29" s="17" customFormat="1" x14ac:dyDescent="0.25">
      <c r="A670" s="18">
        <v>2603207</v>
      </c>
      <c r="B670" s="20" t="s">
        <v>366</v>
      </c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6"/>
      <c r="T670" s="15"/>
      <c r="U670" s="15"/>
      <c r="V670" s="15"/>
      <c r="W670" s="15"/>
      <c r="X670" s="16"/>
      <c r="Y670" s="15"/>
      <c r="Z670" s="15"/>
      <c r="AA670" s="15"/>
      <c r="AB670" s="15"/>
      <c r="AC670" s="15"/>
    </row>
    <row r="671" spans="1:29" s="17" customFormat="1" x14ac:dyDescent="0.25">
      <c r="A671" s="18">
        <v>2603306</v>
      </c>
      <c r="B671" s="20" t="s">
        <v>367</v>
      </c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6"/>
      <c r="T671" s="15"/>
      <c r="U671" s="15"/>
      <c r="V671" s="15"/>
      <c r="W671" s="15"/>
      <c r="X671" s="16"/>
      <c r="Y671" s="15"/>
      <c r="Z671" s="15"/>
      <c r="AA671" s="15"/>
      <c r="AB671" s="15"/>
      <c r="AC671" s="15"/>
    </row>
    <row r="672" spans="1:29" s="17" customFormat="1" x14ac:dyDescent="0.25">
      <c r="A672" s="18">
        <v>2603405</v>
      </c>
      <c r="B672" s="20" t="s">
        <v>368</v>
      </c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6"/>
      <c r="T672" s="15"/>
      <c r="U672" s="15"/>
      <c r="V672" s="15"/>
      <c r="W672" s="15"/>
      <c r="X672" s="16"/>
      <c r="Y672" s="15"/>
      <c r="Z672" s="15"/>
      <c r="AA672" s="15"/>
      <c r="AB672" s="15"/>
      <c r="AC672" s="15"/>
    </row>
    <row r="673" spans="1:29" s="17" customFormat="1" x14ac:dyDescent="0.25">
      <c r="A673" s="18">
        <v>2603504</v>
      </c>
      <c r="B673" s="20" t="s">
        <v>369</v>
      </c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6"/>
      <c r="T673" s="15"/>
      <c r="U673" s="15"/>
      <c r="V673" s="15"/>
      <c r="W673" s="15"/>
      <c r="X673" s="16"/>
      <c r="Y673" s="15"/>
      <c r="Z673" s="15"/>
      <c r="AA673" s="15"/>
      <c r="AB673" s="15"/>
      <c r="AC673" s="15"/>
    </row>
    <row r="674" spans="1:29" s="17" customFormat="1" x14ac:dyDescent="0.25">
      <c r="A674" s="18">
        <v>2603702</v>
      </c>
      <c r="B674" s="20" t="s">
        <v>370</v>
      </c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6"/>
      <c r="T674" s="15"/>
      <c r="U674" s="15"/>
      <c r="V674" s="15"/>
      <c r="W674" s="15"/>
      <c r="X674" s="16"/>
      <c r="Y674" s="15"/>
      <c r="Z674" s="15"/>
      <c r="AA674" s="15"/>
      <c r="AB674" s="15"/>
      <c r="AC674" s="15"/>
    </row>
    <row r="675" spans="1:29" s="17" customFormat="1" x14ac:dyDescent="0.25">
      <c r="A675" s="18">
        <v>2603801</v>
      </c>
      <c r="B675" s="20" t="s">
        <v>371</v>
      </c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6"/>
      <c r="T675" s="15"/>
      <c r="U675" s="15"/>
      <c r="V675" s="15"/>
      <c r="W675" s="15"/>
      <c r="X675" s="16"/>
      <c r="Y675" s="15"/>
      <c r="Z675" s="15"/>
      <c r="AA675" s="15"/>
      <c r="AB675" s="15"/>
      <c r="AC675" s="15"/>
    </row>
    <row r="676" spans="1:29" s="17" customFormat="1" x14ac:dyDescent="0.25">
      <c r="A676" s="18">
        <v>2603900</v>
      </c>
      <c r="B676" s="20" t="s">
        <v>372</v>
      </c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6"/>
      <c r="T676" s="15"/>
      <c r="U676" s="15"/>
      <c r="V676" s="15"/>
      <c r="W676" s="15"/>
      <c r="X676" s="16"/>
      <c r="Y676" s="15"/>
      <c r="Z676" s="15"/>
      <c r="AA676" s="15"/>
      <c r="AB676" s="15"/>
      <c r="AC676" s="15"/>
    </row>
    <row r="677" spans="1:29" s="17" customFormat="1" x14ac:dyDescent="0.25">
      <c r="A677" s="18">
        <v>2603926</v>
      </c>
      <c r="B677" s="20" t="s">
        <v>373</v>
      </c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6"/>
      <c r="T677" s="15"/>
      <c r="U677" s="15"/>
      <c r="V677" s="15"/>
      <c r="W677" s="15"/>
      <c r="X677" s="16"/>
      <c r="Y677" s="15"/>
      <c r="Z677" s="15"/>
      <c r="AA677" s="15"/>
      <c r="AB677" s="15"/>
      <c r="AC677" s="15"/>
    </row>
    <row r="678" spans="1:29" s="17" customFormat="1" x14ac:dyDescent="0.25">
      <c r="A678" s="18">
        <v>2604106</v>
      </c>
      <c r="B678" s="20" t="s">
        <v>374</v>
      </c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6"/>
      <c r="T678" s="15"/>
      <c r="U678" s="15"/>
      <c r="V678" s="15"/>
      <c r="W678" s="15"/>
      <c r="X678" s="16"/>
      <c r="Y678" s="15"/>
      <c r="Z678" s="15"/>
      <c r="AA678" s="15"/>
      <c r="AB678" s="15"/>
      <c r="AC678" s="15"/>
    </row>
    <row r="679" spans="1:29" s="17" customFormat="1" x14ac:dyDescent="0.25">
      <c r="A679" s="18">
        <v>2604155</v>
      </c>
      <c r="B679" s="20" t="s">
        <v>375</v>
      </c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6"/>
      <c r="T679" s="15"/>
      <c r="U679" s="15"/>
      <c r="V679" s="15"/>
      <c r="W679" s="15"/>
      <c r="X679" s="16"/>
      <c r="Y679" s="15"/>
      <c r="Z679" s="15"/>
      <c r="AA679" s="15"/>
      <c r="AB679" s="15"/>
      <c r="AC679" s="15"/>
    </row>
    <row r="680" spans="1:29" s="17" customFormat="1" x14ac:dyDescent="0.25">
      <c r="A680" s="18">
        <v>2604304</v>
      </c>
      <c r="B680" s="20" t="s">
        <v>62</v>
      </c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6"/>
      <c r="T680" s="15"/>
      <c r="U680" s="15"/>
      <c r="V680" s="15"/>
      <c r="W680" s="15"/>
      <c r="X680" s="16"/>
      <c r="Y680" s="15"/>
      <c r="Z680" s="15"/>
      <c r="AA680" s="15"/>
      <c r="AB680" s="15"/>
      <c r="AC680" s="15"/>
    </row>
    <row r="681" spans="1:29" s="17" customFormat="1" x14ac:dyDescent="0.25">
      <c r="A681" s="18">
        <v>2604502</v>
      </c>
      <c r="B681" s="20" t="s">
        <v>376</v>
      </c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6"/>
      <c r="T681" s="15"/>
      <c r="U681" s="15"/>
      <c r="V681" s="15"/>
      <c r="W681" s="15"/>
      <c r="X681" s="16"/>
      <c r="Y681" s="15"/>
      <c r="Z681" s="15"/>
      <c r="AA681" s="15"/>
      <c r="AB681" s="15"/>
      <c r="AC681" s="15"/>
    </row>
    <row r="682" spans="1:29" s="17" customFormat="1" x14ac:dyDescent="0.25">
      <c r="A682" s="18">
        <v>2604700</v>
      </c>
      <c r="B682" s="20" t="s">
        <v>377</v>
      </c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6"/>
      <c r="T682" s="15"/>
      <c r="U682" s="15"/>
      <c r="V682" s="15"/>
      <c r="W682" s="15"/>
      <c r="X682" s="16"/>
      <c r="Y682" s="15"/>
      <c r="Z682" s="15"/>
      <c r="AA682" s="15"/>
      <c r="AB682" s="15"/>
      <c r="AC682" s="15"/>
    </row>
    <row r="683" spans="1:29" s="17" customFormat="1" x14ac:dyDescent="0.25">
      <c r="A683" s="18">
        <v>2604908</v>
      </c>
      <c r="B683" s="20" t="s">
        <v>378</v>
      </c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6"/>
      <c r="T683" s="15"/>
      <c r="U683" s="15"/>
      <c r="V683" s="15"/>
      <c r="W683" s="15"/>
      <c r="X683" s="16"/>
      <c r="Y683" s="15"/>
      <c r="Z683" s="15"/>
      <c r="AA683" s="15"/>
      <c r="AB683" s="15"/>
      <c r="AC683" s="15"/>
    </row>
    <row r="684" spans="1:29" s="17" customFormat="1" x14ac:dyDescent="0.25">
      <c r="A684" s="18">
        <v>2605004</v>
      </c>
      <c r="B684" s="20" t="s">
        <v>379</v>
      </c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6"/>
      <c r="T684" s="15"/>
      <c r="U684" s="15"/>
      <c r="V684" s="15"/>
      <c r="W684" s="15"/>
      <c r="X684" s="16"/>
      <c r="Y684" s="15"/>
      <c r="Z684" s="15"/>
      <c r="AA684" s="15"/>
      <c r="AB684" s="15"/>
      <c r="AC684" s="15"/>
    </row>
    <row r="685" spans="1:29" s="17" customFormat="1" x14ac:dyDescent="0.25">
      <c r="A685" s="18">
        <v>2605103</v>
      </c>
      <c r="B685" s="20" t="s">
        <v>380</v>
      </c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6"/>
      <c r="T685" s="15"/>
      <c r="U685" s="15"/>
      <c r="V685" s="15"/>
      <c r="W685" s="15"/>
      <c r="X685" s="16"/>
      <c r="Y685" s="15"/>
      <c r="Z685" s="15"/>
      <c r="AA685" s="15"/>
      <c r="AB685" s="15"/>
      <c r="AC685" s="15"/>
    </row>
    <row r="686" spans="1:29" s="17" customFormat="1" x14ac:dyDescent="0.25">
      <c r="A686" s="18">
        <v>2605152</v>
      </c>
      <c r="B686" s="20" t="s">
        <v>381</v>
      </c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6"/>
      <c r="T686" s="15"/>
      <c r="U686" s="15"/>
      <c r="V686" s="15"/>
      <c r="W686" s="15"/>
      <c r="X686" s="16"/>
      <c r="Y686" s="15"/>
      <c r="Z686" s="15"/>
      <c r="AA686" s="15"/>
      <c r="AB686" s="15"/>
      <c r="AC686" s="15"/>
    </row>
    <row r="687" spans="1:29" s="17" customFormat="1" x14ac:dyDescent="0.25">
      <c r="A687" s="18">
        <v>2605301</v>
      </c>
      <c r="B687" s="20" t="s">
        <v>382</v>
      </c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6"/>
      <c r="T687" s="15"/>
      <c r="U687" s="15"/>
      <c r="V687" s="15"/>
      <c r="W687" s="15"/>
      <c r="X687" s="16"/>
      <c r="Y687" s="15"/>
      <c r="Z687" s="15"/>
      <c r="AA687" s="15"/>
      <c r="AB687" s="15"/>
      <c r="AC687" s="15"/>
    </row>
    <row r="688" spans="1:29" s="17" customFormat="1" x14ac:dyDescent="0.25">
      <c r="A688" s="18">
        <v>2605608</v>
      </c>
      <c r="B688" s="20" t="s">
        <v>383</v>
      </c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6"/>
      <c r="T688" s="15"/>
      <c r="U688" s="15"/>
      <c r="V688" s="15"/>
      <c r="W688" s="15"/>
      <c r="X688" s="16"/>
      <c r="Y688" s="15"/>
      <c r="Z688" s="15"/>
      <c r="AA688" s="15"/>
      <c r="AB688" s="15"/>
      <c r="AC688" s="15"/>
    </row>
    <row r="689" spans="1:29" s="17" customFormat="1" x14ac:dyDescent="0.25">
      <c r="A689" s="18">
        <v>2605707</v>
      </c>
      <c r="B689" s="20" t="s">
        <v>384</v>
      </c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6"/>
      <c r="T689" s="15"/>
      <c r="U689" s="15"/>
      <c r="V689" s="15"/>
      <c r="W689" s="15"/>
      <c r="X689" s="16"/>
      <c r="Y689" s="15"/>
      <c r="Z689" s="15"/>
      <c r="AA689" s="15"/>
      <c r="AB689" s="15"/>
      <c r="AC689" s="15"/>
    </row>
    <row r="690" spans="1:29" s="17" customFormat="1" x14ac:dyDescent="0.25">
      <c r="A690" s="18">
        <v>2605806</v>
      </c>
      <c r="B690" s="20" t="s">
        <v>385</v>
      </c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6"/>
      <c r="T690" s="15"/>
      <c r="U690" s="15"/>
      <c r="V690" s="15"/>
      <c r="W690" s="15"/>
      <c r="X690" s="16"/>
      <c r="Y690" s="15"/>
      <c r="Z690" s="15"/>
      <c r="AA690" s="15"/>
      <c r="AB690" s="15"/>
      <c r="AC690" s="15"/>
    </row>
    <row r="691" spans="1:29" s="17" customFormat="1" x14ac:dyDescent="0.25">
      <c r="A691" s="18">
        <v>2606002</v>
      </c>
      <c r="B691" s="20" t="s">
        <v>386</v>
      </c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6"/>
      <c r="T691" s="15"/>
      <c r="U691" s="15"/>
      <c r="V691" s="15"/>
      <c r="W691" s="15"/>
      <c r="X691" s="16"/>
      <c r="Y691" s="15"/>
      <c r="Z691" s="15"/>
      <c r="AA691" s="15"/>
      <c r="AB691" s="15"/>
      <c r="AC691" s="15"/>
    </row>
    <row r="692" spans="1:29" s="17" customFormat="1" x14ac:dyDescent="0.25">
      <c r="A692" s="18">
        <v>2606309</v>
      </c>
      <c r="B692" s="20" t="s">
        <v>387</v>
      </c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6"/>
      <c r="T692" s="15"/>
      <c r="U692" s="15"/>
      <c r="V692" s="15"/>
      <c r="W692" s="15"/>
      <c r="X692" s="16"/>
      <c r="Y692" s="15"/>
      <c r="Z692" s="15"/>
      <c r="AA692" s="15"/>
      <c r="AB692" s="15"/>
      <c r="AC692" s="15"/>
    </row>
    <row r="693" spans="1:29" s="17" customFormat="1" x14ac:dyDescent="0.25">
      <c r="A693" s="18">
        <v>2606408</v>
      </c>
      <c r="B693" s="20" t="s">
        <v>388</v>
      </c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6"/>
      <c r="T693" s="15"/>
      <c r="U693" s="15"/>
      <c r="V693" s="15"/>
      <c r="W693" s="15"/>
      <c r="X693" s="16"/>
      <c r="Y693" s="15"/>
      <c r="Z693" s="15"/>
      <c r="AA693" s="15"/>
      <c r="AB693" s="15"/>
      <c r="AC693" s="15"/>
    </row>
    <row r="694" spans="1:29" s="17" customFormat="1" x14ac:dyDescent="0.25">
      <c r="A694" s="18">
        <v>2606507</v>
      </c>
      <c r="B694" s="20" t="s">
        <v>389</v>
      </c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6"/>
      <c r="T694" s="15"/>
      <c r="U694" s="15"/>
      <c r="V694" s="15"/>
      <c r="W694" s="15"/>
      <c r="X694" s="16"/>
      <c r="Y694" s="15"/>
      <c r="Z694" s="15"/>
      <c r="AA694" s="15"/>
      <c r="AB694" s="15"/>
      <c r="AC694" s="15"/>
    </row>
    <row r="695" spans="1:29" s="17" customFormat="1" x14ac:dyDescent="0.25">
      <c r="A695" s="18">
        <v>2606606</v>
      </c>
      <c r="B695" s="20" t="s">
        <v>390</v>
      </c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6"/>
      <c r="T695" s="15"/>
      <c r="U695" s="15"/>
      <c r="V695" s="15"/>
      <c r="W695" s="15"/>
      <c r="X695" s="16"/>
      <c r="Y695" s="15"/>
      <c r="Z695" s="15"/>
      <c r="AA695" s="15"/>
      <c r="AB695" s="15"/>
      <c r="AC695" s="15"/>
    </row>
    <row r="696" spans="1:29" s="17" customFormat="1" x14ac:dyDescent="0.25">
      <c r="A696" s="18">
        <v>2606705</v>
      </c>
      <c r="B696" s="20" t="s">
        <v>391</v>
      </c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6"/>
      <c r="T696" s="15"/>
      <c r="U696" s="15"/>
      <c r="V696" s="15"/>
      <c r="W696" s="15"/>
      <c r="X696" s="16"/>
      <c r="Y696" s="15"/>
      <c r="Z696" s="15"/>
      <c r="AA696" s="15"/>
      <c r="AB696" s="15"/>
      <c r="AC696" s="15"/>
    </row>
    <row r="697" spans="1:29" s="17" customFormat="1" x14ac:dyDescent="0.25">
      <c r="A697" s="18">
        <v>2606903</v>
      </c>
      <c r="B697" s="20" t="s">
        <v>392</v>
      </c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6"/>
      <c r="T697" s="15"/>
      <c r="U697" s="15"/>
      <c r="V697" s="15"/>
      <c r="W697" s="15"/>
      <c r="X697" s="16"/>
      <c r="Y697" s="15"/>
      <c r="Z697" s="15"/>
      <c r="AA697" s="15"/>
      <c r="AB697" s="15"/>
      <c r="AC697" s="15"/>
    </row>
    <row r="698" spans="1:29" s="17" customFormat="1" x14ac:dyDescent="0.25">
      <c r="A698" s="18">
        <v>2607000</v>
      </c>
      <c r="B698" s="20" t="s">
        <v>393</v>
      </c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6"/>
      <c r="T698" s="15"/>
      <c r="U698" s="15"/>
      <c r="V698" s="15"/>
      <c r="W698" s="15"/>
      <c r="X698" s="16"/>
      <c r="Y698" s="15"/>
      <c r="Z698" s="15"/>
      <c r="AA698" s="15"/>
      <c r="AB698" s="15"/>
      <c r="AC698" s="15"/>
    </row>
    <row r="699" spans="1:29" s="17" customFormat="1" x14ac:dyDescent="0.25">
      <c r="A699" s="18">
        <v>2607109</v>
      </c>
      <c r="B699" s="20" t="s">
        <v>394</v>
      </c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6"/>
      <c r="T699" s="15"/>
      <c r="U699" s="15"/>
      <c r="V699" s="15"/>
      <c r="W699" s="15"/>
      <c r="X699" s="16"/>
      <c r="Y699" s="15"/>
      <c r="Z699" s="15"/>
      <c r="AA699" s="15"/>
      <c r="AB699" s="15"/>
      <c r="AC699" s="15"/>
    </row>
    <row r="700" spans="1:29" s="17" customFormat="1" x14ac:dyDescent="0.25">
      <c r="A700" s="18">
        <v>2607307</v>
      </c>
      <c r="B700" s="20" t="s">
        <v>395</v>
      </c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6"/>
      <c r="T700" s="15"/>
      <c r="U700" s="15"/>
      <c r="V700" s="15"/>
      <c r="W700" s="15"/>
      <c r="X700" s="16"/>
      <c r="Y700" s="15"/>
      <c r="Z700" s="15"/>
      <c r="AA700" s="15"/>
      <c r="AB700" s="15"/>
      <c r="AC700" s="15"/>
    </row>
    <row r="701" spans="1:29" s="17" customFormat="1" x14ac:dyDescent="0.25">
      <c r="A701" s="18">
        <v>2607406</v>
      </c>
      <c r="B701" s="20" t="s">
        <v>396</v>
      </c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6"/>
      <c r="T701" s="15"/>
      <c r="U701" s="15"/>
      <c r="V701" s="15"/>
      <c r="W701" s="15"/>
      <c r="X701" s="16"/>
      <c r="Y701" s="15"/>
      <c r="Z701" s="15"/>
      <c r="AA701" s="15"/>
      <c r="AB701" s="15"/>
      <c r="AC701" s="15"/>
    </row>
    <row r="702" spans="1:29" s="17" customFormat="1" x14ac:dyDescent="0.25">
      <c r="A702" s="18">
        <v>2607505</v>
      </c>
      <c r="B702" s="20" t="s">
        <v>397</v>
      </c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6"/>
      <c r="T702" s="15"/>
      <c r="U702" s="15"/>
      <c r="V702" s="15"/>
      <c r="W702" s="15"/>
      <c r="X702" s="16"/>
      <c r="Y702" s="15"/>
      <c r="Z702" s="15"/>
      <c r="AA702" s="15"/>
      <c r="AB702" s="15"/>
      <c r="AC702" s="15"/>
    </row>
    <row r="703" spans="1:29" s="17" customFormat="1" x14ac:dyDescent="0.25">
      <c r="A703" s="18">
        <v>2607703</v>
      </c>
      <c r="B703" s="20" t="s">
        <v>398</v>
      </c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6"/>
      <c r="T703" s="15"/>
      <c r="U703" s="15"/>
      <c r="V703" s="15"/>
      <c r="W703" s="15"/>
      <c r="X703" s="16"/>
      <c r="Y703" s="15"/>
      <c r="Z703" s="15"/>
      <c r="AA703" s="15"/>
      <c r="AB703" s="15"/>
      <c r="AC703" s="15"/>
    </row>
    <row r="704" spans="1:29" s="17" customFormat="1" x14ac:dyDescent="0.25">
      <c r="A704" s="18">
        <v>2608008</v>
      </c>
      <c r="B704" s="20" t="s">
        <v>399</v>
      </c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6"/>
      <c r="T704" s="15"/>
      <c r="U704" s="15"/>
      <c r="V704" s="15"/>
      <c r="W704" s="15"/>
      <c r="X704" s="16"/>
      <c r="Y704" s="15"/>
      <c r="Z704" s="15"/>
      <c r="AA704" s="15"/>
      <c r="AB704" s="15"/>
      <c r="AC704" s="15"/>
    </row>
    <row r="705" spans="1:29" s="17" customFormat="1" x14ac:dyDescent="0.25">
      <c r="A705" s="18">
        <v>2608057</v>
      </c>
      <c r="B705" s="20" t="s">
        <v>400</v>
      </c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6"/>
      <c r="T705" s="15"/>
      <c r="U705" s="15"/>
      <c r="V705" s="15"/>
      <c r="W705" s="15"/>
      <c r="X705" s="16"/>
      <c r="Y705" s="15"/>
      <c r="Z705" s="15"/>
      <c r="AA705" s="15"/>
      <c r="AB705" s="15"/>
      <c r="AC705" s="15"/>
    </row>
    <row r="706" spans="1:29" s="17" customFormat="1" x14ac:dyDescent="0.25">
      <c r="A706" s="18">
        <v>2608107</v>
      </c>
      <c r="B706" s="20" t="s">
        <v>401</v>
      </c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6"/>
      <c r="T706" s="15"/>
      <c r="U706" s="15"/>
      <c r="V706" s="15"/>
      <c r="W706" s="15"/>
      <c r="X706" s="16"/>
      <c r="Y706" s="15"/>
      <c r="Z706" s="15"/>
      <c r="AA706" s="15"/>
      <c r="AB706" s="15"/>
      <c r="AC706" s="15"/>
    </row>
    <row r="707" spans="1:29" s="17" customFormat="1" x14ac:dyDescent="0.25">
      <c r="A707" s="18">
        <v>2608255</v>
      </c>
      <c r="B707" s="20" t="s">
        <v>402</v>
      </c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6"/>
      <c r="T707" s="15"/>
      <c r="U707" s="15"/>
      <c r="V707" s="15"/>
      <c r="W707" s="15"/>
      <c r="X707" s="16"/>
      <c r="Y707" s="15"/>
      <c r="Z707" s="15"/>
      <c r="AA707" s="15"/>
      <c r="AB707" s="15"/>
      <c r="AC707" s="15"/>
    </row>
    <row r="708" spans="1:29" s="17" customFormat="1" x14ac:dyDescent="0.25">
      <c r="A708" s="18">
        <v>2608305</v>
      </c>
      <c r="B708" s="20" t="s">
        <v>403</v>
      </c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6"/>
      <c r="T708" s="15"/>
      <c r="U708" s="15"/>
      <c r="V708" s="15"/>
      <c r="W708" s="15"/>
      <c r="X708" s="16"/>
      <c r="Y708" s="15"/>
      <c r="Z708" s="15"/>
      <c r="AA708" s="15"/>
      <c r="AB708" s="15"/>
      <c r="AC708" s="15"/>
    </row>
    <row r="709" spans="1:29" s="17" customFormat="1" x14ac:dyDescent="0.25">
      <c r="A709" s="18">
        <v>2608404</v>
      </c>
      <c r="B709" s="20" t="s">
        <v>404</v>
      </c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6"/>
      <c r="T709" s="15"/>
      <c r="U709" s="15"/>
      <c r="V709" s="15"/>
      <c r="W709" s="15"/>
      <c r="X709" s="16"/>
      <c r="Y709" s="15"/>
      <c r="Z709" s="15"/>
      <c r="AA709" s="15"/>
      <c r="AB709" s="15"/>
      <c r="AC709" s="15"/>
    </row>
    <row r="710" spans="1:29" s="17" customFormat="1" x14ac:dyDescent="0.25">
      <c r="A710" s="18">
        <v>2608602</v>
      </c>
      <c r="B710" s="20" t="s">
        <v>405</v>
      </c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6"/>
      <c r="T710" s="15"/>
      <c r="U710" s="15"/>
      <c r="V710" s="15"/>
      <c r="W710" s="15"/>
      <c r="X710" s="16"/>
      <c r="Y710" s="15"/>
      <c r="Z710" s="15"/>
      <c r="AA710" s="15"/>
      <c r="AB710" s="15"/>
      <c r="AC710" s="15"/>
    </row>
    <row r="711" spans="1:29" s="17" customFormat="1" x14ac:dyDescent="0.25">
      <c r="A711" s="18">
        <v>2608701</v>
      </c>
      <c r="B711" s="20" t="s">
        <v>406</v>
      </c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6"/>
      <c r="T711" s="15"/>
      <c r="U711" s="15"/>
      <c r="V711" s="15"/>
      <c r="W711" s="15"/>
      <c r="X711" s="16"/>
      <c r="Y711" s="15"/>
      <c r="Z711" s="15"/>
      <c r="AA711" s="15"/>
      <c r="AB711" s="15"/>
      <c r="AC711" s="15"/>
    </row>
    <row r="712" spans="1:29" s="17" customFormat="1" x14ac:dyDescent="0.25">
      <c r="A712" s="18">
        <v>2608750</v>
      </c>
      <c r="B712" s="20" t="s">
        <v>407</v>
      </c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6"/>
      <c r="T712" s="15"/>
      <c r="U712" s="15"/>
      <c r="V712" s="15"/>
      <c r="W712" s="15"/>
      <c r="X712" s="16"/>
      <c r="Y712" s="15"/>
      <c r="Z712" s="15"/>
      <c r="AA712" s="15"/>
      <c r="AB712" s="15"/>
      <c r="AC712" s="15"/>
    </row>
    <row r="713" spans="1:29" s="17" customFormat="1" x14ac:dyDescent="0.25">
      <c r="A713" s="18">
        <v>2608800</v>
      </c>
      <c r="B713" s="20" t="s">
        <v>408</v>
      </c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6"/>
      <c r="T713" s="15"/>
      <c r="U713" s="15"/>
      <c r="V713" s="15"/>
      <c r="W713" s="15"/>
      <c r="X713" s="16"/>
      <c r="Y713" s="15"/>
      <c r="Z713" s="15"/>
      <c r="AA713" s="15"/>
      <c r="AB713" s="15"/>
      <c r="AC713" s="15"/>
    </row>
    <row r="714" spans="1:29" s="17" customFormat="1" x14ac:dyDescent="0.25">
      <c r="A714" s="18">
        <v>2609154</v>
      </c>
      <c r="B714" s="20" t="s">
        <v>409</v>
      </c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6"/>
      <c r="T714" s="15"/>
      <c r="U714" s="15"/>
      <c r="V714" s="15"/>
      <c r="W714" s="15"/>
      <c r="X714" s="16"/>
      <c r="Y714" s="15"/>
      <c r="Z714" s="15"/>
      <c r="AA714" s="15"/>
      <c r="AB714" s="15"/>
      <c r="AC714" s="15"/>
    </row>
    <row r="715" spans="1:29" s="17" customFormat="1" x14ac:dyDescent="0.25">
      <c r="A715" s="18">
        <v>2609303</v>
      </c>
      <c r="B715" s="20" t="s">
        <v>410</v>
      </c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6"/>
      <c r="T715" s="15"/>
      <c r="U715" s="15"/>
      <c r="V715" s="15"/>
      <c r="W715" s="15"/>
      <c r="X715" s="16"/>
      <c r="Y715" s="15"/>
      <c r="Z715" s="15"/>
      <c r="AA715" s="15"/>
      <c r="AB715" s="15"/>
      <c r="AC715" s="15"/>
    </row>
    <row r="716" spans="1:29" s="17" customFormat="1" x14ac:dyDescent="0.25">
      <c r="A716" s="18">
        <v>2614303</v>
      </c>
      <c r="B716" s="20" t="s">
        <v>411</v>
      </c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6"/>
      <c r="T716" s="15"/>
      <c r="U716" s="15"/>
      <c r="V716" s="15"/>
      <c r="W716" s="15"/>
      <c r="X716" s="16"/>
      <c r="Y716" s="15"/>
      <c r="Z716" s="15"/>
      <c r="AA716" s="15"/>
      <c r="AB716" s="15"/>
      <c r="AC716" s="15"/>
    </row>
    <row r="717" spans="1:29" s="17" customFormat="1" x14ac:dyDescent="0.25">
      <c r="A717" s="18">
        <v>2609709</v>
      </c>
      <c r="B717" s="20" t="s">
        <v>412</v>
      </c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6"/>
      <c r="T717" s="15"/>
      <c r="U717" s="15"/>
      <c r="V717" s="15"/>
      <c r="W717" s="15"/>
      <c r="X717" s="16"/>
      <c r="Y717" s="15"/>
      <c r="Z717" s="15"/>
      <c r="AA717" s="15"/>
      <c r="AB717" s="15"/>
      <c r="AC717" s="15"/>
    </row>
    <row r="718" spans="1:29" s="17" customFormat="1" x14ac:dyDescent="0.25">
      <c r="A718" s="18">
        <v>2609808</v>
      </c>
      <c r="B718" s="20" t="s">
        <v>413</v>
      </c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6"/>
      <c r="T718" s="15"/>
      <c r="U718" s="15"/>
      <c r="V718" s="15"/>
      <c r="W718" s="15"/>
      <c r="X718" s="16"/>
      <c r="Y718" s="15"/>
      <c r="Z718" s="15"/>
      <c r="AA718" s="15"/>
      <c r="AB718" s="15"/>
      <c r="AC718" s="15"/>
    </row>
    <row r="719" spans="1:29" s="17" customFormat="1" x14ac:dyDescent="0.25">
      <c r="A719" s="18">
        <v>2609907</v>
      </c>
      <c r="B719" s="20" t="s">
        <v>414</v>
      </c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6"/>
      <c r="T719" s="15"/>
      <c r="U719" s="15"/>
      <c r="V719" s="15"/>
      <c r="W719" s="15"/>
      <c r="X719" s="16"/>
      <c r="Y719" s="15"/>
      <c r="Z719" s="15"/>
      <c r="AA719" s="15"/>
      <c r="AB719" s="15"/>
      <c r="AC719" s="15"/>
    </row>
    <row r="720" spans="1:29" s="17" customFormat="1" x14ac:dyDescent="0.25">
      <c r="A720" s="18">
        <v>2610103</v>
      </c>
      <c r="B720" s="20" t="s">
        <v>415</v>
      </c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6"/>
      <c r="T720" s="15"/>
      <c r="U720" s="15"/>
      <c r="V720" s="15"/>
      <c r="W720" s="15"/>
      <c r="X720" s="16"/>
      <c r="Y720" s="15"/>
      <c r="Z720" s="15"/>
      <c r="AA720" s="15"/>
      <c r="AB720" s="15"/>
      <c r="AC720" s="15"/>
    </row>
    <row r="721" spans="1:29" s="17" customFormat="1" x14ac:dyDescent="0.25">
      <c r="A721" s="18">
        <v>2610202</v>
      </c>
      <c r="B721" s="20" t="s">
        <v>416</v>
      </c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6"/>
      <c r="T721" s="15"/>
      <c r="U721" s="15"/>
      <c r="V721" s="15"/>
      <c r="W721" s="15"/>
      <c r="X721" s="16"/>
      <c r="Y721" s="15"/>
      <c r="Z721" s="15"/>
      <c r="AA721" s="15"/>
      <c r="AB721" s="15"/>
      <c r="AC721" s="15"/>
    </row>
    <row r="722" spans="1:29" s="17" customFormat="1" x14ac:dyDescent="0.25">
      <c r="A722" s="18">
        <v>2610301</v>
      </c>
      <c r="B722" s="20" t="s">
        <v>417</v>
      </c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6"/>
      <c r="T722" s="15"/>
      <c r="U722" s="15"/>
      <c r="V722" s="15"/>
      <c r="W722" s="15"/>
      <c r="X722" s="16"/>
      <c r="Y722" s="15"/>
      <c r="Z722" s="15"/>
      <c r="AA722" s="15"/>
      <c r="AB722" s="15"/>
      <c r="AC722" s="15"/>
    </row>
    <row r="723" spans="1:29" s="17" customFormat="1" x14ac:dyDescent="0.25">
      <c r="A723" s="18">
        <v>2610400</v>
      </c>
      <c r="B723" s="20" t="s">
        <v>418</v>
      </c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6"/>
      <c r="T723" s="15"/>
      <c r="U723" s="15"/>
      <c r="V723" s="15"/>
      <c r="W723" s="15"/>
      <c r="X723" s="16"/>
      <c r="Y723" s="15"/>
      <c r="Z723" s="15"/>
      <c r="AA723" s="15"/>
      <c r="AB723" s="15"/>
      <c r="AC723" s="15"/>
    </row>
    <row r="724" spans="1:29" s="17" customFormat="1" x14ac:dyDescent="0.25">
      <c r="A724" s="18">
        <v>2610509</v>
      </c>
      <c r="B724" s="20" t="s">
        <v>419</v>
      </c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6"/>
      <c r="T724" s="15"/>
      <c r="U724" s="15"/>
      <c r="V724" s="15"/>
      <c r="W724" s="15"/>
      <c r="X724" s="16"/>
      <c r="Y724" s="15"/>
      <c r="Z724" s="15"/>
      <c r="AA724" s="15"/>
      <c r="AB724" s="15"/>
      <c r="AC724" s="15"/>
    </row>
    <row r="725" spans="1:29" s="17" customFormat="1" x14ac:dyDescent="0.25">
      <c r="A725" s="18">
        <v>2610806</v>
      </c>
      <c r="B725" s="20" t="s">
        <v>420</v>
      </c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6"/>
      <c r="T725" s="15"/>
      <c r="U725" s="15"/>
      <c r="V725" s="15"/>
      <c r="W725" s="15"/>
      <c r="X725" s="16"/>
      <c r="Y725" s="15"/>
      <c r="Z725" s="15"/>
      <c r="AA725" s="15"/>
      <c r="AB725" s="15"/>
      <c r="AC725" s="15"/>
    </row>
    <row r="726" spans="1:29" s="17" customFormat="1" x14ac:dyDescent="0.25">
      <c r="A726" s="18">
        <v>2610905</v>
      </c>
      <c r="B726" s="20" t="s">
        <v>421</v>
      </c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6"/>
      <c r="T726" s="15"/>
      <c r="U726" s="15"/>
      <c r="V726" s="15"/>
      <c r="W726" s="15"/>
      <c r="X726" s="16"/>
      <c r="Y726" s="15"/>
      <c r="Z726" s="15"/>
      <c r="AA726" s="15"/>
      <c r="AB726" s="15"/>
      <c r="AC726" s="15"/>
    </row>
    <row r="727" spans="1:29" s="17" customFormat="1" x14ac:dyDescent="0.25">
      <c r="A727" s="18">
        <v>2611002</v>
      </c>
      <c r="B727" s="20" t="s">
        <v>422</v>
      </c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6"/>
      <c r="T727" s="15"/>
      <c r="U727" s="15"/>
      <c r="V727" s="15"/>
      <c r="W727" s="15"/>
      <c r="X727" s="16"/>
      <c r="Y727" s="15"/>
      <c r="Z727" s="15"/>
      <c r="AA727" s="15"/>
      <c r="AB727" s="15"/>
      <c r="AC727" s="15"/>
    </row>
    <row r="728" spans="1:29" s="17" customFormat="1" x14ac:dyDescent="0.25">
      <c r="A728" s="18">
        <v>2611101</v>
      </c>
      <c r="B728" s="20" t="s">
        <v>423</v>
      </c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6"/>
      <c r="T728" s="15"/>
      <c r="U728" s="15"/>
      <c r="V728" s="15"/>
      <c r="W728" s="15"/>
      <c r="X728" s="16"/>
      <c r="Y728" s="15"/>
      <c r="Z728" s="15"/>
      <c r="AA728" s="15"/>
      <c r="AB728" s="15"/>
      <c r="AC728" s="15"/>
    </row>
    <row r="729" spans="1:29" s="17" customFormat="1" x14ac:dyDescent="0.25">
      <c r="A729" s="18">
        <v>2611200</v>
      </c>
      <c r="B729" s="20" t="s">
        <v>424</v>
      </c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6"/>
      <c r="T729" s="15"/>
      <c r="U729" s="15"/>
      <c r="V729" s="15"/>
      <c r="W729" s="15"/>
      <c r="X729" s="16"/>
      <c r="Y729" s="15"/>
      <c r="Z729" s="15"/>
      <c r="AA729" s="15"/>
      <c r="AB729" s="15"/>
      <c r="AC729" s="15"/>
    </row>
    <row r="730" spans="1:29" s="17" customFormat="1" x14ac:dyDescent="0.25">
      <c r="A730" s="18">
        <v>2611309</v>
      </c>
      <c r="B730" s="20" t="s">
        <v>425</v>
      </c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6"/>
      <c r="T730" s="15"/>
      <c r="U730" s="15"/>
      <c r="V730" s="15"/>
      <c r="W730" s="15"/>
      <c r="X730" s="16"/>
      <c r="Y730" s="15"/>
      <c r="Z730" s="15"/>
      <c r="AA730" s="15"/>
      <c r="AB730" s="15"/>
      <c r="AC730" s="15"/>
    </row>
    <row r="731" spans="1:29" s="17" customFormat="1" x14ac:dyDescent="0.25">
      <c r="A731" s="18">
        <v>2611533</v>
      </c>
      <c r="B731" s="20" t="s">
        <v>286</v>
      </c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6"/>
      <c r="T731" s="15"/>
      <c r="U731" s="15"/>
      <c r="V731" s="15"/>
      <c r="W731" s="15"/>
      <c r="X731" s="16"/>
      <c r="Y731" s="15"/>
      <c r="Z731" s="15"/>
      <c r="AA731" s="15"/>
      <c r="AB731" s="15"/>
      <c r="AC731" s="15"/>
    </row>
    <row r="732" spans="1:29" s="17" customFormat="1" x14ac:dyDescent="0.25">
      <c r="A732" s="18">
        <v>2611705</v>
      </c>
      <c r="B732" s="20" t="s">
        <v>426</v>
      </c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6"/>
      <c r="T732" s="15"/>
      <c r="U732" s="15"/>
      <c r="V732" s="15"/>
      <c r="W732" s="15"/>
      <c r="X732" s="16"/>
      <c r="Y732" s="15"/>
      <c r="Z732" s="15"/>
      <c r="AA732" s="15"/>
      <c r="AB732" s="15"/>
      <c r="AC732" s="15"/>
    </row>
    <row r="733" spans="1:29" s="17" customFormat="1" x14ac:dyDescent="0.25">
      <c r="A733" s="18">
        <v>2612000</v>
      </c>
      <c r="B733" s="20" t="s">
        <v>427</v>
      </c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6"/>
      <c r="T733" s="15"/>
      <c r="U733" s="15"/>
      <c r="V733" s="15"/>
      <c r="W733" s="15"/>
      <c r="X733" s="16"/>
      <c r="Y733" s="15"/>
      <c r="Z733" s="15"/>
      <c r="AA733" s="15"/>
      <c r="AB733" s="15"/>
      <c r="AC733" s="15"/>
    </row>
    <row r="734" spans="1:29" s="17" customFormat="1" x14ac:dyDescent="0.25">
      <c r="A734" s="18">
        <v>2612109</v>
      </c>
      <c r="B734" s="20" t="s">
        <v>292</v>
      </c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6"/>
      <c r="T734" s="15"/>
      <c r="U734" s="15"/>
      <c r="V734" s="15"/>
      <c r="W734" s="15"/>
      <c r="X734" s="16"/>
      <c r="Y734" s="15"/>
      <c r="Z734" s="15"/>
      <c r="AA734" s="15"/>
      <c r="AB734" s="15"/>
      <c r="AC734" s="15"/>
    </row>
    <row r="735" spans="1:29" s="17" customFormat="1" x14ac:dyDescent="0.25">
      <c r="A735" s="18">
        <v>2612208</v>
      </c>
      <c r="B735" s="20" t="s">
        <v>428</v>
      </c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6"/>
      <c r="T735" s="15"/>
      <c r="U735" s="15"/>
      <c r="V735" s="15"/>
      <c r="W735" s="15"/>
      <c r="X735" s="16"/>
      <c r="Y735" s="15"/>
      <c r="Z735" s="15"/>
      <c r="AA735" s="15"/>
      <c r="AB735" s="15"/>
      <c r="AC735" s="15"/>
    </row>
    <row r="736" spans="1:29" s="17" customFormat="1" x14ac:dyDescent="0.25">
      <c r="A736" s="18">
        <v>2612307</v>
      </c>
      <c r="B736" s="20" t="s">
        <v>429</v>
      </c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6"/>
      <c r="T736" s="15"/>
      <c r="U736" s="15"/>
      <c r="V736" s="15"/>
      <c r="W736" s="15"/>
      <c r="X736" s="16"/>
      <c r="Y736" s="15"/>
      <c r="Z736" s="15"/>
      <c r="AA736" s="15"/>
      <c r="AB736" s="15"/>
      <c r="AC736" s="15"/>
    </row>
    <row r="737" spans="1:29" s="17" customFormat="1" x14ac:dyDescent="0.25">
      <c r="A737" s="18">
        <v>2612406</v>
      </c>
      <c r="B737" s="20" t="s">
        <v>430</v>
      </c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6"/>
      <c r="T737" s="15"/>
      <c r="U737" s="15"/>
      <c r="V737" s="15"/>
      <c r="W737" s="15"/>
      <c r="X737" s="16"/>
      <c r="Y737" s="15"/>
      <c r="Z737" s="15"/>
      <c r="AA737" s="15"/>
      <c r="AB737" s="15"/>
      <c r="AC737" s="15"/>
    </row>
    <row r="738" spans="1:29" s="17" customFormat="1" x14ac:dyDescent="0.25">
      <c r="A738" s="18">
        <v>2612455</v>
      </c>
      <c r="B738" s="20" t="s">
        <v>295</v>
      </c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6"/>
      <c r="T738" s="15"/>
      <c r="U738" s="15"/>
      <c r="V738" s="15"/>
      <c r="W738" s="15"/>
      <c r="X738" s="16"/>
      <c r="Y738" s="15"/>
      <c r="Z738" s="15"/>
      <c r="AA738" s="15"/>
      <c r="AB738" s="15"/>
      <c r="AC738" s="15"/>
    </row>
    <row r="739" spans="1:29" s="17" customFormat="1" x14ac:dyDescent="0.25">
      <c r="A739" s="18">
        <v>2612471</v>
      </c>
      <c r="B739" s="20" t="s">
        <v>431</v>
      </c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6"/>
      <c r="T739" s="15"/>
      <c r="U739" s="15"/>
      <c r="V739" s="15"/>
      <c r="W739" s="15"/>
      <c r="X739" s="16"/>
      <c r="Y739" s="15"/>
      <c r="Z739" s="15"/>
      <c r="AA739" s="15"/>
      <c r="AB739" s="15"/>
      <c r="AC739" s="15"/>
    </row>
    <row r="740" spans="1:29" s="17" customFormat="1" x14ac:dyDescent="0.25">
      <c r="A740" s="18">
        <v>2612505</v>
      </c>
      <c r="B740" s="20" t="s">
        <v>432</v>
      </c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6"/>
      <c r="T740" s="15"/>
      <c r="U740" s="15"/>
      <c r="V740" s="15"/>
      <c r="W740" s="15"/>
      <c r="X740" s="16"/>
      <c r="Y740" s="15"/>
      <c r="Z740" s="15"/>
      <c r="AA740" s="15"/>
      <c r="AB740" s="15"/>
      <c r="AC740" s="15"/>
    </row>
    <row r="741" spans="1:29" s="17" customFormat="1" x14ac:dyDescent="0.25">
      <c r="A741" s="18">
        <v>2612554</v>
      </c>
      <c r="B741" s="20" t="s">
        <v>433</v>
      </c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6"/>
      <c r="T741" s="15"/>
      <c r="U741" s="15"/>
      <c r="V741" s="15"/>
      <c r="W741" s="15"/>
      <c r="X741" s="16"/>
      <c r="Y741" s="15"/>
      <c r="Z741" s="15"/>
      <c r="AA741" s="15"/>
      <c r="AB741" s="15"/>
      <c r="AC741" s="15"/>
    </row>
    <row r="742" spans="1:29" s="17" customFormat="1" x14ac:dyDescent="0.25">
      <c r="A742" s="18">
        <v>2612604</v>
      </c>
      <c r="B742" s="20" t="s">
        <v>434</v>
      </c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6"/>
      <c r="T742" s="15"/>
      <c r="U742" s="15"/>
      <c r="V742" s="15"/>
      <c r="W742" s="15"/>
      <c r="X742" s="16"/>
      <c r="Y742" s="15"/>
      <c r="Z742" s="15"/>
      <c r="AA742" s="15"/>
      <c r="AB742" s="15"/>
      <c r="AC742" s="15"/>
    </row>
    <row r="743" spans="1:29" s="17" customFormat="1" x14ac:dyDescent="0.25">
      <c r="A743" s="18">
        <v>2612703</v>
      </c>
      <c r="B743" s="20" t="s">
        <v>435</v>
      </c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6"/>
      <c r="T743" s="15"/>
      <c r="U743" s="15"/>
      <c r="V743" s="15"/>
      <c r="W743" s="15"/>
      <c r="X743" s="16"/>
      <c r="Y743" s="15"/>
      <c r="Z743" s="15"/>
      <c r="AA743" s="15"/>
      <c r="AB743" s="15"/>
      <c r="AC743" s="15"/>
    </row>
    <row r="744" spans="1:29" s="17" customFormat="1" x14ac:dyDescent="0.25">
      <c r="A744" s="18">
        <v>2612802</v>
      </c>
      <c r="B744" s="20" t="s">
        <v>59</v>
      </c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6"/>
      <c r="T744" s="15"/>
      <c r="U744" s="15"/>
      <c r="V744" s="15"/>
      <c r="W744" s="15"/>
      <c r="X744" s="16"/>
      <c r="Y744" s="15"/>
      <c r="Z744" s="15"/>
      <c r="AA744" s="15"/>
      <c r="AB744" s="15"/>
      <c r="AC744" s="15"/>
    </row>
    <row r="745" spans="1:29" s="17" customFormat="1" x14ac:dyDescent="0.25">
      <c r="A745" s="18">
        <v>2613008</v>
      </c>
      <c r="B745" s="20" t="s">
        <v>436</v>
      </c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6"/>
      <c r="T745" s="15"/>
      <c r="U745" s="15"/>
      <c r="V745" s="15"/>
      <c r="W745" s="15"/>
      <c r="X745" s="16"/>
      <c r="Y745" s="15"/>
      <c r="Z745" s="15"/>
      <c r="AA745" s="15"/>
      <c r="AB745" s="15"/>
      <c r="AC745" s="15"/>
    </row>
    <row r="746" spans="1:29" s="17" customFormat="1" x14ac:dyDescent="0.25">
      <c r="A746" s="18">
        <v>2613107</v>
      </c>
      <c r="B746" s="20" t="s">
        <v>437</v>
      </c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6"/>
      <c r="T746" s="15"/>
      <c r="U746" s="15"/>
      <c r="V746" s="15"/>
      <c r="W746" s="15"/>
      <c r="X746" s="16"/>
      <c r="Y746" s="15"/>
      <c r="Z746" s="15"/>
      <c r="AA746" s="15"/>
      <c r="AB746" s="15"/>
      <c r="AC746" s="15"/>
    </row>
    <row r="747" spans="1:29" s="17" customFormat="1" x14ac:dyDescent="0.25">
      <c r="A747" s="18">
        <v>2613206</v>
      </c>
      <c r="B747" s="20" t="s">
        <v>438</v>
      </c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6"/>
      <c r="T747" s="15"/>
      <c r="U747" s="15"/>
      <c r="V747" s="15"/>
      <c r="W747" s="15"/>
      <c r="X747" s="16"/>
      <c r="Y747" s="15"/>
      <c r="Z747" s="15"/>
      <c r="AA747" s="15"/>
      <c r="AB747" s="15"/>
      <c r="AC747" s="15"/>
    </row>
    <row r="748" spans="1:29" s="17" customFormat="1" x14ac:dyDescent="0.25">
      <c r="A748" s="18">
        <v>2613305</v>
      </c>
      <c r="B748" s="20" t="s">
        <v>439</v>
      </c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6"/>
      <c r="T748" s="15"/>
      <c r="U748" s="15"/>
      <c r="V748" s="15"/>
      <c r="W748" s="15"/>
      <c r="X748" s="16"/>
      <c r="Y748" s="15"/>
      <c r="Z748" s="15"/>
      <c r="AA748" s="15"/>
      <c r="AB748" s="15"/>
      <c r="AC748" s="15"/>
    </row>
    <row r="749" spans="1:29" s="17" customFormat="1" x14ac:dyDescent="0.25">
      <c r="A749" s="18">
        <v>2613503</v>
      </c>
      <c r="B749" s="20" t="s">
        <v>440</v>
      </c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6"/>
      <c r="T749" s="15"/>
      <c r="U749" s="15"/>
      <c r="V749" s="15"/>
      <c r="W749" s="15"/>
      <c r="X749" s="16"/>
      <c r="Y749" s="15"/>
      <c r="Z749" s="15"/>
      <c r="AA749" s="15"/>
      <c r="AB749" s="15"/>
      <c r="AC749" s="15"/>
    </row>
    <row r="750" spans="1:29" s="17" customFormat="1" x14ac:dyDescent="0.25">
      <c r="A750" s="18">
        <v>2613602</v>
      </c>
      <c r="B750" s="20" t="s">
        <v>441</v>
      </c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6"/>
      <c r="T750" s="15"/>
      <c r="U750" s="15"/>
      <c r="V750" s="15"/>
      <c r="W750" s="15"/>
      <c r="X750" s="16"/>
      <c r="Y750" s="15"/>
      <c r="Z750" s="15"/>
      <c r="AA750" s="15"/>
      <c r="AB750" s="15"/>
      <c r="AC750" s="15"/>
    </row>
    <row r="751" spans="1:29" s="17" customFormat="1" x14ac:dyDescent="0.25">
      <c r="A751" s="18">
        <v>2613909</v>
      </c>
      <c r="B751" s="20" t="s">
        <v>442</v>
      </c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6"/>
      <c r="T751" s="15"/>
      <c r="U751" s="15"/>
      <c r="V751" s="15"/>
      <c r="W751" s="15"/>
      <c r="X751" s="16"/>
      <c r="Y751" s="15"/>
      <c r="Z751" s="15"/>
      <c r="AA751" s="15"/>
      <c r="AB751" s="15"/>
      <c r="AC751" s="15"/>
    </row>
    <row r="752" spans="1:29" s="17" customFormat="1" x14ac:dyDescent="0.25">
      <c r="A752" s="18">
        <v>2614006</v>
      </c>
      <c r="B752" s="20" t="s">
        <v>443</v>
      </c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6"/>
      <c r="T752" s="15"/>
      <c r="U752" s="15"/>
      <c r="V752" s="15"/>
      <c r="W752" s="15"/>
      <c r="X752" s="16"/>
      <c r="Y752" s="15"/>
      <c r="Z752" s="15"/>
      <c r="AA752" s="15"/>
      <c r="AB752" s="15"/>
      <c r="AC752" s="15"/>
    </row>
    <row r="753" spans="1:29" s="17" customFormat="1" x14ac:dyDescent="0.25">
      <c r="A753" s="18">
        <v>2614105</v>
      </c>
      <c r="B753" s="20" t="s">
        <v>444</v>
      </c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6"/>
      <c r="T753" s="15"/>
      <c r="U753" s="15"/>
      <c r="V753" s="15"/>
      <c r="W753" s="15"/>
      <c r="X753" s="16"/>
      <c r="Y753" s="15"/>
      <c r="Z753" s="15"/>
      <c r="AA753" s="15"/>
      <c r="AB753" s="15"/>
      <c r="AC753" s="15"/>
    </row>
    <row r="754" spans="1:29" s="17" customFormat="1" x14ac:dyDescent="0.25">
      <c r="A754" s="18">
        <v>2614402</v>
      </c>
      <c r="B754" s="20" t="s">
        <v>445</v>
      </c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6"/>
      <c r="T754" s="15"/>
      <c r="U754" s="15"/>
      <c r="V754" s="15"/>
      <c r="W754" s="15"/>
      <c r="X754" s="16"/>
      <c r="Y754" s="15"/>
      <c r="Z754" s="15"/>
      <c r="AA754" s="15"/>
      <c r="AB754" s="15"/>
      <c r="AC754" s="15"/>
    </row>
    <row r="755" spans="1:29" s="17" customFormat="1" x14ac:dyDescent="0.25">
      <c r="A755" s="18">
        <v>2614501</v>
      </c>
      <c r="B755" s="20" t="s">
        <v>446</v>
      </c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6"/>
      <c r="T755" s="15"/>
      <c r="U755" s="15"/>
      <c r="V755" s="15"/>
      <c r="W755" s="15"/>
      <c r="X755" s="16"/>
      <c r="Y755" s="15"/>
      <c r="Z755" s="15"/>
      <c r="AA755" s="15"/>
      <c r="AB755" s="15"/>
      <c r="AC755" s="15"/>
    </row>
    <row r="756" spans="1:29" s="17" customFormat="1" x14ac:dyDescent="0.25">
      <c r="A756" s="18">
        <v>2614600</v>
      </c>
      <c r="B756" s="20" t="s">
        <v>447</v>
      </c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6"/>
      <c r="T756" s="15"/>
      <c r="U756" s="15"/>
      <c r="V756" s="15"/>
      <c r="W756" s="15"/>
      <c r="X756" s="16"/>
      <c r="Y756" s="15"/>
      <c r="Z756" s="15"/>
      <c r="AA756" s="15"/>
      <c r="AB756" s="15"/>
      <c r="AC756" s="15"/>
    </row>
    <row r="757" spans="1:29" s="17" customFormat="1" x14ac:dyDescent="0.25">
      <c r="A757" s="18">
        <v>2614709</v>
      </c>
      <c r="B757" s="20" t="s">
        <v>448</v>
      </c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6"/>
      <c r="T757" s="15"/>
      <c r="U757" s="15"/>
      <c r="V757" s="15"/>
      <c r="W757" s="15"/>
      <c r="X757" s="16"/>
      <c r="Y757" s="15"/>
      <c r="Z757" s="15"/>
      <c r="AA757" s="15"/>
      <c r="AB757" s="15"/>
      <c r="AC757" s="15"/>
    </row>
    <row r="758" spans="1:29" s="17" customFormat="1" x14ac:dyDescent="0.25">
      <c r="A758" s="18">
        <v>2614808</v>
      </c>
      <c r="B758" s="20" t="s">
        <v>449</v>
      </c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6"/>
      <c r="T758" s="15"/>
      <c r="U758" s="15"/>
      <c r="V758" s="15"/>
      <c r="W758" s="15"/>
      <c r="X758" s="16"/>
      <c r="Y758" s="15"/>
      <c r="Z758" s="15"/>
      <c r="AA758" s="15"/>
      <c r="AB758" s="15"/>
      <c r="AC758" s="15"/>
    </row>
    <row r="759" spans="1:29" s="17" customFormat="1" x14ac:dyDescent="0.25">
      <c r="A759" s="18">
        <v>2615003</v>
      </c>
      <c r="B759" s="20" t="s">
        <v>450</v>
      </c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6"/>
      <c r="T759" s="15"/>
      <c r="U759" s="15"/>
      <c r="V759" s="15"/>
      <c r="W759" s="15"/>
      <c r="X759" s="16"/>
      <c r="Y759" s="15"/>
      <c r="Z759" s="15"/>
      <c r="AA759" s="15"/>
      <c r="AB759" s="15"/>
      <c r="AC759" s="15"/>
    </row>
    <row r="760" spans="1:29" s="17" customFormat="1" x14ac:dyDescent="0.25">
      <c r="A760" s="18">
        <v>2615102</v>
      </c>
      <c r="B760" s="20" t="s">
        <v>451</v>
      </c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6"/>
      <c r="T760" s="15"/>
      <c r="U760" s="15"/>
      <c r="V760" s="15"/>
      <c r="W760" s="15"/>
      <c r="X760" s="16"/>
      <c r="Y760" s="15"/>
      <c r="Z760" s="15"/>
      <c r="AA760" s="15"/>
      <c r="AB760" s="15"/>
      <c r="AC760" s="15"/>
    </row>
    <row r="761" spans="1:29" s="17" customFormat="1" x14ac:dyDescent="0.25">
      <c r="A761" s="18">
        <v>2615201</v>
      </c>
      <c r="B761" s="20" t="s">
        <v>452</v>
      </c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6"/>
      <c r="T761" s="15"/>
      <c r="U761" s="15"/>
      <c r="V761" s="15"/>
      <c r="W761" s="15"/>
      <c r="X761" s="16"/>
      <c r="Y761" s="15"/>
      <c r="Z761" s="15"/>
      <c r="AA761" s="15"/>
      <c r="AB761" s="15"/>
      <c r="AC761" s="15"/>
    </row>
    <row r="762" spans="1:29" s="17" customFormat="1" x14ac:dyDescent="0.25">
      <c r="A762" s="18">
        <v>2615409</v>
      </c>
      <c r="B762" s="20" t="s">
        <v>453</v>
      </c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6"/>
      <c r="T762" s="15"/>
      <c r="U762" s="15"/>
      <c r="V762" s="15"/>
      <c r="W762" s="15"/>
      <c r="X762" s="16"/>
      <c r="Y762" s="15"/>
      <c r="Z762" s="15"/>
      <c r="AA762" s="15"/>
      <c r="AB762" s="15"/>
      <c r="AC762" s="15"/>
    </row>
    <row r="763" spans="1:29" s="17" customFormat="1" x14ac:dyDescent="0.25">
      <c r="A763" s="18">
        <v>2615607</v>
      </c>
      <c r="B763" s="20" t="s">
        <v>454</v>
      </c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6"/>
      <c r="T763" s="15"/>
      <c r="U763" s="15"/>
      <c r="V763" s="15"/>
      <c r="W763" s="15"/>
      <c r="X763" s="16"/>
      <c r="Y763" s="15"/>
      <c r="Z763" s="15"/>
      <c r="AA763" s="15"/>
      <c r="AB763" s="15"/>
      <c r="AC763" s="15"/>
    </row>
    <row r="764" spans="1:29" s="17" customFormat="1" x14ac:dyDescent="0.25">
      <c r="A764" s="18">
        <v>2615706</v>
      </c>
      <c r="B764" s="20" t="s">
        <v>338</v>
      </c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6"/>
      <c r="T764" s="15"/>
      <c r="U764" s="15"/>
      <c r="V764" s="15"/>
      <c r="W764" s="15"/>
      <c r="X764" s="16"/>
      <c r="Y764" s="15"/>
      <c r="Z764" s="15"/>
      <c r="AA764" s="15"/>
      <c r="AB764" s="15"/>
      <c r="AC764" s="15"/>
    </row>
    <row r="765" spans="1:29" s="17" customFormat="1" x14ac:dyDescent="0.25">
      <c r="A765" s="18">
        <v>2615805</v>
      </c>
      <c r="B765" s="20" t="s">
        <v>455</v>
      </c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6"/>
      <c r="T765" s="15"/>
      <c r="U765" s="15"/>
      <c r="V765" s="15"/>
      <c r="W765" s="15"/>
      <c r="X765" s="16"/>
      <c r="Y765" s="15"/>
      <c r="Z765" s="15"/>
      <c r="AA765" s="15"/>
      <c r="AB765" s="15"/>
      <c r="AC765" s="15"/>
    </row>
    <row r="766" spans="1:29" s="17" customFormat="1" x14ac:dyDescent="0.25">
      <c r="A766" s="18">
        <v>2615904</v>
      </c>
      <c r="B766" s="20" t="s">
        <v>456</v>
      </c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6"/>
      <c r="T766" s="15"/>
      <c r="U766" s="15"/>
      <c r="V766" s="15"/>
      <c r="W766" s="15"/>
      <c r="X766" s="16"/>
      <c r="Y766" s="15"/>
      <c r="Z766" s="15"/>
      <c r="AA766" s="15"/>
      <c r="AB766" s="15"/>
      <c r="AC766" s="15"/>
    </row>
    <row r="767" spans="1:29" s="17" customFormat="1" x14ac:dyDescent="0.25">
      <c r="A767" s="18">
        <v>2616001</v>
      </c>
      <c r="B767" s="20" t="s">
        <v>457</v>
      </c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6"/>
      <c r="T767" s="15"/>
      <c r="U767" s="15"/>
      <c r="V767" s="15"/>
      <c r="W767" s="15"/>
      <c r="X767" s="16"/>
      <c r="Y767" s="15"/>
      <c r="Z767" s="15"/>
      <c r="AA767" s="15"/>
      <c r="AB767" s="15"/>
      <c r="AC767" s="15"/>
    </row>
    <row r="768" spans="1:29" s="17" customFormat="1" x14ac:dyDescent="0.25">
      <c r="A768" s="18">
        <v>2616100</v>
      </c>
      <c r="B768" s="20" t="s">
        <v>458</v>
      </c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6"/>
      <c r="T768" s="15"/>
      <c r="U768" s="15"/>
      <c r="V768" s="15"/>
      <c r="W768" s="15"/>
      <c r="X768" s="16"/>
      <c r="Y768" s="15"/>
      <c r="Z768" s="15"/>
      <c r="AA768" s="15"/>
      <c r="AB768" s="15"/>
      <c r="AC768" s="15"/>
    </row>
    <row r="769" spans="1:29" s="17" customFormat="1" x14ac:dyDescent="0.25">
      <c r="A769" s="18">
        <v>2616183</v>
      </c>
      <c r="B769" s="20" t="s">
        <v>459</v>
      </c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6"/>
      <c r="T769" s="15"/>
      <c r="U769" s="15"/>
      <c r="V769" s="15"/>
      <c r="W769" s="15"/>
      <c r="X769" s="16"/>
      <c r="Y769" s="15"/>
      <c r="Z769" s="15"/>
      <c r="AA769" s="15"/>
      <c r="AB769" s="15"/>
      <c r="AC769" s="15"/>
    </row>
    <row r="770" spans="1:29" s="17" customFormat="1" x14ac:dyDescent="0.25">
      <c r="A770" s="18">
        <v>2616209</v>
      </c>
      <c r="B770" s="20" t="s">
        <v>460</v>
      </c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6"/>
      <c r="T770" s="15"/>
      <c r="U770" s="15"/>
      <c r="V770" s="15"/>
      <c r="W770" s="15"/>
      <c r="X770" s="16"/>
      <c r="Y770" s="15"/>
      <c r="Z770" s="15"/>
      <c r="AA770" s="15"/>
      <c r="AB770" s="15"/>
      <c r="AC770" s="15"/>
    </row>
    <row r="771" spans="1:29" s="17" customFormat="1" x14ac:dyDescent="0.25">
      <c r="A771" s="18">
        <v>2200053</v>
      </c>
      <c r="B771" s="20" t="s">
        <v>461</v>
      </c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6"/>
      <c r="T771" s="15"/>
      <c r="U771" s="15"/>
      <c r="V771" s="15"/>
      <c r="W771" s="15"/>
      <c r="X771" s="16"/>
      <c r="Y771" s="15"/>
      <c r="Z771" s="15"/>
      <c r="AA771" s="15"/>
      <c r="AB771" s="15"/>
      <c r="AC771" s="15"/>
    </row>
    <row r="772" spans="1:29" s="17" customFormat="1" x14ac:dyDescent="0.25">
      <c r="A772" s="18">
        <v>2200251</v>
      </c>
      <c r="B772" s="20" t="s">
        <v>462</v>
      </c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6"/>
      <c r="T772" s="15"/>
      <c r="U772" s="15"/>
      <c r="V772" s="15"/>
      <c r="W772" s="15"/>
      <c r="X772" s="16"/>
      <c r="Y772" s="15"/>
      <c r="Z772" s="15"/>
      <c r="AA772" s="15"/>
      <c r="AB772" s="15"/>
      <c r="AC772" s="15"/>
    </row>
    <row r="773" spans="1:29" s="17" customFormat="1" x14ac:dyDescent="0.25">
      <c r="A773" s="18">
        <v>2200277</v>
      </c>
      <c r="B773" s="20" t="s">
        <v>463</v>
      </c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6"/>
      <c r="T773" s="15"/>
      <c r="U773" s="15"/>
      <c r="V773" s="15"/>
      <c r="W773" s="15"/>
      <c r="X773" s="16"/>
      <c r="Y773" s="15"/>
      <c r="Z773" s="15"/>
      <c r="AA773" s="15"/>
      <c r="AB773" s="15"/>
      <c r="AC773" s="15"/>
    </row>
    <row r="774" spans="1:29" s="17" customFormat="1" x14ac:dyDescent="0.25">
      <c r="A774" s="18">
        <v>2200301</v>
      </c>
      <c r="B774" s="20" t="s">
        <v>464</v>
      </c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6"/>
      <c r="T774" s="15"/>
      <c r="U774" s="15"/>
      <c r="V774" s="15"/>
      <c r="W774" s="15"/>
      <c r="X774" s="16"/>
      <c r="Y774" s="15"/>
      <c r="Z774" s="15"/>
      <c r="AA774" s="15"/>
      <c r="AB774" s="15"/>
      <c r="AC774" s="15"/>
    </row>
    <row r="775" spans="1:29" s="17" customFormat="1" x14ac:dyDescent="0.25">
      <c r="A775" s="18">
        <v>2200400</v>
      </c>
      <c r="B775" s="20" t="s">
        <v>465</v>
      </c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6"/>
      <c r="T775" s="15"/>
      <c r="U775" s="15"/>
      <c r="V775" s="15"/>
      <c r="W775" s="15"/>
      <c r="X775" s="16"/>
      <c r="Y775" s="15"/>
      <c r="Z775" s="15"/>
      <c r="AA775" s="15"/>
      <c r="AB775" s="15"/>
      <c r="AC775" s="15"/>
    </row>
    <row r="776" spans="1:29" x14ac:dyDescent="0.25">
      <c r="A776" s="21">
        <v>2200459</v>
      </c>
      <c r="B776" s="22" t="s">
        <v>466</v>
      </c>
    </row>
    <row r="777" spans="1:29" x14ac:dyDescent="0.25">
      <c r="A777" s="21">
        <v>2200509</v>
      </c>
      <c r="B777" s="22" t="s">
        <v>467</v>
      </c>
    </row>
    <row r="778" spans="1:29" x14ac:dyDescent="0.25">
      <c r="A778" s="21">
        <v>2200608</v>
      </c>
      <c r="B778" s="22" t="s">
        <v>468</v>
      </c>
    </row>
    <row r="779" spans="1:29" x14ac:dyDescent="0.25">
      <c r="A779" s="21">
        <v>2200707</v>
      </c>
      <c r="B779" s="22" t="s">
        <v>469</v>
      </c>
    </row>
    <row r="780" spans="1:29" x14ac:dyDescent="0.25">
      <c r="A780" s="21">
        <v>2200905</v>
      </c>
      <c r="B780" s="22" t="s">
        <v>470</v>
      </c>
    </row>
    <row r="781" spans="1:29" x14ac:dyDescent="0.25">
      <c r="A781" s="21">
        <v>2200954</v>
      </c>
      <c r="B781" s="22" t="s">
        <v>471</v>
      </c>
    </row>
    <row r="782" spans="1:29" x14ac:dyDescent="0.25">
      <c r="A782" s="21">
        <v>2201002</v>
      </c>
      <c r="B782" s="22" t="s">
        <v>472</v>
      </c>
    </row>
    <row r="783" spans="1:29" x14ac:dyDescent="0.25">
      <c r="A783" s="21">
        <v>2201051</v>
      </c>
      <c r="B783" s="22" t="s">
        <v>473</v>
      </c>
    </row>
    <row r="784" spans="1:29" x14ac:dyDescent="0.25">
      <c r="A784" s="21">
        <v>2201101</v>
      </c>
      <c r="B784" s="22" t="s">
        <v>474</v>
      </c>
    </row>
    <row r="785" spans="1:2" x14ac:dyDescent="0.25">
      <c r="A785" s="21">
        <v>2201176</v>
      </c>
      <c r="B785" s="22" t="s">
        <v>475</v>
      </c>
    </row>
    <row r="786" spans="1:2" x14ac:dyDescent="0.25">
      <c r="A786" s="21">
        <v>2201200</v>
      </c>
      <c r="B786" s="22" t="s">
        <v>476</v>
      </c>
    </row>
    <row r="787" spans="1:2" x14ac:dyDescent="0.25">
      <c r="A787" s="21">
        <v>2201507</v>
      </c>
      <c r="B787" s="22" t="s">
        <v>53</v>
      </c>
    </row>
    <row r="788" spans="1:2" x14ac:dyDescent="0.25">
      <c r="A788" s="21">
        <v>2201556</v>
      </c>
      <c r="B788" s="22" t="s">
        <v>477</v>
      </c>
    </row>
    <row r="789" spans="1:2" x14ac:dyDescent="0.25">
      <c r="A789" s="21">
        <v>2201572</v>
      </c>
      <c r="B789" s="22" t="s">
        <v>478</v>
      </c>
    </row>
    <row r="790" spans="1:2" x14ac:dyDescent="0.25">
      <c r="A790" s="21">
        <v>2201606</v>
      </c>
      <c r="B790" s="22" t="s">
        <v>479</v>
      </c>
    </row>
    <row r="791" spans="1:2" x14ac:dyDescent="0.25">
      <c r="A791" s="21">
        <v>2201705</v>
      </c>
      <c r="B791" s="22" t="s">
        <v>480</v>
      </c>
    </row>
    <row r="792" spans="1:2" x14ac:dyDescent="0.25">
      <c r="A792" s="21">
        <v>2201739</v>
      </c>
      <c r="B792" s="22" t="s">
        <v>481</v>
      </c>
    </row>
    <row r="793" spans="1:2" x14ac:dyDescent="0.25">
      <c r="A793" s="21">
        <v>2201770</v>
      </c>
      <c r="B793" s="22" t="s">
        <v>482</v>
      </c>
    </row>
    <row r="794" spans="1:2" x14ac:dyDescent="0.25">
      <c r="A794" s="21">
        <v>2201804</v>
      </c>
      <c r="B794" s="22" t="s">
        <v>483</v>
      </c>
    </row>
    <row r="795" spans="1:2" x14ac:dyDescent="0.25">
      <c r="A795" s="21">
        <v>2201903</v>
      </c>
      <c r="B795" s="22" t="s">
        <v>185</v>
      </c>
    </row>
    <row r="796" spans="1:2" x14ac:dyDescent="0.25">
      <c r="A796" s="21">
        <v>2201919</v>
      </c>
      <c r="B796" s="22" t="s">
        <v>484</v>
      </c>
    </row>
    <row r="797" spans="1:2" x14ac:dyDescent="0.25">
      <c r="A797" s="21">
        <v>2201929</v>
      </c>
      <c r="B797" s="22" t="s">
        <v>485</v>
      </c>
    </row>
    <row r="798" spans="1:2" x14ac:dyDescent="0.25">
      <c r="A798" s="21">
        <v>2201945</v>
      </c>
      <c r="B798" s="22" t="s">
        <v>486</v>
      </c>
    </row>
    <row r="799" spans="1:2" x14ac:dyDescent="0.25">
      <c r="A799" s="21">
        <v>2201960</v>
      </c>
      <c r="B799" s="22" t="s">
        <v>487</v>
      </c>
    </row>
    <row r="800" spans="1:2" x14ac:dyDescent="0.25">
      <c r="A800" s="21">
        <v>2201988</v>
      </c>
      <c r="B800" s="22" t="s">
        <v>488</v>
      </c>
    </row>
    <row r="801" spans="1:2" x14ac:dyDescent="0.25">
      <c r="A801" s="21">
        <v>2202000</v>
      </c>
      <c r="B801" s="22" t="s">
        <v>489</v>
      </c>
    </row>
    <row r="802" spans="1:2" x14ac:dyDescent="0.25">
      <c r="A802" s="21">
        <v>2202026</v>
      </c>
      <c r="B802" s="22" t="s">
        <v>490</v>
      </c>
    </row>
    <row r="803" spans="1:2" x14ac:dyDescent="0.25">
      <c r="A803" s="21">
        <v>2202059</v>
      </c>
      <c r="B803" s="22" t="s">
        <v>491</v>
      </c>
    </row>
    <row r="804" spans="1:2" x14ac:dyDescent="0.25">
      <c r="A804" s="21">
        <v>2202075</v>
      </c>
      <c r="B804" s="22" t="s">
        <v>492</v>
      </c>
    </row>
    <row r="805" spans="1:2" x14ac:dyDescent="0.25">
      <c r="A805" s="21">
        <v>2202091</v>
      </c>
      <c r="B805" s="22" t="s">
        <v>493</v>
      </c>
    </row>
    <row r="806" spans="1:2" x14ac:dyDescent="0.25">
      <c r="A806" s="21">
        <v>2202109</v>
      </c>
      <c r="B806" s="22" t="s">
        <v>494</v>
      </c>
    </row>
    <row r="807" spans="1:2" x14ac:dyDescent="0.25">
      <c r="A807" s="21">
        <v>2202117</v>
      </c>
      <c r="B807" s="22" t="s">
        <v>495</v>
      </c>
    </row>
    <row r="808" spans="1:2" x14ac:dyDescent="0.25">
      <c r="A808" s="21">
        <v>2202133</v>
      </c>
      <c r="B808" s="22" t="s">
        <v>496</v>
      </c>
    </row>
    <row r="809" spans="1:2" x14ac:dyDescent="0.25">
      <c r="A809" s="21">
        <v>2202208</v>
      </c>
      <c r="B809" s="22" t="s">
        <v>497</v>
      </c>
    </row>
    <row r="810" spans="1:2" x14ac:dyDescent="0.25">
      <c r="A810" s="21">
        <v>2202251</v>
      </c>
      <c r="B810" s="22" t="s">
        <v>498</v>
      </c>
    </row>
    <row r="811" spans="1:2" x14ac:dyDescent="0.25">
      <c r="A811" s="21">
        <v>2202307</v>
      </c>
      <c r="B811" s="22" t="s">
        <v>499</v>
      </c>
    </row>
    <row r="812" spans="1:2" x14ac:dyDescent="0.25">
      <c r="A812" s="21">
        <v>2202406</v>
      </c>
      <c r="B812" s="22" t="s">
        <v>500</v>
      </c>
    </row>
    <row r="813" spans="1:2" x14ac:dyDescent="0.25">
      <c r="A813" s="21">
        <v>2202455</v>
      </c>
      <c r="B813" s="22" t="s">
        <v>501</v>
      </c>
    </row>
    <row r="814" spans="1:2" x14ac:dyDescent="0.25">
      <c r="A814" s="21">
        <v>2202505</v>
      </c>
      <c r="B814" s="22" t="s">
        <v>502</v>
      </c>
    </row>
    <row r="815" spans="1:2" x14ac:dyDescent="0.25">
      <c r="A815" s="21">
        <v>2202539</v>
      </c>
      <c r="B815" s="22" t="s">
        <v>503</v>
      </c>
    </row>
    <row r="816" spans="1:2" x14ac:dyDescent="0.25">
      <c r="A816" s="21">
        <v>2202554</v>
      </c>
      <c r="B816" s="22" t="s">
        <v>504</v>
      </c>
    </row>
    <row r="817" spans="1:2" x14ac:dyDescent="0.25">
      <c r="A817" s="21">
        <v>2202604</v>
      </c>
      <c r="B817" s="22" t="s">
        <v>505</v>
      </c>
    </row>
    <row r="818" spans="1:2" x14ac:dyDescent="0.25">
      <c r="A818" s="21">
        <v>2202653</v>
      </c>
      <c r="B818" s="22" t="s">
        <v>506</v>
      </c>
    </row>
    <row r="819" spans="1:2" x14ac:dyDescent="0.25">
      <c r="A819" s="21">
        <v>2202703</v>
      </c>
      <c r="B819" s="22" t="s">
        <v>507</v>
      </c>
    </row>
    <row r="820" spans="1:2" x14ac:dyDescent="0.25">
      <c r="A820" s="21">
        <v>2202711</v>
      </c>
      <c r="B820" s="22" t="s">
        <v>508</v>
      </c>
    </row>
    <row r="821" spans="1:2" x14ac:dyDescent="0.25">
      <c r="A821" s="21">
        <v>2202729</v>
      </c>
      <c r="B821" s="22" t="s">
        <v>509</v>
      </c>
    </row>
    <row r="822" spans="1:2" x14ac:dyDescent="0.25">
      <c r="A822" s="21">
        <v>2202737</v>
      </c>
      <c r="B822" s="22" t="s">
        <v>510</v>
      </c>
    </row>
    <row r="823" spans="1:2" x14ac:dyDescent="0.25">
      <c r="A823" s="21">
        <v>2202752</v>
      </c>
      <c r="B823" s="22" t="s">
        <v>511</v>
      </c>
    </row>
    <row r="824" spans="1:2" x14ac:dyDescent="0.25">
      <c r="A824" s="21">
        <v>2202778</v>
      </c>
      <c r="B824" s="22" t="s">
        <v>512</v>
      </c>
    </row>
    <row r="825" spans="1:2" x14ac:dyDescent="0.25">
      <c r="A825" s="21">
        <v>2202802</v>
      </c>
      <c r="B825" s="22" t="s">
        <v>513</v>
      </c>
    </row>
    <row r="826" spans="1:2" x14ac:dyDescent="0.25">
      <c r="A826" s="21">
        <v>2202851</v>
      </c>
      <c r="B826" s="22" t="s">
        <v>514</v>
      </c>
    </row>
    <row r="827" spans="1:2" x14ac:dyDescent="0.25">
      <c r="A827" s="21">
        <v>2202901</v>
      </c>
      <c r="B827" s="22" t="s">
        <v>515</v>
      </c>
    </row>
    <row r="828" spans="1:2" x14ac:dyDescent="0.25">
      <c r="A828" s="21">
        <v>2203008</v>
      </c>
      <c r="B828" s="22" t="s">
        <v>516</v>
      </c>
    </row>
    <row r="829" spans="1:2" x14ac:dyDescent="0.25">
      <c r="A829" s="21">
        <v>2203107</v>
      </c>
      <c r="B829" s="22" t="s">
        <v>517</v>
      </c>
    </row>
    <row r="830" spans="1:2" x14ac:dyDescent="0.25">
      <c r="A830" s="21">
        <v>2203206</v>
      </c>
      <c r="B830" s="22" t="s">
        <v>518</v>
      </c>
    </row>
    <row r="831" spans="1:2" x14ac:dyDescent="0.25">
      <c r="A831" s="21">
        <v>2203230</v>
      </c>
      <c r="B831" s="22" t="s">
        <v>519</v>
      </c>
    </row>
    <row r="832" spans="1:2" x14ac:dyDescent="0.25">
      <c r="A832" s="21">
        <v>2203271</v>
      </c>
      <c r="B832" s="22" t="s">
        <v>520</v>
      </c>
    </row>
    <row r="833" spans="1:2" x14ac:dyDescent="0.25">
      <c r="A833" s="21">
        <v>2203305</v>
      </c>
      <c r="B833" s="22" t="s">
        <v>521</v>
      </c>
    </row>
    <row r="834" spans="1:2" x14ac:dyDescent="0.25">
      <c r="A834" s="21">
        <v>2203354</v>
      </c>
      <c r="B834" s="22" t="s">
        <v>522</v>
      </c>
    </row>
    <row r="835" spans="1:2" x14ac:dyDescent="0.25">
      <c r="A835" s="21">
        <v>2203404</v>
      </c>
      <c r="B835" s="22" t="s">
        <v>523</v>
      </c>
    </row>
    <row r="836" spans="1:2" x14ac:dyDescent="0.25">
      <c r="A836" s="21">
        <v>2203453</v>
      </c>
      <c r="B836" s="22" t="s">
        <v>524</v>
      </c>
    </row>
    <row r="837" spans="1:2" x14ac:dyDescent="0.25">
      <c r="A837" s="21">
        <v>2203420</v>
      </c>
      <c r="B837" s="22" t="s">
        <v>525</v>
      </c>
    </row>
    <row r="838" spans="1:2" x14ac:dyDescent="0.25">
      <c r="A838" s="21">
        <v>2203503</v>
      </c>
      <c r="B838" s="22" t="s">
        <v>526</v>
      </c>
    </row>
    <row r="839" spans="1:2" x14ac:dyDescent="0.25">
      <c r="A839" s="21">
        <v>2203602</v>
      </c>
      <c r="B839" s="22" t="s">
        <v>527</v>
      </c>
    </row>
    <row r="840" spans="1:2" x14ac:dyDescent="0.25">
      <c r="A840" s="21">
        <v>2203750</v>
      </c>
      <c r="B840" s="22" t="s">
        <v>528</v>
      </c>
    </row>
    <row r="841" spans="1:2" x14ac:dyDescent="0.25">
      <c r="A841" s="21">
        <v>2203800</v>
      </c>
      <c r="B841" s="22" t="s">
        <v>529</v>
      </c>
    </row>
    <row r="842" spans="1:2" x14ac:dyDescent="0.25">
      <c r="A842" s="21">
        <v>2203859</v>
      </c>
      <c r="B842" s="22" t="s">
        <v>530</v>
      </c>
    </row>
    <row r="843" spans="1:2" x14ac:dyDescent="0.25">
      <c r="A843" s="21">
        <v>2203909</v>
      </c>
      <c r="B843" s="22" t="s">
        <v>531</v>
      </c>
    </row>
    <row r="844" spans="1:2" x14ac:dyDescent="0.25">
      <c r="A844" s="21">
        <v>2204006</v>
      </c>
      <c r="B844" s="22" t="s">
        <v>532</v>
      </c>
    </row>
    <row r="845" spans="1:2" x14ac:dyDescent="0.25">
      <c r="A845" s="21">
        <v>2204105</v>
      </c>
      <c r="B845" s="22" t="s">
        <v>533</v>
      </c>
    </row>
    <row r="846" spans="1:2" x14ac:dyDescent="0.25">
      <c r="A846" s="21">
        <v>2204154</v>
      </c>
      <c r="B846" s="22" t="s">
        <v>534</v>
      </c>
    </row>
    <row r="847" spans="1:2" x14ac:dyDescent="0.25">
      <c r="A847" s="21">
        <v>2204204</v>
      </c>
      <c r="B847" s="22" t="s">
        <v>535</v>
      </c>
    </row>
    <row r="848" spans="1:2" x14ac:dyDescent="0.25">
      <c r="A848" s="21">
        <v>2204303</v>
      </c>
      <c r="B848" s="22" t="s">
        <v>536</v>
      </c>
    </row>
    <row r="849" spans="1:2" x14ac:dyDescent="0.25">
      <c r="A849" s="21">
        <v>2204352</v>
      </c>
      <c r="B849" s="22" t="s">
        <v>537</v>
      </c>
    </row>
    <row r="850" spans="1:2" x14ac:dyDescent="0.25">
      <c r="A850" s="21">
        <v>2204550</v>
      </c>
      <c r="B850" s="22" t="s">
        <v>538</v>
      </c>
    </row>
    <row r="851" spans="1:2" x14ac:dyDescent="0.25">
      <c r="A851" s="21">
        <v>2204659</v>
      </c>
      <c r="B851" s="22" t="s">
        <v>539</v>
      </c>
    </row>
    <row r="852" spans="1:2" x14ac:dyDescent="0.25">
      <c r="A852" s="21">
        <v>2204709</v>
      </c>
      <c r="B852" s="22" t="s">
        <v>540</v>
      </c>
    </row>
    <row r="853" spans="1:2" x14ac:dyDescent="0.25">
      <c r="A853" s="21">
        <v>2204808</v>
      </c>
      <c r="B853" s="22" t="s">
        <v>541</v>
      </c>
    </row>
    <row r="854" spans="1:2" x14ac:dyDescent="0.25">
      <c r="A854" s="21">
        <v>2204907</v>
      </c>
      <c r="B854" s="22" t="s">
        <v>542</v>
      </c>
    </row>
    <row r="855" spans="1:2" x14ac:dyDescent="0.25">
      <c r="A855" s="21">
        <v>2205003</v>
      </c>
      <c r="B855" s="22" t="s">
        <v>543</v>
      </c>
    </row>
    <row r="856" spans="1:2" x14ac:dyDescent="0.25">
      <c r="A856" s="21">
        <v>2205102</v>
      </c>
      <c r="B856" s="22" t="s">
        <v>544</v>
      </c>
    </row>
    <row r="857" spans="1:2" x14ac:dyDescent="0.25">
      <c r="A857" s="21">
        <v>2205151</v>
      </c>
      <c r="B857" s="22" t="s">
        <v>545</v>
      </c>
    </row>
    <row r="858" spans="1:2" x14ac:dyDescent="0.25">
      <c r="A858" s="21">
        <v>2205201</v>
      </c>
      <c r="B858" s="22" t="s">
        <v>546</v>
      </c>
    </row>
    <row r="859" spans="1:2" x14ac:dyDescent="0.25">
      <c r="A859" s="21">
        <v>2205250</v>
      </c>
      <c r="B859" s="22" t="s">
        <v>547</v>
      </c>
    </row>
    <row r="860" spans="1:2" x14ac:dyDescent="0.25">
      <c r="A860" s="21">
        <v>2205276</v>
      </c>
      <c r="B860" s="22" t="s">
        <v>548</v>
      </c>
    </row>
    <row r="861" spans="1:2" x14ac:dyDescent="0.25">
      <c r="A861" s="21">
        <v>2205359</v>
      </c>
      <c r="B861" s="22" t="s">
        <v>549</v>
      </c>
    </row>
    <row r="862" spans="1:2" x14ac:dyDescent="0.25">
      <c r="A862" s="21">
        <v>2205508</v>
      </c>
      <c r="B862" s="22" t="s">
        <v>550</v>
      </c>
    </row>
    <row r="863" spans="1:2" x14ac:dyDescent="0.25">
      <c r="A863" s="21">
        <v>2205516</v>
      </c>
      <c r="B863" s="22" t="s">
        <v>551</v>
      </c>
    </row>
    <row r="864" spans="1:2" x14ac:dyDescent="0.25">
      <c r="A864" s="21">
        <v>2205524</v>
      </c>
      <c r="B864" s="22" t="s">
        <v>552</v>
      </c>
    </row>
    <row r="865" spans="1:2" x14ac:dyDescent="0.25">
      <c r="A865" s="21">
        <v>2205532</v>
      </c>
      <c r="B865" s="22" t="s">
        <v>404</v>
      </c>
    </row>
    <row r="866" spans="1:2" x14ac:dyDescent="0.25">
      <c r="A866" s="21">
        <v>2205573</v>
      </c>
      <c r="B866" s="22" t="s">
        <v>553</v>
      </c>
    </row>
    <row r="867" spans="1:2" x14ac:dyDescent="0.25">
      <c r="A867" s="21">
        <v>2205565</v>
      </c>
      <c r="B867" s="22" t="s">
        <v>554</v>
      </c>
    </row>
    <row r="868" spans="1:2" x14ac:dyDescent="0.25">
      <c r="A868" s="21">
        <v>2205581</v>
      </c>
      <c r="B868" s="22" t="s">
        <v>555</v>
      </c>
    </row>
    <row r="869" spans="1:2" x14ac:dyDescent="0.25">
      <c r="A869" s="21">
        <v>2205599</v>
      </c>
      <c r="B869" s="22" t="s">
        <v>556</v>
      </c>
    </row>
    <row r="870" spans="1:2" x14ac:dyDescent="0.25">
      <c r="A870" s="21">
        <v>2205706</v>
      </c>
      <c r="B870" s="22" t="s">
        <v>557</v>
      </c>
    </row>
    <row r="871" spans="1:2" x14ac:dyDescent="0.25">
      <c r="A871" s="21">
        <v>2205904</v>
      </c>
      <c r="B871" s="22" t="s">
        <v>558</v>
      </c>
    </row>
    <row r="872" spans="1:2" x14ac:dyDescent="0.25">
      <c r="A872" s="21">
        <v>2205953</v>
      </c>
      <c r="B872" s="22" t="s">
        <v>559</v>
      </c>
    </row>
    <row r="873" spans="1:2" x14ac:dyDescent="0.25">
      <c r="A873" s="21">
        <v>2206050</v>
      </c>
      <c r="B873" s="22" t="s">
        <v>560</v>
      </c>
    </row>
    <row r="874" spans="1:2" x14ac:dyDescent="0.25">
      <c r="A874" s="21">
        <v>2206357</v>
      </c>
      <c r="B874" s="22" t="s">
        <v>561</v>
      </c>
    </row>
    <row r="875" spans="1:2" x14ac:dyDescent="0.25">
      <c r="A875" s="21">
        <v>2206407</v>
      </c>
      <c r="B875" s="22" t="s">
        <v>562</v>
      </c>
    </row>
    <row r="876" spans="1:2" x14ac:dyDescent="0.25">
      <c r="A876" s="21">
        <v>2206506</v>
      </c>
      <c r="B876" s="22" t="s">
        <v>563</v>
      </c>
    </row>
    <row r="877" spans="1:2" x14ac:dyDescent="0.25">
      <c r="A877" s="21">
        <v>2206654</v>
      </c>
      <c r="B877" s="22" t="s">
        <v>564</v>
      </c>
    </row>
    <row r="878" spans="1:2" x14ac:dyDescent="0.25">
      <c r="A878" s="21">
        <v>2206704</v>
      </c>
      <c r="B878" s="22" t="s">
        <v>565</v>
      </c>
    </row>
    <row r="879" spans="1:2" x14ac:dyDescent="0.25">
      <c r="A879" s="21">
        <v>2206753</v>
      </c>
      <c r="B879" s="22" t="s">
        <v>566</v>
      </c>
    </row>
    <row r="880" spans="1:2" x14ac:dyDescent="0.25">
      <c r="A880" s="21">
        <v>2207959</v>
      </c>
      <c r="B880" s="22" t="s">
        <v>567</v>
      </c>
    </row>
    <row r="881" spans="1:2" x14ac:dyDescent="0.25">
      <c r="A881" s="21">
        <v>2206902</v>
      </c>
      <c r="B881" s="22" t="s">
        <v>568</v>
      </c>
    </row>
    <row r="882" spans="1:2" x14ac:dyDescent="0.25">
      <c r="A882" s="21">
        <v>2206951</v>
      </c>
      <c r="B882" s="22" t="s">
        <v>569</v>
      </c>
    </row>
    <row r="883" spans="1:2" x14ac:dyDescent="0.25">
      <c r="A883" s="21">
        <v>2207009</v>
      </c>
      <c r="B883" s="22" t="s">
        <v>570</v>
      </c>
    </row>
    <row r="884" spans="1:2" x14ac:dyDescent="0.25">
      <c r="A884" s="21">
        <v>2207207</v>
      </c>
      <c r="B884" s="22" t="s">
        <v>571</v>
      </c>
    </row>
    <row r="885" spans="1:2" x14ac:dyDescent="0.25">
      <c r="A885" s="21">
        <v>2207306</v>
      </c>
      <c r="B885" s="22" t="s">
        <v>572</v>
      </c>
    </row>
    <row r="886" spans="1:2" x14ac:dyDescent="0.25">
      <c r="A886" s="21">
        <v>2207355</v>
      </c>
      <c r="B886" s="22" t="s">
        <v>573</v>
      </c>
    </row>
    <row r="887" spans="1:2" x14ac:dyDescent="0.25">
      <c r="A887" s="21">
        <v>2207405</v>
      </c>
      <c r="B887" s="22" t="s">
        <v>574</v>
      </c>
    </row>
    <row r="888" spans="1:2" x14ac:dyDescent="0.25">
      <c r="A888" s="21">
        <v>2207553</v>
      </c>
      <c r="B888" s="22" t="s">
        <v>575</v>
      </c>
    </row>
    <row r="889" spans="1:2" x14ac:dyDescent="0.25">
      <c r="A889" s="21">
        <v>2207603</v>
      </c>
      <c r="B889" s="22" t="s">
        <v>576</v>
      </c>
    </row>
    <row r="890" spans="1:2" x14ac:dyDescent="0.25">
      <c r="A890" s="21">
        <v>2207702</v>
      </c>
      <c r="B890" s="22" t="s">
        <v>577</v>
      </c>
    </row>
    <row r="891" spans="1:2" x14ac:dyDescent="0.25">
      <c r="A891" s="21">
        <v>2207751</v>
      </c>
      <c r="B891" s="22" t="s">
        <v>578</v>
      </c>
    </row>
    <row r="892" spans="1:2" x14ac:dyDescent="0.25">
      <c r="A892" s="21">
        <v>2207777</v>
      </c>
      <c r="B892" s="22" t="s">
        <v>579</v>
      </c>
    </row>
    <row r="893" spans="1:2" x14ac:dyDescent="0.25">
      <c r="A893" s="21">
        <v>2207793</v>
      </c>
      <c r="B893" s="22" t="s">
        <v>580</v>
      </c>
    </row>
    <row r="894" spans="1:2" x14ac:dyDescent="0.25">
      <c r="A894" s="21">
        <v>2207801</v>
      </c>
      <c r="B894" s="22" t="s">
        <v>581</v>
      </c>
    </row>
    <row r="895" spans="1:2" x14ac:dyDescent="0.25">
      <c r="A895" s="21">
        <v>2207850</v>
      </c>
      <c r="B895" s="22" t="s">
        <v>582</v>
      </c>
    </row>
    <row r="896" spans="1:2" x14ac:dyDescent="0.25">
      <c r="A896" s="21">
        <v>2207900</v>
      </c>
      <c r="B896" s="22" t="s">
        <v>583</v>
      </c>
    </row>
    <row r="897" spans="1:2" x14ac:dyDescent="0.25">
      <c r="A897" s="21">
        <v>2207934</v>
      </c>
      <c r="B897" s="22" t="s">
        <v>584</v>
      </c>
    </row>
    <row r="898" spans="1:2" x14ac:dyDescent="0.25">
      <c r="A898" s="21">
        <v>2208007</v>
      </c>
      <c r="B898" s="22" t="s">
        <v>585</v>
      </c>
    </row>
    <row r="899" spans="1:2" x14ac:dyDescent="0.25">
      <c r="A899" s="21">
        <v>2208106</v>
      </c>
      <c r="B899" s="22" t="s">
        <v>586</v>
      </c>
    </row>
    <row r="900" spans="1:2" x14ac:dyDescent="0.25">
      <c r="A900" s="21">
        <v>2208205</v>
      </c>
      <c r="B900" s="22" t="s">
        <v>587</v>
      </c>
    </row>
    <row r="901" spans="1:2" x14ac:dyDescent="0.25">
      <c r="A901" s="21">
        <v>2208304</v>
      </c>
      <c r="B901" s="22" t="s">
        <v>588</v>
      </c>
    </row>
    <row r="902" spans="1:2" x14ac:dyDescent="0.25">
      <c r="A902" s="21">
        <v>2208403</v>
      </c>
      <c r="B902" s="22" t="s">
        <v>589</v>
      </c>
    </row>
    <row r="903" spans="1:2" x14ac:dyDescent="0.25">
      <c r="A903" s="21">
        <v>2208601</v>
      </c>
      <c r="B903" s="22" t="s">
        <v>590</v>
      </c>
    </row>
    <row r="904" spans="1:2" x14ac:dyDescent="0.25">
      <c r="A904" s="21">
        <v>2208650</v>
      </c>
      <c r="B904" s="22" t="s">
        <v>591</v>
      </c>
    </row>
    <row r="905" spans="1:2" x14ac:dyDescent="0.25">
      <c r="A905" s="21">
        <v>2208700</v>
      </c>
      <c r="B905" s="22" t="s">
        <v>592</v>
      </c>
    </row>
    <row r="906" spans="1:2" x14ac:dyDescent="0.25">
      <c r="A906" s="21">
        <v>2208809</v>
      </c>
      <c r="B906" s="22" t="s">
        <v>593</v>
      </c>
    </row>
    <row r="907" spans="1:2" x14ac:dyDescent="0.25">
      <c r="A907" s="21">
        <v>2208858</v>
      </c>
      <c r="B907" s="22" t="s">
        <v>594</v>
      </c>
    </row>
    <row r="908" spans="1:2" x14ac:dyDescent="0.25">
      <c r="A908" s="21">
        <v>2208874</v>
      </c>
      <c r="B908" s="22" t="s">
        <v>595</v>
      </c>
    </row>
    <row r="909" spans="1:2" x14ac:dyDescent="0.25">
      <c r="A909" s="21">
        <v>2209005</v>
      </c>
      <c r="B909" s="22" t="s">
        <v>596</v>
      </c>
    </row>
    <row r="910" spans="1:2" x14ac:dyDescent="0.25">
      <c r="A910" s="21">
        <v>2209104</v>
      </c>
      <c r="B910" s="22" t="s">
        <v>597</v>
      </c>
    </row>
    <row r="911" spans="1:2" x14ac:dyDescent="0.25">
      <c r="A911" s="21">
        <v>2209153</v>
      </c>
      <c r="B911" s="22" t="s">
        <v>598</v>
      </c>
    </row>
    <row r="912" spans="1:2" x14ac:dyDescent="0.25">
      <c r="A912" s="21">
        <v>2209302</v>
      </c>
      <c r="B912" s="22" t="s">
        <v>599</v>
      </c>
    </row>
    <row r="913" spans="1:2" x14ac:dyDescent="0.25">
      <c r="A913" s="21">
        <v>2209377</v>
      </c>
      <c r="B913" s="22" t="s">
        <v>600</v>
      </c>
    </row>
    <row r="914" spans="1:2" x14ac:dyDescent="0.25">
      <c r="A914" s="21">
        <v>2209351</v>
      </c>
      <c r="B914" s="22" t="s">
        <v>601</v>
      </c>
    </row>
    <row r="915" spans="1:2" x14ac:dyDescent="0.25">
      <c r="A915" s="21">
        <v>2209401</v>
      </c>
      <c r="B915" s="22" t="s">
        <v>602</v>
      </c>
    </row>
    <row r="916" spans="1:2" x14ac:dyDescent="0.25">
      <c r="A916" s="21">
        <v>2209450</v>
      </c>
      <c r="B916" s="22" t="s">
        <v>603</v>
      </c>
    </row>
    <row r="917" spans="1:2" x14ac:dyDescent="0.25">
      <c r="A917" s="21">
        <v>2209500</v>
      </c>
      <c r="B917" s="22" t="s">
        <v>604</v>
      </c>
    </row>
    <row r="918" spans="1:2" x14ac:dyDescent="0.25">
      <c r="A918" s="21">
        <v>2209559</v>
      </c>
      <c r="B918" s="22" t="s">
        <v>605</v>
      </c>
    </row>
    <row r="919" spans="1:2" x14ac:dyDescent="0.25">
      <c r="A919" s="21">
        <v>2209609</v>
      </c>
      <c r="B919" s="22" t="s">
        <v>606</v>
      </c>
    </row>
    <row r="920" spans="1:2" x14ac:dyDescent="0.25">
      <c r="A920" s="21">
        <v>2209658</v>
      </c>
      <c r="B920" s="22" t="s">
        <v>607</v>
      </c>
    </row>
    <row r="921" spans="1:2" x14ac:dyDescent="0.25">
      <c r="A921" s="21">
        <v>2209708</v>
      </c>
      <c r="B921" s="22" t="s">
        <v>608</v>
      </c>
    </row>
    <row r="922" spans="1:2" x14ac:dyDescent="0.25">
      <c r="A922" s="21">
        <v>2209757</v>
      </c>
      <c r="B922" s="22" t="s">
        <v>609</v>
      </c>
    </row>
    <row r="923" spans="1:2" x14ac:dyDescent="0.25">
      <c r="A923" s="21">
        <v>2209807</v>
      </c>
      <c r="B923" s="22" t="s">
        <v>610</v>
      </c>
    </row>
    <row r="924" spans="1:2" x14ac:dyDescent="0.25">
      <c r="A924" s="21">
        <v>2209856</v>
      </c>
      <c r="B924" s="22" t="s">
        <v>611</v>
      </c>
    </row>
    <row r="925" spans="1:2" x14ac:dyDescent="0.25">
      <c r="A925" s="21">
        <v>2209872</v>
      </c>
      <c r="B925" s="22" t="s">
        <v>612</v>
      </c>
    </row>
    <row r="926" spans="1:2" x14ac:dyDescent="0.25">
      <c r="A926" s="21">
        <v>2209906</v>
      </c>
      <c r="B926" s="22" t="s">
        <v>613</v>
      </c>
    </row>
    <row r="927" spans="1:2" x14ac:dyDescent="0.25">
      <c r="A927" s="21">
        <v>2209955</v>
      </c>
      <c r="B927" s="22" t="s">
        <v>614</v>
      </c>
    </row>
    <row r="928" spans="1:2" x14ac:dyDescent="0.25">
      <c r="A928" s="21">
        <v>2210003</v>
      </c>
      <c r="B928" s="22" t="s">
        <v>615</v>
      </c>
    </row>
    <row r="929" spans="1:2" x14ac:dyDescent="0.25">
      <c r="A929" s="21">
        <v>2210052</v>
      </c>
      <c r="B929" s="22" t="s">
        <v>616</v>
      </c>
    </row>
    <row r="930" spans="1:2" x14ac:dyDescent="0.25">
      <c r="A930" s="21">
        <v>2210102</v>
      </c>
      <c r="B930" s="22" t="s">
        <v>617</v>
      </c>
    </row>
    <row r="931" spans="1:2" x14ac:dyDescent="0.25">
      <c r="A931" s="21">
        <v>2210201</v>
      </c>
      <c r="B931" s="22" t="s">
        <v>618</v>
      </c>
    </row>
    <row r="932" spans="1:2" x14ac:dyDescent="0.25">
      <c r="A932" s="21">
        <v>2210300</v>
      </c>
      <c r="B932" s="22" t="s">
        <v>619</v>
      </c>
    </row>
    <row r="933" spans="1:2" x14ac:dyDescent="0.25">
      <c r="A933" s="21">
        <v>2210359</v>
      </c>
      <c r="B933" s="22" t="s">
        <v>620</v>
      </c>
    </row>
    <row r="934" spans="1:2" x14ac:dyDescent="0.25">
      <c r="A934" s="21">
        <v>2210375</v>
      </c>
      <c r="B934" s="22" t="s">
        <v>621</v>
      </c>
    </row>
    <row r="935" spans="1:2" x14ac:dyDescent="0.25">
      <c r="A935" s="21">
        <v>2210383</v>
      </c>
      <c r="B935" s="22" t="s">
        <v>622</v>
      </c>
    </row>
    <row r="936" spans="1:2" x14ac:dyDescent="0.25">
      <c r="A936" s="21">
        <v>2210391</v>
      </c>
      <c r="B936" s="22" t="s">
        <v>623</v>
      </c>
    </row>
    <row r="937" spans="1:2" x14ac:dyDescent="0.25">
      <c r="A937" s="21">
        <v>2210409</v>
      </c>
      <c r="B937" s="22" t="s">
        <v>624</v>
      </c>
    </row>
    <row r="938" spans="1:2" x14ac:dyDescent="0.25">
      <c r="A938" s="21">
        <v>2210508</v>
      </c>
      <c r="B938" s="22" t="s">
        <v>625</v>
      </c>
    </row>
    <row r="939" spans="1:2" x14ac:dyDescent="0.25">
      <c r="A939" s="21">
        <v>2210607</v>
      </c>
      <c r="B939" s="22" t="s">
        <v>626</v>
      </c>
    </row>
    <row r="940" spans="1:2" x14ac:dyDescent="0.25">
      <c r="A940" s="21">
        <v>2210623</v>
      </c>
      <c r="B940" s="22" t="s">
        <v>627</v>
      </c>
    </row>
    <row r="941" spans="1:2" x14ac:dyDescent="0.25">
      <c r="A941" s="21">
        <v>2210631</v>
      </c>
      <c r="B941" s="22" t="s">
        <v>628</v>
      </c>
    </row>
    <row r="942" spans="1:2" x14ac:dyDescent="0.25">
      <c r="A942" s="21">
        <v>2210656</v>
      </c>
      <c r="B942" s="22" t="s">
        <v>629</v>
      </c>
    </row>
    <row r="943" spans="1:2" x14ac:dyDescent="0.25">
      <c r="A943" s="21">
        <v>2210706</v>
      </c>
      <c r="B943" s="22" t="s">
        <v>630</v>
      </c>
    </row>
    <row r="944" spans="1:2" x14ac:dyDescent="0.25">
      <c r="A944" s="21">
        <v>2210805</v>
      </c>
      <c r="B944" s="22" t="s">
        <v>631</v>
      </c>
    </row>
    <row r="945" spans="1:2" x14ac:dyDescent="0.25">
      <c r="A945" s="21">
        <v>2210904</v>
      </c>
      <c r="B945" s="22" t="s">
        <v>632</v>
      </c>
    </row>
    <row r="946" spans="1:2" x14ac:dyDescent="0.25">
      <c r="A946" s="21">
        <v>2210938</v>
      </c>
      <c r="B946" s="22" t="s">
        <v>633</v>
      </c>
    </row>
    <row r="947" spans="1:2" x14ac:dyDescent="0.25">
      <c r="A947" s="21">
        <v>2210953</v>
      </c>
      <c r="B947" s="22" t="s">
        <v>634</v>
      </c>
    </row>
    <row r="948" spans="1:2" x14ac:dyDescent="0.25">
      <c r="A948" s="21">
        <v>2210979</v>
      </c>
      <c r="B948" s="22" t="s">
        <v>635</v>
      </c>
    </row>
    <row r="949" spans="1:2" x14ac:dyDescent="0.25">
      <c r="A949" s="21">
        <v>2211001</v>
      </c>
      <c r="B949" s="22" t="s">
        <v>636</v>
      </c>
    </row>
    <row r="950" spans="1:2" x14ac:dyDescent="0.25">
      <c r="A950" s="21">
        <v>2211308</v>
      </c>
      <c r="B950" s="22" t="s">
        <v>637</v>
      </c>
    </row>
    <row r="951" spans="1:2" x14ac:dyDescent="0.25">
      <c r="A951" s="21">
        <v>2211357</v>
      </c>
      <c r="B951" s="22" t="s">
        <v>638</v>
      </c>
    </row>
    <row r="952" spans="1:2" x14ac:dyDescent="0.25">
      <c r="A952" s="21">
        <v>2211407</v>
      </c>
      <c r="B952" s="22" t="s">
        <v>639</v>
      </c>
    </row>
    <row r="953" spans="1:2" x14ac:dyDescent="0.25">
      <c r="A953" s="21">
        <v>2211506</v>
      </c>
      <c r="B953" s="22" t="s">
        <v>640</v>
      </c>
    </row>
    <row r="954" spans="1:2" x14ac:dyDescent="0.25">
      <c r="A954" s="21">
        <v>2211605</v>
      </c>
      <c r="B954" s="22" t="s">
        <v>641</v>
      </c>
    </row>
    <row r="955" spans="1:2" x14ac:dyDescent="0.25">
      <c r="A955" s="21">
        <v>2211704</v>
      </c>
      <c r="B955" s="22" t="s">
        <v>642</v>
      </c>
    </row>
    <row r="956" spans="1:2" x14ac:dyDescent="0.25">
      <c r="A956" s="21">
        <v>2400109</v>
      </c>
      <c r="B956" s="22" t="s">
        <v>643</v>
      </c>
    </row>
    <row r="957" spans="1:2" x14ac:dyDescent="0.25">
      <c r="A957" s="21">
        <v>2400208</v>
      </c>
      <c r="B957" s="22" t="s">
        <v>644</v>
      </c>
    </row>
    <row r="958" spans="1:2" x14ac:dyDescent="0.25">
      <c r="A958" s="21">
        <v>2400307</v>
      </c>
      <c r="B958" s="22" t="s">
        <v>645</v>
      </c>
    </row>
    <row r="959" spans="1:2" x14ac:dyDescent="0.25">
      <c r="A959" s="21">
        <v>2400406</v>
      </c>
      <c r="B959" s="22" t="s">
        <v>646</v>
      </c>
    </row>
    <row r="960" spans="1:2" x14ac:dyDescent="0.25">
      <c r="A960" s="21">
        <v>2400505</v>
      </c>
      <c r="B960" s="22" t="s">
        <v>647</v>
      </c>
    </row>
    <row r="961" spans="1:2" x14ac:dyDescent="0.25">
      <c r="A961" s="21">
        <v>2400604</v>
      </c>
      <c r="B961" s="22" t="s">
        <v>648</v>
      </c>
    </row>
    <row r="962" spans="1:2" x14ac:dyDescent="0.25">
      <c r="A962" s="21">
        <v>2400703</v>
      </c>
      <c r="B962" s="22" t="s">
        <v>649</v>
      </c>
    </row>
    <row r="963" spans="1:2" x14ac:dyDescent="0.25">
      <c r="A963" s="21">
        <v>2400802</v>
      </c>
      <c r="B963" s="22" t="s">
        <v>650</v>
      </c>
    </row>
    <row r="964" spans="1:2" x14ac:dyDescent="0.25">
      <c r="A964" s="21">
        <v>2400901</v>
      </c>
      <c r="B964" s="22" t="s">
        <v>651</v>
      </c>
    </row>
    <row r="965" spans="1:2" x14ac:dyDescent="0.25">
      <c r="A965" s="21">
        <v>2401008</v>
      </c>
      <c r="B965" s="22" t="s">
        <v>652</v>
      </c>
    </row>
    <row r="966" spans="1:2" x14ac:dyDescent="0.25">
      <c r="A966" s="21">
        <v>2401107</v>
      </c>
      <c r="B966" s="22" t="s">
        <v>653</v>
      </c>
    </row>
    <row r="967" spans="1:2" x14ac:dyDescent="0.25">
      <c r="A967" s="21">
        <v>2401305</v>
      </c>
      <c r="B967" s="22" t="s">
        <v>654</v>
      </c>
    </row>
    <row r="968" spans="1:2" x14ac:dyDescent="0.25">
      <c r="A968" s="21">
        <v>2401453</v>
      </c>
      <c r="B968" s="22" t="s">
        <v>176</v>
      </c>
    </row>
    <row r="969" spans="1:2" x14ac:dyDescent="0.25">
      <c r="A969" s="21">
        <v>2401503</v>
      </c>
      <c r="B969" s="22" t="s">
        <v>655</v>
      </c>
    </row>
    <row r="970" spans="1:2" x14ac:dyDescent="0.25">
      <c r="A970" s="21">
        <v>2401602</v>
      </c>
      <c r="B970" s="22" t="s">
        <v>656</v>
      </c>
    </row>
    <row r="971" spans="1:2" x14ac:dyDescent="0.25">
      <c r="A971" s="21">
        <v>2401651</v>
      </c>
      <c r="B971" s="22" t="s">
        <v>657</v>
      </c>
    </row>
    <row r="972" spans="1:2" x14ac:dyDescent="0.25">
      <c r="A972" s="21">
        <v>2401701</v>
      </c>
      <c r="B972" s="22" t="s">
        <v>185</v>
      </c>
    </row>
    <row r="973" spans="1:2" x14ac:dyDescent="0.25">
      <c r="A973" s="21">
        <v>2401800</v>
      </c>
      <c r="B973" s="22" t="s">
        <v>361</v>
      </c>
    </row>
    <row r="974" spans="1:2" x14ac:dyDescent="0.25">
      <c r="A974" s="21">
        <v>2401859</v>
      </c>
      <c r="B974" s="22" t="s">
        <v>658</v>
      </c>
    </row>
    <row r="975" spans="1:2" x14ac:dyDescent="0.25">
      <c r="A975" s="21">
        <v>2401909</v>
      </c>
      <c r="B975" s="22" t="s">
        <v>659</v>
      </c>
    </row>
    <row r="976" spans="1:2" x14ac:dyDescent="0.25">
      <c r="A976" s="21">
        <v>2402006</v>
      </c>
      <c r="B976" s="22" t="s">
        <v>660</v>
      </c>
    </row>
    <row r="977" spans="1:2" x14ac:dyDescent="0.25">
      <c r="A977" s="21">
        <v>2402105</v>
      </c>
      <c r="B977" s="22" t="s">
        <v>661</v>
      </c>
    </row>
    <row r="978" spans="1:2" x14ac:dyDescent="0.25">
      <c r="A978" s="21">
        <v>2402303</v>
      </c>
      <c r="B978" s="22" t="s">
        <v>203</v>
      </c>
    </row>
    <row r="979" spans="1:2" x14ac:dyDescent="0.25">
      <c r="A979" s="21">
        <v>2402402</v>
      </c>
      <c r="B979" s="22" t="s">
        <v>662</v>
      </c>
    </row>
    <row r="980" spans="1:2" x14ac:dyDescent="0.25">
      <c r="A980" s="21">
        <v>2402501</v>
      </c>
      <c r="B980" s="22" t="s">
        <v>663</v>
      </c>
    </row>
    <row r="981" spans="1:2" x14ac:dyDescent="0.25">
      <c r="A981" s="21">
        <v>2402709</v>
      </c>
      <c r="B981" s="22" t="s">
        <v>664</v>
      </c>
    </row>
    <row r="982" spans="1:2" x14ac:dyDescent="0.25">
      <c r="A982" s="21">
        <v>2402808</v>
      </c>
      <c r="B982" s="22" t="s">
        <v>665</v>
      </c>
    </row>
    <row r="983" spans="1:2" x14ac:dyDescent="0.25">
      <c r="A983" s="21">
        <v>2402907</v>
      </c>
      <c r="B983" s="22" t="s">
        <v>666</v>
      </c>
    </row>
    <row r="984" spans="1:2" x14ac:dyDescent="0.25">
      <c r="A984" s="21">
        <v>2403004</v>
      </c>
      <c r="B984" s="22" t="s">
        <v>667</v>
      </c>
    </row>
    <row r="985" spans="1:2" x14ac:dyDescent="0.25">
      <c r="A985" s="21">
        <v>2403103</v>
      </c>
      <c r="B985" s="22" t="s">
        <v>668</v>
      </c>
    </row>
    <row r="986" spans="1:2" x14ac:dyDescent="0.25">
      <c r="A986" s="21">
        <v>2403202</v>
      </c>
      <c r="B986" s="22" t="s">
        <v>669</v>
      </c>
    </row>
    <row r="987" spans="1:2" x14ac:dyDescent="0.25">
      <c r="A987" s="21">
        <v>2403301</v>
      </c>
      <c r="B987" s="22" t="s">
        <v>670</v>
      </c>
    </row>
    <row r="988" spans="1:2" x14ac:dyDescent="0.25">
      <c r="A988" s="21">
        <v>2403400</v>
      </c>
      <c r="B988" s="22" t="s">
        <v>671</v>
      </c>
    </row>
    <row r="989" spans="1:2" x14ac:dyDescent="0.25">
      <c r="A989" s="21">
        <v>2403707</v>
      </c>
      <c r="B989" s="22" t="s">
        <v>672</v>
      </c>
    </row>
    <row r="990" spans="1:2" x14ac:dyDescent="0.25">
      <c r="A990" s="21">
        <v>2403756</v>
      </c>
      <c r="B990" s="22" t="s">
        <v>673</v>
      </c>
    </row>
    <row r="991" spans="1:2" x14ac:dyDescent="0.25">
      <c r="A991" s="21">
        <v>2403806</v>
      </c>
      <c r="B991" s="22" t="s">
        <v>674</v>
      </c>
    </row>
    <row r="992" spans="1:2" x14ac:dyDescent="0.25">
      <c r="A992" s="21">
        <v>2403905</v>
      </c>
      <c r="B992" s="22" t="s">
        <v>675</v>
      </c>
    </row>
    <row r="993" spans="1:2" x14ac:dyDescent="0.25">
      <c r="A993" s="21">
        <v>2404002</v>
      </c>
      <c r="B993" s="22" t="s">
        <v>676</v>
      </c>
    </row>
    <row r="994" spans="1:2" x14ac:dyDescent="0.25">
      <c r="A994" s="21">
        <v>2404101</v>
      </c>
      <c r="B994" s="22" t="s">
        <v>677</v>
      </c>
    </row>
    <row r="995" spans="1:2" x14ac:dyDescent="0.25">
      <c r="A995" s="21">
        <v>2404309</v>
      </c>
      <c r="B995" s="22" t="s">
        <v>678</v>
      </c>
    </row>
    <row r="996" spans="1:2" x14ac:dyDescent="0.25">
      <c r="A996" s="21">
        <v>2404408</v>
      </c>
      <c r="B996" s="22" t="s">
        <v>679</v>
      </c>
    </row>
    <row r="997" spans="1:2" x14ac:dyDescent="0.25">
      <c r="A997" s="21">
        <v>2404507</v>
      </c>
      <c r="B997" s="22" t="s">
        <v>680</v>
      </c>
    </row>
    <row r="998" spans="1:2" x14ac:dyDescent="0.25">
      <c r="A998" s="21">
        <v>2404606</v>
      </c>
      <c r="B998" s="22" t="s">
        <v>681</v>
      </c>
    </row>
    <row r="999" spans="1:2" x14ac:dyDescent="0.25">
      <c r="A999" s="21">
        <v>2404705</v>
      </c>
      <c r="B999" s="22" t="s">
        <v>682</v>
      </c>
    </row>
    <row r="1000" spans="1:2" x14ac:dyDescent="0.25">
      <c r="A1000" s="21">
        <v>2404804</v>
      </c>
      <c r="B1000" s="22" t="s">
        <v>683</v>
      </c>
    </row>
    <row r="1001" spans="1:2" x14ac:dyDescent="0.25">
      <c r="A1001" s="21">
        <v>2404853</v>
      </c>
      <c r="B1001" s="22" t="s">
        <v>684</v>
      </c>
    </row>
    <row r="1002" spans="1:2" x14ac:dyDescent="0.25">
      <c r="A1002" s="21">
        <v>2404903</v>
      </c>
      <c r="B1002" s="22" t="s">
        <v>685</v>
      </c>
    </row>
    <row r="1003" spans="1:2" x14ac:dyDescent="0.25">
      <c r="A1003" s="21">
        <v>2405009</v>
      </c>
      <c r="B1003" s="22" t="s">
        <v>686</v>
      </c>
    </row>
    <row r="1004" spans="1:2" x14ac:dyDescent="0.25">
      <c r="A1004" s="21">
        <v>2405108</v>
      </c>
      <c r="B1004" s="22" t="s">
        <v>687</v>
      </c>
    </row>
    <row r="1005" spans="1:2" x14ac:dyDescent="0.25">
      <c r="A1005" s="21">
        <v>2405207</v>
      </c>
      <c r="B1005" s="22" t="s">
        <v>688</v>
      </c>
    </row>
    <row r="1006" spans="1:2" x14ac:dyDescent="0.25">
      <c r="A1006" s="21">
        <v>2405306</v>
      </c>
      <c r="B1006" s="22" t="s">
        <v>689</v>
      </c>
    </row>
    <row r="1007" spans="1:2" x14ac:dyDescent="0.25">
      <c r="A1007" s="21">
        <v>2405405</v>
      </c>
      <c r="B1007" s="22" t="s">
        <v>690</v>
      </c>
    </row>
    <row r="1008" spans="1:2" x14ac:dyDescent="0.25">
      <c r="A1008" s="21">
        <v>2405504</v>
      </c>
      <c r="B1008" s="22" t="s">
        <v>691</v>
      </c>
    </row>
    <row r="1009" spans="1:2" x14ac:dyDescent="0.25">
      <c r="A1009" s="21">
        <v>2405603</v>
      </c>
      <c r="B1009" s="22" t="s">
        <v>692</v>
      </c>
    </row>
    <row r="1010" spans="1:2" x14ac:dyDescent="0.25">
      <c r="A1010" s="21">
        <v>2405702</v>
      </c>
      <c r="B1010" s="22" t="s">
        <v>693</v>
      </c>
    </row>
    <row r="1011" spans="1:2" x14ac:dyDescent="0.25">
      <c r="A1011" s="21">
        <v>2405801</v>
      </c>
      <c r="B1011" s="22" t="s">
        <v>694</v>
      </c>
    </row>
    <row r="1012" spans="1:2" x14ac:dyDescent="0.25">
      <c r="A1012" s="21">
        <v>2405900</v>
      </c>
      <c r="B1012" s="22" t="s">
        <v>695</v>
      </c>
    </row>
    <row r="1013" spans="1:2" x14ac:dyDescent="0.25">
      <c r="A1013" s="21">
        <v>2406007</v>
      </c>
      <c r="B1013" s="22" t="s">
        <v>696</v>
      </c>
    </row>
    <row r="1014" spans="1:2" x14ac:dyDescent="0.25">
      <c r="A1014" s="21">
        <v>2406106</v>
      </c>
      <c r="B1014" s="22" t="s">
        <v>697</v>
      </c>
    </row>
    <row r="1015" spans="1:2" x14ac:dyDescent="0.25">
      <c r="A1015" s="21">
        <v>2406205</v>
      </c>
      <c r="B1015" s="22" t="s">
        <v>698</v>
      </c>
    </row>
    <row r="1016" spans="1:2" x14ac:dyDescent="0.25">
      <c r="A1016" s="21">
        <v>2406304</v>
      </c>
      <c r="B1016" s="22" t="s">
        <v>699</v>
      </c>
    </row>
    <row r="1017" spans="1:2" x14ac:dyDescent="0.25">
      <c r="A1017" s="21">
        <v>2406403</v>
      </c>
      <c r="B1017" s="22" t="s">
        <v>700</v>
      </c>
    </row>
    <row r="1018" spans="1:2" x14ac:dyDescent="0.25">
      <c r="A1018" s="21">
        <v>2406502</v>
      </c>
      <c r="B1018" s="22" t="s">
        <v>701</v>
      </c>
    </row>
    <row r="1019" spans="1:2" x14ac:dyDescent="0.25">
      <c r="A1019" s="21">
        <v>2406601</v>
      </c>
      <c r="B1019" s="22" t="s">
        <v>702</v>
      </c>
    </row>
    <row r="1020" spans="1:2" x14ac:dyDescent="0.25">
      <c r="A1020" s="21">
        <v>2406700</v>
      </c>
      <c r="B1020" s="22" t="s">
        <v>703</v>
      </c>
    </row>
    <row r="1021" spans="1:2" x14ac:dyDescent="0.25">
      <c r="A1021" s="21">
        <v>2406809</v>
      </c>
      <c r="B1021" s="22" t="s">
        <v>704</v>
      </c>
    </row>
    <row r="1022" spans="1:2" x14ac:dyDescent="0.25">
      <c r="A1022" s="21">
        <v>2406908</v>
      </c>
      <c r="B1022" s="22" t="s">
        <v>705</v>
      </c>
    </row>
    <row r="1023" spans="1:2" x14ac:dyDescent="0.25">
      <c r="A1023" s="21">
        <v>2407005</v>
      </c>
      <c r="B1023" s="22" t="s">
        <v>706</v>
      </c>
    </row>
    <row r="1024" spans="1:2" x14ac:dyDescent="0.25">
      <c r="A1024" s="21">
        <v>2407104</v>
      </c>
      <c r="B1024" s="22" t="s">
        <v>707</v>
      </c>
    </row>
    <row r="1025" spans="1:2" x14ac:dyDescent="0.25">
      <c r="A1025" s="21">
        <v>2407203</v>
      </c>
      <c r="B1025" s="22" t="s">
        <v>708</v>
      </c>
    </row>
    <row r="1026" spans="1:2" x14ac:dyDescent="0.25">
      <c r="A1026" s="21">
        <v>2407252</v>
      </c>
      <c r="B1026" s="22" t="s">
        <v>709</v>
      </c>
    </row>
    <row r="1027" spans="1:2" x14ac:dyDescent="0.25">
      <c r="A1027" s="21">
        <v>2407302</v>
      </c>
      <c r="B1027" s="22" t="s">
        <v>710</v>
      </c>
    </row>
    <row r="1028" spans="1:2" x14ac:dyDescent="0.25">
      <c r="A1028" s="21">
        <v>2407401</v>
      </c>
      <c r="B1028" s="22" t="s">
        <v>711</v>
      </c>
    </row>
    <row r="1029" spans="1:2" x14ac:dyDescent="0.25">
      <c r="A1029" s="21">
        <v>2407609</v>
      </c>
      <c r="B1029" s="22" t="s">
        <v>712</v>
      </c>
    </row>
    <row r="1030" spans="1:2" x14ac:dyDescent="0.25">
      <c r="A1030" s="21">
        <v>2407807</v>
      </c>
      <c r="B1030" s="22" t="s">
        <v>713</v>
      </c>
    </row>
    <row r="1031" spans="1:2" x14ac:dyDescent="0.25">
      <c r="A1031" s="21">
        <v>2407906</v>
      </c>
      <c r="B1031" s="22" t="s">
        <v>714</v>
      </c>
    </row>
    <row r="1032" spans="1:2" x14ac:dyDescent="0.25">
      <c r="A1032" s="21">
        <v>2408003</v>
      </c>
      <c r="B1032" s="22" t="s">
        <v>715</v>
      </c>
    </row>
    <row r="1033" spans="1:2" x14ac:dyDescent="0.25">
      <c r="A1033" s="21">
        <v>2408300</v>
      </c>
      <c r="B1033" s="22" t="s">
        <v>716</v>
      </c>
    </row>
    <row r="1034" spans="1:2" x14ac:dyDescent="0.25">
      <c r="A1034" s="21">
        <v>2408409</v>
      </c>
      <c r="B1034" s="22" t="s">
        <v>717</v>
      </c>
    </row>
    <row r="1035" spans="1:2" x14ac:dyDescent="0.25">
      <c r="A1035" s="21">
        <v>2408508</v>
      </c>
      <c r="B1035" s="22" t="s">
        <v>54</v>
      </c>
    </row>
    <row r="1036" spans="1:2" x14ac:dyDescent="0.25">
      <c r="A1036" s="21">
        <v>2408607</v>
      </c>
      <c r="B1036" s="22" t="s">
        <v>718</v>
      </c>
    </row>
    <row r="1037" spans="1:2" x14ac:dyDescent="0.25">
      <c r="A1037" s="21">
        <v>2408706</v>
      </c>
      <c r="B1037" s="22" t="s">
        <v>719</v>
      </c>
    </row>
    <row r="1038" spans="1:2" x14ac:dyDescent="0.25">
      <c r="A1038" s="21">
        <v>2408805</v>
      </c>
      <c r="B1038" s="22" t="s">
        <v>720</v>
      </c>
    </row>
    <row r="1039" spans="1:2" x14ac:dyDescent="0.25">
      <c r="A1039" s="21">
        <v>2408904</v>
      </c>
      <c r="B1039" s="22" t="s">
        <v>721</v>
      </c>
    </row>
    <row r="1040" spans="1:2" x14ac:dyDescent="0.25">
      <c r="A1040" s="21">
        <v>2409100</v>
      </c>
      <c r="B1040" s="22" t="s">
        <v>722</v>
      </c>
    </row>
    <row r="1041" spans="1:2" x14ac:dyDescent="0.25">
      <c r="A1041" s="21">
        <v>2409209</v>
      </c>
      <c r="B1041" s="22" t="s">
        <v>270</v>
      </c>
    </row>
    <row r="1042" spans="1:2" x14ac:dyDescent="0.25">
      <c r="A1042" s="21">
        <v>2409308</v>
      </c>
      <c r="B1042" s="22" t="s">
        <v>723</v>
      </c>
    </row>
    <row r="1043" spans="1:2" x14ac:dyDescent="0.25">
      <c r="A1043" s="21">
        <v>2409407</v>
      </c>
      <c r="B1043" s="22" t="s">
        <v>724</v>
      </c>
    </row>
    <row r="1044" spans="1:2" x14ac:dyDescent="0.25">
      <c r="A1044" s="21">
        <v>2409506</v>
      </c>
      <c r="B1044" s="22" t="s">
        <v>725</v>
      </c>
    </row>
    <row r="1045" spans="1:2" x14ac:dyDescent="0.25">
      <c r="A1045" s="21">
        <v>2409605</v>
      </c>
      <c r="B1045" s="22" t="s">
        <v>726</v>
      </c>
    </row>
    <row r="1046" spans="1:2" x14ac:dyDescent="0.25">
      <c r="A1046" s="21">
        <v>2409704</v>
      </c>
      <c r="B1046" s="22" t="s">
        <v>727</v>
      </c>
    </row>
    <row r="1047" spans="1:2" x14ac:dyDescent="0.25">
      <c r="A1047" s="21">
        <v>2409902</v>
      </c>
      <c r="B1047" s="22" t="s">
        <v>728</v>
      </c>
    </row>
    <row r="1048" spans="1:2" x14ac:dyDescent="0.25">
      <c r="A1048" s="21">
        <v>2410009</v>
      </c>
      <c r="B1048" s="22" t="s">
        <v>276</v>
      </c>
    </row>
    <row r="1049" spans="1:2" x14ac:dyDescent="0.25">
      <c r="A1049" s="21">
        <v>2410108</v>
      </c>
      <c r="B1049" s="22" t="s">
        <v>729</v>
      </c>
    </row>
    <row r="1050" spans="1:2" x14ac:dyDescent="0.25">
      <c r="A1050" s="21">
        <v>2410207</v>
      </c>
      <c r="B1050" s="22" t="s">
        <v>730</v>
      </c>
    </row>
    <row r="1051" spans="1:2" x14ac:dyDescent="0.25">
      <c r="A1051" s="21">
        <v>2410256</v>
      </c>
      <c r="B1051" s="22" t="s">
        <v>731</v>
      </c>
    </row>
    <row r="1052" spans="1:2" x14ac:dyDescent="0.25">
      <c r="A1052" s="21">
        <v>2410405</v>
      </c>
      <c r="B1052" s="22" t="s">
        <v>732</v>
      </c>
    </row>
    <row r="1053" spans="1:2" x14ac:dyDescent="0.25">
      <c r="A1053" s="21">
        <v>2410504</v>
      </c>
      <c r="B1053" s="22" t="s">
        <v>733</v>
      </c>
    </row>
    <row r="1054" spans="1:2" x14ac:dyDescent="0.25">
      <c r="A1054" s="21">
        <v>2410603</v>
      </c>
      <c r="B1054" s="22" t="s">
        <v>734</v>
      </c>
    </row>
    <row r="1055" spans="1:2" x14ac:dyDescent="0.25">
      <c r="A1055" s="21">
        <v>2410702</v>
      </c>
      <c r="B1055" s="22" t="s">
        <v>735</v>
      </c>
    </row>
    <row r="1056" spans="1:2" x14ac:dyDescent="0.25">
      <c r="A1056" s="21">
        <v>2410801</v>
      </c>
      <c r="B1056" s="22" t="s">
        <v>56</v>
      </c>
    </row>
    <row r="1057" spans="1:2" x14ac:dyDescent="0.25">
      <c r="A1057" s="21">
        <v>2410900</v>
      </c>
      <c r="B1057" s="22" t="s">
        <v>736</v>
      </c>
    </row>
    <row r="1058" spans="1:2" x14ac:dyDescent="0.25">
      <c r="A1058" s="21">
        <v>2411007</v>
      </c>
      <c r="B1058" s="22" t="s">
        <v>737</v>
      </c>
    </row>
    <row r="1059" spans="1:2" x14ac:dyDescent="0.25">
      <c r="A1059" s="21">
        <v>2411106</v>
      </c>
      <c r="B1059" s="22" t="s">
        <v>57</v>
      </c>
    </row>
    <row r="1060" spans="1:2" x14ac:dyDescent="0.25">
      <c r="A1060" s="21">
        <v>2411205</v>
      </c>
      <c r="B1060" s="22" t="s">
        <v>295</v>
      </c>
    </row>
    <row r="1061" spans="1:2" x14ac:dyDescent="0.25">
      <c r="A1061" s="21">
        <v>2409332</v>
      </c>
      <c r="B1061" s="22" t="s">
        <v>738</v>
      </c>
    </row>
    <row r="1062" spans="1:2" x14ac:dyDescent="0.25">
      <c r="A1062" s="21">
        <v>2411403</v>
      </c>
      <c r="B1062" s="22" t="s">
        <v>739</v>
      </c>
    </row>
    <row r="1063" spans="1:2" x14ac:dyDescent="0.25">
      <c r="A1063" s="21">
        <v>2411429</v>
      </c>
      <c r="B1063" s="22" t="s">
        <v>740</v>
      </c>
    </row>
    <row r="1064" spans="1:2" x14ac:dyDescent="0.25">
      <c r="A1064" s="21">
        <v>2411502</v>
      </c>
      <c r="B1064" s="22" t="s">
        <v>741</v>
      </c>
    </row>
    <row r="1065" spans="1:2" x14ac:dyDescent="0.25">
      <c r="A1065" s="21">
        <v>2411601</v>
      </c>
      <c r="B1065" s="22" t="s">
        <v>742</v>
      </c>
    </row>
    <row r="1066" spans="1:2" x14ac:dyDescent="0.25">
      <c r="A1066" s="21">
        <v>2411700</v>
      </c>
      <c r="B1066" s="22" t="s">
        <v>743</v>
      </c>
    </row>
    <row r="1067" spans="1:2" x14ac:dyDescent="0.25">
      <c r="A1067" s="21">
        <v>2411809</v>
      </c>
      <c r="B1067" s="22" t="s">
        <v>744</v>
      </c>
    </row>
    <row r="1068" spans="1:2" x14ac:dyDescent="0.25">
      <c r="A1068" s="21">
        <v>2411908</v>
      </c>
      <c r="B1068" s="22" t="s">
        <v>745</v>
      </c>
    </row>
    <row r="1069" spans="1:2" x14ac:dyDescent="0.25">
      <c r="A1069" s="21">
        <v>2412104</v>
      </c>
      <c r="B1069" s="22" t="s">
        <v>746</v>
      </c>
    </row>
    <row r="1070" spans="1:2" x14ac:dyDescent="0.25">
      <c r="A1070" s="21">
        <v>2412302</v>
      </c>
      <c r="B1070" s="22" t="s">
        <v>747</v>
      </c>
    </row>
    <row r="1071" spans="1:2" x14ac:dyDescent="0.25">
      <c r="A1071" s="21">
        <v>2412401</v>
      </c>
      <c r="B1071" s="22" t="s">
        <v>748</v>
      </c>
    </row>
    <row r="1072" spans="1:2" x14ac:dyDescent="0.25">
      <c r="A1072" s="21">
        <v>2412500</v>
      </c>
      <c r="B1072" s="22" t="s">
        <v>749</v>
      </c>
    </row>
    <row r="1073" spans="1:2" x14ac:dyDescent="0.25">
      <c r="A1073" s="21">
        <v>2412559</v>
      </c>
      <c r="B1073" s="22" t="s">
        <v>750</v>
      </c>
    </row>
    <row r="1074" spans="1:2" x14ac:dyDescent="0.25">
      <c r="A1074" s="21">
        <v>2412609</v>
      </c>
      <c r="B1074" s="22" t="s">
        <v>751</v>
      </c>
    </row>
    <row r="1075" spans="1:2" x14ac:dyDescent="0.25">
      <c r="A1075" s="21">
        <v>2412708</v>
      </c>
      <c r="B1075" s="22" t="s">
        <v>752</v>
      </c>
    </row>
    <row r="1076" spans="1:2" x14ac:dyDescent="0.25">
      <c r="A1076" s="21">
        <v>2412807</v>
      </c>
      <c r="B1076" s="22" t="s">
        <v>753</v>
      </c>
    </row>
    <row r="1077" spans="1:2" x14ac:dyDescent="0.25">
      <c r="A1077" s="21">
        <v>2412906</v>
      </c>
      <c r="B1077" s="22" t="s">
        <v>754</v>
      </c>
    </row>
    <row r="1078" spans="1:2" x14ac:dyDescent="0.25">
      <c r="A1078" s="21">
        <v>2413003</v>
      </c>
      <c r="B1078" s="22" t="s">
        <v>755</v>
      </c>
    </row>
    <row r="1079" spans="1:2" x14ac:dyDescent="0.25">
      <c r="A1079" s="21">
        <v>2413102</v>
      </c>
      <c r="B1079" s="22" t="s">
        <v>756</v>
      </c>
    </row>
    <row r="1080" spans="1:2" x14ac:dyDescent="0.25">
      <c r="A1080" s="21">
        <v>2410306</v>
      </c>
      <c r="B1080" s="22" t="s">
        <v>757</v>
      </c>
    </row>
    <row r="1081" spans="1:2" x14ac:dyDescent="0.25">
      <c r="A1081" s="21">
        <v>2413300</v>
      </c>
      <c r="B1081" s="22" t="s">
        <v>758</v>
      </c>
    </row>
    <row r="1082" spans="1:2" x14ac:dyDescent="0.25">
      <c r="A1082" s="21">
        <v>2413359</v>
      </c>
      <c r="B1082" s="22" t="s">
        <v>759</v>
      </c>
    </row>
    <row r="1083" spans="1:2" x14ac:dyDescent="0.25">
      <c r="A1083" s="21">
        <v>2413409</v>
      </c>
      <c r="B1083" s="22" t="s">
        <v>760</v>
      </c>
    </row>
    <row r="1084" spans="1:2" x14ac:dyDescent="0.25">
      <c r="A1084" s="21">
        <v>2413508</v>
      </c>
      <c r="B1084" s="22" t="s">
        <v>61</v>
      </c>
    </row>
    <row r="1085" spans="1:2" x14ac:dyDescent="0.25">
      <c r="A1085" s="21">
        <v>2413557</v>
      </c>
      <c r="B1085" s="22" t="s">
        <v>761</v>
      </c>
    </row>
    <row r="1086" spans="1:2" x14ac:dyDescent="0.25">
      <c r="A1086" s="21">
        <v>2413607</v>
      </c>
      <c r="B1086" s="22" t="s">
        <v>762</v>
      </c>
    </row>
    <row r="1087" spans="1:2" x14ac:dyDescent="0.25">
      <c r="A1087" s="21">
        <v>2413706</v>
      </c>
      <c r="B1087" s="22" t="s">
        <v>763</v>
      </c>
    </row>
    <row r="1088" spans="1:2" x14ac:dyDescent="0.25">
      <c r="A1088" s="21">
        <v>2413805</v>
      </c>
      <c r="B1088" s="22" t="s">
        <v>764</v>
      </c>
    </row>
    <row r="1089" spans="1:2" x14ac:dyDescent="0.25">
      <c r="A1089" s="21">
        <v>2413904</v>
      </c>
      <c r="B1089" s="22" t="s">
        <v>765</v>
      </c>
    </row>
    <row r="1090" spans="1:2" x14ac:dyDescent="0.25">
      <c r="A1090" s="21">
        <v>2414001</v>
      </c>
      <c r="B1090" s="22" t="s">
        <v>766</v>
      </c>
    </row>
    <row r="1091" spans="1:2" x14ac:dyDescent="0.25">
      <c r="A1091" s="21">
        <v>2414100</v>
      </c>
      <c r="B1091" s="22" t="s">
        <v>767</v>
      </c>
    </row>
    <row r="1092" spans="1:2" x14ac:dyDescent="0.25">
      <c r="A1092" s="21">
        <v>2414159</v>
      </c>
      <c r="B1092" s="22" t="s">
        <v>768</v>
      </c>
    </row>
    <row r="1093" spans="1:2" x14ac:dyDescent="0.25">
      <c r="A1093" s="21">
        <v>2411056</v>
      </c>
      <c r="B1093" s="22" t="s">
        <v>769</v>
      </c>
    </row>
    <row r="1094" spans="1:2" x14ac:dyDescent="0.25">
      <c r="A1094" s="21">
        <v>2414308</v>
      </c>
      <c r="B1094" s="22" t="s">
        <v>770</v>
      </c>
    </row>
    <row r="1095" spans="1:2" x14ac:dyDescent="0.25">
      <c r="A1095" s="21">
        <v>2414407</v>
      </c>
      <c r="B1095" s="22" t="s">
        <v>771</v>
      </c>
    </row>
    <row r="1096" spans="1:2" x14ac:dyDescent="0.25">
      <c r="A1096" s="21">
        <v>2414456</v>
      </c>
      <c r="B1096" s="22" t="s">
        <v>772</v>
      </c>
    </row>
    <row r="1097" spans="1:2" x14ac:dyDescent="0.25">
      <c r="A1097" s="21">
        <v>2414506</v>
      </c>
      <c r="B1097" s="22" t="s">
        <v>773</v>
      </c>
    </row>
    <row r="1098" spans="1:2" x14ac:dyDescent="0.25">
      <c r="A1098" s="21">
        <v>2414605</v>
      </c>
      <c r="B1098" s="22" t="s">
        <v>774</v>
      </c>
    </row>
    <row r="1099" spans="1:2" x14ac:dyDescent="0.25">
      <c r="A1099" s="21">
        <v>2414704</v>
      </c>
      <c r="B1099" s="22" t="s">
        <v>341</v>
      </c>
    </row>
    <row r="1100" spans="1:2" x14ac:dyDescent="0.25">
      <c r="A1100" s="21">
        <v>2414753</v>
      </c>
      <c r="B1100" s="22" t="s">
        <v>775</v>
      </c>
    </row>
    <row r="1101" spans="1:2" x14ac:dyDescent="0.25">
      <c r="A1101" s="21">
        <v>2414803</v>
      </c>
      <c r="B1101" s="22" t="s">
        <v>776</v>
      </c>
    </row>
    <row r="1102" spans="1:2" x14ac:dyDescent="0.25">
      <c r="A1102" s="21">
        <v>2414902</v>
      </c>
      <c r="B1102" s="22" t="s">
        <v>777</v>
      </c>
    </row>
    <row r="1103" spans="1:2" x14ac:dyDescent="0.25">
      <c r="A1103" s="21">
        <v>2800100</v>
      </c>
      <c r="B1103" s="22" t="s">
        <v>778</v>
      </c>
    </row>
    <row r="1104" spans="1:2" x14ac:dyDescent="0.25">
      <c r="A1104" s="21">
        <v>2800209</v>
      </c>
      <c r="B1104" s="22" t="s">
        <v>779</v>
      </c>
    </row>
    <row r="1105" spans="1:2" x14ac:dyDescent="0.25">
      <c r="A1105" s="21">
        <v>2801108</v>
      </c>
      <c r="B1105" s="22" t="s">
        <v>780</v>
      </c>
    </row>
    <row r="1106" spans="1:2" x14ac:dyDescent="0.25">
      <c r="A1106" s="21">
        <v>2801207</v>
      </c>
      <c r="B1106" s="22" t="s">
        <v>781</v>
      </c>
    </row>
    <row r="1107" spans="1:2" x14ac:dyDescent="0.25">
      <c r="A1107" s="21">
        <v>2801405</v>
      </c>
      <c r="B1107" s="22" t="s">
        <v>782</v>
      </c>
    </row>
    <row r="1108" spans="1:2" x14ac:dyDescent="0.25">
      <c r="A1108" s="21">
        <v>2801603</v>
      </c>
      <c r="B1108" s="22" t="s">
        <v>783</v>
      </c>
    </row>
    <row r="1109" spans="1:2" x14ac:dyDescent="0.25">
      <c r="A1109" s="21">
        <v>2801900</v>
      </c>
      <c r="B1109" s="22" t="s">
        <v>784</v>
      </c>
    </row>
    <row r="1110" spans="1:2" x14ac:dyDescent="0.25">
      <c r="A1110" s="21">
        <v>2802205</v>
      </c>
      <c r="B1110" s="22" t="s">
        <v>785</v>
      </c>
    </row>
    <row r="1111" spans="1:2" x14ac:dyDescent="0.25">
      <c r="A1111" s="21">
        <v>2802304</v>
      </c>
      <c r="B1111" s="22" t="s">
        <v>786</v>
      </c>
    </row>
    <row r="1112" spans="1:2" x14ac:dyDescent="0.25">
      <c r="A1112" s="21">
        <v>2802403</v>
      </c>
      <c r="B1112" s="22" t="s">
        <v>787</v>
      </c>
    </row>
    <row r="1113" spans="1:2" x14ac:dyDescent="0.25">
      <c r="A1113" s="21">
        <v>2802601</v>
      </c>
      <c r="B1113" s="22" t="s">
        <v>788</v>
      </c>
    </row>
    <row r="1114" spans="1:2" x14ac:dyDescent="0.25">
      <c r="A1114" s="21">
        <v>2803104</v>
      </c>
      <c r="B1114" s="22" t="s">
        <v>789</v>
      </c>
    </row>
    <row r="1115" spans="1:2" x14ac:dyDescent="0.25">
      <c r="A1115" s="21">
        <v>2803708</v>
      </c>
      <c r="B1115" s="22" t="s">
        <v>790</v>
      </c>
    </row>
    <row r="1116" spans="1:2" x14ac:dyDescent="0.25">
      <c r="A1116" s="21">
        <v>2804201</v>
      </c>
      <c r="B1116" s="22" t="s">
        <v>791</v>
      </c>
    </row>
    <row r="1117" spans="1:2" x14ac:dyDescent="0.25">
      <c r="A1117" s="21">
        <v>2804458</v>
      </c>
      <c r="B1117" s="22" t="s">
        <v>792</v>
      </c>
    </row>
    <row r="1118" spans="1:2" x14ac:dyDescent="0.25">
      <c r="A1118" s="21">
        <v>2804508</v>
      </c>
      <c r="B1118" s="22" t="s">
        <v>793</v>
      </c>
    </row>
    <row r="1119" spans="1:2" x14ac:dyDescent="0.25">
      <c r="A1119" s="21">
        <v>2804607</v>
      </c>
      <c r="B1119" s="22" t="s">
        <v>794</v>
      </c>
    </row>
    <row r="1120" spans="1:2" x14ac:dyDescent="0.25">
      <c r="A1120" s="21">
        <v>2804706</v>
      </c>
      <c r="B1120" s="22" t="s">
        <v>795</v>
      </c>
    </row>
    <row r="1121" spans="1:29" x14ac:dyDescent="0.25">
      <c r="A1121" s="21">
        <v>2805000</v>
      </c>
      <c r="B1121" s="22" t="s">
        <v>796</v>
      </c>
    </row>
    <row r="1122" spans="1:29" x14ac:dyDescent="0.25">
      <c r="A1122" s="21">
        <v>2805208</v>
      </c>
      <c r="B1122" s="22" t="s">
        <v>797</v>
      </c>
    </row>
    <row r="1123" spans="1:29" x14ac:dyDescent="0.25">
      <c r="A1123" s="21">
        <v>2805406</v>
      </c>
      <c r="B1123" s="22" t="s">
        <v>798</v>
      </c>
    </row>
    <row r="1124" spans="1:29" x14ac:dyDescent="0.25">
      <c r="A1124" s="21">
        <v>2805505</v>
      </c>
      <c r="B1124" s="22" t="s">
        <v>799</v>
      </c>
    </row>
    <row r="1125" spans="1:29" x14ac:dyDescent="0.25">
      <c r="A1125" s="21">
        <v>2805604</v>
      </c>
      <c r="B1125" s="22" t="s">
        <v>800</v>
      </c>
    </row>
    <row r="1126" spans="1:29" x14ac:dyDescent="0.25">
      <c r="A1126" s="21">
        <v>2805703</v>
      </c>
      <c r="B1126" s="22" t="s">
        <v>801</v>
      </c>
    </row>
    <row r="1127" spans="1:29" x14ac:dyDescent="0.25">
      <c r="A1127" s="21">
        <v>2806008</v>
      </c>
      <c r="B1127" s="22" t="s">
        <v>802</v>
      </c>
    </row>
    <row r="1128" spans="1:29" x14ac:dyDescent="0.25">
      <c r="A1128" s="21">
        <v>2807006</v>
      </c>
      <c r="B1128" s="22" t="s">
        <v>803</v>
      </c>
    </row>
    <row r="1129" spans="1:29" x14ac:dyDescent="0.25">
      <c r="A1129" s="21">
        <v>2807105</v>
      </c>
      <c r="B1129" s="22" t="s">
        <v>804</v>
      </c>
    </row>
    <row r="1130" spans="1:29" x14ac:dyDescent="0.25">
      <c r="A1130" s="21">
        <v>2807303</v>
      </c>
      <c r="B1130" s="22" t="s">
        <v>805</v>
      </c>
    </row>
    <row r="1131" spans="1:29" x14ac:dyDescent="0.25">
      <c r="A1131" s="21">
        <v>2807402</v>
      </c>
      <c r="B1131" s="22" t="s">
        <v>806</v>
      </c>
    </row>
    <row r="1134" spans="1:29" x14ac:dyDescent="0.25">
      <c r="C1134" s="86" t="s">
        <v>3</v>
      </c>
      <c r="D1134" s="86"/>
      <c r="E1134" s="86"/>
      <c r="F1134" s="86" t="s">
        <v>19</v>
      </c>
      <c r="G1134" s="86"/>
      <c r="H1134" s="86" t="s">
        <v>20</v>
      </c>
      <c r="I1134" s="86"/>
      <c r="J1134" s="86"/>
      <c r="K1134" s="86"/>
      <c r="L1134" s="86"/>
      <c r="M1134" s="87" t="s">
        <v>31</v>
      </c>
      <c r="N1134" s="88"/>
      <c r="O1134" s="89"/>
      <c r="P1134" s="94" t="s">
        <v>34</v>
      </c>
      <c r="Q1134" s="94"/>
      <c r="R1134" s="94"/>
      <c r="S1134" s="94" t="s">
        <v>35</v>
      </c>
      <c r="T1134" s="94"/>
      <c r="U1134" s="94"/>
      <c r="V1134" s="95" t="s">
        <v>36</v>
      </c>
      <c r="W1134" s="96"/>
      <c r="X1134" s="84" t="s">
        <v>48</v>
      </c>
      <c r="Y1134" s="97"/>
      <c r="Z1134" s="97"/>
      <c r="AA1134" s="85"/>
      <c r="AB1134" s="84" t="s">
        <v>49</v>
      </c>
      <c r="AC1134" s="85"/>
    </row>
    <row r="1135" spans="1:29" x14ac:dyDescent="0.25">
      <c r="C1135" s="3" t="s">
        <v>4</v>
      </c>
      <c r="D1135" s="3" t="s">
        <v>10</v>
      </c>
      <c r="E1135" s="3" t="s">
        <v>11</v>
      </c>
      <c r="F1135" s="3" t="s">
        <v>14</v>
      </c>
      <c r="G1135" s="3" t="s">
        <v>17</v>
      </c>
      <c r="H1135" s="3" t="s">
        <v>21</v>
      </c>
      <c r="I1135" s="3" t="s">
        <v>22</v>
      </c>
      <c r="J1135" s="3" t="s">
        <v>23</v>
      </c>
      <c r="K1135" s="3"/>
      <c r="L1135" s="3" t="s">
        <v>24</v>
      </c>
      <c r="M1135" s="3" t="s">
        <v>32</v>
      </c>
      <c r="N1135" s="3"/>
      <c r="O1135" s="3" t="s">
        <v>33</v>
      </c>
      <c r="P1135" s="6" t="s">
        <v>37</v>
      </c>
      <c r="Q1135" s="6" t="s">
        <v>38</v>
      </c>
      <c r="R1135" s="6" t="s">
        <v>39</v>
      </c>
      <c r="S1135" s="6" t="s">
        <v>40</v>
      </c>
      <c r="T1135" s="6" t="s">
        <v>41</v>
      </c>
      <c r="U1135" s="6" t="s">
        <v>42</v>
      </c>
      <c r="V1135" s="6" t="s">
        <v>45</v>
      </c>
      <c r="W1135" s="6" t="s">
        <v>46</v>
      </c>
      <c r="X1135" s="12" t="s">
        <v>807</v>
      </c>
      <c r="Y1135" s="12" t="s">
        <v>808</v>
      </c>
      <c r="Z1135" s="12" t="s">
        <v>809</v>
      </c>
      <c r="AA1135" s="12" t="s">
        <v>810</v>
      </c>
      <c r="AB1135" s="12" t="s">
        <v>811</v>
      </c>
      <c r="AC1135" s="12" t="s">
        <v>812</v>
      </c>
    </row>
    <row r="1136" spans="1:29" x14ac:dyDescent="0.25">
      <c r="B1136" s="23" t="s">
        <v>813</v>
      </c>
      <c r="C1136" s="2">
        <f>MAX(C6:C1131)</f>
        <v>82.547131644955101</v>
      </c>
      <c r="D1136" s="2">
        <f>MAX(D6:D1131)</f>
        <v>75.615626735789661</v>
      </c>
    </row>
    <row r="1137" spans="2:4" x14ac:dyDescent="0.25">
      <c r="B1137" s="23" t="s">
        <v>814</v>
      </c>
      <c r="C1137" s="2">
        <f>MIN(C6:C1131)</f>
        <v>0.31268777958293459</v>
      </c>
      <c r="D1137" s="2">
        <f>MIN(D6:D1131)</f>
        <v>0.68019726677413339</v>
      </c>
    </row>
  </sheetData>
  <mergeCells count="30">
    <mergeCell ref="C1:O1"/>
    <mergeCell ref="P1:W1"/>
    <mergeCell ref="X1:AC1"/>
    <mergeCell ref="C2:E2"/>
    <mergeCell ref="F2:G2"/>
    <mergeCell ref="H2:L2"/>
    <mergeCell ref="M2:O2"/>
    <mergeCell ref="P2:R2"/>
    <mergeCell ref="S2:U2"/>
    <mergeCell ref="V2:W2"/>
    <mergeCell ref="X2:AA2"/>
    <mergeCell ref="AB2:AC2"/>
    <mergeCell ref="C191:E191"/>
    <mergeCell ref="F191:G191"/>
    <mergeCell ref="H191:L191"/>
    <mergeCell ref="M191:O191"/>
    <mergeCell ref="P191:R191"/>
    <mergeCell ref="S191:U191"/>
    <mergeCell ref="V191:W191"/>
    <mergeCell ref="X191:AA191"/>
    <mergeCell ref="AB191:AC191"/>
    <mergeCell ref="C1134:E1134"/>
    <mergeCell ref="F1134:G1134"/>
    <mergeCell ref="H1134:L1134"/>
    <mergeCell ref="M1134:O1134"/>
    <mergeCell ref="P1134:R1134"/>
    <mergeCell ref="S1134:U1134"/>
    <mergeCell ref="V1134:W1134"/>
    <mergeCell ref="X1134:AA1134"/>
    <mergeCell ref="AB1134:AC1134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628C65-4136-48DD-A38F-6D13A4D17637}">
  <dimension ref="A1:AF197"/>
  <sheetViews>
    <sheetView zoomScale="80" zoomScaleNormal="80" workbookViewId="0">
      <pane xSplit="2" ySplit="4" topLeftCell="C115" activePane="bottomRight" state="frozen"/>
      <selection pane="topRight" activeCell="D1" sqref="D1"/>
      <selection pane="bottomLeft" activeCell="A5" sqref="A5"/>
      <selection pane="bottomRight" activeCell="C194" sqref="C194"/>
    </sheetView>
  </sheetViews>
  <sheetFormatPr defaultRowHeight="15" x14ac:dyDescent="0.25"/>
  <cols>
    <col min="1" max="1" width="11.28515625" style="1" customWidth="1"/>
    <col min="2" max="2" width="33.7109375" customWidth="1"/>
    <col min="3" max="5" width="13.85546875" style="2" customWidth="1"/>
    <col min="6" max="16" width="13.85546875" customWidth="1"/>
    <col min="17" max="21" width="16.140625" customWidth="1"/>
    <col min="22" max="29" width="13.85546875" customWidth="1"/>
  </cols>
  <sheetData>
    <row r="1" spans="1:29" ht="24.75" customHeight="1" x14ac:dyDescent="0.25">
      <c r="C1" s="90" t="s">
        <v>2</v>
      </c>
      <c r="D1" s="91"/>
      <c r="E1" s="91"/>
      <c r="F1" s="91"/>
      <c r="G1" s="91"/>
      <c r="H1" s="91"/>
      <c r="I1" s="91"/>
      <c r="J1" s="91"/>
      <c r="K1" s="91"/>
      <c r="L1" s="91"/>
      <c r="M1" s="91"/>
      <c r="N1" s="91"/>
      <c r="O1" s="91"/>
      <c r="P1" s="92" t="s">
        <v>820</v>
      </c>
      <c r="Q1" s="93"/>
      <c r="R1" s="93"/>
      <c r="S1" s="93"/>
      <c r="T1" s="93"/>
      <c r="U1" s="93"/>
      <c r="V1" s="93"/>
      <c r="W1" s="93"/>
      <c r="X1" s="98" t="s">
        <v>50</v>
      </c>
      <c r="Y1" s="99"/>
      <c r="Z1" s="99"/>
      <c r="AA1" s="99"/>
      <c r="AB1" s="99"/>
      <c r="AC1" s="99"/>
    </row>
    <row r="2" spans="1:29" ht="33.75" customHeight="1" x14ac:dyDescent="0.25">
      <c r="A2" s="4"/>
      <c r="B2" s="5"/>
      <c r="C2" s="86" t="s">
        <v>3</v>
      </c>
      <c r="D2" s="86"/>
      <c r="E2" s="86"/>
      <c r="F2" s="86" t="s">
        <v>19</v>
      </c>
      <c r="G2" s="86"/>
      <c r="H2" s="86" t="s">
        <v>20</v>
      </c>
      <c r="I2" s="86"/>
      <c r="J2" s="86"/>
      <c r="K2" s="86"/>
      <c r="L2" s="86"/>
      <c r="M2" s="87" t="s">
        <v>31</v>
      </c>
      <c r="N2" s="88"/>
      <c r="O2" s="89"/>
      <c r="P2" s="94" t="s">
        <v>34</v>
      </c>
      <c r="Q2" s="94"/>
      <c r="R2" s="94"/>
      <c r="S2" s="94" t="s">
        <v>35</v>
      </c>
      <c r="T2" s="94"/>
      <c r="U2" s="94"/>
      <c r="V2" s="95" t="s">
        <v>36</v>
      </c>
      <c r="W2" s="96"/>
      <c r="X2" s="84" t="s">
        <v>48</v>
      </c>
      <c r="Y2" s="97"/>
      <c r="Z2" s="97"/>
      <c r="AA2" s="85"/>
      <c r="AB2" s="84" t="s">
        <v>49</v>
      </c>
      <c r="AC2" s="85"/>
    </row>
    <row r="3" spans="1:29" ht="19.5" customHeight="1" x14ac:dyDescent="0.25">
      <c r="A3" s="4"/>
      <c r="B3" s="5"/>
      <c r="C3" s="3" t="s">
        <v>4</v>
      </c>
      <c r="D3" s="3" t="s">
        <v>10</v>
      </c>
      <c r="E3" s="3" t="s">
        <v>11</v>
      </c>
      <c r="F3" s="3" t="s">
        <v>14</v>
      </c>
      <c r="G3" s="3" t="s">
        <v>17</v>
      </c>
      <c r="H3" s="3" t="s">
        <v>21</v>
      </c>
      <c r="I3" s="3" t="s">
        <v>22</v>
      </c>
      <c r="J3" s="3" t="s">
        <v>23</v>
      </c>
      <c r="K3" s="3" t="s">
        <v>24</v>
      </c>
      <c r="L3" s="3" t="s">
        <v>30</v>
      </c>
      <c r="M3" s="3" t="s">
        <v>32</v>
      </c>
      <c r="N3" s="3" t="s">
        <v>33</v>
      </c>
      <c r="O3" s="3" t="s">
        <v>819</v>
      </c>
      <c r="P3" s="6" t="s">
        <v>37</v>
      </c>
      <c r="Q3" s="6" t="s">
        <v>38</v>
      </c>
      <c r="R3" s="6" t="s">
        <v>39</v>
      </c>
      <c r="S3" s="6" t="s">
        <v>40</v>
      </c>
      <c r="T3" s="6" t="s">
        <v>41</v>
      </c>
      <c r="U3" s="6" t="s">
        <v>42</v>
      </c>
      <c r="V3" s="6" t="s">
        <v>45</v>
      </c>
      <c r="W3" s="6" t="s">
        <v>46</v>
      </c>
      <c r="X3" s="12" t="s">
        <v>807</v>
      </c>
      <c r="Y3" s="12" t="s">
        <v>808</v>
      </c>
      <c r="Z3" s="12" t="s">
        <v>809</v>
      </c>
      <c r="AA3" s="12" t="s">
        <v>810</v>
      </c>
      <c r="AB3" s="12" t="s">
        <v>811</v>
      </c>
      <c r="AC3" s="12" t="s">
        <v>812</v>
      </c>
    </row>
    <row r="4" spans="1:29" ht="72.75" customHeight="1" x14ac:dyDescent="0.25">
      <c r="A4" s="13" t="s">
        <v>0</v>
      </c>
      <c r="B4" s="14" t="s">
        <v>1</v>
      </c>
      <c r="C4" s="7">
        <v>4.8</v>
      </c>
      <c r="D4" s="7">
        <v>3.7</v>
      </c>
      <c r="E4" s="7">
        <v>3.9</v>
      </c>
      <c r="F4" s="7">
        <v>3.2</v>
      </c>
      <c r="G4" s="7">
        <v>3.6</v>
      </c>
      <c r="H4" s="7">
        <v>2.9</v>
      </c>
      <c r="I4" s="7">
        <v>3.5</v>
      </c>
      <c r="J4" s="7">
        <v>3.6</v>
      </c>
      <c r="K4" s="7">
        <v>2.5</v>
      </c>
      <c r="L4" s="7">
        <v>2</v>
      </c>
      <c r="M4" s="7">
        <v>4.8</v>
      </c>
      <c r="N4" s="7">
        <v>4.5999999999999996</v>
      </c>
      <c r="O4" s="7">
        <v>5</v>
      </c>
      <c r="P4" s="8">
        <v>1.9</v>
      </c>
      <c r="Q4" s="8">
        <v>4.7</v>
      </c>
      <c r="R4" s="8">
        <v>4.5</v>
      </c>
      <c r="S4" s="9">
        <v>2.9</v>
      </c>
      <c r="T4" s="8">
        <v>2.2999999999999998</v>
      </c>
      <c r="U4" s="8">
        <v>3.7</v>
      </c>
      <c r="V4" s="8">
        <v>3.9</v>
      </c>
      <c r="W4" s="8">
        <v>4.7</v>
      </c>
      <c r="X4" s="10">
        <v>3.8</v>
      </c>
      <c r="Y4" s="11">
        <v>4.5999999999999996</v>
      </c>
      <c r="Z4" s="11">
        <v>4.7</v>
      </c>
      <c r="AA4" s="11">
        <v>1.5</v>
      </c>
      <c r="AB4" s="11">
        <v>4.5999999999999996</v>
      </c>
      <c r="AC4" s="11">
        <v>2.4</v>
      </c>
    </row>
    <row r="5" spans="1:29" s="17" customFormat="1" x14ac:dyDescent="0.25">
      <c r="A5" s="18" t="s">
        <v>873</v>
      </c>
      <c r="B5" s="28" t="s">
        <v>874</v>
      </c>
      <c r="C5" s="32">
        <f>'Dados Brutos - CHUVA'!C5*'Dados Normal. pelo Peso - Chuva'!C$4</f>
        <v>296.35778175313055</v>
      </c>
      <c r="D5" s="32">
        <f>'Dados Brutos - CHUVA'!D5*'Dados Normal. pelo Peso - Chuva'!D$4</f>
        <v>209.53506097560975</v>
      </c>
      <c r="E5" s="32">
        <f>'Dados Brutos - CHUVA'!E5*'Dados Normal. pelo Peso - Chuva'!E$4</f>
        <v>156.11699999999999</v>
      </c>
      <c r="F5" s="32">
        <f>'Dados Brutos - CHUVA'!F5*'Dados Normal. pelo Peso - Chuva'!F$4</f>
        <v>94.08</v>
      </c>
      <c r="G5" s="32">
        <f>'Dados Brutos - CHUVA'!G5*'Dados Normal. pelo Peso - Chuva'!G$4</f>
        <v>40.382096069868993</v>
      </c>
      <c r="H5" s="32">
        <f>'Dados Brutos - CHUVA'!H5*'Dados Normal. pelo Peso - Chuva'!H$4</f>
        <v>16.069996354356544</v>
      </c>
      <c r="I5" s="32">
        <f>'Dados Brutos - CHUVA'!I5*'Dados Normal. pelo Peso - Chuva'!I$4</f>
        <v>193.79499999999999</v>
      </c>
      <c r="J5" s="32">
        <f>'Dados Brutos - CHUVA'!J5*'Dados Normal. pelo Peso - Chuva'!J$4</f>
        <v>103.968</v>
      </c>
      <c r="K5" s="32">
        <f>'Dados Brutos - CHUVA'!K5*'Dados Normal. pelo Peso - Chuva'!K$4</f>
        <v>82.325000000000003</v>
      </c>
      <c r="L5" s="32">
        <f>'Dados Brutos - CHUVA'!L5*'Dados Normal. pelo Peso - Chuva'!L$4</f>
        <v>142.88</v>
      </c>
      <c r="M5" s="32">
        <f>'Dados Brutos - CHUVA'!M5*'Dados Normal. pelo Peso - Chuva'!M$4</f>
        <v>276.57599999999996</v>
      </c>
      <c r="N5" s="32">
        <f>'Dados Brutos - CHUVA'!N5*'Dados Normal. pelo Peso - Chuva'!N$4</f>
        <v>398.17599999999999</v>
      </c>
      <c r="O5" s="32">
        <f>'Dados Brutos - CHUVA'!O5*'Dados Normal. pelo Peso - Chuva'!O$4</f>
        <v>443.54999999999995</v>
      </c>
      <c r="P5" s="32">
        <f>'Dados Brutos - CHUVA'!P5*'Dados Normal. pelo Peso - Chuva'!P$4</f>
        <v>188.78399999999999</v>
      </c>
      <c r="Q5" s="32">
        <f>'Dados Brutos - CHUVA'!Q5*'Dados Normal. pelo Peso - Chuva'!Q$4</f>
        <v>0</v>
      </c>
      <c r="R5" s="32">
        <f>'Dados Brutos - CHUVA'!R5*'Dados Normal. pelo Peso - Chuva'!R$4</f>
        <v>0</v>
      </c>
      <c r="S5" s="32">
        <f>'Dados Brutos - CHUVA'!S5*'Dados Normal. pelo Peso - Chuva'!S$4</f>
        <v>2.9</v>
      </c>
      <c r="T5" s="32">
        <f>'Dados Brutos - CHUVA'!T5*'Dados Normal. pelo Peso - Chuva'!T$4</f>
        <v>0</v>
      </c>
      <c r="U5" s="32">
        <f>'Dados Brutos - CHUVA'!U5*'Dados Normal. pelo Peso - Chuva'!U$4</f>
        <v>0</v>
      </c>
      <c r="V5" s="32">
        <f>'Dados Brutos - CHUVA'!V5*'Dados Normal. pelo Peso - Chuva'!V$4</f>
        <v>1.8719999999999999</v>
      </c>
      <c r="W5" s="32">
        <f>'Dados Brutos - CHUVA'!W5*'Dados Normal. pelo Peso - Chuva'!W$4</f>
        <v>431.83600000000001</v>
      </c>
      <c r="X5" s="32">
        <f>'Dados Brutos - CHUVA'!X5*'Dados Normal. pelo Peso - Chuva'!X$4</f>
        <v>341.96199999999999</v>
      </c>
      <c r="Y5" s="32">
        <f>'Dados Brutos - CHUVA'!Y5*'Dados Normal. pelo Peso - Chuva'!Y$4</f>
        <v>197.75399999999999</v>
      </c>
      <c r="Z5" s="32">
        <f>'Dados Brutos - CHUVA'!Z5*'Dados Normal. pelo Peso - Chuva'!Z$4</f>
        <v>155.05300000000003</v>
      </c>
      <c r="AA5" s="32">
        <f>'Dados Brutos - CHUVA'!AA5*'Dados Normal. pelo Peso - Chuva'!AA$4</f>
        <v>66.960000000000008</v>
      </c>
      <c r="AB5" s="32">
        <f>'Dados Brutos - CHUVA'!AB5*'Dados Normal. pelo Peso - Chuva'!AB$4</f>
        <v>2.6679999999999997</v>
      </c>
      <c r="AC5" s="32">
        <f>'Dados Brutos - CHUVA'!AC5*'Dados Normal. pelo Peso - Chuva'!AC$4</f>
        <v>1.08</v>
      </c>
    </row>
    <row r="6" spans="1:29" s="17" customFormat="1" x14ac:dyDescent="0.25">
      <c r="A6" s="18" t="s">
        <v>875</v>
      </c>
      <c r="B6" s="28" t="s">
        <v>876</v>
      </c>
      <c r="C6" s="32">
        <f>'Dados Brutos - CHUVA'!C6*'Dados Normal. pelo Peso - Chuva'!C$4</f>
        <v>219.15061499187746</v>
      </c>
      <c r="D6" s="32">
        <f>'Dados Brutos - CHUVA'!D6*'Dados Normal. pelo Peso - Chuva'!D$4</f>
        <v>177.4494718998566</v>
      </c>
      <c r="E6" s="32">
        <f>'Dados Brutos - CHUVA'!E6*'Dados Normal. pelo Peso - Chuva'!E$4</f>
        <v>114.89400000000001</v>
      </c>
      <c r="F6" s="32">
        <f>'Dados Brutos - CHUVA'!F6*'Dados Normal. pelo Peso - Chuva'!F$4</f>
        <v>69.664000000000001</v>
      </c>
      <c r="G6" s="32">
        <f>'Dados Brutos - CHUVA'!G6*'Dados Normal. pelo Peso - Chuva'!G$4</f>
        <v>38.22019867549669</v>
      </c>
      <c r="H6" s="32">
        <f>'Dados Brutos - CHUVA'!H6*'Dados Normal. pelo Peso - Chuva'!H$4</f>
        <v>3.4415357766143106</v>
      </c>
      <c r="I6" s="32">
        <f>'Dados Brutos - CHUVA'!I6*'Dados Normal. pelo Peso - Chuva'!I$4</f>
        <v>269.255</v>
      </c>
      <c r="J6" s="32">
        <f>'Dados Brutos - CHUVA'!J6*'Dados Normal. pelo Peso - Chuva'!J$4</f>
        <v>132.98400000000001</v>
      </c>
      <c r="K6" s="32">
        <f>'Dados Brutos - CHUVA'!K6*'Dados Normal. pelo Peso - Chuva'!K$4</f>
        <v>88.6</v>
      </c>
      <c r="L6" s="32">
        <f>'Dados Brutos - CHUVA'!L6*'Dados Normal. pelo Peso - Chuva'!L$4</f>
        <v>153.88</v>
      </c>
      <c r="M6" s="32">
        <f>'Dados Brutos - CHUVA'!M6*'Dados Normal. pelo Peso - Chuva'!M$4</f>
        <v>347.28</v>
      </c>
      <c r="N6" s="32">
        <f>'Dados Brutos - CHUVA'!N6*'Dados Normal. pelo Peso - Chuva'!N$4</f>
        <v>415.702</v>
      </c>
      <c r="O6" s="32">
        <f>'Dados Brutos - CHUVA'!O6*'Dados Normal. pelo Peso - Chuva'!O$4</f>
        <v>478.7</v>
      </c>
      <c r="P6" s="32">
        <f>'Dados Brutos - CHUVA'!P6*'Dados Normal. pelo Peso - Chuva'!P$4</f>
        <v>188.917</v>
      </c>
      <c r="Q6" s="32">
        <f>'Dados Brutos - CHUVA'!Q6*'Dados Normal. pelo Peso - Chuva'!Q$4</f>
        <v>0</v>
      </c>
      <c r="R6" s="32">
        <f>'Dados Brutos - CHUVA'!R6*'Dados Normal. pelo Peso - Chuva'!R$4</f>
        <v>0</v>
      </c>
      <c r="S6" s="32">
        <f>'Dados Brutos - CHUVA'!S6*'Dados Normal. pelo Peso - Chuva'!S$4</f>
        <v>2.9</v>
      </c>
      <c r="T6" s="32">
        <f>'Dados Brutos - CHUVA'!T6*'Dados Normal. pelo Peso - Chuva'!T$4</f>
        <v>0</v>
      </c>
      <c r="U6" s="32">
        <f>'Dados Brutos - CHUVA'!U6*'Dados Normal. pelo Peso - Chuva'!U$4</f>
        <v>0</v>
      </c>
      <c r="V6" s="32">
        <f>'Dados Brutos - CHUVA'!V6*'Dados Normal. pelo Peso - Chuva'!V$4</f>
        <v>1.677</v>
      </c>
      <c r="W6" s="32">
        <f>'Dados Brutos - CHUVA'!W6*'Dados Normal. pelo Peso - Chuva'!W$4</f>
        <v>409.79300000000001</v>
      </c>
      <c r="X6" s="32">
        <f>'Dados Brutos - CHUVA'!X6*'Dados Normal. pelo Peso - Chuva'!X$4</f>
        <v>352.488</v>
      </c>
      <c r="Y6" s="32">
        <f>'Dados Brutos - CHUVA'!Y6*'Dados Normal. pelo Peso - Chuva'!Y$4</f>
        <v>140.53</v>
      </c>
      <c r="Z6" s="32">
        <f>'Dados Brutos - CHUVA'!Z6*'Dados Normal. pelo Peso - Chuva'!Z$4</f>
        <v>99.546000000000006</v>
      </c>
      <c r="AA6" s="32">
        <f>'Dados Brutos - CHUVA'!AA6*'Dados Normal. pelo Peso - Chuva'!AA$4</f>
        <v>49.320000000000007</v>
      </c>
      <c r="AB6" s="32">
        <f>'Dados Brutos - CHUVA'!AB6*'Dados Normal. pelo Peso - Chuva'!AB$4</f>
        <v>2.1619999999999999</v>
      </c>
      <c r="AC6" s="32">
        <f>'Dados Brutos - CHUVA'!AC6*'Dados Normal. pelo Peso - Chuva'!AC$4</f>
        <v>0.79200000000000004</v>
      </c>
    </row>
    <row r="7" spans="1:29" s="17" customFormat="1" x14ac:dyDescent="0.25">
      <c r="A7" s="18" t="s">
        <v>877</v>
      </c>
      <c r="B7" s="28" t="s">
        <v>878</v>
      </c>
      <c r="C7" s="32">
        <f>'Dados Brutos - CHUVA'!C7*'Dados Normal. pelo Peso - Chuva'!C$4</f>
        <v>239.03937265152751</v>
      </c>
      <c r="D7" s="32">
        <f>'Dados Brutos - CHUVA'!D7*'Dados Normal. pelo Peso - Chuva'!D$4</f>
        <v>188.42991433684909</v>
      </c>
      <c r="E7" s="32">
        <f>'Dados Brutos - CHUVA'!E7*'Dados Normal. pelo Peso - Chuva'!E$4</f>
        <v>155.02500000000001</v>
      </c>
      <c r="F7" s="32">
        <f>'Dados Brutos - CHUVA'!F7*'Dados Normal. pelo Peso - Chuva'!F$4</f>
        <v>92.256</v>
      </c>
      <c r="G7" s="32">
        <f>'Dados Brutos - CHUVA'!G7*'Dados Normal. pelo Peso - Chuva'!G$4</f>
        <v>60.561167227833892</v>
      </c>
      <c r="H7" s="32">
        <f>'Dados Brutos - CHUVA'!H7*'Dados Normal. pelo Peso - Chuva'!H$4</f>
        <v>5.78751711993739</v>
      </c>
      <c r="I7" s="32">
        <f>'Dados Brutos - CHUVA'!I7*'Dados Normal. pelo Peso - Chuva'!I$4</f>
        <v>226.83500000000001</v>
      </c>
      <c r="J7" s="32">
        <f>'Dados Brutos - CHUVA'!J7*'Dados Normal. pelo Peso - Chuva'!J$4</f>
        <v>97.164000000000001</v>
      </c>
      <c r="K7" s="32">
        <f>'Dados Brutos - CHUVA'!K7*'Dados Normal. pelo Peso - Chuva'!K$4</f>
        <v>63.4</v>
      </c>
      <c r="L7" s="32">
        <f>'Dados Brutos - CHUVA'!L7*'Dados Normal. pelo Peso - Chuva'!L$4</f>
        <v>172.34</v>
      </c>
      <c r="M7" s="32">
        <f>'Dados Brutos - CHUVA'!M7*'Dados Normal. pelo Peso - Chuva'!M$4</f>
        <v>181.00800000000001</v>
      </c>
      <c r="N7" s="32">
        <f>'Dados Brutos - CHUVA'!N7*'Dados Normal. pelo Peso - Chuva'!N$4</f>
        <v>328.62399999999997</v>
      </c>
      <c r="O7" s="32">
        <f>'Dados Brutos - CHUVA'!O7*'Dados Normal. pelo Peso - Chuva'!O$4</f>
        <v>376.2</v>
      </c>
      <c r="P7" s="32">
        <f>'Dados Brutos - CHUVA'!P7*'Dados Normal. pelo Peso - Chuva'!P$4</f>
        <v>181.60199999999998</v>
      </c>
      <c r="Q7" s="32">
        <f>'Dados Brutos - CHUVA'!Q7*'Dados Normal. pelo Peso - Chuva'!Q$4</f>
        <v>0</v>
      </c>
      <c r="R7" s="32">
        <f>'Dados Brutos - CHUVA'!R7*'Dados Normal. pelo Peso - Chuva'!R$4</f>
        <v>0</v>
      </c>
      <c r="S7" s="32">
        <f>'Dados Brutos - CHUVA'!S7*'Dados Normal. pelo Peso - Chuva'!S$4</f>
        <v>2.9</v>
      </c>
      <c r="T7" s="32">
        <f>'Dados Brutos - CHUVA'!T7*'Dados Normal. pelo Peso - Chuva'!T$4</f>
        <v>0</v>
      </c>
      <c r="U7" s="32">
        <f>'Dados Brutos - CHUVA'!U7*'Dados Normal. pelo Peso - Chuva'!U$4</f>
        <v>0</v>
      </c>
      <c r="V7" s="32">
        <f>'Dados Brutos - CHUVA'!V7*'Dados Normal. pelo Peso - Chuva'!V$4</f>
        <v>2.34</v>
      </c>
      <c r="W7" s="32">
        <f>'Dados Brutos - CHUVA'!W7*'Dados Normal. pelo Peso - Chuva'!W$4</f>
        <v>434.75</v>
      </c>
      <c r="X7" s="32">
        <f>'Dados Brutos - CHUVA'!X7*'Dados Normal. pelo Peso - Chuva'!X$4</f>
        <v>349.97999999999996</v>
      </c>
      <c r="Y7" s="32">
        <f>'Dados Brutos - CHUVA'!Y7*'Dados Normal. pelo Peso - Chuva'!Y$4</f>
        <v>203.964</v>
      </c>
      <c r="Z7" s="32">
        <f>'Dados Brutos - CHUVA'!Z7*'Dados Normal. pelo Peso - Chuva'!Z$4</f>
        <v>230.91100000000003</v>
      </c>
      <c r="AA7" s="32">
        <f>'Dados Brutos - CHUVA'!AA7*'Dados Normal. pelo Peso - Chuva'!AA$4</f>
        <v>76.83</v>
      </c>
      <c r="AB7" s="32">
        <f>'Dados Brutos - CHUVA'!AB7*'Dados Normal. pelo Peso - Chuva'!AB$4</f>
        <v>3.3579999999999997</v>
      </c>
      <c r="AC7" s="32">
        <f>'Dados Brutos - CHUVA'!AC7*'Dados Normal. pelo Peso - Chuva'!AC$4</f>
        <v>1.6559999999999999</v>
      </c>
    </row>
    <row r="8" spans="1:29" s="17" customFormat="1" x14ac:dyDescent="0.25">
      <c r="A8" s="18" t="s">
        <v>879</v>
      </c>
      <c r="B8" s="28" t="s">
        <v>880</v>
      </c>
      <c r="C8" s="32">
        <f>'Dados Brutos - CHUVA'!C8*'Dados Normal. pelo Peso - Chuva'!C$4</f>
        <v>253.63005706769627</v>
      </c>
      <c r="D8" s="32">
        <f>'Dados Brutos - CHUVA'!D8*'Dados Normal. pelo Peso - Chuva'!D$4</f>
        <v>187.54573885848322</v>
      </c>
      <c r="E8" s="32">
        <f>'Dados Brutos - CHUVA'!E8*'Dados Normal. pelo Peso - Chuva'!E$4</f>
        <v>167.54400000000001</v>
      </c>
      <c r="F8" s="32">
        <f>'Dados Brutos - CHUVA'!F8*'Dados Normal. pelo Peso - Chuva'!F$4</f>
        <v>105.184</v>
      </c>
      <c r="G8" s="32">
        <f>'Dados Brutos - CHUVA'!G8*'Dados Normal. pelo Peso - Chuva'!G$4</f>
        <v>30.843431895298114</v>
      </c>
      <c r="H8" s="32">
        <f>'Dados Brutos - CHUVA'!H8*'Dados Normal. pelo Peso - Chuva'!H$4</f>
        <v>8.1583326729534811</v>
      </c>
      <c r="I8" s="32">
        <f>'Dados Brutos - CHUVA'!I8*'Dados Normal. pelo Peso - Chuva'!I$4</f>
        <v>263.86500000000001</v>
      </c>
      <c r="J8" s="32">
        <f>'Dados Brutos - CHUVA'!J8*'Dados Normal. pelo Peso - Chuva'!J$4</f>
        <v>121.82400000000001</v>
      </c>
      <c r="K8" s="32">
        <f>'Dados Brutos - CHUVA'!K8*'Dados Normal. pelo Peso - Chuva'!K$4</f>
        <v>104.22499999999999</v>
      </c>
      <c r="L8" s="32">
        <f>'Dados Brutos - CHUVA'!L8*'Dados Normal. pelo Peso - Chuva'!L$4</f>
        <v>122</v>
      </c>
      <c r="M8" s="32">
        <f>'Dados Brutos - CHUVA'!M8*'Dados Normal. pelo Peso - Chuva'!M$4</f>
        <v>266.73599999999999</v>
      </c>
      <c r="N8" s="32">
        <f>'Dados Brutos - CHUVA'!N8*'Dados Normal. pelo Peso - Chuva'!N$4</f>
        <v>410.22800000000001</v>
      </c>
      <c r="O8" s="32">
        <f>'Dados Brutos - CHUVA'!O8*'Dados Normal. pelo Peso - Chuva'!O$4</f>
        <v>381.34999999999997</v>
      </c>
      <c r="P8" s="32">
        <f>'Dados Brutos - CHUVA'!P8*'Dados Normal. pelo Peso - Chuva'!P$4</f>
        <v>186.96</v>
      </c>
      <c r="Q8" s="32">
        <f>'Dados Brutos - CHUVA'!Q8*'Dados Normal. pelo Peso - Chuva'!Q$4</f>
        <v>4.7</v>
      </c>
      <c r="R8" s="32">
        <f>'Dados Brutos - CHUVA'!R8*'Dados Normal. pelo Peso - Chuva'!R$4</f>
        <v>4.5</v>
      </c>
      <c r="S8" s="32">
        <f>'Dados Brutos - CHUVA'!S8*'Dados Normal. pelo Peso - Chuva'!S$4</f>
        <v>5.8</v>
      </c>
      <c r="T8" s="32">
        <f>'Dados Brutos - CHUVA'!T8*'Dados Normal. pelo Peso - Chuva'!T$4</f>
        <v>0</v>
      </c>
      <c r="U8" s="32">
        <f>'Dados Brutos - CHUVA'!U8*'Dados Normal. pelo Peso - Chuva'!U$4</f>
        <v>0</v>
      </c>
      <c r="V8" s="32">
        <f>'Dados Brutos - CHUVA'!V8*'Dados Normal. pelo Peso - Chuva'!V$4</f>
        <v>2.2229999999999999</v>
      </c>
      <c r="W8" s="32">
        <f>'Dados Brutos - CHUVA'!W8*'Dados Normal. pelo Peso - Chuva'!W$4</f>
        <v>443.21</v>
      </c>
      <c r="X8" s="32">
        <f>'Dados Brutos - CHUVA'!X8*'Dados Normal. pelo Peso - Chuva'!X$4</f>
        <v>356.70600000000002</v>
      </c>
      <c r="Y8" s="32">
        <f>'Dados Brutos - CHUVA'!Y8*'Dados Normal. pelo Peso - Chuva'!Y$4</f>
        <v>262.42999999999995</v>
      </c>
      <c r="Z8" s="32">
        <f>'Dados Brutos - CHUVA'!Z8*'Dados Normal. pelo Peso - Chuva'!Z$4</f>
        <v>234.24800000000002</v>
      </c>
      <c r="AA8" s="32">
        <f>'Dados Brutos - CHUVA'!AA8*'Dados Normal. pelo Peso - Chuva'!AA$4</f>
        <v>67.814999999999998</v>
      </c>
      <c r="AB8" s="32">
        <f>'Dados Brutos - CHUVA'!AB8*'Dados Normal. pelo Peso - Chuva'!AB$4</f>
        <v>3.5879999999999996</v>
      </c>
      <c r="AC8" s="32">
        <f>'Dados Brutos - CHUVA'!AC8*'Dados Normal. pelo Peso - Chuva'!AC$4</f>
        <v>1.56</v>
      </c>
    </row>
    <row r="9" spans="1:29" s="17" customFormat="1" x14ac:dyDescent="0.25">
      <c r="A9" s="18" t="s">
        <v>881</v>
      </c>
      <c r="B9" s="28" t="s">
        <v>882</v>
      </c>
      <c r="C9" s="32">
        <f>'Dados Brutos - CHUVA'!C9*'Dados Normal. pelo Peso - Chuva'!C$4</f>
        <v>385.74038195405484</v>
      </c>
      <c r="D9" s="32">
        <f>'Dados Brutos - CHUVA'!D9*'Dados Normal. pelo Peso - Chuva'!D$4</f>
        <v>279.77781892242177</v>
      </c>
      <c r="E9" s="32">
        <f>'Dados Brutos - CHUVA'!E9*'Dados Normal. pelo Peso - Chuva'!E$4</f>
        <v>171.09299999999999</v>
      </c>
      <c r="F9" s="32">
        <f>'Dados Brutos - CHUVA'!F9*'Dados Normal. pelo Peso - Chuva'!F$4</f>
        <v>109.248</v>
      </c>
      <c r="G9" s="32">
        <f>'Dados Brutos - CHUVA'!G9*'Dados Normal. pelo Peso - Chuva'!G$4</f>
        <v>37.931480284421461</v>
      </c>
      <c r="H9" s="32">
        <f>'Dados Brutos - CHUVA'!H9*'Dados Normal. pelo Peso - Chuva'!H$4</f>
        <v>5.4540273556231007</v>
      </c>
      <c r="I9" s="32">
        <f>'Dados Brutos - CHUVA'!I9*'Dados Normal. pelo Peso - Chuva'!I$4</f>
        <v>288.05</v>
      </c>
      <c r="J9" s="32">
        <f>'Dados Brutos - CHUVA'!J9*'Dados Normal. pelo Peso - Chuva'!J$4</f>
        <v>102.92400000000001</v>
      </c>
      <c r="K9" s="32">
        <f>'Dados Brutos - CHUVA'!K9*'Dados Normal. pelo Peso - Chuva'!K$4</f>
        <v>63.825000000000003</v>
      </c>
      <c r="L9" s="32">
        <f>'Dados Brutos - CHUVA'!L9*'Dados Normal. pelo Peso - Chuva'!L$4</f>
        <v>111.58</v>
      </c>
      <c r="M9" s="32">
        <f>'Dados Brutos - CHUVA'!M9*'Dados Normal. pelo Peso - Chuva'!M$4</f>
        <v>324.47999999999996</v>
      </c>
      <c r="N9" s="32">
        <f>'Dados Brutos - CHUVA'!N9*'Dados Normal. pelo Peso - Chuva'!N$4</f>
        <v>446.70599999999996</v>
      </c>
      <c r="O9" s="32">
        <f>'Dados Brutos - CHUVA'!O9*'Dados Normal. pelo Peso - Chuva'!O$4</f>
        <v>224.05</v>
      </c>
      <c r="P9" s="32">
        <f>'Dados Brutos - CHUVA'!P9*'Dados Normal. pelo Peso - Chuva'!P$4</f>
        <v>179.816</v>
      </c>
      <c r="Q9" s="32">
        <f>'Dados Brutos - CHUVA'!Q9*'Dados Normal. pelo Peso - Chuva'!Q$4</f>
        <v>0</v>
      </c>
      <c r="R9" s="32">
        <f>'Dados Brutos - CHUVA'!R9*'Dados Normal. pelo Peso - Chuva'!R$4</f>
        <v>4.5</v>
      </c>
      <c r="S9" s="32">
        <f>'Dados Brutos - CHUVA'!S9*'Dados Normal. pelo Peso - Chuva'!S$4</f>
        <v>2.9</v>
      </c>
      <c r="T9" s="32">
        <f>'Dados Brutos - CHUVA'!T9*'Dados Normal. pelo Peso - Chuva'!T$4</f>
        <v>0</v>
      </c>
      <c r="U9" s="32">
        <f>'Dados Brutos - CHUVA'!U9*'Dados Normal. pelo Peso - Chuva'!U$4</f>
        <v>0</v>
      </c>
      <c r="V9" s="32">
        <f>'Dados Brutos - CHUVA'!V9*'Dados Normal. pelo Peso - Chuva'!V$4</f>
        <v>2.0670000000000002</v>
      </c>
      <c r="W9" s="32">
        <f>'Dados Brutos - CHUVA'!W9*'Dados Normal. pelo Peso - Chuva'!W$4</f>
        <v>452.09300000000002</v>
      </c>
      <c r="X9" s="32">
        <f>'Dados Brutos - CHUVA'!X9*'Dados Normal. pelo Peso - Chuva'!X$4</f>
        <v>367.42199999999997</v>
      </c>
      <c r="Y9" s="32">
        <f>'Dados Brutos - CHUVA'!Y9*'Dados Normal. pelo Peso - Chuva'!Y$4</f>
        <v>279.90999999999997</v>
      </c>
      <c r="Z9" s="32">
        <f>'Dados Brutos - CHUVA'!Z9*'Dados Normal. pelo Peso - Chuva'!Z$4</f>
        <v>241.20400000000001</v>
      </c>
      <c r="AA9" s="32">
        <f>'Dados Brutos - CHUVA'!AA9*'Dados Normal. pelo Peso - Chuva'!AA$4</f>
        <v>78.824999999999989</v>
      </c>
      <c r="AB9" s="32">
        <f>'Dados Brutos - CHUVA'!AB9*'Dados Normal. pelo Peso - Chuva'!AB$4</f>
        <v>2.76</v>
      </c>
      <c r="AC9" s="32">
        <f>'Dados Brutos - CHUVA'!AC9*'Dados Normal. pelo Peso - Chuva'!AC$4</f>
        <v>1.248</v>
      </c>
    </row>
    <row r="10" spans="1:29" s="17" customFormat="1" x14ac:dyDescent="0.25">
      <c r="A10" s="18" t="s">
        <v>883</v>
      </c>
      <c r="B10" s="28" t="s">
        <v>884</v>
      </c>
      <c r="C10" s="32">
        <f>'Dados Brutos - CHUVA'!C10*'Dados Normal. pelo Peso - Chuva'!C$4</f>
        <v>341.14788437369077</v>
      </c>
      <c r="D10" s="32">
        <f>'Dados Brutos - CHUVA'!D10*'Dados Normal. pelo Peso - Chuva'!D$4</f>
        <v>251.55603008077244</v>
      </c>
      <c r="E10" s="32">
        <f>'Dados Brutos - CHUVA'!E10*'Dados Normal. pelo Peso - Chuva'!E$4</f>
        <v>150.73499999999999</v>
      </c>
      <c r="F10" s="32">
        <f>'Dados Brutos - CHUVA'!F10*'Dados Normal. pelo Peso - Chuva'!F$4</f>
        <v>93.152000000000001</v>
      </c>
      <c r="G10" s="32">
        <f>'Dados Brutos - CHUVA'!G10*'Dados Normal. pelo Peso - Chuva'!G$4</f>
        <v>54.843145681134509</v>
      </c>
      <c r="H10" s="32">
        <f>'Dados Brutos - CHUVA'!H10*'Dados Normal. pelo Peso - Chuva'!H$4</f>
        <v>5.0861808285455092</v>
      </c>
      <c r="I10" s="32">
        <f>'Dados Brutos - CHUVA'!I10*'Dados Normal. pelo Peso - Chuva'!I$4</f>
        <v>271.28500000000003</v>
      </c>
      <c r="J10" s="32">
        <f>'Dados Brutos - CHUVA'!J10*'Dados Normal. pelo Peso - Chuva'!J$4</f>
        <v>101.664</v>
      </c>
      <c r="K10" s="32">
        <f>'Dados Brutos - CHUVA'!K10*'Dados Normal. pelo Peso - Chuva'!K$4</f>
        <v>50.975000000000001</v>
      </c>
      <c r="L10" s="32">
        <f>'Dados Brutos - CHUVA'!L10*'Dados Normal. pelo Peso - Chuva'!L$4</f>
        <v>125.18</v>
      </c>
      <c r="M10" s="32">
        <f>'Dados Brutos - CHUVA'!M10*'Dados Normal. pelo Peso - Chuva'!M$4</f>
        <v>367.87200000000001</v>
      </c>
      <c r="N10" s="32">
        <f>'Dados Brutos - CHUVA'!N10*'Dados Normal. pelo Peso - Chuva'!N$4</f>
        <v>436.44799999999992</v>
      </c>
      <c r="O10" s="32">
        <f>'Dados Brutos - CHUVA'!O10*'Dados Normal. pelo Peso - Chuva'!O$4</f>
        <v>402.04999999999995</v>
      </c>
      <c r="P10" s="32">
        <f>'Dados Brutos - CHUVA'!P10*'Dados Normal. pelo Peso - Chuva'!P$4</f>
        <v>186.44699999999997</v>
      </c>
      <c r="Q10" s="32">
        <f>'Dados Brutos - CHUVA'!Q10*'Dados Normal. pelo Peso - Chuva'!Q$4</f>
        <v>0</v>
      </c>
      <c r="R10" s="32">
        <f>'Dados Brutos - CHUVA'!R10*'Dados Normal. pelo Peso - Chuva'!R$4</f>
        <v>0</v>
      </c>
      <c r="S10" s="32">
        <f>'Dados Brutos - CHUVA'!S10*'Dados Normal. pelo Peso - Chuva'!S$4</f>
        <v>8.6999999999999993</v>
      </c>
      <c r="T10" s="32">
        <f>'Dados Brutos - CHUVA'!T10*'Dados Normal. pelo Peso - Chuva'!T$4</f>
        <v>0</v>
      </c>
      <c r="U10" s="32">
        <f>'Dados Brutos - CHUVA'!U10*'Dados Normal. pelo Peso - Chuva'!U$4</f>
        <v>0</v>
      </c>
      <c r="V10" s="32">
        <f>'Dados Brutos - CHUVA'!V10*'Dados Normal. pelo Peso - Chuva'!V$4</f>
        <v>1.794</v>
      </c>
      <c r="W10" s="32">
        <f>'Dados Brutos - CHUVA'!W10*'Dados Normal. pelo Peso - Chuva'!W$4</f>
        <v>445.18400000000003</v>
      </c>
      <c r="X10" s="32">
        <f>'Dados Brutos - CHUVA'!X10*'Dados Normal. pelo Peso - Chuva'!X$4</f>
        <v>362.63400000000001</v>
      </c>
      <c r="Y10" s="32">
        <f>'Dados Brutos - CHUVA'!Y10*'Dados Normal. pelo Peso - Chuva'!Y$4</f>
        <v>235.51999999999998</v>
      </c>
      <c r="Z10" s="32">
        <f>'Dados Brutos - CHUVA'!Z10*'Dados Normal. pelo Peso - Chuva'!Z$4</f>
        <v>132.822</v>
      </c>
      <c r="AA10" s="32">
        <f>'Dados Brutos - CHUVA'!AA10*'Dados Normal. pelo Peso - Chuva'!AA$4</f>
        <v>56.010000000000005</v>
      </c>
      <c r="AB10" s="32">
        <f>'Dados Brutos - CHUVA'!AB10*'Dados Normal. pelo Peso - Chuva'!AB$4</f>
        <v>2.5760000000000001</v>
      </c>
      <c r="AC10" s="32">
        <f>'Dados Brutos - CHUVA'!AC10*'Dados Normal. pelo Peso - Chuva'!AC$4</f>
        <v>1.008</v>
      </c>
    </row>
    <row r="11" spans="1:29" s="17" customFormat="1" x14ac:dyDescent="0.25">
      <c r="A11" s="18" t="s">
        <v>885</v>
      </c>
      <c r="B11" s="28" t="s">
        <v>886</v>
      </c>
      <c r="C11" s="32">
        <f>'Dados Brutos - CHUVA'!C11*'Dados Normal. pelo Peso - Chuva'!C$4</f>
        <v>160.3657464392474</v>
      </c>
      <c r="D11" s="32">
        <f>'Dados Brutos - CHUVA'!D11*'Dados Normal. pelo Peso - Chuva'!D$4</f>
        <v>102.48395565927655</v>
      </c>
      <c r="E11" s="32">
        <f>'Dados Brutos - CHUVA'!E11*'Dados Normal. pelo Peso - Chuva'!E$4</f>
        <v>162.74699999999999</v>
      </c>
      <c r="F11" s="32">
        <f>'Dados Brutos - CHUVA'!F11*'Dados Normal. pelo Peso - Chuva'!F$4</f>
        <v>101.85599999999999</v>
      </c>
      <c r="G11" s="32">
        <f>'Dados Brutos - CHUVA'!G11*'Dados Normal. pelo Peso - Chuva'!G$4</f>
        <v>41.894060995184589</v>
      </c>
      <c r="H11" s="32">
        <f>'Dados Brutos - CHUVA'!H11*'Dados Normal. pelo Peso - Chuva'!H$4</f>
        <v>6.4574898785425097</v>
      </c>
      <c r="I11" s="32">
        <f>'Dados Brutos - CHUVA'!I11*'Dados Normal. pelo Peso - Chuva'!I$4</f>
        <v>252.38499999999999</v>
      </c>
      <c r="J11" s="32">
        <f>'Dados Brutos - CHUVA'!J11*'Dados Normal. pelo Peso - Chuva'!J$4</f>
        <v>86.975999999999999</v>
      </c>
      <c r="K11" s="32">
        <f>'Dados Brutos - CHUVA'!K11*'Dados Normal. pelo Peso - Chuva'!K$4</f>
        <v>139.94999999999999</v>
      </c>
      <c r="L11" s="32">
        <f>'Dados Brutos - CHUVA'!L11*'Dados Normal. pelo Peso - Chuva'!L$4</f>
        <v>191.1</v>
      </c>
      <c r="M11" s="32">
        <f>'Dados Brutos - CHUVA'!M11*'Dados Normal. pelo Peso - Chuva'!M$4</f>
        <v>360.76799999999997</v>
      </c>
      <c r="N11" s="32">
        <f>'Dados Brutos - CHUVA'!N11*'Dados Normal. pelo Peso - Chuva'!N$4</f>
        <v>453.97399999999993</v>
      </c>
      <c r="O11" s="32">
        <f>'Dados Brutos - CHUVA'!O11*'Dados Normal. pelo Peso - Chuva'!O$4</f>
        <v>470.95</v>
      </c>
      <c r="P11" s="32">
        <f>'Dados Brutos - CHUVA'!P11*'Dados Normal. pelo Peso - Chuva'!P$4</f>
        <v>187.66299999999998</v>
      </c>
      <c r="Q11" s="32">
        <f>'Dados Brutos - CHUVA'!Q11*'Dados Normal. pelo Peso - Chuva'!Q$4</f>
        <v>0</v>
      </c>
      <c r="R11" s="32">
        <f>'Dados Brutos - CHUVA'!R11*'Dados Normal. pelo Peso - Chuva'!R$4</f>
        <v>0</v>
      </c>
      <c r="S11" s="32">
        <f>'Dados Brutos - CHUVA'!S11*'Dados Normal. pelo Peso - Chuva'!S$4</f>
        <v>8.6999999999999993</v>
      </c>
      <c r="T11" s="32">
        <f>'Dados Brutos - CHUVA'!T11*'Dados Normal. pelo Peso - Chuva'!T$4</f>
        <v>0</v>
      </c>
      <c r="U11" s="32">
        <f>'Dados Brutos - CHUVA'!U11*'Dados Normal. pelo Peso - Chuva'!U$4</f>
        <v>0</v>
      </c>
      <c r="V11" s="32">
        <f>'Dados Brutos - CHUVA'!V11*'Dados Normal. pelo Peso - Chuva'!V$4</f>
        <v>2.145</v>
      </c>
      <c r="W11" s="32">
        <f>'Dados Brutos - CHUVA'!W11*'Dados Normal. pelo Peso - Chuva'!W$4</f>
        <v>460.78800000000007</v>
      </c>
      <c r="X11" s="32">
        <f>'Dados Brutos - CHUVA'!X11*'Dados Normal. pelo Peso - Chuva'!X$4</f>
        <v>354.15999999999997</v>
      </c>
      <c r="Y11" s="32">
        <f>'Dados Brutos - CHUVA'!Y11*'Dados Normal. pelo Peso - Chuva'!Y$4</f>
        <v>292.09999999999997</v>
      </c>
      <c r="Z11" s="32">
        <f>'Dados Brutos - CHUVA'!Z11*'Dados Normal. pelo Peso - Chuva'!Z$4</f>
        <v>222.49800000000002</v>
      </c>
      <c r="AA11" s="32">
        <f>'Dados Brutos - CHUVA'!AA11*'Dados Normal. pelo Peso - Chuva'!AA$4</f>
        <v>74.34</v>
      </c>
      <c r="AB11" s="32">
        <f>'Dados Brutos - CHUVA'!AB11*'Dados Normal. pelo Peso - Chuva'!AB$4</f>
        <v>3.7719999999999994</v>
      </c>
      <c r="AC11" s="32">
        <f>'Dados Brutos - CHUVA'!AC11*'Dados Normal. pelo Peso - Chuva'!AC$4</f>
        <v>1.3679999999999999</v>
      </c>
    </row>
    <row r="12" spans="1:29" s="17" customFormat="1" x14ac:dyDescent="0.25">
      <c r="A12" s="18" t="s">
        <v>887</v>
      </c>
      <c r="B12" s="28" t="s">
        <v>888</v>
      </c>
      <c r="C12" s="32">
        <f>'Dados Brutos - CHUVA'!C12*'Dados Normal. pelo Peso - Chuva'!C$4</f>
        <v>310.15720410549568</v>
      </c>
      <c r="D12" s="32">
        <f>'Dados Brutos - CHUVA'!D12*'Dados Normal. pelo Peso - Chuva'!D$4</f>
        <v>188.13252643804634</v>
      </c>
      <c r="E12" s="32">
        <f>'Dados Brutos - CHUVA'!E12*'Dados Normal. pelo Peso - Chuva'!E$4</f>
        <v>146.36699999999999</v>
      </c>
      <c r="F12" s="32">
        <f>'Dados Brutos - CHUVA'!F12*'Dados Normal. pelo Peso - Chuva'!F$4</f>
        <v>96.415999999999997</v>
      </c>
      <c r="G12" s="32">
        <f>'Dados Brutos - CHUVA'!G12*'Dados Normal. pelo Peso - Chuva'!G$4</f>
        <v>39.701834862385326</v>
      </c>
      <c r="H12" s="32">
        <f>'Dados Brutos - CHUVA'!H12*'Dados Normal. pelo Peso - Chuva'!H$4</f>
        <v>6.026815642458101</v>
      </c>
      <c r="I12" s="32">
        <f>'Dados Brutos - CHUVA'!I12*'Dados Normal. pelo Peso - Chuva'!I$4</f>
        <v>171.535</v>
      </c>
      <c r="J12" s="32">
        <f>'Dados Brutos - CHUVA'!J12*'Dados Normal. pelo Peso - Chuva'!J$4</f>
        <v>86.616</v>
      </c>
      <c r="K12" s="32">
        <f>'Dados Brutos - CHUVA'!K12*'Dados Normal. pelo Peso - Chuva'!K$4</f>
        <v>90.024999999999991</v>
      </c>
      <c r="L12" s="32">
        <f>'Dados Brutos - CHUVA'!L12*'Dados Normal. pelo Peso - Chuva'!L$4</f>
        <v>134.78</v>
      </c>
      <c r="M12" s="32">
        <f>'Dados Brutos - CHUVA'!M12*'Dados Normal. pelo Peso - Chuva'!M$4</f>
        <v>414.14400000000001</v>
      </c>
      <c r="N12" s="32">
        <f>'Dados Brutos - CHUVA'!N12*'Dados Normal. pelo Peso - Chuva'!N$4</f>
        <v>353.92399999999998</v>
      </c>
      <c r="O12" s="32">
        <f>'Dados Brutos - CHUVA'!O12*'Dados Normal. pelo Peso - Chuva'!O$4</f>
        <v>400.3</v>
      </c>
      <c r="P12" s="32">
        <f>'Dados Brutos - CHUVA'!P12*'Dados Normal. pelo Peso - Chuva'!P$4</f>
        <v>187.435</v>
      </c>
      <c r="Q12" s="32">
        <f>'Dados Brutos - CHUVA'!Q12*'Dados Normal. pelo Peso - Chuva'!Q$4</f>
        <v>0</v>
      </c>
      <c r="R12" s="32">
        <f>'Dados Brutos - CHUVA'!R12*'Dados Normal. pelo Peso - Chuva'!R$4</f>
        <v>0</v>
      </c>
      <c r="S12" s="32">
        <f>'Dados Brutos - CHUVA'!S12*'Dados Normal. pelo Peso - Chuva'!S$4</f>
        <v>11.6</v>
      </c>
      <c r="T12" s="32">
        <f>'Dados Brutos - CHUVA'!T12*'Dados Normal. pelo Peso - Chuva'!T$4</f>
        <v>0</v>
      </c>
      <c r="U12" s="32">
        <f>'Dados Brutos - CHUVA'!U12*'Dados Normal. pelo Peso - Chuva'!U$4</f>
        <v>3.7</v>
      </c>
      <c r="V12" s="32">
        <f>'Dados Brutos - CHUVA'!V12*'Dados Normal. pelo Peso - Chuva'!V$4</f>
        <v>1.8719999999999999</v>
      </c>
      <c r="W12" s="32">
        <f>'Dados Brutos - CHUVA'!W12*'Dados Normal. pelo Peso - Chuva'!W$4</f>
        <v>414.63400000000001</v>
      </c>
      <c r="X12" s="32">
        <f>'Dados Brutos - CHUVA'!X12*'Dados Normal. pelo Peso - Chuva'!X$4</f>
        <v>359.55599999999998</v>
      </c>
      <c r="Y12" s="32">
        <f>'Dados Brutos - CHUVA'!Y12*'Dados Normal. pelo Peso - Chuva'!Y$4</f>
        <v>219.97199999999998</v>
      </c>
      <c r="Z12" s="32">
        <f>'Dados Brutos - CHUVA'!Z12*'Dados Normal. pelo Peso - Chuva'!Z$4</f>
        <v>202.99299999999999</v>
      </c>
      <c r="AA12" s="32">
        <f>'Dados Brutos - CHUVA'!AA12*'Dados Normal. pelo Peso - Chuva'!AA$4</f>
        <v>54.03</v>
      </c>
      <c r="AB12" s="32">
        <f>'Dados Brutos - CHUVA'!AB12*'Dados Normal. pelo Peso - Chuva'!AB$4</f>
        <v>2.1160000000000001</v>
      </c>
      <c r="AC12" s="32">
        <f>'Dados Brutos - CHUVA'!AC12*'Dados Normal. pelo Peso - Chuva'!AC$4</f>
        <v>1.008</v>
      </c>
    </row>
    <row r="13" spans="1:29" s="17" customFormat="1" x14ac:dyDescent="0.25">
      <c r="A13" s="18" t="s">
        <v>889</v>
      </c>
      <c r="B13" s="28" t="s">
        <v>890</v>
      </c>
      <c r="C13" s="32">
        <f>'Dados Brutos - CHUVA'!C13*'Dados Normal. pelo Peso - Chuva'!C$4</f>
        <v>304.79324529118855</v>
      </c>
      <c r="D13" s="32">
        <f>'Dados Brutos - CHUVA'!D13*'Dados Normal. pelo Peso - Chuva'!D$4</f>
        <v>219.60262030995108</v>
      </c>
      <c r="E13" s="32">
        <f>'Dados Brutos - CHUVA'!E13*'Dados Normal. pelo Peso - Chuva'!E$4</f>
        <v>142.62299999999999</v>
      </c>
      <c r="F13" s="32">
        <f>'Dados Brutos - CHUVA'!F13*'Dados Normal. pelo Peso - Chuva'!F$4</f>
        <v>82.144000000000005</v>
      </c>
      <c r="G13" s="32">
        <f>'Dados Brutos - CHUVA'!G13*'Dados Normal. pelo Peso - Chuva'!G$4</f>
        <v>53.509010725758152</v>
      </c>
      <c r="H13" s="32">
        <f>'Dados Brutos - CHUVA'!H13*'Dados Normal. pelo Peso - Chuva'!H$4</f>
        <v>13.145487597490177</v>
      </c>
      <c r="I13" s="32">
        <f>'Dados Brutos - CHUVA'!I13*'Dados Normal. pelo Peso - Chuva'!I$4</f>
        <v>233.31</v>
      </c>
      <c r="J13" s="32">
        <f>'Dados Brutos - CHUVA'!J13*'Dados Normal. pelo Peso - Chuva'!J$4</f>
        <v>95.292000000000002</v>
      </c>
      <c r="K13" s="32">
        <f>'Dados Brutos - CHUVA'!K13*'Dados Normal. pelo Peso - Chuva'!K$4</f>
        <v>60.324999999999996</v>
      </c>
      <c r="L13" s="32">
        <f>'Dados Brutos - CHUVA'!L13*'Dados Normal. pelo Peso - Chuva'!L$4</f>
        <v>154.16</v>
      </c>
      <c r="M13" s="32">
        <f>'Dados Brutos - CHUVA'!M13*'Dados Normal. pelo Peso - Chuva'!M$4</f>
        <v>286.70399999999995</v>
      </c>
      <c r="N13" s="32">
        <f>'Dados Brutos - CHUVA'!N13*'Dados Normal. pelo Peso - Chuva'!N$4</f>
        <v>335.66199999999998</v>
      </c>
      <c r="O13" s="32">
        <f>'Dados Brutos - CHUVA'!O13*'Dados Normal. pelo Peso - Chuva'!O$4</f>
        <v>302.60000000000002</v>
      </c>
      <c r="P13" s="32">
        <f>'Dados Brutos - CHUVA'!P13*'Dados Normal. pelo Peso - Chuva'!P$4</f>
        <v>180.76599999999999</v>
      </c>
      <c r="Q13" s="32">
        <f>'Dados Brutos - CHUVA'!Q13*'Dados Normal. pelo Peso - Chuva'!Q$4</f>
        <v>0</v>
      </c>
      <c r="R13" s="32">
        <f>'Dados Brutos - CHUVA'!R13*'Dados Normal. pelo Peso - Chuva'!R$4</f>
        <v>0</v>
      </c>
      <c r="S13" s="32">
        <f>'Dados Brutos - CHUVA'!S13*'Dados Normal. pelo Peso - Chuva'!S$4</f>
        <v>11.6</v>
      </c>
      <c r="T13" s="32">
        <f>'Dados Brutos - CHUVA'!T13*'Dados Normal. pelo Peso - Chuva'!T$4</f>
        <v>0</v>
      </c>
      <c r="U13" s="32">
        <f>'Dados Brutos - CHUVA'!U13*'Dados Normal. pelo Peso - Chuva'!U$4</f>
        <v>0</v>
      </c>
      <c r="V13" s="32">
        <f>'Dados Brutos - CHUVA'!V13*'Dados Normal. pelo Peso - Chuva'!V$4</f>
        <v>2.1840000000000002</v>
      </c>
      <c r="W13" s="32">
        <f>'Dados Brutos - CHUVA'!W13*'Dados Normal. pelo Peso - Chuva'!W$4</f>
        <v>412.14300000000003</v>
      </c>
      <c r="X13" s="32">
        <f>'Dados Brutos - CHUVA'!X13*'Dados Normal. pelo Peso - Chuva'!X$4</f>
        <v>353.81799999999998</v>
      </c>
      <c r="Y13" s="32">
        <f>'Dados Brutos - CHUVA'!Y13*'Dados Normal. pelo Peso - Chuva'!Y$4</f>
        <v>251.75799999999995</v>
      </c>
      <c r="Z13" s="32">
        <f>'Dados Brutos - CHUVA'!Z13*'Dados Normal. pelo Peso - Chuva'!Z$4</f>
        <v>249.71100000000001</v>
      </c>
      <c r="AA13" s="32">
        <f>'Dados Brutos - CHUVA'!AA13*'Dados Normal. pelo Peso - Chuva'!AA$4</f>
        <v>86.31</v>
      </c>
      <c r="AB13" s="32">
        <f>'Dados Brutos - CHUVA'!AB13*'Dados Normal. pelo Peso - Chuva'!AB$4</f>
        <v>3.0819999999999999</v>
      </c>
      <c r="AC13" s="32">
        <f>'Dados Brutos - CHUVA'!AC13*'Dados Normal. pelo Peso - Chuva'!AC$4</f>
        <v>1.3919999999999999</v>
      </c>
    </row>
    <row r="14" spans="1:29" s="17" customFormat="1" x14ac:dyDescent="0.25">
      <c r="A14" s="18" t="s">
        <v>891</v>
      </c>
      <c r="B14" s="28" t="s">
        <v>892</v>
      </c>
      <c r="C14" s="32">
        <f>'Dados Brutos - CHUVA'!C14*'Dados Normal. pelo Peso - Chuva'!C$4</f>
        <v>153.38761714549085</v>
      </c>
      <c r="D14" s="32">
        <f>'Dados Brutos - CHUVA'!D14*'Dados Normal. pelo Peso - Chuva'!D$4</f>
        <v>105.16179839633449</v>
      </c>
      <c r="E14" s="32">
        <f>'Dados Brutos - CHUVA'!E14*'Dados Normal. pelo Peso - Chuva'!E$4</f>
        <v>167.42699999999999</v>
      </c>
      <c r="F14" s="32">
        <f>'Dados Brutos - CHUVA'!F14*'Dados Normal. pelo Peso - Chuva'!F$4</f>
        <v>104.352</v>
      </c>
      <c r="G14" s="32">
        <f>'Dados Brutos - CHUVA'!G14*'Dados Normal. pelo Peso - Chuva'!G$4</f>
        <v>39.887410440122828</v>
      </c>
      <c r="H14" s="32">
        <f>'Dados Brutos - CHUVA'!H14*'Dados Normal. pelo Peso - Chuva'!H$4</f>
        <v>8.2253737064009194</v>
      </c>
      <c r="I14" s="32">
        <f>'Dados Brutos - CHUVA'!I14*'Dados Normal. pelo Peso - Chuva'!I$4</f>
        <v>206.67499999999998</v>
      </c>
      <c r="J14" s="32">
        <f>'Dados Brutos - CHUVA'!J14*'Dados Normal. pelo Peso - Chuva'!J$4</f>
        <v>87.84</v>
      </c>
      <c r="K14" s="32">
        <f>'Dados Brutos - CHUVA'!K14*'Dados Normal. pelo Peso - Chuva'!K$4</f>
        <v>154.77499999999998</v>
      </c>
      <c r="L14" s="32">
        <f>'Dados Brutos - CHUVA'!L14*'Dados Normal. pelo Peso - Chuva'!L$4</f>
        <v>159.24</v>
      </c>
      <c r="M14" s="32">
        <f>'Dados Brutos - CHUVA'!M14*'Dados Normal. pelo Peso - Chuva'!M$4</f>
        <v>318.28800000000001</v>
      </c>
      <c r="N14" s="32">
        <f>'Dados Brutos - CHUVA'!N14*'Dados Normal. pelo Peso - Chuva'!N$4</f>
        <v>393.62199999999996</v>
      </c>
      <c r="O14" s="32">
        <f>'Dados Brutos - CHUVA'!O14*'Dados Normal. pelo Peso - Chuva'!O$4</f>
        <v>393.75</v>
      </c>
      <c r="P14" s="32">
        <f>'Dados Brutos - CHUVA'!P14*'Dados Normal. pelo Peso - Chuva'!P$4</f>
        <v>187.16900000000001</v>
      </c>
      <c r="Q14" s="32">
        <f>'Dados Brutos - CHUVA'!Q14*'Dados Normal. pelo Peso - Chuva'!Q$4</f>
        <v>0</v>
      </c>
      <c r="R14" s="32">
        <f>'Dados Brutos - CHUVA'!R14*'Dados Normal. pelo Peso - Chuva'!R$4</f>
        <v>4.5</v>
      </c>
      <c r="S14" s="32">
        <f>'Dados Brutos - CHUVA'!S14*'Dados Normal. pelo Peso - Chuva'!S$4</f>
        <v>5.8</v>
      </c>
      <c r="T14" s="32">
        <f>'Dados Brutos - CHUVA'!T14*'Dados Normal. pelo Peso - Chuva'!T$4</f>
        <v>0</v>
      </c>
      <c r="U14" s="32">
        <f>'Dados Brutos - CHUVA'!U14*'Dados Normal. pelo Peso - Chuva'!U$4</f>
        <v>0</v>
      </c>
      <c r="V14" s="32">
        <f>'Dados Brutos - CHUVA'!V14*'Dados Normal. pelo Peso - Chuva'!V$4</f>
        <v>1.9889999999999999</v>
      </c>
      <c r="W14" s="32">
        <f>'Dados Brutos - CHUVA'!W14*'Dados Normal. pelo Peso - Chuva'!W$4</f>
        <v>440.625</v>
      </c>
      <c r="X14" s="32">
        <f>'Dados Brutos - CHUVA'!X14*'Dados Normal. pelo Peso - Chuva'!X$4</f>
        <v>353.93199999999996</v>
      </c>
      <c r="Y14" s="32">
        <f>'Dados Brutos - CHUVA'!Y14*'Dados Normal. pelo Peso - Chuva'!Y$4</f>
        <v>188.37</v>
      </c>
      <c r="Z14" s="32">
        <f>'Dados Brutos - CHUVA'!Z14*'Dados Normal. pelo Peso - Chuva'!Z$4</f>
        <v>172.49</v>
      </c>
      <c r="AA14" s="32">
        <f>'Dados Brutos - CHUVA'!AA14*'Dados Normal. pelo Peso - Chuva'!AA$4</f>
        <v>65.88</v>
      </c>
      <c r="AB14" s="32">
        <f>'Dados Brutos - CHUVA'!AB14*'Dados Normal. pelo Peso - Chuva'!AB$4</f>
        <v>2.8519999999999999</v>
      </c>
      <c r="AC14" s="32">
        <f>'Dados Brutos - CHUVA'!AC14*'Dados Normal. pelo Peso - Chuva'!AC$4</f>
        <v>1.2</v>
      </c>
    </row>
    <row r="15" spans="1:29" s="17" customFormat="1" x14ac:dyDescent="0.25">
      <c r="A15" s="18" t="s">
        <v>893</v>
      </c>
      <c r="B15" s="28" t="s">
        <v>894</v>
      </c>
      <c r="C15" s="32">
        <f>'Dados Brutos - CHUVA'!C15*'Dados Normal. pelo Peso - Chuva'!C$4</f>
        <v>271.27272727272725</v>
      </c>
      <c r="D15" s="32">
        <f>'Dados Brutos - CHUVA'!D15*'Dados Normal. pelo Peso - Chuva'!D$4</f>
        <v>216.63267504488331</v>
      </c>
      <c r="E15" s="32">
        <f>'Dados Brutos - CHUVA'!E15*'Dados Normal. pelo Peso - Chuva'!E$4</f>
        <v>138.13800000000001</v>
      </c>
      <c r="F15" s="32">
        <f>'Dados Brutos - CHUVA'!F15*'Dados Normal. pelo Peso - Chuva'!F$4</f>
        <v>85.76</v>
      </c>
      <c r="G15" s="32">
        <f>'Dados Brutos - CHUVA'!G15*'Dados Normal. pelo Peso - Chuva'!G$4</f>
        <v>82.135599482726775</v>
      </c>
      <c r="H15" s="32">
        <f>'Dados Brutos - CHUVA'!H15*'Dados Normal. pelo Peso - Chuva'!H$4</f>
        <v>9.3887412418458567</v>
      </c>
      <c r="I15" s="32">
        <f>'Dados Brutos - CHUVA'!I15*'Dados Normal. pelo Peso - Chuva'!I$4</f>
        <v>235.51500000000001</v>
      </c>
      <c r="J15" s="32">
        <f>'Dados Brutos - CHUVA'!J15*'Dados Normal. pelo Peso - Chuva'!J$4</f>
        <v>108.97199999999999</v>
      </c>
      <c r="K15" s="32">
        <f>'Dados Brutos - CHUVA'!K15*'Dados Normal. pelo Peso - Chuva'!K$4</f>
        <v>66.825000000000003</v>
      </c>
      <c r="L15" s="32">
        <f>'Dados Brutos - CHUVA'!L15*'Dados Normal. pelo Peso - Chuva'!L$4</f>
        <v>166.82</v>
      </c>
      <c r="M15" s="32">
        <f>'Dados Brutos - CHUVA'!M15*'Dados Normal. pelo Peso - Chuva'!M$4</f>
        <v>366.33599999999996</v>
      </c>
      <c r="N15" s="32">
        <f>'Dados Brutos - CHUVA'!N15*'Dados Normal. pelo Peso - Chuva'!N$4</f>
        <v>426.00599999999997</v>
      </c>
      <c r="O15" s="32">
        <f>'Dados Brutos - CHUVA'!O15*'Dados Normal. pelo Peso - Chuva'!O$4</f>
        <v>407.29999999999995</v>
      </c>
      <c r="P15" s="32">
        <f>'Dados Brutos - CHUVA'!P15*'Dados Normal. pelo Peso - Chuva'!P$4</f>
        <v>187.11199999999999</v>
      </c>
      <c r="Q15" s="32">
        <f>'Dados Brutos - CHUVA'!Q15*'Dados Normal. pelo Peso - Chuva'!Q$4</f>
        <v>0</v>
      </c>
      <c r="R15" s="32">
        <f>'Dados Brutos - CHUVA'!R15*'Dados Normal. pelo Peso - Chuva'!R$4</f>
        <v>4.5</v>
      </c>
      <c r="S15" s="32">
        <f>'Dados Brutos - CHUVA'!S15*'Dados Normal. pelo Peso - Chuva'!S$4</f>
        <v>5.8</v>
      </c>
      <c r="T15" s="32">
        <f>'Dados Brutos - CHUVA'!T15*'Dados Normal. pelo Peso - Chuva'!T$4</f>
        <v>0</v>
      </c>
      <c r="U15" s="32">
        <f>'Dados Brutos - CHUVA'!U15*'Dados Normal. pelo Peso - Chuva'!U$4</f>
        <v>0</v>
      </c>
      <c r="V15" s="32">
        <f>'Dados Brutos - CHUVA'!V15*'Dados Normal. pelo Peso - Chuva'!V$4</f>
        <v>2.1059999999999999</v>
      </c>
      <c r="W15" s="32">
        <f>'Dados Brutos - CHUVA'!W15*'Dados Normal. pelo Peso - Chuva'!W$4</f>
        <v>436.81799999999998</v>
      </c>
      <c r="X15" s="32">
        <f>'Dados Brutos - CHUVA'!X15*'Dados Normal. pelo Peso - Chuva'!X$4</f>
        <v>360.62</v>
      </c>
      <c r="Y15" s="32">
        <f>'Dados Brutos - CHUVA'!Y15*'Dados Normal. pelo Peso - Chuva'!Y$4</f>
        <v>229.07999999999996</v>
      </c>
      <c r="Z15" s="32">
        <f>'Dados Brutos - CHUVA'!Z15*'Dados Normal. pelo Peso - Chuva'!Z$4</f>
        <v>220.61799999999999</v>
      </c>
      <c r="AA15" s="32">
        <f>'Dados Brutos - CHUVA'!AA15*'Dados Normal. pelo Peso - Chuva'!AA$4</f>
        <v>74.655000000000001</v>
      </c>
      <c r="AB15" s="32">
        <f>'Dados Brutos - CHUVA'!AB15*'Dados Normal. pelo Peso - Chuva'!AB$4</f>
        <v>2.8059999999999996</v>
      </c>
      <c r="AC15" s="32">
        <f>'Dados Brutos - CHUVA'!AC15*'Dados Normal. pelo Peso - Chuva'!AC$4</f>
        <v>1.3679999999999999</v>
      </c>
    </row>
    <row r="16" spans="1:29" s="17" customFormat="1" x14ac:dyDescent="0.25">
      <c r="A16" s="18" t="s">
        <v>895</v>
      </c>
      <c r="B16" s="28" t="s">
        <v>896</v>
      </c>
      <c r="C16" s="32">
        <f>'Dados Brutos - CHUVA'!C16*'Dados Normal. pelo Peso - Chuva'!C$4</f>
        <v>45.93692635896079</v>
      </c>
      <c r="D16" s="32">
        <f>'Dados Brutos - CHUVA'!D16*'Dados Normal. pelo Peso - Chuva'!D$4</f>
        <v>28.248747039709205</v>
      </c>
      <c r="E16" s="32">
        <f>'Dados Brutos - CHUVA'!E16*'Dados Normal. pelo Peso - Chuva'!E$4</f>
        <v>122.77200000000001</v>
      </c>
      <c r="F16" s="32">
        <f>'Dados Brutos - CHUVA'!F16*'Dados Normal. pelo Peso - Chuva'!F$4</f>
        <v>66.655999999999992</v>
      </c>
      <c r="G16" s="32">
        <f>'Dados Brutos - CHUVA'!G16*'Dados Normal. pelo Peso - Chuva'!G$4</f>
        <v>38.911170636357056</v>
      </c>
      <c r="H16" s="32">
        <f>'Dados Brutos - CHUVA'!H16*'Dados Normal. pelo Peso - Chuva'!H$4</f>
        <v>3.2306500048435534</v>
      </c>
      <c r="I16" s="32">
        <f>'Dados Brutos - CHUVA'!I16*'Dados Normal. pelo Peso - Chuva'!I$4</f>
        <v>189.21</v>
      </c>
      <c r="J16" s="32">
        <f>'Dados Brutos - CHUVA'!J16*'Dados Normal. pelo Peso - Chuva'!J$4</f>
        <v>78.191999999999993</v>
      </c>
      <c r="K16" s="32">
        <f>'Dados Brutos - CHUVA'!K16*'Dados Normal. pelo Peso - Chuva'!K$4</f>
        <v>88.05</v>
      </c>
      <c r="L16" s="32">
        <f>'Dados Brutos - CHUVA'!L16*'Dados Normal. pelo Peso - Chuva'!L$4</f>
        <v>155.52000000000001</v>
      </c>
      <c r="M16" s="32">
        <f>'Dados Brutos - CHUVA'!M16*'Dados Normal. pelo Peso - Chuva'!M$4</f>
        <v>276.57599999999996</v>
      </c>
      <c r="N16" s="32">
        <f>'Dados Brutos - CHUVA'!N16*'Dados Normal. pelo Peso - Chuva'!N$4</f>
        <v>349.78399999999999</v>
      </c>
      <c r="O16" s="32">
        <f>'Dados Brutos - CHUVA'!O16*'Dados Normal. pelo Peso - Chuva'!O$4</f>
        <v>463.6</v>
      </c>
      <c r="P16" s="32">
        <f>'Dados Brutos - CHUVA'!P16*'Dados Normal. pelo Peso - Chuva'!P$4</f>
        <v>187.91</v>
      </c>
      <c r="Q16" s="32">
        <f>'Dados Brutos - CHUVA'!Q16*'Dados Normal. pelo Peso - Chuva'!Q$4</f>
        <v>0</v>
      </c>
      <c r="R16" s="32">
        <f>'Dados Brutos - CHUVA'!R16*'Dados Normal. pelo Peso - Chuva'!R$4</f>
        <v>0</v>
      </c>
      <c r="S16" s="32">
        <f>'Dados Brutos - CHUVA'!S16*'Dados Normal. pelo Peso - Chuva'!S$4</f>
        <v>2.9</v>
      </c>
      <c r="T16" s="32">
        <f>'Dados Brutos - CHUVA'!T16*'Dados Normal. pelo Peso - Chuva'!T$4</f>
        <v>0</v>
      </c>
      <c r="U16" s="32">
        <f>'Dados Brutos - CHUVA'!U16*'Dados Normal. pelo Peso - Chuva'!U$4</f>
        <v>0</v>
      </c>
      <c r="V16" s="32">
        <f>'Dados Brutos - CHUVA'!V16*'Dados Normal. pelo Peso - Chuva'!V$4</f>
        <v>1.8719999999999999</v>
      </c>
      <c r="W16" s="32">
        <f>'Dados Brutos - CHUVA'!W16*'Dados Normal. pelo Peso - Chuva'!W$4</f>
        <v>429.95600000000002</v>
      </c>
      <c r="X16" s="32">
        <f>'Dados Brutos - CHUVA'!X16*'Dados Normal. pelo Peso - Chuva'!X$4</f>
        <v>351.5</v>
      </c>
      <c r="Y16" s="32">
        <f>'Dados Brutos - CHUVA'!Y16*'Dados Normal. pelo Peso - Chuva'!Y$4</f>
        <v>76.635999999999996</v>
      </c>
      <c r="Z16" s="32">
        <f>'Dados Brutos - CHUVA'!Z16*'Dados Normal. pelo Peso - Chuva'!Z$4</f>
        <v>68.713999999999999</v>
      </c>
      <c r="AA16" s="32">
        <f>'Dados Brutos - CHUVA'!AA16*'Dados Normal. pelo Peso - Chuva'!AA$4</f>
        <v>36.285000000000004</v>
      </c>
      <c r="AB16" s="32">
        <f>'Dados Brutos - CHUVA'!AB16*'Dados Normal. pelo Peso - Chuva'!AB$4</f>
        <v>2.5760000000000001</v>
      </c>
      <c r="AC16" s="32">
        <f>'Dados Brutos - CHUVA'!AC16*'Dados Normal. pelo Peso - Chuva'!AC$4</f>
        <v>1.008</v>
      </c>
    </row>
    <row r="17" spans="1:29" s="17" customFormat="1" x14ac:dyDescent="0.25">
      <c r="A17" s="18" t="s">
        <v>897</v>
      </c>
      <c r="B17" s="28" t="s">
        <v>898</v>
      </c>
      <c r="C17" s="32">
        <f>'Dados Brutos - CHUVA'!C17*'Dados Normal. pelo Peso - Chuva'!C$4</f>
        <v>172.64843839377644</v>
      </c>
      <c r="D17" s="32">
        <f>'Dados Brutos - CHUVA'!D17*'Dados Normal. pelo Peso - Chuva'!D$4</f>
        <v>134.41316386876619</v>
      </c>
      <c r="E17" s="32">
        <f>'Dados Brutos - CHUVA'!E17*'Dados Normal. pelo Peso - Chuva'!E$4</f>
        <v>112.28099999999999</v>
      </c>
      <c r="F17" s="32">
        <f>'Dados Brutos - CHUVA'!F17*'Dados Normal. pelo Peso - Chuva'!F$4</f>
        <v>66.624000000000009</v>
      </c>
      <c r="G17" s="32">
        <f>'Dados Brutos - CHUVA'!G17*'Dados Normal. pelo Peso - Chuva'!G$4</f>
        <v>46.95652173913043</v>
      </c>
      <c r="H17" s="32">
        <f>'Dados Brutos - CHUVA'!H17*'Dados Normal. pelo Peso - Chuva'!H$4</f>
        <v>8.5253179745620358</v>
      </c>
      <c r="I17" s="32">
        <f>'Dados Brutos - CHUVA'!I17*'Dados Normal. pelo Peso - Chuva'!I$4</f>
        <v>199.67499999999998</v>
      </c>
      <c r="J17" s="32">
        <f>'Dados Brutos - CHUVA'!J17*'Dados Normal. pelo Peso - Chuva'!J$4</f>
        <v>108</v>
      </c>
      <c r="K17" s="32">
        <f>'Dados Brutos - CHUVA'!K17*'Dados Normal. pelo Peso - Chuva'!K$4</f>
        <v>120.35</v>
      </c>
      <c r="L17" s="32">
        <f>'Dados Brutos - CHUVA'!L17*'Dados Normal. pelo Peso - Chuva'!L$4</f>
        <v>164.02</v>
      </c>
      <c r="M17" s="32">
        <f>'Dados Brutos - CHUVA'!M17*'Dados Normal. pelo Peso - Chuva'!M$4</f>
        <v>419.42399999999998</v>
      </c>
      <c r="N17" s="32">
        <f>'Dados Brutos - CHUVA'!N17*'Dados Normal. pelo Peso - Chuva'!N$4</f>
        <v>430.28399999999999</v>
      </c>
      <c r="O17" s="32">
        <f>'Dados Brutos - CHUVA'!O17*'Dados Normal. pelo Peso - Chuva'!O$4</f>
        <v>470.20000000000005</v>
      </c>
      <c r="P17" s="32">
        <f>'Dados Brutos - CHUVA'!P17*'Dados Normal. pelo Peso - Chuva'!P$4</f>
        <v>187.75799999999998</v>
      </c>
      <c r="Q17" s="32">
        <f>'Dados Brutos - CHUVA'!Q17*'Dados Normal. pelo Peso - Chuva'!Q$4</f>
        <v>4.7</v>
      </c>
      <c r="R17" s="32">
        <f>'Dados Brutos - CHUVA'!R17*'Dados Normal. pelo Peso - Chuva'!R$4</f>
        <v>0</v>
      </c>
      <c r="S17" s="32">
        <f>'Dados Brutos - CHUVA'!S17*'Dados Normal. pelo Peso - Chuva'!S$4</f>
        <v>2.9</v>
      </c>
      <c r="T17" s="32">
        <f>'Dados Brutos - CHUVA'!T17*'Dados Normal. pelo Peso - Chuva'!T$4</f>
        <v>0</v>
      </c>
      <c r="U17" s="32">
        <f>'Dados Brutos - CHUVA'!U17*'Dados Normal. pelo Peso - Chuva'!U$4</f>
        <v>3.7</v>
      </c>
      <c r="V17" s="32">
        <f>'Dados Brutos - CHUVA'!V17*'Dados Normal. pelo Peso - Chuva'!V$4</f>
        <v>2.0670000000000002</v>
      </c>
      <c r="W17" s="32">
        <f>'Dados Brutos - CHUVA'!W17*'Dados Normal. pelo Peso - Chuva'!W$4</f>
        <v>398.04300000000001</v>
      </c>
      <c r="X17" s="32">
        <f>'Dados Brutos - CHUVA'!X17*'Dados Normal. pelo Peso - Chuva'!X$4</f>
        <v>341.62</v>
      </c>
      <c r="Y17" s="32">
        <f>'Dados Brutos - CHUVA'!Y17*'Dados Normal. pelo Peso - Chuva'!Y$4</f>
        <v>109.61799999999998</v>
      </c>
      <c r="Z17" s="32">
        <f>'Dados Brutos - CHUVA'!Z17*'Dados Normal. pelo Peso - Chuva'!Z$4</f>
        <v>125.396</v>
      </c>
      <c r="AA17" s="32">
        <f>'Dados Brutos - CHUVA'!AA17*'Dados Normal. pelo Peso - Chuva'!AA$4</f>
        <v>47.519999999999996</v>
      </c>
      <c r="AB17" s="32">
        <f>'Dados Brutos - CHUVA'!AB17*'Dados Normal. pelo Peso - Chuva'!AB$4</f>
        <v>2.3919999999999999</v>
      </c>
      <c r="AC17" s="32">
        <f>'Dados Brutos - CHUVA'!AC17*'Dados Normal. pelo Peso - Chuva'!AC$4</f>
        <v>1.272</v>
      </c>
    </row>
    <row r="18" spans="1:29" s="17" customFormat="1" x14ac:dyDescent="0.25">
      <c r="A18" s="18" t="s">
        <v>899</v>
      </c>
      <c r="B18" s="28" t="s">
        <v>900</v>
      </c>
      <c r="C18" s="32">
        <f>'Dados Brutos - CHUVA'!C18*'Dados Normal. pelo Peso - Chuva'!C$4</f>
        <v>236.54920212765958</v>
      </c>
      <c r="D18" s="32">
        <f>'Dados Brutos - CHUVA'!D18*'Dados Normal. pelo Peso - Chuva'!D$4</f>
        <v>169.82316568862984</v>
      </c>
      <c r="E18" s="32">
        <f>'Dados Brutos - CHUVA'!E18*'Dados Normal. pelo Peso - Chuva'!E$4</f>
        <v>159.00300000000001</v>
      </c>
      <c r="F18" s="32">
        <f>'Dados Brutos - CHUVA'!F18*'Dados Normal. pelo Peso - Chuva'!F$4</f>
        <v>96.224000000000004</v>
      </c>
      <c r="G18" s="32">
        <f>'Dados Brutos - CHUVA'!G18*'Dados Normal. pelo Peso - Chuva'!G$4</f>
        <v>57.388276262333143</v>
      </c>
      <c r="H18" s="32">
        <f>'Dados Brutos - CHUVA'!H18*'Dados Normal. pelo Peso - Chuva'!H$4</f>
        <v>10.468202569274869</v>
      </c>
      <c r="I18" s="32">
        <f>'Dados Brutos - CHUVA'!I18*'Dados Normal. pelo Peso - Chuva'!I$4</f>
        <v>269.255</v>
      </c>
      <c r="J18" s="32">
        <f>'Dados Brutos - CHUVA'!J18*'Dados Normal. pelo Peso - Chuva'!J$4</f>
        <v>96.12</v>
      </c>
      <c r="K18" s="32">
        <f>'Dados Brutos - CHUVA'!K18*'Dados Normal. pelo Peso - Chuva'!K$4</f>
        <v>48.3</v>
      </c>
      <c r="L18" s="32">
        <f>'Dados Brutos - CHUVA'!L18*'Dados Normal. pelo Peso - Chuva'!L$4</f>
        <v>131.94</v>
      </c>
      <c r="M18" s="32">
        <f>'Dados Brutos - CHUVA'!M18*'Dados Normal. pelo Peso - Chuva'!M$4</f>
        <v>318.19200000000001</v>
      </c>
      <c r="N18" s="32">
        <f>'Dados Brutos - CHUVA'!N18*'Dados Normal. pelo Peso - Chuva'!N$4</f>
        <v>353.78599999999994</v>
      </c>
      <c r="O18" s="32">
        <f>'Dados Brutos - CHUVA'!O18*'Dados Normal. pelo Peso - Chuva'!O$4</f>
        <v>452.1</v>
      </c>
      <c r="P18" s="32">
        <f>'Dados Brutos - CHUVA'!P18*'Dados Normal. pelo Peso - Chuva'!P$4</f>
        <v>187.87199999999999</v>
      </c>
      <c r="Q18" s="32">
        <f>'Dados Brutos - CHUVA'!Q18*'Dados Normal. pelo Peso - Chuva'!Q$4</f>
        <v>4.7</v>
      </c>
      <c r="R18" s="32">
        <f>'Dados Brutos - CHUVA'!R18*'Dados Normal. pelo Peso - Chuva'!R$4</f>
        <v>4.5</v>
      </c>
      <c r="S18" s="32">
        <f>'Dados Brutos - CHUVA'!S18*'Dados Normal. pelo Peso - Chuva'!S$4</f>
        <v>2.9</v>
      </c>
      <c r="T18" s="32">
        <f>'Dados Brutos - CHUVA'!T18*'Dados Normal. pelo Peso - Chuva'!T$4</f>
        <v>0</v>
      </c>
      <c r="U18" s="32">
        <f>'Dados Brutos - CHUVA'!U18*'Dados Normal. pelo Peso - Chuva'!U$4</f>
        <v>0</v>
      </c>
      <c r="V18" s="32">
        <f>'Dados Brutos - CHUVA'!V18*'Dados Normal. pelo Peso - Chuva'!V$4</f>
        <v>1.9889999999999999</v>
      </c>
      <c r="W18" s="32">
        <f>'Dados Brutos - CHUVA'!W18*'Dados Normal. pelo Peso - Chuva'!W$4</f>
        <v>432.91700000000003</v>
      </c>
      <c r="X18" s="32">
        <f>'Dados Brutos - CHUVA'!X18*'Dados Normal. pelo Peso - Chuva'!X$4</f>
        <v>357.61799999999999</v>
      </c>
      <c r="Y18" s="32">
        <f>'Dados Brutos - CHUVA'!Y18*'Dados Normal. pelo Peso - Chuva'!Y$4</f>
        <v>213.34799999999998</v>
      </c>
      <c r="Z18" s="32">
        <f>'Dados Brutos - CHUVA'!Z18*'Dados Normal. pelo Peso - Chuva'!Z$4</f>
        <v>229.971</v>
      </c>
      <c r="AA18" s="32">
        <f>'Dados Brutos - CHUVA'!AA18*'Dados Normal. pelo Peso - Chuva'!AA$4</f>
        <v>64.034999999999997</v>
      </c>
      <c r="AB18" s="32">
        <f>'Dados Brutos - CHUVA'!AB18*'Dados Normal. pelo Peso - Chuva'!AB$4</f>
        <v>2.484</v>
      </c>
      <c r="AC18" s="32">
        <f>'Dados Brutos - CHUVA'!AC18*'Dados Normal. pelo Peso - Chuva'!AC$4</f>
        <v>1.1519999999999999</v>
      </c>
    </row>
    <row r="19" spans="1:29" s="17" customFormat="1" x14ac:dyDescent="0.25">
      <c r="A19" s="18" t="s">
        <v>901</v>
      </c>
      <c r="B19" s="28" t="s">
        <v>902</v>
      </c>
      <c r="C19" s="32">
        <f>'Dados Brutos - CHUVA'!C19*'Dados Normal. pelo Peso - Chuva'!C$4</f>
        <v>284.55635491606716</v>
      </c>
      <c r="D19" s="32">
        <f>'Dados Brutos - CHUVA'!D19*'Dados Normal. pelo Peso - Chuva'!D$4</f>
        <v>196.97359641597561</v>
      </c>
      <c r="E19" s="32">
        <f>'Dados Brutos - CHUVA'!E19*'Dados Normal. pelo Peso - Chuva'!E$4</f>
        <v>157.67699999999999</v>
      </c>
      <c r="F19" s="32">
        <f>'Dados Brutos - CHUVA'!F19*'Dados Normal. pelo Peso - Chuva'!F$4</f>
        <v>108.86400000000002</v>
      </c>
      <c r="G19" s="32">
        <f>'Dados Brutos - CHUVA'!G19*'Dados Normal. pelo Peso - Chuva'!G$4</f>
        <v>157.24137931034485</v>
      </c>
      <c r="H19" s="32">
        <f>'Dados Brutos - CHUVA'!H19*'Dados Normal. pelo Peso - Chuva'!H$4</f>
        <v>12.732634338138926</v>
      </c>
      <c r="I19" s="32">
        <f>'Dados Brutos - CHUVA'!I19*'Dados Normal. pelo Peso - Chuva'!I$4</f>
        <v>182.35</v>
      </c>
      <c r="J19" s="32">
        <f>'Dados Brutos - CHUVA'!J19*'Dados Normal. pelo Peso - Chuva'!J$4</f>
        <v>93.852000000000004</v>
      </c>
      <c r="K19" s="32">
        <f>'Dados Brutos - CHUVA'!K19*'Dados Normal. pelo Peso - Chuva'!K$4</f>
        <v>48.5</v>
      </c>
      <c r="L19" s="32">
        <f>'Dados Brutos - CHUVA'!L19*'Dados Normal. pelo Peso - Chuva'!L$4</f>
        <v>151.28</v>
      </c>
      <c r="M19" s="32">
        <f>'Dados Brutos - CHUVA'!M19*'Dados Normal. pelo Peso - Chuva'!M$4</f>
        <v>273.024</v>
      </c>
      <c r="N19" s="32">
        <f>'Dados Brutos - CHUVA'!N19*'Dados Normal. pelo Peso - Chuva'!N$4</f>
        <v>413.44799999999992</v>
      </c>
      <c r="O19" s="32">
        <f>'Dados Brutos - CHUVA'!O19*'Dados Normal. pelo Peso - Chuva'!O$4</f>
        <v>368.54999999999995</v>
      </c>
      <c r="P19" s="32">
        <f>'Dados Brutos - CHUVA'!P19*'Dados Normal. pelo Peso - Chuva'!P$4</f>
        <v>188.005</v>
      </c>
      <c r="Q19" s="32">
        <f>'Dados Brutos - CHUVA'!Q19*'Dados Normal. pelo Peso - Chuva'!Q$4</f>
        <v>0</v>
      </c>
      <c r="R19" s="32">
        <f>'Dados Brutos - CHUVA'!R19*'Dados Normal. pelo Peso - Chuva'!R$4</f>
        <v>4.5</v>
      </c>
      <c r="S19" s="32">
        <f>'Dados Brutos - CHUVA'!S19*'Dados Normal. pelo Peso - Chuva'!S$4</f>
        <v>8.6999999999999993</v>
      </c>
      <c r="T19" s="32">
        <f>'Dados Brutos - CHUVA'!T19*'Dados Normal. pelo Peso - Chuva'!T$4</f>
        <v>0</v>
      </c>
      <c r="U19" s="32">
        <f>'Dados Brutos - CHUVA'!U19*'Dados Normal. pelo Peso - Chuva'!U$4</f>
        <v>0</v>
      </c>
      <c r="V19" s="32">
        <f>'Dados Brutos - CHUVA'!V19*'Dados Normal. pelo Peso - Chuva'!V$4</f>
        <v>2.0670000000000002</v>
      </c>
      <c r="W19" s="32">
        <f>'Dados Brutos - CHUVA'!W19*'Dados Normal. pelo Peso - Chuva'!W$4</f>
        <v>431.36600000000004</v>
      </c>
      <c r="X19" s="32">
        <f>'Dados Brutos - CHUVA'!X19*'Dados Normal. pelo Peso - Chuva'!X$4</f>
        <v>330.97999999999996</v>
      </c>
      <c r="Y19" s="32">
        <f>'Dados Brutos - CHUVA'!Y19*'Dados Normal. pelo Peso - Chuva'!Y$4</f>
        <v>269.60599999999999</v>
      </c>
      <c r="Z19" s="32">
        <f>'Dados Brutos - CHUVA'!Z19*'Dados Normal. pelo Peso - Chuva'!Z$4</f>
        <v>199.42099999999999</v>
      </c>
      <c r="AA19" s="32">
        <f>'Dados Brutos - CHUVA'!AA19*'Dados Normal. pelo Peso - Chuva'!AA$4</f>
        <v>76.56</v>
      </c>
      <c r="AB19" s="32">
        <f>'Dados Brutos - CHUVA'!AB19*'Dados Normal. pelo Peso - Chuva'!AB$4</f>
        <v>3.0819999999999999</v>
      </c>
      <c r="AC19" s="32">
        <f>'Dados Brutos - CHUVA'!AC19*'Dados Normal. pelo Peso - Chuva'!AC$4</f>
        <v>1.3440000000000001</v>
      </c>
    </row>
    <row r="20" spans="1:29" s="17" customFormat="1" x14ac:dyDescent="0.25">
      <c r="A20" s="18" t="s">
        <v>903</v>
      </c>
      <c r="B20" s="28" t="s">
        <v>904</v>
      </c>
      <c r="C20" s="32">
        <f>'Dados Brutos - CHUVA'!C20*'Dados Normal. pelo Peso - Chuva'!C$4</f>
        <v>231.48015913495868</v>
      </c>
      <c r="D20" s="32">
        <f>'Dados Brutos - CHUVA'!D20*'Dados Normal. pelo Peso - Chuva'!D$4</f>
        <v>142.24027072758037</v>
      </c>
      <c r="E20" s="32">
        <f>'Dados Brutos - CHUVA'!E20*'Dados Normal. pelo Peso - Chuva'!E$4</f>
        <v>172.61399999999998</v>
      </c>
      <c r="F20" s="32">
        <f>'Dados Brutos - CHUVA'!F20*'Dados Normal. pelo Peso - Chuva'!F$4</f>
        <v>107.328</v>
      </c>
      <c r="G20" s="32">
        <f>'Dados Brutos - CHUVA'!G20*'Dados Normal. pelo Peso - Chuva'!G$4</f>
        <v>46.769012334723584</v>
      </c>
      <c r="H20" s="32">
        <f>'Dados Brutos - CHUVA'!H20*'Dados Normal. pelo Peso - Chuva'!H$4</f>
        <v>13.785652549697494</v>
      </c>
      <c r="I20" s="32">
        <f>'Dados Brutos - CHUVA'!I20*'Dados Normal. pelo Peso - Chuva'!I$4</f>
        <v>252.38499999999999</v>
      </c>
      <c r="J20" s="32">
        <f>'Dados Brutos - CHUVA'!J20*'Dados Normal. pelo Peso - Chuva'!J$4</f>
        <v>96.336000000000013</v>
      </c>
      <c r="K20" s="32">
        <f>'Dados Brutos - CHUVA'!K20*'Dados Normal. pelo Peso - Chuva'!K$4</f>
        <v>109</v>
      </c>
      <c r="L20" s="32">
        <f>'Dados Brutos - CHUVA'!L20*'Dados Normal. pelo Peso - Chuva'!L$4</f>
        <v>136.84</v>
      </c>
      <c r="M20" s="32">
        <f>'Dados Brutos - CHUVA'!M20*'Dados Normal. pelo Peso - Chuva'!M$4</f>
        <v>201.55199999999999</v>
      </c>
      <c r="N20" s="32">
        <f>'Dados Brutos - CHUVA'!N20*'Dados Normal. pelo Peso - Chuva'!N$4</f>
        <v>418.41599999999994</v>
      </c>
      <c r="O20" s="32">
        <f>'Dados Brutos - CHUVA'!O20*'Dados Normal. pelo Peso - Chuva'!O$4</f>
        <v>335.75</v>
      </c>
      <c r="P20" s="32">
        <f>'Dados Brutos - CHUVA'!P20*'Dados Normal. pelo Peso - Chuva'!P$4</f>
        <v>185.42099999999999</v>
      </c>
      <c r="Q20" s="32">
        <f>'Dados Brutos - CHUVA'!Q20*'Dados Normal. pelo Peso - Chuva'!Q$4</f>
        <v>0</v>
      </c>
      <c r="R20" s="32">
        <f>'Dados Brutos - CHUVA'!R20*'Dados Normal. pelo Peso - Chuva'!R$4</f>
        <v>0</v>
      </c>
      <c r="S20" s="32">
        <f>'Dados Brutos - CHUVA'!S20*'Dados Normal. pelo Peso - Chuva'!S$4</f>
        <v>5.8</v>
      </c>
      <c r="T20" s="32">
        <f>'Dados Brutos - CHUVA'!T20*'Dados Normal. pelo Peso - Chuva'!T$4</f>
        <v>0</v>
      </c>
      <c r="U20" s="32">
        <f>'Dados Brutos - CHUVA'!U20*'Dados Normal. pelo Peso - Chuva'!U$4</f>
        <v>0</v>
      </c>
      <c r="V20" s="32">
        <f>'Dados Brutos - CHUVA'!V20*'Dados Normal. pelo Peso - Chuva'!V$4</f>
        <v>2.1840000000000002</v>
      </c>
      <c r="W20" s="32">
        <f>'Dados Brutos - CHUVA'!W20*'Dados Normal. pelo Peso - Chuva'!W$4</f>
        <v>454.11400000000003</v>
      </c>
      <c r="X20" s="32">
        <f>'Dados Brutos - CHUVA'!X20*'Dados Normal. pelo Peso - Chuva'!X$4</f>
        <v>361.07599999999996</v>
      </c>
      <c r="Y20" s="32">
        <f>'Dados Brutos - CHUVA'!Y20*'Dados Normal. pelo Peso - Chuva'!Y$4</f>
        <v>332.94799999999998</v>
      </c>
      <c r="Z20" s="32">
        <f>'Dados Brutos - CHUVA'!Z20*'Dados Normal. pelo Peso - Chuva'!Z$4</f>
        <v>244.68200000000002</v>
      </c>
      <c r="AA20" s="32">
        <f>'Dados Brutos - CHUVA'!AA20*'Dados Normal. pelo Peso - Chuva'!AA$4</f>
        <v>84</v>
      </c>
      <c r="AB20" s="32">
        <f>'Dados Brutos - CHUVA'!AB20*'Dados Normal. pelo Peso - Chuva'!AB$4</f>
        <v>3.0819999999999999</v>
      </c>
      <c r="AC20" s="32">
        <f>'Dados Brutos - CHUVA'!AC20*'Dados Normal. pelo Peso - Chuva'!AC$4</f>
        <v>1.488</v>
      </c>
    </row>
    <row r="21" spans="1:29" s="17" customFormat="1" x14ac:dyDescent="0.25">
      <c r="A21" s="18" t="s">
        <v>905</v>
      </c>
      <c r="B21" s="28" t="s">
        <v>906</v>
      </c>
      <c r="C21" s="32">
        <f>'Dados Brutos - CHUVA'!C21*'Dados Normal. pelo Peso - Chuva'!C$4</f>
        <v>396.22623189578445</v>
      </c>
      <c r="D21" s="32">
        <f>'Dados Brutos - CHUVA'!D21*'Dados Normal. pelo Peso - Chuva'!D$4</f>
        <v>249.04154740220315</v>
      </c>
      <c r="E21" s="32">
        <f>'Dados Brutos - CHUVA'!E21*'Dados Normal. pelo Peso - Chuva'!E$4</f>
        <v>137.982</v>
      </c>
      <c r="F21" s="32">
        <f>'Dados Brutos - CHUVA'!F21*'Dados Normal. pelo Peso - Chuva'!F$4</f>
        <v>81.12</v>
      </c>
      <c r="G21" s="32">
        <f>'Dados Brutos - CHUVA'!G21*'Dados Normal. pelo Peso - Chuva'!G$4</f>
        <v>35.086856264411985</v>
      </c>
      <c r="H21" s="32">
        <f>'Dados Brutos - CHUVA'!H21*'Dados Normal. pelo Peso - Chuva'!H$4</f>
        <v>9.7171453437771973</v>
      </c>
      <c r="I21" s="32">
        <f>'Dados Brutos - CHUVA'!I21*'Dados Normal. pelo Peso - Chuva'!I$4</f>
        <v>172.83</v>
      </c>
      <c r="J21" s="32">
        <f>'Dados Brutos - CHUVA'!J21*'Dados Normal. pelo Peso - Chuva'!J$4</f>
        <v>86.147999999999996</v>
      </c>
      <c r="K21" s="32">
        <f>'Dados Brutos - CHUVA'!K21*'Dados Normal. pelo Peso - Chuva'!K$4</f>
        <v>71.8</v>
      </c>
      <c r="L21" s="32">
        <f>'Dados Brutos - CHUVA'!L21*'Dados Normal. pelo Peso - Chuva'!L$4</f>
        <v>164.12</v>
      </c>
      <c r="M21" s="32">
        <f>'Dados Brutos - CHUVA'!M21*'Dados Normal. pelo Peso - Chuva'!M$4</f>
        <v>478.89599999999996</v>
      </c>
      <c r="N21" s="32">
        <f>'Dados Brutos - CHUVA'!N21*'Dados Normal. pelo Peso - Chuva'!N$4</f>
        <v>445.04999999999995</v>
      </c>
      <c r="O21" s="32">
        <f>'Dados Brutos - CHUVA'!O21*'Dados Normal. pelo Peso - Chuva'!O$4</f>
        <v>460.15</v>
      </c>
      <c r="P21" s="32">
        <f>'Dados Brutos - CHUVA'!P21*'Dados Normal. pelo Peso - Chuva'!P$4</f>
        <v>189.92399999999998</v>
      </c>
      <c r="Q21" s="32">
        <f>'Dados Brutos - CHUVA'!Q21*'Dados Normal. pelo Peso - Chuva'!Q$4</f>
        <v>0</v>
      </c>
      <c r="R21" s="32">
        <f>'Dados Brutos - CHUVA'!R21*'Dados Normal. pelo Peso - Chuva'!R$4</f>
        <v>0</v>
      </c>
      <c r="S21" s="32">
        <f>'Dados Brutos - CHUVA'!S21*'Dados Normal. pelo Peso - Chuva'!S$4</f>
        <v>5.8</v>
      </c>
      <c r="T21" s="32">
        <f>'Dados Brutos - CHUVA'!T21*'Dados Normal. pelo Peso - Chuva'!T$4</f>
        <v>0</v>
      </c>
      <c r="U21" s="32">
        <f>'Dados Brutos - CHUVA'!U21*'Dados Normal. pelo Peso - Chuva'!U$4</f>
        <v>0</v>
      </c>
      <c r="V21" s="32">
        <f>'Dados Brutos - CHUVA'!V21*'Dados Normal. pelo Peso - Chuva'!V$4</f>
        <v>1.911</v>
      </c>
      <c r="W21" s="32">
        <f>'Dados Brutos - CHUVA'!W21*'Dados Normal. pelo Peso - Chuva'!W$4</f>
        <v>427.84100000000001</v>
      </c>
      <c r="X21" s="32">
        <f>'Dados Brutos - CHUVA'!X21*'Dados Normal. pelo Peso - Chuva'!X$4</f>
        <v>362.71</v>
      </c>
      <c r="Y21" s="32">
        <f>'Dados Brutos - CHUVA'!Y21*'Dados Normal. pelo Peso - Chuva'!Y$4</f>
        <v>288.14400000000001</v>
      </c>
      <c r="Z21" s="32">
        <f>'Dados Brutos - CHUVA'!Z21*'Dados Normal. pelo Peso - Chuva'!Z$4</f>
        <v>256.99599999999998</v>
      </c>
      <c r="AA21" s="32">
        <f>'Dados Brutos - CHUVA'!AA21*'Dados Normal. pelo Peso - Chuva'!AA$4</f>
        <v>69.525000000000006</v>
      </c>
      <c r="AB21" s="32">
        <f>'Dados Brutos - CHUVA'!AB21*'Dados Normal. pelo Peso - Chuva'!AB$4</f>
        <v>2.76</v>
      </c>
      <c r="AC21" s="32">
        <f>'Dados Brutos - CHUVA'!AC21*'Dados Normal. pelo Peso - Chuva'!AC$4</f>
        <v>1.1040000000000001</v>
      </c>
    </row>
    <row r="22" spans="1:29" s="17" customFormat="1" x14ac:dyDescent="0.25">
      <c r="A22" s="18" t="s">
        <v>907</v>
      </c>
      <c r="B22" s="28" t="s">
        <v>908</v>
      </c>
      <c r="C22" s="32">
        <f>'Dados Brutos - CHUVA'!C22*'Dados Normal. pelo Peso - Chuva'!C$4</f>
        <v>343.34836826744493</v>
      </c>
      <c r="D22" s="32">
        <f>'Dados Brutos - CHUVA'!D22*'Dados Normal. pelo Peso - Chuva'!D$4</f>
        <v>182.38823529411764</v>
      </c>
      <c r="E22" s="32">
        <f>'Dados Brutos - CHUVA'!E22*'Dados Normal. pelo Peso - Chuva'!E$4</f>
        <v>153.036</v>
      </c>
      <c r="F22" s="32">
        <f>'Dados Brutos - CHUVA'!F22*'Dados Normal. pelo Peso - Chuva'!F$4</f>
        <v>96.832000000000008</v>
      </c>
      <c r="G22" s="32">
        <f>'Dados Brutos - CHUVA'!G22*'Dados Normal. pelo Peso - Chuva'!G$4</f>
        <v>30.042796005706133</v>
      </c>
      <c r="H22" s="32">
        <f>'Dados Brutos - CHUVA'!H22*'Dados Normal. pelo Peso - Chuva'!H$4</f>
        <v>1.8362178134233851</v>
      </c>
      <c r="I22" s="32">
        <f>'Dados Brutos - CHUVA'!I22*'Dados Normal. pelo Peso - Chuva'!I$4</f>
        <v>267.40000000000003</v>
      </c>
      <c r="J22" s="32">
        <f>'Dados Brutos - CHUVA'!J22*'Dados Normal. pelo Peso - Chuva'!J$4</f>
        <v>109.36799999999999</v>
      </c>
      <c r="K22" s="32">
        <f>'Dados Brutos - CHUVA'!K22*'Dados Normal. pelo Peso - Chuva'!K$4</f>
        <v>68.600000000000009</v>
      </c>
      <c r="L22" s="32">
        <f>'Dados Brutos - CHUVA'!L22*'Dados Normal. pelo Peso - Chuva'!L$4</f>
        <v>119.08</v>
      </c>
      <c r="M22" s="32">
        <f>'Dados Brutos - CHUVA'!M22*'Dados Normal. pelo Peso - Chuva'!M$4</f>
        <v>421.10399999999998</v>
      </c>
      <c r="N22" s="32">
        <f>'Dados Brutos - CHUVA'!N22*'Dados Normal. pelo Peso - Chuva'!N$4</f>
        <v>446.15399999999994</v>
      </c>
      <c r="O22" s="32">
        <f>'Dados Brutos - CHUVA'!O22*'Dados Normal. pelo Peso - Chuva'!O$4</f>
        <v>306.2</v>
      </c>
      <c r="P22" s="32">
        <f>'Dados Brutos - CHUVA'!P22*'Dados Normal. pelo Peso - Chuva'!P$4</f>
        <v>185.76299999999998</v>
      </c>
      <c r="Q22" s="32">
        <f>'Dados Brutos - CHUVA'!Q22*'Dados Normal. pelo Peso - Chuva'!Q$4</f>
        <v>4.7</v>
      </c>
      <c r="R22" s="32">
        <f>'Dados Brutos - CHUVA'!R22*'Dados Normal. pelo Peso - Chuva'!R$4</f>
        <v>4.5</v>
      </c>
      <c r="S22" s="32">
        <f>'Dados Brutos - CHUVA'!S22*'Dados Normal. pelo Peso - Chuva'!S$4</f>
        <v>2.9</v>
      </c>
      <c r="T22" s="32">
        <f>'Dados Brutos - CHUVA'!T22*'Dados Normal. pelo Peso - Chuva'!T$4</f>
        <v>0</v>
      </c>
      <c r="U22" s="32">
        <f>'Dados Brutos - CHUVA'!U22*'Dados Normal. pelo Peso - Chuva'!U$4</f>
        <v>0</v>
      </c>
      <c r="V22" s="32">
        <f>'Dados Brutos - CHUVA'!V22*'Dados Normal. pelo Peso - Chuva'!V$4</f>
        <v>2.0670000000000002</v>
      </c>
      <c r="W22" s="32">
        <f>'Dados Brutos - CHUVA'!W22*'Dados Normal. pelo Peso - Chuva'!W$4</f>
        <v>438.60399999999998</v>
      </c>
      <c r="X22" s="32">
        <f>'Dados Brutos - CHUVA'!X22*'Dados Normal. pelo Peso - Chuva'!X$4</f>
        <v>355.79399999999998</v>
      </c>
      <c r="Y22" s="32">
        <f>'Dados Brutos - CHUVA'!Y22*'Dados Normal. pelo Peso - Chuva'!Y$4</f>
        <v>268.77799999999996</v>
      </c>
      <c r="Z22" s="32">
        <f>'Dados Brutos - CHUVA'!Z22*'Dados Normal. pelo Peso - Chuva'!Z$4</f>
        <v>174.04100000000003</v>
      </c>
      <c r="AA22" s="32">
        <f>'Dados Brutos - CHUVA'!AA22*'Dados Normal. pelo Peso - Chuva'!AA$4</f>
        <v>61.14</v>
      </c>
      <c r="AB22" s="32">
        <f>'Dados Brutos - CHUVA'!AB22*'Dados Normal. pelo Peso - Chuva'!AB$4</f>
        <v>2.4379999999999997</v>
      </c>
      <c r="AC22" s="32">
        <f>'Dados Brutos - CHUVA'!AC22*'Dados Normal. pelo Peso - Chuva'!AC$4</f>
        <v>1.272</v>
      </c>
    </row>
    <row r="23" spans="1:29" s="17" customFormat="1" x14ac:dyDescent="0.25">
      <c r="A23" s="18" t="s">
        <v>909</v>
      </c>
      <c r="B23" s="28" t="s">
        <v>910</v>
      </c>
      <c r="C23" s="32">
        <f>'Dados Brutos - CHUVA'!C23*'Dados Normal. pelo Peso - Chuva'!C$4</f>
        <v>263.28512594579064</v>
      </c>
      <c r="D23" s="32">
        <f>'Dados Brutos - CHUVA'!D23*'Dados Normal. pelo Peso - Chuva'!D$4</f>
        <v>172.97438182223215</v>
      </c>
      <c r="E23" s="32">
        <f>'Dados Brutos - CHUVA'!E23*'Dados Normal. pelo Peso - Chuva'!E$4</f>
        <v>173.97899999999998</v>
      </c>
      <c r="F23" s="32">
        <f>'Dados Brutos - CHUVA'!F23*'Dados Normal. pelo Peso - Chuva'!F$4</f>
        <v>101.376</v>
      </c>
      <c r="G23" s="32">
        <f>'Dados Brutos - CHUVA'!G23*'Dados Normal. pelo Peso - Chuva'!G$4</f>
        <v>49.85933780566976</v>
      </c>
      <c r="H23" s="32">
        <f>'Dados Brutos - CHUVA'!H23*'Dados Normal. pelo Peso - Chuva'!H$4</f>
        <v>5.9609902475618899</v>
      </c>
      <c r="I23" s="32">
        <f>'Dados Brutos - CHUVA'!I23*'Dados Normal. pelo Peso - Chuva'!I$4</f>
        <v>252.38499999999999</v>
      </c>
      <c r="J23" s="32">
        <f>'Dados Brutos - CHUVA'!J23*'Dados Normal. pelo Peso - Chuva'!J$4</f>
        <v>81.432000000000002</v>
      </c>
      <c r="K23" s="32">
        <f>'Dados Brutos - CHUVA'!K23*'Dados Normal. pelo Peso - Chuva'!K$4</f>
        <v>111.7</v>
      </c>
      <c r="L23" s="32">
        <f>'Dados Brutos - CHUVA'!L23*'Dados Normal. pelo Peso - Chuva'!L$4</f>
        <v>159.02000000000001</v>
      </c>
      <c r="M23" s="32">
        <f>'Dados Brutos - CHUVA'!M23*'Dados Normal. pelo Peso - Chuva'!M$4</f>
        <v>360.86400000000003</v>
      </c>
      <c r="N23" s="32">
        <f>'Dados Brutos - CHUVA'!N23*'Dados Normal. pelo Peso - Chuva'!N$4</f>
        <v>427.52399999999994</v>
      </c>
      <c r="O23" s="32">
        <f>'Dados Brutos - CHUVA'!O23*'Dados Normal. pelo Peso - Chuva'!O$4</f>
        <v>363.6</v>
      </c>
      <c r="P23" s="32">
        <f>'Dados Brutos - CHUVA'!P23*'Dados Normal. pelo Peso - Chuva'!P$4</f>
        <v>188.87899999999999</v>
      </c>
      <c r="Q23" s="32">
        <f>'Dados Brutos - CHUVA'!Q23*'Dados Normal. pelo Peso - Chuva'!Q$4</f>
        <v>0</v>
      </c>
      <c r="R23" s="32">
        <f>'Dados Brutos - CHUVA'!R23*'Dados Normal. pelo Peso - Chuva'!R$4</f>
        <v>4.5</v>
      </c>
      <c r="S23" s="32">
        <f>'Dados Brutos - CHUVA'!S23*'Dados Normal. pelo Peso - Chuva'!S$4</f>
        <v>2.9</v>
      </c>
      <c r="T23" s="32">
        <f>'Dados Brutos - CHUVA'!T23*'Dados Normal. pelo Peso - Chuva'!T$4</f>
        <v>0</v>
      </c>
      <c r="U23" s="32">
        <f>'Dados Brutos - CHUVA'!U23*'Dados Normal. pelo Peso - Chuva'!U$4</f>
        <v>0</v>
      </c>
      <c r="V23" s="32">
        <f>'Dados Brutos - CHUVA'!V23*'Dados Normal. pelo Peso - Chuva'!V$4</f>
        <v>2.3009999999999997</v>
      </c>
      <c r="W23" s="32">
        <f>'Dados Brutos - CHUVA'!W23*'Dados Normal. pelo Peso - Chuva'!W$4</f>
        <v>454.86600000000004</v>
      </c>
      <c r="X23" s="32">
        <f>'Dados Brutos - CHUVA'!X23*'Dados Normal. pelo Peso - Chuva'!X$4</f>
        <v>364.07799999999997</v>
      </c>
      <c r="Y23" s="32">
        <f>'Dados Brutos - CHUVA'!Y23*'Dados Normal. pelo Peso - Chuva'!Y$4</f>
        <v>268.77799999999996</v>
      </c>
      <c r="Z23" s="32">
        <f>'Dados Brutos - CHUVA'!Z23*'Dados Normal. pelo Peso - Chuva'!Z$4</f>
        <v>180.52699999999999</v>
      </c>
      <c r="AA23" s="32">
        <f>'Dados Brutos - CHUVA'!AA23*'Dados Normal. pelo Peso - Chuva'!AA$4</f>
        <v>67.605000000000004</v>
      </c>
      <c r="AB23" s="32">
        <f>'Dados Brutos - CHUVA'!AB23*'Dados Normal. pelo Peso - Chuva'!AB$4</f>
        <v>3.036</v>
      </c>
      <c r="AC23" s="32">
        <f>'Dados Brutos - CHUVA'!AC23*'Dados Normal. pelo Peso - Chuva'!AC$4</f>
        <v>1.6320000000000001</v>
      </c>
    </row>
    <row r="24" spans="1:29" s="17" customFormat="1" x14ac:dyDescent="0.25">
      <c r="A24" s="18" t="s">
        <v>911</v>
      </c>
      <c r="B24" s="28" t="s">
        <v>912</v>
      </c>
      <c r="C24" s="32">
        <f>'Dados Brutos - CHUVA'!C24*'Dados Normal. pelo Peso - Chuva'!C$4</f>
        <v>288.05331852263254</v>
      </c>
      <c r="D24" s="32">
        <f>'Dados Brutos - CHUVA'!D24*'Dados Normal. pelo Peso - Chuva'!D$4</f>
        <v>191.89815191728408</v>
      </c>
      <c r="E24" s="32">
        <f>'Dados Brutos - CHUVA'!E24*'Dados Normal. pelo Peso - Chuva'!E$4</f>
        <v>138.684</v>
      </c>
      <c r="F24" s="32">
        <f>'Dados Brutos - CHUVA'!F24*'Dados Normal. pelo Peso - Chuva'!F$4</f>
        <v>89.76</v>
      </c>
      <c r="G24" s="32">
        <f>'Dados Brutos - CHUVA'!G24*'Dados Normal. pelo Peso - Chuva'!G$4</f>
        <v>59.932644813650661</v>
      </c>
      <c r="H24" s="32">
        <f>'Dados Brutos - CHUVA'!H24*'Dados Normal. pelo Peso - Chuva'!H$4</f>
        <v>11.880252100840334</v>
      </c>
      <c r="I24" s="32">
        <f>'Dados Brutos - CHUVA'!I24*'Dados Normal. pelo Peso - Chuva'!I$4</f>
        <v>227.815</v>
      </c>
      <c r="J24" s="32">
        <f>'Dados Brutos - CHUVA'!J24*'Dados Normal. pelo Peso - Chuva'!J$4</f>
        <v>93.347999999999999</v>
      </c>
      <c r="K24" s="32">
        <f>'Dados Brutos - CHUVA'!K24*'Dados Normal. pelo Peso - Chuva'!K$4</f>
        <v>96.4</v>
      </c>
      <c r="L24" s="32">
        <f>'Dados Brutos - CHUVA'!L24*'Dados Normal. pelo Peso - Chuva'!L$4</f>
        <v>130.56</v>
      </c>
      <c r="M24" s="32">
        <f>'Dados Brutos - CHUVA'!M24*'Dados Normal. pelo Peso - Chuva'!M$4</f>
        <v>332.59200000000004</v>
      </c>
      <c r="N24" s="32">
        <f>'Dados Brutos - CHUVA'!N24*'Dados Normal. pelo Peso - Chuva'!N$4</f>
        <v>429.73199999999997</v>
      </c>
      <c r="O24" s="32">
        <f>'Dados Brutos - CHUVA'!O24*'Dados Normal. pelo Peso - Chuva'!O$4</f>
        <v>407.59999999999997</v>
      </c>
      <c r="P24" s="32">
        <f>'Dados Brutos - CHUVA'!P24*'Dados Normal. pelo Peso - Chuva'!P$4</f>
        <v>188.59399999999999</v>
      </c>
      <c r="Q24" s="32">
        <f>'Dados Brutos - CHUVA'!Q24*'Dados Normal. pelo Peso - Chuva'!Q$4</f>
        <v>4.7</v>
      </c>
      <c r="R24" s="32">
        <f>'Dados Brutos - CHUVA'!R24*'Dados Normal. pelo Peso - Chuva'!R$4</f>
        <v>0</v>
      </c>
      <c r="S24" s="32">
        <f>'Dados Brutos - CHUVA'!S24*'Dados Normal. pelo Peso - Chuva'!S$4</f>
        <v>2.9</v>
      </c>
      <c r="T24" s="32">
        <f>'Dados Brutos - CHUVA'!T24*'Dados Normal. pelo Peso - Chuva'!T$4</f>
        <v>0</v>
      </c>
      <c r="U24" s="32">
        <f>'Dados Brutos - CHUVA'!U24*'Dados Normal. pelo Peso - Chuva'!U$4</f>
        <v>0</v>
      </c>
      <c r="V24" s="32">
        <f>'Dados Brutos - CHUVA'!V24*'Dados Normal. pelo Peso - Chuva'!V$4</f>
        <v>2.0670000000000002</v>
      </c>
      <c r="W24" s="32">
        <f>'Dados Brutos - CHUVA'!W24*'Dados Normal. pelo Peso - Chuva'!W$4</f>
        <v>429.48599999999999</v>
      </c>
      <c r="X24" s="32">
        <f>'Dados Brutos - CHUVA'!X24*'Dados Normal. pelo Peso - Chuva'!X$4</f>
        <v>355.22399999999999</v>
      </c>
      <c r="Y24" s="32">
        <f>'Dados Brutos - CHUVA'!Y24*'Dados Normal. pelo Peso - Chuva'!Y$4</f>
        <v>181.51599999999999</v>
      </c>
      <c r="Z24" s="32">
        <f>'Dados Brutos - CHUVA'!Z24*'Dados Normal. pelo Peso - Chuva'!Z$4</f>
        <v>213.09800000000001</v>
      </c>
      <c r="AA24" s="32">
        <f>'Dados Brutos - CHUVA'!AA24*'Dados Normal. pelo Peso - Chuva'!AA$4</f>
        <v>68.534999999999997</v>
      </c>
      <c r="AB24" s="32">
        <f>'Dados Brutos - CHUVA'!AB24*'Dados Normal. pelo Peso - Chuva'!AB$4</f>
        <v>2.3459999999999996</v>
      </c>
      <c r="AC24" s="32">
        <f>'Dados Brutos - CHUVA'!AC24*'Dados Normal. pelo Peso - Chuva'!AC$4</f>
        <v>1.296</v>
      </c>
    </row>
    <row r="25" spans="1:29" s="17" customFormat="1" x14ac:dyDescent="0.25">
      <c r="A25" s="18" t="s">
        <v>913</v>
      </c>
      <c r="B25" s="28" t="s">
        <v>914</v>
      </c>
      <c r="C25" s="32">
        <f>'Dados Brutos - CHUVA'!C25*'Dados Normal. pelo Peso - Chuva'!C$4</f>
        <v>267.16981132075472</v>
      </c>
      <c r="D25" s="32">
        <f>'Dados Brutos - CHUVA'!D25*'Dados Normal. pelo Peso - Chuva'!D$4</f>
        <v>167.13242615333553</v>
      </c>
      <c r="E25" s="32">
        <f>'Dados Brutos - CHUVA'!E25*'Dados Normal. pelo Peso - Chuva'!E$4</f>
        <v>132.405</v>
      </c>
      <c r="F25" s="32">
        <f>'Dados Brutos - CHUVA'!F25*'Dados Normal. pelo Peso - Chuva'!F$4</f>
        <v>76</v>
      </c>
      <c r="G25" s="32">
        <f>'Dados Brutos - CHUVA'!G25*'Dados Normal. pelo Peso - Chuva'!G$4</f>
        <v>46.135922330097088</v>
      </c>
      <c r="H25" s="32">
        <f>'Dados Brutos - CHUVA'!H25*'Dados Normal. pelo Peso - Chuva'!H$4</f>
        <v>13.223753976670201</v>
      </c>
      <c r="I25" s="32">
        <f>'Dados Brutos - CHUVA'!I25*'Dados Normal. pelo Peso - Chuva'!I$4</f>
        <v>263.86500000000001</v>
      </c>
      <c r="J25" s="32">
        <f>'Dados Brutos - CHUVA'!J25*'Dados Normal. pelo Peso - Chuva'!J$4</f>
        <v>93.78</v>
      </c>
      <c r="K25" s="32">
        <f>'Dados Brutos - CHUVA'!K25*'Dados Normal. pelo Peso - Chuva'!K$4</f>
        <v>117.875</v>
      </c>
      <c r="L25" s="32">
        <f>'Dados Brutos - CHUVA'!L25*'Dados Normal. pelo Peso - Chuva'!L$4</f>
        <v>166.94</v>
      </c>
      <c r="M25" s="32">
        <f>'Dados Brutos - CHUVA'!M25*'Dados Normal. pelo Peso - Chuva'!M$4</f>
        <v>456.048</v>
      </c>
      <c r="N25" s="32">
        <f>'Dados Brutos - CHUVA'!N25*'Dados Normal. pelo Peso - Chuva'!N$4</f>
        <v>452.54799999999994</v>
      </c>
      <c r="O25" s="32">
        <f>'Dados Brutos - CHUVA'!O25*'Dados Normal. pelo Peso - Chuva'!O$4</f>
        <v>448.2</v>
      </c>
      <c r="P25" s="32">
        <f>'Dados Brutos - CHUVA'!P25*'Dados Normal. pelo Peso - Chuva'!P$4</f>
        <v>189.71499999999997</v>
      </c>
      <c r="Q25" s="32">
        <f>'Dados Brutos - CHUVA'!Q25*'Dados Normal. pelo Peso - Chuva'!Q$4</f>
        <v>0</v>
      </c>
      <c r="R25" s="32">
        <f>'Dados Brutos - CHUVA'!R25*'Dados Normal. pelo Peso - Chuva'!R$4</f>
        <v>0</v>
      </c>
      <c r="S25" s="32">
        <f>'Dados Brutos - CHUVA'!S25*'Dados Normal. pelo Peso - Chuva'!S$4</f>
        <v>8.6999999999999993</v>
      </c>
      <c r="T25" s="32">
        <f>'Dados Brutos - CHUVA'!T25*'Dados Normal. pelo Peso - Chuva'!T$4</f>
        <v>0</v>
      </c>
      <c r="U25" s="32">
        <f>'Dados Brutos - CHUVA'!U25*'Dados Normal. pelo Peso - Chuva'!U$4</f>
        <v>0</v>
      </c>
      <c r="V25" s="32">
        <f>'Dados Brutos - CHUVA'!V25*'Dados Normal. pelo Peso - Chuva'!V$4</f>
        <v>1.794</v>
      </c>
      <c r="W25" s="32">
        <f>'Dados Brutos - CHUVA'!W25*'Dados Normal. pelo Peso - Chuva'!W$4</f>
        <v>440.202</v>
      </c>
      <c r="X25" s="32">
        <f>'Dados Brutos - CHUVA'!X25*'Dados Normal. pelo Peso - Chuva'!X$4</f>
        <v>355.03399999999999</v>
      </c>
      <c r="Y25" s="32">
        <f>'Dados Brutos - CHUVA'!Y25*'Dados Normal. pelo Peso - Chuva'!Y$4</f>
        <v>227.23999999999998</v>
      </c>
      <c r="Z25" s="32">
        <f>'Dados Brutos - CHUVA'!Z25*'Dados Normal. pelo Peso - Chuva'!Z$4</f>
        <v>188.23499999999999</v>
      </c>
      <c r="AA25" s="32">
        <f>'Dados Brutos - CHUVA'!AA25*'Dados Normal. pelo Peso - Chuva'!AA$4</f>
        <v>53.835000000000001</v>
      </c>
      <c r="AB25" s="32">
        <f>'Dados Brutos - CHUVA'!AB25*'Dados Normal. pelo Peso - Chuva'!AB$4</f>
        <v>2.3459999999999996</v>
      </c>
      <c r="AC25" s="32">
        <f>'Dados Brutos - CHUVA'!AC25*'Dados Normal. pelo Peso - Chuva'!AC$4</f>
        <v>0.96</v>
      </c>
    </row>
    <row r="26" spans="1:29" s="17" customFormat="1" x14ac:dyDescent="0.25">
      <c r="A26" s="18" t="s">
        <v>915</v>
      </c>
      <c r="B26" s="28" t="s">
        <v>916</v>
      </c>
      <c r="C26" s="32">
        <f>'Dados Brutos - CHUVA'!C26*'Dados Normal. pelo Peso - Chuva'!C$4</f>
        <v>253.78593952884435</v>
      </c>
      <c r="D26" s="32">
        <f>'Dados Brutos - CHUVA'!D26*'Dados Normal. pelo Peso - Chuva'!D$4</f>
        <v>182.95928385792664</v>
      </c>
      <c r="E26" s="32">
        <f>'Dados Brutos - CHUVA'!E26*'Dados Normal. pelo Peso - Chuva'!E$4</f>
        <v>157.482</v>
      </c>
      <c r="F26" s="32">
        <f>'Dados Brutos - CHUVA'!F26*'Dados Normal. pelo Peso - Chuva'!F$4</f>
        <v>96.576000000000008</v>
      </c>
      <c r="G26" s="32">
        <f>'Dados Brutos - CHUVA'!G26*'Dados Normal. pelo Peso - Chuva'!G$4</f>
        <v>42.394451145958989</v>
      </c>
      <c r="H26" s="32">
        <f>'Dados Brutos - CHUVA'!H26*'Dados Normal. pelo Peso - Chuva'!H$4</f>
        <v>5.7231684238983513</v>
      </c>
      <c r="I26" s="32">
        <f>'Dados Brutos - CHUVA'!I26*'Dados Normal. pelo Peso - Chuva'!I$4</f>
        <v>196.56</v>
      </c>
      <c r="J26" s="32">
        <f>'Dados Brutos - CHUVA'!J26*'Dados Normal. pelo Peso - Chuva'!J$4</f>
        <v>83.88000000000001</v>
      </c>
      <c r="K26" s="32">
        <f>'Dados Brutos - CHUVA'!K26*'Dados Normal. pelo Peso - Chuva'!K$4</f>
        <v>76.174999999999997</v>
      </c>
      <c r="L26" s="32">
        <f>'Dados Brutos - CHUVA'!L26*'Dados Normal. pelo Peso - Chuva'!L$4</f>
        <v>132.18</v>
      </c>
      <c r="M26" s="32">
        <f>'Dados Brutos - CHUVA'!M26*'Dados Normal. pelo Peso - Chuva'!M$4</f>
        <v>318.81599999999997</v>
      </c>
      <c r="N26" s="32">
        <f>'Dados Brutos - CHUVA'!N26*'Dados Normal. pelo Peso - Chuva'!N$4</f>
        <v>418.64600000000002</v>
      </c>
      <c r="O26" s="32">
        <f>'Dados Brutos - CHUVA'!O26*'Dados Normal. pelo Peso - Chuva'!O$4</f>
        <v>322.70000000000005</v>
      </c>
      <c r="P26" s="32">
        <f>'Dados Brutos - CHUVA'!P26*'Dados Normal. pelo Peso - Chuva'!P$4</f>
        <v>186.46599999999998</v>
      </c>
      <c r="Q26" s="32">
        <f>'Dados Brutos - CHUVA'!Q26*'Dados Normal. pelo Peso - Chuva'!Q$4</f>
        <v>4.7</v>
      </c>
      <c r="R26" s="32">
        <f>'Dados Brutos - CHUVA'!R26*'Dados Normal. pelo Peso - Chuva'!R$4</f>
        <v>4.5</v>
      </c>
      <c r="S26" s="32">
        <f>'Dados Brutos - CHUVA'!S26*'Dados Normal. pelo Peso - Chuva'!S$4</f>
        <v>8.6999999999999993</v>
      </c>
      <c r="T26" s="32">
        <f>'Dados Brutos - CHUVA'!T26*'Dados Normal. pelo Peso - Chuva'!T$4</f>
        <v>0</v>
      </c>
      <c r="U26" s="32">
        <f>'Dados Brutos - CHUVA'!U26*'Dados Normal. pelo Peso - Chuva'!U$4</f>
        <v>0</v>
      </c>
      <c r="V26" s="32">
        <f>'Dados Brutos - CHUVA'!V26*'Dados Normal. pelo Peso - Chuva'!V$4</f>
        <v>2.145</v>
      </c>
      <c r="W26" s="32">
        <f>'Dados Brutos - CHUVA'!W26*'Dados Normal. pelo Peso - Chuva'!W$4</f>
        <v>410.54500000000002</v>
      </c>
      <c r="X26" s="32">
        <f>'Dados Brutos - CHUVA'!X26*'Dados Normal. pelo Peso - Chuva'!X$4</f>
        <v>358.56799999999998</v>
      </c>
      <c r="Y26" s="32">
        <f>'Dados Brutos - CHUVA'!Y26*'Dados Normal. pelo Peso - Chuva'!Y$4</f>
        <v>209.02399999999997</v>
      </c>
      <c r="Z26" s="32">
        <f>'Dados Brutos - CHUVA'!Z26*'Dados Normal. pelo Peso - Chuva'!Z$4</f>
        <v>243.27199999999999</v>
      </c>
      <c r="AA26" s="32">
        <f>'Dados Brutos - CHUVA'!AA26*'Dados Normal. pelo Peso - Chuva'!AA$4</f>
        <v>73.38</v>
      </c>
      <c r="AB26" s="32">
        <f>'Dados Brutos - CHUVA'!AB26*'Dados Normal. pelo Peso - Chuva'!AB$4</f>
        <v>2.6679999999999997</v>
      </c>
      <c r="AC26" s="32">
        <f>'Dados Brutos - CHUVA'!AC26*'Dados Normal. pelo Peso - Chuva'!AC$4</f>
        <v>1.3679999999999999</v>
      </c>
    </row>
    <row r="27" spans="1:29" s="17" customFormat="1" x14ac:dyDescent="0.25">
      <c r="A27" s="18" t="s">
        <v>917</v>
      </c>
      <c r="B27" s="28" t="s">
        <v>918</v>
      </c>
      <c r="C27" s="32">
        <f>'Dados Brutos - CHUVA'!C27*'Dados Normal. pelo Peso - Chuva'!C$4</f>
        <v>166.99113350768641</v>
      </c>
      <c r="D27" s="32">
        <f>'Dados Brutos - CHUVA'!D27*'Dados Normal. pelo Peso - Chuva'!D$4</f>
        <v>115.70901794913507</v>
      </c>
      <c r="E27" s="32">
        <f>'Dados Brutos - CHUVA'!E27*'Dados Normal. pelo Peso - Chuva'!E$4</f>
        <v>102.063</v>
      </c>
      <c r="F27" s="32">
        <f>'Dados Brutos - CHUVA'!F27*'Dados Normal. pelo Peso - Chuva'!F$4</f>
        <v>60.128</v>
      </c>
      <c r="G27" s="32">
        <f>'Dados Brutos - CHUVA'!G27*'Dados Normal. pelo Peso - Chuva'!G$4</f>
        <v>46.298619824341287</v>
      </c>
      <c r="H27" s="32">
        <f>'Dados Brutos - CHUVA'!H27*'Dados Normal. pelo Peso - Chuva'!H$4</f>
        <v>6.0719371341173982</v>
      </c>
      <c r="I27" s="32">
        <f>'Dados Brutos - CHUVA'!I27*'Dados Normal. pelo Peso - Chuva'!I$4</f>
        <v>183.57500000000002</v>
      </c>
      <c r="J27" s="32">
        <f>'Dados Brutos - CHUVA'!J27*'Dados Normal. pelo Peso - Chuva'!J$4</f>
        <v>62.028000000000006</v>
      </c>
      <c r="K27" s="32">
        <f>'Dados Brutos - CHUVA'!K27*'Dados Normal. pelo Peso - Chuva'!K$4</f>
        <v>145.57499999999999</v>
      </c>
      <c r="L27" s="32">
        <f>'Dados Brutos - CHUVA'!L27*'Dados Normal. pelo Peso - Chuva'!L$4</f>
        <v>164.26</v>
      </c>
      <c r="M27" s="32">
        <f>'Dados Brutos - CHUVA'!M27*'Dados Normal. pelo Peso - Chuva'!M$4</f>
        <v>393.40799999999996</v>
      </c>
      <c r="N27" s="32">
        <f>'Dados Brutos - CHUVA'!N27*'Dados Normal. pelo Peso - Chuva'!N$4</f>
        <v>424.76400000000001</v>
      </c>
      <c r="O27" s="32">
        <f>'Dados Brutos - CHUVA'!O27*'Dados Normal. pelo Peso - Chuva'!O$4</f>
        <v>461.1</v>
      </c>
      <c r="P27" s="32">
        <f>'Dados Brutos - CHUVA'!P27*'Dados Normal. pelo Peso - Chuva'!P$4</f>
        <v>189.696</v>
      </c>
      <c r="Q27" s="32">
        <f>'Dados Brutos - CHUVA'!Q27*'Dados Normal. pelo Peso - Chuva'!Q$4</f>
        <v>0</v>
      </c>
      <c r="R27" s="32">
        <f>'Dados Brutos - CHUVA'!R27*'Dados Normal. pelo Peso - Chuva'!R$4</f>
        <v>0</v>
      </c>
      <c r="S27" s="32">
        <f>'Dados Brutos - CHUVA'!S27*'Dados Normal. pelo Peso - Chuva'!S$4</f>
        <v>11.6</v>
      </c>
      <c r="T27" s="32">
        <f>'Dados Brutos - CHUVA'!T27*'Dados Normal. pelo Peso - Chuva'!T$4</f>
        <v>2.2999999999999998</v>
      </c>
      <c r="U27" s="32">
        <f>'Dados Brutos - CHUVA'!U27*'Dados Normal. pelo Peso - Chuva'!U$4</f>
        <v>0</v>
      </c>
      <c r="V27" s="32">
        <f>'Dados Brutos - CHUVA'!V27*'Dados Normal. pelo Peso - Chuva'!V$4</f>
        <v>1.9889999999999999</v>
      </c>
      <c r="W27" s="32">
        <f>'Dados Brutos - CHUVA'!W27*'Dados Normal. pelo Peso - Chuva'!W$4</f>
        <v>392.92</v>
      </c>
      <c r="X27" s="32">
        <f>'Dados Brutos - CHUVA'!X27*'Dados Normal. pelo Peso - Chuva'!X$4</f>
        <v>342.83599999999996</v>
      </c>
      <c r="Y27" s="32">
        <f>'Dados Brutos - CHUVA'!Y27*'Dados Normal. pelo Peso - Chuva'!Y$4</f>
        <v>114.44799999999999</v>
      </c>
      <c r="Z27" s="32">
        <f>'Dados Brutos - CHUVA'!Z27*'Dados Normal. pelo Peso - Chuva'!Z$4</f>
        <v>84.647000000000006</v>
      </c>
      <c r="AA27" s="32">
        <f>'Dados Brutos - CHUVA'!AA27*'Dados Normal. pelo Peso - Chuva'!AA$4</f>
        <v>42.525000000000006</v>
      </c>
      <c r="AB27" s="32">
        <f>'Dados Brutos - CHUVA'!AB27*'Dados Normal. pelo Peso - Chuva'!AB$4</f>
        <v>3.1739999999999995</v>
      </c>
      <c r="AC27" s="32">
        <f>'Dados Brutos - CHUVA'!AC27*'Dados Normal. pelo Peso - Chuva'!AC$4</f>
        <v>1.1519999999999999</v>
      </c>
    </row>
    <row r="28" spans="1:29" s="17" customFormat="1" x14ac:dyDescent="0.25">
      <c r="A28" s="18" t="s">
        <v>919</v>
      </c>
      <c r="B28" s="28" t="s">
        <v>920</v>
      </c>
      <c r="C28" s="32">
        <f>'Dados Brutos - CHUVA'!C28*'Dados Normal. pelo Peso - Chuva'!C$4</f>
        <v>300.25375939849624</v>
      </c>
      <c r="D28" s="32">
        <f>'Dados Brutos - CHUVA'!D28*'Dados Normal. pelo Peso - Chuva'!D$4</f>
        <v>216.37051039697542</v>
      </c>
      <c r="E28" s="32">
        <f>'Dados Brutos - CHUVA'!E28*'Dados Normal. pelo Peso - Chuva'!E$4</f>
        <v>132.756</v>
      </c>
      <c r="F28" s="32">
        <f>'Dados Brutos - CHUVA'!F28*'Dados Normal. pelo Peso - Chuva'!F$4</f>
        <v>87.872000000000014</v>
      </c>
      <c r="G28" s="32">
        <f>'Dados Brutos - CHUVA'!G28*'Dados Normal. pelo Peso - Chuva'!G$4</f>
        <v>53.475445223961145</v>
      </c>
      <c r="H28" s="32">
        <f>'Dados Brutos - CHUVA'!H28*'Dados Normal. pelo Peso - Chuva'!H$4</f>
        <v>2.5265800354400474</v>
      </c>
      <c r="I28" s="32">
        <f>'Dados Brutos - CHUVA'!I28*'Dados Normal. pelo Peso - Chuva'!I$4</f>
        <v>263.86500000000001</v>
      </c>
      <c r="J28" s="32">
        <f>'Dados Brutos - CHUVA'!J28*'Dados Normal. pelo Peso - Chuva'!J$4</f>
        <v>88.596000000000004</v>
      </c>
      <c r="K28" s="32">
        <f>'Dados Brutos - CHUVA'!K28*'Dados Normal. pelo Peso - Chuva'!K$4</f>
        <v>42.024999999999999</v>
      </c>
      <c r="L28" s="32">
        <f>'Dados Brutos - CHUVA'!L28*'Dados Normal. pelo Peso - Chuva'!L$4</f>
        <v>140.04</v>
      </c>
      <c r="M28" s="32">
        <f>'Dados Brutos - CHUVA'!M28*'Dados Normal. pelo Peso - Chuva'!M$4</f>
        <v>184.94399999999999</v>
      </c>
      <c r="N28" s="32">
        <f>'Dados Brutos - CHUVA'!N28*'Dados Normal. pelo Peso - Chuva'!N$4</f>
        <v>384.55999999999995</v>
      </c>
      <c r="O28" s="32">
        <f>'Dados Brutos - CHUVA'!O28*'Dados Normal. pelo Peso - Chuva'!O$4</f>
        <v>444.6</v>
      </c>
      <c r="P28" s="32">
        <f>'Dados Brutos - CHUVA'!P28*'Dados Normal. pelo Peso - Chuva'!P$4</f>
        <v>189.52499999999998</v>
      </c>
      <c r="Q28" s="32">
        <f>'Dados Brutos - CHUVA'!Q28*'Dados Normal. pelo Peso - Chuva'!Q$4</f>
        <v>0</v>
      </c>
      <c r="R28" s="32">
        <f>'Dados Brutos - CHUVA'!R28*'Dados Normal. pelo Peso - Chuva'!R$4</f>
        <v>0</v>
      </c>
      <c r="S28" s="32">
        <f>'Dados Brutos - CHUVA'!S28*'Dados Normal. pelo Peso - Chuva'!S$4</f>
        <v>8.6999999999999993</v>
      </c>
      <c r="T28" s="32">
        <f>'Dados Brutos - CHUVA'!T28*'Dados Normal. pelo Peso - Chuva'!T$4</f>
        <v>0</v>
      </c>
      <c r="U28" s="32">
        <f>'Dados Brutos - CHUVA'!U28*'Dados Normal. pelo Peso - Chuva'!U$4</f>
        <v>0</v>
      </c>
      <c r="V28" s="32">
        <f>'Dados Brutos - CHUVA'!V28*'Dados Normal. pelo Peso - Chuva'!V$4</f>
        <v>1.95</v>
      </c>
      <c r="W28" s="32">
        <f>'Dados Brutos - CHUVA'!W28*'Dados Normal. pelo Peso - Chuva'!W$4</f>
        <v>422.06</v>
      </c>
      <c r="X28" s="32">
        <f>'Dados Brutos - CHUVA'!X28*'Dados Normal. pelo Peso - Chuva'!X$4</f>
        <v>340.25199999999995</v>
      </c>
      <c r="Y28" s="32">
        <f>'Dados Brutos - CHUVA'!Y28*'Dados Normal. pelo Peso - Chuva'!Y$4</f>
        <v>161.82799999999997</v>
      </c>
      <c r="Z28" s="32">
        <f>'Dados Brutos - CHUVA'!Z28*'Dados Normal. pelo Peso - Chuva'!Z$4</f>
        <v>147.48599999999999</v>
      </c>
      <c r="AA28" s="32">
        <f>'Dados Brutos - CHUVA'!AA28*'Dados Normal. pelo Peso - Chuva'!AA$4</f>
        <v>62.16</v>
      </c>
      <c r="AB28" s="32">
        <f>'Dados Brutos - CHUVA'!AB28*'Dados Normal. pelo Peso - Chuva'!AB$4</f>
        <v>2.0699999999999998</v>
      </c>
      <c r="AC28" s="32">
        <f>'Dados Brutos - CHUVA'!AC28*'Dados Normal. pelo Peso - Chuva'!AC$4</f>
        <v>1.1279999999999999</v>
      </c>
    </row>
    <row r="29" spans="1:29" s="17" customFormat="1" x14ac:dyDescent="0.25">
      <c r="A29" s="18" t="s">
        <v>921</v>
      </c>
      <c r="B29" s="28" t="s">
        <v>922</v>
      </c>
      <c r="C29" s="32">
        <f>'Dados Brutos - CHUVA'!C29*'Dados Normal. pelo Peso - Chuva'!C$4</f>
        <v>219.30724246513719</v>
      </c>
      <c r="D29" s="32">
        <f>'Dados Brutos - CHUVA'!D29*'Dados Normal. pelo Peso - Chuva'!D$4</f>
        <v>143.67295714418518</v>
      </c>
      <c r="E29" s="32">
        <f>'Dados Brutos - CHUVA'!E29*'Dados Normal. pelo Peso - Chuva'!E$4</f>
        <v>128.54400000000001</v>
      </c>
      <c r="F29" s="32">
        <f>'Dados Brutos - CHUVA'!F29*'Dados Normal. pelo Peso - Chuva'!F$4</f>
        <v>74.784000000000006</v>
      </c>
      <c r="G29" s="32">
        <f>'Dados Brutos - CHUVA'!G29*'Dados Normal. pelo Peso - Chuva'!G$4</f>
        <v>35.549303699535805</v>
      </c>
      <c r="H29" s="32">
        <f>'Dados Brutos - CHUVA'!H29*'Dados Normal. pelo Peso - Chuva'!H$4</f>
        <v>6.2960883398839602</v>
      </c>
      <c r="I29" s="32">
        <f>'Dados Brutos - CHUVA'!I29*'Dados Normal. pelo Peso - Chuva'!I$4</f>
        <v>171.535</v>
      </c>
      <c r="J29" s="32">
        <f>'Dados Brutos - CHUVA'!J29*'Dados Normal. pelo Peso - Chuva'!J$4</f>
        <v>96.912000000000006</v>
      </c>
      <c r="K29" s="32">
        <f>'Dados Brutos - CHUVA'!K29*'Dados Normal. pelo Peso - Chuva'!K$4</f>
        <v>106.05000000000001</v>
      </c>
      <c r="L29" s="32">
        <f>'Dados Brutos - CHUVA'!L29*'Dados Normal. pelo Peso - Chuva'!L$4</f>
        <v>151.72</v>
      </c>
      <c r="M29" s="32">
        <f>'Dados Brutos - CHUVA'!M29*'Dados Normal. pelo Peso - Chuva'!M$4</f>
        <v>341.28</v>
      </c>
      <c r="N29" s="32">
        <f>'Dados Brutos - CHUVA'!N29*'Dados Normal. pelo Peso - Chuva'!N$4</f>
        <v>397.57799999999997</v>
      </c>
      <c r="O29" s="32">
        <f>'Dados Brutos - CHUVA'!O29*'Dados Normal. pelo Peso - Chuva'!O$4</f>
        <v>451.85</v>
      </c>
      <c r="P29" s="32">
        <f>'Dados Brutos - CHUVA'!P29*'Dados Normal. pelo Peso - Chuva'!P$4</f>
        <v>188.97399999999999</v>
      </c>
      <c r="Q29" s="32">
        <f>'Dados Brutos - CHUVA'!Q29*'Dados Normal. pelo Peso - Chuva'!Q$4</f>
        <v>0</v>
      </c>
      <c r="R29" s="32">
        <f>'Dados Brutos - CHUVA'!R29*'Dados Normal. pelo Peso - Chuva'!R$4</f>
        <v>0</v>
      </c>
      <c r="S29" s="32">
        <f>'Dados Brutos - CHUVA'!S29*'Dados Normal. pelo Peso - Chuva'!S$4</f>
        <v>11.6</v>
      </c>
      <c r="T29" s="32">
        <f>'Dados Brutos - CHUVA'!T29*'Dados Normal. pelo Peso - Chuva'!T$4</f>
        <v>0</v>
      </c>
      <c r="U29" s="32">
        <f>'Dados Brutos - CHUVA'!U29*'Dados Normal. pelo Peso - Chuva'!U$4</f>
        <v>0</v>
      </c>
      <c r="V29" s="32">
        <f>'Dados Brutos - CHUVA'!V29*'Dados Normal. pelo Peso - Chuva'!V$4</f>
        <v>1.95</v>
      </c>
      <c r="W29" s="32">
        <f>'Dados Brutos - CHUVA'!W29*'Dados Normal. pelo Peso - Chuva'!W$4</f>
        <v>447.91</v>
      </c>
      <c r="X29" s="32">
        <f>'Dados Brutos - CHUVA'!X29*'Dados Normal. pelo Peso - Chuva'!X$4</f>
        <v>359.51799999999997</v>
      </c>
      <c r="Y29" s="32">
        <f>'Dados Brutos - CHUVA'!Y29*'Dados Normal. pelo Peso - Chuva'!Y$4</f>
        <v>169.23399999999998</v>
      </c>
      <c r="Z29" s="32">
        <f>'Dados Brutos - CHUVA'!Z29*'Dados Normal. pelo Peso - Chuva'!Z$4</f>
        <v>182.501</v>
      </c>
      <c r="AA29" s="32">
        <f>'Dados Brutos - CHUVA'!AA29*'Dados Normal. pelo Peso - Chuva'!AA$4</f>
        <v>62.19</v>
      </c>
      <c r="AB29" s="32">
        <f>'Dados Brutos - CHUVA'!AB29*'Dados Normal. pelo Peso - Chuva'!AB$4</f>
        <v>2.2999999999999998</v>
      </c>
      <c r="AC29" s="32">
        <f>'Dados Brutos - CHUVA'!AC29*'Dados Normal. pelo Peso - Chuva'!AC$4</f>
        <v>1.2</v>
      </c>
    </row>
    <row r="30" spans="1:29" s="17" customFormat="1" x14ac:dyDescent="0.25">
      <c r="A30" s="18" t="s">
        <v>923</v>
      </c>
      <c r="B30" s="28" t="s">
        <v>924</v>
      </c>
      <c r="C30" s="32">
        <f>'Dados Brutos - CHUVA'!C30*'Dados Normal. pelo Peso - Chuva'!C$4</f>
        <v>166.36735866676244</v>
      </c>
      <c r="D30" s="32">
        <f>'Dados Brutos - CHUVA'!D30*'Dados Normal. pelo Peso - Chuva'!D$4</f>
        <v>120.28322741088698</v>
      </c>
      <c r="E30" s="32">
        <f>'Dados Brutos - CHUVA'!E30*'Dados Normal. pelo Peso - Chuva'!E$4</f>
        <v>184.66499999999999</v>
      </c>
      <c r="F30" s="32">
        <f>'Dados Brutos - CHUVA'!F30*'Dados Normal. pelo Peso - Chuva'!F$4</f>
        <v>116.80000000000001</v>
      </c>
      <c r="G30" s="32">
        <f>'Dados Brutos - CHUVA'!G30*'Dados Normal. pelo Peso - Chuva'!G$4</f>
        <v>50.182123844214068</v>
      </c>
      <c r="H30" s="32">
        <f>'Dados Brutos - CHUVA'!H30*'Dados Normal. pelo Peso - Chuva'!H$4</f>
        <v>3.4333070244672452</v>
      </c>
      <c r="I30" s="32">
        <f>'Dados Brutos - CHUVA'!I30*'Dados Normal. pelo Peso - Chuva'!I$4</f>
        <v>310.76500000000004</v>
      </c>
      <c r="J30" s="32">
        <f>'Dados Brutos - CHUVA'!J30*'Dados Normal. pelo Peso - Chuva'!J$4</f>
        <v>124.488</v>
      </c>
      <c r="K30" s="32">
        <f>'Dados Brutos - CHUVA'!K30*'Dados Normal. pelo Peso - Chuva'!K$4</f>
        <v>67.45</v>
      </c>
      <c r="L30" s="32">
        <f>'Dados Brutos - CHUVA'!L30*'Dados Normal. pelo Peso - Chuva'!L$4</f>
        <v>150.62</v>
      </c>
      <c r="M30" s="32">
        <f>'Dados Brutos - CHUVA'!M30*'Dados Normal. pelo Peso - Chuva'!M$4</f>
        <v>141.93600000000001</v>
      </c>
      <c r="N30" s="32">
        <f>'Dados Brutos - CHUVA'!N30*'Dados Normal. pelo Peso - Chuva'!N$4</f>
        <v>337.54799999999994</v>
      </c>
      <c r="O30" s="32">
        <f>'Dados Brutos - CHUVA'!O30*'Dados Normal. pelo Peso - Chuva'!O$4</f>
        <v>347.40000000000003</v>
      </c>
      <c r="P30" s="32">
        <f>'Dados Brutos - CHUVA'!P30*'Dados Normal. pelo Peso - Chuva'!P$4</f>
        <v>186.06700000000001</v>
      </c>
      <c r="Q30" s="32">
        <f>'Dados Brutos - CHUVA'!Q30*'Dados Normal. pelo Peso - Chuva'!Q$4</f>
        <v>0</v>
      </c>
      <c r="R30" s="32">
        <f>'Dados Brutos - CHUVA'!R30*'Dados Normal. pelo Peso - Chuva'!R$4</f>
        <v>0</v>
      </c>
      <c r="S30" s="32">
        <f>'Dados Brutos - CHUVA'!S30*'Dados Normal. pelo Peso - Chuva'!S$4</f>
        <v>8.6999999999999993</v>
      </c>
      <c r="T30" s="32">
        <f>'Dados Brutos - CHUVA'!T30*'Dados Normal. pelo Peso - Chuva'!T$4</f>
        <v>0</v>
      </c>
      <c r="U30" s="32">
        <f>'Dados Brutos - CHUVA'!U30*'Dados Normal. pelo Peso - Chuva'!U$4</f>
        <v>0</v>
      </c>
      <c r="V30" s="32">
        <f>'Dados Brutos - CHUVA'!V30*'Dados Normal. pelo Peso - Chuva'!V$4</f>
        <v>2.145</v>
      </c>
      <c r="W30" s="32">
        <f>'Dados Brutos - CHUVA'!W30*'Dados Normal. pelo Peso - Chuva'!W$4</f>
        <v>426.43100000000004</v>
      </c>
      <c r="X30" s="32">
        <f>'Dados Brutos - CHUVA'!X30*'Dados Normal. pelo Peso - Chuva'!X$4</f>
        <v>368.14399999999995</v>
      </c>
      <c r="Y30" s="32">
        <f>'Dados Brutos - CHUVA'!Y30*'Dados Normal. pelo Peso - Chuva'!Y$4</f>
        <v>204.28599999999997</v>
      </c>
      <c r="Z30" s="32">
        <f>'Dados Brutos - CHUVA'!Z30*'Dados Normal. pelo Peso - Chuva'!Z$4</f>
        <v>208.16300000000001</v>
      </c>
      <c r="AA30" s="32">
        <f>'Dados Brutos - CHUVA'!AA30*'Dados Normal. pelo Peso - Chuva'!AA$4</f>
        <v>83.894999999999996</v>
      </c>
      <c r="AB30" s="32">
        <f>'Dados Brutos - CHUVA'!AB30*'Dados Normal. pelo Peso - Chuva'!AB$4</f>
        <v>2.3459999999999996</v>
      </c>
      <c r="AC30" s="32">
        <f>'Dados Brutos - CHUVA'!AC30*'Dados Normal. pelo Peso - Chuva'!AC$4</f>
        <v>1.3679999999999999</v>
      </c>
    </row>
    <row r="31" spans="1:29" s="17" customFormat="1" x14ac:dyDescent="0.25">
      <c r="A31" s="18" t="s">
        <v>925</v>
      </c>
      <c r="B31" s="28" t="s">
        <v>926</v>
      </c>
      <c r="C31" s="32">
        <f>'Dados Brutos - CHUVA'!C31*'Dados Normal. pelo Peso - Chuva'!C$4</f>
        <v>144.91142292622484</v>
      </c>
      <c r="D31" s="32">
        <f>'Dados Brutos - CHUVA'!D31*'Dados Normal. pelo Peso - Chuva'!D$4</f>
        <v>98.648900093034413</v>
      </c>
      <c r="E31" s="32">
        <f>'Dados Brutos - CHUVA'!E31*'Dados Normal. pelo Peso - Chuva'!E$4</f>
        <v>118.092</v>
      </c>
      <c r="F31" s="32">
        <f>'Dados Brutos - CHUVA'!F31*'Dados Normal. pelo Peso - Chuva'!F$4</f>
        <v>70.496000000000009</v>
      </c>
      <c r="G31" s="32">
        <f>'Dados Brutos - CHUVA'!G31*'Dados Normal. pelo Peso - Chuva'!G$4</f>
        <v>42.078340189590413</v>
      </c>
      <c r="H31" s="32">
        <f>'Dados Brutos - CHUVA'!H31*'Dados Normal. pelo Peso - Chuva'!H$4</f>
        <v>5.6366331741064082</v>
      </c>
      <c r="I31" s="32">
        <f>'Dados Brutos - CHUVA'!I31*'Dados Normal. pelo Peso - Chuva'!I$4</f>
        <v>252.38499999999999</v>
      </c>
      <c r="J31" s="32">
        <f>'Dados Brutos - CHUVA'!J31*'Dados Normal. pelo Peso - Chuva'!J$4</f>
        <v>100.116</v>
      </c>
      <c r="K31" s="32">
        <f>'Dados Brutos - CHUVA'!K31*'Dados Normal. pelo Peso - Chuva'!K$4</f>
        <v>119.42500000000001</v>
      </c>
      <c r="L31" s="32">
        <f>'Dados Brutos - CHUVA'!L31*'Dados Normal. pelo Peso - Chuva'!L$4</f>
        <v>143.76</v>
      </c>
      <c r="M31" s="32">
        <f>'Dados Brutos - CHUVA'!M31*'Dados Normal. pelo Peso - Chuva'!M$4</f>
        <v>355.34399999999999</v>
      </c>
      <c r="N31" s="32">
        <f>'Dados Brutos - CHUVA'!N31*'Dados Normal. pelo Peso - Chuva'!N$4</f>
        <v>434.83799999999997</v>
      </c>
      <c r="O31" s="32">
        <f>'Dados Brutos - CHUVA'!O31*'Dados Normal. pelo Peso - Chuva'!O$4</f>
        <v>455.15</v>
      </c>
      <c r="P31" s="32">
        <f>'Dados Brutos - CHUVA'!P31*'Dados Normal. pelo Peso - Chuva'!P$4</f>
        <v>189.43</v>
      </c>
      <c r="Q31" s="32">
        <f>'Dados Brutos - CHUVA'!Q31*'Dados Normal. pelo Peso - Chuva'!Q$4</f>
        <v>4.7</v>
      </c>
      <c r="R31" s="32">
        <f>'Dados Brutos - CHUVA'!R31*'Dados Normal. pelo Peso - Chuva'!R$4</f>
        <v>4.5</v>
      </c>
      <c r="S31" s="32">
        <f>'Dados Brutos - CHUVA'!S31*'Dados Normal. pelo Peso - Chuva'!S$4</f>
        <v>11.6</v>
      </c>
      <c r="T31" s="32">
        <f>'Dados Brutos - CHUVA'!T31*'Dados Normal. pelo Peso - Chuva'!T$4</f>
        <v>0</v>
      </c>
      <c r="U31" s="32">
        <f>'Dados Brutos - CHUVA'!U31*'Dados Normal. pelo Peso - Chuva'!U$4</f>
        <v>0</v>
      </c>
      <c r="V31" s="32">
        <f>'Dados Brutos - CHUVA'!V31*'Dados Normal. pelo Peso - Chuva'!V$4</f>
        <v>1.8719999999999999</v>
      </c>
      <c r="W31" s="32">
        <f>'Dados Brutos - CHUVA'!W31*'Dados Normal. pelo Peso - Chuva'!W$4</f>
        <v>421.59000000000003</v>
      </c>
      <c r="X31" s="32">
        <f>'Dados Brutos - CHUVA'!X31*'Dados Normal. pelo Peso - Chuva'!X$4</f>
        <v>351.80399999999997</v>
      </c>
      <c r="Y31" s="32">
        <f>'Dados Brutos - CHUVA'!Y31*'Dados Normal. pelo Peso - Chuva'!Y$4</f>
        <v>163.392</v>
      </c>
      <c r="Z31" s="32">
        <f>'Dados Brutos - CHUVA'!Z31*'Dados Normal. pelo Peso - Chuva'!Z$4</f>
        <v>151.66900000000001</v>
      </c>
      <c r="AA31" s="32">
        <f>'Dados Brutos - CHUVA'!AA31*'Dados Normal. pelo Peso - Chuva'!AA$4</f>
        <v>51.614999999999995</v>
      </c>
      <c r="AB31" s="32">
        <f>'Dados Brutos - CHUVA'!AB31*'Dados Normal. pelo Peso - Chuva'!AB$4</f>
        <v>2.8979999999999997</v>
      </c>
      <c r="AC31" s="32">
        <f>'Dados Brutos - CHUVA'!AC31*'Dados Normal. pelo Peso - Chuva'!AC$4</f>
        <v>1.008</v>
      </c>
    </row>
    <row r="32" spans="1:29" s="17" customFormat="1" x14ac:dyDescent="0.25">
      <c r="A32" s="18" t="s">
        <v>927</v>
      </c>
      <c r="B32" s="28" t="s">
        <v>928</v>
      </c>
      <c r="C32" s="32">
        <f>'Dados Brutos - CHUVA'!C32*'Dados Normal. pelo Peso - Chuva'!C$4</f>
        <v>256.71492336395625</v>
      </c>
      <c r="D32" s="32">
        <f>'Dados Brutos - CHUVA'!D32*'Dados Normal. pelo Peso - Chuva'!D$4</f>
        <v>207.84409158199998</v>
      </c>
      <c r="E32" s="32">
        <f>'Dados Brutos - CHUVA'!E32*'Dados Normal. pelo Peso - Chuva'!E$4</f>
        <v>136.30500000000001</v>
      </c>
      <c r="F32" s="32">
        <f>'Dados Brutos - CHUVA'!F32*'Dados Normal. pelo Peso - Chuva'!F$4</f>
        <v>83.360000000000014</v>
      </c>
      <c r="G32" s="32">
        <f>'Dados Brutos - CHUVA'!G32*'Dados Normal. pelo Peso - Chuva'!G$4</f>
        <v>35.613241942540476</v>
      </c>
      <c r="H32" s="32">
        <f>'Dados Brutos - CHUVA'!H32*'Dados Normal. pelo Peso - Chuva'!H$4</f>
        <v>4.700569166048008</v>
      </c>
      <c r="I32" s="32">
        <f>'Dados Brutos - CHUVA'!I32*'Dados Normal. pelo Peso - Chuva'!I$4</f>
        <v>163.79999999999998</v>
      </c>
      <c r="J32" s="32">
        <f>'Dados Brutos - CHUVA'!J32*'Dados Normal. pelo Peso - Chuva'!J$4</f>
        <v>84.24</v>
      </c>
      <c r="K32" s="32">
        <f>'Dados Brutos - CHUVA'!K32*'Dados Normal. pelo Peso - Chuva'!K$4</f>
        <v>63.924999999999997</v>
      </c>
      <c r="L32" s="32">
        <f>'Dados Brutos - CHUVA'!L32*'Dados Normal. pelo Peso - Chuva'!L$4</f>
        <v>151.54</v>
      </c>
      <c r="M32" s="32">
        <f>'Dados Brutos - CHUVA'!M32*'Dados Normal. pelo Peso - Chuva'!M$4</f>
        <v>311.80799999999994</v>
      </c>
      <c r="N32" s="32">
        <f>'Dados Brutos - CHUVA'!N32*'Dados Normal. pelo Peso - Chuva'!N$4</f>
        <v>427.66199999999998</v>
      </c>
      <c r="O32" s="32">
        <f>'Dados Brutos - CHUVA'!O32*'Dados Normal. pelo Peso - Chuva'!O$4</f>
        <v>414.20000000000005</v>
      </c>
      <c r="P32" s="32">
        <f>'Dados Brutos - CHUVA'!P32*'Dados Normal. pelo Peso - Chuva'!P$4</f>
        <v>187.70099999999999</v>
      </c>
      <c r="Q32" s="32">
        <f>'Dados Brutos - CHUVA'!Q32*'Dados Normal. pelo Peso - Chuva'!Q$4</f>
        <v>4.7</v>
      </c>
      <c r="R32" s="32">
        <f>'Dados Brutos - CHUVA'!R32*'Dados Normal. pelo Peso - Chuva'!R$4</f>
        <v>0</v>
      </c>
      <c r="S32" s="32">
        <f>'Dados Brutos - CHUVA'!S32*'Dados Normal. pelo Peso - Chuva'!S$4</f>
        <v>5.8</v>
      </c>
      <c r="T32" s="32">
        <f>'Dados Brutos - CHUVA'!T32*'Dados Normal. pelo Peso - Chuva'!T$4</f>
        <v>0</v>
      </c>
      <c r="U32" s="32">
        <f>'Dados Brutos - CHUVA'!U32*'Dados Normal. pelo Peso - Chuva'!U$4</f>
        <v>0</v>
      </c>
      <c r="V32" s="32">
        <f>'Dados Brutos - CHUVA'!V32*'Dados Normal. pelo Peso - Chuva'!V$4</f>
        <v>2.145</v>
      </c>
      <c r="W32" s="32">
        <f>'Dados Brutos - CHUVA'!W32*'Dados Normal. pelo Peso - Chuva'!W$4</f>
        <v>417.17200000000003</v>
      </c>
      <c r="X32" s="32">
        <f>'Dados Brutos - CHUVA'!X32*'Dados Normal. pelo Peso - Chuva'!X$4</f>
        <v>354.69200000000001</v>
      </c>
      <c r="Y32" s="32">
        <f>'Dados Brutos - CHUVA'!Y32*'Dados Normal. pelo Peso - Chuva'!Y$4</f>
        <v>189.06</v>
      </c>
      <c r="Z32" s="32">
        <f>'Dados Brutos - CHUVA'!Z32*'Dados Normal. pelo Peso - Chuva'!Z$4</f>
        <v>167.13200000000001</v>
      </c>
      <c r="AA32" s="32">
        <f>'Dados Brutos - CHUVA'!AA32*'Dados Normal. pelo Peso - Chuva'!AA$4</f>
        <v>57.269999999999996</v>
      </c>
      <c r="AB32" s="32">
        <f>'Dados Brutos - CHUVA'!AB32*'Dados Normal. pelo Peso - Chuva'!AB$4</f>
        <v>2.6219999999999994</v>
      </c>
      <c r="AC32" s="32">
        <f>'Dados Brutos - CHUVA'!AC32*'Dados Normal. pelo Peso - Chuva'!AC$4</f>
        <v>1.4159999999999999</v>
      </c>
    </row>
    <row r="33" spans="1:29" s="17" customFormat="1" x14ac:dyDescent="0.25">
      <c r="A33" s="18" t="s">
        <v>929</v>
      </c>
      <c r="B33" s="28" t="s">
        <v>930</v>
      </c>
      <c r="C33" s="32">
        <f>'Dados Brutos - CHUVA'!C33*'Dados Normal. pelo Peso - Chuva'!C$4</f>
        <v>283.90718668453343</v>
      </c>
      <c r="D33" s="32">
        <f>'Dados Brutos - CHUVA'!D33*'Dados Normal. pelo Peso - Chuva'!D$4</f>
        <v>214.26161020791503</v>
      </c>
      <c r="E33" s="32">
        <f>'Dados Brutos - CHUVA'!E33*'Dados Normal. pelo Peso - Chuva'!E$4</f>
        <v>137.66999999999999</v>
      </c>
      <c r="F33" s="32">
        <f>'Dados Brutos - CHUVA'!F33*'Dados Normal. pelo Peso - Chuva'!F$4</f>
        <v>86.688000000000002</v>
      </c>
      <c r="G33" s="32">
        <f>'Dados Brutos - CHUVA'!G33*'Dados Normal. pelo Peso - Chuva'!G$4</f>
        <v>47.48936170212766</v>
      </c>
      <c r="H33" s="32">
        <f>'Dados Brutos - CHUVA'!H33*'Dados Normal. pelo Peso - Chuva'!H$4</f>
        <v>7.2553348050036792</v>
      </c>
      <c r="I33" s="32">
        <f>'Dados Brutos - CHUVA'!I33*'Dados Normal. pelo Peso - Chuva'!I$4</f>
        <v>281.89000000000004</v>
      </c>
      <c r="J33" s="32">
        <f>'Dados Brutos - CHUVA'!J33*'Dados Normal. pelo Peso - Chuva'!J$4</f>
        <v>96.012000000000015</v>
      </c>
      <c r="K33" s="32">
        <f>'Dados Brutos - CHUVA'!K33*'Dados Normal. pelo Peso - Chuva'!K$4</f>
        <v>70.974999999999994</v>
      </c>
      <c r="L33" s="32">
        <f>'Dados Brutos - CHUVA'!L33*'Dados Normal. pelo Peso - Chuva'!L$4</f>
        <v>164.62</v>
      </c>
      <c r="M33" s="32">
        <f>'Dados Brutos - CHUVA'!M33*'Dados Normal. pelo Peso - Chuva'!M$4</f>
        <v>259.82400000000001</v>
      </c>
      <c r="N33" s="32">
        <f>'Dados Brutos - CHUVA'!N33*'Dados Normal. pelo Peso - Chuva'!N$4</f>
        <v>395.92199999999991</v>
      </c>
      <c r="O33" s="32">
        <f>'Dados Brutos - CHUVA'!O33*'Dados Normal. pelo Peso - Chuva'!O$4</f>
        <v>357.35</v>
      </c>
      <c r="P33" s="32">
        <f>'Dados Brutos - CHUVA'!P33*'Dados Normal. pelo Peso - Chuva'!P$4</f>
        <v>180.46199999999999</v>
      </c>
      <c r="Q33" s="32">
        <f>'Dados Brutos - CHUVA'!Q33*'Dados Normal. pelo Peso - Chuva'!Q$4</f>
        <v>4.7</v>
      </c>
      <c r="R33" s="32">
        <f>'Dados Brutos - CHUVA'!R33*'Dados Normal. pelo Peso - Chuva'!R$4</f>
        <v>0</v>
      </c>
      <c r="S33" s="32">
        <f>'Dados Brutos - CHUVA'!S33*'Dados Normal. pelo Peso - Chuva'!S$4</f>
        <v>5.8</v>
      </c>
      <c r="T33" s="32">
        <f>'Dados Brutos - CHUVA'!T33*'Dados Normal. pelo Peso - Chuva'!T$4</f>
        <v>0</v>
      </c>
      <c r="U33" s="32">
        <f>'Dados Brutos - CHUVA'!U33*'Dados Normal. pelo Peso - Chuva'!U$4</f>
        <v>0</v>
      </c>
      <c r="V33" s="32">
        <f>'Dados Brutos - CHUVA'!V33*'Dados Normal. pelo Peso - Chuva'!V$4</f>
        <v>2.145</v>
      </c>
      <c r="W33" s="32">
        <f>'Dados Brutos - CHUVA'!W33*'Dados Normal. pelo Peso - Chuva'!W$4</f>
        <v>423.517</v>
      </c>
      <c r="X33" s="32">
        <f>'Dados Brutos - CHUVA'!X33*'Dados Normal. pelo Peso - Chuva'!X$4</f>
        <v>356.97199999999998</v>
      </c>
      <c r="Y33" s="32">
        <f>'Dados Brutos - CHUVA'!Y33*'Dados Normal. pelo Peso - Chuva'!Y$4</f>
        <v>197.20199999999997</v>
      </c>
      <c r="Z33" s="32">
        <f>'Dados Brutos - CHUVA'!Z33*'Dados Normal. pelo Peso - Chuva'!Z$4</f>
        <v>237.49100000000001</v>
      </c>
      <c r="AA33" s="32">
        <f>'Dados Brutos - CHUVA'!AA33*'Dados Normal. pelo Peso - Chuva'!AA$4</f>
        <v>77.864999999999995</v>
      </c>
      <c r="AB33" s="32">
        <f>'Dados Brutos - CHUVA'!AB33*'Dados Normal. pelo Peso - Chuva'!AB$4</f>
        <v>2.2079999999999997</v>
      </c>
      <c r="AC33" s="32">
        <f>'Dados Brutos - CHUVA'!AC33*'Dados Normal. pelo Peso - Chuva'!AC$4</f>
        <v>1.3679999999999999</v>
      </c>
    </row>
    <row r="34" spans="1:29" s="17" customFormat="1" x14ac:dyDescent="0.25">
      <c r="A34" s="18" t="s">
        <v>931</v>
      </c>
      <c r="B34" s="28" t="s">
        <v>932</v>
      </c>
      <c r="C34" s="32">
        <f>'Dados Brutos - CHUVA'!C34*'Dados Normal. pelo Peso - Chuva'!C$4</f>
        <v>283.95817596310582</v>
      </c>
      <c r="D34" s="32">
        <f>'Dados Brutos - CHUVA'!D34*'Dados Normal. pelo Peso - Chuva'!D$4</f>
        <v>182.49799992380665</v>
      </c>
      <c r="E34" s="32">
        <f>'Dados Brutos - CHUVA'!E34*'Dados Normal. pelo Peso - Chuva'!E$4</f>
        <v>164.73599999999999</v>
      </c>
      <c r="F34" s="32">
        <f>'Dados Brutos - CHUVA'!F34*'Dados Normal. pelo Peso - Chuva'!F$4</f>
        <v>104.224</v>
      </c>
      <c r="G34" s="32">
        <f>'Dados Brutos - CHUVA'!G34*'Dados Normal. pelo Peso - Chuva'!G$4</f>
        <v>47.955675522091212</v>
      </c>
      <c r="H34" s="32">
        <f>'Dados Brutos - CHUVA'!H34*'Dados Normal. pelo Peso - Chuva'!H$4</f>
        <v>20.437790840068576</v>
      </c>
      <c r="I34" s="32">
        <f>'Dados Brutos - CHUVA'!I34*'Dados Normal. pelo Peso - Chuva'!I$4</f>
        <v>239.11999999999998</v>
      </c>
      <c r="J34" s="32">
        <f>'Dados Brutos - CHUVA'!J34*'Dados Normal. pelo Peso - Chuva'!J$4</f>
        <v>90.287999999999997</v>
      </c>
      <c r="K34" s="32">
        <f>'Dados Brutos - CHUVA'!K34*'Dados Normal. pelo Peso - Chuva'!K$4</f>
        <v>107.325</v>
      </c>
      <c r="L34" s="32">
        <f>'Dados Brutos - CHUVA'!L34*'Dados Normal. pelo Peso - Chuva'!L$4</f>
        <v>148.36000000000001</v>
      </c>
      <c r="M34" s="32">
        <f>'Dados Brutos - CHUVA'!M34*'Dados Normal. pelo Peso - Chuva'!M$4</f>
        <v>352.70400000000001</v>
      </c>
      <c r="N34" s="32">
        <f>'Dados Brutos - CHUVA'!N34*'Dados Normal. pelo Peso - Chuva'!N$4</f>
        <v>384.28399999999999</v>
      </c>
      <c r="O34" s="32">
        <f>'Dados Brutos - CHUVA'!O34*'Dados Normal. pelo Peso - Chuva'!O$4</f>
        <v>362.45</v>
      </c>
      <c r="P34" s="32">
        <f>'Dados Brutos - CHUVA'!P34*'Dados Normal. pelo Peso - Chuva'!P$4</f>
        <v>186.44699999999997</v>
      </c>
      <c r="Q34" s="32">
        <f>'Dados Brutos - CHUVA'!Q34*'Dados Normal. pelo Peso - Chuva'!Q$4</f>
        <v>4.7</v>
      </c>
      <c r="R34" s="32">
        <f>'Dados Brutos - CHUVA'!R34*'Dados Normal. pelo Peso - Chuva'!R$4</f>
        <v>4.5</v>
      </c>
      <c r="S34" s="32">
        <f>'Dados Brutos - CHUVA'!S34*'Dados Normal. pelo Peso - Chuva'!S$4</f>
        <v>5.8</v>
      </c>
      <c r="T34" s="32">
        <f>'Dados Brutos - CHUVA'!T34*'Dados Normal. pelo Peso - Chuva'!T$4</f>
        <v>0</v>
      </c>
      <c r="U34" s="32">
        <f>'Dados Brutos - CHUVA'!U34*'Dados Normal. pelo Peso - Chuva'!U$4</f>
        <v>0</v>
      </c>
      <c r="V34" s="32">
        <f>'Dados Brutos - CHUVA'!V34*'Dados Normal. pelo Peso - Chuva'!V$4</f>
        <v>2.3009999999999997</v>
      </c>
      <c r="W34" s="32">
        <f>'Dados Brutos - CHUVA'!W34*'Dados Normal. pelo Peso - Chuva'!W$4</f>
        <v>436.86500000000001</v>
      </c>
      <c r="X34" s="32">
        <f>'Dados Brutos - CHUVA'!X34*'Dados Normal. pelo Peso - Chuva'!X$4</f>
        <v>355.87</v>
      </c>
      <c r="Y34" s="32">
        <f>'Dados Brutos - CHUVA'!Y34*'Dados Normal. pelo Peso - Chuva'!Y$4</f>
        <v>277.88599999999997</v>
      </c>
      <c r="Z34" s="32">
        <f>'Dados Brutos - CHUVA'!Z34*'Dados Normal. pelo Peso - Chuva'!Z$4</f>
        <v>263.858</v>
      </c>
      <c r="AA34" s="32">
        <f>'Dados Brutos - CHUVA'!AA34*'Dados Normal. pelo Peso - Chuva'!AA$4</f>
        <v>73.245000000000005</v>
      </c>
      <c r="AB34" s="32">
        <f>'Dados Brutos - CHUVA'!AB34*'Dados Normal. pelo Peso - Chuva'!AB$4</f>
        <v>3.4039999999999999</v>
      </c>
      <c r="AC34" s="32">
        <f>'Dados Brutos - CHUVA'!AC34*'Dados Normal. pelo Peso - Chuva'!AC$4</f>
        <v>1.6559999999999999</v>
      </c>
    </row>
    <row r="35" spans="1:29" s="17" customFormat="1" x14ac:dyDescent="0.25">
      <c r="A35" s="18" t="s">
        <v>933</v>
      </c>
      <c r="B35" s="28" t="s">
        <v>934</v>
      </c>
      <c r="C35" s="32">
        <f>'Dados Brutos - CHUVA'!C35*'Dados Normal. pelo Peso - Chuva'!C$4</f>
        <v>197.14374805113812</v>
      </c>
      <c r="D35" s="32">
        <f>'Dados Brutos - CHUVA'!D35*'Dados Normal. pelo Peso - Chuva'!D$4</f>
        <v>140.31066758126261</v>
      </c>
      <c r="E35" s="32">
        <f>'Dados Brutos - CHUVA'!E35*'Dados Normal. pelo Peso - Chuva'!E$4</f>
        <v>134.238</v>
      </c>
      <c r="F35" s="32">
        <f>'Dados Brutos - CHUVA'!F35*'Dados Normal. pelo Peso - Chuva'!F$4</f>
        <v>72.576000000000008</v>
      </c>
      <c r="G35" s="32">
        <f>'Dados Brutos - CHUVA'!G35*'Dados Normal. pelo Peso - Chuva'!G$4</f>
        <v>31.14471150417231</v>
      </c>
      <c r="H35" s="32">
        <f>'Dados Brutos - CHUVA'!H35*'Dados Normal. pelo Peso - Chuva'!H$4</f>
        <v>1.7560212273778746</v>
      </c>
      <c r="I35" s="32">
        <f>'Dados Brutos - CHUVA'!I35*'Dados Normal. pelo Peso - Chuva'!I$4</f>
        <v>164.08</v>
      </c>
      <c r="J35" s="32">
        <f>'Dados Brutos - CHUVA'!J35*'Dados Normal. pelo Peso - Chuva'!J$4</f>
        <v>90.647999999999996</v>
      </c>
      <c r="K35" s="32">
        <f>'Dados Brutos - CHUVA'!K35*'Dados Normal. pelo Peso - Chuva'!K$4</f>
        <v>144.70000000000002</v>
      </c>
      <c r="L35" s="32">
        <f>'Dados Brutos - CHUVA'!L35*'Dados Normal. pelo Peso - Chuva'!L$4</f>
        <v>166.98</v>
      </c>
      <c r="M35" s="32">
        <f>'Dados Brutos - CHUVA'!M35*'Dados Normal. pelo Peso - Chuva'!M$4</f>
        <v>427.2</v>
      </c>
      <c r="N35" s="32">
        <f>'Dados Brutos - CHUVA'!N35*'Dados Normal. pelo Peso - Chuva'!N$4</f>
        <v>450.98399999999998</v>
      </c>
      <c r="O35" s="32">
        <f>'Dados Brutos - CHUVA'!O35*'Dados Normal. pelo Peso - Chuva'!O$4</f>
        <v>463.5</v>
      </c>
      <c r="P35" s="32">
        <f>'Dados Brutos - CHUVA'!P35*'Dados Normal. pelo Peso - Chuva'!P$4</f>
        <v>188.518</v>
      </c>
      <c r="Q35" s="32">
        <f>'Dados Brutos - CHUVA'!Q35*'Dados Normal. pelo Peso - Chuva'!Q$4</f>
        <v>4.7</v>
      </c>
      <c r="R35" s="32">
        <f>'Dados Brutos - CHUVA'!R35*'Dados Normal. pelo Peso - Chuva'!R$4</f>
        <v>0</v>
      </c>
      <c r="S35" s="32">
        <f>'Dados Brutos - CHUVA'!S35*'Dados Normal. pelo Peso - Chuva'!S$4</f>
        <v>2.9</v>
      </c>
      <c r="T35" s="32">
        <f>'Dados Brutos - CHUVA'!T35*'Dados Normal. pelo Peso - Chuva'!T$4</f>
        <v>0</v>
      </c>
      <c r="U35" s="32">
        <f>'Dados Brutos - CHUVA'!U35*'Dados Normal. pelo Peso - Chuva'!U$4</f>
        <v>0</v>
      </c>
      <c r="V35" s="32">
        <f>'Dados Brutos - CHUVA'!V35*'Dados Normal. pelo Peso - Chuva'!V$4</f>
        <v>2.028</v>
      </c>
      <c r="W35" s="32">
        <f>'Dados Brutos - CHUVA'!W35*'Dados Normal. pelo Peso - Chuva'!W$4</f>
        <v>414.07</v>
      </c>
      <c r="X35" s="32">
        <f>'Dados Brutos - CHUVA'!X35*'Dados Normal. pelo Peso - Chuva'!X$4</f>
        <v>347.01599999999996</v>
      </c>
      <c r="Y35" s="32">
        <f>'Dados Brutos - CHUVA'!Y35*'Dados Normal. pelo Peso - Chuva'!Y$4</f>
        <v>125.71799999999999</v>
      </c>
      <c r="Z35" s="32">
        <f>'Dados Brutos - CHUVA'!Z35*'Dados Normal. pelo Peso - Chuva'!Z$4</f>
        <v>111.48399999999999</v>
      </c>
      <c r="AA35" s="32">
        <f>'Dados Brutos - CHUVA'!AA35*'Dados Normal. pelo Peso - Chuva'!AA$4</f>
        <v>48.435000000000002</v>
      </c>
      <c r="AB35" s="32">
        <f>'Dados Brutos - CHUVA'!AB35*'Dados Normal. pelo Peso - Chuva'!AB$4</f>
        <v>2.944</v>
      </c>
      <c r="AC35" s="32">
        <f>'Dados Brutos - CHUVA'!AC35*'Dados Normal. pelo Peso - Chuva'!AC$4</f>
        <v>1.1279999999999999</v>
      </c>
    </row>
    <row r="36" spans="1:29" s="17" customFormat="1" x14ac:dyDescent="0.25">
      <c r="A36" s="18" t="s">
        <v>935</v>
      </c>
      <c r="B36" s="28" t="s">
        <v>936</v>
      </c>
      <c r="C36" s="32">
        <f>'Dados Brutos - CHUVA'!C36*'Dados Normal. pelo Peso - Chuva'!C$4</f>
        <v>127.80839705670178</v>
      </c>
      <c r="D36" s="32">
        <f>'Dados Brutos - CHUVA'!D36*'Dados Normal. pelo Peso - Chuva'!D$4</f>
        <v>95.338442102463532</v>
      </c>
      <c r="E36" s="32">
        <f>'Dados Brutos - CHUVA'!E36*'Dados Normal. pelo Peso - Chuva'!E$4</f>
        <v>138.411</v>
      </c>
      <c r="F36" s="32">
        <f>'Dados Brutos - CHUVA'!F36*'Dados Normal. pelo Peso - Chuva'!F$4</f>
        <v>84.768000000000001</v>
      </c>
      <c r="G36" s="32">
        <f>'Dados Brutos - CHUVA'!G36*'Dados Normal. pelo Peso - Chuva'!G$4</f>
        <v>51.989748369058717</v>
      </c>
      <c r="H36" s="32">
        <f>'Dados Brutos - CHUVA'!H36*'Dados Normal. pelo Peso - Chuva'!H$4</f>
        <v>9.3287103919869026</v>
      </c>
      <c r="I36" s="32">
        <f>'Dados Brutos - CHUVA'!I36*'Dados Normal. pelo Peso - Chuva'!I$4</f>
        <v>249.935</v>
      </c>
      <c r="J36" s="32">
        <f>'Dados Brutos - CHUVA'!J36*'Dados Normal. pelo Peso - Chuva'!J$4</f>
        <v>117.97200000000001</v>
      </c>
      <c r="K36" s="32">
        <f>'Dados Brutos - CHUVA'!K36*'Dados Normal. pelo Peso - Chuva'!K$4</f>
        <v>126.5</v>
      </c>
      <c r="L36" s="32">
        <f>'Dados Brutos - CHUVA'!L36*'Dados Normal. pelo Peso - Chuva'!L$4</f>
        <v>187.24</v>
      </c>
      <c r="M36" s="32">
        <f>'Dados Brutos - CHUVA'!M36*'Dados Normal. pelo Peso - Chuva'!M$4</f>
        <v>377.80799999999994</v>
      </c>
      <c r="N36" s="32">
        <f>'Dados Brutos - CHUVA'!N36*'Dados Normal. pelo Peso - Chuva'!N$4</f>
        <v>431.24999999999994</v>
      </c>
      <c r="O36" s="32">
        <f>'Dados Brutos - CHUVA'!O36*'Dados Normal. pelo Peso - Chuva'!O$4</f>
        <v>407.29999999999995</v>
      </c>
      <c r="P36" s="32">
        <f>'Dados Brutos - CHUVA'!P36*'Dados Normal. pelo Peso - Chuva'!P$4</f>
        <v>187.54899999999998</v>
      </c>
      <c r="Q36" s="32">
        <f>'Dados Brutos - CHUVA'!Q36*'Dados Normal. pelo Peso - Chuva'!Q$4</f>
        <v>4.7</v>
      </c>
      <c r="R36" s="32">
        <f>'Dados Brutos - CHUVA'!R36*'Dados Normal. pelo Peso - Chuva'!R$4</f>
        <v>0</v>
      </c>
      <c r="S36" s="32">
        <f>'Dados Brutos - CHUVA'!S36*'Dados Normal. pelo Peso - Chuva'!S$4</f>
        <v>2.9</v>
      </c>
      <c r="T36" s="32">
        <f>'Dados Brutos - CHUVA'!T36*'Dados Normal. pelo Peso - Chuva'!T$4</f>
        <v>0</v>
      </c>
      <c r="U36" s="32">
        <f>'Dados Brutos - CHUVA'!U36*'Dados Normal. pelo Peso - Chuva'!U$4</f>
        <v>0</v>
      </c>
      <c r="V36" s="32">
        <f>'Dados Brutos - CHUVA'!V36*'Dados Normal. pelo Peso - Chuva'!V$4</f>
        <v>2.1840000000000002</v>
      </c>
      <c r="W36" s="32">
        <f>'Dados Brutos - CHUVA'!W36*'Dados Normal. pelo Peso - Chuva'!W$4</f>
        <v>415.80900000000003</v>
      </c>
      <c r="X36" s="32">
        <f>'Dados Brutos - CHUVA'!X36*'Dados Normal. pelo Peso - Chuva'!X$4</f>
        <v>345.64800000000002</v>
      </c>
      <c r="Y36" s="32">
        <f>'Dados Brutos - CHUVA'!Y36*'Dados Normal. pelo Peso - Chuva'!Y$4</f>
        <v>167.67</v>
      </c>
      <c r="Z36" s="32">
        <f>'Dados Brutos - CHUVA'!Z36*'Dados Normal. pelo Peso - Chuva'!Z$4</f>
        <v>140.38900000000001</v>
      </c>
      <c r="AA36" s="32">
        <f>'Dados Brutos - CHUVA'!AA36*'Dados Normal. pelo Peso - Chuva'!AA$4</f>
        <v>68.64</v>
      </c>
      <c r="AB36" s="32">
        <f>'Dados Brutos - CHUVA'!AB36*'Dados Normal. pelo Peso - Chuva'!AB$4</f>
        <v>3.5419999999999998</v>
      </c>
      <c r="AC36" s="32">
        <f>'Dados Brutos - CHUVA'!AC36*'Dados Normal. pelo Peso - Chuva'!AC$4</f>
        <v>1.44</v>
      </c>
    </row>
    <row r="37" spans="1:29" s="17" customFormat="1" x14ac:dyDescent="0.25">
      <c r="A37" s="18" t="s">
        <v>937</v>
      </c>
      <c r="B37" s="28" t="s">
        <v>938</v>
      </c>
      <c r="C37" s="32">
        <f>'Dados Brutos - CHUVA'!C37*'Dados Normal. pelo Peso - Chuva'!C$4</f>
        <v>158.29148087303449</v>
      </c>
      <c r="D37" s="32">
        <f>'Dados Brutos - CHUVA'!D37*'Dados Normal. pelo Peso - Chuva'!D$4</f>
        <v>103.6463442239493</v>
      </c>
      <c r="E37" s="32">
        <f>'Dados Brutos - CHUVA'!E37*'Dados Normal. pelo Peso - Chuva'!E$4</f>
        <v>148.59</v>
      </c>
      <c r="F37" s="32">
        <f>'Dados Brutos - CHUVA'!F37*'Dados Normal. pelo Peso - Chuva'!F$4</f>
        <v>93.472000000000008</v>
      </c>
      <c r="G37" s="32">
        <f>'Dados Brutos - CHUVA'!G37*'Dados Normal. pelo Peso - Chuva'!G$4</f>
        <v>57.901190046880636</v>
      </c>
      <c r="H37" s="32">
        <f>'Dados Brutos - CHUVA'!H37*'Dados Normal. pelo Peso - Chuva'!H$4</f>
        <v>13.916177530635363</v>
      </c>
      <c r="I37" s="32">
        <f>'Dados Brutos - CHUVA'!I37*'Dados Normal. pelo Peso - Chuva'!I$4</f>
        <v>200.655</v>
      </c>
      <c r="J37" s="32">
        <f>'Dados Brutos - CHUVA'!J37*'Dados Normal. pelo Peso - Chuva'!J$4</f>
        <v>90.144000000000005</v>
      </c>
      <c r="K37" s="32">
        <f>'Dados Brutos - CHUVA'!K37*'Dados Normal. pelo Peso - Chuva'!K$4</f>
        <v>123.22499999999999</v>
      </c>
      <c r="L37" s="32">
        <f>'Dados Brutos - CHUVA'!L37*'Dados Normal. pelo Peso - Chuva'!L$4</f>
        <v>143.72</v>
      </c>
      <c r="M37" s="32">
        <f>'Dados Brutos - CHUVA'!M37*'Dados Normal. pelo Peso - Chuva'!M$4</f>
        <v>393.02399999999994</v>
      </c>
      <c r="N37" s="32">
        <f>'Dados Brutos - CHUVA'!N37*'Dados Normal. pelo Peso - Chuva'!N$4</f>
        <v>431.34199999999993</v>
      </c>
      <c r="O37" s="32">
        <f>'Dados Brutos - CHUVA'!O37*'Dados Normal. pelo Peso - Chuva'!O$4</f>
        <v>366.2</v>
      </c>
      <c r="P37" s="32">
        <f>'Dados Brutos - CHUVA'!P37*'Dados Normal. pelo Peso - Chuva'!P$4</f>
        <v>187.94800000000001</v>
      </c>
      <c r="Q37" s="32">
        <f>'Dados Brutos - CHUVA'!Q37*'Dados Normal. pelo Peso - Chuva'!Q$4</f>
        <v>0</v>
      </c>
      <c r="R37" s="32">
        <f>'Dados Brutos - CHUVA'!R37*'Dados Normal. pelo Peso - Chuva'!R$4</f>
        <v>4.5</v>
      </c>
      <c r="S37" s="32">
        <f>'Dados Brutos - CHUVA'!S37*'Dados Normal. pelo Peso - Chuva'!S$4</f>
        <v>2.9</v>
      </c>
      <c r="T37" s="32">
        <f>'Dados Brutos - CHUVA'!T37*'Dados Normal. pelo Peso - Chuva'!T$4</f>
        <v>0</v>
      </c>
      <c r="U37" s="32">
        <f>'Dados Brutos - CHUVA'!U37*'Dados Normal. pelo Peso - Chuva'!U$4</f>
        <v>0</v>
      </c>
      <c r="V37" s="32">
        <f>'Dados Brutos - CHUVA'!V37*'Dados Normal. pelo Peso - Chuva'!V$4</f>
        <v>2.262</v>
      </c>
      <c r="W37" s="32">
        <f>'Dados Brutos - CHUVA'!W37*'Dados Normal. pelo Peso - Chuva'!W$4</f>
        <v>426.10199999999998</v>
      </c>
      <c r="X37" s="32">
        <f>'Dados Brutos - CHUVA'!X37*'Dados Normal. pelo Peso - Chuva'!X$4</f>
        <v>358.75799999999998</v>
      </c>
      <c r="Y37" s="32">
        <f>'Dados Brutos - CHUVA'!Y37*'Dados Normal. pelo Peso - Chuva'!Y$4</f>
        <v>199.31799999999998</v>
      </c>
      <c r="Z37" s="32">
        <f>'Dados Brutos - CHUVA'!Z37*'Dados Normal. pelo Peso - Chuva'!Z$4</f>
        <v>199.98499999999999</v>
      </c>
      <c r="AA37" s="32">
        <f>'Dados Brutos - CHUVA'!AA37*'Dados Normal. pelo Peso - Chuva'!AA$4</f>
        <v>69.960000000000008</v>
      </c>
      <c r="AB37" s="32">
        <f>'Dados Brutos - CHUVA'!AB37*'Dados Normal. pelo Peso - Chuva'!AB$4</f>
        <v>3.8639999999999994</v>
      </c>
      <c r="AC37" s="32">
        <f>'Dados Brutos - CHUVA'!AC37*'Dados Normal. pelo Peso - Chuva'!AC$4</f>
        <v>1.5840000000000001</v>
      </c>
    </row>
    <row r="38" spans="1:29" s="17" customFormat="1" x14ac:dyDescent="0.25">
      <c r="A38" s="18" t="s">
        <v>939</v>
      </c>
      <c r="B38" s="28" t="s">
        <v>940</v>
      </c>
      <c r="C38" s="32">
        <f>'Dados Brutos - CHUVA'!C38*'Dados Normal. pelo Peso - Chuva'!C$4</f>
        <v>207.08667978908349</v>
      </c>
      <c r="D38" s="32">
        <f>'Dados Brutos - CHUVA'!D38*'Dados Normal. pelo Peso - Chuva'!D$4</f>
        <v>137.11358478911822</v>
      </c>
      <c r="E38" s="32">
        <f>'Dados Brutos - CHUVA'!E38*'Dados Normal. pelo Peso - Chuva'!E$4</f>
        <v>138.13800000000001</v>
      </c>
      <c r="F38" s="32">
        <f>'Dados Brutos - CHUVA'!F38*'Dados Normal. pelo Peso - Chuva'!F$4</f>
        <v>78.944000000000017</v>
      </c>
      <c r="G38" s="32">
        <f>'Dados Brutos - CHUVA'!G38*'Dados Normal. pelo Peso - Chuva'!G$4</f>
        <v>40.327963731069744</v>
      </c>
      <c r="H38" s="32">
        <f>'Dados Brutos - CHUVA'!H38*'Dados Normal. pelo Peso - Chuva'!H$4</f>
        <v>8.7204363355536252</v>
      </c>
      <c r="I38" s="32">
        <f>'Dados Brutos - CHUVA'!I38*'Dados Normal. pelo Peso - Chuva'!I$4</f>
        <v>192.255</v>
      </c>
      <c r="J38" s="32">
        <f>'Dados Brutos - CHUVA'!J38*'Dados Normal. pelo Peso - Chuva'!J$4</f>
        <v>92.591999999999999</v>
      </c>
      <c r="K38" s="32">
        <f>'Dados Brutos - CHUVA'!K38*'Dados Normal. pelo Peso - Chuva'!K$4</f>
        <v>130.22500000000002</v>
      </c>
      <c r="L38" s="32">
        <f>'Dados Brutos - CHUVA'!L38*'Dados Normal. pelo Peso - Chuva'!L$4</f>
        <v>147.46</v>
      </c>
      <c r="M38" s="32">
        <f>'Dados Brutos - CHUVA'!M38*'Dados Normal. pelo Peso - Chuva'!M$4</f>
        <v>351.79200000000003</v>
      </c>
      <c r="N38" s="32">
        <f>'Dados Brutos - CHUVA'!N38*'Dados Normal. pelo Peso - Chuva'!N$4</f>
        <v>422.32599999999996</v>
      </c>
      <c r="O38" s="32">
        <f>'Dados Brutos - CHUVA'!O38*'Dados Normal. pelo Peso - Chuva'!O$4</f>
        <v>352.84999999999997</v>
      </c>
      <c r="P38" s="32">
        <f>'Dados Brutos - CHUVA'!P38*'Dados Normal. pelo Peso - Chuva'!P$4</f>
        <v>188.23299999999998</v>
      </c>
      <c r="Q38" s="32">
        <f>'Dados Brutos - CHUVA'!Q38*'Dados Normal. pelo Peso - Chuva'!Q$4</f>
        <v>4.7</v>
      </c>
      <c r="R38" s="32">
        <f>'Dados Brutos - CHUVA'!R38*'Dados Normal. pelo Peso - Chuva'!R$4</f>
        <v>4.5</v>
      </c>
      <c r="S38" s="32">
        <f>'Dados Brutos - CHUVA'!S38*'Dados Normal. pelo Peso - Chuva'!S$4</f>
        <v>2.9</v>
      </c>
      <c r="T38" s="32">
        <f>'Dados Brutos - CHUVA'!T38*'Dados Normal. pelo Peso - Chuva'!T$4</f>
        <v>0</v>
      </c>
      <c r="U38" s="32">
        <f>'Dados Brutos - CHUVA'!U38*'Dados Normal. pelo Peso - Chuva'!U$4</f>
        <v>0</v>
      </c>
      <c r="V38" s="32">
        <f>'Dados Brutos - CHUVA'!V38*'Dados Normal. pelo Peso - Chuva'!V$4</f>
        <v>2.262</v>
      </c>
      <c r="W38" s="32">
        <f>'Dados Brutos - CHUVA'!W38*'Dados Normal. pelo Peso - Chuva'!W$4</f>
        <v>416.23200000000003</v>
      </c>
      <c r="X38" s="32">
        <f>'Dados Brutos - CHUVA'!X38*'Dados Normal. pelo Peso - Chuva'!X$4</f>
        <v>343.40600000000001</v>
      </c>
      <c r="Y38" s="32">
        <f>'Dados Brutos - CHUVA'!Y38*'Dados Normal. pelo Peso - Chuva'!Y$4</f>
        <v>178.61799999999997</v>
      </c>
      <c r="Z38" s="32">
        <f>'Dados Brutos - CHUVA'!Z38*'Dados Normal. pelo Peso - Chuva'!Z$4</f>
        <v>126.759</v>
      </c>
      <c r="AA38" s="32">
        <f>'Dados Brutos - CHUVA'!AA38*'Dados Normal. pelo Peso - Chuva'!AA$4</f>
        <v>67.86</v>
      </c>
      <c r="AB38" s="32">
        <f>'Dados Brutos - CHUVA'!AB38*'Dados Normal. pelo Peso - Chuva'!AB$4</f>
        <v>2.8059999999999996</v>
      </c>
      <c r="AC38" s="32">
        <f>'Dados Brutos - CHUVA'!AC38*'Dados Normal. pelo Peso - Chuva'!AC$4</f>
        <v>1.5840000000000001</v>
      </c>
    </row>
    <row r="39" spans="1:29" s="17" customFormat="1" x14ac:dyDescent="0.25">
      <c r="A39" s="18" t="s">
        <v>941</v>
      </c>
      <c r="B39" s="28" t="s">
        <v>942</v>
      </c>
      <c r="C39" s="32">
        <f>'Dados Brutos - CHUVA'!C39*'Dados Normal. pelo Peso - Chuva'!C$4</f>
        <v>320.74794693619708</v>
      </c>
      <c r="D39" s="32">
        <f>'Dados Brutos - CHUVA'!D39*'Dados Normal. pelo Peso - Chuva'!D$4</f>
        <v>235.28894619622554</v>
      </c>
      <c r="E39" s="32">
        <f>'Dados Brutos - CHUVA'!E39*'Dados Normal. pelo Peso - Chuva'!E$4</f>
        <v>147.26399999999998</v>
      </c>
      <c r="F39" s="32">
        <f>'Dados Brutos - CHUVA'!F39*'Dados Normal. pelo Peso - Chuva'!F$4</f>
        <v>88.896000000000015</v>
      </c>
      <c r="G39" s="32">
        <f>'Dados Brutos - CHUVA'!G39*'Dados Normal. pelo Peso - Chuva'!G$4</f>
        <v>37.444279346210998</v>
      </c>
      <c r="H39" s="32">
        <f>'Dados Brutos - CHUVA'!H39*'Dados Normal. pelo Peso - Chuva'!H$4</f>
        <v>4.3546325878594248</v>
      </c>
      <c r="I39" s="32">
        <f>'Dados Brutos - CHUVA'!I39*'Dados Normal. pelo Peso - Chuva'!I$4</f>
        <v>193.26999999999998</v>
      </c>
      <c r="J39" s="32">
        <f>'Dados Brutos - CHUVA'!J39*'Dados Normal. pelo Peso - Chuva'!J$4</f>
        <v>116.64</v>
      </c>
      <c r="K39" s="32">
        <f>'Dados Brutos - CHUVA'!K39*'Dados Normal. pelo Peso - Chuva'!K$4</f>
        <v>26.175000000000001</v>
      </c>
      <c r="L39" s="32">
        <f>'Dados Brutos - CHUVA'!L39*'Dados Normal. pelo Peso - Chuva'!L$4</f>
        <v>110.14</v>
      </c>
      <c r="M39" s="32">
        <f>'Dados Brutos - CHUVA'!M39*'Dados Normal. pelo Peso - Chuva'!M$4</f>
        <v>415.584</v>
      </c>
      <c r="N39" s="32">
        <f>'Dados Brutos - CHUVA'!N39*'Dados Normal. pelo Peso - Chuva'!N$4</f>
        <v>377.29199999999997</v>
      </c>
      <c r="O39" s="32">
        <f>'Dados Brutos - CHUVA'!O39*'Dados Normal. pelo Peso - Chuva'!O$4</f>
        <v>436.1</v>
      </c>
      <c r="P39" s="32">
        <f>'Dados Brutos - CHUVA'!P39*'Dados Normal. pelo Peso - Chuva'!P$4</f>
        <v>188.82199999999997</v>
      </c>
      <c r="Q39" s="32">
        <f>'Dados Brutos - CHUVA'!Q39*'Dados Normal. pelo Peso - Chuva'!Q$4</f>
        <v>4.7</v>
      </c>
      <c r="R39" s="32">
        <f>'Dados Brutos - CHUVA'!R39*'Dados Normal. pelo Peso - Chuva'!R$4</f>
        <v>4.5</v>
      </c>
      <c r="S39" s="32">
        <f>'Dados Brutos - CHUVA'!S39*'Dados Normal. pelo Peso - Chuva'!S$4</f>
        <v>2.9</v>
      </c>
      <c r="T39" s="32">
        <f>'Dados Brutos - CHUVA'!T39*'Dados Normal. pelo Peso - Chuva'!T$4</f>
        <v>0</v>
      </c>
      <c r="U39" s="32">
        <f>'Dados Brutos - CHUVA'!U39*'Dados Normal. pelo Peso - Chuva'!U$4</f>
        <v>0</v>
      </c>
      <c r="V39" s="32">
        <f>'Dados Brutos - CHUVA'!V39*'Dados Normal. pelo Peso - Chuva'!V$4</f>
        <v>2.2229999999999999</v>
      </c>
      <c r="W39" s="32">
        <f>'Dados Brutos - CHUVA'!W39*'Dados Normal. pelo Peso - Chuva'!W$4</f>
        <v>426.71299999999997</v>
      </c>
      <c r="X39" s="32">
        <f>'Dados Brutos - CHUVA'!X39*'Dados Normal. pelo Peso - Chuva'!X$4</f>
        <v>354.95799999999997</v>
      </c>
      <c r="Y39" s="32">
        <f>'Dados Brutos - CHUVA'!Y39*'Dados Normal. pelo Peso - Chuva'!Y$4</f>
        <v>253.09199999999998</v>
      </c>
      <c r="Z39" s="32">
        <f>'Dados Brutos - CHUVA'!Z39*'Dados Normal. pelo Peso - Chuva'!Z$4</f>
        <v>228.185</v>
      </c>
      <c r="AA39" s="32">
        <f>'Dados Brutos - CHUVA'!AA39*'Dados Normal. pelo Peso - Chuva'!AA$4</f>
        <v>79.185000000000002</v>
      </c>
      <c r="AB39" s="32">
        <f>'Dados Brutos - CHUVA'!AB39*'Dados Normal. pelo Peso - Chuva'!AB$4</f>
        <v>2.1619999999999999</v>
      </c>
      <c r="AC39" s="32">
        <f>'Dados Brutos - CHUVA'!AC39*'Dados Normal. pelo Peso - Chuva'!AC$4</f>
        <v>1.464</v>
      </c>
    </row>
    <row r="40" spans="1:29" s="17" customFormat="1" x14ac:dyDescent="0.25">
      <c r="A40" s="18" t="s">
        <v>943</v>
      </c>
      <c r="B40" s="28" t="s">
        <v>944</v>
      </c>
      <c r="C40" s="32">
        <f>'Dados Brutos - CHUVA'!C40*'Dados Normal. pelo Peso - Chuva'!C$4</f>
        <v>222.18918226095872</v>
      </c>
      <c r="D40" s="32">
        <f>'Dados Brutos - CHUVA'!D40*'Dados Normal. pelo Peso - Chuva'!D$4</f>
        <v>157.03746253746255</v>
      </c>
      <c r="E40" s="32">
        <f>'Dados Brutos - CHUVA'!E40*'Dados Normal. pelo Peso - Chuva'!E$4</f>
        <v>145.08000000000001</v>
      </c>
      <c r="F40" s="32">
        <f>'Dados Brutos - CHUVA'!F40*'Dados Normal. pelo Peso - Chuva'!F$4</f>
        <v>85.855999999999995</v>
      </c>
      <c r="G40" s="32">
        <f>'Dados Brutos - CHUVA'!G40*'Dados Normal. pelo Peso - Chuva'!G$4</f>
        <v>54.206953871727386</v>
      </c>
      <c r="H40" s="32">
        <f>'Dados Brutos - CHUVA'!H40*'Dados Normal. pelo Peso - Chuva'!H$4</f>
        <v>5.7170467723231546</v>
      </c>
      <c r="I40" s="32">
        <f>'Dados Brutos - CHUVA'!I40*'Dados Normal. pelo Peso - Chuva'!I$4</f>
        <v>193.86500000000001</v>
      </c>
      <c r="J40" s="32">
        <f>'Dados Brutos - CHUVA'!J40*'Dados Normal. pelo Peso - Chuva'!J$4</f>
        <v>83.556000000000012</v>
      </c>
      <c r="K40" s="32">
        <f>'Dados Brutos - CHUVA'!K40*'Dados Normal. pelo Peso - Chuva'!K$4</f>
        <v>84.45</v>
      </c>
      <c r="L40" s="32">
        <f>'Dados Brutos - CHUVA'!L40*'Dados Normal. pelo Peso - Chuva'!L$4</f>
        <v>162.08000000000001</v>
      </c>
      <c r="M40" s="32">
        <f>'Dados Brutos - CHUVA'!M40*'Dados Normal. pelo Peso - Chuva'!M$4</f>
        <v>314.49599999999998</v>
      </c>
      <c r="N40" s="32">
        <f>'Dados Brutos - CHUVA'!N40*'Dados Normal. pelo Peso - Chuva'!N$4</f>
        <v>398.54399999999998</v>
      </c>
      <c r="O40" s="32">
        <f>'Dados Brutos - CHUVA'!O40*'Dados Normal. pelo Peso - Chuva'!O$4</f>
        <v>425.75</v>
      </c>
      <c r="P40" s="32">
        <f>'Dados Brutos - CHUVA'!P40*'Dados Normal. pelo Peso - Chuva'!P$4</f>
        <v>189.221</v>
      </c>
      <c r="Q40" s="32">
        <f>'Dados Brutos - CHUVA'!Q40*'Dados Normal. pelo Peso - Chuva'!Q$4</f>
        <v>4.7</v>
      </c>
      <c r="R40" s="32">
        <f>'Dados Brutos - CHUVA'!R40*'Dados Normal. pelo Peso - Chuva'!R$4</f>
        <v>4.5</v>
      </c>
      <c r="S40" s="32">
        <f>'Dados Brutos - CHUVA'!S40*'Dados Normal. pelo Peso - Chuva'!S$4</f>
        <v>8.6999999999999993</v>
      </c>
      <c r="T40" s="32">
        <f>'Dados Brutos - CHUVA'!T40*'Dados Normal. pelo Peso - Chuva'!T$4</f>
        <v>0</v>
      </c>
      <c r="U40" s="32">
        <f>'Dados Brutos - CHUVA'!U40*'Dados Normal. pelo Peso - Chuva'!U$4</f>
        <v>0</v>
      </c>
      <c r="V40" s="32">
        <f>'Dados Brutos - CHUVA'!V40*'Dados Normal. pelo Peso - Chuva'!V$4</f>
        <v>1.95</v>
      </c>
      <c r="W40" s="32">
        <f>'Dados Brutos - CHUVA'!W40*'Dados Normal. pelo Peso - Chuva'!W$4</f>
        <v>417.125</v>
      </c>
      <c r="X40" s="32">
        <f>'Dados Brutos - CHUVA'!X40*'Dados Normal. pelo Peso - Chuva'!X$4</f>
        <v>342.95</v>
      </c>
      <c r="Y40" s="32">
        <f>'Dados Brutos - CHUVA'!Y40*'Dados Normal. pelo Peso - Chuva'!Y$4</f>
        <v>179.95199999999997</v>
      </c>
      <c r="Z40" s="32">
        <f>'Dados Brutos - CHUVA'!Z40*'Dados Normal. pelo Peso - Chuva'!Z$4</f>
        <v>153.36100000000002</v>
      </c>
      <c r="AA40" s="32">
        <f>'Dados Brutos - CHUVA'!AA40*'Dados Normal. pelo Peso - Chuva'!AA$4</f>
        <v>70.59</v>
      </c>
      <c r="AB40" s="32">
        <f>'Dados Brutos - CHUVA'!AB40*'Dados Normal. pelo Peso - Chuva'!AB$4</f>
        <v>2.1619999999999999</v>
      </c>
      <c r="AC40" s="32">
        <f>'Dados Brutos - CHUVA'!AC40*'Dados Normal. pelo Peso - Chuva'!AC$4</f>
        <v>1.1519999999999999</v>
      </c>
    </row>
    <row r="41" spans="1:29" s="17" customFormat="1" x14ac:dyDescent="0.25">
      <c r="A41" s="18" t="s">
        <v>945</v>
      </c>
      <c r="B41" s="28" t="s">
        <v>946</v>
      </c>
      <c r="C41" s="32">
        <f>'Dados Brutos - CHUVA'!C41*'Dados Normal. pelo Peso - Chuva'!C$4</f>
        <v>339.25122200139651</v>
      </c>
      <c r="D41" s="32">
        <f>'Dados Brutos - CHUVA'!D41*'Dados Normal. pelo Peso - Chuva'!D$4</f>
        <v>202.59551970349375</v>
      </c>
      <c r="E41" s="32">
        <f>'Dados Brutos - CHUVA'!E41*'Dados Normal. pelo Peso - Chuva'!E$4</f>
        <v>146.83499999999998</v>
      </c>
      <c r="F41" s="32">
        <f>'Dados Brutos - CHUVA'!F41*'Dados Normal. pelo Peso - Chuva'!F$4</f>
        <v>97.504000000000005</v>
      </c>
      <c r="G41" s="32">
        <f>'Dados Brutos - CHUVA'!G41*'Dados Normal. pelo Peso - Chuva'!G$4</f>
        <v>82.897856544126469</v>
      </c>
      <c r="H41" s="32">
        <f>'Dados Brutos - CHUVA'!H41*'Dados Normal. pelo Peso - Chuva'!H$4</f>
        <v>12.418275664308927</v>
      </c>
      <c r="I41" s="32">
        <f>'Dados Brutos - CHUVA'!I41*'Dados Normal. pelo Peso - Chuva'!I$4</f>
        <v>197.22499999999999</v>
      </c>
      <c r="J41" s="32">
        <f>'Dados Brutos - CHUVA'!J41*'Dados Normal. pelo Peso - Chuva'!J$4</f>
        <v>103.32</v>
      </c>
      <c r="K41" s="32">
        <f>'Dados Brutos - CHUVA'!K41*'Dados Normal. pelo Peso - Chuva'!K$4</f>
        <v>79.674999999999997</v>
      </c>
      <c r="L41" s="32">
        <f>'Dados Brutos - CHUVA'!L41*'Dados Normal. pelo Peso - Chuva'!L$4</f>
        <v>162.84</v>
      </c>
      <c r="M41" s="32">
        <f>'Dados Brutos - CHUVA'!M41*'Dados Normal. pelo Peso - Chuva'!M$4</f>
        <v>244.94399999999999</v>
      </c>
      <c r="N41" s="32">
        <f>'Dados Brutos - CHUVA'!N41*'Dados Normal. pelo Peso - Chuva'!N$4</f>
        <v>399.464</v>
      </c>
      <c r="O41" s="32">
        <f>'Dados Brutos - CHUVA'!O41*'Dados Normal. pelo Peso - Chuva'!O$4</f>
        <v>378.7</v>
      </c>
      <c r="P41" s="32">
        <f>'Dados Brutos - CHUVA'!P41*'Dados Normal. pelo Peso - Chuva'!P$4</f>
        <v>186.44699999999997</v>
      </c>
      <c r="Q41" s="32">
        <f>'Dados Brutos - CHUVA'!Q41*'Dados Normal. pelo Peso - Chuva'!Q$4</f>
        <v>4.7</v>
      </c>
      <c r="R41" s="32">
        <f>'Dados Brutos - CHUVA'!R41*'Dados Normal. pelo Peso - Chuva'!R$4</f>
        <v>4.5</v>
      </c>
      <c r="S41" s="32">
        <f>'Dados Brutos - CHUVA'!S41*'Dados Normal. pelo Peso - Chuva'!S$4</f>
        <v>5.8</v>
      </c>
      <c r="T41" s="32">
        <f>'Dados Brutos - CHUVA'!T41*'Dados Normal. pelo Peso - Chuva'!T$4</f>
        <v>0</v>
      </c>
      <c r="U41" s="32">
        <f>'Dados Brutos - CHUVA'!U41*'Dados Normal. pelo Peso - Chuva'!U$4</f>
        <v>0</v>
      </c>
      <c r="V41" s="32">
        <f>'Dados Brutos - CHUVA'!V41*'Dados Normal. pelo Peso - Chuva'!V$4</f>
        <v>2.1059999999999999</v>
      </c>
      <c r="W41" s="32">
        <f>'Dados Brutos - CHUVA'!W41*'Dados Normal. pelo Peso - Chuva'!W$4</f>
        <v>443.11600000000004</v>
      </c>
      <c r="X41" s="32">
        <f>'Dados Brutos - CHUVA'!X41*'Dados Normal. pelo Peso - Chuva'!X$4</f>
        <v>357.54199999999997</v>
      </c>
      <c r="Y41" s="32">
        <f>'Dados Brutos - CHUVA'!Y41*'Dados Normal. pelo Peso - Chuva'!Y$4</f>
        <v>263.99399999999997</v>
      </c>
      <c r="Z41" s="32">
        <f>'Dados Brutos - CHUVA'!Z41*'Dados Normal. pelo Peso - Chuva'!Z$4</f>
        <v>174.27600000000001</v>
      </c>
      <c r="AA41" s="32">
        <f>'Dados Brutos - CHUVA'!AA41*'Dados Normal. pelo Peso - Chuva'!AA$4</f>
        <v>74.804999999999993</v>
      </c>
      <c r="AB41" s="32">
        <f>'Dados Brutos - CHUVA'!AB41*'Dados Normal. pelo Peso - Chuva'!AB$4</f>
        <v>3.1280000000000001</v>
      </c>
      <c r="AC41" s="32">
        <f>'Dados Brutos - CHUVA'!AC41*'Dados Normal. pelo Peso - Chuva'!AC$4</f>
        <v>1.32</v>
      </c>
    </row>
    <row r="42" spans="1:29" s="17" customFormat="1" x14ac:dyDescent="0.25">
      <c r="A42" s="18" t="s">
        <v>947</v>
      </c>
      <c r="B42" s="28" t="s">
        <v>948</v>
      </c>
      <c r="C42" s="32">
        <f>'Dados Brutos - CHUVA'!C42*'Dados Normal. pelo Peso - Chuva'!C$4</f>
        <v>281.94147592585392</v>
      </c>
      <c r="D42" s="32">
        <f>'Dados Brutos - CHUVA'!D42*'Dados Normal. pelo Peso - Chuva'!D$4</f>
        <v>173.30125412041073</v>
      </c>
      <c r="E42" s="32">
        <f>'Dados Brutos - CHUVA'!E42*'Dados Normal. pelo Peso - Chuva'!E$4</f>
        <v>157.09200000000001</v>
      </c>
      <c r="F42" s="32">
        <f>'Dados Brutos - CHUVA'!F42*'Dados Normal. pelo Peso - Chuva'!F$4</f>
        <v>101.28</v>
      </c>
      <c r="G42" s="32">
        <f>'Dados Brutos - CHUVA'!G42*'Dados Normal. pelo Peso - Chuva'!G$4</f>
        <v>50.476112431369344</v>
      </c>
      <c r="H42" s="32">
        <f>'Dados Brutos - CHUVA'!H42*'Dados Normal. pelo Peso - Chuva'!H$4</f>
        <v>5.5069198583842933</v>
      </c>
      <c r="I42" s="32">
        <f>'Dados Brutos - CHUVA'!I42*'Dados Normal. pelo Peso - Chuva'!I$4</f>
        <v>283.99</v>
      </c>
      <c r="J42" s="32">
        <f>'Dados Brutos - CHUVA'!J42*'Dados Normal. pelo Peso - Chuva'!J$4</f>
        <v>116.712</v>
      </c>
      <c r="K42" s="32">
        <f>'Dados Brutos - CHUVA'!K42*'Dados Normal. pelo Peso - Chuva'!K$4</f>
        <v>124.1</v>
      </c>
      <c r="L42" s="32">
        <f>'Dados Brutos - CHUVA'!L42*'Dados Normal. pelo Peso - Chuva'!L$4</f>
        <v>164.2</v>
      </c>
      <c r="M42" s="32">
        <f>'Dados Brutos - CHUVA'!M42*'Dados Normal. pelo Peso - Chuva'!M$4</f>
        <v>404.06400000000002</v>
      </c>
      <c r="N42" s="32">
        <f>'Dados Brutos - CHUVA'!N42*'Dados Normal. pelo Peso - Chuva'!N$4</f>
        <v>440.726</v>
      </c>
      <c r="O42" s="32">
        <f>'Dados Brutos - CHUVA'!O42*'Dados Normal. pelo Peso - Chuva'!O$4</f>
        <v>427.8</v>
      </c>
      <c r="P42" s="32">
        <f>'Dados Brutos - CHUVA'!P42*'Dados Normal. pelo Peso - Chuva'!P$4</f>
        <v>188.65100000000001</v>
      </c>
      <c r="Q42" s="32">
        <f>'Dados Brutos - CHUVA'!Q42*'Dados Normal. pelo Peso - Chuva'!Q$4</f>
        <v>4.7</v>
      </c>
      <c r="R42" s="32">
        <f>'Dados Brutos - CHUVA'!R42*'Dados Normal. pelo Peso - Chuva'!R$4</f>
        <v>0</v>
      </c>
      <c r="S42" s="32">
        <f>'Dados Brutos - CHUVA'!S42*'Dados Normal. pelo Peso - Chuva'!S$4</f>
        <v>8.6999999999999993</v>
      </c>
      <c r="T42" s="32">
        <f>'Dados Brutos - CHUVA'!T42*'Dados Normal. pelo Peso - Chuva'!T$4</f>
        <v>0</v>
      </c>
      <c r="U42" s="32">
        <f>'Dados Brutos - CHUVA'!U42*'Dados Normal. pelo Peso - Chuva'!U$4</f>
        <v>0</v>
      </c>
      <c r="V42" s="32">
        <f>'Dados Brutos - CHUVA'!V42*'Dados Normal. pelo Peso - Chuva'!V$4</f>
        <v>1.9889999999999999</v>
      </c>
      <c r="W42" s="32">
        <f>'Dados Brutos - CHUVA'!W42*'Dados Normal. pelo Peso - Chuva'!W$4</f>
        <v>433.99800000000005</v>
      </c>
      <c r="X42" s="32">
        <f>'Dados Brutos - CHUVA'!X42*'Dados Normal. pelo Peso - Chuva'!X$4</f>
        <v>355.33800000000002</v>
      </c>
      <c r="Y42" s="32">
        <f>'Dados Brutos - CHUVA'!Y42*'Dados Normal. pelo Peso - Chuva'!Y$4</f>
        <v>263.488</v>
      </c>
      <c r="Z42" s="32">
        <f>'Dados Brutos - CHUVA'!Z42*'Dados Normal. pelo Peso - Chuva'!Z$4</f>
        <v>204.02699999999999</v>
      </c>
      <c r="AA42" s="32">
        <f>'Dados Brutos - CHUVA'!AA42*'Dados Normal. pelo Peso - Chuva'!AA$4</f>
        <v>67.814999999999998</v>
      </c>
      <c r="AB42" s="32">
        <f>'Dados Brutos - CHUVA'!AB42*'Dados Normal. pelo Peso - Chuva'!AB$4</f>
        <v>3.036</v>
      </c>
      <c r="AC42" s="32">
        <f>'Dados Brutos - CHUVA'!AC42*'Dados Normal. pelo Peso - Chuva'!AC$4</f>
        <v>1.224</v>
      </c>
    </row>
    <row r="43" spans="1:29" s="17" customFormat="1" x14ac:dyDescent="0.25">
      <c r="A43" s="18" t="s">
        <v>949</v>
      </c>
      <c r="B43" s="28" t="s">
        <v>950</v>
      </c>
      <c r="C43" s="32">
        <f>'Dados Brutos - CHUVA'!C43*'Dados Normal. pelo Peso - Chuva'!C$4</f>
        <v>293.40273259596614</v>
      </c>
      <c r="D43" s="32">
        <f>'Dados Brutos - CHUVA'!D43*'Dados Normal. pelo Peso - Chuva'!D$4</f>
        <v>204.39974147681372</v>
      </c>
      <c r="E43" s="32">
        <f>'Dados Brutos - CHUVA'!E43*'Dados Normal. pelo Peso - Chuva'!E$4</f>
        <v>154.94699999999997</v>
      </c>
      <c r="F43" s="32">
        <f>'Dados Brutos - CHUVA'!F43*'Dados Normal. pelo Peso - Chuva'!F$4</f>
        <v>101.72800000000001</v>
      </c>
      <c r="G43" s="32">
        <f>'Dados Brutos - CHUVA'!G43*'Dados Normal. pelo Peso - Chuva'!G$4</f>
        <v>26.398032095583929</v>
      </c>
      <c r="H43" s="32">
        <f>'Dados Brutos - CHUVA'!H43*'Dados Normal. pelo Peso - Chuva'!H$4</f>
        <v>3.3247041420118344</v>
      </c>
      <c r="I43" s="32">
        <f>'Dados Brutos - CHUVA'!I43*'Dados Normal. pelo Peso - Chuva'!I$4</f>
        <v>172.83</v>
      </c>
      <c r="J43" s="32">
        <f>'Dados Brutos - CHUVA'!J43*'Dados Normal. pelo Peso - Chuva'!J$4</f>
        <v>101.592</v>
      </c>
      <c r="K43" s="32">
        <f>'Dados Brutos - CHUVA'!K43*'Dados Normal. pelo Peso - Chuva'!K$4</f>
        <v>68.45</v>
      </c>
      <c r="L43" s="32">
        <f>'Dados Brutos - CHUVA'!L43*'Dados Normal. pelo Peso - Chuva'!L$4</f>
        <v>124.5</v>
      </c>
      <c r="M43" s="32">
        <f>'Dados Brutos - CHUVA'!M43*'Dados Normal. pelo Peso - Chuva'!M$4</f>
        <v>316.99200000000002</v>
      </c>
      <c r="N43" s="32">
        <f>'Dados Brutos - CHUVA'!N43*'Dados Normal. pelo Peso - Chuva'!N$4</f>
        <v>447.85599999999994</v>
      </c>
      <c r="O43" s="32">
        <f>'Dados Brutos - CHUVA'!O43*'Dados Normal. pelo Peso - Chuva'!O$4</f>
        <v>360.4</v>
      </c>
      <c r="P43" s="32">
        <f>'Dados Brutos - CHUVA'!P43*'Dados Normal. pelo Peso - Chuva'!P$4</f>
        <v>187.79599999999999</v>
      </c>
      <c r="Q43" s="32">
        <f>'Dados Brutos - CHUVA'!Q43*'Dados Normal. pelo Peso - Chuva'!Q$4</f>
        <v>4.7</v>
      </c>
      <c r="R43" s="32">
        <f>'Dados Brutos - CHUVA'!R43*'Dados Normal. pelo Peso - Chuva'!R$4</f>
        <v>4.5</v>
      </c>
      <c r="S43" s="32">
        <f>'Dados Brutos - CHUVA'!S43*'Dados Normal. pelo Peso - Chuva'!S$4</f>
        <v>5.8</v>
      </c>
      <c r="T43" s="32">
        <f>'Dados Brutos - CHUVA'!T43*'Dados Normal. pelo Peso - Chuva'!T$4</f>
        <v>0</v>
      </c>
      <c r="U43" s="32">
        <f>'Dados Brutos - CHUVA'!U43*'Dados Normal. pelo Peso - Chuva'!U$4</f>
        <v>0</v>
      </c>
      <c r="V43" s="32">
        <f>'Dados Brutos - CHUVA'!V43*'Dados Normal. pelo Peso - Chuva'!V$4</f>
        <v>2.028</v>
      </c>
      <c r="W43" s="32">
        <f>'Dados Brutos - CHUVA'!W43*'Dados Normal. pelo Peso - Chuva'!W$4</f>
        <v>442.03500000000003</v>
      </c>
      <c r="X43" s="32">
        <f>'Dados Brutos - CHUVA'!X43*'Dados Normal. pelo Peso - Chuva'!X$4</f>
        <v>364.30599999999998</v>
      </c>
      <c r="Y43" s="32">
        <f>'Dados Brutos - CHUVA'!Y43*'Dados Normal. pelo Peso - Chuva'!Y$4</f>
        <v>297.71199999999999</v>
      </c>
      <c r="Z43" s="32">
        <f>'Dados Brutos - CHUVA'!Z43*'Dados Normal. pelo Peso - Chuva'!Z$4</f>
        <v>242.42599999999999</v>
      </c>
      <c r="AA43" s="32">
        <f>'Dados Brutos - CHUVA'!AA43*'Dados Normal. pelo Peso - Chuva'!AA$4</f>
        <v>67.275000000000006</v>
      </c>
      <c r="AB43" s="32">
        <f>'Dados Brutos - CHUVA'!AB43*'Dados Normal. pelo Peso - Chuva'!AB$4</f>
        <v>2.3459999999999996</v>
      </c>
      <c r="AC43" s="32">
        <f>'Dados Brutos - CHUVA'!AC43*'Dados Normal. pelo Peso - Chuva'!AC$4</f>
        <v>1.3919999999999999</v>
      </c>
    </row>
    <row r="44" spans="1:29" s="17" customFormat="1" x14ac:dyDescent="0.25">
      <c r="A44" s="18" t="s">
        <v>951</v>
      </c>
      <c r="B44" s="28" t="s">
        <v>952</v>
      </c>
      <c r="C44" s="32">
        <f>'Dados Brutos - CHUVA'!C44*'Dados Normal. pelo Peso - Chuva'!C$4</f>
        <v>261.7465528562048</v>
      </c>
      <c r="D44" s="32">
        <f>'Dados Brutos - CHUVA'!D44*'Dados Normal. pelo Peso - Chuva'!D$4</f>
        <v>194.12516421832078</v>
      </c>
      <c r="E44" s="32">
        <f>'Dados Brutos - CHUVA'!E44*'Dados Normal. pelo Peso - Chuva'!E$4</f>
        <v>151.125</v>
      </c>
      <c r="F44" s="32">
        <f>'Dados Brutos - CHUVA'!F44*'Dados Normal. pelo Peso - Chuva'!F$4</f>
        <v>94.912000000000006</v>
      </c>
      <c r="G44" s="32">
        <f>'Dados Brutos - CHUVA'!G44*'Dados Normal. pelo Peso - Chuva'!G$4</f>
        <v>58.312500000000007</v>
      </c>
      <c r="H44" s="32">
        <f>'Dados Brutos - CHUVA'!H44*'Dados Normal. pelo Peso - Chuva'!H$4</f>
        <v>3.707175728651781</v>
      </c>
      <c r="I44" s="32">
        <f>'Dados Brutos - CHUVA'!I44*'Dados Normal. pelo Peso - Chuva'!I$4</f>
        <v>271.95</v>
      </c>
      <c r="J44" s="32">
        <f>'Dados Brutos - CHUVA'!J44*'Dados Normal. pelo Peso - Chuva'!J$4</f>
        <v>95.832000000000008</v>
      </c>
      <c r="K44" s="32">
        <f>'Dados Brutos - CHUVA'!K44*'Dados Normal. pelo Peso - Chuva'!K$4</f>
        <v>138.69999999999999</v>
      </c>
      <c r="L44" s="32">
        <f>'Dados Brutos - CHUVA'!L44*'Dados Normal. pelo Peso - Chuva'!L$4</f>
        <v>150.30000000000001</v>
      </c>
      <c r="M44" s="32">
        <f>'Dados Brutos - CHUVA'!M44*'Dados Normal. pelo Peso - Chuva'!M$4</f>
        <v>245.66399999999999</v>
      </c>
      <c r="N44" s="32">
        <f>'Dados Brutos - CHUVA'!N44*'Dados Normal. pelo Peso - Chuva'!N$4</f>
        <v>443.44</v>
      </c>
      <c r="O44" s="32">
        <f>'Dados Brutos - CHUVA'!O44*'Dados Normal. pelo Peso - Chuva'!O$4</f>
        <v>453.9</v>
      </c>
      <c r="P44" s="32">
        <f>'Dados Brutos - CHUVA'!P44*'Dados Normal. pelo Peso - Chuva'!P$4</f>
        <v>189.06899999999999</v>
      </c>
      <c r="Q44" s="32">
        <f>'Dados Brutos - CHUVA'!Q44*'Dados Normal. pelo Peso - Chuva'!Q$4</f>
        <v>4.7</v>
      </c>
      <c r="R44" s="32">
        <f>'Dados Brutos - CHUVA'!R44*'Dados Normal. pelo Peso - Chuva'!R$4</f>
        <v>0</v>
      </c>
      <c r="S44" s="32">
        <f>'Dados Brutos - CHUVA'!S44*'Dados Normal. pelo Peso - Chuva'!S$4</f>
        <v>8.6999999999999993</v>
      </c>
      <c r="T44" s="32">
        <f>'Dados Brutos - CHUVA'!T44*'Dados Normal. pelo Peso - Chuva'!T$4</f>
        <v>0</v>
      </c>
      <c r="U44" s="32">
        <f>'Dados Brutos - CHUVA'!U44*'Dados Normal. pelo Peso - Chuva'!U$4</f>
        <v>0</v>
      </c>
      <c r="V44" s="32">
        <f>'Dados Brutos - CHUVA'!V44*'Dados Normal. pelo Peso - Chuva'!V$4</f>
        <v>2.0670000000000002</v>
      </c>
      <c r="W44" s="32">
        <f>'Dados Brutos - CHUVA'!W44*'Dados Normal. pelo Peso - Chuva'!W$4</f>
        <v>412.613</v>
      </c>
      <c r="X44" s="32">
        <f>'Dados Brutos - CHUVA'!X44*'Dados Normal. pelo Peso - Chuva'!X$4</f>
        <v>370.12</v>
      </c>
      <c r="Y44" s="32">
        <f>'Dados Brutos - CHUVA'!Y44*'Dados Normal. pelo Peso - Chuva'!Y$4</f>
        <v>224.75599999999997</v>
      </c>
      <c r="Z44" s="32">
        <f>'Dados Brutos - CHUVA'!Z44*'Dados Normal. pelo Peso - Chuva'!Z$4</f>
        <v>243.83600000000001</v>
      </c>
      <c r="AA44" s="32">
        <f>'Dados Brutos - CHUVA'!AA44*'Dados Normal. pelo Peso - Chuva'!AA$4</f>
        <v>74.460000000000008</v>
      </c>
      <c r="AB44" s="32">
        <f>'Dados Brutos - CHUVA'!AB44*'Dados Normal. pelo Peso - Chuva'!AB$4</f>
        <v>3.4499999999999997</v>
      </c>
      <c r="AC44" s="32">
        <f>'Dados Brutos - CHUVA'!AC44*'Dados Normal. pelo Peso - Chuva'!AC$4</f>
        <v>1.248</v>
      </c>
    </row>
    <row r="45" spans="1:29" s="17" customFormat="1" x14ac:dyDescent="0.25">
      <c r="A45" s="18" t="s">
        <v>953</v>
      </c>
      <c r="B45" s="28" t="s">
        <v>954</v>
      </c>
      <c r="C45" s="32">
        <f>'Dados Brutos - CHUVA'!C45*'Dados Normal. pelo Peso - Chuva'!C$4</f>
        <v>81.298114792837254</v>
      </c>
      <c r="D45" s="32">
        <f>'Dados Brutos - CHUVA'!D45*'Dados Normal. pelo Peso - Chuva'!D$4</f>
        <v>55.856339391007225</v>
      </c>
      <c r="E45" s="32">
        <f>'Dados Brutos - CHUVA'!E45*'Dados Normal. pelo Peso - Chuva'!E$4</f>
        <v>126.867</v>
      </c>
      <c r="F45" s="32">
        <f>'Dados Brutos - CHUVA'!F45*'Dados Normal. pelo Peso - Chuva'!F$4</f>
        <v>73.248000000000005</v>
      </c>
      <c r="G45" s="32">
        <f>'Dados Brutos - CHUVA'!G45*'Dados Normal. pelo Peso - Chuva'!G$4</f>
        <v>35.635279154423053</v>
      </c>
      <c r="H45" s="32">
        <f>'Dados Brutos - CHUVA'!H45*'Dados Normal. pelo Peso - Chuva'!H$4</f>
        <v>3.450027882768449</v>
      </c>
      <c r="I45" s="32">
        <f>'Dados Brutos - CHUVA'!I45*'Dados Normal. pelo Peso - Chuva'!I$4</f>
        <v>163.79999999999998</v>
      </c>
      <c r="J45" s="32">
        <f>'Dados Brutos - CHUVA'!J45*'Dados Normal. pelo Peso - Chuva'!J$4</f>
        <v>75.312000000000012</v>
      </c>
      <c r="K45" s="32">
        <f>'Dados Brutos - CHUVA'!K45*'Dados Normal. pelo Peso - Chuva'!K$4</f>
        <v>65.8</v>
      </c>
      <c r="L45" s="32">
        <f>'Dados Brutos - CHUVA'!L45*'Dados Normal. pelo Peso - Chuva'!L$4</f>
        <v>158.80000000000001</v>
      </c>
      <c r="M45" s="32">
        <f>'Dados Brutos - CHUVA'!M45*'Dados Normal. pelo Peso - Chuva'!M$4</f>
        <v>287.66399999999999</v>
      </c>
      <c r="N45" s="32">
        <f>'Dados Brutos - CHUVA'!N45*'Dados Normal. pelo Peso - Chuva'!N$4</f>
        <v>344.86199999999997</v>
      </c>
      <c r="O45" s="32">
        <f>'Dados Brutos - CHUVA'!O45*'Dados Normal. pelo Peso - Chuva'!O$4</f>
        <v>443.75</v>
      </c>
      <c r="P45" s="32">
        <f>'Dados Brutos - CHUVA'!P45*'Dados Normal. pelo Peso - Chuva'!P$4</f>
        <v>188.63200000000001</v>
      </c>
      <c r="Q45" s="32">
        <f>'Dados Brutos - CHUVA'!Q45*'Dados Normal. pelo Peso - Chuva'!Q$4</f>
        <v>4.7</v>
      </c>
      <c r="R45" s="32">
        <f>'Dados Brutos - CHUVA'!R45*'Dados Normal. pelo Peso - Chuva'!R$4</f>
        <v>0</v>
      </c>
      <c r="S45" s="32">
        <f>'Dados Brutos - CHUVA'!S45*'Dados Normal. pelo Peso - Chuva'!S$4</f>
        <v>2.9</v>
      </c>
      <c r="T45" s="32">
        <f>'Dados Brutos - CHUVA'!T45*'Dados Normal. pelo Peso - Chuva'!T$4</f>
        <v>0</v>
      </c>
      <c r="U45" s="32">
        <f>'Dados Brutos - CHUVA'!U45*'Dados Normal. pelo Peso - Chuva'!U$4</f>
        <v>0</v>
      </c>
      <c r="V45" s="32">
        <f>'Dados Brutos - CHUVA'!V45*'Dados Normal. pelo Peso - Chuva'!V$4</f>
        <v>1.8719999999999999</v>
      </c>
      <c r="W45" s="32">
        <f>'Dados Brutos - CHUVA'!W45*'Dados Normal. pelo Peso - Chuva'!W$4</f>
        <v>401.23900000000003</v>
      </c>
      <c r="X45" s="32">
        <f>'Dados Brutos - CHUVA'!X45*'Dados Normal. pelo Peso - Chuva'!X$4</f>
        <v>347.09199999999998</v>
      </c>
      <c r="Y45" s="32">
        <f>'Dados Brutos - CHUVA'!Y45*'Dados Normal. pelo Peso - Chuva'!Y$4</f>
        <v>105.386</v>
      </c>
      <c r="Z45" s="32">
        <f>'Dados Brutos - CHUVA'!Z45*'Dados Normal. pelo Peso - Chuva'!Z$4</f>
        <v>99.875</v>
      </c>
      <c r="AA45" s="32">
        <f>'Dados Brutos - CHUVA'!AA45*'Dados Normal. pelo Peso - Chuva'!AA$4</f>
        <v>46.875</v>
      </c>
      <c r="AB45" s="32">
        <f>'Dados Brutos - CHUVA'!AB45*'Dados Normal. pelo Peso - Chuva'!AB$4</f>
        <v>3.1280000000000001</v>
      </c>
      <c r="AC45" s="32">
        <f>'Dados Brutos - CHUVA'!AC45*'Dados Normal. pelo Peso - Chuva'!AC$4</f>
        <v>1.056</v>
      </c>
    </row>
    <row r="46" spans="1:29" s="17" customFormat="1" x14ac:dyDescent="0.25">
      <c r="A46" s="18" t="s">
        <v>955</v>
      </c>
      <c r="B46" s="28" t="s">
        <v>956</v>
      </c>
      <c r="C46" s="32">
        <f>'Dados Brutos - CHUVA'!C46*'Dados Normal. pelo Peso - Chuva'!C$4</f>
        <v>280.39879076349132</v>
      </c>
      <c r="D46" s="32">
        <f>'Dados Brutos - CHUVA'!D46*'Dados Normal. pelo Peso - Chuva'!D$4</f>
        <v>197.72152574019739</v>
      </c>
      <c r="E46" s="32">
        <f>'Dados Brutos - CHUVA'!E46*'Dados Normal. pelo Peso - Chuva'!E$4</f>
        <v>145.392</v>
      </c>
      <c r="F46" s="32">
        <f>'Dados Brutos - CHUVA'!F46*'Dados Normal. pelo Peso - Chuva'!F$4</f>
        <v>94.208000000000013</v>
      </c>
      <c r="G46" s="32">
        <f>'Dados Brutos - CHUVA'!G46*'Dados Normal. pelo Peso - Chuva'!G$4</f>
        <v>38.989169675090253</v>
      </c>
      <c r="H46" s="32">
        <f>'Dados Brutos - CHUVA'!H46*'Dados Normal. pelo Peso - Chuva'!H$4</f>
        <v>4.5038167938931295</v>
      </c>
      <c r="I46" s="32">
        <f>'Dados Brutos - CHUVA'!I46*'Dados Normal. pelo Peso - Chuva'!I$4</f>
        <v>271.95</v>
      </c>
      <c r="J46" s="32">
        <f>'Dados Brutos - CHUVA'!J46*'Dados Normal. pelo Peso - Chuva'!J$4</f>
        <v>92.88000000000001</v>
      </c>
      <c r="K46" s="32">
        <f>'Dados Brutos - CHUVA'!K46*'Dados Normal. pelo Peso - Chuva'!K$4</f>
        <v>112.44999999999999</v>
      </c>
      <c r="L46" s="32">
        <f>'Dados Brutos - CHUVA'!L46*'Dados Normal. pelo Peso - Chuva'!L$4</f>
        <v>117.38</v>
      </c>
      <c r="M46" s="32">
        <f>'Dados Brutos - CHUVA'!M46*'Dados Normal. pelo Peso - Chuva'!M$4</f>
        <v>422.928</v>
      </c>
      <c r="N46" s="32">
        <f>'Dados Brutos - CHUVA'!N46*'Dados Normal. pelo Peso - Chuva'!N$4</f>
        <v>446.56799999999998</v>
      </c>
      <c r="O46" s="32">
        <f>'Dados Brutos - CHUVA'!O46*'Dados Normal. pelo Peso - Chuva'!O$4</f>
        <v>330</v>
      </c>
      <c r="P46" s="32">
        <f>'Dados Brutos - CHUVA'!P46*'Dados Normal. pelo Peso - Chuva'!P$4</f>
        <v>181.10799999999998</v>
      </c>
      <c r="Q46" s="32">
        <f>'Dados Brutos - CHUVA'!Q46*'Dados Normal. pelo Peso - Chuva'!Q$4</f>
        <v>4.7</v>
      </c>
      <c r="R46" s="32">
        <f>'Dados Brutos - CHUVA'!R46*'Dados Normal. pelo Peso - Chuva'!R$4</f>
        <v>4.5</v>
      </c>
      <c r="S46" s="32">
        <f>'Dados Brutos - CHUVA'!S46*'Dados Normal. pelo Peso - Chuva'!S$4</f>
        <v>2.9</v>
      </c>
      <c r="T46" s="32">
        <f>'Dados Brutos - CHUVA'!T46*'Dados Normal. pelo Peso - Chuva'!T$4</f>
        <v>0</v>
      </c>
      <c r="U46" s="32">
        <f>'Dados Brutos - CHUVA'!U46*'Dados Normal. pelo Peso - Chuva'!U$4</f>
        <v>0</v>
      </c>
      <c r="V46" s="32">
        <f>'Dados Brutos - CHUVA'!V46*'Dados Normal. pelo Peso - Chuva'!V$4</f>
        <v>1.9889999999999999</v>
      </c>
      <c r="W46" s="32">
        <f>'Dados Brutos - CHUVA'!W46*'Dados Normal. pelo Peso - Chuva'!W$4</f>
        <v>407.39600000000007</v>
      </c>
      <c r="X46" s="32">
        <f>'Dados Brutos - CHUVA'!X46*'Dados Normal. pelo Peso - Chuva'!X$4</f>
        <v>317.94599999999997</v>
      </c>
      <c r="Y46" s="32">
        <f>'Dados Brutos - CHUVA'!Y46*'Dados Normal. pelo Peso - Chuva'!Y$4</f>
        <v>294.99799999999993</v>
      </c>
      <c r="Z46" s="32">
        <f>'Dados Brutos - CHUVA'!Z46*'Dados Normal. pelo Peso - Chuva'!Z$4</f>
        <v>201.63</v>
      </c>
      <c r="AA46" s="32">
        <f>'Dados Brutos - CHUVA'!AA46*'Dados Normal. pelo Peso - Chuva'!AA$4</f>
        <v>63.284999999999997</v>
      </c>
      <c r="AB46" s="32">
        <f>'Dados Brutos - CHUVA'!AB46*'Dados Normal. pelo Peso - Chuva'!AB$4</f>
        <v>2.1619999999999999</v>
      </c>
      <c r="AC46" s="32">
        <f>'Dados Brutos - CHUVA'!AC46*'Dados Normal. pelo Peso - Chuva'!AC$4</f>
        <v>1.224</v>
      </c>
    </row>
    <row r="47" spans="1:29" s="17" customFormat="1" x14ac:dyDescent="0.25">
      <c r="A47" s="18" t="s">
        <v>957</v>
      </c>
      <c r="B47" s="28" t="s">
        <v>958</v>
      </c>
      <c r="C47" s="32">
        <f>'Dados Brutos - CHUVA'!C47*'Dados Normal. pelo Peso - Chuva'!C$4</f>
        <v>269.72216239500324</v>
      </c>
      <c r="D47" s="32">
        <f>'Dados Brutos - CHUVA'!D47*'Dados Normal. pelo Peso - Chuva'!D$4</f>
        <v>169.42222668810291</v>
      </c>
      <c r="E47" s="32">
        <f>'Dados Brutos - CHUVA'!E47*'Dados Normal. pelo Peso - Chuva'!E$4</f>
        <v>155.41499999999999</v>
      </c>
      <c r="F47" s="32">
        <f>'Dados Brutos - CHUVA'!F47*'Dados Normal. pelo Peso - Chuva'!F$4</f>
        <v>96.064000000000007</v>
      </c>
      <c r="G47" s="32">
        <f>'Dados Brutos - CHUVA'!G47*'Dados Normal. pelo Peso - Chuva'!G$4</f>
        <v>32.171344165435748</v>
      </c>
      <c r="H47" s="32">
        <f>'Dados Brutos - CHUVA'!H47*'Dados Normal. pelo Peso - Chuva'!H$4</f>
        <v>16.015779092702168</v>
      </c>
      <c r="I47" s="32">
        <f>'Dados Brutos - CHUVA'!I47*'Dados Normal. pelo Peso - Chuva'!I$4</f>
        <v>205.51999999999998</v>
      </c>
      <c r="J47" s="32">
        <f>'Dados Brutos - CHUVA'!J47*'Dados Normal. pelo Peso - Chuva'!J$4</f>
        <v>127.22400000000002</v>
      </c>
      <c r="K47" s="32">
        <f>'Dados Brutos - CHUVA'!K47*'Dados Normal. pelo Peso - Chuva'!K$4</f>
        <v>88.4</v>
      </c>
      <c r="L47" s="32">
        <f>'Dados Brutos - CHUVA'!L47*'Dados Normal. pelo Peso - Chuva'!L$4</f>
        <v>151.66</v>
      </c>
      <c r="M47" s="32">
        <f>'Dados Brutos - CHUVA'!M47*'Dados Normal. pelo Peso - Chuva'!M$4</f>
        <v>344.928</v>
      </c>
      <c r="N47" s="32">
        <f>'Dados Brutos - CHUVA'!N47*'Dados Normal. pelo Peso - Chuva'!N$4</f>
        <v>410.50399999999996</v>
      </c>
      <c r="O47" s="32">
        <f>'Dados Brutos - CHUVA'!O47*'Dados Normal. pelo Peso - Chuva'!O$4</f>
        <v>325.05</v>
      </c>
      <c r="P47" s="32">
        <f>'Dados Brutos - CHUVA'!P47*'Dados Normal. pelo Peso - Chuva'!P$4</f>
        <v>185.64899999999997</v>
      </c>
      <c r="Q47" s="32">
        <f>'Dados Brutos - CHUVA'!Q47*'Dados Normal. pelo Peso - Chuva'!Q$4</f>
        <v>0</v>
      </c>
      <c r="R47" s="32">
        <f>'Dados Brutos - CHUVA'!R47*'Dados Normal. pelo Peso - Chuva'!R$4</f>
        <v>4.5</v>
      </c>
      <c r="S47" s="32">
        <f>'Dados Brutos - CHUVA'!S47*'Dados Normal. pelo Peso - Chuva'!S$4</f>
        <v>11.6</v>
      </c>
      <c r="T47" s="32">
        <f>'Dados Brutos - CHUVA'!T47*'Dados Normal. pelo Peso - Chuva'!T$4</f>
        <v>0</v>
      </c>
      <c r="U47" s="32">
        <f>'Dados Brutos - CHUVA'!U47*'Dados Normal. pelo Peso - Chuva'!U$4</f>
        <v>0</v>
      </c>
      <c r="V47" s="32">
        <f>'Dados Brutos - CHUVA'!V47*'Dados Normal. pelo Peso - Chuva'!V$4</f>
        <v>2.0670000000000002</v>
      </c>
      <c r="W47" s="32">
        <f>'Dados Brutos - CHUVA'!W47*'Dados Normal. pelo Peso - Chuva'!W$4</f>
        <v>454.63100000000003</v>
      </c>
      <c r="X47" s="32">
        <f>'Dados Brutos - CHUVA'!X47*'Dados Normal. pelo Peso - Chuva'!X$4</f>
        <v>359.86</v>
      </c>
      <c r="Y47" s="32">
        <f>'Dados Brutos - CHUVA'!Y47*'Dados Normal. pelo Peso - Chuva'!Y$4</f>
        <v>233.45</v>
      </c>
      <c r="Z47" s="32">
        <f>'Dados Brutos - CHUVA'!Z47*'Dados Normal. pelo Peso - Chuva'!Z$4</f>
        <v>163.79500000000002</v>
      </c>
      <c r="AA47" s="32">
        <f>'Dados Brutos - CHUVA'!AA47*'Dados Normal. pelo Peso - Chuva'!AA$4</f>
        <v>72.284999999999997</v>
      </c>
      <c r="AB47" s="32">
        <f>'Dados Brutos - CHUVA'!AB47*'Dados Normal. pelo Peso - Chuva'!AB$4</f>
        <v>2.3459999999999996</v>
      </c>
      <c r="AC47" s="32">
        <f>'Dados Brutos - CHUVA'!AC47*'Dados Normal. pelo Peso - Chuva'!AC$4</f>
        <v>1.296</v>
      </c>
    </row>
    <row r="48" spans="1:29" s="17" customFormat="1" x14ac:dyDescent="0.25">
      <c r="A48" s="18" t="s">
        <v>959</v>
      </c>
      <c r="B48" s="28" t="s">
        <v>960</v>
      </c>
      <c r="C48" s="32">
        <f>'Dados Brutos - CHUVA'!C48*'Dados Normal. pelo Peso - Chuva'!C$4</f>
        <v>46.741163929910293</v>
      </c>
      <c r="D48" s="32">
        <f>'Dados Brutos - CHUVA'!D48*'Dados Normal. pelo Peso - Chuva'!D$4</f>
        <v>40.043418008179671</v>
      </c>
      <c r="E48" s="32">
        <f>'Dados Brutos - CHUVA'!E48*'Dados Normal. pelo Peso - Chuva'!E$4</f>
        <v>73.748999999999995</v>
      </c>
      <c r="F48" s="32">
        <f>'Dados Brutos - CHUVA'!F48*'Dados Normal. pelo Peso - Chuva'!F$4</f>
        <v>41.152000000000001</v>
      </c>
      <c r="G48" s="32">
        <f>'Dados Brutos - CHUVA'!G48*'Dados Normal. pelo Peso - Chuva'!G$4</f>
        <v>28.010176912608724</v>
      </c>
      <c r="H48" s="32">
        <f>'Dados Brutos - CHUVA'!H48*'Dados Normal. pelo Peso - Chuva'!H$4</f>
        <v>3.4181460520163176</v>
      </c>
      <c r="I48" s="32">
        <f>'Dados Brutos - CHUVA'!I48*'Dados Normal. pelo Peso - Chuva'!I$4</f>
        <v>138.53</v>
      </c>
      <c r="J48" s="32">
        <f>'Dados Brutos - CHUVA'!J48*'Dados Normal. pelo Peso - Chuva'!J$4</f>
        <v>67.823999999999998</v>
      </c>
      <c r="K48" s="32">
        <f>'Dados Brutos - CHUVA'!K48*'Dados Normal. pelo Peso - Chuva'!K$4</f>
        <v>149.57499999999999</v>
      </c>
      <c r="L48" s="32">
        <f>'Dados Brutos - CHUVA'!L48*'Dados Normal. pelo Peso - Chuva'!L$4</f>
        <v>182.56</v>
      </c>
      <c r="M48" s="32">
        <f>'Dados Brutos - CHUVA'!M48*'Dados Normal. pelo Peso - Chuva'!M$4</f>
        <v>392.68799999999999</v>
      </c>
      <c r="N48" s="32">
        <f>'Dados Brutos - CHUVA'!N48*'Dados Normal. pelo Peso - Chuva'!N$4</f>
        <v>398.95799999999997</v>
      </c>
      <c r="O48" s="32">
        <f>'Dados Brutos - CHUVA'!O48*'Dados Normal. pelo Peso - Chuva'!O$4</f>
        <v>487</v>
      </c>
      <c r="P48" s="32">
        <f>'Dados Brutos - CHUVA'!P48*'Dados Normal. pelo Peso - Chuva'!P$4</f>
        <v>188.67</v>
      </c>
      <c r="Q48" s="32">
        <f>'Dados Brutos - CHUVA'!Q48*'Dados Normal. pelo Peso - Chuva'!Q$4</f>
        <v>4.7</v>
      </c>
      <c r="R48" s="32">
        <f>'Dados Brutos - CHUVA'!R48*'Dados Normal. pelo Peso - Chuva'!R$4</f>
        <v>0</v>
      </c>
      <c r="S48" s="32">
        <f>'Dados Brutos - CHUVA'!S48*'Dados Normal. pelo Peso - Chuva'!S$4</f>
        <v>2.9</v>
      </c>
      <c r="T48" s="32">
        <f>'Dados Brutos - CHUVA'!T48*'Dados Normal. pelo Peso - Chuva'!T$4</f>
        <v>0</v>
      </c>
      <c r="U48" s="32">
        <f>'Dados Brutos - CHUVA'!U48*'Dados Normal. pelo Peso - Chuva'!U$4</f>
        <v>0</v>
      </c>
      <c r="V48" s="32">
        <f>'Dados Brutos - CHUVA'!V48*'Dados Normal. pelo Peso - Chuva'!V$4</f>
        <v>1.8719999999999999</v>
      </c>
      <c r="W48" s="32">
        <f>'Dados Brutos - CHUVA'!W48*'Dados Normal. pelo Peso - Chuva'!W$4</f>
        <v>380.55900000000003</v>
      </c>
      <c r="X48" s="32">
        <f>'Dados Brutos - CHUVA'!X48*'Dados Normal. pelo Peso - Chuva'!X$4</f>
        <v>347.81399999999996</v>
      </c>
      <c r="Y48" s="32">
        <f>'Dados Brutos - CHUVA'!Y48*'Dados Normal. pelo Peso - Chuva'!Y$4</f>
        <v>31.233999999999998</v>
      </c>
      <c r="Z48" s="32">
        <f>'Dados Brutos - CHUVA'!Z48*'Dados Normal. pelo Peso - Chuva'!Z$4</f>
        <v>25.427000000000003</v>
      </c>
      <c r="AA48" s="32">
        <f>'Dados Brutos - CHUVA'!AA48*'Dados Normal. pelo Peso - Chuva'!AA$4</f>
        <v>34.230000000000004</v>
      </c>
      <c r="AB48" s="32">
        <f>'Dados Brutos - CHUVA'!AB48*'Dados Normal. pelo Peso - Chuva'!AB$4</f>
        <v>2.4379999999999997</v>
      </c>
      <c r="AC48" s="32">
        <f>'Dados Brutos - CHUVA'!AC48*'Dados Normal. pelo Peso - Chuva'!AC$4</f>
        <v>0.98399999999999987</v>
      </c>
    </row>
    <row r="49" spans="1:29" s="17" customFormat="1" x14ac:dyDescent="0.25">
      <c r="A49" s="18" t="s">
        <v>961</v>
      </c>
      <c r="B49" s="28" t="s">
        <v>962</v>
      </c>
      <c r="C49" s="32">
        <f>'Dados Brutos - CHUVA'!C49*'Dados Normal. pelo Peso - Chuva'!C$4</f>
        <v>210.67575430138805</v>
      </c>
      <c r="D49" s="32">
        <f>'Dados Brutos - CHUVA'!D49*'Dados Normal. pelo Peso - Chuva'!D$4</f>
        <v>141.32017776328127</v>
      </c>
      <c r="E49" s="32">
        <f>'Dados Brutos - CHUVA'!E49*'Dados Normal. pelo Peso - Chuva'!E$4</f>
        <v>140.86799999999999</v>
      </c>
      <c r="F49" s="32">
        <f>'Dados Brutos - CHUVA'!F49*'Dados Normal. pelo Peso - Chuva'!F$4</f>
        <v>88.064000000000007</v>
      </c>
      <c r="G49" s="32">
        <f>'Dados Brutos - CHUVA'!G49*'Dados Normal. pelo Peso - Chuva'!G$4</f>
        <v>42.360259179265661</v>
      </c>
      <c r="H49" s="32">
        <f>'Dados Brutos - CHUVA'!H49*'Dados Normal. pelo Peso - Chuva'!H$4</f>
        <v>4.6988109238207239</v>
      </c>
      <c r="I49" s="32">
        <f>'Dados Brutos - CHUVA'!I49*'Dados Normal. pelo Peso - Chuva'!I$4</f>
        <v>235.20000000000002</v>
      </c>
      <c r="J49" s="32">
        <f>'Dados Brutos - CHUVA'!J49*'Dados Normal. pelo Peso - Chuva'!J$4</f>
        <v>100.44</v>
      </c>
      <c r="K49" s="32">
        <f>'Dados Brutos - CHUVA'!K49*'Dados Normal. pelo Peso - Chuva'!K$4</f>
        <v>82.475000000000009</v>
      </c>
      <c r="L49" s="32">
        <f>'Dados Brutos - CHUVA'!L49*'Dados Normal. pelo Peso - Chuva'!L$4</f>
        <v>158.6</v>
      </c>
      <c r="M49" s="32">
        <f>'Dados Brutos - CHUVA'!M49*'Dados Normal. pelo Peso - Chuva'!M$4</f>
        <v>362.44800000000004</v>
      </c>
      <c r="N49" s="32">
        <f>'Dados Brutos - CHUVA'!N49*'Dados Normal. pelo Peso - Chuva'!N$4</f>
        <v>416.89799999999997</v>
      </c>
      <c r="O49" s="32">
        <f>'Dados Brutos - CHUVA'!O49*'Dados Normal. pelo Peso - Chuva'!O$4</f>
        <v>420.90000000000003</v>
      </c>
      <c r="P49" s="32">
        <f>'Dados Brutos - CHUVA'!P49*'Dados Normal. pelo Peso - Chuva'!P$4</f>
        <v>189.27799999999999</v>
      </c>
      <c r="Q49" s="32">
        <f>'Dados Brutos - CHUVA'!Q49*'Dados Normal. pelo Peso - Chuva'!Q$4</f>
        <v>4.7</v>
      </c>
      <c r="R49" s="32">
        <f>'Dados Brutos - CHUVA'!R49*'Dados Normal. pelo Peso - Chuva'!R$4</f>
        <v>4.5</v>
      </c>
      <c r="S49" s="32">
        <f>'Dados Brutos - CHUVA'!S49*'Dados Normal. pelo Peso - Chuva'!S$4</f>
        <v>11.6</v>
      </c>
      <c r="T49" s="32">
        <f>'Dados Brutos - CHUVA'!T49*'Dados Normal. pelo Peso - Chuva'!T$4</f>
        <v>0</v>
      </c>
      <c r="U49" s="32">
        <f>'Dados Brutos - CHUVA'!U49*'Dados Normal. pelo Peso - Chuva'!U$4</f>
        <v>0</v>
      </c>
      <c r="V49" s="32">
        <f>'Dados Brutos - CHUVA'!V49*'Dados Normal. pelo Peso - Chuva'!V$4</f>
        <v>2.1840000000000002</v>
      </c>
      <c r="W49" s="32">
        <f>'Dados Brutos - CHUVA'!W49*'Dados Normal. pelo Peso - Chuva'!W$4</f>
        <v>443.68000000000006</v>
      </c>
      <c r="X49" s="32">
        <f>'Dados Brutos - CHUVA'!X49*'Dados Normal. pelo Peso - Chuva'!X$4</f>
        <v>358.45399999999995</v>
      </c>
      <c r="Y49" s="32">
        <f>'Dados Brutos - CHUVA'!Y49*'Dados Normal. pelo Peso - Chuva'!Y$4</f>
        <v>253.36799999999997</v>
      </c>
      <c r="Z49" s="32">
        <f>'Dados Brutos - CHUVA'!Z49*'Dados Normal. pelo Peso - Chuva'!Z$4</f>
        <v>207.59900000000002</v>
      </c>
      <c r="AA49" s="32">
        <f>'Dados Brutos - CHUVA'!AA49*'Dados Normal. pelo Peso - Chuva'!AA$4</f>
        <v>58.695000000000007</v>
      </c>
      <c r="AB49" s="32">
        <f>'Dados Brutos - CHUVA'!AB49*'Dados Normal. pelo Peso - Chuva'!AB$4</f>
        <v>2.76</v>
      </c>
      <c r="AC49" s="32">
        <f>'Dados Brutos - CHUVA'!AC49*'Dados Normal. pelo Peso - Chuva'!AC$4</f>
        <v>1.488</v>
      </c>
    </row>
    <row r="50" spans="1:29" s="17" customFormat="1" x14ac:dyDescent="0.25">
      <c r="A50" s="18" t="s">
        <v>963</v>
      </c>
      <c r="B50" s="28" t="s">
        <v>964</v>
      </c>
      <c r="C50" s="32">
        <f>'Dados Brutos - CHUVA'!C50*'Dados Normal. pelo Peso - Chuva'!C$4</f>
        <v>144.67483351146922</v>
      </c>
      <c r="D50" s="32">
        <f>'Dados Brutos - CHUVA'!D50*'Dados Normal. pelo Peso - Chuva'!D$4</f>
        <v>101.1010701545779</v>
      </c>
      <c r="E50" s="32">
        <f>'Dados Brutos - CHUVA'!E50*'Dados Normal. pelo Peso - Chuva'!E$4</f>
        <v>153.54299999999998</v>
      </c>
      <c r="F50" s="32">
        <f>'Dados Brutos - CHUVA'!F50*'Dados Normal. pelo Peso - Chuva'!F$4</f>
        <v>103.904</v>
      </c>
      <c r="G50" s="32">
        <f>'Dados Brutos - CHUVA'!G50*'Dados Normal. pelo Peso - Chuva'!G$4</f>
        <v>54.545454545454547</v>
      </c>
      <c r="H50" s="32">
        <f>'Dados Brutos - CHUVA'!H50*'Dados Normal. pelo Peso - Chuva'!H$4</f>
        <v>11.869935591107417</v>
      </c>
      <c r="I50" s="32">
        <f>'Dados Brutos - CHUVA'!I50*'Dados Normal. pelo Peso - Chuva'!I$4</f>
        <v>310.76500000000004</v>
      </c>
      <c r="J50" s="32">
        <f>'Dados Brutos - CHUVA'!J50*'Dados Normal. pelo Peso - Chuva'!J$4</f>
        <v>127.40400000000001</v>
      </c>
      <c r="K50" s="32">
        <f>'Dados Brutos - CHUVA'!K50*'Dados Normal. pelo Peso - Chuva'!K$4</f>
        <v>38.849999999999994</v>
      </c>
      <c r="L50" s="32">
        <f>'Dados Brutos - CHUVA'!L50*'Dados Normal. pelo Peso - Chuva'!L$4</f>
        <v>145.96</v>
      </c>
      <c r="M50" s="32">
        <f>'Dados Brutos - CHUVA'!M50*'Dados Normal. pelo Peso - Chuva'!M$4</f>
        <v>95.28</v>
      </c>
      <c r="N50" s="32">
        <f>'Dados Brutos - CHUVA'!N50*'Dados Normal. pelo Peso - Chuva'!N$4</f>
        <v>369.19599999999997</v>
      </c>
      <c r="O50" s="32">
        <f>'Dados Brutos - CHUVA'!O50*'Dados Normal. pelo Peso - Chuva'!O$4</f>
        <v>394.25</v>
      </c>
      <c r="P50" s="32">
        <f>'Dados Brutos - CHUVA'!P50*'Dados Normal. pelo Peso - Chuva'!P$4</f>
        <v>184.83199999999999</v>
      </c>
      <c r="Q50" s="32">
        <f>'Dados Brutos - CHUVA'!Q50*'Dados Normal. pelo Peso - Chuva'!Q$4</f>
        <v>0</v>
      </c>
      <c r="R50" s="32">
        <f>'Dados Brutos - CHUVA'!R50*'Dados Normal. pelo Peso - Chuva'!R$4</f>
        <v>0</v>
      </c>
      <c r="S50" s="32">
        <f>'Dados Brutos - CHUVA'!S50*'Dados Normal. pelo Peso - Chuva'!S$4</f>
        <v>2.9</v>
      </c>
      <c r="T50" s="32">
        <f>'Dados Brutos - CHUVA'!T50*'Dados Normal. pelo Peso - Chuva'!T$4</f>
        <v>2.2999999999999998</v>
      </c>
      <c r="U50" s="32">
        <f>'Dados Brutos - CHUVA'!U50*'Dados Normal. pelo Peso - Chuva'!U$4</f>
        <v>0</v>
      </c>
      <c r="V50" s="32">
        <f>'Dados Brutos - CHUVA'!V50*'Dados Normal. pelo Peso - Chuva'!V$4</f>
        <v>1.95</v>
      </c>
      <c r="W50" s="32">
        <f>'Dados Brutos - CHUVA'!W50*'Dados Normal. pelo Peso - Chuva'!W$4</f>
        <v>451.529</v>
      </c>
      <c r="X50" s="32">
        <f>'Dados Brutos - CHUVA'!X50*'Dados Normal. pelo Peso - Chuva'!X$4</f>
        <v>362.21599999999995</v>
      </c>
      <c r="Y50" s="32">
        <f>'Dados Brutos - CHUVA'!Y50*'Dados Normal. pelo Peso - Chuva'!Y$4</f>
        <v>172.68399999999997</v>
      </c>
      <c r="Z50" s="32">
        <f>'Dados Brutos - CHUVA'!Z50*'Dados Normal. pelo Peso - Chuva'!Z$4</f>
        <v>121.26</v>
      </c>
      <c r="AA50" s="32">
        <f>'Dados Brutos - CHUVA'!AA50*'Dados Normal. pelo Peso - Chuva'!AA$4</f>
        <v>74.864999999999995</v>
      </c>
      <c r="AB50" s="32">
        <f>'Dados Brutos - CHUVA'!AB50*'Dados Normal. pelo Peso - Chuva'!AB$4</f>
        <v>3.5419999999999998</v>
      </c>
      <c r="AC50" s="32">
        <f>'Dados Brutos - CHUVA'!AC50*'Dados Normal. pelo Peso - Chuva'!AC$4</f>
        <v>1.1519999999999999</v>
      </c>
    </row>
    <row r="51" spans="1:29" s="17" customFormat="1" x14ac:dyDescent="0.25">
      <c r="A51" s="18" t="s">
        <v>965</v>
      </c>
      <c r="B51" s="28" t="s">
        <v>966</v>
      </c>
      <c r="C51" s="32">
        <f>'Dados Brutos - CHUVA'!C51*'Dados Normal. pelo Peso - Chuva'!C$4</f>
        <v>366.04949587534372</v>
      </c>
      <c r="D51" s="32">
        <f>'Dados Brutos - CHUVA'!D51*'Dados Normal. pelo Peso - Chuva'!D$4</f>
        <v>260.78191861822143</v>
      </c>
      <c r="E51" s="32">
        <f>'Dados Brutos - CHUVA'!E51*'Dados Normal. pelo Peso - Chuva'!E$4</f>
        <v>164.69699999999997</v>
      </c>
      <c r="F51" s="32">
        <f>'Dados Brutos - CHUVA'!F51*'Dados Normal. pelo Peso - Chuva'!F$4</f>
        <v>103.77600000000001</v>
      </c>
      <c r="G51" s="32">
        <f>'Dados Brutos - CHUVA'!G51*'Dados Normal. pelo Peso - Chuva'!G$4</f>
        <v>22.02797202797203</v>
      </c>
      <c r="H51" s="32">
        <f>'Dados Brutos - CHUVA'!H51*'Dados Normal. pelo Peso - Chuva'!H$4</f>
        <v>7.1682567215958368</v>
      </c>
      <c r="I51" s="32">
        <f>'Dados Brutos - CHUVA'!I51*'Dados Normal. pelo Peso - Chuva'!I$4</f>
        <v>252.38499999999999</v>
      </c>
      <c r="J51" s="32">
        <f>'Dados Brutos - CHUVA'!J51*'Dados Normal. pelo Peso - Chuva'!J$4</f>
        <v>84.42</v>
      </c>
      <c r="K51" s="32">
        <f>'Dados Brutos - CHUVA'!K51*'Dados Normal. pelo Peso - Chuva'!K$4</f>
        <v>32.65</v>
      </c>
      <c r="L51" s="32">
        <f>'Dados Brutos - CHUVA'!L51*'Dados Normal. pelo Peso - Chuva'!L$4</f>
        <v>77.84</v>
      </c>
      <c r="M51" s="32">
        <f>'Dados Brutos - CHUVA'!M51*'Dados Normal. pelo Peso - Chuva'!M$4</f>
        <v>218.54400000000001</v>
      </c>
      <c r="N51" s="32">
        <f>'Dados Brutos - CHUVA'!N51*'Dados Normal. pelo Peso - Chuva'!N$4</f>
        <v>336.62799999999999</v>
      </c>
      <c r="O51" s="32">
        <f>'Dados Brutos - CHUVA'!O51*'Dados Normal. pelo Peso - Chuva'!O$4</f>
        <v>282.89999999999998</v>
      </c>
      <c r="P51" s="32">
        <f>'Dados Brutos - CHUVA'!P51*'Dados Normal. pelo Peso - Chuva'!P$4</f>
        <v>185.89599999999999</v>
      </c>
      <c r="Q51" s="32">
        <f>'Dados Brutos - CHUVA'!Q51*'Dados Normal. pelo Peso - Chuva'!Q$4</f>
        <v>0</v>
      </c>
      <c r="R51" s="32">
        <f>'Dados Brutos - CHUVA'!R51*'Dados Normal. pelo Peso - Chuva'!R$4</f>
        <v>4.5</v>
      </c>
      <c r="S51" s="32">
        <f>'Dados Brutos - CHUVA'!S51*'Dados Normal. pelo Peso - Chuva'!S$4</f>
        <v>2.9</v>
      </c>
      <c r="T51" s="32">
        <f>'Dados Brutos - CHUVA'!T51*'Dados Normal. pelo Peso - Chuva'!T$4</f>
        <v>0</v>
      </c>
      <c r="U51" s="32">
        <f>'Dados Brutos - CHUVA'!U51*'Dados Normal. pelo Peso - Chuva'!U$4</f>
        <v>0</v>
      </c>
      <c r="V51" s="32">
        <f>'Dados Brutos - CHUVA'!V51*'Dados Normal. pelo Peso - Chuva'!V$4</f>
        <v>2.262</v>
      </c>
      <c r="W51" s="32">
        <f>'Dados Brutos - CHUVA'!W51*'Dados Normal. pelo Peso - Chuva'!W$4</f>
        <v>447.34600000000006</v>
      </c>
      <c r="X51" s="32">
        <f>'Dados Brutos - CHUVA'!X51*'Dados Normal. pelo Peso - Chuva'!X$4</f>
        <v>340.89800000000002</v>
      </c>
      <c r="Y51" s="32">
        <f>'Dados Brutos - CHUVA'!Y51*'Dados Normal. pelo Peso - Chuva'!Y$4</f>
        <v>344.35599999999999</v>
      </c>
      <c r="Z51" s="32">
        <f>'Dados Brutos - CHUVA'!Z51*'Dados Normal. pelo Peso - Chuva'!Z$4</f>
        <v>270.39100000000002</v>
      </c>
      <c r="AA51" s="32">
        <f>'Dados Brutos - CHUVA'!AA51*'Dados Normal. pelo Peso - Chuva'!AA$4</f>
        <v>91.17</v>
      </c>
      <c r="AB51" s="32">
        <f>'Dados Brutos - CHUVA'!AB51*'Dados Normal. pelo Peso - Chuva'!AB$4</f>
        <v>2.2999999999999998</v>
      </c>
      <c r="AC51" s="32">
        <f>'Dados Brutos - CHUVA'!AC51*'Dados Normal. pelo Peso - Chuva'!AC$4</f>
        <v>1.536</v>
      </c>
    </row>
    <row r="52" spans="1:29" s="17" customFormat="1" x14ac:dyDescent="0.25">
      <c r="A52" s="18" t="s">
        <v>967</v>
      </c>
      <c r="B52" s="28" t="s">
        <v>968</v>
      </c>
      <c r="C52" s="32">
        <f>'Dados Brutos - CHUVA'!C52*'Dados Normal. pelo Peso - Chuva'!C$4</f>
        <v>237.03640348532633</v>
      </c>
      <c r="D52" s="32">
        <f>'Dados Brutos - CHUVA'!D52*'Dados Normal. pelo Peso - Chuva'!D$4</f>
        <v>146.49378799894265</v>
      </c>
      <c r="E52" s="32">
        <f>'Dados Brutos - CHUVA'!E52*'Dados Normal. pelo Peso - Chuva'!E$4</f>
        <v>139.542</v>
      </c>
      <c r="F52" s="32">
        <f>'Dados Brutos - CHUVA'!F52*'Dados Normal. pelo Peso - Chuva'!F$4</f>
        <v>91.903999999999996</v>
      </c>
      <c r="G52" s="32">
        <f>'Dados Brutos - CHUVA'!G52*'Dados Normal. pelo Peso - Chuva'!G$4</f>
        <v>43.445338381448181</v>
      </c>
      <c r="H52" s="32">
        <f>'Dados Brutos - CHUVA'!H52*'Dados Normal. pelo Peso - Chuva'!H$4</f>
        <v>10.151464153483676</v>
      </c>
      <c r="I52" s="32">
        <f>'Dados Brutos - CHUVA'!I52*'Dados Normal. pelo Peso - Chuva'!I$4</f>
        <v>233.20499999999998</v>
      </c>
      <c r="J52" s="32">
        <f>'Dados Brutos - CHUVA'!J52*'Dados Normal. pelo Peso - Chuva'!J$4</f>
        <v>107.964</v>
      </c>
      <c r="K52" s="32">
        <f>'Dados Brutos - CHUVA'!K52*'Dados Normal. pelo Peso - Chuva'!K$4</f>
        <v>43.025000000000006</v>
      </c>
      <c r="L52" s="32">
        <f>'Dados Brutos - CHUVA'!L52*'Dados Normal. pelo Peso - Chuva'!L$4</f>
        <v>118.4</v>
      </c>
      <c r="M52" s="32">
        <f>'Dados Brutos - CHUVA'!M52*'Dados Normal. pelo Peso - Chuva'!M$4</f>
        <v>308.87999999999994</v>
      </c>
      <c r="N52" s="32">
        <f>'Dados Brutos - CHUVA'!N52*'Dados Normal. pelo Peso - Chuva'!N$4</f>
        <v>394.08199999999999</v>
      </c>
      <c r="O52" s="32">
        <f>'Dados Brutos - CHUVA'!O52*'Dados Normal. pelo Peso - Chuva'!O$4</f>
        <v>454.3</v>
      </c>
      <c r="P52" s="32">
        <f>'Dados Brutos - CHUVA'!P52*'Dados Normal. pelo Peso - Chuva'!P$4</f>
        <v>188.404</v>
      </c>
      <c r="Q52" s="32">
        <f>'Dados Brutos - CHUVA'!Q52*'Dados Normal. pelo Peso - Chuva'!Q$4</f>
        <v>4.7</v>
      </c>
      <c r="R52" s="32">
        <f>'Dados Brutos - CHUVA'!R52*'Dados Normal. pelo Peso - Chuva'!R$4</f>
        <v>0</v>
      </c>
      <c r="S52" s="32">
        <f>'Dados Brutos - CHUVA'!S52*'Dados Normal. pelo Peso - Chuva'!S$4</f>
        <v>2.9</v>
      </c>
      <c r="T52" s="32">
        <f>'Dados Brutos - CHUVA'!T52*'Dados Normal. pelo Peso - Chuva'!T$4</f>
        <v>0</v>
      </c>
      <c r="U52" s="32">
        <f>'Dados Brutos - CHUVA'!U52*'Dados Normal. pelo Peso - Chuva'!U$4</f>
        <v>0</v>
      </c>
      <c r="V52" s="32">
        <f>'Dados Brutos - CHUVA'!V52*'Dados Normal. pelo Peso - Chuva'!V$4</f>
        <v>1.95</v>
      </c>
      <c r="W52" s="32">
        <f>'Dados Brutos - CHUVA'!W52*'Dados Normal. pelo Peso - Chuva'!W$4</f>
        <v>430.05</v>
      </c>
      <c r="X52" s="32">
        <f>'Dados Brutos - CHUVA'!X52*'Dados Normal. pelo Peso - Chuva'!X$4</f>
        <v>353.02</v>
      </c>
      <c r="Y52" s="32">
        <f>'Dados Brutos - CHUVA'!Y52*'Dados Normal. pelo Peso - Chuva'!Y$4</f>
        <v>177.28399999999999</v>
      </c>
      <c r="Z52" s="32">
        <f>'Dados Brutos - CHUVA'!Z52*'Dados Normal. pelo Peso - Chuva'!Z$4</f>
        <v>142.786</v>
      </c>
      <c r="AA52" s="32">
        <f>'Dados Brutos - CHUVA'!AA52*'Dados Normal. pelo Peso - Chuva'!AA$4</f>
        <v>54.224999999999994</v>
      </c>
      <c r="AB52" s="32">
        <f>'Dados Brutos - CHUVA'!AB52*'Dados Normal. pelo Peso - Chuva'!AB$4</f>
        <v>2.3919999999999999</v>
      </c>
      <c r="AC52" s="32">
        <f>'Dados Brutos - CHUVA'!AC52*'Dados Normal. pelo Peso - Chuva'!AC$4</f>
        <v>1.1040000000000001</v>
      </c>
    </row>
    <row r="53" spans="1:29" s="17" customFormat="1" x14ac:dyDescent="0.25">
      <c r="A53" s="18" t="s">
        <v>969</v>
      </c>
      <c r="B53" s="28" t="s">
        <v>970</v>
      </c>
      <c r="C53" s="32">
        <f>'Dados Brutos - CHUVA'!C53*'Dados Normal. pelo Peso - Chuva'!C$4</f>
        <v>209.43095941144088</v>
      </c>
      <c r="D53" s="32">
        <f>'Dados Brutos - CHUVA'!D53*'Dados Normal. pelo Peso - Chuva'!D$4</f>
        <v>130.29379611915826</v>
      </c>
      <c r="E53" s="32">
        <f>'Dados Brutos - CHUVA'!E53*'Dados Normal. pelo Peso - Chuva'!E$4</f>
        <v>185.44499999999999</v>
      </c>
      <c r="F53" s="32">
        <f>'Dados Brutos - CHUVA'!F53*'Dados Normal. pelo Peso - Chuva'!F$4</f>
        <v>118.11199999999999</v>
      </c>
      <c r="G53" s="32">
        <f>'Dados Brutos - CHUVA'!G53*'Dados Normal. pelo Peso - Chuva'!G$4</f>
        <v>61.013916500994036</v>
      </c>
      <c r="H53" s="32">
        <f>'Dados Brutos - CHUVA'!H53*'Dados Normal. pelo Peso - Chuva'!H$4</f>
        <v>17.726260094681145</v>
      </c>
      <c r="I53" s="32">
        <f>'Dados Brutos - CHUVA'!I53*'Dados Normal. pelo Peso - Chuva'!I$4</f>
        <v>217.07000000000002</v>
      </c>
      <c r="J53" s="32">
        <f>'Dados Brutos - CHUVA'!J53*'Dados Normal. pelo Peso - Chuva'!J$4</f>
        <v>96.84</v>
      </c>
      <c r="K53" s="32">
        <f>'Dados Brutos - CHUVA'!K53*'Dados Normal. pelo Peso - Chuva'!K$4</f>
        <v>105.9</v>
      </c>
      <c r="L53" s="32">
        <f>'Dados Brutos - CHUVA'!L53*'Dados Normal. pelo Peso - Chuva'!L$4</f>
        <v>137.16</v>
      </c>
      <c r="M53" s="32">
        <f>'Dados Brutos - CHUVA'!M53*'Dados Normal. pelo Peso - Chuva'!M$4</f>
        <v>126.14400000000001</v>
      </c>
      <c r="N53" s="32">
        <f>'Dados Brutos - CHUVA'!N53*'Dados Normal. pelo Peso - Chuva'!N$4</f>
        <v>304.05999999999995</v>
      </c>
      <c r="O53" s="32">
        <f>'Dados Brutos - CHUVA'!O53*'Dados Normal. pelo Peso - Chuva'!O$4</f>
        <v>334.95</v>
      </c>
      <c r="P53" s="32">
        <f>'Dados Brutos - CHUVA'!P53*'Dados Normal. pelo Peso - Chuva'!P$4</f>
        <v>186.88399999999999</v>
      </c>
      <c r="Q53" s="32">
        <f>'Dados Brutos - CHUVA'!Q53*'Dados Normal. pelo Peso - Chuva'!Q$4</f>
        <v>0</v>
      </c>
      <c r="R53" s="32">
        <f>'Dados Brutos - CHUVA'!R53*'Dados Normal. pelo Peso - Chuva'!R$4</f>
        <v>0</v>
      </c>
      <c r="S53" s="32">
        <f>'Dados Brutos - CHUVA'!S53*'Dados Normal. pelo Peso - Chuva'!S$4</f>
        <v>2.9</v>
      </c>
      <c r="T53" s="32">
        <f>'Dados Brutos - CHUVA'!T53*'Dados Normal. pelo Peso - Chuva'!T$4</f>
        <v>0</v>
      </c>
      <c r="U53" s="32">
        <f>'Dados Brutos - CHUVA'!U53*'Dados Normal. pelo Peso - Chuva'!U$4</f>
        <v>0</v>
      </c>
      <c r="V53" s="32">
        <f>'Dados Brutos - CHUVA'!V53*'Dados Normal. pelo Peso - Chuva'!V$4</f>
        <v>1.9889999999999999</v>
      </c>
      <c r="W53" s="32">
        <f>'Dados Brutos - CHUVA'!W53*'Dados Normal. pelo Peso - Chuva'!W$4</f>
        <v>452.375</v>
      </c>
      <c r="X53" s="32">
        <f>'Dados Brutos - CHUVA'!X53*'Dados Normal. pelo Peso - Chuva'!X$4</f>
        <v>352.90600000000001</v>
      </c>
      <c r="Y53" s="32">
        <f>'Dados Brutos - CHUVA'!Y53*'Dados Normal. pelo Peso - Chuva'!Y$4</f>
        <v>266.93799999999999</v>
      </c>
      <c r="Z53" s="32">
        <f>'Dados Brutos - CHUVA'!Z53*'Dados Normal. pelo Peso - Chuva'!Z$4</f>
        <v>192.84100000000001</v>
      </c>
      <c r="AA53" s="32">
        <f>'Dados Brutos - CHUVA'!AA53*'Dados Normal. pelo Peso - Chuva'!AA$4</f>
        <v>71.355000000000004</v>
      </c>
      <c r="AB53" s="32">
        <f>'Dados Brutos - CHUVA'!AB53*'Dados Normal. pelo Peso - Chuva'!AB$4</f>
        <v>2.2999999999999998</v>
      </c>
      <c r="AC53" s="32">
        <f>'Dados Brutos - CHUVA'!AC53*'Dados Normal. pelo Peso - Chuva'!AC$4</f>
        <v>1.224</v>
      </c>
    </row>
    <row r="54" spans="1:29" s="17" customFormat="1" x14ac:dyDescent="0.25">
      <c r="A54" s="18" t="s">
        <v>971</v>
      </c>
      <c r="B54" s="28" t="s">
        <v>972</v>
      </c>
      <c r="C54" s="32">
        <f>'Dados Brutos - CHUVA'!C54*'Dados Normal. pelo Peso - Chuva'!C$4</f>
        <v>158.07949448503484</v>
      </c>
      <c r="D54" s="32">
        <f>'Dados Brutos - CHUVA'!D54*'Dados Normal. pelo Peso - Chuva'!D$4</f>
        <v>102.48530462011756</v>
      </c>
      <c r="E54" s="32">
        <f>'Dados Brutos - CHUVA'!E54*'Dados Normal. pelo Peso - Chuva'!E$4</f>
        <v>128.34899999999999</v>
      </c>
      <c r="F54" s="32">
        <f>'Dados Brutos - CHUVA'!F54*'Dados Normal. pelo Peso - Chuva'!F$4</f>
        <v>79.968000000000004</v>
      </c>
      <c r="G54" s="32">
        <f>'Dados Brutos - CHUVA'!G54*'Dados Normal. pelo Peso - Chuva'!G$4</f>
        <v>36.554348964698484</v>
      </c>
      <c r="H54" s="32">
        <f>'Dados Brutos - CHUVA'!H54*'Dados Normal. pelo Peso - Chuva'!H$4</f>
        <v>5.7514104975209435</v>
      </c>
      <c r="I54" s="32">
        <f>'Dados Brutos - CHUVA'!I54*'Dados Normal. pelo Peso - Chuva'!I$4</f>
        <v>166.88</v>
      </c>
      <c r="J54" s="32">
        <f>'Dados Brutos - CHUVA'!J54*'Dados Normal. pelo Peso - Chuva'!J$4</f>
        <v>78.444000000000003</v>
      </c>
      <c r="K54" s="32">
        <f>'Dados Brutos - CHUVA'!K54*'Dados Normal. pelo Peso - Chuva'!K$4</f>
        <v>143.57499999999999</v>
      </c>
      <c r="L54" s="32">
        <f>'Dados Brutos - CHUVA'!L54*'Dados Normal. pelo Peso - Chuva'!L$4</f>
        <v>155.08000000000001</v>
      </c>
      <c r="M54" s="32">
        <f>'Dados Brutos - CHUVA'!M54*'Dados Normal. pelo Peso - Chuva'!M$4</f>
        <v>351.12</v>
      </c>
      <c r="N54" s="32">
        <f>'Dados Brutos - CHUVA'!N54*'Dados Normal. pelo Peso - Chuva'!N$4</f>
        <v>392.56399999999996</v>
      </c>
      <c r="O54" s="32">
        <f>'Dados Brutos - CHUVA'!O54*'Dados Normal. pelo Peso - Chuva'!O$4</f>
        <v>427.45</v>
      </c>
      <c r="P54" s="32">
        <f>'Dados Brutos - CHUVA'!P54*'Dados Normal. pelo Peso - Chuva'!P$4</f>
        <v>188.93599999999998</v>
      </c>
      <c r="Q54" s="32">
        <f>'Dados Brutos - CHUVA'!Q54*'Dados Normal. pelo Peso - Chuva'!Q$4</f>
        <v>4.7</v>
      </c>
      <c r="R54" s="32">
        <f>'Dados Brutos - CHUVA'!R54*'Dados Normal. pelo Peso - Chuva'!R$4</f>
        <v>4.5</v>
      </c>
      <c r="S54" s="32">
        <f>'Dados Brutos - CHUVA'!S54*'Dados Normal. pelo Peso - Chuva'!S$4</f>
        <v>5.8</v>
      </c>
      <c r="T54" s="32">
        <f>'Dados Brutos - CHUVA'!T54*'Dados Normal. pelo Peso - Chuva'!T$4</f>
        <v>0</v>
      </c>
      <c r="U54" s="32">
        <f>'Dados Brutos - CHUVA'!U54*'Dados Normal. pelo Peso - Chuva'!U$4</f>
        <v>0</v>
      </c>
      <c r="V54" s="32">
        <f>'Dados Brutos - CHUVA'!V54*'Dados Normal. pelo Peso - Chuva'!V$4</f>
        <v>2.34</v>
      </c>
      <c r="W54" s="32">
        <f>'Dados Brutos - CHUVA'!W54*'Dados Normal. pelo Peso - Chuva'!W$4</f>
        <v>422.10700000000003</v>
      </c>
      <c r="X54" s="32">
        <f>'Dados Brutos - CHUVA'!X54*'Dados Normal. pelo Peso - Chuva'!X$4</f>
        <v>342.15199999999993</v>
      </c>
      <c r="Y54" s="32">
        <f>'Dados Brutos - CHUVA'!Y54*'Dados Normal. pelo Peso - Chuva'!Y$4</f>
        <v>172.59200000000001</v>
      </c>
      <c r="Z54" s="32">
        <f>'Dados Brutos - CHUVA'!Z54*'Dados Normal. pelo Peso - Chuva'!Z$4</f>
        <v>111.48399999999999</v>
      </c>
      <c r="AA54" s="32">
        <f>'Dados Brutos - CHUVA'!AA54*'Dados Normal. pelo Peso - Chuva'!AA$4</f>
        <v>55.605000000000004</v>
      </c>
      <c r="AB54" s="32">
        <f>'Dados Brutos - CHUVA'!AB54*'Dados Normal. pelo Peso - Chuva'!AB$4</f>
        <v>3.3119999999999998</v>
      </c>
      <c r="AC54" s="32">
        <f>'Dados Brutos - CHUVA'!AC54*'Dados Normal. pelo Peso - Chuva'!AC$4</f>
        <v>1.704</v>
      </c>
    </row>
    <row r="55" spans="1:29" s="17" customFormat="1" x14ac:dyDescent="0.25">
      <c r="A55" s="18" t="s">
        <v>973</v>
      </c>
      <c r="B55" s="28" t="s">
        <v>974</v>
      </c>
      <c r="C55" s="32">
        <f>'Dados Brutos - CHUVA'!C55*'Dados Normal. pelo Peso - Chuva'!C$4</f>
        <v>95.081704030732183</v>
      </c>
      <c r="D55" s="32">
        <f>'Dados Brutos - CHUVA'!D55*'Dados Normal. pelo Peso - Chuva'!D$4</f>
        <v>62.501564713245713</v>
      </c>
      <c r="E55" s="32">
        <f>'Dados Brutos - CHUVA'!E55*'Dados Normal. pelo Peso - Chuva'!E$4</f>
        <v>89.349000000000004</v>
      </c>
      <c r="F55" s="32">
        <f>'Dados Brutos - CHUVA'!F55*'Dados Normal. pelo Peso - Chuva'!F$4</f>
        <v>47.808</v>
      </c>
      <c r="G55" s="32">
        <f>'Dados Brutos - CHUVA'!G55*'Dados Normal. pelo Peso - Chuva'!G$4</f>
        <v>35.61456911934502</v>
      </c>
      <c r="H55" s="32">
        <f>'Dados Brutos - CHUVA'!H55*'Dados Normal. pelo Peso - Chuva'!H$4</f>
        <v>3.7658750317500633</v>
      </c>
      <c r="I55" s="32">
        <f>'Dados Brutos - CHUVA'!I55*'Dados Normal. pelo Peso - Chuva'!I$4</f>
        <v>183.57500000000002</v>
      </c>
      <c r="J55" s="32">
        <f>'Dados Brutos - CHUVA'!J55*'Dados Normal. pelo Peso - Chuva'!J$4</f>
        <v>63.612000000000009</v>
      </c>
      <c r="K55" s="32">
        <f>'Dados Brutos - CHUVA'!K55*'Dados Normal. pelo Peso - Chuva'!K$4</f>
        <v>172.92500000000001</v>
      </c>
      <c r="L55" s="32">
        <f>'Dados Brutos - CHUVA'!L55*'Dados Normal. pelo Peso - Chuva'!L$4</f>
        <v>180.06</v>
      </c>
      <c r="M55" s="32">
        <f>'Dados Brutos - CHUVA'!M55*'Dados Normal. pelo Peso - Chuva'!M$4</f>
        <v>374.78399999999999</v>
      </c>
      <c r="N55" s="32">
        <f>'Dados Brutos - CHUVA'!N55*'Dados Normal. pelo Peso - Chuva'!N$4</f>
        <v>424.25799999999998</v>
      </c>
      <c r="O55" s="32">
        <f>'Dados Brutos - CHUVA'!O55*'Dados Normal. pelo Peso - Chuva'!O$4</f>
        <v>464.4</v>
      </c>
      <c r="P55" s="32">
        <f>'Dados Brutos - CHUVA'!P55*'Dados Normal. pelo Peso - Chuva'!P$4</f>
        <v>189.43</v>
      </c>
      <c r="Q55" s="32">
        <f>'Dados Brutos - CHUVA'!Q55*'Dados Normal. pelo Peso - Chuva'!Q$4</f>
        <v>0</v>
      </c>
      <c r="R55" s="32">
        <f>'Dados Brutos - CHUVA'!R55*'Dados Normal. pelo Peso - Chuva'!R$4</f>
        <v>0</v>
      </c>
      <c r="S55" s="32">
        <f>'Dados Brutos - CHUVA'!S55*'Dados Normal. pelo Peso - Chuva'!S$4</f>
        <v>5.8</v>
      </c>
      <c r="T55" s="32">
        <f>'Dados Brutos - CHUVA'!T55*'Dados Normal. pelo Peso - Chuva'!T$4</f>
        <v>0</v>
      </c>
      <c r="U55" s="32">
        <f>'Dados Brutos - CHUVA'!U55*'Dados Normal. pelo Peso - Chuva'!U$4</f>
        <v>0</v>
      </c>
      <c r="V55" s="32">
        <f>'Dados Brutos - CHUVA'!V55*'Dados Normal. pelo Peso - Chuva'!V$4</f>
        <v>2.2229999999999999</v>
      </c>
      <c r="W55" s="32">
        <f>'Dados Brutos - CHUVA'!W55*'Dados Normal. pelo Peso - Chuva'!W$4</f>
        <v>402.69600000000003</v>
      </c>
      <c r="X55" s="32">
        <f>'Dados Brutos - CHUVA'!X55*'Dados Normal. pelo Peso - Chuva'!X$4</f>
        <v>348.08</v>
      </c>
      <c r="Y55" s="32">
        <f>'Dados Brutos - CHUVA'!Y55*'Dados Normal. pelo Peso - Chuva'!Y$4</f>
        <v>100.55599999999998</v>
      </c>
      <c r="Z55" s="32">
        <f>'Dados Brutos - CHUVA'!Z55*'Dados Normal. pelo Peso - Chuva'!Z$4</f>
        <v>64.954000000000008</v>
      </c>
      <c r="AA55" s="32">
        <f>'Dados Brutos - CHUVA'!AA55*'Dados Normal. pelo Peso - Chuva'!AA$4</f>
        <v>36.81</v>
      </c>
      <c r="AB55" s="32">
        <f>'Dados Brutos - CHUVA'!AB55*'Dados Normal. pelo Peso - Chuva'!AB$4</f>
        <v>3.4499999999999997</v>
      </c>
      <c r="AC55" s="32">
        <f>'Dados Brutos - CHUVA'!AC55*'Dados Normal. pelo Peso - Chuva'!AC$4</f>
        <v>1.4159999999999999</v>
      </c>
    </row>
    <row r="56" spans="1:29" s="17" customFormat="1" x14ac:dyDescent="0.25">
      <c r="A56" s="18" t="s">
        <v>975</v>
      </c>
      <c r="B56" s="28" t="s">
        <v>976</v>
      </c>
      <c r="C56" s="32">
        <f>'Dados Brutos - CHUVA'!C56*'Dados Normal. pelo Peso - Chuva'!C$4</f>
        <v>261.93227091633463</v>
      </c>
      <c r="D56" s="32">
        <f>'Dados Brutos - CHUVA'!D56*'Dados Normal. pelo Peso - Chuva'!D$4</f>
        <v>174.08576952369793</v>
      </c>
      <c r="E56" s="32">
        <f>'Dados Brutos - CHUVA'!E56*'Dados Normal. pelo Peso - Chuva'!E$4</f>
        <v>176.553</v>
      </c>
      <c r="F56" s="32">
        <f>'Dados Brutos - CHUVA'!F56*'Dados Normal. pelo Peso - Chuva'!F$4</f>
        <v>112.80000000000001</v>
      </c>
      <c r="G56" s="32">
        <f>'Dados Brutos - CHUVA'!G56*'Dados Normal. pelo Peso - Chuva'!G$4</f>
        <v>45.026105116602849</v>
      </c>
      <c r="H56" s="32">
        <f>'Dados Brutos - CHUVA'!H56*'Dados Normal. pelo Peso - Chuva'!H$4</f>
        <v>2.7780483844779997</v>
      </c>
      <c r="I56" s="32">
        <f>'Dados Brutos - CHUVA'!I56*'Dados Normal. pelo Peso - Chuva'!I$4</f>
        <v>285.35500000000002</v>
      </c>
      <c r="J56" s="32">
        <f>'Dados Brutos - CHUVA'!J56*'Dados Normal. pelo Peso - Chuva'!J$4</f>
        <v>95.832000000000008</v>
      </c>
      <c r="K56" s="32">
        <f>'Dados Brutos - CHUVA'!K56*'Dados Normal. pelo Peso - Chuva'!K$4</f>
        <v>100.125</v>
      </c>
      <c r="L56" s="32">
        <f>'Dados Brutos - CHUVA'!L56*'Dados Normal. pelo Peso - Chuva'!L$4</f>
        <v>189.24</v>
      </c>
      <c r="M56" s="32">
        <f>'Dados Brutos - CHUVA'!M56*'Dados Normal. pelo Peso - Chuva'!M$4</f>
        <v>349.392</v>
      </c>
      <c r="N56" s="32">
        <f>'Dados Brutos - CHUVA'!N56*'Dados Normal. pelo Peso - Chuva'!N$4</f>
        <v>411.976</v>
      </c>
      <c r="O56" s="32">
        <f>'Dados Brutos - CHUVA'!O56*'Dados Normal. pelo Peso - Chuva'!O$4</f>
        <v>375.65</v>
      </c>
      <c r="P56" s="32">
        <f>'Dados Brutos - CHUVA'!P56*'Dados Normal. pelo Peso - Chuva'!P$4</f>
        <v>188.70799999999997</v>
      </c>
      <c r="Q56" s="32">
        <f>'Dados Brutos - CHUVA'!Q56*'Dados Normal. pelo Peso - Chuva'!Q$4</f>
        <v>4.7</v>
      </c>
      <c r="R56" s="32">
        <f>'Dados Brutos - CHUVA'!R56*'Dados Normal. pelo Peso - Chuva'!R$4</f>
        <v>0</v>
      </c>
      <c r="S56" s="32">
        <f>'Dados Brutos - CHUVA'!S56*'Dados Normal. pelo Peso - Chuva'!S$4</f>
        <v>5.8</v>
      </c>
      <c r="T56" s="32">
        <f>'Dados Brutos - CHUVA'!T56*'Dados Normal. pelo Peso - Chuva'!T$4</f>
        <v>0</v>
      </c>
      <c r="U56" s="32">
        <f>'Dados Brutos - CHUVA'!U56*'Dados Normal. pelo Peso - Chuva'!U$4</f>
        <v>0</v>
      </c>
      <c r="V56" s="32">
        <f>'Dados Brutos - CHUVA'!V56*'Dados Normal. pelo Peso - Chuva'!V$4</f>
        <v>2.2229999999999999</v>
      </c>
      <c r="W56" s="32">
        <f>'Dados Brutos - CHUVA'!W56*'Dados Normal. pelo Peso - Chuva'!W$4</f>
        <v>451.57600000000002</v>
      </c>
      <c r="X56" s="32">
        <f>'Dados Brutos - CHUVA'!X56*'Dados Normal. pelo Peso - Chuva'!X$4</f>
        <v>359.06199999999995</v>
      </c>
      <c r="Y56" s="32">
        <f>'Dados Brutos - CHUVA'!Y56*'Dados Normal. pelo Peso - Chuva'!Y$4</f>
        <v>335.846</v>
      </c>
      <c r="Z56" s="32">
        <f>'Dados Brutos - CHUVA'!Z56*'Dados Normal. pelo Peso - Chuva'!Z$4</f>
        <v>279.697</v>
      </c>
      <c r="AA56" s="32">
        <f>'Dados Brutos - CHUVA'!AA56*'Dados Normal. pelo Peso - Chuva'!AA$4</f>
        <v>88.364999999999995</v>
      </c>
      <c r="AB56" s="32">
        <f>'Dados Brutos - CHUVA'!AB56*'Dados Normal. pelo Peso - Chuva'!AB$4</f>
        <v>3.4039999999999999</v>
      </c>
      <c r="AC56" s="32">
        <f>'Dados Brutos - CHUVA'!AC56*'Dados Normal. pelo Peso - Chuva'!AC$4</f>
        <v>1.512</v>
      </c>
    </row>
    <row r="57" spans="1:29" s="17" customFormat="1" x14ac:dyDescent="0.25">
      <c r="A57" s="18" t="s">
        <v>977</v>
      </c>
      <c r="B57" s="28" t="s">
        <v>978</v>
      </c>
      <c r="C57" s="32">
        <f>'Dados Brutos - CHUVA'!C57*'Dados Normal. pelo Peso - Chuva'!C$4</f>
        <v>280.56423479447898</v>
      </c>
      <c r="D57" s="32">
        <f>'Dados Brutos - CHUVA'!D57*'Dados Normal. pelo Peso - Chuva'!D$4</f>
        <v>212.49610747809069</v>
      </c>
      <c r="E57" s="32">
        <f>'Dados Brutos - CHUVA'!E57*'Dados Normal. pelo Peso - Chuva'!E$4</f>
        <v>138.56700000000001</v>
      </c>
      <c r="F57" s="32">
        <f>'Dados Brutos - CHUVA'!F57*'Dados Normal. pelo Peso - Chuva'!F$4</f>
        <v>78.848000000000013</v>
      </c>
      <c r="G57" s="32">
        <f>'Dados Brutos - CHUVA'!G57*'Dados Normal. pelo Peso - Chuva'!G$4</f>
        <v>53.564644801823476</v>
      </c>
      <c r="H57" s="32">
        <f>'Dados Brutos - CHUVA'!H57*'Dados Normal. pelo Peso - Chuva'!H$4</f>
        <v>10.765994307635195</v>
      </c>
      <c r="I57" s="32">
        <f>'Dados Brutos - CHUVA'!I57*'Dados Normal. pelo Peso - Chuva'!I$4</f>
        <v>188.685</v>
      </c>
      <c r="J57" s="32">
        <f>'Dados Brutos - CHUVA'!J57*'Dados Normal. pelo Peso - Chuva'!J$4</f>
        <v>100.908</v>
      </c>
      <c r="K57" s="32">
        <f>'Dados Brutos - CHUVA'!K57*'Dados Normal. pelo Peso - Chuva'!K$4</f>
        <v>95.225000000000009</v>
      </c>
      <c r="L57" s="32">
        <f>'Dados Brutos - CHUVA'!L57*'Dados Normal. pelo Peso - Chuva'!L$4</f>
        <v>180.42</v>
      </c>
      <c r="M57" s="32">
        <f>'Dados Brutos - CHUVA'!M57*'Dados Normal. pelo Peso - Chuva'!M$4</f>
        <v>293.03999999999996</v>
      </c>
      <c r="N57" s="32">
        <f>'Dados Brutos - CHUVA'!N57*'Dados Normal. pelo Peso - Chuva'!N$4</f>
        <v>407.69799999999992</v>
      </c>
      <c r="O57" s="32">
        <f>'Dados Brutos - CHUVA'!O57*'Dados Normal. pelo Peso - Chuva'!O$4</f>
        <v>393</v>
      </c>
      <c r="P57" s="32">
        <f>'Dados Brutos - CHUVA'!P57*'Dados Normal. pelo Peso - Chuva'!P$4</f>
        <v>187.58699999999999</v>
      </c>
      <c r="Q57" s="32">
        <f>'Dados Brutos - CHUVA'!Q57*'Dados Normal. pelo Peso - Chuva'!Q$4</f>
        <v>0</v>
      </c>
      <c r="R57" s="32">
        <f>'Dados Brutos - CHUVA'!R57*'Dados Normal. pelo Peso - Chuva'!R$4</f>
        <v>0</v>
      </c>
      <c r="S57" s="32">
        <f>'Dados Brutos - CHUVA'!S57*'Dados Normal. pelo Peso - Chuva'!S$4</f>
        <v>8.6999999999999993</v>
      </c>
      <c r="T57" s="32">
        <f>'Dados Brutos - CHUVA'!T57*'Dados Normal. pelo Peso - Chuva'!T$4</f>
        <v>0</v>
      </c>
      <c r="U57" s="32">
        <f>'Dados Brutos - CHUVA'!U57*'Dados Normal. pelo Peso - Chuva'!U$4</f>
        <v>0</v>
      </c>
      <c r="V57" s="32">
        <f>'Dados Brutos - CHUVA'!V57*'Dados Normal. pelo Peso - Chuva'!V$4</f>
        <v>2.262</v>
      </c>
      <c r="W57" s="32">
        <f>'Dados Brutos - CHUVA'!W57*'Dados Normal. pelo Peso - Chuva'!W$4</f>
        <v>436.39499999999998</v>
      </c>
      <c r="X57" s="32">
        <f>'Dados Brutos - CHUVA'!X57*'Dados Normal. pelo Peso - Chuva'!X$4</f>
        <v>364.34399999999999</v>
      </c>
      <c r="Y57" s="32">
        <f>'Dados Brutos - CHUVA'!Y57*'Dados Normal. pelo Peso - Chuva'!Y$4</f>
        <v>202.12399999999997</v>
      </c>
      <c r="Z57" s="32">
        <f>'Dados Brutos - CHUVA'!Z57*'Dados Normal. pelo Peso - Chuva'!Z$4</f>
        <v>182.03100000000001</v>
      </c>
      <c r="AA57" s="32">
        <f>'Dados Brutos - CHUVA'!AA57*'Dados Normal. pelo Peso - Chuva'!AA$4</f>
        <v>69.435000000000002</v>
      </c>
      <c r="AB57" s="32">
        <f>'Dados Brutos - CHUVA'!AB57*'Dados Normal. pelo Peso - Chuva'!AB$4</f>
        <v>2.7139999999999995</v>
      </c>
      <c r="AC57" s="32">
        <f>'Dados Brutos - CHUVA'!AC57*'Dados Normal. pelo Peso - Chuva'!AC$4</f>
        <v>1.56</v>
      </c>
    </row>
    <row r="58" spans="1:29" s="17" customFormat="1" x14ac:dyDescent="0.25">
      <c r="A58" s="18" t="s">
        <v>979</v>
      </c>
      <c r="B58" s="28" t="s">
        <v>980</v>
      </c>
      <c r="C58" s="32">
        <f>'Dados Brutos - CHUVA'!C58*'Dados Normal. pelo Peso - Chuva'!C$4</f>
        <v>324.23613595706621</v>
      </c>
      <c r="D58" s="32">
        <f>'Dados Brutos - CHUVA'!D58*'Dados Normal. pelo Peso - Chuva'!D$4</f>
        <v>201.86256184716879</v>
      </c>
      <c r="E58" s="32">
        <f>'Dados Brutos - CHUVA'!E58*'Dados Normal. pelo Peso - Chuva'!E$4</f>
        <v>161.88899999999998</v>
      </c>
      <c r="F58" s="32">
        <f>'Dados Brutos - CHUVA'!F58*'Dados Normal. pelo Peso - Chuva'!F$4</f>
        <v>103.29600000000001</v>
      </c>
      <c r="G58" s="32">
        <f>'Dados Brutos - CHUVA'!G58*'Dados Normal. pelo Peso - Chuva'!G$4</f>
        <v>46.153846153846153</v>
      </c>
      <c r="H58" s="32">
        <f>'Dados Brutos - CHUVA'!H58*'Dados Normal. pelo Peso - Chuva'!H$4</f>
        <v>2.5773535220539827</v>
      </c>
      <c r="I58" s="32">
        <f>'Dados Brutos - CHUVA'!I58*'Dados Normal. pelo Peso - Chuva'!I$4</f>
        <v>285.35500000000002</v>
      </c>
      <c r="J58" s="32">
        <f>'Dados Brutos - CHUVA'!J58*'Dados Normal. pelo Peso - Chuva'!J$4</f>
        <v>108.036</v>
      </c>
      <c r="K58" s="32">
        <f>'Dados Brutos - CHUVA'!K58*'Dados Normal. pelo Peso - Chuva'!K$4</f>
        <v>80.075000000000003</v>
      </c>
      <c r="L58" s="32">
        <f>'Dados Brutos - CHUVA'!L58*'Dados Normal. pelo Peso - Chuva'!L$4</f>
        <v>160.4</v>
      </c>
      <c r="M58" s="32">
        <f>'Dados Brutos - CHUVA'!M58*'Dados Normal. pelo Peso - Chuva'!M$4</f>
        <v>161.04</v>
      </c>
      <c r="N58" s="32">
        <f>'Dados Brutos - CHUVA'!N58*'Dados Normal. pelo Peso - Chuva'!N$4</f>
        <v>419.38199999999995</v>
      </c>
      <c r="O58" s="32">
        <f>'Dados Brutos - CHUVA'!O58*'Dados Normal. pelo Peso - Chuva'!O$4</f>
        <v>387.8</v>
      </c>
      <c r="P58" s="32">
        <f>'Dados Brutos - CHUVA'!P58*'Dados Normal. pelo Peso - Chuva'!P$4</f>
        <v>184.148</v>
      </c>
      <c r="Q58" s="32">
        <f>'Dados Brutos - CHUVA'!Q58*'Dados Normal. pelo Peso - Chuva'!Q$4</f>
        <v>0</v>
      </c>
      <c r="R58" s="32">
        <f>'Dados Brutos - CHUVA'!R58*'Dados Normal. pelo Peso - Chuva'!R$4</f>
        <v>4.5</v>
      </c>
      <c r="S58" s="32">
        <f>'Dados Brutos - CHUVA'!S58*'Dados Normal. pelo Peso - Chuva'!S$4</f>
        <v>5.8</v>
      </c>
      <c r="T58" s="32">
        <f>'Dados Brutos - CHUVA'!T58*'Dados Normal. pelo Peso - Chuva'!T$4</f>
        <v>0</v>
      </c>
      <c r="U58" s="32">
        <f>'Dados Brutos - CHUVA'!U58*'Dados Normal. pelo Peso - Chuva'!U$4</f>
        <v>0</v>
      </c>
      <c r="V58" s="32">
        <f>'Dados Brutos - CHUVA'!V58*'Dados Normal. pelo Peso - Chuva'!V$4</f>
        <v>1.95</v>
      </c>
      <c r="W58" s="32">
        <f>'Dados Brutos - CHUVA'!W58*'Dados Normal. pelo Peso - Chuva'!W$4</f>
        <v>453.59700000000004</v>
      </c>
      <c r="X58" s="32">
        <f>'Dados Brutos - CHUVA'!X58*'Dados Normal. pelo Peso - Chuva'!X$4</f>
        <v>367.08</v>
      </c>
      <c r="Y58" s="32">
        <f>'Dados Brutos - CHUVA'!Y58*'Dados Normal. pelo Peso - Chuva'!Y$4</f>
        <v>303.32399999999996</v>
      </c>
      <c r="Z58" s="32">
        <f>'Dados Brutos - CHUVA'!Z58*'Dados Normal. pelo Peso - Chuva'!Z$4</f>
        <v>273.58699999999999</v>
      </c>
      <c r="AA58" s="32">
        <f>'Dados Brutos - CHUVA'!AA58*'Dados Normal. pelo Peso - Chuva'!AA$4</f>
        <v>68.070000000000007</v>
      </c>
      <c r="AB58" s="32">
        <f>'Dados Brutos - CHUVA'!AB58*'Dados Normal. pelo Peso - Chuva'!AB$4</f>
        <v>3.2199999999999998</v>
      </c>
      <c r="AC58" s="32">
        <f>'Dados Brutos - CHUVA'!AC58*'Dados Normal. pelo Peso - Chuva'!AC$4</f>
        <v>1.248</v>
      </c>
    </row>
    <row r="59" spans="1:29" s="17" customFormat="1" x14ac:dyDescent="0.25">
      <c r="A59" s="18" t="s">
        <v>981</v>
      </c>
      <c r="B59" s="28" t="s">
        <v>982</v>
      </c>
      <c r="C59" s="32">
        <f>'Dados Brutos - CHUVA'!C59*'Dados Normal. pelo Peso - Chuva'!C$4</f>
        <v>307.71183751190091</v>
      </c>
      <c r="D59" s="32">
        <f>'Dados Brutos - CHUVA'!D59*'Dados Normal. pelo Peso - Chuva'!D$4</f>
        <v>182.94444444444446</v>
      </c>
      <c r="E59" s="32">
        <f>'Dados Brutos - CHUVA'!E59*'Dados Normal. pelo Peso - Chuva'!E$4</f>
        <v>162.94200000000001</v>
      </c>
      <c r="F59" s="32">
        <f>'Dados Brutos - CHUVA'!F59*'Dados Normal. pelo Peso - Chuva'!F$4</f>
        <v>98.336000000000013</v>
      </c>
      <c r="G59" s="32">
        <f>'Dados Brutos - CHUVA'!G59*'Dados Normal. pelo Peso - Chuva'!G$4</f>
        <v>22.145734163310145</v>
      </c>
      <c r="H59" s="32">
        <f>'Dados Brutos - CHUVA'!H59*'Dados Normal. pelo Peso - Chuva'!H$4</f>
        <v>3.2324840764331206</v>
      </c>
      <c r="I59" s="32">
        <f>'Dados Brutos - CHUVA'!I59*'Dados Normal. pelo Peso - Chuva'!I$4</f>
        <v>208.07500000000002</v>
      </c>
      <c r="J59" s="32">
        <f>'Dados Brutos - CHUVA'!J59*'Dados Normal. pelo Peso - Chuva'!J$4</f>
        <v>99.86399999999999</v>
      </c>
      <c r="K59" s="32">
        <f>'Dados Brutos - CHUVA'!K59*'Dados Normal. pelo Peso - Chuva'!K$4</f>
        <v>65.075000000000003</v>
      </c>
      <c r="L59" s="32">
        <f>'Dados Brutos - CHUVA'!L59*'Dados Normal. pelo Peso - Chuva'!L$4</f>
        <v>158.62</v>
      </c>
      <c r="M59" s="32">
        <f>'Dados Brutos - CHUVA'!M59*'Dados Normal. pelo Peso - Chuva'!M$4</f>
        <v>386.928</v>
      </c>
      <c r="N59" s="32">
        <f>'Dados Brutos - CHUVA'!N59*'Dados Normal. pelo Peso - Chuva'!N$4</f>
        <v>444.03799999999995</v>
      </c>
      <c r="O59" s="32">
        <f>'Dados Brutos - CHUVA'!O59*'Dados Normal. pelo Peso - Chuva'!O$4</f>
        <v>322.15000000000003</v>
      </c>
      <c r="P59" s="32">
        <f>'Dados Brutos - CHUVA'!P59*'Dados Normal. pelo Peso - Chuva'!P$4</f>
        <v>189.06899999999999</v>
      </c>
      <c r="Q59" s="32">
        <f>'Dados Brutos - CHUVA'!Q59*'Dados Normal. pelo Peso - Chuva'!Q$4</f>
        <v>4.7</v>
      </c>
      <c r="R59" s="32">
        <f>'Dados Brutos - CHUVA'!R59*'Dados Normal. pelo Peso - Chuva'!R$4</f>
        <v>0</v>
      </c>
      <c r="S59" s="32">
        <f>'Dados Brutos - CHUVA'!S59*'Dados Normal. pelo Peso - Chuva'!S$4</f>
        <v>8.6999999999999993</v>
      </c>
      <c r="T59" s="32">
        <f>'Dados Brutos - CHUVA'!T59*'Dados Normal. pelo Peso - Chuva'!T$4</f>
        <v>0</v>
      </c>
      <c r="U59" s="32">
        <f>'Dados Brutos - CHUVA'!U59*'Dados Normal. pelo Peso - Chuva'!U$4</f>
        <v>3.7</v>
      </c>
      <c r="V59" s="32">
        <f>'Dados Brutos - CHUVA'!V59*'Dados Normal. pelo Peso - Chuva'!V$4</f>
        <v>1.794</v>
      </c>
      <c r="W59" s="32">
        <f>'Dados Brutos - CHUVA'!W59*'Dados Normal. pelo Peso - Chuva'!W$4</f>
        <v>443.49200000000002</v>
      </c>
      <c r="X59" s="32">
        <f>'Dados Brutos - CHUVA'!X59*'Dados Normal. pelo Peso - Chuva'!X$4</f>
        <v>350.58800000000002</v>
      </c>
      <c r="Y59" s="32">
        <f>'Dados Brutos - CHUVA'!Y59*'Dados Normal. pelo Peso - Chuva'!Y$4</f>
        <v>281.52</v>
      </c>
      <c r="Z59" s="32">
        <f>'Dados Brutos - CHUVA'!Z59*'Dados Normal. pelo Peso - Chuva'!Z$4</f>
        <v>245.66900000000001</v>
      </c>
      <c r="AA59" s="32">
        <f>'Dados Brutos - CHUVA'!AA59*'Dados Normal. pelo Peso - Chuva'!AA$4</f>
        <v>58.875</v>
      </c>
      <c r="AB59" s="32">
        <f>'Dados Brutos - CHUVA'!AB59*'Dados Normal. pelo Peso - Chuva'!AB$4</f>
        <v>2.3459999999999996</v>
      </c>
      <c r="AC59" s="32">
        <f>'Dados Brutos - CHUVA'!AC59*'Dados Normal. pelo Peso - Chuva'!AC$4</f>
        <v>1.032</v>
      </c>
    </row>
    <row r="60" spans="1:29" s="17" customFormat="1" x14ac:dyDescent="0.25">
      <c r="A60" s="18" t="s">
        <v>983</v>
      </c>
      <c r="B60" s="28" t="s">
        <v>984</v>
      </c>
      <c r="C60" s="32">
        <f>'Dados Brutos - CHUVA'!C60*'Dados Normal. pelo Peso - Chuva'!C$4</f>
        <v>255.55199999999999</v>
      </c>
      <c r="D60" s="32">
        <f>'Dados Brutos - CHUVA'!D60*'Dados Normal. pelo Peso - Chuva'!D$4</f>
        <v>230.69500000000002</v>
      </c>
      <c r="E60" s="32">
        <f>'Dados Brutos - CHUVA'!E60*'Dados Normal. pelo Peso - Chuva'!E$4</f>
        <v>92.858999999999995</v>
      </c>
      <c r="F60" s="32">
        <f>'Dados Brutos - CHUVA'!F60*'Dados Normal. pelo Peso - Chuva'!F$4</f>
        <v>43.168000000000006</v>
      </c>
      <c r="G60" s="32">
        <f>'Dados Brutos - CHUVA'!G60*'Dados Normal. pelo Peso - Chuva'!G$4</f>
        <v>44.10020684900023</v>
      </c>
      <c r="H60" s="32">
        <f>'Dados Brutos - CHUVA'!H60*'Dados Normal. pelo Peso - Chuva'!H$4</f>
        <v>1.8850642635544392</v>
      </c>
      <c r="I60" s="32">
        <f>'Dados Brutos - CHUVA'!I60*'Dados Normal. pelo Peso - Chuva'!I$4</f>
        <v>189.21</v>
      </c>
      <c r="J60" s="32">
        <f>'Dados Brutos - CHUVA'!J60*'Dados Normal. pelo Peso - Chuva'!J$4</f>
        <v>74.412000000000006</v>
      </c>
      <c r="K60" s="32">
        <f>'Dados Brutos - CHUVA'!K60*'Dados Normal. pelo Peso - Chuva'!K$4</f>
        <v>76.875</v>
      </c>
      <c r="L60" s="32">
        <f>'Dados Brutos - CHUVA'!L60*'Dados Normal. pelo Peso - Chuva'!L$4</f>
        <v>174.36</v>
      </c>
      <c r="M60" s="32">
        <f>'Dados Brutos - CHUVA'!M60*'Dados Normal. pelo Peso - Chuva'!M$4</f>
        <v>329.32799999999997</v>
      </c>
      <c r="N60" s="32">
        <f>'Dados Brutos - CHUVA'!N60*'Dados Normal. pelo Peso - Chuva'!N$4</f>
        <v>427.89199999999994</v>
      </c>
      <c r="O60" s="32">
        <f>'Dados Brutos - CHUVA'!O60*'Dados Normal. pelo Peso - Chuva'!O$4</f>
        <v>492.75</v>
      </c>
      <c r="P60" s="32">
        <f>'Dados Brutos - CHUVA'!P60*'Dados Normal. pelo Peso - Chuva'!P$4</f>
        <v>188.87899999999999</v>
      </c>
      <c r="Q60" s="32">
        <f>'Dados Brutos - CHUVA'!Q60*'Dados Normal. pelo Peso - Chuva'!Q$4</f>
        <v>0</v>
      </c>
      <c r="R60" s="32">
        <f>'Dados Brutos - CHUVA'!R60*'Dados Normal. pelo Peso - Chuva'!R$4</f>
        <v>0</v>
      </c>
      <c r="S60" s="32">
        <f>'Dados Brutos - CHUVA'!S60*'Dados Normal. pelo Peso - Chuva'!S$4</f>
        <v>5.8</v>
      </c>
      <c r="T60" s="32">
        <f>'Dados Brutos - CHUVA'!T60*'Dados Normal. pelo Peso - Chuva'!T$4</f>
        <v>0</v>
      </c>
      <c r="U60" s="32">
        <f>'Dados Brutos - CHUVA'!U60*'Dados Normal. pelo Peso - Chuva'!U$4</f>
        <v>0</v>
      </c>
      <c r="V60" s="32">
        <f>'Dados Brutos - CHUVA'!V60*'Dados Normal. pelo Peso - Chuva'!V$4</f>
        <v>2.5350000000000001</v>
      </c>
      <c r="W60" s="32">
        <f>'Dados Brutos - CHUVA'!W60*'Dados Normal. pelo Peso - Chuva'!W$4</f>
        <v>360.77200000000005</v>
      </c>
      <c r="X60" s="32">
        <f>'Dados Brutos - CHUVA'!X60*'Dados Normal. pelo Peso - Chuva'!X$4</f>
        <v>351.61399999999998</v>
      </c>
      <c r="Y60" s="32">
        <f>'Dados Brutos - CHUVA'!Y60*'Dados Normal. pelo Peso - Chuva'!Y$4</f>
        <v>34.821999999999996</v>
      </c>
      <c r="Z60" s="32">
        <f>'Dados Brutos - CHUVA'!Z60*'Dados Normal. pelo Peso - Chuva'!Z$4</f>
        <v>25.286000000000001</v>
      </c>
      <c r="AA60" s="32">
        <f>'Dados Brutos - CHUVA'!AA60*'Dados Normal. pelo Peso - Chuva'!AA$4</f>
        <v>33.045000000000002</v>
      </c>
      <c r="AB60" s="32">
        <f>'Dados Brutos - CHUVA'!AB60*'Dados Normal. pelo Peso - Chuva'!AB$4</f>
        <v>2.4379999999999997</v>
      </c>
      <c r="AC60" s="32">
        <f>'Dados Brutos - CHUVA'!AC60*'Dados Normal. pelo Peso - Chuva'!AC$4</f>
        <v>1.8959999999999999</v>
      </c>
    </row>
    <row r="61" spans="1:29" s="17" customFormat="1" x14ac:dyDescent="0.25">
      <c r="A61" s="18" t="s">
        <v>985</v>
      </c>
      <c r="B61" s="28" t="s">
        <v>986</v>
      </c>
      <c r="C61" s="32">
        <f>'Dados Brutos - CHUVA'!C61*'Dados Normal. pelo Peso - Chuva'!C$4</f>
        <v>273.82328328821063</v>
      </c>
      <c r="D61" s="32">
        <f>'Dados Brutos - CHUVA'!D61*'Dados Normal. pelo Peso - Chuva'!D$4</f>
        <v>197.31256905350662</v>
      </c>
      <c r="E61" s="32">
        <f>'Dados Brutos - CHUVA'!E61*'Dados Normal. pelo Peso - Chuva'!E$4</f>
        <v>140.946</v>
      </c>
      <c r="F61" s="32">
        <f>'Dados Brutos - CHUVA'!F61*'Dados Normal. pelo Peso - Chuva'!F$4</f>
        <v>88.384000000000015</v>
      </c>
      <c r="G61" s="32">
        <f>'Dados Brutos - CHUVA'!G61*'Dados Normal. pelo Peso - Chuva'!G$4</f>
        <v>30.308982035928146</v>
      </c>
      <c r="H61" s="32">
        <f>'Dados Brutos - CHUVA'!H61*'Dados Normal. pelo Peso - Chuva'!H$4</f>
        <v>7.6271186440677967</v>
      </c>
      <c r="I61" s="32">
        <f>'Dados Brutos - CHUVA'!I61*'Dados Normal. pelo Peso - Chuva'!I$4</f>
        <v>263.86500000000001</v>
      </c>
      <c r="J61" s="32">
        <f>'Dados Brutos - CHUVA'!J61*'Dados Normal. pelo Peso - Chuva'!J$4</f>
        <v>86.975999999999999</v>
      </c>
      <c r="K61" s="32">
        <f>'Dados Brutos - CHUVA'!K61*'Dados Normal. pelo Peso - Chuva'!K$4</f>
        <v>116.97499999999999</v>
      </c>
      <c r="L61" s="32">
        <f>'Dados Brutos - CHUVA'!L61*'Dados Normal. pelo Peso - Chuva'!L$4</f>
        <v>157.82</v>
      </c>
      <c r="M61" s="32">
        <f>'Dados Brutos - CHUVA'!M61*'Dados Normal. pelo Peso - Chuva'!M$4</f>
        <v>325.87200000000001</v>
      </c>
      <c r="N61" s="32">
        <f>'Dados Brutos - CHUVA'!N61*'Dados Normal. pelo Peso - Chuva'!N$4</f>
        <v>454.20399999999995</v>
      </c>
      <c r="O61" s="32">
        <f>'Dados Brutos - CHUVA'!O61*'Dados Normal. pelo Peso - Chuva'!O$4</f>
        <v>373.84999999999997</v>
      </c>
      <c r="P61" s="32">
        <f>'Dados Brutos - CHUVA'!P61*'Dados Normal. pelo Peso - Chuva'!P$4</f>
        <v>188.72699999999998</v>
      </c>
      <c r="Q61" s="32">
        <f>'Dados Brutos - CHUVA'!Q61*'Dados Normal. pelo Peso - Chuva'!Q$4</f>
        <v>0</v>
      </c>
      <c r="R61" s="32">
        <f>'Dados Brutos - CHUVA'!R61*'Dados Normal. pelo Peso - Chuva'!R$4</f>
        <v>0</v>
      </c>
      <c r="S61" s="32">
        <f>'Dados Brutos - CHUVA'!S61*'Dados Normal. pelo Peso - Chuva'!S$4</f>
        <v>8.6999999999999993</v>
      </c>
      <c r="T61" s="32">
        <f>'Dados Brutos - CHUVA'!T61*'Dados Normal. pelo Peso - Chuva'!T$4</f>
        <v>0</v>
      </c>
      <c r="U61" s="32">
        <f>'Dados Brutos - CHUVA'!U61*'Dados Normal. pelo Peso - Chuva'!U$4</f>
        <v>0</v>
      </c>
      <c r="V61" s="32">
        <f>'Dados Brutos - CHUVA'!V61*'Dados Normal. pelo Peso - Chuva'!V$4</f>
        <v>2.1059999999999999</v>
      </c>
      <c r="W61" s="32">
        <f>'Dados Brutos - CHUVA'!W61*'Dados Normal. pelo Peso - Chuva'!W$4</f>
        <v>447.72200000000004</v>
      </c>
      <c r="X61" s="32">
        <f>'Dados Brutos - CHUVA'!X61*'Dados Normal. pelo Peso - Chuva'!X$4</f>
        <v>353.17199999999997</v>
      </c>
      <c r="Y61" s="32">
        <f>'Dados Brutos - CHUVA'!Y61*'Dados Normal. pelo Peso - Chuva'!Y$4</f>
        <v>304.52</v>
      </c>
      <c r="Z61" s="32">
        <f>'Dados Brutos - CHUVA'!Z61*'Dados Normal. pelo Peso - Chuva'!Z$4</f>
        <v>230.535</v>
      </c>
      <c r="AA61" s="32">
        <f>'Dados Brutos - CHUVA'!AA61*'Dados Normal. pelo Peso - Chuva'!AA$4</f>
        <v>73.17</v>
      </c>
      <c r="AB61" s="32">
        <f>'Dados Brutos - CHUVA'!AB61*'Dados Normal. pelo Peso - Chuva'!AB$4</f>
        <v>2.944</v>
      </c>
      <c r="AC61" s="32">
        <f>'Dados Brutos - CHUVA'!AC61*'Dados Normal. pelo Peso - Chuva'!AC$4</f>
        <v>1.3679999999999999</v>
      </c>
    </row>
    <row r="62" spans="1:29" s="17" customFormat="1" x14ac:dyDescent="0.25">
      <c r="A62" s="18" t="s">
        <v>987</v>
      </c>
      <c r="B62" s="28" t="s">
        <v>988</v>
      </c>
      <c r="C62" s="32">
        <f>'Dados Brutos - CHUVA'!C62*'Dados Normal. pelo Peso - Chuva'!C$4</f>
        <v>161.08874656907591</v>
      </c>
      <c r="D62" s="32">
        <f>'Dados Brutos - CHUVA'!D62*'Dados Normal. pelo Peso - Chuva'!D$4</f>
        <v>107.21610208390712</v>
      </c>
      <c r="E62" s="32">
        <f>'Dados Brutos - CHUVA'!E62*'Dados Normal. pelo Peso - Chuva'!E$4</f>
        <v>146.01599999999999</v>
      </c>
      <c r="F62" s="32">
        <f>'Dados Brutos - CHUVA'!F62*'Dados Normal. pelo Peso - Chuva'!F$4</f>
        <v>83.77600000000001</v>
      </c>
      <c r="G62" s="32">
        <f>'Dados Brutos - CHUVA'!G62*'Dados Normal. pelo Peso - Chuva'!G$4</f>
        <v>76.025109558213899</v>
      </c>
      <c r="H62" s="32">
        <f>'Dados Brutos - CHUVA'!H62*'Dados Normal. pelo Peso - Chuva'!H$4</f>
        <v>13.301333333333334</v>
      </c>
      <c r="I62" s="32">
        <f>'Dados Brutos - CHUVA'!I62*'Dados Normal. pelo Peso - Chuva'!I$4</f>
        <v>196.21</v>
      </c>
      <c r="J62" s="32">
        <f>'Dados Brutos - CHUVA'!J62*'Dados Normal. pelo Peso - Chuva'!J$4</f>
        <v>95.4</v>
      </c>
      <c r="K62" s="32">
        <f>'Dados Brutos - CHUVA'!K62*'Dados Normal. pelo Peso - Chuva'!K$4</f>
        <v>174.54999999999998</v>
      </c>
      <c r="L62" s="32">
        <f>'Dados Brutos - CHUVA'!L62*'Dados Normal. pelo Peso - Chuva'!L$4</f>
        <v>184.38</v>
      </c>
      <c r="M62" s="32">
        <f>'Dados Brutos - CHUVA'!M62*'Dados Normal. pelo Peso - Chuva'!M$4</f>
        <v>355.82399999999996</v>
      </c>
      <c r="N62" s="32">
        <f>'Dados Brutos - CHUVA'!N62*'Dados Normal. pelo Peso - Chuva'!N$4</f>
        <v>450.52399999999994</v>
      </c>
      <c r="O62" s="32">
        <f>'Dados Brutos - CHUVA'!O62*'Dados Normal. pelo Peso - Chuva'!O$4</f>
        <v>455.4</v>
      </c>
      <c r="P62" s="32">
        <f>'Dados Brutos - CHUVA'!P62*'Dados Normal. pelo Peso - Chuva'!P$4</f>
        <v>189.41099999999997</v>
      </c>
      <c r="Q62" s="32">
        <f>'Dados Brutos - CHUVA'!Q62*'Dados Normal. pelo Peso - Chuva'!Q$4</f>
        <v>4.7</v>
      </c>
      <c r="R62" s="32">
        <f>'Dados Brutos - CHUVA'!R62*'Dados Normal. pelo Peso - Chuva'!R$4</f>
        <v>4.5</v>
      </c>
      <c r="S62" s="32">
        <f>'Dados Brutos - CHUVA'!S62*'Dados Normal. pelo Peso - Chuva'!S$4</f>
        <v>5.8</v>
      </c>
      <c r="T62" s="32">
        <f>'Dados Brutos - CHUVA'!T62*'Dados Normal. pelo Peso - Chuva'!T$4</f>
        <v>0</v>
      </c>
      <c r="U62" s="32">
        <f>'Dados Brutos - CHUVA'!U62*'Dados Normal. pelo Peso - Chuva'!U$4</f>
        <v>0</v>
      </c>
      <c r="V62" s="32">
        <f>'Dados Brutos - CHUVA'!V62*'Dados Normal. pelo Peso - Chuva'!V$4</f>
        <v>1.7549999999999999</v>
      </c>
      <c r="W62" s="32">
        <f>'Dados Brutos - CHUVA'!W62*'Dados Normal. pelo Peso - Chuva'!W$4</f>
        <v>399.87600000000003</v>
      </c>
      <c r="X62" s="32">
        <f>'Dados Brutos - CHUVA'!X62*'Dados Normal. pelo Peso - Chuva'!X$4</f>
        <v>354.69200000000001</v>
      </c>
      <c r="Y62" s="32">
        <f>'Dados Brutos - CHUVA'!Y62*'Dados Normal. pelo Peso - Chuva'!Y$4</f>
        <v>164.404</v>
      </c>
      <c r="Z62" s="32">
        <f>'Dados Brutos - CHUVA'!Z62*'Dados Normal. pelo Peso - Chuva'!Z$4</f>
        <v>99.687000000000012</v>
      </c>
      <c r="AA62" s="32">
        <f>'Dados Brutos - CHUVA'!AA62*'Dados Normal. pelo Peso - Chuva'!AA$4</f>
        <v>44.355000000000004</v>
      </c>
      <c r="AB62" s="32">
        <f>'Dados Brutos - CHUVA'!AB62*'Dados Normal. pelo Peso - Chuva'!AB$4</f>
        <v>2.76</v>
      </c>
      <c r="AC62" s="32">
        <f>'Dados Brutos - CHUVA'!AC62*'Dados Normal. pelo Peso - Chuva'!AC$4</f>
        <v>0.88800000000000001</v>
      </c>
    </row>
    <row r="63" spans="1:29" s="17" customFormat="1" x14ac:dyDescent="0.25">
      <c r="A63" s="18" t="s">
        <v>989</v>
      </c>
      <c r="B63" s="28" t="s">
        <v>990</v>
      </c>
      <c r="C63" s="32">
        <f>'Dados Brutos - CHUVA'!C63*'Dados Normal. pelo Peso - Chuva'!C$4</f>
        <v>300.38399999999996</v>
      </c>
      <c r="D63" s="32">
        <f>'Dados Brutos - CHUVA'!D63*'Dados Normal. pelo Peso - Chuva'!D$4</f>
        <v>183.26100000000002</v>
      </c>
      <c r="E63" s="32">
        <f>'Dados Brutos - CHUVA'!E63*'Dados Normal. pelo Peso - Chuva'!E$4</f>
        <v>43.640999999999998</v>
      </c>
      <c r="F63" s="32">
        <f>'Dados Brutos - CHUVA'!F63*'Dados Normal. pelo Peso - Chuva'!F$4</f>
        <v>22.208000000000002</v>
      </c>
      <c r="G63" s="32">
        <f>'Dados Brutos - CHUVA'!G63*'Dados Normal. pelo Peso - Chuva'!G$4</f>
        <v>28.757795960405108</v>
      </c>
      <c r="H63" s="32">
        <f>'Dados Brutos - CHUVA'!H63*'Dados Normal. pelo Peso - Chuva'!H$4</f>
        <v>1.8095491244974582</v>
      </c>
      <c r="I63" s="32">
        <f>'Dados Brutos - CHUVA'!I63*'Dados Normal. pelo Peso - Chuva'!I$4</f>
        <v>156.83500000000001</v>
      </c>
      <c r="J63" s="32">
        <f>'Dados Brutos - CHUVA'!J63*'Dados Normal. pelo Peso - Chuva'!J$4</f>
        <v>60.839999999999996</v>
      </c>
      <c r="K63" s="32">
        <f>'Dados Brutos - CHUVA'!K63*'Dados Normal. pelo Peso - Chuva'!K$4</f>
        <v>220.67499999999998</v>
      </c>
      <c r="L63" s="32">
        <f>'Dados Brutos - CHUVA'!L63*'Dados Normal. pelo Peso - Chuva'!L$4</f>
        <v>197.4</v>
      </c>
      <c r="M63" s="32">
        <f>'Dados Brutos - CHUVA'!M63*'Dados Normal. pelo Peso - Chuva'!M$4</f>
        <v>456.28800000000001</v>
      </c>
      <c r="N63" s="32">
        <f>'Dados Brutos - CHUVA'!N63*'Dados Normal. pelo Peso - Chuva'!N$4</f>
        <v>453.51399999999995</v>
      </c>
      <c r="O63" s="32">
        <f>'Dados Brutos - CHUVA'!O63*'Dados Normal. pelo Peso - Chuva'!O$4</f>
        <v>497.55</v>
      </c>
      <c r="P63" s="32">
        <f>'Dados Brutos - CHUVA'!P63*'Dados Normal. pelo Peso - Chuva'!P$4</f>
        <v>189.52499999999998</v>
      </c>
      <c r="Q63" s="32">
        <f>'Dados Brutos - CHUVA'!Q63*'Dados Normal. pelo Peso - Chuva'!Q$4</f>
        <v>0</v>
      </c>
      <c r="R63" s="32">
        <f>'Dados Brutos - CHUVA'!R63*'Dados Normal. pelo Peso - Chuva'!R$4</f>
        <v>0</v>
      </c>
      <c r="S63" s="32">
        <f>'Dados Brutos - CHUVA'!S63*'Dados Normal. pelo Peso - Chuva'!S$4</f>
        <v>8.6999999999999993</v>
      </c>
      <c r="T63" s="32">
        <f>'Dados Brutos - CHUVA'!T63*'Dados Normal. pelo Peso - Chuva'!T$4</f>
        <v>0</v>
      </c>
      <c r="U63" s="32">
        <f>'Dados Brutos - CHUVA'!U63*'Dados Normal. pelo Peso - Chuva'!U$4</f>
        <v>0</v>
      </c>
      <c r="V63" s="32">
        <f>'Dados Brutos - CHUVA'!V63*'Dados Normal. pelo Peso - Chuva'!V$4</f>
        <v>2.379</v>
      </c>
      <c r="W63" s="32">
        <f>'Dados Brutos - CHUVA'!W63*'Dados Normal. pelo Peso - Chuva'!W$4</f>
        <v>395.22300000000001</v>
      </c>
      <c r="X63" s="32">
        <f>'Dados Brutos - CHUVA'!X63*'Dados Normal. pelo Peso - Chuva'!X$4</f>
        <v>351.53800000000001</v>
      </c>
      <c r="Y63" s="32">
        <f>'Dados Brutos - CHUVA'!Y63*'Dados Normal. pelo Peso - Chuva'!Y$4</f>
        <v>4.3699999999999992</v>
      </c>
      <c r="Z63" s="32">
        <f>'Dados Brutos - CHUVA'!Z63*'Dados Normal. pelo Peso - Chuva'!Z$4</f>
        <v>3.7600000000000002</v>
      </c>
      <c r="AA63" s="32">
        <f>'Dados Brutos - CHUVA'!AA63*'Dados Normal. pelo Peso - Chuva'!AA$4</f>
        <v>18.21</v>
      </c>
      <c r="AB63" s="32">
        <f>'Dados Brutos - CHUVA'!AB63*'Dados Normal. pelo Peso - Chuva'!AB$4</f>
        <v>3.5419999999999998</v>
      </c>
      <c r="AC63" s="32">
        <f>'Dados Brutos - CHUVA'!AC63*'Dados Normal. pelo Peso - Chuva'!AC$4</f>
        <v>1.6559999999999999</v>
      </c>
    </row>
    <row r="64" spans="1:29" s="17" customFormat="1" x14ac:dyDescent="0.25">
      <c r="A64" s="18" t="s">
        <v>991</v>
      </c>
      <c r="B64" s="28" t="s">
        <v>992</v>
      </c>
      <c r="C64" s="32">
        <f>'Dados Brutos - CHUVA'!C64*'Dados Normal. pelo Peso - Chuva'!C$4</f>
        <v>137.48383888612631</v>
      </c>
      <c r="D64" s="32">
        <f>'Dados Brutos - CHUVA'!D64*'Dados Normal. pelo Peso - Chuva'!D$4</f>
        <v>130.07558885064452</v>
      </c>
      <c r="E64" s="32">
        <f>'Dados Brutos - CHUVA'!E64*'Dados Normal. pelo Peso - Chuva'!E$4</f>
        <v>145.08000000000001</v>
      </c>
      <c r="F64" s="32">
        <f>'Dados Brutos - CHUVA'!F64*'Dados Normal. pelo Peso - Chuva'!F$4</f>
        <v>85.728000000000009</v>
      </c>
      <c r="G64" s="32">
        <f>'Dados Brutos - CHUVA'!G64*'Dados Normal. pelo Peso - Chuva'!G$4</f>
        <v>38.517217146872802</v>
      </c>
      <c r="H64" s="32">
        <f>'Dados Brutos - CHUVA'!H64*'Dados Normal. pelo Peso - Chuva'!H$4</f>
        <v>3.9623085983510014</v>
      </c>
      <c r="I64" s="32">
        <f>'Dados Brutos - CHUVA'!I64*'Dados Normal. pelo Peso - Chuva'!I$4</f>
        <v>248.99</v>
      </c>
      <c r="J64" s="32">
        <f>'Dados Brutos - CHUVA'!J64*'Dados Normal. pelo Peso - Chuva'!J$4</f>
        <v>113.616</v>
      </c>
      <c r="K64" s="32">
        <f>'Dados Brutos - CHUVA'!K64*'Dados Normal. pelo Peso - Chuva'!K$4</f>
        <v>60</v>
      </c>
      <c r="L64" s="32">
        <f>'Dados Brutos - CHUVA'!L64*'Dados Normal. pelo Peso - Chuva'!L$4</f>
        <v>169.7</v>
      </c>
      <c r="M64" s="32">
        <f>'Dados Brutos - CHUVA'!M64*'Dados Normal. pelo Peso - Chuva'!M$4</f>
        <v>287.952</v>
      </c>
      <c r="N64" s="32">
        <f>'Dados Brutos - CHUVA'!N64*'Dados Normal. pelo Peso - Chuva'!N$4</f>
        <v>412.89600000000002</v>
      </c>
      <c r="O64" s="32">
        <f>'Dados Brutos - CHUVA'!O64*'Dados Normal. pelo Peso - Chuva'!O$4</f>
        <v>459.85</v>
      </c>
      <c r="P64" s="32">
        <f>'Dados Brutos - CHUVA'!P64*'Dados Normal. pelo Peso - Chuva'!P$4</f>
        <v>189.316</v>
      </c>
      <c r="Q64" s="32">
        <f>'Dados Brutos - CHUVA'!Q64*'Dados Normal. pelo Peso - Chuva'!Q$4</f>
        <v>0</v>
      </c>
      <c r="R64" s="32">
        <f>'Dados Brutos - CHUVA'!R64*'Dados Normal. pelo Peso - Chuva'!R$4</f>
        <v>0</v>
      </c>
      <c r="S64" s="32">
        <f>'Dados Brutos - CHUVA'!S64*'Dados Normal. pelo Peso - Chuva'!S$4</f>
        <v>5.8</v>
      </c>
      <c r="T64" s="32">
        <f>'Dados Brutos - CHUVA'!T64*'Dados Normal. pelo Peso - Chuva'!T$4</f>
        <v>0</v>
      </c>
      <c r="U64" s="32">
        <f>'Dados Brutos - CHUVA'!U64*'Dados Normal. pelo Peso - Chuva'!U$4</f>
        <v>0</v>
      </c>
      <c r="V64" s="32">
        <f>'Dados Brutos - CHUVA'!V64*'Dados Normal. pelo Peso - Chuva'!V$4</f>
        <v>1.9889999999999999</v>
      </c>
      <c r="W64" s="32">
        <f>'Dados Brutos - CHUVA'!W64*'Dados Normal. pelo Peso - Chuva'!W$4</f>
        <v>396.86799999999999</v>
      </c>
      <c r="X64" s="32">
        <f>'Dados Brutos - CHUVA'!X64*'Dados Normal. pelo Peso - Chuva'!X$4</f>
        <v>342.37999999999994</v>
      </c>
      <c r="Y64" s="32">
        <f>'Dados Brutos - CHUVA'!Y64*'Dados Normal. pelo Peso - Chuva'!Y$4</f>
        <v>206.90799999999996</v>
      </c>
      <c r="Z64" s="32">
        <f>'Dados Brutos - CHUVA'!Z64*'Dados Normal. pelo Peso - Chuva'!Z$4</f>
        <v>189.26900000000003</v>
      </c>
      <c r="AA64" s="32">
        <f>'Dados Brutos - CHUVA'!AA64*'Dados Normal. pelo Peso - Chuva'!AA$4</f>
        <v>58.994999999999997</v>
      </c>
      <c r="AB64" s="32">
        <f>'Dados Brutos - CHUVA'!AB64*'Dados Normal. pelo Peso - Chuva'!AB$4</f>
        <v>3.3579999999999997</v>
      </c>
      <c r="AC64" s="32">
        <f>'Dados Brutos - CHUVA'!AC64*'Dados Normal. pelo Peso - Chuva'!AC$4</f>
        <v>1.224</v>
      </c>
    </row>
    <row r="65" spans="1:29" s="17" customFormat="1" x14ac:dyDescent="0.25">
      <c r="A65" s="18" t="s">
        <v>993</v>
      </c>
      <c r="B65" s="28" t="s">
        <v>994</v>
      </c>
      <c r="C65" s="32">
        <f>'Dados Brutos - CHUVA'!C65*'Dados Normal. pelo Peso - Chuva'!C$4</f>
        <v>217.97160243407706</v>
      </c>
      <c r="D65" s="32">
        <f>'Dados Brutos - CHUVA'!D65*'Dados Normal. pelo Peso - Chuva'!D$4</f>
        <v>152.51712724193672</v>
      </c>
      <c r="E65" s="32">
        <f>'Dados Brutos - CHUVA'!E65*'Dados Normal. pelo Peso - Chuva'!E$4</f>
        <v>177.17699999999999</v>
      </c>
      <c r="F65" s="32">
        <f>'Dados Brutos - CHUVA'!F65*'Dados Normal. pelo Peso - Chuva'!F$4</f>
        <v>106.65600000000001</v>
      </c>
      <c r="G65" s="32">
        <f>'Dados Brutos - CHUVA'!G65*'Dados Normal. pelo Peso - Chuva'!G$4</f>
        <v>35.877551020408163</v>
      </c>
      <c r="H65" s="32">
        <f>'Dados Brutos - CHUVA'!H65*'Dados Normal. pelo Peso - Chuva'!H$4</f>
        <v>2.377562028047465</v>
      </c>
      <c r="I65" s="32">
        <f>'Dados Brutos - CHUVA'!I65*'Dados Normal. pelo Peso - Chuva'!I$4</f>
        <v>222.63499999999999</v>
      </c>
      <c r="J65" s="32">
        <f>'Dados Brutos - CHUVA'!J65*'Dados Normal. pelo Peso - Chuva'!J$4</f>
        <v>105.048</v>
      </c>
      <c r="K65" s="32">
        <f>'Dados Brutos - CHUVA'!K65*'Dados Normal. pelo Peso - Chuva'!K$4</f>
        <v>115.9</v>
      </c>
      <c r="L65" s="32">
        <f>'Dados Brutos - CHUVA'!L65*'Dados Normal. pelo Peso - Chuva'!L$4</f>
        <v>140.54</v>
      </c>
      <c r="M65" s="32">
        <f>'Dados Brutos - CHUVA'!M65*'Dados Normal. pelo Peso - Chuva'!M$4</f>
        <v>423.072</v>
      </c>
      <c r="N65" s="32">
        <f>'Dados Brutos - CHUVA'!N65*'Dados Normal. pelo Peso - Chuva'!N$4</f>
        <v>437.41399999999999</v>
      </c>
      <c r="O65" s="32">
        <f>'Dados Brutos - CHUVA'!O65*'Dados Normal. pelo Peso - Chuva'!O$4</f>
        <v>376.4</v>
      </c>
      <c r="P65" s="32">
        <f>'Dados Brutos - CHUVA'!P65*'Dados Normal. pelo Peso - Chuva'!P$4</f>
        <v>186.732</v>
      </c>
      <c r="Q65" s="32">
        <f>'Dados Brutos - CHUVA'!Q65*'Dados Normal. pelo Peso - Chuva'!Q$4</f>
        <v>0</v>
      </c>
      <c r="R65" s="32">
        <f>'Dados Brutos - CHUVA'!R65*'Dados Normal. pelo Peso - Chuva'!R$4</f>
        <v>0</v>
      </c>
      <c r="S65" s="32">
        <f>'Dados Brutos - CHUVA'!S65*'Dados Normal. pelo Peso - Chuva'!S$4</f>
        <v>2.9</v>
      </c>
      <c r="T65" s="32">
        <f>'Dados Brutos - CHUVA'!T65*'Dados Normal. pelo Peso - Chuva'!T$4</f>
        <v>0</v>
      </c>
      <c r="U65" s="32">
        <f>'Dados Brutos - CHUVA'!U65*'Dados Normal. pelo Peso - Chuva'!U$4</f>
        <v>0</v>
      </c>
      <c r="V65" s="32">
        <f>'Dados Brutos - CHUVA'!V65*'Dados Normal. pelo Peso - Chuva'!V$4</f>
        <v>2.0670000000000002</v>
      </c>
      <c r="W65" s="32">
        <f>'Dados Brutos - CHUVA'!W65*'Dados Normal. pelo Peso - Chuva'!W$4</f>
        <v>413.13000000000005</v>
      </c>
      <c r="X65" s="32">
        <f>'Dados Brutos - CHUVA'!X65*'Dados Normal. pelo Peso - Chuva'!X$4</f>
        <v>363.12799999999999</v>
      </c>
      <c r="Y65" s="32">
        <f>'Dados Brutos - CHUVA'!Y65*'Dados Normal. pelo Peso - Chuva'!Y$4</f>
        <v>152.85799999999998</v>
      </c>
      <c r="Z65" s="32">
        <f>'Dados Brutos - CHUVA'!Z65*'Dados Normal. pelo Peso - Chuva'!Z$4</f>
        <v>163.137</v>
      </c>
      <c r="AA65" s="32">
        <f>'Dados Brutos - CHUVA'!AA65*'Dados Normal. pelo Peso - Chuva'!AA$4</f>
        <v>68.820000000000007</v>
      </c>
      <c r="AB65" s="32">
        <f>'Dados Brutos - CHUVA'!AB65*'Dados Normal. pelo Peso - Chuva'!AB$4</f>
        <v>2.8519999999999999</v>
      </c>
      <c r="AC65" s="32">
        <f>'Dados Brutos - CHUVA'!AC65*'Dados Normal. pelo Peso - Chuva'!AC$4</f>
        <v>1.248</v>
      </c>
    </row>
    <row r="66" spans="1:29" s="17" customFormat="1" x14ac:dyDescent="0.25">
      <c r="A66" s="18" t="s">
        <v>995</v>
      </c>
      <c r="B66" s="28" t="s">
        <v>996</v>
      </c>
      <c r="C66" s="32">
        <f>'Dados Brutos - CHUVA'!C66*'Dados Normal. pelo Peso - Chuva'!C$4</f>
        <v>251.54130702836</v>
      </c>
      <c r="D66" s="32">
        <f>'Dados Brutos - CHUVA'!D66*'Dados Normal. pelo Peso - Chuva'!D$4</f>
        <v>152.92698616918625</v>
      </c>
      <c r="E66" s="32">
        <f>'Dados Brutos - CHUVA'!E66*'Dados Normal. pelo Peso - Chuva'!E$4</f>
        <v>151.78800000000001</v>
      </c>
      <c r="F66" s="32">
        <f>'Dados Brutos - CHUVA'!F66*'Dados Normal. pelo Peso - Chuva'!F$4</f>
        <v>104.256</v>
      </c>
      <c r="G66" s="32">
        <f>'Dados Brutos - CHUVA'!G66*'Dados Normal. pelo Peso - Chuva'!G$4</f>
        <v>55.488721804511272</v>
      </c>
      <c r="H66" s="32">
        <f>'Dados Brutos - CHUVA'!H66*'Dados Normal. pelo Peso - Chuva'!H$4</f>
        <v>5.0483558994197288</v>
      </c>
      <c r="I66" s="32">
        <f>'Dados Brutos - CHUVA'!I66*'Dados Normal. pelo Peso - Chuva'!I$4</f>
        <v>233.41499999999999</v>
      </c>
      <c r="J66" s="32">
        <f>'Dados Brutos - CHUVA'!J66*'Dados Normal. pelo Peso - Chuva'!J$4</f>
        <v>106.488</v>
      </c>
      <c r="K66" s="32">
        <f>'Dados Brutos - CHUVA'!K66*'Dados Normal. pelo Peso - Chuva'!K$4</f>
        <v>53.949999999999996</v>
      </c>
      <c r="L66" s="32">
        <f>'Dados Brutos - CHUVA'!L66*'Dados Normal. pelo Peso - Chuva'!L$4</f>
        <v>128.72</v>
      </c>
      <c r="M66" s="32">
        <f>'Dados Brutos - CHUVA'!M66*'Dados Normal. pelo Peso - Chuva'!M$4</f>
        <v>453.26400000000001</v>
      </c>
      <c r="N66" s="32">
        <f>'Dados Brutos - CHUVA'!N66*'Dados Normal. pelo Peso - Chuva'!N$4</f>
        <v>448.63799999999998</v>
      </c>
      <c r="O66" s="32">
        <f>'Dados Brutos - CHUVA'!O66*'Dados Normal. pelo Peso - Chuva'!O$4</f>
        <v>250.6</v>
      </c>
      <c r="P66" s="32">
        <f>'Dados Brutos - CHUVA'!P66*'Dados Normal. pelo Peso - Chuva'!P$4</f>
        <v>185.85799999999998</v>
      </c>
      <c r="Q66" s="32">
        <f>'Dados Brutos - CHUVA'!Q66*'Dados Normal. pelo Peso - Chuva'!Q$4</f>
        <v>4.7</v>
      </c>
      <c r="R66" s="32">
        <f>'Dados Brutos - CHUVA'!R66*'Dados Normal. pelo Peso - Chuva'!R$4</f>
        <v>4.5</v>
      </c>
      <c r="S66" s="32">
        <f>'Dados Brutos - CHUVA'!S66*'Dados Normal. pelo Peso - Chuva'!S$4</f>
        <v>2.9</v>
      </c>
      <c r="T66" s="32">
        <f>'Dados Brutos - CHUVA'!T66*'Dados Normal. pelo Peso - Chuva'!T$4</f>
        <v>0</v>
      </c>
      <c r="U66" s="32">
        <f>'Dados Brutos - CHUVA'!U66*'Dados Normal. pelo Peso - Chuva'!U$4</f>
        <v>0</v>
      </c>
      <c r="V66" s="32">
        <f>'Dados Brutos - CHUVA'!V66*'Dados Normal. pelo Peso - Chuva'!V$4</f>
        <v>1.9889999999999999</v>
      </c>
      <c r="W66" s="32">
        <f>'Dados Brutos - CHUVA'!W66*'Dados Normal. pelo Peso - Chuva'!W$4</f>
        <v>381.40500000000003</v>
      </c>
      <c r="X66" s="32">
        <f>'Dados Brutos - CHUVA'!X66*'Dados Normal. pelo Peso - Chuva'!X$4</f>
        <v>350.92999999999995</v>
      </c>
      <c r="Y66" s="32">
        <f>'Dados Brutos - CHUVA'!Y66*'Dados Normal. pelo Peso - Chuva'!Y$4</f>
        <v>183.90799999999996</v>
      </c>
      <c r="Z66" s="32">
        <f>'Dados Brutos - CHUVA'!Z66*'Dados Normal. pelo Peso - Chuva'!Z$4</f>
        <v>162.197</v>
      </c>
      <c r="AA66" s="32">
        <f>'Dados Brutos - CHUVA'!AA66*'Dados Normal. pelo Peso - Chuva'!AA$4</f>
        <v>65.025000000000006</v>
      </c>
      <c r="AB66" s="32">
        <f>'Dados Brutos - CHUVA'!AB66*'Dados Normal. pelo Peso - Chuva'!AB$4</f>
        <v>2.8979999999999997</v>
      </c>
      <c r="AC66" s="32">
        <f>'Dados Brutos - CHUVA'!AC66*'Dados Normal. pelo Peso - Chuva'!AC$4</f>
        <v>1.1279999999999999</v>
      </c>
    </row>
    <row r="67" spans="1:29" s="17" customFormat="1" x14ac:dyDescent="0.25">
      <c r="A67" s="18" t="s">
        <v>997</v>
      </c>
      <c r="B67" s="28" t="s">
        <v>998</v>
      </c>
      <c r="C67" s="32">
        <f>'Dados Brutos - CHUVA'!C67*'Dados Normal. pelo Peso - Chuva'!C$4</f>
        <v>323.22959562546407</v>
      </c>
      <c r="D67" s="32">
        <f>'Dados Brutos - CHUVA'!D67*'Dados Normal. pelo Peso - Chuva'!D$4</f>
        <v>227.03036746627683</v>
      </c>
      <c r="E67" s="32">
        <f>'Dados Brutos - CHUVA'!E67*'Dados Normal. pelo Peso - Chuva'!E$4</f>
        <v>185.21100000000001</v>
      </c>
      <c r="F67" s="32">
        <f>'Dados Brutos - CHUVA'!F67*'Dados Normal. pelo Peso - Chuva'!F$4</f>
        <v>114.208</v>
      </c>
      <c r="G67" s="32">
        <f>'Dados Brutos - CHUVA'!G67*'Dados Normal. pelo Peso - Chuva'!G$4</f>
        <v>64.270205066345</v>
      </c>
      <c r="H67" s="32">
        <f>'Dados Brutos - CHUVA'!H67*'Dados Normal. pelo Peso - Chuva'!H$4</f>
        <v>8.130841121495326</v>
      </c>
      <c r="I67" s="32">
        <f>'Dados Brutos - CHUVA'!I67*'Dados Normal. pelo Peso - Chuva'!I$4</f>
        <v>197.22499999999999</v>
      </c>
      <c r="J67" s="32">
        <f>'Dados Brutos - CHUVA'!J67*'Dados Normal. pelo Peso - Chuva'!J$4</f>
        <v>99.215999999999994</v>
      </c>
      <c r="K67" s="32">
        <f>'Dados Brutos - CHUVA'!K67*'Dados Normal. pelo Peso - Chuva'!K$4</f>
        <v>67.224999999999994</v>
      </c>
      <c r="L67" s="32">
        <f>'Dados Brutos - CHUVA'!L67*'Dados Normal. pelo Peso - Chuva'!L$4</f>
        <v>131.74</v>
      </c>
      <c r="M67" s="32">
        <f>'Dados Brutos - CHUVA'!M67*'Dados Normal. pelo Peso - Chuva'!M$4</f>
        <v>248.78399999999999</v>
      </c>
      <c r="N67" s="32">
        <f>'Dados Brutos - CHUVA'!N67*'Dados Normal. pelo Peso - Chuva'!N$4</f>
        <v>427.06399999999996</v>
      </c>
      <c r="O67" s="32">
        <f>'Dados Brutos - CHUVA'!O67*'Dados Normal. pelo Peso - Chuva'!O$4</f>
        <v>348.5</v>
      </c>
      <c r="P67" s="32">
        <f>'Dados Brutos - CHUVA'!P67*'Dados Normal. pelo Peso - Chuva'!P$4</f>
        <v>187.18799999999999</v>
      </c>
      <c r="Q67" s="32">
        <f>'Dados Brutos - CHUVA'!Q67*'Dados Normal. pelo Peso - Chuva'!Q$4</f>
        <v>4.7</v>
      </c>
      <c r="R67" s="32">
        <f>'Dados Brutos - CHUVA'!R67*'Dados Normal. pelo Peso - Chuva'!R$4</f>
        <v>4.5</v>
      </c>
      <c r="S67" s="32">
        <f>'Dados Brutos - CHUVA'!S67*'Dados Normal. pelo Peso - Chuva'!S$4</f>
        <v>2.9</v>
      </c>
      <c r="T67" s="32">
        <f>'Dados Brutos - CHUVA'!T67*'Dados Normal. pelo Peso - Chuva'!T$4</f>
        <v>0</v>
      </c>
      <c r="U67" s="32">
        <f>'Dados Brutos - CHUVA'!U67*'Dados Normal. pelo Peso - Chuva'!U$4</f>
        <v>0</v>
      </c>
      <c r="V67" s="32">
        <f>'Dados Brutos - CHUVA'!V67*'Dados Normal. pelo Peso - Chuva'!V$4</f>
        <v>2.145</v>
      </c>
      <c r="W67" s="32">
        <f>'Dados Brutos - CHUVA'!W67*'Dados Normal. pelo Peso - Chuva'!W$4</f>
        <v>440.86</v>
      </c>
      <c r="X67" s="32">
        <f>'Dados Brutos - CHUVA'!X67*'Dados Normal. pelo Peso - Chuva'!X$4</f>
        <v>349.63799999999998</v>
      </c>
      <c r="Y67" s="32">
        <f>'Dados Brutos - CHUVA'!Y67*'Dados Normal. pelo Peso - Chuva'!Y$4</f>
        <v>260.40599999999995</v>
      </c>
      <c r="Z67" s="32">
        <f>'Dados Brutos - CHUVA'!Z67*'Dados Normal. pelo Peso - Chuva'!Z$4</f>
        <v>190.91399999999999</v>
      </c>
      <c r="AA67" s="32">
        <f>'Dados Brutos - CHUVA'!AA67*'Dados Normal. pelo Peso - Chuva'!AA$4</f>
        <v>82.724999999999994</v>
      </c>
      <c r="AB67" s="32">
        <f>'Dados Brutos - CHUVA'!AB67*'Dados Normal. pelo Peso - Chuva'!AB$4</f>
        <v>2.7139999999999995</v>
      </c>
      <c r="AC67" s="32">
        <f>'Dados Brutos - CHUVA'!AC67*'Dados Normal. pelo Peso - Chuva'!AC$4</f>
        <v>1.464</v>
      </c>
    </row>
    <row r="68" spans="1:29" s="17" customFormat="1" x14ac:dyDescent="0.25">
      <c r="A68" s="18" t="s">
        <v>999</v>
      </c>
      <c r="B68" s="28" t="s">
        <v>1000</v>
      </c>
      <c r="C68" s="32">
        <f>'Dados Brutos - CHUVA'!C68*'Dados Normal. pelo Peso - Chuva'!C$4</f>
        <v>256.61249071858759</v>
      </c>
      <c r="D68" s="32">
        <f>'Dados Brutos - CHUVA'!D68*'Dados Normal. pelo Peso - Chuva'!D$4</f>
        <v>188.02564346091748</v>
      </c>
      <c r="E68" s="32">
        <f>'Dados Brutos - CHUVA'!E68*'Dados Normal. pelo Peso - Chuva'!E$4</f>
        <v>200.577</v>
      </c>
      <c r="F68" s="32">
        <f>'Dados Brutos - CHUVA'!F68*'Dados Normal. pelo Peso - Chuva'!F$4</f>
        <v>123.42400000000001</v>
      </c>
      <c r="G68" s="32">
        <f>'Dados Brutos - CHUVA'!G68*'Dados Normal. pelo Peso - Chuva'!G$4</f>
        <v>70.581991862727747</v>
      </c>
      <c r="H68" s="32">
        <f>'Dados Brutos - CHUVA'!H68*'Dados Normal. pelo Peso - Chuva'!H$4</f>
        <v>19.710552528270931</v>
      </c>
      <c r="I68" s="32">
        <f>'Dados Brutos - CHUVA'!I68*'Dados Normal. pelo Peso - Chuva'!I$4</f>
        <v>238.595</v>
      </c>
      <c r="J68" s="32">
        <f>'Dados Brutos - CHUVA'!J68*'Dados Normal. pelo Peso - Chuva'!J$4</f>
        <v>84.096000000000004</v>
      </c>
      <c r="K68" s="32">
        <f>'Dados Brutos - CHUVA'!K68*'Dados Normal. pelo Peso - Chuva'!K$4</f>
        <v>72.575000000000003</v>
      </c>
      <c r="L68" s="32">
        <f>'Dados Brutos - CHUVA'!L68*'Dados Normal. pelo Peso - Chuva'!L$4</f>
        <v>141.46</v>
      </c>
      <c r="M68" s="32">
        <f>'Dados Brutos - CHUVA'!M68*'Dados Normal. pelo Peso - Chuva'!M$4</f>
        <v>155.136</v>
      </c>
      <c r="N68" s="32">
        <f>'Dados Brutos - CHUVA'!N68*'Dados Normal. pelo Peso - Chuva'!N$4</f>
        <v>298.49399999999997</v>
      </c>
      <c r="O68" s="32">
        <f>'Dados Brutos - CHUVA'!O68*'Dados Normal. pelo Peso - Chuva'!O$4</f>
        <v>259.85000000000002</v>
      </c>
      <c r="P68" s="32">
        <f>'Dados Brutos - CHUVA'!P68*'Dados Normal. pelo Peso - Chuva'!P$4</f>
        <v>176.14899999999997</v>
      </c>
      <c r="Q68" s="32">
        <f>'Dados Brutos - CHUVA'!Q68*'Dados Normal. pelo Peso - Chuva'!Q$4</f>
        <v>0</v>
      </c>
      <c r="R68" s="32">
        <f>'Dados Brutos - CHUVA'!R68*'Dados Normal. pelo Peso - Chuva'!R$4</f>
        <v>0</v>
      </c>
      <c r="S68" s="32">
        <f>'Dados Brutos - CHUVA'!S68*'Dados Normal. pelo Peso - Chuva'!S$4</f>
        <v>2.9</v>
      </c>
      <c r="T68" s="32">
        <f>'Dados Brutos - CHUVA'!T68*'Dados Normal. pelo Peso - Chuva'!T$4</f>
        <v>0</v>
      </c>
      <c r="U68" s="32">
        <f>'Dados Brutos - CHUVA'!U68*'Dados Normal. pelo Peso - Chuva'!U$4</f>
        <v>0</v>
      </c>
      <c r="V68" s="32">
        <f>'Dados Brutos - CHUVA'!V68*'Dados Normal. pelo Peso - Chuva'!V$4</f>
        <v>2.4180000000000001</v>
      </c>
      <c r="W68" s="32">
        <f>'Dados Brutos - CHUVA'!W68*'Dados Normal. pelo Peso - Chuva'!W$4</f>
        <v>438.79200000000003</v>
      </c>
      <c r="X68" s="32">
        <f>'Dados Brutos - CHUVA'!X68*'Dados Normal. pelo Peso - Chuva'!X$4</f>
        <v>353.096</v>
      </c>
      <c r="Y68" s="32">
        <f>'Dados Brutos - CHUVA'!Y68*'Dados Normal. pelo Peso - Chuva'!Y$4</f>
        <v>254.51799999999997</v>
      </c>
      <c r="Z68" s="32">
        <f>'Dados Brutos - CHUVA'!Z68*'Dados Normal. pelo Peso - Chuva'!Z$4</f>
        <v>260.19200000000001</v>
      </c>
      <c r="AA68" s="32">
        <f>'Dados Brutos - CHUVA'!AA68*'Dados Normal. pelo Peso - Chuva'!AA$4</f>
        <v>95.864999999999995</v>
      </c>
      <c r="AB68" s="32">
        <f>'Dados Brutos - CHUVA'!AB68*'Dados Normal. pelo Peso - Chuva'!AB$4</f>
        <v>2.8979999999999997</v>
      </c>
      <c r="AC68" s="32">
        <f>'Dados Brutos - CHUVA'!AC68*'Dados Normal. pelo Peso - Chuva'!AC$4</f>
        <v>1.68</v>
      </c>
    </row>
    <row r="69" spans="1:29" s="17" customFormat="1" x14ac:dyDescent="0.25">
      <c r="A69" s="18" t="s">
        <v>1001</v>
      </c>
      <c r="B69" s="28" t="s">
        <v>1002</v>
      </c>
      <c r="C69" s="32">
        <f>'Dados Brutos - CHUVA'!C69*'Dados Normal. pelo Peso - Chuva'!C$4</f>
        <v>368.13597733711043</v>
      </c>
      <c r="D69" s="32">
        <f>'Dados Brutos - CHUVA'!D69*'Dados Normal. pelo Peso - Chuva'!D$4</f>
        <v>260.49470728019014</v>
      </c>
      <c r="E69" s="32">
        <f>'Dados Brutos - CHUVA'!E69*'Dados Normal. pelo Peso - Chuva'!E$4</f>
        <v>154.75200000000001</v>
      </c>
      <c r="F69" s="32">
        <f>'Dados Brutos - CHUVA'!F69*'Dados Normal. pelo Peso - Chuva'!F$4</f>
        <v>97.984000000000009</v>
      </c>
      <c r="G69" s="32">
        <f>'Dados Brutos - CHUVA'!G69*'Dados Normal. pelo Peso - Chuva'!G$4</f>
        <v>53.854838709677416</v>
      </c>
      <c r="H69" s="32">
        <f>'Dados Brutos - CHUVA'!H69*'Dados Normal. pelo Peso - Chuva'!H$4</f>
        <v>7.0571590265987547</v>
      </c>
      <c r="I69" s="32">
        <f>'Dados Brutos - CHUVA'!I69*'Dados Normal. pelo Peso - Chuva'!I$4</f>
        <v>283.99</v>
      </c>
      <c r="J69" s="32">
        <f>'Dados Brutos - CHUVA'!J69*'Dados Normal. pelo Peso - Chuva'!J$4</f>
        <v>128.59200000000001</v>
      </c>
      <c r="K69" s="32">
        <f>'Dados Brutos - CHUVA'!K69*'Dados Normal. pelo Peso - Chuva'!K$4</f>
        <v>79.3</v>
      </c>
      <c r="L69" s="32">
        <f>'Dados Brutos - CHUVA'!L69*'Dados Normal. pelo Peso - Chuva'!L$4</f>
        <v>172.84</v>
      </c>
      <c r="M69" s="32">
        <f>'Dados Brutos - CHUVA'!M69*'Dados Normal. pelo Peso - Chuva'!M$4</f>
        <v>365.32799999999997</v>
      </c>
      <c r="N69" s="32">
        <f>'Dados Brutos - CHUVA'!N69*'Dados Normal. pelo Peso - Chuva'!N$4</f>
        <v>446.93599999999992</v>
      </c>
      <c r="O69" s="32">
        <f>'Dados Brutos - CHUVA'!O69*'Dados Normal. pelo Peso - Chuva'!O$4</f>
        <v>386.8</v>
      </c>
      <c r="P69" s="32">
        <f>'Dados Brutos - CHUVA'!P69*'Dados Normal. pelo Peso - Chuva'!P$4</f>
        <v>189.126</v>
      </c>
      <c r="Q69" s="32">
        <f>'Dados Brutos - CHUVA'!Q69*'Dados Normal. pelo Peso - Chuva'!Q$4</f>
        <v>0</v>
      </c>
      <c r="R69" s="32">
        <f>'Dados Brutos - CHUVA'!R69*'Dados Normal. pelo Peso - Chuva'!R$4</f>
        <v>0</v>
      </c>
      <c r="S69" s="32">
        <f>'Dados Brutos - CHUVA'!S69*'Dados Normal. pelo Peso - Chuva'!S$4</f>
        <v>2.9</v>
      </c>
      <c r="T69" s="32">
        <f>'Dados Brutos - CHUVA'!T69*'Dados Normal. pelo Peso - Chuva'!T$4</f>
        <v>0</v>
      </c>
      <c r="U69" s="32">
        <f>'Dados Brutos - CHUVA'!U69*'Dados Normal. pelo Peso - Chuva'!U$4</f>
        <v>0</v>
      </c>
      <c r="V69" s="32">
        <f>'Dados Brutos - CHUVA'!V69*'Dados Normal. pelo Peso - Chuva'!V$4</f>
        <v>1.9889999999999999</v>
      </c>
      <c r="W69" s="32">
        <f>'Dados Brutos - CHUVA'!W69*'Dados Normal. pelo Peso - Chuva'!W$4</f>
        <v>404.76400000000001</v>
      </c>
      <c r="X69" s="32">
        <f>'Dados Brutos - CHUVA'!X69*'Dados Normal. pelo Peso - Chuva'!X$4</f>
        <v>359.55599999999998</v>
      </c>
      <c r="Y69" s="32">
        <f>'Dados Brutos - CHUVA'!Y69*'Dados Normal. pelo Peso - Chuva'!Y$4</f>
        <v>209.52999999999997</v>
      </c>
      <c r="Z69" s="32">
        <f>'Dados Brutos - CHUVA'!Z69*'Dados Normal. pelo Peso - Chuva'!Z$4</f>
        <v>178.55300000000003</v>
      </c>
      <c r="AA69" s="32">
        <f>'Dados Brutos - CHUVA'!AA69*'Dados Normal. pelo Peso - Chuva'!AA$4</f>
        <v>69.539999999999992</v>
      </c>
      <c r="AB69" s="32">
        <f>'Dados Brutos - CHUVA'!AB69*'Dados Normal. pelo Peso - Chuva'!AB$4</f>
        <v>2.4379999999999997</v>
      </c>
      <c r="AC69" s="32">
        <f>'Dados Brutos - CHUVA'!AC69*'Dados Normal. pelo Peso - Chuva'!AC$4</f>
        <v>1.1279999999999999</v>
      </c>
    </row>
    <row r="70" spans="1:29" s="17" customFormat="1" x14ac:dyDescent="0.25">
      <c r="A70" s="18" t="s">
        <v>1003</v>
      </c>
      <c r="B70" s="28" t="s">
        <v>1004</v>
      </c>
      <c r="C70" s="32">
        <f>'Dados Brutos - CHUVA'!C70*'Dados Normal. pelo Peso - Chuva'!C$4</f>
        <v>173.14266102276625</v>
      </c>
      <c r="D70" s="32">
        <f>'Dados Brutos - CHUVA'!D70*'Dados Normal. pelo Peso - Chuva'!D$4</f>
        <v>114.02424716464607</v>
      </c>
      <c r="E70" s="32">
        <f>'Dados Brutos - CHUVA'!E70*'Dados Normal. pelo Peso - Chuva'!E$4</f>
        <v>142.935</v>
      </c>
      <c r="F70" s="32">
        <f>'Dados Brutos - CHUVA'!F70*'Dados Normal. pelo Peso - Chuva'!F$4</f>
        <v>80.768000000000001</v>
      </c>
      <c r="G70" s="32">
        <f>'Dados Brutos - CHUVA'!G70*'Dados Normal. pelo Peso - Chuva'!G$4</f>
        <v>75.27931555108205</v>
      </c>
      <c r="H70" s="32">
        <f>'Dados Brutos - CHUVA'!H70*'Dados Normal. pelo Peso - Chuva'!H$4</f>
        <v>25.137215528781791</v>
      </c>
      <c r="I70" s="32">
        <f>'Dados Brutos - CHUVA'!I70*'Dados Normal. pelo Peso - Chuva'!I$4</f>
        <v>206.67499999999998</v>
      </c>
      <c r="J70" s="32">
        <f>'Dados Brutos - CHUVA'!J70*'Dados Normal. pelo Peso - Chuva'!J$4</f>
        <v>121.82400000000001</v>
      </c>
      <c r="K70" s="32">
        <f>'Dados Brutos - CHUVA'!K70*'Dados Normal. pelo Peso - Chuva'!K$4</f>
        <v>166.47500000000002</v>
      </c>
      <c r="L70" s="32">
        <f>'Dados Brutos - CHUVA'!L70*'Dados Normal. pelo Peso - Chuva'!L$4</f>
        <v>173.62</v>
      </c>
      <c r="M70" s="32">
        <f>'Dados Brutos - CHUVA'!M70*'Dados Normal. pelo Peso - Chuva'!M$4</f>
        <v>361.44</v>
      </c>
      <c r="N70" s="32">
        <f>'Dados Brutos - CHUVA'!N70*'Dados Normal. pelo Peso - Chuva'!N$4</f>
        <v>435.66599999999994</v>
      </c>
      <c r="O70" s="32">
        <f>'Dados Brutos - CHUVA'!O70*'Dados Normal. pelo Peso - Chuva'!O$4</f>
        <v>482.04999999999995</v>
      </c>
      <c r="P70" s="32">
        <f>'Dados Brutos - CHUVA'!P70*'Dados Normal. pelo Peso - Chuva'!P$4</f>
        <v>189.82899999999998</v>
      </c>
      <c r="Q70" s="32">
        <f>'Dados Brutos - CHUVA'!Q70*'Dados Normal. pelo Peso - Chuva'!Q$4</f>
        <v>0</v>
      </c>
      <c r="R70" s="32">
        <f>'Dados Brutos - CHUVA'!R70*'Dados Normal. pelo Peso - Chuva'!R$4</f>
        <v>4.5</v>
      </c>
      <c r="S70" s="32">
        <f>'Dados Brutos - CHUVA'!S70*'Dados Normal. pelo Peso - Chuva'!S$4</f>
        <v>11.6</v>
      </c>
      <c r="T70" s="32">
        <f>'Dados Brutos - CHUVA'!T70*'Dados Normal. pelo Peso - Chuva'!T$4</f>
        <v>0</v>
      </c>
      <c r="U70" s="32">
        <f>'Dados Brutos - CHUVA'!U70*'Dados Normal. pelo Peso - Chuva'!U$4</f>
        <v>0</v>
      </c>
      <c r="V70" s="32">
        <f>'Dados Brutos - CHUVA'!V70*'Dados Normal. pelo Peso - Chuva'!V$4</f>
        <v>1.833</v>
      </c>
      <c r="W70" s="32">
        <f>'Dados Brutos - CHUVA'!W70*'Dados Normal. pelo Peso - Chuva'!W$4</f>
        <v>425.209</v>
      </c>
      <c r="X70" s="32">
        <f>'Dados Brutos - CHUVA'!X70*'Dados Normal. pelo Peso - Chuva'!X$4</f>
        <v>361.30399999999997</v>
      </c>
      <c r="Y70" s="32">
        <f>'Dados Brutos - CHUVA'!Y70*'Dados Normal. pelo Peso - Chuva'!Y$4</f>
        <v>203.68799999999999</v>
      </c>
      <c r="Z70" s="32">
        <f>'Dados Brutos - CHUVA'!Z70*'Dados Normal. pelo Peso - Chuva'!Z$4</f>
        <v>173.75900000000001</v>
      </c>
      <c r="AA70" s="32">
        <f>'Dados Brutos - CHUVA'!AA70*'Dados Normal. pelo Peso - Chuva'!AA$4</f>
        <v>47.849999999999994</v>
      </c>
      <c r="AB70" s="32">
        <f>'Dados Brutos - CHUVA'!AB70*'Dados Normal. pelo Peso - Chuva'!AB$4</f>
        <v>2.484</v>
      </c>
      <c r="AC70" s="32">
        <f>'Dados Brutos - CHUVA'!AC70*'Dados Normal. pelo Peso - Chuva'!AC$4</f>
        <v>0.98399999999999987</v>
      </c>
    </row>
    <row r="71" spans="1:29" s="17" customFormat="1" x14ac:dyDescent="0.25">
      <c r="A71" s="18" t="s">
        <v>1005</v>
      </c>
      <c r="B71" s="28" t="s">
        <v>1006</v>
      </c>
      <c r="C71" s="32">
        <f>'Dados Brutos - CHUVA'!C71*'Dados Normal. pelo Peso - Chuva'!C$4</f>
        <v>119.6137598068799</v>
      </c>
      <c r="D71" s="32">
        <f>'Dados Brutos - CHUVA'!D71*'Dados Normal. pelo Peso - Chuva'!D$4</f>
        <v>80.078867626914629</v>
      </c>
      <c r="E71" s="32">
        <f>'Dados Brutos - CHUVA'!E71*'Dados Normal. pelo Peso - Chuva'!E$4</f>
        <v>130.494</v>
      </c>
      <c r="F71" s="32">
        <f>'Dados Brutos - CHUVA'!F71*'Dados Normal. pelo Peso - Chuva'!F$4</f>
        <v>73.823999999999998</v>
      </c>
      <c r="G71" s="32">
        <f>'Dados Brutos - CHUVA'!G71*'Dados Normal. pelo Peso - Chuva'!G$4</f>
        <v>27.243027003000332</v>
      </c>
      <c r="H71" s="32">
        <f>'Dados Brutos - CHUVA'!H71*'Dados Normal. pelo Peso - Chuva'!H$4</f>
        <v>9.2723263506063951</v>
      </c>
      <c r="I71" s="32">
        <f>'Dados Brutos - CHUVA'!I71*'Dados Normal. pelo Peso - Chuva'!I$4</f>
        <v>172.83</v>
      </c>
      <c r="J71" s="32">
        <f>'Dados Brutos - CHUVA'!J71*'Dados Normal. pelo Peso - Chuva'!J$4</f>
        <v>90.72</v>
      </c>
      <c r="K71" s="32">
        <f>'Dados Brutos - CHUVA'!K71*'Dados Normal. pelo Peso - Chuva'!K$4</f>
        <v>107.95</v>
      </c>
      <c r="L71" s="32">
        <f>'Dados Brutos - CHUVA'!L71*'Dados Normal. pelo Peso - Chuva'!L$4</f>
        <v>174.24</v>
      </c>
      <c r="M71" s="32">
        <f>'Dados Brutos - CHUVA'!M71*'Dados Normal. pelo Peso - Chuva'!M$4</f>
        <v>276.71999999999997</v>
      </c>
      <c r="N71" s="32">
        <f>'Dados Brutos - CHUVA'!N71*'Dados Normal. pelo Peso - Chuva'!N$4</f>
        <v>400.52199999999993</v>
      </c>
      <c r="O71" s="32">
        <f>'Dados Brutos - CHUVA'!O71*'Dados Normal. pelo Peso - Chuva'!O$4</f>
        <v>444.6</v>
      </c>
      <c r="P71" s="32">
        <f>'Dados Brutos - CHUVA'!P71*'Dados Normal. pelo Peso - Chuva'!P$4</f>
        <v>186.88399999999999</v>
      </c>
      <c r="Q71" s="32">
        <f>'Dados Brutos - CHUVA'!Q71*'Dados Normal. pelo Peso - Chuva'!Q$4</f>
        <v>0</v>
      </c>
      <c r="R71" s="32">
        <f>'Dados Brutos - CHUVA'!R71*'Dados Normal. pelo Peso - Chuva'!R$4</f>
        <v>0</v>
      </c>
      <c r="S71" s="32">
        <f>'Dados Brutos - CHUVA'!S71*'Dados Normal. pelo Peso - Chuva'!S$4</f>
        <v>2.9</v>
      </c>
      <c r="T71" s="32">
        <f>'Dados Brutos - CHUVA'!T71*'Dados Normal. pelo Peso - Chuva'!T$4</f>
        <v>0</v>
      </c>
      <c r="U71" s="32">
        <f>'Dados Brutos - CHUVA'!U71*'Dados Normal. pelo Peso - Chuva'!U$4</f>
        <v>0</v>
      </c>
      <c r="V71" s="32">
        <f>'Dados Brutos - CHUVA'!V71*'Dados Normal. pelo Peso - Chuva'!V$4</f>
        <v>1.833</v>
      </c>
      <c r="W71" s="32">
        <f>'Dados Brutos - CHUVA'!W71*'Dados Normal. pelo Peso - Chuva'!W$4</f>
        <v>425.35</v>
      </c>
      <c r="X71" s="32">
        <f>'Dados Brutos - CHUVA'!X71*'Dados Normal. pelo Peso - Chuva'!X$4</f>
        <v>347.01599999999996</v>
      </c>
      <c r="Y71" s="32">
        <f>'Dados Brutos - CHUVA'!Y71*'Dados Normal. pelo Peso - Chuva'!Y$4</f>
        <v>164.77199999999999</v>
      </c>
      <c r="Z71" s="32">
        <f>'Dados Brutos - CHUVA'!Z71*'Dados Normal. pelo Peso - Chuva'!Z$4</f>
        <v>163.09000000000003</v>
      </c>
      <c r="AA71" s="32">
        <f>'Dados Brutos - CHUVA'!AA71*'Dados Normal. pelo Peso - Chuva'!AA$4</f>
        <v>60.675000000000004</v>
      </c>
      <c r="AB71" s="32">
        <f>'Dados Brutos - CHUVA'!AB71*'Dados Normal. pelo Peso - Chuva'!AB$4</f>
        <v>1.7939999999999998</v>
      </c>
      <c r="AC71" s="32">
        <f>'Dados Brutos - CHUVA'!AC71*'Dados Normal. pelo Peso - Chuva'!AC$4</f>
        <v>0.98399999999999987</v>
      </c>
    </row>
    <row r="72" spans="1:29" s="17" customFormat="1" x14ac:dyDescent="0.25">
      <c r="A72" s="18" t="s">
        <v>1007</v>
      </c>
      <c r="B72" s="28" t="s">
        <v>1008</v>
      </c>
      <c r="C72" s="32">
        <f>'Dados Brutos - CHUVA'!C72*'Dados Normal. pelo Peso - Chuva'!C$4</f>
        <v>276.8867197534035</v>
      </c>
      <c r="D72" s="32">
        <f>'Dados Brutos - CHUVA'!D72*'Dados Normal. pelo Peso - Chuva'!D$4</f>
        <v>199.54043679682329</v>
      </c>
      <c r="E72" s="32">
        <f>'Dados Brutos - CHUVA'!E72*'Dados Normal. pelo Peso - Chuva'!E$4</f>
        <v>151.827</v>
      </c>
      <c r="F72" s="32">
        <f>'Dados Brutos - CHUVA'!F72*'Dados Normal. pelo Peso - Chuva'!F$4</f>
        <v>90.975999999999999</v>
      </c>
      <c r="G72" s="32">
        <f>'Dados Brutos - CHUVA'!G72*'Dados Normal. pelo Peso - Chuva'!G$4</f>
        <v>44.52021534888631</v>
      </c>
      <c r="H72" s="32">
        <f>'Dados Brutos - CHUVA'!H72*'Dados Normal. pelo Peso - Chuva'!H$4</f>
        <v>11.364439011138279</v>
      </c>
      <c r="I72" s="32">
        <f>'Dados Brutos - CHUVA'!I72*'Dados Normal. pelo Peso - Chuva'!I$4</f>
        <v>204.29499999999999</v>
      </c>
      <c r="J72" s="32">
        <f>'Dados Brutos - CHUVA'!J72*'Dados Normal. pelo Peso - Chuva'!J$4</f>
        <v>85.248000000000005</v>
      </c>
      <c r="K72" s="32">
        <f>'Dados Brutos - CHUVA'!K72*'Dados Normal. pelo Peso - Chuva'!K$4</f>
        <v>98.674999999999997</v>
      </c>
      <c r="L72" s="32">
        <f>'Dados Brutos - CHUVA'!L72*'Dados Normal. pelo Peso - Chuva'!L$4</f>
        <v>174.14</v>
      </c>
      <c r="M72" s="32">
        <f>'Dados Brutos - CHUVA'!M72*'Dados Normal. pelo Peso - Chuva'!M$4</f>
        <v>262.8</v>
      </c>
      <c r="N72" s="32">
        <f>'Dados Brutos - CHUVA'!N72*'Dados Normal. pelo Peso - Chuva'!N$4</f>
        <v>409.35399999999993</v>
      </c>
      <c r="O72" s="32">
        <f>'Dados Brutos - CHUVA'!O72*'Dados Normal. pelo Peso - Chuva'!O$4</f>
        <v>452.15000000000003</v>
      </c>
      <c r="P72" s="32">
        <f>'Dados Brutos - CHUVA'!P72*'Dados Normal. pelo Peso - Chuva'!P$4</f>
        <v>189.61999999999998</v>
      </c>
      <c r="Q72" s="32">
        <f>'Dados Brutos - CHUVA'!Q72*'Dados Normal. pelo Peso - Chuva'!Q$4</f>
        <v>4.7</v>
      </c>
      <c r="R72" s="32">
        <f>'Dados Brutos - CHUVA'!R72*'Dados Normal. pelo Peso - Chuva'!R$4</f>
        <v>0</v>
      </c>
      <c r="S72" s="32">
        <f>'Dados Brutos - CHUVA'!S72*'Dados Normal. pelo Peso - Chuva'!S$4</f>
        <v>2.9</v>
      </c>
      <c r="T72" s="32">
        <f>'Dados Brutos - CHUVA'!T72*'Dados Normal. pelo Peso - Chuva'!T$4</f>
        <v>0</v>
      </c>
      <c r="U72" s="32">
        <f>'Dados Brutos - CHUVA'!U72*'Dados Normal. pelo Peso - Chuva'!U$4</f>
        <v>0</v>
      </c>
      <c r="V72" s="32">
        <f>'Dados Brutos - CHUVA'!V72*'Dados Normal. pelo Peso - Chuva'!V$4</f>
        <v>1.9889999999999999</v>
      </c>
      <c r="W72" s="32">
        <f>'Dados Brutos - CHUVA'!W72*'Dados Normal. pelo Peso - Chuva'!W$4</f>
        <v>447.62799999999999</v>
      </c>
      <c r="X72" s="32">
        <f>'Dados Brutos - CHUVA'!X72*'Dados Normal. pelo Peso - Chuva'!X$4</f>
        <v>362.86199999999997</v>
      </c>
      <c r="Y72" s="32">
        <f>'Dados Brutos - CHUVA'!Y72*'Dados Normal. pelo Peso - Chuva'!Y$4</f>
        <v>233.91</v>
      </c>
      <c r="Z72" s="32">
        <f>'Dados Brutos - CHUVA'!Z72*'Dados Normal. pelo Peso - Chuva'!Z$4</f>
        <v>249.99299999999999</v>
      </c>
      <c r="AA72" s="32">
        <f>'Dados Brutos - CHUVA'!AA72*'Dados Normal. pelo Peso - Chuva'!AA$4</f>
        <v>65.13</v>
      </c>
      <c r="AB72" s="32">
        <f>'Dados Brutos - CHUVA'!AB72*'Dados Normal. pelo Peso - Chuva'!AB$4</f>
        <v>2.6679999999999997</v>
      </c>
      <c r="AC72" s="32">
        <f>'Dados Brutos - CHUVA'!AC72*'Dados Normal. pelo Peso - Chuva'!AC$4</f>
        <v>1.1519999999999999</v>
      </c>
    </row>
    <row r="73" spans="1:29" s="17" customFormat="1" x14ac:dyDescent="0.25">
      <c r="A73" s="18" t="s">
        <v>1009</v>
      </c>
      <c r="B73" s="28" t="s">
        <v>1010</v>
      </c>
      <c r="C73" s="32">
        <f>'Dados Brutos - CHUVA'!C73*'Dados Normal. pelo Peso - Chuva'!C$4</f>
        <v>284.27021351067555</v>
      </c>
      <c r="D73" s="32">
        <f>'Dados Brutos - CHUVA'!D73*'Dados Normal. pelo Peso - Chuva'!D$4</f>
        <v>148.30211335254563</v>
      </c>
      <c r="E73" s="32">
        <f>'Dados Brutos - CHUVA'!E73*'Dados Normal. pelo Peso - Chuva'!E$4</f>
        <v>121.64100000000001</v>
      </c>
      <c r="F73" s="32">
        <f>'Dados Brutos - CHUVA'!F73*'Dados Normal. pelo Peso - Chuva'!F$4</f>
        <v>57.120000000000005</v>
      </c>
      <c r="G73" s="32">
        <f>'Dados Brutos - CHUVA'!G73*'Dados Normal. pelo Peso - Chuva'!G$4</f>
        <v>40.259663617586305</v>
      </c>
      <c r="H73" s="32">
        <f>'Dados Brutos - CHUVA'!H73*'Dados Normal. pelo Peso - Chuva'!H$4</f>
        <v>2.9991007194244603</v>
      </c>
      <c r="I73" s="32">
        <f>'Dados Brutos - CHUVA'!I73*'Dados Normal. pelo Peso - Chuva'!I$4</f>
        <v>193.26999999999998</v>
      </c>
      <c r="J73" s="32">
        <f>'Dados Brutos - CHUVA'!J73*'Dados Normal. pelo Peso - Chuva'!J$4</f>
        <v>112.68</v>
      </c>
      <c r="K73" s="32">
        <f>'Dados Brutos - CHUVA'!K73*'Dados Normal. pelo Peso - Chuva'!K$4</f>
        <v>97.5</v>
      </c>
      <c r="L73" s="32">
        <f>'Dados Brutos - CHUVA'!L73*'Dados Normal. pelo Peso - Chuva'!L$4</f>
        <v>156.08000000000001</v>
      </c>
      <c r="M73" s="32">
        <f>'Dados Brutos - CHUVA'!M73*'Dados Normal. pelo Peso - Chuva'!M$4</f>
        <v>345.69599999999997</v>
      </c>
      <c r="N73" s="32">
        <f>'Dados Brutos - CHUVA'!N73*'Dados Normal. pelo Peso - Chuva'!N$4</f>
        <v>450.47800000000001</v>
      </c>
      <c r="O73" s="32">
        <f>'Dados Brutos - CHUVA'!O73*'Dados Normal. pelo Peso - Chuva'!O$4</f>
        <v>432.55</v>
      </c>
      <c r="P73" s="32">
        <f>'Dados Brutos - CHUVA'!P73*'Dados Normal. pelo Peso - Chuva'!P$4</f>
        <v>188.34699999999998</v>
      </c>
      <c r="Q73" s="32">
        <f>'Dados Brutos - CHUVA'!Q73*'Dados Normal. pelo Peso - Chuva'!Q$4</f>
        <v>0</v>
      </c>
      <c r="R73" s="32">
        <f>'Dados Brutos - CHUVA'!R73*'Dados Normal. pelo Peso - Chuva'!R$4</f>
        <v>0</v>
      </c>
      <c r="S73" s="32">
        <f>'Dados Brutos - CHUVA'!S73*'Dados Normal. pelo Peso - Chuva'!S$4</f>
        <v>2.9</v>
      </c>
      <c r="T73" s="32">
        <f>'Dados Brutos - CHUVA'!T73*'Dados Normal. pelo Peso - Chuva'!T$4</f>
        <v>0</v>
      </c>
      <c r="U73" s="32">
        <f>'Dados Brutos - CHUVA'!U73*'Dados Normal. pelo Peso - Chuva'!U$4</f>
        <v>0</v>
      </c>
      <c r="V73" s="32">
        <f>'Dados Brutos - CHUVA'!V73*'Dados Normal. pelo Peso - Chuva'!V$4</f>
        <v>1.833</v>
      </c>
      <c r="W73" s="32">
        <f>'Dados Brutos - CHUVA'!W73*'Dados Normal. pelo Peso - Chuva'!W$4</f>
        <v>427.84100000000001</v>
      </c>
      <c r="X73" s="32">
        <f>'Dados Brutos - CHUVA'!X73*'Dados Normal. pelo Peso - Chuva'!X$4</f>
        <v>338.27599999999995</v>
      </c>
      <c r="Y73" s="32">
        <f>'Dados Brutos - CHUVA'!Y73*'Dados Normal. pelo Peso - Chuva'!Y$4</f>
        <v>174.01799999999997</v>
      </c>
      <c r="Z73" s="32">
        <f>'Dados Brutos - CHUVA'!Z73*'Dados Normal. pelo Peso - Chuva'!Z$4</f>
        <v>100.063</v>
      </c>
      <c r="AA73" s="32">
        <f>'Dados Brutos - CHUVA'!AA73*'Dados Normal. pelo Peso - Chuva'!AA$4</f>
        <v>53.28</v>
      </c>
      <c r="AB73" s="32">
        <f>'Dados Brutos - CHUVA'!AB73*'Dados Normal. pelo Peso - Chuva'!AB$4</f>
        <v>1.9779999999999998</v>
      </c>
      <c r="AC73" s="32">
        <f>'Dados Brutos - CHUVA'!AC73*'Dados Normal. pelo Peso - Chuva'!AC$4</f>
        <v>0.96</v>
      </c>
    </row>
    <row r="74" spans="1:29" s="17" customFormat="1" x14ac:dyDescent="0.25">
      <c r="A74" s="18" t="s">
        <v>1011</v>
      </c>
      <c r="B74" s="28" t="s">
        <v>1012</v>
      </c>
      <c r="C74" s="32">
        <f>'Dados Brutos - CHUVA'!C74*'Dados Normal. pelo Peso - Chuva'!C$4</f>
        <v>232.44190648498898</v>
      </c>
      <c r="D74" s="32">
        <f>'Dados Brutos - CHUVA'!D74*'Dados Normal. pelo Peso - Chuva'!D$4</f>
        <v>158.35808538163002</v>
      </c>
      <c r="E74" s="32">
        <f>'Dados Brutos - CHUVA'!E74*'Dados Normal. pelo Peso - Chuva'!E$4</f>
        <v>138.02099999999999</v>
      </c>
      <c r="F74" s="32">
        <f>'Dados Brutos - CHUVA'!F74*'Dados Normal. pelo Peso - Chuva'!F$4</f>
        <v>96.608000000000004</v>
      </c>
      <c r="G74" s="32">
        <f>'Dados Brutos - CHUVA'!G74*'Dados Normal. pelo Peso - Chuva'!G$4</f>
        <v>53.136113296616841</v>
      </c>
      <c r="H74" s="32">
        <f>'Dados Brutos - CHUVA'!H74*'Dados Normal. pelo Peso - Chuva'!H$4</f>
        <v>12.584336454153663</v>
      </c>
      <c r="I74" s="32">
        <f>'Dados Brutos - CHUVA'!I74*'Dados Normal. pelo Peso - Chuva'!I$4</f>
        <v>185.67499999999998</v>
      </c>
      <c r="J74" s="32">
        <f>'Dados Brutos - CHUVA'!J74*'Dados Normal. pelo Peso - Chuva'!J$4</f>
        <v>86.22</v>
      </c>
      <c r="K74" s="32">
        <f>'Dados Brutos - CHUVA'!K74*'Dados Normal. pelo Peso - Chuva'!K$4</f>
        <v>97.825000000000003</v>
      </c>
      <c r="L74" s="32">
        <f>'Dados Brutos - CHUVA'!L74*'Dados Normal. pelo Peso - Chuva'!L$4</f>
        <v>150.68</v>
      </c>
      <c r="M74" s="32">
        <f>'Dados Brutos - CHUVA'!M74*'Dados Normal. pelo Peso - Chuva'!M$4</f>
        <v>346.32</v>
      </c>
      <c r="N74" s="32">
        <f>'Dados Brutos - CHUVA'!N74*'Dados Normal. pelo Peso - Chuva'!N$4</f>
        <v>449.46599999999995</v>
      </c>
      <c r="O74" s="32">
        <f>'Dados Brutos - CHUVA'!O74*'Dados Normal. pelo Peso - Chuva'!O$4</f>
        <v>333.05</v>
      </c>
      <c r="P74" s="32">
        <f>'Dados Brutos - CHUVA'!P74*'Dados Normal. pelo Peso - Chuva'!P$4</f>
        <v>185.59200000000001</v>
      </c>
      <c r="Q74" s="32">
        <f>'Dados Brutos - CHUVA'!Q74*'Dados Normal. pelo Peso - Chuva'!Q$4</f>
        <v>4.7</v>
      </c>
      <c r="R74" s="32">
        <f>'Dados Brutos - CHUVA'!R74*'Dados Normal. pelo Peso - Chuva'!R$4</f>
        <v>4.5</v>
      </c>
      <c r="S74" s="32">
        <f>'Dados Brutos - CHUVA'!S74*'Dados Normal. pelo Peso - Chuva'!S$4</f>
        <v>8.6999999999999993</v>
      </c>
      <c r="T74" s="32">
        <f>'Dados Brutos - CHUVA'!T74*'Dados Normal. pelo Peso - Chuva'!T$4</f>
        <v>2.2999999999999998</v>
      </c>
      <c r="U74" s="32">
        <f>'Dados Brutos - CHUVA'!U74*'Dados Normal. pelo Peso - Chuva'!U$4</f>
        <v>0</v>
      </c>
      <c r="V74" s="32">
        <f>'Dados Brutos - CHUVA'!V74*'Dados Normal. pelo Peso - Chuva'!V$4</f>
        <v>1.9889999999999999</v>
      </c>
      <c r="W74" s="32">
        <f>'Dados Brutos - CHUVA'!W74*'Dados Normal. pelo Peso - Chuva'!W$4</f>
        <v>430.661</v>
      </c>
      <c r="X74" s="32">
        <f>'Dados Brutos - CHUVA'!X74*'Dados Normal. pelo Peso - Chuva'!X$4</f>
        <v>361.45600000000002</v>
      </c>
      <c r="Y74" s="32">
        <f>'Dados Brutos - CHUVA'!Y74*'Dados Normal. pelo Peso - Chuva'!Y$4</f>
        <v>221.99599999999998</v>
      </c>
      <c r="Z74" s="32">
        <f>'Dados Brutos - CHUVA'!Z74*'Dados Normal. pelo Peso - Chuva'!Z$4</f>
        <v>196.084</v>
      </c>
      <c r="AA74" s="32">
        <f>'Dados Brutos - CHUVA'!AA74*'Dados Normal. pelo Peso - Chuva'!AA$4</f>
        <v>66</v>
      </c>
      <c r="AB74" s="32">
        <f>'Dados Brutos - CHUVA'!AB74*'Dados Normal. pelo Peso - Chuva'!AB$4</f>
        <v>2.6219999999999994</v>
      </c>
      <c r="AC74" s="32">
        <f>'Dados Brutos - CHUVA'!AC74*'Dados Normal. pelo Peso - Chuva'!AC$4</f>
        <v>1.224</v>
      </c>
    </row>
    <row r="75" spans="1:29" s="17" customFormat="1" x14ac:dyDescent="0.25">
      <c r="A75" s="18" t="s">
        <v>1013</v>
      </c>
      <c r="B75" s="28" t="s">
        <v>1014</v>
      </c>
      <c r="C75" s="32">
        <f>'Dados Brutos - CHUVA'!C75*'Dados Normal. pelo Peso - Chuva'!C$4</f>
        <v>80.516129032258078</v>
      </c>
      <c r="D75" s="32">
        <f>'Dados Brutos - CHUVA'!D75*'Dados Normal. pelo Peso - Chuva'!D$4</f>
        <v>27.743127910558648</v>
      </c>
      <c r="E75" s="32">
        <f>'Dados Brutos - CHUVA'!E75*'Dados Normal. pelo Peso - Chuva'!E$4</f>
        <v>109.902</v>
      </c>
      <c r="F75" s="32">
        <f>'Dados Brutos - CHUVA'!F75*'Dados Normal. pelo Peso - Chuva'!F$4</f>
        <v>50.080000000000005</v>
      </c>
      <c r="G75" s="32">
        <f>'Dados Brutos - CHUVA'!G75*'Dados Normal. pelo Peso - Chuva'!G$4</f>
        <v>47.669089997493103</v>
      </c>
      <c r="H75" s="32">
        <f>'Dados Brutos - CHUVA'!H75*'Dados Normal. pelo Peso - Chuva'!H$4</f>
        <v>10.352436253471346</v>
      </c>
      <c r="I75" s="32">
        <f>'Dados Brutos - CHUVA'!I75*'Dados Normal. pelo Peso - Chuva'!I$4</f>
        <v>190.4</v>
      </c>
      <c r="J75" s="32">
        <f>'Dados Brutos - CHUVA'!J75*'Dados Normal. pelo Peso - Chuva'!J$4</f>
        <v>77.904000000000011</v>
      </c>
      <c r="K75" s="32">
        <f>'Dados Brutos - CHUVA'!K75*'Dados Normal. pelo Peso - Chuva'!K$4</f>
        <v>71.849999999999994</v>
      </c>
      <c r="L75" s="32">
        <f>'Dados Brutos - CHUVA'!L75*'Dados Normal. pelo Peso - Chuva'!L$4</f>
        <v>187.96</v>
      </c>
      <c r="M75" s="32">
        <f>'Dados Brutos - CHUVA'!M75*'Dados Normal. pelo Peso - Chuva'!M$4</f>
        <v>340.416</v>
      </c>
      <c r="N75" s="32">
        <f>'Dados Brutos - CHUVA'!N75*'Dados Normal. pelo Peso - Chuva'!N$4</f>
        <v>436.26400000000001</v>
      </c>
      <c r="O75" s="32">
        <f>'Dados Brutos - CHUVA'!O75*'Dados Normal. pelo Peso - Chuva'!O$4</f>
        <v>481.85</v>
      </c>
      <c r="P75" s="32">
        <f>'Dados Brutos - CHUVA'!P75*'Dados Normal. pelo Peso - Chuva'!P$4</f>
        <v>189.16399999999999</v>
      </c>
      <c r="Q75" s="32">
        <f>'Dados Brutos - CHUVA'!Q75*'Dados Normal. pelo Peso - Chuva'!Q$4</f>
        <v>4.7</v>
      </c>
      <c r="R75" s="32">
        <f>'Dados Brutos - CHUVA'!R75*'Dados Normal. pelo Peso - Chuva'!R$4</f>
        <v>0</v>
      </c>
      <c r="S75" s="32">
        <f>'Dados Brutos - CHUVA'!S75*'Dados Normal. pelo Peso - Chuva'!S$4</f>
        <v>5.8</v>
      </c>
      <c r="T75" s="32">
        <f>'Dados Brutos - CHUVA'!T75*'Dados Normal. pelo Peso - Chuva'!T$4</f>
        <v>0</v>
      </c>
      <c r="U75" s="32">
        <f>'Dados Brutos - CHUVA'!U75*'Dados Normal. pelo Peso - Chuva'!U$4</f>
        <v>0</v>
      </c>
      <c r="V75" s="32">
        <f>'Dados Brutos - CHUVA'!V75*'Dados Normal. pelo Peso - Chuva'!V$4</f>
        <v>1.6379999999999999</v>
      </c>
      <c r="W75" s="32">
        <f>'Dados Brutos - CHUVA'!W75*'Dados Normal. pelo Peso - Chuva'!W$4</f>
        <v>393.43700000000007</v>
      </c>
      <c r="X75" s="32">
        <f>'Dados Brutos - CHUVA'!X75*'Dados Normal. pelo Peso - Chuva'!X$4</f>
        <v>345.34399999999999</v>
      </c>
      <c r="Y75" s="32">
        <f>'Dados Brutos - CHUVA'!Y75*'Dados Normal. pelo Peso - Chuva'!Y$4</f>
        <v>57.085999999999999</v>
      </c>
      <c r="Z75" s="32">
        <f>'Dados Brutos - CHUVA'!Z75*'Dados Normal. pelo Peso - Chuva'!Z$4</f>
        <v>30.173999999999999</v>
      </c>
      <c r="AA75" s="32">
        <f>'Dados Brutos - CHUVA'!AA75*'Dados Normal. pelo Peso - Chuva'!AA$4</f>
        <v>33.480000000000004</v>
      </c>
      <c r="AB75" s="32">
        <f>'Dados Brutos - CHUVA'!AB75*'Dados Normal. pelo Peso - Chuva'!AB$4</f>
        <v>3.036</v>
      </c>
      <c r="AC75" s="32">
        <f>'Dados Brutos - CHUVA'!AC75*'Dados Normal. pelo Peso - Chuva'!AC$4</f>
        <v>0.76800000000000002</v>
      </c>
    </row>
    <row r="76" spans="1:29" s="17" customFormat="1" x14ac:dyDescent="0.25">
      <c r="A76" s="18" t="s">
        <v>1015</v>
      </c>
      <c r="B76" s="28" t="s">
        <v>1016</v>
      </c>
      <c r="C76" s="32">
        <f>'Dados Brutos - CHUVA'!C76*'Dados Normal. pelo Peso - Chuva'!C$4</f>
        <v>351.37329830427512</v>
      </c>
      <c r="D76" s="32">
        <f>'Dados Brutos - CHUVA'!D76*'Dados Normal. pelo Peso - Chuva'!D$4</f>
        <v>242.66754372388181</v>
      </c>
      <c r="E76" s="32">
        <f>'Dados Brutos - CHUVA'!E76*'Dados Normal. pelo Peso - Chuva'!E$4</f>
        <v>161.733</v>
      </c>
      <c r="F76" s="32">
        <f>'Dados Brutos - CHUVA'!F76*'Dados Normal. pelo Peso - Chuva'!F$4</f>
        <v>110.94400000000002</v>
      </c>
      <c r="G76" s="32">
        <f>'Dados Brutos - CHUVA'!G76*'Dados Normal. pelo Peso - Chuva'!G$4</f>
        <v>56.912660798916725</v>
      </c>
      <c r="H76" s="32">
        <f>'Dados Brutos - CHUVA'!H76*'Dados Normal. pelo Peso - Chuva'!H$4</f>
        <v>22.76970633693972</v>
      </c>
      <c r="I76" s="32">
        <f>'Dados Brutos - CHUVA'!I76*'Dados Normal. pelo Peso - Chuva'!I$4</f>
        <v>239.11999999999998</v>
      </c>
      <c r="J76" s="32">
        <f>'Dados Brutos - CHUVA'!J76*'Dados Normal. pelo Peso - Chuva'!J$4</f>
        <v>96.515999999999991</v>
      </c>
      <c r="K76" s="32">
        <f>'Dados Brutos - CHUVA'!K76*'Dados Normal. pelo Peso - Chuva'!K$4</f>
        <v>9.9750000000000014</v>
      </c>
      <c r="L76" s="32">
        <f>'Dados Brutos - CHUVA'!L76*'Dados Normal. pelo Peso - Chuva'!L$4</f>
        <v>34.08</v>
      </c>
      <c r="M76" s="32">
        <f>'Dados Brutos - CHUVA'!M76*'Dados Normal. pelo Peso - Chuva'!M$4</f>
        <v>296.44799999999998</v>
      </c>
      <c r="N76" s="32">
        <f>'Dados Brutos - CHUVA'!N76*'Dados Normal. pelo Peso - Chuva'!N$4</f>
        <v>418.50799999999998</v>
      </c>
      <c r="O76" s="32">
        <f>'Dados Brutos - CHUVA'!O76*'Dados Normal. pelo Peso - Chuva'!O$4</f>
        <v>334.05</v>
      </c>
      <c r="P76" s="32">
        <f>'Dados Brutos - CHUVA'!P76*'Dados Normal. pelo Peso - Chuva'!P$4</f>
        <v>186.99799999999999</v>
      </c>
      <c r="Q76" s="32">
        <f>'Dados Brutos - CHUVA'!Q76*'Dados Normal. pelo Peso - Chuva'!Q$4</f>
        <v>0</v>
      </c>
      <c r="R76" s="32">
        <f>'Dados Brutos - CHUVA'!R76*'Dados Normal. pelo Peso - Chuva'!R$4</f>
        <v>0</v>
      </c>
      <c r="S76" s="32">
        <f>'Dados Brutos - CHUVA'!S76*'Dados Normal. pelo Peso - Chuva'!S$4</f>
        <v>8.6999999999999993</v>
      </c>
      <c r="T76" s="32">
        <f>'Dados Brutos - CHUVA'!T76*'Dados Normal. pelo Peso - Chuva'!T$4</f>
        <v>0</v>
      </c>
      <c r="U76" s="32">
        <f>'Dados Brutos - CHUVA'!U76*'Dados Normal. pelo Peso - Chuva'!U$4</f>
        <v>0</v>
      </c>
      <c r="V76" s="32">
        <f>'Dados Brutos - CHUVA'!V76*'Dados Normal. pelo Peso - Chuva'!V$4</f>
        <v>2.145</v>
      </c>
      <c r="W76" s="32">
        <f>'Dados Brutos - CHUVA'!W76*'Dados Normal. pelo Peso - Chuva'!W$4</f>
        <v>432.58800000000002</v>
      </c>
      <c r="X76" s="32">
        <f>'Dados Brutos - CHUVA'!X76*'Dados Normal. pelo Peso - Chuva'!X$4</f>
        <v>364.952</v>
      </c>
      <c r="Y76" s="32">
        <f>'Dados Brutos - CHUVA'!Y76*'Dados Normal. pelo Peso - Chuva'!Y$4</f>
        <v>286.58</v>
      </c>
      <c r="Z76" s="32">
        <f>'Dados Brutos - CHUVA'!Z76*'Dados Normal. pelo Peso - Chuva'!Z$4</f>
        <v>261.36700000000002</v>
      </c>
      <c r="AA76" s="32">
        <f>'Dados Brutos - CHUVA'!AA76*'Dados Normal. pelo Peso - Chuva'!AA$4</f>
        <v>81.045000000000002</v>
      </c>
      <c r="AB76" s="32">
        <f>'Dados Brutos - CHUVA'!AB76*'Dados Normal. pelo Peso - Chuva'!AB$4</f>
        <v>1.8859999999999997</v>
      </c>
      <c r="AC76" s="32">
        <f>'Dados Brutos - CHUVA'!AC76*'Dados Normal. pelo Peso - Chuva'!AC$4</f>
        <v>1.3679999999999999</v>
      </c>
    </row>
    <row r="77" spans="1:29" s="17" customFormat="1" x14ac:dyDescent="0.25">
      <c r="A77" s="18" t="s">
        <v>1017</v>
      </c>
      <c r="B77" s="28" t="s">
        <v>1018</v>
      </c>
      <c r="C77" s="32">
        <f>'Dados Brutos - CHUVA'!C77*'Dados Normal. pelo Peso - Chuva'!C$4</f>
        <v>301.68705149614112</v>
      </c>
      <c r="D77" s="32">
        <f>'Dados Brutos - CHUVA'!D77*'Dados Normal. pelo Peso - Chuva'!D$4</f>
        <v>203.04309475806448</v>
      </c>
      <c r="E77" s="32">
        <f>'Dados Brutos - CHUVA'!E77*'Dados Normal. pelo Peso - Chuva'!E$4</f>
        <v>134.43299999999999</v>
      </c>
      <c r="F77" s="32">
        <f>'Dados Brutos - CHUVA'!F77*'Dados Normal. pelo Peso - Chuva'!F$4</f>
        <v>81.536000000000001</v>
      </c>
      <c r="G77" s="32">
        <f>'Dados Brutos - CHUVA'!G77*'Dados Normal. pelo Peso - Chuva'!G$4</f>
        <v>44.130314743235779</v>
      </c>
      <c r="H77" s="32">
        <f>'Dados Brutos - CHUVA'!H77*'Dados Normal. pelo Peso - Chuva'!H$4</f>
        <v>3.6174636174636174</v>
      </c>
      <c r="I77" s="32">
        <f>'Dados Brutos - CHUVA'!I77*'Dados Normal. pelo Peso - Chuva'!I$4</f>
        <v>201.74</v>
      </c>
      <c r="J77" s="32">
        <f>'Dados Brutos - CHUVA'!J77*'Dados Normal. pelo Peso - Chuva'!J$4</f>
        <v>90.86399999999999</v>
      </c>
      <c r="K77" s="32">
        <f>'Dados Brutos - CHUVA'!K77*'Dados Normal. pelo Peso - Chuva'!K$4</f>
        <v>105.35</v>
      </c>
      <c r="L77" s="32">
        <f>'Dados Brutos - CHUVA'!L77*'Dados Normal. pelo Peso - Chuva'!L$4</f>
        <v>162.08000000000001</v>
      </c>
      <c r="M77" s="32">
        <f>'Dados Brutos - CHUVA'!M77*'Dados Normal. pelo Peso - Chuva'!M$4</f>
        <v>360.33599999999996</v>
      </c>
      <c r="N77" s="32">
        <f>'Dados Brutos - CHUVA'!N77*'Dados Normal. pelo Peso - Chuva'!N$4</f>
        <v>429.96199999999999</v>
      </c>
      <c r="O77" s="32">
        <f>'Dados Brutos - CHUVA'!O77*'Dados Normal. pelo Peso - Chuva'!O$4</f>
        <v>452.9</v>
      </c>
      <c r="P77" s="32">
        <f>'Dados Brutos - CHUVA'!P77*'Dados Normal. pelo Peso - Chuva'!P$4</f>
        <v>188.67</v>
      </c>
      <c r="Q77" s="32">
        <f>'Dados Brutos - CHUVA'!Q77*'Dados Normal. pelo Peso - Chuva'!Q$4</f>
        <v>0</v>
      </c>
      <c r="R77" s="32">
        <f>'Dados Brutos - CHUVA'!R77*'Dados Normal. pelo Peso - Chuva'!R$4</f>
        <v>0</v>
      </c>
      <c r="S77" s="32">
        <f>'Dados Brutos - CHUVA'!S77*'Dados Normal. pelo Peso - Chuva'!S$4</f>
        <v>5.8</v>
      </c>
      <c r="T77" s="32">
        <f>'Dados Brutos - CHUVA'!T77*'Dados Normal. pelo Peso - Chuva'!T$4</f>
        <v>0</v>
      </c>
      <c r="U77" s="32">
        <f>'Dados Brutos - CHUVA'!U77*'Dados Normal. pelo Peso - Chuva'!U$4</f>
        <v>0</v>
      </c>
      <c r="V77" s="32">
        <f>'Dados Brutos - CHUVA'!V77*'Dados Normal. pelo Peso - Chuva'!V$4</f>
        <v>1.833</v>
      </c>
      <c r="W77" s="32">
        <f>'Dados Brutos - CHUVA'!W77*'Dados Normal. pelo Peso - Chuva'!W$4</f>
        <v>437.80500000000006</v>
      </c>
      <c r="X77" s="32">
        <f>'Dados Brutos - CHUVA'!X77*'Dados Normal. pelo Peso - Chuva'!X$4</f>
        <v>371.83</v>
      </c>
      <c r="Y77" s="32">
        <f>'Dados Brutos - CHUVA'!Y77*'Dados Normal. pelo Peso - Chuva'!Y$4</f>
        <v>250.51599999999999</v>
      </c>
      <c r="Z77" s="32">
        <f>'Dados Brutos - CHUVA'!Z77*'Dados Normal. pelo Peso - Chuva'!Z$4</f>
        <v>275.702</v>
      </c>
      <c r="AA77" s="32">
        <f>'Dados Brutos - CHUVA'!AA77*'Dados Normal. pelo Peso - Chuva'!AA$4</f>
        <v>58.064999999999998</v>
      </c>
      <c r="AB77" s="32">
        <f>'Dados Brutos - CHUVA'!AB77*'Dados Normal. pelo Peso - Chuva'!AB$4</f>
        <v>2.7139999999999995</v>
      </c>
      <c r="AC77" s="32">
        <f>'Dados Brutos - CHUVA'!AC77*'Dados Normal. pelo Peso - Chuva'!AC$4</f>
        <v>0.93599999999999994</v>
      </c>
    </row>
    <row r="78" spans="1:29" s="17" customFormat="1" x14ac:dyDescent="0.25">
      <c r="A78" s="18" t="s">
        <v>1019</v>
      </c>
      <c r="B78" s="28" t="s">
        <v>1020</v>
      </c>
      <c r="C78" s="32">
        <f>'Dados Brutos - CHUVA'!C78*'Dados Normal. pelo Peso - Chuva'!C$4</f>
        <v>256.81399046104929</v>
      </c>
      <c r="D78" s="32">
        <f>'Dados Brutos - CHUVA'!D78*'Dados Normal. pelo Peso - Chuva'!D$4</f>
        <v>182.56815174239082</v>
      </c>
      <c r="E78" s="32">
        <f>'Dados Brutos - CHUVA'!E78*'Dados Normal. pelo Peso - Chuva'!E$4</f>
        <v>142.66199999999998</v>
      </c>
      <c r="F78" s="32">
        <f>'Dados Brutos - CHUVA'!F78*'Dados Normal. pelo Peso - Chuva'!F$4</f>
        <v>93.888000000000005</v>
      </c>
      <c r="G78" s="32">
        <f>'Dados Brutos - CHUVA'!G78*'Dados Normal. pelo Peso - Chuva'!G$4</f>
        <v>48.906616611919283</v>
      </c>
      <c r="H78" s="32">
        <f>'Dados Brutos - CHUVA'!H78*'Dados Normal. pelo Peso - Chuva'!H$4</f>
        <v>8.4764614588722189</v>
      </c>
      <c r="I78" s="32">
        <f>'Dados Brutos - CHUVA'!I78*'Dados Normal. pelo Peso - Chuva'!I$4</f>
        <v>167.23000000000002</v>
      </c>
      <c r="J78" s="32">
        <f>'Dados Brutos - CHUVA'!J78*'Dados Normal. pelo Peso - Chuva'!J$4</f>
        <v>96.768000000000001</v>
      </c>
      <c r="K78" s="32">
        <f>'Dados Brutos - CHUVA'!K78*'Dados Normal. pelo Peso - Chuva'!K$4</f>
        <v>106.1</v>
      </c>
      <c r="L78" s="32">
        <f>'Dados Brutos - CHUVA'!L78*'Dados Normal. pelo Peso - Chuva'!L$4</f>
        <v>151.08000000000001</v>
      </c>
      <c r="M78" s="32">
        <f>'Dados Brutos - CHUVA'!M78*'Dados Normal. pelo Peso - Chuva'!M$4</f>
        <v>394.56</v>
      </c>
      <c r="N78" s="32">
        <f>'Dados Brutos - CHUVA'!N78*'Dados Normal. pelo Peso - Chuva'!N$4</f>
        <v>426.60399999999993</v>
      </c>
      <c r="O78" s="32">
        <f>'Dados Brutos - CHUVA'!O78*'Dados Normal. pelo Peso - Chuva'!O$4</f>
        <v>397.25</v>
      </c>
      <c r="P78" s="32">
        <f>'Dados Brutos - CHUVA'!P78*'Dados Normal. pelo Peso - Chuva'!P$4</f>
        <v>186.48500000000001</v>
      </c>
      <c r="Q78" s="32">
        <f>'Dados Brutos - CHUVA'!Q78*'Dados Normal. pelo Peso - Chuva'!Q$4</f>
        <v>4.7</v>
      </c>
      <c r="R78" s="32">
        <f>'Dados Brutos - CHUVA'!R78*'Dados Normal. pelo Peso - Chuva'!R$4</f>
        <v>0</v>
      </c>
      <c r="S78" s="32">
        <f>'Dados Brutos - CHUVA'!S78*'Dados Normal. pelo Peso - Chuva'!S$4</f>
        <v>2.9</v>
      </c>
      <c r="T78" s="32">
        <f>'Dados Brutos - CHUVA'!T78*'Dados Normal. pelo Peso - Chuva'!T$4</f>
        <v>0</v>
      </c>
      <c r="U78" s="32">
        <f>'Dados Brutos - CHUVA'!U78*'Dados Normal. pelo Peso - Chuva'!U$4</f>
        <v>3.7</v>
      </c>
      <c r="V78" s="32">
        <f>'Dados Brutos - CHUVA'!V78*'Dados Normal. pelo Peso - Chuva'!V$4</f>
        <v>2.028</v>
      </c>
      <c r="W78" s="32">
        <f>'Dados Brutos - CHUVA'!W78*'Dados Normal. pelo Peso - Chuva'!W$4</f>
        <v>438.93299999999999</v>
      </c>
      <c r="X78" s="32">
        <f>'Dados Brutos - CHUVA'!X78*'Dados Normal. pelo Peso - Chuva'!X$4</f>
        <v>348.04199999999997</v>
      </c>
      <c r="Y78" s="32">
        <f>'Dados Brutos - CHUVA'!Y78*'Dados Normal. pelo Peso - Chuva'!Y$4</f>
        <v>217.81</v>
      </c>
      <c r="Z78" s="32">
        <f>'Dados Brutos - CHUVA'!Z78*'Dados Normal. pelo Peso - Chuva'!Z$4</f>
        <v>209.00900000000001</v>
      </c>
      <c r="AA78" s="32">
        <f>'Dados Brutos - CHUVA'!AA78*'Dados Normal. pelo Peso - Chuva'!AA$4</f>
        <v>80.73</v>
      </c>
      <c r="AB78" s="32">
        <f>'Dados Brutos - CHUVA'!AB78*'Dados Normal. pelo Peso - Chuva'!AB$4</f>
        <v>1.7479999999999998</v>
      </c>
      <c r="AC78" s="32">
        <f>'Dados Brutos - CHUVA'!AC78*'Dados Normal. pelo Peso - Chuva'!AC$4</f>
        <v>1.224</v>
      </c>
    </row>
    <row r="79" spans="1:29" s="17" customFormat="1" x14ac:dyDescent="0.25">
      <c r="A79" s="18" t="s">
        <v>1021</v>
      </c>
      <c r="B79" s="28" t="s">
        <v>1022</v>
      </c>
      <c r="C79" s="32">
        <f>'Dados Brutos - CHUVA'!C79*'Dados Normal. pelo Peso - Chuva'!C$4</f>
        <v>340.59307251432847</v>
      </c>
      <c r="D79" s="32">
        <f>'Dados Brutos - CHUVA'!D79*'Dados Normal. pelo Peso - Chuva'!D$4</f>
        <v>253.58036102653332</v>
      </c>
      <c r="E79" s="32">
        <f>'Dados Brutos - CHUVA'!E79*'Dados Normal. pelo Peso - Chuva'!E$4</f>
        <v>129.32399999999998</v>
      </c>
      <c r="F79" s="32">
        <f>'Dados Brutos - CHUVA'!F79*'Dados Normal. pelo Peso - Chuva'!F$4</f>
        <v>83.424000000000007</v>
      </c>
      <c r="G79" s="32">
        <f>'Dados Brutos - CHUVA'!G79*'Dados Normal. pelo Peso - Chuva'!G$4</f>
        <v>25.257249766136574</v>
      </c>
      <c r="H79" s="32">
        <f>'Dados Brutos - CHUVA'!H79*'Dados Normal. pelo Peso - Chuva'!H$4</f>
        <v>1.5099540581929556</v>
      </c>
      <c r="I79" s="32">
        <f>'Dados Brutos - CHUVA'!I79*'Dados Normal. pelo Peso - Chuva'!I$4</f>
        <v>248.99</v>
      </c>
      <c r="J79" s="32">
        <f>'Dados Brutos - CHUVA'!J79*'Dados Normal. pelo Peso - Chuva'!J$4</f>
        <v>97.488</v>
      </c>
      <c r="K79" s="32">
        <f>'Dados Brutos - CHUVA'!K79*'Dados Normal. pelo Peso - Chuva'!K$4</f>
        <v>115.47499999999999</v>
      </c>
      <c r="L79" s="32">
        <f>'Dados Brutos - CHUVA'!L79*'Dados Normal. pelo Peso - Chuva'!L$4</f>
        <v>170.82</v>
      </c>
      <c r="M79" s="32">
        <f>'Dados Brutos - CHUVA'!M79*'Dados Normal. pelo Peso - Chuva'!M$4</f>
        <v>384.14400000000001</v>
      </c>
      <c r="N79" s="32">
        <f>'Dados Brutos - CHUVA'!N79*'Dados Normal. pelo Peso - Chuva'!N$4</f>
        <v>438.334</v>
      </c>
      <c r="O79" s="32">
        <f>'Dados Brutos - CHUVA'!O79*'Dados Normal. pelo Peso - Chuva'!O$4</f>
        <v>467.9</v>
      </c>
      <c r="P79" s="32">
        <f>'Dados Brutos - CHUVA'!P79*'Dados Normal. pelo Peso - Chuva'!P$4</f>
        <v>187.72</v>
      </c>
      <c r="Q79" s="32">
        <f>'Dados Brutos - CHUVA'!Q79*'Dados Normal. pelo Peso - Chuva'!Q$4</f>
        <v>0</v>
      </c>
      <c r="R79" s="32">
        <f>'Dados Brutos - CHUVA'!R79*'Dados Normal. pelo Peso - Chuva'!R$4</f>
        <v>0</v>
      </c>
      <c r="S79" s="32">
        <f>'Dados Brutos - CHUVA'!S79*'Dados Normal. pelo Peso - Chuva'!S$4</f>
        <v>5.8</v>
      </c>
      <c r="T79" s="32">
        <f>'Dados Brutos - CHUVA'!T79*'Dados Normal. pelo Peso - Chuva'!T$4</f>
        <v>0</v>
      </c>
      <c r="U79" s="32">
        <f>'Dados Brutos - CHUVA'!U79*'Dados Normal. pelo Peso - Chuva'!U$4</f>
        <v>3.7</v>
      </c>
      <c r="V79" s="32">
        <f>'Dados Brutos - CHUVA'!V79*'Dados Normal. pelo Peso - Chuva'!V$4</f>
        <v>1.833</v>
      </c>
      <c r="W79" s="32">
        <f>'Dados Brutos - CHUVA'!W79*'Dados Normal. pelo Peso - Chuva'!W$4</f>
        <v>418.25299999999999</v>
      </c>
      <c r="X79" s="32">
        <f>'Dados Brutos - CHUVA'!X79*'Dados Normal. pelo Peso - Chuva'!X$4</f>
        <v>347.738</v>
      </c>
      <c r="Y79" s="32">
        <f>'Dados Brutos - CHUVA'!Y79*'Dados Normal. pelo Peso - Chuva'!Y$4</f>
        <v>229.172</v>
      </c>
      <c r="Z79" s="32">
        <f>'Dados Brutos - CHUVA'!Z79*'Dados Normal. pelo Peso - Chuva'!Z$4</f>
        <v>215.91800000000001</v>
      </c>
      <c r="AA79" s="32">
        <f>'Dados Brutos - CHUVA'!AA79*'Dados Normal. pelo Peso - Chuva'!AA$4</f>
        <v>49.980000000000004</v>
      </c>
      <c r="AB79" s="32">
        <f>'Dados Brutos - CHUVA'!AB79*'Dados Normal. pelo Peso - Chuva'!AB$4</f>
        <v>2.1160000000000001</v>
      </c>
      <c r="AC79" s="32">
        <f>'Dados Brutos - CHUVA'!AC79*'Dados Normal. pelo Peso - Chuva'!AC$4</f>
        <v>0.98399999999999987</v>
      </c>
    </row>
    <row r="80" spans="1:29" s="17" customFormat="1" x14ac:dyDescent="0.25">
      <c r="A80" s="18" t="s">
        <v>1023</v>
      </c>
      <c r="B80" s="28" t="s">
        <v>1024</v>
      </c>
      <c r="C80" s="32">
        <f>'Dados Brutos - CHUVA'!C80*'Dados Normal. pelo Peso - Chuva'!C$4</f>
        <v>280.02623118632141</v>
      </c>
      <c r="D80" s="32">
        <f>'Dados Brutos - CHUVA'!D80*'Dados Normal. pelo Peso - Chuva'!D$4</f>
        <v>197.80325714984113</v>
      </c>
      <c r="E80" s="32">
        <f>'Dados Brutos - CHUVA'!E80*'Dados Normal. pelo Peso - Chuva'!E$4</f>
        <v>157.44299999999998</v>
      </c>
      <c r="F80" s="32">
        <f>'Dados Brutos - CHUVA'!F80*'Dados Normal. pelo Peso - Chuva'!F$4</f>
        <v>105.056</v>
      </c>
      <c r="G80" s="32">
        <f>'Dados Brutos - CHUVA'!G80*'Dados Normal. pelo Peso - Chuva'!G$4</f>
        <v>43.003311258278146</v>
      </c>
      <c r="H80" s="32">
        <f>'Dados Brutos - CHUVA'!H80*'Dados Normal. pelo Peso - Chuva'!H$4</f>
        <v>15.167163190996357</v>
      </c>
      <c r="I80" s="32">
        <f>'Dados Brutos - CHUVA'!I80*'Dados Normal. pelo Peso - Chuva'!I$4</f>
        <v>267.40000000000003</v>
      </c>
      <c r="J80" s="32">
        <f>'Dados Brutos - CHUVA'!J80*'Dados Normal. pelo Peso - Chuva'!J$4</f>
        <v>115.81200000000001</v>
      </c>
      <c r="K80" s="32">
        <f>'Dados Brutos - CHUVA'!K80*'Dados Normal. pelo Peso - Chuva'!K$4</f>
        <v>120.45</v>
      </c>
      <c r="L80" s="32">
        <f>'Dados Brutos - CHUVA'!L80*'Dados Normal. pelo Peso - Chuva'!L$4</f>
        <v>156.97999999999999</v>
      </c>
      <c r="M80" s="32">
        <f>'Dados Brutos - CHUVA'!M80*'Dados Normal. pelo Peso - Chuva'!M$4</f>
        <v>356.64</v>
      </c>
      <c r="N80" s="32">
        <f>'Dados Brutos - CHUVA'!N80*'Dados Normal. pelo Peso - Chuva'!N$4</f>
        <v>428.58199999999999</v>
      </c>
      <c r="O80" s="32">
        <f>'Dados Brutos - CHUVA'!O80*'Dados Normal. pelo Peso - Chuva'!O$4</f>
        <v>387.2</v>
      </c>
      <c r="P80" s="32">
        <f>'Dados Brutos - CHUVA'!P80*'Dados Normal. pelo Peso - Chuva'!P$4</f>
        <v>188.97399999999999</v>
      </c>
      <c r="Q80" s="32">
        <f>'Dados Brutos - CHUVA'!Q80*'Dados Normal. pelo Peso - Chuva'!Q$4</f>
        <v>4.7</v>
      </c>
      <c r="R80" s="32">
        <f>'Dados Brutos - CHUVA'!R80*'Dados Normal. pelo Peso - Chuva'!R$4</f>
        <v>4.5</v>
      </c>
      <c r="S80" s="32">
        <f>'Dados Brutos - CHUVA'!S80*'Dados Normal. pelo Peso - Chuva'!S$4</f>
        <v>5.8</v>
      </c>
      <c r="T80" s="32">
        <f>'Dados Brutos - CHUVA'!T80*'Dados Normal. pelo Peso - Chuva'!T$4</f>
        <v>0</v>
      </c>
      <c r="U80" s="32">
        <f>'Dados Brutos - CHUVA'!U80*'Dados Normal. pelo Peso - Chuva'!U$4</f>
        <v>0</v>
      </c>
      <c r="V80" s="32">
        <f>'Dados Brutos - CHUVA'!V80*'Dados Normal. pelo Peso - Chuva'!V$4</f>
        <v>2.145</v>
      </c>
      <c r="W80" s="32">
        <f>'Dados Brutos - CHUVA'!W80*'Dados Normal. pelo Peso - Chuva'!W$4</f>
        <v>415.76200000000006</v>
      </c>
      <c r="X80" s="32">
        <f>'Dados Brutos - CHUVA'!X80*'Dados Normal. pelo Peso - Chuva'!X$4</f>
        <v>358.98599999999999</v>
      </c>
      <c r="Y80" s="32">
        <f>'Dados Brutos - CHUVA'!Y80*'Dados Normal. pelo Peso - Chuva'!Y$4</f>
        <v>217.166</v>
      </c>
      <c r="Z80" s="32">
        <f>'Dados Brutos - CHUVA'!Z80*'Dados Normal. pelo Peso - Chuva'!Z$4</f>
        <v>186.167</v>
      </c>
      <c r="AA80" s="32">
        <f>'Dados Brutos - CHUVA'!AA80*'Dados Normal. pelo Peso - Chuva'!AA$4</f>
        <v>63.21</v>
      </c>
      <c r="AB80" s="32">
        <f>'Dados Brutos - CHUVA'!AB80*'Dados Normal. pelo Peso - Chuva'!AB$4</f>
        <v>2.7139999999999995</v>
      </c>
      <c r="AC80" s="32">
        <f>'Dados Brutos - CHUVA'!AC80*'Dados Normal. pelo Peso - Chuva'!AC$4</f>
        <v>1.4159999999999999</v>
      </c>
    </row>
    <row r="81" spans="1:29" s="17" customFormat="1" x14ac:dyDescent="0.25">
      <c r="A81" s="18" t="s">
        <v>1025</v>
      </c>
      <c r="B81" s="28" t="s">
        <v>1026</v>
      </c>
      <c r="C81" s="32">
        <f>'Dados Brutos - CHUVA'!C81*'Dados Normal. pelo Peso - Chuva'!C$4</f>
        <v>130.34538340244117</v>
      </c>
      <c r="D81" s="32">
        <f>'Dados Brutos - CHUVA'!D81*'Dados Normal. pelo Peso - Chuva'!D$4</f>
        <v>83.850562205295617</v>
      </c>
      <c r="E81" s="32">
        <f>'Dados Brutos - CHUVA'!E81*'Dados Normal. pelo Peso - Chuva'!E$4</f>
        <v>120.08099999999999</v>
      </c>
      <c r="F81" s="32">
        <f>'Dados Brutos - CHUVA'!F81*'Dados Normal. pelo Peso - Chuva'!F$4</f>
        <v>74.751999999999995</v>
      </c>
      <c r="G81" s="32">
        <f>'Dados Brutos - CHUVA'!G81*'Dados Normal. pelo Peso - Chuva'!G$4</f>
        <v>37.29699458652231</v>
      </c>
      <c r="H81" s="32">
        <f>'Dados Brutos - CHUVA'!H81*'Dados Normal. pelo Peso - Chuva'!H$4</f>
        <v>2.799191893278604</v>
      </c>
      <c r="I81" s="32">
        <f>'Dados Brutos - CHUVA'!I81*'Dados Normal. pelo Peso - Chuva'!I$4</f>
        <v>170.87</v>
      </c>
      <c r="J81" s="32">
        <f>'Dados Brutos - CHUVA'!J81*'Dados Normal. pelo Peso - Chuva'!J$4</f>
        <v>66.744</v>
      </c>
      <c r="K81" s="32">
        <f>'Dados Brutos - CHUVA'!K81*'Dados Normal. pelo Peso - Chuva'!K$4</f>
        <v>175.375</v>
      </c>
      <c r="L81" s="32">
        <f>'Dados Brutos - CHUVA'!L81*'Dados Normal. pelo Peso - Chuva'!L$4</f>
        <v>174.48</v>
      </c>
      <c r="M81" s="32">
        <f>'Dados Brutos - CHUVA'!M81*'Dados Normal. pelo Peso - Chuva'!M$4</f>
        <v>435.98399999999998</v>
      </c>
      <c r="N81" s="32">
        <f>'Dados Brutos - CHUVA'!N81*'Dados Normal. pelo Peso - Chuva'!N$4</f>
        <v>443.07199999999995</v>
      </c>
      <c r="O81" s="32">
        <f>'Dados Brutos - CHUVA'!O81*'Dados Normal. pelo Peso - Chuva'!O$4</f>
        <v>476</v>
      </c>
      <c r="P81" s="32">
        <f>'Dados Brutos - CHUVA'!P81*'Dados Normal. pelo Peso - Chuva'!P$4</f>
        <v>189.67699999999999</v>
      </c>
      <c r="Q81" s="32">
        <f>'Dados Brutos - CHUVA'!Q81*'Dados Normal. pelo Peso - Chuva'!Q$4</f>
        <v>4.7</v>
      </c>
      <c r="R81" s="32">
        <f>'Dados Brutos - CHUVA'!R81*'Dados Normal. pelo Peso - Chuva'!R$4</f>
        <v>4.5</v>
      </c>
      <c r="S81" s="32">
        <f>'Dados Brutos - CHUVA'!S81*'Dados Normal. pelo Peso - Chuva'!S$4</f>
        <v>5.8</v>
      </c>
      <c r="T81" s="32">
        <f>'Dados Brutos - CHUVA'!T81*'Dados Normal. pelo Peso - Chuva'!T$4</f>
        <v>0</v>
      </c>
      <c r="U81" s="32">
        <f>'Dados Brutos - CHUVA'!U81*'Dados Normal. pelo Peso - Chuva'!U$4</f>
        <v>0</v>
      </c>
      <c r="V81" s="32">
        <f>'Dados Brutos - CHUVA'!V81*'Dados Normal. pelo Peso - Chuva'!V$4</f>
        <v>2.1059999999999999</v>
      </c>
      <c r="W81" s="32">
        <f>'Dados Brutos - CHUVA'!W81*'Dados Normal. pelo Peso - Chuva'!W$4</f>
        <v>427.13599999999997</v>
      </c>
      <c r="X81" s="32">
        <f>'Dados Brutos - CHUVA'!X81*'Dados Normal. pelo Peso - Chuva'!X$4</f>
        <v>353.81799999999998</v>
      </c>
      <c r="Y81" s="32">
        <f>'Dados Brutos - CHUVA'!Y81*'Dados Normal. pelo Peso - Chuva'!Y$4</f>
        <v>119.13999999999999</v>
      </c>
      <c r="Z81" s="32">
        <f>'Dados Brutos - CHUVA'!Z81*'Dados Normal. pelo Peso - Chuva'!Z$4</f>
        <v>90.052000000000007</v>
      </c>
      <c r="AA81" s="32">
        <f>'Dados Brutos - CHUVA'!AA81*'Dados Normal. pelo Peso - Chuva'!AA$4</f>
        <v>36.464999999999996</v>
      </c>
      <c r="AB81" s="32">
        <f>'Dados Brutos - CHUVA'!AB81*'Dados Normal. pelo Peso - Chuva'!AB$4</f>
        <v>2.8519999999999999</v>
      </c>
      <c r="AC81" s="32">
        <f>'Dados Brutos - CHUVA'!AC81*'Dados Normal. pelo Peso - Chuva'!AC$4</f>
        <v>1.3679999999999999</v>
      </c>
    </row>
    <row r="82" spans="1:29" s="17" customFormat="1" x14ac:dyDescent="0.25">
      <c r="A82" s="18" t="s">
        <v>1027</v>
      </c>
      <c r="B82" s="28" t="s">
        <v>1028</v>
      </c>
      <c r="C82" s="32">
        <f>'Dados Brutos - CHUVA'!C82*'Dados Normal. pelo Peso - Chuva'!C$4</f>
        <v>284.95606048610557</v>
      </c>
      <c r="D82" s="32">
        <f>'Dados Brutos - CHUVA'!D82*'Dados Normal. pelo Peso - Chuva'!D$4</f>
        <v>204.00422320416067</v>
      </c>
      <c r="E82" s="32">
        <f>'Dados Brutos - CHUVA'!E82*'Dados Normal. pelo Peso - Chuva'!E$4</f>
        <v>147.34200000000001</v>
      </c>
      <c r="F82" s="32">
        <f>'Dados Brutos - CHUVA'!F82*'Dados Normal. pelo Peso - Chuva'!F$4</f>
        <v>91.968000000000004</v>
      </c>
      <c r="G82" s="32">
        <f>'Dados Brutos - CHUVA'!G82*'Dados Normal. pelo Peso - Chuva'!G$4</f>
        <v>38.212079974877</v>
      </c>
      <c r="H82" s="32">
        <f>'Dados Brutos - CHUVA'!H82*'Dados Normal. pelo Peso - Chuva'!H$4</f>
        <v>4.4505343929843795</v>
      </c>
      <c r="I82" s="32">
        <f>'Dados Brutos - CHUVA'!I82*'Dados Normal. pelo Peso - Chuva'!I$4</f>
        <v>166.88</v>
      </c>
      <c r="J82" s="32">
        <f>'Dados Brutos - CHUVA'!J82*'Dados Normal. pelo Peso - Chuva'!J$4</f>
        <v>96.731999999999999</v>
      </c>
      <c r="K82" s="32">
        <f>'Dados Brutos - CHUVA'!K82*'Dados Normal. pelo Peso - Chuva'!K$4</f>
        <v>81.174999999999997</v>
      </c>
      <c r="L82" s="32">
        <f>'Dados Brutos - CHUVA'!L82*'Dados Normal. pelo Peso - Chuva'!L$4</f>
        <v>133.04</v>
      </c>
      <c r="M82" s="32">
        <f>'Dados Brutos - CHUVA'!M82*'Dados Normal. pelo Peso - Chuva'!M$4</f>
        <v>366.23999999999995</v>
      </c>
      <c r="N82" s="32">
        <f>'Dados Brutos - CHUVA'!N82*'Dados Normal. pelo Peso - Chuva'!N$4</f>
        <v>420.76199999999994</v>
      </c>
      <c r="O82" s="32">
        <f>'Dados Brutos - CHUVA'!O82*'Dados Normal. pelo Peso - Chuva'!O$4</f>
        <v>314.60000000000002</v>
      </c>
      <c r="P82" s="32">
        <f>'Dados Brutos - CHUVA'!P82*'Dados Normal. pelo Peso - Chuva'!P$4</f>
        <v>188.99299999999999</v>
      </c>
      <c r="Q82" s="32">
        <f>'Dados Brutos - CHUVA'!Q82*'Dados Normal. pelo Peso - Chuva'!Q$4</f>
        <v>4.7</v>
      </c>
      <c r="R82" s="32">
        <f>'Dados Brutos - CHUVA'!R82*'Dados Normal. pelo Peso - Chuva'!R$4</f>
        <v>4.5</v>
      </c>
      <c r="S82" s="32">
        <f>'Dados Brutos - CHUVA'!S82*'Dados Normal. pelo Peso - Chuva'!S$4</f>
        <v>2.9</v>
      </c>
      <c r="T82" s="32">
        <f>'Dados Brutos - CHUVA'!T82*'Dados Normal. pelo Peso - Chuva'!T$4</f>
        <v>0</v>
      </c>
      <c r="U82" s="32">
        <f>'Dados Brutos - CHUVA'!U82*'Dados Normal. pelo Peso - Chuva'!U$4</f>
        <v>0</v>
      </c>
      <c r="V82" s="32">
        <f>'Dados Brutos - CHUVA'!V82*'Dados Normal. pelo Peso - Chuva'!V$4</f>
        <v>2.145</v>
      </c>
      <c r="W82" s="32">
        <f>'Dados Brutos - CHUVA'!W82*'Dados Normal. pelo Peso - Chuva'!W$4</f>
        <v>432.91700000000003</v>
      </c>
      <c r="X82" s="32">
        <f>'Dados Brutos - CHUVA'!X82*'Dados Normal. pelo Peso - Chuva'!X$4</f>
        <v>345.98999999999995</v>
      </c>
      <c r="Y82" s="32">
        <f>'Dados Brutos - CHUVA'!Y82*'Dados Normal. pelo Peso - Chuva'!Y$4</f>
        <v>276.59800000000001</v>
      </c>
      <c r="Z82" s="32">
        <f>'Dados Brutos - CHUVA'!Z82*'Dados Normal. pelo Peso - Chuva'!Z$4</f>
        <v>215.30700000000002</v>
      </c>
      <c r="AA82" s="32">
        <f>'Dados Brutos - CHUVA'!AA82*'Dados Normal. pelo Peso - Chuva'!AA$4</f>
        <v>68.28</v>
      </c>
      <c r="AB82" s="32">
        <f>'Dados Brutos - CHUVA'!AB82*'Dados Normal. pelo Peso - Chuva'!AB$4</f>
        <v>2.7139999999999995</v>
      </c>
      <c r="AC82" s="32">
        <f>'Dados Brutos - CHUVA'!AC82*'Dados Normal. pelo Peso - Chuva'!AC$4</f>
        <v>1.4159999999999999</v>
      </c>
    </row>
    <row r="83" spans="1:29" s="17" customFormat="1" x14ac:dyDescent="0.25">
      <c r="A83" s="18" t="s">
        <v>1029</v>
      </c>
      <c r="B83" s="28" t="s">
        <v>1030</v>
      </c>
      <c r="C83" s="32">
        <f>'Dados Brutos - CHUVA'!C83*'Dados Normal. pelo Peso - Chuva'!C$4</f>
        <v>343.302213923713</v>
      </c>
      <c r="D83" s="32">
        <f>'Dados Brutos - CHUVA'!D83*'Dados Normal. pelo Peso - Chuva'!D$4</f>
        <v>235.08683769725826</v>
      </c>
      <c r="E83" s="32">
        <f>'Dados Brutos - CHUVA'!E83*'Dados Normal. pelo Peso - Chuva'!E$4</f>
        <v>167.77800000000002</v>
      </c>
      <c r="F83" s="32">
        <f>'Dados Brutos - CHUVA'!F83*'Dados Normal. pelo Peso - Chuva'!F$4</f>
        <v>109.72800000000001</v>
      </c>
      <c r="G83" s="32">
        <f>'Dados Brutos - CHUVA'!G83*'Dados Normal. pelo Peso - Chuva'!G$4</f>
        <v>30.347797283868829</v>
      </c>
      <c r="H83" s="32">
        <f>'Dados Brutos - CHUVA'!H83*'Dados Normal. pelo Peso - Chuva'!H$4</f>
        <v>6.2625971782320766</v>
      </c>
      <c r="I83" s="32">
        <f>'Dados Brutos - CHUVA'!I83*'Dados Normal. pelo Peso - Chuva'!I$4</f>
        <v>182.35</v>
      </c>
      <c r="J83" s="32">
        <f>'Dados Brutos - CHUVA'!J83*'Dados Normal. pelo Peso - Chuva'!J$4</f>
        <v>92.015999999999991</v>
      </c>
      <c r="K83" s="32">
        <f>'Dados Brutos - CHUVA'!K83*'Dados Normal. pelo Peso - Chuva'!K$4</f>
        <v>63.949999999999996</v>
      </c>
      <c r="L83" s="32">
        <f>'Dados Brutos - CHUVA'!L83*'Dados Normal. pelo Peso - Chuva'!L$4</f>
        <v>165.1</v>
      </c>
      <c r="M83" s="32">
        <f>'Dados Brutos - CHUVA'!M83*'Dados Normal. pelo Peso - Chuva'!M$4</f>
        <v>303.45599999999996</v>
      </c>
      <c r="N83" s="32">
        <f>'Dados Brutos - CHUVA'!N83*'Dados Normal. pelo Peso - Chuva'!N$4</f>
        <v>405.71999999999997</v>
      </c>
      <c r="O83" s="32">
        <f>'Dados Brutos - CHUVA'!O83*'Dados Normal. pelo Peso - Chuva'!O$4</f>
        <v>348.25</v>
      </c>
      <c r="P83" s="32">
        <f>'Dados Brutos - CHUVA'!P83*'Dados Normal. pelo Peso - Chuva'!P$4</f>
        <v>185.55399999999997</v>
      </c>
      <c r="Q83" s="32">
        <f>'Dados Brutos - CHUVA'!Q83*'Dados Normal. pelo Peso - Chuva'!Q$4</f>
        <v>0</v>
      </c>
      <c r="R83" s="32">
        <f>'Dados Brutos - CHUVA'!R83*'Dados Normal. pelo Peso - Chuva'!R$4</f>
        <v>4.5</v>
      </c>
      <c r="S83" s="32">
        <f>'Dados Brutos - CHUVA'!S83*'Dados Normal. pelo Peso - Chuva'!S$4</f>
        <v>2.9</v>
      </c>
      <c r="T83" s="32">
        <f>'Dados Brutos - CHUVA'!T83*'Dados Normal. pelo Peso - Chuva'!T$4</f>
        <v>0</v>
      </c>
      <c r="U83" s="32">
        <f>'Dados Brutos - CHUVA'!U83*'Dados Normal. pelo Peso - Chuva'!U$4</f>
        <v>0</v>
      </c>
      <c r="V83" s="32">
        <f>'Dados Brutos - CHUVA'!V83*'Dados Normal. pelo Peso - Chuva'!V$4</f>
        <v>2.145</v>
      </c>
      <c r="W83" s="32">
        <f>'Dados Brutos - CHUVA'!W83*'Dados Normal. pelo Peso - Chuva'!W$4</f>
        <v>419.00500000000005</v>
      </c>
      <c r="X83" s="32">
        <f>'Dados Brutos - CHUVA'!X83*'Dados Normal. pelo Peso - Chuva'!X$4</f>
        <v>351.23400000000004</v>
      </c>
      <c r="Y83" s="32">
        <f>'Dados Brutos - CHUVA'!Y83*'Dados Normal. pelo Peso - Chuva'!Y$4</f>
        <v>301.07</v>
      </c>
      <c r="Z83" s="32">
        <f>'Dados Brutos - CHUVA'!Z83*'Dados Normal. pelo Peso - Chuva'!Z$4</f>
        <v>223.86100000000002</v>
      </c>
      <c r="AA83" s="32">
        <f>'Dados Brutos - CHUVA'!AA83*'Dados Normal. pelo Peso - Chuva'!AA$4</f>
        <v>83.67</v>
      </c>
      <c r="AB83" s="32">
        <f>'Dados Brutos - CHUVA'!AB83*'Dados Normal. pelo Peso - Chuva'!AB$4</f>
        <v>2.6679999999999997</v>
      </c>
      <c r="AC83" s="32">
        <f>'Dados Brutos - CHUVA'!AC83*'Dados Normal. pelo Peso - Chuva'!AC$4</f>
        <v>1.488</v>
      </c>
    </row>
    <row r="84" spans="1:29" s="17" customFormat="1" x14ac:dyDescent="0.25">
      <c r="A84" s="18" t="s">
        <v>1031</v>
      </c>
      <c r="B84" s="28" t="s">
        <v>1032</v>
      </c>
      <c r="C84" s="32">
        <f>'Dados Brutos - CHUVA'!C84*'Dados Normal. pelo Peso - Chuva'!C$4</f>
        <v>222.1336337637577</v>
      </c>
      <c r="D84" s="32">
        <f>'Dados Brutos - CHUVA'!D84*'Dados Normal. pelo Peso - Chuva'!D$4</f>
        <v>150.23066033807979</v>
      </c>
      <c r="E84" s="32">
        <f>'Dados Brutos - CHUVA'!E84*'Dados Normal. pelo Peso - Chuva'!E$4</f>
        <v>117.50699999999999</v>
      </c>
      <c r="F84" s="32">
        <f>'Dados Brutos - CHUVA'!F84*'Dados Normal. pelo Peso - Chuva'!F$4</f>
        <v>87.424000000000007</v>
      </c>
      <c r="G84" s="32">
        <f>'Dados Brutos - CHUVA'!G84*'Dados Normal. pelo Peso - Chuva'!G$4</f>
        <v>57.464418655572587</v>
      </c>
      <c r="H84" s="32">
        <f>'Dados Brutos - CHUVA'!H84*'Dados Normal. pelo Peso - Chuva'!H$4</f>
        <v>7.9320914878566375</v>
      </c>
      <c r="I84" s="32">
        <f>'Dados Brutos - CHUVA'!I84*'Dados Normal. pelo Peso - Chuva'!I$4</f>
        <v>236.35500000000002</v>
      </c>
      <c r="J84" s="32">
        <f>'Dados Brutos - CHUVA'!J84*'Dados Normal. pelo Peso - Chuva'!J$4</f>
        <v>117.82799999999999</v>
      </c>
      <c r="K84" s="32">
        <f>'Dados Brutos - CHUVA'!K84*'Dados Normal. pelo Peso - Chuva'!K$4</f>
        <v>141.92500000000001</v>
      </c>
      <c r="L84" s="32">
        <f>'Dados Brutos - CHUVA'!L84*'Dados Normal. pelo Peso - Chuva'!L$4</f>
        <v>155.52000000000001</v>
      </c>
      <c r="M84" s="32">
        <f>'Dados Brutos - CHUVA'!M84*'Dados Normal. pelo Peso - Chuva'!M$4</f>
        <v>386.11199999999997</v>
      </c>
      <c r="N84" s="32">
        <f>'Dados Brutos - CHUVA'!N84*'Dados Normal. pelo Peso - Chuva'!N$4</f>
        <v>442.10599999999994</v>
      </c>
      <c r="O84" s="32">
        <f>'Dados Brutos - CHUVA'!O84*'Dados Normal. pelo Peso - Chuva'!O$4</f>
        <v>449.35</v>
      </c>
      <c r="P84" s="32">
        <f>'Dados Brutos - CHUVA'!P84*'Dados Normal. pelo Peso - Chuva'!P$4</f>
        <v>188.82199999999997</v>
      </c>
      <c r="Q84" s="32">
        <f>'Dados Brutos - CHUVA'!Q84*'Dados Normal. pelo Peso - Chuva'!Q$4</f>
        <v>4.7</v>
      </c>
      <c r="R84" s="32">
        <f>'Dados Brutos - CHUVA'!R84*'Dados Normal. pelo Peso - Chuva'!R$4</f>
        <v>0</v>
      </c>
      <c r="S84" s="32">
        <f>'Dados Brutos - CHUVA'!S84*'Dados Normal. pelo Peso - Chuva'!S$4</f>
        <v>2.9</v>
      </c>
      <c r="T84" s="32">
        <f>'Dados Brutos - CHUVA'!T84*'Dados Normal. pelo Peso - Chuva'!T$4</f>
        <v>0</v>
      </c>
      <c r="U84" s="32">
        <f>'Dados Brutos - CHUVA'!U84*'Dados Normal. pelo Peso - Chuva'!U$4</f>
        <v>0</v>
      </c>
      <c r="V84" s="32">
        <f>'Dados Brutos - CHUVA'!V84*'Dados Normal. pelo Peso - Chuva'!V$4</f>
        <v>2.4569999999999999</v>
      </c>
      <c r="W84" s="32">
        <f>'Dados Brutos - CHUVA'!W84*'Dados Normal. pelo Peso - Chuva'!W$4</f>
        <v>420.46200000000005</v>
      </c>
      <c r="X84" s="32">
        <f>'Dados Brutos - CHUVA'!X84*'Dados Normal. pelo Peso - Chuva'!X$4</f>
        <v>351.38599999999997</v>
      </c>
      <c r="Y84" s="32">
        <f>'Dados Brutos - CHUVA'!Y84*'Dados Normal. pelo Peso - Chuva'!Y$4</f>
        <v>239.154</v>
      </c>
      <c r="Z84" s="32">
        <f>'Dados Brutos - CHUVA'!Z84*'Dados Normal. pelo Peso - Chuva'!Z$4</f>
        <v>200.92500000000001</v>
      </c>
      <c r="AA84" s="32">
        <f>'Dados Brutos - CHUVA'!AA84*'Dados Normal. pelo Peso - Chuva'!AA$4</f>
        <v>54.525000000000006</v>
      </c>
      <c r="AB84" s="32">
        <f>'Dados Brutos - CHUVA'!AB84*'Dados Normal. pelo Peso - Chuva'!AB$4</f>
        <v>2.5760000000000001</v>
      </c>
      <c r="AC84" s="32">
        <f>'Dados Brutos - CHUVA'!AC84*'Dados Normal. pelo Peso - Chuva'!AC$4</f>
        <v>1.7999999999999998</v>
      </c>
    </row>
    <row r="85" spans="1:29" s="17" customFormat="1" x14ac:dyDescent="0.25">
      <c r="A85" s="18" t="s">
        <v>1033</v>
      </c>
      <c r="B85" s="28" t="s">
        <v>1034</v>
      </c>
      <c r="C85" s="32">
        <f>'Dados Brutos - CHUVA'!C85*'Dados Normal. pelo Peso - Chuva'!C$4</f>
        <v>204.80884385076004</v>
      </c>
      <c r="D85" s="32">
        <f>'Dados Brutos - CHUVA'!D85*'Dados Normal. pelo Peso - Chuva'!D$4</f>
        <v>135.11390708755212</v>
      </c>
      <c r="E85" s="32">
        <f>'Dados Brutos - CHUVA'!E85*'Dados Normal. pelo Peso - Chuva'!E$4</f>
        <v>142.97399999999999</v>
      </c>
      <c r="F85" s="32">
        <f>'Dados Brutos - CHUVA'!F85*'Dados Normal. pelo Peso - Chuva'!F$4</f>
        <v>90.016000000000005</v>
      </c>
      <c r="G85" s="32">
        <f>'Dados Brutos - CHUVA'!G85*'Dados Normal. pelo Peso - Chuva'!G$4</f>
        <v>37.724051135987281</v>
      </c>
      <c r="H85" s="32">
        <f>'Dados Brutos - CHUVA'!H85*'Dados Normal. pelo Peso - Chuva'!H$4</f>
        <v>8.6681222707423569</v>
      </c>
      <c r="I85" s="32">
        <f>'Dados Brutos - CHUVA'!I85*'Dados Normal. pelo Peso - Chuva'!I$4</f>
        <v>168.14</v>
      </c>
      <c r="J85" s="32">
        <f>'Dados Brutos - CHUVA'!J85*'Dados Normal. pelo Peso - Chuva'!J$4</f>
        <v>94.715999999999994</v>
      </c>
      <c r="K85" s="32">
        <f>'Dados Brutos - CHUVA'!K85*'Dados Normal. pelo Peso - Chuva'!K$4</f>
        <v>110.72499999999999</v>
      </c>
      <c r="L85" s="32">
        <f>'Dados Brutos - CHUVA'!L85*'Dados Normal. pelo Peso - Chuva'!L$4</f>
        <v>164.1</v>
      </c>
      <c r="M85" s="32">
        <f>'Dados Brutos - CHUVA'!M85*'Dados Normal. pelo Peso - Chuva'!M$4</f>
        <v>339.45599999999996</v>
      </c>
      <c r="N85" s="32">
        <f>'Dados Brutos - CHUVA'!N85*'Dados Normal. pelo Peso - Chuva'!N$4</f>
        <v>403.78799999999995</v>
      </c>
      <c r="O85" s="32">
        <f>'Dados Brutos - CHUVA'!O85*'Dados Normal. pelo Peso - Chuva'!O$4</f>
        <v>421.3</v>
      </c>
      <c r="P85" s="32">
        <f>'Dados Brutos - CHUVA'!P85*'Dados Normal. pelo Peso - Chuva'!P$4</f>
        <v>188.34699999999998</v>
      </c>
      <c r="Q85" s="32">
        <f>'Dados Brutos - CHUVA'!Q85*'Dados Normal. pelo Peso - Chuva'!Q$4</f>
        <v>4.7</v>
      </c>
      <c r="R85" s="32">
        <f>'Dados Brutos - CHUVA'!R85*'Dados Normal. pelo Peso - Chuva'!R$4</f>
        <v>0</v>
      </c>
      <c r="S85" s="32">
        <f>'Dados Brutos - CHUVA'!S85*'Dados Normal. pelo Peso - Chuva'!S$4</f>
        <v>2.9</v>
      </c>
      <c r="T85" s="32">
        <f>'Dados Brutos - CHUVA'!T85*'Dados Normal. pelo Peso - Chuva'!T$4</f>
        <v>0</v>
      </c>
      <c r="U85" s="32">
        <f>'Dados Brutos - CHUVA'!U85*'Dados Normal. pelo Peso - Chuva'!U$4</f>
        <v>0</v>
      </c>
      <c r="V85" s="32">
        <f>'Dados Brutos - CHUVA'!V85*'Dados Normal. pelo Peso - Chuva'!V$4</f>
        <v>2.1840000000000002</v>
      </c>
      <c r="W85" s="32">
        <f>'Dados Brutos - CHUVA'!W85*'Dados Normal. pelo Peso - Chuva'!W$4</f>
        <v>452.93900000000002</v>
      </c>
      <c r="X85" s="32">
        <f>'Dados Brutos - CHUVA'!X85*'Dados Normal. pelo Peso - Chuva'!X$4</f>
        <v>359.59399999999999</v>
      </c>
      <c r="Y85" s="32">
        <f>'Dados Brutos - CHUVA'!Y85*'Dados Normal. pelo Peso - Chuva'!Y$4</f>
        <v>240.67199999999997</v>
      </c>
      <c r="Z85" s="32">
        <f>'Dados Brutos - CHUVA'!Z85*'Dados Normal. pelo Peso - Chuva'!Z$4</f>
        <v>177.04900000000001</v>
      </c>
      <c r="AA85" s="32">
        <f>'Dados Brutos - CHUVA'!AA85*'Dados Normal. pelo Peso - Chuva'!AA$4</f>
        <v>63.224999999999994</v>
      </c>
      <c r="AB85" s="32">
        <f>'Dados Brutos - CHUVA'!AB85*'Dados Normal. pelo Peso - Chuva'!AB$4</f>
        <v>3.036</v>
      </c>
      <c r="AC85" s="32">
        <f>'Dados Brutos - CHUVA'!AC85*'Dados Normal. pelo Peso - Chuva'!AC$4</f>
        <v>1.44</v>
      </c>
    </row>
    <row r="86" spans="1:29" s="17" customFormat="1" x14ac:dyDescent="0.25">
      <c r="A86" s="18" t="s">
        <v>1035</v>
      </c>
      <c r="B86" s="28" t="s">
        <v>1036</v>
      </c>
      <c r="C86" s="32">
        <f>'Dados Brutos - CHUVA'!C86*'Dados Normal. pelo Peso - Chuva'!C$4</f>
        <v>281.87864674638269</v>
      </c>
      <c r="D86" s="32">
        <f>'Dados Brutos - CHUVA'!D86*'Dados Normal. pelo Peso - Chuva'!D$4</f>
        <v>190.59954571866254</v>
      </c>
      <c r="E86" s="32">
        <f>'Dados Brutos - CHUVA'!E86*'Dados Normal. pelo Peso - Chuva'!E$4</f>
        <v>153.23099999999999</v>
      </c>
      <c r="F86" s="32">
        <f>'Dados Brutos - CHUVA'!F86*'Dados Normal. pelo Peso - Chuva'!F$4</f>
        <v>102.49600000000001</v>
      </c>
      <c r="G86" s="32">
        <f>'Dados Brutos - CHUVA'!G86*'Dados Normal. pelo Peso - Chuva'!G$4</f>
        <v>47.140706039819307</v>
      </c>
      <c r="H86" s="32">
        <f>'Dados Brutos - CHUVA'!H86*'Dados Normal. pelo Peso - Chuva'!H$4</f>
        <v>6.9026548672566364</v>
      </c>
      <c r="I86" s="32">
        <f>'Dados Brutos - CHUVA'!I86*'Dados Normal. pelo Peso - Chuva'!I$4</f>
        <v>221.97</v>
      </c>
      <c r="J86" s="32">
        <f>'Dados Brutos - CHUVA'!J86*'Dados Normal. pelo Peso - Chuva'!J$4</f>
        <v>113.11200000000001</v>
      </c>
      <c r="K86" s="32">
        <f>'Dados Brutos - CHUVA'!K86*'Dados Normal. pelo Peso - Chuva'!K$4</f>
        <v>77.150000000000006</v>
      </c>
      <c r="L86" s="32">
        <f>'Dados Brutos - CHUVA'!L86*'Dados Normal. pelo Peso - Chuva'!L$4</f>
        <v>178.32</v>
      </c>
      <c r="M86" s="32">
        <f>'Dados Brutos - CHUVA'!M86*'Dados Normal. pelo Peso - Chuva'!M$4</f>
        <v>302.01600000000002</v>
      </c>
      <c r="N86" s="32">
        <f>'Dados Brutos - CHUVA'!N86*'Dados Normal. pelo Peso - Chuva'!N$4</f>
        <v>381.79999999999995</v>
      </c>
      <c r="O86" s="32">
        <f>'Dados Brutos - CHUVA'!O86*'Dados Normal. pelo Peso - Chuva'!O$4</f>
        <v>360.4</v>
      </c>
      <c r="P86" s="32">
        <f>'Dados Brutos - CHUVA'!P86*'Dados Normal. pelo Peso - Chuva'!P$4</f>
        <v>188.917</v>
      </c>
      <c r="Q86" s="32">
        <f>'Dados Brutos - CHUVA'!Q86*'Dados Normal. pelo Peso - Chuva'!Q$4</f>
        <v>0</v>
      </c>
      <c r="R86" s="32">
        <f>'Dados Brutos - CHUVA'!R86*'Dados Normal. pelo Peso - Chuva'!R$4</f>
        <v>4.5</v>
      </c>
      <c r="S86" s="32">
        <f>'Dados Brutos - CHUVA'!S86*'Dados Normal. pelo Peso - Chuva'!S$4</f>
        <v>8.6999999999999993</v>
      </c>
      <c r="T86" s="32">
        <f>'Dados Brutos - CHUVA'!T86*'Dados Normal. pelo Peso - Chuva'!T$4</f>
        <v>0</v>
      </c>
      <c r="U86" s="32">
        <f>'Dados Brutos - CHUVA'!U86*'Dados Normal. pelo Peso - Chuva'!U$4</f>
        <v>0</v>
      </c>
      <c r="V86" s="32">
        <f>'Dados Brutos - CHUVA'!V86*'Dados Normal. pelo Peso - Chuva'!V$4</f>
        <v>2.1840000000000002</v>
      </c>
      <c r="W86" s="32">
        <f>'Dados Brutos - CHUVA'!W86*'Dados Normal. pelo Peso - Chuva'!W$4</f>
        <v>440.90700000000004</v>
      </c>
      <c r="X86" s="32">
        <f>'Dados Brutos - CHUVA'!X86*'Dados Normal. pelo Peso - Chuva'!X$4</f>
        <v>352.26</v>
      </c>
      <c r="Y86" s="32">
        <f>'Dados Brutos - CHUVA'!Y86*'Dados Normal. pelo Peso - Chuva'!Y$4</f>
        <v>238.648</v>
      </c>
      <c r="Z86" s="32">
        <f>'Dados Brutos - CHUVA'!Z86*'Dados Normal. pelo Peso - Chuva'!Z$4</f>
        <v>217.84500000000003</v>
      </c>
      <c r="AA86" s="32">
        <f>'Dados Brutos - CHUVA'!AA86*'Dados Normal. pelo Peso - Chuva'!AA$4</f>
        <v>77.849999999999994</v>
      </c>
      <c r="AB86" s="32">
        <f>'Dados Brutos - CHUVA'!AB86*'Dados Normal. pelo Peso - Chuva'!AB$4</f>
        <v>2.6679999999999997</v>
      </c>
      <c r="AC86" s="32">
        <f>'Dados Brutos - CHUVA'!AC86*'Dados Normal. pelo Peso - Chuva'!AC$4</f>
        <v>1.464</v>
      </c>
    </row>
    <row r="87" spans="1:29" s="17" customFormat="1" x14ac:dyDescent="0.25">
      <c r="A87" s="18" t="s">
        <v>1037</v>
      </c>
      <c r="B87" s="28" t="s">
        <v>1038</v>
      </c>
      <c r="C87" s="32">
        <f>'Dados Brutos - CHUVA'!C87*'Dados Normal. pelo Peso - Chuva'!C$4</f>
        <v>177.91562143671607</v>
      </c>
      <c r="D87" s="32">
        <f>'Dados Brutos - CHUVA'!D87*'Dados Normal. pelo Peso - Chuva'!D$4</f>
        <v>105.24048972452997</v>
      </c>
      <c r="E87" s="32">
        <f>'Dados Brutos - CHUVA'!E87*'Dados Normal. pelo Peso - Chuva'!E$4</f>
        <v>137.43600000000001</v>
      </c>
      <c r="F87" s="32">
        <f>'Dados Brutos - CHUVA'!F87*'Dados Normal. pelo Peso - Chuva'!F$4</f>
        <v>85.088000000000008</v>
      </c>
      <c r="G87" s="32">
        <f>'Dados Brutos - CHUVA'!G87*'Dados Normal. pelo Peso - Chuva'!G$4</f>
        <v>28.340425531914896</v>
      </c>
      <c r="H87" s="32">
        <f>'Dados Brutos - CHUVA'!H87*'Dados Normal. pelo Peso - Chuva'!H$4</f>
        <v>6.3704443334997514</v>
      </c>
      <c r="I87" s="32">
        <f>'Dados Brutos - CHUVA'!I87*'Dados Normal. pelo Peso - Chuva'!I$4</f>
        <v>208.07500000000002</v>
      </c>
      <c r="J87" s="32">
        <f>'Dados Brutos - CHUVA'!J87*'Dados Normal. pelo Peso - Chuva'!J$4</f>
        <v>114.696</v>
      </c>
      <c r="K87" s="32">
        <f>'Dados Brutos - CHUVA'!K87*'Dados Normal. pelo Peso - Chuva'!K$4</f>
        <v>153.19999999999999</v>
      </c>
      <c r="L87" s="32">
        <f>'Dados Brutos - CHUVA'!L87*'Dados Normal. pelo Peso - Chuva'!L$4</f>
        <v>152.1</v>
      </c>
      <c r="M87" s="32">
        <f>'Dados Brutos - CHUVA'!M87*'Dados Normal. pelo Peso - Chuva'!M$4</f>
        <v>436.60799999999995</v>
      </c>
      <c r="N87" s="32">
        <f>'Dados Brutos - CHUVA'!N87*'Dados Normal. pelo Peso - Chuva'!N$4</f>
        <v>432.85999999999996</v>
      </c>
      <c r="O87" s="32">
        <f>'Dados Brutos - CHUVA'!O87*'Dados Normal. pelo Peso - Chuva'!O$4</f>
        <v>401.15000000000003</v>
      </c>
      <c r="P87" s="32">
        <f>'Dados Brutos - CHUVA'!P87*'Dados Normal. pelo Peso - Chuva'!P$4</f>
        <v>189.29699999999997</v>
      </c>
      <c r="Q87" s="32">
        <f>'Dados Brutos - CHUVA'!Q87*'Dados Normal. pelo Peso - Chuva'!Q$4</f>
        <v>4.7</v>
      </c>
      <c r="R87" s="32">
        <f>'Dados Brutos - CHUVA'!R87*'Dados Normal. pelo Peso - Chuva'!R$4</f>
        <v>0</v>
      </c>
      <c r="S87" s="32">
        <f>'Dados Brutos - CHUVA'!S87*'Dados Normal. pelo Peso - Chuva'!S$4</f>
        <v>8.6999999999999993</v>
      </c>
      <c r="T87" s="32">
        <f>'Dados Brutos - CHUVA'!T87*'Dados Normal. pelo Peso - Chuva'!T$4</f>
        <v>0</v>
      </c>
      <c r="U87" s="32">
        <f>'Dados Brutos - CHUVA'!U87*'Dados Normal. pelo Peso - Chuva'!U$4</f>
        <v>3.7</v>
      </c>
      <c r="V87" s="32">
        <f>'Dados Brutos - CHUVA'!V87*'Dados Normal. pelo Peso - Chuva'!V$4</f>
        <v>2.145</v>
      </c>
      <c r="W87" s="32">
        <f>'Dados Brutos - CHUVA'!W87*'Dados Normal. pelo Peso - Chuva'!W$4</f>
        <v>433.387</v>
      </c>
      <c r="X87" s="32">
        <f>'Dados Brutos - CHUVA'!X87*'Dados Normal. pelo Peso - Chuva'!X$4</f>
        <v>349.67599999999999</v>
      </c>
      <c r="Y87" s="32">
        <f>'Dados Brutos - CHUVA'!Y87*'Dados Normal. pelo Peso - Chuva'!Y$4</f>
        <v>219.69599999999997</v>
      </c>
      <c r="Z87" s="32">
        <f>'Dados Brutos - CHUVA'!Z87*'Dados Normal. pelo Peso - Chuva'!Z$4</f>
        <v>191.90100000000001</v>
      </c>
      <c r="AA87" s="32">
        <f>'Dados Brutos - CHUVA'!AA87*'Dados Normal. pelo Peso - Chuva'!AA$4</f>
        <v>50.775000000000006</v>
      </c>
      <c r="AB87" s="32">
        <f>'Dados Brutos - CHUVA'!AB87*'Dados Normal. pelo Peso - Chuva'!AB$4</f>
        <v>2.7139999999999995</v>
      </c>
      <c r="AC87" s="32">
        <f>'Dados Brutos - CHUVA'!AC87*'Dados Normal. pelo Peso - Chuva'!AC$4</f>
        <v>1.44</v>
      </c>
    </row>
    <row r="88" spans="1:29" s="17" customFormat="1" x14ac:dyDescent="0.25">
      <c r="A88" s="18" t="s">
        <v>1039</v>
      </c>
      <c r="B88" s="28" t="s">
        <v>1040</v>
      </c>
      <c r="C88" s="32">
        <f>'Dados Brutos - CHUVA'!C88*'Dados Normal. pelo Peso - Chuva'!C$4</f>
        <v>213.17791411042944</v>
      </c>
      <c r="D88" s="32">
        <f>'Dados Brutos - CHUVA'!D88*'Dados Normal. pelo Peso - Chuva'!D$4</f>
        <v>132.27781759541304</v>
      </c>
      <c r="E88" s="32">
        <f>'Dados Brutos - CHUVA'!E88*'Dados Normal. pelo Peso - Chuva'!E$4</f>
        <v>149.17499999999998</v>
      </c>
      <c r="F88" s="32">
        <f>'Dados Brutos - CHUVA'!F88*'Dados Normal. pelo Peso - Chuva'!F$4</f>
        <v>89.632000000000005</v>
      </c>
      <c r="G88" s="32">
        <f>'Dados Brutos - CHUVA'!G88*'Dados Normal. pelo Peso - Chuva'!G$4</f>
        <v>53.972121837893653</v>
      </c>
      <c r="H88" s="32">
        <f>'Dados Brutos - CHUVA'!H88*'Dados Normal. pelo Peso - Chuva'!H$4</f>
        <v>6.7050220453812246</v>
      </c>
      <c r="I88" s="32">
        <f>'Dados Brutos - CHUVA'!I88*'Dados Normal. pelo Peso - Chuva'!I$4</f>
        <v>197.22499999999999</v>
      </c>
      <c r="J88" s="32">
        <f>'Dados Brutos - CHUVA'!J88*'Dados Normal. pelo Peso - Chuva'!J$4</f>
        <v>99.215999999999994</v>
      </c>
      <c r="K88" s="32">
        <f>'Dados Brutos - CHUVA'!K88*'Dados Normal. pelo Peso - Chuva'!K$4</f>
        <v>104.1</v>
      </c>
      <c r="L88" s="32">
        <f>'Dados Brutos - CHUVA'!L88*'Dados Normal. pelo Peso - Chuva'!L$4</f>
        <v>152.28</v>
      </c>
      <c r="M88" s="32">
        <f>'Dados Brutos - CHUVA'!M88*'Dados Normal. pelo Peso - Chuva'!M$4</f>
        <v>356.06400000000002</v>
      </c>
      <c r="N88" s="32">
        <f>'Dados Brutos - CHUVA'!N88*'Dados Normal. pelo Peso - Chuva'!N$4</f>
        <v>425.54599999999999</v>
      </c>
      <c r="O88" s="32">
        <f>'Dados Brutos - CHUVA'!O88*'Dados Normal. pelo Peso - Chuva'!O$4</f>
        <v>359.90000000000003</v>
      </c>
      <c r="P88" s="32">
        <f>'Dados Brutos - CHUVA'!P88*'Dados Normal. pelo Peso - Chuva'!P$4</f>
        <v>179.54999999999998</v>
      </c>
      <c r="Q88" s="32">
        <f>'Dados Brutos - CHUVA'!Q88*'Dados Normal. pelo Peso - Chuva'!Q$4</f>
        <v>4.7</v>
      </c>
      <c r="R88" s="32">
        <f>'Dados Brutos - CHUVA'!R88*'Dados Normal. pelo Peso - Chuva'!R$4</f>
        <v>4.5</v>
      </c>
      <c r="S88" s="32">
        <f>'Dados Brutos - CHUVA'!S88*'Dados Normal. pelo Peso - Chuva'!S$4</f>
        <v>8.6999999999999993</v>
      </c>
      <c r="T88" s="32">
        <f>'Dados Brutos - CHUVA'!T88*'Dados Normal. pelo Peso - Chuva'!T$4</f>
        <v>0</v>
      </c>
      <c r="U88" s="32">
        <f>'Dados Brutos - CHUVA'!U88*'Dados Normal. pelo Peso - Chuva'!U$4</f>
        <v>0</v>
      </c>
      <c r="V88" s="32">
        <f>'Dados Brutos - CHUVA'!V88*'Dados Normal. pelo Peso - Chuva'!V$4</f>
        <v>2.379</v>
      </c>
      <c r="W88" s="32">
        <f>'Dados Brutos - CHUVA'!W88*'Dados Normal. pelo Peso - Chuva'!W$4</f>
        <v>445.04300000000001</v>
      </c>
      <c r="X88" s="32">
        <f>'Dados Brutos - CHUVA'!X88*'Dados Normal. pelo Peso - Chuva'!X$4</f>
        <v>323.11399999999998</v>
      </c>
      <c r="Y88" s="32">
        <f>'Dados Brutos - CHUVA'!Y88*'Dados Normal. pelo Peso - Chuva'!Y$4</f>
        <v>212.42799999999997</v>
      </c>
      <c r="Z88" s="32">
        <f>'Dados Brutos - CHUVA'!Z88*'Dados Normal. pelo Peso - Chuva'!Z$4</f>
        <v>129.25</v>
      </c>
      <c r="AA88" s="32">
        <f>'Dados Brutos - CHUVA'!AA88*'Dados Normal. pelo Peso - Chuva'!AA$4</f>
        <v>84.87</v>
      </c>
      <c r="AB88" s="32">
        <f>'Dados Brutos - CHUVA'!AB88*'Dados Normal. pelo Peso - Chuva'!AB$4</f>
        <v>2.6219999999999994</v>
      </c>
      <c r="AC88" s="32">
        <f>'Dados Brutos - CHUVA'!AC88*'Dados Normal. pelo Peso - Chuva'!AC$4</f>
        <v>1.6320000000000001</v>
      </c>
    </row>
    <row r="89" spans="1:29" s="17" customFormat="1" x14ac:dyDescent="0.25">
      <c r="A89" s="18" t="s">
        <v>1041</v>
      </c>
      <c r="B89" s="28" t="s">
        <v>1042</v>
      </c>
      <c r="C89" s="32">
        <f>'Dados Brutos - CHUVA'!C89*'Dados Normal. pelo Peso - Chuva'!C$4</f>
        <v>212.09302325581396</v>
      </c>
      <c r="D89" s="32">
        <f>'Dados Brutos - CHUVA'!D89*'Dados Normal. pelo Peso - Chuva'!D$4</f>
        <v>153.59349371241117</v>
      </c>
      <c r="E89" s="32">
        <f>'Dados Brutos - CHUVA'!E89*'Dados Normal. pelo Peso - Chuva'!E$4</f>
        <v>117.58499999999999</v>
      </c>
      <c r="F89" s="32">
        <f>'Dados Brutos - CHUVA'!F89*'Dados Normal. pelo Peso - Chuva'!F$4</f>
        <v>73.024000000000001</v>
      </c>
      <c r="G89" s="32">
        <f>'Dados Brutos - CHUVA'!G89*'Dados Normal. pelo Peso - Chuva'!G$4</f>
        <v>31.894736842105264</v>
      </c>
      <c r="H89" s="32">
        <f>'Dados Brutos - CHUVA'!H89*'Dados Normal. pelo Peso - Chuva'!H$4</f>
        <v>3.1211979410388397</v>
      </c>
      <c r="I89" s="32">
        <f>'Dados Brutos - CHUVA'!I89*'Dados Normal. pelo Peso - Chuva'!I$4</f>
        <v>248.99</v>
      </c>
      <c r="J89" s="32">
        <f>'Dados Brutos - CHUVA'!J89*'Dados Normal. pelo Peso - Chuva'!J$4</f>
        <v>96.768000000000001</v>
      </c>
      <c r="K89" s="32">
        <f>'Dados Brutos - CHUVA'!K89*'Dados Normal. pelo Peso - Chuva'!K$4</f>
        <v>82.85</v>
      </c>
      <c r="L89" s="32">
        <f>'Dados Brutos - CHUVA'!L89*'Dados Normal. pelo Peso - Chuva'!L$4</f>
        <v>176.36</v>
      </c>
      <c r="M89" s="32">
        <f>'Dados Brutos - CHUVA'!M89*'Dados Normal. pelo Peso - Chuva'!M$4</f>
        <v>466.79999999999995</v>
      </c>
      <c r="N89" s="32">
        <f>'Dados Brutos - CHUVA'!N89*'Dados Normal. pelo Peso - Chuva'!N$4</f>
        <v>458.98799999999994</v>
      </c>
      <c r="O89" s="32">
        <f>'Dados Brutos - CHUVA'!O89*'Dados Normal. pelo Peso - Chuva'!O$4</f>
        <v>473.25</v>
      </c>
      <c r="P89" s="32">
        <f>'Dados Brutos - CHUVA'!P89*'Dados Normal. pelo Peso - Chuva'!P$4</f>
        <v>188.78399999999999</v>
      </c>
      <c r="Q89" s="32">
        <f>'Dados Brutos - CHUVA'!Q89*'Dados Normal. pelo Peso - Chuva'!Q$4</f>
        <v>0</v>
      </c>
      <c r="R89" s="32">
        <f>'Dados Brutos - CHUVA'!R89*'Dados Normal. pelo Peso - Chuva'!R$4</f>
        <v>0</v>
      </c>
      <c r="S89" s="32">
        <f>'Dados Brutos - CHUVA'!S89*'Dados Normal. pelo Peso - Chuva'!S$4</f>
        <v>8.6999999999999993</v>
      </c>
      <c r="T89" s="32">
        <f>'Dados Brutos - CHUVA'!T89*'Dados Normal. pelo Peso - Chuva'!T$4</f>
        <v>0</v>
      </c>
      <c r="U89" s="32">
        <f>'Dados Brutos - CHUVA'!U89*'Dados Normal. pelo Peso - Chuva'!U$4</f>
        <v>3.7</v>
      </c>
      <c r="V89" s="32">
        <f>'Dados Brutos - CHUVA'!V89*'Dados Normal. pelo Peso - Chuva'!V$4</f>
        <v>1.716</v>
      </c>
      <c r="W89" s="32">
        <f>'Dados Brutos - CHUVA'!W89*'Dados Normal. pelo Peso - Chuva'!W$4</f>
        <v>434.09200000000004</v>
      </c>
      <c r="X89" s="32">
        <f>'Dados Brutos - CHUVA'!X89*'Dados Normal. pelo Peso - Chuva'!X$4</f>
        <v>341.23999999999995</v>
      </c>
      <c r="Y89" s="32">
        <f>'Dados Brutos - CHUVA'!Y89*'Dados Normal. pelo Peso - Chuva'!Y$4</f>
        <v>162.05799999999996</v>
      </c>
      <c r="Z89" s="32">
        <f>'Dados Brutos - CHUVA'!Z89*'Dados Normal. pelo Peso - Chuva'!Z$4</f>
        <v>165.06399999999999</v>
      </c>
      <c r="AA89" s="32">
        <f>'Dados Brutos - CHUVA'!AA89*'Dados Normal. pelo Peso - Chuva'!AA$4</f>
        <v>40.410000000000004</v>
      </c>
      <c r="AB89" s="32">
        <f>'Dados Brutos - CHUVA'!AB89*'Dados Normal. pelo Peso - Chuva'!AB$4</f>
        <v>2.254</v>
      </c>
      <c r="AC89" s="32">
        <f>'Dados Brutos - CHUVA'!AC89*'Dados Normal. pelo Peso - Chuva'!AC$4</f>
        <v>0.84</v>
      </c>
    </row>
    <row r="90" spans="1:29" s="17" customFormat="1" x14ac:dyDescent="0.25">
      <c r="A90" s="18" t="s">
        <v>1043</v>
      </c>
      <c r="B90" s="28" t="s">
        <v>1044</v>
      </c>
      <c r="C90" s="32">
        <f>'Dados Brutos - CHUVA'!C90*'Dados Normal. pelo Peso - Chuva'!C$4</f>
        <v>43.881301981722963</v>
      </c>
      <c r="D90" s="32">
        <f>'Dados Brutos - CHUVA'!D90*'Dados Normal. pelo Peso - Chuva'!D$4</f>
        <v>2.6032331015997991</v>
      </c>
      <c r="E90" s="32">
        <f>'Dados Brutos - CHUVA'!E90*'Dados Normal. pelo Peso - Chuva'!E$4</f>
        <v>97.89</v>
      </c>
      <c r="F90" s="32">
        <f>'Dados Brutos - CHUVA'!F90*'Dados Normal. pelo Peso - Chuva'!F$4</f>
        <v>55.04</v>
      </c>
      <c r="G90" s="32">
        <f>'Dados Brutos - CHUVA'!G90*'Dados Normal. pelo Peso - Chuva'!G$4</f>
        <v>48.399733510992675</v>
      </c>
      <c r="H90" s="32">
        <f>'Dados Brutos - CHUVA'!H90*'Dados Normal. pelo Peso - Chuva'!H$4</f>
        <v>6.2206106870229005</v>
      </c>
      <c r="I90" s="32">
        <f>'Dados Brutos - CHUVA'!I90*'Dados Normal. pelo Peso - Chuva'!I$4</f>
        <v>189.21</v>
      </c>
      <c r="J90" s="32">
        <f>'Dados Brutos - CHUVA'!J90*'Dados Normal. pelo Peso - Chuva'!J$4</f>
        <v>90.72</v>
      </c>
      <c r="K90" s="32">
        <f>'Dados Brutos - CHUVA'!K90*'Dados Normal. pelo Peso - Chuva'!K$4</f>
        <v>92.8</v>
      </c>
      <c r="L90" s="32">
        <f>'Dados Brutos - CHUVA'!L90*'Dados Normal. pelo Peso - Chuva'!L$4</f>
        <v>185.96</v>
      </c>
      <c r="M90" s="32">
        <f>'Dados Brutos - CHUVA'!M90*'Dados Normal. pelo Peso - Chuva'!M$4</f>
        <v>385.392</v>
      </c>
      <c r="N90" s="32">
        <f>'Dados Brutos - CHUVA'!N90*'Dados Normal. pelo Peso - Chuva'!N$4</f>
        <v>441.87599999999998</v>
      </c>
      <c r="O90" s="32">
        <f>'Dados Brutos - CHUVA'!O90*'Dados Normal. pelo Peso - Chuva'!O$4</f>
        <v>474.54999999999995</v>
      </c>
      <c r="P90" s="32">
        <f>'Dados Brutos - CHUVA'!P90*'Dados Normal. pelo Peso - Chuva'!P$4</f>
        <v>188.57499999999999</v>
      </c>
      <c r="Q90" s="32">
        <f>'Dados Brutos - CHUVA'!Q90*'Dados Normal. pelo Peso - Chuva'!Q$4</f>
        <v>0</v>
      </c>
      <c r="R90" s="32">
        <f>'Dados Brutos - CHUVA'!R90*'Dados Normal. pelo Peso - Chuva'!R$4</f>
        <v>0</v>
      </c>
      <c r="S90" s="32">
        <f>'Dados Brutos - CHUVA'!S90*'Dados Normal. pelo Peso - Chuva'!S$4</f>
        <v>2.9</v>
      </c>
      <c r="T90" s="32">
        <f>'Dados Brutos - CHUVA'!T90*'Dados Normal. pelo Peso - Chuva'!T$4</f>
        <v>0</v>
      </c>
      <c r="U90" s="32">
        <f>'Dados Brutos - CHUVA'!U90*'Dados Normal. pelo Peso - Chuva'!U$4</f>
        <v>0</v>
      </c>
      <c r="V90" s="32">
        <f>'Dados Brutos - CHUVA'!V90*'Dados Normal. pelo Peso - Chuva'!V$4</f>
        <v>1.7549999999999999</v>
      </c>
      <c r="W90" s="32">
        <f>'Dados Brutos - CHUVA'!W90*'Dados Normal. pelo Peso - Chuva'!W$4</f>
        <v>385.63499999999999</v>
      </c>
      <c r="X90" s="32">
        <f>'Dados Brutos - CHUVA'!X90*'Dados Normal. pelo Peso - Chuva'!X$4</f>
        <v>337.36399999999998</v>
      </c>
      <c r="Y90" s="32">
        <f>'Dados Brutos - CHUVA'!Y90*'Dados Normal. pelo Peso - Chuva'!Y$4</f>
        <v>38.548000000000002</v>
      </c>
      <c r="Z90" s="32">
        <f>'Dados Brutos - CHUVA'!Z90*'Dados Normal. pelo Peso - Chuva'!Z$4</f>
        <v>40.89</v>
      </c>
      <c r="AA90" s="32">
        <f>'Dados Brutos - CHUVA'!AA90*'Dados Normal. pelo Peso - Chuva'!AA$4</f>
        <v>43.964999999999996</v>
      </c>
      <c r="AB90" s="32">
        <f>'Dados Brutos - CHUVA'!AB90*'Dados Normal. pelo Peso - Chuva'!AB$4</f>
        <v>1.7939999999999998</v>
      </c>
      <c r="AC90" s="32">
        <f>'Dados Brutos - CHUVA'!AC90*'Dados Normal. pelo Peso - Chuva'!AC$4</f>
        <v>0.93599999999999994</v>
      </c>
    </row>
    <row r="91" spans="1:29" s="17" customFormat="1" x14ac:dyDescent="0.25">
      <c r="A91" s="18" t="s">
        <v>1045</v>
      </c>
      <c r="B91" s="28" t="s">
        <v>1046</v>
      </c>
      <c r="C91" s="32">
        <f>'Dados Brutos - CHUVA'!C91*'Dados Normal. pelo Peso - Chuva'!C$4</f>
        <v>159.25632102791229</v>
      </c>
      <c r="D91" s="32">
        <f>'Dados Brutos - CHUVA'!D91*'Dados Normal. pelo Peso - Chuva'!D$4</f>
        <v>109.89038262668046</v>
      </c>
      <c r="E91" s="32">
        <f>'Dados Brutos - CHUVA'!E91*'Dados Normal. pelo Peso - Chuva'!E$4</f>
        <v>119.223</v>
      </c>
      <c r="F91" s="32">
        <f>'Dados Brutos - CHUVA'!F91*'Dados Normal. pelo Peso - Chuva'!F$4</f>
        <v>74.751999999999995</v>
      </c>
      <c r="G91" s="32">
        <f>'Dados Brutos - CHUVA'!G91*'Dados Normal. pelo Peso - Chuva'!G$4</f>
        <v>45.159386068476977</v>
      </c>
      <c r="H91" s="32">
        <f>'Dados Brutos - CHUVA'!H91*'Dados Normal. pelo Peso - Chuva'!H$4</f>
        <v>3.7546364336202669</v>
      </c>
      <c r="I91" s="32">
        <f>'Dados Brutos - CHUVA'!I91*'Dados Normal. pelo Peso - Chuva'!I$4</f>
        <v>211.29499999999999</v>
      </c>
      <c r="J91" s="32">
        <f>'Dados Brutos - CHUVA'!J91*'Dados Normal. pelo Peso - Chuva'!J$4</f>
        <v>96.048000000000002</v>
      </c>
      <c r="K91" s="32">
        <f>'Dados Brutos - CHUVA'!K91*'Dados Normal. pelo Peso - Chuva'!K$4</f>
        <v>151.94999999999999</v>
      </c>
      <c r="L91" s="32">
        <f>'Dados Brutos - CHUVA'!L91*'Dados Normal. pelo Peso - Chuva'!L$4</f>
        <v>159.66</v>
      </c>
      <c r="M91" s="32">
        <f>'Dados Brutos - CHUVA'!M91*'Dados Normal. pelo Peso - Chuva'!M$4</f>
        <v>414.86400000000003</v>
      </c>
      <c r="N91" s="32">
        <f>'Dados Brutos - CHUVA'!N91*'Dados Normal. pelo Peso - Chuva'!N$4</f>
        <v>430.14600000000002</v>
      </c>
      <c r="O91" s="32">
        <f>'Dados Brutos - CHUVA'!O91*'Dados Normal. pelo Peso - Chuva'!O$4</f>
        <v>442.9</v>
      </c>
      <c r="P91" s="32">
        <f>'Dados Brutos - CHUVA'!P91*'Dados Normal. pelo Peso - Chuva'!P$4</f>
        <v>185.02199999999999</v>
      </c>
      <c r="Q91" s="32">
        <f>'Dados Brutos - CHUVA'!Q91*'Dados Normal. pelo Peso - Chuva'!Q$4</f>
        <v>0</v>
      </c>
      <c r="R91" s="32">
        <f>'Dados Brutos - CHUVA'!R91*'Dados Normal. pelo Peso - Chuva'!R$4</f>
        <v>4.5</v>
      </c>
      <c r="S91" s="32">
        <f>'Dados Brutos - CHUVA'!S91*'Dados Normal. pelo Peso - Chuva'!S$4</f>
        <v>8.6999999999999993</v>
      </c>
      <c r="T91" s="32">
        <f>'Dados Brutos - CHUVA'!T91*'Dados Normal. pelo Peso - Chuva'!T$4</f>
        <v>0</v>
      </c>
      <c r="U91" s="32">
        <f>'Dados Brutos - CHUVA'!U91*'Dados Normal. pelo Peso - Chuva'!U$4</f>
        <v>0</v>
      </c>
      <c r="V91" s="32">
        <f>'Dados Brutos - CHUVA'!V91*'Dados Normal. pelo Peso - Chuva'!V$4</f>
        <v>2.1059999999999999</v>
      </c>
      <c r="W91" s="32">
        <f>'Dados Brutos - CHUVA'!W91*'Dados Normal. pelo Peso - Chuva'!W$4</f>
        <v>430.75500000000005</v>
      </c>
      <c r="X91" s="32">
        <f>'Dados Brutos - CHUVA'!X91*'Dados Normal. pelo Peso - Chuva'!X$4</f>
        <v>346.25600000000003</v>
      </c>
      <c r="Y91" s="32">
        <f>'Dados Brutos - CHUVA'!Y91*'Dados Normal. pelo Peso - Chuva'!Y$4</f>
        <v>124.70599999999999</v>
      </c>
      <c r="Z91" s="32">
        <f>'Dados Brutos - CHUVA'!Z91*'Dados Normal. pelo Peso - Chuva'!Z$4</f>
        <v>111.29600000000001</v>
      </c>
      <c r="AA91" s="32">
        <f>'Dados Brutos - CHUVA'!AA91*'Dados Normal. pelo Peso - Chuva'!AA$4</f>
        <v>63.675000000000004</v>
      </c>
      <c r="AB91" s="32">
        <f>'Dados Brutos - CHUVA'!AB91*'Dados Normal. pelo Peso - Chuva'!AB$4</f>
        <v>2.76</v>
      </c>
      <c r="AC91" s="32">
        <f>'Dados Brutos - CHUVA'!AC91*'Dados Normal. pelo Peso - Chuva'!AC$4</f>
        <v>1.272</v>
      </c>
    </row>
    <row r="92" spans="1:29" s="17" customFormat="1" x14ac:dyDescent="0.25">
      <c r="A92" s="18" t="s">
        <v>1047</v>
      </c>
      <c r="B92" s="28" t="s">
        <v>1048</v>
      </c>
      <c r="C92" s="32">
        <f>'Dados Brutos - CHUVA'!C92*'Dados Normal. pelo Peso - Chuva'!C$4</f>
        <v>233.40546153927667</v>
      </c>
      <c r="D92" s="32">
        <f>'Dados Brutos - CHUVA'!D92*'Dados Normal. pelo Peso - Chuva'!D$4</f>
        <v>156.70288200577264</v>
      </c>
      <c r="E92" s="32">
        <f>'Dados Brutos - CHUVA'!E92*'Dados Normal. pelo Peso - Chuva'!E$4</f>
        <v>123.16199999999999</v>
      </c>
      <c r="F92" s="32">
        <f>'Dados Brutos - CHUVA'!F92*'Dados Normal. pelo Peso - Chuva'!F$4</f>
        <v>72.576000000000008</v>
      </c>
      <c r="G92" s="32">
        <f>'Dados Brutos - CHUVA'!G92*'Dados Normal. pelo Peso - Chuva'!G$4</f>
        <v>35.694510287285482</v>
      </c>
      <c r="H92" s="32">
        <f>'Dados Brutos - CHUVA'!H92*'Dados Normal. pelo Peso - Chuva'!H$4</f>
        <v>11.112117846495586</v>
      </c>
      <c r="I92" s="32">
        <f>'Dados Brutos - CHUVA'!I92*'Dados Normal. pelo Peso - Chuva'!I$4</f>
        <v>175.76999999999998</v>
      </c>
      <c r="J92" s="32">
        <f>'Dados Brutos - CHUVA'!J92*'Dados Normal. pelo Peso - Chuva'!J$4</f>
        <v>95.292000000000002</v>
      </c>
      <c r="K92" s="32">
        <f>'Dados Brutos - CHUVA'!K92*'Dados Normal. pelo Peso - Chuva'!K$4</f>
        <v>87.5</v>
      </c>
      <c r="L92" s="32">
        <f>'Dados Brutos - CHUVA'!L92*'Dados Normal. pelo Peso - Chuva'!L$4</f>
        <v>153.91999999999999</v>
      </c>
      <c r="M92" s="32">
        <f>'Dados Brutos - CHUVA'!M92*'Dados Normal. pelo Peso - Chuva'!M$4</f>
        <v>330.33599999999996</v>
      </c>
      <c r="N92" s="32">
        <f>'Dados Brutos - CHUVA'!N92*'Dados Normal. pelo Peso - Chuva'!N$4</f>
        <v>401.39600000000002</v>
      </c>
      <c r="O92" s="32">
        <f>'Dados Brutos - CHUVA'!O92*'Dados Normal. pelo Peso - Chuva'!O$4</f>
        <v>362.5</v>
      </c>
      <c r="P92" s="32">
        <f>'Dados Brutos - CHUVA'!P92*'Dados Normal. pelo Peso - Chuva'!P$4</f>
        <v>186.12399999999997</v>
      </c>
      <c r="Q92" s="32">
        <f>'Dados Brutos - CHUVA'!Q92*'Dados Normal. pelo Peso - Chuva'!Q$4</f>
        <v>4.7</v>
      </c>
      <c r="R92" s="32">
        <f>'Dados Brutos - CHUVA'!R92*'Dados Normal. pelo Peso - Chuva'!R$4</f>
        <v>4.5</v>
      </c>
      <c r="S92" s="32">
        <f>'Dados Brutos - CHUVA'!S92*'Dados Normal. pelo Peso - Chuva'!S$4</f>
        <v>2.9</v>
      </c>
      <c r="T92" s="32">
        <f>'Dados Brutos - CHUVA'!T92*'Dados Normal. pelo Peso - Chuva'!T$4</f>
        <v>0</v>
      </c>
      <c r="U92" s="32">
        <f>'Dados Brutos - CHUVA'!U92*'Dados Normal. pelo Peso - Chuva'!U$4</f>
        <v>0</v>
      </c>
      <c r="V92" s="32">
        <f>'Dados Brutos - CHUVA'!V92*'Dados Normal. pelo Peso - Chuva'!V$4</f>
        <v>2.1840000000000002</v>
      </c>
      <c r="W92" s="32">
        <f>'Dados Brutos - CHUVA'!W92*'Dados Normal. pelo Peso - Chuva'!W$4</f>
        <v>433.52800000000002</v>
      </c>
      <c r="X92" s="32">
        <f>'Dados Brutos - CHUVA'!X92*'Dados Normal. pelo Peso - Chuva'!X$4</f>
        <v>343.74799999999999</v>
      </c>
      <c r="Y92" s="32">
        <f>'Dados Brutos - CHUVA'!Y92*'Dados Normal. pelo Peso - Chuva'!Y$4</f>
        <v>199.364</v>
      </c>
      <c r="Z92" s="32">
        <f>'Dados Brutos - CHUVA'!Z92*'Dados Normal. pelo Peso - Chuva'!Z$4</f>
        <v>153.54900000000001</v>
      </c>
      <c r="AA92" s="32">
        <f>'Dados Brutos - CHUVA'!AA92*'Dados Normal. pelo Peso - Chuva'!AA$4</f>
        <v>67.5</v>
      </c>
      <c r="AB92" s="32">
        <f>'Dados Brutos - CHUVA'!AB92*'Dados Normal. pelo Peso - Chuva'!AB$4</f>
        <v>2.8059999999999996</v>
      </c>
      <c r="AC92" s="32">
        <f>'Dados Brutos - CHUVA'!AC92*'Dados Normal. pelo Peso - Chuva'!AC$4</f>
        <v>1.44</v>
      </c>
    </row>
    <row r="93" spans="1:29" s="17" customFormat="1" x14ac:dyDescent="0.25">
      <c r="A93" s="18" t="s">
        <v>1049</v>
      </c>
      <c r="B93" s="28" t="s">
        <v>1050</v>
      </c>
      <c r="C93" s="32">
        <f>'Dados Brutos - CHUVA'!C93*'Dados Normal. pelo Peso - Chuva'!C$4</f>
        <v>253.38903907594005</v>
      </c>
      <c r="D93" s="32">
        <f>'Dados Brutos - CHUVA'!D93*'Dados Normal. pelo Peso - Chuva'!D$4</f>
        <v>194.81316439385805</v>
      </c>
      <c r="E93" s="32">
        <f>'Dados Brutos - CHUVA'!E93*'Dados Normal. pelo Peso - Chuva'!E$4</f>
        <v>147.06899999999999</v>
      </c>
      <c r="F93" s="32">
        <f>'Dados Brutos - CHUVA'!F93*'Dados Normal. pelo Peso - Chuva'!F$4</f>
        <v>97.344000000000008</v>
      </c>
      <c r="G93" s="32">
        <f>'Dados Brutos - CHUVA'!G93*'Dados Normal. pelo Peso - Chuva'!G$4</f>
        <v>32.535564853556494</v>
      </c>
      <c r="H93" s="32">
        <f>'Dados Brutos - CHUVA'!H93*'Dados Normal. pelo Peso - Chuva'!H$4</f>
        <v>9.7784200385356446</v>
      </c>
      <c r="I93" s="32">
        <f>'Dados Brutos - CHUVA'!I93*'Dados Normal. pelo Peso - Chuva'!I$4</f>
        <v>175.76999999999998</v>
      </c>
      <c r="J93" s="32">
        <f>'Dados Brutos - CHUVA'!J93*'Dados Normal. pelo Peso - Chuva'!J$4</f>
        <v>86.147999999999996</v>
      </c>
      <c r="K93" s="32">
        <f>'Dados Brutos - CHUVA'!K93*'Dados Normal. pelo Peso - Chuva'!K$4</f>
        <v>87.725000000000009</v>
      </c>
      <c r="L93" s="32">
        <f>'Dados Brutos - CHUVA'!L93*'Dados Normal. pelo Peso - Chuva'!L$4</f>
        <v>122.54</v>
      </c>
      <c r="M93" s="32">
        <f>'Dados Brutos - CHUVA'!M93*'Dados Normal. pelo Peso - Chuva'!M$4</f>
        <v>360.86400000000003</v>
      </c>
      <c r="N93" s="32">
        <f>'Dados Brutos - CHUVA'!N93*'Dados Normal. pelo Peso - Chuva'!N$4</f>
        <v>435.57399999999996</v>
      </c>
      <c r="O93" s="32">
        <f>'Dados Brutos - CHUVA'!O93*'Dados Normal. pelo Peso - Chuva'!O$4</f>
        <v>395.4</v>
      </c>
      <c r="P93" s="32">
        <f>'Dados Brutos - CHUVA'!P93*'Dados Normal. pelo Peso - Chuva'!P$4</f>
        <v>189.126</v>
      </c>
      <c r="Q93" s="32">
        <f>'Dados Brutos - CHUVA'!Q93*'Dados Normal. pelo Peso - Chuva'!Q$4</f>
        <v>4.7</v>
      </c>
      <c r="R93" s="32">
        <f>'Dados Brutos - CHUVA'!R93*'Dados Normal. pelo Peso - Chuva'!R$4</f>
        <v>4.5</v>
      </c>
      <c r="S93" s="32">
        <f>'Dados Brutos - CHUVA'!S93*'Dados Normal. pelo Peso - Chuva'!S$4</f>
        <v>8.6999999999999993</v>
      </c>
      <c r="T93" s="32">
        <f>'Dados Brutos - CHUVA'!T93*'Dados Normal. pelo Peso - Chuva'!T$4</f>
        <v>0</v>
      </c>
      <c r="U93" s="32">
        <f>'Dados Brutos - CHUVA'!U93*'Dados Normal. pelo Peso - Chuva'!U$4</f>
        <v>0</v>
      </c>
      <c r="V93" s="32">
        <f>'Dados Brutos - CHUVA'!V93*'Dados Normal. pelo Peso - Chuva'!V$4</f>
        <v>1.95</v>
      </c>
      <c r="W93" s="32">
        <f>'Dados Brutos - CHUVA'!W93*'Dados Normal. pelo Peso - Chuva'!W$4</f>
        <v>424.45700000000005</v>
      </c>
      <c r="X93" s="32">
        <f>'Dados Brutos - CHUVA'!X93*'Dados Normal. pelo Peso - Chuva'!X$4</f>
        <v>357.08599999999996</v>
      </c>
      <c r="Y93" s="32">
        <f>'Dados Brutos - CHUVA'!Y93*'Dados Normal. pelo Peso - Chuva'!Y$4</f>
        <v>239.01599999999999</v>
      </c>
      <c r="Z93" s="32">
        <f>'Dados Brutos - CHUVA'!Z93*'Dados Normal. pelo Peso - Chuva'!Z$4</f>
        <v>248.81800000000001</v>
      </c>
      <c r="AA93" s="32">
        <f>'Dados Brutos - CHUVA'!AA93*'Dados Normal. pelo Peso - Chuva'!AA$4</f>
        <v>69.63</v>
      </c>
      <c r="AB93" s="32">
        <f>'Dados Brutos - CHUVA'!AB93*'Dados Normal. pelo Peso - Chuva'!AB$4</f>
        <v>2.8059999999999996</v>
      </c>
      <c r="AC93" s="32">
        <f>'Dados Brutos - CHUVA'!AC93*'Dados Normal. pelo Peso - Chuva'!AC$4</f>
        <v>1.1279999999999999</v>
      </c>
    </row>
    <row r="94" spans="1:29" s="17" customFormat="1" x14ac:dyDescent="0.25">
      <c r="A94" s="18" t="s">
        <v>1051</v>
      </c>
      <c r="B94" s="28" t="s">
        <v>1052</v>
      </c>
      <c r="C94" s="32">
        <f>'Dados Brutos - CHUVA'!C94*'Dados Normal. pelo Peso - Chuva'!C$4</f>
        <v>323.39539328434444</v>
      </c>
      <c r="D94" s="32">
        <f>'Dados Brutos - CHUVA'!D94*'Dados Normal. pelo Peso - Chuva'!D$4</f>
        <v>212.6233620666649</v>
      </c>
      <c r="E94" s="32">
        <f>'Dados Brutos - CHUVA'!E94*'Dados Normal. pelo Peso - Chuva'!E$4</f>
        <v>153.42600000000002</v>
      </c>
      <c r="F94" s="32">
        <f>'Dados Brutos - CHUVA'!F94*'Dados Normal. pelo Peso - Chuva'!F$4</f>
        <v>86.08</v>
      </c>
      <c r="G94" s="32">
        <f>'Dados Brutos - CHUVA'!G94*'Dados Normal. pelo Peso - Chuva'!G$4</f>
        <v>62.467975085203904</v>
      </c>
      <c r="H94" s="32">
        <f>'Dados Brutos - CHUVA'!H94*'Dados Normal. pelo Peso - Chuva'!H$4</f>
        <v>5.7777777777777777</v>
      </c>
      <c r="I94" s="32">
        <f>'Dados Brutos - CHUVA'!I94*'Dados Normal. pelo Peso - Chuva'!I$4</f>
        <v>232.22499999999997</v>
      </c>
      <c r="J94" s="32">
        <f>'Dados Brutos - CHUVA'!J94*'Dados Normal. pelo Peso - Chuva'!J$4</f>
        <v>100.188</v>
      </c>
      <c r="K94" s="32">
        <f>'Dados Brutos - CHUVA'!K94*'Dados Normal. pelo Peso - Chuva'!K$4</f>
        <v>49.225000000000001</v>
      </c>
      <c r="L94" s="32">
        <f>'Dados Brutos - CHUVA'!L94*'Dados Normal. pelo Peso - Chuva'!L$4</f>
        <v>166.06</v>
      </c>
      <c r="M94" s="32">
        <f>'Dados Brutos - CHUVA'!M94*'Dados Normal. pelo Peso - Chuva'!M$4</f>
        <v>333.21600000000001</v>
      </c>
      <c r="N94" s="32">
        <f>'Dados Brutos - CHUVA'!N94*'Dados Normal. pelo Peso - Chuva'!N$4</f>
        <v>370.62199999999996</v>
      </c>
      <c r="O94" s="32">
        <f>'Dados Brutos - CHUVA'!O94*'Dados Normal. pelo Peso - Chuva'!O$4</f>
        <v>370.5</v>
      </c>
      <c r="P94" s="32">
        <f>'Dados Brutos - CHUVA'!P94*'Dados Normal. pelo Peso - Chuva'!P$4</f>
        <v>184.81299999999999</v>
      </c>
      <c r="Q94" s="32">
        <f>'Dados Brutos - CHUVA'!Q94*'Dados Normal. pelo Peso - Chuva'!Q$4</f>
        <v>4.7</v>
      </c>
      <c r="R94" s="32">
        <f>'Dados Brutos - CHUVA'!R94*'Dados Normal. pelo Peso - Chuva'!R$4</f>
        <v>0</v>
      </c>
      <c r="S94" s="32">
        <f>'Dados Brutos - CHUVA'!S94*'Dados Normal. pelo Peso - Chuva'!S$4</f>
        <v>2.9</v>
      </c>
      <c r="T94" s="32">
        <f>'Dados Brutos - CHUVA'!T94*'Dados Normal. pelo Peso - Chuva'!T$4</f>
        <v>0</v>
      </c>
      <c r="U94" s="32">
        <f>'Dados Brutos - CHUVA'!U94*'Dados Normal. pelo Peso - Chuva'!U$4</f>
        <v>0</v>
      </c>
      <c r="V94" s="32">
        <f>'Dados Brutos - CHUVA'!V94*'Dados Normal. pelo Peso - Chuva'!V$4</f>
        <v>2.0670000000000002</v>
      </c>
      <c r="W94" s="32">
        <f>'Dados Brutos - CHUVA'!W94*'Dados Normal. pelo Peso - Chuva'!W$4</f>
        <v>438.416</v>
      </c>
      <c r="X94" s="32">
        <f>'Dados Brutos - CHUVA'!X94*'Dados Normal. pelo Peso - Chuva'!X$4</f>
        <v>360.50600000000003</v>
      </c>
      <c r="Y94" s="32">
        <f>'Dados Brutos - CHUVA'!Y94*'Dados Normal. pelo Peso - Chuva'!Y$4</f>
        <v>242.09799999999998</v>
      </c>
      <c r="Z94" s="32">
        <f>'Dados Brutos - CHUVA'!Z94*'Dados Normal. pelo Peso - Chuva'!Z$4</f>
        <v>224.566</v>
      </c>
      <c r="AA94" s="32">
        <f>'Dados Brutos - CHUVA'!AA94*'Dados Normal. pelo Peso - Chuva'!AA$4</f>
        <v>73.515000000000001</v>
      </c>
      <c r="AB94" s="32">
        <f>'Dados Brutos - CHUVA'!AB94*'Dados Normal. pelo Peso - Chuva'!AB$4</f>
        <v>2.5299999999999998</v>
      </c>
      <c r="AC94" s="32">
        <f>'Dados Brutos - CHUVA'!AC94*'Dados Normal. pelo Peso - Chuva'!AC$4</f>
        <v>1.248</v>
      </c>
    </row>
    <row r="95" spans="1:29" s="17" customFormat="1" x14ac:dyDescent="0.25">
      <c r="A95" s="18" t="s">
        <v>1053</v>
      </c>
      <c r="B95" s="28" t="s">
        <v>1054</v>
      </c>
      <c r="C95" s="32">
        <f>'Dados Brutos - CHUVA'!C95*'Dados Normal. pelo Peso - Chuva'!C$4</f>
        <v>293.75715848401001</v>
      </c>
      <c r="D95" s="32">
        <f>'Dados Brutos - CHUVA'!D95*'Dados Normal. pelo Peso - Chuva'!D$4</f>
        <v>183.531279771356</v>
      </c>
      <c r="E95" s="32">
        <f>'Dados Brutos - CHUVA'!E95*'Dados Normal. pelo Peso - Chuva'!E$4</f>
        <v>180.60900000000001</v>
      </c>
      <c r="F95" s="32">
        <f>'Dados Brutos - CHUVA'!F95*'Dados Normal. pelo Peso - Chuva'!F$4</f>
        <v>104.224</v>
      </c>
      <c r="G95" s="32">
        <f>'Dados Brutos - CHUVA'!G95*'Dados Normal. pelo Peso - Chuva'!G$4</f>
        <v>68.743447656132986</v>
      </c>
      <c r="H95" s="32">
        <f>'Dados Brutos - CHUVA'!H95*'Dados Normal. pelo Peso - Chuva'!H$4</f>
        <v>15.534390181539248</v>
      </c>
      <c r="I95" s="32">
        <f>'Dados Brutos - CHUVA'!I95*'Dados Normal. pelo Peso - Chuva'!I$4</f>
        <v>251.89499999999998</v>
      </c>
      <c r="J95" s="32">
        <f>'Dados Brutos - CHUVA'!J95*'Dados Normal. pelo Peso - Chuva'!J$4</f>
        <v>104.90400000000001</v>
      </c>
      <c r="K95" s="32">
        <f>'Dados Brutos - CHUVA'!K95*'Dados Normal. pelo Peso - Chuva'!K$4</f>
        <v>33.424999999999997</v>
      </c>
      <c r="L95" s="32">
        <f>'Dados Brutos - CHUVA'!L95*'Dados Normal. pelo Peso - Chuva'!L$4</f>
        <v>107.84</v>
      </c>
      <c r="M95" s="32">
        <f>'Dados Brutos - CHUVA'!M95*'Dados Normal. pelo Peso - Chuva'!M$4</f>
        <v>63.983999999999995</v>
      </c>
      <c r="N95" s="32">
        <f>'Dados Brutos - CHUVA'!N95*'Dados Normal. pelo Peso - Chuva'!N$4</f>
        <v>351.53199999999998</v>
      </c>
      <c r="O95" s="32">
        <f>'Dados Brutos - CHUVA'!O95*'Dados Normal. pelo Peso - Chuva'!O$4</f>
        <v>301.10000000000002</v>
      </c>
      <c r="P95" s="32">
        <f>'Dados Brutos - CHUVA'!P95*'Dados Normal. pelo Peso - Chuva'!P$4</f>
        <v>186.542</v>
      </c>
      <c r="Q95" s="32">
        <f>'Dados Brutos - CHUVA'!Q95*'Dados Normal. pelo Peso - Chuva'!Q$4</f>
        <v>0</v>
      </c>
      <c r="R95" s="32">
        <f>'Dados Brutos - CHUVA'!R95*'Dados Normal. pelo Peso - Chuva'!R$4</f>
        <v>4.5</v>
      </c>
      <c r="S95" s="32">
        <f>'Dados Brutos - CHUVA'!S95*'Dados Normal. pelo Peso - Chuva'!S$4</f>
        <v>5.8</v>
      </c>
      <c r="T95" s="32">
        <f>'Dados Brutos - CHUVA'!T95*'Dados Normal. pelo Peso - Chuva'!T$4</f>
        <v>0</v>
      </c>
      <c r="U95" s="32">
        <f>'Dados Brutos - CHUVA'!U95*'Dados Normal. pelo Peso - Chuva'!U$4</f>
        <v>0</v>
      </c>
      <c r="V95" s="32">
        <f>'Dados Brutos - CHUVA'!V95*'Dados Normal. pelo Peso - Chuva'!V$4</f>
        <v>2.1059999999999999</v>
      </c>
      <c r="W95" s="32">
        <f>'Dados Brutos - CHUVA'!W95*'Dados Normal. pelo Peso - Chuva'!W$4</f>
        <v>445.983</v>
      </c>
      <c r="X95" s="32">
        <f>'Dados Brutos - CHUVA'!X95*'Dados Normal. pelo Peso - Chuva'!X$4</f>
        <v>342.34199999999998</v>
      </c>
      <c r="Y95" s="32">
        <f>'Dados Brutos - CHUVA'!Y95*'Dados Normal. pelo Peso - Chuva'!Y$4</f>
        <v>336.16799999999995</v>
      </c>
      <c r="Z95" s="32">
        <f>'Dados Brutos - CHUVA'!Z95*'Dados Normal. pelo Peso - Chuva'!Z$4</f>
        <v>209.38499999999999</v>
      </c>
      <c r="AA95" s="32">
        <f>'Dados Brutos - CHUVA'!AA95*'Dados Normal. pelo Peso - Chuva'!AA$4</f>
        <v>80.685000000000002</v>
      </c>
      <c r="AB95" s="32">
        <f>'Dados Brutos - CHUVA'!AB95*'Dados Normal. pelo Peso - Chuva'!AB$4</f>
        <v>2.6219999999999994</v>
      </c>
      <c r="AC95" s="32">
        <f>'Dados Brutos - CHUVA'!AC95*'Dados Normal. pelo Peso - Chuva'!AC$4</f>
        <v>1.32</v>
      </c>
    </row>
    <row r="96" spans="1:29" s="17" customFormat="1" x14ac:dyDescent="0.25">
      <c r="A96" s="18" t="s">
        <v>1055</v>
      </c>
      <c r="B96" s="28" t="s">
        <v>1056</v>
      </c>
      <c r="C96" s="32">
        <f>'Dados Brutos - CHUVA'!C96*'Dados Normal. pelo Peso - Chuva'!C$4</f>
        <v>285.72569906790949</v>
      </c>
      <c r="D96" s="32">
        <f>'Dados Brutos - CHUVA'!D96*'Dados Normal. pelo Peso - Chuva'!D$4</f>
        <v>194.57985780663944</v>
      </c>
      <c r="E96" s="32">
        <f>'Dados Brutos - CHUVA'!E96*'Dados Normal. pelo Peso - Chuva'!E$4</f>
        <v>139.58099999999999</v>
      </c>
      <c r="F96" s="32">
        <f>'Dados Brutos - CHUVA'!F96*'Dados Normal. pelo Peso - Chuva'!F$4</f>
        <v>91.296000000000006</v>
      </c>
      <c r="G96" s="32">
        <f>'Dados Brutos - CHUVA'!G96*'Dados Normal. pelo Peso - Chuva'!G$4</f>
        <v>31.051351737948792</v>
      </c>
      <c r="H96" s="32">
        <f>'Dados Brutos - CHUVA'!H96*'Dados Normal. pelo Peso - Chuva'!H$4</f>
        <v>9.2770648834267142</v>
      </c>
      <c r="I96" s="32">
        <f>'Dados Brutos - CHUVA'!I96*'Dados Normal. pelo Peso - Chuva'!I$4</f>
        <v>175.52500000000001</v>
      </c>
      <c r="J96" s="32">
        <f>'Dados Brutos - CHUVA'!J96*'Dados Normal. pelo Peso - Chuva'!J$4</f>
        <v>85.356000000000009</v>
      </c>
      <c r="K96" s="32">
        <f>'Dados Brutos - CHUVA'!K96*'Dados Normal. pelo Peso - Chuva'!K$4</f>
        <v>69.800000000000011</v>
      </c>
      <c r="L96" s="32">
        <f>'Dados Brutos - CHUVA'!L96*'Dados Normal. pelo Peso - Chuva'!L$4</f>
        <v>124.26</v>
      </c>
      <c r="M96" s="32">
        <f>'Dados Brutos - CHUVA'!M96*'Dados Normal. pelo Peso - Chuva'!M$4</f>
        <v>261.40800000000002</v>
      </c>
      <c r="N96" s="32">
        <f>'Dados Brutos - CHUVA'!N96*'Dados Normal. pelo Peso - Chuva'!N$4</f>
        <v>446.15399999999994</v>
      </c>
      <c r="O96" s="32">
        <f>'Dados Brutos - CHUVA'!O96*'Dados Normal. pelo Peso - Chuva'!O$4</f>
        <v>330.09999999999997</v>
      </c>
      <c r="P96" s="32">
        <f>'Dados Brutos - CHUVA'!P96*'Dados Normal. pelo Peso - Chuva'!P$4</f>
        <v>188.36599999999999</v>
      </c>
      <c r="Q96" s="32">
        <f>'Dados Brutos - CHUVA'!Q96*'Dados Normal. pelo Peso - Chuva'!Q$4</f>
        <v>4.7</v>
      </c>
      <c r="R96" s="32">
        <f>'Dados Brutos - CHUVA'!R96*'Dados Normal. pelo Peso - Chuva'!R$4</f>
        <v>0</v>
      </c>
      <c r="S96" s="32">
        <f>'Dados Brutos - CHUVA'!S96*'Dados Normal. pelo Peso - Chuva'!S$4</f>
        <v>2.9</v>
      </c>
      <c r="T96" s="32">
        <f>'Dados Brutos - CHUVA'!T96*'Dados Normal. pelo Peso - Chuva'!T$4</f>
        <v>0</v>
      </c>
      <c r="U96" s="32">
        <f>'Dados Brutos - CHUVA'!U96*'Dados Normal. pelo Peso - Chuva'!U$4</f>
        <v>3.7</v>
      </c>
      <c r="V96" s="32">
        <f>'Dados Brutos - CHUVA'!V96*'Dados Normal. pelo Peso - Chuva'!V$4</f>
        <v>2.1840000000000002</v>
      </c>
      <c r="W96" s="32">
        <f>'Dados Brutos - CHUVA'!W96*'Dados Normal. pelo Peso - Chuva'!W$4</f>
        <v>447.017</v>
      </c>
      <c r="X96" s="32">
        <f>'Dados Brutos - CHUVA'!X96*'Dados Normal. pelo Peso - Chuva'!X$4</f>
        <v>357.35200000000003</v>
      </c>
      <c r="Y96" s="32">
        <f>'Dados Brutos - CHUVA'!Y96*'Dados Normal. pelo Peso - Chuva'!Y$4</f>
        <v>264.59199999999998</v>
      </c>
      <c r="Z96" s="32">
        <f>'Dados Brutos - CHUVA'!Z96*'Dados Normal. pelo Peso - Chuva'!Z$4</f>
        <v>224.42500000000001</v>
      </c>
      <c r="AA96" s="32">
        <f>'Dados Brutos - CHUVA'!AA96*'Dados Normal. pelo Peso - Chuva'!AA$4</f>
        <v>70.935000000000002</v>
      </c>
      <c r="AB96" s="32">
        <f>'Dados Brutos - CHUVA'!AB96*'Dados Normal. pelo Peso - Chuva'!AB$4</f>
        <v>2.3459999999999996</v>
      </c>
      <c r="AC96" s="32">
        <f>'Dados Brutos - CHUVA'!AC96*'Dados Normal. pelo Peso - Chuva'!AC$4</f>
        <v>1.488</v>
      </c>
    </row>
    <row r="97" spans="1:29" s="17" customFormat="1" x14ac:dyDescent="0.25">
      <c r="A97" s="18" t="s">
        <v>1057</v>
      </c>
      <c r="B97" s="28" t="s">
        <v>1058</v>
      </c>
      <c r="C97" s="32">
        <f>'Dados Brutos - CHUVA'!C97*'Dados Normal. pelo Peso - Chuva'!C$4</f>
        <v>285.41580756013747</v>
      </c>
      <c r="D97" s="32">
        <f>'Dados Brutos - CHUVA'!D97*'Dados Normal. pelo Peso - Chuva'!D$4</f>
        <v>113.39455716895856</v>
      </c>
      <c r="E97" s="32">
        <f>'Dados Brutos - CHUVA'!E97*'Dados Normal. pelo Peso - Chuva'!E$4</f>
        <v>142.38899999999998</v>
      </c>
      <c r="F97" s="32">
        <f>'Dados Brutos - CHUVA'!F97*'Dados Normal. pelo Peso - Chuva'!F$4</f>
        <v>83.103999999999999</v>
      </c>
      <c r="G97" s="32">
        <f>'Dados Brutos - CHUVA'!G97*'Dados Normal. pelo Peso - Chuva'!G$4</f>
        <v>30.614611519134137</v>
      </c>
      <c r="H97" s="32">
        <f>'Dados Brutos - CHUVA'!H97*'Dados Normal. pelo Peso - Chuva'!H$4</f>
        <v>4.1986283972567939</v>
      </c>
      <c r="I97" s="32">
        <f>'Dados Brutos - CHUVA'!I97*'Dados Normal. pelo Peso - Chuva'!I$4</f>
        <v>175.52500000000001</v>
      </c>
      <c r="J97" s="32">
        <f>'Dados Brutos - CHUVA'!J97*'Dados Normal. pelo Peso - Chuva'!J$4</f>
        <v>113.11200000000001</v>
      </c>
      <c r="K97" s="32">
        <f>'Dados Brutos - CHUVA'!K97*'Dados Normal. pelo Peso - Chuva'!K$4</f>
        <v>97.725000000000009</v>
      </c>
      <c r="L97" s="32">
        <f>'Dados Brutos - CHUVA'!L97*'Dados Normal. pelo Peso - Chuva'!L$4</f>
        <v>175.98</v>
      </c>
      <c r="M97" s="32">
        <f>'Dados Brutos - CHUVA'!M97*'Dados Normal. pelo Peso - Chuva'!M$4</f>
        <v>406.8</v>
      </c>
      <c r="N97" s="32">
        <f>'Dados Brutos - CHUVA'!N97*'Dados Normal. pelo Peso - Chuva'!N$4</f>
        <v>411.24</v>
      </c>
      <c r="O97" s="32">
        <f>'Dados Brutos - CHUVA'!O97*'Dados Normal. pelo Peso - Chuva'!O$4</f>
        <v>380</v>
      </c>
      <c r="P97" s="32">
        <f>'Dados Brutos - CHUVA'!P97*'Dados Normal. pelo Peso - Chuva'!P$4</f>
        <v>188.02399999999997</v>
      </c>
      <c r="Q97" s="32">
        <f>'Dados Brutos - CHUVA'!Q97*'Dados Normal. pelo Peso - Chuva'!Q$4</f>
        <v>4.7</v>
      </c>
      <c r="R97" s="32">
        <f>'Dados Brutos - CHUVA'!R97*'Dados Normal. pelo Peso - Chuva'!R$4</f>
        <v>0</v>
      </c>
      <c r="S97" s="32">
        <f>'Dados Brutos - CHUVA'!S97*'Dados Normal. pelo Peso - Chuva'!S$4</f>
        <v>5.8</v>
      </c>
      <c r="T97" s="32">
        <f>'Dados Brutos - CHUVA'!T97*'Dados Normal. pelo Peso - Chuva'!T$4</f>
        <v>0</v>
      </c>
      <c r="U97" s="32">
        <f>'Dados Brutos - CHUVA'!U97*'Dados Normal. pelo Peso - Chuva'!U$4</f>
        <v>3.7</v>
      </c>
      <c r="V97" s="32">
        <f>'Dados Brutos - CHUVA'!V97*'Dados Normal. pelo Peso - Chuva'!V$4</f>
        <v>1.7549999999999999</v>
      </c>
      <c r="W97" s="32">
        <f>'Dados Brutos - CHUVA'!W97*'Dados Normal. pelo Peso - Chuva'!W$4</f>
        <v>406.738</v>
      </c>
      <c r="X97" s="32">
        <f>'Dados Brutos - CHUVA'!X97*'Dados Normal. pelo Peso - Chuva'!X$4</f>
        <v>361.22800000000001</v>
      </c>
      <c r="Y97" s="32">
        <f>'Dados Brutos - CHUVA'!Y97*'Dados Normal. pelo Peso - Chuva'!Y$4</f>
        <v>221.12199999999999</v>
      </c>
      <c r="Z97" s="32">
        <f>'Dados Brutos - CHUVA'!Z97*'Dados Normal. pelo Peso - Chuva'!Z$4</f>
        <v>198.95099999999999</v>
      </c>
      <c r="AA97" s="32">
        <f>'Dados Brutos - CHUVA'!AA97*'Dados Normal. pelo Peso - Chuva'!AA$4</f>
        <v>48.314999999999998</v>
      </c>
      <c r="AB97" s="32">
        <f>'Dados Brutos - CHUVA'!AB97*'Dados Normal. pelo Peso - Chuva'!AB$4</f>
        <v>2.2079999999999997</v>
      </c>
      <c r="AC97" s="32">
        <f>'Dados Brutos - CHUVA'!AC97*'Dados Normal. pelo Peso - Chuva'!AC$4</f>
        <v>0.91199999999999992</v>
      </c>
    </row>
    <row r="98" spans="1:29" s="17" customFormat="1" x14ac:dyDescent="0.25">
      <c r="A98" s="18" t="s">
        <v>1059</v>
      </c>
      <c r="B98" s="28" t="s">
        <v>1060</v>
      </c>
      <c r="C98" s="32">
        <f>'Dados Brutos - CHUVA'!C98*'Dados Normal. pelo Peso - Chuva'!C$4</f>
        <v>191.81107751982202</v>
      </c>
      <c r="D98" s="32">
        <f>'Dados Brutos - CHUVA'!D98*'Dados Normal. pelo Peso - Chuva'!D$4</f>
        <v>119.7991804469761</v>
      </c>
      <c r="E98" s="32">
        <f>'Dados Brutos - CHUVA'!E98*'Dados Normal. pelo Peso - Chuva'!E$4</f>
        <v>129.636</v>
      </c>
      <c r="F98" s="32">
        <f>'Dados Brutos - CHUVA'!F98*'Dados Normal. pelo Peso - Chuva'!F$4</f>
        <v>81.792000000000002</v>
      </c>
      <c r="G98" s="32">
        <f>'Dados Brutos - CHUVA'!G98*'Dados Normal. pelo Peso - Chuva'!G$4</f>
        <v>36.667399428445812</v>
      </c>
      <c r="H98" s="32">
        <f>'Dados Brutos - CHUVA'!H98*'Dados Normal. pelo Peso - Chuva'!H$4</f>
        <v>11.691355709731857</v>
      </c>
      <c r="I98" s="32">
        <f>'Dados Brutos - CHUVA'!I98*'Dados Normal. pelo Peso - Chuva'!I$4</f>
        <v>175.52500000000001</v>
      </c>
      <c r="J98" s="32">
        <f>'Dados Brutos - CHUVA'!J98*'Dados Normal. pelo Peso - Chuva'!J$4</f>
        <v>95.688000000000002</v>
      </c>
      <c r="K98" s="32">
        <f>'Dados Brutos - CHUVA'!K98*'Dados Normal. pelo Peso - Chuva'!K$4</f>
        <v>158.57499999999999</v>
      </c>
      <c r="L98" s="32">
        <f>'Dados Brutos - CHUVA'!L98*'Dados Normal. pelo Peso - Chuva'!L$4</f>
        <v>167.62</v>
      </c>
      <c r="M98" s="32">
        <f>'Dados Brutos - CHUVA'!M98*'Dados Normal. pelo Peso - Chuva'!M$4</f>
        <v>383.904</v>
      </c>
      <c r="N98" s="32">
        <f>'Dados Brutos - CHUVA'!N98*'Dados Normal. pelo Peso - Chuva'!N$4</f>
        <v>431.06599999999992</v>
      </c>
      <c r="O98" s="32">
        <f>'Dados Brutos - CHUVA'!O98*'Dados Normal. pelo Peso - Chuva'!O$4</f>
        <v>438.9</v>
      </c>
      <c r="P98" s="32">
        <f>'Dados Brutos - CHUVA'!P98*'Dados Normal. pelo Peso - Chuva'!P$4</f>
        <v>189.54400000000001</v>
      </c>
      <c r="Q98" s="32">
        <f>'Dados Brutos - CHUVA'!Q98*'Dados Normal. pelo Peso - Chuva'!Q$4</f>
        <v>4.7</v>
      </c>
      <c r="R98" s="32">
        <f>'Dados Brutos - CHUVA'!R98*'Dados Normal. pelo Peso - Chuva'!R$4</f>
        <v>0</v>
      </c>
      <c r="S98" s="32">
        <f>'Dados Brutos - CHUVA'!S98*'Dados Normal. pelo Peso - Chuva'!S$4</f>
        <v>2.9</v>
      </c>
      <c r="T98" s="32">
        <f>'Dados Brutos - CHUVA'!T98*'Dados Normal. pelo Peso - Chuva'!T$4</f>
        <v>0</v>
      </c>
      <c r="U98" s="32">
        <f>'Dados Brutos - CHUVA'!U98*'Dados Normal. pelo Peso - Chuva'!U$4</f>
        <v>3.7</v>
      </c>
      <c r="V98" s="32">
        <f>'Dados Brutos - CHUVA'!V98*'Dados Normal. pelo Peso - Chuva'!V$4</f>
        <v>2.028</v>
      </c>
      <c r="W98" s="32">
        <f>'Dados Brutos - CHUVA'!W98*'Dados Normal. pelo Peso - Chuva'!W$4</f>
        <v>431.93000000000006</v>
      </c>
      <c r="X98" s="32">
        <f>'Dados Brutos - CHUVA'!X98*'Dados Normal. pelo Peso - Chuva'!X$4</f>
        <v>354.84399999999999</v>
      </c>
      <c r="Y98" s="32">
        <f>'Dados Brutos - CHUVA'!Y98*'Dados Normal. pelo Peso - Chuva'!Y$4</f>
        <v>148.672</v>
      </c>
      <c r="Z98" s="32">
        <f>'Dados Brutos - CHUVA'!Z98*'Dados Normal. pelo Peso - Chuva'!Z$4</f>
        <v>177.75400000000002</v>
      </c>
      <c r="AA98" s="32">
        <f>'Dados Brutos - CHUVA'!AA98*'Dados Normal. pelo Peso - Chuva'!AA$4</f>
        <v>55.949999999999996</v>
      </c>
      <c r="AB98" s="32">
        <f>'Dados Brutos - CHUVA'!AB98*'Dados Normal. pelo Peso - Chuva'!AB$4</f>
        <v>3.2659999999999996</v>
      </c>
      <c r="AC98" s="32">
        <f>'Dados Brutos - CHUVA'!AC98*'Dados Normal. pelo Peso - Chuva'!AC$4</f>
        <v>1.272</v>
      </c>
    </row>
    <row r="99" spans="1:29" s="17" customFormat="1" x14ac:dyDescent="0.25">
      <c r="A99" s="18" t="s">
        <v>1061</v>
      </c>
      <c r="B99" s="28" t="s">
        <v>1062</v>
      </c>
      <c r="C99" s="32">
        <f>'Dados Brutos - CHUVA'!C99*'Dados Normal. pelo Peso - Chuva'!C$4</f>
        <v>212.35580965192534</v>
      </c>
      <c r="D99" s="32">
        <f>'Dados Brutos - CHUVA'!D99*'Dados Normal. pelo Peso - Chuva'!D$4</f>
        <v>150.37132398560618</v>
      </c>
      <c r="E99" s="32">
        <f>'Dados Brutos - CHUVA'!E99*'Dados Normal. pelo Peso - Chuva'!E$4</f>
        <v>137.904</v>
      </c>
      <c r="F99" s="32">
        <f>'Dados Brutos - CHUVA'!F99*'Dados Normal. pelo Peso - Chuva'!F$4</f>
        <v>86.88</v>
      </c>
      <c r="G99" s="32">
        <f>'Dados Brutos - CHUVA'!G99*'Dados Normal. pelo Peso - Chuva'!G$4</f>
        <v>40.881406288685319</v>
      </c>
      <c r="H99" s="32">
        <f>'Dados Brutos - CHUVA'!H99*'Dados Normal. pelo Peso - Chuva'!H$4</f>
        <v>2.7477521028715071</v>
      </c>
      <c r="I99" s="32">
        <f>'Dados Brutos - CHUVA'!I99*'Dados Normal. pelo Peso - Chuva'!I$4</f>
        <v>157.5</v>
      </c>
      <c r="J99" s="32">
        <f>'Dados Brutos - CHUVA'!J99*'Dados Normal. pelo Peso - Chuva'!J$4</f>
        <v>83.736000000000004</v>
      </c>
      <c r="K99" s="32">
        <f>'Dados Brutos - CHUVA'!K99*'Dados Normal. pelo Peso - Chuva'!K$4</f>
        <v>92.025000000000006</v>
      </c>
      <c r="L99" s="32">
        <f>'Dados Brutos - CHUVA'!L99*'Dados Normal. pelo Peso - Chuva'!L$4</f>
        <v>168.76</v>
      </c>
      <c r="M99" s="32">
        <f>'Dados Brutos - CHUVA'!M99*'Dados Normal. pelo Peso - Chuva'!M$4</f>
        <v>372.43200000000002</v>
      </c>
      <c r="N99" s="32">
        <f>'Dados Brutos - CHUVA'!N99*'Dados Normal. pelo Peso - Chuva'!N$4</f>
        <v>449.78799999999995</v>
      </c>
      <c r="O99" s="32">
        <f>'Dados Brutos - CHUVA'!O99*'Dados Normal. pelo Peso - Chuva'!O$4</f>
        <v>449.90000000000003</v>
      </c>
      <c r="P99" s="32">
        <f>'Dados Brutos - CHUVA'!P99*'Dados Normal. pelo Peso - Chuva'!P$4</f>
        <v>188.48</v>
      </c>
      <c r="Q99" s="32">
        <f>'Dados Brutos - CHUVA'!Q99*'Dados Normal. pelo Peso - Chuva'!Q$4</f>
        <v>4.7</v>
      </c>
      <c r="R99" s="32">
        <f>'Dados Brutos - CHUVA'!R99*'Dados Normal. pelo Peso - Chuva'!R$4</f>
        <v>0</v>
      </c>
      <c r="S99" s="32">
        <f>'Dados Brutos - CHUVA'!S99*'Dados Normal. pelo Peso - Chuva'!S$4</f>
        <v>5.8</v>
      </c>
      <c r="T99" s="32">
        <f>'Dados Brutos - CHUVA'!T99*'Dados Normal. pelo Peso - Chuva'!T$4</f>
        <v>2.2999999999999998</v>
      </c>
      <c r="U99" s="32">
        <f>'Dados Brutos - CHUVA'!U99*'Dados Normal. pelo Peso - Chuva'!U$4</f>
        <v>3.7</v>
      </c>
      <c r="V99" s="32">
        <f>'Dados Brutos - CHUVA'!V99*'Dados Normal. pelo Peso - Chuva'!V$4</f>
        <v>1.833</v>
      </c>
      <c r="W99" s="32">
        <f>'Dados Brutos - CHUVA'!W99*'Dados Normal. pelo Peso - Chuva'!W$4</f>
        <v>420.08600000000001</v>
      </c>
      <c r="X99" s="32">
        <f>'Dados Brutos - CHUVA'!X99*'Dados Normal. pelo Peso - Chuva'!X$4</f>
        <v>351.57599999999996</v>
      </c>
      <c r="Y99" s="32">
        <f>'Dados Brutos - CHUVA'!Y99*'Dados Normal. pelo Peso - Chuva'!Y$4</f>
        <v>159.20599999999999</v>
      </c>
      <c r="Z99" s="32">
        <f>'Dados Brutos - CHUVA'!Z99*'Dados Normal. pelo Peso - Chuva'!Z$4</f>
        <v>116.46600000000001</v>
      </c>
      <c r="AA99" s="32">
        <f>'Dados Brutos - CHUVA'!AA99*'Dados Normal. pelo Peso - Chuva'!AA$4</f>
        <v>51.525000000000006</v>
      </c>
      <c r="AB99" s="32">
        <f>'Dados Brutos - CHUVA'!AB99*'Dados Normal. pelo Peso - Chuva'!AB$4</f>
        <v>2.3459999999999996</v>
      </c>
      <c r="AC99" s="32">
        <f>'Dados Brutos - CHUVA'!AC99*'Dados Normal. pelo Peso - Chuva'!AC$4</f>
        <v>0.93599999999999994</v>
      </c>
    </row>
    <row r="100" spans="1:29" s="17" customFormat="1" x14ac:dyDescent="0.25">
      <c r="A100" s="18" t="s">
        <v>1063</v>
      </c>
      <c r="B100" s="28" t="s">
        <v>1064</v>
      </c>
      <c r="C100" s="32">
        <f>'Dados Brutos - CHUVA'!C100*'Dados Normal. pelo Peso - Chuva'!C$4</f>
        <v>348.70483271375463</v>
      </c>
      <c r="D100" s="32">
        <f>'Dados Brutos - CHUVA'!D100*'Dados Normal. pelo Peso - Chuva'!D$4</f>
        <v>245.30800359712234</v>
      </c>
      <c r="E100" s="32">
        <f>'Dados Brutos - CHUVA'!E100*'Dados Normal. pelo Peso - Chuva'!E$4</f>
        <v>137.553</v>
      </c>
      <c r="F100" s="32">
        <f>'Dados Brutos - CHUVA'!F100*'Dados Normal. pelo Peso - Chuva'!F$4</f>
        <v>84.128</v>
      </c>
      <c r="G100" s="32">
        <f>'Dados Brutos - CHUVA'!G100*'Dados Normal. pelo Peso - Chuva'!G$4</f>
        <v>58.910250730929391</v>
      </c>
      <c r="H100" s="32">
        <f>'Dados Brutos - CHUVA'!H100*'Dados Normal. pelo Peso - Chuva'!H$4</f>
        <v>4.6007403490216818</v>
      </c>
      <c r="I100" s="32">
        <f>'Dados Brutos - CHUVA'!I100*'Dados Normal. pelo Peso - Chuva'!I$4</f>
        <v>193.26999999999998</v>
      </c>
      <c r="J100" s="32">
        <f>'Dados Brutos - CHUVA'!J100*'Dados Normal. pelo Peso - Chuva'!J$4</f>
        <v>83.772000000000006</v>
      </c>
      <c r="K100" s="32">
        <f>'Dados Brutos - CHUVA'!K100*'Dados Normal. pelo Peso - Chuva'!K$4</f>
        <v>89.1</v>
      </c>
      <c r="L100" s="32">
        <f>'Dados Brutos - CHUVA'!L100*'Dados Normal. pelo Peso - Chuva'!L$4</f>
        <v>97.1</v>
      </c>
      <c r="M100" s="32">
        <f>'Dados Brutos - CHUVA'!M100*'Dados Normal. pelo Peso - Chuva'!M$4</f>
        <v>376.12799999999999</v>
      </c>
      <c r="N100" s="32">
        <f>'Dados Brutos - CHUVA'!N100*'Dados Normal. pelo Peso - Chuva'!N$4</f>
        <v>445.69399999999996</v>
      </c>
      <c r="O100" s="32">
        <f>'Dados Brutos - CHUVA'!O100*'Dados Normal. pelo Peso - Chuva'!O$4</f>
        <v>368.65000000000003</v>
      </c>
      <c r="P100" s="32">
        <f>'Dados Brutos - CHUVA'!P100*'Dados Normal. pelo Peso - Chuva'!P$4</f>
        <v>188.29</v>
      </c>
      <c r="Q100" s="32">
        <f>'Dados Brutos - CHUVA'!Q100*'Dados Normal. pelo Peso - Chuva'!Q$4</f>
        <v>0</v>
      </c>
      <c r="R100" s="32">
        <f>'Dados Brutos - CHUVA'!R100*'Dados Normal. pelo Peso - Chuva'!R$4</f>
        <v>0</v>
      </c>
      <c r="S100" s="32">
        <f>'Dados Brutos - CHUVA'!S100*'Dados Normal. pelo Peso - Chuva'!S$4</f>
        <v>2.9</v>
      </c>
      <c r="T100" s="32">
        <f>'Dados Brutos - CHUVA'!T100*'Dados Normal. pelo Peso - Chuva'!T$4</f>
        <v>0</v>
      </c>
      <c r="U100" s="32">
        <f>'Dados Brutos - CHUVA'!U100*'Dados Normal. pelo Peso - Chuva'!U$4</f>
        <v>0</v>
      </c>
      <c r="V100" s="32">
        <f>'Dados Brutos - CHUVA'!V100*'Dados Normal. pelo Peso - Chuva'!V$4</f>
        <v>2.0670000000000002</v>
      </c>
      <c r="W100" s="32">
        <f>'Dados Brutos - CHUVA'!W100*'Dados Normal. pelo Peso - Chuva'!W$4</f>
        <v>396.16299999999995</v>
      </c>
      <c r="X100" s="32">
        <f>'Dados Brutos - CHUVA'!X100*'Dados Normal. pelo Peso - Chuva'!X$4</f>
        <v>361.49399999999997</v>
      </c>
      <c r="Y100" s="32">
        <f>'Dados Brutos - CHUVA'!Y100*'Dados Normal. pelo Peso - Chuva'!Y$4</f>
        <v>256.35799999999995</v>
      </c>
      <c r="Z100" s="32">
        <f>'Dados Brutos - CHUVA'!Z100*'Dados Normal. pelo Peso - Chuva'!Z$4</f>
        <v>247.87800000000001</v>
      </c>
      <c r="AA100" s="32">
        <f>'Dados Brutos - CHUVA'!AA100*'Dados Normal. pelo Peso - Chuva'!AA$4</f>
        <v>68.699999999999989</v>
      </c>
      <c r="AB100" s="32">
        <f>'Dados Brutos - CHUVA'!AB100*'Dados Normal. pelo Peso - Chuva'!AB$4</f>
        <v>2.6679999999999997</v>
      </c>
      <c r="AC100" s="32">
        <f>'Dados Brutos - CHUVA'!AC100*'Dados Normal. pelo Peso - Chuva'!AC$4</f>
        <v>1.248</v>
      </c>
    </row>
    <row r="101" spans="1:29" s="17" customFormat="1" x14ac:dyDescent="0.25">
      <c r="A101" s="18" t="s">
        <v>1065</v>
      </c>
      <c r="B101" s="28" t="s">
        <v>1066</v>
      </c>
      <c r="C101" s="32">
        <f>'Dados Brutos - CHUVA'!C101*'Dados Normal. pelo Peso - Chuva'!C$4</f>
        <v>280.73227804542324</v>
      </c>
      <c r="D101" s="32">
        <f>'Dados Brutos - CHUVA'!D101*'Dados Normal. pelo Peso - Chuva'!D$4</f>
        <v>153.16840731070496</v>
      </c>
      <c r="E101" s="32">
        <f>'Dados Brutos - CHUVA'!E101*'Dados Normal. pelo Peso - Chuva'!E$4</f>
        <v>136.89000000000001</v>
      </c>
      <c r="F101" s="32">
        <f>'Dados Brutos - CHUVA'!F101*'Dados Normal. pelo Peso - Chuva'!F$4</f>
        <v>84</v>
      </c>
      <c r="G101" s="32">
        <f>'Dados Brutos - CHUVA'!G101*'Dados Normal. pelo Peso - Chuva'!G$4</f>
        <v>30.152284263959395</v>
      </c>
      <c r="H101" s="32">
        <f>'Dados Brutos - CHUVA'!H101*'Dados Normal. pelo Peso - Chuva'!H$4</f>
        <v>1.7668562144597886</v>
      </c>
      <c r="I101" s="32">
        <f>'Dados Brutos - CHUVA'!I101*'Dados Normal. pelo Peso - Chuva'!I$4</f>
        <v>190.435</v>
      </c>
      <c r="J101" s="32">
        <f>'Dados Brutos - CHUVA'!J101*'Dados Normal. pelo Peso - Chuva'!J$4</f>
        <v>85.14</v>
      </c>
      <c r="K101" s="32">
        <f>'Dados Brutos - CHUVA'!K101*'Dados Normal. pelo Peso - Chuva'!K$4</f>
        <v>121.27499999999999</v>
      </c>
      <c r="L101" s="32">
        <f>'Dados Brutos - CHUVA'!L101*'Dados Normal. pelo Peso - Chuva'!L$4</f>
        <v>160.66</v>
      </c>
      <c r="M101" s="32">
        <f>'Dados Brutos - CHUVA'!M101*'Dados Normal. pelo Peso - Chuva'!M$4</f>
        <v>447.69599999999997</v>
      </c>
      <c r="N101" s="32">
        <f>'Dados Brutos - CHUVA'!N101*'Dados Normal. pelo Peso - Chuva'!N$4</f>
        <v>403.55799999999999</v>
      </c>
      <c r="O101" s="32">
        <f>'Dados Brutos - CHUVA'!O101*'Dados Normal. pelo Peso - Chuva'!O$4</f>
        <v>444.75</v>
      </c>
      <c r="P101" s="32">
        <f>'Dados Brutos - CHUVA'!P101*'Dados Normal. pelo Peso - Chuva'!P$4</f>
        <v>188.72699999999998</v>
      </c>
      <c r="Q101" s="32">
        <f>'Dados Brutos - CHUVA'!Q101*'Dados Normal. pelo Peso - Chuva'!Q$4</f>
        <v>0</v>
      </c>
      <c r="R101" s="32">
        <f>'Dados Brutos - CHUVA'!R101*'Dados Normal. pelo Peso - Chuva'!R$4</f>
        <v>0</v>
      </c>
      <c r="S101" s="32">
        <f>'Dados Brutos - CHUVA'!S101*'Dados Normal. pelo Peso - Chuva'!S$4</f>
        <v>5.8</v>
      </c>
      <c r="T101" s="32">
        <f>'Dados Brutos - CHUVA'!T101*'Dados Normal. pelo Peso - Chuva'!T$4</f>
        <v>0</v>
      </c>
      <c r="U101" s="32">
        <f>'Dados Brutos - CHUVA'!U101*'Dados Normal. pelo Peso - Chuva'!U$4</f>
        <v>0</v>
      </c>
      <c r="V101" s="32">
        <f>'Dados Brutos - CHUVA'!V101*'Dados Normal. pelo Peso - Chuva'!V$4</f>
        <v>1.95</v>
      </c>
      <c r="W101" s="32">
        <f>'Dados Brutos - CHUVA'!W101*'Dados Normal. pelo Peso - Chuva'!W$4</f>
        <v>372.94499999999999</v>
      </c>
      <c r="X101" s="32">
        <f>'Dados Brutos - CHUVA'!X101*'Dados Normal. pelo Peso - Chuva'!X$4</f>
        <v>356.06</v>
      </c>
      <c r="Y101" s="32">
        <f>'Dados Brutos - CHUVA'!Y101*'Dados Normal. pelo Peso - Chuva'!Y$4</f>
        <v>183.77</v>
      </c>
      <c r="Z101" s="32">
        <f>'Dados Brutos - CHUVA'!Z101*'Dados Normal. pelo Peso - Chuva'!Z$4</f>
        <v>167.602</v>
      </c>
      <c r="AA101" s="32">
        <f>'Dados Brutos - CHUVA'!AA101*'Dados Normal. pelo Peso - Chuva'!AA$4</f>
        <v>62.864999999999995</v>
      </c>
      <c r="AB101" s="32">
        <f>'Dados Brutos - CHUVA'!AB101*'Dados Normal. pelo Peso - Chuva'!AB$4</f>
        <v>2.6679999999999997</v>
      </c>
      <c r="AC101" s="32">
        <f>'Dados Brutos - CHUVA'!AC101*'Dados Normal. pelo Peso - Chuva'!AC$4</f>
        <v>1.1040000000000001</v>
      </c>
    </row>
    <row r="102" spans="1:29" s="17" customFormat="1" x14ac:dyDescent="0.25">
      <c r="A102" s="18" t="s">
        <v>1067</v>
      </c>
      <c r="B102" s="28" t="s">
        <v>1068</v>
      </c>
      <c r="C102" s="32">
        <f>'Dados Brutos - CHUVA'!C102*'Dados Normal. pelo Peso - Chuva'!C$4</f>
        <v>343.65125320539329</v>
      </c>
      <c r="D102" s="32">
        <f>'Dados Brutos - CHUVA'!D102*'Dados Normal. pelo Peso - Chuva'!D$4</f>
        <v>249.08951888013181</v>
      </c>
      <c r="E102" s="32">
        <f>'Dados Brutos - CHUVA'!E102*'Dados Normal. pelo Peso - Chuva'!E$4</f>
        <v>145.50900000000001</v>
      </c>
      <c r="F102" s="32">
        <f>'Dados Brutos - CHUVA'!F102*'Dados Normal. pelo Peso - Chuva'!F$4</f>
        <v>75.232000000000014</v>
      </c>
      <c r="G102" s="32">
        <f>'Dados Brutos - CHUVA'!G102*'Dados Normal. pelo Peso - Chuva'!G$4</f>
        <v>16.557441768653771</v>
      </c>
      <c r="H102" s="32">
        <f>'Dados Brutos - CHUVA'!H102*'Dados Normal. pelo Peso - Chuva'!H$4</f>
        <v>4.6134266624244349</v>
      </c>
      <c r="I102" s="32">
        <f>'Dados Brutos - CHUVA'!I102*'Dados Normal. pelo Peso - Chuva'!I$4</f>
        <v>245.76999999999998</v>
      </c>
      <c r="J102" s="32">
        <f>'Dados Brutos - CHUVA'!J102*'Dados Normal. pelo Peso - Chuva'!J$4</f>
        <v>122.544</v>
      </c>
      <c r="K102" s="32">
        <f>'Dados Brutos - CHUVA'!K102*'Dados Normal. pelo Peso - Chuva'!K$4</f>
        <v>89.55</v>
      </c>
      <c r="L102" s="32">
        <f>'Dados Brutos - CHUVA'!L102*'Dados Normal. pelo Peso - Chuva'!L$4</f>
        <v>186.68</v>
      </c>
      <c r="M102" s="32">
        <f>'Dados Brutos - CHUVA'!M102*'Dados Normal. pelo Peso - Chuva'!M$4</f>
        <v>352.27199999999999</v>
      </c>
      <c r="N102" s="32">
        <f>'Dados Brutos - CHUVA'!N102*'Dados Normal. pelo Peso - Chuva'!N$4</f>
        <v>443.20999999999992</v>
      </c>
      <c r="O102" s="32">
        <f>'Dados Brutos - CHUVA'!O102*'Dados Normal. pelo Peso - Chuva'!O$4</f>
        <v>383.15</v>
      </c>
      <c r="P102" s="32">
        <f>'Dados Brutos - CHUVA'!P102*'Dados Normal. pelo Peso - Chuva'!P$4</f>
        <v>188.19499999999999</v>
      </c>
      <c r="Q102" s="32">
        <f>'Dados Brutos - CHUVA'!Q102*'Dados Normal. pelo Peso - Chuva'!Q$4</f>
        <v>4.7</v>
      </c>
      <c r="R102" s="32">
        <f>'Dados Brutos - CHUVA'!R102*'Dados Normal. pelo Peso - Chuva'!R$4</f>
        <v>0</v>
      </c>
      <c r="S102" s="32">
        <f>'Dados Brutos - CHUVA'!S102*'Dados Normal. pelo Peso - Chuva'!S$4</f>
        <v>2.9</v>
      </c>
      <c r="T102" s="32">
        <f>'Dados Brutos - CHUVA'!T102*'Dados Normal. pelo Peso - Chuva'!T$4</f>
        <v>0</v>
      </c>
      <c r="U102" s="32">
        <f>'Dados Brutos - CHUVA'!U102*'Dados Normal. pelo Peso - Chuva'!U$4</f>
        <v>0</v>
      </c>
      <c r="V102" s="32">
        <f>'Dados Brutos - CHUVA'!V102*'Dados Normal. pelo Peso - Chuva'!V$4</f>
        <v>2.3009999999999997</v>
      </c>
      <c r="W102" s="32">
        <f>'Dados Brutos - CHUVA'!W102*'Dados Normal. pelo Peso - Chuva'!W$4</f>
        <v>451.99900000000002</v>
      </c>
      <c r="X102" s="32">
        <f>'Dados Brutos - CHUVA'!X102*'Dados Normal. pelo Peso - Chuva'!X$4</f>
        <v>360.16399999999999</v>
      </c>
      <c r="Y102" s="32">
        <f>'Dados Brutos - CHUVA'!Y102*'Dados Normal. pelo Peso - Chuva'!Y$4</f>
        <v>147.24599999999998</v>
      </c>
      <c r="Z102" s="32">
        <f>'Dados Brutos - CHUVA'!Z102*'Dados Normal. pelo Peso - Chuva'!Z$4</f>
        <v>98.371000000000009</v>
      </c>
      <c r="AA102" s="32">
        <f>'Dados Brutos - CHUVA'!AA102*'Dados Normal. pelo Peso - Chuva'!AA$4</f>
        <v>54.599999999999994</v>
      </c>
      <c r="AB102" s="32">
        <f>'Dados Brutos - CHUVA'!AB102*'Dados Normal. pelo Peso - Chuva'!AB$4</f>
        <v>3.4959999999999996</v>
      </c>
      <c r="AC102" s="32">
        <f>'Dados Brutos - CHUVA'!AC102*'Dados Normal. pelo Peso - Chuva'!AC$4</f>
        <v>1.6080000000000001</v>
      </c>
    </row>
    <row r="103" spans="1:29" s="17" customFormat="1" x14ac:dyDescent="0.25">
      <c r="A103" s="18" t="s">
        <v>1069</v>
      </c>
      <c r="B103" s="28" t="s">
        <v>1070</v>
      </c>
      <c r="C103" s="32">
        <f>'Dados Brutos - CHUVA'!C103*'Dados Normal. pelo Peso - Chuva'!C$4</f>
        <v>22.414617244841676</v>
      </c>
      <c r="D103" s="32">
        <f>'Dados Brutos - CHUVA'!D103*'Dados Normal. pelo Peso - Chuva'!D$4</f>
        <v>14.523823813010376</v>
      </c>
      <c r="E103" s="32">
        <f>'Dados Brutos - CHUVA'!E103*'Dados Normal. pelo Peso - Chuva'!E$4</f>
        <v>97.304999999999993</v>
      </c>
      <c r="F103" s="32">
        <f>'Dados Brutos - CHUVA'!F103*'Dados Normal. pelo Peso - Chuva'!F$4</f>
        <v>51.84</v>
      </c>
      <c r="G103" s="32">
        <f>'Dados Brutos - CHUVA'!G103*'Dados Normal. pelo Peso - Chuva'!G$4</f>
        <v>36.499133448873486</v>
      </c>
      <c r="H103" s="32">
        <f>'Dados Brutos - CHUVA'!H103*'Dados Normal. pelo Peso - Chuva'!H$4</f>
        <v>5.6408595961049555</v>
      </c>
      <c r="I103" s="32">
        <f>'Dados Brutos - CHUVA'!I103*'Dados Normal. pelo Peso - Chuva'!I$4</f>
        <v>184.79999999999998</v>
      </c>
      <c r="J103" s="32">
        <f>'Dados Brutos - CHUVA'!J103*'Dados Normal. pelo Peso - Chuva'!J$4</f>
        <v>69.948000000000008</v>
      </c>
      <c r="K103" s="32">
        <f>'Dados Brutos - CHUVA'!K103*'Dados Normal. pelo Peso - Chuva'!K$4</f>
        <v>215.32499999999999</v>
      </c>
      <c r="L103" s="32">
        <f>'Dados Brutos - CHUVA'!L103*'Dados Normal. pelo Peso - Chuva'!L$4</f>
        <v>190.08</v>
      </c>
      <c r="M103" s="32">
        <f>'Dados Brutos - CHUVA'!M103*'Dados Normal. pelo Peso - Chuva'!M$4</f>
        <v>449.42399999999998</v>
      </c>
      <c r="N103" s="32">
        <f>'Dados Brutos - CHUVA'!N103*'Dados Normal. pelo Peso - Chuva'!N$4</f>
        <v>440.49599999999998</v>
      </c>
      <c r="O103" s="32">
        <f>'Dados Brutos - CHUVA'!O103*'Dados Normal. pelo Peso - Chuva'!O$4</f>
        <v>489.05</v>
      </c>
      <c r="P103" s="32">
        <f>'Dados Brutos - CHUVA'!P103*'Dados Normal. pelo Peso - Chuva'!P$4</f>
        <v>189.202</v>
      </c>
      <c r="Q103" s="32">
        <f>'Dados Brutos - CHUVA'!Q103*'Dados Normal. pelo Peso - Chuva'!Q$4</f>
        <v>4.7</v>
      </c>
      <c r="R103" s="32">
        <f>'Dados Brutos - CHUVA'!R103*'Dados Normal. pelo Peso - Chuva'!R$4</f>
        <v>0</v>
      </c>
      <c r="S103" s="32">
        <f>'Dados Brutos - CHUVA'!S103*'Dados Normal. pelo Peso - Chuva'!S$4</f>
        <v>8.6999999999999993</v>
      </c>
      <c r="T103" s="32">
        <f>'Dados Brutos - CHUVA'!T103*'Dados Normal. pelo Peso - Chuva'!T$4</f>
        <v>0</v>
      </c>
      <c r="U103" s="32">
        <f>'Dados Brutos - CHUVA'!U103*'Dados Normal. pelo Peso - Chuva'!U$4</f>
        <v>0</v>
      </c>
      <c r="V103" s="32">
        <f>'Dados Brutos - CHUVA'!V103*'Dados Normal. pelo Peso - Chuva'!V$4</f>
        <v>2.1059999999999999</v>
      </c>
      <c r="W103" s="32">
        <f>'Dados Brutos - CHUVA'!W103*'Dados Normal. pelo Peso - Chuva'!W$4</f>
        <v>405.892</v>
      </c>
      <c r="X103" s="32">
        <f>'Dados Brutos - CHUVA'!X103*'Dados Normal. pelo Peso - Chuva'!X$4</f>
        <v>344.28</v>
      </c>
      <c r="Y103" s="32">
        <f>'Dados Brutos - CHUVA'!Y103*'Dados Normal. pelo Peso - Chuva'!Y$4</f>
        <v>30.727999999999998</v>
      </c>
      <c r="Z103" s="32">
        <f>'Dados Brutos - CHUVA'!Z103*'Dados Normal. pelo Peso - Chuva'!Z$4</f>
        <v>21.667000000000002</v>
      </c>
      <c r="AA103" s="32">
        <f>'Dados Brutos - CHUVA'!AA103*'Dados Normal. pelo Peso - Chuva'!AA$4</f>
        <v>35.144999999999996</v>
      </c>
      <c r="AB103" s="32">
        <f>'Dados Brutos - CHUVA'!AB103*'Dados Normal. pelo Peso - Chuva'!AB$4</f>
        <v>2.9899999999999998</v>
      </c>
      <c r="AC103" s="32">
        <f>'Dados Brutos - CHUVA'!AC103*'Dados Normal. pelo Peso - Chuva'!AC$4</f>
        <v>1.272</v>
      </c>
    </row>
    <row r="104" spans="1:29" s="17" customFormat="1" x14ac:dyDescent="0.25">
      <c r="A104" s="18" t="s">
        <v>1071</v>
      </c>
      <c r="B104" s="28" t="s">
        <v>1072</v>
      </c>
      <c r="C104" s="32">
        <f>'Dados Brutos - CHUVA'!C104*'Dados Normal. pelo Peso - Chuva'!C$4</f>
        <v>228.54718981972428</v>
      </c>
      <c r="D104" s="32">
        <f>'Dados Brutos - CHUVA'!D104*'Dados Normal. pelo Peso - Chuva'!D$4</f>
        <v>150.08568908304281</v>
      </c>
      <c r="E104" s="32">
        <f>'Dados Brutos - CHUVA'!E104*'Dados Normal. pelo Peso - Chuva'!E$4</f>
        <v>148.005</v>
      </c>
      <c r="F104" s="32">
        <f>'Dados Brutos - CHUVA'!F104*'Dados Normal. pelo Peso - Chuva'!F$4</f>
        <v>99.77600000000001</v>
      </c>
      <c r="G104" s="32">
        <f>'Dados Brutos - CHUVA'!G104*'Dados Normal. pelo Peso - Chuva'!G$4</f>
        <v>33.248407643312106</v>
      </c>
      <c r="H104" s="32">
        <f>'Dados Brutos - CHUVA'!H104*'Dados Normal. pelo Peso - Chuva'!H$4</f>
        <v>7.7186311787072235</v>
      </c>
      <c r="I104" s="32">
        <f>'Dados Brutos - CHUVA'!I104*'Dados Normal. pelo Peso - Chuva'!I$4</f>
        <v>263.86500000000001</v>
      </c>
      <c r="J104" s="32">
        <f>'Dados Brutos - CHUVA'!J104*'Dados Normal. pelo Peso - Chuva'!J$4</f>
        <v>87.84</v>
      </c>
      <c r="K104" s="32">
        <f>'Dados Brutos - CHUVA'!K104*'Dados Normal. pelo Peso - Chuva'!K$4</f>
        <v>96.95</v>
      </c>
      <c r="L104" s="32">
        <f>'Dados Brutos - CHUVA'!L104*'Dados Normal. pelo Peso - Chuva'!L$4</f>
        <v>154.4</v>
      </c>
      <c r="M104" s="32">
        <f>'Dados Brutos - CHUVA'!M104*'Dados Normal. pelo Peso - Chuva'!M$4</f>
        <v>303.26400000000001</v>
      </c>
      <c r="N104" s="32">
        <f>'Dados Brutos - CHUVA'!N104*'Dados Normal. pelo Peso - Chuva'!N$4</f>
        <v>417.358</v>
      </c>
      <c r="O104" s="32">
        <f>'Dados Brutos - CHUVA'!O104*'Dados Normal. pelo Peso - Chuva'!O$4</f>
        <v>378.9</v>
      </c>
      <c r="P104" s="32">
        <f>'Dados Brutos - CHUVA'!P104*'Dados Normal. pelo Peso - Chuva'!P$4</f>
        <v>183.06499999999997</v>
      </c>
      <c r="Q104" s="32">
        <f>'Dados Brutos - CHUVA'!Q104*'Dados Normal. pelo Peso - Chuva'!Q$4</f>
        <v>0</v>
      </c>
      <c r="R104" s="32">
        <f>'Dados Brutos - CHUVA'!R104*'Dados Normal. pelo Peso - Chuva'!R$4</f>
        <v>4.5</v>
      </c>
      <c r="S104" s="32">
        <f>'Dados Brutos - CHUVA'!S104*'Dados Normal. pelo Peso - Chuva'!S$4</f>
        <v>5.8</v>
      </c>
      <c r="T104" s="32">
        <f>'Dados Brutos - CHUVA'!T104*'Dados Normal. pelo Peso - Chuva'!T$4</f>
        <v>0</v>
      </c>
      <c r="U104" s="32">
        <f>'Dados Brutos - CHUVA'!U104*'Dados Normal. pelo Peso - Chuva'!U$4</f>
        <v>0</v>
      </c>
      <c r="V104" s="32">
        <f>'Dados Brutos - CHUVA'!V104*'Dados Normal. pelo Peso - Chuva'!V$4</f>
        <v>1.911</v>
      </c>
      <c r="W104" s="32">
        <f>'Dados Brutos - CHUVA'!W104*'Dados Normal. pelo Peso - Chuva'!W$4</f>
        <v>436.30099999999999</v>
      </c>
      <c r="X104" s="32">
        <f>'Dados Brutos - CHUVA'!X104*'Dados Normal. pelo Peso - Chuva'!X$4</f>
        <v>348.11799999999999</v>
      </c>
      <c r="Y104" s="32">
        <f>'Dados Brutos - CHUVA'!Y104*'Dados Normal. pelo Peso - Chuva'!Y$4</f>
        <v>258.38200000000001</v>
      </c>
      <c r="Z104" s="32">
        <f>'Dados Brutos - CHUVA'!Z104*'Dados Normal. pelo Peso - Chuva'!Z$4</f>
        <v>191.94800000000004</v>
      </c>
      <c r="AA104" s="32">
        <f>'Dados Brutos - CHUVA'!AA104*'Dados Normal. pelo Peso - Chuva'!AA$4</f>
        <v>66.164999999999992</v>
      </c>
      <c r="AB104" s="32">
        <f>'Dados Brutos - CHUVA'!AB104*'Dados Normal. pelo Peso - Chuva'!AB$4</f>
        <v>2.6219999999999994</v>
      </c>
      <c r="AC104" s="32">
        <f>'Dados Brutos - CHUVA'!AC104*'Dados Normal. pelo Peso - Chuva'!AC$4</f>
        <v>1.1279999999999999</v>
      </c>
    </row>
    <row r="105" spans="1:29" s="17" customFormat="1" x14ac:dyDescent="0.25">
      <c r="A105" s="18" t="s">
        <v>1073</v>
      </c>
      <c r="B105" s="28" t="s">
        <v>1074</v>
      </c>
      <c r="C105" s="32">
        <f>'Dados Brutos - CHUVA'!C105*'Dados Normal. pelo Peso - Chuva'!C$4</f>
        <v>223.92857142857142</v>
      </c>
      <c r="D105" s="32">
        <f>'Dados Brutos - CHUVA'!D105*'Dados Normal. pelo Peso - Chuva'!D$4</f>
        <v>154.21228690897397</v>
      </c>
      <c r="E105" s="32">
        <f>'Dados Brutos - CHUVA'!E105*'Dados Normal. pelo Peso - Chuva'!E$4</f>
        <v>142.935</v>
      </c>
      <c r="F105" s="32">
        <f>'Dados Brutos - CHUVA'!F105*'Dados Normal. pelo Peso - Chuva'!F$4</f>
        <v>92.415999999999997</v>
      </c>
      <c r="G105" s="32">
        <f>'Dados Brutos - CHUVA'!G105*'Dados Normal. pelo Peso - Chuva'!G$4</f>
        <v>63.234252271677192</v>
      </c>
      <c r="H105" s="32">
        <f>'Dados Brutos - CHUVA'!H105*'Dados Normal. pelo Peso - Chuva'!H$4</f>
        <v>22.447276940903823</v>
      </c>
      <c r="I105" s="32">
        <f>'Dados Brutos - CHUVA'!I105*'Dados Normal. pelo Peso - Chuva'!I$4</f>
        <v>182.98000000000002</v>
      </c>
      <c r="J105" s="32">
        <f>'Dados Brutos - CHUVA'!J105*'Dados Normal. pelo Peso - Chuva'!J$4</f>
        <v>84.384</v>
      </c>
      <c r="K105" s="32">
        <f>'Dados Brutos - CHUVA'!K105*'Dados Normal. pelo Peso - Chuva'!K$4</f>
        <v>128.52499999999998</v>
      </c>
      <c r="L105" s="32">
        <f>'Dados Brutos - CHUVA'!L105*'Dados Normal. pelo Peso - Chuva'!L$4</f>
        <v>141.47999999999999</v>
      </c>
      <c r="M105" s="32">
        <f>'Dados Brutos - CHUVA'!M105*'Dados Normal. pelo Peso - Chuva'!M$4</f>
        <v>294.52799999999996</v>
      </c>
      <c r="N105" s="32">
        <f>'Dados Brutos - CHUVA'!N105*'Dados Normal. pelo Peso - Chuva'!N$4</f>
        <v>439.85199999999998</v>
      </c>
      <c r="O105" s="32">
        <f>'Dados Brutos - CHUVA'!O105*'Dados Normal. pelo Peso - Chuva'!O$4</f>
        <v>439.65000000000003</v>
      </c>
      <c r="P105" s="32">
        <f>'Dados Brutos - CHUVA'!P105*'Dados Normal. pelo Peso - Chuva'!P$4</f>
        <v>188.328</v>
      </c>
      <c r="Q105" s="32">
        <f>'Dados Brutos - CHUVA'!Q105*'Dados Normal. pelo Peso - Chuva'!Q$4</f>
        <v>4.7</v>
      </c>
      <c r="R105" s="32">
        <f>'Dados Brutos - CHUVA'!R105*'Dados Normal. pelo Peso - Chuva'!R$4</f>
        <v>0</v>
      </c>
      <c r="S105" s="32">
        <f>'Dados Brutos - CHUVA'!S105*'Dados Normal. pelo Peso - Chuva'!S$4</f>
        <v>8.6999999999999993</v>
      </c>
      <c r="T105" s="32">
        <f>'Dados Brutos - CHUVA'!T105*'Dados Normal. pelo Peso - Chuva'!T$4</f>
        <v>0</v>
      </c>
      <c r="U105" s="32">
        <f>'Dados Brutos - CHUVA'!U105*'Dados Normal. pelo Peso - Chuva'!U$4</f>
        <v>0</v>
      </c>
      <c r="V105" s="32">
        <f>'Dados Brutos - CHUVA'!V105*'Dados Normal. pelo Peso - Chuva'!V$4</f>
        <v>2.34</v>
      </c>
      <c r="W105" s="32">
        <f>'Dados Brutos - CHUVA'!W105*'Dados Normal. pelo Peso - Chuva'!W$4</f>
        <v>432.07100000000003</v>
      </c>
      <c r="X105" s="32">
        <f>'Dados Brutos - CHUVA'!X105*'Dados Normal. pelo Peso - Chuva'!X$4</f>
        <v>350.73999999999995</v>
      </c>
      <c r="Y105" s="32">
        <f>'Dados Brutos - CHUVA'!Y105*'Dados Normal. pelo Peso - Chuva'!Y$4</f>
        <v>210.35799999999998</v>
      </c>
      <c r="Z105" s="32">
        <f>'Dados Brutos - CHUVA'!Z105*'Dados Normal. pelo Peso - Chuva'!Z$4</f>
        <v>181.42000000000002</v>
      </c>
      <c r="AA105" s="32">
        <f>'Dados Brutos - CHUVA'!AA105*'Dados Normal. pelo Peso - Chuva'!AA$4</f>
        <v>69.39</v>
      </c>
      <c r="AB105" s="32">
        <f>'Dados Brutos - CHUVA'!AB105*'Dados Normal. pelo Peso - Chuva'!AB$4</f>
        <v>2.5760000000000001</v>
      </c>
      <c r="AC105" s="32">
        <f>'Dados Brutos - CHUVA'!AC105*'Dados Normal. pelo Peso - Chuva'!AC$4</f>
        <v>1.704</v>
      </c>
    </row>
    <row r="106" spans="1:29" s="17" customFormat="1" x14ac:dyDescent="0.25">
      <c r="A106" s="18" t="s">
        <v>1075</v>
      </c>
      <c r="B106" s="28" t="s">
        <v>1076</v>
      </c>
      <c r="C106" s="32">
        <f>'Dados Brutos - CHUVA'!C106*'Dados Normal. pelo Peso - Chuva'!C$4</f>
        <v>207.08101571946796</v>
      </c>
      <c r="D106" s="32">
        <f>'Dados Brutos - CHUVA'!D106*'Dados Normal. pelo Peso - Chuva'!D$4</f>
        <v>156.38721029432674</v>
      </c>
      <c r="E106" s="32">
        <f>'Dados Brutos - CHUVA'!E106*'Dados Normal. pelo Peso - Chuva'!E$4</f>
        <v>101.28299999999999</v>
      </c>
      <c r="F106" s="32">
        <f>'Dados Brutos - CHUVA'!F106*'Dados Normal. pelo Peso - Chuva'!F$4</f>
        <v>61.472000000000008</v>
      </c>
      <c r="G106" s="32">
        <f>'Dados Brutos - CHUVA'!G106*'Dados Normal. pelo Peso - Chuva'!G$4</f>
        <v>31.178553363682347</v>
      </c>
      <c r="H106" s="32">
        <f>'Dados Brutos - CHUVA'!H106*'Dados Normal. pelo Peso - Chuva'!H$4</f>
        <v>3.2777179763186224</v>
      </c>
      <c r="I106" s="32">
        <f>'Dados Brutos - CHUVA'!I106*'Dados Normal. pelo Peso - Chuva'!I$4</f>
        <v>122.64</v>
      </c>
      <c r="J106" s="32">
        <f>'Dados Brutos - CHUVA'!J106*'Dados Normal. pelo Peso - Chuva'!J$4</f>
        <v>69.191999999999993</v>
      </c>
      <c r="K106" s="32">
        <f>'Dados Brutos - CHUVA'!K106*'Dados Normal. pelo Peso - Chuva'!K$4</f>
        <v>167.75</v>
      </c>
      <c r="L106" s="32">
        <f>'Dados Brutos - CHUVA'!L106*'Dados Normal. pelo Peso - Chuva'!L$4</f>
        <v>191.62</v>
      </c>
      <c r="M106" s="32">
        <f>'Dados Brutos - CHUVA'!M106*'Dados Normal. pelo Peso - Chuva'!M$4</f>
        <v>396</v>
      </c>
      <c r="N106" s="32">
        <f>'Dados Brutos - CHUVA'!N106*'Dados Normal. pelo Peso - Chuva'!N$4</f>
        <v>443.25599999999997</v>
      </c>
      <c r="O106" s="32">
        <f>'Dados Brutos - CHUVA'!O106*'Dados Normal. pelo Peso - Chuva'!O$4</f>
        <v>484.7</v>
      </c>
      <c r="P106" s="32">
        <f>'Dados Brutos - CHUVA'!P106*'Dados Normal. pelo Peso - Chuva'!P$4</f>
        <v>189.601</v>
      </c>
      <c r="Q106" s="32">
        <f>'Dados Brutos - CHUVA'!Q106*'Dados Normal. pelo Peso - Chuva'!Q$4</f>
        <v>4.7</v>
      </c>
      <c r="R106" s="32">
        <f>'Dados Brutos - CHUVA'!R106*'Dados Normal. pelo Peso - Chuva'!R$4</f>
        <v>0</v>
      </c>
      <c r="S106" s="32">
        <f>'Dados Brutos - CHUVA'!S106*'Dados Normal. pelo Peso - Chuva'!S$4</f>
        <v>8.6999999999999993</v>
      </c>
      <c r="T106" s="32">
        <f>'Dados Brutos - CHUVA'!T106*'Dados Normal. pelo Peso - Chuva'!T$4</f>
        <v>0</v>
      </c>
      <c r="U106" s="32">
        <f>'Dados Brutos - CHUVA'!U106*'Dados Normal. pelo Peso - Chuva'!U$4</f>
        <v>3.7</v>
      </c>
      <c r="V106" s="32">
        <f>'Dados Brutos - CHUVA'!V106*'Dados Normal. pelo Peso - Chuva'!V$4</f>
        <v>1.911</v>
      </c>
      <c r="W106" s="32">
        <f>'Dados Brutos - CHUVA'!W106*'Dados Normal. pelo Peso - Chuva'!W$4</f>
        <v>415.62100000000004</v>
      </c>
      <c r="X106" s="32">
        <f>'Dados Brutos - CHUVA'!X106*'Dados Normal. pelo Peso - Chuva'!X$4</f>
        <v>346.10399999999998</v>
      </c>
      <c r="Y106" s="32">
        <f>'Dados Brutos - CHUVA'!Y106*'Dados Normal. pelo Peso - Chuva'!Y$4</f>
        <v>143.84199999999998</v>
      </c>
      <c r="Z106" s="32">
        <f>'Dados Brutos - CHUVA'!Z106*'Dados Normal. pelo Peso - Chuva'!Z$4</f>
        <v>129.95499999999998</v>
      </c>
      <c r="AA106" s="32">
        <f>'Dados Brutos - CHUVA'!AA106*'Dados Normal. pelo Peso - Chuva'!AA$4</f>
        <v>31.634999999999998</v>
      </c>
      <c r="AB106" s="32">
        <f>'Dados Brutos - CHUVA'!AB106*'Dados Normal. pelo Peso - Chuva'!AB$4</f>
        <v>2.5299999999999998</v>
      </c>
      <c r="AC106" s="32">
        <f>'Dados Brutos - CHUVA'!AC106*'Dados Normal. pelo Peso - Chuva'!AC$4</f>
        <v>1.056</v>
      </c>
    </row>
    <row r="107" spans="1:29" s="17" customFormat="1" x14ac:dyDescent="0.25">
      <c r="A107" s="18" t="s">
        <v>1077</v>
      </c>
      <c r="B107" s="28" t="s">
        <v>1078</v>
      </c>
      <c r="C107" s="32">
        <f>'Dados Brutos - CHUVA'!C107*'Dados Normal. pelo Peso - Chuva'!C$4</f>
        <v>303.71367061356295</v>
      </c>
      <c r="D107" s="32">
        <f>'Dados Brutos - CHUVA'!D107*'Dados Normal. pelo Peso - Chuva'!D$4</f>
        <v>187.63876603272891</v>
      </c>
      <c r="E107" s="32">
        <f>'Dados Brutos - CHUVA'!E107*'Dados Normal. pelo Peso - Chuva'!E$4</f>
        <v>143.87100000000001</v>
      </c>
      <c r="F107" s="32">
        <f>'Dados Brutos - CHUVA'!F107*'Dados Normal. pelo Peso - Chuva'!F$4</f>
        <v>83.584000000000003</v>
      </c>
      <c r="G107" s="32">
        <f>'Dados Brutos - CHUVA'!G107*'Dados Normal. pelo Peso - Chuva'!G$4</f>
        <v>42.263571839631688</v>
      </c>
      <c r="H107" s="32">
        <f>'Dados Brutos - CHUVA'!H107*'Dados Normal. pelo Peso - Chuva'!H$4</f>
        <v>1.9648416041018129</v>
      </c>
      <c r="I107" s="32">
        <f>'Dados Brutos - CHUVA'!I107*'Dados Normal. pelo Peso - Chuva'!I$4</f>
        <v>196.56</v>
      </c>
      <c r="J107" s="32">
        <f>'Dados Brutos - CHUVA'!J107*'Dados Normal. pelo Peso - Chuva'!J$4</f>
        <v>84.42</v>
      </c>
      <c r="K107" s="32">
        <f>'Dados Brutos - CHUVA'!K107*'Dados Normal. pelo Peso - Chuva'!K$4</f>
        <v>82.174999999999997</v>
      </c>
      <c r="L107" s="32">
        <f>'Dados Brutos - CHUVA'!L107*'Dados Normal. pelo Peso - Chuva'!L$4</f>
        <v>128.69999999999999</v>
      </c>
      <c r="M107" s="32">
        <f>'Dados Brutos - CHUVA'!M107*'Dados Normal. pelo Peso - Chuva'!M$4</f>
        <v>268.12799999999999</v>
      </c>
      <c r="N107" s="32">
        <f>'Dados Brutos - CHUVA'!N107*'Dados Normal. pelo Peso - Chuva'!N$4</f>
        <v>416.20799999999997</v>
      </c>
      <c r="O107" s="32">
        <f>'Dados Brutos - CHUVA'!O107*'Dados Normal. pelo Peso - Chuva'!O$4</f>
        <v>408.9</v>
      </c>
      <c r="P107" s="32">
        <f>'Dados Brutos - CHUVA'!P107*'Dados Normal. pelo Peso - Chuva'!P$4</f>
        <v>188.36599999999999</v>
      </c>
      <c r="Q107" s="32">
        <f>'Dados Brutos - CHUVA'!Q107*'Dados Normal. pelo Peso - Chuva'!Q$4</f>
        <v>0</v>
      </c>
      <c r="R107" s="32">
        <f>'Dados Brutos - CHUVA'!R107*'Dados Normal. pelo Peso - Chuva'!R$4</f>
        <v>4.5</v>
      </c>
      <c r="S107" s="32">
        <f>'Dados Brutos - CHUVA'!S107*'Dados Normal. pelo Peso - Chuva'!S$4</f>
        <v>11.6</v>
      </c>
      <c r="T107" s="32">
        <f>'Dados Brutos - CHUVA'!T107*'Dados Normal. pelo Peso - Chuva'!T$4</f>
        <v>0</v>
      </c>
      <c r="U107" s="32">
        <f>'Dados Brutos - CHUVA'!U107*'Dados Normal. pelo Peso - Chuva'!U$4</f>
        <v>0</v>
      </c>
      <c r="V107" s="32">
        <f>'Dados Brutos - CHUVA'!V107*'Dados Normal. pelo Peso - Chuva'!V$4</f>
        <v>2.262</v>
      </c>
      <c r="W107" s="32">
        <f>'Dados Brutos - CHUVA'!W107*'Dados Normal. pelo Peso - Chuva'!W$4</f>
        <v>442.411</v>
      </c>
      <c r="X107" s="32">
        <f>'Dados Brutos - CHUVA'!X107*'Dados Normal. pelo Peso - Chuva'!X$4</f>
        <v>346.02800000000002</v>
      </c>
      <c r="Y107" s="32">
        <f>'Dados Brutos - CHUVA'!Y107*'Dados Normal. pelo Peso - Chuva'!Y$4</f>
        <v>284.41799999999995</v>
      </c>
      <c r="Z107" s="32">
        <f>'Dados Brutos - CHUVA'!Z107*'Dados Normal. pelo Peso - Chuva'!Z$4</f>
        <v>201.44200000000001</v>
      </c>
      <c r="AA107" s="32">
        <f>'Dados Brutos - CHUVA'!AA107*'Dados Normal. pelo Peso - Chuva'!AA$4</f>
        <v>74.699999999999989</v>
      </c>
      <c r="AB107" s="32">
        <f>'Dados Brutos - CHUVA'!AB107*'Dados Normal. pelo Peso - Chuva'!AB$4</f>
        <v>2.76</v>
      </c>
      <c r="AC107" s="32">
        <f>'Dados Brutos - CHUVA'!AC107*'Dados Normal. pelo Peso - Chuva'!AC$4</f>
        <v>1.5840000000000001</v>
      </c>
    </row>
    <row r="108" spans="1:29" s="17" customFormat="1" x14ac:dyDescent="0.25">
      <c r="A108" s="18" t="s">
        <v>1079</v>
      </c>
      <c r="B108" s="28" t="s">
        <v>1080</v>
      </c>
      <c r="C108" s="32">
        <f>'Dados Brutos - CHUVA'!C108*'Dados Normal. pelo Peso - Chuva'!C$4</f>
        <v>1.5009013419980859</v>
      </c>
      <c r="D108" s="32">
        <f>'Dados Brutos - CHUVA'!D108*'Dados Normal. pelo Peso - Chuva'!D$4</f>
        <v>2.5167298870642938</v>
      </c>
      <c r="E108" s="32">
        <f>'Dados Brutos - CHUVA'!E108*'Dados Normal. pelo Peso - Chuva'!E$4</f>
        <v>59.124000000000002</v>
      </c>
      <c r="F108" s="32">
        <f>'Dados Brutos - CHUVA'!F108*'Dados Normal. pelo Peso - Chuva'!F$4</f>
        <v>30.72</v>
      </c>
      <c r="G108" s="32">
        <f>'Dados Brutos - CHUVA'!G108*'Dados Normal. pelo Peso - Chuva'!G$4</f>
        <v>20.14653661167798</v>
      </c>
      <c r="H108" s="32">
        <f>'Dados Brutos - CHUVA'!H108*'Dados Normal. pelo Peso - Chuva'!H$4</f>
        <v>5.2784165281069795</v>
      </c>
      <c r="I108" s="32">
        <f>'Dados Brutos - CHUVA'!I108*'Dados Normal. pelo Peso - Chuva'!I$4</f>
        <v>142.065</v>
      </c>
      <c r="J108" s="32">
        <f>'Dados Brutos - CHUVA'!J108*'Dados Normal. pelo Peso - Chuva'!J$4</f>
        <v>78.191999999999993</v>
      </c>
      <c r="K108" s="32">
        <f>'Dados Brutos - CHUVA'!K108*'Dados Normal. pelo Peso - Chuva'!K$4</f>
        <v>188.2</v>
      </c>
      <c r="L108" s="32">
        <f>'Dados Brutos - CHUVA'!L108*'Dados Normal. pelo Peso - Chuva'!L$4</f>
        <v>194.06</v>
      </c>
      <c r="M108" s="32">
        <f>'Dados Brutos - CHUVA'!M108*'Dados Normal. pelo Peso - Chuva'!M$4</f>
        <v>431.08800000000002</v>
      </c>
      <c r="N108" s="32">
        <f>'Dados Brutos - CHUVA'!N108*'Dados Normal. pelo Peso - Chuva'!N$4</f>
        <v>441.00200000000001</v>
      </c>
      <c r="O108" s="32">
        <f>'Dados Brutos - CHUVA'!O108*'Dados Normal. pelo Peso - Chuva'!O$4</f>
        <v>495.05</v>
      </c>
      <c r="P108" s="32">
        <f>'Dados Brutos - CHUVA'!P108*'Dados Normal. pelo Peso - Chuva'!P$4</f>
        <v>188.917</v>
      </c>
      <c r="Q108" s="32">
        <f>'Dados Brutos - CHUVA'!Q108*'Dados Normal. pelo Peso - Chuva'!Q$4</f>
        <v>4.7</v>
      </c>
      <c r="R108" s="32">
        <f>'Dados Brutos - CHUVA'!R108*'Dados Normal. pelo Peso - Chuva'!R$4</f>
        <v>0</v>
      </c>
      <c r="S108" s="32">
        <f>'Dados Brutos - CHUVA'!S108*'Dados Normal. pelo Peso - Chuva'!S$4</f>
        <v>5.8</v>
      </c>
      <c r="T108" s="32">
        <f>'Dados Brutos - CHUVA'!T108*'Dados Normal. pelo Peso - Chuva'!T$4</f>
        <v>0</v>
      </c>
      <c r="U108" s="32">
        <f>'Dados Brutos - CHUVA'!U108*'Dados Normal. pelo Peso - Chuva'!U$4</f>
        <v>0</v>
      </c>
      <c r="V108" s="32">
        <f>'Dados Brutos - CHUVA'!V108*'Dados Normal. pelo Peso - Chuva'!V$4</f>
        <v>1.677</v>
      </c>
      <c r="W108" s="32">
        <f>'Dados Brutos - CHUVA'!W108*'Dados Normal. pelo Peso - Chuva'!W$4</f>
        <v>384.41299999999995</v>
      </c>
      <c r="X108" s="32">
        <f>'Dados Brutos - CHUVA'!X108*'Dados Normal. pelo Peso - Chuva'!X$4</f>
        <v>340.47999999999996</v>
      </c>
      <c r="Y108" s="32">
        <f>'Dados Brutos - CHUVA'!Y108*'Dados Normal. pelo Peso - Chuva'!Y$4</f>
        <v>9.7059999999999995</v>
      </c>
      <c r="Z108" s="32">
        <f>'Dados Brutos - CHUVA'!Z108*'Dados Normal. pelo Peso - Chuva'!Z$4</f>
        <v>7.1910000000000007</v>
      </c>
      <c r="AA108" s="32">
        <f>'Dados Brutos - CHUVA'!AA108*'Dados Normal. pelo Peso - Chuva'!AA$4</f>
        <v>28.454999999999998</v>
      </c>
      <c r="AB108" s="32">
        <f>'Dados Brutos - CHUVA'!AB108*'Dados Normal. pelo Peso - Chuva'!AB$4</f>
        <v>1.9319999999999997</v>
      </c>
      <c r="AC108" s="32">
        <f>'Dados Brutos - CHUVA'!AC108*'Dados Normal. pelo Peso - Chuva'!AC$4</f>
        <v>0.79200000000000004</v>
      </c>
    </row>
    <row r="109" spans="1:29" s="17" customFormat="1" x14ac:dyDescent="0.25">
      <c r="A109" s="18" t="s">
        <v>1081</v>
      </c>
      <c r="B109" s="28" t="s">
        <v>1082</v>
      </c>
      <c r="C109" s="32">
        <f>'Dados Brutos - CHUVA'!C109*'Dados Normal. pelo Peso - Chuva'!C$4</f>
        <v>124.53803823679583</v>
      </c>
      <c r="D109" s="32">
        <f>'Dados Brutos - CHUVA'!D109*'Dados Normal. pelo Peso - Chuva'!D$4</f>
        <v>88.791398455455678</v>
      </c>
      <c r="E109" s="32">
        <f>'Dados Brutos - CHUVA'!E109*'Dados Normal. pelo Peso - Chuva'!E$4</f>
        <v>92.585999999999999</v>
      </c>
      <c r="F109" s="32">
        <f>'Dados Brutos - CHUVA'!F109*'Dados Normal. pelo Peso - Chuva'!F$4</f>
        <v>49.248000000000005</v>
      </c>
      <c r="G109" s="32">
        <f>'Dados Brutos - CHUVA'!G109*'Dados Normal. pelo Peso - Chuva'!G$4</f>
        <v>45.603395251568458</v>
      </c>
      <c r="H109" s="32">
        <f>'Dados Brutos - CHUVA'!H109*'Dados Normal. pelo Peso - Chuva'!H$4</f>
        <v>3.2205796679289254</v>
      </c>
      <c r="I109" s="32">
        <f>'Dados Brutos - CHUVA'!I109*'Dados Normal. pelo Peso - Chuva'!I$4</f>
        <v>162.96</v>
      </c>
      <c r="J109" s="32">
        <f>'Dados Brutos - CHUVA'!J109*'Dados Normal. pelo Peso - Chuva'!J$4</f>
        <v>78.191999999999993</v>
      </c>
      <c r="K109" s="32">
        <f>'Dados Brutos - CHUVA'!K109*'Dados Normal. pelo Peso - Chuva'!K$4</f>
        <v>110.625</v>
      </c>
      <c r="L109" s="32">
        <f>'Dados Brutos - CHUVA'!L109*'Dados Normal. pelo Peso - Chuva'!L$4</f>
        <v>172.48</v>
      </c>
      <c r="M109" s="32">
        <f>'Dados Brutos - CHUVA'!M109*'Dados Normal. pelo Peso - Chuva'!M$4</f>
        <v>411.55199999999996</v>
      </c>
      <c r="N109" s="32">
        <f>'Dados Brutos - CHUVA'!N109*'Dados Normal. pelo Peso - Chuva'!N$4</f>
        <v>439.89799999999997</v>
      </c>
      <c r="O109" s="32">
        <f>'Dados Brutos - CHUVA'!O109*'Dados Normal. pelo Peso - Chuva'!O$4</f>
        <v>461.3</v>
      </c>
      <c r="P109" s="32">
        <f>'Dados Brutos - CHUVA'!P109*'Dados Normal. pelo Peso - Chuva'!P$4</f>
        <v>188.23299999999998</v>
      </c>
      <c r="Q109" s="32">
        <f>'Dados Brutos - CHUVA'!Q109*'Dados Normal. pelo Peso - Chuva'!Q$4</f>
        <v>4.7</v>
      </c>
      <c r="R109" s="32">
        <f>'Dados Brutos - CHUVA'!R109*'Dados Normal. pelo Peso - Chuva'!R$4</f>
        <v>0</v>
      </c>
      <c r="S109" s="32">
        <f>'Dados Brutos - CHUVA'!S109*'Dados Normal. pelo Peso - Chuva'!S$4</f>
        <v>11.6</v>
      </c>
      <c r="T109" s="32">
        <f>'Dados Brutos - CHUVA'!T109*'Dados Normal. pelo Peso - Chuva'!T$4</f>
        <v>0</v>
      </c>
      <c r="U109" s="32">
        <f>'Dados Brutos - CHUVA'!U109*'Dados Normal. pelo Peso - Chuva'!U$4</f>
        <v>0</v>
      </c>
      <c r="V109" s="32">
        <f>'Dados Brutos - CHUVA'!V109*'Dados Normal. pelo Peso - Chuva'!V$4</f>
        <v>1.716</v>
      </c>
      <c r="W109" s="32">
        <f>'Dados Brutos - CHUVA'!W109*'Dados Normal. pelo Peso - Chuva'!W$4</f>
        <v>403.166</v>
      </c>
      <c r="X109" s="32">
        <f>'Dados Brutos - CHUVA'!X109*'Dados Normal. pelo Peso - Chuva'!X$4</f>
        <v>348.84</v>
      </c>
      <c r="Y109" s="32">
        <f>'Dados Brutos - CHUVA'!Y109*'Dados Normal. pelo Peso - Chuva'!Y$4</f>
        <v>100.372</v>
      </c>
      <c r="Z109" s="32">
        <f>'Dados Brutos - CHUVA'!Z109*'Dados Normal. pelo Peso - Chuva'!Z$4</f>
        <v>73.50800000000001</v>
      </c>
      <c r="AA109" s="32">
        <f>'Dados Brutos - CHUVA'!AA109*'Dados Normal. pelo Peso - Chuva'!AA$4</f>
        <v>38.099999999999994</v>
      </c>
      <c r="AB109" s="32">
        <f>'Dados Brutos - CHUVA'!AB109*'Dados Normal. pelo Peso - Chuva'!AB$4</f>
        <v>2.1619999999999999</v>
      </c>
      <c r="AC109" s="32">
        <f>'Dados Brutos - CHUVA'!AC109*'Dados Normal. pelo Peso - Chuva'!AC$4</f>
        <v>0.81600000000000006</v>
      </c>
    </row>
    <row r="110" spans="1:29" s="17" customFormat="1" x14ac:dyDescent="0.25">
      <c r="A110" s="18" t="s">
        <v>1083</v>
      </c>
      <c r="B110" s="28" t="s">
        <v>1084</v>
      </c>
      <c r="C110" s="32">
        <f>'Dados Brutos - CHUVA'!C110*'Dados Normal. pelo Peso - Chuva'!C$4</f>
        <v>205.37523865472167</v>
      </c>
      <c r="D110" s="32">
        <f>'Dados Brutos - CHUVA'!D110*'Dados Normal. pelo Peso - Chuva'!D$4</f>
        <v>138.81552847832245</v>
      </c>
      <c r="E110" s="32">
        <f>'Dados Brutos - CHUVA'!E110*'Dados Normal. pelo Peso - Chuva'!E$4</f>
        <v>148.12199999999999</v>
      </c>
      <c r="F110" s="32">
        <f>'Dados Brutos - CHUVA'!F110*'Dados Normal. pelo Peso - Chuva'!F$4</f>
        <v>91.52000000000001</v>
      </c>
      <c r="G110" s="32">
        <f>'Dados Brutos - CHUVA'!G110*'Dados Normal. pelo Peso - Chuva'!G$4</f>
        <v>45.768159417184492</v>
      </c>
      <c r="H110" s="32">
        <f>'Dados Brutos - CHUVA'!H110*'Dados Normal. pelo Peso - Chuva'!H$4</f>
        <v>11.005220914828955</v>
      </c>
      <c r="I110" s="32">
        <f>'Dados Brutos - CHUVA'!I110*'Dados Normal. pelo Peso - Chuva'!I$4</f>
        <v>245.07</v>
      </c>
      <c r="J110" s="32">
        <f>'Dados Brutos - CHUVA'!J110*'Dados Normal. pelo Peso - Chuva'!J$4</f>
        <v>113.76</v>
      </c>
      <c r="K110" s="32">
        <f>'Dados Brutos - CHUVA'!K110*'Dados Normal. pelo Peso - Chuva'!K$4</f>
        <v>103.02500000000001</v>
      </c>
      <c r="L110" s="32">
        <f>'Dados Brutos - CHUVA'!L110*'Dados Normal. pelo Peso - Chuva'!L$4</f>
        <v>166.64</v>
      </c>
      <c r="M110" s="32">
        <f>'Dados Brutos - CHUVA'!M110*'Dados Normal. pelo Peso - Chuva'!M$4</f>
        <v>189.072</v>
      </c>
      <c r="N110" s="32">
        <f>'Dados Brutos - CHUVA'!N110*'Dados Normal. pelo Peso - Chuva'!N$4</f>
        <v>369.88599999999997</v>
      </c>
      <c r="O110" s="32">
        <f>'Dados Brutos - CHUVA'!O110*'Dados Normal. pelo Peso - Chuva'!O$4</f>
        <v>413.05</v>
      </c>
      <c r="P110" s="32">
        <f>'Dados Brutos - CHUVA'!P110*'Dados Normal. pelo Peso - Chuva'!P$4</f>
        <v>186.67499999999998</v>
      </c>
      <c r="Q110" s="32">
        <f>'Dados Brutos - CHUVA'!Q110*'Dados Normal. pelo Peso - Chuva'!Q$4</f>
        <v>0</v>
      </c>
      <c r="R110" s="32">
        <f>'Dados Brutos - CHUVA'!R110*'Dados Normal. pelo Peso - Chuva'!R$4</f>
        <v>0</v>
      </c>
      <c r="S110" s="32">
        <f>'Dados Brutos - CHUVA'!S110*'Dados Normal. pelo Peso - Chuva'!S$4</f>
        <v>11.6</v>
      </c>
      <c r="T110" s="32">
        <f>'Dados Brutos - CHUVA'!T110*'Dados Normal. pelo Peso - Chuva'!T$4</f>
        <v>0</v>
      </c>
      <c r="U110" s="32">
        <f>'Dados Brutos - CHUVA'!U110*'Dados Normal. pelo Peso - Chuva'!U$4</f>
        <v>0</v>
      </c>
      <c r="V110" s="32">
        <f>'Dados Brutos - CHUVA'!V110*'Dados Normal. pelo Peso - Chuva'!V$4</f>
        <v>2.1059999999999999</v>
      </c>
      <c r="W110" s="32">
        <f>'Dados Brutos - CHUVA'!W110*'Dados Normal. pelo Peso - Chuva'!W$4</f>
        <v>417.03100000000006</v>
      </c>
      <c r="X110" s="32">
        <f>'Dados Brutos - CHUVA'!X110*'Dados Normal. pelo Peso - Chuva'!X$4</f>
        <v>352.07</v>
      </c>
      <c r="Y110" s="32">
        <f>'Dados Brutos - CHUVA'!Y110*'Dados Normal. pelo Peso - Chuva'!Y$4</f>
        <v>133.446</v>
      </c>
      <c r="Z110" s="32">
        <f>'Dados Brutos - CHUVA'!Z110*'Dados Normal. pelo Peso - Chuva'!Z$4</f>
        <v>121.44800000000001</v>
      </c>
      <c r="AA110" s="32">
        <f>'Dados Brutos - CHUVA'!AA110*'Dados Normal. pelo Peso - Chuva'!AA$4</f>
        <v>62.175000000000004</v>
      </c>
      <c r="AB110" s="32">
        <f>'Dados Brutos - CHUVA'!AB110*'Dados Normal. pelo Peso - Chuva'!AB$4</f>
        <v>2.944</v>
      </c>
      <c r="AC110" s="32">
        <f>'Dados Brutos - CHUVA'!AC110*'Dados Normal. pelo Peso - Chuva'!AC$4</f>
        <v>1.32</v>
      </c>
    </row>
    <row r="111" spans="1:29" s="17" customFormat="1" x14ac:dyDescent="0.25">
      <c r="A111" s="18" t="s">
        <v>1085</v>
      </c>
      <c r="B111" s="28" t="s">
        <v>1086</v>
      </c>
      <c r="C111" s="32">
        <f>'Dados Brutos - CHUVA'!C111*'Dados Normal. pelo Peso - Chuva'!C$4</f>
        <v>118.01906533364333</v>
      </c>
      <c r="D111" s="32">
        <f>'Dados Brutos - CHUVA'!D111*'Dados Normal. pelo Peso - Chuva'!D$4</f>
        <v>79.948110436655568</v>
      </c>
      <c r="E111" s="32">
        <f>'Dados Brutos - CHUVA'!E111*'Dados Normal. pelo Peso - Chuva'!E$4</f>
        <v>160.875</v>
      </c>
      <c r="F111" s="32">
        <f>'Dados Brutos - CHUVA'!F111*'Dados Normal. pelo Peso - Chuva'!F$4</f>
        <v>95.584000000000003</v>
      </c>
      <c r="G111" s="32">
        <f>'Dados Brutos - CHUVA'!G111*'Dados Normal. pelo Peso - Chuva'!G$4</f>
        <v>59.73969631236443</v>
      </c>
      <c r="H111" s="32">
        <f>'Dados Brutos - CHUVA'!H111*'Dados Normal. pelo Peso - Chuva'!H$4</f>
        <v>14.027494908350306</v>
      </c>
      <c r="I111" s="32">
        <f>'Dados Brutos - CHUVA'!I111*'Dados Normal. pelo Peso - Chuva'!I$4</f>
        <v>281.89000000000004</v>
      </c>
      <c r="J111" s="32">
        <f>'Dados Brutos - CHUVA'!J111*'Dados Normal. pelo Peso - Chuva'!J$4</f>
        <v>96.012000000000015</v>
      </c>
      <c r="K111" s="32">
        <f>'Dados Brutos - CHUVA'!K111*'Dados Normal. pelo Peso - Chuva'!K$4</f>
        <v>136.82499999999999</v>
      </c>
      <c r="L111" s="32">
        <f>'Dados Brutos - CHUVA'!L111*'Dados Normal. pelo Peso - Chuva'!L$4</f>
        <v>162.30000000000001</v>
      </c>
      <c r="M111" s="32">
        <f>'Dados Brutos - CHUVA'!M111*'Dados Normal. pelo Peso - Chuva'!M$4</f>
        <v>344.25599999999997</v>
      </c>
      <c r="N111" s="32">
        <f>'Dados Brutos - CHUVA'!N111*'Dados Normal. pelo Peso - Chuva'!N$4</f>
        <v>416.75999999999993</v>
      </c>
      <c r="O111" s="32">
        <f>'Dados Brutos - CHUVA'!O111*'Dados Normal. pelo Peso - Chuva'!O$4</f>
        <v>348.45</v>
      </c>
      <c r="P111" s="32">
        <f>'Dados Brutos - CHUVA'!P111*'Dados Normal. pelo Peso - Chuva'!P$4</f>
        <v>186.29499999999999</v>
      </c>
      <c r="Q111" s="32">
        <f>'Dados Brutos - CHUVA'!Q111*'Dados Normal. pelo Peso - Chuva'!Q$4</f>
        <v>0</v>
      </c>
      <c r="R111" s="32">
        <f>'Dados Brutos - CHUVA'!R111*'Dados Normal. pelo Peso - Chuva'!R$4</f>
        <v>0</v>
      </c>
      <c r="S111" s="32">
        <f>'Dados Brutos - CHUVA'!S111*'Dados Normal. pelo Peso - Chuva'!S$4</f>
        <v>11.6</v>
      </c>
      <c r="T111" s="32">
        <f>'Dados Brutos - CHUVA'!T111*'Dados Normal. pelo Peso - Chuva'!T$4</f>
        <v>0</v>
      </c>
      <c r="U111" s="32">
        <f>'Dados Brutos - CHUVA'!U111*'Dados Normal. pelo Peso - Chuva'!U$4</f>
        <v>0</v>
      </c>
      <c r="V111" s="32">
        <f>'Dados Brutos - CHUVA'!V111*'Dados Normal. pelo Peso - Chuva'!V$4</f>
        <v>2.3009999999999997</v>
      </c>
      <c r="W111" s="32">
        <f>'Dados Brutos - CHUVA'!W111*'Dados Normal. pelo Peso - Chuva'!W$4</f>
        <v>434.46800000000002</v>
      </c>
      <c r="X111" s="32">
        <f>'Dados Brutos - CHUVA'!X111*'Dados Normal. pelo Peso - Chuva'!X$4</f>
        <v>356.85799999999995</v>
      </c>
      <c r="Y111" s="32">
        <f>'Dados Brutos - CHUVA'!Y111*'Dados Normal. pelo Peso - Chuva'!Y$4</f>
        <v>238.18799999999999</v>
      </c>
      <c r="Z111" s="32">
        <f>'Dados Brutos - CHUVA'!Z111*'Dados Normal. pelo Peso - Chuva'!Z$4</f>
        <v>169.48200000000003</v>
      </c>
      <c r="AA111" s="32">
        <f>'Dados Brutos - CHUVA'!AA111*'Dados Normal. pelo Peso - Chuva'!AA$4</f>
        <v>76.53</v>
      </c>
      <c r="AB111" s="32">
        <f>'Dados Brutos - CHUVA'!AB111*'Dados Normal. pelo Peso - Chuva'!AB$4</f>
        <v>2.8059999999999996</v>
      </c>
      <c r="AC111" s="32">
        <f>'Dados Brutos - CHUVA'!AC111*'Dados Normal. pelo Peso - Chuva'!AC$4</f>
        <v>1.5840000000000001</v>
      </c>
    </row>
    <row r="112" spans="1:29" s="17" customFormat="1" x14ac:dyDescent="0.25">
      <c r="A112" s="18" t="s">
        <v>1087</v>
      </c>
      <c r="B112" s="28" t="s">
        <v>1088</v>
      </c>
      <c r="C112" s="32">
        <f>'Dados Brutos - CHUVA'!C112*'Dados Normal. pelo Peso - Chuva'!C$4</f>
        <v>168.81314668289716</v>
      </c>
      <c r="D112" s="32">
        <f>'Dados Brutos - CHUVA'!D112*'Dados Normal. pelo Peso - Chuva'!D$4</f>
        <v>117.84149356369527</v>
      </c>
      <c r="E112" s="32">
        <f>'Dados Brutos - CHUVA'!E112*'Dados Normal. pelo Peso - Chuva'!E$4</f>
        <v>168.48000000000002</v>
      </c>
      <c r="F112" s="32">
        <f>'Dados Brutos - CHUVA'!F112*'Dados Normal. pelo Peso - Chuva'!F$4</f>
        <v>91.168000000000006</v>
      </c>
      <c r="G112" s="32">
        <f>'Dados Brutos - CHUVA'!G112*'Dados Normal. pelo Peso - Chuva'!G$4</f>
        <v>70.305024680420203</v>
      </c>
      <c r="H112" s="32">
        <f>'Dados Brutos - CHUVA'!H112*'Dados Normal. pelo Peso - Chuva'!H$4</f>
        <v>17.951742213999381</v>
      </c>
      <c r="I112" s="32">
        <f>'Dados Brutos - CHUVA'!I112*'Dados Normal. pelo Peso - Chuva'!I$4</f>
        <v>215.11</v>
      </c>
      <c r="J112" s="32">
        <f>'Dados Brutos - CHUVA'!J112*'Dados Normal. pelo Peso - Chuva'!J$4</f>
        <v>83.988</v>
      </c>
      <c r="K112" s="32">
        <f>'Dados Brutos - CHUVA'!K112*'Dados Normal. pelo Peso - Chuva'!K$4</f>
        <v>88.9</v>
      </c>
      <c r="L112" s="32">
        <f>'Dados Brutos - CHUVA'!L112*'Dados Normal. pelo Peso - Chuva'!L$4</f>
        <v>155.54</v>
      </c>
      <c r="M112" s="32">
        <f>'Dados Brutos - CHUVA'!M112*'Dados Normal. pelo Peso - Chuva'!M$4</f>
        <v>247.488</v>
      </c>
      <c r="N112" s="32">
        <f>'Dados Brutos - CHUVA'!N112*'Dados Normal. pelo Peso - Chuva'!N$4</f>
        <v>414.64399999999995</v>
      </c>
      <c r="O112" s="32">
        <f>'Dados Brutos - CHUVA'!O112*'Dados Normal. pelo Peso - Chuva'!O$4</f>
        <v>396.95</v>
      </c>
      <c r="P112" s="32">
        <f>'Dados Brutos - CHUVA'!P112*'Dados Normal. pelo Peso - Chuva'!P$4</f>
        <v>187.79599999999999</v>
      </c>
      <c r="Q112" s="32">
        <f>'Dados Brutos - CHUVA'!Q112*'Dados Normal. pelo Peso - Chuva'!Q$4</f>
        <v>4.7</v>
      </c>
      <c r="R112" s="32">
        <f>'Dados Brutos - CHUVA'!R112*'Dados Normal. pelo Peso - Chuva'!R$4</f>
        <v>4.5</v>
      </c>
      <c r="S112" s="32">
        <f>'Dados Brutos - CHUVA'!S112*'Dados Normal. pelo Peso - Chuva'!S$4</f>
        <v>8.6999999999999993</v>
      </c>
      <c r="T112" s="32">
        <f>'Dados Brutos - CHUVA'!T112*'Dados Normal. pelo Peso - Chuva'!T$4</f>
        <v>0</v>
      </c>
      <c r="U112" s="32">
        <f>'Dados Brutos - CHUVA'!U112*'Dados Normal. pelo Peso - Chuva'!U$4</f>
        <v>0</v>
      </c>
      <c r="V112" s="32">
        <f>'Dados Brutos - CHUVA'!V112*'Dados Normal. pelo Peso - Chuva'!V$4</f>
        <v>1.833</v>
      </c>
      <c r="W112" s="32">
        <f>'Dados Brutos - CHUVA'!W112*'Dados Normal. pelo Peso - Chuva'!W$4</f>
        <v>435.40800000000002</v>
      </c>
      <c r="X112" s="32">
        <f>'Dados Brutos - CHUVA'!X112*'Dados Normal. pelo Peso - Chuva'!X$4</f>
        <v>350.51199999999994</v>
      </c>
      <c r="Y112" s="32">
        <f>'Dados Brutos - CHUVA'!Y112*'Dados Normal. pelo Peso - Chuva'!Y$4</f>
        <v>179.30799999999996</v>
      </c>
      <c r="Z112" s="32">
        <f>'Dados Brutos - CHUVA'!Z112*'Dados Normal. pelo Peso - Chuva'!Z$4</f>
        <v>105.04500000000002</v>
      </c>
      <c r="AA112" s="32">
        <f>'Dados Brutos - CHUVA'!AA112*'Dados Normal. pelo Peso - Chuva'!AA$4</f>
        <v>62.505000000000003</v>
      </c>
      <c r="AB112" s="32">
        <f>'Dados Brutos - CHUVA'!AB112*'Dados Normal. pelo Peso - Chuva'!AB$4</f>
        <v>2.5299999999999998</v>
      </c>
      <c r="AC112" s="32">
        <f>'Dados Brutos - CHUVA'!AC112*'Dados Normal. pelo Peso - Chuva'!AC$4</f>
        <v>1.008</v>
      </c>
    </row>
    <row r="113" spans="1:29" s="17" customFormat="1" x14ac:dyDescent="0.25">
      <c r="A113" s="18" t="s">
        <v>1089</v>
      </c>
      <c r="B113" s="28" t="s">
        <v>1090</v>
      </c>
      <c r="C113" s="32">
        <f>'Dados Brutos - CHUVA'!C113*'Dados Normal. pelo Peso - Chuva'!C$4</f>
        <v>275.32724828415763</v>
      </c>
      <c r="D113" s="32">
        <f>'Dados Brutos - CHUVA'!D113*'Dados Normal. pelo Peso - Chuva'!D$4</f>
        <v>175.25655515370707</v>
      </c>
      <c r="E113" s="32">
        <f>'Dados Brutos - CHUVA'!E113*'Dados Normal. pelo Peso - Chuva'!E$4</f>
        <v>157.71599999999998</v>
      </c>
      <c r="F113" s="32">
        <f>'Dados Brutos - CHUVA'!F113*'Dados Normal. pelo Peso - Chuva'!F$4</f>
        <v>94.432000000000016</v>
      </c>
      <c r="G113" s="32">
        <f>'Dados Brutos - CHUVA'!G113*'Dados Normal. pelo Peso - Chuva'!G$4</f>
        <v>48.915178315051975</v>
      </c>
      <c r="H113" s="32">
        <f>'Dados Brutos - CHUVA'!H113*'Dados Normal. pelo Peso - Chuva'!H$4</f>
        <v>8.0596260737746324</v>
      </c>
      <c r="I113" s="32">
        <f>'Dados Brutos - CHUVA'!I113*'Dados Normal. pelo Peso - Chuva'!I$4</f>
        <v>171.535</v>
      </c>
      <c r="J113" s="32">
        <f>'Dados Brutos - CHUVA'!J113*'Dados Normal. pelo Peso - Chuva'!J$4</f>
        <v>87.876000000000005</v>
      </c>
      <c r="K113" s="32">
        <f>'Dados Brutos - CHUVA'!K113*'Dados Normal. pelo Peso - Chuva'!K$4</f>
        <v>101.125</v>
      </c>
      <c r="L113" s="32">
        <f>'Dados Brutos - CHUVA'!L113*'Dados Normal. pelo Peso - Chuva'!L$4</f>
        <v>144.04</v>
      </c>
      <c r="M113" s="32">
        <f>'Dados Brutos - CHUVA'!M113*'Dados Normal. pelo Peso - Chuva'!M$4</f>
        <v>315.55199999999996</v>
      </c>
      <c r="N113" s="32">
        <f>'Dados Brutos - CHUVA'!N113*'Dados Normal. pelo Peso - Chuva'!N$4</f>
        <v>403.19</v>
      </c>
      <c r="O113" s="32">
        <f>'Dados Brutos - CHUVA'!O113*'Dados Normal. pelo Peso - Chuva'!O$4</f>
        <v>386.04999999999995</v>
      </c>
      <c r="P113" s="32">
        <f>'Dados Brutos - CHUVA'!P113*'Dados Normal. pelo Peso - Chuva'!P$4</f>
        <v>188.08099999999999</v>
      </c>
      <c r="Q113" s="32">
        <f>'Dados Brutos - CHUVA'!Q113*'Dados Normal. pelo Peso - Chuva'!Q$4</f>
        <v>4.7</v>
      </c>
      <c r="R113" s="32">
        <f>'Dados Brutos - CHUVA'!R113*'Dados Normal. pelo Peso - Chuva'!R$4</f>
        <v>0</v>
      </c>
      <c r="S113" s="32">
        <f>'Dados Brutos - CHUVA'!S113*'Dados Normal. pelo Peso - Chuva'!S$4</f>
        <v>5.8</v>
      </c>
      <c r="T113" s="32">
        <f>'Dados Brutos - CHUVA'!T113*'Dados Normal. pelo Peso - Chuva'!T$4</f>
        <v>0</v>
      </c>
      <c r="U113" s="32">
        <f>'Dados Brutos - CHUVA'!U113*'Dados Normal. pelo Peso - Chuva'!U$4</f>
        <v>0</v>
      </c>
      <c r="V113" s="32">
        <f>'Dados Brutos - CHUVA'!V113*'Dados Normal. pelo Peso - Chuva'!V$4</f>
        <v>2.1840000000000002</v>
      </c>
      <c r="W113" s="32">
        <f>'Dados Brutos - CHUVA'!W113*'Dados Normal. pelo Peso - Chuva'!W$4</f>
        <v>421.73100000000005</v>
      </c>
      <c r="X113" s="32">
        <f>'Dados Brutos - CHUVA'!X113*'Dados Normal. pelo Peso - Chuva'!X$4</f>
        <v>348.42199999999997</v>
      </c>
      <c r="Y113" s="32">
        <f>'Dados Brutos - CHUVA'!Y113*'Dados Normal. pelo Peso - Chuva'!Y$4</f>
        <v>155.61799999999997</v>
      </c>
      <c r="Z113" s="32">
        <f>'Dados Brutos - CHUVA'!Z113*'Dados Normal. pelo Peso - Chuva'!Z$4</f>
        <v>231.09900000000002</v>
      </c>
      <c r="AA113" s="32">
        <f>'Dados Brutos - CHUVA'!AA113*'Dados Normal. pelo Peso - Chuva'!AA$4</f>
        <v>73.14</v>
      </c>
      <c r="AB113" s="32">
        <f>'Dados Brutos - CHUVA'!AB113*'Dados Normal. pelo Peso - Chuva'!AB$4</f>
        <v>3.1739999999999995</v>
      </c>
      <c r="AC113" s="32">
        <f>'Dados Brutos - CHUVA'!AC113*'Dados Normal. pelo Peso - Chuva'!AC$4</f>
        <v>1.44</v>
      </c>
    </row>
    <row r="114" spans="1:29" s="17" customFormat="1" x14ac:dyDescent="0.25">
      <c r="A114" s="18" t="s">
        <v>1091</v>
      </c>
      <c r="B114" s="28" t="s">
        <v>1092</v>
      </c>
      <c r="C114" s="32">
        <f>'Dados Brutos - CHUVA'!C114*'Dados Normal. pelo Peso - Chuva'!C$4</f>
        <v>241.7991004497751</v>
      </c>
      <c r="D114" s="32">
        <f>'Dados Brutos - CHUVA'!D114*'Dados Normal. pelo Peso - Chuva'!D$4</f>
        <v>169.50339589571314</v>
      </c>
      <c r="E114" s="32">
        <f>'Dados Brutos - CHUVA'!E114*'Dados Normal. pelo Peso - Chuva'!E$4</f>
        <v>129.67499999999998</v>
      </c>
      <c r="F114" s="32">
        <f>'Dados Brutos - CHUVA'!F114*'Dados Normal. pelo Peso - Chuva'!F$4</f>
        <v>59.872000000000007</v>
      </c>
      <c r="G114" s="32">
        <f>'Dados Brutos - CHUVA'!G114*'Dados Normal. pelo Peso - Chuva'!G$4</f>
        <v>30.676691729323306</v>
      </c>
      <c r="H114" s="32">
        <f>'Dados Brutos - CHUVA'!H114*'Dados Normal. pelo Peso - Chuva'!H$4</f>
        <v>11.459677419354838</v>
      </c>
      <c r="I114" s="32">
        <f>'Dados Brutos - CHUVA'!I114*'Dados Normal. pelo Peso - Chuva'!I$4</f>
        <v>229.25</v>
      </c>
      <c r="J114" s="32">
        <f>'Dados Brutos - CHUVA'!J114*'Dados Normal. pelo Peso - Chuva'!J$4</f>
        <v>94.75200000000001</v>
      </c>
      <c r="K114" s="32">
        <f>'Dados Brutos - CHUVA'!K114*'Dados Normal. pelo Peso - Chuva'!K$4</f>
        <v>81.575000000000003</v>
      </c>
      <c r="L114" s="32">
        <f>'Dados Brutos - CHUVA'!L114*'Dados Normal. pelo Peso - Chuva'!L$4</f>
        <v>154.12</v>
      </c>
      <c r="M114" s="32">
        <f>'Dados Brutos - CHUVA'!M114*'Dados Normal. pelo Peso - Chuva'!M$4</f>
        <v>219.98399999999998</v>
      </c>
      <c r="N114" s="32">
        <f>'Dados Brutos - CHUVA'!N114*'Dados Normal. pelo Peso - Chuva'!N$4</f>
        <v>377.29199999999997</v>
      </c>
      <c r="O114" s="32">
        <f>'Dados Brutos - CHUVA'!O114*'Dados Normal. pelo Peso - Chuva'!O$4</f>
        <v>454.54999999999995</v>
      </c>
      <c r="P114" s="32">
        <f>'Dados Brutos - CHUVA'!P114*'Dados Normal. pelo Peso - Chuva'!P$4</f>
        <v>188.55599999999998</v>
      </c>
      <c r="Q114" s="32">
        <f>'Dados Brutos - CHUVA'!Q114*'Dados Normal. pelo Peso - Chuva'!Q$4</f>
        <v>4.7</v>
      </c>
      <c r="R114" s="32">
        <f>'Dados Brutos - CHUVA'!R114*'Dados Normal. pelo Peso - Chuva'!R$4</f>
        <v>0</v>
      </c>
      <c r="S114" s="32">
        <f>'Dados Brutos - CHUVA'!S114*'Dados Normal. pelo Peso - Chuva'!S$4</f>
        <v>5.8</v>
      </c>
      <c r="T114" s="32">
        <f>'Dados Brutos - CHUVA'!T114*'Dados Normal. pelo Peso - Chuva'!T$4</f>
        <v>0</v>
      </c>
      <c r="U114" s="32">
        <f>'Dados Brutos - CHUVA'!U114*'Dados Normal. pelo Peso - Chuva'!U$4</f>
        <v>0</v>
      </c>
      <c r="V114" s="32">
        <f>'Dados Brutos - CHUVA'!V114*'Dados Normal. pelo Peso - Chuva'!V$4</f>
        <v>1.833</v>
      </c>
      <c r="W114" s="32">
        <f>'Dados Brutos - CHUVA'!W114*'Dados Normal. pelo Peso - Chuva'!W$4</f>
        <v>451.15300000000002</v>
      </c>
      <c r="X114" s="32">
        <f>'Dados Brutos - CHUVA'!X114*'Dados Normal. pelo Peso - Chuva'!X$4</f>
        <v>367.19399999999996</v>
      </c>
      <c r="Y114" s="32">
        <f>'Dados Brutos - CHUVA'!Y114*'Dados Normal. pelo Peso - Chuva'!Y$4</f>
        <v>199.13399999999999</v>
      </c>
      <c r="Z114" s="32">
        <f>'Dados Brutos - CHUVA'!Z114*'Dados Normal. pelo Peso - Chuva'!Z$4</f>
        <v>141.94</v>
      </c>
      <c r="AA114" s="32">
        <f>'Dados Brutos - CHUVA'!AA114*'Dados Normal. pelo Peso - Chuva'!AA$4</f>
        <v>53.519999999999996</v>
      </c>
      <c r="AB114" s="32">
        <f>'Dados Brutos - CHUVA'!AB114*'Dados Normal. pelo Peso - Chuva'!AB$4</f>
        <v>2.6219999999999994</v>
      </c>
      <c r="AC114" s="32">
        <f>'Dados Brutos - CHUVA'!AC114*'Dados Normal. pelo Peso - Chuva'!AC$4</f>
        <v>0.98399999999999987</v>
      </c>
    </row>
    <row r="115" spans="1:29" s="17" customFormat="1" x14ac:dyDescent="0.25">
      <c r="A115" s="18" t="s">
        <v>1093</v>
      </c>
      <c r="B115" s="28" t="s">
        <v>1094</v>
      </c>
      <c r="C115" s="32">
        <f>'Dados Brutos - CHUVA'!C115*'Dados Normal. pelo Peso - Chuva'!C$4</f>
        <v>278.96583701175859</v>
      </c>
      <c r="D115" s="32">
        <f>'Dados Brutos - CHUVA'!D115*'Dados Normal. pelo Peso - Chuva'!D$4</f>
        <v>192.86622404294391</v>
      </c>
      <c r="E115" s="32">
        <f>'Dados Brutos - CHUVA'!E115*'Dados Normal. pelo Peso - Chuva'!E$4</f>
        <v>138.255</v>
      </c>
      <c r="F115" s="32">
        <f>'Dados Brutos - CHUVA'!F115*'Dados Normal. pelo Peso - Chuva'!F$4</f>
        <v>92.288000000000011</v>
      </c>
      <c r="G115" s="32">
        <f>'Dados Brutos - CHUVA'!G115*'Dados Normal. pelo Peso - Chuva'!G$4</f>
        <v>44.749220742419951</v>
      </c>
      <c r="H115" s="32">
        <f>'Dados Brutos - CHUVA'!H115*'Dados Normal. pelo Peso - Chuva'!H$4</f>
        <v>7.2227305072684755</v>
      </c>
      <c r="I115" s="32">
        <f>'Dados Brutos - CHUVA'!I115*'Dados Normal. pelo Peso - Chuva'!I$4</f>
        <v>193.79499999999999</v>
      </c>
      <c r="J115" s="32">
        <f>'Dados Brutos - CHUVA'!J115*'Dados Normal. pelo Peso - Chuva'!J$4</f>
        <v>84.852000000000004</v>
      </c>
      <c r="K115" s="32">
        <f>'Dados Brutos - CHUVA'!K115*'Dados Normal. pelo Peso - Chuva'!K$4</f>
        <v>97.100000000000009</v>
      </c>
      <c r="L115" s="32">
        <f>'Dados Brutos - CHUVA'!L115*'Dados Normal. pelo Peso - Chuva'!L$4</f>
        <v>135.69999999999999</v>
      </c>
      <c r="M115" s="32">
        <f>'Dados Brutos - CHUVA'!M115*'Dados Normal. pelo Peso - Chuva'!M$4</f>
        <v>341.28</v>
      </c>
      <c r="N115" s="32">
        <f>'Dados Brutos - CHUVA'!N115*'Dados Normal. pelo Peso - Chuva'!N$4</f>
        <v>411.56199999999995</v>
      </c>
      <c r="O115" s="32">
        <f>'Dados Brutos - CHUVA'!O115*'Dados Normal. pelo Peso - Chuva'!O$4</f>
        <v>424.15</v>
      </c>
      <c r="P115" s="32">
        <f>'Dados Brutos - CHUVA'!P115*'Dados Normal. pelo Peso - Chuva'!P$4</f>
        <v>188.72699999999998</v>
      </c>
      <c r="Q115" s="32">
        <f>'Dados Brutos - CHUVA'!Q115*'Dados Normal. pelo Peso - Chuva'!Q$4</f>
        <v>0</v>
      </c>
      <c r="R115" s="32">
        <f>'Dados Brutos - CHUVA'!R115*'Dados Normal. pelo Peso - Chuva'!R$4</f>
        <v>0</v>
      </c>
      <c r="S115" s="32">
        <f>'Dados Brutos - CHUVA'!S115*'Dados Normal. pelo Peso - Chuva'!S$4</f>
        <v>5.8</v>
      </c>
      <c r="T115" s="32">
        <f>'Dados Brutos - CHUVA'!T115*'Dados Normal. pelo Peso - Chuva'!T$4</f>
        <v>0</v>
      </c>
      <c r="U115" s="32">
        <f>'Dados Brutos - CHUVA'!U115*'Dados Normal. pelo Peso - Chuva'!U$4</f>
        <v>0</v>
      </c>
      <c r="V115" s="32">
        <f>'Dados Brutos - CHUVA'!V115*'Dados Normal. pelo Peso - Chuva'!V$4</f>
        <v>1.833</v>
      </c>
      <c r="W115" s="32">
        <f>'Dados Brutos - CHUVA'!W115*'Dados Normal. pelo Peso - Chuva'!W$4</f>
        <v>423.70500000000004</v>
      </c>
      <c r="X115" s="32">
        <f>'Dados Brutos - CHUVA'!X115*'Dados Normal. pelo Peso - Chuva'!X$4</f>
        <v>350.28399999999999</v>
      </c>
      <c r="Y115" s="32">
        <f>'Dados Brutos - CHUVA'!Y115*'Dados Normal. pelo Peso - Chuva'!Y$4</f>
        <v>179.67599999999999</v>
      </c>
      <c r="Z115" s="32">
        <f>'Dados Brutos - CHUVA'!Z115*'Dados Normal. pelo Peso - Chuva'!Z$4</f>
        <v>158.202</v>
      </c>
      <c r="AA115" s="32">
        <f>'Dados Brutos - CHUVA'!AA115*'Dados Normal. pelo Peso - Chuva'!AA$4</f>
        <v>54.599999999999994</v>
      </c>
      <c r="AB115" s="32">
        <f>'Dados Brutos - CHUVA'!AB115*'Dados Normal. pelo Peso - Chuva'!AB$4</f>
        <v>2.8519999999999999</v>
      </c>
      <c r="AC115" s="32">
        <f>'Dados Brutos - CHUVA'!AC115*'Dados Normal. pelo Peso - Chuva'!AC$4</f>
        <v>0.98399999999999987</v>
      </c>
    </row>
    <row r="116" spans="1:29" s="17" customFormat="1" x14ac:dyDescent="0.25">
      <c r="A116" s="18" t="s">
        <v>1095</v>
      </c>
      <c r="B116" s="28" t="s">
        <v>1096</v>
      </c>
      <c r="C116" s="32">
        <f>'Dados Brutos - CHUVA'!C116*'Dados Normal. pelo Peso - Chuva'!C$4</f>
        <v>293.79183297513049</v>
      </c>
      <c r="D116" s="32">
        <f>'Dados Brutos - CHUVA'!D116*'Dados Normal. pelo Peso - Chuva'!D$4</f>
        <v>201.22955830658722</v>
      </c>
      <c r="E116" s="32">
        <f>'Dados Brutos - CHUVA'!E116*'Dados Normal. pelo Peso - Chuva'!E$4</f>
        <v>139.23000000000002</v>
      </c>
      <c r="F116" s="32">
        <f>'Dados Brutos - CHUVA'!F116*'Dados Normal. pelo Peso - Chuva'!F$4</f>
        <v>92.160000000000011</v>
      </c>
      <c r="G116" s="32">
        <f>'Dados Brutos - CHUVA'!G116*'Dados Normal. pelo Peso - Chuva'!G$4</f>
        <v>49.684711481261154</v>
      </c>
      <c r="H116" s="32">
        <f>'Dados Brutos - CHUVA'!H116*'Dados Normal. pelo Peso - Chuva'!H$4</f>
        <v>2.7990855981711964</v>
      </c>
      <c r="I116" s="32">
        <f>'Dados Brutos - CHUVA'!I116*'Dados Normal. pelo Peso - Chuva'!I$4</f>
        <v>222.95000000000002</v>
      </c>
      <c r="J116" s="32">
        <f>'Dados Brutos - CHUVA'!J116*'Dados Normal. pelo Peso - Chuva'!J$4</f>
        <v>80.748000000000005</v>
      </c>
      <c r="K116" s="32">
        <f>'Dados Brutos - CHUVA'!K116*'Dados Normal. pelo Peso - Chuva'!K$4</f>
        <v>109.7</v>
      </c>
      <c r="L116" s="32">
        <f>'Dados Brutos - CHUVA'!L116*'Dados Normal. pelo Peso - Chuva'!L$4</f>
        <v>143.86000000000001</v>
      </c>
      <c r="M116" s="32">
        <f>'Dados Brutos - CHUVA'!M116*'Dados Normal. pelo Peso - Chuva'!M$4</f>
        <v>440.49599999999998</v>
      </c>
      <c r="N116" s="32">
        <f>'Dados Brutos - CHUVA'!N116*'Dados Normal. pelo Peso - Chuva'!N$4</f>
        <v>426.23599999999993</v>
      </c>
      <c r="O116" s="32">
        <f>'Dados Brutos - CHUVA'!O116*'Dados Normal. pelo Peso - Chuva'!O$4</f>
        <v>391.59999999999997</v>
      </c>
      <c r="P116" s="32">
        <f>'Dados Brutos - CHUVA'!P116*'Dados Normal. pelo Peso - Chuva'!P$4</f>
        <v>187.79599999999999</v>
      </c>
      <c r="Q116" s="32">
        <f>'Dados Brutos - CHUVA'!Q116*'Dados Normal. pelo Peso - Chuva'!Q$4</f>
        <v>4.7</v>
      </c>
      <c r="R116" s="32">
        <f>'Dados Brutos - CHUVA'!R116*'Dados Normal. pelo Peso - Chuva'!R$4</f>
        <v>4.5</v>
      </c>
      <c r="S116" s="32">
        <f>'Dados Brutos - CHUVA'!S116*'Dados Normal. pelo Peso - Chuva'!S$4</f>
        <v>5.8</v>
      </c>
      <c r="T116" s="32">
        <f>'Dados Brutos - CHUVA'!T116*'Dados Normal. pelo Peso - Chuva'!T$4</f>
        <v>0</v>
      </c>
      <c r="U116" s="32">
        <f>'Dados Brutos - CHUVA'!U116*'Dados Normal. pelo Peso - Chuva'!U$4</f>
        <v>0</v>
      </c>
      <c r="V116" s="32">
        <f>'Dados Brutos - CHUVA'!V116*'Dados Normal. pelo Peso - Chuva'!V$4</f>
        <v>2.1059999999999999</v>
      </c>
      <c r="W116" s="32">
        <f>'Dados Brutos - CHUVA'!W116*'Dados Normal. pelo Peso - Chuva'!W$4</f>
        <v>447.15800000000002</v>
      </c>
      <c r="X116" s="32">
        <f>'Dados Brutos - CHUVA'!X116*'Dados Normal. pelo Peso - Chuva'!X$4</f>
        <v>364.154</v>
      </c>
      <c r="Y116" s="32">
        <f>'Dados Brutos - CHUVA'!Y116*'Dados Normal. pelo Peso - Chuva'!Y$4</f>
        <v>303.64600000000002</v>
      </c>
      <c r="Z116" s="32">
        <f>'Dados Brutos - CHUVA'!Z116*'Dados Normal. pelo Peso - Chuva'!Z$4</f>
        <v>213.19200000000001</v>
      </c>
      <c r="AA116" s="32">
        <f>'Dados Brutos - CHUVA'!AA116*'Dados Normal. pelo Peso - Chuva'!AA$4</f>
        <v>66.179999999999993</v>
      </c>
      <c r="AB116" s="32">
        <f>'Dados Brutos - CHUVA'!AB116*'Dados Normal. pelo Peso - Chuva'!AB$4</f>
        <v>2.2999999999999998</v>
      </c>
      <c r="AC116" s="32">
        <f>'Dados Brutos - CHUVA'!AC116*'Dados Normal. pelo Peso - Chuva'!AC$4</f>
        <v>1.32</v>
      </c>
    </row>
    <row r="117" spans="1:29" s="17" customFormat="1" x14ac:dyDescent="0.25">
      <c r="A117" s="18" t="s">
        <v>1097</v>
      </c>
      <c r="B117" s="28" t="s">
        <v>1098</v>
      </c>
      <c r="C117" s="32">
        <f>'Dados Brutos - CHUVA'!C117*'Dados Normal. pelo Peso - Chuva'!C$4</f>
        <v>279.37286502583862</v>
      </c>
      <c r="D117" s="32">
        <f>'Dados Brutos - CHUVA'!D117*'Dados Normal. pelo Peso - Chuva'!D$4</f>
        <v>172.07890625000002</v>
      </c>
      <c r="E117" s="32">
        <f>'Dados Brutos - CHUVA'!E117*'Dados Normal. pelo Peso - Chuva'!E$4</f>
        <v>173.238</v>
      </c>
      <c r="F117" s="32">
        <f>'Dados Brutos - CHUVA'!F117*'Dados Normal. pelo Peso - Chuva'!F$4</f>
        <v>103.26400000000001</v>
      </c>
      <c r="G117" s="32">
        <f>'Dados Brutos - CHUVA'!G117*'Dados Normal. pelo Peso - Chuva'!G$4</f>
        <v>39.170407057731005</v>
      </c>
      <c r="H117" s="32">
        <f>'Dados Brutos - CHUVA'!H117*'Dados Normal. pelo Peso - Chuva'!H$4</f>
        <v>16.687759541229976</v>
      </c>
      <c r="I117" s="32">
        <f>'Dados Brutos - CHUVA'!I117*'Dados Normal. pelo Peso - Chuva'!I$4</f>
        <v>215.11</v>
      </c>
      <c r="J117" s="32">
        <f>'Dados Brutos - CHUVA'!J117*'Dados Normal. pelo Peso - Chuva'!J$4</f>
        <v>83.988</v>
      </c>
      <c r="K117" s="32">
        <f>'Dados Brutos - CHUVA'!K117*'Dados Normal. pelo Peso - Chuva'!K$4</f>
        <v>51.825000000000003</v>
      </c>
      <c r="L117" s="32">
        <f>'Dados Brutos - CHUVA'!L117*'Dados Normal. pelo Peso - Chuva'!L$4</f>
        <v>137.72</v>
      </c>
      <c r="M117" s="32">
        <f>'Dados Brutos - CHUVA'!M117*'Dados Normal. pelo Peso - Chuva'!M$4</f>
        <v>140.44800000000001</v>
      </c>
      <c r="N117" s="32">
        <f>'Dados Brutos - CHUVA'!N117*'Dados Normal. pelo Peso - Chuva'!N$4</f>
        <v>421.68199999999996</v>
      </c>
      <c r="O117" s="32">
        <f>'Dados Brutos - CHUVA'!O117*'Dados Normal. pelo Peso - Chuva'!O$4</f>
        <v>335.09999999999997</v>
      </c>
      <c r="P117" s="32">
        <f>'Dados Brutos - CHUVA'!P117*'Dados Normal. pelo Peso - Chuva'!P$4</f>
        <v>186.542</v>
      </c>
      <c r="Q117" s="32">
        <f>'Dados Brutos - CHUVA'!Q117*'Dados Normal. pelo Peso - Chuva'!Q$4</f>
        <v>0</v>
      </c>
      <c r="R117" s="32">
        <f>'Dados Brutos - CHUVA'!R117*'Dados Normal. pelo Peso - Chuva'!R$4</f>
        <v>0</v>
      </c>
      <c r="S117" s="32">
        <f>'Dados Brutos - CHUVA'!S117*'Dados Normal. pelo Peso - Chuva'!S$4</f>
        <v>5.8</v>
      </c>
      <c r="T117" s="32">
        <f>'Dados Brutos - CHUVA'!T117*'Dados Normal. pelo Peso - Chuva'!T$4</f>
        <v>0</v>
      </c>
      <c r="U117" s="32">
        <f>'Dados Brutos - CHUVA'!U117*'Dados Normal. pelo Peso - Chuva'!U$4</f>
        <v>0</v>
      </c>
      <c r="V117" s="32">
        <f>'Dados Brutos - CHUVA'!V117*'Dados Normal. pelo Peso - Chuva'!V$4</f>
        <v>2.496</v>
      </c>
      <c r="W117" s="32">
        <f>'Dados Brutos - CHUVA'!W117*'Dados Normal. pelo Peso - Chuva'!W$4</f>
        <v>434.18599999999998</v>
      </c>
      <c r="X117" s="32">
        <f>'Dados Brutos - CHUVA'!X117*'Dados Normal. pelo Peso - Chuva'!X$4</f>
        <v>331.81599999999997</v>
      </c>
      <c r="Y117" s="32">
        <f>'Dados Brutos - CHUVA'!Y117*'Dados Normal. pelo Peso - Chuva'!Y$4</f>
        <v>274.94200000000001</v>
      </c>
      <c r="Z117" s="32">
        <f>'Dados Brutos - CHUVA'!Z117*'Dados Normal. pelo Peso - Chuva'!Z$4</f>
        <v>203.08700000000002</v>
      </c>
      <c r="AA117" s="32">
        <f>'Dados Brutos - CHUVA'!AA117*'Dados Normal. pelo Peso - Chuva'!AA$4</f>
        <v>96.524999999999991</v>
      </c>
      <c r="AB117" s="32">
        <f>'Dados Brutos - CHUVA'!AB117*'Dados Normal. pelo Peso - Chuva'!AB$4</f>
        <v>2.6219999999999994</v>
      </c>
      <c r="AC117" s="32">
        <f>'Dados Brutos - CHUVA'!AC117*'Dados Normal. pelo Peso - Chuva'!AC$4</f>
        <v>1.8959999999999999</v>
      </c>
    </row>
    <row r="118" spans="1:29" s="17" customFormat="1" x14ac:dyDescent="0.25">
      <c r="A118" s="18" t="s">
        <v>1099</v>
      </c>
      <c r="B118" s="28" t="s">
        <v>1100</v>
      </c>
      <c r="C118" s="32">
        <f>'Dados Brutos - CHUVA'!C118*'Dados Normal. pelo Peso - Chuva'!C$4</f>
        <v>291.67372491253911</v>
      </c>
      <c r="D118" s="32">
        <f>'Dados Brutos - CHUVA'!D118*'Dados Normal. pelo Peso - Chuva'!D$4</f>
        <v>203.54642002684253</v>
      </c>
      <c r="E118" s="32">
        <f>'Dados Brutos - CHUVA'!E118*'Dados Normal. pelo Peso - Chuva'!E$4</f>
        <v>148.47299999999998</v>
      </c>
      <c r="F118" s="32">
        <f>'Dados Brutos - CHUVA'!F118*'Dados Normal. pelo Peso - Chuva'!F$4</f>
        <v>89.76</v>
      </c>
      <c r="G118" s="32">
        <f>'Dados Brutos - CHUVA'!G118*'Dados Normal. pelo Peso - Chuva'!G$4</f>
        <v>63.157894736842096</v>
      </c>
      <c r="H118" s="32">
        <f>'Dados Brutos - CHUVA'!H118*'Dados Normal. pelo Peso - Chuva'!H$4</f>
        <v>7.2104442712392824</v>
      </c>
      <c r="I118" s="32">
        <f>'Dados Brutos - CHUVA'!I118*'Dados Normal. pelo Peso - Chuva'!I$4</f>
        <v>236.00500000000002</v>
      </c>
      <c r="J118" s="32">
        <f>'Dados Brutos - CHUVA'!J118*'Dados Normal. pelo Peso - Chuva'!J$4</f>
        <v>100.08</v>
      </c>
      <c r="K118" s="32">
        <f>'Dados Brutos - CHUVA'!K118*'Dados Normal. pelo Peso - Chuva'!K$4</f>
        <v>97.899999999999991</v>
      </c>
      <c r="L118" s="32">
        <f>'Dados Brutos - CHUVA'!L118*'Dados Normal. pelo Peso - Chuva'!L$4</f>
        <v>169.48</v>
      </c>
      <c r="M118" s="32">
        <f>'Dados Brutos - CHUVA'!M118*'Dados Normal. pelo Peso - Chuva'!M$4</f>
        <v>383.47199999999998</v>
      </c>
      <c r="N118" s="32">
        <f>'Dados Brutos - CHUVA'!N118*'Dados Normal. pelo Peso - Chuva'!N$4</f>
        <v>429.96199999999999</v>
      </c>
      <c r="O118" s="32">
        <f>'Dados Brutos - CHUVA'!O118*'Dados Normal. pelo Peso - Chuva'!O$4</f>
        <v>441.45000000000005</v>
      </c>
      <c r="P118" s="32">
        <f>'Dados Brutos - CHUVA'!P118*'Dados Normal. pelo Peso - Chuva'!P$4</f>
        <v>187.20699999999999</v>
      </c>
      <c r="Q118" s="32">
        <f>'Dados Brutos - CHUVA'!Q118*'Dados Normal. pelo Peso - Chuva'!Q$4</f>
        <v>4.7</v>
      </c>
      <c r="R118" s="32">
        <f>'Dados Brutos - CHUVA'!R118*'Dados Normal. pelo Peso - Chuva'!R$4</f>
        <v>0</v>
      </c>
      <c r="S118" s="32">
        <f>'Dados Brutos - CHUVA'!S118*'Dados Normal. pelo Peso - Chuva'!S$4</f>
        <v>2.9</v>
      </c>
      <c r="T118" s="32">
        <f>'Dados Brutos - CHUVA'!T118*'Dados Normal. pelo Peso - Chuva'!T$4</f>
        <v>0</v>
      </c>
      <c r="U118" s="32">
        <f>'Dados Brutos - CHUVA'!U118*'Dados Normal. pelo Peso - Chuva'!U$4</f>
        <v>0</v>
      </c>
      <c r="V118" s="32">
        <f>'Dados Brutos - CHUVA'!V118*'Dados Normal. pelo Peso - Chuva'!V$4</f>
        <v>2.2229999999999999</v>
      </c>
      <c r="W118" s="32">
        <f>'Dados Brutos - CHUVA'!W118*'Dados Normal. pelo Peso - Chuva'!W$4</f>
        <v>437.42899999999997</v>
      </c>
      <c r="X118" s="32">
        <f>'Dados Brutos - CHUVA'!X118*'Dados Normal. pelo Peso - Chuva'!X$4</f>
        <v>364.154</v>
      </c>
      <c r="Y118" s="32">
        <f>'Dados Brutos - CHUVA'!Y118*'Dados Normal. pelo Peso - Chuva'!Y$4</f>
        <v>178.84799999999998</v>
      </c>
      <c r="Z118" s="32">
        <f>'Dados Brutos - CHUVA'!Z118*'Dados Normal. pelo Peso - Chuva'!Z$4</f>
        <v>229.73600000000002</v>
      </c>
      <c r="AA118" s="32">
        <f>'Dados Brutos - CHUVA'!AA118*'Dados Normal. pelo Peso - Chuva'!AA$4</f>
        <v>67.215000000000003</v>
      </c>
      <c r="AB118" s="32">
        <f>'Dados Brutos - CHUVA'!AB118*'Dados Normal. pelo Peso - Chuva'!AB$4</f>
        <v>3.1739999999999995</v>
      </c>
      <c r="AC118" s="32">
        <f>'Dados Brutos - CHUVA'!AC118*'Dados Normal. pelo Peso - Chuva'!AC$4</f>
        <v>1.464</v>
      </c>
    </row>
    <row r="119" spans="1:29" s="17" customFormat="1" x14ac:dyDescent="0.25">
      <c r="A119" s="18" t="s">
        <v>1101</v>
      </c>
      <c r="B119" s="28" t="s">
        <v>1102</v>
      </c>
      <c r="C119" s="32">
        <f>'Dados Brutos - CHUVA'!C119*'Dados Normal. pelo Peso - Chuva'!C$4</f>
        <v>293.054470459784</v>
      </c>
      <c r="D119" s="32">
        <f>'Dados Brutos - CHUVA'!D119*'Dados Normal. pelo Peso - Chuva'!D$4</f>
        <v>206.91918482080112</v>
      </c>
      <c r="E119" s="32">
        <f>'Dados Brutos - CHUVA'!E119*'Dados Normal. pelo Peso - Chuva'!E$4</f>
        <v>164.38499999999999</v>
      </c>
      <c r="F119" s="32">
        <f>'Dados Brutos - CHUVA'!F119*'Dados Normal. pelo Peso - Chuva'!F$4</f>
        <v>108.86400000000002</v>
      </c>
      <c r="G119" s="32">
        <f>'Dados Brutos - CHUVA'!G119*'Dados Normal. pelo Peso - Chuva'!G$4</f>
        <v>46.221570066030822</v>
      </c>
      <c r="H119" s="32">
        <f>'Dados Brutos - CHUVA'!H119*'Dados Normal. pelo Peso - Chuva'!H$4</f>
        <v>4.2328975860133129</v>
      </c>
      <c r="I119" s="32">
        <f>'Dados Brutos - CHUVA'!I119*'Dados Normal. pelo Peso - Chuva'!I$4</f>
        <v>220.185</v>
      </c>
      <c r="J119" s="32">
        <f>'Dados Brutos - CHUVA'!J119*'Dados Normal. pelo Peso - Chuva'!J$4</f>
        <v>113.256</v>
      </c>
      <c r="K119" s="32">
        <f>'Dados Brutos - CHUVA'!K119*'Dados Normal. pelo Peso - Chuva'!K$4</f>
        <v>86.449999999999989</v>
      </c>
      <c r="L119" s="32">
        <f>'Dados Brutos - CHUVA'!L119*'Dados Normal. pelo Peso - Chuva'!L$4</f>
        <v>127.48</v>
      </c>
      <c r="M119" s="32">
        <f>'Dados Brutos - CHUVA'!M119*'Dados Normal. pelo Peso - Chuva'!M$4</f>
        <v>330.28800000000001</v>
      </c>
      <c r="N119" s="32">
        <f>'Dados Brutos - CHUVA'!N119*'Dados Normal. pelo Peso - Chuva'!N$4</f>
        <v>385.11199999999997</v>
      </c>
      <c r="O119" s="32">
        <f>'Dados Brutos - CHUVA'!O119*'Dados Normal. pelo Peso - Chuva'!O$4</f>
        <v>339.09999999999997</v>
      </c>
      <c r="P119" s="32">
        <f>'Dados Brutos - CHUVA'!P119*'Dados Normal. pelo Peso - Chuva'!P$4</f>
        <v>187.92899999999997</v>
      </c>
      <c r="Q119" s="32">
        <f>'Dados Brutos - CHUVA'!Q119*'Dados Normal. pelo Peso - Chuva'!Q$4</f>
        <v>0</v>
      </c>
      <c r="R119" s="32">
        <f>'Dados Brutos - CHUVA'!R119*'Dados Normal. pelo Peso - Chuva'!R$4</f>
        <v>4.5</v>
      </c>
      <c r="S119" s="32">
        <f>'Dados Brutos - CHUVA'!S119*'Dados Normal. pelo Peso - Chuva'!S$4</f>
        <v>2.9</v>
      </c>
      <c r="T119" s="32">
        <f>'Dados Brutos - CHUVA'!T119*'Dados Normal. pelo Peso - Chuva'!T$4</f>
        <v>0</v>
      </c>
      <c r="U119" s="32">
        <f>'Dados Brutos - CHUVA'!U119*'Dados Normal. pelo Peso - Chuva'!U$4</f>
        <v>0</v>
      </c>
      <c r="V119" s="32">
        <f>'Dados Brutos - CHUVA'!V119*'Dados Normal. pelo Peso - Chuva'!V$4</f>
        <v>2.1059999999999999</v>
      </c>
      <c r="W119" s="32">
        <f>'Dados Brutos - CHUVA'!W119*'Dados Normal. pelo Peso - Chuva'!W$4</f>
        <v>435.83100000000002</v>
      </c>
      <c r="X119" s="32">
        <f>'Dados Brutos - CHUVA'!X119*'Dados Normal. pelo Peso - Chuva'!X$4</f>
        <v>361.11399999999998</v>
      </c>
      <c r="Y119" s="32">
        <f>'Dados Brutos - CHUVA'!Y119*'Dados Normal. pelo Peso - Chuva'!Y$4</f>
        <v>270.94</v>
      </c>
      <c r="Z119" s="32">
        <f>'Dados Brutos - CHUVA'!Z119*'Dados Normal. pelo Peso - Chuva'!Z$4</f>
        <v>222.68600000000001</v>
      </c>
      <c r="AA119" s="32">
        <f>'Dados Brutos - CHUVA'!AA119*'Dados Normal. pelo Peso - Chuva'!AA$4</f>
        <v>68.295000000000002</v>
      </c>
      <c r="AB119" s="32">
        <f>'Dados Brutos - CHUVA'!AB119*'Dados Normal. pelo Peso - Chuva'!AB$4</f>
        <v>3.036</v>
      </c>
      <c r="AC119" s="32">
        <f>'Dados Brutos - CHUVA'!AC119*'Dados Normal. pelo Peso - Chuva'!AC$4</f>
        <v>1.3679999999999999</v>
      </c>
    </row>
    <row r="120" spans="1:29" s="17" customFormat="1" x14ac:dyDescent="0.25">
      <c r="A120" s="18" t="s">
        <v>1103</v>
      </c>
      <c r="B120" s="28" t="s">
        <v>1104</v>
      </c>
      <c r="C120" s="32">
        <f>'Dados Brutos - CHUVA'!C120*'Dados Normal. pelo Peso - Chuva'!C$4</f>
        <v>237.65051395007339</v>
      </c>
      <c r="D120" s="32">
        <f>'Dados Brutos - CHUVA'!D120*'Dados Normal. pelo Peso - Chuva'!D$4</f>
        <v>162.64052678838672</v>
      </c>
      <c r="E120" s="32">
        <f>'Dados Brutos - CHUVA'!E120*'Dados Normal. pelo Peso - Chuva'!E$4</f>
        <v>148.512</v>
      </c>
      <c r="F120" s="32">
        <f>'Dados Brutos - CHUVA'!F120*'Dados Normal. pelo Peso - Chuva'!F$4</f>
        <v>95.488</v>
      </c>
      <c r="G120" s="32">
        <f>'Dados Brutos - CHUVA'!G120*'Dados Normal. pelo Peso - Chuva'!G$4</f>
        <v>34.740079074535068</v>
      </c>
      <c r="H120" s="32">
        <f>'Dados Brutos - CHUVA'!H120*'Dados Normal. pelo Peso - Chuva'!H$4</f>
        <v>3.3840383413211086</v>
      </c>
      <c r="I120" s="32">
        <f>'Dados Brutos - CHUVA'!I120*'Dados Normal. pelo Peso - Chuva'!I$4</f>
        <v>182.35</v>
      </c>
      <c r="J120" s="32">
        <f>'Dados Brutos - CHUVA'!J120*'Dados Normal. pelo Peso - Chuva'!J$4</f>
        <v>87.336000000000013</v>
      </c>
      <c r="K120" s="32">
        <f>'Dados Brutos - CHUVA'!K120*'Dados Normal. pelo Peso - Chuva'!K$4</f>
        <v>62.725000000000001</v>
      </c>
      <c r="L120" s="32">
        <f>'Dados Brutos - CHUVA'!L120*'Dados Normal. pelo Peso - Chuva'!L$4</f>
        <v>140.06</v>
      </c>
      <c r="M120" s="32">
        <f>'Dados Brutos - CHUVA'!M120*'Dados Normal. pelo Peso - Chuva'!M$4</f>
        <v>381.26400000000001</v>
      </c>
      <c r="N120" s="32">
        <f>'Dados Brutos - CHUVA'!N120*'Dados Normal. pelo Peso - Chuva'!N$4</f>
        <v>447.76399999999995</v>
      </c>
      <c r="O120" s="32">
        <f>'Dados Brutos - CHUVA'!O120*'Dados Normal. pelo Peso - Chuva'!O$4</f>
        <v>348.7</v>
      </c>
      <c r="P120" s="32">
        <f>'Dados Brutos - CHUVA'!P120*'Dados Normal. pelo Peso - Chuva'!P$4</f>
        <v>183.78700000000001</v>
      </c>
      <c r="Q120" s="32">
        <f>'Dados Brutos - CHUVA'!Q120*'Dados Normal. pelo Peso - Chuva'!Q$4</f>
        <v>4.7</v>
      </c>
      <c r="R120" s="32">
        <f>'Dados Brutos - CHUVA'!R120*'Dados Normal. pelo Peso - Chuva'!R$4</f>
        <v>4.5</v>
      </c>
      <c r="S120" s="32">
        <f>'Dados Brutos - CHUVA'!S120*'Dados Normal. pelo Peso - Chuva'!S$4</f>
        <v>2.9</v>
      </c>
      <c r="T120" s="32">
        <f>'Dados Brutos - CHUVA'!T120*'Dados Normal. pelo Peso - Chuva'!T$4</f>
        <v>0</v>
      </c>
      <c r="U120" s="32">
        <f>'Dados Brutos - CHUVA'!U120*'Dados Normal. pelo Peso - Chuva'!U$4</f>
        <v>0</v>
      </c>
      <c r="V120" s="32">
        <f>'Dados Brutos - CHUVA'!V120*'Dados Normal. pelo Peso - Chuva'!V$4</f>
        <v>2.145</v>
      </c>
      <c r="W120" s="32">
        <f>'Dados Brutos - CHUVA'!W120*'Dados Normal. pelo Peso - Chuva'!W$4</f>
        <v>445.74800000000005</v>
      </c>
      <c r="X120" s="32">
        <f>'Dados Brutos - CHUVA'!X120*'Dados Normal. pelo Peso - Chuva'!X$4</f>
        <v>340.06199999999995</v>
      </c>
      <c r="Y120" s="32">
        <f>'Dados Brutos - CHUVA'!Y120*'Dados Normal. pelo Peso - Chuva'!Y$4</f>
        <v>267.35199999999998</v>
      </c>
      <c r="Z120" s="32">
        <f>'Dados Brutos - CHUVA'!Z120*'Dados Normal. pelo Peso - Chuva'!Z$4</f>
        <v>214.50800000000001</v>
      </c>
      <c r="AA120" s="32">
        <f>'Dados Brutos - CHUVA'!AA120*'Dados Normal. pelo Peso - Chuva'!AA$4</f>
        <v>74.594999999999999</v>
      </c>
      <c r="AB120" s="32">
        <f>'Dados Brutos - CHUVA'!AB120*'Dados Normal. pelo Peso - Chuva'!AB$4</f>
        <v>2.484</v>
      </c>
      <c r="AC120" s="32">
        <f>'Dados Brutos - CHUVA'!AC120*'Dados Normal. pelo Peso - Chuva'!AC$4</f>
        <v>1.44</v>
      </c>
    </row>
    <row r="121" spans="1:29" s="17" customFormat="1" x14ac:dyDescent="0.25">
      <c r="A121" s="18" t="s">
        <v>1105</v>
      </c>
      <c r="B121" s="28" t="s">
        <v>1106</v>
      </c>
      <c r="C121" s="32">
        <f>'Dados Brutos - CHUVA'!C121*'Dados Normal. pelo Peso - Chuva'!C$4</f>
        <v>227.56024844720497</v>
      </c>
      <c r="D121" s="32">
        <f>'Dados Brutos - CHUVA'!D121*'Dados Normal. pelo Peso - Chuva'!D$4</f>
        <v>158.95722226697816</v>
      </c>
      <c r="E121" s="32">
        <f>'Dados Brutos - CHUVA'!E121*'Dados Normal. pelo Peso - Chuva'!E$4</f>
        <v>136.851</v>
      </c>
      <c r="F121" s="32">
        <f>'Dados Brutos - CHUVA'!F121*'Dados Normal. pelo Peso - Chuva'!F$4</f>
        <v>90.304000000000002</v>
      </c>
      <c r="G121" s="32">
        <f>'Dados Brutos - CHUVA'!G121*'Dados Normal. pelo Peso - Chuva'!G$4</f>
        <v>38.010540184453227</v>
      </c>
      <c r="H121" s="32">
        <f>'Dados Brutos - CHUVA'!H121*'Dados Normal. pelo Peso - Chuva'!H$4</f>
        <v>12.086763954346717</v>
      </c>
      <c r="I121" s="32">
        <f>'Dados Brutos - CHUVA'!I121*'Dados Normal. pelo Peso - Chuva'!I$4</f>
        <v>166.88</v>
      </c>
      <c r="J121" s="32">
        <f>'Dados Brutos - CHUVA'!J121*'Dados Normal. pelo Peso - Chuva'!J$4</f>
        <v>97.164000000000001</v>
      </c>
      <c r="K121" s="32">
        <f>'Dados Brutos - CHUVA'!K121*'Dados Normal. pelo Peso - Chuva'!K$4</f>
        <v>124.17500000000001</v>
      </c>
      <c r="L121" s="32">
        <f>'Dados Brutos - CHUVA'!L121*'Dados Normal. pelo Peso - Chuva'!L$4</f>
        <v>156.58000000000001</v>
      </c>
      <c r="M121" s="32">
        <f>'Dados Brutos - CHUVA'!M121*'Dados Normal. pelo Peso - Chuva'!M$4</f>
        <v>297.55200000000002</v>
      </c>
      <c r="N121" s="32">
        <f>'Dados Brutos - CHUVA'!N121*'Dados Normal. pelo Peso - Chuva'!N$4</f>
        <v>396.15199999999999</v>
      </c>
      <c r="O121" s="32">
        <f>'Dados Brutos - CHUVA'!O121*'Dados Normal. pelo Peso - Chuva'!O$4</f>
        <v>400.85</v>
      </c>
      <c r="P121" s="32">
        <f>'Dados Brutos - CHUVA'!P121*'Dados Normal. pelo Peso - Chuva'!P$4</f>
        <v>188.423</v>
      </c>
      <c r="Q121" s="32">
        <f>'Dados Brutos - CHUVA'!Q121*'Dados Normal. pelo Peso - Chuva'!Q$4</f>
        <v>4.7</v>
      </c>
      <c r="R121" s="32">
        <f>'Dados Brutos - CHUVA'!R121*'Dados Normal. pelo Peso - Chuva'!R$4</f>
        <v>0</v>
      </c>
      <c r="S121" s="32">
        <f>'Dados Brutos - CHUVA'!S121*'Dados Normal. pelo Peso - Chuva'!S$4</f>
        <v>2.9</v>
      </c>
      <c r="T121" s="32">
        <f>'Dados Brutos - CHUVA'!T121*'Dados Normal. pelo Peso - Chuva'!T$4</f>
        <v>0</v>
      </c>
      <c r="U121" s="32">
        <f>'Dados Brutos - CHUVA'!U121*'Dados Normal. pelo Peso - Chuva'!U$4</f>
        <v>3.7</v>
      </c>
      <c r="V121" s="32">
        <f>'Dados Brutos - CHUVA'!V121*'Dados Normal. pelo Peso - Chuva'!V$4</f>
        <v>2.028</v>
      </c>
      <c r="W121" s="32">
        <f>'Dados Brutos - CHUVA'!W121*'Dados Normal. pelo Peso - Chuva'!W$4</f>
        <v>431.36600000000004</v>
      </c>
      <c r="X121" s="32">
        <f>'Dados Brutos - CHUVA'!X121*'Dados Normal. pelo Peso - Chuva'!X$4</f>
        <v>348.76400000000001</v>
      </c>
      <c r="Y121" s="32">
        <f>'Dados Brutos - CHUVA'!Y121*'Dados Normal. pelo Peso - Chuva'!Y$4</f>
        <v>195.45400000000001</v>
      </c>
      <c r="Z121" s="32">
        <f>'Dados Brutos - CHUVA'!Z121*'Dados Normal. pelo Peso - Chuva'!Z$4</f>
        <v>181.51399999999998</v>
      </c>
      <c r="AA121" s="32">
        <f>'Dados Brutos - CHUVA'!AA121*'Dados Normal. pelo Peso - Chuva'!AA$4</f>
        <v>58.769999999999996</v>
      </c>
      <c r="AB121" s="32">
        <f>'Dados Brutos - CHUVA'!AB121*'Dados Normal. pelo Peso - Chuva'!AB$4</f>
        <v>3.0819999999999999</v>
      </c>
      <c r="AC121" s="32">
        <f>'Dados Brutos - CHUVA'!AC121*'Dados Normal. pelo Peso - Chuva'!AC$4</f>
        <v>1.248</v>
      </c>
    </row>
    <row r="122" spans="1:29" s="17" customFormat="1" x14ac:dyDescent="0.25">
      <c r="A122" s="18" t="s">
        <v>1107</v>
      </c>
      <c r="B122" s="28" t="s">
        <v>1108</v>
      </c>
      <c r="C122" s="32">
        <f>'Dados Brutos - CHUVA'!C122*'Dados Normal. pelo Peso - Chuva'!C$4</f>
        <v>251.64916264547259</v>
      </c>
      <c r="D122" s="32">
        <f>'Dados Brutos - CHUVA'!D122*'Dados Normal. pelo Peso - Chuva'!D$4</f>
        <v>204.76084262701363</v>
      </c>
      <c r="E122" s="32">
        <f>'Dados Brutos - CHUVA'!E122*'Dados Normal. pelo Peso - Chuva'!E$4</f>
        <v>154.47899999999998</v>
      </c>
      <c r="F122" s="32">
        <f>'Dados Brutos - CHUVA'!F122*'Dados Normal. pelo Peso - Chuva'!F$4</f>
        <v>102.33600000000001</v>
      </c>
      <c r="G122" s="32">
        <f>'Dados Brutos - CHUVA'!G122*'Dados Normal. pelo Peso - Chuva'!G$4</f>
        <v>51.564705882352946</v>
      </c>
      <c r="H122" s="32">
        <f>'Dados Brutos - CHUVA'!H122*'Dados Normal. pelo Peso - Chuva'!H$4</f>
        <v>14.549041713641488</v>
      </c>
      <c r="I122" s="32">
        <f>'Dados Brutos - CHUVA'!I122*'Dados Normal. pelo Peso - Chuva'!I$4</f>
        <v>233.79999999999998</v>
      </c>
      <c r="J122" s="32">
        <f>'Dados Brutos - CHUVA'!J122*'Dados Normal. pelo Peso - Chuva'!J$4</f>
        <v>90.25200000000001</v>
      </c>
      <c r="K122" s="32">
        <f>'Dados Brutos - CHUVA'!K122*'Dados Normal. pelo Peso - Chuva'!K$4</f>
        <v>119.125</v>
      </c>
      <c r="L122" s="32">
        <f>'Dados Brutos - CHUVA'!L122*'Dados Normal. pelo Peso - Chuva'!L$4</f>
        <v>135.12</v>
      </c>
      <c r="M122" s="32">
        <f>'Dados Brutos - CHUVA'!M122*'Dados Normal. pelo Peso - Chuva'!M$4</f>
        <v>284.88</v>
      </c>
      <c r="N122" s="32">
        <f>'Dados Brutos - CHUVA'!N122*'Dados Normal. pelo Peso - Chuva'!N$4</f>
        <v>397.07199999999995</v>
      </c>
      <c r="O122" s="32">
        <f>'Dados Brutos - CHUVA'!O122*'Dados Normal. pelo Peso - Chuva'!O$4</f>
        <v>323.75</v>
      </c>
      <c r="P122" s="32">
        <f>'Dados Brutos - CHUVA'!P122*'Dados Normal. pelo Peso - Chuva'!P$4</f>
        <v>185.51599999999999</v>
      </c>
      <c r="Q122" s="32">
        <f>'Dados Brutos - CHUVA'!Q122*'Dados Normal. pelo Peso - Chuva'!Q$4</f>
        <v>0</v>
      </c>
      <c r="R122" s="32">
        <f>'Dados Brutos - CHUVA'!R122*'Dados Normal. pelo Peso - Chuva'!R$4</f>
        <v>0</v>
      </c>
      <c r="S122" s="32">
        <f>'Dados Brutos - CHUVA'!S122*'Dados Normal. pelo Peso - Chuva'!S$4</f>
        <v>8.6999999999999993</v>
      </c>
      <c r="T122" s="32">
        <f>'Dados Brutos - CHUVA'!T122*'Dados Normal. pelo Peso - Chuva'!T$4</f>
        <v>0</v>
      </c>
      <c r="U122" s="32">
        <f>'Dados Brutos - CHUVA'!U122*'Dados Normal. pelo Peso - Chuva'!U$4</f>
        <v>0</v>
      </c>
      <c r="V122" s="32">
        <f>'Dados Brutos - CHUVA'!V122*'Dados Normal. pelo Peso - Chuva'!V$4</f>
        <v>1.9889999999999999</v>
      </c>
      <c r="W122" s="32">
        <f>'Dados Brutos - CHUVA'!W122*'Dados Normal. pelo Peso - Chuva'!W$4</f>
        <v>465.39400000000001</v>
      </c>
      <c r="X122" s="32">
        <f>'Dados Brutos - CHUVA'!X122*'Dados Normal. pelo Peso - Chuva'!X$4</f>
        <v>350.05599999999998</v>
      </c>
      <c r="Y122" s="32">
        <f>'Dados Brutos - CHUVA'!Y122*'Dados Normal. pelo Peso - Chuva'!Y$4</f>
        <v>247.01999999999998</v>
      </c>
      <c r="Z122" s="32">
        <f>'Dados Brutos - CHUVA'!Z122*'Dados Normal. pelo Peso - Chuva'!Z$4</f>
        <v>234.76500000000001</v>
      </c>
      <c r="AA122" s="32">
        <f>'Dados Brutos - CHUVA'!AA122*'Dados Normal. pelo Peso - Chuva'!AA$4</f>
        <v>88.35</v>
      </c>
      <c r="AB122" s="32">
        <f>'Dados Brutos - CHUVA'!AB122*'Dados Normal. pelo Peso - Chuva'!AB$4</f>
        <v>2.4379999999999997</v>
      </c>
      <c r="AC122" s="32">
        <f>'Dados Brutos - CHUVA'!AC122*'Dados Normal. pelo Peso - Chuva'!AC$4</f>
        <v>1.2</v>
      </c>
    </row>
    <row r="123" spans="1:29" s="17" customFormat="1" x14ac:dyDescent="0.25">
      <c r="A123" s="18" t="s">
        <v>1109</v>
      </c>
      <c r="B123" s="28" t="s">
        <v>1110</v>
      </c>
      <c r="C123" s="32">
        <f>'Dados Brutos - CHUVA'!C123*'Dados Normal. pelo Peso - Chuva'!C$4</f>
        <v>272.61044176706821</v>
      </c>
      <c r="D123" s="32">
        <f>'Dados Brutos - CHUVA'!D123*'Dados Normal. pelo Peso - Chuva'!D$4</f>
        <v>198.19130434782608</v>
      </c>
      <c r="E123" s="32">
        <f>'Dados Brutos - CHUVA'!E123*'Dados Normal. pelo Peso - Chuva'!E$4</f>
        <v>152.13899999999998</v>
      </c>
      <c r="F123" s="32">
        <f>'Dados Brutos - CHUVA'!F123*'Dados Normal. pelo Peso - Chuva'!F$4</f>
        <v>91.00800000000001</v>
      </c>
      <c r="G123" s="32">
        <f>'Dados Brutos - CHUVA'!G123*'Dados Normal. pelo Peso - Chuva'!G$4</f>
        <v>82.197864768683274</v>
      </c>
      <c r="H123" s="32">
        <f>'Dados Brutos - CHUVA'!H123*'Dados Normal. pelo Peso - Chuva'!H$4</f>
        <v>19.281539210910861</v>
      </c>
      <c r="I123" s="32">
        <f>'Dados Brutos - CHUVA'!I123*'Dados Normal. pelo Peso - Chuva'!I$4</f>
        <v>245.07</v>
      </c>
      <c r="J123" s="32">
        <f>'Dados Brutos - CHUVA'!J123*'Dados Normal. pelo Peso - Chuva'!J$4</f>
        <v>96.012000000000015</v>
      </c>
      <c r="K123" s="32">
        <f>'Dados Brutos - CHUVA'!K123*'Dados Normal. pelo Peso - Chuva'!K$4</f>
        <v>119.35000000000001</v>
      </c>
      <c r="L123" s="32">
        <f>'Dados Brutos - CHUVA'!L123*'Dados Normal. pelo Peso - Chuva'!L$4</f>
        <v>157.28</v>
      </c>
      <c r="M123" s="32">
        <f>'Dados Brutos - CHUVA'!M123*'Dados Normal. pelo Peso - Chuva'!M$4</f>
        <v>194.78399999999999</v>
      </c>
      <c r="N123" s="32">
        <f>'Dados Brutos - CHUVA'!N123*'Dados Normal. pelo Peso - Chuva'!N$4</f>
        <v>453.42199999999991</v>
      </c>
      <c r="O123" s="32">
        <f>'Dados Brutos - CHUVA'!O123*'Dados Normal. pelo Peso - Chuva'!O$4</f>
        <v>376.8</v>
      </c>
      <c r="P123" s="32">
        <f>'Dados Brutos - CHUVA'!P123*'Dados Normal. pelo Peso - Chuva'!P$4</f>
        <v>182.43799999999999</v>
      </c>
      <c r="Q123" s="32">
        <f>'Dados Brutos - CHUVA'!Q123*'Dados Normal. pelo Peso - Chuva'!Q$4</f>
        <v>4.7</v>
      </c>
      <c r="R123" s="32">
        <f>'Dados Brutos - CHUVA'!R123*'Dados Normal. pelo Peso - Chuva'!R$4</f>
        <v>0</v>
      </c>
      <c r="S123" s="32">
        <f>'Dados Brutos - CHUVA'!S123*'Dados Normal. pelo Peso - Chuva'!S$4</f>
        <v>8.6999999999999993</v>
      </c>
      <c r="T123" s="32">
        <f>'Dados Brutos - CHUVA'!T123*'Dados Normal. pelo Peso - Chuva'!T$4</f>
        <v>0</v>
      </c>
      <c r="U123" s="32">
        <f>'Dados Brutos - CHUVA'!U123*'Dados Normal. pelo Peso - Chuva'!U$4</f>
        <v>0</v>
      </c>
      <c r="V123" s="32">
        <f>'Dados Brutos - CHUVA'!V123*'Dados Normal. pelo Peso - Chuva'!V$4</f>
        <v>2.1059999999999999</v>
      </c>
      <c r="W123" s="32">
        <f>'Dados Brutos - CHUVA'!W123*'Dados Normal. pelo Peso - Chuva'!W$4</f>
        <v>436.72400000000005</v>
      </c>
      <c r="X123" s="32">
        <f>'Dados Brutos - CHUVA'!X123*'Dados Normal. pelo Peso - Chuva'!X$4</f>
        <v>354.00799999999998</v>
      </c>
      <c r="Y123" s="32">
        <f>'Dados Brutos - CHUVA'!Y123*'Dados Normal. pelo Peso - Chuva'!Y$4</f>
        <v>209.80599999999998</v>
      </c>
      <c r="Z123" s="32">
        <f>'Dados Brutos - CHUVA'!Z123*'Dados Normal. pelo Peso - Chuva'!Z$4</f>
        <v>187.34200000000001</v>
      </c>
      <c r="AA123" s="32">
        <f>'Dados Brutos - CHUVA'!AA123*'Dados Normal. pelo Peso - Chuva'!AA$4</f>
        <v>81.855000000000004</v>
      </c>
      <c r="AB123" s="32">
        <f>'Dados Brutos - CHUVA'!AB123*'Dados Normal. pelo Peso - Chuva'!AB$4</f>
        <v>3.1280000000000001</v>
      </c>
      <c r="AC123" s="32">
        <f>'Dados Brutos - CHUVA'!AC123*'Dados Normal. pelo Peso - Chuva'!AC$4</f>
        <v>1.272</v>
      </c>
    </row>
    <row r="124" spans="1:29" s="17" customFormat="1" x14ac:dyDescent="0.25">
      <c r="A124" s="18" t="s">
        <v>1111</v>
      </c>
      <c r="B124" s="28" t="s">
        <v>1112</v>
      </c>
      <c r="C124" s="32">
        <f>'Dados Brutos - CHUVA'!C124*'Dados Normal. pelo Peso - Chuva'!C$4</f>
        <v>218.19129679241183</v>
      </c>
      <c r="D124" s="32">
        <f>'Dados Brutos - CHUVA'!D124*'Dados Normal. pelo Peso - Chuva'!D$4</f>
        <v>132.13161253722876</v>
      </c>
      <c r="E124" s="32">
        <f>'Dados Brutos - CHUVA'!E124*'Dados Normal. pelo Peso - Chuva'!E$4</f>
        <v>150.18899999999999</v>
      </c>
      <c r="F124" s="32">
        <f>'Dados Brutos - CHUVA'!F124*'Dados Normal. pelo Peso - Chuva'!F$4</f>
        <v>101.152</v>
      </c>
      <c r="G124" s="32">
        <f>'Dados Brutos - CHUVA'!G124*'Dados Normal. pelo Peso - Chuva'!G$4</f>
        <v>32.299944040290988</v>
      </c>
      <c r="H124" s="32">
        <f>'Dados Brutos - CHUVA'!H124*'Dados Normal. pelo Peso - Chuva'!H$4</f>
        <v>9.3803822726318007</v>
      </c>
      <c r="I124" s="32">
        <f>'Dados Brutos - CHUVA'!I124*'Dados Normal. pelo Peso - Chuva'!I$4</f>
        <v>197.22499999999999</v>
      </c>
      <c r="J124" s="32">
        <f>'Dados Brutos - CHUVA'!J124*'Dados Normal. pelo Peso - Chuva'!J$4</f>
        <v>115.452</v>
      </c>
      <c r="K124" s="32">
        <f>'Dados Brutos - CHUVA'!K124*'Dados Normal. pelo Peso - Chuva'!K$4</f>
        <v>81.675000000000011</v>
      </c>
      <c r="L124" s="32">
        <f>'Dados Brutos - CHUVA'!L124*'Dados Normal. pelo Peso - Chuva'!L$4</f>
        <v>145.06</v>
      </c>
      <c r="M124" s="32">
        <f>'Dados Brutos - CHUVA'!M124*'Dados Normal. pelo Peso - Chuva'!M$4</f>
        <v>360.14400000000001</v>
      </c>
      <c r="N124" s="32">
        <f>'Dados Brutos - CHUVA'!N124*'Dados Normal. pelo Peso - Chuva'!N$4</f>
        <v>439.29999999999995</v>
      </c>
      <c r="O124" s="32">
        <f>'Dados Brutos - CHUVA'!O124*'Dados Normal. pelo Peso - Chuva'!O$4</f>
        <v>364.3</v>
      </c>
      <c r="P124" s="32">
        <f>'Dados Brutos - CHUVA'!P124*'Dados Normal. pelo Peso - Chuva'!P$4</f>
        <v>189.27799999999999</v>
      </c>
      <c r="Q124" s="32">
        <f>'Dados Brutos - CHUVA'!Q124*'Dados Normal. pelo Peso - Chuva'!Q$4</f>
        <v>4.7</v>
      </c>
      <c r="R124" s="32">
        <f>'Dados Brutos - CHUVA'!R124*'Dados Normal. pelo Peso - Chuva'!R$4</f>
        <v>0</v>
      </c>
      <c r="S124" s="32">
        <f>'Dados Brutos - CHUVA'!S124*'Dados Normal. pelo Peso - Chuva'!S$4</f>
        <v>2.9</v>
      </c>
      <c r="T124" s="32">
        <f>'Dados Brutos - CHUVA'!T124*'Dados Normal. pelo Peso - Chuva'!T$4</f>
        <v>0</v>
      </c>
      <c r="U124" s="32">
        <f>'Dados Brutos - CHUVA'!U124*'Dados Normal. pelo Peso - Chuva'!U$4</f>
        <v>0</v>
      </c>
      <c r="V124" s="32">
        <f>'Dados Brutos - CHUVA'!V124*'Dados Normal. pelo Peso - Chuva'!V$4</f>
        <v>2.2229999999999999</v>
      </c>
      <c r="W124" s="32">
        <f>'Dados Brutos - CHUVA'!W124*'Dados Normal. pelo Peso - Chuva'!W$4</f>
        <v>445.32499999999999</v>
      </c>
      <c r="X124" s="32">
        <f>'Dados Brutos - CHUVA'!X124*'Dados Normal. pelo Peso - Chuva'!X$4</f>
        <v>351.61399999999998</v>
      </c>
      <c r="Y124" s="32">
        <f>'Dados Brutos - CHUVA'!Y124*'Dados Normal. pelo Peso - Chuva'!Y$4</f>
        <v>191.54399999999998</v>
      </c>
      <c r="Z124" s="32">
        <f>'Dados Brutos - CHUVA'!Z124*'Dados Normal. pelo Peso - Chuva'!Z$4</f>
        <v>188.94000000000003</v>
      </c>
      <c r="AA124" s="32">
        <f>'Dados Brutos - CHUVA'!AA124*'Dados Normal. pelo Peso - Chuva'!AA$4</f>
        <v>69.375</v>
      </c>
      <c r="AB124" s="32">
        <f>'Dados Brutos - CHUVA'!AB124*'Dados Normal. pelo Peso - Chuva'!AB$4</f>
        <v>3.2659999999999996</v>
      </c>
      <c r="AC124" s="32">
        <f>'Dados Brutos - CHUVA'!AC124*'Dados Normal. pelo Peso - Chuva'!AC$4</f>
        <v>1.512</v>
      </c>
    </row>
    <row r="125" spans="1:29" s="17" customFormat="1" x14ac:dyDescent="0.25">
      <c r="A125" s="18" t="s">
        <v>1113</v>
      </c>
      <c r="B125" s="28" t="s">
        <v>1114</v>
      </c>
      <c r="C125" s="32">
        <f>'Dados Brutos - CHUVA'!C125*'Dados Normal. pelo Peso - Chuva'!C$4</f>
        <v>276.78714859437747</v>
      </c>
      <c r="D125" s="32">
        <f>'Dados Brutos - CHUVA'!D125*'Dados Normal. pelo Peso - Chuva'!D$4</f>
        <v>234.75750979538529</v>
      </c>
      <c r="E125" s="32">
        <f>'Dados Brutos - CHUVA'!E125*'Dados Normal. pelo Peso - Chuva'!E$4</f>
        <v>138.333</v>
      </c>
      <c r="F125" s="32">
        <f>'Dados Brutos - CHUVA'!F125*'Dados Normal. pelo Peso - Chuva'!F$4</f>
        <v>73.536000000000001</v>
      </c>
      <c r="G125" s="32">
        <f>'Dados Brutos - CHUVA'!G125*'Dados Normal. pelo Peso - Chuva'!G$4</f>
        <v>37.483069977426638</v>
      </c>
      <c r="H125" s="32">
        <f>'Dados Brutos - CHUVA'!H125*'Dados Normal. pelo Peso - Chuva'!H$4</f>
        <v>7.8438948995363207</v>
      </c>
      <c r="I125" s="32">
        <f>'Dados Brutos - CHUVA'!I125*'Dados Normal. pelo Peso - Chuva'!I$4</f>
        <v>172.83</v>
      </c>
      <c r="J125" s="32">
        <f>'Dados Brutos - CHUVA'!J125*'Dados Normal. pelo Peso - Chuva'!J$4</f>
        <v>96.12</v>
      </c>
      <c r="K125" s="32">
        <f>'Dados Brutos - CHUVA'!K125*'Dados Normal. pelo Peso - Chuva'!K$4</f>
        <v>89.3</v>
      </c>
      <c r="L125" s="32">
        <f>'Dados Brutos - CHUVA'!L125*'Dados Normal. pelo Peso - Chuva'!L$4</f>
        <v>127.04</v>
      </c>
      <c r="M125" s="32">
        <f>'Dados Brutos - CHUVA'!M125*'Dados Normal. pelo Peso - Chuva'!M$4</f>
        <v>321.16799999999995</v>
      </c>
      <c r="N125" s="32">
        <f>'Dados Brutos - CHUVA'!N125*'Dados Normal. pelo Peso - Chuva'!N$4</f>
        <v>442.01399999999995</v>
      </c>
      <c r="O125" s="32">
        <f>'Dados Brutos - CHUVA'!O125*'Dados Normal. pelo Peso - Chuva'!O$4</f>
        <v>426</v>
      </c>
      <c r="P125" s="32">
        <f>'Dados Brutos - CHUVA'!P125*'Dados Normal. pelo Peso - Chuva'!P$4</f>
        <v>187.39699999999999</v>
      </c>
      <c r="Q125" s="32">
        <f>'Dados Brutos - CHUVA'!Q125*'Dados Normal. pelo Peso - Chuva'!Q$4</f>
        <v>0</v>
      </c>
      <c r="R125" s="32">
        <f>'Dados Brutos - CHUVA'!R125*'Dados Normal. pelo Peso - Chuva'!R$4</f>
        <v>0</v>
      </c>
      <c r="S125" s="32">
        <f>'Dados Brutos - CHUVA'!S125*'Dados Normal. pelo Peso - Chuva'!S$4</f>
        <v>8.6999999999999993</v>
      </c>
      <c r="T125" s="32">
        <f>'Dados Brutos - CHUVA'!T125*'Dados Normal. pelo Peso - Chuva'!T$4</f>
        <v>0</v>
      </c>
      <c r="U125" s="32">
        <f>'Dados Brutos - CHUVA'!U125*'Dados Normal. pelo Peso - Chuva'!U$4</f>
        <v>0</v>
      </c>
      <c r="V125" s="32">
        <f>'Dados Brutos - CHUVA'!V125*'Dados Normal. pelo Peso - Chuva'!V$4</f>
        <v>2.145</v>
      </c>
      <c r="W125" s="32">
        <f>'Dados Brutos - CHUVA'!W125*'Dados Normal. pelo Peso - Chuva'!W$4</f>
        <v>444.19700000000006</v>
      </c>
      <c r="X125" s="32">
        <f>'Dados Brutos - CHUVA'!X125*'Dados Normal. pelo Peso - Chuva'!X$4</f>
        <v>359.63200000000001</v>
      </c>
      <c r="Y125" s="32">
        <f>'Dados Brutos - CHUVA'!Y125*'Dados Normal. pelo Peso - Chuva'!Y$4</f>
        <v>212.65799999999996</v>
      </c>
      <c r="Z125" s="32">
        <f>'Dados Brutos - CHUVA'!Z125*'Dados Normal. pelo Peso - Chuva'!Z$4</f>
        <v>221.934</v>
      </c>
      <c r="AA125" s="32">
        <f>'Dados Brutos - CHUVA'!AA125*'Dados Normal. pelo Peso - Chuva'!AA$4</f>
        <v>71.324999999999989</v>
      </c>
      <c r="AB125" s="32">
        <f>'Dados Brutos - CHUVA'!AB125*'Dados Normal. pelo Peso - Chuva'!AB$4</f>
        <v>2.8979999999999997</v>
      </c>
      <c r="AC125" s="32">
        <f>'Dados Brutos - CHUVA'!AC125*'Dados Normal. pelo Peso - Chuva'!AC$4</f>
        <v>1.3679999999999999</v>
      </c>
    </row>
    <row r="126" spans="1:29" s="17" customFormat="1" x14ac:dyDescent="0.25">
      <c r="A126" s="18" t="s">
        <v>1115</v>
      </c>
      <c r="B126" s="28" t="s">
        <v>1116</v>
      </c>
      <c r="C126" s="32">
        <f>'Dados Brutos - CHUVA'!C126*'Dados Normal. pelo Peso - Chuva'!C$4</f>
        <v>225.91040821396041</v>
      </c>
      <c r="D126" s="32">
        <f>'Dados Brutos - CHUVA'!D126*'Dados Normal. pelo Peso - Chuva'!D$4</f>
        <v>118.35016835016836</v>
      </c>
      <c r="E126" s="32">
        <f>'Dados Brutos - CHUVA'!E126*'Dados Normal. pelo Peso - Chuva'!E$4</f>
        <v>133.41900000000001</v>
      </c>
      <c r="F126" s="32">
        <f>'Dados Brutos - CHUVA'!F126*'Dados Normal. pelo Peso - Chuva'!F$4</f>
        <v>74.56</v>
      </c>
      <c r="G126" s="32">
        <f>'Dados Brutos - CHUVA'!G126*'Dados Normal. pelo Peso - Chuva'!G$4</f>
        <v>48.66</v>
      </c>
      <c r="H126" s="32">
        <f>'Dados Brutos - CHUVA'!H126*'Dados Normal. pelo Peso - Chuva'!H$4</f>
        <v>9.0437549721559254</v>
      </c>
      <c r="I126" s="32">
        <f>'Dados Brutos - CHUVA'!I126*'Dados Normal. pelo Peso - Chuva'!I$4</f>
        <v>238.70000000000002</v>
      </c>
      <c r="J126" s="32">
        <f>'Dados Brutos - CHUVA'!J126*'Dados Normal. pelo Peso - Chuva'!J$4</f>
        <v>83.772000000000006</v>
      </c>
      <c r="K126" s="32">
        <f>'Dados Brutos - CHUVA'!K126*'Dados Normal. pelo Peso - Chuva'!K$4</f>
        <v>127.25</v>
      </c>
      <c r="L126" s="32">
        <f>'Dados Brutos - CHUVA'!L126*'Dados Normal. pelo Peso - Chuva'!L$4</f>
        <v>161.96</v>
      </c>
      <c r="M126" s="32">
        <f>'Dados Brutos - CHUVA'!M126*'Dados Normal. pelo Peso - Chuva'!M$4</f>
        <v>405.40799999999996</v>
      </c>
      <c r="N126" s="32">
        <f>'Dados Brutos - CHUVA'!N126*'Dados Normal. pelo Peso - Chuva'!N$4</f>
        <v>435.29799999999994</v>
      </c>
      <c r="O126" s="32">
        <f>'Dados Brutos - CHUVA'!O126*'Dados Normal. pelo Peso - Chuva'!O$4</f>
        <v>444.95</v>
      </c>
      <c r="P126" s="32">
        <f>'Dados Brutos - CHUVA'!P126*'Dados Normal. pelo Peso - Chuva'!P$4</f>
        <v>189.61999999999998</v>
      </c>
      <c r="Q126" s="32">
        <f>'Dados Brutos - CHUVA'!Q126*'Dados Normal. pelo Peso - Chuva'!Q$4</f>
        <v>0</v>
      </c>
      <c r="R126" s="32">
        <f>'Dados Brutos - CHUVA'!R126*'Dados Normal. pelo Peso - Chuva'!R$4</f>
        <v>0</v>
      </c>
      <c r="S126" s="32">
        <f>'Dados Brutos - CHUVA'!S126*'Dados Normal. pelo Peso - Chuva'!S$4</f>
        <v>2.9</v>
      </c>
      <c r="T126" s="32">
        <f>'Dados Brutos - CHUVA'!T126*'Dados Normal. pelo Peso - Chuva'!T$4</f>
        <v>0</v>
      </c>
      <c r="U126" s="32">
        <f>'Dados Brutos - CHUVA'!U126*'Dados Normal. pelo Peso - Chuva'!U$4</f>
        <v>0</v>
      </c>
      <c r="V126" s="32">
        <f>'Dados Brutos - CHUVA'!V126*'Dados Normal. pelo Peso - Chuva'!V$4</f>
        <v>2.2229999999999999</v>
      </c>
      <c r="W126" s="32">
        <f>'Dados Brutos - CHUVA'!W126*'Dados Normal. pelo Peso - Chuva'!W$4</f>
        <v>448.709</v>
      </c>
      <c r="X126" s="32">
        <f>'Dados Brutos - CHUVA'!X126*'Dados Normal. pelo Peso - Chuva'!X$4</f>
        <v>359.17599999999999</v>
      </c>
      <c r="Y126" s="32">
        <f>'Dados Brutos - CHUVA'!Y126*'Dados Normal. pelo Peso - Chuva'!Y$4</f>
        <v>201.75599999999997</v>
      </c>
      <c r="Z126" s="32">
        <f>'Dados Brutos - CHUVA'!Z126*'Dados Normal. pelo Peso - Chuva'!Z$4</f>
        <v>142.97400000000002</v>
      </c>
      <c r="AA126" s="32">
        <f>'Dados Brutos - CHUVA'!AA126*'Dados Normal. pelo Peso - Chuva'!AA$4</f>
        <v>69.704999999999998</v>
      </c>
      <c r="AB126" s="32">
        <f>'Dados Brutos - CHUVA'!AB126*'Dados Normal. pelo Peso - Chuva'!AB$4</f>
        <v>3.1739999999999995</v>
      </c>
      <c r="AC126" s="32">
        <f>'Dados Brutos - CHUVA'!AC126*'Dados Normal. pelo Peso - Chuva'!AC$4</f>
        <v>1.464</v>
      </c>
    </row>
    <row r="127" spans="1:29" s="17" customFormat="1" x14ac:dyDescent="0.25">
      <c r="A127" s="18" t="s">
        <v>1117</v>
      </c>
      <c r="B127" s="28" t="s">
        <v>1118</v>
      </c>
      <c r="C127" s="32">
        <f>'Dados Brutos - CHUVA'!C127*'Dados Normal. pelo Peso - Chuva'!C$4</f>
        <v>139.0752035983235</v>
      </c>
      <c r="D127" s="32">
        <f>'Dados Brutos - CHUVA'!D127*'Dados Normal. pelo Peso - Chuva'!D$4</f>
        <v>92.258033263361853</v>
      </c>
      <c r="E127" s="32">
        <f>'Dados Brutos - CHUVA'!E127*'Dados Normal. pelo Peso - Chuva'!E$4</f>
        <v>140.32199999999997</v>
      </c>
      <c r="F127" s="32">
        <f>'Dados Brutos - CHUVA'!F127*'Dados Normal. pelo Peso - Chuva'!F$4</f>
        <v>91.00800000000001</v>
      </c>
      <c r="G127" s="32">
        <f>'Dados Brutos - CHUVA'!G127*'Dados Normal. pelo Peso - Chuva'!G$4</f>
        <v>64.349639133921414</v>
      </c>
      <c r="H127" s="32">
        <f>'Dados Brutos - CHUVA'!H127*'Dados Normal. pelo Peso - Chuva'!H$4</f>
        <v>6.3948090314412314</v>
      </c>
      <c r="I127" s="32">
        <f>'Dados Brutos - CHUVA'!I127*'Dados Normal. pelo Peso - Chuva'!I$4</f>
        <v>222.95000000000002</v>
      </c>
      <c r="J127" s="32">
        <f>'Dados Brutos - CHUVA'!J127*'Dados Normal. pelo Peso - Chuva'!J$4</f>
        <v>99.576000000000008</v>
      </c>
      <c r="K127" s="32">
        <f>'Dados Brutos - CHUVA'!K127*'Dados Normal. pelo Peso - Chuva'!K$4</f>
        <v>172.39999999999998</v>
      </c>
      <c r="L127" s="32">
        <f>'Dados Brutos - CHUVA'!L127*'Dados Normal. pelo Peso - Chuva'!L$4</f>
        <v>181.48</v>
      </c>
      <c r="M127" s="32">
        <f>'Dados Brutos - CHUVA'!M127*'Dados Normal. pelo Peso - Chuva'!M$4</f>
        <v>270.28800000000001</v>
      </c>
      <c r="N127" s="32">
        <f>'Dados Brutos - CHUVA'!N127*'Dados Normal. pelo Peso - Chuva'!N$4</f>
        <v>416.99</v>
      </c>
      <c r="O127" s="32">
        <f>'Dados Brutos - CHUVA'!O127*'Dados Normal. pelo Peso - Chuva'!O$4</f>
        <v>443.8</v>
      </c>
      <c r="P127" s="32">
        <f>'Dados Brutos - CHUVA'!P127*'Dados Normal. pelo Peso - Chuva'!P$4</f>
        <v>189.18299999999996</v>
      </c>
      <c r="Q127" s="32">
        <f>'Dados Brutos - CHUVA'!Q127*'Dados Normal. pelo Peso - Chuva'!Q$4</f>
        <v>4.7</v>
      </c>
      <c r="R127" s="32">
        <f>'Dados Brutos - CHUVA'!R127*'Dados Normal. pelo Peso - Chuva'!R$4</f>
        <v>4.5</v>
      </c>
      <c r="S127" s="32">
        <f>'Dados Brutos - CHUVA'!S127*'Dados Normal. pelo Peso - Chuva'!S$4</f>
        <v>8.6999999999999993</v>
      </c>
      <c r="T127" s="32">
        <f>'Dados Brutos - CHUVA'!T127*'Dados Normal. pelo Peso - Chuva'!T$4</f>
        <v>0</v>
      </c>
      <c r="U127" s="32">
        <f>'Dados Brutos - CHUVA'!U127*'Dados Normal. pelo Peso - Chuva'!U$4</f>
        <v>0</v>
      </c>
      <c r="V127" s="32">
        <f>'Dados Brutos - CHUVA'!V127*'Dados Normal. pelo Peso - Chuva'!V$4</f>
        <v>1.95</v>
      </c>
      <c r="W127" s="32">
        <f>'Dados Brutos - CHUVA'!W127*'Dados Normal. pelo Peso - Chuva'!W$4</f>
        <v>423.517</v>
      </c>
      <c r="X127" s="32">
        <f>'Dados Brutos - CHUVA'!X127*'Dados Normal. pelo Peso - Chuva'!X$4</f>
        <v>362.21599999999995</v>
      </c>
      <c r="Y127" s="32">
        <f>'Dados Brutos - CHUVA'!Y127*'Dados Normal. pelo Peso - Chuva'!Y$4</f>
        <v>162.37999999999997</v>
      </c>
      <c r="Z127" s="32">
        <f>'Dados Brutos - CHUVA'!Z127*'Dados Normal. pelo Peso - Chuva'!Z$4</f>
        <v>131.27100000000002</v>
      </c>
      <c r="AA127" s="32">
        <f>'Dados Brutos - CHUVA'!AA127*'Dados Normal. pelo Peso - Chuva'!AA$4</f>
        <v>50.445000000000007</v>
      </c>
      <c r="AB127" s="32">
        <f>'Dados Brutos - CHUVA'!AB127*'Dados Normal. pelo Peso - Chuva'!AB$4</f>
        <v>3.3119999999999998</v>
      </c>
      <c r="AC127" s="32">
        <f>'Dados Brutos - CHUVA'!AC127*'Dados Normal. pelo Peso - Chuva'!AC$4</f>
        <v>1.1279999999999999</v>
      </c>
    </row>
    <row r="128" spans="1:29" s="17" customFormat="1" x14ac:dyDescent="0.25">
      <c r="A128" s="18" t="s">
        <v>1119</v>
      </c>
      <c r="B128" s="28" t="s">
        <v>1120</v>
      </c>
      <c r="C128" s="32">
        <f>'Dados Brutos - CHUVA'!C128*'Dados Normal. pelo Peso - Chuva'!C$4</f>
        <v>246.44128795129981</v>
      </c>
      <c r="D128" s="32">
        <f>'Dados Brutos - CHUVA'!D128*'Dados Normal. pelo Peso - Chuva'!D$4</f>
        <v>178.21403853859323</v>
      </c>
      <c r="E128" s="32">
        <f>'Dados Brutos - CHUVA'!E128*'Dados Normal. pelo Peso - Chuva'!E$4</f>
        <v>183.61199999999999</v>
      </c>
      <c r="F128" s="32">
        <f>'Dados Brutos - CHUVA'!F128*'Dados Normal. pelo Peso - Chuva'!F$4</f>
        <v>109.024</v>
      </c>
      <c r="G128" s="32">
        <f>'Dados Brutos - CHUVA'!G128*'Dados Normal. pelo Peso - Chuva'!G$4</f>
        <v>85.875238701464042</v>
      </c>
      <c r="H128" s="32">
        <f>'Dados Brutos - CHUVA'!H128*'Dados Normal. pelo Peso - Chuva'!H$4</f>
        <v>5.9628886659979932</v>
      </c>
      <c r="I128" s="32">
        <f>'Dados Brutos - CHUVA'!I128*'Dados Normal. pelo Peso - Chuva'!I$4</f>
        <v>222.95000000000002</v>
      </c>
      <c r="J128" s="32">
        <f>'Dados Brutos - CHUVA'!J128*'Dados Normal. pelo Peso - Chuva'!J$4</f>
        <v>93.600000000000009</v>
      </c>
      <c r="K128" s="32">
        <f>'Dados Brutos - CHUVA'!K128*'Dados Normal. pelo Peso - Chuva'!K$4</f>
        <v>8.8249999999999993</v>
      </c>
      <c r="L128" s="32">
        <f>'Dados Brutos - CHUVA'!L128*'Dados Normal. pelo Peso - Chuva'!L$4</f>
        <v>150.44</v>
      </c>
      <c r="M128" s="32">
        <f>'Dados Brutos - CHUVA'!M128*'Dados Normal. pelo Peso - Chuva'!M$4</f>
        <v>305.18399999999997</v>
      </c>
      <c r="N128" s="32">
        <f>'Dados Brutos - CHUVA'!N128*'Dados Normal. pelo Peso - Chuva'!N$4</f>
        <v>378.80999999999995</v>
      </c>
      <c r="O128" s="32">
        <f>'Dados Brutos - CHUVA'!O128*'Dados Normal. pelo Peso - Chuva'!O$4</f>
        <v>330.34999999999997</v>
      </c>
      <c r="P128" s="32">
        <f>'Dados Brutos - CHUVA'!P128*'Dados Normal. pelo Peso - Chuva'!P$4</f>
        <v>188.898</v>
      </c>
      <c r="Q128" s="32">
        <f>'Dados Brutos - CHUVA'!Q128*'Dados Normal. pelo Peso - Chuva'!Q$4</f>
        <v>4.7</v>
      </c>
      <c r="R128" s="32">
        <f>'Dados Brutos - CHUVA'!R128*'Dados Normal. pelo Peso - Chuva'!R$4</f>
        <v>4.5</v>
      </c>
      <c r="S128" s="32">
        <f>'Dados Brutos - CHUVA'!S128*'Dados Normal. pelo Peso - Chuva'!S$4</f>
        <v>5.8</v>
      </c>
      <c r="T128" s="32">
        <f>'Dados Brutos - CHUVA'!T128*'Dados Normal. pelo Peso - Chuva'!T$4</f>
        <v>0</v>
      </c>
      <c r="U128" s="32">
        <f>'Dados Brutos - CHUVA'!U128*'Dados Normal. pelo Peso - Chuva'!U$4</f>
        <v>0</v>
      </c>
      <c r="V128" s="32">
        <f>'Dados Brutos - CHUVA'!V128*'Dados Normal. pelo Peso - Chuva'!V$4</f>
        <v>2.34</v>
      </c>
      <c r="W128" s="32">
        <f>'Dados Brutos - CHUVA'!W128*'Dados Normal. pelo Peso - Chuva'!W$4</f>
        <v>447.86300000000006</v>
      </c>
      <c r="X128" s="32">
        <f>'Dados Brutos - CHUVA'!X128*'Dados Normal. pelo Peso - Chuva'!X$4</f>
        <v>353.4</v>
      </c>
      <c r="Y128" s="32">
        <f>'Dados Brutos - CHUVA'!Y128*'Dados Normal. pelo Peso - Chuva'!Y$4</f>
        <v>273.46999999999997</v>
      </c>
      <c r="Z128" s="32">
        <f>'Dados Brutos - CHUVA'!Z128*'Dados Normal. pelo Peso - Chuva'!Z$4</f>
        <v>237.209</v>
      </c>
      <c r="AA128" s="32">
        <f>'Dados Brutos - CHUVA'!AA128*'Dados Normal. pelo Peso - Chuva'!AA$4</f>
        <v>75.135000000000005</v>
      </c>
      <c r="AB128" s="32">
        <f>'Dados Brutos - CHUVA'!AB128*'Dados Normal. pelo Peso - Chuva'!AB$4</f>
        <v>2.4379999999999997</v>
      </c>
      <c r="AC128" s="32">
        <f>'Dados Brutos - CHUVA'!AC128*'Dados Normal. pelo Peso - Chuva'!AC$4</f>
        <v>1.68</v>
      </c>
    </row>
    <row r="129" spans="1:29" s="17" customFormat="1" x14ac:dyDescent="0.25">
      <c r="A129" s="18" t="s">
        <v>1121</v>
      </c>
      <c r="B129" s="28" t="s">
        <v>1122</v>
      </c>
      <c r="C129" s="32">
        <f>'Dados Brutos - CHUVA'!C129*'Dados Normal. pelo Peso - Chuva'!C$4</f>
        <v>338.29503335804299</v>
      </c>
      <c r="D129" s="32">
        <f>'Dados Brutos - CHUVA'!D129*'Dados Normal. pelo Peso - Chuva'!D$4</f>
        <v>252.79043612279753</v>
      </c>
      <c r="E129" s="32">
        <f>'Dados Brutos - CHUVA'!E129*'Dados Normal. pelo Peso - Chuva'!E$4</f>
        <v>157.98899999999998</v>
      </c>
      <c r="F129" s="32">
        <f>'Dados Brutos - CHUVA'!F129*'Dados Normal. pelo Peso - Chuva'!F$4</f>
        <v>96.224000000000004</v>
      </c>
      <c r="G129" s="32">
        <f>'Dados Brutos - CHUVA'!G129*'Dados Normal. pelo Peso - Chuva'!G$4</f>
        <v>48.675703858185614</v>
      </c>
      <c r="H129" s="32">
        <f>'Dados Brutos - CHUVA'!H129*'Dados Normal. pelo Peso - Chuva'!H$4</f>
        <v>5.4334344900382634</v>
      </c>
      <c r="I129" s="32">
        <f>'Dados Brutos - CHUVA'!I129*'Dados Normal. pelo Peso - Chuva'!I$4</f>
        <v>250.95000000000002</v>
      </c>
      <c r="J129" s="32">
        <f>'Dados Brutos - CHUVA'!J129*'Dados Normal. pelo Peso - Chuva'!J$4</f>
        <v>88.596000000000004</v>
      </c>
      <c r="K129" s="32">
        <f>'Dados Brutos - CHUVA'!K129*'Dados Normal. pelo Peso - Chuva'!K$4</f>
        <v>3.3000000000000003</v>
      </c>
      <c r="L129" s="32">
        <f>'Dados Brutos - CHUVA'!L129*'Dados Normal. pelo Peso - Chuva'!L$4</f>
        <v>107.8</v>
      </c>
      <c r="M129" s="32">
        <f>'Dados Brutos - CHUVA'!M129*'Dados Normal. pelo Peso - Chuva'!M$4</f>
        <v>238.27199999999999</v>
      </c>
      <c r="N129" s="32">
        <f>'Dados Brutos - CHUVA'!N129*'Dados Normal. pelo Peso - Chuva'!N$4</f>
        <v>390.90800000000002</v>
      </c>
      <c r="O129" s="32">
        <f>'Dados Brutos - CHUVA'!O129*'Dados Normal. pelo Peso - Chuva'!O$4</f>
        <v>350.95</v>
      </c>
      <c r="P129" s="32">
        <f>'Dados Brutos - CHUVA'!P129*'Dados Normal. pelo Peso - Chuva'!P$4</f>
        <v>189.221</v>
      </c>
      <c r="Q129" s="32">
        <f>'Dados Brutos - CHUVA'!Q129*'Dados Normal. pelo Peso - Chuva'!Q$4</f>
        <v>4.7</v>
      </c>
      <c r="R129" s="32">
        <f>'Dados Brutos - CHUVA'!R129*'Dados Normal. pelo Peso - Chuva'!R$4</f>
        <v>4.5</v>
      </c>
      <c r="S129" s="32">
        <f>'Dados Brutos - CHUVA'!S129*'Dados Normal. pelo Peso - Chuva'!S$4</f>
        <v>5.8</v>
      </c>
      <c r="T129" s="32">
        <f>'Dados Brutos - CHUVA'!T129*'Dados Normal. pelo Peso - Chuva'!T$4</f>
        <v>0</v>
      </c>
      <c r="U129" s="32">
        <f>'Dados Brutos - CHUVA'!U129*'Dados Normal. pelo Peso - Chuva'!U$4</f>
        <v>0</v>
      </c>
      <c r="V129" s="32">
        <f>'Dados Brutos - CHUVA'!V129*'Dados Normal. pelo Peso - Chuva'!V$4</f>
        <v>2.0670000000000002</v>
      </c>
      <c r="W129" s="32">
        <f>'Dados Brutos - CHUVA'!W129*'Dados Normal. pelo Peso - Chuva'!W$4</f>
        <v>418.77</v>
      </c>
      <c r="X129" s="32">
        <f>'Dados Brutos - CHUVA'!X129*'Dados Normal. pelo Peso - Chuva'!X$4</f>
        <v>353.02</v>
      </c>
      <c r="Y129" s="32">
        <f>'Dados Brutos - CHUVA'!Y129*'Dados Normal. pelo Peso - Chuva'!Y$4</f>
        <v>260.86599999999999</v>
      </c>
      <c r="Z129" s="32">
        <f>'Dados Brutos - CHUVA'!Z129*'Dados Normal. pelo Peso - Chuva'!Z$4</f>
        <v>257.46600000000001</v>
      </c>
      <c r="AA129" s="32">
        <f>'Dados Brutos - CHUVA'!AA129*'Dados Normal. pelo Peso - Chuva'!AA$4</f>
        <v>74.984999999999999</v>
      </c>
      <c r="AB129" s="32">
        <f>'Dados Brutos - CHUVA'!AB129*'Dados Normal. pelo Peso - Chuva'!AB$4</f>
        <v>2.1619999999999999</v>
      </c>
      <c r="AC129" s="32">
        <f>'Dados Brutos - CHUVA'!AC129*'Dados Normal. pelo Peso - Chuva'!AC$4</f>
        <v>1.272</v>
      </c>
    </row>
    <row r="130" spans="1:29" s="17" customFormat="1" x14ac:dyDescent="0.25">
      <c r="A130" s="18" t="s">
        <v>1123</v>
      </c>
      <c r="B130" s="28" t="s">
        <v>1124</v>
      </c>
      <c r="C130" s="32">
        <f>'Dados Brutos - CHUVA'!C130*'Dados Normal. pelo Peso - Chuva'!C$4</f>
        <v>137.59433319711209</v>
      </c>
      <c r="D130" s="32">
        <f>'Dados Brutos - CHUVA'!D130*'Dados Normal. pelo Peso - Chuva'!D$4</f>
        <v>92.824348964420963</v>
      </c>
      <c r="E130" s="32">
        <f>'Dados Brutos - CHUVA'!E130*'Dados Normal. pelo Peso - Chuva'!E$4</f>
        <v>139.65899999999999</v>
      </c>
      <c r="F130" s="32">
        <f>'Dados Brutos - CHUVA'!F130*'Dados Normal. pelo Peso - Chuva'!F$4</f>
        <v>95.00800000000001</v>
      </c>
      <c r="G130" s="32">
        <f>'Dados Brutos - CHUVA'!G130*'Dados Normal. pelo Peso - Chuva'!G$4</f>
        <v>30.464216634429402</v>
      </c>
      <c r="H130" s="32">
        <f>'Dados Brutos - CHUVA'!H130*'Dados Normal. pelo Peso - Chuva'!H$4</f>
        <v>4.8982243395409268</v>
      </c>
      <c r="I130" s="32">
        <f>'Dados Brutos - CHUVA'!I130*'Dados Normal. pelo Peso - Chuva'!I$4</f>
        <v>235.20000000000002</v>
      </c>
      <c r="J130" s="32">
        <f>'Dados Brutos - CHUVA'!J130*'Dados Normal. pelo Peso - Chuva'!J$4</f>
        <v>75.132000000000005</v>
      </c>
      <c r="K130" s="32">
        <f>'Dados Brutos - CHUVA'!K130*'Dados Normal. pelo Peso - Chuva'!K$4</f>
        <v>121.575</v>
      </c>
      <c r="L130" s="32">
        <f>'Dados Brutos - CHUVA'!L130*'Dados Normal. pelo Peso - Chuva'!L$4</f>
        <v>176.58</v>
      </c>
      <c r="M130" s="32">
        <f>'Dados Brutos - CHUVA'!M130*'Dados Normal. pelo Peso - Chuva'!M$4</f>
        <v>414.91199999999998</v>
      </c>
      <c r="N130" s="32">
        <f>'Dados Brutos - CHUVA'!N130*'Dados Normal. pelo Peso - Chuva'!N$4</f>
        <v>439.66799999999995</v>
      </c>
      <c r="O130" s="32">
        <f>'Dados Brutos - CHUVA'!O130*'Dados Normal. pelo Peso - Chuva'!O$4</f>
        <v>470.85</v>
      </c>
      <c r="P130" s="32">
        <f>'Dados Brutos - CHUVA'!P130*'Dados Normal. pelo Peso - Chuva'!P$4</f>
        <v>189.54400000000001</v>
      </c>
      <c r="Q130" s="32">
        <f>'Dados Brutos - CHUVA'!Q130*'Dados Normal. pelo Peso - Chuva'!Q$4</f>
        <v>4.7</v>
      </c>
      <c r="R130" s="32">
        <f>'Dados Brutos - CHUVA'!R130*'Dados Normal. pelo Peso - Chuva'!R$4</f>
        <v>4.5</v>
      </c>
      <c r="S130" s="32">
        <f>'Dados Brutos - CHUVA'!S130*'Dados Normal. pelo Peso - Chuva'!S$4</f>
        <v>5.8</v>
      </c>
      <c r="T130" s="32">
        <f>'Dados Brutos - CHUVA'!T130*'Dados Normal. pelo Peso - Chuva'!T$4</f>
        <v>0</v>
      </c>
      <c r="U130" s="32">
        <f>'Dados Brutos - CHUVA'!U130*'Dados Normal. pelo Peso - Chuva'!U$4</f>
        <v>0</v>
      </c>
      <c r="V130" s="32">
        <f>'Dados Brutos - CHUVA'!V130*'Dados Normal. pelo Peso - Chuva'!V$4</f>
        <v>1.911</v>
      </c>
      <c r="W130" s="32">
        <f>'Dados Brutos - CHUVA'!W130*'Dados Normal. pelo Peso - Chuva'!W$4</f>
        <v>419.94499999999999</v>
      </c>
      <c r="X130" s="32">
        <f>'Dados Brutos - CHUVA'!X130*'Dados Normal. pelo Peso - Chuva'!X$4</f>
        <v>362.06399999999996</v>
      </c>
      <c r="Y130" s="32">
        <f>'Dados Brutos - CHUVA'!Y130*'Dados Normal. pelo Peso - Chuva'!Y$4</f>
        <v>201.52599999999998</v>
      </c>
      <c r="Z130" s="32">
        <f>'Dados Brutos - CHUVA'!Z130*'Dados Normal. pelo Peso - Chuva'!Z$4</f>
        <v>189.739</v>
      </c>
      <c r="AA130" s="32">
        <f>'Dados Brutos - CHUVA'!AA130*'Dados Normal. pelo Peso - Chuva'!AA$4</f>
        <v>49.545000000000002</v>
      </c>
      <c r="AB130" s="32">
        <f>'Dados Brutos - CHUVA'!AB130*'Dados Normal. pelo Peso - Chuva'!AB$4</f>
        <v>2.484</v>
      </c>
      <c r="AC130" s="32">
        <f>'Dados Brutos - CHUVA'!AC130*'Dados Normal. pelo Peso - Chuva'!AC$4</f>
        <v>1.08</v>
      </c>
    </row>
    <row r="131" spans="1:29" s="17" customFormat="1" x14ac:dyDescent="0.25">
      <c r="A131" s="18" t="s">
        <v>1125</v>
      </c>
      <c r="B131" s="28" t="s">
        <v>1126</v>
      </c>
      <c r="C131" s="32">
        <f>'Dados Brutos - CHUVA'!C131*'Dados Normal. pelo Peso - Chuva'!C$4</f>
        <v>106.40163376446563</v>
      </c>
      <c r="D131" s="32">
        <f>'Dados Brutos - CHUVA'!D131*'Dados Normal. pelo Peso - Chuva'!D$4</f>
        <v>66.792425369513893</v>
      </c>
      <c r="E131" s="32">
        <f>'Dados Brutos - CHUVA'!E131*'Dados Normal. pelo Peso - Chuva'!E$4</f>
        <v>106.62599999999999</v>
      </c>
      <c r="F131" s="32">
        <f>'Dados Brutos - CHUVA'!F131*'Dados Normal. pelo Peso - Chuva'!F$4</f>
        <v>58.432000000000009</v>
      </c>
      <c r="G131" s="32">
        <f>'Dados Brutos - CHUVA'!G131*'Dados Normal. pelo Peso - Chuva'!G$4</f>
        <v>74.279845956354308</v>
      </c>
      <c r="H131" s="32">
        <f>'Dados Brutos - CHUVA'!H131*'Dados Normal. pelo Peso - Chuva'!H$4</f>
        <v>2.5187524674299251</v>
      </c>
      <c r="I131" s="32">
        <f>'Dados Brutos - CHUVA'!I131*'Dados Normal. pelo Peso - Chuva'!I$4</f>
        <v>190.4</v>
      </c>
      <c r="J131" s="32">
        <f>'Dados Brutos - CHUVA'!J131*'Dados Normal. pelo Peso - Chuva'!J$4</f>
        <v>77.904000000000011</v>
      </c>
      <c r="K131" s="32">
        <f>'Dados Brutos - CHUVA'!K131*'Dados Normal. pelo Peso - Chuva'!K$4</f>
        <v>83.074999999999989</v>
      </c>
      <c r="L131" s="32">
        <f>'Dados Brutos - CHUVA'!L131*'Dados Normal. pelo Peso - Chuva'!L$4</f>
        <v>160.08000000000001</v>
      </c>
      <c r="M131" s="32">
        <f>'Dados Brutos - CHUVA'!M131*'Dados Normal. pelo Peso - Chuva'!M$4</f>
        <v>339.02399999999994</v>
      </c>
      <c r="N131" s="32">
        <f>'Dados Brutos - CHUVA'!N131*'Dados Normal. pelo Peso - Chuva'!N$4</f>
        <v>424.53399999999999</v>
      </c>
      <c r="O131" s="32">
        <f>'Dados Brutos - CHUVA'!O131*'Dados Normal. pelo Peso - Chuva'!O$4</f>
        <v>476.45000000000005</v>
      </c>
      <c r="P131" s="32">
        <f>'Dados Brutos - CHUVA'!P131*'Dados Normal. pelo Peso - Chuva'!P$4</f>
        <v>188.898</v>
      </c>
      <c r="Q131" s="32">
        <f>'Dados Brutos - CHUVA'!Q131*'Dados Normal. pelo Peso - Chuva'!Q$4</f>
        <v>0</v>
      </c>
      <c r="R131" s="32">
        <f>'Dados Brutos - CHUVA'!R131*'Dados Normal. pelo Peso - Chuva'!R$4</f>
        <v>0</v>
      </c>
      <c r="S131" s="32">
        <f>'Dados Brutos - CHUVA'!S131*'Dados Normal. pelo Peso - Chuva'!S$4</f>
        <v>5.8</v>
      </c>
      <c r="T131" s="32">
        <f>'Dados Brutos - CHUVA'!T131*'Dados Normal. pelo Peso - Chuva'!T$4</f>
        <v>0</v>
      </c>
      <c r="U131" s="32">
        <f>'Dados Brutos - CHUVA'!U131*'Dados Normal. pelo Peso - Chuva'!U$4</f>
        <v>0</v>
      </c>
      <c r="V131" s="32">
        <f>'Dados Brutos - CHUVA'!V131*'Dados Normal. pelo Peso - Chuva'!V$4</f>
        <v>1.833</v>
      </c>
      <c r="W131" s="32">
        <f>'Dados Brutos - CHUVA'!W131*'Dados Normal. pelo Peso - Chuva'!W$4</f>
        <v>388.31400000000002</v>
      </c>
      <c r="X131" s="32">
        <f>'Dados Brutos - CHUVA'!X131*'Dados Normal. pelo Peso - Chuva'!X$4</f>
        <v>343.25399999999996</v>
      </c>
      <c r="Y131" s="32">
        <f>'Dados Brutos - CHUVA'!Y131*'Dados Normal. pelo Peso - Chuva'!Y$4</f>
        <v>80.316000000000003</v>
      </c>
      <c r="Z131" s="32">
        <f>'Dados Brutos - CHUVA'!Z131*'Dados Normal. pelo Peso - Chuva'!Z$4</f>
        <v>50.102000000000004</v>
      </c>
      <c r="AA131" s="32">
        <f>'Dados Brutos - CHUVA'!AA131*'Dados Normal. pelo Peso - Chuva'!AA$4</f>
        <v>37.049999999999997</v>
      </c>
      <c r="AB131" s="32">
        <f>'Dados Brutos - CHUVA'!AB131*'Dados Normal. pelo Peso - Chuva'!AB$4</f>
        <v>2.0699999999999998</v>
      </c>
      <c r="AC131" s="32">
        <f>'Dados Brutos - CHUVA'!AC131*'Dados Normal. pelo Peso - Chuva'!AC$4</f>
        <v>0.96</v>
      </c>
    </row>
    <row r="132" spans="1:29" s="17" customFormat="1" x14ac:dyDescent="0.25">
      <c r="A132" s="18" t="s">
        <v>1127</v>
      </c>
      <c r="B132" s="28" t="s">
        <v>1128</v>
      </c>
      <c r="C132" s="32">
        <f>'Dados Brutos - CHUVA'!C132*'Dados Normal. pelo Peso - Chuva'!C$4</f>
        <v>43.342618384401113</v>
      </c>
      <c r="D132" s="32">
        <f>'Dados Brutos - CHUVA'!D132*'Dados Normal. pelo Peso - Chuva'!D$4</f>
        <v>52.220362660617717</v>
      </c>
      <c r="E132" s="32">
        <f>'Dados Brutos - CHUVA'!E132*'Dados Normal. pelo Peso - Chuva'!E$4</f>
        <v>68.171999999999997</v>
      </c>
      <c r="F132" s="32">
        <f>'Dados Brutos - CHUVA'!F132*'Dados Normal. pelo Peso - Chuva'!F$4</f>
        <v>30.016000000000005</v>
      </c>
      <c r="G132" s="32">
        <f>'Dados Brutos - CHUVA'!G132*'Dados Normal. pelo Peso - Chuva'!G$4</f>
        <v>36.178044430030809</v>
      </c>
      <c r="H132" s="32">
        <f>'Dados Brutos - CHUVA'!H132*'Dados Normal. pelo Peso - Chuva'!H$4</f>
        <v>4.10307487996731</v>
      </c>
      <c r="I132" s="32">
        <f>'Dados Brutos - CHUVA'!I132*'Dados Normal. pelo Peso - Chuva'!I$4</f>
        <v>156.48500000000001</v>
      </c>
      <c r="J132" s="32">
        <f>'Dados Brutos - CHUVA'!J132*'Dados Normal. pelo Peso - Chuva'!J$4</f>
        <v>83.412000000000006</v>
      </c>
      <c r="K132" s="32">
        <f>'Dados Brutos - CHUVA'!K132*'Dados Normal. pelo Peso - Chuva'!K$4</f>
        <v>178.9</v>
      </c>
      <c r="L132" s="32">
        <f>'Dados Brutos - CHUVA'!L132*'Dados Normal. pelo Peso - Chuva'!L$4</f>
        <v>195.52</v>
      </c>
      <c r="M132" s="32">
        <f>'Dados Brutos - CHUVA'!M132*'Dados Normal. pelo Peso - Chuva'!M$4</f>
        <v>395.23200000000003</v>
      </c>
      <c r="N132" s="32">
        <f>'Dados Brutos - CHUVA'!N132*'Dados Normal. pelo Peso - Chuva'!N$4</f>
        <v>448.08599999999996</v>
      </c>
      <c r="O132" s="32">
        <f>'Dados Brutos - CHUVA'!O132*'Dados Normal. pelo Peso - Chuva'!O$4</f>
        <v>487.55</v>
      </c>
      <c r="P132" s="32">
        <f>'Dados Brutos - CHUVA'!P132*'Dados Normal. pelo Peso - Chuva'!P$4</f>
        <v>189.29699999999997</v>
      </c>
      <c r="Q132" s="32">
        <f>'Dados Brutos - CHUVA'!Q132*'Dados Normal. pelo Peso - Chuva'!Q$4</f>
        <v>4.7</v>
      </c>
      <c r="R132" s="32">
        <f>'Dados Brutos - CHUVA'!R132*'Dados Normal. pelo Peso - Chuva'!R$4</f>
        <v>0</v>
      </c>
      <c r="S132" s="32">
        <f>'Dados Brutos - CHUVA'!S132*'Dados Normal. pelo Peso - Chuva'!S$4</f>
        <v>5.8</v>
      </c>
      <c r="T132" s="32">
        <f>'Dados Brutos - CHUVA'!T132*'Dados Normal. pelo Peso - Chuva'!T$4</f>
        <v>0</v>
      </c>
      <c r="U132" s="32">
        <f>'Dados Brutos - CHUVA'!U132*'Dados Normal. pelo Peso - Chuva'!U$4</f>
        <v>0</v>
      </c>
      <c r="V132" s="32">
        <f>'Dados Brutos - CHUVA'!V132*'Dados Normal. pelo Peso - Chuva'!V$4</f>
        <v>1.716</v>
      </c>
      <c r="W132" s="32">
        <f>'Dados Brutos - CHUVA'!W132*'Dados Normal. pelo Peso - Chuva'!W$4</f>
        <v>366.08300000000003</v>
      </c>
      <c r="X132" s="32">
        <f>'Dados Brutos - CHUVA'!X132*'Dados Normal. pelo Peso - Chuva'!X$4</f>
        <v>332.57599999999996</v>
      </c>
      <c r="Y132" s="32">
        <f>'Dados Brutos - CHUVA'!Y132*'Dados Normal. pelo Peso - Chuva'!Y$4</f>
        <v>25.345999999999997</v>
      </c>
      <c r="Z132" s="32">
        <f>'Dados Brutos - CHUVA'!Z132*'Dados Normal. pelo Peso - Chuva'!Z$4</f>
        <v>20.727</v>
      </c>
      <c r="AA132" s="32">
        <f>'Dados Brutos - CHUVA'!AA132*'Dados Normal. pelo Peso - Chuva'!AA$4</f>
        <v>33</v>
      </c>
      <c r="AB132" s="32">
        <f>'Dados Brutos - CHUVA'!AB132*'Dados Normal. pelo Peso - Chuva'!AB$4</f>
        <v>1.702</v>
      </c>
      <c r="AC132" s="32">
        <f>'Dados Brutos - CHUVA'!AC132*'Dados Normal. pelo Peso - Chuva'!AC$4</f>
        <v>0.86399999999999999</v>
      </c>
    </row>
    <row r="133" spans="1:29" s="17" customFormat="1" x14ac:dyDescent="0.25">
      <c r="A133" s="18" t="s">
        <v>1129</v>
      </c>
      <c r="B133" s="28" t="s">
        <v>1130</v>
      </c>
      <c r="C133" s="32">
        <f>'Dados Brutos - CHUVA'!C133*'Dados Normal. pelo Peso - Chuva'!C$4</f>
        <v>312.70930551743066</v>
      </c>
      <c r="D133" s="32">
        <f>'Dados Brutos - CHUVA'!D133*'Dados Normal. pelo Peso - Chuva'!D$4</f>
        <v>218.74213836477986</v>
      </c>
      <c r="E133" s="32">
        <f>'Dados Brutos - CHUVA'!E133*'Dados Normal. pelo Peso - Chuva'!E$4</f>
        <v>131.46899999999999</v>
      </c>
      <c r="F133" s="32">
        <f>'Dados Brutos - CHUVA'!F133*'Dados Normal. pelo Peso - Chuva'!F$4</f>
        <v>65.055999999999997</v>
      </c>
      <c r="G133" s="32">
        <f>'Dados Brutos - CHUVA'!G133*'Dados Normal. pelo Peso - Chuva'!G$4</f>
        <v>29.785633696878527</v>
      </c>
      <c r="H133" s="32">
        <f>'Dados Brutos - CHUVA'!H133*'Dados Normal. pelo Peso - Chuva'!H$4</f>
        <v>4.1072961373390555</v>
      </c>
      <c r="I133" s="32">
        <f>'Dados Brutos - CHUVA'!I133*'Dados Normal. pelo Peso - Chuva'!I$4</f>
        <v>166.88</v>
      </c>
      <c r="J133" s="32">
        <f>'Dados Brutos - CHUVA'!J133*'Dados Normal. pelo Peso - Chuva'!J$4</f>
        <v>87.228000000000009</v>
      </c>
      <c r="K133" s="32">
        <f>'Dados Brutos - CHUVA'!K133*'Dados Normal. pelo Peso - Chuva'!K$4</f>
        <v>70.974999999999994</v>
      </c>
      <c r="L133" s="32">
        <f>'Dados Brutos - CHUVA'!L133*'Dados Normal. pelo Peso - Chuva'!L$4</f>
        <v>157.82</v>
      </c>
      <c r="M133" s="32">
        <f>'Dados Brutos - CHUVA'!M133*'Dados Normal. pelo Peso - Chuva'!M$4</f>
        <v>363.50400000000002</v>
      </c>
      <c r="N133" s="32">
        <f>'Dados Brutos - CHUVA'!N133*'Dados Normal. pelo Peso - Chuva'!N$4</f>
        <v>426.69599999999997</v>
      </c>
      <c r="O133" s="32">
        <f>'Dados Brutos - CHUVA'!O133*'Dados Normal. pelo Peso - Chuva'!O$4</f>
        <v>451.5</v>
      </c>
      <c r="P133" s="32">
        <f>'Dados Brutos - CHUVA'!P133*'Dados Normal. pelo Peso - Chuva'!P$4</f>
        <v>188.84099999999998</v>
      </c>
      <c r="Q133" s="32">
        <f>'Dados Brutos - CHUVA'!Q133*'Dados Normal. pelo Peso - Chuva'!Q$4</f>
        <v>0</v>
      </c>
      <c r="R133" s="32">
        <f>'Dados Brutos - CHUVA'!R133*'Dados Normal. pelo Peso - Chuva'!R$4</f>
        <v>0</v>
      </c>
      <c r="S133" s="32">
        <f>'Dados Brutos - CHUVA'!S133*'Dados Normal. pelo Peso - Chuva'!S$4</f>
        <v>2.9</v>
      </c>
      <c r="T133" s="32">
        <f>'Dados Brutos - CHUVA'!T133*'Dados Normal. pelo Peso - Chuva'!T$4</f>
        <v>0</v>
      </c>
      <c r="U133" s="32">
        <f>'Dados Brutos - CHUVA'!U133*'Dados Normal. pelo Peso - Chuva'!U$4</f>
        <v>0</v>
      </c>
      <c r="V133" s="32">
        <f>'Dados Brutos - CHUVA'!V133*'Dados Normal. pelo Peso - Chuva'!V$4</f>
        <v>1.95</v>
      </c>
      <c r="W133" s="32">
        <f>'Dados Brutos - CHUVA'!W133*'Dados Normal. pelo Peso - Chuva'!W$4</f>
        <v>446.64100000000002</v>
      </c>
      <c r="X133" s="32">
        <f>'Dados Brutos - CHUVA'!X133*'Dados Normal. pelo Peso - Chuva'!X$4</f>
        <v>351.00600000000003</v>
      </c>
      <c r="Y133" s="32">
        <f>'Dados Brutos - CHUVA'!Y133*'Dados Normal. pelo Peso - Chuva'!Y$4</f>
        <v>237.86599999999999</v>
      </c>
      <c r="Z133" s="32">
        <f>'Dados Brutos - CHUVA'!Z133*'Dados Normal. pelo Peso - Chuva'!Z$4</f>
        <v>203.18099999999998</v>
      </c>
      <c r="AA133" s="32">
        <f>'Dados Brutos - CHUVA'!AA133*'Dados Normal. pelo Peso - Chuva'!AA$4</f>
        <v>56.925000000000004</v>
      </c>
      <c r="AB133" s="32">
        <f>'Dados Brutos - CHUVA'!AB133*'Dados Normal. pelo Peso - Chuva'!AB$4</f>
        <v>2.4379999999999997</v>
      </c>
      <c r="AC133" s="32">
        <f>'Dados Brutos - CHUVA'!AC133*'Dados Normal. pelo Peso - Chuva'!AC$4</f>
        <v>1.1519999999999999</v>
      </c>
    </row>
    <row r="134" spans="1:29" s="17" customFormat="1" x14ac:dyDescent="0.25">
      <c r="A134" s="18" t="s">
        <v>1131</v>
      </c>
      <c r="B134" s="28" t="s">
        <v>1132</v>
      </c>
      <c r="C134" s="32">
        <f>'Dados Brutos - CHUVA'!C134*'Dados Normal. pelo Peso - Chuva'!C$4</f>
        <v>201.83265522731293</v>
      </c>
      <c r="D134" s="32">
        <f>'Dados Brutos - CHUVA'!D134*'Dados Normal. pelo Peso - Chuva'!D$4</f>
        <v>139.8780487804878</v>
      </c>
      <c r="E134" s="32">
        <f>'Dados Brutos - CHUVA'!E134*'Dados Normal. pelo Peso - Chuva'!E$4</f>
        <v>137.31899999999999</v>
      </c>
      <c r="F134" s="32">
        <f>'Dados Brutos - CHUVA'!F134*'Dados Normal. pelo Peso - Chuva'!F$4</f>
        <v>90.08</v>
      </c>
      <c r="G134" s="32">
        <f>'Dados Brutos - CHUVA'!G134*'Dados Normal. pelo Peso - Chuva'!G$4</f>
        <v>70.109409190371991</v>
      </c>
      <c r="H134" s="32">
        <f>'Dados Brutos - CHUVA'!H134*'Dados Normal. pelo Peso - Chuva'!H$4</f>
        <v>9.62085308056872</v>
      </c>
      <c r="I134" s="32">
        <f>'Dados Brutos - CHUVA'!I134*'Dados Normal. pelo Peso - Chuva'!I$4</f>
        <v>196.21</v>
      </c>
      <c r="J134" s="32">
        <f>'Dados Brutos - CHUVA'!J134*'Dados Normal. pelo Peso - Chuva'!J$4</f>
        <v>105.94800000000001</v>
      </c>
      <c r="K134" s="32">
        <f>'Dados Brutos - CHUVA'!K134*'Dados Normal. pelo Peso - Chuva'!K$4</f>
        <v>120.77500000000001</v>
      </c>
      <c r="L134" s="32">
        <f>'Dados Brutos - CHUVA'!L134*'Dados Normal. pelo Peso - Chuva'!L$4</f>
        <v>145.12</v>
      </c>
      <c r="M134" s="32">
        <f>'Dados Brutos - CHUVA'!M134*'Dados Normal. pelo Peso - Chuva'!M$4</f>
        <v>322.60799999999995</v>
      </c>
      <c r="N134" s="32">
        <f>'Dados Brutos - CHUVA'!N134*'Dados Normal. pelo Peso - Chuva'!N$4</f>
        <v>449.19</v>
      </c>
      <c r="O134" s="32">
        <f>'Dados Brutos - CHUVA'!O134*'Dados Normal. pelo Peso - Chuva'!O$4</f>
        <v>472.45</v>
      </c>
      <c r="P134" s="32">
        <f>'Dados Brutos - CHUVA'!P134*'Dados Normal. pelo Peso - Chuva'!P$4</f>
        <v>189.44899999999998</v>
      </c>
      <c r="Q134" s="32">
        <f>'Dados Brutos - CHUVA'!Q134*'Dados Normal. pelo Peso - Chuva'!Q$4</f>
        <v>0</v>
      </c>
      <c r="R134" s="32">
        <f>'Dados Brutos - CHUVA'!R134*'Dados Normal. pelo Peso - Chuva'!R$4</f>
        <v>0</v>
      </c>
      <c r="S134" s="32">
        <f>'Dados Brutos - CHUVA'!S134*'Dados Normal. pelo Peso - Chuva'!S$4</f>
        <v>5.8</v>
      </c>
      <c r="T134" s="32">
        <f>'Dados Brutos - CHUVA'!T134*'Dados Normal. pelo Peso - Chuva'!T$4</f>
        <v>0</v>
      </c>
      <c r="U134" s="32">
        <f>'Dados Brutos - CHUVA'!U134*'Dados Normal. pelo Peso - Chuva'!U$4</f>
        <v>0</v>
      </c>
      <c r="V134" s="32">
        <f>'Dados Brutos - CHUVA'!V134*'Dados Normal. pelo Peso - Chuva'!V$4</f>
        <v>1.95</v>
      </c>
      <c r="W134" s="32">
        <f>'Dados Brutos - CHUVA'!W134*'Dados Normal. pelo Peso - Chuva'!W$4</f>
        <v>433.57499999999999</v>
      </c>
      <c r="X134" s="32">
        <f>'Dados Brutos - CHUVA'!X134*'Dados Normal. pelo Peso - Chuva'!X$4</f>
        <v>358.41599999999994</v>
      </c>
      <c r="Y134" s="32">
        <f>'Dados Brutos - CHUVA'!Y134*'Dados Normal. pelo Peso - Chuva'!Y$4</f>
        <v>144.99199999999999</v>
      </c>
      <c r="Z134" s="32">
        <f>'Dados Brutos - CHUVA'!Z134*'Dados Normal. pelo Peso - Chuva'!Z$4</f>
        <v>118.205</v>
      </c>
      <c r="AA134" s="32">
        <f>'Dados Brutos - CHUVA'!AA134*'Dados Normal. pelo Peso - Chuva'!AA$4</f>
        <v>62.519999999999996</v>
      </c>
      <c r="AB134" s="32">
        <f>'Dados Brutos - CHUVA'!AB134*'Dados Normal. pelo Peso - Chuva'!AB$4</f>
        <v>2.254</v>
      </c>
      <c r="AC134" s="32">
        <f>'Dados Brutos - CHUVA'!AC134*'Dados Normal. pelo Peso - Chuva'!AC$4</f>
        <v>1.1279999999999999</v>
      </c>
    </row>
    <row r="135" spans="1:29" s="17" customFormat="1" x14ac:dyDescent="0.25">
      <c r="A135" s="18" t="s">
        <v>1133</v>
      </c>
      <c r="B135" s="28" t="s">
        <v>1134</v>
      </c>
      <c r="C135" s="32">
        <f>'Dados Brutos - CHUVA'!C135*'Dados Normal. pelo Peso - Chuva'!C$4</f>
        <v>229.65466568699486</v>
      </c>
      <c r="D135" s="32">
        <f>'Dados Brutos - CHUVA'!D135*'Dados Normal. pelo Peso - Chuva'!D$4</f>
        <v>181.57793819084142</v>
      </c>
      <c r="E135" s="32">
        <f>'Dados Brutos - CHUVA'!E135*'Dados Normal. pelo Peso - Chuva'!E$4</f>
        <v>136.96799999999999</v>
      </c>
      <c r="F135" s="32">
        <f>'Dados Brutos - CHUVA'!F135*'Dados Normal. pelo Peso - Chuva'!F$4</f>
        <v>90.816000000000003</v>
      </c>
      <c r="G135" s="32">
        <f>'Dados Brutos - CHUVA'!G135*'Dados Normal. pelo Peso - Chuva'!G$4</f>
        <v>50.422102839600925</v>
      </c>
      <c r="H135" s="32">
        <f>'Dados Brutos - CHUVA'!H135*'Dados Normal. pelo Peso - Chuva'!H$4</f>
        <v>2.3240418118466901</v>
      </c>
      <c r="I135" s="32">
        <f>'Dados Brutos - CHUVA'!I135*'Dados Normal. pelo Peso - Chuva'!I$4</f>
        <v>206.67499999999998</v>
      </c>
      <c r="J135" s="32">
        <f>'Dados Brutos - CHUVA'!J135*'Dados Normal. pelo Peso - Chuva'!J$4</f>
        <v>122.544</v>
      </c>
      <c r="K135" s="32">
        <f>'Dados Brutos - CHUVA'!K135*'Dados Normal. pelo Peso - Chuva'!K$4</f>
        <v>64.574999999999989</v>
      </c>
      <c r="L135" s="32">
        <f>'Dados Brutos - CHUVA'!L135*'Dados Normal. pelo Peso - Chuva'!L$4</f>
        <v>144</v>
      </c>
      <c r="M135" s="32">
        <f>'Dados Brutos - CHUVA'!M135*'Dados Normal. pelo Peso - Chuva'!M$4</f>
        <v>343.15199999999999</v>
      </c>
      <c r="N135" s="32">
        <f>'Dados Brutos - CHUVA'!N135*'Dados Normal. pelo Peso - Chuva'!N$4</f>
        <v>418.14</v>
      </c>
      <c r="O135" s="32">
        <f>'Dados Brutos - CHUVA'!O135*'Dados Normal. pelo Peso - Chuva'!O$4</f>
        <v>437.45</v>
      </c>
      <c r="P135" s="32">
        <f>'Dados Brutos - CHUVA'!P135*'Dados Normal. pelo Peso - Chuva'!P$4</f>
        <v>188.38499999999999</v>
      </c>
      <c r="Q135" s="32">
        <f>'Dados Brutos - CHUVA'!Q135*'Dados Normal. pelo Peso - Chuva'!Q$4</f>
        <v>4.7</v>
      </c>
      <c r="R135" s="32">
        <f>'Dados Brutos - CHUVA'!R135*'Dados Normal. pelo Peso - Chuva'!R$4</f>
        <v>0</v>
      </c>
      <c r="S135" s="32">
        <f>'Dados Brutos - CHUVA'!S135*'Dados Normal. pelo Peso - Chuva'!S$4</f>
        <v>2.9</v>
      </c>
      <c r="T135" s="32">
        <f>'Dados Brutos - CHUVA'!T135*'Dados Normal. pelo Peso - Chuva'!T$4</f>
        <v>0</v>
      </c>
      <c r="U135" s="32">
        <f>'Dados Brutos - CHUVA'!U135*'Dados Normal. pelo Peso - Chuva'!U$4</f>
        <v>3.7</v>
      </c>
      <c r="V135" s="32">
        <f>'Dados Brutos - CHUVA'!V135*'Dados Normal. pelo Peso - Chuva'!V$4</f>
        <v>1.833</v>
      </c>
      <c r="W135" s="32">
        <f>'Dados Brutos - CHUVA'!W135*'Dados Normal. pelo Peso - Chuva'!W$4</f>
        <v>435.07900000000001</v>
      </c>
      <c r="X135" s="32">
        <f>'Dados Brutos - CHUVA'!X135*'Dados Normal. pelo Peso - Chuva'!X$4</f>
        <v>364.61</v>
      </c>
      <c r="Y135" s="32">
        <f>'Dados Brutos - CHUVA'!Y135*'Dados Normal. pelo Peso - Chuva'!Y$4</f>
        <v>252.49399999999997</v>
      </c>
      <c r="Z135" s="32">
        <f>'Dados Brutos - CHUVA'!Z135*'Dados Normal. pelo Peso - Chuva'!Z$4</f>
        <v>224.23700000000002</v>
      </c>
      <c r="AA135" s="32">
        <f>'Dados Brutos - CHUVA'!AA135*'Dados Normal. pelo Peso - Chuva'!AA$4</f>
        <v>51.795000000000002</v>
      </c>
      <c r="AB135" s="32">
        <f>'Dados Brutos - CHUVA'!AB135*'Dados Normal. pelo Peso - Chuva'!AB$4</f>
        <v>2.3459999999999996</v>
      </c>
      <c r="AC135" s="32">
        <f>'Dados Brutos - CHUVA'!AC135*'Dados Normal. pelo Peso - Chuva'!AC$4</f>
        <v>1.032</v>
      </c>
    </row>
    <row r="136" spans="1:29" s="17" customFormat="1" x14ac:dyDescent="0.25">
      <c r="A136" s="18" t="s">
        <v>1135</v>
      </c>
      <c r="B136" s="28" t="s">
        <v>1136</v>
      </c>
      <c r="C136" s="32">
        <f>'Dados Brutos - CHUVA'!C136*'Dados Normal. pelo Peso - Chuva'!C$4</f>
        <v>264.95182067146766</v>
      </c>
      <c r="D136" s="32">
        <f>'Dados Brutos - CHUVA'!D136*'Dados Normal. pelo Peso - Chuva'!D$4</f>
        <v>217.22282382340691</v>
      </c>
      <c r="E136" s="32">
        <f>'Dados Brutos - CHUVA'!E136*'Dados Normal. pelo Peso - Chuva'!E$4</f>
        <v>131.66399999999999</v>
      </c>
      <c r="F136" s="32">
        <f>'Dados Brutos - CHUVA'!F136*'Dados Normal. pelo Peso - Chuva'!F$4</f>
        <v>77.088000000000008</v>
      </c>
      <c r="G136" s="32">
        <f>'Dados Brutos - CHUVA'!G136*'Dados Normal. pelo Peso - Chuva'!G$4</f>
        <v>43.963494132985659</v>
      </c>
      <c r="H136" s="32">
        <f>'Dados Brutos - CHUVA'!H136*'Dados Normal. pelo Peso - Chuva'!H$4</f>
        <v>5.3054557334204508</v>
      </c>
      <c r="I136" s="32">
        <f>'Dados Brutos - CHUVA'!I136*'Dados Normal. pelo Peso - Chuva'!I$4</f>
        <v>175.52500000000001</v>
      </c>
      <c r="J136" s="32">
        <f>'Dados Brutos - CHUVA'!J136*'Dados Normal. pelo Peso - Chuva'!J$4</f>
        <v>107.82</v>
      </c>
      <c r="K136" s="32">
        <f>'Dados Brutos - CHUVA'!K136*'Dados Normal. pelo Peso - Chuva'!K$4</f>
        <v>84.2</v>
      </c>
      <c r="L136" s="32">
        <f>'Dados Brutos - CHUVA'!L136*'Dados Normal. pelo Peso - Chuva'!L$4</f>
        <v>121.28</v>
      </c>
      <c r="M136" s="32">
        <f>'Dados Brutos - CHUVA'!M136*'Dados Normal. pelo Peso - Chuva'!M$4</f>
        <v>336.91199999999998</v>
      </c>
      <c r="N136" s="32">
        <f>'Dados Brutos - CHUVA'!N136*'Dados Normal. pelo Peso - Chuva'!N$4</f>
        <v>405.03</v>
      </c>
      <c r="O136" s="32">
        <f>'Dados Brutos - CHUVA'!O136*'Dados Normal. pelo Peso - Chuva'!O$4</f>
        <v>417.25</v>
      </c>
      <c r="P136" s="32">
        <f>'Dados Brutos - CHUVA'!P136*'Dados Normal. pelo Peso - Chuva'!P$4</f>
        <v>187.39699999999999</v>
      </c>
      <c r="Q136" s="32">
        <f>'Dados Brutos - CHUVA'!Q136*'Dados Normal. pelo Peso - Chuva'!Q$4</f>
        <v>0</v>
      </c>
      <c r="R136" s="32">
        <f>'Dados Brutos - CHUVA'!R136*'Dados Normal. pelo Peso - Chuva'!R$4</f>
        <v>0</v>
      </c>
      <c r="S136" s="32">
        <f>'Dados Brutos - CHUVA'!S136*'Dados Normal. pelo Peso - Chuva'!S$4</f>
        <v>5.8</v>
      </c>
      <c r="T136" s="32">
        <f>'Dados Brutos - CHUVA'!T136*'Dados Normal. pelo Peso - Chuva'!T$4</f>
        <v>0</v>
      </c>
      <c r="U136" s="32">
        <f>'Dados Brutos - CHUVA'!U136*'Dados Normal. pelo Peso - Chuva'!U$4</f>
        <v>0</v>
      </c>
      <c r="V136" s="32">
        <f>'Dados Brutos - CHUVA'!V136*'Dados Normal. pelo Peso - Chuva'!V$4</f>
        <v>2.4569999999999999</v>
      </c>
      <c r="W136" s="32">
        <f>'Dados Brutos - CHUVA'!W136*'Dados Normal. pelo Peso - Chuva'!W$4</f>
        <v>408.99399999999997</v>
      </c>
      <c r="X136" s="32">
        <f>'Dados Brutos - CHUVA'!X136*'Dados Normal. pelo Peso - Chuva'!X$4</f>
        <v>361.64600000000002</v>
      </c>
      <c r="Y136" s="32">
        <f>'Dados Brutos - CHUVA'!Y136*'Dados Normal. pelo Peso - Chuva'!Y$4</f>
        <v>196.46599999999998</v>
      </c>
      <c r="Z136" s="32">
        <f>'Dados Brutos - CHUVA'!Z136*'Dados Normal. pelo Peso - Chuva'!Z$4</f>
        <v>182.87699999999998</v>
      </c>
      <c r="AA136" s="32">
        <f>'Dados Brutos - CHUVA'!AA136*'Dados Normal. pelo Peso - Chuva'!AA$4</f>
        <v>68.775000000000006</v>
      </c>
      <c r="AB136" s="32">
        <f>'Dados Brutos - CHUVA'!AB136*'Dados Normal. pelo Peso - Chuva'!AB$4</f>
        <v>2.7139999999999995</v>
      </c>
      <c r="AC136" s="32">
        <f>'Dados Brutos - CHUVA'!AC136*'Dados Normal. pelo Peso - Chuva'!AC$4</f>
        <v>1.8239999999999998</v>
      </c>
    </row>
    <row r="137" spans="1:29" s="17" customFormat="1" x14ac:dyDescent="0.25">
      <c r="A137" s="18" t="s">
        <v>1137</v>
      </c>
      <c r="B137" s="28" t="s">
        <v>1138</v>
      </c>
      <c r="C137" s="32">
        <f>'Dados Brutos - CHUVA'!C137*'Dados Normal. pelo Peso - Chuva'!C$4</f>
        <v>189.41360153952289</v>
      </c>
      <c r="D137" s="32">
        <f>'Dados Brutos - CHUVA'!D137*'Dados Normal. pelo Peso - Chuva'!D$4</f>
        <v>135.45770641041852</v>
      </c>
      <c r="E137" s="32">
        <f>'Dados Brutos - CHUVA'!E137*'Dados Normal. pelo Peso - Chuva'!E$4</f>
        <v>105.651</v>
      </c>
      <c r="F137" s="32">
        <f>'Dados Brutos - CHUVA'!F137*'Dados Normal. pelo Peso - Chuva'!F$4</f>
        <v>64.48</v>
      </c>
      <c r="G137" s="32">
        <f>'Dados Brutos - CHUVA'!G137*'Dados Normal. pelo Peso - Chuva'!G$4</f>
        <v>34.781922864579222</v>
      </c>
      <c r="H137" s="32">
        <f>'Dados Brutos - CHUVA'!H137*'Dados Normal. pelo Peso - Chuva'!H$4</f>
        <v>2.6046296296296294</v>
      </c>
      <c r="I137" s="32">
        <f>'Dados Brutos - CHUVA'!I137*'Dados Normal. pelo Peso - Chuva'!I$4</f>
        <v>235.58500000000001</v>
      </c>
      <c r="J137" s="32">
        <f>'Dados Brutos - CHUVA'!J137*'Dados Normal. pelo Peso - Chuva'!J$4</f>
        <v>105.624</v>
      </c>
      <c r="K137" s="32">
        <f>'Dados Brutos - CHUVA'!K137*'Dados Normal. pelo Peso - Chuva'!K$4</f>
        <v>88.125</v>
      </c>
      <c r="L137" s="32">
        <f>'Dados Brutos - CHUVA'!L137*'Dados Normal. pelo Peso - Chuva'!L$4</f>
        <v>189.24</v>
      </c>
      <c r="M137" s="32">
        <f>'Dados Brutos - CHUVA'!M137*'Dados Normal. pelo Peso - Chuva'!M$4</f>
        <v>260.88</v>
      </c>
      <c r="N137" s="32">
        <f>'Dados Brutos - CHUVA'!N137*'Dados Normal. pelo Peso - Chuva'!N$4</f>
        <v>410.36599999999993</v>
      </c>
      <c r="O137" s="32">
        <f>'Dados Brutos - CHUVA'!O137*'Dados Normal. pelo Peso - Chuva'!O$4</f>
        <v>434.54999999999995</v>
      </c>
      <c r="P137" s="32">
        <f>'Dados Brutos - CHUVA'!P137*'Dados Normal. pelo Peso - Chuva'!P$4</f>
        <v>187.226</v>
      </c>
      <c r="Q137" s="32">
        <f>'Dados Brutos - CHUVA'!Q137*'Dados Normal. pelo Peso - Chuva'!Q$4</f>
        <v>0</v>
      </c>
      <c r="R137" s="32">
        <f>'Dados Brutos - CHUVA'!R137*'Dados Normal. pelo Peso - Chuva'!R$4</f>
        <v>0</v>
      </c>
      <c r="S137" s="32">
        <f>'Dados Brutos - CHUVA'!S137*'Dados Normal. pelo Peso - Chuva'!S$4</f>
        <v>2.9</v>
      </c>
      <c r="T137" s="32">
        <f>'Dados Brutos - CHUVA'!T137*'Dados Normal. pelo Peso - Chuva'!T$4</f>
        <v>0</v>
      </c>
      <c r="U137" s="32">
        <f>'Dados Brutos - CHUVA'!U137*'Dados Normal. pelo Peso - Chuva'!U$4</f>
        <v>0</v>
      </c>
      <c r="V137" s="32">
        <f>'Dados Brutos - CHUVA'!V137*'Dados Normal. pelo Peso - Chuva'!V$4</f>
        <v>2.145</v>
      </c>
      <c r="W137" s="32">
        <f>'Dados Brutos - CHUVA'!W137*'Dados Normal. pelo Peso - Chuva'!W$4</f>
        <v>405.65700000000004</v>
      </c>
      <c r="X137" s="32">
        <f>'Dados Brutos - CHUVA'!X137*'Dados Normal. pelo Peso - Chuva'!X$4</f>
        <v>358.56799999999998</v>
      </c>
      <c r="Y137" s="32">
        <f>'Dados Brutos - CHUVA'!Y137*'Dados Normal. pelo Peso - Chuva'!Y$4</f>
        <v>148.81</v>
      </c>
      <c r="Z137" s="32">
        <f>'Dados Brutos - CHUVA'!Z137*'Dados Normal. pelo Peso - Chuva'!Z$4</f>
        <v>124.64400000000001</v>
      </c>
      <c r="AA137" s="32">
        <f>'Dados Brutos - CHUVA'!AA137*'Dados Normal. pelo Peso - Chuva'!AA$4</f>
        <v>54.885000000000005</v>
      </c>
      <c r="AB137" s="32">
        <f>'Dados Brutos - CHUVA'!AB137*'Dados Normal. pelo Peso - Chuva'!AB$4</f>
        <v>2.4379999999999997</v>
      </c>
      <c r="AC137" s="32">
        <f>'Dados Brutos - CHUVA'!AC137*'Dados Normal. pelo Peso - Chuva'!AC$4</f>
        <v>1.3440000000000001</v>
      </c>
    </row>
    <row r="138" spans="1:29" s="17" customFormat="1" x14ac:dyDescent="0.25">
      <c r="A138" s="18" t="s">
        <v>1139</v>
      </c>
      <c r="B138" s="28" t="s">
        <v>1140</v>
      </c>
      <c r="C138" s="32">
        <f>'Dados Brutos - CHUVA'!C138*'Dados Normal. pelo Peso - Chuva'!C$4</f>
        <v>240.96143272327387</v>
      </c>
      <c r="D138" s="32">
        <f>'Dados Brutos - CHUVA'!D138*'Dados Normal. pelo Peso - Chuva'!D$4</f>
        <v>204.52781199027996</v>
      </c>
      <c r="E138" s="32">
        <f>'Dados Brutos - CHUVA'!E138*'Dados Normal. pelo Peso - Chuva'!E$4</f>
        <v>112.593</v>
      </c>
      <c r="F138" s="32">
        <f>'Dados Brutos - CHUVA'!F138*'Dados Normal. pelo Peso - Chuva'!F$4</f>
        <v>63.808000000000007</v>
      </c>
      <c r="G138" s="32">
        <f>'Dados Brutos - CHUVA'!G138*'Dados Normal. pelo Peso - Chuva'!G$4</f>
        <v>22.389025893958078</v>
      </c>
      <c r="H138" s="32">
        <f>'Dados Brutos - CHUVA'!H138*'Dados Normal. pelo Peso - Chuva'!H$4</f>
        <v>2.7189999080797862</v>
      </c>
      <c r="I138" s="32">
        <f>'Dados Brutos - CHUVA'!I138*'Dados Normal. pelo Peso - Chuva'!I$4</f>
        <v>172.79499999999999</v>
      </c>
      <c r="J138" s="32">
        <f>'Dados Brutos - CHUVA'!J138*'Dados Normal. pelo Peso - Chuva'!J$4</f>
        <v>111.384</v>
      </c>
      <c r="K138" s="32">
        <f>'Dados Brutos - CHUVA'!K138*'Dados Normal. pelo Peso - Chuva'!K$4</f>
        <v>102.2</v>
      </c>
      <c r="L138" s="32">
        <f>'Dados Brutos - CHUVA'!L138*'Dados Normal. pelo Peso - Chuva'!L$4</f>
        <v>177.06</v>
      </c>
      <c r="M138" s="32">
        <f>'Dados Brutos - CHUVA'!M138*'Dados Normal. pelo Peso - Chuva'!M$4</f>
        <v>417.79200000000003</v>
      </c>
      <c r="N138" s="32">
        <f>'Dados Brutos - CHUVA'!N138*'Dados Normal. pelo Peso - Chuva'!N$4</f>
        <v>438.51799999999997</v>
      </c>
      <c r="O138" s="32">
        <f>'Dados Brutos - CHUVA'!O138*'Dados Normal. pelo Peso - Chuva'!O$4</f>
        <v>431.5</v>
      </c>
      <c r="P138" s="32">
        <f>'Dados Brutos - CHUVA'!P138*'Dados Normal. pelo Peso - Chuva'!P$4</f>
        <v>188.38499999999999</v>
      </c>
      <c r="Q138" s="32">
        <f>'Dados Brutos - CHUVA'!Q138*'Dados Normal. pelo Peso - Chuva'!Q$4</f>
        <v>4.7</v>
      </c>
      <c r="R138" s="32">
        <f>'Dados Brutos - CHUVA'!R138*'Dados Normal. pelo Peso - Chuva'!R$4</f>
        <v>0</v>
      </c>
      <c r="S138" s="32">
        <f>'Dados Brutos - CHUVA'!S138*'Dados Normal. pelo Peso - Chuva'!S$4</f>
        <v>5.8</v>
      </c>
      <c r="T138" s="32">
        <f>'Dados Brutos - CHUVA'!T138*'Dados Normal. pelo Peso - Chuva'!T$4</f>
        <v>0</v>
      </c>
      <c r="U138" s="32">
        <f>'Dados Brutos - CHUVA'!U138*'Dados Normal. pelo Peso - Chuva'!U$4</f>
        <v>0</v>
      </c>
      <c r="V138" s="32">
        <f>'Dados Brutos - CHUVA'!V138*'Dados Normal. pelo Peso - Chuva'!V$4</f>
        <v>1.95</v>
      </c>
      <c r="W138" s="32">
        <f>'Dados Brutos - CHUVA'!W138*'Dados Normal. pelo Peso - Chuva'!W$4</f>
        <v>425.82</v>
      </c>
      <c r="X138" s="32">
        <f>'Dados Brutos - CHUVA'!X138*'Dados Normal. pelo Peso - Chuva'!X$4</f>
        <v>358.45399999999995</v>
      </c>
      <c r="Y138" s="32">
        <f>'Dados Brutos - CHUVA'!Y138*'Dados Normal. pelo Peso - Chuva'!Y$4</f>
        <v>178.11199999999999</v>
      </c>
      <c r="Z138" s="32">
        <f>'Dados Brutos - CHUVA'!Z138*'Dados Normal. pelo Peso - Chuva'!Z$4</f>
        <v>183.67599999999999</v>
      </c>
      <c r="AA138" s="32">
        <f>'Dados Brutos - CHUVA'!AA138*'Dados Normal. pelo Peso - Chuva'!AA$4</f>
        <v>57.72</v>
      </c>
      <c r="AB138" s="32">
        <f>'Dados Brutos - CHUVA'!AB138*'Dados Normal. pelo Peso - Chuva'!AB$4</f>
        <v>2.5760000000000001</v>
      </c>
      <c r="AC138" s="32">
        <f>'Dados Brutos - CHUVA'!AC138*'Dados Normal. pelo Peso - Chuva'!AC$4</f>
        <v>1.1279999999999999</v>
      </c>
    </row>
    <row r="139" spans="1:29" s="17" customFormat="1" x14ac:dyDescent="0.25">
      <c r="A139" s="18" t="s">
        <v>1141</v>
      </c>
      <c r="B139" s="28" t="s">
        <v>1142</v>
      </c>
      <c r="C139" s="32">
        <f>'Dados Brutos - CHUVA'!C139*'Dados Normal. pelo Peso - Chuva'!C$4</f>
        <v>293.50999938084328</v>
      </c>
      <c r="D139" s="32">
        <f>'Dados Brutos - CHUVA'!D139*'Dados Normal. pelo Peso - Chuva'!D$4</f>
        <v>203.29969018493082</v>
      </c>
      <c r="E139" s="32">
        <f>'Dados Brutos - CHUVA'!E139*'Dados Normal. pelo Peso - Chuva'!E$4</f>
        <v>173.19899999999998</v>
      </c>
      <c r="F139" s="32">
        <f>'Dados Brutos - CHUVA'!F139*'Dados Normal. pelo Peso - Chuva'!F$4</f>
        <v>112.28800000000001</v>
      </c>
      <c r="G139" s="32">
        <f>'Dados Brutos - CHUVA'!G139*'Dados Normal. pelo Peso - Chuva'!G$4</f>
        <v>49.490308686288586</v>
      </c>
      <c r="H139" s="32">
        <f>'Dados Brutos - CHUVA'!H139*'Dados Normal. pelo Peso - Chuva'!H$4</f>
        <v>2.6386757290067964</v>
      </c>
      <c r="I139" s="32">
        <f>'Dados Brutos - CHUVA'!I139*'Dados Normal. pelo Peso - Chuva'!I$4</f>
        <v>167.23000000000002</v>
      </c>
      <c r="J139" s="32">
        <f>'Dados Brutos - CHUVA'!J139*'Dados Normal. pelo Peso - Chuva'!J$4</f>
        <v>92.88000000000001</v>
      </c>
      <c r="K139" s="32">
        <f>'Dados Brutos - CHUVA'!K139*'Dados Normal. pelo Peso - Chuva'!K$4</f>
        <v>89.75</v>
      </c>
      <c r="L139" s="32">
        <f>'Dados Brutos - CHUVA'!L139*'Dados Normal. pelo Peso - Chuva'!L$4</f>
        <v>127.46</v>
      </c>
      <c r="M139" s="32">
        <f>'Dados Brutos - CHUVA'!M139*'Dados Normal. pelo Peso - Chuva'!M$4</f>
        <v>274.84799999999996</v>
      </c>
      <c r="N139" s="32">
        <f>'Dados Brutos - CHUVA'!N139*'Dados Normal. pelo Peso - Chuva'!N$4</f>
        <v>417.95599999999996</v>
      </c>
      <c r="O139" s="32">
        <f>'Dados Brutos - CHUVA'!O139*'Dados Normal. pelo Peso - Chuva'!O$4</f>
        <v>333.45</v>
      </c>
      <c r="P139" s="32">
        <f>'Dados Brutos - CHUVA'!P139*'Dados Normal. pelo Peso - Chuva'!P$4</f>
        <v>182.93199999999999</v>
      </c>
      <c r="Q139" s="32">
        <f>'Dados Brutos - CHUVA'!Q139*'Dados Normal. pelo Peso - Chuva'!Q$4</f>
        <v>0</v>
      </c>
      <c r="R139" s="32">
        <f>'Dados Brutos - CHUVA'!R139*'Dados Normal. pelo Peso - Chuva'!R$4</f>
        <v>4.5</v>
      </c>
      <c r="S139" s="32">
        <f>'Dados Brutos - CHUVA'!S139*'Dados Normal. pelo Peso - Chuva'!S$4</f>
        <v>2.9</v>
      </c>
      <c r="T139" s="32">
        <f>'Dados Brutos - CHUVA'!T139*'Dados Normal. pelo Peso - Chuva'!T$4</f>
        <v>0</v>
      </c>
      <c r="U139" s="32">
        <f>'Dados Brutos - CHUVA'!U139*'Dados Normal. pelo Peso - Chuva'!U$4</f>
        <v>0</v>
      </c>
      <c r="V139" s="32">
        <f>'Dados Brutos - CHUVA'!V139*'Dados Normal. pelo Peso - Chuva'!V$4</f>
        <v>2.0670000000000002</v>
      </c>
      <c r="W139" s="32">
        <f>'Dados Brutos - CHUVA'!W139*'Dados Normal. pelo Peso - Chuva'!W$4</f>
        <v>439.82600000000002</v>
      </c>
      <c r="X139" s="32">
        <f>'Dados Brutos - CHUVA'!X139*'Dados Normal. pelo Peso - Chuva'!X$4</f>
        <v>356.09799999999996</v>
      </c>
      <c r="Y139" s="32">
        <f>'Dados Brutos - CHUVA'!Y139*'Dados Normal. pelo Peso - Chuva'!Y$4</f>
        <v>277.19599999999997</v>
      </c>
      <c r="Z139" s="32">
        <f>'Dados Brutos - CHUVA'!Z139*'Dados Normal. pelo Peso - Chuva'!Z$4</f>
        <v>228.98400000000001</v>
      </c>
      <c r="AA139" s="32">
        <f>'Dados Brutos - CHUVA'!AA139*'Dados Normal. pelo Peso - Chuva'!AA$4</f>
        <v>77.37</v>
      </c>
      <c r="AB139" s="32">
        <f>'Dados Brutos - CHUVA'!AB139*'Dados Normal. pelo Peso - Chuva'!AB$4</f>
        <v>2.8059999999999996</v>
      </c>
      <c r="AC139" s="32">
        <f>'Dados Brutos - CHUVA'!AC139*'Dados Normal. pelo Peso - Chuva'!AC$4</f>
        <v>1.272</v>
      </c>
    </row>
    <row r="140" spans="1:29" s="17" customFormat="1" x14ac:dyDescent="0.25">
      <c r="A140" s="18" t="s">
        <v>1143</v>
      </c>
      <c r="B140" s="28" t="s">
        <v>1144</v>
      </c>
      <c r="C140" s="32">
        <f>'Dados Brutos - CHUVA'!C140*'Dados Normal. pelo Peso - Chuva'!C$4</f>
        <v>297.31996353691886</v>
      </c>
      <c r="D140" s="32">
        <f>'Dados Brutos - CHUVA'!D140*'Dados Normal. pelo Peso - Chuva'!D$4</f>
        <v>188.73010258224267</v>
      </c>
      <c r="E140" s="32">
        <f>'Dados Brutos - CHUVA'!E140*'Dados Normal. pelo Peso - Chuva'!E$4</f>
        <v>160.36799999999999</v>
      </c>
      <c r="F140" s="32">
        <f>'Dados Brutos - CHUVA'!F140*'Dados Normal. pelo Peso - Chuva'!F$4</f>
        <v>95.296000000000006</v>
      </c>
      <c r="G140" s="32">
        <f>'Dados Brutos - CHUVA'!G140*'Dados Normal. pelo Peso - Chuva'!G$4</f>
        <v>47.00770847932727</v>
      </c>
      <c r="H140" s="32">
        <f>'Dados Brutos - CHUVA'!H140*'Dados Normal. pelo Peso - Chuva'!H$4</f>
        <v>10.563161973650219</v>
      </c>
      <c r="I140" s="32">
        <f>'Dados Brutos - CHUVA'!I140*'Dados Normal. pelo Peso - Chuva'!I$4</f>
        <v>232.19</v>
      </c>
      <c r="J140" s="32">
        <f>'Dados Brutos - CHUVA'!J140*'Dados Normal. pelo Peso - Chuva'!J$4</f>
        <v>108.93600000000001</v>
      </c>
      <c r="K140" s="32">
        <f>'Dados Brutos - CHUVA'!K140*'Dados Normal. pelo Peso - Chuva'!K$4</f>
        <v>73.724999999999994</v>
      </c>
      <c r="L140" s="32">
        <f>'Dados Brutos - CHUVA'!L140*'Dados Normal. pelo Peso - Chuva'!L$4</f>
        <v>136.41999999999999</v>
      </c>
      <c r="M140" s="32">
        <f>'Dados Brutos - CHUVA'!M140*'Dados Normal. pelo Peso - Chuva'!M$4</f>
        <v>433.15199999999999</v>
      </c>
      <c r="N140" s="32">
        <f>'Dados Brutos - CHUVA'!N140*'Dados Normal. pelo Peso - Chuva'!N$4</f>
        <v>433.13599999999997</v>
      </c>
      <c r="O140" s="32">
        <f>'Dados Brutos - CHUVA'!O140*'Dados Normal. pelo Peso - Chuva'!O$4</f>
        <v>269.20000000000005</v>
      </c>
      <c r="P140" s="32">
        <f>'Dados Brutos - CHUVA'!P140*'Dados Normal. pelo Peso - Chuva'!P$4</f>
        <v>186.31399999999999</v>
      </c>
      <c r="Q140" s="32">
        <f>'Dados Brutos - CHUVA'!Q140*'Dados Normal. pelo Peso - Chuva'!Q$4</f>
        <v>4.7</v>
      </c>
      <c r="R140" s="32">
        <f>'Dados Brutos - CHUVA'!R140*'Dados Normal. pelo Peso - Chuva'!R$4</f>
        <v>4.5</v>
      </c>
      <c r="S140" s="32">
        <f>'Dados Brutos - CHUVA'!S140*'Dados Normal. pelo Peso - Chuva'!S$4</f>
        <v>2.9</v>
      </c>
      <c r="T140" s="32">
        <f>'Dados Brutos - CHUVA'!T140*'Dados Normal. pelo Peso - Chuva'!T$4</f>
        <v>0</v>
      </c>
      <c r="U140" s="32">
        <f>'Dados Brutos - CHUVA'!U140*'Dados Normal. pelo Peso - Chuva'!U$4</f>
        <v>0</v>
      </c>
      <c r="V140" s="32">
        <f>'Dados Brutos - CHUVA'!V140*'Dados Normal. pelo Peso - Chuva'!V$4</f>
        <v>2.028</v>
      </c>
      <c r="W140" s="32">
        <f>'Dados Brutos - CHUVA'!W140*'Dados Normal. pelo Peso - Chuva'!W$4</f>
        <v>425.35</v>
      </c>
      <c r="X140" s="32">
        <f>'Dados Brutos - CHUVA'!X140*'Dados Normal. pelo Peso - Chuva'!X$4</f>
        <v>355.60399999999998</v>
      </c>
      <c r="Y140" s="32">
        <f>'Dados Brutos - CHUVA'!Y140*'Dados Normal. pelo Peso - Chuva'!Y$4</f>
        <v>238.92399999999998</v>
      </c>
      <c r="Z140" s="32">
        <f>'Dados Brutos - CHUVA'!Z140*'Dados Normal. pelo Peso - Chuva'!Z$4</f>
        <v>162.05599999999998</v>
      </c>
      <c r="AA140" s="32">
        <f>'Dados Brutos - CHUVA'!AA140*'Dados Normal. pelo Peso - Chuva'!AA$4</f>
        <v>74.97</v>
      </c>
      <c r="AB140" s="32">
        <f>'Dados Brutos - CHUVA'!AB140*'Dados Normal. pelo Peso - Chuva'!AB$4</f>
        <v>2.4379999999999997</v>
      </c>
      <c r="AC140" s="32">
        <f>'Dados Brutos - CHUVA'!AC140*'Dados Normal. pelo Peso - Chuva'!AC$4</f>
        <v>1.272</v>
      </c>
    </row>
    <row r="141" spans="1:29" s="17" customFormat="1" x14ac:dyDescent="0.25">
      <c r="A141" s="18" t="s">
        <v>1145</v>
      </c>
      <c r="B141" s="28" t="s">
        <v>1146</v>
      </c>
      <c r="C141" s="32">
        <f>'Dados Brutos - CHUVA'!C141*'Dados Normal. pelo Peso - Chuva'!C$4</f>
        <v>275.62711698002062</v>
      </c>
      <c r="D141" s="32">
        <f>'Dados Brutos - CHUVA'!D141*'Dados Normal. pelo Peso - Chuva'!D$4</f>
        <v>153.51157794222968</v>
      </c>
      <c r="E141" s="32">
        <f>'Dados Brutos - CHUVA'!E141*'Dados Normal. pelo Peso - Chuva'!E$4</f>
        <v>180.648</v>
      </c>
      <c r="F141" s="32">
        <f>'Dados Brutos - CHUVA'!F141*'Dados Normal. pelo Peso - Chuva'!F$4</f>
        <v>106.208</v>
      </c>
      <c r="G141" s="32">
        <f>'Dados Brutos - CHUVA'!G141*'Dados Normal. pelo Peso - Chuva'!G$4</f>
        <v>58.850889192886463</v>
      </c>
      <c r="H141" s="32">
        <f>'Dados Brutos - CHUVA'!H141*'Dados Normal. pelo Peso - Chuva'!H$4</f>
        <v>8.3788473144236573</v>
      </c>
      <c r="I141" s="32">
        <f>'Dados Brutos - CHUVA'!I141*'Dados Normal. pelo Peso - Chuva'!I$4</f>
        <v>220.32500000000002</v>
      </c>
      <c r="J141" s="32">
        <f>'Dados Brutos - CHUVA'!J141*'Dados Normal. pelo Peso - Chuva'!J$4</f>
        <v>83.628</v>
      </c>
      <c r="K141" s="32">
        <f>'Dados Brutos - CHUVA'!K141*'Dados Normal. pelo Peso - Chuva'!K$4</f>
        <v>94.7</v>
      </c>
      <c r="L141" s="32">
        <f>'Dados Brutos - CHUVA'!L141*'Dados Normal. pelo Peso - Chuva'!L$4</f>
        <v>146.38</v>
      </c>
      <c r="M141" s="32">
        <f>'Dados Brutos - CHUVA'!M141*'Dados Normal. pelo Peso - Chuva'!M$4</f>
        <v>410.87999999999994</v>
      </c>
      <c r="N141" s="32">
        <f>'Dados Brutos - CHUVA'!N141*'Dados Normal. pelo Peso - Chuva'!N$4</f>
        <v>441.59999999999997</v>
      </c>
      <c r="O141" s="32">
        <f>'Dados Brutos - CHUVA'!O141*'Dados Normal. pelo Peso - Chuva'!O$4</f>
        <v>300.39999999999998</v>
      </c>
      <c r="P141" s="32">
        <f>'Dados Brutos - CHUVA'!P141*'Dados Normal. pelo Peso - Chuva'!P$4</f>
        <v>186.37100000000001</v>
      </c>
      <c r="Q141" s="32">
        <f>'Dados Brutos - CHUVA'!Q141*'Dados Normal. pelo Peso - Chuva'!Q$4</f>
        <v>0</v>
      </c>
      <c r="R141" s="32">
        <f>'Dados Brutos - CHUVA'!R141*'Dados Normal. pelo Peso - Chuva'!R$4</f>
        <v>4.5</v>
      </c>
      <c r="S141" s="32">
        <f>'Dados Brutos - CHUVA'!S141*'Dados Normal. pelo Peso - Chuva'!S$4</f>
        <v>2.9</v>
      </c>
      <c r="T141" s="32">
        <f>'Dados Brutos - CHUVA'!T141*'Dados Normal. pelo Peso - Chuva'!T$4</f>
        <v>0</v>
      </c>
      <c r="U141" s="32">
        <f>'Dados Brutos - CHUVA'!U141*'Dados Normal. pelo Peso - Chuva'!U$4</f>
        <v>0</v>
      </c>
      <c r="V141" s="32">
        <f>'Dados Brutos - CHUVA'!V141*'Dados Normal. pelo Peso - Chuva'!V$4</f>
        <v>1.95</v>
      </c>
      <c r="W141" s="32">
        <f>'Dados Brutos - CHUVA'!W141*'Dados Normal. pelo Peso - Chuva'!W$4</f>
        <v>448.00399999999996</v>
      </c>
      <c r="X141" s="32">
        <f>'Dados Brutos - CHUVA'!X141*'Dados Normal. pelo Peso - Chuva'!X$4</f>
        <v>356.32599999999996</v>
      </c>
      <c r="Y141" s="32">
        <f>'Dados Brutos - CHUVA'!Y141*'Dados Normal. pelo Peso - Chuva'!Y$4</f>
        <v>285.798</v>
      </c>
      <c r="Z141" s="32">
        <f>'Dados Brutos - CHUVA'!Z141*'Dados Normal. pelo Peso - Chuva'!Z$4</f>
        <v>232.60300000000001</v>
      </c>
      <c r="AA141" s="32">
        <f>'Dados Brutos - CHUVA'!AA141*'Dados Normal. pelo Peso - Chuva'!AA$4</f>
        <v>62.925000000000004</v>
      </c>
      <c r="AB141" s="32">
        <f>'Dados Brutos - CHUVA'!AB141*'Dados Normal. pelo Peso - Chuva'!AB$4</f>
        <v>2.7139999999999995</v>
      </c>
      <c r="AC141" s="32">
        <f>'Dados Brutos - CHUVA'!AC141*'Dados Normal. pelo Peso - Chuva'!AC$4</f>
        <v>1.1519999999999999</v>
      </c>
    </row>
    <row r="142" spans="1:29" s="17" customFormat="1" x14ac:dyDescent="0.25">
      <c r="A142" s="18" t="s">
        <v>1147</v>
      </c>
      <c r="B142" s="28" t="s">
        <v>1148</v>
      </c>
      <c r="C142" s="32">
        <f>'Dados Brutos - CHUVA'!C142*'Dados Normal. pelo Peso - Chuva'!C$4</f>
        <v>173.68106028217187</v>
      </c>
      <c r="D142" s="32">
        <f>'Dados Brutos - CHUVA'!D142*'Dados Normal. pelo Peso - Chuva'!D$4</f>
        <v>82.177242888402631</v>
      </c>
      <c r="E142" s="32">
        <f>'Dados Brutos - CHUVA'!E142*'Dados Normal. pelo Peso - Chuva'!E$4</f>
        <v>104.63699999999999</v>
      </c>
      <c r="F142" s="32">
        <f>'Dados Brutos - CHUVA'!F142*'Dados Normal. pelo Peso - Chuva'!F$4</f>
        <v>70.944000000000003</v>
      </c>
      <c r="G142" s="32">
        <f>'Dados Brutos - CHUVA'!G142*'Dados Normal. pelo Peso - Chuva'!G$4</f>
        <v>42.209302325581397</v>
      </c>
      <c r="H142" s="32">
        <f>'Dados Brutos - CHUVA'!H142*'Dados Normal. pelo Peso - Chuva'!H$4</f>
        <v>15.075086638428955</v>
      </c>
      <c r="I142" s="32">
        <f>'Dados Brutos - CHUVA'!I142*'Dados Normal. pelo Peso - Chuva'!I$4</f>
        <v>171.535</v>
      </c>
      <c r="J142" s="32">
        <f>'Dados Brutos - CHUVA'!J142*'Dados Normal. pelo Peso - Chuva'!J$4</f>
        <v>95.256</v>
      </c>
      <c r="K142" s="32">
        <f>'Dados Brutos - CHUVA'!K142*'Dados Normal. pelo Peso - Chuva'!K$4</f>
        <v>149.375</v>
      </c>
      <c r="L142" s="32">
        <f>'Dados Brutos - CHUVA'!L142*'Dados Normal. pelo Peso - Chuva'!L$4</f>
        <v>152.12</v>
      </c>
      <c r="M142" s="32">
        <f>'Dados Brutos - CHUVA'!M142*'Dados Normal. pelo Peso - Chuva'!M$4</f>
        <v>277.96799999999996</v>
      </c>
      <c r="N142" s="32">
        <f>'Dados Brutos - CHUVA'!N142*'Dados Normal. pelo Peso - Chuva'!N$4</f>
        <v>403.65</v>
      </c>
      <c r="O142" s="32">
        <f>'Dados Brutos - CHUVA'!O142*'Dados Normal. pelo Peso - Chuva'!O$4</f>
        <v>450.34999999999997</v>
      </c>
      <c r="P142" s="32">
        <f>'Dados Brutos - CHUVA'!P142*'Dados Normal. pelo Peso - Chuva'!P$4</f>
        <v>189.04999999999998</v>
      </c>
      <c r="Q142" s="32">
        <f>'Dados Brutos - CHUVA'!Q142*'Dados Normal. pelo Peso - Chuva'!Q$4</f>
        <v>0</v>
      </c>
      <c r="R142" s="32">
        <f>'Dados Brutos - CHUVA'!R142*'Dados Normal. pelo Peso - Chuva'!R$4</f>
        <v>0</v>
      </c>
      <c r="S142" s="32">
        <f>'Dados Brutos - CHUVA'!S142*'Dados Normal. pelo Peso - Chuva'!S$4</f>
        <v>2.9</v>
      </c>
      <c r="T142" s="32">
        <f>'Dados Brutos - CHUVA'!T142*'Dados Normal. pelo Peso - Chuva'!T$4</f>
        <v>0</v>
      </c>
      <c r="U142" s="32">
        <f>'Dados Brutos - CHUVA'!U142*'Dados Normal. pelo Peso - Chuva'!U$4</f>
        <v>0</v>
      </c>
      <c r="V142" s="32">
        <f>'Dados Brutos - CHUVA'!V142*'Dados Normal. pelo Peso - Chuva'!V$4</f>
        <v>1.7549999999999999</v>
      </c>
      <c r="W142" s="32">
        <f>'Dados Brutos - CHUVA'!W142*'Dados Normal. pelo Peso - Chuva'!W$4</f>
        <v>417.50100000000003</v>
      </c>
      <c r="X142" s="32">
        <f>'Dados Brutos - CHUVA'!X142*'Dados Normal. pelo Peso - Chuva'!X$4</f>
        <v>341.88599999999997</v>
      </c>
      <c r="Y142" s="32">
        <f>'Dados Brutos - CHUVA'!Y142*'Dados Normal. pelo Peso - Chuva'!Y$4</f>
        <v>101.15399999999998</v>
      </c>
      <c r="Z142" s="32">
        <f>'Dados Brutos - CHUVA'!Z142*'Dados Normal. pelo Peso - Chuva'!Z$4</f>
        <v>147.53300000000002</v>
      </c>
      <c r="AA142" s="32">
        <f>'Dados Brutos - CHUVA'!AA142*'Dados Normal. pelo Peso - Chuva'!AA$4</f>
        <v>51.39</v>
      </c>
      <c r="AB142" s="32">
        <f>'Dados Brutos - CHUVA'!AB142*'Dados Normal. pelo Peso - Chuva'!AB$4</f>
        <v>2.3459999999999996</v>
      </c>
      <c r="AC142" s="32">
        <f>'Dados Brutos - CHUVA'!AC142*'Dados Normal. pelo Peso - Chuva'!AC$4</f>
        <v>0.91199999999999992</v>
      </c>
    </row>
    <row r="143" spans="1:29" s="17" customFormat="1" x14ac:dyDescent="0.25">
      <c r="A143" s="18" t="s">
        <v>1149</v>
      </c>
      <c r="B143" s="28" t="s">
        <v>1150</v>
      </c>
      <c r="C143" s="32">
        <f>'Dados Brutos - CHUVA'!C143*'Dados Normal. pelo Peso - Chuva'!C$4</f>
        <v>197.12392638036809</v>
      </c>
      <c r="D143" s="32">
        <f>'Dados Brutos - CHUVA'!D143*'Dados Normal. pelo Peso - Chuva'!D$4</f>
        <v>146.390395480226</v>
      </c>
      <c r="E143" s="32">
        <f>'Dados Brutos - CHUVA'!E143*'Dados Normal. pelo Peso - Chuva'!E$4</f>
        <v>134.54999999999998</v>
      </c>
      <c r="F143" s="32">
        <f>'Dados Brutos - CHUVA'!F143*'Dados Normal. pelo Peso - Chuva'!F$4</f>
        <v>79.360000000000014</v>
      </c>
      <c r="G143" s="32">
        <f>'Dados Brutos - CHUVA'!G143*'Dados Normal. pelo Peso - Chuva'!G$4</f>
        <v>48.184916283893919</v>
      </c>
      <c r="H143" s="32">
        <f>'Dados Brutos - CHUVA'!H143*'Dados Normal. pelo Peso - Chuva'!H$4</f>
        <v>12.328525909776957</v>
      </c>
      <c r="I143" s="32">
        <f>'Dados Brutos - CHUVA'!I143*'Dados Normal. pelo Peso - Chuva'!I$4</f>
        <v>239.11999999999998</v>
      </c>
      <c r="J143" s="32">
        <f>'Dados Brutos - CHUVA'!J143*'Dados Normal. pelo Peso - Chuva'!J$4</f>
        <v>113.58</v>
      </c>
      <c r="K143" s="32">
        <f>'Dados Brutos - CHUVA'!K143*'Dados Normal. pelo Peso - Chuva'!K$4</f>
        <v>91.75</v>
      </c>
      <c r="L143" s="32">
        <f>'Dados Brutos - CHUVA'!L143*'Dados Normal. pelo Peso - Chuva'!L$4</f>
        <v>160.4</v>
      </c>
      <c r="M143" s="32">
        <f>'Dados Brutos - CHUVA'!M143*'Dados Normal. pelo Peso - Chuva'!M$4</f>
        <v>296.44799999999998</v>
      </c>
      <c r="N143" s="32">
        <f>'Dados Brutos - CHUVA'!N143*'Dados Normal. pelo Peso - Chuva'!N$4</f>
        <v>446.24599999999998</v>
      </c>
      <c r="O143" s="32">
        <f>'Dados Brutos - CHUVA'!O143*'Dados Normal. pelo Peso - Chuva'!O$4</f>
        <v>405.09999999999997</v>
      </c>
      <c r="P143" s="32">
        <f>'Dados Brutos - CHUVA'!P143*'Dados Normal. pelo Peso - Chuva'!P$4</f>
        <v>186.61799999999999</v>
      </c>
      <c r="Q143" s="32">
        <f>'Dados Brutos - CHUVA'!Q143*'Dados Normal. pelo Peso - Chuva'!Q$4</f>
        <v>4.7</v>
      </c>
      <c r="R143" s="32">
        <f>'Dados Brutos - CHUVA'!R143*'Dados Normal. pelo Peso - Chuva'!R$4</f>
        <v>0</v>
      </c>
      <c r="S143" s="32">
        <f>'Dados Brutos - CHUVA'!S143*'Dados Normal. pelo Peso - Chuva'!S$4</f>
        <v>2.9</v>
      </c>
      <c r="T143" s="32">
        <f>'Dados Brutos - CHUVA'!T143*'Dados Normal. pelo Peso - Chuva'!T$4</f>
        <v>0</v>
      </c>
      <c r="U143" s="32">
        <f>'Dados Brutos - CHUVA'!U143*'Dados Normal. pelo Peso - Chuva'!U$4</f>
        <v>0</v>
      </c>
      <c r="V143" s="32">
        <f>'Dados Brutos - CHUVA'!V143*'Dados Normal. pelo Peso - Chuva'!V$4</f>
        <v>2.1840000000000002</v>
      </c>
      <c r="W143" s="32">
        <f>'Dados Brutos - CHUVA'!W143*'Dados Normal. pelo Peso - Chuva'!W$4</f>
        <v>418.11200000000008</v>
      </c>
      <c r="X143" s="32">
        <f>'Dados Brutos - CHUVA'!X143*'Dados Normal. pelo Peso - Chuva'!X$4</f>
        <v>346.97800000000001</v>
      </c>
      <c r="Y143" s="32">
        <f>'Dados Brutos - CHUVA'!Y143*'Dados Normal. pelo Peso - Chuva'!Y$4</f>
        <v>170.476</v>
      </c>
      <c r="Z143" s="32">
        <f>'Dados Brutos - CHUVA'!Z143*'Dados Normal. pelo Peso - Chuva'!Z$4</f>
        <v>162.10300000000001</v>
      </c>
      <c r="AA143" s="32">
        <f>'Dados Brutos - CHUVA'!AA143*'Dados Normal. pelo Peso - Chuva'!AA$4</f>
        <v>67.199999999999989</v>
      </c>
      <c r="AB143" s="32">
        <f>'Dados Brutos - CHUVA'!AB143*'Dados Normal. pelo Peso - Chuva'!AB$4</f>
        <v>2.5760000000000001</v>
      </c>
      <c r="AC143" s="32">
        <f>'Dados Brutos - CHUVA'!AC143*'Dados Normal. pelo Peso - Chuva'!AC$4</f>
        <v>1.3919999999999999</v>
      </c>
    </row>
    <row r="144" spans="1:29" s="17" customFormat="1" x14ac:dyDescent="0.25">
      <c r="A144" s="18" t="s">
        <v>1151</v>
      </c>
      <c r="B144" s="28" t="s">
        <v>1152</v>
      </c>
      <c r="C144" s="32">
        <f>'Dados Brutos - CHUVA'!C144*'Dados Normal. pelo Peso - Chuva'!C$4</f>
        <v>318.92807881773393</v>
      </c>
      <c r="D144" s="32">
        <f>'Dados Brutos - CHUVA'!D144*'Dados Normal. pelo Peso - Chuva'!D$4</f>
        <v>242.42431935013011</v>
      </c>
      <c r="E144" s="32">
        <f>'Dados Brutos - CHUVA'!E144*'Dados Normal. pelo Peso - Chuva'!E$4</f>
        <v>156.273</v>
      </c>
      <c r="F144" s="32">
        <f>'Dados Brutos - CHUVA'!F144*'Dados Normal. pelo Peso - Chuva'!F$4</f>
        <v>94.624000000000009</v>
      </c>
      <c r="G144" s="32">
        <f>'Dados Brutos - CHUVA'!G144*'Dados Normal. pelo Peso - Chuva'!G$4</f>
        <v>45.476940704669154</v>
      </c>
      <c r="H144" s="32">
        <f>'Dados Brutos - CHUVA'!H144*'Dados Normal. pelo Peso - Chuva'!H$4</f>
        <v>20.767421975203078</v>
      </c>
      <c r="I144" s="32">
        <f>'Dados Brutos - CHUVA'!I144*'Dados Normal. pelo Peso - Chuva'!I$4</f>
        <v>208.07500000000002</v>
      </c>
      <c r="J144" s="32">
        <f>'Dados Brutos - CHUVA'!J144*'Dados Normal. pelo Peso - Chuva'!J$4</f>
        <v>85.356000000000009</v>
      </c>
      <c r="K144" s="32">
        <f>'Dados Brutos - CHUVA'!K144*'Dados Normal. pelo Peso - Chuva'!K$4</f>
        <v>84.574999999999989</v>
      </c>
      <c r="L144" s="32">
        <f>'Dados Brutos - CHUVA'!L144*'Dados Normal. pelo Peso - Chuva'!L$4</f>
        <v>157.06</v>
      </c>
      <c r="M144" s="32">
        <f>'Dados Brutos - CHUVA'!M144*'Dados Normal. pelo Peso - Chuva'!M$4</f>
        <v>377.52000000000004</v>
      </c>
      <c r="N144" s="32">
        <f>'Dados Brutos - CHUVA'!N144*'Dados Normal. pelo Peso - Chuva'!N$4</f>
        <v>428.214</v>
      </c>
      <c r="O144" s="32">
        <f>'Dados Brutos - CHUVA'!O144*'Dados Normal. pelo Peso - Chuva'!O$4</f>
        <v>463.1</v>
      </c>
      <c r="P144" s="32">
        <f>'Dados Brutos - CHUVA'!P144*'Dados Normal. pelo Peso - Chuva'!P$4</f>
        <v>188.06200000000001</v>
      </c>
      <c r="Q144" s="32">
        <f>'Dados Brutos - CHUVA'!Q144*'Dados Normal. pelo Peso - Chuva'!Q$4</f>
        <v>0</v>
      </c>
      <c r="R144" s="32">
        <f>'Dados Brutos - CHUVA'!R144*'Dados Normal. pelo Peso - Chuva'!R$4</f>
        <v>0</v>
      </c>
      <c r="S144" s="32">
        <f>'Dados Brutos - CHUVA'!S144*'Dados Normal. pelo Peso - Chuva'!S$4</f>
        <v>2.9</v>
      </c>
      <c r="T144" s="32">
        <f>'Dados Brutos - CHUVA'!T144*'Dados Normal. pelo Peso - Chuva'!T$4</f>
        <v>0</v>
      </c>
      <c r="U144" s="32">
        <f>'Dados Brutos - CHUVA'!U144*'Dados Normal. pelo Peso - Chuva'!U$4</f>
        <v>3.7</v>
      </c>
      <c r="V144" s="32">
        <f>'Dados Brutos - CHUVA'!V144*'Dados Normal. pelo Peso - Chuva'!V$4</f>
        <v>2.0670000000000002</v>
      </c>
      <c r="W144" s="32">
        <f>'Dados Brutos - CHUVA'!W144*'Dados Normal. pelo Peso - Chuva'!W$4</f>
        <v>444.62</v>
      </c>
      <c r="X144" s="32">
        <f>'Dados Brutos - CHUVA'!X144*'Dados Normal. pelo Peso - Chuva'!X$4</f>
        <v>365.29399999999998</v>
      </c>
      <c r="Y144" s="32">
        <f>'Dados Brutos - CHUVA'!Y144*'Dados Normal. pelo Peso - Chuva'!Y$4</f>
        <v>317.99799999999993</v>
      </c>
      <c r="Z144" s="32">
        <f>'Dados Brutos - CHUVA'!Z144*'Dados Normal. pelo Peso - Chuva'!Z$4</f>
        <v>294.45499999999998</v>
      </c>
      <c r="AA144" s="32">
        <f>'Dados Brutos - CHUVA'!AA144*'Dados Normal. pelo Peso - Chuva'!AA$4</f>
        <v>76.679999999999993</v>
      </c>
      <c r="AB144" s="32">
        <f>'Dados Brutos - CHUVA'!AB144*'Dados Normal. pelo Peso - Chuva'!AB$4</f>
        <v>3.3579999999999997</v>
      </c>
      <c r="AC144" s="32">
        <f>'Dados Brutos - CHUVA'!AC144*'Dados Normal. pelo Peso - Chuva'!AC$4</f>
        <v>1.32</v>
      </c>
    </row>
    <row r="145" spans="1:29" s="17" customFormat="1" x14ac:dyDescent="0.25">
      <c r="A145" s="18" t="s">
        <v>1153</v>
      </c>
      <c r="B145" s="28" t="s">
        <v>1154</v>
      </c>
      <c r="C145" s="32">
        <f>'Dados Brutos - CHUVA'!C145*'Dados Normal. pelo Peso - Chuva'!C$4</f>
        <v>261.10895592268071</v>
      </c>
      <c r="D145" s="32">
        <f>'Dados Brutos - CHUVA'!D145*'Dados Normal. pelo Peso - Chuva'!D$4</f>
        <v>146.60975218112722</v>
      </c>
      <c r="E145" s="32">
        <f>'Dados Brutos - CHUVA'!E145*'Dados Normal. pelo Peso - Chuva'!E$4</f>
        <v>116.72699999999999</v>
      </c>
      <c r="F145" s="32">
        <f>'Dados Brutos - CHUVA'!F145*'Dados Normal. pelo Peso - Chuva'!F$4</f>
        <v>69.44</v>
      </c>
      <c r="G145" s="32">
        <f>'Dados Brutos - CHUVA'!G145*'Dados Normal. pelo Peso - Chuva'!G$4</f>
        <v>22.062942327962659</v>
      </c>
      <c r="H145" s="32">
        <f>'Dados Brutos - CHUVA'!H145*'Dados Normal. pelo Peso - Chuva'!H$4</f>
        <v>2.5557924662402272</v>
      </c>
      <c r="I145" s="32">
        <f>'Dados Brutos - CHUVA'!I145*'Dados Normal. pelo Peso - Chuva'!I$4</f>
        <v>209.92999999999998</v>
      </c>
      <c r="J145" s="32">
        <f>'Dados Brutos - CHUVA'!J145*'Dados Normal. pelo Peso - Chuva'!J$4</f>
        <v>99.539999999999992</v>
      </c>
      <c r="K145" s="32">
        <f>'Dados Brutos - CHUVA'!K145*'Dados Normal. pelo Peso - Chuva'!K$4</f>
        <v>85.5</v>
      </c>
      <c r="L145" s="32">
        <f>'Dados Brutos - CHUVA'!L145*'Dados Normal. pelo Peso - Chuva'!L$4</f>
        <v>174.72</v>
      </c>
      <c r="M145" s="32">
        <f>'Dados Brutos - CHUVA'!M145*'Dados Normal. pelo Peso - Chuva'!M$4</f>
        <v>346.36799999999999</v>
      </c>
      <c r="N145" s="32">
        <f>'Dados Brutos - CHUVA'!N145*'Dados Normal. pelo Peso - Chuva'!N$4</f>
        <v>396.56599999999992</v>
      </c>
      <c r="O145" s="32">
        <f>'Dados Brutos - CHUVA'!O145*'Dados Normal. pelo Peso - Chuva'!O$4</f>
        <v>448</v>
      </c>
      <c r="P145" s="32">
        <f>'Dados Brutos - CHUVA'!P145*'Dados Normal. pelo Peso - Chuva'!P$4</f>
        <v>187.58699999999999</v>
      </c>
      <c r="Q145" s="32">
        <f>'Dados Brutos - CHUVA'!Q145*'Dados Normal. pelo Peso - Chuva'!Q$4</f>
        <v>0</v>
      </c>
      <c r="R145" s="32">
        <f>'Dados Brutos - CHUVA'!R145*'Dados Normal. pelo Peso - Chuva'!R$4</f>
        <v>0</v>
      </c>
      <c r="S145" s="32">
        <f>'Dados Brutos - CHUVA'!S145*'Dados Normal. pelo Peso - Chuva'!S$4</f>
        <v>5.8</v>
      </c>
      <c r="T145" s="32">
        <f>'Dados Brutos - CHUVA'!T145*'Dados Normal. pelo Peso - Chuva'!T$4</f>
        <v>2.2999999999999998</v>
      </c>
      <c r="U145" s="32">
        <f>'Dados Brutos - CHUVA'!U145*'Dados Normal. pelo Peso - Chuva'!U$4</f>
        <v>0</v>
      </c>
      <c r="V145" s="32">
        <f>'Dados Brutos - CHUVA'!V145*'Dados Normal. pelo Peso - Chuva'!V$4</f>
        <v>1.7549999999999999</v>
      </c>
      <c r="W145" s="32">
        <f>'Dados Brutos - CHUVA'!W145*'Dados Normal. pelo Peso - Chuva'!W$4</f>
        <v>411.95500000000004</v>
      </c>
      <c r="X145" s="32">
        <f>'Dados Brutos - CHUVA'!X145*'Dados Normal. pelo Peso - Chuva'!X$4</f>
        <v>357.50399999999996</v>
      </c>
      <c r="Y145" s="32">
        <f>'Dados Brutos - CHUVA'!Y145*'Dados Normal. pelo Peso - Chuva'!Y$4</f>
        <v>130.96199999999999</v>
      </c>
      <c r="Z145" s="32">
        <f>'Dados Brutos - CHUVA'!Z145*'Dados Normal. pelo Peso - Chuva'!Z$4</f>
        <v>118.346</v>
      </c>
      <c r="AA145" s="32">
        <f>'Dados Brutos - CHUVA'!AA145*'Dados Normal. pelo Peso - Chuva'!AA$4</f>
        <v>45.134999999999998</v>
      </c>
      <c r="AB145" s="32">
        <f>'Dados Brutos - CHUVA'!AB145*'Dados Normal. pelo Peso - Chuva'!AB$4</f>
        <v>2.9899999999999998</v>
      </c>
      <c r="AC145" s="32">
        <f>'Dados Brutos - CHUVA'!AC145*'Dados Normal. pelo Peso - Chuva'!AC$4</f>
        <v>0.88800000000000001</v>
      </c>
    </row>
    <row r="146" spans="1:29" s="17" customFormat="1" x14ac:dyDescent="0.25">
      <c r="A146" s="18" t="s">
        <v>1155</v>
      </c>
      <c r="B146" s="28" t="s">
        <v>1156</v>
      </c>
      <c r="C146" s="32">
        <f>'Dados Brutos - CHUVA'!C146*'Dados Normal. pelo Peso - Chuva'!C$4</f>
        <v>275.95156499885763</v>
      </c>
      <c r="D146" s="32">
        <f>'Dados Brutos - CHUVA'!D146*'Dados Normal. pelo Peso - Chuva'!D$4</f>
        <v>192.02107713195841</v>
      </c>
      <c r="E146" s="32">
        <f>'Dados Brutos - CHUVA'!E146*'Dados Normal. pelo Peso - Chuva'!E$4</f>
        <v>144.261</v>
      </c>
      <c r="F146" s="32">
        <f>'Dados Brutos - CHUVA'!F146*'Dados Normal. pelo Peso - Chuva'!F$4</f>
        <v>84.288000000000011</v>
      </c>
      <c r="G146" s="32">
        <f>'Dados Brutos - CHUVA'!G146*'Dados Normal. pelo Peso - Chuva'!G$4</f>
        <v>40.847880299251869</v>
      </c>
      <c r="H146" s="32">
        <f>'Dados Brutos - CHUVA'!H146*'Dados Normal. pelo Peso - Chuva'!H$4</f>
        <v>9.2842269651223326</v>
      </c>
      <c r="I146" s="32">
        <f>'Dados Brutos - CHUVA'!I146*'Dados Normal. pelo Peso - Chuva'!I$4</f>
        <v>212.69500000000002</v>
      </c>
      <c r="J146" s="32">
        <f>'Dados Brutos - CHUVA'!J146*'Dados Normal. pelo Peso - Chuva'!J$4</f>
        <v>83.628</v>
      </c>
      <c r="K146" s="32">
        <f>'Dados Brutos - CHUVA'!K146*'Dados Normal. pelo Peso - Chuva'!K$4</f>
        <v>80.125</v>
      </c>
      <c r="L146" s="32">
        <f>'Dados Brutos - CHUVA'!L146*'Dados Normal. pelo Peso - Chuva'!L$4</f>
        <v>127.92</v>
      </c>
      <c r="M146" s="32">
        <f>'Dados Brutos - CHUVA'!M146*'Dados Normal. pelo Peso - Chuva'!M$4</f>
        <v>402.47999999999996</v>
      </c>
      <c r="N146" s="32">
        <f>'Dados Brutos - CHUVA'!N146*'Dados Normal. pelo Peso - Chuva'!N$4</f>
        <v>447.30399999999992</v>
      </c>
      <c r="O146" s="32">
        <f>'Dados Brutos - CHUVA'!O146*'Dados Normal. pelo Peso - Chuva'!O$4</f>
        <v>338.40000000000003</v>
      </c>
      <c r="P146" s="32">
        <f>'Dados Brutos - CHUVA'!P146*'Dados Normal. pelo Peso - Chuva'!P$4</f>
        <v>188.61299999999997</v>
      </c>
      <c r="Q146" s="32">
        <f>'Dados Brutos - CHUVA'!Q146*'Dados Normal. pelo Peso - Chuva'!Q$4</f>
        <v>0</v>
      </c>
      <c r="R146" s="32">
        <f>'Dados Brutos - CHUVA'!R146*'Dados Normal. pelo Peso - Chuva'!R$4</f>
        <v>4.5</v>
      </c>
      <c r="S146" s="32">
        <f>'Dados Brutos - CHUVA'!S146*'Dados Normal. pelo Peso - Chuva'!S$4</f>
        <v>5.8</v>
      </c>
      <c r="T146" s="32">
        <f>'Dados Brutos - CHUVA'!T146*'Dados Normal. pelo Peso - Chuva'!T$4</f>
        <v>0</v>
      </c>
      <c r="U146" s="32">
        <f>'Dados Brutos - CHUVA'!U146*'Dados Normal. pelo Peso - Chuva'!U$4</f>
        <v>0</v>
      </c>
      <c r="V146" s="32">
        <f>'Dados Brutos - CHUVA'!V146*'Dados Normal. pelo Peso - Chuva'!V$4</f>
        <v>2.028</v>
      </c>
      <c r="W146" s="32">
        <f>'Dados Brutos - CHUVA'!W146*'Dados Normal. pelo Peso - Chuva'!W$4</f>
        <v>441.89400000000001</v>
      </c>
      <c r="X146" s="32">
        <f>'Dados Brutos - CHUVA'!X146*'Dados Normal. pelo Peso - Chuva'!X$4</f>
        <v>357.846</v>
      </c>
      <c r="Y146" s="32">
        <f>'Dados Brutos - CHUVA'!Y146*'Dados Normal. pelo Peso - Chuva'!Y$4</f>
        <v>275.58599999999996</v>
      </c>
      <c r="Z146" s="32">
        <f>'Dados Brutos - CHUVA'!Z146*'Dados Normal. pelo Peso - Chuva'!Z$4</f>
        <v>252.71900000000002</v>
      </c>
      <c r="AA146" s="32">
        <f>'Dados Brutos - CHUVA'!AA146*'Dados Normal. pelo Peso - Chuva'!AA$4</f>
        <v>72.314999999999998</v>
      </c>
      <c r="AB146" s="32">
        <f>'Dados Brutos - CHUVA'!AB146*'Dados Normal. pelo Peso - Chuva'!AB$4</f>
        <v>2.4379999999999997</v>
      </c>
      <c r="AC146" s="32">
        <f>'Dados Brutos - CHUVA'!AC146*'Dados Normal. pelo Peso - Chuva'!AC$4</f>
        <v>1.272</v>
      </c>
    </row>
    <row r="147" spans="1:29" s="17" customFormat="1" x14ac:dyDescent="0.25">
      <c r="A147" s="18" t="s">
        <v>1157</v>
      </c>
      <c r="B147" s="28" t="s">
        <v>1158</v>
      </c>
      <c r="C147" s="32">
        <f>'Dados Brutos - CHUVA'!C147*'Dados Normal. pelo Peso - Chuva'!C$4</f>
        <v>323.77646650468586</v>
      </c>
      <c r="D147" s="32">
        <f>'Dados Brutos - CHUVA'!D147*'Dados Normal. pelo Peso - Chuva'!D$4</f>
        <v>248.52584181675803</v>
      </c>
      <c r="E147" s="32">
        <f>'Dados Brutos - CHUVA'!E147*'Dados Normal. pelo Peso - Chuva'!E$4</f>
        <v>168.792</v>
      </c>
      <c r="F147" s="32">
        <f>'Dados Brutos - CHUVA'!F147*'Dados Normal. pelo Peso - Chuva'!F$4</f>
        <v>95.808000000000007</v>
      </c>
      <c r="G147" s="32">
        <f>'Dados Brutos - CHUVA'!G147*'Dados Normal. pelo Peso - Chuva'!G$4</f>
        <v>45.091072633235889</v>
      </c>
      <c r="H147" s="32">
        <f>'Dados Brutos - CHUVA'!H147*'Dados Normal. pelo Peso - Chuva'!H$4</f>
        <v>10.380807311500382</v>
      </c>
      <c r="I147" s="32">
        <f>'Dados Brutos - CHUVA'!I147*'Dados Normal. pelo Peso - Chuva'!I$4</f>
        <v>221.97</v>
      </c>
      <c r="J147" s="32">
        <f>'Dados Brutos - CHUVA'!J147*'Dados Normal. pelo Peso - Chuva'!J$4</f>
        <v>89.927999999999997</v>
      </c>
      <c r="K147" s="32">
        <f>'Dados Brutos - CHUVA'!K147*'Dados Normal. pelo Peso - Chuva'!K$4</f>
        <v>69.225000000000009</v>
      </c>
      <c r="L147" s="32">
        <f>'Dados Brutos - CHUVA'!L147*'Dados Normal. pelo Peso - Chuva'!L$4</f>
        <v>144.54</v>
      </c>
      <c r="M147" s="32">
        <f>'Dados Brutos - CHUVA'!M147*'Dados Normal. pelo Peso - Chuva'!M$4</f>
        <v>197.47200000000001</v>
      </c>
      <c r="N147" s="32">
        <f>'Dados Brutos - CHUVA'!N147*'Dados Normal. pelo Peso - Chuva'!N$4</f>
        <v>352.22199999999992</v>
      </c>
      <c r="O147" s="32">
        <f>'Dados Brutos - CHUVA'!O147*'Dados Normal. pelo Peso - Chuva'!O$4</f>
        <v>421.65</v>
      </c>
      <c r="P147" s="32">
        <f>'Dados Brutos - CHUVA'!P147*'Dados Normal. pelo Peso - Chuva'!P$4</f>
        <v>189.58199999999999</v>
      </c>
      <c r="Q147" s="32">
        <f>'Dados Brutos - CHUVA'!Q147*'Dados Normal. pelo Peso - Chuva'!Q$4</f>
        <v>0</v>
      </c>
      <c r="R147" s="32">
        <f>'Dados Brutos - CHUVA'!R147*'Dados Normal. pelo Peso - Chuva'!R$4</f>
        <v>0</v>
      </c>
      <c r="S147" s="32">
        <f>'Dados Brutos - CHUVA'!S147*'Dados Normal. pelo Peso - Chuva'!S$4</f>
        <v>2.9</v>
      </c>
      <c r="T147" s="32">
        <f>'Dados Brutos - CHUVA'!T147*'Dados Normal. pelo Peso - Chuva'!T$4</f>
        <v>0</v>
      </c>
      <c r="U147" s="32">
        <f>'Dados Brutos - CHUVA'!U147*'Dados Normal. pelo Peso - Chuva'!U$4</f>
        <v>0</v>
      </c>
      <c r="V147" s="32">
        <f>'Dados Brutos - CHUVA'!V147*'Dados Normal. pelo Peso - Chuva'!V$4</f>
        <v>1.9889999999999999</v>
      </c>
      <c r="W147" s="32">
        <f>'Dados Brutos - CHUVA'!W147*'Dados Normal. pelo Peso - Chuva'!W$4</f>
        <v>461.25800000000004</v>
      </c>
      <c r="X147" s="32">
        <f>'Dados Brutos - CHUVA'!X147*'Dados Normal. pelo Peso - Chuva'!X$4</f>
        <v>348.95399999999995</v>
      </c>
      <c r="Y147" s="32">
        <f>'Dados Brutos - CHUVA'!Y147*'Dados Normal. pelo Peso - Chuva'!Y$4</f>
        <v>336.16799999999995</v>
      </c>
      <c r="Z147" s="32">
        <f>'Dados Brutos - CHUVA'!Z147*'Dados Normal. pelo Peso - Chuva'!Z$4</f>
        <v>222.54500000000002</v>
      </c>
      <c r="AA147" s="32">
        <f>'Dados Brutos - CHUVA'!AA147*'Dados Normal. pelo Peso - Chuva'!AA$4</f>
        <v>78.510000000000005</v>
      </c>
      <c r="AB147" s="32">
        <f>'Dados Brutos - CHUVA'!AB147*'Dados Normal. pelo Peso - Chuva'!AB$4</f>
        <v>3.1739999999999995</v>
      </c>
      <c r="AC147" s="32">
        <f>'Dados Brutos - CHUVA'!AC147*'Dados Normal. pelo Peso - Chuva'!AC$4</f>
        <v>1.296</v>
      </c>
    </row>
    <row r="148" spans="1:29" s="17" customFormat="1" x14ac:dyDescent="0.25">
      <c r="A148" s="18" t="s">
        <v>1159</v>
      </c>
      <c r="B148" s="28" t="s">
        <v>1160</v>
      </c>
      <c r="C148" s="32">
        <f>'Dados Brutos - CHUVA'!C148*'Dados Normal. pelo Peso - Chuva'!C$4</f>
        <v>188.20482235664988</v>
      </c>
      <c r="D148" s="32">
        <f>'Dados Brutos - CHUVA'!D148*'Dados Normal. pelo Peso - Chuva'!D$4</f>
        <v>129.58170152487295</v>
      </c>
      <c r="E148" s="32">
        <f>'Dados Brutos - CHUVA'!E148*'Dados Normal. pelo Peso - Chuva'!E$4</f>
        <v>180.02399999999997</v>
      </c>
      <c r="F148" s="32">
        <f>'Dados Brutos - CHUVA'!F148*'Dados Normal. pelo Peso - Chuva'!F$4</f>
        <v>108.70400000000001</v>
      </c>
      <c r="G148" s="32">
        <f>'Dados Brutos - CHUVA'!G148*'Dados Normal. pelo Peso - Chuva'!G$4</f>
        <v>57.988418165193544</v>
      </c>
      <c r="H148" s="32">
        <f>'Dados Brutos - CHUVA'!H148*'Dados Normal. pelo Peso - Chuva'!H$4</f>
        <v>21.113631208890908</v>
      </c>
      <c r="I148" s="32">
        <f>'Dados Brutos - CHUVA'!I148*'Dados Normal. pelo Peso - Chuva'!I$4</f>
        <v>221.97</v>
      </c>
      <c r="J148" s="32">
        <f>'Dados Brutos - CHUVA'!J148*'Dados Normal. pelo Peso - Chuva'!J$4</f>
        <v>105.3</v>
      </c>
      <c r="K148" s="32">
        <f>'Dados Brutos - CHUVA'!K148*'Dados Normal. pelo Peso - Chuva'!K$4</f>
        <v>74.775000000000006</v>
      </c>
      <c r="L148" s="32">
        <f>'Dados Brutos - CHUVA'!L148*'Dados Normal. pelo Peso - Chuva'!L$4</f>
        <v>144.68</v>
      </c>
      <c r="M148" s="32">
        <f>'Dados Brutos - CHUVA'!M148*'Dados Normal. pelo Peso - Chuva'!M$4</f>
        <v>196.89600000000002</v>
      </c>
      <c r="N148" s="32">
        <f>'Dados Brutos - CHUVA'!N148*'Dados Normal. pelo Peso - Chuva'!N$4</f>
        <v>279.12799999999999</v>
      </c>
      <c r="O148" s="32">
        <f>'Dados Brutos - CHUVA'!O148*'Dados Normal. pelo Peso - Chuva'!O$4</f>
        <v>380.5</v>
      </c>
      <c r="P148" s="32">
        <f>'Dados Brutos - CHUVA'!P148*'Dados Normal. pelo Peso - Chuva'!P$4</f>
        <v>185.78199999999998</v>
      </c>
      <c r="Q148" s="32">
        <f>'Dados Brutos - CHUVA'!Q148*'Dados Normal. pelo Peso - Chuva'!Q$4</f>
        <v>0</v>
      </c>
      <c r="R148" s="32">
        <f>'Dados Brutos - CHUVA'!R148*'Dados Normal. pelo Peso - Chuva'!R$4</f>
        <v>4.5</v>
      </c>
      <c r="S148" s="32">
        <f>'Dados Brutos - CHUVA'!S148*'Dados Normal. pelo Peso - Chuva'!S$4</f>
        <v>2.9</v>
      </c>
      <c r="T148" s="32">
        <f>'Dados Brutos - CHUVA'!T148*'Dados Normal. pelo Peso - Chuva'!T$4</f>
        <v>0</v>
      </c>
      <c r="U148" s="32">
        <f>'Dados Brutos - CHUVA'!U148*'Dados Normal. pelo Peso - Chuva'!U$4</f>
        <v>0</v>
      </c>
      <c r="V148" s="32">
        <f>'Dados Brutos - CHUVA'!V148*'Dados Normal. pelo Peso - Chuva'!V$4</f>
        <v>2.1059999999999999</v>
      </c>
      <c r="W148" s="32">
        <f>'Dados Brutos - CHUVA'!W148*'Dados Normal. pelo Peso - Chuva'!W$4</f>
        <v>417.21899999999999</v>
      </c>
      <c r="X148" s="32">
        <f>'Dados Brutos - CHUVA'!X148*'Dados Normal. pelo Peso - Chuva'!X$4</f>
        <v>351.27199999999999</v>
      </c>
      <c r="Y148" s="32">
        <f>'Dados Brutos - CHUVA'!Y148*'Dados Normal. pelo Peso - Chuva'!Y$4</f>
        <v>255.66799999999998</v>
      </c>
      <c r="Z148" s="32">
        <f>'Dados Brutos - CHUVA'!Z148*'Dados Normal. pelo Peso - Chuva'!Z$4</f>
        <v>180.762</v>
      </c>
      <c r="AA148" s="32">
        <f>'Dados Brutos - CHUVA'!AA148*'Dados Normal. pelo Peso - Chuva'!AA$4</f>
        <v>79.5</v>
      </c>
      <c r="AB148" s="32">
        <f>'Dados Brutos - CHUVA'!AB148*'Dados Normal. pelo Peso - Chuva'!AB$4</f>
        <v>3.3119999999999998</v>
      </c>
      <c r="AC148" s="32">
        <f>'Dados Brutos - CHUVA'!AC148*'Dados Normal. pelo Peso - Chuva'!AC$4</f>
        <v>1.4159999999999999</v>
      </c>
    </row>
    <row r="149" spans="1:29" s="17" customFormat="1" x14ac:dyDescent="0.25">
      <c r="A149" s="18" t="s">
        <v>1161</v>
      </c>
      <c r="B149" s="28" t="s">
        <v>1162</v>
      </c>
      <c r="C149" s="32">
        <f>'Dados Brutos - CHUVA'!C149*'Dados Normal. pelo Peso - Chuva'!C$4</f>
        <v>342.66445267594838</v>
      </c>
      <c r="D149" s="32">
        <f>'Dados Brutos - CHUVA'!D149*'Dados Normal. pelo Peso - Chuva'!D$4</f>
        <v>217.95631100192551</v>
      </c>
      <c r="E149" s="32">
        <f>'Dados Brutos - CHUVA'!E149*'Dados Normal. pelo Peso - Chuva'!E$4</f>
        <v>154.596</v>
      </c>
      <c r="F149" s="32">
        <f>'Dados Brutos - CHUVA'!F149*'Dados Normal. pelo Peso - Chuva'!F$4</f>
        <v>93.344000000000008</v>
      </c>
      <c r="G149" s="32">
        <f>'Dados Brutos - CHUVA'!G149*'Dados Normal. pelo Peso - Chuva'!G$4</f>
        <v>20.924280127977251</v>
      </c>
      <c r="H149" s="32">
        <f>'Dados Brutos - CHUVA'!H149*'Dados Normal. pelo Peso - Chuva'!H$4</f>
        <v>2.7036059806508357</v>
      </c>
      <c r="I149" s="32">
        <f>'Dados Brutos - CHUVA'!I149*'Dados Normal. pelo Peso - Chuva'!I$4</f>
        <v>185.815</v>
      </c>
      <c r="J149" s="32">
        <f>'Dados Brutos - CHUVA'!J149*'Dados Normal. pelo Peso - Chuva'!J$4</f>
        <v>92.376000000000005</v>
      </c>
      <c r="K149" s="32">
        <f>'Dados Brutos - CHUVA'!K149*'Dados Normal. pelo Peso - Chuva'!K$4</f>
        <v>77.45</v>
      </c>
      <c r="L149" s="32">
        <f>'Dados Brutos - CHUVA'!L149*'Dados Normal. pelo Peso - Chuva'!L$4</f>
        <v>125.26</v>
      </c>
      <c r="M149" s="32">
        <f>'Dados Brutos - CHUVA'!M149*'Dados Normal. pelo Peso - Chuva'!M$4</f>
        <v>345.50400000000002</v>
      </c>
      <c r="N149" s="32">
        <f>'Dados Brutos - CHUVA'!N149*'Dados Normal. pelo Peso - Chuva'!N$4</f>
        <v>450.70799999999997</v>
      </c>
      <c r="O149" s="32">
        <f>'Dados Brutos - CHUVA'!O149*'Dados Normal. pelo Peso - Chuva'!O$4</f>
        <v>350.05</v>
      </c>
      <c r="P149" s="32">
        <f>'Dados Brutos - CHUVA'!P149*'Dados Normal. pelo Peso - Chuva'!P$4</f>
        <v>188.99299999999999</v>
      </c>
      <c r="Q149" s="32">
        <f>'Dados Brutos - CHUVA'!Q149*'Dados Normal. pelo Peso - Chuva'!Q$4</f>
        <v>4.7</v>
      </c>
      <c r="R149" s="32">
        <f>'Dados Brutos - CHUVA'!R149*'Dados Normal. pelo Peso - Chuva'!R$4</f>
        <v>0</v>
      </c>
      <c r="S149" s="32">
        <f>'Dados Brutos - CHUVA'!S149*'Dados Normal. pelo Peso - Chuva'!S$4</f>
        <v>2.9</v>
      </c>
      <c r="T149" s="32">
        <f>'Dados Brutos - CHUVA'!T149*'Dados Normal. pelo Peso - Chuva'!T$4</f>
        <v>0</v>
      </c>
      <c r="U149" s="32">
        <f>'Dados Brutos - CHUVA'!U149*'Dados Normal. pelo Peso - Chuva'!U$4</f>
        <v>0</v>
      </c>
      <c r="V149" s="32">
        <f>'Dados Brutos - CHUVA'!V149*'Dados Normal. pelo Peso - Chuva'!V$4</f>
        <v>1.911</v>
      </c>
      <c r="W149" s="32">
        <f>'Dados Brutos - CHUVA'!W149*'Dados Normal. pelo Peso - Chuva'!W$4</f>
        <v>445.51300000000003</v>
      </c>
      <c r="X149" s="32">
        <f>'Dados Brutos - CHUVA'!X149*'Dados Normal. pelo Peso - Chuva'!X$4</f>
        <v>342.91199999999998</v>
      </c>
      <c r="Y149" s="32">
        <f>'Dados Brutos - CHUVA'!Y149*'Dados Normal. pelo Peso - Chuva'!Y$4</f>
        <v>176.50199999999998</v>
      </c>
      <c r="Z149" s="32">
        <f>'Dados Brutos - CHUVA'!Z149*'Dados Normal. pelo Peso - Chuva'!Z$4</f>
        <v>225.83500000000001</v>
      </c>
      <c r="AA149" s="32">
        <f>'Dados Brutos - CHUVA'!AA149*'Dados Normal. pelo Peso - Chuva'!AA$4</f>
        <v>71.429999999999993</v>
      </c>
      <c r="AB149" s="32">
        <f>'Dados Brutos - CHUVA'!AB149*'Dados Normal. pelo Peso - Chuva'!AB$4</f>
        <v>2.6219999999999994</v>
      </c>
      <c r="AC149" s="32">
        <f>'Dados Brutos - CHUVA'!AC149*'Dados Normal. pelo Peso - Chuva'!AC$4</f>
        <v>1.08</v>
      </c>
    </row>
    <row r="150" spans="1:29" s="17" customFormat="1" x14ac:dyDescent="0.25">
      <c r="A150" s="18" t="s">
        <v>1163</v>
      </c>
      <c r="B150" s="28" t="s">
        <v>1164</v>
      </c>
      <c r="C150" s="32">
        <f>'Dados Brutos - CHUVA'!C150*'Dados Normal. pelo Peso - Chuva'!C$4</f>
        <v>273.38950097213217</v>
      </c>
      <c r="D150" s="32">
        <f>'Dados Brutos - CHUVA'!D150*'Dados Normal. pelo Peso - Chuva'!D$4</f>
        <v>164.26041261191125</v>
      </c>
      <c r="E150" s="32">
        <f>'Dados Brutos - CHUVA'!E150*'Dados Normal. pelo Peso - Chuva'!E$4</f>
        <v>184.43099999999998</v>
      </c>
      <c r="F150" s="32">
        <f>'Dados Brutos - CHUVA'!F150*'Dados Normal. pelo Peso - Chuva'!F$4</f>
        <v>110.46400000000001</v>
      </c>
      <c r="G150" s="32">
        <f>'Dados Brutos - CHUVA'!G150*'Dados Normal. pelo Peso - Chuva'!G$4</f>
        <v>71.489361702127667</v>
      </c>
      <c r="H150" s="32">
        <f>'Dados Brutos - CHUVA'!H150*'Dados Normal. pelo Peso - Chuva'!H$4</f>
        <v>10.0521240552515</v>
      </c>
      <c r="I150" s="32">
        <f>'Dados Brutos - CHUVA'!I150*'Dados Normal. pelo Peso - Chuva'!I$4</f>
        <v>205.51999999999998</v>
      </c>
      <c r="J150" s="32">
        <f>'Dados Brutos - CHUVA'!J150*'Dados Normal. pelo Peso - Chuva'!J$4</f>
        <v>96.336000000000013</v>
      </c>
      <c r="K150" s="32">
        <f>'Dados Brutos - CHUVA'!K150*'Dados Normal. pelo Peso - Chuva'!K$4</f>
        <v>107.10000000000001</v>
      </c>
      <c r="L150" s="32">
        <f>'Dados Brutos - CHUVA'!L150*'Dados Normal. pelo Peso - Chuva'!L$4</f>
        <v>130.97999999999999</v>
      </c>
      <c r="M150" s="32">
        <f>'Dados Brutos - CHUVA'!M150*'Dados Normal. pelo Peso - Chuva'!M$4</f>
        <v>277.15199999999999</v>
      </c>
      <c r="N150" s="32">
        <f>'Dados Brutos - CHUVA'!N150*'Dados Normal. pelo Peso - Chuva'!N$4</f>
        <v>427.10999999999996</v>
      </c>
      <c r="O150" s="32">
        <f>'Dados Brutos - CHUVA'!O150*'Dados Normal. pelo Peso - Chuva'!O$4</f>
        <v>330.20000000000005</v>
      </c>
      <c r="P150" s="32">
        <f>'Dados Brutos - CHUVA'!P150*'Dados Normal. pelo Peso - Chuva'!P$4</f>
        <v>188.328</v>
      </c>
      <c r="Q150" s="32">
        <f>'Dados Brutos - CHUVA'!Q150*'Dados Normal. pelo Peso - Chuva'!Q$4</f>
        <v>4.7</v>
      </c>
      <c r="R150" s="32">
        <f>'Dados Brutos - CHUVA'!R150*'Dados Normal. pelo Peso - Chuva'!R$4</f>
        <v>0</v>
      </c>
      <c r="S150" s="32">
        <f>'Dados Brutos - CHUVA'!S150*'Dados Normal. pelo Peso - Chuva'!S$4</f>
        <v>2.9</v>
      </c>
      <c r="T150" s="32">
        <f>'Dados Brutos - CHUVA'!T150*'Dados Normal. pelo Peso - Chuva'!T$4</f>
        <v>0</v>
      </c>
      <c r="U150" s="32">
        <f>'Dados Brutos - CHUVA'!U150*'Dados Normal. pelo Peso - Chuva'!U$4</f>
        <v>0</v>
      </c>
      <c r="V150" s="32">
        <f>'Dados Brutos - CHUVA'!V150*'Dados Normal. pelo Peso - Chuva'!V$4</f>
        <v>2.262</v>
      </c>
      <c r="W150" s="32">
        <f>'Dados Brutos - CHUVA'!W150*'Dados Normal. pelo Peso - Chuva'!W$4</f>
        <v>454.72500000000002</v>
      </c>
      <c r="X150" s="32">
        <f>'Dados Brutos - CHUVA'!X150*'Dados Normal. pelo Peso - Chuva'!X$4</f>
        <v>323.91199999999998</v>
      </c>
      <c r="Y150" s="32">
        <f>'Dados Brutos - CHUVA'!Y150*'Dados Normal. pelo Peso - Chuva'!Y$4</f>
        <v>266.79999999999995</v>
      </c>
      <c r="Z150" s="32">
        <f>'Dados Brutos - CHUVA'!Z150*'Dados Normal. pelo Peso - Chuva'!Z$4</f>
        <v>235.94000000000003</v>
      </c>
      <c r="AA150" s="32">
        <f>'Dados Brutos - CHUVA'!AA150*'Dados Normal. pelo Peso - Chuva'!AA$4</f>
        <v>80.295000000000002</v>
      </c>
      <c r="AB150" s="32">
        <f>'Dados Brutos - CHUVA'!AB150*'Dados Normal. pelo Peso - Chuva'!AB$4</f>
        <v>2.2079999999999997</v>
      </c>
      <c r="AC150" s="32">
        <f>'Dados Brutos - CHUVA'!AC150*'Dados Normal. pelo Peso - Chuva'!AC$4</f>
        <v>1.6080000000000001</v>
      </c>
    </row>
    <row r="151" spans="1:29" s="17" customFormat="1" x14ac:dyDescent="0.25">
      <c r="A151" s="18" t="s">
        <v>1165</v>
      </c>
      <c r="B151" s="28" t="s">
        <v>1166</v>
      </c>
      <c r="C151" s="32">
        <f>'Dados Brutos - CHUVA'!C151*'Dados Normal. pelo Peso - Chuva'!C$4</f>
        <v>297.17059639389737</v>
      </c>
      <c r="D151" s="32">
        <f>'Dados Brutos - CHUVA'!D151*'Dados Normal. pelo Peso - Chuva'!D$4</f>
        <v>206.74338883447601</v>
      </c>
      <c r="E151" s="32">
        <f>'Dados Brutos - CHUVA'!E151*'Dados Normal. pelo Peso - Chuva'!E$4</f>
        <v>156.15600000000001</v>
      </c>
      <c r="F151" s="32">
        <f>'Dados Brutos - CHUVA'!F151*'Dados Normal. pelo Peso - Chuva'!F$4</f>
        <v>93.152000000000001</v>
      </c>
      <c r="G151" s="32">
        <f>'Dados Brutos - CHUVA'!G151*'Dados Normal. pelo Peso - Chuva'!G$4</f>
        <v>43.220520128250804</v>
      </c>
      <c r="H151" s="32">
        <f>'Dados Brutos - CHUVA'!H151*'Dados Normal. pelo Peso - Chuva'!H$4</f>
        <v>10.38524145415084</v>
      </c>
      <c r="I151" s="32">
        <f>'Dados Brutos - CHUVA'!I151*'Dados Normal. pelo Peso - Chuva'!I$4</f>
        <v>208.07500000000002</v>
      </c>
      <c r="J151" s="32">
        <f>'Dados Brutos - CHUVA'!J151*'Dados Normal. pelo Peso - Chuva'!J$4</f>
        <v>99.86399999999999</v>
      </c>
      <c r="K151" s="32">
        <f>'Dados Brutos - CHUVA'!K151*'Dados Normal. pelo Peso - Chuva'!K$4</f>
        <v>75.475000000000009</v>
      </c>
      <c r="L151" s="32">
        <f>'Dados Brutos - CHUVA'!L151*'Dados Normal. pelo Peso - Chuva'!L$4</f>
        <v>101</v>
      </c>
      <c r="M151" s="32">
        <f>'Dados Brutos - CHUVA'!M151*'Dados Normal. pelo Peso - Chuva'!M$4</f>
        <v>163.15200000000002</v>
      </c>
      <c r="N151" s="32">
        <f>'Dados Brutos - CHUVA'!N151*'Dados Normal. pelo Peso - Chuva'!N$4</f>
        <v>405.95</v>
      </c>
      <c r="O151" s="32">
        <f>'Dados Brutos - CHUVA'!O151*'Dados Normal. pelo Peso - Chuva'!O$4</f>
        <v>276.95</v>
      </c>
      <c r="P151" s="32">
        <f>'Dados Brutos - CHUVA'!P151*'Dados Normal. pelo Peso - Chuva'!P$4</f>
        <v>187.96700000000001</v>
      </c>
      <c r="Q151" s="32">
        <f>'Dados Brutos - CHUVA'!Q151*'Dados Normal. pelo Peso - Chuva'!Q$4</f>
        <v>4.7</v>
      </c>
      <c r="R151" s="32">
        <f>'Dados Brutos - CHUVA'!R151*'Dados Normal. pelo Peso - Chuva'!R$4</f>
        <v>0</v>
      </c>
      <c r="S151" s="32">
        <f>'Dados Brutos - CHUVA'!S151*'Dados Normal. pelo Peso - Chuva'!S$4</f>
        <v>5.8</v>
      </c>
      <c r="T151" s="32">
        <f>'Dados Brutos - CHUVA'!T151*'Dados Normal. pelo Peso - Chuva'!T$4</f>
        <v>0</v>
      </c>
      <c r="U151" s="32">
        <f>'Dados Brutos - CHUVA'!U151*'Dados Normal. pelo Peso - Chuva'!U$4</f>
        <v>3.7</v>
      </c>
      <c r="V151" s="32">
        <f>'Dados Brutos - CHUVA'!V151*'Dados Normal. pelo Peso - Chuva'!V$4</f>
        <v>1.95</v>
      </c>
      <c r="W151" s="32">
        <f>'Dados Brutos - CHUVA'!W151*'Dados Normal. pelo Peso - Chuva'!W$4</f>
        <v>438.60399999999998</v>
      </c>
      <c r="X151" s="32">
        <f>'Dados Brutos - CHUVA'!X151*'Dados Normal. pelo Peso - Chuva'!X$4</f>
        <v>351.08199999999999</v>
      </c>
      <c r="Y151" s="32">
        <f>'Dados Brutos - CHUVA'!Y151*'Dados Normal. pelo Peso - Chuva'!Y$4</f>
        <v>297.52800000000002</v>
      </c>
      <c r="Z151" s="32">
        <f>'Dados Brutos - CHUVA'!Z151*'Dados Normal. pelo Peso - Chuva'!Z$4</f>
        <v>235.846</v>
      </c>
      <c r="AA151" s="32">
        <f>'Dados Brutos - CHUVA'!AA151*'Dados Normal. pelo Peso - Chuva'!AA$4</f>
        <v>65.31</v>
      </c>
      <c r="AB151" s="32">
        <f>'Dados Brutos - CHUVA'!AB151*'Dados Normal. pelo Peso - Chuva'!AB$4</f>
        <v>2.3919999999999999</v>
      </c>
      <c r="AC151" s="32">
        <f>'Dados Brutos - CHUVA'!AC151*'Dados Normal. pelo Peso - Chuva'!AC$4</f>
        <v>1.1040000000000001</v>
      </c>
    </row>
    <row r="152" spans="1:29" s="17" customFormat="1" x14ac:dyDescent="0.25">
      <c r="A152" s="18" t="s">
        <v>1167</v>
      </c>
      <c r="B152" s="28" t="s">
        <v>1168</v>
      </c>
      <c r="C152" s="32">
        <f>'Dados Brutos - CHUVA'!C152*'Dados Normal. pelo Peso - Chuva'!C$4</f>
        <v>347.46717515663312</v>
      </c>
      <c r="D152" s="32">
        <f>'Dados Brutos - CHUVA'!D152*'Dados Normal. pelo Peso - Chuva'!D$4</f>
        <v>252.89493499322325</v>
      </c>
      <c r="E152" s="32">
        <f>'Dados Brutos - CHUVA'!E152*'Dados Normal. pelo Peso - Chuva'!E$4</f>
        <v>160.71899999999999</v>
      </c>
      <c r="F152" s="32">
        <f>'Dados Brutos - CHUVA'!F152*'Dados Normal. pelo Peso - Chuva'!F$4</f>
        <v>104.99200000000002</v>
      </c>
      <c r="G152" s="32">
        <f>'Dados Brutos - CHUVA'!G152*'Dados Normal. pelo Peso - Chuva'!G$4</f>
        <v>39.520383693045559</v>
      </c>
      <c r="H152" s="32">
        <f>'Dados Brutos - CHUVA'!H152*'Dados Normal. pelo Peso - Chuva'!H$4</f>
        <v>11.463675213675213</v>
      </c>
      <c r="I152" s="32">
        <f>'Dados Brutos - CHUVA'!I152*'Dados Normal. pelo Peso - Chuva'!I$4</f>
        <v>166.88</v>
      </c>
      <c r="J152" s="32">
        <f>'Dados Brutos - CHUVA'!J152*'Dados Normal. pelo Peso - Chuva'!J$4</f>
        <v>86.36399999999999</v>
      </c>
      <c r="K152" s="32">
        <f>'Dados Brutos - CHUVA'!K152*'Dados Normal. pelo Peso - Chuva'!K$4</f>
        <v>67.75</v>
      </c>
      <c r="L152" s="32">
        <f>'Dados Brutos - CHUVA'!L152*'Dados Normal. pelo Peso - Chuva'!L$4</f>
        <v>122.12</v>
      </c>
      <c r="M152" s="32">
        <f>'Dados Brutos - CHUVA'!M152*'Dados Normal. pelo Peso - Chuva'!M$4</f>
        <v>263.27999999999997</v>
      </c>
      <c r="N152" s="32">
        <f>'Dados Brutos - CHUVA'!N152*'Dados Normal. pelo Peso - Chuva'!N$4</f>
        <v>406.82399999999996</v>
      </c>
      <c r="O152" s="32">
        <f>'Dados Brutos - CHUVA'!O152*'Dados Normal. pelo Peso - Chuva'!O$4</f>
        <v>321.45000000000005</v>
      </c>
      <c r="P152" s="32">
        <f>'Dados Brutos - CHUVA'!P152*'Dados Normal. pelo Peso - Chuva'!P$4</f>
        <v>182.72299999999998</v>
      </c>
      <c r="Q152" s="32">
        <f>'Dados Brutos - CHUVA'!Q152*'Dados Normal. pelo Peso - Chuva'!Q$4</f>
        <v>4.7</v>
      </c>
      <c r="R152" s="32">
        <f>'Dados Brutos - CHUVA'!R152*'Dados Normal. pelo Peso - Chuva'!R$4</f>
        <v>4.5</v>
      </c>
      <c r="S152" s="32">
        <f>'Dados Brutos - CHUVA'!S152*'Dados Normal. pelo Peso - Chuva'!S$4</f>
        <v>2.9</v>
      </c>
      <c r="T152" s="32">
        <f>'Dados Brutos - CHUVA'!T152*'Dados Normal. pelo Peso - Chuva'!T$4</f>
        <v>0</v>
      </c>
      <c r="U152" s="32">
        <f>'Dados Brutos - CHUVA'!U152*'Dados Normal. pelo Peso - Chuva'!U$4</f>
        <v>0</v>
      </c>
      <c r="V152" s="32">
        <f>'Dados Brutos - CHUVA'!V152*'Dados Normal. pelo Peso - Chuva'!V$4</f>
        <v>2.145</v>
      </c>
      <c r="W152" s="32">
        <f>'Dados Brutos - CHUVA'!W152*'Dados Normal. pelo Peso - Chuva'!W$4</f>
        <v>463.65500000000003</v>
      </c>
      <c r="X152" s="32">
        <f>'Dados Brutos - CHUVA'!X152*'Dados Normal. pelo Peso - Chuva'!X$4</f>
        <v>357.80799999999999</v>
      </c>
      <c r="Y152" s="32">
        <f>'Dados Brutos - CHUVA'!Y152*'Dados Normal. pelo Peso - Chuva'!Y$4</f>
        <v>342.92999999999995</v>
      </c>
      <c r="Z152" s="32">
        <f>'Dados Brutos - CHUVA'!Z152*'Dados Normal. pelo Peso - Chuva'!Z$4</f>
        <v>257.46600000000001</v>
      </c>
      <c r="AA152" s="32">
        <f>'Dados Brutos - CHUVA'!AA152*'Dados Normal. pelo Peso - Chuva'!AA$4</f>
        <v>74.835000000000008</v>
      </c>
      <c r="AB152" s="32">
        <f>'Dados Brutos - CHUVA'!AB152*'Dados Normal. pelo Peso - Chuva'!AB$4</f>
        <v>2.4379999999999997</v>
      </c>
      <c r="AC152" s="32">
        <f>'Dados Brutos - CHUVA'!AC152*'Dados Normal. pelo Peso - Chuva'!AC$4</f>
        <v>1.44</v>
      </c>
    </row>
    <row r="153" spans="1:29" s="17" customFormat="1" x14ac:dyDescent="0.25">
      <c r="A153" s="18" t="s">
        <v>1169</v>
      </c>
      <c r="B153" s="28" t="s">
        <v>1170</v>
      </c>
      <c r="C153" s="32">
        <f>'Dados Brutos - CHUVA'!C153*'Dados Normal. pelo Peso - Chuva'!C$4</f>
        <v>156.88517529502971</v>
      </c>
      <c r="D153" s="32">
        <f>'Dados Brutos - CHUVA'!D153*'Dados Normal. pelo Peso - Chuva'!D$4</f>
        <v>106.12413775991267</v>
      </c>
      <c r="E153" s="32">
        <f>'Dados Brutos - CHUVA'!E153*'Dados Normal. pelo Peso - Chuva'!E$4</f>
        <v>123.20099999999999</v>
      </c>
      <c r="F153" s="32">
        <f>'Dados Brutos - CHUVA'!F153*'Dados Normal. pelo Peso - Chuva'!F$4</f>
        <v>73.408000000000001</v>
      </c>
      <c r="G153" s="32">
        <f>'Dados Brutos - CHUVA'!G153*'Dados Normal. pelo Peso - Chuva'!G$4</f>
        <v>43.367387458936498</v>
      </c>
      <c r="H153" s="32">
        <f>'Dados Brutos - CHUVA'!H153*'Dados Normal. pelo Peso - Chuva'!H$4</f>
        <v>12.317456045927521</v>
      </c>
      <c r="I153" s="32">
        <f>'Dados Brutos - CHUVA'!I153*'Dados Normal. pelo Peso - Chuva'!I$4</f>
        <v>156.48500000000001</v>
      </c>
      <c r="J153" s="32">
        <f>'Dados Brutos - CHUVA'!J153*'Dados Normal. pelo Peso - Chuva'!J$4</f>
        <v>85.787999999999997</v>
      </c>
      <c r="K153" s="32">
        <f>'Dados Brutos - CHUVA'!K153*'Dados Normal. pelo Peso - Chuva'!K$4</f>
        <v>139.47499999999999</v>
      </c>
      <c r="L153" s="32">
        <f>'Dados Brutos - CHUVA'!L153*'Dados Normal. pelo Peso - Chuva'!L$4</f>
        <v>144.18</v>
      </c>
      <c r="M153" s="32">
        <f>'Dados Brutos - CHUVA'!M153*'Dados Normal. pelo Peso - Chuva'!M$4</f>
        <v>362.25599999999997</v>
      </c>
      <c r="N153" s="32">
        <f>'Dados Brutos - CHUVA'!N153*'Dados Normal. pelo Peso - Chuva'!N$4</f>
        <v>419.79599999999999</v>
      </c>
      <c r="O153" s="32">
        <f>'Dados Brutos - CHUVA'!O153*'Dados Normal. pelo Peso - Chuva'!O$4</f>
        <v>429.45</v>
      </c>
      <c r="P153" s="32">
        <f>'Dados Brutos - CHUVA'!P153*'Dados Normal. pelo Peso - Chuva'!P$4</f>
        <v>188.84099999999998</v>
      </c>
      <c r="Q153" s="32">
        <f>'Dados Brutos - CHUVA'!Q153*'Dados Normal. pelo Peso - Chuva'!Q$4</f>
        <v>0</v>
      </c>
      <c r="R153" s="32">
        <f>'Dados Brutos - CHUVA'!R153*'Dados Normal. pelo Peso - Chuva'!R$4</f>
        <v>4.5</v>
      </c>
      <c r="S153" s="32">
        <f>'Dados Brutos - CHUVA'!S153*'Dados Normal. pelo Peso - Chuva'!S$4</f>
        <v>5.8</v>
      </c>
      <c r="T153" s="32">
        <f>'Dados Brutos - CHUVA'!T153*'Dados Normal. pelo Peso - Chuva'!T$4</f>
        <v>0</v>
      </c>
      <c r="U153" s="32">
        <f>'Dados Brutos - CHUVA'!U153*'Dados Normal. pelo Peso - Chuva'!U$4</f>
        <v>0</v>
      </c>
      <c r="V153" s="32">
        <f>'Dados Brutos - CHUVA'!V153*'Dados Normal. pelo Peso - Chuva'!V$4</f>
        <v>2.0670000000000002</v>
      </c>
      <c r="W153" s="32">
        <f>'Dados Brutos - CHUVA'!W153*'Dados Normal. pelo Peso - Chuva'!W$4</f>
        <v>405.75100000000003</v>
      </c>
      <c r="X153" s="32">
        <f>'Dados Brutos - CHUVA'!X153*'Dados Normal. pelo Peso - Chuva'!X$4</f>
        <v>349.22</v>
      </c>
      <c r="Y153" s="32">
        <f>'Dados Brutos - CHUVA'!Y153*'Dados Normal. pelo Peso - Chuva'!Y$4</f>
        <v>155.572</v>
      </c>
      <c r="Z153" s="32">
        <f>'Dados Brutos - CHUVA'!Z153*'Dados Normal. pelo Peso - Chuva'!Z$4</f>
        <v>124.55000000000001</v>
      </c>
      <c r="AA153" s="32">
        <f>'Dados Brutos - CHUVA'!AA153*'Dados Normal. pelo Peso - Chuva'!AA$4</f>
        <v>54.314999999999998</v>
      </c>
      <c r="AB153" s="32">
        <f>'Dados Brutos - CHUVA'!AB153*'Dados Normal. pelo Peso - Chuva'!AB$4</f>
        <v>2.6679999999999997</v>
      </c>
      <c r="AC153" s="32">
        <f>'Dados Brutos - CHUVA'!AC153*'Dados Normal. pelo Peso - Chuva'!AC$4</f>
        <v>1.296</v>
      </c>
    </row>
    <row r="154" spans="1:29" s="17" customFormat="1" x14ac:dyDescent="0.25">
      <c r="A154" s="18" t="s">
        <v>1171</v>
      </c>
      <c r="B154" s="28" t="s">
        <v>1172</v>
      </c>
      <c r="C154" s="32">
        <f>'Dados Brutos - CHUVA'!C154*'Dados Normal. pelo Peso - Chuva'!C$4</f>
        <v>351.81328545780974</v>
      </c>
      <c r="D154" s="32">
        <f>'Dados Brutos - CHUVA'!D154*'Dados Normal. pelo Peso - Chuva'!D$4</f>
        <v>248.41800000000001</v>
      </c>
      <c r="E154" s="32">
        <f>'Dados Brutos - CHUVA'!E154*'Dados Normal. pelo Peso - Chuva'!E$4</f>
        <v>170.82</v>
      </c>
      <c r="F154" s="32">
        <f>'Dados Brutos - CHUVA'!F154*'Dados Normal. pelo Peso - Chuva'!F$4</f>
        <v>117.44000000000001</v>
      </c>
      <c r="G154" s="32">
        <f>'Dados Brutos - CHUVA'!G154*'Dados Normal. pelo Peso - Chuva'!G$4</f>
        <v>42.310344827586206</v>
      </c>
      <c r="H154" s="32">
        <f>'Dados Brutos - CHUVA'!H154*'Dados Normal. pelo Peso - Chuva'!H$4</f>
        <v>4.5589519650655026</v>
      </c>
      <c r="I154" s="32">
        <f>'Dados Brutos - CHUVA'!I154*'Dados Normal. pelo Peso - Chuva'!I$4</f>
        <v>197.19</v>
      </c>
      <c r="J154" s="32">
        <f>'Dados Brutos - CHUVA'!J154*'Dados Normal. pelo Peso - Chuva'!J$4</f>
        <v>120.81600000000002</v>
      </c>
      <c r="K154" s="32">
        <f>'Dados Brutos - CHUVA'!K154*'Dados Normal. pelo Peso - Chuva'!K$4</f>
        <v>106.425</v>
      </c>
      <c r="L154" s="32">
        <f>'Dados Brutos - CHUVA'!L154*'Dados Normal. pelo Peso - Chuva'!L$4</f>
        <v>164.48</v>
      </c>
      <c r="M154" s="32">
        <f>'Dados Brutos - CHUVA'!M154*'Dados Normal. pelo Peso - Chuva'!M$4</f>
        <v>373.15199999999999</v>
      </c>
      <c r="N154" s="32">
        <f>'Dados Brutos - CHUVA'!N154*'Dados Normal. pelo Peso - Chuva'!N$4</f>
        <v>444.86599999999993</v>
      </c>
      <c r="O154" s="32">
        <f>'Dados Brutos - CHUVA'!O154*'Dados Normal. pelo Peso - Chuva'!O$4</f>
        <v>425.7</v>
      </c>
      <c r="P154" s="32">
        <f>'Dados Brutos - CHUVA'!P154*'Dados Normal. pelo Peso - Chuva'!P$4</f>
        <v>189.41099999999997</v>
      </c>
      <c r="Q154" s="32">
        <f>'Dados Brutos - CHUVA'!Q154*'Dados Normal. pelo Peso - Chuva'!Q$4</f>
        <v>4.7</v>
      </c>
      <c r="R154" s="32">
        <f>'Dados Brutos - CHUVA'!R154*'Dados Normal. pelo Peso - Chuva'!R$4</f>
        <v>4.5</v>
      </c>
      <c r="S154" s="32">
        <f>'Dados Brutos - CHUVA'!S154*'Dados Normal. pelo Peso - Chuva'!S$4</f>
        <v>2.9</v>
      </c>
      <c r="T154" s="32">
        <f>'Dados Brutos - CHUVA'!T154*'Dados Normal. pelo Peso - Chuva'!T$4</f>
        <v>0</v>
      </c>
      <c r="U154" s="32">
        <f>'Dados Brutos - CHUVA'!U154*'Dados Normal. pelo Peso - Chuva'!U$4</f>
        <v>0</v>
      </c>
      <c r="V154" s="32">
        <f>'Dados Brutos - CHUVA'!V154*'Dados Normal. pelo Peso - Chuva'!V$4</f>
        <v>1.9889999999999999</v>
      </c>
      <c r="W154" s="32">
        <f>'Dados Brutos - CHUVA'!W154*'Dados Normal. pelo Peso - Chuva'!W$4</f>
        <v>457.31</v>
      </c>
      <c r="X154" s="32">
        <f>'Dados Brutos - CHUVA'!X154*'Dados Normal. pelo Peso - Chuva'!X$4</f>
        <v>367.19399999999996</v>
      </c>
      <c r="Y154" s="32">
        <f>'Dados Brutos - CHUVA'!Y154*'Dados Normal. pelo Peso - Chuva'!Y$4</f>
        <v>324.66799999999995</v>
      </c>
      <c r="Z154" s="32">
        <f>'Dados Brutos - CHUVA'!Z154*'Dados Normal. pelo Peso - Chuva'!Z$4</f>
        <v>245.52800000000002</v>
      </c>
      <c r="AA154" s="32">
        <f>'Dados Brutos - CHUVA'!AA154*'Dados Normal. pelo Peso - Chuva'!AA$4</f>
        <v>67.53</v>
      </c>
      <c r="AB154" s="32">
        <f>'Dados Brutos - CHUVA'!AB154*'Dados Normal. pelo Peso - Chuva'!AB$4</f>
        <v>2.5299999999999998</v>
      </c>
      <c r="AC154" s="32">
        <f>'Dados Brutos - CHUVA'!AC154*'Dados Normal. pelo Peso - Chuva'!AC$4</f>
        <v>1.224</v>
      </c>
    </row>
    <row r="155" spans="1:29" s="17" customFormat="1" x14ac:dyDescent="0.25">
      <c r="A155" s="18" t="s">
        <v>1173</v>
      </c>
      <c r="B155" s="28" t="s">
        <v>1174</v>
      </c>
      <c r="C155" s="32">
        <f>'Dados Brutos - CHUVA'!C155*'Dados Normal. pelo Peso - Chuva'!C$4</f>
        <v>230.72575335527981</v>
      </c>
      <c r="D155" s="32">
        <f>'Dados Brutos - CHUVA'!D155*'Dados Normal. pelo Peso - Chuva'!D$4</f>
        <v>146.49811509730549</v>
      </c>
      <c r="E155" s="32">
        <f>'Dados Brutos - CHUVA'!E155*'Dados Normal. pelo Peso - Chuva'!E$4</f>
        <v>137.78699999999998</v>
      </c>
      <c r="F155" s="32">
        <f>'Dados Brutos - CHUVA'!F155*'Dados Normal. pelo Peso - Chuva'!F$4</f>
        <v>77.44</v>
      </c>
      <c r="G155" s="32">
        <f>'Dados Brutos - CHUVA'!G155*'Dados Normal. pelo Peso - Chuva'!G$4</f>
        <v>36.855704305062254</v>
      </c>
      <c r="H155" s="32">
        <f>'Dados Brutos - CHUVA'!H155*'Dados Normal. pelo Peso - Chuva'!H$4</f>
        <v>7.88508239375542</v>
      </c>
      <c r="I155" s="32">
        <f>'Dados Brutos - CHUVA'!I155*'Dados Normal. pelo Peso - Chuva'!I$4</f>
        <v>196.56</v>
      </c>
      <c r="J155" s="32">
        <f>'Dados Brutos - CHUVA'!J155*'Dados Normal. pelo Peso - Chuva'!J$4</f>
        <v>77.616</v>
      </c>
      <c r="K155" s="32">
        <f>'Dados Brutos - CHUVA'!K155*'Dados Normal. pelo Peso - Chuva'!K$4</f>
        <v>128.02500000000001</v>
      </c>
      <c r="L155" s="32">
        <f>'Dados Brutos - CHUVA'!L155*'Dados Normal. pelo Peso - Chuva'!L$4</f>
        <v>157.44</v>
      </c>
      <c r="M155" s="32">
        <f>'Dados Brutos - CHUVA'!M155*'Dados Normal. pelo Peso - Chuva'!M$4</f>
        <v>348.72</v>
      </c>
      <c r="N155" s="32">
        <f>'Dados Brutos - CHUVA'!N155*'Dados Normal. pelo Peso - Chuva'!N$4</f>
        <v>413.21799999999996</v>
      </c>
      <c r="O155" s="32">
        <f>'Dados Brutos - CHUVA'!O155*'Dados Normal. pelo Peso - Chuva'!O$4</f>
        <v>416.55</v>
      </c>
      <c r="P155" s="32">
        <f>'Dados Brutos - CHUVA'!P155*'Dados Normal. pelo Peso - Chuva'!P$4</f>
        <v>188.23299999999998</v>
      </c>
      <c r="Q155" s="32">
        <f>'Dados Brutos - CHUVA'!Q155*'Dados Normal. pelo Peso - Chuva'!Q$4</f>
        <v>4.7</v>
      </c>
      <c r="R155" s="32">
        <f>'Dados Brutos - CHUVA'!R155*'Dados Normal. pelo Peso - Chuva'!R$4</f>
        <v>4.5</v>
      </c>
      <c r="S155" s="32">
        <f>'Dados Brutos - CHUVA'!S155*'Dados Normal. pelo Peso - Chuva'!S$4</f>
        <v>2.9</v>
      </c>
      <c r="T155" s="32">
        <f>'Dados Brutos - CHUVA'!T155*'Dados Normal. pelo Peso - Chuva'!T$4</f>
        <v>0</v>
      </c>
      <c r="U155" s="32">
        <f>'Dados Brutos - CHUVA'!U155*'Dados Normal. pelo Peso - Chuva'!U$4</f>
        <v>0</v>
      </c>
      <c r="V155" s="32">
        <f>'Dados Brutos - CHUVA'!V155*'Dados Normal. pelo Peso - Chuva'!V$4</f>
        <v>2.1840000000000002</v>
      </c>
      <c r="W155" s="32">
        <f>'Dados Brutos - CHUVA'!W155*'Dados Normal. pelo Peso - Chuva'!W$4</f>
        <v>433.904</v>
      </c>
      <c r="X155" s="32">
        <f>'Dados Brutos - CHUVA'!X155*'Dados Normal. pelo Peso - Chuva'!X$4</f>
        <v>356.55399999999997</v>
      </c>
      <c r="Y155" s="32">
        <f>'Dados Brutos - CHUVA'!Y155*'Dados Normal. pelo Peso - Chuva'!Y$4</f>
        <v>220.15599999999998</v>
      </c>
      <c r="Z155" s="32">
        <f>'Dados Brutos - CHUVA'!Z155*'Dados Normal. pelo Peso - Chuva'!Z$4</f>
        <v>166.19200000000001</v>
      </c>
      <c r="AA155" s="32">
        <f>'Dados Brutos - CHUVA'!AA155*'Dados Normal. pelo Peso - Chuva'!AA$4</f>
        <v>57.554999999999993</v>
      </c>
      <c r="AB155" s="32">
        <f>'Dados Brutos - CHUVA'!AB155*'Dados Normal. pelo Peso - Chuva'!AB$4</f>
        <v>2.484</v>
      </c>
      <c r="AC155" s="32">
        <f>'Dados Brutos - CHUVA'!AC155*'Dados Normal. pelo Peso - Chuva'!AC$4</f>
        <v>1.44</v>
      </c>
    </row>
    <row r="156" spans="1:29" s="17" customFormat="1" x14ac:dyDescent="0.25">
      <c r="A156" s="18" t="s">
        <v>1175</v>
      </c>
      <c r="B156" s="28" t="s">
        <v>1176</v>
      </c>
      <c r="C156" s="32">
        <f>'Dados Brutos - CHUVA'!C156*'Dados Normal. pelo Peso - Chuva'!C$4</f>
        <v>199.40695053967499</v>
      </c>
      <c r="D156" s="32">
        <f>'Dados Brutos - CHUVA'!D156*'Dados Normal. pelo Peso - Chuva'!D$4</f>
        <v>142.60972594271584</v>
      </c>
      <c r="E156" s="32">
        <f>'Dados Brutos - CHUVA'!E156*'Dados Normal. pelo Peso - Chuva'!E$4</f>
        <v>146.28899999999999</v>
      </c>
      <c r="F156" s="32">
        <f>'Dados Brutos - CHUVA'!F156*'Dados Normal. pelo Peso - Chuva'!F$4</f>
        <v>83.296000000000006</v>
      </c>
      <c r="G156" s="32">
        <f>'Dados Brutos - CHUVA'!G156*'Dados Normal. pelo Peso - Chuva'!G$4</f>
        <v>46.766091051805333</v>
      </c>
      <c r="H156" s="32">
        <f>'Dados Brutos - CHUVA'!H156*'Dados Normal. pelo Peso - Chuva'!H$4</f>
        <v>3.8213203320595599</v>
      </c>
      <c r="I156" s="32">
        <f>'Dados Brutos - CHUVA'!I156*'Dados Normal. pelo Peso - Chuva'!I$4</f>
        <v>171.535</v>
      </c>
      <c r="J156" s="32">
        <f>'Dados Brutos - CHUVA'!J156*'Dados Normal. pelo Peso - Chuva'!J$4</f>
        <v>86.616</v>
      </c>
      <c r="K156" s="32">
        <f>'Dados Brutos - CHUVA'!K156*'Dados Normal. pelo Peso - Chuva'!K$4</f>
        <v>142.4</v>
      </c>
      <c r="L156" s="32">
        <f>'Dados Brutos - CHUVA'!L156*'Dados Normal. pelo Peso - Chuva'!L$4</f>
        <v>177.1</v>
      </c>
      <c r="M156" s="32">
        <f>'Dados Brutos - CHUVA'!M156*'Dados Normal. pelo Peso - Chuva'!M$4</f>
        <v>395.32799999999997</v>
      </c>
      <c r="N156" s="32">
        <f>'Dados Brutos - CHUVA'!N156*'Dados Normal. pelo Peso - Chuva'!N$4</f>
        <v>443.85399999999993</v>
      </c>
      <c r="O156" s="32">
        <f>'Dados Brutos - CHUVA'!O156*'Dados Normal. pelo Peso - Chuva'!O$4</f>
        <v>465.90000000000003</v>
      </c>
      <c r="P156" s="32">
        <f>'Dados Brutos - CHUVA'!P156*'Dados Normal. pelo Peso - Chuva'!P$4</f>
        <v>188.76499999999999</v>
      </c>
      <c r="Q156" s="32">
        <f>'Dados Brutos - CHUVA'!Q156*'Dados Normal. pelo Peso - Chuva'!Q$4</f>
        <v>4.7</v>
      </c>
      <c r="R156" s="32">
        <f>'Dados Brutos - CHUVA'!R156*'Dados Normal. pelo Peso - Chuva'!R$4</f>
        <v>0</v>
      </c>
      <c r="S156" s="32">
        <f>'Dados Brutos - CHUVA'!S156*'Dados Normal. pelo Peso - Chuva'!S$4</f>
        <v>2.9</v>
      </c>
      <c r="T156" s="32">
        <f>'Dados Brutos - CHUVA'!T156*'Dados Normal. pelo Peso - Chuva'!T$4</f>
        <v>0</v>
      </c>
      <c r="U156" s="32">
        <f>'Dados Brutos - CHUVA'!U156*'Dados Normal. pelo Peso - Chuva'!U$4</f>
        <v>3.7</v>
      </c>
      <c r="V156" s="32">
        <f>'Dados Brutos - CHUVA'!V156*'Dados Normal. pelo Peso - Chuva'!V$4</f>
        <v>1.716</v>
      </c>
      <c r="W156" s="32">
        <f>'Dados Brutos - CHUVA'!W156*'Dados Normal. pelo Peso - Chuva'!W$4</f>
        <v>437.71100000000001</v>
      </c>
      <c r="X156" s="32">
        <f>'Dados Brutos - CHUVA'!X156*'Dados Normal. pelo Peso - Chuva'!X$4</f>
        <v>334.47599999999994</v>
      </c>
      <c r="Y156" s="32">
        <f>'Dados Brutos - CHUVA'!Y156*'Dados Normal. pelo Peso - Chuva'!Y$4</f>
        <v>210.35799999999998</v>
      </c>
      <c r="Z156" s="32">
        <f>'Dados Brutos - CHUVA'!Z156*'Dados Normal. pelo Peso - Chuva'!Z$4</f>
        <v>203.792</v>
      </c>
      <c r="AA156" s="32">
        <f>'Dados Brutos - CHUVA'!AA156*'Dados Normal. pelo Peso - Chuva'!AA$4</f>
        <v>51.375</v>
      </c>
      <c r="AB156" s="32">
        <f>'Dados Brutos - CHUVA'!AB156*'Dados Normal. pelo Peso - Chuva'!AB$4</f>
        <v>2.0699999999999998</v>
      </c>
      <c r="AC156" s="32">
        <f>'Dados Brutos - CHUVA'!AC156*'Dados Normal. pelo Peso - Chuva'!AC$4</f>
        <v>0.86399999999999999</v>
      </c>
    </row>
    <row r="157" spans="1:29" s="17" customFormat="1" x14ac:dyDescent="0.25">
      <c r="A157" s="18" t="s">
        <v>1177</v>
      </c>
      <c r="B157" s="28" t="s">
        <v>1178</v>
      </c>
      <c r="C157" s="32">
        <f>'Dados Brutos - CHUVA'!C157*'Dados Normal. pelo Peso - Chuva'!C$4</f>
        <v>234.42083783459367</v>
      </c>
      <c r="D157" s="32">
        <f>'Dados Brutos - CHUVA'!D157*'Dados Normal. pelo Peso - Chuva'!D$4</f>
        <v>158.0151429112247</v>
      </c>
      <c r="E157" s="32">
        <f>'Dados Brutos - CHUVA'!E157*'Dados Normal. pelo Peso - Chuva'!E$4</f>
        <v>119.652</v>
      </c>
      <c r="F157" s="32">
        <f>'Dados Brutos - CHUVA'!F157*'Dados Normal. pelo Peso - Chuva'!F$4</f>
        <v>77.824000000000012</v>
      </c>
      <c r="G157" s="32">
        <f>'Dados Brutos - CHUVA'!G157*'Dados Normal. pelo Peso - Chuva'!G$4</f>
        <v>41.794751640112466</v>
      </c>
      <c r="H157" s="32">
        <f>'Dados Brutos - CHUVA'!H157*'Dados Normal. pelo Peso - Chuva'!H$4</f>
        <v>2.1686129891415695</v>
      </c>
      <c r="I157" s="32">
        <f>'Dados Brutos - CHUVA'!I157*'Dados Normal. pelo Peso - Chuva'!I$4</f>
        <v>195.33500000000001</v>
      </c>
      <c r="J157" s="32">
        <f>'Dados Brutos - CHUVA'!J157*'Dados Normal. pelo Peso - Chuva'!J$4</f>
        <v>102.456</v>
      </c>
      <c r="K157" s="32">
        <f>'Dados Brutos - CHUVA'!K157*'Dados Normal. pelo Peso - Chuva'!K$4</f>
        <v>64.325000000000003</v>
      </c>
      <c r="L157" s="32">
        <f>'Dados Brutos - CHUVA'!L157*'Dados Normal. pelo Peso - Chuva'!L$4</f>
        <v>145.68</v>
      </c>
      <c r="M157" s="32">
        <f>'Dados Brutos - CHUVA'!M157*'Dados Normal. pelo Peso - Chuva'!M$4</f>
        <v>275.904</v>
      </c>
      <c r="N157" s="32">
        <f>'Dados Brutos - CHUVA'!N157*'Dados Normal. pelo Peso - Chuva'!N$4</f>
        <v>398.084</v>
      </c>
      <c r="O157" s="32">
        <f>'Dados Brutos - CHUVA'!O157*'Dados Normal. pelo Peso - Chuva'!O$4</f>
        <v>469.3</v>
      </c>
      <c r="P157" s="32">
        <f>'Dados Brutos - CHUVA'!P157*'Dados Normal. pelo Peso - Chuva'!P$4</f>
        <v>189.82899999999998</v>
      </c>
      <c r="Q157" s="32">
        <f>'Dados Brutos - CHUVA'!Q157*'Dados Normal. pelo Peso - Chuva'!Q$4</f>
        <v>4.7</v>
      </c>
      <c r="R157" s="32">
        <f>'Dados Brutos - CHUVA'!R157*'Dados Normal. pelo Peso - Chuva'!R$4</f>
        <v>0</v>
      </c>
      <c r="S157" s="32">
        <f>'Dados Brutos - CHUVA'!S157*'Dados Normal. pelo Peso - Chuva'!S$4</f>
        <v>2.9</v>
      </c>
      <c r="T157" s="32">
        <f>'Dados Brutos - CHUVA'!T157*'Dados Normal. pelo Peso - Chuva'!T$4</f>
        <v>0</v>
      </c>
      <c r="U157" s="32">
        <f>'Dados Brutos - CHUVA'!U157*'Dados Normal. pelo Peso - Chuva'!U$4</f>
        <v>0</v>
      </c>
      <c r="V157" s="32">
        <f>'Dados Brutos - CHUVA'!V157*'Dados Normal. pelo Peso - Chuva'!V$4</f>
        <v>1.95</v>
      </c>
      <c r="W157" s="32">
        <f>'Dados Brutos - CHUVA'!W157*'Dados Normal. pelo Peso - Chuva'!W$4</f>
        <v>429.01600000000002</v>
      </c>
      <c r="X157" s="32">
        <f>'Dados Brutos - CHUVA'!X157*'Dados Normal. pelo Peso - Chuva'!X$4</f>
        <v>362.40600000000001</v>
      </c>
      <c r="Y157" s="32">
        <f>'Dados Brutos - CHUVA'!Y157*'Dados Normal. pelo Peso - Chuva'!Y$4</f>
        <v>206.494</v>
      </c>
      <c r="Z157" s="32">
        <f>'Dados Brutos - CHUVA'!Z157*'Dados Normal. pelo Peso - Chuva'!Z$4</f>
        <v>161.304</v>
      </c>
      <c r="AA157" s="32">
        <f>'Dados Brutos - CHUVA'!AA157*'Dados Normal. pelo Peso - Chuva'!AA$4</f>
        <v>57.480000000000004</v>
      </c>
      <c r="AB157" s="32">
        <f>'Dados Brutos - CHUVA'!AB157*'Dados Normal. pelo Peso - Chuva'!AB$4</f>
        <v>2.1160000000000001</v>
      </c>
      <c r="AC157" s="32">
        <f>'Dados Brutos - CHUVA'!AC157*'Dados Normal. pelo Peso - Chuva'!AC$4</f>
        <v>1.1279999999999999</v>
      </c>
    </row>
    <row r="158" spans="1:29" s="17" customFormat="1" x14ac:dyDescent="0.25">
      <c r="A158" s="18" t="s">
        <v>1179</v>
      </c>
      <c r="B158" s="28" t="s">
        <v>1180</v>
      </c>
      <c r="C158" s="32">
        <f>'Dados Brutos - CHUVA'!C158*'Dados Normal. pelo Peso - Chuva'!C$4</f>
        <v>259.85676592536748</v>
      </c>
      <c r="D158" s="32">
        <f>'Dados Brutos - CHUVA'!D158*'Dados Normal. pelo Peso - Chuva'!D$4</f>
        <v>168.59676175790284</v>
      </c>
      <c r="E158" s="32">
        <f>'Dados Brutos - CHUVA'!E158*'Dados Normal. pelo Peso - Chuva'!E$4</f>
        <v>154.518</v>
      </c>
      <c r="F158" s="32">
        <f>'Dados Brutos - CHUVA'!F158*'Dados Normal. pelo Peso - Chuva'!F$4</f>
        <v>93.600000000000009</v>
      </c>
      <c r="G158" s="32">
        <f>'Dados Brutos - CHUVA'!G158*'Dados Normal. pelo Peso - Chuva'!G$4</f>
        <v>31.95534749729924</v>
      </c>
      <c r="H158" s="32">
        <f>'Dados Brutos - CHUVA'!H158*'Dados Normal. pelo Peso - Chuva'!H$4</f>
        <v>15.312235572854966</v>
      </c>
      <c r="I158" s="32">
        <f>'Dados Brutos - CHUVA'!I158*'Dados Normal. pelo Peso - Chuva'!I$4</f>
        <v>172.79499999999999</v>
      </c>
      <c r="J158" s="32">
        <f>'Dados Brutos - CHUVA'!J158*'Dados Normal. pelo Peso - Chuva'!J$4</f>
        <v>95.292000000000002</v>
      </c>
      <c r="K158" s="32">
        <f>'Dados Brutos - CHUVA'!K158*'Dados Normal. pelo Peso - Chuva'!K$4</f>
        <v>94.025000000000006</v>
      </c>
      <c r="L158" s="32">
        <f>'Dados Brutos - CHUVA'!L158*'Dados Normal. pelo Peso - Chuva'!L$4</f>
        <v>155.46</v>
      </c>
      <c r="M158" s="32">
        <f>'Dados Brutos - CHUVA'!M158*'Dados Normal. pelo Peso - Chuva'!M$4</f>
        <v>345.59999999999997</v>
      </c>
      <c r="N158" s="32">
        <f>'Dados Brutos - CHUVA'!N158*'Dados Normal. pelo Peso - Chuva'!N$4</f>
        <v>389.75799999999998</v>
      </c>
      <c r="O158" s="32">
        <f>'Dados Brutos - CHUVA'!O158*'Dados Normal. pelo Peso - Chuva'!O$4</f>
        <v>378.2</v>
      </c>
      <c r="P158" s="32">
        <f>'Dados Brutos - CHUVA'!P158*'Dados Normal. pelo Peso - Chuva'!P$4</f>
        <v>188.82199999999997</v>
      </c>
      <c r="Q158" s="32">
        <f>'Dados Brutos - CHUVA'!Q158*'Dados Normal. pelo Peso - Chuva'!Q$4</f>
        <v>0</v>
      </c>
      <c r="R158" s="32">
        <f>'Dados Brutos - CHUVA'!R158*'Dados Normal. pelo Peso - Chuva'!R$4</f>
        <v>4.5</v>
      </c>
      <c r="S158" s="32">
        <f>'Dados Brutos - CHUVA'!S158*'Dados Normal. pelo Peso - Chuva'!S$4</f>
        <v>5.8</v>
      </c>
      <c r="T158" s="32">
        <f>'Dados Brutos - CHUVA'!T158*'Dados Normal. pelo Peso - Chuva'!T$4</f>
        <v>0</v>
      </c>
      <c r="U158" s="32">
        <f>'Dados Brutos - CHUVA'!U158*'Dados Normal. pelo Peso - Chuva'!U$4</f>
        <v>0</v>
      </c>
      <c r="V158" s="32">
        <f>'Dados Brutos - CHUVA'!V158*'Dados Normal. pelo Peso - Chuva'!V$4</f>
        <v>2.34</v>
      </c>
      <c r="W158" s="32">
        <f>'Dados Brutos - CHUVA'!W158*'Dados Normal. pelo Peso - Chuva'!W$4</f>
        <v>435.21999999999997</v>
      </c>
      <c r="X158" s="32">
        <f>'Dados Brutos - CHUVA'!X158*'Dados Normal. pelo Peso - Chuva'!X$4</f>
        <v>359.55599999999998</v>
      </c>
      <c r="Y158" s="32">
        <f>'Dados Brutos - CHUVA'!Y158*'Dados Normal. pelo Peso - Chuva'!Y$4</f>
        <v>243.93799999999999</v>
      </c>
      <c r="Z158" s="32">
        <f>'Dados Brutos - CHUVA'!Z158*'Dados Normal. pelo Peso - Chuva'!Z$4</f>
        <v>192.65300000000002</v>
      </c>
      <c r="AA158" s="32">
        <f>'Dados Brutos - CHUVA'!AA158*'Dados Normal. pelo Peso - Chuva'!AA$4</f>
        <v>75.03</v>
      </c>
      <c r="AB158" s="32">
        <f>'Dados Brutos - CHUVA'!AB158*'Dados Normal. pelo Peso - Chuva'!AB$4</f>
        <v>2.5299999999999998</v>
      </c>
      <c r="AC158" s="32">
        <f>'Dados Brutos - CHUVA'!AC158*'Dados Normal. pelo Peso - Chuva'!AC$4</f>
        <v>1.68</v>
      </c>
    </row>
    <row r="159" spans="1:29" s="17" customFormat="1" x14ac:dyDescent="0.25">
      <c r="A159" s="18" t="s">
        <v>1181</v>
      </c>
      <c r="B159" s="28" t="s">
        <v>1182</v>
      </c>
      <c r="C159" s="32">
        <f>'Dados Brutos - CHUVA'!C159*'Dados Normal. pelo Peso - Chuva'!C$4</f>
        <v>184.20376831821355</v>
      </c>
      <c r="D159" s="32">
        <f>'Dados Brutos - CHUVA'!D159*'Dados Normal. pelo Peso - Chuva'!D$4</f>
        <v>131.82836194922174</v>
      </c>
      <c r="E159" s="32">
        <f>'Dados Brutos - CHUVA'!E159*'Dados Normal. pelo Peso - Chuva'!E$4</f>
        <v>103.428</v>
      </c>
      <c r="F159" s="32">
        <f>'Dados Brutos - CHUVA'!F159*'Dados Normal. pelo Peso - Chuva'!F$4</f>
        <v>62.688000000000002</v>
      </c>
      <c r="G159" s="32">
        <f>'Dados Brutos - CHUVA'!G159*'Dados Normal. pelo Peso - Chuva'!G$4</f>
        <v>42.337301242505866</v>
      </c>
      <c r="H159" s="32">
        <f>'Dados Brutos - CHUVA'!H159*'Dados Normal. pelo Peso - Chuva'!H$4</f>
        <v>5.8413052721088432</v>
      </c>
      <c r="I159" s="32">
        <f>'Dados Brutos - CHUVA'!I159*'Dados Normal. pelo Peso - Chuva'!I$4</f>
        <v>142.065</v>
      </c>
      <c r="J159" s="32">
        <f>'Dados Brutos - CHUVA'!J159*'Dados Normal. pelo Peso - Chuva'!J$4</f>
        <v>76.608000000000004</v>
      </c>
      <c r="K159" s="32">
        <f>'Dados Brutos - CHUVA'!K159*'Dados Normal. pelo Peso - Chuva'!K$4</f>
        <v>145.35</v>
      </c>
      <c r="L159" s="32">
        <f>'Dados Brutos - CHUVA'!L159*'Dados Normal. pelo Peso - Chuva'!L$4</f>
        <v>176.04</v>
      </c>
      <c r="M159" s="32">
        <f>'Dados Brutos - CHUVA'!M159*'Dados Normal. pelo Peso - Chuva'!M$4</f>
        <v>401.56799999999998</v>
      </c>
      <c r="N159" s="32">
        <f>'Dados Brutos - CHUVA'!N159*'Dados Normal. pelo Peso - Chuva'!N$4</f>
        <v>440.12799999999999</v>
      </c>
      <c r="O159" s="32">
        <f>'Dados Brutos - CHUVA'!O159*'Dados Normal. pelo Peso - Chuva'!O$4</f>
        <v>480</v>
      </c>
      <c r="P159" s="32">
        <f>'Dados Brutos - CHUVA'!P159*'Dados Normal. pelo Peso - Chuva'!P$4</f>
        <v>189.48699999999999</v>
      </c>
      <c r="Q159" s="32">
        <f>'Dados Brutos - CHUVA'!Q159*'Dados Normal. pelo Peso - Chuva'!Q$4</f>
        <v>4.7</v>
      </c>
      <c r="R159" s="32">
        <f>'Dados Brutos - CHUVA'!R159*'Dados Normal. pelo Peso - Chuva'!R$4</f>
        <v>0</v>
      </c>
      <c r="S159" s="32">
        <f>'Dados Brutos - CHUVA'!S159*'Dados Normal. pelo Peso - Chuva'!S$4</f>
        <v>2.9</v>
      </c>
      <c r="T159" s="32">
        <f>'Dados Brutos - CHUVA'!T159*'Dados Normal. pelo Peso - Chuva'!T$4</f>
        <v>0</v>
      </c>
      <c r="U159" s="32">
        <f>'Dados Brutos - CHUVA'!U159*'Dados Normal. pelo Peso - Chuva'!U$4</f>
        <v>3.7</v>
      </c>
      <c r="V159" s="32">
        <f>'Dados Brutos - CHUVA'!V159*'Dados Normal. pelo Peso - Chuva'!V$4</f>
        <v>1.794</v>
      </c>
      <c r="W159" s="32">
        <f>'Dados Brutos - CHUVA'!W159*'Dados Normal. pelo Peso - Chuva'!W$4</f>
        <v>405.51600000000002</v>
      </c>
      <c r="X159" s="32">
        <f>'Dados Brutos - CHUVA'!X159*'Dados Normal. pelo Peso - Chuva'!X$4</f>
        <v>356.44</v>
      </c>
      <c r="Y159" s="32">
        <f>'Dados Brutos - CHUVA'!Y159*'Dados Normal. pelo Peso - Chuva'!Y$4</f>
        <v>119.002</v>
      </c>
      <c r="Z159" s="32">
        <f>'Dados Brutos - CHUVA'!Z159*'Dados Normal. pelo Peso - Chuva'!Z$4</f>
        <v>108.89900000000002</v>
      </c>
      <c r="AA159" s="32">
        <f>'Dados Brutos - CHUVA'!AA159*'Dados Normal. pelo Peso - Chuva'!AA$4</f>
        <v>33.134999999999998</v>
      </c>
      <c r="AB159" s="32">
        <f>'Dados Brutos - CHUVA'!AB159*'Dados Normal. pelo Peso - Chuva'!AB$4</f>
        <v>2.0699999999999998</v>
      </c>
      <c r="AC159" s="32">
        <f>'Dados Brutos - CHUVA'!AC159*'Dados Normal. pelo Peso - Chuva'!AC$4</f>
        <v>0.93599999999999994</v>
      </c>
    </row>
    <row r="160" spans="1:29" s="17" customFormat="1" x14ac:dyDescent="0.25">
      <c r="A160" s="18" t="s">
        <v>1183</v>
      </c>
      <c r="B160" s="28" t="s">
        <v>1184</v>
      </c>
      <c r="C160" s="32">
        <f>'Dados Brutos - CHUVA'!C160*'Dados Normal. pelo Peso - Chuva'!C$4</f>
        <v>249.31837791199305</v>
      </c>
      <c r="D160" s="32">
        <f>'Dados Brutos - CHUVA'!D160*'Dados Normal. pelo Peso - Chuva'!D$4</f>
        <v>171.39982224479434</v>
      </c>
      <c r="E160" s="32">
        <f>'Dados Brutos - CHUVA'!E160*'Dados Normal. pelo Peso - Chuva'!E$4</f>
        <v>185.64000000000001</v>
      </c>
      <c r="F160" s="32">
        <f>'Dados Brutos - CHUVA'!F160*'Dados Normal. pelo Peso - Chuva'!F$4</f>
        <v>107.2</v>
      </c>
      <c r="G160" s="32">
        <f>'Dados Brutos - CHUVA'!G160*'Dados Normal. pelo Peso - Chuva'!G$4</f>
        <v>32.132625994694962</v>
      </c>
      <c r="H160" s="32">
        <f>'Dados Brutos - CHUVA'!H160*'Dados Normal. pelo Peso - Chuva'!H$4</f>
        <v>2.3868312757201644</v>
      </c>
      <c r="I160" s="32">
        <f>'Dados Brutos - CHUVA'!I160*'Dados Normal. pelo Peso - Chuva'!I$4</f>
        <v>288.05</v>
      </c>
      <c r="J160" s="32">
        <f>'Dados Brutos - CHUVA'!J160*'Dados Normal. pelo Peso - Chuva'!J$4</f>
        <v>128.77200000000002</v>
      </c>
      <c r="K160" s="32">
        <f>'Dados Brutos - CHUVA'!K160*'Dados Normal. pelo Peso - Chuva'!K$4</f>
        <v>106</v>
      </c>
      <c r="L160" s="32">
        <f>'Dados Brutos - CHUVA'!L160*'Dados Normal. pelo Peso - Chuva'!L$4</f>
        <v>125.32</v>
      </c>
      <c r="M160" s="32">
        <f>'Dados Brutos - CHUVA'!M160*'Dados Normal. pelo Peso - Chuva'!M$4</f>
        <v>170.16</v>
      </c>
      <c r="N160" s="32">
        <f>'Dados Brutos - CHUVA'!N160*'Dados Normal. pelo Peso - Chuva'!N$4</f>
        <v>446.61399999999998</v>
      </c>
      <c r="O160" s="32">
        <f>'Dados Brutos - CHUVA'!O160*'Dados Normal. pelo Peso - Chuva'!O$4</f>
        <v>289.40000000000003</v>
      </c>
      <c r="P160" s="32">
        <f>'Dados Brutos - CHUVA'!P160*'Dados Normal. pelo Peso - Chuva'!P$4</f>
        <v>173.071</v>
      </c>
      <c r="Q160" s="32">
        <f>'Dados Brutos - CHUVA'!Q160*'Dados Normal. pelo Peso - Chuva'!Q$4</f>
        <v>4.7</v>
      </c>
      <c r="R160" s="32">
        <f>'Dados Brutos - CHUVA'!R160*'Dados Normal. pelo Peso - Chuva'!R$4</f>
        <v>4.5</v>
      </c>
      <c r="S160" s="32">
        <f>'Dados Brutos - CHUVA'!S160*'Dados Normal. pelo Peso - Chuva'!S$4</f>
        <v>5.8</v>
      </c>
      <c r="T160" s="32">
        <f>'Dados Brutos - CHUVA'!T160*'Dados Normal. pelo Peso - Chuva'!T$4</f>
        <v>0</v>
      </c>
      <c r="U160" s="32">
        <f>'Dados Brutos - CHUVA'!U160*'Dados Normal. pelo Peso - Chuva'!U$4</f>
        <v>0</v>
      </c>
      <c r="V160" s="32">
        <f>'Dados Brutos - CHUVA'!V160*'Dados Normal. pelo Peso - Chuva'!V$4</f>
        <v>2.1059999999999999</v>
      </c>
      <c r="W160" s="32">
        <f>'Dados Brutos - CHUVA'!W160*'Dados Normal. pelo Peso - Chuva'!W$4</f>
        <v>456.60500000000002</v>
      </c>
      <c r="X160" s="32">
        <f>'Dados Brutos - CHUVA'!X160*'Dados Normal. pelo Peso - Chuva'!X$4</f>
        <v>358.41599999999994</v>
      </c>
      <c r="Y160" s="32">
        <f>'Dados Brutos - CHUVA'!Y160*'Dados Normal. pelo Peso - Chuva'!Y$4</f>
        <v>296.37799999999999</v>
      </c>
      <c r="Z160" s="32">
        <f>'Dados Brutos - CHUVA'!Z160*'Dados Normal. pelo Peso - Chuva'!Z$4</f>
        <v>230.20599999999999</v>
      </c>
      <c r="AA160" s="32">
        <f>'Dados Brutos - CHUVA'!AA160*'Dados Normal. pelo Peso - Chuva'!AA$4</f>
        <v>76.14</v>
      </c>
      <c r="AB160" s="32">
        <f>'Dados Brutos - CHUVA'!AB160*'Dados Normal. pelo Peso - Chuva'!AB$4</f>
        <v>3.1280000000000001</v>
      </c>
      <c r="AC160" s="32">
        <f>'Dados Brutos - CHUVA'!AC160*'Dados Normal. pelo Peso - Chuva'!AC$4</f>
        <v>1.3679999999999999</v>
      </c>
    </row>
    <row r="161" spans="1:29" s="17" customFormat="1" x14ac:dyDescent="0.25">
      <c r="A161" s="18" t="s">
        <v>1185</v>
      </c>
      <c r="B161" s="28" t="s">
        <v>1186</v>
      </c>
      <c r="C161" s="32">
        <f>'Dados Brutos - CHUVA'!C161*'Dados Normal. pelo Peso - Chuva'!C$4</f>
        <v>325.26247755834828</v>
      </c>
      <c r="D161" s="32">
        <f>'Dados Brutos - CHUVA'!D161*'Dados Normal. pelo Peso - Chuva'!D$4</f>
        <v>220.04141590629652</v>
      </c>
      <c r="E161" s="32">
        <f>'Dados Brutos - CHUVA'!E161*'Dados Normal. pelo Peso - Chuva'!E$4</f>
        <v>201.084</v>
      </c>
      <c r="F161" s="32">
        <f>'Dados Brutos - CHUVA'!F161*'Dados Normal. pelo Peso - Chuva'!F$4</f>
        <v>127.93599999999999</v>
      </c>
      <c r="G161" s="32">
        <f>'Dados Brutos - CHUVA'!G161*'Dados Normal. pelo Peso - Chuva'!G$4</f>
        <v>102.34789305754209</v>
      </c>
      <c r="H161" s="32">
        <f>'Dados Brutos - CHUVA'!H161*'Dados Normal. pelo Peso - Chuva'!H$4</f>
        <v>12.798666666666666</v>
      </c>
      <c r="I161" s="32">
        <f>'Dados Brutos - CHUVA'!I161*'Dados Normal. pelo Peso - Chuva'!I$4</f>
        <v>250.95000000000002</v>
      </c>
      <c r="J161" s="32">
        <f>'Dados Brutos - CHUVA'!J161*'Dados Normal. pelo Peso - Chuva'!J$4</f>
        <v>115.452</v>
      </c>
      <c r="K161" s="32">
        <f>'Dados Brutos - CHUVA'!K161*'Dados Normal. pelo Peso - Chuva'!K$4</f>
        <v>7.45</v>
      </c>
      <c r="L161" s="32">
        <f>'Dados Brutos - CHUVA'!L161*'Dados Normal. pelo Peso - Chuva'!L$4</f>
        <v>26.92</v>
      </c>
      <c r="M161" s="32">
        <f>'Dados Brutos - CHUVA'!M161*'Dados Normal. pelo Peso - Chuva'!M$4</f>
        <v>103.008</v>
      </c>
      <c r="N161" s="32">
        <f>'Dados Brutos - CHUVA'!N161*'Dados Normal. pelo Peso - Chuva'!N$4</f>
        <v>364.04399999999998</v>
      </c>
      <c r="O161" s="32">
        <f>'Dados Brutos - CHUVA'!O161*'Dados Normal. pelo Peso - Chuva'!O$4</f>
        <v>181.55</v>
      </c>
      <c r="P161" s="32">
        <f>'Dados Brutos - CHUVA'!P161*'Dados Normal. pelo Peso - Chuva'!P$4</f>
        <v>180.405</v>
      </c>
      <c r="Q161" s="32">
        <f>'Dados Brutos - CHUVA'!Q161*'Dados Normal. pelo Peso - Chuva'!Q$4</f>
        <v>0</v>
      </c>
      <c r="R161" s="32">
        <f>'Dados Brutos - CHUVA'!R161*'Dados Normal. pelo Peso - Chuva'!R$4</f>
        <v>0</v>
      </c>
      <c r="S161" s="32">
        <f>'Dados Brutos - CHUVA'!S161*'Dados Normal. pelo Peso - Chuva'!S$4</f>
        <v>2.9</v>
      </c>
      <c r="T161" s="32">
        <f>'Dados Brutos - CHUVA'!T161*'Dados Normal. pelo Peso - Chuva'!T$4</f>
        <v>0</v>
      </c>
      <c r="U161" s="32">
        <f>'Dados Brutos - CHUVA'!U161*'Dados Normal. pelo Peso - Chuva'!U$4</f>
        <v>0</v>
      </c>
      <c r="V161" s="32">
        <f>'Dados Brutos - CHUVA'!V161*'Dados Normal. pelo Peso - Chuva'!V$4</f>
        <v>1.911</v>
      </c>
      <c r="W161" s="32">
        <f>'Dados Brutos - CHUVA'!W161*'Dados Normal. pelo Peso - Chuva'!W$4</f>
        <v>456.32300000000004</v>
      </c>
      <c r="X161" s="32">
        <f>'Dados Brutos - CHUVA'!X161*'Dados Normal. pelo Peso - Chuva'!X$4</f>
        <v>373.12199999999996</v>
      </c>
      <c r="Y161" s="32">
        <f>'Dados Brutos - CHUVA'!Y161*'Dados Normal. pelo Peso - Chuva'!Y$4</f>
        <v>288.00599999999997</v>
      </c>
      <c r="Z161" s="32">
        <f>'Dados Brutos - CHUVA'!Z161*'Dados Normal. pelo Peso - Chuva'!Z$4</f>
        <v>283.08100000000002</v>
      </c>
      <c r="AA161" s="32">
        <f>'Dados Brutos - CHUVA'!AA161*'Dados Normal. pelo Peso - Chuva'!AA$4</f>
        <v>80.19</v>
      </c>
      <c r="AB161" s="32">
        <f>'Dados Brutos - CHUVA'!AB161*'Dados Normal. pelo Peso - Chuva'!AB$4</f>
        <v>2.0699999999999998</v>
      </c>
      <c r="AC161" s="32">
        <f>'Dados Brutos - CHUVA'!AC161*'Dados Normal. pelo Peso - Chuva'!AC$4</f>
        <v>1.08</v>
      </c>
    </row>
    <row r="162" spans="1:29" s="17" customFormat="1" x14ac:dyDescent="0.25">
      <c r="A162" s="18" t="s">
        <v>1187</v>
      </c>
      <c r="B162" s="28" t="s">
        <v>1188</v>
      </c>
      <c r="C162" s="32">
        <f>'Dados Brutos - CHUVA'!C162*'Dados Normal. pelo Peso - Chuva'!C$4</f>
        <v>251.81769600732878</v>
      </c>
      <c r="D162" s="32">
        <f>'Dados Brutos - CHUVA'!D162*'Dados Normal. pelo Peso - Chuva'!D$4</f>
        <v>180.07012622720899</v>
      </c>
      <c r="E162" s="32">
        <f>'Dados Brutos - CHUVA'!E162*'Dados Normal. pelo Peso - Chuva'!E$4</f>
        <v>151.32</v>
      </c>
      <c r="F162" s="32">
        <f>'Dados Brutos - CHUVA'!F162*'Dados Normal. pelo Peso - Chuva'!F$4</f>
        <v>94.591999999999999</v>
      </c>
      <c r="G162" s="32">
        <f>'Dados Brutos - CHUVA'!G162*'Dados Normal. pelo Peso - Chuva'!G$4</f>
        <v>36.862547288776796</v>
      </c>
      <c r="H162" s="32">
        <f>'Dados Brutos - CHUVA'!H162*'Dados Normal. pelo Peso - Chuva'!H$4</f>
        <v>10.506657323055361</v>
      </c>
      <c r="I162" s="32">
        <f>'Dados Brutos - CHUVA'!I162*'Dados Normal. pelo Peso - Chuva'!I$4</f>
        <v>215.11</v>
      </c>
      <c r="J162" s="32">
        <f>'Dados Brutos - CHUVA'!J162*'Dados Normal. pelo Peso - Chuva'!J$4</f>
        <v>99.215999999999994</v>
      </c>
      <c r="K162" s="32">
        <f>'Dados Brutos - CHUVA'!K162*'Dados Normal. pelo Peso - Chuva'!K$4</f>
        <v>108.825</v>
      </c>
      <c r="L162" s="32">
        <f>'Dados Brutos - CHUVA'!L162*'Dados Normal. pelo Peso - Chuva'!L$4</f>
        <v>123.96</v>
      </c>
      <c r="M162" s="32">
        <f>'Dados Brutos - CHUVA'!M162*'Dados Normal. pelo Peso - Chuva'!M$4</f>
        <v>359.23200000000003</v>
      </c>
      <c r="N162" s="32">
        <f>'Dados Brutos - CHUVA'!N162*'Dados Normal. pelo Peso - Chuva'!N$4</f>
        <v>361.79</v>
      </c>
      <c r="O162" s="32">
        <f>'Dados Brutos - CHUVA'!O162*'Dados Normal. pelo Peso - Chuva'!O$4</f>
        <v>318.39999999999998</v>
      </c>
      <c r="P162" s="32">
        <f>'Dados Brutos - CHUVA'!P162*'Dados Normal. pelo Peso - Chuva'!P$4</f>
        <v>187.49199999999999</v>
      </c>
      <c r="Q162" s="32">
        <f>'Dados Brutos - CHUVA'!Q162*'Dados Normal. pelo Peso - Chuva'!Q$4</f>
        <v>4.7</v>
      </c>
      <c r="R162" s="32">
        <f>'Dados Brutos - CHUVA'!R162*'Dados Normal. pelo Peso - Chuva'!R$4</f>
        <v>0</v>
      </c>
      <c r="S162" s="32">
        <f>'Dados Brutos - CHUVA'!S162*'Dados Normal. pelo Peso - Chuva'!S$4</f>
        <v>8.6999999999999993</v>
      </c>
      <c r="T162" s="32">
        <f>'Dados Brutos - CHUVA'!T162*'Dados Normal. pelo Peso - Chuva'!T$4</f>
        <v>0</v>
      </c>
      <c r="U162" s="32">
        <f>'Dados Brutos - CHUVA'!U162*'Dados Normal. pelo Peso - Chuva'!U$4</f>
        <v>0</v>
      </c>
      <c r="V162" s="32">
        <f>'Dados Brutos - CHUVA'!V162*'Dados Normal. pelo Peso - Chuva'!V$4</f>
        <v>2.5739999999999998</v>
      </c>
      <c r="W162" s="32">
        <f>'Dados Brutos - CHUVA'!W162*'Dados Normal. pelo Peso - Chuva'!W$4</f>
        <v>423.42300000000006</v>
      </c>
      <c r="X162" s="32">
        <f>'Dados Brutos - CHUVA'!X162*'Dados Normal. pelo Peso - Chuva'!X$4</f>
        <v>346.56</v>
      </c>
      <c r="Y162" s="32">
        <f>'Dados Brutos - CHUVA'!Y162*'Dados Normal. pelo Peso - Chuva'!Y$4</f>
        <v>223.97399999999996</v>
      </c>
      <c r="Z162" s="32">
        <f>'Dados Brutos - CHUVA'!Z162*'Dados Normal. pelo Peso - Chuva'!Z$4</f>
        <v>215.26</v>
      </c>
      <c r="AA162" s="32">
        <f>'Dados Brutos - CHUVA'!AA162*'Dados Normal. pelo Peso - Chuva'!AA$4</f>
        <v>89.204999999999998</v>
      </c>
      <c r="AB162" s="32">
        <f>'Dados Brutos - CHUVA'!AB162*'Dados Normal. pelo Peso - Chuva'!AB$4</f>
        <v>3.7719999999999994</v>
      </c>
      <c r="AC162" s="32">
        <f>'Dados Brutos - CHUVA'!AC162*'Dados Normal. pelo Peso - Chuva'!AC$4</f>
        <v>1.92</v>
      </c>
    </row>
    <row r="163" spans="1:29" s="17" customFormat="1" x14ac:dyDescent="0.25">
      <c r="A163" s="18" t="s">
        <v>1189</v>
      </c>
      <c r="B163" s="28" t="s">
        <v>1190</v>
      </c>
      <c r="C163" s="32">
        <f>'Dados Brutos - CHUVA'!C163*'Dados Normal. pelo Peso - Chuva'!C$4</f>
        <v>246.99471716032528</v>
      </c>
      <c r="D163" s="32">
        <f>'Dados Brutos - CHUVA'!D163*'Dados Normal. pelo Peso - Chuva'!D$4</f>
        <v>179.8928363424578</v>
      </c>
      <c r="E163" s="32">
        <f>'Dados Brutos - CHUVA'!E163*'Dados Normal. pelo Peso - Chuva'!E$4</f>
        <v>153.309</v>
      </c>
      <c r="F163" s="32">
        <f>'Dados Brutos - CHUVA'!F163*'Dados Normal. pelo Peso - Chuva'!F$4</f>
        <v>96</v>
      </c>
      <c r="G163" s="32">
        <f>'Dados Brutos - CHUVA'!G163*'Dados Normal. pelo Peso - Chuva'!G$4</f>
        <v>34.480388494583494</v>
      </c>
      <c r="H163" s="32">
        <f>'Dados Brutos - CHUVA'!H163*'Dados Normal. pelo Peso - Chuva'!H$4</f>
        <v>14.109650299615419</v>
      </c>
      <c r="I163" s="32">
        <f>'Dados Brutos - CHUVA'!I163*'Dados Normal. pelo Peso - Chuva'!I$4</f>
        <v>203.91</v>
      </c>
      <c r="J163" s="32">
        <f>'Dados Brutos - CHUVA'!J163*'Dados Normal. pelo Peso - Chuva'!J$4</f>
        <v>83.772000000000006</v>
      </c>
      <c r="K163" s="32">
        <f>'Dados Brutos - CHUVA'!K163*'Dados Normal. pelo Peso - Chuva'!K$4</f>
        <v>84</v>
      </c>
      <c r="L163" s="32">
        <f>'Dados Brutos - CHUVA'!L163*'Dados Normal. pelo Peso - Chuva'!L$4</f>
        <v>121.68</v>
      </c>
      <c r="M163" s="32">
        <f>'Dados Brutos - CHUVA'!M163*'Dados Normal. pelo Peso - Chuva'!M$4</f>
        <v>244.17599999999999</v>
      </c>
      <c r="N163" s="32">
        <f>'Dados Brutos - CHUVA'!N163*'Dados Normal. pelo Peso - Chuva'!N$4</f>
        <v>424.76400000000001</v>
      </c>
      <c r="O163" s="32">
        <f>'Dados Brutos - CHUVA'!O163*'Dados Normal. pelo Peso - Chuva'!O$4</f>
        <v>389.85</v>
      </c>
      <c r="P163" s="32">
        <f>'Dados Brutos - CHUVA'!P163*'Dados Normal. pelo Peso - Chuva'!P$4</f>
        <v>184.86999999999998</v>
      </c>
      <c r="Q163" s="32">
        <f>'Dados Brutos - CHUVA'!Q163*'Dados Normal. pelo Peso - Chuva'!Q$4</f>
        <v>4.7</v>
      </c>
      <c r="R163" s="32">
        <f>'Dados Brutos - CHUVA'!R163*'Dados Normal. pelo Peso - Chuva'!R$4</f>
        <v>0</v>
      </c>
      <c r="S163" s="32">
        <f>'Dados Brutos - CHUVA'!S163*'Dados Normal. pelo Peso - Chuva'!S$4</f>
        <v>8.6999999999999993</v>
      </c>
      <c r="T163" s="32">
        <f>'Dados Brutos - CHUVA'!T163*'Dados Normal. pelo Peso - Chuva'!T$4</f>
        <v>0</v>
      </c>
      <c r="U163" s="32">
        <f>'Dados Brutos - CHUVA'!U163*'Dados Normal. pelo Peso - Chuva'!U$4</f>
        <v>0</v>
      </c>
      <c r="V163" s="32">
        <f>'Dados Brutos - CHUVA'!V163*'Dados Normal. pelo Peso - Chuva'!V$4</f>
        <v>2.1840000000000002</v>
      </c>
      <c r="W163" s="32">
        <f>'Dados Brutos - CHUVA'!W163*'Dados Normal. pelo Peso - Chuva'!W$4</f>
        <v>431.93000000000006</v>
      </c>
      <c r="X163" s="32">
        <f>'Dados Brutos - CHUVA'!X163*'Dados Normal. pelo Peso - Chuva'!X$4</f>
        <v>359.36599999999999</v>
      </c>
      <c r="Y163" s="32">
        <f>'Dados Brutos - CHUVA'!Y163*'Dados Normal. pelo Peso - Chuva'!Y$4</f>
        <v>266.57</v>
      </c>
      <c r="Z163" s="32">
        <f>'Dados Brutos - CHUVA'!Z163*'Dados Normal. pelo Peso - Chuva'!Z$4</f>
        <v>243.78899999999999</v>
      </c>
      <c r="AA163" s="32">
        <f>'Dados Brutos - CHUVA'!AA163*'Dados Normal. pelo Peso - Chuva'!AA$4</f>
        <v>84.164999999999992</v>
      </c>
      <c r="AB163" s="32">
        <f>'Dados Brutos - CHUVA'!AB163*'Dados Normal. pelo Peso - Chuva'!AB$4</f>
        <v>2.6219999999999994</v>
      </c>
      <c r="AC163" s="32">
        <f>'Dados Brutos - CHUVA'!AC163*'Dados Normal. pelo Peso - Chuva'!AC$4</f>
        <v>1.464</v>
      </c>
    </row>
    <row r="164" spans="1:29" s="17" customFormat="1" x14ac:dyDescent="0.25">
      <c r="A164" s="18" t="s">
        <v>1191</v>
      </c>
      <c r="B164" s="28" t="s">
        <v>1192</v>
      </c>
      <c r="C164" s="32">
        <f>'Dados Brutos - CHUVA'!C164*'Dados Normal. pelo Peso - Chuva'!C$4</f>
        <v>260.75752212389375</v>
      </c>
      <c r="D164" s="32">
        <f>'Dados Brutos - CHUVA'!D164*'Dados Normal. pelo Peso - Chuva'!D$4</f>
        <v>177.39891962678018</v>
      </c>
      <c r="E164" s="32">
        <f>'Dados Brutos - CHUVA'!E164*'Dados Normal. pelo Peso - Chuva'!E$4</f>
        <v>145.08000000000001</v>
      </c>
      <c r="F164" s="32">
        <f>'Dados Brutos - CHUVA'!F164*'Dados Normal. pelo Peso - Chuva'!F$4</f>
        <v>87.77600000000001</v>
      </c>
      <c r="G164" s="32">
        <f>'Dados Brutos - CHUVA'!G164*'Dados Normal. pelo Peso - Chuva'!G$4</f>
        <v>57.226952079785939</v>
      </c>
      <c r="H164" s="32">
        <f>'Dados Brutos - CHUVA'!H164*'Dados Normal. pelo Peso - Chuva'!H$4</f>
        <v>13.663620788121074</v>
      </c>
      <c r="I164" s="32">
        <f>'Dados Brutos - CHUVA'!I164*'Dados Normal. pelo Peso - Chuva'!I$4</f>
        <v>185.67499999999998</v>
      </c>
      <c r="J164" s="32">
        <f>'Dados Brutos - CHUVA'!J164*'Dados Normal. pelo Peso - Chuva'!J$4</f>
        <v>86.22</v>
      </c>
      <c r="K164" s="32">
        <f>'Dados Brutos - CHUVA'!K164*'Dados Normal. pelo Peso - Chuva'!K$4</f>
        <v>92.025000000000006</v>
      </c>
      <c r="L164" s="32">
        <f>'Dados Brutos - CHUVA'!L164*'Dados Normal. pelo Peso - Chuva'!L$4</f>
        <v>140.69999999999999</v>
      </c>
      <c r="M164" s="32">
        <f>'Dados Brutos - CHUVA'!M164*'Dados Normal. pelo Peso - Chuva'!M$4</f>
        <v>270.91199999999998</v>
      </c>
      <c r="N164" s="32">
        <f>'Dados Brutos - CHUVA'!N164*'Dados Normal. pelo Peso - Chuva'!N$4</f>
        <v>356.95999999999992</v>
      </c>
      <c r="O164" s="32">
        <f>'Dados Brutos - CHUVA'!O164*'Dados Normal. pelo Peso - Chuva'!O$4</f>
        <v>318.7</v>
      </c>
      <c r="P164" s="32">
        <f>'Dados Brutos - CHUVA'!P164*'Dados Normal. pelo Peso - Chuva'!P$4</f>
        <v>185.42099999999999</v>
      </c>
      <c r="Q164" s="32">
        <f>'Dados Brutos - CHUVA'!Q164*'Dados Normal. pelo Peso - Chuva'!Q$4</f>
        <v>4.7</v>
      </c>
      <c r="R164" s="32">
        <f>'Dados Brutos - CHUVA'!R164*'Dados Normal. pelo Peso - Chuva'!R$4</f>
        <v>4.5</v>
      </c>
      <c r="S164" s="32">
        <f>'Dados Brutos - CHUVA'!S164*'Dados Normal. pelo Peso - Chuva'!S$4</f>
        <v>8.6999999999999993</v>
      </c>
      <c r="T164" s="32">
        <f>'Dados Brutos - CHUVA'!T164*'Dados Normal. pelo Peso - Chuva'!T$4</f>
        <v>0</v>
      </c>
      <c r="U164" s="32">
        <f>'Dados Brutos - CHUVA'!U164*'Dados Normal. pelo Peso - Chuva'!U$4</f>
        <v>0</v>
      </c>
      <c r="V164" s="32">
        <f>'Dados Brutos - CHUVA'!V164*'Dados Normal. pelo Peso - Chuva'!V$4</f>
        <v>2.1840000000000002</v>
      </c>
      <c r="W164" s="32">
        <f>'Dados Brutos - CHUVA'!W164*'Dados Normal. pelo Peso - Chuva'!W$4</f>
        <v>449.13200000000001</v>
      </c>
      <c r="X164" s="32">
        <f>'Dados Brutos - CHUVA'!X164*'Dados Normal. pelo Peso - Chuva'!X$4</f>
        <v>352.22199999999998</v>
      </c>
      <c r="Y164" s="32">
        <f>'Dados Brutos - CHUVA'!Y164*'Dados Normal. pelo Peso - Chuva'!Y$4</f>
        <v>210.404</v>
      </c>
      <c r="Z164" s="32">
        <f>'Dados Brutos - CHUVA'!Z164*'Dados Normal. pelo Peso - Chuva'!Z$4</f>
        <v>210.79500000000002</v>
      </c>
      <c r="AA164" s="32">
        <f>'Dados Brutos - CHUVA'!AA164*'Dados Normal. pelo Peso - Chuva'!AA$4</f>
        <v>73.185000000000002</v>
      </c>
      <c r="AB164" s="32">
        <f>'Dados Brutos - CHUVA'!AB164*'Dados Normal. pelo Peso - Chuva'!AB$4</f>
        <v>3.036</v>
      </c>
      <c r="AC164" s="32">
        <f>'Dados Brutos - CHUVA'!AC164*'Dados Normal. pelo Peso - Chuva'!AC$4</f>
        <v>1.488</v>
      </c>
    </row>
    <row r="165" spans="1:29" s="17" customFormat="1" x14ac:dyDescent="0.25">
      <c r="A165" s="18" t="s">
        <v>1193</v>
      </c>
      <c r="B165" s="28" t="s">
        <v>1194</v>
      </c>
      <c r="C165" s="32">
        <f>'Dados Brutos - CHUVA'!C165*'Dados Normal. pelo Peso - Chuva'!C$4</f>
        <v>227.69138216273123</v>
      </c>
      <c r="D165" s="32">
        <f>'Dados Brutos - CHUVA'!D165*'Dados Normal. pelo Peso - Chuva'!D$4</f>
        <v>164.35510887772196</v>
      </c>
      <c r="E165" s="32">
        <f>'Dados Brutos - CHUVA'!E165*'Dados Normal. pelo Peso - Chuva'!E$4</f>
        <v>143.637</v>
      </c>
      <c r="F165" s="32">
        <f>'Dados Brutos - CHUVA'!F165*'Dados Normal. pelo Peso - Chuva'!F$4</f>
        <v>86.688000000000002</v>
      </c>
      <c r="G165" s="32">
        <f>'Dados Brutos - CHUVA'!G165*'Dados Normal. pelo Peso - Chuva'!G$4</f>
        <v>34.268205494842206</v>
      </c>
      <c r="H165" s="32">
        <f>'Dados Brutos - CHUVA'!H165*'Dados Normal. pelo Peso - Chuva'!H$4</f>
        <v>4.6590412992229107</v>
      </c>
      <c r="I165" s="32">
        <f>'Dados Brutos - CHUVA'!I165*'Dados Normal. pelo Peso - Chuva'!I$4</f>
        <v>249.935</v>
      </c>
      <c r="J165" s="32">
        <f>'Dados Brutos - CHUVA'!J165*'Dados Normal. pelo Peso - Chuva'!J$4</f>
        <v>93.06</v>
      </c>
      <c r="K165" s="32">
        <f>'Dados Brutos - CHUVA'!K165*'Dados Normal. pelo Peso - Chuva'!K$4</f>
        <v>117.10000000000001</v>
      </c>
      <c r="L165" s="32">
        <f>'Dados Brutos - CHUVA'!L165*'Dados Normal. pelo Peso - Chuva'!L$4</f>
        <v>173.4</v>
      </c>
      <c r="M165" s="32">
        <f>'Dados Brutos - CHUVA'!M165*'Dados Normal. pelo Peso - Chuva'!M$4</f>
        <v>258.19200000000001</v>
      </c>
      <c r="N165" s="32">
        <f>'Dados Brutos - CHUVA'!N165*'Dados Normal. pelo Peso - Chuva'!N$4</f>
        <v>411.608</v>
      </c>
      <c r="O165" s="32">
        <f>'Dados Brutos - CHUVA'!O165*'Dados Normal. pelo Peso - Chuva'!O$4</f>
        <v>461.04999999999995</v>
      </c>
      <c r="P165" s="32">
        <f>'Dados Brutos - CHUVA'!P165*'Dados Normal. pelo Peso - Chuva'!P$4</f>
        <v>189.73399999999998</v>
      </c>
      <c r="Q165" s="32">
        <f>'Dados Brutos - CHUVA'!Q165*'Dados Normal. pelo Peso - Chuva'!Q$4</f>
        <v>4.7</v>
      </c>
      <c r="R165" s="32">
        <f>'Dados Brutos - CHUVA'!R165*'Dados Normal. pelo Peso - Chuva'!R$4</f>
        <v>0</v>
      </c>
      <c r="S165" s="32">
        <f>'Dados Brutos - CHUVA'!S165*'Dados Normal. pelo Peso - Chuva'!S$4</f>
        <v>2.9</v>
      </c>
      <c r="T165" s="32">
        <f>'Dados Brutos - CHUVA'!T165*'Dados Normal. pelo Peso - Chuva'!T$4</f>
        <v>0</v>
      </c>
      <c r="U165" s="32">
        <f>'Dados Brutos - CHUVA'!U165*'Dados Normal. pelo Peso - Chuva'!U$4</f>
        <v>0</v>
      </c>
      <c r="V165" s="32">
        <f>'Dados Brutos - CHUVA'!V165*'Dados Normal. pelo Peso - Chuva'!V$4</f>
        <v>1.9889999999999999</v>
      </c>
      <c r="W165" s="32">
        <f>'Dados Brutos - CHUVA'!W165*'Dados Normal. pelo Peso - Chuva'!W$4</f>
        <v>425.91400000000004</v>
      </c>
      <c r="X165" s="32">
        <f>'Dados Brutos - CHUVA'!X165*'Dados Normal. pelo Peso - Chuva'!X$4</f>
        <v>367.15600000000001</v>
      </c>
      <c r="Y165" s="32">
        <f>'Dados Brutos - CHUVA'!Y165*'Dados Normal. pelo Peso - Chuva'!Y$4</f>
        <v>219.42</v>
      </c>
      <c r="Z165" s="32">
        <f>'Dados Brutos - CHUVA'!Z165*'Dados Normal. pelo Peso - Chuva'!Z$4</f>
        <v>224.89500000000001</v>
      </c>
      <c r="AA165" s="32">
        <f>'Dados Brutos - CHUVA'!AA165*'Dados Normal. pelo Peso - Chuva'!AA$4</f>
        <v>63.914999999999999</v>
      </c>
      <c r="AB165" s="32">
        <f>'Dados Brutos - CHUVA'!AB165*'Dados Normal. pelo Peso - Chuva'!AB$4</f>
        <v>3.3119999999999998</v>
      </c>
      <c r="AC165" s="32">
        <f>'Dados Brutos - CHUVA'!AC165*'Dados Normal. pelo Peso - Chuva'!AC$4</f>
        <v>1.1519999999999999</v>
      </c>
    </row>
    <row r="166" spans="1:29" s="17" customFormat="1" x14ac:dyDescent="0.25">
      <c r="A166" s="18" t="s">
        <v>1195</v>
      </c>
      <c r="B166" s="28" t="s">
        <v>1196</v>
      </c>
      <c r="C166" s="32">
        <f>'Dados Brutos - CHUVA'!C166*'Dados Normal. pelo Peso - Chuva'!C$4</f>
        <v>182.39946079532689</v>
      </c>
      <c r="D166" s="32">
        <f>'Dados Brutos - CHUVA'!D166*'Dados Normal. pelo Peso - Chuva'!D$4</f>
        <v>129.42834358623833</v>
      </c>
      <c r="E166" s="32">
        <f>'Dados Brutos - CHUVA'!E166*'Dados Normal. pelo Peso - Chuva'!E$4</f>
        <v>117.07799999999999</v>
      </c>
      <c r="F166" s="32">
        <f>'Dados Brutos - CHUVA'!F166*'Dados Normal. pelo Peso - Chuva'!F$4</f>
        <v>64.384</v>
      </c>
      <c r="G166" s="32">
        <f>'Dados Brutos - CHUVA'!G166*'Dados Normal. pelo Peso - Chuva'!G$4</f>
        <v>48.637936458005669</v>
      </c>
      <c r="H166" s="32">
        <f>'Dados Brutos - CHUVA'!H166*'Dados Normal. pelo Peso - Chuva'!H$4</f>
        <v>4.432536893886156</v>
      </c>
      <c r="I166" s="32">
        <f>'Dados Brutos - CHUVA'!I166*'Dados Normal. pelo Peso - Chuva'!I$4</f>
        <v>224.73499999999999</v>
      </c>
      <c r="J166" s="32">
        <f>'Dados Brutos - CHUVA'!J166*'Dados Normal. pelo Peso - Chuva'!J$4</f>
        <v>86.328000000000003</v>
      </c>
      <c r="K166" s="32">
        <f>'Dados Brutos - CHUVA'!K166*'Dados Normal. pelo Peso - Chuva'!K$4</f>
        <v>82.325000000000003</v>
      </c>
      <c r="L166" s="32">
        <f>'Dados Brutos - CHUVA'!L166*'Dados Normal. pelo Peso - Chuva'!L$4</f>
        <v>168.04</v>
      </c>
      <c r="M166" s="32">
        <f>'Dados Brutos - CHUVA'!M166*'Dados Normal. pelo Peso - Chuva'!M$4</f>
        <v>301.2</v>
      </c>
      <c r="N166" s="32">
        <f>'Dados Brutos - CHUVA'!N166*'Dados Normal. pelo Peso - Chuva'!N$4</f>
        <v>380.78799999999995</v>
      </c>
      <c r="O166" s="32">
        <f>'Dados Brutos - CHUVA'!O166*'Dados Normal. pelo Peso - Chuva'!O$4</f>
        <v>427.55</v>
      </c>
      <c r="P166" s="32">
        <f>'Dados Brutos - CHUVA'!P166*'Dados Normal. pelo Peso - Chuva'!P$4</f>
        <v>187.07399999999998</v>
      </c>
      <c r="Q166" s="32">
        <f>'Dados Brutos - CHUVA'!Q166*'Dados Normal. pelo Peso - Chuva'!Q$4</f>
        <v>0</v>
      </c>
      <c r="R166" s="32">
        <f>'Dados Brutos - CHUVA'!R166*'Dados Normal. pelo Peso - Chuva'!R$4</f>
        <v>0</v>
      </c>
      <c r="S166" s="32">
        <f>'Dados Brutos - CHUVA'!S166*'Dados Normal. pelo Peso - Chuva'!S$4</f>
        <v>5.8</v>
      </c>
      <c r="T166" s="32">
        <f>'Dados Brutos - CHUVA'!T166*'Dados Normal. pelo Peso - Chuva'!T$4</f>
        <v>0</v>
      </c>
      <c r="U166" s="32">
        <f>'Dados Brutos - CHUVA'!U166*'Dados Normal. pelo Peso - Chuva'!U$4</f>
        <v>0</v>
      </c>
      <c r="V166" s="32">
        <f>'Dados Brutos - CHUVA'!V166*'Dados Normal. pelo Peso - Chuva'!V$4</f>
        <v>1.9889999999999999</v>
      </c>
      <c r="W166" s="32">
        <f>'Dados Brutos - CHUVA'!W166*'Dados Normal. pelo Peso - Chuva'!W$4</f>
        <v>420.22699999999998</v>
      </c>
      <c r="X166" s="32">
        <f>'Dados Brutos - CHUVA'!X166*'Dados Normal. pelo Peso - Chuva'!X$4</f>
        <v>348.65</v>
      </c>
      <c r="Y166" s="32">
        <f>'Dados Brutos - CHUVA'!Y166*'Dados Normal. pelo Peso - Chuva'!Y$4</f>
        <v>139.56399999999999</v>
      </c>
      <c r="Z166" s="32">
        <f>'Dados Brutos - CHUVA'!Z166*'Dados Normal. pelo Peso - Chuva'!Z$4</f>
        <v>108.711</v>
      </c>
      <c r="AA166" s="32">
        <f>'Dados Brutos - CHUVA'!AA166*'Dados Normal. pelo Peso - Chuva'!AA$4</f>
        <v>49.56</v>
      </c>
      <c r="AB166" s="32">
        <f>'Dados Brutos - CHUVA'!AB166*'Dados Normal. pelo Peso - Chuva'!AB$4</f>
        <v>2.1619999999999999</v>
      </c>
      <c r="AC166" s="32">
        <f>'Dados Brutos - CHUVA'!AC166*'Dados Normal. pelo Peso - Chuva'!AC$4</f>
        <v>1.1519999999999999</v>
      </c>
    </row>
    <row r="167" spans="1:29" s="17" customFormat="1" x14ac:dyDescent="0.25">
      <c r="A167" s="18" t="s">
        <v>1197</v>
      </c>
      <c r="B167" s="28" t="s">
        <v>1198</v>
      </c>
      <c r="C167" s="32">
        <f>'Dados Brutos - CHUVA'!C167*'Dados Normal. pelo Peso - Chuva'!C$4</f>
        <v>327.73179190751449</v>
      </c>
      <c r="D167" s="32">
        <f>'Dados Brutos - CHUVA'!D167*'Dados Normal. pelo Peso - Chuva'!D$4</f>
        <v>221.57848101265824</v>
      </c>
      <c r="E167" s="32">
        <f>'Dados Brutos - CHUVA'!E167*'Dados Normal. pelo Peso - Chuva'!E$4</f>
        <v>113.568</v>
      </c>
      <c r="F167" s="32">
        <f>'Dados Brutos - CHUVA'!F167*'Dados Normal. pelo Peso - Chuva'!F$4</f>
        <v>82.56</v>
      </c>
      <c r="G167" s="32">
        <f>'Dados Brutos - CHUVA'!G167*'Dados Normal. pelo Peso - Chuva'!G$4</f>
        <v>23.284717818642992</v>
      </c>
      <c r="H167" s="32">
        <f>'Dados Brutos - CHUVA'!H167*'Dados Normal. pelo Peso - Chuva'!H$4</f>
        <v>1.1626575028636883</v>
      </c>
      <c r="I167" s="32">
        <f>'Dados Brutos - CHUVA'!I167*'Dados Normal. pelo Peso - Chuva'!I$4</f>
        <v>137.72499999999999</v>
      </c>
      <c r="J167" s="32">
        <f>'Dados Brutos - CHUVA'!J167*'Dados Normal. pelo Peso - Chuva'!J$4</f>
        <v>80.495999999999995</v>
      </c>
      <c r="K167" s="32">
        <f>'Dados Brutos - CHUVA'!K167*'Dados Normal. pelo Peso - Chuva'!K$4</f>
        <v>160.45000000000002</v>
      </c>
      <c r="L167" s="32">
        <f>'Dados Brutos - CHUVA'!L167*'Dados Normal. pelo Peso - Chuva'!L$4</f>
        <v>192.32</v>
      </c>
      <c r="M167" s="32">
        <f>'Dados Brutos - CHUVA'!M167*'Dados Normal. pelo Peso - Chuva'!M$4</f>
        <v>439.10399999999998</v>
      </c>
      <c r="N167" s="32">
        <f>'Dados Brutos - CHUVA'!N167*'Dados Normal. pelo Peso - Chuva'!N$4</f>
        <v>455.584</v>
      </c>
      <c r="O167" s="32">
        <f>'Dados Brutos - CHUVA'!O167*'Dados Normal. pelo Peso - Chuva'!O$4</f>
        <v>475.20000000000005</v>
      </c>
      <c r="P167" s="32">
        <f>'Dados Brutos - CHUVA'!P167*'Dados Normal. pelo Peso - Chuva'!P$4</f>
        <v>189.46799999999999</v>
      </c>
      <c r="Q167" s="32">
        <f>'Dados Brutos - CHUVA'!Q167*'Dados Normal. pelo Peso - Chuva'!Q$4</f>
        <v>4.7</v>
      </c>
      <c r="R167" s="32">
        <f>'Dados Brutos - CHUVA'!R167*'Dados Normal. pelo Peso - Chuva'!R$4</f>
        <v>0</v>
      </c>
      <c r="S167" s="32">
        <f>'Dados Brutos - CHUVA'!S167*'Dados Normal. pelo Peso - Chuva'!S$4</f>
        <v>2.9</v>
      </c>
      <c r="T167" s="32">
        <f>'Dados Brutos - CHUVA'!T167*'Dados Normal. pelo Peso - Chuva'!T$4</f>
        <v>0</v>
      </c>
      <c r="U167" s="32">
        <f>'Dados Brutos - CHUVA'!U167*'Dados Normal. pelo Peso - Chuva'!U$4</f>
        <v>3.7</v>
      </c>
      <c r="V167" s="32">
        <f>'Dados Brutos - CHUVA'!V167*'Dados Normal. pelo Peso - Chuva'!V$4</f>
        <v>1.95</v>
      </c>
      <c r="W167" s="32">
        <f>'Dados Brutos - CHUVA'!W167*'Dados Normal. pelo Peso - Chuva'!W$4</f>
        <v>401.19200000000001</v>
      </c>
      <c r="X167" s="32">
        <f>'Dados Brutos - CHUVA'!X167*'Dados Normal. pelo Peso - Chuva'!X$4</f>
        <v>363.84999999999997</v>
      </c>
      <c r="Y167" s="32">
        <f>'Dados Brutos - CHUVA'!Y167*'Dados Normal. pelo Peso - Chuva'!Y$4</f>
        <v>239.66</v>
      </c>
      <c r="Z167" s="32">
        <f>'Dados Brutos - CHUVA'!Z167*'Dados Normal. pelo Peso - Chuva'!Z$4</f>
        <v>190.39699999999999</v>
      </c>
      <c r="AA167" s="32">
        <f>'Dados Brutos - CHUVA'!AA167*'Dados Normal. pelo Peso - Chuva'!AA$4</f>
        <v>41.355000000000004</v>
      </c>
      <c r="AB167" s="32">
        <f>'Dados Brutos - CHUVA'!AB167*'Dados Normal. pelo Peso - Chuva'!AB$4</f>
        <v>2.7139999999999995</v>
      </c>
      <c r="AC167" s="32">
        <f>'Dados Brutos - CHUVA'!AC167*'Dados Normal. pelo Peso - Chuva'!AC$4</f>
        <v>1.224</v>
      </c>
    </row>
    <row r="168" spans="1:29" s="17" customFormat="1" x14ac:dyDescent="0.25">
      <c r="A168" s="18" t="s">
        <v>1199</v>
      </c>
      <c r="B168" s="28" t="s">
        <v>1200</v>
      </c>
      <c r="C168" s="32">
        <f>'Dados Brutos - CHUVA'!C168*'Dados Normal. pelo Peso - Chuva'!C$4</f>
        <v>171.7178394363747</v>
      </c>
      <c r="D168" s="32">
        <f>'Dados Brutos - CHUVA'!D168*'Dados Normal. pelo Peso - Chuva'!D$4</f>
        <v>131.14417774894585</v>
      </c>
      <c r="E168" s="32">
        <f>'Dados Brutos - CHUVA'!E168*'Dados Normal. pelo Peso - Chuva'!E$4</f>
        <v>121.13399999999999</v>
      </c>
      <c r="F168" s="32">
        <f>'Dados Brutos - CHUVA'!F168*'Dados Normal. pelo Peso - Chuva'!F$4</f>
        <v>71.584000000000003</v>
      </c>
      <c r="G168" s="32">
        <f>'Dados Brutos - CHUVA'!G168*'Dados Normal. pelo Peso - Chuva'!G$4</f>
        <v>41.783345615327931</v>
      </c>
      <c r="H168" s="32">
        <f>'Dados Brutos - CHUVA'!H168*'Dados Normal. pelo Peso - Chuva'!H$4</f>
        <v>8.5193082208007578</v>
      </c>
      <c r="I168" s="32">
        <f>'Dados Brutos - CHUVA'!I168*'Dados Normal. pelo Peso - Chuva'!I$4</f>
        <v>249.935</v>
      </c>
      <c r="J168" s="32">
        <f>'Dados Brutos - CHUVA'!J168*'Dados Normal. pelo Peso - Chuva'!J$4</f>
        <v>125.46000000000001</v>
      </c>
      <c r="K168" s="32">
        <f>'Dados Brutos - CHUVA'!K168*'Dados Normal. pelo Peso - Chuva'!K$4</f>
        <v>77.575000000000003</v>
      </c>
      <c r="L168" s="32">
        <f>'Dados Brutos - CHUVA'!L168*'Dados Normal. pelo Peso - Chuva'!L$4</f>
        <v>138.56</v>
      </c>
      <c r="M168" s="32">
        <f>'Dados Brutos - CHUVA'!M168*'Dados Normal. pelo Peso - Chuva'!M$4</f>
        <v>408.33599999999996</v>
      </c>
      <c r="N168" s="32">
        <f>'Dados Brutos - CHUVA'!N168*'Dados Normal. pelo Peso - Chuva'!N$4</f>
        <v>419.97999999999996</v>
      </c>
      <c r="O168" s="32">
        <f>'Dados Brutos - CHUVA'!O168*'Dados Normal. pelo Peso - Chuva'!O$4</f>
        <v>457.70000000000005</v>
      </c>
      <c r="P168" s="32">
        <f>'Dados Brutos - CHUVA'!P168*'Dados Normal. pelo Peso - Chuva'!P$4</f>
        <v>186.92199999999997</v>
      </c>
      <c r="Q168" s="32">
        <f>'Dados Brutos - CHUVA'!Q168*'Dados Normal. pelo Peso - Chuva'!Q$4</f>
        <v>0</v>
      </c>
      <c r="R168" s="32">
        <f>'Dados Brutos - CHUVA'!R168*'Dados Normal. pelo Peso - Chuva'!R$4</f>
        <v>0</v>
      </c>
      <c r="S168" s="32">
        <f>'Dados Brutos - CHUVA'!S168*'Dados Normal. pelo Peso - Chuva'!S$4</f>
        <v>8.6999999999999993</v>
      </c>
      <c r="T168" s="32">
        <f>'Dados Brutos - CHUVA'!T168*'Dados Normal. pelo Peso - Chuva'!T$4</f>
        <v>0</v>
      </c>
      <c r="U168" s="32">
        <f>'Dados Brutos - CHUVA'!U168*'Dados Normal. pelo Peso - Chuva'!U$4</f>
        <v>0</v>
      </c>
      <c r="V168" s="32">
        <f>'Dados Brutos - CHUVA'!V168*'Dados Normal. pelo Peso - Chuva'!V$4</f>
        <v>1.9889999999999999</v>
      </c>
      <c r="W168" s="32">
        <f>'Dados Brutos - CHUVA'!W168*'Dados Normal. pelo Peso - Chuva'!W$4</f>
        <v>425.96100000000001</v>
      </c>
      <c r="X168" s="32">
        <f>'Dados Brutos - CHUVA'!X168*'Dados Normal. pelo Peso - Chuva'!X$4</f>
        <v>337.97199999999998</v>
      </c>
      <c r="Y168" s="32">
        <f>'Dados Brutos - CHUVA'!Y168*'Dados Normal. pelo Peso - Chuva'!Y$4</f>
        <v>133.124</v>
      </c>
      <c r="Z168" s="32">
        <f>'Dados Brutos - CHUVA'!Z168*'Dados Normal. pelo Peso - Chuva'!Z$4</f>
        <v>111.907</v>
      </c>
      <c r="AA168" s="32">
        <f>'Dados Brutos - CHUVA'!AA168*'Dados Normal. pelo Peso - Chuva'!AA$4</f>
        <v>63.300000000000004</v>
      </c>
      <c r="AB168" s="32">
        <f>'Dados Brutos - CHUVA'!AB168*'Dados Normal. pelo Peso - Chuva'!AB$4</f>
        <v>3.1280000000000001</v>
      </c>
      <c r="AC168" s="32">
        <f>'Dados Brutos - CHUVA'!AC168*'Dados Normal. pelo Peso - Chuva'!AC$4</f>
        <v>1.1279999999999999</v>
      </c>
    </row>
    <row r="169" spans="1:29" s="17" customFormat="1" x14ac:dyDescent="0.25">
      <c r="A169" s="18" t="s">
        <v>1201</v>
      </c>
      <c r="B169" s="28" t="s">
        <v>1202</v>
      </c>
      <c r="C169" s="32">
        <f>'Dados Brutos - CHUVA'!C169*'Dados Normal. pelo Peso - Chuva'!C$4</f>
        <v>203.5129476584022</v>
      </c>
      <c r="D169" s="32">
        <f>'Dados Brutos - CHUVA'!D169*'Dados Normal. pelo Peso - Chuva'!D$4</f>
        <v>150.45184933318222</v>
      </c>
      <c r="E169" s="32">
        <f>'Dados Brutos - CHUVA'!E169*'Dados Normal. pelo Peso - Chuva'!E$4</f>
        <v>138.684</v>
      </c>
      <c r="F169" s="32">
        <f>'Dados Brutos - CHUVA'!F169*'Dados Normal. pelo Peso - Chuva'!F$4</f>
        <v>86.591999999999999</v>
      </c>
      <c r="G169" s="32">
        <f>'Dados Brutos - CHUVA'!G169*'Dados Normal. pelo Peso - Chuva'!G$4</f>
        <v>42.770545949096558</v>
      </c>
      <c r="H169" s="32">
        <f>'Dados Brutos - CHUVA'!H169*'Dados Normal. pelo Peso - Chuva'!H$4</f>
        <v>8.066967160334837</v>
      </c>
      <c r="I169" s="32">
        <f>'Dados Brutos - CHUVA'!I169*'Dados Normal. pelo Peso - Chuva'!I$4</f>
        <v>252.38499999999999</v>
      </c>
      <c r="J169" s="32">
        <f>'Dados Brutos - CHUVA'!J169*'Dados Normal. pelo Peso - Chuva'!J$4</f>
        <v>88.956000000000003</v>
      </c>
      <c r="K169" s="32">
        <f>'Dados Brutos - CHUVA'!K169*'Dados Normal. pelo Peso - Chuva'!K$4</f>
        <v>119.375</v>
      </c>
      <c r="L169" s="32">
        <f>'Dados Brutos - CHUVA'!L169*'Dados Normal. pelo Peso - Chuva'!L$4</f>
        <v>153.66</v>
      </c>
      <c r="M169" s="32">
        <f>'Dados Brutos - CHUVA'!M169*'Dados Normal. pelo Peso - Chuva'!M$4</f>
        <v>405.16799999999995</v>
      </c>
      <c r="N169" s="32">
        <f>'Dados Brutos - CHUVA'!N169*'Dados Normal. pelo Peso - Chuva'!N$4</f>
        <v>407.69799999999992</v>
      </c>
      <c r="O169" s="32">
        <f>'Dados Brutos - CHUVA'!O169*'Dados Normal. pelo Peso - Chuva'!O$4</f>
        <v>440.95</v>
      </c>
      <c r="P169" s="32">
        <f>'Dados Brutos - CHUVA'!P169*'Dados Normal. pelo Peso - Chuva'!P$4</f>
        <v>187.13099999999997</v>
      </c>
      <c r="Q169" s="32">
        <f>'Dados Brutos - CHUVA'!Q169*'Dados Normal. pelo Peso - Chuva'!Q$4</f>
        <v>4.7</v>
      </c>
      <c r="R169" s="32">
        <f>'Dados Brutos - CHUVA'!R169*'Dados Normal. pelo Peso - Chuva'!R$4</f>
        <v>4.5</v>
      </c>
      <c r="S169" s="32">
        <f>'Dados Brutos - CHUVA'!S169*'Dados Normal. pelo Peso - Chuva'!S$4</f>
        <v>2.9</v>
      </c>
      <c r="T169" s="32">
        <f>'Dados Brutos - CHUVA'!T169*'Dados Normal. pelo Peso - Chuva'!T$4</f>
        <v>0</v>
      </c>
      <c r="U169" s="32">
        <f>'Dados Brutos - CHUVA'!U169*'Dados Normal. pelo Peso - Chuva'!U$4</f>
        <v>0</v>
      </c>
      <c r="V169" s="32">
        <f>'Dados Brutos - CHUVA'!V169*'Dados Normal. pelo Peso - Chuva'!V$4</f>
        <v>1.9889999999999999</v>
      </c>
      <c r="W169" s="32">
        <f>'Dados Brutos - CHUVA'!W169*'Dados Normal. pelo Peso - Chuva'!W$4</f>
        <v>426.90100000000001</v>
      </c>
      <c r="X169" s="32">
        <f>'Dados Brutos - CHUVA'!X169*'Dados Normal. pelo Peso - Chuva'!X$4</f>
        <v>348.536</v>
      </c>
      <c r="Y169" s="32">
        <f>'Dados Brutos - CHUVA'!Y169*'Dados Normal. pelo Peso - Chuva'!Y$4</f>
        <v>193.42999999999998</v>
      </c>
      <c r="Z169" s="32">
        <f>'Dados Brutos - CHUVA'!Z169*'Dados Normal. pelo Peso - Chuva'!Z$4</f>
        <v>189.41</v>
      </c>
      <c r="AA169" s="32">
        <f>'Dados Brutos - CHUVA'!AA169*'Dados Normal. pelo Peso - Chuva'!AA$4</f>
        <v>56.025000000000006</v>
      </c>
      <c r="AB169" s="32">
        <f>'Dados Brutos - CHUVA'!AB169*'Dados Normal. pelo Peso - Chuva'!AB$4</f>
        <v>3.0819999999999999</v>
      </c>
      <c r="AC169" s="32">
        <f>'Dados Brutos - CHUVA'!AC169*'Dados Normal. pelo Peso - Chuva'!AC$4</f>
        <v>1.272</v>
      </c>
    </row>
    <row r="170" spans="1:29" s="17" customFormat="1" x14ac:dyDescent="0.25">
      <c r="A170" s="18" t="s">
        <v>1203</v>
      </c>
      <c r="B170" s="28" t="s">
        <v>1204</v>
      </c>
      <c r="C170" s="32">
        <f>'Dados Brutos - CHUVA'!C170*'Dados Normal. pelo Peso - Chuva'!C$4</f>
        <v>154.4049955396967</v>
      </c>
      <c r="D170" s="32">
        <f>'Dados Brutos - CHUVA'!D170*'Dados Normal. pelo Peso - Chuva'!D$4</f>
        <v>96.333917104495043</v>
      </c>
      <c r="E170" s="32">
        <f>'Dados Brutos - CHUVA'!E170*'Dados Normal. pelo Peso - Chuva'!E$4</f>
        <v>166.99799999999999</v>
      </c>
      <c r="F170" s="32">
        <f>'Dados Brutos - CHUVA'!F170*'Dados Normal. pelo Peso - Chuva'!F$4</f>
        <v>106.11199999999999</v>
      </c>
      <c r="G170" s="32">
        <f>'Dados Brutos - CHUVA'!G170*'Dados Normal. pelo Peso - Chuva'!G$4</f>
        <v>63.73024236037935</v>
      </c>
      <c r="H170" s="32">
        <f>'Dados Brutos - CHUVA'!H170*'Dados Normal. pelo Peso - Chuva'!H$4</f>
        <v>11.697478991596638</v>
      </c>
      <c r="I170" s="32">
        <f>'Dados Brutos - CHUVA'!I170*'Dados Normal. pelo Peso - Chuva'!I$4</f>
        <v>199.88499999999999</v>
      </c>
      <c r="J170" s="32">
        <f>'Dados Brutos - CHUVA'!J170*'Dados Normal. pelo Peso - Chuva'!J$4</f>
        <v>112.86000000000001</v>
      </c>
      <c r="K170" s="32">
        <f>'Dados Brutos - CHUVA'!K170*'Dados Normal. pelo Peso - Chuva'!K$4</f>
        <v>125.77500000000001</v>
      </c>
      <c r="L170" s="32">
        <f>'Dados Brutos - CHUVA'!L170*'Dados Normal. pelo Peso - Chuva'!L$4</f>
        <v>164.92</v>
      </c>
      <c r="M170" s="32">
        <f>'Dados Brutos - CHUVA'!M170*'Dados Normal. pelo Peso - Chuva'!M$4</f>
        <v>171.024</v>
      </c>
      <c r="N170" s="32">
        <f>'Dados Brutos - CHUVA'!N170*'Dados Normal. pelo Peso - Chuva'!N$4</f>
        <v>241.49999999999997</v>
      </c>
      <c r="O170" s="32">
        <f>'Dados Brutos - CHUVA'!O170*'Dados Normal. pelo Peso - Chuva'!O$4</f>
        <v>317.7</v>
      </c>
      <c r="P170" s="32">
        <f>'Dados Brutos - CHUVA'!P170*'Dados Normal. pelo Peso - Chuva'!P$4</f>
        <v>185.64899999999997</v>
      </c>
      <c r="Q170" s="32">
        <f>'Dados Brutos - CHUVA'!Q170*'Dados Normal. pelo Peso - Chuva'!Q$4</f>
        <v>0</v>
      </c>
      <c r="R170" s="32">
        <f>'Dados Brutos - CHUVA'!R170*'Dados Normal. pelo Peso - Chuva'!R$4</f>
        <v>0</v>
      </c>
      <c r="S170" s="32">
        <f>'Dados Brutos - CHUVA'!S170*'Dados Normal. pelo Peso - Chuva'!S$4</f>
        <v>5.8</v>
      </c>
      <c r="T170" s="32">
        <f>'Dados Brutos - CHUVA'!T170*'Dados Normal. pelo Peso - Chuva'!T$4</f>
        <v>0</v>
      </c>
      <c r="U170" s="32">
        <f>'Dados Brutos - CHUVA'!U170*'Dados Normal. pelo Peso - Chuva'!U$4</f>
        <v>0</v>
      </c>
      <c r="V170" s="32">
        <f>'Dados Brutos - CHUVA'!V170*'Dados Normal. pelo Peso - Chuva'!V$4</f>
        <v>2.028</v>
      </c>
      <c r="W170" s="32">
        <f>'Dados Brutos - CHUVA'!W170*'Dados Normal. pelo Peso - Chuva'!W$4</f>
        <v>434.04500000000002</v>
      </c>
      <c r="X170" s="32">
        <f>'Dados Brutos - CHUVA'!X170*'Dados Normal. pelo Peso - Chuva'!X$4</f>
        <v>361.76</v>
      </c>
      <c r="Y170" s="32">
        <f>'Dados Brutos - CHUVA'!Y170*'Dados Normal. pelo Peso - Chuva'!Y$4</f>
        <v>240.25799999999995</v>
      </c>
      <c r="Z170" s="32">
        <f>'Dados Brutos - CHUVA'!Z170*'Dados Normal. pelo Peso - Chuva'!Z$4</f>
        <v>191.29000000000002</v>
      </c>
      <c r="AA170" s="32">
        <f>'Dados Brutos - CHUVA'!AA170*'Dados Normal. pelo Peso - Chuva'!AA$4</f>
        <v>76.47</v>
      </c>
      <c r="AB170" s="32">
        <f>'Dados Brutos - CHUVA'!AB170*'Dados Normal. pelo Peso - Chuva'!AB$4</f>
        <v>2.8059999999999996</v>
      </c>
      <c r="AC170" s="32">
        <f>'Dados Brutos - CHUVA'!AC170*'Dados Normal. pelo Peso - Chuva'!AC$4</f>
        <v>1.248</v>
      </c>
    </row>
    <row r="171" spans="1:29" s="17" customFormat="1" x14ac:dyDescent="0.25">
      <c r="A171" s="18" t="s">
        <v>1205</v>
      </c>
      <c r="B171" s="28" t="s">
        <v>1206</v>
      </c>
      <c r="C171" s="32">
        <f>'Dados Brutos - CHUVA'!C171*'Dados Normal. pelo Peso - Chuva'!C$4</f>
        <v>64.199489940493052</v>
      </c>
      <c r="D171" s="32">
        <f>'Dados Brutos - CHUVA'!D171*'Dados Normal. pelo Peso - Chuva'!D$4</f>
        <v>43.092922069987722</v>
      </c>
      <c r="E171" s="32">
        <f>'Dados Brutos - CHUVA'!E171*'Dados Normal. pelo Peso - Chuva'!E$4</f>
        <v>103.23299999999999</v>
      </c>
      <c r="F171" s="32">
        <f>'Dados Brutos - CHUVA'!F171*'Dados Normal. pelo Peso - Chuva'!F$4</f>
        <v>54.400000000000006</v>
      </c>
      <c r="G171" s="32">
        <f>'Dados Brutos - CHUVA'!G171*'Dados Normal. pelo Peso - Chuva'!G$4</f>
        <v>31.838763114301486</v>
      </c>
      <c r="H171" s="32">
        <f>'Dados Brutos - CHUVA'!H171*'Dados Normal. pelo Peso - Chuva'!H$4</f>
        <v>6.4742645954148017</v>
      </c>
      <c r="I171" s="32">
        <f>'Dados Brutos - CHUVA'!I171*'Dados Normal. pelo Peso - Chuva'!I$4</f>
        <v>176.29499999999999</v>
      </c>
      <c r="J171" s="32">
        <f>'Dados Brutos - CHUVA'!J171*'Dados Normal. pelo Peso - Chuva'!J$4</f>
        <v>52.704000000000001</v>
      </c>
      <c r="K171" s="32">
        <f>'Dados Brutos - CHUVA'!K171*'Dados Normal. pelo Peso - Chuva'!K$4</f>
        <v>207.2</v>
      </c>
      <c r="L171" s="32">
        <f>'Dados Brutos - CHUVA'!L171*'Dados Normal. pelo Peso - Chuva'!L$4</f>
        <v>190.02</v>
      </c>
      <c r="M171" s="32">
        <f>'Dados Brutos - CHUVA'!M171*'Dados Normal. pelo Peso - Chuva'!M$4</f>
        <v>380.25599999999997</v>
      </c>
      <c r="N171" s="32">
        <f>'Dados Brutos - CHUVA'!N171*'Dados Normal. pelo Peso - Chuva'!N$4</f>
        <v>439.80599999999998</v>
      </c>
      <c r="O171" s="32">
        <f>'Dados Brutos - CHUVA'!O171*'Dados Normal. pelo Peso - Chuva'!O$4</f>
        <v>476.4</v>
      </c>
      <c r="P171" s="32">
        <f>'Dados Brutos - CHUVA'!P171*'Dados Normal. pelo Peso - Chuva'!P$4</f>
        <v>189.107</v>
      </c>
      <c r="Q171" s="32">
        <f>'Dados Brutos - CHUVA'!Q171*'Dados Normal. pelo Peso - Chuva'!Q$4</f>
        <v>4.7</v>
      </c>
      <c r="R171" s="32">
        <f>'Dados Brutos - CHUVA'!R171*'Dados Normal. pelo Peso - Chuva'!R$4</f>
        <v>4.5</v>
      </c>
      <c r="S171" s="32">
        <f>'Dados Brutos - CHUVA'!S171*'Dados Normal. pelo Peso - Chuva'!S$4</f>
        <v>2.9</v>
      </c>
      <c r="T171" s="32">
        <f>'Dados Brutos - CHUVA'!T171*'Dados Normal. pelo Peso - Chuva'!T$4</f>
        <v>0</v>
      </c>
      <c r="U171" s="32">
        <f>'Dados Brutos - CHUVA'!U171*'Dados Normal. pelo Peso - Chuva'!U$4</f>
        <v>0</v>
      </c>
      <c r="V171" s="32">
        <f>'Dados Brutos - CHUVA'!V171*'Dados Normal. pelo Peso - Chuva'!V$4</f>
        <v>2.1840000000000002</v>
      </c>
      <c r="W171" s="32">
        <f>'Dados Brutos - CHUVA'!W171*'Dados Normal. pelo Peso - Chuva'!W$4</f>
        <v>407.63100000000003</v>
      </c>
      <c r="X171" s="32">
        <f>'Dados Brutos - CHUVA'!X171*'Dados Normal. pelo Peso - Chuva'!X$4</f>
        <v>351.80399999999997</v>
      </c>
      <c r="Y171" s="32">
        <f>'Dados Brutos - CHUVA'!Y171*'Dados Normal. pelo Peso - Chuva'!Y$4</f>
        <v>54.693999999999996</v>
      </c>
      <c r="Z171" s="32">
        <f>'Dados Brutos - CHUVA'!Z171*'Dados Normal. pelo Peso - Chuva'!Z$4</f>
        <v>35.25</v>
      </c>
      <c r="AA171" s="32">
        <f>'Dados Brutos - CHUVA'!AA171*'Dados Normal. pelo Peso - Chuva'!AA$4</f>
        <v>37.799999999999997</v>
      </c>
      <c r="AB171" s="32">
        <f>'Dados Brutos - CHUVA'!AB171*'Dados Normal. pelo Peso - Chuva'!AB$4</f>
        <v>3.1280000000000001</v>
      </c>
      <c r="AC171" s="32">
        <f>'Dados Brutos - CHUVA'!AC171*'Dados Normal. pelo Peso - Chuva'!AC$4</f>
        <v>1.3919999999999999</v>
      </c>
    </row>
    <row r="172" spans="1:29" s="17" customFormat="1" x14ac:dyDescent="0.25">
      <c r="A172" s="18" t="s">
        <v>1207</v>
      </c>
      <c r="B172" s="28" t="s">
        <v>1208</v>
      </c>
      <c r="C172" s="32">
        <f>'Dados Brutos - CHUVA'!C172*'Dados Normal. pelo Peso - Chuva'!C$4</f>
        <v>260.87326943556974</v>
      </c>
      <c r="D172" s="32">
        <f>'Dados Brutos - CHUVA'!D172*'Dados Normal. pelo Peso - Chuva'!D$4</f>
        <v>179.27144070195303</v>
      </c>
      <c r="E172" s="32">
        <f>'Dados Brutos - CHUVA'!E172*'Dados Normal. pelo Peso - Chuva'!E$4</f>
        <v>134.00399999999999</v>
      </c>
      <c r="F172" s="32">
        <f>'Dados Brutos - CHUVA'!F172*'Dados Normal. pelo Peso - Chuva'!F$4</f>
        <v>83.903999999999996</v>
      </c>
      <c r="G172" s="32">
        <f>'Dados Brutos - CHUVA'!G172*'Dados Normal. pelo Peso - Chuva'!G$4</f>
        <v>40.324038012151419</v>
      </c>
      <c r="H172" s="32">
        <f>'Dados Brutos - CHUVA'!H172*'Dados Normal. pelo Peso - Chuva'!H$4</f>
        <v>6.7288444040036399</v>
      </c>
      <c r="I172" s="32">
        <f>'Dados Brutos - CHUVA'!I172*'Dados Normal. pelo Peso - Chuva'!I$4</f>
        <v>212.69500000000002</v>
      </c>
      <c r="J172" s="32">
        <f>'Dados Brutos - CHUVA'!J172*'Dados Normal. pelo Peso - Chuva'!J$4</f>
        <v>99.86399999999999</v>
      </c>
      <c r="K172" s="32">
        <f>'Dados Brutos - CHUVA'!K172*'Dados Normal. pelo Peso - Chuva'!K$4</f>
        <v>125.5</v>
      </c>
      <c r="L172" s="32">
        <f>'Dados Brutos - CHUVA'!L172*'Dados Normal. pelo Peso - Chuva'!L$4</f>
        <v>151.96</v>
      </c>
      <c r="M172" s="32">
        <f>'Dados Brutos - CHUVA'!M172*'Dados Normal. pelo Peso - Chuva'!M$4</f>
        <v>197.85599999999999</v>
      </c>
      <c r="N172" s="32">
        <f>'Dados Brutos - CHUVA'!N172*'Dados Normal. pelo Peso - Chuva'!N$4</f>
        <v>446.61399999999998</v>
      </c>
      <c r="O172" s="32">
        <f>'Dados Brutos - CHUVA'!O172*'Dados Normal. pelo Peso - Chuva'!O$4</f>
        <v>413.29999999999995</v>
      </c>
      <c r="P172" s="32">
        <f>'Dados Brutos - CHUVA'!P172*'Dados Normal. pelo Peso - Chuva'!P$4</f>
        <v>189.08799999999999</v>
      </c>
      <c r="Q172" s="32">
        <f>'Dados Brutos - CHUVA'!Q172*'Dados Normal. pelo Peso - Chuva'!Q$4</f>
        <v>4.7</v>
      </c>
      <c r="R172" s="32">
        <f>'Dados Brutos - CHUVA'!R172*'Dados Normal. pelo Peso - Chuva'!R$4</f>
        <v>4.5</v>
      </c>
      <c r="S172" s="32">
        <f>'Dados Brutos - CHUVA'!S172*'Dados Normal. pelo Peso - Chuva'!S$4</f>
        <v>8.6999999999999993</v>
      </c>
      <c r="T172" s="32">
        <f>'Dados Brutos - CHUVA'!T172*'Dados Normal. pelo Peso - Chuva'!T$4</f>
        <v>0</v>
      </c>
      <c r="U172" s="32">
        <f>'Dados Brutos - CHUVA'!U172*'Dados Normal. pelo Peso - Chuva'!U$4</f>
        <v>0</v>
      </c>
      <c r="V172" s="32">
        <f>'Dados Brutos - CHUVA'!V172*'Dados Normal. pelo Peso - Chuva'!V$4</f>
        <v>1.9889999999999999</v>
      </c>
      <c r="W172" s="32">
        <f>'Dados Brutos - CHUVA'!W172*'Dados Normal. pelo Peso - Chuva'!W$4</f>
        <v>438.51</v>
      </c>
      <c r="X172" s="32">
        <f>'Dados Brutos - CHUVA'!X172*'Dados Normal. pelo Peso - Chuva'!X$4</f>
        <v>359.47999999999996</v>
      </c>
      <c r="Y172" s="32">
        <f>'Dados Brutos - CHUVA'!Y172*'Dados Normal. pelo Peso - Chuva'!Y$4</f>
        <v>239.84399999999999</v>
      </c>
      <c r="Z172" s="32">
        <f>'Dados Brutos - CHUVA'!Z172*'Dados Normal. pelo Peso - Chuva'!Z$4</f>
        <v>227.71500000000003</v>
      </c>
      <c r="AA172" s="32">
        <f>'Dados Brutos - CHUVA'!AA172*'Dados Normal. pelo Peso - Chuva'!AA$4</f>
        <v>61.034999999999997</v>
      </c>
      <c r="AB172" s="32">
        <f>'Dados Brutos - CHUVA'!AB172*'Dados Normal. pelo Peso - Chuva'!AB$4</f>
        <v>2.024</v>
      </c>
      <c r="AC172" s="32">
        <f>'Dados Brutos - CHUVA'!AC172*'Dados Normal. pelo Peso - Chuva'!AC$4</f>
        <v>1.224</v>
      </c>
    </row>
    <row r="173" spans="1:29" s="17" customFormat="1" x14ac:dyDescent="0.25">
      <c r="A173" s="18" t="s">
        <v>1209</v>
      </c>
      <c r="B173" s="28" t="s">
        <v>1210</v>
      </c>
      <c r="C173" s="32">
        <f>'Dados Brutos - CHUVA'!C173*'Dados Normal. pelo Peso - Chuva'!C$4</f>
        <v>199.20584544984868</v>
      </c>
      <c r="D173" s="32">
        <f>'Dados Brutos - CHUVA'!D173*'Dados Normal. pelo Peso - Chuva'!D$4</f>
        <v>131.7374332283249</v>
      </c>
      <c r="E173" s="32">
        <f>'Dados Brutos - CHUVA'!E173*'Dados Normal. pelo Peso - Chuva'!E$4</f>
        <v>118.131</v>
      </c>
      <c r="F173" s="32">
        <f>'Dados Brutos - CHUVA'!F173*'Dados Normal. pelo Peso - Chuva'!F$4</f>
        <v>72.128</v>
      </c>
      <c r="G173" s="32">
        <f>'Dados Brutos - CHUVA'!G173*'Dados Normal. pelo Peso - Chuva'!G$4</f>
        <v>31.099000908265211</v>
      </c>
      <c r="H173" s="32">
        <f>'Dados Brutos - CHUVA'!H173*'Dados Normal. pelo Peso - Chuva'!H$4</f>
        <v>5.3680035257822833</v>
      </c>
      <c r="I173" s="32">
        <f>'Dados Brutos - CHUVA'!I173*'Dados Normal. pelo Peso - Chuva'!I$4</f>
        <v>142.065</v>
      </c>
      <c r="J173" s="32">
        <f>'Dados Brutos - CHUVA'!J173*'Dados Normal. pelo Peso - Chuva'!J$4</f>
        <v>76.608000000000004</v>
      </c>
      <c r="K173" s="32">
        <f>'Dados Brutos - CHUVA'!K173*'Dados Normal. pelo Peso - Chuva'!K$4</f>
        <v>135.85000000000002</v>
      </c>
      <c r="L173" s="32">
        <f>'Dados Brutos - CHUVA'!L173*'Dados Normal. pelo Peso - Chuva'!L$4</f>
        <v>150.94</v>
      </c>
      <c r="M173" s="32">
        <f>'Dados Brutos - CHUVA'!M173*'Dados Normal. pelo Peso - Chuva'!M$4</f>
        <v>389.66400000000004</v>
      </c>
      <c r="N173" s="32">
        <f>'Dados Brutos - CHUVA'!N173*'Dados Normal. pelo Peso - Chuva'!N$4</f>
        <v>431.29599999999999</v>
      </c>
      <c r="O173" s="32">
        <f>'Dados Brutos - CHUVA'!O173*'Dados Normal. pelo Peso - Chuva'!O$4</f>
        <v>446.75</v>
      </c>
      <c r="P173" s="32">
        <f>'Dados Brutos - CHUVA'!P173*'Dados Normal. pelo Peso - Chuva'!P$4</f>
        <v>189.37299999999999</v>
      </c>
      <c r="Q173" s="32">
        <f>'Dados Brutos - CHUVA'!Q173*'Dados Normal. pelo Peso - Chuva'!Q$4</f>
        <v>0</v>
      </c>
      <c r="R173" s="32">
        <f>'Dados Brutos - CHUVA'!R173*'Dados Normal. pelo Peso - Chuva'!R$4</f>
        <v>0</v>
      </c>
      <c r="S173" s="32">
        <f>'Dados Brutos - CHUVA'!S173*'Dados Normal. pelo Peso - Chuva'!S$4</f>
        <v>8.6999999999999993</v>
      </c>
      <c r="T173" s="32">
        <f>'Dados Brutos - CHUVA'!T173*'Dados Normal. pelo Peso - Chuva'!T$4</f>
        <v>0</v>
      </c>
      <c r="U173" s="32">
        <f>'Dados Brutos - CHUVA'!U173*'Dados Normal. pelo Peso - Chuva'!U$4</f>
        <v>3.7</v>
      </c>
      <c r="V173" s="32">
        <f>'Dados Brutos - CHUVA'!V173*'Dados Normal. pelo Peso - Chuva'!V$4</f>
        <v>2.0670000000000002</v>
      </c>
      <c r="W173" s="32">
        <f>'Dados Brutos - CHUVA'!W173*'Dados Normal. pelo Peso - Chuva'!W$4</f>
        <v>412.14300000000003</v>
      </c>
      <c r="X173" s="32">
        <f>'Dados Brutos - CHUVA'!X173*'Dados Normal. pelo Peso - Chuva'!X$4</f>
        <v>341.96199999999999</v>
      </c>
      <c r="Y173" s="32">
        <f>'Dados Brutos - CHUVA'!Y173*'Dados Normal. pelo Peso - Chuva'!Y$4</f>
        <v>192.69399999999999</v>
      </c>
      <c r="Z173" s="32">
        <f>'Dados Brutos - CHUVA'!Z173*'Dados Normal. pelo Peso - Chuva'!Z$4</f>
        <v>105.515</v>
      </c>
      <c r="AA173" s="32">
        <f>'Dados Brutos - CHUVA'!AA173*'Dados Normal. pelo Peso - Chuva'!AA$4</f>
        <v>45.03</v>
      </c>
      <c r="AB173" s="32">
        <f>'Dados Brutos - CHUVA'!AB173*'Dados Normal. pelo Peso - Chuva'!AB$4</f>
        <v>2.6219999999999994</v>
      </c>
      <c r="AC173" s="32">
        <f>'Dados Brutos - CHUVA'!AC173*'Dados Normal. pelo Peso - Chuva'!AC$4</f>
        <v>1.296</v>
      </c>
    </row>
    <row r="174" spans="1:29" s="17" customFormat="1" x14ac:dyDescent="0.25">
      <c r="A174" s="18" t="s">
        <v>1211</v>
      </c>
      <c r="B174" s="28" t="s">
        <v>1212</v>
      </c>
      <c r="C174" s="32">
        <f>'Dados Brutos - CHUVA'!C174*'Dados Normal. pelo Peso - Chuva'!C$4</f>
        <v>250.82046740846258</v>
      </c>
      <c r="D174" s="32">
        <f>'Dados Brutos - CHUVA'!D174*'Dados Normal. pelo Peso - Chuva'!D$4</f>
        <v>163.53502809319872</v>
      </c>
      <c r="E174" s="32">
        <f>'Dados Brutos - CHUVA'!E174*'Dados Normal. pelo Peso - Chuva'!E$4</f>
        <v>156.624</v>
      </c>
      <c r="F174" s="32">
        <f>'Dados Brutos - CHUVA'!F174*'Dados Normal. pelo Peso - Chuva'!F$4</f>
        <v>105.504</v>
      </c>
      <c r="G174" s="32">
        <f>'Dados Brutos - CHUVA'!G174*'Dados Normal. pelo Peso - Chuva'!G$4</f>
        <v>54.445850659916836</v>
      </c>
      <c r="H174" s="32">
        <f>'Dados Brutos - CHUVA'!H174*'Dados Normal. pelo Peso - Chuva'!H$4</f>
        <v>7.5619295958279009</v>
      </c>
      <c r="I174" s="32">
        <f>'Dados Brutos - CHUVA'!I174*'Dados Normal. pelo Peso - Chuva'!I$4</f>
        <v>182.35</v>
      </c>
      <c r="J174" s="32">
        <f>'Dados Brutos - CHUVA'!J174*'Dados Normal. pelo Peso - Chuva'!J$4</f>
        <v>83.808000000000007</v>
      </c>
      <c r="K174" s="32">
        <f>'Dados Brutos - CHUVA'!K174*'Dados Normal. pelo Peso - Chuva'!K$4</f>
        <v>84.7</v>
      </c>
      <c r="L174" s="32">
        <f>'Dados Brutos - CHUVA'!L174*'Dados Normal. pelo Peso - Chuva'!L$4</f>
        <v>162.68</v>
      </c>
      <c r="M174" s="32">
        <f>'Dados Brutos - CHUVA'!M174*'Dados Normal. pelo Peso - Chuva'!M$4</f>
        <v>260.20799999999997</v>
      </c>
      <c r="N174" s="32">
        <f>'Dados Brutos - CHUVA'!N174*'Dados Normal. pelo Peso - Chuva'!N$4</f>
        <v>385.11199999999997</v>
      </c>
      <c r="O174" s="32">
        <f>'Dados Brutos - CHUVA'!O174*'Dados Normal. pelo Peso - Chuva'!O$4</f>
        <v>360</v>
      </c>
      <c r="P174" s="32">
        <f>'Dados Brutos - CHUVA'!P174*'Dados Normal. pelo Peso - Chuva'!P$4</f>
        <v>188.13799999999998</v>
      </c>
      <c r="Q174" s="32">
        <f>'Dados Brutos - CHUVA'!Q174*'Dados Normal. pelo Peso - Chuva'!Q$4</f>
        <v>4.7</v>
      </c>
      <c r="R174" s="32">
        <f>'Dados Brutos - CHUVA'!R174*'Dados Normal. pelo Peso - Chuva'!R$4</f>
        <v>4.5</v>
      </c>
      <c r="S174" s="32">
        <f>'Dados Brutos - CHUVA'!S174*'Dados Normal. pelo Peso - Chuva'!S$4</f>
        <v>8.6999999999999993</v>
      </c>
      <c r="T174" s="32">
        <f>'Dados Brutos - CHUVA'!T174*'Dados Normal. pelo Peso - Chuva'!T$4</f>
        <v>2.2999999999999998</v>
      </c>
      <c r="U174" s="32">
        <f>'Dados Brutos - CHUVA'!U174*'Dados Normal. pelo Peso - Chuva'!U$4</f>
        <v>0</v>
      </c>
      <c r="V174" s="32">
        <f>'Dados Brutos - CHUVA'!V174*'Dados Normal. pelo Peso - Chuva'!V$4</f>
        <v>2.028</v>
      </c>
      <c r="W174" s="32">
        <f>'Dados Brutos - CHUVA'!W174*'Dados Normal. pelo Peso - Chuva'!W$4</f>
        <v>435.59600000000006</v>
      </c>
      <c r="X174" s="32">
        <f>'Dados Brutos - CHUVA'!X174*'Dados Normal. pelo Peso - Chuva'!X$4</f>
        <v>360.73400000000004</v>
      </c>
      <c r="Y174" s="32">
        <f>'Dados Brutos - CHUVA'!Y174*'Dados Normal. pelo Peso - Chuva'!Y$4</f>
        <v>264.36199999999997</v>
      </c>
      <c r="Z174" s="32">
        <f>'Dados Brutos - CHUVA'!Z174*'Dados Normal. pelo Peso - Chuva'!Z$4</f>
        <v>154.20700000000002</v>
      </c>
      <c r="AA174" s="32">
        <f>'Dados Brutos - CHUVA'!AA174*'Dados Normal. pelo Peso - Chuva'!AA$4</f>
        <v>73.965000000000003</v>
      </c>
      <c r="AB174" s="32">
        <f>'Dados Brutos - CHUVA'!AB174*'Dados Normal. pelo Peso - Chuva'!AB$4</f>
        <v>2.484</v>
      </c>
      <c r="AC174" s="32">
        <f>'Dados Brutos - CHUVA'!AC174*'Dados Normal. pelo Peso - Chuva'!AC$4</f>
        <v>1.296</v>
      </c>
    </row>
    <row r="175" spans="1:29" s="17" customFormat="1" x14ac:dyDescent="0.25">
      <c r="A175" s="18" t="s">
        <v>1213</v>
      </c>
      <c r="B175" s="28" t="s">
        <v>1214</v>
      </c>
      <c r="C175" s="32">
        <f>'Dados Brutos - CHUVA'!C175*'Dados Normal. pelo Peso - Chuva'!C$4</f>
        <v>378.56072940410291</v>
      </c>
      <c r="D175" s="32">
        <f>'Dados Brutos - CHUVA'!D175*'Dados Normal. pelo Peso - Chuva'!D$4</f>
        <v>261.03479236812575</v>
      </c>
      <c r="E175" s="32">
        <f>'Dados Brutos - CHUVA'!E175*'Dados Normal. pelo Peso - Chuva'!E$4</f>
        <v>145.78200000000001</v>
      </c>
      <c r="F175" s="32">
        <f>'Dados Brutos - CHUVA'!F175*'Dados Normal. pelo Peso - Chuva'!F$4</f>
        <v>113.63200000000001</v>
      </c>
      <c r="G175" s="32">
        <f>'Dados Brutos - CHUVA'!G175*'Dados Normal. pelo Peso - Chuva'!G$4</f>
        <v>61.643093590129403</v>
      </c>
      <c r="H175" s="32">
        <f>'Dados Brutos - CHUVA'!H175*'Dados Normal. pelo Peso - Chuva'!H$4</f>
        <v>18.438748335552599</v>
      </c>
      <c r="I175" s="32">
        <f>'Dados Brutos - CHUVA'!I175*'Dados Normal. pelo Peso - Chuva'!I$4</f>
        <v>287.83999999999997</v>
      </c>
      <c r="J175" s="32">
        <f>'Dados Brutos - CHUVA'!J175*'Dados Normal. pelo Peso - Chuva'!J$4</f>
        <v>101.988</v>
      </c>
      <c r="K175" s="32">
        <f>'Dados Brutos - CHUVA'!K175*'Dados Normal. pelo Peso - Chuva'!K$4</f>
        <v>78.424999999999997</v>
      </c>
      <c r="L175" s="32">
        <f>'Dados Brutos - CHUVA'!L175*'Dados Normal. pelo Peso - Chuva'!L$4</f>
        <v>154.82</v>
      </c>
      <c r="M175" s="32">
        <f>'Dados Brutos - CHUVA'!M175*'Dados Normal. pelo Peso - Chuva'!M$4</f>
        <v>312.09599999999995</v>
      </c>
      <c r="N175" s="32">
        <f>'Dados Brutos - CHUVA'!N175*'Dados Normal. pelo Peso - Chuva'!N$4</f>
        <v>438.19599999999997</v>
      </c>
      <c r="O175" s="32">
        <f>'Dados Brutos - CHUVA'!O175*'Dados Normal. pelo Peso - Chuva'!O$4</f>
        <v>375.05</v>
      </c>
      <c r="P175" s="32">
        <f>'Dados Brutos - CHUVA'!P175*'Dados Normal. pelo Peso - Chuva'!P$4</f>
        <v>187.03599999999997</v>
      </c>
      <c r="Q175" s="32">
        <f>'Dados Brutos - CHUVA'!Q175*'Dados Normal. pelo Peso - Chuva'!Q$4</f>
        <v>4.7</v>
      </c>
      <c r="R175" s="32">
        <f>'Dados Brutos - CHUVA'!R175*'Dados Normal. pelo Peso - Chuva'!R$4</f>
        <v>4.5</v>
      </c>
      <c r="S175" s="32">
        <f>'Dados Brutos - CHUVA'!S175*'Dados Normal. pelo Peso - Chuva'!S$4</f>
        <v>8.6999999999999993</v>
      </c>
      <c r="T175" s="32">
        <f>'Dados Brutos - CHUVA'!T175*'Dados Normal. pelo Peso - Chuva'!T$4</f>
        <v>0</v>
      </c>
      <c r="U175" s="32">
        <f>'Dados Brutos - CHUVA'!U175*'Dados Normal. pelo Peso - Chuva'!U$4</f>
        <v>0</v>
      </c>
      <c r="V175" s="32">
        <f>'Dados Brutos - CHUVA'!V175*'Dados Normal. pelo Peso - Chuva'!V$4</f>
        <v>2.1059999999999999</v>
      </c>
      <c r="W175" s="32">
        <f>'Dados Brutos - CHUVA'!W175*'Dados Normal. pelo Peso - Chuva'!W$4</f>
        <v>428.64000000000004</v>
      </c>
      <c r="X175" s="32">
        <f>'Dados Brutos - CHUVA'!X175*'Dados Normal. pelo Peso - Chuva'!X$4</f>
        <v>349.40999999999997</v>
      </c>
      <c r="Y175" s="32">
        <f>'Dados Brutos - CHUVA'!Y175*'Dados Normal. pelo Peso - Chuva'!Y$4</f>
        <v>307.74</v>
      </c>
      <c r="Z175" s="32">
        <f>'Dados Brutos - CHUVA'!Z175*'Dados Normal. pelo Peso - Chuva'!Z$4</f>
        <v>198.85700000000003</v>
      </c>
      <c r="AA175" s="32">
        <f>'Dados Brutos - CHUVA'!AA175*'Dados Normal. pelo Peso - Chuva'!AA$4</f>
        <v>74.534999999999997</v>
      </c>
      <c r="AB175" s="32">
        <f>'Dados Brutos - CHUVA'!AB175*'Dados Normal. pelo Peso - Chuva'!AB$4</f>
        <v>1.8859999999999997</v>
      </c>
      <c r="AC175" s="32">
        <f>'Dados Brutos - CHUVA'!AC175*'Dados Normal. pelo Peso - Chuva'!AC$4</f>
        <v>1.464</v>
      </c>
    </row>
    <row r="176" spans="1:29" s="17" customFormat="1" x14ac:dyDescent="0.25">
      <c r="A176" s="18" t="s">
        <v>1215</v>
      </c>
      <c r="B176" s="28" t="s">
        <v>1216</v>
      </c>
      <c r="C176" s="32">
        <f>'Dados Brutos - CHUVA'!C176*'Dados Normal. pelo Peso - Chuva'!C$4</f>
        <v>233.0977130977131</v>
      </c>
      <c r="D176" s="32">
        <f>'Dados Brutos - CHUVA'!D176*'Dados Normal. pelo Peso - Chuva'!D$4</f>
        <v>155.77374542321775</v>
      </c>
      <c r="E176" s="32">
        <f>'Dados Brutos - CHUVA'!E176*'Dados Normal. pelo Peso - Chuva'!E$4</f>
        <v>150.423</v>
      </c>
      <c r="F176" s="32">
        <f>'Dados Brutos - CHUVA'!F176*'Dados Normal. pelo Peso - Chuva'!F$4</f>
        <v>87.488</v>
      </c>
      <c r="G176" s="32">
        <f>'Dados Brutos - CHUVA'!G176*'Dados Normal. pelo Peso - Chuva'!G$4</f>
        <v>38.585468290634189</v>
      </c>
      <c r="H176" s="32">
        <f>'Dados Brutos - CHUVA'!H176*'Dados Normal. pelo Peso - Chuva'!H$4</f>
        <v>5.9899328859060397</v>
      </c>
      <c r="I176" s="32">
        <f>'Dados Brutos - CHUVA'!I176*'Dados Normal. pelo Peso - Chuva'!I$4</f>
        <v>164.08</v>
      </c>
      <c r="J176" s="32">
        <f>'Dados Brutos - CHUVA'!J176*'Dados Normal. pelo Peso - Chuva'!J$4</f>
        <v>87.084000000000003</v>
      </c>
      <c r="K176" s="32">
        <f>'Dados Brutos - CHUVA'!K176*'Dados Normal. pelo Peso - Chuva'!K$4</f>
        <v>118.97500000000001</v>
      </c>
      <c r="L176" s="32">
        <f>'Dados Brutos - CHUVA'!L176*'Dados Normal. pelo Peso - Chuva'!L$4</f>
        <v>156.44</v>
      </c>
      <c r="M176" s="32">
        <f>'Dados Brutos - CHUVA'!M176*'Dados Normal. pelo Peso - Chuva'!M$4</f>
        <v>341.32799999999997</v>
      </c>
      <c r="N176" s="32">
        <f>'Dados Brutos - CHUVA'!N176*'Dados Normal. pelo Peso - Chuva'!N$4</f>
        <v>441.92199999999991</v>
      </c>
      <c r="O176" s="32">
        <f>'Dados Brutos - CHUVA'!O176*'Dados Normal. pelo Peso - Chuva'!O$4</f>
        <v>364.3</v>
      </c>
      <c r="P176" s="32">
        <f>'Dados Brutos - CHUVA'!P176*'Dados Normal. pelo Peso - Chuva'!P$4</f>
        <v>187.77699999999999</v>
      </c>
      <c r="Q176" s="32">
        <f>'Dados Brutos - CHUVA'!Q176*'Dados Normal. pelo Peso - Chuva'!Q$4</f>
        <v>0</v>
      </c>
      <c r="R176" s="32">
        <f>'Dados Brutos - CHUVA'!R176*'Dados Normal. pelo Peso - Chuva'!R$4</f>
        <v>4.5</v>
      </c>
      <c r="S176" s="32">
        <f>'Dados Brutos - CHUVA'!S176*'Dados Normal. pelo Peso - Chuva'!S$4</f>
        <v>8.6999999999999993</v>
      </c>
      <c r="T176" s="32">
        <f>'Dados Brutos - CHUVA'!T176*'Dados Normal. pelo Peso - Chuva'!T$4</f>
        <v>0</v>
      </c>
      <c r="U176" s="32">
        <f>'Dados Brutos - CHUVA'!U176*'Dados Normal. pelo Peso - Chuva'!U$4</f>
        <v>0</v>
      </c>
      <c r="V176" s="32">
        <f>'Dados Brutos - CHUVA'!V176*'Dados Normal. pelo Peso - Chuva'!V$4</f>
        <v>2.2229999999999999</v>
      </c>
      <c r="W176" s="32">
        <f>'Dados Brutos - CHUVA'!W176*'Dados Normal. pelo Peso - Chuva'!W$4</f>
        <v>438.04</v>
      </c>
      <c r="X176" s="32">
        <f>'Dados Brutos - CHUVA'!X176*'Dados Normal. pelo Peso - Chuva'!X$4</f>
        <v>359.13799999999998</v>
      </c>
      <c r="Y176" s="32">
        <f>'Dados Brutos - CHUVA'!Y176*'Dados Normal. pelo Peso - Chuva'!Y$4</f>
        <v>248.26199999999997</v>
      </c>
      <c r="Z176" s="32">
        <f>'Dados Brutos - CHUVA'!Z176*'Dados Normal. pelo Peso - Chuva'!Z$4</f>
        <v>213.85</v>
      </c>
      <c r="AA176" s="32">
        <f>'Dados Brutos - CHUVA'!AA176*'Dados Normal. pelo Peso - Chuva'!AA$4</f>
        <v>61.545000000000002</v>
      </c>
      <c r="AB176" s="32">
        <f>'Dados Brutos - CHUVA'!AB176*'Dados Normal. pelo Peso - Chuva'!AB$4</f>
        <v>3.0819999999999999</v>
      </c>
      <c r="AC176" s="32">
        <f>'Dados Brutos - CHUVA'!AC176*'Dados Normal. pelo Peso - Chuva'!AC$4</f>
        <v>1.44</v>
      </c>
    </row>
    <row r="177" spans="1:32" s="17" customFormat="1" x14ac:dyDescent="0.25">
      <c r="A177" s="18" t="s">
        <v>1217</v>
      </c>
      <c r="B177" s="28" t="s">
        <v>1218</v>
      </c>
      <c r="C177" s="32">
        <f>'Dados Brutos - CHUVA'!C177*'Dados Normal. pelo Peso - Chuva'!C$4</f>
        <v>332.40328426658772</v>
      </c>
      <c r="D177" s="32">
        <f>'Dados Brutos - CHUVA'!D177*'Dados Normal. pelo Peso - Chuva'!D$4</f>
        <v>230.70303678611756</v>
      </c>
      <c r="E177" s="32">
        <f>'Dados Brutos - CHUVA'!E177*'Dados Normal. pelo Peso - Chuva'!E$4</f>
        <v>138.95699999999999</v>
      </c>
      <c r="F177" s="32">
        <f>'Dados Brutos - CHUVA'!F177*'Dados Normal. pelo Peso - Chuva'!F$4</f>
        <v>88.896000000000015</v>
      </c>
      <c r="G177" s="32">
        <f>'Dados Brutos - CHUVA'!G177*'Dados Normal. pelo Peso - Chuva'!G$4</f>
        <v>34.453022578295709</v>
      </c>
      <c r="H177" s="32">
        <f>'Dados Brutos - CHUVA'!H177*'Dados Normal. pelo Peso - Chuva'!H$4</f>
        <v>5.2261306532663312</v>
      </c>
      <c r="I177" s="32">
        <f>'Dados Brutos - CHUVA'!I177*'Dados Normal. pelo Peso - Chuva'!I$4</f>
        <v>233.17000000000002</v>
      </c>
      <c r="J177" s="32">
        <f>'Dados Brutos - CHUVA'!J177*'Dados Normal. pelo Peso - Chuva'!J$4</f>
        <v>107.78400000000001</v>
      </c>
      <c r="K177" s="32">
        <f>'Dados Brutos - CHUVA'!K177*'Dados Normal. pelo Peso - Chuva'!K$4</f>
        <v>53.724999999999994</v>
      </c>
      <c r="L177" s="32">
        <f>'Dados Brutos - CHUVA'!L177*'Dados Normal. pelo Peso - Chuva'!L$4</f>
        <v>119.84</v>
      </c>
      <c r="M177" s="32">
        <f>'Dados Brutos - CHUVA'!M177*'Dados Normal. pelo Peso - Chuva'!M$4</f>
        <v>423.31199999999995</v>
      </c>
      <c r="N177" s="32">
        <f>'Dados Brutos - CHUVA'!N177*'Dados Normal. pelo Peso - Chuva'!N$4</f>
        <v>441.55399999999992</v>
      </c>
      <c r="O177" s="32">
        <f>'Dados Brutos - CHUVA'!O177*'Dados Normal. pelo Peso - Chuva'!O$4</f>
        <v>405.20000000000005</v>
      </c>
      <c r="P177" s="32">
        <f>'Dados Brutos - CHUVA'!P177*'Dados Normal. pelo Peso - Chuva'!P$4</f>
        <v>185.80100000000002</v>
      </c>
      <c r="Q177" s="32">
        <f>'Dados Brutos - CHUVA'!Q177*'Dados Normal. pelo Peso - Chuva'!Q$4</f>
        <v>4.7</v>
      </c>
      <c r="R177" s="32">
        <f>'Dados Brutos - CHUVA'!R177*'Dados Normal. pelo Peso - Chuva'!R$4</f>
        <v>4.5</v>
      </c>
      <c r="S177" s="32">
        <f>'Dados Brutos - CHUVA'!S177*'Dados Normal. pelo Peso - Chuva'!S$4</f>
        <v>11.6</v>
      </c>
      <c r="T177" s="32">
        <f>'Dados Brutos - CHUVA'!T177*'Dados Normal. pelo Peso - Chuva'!T$4</f>
        <v>0</v>
      </c>
      <c r="U177" s="32">
        <f>'Dados Brutos - CHUVA'!U177*'Dados Normal. pelo Peso - Chuva'!U$4</f>
        <v>0</v>
      </c>
      <c r="V177" s="32">
        <f>'Dados Brutos - CHUVA'!V177*'Dados Normal. pelo Peso - Chuva'!V$4</f>
        <v>2.028</v>
      </c>
      <c r="W177" s="32">
        <f>'Dados Brutos - CHUVA'!W177*'Dados Normal. pelo Peso - Chuva'!W$4</f>
        <v>424.31600000000003</v>
      </c>
      <c r="X177" s="32">
        <f>'Dados Brutos - CHUVA'!X177*'Dados Normal. pelo Peso - Chuva'!X$4</f>
        <v>348.80199999999996</v>
      </c>
      <c r="Y177" s="32">
        <f>'Dados Brutos - CHUVA'!Y177*'Dados Normal. pelo Peso - Chuva'!Y$4</f>
        <v>217.12</v>
      </c>
      <c r="Z177" s="32">
        <f>'Dados Brutos - CHUVA'!Z177*'Dados Normal. pelo Peso - Chuva'!Z$4</f>
        <v>138.93199999999999</v>
      </c>
      <c r="AA177" s="32">
        <f>'Dados Brutos - CHUVA'!AA177*'Dados Normal. pelo Peso - Chuva'!AA$4</f>
        <v>77.070000000000007</v>
      </c>
      <c r="AB177" s="32">
        <f>'Dados Brutos - CHUVA'!AB177*'Dados Normal. pelo Peso - Chuva'!AB$4</f>
        <v>3.4499999999999997</v>
      </c>
      <c r="AC177" s="32">
        <f>'Dados Brutos - CHUVA'!AC177*'Dados Normal. pelo Peso - Chuva'!AC$4</f>
        <v>1.248</v>
      </c>
    </row>
    <row r="178" spans="1:32" s="17" customFormat="1" x14ac:dyDescent="0.25">
      <c r="A178" s="18" t="s">
        <v>1219</v>
      </c>
      <c r="B178" s="28" t="s">
        <v>1220</v>
      </c>
      <c r="C178" s="32">
        <f>'Dados Brutos - CHUVA'!C178*'Dados Normal. pelo Peso - Chuva'!C$4</f>
        <v>171.68540873788078</v>
      </c>
      <c r="D178" s="32">
        <f>'Dados Brutos - CHUVA'!D178*'Dados Normal. pelo Peso - Chuva'!D$4</f>
        <v>123.91874237937643</v>
      </c>
      <c r="E178" s="32">
        <f>'Dados Brutos - CHUVA'!E178*'Dados Normal. pelo Peso - Chuva'!E$4</f>
        <v>139.19099999999997</v>
      </c>
      <c r="F178" s="32">
        <f>'Dados Brutos - CHUVA'!F178*'Dados Normal. pelo Peso - Chuva'!F$4</f>
        <v>76.864000000000004</v>
      </c>
      <c r="G178" s="32">
        <f>'Dados Brutos - CHUVA'!G178*'Dados Normal. pelo Peso - Chuva'!G$4</f>
        <v>62.844510950891035</v>
      </c>
      <c r="H178" s="32">
        <f>'Dados Brutos - CHUVA'!H178*'Dados Normal. pelo Peso - Chuva'!H$4</f>
        <v>4.503442598413411</v>
      </c>
      <c r="I178" s="32">
        <f>'Dados Brutos - CHUVA'!I178*'Dados Normal. pelo Peso - Chuva'!I$4</f>
        <v>201.81</v>
      </c>
      <c r="J178" s="32">
        <f>'Dados Brutos - CHUVA'!J178*'Dados Normal. pelo Peso - Chuva'!J$4</f>
        <v>90.539999999999992</v>
      </c>
      <c r="K178" s="32">
        <f>'Dados Brutos - CHUVA'!K178*'Dados Normal. pelo Peso - Chuva'!K$4</f>
        <v>139.65</v>
      </c>
      <c r="L178" s="32">
        <f>'Dados Brutos - CHUVA'!L178*'Dados Normal. pelo Peso - Chuva'!L$4</f>
        <v>179.88</v>
      </c>
      <c r="M178" s="32">
        <f>'Dados Brutos - CHUVA'!M178*'Dados Normal. pelo Peso - Chuva'!M$4</f>
        <v>257.904</v>
      </c>
      <c r="N178" s="32">
        <f>'Dados Brutos - CHUVA'!N178*'Dados Normal. pelo Peso - Chuva'!N$4</f>
        <v>392.79399999999998</v>
      </c>
      <c r="O178" s="32">
        <f>'Dados Brutos - CHUVA'!O178*'Dados Normal. pelo Peso - Chuva'!O$4</f>
        <v>453.40000000000003</v>
      </c>
      <c r="P178" s="32">
        <f>'Dados Brutos - CHUVA'!P178*'Dados Normal. pelo Peso - Chuva'!P$4</f>
        <v>189.012</v>
      </c>
      <c r="Q178" s="32">
        <f>'Dados Brutos - CHUVA'!Q178*'Dados Normal. pelo Peso - Chuva'!Q$4</f>
        <v>4.7</v>
      </c>
      <c r="R178" s="32">
        <f>'Dados Brutos - CHUVA'!R178*'Dados Normal. pelo Peso - Chuva'!R$4</f>
        <v>0</v>
      </c>
      <c r="S178" s="32">
        <f>'Dados Brutos - CHUVA'!S178*'Dados Normal. pelo Peso - Chuva'!S$4</f>
        <v>11.6</v>
      </c>
      <c r="T178" s="32">
        <f>'Dados Brutos - CHUVA'!T178*'Dados Normal. pelo Peso - Chuva'!T$4</f>
        <v>0</v>
      </c>
      <c r="U178" s="32">
        <f>'Dados Brutos - CHUVA'!U178*'Dados Normal. pelo Peso - Chuva'!U$4</f>
        <v>0</v>
      </c>
      <c r="V178" s="32">
        <f>'Dados Brutos - CHUVA'!V178*'Dados Normal. pelo Peso - Chuva'!V$4</f>
        <v>2.379</v>
      </c>
      <c r="W178" s="32">
        <f>'Dados Brutos - CHUVA'!W178*'Dados Normal. pelo Peso - Chuva'!W$4</f>
        <v>436.20700000000005</v>
      </c>
      <c r="X178" s="32">
        <f>'Dados Brutos - CHUVA'!X178*'Dados Normal. pelo Peso - Chuva'!X$4</f>
        <v>362.82400000000001</v>
      </c>
      <c r="Y178" s="32">
        <f>'Dados Brutos - CHUVA'!Y178*'Dados Normal. pelo Peso - Chuva'!Y$4</f>
        <v>187.63399999999999</v>
      </c>
      <c r="Z178" s="32">
        <f>'Dados Brutos - CHUVA'!Z178*'Dados Normal. pelo Peso - Chuva'!Z$4</f>
        <v>177.23700000000002</v>
      </c>
      <c r="AA178" s="32">
        <f>'Dados Brutos - CHUVA'!AA178*'Dados Normal. pelo Peso - Chuva'!AA$4</f>
        <v>51.81</v>
      </c>
      <c r="AB178" s="32">
        <f>'Dados Brutos - CHUVA'!AB178*'Dados Normal. pelo Peso - Chuva'!AB$4</f>
        <v>2.76</v>
      </c>
      <c r="AC178" s="32">
        <f>'Dados Brutos - CHUVA'!AC178*'Dados Normal. pelo Peso - Chuva'!AC$4</f>
        <v>1.6559999999999999</v>
      </c>
    </row>
    <row r="179" spans="1:32" s="17" customFormat="1" x14ac:dyDescent="0.25">
      <c r="A179" s="18" t="s">
        <v>1221</v>
      </c>
      <c r="B179" s="28" t="s">
        <v>1222</v>
      </c>
      <c r="C179" s="32">
        <f>'Dados Brutos - CHUVA'!C179*'Dados Normal. pelo Peso - Chuva'!C$4</f>
        <v>324.6282031127181</v>
      </c>
      <c r="D179" s="32">
        <f>'Dados Brutos - CHUVA'!D179*'Dados Normal. pelo Peso - Chuva'!D$4</f>
        <v>234.84228540313484</v>
      </c>
      <c r="E179" s="32">
        <f>'Dados Brutos - CHUVA'!E179*'Dados Normal. pelo Peso - Chuva'!E$4</f>
        <v>134.511</v>
      </c>
      <c r="F179" s="32">
        <f>'Dados Brutos - CHUVA'!F179*'Dados Normal. pelo Peso - Chuva'!F$4</f>
        <v>75.584000000000003</v>
      </c>
      <c r="G179" s="32">
        <f>'Dados Brutos - CHUVA'!G179*'Dados Normal. pelo Peso - Chuva'!G$4</f>
        <v>57.214973262032089</v>
      </c>
      <c r="H179" s="32">
        <f>'Dados Brutos - CHUVA'!H179*'Dados Normal. pelo Peso - Chuva'!H$4</f>
        <v>2.6265859847745459</v>
      </c>
      <c r="I179" s="32">
        <f>'Dados Brutos - CHUVA'!I179*'Dados Normal. pelo Peso - Chuva'!I$4</f>
        <v>175.76999999999998</v>
      </c>
      <c r="J179" s="32">
        <f>'Dados Brutos - CHUVA'!J179*'Dados Normal. pelo Peso - Chuva'!J$4</f>
        <v>110.196</v>
      </c>
      <c r="K179" s="32">
        <f>'Dados Brutos - CHUVA'!K179*'Dados Normal. pelo Peso - Chuva'!K$4</f>
        <v>37.799999999999997</v>
      </c>
      <c r="L179" s="32">
        <f>'Dados Brutos - CHUVA'!L179*'Dados Normal. pelo Peso - Chuva'!L$4</f>
        <v>151.97999999999999</v>
      </c>
      <c r="M179" s="32">
        <f>'Dados Brutos - CHUVA'!M179*'Dados Normal. pelo Peso - Chuva'!M$4</f>
        <v>283.2</v>
      </c>
      <c r="N179" s="32">
        <f>'Dados Brutos - CHUVA'!N179*'Dados Normal. pelo Peso - Chuva'!N$4</f>
        <v>358.52399999999994</v>
      </c>
      <c r="O179" s="32">
        <f>'Dados Brutos - CHUVA'!O179*'Dados Normal. pelo Peso - Chuva'!O$4</f>
        <v>328.95000000000005</v>
      </c>
      <c r="P179" s="32">
        <f>'Dados Brutos - CHUVA'!P179*'Dados Normal. pelo Peso - Chuva'!P$4</f>
        <v>183.255</v>
      </c>
      <c r="Q179" s="32">
        <f>'Dados Brutos - CHUVA'!Q179*'Dados Normal. pelo Peso - Chuva'!Q$4</f>
        <v>4.7</v>
      </c>
      <c r="R179" s="32">
        <f>'Dados Brutos - CHUVA'!R179*'Dados Normal. pelo Peso - Chuva'!R$4</f>
        <v>0</v>
      </c>
      <c r="S179" s="32">
        <f>'Dados Brutos - CHUVA'!S179*'Dados Normal. pelo Peso - Chuva'!S$4</f>
        <v>11.6</v>
      </c>
      <c r="T179" s="32">
        <f>'Dados Brutos - CHUVA'!T179*'Dados Normal. pelo Peso - Chuva'!T$4</f>
        <v>0</v>
      </c>
      <c r="U179" s="32">
        <f>'Dados Brutos - CHUVA'!U179*'Dados Normal. pelo Peso - Chuva'!U$4</f>
        <v>0</v>
      </c>
      <c r="V179" s="32">
        <f>'Dados Brutos - CHUVA'!V179*'Dados Normal. pelo Peso - Chuva'!V$4</f>
        <v>2.145</v>
      </c>
      <c r="W179" s="32">
        <f>'Dados Brutos - CHUVA'!W179*'Dados Normal. pelo Peso - Chuva'!W$4</f>
        <v>444.99600000000004</v>
      </c>
      <c r="X179" s="32">
        <f>'Dados Brutos - CHUVA'!X179*'Dados Normal. pelo Peso - Chuva'!X$4</f>
        <v>365.17999999999995</v>
      </c>
      <c r="Y179" s="32">
        <f>'Dados Brutos - CHUVA'!Y179*'Dados Normal. pelo Peso - Chuva'!Y$4</f>
        <v>211.37</v>
      </c>
      <c r="Z179" s="32">
        <f>'Dados Brutos - CHUVA'!Z179*'Dados Normal. pelo Peso - Chuva'!Z$4</f>
        <v>227.95000000000002</v>
      </c>
      <c r="AA179" s="32">
        <f>'Dados Brutos - CHUVA'!AA179*'Dados Normal. pelo Peso - Chuva'!AA$4</f>
        <v>79.605000000000004</v>
      </c>
      <c r="AB179" s="32">
        <f>'Dados Brutos - CHUVA'!AB179*'Dados Normal. pelo Peso - Chuva'!AB$4</f>
        <v>2.6679999999999997</v>
      </c>
      <c r="AC179" s="32">
        <f>'Dados Brutos - CHUVA'!AC179*'Dados Normal. pelo Peso - Chuva'!AC$4</f>
        <v>1.32</v>
      </c>
    </row>
    <row r="180" spans="1:32" s="17" customFormat="1" x14ac:dyDescent="0.25">
      <c r="A180" s="18" t="s">
        <v>1223</v>
      </c>
      <c r="B180" s="20" t="s">
        <v>1224</v>
      </c>
      <c r="C180" s="32">
        <f>'Dados Brutos - CHUVA'!C180*'Dados Normal. pelo Peso - Chuva'!C$4</f>
        <v>259.66255000869711</v>
      </c>
      <c r="D180" s="32">
        <f>'Dados Brutos - CHUVA'!D180*'Dados Normal. pelo Peso - Chuva'!D$4</f>
        <v>234.20322043309275</v>
      </c>
      <c r="E180" s="32">
        <f>'Dados Brutos - CHUVA'!E180*'Dados Normal. pelo Peso - Chuva'!E$4</f>
        <v>153.50399999999999</v>
      </c>
      <c r="F180" s="32">
        <f>'Dados Brutos - CHUVA'!F180*'Dados Normal. pelo Peso - Chuva'!F$4</f>
        <v>89.600000000000009</v>
      </c>
      <c r="G180" s="32">
        <f>'Dados Brutos - CHUVA'!G180*'Dados Normal. pelo Peso - Chuva'!G$4</f>
        <v>50.98954703832753</v>
      </c>
      <c r="H180" s="32">
        <f>'Dados Brutos - CHUVA'!H180*'Dados Normal. pelo Peso - Chuva'!H$4</f>
        <v>13.256806176351077</v>
      </c>
      <c r="I180" s="32">
        <f>'Dados Brutos - CHUVA'!I180*'Dados Normal. pelo Peso - Chuva'!I$4</f>
        <v>211.29499999999999</v>
      </c>
      <c r="J180" s="32">
        <f>'Dados Brutos - CHUVA'!J180*'Dados Normal. pelo Peso - Chuva'!J$4</f>
        <v>96.048000000000002</v>
      </c>
      <c r="K180" s="32">
        <f>'Dados Brutos - CHUVA'!K180*'Dados Normal. pelo Peso - Chuva'!K$4</f>
        <v>45.9</v>
      </c>
      <c r="L180" s="32">
        <f>'Dados Brutos - CHUVA'!L180*'Dados Normal. pelo Peso - Chuva'!L$4</f>
        <v>158.94</v>
      </c>
      <c r="M180" s="32">
        <f>'Dados Brutos - CHUVA'!M180*'Dados Normal. pelo Peso - Chuva'!M$4</f>
        <v>77.423999999999992</v>
      </c>
      <c r="N180" s="32">
        <f>'Dados Brutos - CHUVA'!N180*'Dados Normal. pelo Peso - Chuva'!N$4</f>
        <v>407.00799999999998</v>
      </c>
      <c r="O180" s="32">
        <f>'Dados Brutos - CHUVA'!O180*'Dados Normal. pelo Peso - Chuva'!O$4</f>
        <v>435.95</v>
      </c>
      <c r="P180" s="32">
        <f>'Dados Brutos - CHUVA'!P180*'Dados Normal. pelo Peso - Chuva'!P$4</f>
        <v>188.27099999999999</v>
      </c>
      <c r="Q180" s="32">
        <f>'Dados Brutos - CHUVA'!Q180*'Dados Normal. pelo Peso - Chuva'!Q$4</f>
        <v>0</v>
      </c>
      <c r="R180" s="32">
        <f>'Dados Brutos - CHUVA'!R180*'Dados Normal. pelo Peso - Chuva'!R$4</f>
        <v>0</v>
      </c>
      <c r="S180" s="32">
        <f>'Dados Brutos - CHUVA'!S180*'Dados Normal. pelo Peso - Chuva'!S$4</f>
        <v>11.6</v>
      </c>
      <c r="T180" s="32">
        <f>'Dados Brutos - CHUVA'!T180*'Dados Normal. pelo Peso - Chuva'!T$4</f>
        <v>0</v>
      </c>
      <c r="U180" s="32">
        <f>'Dados Brutos - CHUVA'!U180*'Dados Normal. pelo Peso - Chuva'!U$4</f>
        <v>0</v>
      </c>
      <c r="V180" s="32">
        <f>'Dados Brutos - CHUVA'!V180*'Dados Normal. pelo Peso - Chuva'!V$4</f>
        <v>2.1059999999999999</v>
      </c>
      <c r="W180" s="32">
        <f>'Dados Brutos - CHUVA'!W180*'Dados Normal. pelo Peso - Chuva'!W$4</f>
        <v>425.02100000000007</v>
      </c>
      <c r="X180" s="32">
        <f>'Dados Brutos - CHUVA'!X180*'Dados Normal. pelo Peso - Chuva'!X$4</f>
        <v>334.36199999999997</v>
      </c>
      <c r="Y180" s="32">
        <f>'Dados Brutos - CHUVA'!Y180*'Dados Normal. pelo Peso - Chuva'!Y$4</f>
        <v>249.13599999999997</v>
      </c>
      <c r="Z180" s="32">
        <f>'Dados Brutos - CHUVA'!Z180*'Dados Normal. pelo Peso - Chuva'!Z$4</f>
        <v>238.102</v>
      </c>
      <c r="AA180" s="32">
        <f>'Dados Brutos - CHUVA'!AA180*'Dados Normal. pelo Peso - Chuva'!AA$4</f>
        <v>81.284999999999997</v>
      </c>
      <c r="AB180" s="32">
        <f>'Dados Brutos - CHUVA'!AB180*'Dados Normal. pelo Peso - Chuva'!AB$4</f>
        <v>2.1160000000000001</v>
      </c>
      <c r="AC180" s="32">
        <f>'Dados Brutos - CHUVA'!AC180*'Dados Normal. pelo Peso - Chuva'!AC$4</f>
        <v>1.32</v>
      </c>
    </row>
    <row r="181" spans="1:32" s="17" customFormat="1" x14ac:dyDescent="0.25">
      <c r="A181" s="18" t="s">
        <v>1225</v>
      </c>
      <c r="B181" s="20" t="s">
        <v>1226</v>
      </c>
      <c r="C181" s="32">
        <f>'Dados Brutos - CHUVA'!C181*'Dados Normal. pelo Peso - Chuva'!C$4</f>
        <v>258.73408377929508</v>
      </c>
      <c r="D181" s="32">
        <f>'Dados Brutos - CHUVA'!D181*'Dados Normal. pelo Peso - Chuva'!D$4</f>
        <v>191.32632837323436</v>
      </c>
      <c r="E181" s="32">
        <f>'Dados Brutos - CHUVA'!E181*'Dados Normal. pelo Peso - Chuva'!E$4</f>
        <v>139.58099999999999</v>
      </c>
      <c r="F181" s="32">
        <f>'Dados Brutos - CHUVA'!F181*'Dados Normal. pelo Peso - Chuva'!F$4</f>
        <v>78.624000000000009</v>
      </c>
      <c r="G181" s="32">
        <f>'Dados Brutos - CHUVA'!G181*'Dados Normal. pelo Peso - Chuva'!G$4</f>
        <v>41.482324489650757</v>
      </c>
      <c r="H181" s="32">
        <f>'Dados Brutos - CHUVA'!H181*'Dados Normal. pelo Peso - Chuva'!H$4</f>
        <v>10.366419672665092</v>
      </c>
      <c r="I181" s="32">
        <f>'Dados Brutos - CHUVA'!I181*'Dados Normal. pelo Peso - Chuva'!I$4</f>
        <v>196.52500000000001</v>
      </c>
      <c r="J181" s="32">
        <f>'Dados Brutos - CHUVA'!J181*'Dados Normal. pelo Peso - Chuva'!J$4</f>
        <v>89.82</v>
      </c>
      <c r="K181" s="32">
        <f>'Dados Brutos - CHUVA'!K181*'Dados Normal. pelo Peso - Chuva'!K$4</f>
        <v>134.57499999999999</v>
      </c>
      <c r="L181" s="32">
        <f>'Dados Brutos - CHUVA'!L181*'Dados Normal. pelo Peso - Chuva'!L$4</f>
        <v>160.9</v>
      </c>
      <c r="M181" s="32">
        <f>'Dados Brutos - CHUVA'!M181*'Dados Normal. pelo Peso - Chuva'!M$4</f>
        <v>129.93600000000001</v>
      </c>
      <c r="N181" s="32">
        <f>'Dados Brutos - CHUVA'!N181*'Dados Normal. pelo Peso - Chuva'!N$4</f>
        <v>432.07799999999997</v>
      </c>
      <c r="O181" s="32">
        <f>'Dados Brutos - CHUVA'!O181*'Dados Normal. pelo Peso - Chuva'!O$4</f>
        <v>447.2</v>
      </c>
      <c r="P181" s="32">
        <f>'Dados Brutos - CHUVA'!P181*'Dados Normal. pelo Peso - Chuva'!P$4</f>
        <v>188.34699999999998</v>
      </c>
      <c r="Q181" s="32">
        <f>'Dados Brutos - CHUVA'!Q181*'Dados Normal. pelo Peso - Chuva'!Q$4</f>
        <v>0</v>
      </c>
      <c r="R181" s="32">
        <f>'Dados Brutos - CHUVA'!R181*'Dados Normal. pelo Peso - Chuva'!R$4</f>
        <v>0</v>
      </c>
      <c r="S181" s="32">
        <f>'Dados Brutos - CHUVA'!S181*'Dados Normal. pelo Peso - Chuva'!S$4</f>
        <v>11.6</v>
      </c>
      <c r="T181" s="32">
        <f>'Dados Brutos - CHUVA'!T181*'Dados Normal. pelo Peso - Chuva'!T$4</f>
        <v>0</v>
      </c>
      <c r="U181" s="32">
        <f>'Dados Brutos - CHUVA'!U181*'Dados Normal. pelo Peso - Chuva'!U$4</f>
        <v>0</v>
      </c>
      <c r="V181" s="32">
        <f>'Dados Brutos - CHUVA'!V181*'Dados Normal. pelo Peso - Chuva'!V$4</f>
        <v>2.1059999999999999</v>
      </c>
      <c r="W181" s="32">
        <f>'Dados Brutos - CHUVA'!W181*'Dados Normal. pelo Peso - Chuva'!W$4</f>
        <v>441.65899999999999</v>
      </c>
      <c r="X181" s="32">
        <f>'Dados Brutos - CHUVA'!X181*'Dados Normal. pelo Peso - Chuva'!X$4</f>
        <v>352.22199999999998</v>
      </c>
      <c r="Y181" s="32">
        <f>'Dados Brutos - CHUVA'!Y181*'Dados Normal. pelo Peso - Chuva'!Y$4</f>
        <v>249.59599999999998</v>
      </c>
      <c r="Z181" s="32">
        <f>'Dados Brutos - CHUVA'!Z181*'Dados Normal. pelo Peso - Chuva'!Z$4</f>
        <v>219.208</v>
      </c>
      <c r="AA181" s="32">
        <f>'Dados Brutos - CHUVA'!AA181*'Dados Normal. pelo Peso - Chuva'!AA$4</f>
        <v>54.599999999999994</v>
      </c>
      <c r="AB181" s="32">
        <f>'Dados Brutos - CHUVA'!AB181*'Dados Normal. pelo Peso - Chuva'!AB$4</f>
        <v>2.5299999999999998</v>
      </c>
      <c r="AC181" s="32">
        <f>'Dados Brutos - CHUVA'!AC181*'Dados Normal. pelo Peso - Chuva'!AC$4</f>
        <v>1.248</v>
      </c>
    </row>
    <row r="182" spans="1:32" s="17" customFormat="1" x14ac:dyDescent="0.25">
      <c r="A182" s="18" t="s">
        <v>1227</v>
      </c>
      <c r="B182" s="20" t="s">
        <v>1228</v>
      </c>
      <c r="C182" s="32">
        <f>'Dados Brutos - CHUVA'!C182*'Dados Normal. pelo Peso - Chuva'!C$4</f>
        <v>263.14458641560191</v>
      </c>
      <c r="D182" s="32">
        <f>'Dados Brutos - CHUVA'!D182*'Dados Normal. pelo Peso - Chuva'!D$4</f>
        <v>177.86481113320082</v>
      </c>
      <c r="E182" s="32">
        <f>'Dados Brutos - CHUVA'!E182*'Dados Normal. pelo Peso - Chuva'!E$4</f>
        <v>142.857</v>
      </c>
      <c r="F182" s="32">
        <f>'Dados Brutos - CHUVA'!F182*'Dados Normal. pelo Peso - Chuva'!F$4</f>
        <v>103.87200000000001</v>
      </c>
      <c r="G182" s="32">
        <f>'Dados Brutos - CHUVA'!G182*'Dados Normal. pelo Peso - Chuva'!G$4</f>
        <v>58.617343844754394</v>
      </c>
      <c r="H182" s="32">
        <f>'Dados Brutos - CHUVA'!H182*'Dados Normal. pelo Peso - Chuva'!H$4</f>
        <v>10.131004366812226</v>
      </c>
      <c r="I182" s="32">
        <f>'Dados Brutos - CHUVA'!I182*'Dados Normal. pelo Peso - Chuva'!I$4</f>
        <v>263.86500000000001</v>
      </c>
      <c r="J182" s="32">
        <f>'Dados Brutos - CHUVA'!J182*'Dados Normal. pelo Peso - Chuva'!J$4</f>
        <v>84.384</v>
      </c>
      <c r="K182" s="32">
        <f>'Dados Brutos - CHUVA'!K182*'Dados Normal. pelo Peso - Chuva'!K$4</f>
        <v>82.05</v>
      </c>
      <c r="L182" s="32">
        <f>'Dados Brutos - CHUVA'!L182*'Dados Normal. pelo Peso - Chuva'!L$4</f>
        <v>160.91999999999999</v>
      </c>
      <c r="M182" s="32">
        <f>'Dados Brutos - CHUVA'!M182*'Dados Normal. pelo Peso - Chuva'!M$4</f>
        <v>320.78399999999999</v>
      </c>
      <c r="N182" s="32">
        <f>'Dados Brutos - CHUVA'!N182*'Dados Normal. pelo Peso - Chuva'!N$4</f>
        <v>328.62399999999997</v>
      </c>
      <c r="O182" s="32">
        <f>'Dados Brutos - CHUVA'!O182*'Dados Normal. pelo Peso - Chuva'!O$4</f>
        <v>439.54999999999995</v>
      </c>
      <c r="P182" s="32">
        <f>'Dados Brutos - CHUVA'!P182*'Dados Normal. pelo Peso - Chuva'!P$4</f>
        <v>189.52499999999998</v>
      </c>
      <c r="Q182" s="32">
        <f>'Dados Brutos - CHUVA'!Q182*'Dados Normal. pelo Peso - Chuva'!Q$4</f>
        <v>0</v>
      </c>
      <c r="R182" s="32">
        <f>'Dados Brutos - CHUVA'!R182*'Dados Normal. pelo Peso - Chuva'!R$4</f>
        <v>0</v>
      </c>
      <c r="S182" s="32">
        <f>'Dados Brutos - CHUVA'!S182*'Dados Normal. pelo Peso - Chuva'!S$4</f>
        <v>8.6999999999999993</v>
      </c>
      <c r="T182" s="32">
        <f>'Dados Brutos - CHUVA'!T182*'Dados Normal. pelo Peso - Chuva'!T$4</f>
        <v>0</v>
      </c>
      <c r="U182" s="32">
        <f>'Dados Brutos - CHUVA'!U182*'Dados Normal. pelo Peso - Chuva'!U$4</f>
        <v>0</v>
      </c>
      <c r="V182" s="32">
        <f>'Dados Brutos - CHUVA'!V182*'Dados Normal. pelo Peso - Chuva'!V$4</f>
        <v>2.145</v>
      </c>
      <c r="W182" s="32">
        <f>'Dados Brutos - CHUVA'!W182*'Dados Normal. pelo Peso - Chuva'!W$4</f>
        <v>402.03799999999995</v>
      </c>
      <c r="X182" s="32">
        <f>'Dados Brutos - CHUVA'!X182*'Dados Normal. pelo Peso - Chuva'!X$4</f>
        <v>356.93400000000003</v>
      </c>
      <c r="Y182" s="32">
        <f>'Dados Brutos - CHUVA'!Y182*'Dados Normal. pelo Peso - Chuva'!Y$4</f>
        <v>216.292</v>
      </c>
      <c r="Z182" s="32">
        <f>'Dados Brutos - CHUVA'!Z182*'Dados Normal. pelo Peso - Chuva'!Z$4</f>
        <v>168.26</v>
      </c>
      <c r="AA182" s="32">
        <f>'Dados Brutos - CHUVA'!AA182*'Dados Normal. pelo Peso - Chuva'!AA$4</f>
        <v>76.275000000000006</v>
      </c>
      <c r="AB182" s="32">
        <f>'Dados Brutos - CHUVA'!AB182*'Dados Normal. pelo Peso - Chuva'!AB$4</f>
        <v>2.944</v>
      </c>
      <c r="AC182" s="32">
        <f>'Dados Brutos - CHUVA'!AC182*'Dados Normal. pelo Peso - Chuva'!AC$4</f>
        <v>1.4159999999999999</v>
      </c>
    </row>
    <row r="183" spans="1:32" s="17" customFormat="1" x14ac:dyDescent="0.25">
      <c r="A183" s="18" t="s">
        <v>1229</v>
      </c>
      <c r="B183" s="20" t="s">
        <v>1230</v>
      </c>
      <c r="C183" s="32">
        <f>'Dados Brutos - CHUVA'!C183*'Dados Normal. pelo Peso - Chuva'!C$4</f>
        <v>201.57066251513581</v>
      </c>
      <c r="D183" s="32">
        <f>'Dados Brutos - CHUVA'!D183*'Dados Normal. pelo Peso - Chuva'!D$4</f>
        <v>151.74289969152221</v>
      </c>
      <c r="E183" s="32">
        <f>'Dados Brutos - CHUVA'!E183*'Dados Normal. pelo Peso - Chuva'!E$4</f>
        <v>157.67699999999999</v>
      </c>
      <c r="F183" s="32">
        <f>'Dados Brutos - CHUVA'!F183*'Dados Normal. pelo Peso - Chuva'!F$4</f>
        <v>91.103999999999999</v>
      </c>
      <c r="G183" s="32">
        <f>'Dados Brutos - CHUVA'!G183*'Dados Normal. pelo Peso - Chuva'!G$4</f>
        <v>58.448335845993277</v>
      </c>
      <c r="H183" s="32">
        <f>'Dados Brutos - CHUVA'!H183*'Dados Normal. pelo Peso - Chuva'!H$4</f>
        <v>18.577633007600433</v>
      </c>
      <c r="I183" s="32">
        <f>'Dados Brutos - CHUVA'!I183*'Dados Normal. pelo Peso - Chuva'!I$4</f>
        <v>287.83999999999997</v>
      </c>
      <c r="J183" s="32">
        <f>'Dados Brutos - CHUVA'!J183*'Dados Normal. pelo Peso - Chuva'!J$4</f>
        <v>101.664</v>
      </c>
      <c r="K183" s="32">
        <f>'Dados Brutos - CHUVA'!K183*'Dados Normal. pelo Peso - Chuva'!K$4</f>
        <v>86.824999999999989</v>
      </c>
      <c r="L183" s="32">
        <f>'Dados Brutos - CHUVA'!L183*'Dados Normal. pelo Peso - Chuva'!L$4</f>
        <v>155.72</v>
      </c>
      <c r="M183" s="32">
        <f>'Dados Brutos - CHUVA'!M183*'Dados Normal. pelo Peso - Chuva'!M$4</f>
        <v>151.96799999999999</v>
      </c>
      <c r="N183" s="32">
        <f>'Dados Brutos - CHUVA'!N183*'Dados Normal. pelo Peso - Chuva'!N$4</f>
        <v>419.52</v>
      </c>
      <c r="O183" s="32">
        <f>'Dados Brutos - CHUVA'!O183*'Dados Normal. pelo Peso - Chuva'!O$4</f>
        <v>437.65</v>
      </c>
      <c r="P183" s="32">
        <f>'Dados Brutos - CHUVA'!P183*'Dados Normal. pelo Peso - Chuva'!P$4</f>
        <v>187.28299999999999</v>
      </c>
      <c r="Q183" s="32">
        <f>'Dados Brutos - CHUVA'!Q183*'Dados Normal. pelo Peso - Chuva'!Q$4</f>
        <v>4.7</v>
      </c>
      <c r="R183" s="32">
        <f>'Dados Brutos - CHUVA'!R183*'Dados Normal. pelo Peso - Chuva'!R$4</f>
        <v>0</v>
      </c>
      <c r="S183" s="32">
        <f>'Dados Brutos - CHUVA'!S183*'Dados Normal. pelo Peso - Chuva'!S$4</f>
        <v>11.6</v>
      </c>
      <c r="T183" s="32">
        <f>'Dados Brutos - CHUVA'!T183*'Dados Normal. pelo Peso - Chuva'!T$4</f>
        <v>0</v>
      </c>
      <c r="U183" s="32">
        <f>'Dados Brutos - CHUVA'!U183*'Dados Normal. pelo Peso - Chuva'!U$4</f>
        <v>0</v>
      </c>
      <c r="V183" s="32">
        <f>'Dados Brutos - CHUVA'!V183*'Dados Normal. pelo Peso - Chuva'!V$4</f>
        <v>2.0670000000000002</v>
      </c>
      <c r="W183" s="32">
        <f>'Dados Brutos - CHUVA'!W183*'Dados Normal. pelo Peso - Chuva'!W$4</f>
        <v>427.60600000000005</v>
      </c>
      <c r="X183" s="32">
        <f>'Dados Brutos - CHUVA'!X183*'Dados Normal. pelo Peso - Chuva'!X$4</f>
        <v>346.48400000000004</v>
      </c>
      <c r="Y183" s="32">
        <f>'Dados Brutos - CHUVA'!Y183*'Dados Normal. pelo Peso - Chuva'!Y$4</f>
        <v>215.69399999999999</v>
      </c>
      <c r="Z183" s="32">
        <f>'Dados Brutos - CHUVA'!Z183*'Dados Normal. pelo Peso - Chuva'!Z$4</f>
        <v>205.71900000000002</v>
      </c>
      <c r="AA183" s="32">
        <f>'Dados Brutos - CHUVA'!AA183*'Dados Normal. pelo Peso - Chuva'!AA$4</f>
        <v>78.405000000000001</v>
      </c>
      <c r="AB183" s="32">
        <f>'Dados Brutos - CHUVA'!AB183*'Dados Normal. pelo Peso - Chuva'!AB$4</f>
        <v>2.3919999999999999</v>
      </c>
      <c r="AC183" s="32">
        <f>'Dados Brutos - CHUVA'!AC183*'Dados Normal. pelo Peso - Chuva'!AC$4</f>
        <v>1.296</v>
      </c>
    </row>
    <row r="184" spans="1:32" s="17" customFormat="1" x14ac:dyDescent="0.25">
      <c r="A184" s="18" t="s">
        <v>1231</v>
      </c>
      <c r="B184" s="20" t="s">
        <v>1232</v>
      </c>
      <c r="C184" s="32">
        <f>'Dados Brutos - CHUVA'!C184*'Dados Normal. pelo Peso - Chuva'!C$4</f>
        <v>153.9479445390416</v>
      </c>
      <c r="D184" s="32">
        <f>'Dados Brutos - CHUVA'!D184*'Dados Normal. pelo Peso - Chuva'!D$4</f>
        <v>95.022514545914504</v>
      </c>
      <c r="E184" s="32">
        <f>'Dados Brutos - CHUVA'!E184*'Dados Normal. pelo Peso - Chuva'!E$4</f>
        <v>129.285</v>
      </c>
      <c r="F184" s="32">
        <f>'Dados Brutos - CHUVA'!F184*'Dados Normal. pelo Peso - Chuva'!F$4</f>
        <v>73.12</v>
      </c>
      <c r="G184" s="32">
        <f>'Dados Brutos - CHUVA'!G184*'Dados Normal. pelo Peso - Chuva'!G$4</f>
        <v>37.510148849797027</v>
      </c>
      <c r="H184" s="32">
        <f>'Dados Brutos - CHUVA'!H184*'Dados Normal. pelo Peso - Chuva'!H$4</f>
        <v>5.4668522267206479</v>
      </c>
      <c r="I184" s="32">
        <f>'Dados Brutos - CHUVA'!I184*'Dados Normal. pelo Peso - Chuva'!I$4</f>
        <v>212.1</v>
      </c>
      <c r="J184" s="32">
        <f>'Dados Brutos - CHUVA'!J184*'Dados Normal. pelo Peso - Chuva'!J$4</f>
        <v>96.048000000000002</v>
      </c>
      <c r="K184" s="32">
        <f>'Dados Brutos - CHUVA'!K184*'Dados Normal. pelo Peso - Chuva'!K$4</f>
        <v>169.47500000000002</v>
      </c>
      <c r="L184" s="32">
        <f>'Dados Brutos - CHUVA'!L184*'Dados Normal. pelo Peso - Chuva'!L$4</f>
        <v>153.74</v>
      </c>
      <c r="M184" s="32">
        <f>'Dados Brutos - CHUVA'!M184*'Dados Normal. pelo Peso - Chuva'!M$4</f>
        <v>340.56</v>
      </c>
      <c r="N184" s="32">
        <f>'Dados Brutos - CHUVA'!N184*'Dados Normal. pelo Peso - Chuva'!N$4</f>
        <v>441.00200000000001</v>
      </c>
      <c r="O184" s="32">
        <f>'Dados Brutos - CHUVA'!O184*'Dados Normal. pelo Peso - Chuva'!O$4</f>
        <v>424.35</v>
      </c>
      <c r="P184" s="32">
        <f>'Dados Brutos - CHUVA'!P184*'Dados Normal. pelo Peso - Chuva'!P$4</f>
        <v>187.26399999999998</v>
      </c>
      <c r="Q184" s="32">
        <f>'Dados Brutos - CHUVA'!Q184*'Dados Normal. pelo Peso - Chuva'!Q$4</f>
        <v>0</v>
      </c>
      <c r="R184" s="32">
        <f>'Dados Brutos - CHUVA'!R184*'Dados Normal. pelo Peso - Chuva'!R$4</f>
        <v>4.5</v>
      </c>
      <c r="S184" s="32">
        <f>'Dados Brutos - CHUVA'!S184*'Dados Normal. pelo Peso - Chuva'!S$4</f>
        <v>8.6999999999999993</v>
      </c>
      <c r="T184" s="32">
        <f>'Dados Brutos - CHUVA'!T184*'Dados Normal. pelo Peso - Chuva'!T$4</f>
        <v>0</v>
      </c>
      <c r="U184" s="32">
        <f>'Dados Brutos - CHUVA'!U184*'Dados Normal. pelo Peso - Chuva'!U$4</f>
        <v>0</v>
      </c>
      <c r="V184" s="32">
        <f>'Dados Brutos - CHUVA'!V184*'Dados Normal. pelo Peso - Chuva'!V$4</f>
        <v>2.1059999999999999</v>
      </c>
      <c r="W184" s="32">
        <f>'Dados Brutos - CHUVA'!W184*'Dados Normal. pelo Peso - Chuva'!W$4</f>
        <v>423.98700000000008</v>
      </c>
      <c r="X184" s="32">
        <f>'Dados Brutos - CHUVA'!X184*'Dados Normal. pelo Peso - Chuva'!X$4</f>
        <v>336.45199999999994</v>
      </c>
      <c r="Y184" s="32">
        <f>'Dados Brutos - CHUVA'!Y184*'Dados Normal. pelo Peso - Chuva'!Y$4</f>
        <v>159.38999999999999</v>
      </c>
      <c r="Z184" s="32">
        <f>'Dados Brutos - CHUVA'!Z184*'Dados Normal. pelo Peso - Chuva'!Z$4</f>
        <v>150.35300000000001</v>
      </c>
      <c r="AA184" s="32">
        <f>'Dados Brutos - CHUVA'!AA184*'Dados Normal. pelo Peso - Chuva'!AA$4</f>
        <v>62.054999999999993</v>
      </c>
      <c r="AB184" s="32">
        <f>'Dados Brutos - CHUVA'!AB184*'Dados Normal. pelo Peso - Chuva'!AB$4</f>
        <v>1.7939999999999998</v>
      </c>
      <c r="AC184" s="32">
        <f>'Dados Brutos - CHUVA'!AC184*'Dados Normal. pelo Peso - Chuva'!AC$4</f>
        <v>1.272</v>
      </c>
    </row>
    <row r="185" spans="1:32" s="17" customFormat="1" x14ac:dyDescent="0.25">
      <c r="A185" s="18" t="s">
        <v>1233</v>
      </c>
      <c r="B185" s="20" t="s">
        <v>1234</v>
      </c>
      <c r="C185" s="32">
        <f>'Dados Brutos - CHUVA'!C185*'Dados Normal. pelo Peso - Chuva'!C$4</f>
        <v>224.04739088770799</v>
      </c>
      <c r="D185" s="32">
        <f>'Dados Brutos - CHUVA'!D185*'Dados Normal. pelo Peso - Chuva'!D$4</f>
        <v>149.68873709539704</v>
      </c>
      <c r="E185" s="32">
        <f>'Dados Brutos - CHUVA'!E185*'Dados Normal. pelo Peso - Chuva'!E$4</f>
        <v>177.56700000000001</v>
      </c>
      <c r="F185" s="32">
        <f>'Dados Brutos - CHUVA'!F185*'Dados Normal. pelo Peso - Chuva'!F$4</f>
        <v>116.67200000000001</v>
      </c>
      <c r="G185" s="32">
        <f>'Dados Brutos - CHUVA'!G185*'Dados Normal. pelo Peso - Chuva'!G$4</f>
        <v>62.748880468480884</v>
      </c>
      <c r="H185" s="32">
        <f>'Dados Brutos - CHUVA'!H185*'Dados Normal. pelo Peso - Chuva'!H$4</f>
        <v>12.924958540630181</v>
      </c>
      <c r="I185" s="32">
        <f>'Dados Brutos - CHUVA'!I185*'Dados Normal. pelo Peso - Chuva'!I$4</f>
        <v>215.6</v>
      </c>
      <c r="J185" s="32">
        <f>'Dados Brutos - CHUVA'!J185*'Dados Normal. pelo Peso - Chuva'!J$4</f>
        <v>105.94800000000001</v>
      </c>
      <c r="K185" s="32">
        <f>'Dados Brutos - CHUVA'!K185*'Dados Normal. pelo Peso - Chuva'!K$4</f>
        <v>108.2</v>
      </c>
      <c r="L185" s="32">
        <f>'Dados Brutos - CHUVA'!L185*'Dados Normal. pelo Peso - Chuva'!L$4</f>
        <v>142.66</v>
      </c>
      <c r="M185" s="32">
        <f>'Dados Brutos - CHUVA'!M185*'Dados Normal. pelo Peso - Chuva'!M$4</f>
        <v>342.38399999999996</v>
      </c>
      <c r="N185" s="32">
        <f>'Dados Brutos - CHUVA'!N185*'Dados Normal. pelo Peso - Chuva'!N$4</f>
        <v>392.15</v>
      </c>
      <c r="O185" s="32">
        <f>'Dados Brutos - CHUVA'!O185*'Dados Normal. pelo Peso - Chuva'!O$4</f>
        <v>310.45000000000005</v>
      </c>
      <c r="P185" s="32">
        <f>'Dados Brutos - CHUVA'!P185*'Dados Normal. pelo Peso - Chuva'!P$4</f>
        <v>184.88899999999998</v>
      </c>
      <c r="Q185" s="32">
        <f>'Dados Brutos - CHUVA'!Q185*'Dados Normal. pelo Peso - Chuva'!Q$4</f>
        <v>0</v>
      </c>
      <c r="R185" s="32">
        <f>'Dados Brutos - CHUVA'!R185*'Dados Normal. pelo Peso - Chuva'!R$4</f>
        <v>0</v>
      </c>
      <c r="S185" s="32">
        <f>'Dados Brutos - CHUVA'!S185*'Dados Normal. pelo Peso - Chuva'!S$4</f>
        <v>11.6</v>
      </c>
      <c r="T185" s="32">
        <f>'Dados Brutos - CHUVA'!T185*'Dados Normal. pelo Peso - Chuva'!T$4</f>
        <v>0</v>
      </c>
      <c r="U185" s="32">
        <f>'Dados Brutos - CHUVA'!U185*'Dados Normal. pelo Peso - Chuva'!U$4</f>
        <v>0</v>
      </c>
      <c r="V185" s="32">
        <f>'Dados Brutos - CHUVA'!V185*'Dados Normal. pelo Peso - Chuva'!V$4</f>
        <v>2.0670000000000002</v>
      </c>
      <c r="W185" s="32">
        <f>'Dados Brutos - CHUVA'!W185*'Dados Normal. pelo Peso - Chuva'!W$4</f>
        <v>444.80799999999999</v>
      </c>
      <c r="X185" s="32">
        <f>'Dados Brutos - CHUVA'!X185*'Dados Normal. pelo Peso - Chuva'!X$4</f>
        <v>351.19599999999997</v>
      </c>
      <c r="Y185" s="32">
        <f>'Dados Brutos - CHUVA'!Y185*'Dados Normal. pelo Peso - Chuva'!Y$4</f>
        <v>247.70999999999998</v>
      </c>
      <c r="Z185" s="32">
        <f>'Dados Brutos - CHUVA'!Z185*'Dados Normal. pelo Peso - Chuva'!Z$4</f>
        <v>189.55099999999999</v>
      </c>
      <c r="AA185" s="32">
        <f>'Dados Brutos - CHUVA'!AA185*'Dados Normal. pelo Peso - Chuva'!AA$4</f>
        <v>85.185000000000002</v>
      </c>
      <c r="AB185" s="32">
        <f>'Dados Brutos - CHUVA'!AB185*'Dados Normal. pelo Peso - Chuva'!AB$4</f>
        <v>2.8979999999999997</v>
      </c>
      <c r="AC185" s="32">
        <f>'Dados Brutos - CHUVA'!AC185*'Dados Normal. pelo Peso - Chuva'!AC$4</f>
        <v>1.272</v>
      </c>
    </row>
    <row r="186" spans="1:32" s="17" customFormat="1" x14ac:dyDescent="0.25">
      <c r="A186" s="18" t="s">
        <v>1235</v>
      </c>
      <c r="B186" s="20" t="s">
        <v>1236</v>
      </c>
      <c r="C186" s="32">
        <f>'Dados Brutos - CHUVA'!C186*'Dados Normal. pelo Peso - Chuva'!C$4</f>
        <v>90.081359609473878</v>
      </c>
      <c r="D186" s="32">
        <f>'Dados Brutos - CHUVA'!D186*'Dados Normal. pelo Peso - Chuva'!D$4</f>
        <v>66.815779003012565</v>
      </c>
      <c r="E186" s="32">
        <f>'Dados Brutos - CHUVA'!E186*'Dados Normal. pelo Peso - Chuva'!E$4</f>
        <v>133.22399999999999</v>
      </c>
      <c r="F186" s="32">
        <f>'Dados Brutos - CHUVA'!F186*'Dados Normal. pelo Peso - Chuva'!F$4</f>
        <v>85.344000000000008</v>
      </c>
      <c r="G186" s="32">
        <f>'Dados Brutos - CHUVA'!G186*'Dados Normal. pelo Peso - Chuva'!G$4</f>
        <v>51.078976640711907</v>
      </c>
      <c r="H186" s="32">
        <f>'Dados Brutos - CHUVA'!H186*'Dados Normal. pelo Peso - Chuva'!H$4</f>
        <v>12.08333333333333</v>
      </c>
      <c r="I186" s="32">
        <f>'Dados Brutos - CHUVA'!I186*'Dados Normal. pelo Peso - Chuva'!I$4</f>
        <v>201.81</v>
      </c>
      <c r="J186" s="32">
        <f>'Dados Brutos - CHUVA'!J186*'Dados Normal. pelo Peso - Chuva'!J$4</f>
        <v>118.72799999999999</v>
      </c>
      <c r="K186" s="32">
        <f>'Dados Brutos - CHUVA'!K186*'Dados Normal. pelo Peso - Chuva'!K$4</f>
        <v>121.175</v>
      </c>
      <c r="L186" s="32">
        <f>'Dados Brutos - CHUVA'!L186*'Dados Normal. pelo Peso - Chuva'!L$4</f>
        <v>183.64</v>
      </c>
      <c r="M186" s="32">
        <f>'Dados Brutos - CHUVA'!M186*'Dados Normal. pelo Peso - Chuva'!M$4</f>
        <v>114</v>
      </c>
      <c r="N186" s="32">
        <f>'Dados Brutos - CHUVA'!N186*'Dados Normal. pelo Peso - Chuva'!N$4</f>
        <v>400.2</v>
      </c>
      <c r="O186" s="32">
        <f>'Dados Brutos - CHUVA'!O186*'Dados Normal. pelo Peso - Chuva'!O$4</f>
        <v>442.04999999999995</v>
      </c>
      <c r="P186" s="32">
        <f>'Dados Brutos - CHUVA'!P186*'Dados Normal. pelo Peso - Chuva'!P$4</f>
        <v>188.70799999999997</v>
      </c>
      <c r="Q186" s="32">
        <f>'Dados Brutos - CHUVA'!Q186*'Dados Normal. pelo Peso - Chuva'!Q$4</f>
        <v>4.7</v>
      </c>
      <c r="R186" s="32">
        <f>'Dados Brutos - CHUVA'!R186*'Dados Normal. pelo Peso - Chuva'!R$4</f>
        <v>0</v>
      </c>
      <c r="S186" s="32">
        <f>'Dados Brutos - CHUVA'!S186*'Dados Normal. pelo Peso - Chuva'!S$4</f>
        <v>8.6999999999999993</v>
      </c>
      <c r="T186" s="32">
        <f>'Dados Brutos - CHUVA'!T186*'Dados Normal. pelo Peso - Chuva'!T$4</f>
        <v>0</v>
      </c>
      <c r="U186" s="32">
        <f>'Dados Brutos - CHUVA'!U186*'Dados Normal. pelo Peso - Chuva'!U$4</f>
        <v>0</v>
      </c>
      <c r="V186" s="32">
        <f>'Dados Brutos - CHUVA'!V186*'Dados Normal. pelo Peso - Chuva'!V$4</f>
        <v>2.028</v>
      </c>
      <c r="W186" s="32">
        <f>'Dados Brutos - CHUVA'!W186*'Dados Normal. pelo Peso - Chuva'!W$4</f>
        <v>428.49900000000002</v>
      </c>
      <c r="X186" s="32">
        <f>'Dados Brutos - CHUVA'!X186*'Dados Normal. pelo Peso - Chuva'!X$4</f>
        <v>350.892</v>
      </c>
      <c r="Y186" s="32">
        <f>'Dados Brutos - CHUVA'!Y186*'Dados Normal. pelo Peso - Chuva'!Y$4</f>
        <v>187.58799999999999</v>
      </c>
      <c r="Z186" s="32">
        <f>'Dados Brutos - CHUVA'!Z186*'Dados Normal. pelo Peso - Chuva'!Z$4</f>
        <v>135.642</v>
      </c>
      <c r="AA186" s="32">
        <f>'Dados Brutos - CHUVA'!AA186*'Dados Normal. pelo Peso - Chuva'!AA$4</f>
        <v>60.614999999999995</v>
      </c>
      <c r="AB186" s="32">
        <f>'Dados Brutos - CHUVA'!AB186*'Dados Normal. pelo Peso - Chuva'!AB$4</f>
        <v>2.6679999999999997</v>
      </c>
      <c r="AC186" s="32">
        <f>'Dados Brutos - CHUVA'!AC186*'Dados Normal. pelo Peso - Chuva'!AC$4</f>
        <v>1.224</v>
      </c>
    </row>
    <row r="187" spans="1:32" s="17" customFormat="1" x14ac:dyDescent="0.25">
      <c r="A187" s="18" t="s">
        <v>1237</v>
      </c>
      <c r="B187" s="20" t="s">
        <v>1238</v>
      </c>
      <c r="C187" s="32">
        <f>'Dados Brutos - CHUVA'!C187*'Dados Normal. pelo Peso - Chuva'!C$4</f>
        <v>214.5700838020893</v>
      </c>
      <c r="D187" s="32">
        <f>'Dados Brutos - CHUVA'!D187*'Dados Normal. pelo Peso - Chuva'!D$4</f>
        <v>139.95576833012439</v>
      </c>
      <c r="E187" s="32">
        <f>'Dados Brutos - CHUVA'!E187*'Dados Normal. pelo Peso - Chuva'!E$4</f>
        <v>143.637</v>
      </c>
      <c r="F187" s="32">
        <f>'Dados Brutos - CHUVA'!F187*'Dados Normal. pelo Peso - Chuva'!F$4</f>
        <v>91.391999999999996</v>
      </c>
      <c r="G187" s="32">
        <f>'Dados Brutos - CHUVA'!G187*'Dados Normal. pelo Peso - Chuva'!G$4</f>
        <v>29.741635546071187</v>
      </c>
      <c r="H187" s="32">
        <f>'Dados Brutos - CHUVA'!H187*'Dados Normal. pelo Peso - Chuva'!H$4</f>
        <v>6.5947663238859624</v>
      </c>
      <c r="I187" s="32">
        <f>'Dados Brutos - CHUVA'!I187*'Dados Normal. pelo Peso - Chuva'!I$4</f>
        <v>206.67499999999998</v>
      </c>
      <c r="J187" s="32">
        <f>'Dados Brutos - CHUVA'!J187*'Dados Normal. pelo Peso - Chuva'!J$4</f>
        <v>96.336000000000013</v>
      </c>
      <c r="K187" s="32">
        <f>'Dados Brutos - CHUVA'!K187*'Dados Normal. pelo Peso - Chuva'!K$4</f>
        <v>149.60000000000002</v>
      </c>
      <c r="L187" s="32">
        <f>'Dados Brutos - CHUVA'!L187*'Dados Normal. pelo Peso - Chuva'!L$4</f>
        <v>169.24</v>
      </c>
      <c r="M187" s="32">
        <f>'Dados Brutos - CHUVA'!M187*'Dados Normal. pelo Peso - Chuva'!M$4</f>
        <v>335.71199999999999</v>
      </c>
      <c r="N187" s="32">
        <f>'Dados Brutos - CHUVA'!N187*'Dados Normal. pelo Peso - Chuva'!N$4</f>
        <v>419.56599999999992</v>
      </c>
      <c r="O187" s="32">
        <f>'Dados Brutos - CHUVA'!O187*'Dados Normal. pelo Peso - Chuva'!O$4</f>
        <v>450.3</v>
      </c>
      <c r="P187" s="32">
        <f>'Dados Brutos - CHUVA'!P187*'Dados Normal. pelo Peso - Chuva'!P$4</f>
        <v>189.44899999999998</v>
      </c>
      <c r="Q187" s="32">
        <f>'Dados Brutos - CHUVA'!Q187*'Dados Normal. pelo Peso - Chuva'!Q$4</f>
        <v>4.7</v>
      </c>
      <c r="R187" s="32">
        <f>'Dados Brutos - CHUVA'!R187*'Dados Normal. pelo Peso - Chuva'!R$4</f>
        <v>0</v>
      </c>
      <c r="S187" s="32">
        <f>'Dados Brutos - CHUVA'!S187*'Dados Normal. pelo Peso - Chuva'!S$4</f>
        <v>5.8</v>
      </c>
      <c r="T187" s="32">
        <f>'Dados Brutos - CHUVA'!T187*'Dados Normal. pelo Peso - Chuva'!T$4</f>
        <v>0</v>
      </c>
      <c r="U187" s="32">
        <f>'Dados Brutos - CHUVA'!U187*'Dados Normal. pelo Peso - Chuva'!U$4</f>
        <v>0</v>
      </c>
      <c r="V187" s="32">
        <f>'Dados Brutos - CHUVA'!V187*'Dados Normal. pelo Peso - Chuva'!V$4</f>
        <v>2.1059999999999999</v>
      </c>
      <c r="W187" s="32">
        <f>'Dados Brutos - CHUVA'!W187*'Dados Normal. pelo Peso - Chuva'!W$4</f>
        <v>425.209</v>
      </c>
      <c r="X187" s="32">
        <f>'Dados Brutos - CHUVA'!X187*'Dados Normal. pelo Peso - Chuva'!X$4</f>
        <v>360.62</v>
      </c>
      <c r="Y187" s="32">
        <f>'Dados Brutos - CHUVA'!Y187*'Dados Normal. pelo Peso - Chuva'!Y$4</f>
        <v>218.36199999999997</v>
      </c>
      <c r="Z187" s="32">
        <f>'Dados Brutos - CHUVA'!Z187*'Dados Normal. pelo Peso - Chuva'!Z$4</f>
        <v>162.38499999999999</v>
      </c>
      <c r="AA187" s="32">
        <f>'Dados Brutos - CHUVA'!AA187*'Dados Normal. pelo Peso - Chuva'!AA$4</f>
        <v>64.364999999999995</v>
      </c>
      <c r="AB187" s="32">
        <f>'Dados Brutos - CHUVA'!AB187*'Dados Normal. pelo Peso - Chuva'!AB$4</f>
        <v>2.76</v>
      </c>
      <c r="AC187" s="32">
        <f>'Dados Brutos - CHUVA'!AC187*'Dados Normal. pelo Peso - Chuva'!AC$4</f>
        <v>1.3440000000000001</v>
      </c>
    </row>
    <row r="188" spans="1:32" s="17" customFormat="1" x14ac:dyDescent="0.25">
      <c r="A188" s="18" t="s">
        <v>1239</v>
      </c>
      <c r="B188" s="20" t="s">
        <v>1240</v>
      </c>
      <c r="C188" s="32">
        <f>'Dados Brutos - CHUVA'!C188*'Dados Normal. pelo Peso - Chuva'!C$4</f>
        <v>327.01961388601489</v>
      </c>
      <c r="D188" s="32">
        <f>'Dados Brutos - CHUVA'!D188*'Dados Normal. pelo Peso - Chuva'!D$4</f>
        <v>249.97470657810939</v>
      </c>
      <c r="E188" s="32">
        <f>'Dados Brutos - CHUVA'!E188*'Dados Normal. pelo Peso - Chuva'!E$4</f>
        <v>176.709</v>
      </c>
      <c r="F188" s="32">
        <f>'Dados Brutos - CHUVA'!F188*'Dados Normal. pelo Peso - Chuva'!F$4</f>
        <v>100.54400000000001</v>
      </c>
      <c r="G188" s="32">
        <f>'Dados Brutos - CHUVA'!G188*'Dados Normal. pelo Peso - Chuva'!G$4</f>
        <v>48.692882030861128</v>
      </c>
      <c r="H188" s="32">
        <f>'Dados Brutos - CHUVA'!H188*'Dados Normal. pelo Peso - Chuva'!H$4</f>
        <v>11.449366425803747</v>
      </c>
      <c r="I188" s="32">
        <f>'Dados Brutos - CHUVA'!I188*'Dados Normal. pelo Peso - Chuva'!I$4</f>
        <v>204.29499999999999</v>
      </c>
      <c r="J188" s="32">
        <f>'Dados Brutos - CHUVA'!J188*'Dados Normal. pelo Peso - Chuva'!J$4</f>
        <v>100.188</v>
      </c>
      <c r="K188" s="32">
        <f>'Dados Brutos - CHUVA'!K188*'Dados Normal. pelo Peso - Chuva'!K$4</f>
        <v>71.75</v>
      </c>
      <c r="L188" s="32">
        <f>'Dados Brutos - CHUVA'!L188*'Dados Normal. pelo Peso - Chuva'!L$4</f>
        <v>131.62</v>
      </c>
      <c r="M188" s="32">
        <f>'Dados Brutos - CHUVA'!M188*'Dados Normal. pelo Peso - Chuva'!M$4</f>
        <v>332.54399999999998</v>
      </c>
      <c r="N188" s="32">
        <f>'Dados Brutos - CHUVA'!N188*'Dados Normal. pelo Peso - Chuva'!N$4</f>
        <v>369.97800000000001</v>
      </c>
      <c r="O188" s="32">
        <f>'Dados Brutos - CHUVA'!O188*'Dados Normal. pelo Peso - Chuva'!O$4</f>
        <v>368.8</v>
      </c>
      <c r="P188" s="32">
        <f>'Dados Brutos - CHUVA'!P188*'Dados Normal. pelo Peso - Chuva'!P$4</f>
        <v>187.26399999999998</v>
      </c>
      <c r="Q188" s="32">
        <f>'Dados Brutos - CHUVA'!Q188*'Dados Normal. pelo Peso - Chuva'!Q$4</f>
        <v>4.7</v>
      </c>
      <c r="R188" s="32">
        <f>'Dados Brutos - CHUVA'!R188*'Dados Normal. pelo Peso - Chuva'!R$4</f>
        <v>0</v>
      </c>
      <c r="S188" s="32">
        <f>'Dados Brutos - CHUVA'!S188*'Dados Normal. pelo Peso - Chuva'!S$4</f>
        <v>8.6999999999999993</v>
      </c>
      <c r="T188" s="32">
        <f>'Dados Brutos - CHUVA'!T188*'Dados Normal. pelo Peso - Chuva'!T$4</f>
        <v>2.2999999999999998</v>
      </c>
      <c r="U188" s="32">
        <f>'Dados Brutos - CHUVA'!U188*'Dados Normal. pelo Peso - Chuva'!U$4</f>
        <v>0</v>
      </c>
      <c r="V188" s="32">
        <f>'Dados Brutos - CHUVA'!V188*'Dados Normal. pelo Peso - Chuva'!V$4</f>
        <v>2.34</v>
      </c>
      <c r="W188" s="32">
        <f>'Dados Brutos - CHUVA'!W188*'Dados Normal. pelo Peso - Chuva'!W$4</f>
        <v>442.36400000000003</v>
      </c>
      <c r="X188" s="32">
        <f>'Dados Brutos - CHUVA'!X188*'Dados Normal. pelo Peso - Chuva'!X$4</f>
        <v>361.91199999999998</v>
      </c>
      <c r="Y188" s="32">
        <f>'Dados Brutos - CHUVA'!Y188*'Dados Normal. pelo Peso - Chuva'!Y$4</f>
        <v>283.17599999999999</v>
      </c>
      <c r="Z188" s="32">
        <f>'Dados Brutos - CHUVA'!Z188*'Dados Normal. pelo Peso - Chuva'!Z$4</f>
        <v>285.85399999999998</v>
      </c>
      <c r="AA188" s="32">
        <f>'Dados Brutos - CHUVA'!AA188*'Dados Normal. pelo Peso - Chuva'!AA$4</f>
        <v>86.265000000000001</v>
      </c>
      <c r="AB188" s="32">
        <f>'Dados Brutos - CHUVA'!AB188*'Dados Normal. pelo Peso - Chuva'!AB$4</f>
        <v>2.9899999999999998</v>
      </c>
      <c r="AC188" s="32">
        <f>'Dados Brutos - CHUVA'!AC188*'Dados Normal. pelo Peso - Chuva'!AC$4</f>
        <v>1.6320000000000001</v>
      </c>
    </row>
    <row r="189" spans="1:32" s="17" customFormat="1" x14ac:dyDescent="0.25"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6"/>
      <c r="T189" s="15"/>
      <c r="U189" s="15"/>
      <c r="V189" s="15"/>
      <c r="W189" s="15"/>
      <c r="X189" s="16"/>
      <c r="Y189" s="15"/>
      <c r="Z189" s="15"/>
      <c r="AA189" s="15"/>
      <c r="AB189" s="15"/>
      <c r="AC189" s="15"/>
    </row>
    <row r="190" spans="1:32" s="17" customFormat="1" x14ac:dyDescent="0.25"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6"/>
      <c r="T190" s="15"/>
      <c r="U190" s="15"/>
      <c r="V190" s="15"/>
      <c r="W190" s="15"/>
      <c r="X190" s="16"/>
      <c r="Y190" s="15"/>
      <c r="Z190" s="15"/>
      <c r="AA190" s="15"/>
      <c r="AB190" s="15"/>
      <c r="AC190" s="15"/>
    </row>
    <row r="191" spans="1:32" s="17" customFormat="1" x14ac:dyDescent="0.25">
      <c r="C191" s="86" t="s">
        <v>3</v>
      </c>
      <c r="D191" s="86"/>
      <c r="E191" s="86"/>
      <c r="F191" s="86" t="s">
        <v>19</v>
      </c>
      <c r="G191" s="86"/>
      <c r="H191" s="86" t="s">
        <v>20</v>
      </c>
      <c r="I191" s="86"/>
      <c r="J191" s="86"/>
      <c r="K191" s="86"/>
      <c r="L191" s="86"/>
      <c r="M191" s="87" t="s">
        <v>31</v>
      </c>
      <c r="N191" s="88"/>
      <c r="O191" s="89"/>
      <c r="P191" s="94" t="s">
        <v>34</v>
      </c>
      <c r="Q191" s="94"/>
      <c r="R191" s="94"/>
      <c r="S191" s="94" t="s">
        <v>35</v>
      </c>
      <c r="T191" s="94"/>
      <c r="U191" s="94"/>
      <c r="V191" s="95" t="s">
        <v>36</v>
      </c>
      <c r="W191" s="96"/>
      <c r="X191" s="84" t="s">
        <v>48</v>
      </c>
      <c r="Y191" s="97"/>
      <c r="Z191" s="97"/>
      <c r="AA191" s="85"/>
      <c r="AB191" s="84" t="s">
        <v>49</v>
      </c>
      <c r="AC191" s="85"/>
      <c r="AD191" s="30"/>
      <c r="AE191" s="30"/>
      <c r="AF191" s="30"/>
    </row>
    <row r="192" spans="1:32" s="17" customFormat="1" x14ac:dyDescent="0.25">
      <c r="C192" s="3" t="s">
        <v>4</v>
      </c>
      <c r="D192" s="3" t="s">
        <v>10</v>
      </c>
      <c r="E192" s="3" t="s">
        <v>11</v>
      </c>
      <c r="F192" s="3" t="s">
        <v>14</v>
      </c>
      <c r="G192" s="3" t="s">
        <v>17</v>
      </c>
      <c r="H192" s="3" t="s">
        <v>21</v>
      </c>
      <c r="I192" s="3" t="s">
        <v>22</v>
      </c>
      <c r="J192" s="3" t="s">
        <v>23</v>
      </c>
      <c r="K192" s="3"/>
      <c r="L192" s="3" t="s">
        <v>24</v>
      </c>
      <c r="M192" s="3" t="s">
        <v>32</v>
      </c>
      <c r="N192" s="3"/>
      <c r="O192" s="3" t="s">
        <v>33</v>
      </c>
      <c r="P192" s="6" t="s">
        <v>37</v>
      </c>
      <c r="Q192" s="6" t="s">
        <v>38</v>
      </c>
      <c r="R192" s="6" t="s">
        <v>39</v>
      </c>
      <c r="S192" s="6" t="s">
        <v>40</v>
      </c>
      <c r="T192" s="6" t="s">
        <v>41</v>
      </c>
      <c r="U192" s="6" t="s">
        <v>42</v>
      </c>
      <c r="V192" s="6" t="s">
        <v>45</v>
      </c>
      <c r="W192" s="6" t="s">
        <v>46</v>
      </c>
      <c r="X192" s="12" t="s">
        <v>807</v>
      </c>
      <c r="Y192" s="12" t="s">
        <v>808</v>
      </c>
      <c r="Z192" s="12" t="s">
        <v>809</v>
      </c>
      <c r="AA192" s="12" t="s">
        <v>810</v>
      </c>
      <c r="AB192" s="12" t="s">
        <v>811</v>
      </c>
      <c r="AC192" s="12" t="s">
        <v>812</v>
      </c>
      <c r="AD192" s="30"/>
      <c r="AE192" s="30"/>
      <c r="AF192" s="30"/>
    </row>
    <row r="193" spans="2:29" s="17" customFormat="1" x14ac:dyDescent="0.25">
      <c r="B193" s="17" t="s">
        <v>813</v>
      </c>
      <c r="C193" s="29">
        <f>MAX(C8:C188)</f>
        <v>396.22623189578445</v>
      </c>
      <c r="D193" s="29">
        <f>MIN(D8:D188)</f>
        <v>2.5167298870642938</v>
      </c>
      <c r="E193" s="29">
        <f>MAX(E8:E188)</f>
        <v>201.084</v>
      </c>
      <c r="F193" s="29">
        <f>MAX(F8:F188)</f>
        <v>127.93599999999999</v>
      </c>
      <c r="G193" s="29">
        <f>MAX(G8:G188)</f>
        <v>157.24137931034485</v>
      </c>
      <c r="H193" s="29">
        <f>MIN(H8:H188)</f>
        <v>1.1626575028636883</v>
      </c>
      <c r="I193" s="29">
        <f>MIN(I8:I188)</f>
        <v>122.64</v>
      </c>
      <c r="J193" s="29">
        <f>MIN(J8:J188)</f>
        <v>52.704000000000001</v>
      </c>
      <c r="K193" s="29">
        <f>MIN(K8:K188)</f>
        <v>3.3000000000000003</v>
      </c>
      <c r="L193" s="29">
        <f>MAX(L8:L188)</f>
        <v>197.4</v>
      </c>
      <c r="M193" s="29">
        <f>MAX(M8:M188)</f>
        <v>478.89599999999996</v>
      </c>
      <c r="N193" s="29">
        <f>MAX(N8:N188)</f>
        <v>458.98799999999994</v>
      </c>
      <c r="O193" s="29">
        <f>MAX(O8:O188)</f>
        <v>497.55</v>
      </c>
      <c r="P193" s="29">
        <f t="shared" ref="P193:V193" si="0">MIN(P8:P188)</f>
        <v>173.071</v>
      </c>
      <c r="Q193" s="29">
        <f t="shared" si="0"/>
        <v>0</v>
      </c>
      <c r="R193" s="29">
        <f t="shared" si="0"/>
        <v>0</v>
      </c>
      <c r="S193" s="29">
        <f t="shared" si="0"/>
        <v>2.9</v>
      </c>
      <c r="T193" s="29">
        <f t="shared" si="0"/>
        <v>0</v>
      </c>
      <c r="U193" s="29">
        <f t="shared" si="0"/>
        <v>0</v>
      </c>
      <c r="V193" s="29">
        <f t="shared" si="0"/>
        <v>1.6379999999999999</v>
      </c>
      <c r="W193" s="29">
        <f>MAX(W8:W188)</f>
        <v>465.39400000000001</v>
      </c>
      <c r="X193" s="29">
        <f>MIN(X8:X188)</f>
        <v>317.94599999999997</v>
      </c>
      <c r="Y193" s="29">
        <f>MAX(Y8:Y188)</f>
        <v>344.35599999999999</v>
      </c>
      <c r="Z193" s="29">
        <f>MAX(Z8:Z188)</f>
        <v>294.45499999999998</v>
      </c>
      <c r="AA193" s="29">
        <f>MAX(AA8:AA188)</f>
        <v>96.524999999999991</v>
      </c>
      <c r="AB193" s="29">
        <f>MAX(AB8:AB188)</f>
        <v>3.8639999999999994</v>
      </c>
      <c r="AC193" s="29">
        <f>MAX(AC8:AC188)</f>
        <v>1.92</v>
      </c>
    </row>
    <row r="194" spans="2:29" s="17" customFormat="1" x14ac:dyDescent="0.25">
      <c r="B194" s="17" t="s">
        <v>814</v>
      </c>
      <c r="C194" s="29">
        <f>MIN(C8:C188)</f>
        <v>1.5009013419980859</v>
      </c>
      <c r="D194" s="29">
        <f>MAX(D8:D188)</f>
        <v>279.77781892242177</v>
      </c>
      <c r="E194" s="29">
        <f>MIN(E8:E188)</f>
        <v>43.640999999999998</v>
      </c>
      <c r="F194" s="29">
        <f>MIN(F8:F188)</f>
        <v>22.208000000000002</v>
      </c>
      <c r="G194" s="29">
        <f>MIN(G8:G188)</f>
        <v>16.557441768653771</v>
      </c>
      <c r="H194" s="29">
        <f>MAX(H8:H188)</f>
        <v>25.137215528781791</v>
      </c>
      <c r="I194" s="29">
        <f>MAX(I8:I188)</f>
        <v>310.76500000000004</v>
      </c>
      <c r="J194" s="29">
        <f>MAX(J8:J188)</f>
        <v>128.77200000000002</v>
      </c>
      <c r="K194" s="29">
        <f>MAX(K8:K188)</f>
        <v>220.67499999999998</v>
      </c>
      <c r="L194" s="29">
        <f>MIN(L8:L188)</f>
        <v>26.92</v>
      </c>
      <c r="M194" s="29">
        <f>MIN(M8:M188)</f>
        <v>63.983999999999995</v>
      </c>
      <c r="N194" s="29">
        <f>MIN(N8:N188)</f>
        <v>241.49999999999997</v>
      </c>
      <c r="O194" s="29">
        <f>MIN(O8:O188)</f>
        <v>181.55</v>
      </c>
      <c r="P194" s="29">
        <f t="shared" ref="P194:V194" si="1">MAX(P8:P188)</f>
        <v>189.92399999999998</v>
      </c>
      <c r="Q194" s="29">
        <f t="shared" si="1"/>
        <v>4.7</v>
      </c>
      <c r="R194" s="29">
        <f t="shared" si="1"/>
        <v>4.5</v>
      </c>
      <c r="S194" s="29">
        <f t="shared" si="1"/>
        <v>11.6</v>
      </c>
      <c r="T194" s="29">
        <f t="shared" si="1"/>
        <v>2.2999999999999998</v>
      </c>
      <c r="U194" s="29">
        <f t="shared" si="1"/>
        <v>3.7</v>
      </c>
      <c r="V194" s="29">
        <f t="shared" si="1"/>
        <v>2.5739999999999998</v>
      </c>
      <c r="W194" s="29">
        <f>MIN(W8:W188)</f>
        <v>360.77200000000005</v>
      </c>
      <c r="X194" s="29">
        <f>MAX(X8:X188)</f>
        <v>373.12199999999996</v>
      </c>
      <c r="Y194" s="29">
        <f>MIN(Y8:Y188)</f>
        <v>4.3699999999999992</v>
      </c>
      <c r="Z194" s="29">
        <f>MIN(Z8:Z188)</f>
        <v>3.7600000000000002</v>
      </c>
      <c r="AA194" s="29">
        <f>MIN(AA8:AA188)</f>
        <v>18.21</v>
      </c>
      <c r="AB194" s="29">
        <f>MIN(AB8:AB188)</f>
        <v>1.702</v>
      </c>
      <c r="AC194" s="29">
        <f>MIN(AC8:AC188)</f>
        <v>0.76800000000000002</v>
      </c>
    </row>
    <row r="195" spans="2:29" s="17" customFormat="1" x14ac:dyDescent="0.25"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6"/>
      <c r="T195" s="15"/>
      <c r="U195" s="15"/>
      <c r="V195" s="15"/>
      <c r="W195" s="15"/>
      <c r="X195" s="16"/>
      <c r="Y195" s="15"/>
      <c r="Z195" s="15"/>
      <c r="AA195" s="15"/>
      <c r="AB195" s="15"/>
      <c r="AC195" s="15"/>
    </row>
    <row r="196" spans="2:29" s="17" customFormat="1" x14ac:dyDescent="0.25"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6"/>
      <c r="T196" s="15"/>
      <c r="U196" s="15"/>
      <c r="V196" s="15"/>
      <c r="W196" s="15"/>
      <c r="X196" s="16"/>
      <c r="Y196" s="15"/>
      <c r="Z196" s="15"/>
      <c r="AA196" s="15"/>
      <c r="AB196" s="15"/>
      <c r="AC196" s="15"/>
    </row>
    <row r="197" spans="2:29" s="17" customFormat="1" x14ac:dyDescent="0.25"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6"/>
      <c r="T197" s="15"/>
      <c r="U197" s="15"/>
      <c r="V197" s="15"/>
      <c r="W197" s="15"/>
      <c r="X197" s="16"/>
      <c r="Y197" s="15"/>
      <c r="Z197" s="15"/>
      <c r="AA197" s="15"/>
      <c r="AB197" s="15"/>
      <c r="AC197" s="15"/>
    </row>
  </sheetData>
  <mergeCells count="21">
    <mergeCell ref="H191:L191"/>
    <mergeCell ref="M191:O191"/>
    <mergeCell ref="P191:R191"/>
    <mergeCell ref="S191:U191"/>
    <mergeCell ref="V191:W191"/>
    <mergeCell ref="X191:AA191"/>
    <mergeCell ref="AB191:AC191"/>
    <mergeCell ref="C1:O1"/>
    <mergeCell ref="P1:W1"/>
    <mergeCell ref="X1:AC1"/>
    <mergeCell ref="C2:E2"/>
    <mergeCell ref="F2:G2"/>
    <mergeCell ref="H2:L2"/>
    <mergeCell ref="M2:O2"/>
    <mergeCell ref="P2:R2"/>
    <mergeCell ref="S2:U2"/>
    <mergeCell ref="V2:W2"/>
    <mergeCell ref="X2:AA2"/>
    <mergeCell ref="AB2:AC2"/>
    <mergeCell ref="C191:E191"/>
    <mergeCell ref="F191:G19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37F61-08C1-46F7-91AD-E081D5F400DC}">
  <dimension ref="A1:AF1140"/>
  <sheetViews>
    <sheetView zoomScale="80" zoomScaleNormal="80" workbookViewId="0">
      <pane xSplit="2" ySplit="4" topLeftCell="C152" activePane="bottomRight" state="frozen"/>
      <selection pane="topRight" activeCell="D1" sqref="D1"/>
      <selection pane="bottomLeft" activeCell="A5" sqref="A5"/>
      <selection pane="bottomRight" activeCell="C5" sqref="C5:AC188"/>
    </sheetView>
  </sheetViews>
  <sheetFormatPr defaultRowHeight="15" x14ac:dyDescent="0.25"/>
  <cols>
    <col min="1" max="1" width="11.28515625" style="1" customWidth="1"/>
    <col min="2" max="2" width="33.7109375" customWidth="1"/>
    <col min="3" max="5" width="13.85546875" style="2" customWidth="1"/>
    <col min="6" max="16" width="13.85546875" customWidth="1"/>
    <col min="17" max="21" width="16.140625" customWidth="1"/>
    <col min="22" max="29" width="13.85546875" customWidth="1"/>
  </cols>
  <sheetData>
    <row r="1" spans="1:29" ht="24.75" customHeight="1" x14ac:dyDescent="0.25">
      <c r="C1" s="90" t="s">
        <v>2</v>
      </c>
      <c r="D1" s="91"/>
      <c r="E1" s="91"/>
      <c r="F1" s="91"/>
      <c r="G1" s="91"/>
      <c r="H1" s="91"/>
      <c r="I1" s="91"/>
      <c r="J1" s="91"/>
      <c r="K1" s="91"/>
      <c r="L1" s="91"/>
      <c r="M1" s="91"/>
      <c r="N1" s="91"/>
      <c r="O1" s="91"/>
      <c r="P1" s="92" t="s">
        <v>820</v>
      </c>
      <c r="Q1" s="93"/>
      <c r="R1" s="93"/>
      <c r="S1" s="93"/>
      <c r="T1" s="93"/>
      <c r="U1" s="93"/>
      <c r="V1" s="93"/>
      <c r="W1" s="93"/>
      <c r="X1" s="98" t="s">
        <v>50</v>
      </c>
      <c r="Y1" s="99"/>
      <c r="Z1" s="99"/>
      <c r="AA1" s="99"/>
      <c r="AB1" s="99"/>
      <c r="AC1" s="99"/>
    </row>
    <row r="2" spans="1:29" ht="33.75" customHeight="1" x14ac:dyDescent="0.25">
      <c r="A2" s="4"/>
      <c r="B2" s="5"/>
      <c r="C2" s="86" t="s">
        <v>3</v>
      </c>
      <c r="D2" s="86"/>
      <c r="E2" s="86"/>
      <c r="F2" s="86" t="s">
        <v>19</v>
      </c>
      <c r="G2" s="86"/>
      <c r="H2" s="86" t="s">
        <v>20</v>
      </c>
      <c r="I2" s="86"/>
      <c r="J2" s="86"/>
      <c r="K2" s="86"/>
      <c r="L2" s="86"/>
      <c r="M2" s="87" t="s">
        <v>31</v>
      </c>
      <c r="N2" s="88"/>
      <c r="O2" s="89"/>
      <c r="P2" s="94" t="s">
        <v>34</v>
      </c>
      <c r="Q2" s="94"/>
      <c r="R2" s="94"/>
      <c r="S2" s="94" t="s">
        <v>35</v>
      </c>
      <c r="T2" s="94"/>
      <c r="U2" s="94"/>
      <c r="V2" s="95" t="s">
        <v>36</v>
      </c>
      <c r="W2" s="96"/>
      <c r="X2" s="84" t="s">
        <v>48</v>
      </c>
      <c r="Y2" s="97"/>
      <c r="Z2" s="97"/>
      <c r="AA2" s="85"/>
      <c r="AB2" s="84" t="s">
        <v>49</v>
      </c>
      <c r="AC2" s="85"/>
    </row>
    <row r="3" spans="1:29" ht="19.5" customHeight="1" x14ac:dyDescent="0.25">
      <c r="A3" s="4"/>
      <c r="B3" s="5"/>
      <c r="C3" s="3" t="s">
        <v>4</v>
      </c>
      <c r="D3" s="3" t="s">
        <v>10</v>
      </c>
      <c r="E3" s="3" t="s">
        <v>11</v>
      </c>
      <c r="F3" s="3" t="s">
        <v>14</v>
      </c>
      <c r="G3" s="3" t="s">
        <v>17</v>
      </c>
      <c r="H3" s="3" t="s">
        <v>21</v>
      </c>
      <c r="I3" s="3" t="s">
        <v>22</v>
      </c>
      <c r="J3" s="3" t="s">
        <v>23</v>
      </c>
      <c r="K3" s="3" t="s">
        <v>24</v>
      </c>
      <c r="L3" s="3" t="s">
        <v>30</v>
      </c>
      <c r="M3" s="3" t="s">
        <v>32</v>
      </c>
      <c r="N3" s="3" t="s">
        <v>33</v>
      </c>
      <c r="O3" s="3" t="s">
        <v>819</v>
      </c>
      <c r="P3" s="6" t="s">
        <v>37</v>
      </c>
      <c r="Q3" s="6" t="s">
        <v>38</v>
      </c>
      <c r="R3" s="6" t="s">
        <v>39</v>
      </c>
      <c r="S3" s="6" t="s">
        <v>40</v>
      </c>
      <c r="T3" s="6" t="s">
        <v>41</v>
      </c>
      <c r="U3" s="6" t="s">
        <v>42</v>
      </c>
      <c r="V3" s="6" t="s">
        <v>45</v>
      </c>
      <c r="W3" s="6" t="s">
        <v>46</v>
      </c>
      <c r="X3" s="12" t="s">
        <v>807</v>
      </c>
      <c r="Y3" s="12" t="s">
        <v>808</v>
      </c>
      <c r="Z3" s="12" t="s">
        <v>809</v>
      </c>
      <c r="AA3" s="12" t="s">
        <v>810</v>
      </c>
      <c r="AB3" s="12" t="s">
        <v>811</v>
      </c>
      <c r="AC3" s="12" t="s">
        <v>812</v>
      </c>
    </row>
    <row r="4" spans="1:29" ht="72.75" customHeight="1" x14ac:dyDescent="0.25">
      <c r="A4" s="13" t="s">
        <v>0</v>
      </c>
      <c r="B4" s="14" t="s">
        <v>1</v>
      </c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8"/>
      <c r="Q4" s="8"/>
      <c r="R4" s="8"/>
      <c r="S4" s="9"/>
      <c r="T4" s="8"/>
      <c r="U4" s="8"/>
      <c r="V4" s="8"/>
      <c r="W4" s="8"/>
      <c r="X4" s="10"/>
      <c r="Y4" s="11"/>
      <c r="Z4" s="11"/>
      <c r="AA4" s="11"/>
      <c r="AB4" s="11"/>
      <c r="AC4" s="11"/>
    </row>
    <row r="5" spans="1:29" s="17" customFormat="1" x14ac:dyDescent="0.25">
      <c r="A5" s="18" t="s">
        <v>873</v>
      </c>
      <c r="B5" s="28" t="s">
        <v>874</v>
      </c>
      <c r="C5" s="24">
        <f>IF(ISBLANK('Dados Normal. pelo Peso - Chuva'!C5),"",('Dados Normal. pelo Peso - Chuva'!C5-'Dados Normal. pelo Peso - Chuva'!C$194)/('Dados Normal. pelo Peso - Chuva'!C$193-'Dados Normal. pelo Peso - Chuva'!C$194))</f>
        <v>0.74699254795089587</v>
      </c>
      <c r="D5" s="24">
        <f>IF(ISBLANK('Dados Normal. pelo Peso - Chuva'!D5),"",('Dados Normal. pelo Peso - Chuva'!D5-'Dados Normal. pelo Peso - Chuva'!D$194)/('Dados Normal. pelo Peso - Chuva'!D$193-'Dados Normal. pelo Peso - Chuva'!D$194))</f>
        <v>0.25334517076016522</v>
      </c>
      <c r="E5" s="24">
        <f>IF(ISBLANK('Dados Normal. pelo Peso - Chuva'!E5),"",('Dados Normal. pelo Peso - Chuva'!E5-'Dados Normal. pelo Peso - Chuva'!E$194)/('Dados Normal. pelo Peso - Chuva'!E$193-'Dados Normal. pelo Peso - Chuva'!E$194))</f>
        <v>0.71439187515481783</v>
      </c>
      <c r="F5" s="24">
        <f>IF(ISBLANK('Dados Normal. pelo Peso - Chuva'!F5),"",('Dados Normal. pelo Peso - Chuva'!F5-'Dados Normal. pelo Peso - Chuva'!F$194)/('Dados Normal. pelo Peso - Chuva'!F$193-'Dados Normal. pelo Peso - Chuva'!F$194))</f>
        <v>0.67978208232445525</v>
      </c>
      <c r="G5" s="24">
        <f>IF(ISBLANK('Dados Normal. pelo Peso - Chuva'!G5),"",('Dados Normal. pelo Peso - Chuva'!G5-'Dados Normal. pelo Peso - Chuva'!G$194)/('Dados Normal. pelo Peso - Chuva'!G$193-'Dados Normal. pelo Peso - Chuva'!G$194))</f>
        <v>0.16934878791087923</v>
      </c>
      <c r="H5" s="24">
        <f>IF(ISBLANK('Dados Normal. pelo Peso - Chuva'!H5),"",('Dados Normal. pelo Peso - Chuva'!H5-'Dados Normal. pelo Peso - Chuva'!H$194)/('Dados Normal. pelo Peso - Chuva'!H$193-'Dados Normal. pelo Peso - Chuva'!H$194))</f>
        <v>0.37820172387006995</v>
      </c>
      <c r="I5" s="24">
        <f>IF(ISBLANK('Dados Normal. pelo Peso - Chuva'!I5),"",('Dados Normal. pelo Peso - Chuva'!I5-'Dados Normal. pelo Peso - Chuva'!I$194)/('Dados Normal. pelo Peso - Chuva'!I$193-'Dados Normal. pelo Peso - Chuva'!I$194))</f>
        <v>0.62176744186046518</v>
      </c>
      <c r="J5" s="24">
        <f>IF(ISBLANK('Dados Normal. pelo Peso - Chuva'!J5),"",('Dados Normal. pelo Peso - Chuva'!J5-'Dados Normal. pelo Peso - Chuva'!J$194)/('Dados Normal. pelo Peso - Chuva'!J$193-'Dados Normal. pelo Peso - Chuva'!J$194))</f>
        <v>0.32607666824420273</v>
      </c>
      <c r="K5" s="24">
        <f>IF(ISBLANK('Dados Normal. pelo Peso - Chuva'!K5),"",('Dados Normal. pelo Peso - Chuva'!K5-'Dados Normal. pelo Peso - Chuva'!K$194)/('Dados Normal. pelo Peso - Chuva'!K$193-'Dados Normal. pelo Peso - Chuva'!K$194))</f>
        <v>0.63645773433007469</v>
      </c>
      <c r="L5" s="24">
        <f>IF(ISBLANK('Dados Normal. pelo Peso - Chuva'!L5),"",('Dados Normal. pelo Peso - Chuva'!L5-'Dados Normal. pelo Peso - Chuva'!L$194)/('Dados Normal. pelo Peso - Chuva'!L$193-'Dados Normal. pelo Peso - Chuva'!L$194))</f>
        <v>0.68019709056780842</v>
      </c>
      <c r="M5" s="24">
        <f>IF(ISBLANK('Dados Normal. pelo Peso - Chuva'!M5),"",('Dados Normal. pelo Peso - Chuva'!M5-'Dados Normal. pelo Peso - Chuva'!M$194)/('Dados Normal. pelo Peso - Chuva'!M$193-'Dados Normal. pelo Peso - Chuva'!M$194))</f>
        <v>0.51237852845904674</v>
      </c>
      <c r="N5" s="24">
        <f>IF(ISBLANK('Dados Normal. pelo Peso - Chuva'!N5),"",('Dados Normal. pelo Peso - Chuva'!N5-'Dados Normal. pelo Peso - Chuva'!N$194)/('Dados Normal. pelo Peso - Chuva'!N$193-'Dados Normal. pelo Peso - Chuva'!N$194))</f>
        <v>0.72038917089678522</v>
      </c>
      <c r="O5" s="24">
        <f>IF(ISBLANK('Dados Normal. pelo Peso - Chuva'!O5),"",('Dados Normal. pelo Peso - Chuva'!O5-'Dados Normal. pelo Peso - Chuva'!O$194)/('Dados Normal. pelo Peso - Chuva'!O$193-'Dados Normal. pelo Peso - Chuva'!O$194))</f>
        <v>0.82911392405063278</v>
      </c>
      <c r="P5" s="24">
        <f>IF(ISBLANK('Dados Normal. pelo Peso - Chuva'!P5),"",('Dados Normal. pelo Peso - Chuva'!P5-'Dados Normal. pelo Peso - Chuva'!P$194)/('Dados Normal. pelo Peso - Chuva'!P$193-'Dados Normal. pelo Peso - Chuva'!P$194))</f>
        <v>6.7643742953776051E-2</v>
      </c>
      <c r="Q5" s="24">
        <f>IF(ISBLANK('Dados Normal. pelo Peso - Chuva'!Q5),"",('Dados Normal. pelo Peso - Chuva'!Q5-'Dados Normal. pelo Peso - Chuva'!Q$194)/('Dados Normal. pelo Peso - Chuva'!Q$193-'Dados Normal. pelo Peso - Chuva'!Q$194))</f>
        <v>1</v>
      </c>
      <c r="R5" s="24">
        <f>IF(ISBLANK('Dados Normal. pelo Peso - Chuva'!R5),"",('Dados Normal. pelo Peso - Chuva'!R5-'Dados Normal. pelo Peso - Chuva'!R$194)/('Dados Normal. pelo Peso - Chuva'!R$193-'Dados Normal. pelo Peso - Chuva'!R$194))</f>
        <v>1</v>
      </c>
      <c r="S5" s="24">
        <f>IF(ISBLANK('Dados Normal. pelo Peso - Chuva'!S5),"",('Dados Normal. pelo Peso - Chuva'!S5-'Dados Normal. pelo Peso - Chuva'!S$194)/('Dados Normal. pelo Peso - Chuva'!S$193-'Dados Normal. pelo Peso - Chuva'!S$194))</f>
        <v>1</v>
      </c>
      <c r="T5" s="24">
        <f>IF(ISBLANK('Dados Normal. pelo Peso - Chuva'!T5),"",('Dados Normal. pelo Peso - Chuva'!T5-'Dados Normal. pelo Peso - Chuva'!T$194)/('Dados Normal. pelo Peso - Chuva'!T$193-'Dados Normal. pelo Peso - Chuva'!T$194))</f>
        <v>1</v>
      </c>
      <c r="U5" s="24">
        <f>IF(ISBLANK('Dados Normal. pelo Peso - Chuva'!U5),"",('Dados Normal. pelo Peso - Chuva'!U5-'Dados Normal. pelo Peso - Chuva'!U$194)/('Dados Normal. pelo Peso - Chuva'!U$193-'Dados Normal. pelo Peso - Chuva'!U$194))</f>
        <v>1</v>
      </c>
      <c r="V5" s="24">
        <f>IF(ISBLANK('Dados Normal. pelo Peso - Chuva'!V5),"",('Dados Normal. pelo Peso - Chuva'!V5-'Dados Normal. pelo Peso - Chuva'!V$194)/('Dados Normal. pelo Peso - Chuva'!V$193-'Dados Normal. pelo Peso - Chuva'!V$194))</f>
        <v>0.75</v>
      </c>
      <c r="W5" s="24">
        <f>IF(ISBLANK('Dados Normal. pelo Peso - Chuva'!W5),"",('Dados Normal. pelo Peso - Chuva'!W5-'Dados Normal. pelo Peso - Chuva'!W$194)/('Dados Normal. pelo Peso - Chuva'!W$193-'Dados Normal. pelo Peso - Chuva'!W$194))</f>
        <v>0.67924528301886788</v>
      </c>
      <c r="X5" s="24">
        <f>IF(ISBLANK('Dados Normal. pelo Peso - Chuva'!X5),"",('Dados Normal. pelo Peso - Chuva'!X5-'Dados Normal. pelo Peso - Chuva'!X$194)/('Dados Normal. pelo Peso - Chuva'!X$193-'Dados Normal. pelo Peso - Chuva'!X$194))</f>
        <v>0.56473829201101888</v>
      </c>
      <c r="Y5" s="24">
        <f>IF(ISBLANK('Dados Normal. pelo Peso - Chuva'!Y5),"",('Dados Normal. pelo Peso - Chuva'!Y5-'Dados Normal. pelo Peso - Chuva'!Y$194)/('Dados Normal. pelo Peso - Chuva'!Y$193-'Dados Normal. pelo Peso - Chuva'!Y$194))</f>
        <v>0.56879989176024892</v>
      </c>
      <c r="Z5" s="24">
        <f>IF(ISBLANK('Dados Normal. pelo Peso - Chuva'!Z5),"",('Dados Normal. pelo Peso - Chuva'!Z5-'Dados Normal. pelo Peso - Chuva'!Z$194)/('Dados Normal. pelo Peso - Chuva'!Z$193-'Dados Normal. pelo Peso - Chuva'!Z$194))</f>
        <v>0.52045270816491529</v>
      </c>
      <c r="AA5" s="24">
        <f>IF(ISBLANK('Dados Normal. pelo Peso - Chuva'!AA5),"",('Dados Normal. pelo Peso - Chuva'!AA5-'Dados Normal. pelo Peso - Chuva'!AA$194)/('Dados Normal. pelo Peso - Chuva'!AA$193-'Dados Normal. pelo Peso - Chuva'!AA$194))</f>
        <v>0.62248611377130825</v>
      </c>
      <c r="AB5" s="24">
        <f>IF(ISBLANK('Dados Normal. pelo Peso - Chuva'!AB5),"",('Dados Normal. pelo Peso - Chuva'!AB5-'Dados Normal. pelo Peso - Chuva'!AB$194)/('Dados Normal. pelo Peso - Chuva'!AB$193-'Dados Normal. pelo Peso - Chuva'!AB$194))</f>
        <v>0.44680851063829785</v>
      </c>
      <c r="AC5" s="24">
        <f>IF(ISBLANK('Dados Normal. pelo Peso - Chuva'!AC5),"",('Dados Normal. pelo Peso - Chuva'!AC5-'Dados Normal. pelo Peso - Chuva'!AC$194)/('Dados Normal. pelo Peso - Chuva'!AC$193-'Dados Normal. pelo Peso - Chuva'!AC$194))</f>
        <v>0.27083333333333343</v>
      </c>
    </row>
    <row r="6" spans="1:29" s="17" customFormat="1" x14ac:dyDescent="0.25">
      <c r="A6" s="18" t="s">
        <v>875</v>
      </c>
      <c r="B6" s="28" t="s">
        <v>876</v>
      </c>
      <c r="C6" s="24">
        <f>IF(ISBLANK('Dados Normal. pelo Peso - Chuva'!C6),"",('Dados Normal. pelo Peso - Chuva'!C6-'Dados Normal. pelo Peso - Chuva'!C$194)/('Dados Normal. pelo Peso - Chuva'!C$193-'Dados Normal. pelo Peso - Chuva'!C$194))</f>
        <v>0.55139535470025236</v>
      </c>
      <c r="D6" s="24">
        <f>IF(ISBLANK('Dados Normal. pelo Peso - Chuva'!D6),"",('Dados Normal. pelo Peso - Chuva'!D6-'Dados Normal. pelo Peso - Chuva'!D$194)/('Dados Normal. pelo Peso - Chuva'!D$193-'Dados Normal. pelo Peso - Chuva'!D$194))</f>
        <v>0.36906854610787393</v>
      </c>
      <c r="E6" s="24">
        <f>IF(ISBLANK('Dados Normal. pelo Peso - Chuva'!E6),"",('Dados Normal. pelo Peso - Chuva'!E6-'Dados Normal. pelo Peso - Chuva'!E$194)/('Dados Normal. pelo Peso - Chuva'!E$193-'Dados Normal. pelo Peso - Chuva'!E$194))</f>
        <v>0.45256378498885319</v>
      </c>
      <c r="F6" s="24">
        <f>IF(ISBLANK('Dados Normal. pelo Peso - Chuva'!F6),"",('Dados Normal. pelo Peso - Chuva'!F6-'Dados Normal. pelo Peso - Chuva'!F$194)/('Dados Normal. pelo Peso - Chuva'!F$193-'Dados Normal. pelo Peso - Chuva'!F$194))</f>
        <v>0.44884987893462475</v>
      </c>
      <c r="G6" s="24">
        <f>IF(ISBLANK('Dados Normal. pelo Peso - Chuva'!G6),"",('Dados Normal. pelo Peso - Chuva'!G6-'Dados Normal. pelo Peso - Chuva'!G$194)/('Dados Normal. pelo Peso - Chuva'!G$193-'Dados Normal. pelo Peso - Chuva'!G$194))</f>
        <v>0.15398173583550187</v>
      </c>
      <c r="H6" s="24">
        <f>IF(ISBLANK('Dados Normal. pelo Peso - Chuva'!H6),"",('Dados Normal. pelo Peso - Chuva'!H6-'Dados Normal. pelo Peso - Chuva'!H$194)/('Dados Normal. pelo Peso - Chuva'!H$193-'Dados Normal. pelo Peso - Chuva'!H$194))</f>
        <v>0.90494597350712347</v>
      </c>
      <c r="I6" s="24">
        <f>IF(ISBLANK('Dados Normal. pelo Peso - Chuva'!I6),"",('Dados Normal. pelo Peso - Chuva'!I6-'Dados Normal. pelo Peso - Chuva'!I$194)/('Dados Normal. pelo Peso - Chuva'!I$193-'Dados Normal. pelo Peso - Chuva'!I$194))</f>
        <v>0.22065116279069785</v>
      </c>
      <c r="J6" s="24">
        <f>IF(ISBLANK('Dados Normal. pelo Peso - Chuva'!J6),"",('Dados Normal. pelo Peso - Chuva'!J6-'Dados Normal. pelo Peso - Chuva'!J$194)/('Dados Normal. pelo Peso - Chuva'!J$193-'Dados Normal. pelo Peso - Chuva'!J$194))</f>
        <v>-5.5371509701845567E-2</v>
      </c>
      <c r="K6" s="24">
        <f>IF(ISBLANK('Dados Normal. pelo Peso - Chuva'!K6),"",('Dados Normal. pelo Peso - Chuva'!K6-'Dados Normal. pelo Peso - Chuva'!K$194)/('Dados Normal. pelo Peso - Chuva'!K$193-'Dados Normal. pelo Peso - Chuva'!K$194))</f>
        <v>0.60759056929269695</v>
      </c>
      <c r="L6" s="24">
        <f>IF(ISBLANK('Dados Normal. pelo Peso - Chuva'!L6),"",('Dados Normal. pelo Peso - Chuva'!L6-'Dados Normal. pelo Peso - Chuva'!L$194)/('Dados Normal. pelo Peso - Chuva'!L$193-'Dados Normal. pelo Peso - Chuva'!L$194))</f>
        <v>0.74472078836227107</v>
      </c>
      <c r="M6" s="24">
        <f>IF(ISBLANK('Dados Normal. pelo Peso - Chuva'!M6),"",('Dados Normal. pelo Peso - Chuva'!M6-'Dados Normal. pelo Peso - Chuva'!M$194)/('Dados Normal. pelo Peso - Chuva'!M$193-'Dados Normal. pelo Peso - Chuva'!M$194))</f>
        <v>0.68278574733919484</v>
      </c>
      <c r="N6" s="24">
        <f>IF(ISBLANK('Dados Normal. pelo Peso - Chuva'!N6),"",('Dados Normal. pelo Peso - Chuva'!N6-'Dados Normal. pelo Peso - Chuva'!N$194)/('Dados Normal. pelo Peso - Chuva'!N$193-'Dados Normal. pelo Peso - Chuva'!N$194))</f>
        <v>0.80097292724196301</v>
      </c>
      <c r="O6" s="24">
        <f>IF(ISBLANK('Dados Normal. pelo Peso - Chuva'!O6),"",('Dados Normal. pelo Peso - Chuva'!O6-'Dados Normal. pelo Peso - Chuva'!O$194)/('Dados Normal. pelo Peso - Chuva'!O$193-'Dados Normal. pelo Peso - Chuva'!O$194))</f>
        <v>0.94034810126582269</v>
      </c>
      <c r="P6" s="24">
        <f>IF(ISBLANK('Dados Normal. pelo Peso - Chuva'!P6),"",('Dados Normal. pelo Peso - Chuva'!P6-'Dados Normal. pelo Peso - Chuva'!P$194)/('Dados Normal. pelo Peso - Chuva'!P$193-'Dados Normal. pelo Peso - Chuva'!P$194))</f>
        <v>5.9751972942501501E-2</v>
      </c>
      <c r="Q6" s="24">
        <f>IF(ISBLANK('Dados Normal. pelo Peso - Chuva'!Q6),"",('Dados Normal. pelo Peso - Chuva'!Q6-'Dados Normal. pelo Peso - Chuva'!Q$194)/('Dados Normal. pelo Peso - Chuva'!Q$193-'Dados Normal. pelo Peso - Chuva'!Q$194))</f>
        <v>1</v>
      </c>
      <c r="R6" s="24">
        <f>IF(ISBLANK('Dados Normal. pelo Peso - Chuva'!R6),"",('Dados Normal. pelo Peso - Chuva'!R6-'Dados Normal. pelo Peso - Chuva'!R$194)/('Dados Normal. pelo Peso - Chuva'!R$193-'Dados Normal. pelo Peso - Chuva'!R$194))</f>
        <v>1</v>
      </c>
      <c r="S6" s="24">
        <f>IF(ISBLANK('Dados Normal. pelo Peso - Chuva'!S6),"",('Dados Normal. pelo Peso - Chuva'!S6-'Dados Normal. pelo Peso - Chuva'!S$194)/('Dados Normal. pelo Peso - Chuva'!S$193-'Dados Normal. pelo Peso - Chuva'!S$194))</f>
        <v>1</v>
      </c>
      <c r="T6" s="24">
        <f>IF(ISBLANK('Dados Normal. pelo Peso - Chuva'!T6),"",('Dados Normal. pelo Peso - Chuva'!T6-'Dados Normal. pelo Peso - Chuva'!T$194)/('Dados Normal. pelo Peso - Chuva'!T$193-'Dados Normal. pelo Peso - Chuva'!T$194))</f>
        <v>1</v>
      </c>
      <c r="U6" s="24">
        <f>IF(ISBLANK('Dados Normal. pelo Peso - Chuva'!U6),"",('Dados Normal. pelo Peso - Chuva'!U6-'Dados Normal. pelo Peso - Chuva'!U$194)/('Dados Normal. pelo Peso - Chuva'!U$193-'Dados Normal. pelo Peso - Chuva'!U$194))</f>
        <v>1</v>
      </c>
      <c r="V6" s="24">
        <f>IF(ISBLANK('Dados Normal. pelo Peso - Chuva'!V6),"",('Dados Normal. pelo Peso - Chuva'!V6-'Dados Normal. pelo Peso - Chuva'!V$194)/('Dados Normal. pelo Peso - Chuva'!V$193-'Dados Normal. pelo Peso - Chuva'!V$194))</f>
        <v>0.95833333333333315</v>
      </c>
      <c r="W6" s="24">
        <f>IF(ISBLANK('Dados Normal. pelo Peso - Chuva'!W6),"",('Dados Normal. pelo Peso - Chuva'!W6-'Dados Normal. pelo Peso - Chuva'!W$194)/('Dados Normal. pelo Peso - Chuva'!W$193-'Dados Normal. pelo Peso - Chuva'!W$194))</f>
        <v>0.46855345911949664</v>
      </c>
      <c r="X6" s="24">
        <f>IF(ISBLANK('Dados Normal. pelo Peso - Chuva'!X6),"",('Dados Normal. pelo Peso - Chuva'!X6-'Dados Normal. pelo Peso - Chuva'!X$194)/('Dados Normal. pelo Peso - Chuva'!X$193-'Dados Normal. pelo Peso - Chuva'!X$194))</f>
        <v>0.37396694214875964</v>
      </c>
      <c r="Y6" s="24">
        <f>IF(ISBLANK('Dados Normal. pelo Peso - Chuva'!Y6),"",('Dados Normal. pelo Peso - Chuva'!Y6-'Dados Normal. pelo Peso - Chuva'!Y$194)/('Dados Normal. pelo Peso - Chuva'!Y$193-'Dados Normal. pelo Peso - Chuva'!Y$194))</f>
        <v>0.40048707887971857</v>
      </c>
      <c r="Z6" s="24">
        <f>IF(ISBLANK('Dados Normal. pelo Peso - Chuva'!Z6),"",('Dados Normal. pelo Peso - Chuva'!Z6-'Dados Normal. pelo Peso - Chuva'!Z$194)/('Dados Normal. pelo Peso - Chuva'!Z$193-'Dados Normal. pelo Peso - Chuva'!Z$194))</f>
        <v>0.3295068714632175</v>
      </c>
      <c r="AA6" s="24">
        <f>IF(ISBLANK('Dados Normal. pelo Peso - Chuva'!AA6),"",('Dados Normal. pelo Peso - Chuva'!AA6-'Dados Normal. pelo Peso - Chuva'!AA$194)/('Dados Normal. pelo Peso - Chuva'!AA$193-'Dados Normal. pelo Peso - Chuva'!AA$194))</f>
        <v>0.39724190768052109</v>
      </c>
      <c r="AB6" s="24">
        <f>IF(ISBLANK('Dados Normal. pelo Peso - Chuva'!AB6),"",('Dados Normal. pelo Peso - Chuva'!AB6-'Dados Normal. pelo Peso - Chuva'!AB$194)/('Dados Normal. pelo Peso - Chuva'!AB$193-'Dados Normal. pelo Peso - Chuva'!AB$194))</f>
        <v>0.21276595744680854</v>
      </c>
      <c r="AC6" s="24">
        <f>IF(ISBLANK('Dados Normal. pelo Peso - Chuva'!AC6),"",('Dados Normal. pelo Peso - Chuva'!AC6-'Dados Normal. pelo Peso - Chuva'!AC$194)/('Dados Normal. pelo Peso - Chuva'!AC$193-'Dados Normal. pelo Peso - Chuva'!AC$194))</f>
        <v>2.0833333333333353E-2</v>
      </c>
    </row>
    <row r="7" spans="1:29" s="17" customFormat="1" x14ac:dyDescent="0.25">
      <c r="A7" s="18" t="s">
        <v>877</v>
      </c>
      <c r="B7" s="28" t="s">
        <v>878</v>
      </c>
      <c r="C7" s="24">
        <f>IF(ISBLANK('Dados Normal. pelo Peso - Chuva'!C7),"",('Dados Normal. pelo Peso - Chuva'!C7-'Dados Normal. pelo Peso - Chuva'!C$194)/('Dados Normal. pelo Peso - Chuva'!C$193-'Dados Normal. pelo Peso - Chuva'!C$194))</f>
        <v>0.60178167683404293</v>
      </c>
      <c r="D7" s="24">
        <f>IF(ISBLANK('Dados Normal. pelo Peso - Chuva'!D7),"",('Dados Normal. pelo Peso - Chuva'!D7-'Dados Normal. pelo Peso - Chuva'!D$194)/('Dados Normal. pelo Peso - Chuva'!D$193-'Dados Normal. pelo Peso - Chuva'!D$194))</f>
        <v>0.32946528812747905</v>
      </c>
      <c r="E7" s="24">
        <f>IF(ISBLANK('Dados Normal. pelo Peso - Chuva'!E7),"",('Dados Normal. pelo Peso - Chuva'!E7-'Dados Normal. pelo Peso - Chuva'!E$194)/('Dados Normal. pelo Peso - Chuva'!E$193-'Dados Normal. pelo Peso - Chuva'!E$194))</f>
        <v>0.7074560317067129</v>
      </c>
      <c r="F7" s="24">
        <f>IF(ISBLANK('Dados Normal. pelo Peso - Chuva'!F7),"",('Dados Normal. pelo Peso - Chuva'!F7-'Dados Normal. pelo Peso - Chuva'!F$194)/('Dados Normal. pelo Peso - Chuva'!F$193-'Dados Normal. pelo Peso - Chuva'!F$194))</f>
        <v>0.66253026634382572</v>
      </c>
      <c r="G7" s="24">
        <f>IF(ISBLANK('Dados Normal. pelo Peso - Chuva'!G7),"",('Dados Normal. pelo Peso - Chuva'!G7-'Dados Normal. pelo Peso - Chuva'!G$194)/('Dados Normal. pelo Peso - Chuva'!G$193-'Dados Normal. pelo Peso - Chuva'!G$194))</f>
        <v>0.31278428957918386</v>
      </c>
      <c r="H7" s="24">
        <f>IF(ISBLANK('Dados Normal. pelo Peso - Chuva'!H7),"",('Dados Normal. pelo Peso - Chuva'!H7-'Dados Normal. pelo Peso - Chuva'!H$194)/('Dados Normal. pelo Peso - Chuva'!H$193-'Dados Normal. pelo Peso - Chuva'!H$194))</f>
        <v>0.80709301868781402</v>
      </c>
      <c r="I7" s="24">
        <f>IF(ISBLANK('Dados Normal. pelo Peso - Chuva'!I7),"",('Dados Normal. pelo Peso - Chuva'!I7-'Dados Normal. pelo Peso - Chuva'!I$194)/('Dados Normal. pelo Peso - Chuva'!I$193-'Dados Normal. pelo Peso - Chuva'!I$194))</f>
        <v>0.44613953488372099</v>
      </c>
      <c r="J7" s="24">
        <f>IF(ISBLANK('Dados Normal. pelo Peso - Chuva'!J7),"",('Dados Normal. pelo Peso - Chuva'!J7-'Dados Normal. pelo Peso - Chuva'!J$194)/('Dados Normal. pelo Peso - Chuva'!J$193-'Dados Normal. pelo Peso - Chuva'!J$194))</f>
        <v>0.41552295314718429</v>
      </c>
      <c r="K7" s="24">
        <f>IF(ISBLANK('Dados Normal. pelo Peso - Chuva'!K7),"",('Dados Normal. pelo Peso - Chuva'!K7-'Dados Normal. pelo Peso - Chuva'!K$194)/('Dados Normal. pelo Peso - Chuva'!K$193-'Dados Normal. pelo Peso - Chuva'!K$194))</f>
        <v>0.72351926394479582</v>
      </c>
      <c r="L7" s="24">
        <f>IF(ISBLANK('Dados Normal. pelo Peso - Chuva'!L7),"",('Dados Normal. pelo Peso - Chuva'!L7-'Dados Normal. pelo Peso - Chuva'!L$194)/('Dados Normal. pelo Peso - Chuva'!L$193-'Dados Normal. pelo Peso - Chuva'!L$194))</f>
        <v>0.85300328484279686</v>
      </c>
      <c r="M7" s="24">
        <f>IF(ISBLANK('Dados Normal. pelo Peso - Chuva'!M7),"",('Dados Normal. pelo Peso - Chuva'!M7-'Dados Normal. pelo Peso - Chuva'!M$194)/('Dados Normal. pelo Peso - Chuva'!M$193-'Dados Normal. pelo Peso - Chuva'!M$194))</f>
        <v>0.28204534937528924</v>
      </c>
      <c r="N7" s="24">
        <f>IF(ISBLANK('Dados Normal. pelo Peso - Chuva'!N7),"",('Dados Normal. pelo Peso - Chuva'!N7-'Dados Normal. pelo Peso - Chuva'!N$194)/('Dados Normal. pelo Peso - Chuva'!N$193-'Dados Normal. pelo Peso - Chuva'!N$194))</f>
        <v>0.40059221658206434</v>
      </c>
      <c r="O7" s="24">
        <f>IF(ISBLANK('Dados Normal. pelo Peso - Chuva'!O7),"",('Dados Normal. pelo Peso - Chuva'!O7-'Dados Normal. pelo Peso - Chuva'!O$194)/('Dados Normal. pelo Peso - Chuva'!O$193-'Dados Normal. pelo Peso - Chuva'!O$194))</f>
        <v>0.6159810126582278</v>
      </c>
      <c r="P7" s="24">
        <f>IF(ISBLANK('Dados Normal. pelo Peso - Chuva'!P7),"",('Dados Normal. pelo Peso - Chuva'!P7-'Dados Normal. pelo Peso - Chuva'!P$194)/('Dados Normal. pelo Peso - Chuva'!P$193-'Dados Normal. pelo Peso - Chuva'!P$194))</f>
        <v>0.49379932356257122</v>
      </c>
      <c r="Q7" s="24">
        <f>IF(ISBLANK('Dados Normal. pelo Peso - Chuva'!Q7),"",('Dados Normal. pelo Peso - Chuva'!Q7-'Dados Normal. pelo Peso - Chuva'!Q$194)/('Dados Normal. pelo Peso - Chuva'!Q$193-'Dados Normal. pelo Peso - Chuva'!Q$194))</f>
        <v>1</v>
      </c>
      <c r="R7" s="24">
        <f>IF(ISBLANK('Dados Normal. pelo Peso - Chuva'!R7),"",('Dados Normal. pelo Peso - Chuva'!R7-'Dados Normal. pelo Peso - Chuva'!R$194)/('Dados Normal. pelo Peso - Chuva'!R$193-'Dados Normal. pelo Peso - Chuva'!R$194))</f>
        <v>1</v>
      </c>
      <c r="S7" s="24">
        <f>IF(ISBLANK('Dados Normal. pelo Peso - Chuva'!S7),"",('Dados Normal. pelo Peso - Chuva'!S7-'Dados Normal. pelo Peso - Chuva'!S$194)/('Dados Normal. pelo Peso - Chuva'!S$193-'Dados Normal. pelo Peso - Chuva'!S$194))</f>
        <v>1</v>
      </c>
      <c r="T7" s="24">
        <f>IF(ISBLANK('Dados Normal. pelo Peso - Chuva'!T7),"",('Dados Normal. pelo Peso - Chuva'!T7-'Dados Normal. pelo Peso - Chuva'!T$194)/('Dados Normal. pelo Peso - Chuva'!T$193-'Dados Normal. pelo Peso - Chuva'!T$194))</f>
        <v>1</v>
      </c>
      <c r="U7" s="24">
        <f>IF(ISBLANK('Dados Normal. pelo Peso - Chuva'!U7),"",('Dados Normal. pelo Peso - Chuva'!U7-'Dados Normal. pelo Peso - Chuva'!U$194)/('Dados Normal. pelo Peso - Chuva'!U$193-'Dados Normal. pelo Peso - Chuva'!U$194))</f>
        <v>1</v>
      </c>
      <c r="V7" s="24">
        <f>IF(ISBLANK('Dados Normal. pelo Peso - Chuva'!V7),"",('Dados Normal. pelo Peso - Chuva'!V7-'Dados Normal. pelo Peso - Chuva'!V$194)/('Dados Normal. pelo Peso - Chuva'!V$193-'Dados Normal. pelo Peso - Chuva'!V$194))</f>
        <v>0.25</v>
      </c>
      <c r="W7" s="24">
        <f>IF(ISBLANK('Dados Normal. pelo Peso - Chuva'!W7),"",('Dados Normal. pelo Peso - Chuva'!W7-'Dados Normal. pelo Peso - Chuva'!W$194)/('Dados Normal. pelo Peso - Chuva'!W$193-'Dados Normal. pelo Peso - Chuva'!W$194))</f>
        <v>0.70709793351302763</v>
      </c>
      <c r="X7" s="24">
        <f>IF(ISBLANK('Dados Normal. pelo Peso - Chuva'!X7),"",('Dados Normal. pelo Peso - Chuva'!X7-'Dados Normal. pelo Peso - Chuva'!X$194)/('Dados Normal. pelo Peso - Chuva'!X$193-'Dados Normal. pelo Peso - Chuva'!X$194))</f>
        <v>0.41942148760330583</v>
      </c>
      <c r="Y7" s="24">
        <f>IF(ISBLANK('Dados Normal. pelo Peso - Chuva'!Y7),"",('Dados Normal. pelo Peso - Chuva'!Y7-'Dados Normal. pelo Peso - Chuva'!Y$194)/('Dados Normal. pelo Peso - Chuva'!Y$193-'Dados Normal. pelo Peso - Chuva'!Y$194))</f>
        <v>0.5870653497496956</v>
      </c>
      <c r="Z7" s="24">
        <f>IF(ISBLANK('Dados Normal. pelo Peso - Chuva'!Z7),"",('Dados Normal. pelo Peso - Chuva'!Z7-'Dados Normal. pelo Peso - Chuva'!Z$194)/('Dados Normal. pelo Peso - Chuva'!Z$193-'Dados Normal. pelo Peso - Chuva'!Z$194))</f>
        <v>0.78140662894098645</v>
      </c>
      <c r="AA7" s="24">
        <f>IF(ISBLANK('Dados Normal. pelo Peso - Chuva'!AA7),"",('Dados Normal. pelo Peso - Chuva'!AA7-'Dados Normal. pelo Peso - Chuva'!AA$194)/('Dados Normal. pelo Peso - Chuva'!AA$193-'Dados Normal. pelo Peso - Chuva'!AA$194))</f>
        <v>0.74851561003639144</v>
      </c>
      <c r="AB7" s="24">
        <f>IF(ISBLANK('Dados Normal. pelo Peso - Chuva'!AB7),"",('Dados Normal. pelo Peso - Chuva'!AB7-'Dados Normal. pelo Peso - Chuva'!AB$194)/('Dados Normal. pelo Peso - Chuva'!AB$193-'Dados Normal. pelo Peso - Chuva'!AB$194))</f>
        <v>0.76595744680851063</v>
      </c>
      <c r="AC7" s="24">
        <f>IF(ISBLANK('Dados Normal. pelo Peso - Chuva'!AC7),"",('Dados Normal. pelo Peso - Chuva'!AC7-'Dados Normal. pelo Peso - Chuva'!AC$194)/('Dados Normal. pelo Peso - Chuva'!AC$193-'Dados Normal. pelo Peso - Chuva'!AC$194))</f>
        <v>0.77083333333333326</v>
      </c>
    </row>
    <row r="8" spans="1:29" s="17" customFormat="1" x14ac:dyDescent="0.25">
      <c r="A8" s="18" t="s">
        <v>879</v>
      </c>
      <c r="B8" s="28" t="s">
        <v>880</v>
      </c>
      <c r="C8" s="24">
        <f>IF(ISBLANK('Dados Normal. pelo Peso - Chuva'!C8),"",('Dados Normal. pelo Peso - Chuva'!C8-'Dados Normal. pelo Peso - Chuva'!C$194)/('Dados Normal. pelo Peso - Chuva'!C$193-'Dados Normal. pelo Peso - Chuva'!C$194))</f>
        <v>0.63874582199214192</v>
      </c>
      <c r="D8" s="24">
        <f>IF(ISBLANK('Dados Normal. pelo Peso - Chuva'!D8),"",('Dados Normal. pelo Peso - Chuva'!D8-'Dados Normal. pelo Peso - Chuva'!D$194)/('Dados Normal. pelo Peso - Chuva'!D$193-'Dados Normal. pelo Peso - Chuva'!D$194))</f>
        <v>0.33265425157504425</v>
      </c>
      <c r="E8" s="24">
        <f>IF(ISBLANK('Dados Normal. pelo Peso - Chuva'!E8),"",('Dados Normal. pelo Peso - Chuva'!E8-'Dados Normal. pelo Peso - Chuva'!E$194)/('Dados Normal. pelo Peso - Chuva'!E$193-'Dados Normal. pelo Peso - Chuva'!E$194))</f>
        <v>0.78697052266534562</v>
      </c>
      <c r="F8" s="24">
        <f>IF(ISBLANK('Dados Normal. pelo Peso - Chuva'!F8),"",('Dados Normal. pelo Peso - Chuva'!F8-'Dados Normal. pelo Peso - Chuva'!F$194)/('Dados Normal. pelo Peso - Chuva'!F$193-'Dados Normal. pelo Peso - Chuva'!F$194))</f>
        <v>0.78480629539951574</v>
      </c>
      <c r="G8" s="24">
        <f>IF(ISBLANK('Dados Normal. pelo Peso - Chuva'!G8),"",('Dados Normal. pelo Peso - Chuva'!G8-'Dados Normal. pelo Peso - Chuva'!G$194)/('Dados Normal. pelo Peso - Chuva'!G$193-'Dados Normal. pelo Peso - Chuva'!G$194))</f>
        <v>0.10154670374086418</v>
      </c>
      <c r="H8" s="24">
        <f>IF(ISBLANK('Dados Normal. pelo Peso - Chuva'!H8),"",('Dados Normal. pelo Peso - Chuva'!H8-'Dados Normal. pelo Peso - Chuva'!H$194)/('Dados Normal. pelo Peso - Chuva'!H$193-'Dados Normal. pelo Peso - Chuva'!H$194))</f>
        <v>0.70820420703785236</v>
      </c>
      <c r="I8" s="24">
        <f>IF(ISBLANK('Dados Normal. pelo Peso - Chuva'!I8),"",('Dados Normal. pelo Peso - Chuva'!I8-'Dados Normal. pelo Peso - Chuva'!I$194)/('Dados Normal. pelo Peso - Chuva'!I$193-'Dados Normal. pelo Peso - Chuva'!I$194))</f>
        <v>0.24930232558139545</v>
      </c>
      <c r="J8" s="24">
        <f>IF(ISBLANK('Dados Normal. pelo Peso - Chuva'!J8),"",('Dados Normal. pelo Peso - Chuva'!J8-'Dados Normal. pelo Peso - Chuva'!J$194)/('Dados Normal. pelo Peso - Chuva'!J$193-'Dados Normal. pelo Peso - Chuva'!J$194))</f>
        <v>9.1339327969711392E-2</v>
      </c>
      <c r="K8" s="24">
        <f>IF(ISBLANK('Dados Normal. pelo Peso - Chuva'!K8),"",('Dados Normal. pelo Peso - Chuva'!K8-'Dados Normal. pelo Peso - Chuva'!K$194)/('Dados Normal. pelo Peso - Chuva'!K$193-'Dados Normal. pelo Peso - Chuva'!K$194))</f>
        <v>0.53571017826336975</v>
      </c>
      <c r="L8" s="24">
        <f>IF(ISBLANK('Dados Normal. pelo Peso - Chuva'!L8),"",('Dados Normal. pelo Peso - Chuva'!L8-'Dados Normal. pelo Peso - Chuva'!L$194)/('Dados Normal. pelo Peso - Chuva'!L$193-'Dados Normal. pelo Peso - Chuva'!L$194))</f>
        <v>0.55771938057250114</v>
      </c>
      <c r="M8" s="24">
        <f>IF(ISBLANK('Dados Normal. pelo Peso - Chuva'!M8),"",('Dados Normal. pelo Peso - Chuva'!M8-'Dados Normal. pelo Peso - Chuva'!M$194)/('Dados Normal. pelo Peso - Chuva'!M$193-'Dados Normal. pelo Peso - Chuva'!M$194))</f>
        <v>0.48866265617769555</v>
      </c>
      <c r="N8" s="24">
        <f>IF(ISBLANK('Dados Normal. pelo Peso - Chuva'!N8),"",('Dados Normal. pelo Peso - Chuva'!N8-'Dados Normal. pelo Peso - Chuva'!N$194)/('Dados Normal. pelo Peso - Chuva'!N$193-'Dados Normal. pelo Peso - Chuva'!N$194))</f>
        <v>0.77580372250423035</v>
      </c>
      <c r="O8" s="24">
        <f>IF(ISBLANK('Dados Normal. pelo Peso - Chuva'!O8),"",('Dados Normal. pelo Peso - Chuva'!O8-'Dados Normal. pelo Peso - Chuva'!O$194)/('Dados Normal. pelo Peso - Chuva'!O$193-'Dados Normal. pelo Peso - Chuva'!O$194))</f>
        <v>0.63227848101265804</v>
      </c>
      <c r="P8" s="24">
        <f>IF(ISBLANK('Dados Normal. pelo Peso - Chuva'!P8),"",('Dados Normal. pelo Peso - Chuva'!P8-'Dados Normal. pelo Peso - Chuva'!P$194)/('Dados Normal. pelo Peso - Chuva'!P$193-'Dados Normal. pelo Peso - Chuva'!P$194))</f>
        <v>0.17587373167981807</v>
      </c>
      <c r="Q8" s="24">
        <f>IF(ISBLANK('Dados Normal. pelo Peso - Chuva'!Q8),"",('Dados Normal. pelo Peso - Chuva'!Q8-'Dados Normal. pelo Peso - Chuva'!Q$194)/('Dados Normal. pelo Peso - Chuva'!Q$193-'Dados Normal. pelo Peso - Chuva'!Q$194))</f>
        <v>0</v>
      </c>
      <c r="R8" s="24">
        <f>IF(ISBLANK('Dados Normal. pelo Peso - Chuva'!R8),"",('Dados Normal. pelo Peso - Chuva'!R8-'Dados Normal. pelo Peso - Chuva'!R$194)/('Dados Normal. pelo Peso - Chuva'!R$193-'Dados Normal. pelo Peso - Chuva'!R$194))</f>
        <v>0</v>
      </c>
      <c r="S8" s="24">
        <f>IF(ISBLANK('Dados Normal. pelo Peso - Chuva'!S8),"",('Dados Normal. pelo Peso - Chuva'!S8-'Dados Normal. pelo Peso - Chuva'!S$194)/('Dados Normal. pelo Peso - Chuva'!S$193-'Dados Normal. pelo Peso - Chuva'!S$194))</f>
        <v>0.66666666666666674</v>
      </c>
      <c r="T8" s="24">
        <f>IF(ISBLANK('Dados Normal. pelo Peso - Chuva'!T8),"",('Dados Normal. pelo Peso - Chuva'!T8-'Dados Normal. pelo Peso - Chuva'!T$194)/('Dados Normal. pelo Peso - Chuva'!T$193-'Dados Normal. pelo Peso - Chuva'!T$194))</f>
        <v>1</v>
      </c>
      <c r="U8" s="24">
        <f>IF(ISBLANK('Dados Normal. pelo Peso - Chuva'!U8),"",('Dados Normal. pelo Peso - Chuva'!U8-'Dados Normal. pelo Peso - Chuva'!U$194)/('Dados Normal. pelo Peso - Chuva'!U$193-'Dados Normal. pelo Peso - Chuva'!U$194))</f>
        <v>1</v>
      </c>
      <c r="V8" s="24">
        <f>IF(ISBLANK('Dados Normal. pelo Peso - Chuva'!V8),"",('Dados Normal. pelo Peso - Chuva'!V8-'Dados Normal. pelo Peso - Chuva'!V$194)/('Dados Normal. pelo Peso - Chuva'!V$193-'Dados Normal. pelo Peso - Chuva'!V$194))</f>
        <v>0.375</v>
      </c>
      <c r="W8" s="24">
        <f>IF(ISBLANK('Dados Normal. pelo Peso - Chuva'!W8),"",('Dados Normal. pelo Peso - Chuva'!W8-'Dados Normal. pelo Peso - Chuva'!W$194)/('Dados Normal. pelo Peso - Chuva'!W$193-'Dados Normal. pelo Peso - Chuva'!W$194))</f>
        <v>0.78796046720574986</v>
      </c>
      <c r="X8" s="24">
        <f>IF(ISBLANK('Dados Normal. pelo Peso - Chuva'!X8),"",('Dados Normal. pelo Peso - Chuva'!X8-'Dados Normal. pelo Peso - Chuva'!X$194)/('Dados Normal. pelo Peso - Chuva'!X$193-'Dados Normal. pelo Peso - Chuva'!X$194))</f>
        <v>0.29752066115702375</v>
      </c>
      <c r="Y8" s="24">
        <f>IF(ISBLANK('Dados Normal. pelo Peso - Chuva'!Y8),"",('Dados Normal. pelo Peso - Chuva'!Y8-'Dados Normal. pelo Peso - Chuva'!Y$194)/('Dados Normal. pelo Peso - Chuva'!Y$193-'Dados Normal. pelo Peso - Chuva'!Y$194))</f>
        <v>0.75903125422811513</v>
      </c>
      <c r="Z8" s="24">
        <f>IF(ISBLANK('Dados Normal. pelo Peso - Chuva'!Z8),"",('Dados Normal. pelo Peso - Chuva'!Z8-'Dados Normal. pelo Peso - Chuva'!Z$194)/('Dados Normal. pelo Peso - Chuva'!Z$193-'Dados Normal. pelo Peso - Chuva'!Z$194))</f>
        <v>0.79288601455133401</v>
      </c>
      <c r="AA8" s="24">
        <f>IF(ISBLANK('Dados Normal. pelo Peso - Chuva'!AA8),"",('Dados Normal. pelo Peso - Chuva'!AA8-'Dados Normal. pelo Peso - Chuva'!AA$194)/('Dados Normal. pelo Peso - Chuva'!AA$193-'Dados Normal. pelo Peso - Chuva'!AA$194))</f>
        <v>0.63340356253591268</v>
      </c>
      <c r="AB8" s="24">
        <f>IF(ISBLANK('Dados Normal. pelo Peso - Chuva'!AB8),"",('Dados Normal. pelo Peso - Chuva'!AB8-'Dados Normal. pelo Peso - Chuva'!AB$194)/('Dados Normal. pelo Peso - Chuva'!AB$193-'Dados Normal. pelo Peso - Chuva'!AB$194))</f>
        <v>0.87234042553191493</v>
      </c>
      <c r="AC8" s="24">
        <f>IF(ISBLANK('Dados Normal. pelo Peso - Chuva'!AC8),"",('Dados Normal. pelo Peso - Chuva'!AC8-'Dados Normal. pelo Peso - Chuva'!AC$194)/('Dados Normal. pelo Peso - Chuva'!AC$193-'Dados Normal. pelo Peso - Chuva'!AC$194))</f>
        <v>0.68750000000000011</v>
      </c>
    </row>
    <row r="9" spans="1:29" s="17" customFormat="1" x14ac:dyDescent="0.25">
      <c r="A9" s="18" t="s">
        <v>881</v>
      </c>
      <c r="B9" s="28" t="s">
        <v>882</v>
      </c>
      <c r="C9" s="24">
        <f>IF(ISBLANK('Dados Normal. pelo Peso - Chuva'!C9),"",('Dados Normal. pelo Peso - Chuva'!C9-'Dados Normal. pelo Peso - Chuva'!C$194)/('Dados Normal. pelo Peso - Chuva'!C$193-'Dados Normal. pelo Peso - Chuva'!C$194))</f>
        <v>0.97343507211199665</v>
      </c>
      <c r="D9" s="24">
        <f>IF(ISBLANK('Dados Normal. pelo Peso - Chuva'!D9),"",('Dados Normal. pelo Peso - Chuva'!D9-'Dados Normal. pelo Peso - Chuva'!D$194)/('Dados Normal. pelo Peso - Chuva'!D$193-'Dados Normal. pelo Peso - Chuva'!D$194))</f>
        <v>0</v>
      </c>
      <c r="E9" s="24">
        <f>IF(ISBLANK('Dados Normal. pelo Peso - Chuva'!E9),"",('Dados Normal. pelo Peso - Chuva'!E9-'Dados Normal. pelo Peso - Chuva'!E$194)/('Dados Normal. pelo Peso - Chuva'!E$193-'Dados Normal. pelo Peso - Chuva'!E$194))</f>
        <v>0.80951201387168681</v>
      </c>
      <c r="F9" s="24">
        <f>IF(ISBLANK('Dados Normal. pelo Peso - Chuva'!F9),"",('Dados Normal. pelo Peso - Chuva'!F9-'Dados Normal. pelo Peso - Chuva'!F$194)/('Dados Normal. pelo Peso - Chuva'!F$193-'Dados Normal. pelo Peso - Chuva'!F$194))</f>
        <v>0.82324455205811153</v>
      </c>
      <c r="G9" s="24">
        <f>IF(ISBLANK('Dados Normal. pelo Peso - Chuva'!G9),"",('Dados Normal. pelo Peso - Chuva'!G9-'Dados Normal. pelo Peso - Chuva'!G$194)/('Dados Normal. pelo Peso - Chuva'!G$193-'Dados Normal. pelo Peso - Chuva'!G$194))</f>
        <v>0.15192948739747625</v>
      </c>
      <c r="H9" s="24">
        <f>IF(ISBLANK('Dados Normal. pelo Peso - Chuva'!H9),"",('Dados Normal. pelo Peso - Chuva'!H9-'Dados Normal. pelo Peso - Chuva'!H$194)/('Dados Normal. pelo Peso - Chuva'!H$193-'Dados Normal. pelo Peso - Chuva'!H$194))</f>
        <v>0.82100317144031787</v>
      </c>
      <c r="I9" s="24">
        <f>IF(ISBLANK('Dados Normal. pelo Peso - Chuva'!I9),"",('Dados Normal. pelo Peso - Chuva'!I9-'Dados Normal. pelo Peso - Chuva'!I$194)/('Dados Normal. pelo Peso - Chuva'!I$193-'Dados Normal. pelo Peso - Chuva'!I$194))</f>
        <v>0.12074418604651176</v>
      </c>
      <c r="J9" s="24">
        <f>IF(ISBLANK('Dados Normal. pelo Peso - Chuva'!J9),"",('Dados Normal. pelo Peso - Chuva'!J9-'Dados Normal. pelo Peso - Chuva'!J$194)/('Dados Normal. pelo Peso - Chuva'!J$193-'Dados Normal. pelo Peso - Chuva'!J$194))</f>
        <v>0.33980123047799349</v>
      </c>
      <c r="K9" s="24">
        <f>IF(ISBLANK('Dados Normal. pelo Peso - Chuva'!K9),"",('Dados Normal. pelo Peso - Chuva'!K9-'Dados Normal. pelo Peso - Chuva'!K$194)/('Dados Normal. pelo Peso - Chuva'!K$193-'Dados Normal. pelo Peso - Chuva'!K$194))</f>
        <v>0.7215641173087981</v>
      </c>
      <c r="L9" s="24">
        <f>IF(ISBLANK('Dados Normal. pelo Peso - Chuva'!L9),"",('Dados Normal. pelo Peso - Chuva'!L9-'Dados Normal. pelo Peso - Chuva'!L$194)/('Dados Normal. pelo Peso - Chuva'!L$193-'Dados Normal. pelo Peso - Chuva'!L$194))</f>
        <v>0.49659784138901919</v>
      </c>
      <c r="M9" s="24">
        <f>IF(ISBLANK('Dados Normal. pelo Peso - Chuva'!M9),"",('Dados Normal. pelo Peso - Chuva'!M9-'Dados Normal. pelo Peso - Chuva'!M$194)/('Dados Normal. pelo Peso - Chuva'!M$193-'Dados Normal. pelo Peso - Chuva'!M$194))</f>
        <v>0.62783433595557614</v>
      </c>
      <c r="N9" s="24">
        <f>IF(ISBLANK('Dados Normal. pelo Peso - Chuva'!N9),"",('Dados Normal. pelo Peso - Chuva'!N9-'Dados Normal. pelo Peso - Chuva'!N$194)/('Dados Normal. pelo Peso - Chuva'!N$193-'Dados Normal. pelo Peso - Chuva'!N$194))</f>
        <v>0.94352791878172593</v>
      </c>
      <c r="O9" s="24">
        <f>IF(ISBLANK('Dados Normal. pelo Peso - Chuva'!O9),"",('Dados Normal. pelo Peso - Chuva'!O9-'Dados Normal. pelo Peso - Chuva'!O$194)/('Dados Normal. pelo Peso - Chuva'!O$193-'Dados Normal. pelo Peso - Chuva'!O$194))</f>
        <v>0.13449367088607594</v>
      </c>
      <c r="P9" s="24">
        <f>IF(ISBLANK('Dados Normal. pelo Peso - Chuva'!P9),"",('Dados Normal. pelo Peso - Chuva'!P9-'Dados Normal. pelo Peso - Chuva'!P$194)/('Dados Normal. pelo Peso - Chuva'!P$193-'Dados Normal. pelo Peso - Chuva'!P$194))</f>
        <v>0.59977452085682004</v>
      </c>
      <c r="Q9" s="24">
        <f>IF(ISBLANK('Dados Normal. pelo Peso - Chuva'!Q9),"",('Dados Normal. pelo Peso - Chuva'!Q9-'Dados Normal. pelo Peso - Chuva'!Q$194)/('Dados Normal. pelo Peso - Chuva'!Q$193-'Dados Normal. pelo Peso - Chuva'!Q$194))</f>
        <v>1</v>
      </c>
      <c r="R9" s="24">
        <f>IF(ISBLANK('Dados Normal. pelo Peso - Chuva'!R9),"",('Dados Normal. pelo Peso - Chuva'!R9-'Dados Normal. pelo Peso - Chuva'!R$194)/('Dados Normal. pelo Peso - Chuva'!R$193-'Dados Normal. pelo Peso - Chuva'!R$194))</f>
        <v>0</v>
      </c>
      <c r="S9" s="24">
        <f>IF(ISBLANK('Dados Normal. pelo Peso - Chuva'!S9),"",('Dados Normal. pelo Peso - Chuva'!S9-'Dados Normal. pelo Peso - Chuva'!S$194)/('Dados Normal. pelo Peso - Chuva'!S$193-'Dados Normal. pelo Peso - Chuva'!S$194))</f>
        <v>1</v>
      </c>
      <c r="T9" s="24">
        <f>IF(ISBLANK('Dados Normal. pelo Peso - Chuva'!T9),"",('Dados Normal. pelo Peso - Chuva'!T9-'Dados Normal. pelo Peso - Chuva'!T$194)/('Dados Normal. pelo Peso - Chuva'!T$193-'Dados Normal. pelo Peso - Chuva'!T$194))</f>
        <v>1</v>
      </c>
      <c r="U9" s="24">
        <f>IF(ISBLANK('Dados Normal. pelo Peso - Chuva'!U9),"",('Dados Normal. pelo Peso - Chuva'!U9-'Dados Normal. pelo Peso - Chuva'!U$194)/('Dados Normal. pelo Peso - Chuva'!U$193-'Dados Normal. pelo Peso - Chuva'!U$194))</f>
        <v>1</v>
      </c>
      <c r="V9" s="24">
        <f>IF(ISBLANK('Dados Normal. pelo Peso - Chuva'!V9),"",('Dados Normal. pelo Peso - Chuva'!V9-'Dados Normal. pelo Peso - Chuva'!V$194)/('Dados Normal. pelo Peso - Chuva'!V$193-'Dados Normal. pelo Peso - Chuva'!V$194))</f>
        <v>0.5416666666666663</v>
      </c>
      <c r="W9" s="24">
        <f>IF(ISBLANK('Dados Normal. pelo Peso - Chuva'!W9),"",('Dados Normal. pelo Peso - Chuva'!W9-'Dados Normal. pelo Peso - Chuva'!W$194)/('Dados Normal. pelo Peso - Chuva'!W$193-'Dados Normal. pelo Peso - Chuva'!W$194))</f>
        <v>0.87286612758310878</v>
      </c>
      <c r="X9" s="24">
        <f>IF(ISBLANK('Dados Normal. pelo Peso - Chuva'!X9),"",('Dados Normal. pelo Peso - Chuva'!X9-'Dados Normal. pelo Peso - Chuva'!X$194)/('Dados Normal. pelo Peso - Chuva'!X$193-'Dados Normal. pelo Peso - Chuva'!X$194))</f>
        <v>0.10330578512396676</v>
      </c>
      <c r="Y9" s="24">
        <f>IF(ISBLANK('Dados Normal. pelo Peso - Chuva'!Y9),"",('Dados Normal. pelo Peso - Chuva'!Y9-'Dados Normal. pelo Peso - Chuva'!Y$194)/('Dados Normal. pelo Peso - Chuva'!Y$193-'Dados Normal. pelo Peso - Chuva'!Y$194))</f>
        <v>0.81044513597618717</v>
      </c>
      <c r="Z9" s="24">
        <f>IF(ISBLANK('Dados Normal. pelo Peso - Chuva'!Z9),"",('Dados Normal. pelo Peso - Chuva'!Z9-'Dados Normal. pelo Peso - Chuva'!Z$194)/('Dados Normal. pelo Peso - Chuva'!Z$193-'Dados Normal. pelo Peso - Chuva'!Z$194))</f>
        <v>0.81681487469684733</v>
      </c>
      <c r="AA9" s="24">
        <f>IF(ISBLANK('Dados Normal. pelo Peso - Chuva'!AA9),"",('Dados Normal. pelo Peso - Chuva'!AA9-'Dados Normal. pelo Peso - Chuva'!AA$194)/('Dados Normal. pelo Peso - Chuva'!AA$193-'Dados Normal. pelo Peso - Chuva'!AA$194))</f>
        <v>0.77398965715380186</v>
      </c>
      <c r="AB9" s="24">
        <f>IF(ISBLANK('Dados Normal. pelo Peso - Chuva'!AB9),"",('Dados Normal. pelo Peso - Chuva'!AB9-'Dados Normal. pelo Peso - Chuva'!AB$194)/('Dados Normal. pelo Peso - Chuva'!AB$193-'Dados Normal. pelo Peso - Chuva'!AB$194))</f>
        <v>0.48936170212765961</v>
      </c>
      <c r="AC9" s="24">
        <f>IF(ISBLANK('Dados Normal. pelo Peso - Chuva'!AC9),"",('Dados Normal. pelo Peso - Chuva'!AC9-'Dados Normal. pelo Peso - Chuva'!AC$194)/('Dados Normal. pelo Peso - Chuva'!AC$193-'Dados Normal. pelo Peso - Chuva'!AC$194))</f>
        <v>0.41666666666666669</v>
      </c>
    </row>
    <row r="10" spans="1:29" s="17" customFormat="1" x14ac:dyDescent="0.25">
      <c r="A10" s="18" t="s">
        <v>883</v>
      </c>
      <c r="B10" s="28" t="s">
        <v>884</v>
      </c>
      <c r="C10" s="24">
        <f>IF(ISBLANK('Dados Normal. pelo Peso - Chuva'!C10),"",('Dados Normal. pelo Peso - Chuva'!C10-'Dados Normal. pelo Peso - Chuva'!C$194)/('Dados Normal. pelo Peso - Chuva'!C$193-'Dados Normal. pelo Peso - Chuva'!C$194))</f>
        <v>0.86046411704863068</v>
      </c>
      <c r="D10" s="24">
        <f>IF(ISBLANK('Dados Normal. pelo Peso - Chuva'!D10),"",('Dados Normal. pelo Peso - Chuva'!D10-'Dados Normal. pelo Peso - Chuva'!D$194)/('Dados Normal. pelo Peso - Chuva'!D$193-'Dados Normal. pelo Peso - Chuva'!D$194))</f>
        <v>0.10178777317739802</v>
      </c>
      <c r="E10" s="24">
        <f>IF(ISBLANK('Dados Normal. pelo Peso - Chuva'!E10),"",('Dados Normal. pelo Peso - Chuva'!E10-'Dados Normal. pelo Peso - Chuva'!E$194)/('Dados Normal. pelo Peso - Chuva'!E$193-'Dados Normal. pelo Peso - Chuva'!E$194))</f>
        <v>0.68020807530344307</v>
      </c>
      <c r="F10" s="24">
        <f>IF(ISBLANK('Dados Normal. pelo Peso - Chuva'!F10),"",('Dados Normal. pelo Peso - Chuva'!F10-'Dados Normal. pelo Peso - Chuva'!F$194)/('Dados Normal. pelo Peso - Chuva'!F$193-'Dados Normal. pelo Peso - Chuva'!F$194))</f>
        <v>0.67100484261501214</v>
      </c>
      <c r="G10" s="24">
        <f>IF(ISBLANK('Dados Normal. pelo Peso - Chuva'!G10),"",('Dados Normal. pelo Peso - Chuva'!G10-'Dados Normal. pelo Peso - Chuva'!G$194)/('Dados Normal. pelo Peso - Chuva'!G$193-'Dados Normal. pelo Peso - Chuva'!G$194))</f>
        <v>0.27213983757836563</v>
      </c>
      <c r="H10" s="24">
        <f>IF(ISBLANK('Dados Normal. pelo Peso - Chuva'!H10),"",('Dados Normal. pelo Peso - Chuva'!H10-'Dados Normal. pelo Peso - Chuva'!H$194)/('Dados Normal. pelo Peso - Chuva'!H$193-'Dados Normal. pelo Peso - Chuva'!H$194))</f>
        <v>0.83634637512648913</v>
      </c>
      <c r="I10" s="24">
        <f>IF(ISBLANK('Dados Normal. pelo Peso - Chuva'!I10),"",('Dados Normal. pelo Peso - Chuva'!I10-'Dados Normal. pelo Peso - Chuva'!I$194)/('Dados Normal. pelo Peso - Chuva'!I$193-'Dados Normal. pelo Peso - Chuva'!I$194))</f>
        <v>0.20986046511627909</v>
      </c>
      <c r="J10" s="24">
        <f>IF(ISBLANK('Dados Normal. pelo Peso - Chuva'!J10),"",('Dados Normal. pelo Peso - Chuva'!J10-'Dados Normal. pelo Peso - Chuva'!J$194)/('Dados Normal. pelo Peso - Chuva'!J$193-'Dados Normal. pelo Peso - Chuva'!J$194))</f>
        <v>0.35636535731187902</v>
      </c>
      <c r="K10" s="24">
        <f>IF(ISBLANK('Dados Normal. pelo Peso - Chuva'!K10),"",('Dados Normal. pelo Peso - Chuva'!K10-'Dados Normal. pelo Peso - Chuva'!K$194)/('Dados Normal. pelo Peso - Chuva'!K$193-'Dados Normal. pelo Peso - Chuva'!K$194))</f>
        <v>0.78067855089131688</v>
      </c>
      <c r="L10" s="24">
        <f>IF(ISBLANK('Dados Normal. pelo Peso - Chuva'!L10),"",('Dados Normal. pelo Peso - Chuva'!L10-'Dados Normal. pelo Peso - Chuva'!L$194)/('Dados Normal. pelo Peso - Chuva'!L$193-'Dados Normal. pelo Peso - Chuva'!L$194))</f>
        <v>0.5763725950258094</v>
      </c>
      <c r="M10" s="24">
        <f>IF(ISBLANK('Dados Normal. pelo Peso - Chuva'!M10),"",('Dados Normal. pelo Peso - Chuva'!M10-'Dados Normal. pelo Peso - Chuva'!M$194)/('Dados Normal. pelo Peso - Chuva'!M$193-'Dados Normal. pelo Peso - Chuva'!M$194))</f>
        <v>0.7324155483572421</v>
      </c>
      <c r="N10" s="24">
        <f>IF(ISBLANK('Dados Normal. pelo Peso - Chuva'!N10),"",('Dados Normal. pelo Peso - Chuva'!N10-'Dados Normal. pelo Peso - Chuva'!N$194)/('Dados Normal. pelo Peso - Chuva'!N$193-'Dados Normal. pelo Peso - Chuva'!N$194))</f>
        <v>0.89636209813874779</v>
      </c>
      <c r="O10" s="24">
        <f>IF(ISBLANK('Dados Normal. pelo Peso - Chuva'!O10),"",('Dados Normal. pelo Peso - Chuva'!O10-'Dados Normal. pelo Peso - Chuva'!O$194)/('Dados Normal. pelo Peso - Chuva'!O$193-'Dados Normal. pelo Peso - Chuva'!O$194))</f>
        <v>0.69778481012658211</v>
      </c>
      <c r="P10" s="24">
        <f>IF(ISBLANK('Dados Normal. pelo Peso - Chuva'!P10),"",('Dados Normal. pelo Peso - Chuva'!P10-'Dados Normal. pelo Peso - Chuva'!P$194)/('Dados Normal. pelo Peso - Chuva'!P$193-'Dados Normal. pelo Peso - Chuva'!P$194))</f>
        <v>0.20631341600901965</v>
      </c>
      <c r="Q10" s="24">
        <f>IF(ISBLANK('Dados Normal. pelo Peso - Chuva'!Q10),"",('Dados Normal. pelo Peso - Chuva'!Q10-'Dados Normal. pelo Peso - Chuva'!Q$194)/('Dados Normal. pelo Peso - Chuva'!Q$193-'Dados Normal. pelo Peso - Chuva'!Q$194))</f>
        <v>1</v>
      </c>
      <c r="R10" s="24">
        <f>IF(ISBLANK('Dados Normal. pelo Peso - Chuva'!R10),"",('Dados Normal. pelo Peso - Chuva'!R10-'Dados Normal. pelo Peso - Chuva'!R$194)/('Dados Normal. pelo Peso - Chuva'!R$193-'Dados Normal. pelo Peso - Chuva'!R$194))</f>
        <v>1</v>
      </c>
      <c r="S10" s="24">
        <f>IF(ISBLANK('Dados Normal. pelo Peso - Chuva'!S10),"",('Dados Normal. pelo Peso - Chuva'!S10-'Dados Normal. pelo Peso - Chuva'!S$194)/('Dados Normal. pelo Peso - Chuva'!S$193-'Dados Normal. pelo Peso - Chuva'!S$194))</f>
        <v>0.33333333333333343</v>
      </c>
      <c r="T10" s="24">
        <f>IF(ISBLANK('Dados Normal. pelo Peso - Chuva'!T10),"",('Dados Normal. pelo Peso - Chuva'!T10-'Dados Normal. pelo Peso - Chuva'!T$194)/('Dados Normal. pelo Peso - Chuva'!T$193-'Dados Normal. pelo Peso - Chuva'!T$194))</f>
        <v>1</v>
      </c>
      <c r="U10" s="24">
        <f>IF(ISBLANK('Dados Normal. pelo Peso - Chuva'!U10),"",('Dados Normal. pelo Peso - Chuva'!U10-'Dados Normal. pelo Peso - Chuva'!U$194)/('Dados Normal. pelo Peso - Chuva'!U$193-'Dados Normal. pelo Peso - Chuva'!U$194))</f>
        <v>1</v>
      </c>
      <c r="V10" s="24">
        <f>IF(ISBLANK('Dados Normal. pelo Peso - Chuva'!V10),"",('Dados Normal. pelo Peso - Chuva'!V10-'Dados Normal. pelo Peso - Chuva'!V$194)/('Dados Normal. pelo Peso - Chuva'!V$193-'Dados Normal. pelo Peso - Chuva'!V$194))</f>
        <v>0.83333333333333315</v>
      </c>
      <c r="W10" s="24">
        <f>IF(ISBLANK('Dados Normal. pelo Peso - Chuva'!W10),"",('Dados Normal. pelo Peso - Chuva'!W10-'Dados Normal. pelo Peso - Chuva'!W$194)/('Dados Normal. pelo Peso - Chuva'!W$193-'Dados Normal. pelo Peso - Chuva'!W$194))</f>
        <v>0.80682839173405219</v>
      </c>
      <c r="X10" s="24">
        <f>IF(ISBLANK('Dados Normal. pelo Peso - Chuva'!X10),"",('Dados Normal. pelo Peso - Chuva'!X10-'Dados Normal. pelo Peso - Chuva'!X$194)/('Dados Normal. pelo Peso - Chuva'!X$193-'Dados Normal. pelo Peso - Chuva'!X$194))</f>
        <v>0.19008264462809818</v>
      </c>
      <c r="Y10" s="24">
        <f>IF(ISBLANK('Dados Normal. pelo Peso - Chuva'!Y10),"",('Dados Normal. pelo Peso - Chuva'!Y10-'Dados Normal. pelo Peso - Chuva'!Y$194)/('Dados Normal. pelo Peso - Chuva'!Y$193-'Dados Normal. pelo Peso - Chuva'!Y$194))</f>
        <v>0.67988093627384649</v>
      </c>
      <c r="Z10" s="24">
        <f>IF(ISBLANK('Dados Normal. pelo Peso - Chuva'!Z10),"",('Dados Normal. pelo Peso - Chuva'!Z10-'Dados Normal. pelo Peso - Chuva'!Z$194)/('Dados Normal. pelo Peso - Chuva'!Z$193-'Dados Normal. pelo Peso - Chuva'!Z$194))</f>
        <v>0.4439773645917543</v>
      </c>
      <c r="AA10" s="24">
        <f>IF(ISBLANK('Dados Normal. pelo Peso - Chuva'!AA10),"",('Dados Normal. pelo Peso - Chuva'!AA10-'Dados Normal. pelo Peso - Chuva'!AA$194)/('Dados Normal. pelo Peso - Chuva'!AA$193-'Dados Normal. pelo Peso - Chuva'!AA$194))</f>
        <v>0.48266615590882977</v>
      </c>
      <c r="AB10" s="24">
        <f>IF(ISBLANK('Dados Normal. pelo Peso - Chuva'!AB10),"",('Dados Normal. pelo Peso - Chuva'!AB10-'Dados Normal. pelo Peso - Chuva'!AB$194)/('Dados Normal. pelo Peso - Chuva'!AB$193-'Dados Normal. pelo Peso - Chuva'!AB$194))</f>
        <v>0.40425531914893631</v>
      </c>
      <c r="AC10" s="24">
        <f>IF(ISBLANK('Dados Normal. pelo Peso - Chuva'!AC10),"",('Dados Normal. pelo Peso - Chuva'!AC10-'Dados Normal. pelo Peso - Chuva'!AC$194)/('Dados Normal. pelo Peso - Chuva'!AC$193-'Dados Normal. pelo Peso - Chuva'!AC$194))</f>
        <v>0.20833333333333334</v>
      </c>
    </row>
    <row r="11" spans="1:29" s="17" customFormat="1" x14ac:dyDescent="0.25">
      <c r="A11" s="18" t="s">
        <v>885</v>
      </c>
      <c r="B11" s="28" t="s">
        <v>886</v>
      </c>
      <c r="C11" s="24">
        <f>IF(ISBLANK('Dados Normal. pelo Peso - Chuva'!C11),"",('Dados Normal. pelo Peso - Chuva'!C11-'Dados Normal. pelo Peso - Chuva'!C$194)/('Dados Normal. pelo Peso - Chuva'!C$193-'Dados Normal. pelo Peso - Chuva'!C$194))</f>
        <v>0.40246934463103062</v>
      </c>
      <c r="D11" s="24">
        <f>IF(ISBLANK('Dados Normal. pelo Peso - Chuva'!D11),"",('Dados Normal. pelo Peso - Chuva'!D11-'Dados Normal. pelo Peso - Chuva'!D$194)/('Dados Normal. pelo Peso - Chuva'!D$193-'Dados Normal. pelo Peso - Chuva'!D$194))</f>
        <v>0.63944733060085457</v>
      </c>
      <c r="E11" s="24">
        <f>IF(ISBLANK('Dados Normal. pelo Peso - Chuva'!E11),"",('Dados Normal. pelo Peso - Chuva'!E11-'Dados Normal. pelo Peso - Chuva'!E$194)/('Dados Normal. pelo Peso - Chuva'!E$193-'Dados Normal. pelo Peso - Chuva'!E$194))</f>
        <v>0.7565023532325984</v>
      </c>
      <c r="F11" s="24">
        <f>IF(ISBLANK('Dados Normal. pelo Peso - Chuva'!F11),"",('Dados Normal. pelo Peso - Chuva'!F11-'Dados Normal. pelo Peso - Chuva'!F$194)/('Dados Normal. pelo Peso - Chuva'!F$193-'Dados Normal. pelo Peso - Chuva'!F$194))</f>
        <v>0.75332929782082325</v>
      </c>
      <c r="G11" s="24">
        <f>IF(ISBLANK('Dados Normal. pelo Peso - Chuva'!G11),"",('Dados Normal. pelo Peso - Chuva'!G11-'Dados Normal. pelo Peso - Chuva'!G$194)/('Dados Normal. pelo Peso - Chuva'!G$193-'Dados Normal. pelo Peso - Chuva'!G$194))</f>
        <v>0.18009603419738249</v>
      </c>
      <c r="H11" s="24">
        <f>IF(ISBLANK('Dados Normal. pelo Peso - Chuva'!H11),"",('Dados Normal. pelo Peso - Chuva'!H11-'Dados Normal. pelo Peso - Chuva'!H$194)/('Dados Normal. pelo Peso - Chuva'!H$193-'Dados Normal. pelo Peso - Chuva'!H$194))</f>
        <v>0.77914786291556437</v>
      </c>
      <c r="I11" s="24">
        <f>IF(ISBLANK('Dados Normal. pelo Peso - Chuva'!I11),"",('Dados Normal. pelo Peso - Chuva'!I11-'Dados Normal. pelo Peso - Chuva'!I$194)/('Dados Normal. pelo Peso - Chuva'!I$193-'Dados Normal. pelo Peso - Chuva'!I$194))</f>
        <v>0.31032558139534905</v>
      </c>
      <c r="J11" s="24">
        <f>IF(ISBLANK('Dados Normal. pelo Peso - Chuva'!J11),"",('Dados Normal. pelo Peso - Chuva'!J11-'Dados Normal. pelo Peso - Chuva'!J$194)/('Dados Normal. pelo Peso - Chuva'!J$193-'Dados Normal. pelo Peso - Chuva'!J$194))</f>
        <v>0.54945575011831538</v>
      </c>
      <c r="K11" s="24">
        <f>IF(ISBLANK('Dados Normal. pelo Peso - Chuva'!K11),"",('Dados Normal. pelo Peso - Chuva'!K11-'Dados Normal. pelo Peso - Chuva'!K$194)/('Dados Normal. pelo Peso - Chuva'!K$193-'Dados Normal. pelo Peso - Chuva'!K$194))</f>
        <v>0.37136285221391607</v>
      </c>
      <c r="L11" s="24">
        <f>IF(ISBLANK('Dados Normal. pelo Peso - Chuva'!L11),"",('Dados Normal. pelo Peso - Chuva'!L11-'Dados Normal. pelo Peso - Chuva'!L$194)/('Dados Normal. pelo Peso - Chuva'!L$193-'Dados Normal. pelo Peso - Chuva'!L$194))</f>
        <v>0.96304551853589859</v>
      </c>
      <c r="M11" s="24">
        <f>IF(ISBLANK('Dados Normal. pelo Peso - Chuva'!M11),"",('Dados Normal. pelo Peso - Chuva'!M11-'Dados Normal. pelo Peso - Chuva'!M$194)/('Dados Normal. pelo Peso - Chuva'!M$193-'Dados Normal. pelo Peso - Chuva'!M$194))</f>
        <v>0.71529384544192509</v>
      </c>
      <c r="N11" s="24">
        <f>IF(ISBLANK('Dados Normal. pelo Peso - Chuva'!N11),"",('Dados Normal. pelo Peso - Chuva'!N11-'Dados Normal. pelo Peso - Chuva'!N$194)/('Dados Normal. pelo Peso - Chuva'!N$193-'Dados Normal. pelo Peso - Chuva'!N$194))</f>
        <v>0.97694585448392546</v>
      </c>
      <c r="O11" s="24">
        <f>IF(ISBLANK('Dados Normal. pelo Peso - Chuva'!O11),"",('Dados Normal. pelo Peso - Chuva'!O11-'Dados Normal. pelo Peso - Chuva'!O$194)/('Dados Normal. pelo Peso - Chuva'!O$193-'Dados Normal. pelo Peso - Chuva'!O$194))</f>
        <v>0.91582278481012647</v>
      </c>
      <c r="P11" s="24">
        <f>IF(ISBLANK('Dados Normal. pelo Peso - Chuva'!P11),"",('Dados Normal. pelo Peso - Chuva'!P11-'Dados Normal. pelo Peso - Chuva'!P$194)/('Dados Normal. pelo Peso - Chuva'!P$193-'Dados Normal. pelo Peso - Chuva'!P$194))</f>
        <v>0.13416009019165717</v>
      </c>
      <c r="Q11" s="24">
        <f>IF(ISBLANK('Dados Normal. pelo Peso - Chuva'!Q11),"",('Dados Normal. pelo Peso - Chuva'!Q11-'Dados Normal. pelo Peso - Chuva'!Q$194)/('Dados Normal. pelo Peso - Chuva'!Q$193-'Dados Normal. pelo Peso - Chuva'!Q$194))</f>
        <v>1</v>
      </c>
      <c r="R11" s="24">
        <f>IF(ISBLANK('Dados Normal. pelo Peso - Chuva'!R11),"",('Dados Normal. pelo Peso - Chuva'!R11-'Dados Normal. pelo Peso - Chuva'!R$194)/('Dados Normal. pelo Peso - Chuva'!R$193-'Dados Normal. pelo Peso - Chuva'!R$194))</f>
        <v>1</v>
      </c>
      <c r="S11" s="24">
        <f>IF(ISBLANK('Dados Normal. pelo Peso - Chuva'!S11),"",('Dados Normal. pelo Peso - Chuva'!S11-'Dados Normal. pelo Peso - Chuva'!S$194)/('Dados Normal. pelo Peso - Chuva'!S$193-'Dados Normal. pelo Peso - Chuva'!S$194))</f>
        <v>0.33333333333333343</v>
      </c>
      <c r="T11" s="24">
        <f>IF(ISBLANK('Dados Normal. pelo Peso - Chuva'!T11),"",('Dados Normal. pelo Peso - Chuva'!T11-'Dados Normal. pelo Peso - Chuva'!T$194)/('Dados Normal. pelo Peso - Chuva'!T$193-'Dados Normal. pelo Peso - Chuva'!T$194))</f>
        <v>1</v>
      </c>
      <c r="U11" s="24">
        <f>IF(ISBLANK('Dados Normal. pelo Peso - Chuva'!U11),"",('Dados Normal. pelo Peso - Chuva'!U11-'Dados Normal. pelo Peso - Chuva'!U$194)/('Dados Normal. pelo Peso - Chuva'!U$193-'Dados Normal. pelo Peso - Chuva'!U$194))</f>
        <v>1</v>
      </c>
      <c r="V11" s="24">
        <f>IF(ISBLANK('Dados Normal. pelo Peso - Chuva'!V11),"",('Dados Normal. pelo Peso - Chuva'!V11-'Dados Normal. pelo Peso - Chuva'!V$194)/('Dados Normal. pelo Peso - Chuva'!V$193-'Dados Normal. pelo Peso - Chuva'!V$194))</f>
        <v>0.45833333333333315</v>
      </c>
      <c r="W11" s="24">
        <f>IF(ISBLANK('Dados Normal. pelo Peso - Chuva'!W11),"",('Dados Normal. pelo Peso - Chuva'!W11-'Dados Normal. pelo Peso - Chuva'!W$194)/('Dados Normal. pelo Peso - Chuva'!W$193-'Dados Normal. pelo Peso - Chuva'!W$194))</f>
        <v>0.95597484276729616</v>
      </c>
      <c r="X11" s="24">
        <f>IF(ISBLANK('Dados Normal. pelo Peso - Chuva'!X11),"",('Dados Normal. pelo Peso - Chuva'!X11-'Dados Normal. pelo Peso - Chuva'!X$194)/('Dados Normal. pelo Peso - Chuva'!X$193-'Dados Normal. pelo Peso - Chuva'!X$194))</f>
        <v>0.34366391184572992</v>
      </c>
      <c r="Y11" s="24">
        <f>IF(ISBLANK('Dados Normal. pelo Peso - Chuva'!Y11),"",('Dados Normal. pelo Peso - Chuva'!Y11-'Dados Normal. pelo Peso - Chuva'!Y$194)/('Dados Normal. pelo Peso - Chuva'!Y$193-'Dados Normal. pelo Peso - Chuva'!Y$194))</f>
        <v>0.84629955351102681</v>
      </c>
      <c r="Z11" s="24">
        <f>IF(ISBLANK('Dados Normal. pelo Peso - Chuva'!Z11),"",('Dados Normal. pelo Peso - Chuva'!Z11-'Dados Normal. pelo Peso - Chuva'!Z$194)/('Dados Normal. pelo Peso - Chuva'!Z$193-'Dados Normal. pelo Peso - Chuva'!Z$194))</f>
        <v>0.75246564268391281</v>
      </c>
      <c r="AA11" s="24">
        <f>IF(ISBLANK('Dados Normal. pelo Peso - Chuva'!AA11),"",('Dados Normal. pelo Peso - Chuva'!AA11-'Dados Normal. pelo Peso - Chuva'!AA$194)/('Dados Normal. pelo Peso - Chuva'!AA$193-'Dados Normal. pelo Peso - Chuva'!AA$194))</f>
        <v>0.71672093468684162</v>
      </c>
      <c r="AB11" s="24">
        <f>IF(ISBLANK('Dados Normal. pelo Peso - Chuva'!AB11),"",('Dados Normal. pelo Peso - Chuva'!AB11-'Dados Normal. pelo Peso - Chuva'!AB$194)/('Dados Normal. pelo Peso - Chuva'!AB$193-'Dados Normal. pelo Peso - Chuva'!AB$194))</f>
        <v>0.95744680851063824</v>
      </c>
      <c r="AC11" s="24">
        <f>IF(ISBLANK('Dados Normal. pelo Peso - Chuva'!AC11),"",('Dados Normal. pelo Peso - Chuva'!AC11-'Dados Normal. pelo Peso - Chuva'!AC$194)/('Dados Normal. pelo Peso - Chuva'!AC$193-'Dados Normal. pelo Peso - Chuva'!AC$194))</f>
        <v>0.52083333333333326</v>
      </c>
    </row>
    <row r="12" spans="1:29" s="17" customFormat="1" x14ac:dyDescent="0.25">
      <c r="A12" s="18" t="s">
        <v>887</v>
      </c>
      <c r="B12" s="28" t="s">
        <v>888</v>
      </c>
      <c r="C12" s="24">
        <f>IF(ISBLANK('Dados Normal. pelo Peso - Chuva'!C12),"",('Dados Normal. pelo Peso - Chuva'!C12-'Dados Normal. pelo Peso - Chuva'!C$194)/('Dados Normal. pelo Peso - Chuva'!C$193-'Dados Normal. pelo Peso - Chuva'!C$194))</f>
        <v>0.78195210408833704</v>
      </c>
      <c r="D12" s="24">
        <f>IF(ISBLANK('Dados Normal. pelo Peso - Chuva'!D12),"",('Dados Normal. pelo Peso - Chuva'!D12-'Dados Normal. pelo Peso - Chuva'!D$194)/('Dados Normal. pelo Peso - Chuva'!D$193-'Dados Normal. pelo Peso - Chuva'!D$194))</f>
        <v>0.33053787966867737</v>
      </c>
      <c r="E12" s="24">
        <f>IF(ISBLANK('Dados Normal. pelo Peso - Chuva'!E12),"",('Dados Normal. pelo Peso - Chuva'!E12-'Dados Normal. pelo Peso - Chuva'!E$194)/('Dados Normal. pelo Peso - Chuva'!E$193-'Dados Normal. pelo Peso - Chuva'!E$194))</f>
        <v>0.65246470151102298</v>
      </c>
      <c r="F12" s="24">
        <f>IF(ISBLANK('Dados Normal. pelo Peso - Chuva'!F12),"",('Dados Normal. pelo Peso - Chuva'!F12-'Dados Normal. pelo Peso - Chuva'!F$194)/('Dados Normal. pelo Peso - Chuva'!F$193-'Dados Normal. pelo Peso - Chuva'!F$194))</f>
        <v>0.70187651331719125</v>
      </c>
      <c r="G12" s="24">
        <f>IF(ISBLANK('Dados Normal. pelo Peso - Chuva'!G12),"",('Dados Normal. pelo Peso - Chuva'!G12-'Dados Normal. pelo Peso - Chuva'!G$194)/('Dados Normal. pelo Peso - Chuva'!G$193-'Dados Normal. pelo Peso - Chuva'!G$194))</f>
        <v>0.16451340144551196</v>
      </c>
      <c r="H12" s="24">
        <f>IF(ISBLANK('Dados Normal. pelo Peso - Chuva'!H12),"",('Dados Normal. pelo Peso - Chuva'!H12-'Dados Normal. pelo Peso - Chuva'!H$194)/('Dados Normal. pelo Peso - Chuva'!H$193-'Dados Normal. pelo Peso - Chuva'!H$194))</f>
        <v>0.79711166586112114</v>
      </c>
      <c r="I12" s="24">
        <f>IF(ISBLANK('Dados Normal. pelo Peso - Chuva'!I12),"",('Dados Normal. pelo Peso - Chuva'!I12-'Dados Normal. pelo Peso - Chuva'!I$194)/('Dados Normal. pelo Peso - Chuva'!I$193-'Dados Normal. pelo Peso - Chuva'!I$194))</f>
        <v>0.74009302325581394</v>
      </c>
      <c r="J12" s="24">
        <f>IF(ISBLANK('Dados Normal. pelo Peso - Chuva'!J12),"",('Dados Normal. pelo Peso - Chuva'!J12-'Dados Normal. pelo Peso - Chuva'!J$194)/('Dados Normal. pelo Peso - Chuva'!J$193-'Dados Normal. pelo Peso - Chuva'!J$194))</f>
        <v>0.55418835778513975</v>
      </c>
      <c r="K12" s="24">
        <f>IF(ISBLANK('Dados Normal. pelo Peso - Chuva'!K12),"",('Dados Normal. pelo Peso - Chuva'!K12-'Dados Normal. pelo Peso - Chuva'!K$194)/('Dados Normal. pelo Peso - Chuva'!K$193-'Dados Normal. pelo Peso - Chuva'!K$194))</f>
        <v>0.60103507763082231</v>
      </c>
      <c r="L12" s="24">
        <f>IF(ISBLANK('Dados Normal. pelo Peso - Chuva'!L12),"",('Dados Normal. pelo Peso - Chuva'!L12-'Dados Normal. pelo Peso - Chuva'!L$194)/('Dados Normal. pelo Peso - Chuva'!L$193-'Dados Normal. pelo Peso - Chuva'!L$194))</f>
        <v>0.63268418582824959</v>
      </c>
      <c r="M12" s="24">
        <f>IF(ISBLANK('Dados Normal. pelo Peso - Chuva'!M12),"",('Dados Normal. pelo Peso - Chuva'!M12-'Dados Normal. pelo Peso - Chuva'!M$194)/('Dados Normal. pelo Peso - Chuva'!M$193-'Dados Normal. pelo Peso - Chuva'!M$194))</f>
        <v>0.84393799167052297</v>
      </c>
      <c r="N12" s="24">
        <f>IF(ISBLANK('Dados Normal. pelo Peso - Chuva'!N12),"",('Dados Normal. pelo Peso - Chuva'!N12-'Dados Normal. pelo Peso - Chuva'!N$194)/('Dados Normal. pelo Peso - Chuva'!N$193-'Dados Normal. pelo Peso - Chuva'!N$194))</f>
        <v>0.51692047377326578</v>
      </c>
      <c r="O12" s="24">
        <f>IF(ISBLANK('Dados Normal. pelo Peso - Chuva'!O12),"",('Dados Normal. pelo Peso - Chuva'!O12-'Dados Normal. pelo Peso - Chuva'!O$194)/('Dados Normal. pelo Peso - Chuva'!O$193-'Dados Normal. pelo Peso - Chuva'!O$194))</f>
        <v>0.692246835443038</v>
      </c>
      <c r="P12" s="24">
        <f>IF(ISBLANK('Dados Normal. pelo Peso - Chuva'!P12),"",('Dados Normal. pelo Peso - Chuva'!P12-'Dados Normal. pelo Peso - Chuva'!P$194)/('Dados Normal. pelo Peso - Chuva'!P$193-'Dados Normal. pelo Peso - Chuva'!P$194))</f>
        <v>0.14768883878241137</v>
      </c>
      <c r="Q12" s="24">
        <f>IF(ISBLANK('Dados Normal. pelo Peso - Chuva'!Q12),"",('Dados Normal. pelo Peso - Chuva'!Q12-'Dados Normal. pelo Peso - Chuva'!Q$194)/('Dados Normal. pelo Peso - Chuva'!Q$193-'Dados Normal. pelo Peso - Chuva'!Q$194))</f>
        <v>1</v>
      </c>
      <c r="R12" s="24">
        <f>IF(ISBLANK('Dados Normal. pelo Peso - Chuva'!R12),"",('Dados Normal. pelo Peso - Chuva'!R12-'Dados Normal. pelo Peso - Chuva'!R$194)/('Dados Normal. pelo Peso - Chuva'!R$193-'Dados Normal. pelo Peso - Chuva'!R$194))</f>
        <v>1</v>
      </c>
      <c r="S12" s="24">
        <f>IF(ISBLANK('Dados Normal. pelo Peso - Chuva'!S12),"",('Dados Normal. pelo Peso - Chuva'!S12-'Dados Normal. pelo Peso - Chuva'!S$194)/('Dados Normal. pelo Peso - Chuva'!S$193-'Dados Normal. pelo Peso - Chuva'!S$194))</f>
        <v>0</v>
      </c>
      <c r="T12" s="24">
        <f>IF(ISBLANK('Dados Normal. pelo Peso - Chuva'!T12),"",('Dados Normal. pelo Peso - Chuva'!T12-'Dados Normal. pelo Peso - Chuva'!T$194)/('Dados Normal. pelo Peso - Chuva'!T$193-'Dados Normal. pelo Peso - Chuva'!T$194))</f>
        <v>1</v>
      </c>
      <c r="U12" s="24">
        <f>IF(ISBLANK('Dados Normal. pelo Peso - Chuva'!U12),"",('Dados Normal. pelo Peso - Chuva'!U12-'Dados Normal. pelo Peso - Chuva'!U$194)/('Dados Normal. pelo Peso - Chuva'!U$193-'Dados Normal. pelo Peso - Chuva'!U$194))</f>
        <v>0</v>
      </c>
      <c r="V12" s="24">
        <f>IF(ISBLANK('Dados Normal. pelo Peso - Chuva'!V12),"",('Dados Normal. pelo Peso - Chuva'!V12-'Dados Normal. pelo Peso - Chuva'!V$194)/('Dados Normal. pelo Peso - Chuva'!V$193-'Dados Normal. pelo Peso - Chuva'!V$194))</f>
        <v>0.75</v>
      </c>
      <c r="W12" s="24">
        <f>IF(ISBLANK('Dados Normal. pelo Peso - Chuva'!W12),"",('Dados Normal. pelo Peso - Chuva'!W12-'Dados Normal. pelo Peso - Chuva'!W$194)/('Dados Normal. pelo Peso - Chuva'!W$193-'Dados Normal. pelo Peso - Chuva'!W$194))</f>
        <v>0.51482479784366564</v>
      </c>
      <c r="X12" s="24">
        <f>IF(ISBLANK('Dados Normal. pelo Peso - Chuva'!X12),"",('Dados Normal. pelo Peso - Chuva'!X12-'Dados Normal. pelo Peso - Chuva'!X$194)/('Dados Normal. pelo Peso - Chuva'!X$193-'Dados Normal. pelo Peso - Chuva'!X$194))</f>
        <v>0.24586776859504092</v>
      </c>
      <c r="Y12" s="24">
        <f>IF(ISBLANK('Dados Normal. pelo Peso - Chuva'!Y12),"",('Dados Normal. pelo Peso - Chuva'!Y12-'Dados Normal. pelo Peso - Chuva'!Y$194)/('Dados Normal. pelo Peso - Chuva'!Y$193-'Dados Normal. pelo Peso - Chuva'!Y$194))</f>
        <v>0.63414964145582464</v>
      </c>
      <c r="Z12" s="24">
        <f>IF(ISBLANK('Dados Normal. pelo Peso - Chuva'!Z12),"",('Dados Normal. pelo Peso - Chuva'!Z12-'Dados Normal. pelo Peso - Chuva'!Z$194)/('Dados Normal. pelo Peso - Chuva'!Z$193-'Dados Normal. pelo Peso - Chuva'!Z$194))</f>
        <v>0.68536782538399355</v>
      </c>
      <c r="AA12" s="24">
        <f>IF(ISBLANK('Dados Normal. pelo Peso - Chuva'!AA12),"",('Dados Normal. pelo Peso - Chuva'!AA12-'Dados Normal. pelo Peso - Chuva'!AA$194)/('Dados Normal. pelo Peso - Chuva'!AA$193-'Dados Normal. pelo Peso - Chuva'!AA$194))</f>
        <v>0.45738364298027201</v>
      </c>
      <c r="AB12" s="24">
        <f>IF(ISBLANK('Dados Normal. pelo Peso - Chuva'!AB12),"",('Dados Normal. pelo Peso - Chuva'!AB12-'Dados Normal. pelo Peso - Chuva'!AB$194)/('Dados Normal. pelo Peso - Chuva'!AB$193-'Dados Normal. pelo Peso - Chuva'!AB$194))</f>
        <v>0.19148936170212777</v>
      </c>
      <c r="AC12" s="24">
        <f>IF(ISBLANK('Dados Normal. pelo Peso - Chuva'!AC12),"",('Dados Normal. pelo Peso - Chuva'!AC12-'Dados Normal. pelo Peso - Chuva'!AC$194)/('Dados Normal. pelo Peso - Chuva'!AC$193-'Dados Normal. pelo Peso - Chuva'!AC$194))</f>
        <v>0.20833333333333334</v>
      </c>
    </row>
    <row r="13" spans="1:29" s="17" customFormat="1" x14ac:dyDescent="0.25">
      <c r="A13" s="18" t="s">
        <v>889</v>
      </c>
      <c r="B13" s="28" t="s">
        <v>890</v>
      </c>
      <c r="C13" s="24">
        <f>IF(ISBLANK('Dados Normal. pelo Peso - Chuva'!C13),"",('Dados Normal. pelo Peso - Chuva'!C13-'Dados Normal. pelo Peso - Chuva'!C$194)/('Dados Normal. pelo Peso - Chuva'!C$193-'Dados Normal. pelo Peso - Chuva'!C$194))</f>
        <v>0.76836301213221236</v>
      </c>
      <c r="D13" s="24">
        <f>IF(ISBLANK('Dados Normal. pelo Peso - Chuva'!D13),"",('Dados Normal. pelo Peso - Chuva'!D13-'Dados Normal. pelo Peso - Chuva'!D$194)/('Dados Normal. pelo Peso - Chuva'!D$193-'Dados Normal. pelo Peso - Chuva'!D$194))</f>
        <v>0.21703441626746586</v>
      </c>
      <c r="E13" s="24">
        <f>IF(ISBLANK('Dados Normal. pelo Peso - Chuva'!E13),"",('Dados Normal. pelo Peso - Chuva'!E13-'Dados Normal. pelo Peso - Chuva'!E$194)/('Dados Normal. pelo Peso - Chuva'!E$193-'Dados Normal. pelo Peso - Chuva'!E$194))</f>
        <v>0.62868466683180579</v>
      </c>
      <c r="F13" s="24">
        <f>IF(ISBLANK('Dados Normal. pelo Peso - Chuva'!F13),"",('Dados Normal. pelo Peso - Chuva'!F13-'Dados Normal. pelo Peso - Chuva'!F$194)/('Dados Normal. pelo Peso - Chuva'!F$193-'Dados Normal. pelo Peso - Chuva'!F$194))</f>
        <v>0.56688861985472161</v>
      </c>
      <c r="G13" s="24">
        <f>IF(ISBLANK('Dados Normal. pelo Peso - Chuva'!G13),"",('Dados Normal. pelo Peso - Chuva'!G13-'Dados Normal. pelo Peso - Chuva'!G$194)/('Dados Normal. pelo Peso - Chuva'!G$193-'Dados Normal. pelo Peso - Chuva'!G$194))</f>
        <v>0.26265663019386237</v>
      </c>
      <c r="H13" s="24">
        <f>IF(ISBLANK('Dados Normal. pelo Peso - Chuva'!H13),"",('Dados Normal. pelo Peso - Chuva'!H13-'Dados Normal. pelo Peso - Chuva'!H$194)/('Dados Normal. pelo Peso - Chuva'!H$193-'Dados Normal. pelo Peso - Chuva'!H$194))</f>
        <v>0.50018556831486749</v>
      </c>
      <c r="I13" s="24">
        <f>IF(ISBLANK('Dados Normal. pelo Peso - Chuva'!I13),"",('Dados Normal. pelo Peso - Chuva'!I13-'Dados Normal. pelo Peso - Chuva'!I$194)/('Dados Normal. pelo Peso - Chuva'!I$193-'Dados Normal. pelo Peso - Chuva'!I$194))</f>
        <v>0.41172093023255824</v>
      </c>
      <c r="J13" s="24">
        <f>IF(ISBLANK('Dados Normal. pelo Peso - Chuva'!J13),"",('Dados Normal. pelo Peso - Chuva'!J13-'Dados Normal. pelo Peso - Chuva'!J$194)/('Dados Normal. pelo Peso - Chuva'!J$193-'Dados Normal. pelo Peso - Chuva'!J$194))</f>
        <v>0.44013251301467127</v>
      </c>
      <c r="K13" s="24">
        <f>IF(ISBLANK('Dados Normal. pelo Peso - Chuva'!K13),"",('Dados Normal. pelo Peso - Chuva'!K13-'Dados Normal. pelo Peso - Chuva'!K$194)/('Dados Normal. pelo Peso - Chuva'!K$193-'Dados Normal. pelo Peso - Chuva'!K$194))</f>
        <v>0.73766532489936754</v>
      </c>
      <c r="L13" s="24">
        <f>IF(ISBLANK('Dados Normal. pelo Peso - Chuva'!L13),"",('Dados Normal. pelo Peso - Chuva'!L13-'Dados Normal. pelo Peso - Chuva'!L$194)/('Dados Normal. pelo Peso - Chuva'!L$193-'Dados Normal. pelo Peso - Chuva'!L$194))</f>
        <v>0.74636320976067561</v>
      </c>
      <c r="M13" s="24">
        <f>IF(ISBLANK('Dados Normal. pelo Peso - Chuva'!M13),"",('Dados Normal. pelo Peso - Chuva'!M13-'Dados Normal. pelo Peso - Chuva'!M$194)/('Dados Normal. pelo Peso - Chuva'!M$193-'Dados Normal. pelo Peso - Chuva'!M$194))</f>
        <v>0.53678852383155939</v>
      </c>
      <c r="N13" s="24">
        <f>IF(ISBLANK('Dados Normal. pelo Peso - Chuva'!N13),"",('Dados Normal. pelo Peso - Chuva'!N13-'Dados Normal. pelo Peso - Chuva'!N$194)/('Dados Normal. pelo Peso - Chuva'!N$193-'Dados Normal. pelo Peso - Chuva'!N$194))</f>
        <v>0.43295262267343493</v>
      </c>
      <c r="O13" s="24">
        <f>IF(ISBLANK('Dados Normal. pelo Peso - Chuva'!O13),"",('Dados Normal. pelo Peso - Chuva'!O13-'Dados Normal. pelo Peso - Chuva'!O$194)/('Dados Normal. pelo Peso - Chuva'!O$193-'Dados Normal. pelo Peso - Chuva'!O$194))</f>
        <v>0.3830696202531646</v>
      </c>
      <c r="P13" s="24">
        <f>IF(ISBLANK('Dados Normal. pelo Peso - Chuva'!P13),"",('Dados Normal. pelo Peso - Chuva'!P13-'Dados Normal. pelo Peso - Chuva'!P$194)/('Dados Normal. pelo Peso - Chuva'!P$193-'Dados Normal. pelo Peso - Chuva'!P$194))</f>
        <v>0.54340473506200659</v>
      </c>
      <c r="Q13" s="24">
        <f>IF(ISBLANK('Dados Normal. pelo Peso - Chuva'!Q13),"",('Dados Normal. pelo Peso - Chuva'!Q13-'Dados Normal. pelo Peso - Chuva'!Q$194)/('Dados Normal. pelo Peso - Chuva'!Q$193-'Dados Normal. pelo Peso - Chuva'!Q$194))</f>
        <v>1</v>
      </c>
      <c r="R13" s="24">
        <f>IF(ISBLANK('Dados Normal. pelo Peso - Chuva'!R13),"",('Dados Normal. pelo Peso - Chuva'!R13-'Dados Normal. pelo Peso - Chuva'!R$194)/('Dados Normal. pelo Peso - Chuva'!R$193-'Dados Normal. pelo Peso - Chuva'!R$194))</f>
        <v>1</v>
      </c>
      <c r="S13" s="24">
        <f>IF(ISBLANK('Dados Normal. pelo Peso - Chuva'!S13),"",('Dados Normal. pelo Peso - Chuva'!S13-'Dados Normal. pelo Peso - Chuva'!S$194)/('Dados Normal. pelo Peso - Chuva'!S$193-'Dados Normal. pelo Peso - Chuva'!S$194))</f>
        <v>0</v>
      </c>
      <c r="T13" s="24">
        <f>IF(ISBLANK('Dados Normal. pelo Peso - Chuva'!T13),"",('Dados Normal. pelo Peso - Chuva'!T13-'Dados Normal. pelo Peso - Chuva'!T$194)/('Dados Normal. pelo Peso - Chuva'!T$193-'Dados Normal. pelo Peso - Chuva'!T$194))</f>
        <v>1</v>
      </c>
      <c r="U13" s="24">
        <f>IF(ISBLANK('Dados Normal. pelo Peso - Chuva'!U13),"",('Dados Normal. pelo Peso - Chuva'!U13-'Dados Normal. pelo Peso - Chuva'!U$194)/('Dados Normal. pelo Peso - Chuva'!U$193-'Dados Normal. pelo Peso - Chuva'!U$194))</f>
        <v>1</v>
      </c>
      <c r="V13" s="24">
        <f>IF(ISBLANK('Dados Normal. pelo Peso - Chuva'!V13),"",('Dados Normal. pelo Peso - Chuva'!V13-'Dados Normal. pelo Peso - Chuva'!V$194)/('Dados Normal. pelo Peso - Chuva'!V$193-'Dados Normal. pelo Peso - Chuva'!V$194))</f>
        <v>0.41666666666666635</v>
      </c>
      <c r="W13" s="24">
        <f>IF(ISBLANK('Dados Normal. pelo Peso - Chuva'!W13),"",('Dados Normal. pelo Peso - Chuva'!W13-'Dados Normal. pelo Peso - Chuva'!W$194)/('Dados Normal. pelo Peso - Chuva'!W$193-'Dados Normal. pelo Peso - Chuva'!W$194))</f>
        <v>0.49101527403414197</v>
      </c>
      <c r="X13" s="24">
        <f>IF(ISBLANK('Dados Normal. pelo Peso - Chuva'!X13),"",('Dados Normal. pelo Peso - Chuva'!X13-'Dados Normal. pelo Peso - Chuva'!X$194)/('Dados Normal. pelo Peso - Chuva'!X$193-'Dados Normal. pelo Peso - Chuva'!X$194))</f>
        <v>0.34986225895316764</v>
      </c>
      <c r="Y13" s="24">
        <f>IF(ISBLANK('Dados Normal. pelo Peso - Chuva'!Y13),"",('Dados Normal. pelo Peso - Chuva'!Y13-'Dados Normal. pelo Peso - Chuva'!Y$194)/('Dados Normal. pelo Peso - Chuva'!Y$193-'Dados Normal. pelo Peso - Chuva'!Y$194))</f>
        <v>0.72764172642402913</v>
      </c>
      <c r="Z13" s="24">
        <f>IF(ISBLANK('Dados Normal. pelo Peso - Chuva'!Z13),"",('Dados Normal. pelo Peso - Chuva'!Z13-'Dados Normal. pelo Peso - Chuva'!Z$194)/('Dados Normal. pelo Peso - Chuva'!Z$193-'Dados Normal. pelo Peso - Chuva'!Z$194))</f>
        <v>0.84607922392886026</v>
      </c>
      <c r="AA13" s="24">
        <f>IF(ISBLANK('Dados Normal. pelo Peso - Chuva'!AA13),"",('Dados Normal. pelo Peso - Chuva'!AA13-'Dados Normal. pelo Peso - Chuva'!AA$194)/('Dados Normal. pelo Peso - Chuva'!AA$193-'Dados Normal. pelo Peso - Chuva'!AA$194))</f>
        <v>0.86956521739130432</v>
      </c>
      <c r="AB13" s="24">
        <f>IF(ISBLANK('Dados Normal. pelo Peso - Chuva'!AB13),"",('Dados Normal. pelo Peso - Chuva'!AB13-'Dados Normal. pelo Peso - Chuva'!AB$194)/('Dados Normal. pelo Peso - Chuva'!AB$193-'Dados Normal. pelo Peso - Chuva'!AB$194))</f>
        <v>0.63829787234042568</v>
      </c>
      <c r="AC13" s="24">
        <f>IF(ISBLANK('Dados Normal. pelo Peso - Chuva'!AC13),"",('Dados Normal. pelo Peso - Chuva'!AC13-'Dados Normal. pelo Peso - Chuva'!AC$194)/('Dados Normal. pelo Peso - Chuva'!AC$193-'Dados Normal. pelo Peso - Chuva'!AC$194))</f>
        <v>0.54166666666666663</v>
      </c>
    </row>
    <row r="14" spans="1:29" s="17" customFormat="1" x14ac:dyDescent="0.25">
      <c r="A14" s="18" t="s">
        <v>891</v>
      </c>
      <c r="B14" s="28" t="s">
        <v>892</v>
      </c>
      <c r="C14" s="24">
        <f>IF(ISBLANK('Dados Normal. pelo Peso - Chuva'!C14),"",('Dados Normal. pelo Peso - Chuva'!C14-'Dados Normal. pelo Peso - Chuva'!C$194)/('Dados Normal. pelo Peso - Chuva'!C$193-'Dados Normal. pelo Peso - Chuva'!C$194))</f>
        <v>0.38479090153753448</v>
      </c>
      <c r="D14" s="24">
        <f>IF(ISBLANK('Dados Normal. pelo Peso - Chuva'!D14),"",('Dados Normal. pelo Peso - Chuva'!D14-'Dados Normal. pelo Peso - Chuva'!D$194)/('Dados Normal. pelo Peso - Chuva'!D$193-'Dados Normal. pelo Peso - Chuva'!D$194))</f>
        <v>0.62978913172998296</v>
      </c>
      <c r="E14" s="24">
        <f>IF(ISBLANK('Dados Normal. pelo Peso - Chuva'!E14),"",('Dados Normal. pelo Peso - Chuva'!E14-'Dados Normal. pelo Peso - Chuva'!E$194)/('Dados Normal. pelo Peso - Chuva'!E$193-'Dados Normal. pelo Peso - Chuva'!E$194))</f>
        <v>0.78622739658162</v>
      </c>
      <c r="F14" s="24">
        <f>IF(ISBLANK('Dados Normal. pelo Peso - Chuva'!F14),"",('Dados Normal. pelo Peso - Chuva'!F14-'Dados Normal. pelo Peso - Chuva'!F$194)/('Dados Normal. pelo Peso - Chuva'!F$193-'Dados Normal. pelo Peso - Chuva'!F$194))</f>
        <v>0.7769370460048427</v>
      </c>
      <c r="G14" s="24">
        <f>IF(ISBLANK('Dados Normal. pelo Peso - Chuva'!G14),"",('Dados Normal. pelo Peso - Chuva'!G14-'Dados Normal. pelo Peso - Chuva'!G$194)/('Dados Normal. pelo Peso - Chuva'!G$193-'Dados Normal. pelo Peso - Chuva'!G$194))</f>
        <v>0.16583249715025442</v>
      </c>
      <c r="H14" s="24">
        <f>IF(ISBLANK('Dados Normal. pelo Peso - Chuva'!H14),"",('Dados Normal. pelo Peso - Chuva'!H14-'Dados Normal. pelo Peso - Chuva'!H$194)/('Dados Normal. pelo Peso - Chuva'!H$193-'Dados Normal. pelo Peso - Chuva'!H$194))</f>
        <v>0.705407866293011</v>
      </c>
      <c r="I14" s="24">
        <f>IF(ISBLANK('Dados Normal. pelo Peso - Chuva'!I14),"",('Dados Normal. pelo Peso - Chuva'!I14-'Dados Normal. pelo Peso - Chuva'!I$194)/('Dados Normal. pelo Peso - Chuva'!I$193-'Dados Normal. pelo Peso - Chuva'!I$194))</f>
        <v>0.55330232558139547</v>
      </c>
      <c r="J14" s="24">
        <f>IF(ISBLANK('Dados Normal. pelo Peso - Chuva'!J14),"",('Dados Normal. pelo Peso - Chuva'!J14-'Dados Normal. pelo Peso - Chuva'!J$194)/('Dados Normal. pelo Peso - Chuva'!J$193-'Dados Normal. pelo Peso - Chuva'!J$194))</f>
        <v>0.53809749171793675</v>
      </c>
      <c r="K14" s="24">
        <f>IF(ISBLANK('Dados Normal. pelo Peso - Chuva'!K14),"",('Dados Normal. pelo Peso - Chuva'!K14-'Dados Normal. pelo Peso - Chuva'!K$194)/('Dados Normal. pelo Peso - Chuva'!K$193-'Dados Normal. pelo Peso - Chuva'!K$194))</f>
        <v>0.30316273720529047</v>
      </c>
      <c r="L14" s="24">
        <f>IF(ISBLANK('Dados Normal. pelo Peso - Chuva'!L14),"",('Dados Normal. pelo Peso - Chuva'!L14-'Dados Normal. pelo Peso - Chuva'!L$194)/('Dados Normal. pelo Peso - Chuva'!L$193-'Dados Normal. pelo Peso - Chuva'!L$194))</f>
        <v>0.77616142656030018</v>
      </c>
      <c r="M14" s="24">
        <f>IF(ISBLANK('Dados Normal. pelo Peso - Chuva'!M14),"",('Dados Normal. pelo Peso - Chuva'!M14-'Dados Normal. pelo Peso - Chuva'!M$194)/('Dados Normal. pelo Peso - Chuva'!M$193-'Dados Normal. pelo Peso - Chuva'!M$194))</f>
        <v>0.61291068949560401</v>
      </c>
      <c r="N14" s="24">
        <f>IF(ISBLANK('Dados Normal. pelo Peso - Chuva'!N14),"",('Dados Normal. pelo Peso - Chuva'!N14-'Dados Normal. pelo Peso - Chuva'!N$194)/('Dados Normal. pelo Peso - Chuva'!N$193-'Dados Normal. pelo Peso - Chuva'!N$194))</f>
        <v>0.6994500846023689</v>
      </c>
      <c r="O14" s="24">
        <f>IF(ISBLANK('Dados Normal. pelo Peso - Chuva'!O14),"",('Dados Normal. pelo Peso - Chuva'!O14-'Dados Normal. pelo Peso - Chuva'!O$194)/('Dados Normal. pelo Peso - Chuva'!O$193-'Dados Normal. pelo Peso - Chuva'!O$194))</f>
        <v>0.67151898734177207</v>
      </c>
      <c r="P14" s="24">
        <f>IF(ISBLANK('Dados Normal. pelo Peso - Chuva'!P14),"",('Dados Normal. pelo Peso - Chuva'!P14-'Dados Normal. pelo Peso - Chuva'!P$194)/('Dados Normal. pelo Peso - Chuva'!P$193-'Dados Normal. pelo Peso - Chuva'!P$194))</f>
        <v>0.16347237880495877</v>
      </c>
      <c r="Q14" s="24">
        <f>IF(ISBLANK('Dados Normal. pelo Peso - Chuva'!Q14),"",('Dados Normal. pelo Peso - Chuva'!Q14-'Dados Normal. pelo Peso - Chuva'!Q$194)/('Dados Normal. pelo Peso - Chuva'!Q$193-'Dados Normal. pelo Peso - Chuva'!Q$194))</f>
        <v>1</v>
      </c>
      <c r="R14" s="24">
        <f>IF(ISBLANK('Dados Normal. pelo Peso - Chuva'!R14),"",('Dados Normal. pelo Peso - Chuva'!R14-'Dados Normal. pelo Peso - Chuva'!R$194)/('Dados Normal. pelo Peso - Chuva'!R$193-'Dados Normal. pelo Peso - Chuva'!R$194))</f>
        <v>0</v>
      </c>
      <c r="S14" s="24">
        <f>IF(ISBLANK('Dados Normal. pelo Peso - Chuva'!S14),"",('Dados Normal. pelo Peso - Chuva'!S14-'Dados Normal. pelo Peso - Chuva'!S$194)/('Dados Normal. pelo Peso - Chuva'!S$193-'Dados Normal. pelo Peso - Chuva'!S$194))</f>
        <v>0.66666666666666674</v>
      </c>
      <c r="T14" s="24">
        <f>IF(ISBLANK('Dados Normal. pelo Peso - Chuva'!T14),"",('Dados Normal. pelo Peso - Chuva'!T14-'Dados Normal. pelo Peso - Chuva'!T$194)/('Dados Normal. pelo Peso - Chuva'!T$193-'Dados Normal. pelo Peso - Chuva'!T$194))</f>
        <v>1</v>
      </c>
      <c r="U14" s="24">
        <f>IF(ISBLANK('Dados Normal. pelo Peso - Chuva'!U14),"",('Dados Normal. pelo Peso - Chuva'!U14-'Dados Normal. pelo Peso - Chuva'!U$194)/('Dados Normal. pelo Peso - Chuva'!U$193-'Dados Normal. pelo Peso - Chuva'!U$194))</f>
        <v>1</v>
      </c>
      <c r="V14" s="24">
        <f>IF(ISBLANK('Dados Normal. pelo Peso - Chuva'!V14),"",('Dados Normal. pelo Peso - Chuva'!V14-'Dados Normal. pelo Peso - Chuva'!V$194)/('Dados Normal. pelo Peso - Chuva'!V$193-'Dados Normal. pelo Peso - Chuva'!V$194))</f>
        <v>0.625</v>
      </c>
      <c r="W14" s="24">
        <f>IF(ISBLANK('Dados Normal. pelo Peso - Chuva'!W14),"",('Dados Normal. pelo Peso - Chuva'!W14-'Dados Normal. pelo Peso - Chuva'!W$194)/('Dados Normal. pelo Peso - Chuva'!W$193-'Dados Normal. pelo Peso - Chuva'!W$194))</f>
        <v>0.76325247079964043</v>
      </c>
      <c r="X14" s="24">
        <f>IF(ISBLANK('Dados Normal. pelo Peso - Chuva'!X14),"",('Dados Normal. pelo Peso - Chuva'!X14-'Dados Normal. pelo Peso - Chuva'!X$194)/('Dados Normal. pelo Peso - Chuva'!X$193-'Dados Normal. pelo Peso - Chuva'!X$194))</f>
        <v>0.34779614325068875</v>
      </c>
      <c r="Y14" s="24">
        <f>IF(ISBLANK('Dados Normal. pelo Peso - Chuva'!Y14),"",('Dados Normal. pelo Peso - Chuva'!Y14-'Dados Normal. pelo Peso - Chuva'!Y$194)/('Dados Normal. pelo Peso - Chuva'!Y$193-'Dados Normal. pelo Peso - Chuva'!Y$194))</f>
        <v>0.54119875524286298</v>
      </c>
      <c r="Z14" s="24">
        <f>IF(ISBLANK('Dados Normal. pelo Peso - Chuva'!Z14),"",('Dados Normal. pelo Peso - Chuva'!Z14-'Dados Normal. pelo Peso - Chuva'!Z$194)/('Dados Normal. pelo Peso - Chuva'!Z$193-'Dados Normal. pelo Peso - Chuva'!Z$194))</f>
        <v>0.58043654001616818</v>
      </c>
      <c r="AA14" s="24">
        <f>IF(ISBLANK('Dados Normal. pelo Peso - Chuva'!AA14),"",('Dados Normal. pelo Peso - Chuva'!AA14-'Dados Normal. pelo Peso - Chuva'!AA$194)/('Dados Normal. pelo Peso - Chuva'!AA$193-'Dados Normal. pelo Peso - Chuva'!AA$194))</f>
        <v>0.60869565217391297</v>
      </c>
      <c r="AB14" s="24">
        <f>IF(ISBLANK('Dados Normal. pelo Peso - Chuva'!AB14),"",('Dados Normal. pelo Peso - Chuva'!AB14-'Dados Normal. pelo Peso - Chuva'!AB$194)/('Dados Normal. pelo Peso - Chuva'!AB$193-'Dados Normal. pelo Peso - Chuva'!AB$194))</f>
        <v>0.53191489361702138</v>
      </c>
      <c r="AC14" s="24">
        <f>IF(ISBLANK('Dados Normal. pelo Peso - Chuva'!AC14),"",('Dados Normal. pelo Peso - Chuva'!AC14-'Dados Normal. pelo Peso - Chuva'!AC$194)/('Dados Normal. pelo Peso - Chuva'!AC$193-'Dados Normal. pelo Peso - Chuva'!AC$194))</f>
        <v>0.375</v>
      </c>
    </row>
    <row r="15" spans="1:29" s="17" customFormat="1" x14ac:dyDescent="0.25">
      <c r="A15" s="18" t="s">
        <v>893</v>
      </c>
      <c r="B15" s="28" t="s">
        <v>894</v>
      </c>
      <c r="C15" s="24">
        <f>IF(ISBLANK('Dados Normal. pelo Peso - Chuva'!C15),"",('Dados Normal. pelo Peso - Chuva'!C15-'Dados Normal. pelo Peso - Chuva'!C$194)/('Dados Normal. pelo Peso - Chuva'!C$193-'Dados Normal. pelo Peso - Chuva'!C$194))</f>
        <v>0.68344188996497479</v>
      </c>
      <c r="D15" s="24">
        <f>IF(ISBLANK('Dados Normal. pelo Peso - Chuva'!D15),"",('Dados Normal. pelo Peso - Chuva'!D15-'Dados Normal. pelo Peso - Chuva'!D$194)/('Dados Normal. pelo Peso - Chuva'!D$193-'Dados Normal. pelo Peso - Chuva'!D$194))</f>
        <v>0.22774614388637104</v>
      </c>
      <c r="E15" s="24">
        <f>IF(ISBLANK('Dados Normal. pelo Peso - Chuva'!E15),"",('Dados Normal. pelo Peso - Chuva'!E15-'Dados Normal. pelo Peso - Chuva'!E$194)/('Dados Normal. pelo Peso - Chuva'!E$193-'Dados Normal. pelo Peso - Chuva'!E$194))</f>
        <v>0.6001981669556602</v>
      </c>
      <c r="F15" s="24">
        <f>IF(ISBLANK('Dados Normal. pelo Peso - Chuva'!F15),"",('Dados Normal. pelo Peso - Chuva'!F15-'Dados Normal. pelo Peso - Chuva'!F$194)/('Dados Normal. pelo Peso - Chuva'!F$193-'Dados Normal. pelo Peso - Chuva'!F$194))</f>
        <v>0.60108958837772408</v>
      </c>
      <c r="G15" s="24">
        <f>IF(ISBLANK('Dados Normal. pelo Peso - Chuva'!G15),"",('Dados Normal. pelo Peso - Chuva'!G15-'Dados Normal. pelo Peso - Chuva'!G$194)/('Dados Normal. pelo Peso - Chuva'!G$193-'Dados Normal. pelo Peso - Chuva'!G$194))</f>
        <v>0.46613820212871987</v>
      </c>
      <c r="H15" s="24">
        <f>IF(ISBLANK('Dados Normal. pelo Peso - Chuva'!H15),"",('Dados Normal. pelo Peso - Chuva'!H15-'Dados Normal. pelo Peso - Chuva'!H$194)/('Dados Normal. pelo Peso - Chuva'!H$193-'Dados Normal. pelo Peso - Chuva'!H$194))</f>
        <v>0.6568827783982828</v>
      </c>
      <c r="I15" s="24">
        <f>IF(ISBLANK('Dados Normal. pelo Peso - Chuva'!I15),"",('Dados Normal. pelo Peso - Chuva'!I15-'Dados Normal. pelo Peso - Chuva'!I$194)/('Dados Normal. pelo Peso - Chuva'!I$193-'Dados Normal. pelo Peso - Chuva'!I$194))</f>
        <v>0.4</v>
      </c>
      <c r="J15" s="24">
        <f>IF(ISBLANK('Dados Normal. pelo Peso - Chuva'!J15),"",('Dados Normal. pelo Peso - Chuva'!J15-'Dados Normal. pelo Peso - Chuva'!J$194)/('Dados Normal. pelo Peso - Chuva'!J$193-'Dados Normal. pelo Peso - Chuva'!J$194))</f>
        <v>0.26029342167534342</v>
      </c>
      <c r="K15" s="24">
        <f>IF(ISBLANK('Dados Normal. pelo Peso - Chuva'!K15),"",('Dados Normal. pelo Peso - Chuva'!K15-'Dados Normal. pelo Peso - Chuva'!K$194)/('Dados Normal. pelo Peso - Chuva'!K$193-'Dados Normal. pelo Peso - Chuva'!K$194))</f>
        <v>0.70776308223116724</v>
      </c>
      <c r="L15" s="24">
        <f>IF(ISBLANK('Dados Normal. pelo Peso - Chuva'!L15),"",('Dados Normal. pelo Peso - Chuva'!L15-'Dados Normal. pelo Peso - Chuva'!L$194)/('Dados Normal. pelo Peso - Chuva'!L$193-'Dados Normal. pelo Peso - Chuva'!L$194))</f>
        <v>0.82062412013139352</v>
      </c>
      <c r="M15" s="24">
        <f>IF(ISBLANK('Dados Normal. pelo Peso - Chuva'!M15),"",('Dados Normal. pelo Peso - Chuva'!M15-'Dados Normal. pelo Peso - Chuva'!M$194)/('Dados Normal. pelo Peso - Chuva'!M$193-'Dados Normal. pelo Peso - Chuva'!M$194))</f>
        <v>0.72871355853771402</v>
      </c>
      <c r="N15" s="24">
        <f>IF(ISBLANK('Dados Normal. pelo Peso - Chuva'!N15),"",('Dados Normal. pelo Peso - Chuva'!N15-'Dados Normal. pelo Peso - Chuva'!N$194)/('Dados Normal. pelo Peso - Chuva'!N$193-'Dados Normal. pelo Peso - Chuva'!N$194))</f>
        <v>0.84835025380710671</v>
      </c>
      <c r="O15" s="24">
        <f>IF(ISBLANK('Dados Normal. pelo Peso - Chuva'!O15),"",('Dados Normal. pelo Peso - Chuva'!O15-'Dados Normal. pelo Peso - Chuva'!O$194)/('Dados Normal. pelo Peso - Chuva'!O$193-'Dados Normal. pelo Peso - Chuva'!O$194))</f>
        <v>0.714398734177215</v>
      </c>
      <c r="P15" s="24">
        <f>IF(ISBLANK('Dados Normal. pelo Peso - Chuva'!P15),"",('Dados Normal. pelo Peso - Chuva'!P15-'Dados Normal. pelo Peso - Chuva'!P$194)/('Dados Normal. pelo Peso - Chuva'!P$193-'Dados Normal. pelo Peso - Chuva'!P$194))</f>
        <v>0.16685456595264858</v>
      </c>
      <c r="Q15" s="24">
        <f>IF(ISBLANK('Dados Normal. pelo Peso - Chuva'!Q15),"",('Dados Normal. pelo Peso - Chuva'!Q15-'Dados Normal. pelo Peso - Chuva'!Q$194)/('Dados Normal. pelo Peso - Chuva'!Q$193-'Dados Normal. pelo Peso - Chuva'!Q$194))</f>
        <v>1</v>
      </c>
      <c r="R15" s="24">
        <f>IF(ISBLANK('Dados Normal. pelo Peso - Chuva'!R15),"",('Dados Normal. pelo Peso - Chuva'!R15-'Dados Normal. pelo Peso - Chuva'!R$194)/('Dados Normal. pelo Peso - Chuva'!R$193-'Dados Normal. pelo Peso - Chuva'!R$194))</f>
        <v>0</v>
      </c>
      <c r="S15" s="24">
        <f>IF(ISBLANK('Dados Normal. pelo Peso - Chuva'!S15),"",('Dados Normal. pelo Peso - Chuva'!S15-'Dados Normal. pelo Peso - Chuva'!S$194)/('Dados Normal. pelo Peso - Chuva'!S$193-'Dados Normal. pelo Peso - Chuva'!S$194))</f>
        <v>0.66666666666666674</v>
      </c>
      <c r="T15" s="24">
        <f>IF(ISBLANK('Dados Normal. pelo Peso - Chuva'!T15),"",('Dados Normal. pelo Peso - Chuva'!T15-'Dados Normal. pelo Peso - Chuva'!T$194)/('Dados Normal. pelo Peso - Chuva'!T$193-'Dados Normal. pelo Peso - Chuva'!T$194))</f>
        <v>1</v>
      </c>
      <c r="U15" s="24">
        <f>IF(ISBLANK('Dados Normal. pelo Peso - Chuva'!U15),"",('Dados Normal. pelo Peso - Chuva'!U15-'Dados Normal. pelo Peso - Chuva'!U$194)/('Dados Normal. pelo Peso - Chuva'!U$193-'Dados Normal. pelo Peso - Chuva'!U$194))</f>
        <v>1</v>
      </c>
      <c r="V15" s="24">
        <f>IF(ISBLANK('Dados Normal. pelo Peso - Chuva'!V15),"",('Dados Normal. pelo Peso - Chuva'!V15-'Dados Normal. pelo Peso - Chuva'!V$194)/('Dados Normal. pelo Peso - Chuva'!V$193-'Dados Normal. pelo Peso - Chuva'!V$194))</f>
        <v>0.5</v>
      </c>
      <c r="W15" s="24">
        <f>IF(ISBLANK('Dados Normal. pelo Peso - Chuva'!W15),"",('Dados Normal. pelo Peso - Chuva'!W15-'Dados Normal. pelo Peso - Chuva'!W$194)/('Dados Normal. pelo Peso - Chuva'!W$193-'Dados Normal. pelo Peso - Chuva'!W$194))</f>
        <v>0.72686433063791522</v>
      </c>
      <c r="X15" s="24">
        <f>IF(ISBLANK('Dados Normal. pelo Peso - Chuva'!X15),"",('Dados Normal. pelo Peso - Chuva'!X15-'Dados Normal. pelo Peso - Chuva'!X$194)/('Dados Normal. pelo Peso - Chuva'!X$193-'Dados Normal. pelo Peso - Chuva'!X$194))</f>
        <v>0.22658402203856667</v>
      </c>
      <c r="Y15" s="24">
        <f>IF(ISBLANK('Dados Normal. pelo Peso - Chuva'!Y15),"",('Dados Normal. pelo Peso - Chuva'!Y15-'Dados Normal. pelo Peso - Chuva'!Y$194)/('Dados Normal. pelo Peso - Chuva'!Y$193-'Dados Normal. pelo Peso - Chuva'!Y$194))</f>
        <v>0.66093897984034622</v>
      </c>
      <c r="Z15" s="24">
        <f>IF(ISBLANK('Dados Normal. pelo Peso - Chuva'!Z15),"",('Dados Normal. pelo Peso - Chuva'!Z15-'Dados Normal. pelo Peso - Chuva'!Z$194)/('Dados Normal. pelo Peso - Chuva'!Z$193-'Dados Normal. pelo Peso - Chuva'!Z$194))</f>
        <v>0.74599838318512535</v>
      </c>
      <c r="AA15" s="24">
        <f>IF(ISBLANK('Dados Normal. pelo Peso - Chuva'!AA15),"",('Dados Normal. pelo Peso - Chuva'!AA15-'Dados Normal. pelo Peso - Chuva'!AA$194)/('Dados Normal. pelo Peso - Chuva'!AA$193-'Dados Normal. pelo Peso - Chuva'!AA$194))</f>
        <v>0.72074315265274858</v>
      </c>
      <c r="AB15" s="24">
        <f>IF(ISBLANK('Dados Normal. pelo Peso - Chuva'!AB15),"",('Dados Normal. pelo Peso - Chuva'!AB15-'Dados Normal. pelo Peso - Chuva'!AB$194)/('Dados Normal. pelo Peso - Chuva'!AB$193-'Dados Normal. pelo Peso - Chuva'!AB$194))</f>
        <v>0.51063829787234039</v>
      </c>
      <c r="AC15" s="24">
        <f>IF(ISBLANK('Dados Normal. pelo Peso - Chuva'!AC15),"",('Dados Normal. pelo Peso - Chuva'!AC15-'Dados Normal. pelo Peso - Chuva'!AC$194)/('Dados Normal. pelo Peso - Chuva'!AC$193-'Dados Normal. pelo Peso - Chuva'!AC$194))</f>
        <v>0.52083333333333326</v>
      </c>
    </row>
    <row r="16" spans="1:29" s="17" customFormat="1" x14ac:dyDescent="0.25">
      <c r="A16" s="18" t="s">
        <v>895</v>
      </c>
      <c r="B16" s="28" t="s">
        <v>896</v>
      </c>
      <c r="C16" s="24">
        <f>IF(ISBLANK('Dados Normal. pelo Peso - Chuva'!C16),"",('Dados Normal. pelo Peso - Chuva'!C16-'Dados Normal. pelo Peso - Chuva'!C$194)/('Dados Normal. pelo Peso - Chuva'!C$193-'Dados Normal. pelo Peso - Chuva'!C$194))</f>
        <v>0.11257454634244135</v>
      </c>
      <c r="D16" s="24">
        <f>IF(ISBLANK('Dados Normal. pelo Peso - Chuva'!D16),"",('Dados Normal. pelo Peso - Chuva'!D16-'Dados Normal. pelo Peso - Chuva'!D$194)/('Dados Normal. pelo Peso - Chuva'!D$193-'Dados Normal. pelo Peso - Chuva'!D$194))</f>
        <v>0.90719210819602791</v>
      </c>
      <c r="E16" s="24">
        <f>IF(ISBLANK('Dados Normal. pelo Peso - Chuva'!E16),"",('Dados Normal. pelo Peso - Chuva'!E16-'Dados Normal. pelo Peso - Chuva'!E$194)/('Dados Normal. pelo Peso - Chuva'!E$193-'Dados Normal. pelo Peso - Chuva'!E$194))</f>
        <v>0.50260094129303934</v>
      </c>
      <c r="F16" s="24">
        <f>IF(ISBLANK('Dados Normal. pelo Peso - Chuva'!F16),"",('Dados Normal. pelo Peso - Chuva'!F16-'Dados Normal. pelo Peso - Chuva'!F$194)/('Dados Normal. pelo Peso - Chuva'!F$193-'Dados Normal. pelo Peso - Chuva'!F$194))</f>
        <v>0.42039951573849876</v>
      </c>
      <c r="G16" s="24">
        <f>IF(ISBLANK('Dados Normal. pelo Peso - Chuva'!G16),"",('Dados Normal. pelo Peso - Chuva'!G16-'Dados Normal. pelo Peso - Chuva'!G$194)/('Dados Normal. pelo Peso - Chuva'!G$193-'Dados Normal. pelo Peso - Chuva'!G$194))</f>
        <v>0.15889325574981761</v>
      </c>
      <c r="H16" s="24">
        <f>IF(ISBLANK('Dados Normal. pelo Peso - Chuva'!H16),"",('Dados Normal. pelo Peso - Chuva'!H16-'Dados Normal. pelo Peso - Chuva'!H$194)/('Dados Normal. pelo Peso - Chuva'!H$193-'Dados Normal. pelo Peso - Chuva'!H$194))</f>
        <v>0.9137422053935581</v>
      </c>
      <c r="I16" s="24">
        <f>IF(ISBLANK('Dados Normal. pelo Peso - Chuva'!I16),"",('Dados Normal. pelo Peso - Chuva'!I16-'Dados Normal. pelo Peso - Chuva'!I$194)/('Dados Normal. pelo Peso - Chuva'!I$193-'Dados Normal. pelo Peso - Chuva'!I$194))</f>
        <v>0.64613953488372089</v>
      </c>
      <c r="J16" s="24">
        <f>IF(ISBLANK('Dados Normal. pelo Peso - Chuva'!J16),"",('Dados Normal. pelo Peso - Chuva'!J16-'Dados Normal. pelo Peso - Chuva'!J$194)/('Dados Normal. pelo Peso - Chuva'!J$193-'Dados Normal. pelo Peso - Chuva'!J$194))</f>
        <v>0.66493137718883133</v>
      </c>
      <c r="K16" s="24">
        <f>IF(ISBLANK('Dados Normal. pelo Peso - Chuva'!K16),"",('Dados Normal. pelo Peso - Chuva'!K16-'Dados Normal. pelo Peso - Chuva'!K$194)/('Dados Normal. pelo Peso - Chuva'!K$193-'Dados Normal. pelo Peso - Chuva'!K$194))</f>
        <v>0.61012075905692931</v>
      </c>
      <c r="L16" s="24">
        <f>IF(ISBLANK('Dados Normal. pelo Peso - Chuva'!L16),"",('Dados Normal. pelo Peso - Chuva'!L16-'Dados Normal. pelo Peso - Chuva'!L$194)/('Dados Normal. pelo Peso - Chuva'!L$193-'Dados Normal. pelo Peso - Chuva'!L$194))</f>
        <v>0.75434068512435482</v>
      </c>
      <c r="M16" s="24">
        <f>IF(ISBLANK('Dados Normal. pelo Peso - Chuva'!M16),"",('Dados Normal. pelo Peso - Chuva'!M16-'Dados Normal. pelo Peso - Chuva'!M$194)/('Dados Normal. pelo Peso - Chuva'!M$193-'Dados Normal. pelo Peso - Chuva'!M$194))</f>
        <v>0.51237852845904674</v>
      </c>
      <c r="N16" s="24">
        <f>IF(ISBLANK('Dados Normal. pelo Peso - Chuva'!N16),"",('Dados Normal. pelo Peso - Chuva'!N16-'Dados Normal. pelo Peso - Chuva'!N$194)/('Dados Normal. pelo Peso - Chuva'!N$193-'Dados Normal. pelo Peso - Chuva'!N$194))</f>
        <v>0.49788494077834194</v>
      </c>
      <c r="O16" s="24">
        <f>IF(ISBLANK('Dados Normal. pelo Peso - Chuva'!O16),"",('Dados Normal. pelo Peso - Chuva'!O16-'Dados Normal. pelo Peso - Chuva'!O$194)/('Dados Normal. pelo Peso - Chuva'!O$193-'Dados Normal. pelo Peso - Chuva'!O$194))</f>
        <v>0.89256329113924049</v>
      </c>
      <c r="P16" s="24">
        <f>IF(ISBLANK('Dados Normal. pelo Peso - Chuva'!P16),"",('Dados Normal. pelo Peso - Chuva'!P16-'Dados Normal. pelo Peso - Chuva'!P$194)/('Dados Normal. pelo Peso - Chuva'!P$193-'Dados Normal. pelo Peso - Chuva'!P$194))</f>
        <v>0.11950394588500468</v>
      </c>
      <c r="Q16" s="24">
        <f>IF(ISBLANK('Dados Normal. pelo Peso - Chuva'!Q16),"",('Dados Normal. pelo Peso - Chuva'!Q16-'Dados Normal. pelo Peso - Chuva'!Q$194)/('Dados Normal. pelo Peso - Chuva'!Q$193-'Dados Normal. pelo Peso - Chuva'!Q$194))</f>
        <v>1</v>
      </c>
      <c r="R16" s="24">
        <f>IF(ISBLANK('Dados Normal. pelo Peso - Chuva'!R16),"",('Dados Normal. pelo Peso - Chuva'!R16-'Dados Normal. pelo Peso - Chuva'!R$194)/('Dados Normal. pelo Peso - Chuva'!R$193-'Dados Normal. pelo Peso - Chuva'!R$194))</f>
        <v>1</v>
      </c>
      <c r="S16" s="24">
        <f>IF(ISBLANK('Dados Normal. pelo Peso - Chuva'!S16),"",('Dados Normal. pelo Peso - Chuva'!S16-'Dados Normal. pelo Peso - Chuva'!S$194)/('Dados Normal. pelo Peso - Chuva'!S$193-'Dados Normal. pelo Peso - Chuva'!S$194))</f>
        <v>1</v>
      </c>
      <c r="T16" s="24">
        <f>IF(ISBLANK('Dados Normal. pelo Peso - Chuva'!T16),"",('Dados Normal. pelo Peso - Chuva'!T16-'Dados Normal. pelo Peso - Chuva'!T$194)/('Dados Normal. pelo Peso - Chuva'!T$193-'Dados Normal. pelo Peso - Chuva'!T$194))</f>
        <v>1</v>
      </c>
      <c r="U16" s="24">
        <f>IF(ISBLANK('Dados Normal. pelo Peso - Chuva'!U16),"",('Dados Normal. pelo Peso - Chuva'!U16-'Dados Normal. pelo Peso - Chuva'!U$194)/('Dados Normal. pelo Peso - Chuva'!U$193-'Dados Normal. pelo Peso - Chuva'!U$194))</f>
        <v>1</v>
      </c>
      <c r="V16" s="24">
        <f>IF(ISBLANK('Dados Normal. pelo Peso - Chuva'!V16),"",('Dados Normal. pelo Peso - Chuva'!V16-'Dados Normal. pelo Peso - Chuva'!V$194)/('Dados Normal. pelo Peso - Chuva'!V$193-'Dados Normal. pelo Peso - Chuva'!V$194))</f>
        <v>0.75</v>
      </c>
      <c r="W16" s="24">
        <f>IF(ISBLANK('Dados Normal. pelo Peso - Chuva'!W16),"",('Dados Normal. pelo Peso - Chuva'!W16-'Dados Normal. pelo Peso - Chuva'!W$194)/('Dados Normal. pelo Peso - Chuva'!W$193-'Dados Normal. pelo Peso - Chuva'!W$194))</f>
        <v>0.66127583108715182</v>
      </c>
      <c r="X16" s="24">
        <f>IF(ISBLANK('Dados Normal. pelo Peso - Chuva'!X16),"",('Dados Normal. pelo Peso - Chuva'!X16-'Dados Normal. pelo Peso - Chuva'!X$194)/('Dados Normal. pelo Peso - Chuva'!X$193-'Dados Normal. pelo Peso - Chuva'!X$194))</f>
        <v>0.39187327823691392</v>
      </c>
      <c r="Y16" s="24">
        <f>IF(ISBLANK('Dados Normal. pelo Peso - Chuva'!Y16),"",('Dados Normal. pelo Peso - Chuva'!Y16-'Dados Normal. pelo Peso - Chuva'!Y$194)/('Dados Normal. pelo Peso - Chuva'!Y$193-'Dados Normal. pelo Peso - Chuva'!Y$194))</f>
        <v>0.21255581112163441</v>
      </c>
      <c r="Z16" s="24">
        <f>IF(ISBLANK('Dados Normal. pelo Peso - Chuva'!Z16),"",('Dados Normal. pelo Peso - Chuva'!Z16-'Dados Normal. pelo Peso - Chuva'!Z$194)/('Dados Normal. pelo Peso - Chuva'!Z$193-'Dados Normal. pelo Peso - Chuva'!Z$194))</f>
        <v>0.22344381568310426</v>
      </c>
      <c r="AA16" s="24">
        <f>IF(ISBLANK('Dados Normal. pelo Peso - Chuva'!AA16),"",('Dados Normal. pelo Peso - Chuva'!AA16-'Dados Normal. pelo Peso - Chuva'!AA$194)/('Dados Normal. pelo Peso - Chuva'!AA$193-'Dados Normal. pelo Peso - Chuva'!AA$194))</f>
        <v>0.23079869756751584</v>
      </c>
      <c r="AB16" s="24">
        <f>IF(ISBLANK('Dados Normal. pelo Peso - Chuva'!AB16),"",('Dados Normal. pelo Peso - Chuva'!AB16-'Dados Normal. pelo Peso - Chuva'!AB$194)/('Dados Normal. pelo Peso - Chuva'!AB$193-'Dados Normal. pelo Peso - Chuva'!AB$194))</f>
        <v>0.40425531914893631</v>
      </c>
      <c r="AC16" s="24">
        <f>IF(ISBLANK('Dados Normal. pelo Peso - Chuva'!AC16),"",('Dados Normal. pelo Peso - Chuva'!AC16-'Dados Normal. pelo Peso - Chuva'!AC$194)/('Dados Normal. pelo Peso - Chuva'!AC$193-'Dados Normal. pelo Peso - Chuva'!AC$194))</f>
        <v>0.20833333333333334</v>
      </c>
    </row>
    <row r="17" spans="1:29" s="17" customFormat="1" x14ac:dyDescent="0.25">
      <c r="A17" s="18" t="s">
        <v>897</v>
      </c>
      <c r="B17" s="28" t="s">
        <v>898</v>
      </c>
      <c r="C17" s="24">
        <f>IF(ISBLANK('Dados Normal. pelo Peso - Chuva'!C17),"",('Dados Normal. pelo Peso - Chuva'!C17-'Dados Normal. pelo Peso - Chuva'!C$194)/('Dados Normal. pelo Peso - Chuva'!C$193-'Dados Normal. pelo Peso - Chuva'!C$194))</f>
        <v>0.43358640503679891</v>
      </c>
      <c r="D17" s="24">
        <f>IF(ISBLANK('Dados Normal. pelo Peso - Chuva'!D17),"",('Dados Normal. pelo Peso - Chuva'!D17-'Dados Normal. pelo Peso - Chuva'!D$194)/('Dados Normal. pelo Peso - Chuva'!D$193-'Dados Normal. pelo Peso - Chuva'!D$194))</f>
        <v>0.52428797549416706</v>
      </c>
      <c r="E17" s="24">
        <f>IF(ISBLANK('Dados Normal. pelo Peso - Chuva'!E17),"",('Dados Normal. pelo Peso - Chuva'!E17-'Dados Normal. pelo Peso - Chuva'!E$194)/('Dados Normal. pelo Peso - Chuva'!E$193-'Dados Normal. pelo Peso - Chuva'!E$194))</f>
        <v>0.43596730245231596</v>
      </c>
      <c r="F17" s="24">
        <f>IF(ISBLANK('Dados Normal. pelo Peso - Chuva'!F17),"",('Dados Normal. pelo Peso - Chuva'!F17-'Dados Normal. pelo Peso - Chuva'!F$194)/('Dados Normal. pelo Peso - Chuva'!F$193-'Dados Normal. pelo Peso - Chuva'!F$194))</f>
        <v>0.42009685230024224</v>
      </c>
      <c r="G17" s="24">
        <f>IF(ISBLANK('Dados Normal. pelo Peso - Chuva'!G17),"",('Dados Normal. pelo Peso - Chuva'!G17-'Dados Normal. pelo Peso - Chuva'!G$194)/('Dados Normal. pelo Peso - Chuva'!G$193-'Dados Normal. pelo Peso - Chuva'!G$194))</f>
        <v>0.21608067347040258</v>
      </c>
      <c r="H17" s="24">
        <f>IF(ISBLANK('Dados Normal. pelo Peso - Chuva'!H17),"",('Dados Normal. pelo Peso - Chuva'!H17-'Dados Normal. pelo Peso - Chuva'!H$194)/('Dados Normal. pelo Peso - Chuva'!H$193-'Dados Normal. pelo Peso - Chuva'!H$194))</f>
        <v>0.69289692582700302</v>
      </c>
      <c r="I17" s="24">
        <f>IF(ISBLANK('Dados Normal. pelo Peso - Chuva'!I17),"",('Dados Normal. pelo Peso - Chuva'!I17-'Dados Normal. pelo Peso - Chuva'!I$194)/('Dados Normal. pelo Peso - Chuva'!I$193-'Dados Normal. pelo Peso - Chuva'!I$194))</f>
        <v>0.59051162790697687</v>
      </c>
      <c r="J17" s="24">
        <f>IF(ISBLANK('Dados Normal. pelo Peso - Chuva'!J17),"",('Dados Normal. pelo Peso - Chuva'!J17-'Dados Normal. pelo Peso - Chuva'!J$194)/('Dados Normal. pelo Peso - Chuva'!J$193-'Dados Normal. pelo Peso - Chuva'!J$194))</f>
        <v>0.27307146237576929</v>
      </c>
      <c r="K17" s="24">
        <f>IF(ISBLANK('Dados Normal. pelo Peso - Chuva'!K17),"",('Dados Normal. pelo Peso - Chuva'!K17-'Dados Normal. pelo Peso - Chuva'!K$194)/('Dados Normal. pelo Peso - Chuva'!K$193-'Dados Normal. pelo Peso - Chuva'!K$194))</f>
        <v>0.4615296147211041</v>
      </c>
      <c r="L17" s="24">
        <f>IF(ISBLANK('Dados Normal. pelo Peso - Chuva'!L17),"",('Dados Normal. pelo Peso - Chuva'!L17-'Dados Normal. pelo Peso - Chuva'!L$194)/('Dados Normal. pelo Peso - Chuva'!L$193-'Dados Normal. pelo Peso - Chuva'!L$194))</f>
        <v>0.80419990614734871</v>
      </c>
      <c r="M17" s="24">
        <f>IF(ISBLANK('Dados Normal. pelo Peso - Chuva'!M17),"",('Dados Normal. pelo Peso - Chuva'!M17-'Dados Normal. pelo Peso - Chuva'!M$194)/('Dados Normal. pelo Peso - Chuva'!M$193-'Dados Normal. pelo Peso - Chuva'!M$194))</f>
        <v>0.85666358167515044</v>
      </c>
      <c r="N17" s="24">
        <f>IF(ISBLANK('Dados Normal. pelo Peso - Chuva'!N17),"",('Dados Normal. pelo Peso - Chuva'!N17-'Dados Normal. pelo Peso - Chuva'!N$194)/('Dados Normal. pelo Peso - Chuva'!N$193-'Dados Normal. pelo Peso - Chuva'!N$194))</f>
        <v>0.86802030456852808</v>
      </c>
      <c r="O17" s="24">
        <f>IF(ISBLANK('Dados Normal. pelo Peso - Chuva'!O17),"",('Dados Normal. pelo Peso - Chuva'!O17-'Dados Normal. pelo Peso - Chuva'!O$194)/('Dados Normal. pelo Peso - Chuva'!O$193-'Dados Normal. pelo Peso - Chuva'!O$194))</f>
        <v>0.91344936708860769</v>
      </c>
      <c r="P17" s="24">
        <f>IF(ISBLANK('Dados Normal. pelo Peso - Chuva'!P17),"",('Dados Normal. pelo Peso - Chuva'!P17-'Dados Normal. pelo Peso - Chuva'!P$194)/('Dados Normal. pelo Peso - Chuva'!P$193-'Dados Normal. pelo Peso - Chuva'!P$194))</f>
        <v>0.12852311161217583</v>
      </c>
      <c r="Q17" s="24">
        <f>IF(ISBLANK('Dados Normal. pelo Peso - Chuva'!Q17),"",('Dados Normal. pelo Peso - Chuva'!Q17-'Dados Normal. pelo Peso - Chuva'!Q$194)/('Dados Normal. pelo Peso - Chuva'!Q$193-'Dados Normal. pelo Peso - Chuva'!Q$194))</f>
        <v>0</v>
      </c>
      <c r="R17" s="24">
        <f>IF(ISBLANK('Dados Normal. pelo Peso - Chuva'!R17),"",('Dados Normal. pelo Peso - Chuva'!R17-'Dados Normal. pelo Peso - Chuva'!R$194)/('Dados Normal. pelo Peso - Chuva'!R$193-'Dados Normal. pelo Peso - Chuva'!R$194))</f>
        <v>1</v>
      </c>
      <c r="S17" s="24">
        <f>IF(ISBLANK('Dados Normal. pelo Peso - Chuva'!S17),"",('Dados Normal. pelo Peso - Chuva'!S17-'Dados Normal. pelo Peso - Chuva'!S$194)/('Dados Normal. pelo Peso - Chuva'!S$193-'Dados Normal. pelo Peso - Chuva'!S$194))</f>
        <v>1</v>
      </c>
      <c r="T17" s="24">
        <f>IF(ISBLANK('Dados Normal. pelo Peso - Chuva'!T17),"",('Dados Normal. pelo Peso - Chuva'!T17-'Dados Normal. pelo Peso - Chuva'!T$194)/('Dados Normal. pelo Peso - Chuva'!T$193-'Dados Normal. pelo Peso - Chuva'!T$194))</f>
        <v>1</v>
      </c>
      <c r="U17" s="24">
        <f>IF(ISBLANK('Dados Normal. pelo Peso - Chuva'!U17),"",('Dados Normal. pelo Peso - Chuva'!U17-'Dados Normal. pelo Peso - Chuva'!U$194)/('Dados Normal. pelo Peso - Chuva'!U$193-'Dados Normal. pelo Peso - Chuva'!U$194))</f>
        <v>0</v>
      </c>
      <c r="V17" s="24">
        <f>IF(ISBLANK('Dados Normal. pelo Peso - Chuva'!V17),"",('Dados Normal. pelo Peso - Chuva'!V17-'Dados Normal. pelo Peso - Chuva'!V$194)/('Dados Normal. pelo Peso - Chuva'!V$193-'Dados Normal. pelo Peso - Chuva'!V$194))</f>
        <v>0.5416666666666663</v>
      </c>
      <c r="W17" s="24">
        <f>IF(ISBLANK('Dados Normal. pelo Peso - Chuva'!W17),"",('Dados Normal. pelo Peso - Chuva'!W17-'Dados Normal. pelo Peso - Chuva'!W$194)/('Dados Normal. pelo Peso - Chuva'!W$193-'Dados Normal. pelo Peso - Chuva'!W$194))</f>
        <v>0.35624438454627111</v>
      </c>
      <c r="X17" s="24">
        <f>IF(ISBLANK('Dados Normal. pelo Peso - Chuva'!X17),"",('Dados Normal. pelo Peso - Chuva'!X17-'Dados Normal. pelo Peso - Chuva'!X$194)/('Dados Normal. pelo Peso - Chuva'!X$193-'Dados Normal. pelo Peso - Chuva'!X$194))</f>
        <v>0.5709366391184566</v>
      </c>
      <c r="Y17" s="24">
        <f>IF(ISBLANK('Dados Normal. pelo Peso - Chuva'!Y17),"",('Dados Normal. pelo Peso - Chuva'!Y17-'Dados Normal. pelo Peso - Chuva'!Y$194)/('Dados Normal. pelo Peso - Chuva'!Y$193-'Dados Normal. pelo Peso - Chuva'!Y$194))</f>
        <v>0.30956568799891754</v>
      </c>
      <c r="Z17" s="24">
        <f>IF(ISBLANK('Dados Normal. pelo Peso - Chuva'!Z17),"",('Dados Normal. pelo Peso - Chuva'!Z17-'Dados Normal. pelo Peso - Chuva'!Z$194)/('Dados Normal. pelo Peso - Chuva'!Z$193-'Dados Normal. pelo Peso - Chuva'!Z$194))</f>
        <v>0.41843168957154403</v>
      </c>
      <c r="AA17" s="24">
        <f>IF(ISBLANK('Dados Normal. pelo Peso - Chuva'!AA17),"",('Dados Normal. pelo Peso - Chuva'!AA17-'Dados Normal. pelo Peso - Chuva'!AA$194)/('Dados Normal. pelo Peso - Chuva'!AA$193-'Dados Normal. pelo Peso - Chuva'!AA$194))</f>
        <v>0.37425780501819572</v>
      </c>
      <c r="AB17" s="24">
        <f>IF(ISBLANK('Dados Normal. pelo Peso - Chuva'!AB17),"",('Dados Normal. pelo Peso - Chuva'!AB17-'Dados Normal. pelo Peso - Chuva'!AB$194)/('Dados Normal. pelo Peso - Chuva'!AB$193-'Dados Normal. pelo Peso - Chuva'!AB$194))</f>
        <v>0.31914893617021284</v>
      </c>
      <c r="AC17" s="24">
        <f>IF(ISBLANK('Dados Normal. pelo Peso - Chuva'!AC17),"",('Dados Normal. pelo Peso - Chuva'!AC17-'Dados Normal. pelo Peso - Chuva'!AC$194)/('Dados Normal. pelo Peso - Chuva'!AC$193-'Dados Normal. pelo Peso - Chuva'!AC$194))</f>
        <v>0.43750000000000006</v>
      </c>
    </row>
    <row r="18" spans="1:29" s="17" customFormat="1" x14ac:dyDescent="0.25">
      <c r="A18" s="18" t="s">
        <v>899</v>
      </c>
      <c r="B18" s="28" t="s">
        <v>900</v>
      </c>
      <c r="C18" s="24">
        <f>IF(ISBLANK('Dados Normal. pelo Peso - Chuva'!C18),"",('Dados Normal. pelo Peso - Chuva'!C18-'Dados Normal. pelo Peso - Chuva'!C$194)/('Dados Normal. pelo Peso - Chuva'!C$193-'Dados Normal. pelo Peso - Chuva'!C$194))</f>
        <v>0.59547306086461849</v>
      </c>
      <c r="D18" s="24">
        <f>IF(ISBLANK('Dados Normal. pelo Peso - Chuva'!D18),"",('Dados Normal. pelo Peso - Chuva'!D18-'Dados Normal. pelo Peso - Chuva'!D$194)/('Dados Normal. pelo Peso - Chuva'!D$193-'Dados Normal. pelo Peso - Chuva'!D$194))</f>
        <v>0.39657441156400441</v>
      </c>
      <c r="E18" s="24">
        <f>IF(ISBLANK('Dados Normal. pelo Peso - Chuva'!E18),"",('Dados Normal. pelo Peso - Chuva'!E18-'Dados Normal. pelo Peso - Chuva'!E$194)/('Dados Normal. pelo Peso - Chuva'!E$193-'Dados Normal. pelo Peso - Chuva'!E$194))</f>
        <v>0.73272231855338132</v>
      </c>
      <c r="F18" s="24">
        <f>IF(ISBLANK('Dados Normal. pelo Peso - Chuva'!F18),"",('Dados Normal. pelo Peso - Chuva'!F18-'Dados Normal. pelo Peso - Chuva'!F$194)/('Dados Normal. pelo Peso - Chuva'!F$193-'Dados Normal. pelo Peso - Chuva'!F$194))</f>
        <v>0.70006053268765145</v>
      </c>
      <c r="G18" s="24">
        <f>IF(ISBLANK('Dados Normal. pelo Peso - Chuva'!G18),"",('Dados Normal. pelo Peso - Chuva'!G18-'Dados Normal. pelo Peso - Chuva'!G$194)/('Dados Normal. pelo Peso - Chuva'!G$193-'Dados Normal. pelo Peso - Chuva'!G$194))</f>
        <v>0.29023096173704505</v>
      </c>
      <c r="H18" s="24">
        <f>IF(ISBLANK('Dados Normal. pelo Peso - Chuva'!H18),"",('Dados Normal. pelo Peso - Chuva'!H18-'Dados Normal. pelo Peso - Chuva'!H$194)/('Dados Normal. pelo Peso - Chuva'!H$193-'Dados Normal. pelo Peso - Chuva'!H$194))</f>
        <v>0.61185749258229227</v>
      </c>
      <c r="I18" s="24">
        <f>IF(ISBLANK('Dados Normal. pelo Peso - Chuva'!I18),"",('Dados Normal. pelo Peso - Chuva'!I18-'Dados Normal. pelo Peso - Chuva'!I$194)/('Dados Normal. pelo Peso - Chuva'!I$193-'Dados Normal. pelo Peso - Chuva'!I$194))</f>
        <v>0.22065116279069785</v>
      </c>
      <c r="J18" s="24">
        <f>IF(ISBLANK('Dados Normal. pelo Peso - Chuva'!J18),"",('Dados Normal. pelo Peso - Chuva'!J18-'Dados Normal. pelo Peso - Chuva'!J$194)/('Dados Normal. pelo Peso - Chuva'!J$193-'Dados Normal. pelo Peso - Chuva'!J$194))</f>
        <v>0.42924751538097505</v>
      </c>
      <c r="K18" s="24">
        <f>IF(ISBLANK('Dados Normal. pelo Peso - Chuva'!K18),"",('Dados Normal. pelo Peso - Chuva'!K18-'Dados Normal. pelo Peso - Chuva'!K$194)/('Dados Normal. pelo Peso - Chuva'!K$193-'Dados Normal. pelo Peso - Chuva'!K$194))</f>
        <v>0.79298447383553772</v>
      </c>
      <c r="L18" s="24">
        <f>IF(ISBLANK('Dados Normal. pelo Peso - Chuva'!L18),"",('Dados Normal. pelo Peso - Chuva'!L18-'Dados Normal. pelo Peso - Chuva'!L$194)/('Dados Normal. pelo Peso - Chuva'!L$193-'Dados Normal. pelo Peso - Chuva'!L$194))</f>
        <v>0.61602534021586097</v>
      </c>
      <c r="M18" s="24">
        <f>IF(ISBLANK('Dados Normal. pelo Peso - Chuva'!M18),"",('Dados Normal. pelo Peso - Chuva'!M18-'Dados Normal. pelo Peso - Chuva'!M$194)/('Dados Normal. pelo Peso - Chuva'!M$193-'Dados Normal. pelo Peso - Chuva'!M$194))</f>
        <v>0.61267931513188345</v>
      </c>
      <c r="N18" s="24">
        <f>IF(ISBLANK('Dados Normal. pelo Peso - Chuva'!N18),"",('Dados Normal. pelo Peso - Chuva'!N18-'Dados Normal. pelo Peso - Chuva'!N$194)/('Dados Normal. pelo Peso - Chuva'!N$193-'Dados Normal. pelo Peso - Chuva'!N$194))</f>
        <v>0.51628595600676819</v>
      </c>
      <c r="O18" s="24">
        <f>IF(ISBLANK('Dados Normal. pelo Peso - Chuva'!O18),"",('Dados Normal. pelo Peso - Chuva'!O18-'Dados Normal. pelo Peso - Chuva'!O$194)/('Dados Normal. pelo Peso - Chuva'!O$193-'Dados Normal. pelo Peso - Chuva'!O$194))</f>
        <v>0.85617088607594938</v>
      </c>
      <c r="P18" s="24">
        <f>IF(ISBLANK('Dados Normal. pelo Peso - Chuva'!P18),"",('Dados Normal. pelo Peso - Chuva'!P18-'Dados Normal. pelo Peso - Chuva'!P$194)/('Dados Normal. pelo Peso - Chuva'!P$193-'Dados Normal. pelo Peso - Chuva'!P$194))</f>
        <v>0.1217587373167979</v>
      </c>
      <c r="Q18" s="24">
        <f>IF(ISBLANK('Dados Normal. pelo Peso - Chuva'!Q18),"",('Dados Normal. pelo Peso - Chuva'!Q18-'Dados Normal. pelo Peso - Chuva'!Q$194)/('Dados Normal. pelo Peso - Chuva'!Q$193-'Dados Normal. pelo Peso - Chuva'!Q$194))</f>
        <v>0</v>
      </c>
      <c r="R18" s="24">
        <f>IF(ISBLANK('Dados Normal. pelo Peso - Chuva'!R18),"",('Dados Normal. pelo Peso - Chuva'!R18-'Dados Normal. pelo Peso - Chuva'!R$194)/('Dados Normal. pelo Peso - Chuva'!R$193-'Dados Normal. pelo Peso - Chuva'!R$194))</f>
        <v>0</v>
      </c>
      <c r="S18" s="24">
        <f>IF(ISBLANK('Dados Normal. pelo Peso - Chuva'!S18),"",('Dados Normal. pelo Peso - Chuva'!S18-'Dados Normal. pelo Peso - Chuva'!S$194)/('Dados Normal. pelo Peso - Chuva'!S$193-'Dados Normal. pelo Peso - Chuva'!S$194))</f>
        <v>1</v>
      </c>
      <c r="T18" s="24">
        <f>IF(ISBLANK('Dados Normal. pelo Peso - Chuva'!T18),"",('Dados Normal. pelo Peso - Chuva'!T18-'Dados Normal. pelo Peso - Chuva'!T$194)/('Dados Normal. pelo Peso - Chuva'!T$193-'Dados Normal. pelo Peso - Chuva'!T$194))</f>
        <v>1</v>
      </c>
      <c r="U18" s="24">
        <f>IF(ISBLANK('Dados Normal. pelo Peso - Chuva'!U18),"",('Dados Normal. pelo Peso - Chuva'!U18-'Dados Normal. pelo Peso - Chuva'!U$194)/('Dados Normal. pelo Peso - Chuva'!U$193-'Dados Normal. pelo Peso - Chuva'!U$194))</f>
        <v>1</v>
      </c>
      <c r="V18" s="24">
        <f>IF(ISBLANK('Dados Normal. pelo Peso - Chuva'!V18),"",('Dados Normal. pelo Peso - Chuva'!V18-'Dados Normal. pelo Peso - Chuva'!V$194)/('Dados Normal. pelo Peso - Chuva'!V$193-'Dados Normal. pelo Peso - Chuva'!V$194))</f>
        <v>0.625</v>
      </c>
      <c r="W18" s="24">
        <f>IF(ISBLANK('Dados Normal. pelo Peso - Chuva'!W18),"",('Dados Normal. pelo Peso - Chuva'!W18-'Dados Normal. pelo Peso - Chuva'!W$194)/('Dados Normal. pelo Peso - Chuva'!W$193-'Dados Normal. pelo Peso - Chuva'!W$194))</f>
        <v>0.68957771787960476</v>
      </c>
      <c r="X18" s="24">
        <f>IF(ISBLANK('Dados Normal. pelo Peso - Chuva'!X18),"",('Dados Normal. pelo Peso - Chuva'!X18-'Dados Normal. pelo Peso - Chuva'!X$194)/('Dados Normal. pelo Peso - Chuva'!X$193-'Dados Normal. pelo Peso - Chuva'!X$194))</f>
        <v>0.28099173553718948</v>
      </c>
      <c r="Y18" s="24">
        <f>IF(ISBLANK('Dados Normal. pelo Peso - Chuva'!Y18),"",('Dados Normal. pelo Peso - Chuva'!Y18-'Dados Normal. pelo Peso - Chuva'!Y$194)/('Dados Normal. pelo Peso - Chuva'!Y$193-'Dados Normal. pelo Peso - Chuva'!Y$194))</f>
        <v>0.61466648626708154</v>
      </c>
      <c r="Z18" s="24">
        <f>IF(ISBLANK('Dados Normal. pelo Peso - Chuva'!Z18),"",('Dados Normal. pelo Peso - Chuva'!Z18-'Dados Normal. pelo Peso - Chuva'!Z$194)/('Dados Normal. pelo Peso - Chuva'!Z$193-'Dados Normal. pelo Peso - Chuva'!Z$194))</f>
        <v>0.77817299919159266</v>
      </c>
      <c r="AA18" s="24">
        <f>IF(ISBLANK('Dados Normal. pelo Peso - Chuva'!AA18),"",('Dados Normal. pelo Peso - Chuva'!AA18-'Dados Normal. pelo Peso - Chuva'!AA$194)/('Dados Normal. pelo Peso - Chuva'!AA$193-'Dados Normal. pelo Peso - Chuva'!AA$194))</f>
        <v>0.5851369469450296</v>
      </c>
      <c r="AB18" s="24">
        <f>IF(ISBLANK('Dados Normal. pelo Peso - Chuva'!AB18),"",('Dados Normal. pelo Peso - Chuva'!AB18-'Dados Normal. pelo Peso - Chuva'!AB$194)/('Dados Normal. pelo Peso - Chuva'!AB$193-'Dados Normal. pelo Peso - Chuva'!AB$194))</f>
        <v>0.36170212765957455</v>
      </c>
      <c r="AC18" s="24">
        <f>IF(ISBLANK('Dados Normal. pelo Peso - Chuva'!AC18),"",('Dados Normal. pelo Peso - Chuva'!AC18-'Dados Normal. pelo Peso - Chuva'!AC$194)/('Dados Normal. pelo Peso - Chuva'!AC$193-'Dados Normal. pelo Peso - Chuva'!AC$194))</f>
        <v>0.33333333333333326</v>
      </c>
    </row>
    <row r="19" spans="1:29" s="17" customFormat="1" x14ac:dyDescent="0.25">
      <c r="A19" s="18" t="s">
        <v>901</v>
      </c>
      <c r="B19" s="28" t="s">
        <v>902</v>
      </c>
      <c r="C19" s="24">
        <f>IF(ISBLANK('Dados Normal. pelo Peso - Chuva'!C19),"",('Dados Normal. pelo Peso - Chuva'!C19-'Dados Normal. pelo Peso - Chuva'!C$194)/('Dados Normal. pelo Peso - Chuva'!C$193-'Dados Normal. pelo Peso - Chuva'!C$194))</f>
        <v>0.71709472806559382</v>
      </c>
      <c r="D19" s="24">
        <f>IF(ISBLANK('Dados Normal. pelo Peso - Chuva'!D19),"",('Dados Normal. pelo Peso - Chuva'!D19-'Dados Normal. pelo Peso - Chuva'!D$194)/('Dados Normal. pelo Peso - Chuva'!D$193-'Dados Normal. pelo Peso - Chuva'!D$194))</f>
        <v>0.29865071508785218</v>
      </c>
      <c r="E19" s="24">
        <f>IF(ISBLANK('Dados Normal. pelo Peso - Chuva'!E19),"",('Dados Normal. pelo Peso - Chuva'!E19-'Dados Normal. pelo Peso - Chuva'!E$194)/('Dados Normal. pelo Peso - Chuva'!E$193-'Dados Normal. pelo Peso - Chuva'!E$194))</f>
        <v>0.72430022293782503</v>
      </c>
      <c r="F19" s="24">
        <f>IF(ISBLANK('Dados Normal. pelo Peso - Chuva'!F19),"",('Dados Normal. pelo Peso - Chuva'!F19-'Dados Normal. pelo Peso - Chuva'!F$194)/('Dados Normal. pelo Peso - Chuva'!F$193-'Dados Normal. pelo Peso - Chuva'!F$194))</f>
        <v>0.8196125907990317</v>
      </c>
      <c r="G19" s="24">
        <f>IF(ISBLANK('Dados Normal. pelo Peso - Chuva'!G19),"",('Dados Normal. pelo Peso - Chuva'!G19-'Dados Normal. pelo Peso - Chuva'!G$194)/('Dados Normal. pelo Peso - Chuva'!G$193-'Dados Normal. pelo Peso - Chuva'!G$194))</f>
        <v>1</v>
      </c>
      <c r="H19" s="24">
        <f>IF(ISBLANK('Dados Normal. pelo Peso - Chuva'!H19),"",('Dados Normal. pelo Peso - Chuva'!H19-'Dados Normal. pelo Peso - Chuva'!H$194)/('Dados Normal. pelo Peso - Chuva'!H$193-'Dados Normal. pelo Peso - Chuva'!H$194))</f>
        <v>0.51740604257366007</v>
      </c>
      <c r="I19" s="24">
        <f>IF(ISBLANK('Dados Normal. pelo Peso - Chuva'!I19),"",('Dados Normal. pelo Peso - Chuva'!I19-'Dados Normal. pelo Peso - Chuva'!I$194)/('Dados Normal. pelo Peso - Chuva'!I$193-'Dados Normal. pelo Peso - Chuva'!I$194))</f>
        <v>0.68260465116279079</v>
      </c>
      <c r="J19" s="24">
        <f>IF(ISBLANK('Dados Normal. pelo Peso - Chuva'!J19),"",('Dados Normal. pelo Peso - Chuva'!J19-'Dados Normal. pelo Peso - Chuva'!J$194)/('Dados Normal. pelo Peso - Chuva'!J$193-'Dados Normal. pelo Peso - Chuva'!J$194))</f>
        <v>0.45906294368196893</v>
      </c>
      <c r="K19" s="24">
        <f>IF(ISBLANK('Dados Normal. pelo Peso - Chuva'!K19),"",('Dados Normal. pelo Peso - Chuva'!K19-'Dados Normal. pelo Peso - Chuva'!K$194)/('Dados Normal. pelo Peso - Chuva'!K$193-'Dados Normal. pelo Peso - Chuva'!K$194))</f>
        <v>0.79206440483036233</v>
      </c>
      <c r="L19" s="24">
        <f>IF(ISBLANK('Dados Normal. pelo Peso - Chuva'!L19),"",('Dados Normal. pelo Peso - Chuva'!L19-'Dados Normal. pelo Peso - Chuva'!L$194)/('Dados Normal. pelo Peso - Chuva'!L$193-'Dados Normal. pelo Peso - Chuva'!L$194))</f>
        <v>0.72946973251994363</v>
      </c>
      <c r="M19" s="24">
        <f>IF(ISBLANK('Dados Normal. pelo Peso - Chuva'!M19),"",('Dados Normal. pelo Peso - Chuva'!M19-'Dados Normal. pelo Peso - Chuva'!M$194)/('Dados Normal. pelo Peso - Chuva'!M$193-'Dados Normal. pelo Peso - Chuva'!M$194))</f>
        <v>0.50381767700138835</v>
      </c>
      <c r="N19" s="24">
        <f>IF(ISBLANK('Dados Normal. pelo Peso - Chuva'!N19),"",('Dados Normal. pelo Peso - Chuva'!N19-'Dados Normal. pelo Peso - Chuva'!N$194)/('Dados Normal. pelo Peso - Chuva'!N$193-'Dados Normal. pelo Peso - Chuva'!N$194))</f>
        <v>0.79060913705583746</v>
      </c>
      <c r="O19" s="24">
        <f>IF(ISBLANK('Dados Normal. pelo Peso - Chuva'!O19),"",('Dados Normal. pelo Peso - Chuva'!O19-'Dados Normal. pelo Peso - Chuva'!O$194)/('Dados Normal. pelo Peso - Chuva'!O$193-'Dados Normal. pelo Peso - Chuva'!O$194))</f>
        <v>0.591772151898734</v>
      </c>
      <c r="P19" s="24">
        <f>IF(ISBLANK('Dados Normal. pelo Peso - Chuva'!P19),"",('Dados Normal. pelo Peso - Chuva'!P19-'Dados Normal. pelo Peso - Chuva'!P$194)/('Dados Normal. pelo Peso - Chuva'!P$193-'Dados Normal. pelo Peso - Chuva'!P$194))</f>
        <v>0.11386696730552334</v>
      </c>
      <c r="Q19" s="24">
        <f>IF(ISBLANK('Dados Normal. pelo Peso - Chuva'!Q19),"",('Dados Normal. pelo Peso - Chuva'!Q19-'Dados Normal. pelo Peso - Chuva'!Q$194)/('Dados Normal. pelo Peso - Chuva'!Q$193-'Dados Normal. pelo Peso - Chuva'!Q$194))</f>
        <v>1</v>
      </c>
      <c r="R19" s="24">
        <f>IF(ISBLANK('Dados Normal. pelo Peso - Chuva'!R19),"",('Dados Normal. pelo Peso - Chuva'!R19-'Dados Normal. pelo Peso - Chuva'!R$194)/('Dados Normal. pelo Peso - Chuva'!R$193-'Dados Normal. pelo Peso - Chuva'!R$194))</f>
        <v>0</v>
      </c>
      <c r="S19" s="24">
        <f>IF(ISBLANK('Dados Normal. pelo Peso - Chuva'!S19),"",('Dados Normal. pelo Peso - Chuva'!S19-'Dados Normal. pelo Peso - Chuva'!S$194)/('Dados Normal. pelo Peso - Chuva'!S$193-'Dados Normal. pelo Peso - Chuva'!S$194))</f>
        <v>0.33333333333333343</v>
      </c>
      <c r="T19" s="24">
        <f>IF(ISBLANK('Dados Normal. pelo Peso - Chuva'!T19),"",('Dados Normal. pelo Peso - Chuva'!T19-'Dados Normal. pelo Peso - Chuva'!T$194)/('Dados Normal. pelo Peso - Chuva'!T$193-'Dados Normal. pelo Peso - Chuva'!T$194))</f>
        <v>1</v>
      </c>
      <c r="U19" s="24">
        <f>IF(ISBLANK('Dados Normal. pelo Peso - Chuva'!U19),"",('Dados Normal. pelo Peso - Chuva'!U19-'Dados Normal. pelo Peso - Chuva'!U$194)/('Dados Normal. pelo Peso - Chuva'!U$193-'Dados Normal. pelo Peso - Chuva'!U$194))</f>
        <v>1</v>
      </c>
      <c r="V19" s="24">
        <f>IF(ISBLANK('Dados Normal. pelo Peso - Chuva'!V19),"",('Dados Normal. pelo Peso - Chuva'!V19-'Dados Normal. pelo Peso - Chuva'!V$194)/('Dados Normal. pelo Peso - Chuva'!V$193-'Dados Normal. pelo Peso - Chuva'!V$194))</f>
        <v>0.5416666666666663</v>
      </c>
      <c r="W19" s="24">
        <f>IF(ISBLANK('Dados Normal. pelo Peso - Chuva'!W19),"",('Dados Normal. pelo Peso - Chuva'!W19-'Dados Normal. pelo Peso - Chuva'!W$194)/('Dados Normal. pelo Peso - Chuva'!W$193-'Dados Normal. pelo Peso - Chuva'!W$194))</f>
        <v>0.67475292003593912</v>
      </c>
      <c r="X19" s="24">
        <f>IF(ISBLANK('Dados Normal. pelo Peso - Chuva'!X19),"",('Dados Normal. pelo Peso - Chuva'!X19-'Dados Normal. pelo Peso - Chuva'!X$194)/('Dados Normal. pelo Peso - Chuva'!X$193-'Dados Normal. pelo Peso - Chuva'!X$194))</f>
        <v>0.76377410468319573</v>
      </c>
      <c r="Y19" s="24">
        <f>IF(ISBLANK('Dados Normal. pelo Peso - Chuva'!Y19),"",('Dados Normal. pelo Peso - Chuva'!Y19-'Dados Normal. pelo Peso - Chuva'!Y$194)/('Dados Normal. pelo Peso - Chuva'!Y$193-'Dados Normal. pelo Peso - Chuva'!Y$194))</f>
        <v>0.78013800568258695</v>
      </c>
      <c r="Z19" s="24">
        <f>IF(ISBLANK('Dados Normal. pelo Peso - Chuva'!Z19),"",('Dados Normal. pelo Peso - Chuva'!Z19-'Dados Normal. pelo Peso - Chuva'!Z$194)/('Dados Normal. pelo Peso - Chuva'!Z$193-'Dados Normal. pelo Peso - Chuva'!Z$194))</f>
        <v>0.67308003233629754</v>
      </c>
      <c r="AA19" s="24">
        <f>IF(ISBLANK('Dados Normal. pelo Peso - Chuva'!AA19),"",('Dados Normal. pelo Peso - Chuva'!AA19-'Dados Normal. pelo Peso - Chuva'!AA$194)/('Dados Normal. pelo Peso - Chuva'!AA$193-'Dados Normal. pelo Peso - Chuva'!AA$194))</f>
        <v>0.74506799463704276</v>
      </c>
      <c r="AB19" s="24">
        <f>IF(ISBLANK('Dados Normal. pelo Peso - Chuva'!AB19),"",('Dados Normal. pelo Peso - Chuva'!AB19-'Dados Normal. pelo Peso - Chuva'!AB$194)/('Dados Normal. pelo Peso - Chuva'!AB$193-'Dados Normal. pelo Peso - Chuva'!AB$194))</f>
        <v>0.63829787234042568</v>
      </c>
      <c r="AC19" s="24">
        <f>IF(ISBLANK('Dados Normal. pelo Peso - Chuva'!AC19),"",('Dados Normal. pelo Peso - Chuva'!AC19-'Dados Normal. pelo Peso - Chuva'!AC$194)/('Dados Normal. pelo Peso - Chuva'!AC$193-'Dados Normal. pelo Peso - Chuva'!AC$194))</f>
        <v>0.50000000000000011</v>
      </c>
    </row>
    <row r="20" spans="1:29" s="17" customFormat="1" x14ac:dyDescent="0.25">
      <c r="A20" s="18" t="s">
        <v>903</v>
      </c>
      <c r="B20" s="28" t="s">
        <v>904</v>
      </c>
      <c r="C20" s="24">
        <f>IF(ISBLANK('Dados Normal. pelo Peso - Chuva'!C20),"",('Dados Normal. pelo Peso - Chuva'!C20-'Dados Normal. pelo Peso - Chuva'!C$194)/('Dados Normal. pelo Peso - Chuva'!C$193-'Dados Normal. pelo Peso - Chuva'!C$194))</f>
        <v>0.58263111077849361</v>
      </c>
      <c r="D20" s="24">
        <f>IF(ISBLANK('Dados Normal. pelo Peso - Chuva'!D20),"",('Dados Normal. pelo Peso - Chuva'!D20-'Dados Normal. pelo Peso - Chuva'!D$194)/('Dados Normal. pelo Peso - Chuva'!D$193-'Dados Normal. pelo Peso - Chuva'!D$194))</f>
        <v>0.49605788058237787</v>
      </c>
      <c r="E20" s="24">
        <f>IF(ISBLANK('Dados Normal. pelo Peso - Chuva'!E20),"",('Dados Normal. pelo Peso - Chuva'!E20-'Dados Normal. pelo Peso - Chuva'!E$194)/('Dados Normal. pelo Peso - Chuva'!E$193-'Dados Normal. pelo Peso - Chuva'!E$194))</f>
        <v>0.81917265296011876</v>
      </c>
      <c r="F20" s="24">
        <f>IF(ISBLANK('Dados Normal. pelo Peso - Chuva'!F20),"",('Dados Normal. pelo Peso - Chuva'!F20-'Dados Normal. pelo Peso - Chuva'!F$194)/('Dados Normal. pelo Peso - Chuva'!F$193-'Dados Normal. pelo Peso - Chuva'!F$194))</f>
        <v>0.80508474576271194</v>
      </c>
      <c r="G20" s="24">
        <f>IF(ISBLANK('Dados Normal. pelo Peso - Chuva'!G20),"",('Dados Normal. pelo Peso - Chuva'!G20-'Dados Normal. pelo Peso - Chuva'!G$194)/('Dados Normal. pelo Peso - Chuva'!G$193-'Dados Normal. pelo Peso - Chuva'!G$194))</f>
        <v>0.21474783187040627</v>
      </c>
      <c r="H20" s="24">
        <f>IF(ISBLANK('Dados Normal. pelo Peso - Chuva'!H20),"",('Dados Normal. pelo Peso - Chuva'!H20-'Dados Normal. pelo Peso - Chuva'!H$194)/('Dados Normal. pelo Peso - Chuva'!H$193-'Dados Normal. pelo Peso - Chuva'!H$194))</f>
        <v>0.47348372248666681</v>
      </c>
      <c r="I20" s="24">
        <f>IF(ISBLANK('Dados Normal. pelo Peso - Chuva'!I20),"",('Dados Normal. pelo Peso - Chuva'!I20-'Dados Normal. pelo Peso - Chuva'!I$194)/('Dados Normal. pelo Peso - Chuva'!I$193-'Dados Normal. pelo Peso - Chuva'!I$194))</f>
        <v>0.31032558139534905</v>
      </c>
      <c r="J20" s="24">
        <f>IF(ISBLANK('Dados Normal. pelo Peso - Chuva'!J20),"",('Dados Normal. pelo Peso - Chuva'!J20-'Dados Normal. pelo Peso - Chuva'!J$194)/('Dados Normal. pelo Peso - Chuva'!J$193-'Dados Normal. pelo Peso - Chuva'!J$194))</f>
        <v>0.42640795078088028</v>
      </c>
      <c r="K20" s="24">
        <f>IF(ISBLANK('Dados Normal. pelo Peso - Chuva'!K20),"",('Dados Normal. pelo Peso - Chuva'!K20-'Dados Normal. pelo Peso - Chuva'!K$194)/('Dados Normal. pelo Peso - Chuva'!K$193-'Dados Normal. pelo Peso - Chuva'!K$194))</f>
        <v>0.51374353076480739</v>
      </c>
      <c r="L20" s="24">
        <f>IF(ISBLANK('Dados Normal. pelo Peso - Chuva'!L20),"",('Dados Normal. pelo Peso - Chuva'!L20-'Dados Normal. pelo Peso - Chuva'!L$194)/('Dados Normal. pelo Peso - Chuva'!L$193-'Dados Normal. pelo Peso - Chuva'!L$194))</f>
        <v>0.64476771468793992</v>
      </c>
      <c r="M20" s="24">
        <f>IF(ISBLANK('Dados Normal. pelo Peso - Chuva'!M20),"",('Dados Normal. pelo Peso - Chuva'!M20-'Dados Normal. pelo Peso - Chuva'!M$194)/('Dados Normal. pelo Peso - Chuva'!M$193-'Dados Normal. pelo Peso - Chuva'!M$194))</f>
        <v>0.33155946321147617</v>
      </c>
      <c r="N20" s="24">
        <f>IF(ISBLANK('Dados Normal. pelo Peso - Chuva'!N20),"",('Dados Normal. pelo Peso - Chuva'!N20-'Dados Normal. pelo Peso - Chuva'!N$194)/('Dados Normal. pelo Peso - Chuva'!N$193-'Dados Normal. pelo Peso - Chuva'!N$194))</f>
        <v>0.81345177664974611</v>
      </c>
      <c r="O20" s="24">
        <f>IF(ISBLANK('Dados Normal. pelo Peso - Chuva'!O20),"",('Dados Normal. pelo Peso - Chuva'!O20-'Dados Normal. pelo Peso - Chuva'!O$194)/('Dados Normal. pelo Peso - Chuva'!O$193-'Dados Normal. pelo Peso - Chuva'!O$194))</f>
        <v>0.48797468354430379</v>
      </c>
      <c r="P20" s="24">
        <f>IF(ISBLANK('Dados Normal. pelo Peso - Chuva'!P20),"",('Dados Normal. pelo Peso - Chuva'!P20-'Dados Normal. pelo Peso - Chuva'!P$194)/('Dados Normal. pelo Peso - Chuva'!P$193-'Dados Normal. pelo Peso - Chuva'!P$194))</f>
        <v>0.26719278466741775</v>
      </c>
      <c r="Q20" s="24">
        <f>IF(ISBLANK('Dados Normal. pelo Peso - Chuva'!Q20),"",('Dados Normal. pelo Peso - Chuva'!Q20-'Dados Normal. pelo Peso - Chuva'!Q$194)/('Dados Normal. pelo Peso - Chuva'!Q$193-'Dados Normal. pelo Peso - Chuva'!Q$194))</f>
        <v>1</v>
      </c>
      <c r="R20" s="24">
        <f>IF(ISBLANK('Dados Normal. pelo Peso - Chuva'!R20),"",('Dados Normal. pelo Peso - Chuva'!R20-'Dados Normal. pelo Peso - Chuva'!R$194)/('Dados Normal. pelo Peso - Chuva'!R$193-'Dados Normal. pelo Peso - Chuva'!R$194))</f>
        <v>1</v>
      </c>
      <c r="S20" s="24">
        <f>IF(ISBLANK('Dados Normal. pelo Peso - Chuva'!S20),"",('Dados Normal. pelo Peso - Chuva'!S20-'Dados Normal. pelo Peso - Chuva'!S$194)/('Dados Normal. pelo Peso - Chuva'!S$193-'Dados Normal. pelo Peso - Chuva'!S$194))</f>
        <v>0.66666666666666674</v>
      </c>
      <c r="T20" s="24">
        <f>IF(ISBLANK('Dados Normal. pelo Peso - Chuva'!T20),"",('Dados Normal. pelo Peso - Chuva'!T20-'Dados Normal. pelo Peso - Chuva'!T$194)/('Dados Normal. pelo Peso - Chuva'!T$193-'Dados Normal. pelo Peso - Chuva'!T$194))</f>
        <v>1</v>
      </c>
      <c r="U20" s="24">
        <f>IF(ISBLANK('Dados Normal. pelo Peso - Chuva'!U20),"",('Dados Normal. pelo Peso - Chuva'!U20-'Dados Normal. pelo Peso - Chuva'!U$194)/('Dados Normal. pelo Peso - Chuva'!U$193-'Dados Normal. pelo Peso - Chuva'!U$194))</f>
        <v>1</v>
      </c>
      <c r="V20" s="24">
        <f>IF(ISBLANK('Dados Normal. pelo Peso - Chuva'!V20),"",('Dados Normal. pelo Peso - Chuva'!V20-'Dados Normal. pelo Peso - Chuva'!V$194)/('Dados Normal. pelo Peso - Chuva'!V$193-'Dados Normal. pelo Peso - Chuva'!V$194))</f>
        <v>0.41666666666666635</v>
      </c>
      <c r="W20" s="24">
        <f>IF(ISBLANK('Dados Normal. pelo Peso - Chuva'!W20),"",('Dados Normal. pelo Peso - Chuva'!W20-'Dados Normal. pelo Peso - Chuva'!W$194)/('Dados Normal. pelo Peso - Chuva'!W$193-'Dados Normal. pelo Peso - Chuva'!W$194))</f>
        <v>0.89218328840970373</v>
      </c>
      <c r="X20" s="24">
        <f>IF(ISBLANK('Dados Normal. pelo Peso - Chuva'!X20),"",('Dados Normal. pelo Peso - Chuva'!X20-'Dados Normal. pelo Peso - Chuva'!X$194)/('Dados Normal. pelo Peso - Chuva'!X$193-'Dados Normal. pelo Peso - Chuva'!X$194))</f>
        <v>0.21831955922865004</v>
      </c>
      <c r="Y20" s="24">
        <f>IF(ISBLANK('Dados Normal. pelo Peso - Chuva'!Y20),"",('Dados Normal. pelo Peso - Chuva'!Y20-'Dados Normal. pelo Peso - Chuva'!Y$194)/('Dados Normal. pelo Peso - Chuva'!Y$193-'Dados Normal. pelo Peso - Chuva'!Y$194))</f>
        <v>0.96644567717494245</v>
      </c>
      <c r="Z20" s="24">
        <f>IF(ISBLANK('Dados Normal. pelo Peso - Chuva'!Z20),"",('Dados Normal. pelo Peso - Chuva'!Z20-'Dados Normal. pelo Peso - Chuva'!Z$194)/('Dados Normal. pelo Peso - Chuva'!Z$193-'Dados Normal. pelo Peso - Chuva'!Z$194))</f>
        <v>0.82877930476960404</v>
      </c>
      <c r="AA20" s="24">
        <f>IF(ISBLANK('Dados Normal. pelo Peso - Chuva'!AA20),"",('Dados Normal. pelo Peso - Chuva'!AA20-'Dados Normal. pelo Peso - Chuva'!AA$194)/('Dados Normal. pelo Peso - Chuva'!AA$193-'Dados Normal. pelo Peso - Chuva'!AA$194))</f>
        <v>0.84006895230798695</v>
      </c>
      <c r="AB20" s="24">
        <f>IF(ISBLANK('Dados Normal. pelo Peso - Chuva'!AB20),"",('Dados Normal. pelo Peso - Chuva'!AB20-'Dados Normal. pelo Peso - Chuva'!AB$194)/('Dados Normal. pelo Peso - Chuva'!AB$193-'Dados Normal. pelo Peso - Chuva'!AB$194))</f>
        <v>0.63829787234042568</v>
      </c>
      <c r="AC20" s="24">
        <f>IF(ISBLANK('Dados Normal. pelo Peso - Chuva'!AC20),"",('Dados Normal. pelo Peso - Chuva'!AC20-'Dados Normal. pelo Peso - Chuva'!AC$194)/('Dados Normal. pelo Peso - Chuva'!AC$193-'Dados Normal. pelo Peso - Chuva'!AC$194))</f>
        <v>0.625</v>
      </c>
    </row>
    <row r="21" spans="1:29" s="17" customFormat="1" x14ac:dyDescent="0.25">
      <c r="A21" s="18" t="s">
        <v>905</v>
      </c>
      <c r="B21" s="28" t="s">
        <v>906</v>
      </c>
      <c r="C21" s="24">
        <f>IF(ISBLANK('Dados Normal. pelo Peso - Chuva'!C21),"",('Dados Normal. pelo Peso - Chuva'!C21-'Dados Normal. pelo Peso - Chuva'!C$194)/('Dados Normal. pelo Peso - Chuva'!C$193-'Dados Normal. pelo Peso - Chuva'!C$194))</f>
        <v>1</v>
      </c>
      <c r="D21" s="24">
        <f>IF(ISBLANK('Dados Normal. pelo Peso - Chuva'!D21),"",('Dados Normal. pelo Peso - Chuva'!D21-'Dados Normal. pelo Peso - Chuva'!D$194)/('Dados Normal. pelo Peso - Chuva'!D$193-'Dados Normal. pelo Peso - Chuva'!D$194))</f>
        <v>0.11085677989347796</v>
      </c>
      <c r="E21" s="24">
        <f>IF(ISBLANK('Dados Normal. pelo Peso - Chuva'!E21),"",('Dados Normal. pelo Peso - Chuva'!E21-'Dados Normal. pelo Peso - Chuva'!E$194)/('Dados Normal. pelo Peso - Chuva'!E$193-'Dados Normal. pelo Peso - Chuva'!E$194))</f>
        <v>0.59920733217735944</v>
      </c>
      <c r="F21" s="24">
        <f>IF(ISBLANK('Dados Normal. pelo Peso - Chuva'!F21),"",('Dados Normal. pelo Peso - Chuva'!F21-'Dados Normal. pelo Peso - Chuva'!F$194)/('Dados Normal. pelo Peso - Chuva'!F$193-'Dados Normal. pelo Peso - Chuva'!F$194))</f>
        <v>0.55720338983050854</v>
      </c>
      <c r="G21" s="24">
        <f>IF(ISBLANK('Dados Normal. pelo Peso - Chuva'!G21),"",('Dados Normal. pelo Peso - Chuva'!G21-'Dados Normal. pelo Peso - Chuva'!G$194)/('Dados Normal. pelo Peso - Chuva'!G$193-'Dados Normal. pelo Peso - Chuva'!G$194))</f>
        <v>0.13170952433903196</v>
      </c>
      <c r="H21" s="24">
        <f>IF(ISBLANK('Dados Normal. pelo Peso - Chuva'!H21),"",('Dados Normal. pelo Peso - Chuva'!H21-'Dados Normal. pelo Peso - Chuva'!H$194)/('Dados Normal. pelo Peso - Chuva'!H$193-'Dados Normal. pelo Peso - Chuva'!H$194))</f>
        <v>0.64318475311763679</v>
      </c>
      <c r="I21" s="24">
        <f>IF(ISBLANK('Dados Normal. pelo Peso - Chuva'!I21),"",('Dados Normal. pelo Peso - Chuva'!I21-'Dados Normal. pelo Peso - Chuva'!I$194)/('Dados Normal. pelo Peso - Chuva'!I$193-'Dados Normal. pelo Peso - Chuva'!I$194))</f>
        <v>0.73320930232558135</v>
      </c>
      <c r="J21" s="24">
        <f>IF(ISBLANK('Dados Normal. pelo Peso - Chuva'!J21),"",('Dados Normal. pelo Peso - Chuva'!J21-'Dados Normal. pelo Peso - Chuva'!J$194)/('Dados Normal. pelo Peso - Chuva'!J$193-'Dados Normal. pelo Peso - Chuva'!J$194))</f>
        <v>0.56034074775201159</v>
      </c>
      <c r="K21" s="24">
        <f>IF(ISBLANK('Dados Normal. pelo Peso - Chuva'!K21),"",('Dados Normal. pelo Peso - Chuva'!K21-'Dados Normal. pelo Peso - Chuva'!K$194)/('Dados Normal. pelo Peso - Chuva'!K$193-'Dados Normal. pelo Peso - Chuva'!K$194))</f>
        <v>0.6848763657274296</v>
      </c>
      <c r="L21" s="24">
        <f>IF(ISBLANK('Dados Normal. pelo Peso - Chuva'!L21),"",('Dados Normal. pelo Peso - Chuva'!L21-'Dados Normal. pelo Peso - Chuva'!L$194)/('Dados Normal. pelo Peso - Chuva'!L$193-'Dados Normal. pelo Peso - Chuva'!L$194))</f>
        <v>0.80478648521820728</v>
      </c>
      <c r="M21" s="24">
        <f>IF(ISBLANK('Dados Normal. pelo Peso - Chuva'!M21),"",('Dados Normal. pelo Peso - Chuva'!M21-'Dados Normal. pelo Peso - Chuva'!M$194)/('Dados Normal. pelo Peso - Chuva'!M$193-'Dados Normal. pelo Peso - Chuva'!M$194))</f>
        <v>1</v>
      </c>
      <c r="N21" s="24">
        <f>IF(ISBLANK('Dados Normal. pelo Peso - Chuva'!N21),"",('Dados Normal. pelo Peso - Chuva'!N21-'Dados Normal. pelo Peso - Chuva'!N$194)/('Dados Normal. pelo Peso - Chuva'!N$193-'Dados Normal. pelo Peso - Chuva'!N$194))</f>
        <v>0.93591370558375642</v>
      </c>
      <c r="O21" s="24">
        <f>IF(ISBLANK('Dados Normal. pelo Peso - Chuva'!O21),"",('Dados Normal. pelo Peso - Chuva'!O21-'Dados Normal. pelo Peso - Chuva'!O$194)/('Dados Normal. pelo Peso - Chuva'!O$193-'Dados Normal. pelo Peso - Chuva'!O$194))</f>
        <v>0.88164556962025309</v>
      </c>
      <c r="P21" s="24">
        <f>IF(ISBLANK('Dados Normal. pelo Peso - Chuva'!P21),"",('Dados Normal. pelo Peso - Chuva'!P21-'Dados Normal. pelo Peso - Chuva'!P$194)/('Dados Normal. pelo Peso - Chuva'!P$193-'Dados Normal. pelo Peso - Chuva'!P$194))</f>
        <v>0</v>
      </c>
      <c r="Q21" s="24">
        <f>IF(ISBLANK('Dados Normal. pelo Peso - Chuva'!Q21),"",('Dados Normal. pelo Peso - Chuva'!Q21-'Dados Normal. pelo Peso - Chuva'!Q$194)/('Dados Normal. pelo Peso - Chuva'!Q$193-'Dados Normal. pelo Peso - Chuva'!Q$194))</f>
        <v>1</v>
      </c>
      <c r="R21" s="24">
        <f>IF(ISBLANK('Dados Normal. pelo Peso - Chuva'!R21),"",('Dados Normal. pelo Peso - Chuva'!R21-'Dados Normal. pelo Peso - Chuva'!R$194)/('Dados Normal. pelo Peso - Chuva'!R$193-'Dados Normal. pelo Peso - Chuva'!R$194))</f>
        <v>1</v>
      </c>
      <c r="S21" s="24">
        <f>IF(ISBLANK('Dados Normal. pelo Peso - Chuva'!S21),"",('Dados Normal. pelo Peso - Chuva'!S21-'Dados Normal. pelo Peso - Chuva'!S$194)/('Dados Normal. pelo Peso - Chuva'!S$193-'Dados Normal. pelo Peso - Chuva'!S$194))</f>
        <v>0.66666666666666674</v>
      </c>
      <c r="T21" s="24">
        <f>IF(ISBLANK('Dados Normal. pelo Peso - Chuva'!T21),"",('Dados Normal. pelo Peso - Chuva'!T21-'Dados Normal. pelo Peso - Chuva'!T$194)/('Dados Normal. pelo Peso - Chuva'!T$193-'Dados Normal. pelo Peso - Chuva'!T$194))</f>
        <v>1</v>
      </c>
      <c r="U21" s="24">
        <f>IF(ISBLANK('Dados Normal. pelo Peso - Chuva'!U21),"",('Dados Normal. pelo Peso - Chuva'!U21-'Dados Normal. pelo Peso - Chuva'!U$194)/('Dados Normal. pelo Peso - Chuva'!U$193-'Dados Normal. pelo Peso - Chuva'!U$194))</f>
        <v>1</v>
      </c>
      <c r="V21" s="24">
        <f>IF(ISBLANK('Dados Normal. pelo Peso - Chuva'!V21),"",('Dados Normal. pelo Peso - Chuva'!V21-'Dados Normal. pelo Peso - Chuva'!V$194)/('Dados Normal. pelo Peso - Chuva'!V$193-'Dados Normal. pelo Peso - Chuva'!V$194))</f>
        <v>0.70833333333333315</v>
      </c>
      <c r="W21" s="24">
        <f>IF(ISBLANK('Dados Normal. pelo Peso - Chuva'!W21),"",('Dados Normal. pelo Peso - Chuva'!W21-'Dados Normal. pelo Peso - Chuva'!W$194)/('Dados Normal. pelo Peso - Chuva'!W$193-'Dados Normal. pelo Peso - Chuva'!W$194))</f>
        <v>0.64106019766397115</v>
      </c>
      <c r="X21" s="24">
        <f>IF(ISBLANK('Dados Normal. pelo Peso - Chuva'!X21),"",('Dados Normal. pelo Peso - Chuva'!X21-'Dados Normal. pelo Peso - Chuva'!X$194)/('Dados Normal. pelo Peso - Chuva'!X$193-'Dados Normal. pelo Peso - Chuva'!X$194))</f>
        <v>0.18870523415977924</v>
      </c>
      <c r="Y21" s="24">
        <f>IF(ISBLANK('Dados Normal. pelo Peso - Chuva'!Y21),"",('Dados Normal. pelo Peso - Chuva'!Y21-'Dados Normal. pelo Peso - Chuva'!Y$194)/('Dados Normal. pelo Peso - Chuva'!Y$193-'Dados Normal. pelo Peso - Chuva'!Y$194))</f>
        <v>0.83466378027330534</v>
      </c>
      <c r="Z21" s="24">
        <f>IF(ISBLANK('Dados Normal. pelo Peso - Chuva'!Z21),"",('Dados Normal. pelo Peso - Chuva'!Z21-'Dados Normal. pelo Peso - Chuva'!Z$194)/('Dados Normal. pelo Peso - Chuva'!Z$193-'Dados Normal. pelo Peso - Chuva'!Z$194))</f>
        <v>0.87113985448666131</v>
      </c>
      <c r="AA21" s="24">
        <f>IF(ISBLANK('Dados Normal. pelo Peso - Chuva'!AA21),"",('Dados Normal. pelo Peso - Chuva'!AA21-'Dados Normal. pelo Peso - Chuva'!AA$194)/('Dados Normal. pelo Peso - Chuva'!AA$193-'Dados Normal. pelo Peso - Chuva'!AA$194))</f>
        <v>0.65523846006512165</v>
      </c>
      <c r="AB21" s="24">
        <f>IF(ISBLANK('Dados Normal. pelo Peso - Chuva'!AB21),"",('Dados Normal. pelo Peso - Chuva'!AB21-'Dados Normal. pelo Peso - Chuva'!AB$194)/('Dados Normal. pelo Peso - Chuva'!AB$193-'Dados Normal. pelo Peso - Chuva'!AB$194))</f>
        <v>0.48936170212765961</v>
      </c>
      <c r="AC21" s="24">
        <f>IF(ISBLANK('Dados Normal. pelo Peso - Chuva'!AC21),"",('Dados Normal. pelo Peso - Chuva'!AC21-'Dados Normal. pelo Peso - Chuva'!AC$194)/('Dados Normal. pelo Peso - Chuva'!AC$193-'Dados Normal. pelo Peso - Chuva'!AC$194))</f>
        <v>0.29166666666666674</v>
      </c>
    </row>
    <row r="22" spans="1:29" s="17" customFormat="1" x14ac:dyDescent="0.25">
      <c r="A22" s="18" t="s">
        <v>907</v>
      </c>
      <c r="B22" s="28" t="s">
        <v>908</v>
      </c>
      <c r="C22" s="24">
        <f>IF(ISBLANK('Dados Normal. pelo Peso - Chuva'!C22),"",('Dados Normal. pelo Peso - Chuva'!C22-'Dados Normal. pelo Peso - Chuva'!C$194)/('Dados Normal. pelo Peso - Chuva'!C$193-'Dados Normal. pelo Peso - Chuva'!C$194))</f>
        <v>0.86603883881950605</v>
      </c>
      <c r="D22" s="24">
        <f>IF(ISBLANK('Dados Normal. pelo Peso - Chuva'!D22),"",('Dados Normal. pelo Peso - Chuva'!D22-'Dados Normal. pelo Peso - Chuva'!D$194)/('Dados Normal. pelo Peso - Chuva'!D$193-'Dados Normal. pelo Peso - Chuva'!D$194))</f>
        <v>0.3512558648858391</v>
      </c>
      <c r="E22" s="24">
        <f>IF(ISBLANK('Dados Normal. pelo Peso - Chuva'!E22),"",('Dados Normal. pelo Peso - Chuva'!E22-'Dados Normal. pelo Peso - Chuva'!E$194)/('Dados Normal. pelo Peso - Chuva'!E$193-'Dados Normal. pelo Peso - Chuva'!E$194))</f>
        <v>0.69482288828337879</v>
      </c>
      <c r="F22" s="24">
        <f>IF(ISBLANK('Dados Normal. pelo Peso - Chuva'!F22),"",('Dados Normal. pelo Peso - Chuva'!F22-'Dados Normal. pelo Peso - Chuva'!F$194)/('Dados Normal. pelo Peso - Chuva'!F$193-'Dados Normal. pelo Peso - Chuva'!F$194))</f>
        <v>0.70581113801452799</v>
      </c>
      <c r="G22" s="24">
        <f>IF(ISBLANK('Dados Normal. pelo Peso - Chuva'!G22),"",('Dados Normal. pelo Peso - Chuva'!G22-'Dados Normal. pelo Peso - Chuva'!G$194)/('Dados Normal. pelo Peso - Chuva'!G$193-'Dados Normal. pelo Peso - Chuva'!G$194))</f>
        <v>9.5855678144180723E-2</v>
      </c>
      <c r="H22" s="24">
        <f>IF(ISBLANK('Dados Normal. pelo Peso - Chuva'!H22),"",('Dados Normal. pelo Peso - Chuva'!H22-'Dados Normal. pelo Peso - Chuva'!H$194)/('Dados Normal. pelo Peso - Chuva'!H$193-'Dados Normal. pelo Peso - Chuva'!H$194))</f>
        <v>0.97190520426564142</v>
      </c>
      <c r="I22" s="24">
        <f>IF(ISBLANK('Dados Normal. pelo Peso - Chuva'!I22),"",('Dados Normal. pelo Peso - Chuva'!I22-'Dados Normal. pelo Peso - Chuva'!I$194)/('Dados Normal. pelo Peso - Chuva'!I$193-'Dados Normal. pelo Peso - Chuva'!I$194))</f>
        <v>0.23051162790697671</v>
      </c>
      <c r="J22" s="24">
        <f>IF(ISBLANK('Dados Normal. pelo Peso - Chuva'!J22),"",('Dados Normal. pelo Peso - Chuva'!J22-'Dados Normal. pelo Peso - Chuva'!J$194)/('Dados Normal. pelo Peso - Chuva'!J$193-'Dados Normal. pelo Peso - Chuva'!J$194))</f>
        <v>0.25508755324183652</v>
      </c>
      <c r="K22" s="24">
        <f>IF(ISBLANK('Dados Normal. pelo Peso - Chuva'!K22),"",('Dados Normal. pelo Peso - Chuva'!K22-'Dados Normal. pelo Peso - Chuva'!K$194)/('Dados Normal. pelo Peso - Chuva'!K$193-'Dados Normal. pelo Peso - Chuva'!K$194))</f>
        <v>0.69959746981023585</v>
      </c>
      <c r="L22" s="24">
        <f>IF(ISBLANK('Dados Normal. pelo Peso - Chuva'!L22),"",('Dados Normal. pelo Peso - Chuva'!L22-'Dados Normal. pelo Peso - Chuva'!L$194)/('Dados Normal. pelo Peso - Chuva'!L$193-'Dados Normal. pelo Peso - Chuva'!L$194))</f>
        <v>0.54059127170342558</v>
      </c>
      <c r="M22" s="24">
        <f>IF(ISBLANK('Dados Normal. pelo Peso - Chuva'!M22),"",('Dados Normal. pelo Peso - Chuva'!M22-'Dados Normal. pelo Peso - Chuva'!M$194)/('Dados Normal. pelo Peso - Chuva'!M$193-'Dados Normal. pelo Peso - Chuva'!M$194))</f>
        <v>0.86071263304025925</v>
      </c>
      <c r="N22" s="24">
        <f>IF(ISBLANK('Dados Normal. pelo Peso - Chuva'!N22),"",('Dados Normal. pelo Peso - Chuva'!N22-'Dados Normal. pelo Peso - Chuva'!N$194)/('Dados Normal. pelo Peso - Chuva'!N$193-'Dados Normal. pelo Peso - Chuva'!N$194))</f>
        <v>0.94098984771573602</v>
      </c>
      <c r="O22" s="24">
        <f>IF(ISBLANK('Dados Normal. pelo Peso - Chuva'!O22),"",('Dados Normal. pelo Peso - Chuva'!O22-'Dados Normal. pelo Peso - Chuva'!O$194)/('Dados Normal. pelo Peso - Chuva'!O$193-'Dados Normal. pelo Peso - Chuva'!O$194))</f>
        <v>0.39446202531645563</v>
      </c>
      <c r="P22" s="24">
        <f>IF(ISBLANK('Dados Normal. pelo Peso - Chuva'!P22),"",('Dados Normal. pelo Peso - Chuva'!P22-'Dados Normal. pelo Peso - Chuva'!P$194)/('Dados Normal. pelo Peso - Chuva'!P$193-'Dados Normal. pelo Peso - Chuva'!P$194))</f>
        <v>0.24689966178128561</v>
      </c>
      <c r="Q22" s="24">
        <f>IF(ISBLANK('Dados Normal. pelo Peso - Chuva'!Q22),"",('Dados Normal. pelo Peso - Chuva'!Q22-'Dados Normal. pelo Peso - Chuva'!Q$194)/('Dados Normal. pelo Peso - Chuva'!Q$193-'Dados Normal. pelo Peso - Chuva'!Q$194))</f>
        <v>0</v>
      </c>
      <c r="R22" s="24">
        <f>IF(ISBLANK('Dados Normal. pelo Peso - Chuva'!R22),"",('Dados Normal. pelo Peso - Chuva'!R22-'Dados Normal. pelo Peso - Chuva'!R$194)/('Dados Normal. pelo Peso - Chuva'!R$193-'Dados Normal. pelo Peso - Chuva'!R$194))</f>
        <v>0</v>
      </c>
      <c r="S22" s="24">
        <f>IF(ISBLANK('Dados Normal. pelo Peso - Chuva'!S22),"",('Dados Normal. pelo Peso - Chuva'!S22-'Dados Normal. pelo Peso - Chuva'!S$194)/('Dados Normal. pelo Peso - Chuva'!S$193-'Dados Normal. pelo Peso - Chuva'!S$194))</f>
        <v>1</v>
      </c>
      <c r="T22" s="24">
        <f>IF(ISBLANK('Dados Normal. pelo Peso - Chuva'!T22),"",('Dados Normal. pelo Peso - Chuva'!T22-'Dados Normal. pelo Peso - Chuva'!T$194)/('Dados Normal. pelo Peso - Chuva'!T$193-'Dados Normal. pelo Peso - Chuva'!T$194))</f>
        <v>1</v>
      </c>
      <c r="U22" s="24">
        <f>IF(ISBLANK('Dados Normal. pelo Peso - Chuva'!U22),"",('Dados Normal. pelo Peso - Chuva'!U22-'Dados Normal. pelo Peso - Chuva'!U$194)/('Dados Normal. pelo Peso - Chuva'!U$193-'Dados Normal. pelo Peso - Chuva'!U$194))</f>
        <v>1</v>
      </c>
      <c r="V22" s="24">
        <f>IF(ISBLANK('Dados Normal. pelo Peso - Chuva'!V22),"",('Dados Normal. pelo Peso - Chuva'!V22-'Dados Normal. pelo Peso - Chuva'!V$194)/('Dados Normal. pelo Peso - Chuva'!V$193-'Dados Normal. pelo Peso - Chuva'!V$194))</f>
        <v>0.5416666666666663</v>
      </c>
      <c r="W22" s="24">
        <f>IF(ISBLANK('Dados Normal. pelo Peso - Chuva'!W22),"",('Dados Normal. pelo Peso - Chuva'!W22-'Dados Normal. pelo Peso - Chuva'!W$194)/('Dados Normal. pelo Peso - Chuva'!W$193-'Dados Normal. pelo Peso - Chuva'!W$194))</f>
        <v>0.74393530997304547</v>
      </c>
      <c r="X22" s="24">
        <f>IF(ISBLANK('Dados Normal. pelo Peso - Chuva'!X22),"",('Dados Normal. pelo Peso - Chuva'!X22-'Dados Normal. pelo Peso - Chuva'!X$194)/('Dados Normal. pelo Peso - Chuva'!X$193-'Dados Normal. pelo Peso - Chuva'!X$194))</f>
        <v>0.31404958677685912</v>
      </c>
      <c r="Y22" s="24">
        <f>IF(ISBLANK('Dados Normal. pelo Peso - Chuva'!Y22),"",('Dados Normal. pelo Peso - Chuva'!Y22-'Dados Normal. pelo Peso - Chuva'!Y$194)/('Dados Normal. pelo Peso - Chuva'!Y$193-'Dados Normal. pelo Peso - Chuva'!Y$194))</f>
        <v>0.77770261128399398</v>
      </c>
      <c r="Z22" s="24">
        <f>IF(ISBLANK('Dados Normal. pelo Peso - Chuva'!Z22),"",('Dados Normal. pelo Peso - Chuva'!Z22-'Dados Normal. pelo Peso - Chuva'!Z$194)/('Dados Normal. pelo Peso - Chuva'!Z$193-'Dados Normal. pelo Peso - Chuva'!Z$194))</f>
        <v>0.5857720291026679</v>
      </c>
      <c r="AA22" s="24">
        <f>IF(ISBLANK('Dados Normal. pelo Peso - Chuva'!AA22),"",('Dados Normal. pelo Peso - Chuva'!AA22-'Dados Normal. pelo Peso - Chuva'!AA$194)/('Dados Normal. pelo Peso - Chuva'!AA$193-'Dados Normal. pelo Peso - Chuva'!AA$194))</f>
        <v>0.54817084849645659</v>
      </c>
      <c r="AB22" s="24">
        <f>IF(ISBLANK('Dados Normal. pelo Peso - Chuva'!AB22),"",('Dados Normal. pelo Peso - Chuva'!AB22-'Dados Normal. pelo Peso - Chuva'!AB$194)/('Dados Normal. pelo Peso - Chuva'!AB$193-'Dados Normal. pelo Peso - Chuva'!AB$194))</f>
        <v>0.34042553191489361</v>
      </c>
      <c r="AC22" s="24">
        <f>IF(ISBLANK('Dados Normal. pelo Peso - Chuva'!AC22),"",('Dados Normal. pelo Peso - Chuva'!AC22-'Dados Normal. pelo Peso - Chuva'!AC$194)/('Dados Normal. pelo Peso - Chuva'!AC$193-'Dados Normal. pelo Peso - Chuva'!AC$194))</f>
        <v>0.43750000000000006</v>
      </c>
    </row>
    <row r="23" spans="1:29" s="17" customFormat="1" x14ac:dyDescent="0.25">
      <c r="A23" s="18" t="s">
        <v>909</v>
      </c>
      <c r="B23" s="28" t="s">
        <v>910</v>
      </c>
      <c r="C23" s="24">
        <f>IF(ISBLANK('Dados Normal. pelo Peso - Chuva'!C23),"",('Dados Normal. pelo Peso - Chuva'!C23-'Dados Normal. pelo Peso - Chuva'!C$194)/('Dados Normal. pelo Peso - Chuva'!C$193-'Dados Normal. pelo Peso - Chuva'!C$194))</f>
        <v>0.66320604314022125</v>
      </c>
      <c r="D23" s="24">
        <f>IF(ISBLANK('Dados Normal. pelo Peso - Chuva'!D23),"",('Dados Normal. pelo Peso - Chuva'!D23-'Dados Normal. pelo Peso - Chuva'!D$194)/('Dados Normal. pelo Peso - Chuva'!D$193-'Dados Normal. pelo Peso - Chuva'!D$194))</f>
        <v>0.38520889271472786</v>
      </c>
      <c r="E23" s="24">
        <f>IF(ISBLANK('Dados Normal. pelo Peso - Chuva'!E23),"",('Dados Normal. pelo Peso - Chuva'!E23-'Dados Normal. pelo Peso - Chuva'!E$194)/('Dados Normal. pelo Peso - Chuva'!E$193-'Dados Normal. pelo Peso - Chuva'!E$194))</f>
        <v>0.82784245727025008</v>
      </c>
      <c r="F23" s="24">
        <f>IF(ISBLANK('Dados Normal. pelo Peso - Chuva'!F23),"",('Dados Normal. pelo Peso - Chuva'!F23-'Dados Normal. pelo Peso - Chuva'!F$194)/('Dados Normal. pelo Peso - Chuva'!F$193-'Dados Normal. pelo Peso - Chuva'!F$194))</f>
        <v>0.74878934624697346</v>
      </c>
      <c r="G23" s="24">
        <f>IF(ISBLANK('Dados Normal. pelo Peso - Chuva'!G23),"",('Dados Normal. pelo Peso - Chuva'!G23-'Dados Normal. pelo Peso - Chuva'!G$194)/('Dados Normal. pelo Peso - Chuva'!G$193-'Dados Normal. pelo Peso - Chuva'!G$194))</f>
        <v>0.23671427327762359</v>
      </c>
      <c r="H23" s="24">
        <f>IF(ISBLANK('Dados Normal. pelo Peso - Chuva'!H23),"",('Dados Normal. pelo Peso - Chuva'!H23-'Dados Normal. pelo Peso - Chuva'!H$194)/('Dados Normal. pelo Peso - Chuva'!H$193-'Dados Normal. pelo Peso - Chuva'!H$194))</f>
        <v>0.79985730124781096</v>
      </c>
      <c r="I23" s="24">
        <f>IF(ISBLANK('Dados Normal. pelo Peso - Chuva'!I23),"",('Dados Normal. pelo Peso - Chuva'!I23-'Dados Normal. pelo Peso - Chuva'!I$194)/('Dados Normal. pelo Peso - Chuva'!I$193-'Dados Normal. pelo Peso - Chuva'!I$194))</f>
        <v>0.31032558139534905</v>
      </c>
      <c r="J23" s="24">
        <f>IF(ISBLANK('Dados Normal. pelo Peso - Chuva'!J23),"",('Dados Normal. pelo Peso - Chuva'!J23-'Dados Normal. pelo Peso - Chuva'!J$194)/('Dados Normal. pelo Peso - Chuva'!J$193-'Dados Normal. pelo Peso - Chuva'!J$194))</f>
        <v>0.62233790818741141</v>
      </c>
      <c r="K23" s="24">
        <f>IF(ISBLANK('Dados Normal. pelo Peso - Chuva'!K23),"",('Dados Normal. pelo Peso - Chuva'!K23-'Dados Normal. pelo Peso - Chuva'!K$194)/('Dados Normal. pelo Peso - Chuva'!K$193-'Dados Normal. pelo Peso - Chuva'!K$194))</f>
        <v>0.5013225991949396</v>
      </c>
      <c r="L23" s="24">
        <f>IF(ISBLANK('Dados Normal. pelo Peso - Chuva'!L23),"",('Dados Normal. pelo Peso - Chuva'!L23-'Dados Normal. pelo Peso - Chuva'!L$194)/('Dados Normal. pelo Peso - Chuva'!L$193-'Dados Normal. pelo Peso - Chuva'!L$194))</f>
        <v>0.77487095260441108</v>
      </c>
      <c r="M23" s="24">
        <f>IF(ISBLANK('Dados Normal. pelo Peso - Chuva'!M23),"",('Dados Normal. pelo Peso - Chuva'!M23-'Dados Normal. pelo Peso - Chuva'!M$194)/('Dados Normal. pelo Peso - Chuva'!M$193-'Dados Normal. pelo Peso - Chuva'!M$194))</f>
        <v>0.71552521980564565</v>
      </c>
      <c r="N23" s="24">
        <f>IF(ISBLANK('Dados Normal. pelo Peso - Chuva'!N23),"",('Dados Normal. pelo Peso - Chuva'!N23-'Dados Normal. pelo Peso - Chuva'!N$194)/('Dados Normal. pelo Peso - Chuva'!N$193-'Dados Normal. pelo Peso - Chuva'!N$194))</f>
        <v>0.85532994923857864</v>
      </c>
      <c r="O23" s="24">
        <f>IF(ISBLANK('Dados Normal. pelo Peso - Chuva'!O23),"",('Dados Normal. pelo Peso - Chuva'!O23-'Dados Normal. pelo Peso - Chuva'!O$194)/('Dados Normal. pelo Peso - Chuva'!O$193-'Dados Normal. pelo Peso - Chuva'!O$194))</f>
        <v>0.57610759493670893</v>
      </c>
      <c r="P23" s="24">
        <f>IF(ISBLANK('Dados Normal. pelo Peso - Chuva'!P23),"",('Dados Normal. pelo Peso - Chuva'!P23-'Dados Normal. pelo Peso - Chuva'!P$194)/('Dados Normal. pelo Peso - Chuva'!P$193-'Dados Normal. pelo Peso - Chuva'!P$194))</f>
        <v>6.2006764374294705E-2</v>
      </c>
      <c r="Q23" s="24">
        <f>IF(ISBLANK('Dados Normal. pelo Peso - Chuva'!Q23),"",('Dados Normal. pelo Peso - Chuva'!Q23-'Dados Normal. pelo Peso - Chuva'!Q$194)/('Dados Normal. pelo Peso - Chuva'!Q$193-'Dados Normal. pelo Peso - Chuva'!Q$194))</f>
        <v>1</v>
      </c>
      <c r="R23" s="24">
        <f>IF(ISBLANK('Dados Normal. pelo Peso - Chuva'!R23),"",('Dados Normal. pelo Peso - Chuva'!R23-'Dados Normal. pelo Peso - Chuva'!R$194)/('Dados Normal. pelo Peso - Chuva'!R$193-'Dados Normal. pelo Peso - Chuva'!R$194))</f>
        <v>0</v>
      </c>
      <c r="S23" s="24">
        <f>IF(ISBLANK('Dados Normal. pelo Peso - Chuva'!S23),"",('Dados Normal. pelo Peso - Chuva'!S23-'Dados Normal. pelo Peso - Chuva'!S$194)/('Dados Normal. pelo Peso - Chuva'!S$193-'Dados Normal. pelo Peso - Chuva'!S$194))</f>
        <v>1</v>
      </c>
      <c r="T23" s="24">
        <f>IF(ISBLANK('Dados Normal. pelo Peso - Chuva'!T23),"",('Dados Normal. pelo Peso - Chuva'!T23-'Dados Normal. pelo Peso - Chuva'!T$194)/('Dados Normal. pelo Peso - Chuva'!T$193-'Dados Normal. pelo Peso - Chuva'!T$194))</f>
        <v>1</v>
      </c>
      <c r="U23" s="24">
        <f>IF(ISBLANK('Dados Normal. pelo Peso - Chuva'!U23),"",('Dados Normal. pelo Peso - Chuva'!U23-'Dados Normal. pelo Peso - Chuva'!U$194)/('Dados Normal. pelo Peso - Chuva'!U$193-'Dados Normal. pelo Peso - Chuva'!U$194))</f>
        <v>1</v>
      </c>
      <c r="V23" s="24">
        <f>IF(ISBLANK('Dados Normal. pelo Peso - Chuva'!V23),"",('Dados Normal. pelo Peso - Chuva'!V23-'Dados Normal. pelo Peso - Chuva'!V$194)/('Dados Normal. pelo Peso - Chuva'!V$193-'Dados Normal. pelo Peso - Chuva'!V$194))</f>
        <v>0.29166666666666685</v>
      </c>
      <c r="W23" s="24">
        <f>IF(ISBLANK('Dados Normal. pelo Peso - Chuva'!W23),"",('Dados Normal. pelo Peso - Chuva'!W23-'Dados Normal. pelo Peso - Chuva'!W$194)/('Dados Normal. pelo Peso - Chuva'!W$193-'Dados Normal. pelo Peso - Chuva'!W$194))</f>
        <v>0.89937106918239029</v>
      </c>
      <c r="X23" s="24">
        <f>IF(ISBLANK('Dados Normal. pelo Peso - Chuva'!X23),"",('Dados Normal. pelo Peso - Chuva'!X23-'Dados Normal. pelo Peso - Chuva'!X$194)/('Dados Normal. pelo Peso - Chuva'!X$193-'Dados Normal. pelo Peso - Chuva'!X$194))</f>
        <v>0.16391184573002726</v>
      </c>
      <c r="Y23" s="24">
        <f>IF(ISBLANK('Dados Normal. pelo Peso - Chuva'!Y23),"",('Dados Normal. pelo Peso - Chuva'!Y23-'Dados Normal. pelo Peso - Chuva'!Y$194)/('Dados Normal. pelo Peso - Chuva'!Y$193-'Dados Normal. pelo Peso - Chuva'!Y$194))</f>
        <v>0.77770261128399398</v>
      </c>
      <c r="Z23" s="24">
        <f>IF(ISBLANK('Dados Normal. pelo Peso - Chuva'!Z23),"",('Dados Normal. pelo Peso - Chuva'!Z23-'Dados Normal. pelo Peso - Chuva'!Z$194)/('Dados Normal. pelo Peso - Chuva'!Z$193-'Dados Normal. pelo Peso - Chuva'!Z$194))</f>
        <v>0.60808407437348422</v>
      </c>
      <c r="AA23" s="24">
        <f>IF(ISBLANK('Dados Normal. pelo Peso - Chuva'!AA23),"",('Dados Normal. pelo Peso - Chuva'!AA23-'Dados Normal. pelo Peso - Chuva'!AA$194)/('Dados Normal. pelo Peso - Chuva'!AA$193-'Dados Normal. pelo Peso - Chuva'!AA$194))</f>
        <v>0.63072208389197482</v>
      </c>
      <c r="AB23" s="24">
        <f>IF(ISBLANK('Dados Normal. pelo Peso - Chuva'!AB23),"",('Dados Normal. pelo Peso - Chuva'!AB23-'Dados Normal. pelo Peso - Chuva'!AB$194)/('Dados Normal. pelo Peso - Chuva'!AB$193-'Dados Normal. pelo Peso - Chuva'!AB$194))</f>
        <v>0.61702127659574491</v>
      </c>
      <c r="AC23" s="24">
        <f>IF(ISBLANK('Dados Normal. pelo Peso - Chuva'!AC23),"",('Dados Normal. pelo Peso - Chuva'!AC23-'Dados Normal. pelo Peso - Chuva'!AC$194)/('Dados Normal. pelo Peso - Chuva'!AC$193-'Dados Normal. pelo Peso - Chuva'!AC$194))</f>
        <v>0.75000000000000011</v>
      </c>
    </row>
    <row r="24" spans="1:29" s="17" customFormat="1" x14ac:dyDescent="0.25">
      <c r="A24" s="18" t="s">
        <v>911</v>
      </c>
      <c r="B24" s="28" t="s">
        <v>912</v>
      </c>
      <c r="C24" s="24">
        <f>IF(ISBLANK('Dados Normal. pelo Peso - Chuva'!C24),"",('Dados Normal. pelo Peso - Chuva'!C24-'Dados Normal. pelo Peso - Chuva'!C$194)/('Dados Normal. pelo Peso - Chuva'!C$193-'Dados Normal. pelo Peso - Chuva'!C$194))</f>
        <v>0.72595396089379682</v>
      </c>
      <c r="D24" s="24">
        <f>IF(ISBLANK('Dados Normal. pelo Peso - Chuva'!D24),"",('Dados Normal. pelo Peso - Chuva'!D24-'Dados Normal. pelo Peso - Chuva'!D$194)/('Dados Normal. pelo Peso - Chuva'!D$193-'Dados Normal. pelo Peso - Chuva'!D$194))</f>
        <v>0.3169563652472378</v>
      </c>
      <c r="E24" s="24">
        <f>IF(ISBLANK('Dados Normal. pelo Peso - Chuva'!E24),"",('Dados Normal. pelo Peso - Chuva'!E24-'Dados Normal. pelo Peso - Chuva'!E$194)/('Dados Normal. pelo Peso - Chuva'!E$193-'Dados Normal. pelo Peso - Chuva'!E$194))</f>
        <v>0.60366608867971261</v>
      </c>
      <c r="F24" s="24">
        <f>IF(ISBLANK('Dados Normal. pelo Peso - Chuva'!F24),"",('Dados Normal. pelo Peso - Chuva'!F24-'Dados Normal. pelo Peso - Chuva'!F$194)/('Dados Normal. pelo Peso - Chuva'!F$193-'Dados Normal. pelo Peso - Chuva'!F$194))</f>
        <v>0.63892251815980639</v>
      </c>
      <c r="G24" s="24">
        <f>IF(ISBLANK('Dados Normal. pelo Peso - Chuva'!G24),"",('Dados Normal. pelo Peso - Chuva'!G24-'Dados Normal. pelo Peso - Chuva'!G$194)/('Dados Normal. pelo Peso - Chuva'!G$193-'Dados Normal. pelo Peso - Chuva'!G$194))</f>
        <v>0.30831666928673246</v>
      </c>
      <c r="H24" s="24">
        <f>IF(ISBLANK('Dados Normal. pelo Peso - Chuva'!H24),"",('Dados Normal. pelo Peso - Chuva'!H24-'Dados Normal. pelo Peso - Chuva'!H$194)/('Dados Normal. pelo Peso - Chuva'!H$193-'Dados Normal. pelo Peso - Chuva'!H$194))</f>
        <v>0.55295965888546483</v>
      </c>
      <c r="I24" s="24">
        <f>IF(ISBLANK('Dados Normal. pelo Peso - Chuva'!I24),"",('Dados Normal. pelo Peso - Chuva'!I24-'Dados Normal. pelo Peso - Chuva'!I$194)/('Dados Normal. pelo Peso - Chuva'!I$193-'Dados Normal. pelo Peso - Chuva'!I$194))</f>
        <v>0.44093023255813962</v>
      </c>
      <c r="J24" s="24">
        <f>IF(ISBLANK('Dados Normal. pelo Peso - Chuva'!J24),"",('Dados Normal. pelo Peso - Chuva'!J24-'Dados Normal. pelo Peso - Chuva'!J$194)/('Dados Normal. pelo Peso - Chuva'!J$193-'Dados Normal. pelo Peso - Chuva'!J$194))</f>
        <v>0.46568859441552313</v>
      </c>
      <c r="K24" s="24">
        <f>IF(ISBLANK('Dados Normal. pelo Peso - Chuva'!K24),"",('Dados Normal. pelo Peso - Chuva'!K24-'Dados Normal. pelo Peso - Chuva'!K$194)/('Dados Normal. pelo Peso - Chuva'!K$193-'Dados Normal. pelo Peso - Chuva'!K$194))</f>
        <v>0.57170787809085677</v>
      </c>
      <c r="L24" s="24">
        <f>IF(ISBLANK('Dados Normal. pelo Peso - Chuva'!L24),"",('Dados Normal. pelo Peso - Chuva'!L24-'Dados Normal. pelo Peso - Chuva'!L$194)/('Dados Normal. pelo Peso - Chuva'!L$193-'Dados Normal. pelo Peso - Chuva'!L$194))</f>
        <v>0.60793054903801025</v>
      </c>
      <c r="M24" s="24">
        <f>IF(ISBLANK('Dados Normal. pelo Peso - Chuva'!M24),"",('Dados Normal. pelo Peso - Chuva'!M24-'Dados Normal. pelo Peso - Chuva'!M$194)/('Dados Normal. pelo Peso - Chuva'!M$193-'Dados Normal. pelo Peso - Chuva'!M$194))</f>
        <v>0.64738546968995858</v>
      </c>
      <c r="N24" s="24">
        <f>IF(ISBLANK('Dados Normal. pelo Peso - Chuva'!N24),"",('Dados Normal. pelo Peso - Chuva'!N24-'Dados Normal. pelo Peso - Chuva'!N$194)/('Dados Normal. pelo Peso - Chuva'!N$193-'Dados Normal. pelo Peso - Chuva'!N$194))</f>
        <v>0.86548223350253817</v>
      </c>
      <c r="O24" s="24">
        <f>IF(ISBLANK('Dados Normal. pelo Peso - Chuva'!O24),"",('Dados Normal. pelo Peso - Chuva'!O24-'Dados Normal. pelo Peso - Chuva'!O$194)/('Dados Normal. pelo Peso - Chuva'!O$193-'Dados Normal. pelo Peso - Chuva'!O$194))</f>
        <v>0.7153481012658226</v>
      </c>
      <c r="P24" s="24">
        <f>IF(ISBLANK('Dados Normal. pelo Peso - Chuva'!P24),"",('Dados Normal. pelo Peso - Chuva'!P24-'Dados Normal. pelo Peso - Chuva'!P$194)/('Dados Normal. pelo Peso - Chuva'!P$193-'Dados Normal. pelo Peso - Chuva'!P$194))</f>
        <v>7.8917700112738715E-2</v>
      </c>
      <c r="Q24" s="24">
        <f>IF(ISBLANK('Dados Normal. pelo Peso - Chuva'!Q24),"",('Dados Normal. pelo Peso - Chuva'!Q24-'Dados Normal. pelo Peso - Chuva'!Q$194)/('Dados Normal. pelo Peso - Chuva'!Q$193-'Dados Normal. pelo Peso - Chuva'!Q$194))</f>
        <v>0</v>
      </c>
      <c r="R24" s="24">
        <f>IF(ISBLANK('Dados Normal. pelo Peso - Chuva'!R24),"",('Dados Normal. pelo Peso - Chuva'!R24-'Dados Normal. pelo Peso - Chuva'!R$194)/('Dados Normal. pelo Peso - Chuva'!R$193-'Dados Normal. pelo Peso - Chuva'!R$194))</f>
        <v>1</v>
      </c>
      <c r="S24" s="24">
        <f>IF(ISBLANK('Dados Normal. pelo Peso - Chuva'!S24),"",('Dados Normal. pelo Peso - Chuva'!S24-'Dados Normal. pelo Peso - Chuva'!S$194)/('Dados Normal. pelo Peso - Chuva'!S$193-'Dados Normal. pelo Peso - Chuva'!S$194))</f>
        <v>1</v>
      </c>
      <c r="T24" s="24">
        <f>IF(ISBLANK('Dados Normal. pelo Peso - Chuva'!T24),"",('Dados Normal. pelo Peso - Chuva'!T24-'Dados Normal. pelo Peso - Chuva'!T$194)/('Dados Normal. pelo Peso - Chuva'!T$193-'Dados Normal. pelo Peso - Chuva'!T$194))</f>
        <v>1</v>
      </c>
      <c r="U24" s="24">
        <f>IF(ISBLANK('Dados Normal. pelo Peso - Chuva'!U24),"",('Dados Normal. pelo Peso - Chuva'!U24-'Dados Normal. pelo Peso - Chuva'!U$194)/('Dados Normal. pelo Peso - Chuva'!U$193-'Dados Normal. pelo Peso - Chuva'!U$194))</f>
        <v>1</v>
      </c>
      <c r="V24" s="24">
        <f>IF(ISBLANK('Dados Normal. pelo Peso - Chuva'!V24),"",('Dados Normal. pelo Peso - Chuva'!V24-'Dados Normal. pelo Peso - Chuva'!V$194)/('Dados Normal. pelo Peso - Chuva'!V$193-'Dados Normal. pelo Peso - Chuva'!V$194))</f>
        <v>0.5416666666666663</v>
      </c>
      <c r="W24" s="24">
        <f>IF(ISBLANK('Dados Normal. pelo Peso - Chuva'!W24),"",('Dados Normal. pelo Peso - Chuva'!W24-'Dados Normal. pelo Peso - Chuva'!W$194)/('Dados Normal. pelo Peso - Chuva'!W$193-'Dados Normal. pelo Peso - Chuva'!W$194))</f>
        <v>0.6567834681042225</v>
      </c>
      <c r="X24" s="24">
        <f>IF(ISBLANK('Dados Normal. pelo Peso - Chuva'!X24),"",('Dados Normal. pelo Peso - Chuva'!X24-'Dados Normal. pelo Peso - Chuva'!X$194)/('Dados Normal. pelo Peso - Chuva'!X$193-'Dados Normal. pelo Peso - Chuva'!X$194))</f>
        <v>0.32438016528925567</v>
      </c>
      <c r="Y24" s="24">
        <f>IF(ISBLANK('Dados Normal. pelo Peso - Chuva'!Y24),"",('Dados Normal. pelo Peso - Chuva'!Y24-'Dados Normal. pelo Peso - Chuva'!Y$194)/('Dados Normal. pelo Peso - Chuva'!Y$193-'Dados Normal. pelo Peso - Chuva'!Y$194))</f>
        <v>0.52103910161006628</v>
      </c>
      <c r="Z24" s="24">
        <f>IF(ISBLANK('Dados Normal. pelo Peso - Chuva'!Z24),"",('Dados Normal. pelo Peso - Chuva'!Z24-'Dados Normal. pelo Peso - Chuva'!Z$194)/('Dados Normal. pelo Peso - Chuva'!Z$193-'Dados Normal. pelo Peso - Chuva'!Z$194))</f>
        <v>0.72012934518997584</v>
      </c>
      <c r="AA24" s="24">
        <f>IF(ISBLANK('Dados Normal. pelo Peso - Chuva'!AA24),"",('Dados Normal. pelo Peso - Chuva'!AA24-'Dados Normal. pelo Peso - Chuva'!AA$194)/('Dados Normal. pelo Peso - Chuva'!AA$193-'Dados Normal. pelo Peso - Chuva'!AA$194))</f>
        <v>0.64259720360084271</v>
      </c>
      <c r="AB24" s="24">
        <f>IF(ISBLANK('Dados Normal. pelo Peso - Chuva'!AB24),"",('Dados Normal. pelo Peso - Chuva'!AB24-'Dados Normal. pelo Peso - Chuva'!AB$194)/('Dados Normal. pelo Peso - Chuva'!AB$193-'Dados Normal. pelo Peso - Chuva'!AB$194))</f>
        <v>0.29787234042553185</v>
      </c>
      <c r="AC24" s="24">
        <f>IF(ISBLANK('Dados Normal. pelo Peso - Chuva'!AC24),"",('Dados Normal. pelo Peso - Chuva'!AC24-'Dados Normal. pelo Peso - Chuva'!AC$194)/('Dados Normal. pelo Peso - Chuva'!AC$193-'Dados Normal. pelo Peso - Chuva'!AC$194))</f>
        <v>0.45833333333333337</v>
      </c>
    </row>
    <row r="25" spans="1:29" s="17" customFormat="1" x14ac:dyDescent="0.25">
      <c r="A25" s="18" t="s">
        <v>913</v>
      </c>
      <c r="B25" s="28" t="s">
        <v>914</v>
      </c>
      <c r="C25" s="24">
        <f>IF(ISBLANK('Dados Normal. pelo Peso - Chuva'!C25),"",('Dados Normal. pelo Peso - Chuva'!C25-'Dados Normal. pelo Peso - Chuva'!C$194)/('Dados Normal. pelo Peso - Chuva'!C$193-'Dados Normal. pelo Peso - Chuva'!C$194))</f>
        <v>0.67304753309353638</v>
      </c>
      <c r="D25" s="24">
        <f>IF(ISBLANK('Dados Normal. pelo Peso - Chuva'!D25),"",('Dados Normal. pelo Peso - Chuva'!D25-'Dados Normal. pelo Peso - Chuva'!D$194)/('Dados Normal. pelo Peso - Chuva'!D$193-'Dados Normal. pelo Peso - Chuva'!D$194))</f>
        <v>0.40627912543011485</v>
      </c>
      <c r="E25" s="24">
        <f>IF(ISBLANK('Dados Normal. pelo Peso - Chuva'!E25),"",('Dados Normal. pelo Peso - Chuva'!E25-'Dados Normal. pelo Peso - Chuva'!E$194)/('Dados Normal. pelo Peso - Chuva'!E$193-'Dados Normal. pelo Peso - Chuva'!E$194))</f>
        <v>0.56378498885310879</v>
      </c>
      <c r="F25" s="24">
        <f>IF(ISBLANK('Dados Normal. pelo Peso - Chuva'!F25),"",('Dados Normal. pelo Peso - Chuva'!F25-'Dados Normal. pelo Peso - Chuva'!F$194)/('Dados Normal. pelo Peso - Chuva'!F$193-'Dados Normal. pelo Peso - Chuva'!F$194))</f>
        <v>0.50877723970944311</v>
      </c>
      <c r="G25" s="24">
        <f>IF(ISBLANK('Dados Normal. pelo Peso - Chuva'!G25),"",('Dados Normal. pelo Peso - Chuva'!G25-'Dados Normal. pelo Peso - Chuva'!G$194)/('Dados Normal. pelo Peso - Chuva'!G$193-'Dados Normal. pelo Peso - Chuva'!G$194))</f>
        <v>0.21024774454210782</v>
      </c>
      <c r="H25" s="24">
        <f>IF(ISBLANK('Dados Normal. pelo Peso - Chuva'!H25),"",('Dados Normal. pelo Peso - Chuva'!H25-'Dados Normal. pelo Peso - Chuva'!H$194)/('Dados Normal. pelo Peso - Chuva'!H$193-'Dados Normal. pelo Peso - Chuva'!H$194))</f>
        <v>0.49692100848042081</v>
      </c>
      <c r="I25" s="24">
        <f>IF(ISBLANK('Dados Normal. pelo Peso - Chuva'!I25),"",('Dados Normal. pelo Peso - Chuva'!I25-'Dados Normal. pelo Peso - Chuva'!I$194)/('Dados Normal. pelo Peso - Chuva'!I$193-'Dados Normal. pelo Peso - Chuva'!I$194))</f>
        <v>0.24930232558139545</v>
      </c>
      <c r="J25" s="24">
        <f>IF(ISBLANK('Dados Normal. pelo Peso - Chuva'!J25),"",('Dados Normal. pelo Peso - Chuva'!J25-'Dados Normal. pelo Peso - Chuva'!J$194)/('Dados Normal. pelo Peso - Chuva'!J$193-'Dados Normal. pelo Peso - Chuva'!J$194))</f>
        <v>0.46000946521533381</v>
      </c>
      <c r="K25" s="24">
        <f>IF(ISBLANK('Dados Normal. pelo Peso - Chuva'!K25),"",('Dados Normal. pelo Peso - Chuva'!K25-'Dados Normal. pelo Peso - Chuva'!K$194)/('Dados Normal. pelo Peso - Chuva'!K$193-'Dados Normal. pelo Peso - Chuva'!K$194))</f>
        <v>0.4729154686601495</v>
      </c>
      <c r="L25" s="24">
        <f>IF(ISBLANK('Dados Normal. pelo Peso - Chuva'!L25),"",('Dados Normal. pelo Peso - Chuva'!L25-'Dados Normal. pelo Peso - Chuva'!L$194)/('Dados Normal. pelo Peso - Chuva'!L$193-'Dados Normal. pelo Peso - Chuva'!L$194))</f>
        <v>0.82132801501642405</v>
      </c>
      <c r="M25" s="24">
        <f>IF(ISBLANK('Dados Normal. pelo Peso - Chuva'!M25),"",('Dados Normal. pelo Peso - Chuva'!M25-'Dados Normal. pelo Peso - Chuva'!M$194)/('Dados Normal. pelo Peso - Chuva'!M$193-'Dados Normal. pelo Peso - Chuva'!M$194))</f>
        <v>0.94493290143452113</v>
      </c>
      <c r="N25" s="24">
        <f>IF(ISBLANK('Dados Normal. pelo Peso - Chuva'!N25),"",('Dados Normal. pelo Peso - Chuva'!N25-'Dados Normal. pelo Peso - Chuva'!N$194)/('Dados Normal. pelo Peso - Chuva'!N$193-'Dados Normal. pelo Peso - Chuva'!N$194))</f>
        <v>0.97038917089678511</v>
      </c>
      <c r="O25" s="24">
        <f>IF(ISBLANK('Dados Normal. pelo Peso - Chuva'!O25),"",('Dados Normal. pelo Peso - Chuva'!O25-'Dados Normal. pelo Peso - Chuva'!O$194)/('Dados Normal. pelo Peso - Chuva'!O$193-'Dados Normal. pelo Peso - Chuva'!O$194))</f>
        <v>0.84382911392405058</v>
      </c>
      <c r="P25" s="24">
        <f>IF(ISBLANK('Dados Normal. pelo Peso - Chuva'!P25),"",('Dados Normal. pelo Peso - Chuva'!P25-'Dados Normal. pelo Peso - Chuva'!P$194)/('Dados Normal. pelo Peso - Chuva'!P$193-'Dados Normal. pelo Peso - Chuva'!P$194))</f>
        <v>1.240135287485928E-2</v>
      </c>
      <c r="Q25" s="24">
        <f>IF(ISBLANK('Dados Normal. pelo Peso - Chuva'!Q25),"",('Dados Normal. pelo Peso - Chuva'!Q25-'Dados Normal. pelo Peso - Chuva'!Q$194)/('Dados Normal. pelo Peso - Chuva'!Q$193-'Dados Normal. pelo Peso - Chuva'!Q$194))</f>
        <v>1</v>
      </c>
      <c r="R25" s="24">
        <f>IF(ISBLANK('Dados Normal. pelo Peso - Chuva'!R25),"",('Dados Normal. pelo Peso - Chuva'!R25-'Dados Normal. pelo Peso - Chuva'!R$194)/('Dados Normal. pelo Peso - Chuva'!R$193-'Dados Normal. pelo Peso - Chuva'!R$194))</f>
        <v>1</v>
      </c>
      <c r="S25" s="24">
        <f>IF(ISBLANK('Dados Normal. pelo Peso - Chuva'!S25),"",('Dados Normal. pelo Peso - Chuva'!S25-'Dados Normal. pelo Peso - Chuva'!S$194)/('Dados Normal. pelo Peso - Chuva'!S$193-'Dados Normal. pelo Peso - Chuva'!S$194))</f>
        <v>0.33333333333333343</v>
      </c>
      <c r="T25" s="24">
        <f>IF(ISBLANK('Dados Normal. pelo Peso - Chuva'!T25),"",('Dados Normal. pelo Peso - Chuva'!T25-'Dados Normal. pelo Peso - Chuva'!T$194)/('Dados Normal. pelo Peso - Chuva'!T$193-'Dados Normal. pelo Peso - Chuva'!T$194))</f>
        <v>1</v>
      </c>
      <c r="U25" s="24">
        <f>IF(ISBLANK('Dados Normal. pelo Peso - Chuva'!U25),"",('Dados Normal. pelo Peso - Chuva'!U25-'Dados Normal. pelo Peso - Chuva'!U$194)/('Dados Normal. pelo Peso - Chuva'!U$193-'Dados Normal. pelo Peso - Chuva'!U$194))</f>
        <v>1</v>
      </c>
      <c r="V25" s="24">
        <f>IF(ISBLANK('Dados Normal. pelo Peso - Chuva'!V25),"",('Dados Normal. pelo Peso - Chuva'!V25-'Dados Normal. pelo Peso - Chuva'!V$194)/('Dados Normal. pelo Peso - Chuva'!V$193-'Dados Normal. pelo Peso - Chuva'!V$194))</f>
        <v>0.83333333333333315</v>
      </c>
      <c r="W25" s="24">
        <f>IF(ISBLANK('Dados Normal. pelo Peso - Chuva'!W25),"",('Dados Normal. pelo Peso - Chuva'!W25-'Dados Normal. pelo Peso - Chuva'!W$194)/('Dados Normal. pelo Peso - Chuva'!W$193-'Dados Normal. pelo Peso - Chuva'!W$194))</f>
        <v>0.75920934411500429</v>
      </c>
      <c r="X25" s="24">
        <f>IF(ISBLANK('Dados Normal. pelo Peso - Chuva'!X25),"",('Dados Normal. pelo Peso - Chuva'!X25-'Dados Normal. pelo Peso - Chuva'!X$194)/('Dados Normal. pelo Peso - Chuva'!X$193-'Dados Normal. pelo Peso - Chuva'!X$194))</f>
        <v>0.32782369146005452</v>
      </c>
      <c r="Y25" s="24">
        <f>IF(ISBLANK('Dados Normal. pelo Peso - Chuva'!Y25),"",('Dados Normal. pelo Peso - Chuva'!Y25-'Dados Normal. pelo Peso - Chuva'!Y$194)/('Dados Normal. pelo Peso - Chuva'!Y$193-'Dados Normal. pelo Peso - Chuva'!Y$194))</f>
        <v>0.65552699228791766</v>
      </c>
      <c r="Z25" s="24">
        <f>IF(ISBLANK('Dados Normal. pelo Peso - Chuva'!Z25),"",('Dados Normal. pelo Peso - Chuva'!Z25-'Dados Normal. pelo Peso - Chuva'!Z$194)/('Dados Normal. pelo Peso - Chuva'!Z$193-'Dados Normal. pelo Peso - Chuva'!Z$194))</f>
        <v>0.63459983831851252</v>
      </c>
      <c r="AA25" s="24">
        <f>IF(ISBLANK('Dados Normal. pelo Peso - Chuva'!AA25),"",('Dados Normal. pelo Peso - Chuva'!AA25-'Dados Normal. pelo Peso - Chuva'!AA$194)/('Dados Normal. pelo Peso - Chuva'!AA$193-'Dados Normal. pelo Peso - Chuva'!AA$194))</f>
        <v>0.45489369852518674</v>
      </c>
      <c r="AB25" s="24">
        <f>IF(ISBLANK('Dados Normal. pelo Peso - Chuva'!AB25),"",('Dados Normal. pelo Peso - Chuva'!AB25-'Dados Normal. pelo Peso - Chuva'!AB$194)/('Dados Normal. pelo Peso - Chuva'!AB$193-'Dados Normal. pelo Peso - Chuva'!AB$194))</f>
        <v>0.29787234042553185</v>
      </c>
      <c r="AC25" s="24">
        <f>IF(ISBLANK('Dados Normal. pelo Peso - Chuva'!AC25),"",('Dados Normal. pelo Peso - Chuva'!AC25-'Dados Normal. pelo Peso - Chuva'!AC$194)/('Dados Normal. pelo Peso - Chuva'!AC$193-'Dados Normal. pelo Peso - Chuva'!AC$194))</f>
        <v>0.16666666666666663</v>
      </c>
    </row>
    <row r="26" spans="1:29" s="17" customFormat="1" x14ac:dyDescent="0.25">
      <c r="A26" s="18" t="s">
        <v>915</v>
      </c>
      <c r="B26" s="28" t="s">
        <v>916</v>
      </c>
      <c r="C26" s="24">
        <f>IF(ISBLANK('Dados Normal. pelo Peso - Chuva'!C26),"",('Dados Normal. pelo Peso - Chuva'!C26-'Dados Normal. pelo Peso - Chuva'!C$194)/('Dados Normal. pelo Peso - Chuva'!C$193-'Dados Normal. pelo Peso - Chuva'!C$194))</f>
        <v>0.63914073574376096</v>
      </c>
      <c r="D26" s="24">
        <f>IF(ISBLANK('Dados Normal. pelo Peso - Chuva'!D26),"",('Dados Normal. pelo Peso - Chuva'!D26-'Dados Normal. pelo Peso - Chuva'!D$194)/('Dados Normal. pelo Peso - Chuva'!D$193-'Dados Normal. pelo Peso - Chuva'!D$194))</f>
        <v>0.34919625902554408</v>
      </c>
      <c r="E26" s="24">
        <f>IF(ISBLANK('Dados Normal. pelo Peso - Chuva'!E26),"",('Dados Normal. pelo Peso - Chuva'!E26-'Dados Normal. pelo Peso - Chuva'!E$194)/('Dados Normal. pelo Peso - Chuva'!E$193-'Dados Normal. pelo Peso - Chuva'!E$194))</f>
        <v>0.72306167946494926</v>
      </c>
      <c r="F26" s="24">
        <f>IF(ISBLANK('Dados Normal. pelo Peso - Chuva'!F26),"",('Dados Normal. pelo Peso - Chuva'!F26-'Dados Normal. pelo Peso - Chuva'!F$194)/('Dados Normal. pelo Peso - Chuva'!F$193-'Dados Normal. pelo Peso - Chuva'!F$194))</f>
        <v>0.7033898305084747</v>
      </c>
      <c r="G26" s="24">
        <f>IF(ISBLANK('Dados Normal. pelo Peso - Chuva'!G26),"",('Dados Normal. pelo Peso - Chuva'!G26-'Dados Normal. pelo Peso - Chuva'!G$194)/('Dados Normal. pelo Peso - Chuva'!G$193-'Dados Normal. pelo Peso - Chuva'!G$194))</f>
        <v>0.18365287344654063</v>
      </c>
      <c r="H26" s="24">
        <f>IF(ISBLANK('Dados Normal. pelo Peso - Chuva'!H26),"",('Dados Normal. pelo Peso - Chuva'!H26-'Dados Normal. pelo Peso - Chuva'!H$194)/('Dados Normal. pelo Peso - Chuva'!H$193-'Dados Normal. pelo Peso - Chuva'!H$194))</f>
        <v>0.80977705966030966</v>
      </c>
      <c r="I26" s="24">
        <f>IF(ISBLANK('Dados Normal. pelo Peso - Chuva'!I26),"",('Dados Normal. pelo Peso - Chuva'!I26-'Dados Normal. pelo Peso - Chuva'!I$194)/('Dados Normal. pelo Peso - Chuva'!I$193-'Dados Normal. pelo Peso - Chuva'!I$194))</f>
        <v>0.60706976744186048</v>
      </c>
      <c r="J26" s="24">
        <f>IF(ISBLANK('Dados Normal. pelo Peso - Chuva'!J26),"",('Dados Normal. pelo Peso - Chuva'!J26-'Dados Normal. pelo Peso - Chuva'!J$194)/('Dados Normal. pelo Peso - Chuva'!J$193-'Dados Normal. pelo Peso - Chuva'!J$194))</f>
        <v>0.5901561760530053</v>
      </c>
      <c r="K26" s="24">
        <f>IF(ISBLANK('Dados Normal. pelo Peso - Chuva'!K26),"",('Dados Normal. pelo Peso - Chuva'!K26-'Dados Normal. pelo Peso - Chuva'!K$194)/('Dados Normal. pelo Peso - Chuva'!K$193-'Dados Normal. pelo Peso - Chuva'!K$194))</f>
        <v>0.66474985623921801</v>
      </c>
      <c r="L26" s="24">
        <f>IF(ISBLANK('Dados Normal. pelo Peso - Chuva'!L26),"",('Dados Normal. pelo Peso - Chuva'!L26-'Dados Normal. pelo Peso - Chuva'!L$194)/('Dados Normal. pelo Peso - Chuva'!L$193-'Dados Normal. pelo Peso - Chuva'!L$194))</f>
        <v>0.61743312998592204</v>
      </c>
      <c r="M26" s="24">
        <f>IF(ISBLANK('Dados Normal. pelo Peso - Chuva'!M26),"",('Dados Normal. pelo Peso - Chuva'!M26-'Dados Normal. pelo Peso - Chuva'!M$194)/('Dados Normal. pelo Peso - Chuva'!M$193-'Dados Normal. pelo Peso - Chuva'!M$194))</f>
        <v>0.61418324849606665</v>
      </c>
      <c r="N26" s="24">
        <f>IF(ISBLANK('Dados Normal. pelo Peso - Chuva'!N26),"",('Dados Normal. pelo Peso - Chuva'!N26-'Dados Normal. pelo Peso - Chuva'!N$194)/('Dados Normal. pelo Peso - Chuva'!N$193-'Dados Normal. pelo Peso - Chuva'!N$194))</f>
        <v>0.81450930626057561</v>
      </c>
      <c r="O26" s="24">
        <f>IF(ISBLANK('Dados Normal. pelo Peso - Chuva'!O26),"",('Dados Normal. pelo Peso - Chuva'!O26-'Dados Normal. pelo Peso - Chuva'!O$194)/('Dados Normal. pelo Peso - Chuva'!O$193-'Dados Normal. pelo Peso - Chuva'!O$194))</f>
        <v>0.44667721518987352</v>
      </c>
      <c r="P26" s="24">
        <f>IF(ISBLANK('Dados Normal. pelo Peso - Chuva'!P26),"",('Dados Normal. pelo Peso - Chuva'!P26-'Dados Normal. pelo Peso - Chuva'!P$194)/('Dados Normal. pelo Peso - Chuva'!P$193-'Dados Normal. pelo Peso - Chuva'!P$194))</f>
        <v>0.20518602029312302</v>
      </c>
      <c r="Q26" s="24">
        <f>IF(ISBLANK('Dados Normal. pelo Peso - Chuva'!Q26),"",('Dados Normal. pelo Peso - Chuva'!Q26-'Dados Normal. pelo Peso - Chuva'!Q$194)/('Dados Normal. pelo Peso - Chuva'!Q$193-'Dados Normal. pelo Peso - Chuva'!Q$194))</f>
        <v>0</v>
      </c>
      <c r="R26" s="24">
        <f>IF(ISBLANK('Dados Normal. pelo Peso - Chuva'!R26),"",('Dados Normal. pelo Peso - Chuva'!R26-'Dados Normal. pelo Peso - Chuva'!R$194)/('Dados Normal. pelo Peso - Chuva'!R$193-'Dados Normal. pelo Peso - Chuva'!R$194))</f>
        <v>0</v>
      </c>
      <c r="S26" s="24">
        <f>IF(ISBLANK('Dados Normal. pelo Peso - Chuva'!S26),"",('Dados Normal. pelo Peso - Chuva'!S26-'Dados Normal. pelo Peso - Chuva'!S$194)/('Dados Normal. pelo Peso - Chuva'!S$193-'Dados Normal. pelo Peso - Chuva'!S$194))</f>
        <v>0.33333333333333343</v>
      </c>
      <c r="T26" s="24">
        <f>IF(ISBLANK('Dados Normal. pelo Peso - Chuva'!T26),"",('Dados Normal. pelo Peso - Chuva'!T26-'Dados Normal. pelo Peso - Chuva'!T$194)/('Dados Normal. pelo Peso - Chuva'!T$193-'Dados Normal. pelo Peso - Chuva'!T$194))</f>
        <v>1</v>
      </c>
      <c r="U26" s="24">
        <f>IF(ISBLANK('Dados Normal. pelo Peso - Chuva'!U26),"",('Dados Normal. pelo Peso - Chuva'!U26-'Dados Normal. pelo Peso - Chuva'!U$194)/('Dados Normal. pelo Peso - Chuva'!U$193-'Dados Normal. pelo Peso - Chuva'!U$194))</f>
        <v>1</v>
      </c>
      <c r="V26" s="24">
        <f>IF(ISBLANK('Dados Normal. pelo Peso - Chuva'!V26),"",('Dados Normal. pelo Peso - Chuva'!V26-'Dados Normal. pelo Peso - Chuva'!V$194)/('Dados Normal. pelo Peso - Chuva'!V$193-'Dados Normal. pelo Peso - Chuva'!V$194))</f>
        <v>0.45833333333333315</v>
      </c>
      <c r="W26" s="24">
        <f>IF(ISBLANK('Dados Normal. pelo Peso - Chuva'!W26),"",('Dados Normal. pelo Peso - Chuva'!W26-'Dados Normal. pelo Peso - Chuva'!W$194)/('Dados Normal. pelo Peso - Chuva'!W$193-'Dados Normal. pelo Peso - Chuva'!W$194))</f>
        <v>0.4757412398921832</v>
      </c>
      <c r="X26" s="24">
        <f>IF(ISBLANK('Dados Normal. pelo Peso - Chuva'!X26),"",('Dados Normal. pelo Peso - Chuva'!X26-'Dados Normal. pelo Peso - Chuva'!X$194)/('Dados Normal. pelo Peso - Chuva'!X$193-'Dados Normal. pelo Peso - Chuva'!X$194))</f>
        <v>0.26377410468319518</v>
      </c>
      <c r="Y26" s="24">
        <f>IF(ISBLANK('Dados Normal. pelo Peso - Chuva'!Y26),"",('Dados Normal. pelo Peso - Chuva'!Y26-'Dados Normal. pelo Peso - Chuva'!Y$194)/('Dados Normal. pelo Peso - Chuva'!Y$193-'Dados Normal. pelo Peso - Chuva'!Y$194))</f>
        <v>0.60194831551887418</v>
      </c>
      <c r="Z26" s="24">
        <f>IF(ISBLANK('Dados Normal. pelo Peso - Chuva'!Z26),"",('Dados Normal. pelo Peso - Chuva'!Z26-'Dados Normal. pelo Peso - Chuva'!Z$194)/('Dados Normal. pelo Peso - Chuva'!Z$193-'Dados Normal. pelo Peso - Chuva'!Z$194))</f>
        <v>0.82392886014551336</v>
      </c>
      <c r="AA26" s="24">
        <f>IF(ISBLANK('Dados Normal. pelo Peso - Chuva'!AA26),"",('Dados Normal. pelo Peso - Chuva'!AA26-'Dados Normal. pelo Peso - Chuva'!AA$194)/('Dados Normal. pelo Peso - Chuva'!AA$193-'Dados Normal. pelo Peso - Chuva'!AA$194))</f>
        <v>0.70446274660026809</v>
      </c>
      <c r="AB26" s="24">
        <f>IF(ISBLANK('Dados Normal. pelo Peso - Chuva'!AB26),"",('Dados Normal. pelo Peso - Chuva'!AB26-'Dados Normal. pelo Peso - Chuva'!AB$194)/('Dados Normal. pelo Peso - Chuva'!AB$193-'Dados Normal. pelo Peso - Chuva'!AB$194))</f>
        <v>0.44680851063829785</v>
      </c>
      <c r="AC26" s="24">
        <f>IF(ISBLANK('Dados Normal. pelo Peso - Chuva'!AC26),"",('Dados Normal. pelo Peso - Chuva'!AC26-'Dados Normal. pelo Peso - Chuva'!AC$194)/('Dados Normal. pelo Peso - Chuva'!AC$193-'Dados Normal. pelo Peso - Chuva'!AC$194))</f>
        <v>0.52083333333333326</v>
      </c>
    </row>
    <row r="27" spans="1:29" s="17" customFormat="1" x14ac:dyDescent="0.25">
      <c r="A27" s="18" t="s">
        <v>917</v>
      </c>
      <c r="B27" s="28" t="s">
        <v>918</v>
      </c>
      <c r="C27" s="24">
        <f>IF(ISBLANK('Dados Normal. pelo Peso - Chuva'!C27),"",('Dados Normal. pelo Peso - Chuva'!C27-'Dados Normal. pelo Peso - Chuva'!C$194)/('Dados Normal. pelo Peso - Chuva'!C$193-'Dados Normal. pelo Peso - Chuva'!C$194))</f>
        <v>0.41925414802620115</v>
      </c>
      <c r="D27" s="24">
        <f>IF(ISBLANK('Dados Normal. pelo Peso - Chuva'!D27),"",('Dados Normal. pelo Peso - Chuva'!D27-'Dados Normal. pelo Peso - Chuva'!D$194)/('Dados Normal. pelo Peso - Chuva'!D$193-'Dados Normal. pelo Peso - Chuva'!D$194))</f>
        <v>0.59174838252317463</v>
      </c>
      <c r="E27" s="24">
        <f>IF(ISBLANK('Dados Normal. pelo Peso - Chuva'!E27),"",('Dados Normal. pelo Peso - Chuva'!E27-'Dados Normal. pelo Peso - Chuva'!E$194)/('Dados Normal. pelo Peso - Chuva'!E$193-'Dados Normal. pelo Peso - Chuva'!E$194))</f>
        <v>0.37106762447361902</v>
      </c>
      <c r="F27" s="24">
        <f>IF(ISBLANK('Dados Normal. pelo Peso - Chuva'!F27),"",('Dados Normal. pelo Peso - Chuva'!F27-'Dados Normal. pelo Peso - Chuva'!F$194)/('Dados Normal. pelo Peso - Chuva'!F$193-'Dados Normal. pelo Peso - Chuva'!F$194))</f>
        <v>0.35865617433414049</v>
      </c>
      <c r="G27" s="24">
        <f>IF(ISBLANK('Dados Normal. pelo Peso - Chuva'!G27),"",('Dados Normal. pelo Peso - Chuva'!G27-'Dados Normal. pelo Peso - Chuva'!G$194)/('Dados Normal. pelo Peso - Chuva'!G$193-'Dados Normal. pelo Peso - Chuva'!G$194))</f>
        <v>0.21140421980920066</v>
      </c>
      <c r="H27" s="24">
        <f>IF(ISBLANK('Dados Normal. pelo Peso - Chuva'!H27),"",('Dados Normal. pelo Peso - Chuva'!H27-'Dados Normal. pelo Peso - Chuva'!H$194)/('Dados Normal. pelo Peso - Chuva'!H$193-'Dados Normal. pelo Peso - Chuva'!H$194))</f>
        <v>0.79522960857311942</v>
      </c>
      <c r="I27" s="24">
        <f>IF(ISBLANK('Dados Normal. pelo Peso - Chuva'!I27),"",('Dados Normal. pelo Peso - Chuva'!I27-'Dados Normal. pelo Peso - Chuva'!I$194)/('Dados Normal. pelo Peso - Chuva'!I$193-'Dados Normal. pelo Peso - Chuva'!I$194))</f>
        <v>0.67609302325581389</v>
      </c>
      <c r="J27" s="24">
        <f>IF(ISBLANK('Dados Normal. pelo Peso - Chuva'!J27),"",('Dados Normal. pelo Peso - Chuva'!J27-'Dados Normal. pelo Peso - Chuva'!J$194)/('Dados Normal. pelo Peso - Chuva'!J$193-'Dados Normal. pelo Peso - Chuva'!J$194))</f>
        <v>0.8774254614292476</v>
      </c>
      <c r="K27" s="24">
        <f>IF(ISBLANK('Dados Normal. pelo Peso - Chuva'!K27),"",('Dados Normal. pelo Peso - Chuva'!K27-'Dados Normal. pelo Peso - Chuva'!K$194)/('Dados Normal. pelo Peso - Chuva'!K$193-'Dados Normal. pelo Peso - Chuva'!K$194))</f>
        <v>0.34548591144335827</v>
      </c>
      <c r="L27" s="24">
        <f>IF(ISBLANK('Dados Normal. pelo Peso - Chuva'!L27),"",('Dados Normal. pelo Peso - Chuva'!L27-'Dados Normal. pelo Peso - Chuva'!L$194)/('Dados Normal. pelo Peso - Chuva'!L$193-'Dados Normal. pelo Peso - Chuva'!L$194))</f>
        <v>0.80560769591740944</v>
      </c>
      <c r="M27" s="24">
        <f>IF(ISBLANK('Dados Normal. pelo Peso - Chuva'!M27),"",('Dados Normal. pelo Peso - Chuva'!M27-'Dados Normal. pelo Peso - Chuva'!M$194)/('Dados Normal. pelo Peso - Chuva'!M$193-'Dados Normal. pelo Peso - Chuva'!M$194))</f>
        <v>0.79396112910689498</v>
      </c>
      <c r="N27" s="24">
        <f>IF(ISBLANK('Dados Normal. pelo Peso - Chuva'!N27),"",('Dados Normal. pelo Peso - Chuva'!N27-'Dados Normal. pelo Peso - Chuva'!N$194)/('Dados Normal. pelo Peso - Chuva'!N$193-'Dados Normal. pelo Peso - Chuva'!N$194))</f>
        <v>0.84263959390862975</v>
      </c>
      <c r="O27" s="24">
        <f>IF(ISBLANK('Dados Normal. pelo Peso - Chuva'!O27),"",('Dados Normal. pelo Peso - Chuva'!O27-'Dados Normal. pelo Peso - Chuva'!O$194)/('Dados Normal. pelo Peso - Chuva'!O$193-'Dados Normal. pelo Peso - Chuva'!O$194))</f>
        <v>0.88465189873417727</v>
      </c>
      <c r="P27" s="24">
        <f>IF(ISBLANK('Dados Normal. pelo Peso - Chuva'!P27),"",('Dados Normal. pelo Peso - Chuva'!P27-'Dados Normal. pelo Peso - Chuva'!P$194)/('Dados Normal. pelo Peso - Chuva'!P$193-'Dados Normal. pelo Peso - Chuva'!P$194))</f>
        <v>1.3528748590754197E-2</v>
      </c>
      <c r="Q27" s="24">
        <f>IF(ISBLANK('Dados Normal. pelo Peso - Chuva'!Q27),"",('Dados Normal. pelo Peso - Chuva'!Q27-'Dados Normal. pelo Peso - Chuva'!Q$194)/('Dados Normal. pelo Peso - Chuva'!Q$193-'Dados Normal. pelo Peso - Chuva'!Q$194))</f>
        <v>1</v>
      </c>
      <c r="R27" s="24">
        <f>IF(ISBLANK('Dados Normal. pelo Peso - Chuva'!R27),"",('Dados Normal. pelo Peso - Chuva'!R27-'Dados Normal. pelo Peso - Chuva'!R$194)/('Dados Normal. pelo Peso - Chuva'!R$193-'Dados Normal. pelo Peso - Chuva'!R$194))</f>
        <v>1</v>
      </c>
      <c r="S27" s="24">
        <f>IF(ISBLANK('Dados Normal. pelo Peso - Chuva'!S27),"",('Dados Normal. pelo Peso - Chuva'!S27-'Dados Normal. pelo Peso - Chuva'!S$194)/('Dados Normal. pelo Peso - Chuva'!S$193-'Dados Normal. pelo Peso - Chuva'!S$194))</f>
        <v>0</v>
      </c>
      <c r="T27" s="24">
        <f>IF(ISBLANK('Dados Normal. pelo Peso - Chuva'!T27),"",('Dados Normal. pelo Peso - Chuva'!T27-'Dados Normal. pelo Peso - Chuva'!T$194)/('Dados Normal. pelo Peso - Chuva'!T$193-'Dados Normal. pelo Peso - Chuva'!T$194))</f>
        <v>0</v>
      </c>
      <c r="U27" s="24">
        <f>IF(ISBLANK('Dados Normal. pelo Peso - Chuva'!U27),"",('Dados Normal. pelo Peso - Chuva'!U27-'Dados Normal. pelo Peso - Chuva'!U$194)/('Dados Normal. pelo Peso - Chuva'!U$193-'Dados Normal. pelo Peso - Chuva'!U$194))</f>
        <v>1</v>
      </c>
      <c r="V27" s="24">
        <f>IF(ISBLANK('Dados Normal. pelo Peso - Chuva'!V27),"",('Dados Normal. pelo Peso - Chuva'!V27-'Dados Normal. pelo Peso - Chuva'!V$194)/('Dados Normal. pelo Peso - Chuva'!V$193-'Dados Normal. pelo Peso - Chuva'!V$194))</f>
        <v>0.625</v>
      </c>
      <c r="W27" s="24">
        <f>IF(ISBLANK('Dados Normal. pelo Peso - Chuva'!W27),"",('Dados Normal. pelo Peso - Chuva'!W27-'Dados Normal. pelo Peso - Chuva'!W$194)/('Dados Normal. pelo Peso - Chuva'!W$193-'Dados Normal. pelo Peso - Chuva'!W$194))</f>
        <v>0.30727762803234482</v>
      </c>
      <c r="X27" s="24">
        <f>IF(ISBLANK('Dados Normal. pelo Peso - Chuva'!X27),"",('Dados Normal. pelo Peso - Chuva'!X27-'Dados Normal. pelo Peso - Chuva'!X$194)/('Dados Normal. pelo Peso - Chuva'!X$193-'Dados Normal. pelo Peso - Chuva'!X$194))</f>
        <v>0.54889807162534454</v>
      </c>
      <c r="Y27" s="24">
        <f>IF(ISBLANK('Dados Normal. pelo Peso - Chuva'!Y27),"",('Dados Normal. pelo Peso - Chuva'!Y27-'Dados Normal. pelo Peso - Chuva'!Y$194)/('Dados Normal. pelo Peso - Chuva'!Y$193-'Dados Normal. pelo Peso - Chuva'!Y$194))</f>
        <v>0.32377215532404274</v>
      </c>
      <c r="Z27" s="24">
        <f>IF(ISBLANK('Dados Normal. pelo Peso - Chuva'!Z27),"",('Dados Normal. pelo Peso - Chuva'!Z27-'Dados Normal. pelo Peso - Chuva'!Z$194)/('Dados Normal. pelo Peso - Chuva'!Z$193-'Dados Normal. pelo Peso - Chuva'!Z$194))</f>
        <v>0.27825383993532743</v>
      </c>
      <c r="AA27" s="24">
        <f>IF(ISBLANK('Dados Normal. pelo Peso - Chuva'!AA27),"",('Dados Normal. pelo Peso - Chuva'!AA27-'Dados Normal. pelo Peso - Chuva'!AA$194)/('Dados Normal. pelo Peso - Chuva'!AA$193-'Dados Normal. pelo Peso - Chuva'!AA$194))</f>
        <v>0.31047692013024331</v>
      </c>
      <c r="AB27" s="24">
        <f>IF(ISBLANK('Dados Normal. pelo Peso - Chuva'!AB27),"",('Dados Normal. pelo Peso - Chuva'!AB27-'Dados Normal. pelo Peso - Chuva'!AB$194)/('Dados Normal. pelo Peso - Chuva'!AB$193-'Dados Normal. pelo Peso - Chuva'!AB$194))</f>
        <v>0.68085106382978722</v>
      </c>
      <c r="AC27" s="24">
        <f>IF(ISBLANK('Dados Normal. pelo Peso - Chuva'!AC27),"",('Dados Normal. pelo Peso - Chuva'!AC27-'Dados Normal. pelo Peso - Chuva'!AC$194)/('Dados Normal. pelo Peso - Chuva'!AC$193-'Dados Normal. pelo Peso - Chuva'!AC$194))</f>
        <v>0.33333333333333326</v>
      </c>
    </row>
    <row r="28" spans="1:29" s="17" customFormat="1" x14ac:dyDescent="0.25">
      <c r="A28" s="18" t="s">
        <v>919</v>
      </c>
      <c r="B28" s="28" t="s">
        <v>920</v>
      </c>
      <c r="C28" s="24">
        <f>IF(ISBLANK('Dados Normal. pelo Peso - Chuva'!C28),"",('Dados Normal. pelo Peso - Chuva'!C28-'Dados Normal. pelo Peso - Chuva'!C$194)/('Dados Normal. pelo Peso - Chuva'!C$193-'Dados Normal. pelo Peso - Chuva'!C$194))</f>
        <v>0.75686264582350959</v>
      </c>
      <c r="D28" s="24">
        <f>IF(ISBLANK('Dados Normal. pelo Peso - Chuva'!D28),"",('Dados Normal. pelo Peso - Chuva'!D28-'Dados Normal. pelo Peso - Chuva'!D$194)/('Dados Normal. pelo Peso - Chuva'!D$193-'Dados Normal. pelo Peso - Chuva'!D$194))</f>
        <v>0.22869169541983725</v>
      </c>
      <c r="E28" s="24">
        <f>IF(ISBLANK('Dados Normal. pelo Peso - Chuva'!E28),"",('Dados Normal. pelo Peso - Chuva'!E28-'Dados Normal. pelo Peso - Chuva'!E$194)/('Dados Normal. pelo Peso - Chuva'!E$193-'Dados Normal. pelo Peso - Chuva'!E$194))</f>
        <v>0.56601436710428532</v>
      </c>
      <c r="F28" s="24">
        <f>IF(ISBLANK('Dados Normal. pelo Peso - Chuva'!F28),"",('Dados Normal. pelo Peso - Chuva'!F28-'Dados Normal. pelo Peso - Chuva'!F$194)/('Dados Normal. pelo Peso - Chuva'!F$193-'Dados Normal. pelo Peso - Chuva'!F$194))</f>
        <v>0.62106537530266359</v>
      </c>
      <c r="G28" s="24">
        <f>IF(ISBLANK('Dados Normal. pelo Peso - Chuva'!G28),"",('Dados Normal. pelo Peso - Chuva'!G28-'Dados Normal. pelo Peso - Chuva'!G$194)/('Dados Normal. pelo Peso - Chuva'!G$193-'Dados Normal. pelo Peso - Chuva'!G$194))</f>
        <v>0.26241804217604359</v>
      </c>
      <c r="H28" s="24">
        <f>IF(ISBLANK('Dados Normal. pelo Peso - Chuva'!H28),"",('Dados Normal. pelo Peso - Chuva'!H28-'Dados Normal. pelo Peso - Chuva'!H$194)/('Dados Normal. pelo Peso - Chuva'!H$193-'Dados Normal. pelo Peso - Chuva'!H$194))</f>
        <v>0.94310958595766947</v>
      </c>
      <c r="I28" s="24">
        <f>IF(ISBLANK('Dados Normal. pelo Peso - Chuva'!I28),"",('Dados Normal. pelo Peso - Chuva'!I28-'Dados Normal. pelo Peso - Chuva'!I$194)/('Dados Normal. pelo Peso - Chuva'!I$193-'Dados Normal. pelo Peso - Chuva'!I$194))</f>
        <v>0.24930232558139545</v>
      </c>
      <c r="J28" s="24">
        <f>IF(ISBLANK('Dados Normal. pelo Peso - Chuva'!J28),"",('Dados Normal. pelo Peso - Chuva'!J28-'Dados Normal. pelo Peso - Chuva'!J$194)/('Dados Normal. pelo Peso - Chuva'!J$193-'Dados Normal. pelo Peso - Chuva'!J$194))</f>
        <v>0.52815901561760548</v>
      </c>
      <c r="K28" s="24">
        <f>IF(ISBLANK('Dados Normal. pelo Peso - Chuva'!K28),"",('Dados Normal. pelo Peso - Chuva'!K28-'Dados Normal. pelo Peso - Chuva'!K$194)/('Dados Normal. pelo Peso - Chuva'!K$193-'Dados Normal. pelo Peso - Chuva'!K$194))</f>
        <v>0.82185163887291546</v>
      </c>
      <c r="L28" s="24">
        <f>IF(ISBLANK('Dados Normal. pelo Peso - Chuva'!L28),"",('Dados Normal. pelo Peso - Chuva'!L28-'Dados Normal. pelo Peso - Chuva'!L$194)/('Dados Normal. pelo Peso - Chuva'!L$193-'Dados Normal. pelo Peso - Chuva'!L$194))</f>
        <v>0.66353824495541991</v>
      </c>
      <c r="M28" s="24">
        <f>IF(ISBLANK('Dados Normal. pelo Peso - Chuva'!M28),"",('Dados Normal. pelo Peso - Chuva'!M28-'Dados Normal. pelo Peso - Chuva'!M$194)/('Dados Normal. pelo Peso - Chuva'!M$193-'Dados Normal. pelo Peso - Chuva'!M$194))</f>
        <v>0.29153169828782971</v>
      </c>
      <c r="N28" s="24">
        <f>IF(ISBLANK('Dados Normal. pelo Peso - Chuva'!N28),"",('Dados Normal. pelo Peso - Chuva'!N28-'Dados Normal. pelo Peso - Chuva'!N$194)/('Dados Normal. pelo Peso - Chuva'!N$193-'Dados Normal. pelo Peso - Chuva'!N$194))</f>
        <v>0.65778341793570216</v>
      </c>
      <c r="O28" s="24">
        <f>IF(ISBLANK('Dados Normal. pelo Peso - Chuva'!O28),"",('Dados Normal. pelo Peso - Chuva'!O28-'Dados Normal. pelo Peso - Chuva'!O$194)/('Dados Normal. pelo Peso - Chuva'!O$193-'Dados Normal. pelo Peso - Chuva'!O$194))</f>
        <v>0.83243670886075949</v>
      </c>
      <c r="P28" s="24">
        <f>IF(ISBLANK('Dados Normal. pelo Peso - Chuva'!P28),"",('Dados Normal. pelo Peso - Chuva'!P28-'Dados Normal. pelo Peso - Chuva'!P$194)/('Dados Normal. pelo Peso - Chuva'!P$193-'Dados Normal. pelo Peso - Chuva'!P$194))</f>
        <v>2.3675310033821954E-2</v>
      </c>
      <c r="Q28" s="24">
        <f>IF(ISBLANK('Dados Normal. pelo Peso - Chuva'!Q28),"",('Dados Normal. pelo Peso - Chuva'!Q28-'Dados Normal. pelo Peso - Chuva'!Q$194)/('Dados Normal. pelo Peso - Chuva'!Q$193-'Dados Normal. pelo Peso - Chuva'!Q$194))</f>
        <v>1</v>
      </c>
      <c r="R28" s="24">
        <f>IF(ISBLANK('Dados Normal. pelo Peso - Chuva'!R28),"",('Dados Normal. pelo Peso - Chuva'!R28-'Dados Normal. pelo Peso - Chuva'!R$194)/('Dados Normal. pelo Peso - Chuva'!R$193-'Dados Normal. pelo Peso - Chuva'!R$194))</f>
        <v>1</v>
      </c>
      <c r="S28" s="24">
        <f>IF(ISBLANK('Dados Normal. pelo Peso - Chuva'!S28),"",('Dados Normal. pelo Peso - Chuva'!S28-'Dados Normal. pelo Peso - Chuva'!S$194)/('Dados Normal. pelo Peso - Chuva'!S$193-'Dados Normal. pelo Peso - Chuva'!S$194))</f>
        <v>0.33333333333333343</v>
      </c>
      <c r="T28" s="24">
        <f>IF(ISBLANK('Dados Normal. pelo Peso - Chuva'!T28),"",('Dados Normal. pelo Peso - Chuva'!T28-'Dados Normal. pelo Peso - Chuva'!T$194)/('Dados Normal. pelo Peso - Chuva'!T$193-'Dados Normal. pelo Peso - Chuva'!T$194))</f>
        <v>1</v>
      </c>
      <c r="U28" s="24">
        <f>IF(ISBLANK('Dados Normal. pelo Peso - Chuva'!U28),"",('Dados Normal. pelo Peso - Chuva'!U28-'Dados Normal. pelo Peso - Chuva'!U$194)/('Dados Normal. pelo Peso - Chuva'!U$193-'Dados Normal. pelo Peso - Chuva'!U$194))</f>
        <v>1</v>
      </c>
      <c r="V28" s="24">
        <f>IF(ISBLANK('Dados Normal. pelo Peso - Chuva'!V28),"",('Dados Normal. pelo Peso - Chuva'!V28-'Dados Normal. pelo Peso - Chuva'!V$194)/('Dados Normal. pelo Peso - Chuva'!V$193-'Dados Normal. pelo Peso - Chuva'!V$194))</f>
        <v>0.66666666666666663</v>
      </c>
      <c r="W28" s="24">
        <f>IF(ISBLANK('Dados Normal. pelo Peso - Chuva'!W28),"",('Dados Normal. pelo Peso - Chuva'!W28-'Dados Normal. pelo Peso - Chuva'!W$194)/('Dados Normal. pelo Peso - Chuva'!W$193-'Dados Normal. pelo Peso - Chuva'!W$194))</f>
        <v>0.58580413297394407</v>
      </c>
      <c r="X28" s="24">
        <f>IF(ISBLANK('Dados Normal. pelo Peso - Chuva'!X28),"",('Dados Normal. pelo Peso - Chuva'!X28-'Dados Normal. pelo Peso - Chuva'!X$194)/('Dados Normal. pelo Peso - Chuva'!X$193-'Dados Normal. pelo Peso - Chuva'!X$194))</f>
        <v>0.59573002754820958</v>
      </c>
      <c r="Y28" s="24">
        <f>IF(ISBLANK('Dados Normal. pelo Peso - Chuva'!Y28),"",('Dados Normal. pelo Peso - Chuva'!Y28-'Dados Normal. pelo Peso - Chuva'!Y$194)/('Dados Normal. pelo Peso - Chuva'!Y$193-'Dados Normal. pelo Peso - Chuva'!Y$194))</f>
        <v>0.4631308347990799</v>
      </c>
      <c r="Z28" s="24">
        <f>IF(ISBLANK('Dados Normal. pelo Peso - Chuva'!Z28),"",('Dados Normal. pelo Peso - Chuva'!Z28-'Dados Normal. pelo Peso - Chuva'!Z$194)/('Dados Normal. pelo Peso - Chuva'!Z$193-'Dados Normal. pelo Peso - Chuva'!Z$194))</f>
        <v>0.49442198868229587</v>
      </c>
      <c r="AA28" s="24">
        <f>IF(ISBLANK('Dados Normal. pelo Peso - Chuva'!AA28),"",('Dados Normal. pelo Peso - Chuva'!AA28-'Dados Normal. pelo Peso - Chuva'!AA$194)/('Dados Normal. pelo Peso - Chuva'!AA$193-'Dados Normal. pelo Peso - Chuva'!AA$194))</f>
        <v>0.56119517333844082</v>
      </c>
      <c r="AB28" s="24">
        <f>IF(ISBLANK('Dados Normal. pelo Peso - Chuva'!AB28),"",('Dados Normal. pelo Peso - Chuva'!AB28-'Dados Normal. pelo Peso - Chuva'!AB$194)/('Dados Normal. pelo Peso - Chuva'!AB$193-'Dados Normal. pelo Peso - Chuva'!AB$194))</f>
        <v>0.1702127659574468</v>
      </c>
      <c r="AC28" s="24">
        <f>IF(ISBLANK('Dados Normal. pelo Peso - Chuva'!AC28),"",('Dados Normal. pelo Peso - Chuva'!AC28-'Dados Normal. pelo Peso - Chuva'!AC$194)/('Dados Normal. pelo Peso - Chuva'!AC$193-'Dados Normal. pelo Peso - Chuva'!AC$194))</f>
        <v>0.31249999999999989</v>
      </c>
    </row>
    <row r="29" spans="1:29" s="17" customFormat="1" x14ac:dyDescent="0.25">
      <c r="A29" s="18" t="s">
        <v>921</v>
      </c>
      <c r="B29" s="28" t="s">
        <v>922</v>
      </c>
      <c r="C29" s="24">
        <f>IF(ISBLANK('Dados Normal. pelo Peso - Chuva'!C29),"",('Dados Normal. pelo Peso - Chuva'!C29-'Dados Normal. pelo Peso - Chuva'!C$194)/('Dados Normal. pelo Peso - Chuva'!C$193-'Dados Normal. pelo Peso - Chuva'!C$194))</f>
        <v>0.55179215587092967</v>
      </c>
      <c r="D29" s="24">
        <f>IF(ISBLANK('Dados Normal. pelo Peso - Chuva'!D29),"",('Dados Normal. pelo Peso - Chuva'!D29-'Dados Normal. pelo Peso - Chuva'!D$194)/('Dados Normal. pelo Peso - Chuva'!D$193-'Dados Normal. pelo Peso - Chuva'!D$194))</f>
        <v>0.4908905979262021</v>
      </c>
      <c r="E29" s="24">
        <f>IF(ISBLANK('Dados Normal. pelo Peso - Chuva'!E29),"",('Dados Normal. pelo Peso - Chuva'!E29-'Dados Normal. pelo Peso - Chuva'!E$194)/('Dados Normal. pelo Peso - Chuva'!E$193-'Dados Normal. pelo Peso - Chuva'!E$194))</f>
        <v>0.5392618280901661</v>
      </c>
      <c r="F29" s="24">
        <f>IF(ISBLANK('Dados Normal. pelo Peso - Chuva'!F29),"",('Dados Normal. pelo Peso - Chuva'!F29-'Dados Normal. pelo Peso - Chuva'!F$194)/('Dados Normal. pelo Peso - Chuva'!F$193-'Dados Normal. pelo Peso - Chuva'!F$194))</f>
        <v>0.49727602905569018</v>
      </c>
      <c r="G29" s="24">
        <f>IF(ISBLANK('Dados Normal. pelo Peso - Chuva'!G29),"",('Dados Normal. pelo Peso - Chuva'!G29-'Dados Normal. pelo Peso - Chuva'!G$194)/('Dados Normal. pelo Peso - Chuva'!G$193-'Dados Normal. pelo Peso - Chuva'!G$194))</f>
        <v>0.13499666175645586</v>
      </c>
      <c r="H29" s="24">
        <f>IF(ISBLANK('Dados Normal. pelo Peso - Chuva'!H29),"",('Dados Normal. pelo Peso - Chuva'!H29-'Dados Normal. pelo Peso - Chuva'!H$194)/('Dados Normal. pelo Peso - Chuva'!H$193-'Dados Normal. pelo Peso - Chuva'!H$194))</f>
        <v>0.78588006371292884</v>
      </c>
      <c r="I29" s="24">
        <f>IF(ISBLANK('Dados Normal. pelo Peso - Chuva'!I29),"",('Dados Normal. pelo Peso - Chuva'!I29-'Dados Normal. pelo Peso - Chuva'!I$194)/('Dados Normal. pelo Peso - Chuva'!I$193-'Dados Normal. pelo Peso - Chuva'!I$194))</f>
        <v>0.74009302325581394</v>
      </c>
      <c r="J29" s="24">
        <f>IF(ISBLANK('Dados Normal. pelo Peso - Chuva'!J29),"",('Dados Normal. pelo Peso - Chuva'!J29-'Dados Normal. pelo Peso - Chuva'!J$194)/('Dados Normal. pelo Peso - Chuva'!J$193-'Dados Normal. pelo Peso - Chuva'!J$194))</f>
        <v>0.41883577851396131</v>
      </c>
      <c r="K29" s="24">
        <f>IF(ISBLANK('Dados Normal. pelo Peso - Chuva'!K29),"",('Dados Normal. pelo Peso - Chuva'!K29-'Dados Normal. pelo Peso - Chuva'!K$194)/('Dados Normal. pelo Peso - Chuva'!K$193-'Dados Normal. pelo Peso - Chuva'!K$194))</f>
        <v>0.52731454859114424</v>
      </c>
      <c r="L29" s="24">
        <f>IF(ISBLANK('Dados Normal. pelo Peso - Chuva'!L29),"",('Dados Normal. pelo Peso - Chuva'!L29-'Dados Normal. pelo Peso - Chuva'!L$194)/('Dados Normal. pelo Peso - Chuva'!L$193-'Dados Normal. pelo Peso - Chuva'!L$194))</f>
        <v>0.73205068043172206</v>
      </c>
      <c r="M29" s="24">
        <f>IF(ISBLANK('Dados Normal. pelo Peso - Chuva'!M29),"",('Dados Normal. pelo Peso - Chuva'!M29-'Dados Normal. pelo Peso - Chuva'!M$194)/('Dados Normal. pelo Peso - Chuva'!M$193-'Dados Normal. pelo Peso - Chuva'!M$194))</f>
        <v>0.66832484960666361</v>
      </c>
      <c r="N29" s="24">
        <f>IF(ISBLANK('Dados Normal. pelo Peso - Chuva'!N29),"",('Dados Normal. pelo Peso - Chuva'!N29-'Dados Normal. pelo Peso - Chuva'!N$194)/('Dados Normal. pelo Peso - Chuva'!N$193-'Dados Normal. pelo Peso - Chuva'!N$194))</f>
        <v>0.71763959390862953</v>
      </c>
      <c r="O29" s="24">
        <f>IF(ISBLANK('Dados Normal. pelo Peso - Chuva'!O29),"",('Dados Normal. pelo Peso - Chuva'!O29-'Dados Normal. pelo Peso - Chuva'!O$194)/('Dados Normal. pelo Peso - Chuva'!O$193-'Dados Normal. pelo Peso - Chuva'!O$194))</f>
        <v>0.85537974683544304</v>
      </c>
      <c r="P29" s="24">
        <f>IF(ISBLANK('Dados Normal. pelo Peso - Chuva'!P29),"",('Dados Normal. pelo Peso - Chuva'!P29-'Dados Normal. pelo Peso - Chuva'!P$194)/('Dados Normal. pelo Peso - Chuva'!P$193-'Dados Normal. pelo Peso - Chuva'!P$194))</f>
        <v>5.6369785794813373E-2</v>
      </c>
      <c r="Q29" s="24">
        <f>IF(ISBLANK('Dados Normal. pelo Peso - Chuva'!Q29),"",('Dados Normal. pelo Peso - Chuva'!Q29-'Dados Normal. pelo Peso - Chuva'!Q$194)/('Dados Normal. pelo Peso - Chuva'!Q$193-'Dados Normal. pelo Peso - Chuva'!Q$194))</f>
        <v>1</v>
      </c>
      <c r="R29" s="24">
        <f>IF(ISBLANK('Dados Normal. pelo Peso - Chuva'!R29),"",('Dados Normal. pelo Peso - Chuva'!R29-'Dados Normal. pelo Peso - Chuva'!R$194)/('Dados Normal. pelo Peso - Chuva'!R$193-'Dados Normal. pelo Peso - Chuva'!R$194))</f>
        <v>1</v>
      </c>
      <c r="S29" s="24">
        <f>IF(ISBLANK('Dados Normal. pelo Peso - Chuva'!S29),"",('Dados Normal. pelo Peso - Chuva'!S29-'Dados Normal. pelo Peso - Chuva'!S$194)/('Dados Normal. pelo Peso - Chuva'!S$193-'Dados Normal. pelo Peso - Chuva'!S$194))</f>
        <v>0</v>
      </c>
      <c r="T29" s="24">
        <f>IF(ISBLANK('Dados Normal. pelo Peso - Chuva'!T29),"",('Dados Normal. pelo Peso - Chuva'!T29-'Dados Normal. pelo Peso - Chuva'!T$194)/('Dados Normal. pelo Peso - Chuva'!T$193-'Dados Normal. pelo Peso - Chuva'!T$194))</f>
        <v>1</v>
      </c>
      <c r="U29" s="24">
        <f>IF(ISBLANK('Dados Normal. pelo Peso - Chuva'!U29),"",('Dados Normal. pelo Peso - Chuva'!U29-'Dados Normal. pelo Peso - Chuva'!U$194)/('Dados Normal. pelo Peso - Chuva'!U$193-'Dados Normal. pelo Peso - Chuva'!U$194))</f>
        <v>1</v>
      </c>
      <c r="V29" s="24">
        <f>IF(ISBLANK('Dados Normal. pelo Peso - Chuva'!V29),"",('Dados Normal. pelo Peso - Chuva'!V29-'Dados Normal. pelo Peso - Chuva'!V$194)/('Dados Normal. pelo Peso - Chuva'!V$193-'Dados Normal. pelo Peso - Chuva'!V$194))</f>
        <v>0.66666666666666663</v>
      </c>
      <c r="W29" s="24">
        <f>IF(ISBLANK('Dados Normal. pelo Peso - Chuva'!W29),"",('Dados Normal. pelo Peso - Chuva'!W29-'Dados Normal. pelo Peso - Chuva'!W$194)/('Dados Normal. pelo Peso - Chuva'!W$193-'Dados Normal. pelo Peso - Chuva'!W$194))</f>
        <v>0.83288409703504052</v>
      </c>
      <c r="X29" s="24">
        <f>IF(ISBLANK('Dados Normal. pelo Peso - Chuva'!X29),"",('Dados Normal. pelo Peso - Chuva'!X29-'Dados Normal. pelo Peso - Chuva'!X$194)/('Dados Normal. pelo Peso - Chuva'!X$193-'Dados Normal. pelo Peso - Chuva'!X$194))</f>
        <v>0.24655647382920087</v>
      </c>
      <c r="Y29" s="24">
        <f>IF(ISBLANK('Dados Normal. pelo Peso - Chuva'!Y29),"",('Dados Normal. pelo Peso - Chuva'!Y29-'Dados Normal. pelo Peso - Chuva'!Y$194)/('Dados Normal. pelo Peso - Chuva'!Y$193-'Dados Normal. pelo Peso - Chuva'!Y$194))</f>
        <v>0.48491408469760516</v>
      </c>
      <c r="Z29" s="24">
        <f>IF(ISBLANK('Dados Normal. pelo Peso - Chuva'!Z29),"",('Dados Normal. pelo Peso - Chuva'!Z29-'Dados Normal. pelo Peso - Chuva'!Z$194)/('Dados Normal. pelo Peso - Chuva'!Z$193-'Dados Normal. pelo Peso - Chuva'!Z$194))</f>
        <v>0.61487469684721108</v>
      </c>
      <c r="AA29" s="24">
        <f>IF(ISBLANK('Dados Normal. pelo Peso - Chuva'!AA29),"",('Dados Normal. pelo Peso - Chuva'!AA29-'Dados Normal. pelo Peso - Chuva'!AA$194)/('Dados Normal. pelo Peso - Chuva'!AA$193-'Dados Normal. pelo Peso - Chuva'!AA$194))</f>
        <v>0.56157824171614634</v>
      </c>
      <c r="AB29" s="24">
        <f>IF(ISBLANK('Dados Normal. pelo Peso - Chuva'!AB29),"",('Dados Normal. pelo Peso - Chuva'!AB29-'Dados Normal. pelo Peso - Chuva'!AB$194)/('Dados Normal. pelo Peso - Chuva'!AB$193-'Dados Normal. pelo Peso - Chuva'!AB$194))</f>
        <v>0.27659574468085107</v>
      </c>
      <c r="AC29" s="24">
        <f>IF(ISBLANK('Dados Normal. pelo Peso - Chuva'!AC29),"",('Dados Normal. pelo Peso - Chuva'!AC29-'Dados Normal. pelo Peso - Chuva'!AC$194)/('Dados Normal. pelo Peso - Chuva'!AC$193-'Dados Normal. pelo Peso - Chuva'!AC$194))</f>
        <v>0.375</v>
      </c>
    </row>
    <row r="30" spans="1:29" s="17" customFormat="1" x14ac:dyDescent="0.25">
      <c r="A30" s="18" t="s">
        <v>923</v>
      </c>
      <c r="B30" s="28" t="s">
        <v>924</v>
      </c>
      <c r="C30" s="24">
        <f>IF(ISBLANK('Dados Normal. pelo Peso - Chuva'!C30),"",('Dados Normal. pelo Peso - Chuva'!C30-'Dados Normal. pelo Peso - Chuva'!C$194)/('Dados Normal. pelo Peso - Chuva'!C$193-'Dados Normal. pelo Peso - Chuva'!C$194))</f>
        <v>0.4176738723442508</v>
      </c>
      <c r="D30" s="24">
        <f>IF(ISBLANK('Dados Normal. pelo Peso - Chuva'!D30),"",('Dados Normal. pelo Peso - Chuva'!D30-'Dados Normal. pelo Peso - Chuva'!D$194)/('Dados Normal. pelo Peso - Chuva'!D$193-'Dados Normal. pelo Peso - Chuva'!D$194))</f>
        <v>0.575250541164813</v>
      </c>
      <c r="E30" s="24">
        <f>IF(ISBLANK('Dados Normal. pelo Peso - Chuva'!E30),"",('Dados Normal. pelo Peso - Chuva'!E30-'Dados Normal. pelo Peso - Chuva'!E$194)/('Dados Normal. pelo Peso - Chuva'!E$193-'Dados Normal. pelo Peso - Chuva'!E$194))</f>
        <v>0.89571463958384934</v>
      </c>
      <c r="F30" s="24">
        <f>IF(ISBLANK('Dados Normal. pelo Peso - Chuva'!F30),"",('Dados Normal. pelo Peso - Chuva'!F30-'Dados Normal. pelo Peso - Chuva'!F$194)/('Dados Normal. pelo Peso - Chuva'!F$193-'Dados Normal. pelo Peso - Chuva'!F$194))</f>
        <v>0.89467312348668293</v>
      </c>
      <c r="G30" s="24">
        <f>IF(ISBLANK('Dados Normal. pelo Peso - Chuva'!G30),"",('Dados Normal. pelo Peso - Chuva'!G30-'Dados Normal. pelo Peso - Chuva'!G$194)/('Dados Normal. pelo Peso - Chuva'!G$193-'Dados Normal. pelo Peso - Chuva'!G$194))</f>
        <v>0.23900867905119424</v>
      </c>
      <c r="H30" s="24">
        <f>IF(ISBLANK('Dados Normal. pelo Peso - Chuva'!H30),"",('Dados Normal. pelo Peso - Chuva'!H30-'Dados Normal. pelo Peso - Chuva'!H$194)/('Dados Normal. pelo Peso - Chuva'!H$193-'Dados Normal. pelo Peso - Chuva'!H$194))</f>
        <v>0.90528920203038443</v>
      </c>
      <c r="I30" s="24">
        <f>IF(ISBLANK('Dados Normal. pelo Peso - Chuva'!I30),"",('Dados Normal. pelo Peso - Chuva'!I30-'Dados Normal. pelo Peso - Chuva'!I$194)/('Dados Normal. pelo Peso - Chuva'!I$193-'Dados Normal. pelo Peso - Chuva'!I$194))</f>
        <v>0</v>
      </c>
      <c r="J30" s="24">
        <f>IF(ISBLANK('Dados Normal. pelo Peso - Chuva'!J30),"",('Dados Normal. pelo Peso - Chuva'!J30-'Dados Normal. pelo Peso - Chuva'!J$194)/('Dados Normal. pelo Peso - Chuva'!J$193-'Dados Normal. pelo Peso - Chuva'!J$194))</f>
        <v>5.6318031235210855E-2</v>
      </c>
      <c r="K30" s="24">
        <f>IF(ISBLANK('Dados Normal. pelo Peso - Chuva'!K30),"",('Dados Normal. pelo Peso - Chuva'!K30-'Dados Normal. pelo Peso - Chuva'!K$194)/('Dados Normal. pelo Peso - Chuva'!K$193-'Dados Normal. pelo Peso - Chuva'!K$194))</f>
        <v>0.70488786658999414</v>
      </c>
      <c r="L30" s="24">
        <f>IF(ISBLANK('Dados Normal. pelo Peso - Chuva'!L30),"",('Dados Normal. pelo Peso - Chuva'!L30-'Dados Normal. pelo Peso - Chuva'!L$194)/('Dados Normal. pelo Peso - Chuva'!L$193-'Dados Normal. pelo Peso - Chuva'!L$194))</f>
        <v>0.72559831065227587</v>
      </c>
      <c r="M30" s="24">
        <f>IF(ISBLANK('Dados Normal. pelo Peso - Chuva'!M30),"",('Dados Normal. pelo Peso - Chuva'!M30-'Dados Normal. pelo Peso - Chuva'!M$194)/('Dados Normal. pelo Peso - Chuva'!M$193-'Dados Normal. pelo Peso - Chuva'!M$194))</f>
        <v>0.18787598334104585</v>
      </c>
      <c r="N30" s="24">
        <f>IF(ISBLANK('Dados Normal. pelo Peso - Chuva'!N30),"",('Dados Normal. pelo Peso - Chuva'!N30-'Dados Normal. pelo Peso - Chuva'!N$194)/('Dados Normal. pelo Peso - Chuva'!N$193-'Dados Normal. pelo Peso - Chuva'!N$194))</f>
        <v>0.44162436548223344</v>
      </c>
      <c r="O30" s="24">
        <f>IF(ISBLANK('Dados Normal. pelo Peso - Chuva'!O30),"",('Dados Normal. pelo Peso - Chuva'!O30-'Dados Normal. pelo Peso - Chuva'!O$194)/('Dados Normal. pelo Peso - Chuva'!O$193-'Dados Normal. pelo Peso - Chuva'!O$194))</f>
        <v>0.52484177215189876</v>
      </c>
      <c r="P30" s="24">
        <f>IF(ISBLANK('Dados Normal. pelo Peso - Chuva'!P30),"",('Dados Normal. pelo Peso - Chuva'!P30-'Dados Normal. pelo Peso - Chuva'!P$194)/('Dados Normal. pelo Peso - Chuva'!P$193-'Dados Normal. pelo Peso - Chuva'!P$194))</f>
        <v>0.22886133032694331</v>
      </c>
      <c r="Q30" s="24">
        <f>IF(ISBLANK('Dados Normal. pelo Peso - Chuva'!Q30),"",('Dados Normal. pelo Peso - Chuva'!Q30-'Dados Normal. pelo Peso - Chuva'!Q$194)/('Dados Normal. pelo Peso - Chuva'!Q$193-'Dados Normal. pelo Peso - Chuva'!Q$194))</f>
        <v>1</v>
      </c>
      <c r="R30" s="24">
        <f>IF(ISBLANK('Dados Normal. pelo Peso - Chuva'!R30),"",('Dados Normal. pelo Peso - Chuva'!R30-'Dados Normal. pelo Peso - Chuva'!R$194)/('Dados Normal. pelo Peso - Chuva'!R$193-'Dados Normal. pelo Peso - Chuva'!R$194))</f>
        <v>1</v>
      </c>
      <c r="S30" s="24">
        <f>IF(ISBLANK('Dados Normal. pelo Peso - Chuva'!S30),"",('Dados Normal. pelo Peso - Chuva'!S30-'Dados Normal. pelo Peso - Chuva'!S$194)/('Dados Normal. pelo Peso - Chuva'!S$193-'Dados Normal. pelo Peso - Chuva'!S$194))</f>
        <v>0.33333333333333343</v>
      </c>
      <c r="T30" s="24">
        <f>IF(ISBLANK('Dados Normal. pelo Peso - Chuva'!T30),"",('Dados Normal. pelo Peso - Chuva'!T30-'Dados Normal. pelo Peso - Chuva'!T$194)/('Dados Normal. pelo Peso - Chuva'!T$193-'Dados Normal. pelo Peso - Chuva'!T$194))</f>
        <v>1</v>
      </c>
      <c r="U30" s="24">
        <f>IF(ISBLANK('Dados Normal. pelo Peso - Chuva'!U30),"",('Dados Normal. pelo Peso - Chuva'!U30-'Dados Normal. pelo Peso - Chuva'!U$194)/('Dados Normal. pelo Peso - Chuva'!U$193-'Dados Normal. pelo Peso - Chuva'!U$194))</f>
        <v>1</v>
      </c>
      <c r="V30" s="24">
        <f>IF(ISBLANK('Dados Normal. pelo Peso - Chuva'!V30),"",('Dados Normal. pelo Peso - Chuva'!V30-'Dados Normal. pelo Peso - Chuva'!V$194)/('Dados Normal. pelo Peso - Chuva'!V$193-'Dados Normal. pelo Peso - Chuva'!V$194))</f>
        <v>0.45833333333333315</v>
      </c>
      <c r="W30" s="24">
        <f>IF(ISBLANK('Dados Normal. pelo Peso - Chuva'!W30),"",('Dados Normal. pelo Peso - Chuva'!W30-'Dados Normal. pelo Peso - Chuva'!W$194)/('Dados Normal. pelo Peso - Chuva'!W$193-'Dados Normal. pelo Peso - Chuva'!W$194))</f>
        <v>0.62758310871518441</v>
      </c>
      <c r="X30" s="24">
        <f>IF(ISBLANK('Dados Normal. pelo Peso - Chuva'!X30),"",('Dados Normal. pelo Peso - Chuva'!X30-'Dados Normal. pelo Peso - Chuva'!X$194)/('Dados Normal. pelo Peso - Chuva'!X$193-'Dados Normal. pelo Peso - Chuva'!X$194))</f>
        <v>9.0220385674931305E-2</v>
      </c>
      <c r="Y30" s="24">
        <f>IF(ISBLANK('Dados Normal. pelo Peso - Chuva'!Y30),"",('Dados Normal. pelo Peso - Chuva'!Y30-'Dados Normal. pelo Peso - Chuva'!Y$194)/('Dados Normal. pelo Peso - Chuva'!Y$193-'Dados Normal. pelo Peso - Chuva'!Y$194))</f>
        <v>0.5880124475713705</v>
      </c>
      <c r="Z30" s="24">
        <f>IF(ISBLANK('Dados Normal. pelo Peso - Chuva'!Z30),"",('Dados Normal. pelo Peso - Chuva'!Z30-'Dados Normal. pelo Peso - Chuva'!Z$194)/('Dados Normal. pelo Peso - Chuva'!Z$193-'Dados Normal. pelo Peso - Chuva'!Z$194))</f>
        <v>0.70315278900565892</v>
      </c>
      <c r="AA30" s="24">
        <f>IF(ISBLANK('Dados Normal. pelo Peso - Chuva'!AA30),"",('Dados Normal. pelo Peso - Chuva'!AA30-'Dados Normal. pelo Peso - Chuva'!AA$194)/('Dados Normal. pelo Peso - Chuva'!AA$193-'Dados Normal. pelo Peso - Chuva'!AA$194))</f>
        <v>0.83872821298601807</v>
      </c>
      <c r="AB30" s="24">
        <f>IF(ISBLANK('Dados Normal. pelo Peso - Chuva'!AB30),"",('Dados Normal. pelo Peso - Chuva'!AB30-'Dados Normal. pelo Peso - Chuva'!AB$194)/('Dados Normal. pelo Peso - Chuva'!AB$193-'Dados Normal. pelo Peso - Chuva'!AB$194))</f>
        <v>0.29787234042553185</v>
      </c>
      <c r="AC30" s="24">
        <f>IF(ISBLANK('Dados Normal. pelo Peso - Chuva'!AC30),"",('Dados Normal. pelo Peso - Chuva'!AC30-'Dados Normal. pelo Peso - Chuva'!AC$194)/('Dados Normal. pelo Peso - Chuva'!AC$193-'Dados Normal. pelo Peso - Chuva'!AC$194))</f>
        <v>0.52083333333333326</v>
      </c>
    </row>
    <row r="31" spans="1:29" s="17" customFormat="1" x14ac:dyDescent="0.25">
      <c r="A31" s="18" t="s">
        <v>925</v>
      </c>
      <c r="B31" s="28" t="s">
        <v>926</v>
      </c>
      <c r="C31" s="24">
        <f>IF(ISBLANK('Dados Normal. pelo Peso - Chuva'!C31),"",('Dados Normal. pelo Peso - Chuva'!C31-'Dados Normal. pelo Peso - Chuva'!C$194)/('Dados Normal. pelo Peso - Chuva'!C$193-'Dados Normal. pelo Peso - Chuva'!C$194))</f>
        <v>0.36331724995461179</v>
      </c>
      <c r="D31" s="24">
        <f>IF(ISBLANK('Dados Normal. pelo Peso - Chuva'!D31),"",('Dados Normal. pelo Peso - Chuva'!D31-'Dados Normal. pelo Peso - Chuva'!D$194)/('Dados Normal. pelo Peso - Chuva'!D$193-'Dados Normal. pelo Peso - Chuva'!D$194))</f>
        <v>0.65327925912564333</v>
      </c>
      <c r="E31" s="24">
        <f>IF(ISBLANK('Dados Normal. pelo Peso - Chuva'!E31),"",('Dados Normal. pelo Peso - Chuva'!E31-'Dados Normal. pelo Peso - Chuva'!E$194)/('Dados Normal. pelo Peso - Chuva'!E$193-'Dados Normal. pelo Peso - Chuva'!E$194))</f>
        <v>0.47287589794401774</v>
      </c>
      <c r="F31" s="24">
        <f>IF(ISBLANK('Dados Normal. pelo Peso - Chuva'!F31),"",('Dados Normal. pelo Peso - Chuva'!F31-'Dados Normal. pelo Peso - Chuva'!F$194)/('Dados Normal. pelo Peso - Chuva'!F$193-'Dados Normal. pelo Peso - Chuva'!F$194))</f>
        <v>0.45671912832929795</v>
      </c>
      <c r="G31" s="24">
        <f>IF(ISBLANK('Dados Normal. pelo Peso - Chuva'!G31),"",('Dados Normal. pelo Peso - Chuva'!G31-'Dados Normal. pelo Peso - Chuva'!G$194)/('Dados Normal. pelo Peso - Chuva'!G$193-'Dados Normal. pelo Peso - Chuva'!G$194))</f>
        <v>0.18140591503826536</v>
      </c>
      <c r="H31" s="24">
        <f>IF(ISBLANK('Dados Normal. pelo Peso - Chuva'!H31),"",('Dados Normal. pelo Peso - Chuva'!H31-'Dados Normal. pelo Peso - Chuva'!H$194)/('Dados Normal. pelo Peso - Chuva'!H$193-'Dados Normal. pelo Peso - Chuva'!H$194))</f>
        <v>0.8133865213946363</v>
      </c>
      <c r="I31" s="24">
        <f>IF(ISBLANK('Dados Normal. pelo Peso - Chuva'!I31),"",('Dados Normal. pelo Peso - Chuva'!I31-'Dados Normal. pelo Peso - Chuva'!I$194)/('Dados Normal. pelo Peso - Chuva'!I$193-'Dados Normal. pelo Peso - Chuva'!I$194))</f>
        <v>0.31032558139534905</v>
      </c>
      <c r="J31" s="24">
        <f>IF(ISBLANK('Dados Normal. pelo Peso - Chuva'!J31),"",('Dados Normal. pelo Peso - Chuva'!J31-'Dados Normal. pelo Peso - Chuva'!J$194)/('Dados Normal. pelo Peso - Chuva'!J$193-'Dados Normal. pelo Peso - Chuva'!J$194))</f>
        <v>0.37671557027922403</v>
      </c>
      <c r="K31" s="24">
        <f>IF(ISBLANK('Dados Normal. pelo Peso - Chuva'!K31),"",('Dados Normal. pelo Peso - Chuva'!K31-'Dados Normal. pelo Peso - Chuva'!K$194)/('Dados Normal. pelo Peso - Chuva'!K$193-'Dados Normal. pelo Peso - Chuva'!K$194))</f>
        <v>0.46578493387004016</v>
      </c>
      <c r="L31" s="24">
        <f>IF(ISBLANK('Dados Normal. pelo Peso - Chuva'!L31),"",('Dados Normal. pelo Peso - Chuva'!L31-'Dados Normal. pelo Peso - Chuva'!L$194)/('Dados Normal. pelo Peso - Chuva'!L$193-'Dados Normal. pelo Peso - Chuva'!L$194))</f>
        <v>0.68535898639136539</v>
      </c>
      <c r="M31" s="24">
        <f>IF(ISBLANK('Dados Normal. pelo Peso - Chuva'!M31),"",('Dados Normal. pelo Peso - Chuva'!M31-'Dados Normal. pelo Peso - Chuva'!M$194)/('Dados Normal. pelo Peso - Chuva'!M$193-'Dados Normal. pelo Peso - Chuva'!M$194))</f>
        <v>0.70222119389171689</v>
      </c>
      <c r="N31" s="24">
        <f>IF(ISBLANK('Dados Normal. pelo Peso - Chuva'!N31),"",('Dados Normal. pelo Peso - Chuva'!N31-'Dados Normal. pelo Peso - Chuva'!N$194)/('Dados Normal. pelo Peso - Chuva'!N$193-'Dados Normal. pelo Peso - Chuva'!N$194))</f>
        <v>0.88895939086294429</v>
      </c>
      <c r="O31" s="24">
        <f>IF(ISBLANK('Dados Normal. pelo Peso - Chuva'!O31),"",('Dados Normal. pelo Peso - Chuva'!O31-'Dados Normal. pelo Peso - Chuva'!O$194)/('Dados Normal. pelo Peso - Chuva'!O$193-'Dados Normal. pelo Peso - Chuva'!O$194))</f>
        <v>0.86582278481012642</v>
      </c>
      <c r="P31" s="24">
        <f>IF(ISBLANK('Dados Normal. pelo Peso - Chuva'!P31),"",('Dados Normal. pelo Peso - Chuva'!P31-'Dados Normal. pelo Peso - Chuva'!P$194)/('Dados Normal. pelo Peso - Chuva'!P$193-'Dados Normal. pelo Peso - Chuva'!P$194))</f>
        <v>2.9312288613301603E-2</v>
      </c>
      <c r="Q31" s="24">
        <f>IF(ISBLANK('Dados Normal. pelo Peso - Chuva'!Q31),"",('Dados Normal. pelo Peso - Chuva'!Q31-'Dados Normal. pelo Peso - Chuva'!Q$194)/('Dados Normal. pelo Peso - Chuva'!Q$193-'Dados Normal. pelo Peso - Chuva'!Q$194))</f>
        <v>0</v>
      </c>
      <c r="R31" s="24">
        <f>IF(ISBLANK('Dados Normal. pelo Peso - Chuva'!R31),"",('Dados Normal. pelo Peso - Chuva'!R31-'Dados Normal. pelo Peso - Chuva'!R$194)/('Dados Normal. pelo Peso - Chuva'!R$193-'Dados Normal. pelo Peso - Chuva'!R$194))</f>
        <v>0</v>
      </c>
      <c r="S31" s="24">
        <f>IF(ISBLANK('Dados Normal. pelo Peso - Chuva'!S31),"",('Dados Normal. pelo Peso - Chuva'!S31-'Dados Normal. pelo Peso - Chuva'!S$194)/('Dados Normal. pelo Peso - Chuva'!S$193-'Dados Normal. pelo Peso - Chuva'!S$194))</f>
        <v>0</v>
      </c>
      <c r="T31" s="24">
        <f>IF(ISBLANK('Dados Normal. pelo Peso - Chuva'!T31),"",('Dados Normal. pelo Peso - Chuva'!T31-'Dados Normal. pelo Peso - Chuva'!T$194)/('Dados Normal. pelo Peso - Chuva'!T$193-'Dados Normal. pelo Peso - Chuva'!T$194))</f>
        <v>1</v>
      </c>
      <c r="U31" s="24">
        <f>IF(ISBLANK('Dados Normal. pelo Peso - Chuva'!U31),"",('Dados Normal. pelo Peso - Chuva'!U31-'Dados Normal. pelo Peso - Chuva'!U$194)/('Dados Normal. pelo Peso - Chuva'!U$193-'Dados Normal. pelo Peso - Chuva'!U$194))</f>
        <v>1</v>
      </c>
      <c r="V31" s="24">
        <f>IF(ISBLANK('Dados Normal. pelo Peso - Chuva'!V31),"",('Dados Normal. pelo Peso - Chuva'!V31-'Dados Normal. pelo Peso - Chuva'!V$194)/('Dados Normal. pelo Peso - Chuva'!V$193-'Dados Normal. pelo Peso - Chuva'!V$194))</f>
        <v>0.75</v>
      </c>
      <c r="W31" s="24">
        <f>IF(ISBLANK('Dados Normal. pelo Peso - Chuva'!W31),"",('Dados Normal. pelo Peso - Chuva'!W31-'Dados Normal. pelo Peso - Chuva'!W$194)/('Dados Normal. pelo Peso - Chuva'!W$193-'Dados Normal. pelo Peso - Chuva'!W$194))</f>
        <v>0.5813117699910153</v>
      </c>
      <c r="X31" s="24">
        <f>IF(ISBLANK('Dados Normal. pelo Peso - Chuva'!X31),"",('Dados Normal. pelo Peso - Chuva'!X31-'Dados Normal. pelo Peso - Chuva'!X$194)/('Dados Normal. pelo Peso - Chuva'!X$193-'Dados Normal. pelo Peso - Chuva'!X$194))</f>
        <v>0.38636363636363613</v>
      </c>
      <c r="Y31" s="24">
        <f>IF(ISBLANK('Dados Normal. pelo Peso - Chuva'!Y31),"",('Dados Normal. pelo Peso - Chuva'!Y31-'Dados Normal. pelo Peso - Chuva'!Y$194)/('Dados Normal. pelo Peso - Chuva'!Y$193-'Dados Normal. pelo Peso - Chuva'!Y$194))</f>
        <v>0.46773102421864426</v>
      </c>
      <c r="Z31" s="24">
        <f>IF(ISBLANK('Dados Normal. pelo Peso - Chuva'!Z31),"",('Dados Normal. pelo Peso - Chuva'!Z31-'Dados Normal. pelo Peso - Chuva'!Z$194)/('Dados Normal. pelo Peso - Chuva'!Z$193-'Dados Normal. pelo Peso - Chuva'!Z$194))</f>
        <v>0.50881164106709786</v>
      </c>
      <c r="AA31" s="24">
        <f>IF(ISBLANK('Dados Normal. pelo Peso - Chuva'!AA31),"",('Dados Normal. pelo Peso - Chuva'!AA31-'Dados Normal. pelo Peso - Chuva'!AA$194)/('Dados Normal. pelo Peso - Chuva'!AA$193-'Dados Normal. pelo Peso - Chuva'!AA$194))</f>
        <v>0.42654663857498559</v>
      </c>
      <c r="AB31" s="24">
        <f>IF(ISBLANK('Dados Normal. pelo Peso - Chuva'!AB31),"",('Dados Normal. pelo Peso - Chuva'!AB31-'Dados Normal. pelo Peso - Chuva'!AB$194)/('Dados Normal. pelo Peso - Chuva'!AB$193-'Dados Normal. pelo Peso - Chuva'!AB$194))</f>
        <v>0.55319148936170215</v>
      </c>
      <c r="AC31" s="24">
        <f>IF(ISBLANK('Dados Normal. pelo Peso - Chuva'!AC31),"",('Dados Normal. pelo Peso - Chuva'!AC31-'Dados Normal. pelo Peso - Chuva'!AC$194)/('Dados Normal. pelo Peso - Chuva'!AC$193-'Dados Normal. pelo Peso - Chuva'!AC$194))</f>
        <v>0.20833333333333334</v>
      </c>
    </row>
    <row r="32" spans="1:29" s="17" customFormat="1" x14ac:dyDescent="0.25">
      <c r="A32" s="18" t="s">
        <v>927</v>
      </c>
      <c r="B32" s="28" t="s">
        <v>928</v>
      </c>
      <c r="C32" s="24">
        <f>IF(ISBLANK('Dados Normal. pelo Peso - Chuva'!C32),"",('Dados Normal. pelo Peso - Chuva'!C32-'Dados Normal. pelo Peso - Chuva'!C$194)/('Dados Normal. pelo Peso - Chuva'!C$193-'Dados Normal. pelo Peso - Chuva'!C$194))</f>
        <v>0.64656104452151952</v>
      </c>
      <c r="D32" s="24">
        <f>IF(ISBLANK('Dados Normal. pelo Peso - Chuva'!D32),"",('Dados Normal. pelo Peso - Chuva'!D32-'Dados Normal. pelo Peso - Chuva'!D$194)/('Dados Normal. pelo Peso - Chuva'!D$193-'Dados Normal. pelo Peso - Chuva'!D$194))</f>
        <v>0.25944400489333902</v>
      </c>
      <c r="E32" s="24">
        <f>IF(ISBLANK('Dados Normal. pelo Peso - Chuva'!E32),"",('Dados Normal. pelo Peso - Chuva'!E32-'Dados Normal. pelo Peso - Chuva'!E$194)/('Dados Normal. pelo Peso - Chuva'!E$193-'Dados Normal. pelo Peso - Chuva'!E$194))</f>
        <v>0.58855585831062673</v>
      </c>
      <c r="F32" s="24">
        <f>IF(ISBLANK('Dados Normal. pelo Peso - Chuva'!F32),"",('Dados Normal. pelo Peso - Chuva'!F32-'Dados Normal. pelo Peso - Chuva'!F$194)/('Dados Normal. pelo Peso - Chuva'!F$193-'Dados Normal. pelo Peso - Chuva'!F$194))</f>
        <v>0.5783898305084747</v>
      </c>
      <c r="G32" s="24">
        <f>IF(ISBLANK('Dados Normal. pelo Peso - Chuva'!G32),"",('Dados Normal. pelo Peso - Chuva'!G32-'Dados Normal. pelo Peso - Chuva'!G$194)/('Dados Normal. pelo Peso - Chuva'!G$193-'Dados Normal. pelo Peso - Chuva'!G$194))</f>
        <v>0.1354511432283419</v>
      </c>
      <c r="H32" s="24">
        <f>IF(ISBLANK('Dados Normal. pelo Peso - Chuva'!H32),"",('Dados Normal. pelo Peso - Chuva'!H32-'Dados Normal. pelo Peso - Chuva'!H$194)/('Dados Normal. pelo Peso - Chuva'!H$193-'Dados Normal. pelo Peso - Chuva'!H$194))</f>
        <v>0.85243057830890556</v>
      </c>
      <c r="I32" s="24">
        <f>IF(ISBLANK('Dados Normal. pelo Peso - Chuva'!I32),"",('Dados Normal. pelo Peso - Chuva'!I32-'Dados Normal. pelo Peso - Chuva'!I$194)/('Dados Normal. pelo Peso - Chuva'!I$193-'Dados Normal. pelo Peso - Chuva'!I$194))</f>
        <v>0.7812093023255815</v>
      </c>
      <c r="J32" s="24">
        <f>IF(ISBLANK('Dados Normal. pelo Peso - Chuva'!J32),"",('Dados Normal. pelo Peso - Chuva'!J32-'Dados Normal. pelo Peso - Chuva'!J$194)/('Dados Normal. pelo Peso - Chuva'!J$193-'Dados Normal. pelo Peso - Chuva'!J$194))</f>
        <v>0.58542356838618104</v>
      </c>
      <c r="K32" s="24">
        <f>IF(ISBLANK('Dados Normal. pelo Peso - Chuva'!K32),"",('Dados Normal. pelo Peso - Chuva'!K32-'Dados Normal. pelo Peso - Chuva'!K$194)/('Dados Normal. pelo Peso - Chuva'!K$193-'Dados Normal. pelo Peso - Chuva'!K$194))</f>
        <v>0.72110408280621052</v>
      </c>
      <c r="L32" s="24">
        <f>IF(ISBLANK('Dados Normal. pelo Peso - Chuva'!L32),"",('Dados Normal. pelo Peso - Chuva'!L32-'Dados Normal. pelo Peso - Chuva'!L$194)/('Dados Normal. pelo Peso - Chuva'!L$193-'Dados Normal. pelo Peso - Chuva'!L$194))</f>
        <v>0.73099483810417631</v>
      </c>
      <c r="M32" s="24">
        <f>IF(ISBLANK('Dados Normal. pelo Peso - Chuva'!M32),"",('Dados Normal. pelo Peso - Chuva'!M32-'Dados Normal. pelo Peso - Chuva'!M$194)/('Dados Normal. pelo Peso - Chuva'!M$193-'Dados Normal. pelo Peso - Chuva'!M$194))</f>
        <v>0.59729291994447009</v>
      </c>
      <c r="N32" s="24">
        <f>IF(ISBLANK('Dados Normal. pelo Peso - Chuva'!N32),"",('Dados Normal. pelo Peso - Chuva'!N32-'Dados Normal. pelo Peso - Chuva'!N$194)/('Dados Normal. pelo Peso - Chuva'!N$193-'Dados Normal. pelo Peso - Chuva'!N$194))</f>
        <v>0.85596446700507633</v>
      </c>
      <c r="O32" s="24">
        <f>IF(ISBLANK('Dados Normal. pelo Peso - Chuva'!O32),"",('Dados Normal. pelo Peso - Chuva'!O32-'Dados Normal. pelo Peso - Chuva'!O$194)/('Dados Normal. pelo Peso - Chuva'!O$193-'Dados Normal. pelo Peso - Chuva'!O$194))</f>
        <v>0.73623417721519002</v>
      </c>
      <c r="P32" s="24">
        <f>IF(ISBLANK('Dados Normal. pelo Peso - Chuva'!P32),"",('Dados Normal. pelo Peso - Chuva'!P32-'Dados Normal. pelo Peso - Chuva'!P$194)/('Dados Normal. pelo Peso - Chuva'!P$193-'Dados Normal. pelo Peso - Chuva'!P$194))</f>
        <v>0.13190529875986395</v>
      </c>
      <c r="Q32" s="24">
        <f>IF(ISBLANK('Dados Normal. pelo Peso - Chuva'!Q32),"",('Dados Normal. pelo Peso - Chuva'!Q32-'Dados Normal. pelo Peso - Chuva'!Q$194)/('Dados Normal. pelo Peso - Chuva'!Q$193-'Dados Normal. pelo Peso - Chuva'!Q$194))</f>
        <v>0</v>
      </c>
      <c r="R32" s="24">
        <f>IF(ISBLANK('Dados Normal. pelo Peso - Chuva'!R32),"",('Dados Normal. pelo Peso - Chuva'!R32-'Dados Normal. pelo Peso - Chuva'!R$194)/('Dados Normal. pelo Peso - Chuva'!R$193-'Dados Normal. pelo Peso - Chuva'!R$194))</f>
        <v>1</v>
      </c>
      <c r="S32" s="24">
        <f>IF(ISBLANK('Dados Normal. pelo Peso - Chuva'!S32),"",('Dados Normal. pelo Peso - Chuva'!S32-'Dados Normal. pelo Peso - Chuva'!S$194)/('Dados Normal. pelo Peso - Chuva'!S$193-'Dados Normal. pelo Peso - Chuva'!S$194))</f>
        <v>0.66666666666666674</v>
      </c>
      <c r="T32" s="24">
        <f>IF(ISBLANK('Dados Normal. pelo Peso - Chuva'!T32),"",('Dados Normal. pelo Peso - Chuva'!T32-'Dados Normal. pelo Peso - Chuva'!T$194)/('Dados Normal. pelo Peso - Chuva'!T$193-'Dados Normal. pelo Peso - Chuva'!T$194))</f>
        <v>1</v>
      </c>
      <c r="U32" s="24">
        <f>IF(ISBLANK('Dados Normal. pelo Peso - Chuva'!U32),"",('Dados Normal. pelo Peso - Chuva'!U32-'Dados Normal. pelo Peso - Chuva'!U$194)/('Dados Normal. pelo Peso - Chuva'!U$193-'Dados Normal. pelo Peso - Chuva'!U$194))</f>
        <v>1</v>
      </c>
      <c r="V32" s="24">
        <f>IF(ISBLANK('Dados Normal. pelo Peso - Chuva'!V32),"",('Dados Normal. pelo Peso - Chuva'!V32-'Dados Normal. pelo Peso - Chuva'!V$194)/('Dados Normal. pelo Peso - Chuva'!V$193-'Dados Normal. pelo Peso - Chuva'!V$194))</f>
        <v>0.45833333333333315</v>
      </c>
      <c r="W32" s="24">
        <f>IF(ISBLANK('Dados Normal. pelo Peso - Chuva'!W32),"",('Dados Normal. pelo Peso - Chuva'!W32-'Dados Normal. pelo Peso - Chuva'!W$194)/('Dados Normal. pelo Peso - Chuva'!W$193-'Dados Normal. pelo Peso - Chuva'!W$194))</f>
        <v>0.53908355795148244</v>
      </c>
      <c r="X32" s="24">
        <f>IF(ISBLANK('Dados Normal. pelo Peso - Chuva'!X32),"",('Dados Normal. pelo Peso - Chuva'!X32-'Dados Normal. pelo Peso - Chuva'!X$194)/('Dados Normal. pelo Peso - Chuva'!X$193-'Dados Normal. pelo Peso - Chuva'!X$194))</f>
        <v>0.3340220385674923</v>
      </c>
      <c r="Y32" s="24">
        <f>IF(ISBLANK('Dados Normal. pelo Peso - Chuva'!Y32),"",('Dados Normal. pelo Peso - Chuva'!Y32-'Dados Normal. pelo Peso - Chuva'!Y$194)/('Dados Normal. pelo Peso - Chuva'!Y$193-'Dados Normal. pelo Peso - Chuva'!Y$194))</f>
        <v>0.54322825057502366</v>
      </c>
      <c r="Z32" s="24">
        <f>IF(ISBLANK('Dados Normal. pelo Peso - Chuva'!Z32),"",('Dados Normal. pelo Peso - Chuva'!Z32-'Dados Normal. pelo Peso - Chuva'!Z$194)/('Dados Normal. pelo Peso - Chuva'!Z$193-'Dados Normal. pelo Peso - Chuva'!Z$194))</f>
        <v>0.56200485044462412</v>
      </c>
      <c r="AA32" s="24">
        <f>IF(ISBLANK('Dados Normal. pelo Peso - Chuva'!AA32),"",('Dados Normal. pelo Peso - Chuva'!AA32-'Dados Normal. pelo Peso - Chuva'!AA$194)/('Dados Normal. pelo Peso - Chuva'!AA$193-'Dados Normal. pelo Peso - Chuva'!AA$194))</f>
        <v>0.49875502777245734</v>
      </c>
      <c r="AB32" s="24">
        <f>IF(ISBLANK('Dados Normal. pelo Peso - Chuva'!AB32),"",('Dados Normal. pelo Peso - Chuva'!AB32-'Dados Normal. pelo Peso - Chuva'!AB$194)/('Dados Normal. pelo Peso - Chuva'!AB$193-'Dados Normal. pelo Peso - Chuva'!AB$194))</f>
        <v>0.42553191489361686</v>
      </c>
      <c r="AC32" s="24">
        <f>IF(ISBLANK('Dados Normal. pelo Peso - Chuva'!AC32),"",('Dados Normal. pelo Peso - Chuva'!AC32-'Dados Normal. pelo Peso - Chuva'!AC$194)/('Dados Normal. pelo Peso - Chuva'!AC$193-'Dados Normal. pelo Peso - Chuva'!AC$194))</f>
        <v>0.5625</v>
      </c>
    </row>
    <row r="33" spans="1:29" s="17" customFormat="1" x14ac:dyDescent="0.25">
      <c r="A33" s="18" t="s">
        <v>929</v>
      </c>
      <c r="B33" s="28" t="s">
        <v>930</v>
      </c>
      <c r="C33" s="24">
        <f>IF(ISBLANK('Dados Normal. pelo Peso - Chuva'!C33),"",('Dados Normal. pelo Peso - Chuva'!C33-'Dados Normal. pelo Peso - Chuva'!C$194)/('Dados Normal. pelo Peso - Chuva'!C$193-'Dados Normal. pelo Peso - Chuva'!C$194))</f>
        <v>0.71545012058468305</v>
      </c>
      <c r="D33" s="24">
        <f>IF(ISBLANK('Dados Normal. pelo Peso - Chuva'!D33),"",('Dados Normal. pelo Peso - Chuva'!D33-'Dados Normal. pelo Peso - Chuva'!D$194)/('Dados Normal. pelo Peso - Chuva'!D$193-'Dados Normal. pelo Peso - Chuva'!D$194))</f>
        <v>0.23629788421610018</v>
      </c>
      <c r="E33" s="24">
        <f>IF(ISBLANK('Dados Normal. pelo Peso - Chuva'!E33),"",('Dados Normal. pelo Peso - Chuva'!E33-'Dados Normal. pelo Peso - Chuva'!E$194)/('Dados Normal. pelo Peso - Chuva'!E$193-'Dados Normal. pelo Peso - Chuva'!E$194))</f>
        <v>0.59722566262075794</v>
      </c>
      <c r="F33" s="24">
        <f>IF(ISBLANK('Dados Normal. pelo Peso - Chuva'!F33),"",('Dados Normal. pelo Peso - Chuva'!F33-'Dados Normal. pelo Peso - Chuva'!F$194)/('Dados Normal. pelo Peso - Chuva'!F$193-'Dados Normal. pelo Peso - Chuva'!F$194))</f>
        <v>0.60986682808716719</v>
      </c>
      <c r="G33" s="24">
        <f>IF(ISBLANK('Dados Normal. pelo Peso - Chuva'!G33),"",('Dados Normal. pelo Peso - Chuva'!G33-'Dados Normal. pelo Peso - Chuva'!G$194)/('Dados Normal. pelo Peso - Chuva'!G$193-'Dados Normal. pelo Peso - Chuva'!G$194))</f>
        <v>0.21986817026860189</v>
      </c>
      <c r="H33" s="24">
        <f>IF(ISBLANK('Dados Normal. pelo Peso - Chuva'!H33),"",('Dados Normal. pelo Peso - Chuva'!H33-'Dados Normal. pelo Peso - Chuva'!H$194)/('Dados Normal. pelo Peso - Chuva'!H$193-'Dados Normal. pelo Peso - Chuva'!H$194))</f>
        <v>0.7458690460298204</v>
      </c>
      <c r="I33" s="24">
        <f>IF(ISBLANK('Dados Normal. pelo Peso - Chuva'!I33),"",('Dados Normal. pelo Peso - Chuva'!I33-'Dados Normal. pelo Peso - Chuva'!I$194)/('Dados Normal. pelo Peso - Chuva'!I$193-'Dados Normal. pelo Peso - Chuva'!I$194))</f>
        <v>0.15348837209302321</v>
      </c>
      <c r="J33" s="24">
        <f>IF(ISBLANK('Dados Normal. pelo Peso - Chuva'!J33),"",('Dados Normal. pelo Peso - Chuva'!J33-'Dados Normal. pelo Peso - Chuva'!J$194)/('Dados Normal. pelo Peso - Chuva'!J$193-'Dados Normal. pelo Peso - Chuva'!J$194))</f>
        <v>0.43066729768102224</v>
      </c>
      <c r="K33" s="24">
        <f>IF(ISBLANK('Dados Normal. pelo Peso - Chuva'!K33),"",('Dados Normal. pelo Peso - Chuva'!K33-'Dados Normal. pelo Peso - Chuva'!K$194)/('Dados Normal. pelo Peso - Chuva'!K$193-'Dados Normal. pelo Peso - Chuva'!K$194))</f>
        <v>0.68867165037377809</v>
      </c>
      <c r="L33" s="24">
        <f>IF(ISBLANK('Dados Normal. pelo Peso - Chuva'!L33),"",('Dados Normal. pelo Peso - Chuva'!L33-'Dados Normal. pelo Peso - Chuva'!L$194)/('Dados Normal. pelo Peso - Chuva'!L$193-'Dados Normal. pelo Peso - Chuva'!L$194))</f>
        <v>0.80771938057250103</v>
      </c>
      <c r="M33" s="24">
        <f>IF(ISBLANK('Dados Normal. pelo Peso - Chuva'!M33),"",('Dados Normal. pelo Peso - Chuva'!M33-'Dados Normal. pelo Peso - Chuva'!M$194)/('Dados Normal. pelo Peso - Chuva'!M$193-'Dados Normal. pelo Peso - Chuva'!M$194))</f>
        <v>0.47200370198981961</v>
      </c>
      <c r="N33" s="24">
        <f>IF(ISBLANK('Dados Normal. pelo Peso - Chuva'!N33),"",('Dados Normal. pelo Peso - Chuva'!N33-'Dados Normal. pelo Peso - Chuva'!N$194)/('Dados Normal. pelo Peso - Chuva'!N$193-'Dados Normal. pelo Peso - Chuva'!N$194))</f>
        <v>0.71002538071065968</v>
      </c>
      <c r="O33" s="24">
        <f>IF(ISBLANK('Dados Normal. pelo Peso - Chuva'!O33),"",('Dados Normal. pelo Peso - Chuva'!O33-'Dados Normal. pelo Peso - Chuva'!O$194)/('Dados Normal. pelo Peso - Chuva'!O$193-'Dados Normal. pelo Peso - Chuva'!O$194))</f>
        <v>0.55632911392405071</v>
      </c>
      <c r="P33" s="24">
        <f>IF(ISBLANK('Dados Normal. pelo Peso - Chuva'!P33),"",('Dados Normal. pelo Peso - Chuva'!P33-'Dados Normal. pelo Peso - Chuva'!P$194)/('Dados Normal. pelo Peso - Chuva'!P$193-'Dados Normal. pelo Peso - Chuva'!P$194))</f>
        <v>0.56144306651634723</v>
      </c>
      <c r="Q33" s="24">
        <f>IF(ISBLANK('Dados Normal. pelo Peso - Chuva'!Q33),"",('Dados Normal. pelo Peso - Chuva'!Q33-'Dados Normal. pelo Peso - Chuva'!Q$194)/('Dados Normal. pelo Peso - Chuva'!Q$193-'Dados Normal. pelo Peso - Chuva'!Q$194))</f>
        <v>0</v>
      </c>
      <c r="R33" s="24">
        <f>IF(ISBLANK('Dados Normal. pelo Peso - Chuva'!R33),"",('Dados Normal. pelo Peso - Chuva'!R33-'Dados Normal. pelo Peso - Chuva'!R$194)/('Dados Normal. pelo Peso - Chuva'!R$193-'Dados Normal. pelo Peso - Chuva'!R$194))</f>
        <v>1</v>
      </c>
      <c r="S33" s="24">
        <f>IF(ISBLANK('Dados Normal. pelo Peso - Chuva'!S33),"",('Dados Normal. pelo Peso - Chuva'!S33-'Dados Normal. pelo Peso - Chuva'!S$194)/('Dados Normal. pelo Peso - Chuva'!S$193-'Dados Normal. pelo Peso - Chuva'!S$194))</f>
        <v>0.66666666666666674</v>
      </c>
      <c r="T33" s="24">
        <f>IF(ISBLANK('Dados Normal. pelo Peso - Chuva'!T33),"",('Dados Normal. pelo Peso - Chuva'!T33-'Dados Normal. pelo Peso - Chuva'!T$194)/('Dados Normal. pelo Peso - Chuva'!T$193-'Dados Normal. pelo Peso - Chuva'!T$194))</f>
        <v>1</v>
      </c>
      <c r="U33" s="24">
        <f>IF(ISBLANK('Dados Normal. pelo Peso - Chuva'!U33),"",('Dados Normal. pelo Peso - Chuva'!U33-'Dados Normal. pelo Peso - Chuva'!U$194)/('Dados Normal. pelo Peso - Chuva'!U$193-'Dados Normal. pelo Peso - Chuva'!U$194))</f>
        <v>1</v>
      </c>
      <c r="V33" s="24">
        <f>IF(ISBLANK('Dados Normal. pelo Peso - Chuva'!V33),"",('Dados Normal. pelo Peso - Chuva'!V33-'Dados Normal. pelo Peso - Chuva'!V$194)/('Dados Normal. pelo Peso - Chuva'!V$193-'Dados Normal. pelo Peso - Chuva'!V$194))</f>
        <v>0.45833333333333315</v>
      </c>
      <c r="W33" s="24">
        <f>IF(ISBLANK('Dados Normal. pelo Peso - Chuva'!W33),"",('Dados Normal. pelo Peso - Chuva'!W33-'Dados Normal. pelo Peso - Chuva'!W$194)/('Dados Normal. pelo Peso - Chuva'!W$193-'Dados Normal. pelo Peso - Chuva'!W$194))</f>
        <v>0.599730458221024</v>
      </c>
      <c r="X33" s="24">
        <f>IF(ISBLANK('Dados Normal. pelo Peso - Chuva'!X33),"",('Dados Normal. pelo Peso - Chuva'!X33-'Dados Normal. pelo Peso - Chuva'!X$194)/('Dados Normal. pelo Peso - Chuva'!X$193-'Dados Normal. pelo Peso - Chuva'!X$194))</f>
        <v>0.29269972451790599</v>
      </c>
      <c r="Y33" s="24">
        <f>IF(ISBLANK('Dados Normal. pelo Peso - Chuva'!Y33),"",('Dados Normal. pelo Peso - Chuva'!Y33-'Dados Normal. pelo Peso - Chuva'!Y$194)/('Dados Normal. pelo Peso - Chuva'!Y$193-'Dados Normal. pelo Peso - Chuva'!Y$194))</f>
        <v>0.56717629549452031</v>
      </c>
      <c r="Z33" s="24">
        <f>IF(ISBLANK('Dados Normal. pelo Peso - Chuva'!Z33),"",('Dados Normal. pelo Peso - Chuva'!Z33-'Dados Normal. pelo Peso - Chuva'!Z$194)/('Dados Normal. pelo Peso - Chuva'!Z$193-'Dados Normal. pelo Peso - Chuva'!Z$194))</f>
        <v>0.80404203718674216</v>
      </c>
      <c r="AA33" s="24">
        <f>IF(ISBLANK('Dados Normal. pelo Peso - Chuva'!AA33),"",('Dados Normal. pelo Peso - Chuva'!AA33-'Dados Normal. pelo Peso - Chuva'!AA$194)/('Dados Normal. pelo Peso - Chuva'!AA$193-'Dados Normal. pelo Peso - Chuva'!AA$194))</f>
        <v>0.76173146906722844</v>
      </c>
      <c r="AB33" s="24">
        <f>IF(ISBLANK('Dados Normal. pelo Peso - Chuva'!AB33),"",('Dados Normal. pelo Peso - Chuva'!AB33-'Dados Normal. pelo Peso - Chuva'!AB$194)/('Dados Normal. pelo Peso - Chuva'!AB$193-'Dados Normal. pelo Peso - Chuva'!AB$194))</f>
        <v>0.23404255319148931</v>
      </c>
      <c r="AC33" s="24">
        <f>IF(ISBLANK('Dados Normal. pelo Peso - Chuva'!AC33),"",('Dados Normal. pelo Peso - Chuva'!AC33-'Dados Normal. pelo Peso - Chuva'!AC$194)/('Dados Normal. pelo Peso - Chuva'!AC$193-'Dados Normal. pelo Peso - Chuva'!AC$194))</f>
        <v>0.52083333333333326</v>
      </c>
    </row>
    <row r="34" spans="1:29" s="17" customFormat="1" x14ac:dyDescent="0.25">
      <c r="A34" s="18" t="s">
        <v>931</v>
      </c>
      <c r="B34" s="28" t="s">
        <v>932</v>
      </c>
      <c r="C34" s="24">
        <f>IF(ISBLANK('Dados Normal. pelo Peso - Chuva'!C34),"",('Dados Normal. pelo Peso - Chuva'!C34-'Dados Normal. pelo Peso - Chuva'!C$194)/('Dados Normal. pelo Peso - Chuva'!C$193-'Dados Normal. pelo Peso - Chuva'!C$194))</f>
        <v>0.71557929719085844</v>
      </c>
      <c r="D34" s="24">
        <f>IF(ISBLANK('Dados Normal. pelo Peso - Chuva'!D34),"",('Dados Normal. pelo Peso - Chuva'!D34-'Dados Normal. pelo Peso - Chuva'!D$194)/('Dados Normal. pelo Peso - Chuva'!D$193-'Dados Normal. pelo Peso - Chuva'!D$194))</f>
        <v>0.35085997583385964</v>
      </c>
      <c r="E34" s="24">
        <f>IF(ISBLANK('Dados Normal. pelo Peso - Chuva'!E34),"",('Dados Normal. pelo Peso - Chuva'!E34-'Dados Normal. pelo Peso - Chuva'!E$194)/('Dados Normal. pelo Peso - Chuva'!E$193-'Dados Normal. pelo Peso - Chuva'!E$194))</f>
        <v>0.7691354966559325</v>
      </c>
      <c r="F34" s="24">
        <f>IF(ISBLANK('Dados Normal. pelo Peso - Chuva'!F34),"",('Dados Normal. pelo Peso - Chuva'!F34-'Dados Normal. pelo Peso - Chuva'!F$194)/('Dados Normal. pelo Peso - Chuva'!F$193-'Dados Normal. pelo Peso - Chuva'!F$194))</f>
        <v>0.77572639225181605</v>
      </c>
      <c r="G34" s="24">
        <f>IF(ISBLANK('Dados Normal. pelo Peso - Chuva'!G34),"",('Dados Normal. pelo Peso - Chuva'!G34-'Dados Normal. pelo Peso - Chuva'!G$194)/('Dados Normal. pelo Peso - Chuva'!G$193-'Dados Normal. pelo Peso - Chuva'!G$194))</f>
        <v>0.22318279045987544</v>
      </c>
      <c r="H34" s="24">
        <f>IF(ISBLANK('Dados Normal. pelo Peso - Chuva'!H34),"",('Dados Normal. pelo Peso - Chuva'!H34-'Dados Normal. pelo Peso - Chuva'!H$194)/('Dados Normal. pelo Peso - Chuva'!H$193-'Dados Normal. pelo Peso - Chuva'!H$194))</f>
        <v>0.1960171563385161</v>
      </c>
      <c r="I34" s="24">
        <f>IF(ISBLANK('Dados Normal. pelo Peso - Chuva'!I34),"",('Dados Normal. pelo Peso - Chuva'!I34-'Dados Normal. pelo Peso - Chuva'!I$194)/('Dados Normal. pelo Peso - Chuva'!I$193-'Dados Normal. pelo Peso - Chuva'!I$194))</f>
        <v>0.38083720930232584</v>
      </c>
      <c r="J34" s="24">
        <f>IF(ISBLANK('Dados Normal. pelo Peso - Chuva'!J34),"",('Dados Normal. pelo Peso - Chuva'!J34-'Dados Normal. pelo Peso - Chuva'!J$194)/('Dados Normal. pelo Peso - Chuva'!J$193-'Dados Normal. pelo Peso - Chuva'!J$194))</f>
        <v>0.50591575958353074</v>
      </c>
      <c r="K34" s="24">
        <f>IF(ISBLANK('Dados Normal. pelo Peso - Chuva'!K34),"",('Dados Normal. pelo Peso - Chuva'!K34-'Dados Normal. pelo Peso - Chuva'!K$194)/('Dados Normal. pelo Peso - Chuva'!K$193-'Dados Normal. pelo Peso - Chuva'!K$194))</f>
        <v>0.5214491086831512</v>
      </c>
      <c r="L34" s="24">
        <f>IF(ISBLANK('Dados Normal. pelo Peso - Chuva'!L34),"",('Dados Normal. pelo Peso - Chuva'!L34-'Dados Normal. pelo Peso - Chuva'!L$194)/('Dados Normal. pelo Peso - Chuva'!L$193-'Dados Normal. pelo Peso - Chuva'!L$194))</f>
        <v>0.71234162365086817</v>
      </c>
      <c r="M34" s="24">
        <f>IF(ISBLANK('Dados Normal. pelo Peso - Chuva'!M34),"",('Dados Normal. pelo Peso - Chuva'!M34-'Dados Normal. pelo Peso - Chuva'!M$194)/('Dados Normal. pelo Peso - Chuva'!M$193-'Dados Normal. pelo Peso - Chuva'!M$194))</f>
        <v>0.69585839888940315</v>
      </c>
      <c r="N34" s="24">
        <f>IF(ISBLANK('Dados Normal. pelo Peso - Chuva'!N34),"",('Dados Normal. pelo Peso - Chuva'!N34-'Dados Normal. pelo Peso - Chuva'!N$194)/('Dados Normal. pelo Peso - Chuva'!N$193-'Dados Normal. pelo Peso - Chuva'!N$194))</f>
        <v>0.65651438240270743</v>
      </c>
      <c r="O34" s="24">
        <f>IF(ISBLANK('Dados Normal. pelo Peso - Chuva'!O34),"",('Dados Normal. pelo Peso - Chuva'!O34-'Dados Normal. pelo Peso - Chuva'!O$194)/('Dados Normal. pelo Peso - Chuva'!O$193-'Dados Normal. pelo Peso - Chuva'!O$194))</f>
        <v>0.57246835443037969</v>
      </c>
      <c r="P34" s="24">
        <f>IF(ISBLANK('Dados Normal. pelo Peso - Chuva'!P34),"",('Dados Normal. pelo Peso - Chuva'!P34-'Dados Normal. pelo Peso - Chuva'!P$194)/('Dados Normal. pelo Peso - Chuva'!P$193-'Dados Normal. pelo Peso - Chuva'!P$194))</f>
        <v>0.20631341600901965</v>
      </c>
      <c r="Q34" s="24">
        <f>IF(ISBLANK('Dados Normal. pelo Peso - Chuva'!Q34),"",('Dados Normal. pelo Peso - Chuva'!Q34-'Dados Normal. pelo Peso - Chuva'!Q$194)/('Dados Normal. pelo Peso - Chuva'!Q$193-'Dados Normal. pelo Peso - Chuva'!Q$194))</f>
        <v>0</v>
      </c>
      <c r="R34" s="24">
        <f>IF(ISBLANK('Dados Normal. pelo Peso - Chuva'!R34),"",('Dados Normal. pelo Peso - Chuva'!R34-'Dados Normal. pelo Peso - Chuva'!R$194)/('Dados Normal. pelo Peso - Chuva'!R$193-'Dados Normal. pelo Peso - Chuva'!R$194))</f>
        <v>0</v>
      </c>
      <c r="S34" s="24">
        <f>IF(ISBLANK('Dados Normal. pelo Peso - Chuva'!S34),"",('Dados Normal. pelo Peso - Chuva'!S34-'Dados Normal. pelo Peso - Chuva'!S$194)/('Dados Normal. pelo Peso - Chuva'!S$193-'Dados Normal. pelo Peso - Chuva'!S$194))</f>
        <v>0.66666666666666674</v>
      </c>
      <c r="T34" s="24">
        <f>IF(ISBLANK('Dados Normal. pelo Peso - Chuva'!T34),"",('Dados Normal. pelo Peso - Chuva'!T34-'Dados Normal. pelo Peso - Chuva'!T$194)/('Dados Normal. pelo Peso - Chuva'!T$193-'Dados Normal. pelo Peso - Chuva'!T$194))</f>
        <v>1</v>
      </c>
      <c r="U34" s="24">
        <f>IF(ISBLANK('Dados Normal. pelo Peso - Chuva'!U34),"",('Dados Normal. pelo Peso - Chuva'!U34-'Dados Normal. pelo Peso - Chuva'!U$194)/('Dados Normal. pelo Peso - Chuva'!U$193-'Dados Normal. pelo Peso - Chuva'!U$194))</f>
        <v>1</v>
      </c>
      <c r="V34" s="24">
        <f>IF(ISBLANK('Dados Normal. pelo Peso - Chuva'!V34),"",('Dados Normal. pelo Peso - Chuva'!V34-'Dados Normal. pelo Peso - Chuva'!V$194)/('Dados Normal. pelo Peso - Chuva'!V$193-'Dados Normal. pelo Peso - Chuva'!V$194))</f>
        <v>0.29166666666666685</v>
      </c>
      <c r="W34" s="24">
        <f>IF(ISBLANK('Dados Normal. pelo Peso - Chuva'!W34),"",('Dados Normal. pelo Peso - Chuva'!W34-'Dados Normal. pelo Peso - Chuva'!W$194)/('Dados Normal. pelo Peso - Chuva'!W$193-'Dados Normal. pelo Peso - Chuva'!W$194))</f>
        <v>0.72731356693620841</v>
      </c>
      <c r="X34" s="24">
        <f>IF(ISBLANK('Dados Normal. pelo Peso - Chuva'!X34),"",('Dados Normal. pelo Peso - Chuva'!X34-'Dados Normal. pelo Peso - Chuva'!X$194)/('Dados Normal. pelo Peso - Chuva'!X$193-'Dados Normal. pelo Peso - Chuva'!X$194))</f>
        <v>0.31267217630853916</v>
      </c>
      <c r="Y34" s="24">
        <f>IF(ISBLANK('Dados Normal. pelo Peso - Chuva'!Y34),"",('Dados Normal. pelo Peso - Chuva'!Y34-'Dados Normal. pelo Peso - Chuva'!Y$194)/('Dados Normal. pelo Peso - Chuva'!Y$193-'Dados Normal. pelo Peso - Chuva'!Y$194))</f>
        <v>0.80449194966851567</v>
      </c>
      <c r="Z34" s="24">
        <f>IF(ISBLANK('Dados Normal. pelo Peso - Chuva'!Z34),"",('Dados Normal. pelo Peso - Chuva'!Z34-'Dados Normal. pelo Peso - Chuva'!Z$194)/('Dados Normal. pelo Peso - Chuva'!Z$193-'Dados Normal. pelo Peso - Chuva'!Z$194))</f>
        <v>0.89474535165723534</v>
      </c>
      <c r="AA34" s="24">
        <f>IF(ISBLANK('Dados Normal. pelo Peso - Chuva'!AA34),"",('Dados Normal. pelo Peso - Chuva'!AA34-'Dados Normal. pelo Peso - Chuva'!AA$194)/('Dados Normal. pelo Peso - Chuva'!AA$193-'Dados Normal. pelo Peso - Chuva'!AA$194))</f>
        <v>0.7027389389005938</v>
      </c>
      <c r="AB34" s="24">
        <f>IF(ISBLANK('Dados Normal. pelo Peso - Chuva'!AB34),"",('Dados Normal. pelo Peso - Chuva'!AB34-'Dados Normal. pelo Peso - Chuva'!AB$194)/('Dados Normal. pelo Peso - Chuva'!AB$193-'Dados Normal. pelo Peso - Chuva'!AB$194))</f>
        <v>0.78723404255319163</v>
      </c>
      <c r="AC34" s="24">
        <f>IF(ISBLANK('Dados Normal. pelo Peso - Chuva'!AC34),"",('Dados Normal. pelo Peso - Chuva'!AC34-'Dados Normal. pelo Peso - Chuva'!AC$194)/('Dados Normal. pelo Peso - Chuva'!AC$193-'Dados Normal. pelo Peso - Chuva'!AC$194))</f>
        <v>0.77083333333333326</v>
      </c>
    </row>
    <row r="35" spans="1:29" s="17" customFormat="1" x14ac:dyDescent="0.25">
      <c r="A35" s="18" t="s">
        <v>933</v>
      </c>
      <c r="B35" s="28" t="s">
        <v>934</v>
      </c>
      <c r="C35" s="24">
        <f>IF(ISBLANK('Dados Normal. pelo Peso - Chuva'!C35),"",('Dados Normal. pelo Peso - Chuva'!C35-'Dados Normal. pelo Peso - Chuva'!C$194)/('Dados Normal. pelo Peso - Chuva'!C$193-'Dados Normal. pelo Peso - Chuva'!C$194))</f>
        <v>0.49564299923356753</v>
      </c>
      <c r="D35" s="24">
        <f>IF(ISBLANK('Dados Normal. pelo Peso - Chuva'!D35),"",('Dados Normal. pelo Peso - Chuva'!D35-'Dados Normal. pelo Peso - Chuva'!D$194)/('Dados Normal. pelo Peso - Chuva'!D$193-'Dados Normal. pelo Peso - Chuva'!D$194))</f>
        <v>0.50301739716305349</v>
      </c>
      <c r="E35" s="24">
        <f>IF(ISBLANK('Dados Normal. pelo Peso - Chuva'!E35),"",('Dados Normal. pelo Peso - Chuva'!E35-'Dados Normal. pelo Peso - Chuva'!E$194)/('Dados Normal. pelo Peso - Chuva'!E$193-'Dados Normal. pelo Peso - Chuva'!E$194))</f>
        <v>0.57542729749814214</v>
      </c>
      <c r="F35" s="24">
        <f>IF(ISBLANK('Dados Normal. pelo Peso - Chuva'!F35),"",('Dados Normal. pelo Peso - Chuva'!F35-'Dados Normal. pelo Peso - Chuva'!F$194)/('Dados Normal. pelo Peso - Chuva'!F$193-'Dados Normal. pelo Peso - Chuva'!F$194))</f>
        <v>0.47639225181598072</v>
      </c>
      <c r="G35" s="24">
        <f>IF(ISBLANK('Dados Normal. pelo Peso - Chuva'!G35),"",('Dados Normal. pelo Peso - Chuva'!G35-'Dados Normal. pelo Peso - Chuva'!G$194)/('Dados Normal. pelo Peso - Chuva'!G$193-'Dados Normal. pelo Peso - Chuva'!G$194))</f>
        <v>0.10368823897323505</v>
      </c>
      <c r="H35" s="24">
        <f>IF(ISBLANK('Dados Normal. pelo Peso - Chuva'!H35),"",('Dados Normal. pelo Peso - Chuva'!H35-'Dados Normal. pelo Peso - Chuva'!H$194)/('Dados Normal. pelo Peso - Chuva'!H$193-'Dados Normal. pelo Peso - Chuva'!H$194))</f>
        <v>0.97525027473404424</v>
      </c>
      <c r="I35" s="24">
        <f>IF(ISBLANK('Dados Normal. pelo Peso - Chuva'!I35),"",('Dados Normal. pelo Peso - Chuva'!I35-'Dados Normal. pelo Peso - Chuva'!I$194)/('Dados Normal. pelo Peso - Chuva'!I$193-'Dados Normal. pelo Peso - Chuva'!I$194))</f>
        <v>0.77972093023255806</v>
      </c>
      <c r="J35" s="24">
        <f>IF(ISBLANK('Dados Normal. pelo Peso - Chuva'!J35),"",('Dados Normal. pelo Peso - Chuva'!J35-'Dados Normal. pelo Peso - Chuva'!J$194)/('Dados Normal. pelo Peso - Chuva'!J$193-'Dados Normal. pelo Peso - Chuva'!J$194))</f>
        <v>0.50118315191670637</v>
      </c>
      <c r="K35" s="24">
        <f>IF(ISBLANK('Dados Normal. pelo Peso - Chuva'!K35),"",('Dados Normal. pelo Peso - Chuva'!K35-'Dados Normal. pelo Peso - Chuva'!K$194)/('Dados Normal. pelo Peso - Chuva'!K$193-'Dados Normal. pelo Peso - Chuva'!K$194))</f>
        <v>0.34951121334100044</v>
      </c>
      <c r="L35" s="24">
        <f>IF(ISBLANK('Dados Normal. pelo Peso - Chuva'!L35),"",('Dados Normal. pelo Peso - Chuva'!L35-'Dados Normal. pelo Peso - Chuva'!L$194)/('Dados Normal. pelo Peso - Chuva'!L$193-'Dados Normal. pelo Peso - Chuva'!L$194))</f>
        <v>0.82156264664476764</v>
      </c>
      <c r="M35" s="24">
        <f>IF(ISBLANK('Dados Normal. pelo Peso - Chuva'!M35),"",('Dados Normal. pelo Peso - Chuva'!M35-'Dados Normal. pelo Peso - Chuva'!M$194)/('Dados Normal. pelo Peso - Chuva'!M$193-'Dados Normal. pelo Peso - Chuva'!M$194))</f>
        <v>0.87540490513651092</v>
      </c>
      <c r="N35" s="24">
        <f>IF(ISBLANK('Dados Normal. pelo Peso - Chuva'!N35),"",('Dados Normal. pelo Peso - Chuva'!N35-'Dados Normal. pelo Peso - Chuva'!N$194)/('Dados Normal. pelo Peso - Chuva'!N$193-'Dados Normal. pelo Peso - Chuva'!N$194))</f>
        <v>0.9631979695431474</v>
      </c>
      <c r="O35" s="24">
        <f>IF(ISBLANK('Dados Normal. pelo Peso - Chuva'!O35),"",('Dados Normal. pelo Peso - Chuva'!O35-'Dados Normal. pelo Peso - Chuva'!O$194)/('Dados Normal. pelo Peso - Chuva'!O$193-'Dados Normal. pelo Peso - Chuva'!O$194))</f>
        <v>0.89224683544303796</v>
      </c>
      <c r="P35" s="24">
        <f>IF(ISBLANK('Dados Normal. pelo Peso - Chuva'!P35),"",('Dados Normal. pelo Peso - Chuva'!P35-'Dados Normal. pelo Peso - Chuva'!P$194)/('Dados Normal. pelo Peso - Chuva'!P$193-'Dados Normal. pelo Peso - Chuva'!P$194))</f>
        <v>8.3427282976323458E-2</v>
      </c>
      <c r="Q35" s="24">
        <f>IF(ISBLANK('Dados Normal. pelo Peso - Chuva'!Q35),"",('Dados Normal. pelo Peso - Chuva'!Q35-'Dados Normal. pelo Peso - Chuva'!Q$194)/('Dados Normal. pelo Peso - Chuva'!Q$193-'Dados Normal. pelo Peso - Chuva'!Q$194))</f>
        <v>0</v>
      </c>
      <c r="R35" s="24">
        <f>IF(ISBLANK('Dados Normal. pelo Peso - Chuva'!R35),"",('Dados Normal. pelo Peso - Chuva'!R35-'Dados Normal. pelo Peso - Chuva'!R$194)/('Dados Normal. pelo Peso - Chuva'!R$193-'Dados Normal. pelo Peso - Chuva'!R$194))</f>
        <v>1</v>
      </c>
      <c r="S35" s="24">
        <f>IF(ISBLANK('Dados Normal. pelo Peso - Chuva'!S35),"",('Dados Normal. pelo Peso - Chuva'!S35-'Dados Normal. pelo Peso - Chuva'!S$194)/('Dados Normal. pelo Peso - Chuva'!S$193-'Dados Normal. pelo Peso - Chuva'!S$194))</f>
        <v>1</v>
      </c>
      <c r="T35" s="24">
        <f>IF(ISBLANK('Dados Normal. pelo Peso - Chuva'!T35),"",('Dados Normal. pelo Peso - Chuva'!T35-'Dados Normal. pelo Peso - Chuva'!T$194)/('Dados Normal. pelo Peso - Chuva'!T$193-'Dados Normal. pelo Peso - Chuva'!T$194))</f>
        <v>1</v>
      </c>
      <c r="U35" s="24">
        <f>IF(ISBLANK('Dados Normal. pelo Peso - Chuva'!U35),"",('Dados Normal. pelo Peso - Chuva'!U35-'Dados Normal. pelo Peso - Chuva'!U$194)/('Dados Normal. pelo Peso - Chuva'!U$193-'Dados Normal. pelo Peso - Chuva'!U$194))</f>
        <v>1</v>
      </c>
      <c r="V35" s="24">
        <f>IF(ISBLANK('Dados Normal. pelo Peso - Chuva'!V35),"",('Dados Normal. pelo Peso - Chuva'!V35-'Dados Normal. pelo Peso - Chuva'!V$194)/('Dados Normal. pelo Peso - Chuva'!V$193-'Dados Normal. pelo Peso - Chuva'!V$194))</f>
        <v>0.58333333333333315</v>
      </c>
      <c r="W35" s="24">
        <f>IF(ISBLANK('Dados Normal. pelo Peso - Chuva'!W35),"",('Dados Normal. pelo Peso - Chuva'!W35-'Dados Normal. pelo Peso - Chuva'!W$194)/('Dados Normal. pelo Peso - Chuva'!W$193-'Dados Normal. pelo Peso - Chuva'!W$194))</f>
        <v>0.50943396226415061</v>
      </c>
      <c r="X35" s="24">
        <f>IF(ISBLANK('Dados Normal. pelo Peso - Chuva'!X35),"",('Dados Normal. pelo Peso - Chuva'!X35-'Dados Normal. pelo Peso - Chuva'!X$194)/('Dados Normal. pelo Peso - Chuva'!X$193-'Dados Normal. pelo Peso - Chuva'!X$194))</f>
        <v>0.47314049586776863</v>
      </c>
      <c r="Y35" s="24">
        <f>IF(ISBLANK('Dados Normal. pelo Peso - Chuva'!Y35),"",('Dados Normal. pelo Peso - Chuva'!Y35-'Dados Normal. pelo Peso - Chuva'!Y$194)/('Dados Normal. pelo Peso - Chuva'!Y$193-'Dados Normal. pelo Peso - Chuva'!Y$194))</f>
        <v>0.35692057908266805</v>
      </c>
      <c r="Z35" s="24">
        <f>IF(ISBLANK('Dados Normal. pelo Peso - Chuva'!Z35),"",('Dados Normal. pelo Peso - Chuva'!Z35-'Dados Normal. pelo Peso - Chuva'!Z$194)/('Dados Normal. pelo Peso - Chuva'!Z$193-'Dados Normal. pelo Peso - Chuva'!Z$194))</f>
        <v>0.37057396928051733</v>
      </c>
      <c r="AA35" s="24">
        <f>IF(ISBLANK('Dados Normal. pelo Peso - Chuva'!AA35),"",('Dados Normal. pelo Peso - Chuva'!AA35-'Dados Normal. pelo Peso - Chuva'!AA$194)/('Dados Normal. pelo Peso - Chuva'!AA$193-'Dados Normal. pelo Peso - Chuva'!AA$194))</f>
        <v>0.38594139053821108</v>
      </c>
      <c r="AB35" s="24">
        <f>IF(ISBLANK('Dados Normal. pelo Peso - Chuva'!AB35),"",('Dados Normal. pelo Peso - Chuva'!AB35-'Dados Normal. pelo Peso - Chuva'!AB$194)/('Dados Normal. pelo Peso - Chuva'!AB$193-'Dados Normal. pelo Peso - Chuva'!AB$194))</f>
        <v>0.57446808510638314</v>
      </c>
      <c r="AC35" s="24">
        <f>IF(ISBLANK('Dados Normal. pelo Peso - Chuva'!AC35),"",('Dados Normal. pelo Peso - Chuva'!AC35-'Dados Normal. pelo Peso - Chuva'!AC$194)/('Dados Normal. pelo Peso - Chuva'!AC$193-'Dados Normal. pelo Peso - Chuva'!AC$194))</f>
        <v>0.31249999999999989</v>
      </c>
    </row>
    <row r="36" spans="1:29" s="17" customFormat="1" x14ac:dyDescent="0.25">
      <c r="A36" s="18" t="s">
        <v>935</v>
      </c>
      <c r="B36" s="28" t="s">
        <v>936</v>
      </c>
      <c r="C36" s="24">
        <f>IF(ISBLANK('Dados Normal. pelo Peso - Chuva'!C36),"",('Dados Normal. pelo Peso - Chuva'!C36-'Dados Normal. pelo Peso - Chuva'!C$194)/('Dados Normal. pelo Peso - Chuva'!C$193-'Dados Normal. pelo Peso - Chuva'!C$194))</f>
        <v>0.31998832083438505</v>
      </c>
      <c r="D36" s="24">
        <f>IF(ISBLANK('Dados Normal. pelo Peso - Chuva'!D36),"",('Dados Normal. pelo Peso - Chuva'!D36-'Dados Normal. pelo Peso - Chuva'!D$194)/('Dados Normal. pelo Peso - Chuva'!D$193-'Dados Normal. pelo Peso - Chuva'!D$194))</f>
        <v>0.66521911697619329</v>
      </c>
      <c r="E36" s="24">
        <f>IF(ISBLANK('Dados Normal. pelo Peso - Chuva'!E36),"",('Dados Normal. pelo Peso - Chuva'!E36-'Dados Normal. pelo Peso - Chuva'!E$194)/('Dados Normal. pelo Peso - Chuva'!E$193-'Dados Normal. pelo Peso - Chuva'!E$194))</f>
        <v>0.60193212781768646</v>
      </c>
      <c r="F36" s="24">
        <f>IF(ISBLANK('Dados Normal. pelo Peso - Chuva'!F36),"",('Dados Normal. pelo Peso - Chuva'!F36-'Dados Normal. pelo Peso - Chuva'!F$194)/('Dados Normal. pelo Peso - Chuva'!F$193-'Dados Normal. pelo Peso - Chuva'!F$194))</f>
        <v>0.5917070217917676</v>
      </c>
      <c r="G36" s="24">
        <f>IF(ISBLANK('Dados Normal. pelo Peso - Chuva'!G36),"",('Dados Normal. pelo Peso - Chuva'!G36-'Dados Normal. pelo Peso - Chuva'!G$194)/('Dados Normal. pelo Peso - Chuva'!G$193-'Dados Normal. pelo Peso - Chuva'!G$194))</f>
        <v>0.25185751280173496</v>
      </c>
      <c r="H36" s="24">
        <f>IF(ISBLANK('Dados Normal. pelo Peso - Chuva'!H36),"",('Dados Normal. pelo Peso - Chuva'!H36-'Dados Normal. pelo Peso - Chuva'!H$194)/('Dados Normal. pelo Peso - Chuva'!H$193-'Dados Normal. pelo Peso - Chuva'!H$194))</f>
        <v>0.65938671819121064</v>
      </c>
      <c r="I36" s="24">
        <f>IF(ISBLANK('Dados Normal. pelo Peso - Chuva'!I36),"",('Dados Normal. pelo Peso - Chuva'!I36-'Dados Normal. pelo Peso - Chuva'!I$194)/('Dados Normal. pelo Peso - Chuva'!I$193-'Dados Normal. pelo Peso - Chuva'!I$194))</f>
        <v>0.32334883720930246</v>
      </c>
      <c r="J36" s="24">
        <f>IF(ISBLANK('Dados Normal. pelo Peso - Chuva'!J36),"",('Dados Normal. pelo Peso - Chuva'!J36-'Dados Normal. pelo Peso - Chuva'!J$194)/('Dados Normal. pelo Peso - Chuva'!J$193-'Dados Normal. pelo Peso - Chuva'!J$194))</f>
        <v>0.14197823000473273</v>
      </c>
      <c r="K36" s="24">
        <f>IF(ISBLANK('Dados Normal. pelo Peso - Chuva'!K36),"",('Dados Normal. pelo Peso - Chuva'!K36-'Dados Normal. pelo Peso - Chuva'!K$194)/('Dados Normal. pelo Peso - Chuva'!K$193-'Dados Normal. pelo Peso - Chuva'!K$194))</f>
        <v>0.43323749281196089</v>
      </c>
      <c r="L36" s="24">
        <f>IF(ISBLANK('Dados Normal. pelo Peso - Chuva'!L36),"",('Dados Normal. pelo Peso - Chuva'!L36-'Dados Normal. pelo Peso - Chuva'!L$194)/('Dados Normal. pelo Peso - Chuva'!L$193-'Dados Normal. pelo Peso - Chuva'!L$194))</f>
        <v>0.94040356640075073</v>
      </c>
      <c r="M36" s="24">
        <f>IF(ISBLANK('Dados Normal. pelo Peso - Chuva'!M36),"",('Dados Normal. pelo Peso - Chuva'!M36-'Dados Normal. pelo Peso - Chuva'!M$194)/('Dados Normal. pelo Peso - Chuva'!M$193-'Dados Normal. pelo Peso - Chuva'!M$194))</f>
        <v>0.75636279500231363</v>
      </c>
      <c r="N36" s="24">
        <f>IF(ISBLANK('Dados Normal. pelo Peso - Chuva'!N36),"",('Dados Normal. pelo Peso - Chuva'!N36-'Dados Normal. pelo Peso - Chuva'!N$194)/('Dados Normal. pelo Peso - Chuva'!N$193-'Dados Normal. pelo Peso - Chuva'!N$194))</f>
        <v>0.87246192893401009</v>
      </c>
      <c r="O36" s="24">
        <f>IF(ISBLANK('Dados Normal. pelo Peso - Chuva'!O36),"",('Dados Normal. pelo Peso - Chuva'!O36-'Dados Normal. pelo Peso - Chuva'!O$194)/('Dados Normal. pelo Peso - Chuva'!O$193-'Dados Normal. pelo Peso - Chuva'!O$194))</f>
        <v>0.714398734177215</v>
      </c>
      <c r="P36" s="24">
        <f>IF(ISBLANK('Dados Normal. pelo Peso - Chuva'!P36),"",('Dados Normal. pelo Peso - Chuva'!P36-'Dados Normal. pelo Peso - Chuva'!P$194)/('Dados Normal. pelo Peso - Chuva'!P$193-'Dados Normal. pelo Peso - Chuva'!P$194))</f>
        <v>0.14092446448703511</v>
      </c>
      <c r="Q36" s="24">
        <f>IF(ISBLANK('Dados Normal. pelo Peso - Chuva'!Q36),"",('Dados Normal. pelo Peso - Chuva'!Q36-'Dados Normal. pelo Peso - Chuva'!Q$194)/('Dados Normal. pelo Peso - Chuva'!Q$193-'Dados Normal. pelo Peso - Chuva'!Q$194))</f>
        <v>0</v>
      </c>
      <c r="R36" s="24">
        <f>IF(ISBLANK('Dados Normal. pelo Peso - Chuva'!R36),"",('Dados Normal. pelo Peso - Chuva'!R36-'Dados Normal. pelo Peso - Chuva'!R$194)/('Dados Normal. pelo Peso - Chuva'!R$193-'Dados Normal. pelo Peso - Chuva'!R$194))</f>
        <v>1</v>
      </c>
      <c r="S36" s="24">
        <f>IF(ISBLANK('Dados Normal. pelo Peso - Chuva'!S36),"",('Dados Normal. pelo Peso - Chuva'!S36-'Dados Normal. pelo Peso - Chuva'!S$194)/('Dados Normal. pelo Peso - Chuva'!S$193-'Dados Normal. pelo Peso - Chuva'!S$194))</f>
        <v>1</v>
      </c>
      <c r="T36" s="24">
        <f>IF(ISBLANK('Dados Normal. pelo Peso - Chuva'!T36),"",('Dados Normal. pelo Peso - Chuva'!T36-'Dados Normal. pelo Peso - Chuva'!T$194)/('Dados Normal. pelo Peso - Chuva'!T$193-'Dados Normal. pelo Peso - Chuva'!T$194))</f>
        <v>1</v>
      </c>
      <c r="U36" s="24">
        <f>IF(ISBLANK('Dados Normal. pelo Peso - Chuva'!U36),"",('Dados Normal. pelo Peso - Chuva'!U36-'Dados Normal. pelo Peso - Chuva'!U$194)/('Dados Normal. pelo Peso - Chuva'!U$193-'Dados Normal. pelo Peso - Chuva'!U$194))</f>
        <v>1</v>
      </c>
      <c r="V36" s="24">
        <f>IF(ISBLANK('Dados Normal. pelo Peso - Chuva'!V36),"",('Dados Normal. pelo Peso - Chuva'!V36-'Dados Normal. pelo Peso - Chuva'!V$194)/('Dados Normal. pelo Peso - Chuva'!V$193-'Dados Normal. pelo Peso - Chuva'!V$194))</f>
        <v>0.41666666666666635</v>
      </c>
      <c r="W36" s="24">
        <f>IF(ISBLANK('Dados Normal. pelo Peso - Chuva'!W36),"",('Dados Normal. pelo Peso - Chuva'!W36-'Dados Normal. pelo Peso - Chuva'!W$194)/('Dados Normal. pelo Peso - Chuva'!W$193-'Dados Normal. pelo Peso - Chuva'!W$194))</f>
        <v>0.52605570530098833</v>
      </c>
      <c r="X36" s="24">
        <f>IF(ISBLANK('Dados Normal. pelo Peso - Chuva'!X36),"",('Dados Normal. pelo Peso - Chuva'!X36-'Dados Normal. pelo Peso - Chuva'!X$194)/('Dados Normal. pelo Peso - Chuva'!X$193-'Dados Normal. pelo Peso - Chuva'!X$194))</f>
        <v>0.49793388429751956</v>
      </c>
      <c r="Y36" s="24">
        <f>IF(ISBLANK('Dados Normal. pelo Peso - Chuva'!Y36),"",('Dados Normal. pelo Peso - Chuva'!Y36-'Dados Normal. pelo Peso - Chuva'!Y$194)/('Dados Normal. pelo Peso - Chuva'!Y$193-'Dados Normal. pelo Peso - Chuva'!Y$194))</f>
        <v>0.4803138952780408</v>
      </c>
      <c r="Z36" s="24">
        <f>IF(ISBLANK('Dados Normal. pelo Peso - Chuva'!Z36),"",('Dados Normal. pelo Peso - Chuva'!Z36-'Dados Normal. pelo Peso - Chuva'!Z$194)/('Dados Normal. pelo Peso - Chuva'!Z$193-'Dados Normal. pelo Peso - Chuva'!Z$194))</f>
        <v>0.47000808407437356</v>
      </c>
      <c r="AA36" s="24">
        <f>IF(ISBLANK('Dados Normal. pelo Peso - Chuva'!AA36),"",('Dados Normal. pelo Peso - Chuva'!AA36-'Dados Normal. pelo Peso - Chuva'!AA$194)/('Dados Normal. pelo Peso - Chuva'!AA$193-'Dados Normal. pelo Peso - Chuva'!AA$194))</f>
        <v>0.6439379429228117</v>
      </c>
      <c r="AB36" s="24">
        <f>IF(ISBLANK('Dados Normal. pelo Peso - Chuva'!AB36),"",('Dados Normal. pelo Peso - Chuva'!AB36-'Dados Normal. pelo Peso - Chuva'!AB$194)/('Dados Normal. pelo Peso - Chuva'!AB$193-'Dados Normal. pelo Peso - Chuva'!AB$194))</f>
        <v>0.85106382978723416</v>
      </c>
      <c r="AC36" s="24">
        <f>IF(ISBLANK('Dados Normal. pelo Peso - Chuva'!AC36),"",('Dados Normal. pelo Peso - Chuva'!AC36-'Dados Normal. pelo Peso - Chuva'!AC$194)/('Dados Normal. pelo Peso - Chuva'!AC$193-'Dados Normal. pelo Peso - Chuva'!AC$194))</f>
        <v>0.58333333333333337</v>
      </c>
    </row>
    <row r="37" spans="1:29" s="17" customFormat="1" x14ac:dyDescent="0.25">
      <c r="A37" s="18" t="s">
        <v>937</v>
      </c>
      <c r="B37" s="28" t="s">
        <v>938</v>
      </c>
      <c r="C37" s="24">
        <f>IF(ISBLANK('Dados Normal. pelo Peso - Chuva'!C37),"",('Dados Normal. pelo Peso - Chuva'!C37-'Dados Normal. pelo Peso - Chuva'!C$194)/('Dados Normal. pelo Peso - Chuva'!C$193-'Dados Normal. pelo Peso - Chuva'!C$194))</f>
        <v>0.39721438528169573</v>
      </c>
      <c r="D37" s="24">
        <f>IF(ISBLANK('Dados Normal. pelo Peso - Chuva'!D37),"",('Dados Normal. pelo Peso - Chuva'!D37-'Dados Normal. pelo Peso - Chuva'!D$194)/('Dados Normal. pelo Peso - Chuva'!D$193-'Dados Normal. pelo Peso - Chuva'!D$194))</f>
        <v>0.63525493357638596</v>
      </c>
      <c r="E37" s="24">
        <f>IF(ISBLANK('Dados Normal. pelo Peso - Chuva'!E37),"",('Dados Normal. pelo Peso - Chuva'!E37-'Dados Normal. pelo Peso - Chuva'!E$194)/('Dados Normal. pelo Peso - Chuva'!E$193-'Dados Normal. pelo Peso - Chuva'!E$194))</f>
        <v>0.66658409710180833</v>
      </c>
      <c r="F37" s="24">
        <f>IF(ISBLANK('Dados Normal. pelo Peso - Chuva'!F37),"",('Dados Normal. pelo Peso - Chuva'!F37-'Dados Normal. pelo Peso - Chuva'!F$194)/('Dados Normal. pelo Peso - Chuva'!F$193-'Dados Normal. pelo Peso - Chuva'!F$194))</f>
        <v>0.67403147699757882</v>
      </c>
      <c r="G37" s="24">
        <f>IF(ISBLANK('Dados Normal. pelo Peso - Chuva'!G37),"",('Dados Normal. pelo Peso - Chuva'!G37-'Dados Normal. pelo Peso - Chuva'!G$194)/('Dados Normal. pelo Peso - Chuva'!G$193-'Dados Normal. pelo Peso - Chuva'!G$194))</f>
        <v>0.29387682062833098</v>
      </c>
      <c r="H37" s="24">
        <f>IF(ISBLANK('Dados Normal. pelo Peso - Chuva'!H37),"",('Dados Normal. pelo Peso - Chuva'!H37-'Dados Normal. pelo Peso - Chuva'!H$194)/('Dados Normal. pelo Peso - Chuva'!H$193-'Dados Normal. pelo Peso - Chuva'!H$194))</f>
        <v>0.46803941019541362</v>
      </c>
      <c r="I37" s="24">
        <f>IF(ISBLANK('Dados Normal. pelo Peso - Chuva'!I37),"",('Dados Normal. pelo Peso - Chuva'!I37-'Dados Normal. pelo Peso - Chuva'!I$194)/('Dados Normal. pelo Peso - Chuva'!I$193-'Dados Normal. pelo Peso - Chuva'!I$194))</f>
        <v>0.58530232558139539</v>
      </c>
      <c r="J37" s="24">
        <f>IF(ISBLANK('Dados Normal. pelo Peso - Chuva'!J37),"",('Dados Normal. pelo Peso - Chuva'!J37-'Dados Normal. pelo Peso - Chuva'!J$194)/('Dados Normal. pelo Peso - Chuva'!J$193-'Dados Normal. pelo Peso - Chuva'!J$194))</f>
        <v>0.5078088026502604</v>
      </c>
      <c r="K37" s="24">
        <f>IF(ISBLANK('Dados Normal. pelo Peso - Chuva'!K37),"",('Dados Normal. pelo Peso - Chuva'!K37-'Dados Normal. pelo Peso - Chuva'!K$194)/('Dados Normal. pelo Peso - Chuva'!K$193-'Dados Normal. pelo Peso - Chuva'!K$194))</f>
        <v>0.44830362277170788</v>
      </c>
      <c r="L37" s="24">
        <f>IF(ISBLANK('Dados Normal. pelo Peso - Chuva'!L37),"",('Dados Normal. pelo Peso - Chuva'!L37-'Dados Normal. pelo Peso - Chuva'!L$194)/('Dados Normal. pelo Peso - Chuva'!L$193-'Dados Normal. pelo Peso - Chuva'!L$194))</f>
        <v>0.68512435476302191</v>
      </c>
      <c r="M37" s="24">
        <f>IF(ISBLANK('Dados Normal. pelo Peso - Chuva'!M37),"",('Dados Normal. pelo Peso - Chuva'!M37-'Dados Normal. pelo Peso - Chuva'!M$194)/('Dados Normal. pelo Peso - Chuva'!M$193-'Dados Normal. pelo Peso - Chuva'!M$194))</f>
        <v>0.79303563165201296</v>
      </c>
      <c r="N37" s="24">
        <f>IF(ISBLANK('Dados Normal. pelo Peso - Chuva'!N37),"",('Dados Normal. pelo Peso - Chuva'!N37-'Dados Normal. pelo Peso - Chuva'!N$194)/('Dados Normal. pelo Peso - Chuva'!N$193-'Dados Normal. pelo Peso - Chuva'!N$194))</f>
        <v>0.87288494077834167</v>
      </c>
      <c r="O37" s="24">
        <f>IF(ISBLANK('Dados Normal. pelo Peso - Chuva'!O37),"",('Dados Normal. pelo Peso - Chuva'!O37-'Dados Normal. pelo Peso - Chuva'!O$194)/('Dados Normal. pelo Peso - Chuva'!O$193-'Dados Normal. pelo Peso - Chuva'!O$194))</f>
        <v>0.58433544303797458</v>
      </c>
      <c r="P37" s="24">
        <f>IF(ISBLANK('Dados Normal. pelo Peso - Chuva'!P37),"",('Dados Normal. pelo Peso - Chuva'!P37-'Dados Normal. pelo Peso - Chuva'!P$194)/('Dados Normal. pelo Peso - Chuva'!P$193-'Dados Normal. pelo Peso - Chuva'!P$194))</f>
        <v>0.11724915445321148</v>
      </c>
      <c r="Q37" s="24">
        <f>IF(ISBLANK('Dados Normal. pelo Peso - Chuva'!Q37),"",('Dados Normal. pelo Peso - Chuva'!Q37-'Dados Normal. pelo Peso - Chuva'!Q$194)/('Dados Normal. pelo Peso - Chuva'!Q$193-'Dados Normal. pelo Peso - Chuva'!Q$194))</f>
        <v>1</v>
      </c>
      <c r="R37" s="24">
        <f>IF(ISBLANK('Dados Normal. pelo Peso - Chuva'!R37),"",('Dados Normal. pelo Peso - Chuva'!R37-'Dados Normal. pelo Peso - Chuva'!R$194)/('Dados Normal. pelo Peso - Chuva'!R$193-'Dados Normal. pelo Peso - Chuva'!R$194))</f>
        <v>0</v>
      </c>
      <c r="S37" s="24">
        <f>IF(ISBLANK('Dados Normal. pelo Peso - Chuva'!S37),"",('Dados Normal. pelo Peso - Chuva'!S37-'Dados Normal. pelo Peso - Chuva'!S$194)/('Dados Normal. pelo Peso - Chuva'!S$193-'Dados Normal. pelo Peso - Chuva'!S$194))</f>
        <v>1</v>
      </c>
      <c r="T37" s="24">
        <f>IF(ISBLANK('Dados Normal. pelo Peso - Chuva'!T37),"",('Dados Normal. pelo Peso - Chuva'!T37-'Dados Normal. pelo Peso - Chuva'!T$194)/('Dados Normal. pelo Peso - Chuva'!T$193-'Dados Normal. pelo Peso - Chuva'!T$194))</f>
        <v>1</v>
      </c>
      <c r="U37" s="24">
        <f>IF(ISBLANK('Dados Normal. pelo Peso - Chuva'!U37),"",('Dados Normal. pelo Peso - Chuva'!U37-'Dados Normal. pelo Peso - Chuva'!U$194)/('Dados Normal. pelo Peso - Chuva'!U$193-'Dados Normal. pelo Peso - Chuva'!U$194))</f>
        <v>1</v>
      </c>
      <c r="V37" s="24">
        <f>IF(ISBLANK('Dados Normal. pelo Peso - Chuva'!V37),"",('Dados Normal. pelo Peso - Chuva'!V37-'Dados Normal. pelo Peso - Chuva'!V$194)/('Dados Normal. pelo Peso - Chuva'!V$193-'Dados Normal. pelo Peso - Chuva'!V$194))</f>
        <v>0.33333333333333315</v>
      </c>
      <c r="W37" s="24">
        <f>IF(ISBLANK('Dados Normal. pelo Peso - Chuva'!W37),"",('Dados Normal. pelo Peso - Chuva'!W37-'Dados Normal. pelo Peso - Chuva'!W$194)/('Dados Normal. pelo Peso - Chuva'!W$193-'Dados Normal. pelo Peso - Chuva'!W$194))</f>
        <v>0.62443845462713343</v>
      </c>
      <c r="X37" s="24">
        <f>IF(ISBLANK('Dados Normal. pelo Peso - Chuva'!X37),"",('Dados Normal. pelo Peso - Chuva'!X37-'Dados Normal. pelo Peso - Chuva'!X$194)/('Dados Normal. pelo Peso - Chuva'!X$193-'Dados Normal. pelo Peso - Chuva'!X$194))</f>
        <v>0.26033057851239633</v>
      </c>
      <c r="Y37" s="24">
        <f>IF(ISBLANK('Dados Normal. pelo Peso - Chuva'!Y37),"",('Dados Normal. pelo Peso - Chuva'!Y37-'Dados Normal. pelo Peso - Chuva'!Y$194)/('Dados Normal. pelo Peso - Chuva'!Y$193-'Dados Normal. pelo Peso - Chuva'!Y$194))</f>
        <v>0.57340008117981323</v>
      </c>
      <c r="Z37" s="24">
        <f>IF(ISBLANK('Dados Normal. pelo Peso - Chuva'!Z37),"",('Dados Normal. pelo Peso - Chuva'!Z37-'Dados Normal. pelo Peso - Chuva'!Z$194)/('Dados Normal. pelo Peso - Chuva'!Z$193-'Dados Normal. pelo Peso - Chuva'!Z$194))</f>
        <v>0.67502021018593372</v>
      </c>
      <c r="AA37" s="24">
        <f>IF(ISBLANK('Dados Normal. pelo Peso - Chuva'!AA37),"",('Dados Normal. pelo Peso - Chuva'!AA37-'Dados Normal. pelo Peso - Chuva'!AA$194)/('Dados Normal. pelo Peso - Chuva'!AA$193-'Dados Normal. pelo Peso - Chuva'!AA$194))</f>
        <v>0.66079295154185036</v>
      </c>
      <c r="AB37" s="24">
        <f>IF(ISBLANK('Dados Normal. pelo Peso - Chuva'!AB37),"",('Dados Normal. pelo Peso - Chuva'!AB37-'Dados Normal. pelo Peso - Chuva'!AB$194)/('Dados Normal. pelo Peso - Chuva'!AB$193-'Dados Normal. pelo Peso - Chuva'!AB$194))</f>
        <v>1</v>
      </c>
      <c r="AC37" s="24">
        <f>IF(ISBLANK('Dados Normal. pelo Peso - Chuva'!AC37),"",('Dados Normal. pelo Peso - Chuva'!AC37-'Dados Normal. pelo Peso - Chuva'!AC$194)/('Dados Normal. pelo Peso - Chuva'!AC$193-'Dados Normal. pelo Peso - Chuva'!AC$194))</f>
        <v>0.70833333333333348</v>
      </c>
    </row>
    <row r="38" spans="1:29" s="17" customFormat="1" x14ac:dyDescent="0.25">
      <c r="A38" s="18" t="s">
        <v>939</v>
      </c>
      <c r="B38" s="28" t="s">
        <v>940</v>
      </c>
      <c r="C38" s="24">
        <f>IF(ISBLANK('Dados Normal. pelo Peso - Chuva'!C38),"",('Dados Normal. pelo Peso - Chuva'!C38-'Dados Normal. pelo Peso - Chuva'!C$194)/('Dados Normal. pelo Peso - Chuva'!C$193-'Dados Normal. pelo Peso - Chuva'!C$194))</f>
        <v>0.52083249422745548</v>
      </c>
      <c r="D38" s="24">
        <f>IF(ISBLANK('Dados Normal. pelo Peso - Chuva'!D38),"",('Dados Normal. pelo Peso - Chuva'!D38-'Dados Normal. pelo Peso - Chuva'!D$194)/('Dados Normal. pelo Peso - Chuva'!D$193-'Dados Normal. pelo Peso - Chuva'!D$194))</f>
        <v>0.51454834369171221</v>
      </c>
      <c r="E38" s="24">
        <f>IF(ISBLANK('Dados Normal. pelo Peso - Chuva'!E38),"",('Dados Normal. pelo Peso - Chuva'!E38-'Dados Normal. pelo Peso - Chuva'!E$194)/('Dados Normal. pelo Peso - Chuva'!E$193-'Dados Normal. pelo Peso - Chuva'!E$194))</f>
        <v>0.6001981669556602</v>
      </c>
      <c r="F38" s="24">
        <f>IF(ISBLANK('Dados Normal. pelo Peso - Chuva'!F38),"",('Dados Normal. pelo Peso - Chuva'!F38-'Dados Normal. pelo Peso - Chuva'!F$194)/('Dados Normal. pelo Peso - Chuva'!F$193-'Dados Normal. pelo Peso - Chuva'!F$194))</f>
        <v>0.53662227602905588</v>
      </c>
      <c r="G38" s="24">
        <f>IF(ISBLANK('Dados Normal. pelo Peso - Chuva'!G38),"",('Dados Normal. pelo Peso - Chuva'!G38-'Dados Normal. pelo Peso - Chuva'!G$194)/('Dados Normal. pelo Peso - Chuva'!G$193-'Dados Normal. pelo Peso - Chuva'!G$194))</f>
        <v>0.16896400810058135</v>
      </c>
      <c r="H38" s="24">
        <f>IF(ISBLANK('Dados Normal. pelo Peso - Chuva'!H38),"",('Dados Normal. pelo Peso - Chuva'!H38-'Dados Normal. pelo Peso - Chuva'!H$194)/('Dados Normal. pelo Peso - Chuva'!H$193-'Dados Normal. pelo Peso - Chuva'!H$194))</f>
        <v>0.68475836657679057</v>
      </c>
      <c r="I38" s="24">
        <f>IF(ISBLANK('Dados Normal. pelo Peso - Chuva'!I38),"",('Dados Normal. pelo Peso - Chuva'!I38-'Dados Normal. pelo Peso - Chuva'!I$194)/('Dados Normal. pelo Peso - Chuva'!I$193-'Dados Normal. pelo Peso - Chuva'!I$194))</f>
        <v>0.62995348837209308</v>
      </c>
      <c r="J38" s="24">
        <f>IF(ISBLANK('Dados Normal. pelo Peso - Chuva'!J38),"",('Dados Normal. pelo Peso - Chuva'!J38-'Dados Normal. pelo Peso - Chuva'!J$194)/('Dados Normal. pelo Peso - Chuva'!J$193-'Dados Normal. pelo Peso - Chuva'!J$194))</f>
        <v>0.47562707051585446</v>
      </c>
      <c r="K38" s="24">
        <f>IF(ISBLANK('Dados Normal. pelo Peso - Chuva'!K38),"",('Dados Normal. pelo Peso - Chuva'!K38-'Dados Normal. pelo Peso - Chuva'!K$194)/('Dados Normal. pelo Peso - Chuva'!K$193-'Dados Normal. pelo Peso - Chuva'!K$194))</f>
        <v>0.41610120759056918</v>
      </c>
      <c r="L38" s="24">
        <f>IF(ISBLANK('Dados Normal. pelo Peso - Chuva'!L38),"",('Dados Normal. pelo Peso - Chuva'!L38-'Dados Normal. pelo Peso - Chuva'!L$194)/('Dados Normal. pelo Peso - Chuva'!L$193-'Dados Normal. pelo Peso - Chuva'!L$194))</f>
        <v>0.70706241201313935</v>
      </c>
      <c r="M38" s="24">
        <f>IF(ISBLANK('Dados Normal. pelo Peso - Chuva'!M38),"",('Dados Normal. pelo Peso - Chuva'!M38-'Dados Normal. pelo Peso - Chuva'!M$194)/('Dados Normal. pelo Peso - Chuva'!M$193-'Dados Normal. pelo Peso - Chuva'!M$194))</f>
        <v>0.6936603424340585</v>
      </c>
      <c r="N38" s="24">
        <f>IF(ISBLANK('Dados Normal. pelo Peso - Chuva'!N38),"",('Dados Normal. pelo Peso - Chuva'!N38-'Dados Normal. pelo Peso - Chuva'!N$194)/('Dados Normal. pelo Peso - Chuva'!N$193-'Dados Normal. pelo Peso - Chuva'!N$194))</f>
        <v>0.83142978003384105</v>
      </c>
      <c r="O38" s="24">
        <f>IF(ISBLANK('Dados Normal. pelo Peso - Chuva'!O38),"",('Dados Normal. pelo Peso - Chuva'!O38-'Dados Normal. pelo Peso - Chuva'!O$194)/('Dados Normal. pelo Peso - Chuva'!O$193-'Dados Normal. pelo Peso - Chuva'!O$194))</f>
        <v>0.5420886075949366</v>
      </c>
      <c r="P38" s="24">
        <f>IF(ISBLANK('Dados Normal. pelo Peso - Chuva'!P38),"",('Dados Normal. pelo Peso - Chuva'!P38-'Dados Normal. pelo Peso - Chuva'!P$194)/('Dados Normal. pelo Peso - Chuva'!P$193-'Dados Normal. pelo Peso - Chuva'!P$194))</f>
        <v>0.10033821871476915</v>
      </c>
      <c r="Q38" s="24">
        <f>IF(ISBLANK('Dados Normal. pelo Peso - Chuva'!Q38),"",('Dados Normal. pelo Peso - Chuva'!Q38-'Dados Normal. pelo Peso - Chuva'!Q$194)/('Dados Normal. pelo Peso - Chuva'!Q$193-'Dados Normal. pelo Peso - Chuva'!Q$194))</f>
        <v>0</v>
      </c>
      <c r="R38" s="24">
        <f>IF(ISBLANK('Dados Normal. pelo Peso - Chuva'!R38),"",('Dados Normal. pelo Peso - Chuva'!R38-'Dados Normal. pelo Peso - Chuva'!R$194)/('Dados Normal. pelo Peso - Chuva'!R$193-'Dados Normal. pelo Peso - Chuva'!R$194))</f>
        <v>0</v>
      </c>
      <c r="S38" s="24">
        <f>IF(ISBLANK('Dados Normal. pelo Peso - Chuva'!S38),"",('Dados Normal. pelo Peso - Chuva'!S38-'Dados Normal. pelo Peso - Chuva'!S$194)/('Dados Normal. pelo Peso - Chuva'!S$193-'Dados Normal. pelo Peso - Chuva'!S$194))</f>
        <v>1</v>
      </c>
      <c r="T38" s="24">
        <f>IF(ISBLANK('Dados Normal. pelo Peso - Chuva'!T38),"",('Dados Normal. pelo Peso - Chuva'!T38-'Dados Normal. pelo Peso - Chuva'!T$194)/('Dados Normal. pelo Peso - Chuva'!T$193-'Dados Normal. pelo Peso - Chuva'!T$194))</f>
        <v>1</v>
      </c>
      <c r="U38" s="24">
        <f>IF(ISBLANK('Dados Normal. pelo Peso - Chuva'!U38),"",('Dados Normal. pelo Peso - Chuva'!U38-'Dados Normal. pelo Peso - Chuva'!U$194)/('Dados Normal. pelo Peso - Chuva'!U$193-'Dados Normal. pelo Peso - Chuva'!U$194))</f>
        <v>1</v>
      </c>
      <c r="V38" s="24">
        <f>IF(ISBLANK('Dados Normal. pelo Peso - Chuva'!V38),"",('Dados Normal. pelo Peso - Chuva'!V38-'Dados Normal. pelo Peso - Chuva'!V$194)/('Dados Normal. pelo Peso - Chuva'!V$193-'Dados Normal. pelo Peso - Chuva'!V$194))</f>
        <v>0.33333333333333315</v>
      </c>
      <c r="W38" s="24">
        <f>IF(ISBLANK('Dados Normal. pelo Peso - Chuva'!W38),"",('Dados Normal. pelo Peso - Chuva'!W38-'Dados Normal. pelo Peso - Chuva'!W$194)/('Dados Normal. pelo Peso - Chuva'!W$193-'Dados Normal. pelo Peso - Chuva'!W$194))</f>
        <v>0.53009883198562446</v>
      </c>
      <c r="X38" s="24">
        <f>IF(ISBLANK('Dados Normal. pelo Peso - Chuva'!X38),"",('Dados Normal. pelo Peso - Chuva'!X38-'Dados Normal. pelo Peso - Chuva'!X$194)/('Dados Normal. pelo Peso - Chuva'!X$193-'Dados Normal. pelo Peso - Chuva'!X$194))</f>
        <v>0.53856749311294694</v>
      </c>
      <c r="Y38" s="24">
        <f>IF(ISBLANK('Dados Normal. pelo Peso - Chuva'!Y38),"",('Dados Normal. pelo Peso - Chuva'!Y38-'Dados Normal. pelo Peso - Chuva'!Y$194)/('Dados Normal. pelo Peso - Chuva'!Y$193-'Dados Normal. pelo Peso - Chuva'!Y$194))</f>
        <v>0.51251522121499116</v>
      </c>
      <c r="Z38" s="24">
        <f>IF(ISBLANK('Dados Normal. pelo Peso - Chuva'!Z38),"",('Dados Normal. pelo Peso - Chuva'!Z38-'Dados Normal. pelo Peso - Chuva'!Z$194)/('Dados Normal. pelo Peso - Chuva'!Z$193-'Dados Normal. pelo Peso - Chuva'!Z$194))</f>
        <v>0.4231204527081649</v>
      </c>
      <c r="AA38" s="24">
        <f>IF(ISBLANK('Dados Normal. pelo Peso - Chuva'!AA38),"",('Dados Normal. pelo Peso - Chuva'!AA38-'Dados Normal. pelo Peso - Chuva'!AA$194)/('Dados Normal. pelo Peso - Chuva'!AA$193-'Dados Normal. pelo Peso - Chuva'!AA$194))</f>
        <v>0.63397816510247074</v>
      </c>
      <c r="AB38" s="24">
        <f>IF(ISBLANK('Dados Normal. pelo Peso - Chuva'!AB38),"",('Dados Normal. pelo Peso - Chuva'!AB38-'Dados Normal. pelo Peso - Chuva'!AB$194)/('Dados Normal. pelo Peso - Chuva'!AB$193-'Dados Normal. pelo Peso - Chuva'!AB$194))</f>
        <v>0.51063829787234039</v>
      </c>
      <c r="AC38" s="24">
        <f>IF(ISBLANK('Dados Normal. pelo Peso - Chuva'!AC38),"",('Dados Normal. pelo Peso - Chuva'!AC38-'Dados Normal. pelo Peso - Chuva'!AC$194)/('Dados Normal. pelo Peso - Chuva'!AC$193-'Dados Normal. pelo Peso - Chuva'!AC$194))</f>
        <v>0.70833333333333348</v>
      </c>
    </row>
    <row r="39" spans="1:29" s="17" customFormat="1" x14ac:dyDescent="0.25">
      <c r="A39" s="18" t="s">
        <v>941</v>
      </c>
      <c r="B39" s="28" t="s">
        <v>942</v>
      </c>
      <c r="C39" s="24">
        <f>IF(ISBLANK('Dados Normal. pelo Peso - Chuva'!C39),"",('Dados Normal. pelo Peso - Chuva'!C39-'Dados Normal. pelo Peso - Chuva'!C$194)/('Dados Normal. pelo Peso - Chuva'!C$193-'Dados Normal. pelo Peso - Chuva'!C$194))</f>
        <v>0.80878276837796581</v>
      </c>
      <c r="D39" s="24">
        <f>IF(ISBLANK('Dados Normal. pelo Peso - Chuva'!D39),"",('Dados Normal. pelo Peso - Chuva'!D39-'Dados Normal. pelo Peso - Chuva'!D$194)/('Dados Normal. pelo Peso - Chuva'!D$193-'Dados Normal. pelo Peso - Chuva'!D$194))</f>
        <v>0.16045840720377041</v>
      </c>
      <c r="E39" s="24">
        <f>IF(ISBLANK('Dados Normal. pelo Peso - Chuva'!E39),"",('Dados Normal. pelo Peso - Chuva'!E39-'Dados Normal. pelo Peso - Chuva'!E$194)/('Dados Normal. pelo Peso - Chuva'!E$193-'Dados Normal. pelo Peso - Chuva'!E$194))</f>
        <v>0.65816200148625204</v>
      </c>
      <c r="F39" s="24">
        <f>IF(ISBLANK('Dados Normal. pelo Peso - Chuva'!F39),"",('Dados Normal. pelo Peso - Chuva'!F39-'Dados Normal. pelo Peso - Chuva'!F$194)/('Dados Normal. pelo Peso - Chuva'!F$193-'Dados Normal. pelo Peso - Chuva'!F$194))</f>
        <v>0.63075060532687666</v>
      </c>
      <c r="G39" s="24">
        <f>IF(ISBLANK('Dados Normal. pelo Peso - Chuva'!G39),"",('Dados Normal. pelo Peso - Chuva'!G39-'Dados Normal. pelo Peso - Chuva'!G$194)/('Dados Normal. pelo Peso - Chuva'!G$193-'Dados Normal. pelo Peso - Chuva'!G$194))</f>
        <v>0.14846639881235554</v>
      </c>
      <c r="H39" s="24">
        <f>IF(ISBLANK('Dados Normal. pelo Peso - Chuva'!H39),"",('Dados Normal. pelo Peso - Chuva'!H39-'Dados Normal. pelo Peso - Chuva'!H$194)/('Dados Normal. pelo Peso - Chuva'!H$193-'Dados Normal. pelo Peso - Chuva'!H$194))</f>
        <v>0.86685989866653657</v>
      </c>
      <c r="I39" s="24">
        <f>IF(ISBLANK('Dados Normal. pelo Peso - Chuva'!I39),"",('Dados Normal. pelo Peso - Chuva'!I39-'Dados Normal. pelo Peso - Chuva'!I$194)/('Dados Normal. pelo Peso - Chuva'!I$193-'Dados Normal. pelo Peso - Chuva'!I$194))</f>
        <v>0.62455813953488382</v>
      </c>
      <c r="J39" s="24">
        <f>IF(ISBLANK('Dados Normal. pelo Peso - Chuva'!J39),"",('Dados Normal. pelo Peso - Chuva'!J39-'Dados Normal. pelo Peso - Chuva'!J$194)/('Dados Normal. pelo Peso - Chuva'!J$193-'Dados Normal. pelo Peso - Chuva'!J$194))</f>
        <v>0.15948887837198319</v>
      </c>
      <c r="K39" s="24">
        <f>IF(ISBLANK('Dados Normal. pelo Peso - Chuva'!K39),"",('Dados Normal. pelo Peso - Chuva'!K39-'Dados Normal. pelo Peso - Chuva'!K$194)/('Dados Normal. pelo Peso - Chuva'!K$193-'Dados Normal. pelo Peso - Chuva'!K$194))</f>
        <v>0.89476710753306499</v>
      </c>
      <c r="L39" s="24">
        <f>IF(ISBLANK('Dados Normal. pelo Peso - Chuva'!L39),"",('Dados Normal. pelo Peso - Chuva'!L39-'Dados Normal. pelo Peso - Chuva'!L$194)/('Dados Normal. pelo Peso - Chuva'!L$193-'Dados Normal. pelo Peso - Chuva'!L$194))</f>
        <v>0.48815110276865314</v>
      </c>
      <c r="M39" s="24">
        <f>IF(ISBLANK('Dados Normal. pelo Peso - Chuva'!M39),"",('Dados Normal. pelo Peso - Chuva'!M39-'Dados Normal. pelo Peso - Chuva'!M$194)/('Dados Normal. pelo Peso - Chuva'!M$193-'Dados Normal. pelo Peso - Chuva'!M$194))</f>
        <v>0.84740860712633048</v>
      </c>
      <c r="N39" s="24">
        <f>IF(ISBLANK('Dados Normal. pelo Peso - Chuva'!N39),"",('Dados Normal. pelo Peso - Chuva'!N39-'Dados Normal. pelo Peso - Chuva'!N$194)/('Dados Normal. pelo Peso - Chuva'!N$193-'Dados Normal. pelo Peso - Chuva'!N$194))</f>
        <v>0.62436548223350263</v>
      </c>
      <c r="O39" s="24">
        <f>IF(ISBLANK('Dados Normal. pelo Peso - Chuva'!O39),"",('Dados Normal. pelo Peso - Chuva'!O39-'Dados Normal. pelo Peso - Chuva'!O$194)/('Dados Normal. pelo Peso - Chuva'!O$193-'Dados Normal. pelo Peso - Chuva'!O$194))</f>
        <v>0.80553797468354438</v>
      </c>
      <c r="P39" s="24">
        <f>IF(ISBLANK('Dados Normal. pelo Peso - Chuva'!P39),"",('Dados Normal. pelo Peso - Chuva'!P39-'Dados Normal. pelo Peso - Chuva'!P$194)/('Dados Normal. pelo Peso - Chuva'!P$193-'Dados Normal. pelo Peso - Chuva'!P$194))</f>
        <v>6.5388951521984526E-2</v>
      </c>
      <c r="Q39" s="24">
        <f>IF(ISBLANK('Dados Normal. pelo Peso - Chuva'!Q39),"",('Dados Normal. pelo Peso - Chuva'!Q39-'Dados Normal. pelo Peso - Chuva'!Q$194)/('Dados Normal. pelo Peso - Chuva'!Q$193-'Dados Normal. pelo Peso - Chuva'!Q$194))</f>
        <v>0</v>
      </c>
      <c r="R39" s="24">
        <f>IF(ISBLANK('Dados Normal. pelo Peso - Chuva'!R39),"",('Dados Normal. pelo Peso - Chuva'!R39-'Dados Normal. pelo Peso - Chuva'!R$194)/('Dados Normal. pelo Peso - Chuva'!R$193-'Dados Normal. pelo Peso - Chuva'!R$194))</f>
        <v>0</v>
      </c>
      <c r="S39" s="24">
        <f>IF(ISBLANK('Dados Normal. pelo Peso - Chuva'!S39),"",('Dados Normal. pelo Peso - Chuva'!S39-'Dados Normal. pelo Peso - Chuva'!S$194)/('Dados Normal. pelo Peso - Chuva'!S$193-'Dados Normal. pelo Peso - Chuva'!S$194))</f>
        <v>1</v>
      </c>
      <c r="T39" s="24">
        <f>IF(ISBLANK('Dados Normal. pelo Peso - Chuva'!T39),"",('Dados Normal. pelo Peso - Chuva'!T39-'Dados Normal. pelo Peso - Chuva'!T$194)/('Dados Normal. pelo Peso - Chuva'!T$193-'Dados Normal. pelo Peso - Chuva'!T$194))</f>
        <v>1</v>
      </c>
      <c r="U39" s="24">
        <f>IF(ISBLANK('Dados Normal. pelo Peso - Chuva'!U39),"",('Dados Normal. pelo Peso - Chuva'!U39-'Dados Normal. pelo Peso - Chuva'!U$194)/('Dados Normal. pelo Peso - Chuva'!U$193-'Dados Normal. pelo Peso - Chuva'!U$194))</f>
        <v>1</v>
      </c>
      <c r="V39" s="24">
        <f>IF(ISBLANK('Dados Normal. pelo Peso - Chuva'!V39),"",('Dados Normal. pelo Peso - Chuva'!V39-'Dados Normal. pelo Peso - Chuva'!V$194)/('Dados Normal. pelo Peso - Chuva'!V$193-'Dados Normal. pelo Peso - Chuva'!V$194))</f>
        <v>0.375</v>
      </c>
      <c r="W39" s="24">
        <f>IF(ISBLANK('Dados Normal. pelo Peso - Chuva'!W39),"",('Dados Normal. pelo Peso - Chuva'!W39-'Dados Normal. pelo Peso - Chuva'!W$194)/('Dados Normal. pelo Peso - Chuva'!W$193-'Dados Normal. pelo Peso - Chuva'!W$194))</f>
        <v>0.63027852650494109</v>
      </c>
      <c r="X39" s="24">
        <f>IF(ISBLANK('Dados Normal. pelo Peso - Chuva'!X39),"",('Dados Normal. pelo Peso - Chuva'!X39-'Dados Normal. pelo Peso - Chuva'!X$194)/('Dados Normal. pelo Peso - Chuva'!X$193-'Dados Normal. pelo Peso - Chuva'!X$194))</f>
        <v>0.32920110192837448</v>
      </c>
      <c r="Y39" s="24">
        <f>IF(ISBLANK('Dados Normal. pelo Peso - Chuva'!Y39),"",('Dados Normal. pelo Peso - Chuva'!Y39-'Dados Normal. pelo Peso - Chuva'!Y$194)/('Dados Normal. pelo Peso - Chuva'!Y$193-'Dados Normal. pelo Peso - Chuva'!Y$194))</f>
        <v>0.73156541739953995</v>
      </c>
      <c r="Z39" s="24">
        <f>IF(ISBLANK('Dados Normal. pelo Peso - Chuva'!Z39),"",('Dados Normal. pelo Peso - Chuva'!Z39-'Dados Normal. pelo Peso - Chuva'!Z$194)/('Dados Normal. pelo Peso - Chuva'!Z$193-'Dados Normal. pelo Peso - Chuva'!Z$194))</f>
        <v>0.7720291026677446</v>
      </c>
      <c r="AA39" s="24">
        <f>IF(ISBLANK('Dados Normal. pelo Peso - Chuva'!AA39),"",('Dados Normal. pelo Peso - Chuva'!AA39-'Dados Normal. pelo Peso - Chuva'!AA$194)/('Dados Normal. pelo Peso - Chuva'!AA$193-'Dados Normal. pelo Peso - Chuva'!AA$194))</f>
        <v>0.77858647768626699</v>
      </c>
      <c r="AB39" s="24">
        <f>IF(ISBLANK('Dados Normal. pelo Peso - Chuva'!AB39),"",('Dados Normal. pelo Peso - Chuva'!AB39-'Dados Normal. pelo Peso - Chuva'!AB$194)/('Dados Normal. pelo Peso - Chuva'!AB$193-'Dados Normal. pelo Peso - Chuva'!AB$194))</f>
        <v>0.21276595744680854</v>
      </c>
      <c r="AC39" s="24">
        <f>IF(ISBLANK('Dados Normal. pelo Peso - Chuva'!AC39),"",('Dados Normal. pelo Peso - Chuva'!AC39-'Dados Normal. pelo Peso - Chuva'!AC$194)/('Dados Normal. pelo Peso - Chuva'!AC$193-'Dados Normal. pelo Peso - Chuva'!AC$194))</f>
        <v>0.60416666666666663</v>
      </c>
    </row>
    <row r="40" spans="1:29" s="17" customFormat="1" x14ac:dyDescent="0.25">
      <c r="A40" s="18" t="s">
        <v>943</v>
      </c>
      <c r="B40" s="28" t="s">
        <v>944</v>
      </c>
      <c r="C40" s="24">
        <f>IF(ISBLANK('Dados Normal. pelo Peso - Chuva'!C40),"",('Dados Normal. pelo Peso - Chuva'!C40-'Dados Normal. pelo Peso - Chuva'!C$194)/('Dados Normal. pelo Peso - Chuva'!C$193-'Dados Normal. pelo Peso - Chuva'!C$194))</f>
        <v>0.55909328294017102</v>
      </c>
      <c r="D40" s="24">
        <f>IF(ISBLANK('Dados Normal. pelo Peso - Chuva'!D40),"",('Dados Normal. pelo Peso - Chuva'!D40-'Dados Normal. pelo Peso - Chuva'!D$194)/('Dados Normal. pelo Peso - Chuva'!D$193-'Dados Normal. pelo Peso - Chuva'!D$194))</f>
        <v>0.44268871918521124</v>
      </c>
      <c r="E40" s="24">
        <f>IF(ISBLANK('Dados Normal. pelo Peso - Chuva'!E40),"",('Dados Normal. pelo Peso - Chuva'!E40-'Dados Normal. pelo Peso - Chuva'!E$194)/('Dados Normal. pelo Peso - Chuva'!E$193-'Dados Normal. pelo Peso - Chuva'!E$194))</f>
        <v>0.64429031459004216</v>
      </c>
      <c r="F40" s="24">
        <f>IF(ISBLANK('Dados Normal. pelo Peso - Chuva'!F40),"",('Dados Normal. pelo Peso - Chuva'!F40-'Dados Normal. pelo Peso - Chuva'!F$194)/('Dados Normal. pelo Peso - Chuva'!F$193-'Dados Normal. pelo Peso - Chuva'!F$194))</f>
        <v>0.60199757869249393</v>
      </c>
      <c r="G40" s="24">
        <f>IF(ISBLANK('Dados Normal. pelo Peso - Chuva'!G40),"",('Dados Normal. pelo Peso - Chuva'!G40-'Dados Normal. pelo Peso - Chuva'!G$194)/('Dados Normal. pelo Peso - Chuva'!G$193-'Dados Normal. pelo Peso - Chuva'!G$194))</f>
        <v>0.26761770221221132</v>
      </c>
      <c r="H40" s="24">
        <f>IF(ISBLANK('Dados Normal. pelo Peso - Chuva'!H40),"",('Dados Normal. pelo Peso - Chuva'!H40-'Dados Normal. pelo Peso - Chuva'!H$194)/('Dados Normal. pelo Peso - Chuva'!H$193-'Dados Normal. pelo Peso - Chuva'!H$194))</f>
        <v>0.81003239915681169</v>
      </c>
      <c r="I40" s="24">
        <f>IF(ISBLANK('Dados Normal. pelo Peso - Chuva'!I40),"",('Dados Normal. pelo Peso - Chuva'!I40-'Dados Normal. pelo Peso - Chuva'!I$194)/('Dados Normal. pelo Peso - Chuva'!I$193-'Dados Normal. pelo Peso - Chuva'!I$194))</f>
        <v>0.62139534883720926</v>
      </c>
      <c r="J40" s="24">
        <f>IF(ISBLANK('Dados Normal. pelo Peso - Chuva'!J40),"",('Dados Normal. pelo Peso - Chuva'!J40-'Dados Normal. pelo Peso - Chuva'!J$194)/('Dados Normal. pelo Peso - Chuva'!J$193-'Dados Normal. pelo Peso - Chuva'!J$194))</f>
        <v>0.59441552295314715</v>
      </c>
      <c r="K40" s="24">
        <f>IF(ISBLANK('Dados Normal. pelo Peso - Chuva'!K40),"",('Dados Normal. pelo Peso - Chuva'!K40-'Dados Normal. pelo Peso - Chuva'!K$194)/('Dados Normal. pelo Peso - Chuva'!K$193-'Dados Normal. pelo Peso - Chuva'!K$194))</f>
        <v>0.62668200115008621</v>
      </c>
      <c r="L40" s="24">
        <f>IF(ISBLANK('Dados Normal. pelo Peso - Chuva'!L40),"",('Dados Normal. pelo Peso - Chuva'!L40-'Dados Normal. pelo Peso - Chuva'!L$194)/('Dados Normal. pelo Peso - Chuva'!L$193-'Dados Normal. pelo Peso - Chuva'!L$194))</f>
        <v>0.79282027217268891</v>
      </c>
      <c r="M40" s="24">
        <f>IF(ISBLANK('Dados Normal. pelo Peso - Chuva'!M40),"",('Dados Normal. pelo Peso - Chuva'!M40-'Dados Normal. pelo Peso - Chuva'!M$194)/('Dados Normal. pelo Peso - Chuva'!M$193-'Dados Normal. pelo Peso - Chuva'!M$194))</f>
        <v>0.60377140212864422</v>
      </c>
      <c r="N40" s="24">
        <f>IF(ISBLANK('Dados Normal. pelo Peso - Chuva'!N40),"",('Dados Normal. pelo Peso - Chuva'!N40-'Dados Normal. pelo Peso - Chuva'!N$194)/('Dados Normal. pelo Peso - Chuva'!N$193-'Dados Normal. pelo Peso - Chuva'!N$194))</f>
        <v>0.72208121827411187</v>
      </c>
      <c r="O40" s="24">
        <f>IF(ISBLANK('Dados Normal. pelo Peso - Chuva'!O40),"",('Dados Normal. pelo Peso - Chuva'!O40-'Dados Normal. pelo Peso - Chuva'!O$194)/('Dados Normal. pelo Peso - Chuva'!O$193-'Dados Normal. pelo Peso - Chuva'!O$194))</f>
        <v>0.77278481012658229</v>
      </c>
      <c r="P40" s="24">
        <f>IF(ISBLANK('Dados Normal. pelo Peso - Chuva'!P40),"",('Dados Normal. pelo Peso - Chuva'!P40-'Dados Normal. pelo Peso - Chuva'!P$194)/('Dados Normal. pelo Peso - Chuva'!P$193-'Dados Normal. pelo Peso - Chuva'!P$194))</f>
        <v>4.1713641488160882E-2</v>
      </c>
      <c r="Q40" s="24">
        <f>IF(ISBLANK('Dados Normal. pelo Peso - Chuva'!Q40),"",('Dados Normal. pelo Peso - Chuva'!Q40-'Dados Normal. pelo Peso - Chuva'!Q$194)/('Dados Normal. pelo Peso - Chuva'!Q$193-'Dados Normal. pelo Peso - Chuva'!Q$194))</f>
        <v>0</v>
      </c>
      <c r="R40" s="24">
        <f>IF(ISBLANK('Dados Normal. pelo Peso - Chuva'!R40),"",('Dados Normal. pelo Peso - Chuva'!R40-'Dados Normal. pelo Peso - Chuva'!R$194)/('Dados Normal. pelo Peso - Chuva'!R$193-'Dados Normal. pelo Peso - Chuva'!R$194))</f>
        <v>0</v>
      </c>
      <c r="S40" s="24">
        <f>IF(ISBLANK('Dados Normal. pelo Peso - Chuva'!S40),"",('Dados Normal. pelo Peso - Chuva'!S40-'Dados Normal. pelo Peso - Chuva'!S$194)/('Dados Normal. pelo Peso - Chuva'!S$193-'Dados Normal. pelo Peso - Chuva'!S$194))</f>
        <v>0.33333333333333343</v>
      </c>
      <c r="T40" s="24">
        <f>IF(ISBLANK('Dados Normal. pelo Peso - Chuva'!T40),"",('Dados Normal. pelo Peso - Chuva'!T40-'Dados Normal. pelo Peso - Chuva'!T$194)/('Dados Normal. pelo Peso - Chuva'!T$193-'Dados Normal. pelo Peso - Chuva'!T$194))</f>
        <v>1</v>
      </c>
      <c r="U40" s="24">
        <f>IF(ISBLANK('Dados Normal. pelo Peso - Chuva'!U40),"",('Dados Normal. pelo Peso - Chuva'!U40-'Dados Normal. pelo Peso - Chuva'!U$194)/('Dados Normal. pelo Peso - Chuva'!U$193-'Dados Normal. pelo Peso - Chuva'!U$194))</f>
        <v>1</v>
      </c>
      <c r="V40" s="24">
        <f>IF(ISBLANK('Dados Normal. pelo Peso - Chuva'!V40),"",('Dados Normal. pelo Peso - Chuva'!V40-'Dados Normal. pelo Peso - Chuva'!V$194)/('Dados Normal. pelo Peso - Chuva'!V$193-'Dados Normal. pelo Peso - Chuva'!V$194))</f>
        <v>0.66666666666666663</v>
      </c>
      <c r="W40" s="24">
        <f>IF(ISBLANK('Dados Normal. pelo Peso - Chuva'!W40),"",('Dados Normal. pelo Peso - Chuva'!W40-'Dados Normal. pelo Peso - Chuva'!W$194)/('Dados Normal. pelo Peso - Chuva'!W$193-'Dados Normal. pelo Peso - Chuva'!W$194))</f>
        <v>0.53863432165318936</v>
      </c>
      <c r="X40" s="24">
        <f>IF(ISBLANK('Dados Normal. pelo Peso - Chuva'!X40),"",('Dados Normal. pelo Peso - Chuva'!X40-'Dados Normal. pelo Peso - Chuva'!X$194)/('Dados Normal. pelo Peso - Chuva'!X$193-'Dados Normal. pelo Peso - Chuva'!X$194))</f>
        <v>0.5468319559228646</v>
      </c>
      <c r="Y40" s="24">
        <f>IF(ISBLANK('Dados Normal. pelo Peso - Chuva'!Y40),"",('Dados Normal. pelo Peso - Chuva'!Y40-'Dados Normal. pelo Peso - Chuva'!Y$194)/('Dados Normal. pelo Peso - Chuva'!Y$193-'Dados Normal. pelo Peso - Chuva'!Y$194))</f>
        <v>0.51643891219050186</v>
      </c>
      <c r="Z40" s="24">
        <f>IF(ISBLANK('Dados Normal. pelo Peso - Chuva'!Z40),"",('Dados Normal. pelo Peso - Chuva'!Z40-'Dados Normal. pelo Peso - Chuva'!Z$194)/('Dados Normal. pelo Peso - Chuva'!Z$193-'Dados Normal. pelo Peso - Chuva'!Z$194))</f>
        <v>0.51463217461600652</v>
      </c>
      <c r="AA40" s="24">
        <f>IF(ISBLANK('Dados Normal. pelo Peso - Chuva'!AA40),"",('Dados Normal. pelo Peso - Chuva'!AA40-'Dados Normal. pelo Peso - Chuva'!AA$194)/('Dados Normal. pelo Peso - Chuva'!AA$193-'Dados Normal. pelo Peso - Chuva'!AA$194))</f>
        <v>0.66883738747366406</v>
      </c>
      <c r="AB40" s="24">
        <f>IF(ISBLANK('Dados Normal. pelo Peso - Chuva'!AB40),"",('Dados Normal. pelo Peso - Chuva'!AB40-'Dados Normal. pelo Peso - Chuva'!AB$194)/('Dados Normal. pelo Peso - Chuva'!AB$193-'Dados Normal. pelo Peso - Chuva'!AB$194))</f>
        <v>0.21276595744680854</v>
      </c>
      <c r="AC40" s="24">
        <f>IF(ISBLANK('Dados Normal. pelo Peso - Chuva'!AC40),"",('Dados Normal. pelo Peso - Chuva'!AC40-'Dados Normal. pelo Peso - Chuva'!AC$194)/('Dados Normal. pelo Peso - Chuva'!AC$193-'Dados Normal. pelo Peso - Chuva'!AC$194))</f>
        <v>0.33333333333333326</v>
      </c>
    </row>
    <row r="41" spans="1:29" s="17" customFormat="1" x14ac:dyDescent="0.25">
      <c r="A41" s="18" t="s">
        <v>945</v>
      </c>
      <c r="B41" s="28" t="s">
        <v>946</v>
      </c>
      <c r="C41" s="24">
        <f>IF(ISBLANK('Dados Normal. pelo Peso - Chuva'!C41),"",('Dados Normal. pelo Peso - Chuva'!C41-'Dados Normal. pelo Peso - Chuva'!C$194)/('Dados Normal. pelo Peso - Chuva'!C$193-'Dados Normal. pelo Peso - Chuva'!C$194))</f>
        <v>0.85565909891201075</v>
      </c>
      <c r="D41" s="24">
        <f>IF(ISBLANK('Dados Normal. pelo Peso - Chuva'!D41),"",('Dados Normal. pelo Peso - Chuva'!D41-'Dados Normal. pelo Peso - Chuva'!D$194)/('Dados Normal. pelo Peso - Chuva'!D$193-'Dados Normal. pelo Peso - Chuva'!D$194))</f>
        <v>0.27837407509095302</v>
      </c>
      <c r="E41" s="24">
        <f>IF(ISBLANK('Dados Normal. pelo Peso - Chuva'!E41),"",('Dados Normal. pelo Peso - Chuva'!E41-'Dados Normal. pelo Peso - Chuva'!E$194)/('Dados Normal. pelo Peso - Chuva'!E$193-'Dados Normal. pelo Peso - Chuva'!E$194))</f>
        <v>0.65543720584592502</v>
      </c>
      <c r="F41" s="24">
        <f>IF(ISBLANK('Dados Normal. pelo Peso - Chuva'!F41),"",('Dados Normal. pelo Peso - Chuva'!F41-'Dados Normal. pelo Peso - Chuva'!F$194)/('Dados Normal. pelo Peso - Chuva'!F$193-'Dados Normal. pelo Peso - Chuva'!F$194))</f>
        <v>0.71216707021791781</v>
      </c>
      <c r="G41" s="24">
        <f>IF(ISBLANK('Dados Normal. pelo Peso - Chuva'!G41),"",('Dados Normal. pelo Peso - Chuva'!G41-'Dados Normal. pelo Peso - Chuva'!G$194)/('Dados Normal. pelo Peso - Chuva'!G$193-'Dados Normal. pelo Peso - Chuva'!G$194))</f>
        <v>0.47155642594815061</v>
      </c>
      <c r="H41" s="24">
        <f>IF(ISBLANK('Dados Normal. pelo Peso - Chuva'!H41),"",('Dados Normal. pelo Peso - Chuva'!H41-'Dados Normal. pelo Peso - Chuva'!H$194)/('Dados Normal. pelo Peso - Chuva'!H$193-'Dados Normal. pelo Peso - Chuva'!H$194))</f>
        <v>0.53051822063717868</v>
      </c>
      <c r="I41" s="24">
        <f>IF(ISBLANK('Dados Normal. pelo Peso - Chuva'!I41),"",('Dados Normal. pelo Peso - Chuva'!I41-'Dados Normal. pelo Peso - Chuva'!I$194)/('Dados Normal. pelo Peso - Chuva'!I$193-'Dados Normal. pelo Peso - Chuva'!I$194))</f>
        <v>0.60353488372093034</v>
      </c>
      <c r="J41" s="24">
        <f>IF(ISBLANK('Dados Normal. pelo Peso - Chuva'!J41),"",('Dados Normal. pelo Peso - Chuva'!J41-'Dados Normal. pelo Peso - Chuva'!J$194)/('Dados Normal. pelo Peso - Chuva'!J$193-'Dados Normal. pelo Peso - Chuva'!J$194))</f>
        <v>0.33459536204448681</v>
      </c>
      <c r="K41" s="24">
        <f>IF(ISBLANK('Dados Normal. pelo Peso - Chuva'!K41),"",('Dados Normal. pelo Peso - Chuva'!K41-'Dados Normal. pelo Peso - Chuva'!K$194)/('Dados Normal. pelo Peso - Chuva'!K$193-'Dados Normal. pelo Peso - Chuva'!K$194))</f>
        <v>0.64864864864864868</v>
      </c>
      <c r="L41" s="24">
        <f>IF(ISBLANK('Dados Normal. pelo Peso - Chuva'!L41),"",('Dados Normal. pelo Peso - Chuva'!L41-'Dados Normal. pelo Peso - Chuva'!L$194)/('Dados Normal. pelo Peso - Chuva'!L$193-'Dados Normal. pelo Peso - Chuva'!L$194))</f>
        <v>0.79727827311121535</v>
      </c>
      <c r="M41" s="24">
        <f>IF(ISBLANK('Dados Normal. pelo Peso - Chuva'!M41),"",('Dados Normal. pelo Peso - Chuva'!M41-'Dados Normal. pelo Peso - Chuva'!M$194)/('Dados Normal. pelo Peso - Chuva'!M$193-'Dados Normal. pelo Peso - Chuva'!M$194))</f>
        <v>0.43614067561314201</v>
      </c>
      <c r="N41" s="24">
        <f>IF(ISBLANK('Dados Normal. pelo Peso - Chuva'!N41),"",('Dados Normal. pelo Peso - Chuva'!N41-'Dados Normal. pelo Peso - Chuva'!N$194)/('Dados Normal. pelo Peso - Chuva'!N$193-'Dados Normal. pelo Peso - Chuva'!N$194))</f>
        <v>0.72631133671742831</v>
      </c>
      <c r="O41" s="24">
        <f>IF(ISBLANK('Dados Normal. pelo Peso - Chuva'!O41),"",('Dados Normal. pelo Peso - Chuva'!O41-'Dados Normal. pelo Peso - Chuva'!O$194)/('Dados Normal. pelo Peso - Chuva'!O$193-'Dados Normal. pelo Peso - Chuva'!O$194))</f>
        <v>0.62389240506329102</v>
      </c>
      <c r="P41" s="24">
        <f>IF(ISBLANK('Dados Normal. pelo Peso - Chuva'!P41),"",('Dados Normal. pelo Peso - Chuva'!P41-'Dados Normal. pelo Peso - Chuva'!P$194)/('Dados Normal. pelo Peso - Chuva'!P$193-'Dados Normal. pelo Peso - Chuva'!P$194))</f>
        <v>0.20631341600901965</v>
      </c>
      <c r="Q41" s="24">
        <f>IF(ISBLANK('Dados Normal. pelo Peso - Chuva'!Q41),"",('Dados Normal. pelo Peso - Chuva'!Q41-'Dados Normal. pelo Peso - Chuva'!Q$194)/('Dados Normal. pelo Peso - Chuva'!Q$193-'Dados Normal. pelo Peso - Chuva'!Q$194))</f>
        <v>0</v>
      </c>
      <c r="R41" s="24">
        <f>IF(ISBLANK('Dados Normal. pelo Peso - Chuva'!R41),"",('Dados Normal. pelo Peso - Chuva'!R41-'Dados Normal. pelo Peso - Chuva'!R$194)/('Dados Normal. pelo Peso - Chuva'!R$193-'Dados Normal. pelo Peso - Chuva'!R$194))</f>
        <v>0</v>
      </c>
      <c r="S41" s="24">
        <f>IF(ISBLANK('Dados Normal. pelo Peso - Chuva'!S41),"",('Dados Normal. pelo Peso - Chuva'!S41-'Dados Normal. pelo Peso - Chuva'!S$194)/('Dados Normal. pelo Peso - Chuva'!S$193-'Dados Normal. pelo Peso - Chuva'!S$194))</f>
        <v>0.66666666666666674</v>
      </c>
      <c r="T41" s="24">
        <f>IF(ISBLANK('Dados Normal. pelo Peso - Chuva'!T41),"",('Dados Normal. pelo Peso - Chuva'!T41-'Dados Normal. pelo Peso - Chuva'!T$194)/('Dados Normal. pelo Peso - Chuva'!T$193-'Dados Normal. pelo Peso - Chuva'!T$194))</f>
        <v>1</v>
      </c>
      <c r="U41" s="24">
        <f>IF(ISBLANK('Dados Normal. pelo Peso - Chuva'!U41),"",('Dados Normal. pelo Peso - Chuva'!U41-'Dados Normal. pelo Peso - Chuva'!U$194)/('Dados Normal. pelo Peso - Chuva'!U$193-'Dados Normal. pelo Peso - Chuva'!U$194))</f>
        <v>1</v>
      </c>
      <c r="V41" s="24">
        <f>IF(ISBLANK('Dados Normal. pelo Peso - Chuva'!V41),"",('Dados Normal. pelo Peso - Chuva'!V41-'Dados Normal. pelo Peso - Chuva'!V$194)/('Dados Normal. pelo Peso - Chuva'!V$193-'Dados Normal. pelo Peso - Chuva'!V$194))</f>
        <v>0.5</v>
      </c>
      <c r="W41" s="24">
        <f>IF(ISBLANK('Dados Normal. pelo Peso - Chuva'!W41),"",('Dados Normal. pelo Peso - Chuva'!W41-'Dados Normal. pelo Peso - Chuva'!W$194)/('Dados Normal. pelo Peso - Chuva'!W$193-'Dados Normal. pelo Peso - Chuva'!W$194))</f>
        <v>0.78706199460916471</v>
      </c>
      <c r="X41" s="24">
        <f>IF(ISBLANK('Dados Normal. pelo Peso - Chuva'!X41),"",('Dados Normal. pelo Peso - Chuva'!X41-'Dados Normal. pelo Peso - Chuva'!X$194)/('Dados Normal. pelo Peso - Chuva'!X$193-'Dados Normal. pelo Peso - Chuva'!X$194))</f>
        <v>0.28236914600550944</v>
      </c>
      <c r="Y41" s="24">
        <f>IF(ISBLANK('Dados Normal. pelo Peso - Chuva'!Y41),"",('Dados Normal. pelo Peso - Chuva'!Y41-'Dados Normal. pelo Peso - Chuva'!Y$194)/('Dados Normal. pelo Peso - Chuva'!Y$193-'Dados Normal. pelo Peso - Chuva'!Y$194))</f>
        <v>0.76363144364767954</v>
      </c>
      <c r="Z41" s="24">
        <f>IF(ISBLANK('Dados Normal. pelo Peso - Chuva'!Z41),"",('Dados Normal. pelo Peso - Chuva'!Z41-'Dados Normal. pelo Peso - Chuva'!Z$194)/('Dados Normal. pelo Peso - Chuva'!Z$193-'Dados Normal. pelo Peso - Chuva'!Z$194))</f>
        <v>0.58658043654001624</v>
      </c>
      <c r="AA41" s="24">
        <f>IF(ISBLANK('Dados Normal. pelo Peso - Chuva'!AA41),"",('Dados Normal. pelo Peso - Chuva'!AA41-'Dados Normal. pelo Peso - Chuva'!AA$194)/('Dados Normal. pelo Peso - Chuva'!AA$193-'Dados Normal. pelo Peso - Chuva'!AA$194))</f>
        <v>0.72265849454127551</v>
      </c>
      <c r="AB41" s="24">
        <f>IF(ISBLANK('Dados Normal. pelo Peso - Chuva'!AB41),"",('Dados Normal. pelo Peso - Chuva'!AB41-'Dados Normal. pelo Peso - Chuva'!AB$194)/('Dados Normal. pelo Peso - Chuva'!AB$193-'Dados Normal. pelo Peso - Chuva'!AB$194))</f>
        <v>0.65957446808510667</v>
      </c>
      <c r="AC41" s="24">
        <f>IF(ISBLANK('Dados Normal. pelo Peso - Chuva'!AC41),"",('Dados Normal. pelo Peso - Chuva'!AC41-'Dados Normal. pelo Peso - Chuva'!AC$194)/('Dados Normal. pelo Peso - Chuva'!AC$193-'Dados Normal. pelo Peso - Chuva'!AC$194))</f>
        <v>0.47916666666666674</v>
      </c>
    </row>
    <row r="42" spans="1:29" s="17" customFormat="1" x14ac:dyDescent="0.25">
      <c r="A42" s="18" t="s">
        <v>947</v>
      </c>
      <c r="B42" s="28" t="s">
        <v>948</v>
      </c>
      <c r="C42" s="24">
        <f>IF(ISBLANK('Dados Normal. pelo Peso - Chuva'!C42),"",('Dados Normal. pelo Peso - Chuva'!C42-'Dados Normal. pelo Peso - Chuva'!C$194)/('Dados Normal. pelo Peso - Chuva'!C$193-'Dados Normal. pelo Peso - Chuva'!C$194))</f>
        <v>0.710470174767875</v>
      </c>
      <c r="D42" s="24">
        <f>IF(ISBLANK('Dados Normal. pelo Peso - Chuva'!D42),"",('Dados Normal. pelo Peso - Chuva'!D42-'Dados Normal. pelo Peso - Chuva'!D$194)/('Dados Normal. pelo Peso - Chuva'!D$193-'Dados Normal. pelo Peso - Chuva'!D$194))</f>
        <v>0.3840299595318718</v>
      </c>
      <c r="E42" s="24">
        <f>IF(ISBLANK('Dados Normal. pelo Peso - Chuva'!E42),"",('Dados Normal. pelo Peso - Chuva'!E42-'Dados Normal. pelo Peso - Chuva'!E$194)/('Dados Normal. pelo Peso - Chuva'!E$193-'Dados Normal. pelo Peso - Chuva'!E$194))</f>
        <v>0.72058459251919749</v>
      </c>
      <c r="F42" s="24">
        <f>IF(ISBLANK('Dados Normal. pelo Peso - Chuva'!F42),"",('Dados Normal. pelo Peso - Chuva'!F42-'Dados Normal. pelo Peso - Chuva'!F$194)/('Dados Normal. pelo Peso - Chuva'!F$193-'Dados Normal. pelo Peso - Chuva'!F$194))</f>
        <v>0.74788135593220351</v>
      </c>
      <c r="G42" s="24">
        <f>IF(ISBLANK('Dados Normal. pelo Peso - Chuva'!G42),"",('Dados Normal. pelo Peso - Chuva'!G42-'Dados Normal. pelo Peso - Chuva'!G$194)/('Dados Normal. pelo Peso - Chuva'!G$193-'Dados Normal. pelo Peso - Chuva'!G$194))</f>
        <v>0.24109838873868539</v>
      </c>
      <c r="H42" s="24">
        <f>IF(ISBLANK('Dados Normal. pelo Peso - Chuva'!H42),"",('Dados Normal. pelo Peso - Chuva'!H42-'Dados Normal. pelo Peso - Chuva'!H$194)/('Dados Normal. pelo Peso - Chuva'!H$193-'Dados Normal. pelo Peso - Chuva'!H$194))</f>
        <v>0.81879697841252519</v>
      </c>
      <c r="I42" s="24">
        <f>IF(ISBLANK('Dados Normal. pelo Peso - Chuva'!I42),"",('Dados Normal. pelo Peso - Chuva'!I42-'Dados Normal. pelo Peso - Chuva'!I$194)/('Dados Normal. pelo Peso - Chuva'!I$193-'Dados Normal. pelo Peso - Chuva'!I$194))</f>
        <v>0.14232558139534898</v>
      </c>
      <c r="J42" s="24">
        <f>IF(ISBLANK('Dados Normal. pelo Peso - Chuva'!J42),"",('Dados Normal. pelo Peso - Chuva'!J42-'Dados Normal. pelo Peso - Chuva'!J$194)/('Dados Normal. pelo Peso - Chuva'!J$193-'Dados Normal. pelo Peso - Chuva'!J$194))</f>
        <v>0.15854235683861828</v>
      </c>
      <c r="K42" s="24">
        <f>IF(ISBLANK('Dados Normal. pelo Peso - Chuva'!K42),"",('Dados Normal. pelo Peso - Chuva'!K42-'Dados Normal. pelo Peso - Chuva'!K$194)/('Dados Normal. pelo Peso - Chuva'!K$193-'Dados Normal. pelo Peso - Chuva'!K$194))</f>
        <v>0.44427832087406555</v>
      </c>
      <c r="L42" s="24">
        <f>IF(ISBLANK('Dados Normal. pelo Peso - Chuva'!L42),"",('Dados Normal. pelo Peso - Chuva'!L42-'Dados Normal. pelo Peso - Chuva'!L$194)/('Dados Normal. pelo Peso - Chuva'!L$193-'Dados Normal. pelo Peso - Chuva'!L$194))</f>
        <v>0.80525574847489412</v>
      </c>
      <c r="M42" s="24">
        <f>IF(ISBLANK('Dados Normal. pelo Peso - Chuva'!M42),"",('Dados Normal. pelo Peso - Chuva'!M42-'Dados Normal. pelo Peso - Chuva'!M$194)/('Dados Normal. pelo Peso - Chuva'!M$193-'Dados Normal. pelo Peso - Chuva'!M$194))</f>
        <v>0.8196436834798706</v>
      </c>
      <c r="N42" s="24">
        <f>IF(ISBLANK('Dados Normal. pelo Peso - Chuva'!N42),"",('Dados Normal. pelo Peso - Chuva'!N42-'Dados Normal. pelo Peso - Chuva'!N$194)/('Dados Normal. pelo Peso - Chuva'!N$193-'Dados Normal. pelo Peso - Chuva'!N$194))</f>
        <v>0.91603214890016949</v>
      </c>
      <c r="O42" s="24">
        <f>IF(ISBLANK('Dados Normal. pelo Peso - Chuva'!O42),"",('Dados Normal. pelo Peso - Chuva'!O42-'Dados Normal. pelo Peso - Chuva'!O$194)/('Dados Normal. pelo Peso - Chuva'!O$193-'Dados Normal. pelo Peso - Chuva'!O$194))</f>
        <v>0.77927215189873422</v>
      </c>
      <c r="P42" s="24">
        <f>IF(ISBLANK('Dados Normal. pelo Peso - Chuva'!P42),"",('Dados Normal. pelo Peso - Chuva'!P42-'Dados Normal. pelo Peso - Chuva'!P$194)/('Dados Normal. pelo Peso - Chuva'!P$193-'Dados Normal. pelo Peso - Chuva'!P$194))</f>
        <v>7.5535512965048901E-2</v>
      </c>
      <c r="Q42" s="24">
        <f>IF(ISBLANK('Dados Normal. pelo Peso - Chuva'!Q42),"",('Dados Normal. pelo Peso - Chuva'!Q42-'Dados Normal. pelo Peso - Chuva'!Q$194)/('Dados Normal. pelo Peso - Chuva'!Q$193-'Dados Normal. pelo Peso - Chuva'!Q$194))</f>
        <v>0</v>
      </c>
      <c r="R42" s="24">
        <f>IF(ISBLANK('Dados Normal. pelo Peso - Chuva'!R42),"",('Dados Normal. pelo Peso - Chuva'!R42-'Dados Normal. pelo Peso - Chuva'!R$194)/('Dados Normal. pelo Peso - Chuva'!R$193-'Dados Normal. pelo Peso - Chuva'!R$194))</f>
        <v>1</v>
      </c>
      <c r="S42" s="24">
        <f>IF(ISBLANK('Dados Normal. pelo Peso - Chuva'!S42),"",('Dados Normal. pelo Peso - Chuva'!S42-'Dados Normal. pelo Peso - Chuva'!S$194)/('Dados Normal. pelo Peso - Chuva'!S$193-'Dados Normal. pelo Peso - Chuva'!S$194))</f>
        <v>0.33333333333333343</v>
      </c>
      <c r="T42" s="24">
        <f>IF(ISBLANK('Dados Normal. pelo Peso - Chuva'!T42),"",('Dados Normal. pelo Peso - Chuva'!T42-'Dados Normal. pelo Peso - Chuva'!T$194)/('Dados Normal. pelo Peso - Chuva'!T$193-'Dados Normal. pelo Peso - Chuva'!T$194))</f>
        <v>1</v>
      </c>
      <c r="U42" s="24">
        <f>IF(ISBLANK('Dados Normal. pelo Peso - Chuva'!U42),"",('Dados Normal. pelo Peso - Chuva'!U42-'Dados Normal. pelo Peso - Chuva'!U$194)/('Dados Normal. pelo Peso - Chuva'!U$193-'Dados Normal. pelo Peso - Chuva'!U$194))</f>
        <v>1</v>
      </c>
      <c r="V42" s="24">
        <f>IF(ISBLANK('Dados Normal. pelo Peso - Chuva'!V42),"",('Dados Normal. pelo Peso - Chuva'!V42-'Dados Normal. pelo Peso - Chuva'!V$194)/('Dados Normal. pelo Peso - Chuva'!V$193-'Dados Normal. pelo Peso - Chuva'!V$194))</f>
        <v>0.625</v>
      </c>
      <c r="W42" s="24">
        <f>IF(ISBLANK('Dados Normal. pelo Peso - Chuva'!W42),"",('Dados Normal. pelo Peso - Chuva'!W42-'Dados Normal. pelo Peso - Chuva'!W$194)/('Dados Normal. pelo Peso - Chuva'!W$193-'Dados Normal. pelo Peso - Chuva'!W$194))</f>
        <v>0.69991015274034174</v>
      </c>
      <c r="X42" s="24">
        <f>IF(ISBLANK('Dados Normal. pelo Peso - Chuva'!X42),"",('Dados Normal. pelo Peso - Chuva'!X42-'Dados Normal. pelo Peso - Chuva'!X$194)/('Dados Normal. pelo Peso - Chuva'!X$193-'Dados Normal. pelo Peso - Chuva'!X$194))</f>
        <v>0.32231404958677573</v>
      </c>
      <c r="Y42" s="24">
        <f>IF(ISBLANK('Dados Normal. pelo Peso - Chuva'!Y42),"",('Dados Normal. pelo Peso - Chuva'!Y42-'Dados Normal. pelo Peso - Chuva'!Y$194)/('Dados Normal. pelo Peso - Chuva'!Y$193-'Dados Normal. pelo Peso - Chuva'!Y$194))</f>
        <v>0.7621431470707617</v>
      </c>
      <c r="Z42" s="24">
        <f>IF(ISBLANK('Dados Normal. pelo Peso - Chuva'!Z42),"",('Dados Normal. pelo Peso - Chuva'!Z42-'Dados Normal. pelo Peso - Chuva'!Z$194)/('Dados Normal. pelo Peso - Chuva'!Z$193-'Dados Normal. pelo Peso - Chuva'!Z$194))</f>
        <v>0.68892481810832662</v>
      </c>
      <c r="AA42" s="24">
        <f>IF(ISBLANK('Dados Normal. pelo Peso - Chuva'!AA42),"",('Dados Normal. pelo Peso - Chuva'!AA42-'Dados Normal. pelo Peso - Chuva'!AA$194)/('Dados Normal. pelo Peso - Chuva'!AA$193-'Dados Normal. pelo Peso - Chuva'!AA$194))</f>
        <v>0.63340356253591268</v>
      </c>
      <c r="AB42" s="24">
        <f>IF(ISBLANK('Dados Normal. pelo Peso - Chuva'!AB42),"",('Dados Normal. pelo Peso - Chuva'!AB42-'Dados Normal. pelo Peso - Chuva'!AB$194)/('Dados Normal. pelo Peso - Chuva'!AB$193-'Dados Normal. pelo Peso - Chuva'!AB$194))</f>
        <v>0.61702127659574491</v>
      </c>
      <c r="AC42" s="24">
        <f>IF(ISBLANK('Dados Normal. pelo Peso - Chuva'!AC42),"",('Dados Normal. pelo Peso - Chuva'!AC42-'Dados Normal. pelo Peso - Chuva'!AC$194)/('Dados Normal. pelo Peso - Chuva'!AC$193-'Dados Normal. pelo Peso - Chuva'!AC$194))</f>
        <v>0.39583333333333331</v>
      </c>
    </row>
    <row r="43" spans="1:29" s="17" customFormat="1" x14ac:dyDescent="0.25">
      <c r="A43" s="18" t="s">
        <v>949</v>
      </c>
      <c r="B43" s="28" t="s">
        <v>950</v>
      </c>
      <c r="C43" s="24">
        <f>IF(ISBLANK('Dados Normal. pelo Peso - Chuva'!C43),"",('Dados Normal. pelo Peso - Chuva'!C43-'Dados Normal. pelo Peso - Chuva'!C$194)/('Dados Normal. pelo Peso - Chuva'!C$193-'Dados Normal. pelo Peso - Chuva'!C$194))</f>
        <v>0.73950620509821252</v>
      </c>
      <c r="D43" s="24">
        <f>IF(ISBLANK('Dados Normal. pelo Peso - Chuva'!D43),"",('Dados Normal. pelo Peso - Chuva'!D43-'Dados Normal. pelo Peso - Chuva'!D$194)/('Dados Normal. pelo Peso - Chuva'!D$193-'Dados Normal. pelo Peso - Chuva'!D$194))</f>
        <v>0.27186677260722847</v>
      </c>
      <c r="E43" s="24">
        <f>IF(ISBLANK('Dados Normal. pelo Peso - Chuva'!E43),"",('Dados Normal. pelo Peso - Chuva'!E43-'Dados Normal. pelo Peso - Chuva'!E$194)/('Dados Normal. pelo Peso - Chuva'!E$193-'Dados Normal. pelo Peso - Chuva'!E$194))</f>
        <v>0.70696061431756241</v>
      </c>
      <c r="F43" s="24">
        <f>IF(ISBLANK('Dados Normal. pelo Peso - Chuva'!F43),"",('Dados Normal. pelo Peso - Chuva'!F43-'Dados Normal. pelo Peso - Chuva'!F$194)/('Dados Normal. pelo Peso - Chuva'!F$193-'Dados Normal. pelo Peso - Chuva'!F$194))</f>
        <v>0.75211864406779672</v>
      </c>
      <c r="G43" s="24">
        <f>IF(ISBLANK('Dados Normal. pelo Peso - Chuva'!G43),"",('Dados Normal. pelo Peso - Chuva'!G43-'Dados Normal. pelo Peso - Chuva'!G$194)/('Dados Normal. pelo Peso - Chuva'!G$193-'Dados Normal. pelo Peso - Chuva'!G$194))</f>
        <v>6.9948215118829343E-2</v>
      </c>
      <c r="H43" s="24">
        <f>IF(ISBLANK('Dados Normal. pelo Peso - Chuva'!H43),"",('Dados Normal. pelo Peso - Chuva'!H43-'Dados Normal. pelo Peso - Chuva'!H$194)/('Dados Normal. pelo Peso - Chuva'!H$193-'Dados Normal. pelo Peso - Chuva'!H$194))</f>
        <v>0.90981912422281863</v>
      </c>
      <c r="I43" s="24">
        <f>IF(ISBLANK('Dados Normal. pelo Peso - Chuva'!I43),"",('Dados Normal. pelo Peso - Chuva'!I43-'Dados Normal. pelo Peso - Chuva'!I$194)/('Dados Normal. pelo Peso - Chuva'!I$193-'Dados Normal. pelo Peso - Chuva'!I$194))</f>
        <v>0.73320930232558135</v>
      </c>
      <c r="J43" s="24">
        <f>IF(ISBLANK('Dados Normal. pelo Peso - Chuva'!J43),"",('Dados Normal. pelo Peso - Chuva'!J43-'Dados Normal. pelo Peso - Chuva'!J$194)/('Dados Normal. pelo Peso - Chuva'!J$193-'Dados Normal. pelo Peso - Chuva'!J$194))</f>
        <v>0.35731187884524396</v>
      </c>
      <c r="K43" s="24">
        <f>IF(ISBLANK('Dados Normal. pelo Peso - Chuva'!K43),"",('Dados Normal. pelo Peso - Chuva'!K43-'Dados Normal. pelo Peso - Chuva'!K$194)/('Dados Normal. pelo Peso - Chuva'!K$193-'Dados Normal. pelo Peso - Chuva'!K$194))</f>
        <v>0.70028752156411722</v>
      </c>
      <c r="L43" s="24">
        <f>IF(ISBLANK('Dados Normal. pelo Peso - Chuva'!L43),"",('Dados Normal. pelo Peso - Chuva'!L43-'Dados Normal. pelo Peso - Chuva'!L$194)/('Dados Normal. pelo Peso - Chuva'!L$193-'Dados Normal. pelo Peso - Chuva'!L$194))</f>
        <v>0.5723838573439699</v>
      </c>
      <c r="M43" s="24">
        <f>IF(ISBLANK('Dados Normal. pelo Peso - Chuva'!M43),"",('Dados Normal. pelo Peso - Chuva'!M43-'Dados Normal. pelo Peso - Chuva'!M$194)/('Dados Normal. pelo Peso - Chuva'!M$193-'Dados Normal. pelo Peso - Chuva'!M$194))</f>
        <v>0.60978713558537723</v>
      </c>
      <c r="N43" s="24">
        <f>IF(ISBLANK('Dados Normal. pelo Peso - Chuva'!N43),"",('Dados Normal. pelo Peso - Chuva'!N43-'Dados Normal. pelo Peso - Chuva'!N$194)/('Dados Normal. pelo Peso - Chuva'!N$193-'Dados Normal. pelo Peso - Chuva'!N$194))</f>
        <v>0.94881556683587143</v>
      </c>
      <c r="O43" s="24">
        <f>IF(ISBLANK('Dados Normal. pelo Peso - Chuva'!O43),"",('Dados Normal. pelo Peso - Chuva'!O43-'Dados Normal. pelo Peso - Chuva'!O$194)/('Dados Normal. pelo Peso - Chuva'!O$193-'Dados Normal. pelo Peso - Chuva'!O$194))</f>
        <v>0.56598101265822776</v>
      </c>
      <c r="P43" s="24">
        <f>IF(ISBLANK('Dados Normal. pelo Peso - Chuva'!P43),"",('Dados Normal. pelo Peso - Chuva'!P43-'Dados Normal. pelo Peso - Chuva'!P$194)/('Dados Normal. pelo Peso - Chuva'!P$193-'Dados Normal. pelo Peso - Chuva'!P$194))</f>
        <v>0.12626832018038261</v>
      </c>
      <c r="Q43" s="24">
        <f>IF(ISBLANK('Dados Normal. pelo Peso - Chuva'!Q43),"",('Dados Normal. pelo Peso - Chuva'!Q43-'Dados Normal. pelo Peso - Chuva'!Q$194)/('Dados Normal. pelo Peso - Chuva'!Q$193-'Dados Normal. pelo Peso - Chuva'!Q$194))</f>
        <v>0</v>
      </c>
      <c r="R43" s="24">
        <f>IF(ISBLANK('Dados Normal. pelo Peso - Chuva'!R43),"",('Dados Normal. pelo Peso - Chuva'!R43-'Dados Normal. pelo Peso - Chuva'!R$194)/('Dados Normal. pelo Peso - Chuva'!R$193-'Dados Normal. pelo Peso - Chuva'!R$194))</f>
        <v>0</v>
      </c>
      <c r="S43" s="24">
        <f>IF(ISBLANK('Dados Normal. pelo Peso - Chuva'!S43),"",('Dados Normal. pelo Peso - Chuva'!S43-'Dados Normal. pelo Peso - Chuva'!S$194)/('Dados Normal. pelo Peso - Chuva'!S$193-'Dados Normal. pelo Peso - Chuva'!S$194))</f>
        <v>0.66666666666666674</v>
      </c>
      <c r="T43" s="24">
        <f>IF(ISBLANK('Dados Normal. pelo Peso - Chuva'!T43),"",('Dados Normal. pelo Peso - Chuva'!T43-'Dados Normal. pelo Peso - Chuva'!T$194)/('Dados Normal. pelo Peso - Chuva'!T$193-'Dados Normal. pelo Peso - Chuva'!T$194))</f>
        <v>1</v>
      </c>
      <c r="U43" s="24">
        <f>IF(ISBLANK('Dados Normal. pelo Peso - Chuva'!U43),"",('Dados Normal. pelo Peso - Chuva'!U43-'Dados Normal. pelo Peso - Chuva'!U$194)/('Dados Normal. pelo Peso - Chuva'!U$193-'Dados Normal. pelo Peso - Chuva'!U$194))</f>
        <v>1</v>
      </c>
      <c r="V43" s="24">
        <f>IF(ISBLANK('Dados Normal. pelo Peso - Chuva'!V43),"",('Dados Normal. pelo Peso - Chuva'!V43-'Dados Normal. pelo Peso - Chuva'!V$194)/('Dados Normal. pelo Peso - Chuva'!V$193-'Dados Normal. pelo Peso - Chuva'!V$194))</f>
        <v>0.58333333333333315</v>
      </c>
      <c r="W43" s="24">
        <f>IF(ISBLANK('Dados Normal. pelo Peso - Chuva'!W43),"",('Dados Normal. pelo Peso - Chuva'!W43-'Dados Normal. pelo Peso - Chuva'!W$194)/('Dados Normal. pelo Peso - Chuva'!W$193-'Dados Normal. pelo Peso - Chuva'!W$194))</f>
        <v>0.77672955974842772</v>
      </c>
      <c r="X43" s="24">
        <f>IF(ISBLANK('Dados Normal. pelo Peso - Chuva'!X43),"",('Dados Normal. pelo Peso - Chuva'!X43-'Dados Normal. pelo Peso - Chuva'!X$194)/('Dados Normal. pelo Peso - Chuva'!X$193-'Dados Normal. pelo Peso - Chuva'!X$194))</f>
        <v>0.15977961432506843</v>
      </c>
      <c r="Y43" s="24">
        <f>IF(ISBLANK('Dados Normal. pelo Peso - Chuva'!Y43),"",('Dados Normal. pelo Peso - Chuva'!Y43-'Dados Normal. pelo Peso - Chuva'!Y$194)/('Dados Normal. pelo Peso - Chuva'!Y$193-'Dados Normal. pelo Peso - Chuva'!Y$194))</f>
        <v>0.86280611554593423</v>
      </c>
      <c r="Z43" s="24">
        <f>IF(ISBLANK('Dados Normal. pelo Peso - Chuva'!Z43),"",('Dados Normal. pelo Peso - Chuva'!Z43-'Dados Normal. pelo Peso - Chuva'!Z$194)/('Dados Normal. pelo Peso - Chuva'!Z$193-'Dados Normal. pelo Peso - Chuva'!Z$194))</f>
        <v>0.82101859337105898</v>
      </c>
      <c r="AA43" s="24">
        <f>IF(ISBLANK('Dados Normal. pelo Peso - Chuva'!AA43),"",('Dados Normal. pelo Peso - Chuva'!AA43-'Dados Normal. pelo Peso - Chuva'!AA$194)/('Dados Normal. pelo Peso - Chuva'!AA$193-'Dados Normal. pelo Peso - Chuva'!AA$194))</f>
        <v>0.62650833173721521</v>
      </c>
      <c r="AB43" s="24">
        <f>IF(ISBLANK('Dados Normal. pelo Peso - Chuva'!AB43),"",('Dados Normal. pelo Peso - Chuva'!AB43-'Dados Normal. pelo Peso - Chuva'!AB$194)/('Dados Normal. pelo Peso - Chuva'!AB$193-'Dados Normal. pelo Peso - Chuva'!AB$194))</f>
        <v>0.29787234042553185</v>
      </c>
      <c r="AC43" s="24">
        <f>IF(ISBLANK('Dados Normal. pelo Peso - Chuva'!AC43),"",('Dados Normal. pelo Peso - Chuva'!AC43-'Dados Normal. pelo Peso - Chuva'!AC$194)/('Dados Normal. pelo Peso - Chuva'!AC$193-'Dados Normal. pelo Peso - Chuva'!AC$194))</f>
        <v>0.54166666666666663</v>
      </c>
    </row>
    <row r="44" spans="1:29" s="17" customFormat="1" x14ac:dyDescent="0.25">
      <c r="A44" s="18" t="s">
        <v>951</v>
      </c>
      <c r="B44" s="28" t="s">
        <v>952</v>
      </c>
      <c r="C44" s="24">
        <f>IF(ISBLANK('Dados Normal. pelo Peso - Chuva'!C44),"",('Dados Normal. pelo Peso - Chuva'!C44-'Dados Normal. pelo Peso - Chuva'!C$194)/('Dados Normal. pelo Peso - Chuva'!C$193-'Dados Normal. pelo Peso - Chuva'!C$194))</f>
        <v>0.65930821097569492</v>
      </c>
      <c r="D44" s="24">
        <f>IF(ISBLANK('Dados Normal. pelo Peso - Chuva'!D44),"",('Dados Normal. pelo Peso - Chuva'!D44-'Dados Normal. pelo Peso - Chuva'!D$194)/('Dados Normal. pelo Peso - Chuva'!D$193-'Dados Normal. pelo Peso - Chuva'!D$194))</f>
        <v>0.30892418046146464</v>
      </c>
      <c r="E44" s="24">
        <f>IF(ISBLANK('Dados Normal. pelo Peso - Chuva'!E44),"",('Dados Normal. pelo Peso - Chuva'!E44-'Dados Normal. pelo Peso - Chuva'!E$194)/('Dados Normal. pelo Peso - Chuva'!E$193-'Dados Normal. pelo Peso - Chuva'!E$194))</f>
        <v>0.68268516224919495</v>
      </c>
      <c r="F44" s="24">
        <f>IF(ISBLANK('Dados Normal. pelo Peso - Chuva'!F44),"",('Dados Normal. pelo Peso - Chuva'!F44-'Dados Normal. pelo Peso - Chuva'!F$194)/('Dados Normal. pelo Peso - Chuva'!F$193-'Dados Normal. pelo Peso - Chuva'!F$194))</f>
        <v>0.6876513317191284</v>
      </c>
      <c r="G44" s="24">
        <f>IF(ISBLANK('Dados Normal. pelo Peso - Chuva'!G44),"",('Dados Normal. pelo Peso - Chuva'!G44-'Dados Normal. pelo Peso - Chuva'!G$194)/('Dados Normal. pelo Peso - Chuva'!G$193-'Dados Normal. pelo Peso - Chuva'!G$194))</f>
        <v>0.29680046607291116</v>
      </c>
      <c r="H44" s="24">
        <f>IF(ISBLANK('Dados Normal. pelo Peso - Chuva'!H44),"",('Dados Normal. pelo Peso - Chuva'!H44-'Dados Normal. pelo Peso - Chuva'!H$194)/('Dados Normal. pelo Peso - Chuva'!H$193-'Dados Normal. pelo Peso - Chuva'!H$194))</f>
        <v>0.89386589637909919</v>
      </c>
      <c r="I44" s="24">
        <f>IF(ISBLANK('Dados Normal. pelo Peso - Chuva'!I44),"",('Dados Normal. pelo Peso - Chuva'!I44-'Dados Normal. pelo Peso - Chuva'!I$194)/('Dados Normal. pelo Peso - Chuva'!I$193-'Dados Normal. pelo Peso - Chuva'!I$194))</f>
        <v>0.20632558139534907</v>
      </c>
      <c r="J44" s="24">
        <f>IF(ISBLANK('Dados Normal. pelo Peso - Chuva'!J44),"",('Dados Normal. pelo Peso - Chuva'!J44-'Dados Normal. pelo Peso - Chuva'!J$194)/('Dados Normal. pelo Peso - Chuva'!J$193-'Dados Normal. pelo Peso - Chuva'!J$194))</f>
        <v>0.43303360151443454</v>
      </c>
      <c r="K44" s="24">
        <f>IF(ISBLANK('Dados Normal. pelo Peso - Chuva'!K44),"",('Dados Normal. pelo Peso - Chuva'!K44-'Dados Normal. pelo Peso - Chuva'!K$194)/('Dados Normal. pelo Peso - Chuva'!K$193-'Dados Normal. pelo Peso - Chuva'!K$194))</f>
        <v>0.37711328349626222</v>
      </c>
      <c r="L44" s="24">
        <f>IF(ISBLANK('Dados Normal. pelo Peso - Chuva'!L44),"",('Dados Normal. pelo Peso - Chuva'!L44-'Dados Normal. pelo Peso - Chuva'!L$194)/('Dados Normal. pelo Peso - Chuva'!L$193-'Dados Normal. pelo Peso - Chuva'!L$194))</f>
        <v>0.72372125762552786</v>
      </c>
      <c r="M44" s="24">
        <f>IF(ISBLANK('Dados Normal. pelo Peso - Chuva'!M44),"",('Dados Normal. pelo Peso - Chuva'!M44-'Dados Normal. pelo Peso - Chuva'!M$194)/('Dados Normal. pelo Peso - Chuva'!M$193-'Dados Normal. pelo Peso - Chuva'!M$194))</f>
        <v>0.43787598334104583</v>
      </c>
      <c r="N44" s="24">
        <f>IF(ISBLANK('Dados Normal. pelo Peso - Chuva'!N44),"",('Dados Normal. pelo Peso - Chuva'!N44-'Dados Normal. pelo Peso - Chuva'!N$194)/('Dados Normal. pelo Peso - Chuva'!N$193-'Dados Normal. pelo Peso - Chuva'!N$194))</f>
        <v>0.92851099830795292</v>
      </c>
      <c r="O44" s="24">
        <f>IF(ISBLANK('Dados Normal. pelo Peso - Chuva'!O44),"",('Dados Normal. pelo Peso - Chuva'!O44-'Dados Normal. pelo Peso - Chuva'!O$194)/('Dados Normal. pelo Peso - Chuva'!O$193-'Dados Normal. pelo Peso - Chuva'!O$194))</f>
        <v>0.86186708860759487</v>
      </c>
      <c r="P44" s="24">
        <f>IF(ISBLANK('Dados Normal. pelo Peso - Chuva'!P44),"",('Dados Normal. pelo Peso - Chuva'!P44-'Dados Normal. pelo Peso - Chuva'!P$194)/('Dados Normal. pelo Peso - Chuva'!P$193-'Dados Normal. pelo Peso - Chuva'!P$194))</f>
        <v>5.0732807215332035E-2</v>
      </c>
      <c r="Q44" s="24">
        <f>IF(ISBLANK('Dados Normal. pelo Peso - Chuva'!Q44),"",('Dados Normal. pelo Peso - Chuva'!Q44-'Dados Normal. pelo Peso - Chuva'!Q$194)/('Dados Normal. pelo Peso - Chuva'!Q$193-'Dados Normal. pelo Peso - Chuva'!Q$194))</f>
        <v>0</v>
      </c>
      <c r="R44" s="24">
        <f>IF(ISBLANK('Dados Normal. pelo Peso - Chuva'!R44),"",('Dados Normal. pelo Peso - Chuva'!R44-'Dados Normal. pelo Peso - Chuva'!R$194)/('Dados Normal. pelo Peso - Chuva'!R$193-'Dados Normal. pelo Peso - Chuva'!R$194))</f>
        <v>1</v>
      </c>
      <c r="S44" s="24">
        <f>IF(ISBLANK('Dados Normal. pelo Peso - Chuva'!S44),"",('Dados Normal. pelo Peso - Chuva'!S44-'Dados Normal. pelo Peso - Chuva'!S$194)/('Dados Normal. pelo Peso - Chuva'!S$193-'Dados Normal. pelo Peso - Chuva'!S$194))</f>
        <v>0.33333333333333343</v>
      </c>
      <c r="T44" s="24">
        <f>IF(ISBLANK('Dados Normal. pelo Peso - Chuva'!T44),"",('Dados Normal. pelo Peso - Chuva'!T44-'Dados Normal. pelo Peso - Chuva'!T$194)/('Dados Normal. pelo Peso - Chuva'!T$193-'Dados Normal. pelo Peso - Chuva'!T$194))</f>
        <v>1</v>
      </c>
      <c r="U44" s="24">
        <f>IF(ISBLANK('Dados Normal. pelo Peso - Chuva'!U44),"",('Dados Normal. pelo Peso - Chuva'!U44-'Dados Normal. pelo Peso - Chuva'!U$194)/('Dados Normal. pelo Peso - Chuva'!U$193-'Dados Normal. pelo Peso - Chuva'!U$194))</f>
        <v>1</v>
      </c>
      <c r="V44" s="24">
        <f>IF(ISBLANK('Dados Normal. pelo Peso - Chuva'!V44),"",('Dados Normal. pelo Peso - Chuva'!V44-'Dados Normal. pelo Peso - Chuva'!V$194)/('Dados Normal. pelo Peso - Chuva'!V$193-'Dados Normal. pelo Peso - Chuva'!V$194))</f>
        <v>0.5416666666666663</v>
      </c>
      <c r="W44" s="24">
        <f>IF(ISBLANK('Dados Normal. pelo Peso - Chuva'!W44),"",('Dados Normal. pelo Peso - Chuva'!W44-'Dados Normal. pelo Peso - Chuva'!W$194)/('Dados Normal. pelo Peso - Chuva'!W$193-'Dados Normal. pelo Peso - Chuva'!W$194))</f>
        <v>0.49550763701707073</v>
      </c>
      <c r="X44" s="24">
        <f>IF(ISBLANK('Dados Normal. pelo Peso - Chuva'!X44),"",('Dados Normal. pelo Peso - Chuva'!X44-'Dados Normal. pelo Peso - Chuva'!X$194)/('Dados Normal. pelo Peso - Chuva'!X$193-'Dados Normal. pelo Peso - Chuva'!X$194))</f>
        <v>5.4407713498621744E-2</v>
      </c>
      <c r="Y44" s="24">
        <f>IF(ISBLANK('Dados Normal. pelo Peso - Chuva'!Y44),"",('Dados Normal. pelo Peso - Chuva'!Y44-'Dados Normal. pelo Peso - Chuva'!Y$194)/('Dados Normal. pelo Peso - Chuva'!Y$193-'Dados Normal. pelo Peso - Chuva'!Y$194))</f>
        <v>0.64822080909213897</v>
      </c>
      <c r="Z44" s="24">
        <f>IF(ISBLANK('Dados Normal. pelo Peso - Chuva'!Z44),"",('Dados Normal. pelo Peso - Chuva'!Z44-'Dados Normal. pelo Peso - Chuva'!Z$194)/('Dados Normal. pelo Peso - Chuva'!Z$193-'Dados Normal. pelo Peso - Chuva'!Z$194))</f>
        <v>0.82586903799514966</v>
      </c>
      <c r="AA44" s="24">
        <f>IF(ISBLANK('Dados Normal. pelo Peso - Chuva'!AA44),"",('Dados Normal. pelo Peso - Chuva'!AA44-'Dados Normal. pelo Peso - Chuva'!AA$194)/('Dados Normal. pelo Peso - Chuva'!AA$193-'Dados Normal. pelo Peso - Chuva'!AA$194))</f>
        <v>0.71825320819766336</v>
      </c>
      <c r="AB44" s="24">
        <f>IF(ISBLANK('Dados Normal. pelo Peso - Chuva'!AB44),"",('Dados Normal. pelo Peso - Chuva'!AB44-'Dados Normal. pelo Peso - Chuva'!AB$194)/('Dados Normal. pelo Peso - Chuva'!AB$193-'Dados Normal. pelo Peso - Chuva'!AB$194))</f>
        <v>0.8085106382978724</v>
      </c>
      <c r="AC44" s="24">
        <f>IF(ISBLANK('Dados Normal. pelo Peso - Chuva'!AC44),"",('Dados Normal. pelo Peso - Chuva'!AC44-'Dados Normal. pelo Peso - Chuva'!AC$194)/('Dados Normal. pelo Peso - Chuva'!AC$193-'Dados Normal. pelo Peso - Chuva'!AC$194))</f>
        <v>0.41666666666666669</v>
      </c>
    </row>
    <row r="45" spans="1:29" s="17" customFormat="1" x14ac:dyDescent="0.25">
      <c r="A45" s="18" t="s">
        <v>953</v>
      </c>
      <c r="B45" s="28" t="s">
        <v>954</v>
      </c>
      <c r="C45" s="24">
        <f>IF(ISBLANK('Dados Normal. pelo Peso - Chuva'!C45),"",('Dados Normal. pelo Peso - Chuva'!C45-'Dados Normal. pelo Peso - Chuva'!C$194)/('Dados Normal. pelo Peso - Chuva'!C$193-'Dados Normal. pelo Peso - Chuva'!C$194))</f>
        <v>0.20215883621881159</v>
      </c>
      <c r="D45" s="24">
        <f>IF(ISBLANK('Dados Normal. pelo Peso - Chuva'!D45),"",('Dados Normal. pelo Peso - Chuva'!D45-'Dados Normal. pelo Peso - Chuva'!D$194)/('Dados Normal. pelo Peso - Chuva'!D$193-'Dados Normal. pelo Peso - Chuva'!D$194))</f>
        <v>0.80761956288377401</v>
      </c>
      <c r="E45" s="24">
        <f>IF(ISBLANK('Dados Normal. pelo Peso - Chuva'!E45),"",('Dados Normal. pelo Peso - Chuva'!E45-'Dados Normal. pelo Peso - Chuva'!E$194)/('Dados Normal. pelo Peso - Chuva'!E$193-'Dados Normal. pelo Peso - Chuva'!E$194))</f>
        <v>0.52861035422343317</v>
      </c>
      <c r="F45" s="24">
        <f>IF(ISBLANK('Dados Normal. pelo Peso - Chuva'!F45),"",('Dados Normal. pelo Peso - Chuva'!F45-'Dados Normal. pelo Peso - Chuva'!F$194)/('Dados Normal. pelo Peso - Chuva'!F$193-'Dados Normal. pelo Peso - Chuva'!F$194))</f>
        <v>0.48274818401937053</v>
      </c>
      <c r="G45" s="24">
        <f>IF(ISBLANK('Dados Normal. pelo Peso - Chuva'!G45),"",('Dados Normal. pelo Peso - Chuva'!G45-'Dados Normal. pelo Peso - Chuva'!G$194)/('Dados Normal. pelo Peso - Chuva'!G$193-'Dados Normal. pelo Peso - Chuva'!G$194))</f>
        <v>0.13560778663957743</v>
      </c>
      <c r="H45" s="24">
        <f>IF(ISBLANK('Dados Normal. pelo Peso - Chuva'!H45),"",('Dados Normal. pelo Peso - Chuva'!H45-'Dados Normal. pelo Peso - Chuva'!H$194)/('Dados Normal. pelo Peso - Chuva'!H$193-'Dados Normal. pelo Peso - Chuva'!H$194))</f>
        <v>0.90459176025551924</v>
      </c>
      <c r="I45" s="24">
        <f>IF(ISBLANK('Dados Normal. pelo Peso - Chuva'!I45),"",('Dados Normal. pelo Peso - Chuva'!I45-'Dados Normal. pelo Peso - Chuva'!I$194)/('Dados Normal. pelo Peso - Chuva'!I$193-'Dados Normal. pelo Peso - Chuva'!I$194))</f>
        <v>0.7812093023255815</v>
      </c>
      <c r="J45" s="24">
        <f>IF(ISBLANK('Dados Normal. pelo Peso - Chuva'!J45),"",('Dados Normal. pelo Peso - Chuva'!J45-'Dados Normal. pelo Peso - Chuva'!J$194)/('Dados Normal. pelo Peso - Chuva'!J$193-'Dados Normal. pelo Peso - Chuva'!J$194))</f>
        <v>0.70279223852342643</v>
      </c>
      <c r="K45" s="24">
        <f>IF(ISBLANK('Dados Normal. pelo Peso - Chuva'!K45),"",('Dados Normal. pelo Peso - Chuva'!K45-'Dados Normal. pelo Peso - Chuva'!K$194)/('Dados Normal. pelo Peso - Chuva'!K$193-'Dados Normal. pelo Peso - Chuva'!K$194))</f>
        <v>0.71247843588269133</v>
      </c>
      <c r="L45" s="24">
        <f>IF(ISBLANK('Dados Normal. pelo Peso - Chuva'!L45),"",('Dados Normal. pelo Peso - Chuva'!L45-'Dados Normal. pelo Peso - Chuva'!L$194)/('Dados Normal. pelo Peso - Chuva'!L$193-'Dados Normal. pelo Peso - Chuva'!L$194))</f>
        <v>0.77358047864852175</v>
      </c>
      <c r="M45" s="24">
        <f>IF(ISBLANK('Dados Normal. pelo Peso - Chuva'!M45),"",('Dados Normal. pelo Peso - Chuva'!M45-'Dados Normal. pelo Peso - Chuva'!M$194)/('Dados Normal. pelo Peso - Chuva'!M$193-'Dados Normal. pelo Peso - Chuva'!M$194))</f>
        <v>0.53910226746876455</v>
      </c>
      <c r="N45" s="24">
        <f>IF(ISBLANK('Dados Normal. pelo Peso - Chuva'!N45),"",('Dados Normal. pelo Peso - Chuva'!N45-'Dados Normal. pelo Peso - Chuva'!N$194)/('Dados Normal. pelo Peso - Chuva'!N$193-'Dados Normal. pelo Peso - Chuva'!N$194))</f>
        <v>0.47525380710659904</v>
      </c>
      <c r="O45" s="24">
        <f>IF(ISBLANK('Dados Normal. pelo Peso - Chuva'!O45),"",('Dados Normal. pelo Peso - Chuva'!O45-'Dados Normal. pelo Peso - Chuva'!O$194)/('Dados Normal. pelo Peso - Chuva'!O$193-'Dados Normal. pelo Peso - Chuva'!O$194))</f>
        <v>0.82974683544303796</v>
      </c>
      <c r="P45" s="24">
        <f>IF(ISBLANK('Dados Normal. pelo Peso - Chuva'!P45),"",('Dados Normal. pelo Peso - Chuva'!P45-'Dados Normal. pelo Peso - Chuva'!P$194)/('Dados Normal. pelo Peso - Chuva'!P$193-'Dados Normal. pelo Peso - Chuva'!P$194))</f>
        <v>7.666290868094551E-2</v>
      </c>
      <c r="Q45" s="24">
        <f>IF(ISBLANK('Dados Normal. pelo Peso - Chuva'!Q45),"",('Dados Normal. pelo Peso - Chuva'!Q45-'Dados Normal. pelo Peso - Chuva'!Q$194)/('Dados Normal. pelo Peso - Chuva'!Q$193-'Dados Normal. pelo Peso - Chuva'!Q$194))</f>
        <v>0</v>
      </c>
      <c r="R45" s="24">
        <f>IF(ISBLANK('Dados Normal. pelo Peso - Chuva'!R45),"",('Dados Normal. pelo Peso - Chuva'!R45-'Dados Normal. pelo Peso - Chuva'!R$194)/('Dados Normal. pelo Peso - Chuva'!R$193-'Dados Normal. pelo Peso - Chuva'!R$194))</f>
        <v>1</v>
      </c>
      <c r="S45" s="24">
        <f>IF(ISBLANK('Dados Normal. pelo Peso - Chuva'!S45),"",('Dados Normal. pelo Peso - Chuva'!S45-'Dados Normal. pelo Peso - Chuva'!S$194)/('Dados Normal. pelo Peso - Chuva'!S$193-'Dados Normal. pelo Peso - Chuva'!S$194))</f>
        <v>1</v>
      </c>
      <c r="T45" s="24">
        <f>IF(ISBLANK('Dados Normal. pelo Peso - Chuva'!T45),"",('Dados Normal. pelo Peso - Chuva'!T45-'Dados Normal. pelo Peso - Chuva'!T$194)/('Dados Normal. pelo Peso - Chuva'!T$193-'Dados Normal. pelo Peso - Chuva'!T$194))</f>
        <v>1</v>
      </c>
      <c r="U45" s="24">
        <f>IF(ISBLANK('Dados Normal. pelo Peso - Chuva'!U45),"",('Dados Normal. pelo Peso - Chuva'!U45-'Dados Normal. pelo Peso - Chuva'!U$194)/('Dados Normal. pelo Peso - Chuva'!U$193-'Dados Normal. pelo Peso - Chuva'!U$194))</f>
        <v>1</v>
      </c>
      <c r="V45" s="24">
        <f>IF(ISBLANK('Dados Normal. pelo Peso - Chuva'!V45),"",('Dados Normal. pelo Peso - Chuva'!V45-'Dados Normal. pelo Peso - Chuva'!V$194)/('Dados Normal. pelo Peso - Chuva'!V$193-'Dados Normal. pelo Peso - Chuva'!V$194))</f>
        <v>0.75</v>
      </c>
      <c r="W45" s="24">
        <f>IF(ISBLANK('Dados Normal. pelo Peso - Chuva'!W45),"",('Dados Normal. pelo Peso - Chuva'!W45-'Dados Normal. pelo Peso - Chuva'!W$194)/('Dados Normal. pelo Peso - Chuva'!W$193-'Dados Normal. pelo Peso - Chuva'!W$194))</f>
        <v>0.3867924528301887</v>
      </c>
      <c r="X45" s="24">
        <f>IF(ISBLANK('Dados Normal. pelo Peso - Chuva'!X45),"",('Dados Normal. pelo Peso - Chuva'!X45-'Dados Normal. pelo Peso - Chuva'!X$194)/('Dados Normal. pelo Peso - Chuva'!X$193-'Dados Normal. pelo Peso - Chuva'!X$194))</f>
        <v>0.47176308539944867</v>
      </c>
      <c r="Y45" s="24">
        <f>IF(ISBLANK('Dados Normal. pelo Peso - Chuva'!Y45),"",('Dados Normal. pelo Peso - Chuva'!Y45-'Dados Normal. pelo Peso - Chuva'!Y$194)/('Dados Normal. pelo Peso - Chuva'!Y$193-'Dados Normal. pelo Peso - Chuva'!Y$194))</f>
        <v>0.29711811662833176</v>
      </c>
      <c r="Z45" s="24">
        <f>IF(ISBLANK('Dados Normal. pelo Peso - Chuva'!Z45),"",('Dados Normal. pelo Peso - Chuva'!Z45-'Dados Normal. pelo Peso - Chuva'!Z$194)/('Dados Normal. pelo Peso - Chuva'!Z$193-'Dados Normal. pelo Peso - Chuva'!Z$194))</f>
        <v>0.33063864187550523</v>
      </c>
      <c r="AA45" s="24">
        <f>IF(ISBLANK('Dados Normal. pelo Peso - Chuva'!AA45),"",('Dados Normal. pelo Peso - Chuva'!AA45-'Dados Normal. pelo Peso - Chuva'!AA$194)/('Dados Normal. pelo Peso - Chuva'!AA$193-'Dados Normal. pelo Peso - Chuva'!AA$194))</f>
        <v>0.36602183489752921</v>
      </c>
      <c r="AB45" s="24">
        <f>IF(ISBLANK('Dados Normal. pelo Peso - Chuva'!AB45),"",('Dados Normal. pelo Peso - Chuva'!AB45-'Dados Normal. pelo Peso - Chuva'!AB$194)/('Dados Normal. pelo Peso - Chuva'!AB$193-'Dados Normal. pelo Peso - Chuva'!AB$194))</f>
        <v>0.65957446808510667</v>
      </c>
      <c r="AC45" s="24">
        <f>IF(ISBLANK('Dados Normal. pelo Peso - Chuva'!AC45),"",('Dados Normal. pelo Peso - Chuva'!AC45-'Dados Normal. pelo Peso - Chuva'!AC$194)/('Dados Normal. pelo Peso - Chuva'!AC$193-'Dados Normal. pelo Peso - Chuva'!AC$194))</f>
        <v>0.25000000000000006</v>
      </c>
    </row>
    <row r="46" spans="1:29" s="17" customFormat="1" x14ac:dyDescent="0.25">
      <c r="A46" s="18" t="s">
        <v>955</v>
      </c>
      <c r="B46" s="28" t="s">
        <v>956</v>
      </c>
      <c r="C46" s="24">
        <f>IF(ISBLANK('Dados Normal. pelo Peso - Chuva'!C46),"",('Dados Normal. pelo Peso - Chuva'!C46-'Dados Normal. pelo Peso - Chuva'!C$194)/('Dados Normal. pelo Peso - Chuva'!C$193-'Dados Normal. pelo Peso - Chuva'!C$194))</f>
        <v>0.70656192504851123</v>
      </c>
      <c r="D46" s="24">
        <f>IF(ISBLANK('Dados Normal. pelo Peso - Chuva'!D46),"",('Dados Normal. pelo Peso - Chuva'!D46-'Dados Normal. pelo Peso - Chuva'!D$194)/('Dados Normal. pelo Peso - Chuva'!D$193-'Dados Normal. pelo Peso - Chuva'!D$194))</f>
        <v>0.29595315183862753</v>
      </c>
      <c r="E46" s="24">
        <f>IF(ISBLANK('Dados Normal. pelo Peso - Chuva'!E46),"",('Dados Normal. pelo Peso - Chuva'!E46-'Dados Normal. pelo Peso - Chuva'!E$194)/('Dados Normal. pelo Peso - Chuva'!E$193-'Dados Normal. pelo Peso - Chuva'!E$194))</f>
        <v>0.64627198414664355</v>
      </c>
      <c r="F46" s="24">
        <f>IF(ISBLANK('Dados Normal. pelo Peso - Chuva'!F46),"",('Dados Normal. pelo Peso - Chuva'!F46-'Dados Normal. pelo Peso - Chuva'!F$194)/('Dados Normal. pelo Peso - Chuva'!F$193-'Dados Normal. pelo Peso - Chuva'!F$194))</f>
        <v>0.68099273607748201</v>
      </c>
      <c r="G46" s="24">
        <f>IF(ISBLANK('Dados Normal. pelo Peso - Chuva'!G46),"",('Dados Normal. pelo Peso - Chuva'!G46-'Dados Normal. pelo Peso - Chuva'!G$194)/('Dados Normal. pelo Peso - Chuva'!G$193-'Dados Normal. pelo Peso - Chuva'!G$194))</f>
        <v>0.15944768321393432</v>
      </c>
      <c r="H46" s="24">
        <f>IF(ISBLANK('Dados Normal. pelo Peso - Chuva'!H46),"",('Dados Normal. pelo Peso - Chuva'!H46-'Dados Normal. pelo Peso - Chuva'!H$194)/('Dados Normal. pelo Peso - Chuva'!H$193-'Dados Normal. pelo Peso - Chuva'!H$194))</f>
        <v>0.86063729360860686</v>
      </c>
      <c r="I46" s="24">
        <f>IF(ISBLANK('Dados Normal. pelo Peso - Chuva'!I46),"",('Dados Normal. pelo Peso - Chuva'!I46-'Dados Normal. pelo Peso - Chuva'!I$194)/('Dados Normal. pelo Peso - Chuva'!I$193-'Dados Normal. pelo Peso - Chuva'!I$194))</f>
        <v>0.20632558139534907</v>
      </c>
      <c r="J46" s="24">
        <f>IF(ISBLANK('Dados Normal. pelo Peso - Chuva'!J46),"",('Dados Normal. pelo Peso - Chuva'!J46-'Dados Normal. pelo Peso - Chuva'!J$194)/('Dados Normal. pelo Peso - Chuva'!J$193-'Dados Normal. pelo Peso - Chuva'!J$194))</f>
        <v>0.47184098438239475</v>
      </c>
      <c r="K46" s="24">
        <f>IF(ISBLANK('Dados Normal. pelo Peso - Chuva'!K46),"",('Dados Normal. pelo Peso - Chuva'!K46-'Dados Normal. pelo Peso - Chuva'!K$194)/('Dados Normal. pelo Peso - Chuva'!K$193-'Dados Normal. pelo Peso - Chuva'!K$194))</f>
        <v>0.49787234042553197</v>
      </c>
      <c r="L46" s="24">
        <f>IF(ISBLANK('Dados Normal. pelo Peso - Chuva'!L46),"",('Dados Normal. pelo Peso - Chuva'!L46-'Dados Normal. pelo Peso - Chuva'!L$194)/('Dados Normal. pelo Peso - Chuva'!L$193-'Dados Normal. pelo Peso - Chuva'!L$194))</f>
        <v>0.53061942749882673</v>
      </c>
      <c r="M46" s="24">
        <f>IF(ISBLANK('Dados Normal. pelo Peso - Chuva'!M46),"",('Dados Normal. pelo Peso - Chuva'!M46-'Dados Normal. pelo Peso - Chuva'!M$194)/('Dados Normal. pelo Peso - Chuva'!M$193-'Dados Normal. pelo Peso - Chuva'!M$194))</f>
        <v>0.86510874595094878</v>
      </c>
      <c r="N46" s="24">
        <f>IF(ISBLANK('Dados Normal. pelo Peso - Chuva'!N46),"",('Dados Normal. pelo Peso - Chuva'!N46-'Dados Normal. pelo Peso - Chuva'!N$194)/('Dados Normal. pelo Peso - Chuva'!N$193-'Dados Normal. pelo Peso - Chuva'!N$194))</f>
        <v>0.94289340101522856</v>
      </c>
      <c r="O46" s="24">
        <f>IF(ISBLANK('Dados Normal. pelo Peso - Chuva'!O46),"",('Dados Normal. pelo Peso - Chuva'!O46-'Dados Normal. pelo Peso - Chuva'!O$194)/('Dados Normal. pelo Peso - Chuva'!O$193-'Dados Normal. pelo Peso - Chuva'!O$194))</f>
        <v>0.46977848101265818</v>
      </c>
      <c r="P46" s="24">
        <f>IF(ISBLANK('Dados Normal. pelo Peso - Chuva'!P46),"",('Dados Normal. pelo Peso - Chuva'!P46-'Dados Normal. pelo Peso - Chuva'!P$194)/('Dados Normal. pelo Peso - Chuva'!P$193-'Dados Normal. pelo Peso - Chuva'!P$194))</f>
        <v>0.52311161217587454</v>
      </c>
      <c r="Q46" s="24">
        <f>IF(ISBLANK('Dados Normal. pelo Peso - Chuva'!Q46),"",('Dados Normal. pelo Peso - Chuva'!Q46-'Dados Normal. pelo Peso - Chuva'!Q$194)/('Dados Normal. pelo Peso - Chuva'!Q$193-'Dados Normal. pelo Peso - Chuva'!Q$194))</f>
        <v>0</v>
      </c>
      <c r="R46" s="24">
        <f>IF(ISBLANK('Dados Normal. pelo Peso - Chuva'!R46),"",('Dados Normal. pelo Peso - Chuva'!R46-'Dados Normal. pelo Peso - Chuva'!R$194)/('Dados Normal. pelo Peso - Chuva'!R$193-'Dados Normal. pelo Peso - Chuva'!R$194))</f>
        <v>0</v>
      </c>
      <c r="S46" s="24">
        <f>IF(ISBLANK('Dados Normal. pelo Peso - Chuva'!S46),"",('Dados Normal. pelo Peso - Chuva'!S46-'Dados Normal. pelo Peso - Chuva'!S$194)/('Dados Normal. pelo Peso - Chuva'!S$193-'Dados Normal. pelo Peso - Chuva'!S$194))</f>
        <v>1</v>
      </c>
      <c r="T46" s="24">
        <f>IF(ISBLANK('Dados Normal. pelo Peso - Chuva'!T46),"",('Dados Normal. pelo Peso - Chuva'!T46-'Dados Normal. pelo Peso - Chuva'!T$194)/('Dados Normal. pelo Peso - Chuva'!T$193-'Dados Normal. pelo Peso - Chuva'!T$194))</f>
        <v>1</v>
      </c>
      <c r="U46" s="24">
        <f>IF(ISBLANK('Dados Normal. pelo Peso - Chuva'!U46),"",('Dados Normal. pelo Peso - Chuva'!U46-'Dados Normal. pelo Peso - Chuva'!U$194)/('Dados Normal. pelo Peso - Chuva'!U$193-'Dados Normal. pelo Peso - Chuva'!U$194))</f>
        <v>1</v>
      </c>
      <c r="V46" s="24">
        <f>IF(ISBLANK('Dados Normal. pelo Peso - Chuva'!V46),"",('Dados Normal. pelo Peso - Chuva'!V46-'Dados Normal. pelo Peso - Chuva'!V$194)/('Dados Normal. pelo Peso - Chuva'!V$193-'Dados Normal. pelo Peso - Chuva'!V$194))</f>
        <v>0.625</v>
      </c>
      <c r="W46" s="24">
        <f>IF(ISBLANK('Dados Normal. pelo Peso - Chuva'!W46),"",('Dados Normal. pelo Peso - Chuva'!W46-'Dados Normal. pelo Peso - Chuva'!W$194)/('Dados Normal. pelo Peso - Chuva'!W$193-'Dados Normal. pelo Peso - Chuva'!W$194))</f>
        <v>0.44564240790655923</v>
      </c>
      <c r="X46" s="24">
        <f>IF(ISBLANK('Dados Normal. pelo Peso - Chuva'!X46),"",('Dados Normal. pelo Peso - Chuva'!X46-'Dados Normal. pelo Peso - Chuva'!X$194)/('Dados Normal. pelo Peso - Chuva'!X$193-'Dados Normal. pelo Peso - Chuva'!X$194))</f>
        <v>1</v>
      </c>
      <c r="Y46" s="24">
        <f>IF(ISBLANK('Dados Normal. pelo Peso - Chuva'!Y46),"",('Dados Normal. pelo Peso - Chuva'!Y46-'Dados Normal. pelo Peso - Chuva'!Y$194)/('Dados Normal. pelo Peso - Chuva'!Y$193-'Dados Normal. pelo Peso - Chuva'!Y$194))</f>
        <v>0.85482343390610183</v>
      </c>
      <c r="Z46" s="24">
        <f>IF(ISBLANK('Dados Normal. pelo Peso - Chuva'!Z46),"",('Dados Normal. pelo Peso - Chuva'!Z46-'Dados Normal. pelo Peso - Chuva'!Z$194)/('Dados Normal. pelo Peso - Chuva'!Z$193-'Dados Normal. pelo Peso - Chuva'!Z$194))</f>
        <v>0.68067906224737273</v>
      </c>
      <c r="AA46" s="24">
        <f>IF(ISBLANK('Dados Normal. pelo Peso - Chuva'!AA46),"",('Dados Normal. pelo Peso - Chuva'!AA46-'Dados Normal. pelo Peso - Chuva'!AA$194)/('Dados Normal. pelo Peso - Chuva'!AA$193-'Dados Normal. pelo Peso - Chuva'!AA$194))</f>
        <v>0.57556023750239416</v>
      </c>
      <c r="AB46" s="24">
        <f>IF(ISBLANK('Dados Normal. pelo Peso - Chuva'!AB46),"",('Dados Normal. pelo Peso - Chuva'!AB46-'Dados Normal. pelo Peso - Chuva'!AB$194)/('Dados Normal. pelo Peso - Chuva'!AB$193-'Dados Normal. pelo Peso - Chuva'!AB$194))</f>
        <v>0.21276595744680854</v>
      </c>
      <c r="AC46" s="24">
        <f>IF(ISBLANK('Dados Normal. pelo Peso - Chuva'!AC46),"",('Dados Normal. pelo Peso - Chuva'!AC46-'Dados Normal. pelo Peso - Chuva'!AC$194)/('Dados Normal. pelo Peso - Chuva'!AC$193-'Dados Normal. pelo Peso - Chuva'!AC$194))</f>
        <v>0.39583333333333331</v>
      </c>
    </row>
    <row r="47" spans="1:29" s="17" customFormat="1" x14ac:dyDescent="0.25">
      <c r="A47" s="18" t="s">
        <v>957</v>
      </c>
      <c r="B47" s="28" t="s">
        <v>958</v>
      </c>
      <c r="C47" s="24">
        <f>IF(ISBLANK('Dados Normal. pelo Peso - Chuva'!C47),"",('Dados Normal. pelo Peso - Chuva'!C47-'Dados Normal. pelo Peso - Chuva'!C$194)/('Dados Normal. pelo Peso - Chuva'!C$193-'Dados Normal. pelo Peso - Chuva'!C$194))</f>
        <v>0.67951367771786964</v>
      </c>
      <c r="D47" s="24">
        <f>IF(ISBLANK('Dados Normal. pelo Peso - Chuva'!D47),"",('Dados Normal. pelo Peso - Chuva'!D47-'Dados Normal. pelo Peso - Chuva'!D$194)/('Dados Normal. pelo Peso - Chuva'!D$193-'Dados Normal. pelo Peso - Chuva'!D$194))</f>
        <v>0.39802048177141025</v>
      </c>
      <c r="E47" s="24">
        <f>IF(ISBLANK('Dados Normal. pelo Peso - Chuva'!E47),"",('Dados Normal. pelo Peso - Chuva'!E47-'Dados Normal. pelo Peso - Chuva'!E$194)/('Dados Normal. pelo Peso - Chuva'!E$193-'Dados Normal. pelo Peso - Chuva'!E$194))</f>
        <v>0.70993311865246467</v>
      </c>
      <c r="F47" s="24">
        <f>IF(ISBLANK('Dados Normal. pelo Peso - Chuva'!F47),"",('Dados Normal. pelo Peso - Chuva'!F47-'Dados Normal. pelo Peso - Chuva'!F$194)/('Dados Normal. pelo Peso - Chuva'!F$193-'Dados Normal. pelo Peso - Chuva'!F$194))</f>
        <v>0.69854721549636811</v>
      </c>
      <c r="G47" s="24">
        <f>IF(ISBLANK('Dados Normal. pelo Peso - Chuva'!G47),"",('Dados Normal. pelo Peso - Chuva'!G47-'Dados Normal. pelo Peso - Chuva'!G$194)/('Dados Normal. pelo Peso - Chuva'!G$193-'Dados Normal. pelo Peso - Chuva'!G$194))</f>
        <v>0.11098567945722208</v>
      </c>
      <c r="H47" s="24">
        <f>IF(ISBLANK('Dados Normal. pelo Peso - Chuva'!H47),"",('Dados Normal. pelo Peso - Chuva'!H47-'Dados Normal. pelo Peso - Chuva'!H$194)/('Dados Normal. pelo Peso - Chuva'!H$193-'Dados Normal. pelo Peso - Chuva'!H$194))</f>
        <v>0.38046317376189959</v>
      </c>
      <c r="I47" s="24">
        <f>IF(ISBLANK('Dados Normal. pelo Peso - Chuva'!I47),"",('Dados Normal. pelo Peso - Chuva'!I47-'Dados Normal. pelo Peso - Chuva'!I$194)/('Dados Normal. pelo Peso - Chuva'!I$193-'Dados Normal. pelo Peso - Chuva'!I$194))</f>
        <v>0.55944186046511646</v>
      </c>
      <c r="J47" s="24">
        <f>IF(ISBLANK('Dados Normal. pelo Peso - Chuva'!J47),"",('Dados Normal. pelo Peso - Chuva'!J47-'Dados Normal. pelo Peso - Chuva'!J$194)/('Dados Normal. pelo Peso - Chuva'!J$193-'Dados Normal. pelo Peso - Chuva'!J$194))</f>
        <v>2.0350212967345026E-2</v>
      </c>
      <c r="K47" s="24">
        <f>IF(ISBLANK('Dados Normal. pelo Peso - Chuva'!K47),"",('Dados Normal. pelo Peso - Chuva'!K47-'Dados Normal. pelo Peso - Chuva'!K$194)/('Dados Normal. pelo Peso - Chuva'!K$193-'Dados Normal. pelo Peso - Chuva'!K$194))</f>
        <v>0.60851063829787233</v>
      </c>
      <c r="L47" s="24">
        <f>IF(ISBLANK('Dados Normal. pelo Peso - Chuva'!L47),"",('Dados Normal. pelo Peso - Chuva'!L47-'Dados Normal. pelo Peso - Chuva'!L$194)/('Dados Normal. pelo Peso - Chuva'!L$193-'Dados Normal. pelo Peso - Chuva'!L$194))</f>
        <v>0.73169873298920685</v>
      </c>
      <c r="M47" s="24">
        <f>IF(ISBLANK('Dados Normal. pelo Peso - Chuva'!M47),"",('Dados Normal. pelo Peso - Chuva'!M47-'Dados Normal. pelo Peso - Chuva'!M$194)/('Dados Normal. pelo Peso - Chuva'!M$193-'Dados Normal. pelo Peso - Chuva'!M$194))</f>
        <v>0.67711707542804267</v>
      </c>
      <c r="N47" s="24">
        <f>IF(ISBLANK('Dados Normal. pelo Peso - Chuva'!N47),"",('Dados Normal. pelo Peso - Chuva'!N47-'Dados Normal. pelo Peso - Chuva'!N$194)/('Dados Normal. pelo Peso - Chuva'!N$193-'Dados Normal. pelo Peso - Chuva'!N$194))</f>
        <v>0.77707275803722509</v>
      </c>
      <c r="O47" s="24">
        <f>IF(ISBLANK('Dados Normal. pelo Peso - Chuva'!O47),"",('Dados Normal. pelo Peso - Chuva'!O47-'Dados Normal. pelo Peso - Chuva'!O$194)/('Dados Normal. pelo Peso - Chuva'!O$193-'Dados Normal. pelo Peso - Chuva'!O$194))</f>
        <v>0.45411392405063289</v>
      </c>
      <c r="P47" s="24">
        <f>IF(ISBLANK('Dados Normal. pelo Peso - Chuva'!P47),"",('Dados Normal. pelo Peso - Chuva'!P47-'Dados Normal. pelo Peso - Chuva'!P$194)/('Dados Normal. pelo Peso - Chuva'!P$193-'Dados Normal. pelo Peso - Chuva'!P$194))</f>
        <v>0.25366403607666355</v>
      </c>
      <c r="Q47" s="24">
        <f>IF(ISBLANK('Dados Normal. pelo Peso - Chuva'!Q47),"",('Dados Normal. pelo Peso - Chuva'!Q47-'Dados Normal. pelo Peso - Chuva'!Q$194)/('Dados Normal. pelo Peso - Chuva'!Q$193-'Dados Normal. pelo Peso - Chuva'!Q$194))</f>
        <v>1</v>
      </c>
      <c r="R47" s="24">
        <f>IF(ISBLANK('Dados Normal. pelo Peso - Chuva'!R47),"",('Dados Normal. pelo Peso - Chuva'!R47-'Dados Normal. pelo Peso - Chuva'!R$194)/('Dados Normal. pelo Peso - Chuva'!R$193-'Dados Normal. pelo Peso - Chuva'!R$194))</f>
        <v>0</v>
      </c>
      <c r="S47" s="24">
        <f>IF(ISBLANK('Dados Normal. pelo Peso - Chuva'!S47),"",('Dados Normal. pelo Peso - Chuva'!S47-'Dados Normal. pelo Peso - Chuva'!S$194)/('Dados Normal. pelo Peso - Chuva'!S$193-'Dados Normal. pelo Peso - Chuva'!S$194))</f>
        <v>0</v>
      </c>
      <c r="T47" s="24">
        <f>IF(ISBLANK('Dados Normal. pelo Peso - Chuva'!T47),"",('Dados Normal. pelo Peso - Chuva'!T47-'Dados Normal. pelo Peso - Chuva'!T$194)/('Dados Normal. pelo Peso - Chuva'!T$193-'Dados Normal. pelo Peso - Chuva'!T$194))</f>
        <v>1</v>
      </c>
      <c r="U47" s="24">
        <f>IF(ISBLANK('Dados Normal. pelo Peso - Chuva'!U47),"",('Dados Normal. pelo Peso - Chuva'!U47-'Dados Normal. pelo Peso - Chuva'!U$194)/('Dados Normal. pelo Peso - Chuva'!U$193-'Dados Normal. pelo Peso - Chuva'!U$194))</f>
        <v>1</v>
      </c>
      <c r="V47" s="24">
        <f>IF(ISBLANK('Dados Normal. pelo Peso - Chuva'!V47),"",('Dados Normal. pelo Peso - Chuva'!V47-'Dados Normal. pelo Peso - Chuva'!V$194)/('Dados Normal. pelo Peso - Chuva'!V$193-'Dados Normal. pelo Peso - Chuva'!V$194))</f>
        <v>0.5416666666666663</v>
      </c>
      <c r="W47" s="24">
        <f>IF(ISBLANK('Dados Normal. pelo Peso - Chuva'!W47),"",('Dados Normal. pelo Peso - Chuva'!W47-'Dados Normal. pelo Peso - Chuva'!W$194)/('Dados Normal. pelo Peso - Chuva'!W$193-'Dados Normal. pelo Peso - Chuva'!W$194))</f>
        <v>0.89712488769092558</v>
      </c>
      <c r="X47" s="24">
        <f>IF(ISBLANK('Dados Normal. pelo Peso - Chuva'!X47),"",('Dados Normal. pelo Peso - Chuva'!X47-'Dados Normal. pelo Peso - Chuva'!X$194)/('Dados Normal. pelo Peso - Chuva'!X$193-'Dados Normal. pelo Peso - Chuva'!X$194))</f>
        <v>0.24035812672176213</v>
      </c>
      <c r="Y47" s="24">
        <f>IF(ISBLANK('Dados Normal. pelo Peso - Chuva'!Y47),"",('Dados Normal. pelo Peso - Chuva'!Y47-'Dados Normal. pelo Peso - Chuva'!Y$194)/('Dados Normal. pelo Peso - Chuva'!Y$193-'Dados Normal. pelo Peso - Chuva'!Y$194))</f>
        <v>0.67379245027736434</v>
      </c>
      <c r="Z47" s="24">
        <f>IF(ISBLANK('Dados Normal. pelo Peso - Chuva'!Z47),"",('Dados Normal. pelo Peso - Chuva'!Z47-'Dados Normal. pelo Peso - Chuva'!Z$194)/('Dados Normal. pelo Peso - Chuva'!Z$193-'Dados Normal. pelo Peso - Chuva'!Z$194))</f>
        <v>0.55052546483427656</v>
      </c>
      <c r="AA47" s="24">
        <f>IF(ISBLANK('Dados Normal. pelo Peso - Chuva'!AA47),"",('Dados Normal. pelo Peso - Chuva'!AA47-'Dados Normal. pelo Peso - Chuva'!AA$194)/('Dados Normal. pelo Peso - Chuva'!AA$193-'Dados Normal. pelo Peso - Chuva'!AA$194))</f>
        <v>0.69048075081402027</v>
      </c>
      <c r="AB47" s="24">
        <f>IF(ISBLANK('Dados Normal. pelo Peso - Chuva'!AB47),"",('Dados Normal. pelo Peso - Chuva'!AB47-'Dados Normal. pelo Peso - Chuva'!AB$194)/('Dados Normal. pelo Peso - Chuva'!AB$193-'Dados Normal. pelo Peso - Chuva'!AB$194))</f>
        <v>0.29787234042553185</v>
      </c>
      <c r="AC47" s="24">
        <f>IF(ISBLANK('Dados Normal. pelo Peso - Chuva'!AC47),"",('Dados Normal. pelo Peso - Chuva'!AC47-'Dados Normal. pelo Peso - Chuva'!AC$194)/('Dados Normal. pelo Peso - Chuva'!AC$193-'Dados Normal. pelo Peso - Chuva'!AC$194))</f>
        <v>0.45833333333333337</v>
      </c>
    </row>
    <row r="48" spans="1:29" s="17" customFormat="1" x14ac:dyDescent="0.25">
      <c r="A48" s="18" t="s">
        <v>959</v>
      </c>
      <c r="B48" s="28" t="s">
        <v>960</v>
      </c>
      <c r="C48" s="24">
        <f>IF(ISBLANK('Dados Normal. pelo Peso - Chuva'!C48),"",('Dados Normal. pelo Peso - Chuva'!C48-'Dados Normal. pelo Peso - Chuva'!C$194)/('Dados Normal. pelo Peso - Chuva'!C$193-'Dados Normal. pelo Peso - Chuva'!C$194))</f>
        <v>0.11461200760650865</v>
      </c>
      <c r="D48" s="24">
        <f>IF(ISBLANK('Dados Normal. pelo Peso - Chuva'!D48),"",('Dados Normal. pelo Peso - Chuva'!D48-'Dados Normal. pelo Peso - Chuva'!D$194)/('Dados Normal. pelo Peso - Chuva'!D$193-'Dados Normal. pelo Peso - Chuva'!D$194))</f>
        <v>0.86465216503448905</v>
      </c>
      <c r="E48" s="24">
        <f>IF(ISBLANK('Dados Normal. pelo Peso - Chuva'!E48),"",('Dados Normal. pelo Peso - Chuva'!E48-'Dados Normal. pelo Peso - Chuva'!E$194)/('Dados Normal. pelo Peso - Chuva'!E$193-'Dados Normal. pelo Peso - Chuva'!E$194))</f>
        <v>0.19123111221203862</v>
      </c>
      <c r="F48" s="24">
        <f>IF(ISBLANK('Dados Normal. pelo Peso - Chuva'!F48),"",('Dados Normal. pelo Peso - Chuva'!F48-'Dados Normal. pelo Peso - Chuva'!F$194)/('Dados Normal. pelo Peso - Chuva'!F$193-'Dados Normal. pelo Peso - Chuva'!F$194))</f>
        <v>0.1791767554479419</v>
      </c>
      <c r="G48" s="24">
        <f>IF(ISBLANK('Dados Normal. pelo Peso - Chuva'!G48),"",('Dados Normal. pelo Peso - Chuva'!G48-'Dados Normal. pelo Peso - Chuva'!G$194)/('Dados Normal. pelo Peso - Chuva'!G$193-'Dados Normal. pelo Peso - Chuva'!G$194))</f>
        <v>8.1407553300539268E-2</v>
      </c>
      <c r="H48" s="24">
        <f>IF(ISBLANK('Dados Normal. pelo Peso - Chuva'!H48),"",('Dados Normal. pelo Peso - Chuva'!H48-'Dados Normal. pelo Peso - Chuva'!H$194)/('Dados Normal. pelo Peso - Chuva'!H$193-'Dados Normal. pelo Peso - Chuva'!H$194))</f>
        <v>0.90592157958806596</v>
      </c>
      <c r="I48" s="24">
        <f>IF(ISBLANK('Dados Normal. pelo Peso - Chuva'!I48),"",('Dados Normal. pelo Peso - Chuva'!I48-'Dados Normal. pelo Peso - Chuva'!I$194)/('Dados Normal. pelo Peso - Chuva'!I$193-'Dados Normal. pelo Peso - Chuva'!I$194))</f>
        <v>0.91553488372093017</v>
      </c>
      <c r="J48" s="24">
        <f>IF(ISBLANK('Dados Normal. pelo Peso - Chuva'!J48),"",('Dados Normal. pelo Peso - Chuva'!J48-'Dados Normal. pelo Peso - Chuva'!J$194)/('Dados Normal. pelo Peso - Chuva'!J$193-'Dados Normal. pelo Peso - Chuva'!J$194))</f>
        <v>0.80123047799337455</v>
      </c>
      <c r="K48" s="24">
        <f>IF(ISBLANK('Dados Normal. pelo Peso - Chuva'!K48),"",('Dados Normal. pelo Peso - Chuva'!K48-'Dados Normal. pelo Peso - Chuva'!K$194)/('Dados Normal. pelo Peso - Chuva'!K$193-'Dados Normal. pelo Peso - Chuva'!K$194))</f>
        <v>0.32708453133985049</v>
      </c>
      <c r="L48" s="24">
        <f>IF(ISBLANK('Dados Normal. pelo Peso - Chuva'!L48),"",('Dados Normal. pelo Peso - Chuva'!L48-'Dados Normal. pelo Peso - Chuva'!L$194)/('Dados Normal. pelo Peso - Chuva'!L$193-'Dados Normal. pelo Peso - Chuva'!L$194))</f>
        <v>0.91295166588456111</v>
      </c>
      <c r="M48" s="24">
        <f>IF(ISBLANK('Dados Normal. pelo Peso - Chuva'!M48),"",('Dados Normal. pelo Peso - Chuva'!M48-'Dados Normal. pelo Peso - Chuva'!M$194)/('Dados Normal. pelo Peso - Chuva'!M$193-'Dados Normal. pelo Peso - Chuva'!M$194))</f>
        <v>0.79222582137899122</v>
      </c>
      <c r="N48" s="24">
        <f>IF(ISBLANK('Dados Normal. pelo Peso - Chuva'!N48),"",('Dados Normal. pelo Peso - Chuva'!N48-'Dados Normal. pelo Peso - Chuva'!N$194)/('Dados Normal. pelo Peso - Chuva'!N$193-'Dados Normal. pelo Peso - Chuva'!N$194))</f>
        <v>0.72398477157360419</v>
      </c>
      <c r="O48" s="24">
        <f>IF(ISBLANK('Dados Normal. pelo Peso - Chuva'!O48),"",('Dados Normal. pelo Peso - Chuva'!O48-'Dados Normal. pelo Peso - Chuva'!O$194)/('Dados Normal. pelo Peso - Chuva'!O$193-'Dados Normal. pelo Peso - Chuva'!O$194))</f>
        <v>0.96661392405063284</v>
      </c>
      <c r="P48" s="24">
        <f>IF(ISBLANK('Dados Normal. pelo Peso - Chuva'!P48),"",('Dados Normal. pelo Peso - Chuva'!P48-'Dados Normal. pelo Peso - Chuva'!P$194)/('Dados Normal. pelo Peso - Chuva'!P$193-'Dados Normal. pelo Peso - Chuva'!P$194))</f>
        <v>7.4408117249153985E-2</v>
      </c>
      <c r="Q48" s="24">
        <f>IF(ISBLANK('Dados Normal. pelo Peso - Chuva'!Q48),"",('Dados Normal. pelo Peso - Chuva'!Q48-'Dados Normal. pelo Peso - Chuva'!Q$194)/('Dados Normal. pelo Peso - Chuva'!Q$193-'Dados Normal. pelo Peso - Chuva'!Q$194))</f>
        <v>0</v>
      </c>
      <c r="R48" s="24">
        <f>IF(ISBLANK('Dados Normal. pelo Peso - Chuva'!R48),"",('Dados Normal. pelo Peso - Chuva'!R48-'Dados Normal. pelo Peso - Chuva'!R$194)/('Dados Normal. pelo Peso - Chuva'!R$193-'Dados Normal. pelo Peso - Chuva'!R$194))</f>
        <v>1</v>
      </c>
      <c r="S48" s="24">
        <f>IF(ISBLANK('Dados Normal. pelo Peso - Chuva'!S48),"",('Dados Normal. pelo Peso - Chuva'!S48-'Dados Normal. pelo Peso - Chuva'!S$194)/('Dados Normal. pelo Peso - Chuva'!S$193-'Dados Normal. pelo Peso - Chuva'!S$194))</f>
        <v>1</v>
      </c>
      <c r="T48" s="24">
        <f>IF(ISBLANK('Dados Normal. pelo Peso - Chuva'!T48),"",('Dados Normal. pelo Peso - Chuva'!T48-'Dados Normal. pelo Peso - Chuva'!T$194)/('Dados Normal. pelo Peso - Chuva'!T$193-'Dados Normal. pelo Peso - Chuva'!T$194))</f>
        <v>1</v>
      </c>
      <c r="U48" s="24">
        <f>IF(ISBLANK('Dados Normal. pelo Peso - Chuva'!U48),"",('Dados Normal. pelo Peso - Chuva'!U48-'Dados Normal. pelo Peso - Chuva'!U$194)/('Dados Normal. pelo Peso - Chuva'!U$193-'Dados Normal. pelo Peso - Chuva'!U$194))</f>
        <v>1</v>
      </c>
      <c r="V48" s="24">
        <f>IF(ISBLANK('Dados Normal. pelo Peso - Chuva'!V48),"",('Dados Normal. pelo Peso - Chuva'!V48-'Dados Normal. pelo Peso - Chuva'!V$194)/('Dados Normal. pelo Peso - Chuva'!V$193-'Dados Normal. pelo Peso - Chuva'!V$194))</f>
        <v>0.75</v>
      </c>
      <c r="W48" s="24">
        <f>IF(ISBLANK('Dados Normal. pelo Peso - Chuva'!W48),"",('Dados Normal. pelo Peso - Chuva'!W48-'Dados Normal. pelo Peso - Chuva'!W$194)/('Dados Normal. pelo Peso - Chuva'!W$193-'Dados Normal. pelo Peso - Chuva'!W$194))</f>
        <v>0.18912848158131162</v>
      </c>
      <c r="X48" s="24">
        <f>IF(ISBLANK('Dados Normal. pelo Peso - Chuva'!X48),"",('Dados Normal. pelo Peso - Chuva'!X48-'Dados Normal. pelo Peso - Chuva'!X$194)/('Dados Normal. pelo Peso - Chuva'!X$193-'Dados Normal. pelo Peso - Chuva'!X$194))</f>
        <v>0.45867768595041319</v>
      </c>
      <c r="Y48" s="24">
        <f>IF(ISBLANK('Dados Normal. pelo Peso - Chuva'!Y48),"",('Dados Normal. pelo Peso - Chuva'!Y48-'Dados Normal. pelo Peso - Chuva'!Y$194)/('Dados Normal. pelo Peso - Chuva'!Y$193-'Dados Normal. pelo Peso - Chuva'!Y$194))</f>
        <v>7.9015018265457981E-2</v>
      </c>
      <c r="Z48" s="24">
        <f>IF(ISBLANK('Dados Normal. pelo Peso - Chuva'!Z48),"",('Dados Normal. pelo Peso - Chuva'!Z48-'Dados Normal. pelo Peso - Chuva'!Z$194)/('Dados Normal. pelo Peso - Chuva'!Z$193-'Dados Normal. pelo Peso - Chuva'!Z$194))</f>
        <v>7.4535165723524657E-2</v>
      </c>
      <c r="AA48" s="24">
        <f>IF(ISBLANK('Dados Normal. pelo Peso - Chuva'!AA48),"",('Dados Normal. pelo Peso - Chuva'!AA48-'Dados Normal. pelo Peso - Chuva'!AA$194)/('Dados Normal. pelo Peso - Chuva'!AA$193-'Dados Normal. pelo Peso - Chuva'!AA$194))</f>
        <v>0.20455851369469455</v>
      </c>
      <c r="AB48" s="24">
        <f>IF(ISBLANK('Dados Normal. pelo Peso - Chuva'!AB48),"",('Dados Normal. pelo Peso - Chuva'!AB48-'Dados Normal. pelo Peso - Chuva'!AB$194)/('Dados Normal. pelo Peso - Chuva'!AB$193-'Dados Normal. pelo Peso - Chuva'!AB$194))</f>
        <v>0.34042553191489361</v>
      </c>
      <c r="AC48" s="24">
        <f>IF(ISBLANK('Dados Normal. pelo Peso - Chuva'!AC48),"",('Dados Normal. pelo Peso - Chuva'!AC48-'Dados Normal. pelo Peso - Chuva'!AC$194)/('Dados Normal. pelo Peso - Chuva'!AC$193-'Dados Normal. pelo Peso - Chuva'!AC$194))</f>
        <v>0.18749999999999989</v>
      </c>
    </row>
    <row r="49" spans="1:29" s="17" customFormat="1" x14ac:dyDescent="0.25">
      <c r="A49" s="18" t="s">
        <v>961</v>
      </c>
      <c r="B49" s="28" t="s">
        <v>962</v>
      </c>
      <c r="C49" s="24">
        <f>IF(ISBLANK('Dados Normal. pelo Peso - Chuva'!C49),"",('Dados Normal. pelo Peso - Chuva'!C49-'Dados Normal. pelo Peso - Chuva'!C$194)/('Dados Normal. pelo Peso - Chuva'!C$193-'Dados Normal. pelo Peso - Chuva'!C$194))</f>
        <v>0.52992508148875239</v>
      </c>
      <c r="D49" s="24">
        <f>IF(ISBLANK('Dados Normal. pelo Peso - Chuva'!D49),"",('Dados Normal. pelo Peso - Chuva'!D49-'Dados Normal. pelo Peso - Chuva'!D$194)/('Dados Normal. pelo Peso - Chuva'!D$193-'Dados Normal. pelo Peso - Chuva'!D$194))</f>
        <v>0.49937638794127298</v>
      </c>
      <c r="E49" s="24">
        <f>IF(ISBLANK('Dados Normal. pelo Peso - Chuva'!E49),"",('Dados Normal. pelo Peso - Chuva'!E49-'Dados Normal. pelo Peso - Chuva'!E$194)/('Dados Normal. pelo Peso - Chuva'!E$193-'Dados Normal. pelo Peso - Chuva'!E$194))</f>
        <v>0.61753777557592271</v>
      </c>
      <c r="F49" s="24">
        <f>IF(ISBLANK('Dados Normal. pelo Peso - Chuva'!F49),"",('Dados Normal. pelo Peso - Chuva'!F49-'Dados Normal. pelo Peso - Chuva'!F$194)/('Dados Normal. pelo Peso - Chuva'!F$193-'Dados Normal. pelo Peso - Chuva'!F$194))</f>
        <v>0.62288135593220351</v>
      </c>
      <c r="G49" s="24">
        <f>IF(ISBLANK('Dados Normal. pelo Peso - Chuva'!G49),"",('Dados Normal. pelo Peso - Chuva'!G49-'Dados Normal. pelo Peso - Chuva'!G$194)/('Dados Normal. pelo Peso - Chuva'!G$193-'Dados Normal. pelo Peso - Chuva'!G$194))</f>
        <v>0.18340983243353803</v>
      </c>
      <c r="H49" s="24">
        <f>IF(ISBLANK('Dados Normal. pelo Peso - Chuva'!H49),"",('Dados Normal. pelo Peso - Chuva'!H49-'Dados Normal. pelo Peso - Chuva'!H$194)/('Dados Normal. pelo Peso - Chuva'!H$193-'Dados Normal. pelo Peso - Chuva'!H$194))</f>
        <v>0.85250391614584864</v>
      </c>
      <c r="I49" s="24">
        <f>IF(ISBLANK('Dados Normal. pelo Peso - Chuva'!I49),"",('Dados Normal. pelo Peso - Chuva'!I49-'Dados Normal. pelo Peso - Chuva'!I$194)/('Dados Normal. pelo Peso - Chuva'!I$193-'Dados Normal. pelo Peso - Chuva'!I$194))</f>
        <v>0.4016744186046512</v>
      </c>
      <c r="J49" s="24">
        <f>IF(ISBLANK('Dados Normal. pelo Peso - Chuva'!J49),"",('Dados Normal. pelo Peso - Chuva'!J49-'Dados Normal. pelo Peso - Chuva'!J$194)/('Dados Normal. pelo Peso - Chuva'!J$193-'Dados Normal. pelo Peso - Chuva'!J$194))</f>
        <v>0.37245622337908213</v>
      </c>
      <c r="K49" s="24">
        <f>IF(ISBLANK('Dados Normal. pelo Peso - Chuva'!K49),"",('Dados Normal. pelo Peso - Chuva'!K49-'Dados Normal. pelo Peso - Chuva'!K$194)/('Dados Normal. pelo Peso - Chuva'!K$193-'Dados Normal. pelo Peso - Chuva'!K$194))</f>
        <v>0.6357676825761932</v>
      </c>
      <c r="L49" s="24">
        <f>IF(ISBLANK('Dados Normal. pelo Peso - Chuva'!L49),"",('Dados Normal. pelo Peso - Chuva'!L49-'Dados Normal. pelo Peso - Chuva'!L$194)/('Dados Normal. pelo Peso - Chuva'!L$193-'Dados Normal. pelo Peso - Chuva'!L$194))</f>
        <v>0.77240732050680427</v>
      </c>
      <c r="M49" s="24">
        <f>IF(ISBLANK('Dados Normal. pelo Peso - Chuva'!M49),"",('Dados Normal. pelo Peso - Chuva'!M49-'Dados Normal. pelo Peso - Chuva'!M$194)/('Dados Normal. pelo Peso - Chuva'!M$193-'Dados Normal. pelo Peso - Chuva'!M$194))</f>
        <v>0.719342896807034</v>
      </c>
      <c r="N49" s="24">
        <f>IF(ISBLANK('Dados Normal. pelo Peso - Chuva'!N49),"",('Dados Normal. pelo Peso - Chuva'!N49-'Dados Normal. pelo Peso - Chuva'!N$194)/('Dados Normal. pelo Peso - Chuva'!N$193-'Dados Normal. pelo Peso - Chuva'!N$194))</f>
        <v>0.80647208121827418</v>
      </c>
      <c r="O49" s="24">
        <f>IF(ISBLANK('Dados Normal. pelo Peso - Chuva'!O49),"",('Dados Normal. pelo Peso - Chuva'!O49-'Dados Normal. pelo Peso - Chuva'!O$194)/('Dados Normal. pelo Peso - Chuva'!O$193-'Dados Normal. pelo Peso - Chuva'!O$194))</f>
        <v>0.75743670886075953</v>
      </c>
      <c r="P49" s="24">
        <f>IF(ISBLANK('Dados Normal. pelo Peso - Chuva'!P49),"",('Dados Normal. pelo Peso - Chuva'!P49-'Dados Normal. pelo Peso - Chuva'!P$194)/('Dados Normal. pelo Peso - Chuva'!P$193-'Dados Normal. pelo Peso - Chuva'!P$194))</f>
        <v>3.8331454340472755E-2</v>
      </c>
      <c r="Q49" s="24">
        <f>IF(ISBLANK('Dados Normal. pelo Peso - Chuva'!Q49),"",('Dados Normal. pelo Peso - Chuva'!Q49-'Dados Normal. pelo Peso - Chuva'!Q$194)/('Dados Normal. pelo Peso - Chuva'!Q$193-'Dados Normal. pelo Peso - Chuva'!Q$194))</f>
        <v>0</v>
      </c>
      <c r="R49" s="24">
        <f>IF(ISBLANK('Dados Normal. pelo Peso - Chuva'!R49),"",('Dados Normal. pelo Peso - Chuva'!R49-'Dados Normal. pelo Peso - Chuva'!R$194)/('Dados Normal. pelo Peso - Chuva'!R$193-'Dados Normal. pelo Peso - Chuva'!R$194))</f>
        <v>0</v>
      </c>
      <c r="S49" s="24">
        <f>IF(ISBLANK('Dados Normal. pelo Peso - Chuva'!S49),"",('Dados Normal. pelo Peso - Chuva'!S49-'Dados Normal. pelo Peso - Chuva'!S$194)/('Dados Normal. pelo Peso - Chuva'!S$193-'Dados Normal. pelo Peso - Chuva'!S$194))</f>
        <v>0</v>
      </c>
      <c r="T49" s="24">
        <f>IF(ISBLANK('Dados Normal. pelo Peso - Chuva'!T49),"",('Dados Normal. pelo Peso - Chuva'!T49-'Dados Normal. pelo Peso - Chuva'!T$194)/('Dados Normal. pelo Peso - Chuva'!T$193-'Dados Normal. pelo Peso - Chuva'!T$194))</f>
        <v>1</v>
      </c>
      <c r="U49" s="24">
        <f>IF(ISBLANK('Dados Normal. pelo Peso - Chuva'!U49),"",('Dados Normal. pelo Peso - Chuva'!U49-'Dados Normal. pelo Peso - Chuva'!U$194)/('Dados Normal. pelo Peso - Chuva'!U$193-'Dados Normal. pelo Peso - Chuva'!U$194))</f>
        <v>1</v>
      </c>
      <c r="V49" s="24">
        <f>IF(ISBLANK('Dados Normal. pelo Peso - Chuva'!V49),"",('Dados Normal. pelo Peso - Chuva'!V49-'Dados Normal. pelo Peso - Chuva'!V$194)/('Dados Normal. pelo Peso - Chuva'!V$193-'Dados Normal. pelo Peso - Chuva'!V$194))</f>
        <v>0.41666666666666635</v>
      </c>
      <c r="W49" s="24">
        <f>IF(ISBLANK('Dados Normal. pelo Peso - Chuva'!W49),"",('Dados Normal. pelo Peso - Chuva'!W49-'Dados Normal. pelo Peso - Chuva'!W$194)/('Dados Normal. pelo Peso - Chuva'!W$193-'Dados Normal. pelo Peso - Chuva'!W$194))</f>
        <v>0.79245283018867974</v>
      </c>
      <c r="X49" s="24">
        <f>IF(ISBLANK('Dados Normal. pelo Peso - Chuva'!X49),"",('Dados Normal. pelo Peso - Chuva'!X49-'Dados Normal. pelo Peso - Chuva'!X$194)/('Dados Normal. pelo Peso - Chuva'!X$193-'Dados Normal. pelo Peso - Chuva'!X$194))</f>
        <v>0.26584022038567512</v>
      </c>
      <c r="Y49" s="24">
        <f>IF(ISBLANK('Dados Normal. pelo Peso - Chuva'!Y49),"",('Dados Normal. pelo Peso - Chuva'!Y49-'Dados Normal. pelo Peso - Chuva'!Y$194)/('Dados Normal. pelo Peso - Chuva'!Y$193-'Dados Normal. pelo Peso - Chuva'!Y$194))</f>
        <v>0.7323772155324042</v>
      </c>
      <c r="Z49" s="24">
        <f>IF(ISBLANK('Dados Normal. pelo Peso - Chuva'!Z49),"",('Dados Normal. pelo Peso - Chuva'!Z49-'Dados Normal. pelo Peso - Chuva'!Z$194)/('Dados Normal. pelo Peso - Chuva'!Z$193-'Dados Normal. pelo Peso - Chuva'!Z$194))</f>
        <v>0.70121261115602274</v>
      </c>
      <c r="AA49" s="24">
        <f>IF(ISBLANK('Dados Normal. pelo Peso - Chuva'!AA49),"",('Dados Normal. pelo Peso - Chuva'!AA49-'Dados Normal. pelo Peso - Chuva'!AA$194)/('Dados Normal. pelo Peso - Chuva'!AA$193-'Dados Normal. pelo Peso - Chuva'!AA$194))</f>
        <v>0.51695077571346493</v>
      </c>
      <c r="AB49" s="24">
        <f>IF(ISBLANK('Dados Normal. pelo Peso - Chuva'!AB49),"",('Dados Normal. pelo Peso - Chuva'!AB49-'Dados Normal. pelo Peso - Chuva'!AB$194)/('Dados Normal. pelo Peso - Chuva'!AB$193-'Dados Normal. pelo Peso - Chuva'!AB$194))</f>
        <v>0.48936170212765961</v>
      </c>
      <c r="AC49" s="24">
        <f>IF(ISBLANK('Dados Normal. pelo Peso - Chuva'!AC49),"",('Dados Normal. pelo Peso - Chuva'!AC49-'Dados Normal. pelo Peso - Chuva'!AC$194)/('Dados Normal. pelo Peso - Chuva'!AC$193-'Dados Normal. pelo Peso - Chuva'!AC$194))</f>
        <v>0.625</v>
      </c>
    </row>
    <row r="50" spans="1:29" s="17" customFormat="1" x14ac:dyDescent="0.25">
      <c r="A50" s="18" t="s">
        <v>963</v>
      </c>
      <c r="B50" s="28" t="s">
        <v>964</v>
      </c>
      <c r="C50" s="24">
        <f>IF(ISBLANK('Dados Normal. pelo Peso - Chuva'!C50),"",('Dados Normal. pelo Peso - Chuva'!C50-'Dados Normal. pelo Peso - Chuva'!C$194)/('Dados Normal. pelo Peso - Chuva'!C$193-'Dados Normal. pelo Peso - Chuva'!C$194))</f>
        <v>0.36271787262449795</v>
      </c>
      <c r="D50" s="24">
        <f>IF(ISBLANK('Dados Normal. pelo Peso - Chuva'!D50),"",('Dados Normal. pelo Peso - Chuva'!D50-'Dados Normal. pelo Peso - Chuva'!D$194)/('Dados Normal. pelo Peso - Chuva'!D$193-'Dados Normal. pelo Peso - Chuva'!D$194))</f>
        <v>0.64443499587155662</v>
      </c>
      <c r="E50" s="24">
        <f>IF(ISBLANK('Dados Normal. pelo Peso - Chuva'!E50),"",('Dados Normal. pelo Peso - Chuva'!E50-'Dados Normal. pelo Peso - Chuva'!E$194)/('Dados Normal. pelo Peso - Chuva'!E$193-'Dados Normal. pelo Peso - Chuva'!E$194))</f>
        <v>0.69804310131285596</v>
      </c>
      <c r="F50" s="24">
        <f>IF(ISBLANK('Dados Normal. pelo Peso - Chuva'!F50),"",('Dados Normal. pelo Peso - Chuva'!F50-'Dados Normal. pelo Peso - Chuva'!F$194)/('Dados Normal. pelo Peso - Chuva'!F$193-'Dados Normal. pelo Peso - Chuva'!F$194))</f>
        <v>0.77269975786924938</v>
      </c>
      <c r="G50" s="24">
        <f>IF(ISBLANK('Dados Normal. pelo Peso - Chuva'!G50),"",('Dados Normal. pelo Peso - Chuva'!G50-'Dados Normal. pelo Peso - Chuva'!G$194)/('Dados Normal. pelo Peso - Chuva'!G$193-'Dados Normal. pelo Peso - Chuva'!G$194))</f>
        <v>0.27002380968718043</v>
      </c>
      <c r="H50" s="24">
        <f>IF(ISBLANK('Dados Normal. pelo Peso - Chuva'!H50),"",('Dados Normal. pelo Peso - Chuva'!H50-'Dados Normal. pelo Peso - Chuva'!H$194)/('Dados Normal. pelo Peso - Chuva'!H$193-'Dados Normal. pelo Peso - Chuva'!H$194))</f>
        <v>0.55338996962244547</v>
      </c>
      <c r="I50" s="24">
        <f>IF(ISBLANK('Dados Normal. pelo Peso - Chuva'!I50),"",('Dados Normal. pelo Peso - Chuva'!I50-'Dados Normal. pelo Peso - Chuva'!I$194)/('Dados Normal. pelo Peso - Chuva'!I$193-'Dados Normal. pelo Peso - Chuva'!I$194))</f>
        <v>0</v>
      </c>
      <c r="J50" s="24">
        <f>IF(ISBLANK('Dados Normal. pelo Peso - Chuva'!J50),"",('Dados Normal. pelo Peso - Chuva'!J50-'Dados Normal. pelo Peso - Chuva'!J$194)/('Dados Normal. pelo Peso - Chuva'!J$193-'Dados Normal. pelo Peso - Chuva'!J$194))</f>
        <v>1.7983909133932916E-2</v>
      </c>
      <c r="K50" s="24">
        <f>IF(ISBLANK('Dados Normal. pelo Peso - Chuva'!K50),"",('Dados Normal. pelo Peso - Chuva'!K50-'Dados Normal. pelo Peso - Chuva'!K$194)/('Dados Normal. pelo Peso - Chuva'!K$193-'Dados Normal. pelo Peso - Chuva'!K$194))</f>
        <v>0.83645773433007486</v>
      </c>
      <c r="L50" s="24">
        <f>IF(ISBLANK('Dados Normal. pelo Peso - Chuva'!L50),"",('Dados Normal. pelo Peso - Chuva'!L50-'Dados Normal. pelo Peso - Chuva'!L$194)/('Dados Normal. pelo Peso - Chuva'!L$193-'Dados Normal. pelo Peso - Chuva'!L$194))</f>
        <v>0.6982637259502581</v>
      </c>
      <c r="M50" s="24">
        <f>IF(ISBLANK('Dados Normal. pelo Peso - Chuva'!M50),"",('Dados Normal. pelo Peso - Chuva'!M50-'Dados Normal. pelo Peso - Chuva'!M$194)/('Dados Normal. pelo Peso - Chuva'!M$193-'Dados Normal. pelo Peso - Chuva'!M$194))</f>
        <v>7.542804257288295E-2</v>
      </c>
      <c r="N50" s="24">
        <f>IF(ISBLANK('Dados Normal. pelo Peso - Chuva'!N50),"",('Dados Normal. pelo Peso - Chuva'!N50-'Dados Normal. pelo Peso - Chuva'!N$194)/('Dados Normal. pelo Peso - Chuva'!N$193-'Dados Normal. pelo Peso - Chuva'!N$194))</f>
        <v>0.58714043993231813</v>
      </c>
      <c r="O50" s="24">
        <f>IF(ISBLANK('Dados Normal. pelo Peso - Chuva'!O50),"",('Dados Normal. pelo Peso - Chuva'!O50-'Dados Normal. pelo Peso - Chuva'!O$194)/('Dados Normal. pelo Peso - Chuva'!O$193-'Dados Normal. pelo Peso - Chuva'!O$194))</f>
        <v>0.67310126582278473</v>
      </c>
      <c r="P50" s="24">
        <f>IF(ISBLANK('Dados Normal. pelo Peso - Chuva'!P50),"",('Dados Normal. pelo Peso - Chuva'!P50-'Dados Normal. pelo Peso - Chuva'!P$194)/('Dados Normal. pelo Peso - Chuva'!P$193-'Dados Normal. pelo Peso - Chuva'!P$194))</f>
        <v>0.30214205186020238</v>
      </c>
      <c r="Q50" s="24">
        <f>IF(ISBLANK('Dados Normal. pelo Peso - Chuva'!Q50),"",('Dados Normal. pelo Peso - Chuva'!Q50-'Dados Normal. pelo Peso - Chuva'!Q$194)/('Dados Normal. pelo Peso - Chuva'!Q$193-'Dados Normal. pelo Peso - Chuva'!Q$194))</f>
        <v>1</v>
      </c>
      <c r="R50" s="24">
        <f>IF(ISBLANK('Dados Normal. pelo Peso - Chuva'!R50),"",('Dados Normal. pelo Peso - Chuva'!R50-'Dados Normal. pelo Peso - Chuva'!R$194)/('Dados Normal. pelo Peso - Chuva'!R$193-'Dados Normal. pelo Peso - Chuva'!R$194))</f>
        <v>1</v>
      </c>
      <c r="S50" s="24">
        <f>IF(ISBLANK('Dados Normal. pelo Peso - Chuva'!S50),"",('Dados Normal. pelo Peso - Chuva'!S50-'Dados Normal. pelo Peso - Chuva'!S$194)/('Dados Normal. pelo Peso - Chuva'!S$193-'Dados Normal. pelo Peso - Chuva'!S$194))</f>
        <v>1</v>
      </c>
      <c r="T50" s="24">
        <f>IF(ISBLANK('Dados Normal. pelo Peso - Chuva'!T50),"",('Dados Normal. pelo Peso - Chuva'!T50-'Dados Normal. pelo Peso - Chuva'!T$194)/('Dados Normal. pelo Peso - Chuva'!T$193-'Dados Normal. pelo Peso - Chuva'!T$194))</f>
        <v>0</v>
      </c>
      <c r="U50" s="24">
        <f>IF(ISBLANK('Dados Normal. pelo Peso - Chuva'!U50),"",('Dados Normal. pelo Peso - Chuva'!U50-'Dados Normal. pelo Peso - Chuva'!U$194)/('Dados Normal. pelo Peso - Chuva'!U$193-'Dados Normal. pelo Peso - Chuva'!U$194))</f>
        <v>1</v>
      </c>
      <c r="V50" s="24">
        <f>IF(ISBLANK('Dados Normal. pelo Peso - Chuva'!V50),"",('Dados Normal. pelo Peso - Chuva'!V50-'Dados Normal. pelo Peso - Chuva'!V$194)/('Dados Normal. pelo Peso - Chuva'!V$193-'Dados Normal. pelo Peso - Chuva'!V$194))</f>
        <v>0.66666666666666663</v>
      </c>
      <c r="W50" s="24">
        <f>IF(ISBLANK('Dados Normal. pelo Peso - Chuva'!W50),"",('Dados Normal. pelo Peso - Chuva'!W50-'Dados Normal. pelo Peso - Chuva'!W$194)/('Dados Normal. pelo Peso - Chuva'!W$193-'Dados Normal. pelo Peso - Chuva'!W$194))</f>
        <v>0.86747529200359375</v>
      </c>
      <c r="X50" s="24">
        <f>IF(ISBLANK('Dados Normal. pelo Peso - Chuva'!X50),"",('Dados Normal. pelo Peso - Chuva'!X50-'Dados Normal. pelo Peso - Chuva'!X$194)/('Dados Normal. pelo Peso - Chuva'!X$193-'Dados Normal. pelo Peso - Chuva'!X$194))</f>
        <v>0.19765840220385689</v>
      </c>
      <c r="Y50" s="24">
        <f>IF(ISBLANK('Dados Normal. pelo Peso - Chuva'!Y50),"",('Dados Normal. pelo Peso - Chuva'!Y50-'Dados Normal. pelo Peso - Chuva'!Y$194)/('Dados Normal. pelo Peso - Chuva'!Y$193-'Dados Normal. pelo Peso - Chuva'!Y$194))</f>
        <v>0.49506156135840879</v>
      </c>
      <c r="Z50" s="24">
        <f>IF(ISBLANK('Dados Normal. pelo Peso - Chuva'!Z50),"",('Dados Normal. pelo Peso - Chuva'!Z50-'Dados Normal. pelo Peso - Chuva'!Z$194)/('Dados Normal. pelo Peso - Chuva'!Z$193-'Dados Normal. pelo Peso - Chuva'!Z$194))</f>
        <v>0.40420371867421179</v>
      </c>
      <c r="AA50" s="24">
        <f>IF(ISBLANK('Dados Normal. pelo Peso - Chuva'!AA50),"",('Dados Normal. pelo Peso - Chuva'!AA50-'Dados Normal. pelo Peso - Chuva'!AA$194)/('Dados Normal. pelo Peso - Chuva'!AA$193-'Dados Normal. pelo Peso - Chuva'!AA$194))</f>
        <v>0.72342463129668644</v>
      </c>
      <c r="AB50" s="24">
        <f>IF(ISBLANK('Dados Normal. pelo Peso - Chuva'!AB50),"",('Dados Normal. pelo Peso - Chuva'!AB50-'Dados Normal. pelo Peso - Chuva'!AB$194)/('Dados Normal. pelo Peso - Chuva'!AB$193-'Dados Normal. pelo Peso - Chuva'!AB$194))</f>
        <v>0.85106382978723416</v>
      </c>
      <c r="AC50" s="24">
        <f>IF(ISBLANK('Dados Normal. pelo Peso - Chuva'!AC50),"",('Dados Normal. pelo Peso - Chuva'!AC50-'Dados Normal. pelo Peso - Chuva'!AC$194)/('Dados Normal. pelo Peso - Chuva'!AC$193-'Dados Normal. pelo Peso - Chuva'!AC$194))</f>
        <v>0.33333333333333326</v>
      </c>
    </row>
    <row r="51" spans="1:29" s="17" customFormat="1" x14ac:dyDescent="0.25">
      <c r="A51" s="18" t="s">
        <v>965</v>
      </c>
      <c r="B51" s="28" t="s">
        <v>966</v>
      </c>
      <c r="C51" s="24">
        <f>IF(ISBLANK('Dados Normal. pelo Peso - Chuva'!C51),"",('Dados Normal. pelo Peso - Chuva'!C51-'Dados Normal. pelo Peso - Chuva'!C$194)/('Dados Normal. pelo Peso - Chuva'!C$193-'Dados Normal. pelo Peso - Chuva'!C$194))</f>
        <v>0.92355003926881563</v>
      </c>
      <c r="D51" s="24">
        <f>IF(ISBLANK('Dados Normal. pelo Peso - Chuva'!D51),"",('Dados Normal. pelo Peso - Chuva'!D51-'Dados Normal. pelo Peso - Chuva'!D$194)/('Dados Normal. pelo Peso - Chuva'!D$193-'Dados Normal. pelo Peso - Chuva'!D$194))</f>
        <v>6.8512680125042399E-2</v>
      </c>
      <c r="E51" s="24">
        <f>IF(ISBLANK('Dados Normal. pelo Peso - Chuva'!E51),"",('Dados Normal. pelo Peso - Chuva'!E51-'Dados Normal. pelo Peso - Chuva'!E$194)/('Dados Normal. pelo Peso - Chuva'!E$193-'Dados Normal. pelo Peso - Chuva'!E$194))</f>
        <v>0.76888778796135726</v>
      </c>
      <c r="F51" s="24">
        <f>IF(ISBLANK('Dados Normal. pelo Peso - Chuva'!F51),"",('Dados Normal. pelo Peso - Chuva'!F51-'Dados Normal. pelo Peso - Chuva'!F$194)/('Dados Normal. pelo Peso - Chuva'!F$193-'Dados Normal. pelo Peso - Chuva'!F$194))</f>
        <v>0.77148910411622296</v>
      </c>
      <c r="G51" s="24">
        <f>IF(ISBLANK('Dados Normal. pelo Peso - Chuva'!G51),"",('Dados Normal. pelo Peso - Chuva'!G51-'Dados Normal. pelo Peso - Chuva'!G$194)/('Dados Normal. pelo Peso - Chuva'!G$193-'Dados Normal. pelo Peso - Chuva'!G$194))</f>
        <v>3.8885251258318605E-2</v>
      </c>
      <c r="H51" s="24">
        <f>IF(ISBLANK('Dados Normal. pelo Peso - Chuva'!H51),"",('Dados Normal. pelo Peso - Chuva'!H51-'Dados Normal. pelo Peso - Chuva'!H$194)/('Dados Normal. pelo Peso - Chuva'!H$193-'Dados Normal. pelo Peso - Chuva'!H$194))</f>
        <v>0.74950114983393257</v>
      </c>
      <c r="I51" s="24">
        <f>IF(ISBLANK('Dados Normal. pelo Peso - Chuva'!I51),"",('Dados Normal. pelo Peso - Chuva'!I51-'Dados Normal. pelo Peso - Chuva'!I$194)/('Dados Normal. pelo Peso - Chuva'!I$193-'Dados Normal. pelo Peso - Chuva'!I$194))</f>
        <v>0.31032558139534905</v>
      </c>
      <c r="J51" s="24">
        <f>IF(ISBLANK('Dados Normal. pelo Peso - Chuva'!J51),"",('Dados Normal. pelo Peso - Chuva'!J51-'Dados Normal. pelo Peso - Chuva'!J$194)/('Dados Normal. pelo Peso - Chuva'!J$193-'Dados Normal. pelo Peso - Chuva'!J$194))</f>
        <v>0.58305726455276874</v>
      </c>
      <c r="K51" s="24">
        <f>IF(ISBLANK('Dados Normal. pelo Peso - Chuva'!K51),"",('Dados Normal. pelo Peso - Chuva'!K51-'Dados Normal. pelo Peso - Chuva'!K$194)/('Dados Normal. pelo Peso - Chuva'!K$193-'Dados Normal. pelo Peso - Chuva'!K$194))</f>
        <v>0.86497987349051175</v>
      </c>
      <c r="L51" s="24">
        <f>IF(ISBLANK('Dados Normal. pelo Peso - Chuva'!L51),"",('Dados Normal. pelo Peso - Chuva'!L51-'Dados Normal. pelo Peso - Chuva'!L$194)/('Dados Normal. pelo Peso - Chuva'!L$193-'Dados Normal. pelo Peso - Chuva'!L$194))</f>
        <v>0.29868606288127636</v>
      </c>
      <c r="M51" s="24">
        <f>IF(ISBLANK('Dados Normal. pelo Peso - Chuva'!M51),"",('Dados Normal. pelo Peso - Chuva'!M51-'Dados Normal. pelo Peso - Chuva'!M$194)/('Dados Normal. pelo Peso - Chuva'!M$193-'Dados Normal. pelo Peso - Chuva'!M$194))</f>
        <v>0.37251272559000465</v>
      </c>
      <c r="N51" s="24">
        <f>IF(ISBLANK('Dados Normal. pelo Peso - Chuva'!N51),"",('Dados Normal. pelo Peso - Chuva'!N51-'Dados Normal. pelo Peso - Chuva'!N$194)/('Dados Normal. pelo Peso - Chuva'!N$193-'Dados Normal. pelo Peso - Chuva'!N$194))</f>
        <v>0.43739424703891722</v>
      </c>
      <c r="O51" s="24">
        <f>IF(ISBLANK('Dados Normal. pelo Peso - Chuva'!O51),"",('Dados Normal. pelo Peso - Chuva'!O51-'Dados Normal. pelo Peso - Chuva'!O$194)/('Dados Normal. pelo Peso - Chuva'!O$193-'Dados Normal. pelo Peso - Chuva'!O$194))</f>
        <v>0.3207278481012657</v>
      </c>
      <c r="P51" s="24">
        <f>IF(ISBLANK('Dados Normal. pelo Peso - Chuva'!P51),"",('Dados Normal. pelo Peso - Chuva'!P51-'Dados Normal. pelo Peso - Chuva'!P$194)/('Dados Normal. pelo Peso - Chuva'!P$193-'Dados Normal. pelo Peso - Chuva'!P$194))</f>
        <v>0.23900789177001106</v>
      </c>
      <c r="Q51" s="24">
        <f>IF(ISBLANK('Dados Normal. pelo Peso - Chuva'!Q51),"",('Dados Normal. pelo Peso - Chuva'!Q51-'Dados Normal. pelo Peso - Chuva'!Q$194)/('Dados Normal. pelo Peso - Chuva'!Q$193-'Dados Normal. pelo Peso - Chuva'!Q$194))</f>
        <v>1</v>
      </c>
      <c r="R51" s="24">
        <f>IF(ISBLANK('Dados Normal. pelo Peso - Chuva'!R51),"",('Dados Normal. pelo Peso - Chuva'!R51-'Dados Normal. pelo Peso - Chuva'!R$194)/('Dados Normal. pelo Peso - Chuva'!R$193-'Dados Normal. pelo Peso - Chuva'!R$194))</f>
        <v>0</v>
      </c>
      <c r="S51" s="24">
        <f>IF(ISBLANK('Dados Normal. pelo Peso - Chuva'!S51),"",('Dados Normal. pelo Peso - Chuva'!S51-'Dados Normal. pelo Peso - Chuva'!S$194)/('Dados Normal. pelo Peso - Chuva'!S$193-'Dados Normal. pelo Peso - Chuva'!S$194))</f>
        <v>1</v>
      </c>
      <c r="T51" s="24">
        <f>IF(ISBLANK('Dados Normal. pelo Peso - Chuva'!T51),"",('Dados Normal. pelo Peso - Chuva'!T51-'Dados Normal. pelo Peso - Chuva'!T$194)/('Dados Normal. pelo Peso - Chuva'!T$193-'Dados Normal. pelo Peso - Chuva'!T$194))</f>
        <v>1</v>
      </c>
      <c r="U51" s="24">
        <f>IF(ISBLANK('Dados Normal. pelo Peso - Chuva'!U51),"",('Dados Normal. pelo Peso - Chuva'!U51-'Dados Normal. pelo Peso - Chuva'!U$194)/('Dados Normal. pelo Peso - Chuva'!U$193-'Dados Normal. pelo Peso - Chuva'!U$194))</f>
        <v>1</v>
      </c>
      <c r="V51" s="24">
        <f>IF(ISBLANK('Dados Normal. pelo Peso - Chuva'!V51),"",('Dados Normal. pelo Peso - Chuva'!V51-'Dados Normal. pelo Peso - Chuva'!V$194)/('Dados Normal. pelo Peso - Chuva'!V$193-'Dados Normal. pelo Peso - Chuva'!V$194))</f>
        <v>0.33333333333333315</v>
      </c>
      <c r="W51" s="24">
        <f>IF(ISBLANK('Dados Normal. pelo Peso - Chuva'!W51),"",('Dados Normal. pelo Peso - Chuva'!W51-'Dados Normal. pelo Peso - Chuva'!W$194)/('Dados Normal. pelo Peso - Chuva'!W$193-'Dados Normal. pelo Peso - Chuva'!W$194))</f>
        <v>0.82749326145552604</v>
      </c>
      <c r="X51" s="24">
        <f>IF(ISBLANK('Dados Normal. pelo Peso - Chuva'!X51),"",('Dados Normal. pelo Peso - Chuva'!X51-'Dados Normal. pelo Peso - Chuva'!X$194)/('Dados Normal. pelo Peso - Chuva'!X$193-'Dados Normal. pelo Peso - Chuva'!X$194))</f>
        <v>0.58402203856749202</v>
      </c>
      <c r="Y51" s="24">
        <f>IF(ISBLANK('Dados Normal. pelo Peso - Chuva'!Y51),"",('Dados Normal. pelo Peso - Chuva'!Y51-'Dados Normal. pelo Peso - Chuva'!Y$194)/('Dados Normal. pelo Peso - Chuva'!Y$193-'Dados Normal. pelo Peso - Chuva'!Y$194))</f>
        <v>1</v>
      </c>
      <c r="Z51" s="24">
        <f>IF(ISBLANK('Dados Normal. pelo Peso - Chuva'!Z51),"",('Dados Normal. pelo Peso - Chuva'!Z51-'Dados Normal. pelo Peso - Chuva'!Z$194)/('Dados Normal. pelo Peso - Chuva'!Z$193-'Dados Normal. pelo Peso - Chuva'!Z$194))</f>
        <v>0.91721907841552153</v>
      </c>
      <c r="AA51" s="24">
        <f>IF(ISBLANK('Dados Normal. pelo Peso - Chuva'!AA51),"",('Dados Normal. pelo Peso - Chuva'!AA51-'Dados Normal. pelo Peso - Chuva'!AA$194)/('Dados Normal. pelo Peso - Chuva'!AA$193-'Dados Normal. pelo Peso - Chuva'!AA$194))</f>
        <v>0.93162229457958257</v>
      </c>
      <c r="AB51" s="24">
        <f>IF(ISBLANK('Dados Normal. pelo Peso - Chuva'!AB51),"",('Dados Normal. pelo Peso - Chuva'!AB51-'Dados Normal. pelo Peso - Chuva'!AB$194)/('Dados Normal. pelo Peso - Chuva'!AB$193-'Dados Normal. pelo Peso - Chuva'!AB$194))</f>
        <v>0.27659574468085107</v>
      </c>
      <c r="AC51" s="24">
        <f>IF(ISBLANK('Dados Normal. pelo Peso - Chuva'!AC51),"",('Dados Normal. pelo Peso - Chuva'!AC51-'Dados Normal. pelo Peso - Chuva'!AC$194)/('Dados Normal. pelo Peso - Chuva'!AC$193-'Dados Normal. pelo Peso - Chuva'!AC$194))</f>
        <v>0.66666666666666674</v>
      </c>
    </row>
    <row r="52" spans="1:29" s="17" customFormat="1" x14ac:dyDescent="0.25">
      <c r="A52" s="18" t="s">
        <v>967</v>
      </c>
      <c r="B52" s="28" t="s">
        <v>968</v>
      </c>
      <c r="C52" s="24">
        <f>IF(ISBLANK('Dados Normal. pelo Peso - Chuva'!C52),"",('Dados Normal. pelo Peso - Chuva'!C52-'Dados Normal. pelo Peso - Chuva'!C$194)/('Dados Normal. pelo Peso - Chuva'!C$193-'Dados Normal. pelo Peso - Chuva'!C$194))</f>
        <v>0.59670734029883477</v>
      </c>
      <c r="D52" s="24">
        <f>IF(ISBLANK('Dados Normal. pelo Peso - Chuva'!D52),"",('Dados Normal. pelo Peso - Chuva'!D52-'Dados Normal. pelo Peso - Chuva'!D$194)/('Dados Normal. pelo Peso - Chuva'!D$193-'Dados Normal. pelo Peso - Chuva'!D$194))</f>
        <v>0.48071668255794159</v>
      </c>
      <c r="E52" s="24">
        <f>IF(ISBLANK('Dados Normal. pelo Peso - Chuva'!E52),"",('Dados Normal. pelo Peso - Chuva'!E52-'Dados Normal. pelo Peso - Chuva'!E$194)/('Dados Normal. pelo Peso - Chuva'!E$193-'Dados Normal. pelo Peso - Chuva'!E$194))</f>
        <v>0.60911567996036664</v>
      </c>
      <c r="F52" s="24">
        <f>IF(ISBLANK('Dados Normal. pelo Peso - Chuva'!F52),"",('Dados Normal. pelo Peso - Chuva'!F52-'Dados Normal. pelo Peso - Chuva'!F$194)/('Dados Normal. pelo Peso - Chuva'!F$193-'Dados Normal. pelo Peso - Chuva'!F$194))</f>
        <v>0.65920096852300247</v>
      </c>
      <c r="G52" s="24">
        <f>IF(ISBLANK('Dados Normal. pelo Peso - Chuva'!G52),"",('Dados Normal. pelo Peso - Chuva'!G52-'Dados Normal. pelo Peso - Chuva'!G$194)/('Dados Normal. pelo Peso - Chuva'!G$193-'Dados Normal. pelo Peso - Chuva'!G$194))</f>
        <v>0.19112271864601671</v>
      </c>
      <c r="H52" s="24">
        <f>IF(ISBLANK('Dados Normal. pelo Peso - Chuva'!H52),"",('Dados Normal. pelo Peso - Chuva'!H52-'Dados Normal. pelo Peso - Chuva'!H$194)/('Dados Normal. pelo Peso - Chuva'!H$193-'Dados Normal. pelo Peso - Chuva'!H$194))</f>
        <v>0.62506893178583367</v>
      </c>
      <c r="I52" s="24">
        <f>IF(ISBLANK('Dados Normal. pelo Peso - Chuva'!I52),"",('Dados Normal. pelo Peso - Chuva'!I52-'Dados Normal. pelo Peso - Chuva'!I$194)/('Dados Normal. pelo Peso - Chuva'!I$193-'Dados Normal. pelo Peso - Chuva'!I$194))</f>
        <v>0.41227906976744205</v>
      </c>
      <c r="J52" s="24">
        <f>IF(ISBLANK('Dados Normal. pelo Peso - Chuva'!J52),"",('Dados Normal. pelo Peso - Chuva'!J52-'Dados Normal. pelo Peso - Chuva'!J$194)/('Dados Normal. pelo Peso - Chuva'!J$193-'Dados Normal. pelo Peso - Chuva'!J$194))</f>
        <v>0.27354472314245171</v>
      </c>
      <c r="K52" s="24">
        <f>IF(ISBLANK('Dados Normal. pelo Peso - Chuva'!K52),"",('Dados Normal. pelo Peso - Chuva'!K52-'Dados Normal. pelo Peso - Chuva'!K$194)/('Dados Normal. pelo Peso - Chuva'!K$193-'Dados Normal. pelo Peso - Chuva'!K$194))</f>
        <v>0.81725129384703854</v>
      </c>
      <c r="L52" s="24">
        <f>IF(ISBLANK('Dados Normal. pelo Peso - Chuva'!L52),"",('Dados Normal. pelo Peso - Chuva'!L52-'Dados Normal. pelo Peso - Chuva'!L$194)/('Dados Normal. pelo Peso - Chuva'!L$193-'Dados Normal. pelo Peso - Chuva'!L$194))</f>
        <v>0.53660253402158609</v>
      </c>
      <c r="M52" s="24">
        <f>IF(ISBLANK('Dados Normal. pelo Peso - Chuva'!M52),"",('Dados Normal. pelo Peso - Chuva'!M52-'Dados Normal. pelo Peso - Chuva'!M$194)/('Dados Normal. pelo Peso - Chuva'!M$193-'Dados Normal. pelo Peso - Chuva'!M$194))</f>
        <v>0.5902360018509949</v>
      </c>
      <c r="N52" s="24">
        <f>IF(ISBLANK('Dados Normal. pelo Peso - Chuva'!N52),"",('Dados Normal. pelo Peso - Chuva'!N52-'Dados Normal. pelo Peso - Chuva'!N$194)/('Dados Normal. pelo Peso - Chuva'!N$193-'Dados Normal. pelo Peso - Chuva'!N$194))</f>
        <v>0.70156514382402724</v>
      </c>
      <c r="O52" s="24">
        <f>IF(ISBLANK('Dados Normal. pelo Peso - Chuva'!O52),"",('Dados Normal. pelo Peso - Chuva'!O52-'Dados Normal. pelo Peso - Chuva'!O$194)/('Dados Normal. pelo Peso - Chuva'!O$193-'Dados Normal. pelo Peso - Chuva'!O$194))</f>
        <v>0.86313291139240511</v>
      </c>
      <c r="P52" s="24">
        <f>IF(ISBLANK('Dados Normal. pelo Peso - Chuva'!P52),"",('Dados Normal. pelo Peso - Chuva'!P52-'Dados Normal. pelo Peso - Chuva'!P$194)/('Dados Normal. pelo Peso - Chuva'!P$193-'Dados Normal. pelo Peso - Chuva'!P$194))</f>
        <v>9.0191657271701392E-2</v>
      </c>
      <c r="Q52" s="24">
        <f>IF(ISBLANK('Dados Normal. pelo Peso - Chuva'!Q52),"",('Dados Normal. pelo Peso - Chuva'!Q52-'Dados Normal. pelo Peso - Chuva'!Q$194)/('Dados Normal. pelo Peso - Chuva'!Q$193-'Dados Normal. pelo Peso - Chuva'!Q$194))</f>
        <v>0</v>
      </c>
      <c r="R52" s="24">
        <f>IF(ISBLANK('Dados Normal. pelo Peso - Chuva'!R52),"",('Dados Normal. pelo Peso - Chuva'!R52-'Dados Normal. pelo Peso - Chuva'!R$194)/('Dados Normal. pelo Peso - Chuva'!R$193-'Dados Normal. pelo Peso - Chuva'!R$194))</f>
        <v>1</v>
      </c>
      <c r="S52" s="24">
        <f>IF(ISBLANK('Dados Normal. pelo Peso - Chuva'!S52),"",('Dados Normal. pelo Peso - Chuva'!S52-'Dados Normal. pelo Peso - Chuva'!S$194)/('Dados Normal. pelo Peso - Chuva'!S$193-'Dados Normal. pelo Peso - Chuva'!S$194))</f>
        <v>1</v>
      </c>
      <c r="T52" s="24">
        <f>IF(ISBLANK('Dados Normal. pelo Peso - Chuva'!T52),"",('Dados Normal. pelo Peso - Chuva'!T52-'Dados Normal. pelo Peso - Chuva'!T$194)/('Dados Normal. pelo Peso - Chuva'!T$193-'Dados Normal. pelo Peso - Chuva'!T$194))</f>
        <v>1</v>
      </c>
      <c r="U52" s="24">
        <f>IF(ISBLANK('Dados Normal. pelo Peso - Chuva'!U52),"",('Dados Normal. pelo Peso - Chuva'!U52-'Dados Normal. pelo Peso - Chuva'!U$194)/('Dados Normal. pelo Peso - Chuva'!U$193-'Dados Normal. pelo Peso - Chuva'!U$194))</f>
        <v>1</v>
      </c>
      <c r="V52" s="24">
        <f>IF(ISBLANK('Dados Normal. pelo Peso - Chuva'!V52),"",('Dados Normal. pelo Peso - Chuva'!V52-'Dados Normal. pelo Peso - Chuva'!V$194)/('Dados Normal. pelo Peso - Chuva'!V$193-'Dados Normal. pelo Peso - Chuva'!V$194))</f>
        <v>0.66666666666666663</v>
      </c>
      <c r="W52" s="24">
        <f>IF(ISBLANK('Dados Normal. pelo Peso - Chuva'!W52),"",('Dados Normal. pelo Peso - Chuva'!W52-'Dados Normal. pelo Peso - Chuva'!W$194)/('Dados Normal. pelo Peso - Chuva'!W$193-'Dados Normal. pelo Peso - Chuva'!W$194))</f>
        <v>0.66217430368373753</v>
      </c>
      <c r="X52" s="24">
        <f>IF(ISBLANK('Dados Normal. pelo Peso - Chuva'!X52),"",('Dados Normal. pelo Peso - Chuva'!X52-'Dados Normal. pelo Peso - Chuva'!X$194)/('Dados Normal. pelo Peso - Chuva'!X$193-'Dados Normal. pelo Peso - Chuva'!X$194))</f>
        <v>0.36432506887052307</v>
      </c>
      <c r="Y52" s="24">
        <f>IF(ISBLANK('Dados Normal. pelo Peso - Chuva'!Y52),"",('Dados Normal. pelo Peso - Chuva'!Y52-'Dados Normal. pelo Peso - Chuva'!Y$194)/('Dados Normal. pelo Peso - Chuva'!Y$193-'Dados Normal. pelo Peso - Chuva'!Y$194))</f>
        <v>0.50859153023948045</v>
      </c>
      <c r="Z52" s="24">
        <f>IF(ISBLANK('Dados Normal. pelo Peso - Chuva'!Z52),"",('Dados Normal. pelo Peso - Chuva'!Z52-'Dados Normal. pelo Peso - Chuva'!Z$194)/('Dados Normal. pelo Peso - Chuva'!Z$193-'Dados Normal. pelo Peso - Chuva'!Z$194))</f>
        <v>0.47825383993532744</v>
      </c>
      <c r="AA52" s="24">
        <f>IF(ISBLANK('Dados Normal. pelo Peso - Chuva'!AA52),"",('Dados Normal. pelo Peso - Chuva'!AA52-'Dados Normal. pelo Peso - Chuva'!AA$194)/('Dados Normal. pelo Peso - Chuva'!AA$193-'Dados Normal. pelo Peso - Chuva'!AA$194))</f>
        <v>0.45987358743535717</v>
      </c>
      <c r="AB52" s="24">
        <f>IF(ISBLANK('Dados Normal. pelo Peso - Chuva'!AB52),"",('Dados Normal. pelo Peso - Chuva'!AB52-'Dados Normal. pelo Peso - Chuva'!AB$194)/('Dados Normal. pelo Peso - Chuva'!AB$193-'Dados Normal. pelo Peso - Chuva'!AB$194))</f>
        <v>0.31914893617021284</v>
      </c>
      <c r="AC52" s="24">
        <f>IF(ISBLANK('Dados Normal. pelo Peso - Chuva'!AC52),"",('Dados Normal. pelo Peso - Chuva'!AC52-'Dados Normal. pelo Peso - Chuva'!AC$194)/('Dados Normal. pelo Peso - Chuva'!AC$193-'Dados Normal. pelo Peso - Chuva'!AC$194))</f>
        <v>0.29166666666666674</v>
      </c>
    </row>
    <row r="53" spans="1:29" s="17" customFormat="1" x14ac:dyDescent="0.25">
      <c r="A53" s="18" t="s">
        <v>969</v>
      </c>
      <c r="B53" s="28" t="s">
        <v>970</v>
      </c>
      <c r="C53" s="24">
        <f>IF(ISBLANK('Dados Normal. pelo Peso - Chuva'!C53),"",('Dados Normal. pelo Peso - Chuva'!C53-'Dados Normal. pelo Peso - Chuva'!C$194)/('Dados Normal. pelo Peso - Chuva'!C$193-'Dados Normal. pelo Peso - Chuva'!C$194))</f>
        <v>0.52677150913452631</v>
      </c>
      <c r="D53" s="24">
        <f>IF(ISBLANK('Dados Normal. pelo Peso - Chuva'!D53),"",('Dados Normal. pelo Peso - Chuva'!D53-'Dados Normal. pelo Peso - Chuva'!D$194)/('Dados Normal. pelo Peso - Chuva'!D$193-'Dados Normal. pelo Peso - Chuva'!D$194))</f>
        <v>0.53914533526267971</v>
      </c>
      <c r="E53" s="24">
        <f>IF(ISBLANK('Dados Normal. pelo Peso - Chuva'!E53),"",('Dados Normal. pelo Peso - Chuva'!E53-'Dados Normal. pelo Peso - Chuva'!E$194)/('Dados Normal. pelo Peso - Chuva'!E$193-'Dados Normal. pelo Peso - Chuva'!E$194))</f>
        <v>0.90066881347535288</v>
      </c>
      <c r="F53" s="24">
        <f>IF(ISBLANK('Dados Normal. pelo Peso - Chuva'!F53),"",('Dados Normal. pelo Peso - Chuva'!F53-'Dados Normal. pelo Peso - Chuva'!F$194)/('Dados Normal. pelo Peso - Chuva'!F$193-'Dados Normal. pelo Peso - Chuva'!F$194))</f>
        <v>0.90708232445520587</v>
      </c>
      <c r="G53" s="24">
        <f>IF(ISBLANK('Dados Normal. pelo Peso - Chuva'!G53),"",('Dados Normal. pelo Peso - Chuva'!G53-'Dados Normal. pelo Peso - Chuva'!G$194)/('Dados Normal. pelo Peso - Chuva'!G$193-'Dados Normal. pelo Peso - Chuva'!G$194))</f>
        <v>0.31600249118109724</v>
      </c>
      <c r="H53" s="24">
        <f>IF(ISBLANK('Dados Normal. pelo Peso - Chuva'!H53),"",('Dados Normal. pelo Peso - Chuva'!H53-'Dados Normal. pelo Peso - Chuva'!H$194)/('Dados Normal. pelo Peso - Chuva'!H$193-'Dados Normal. pelo Peso - Chuva'!H$194))</f>
        <v>0.30911749972987645</v>
      </c>
      <c r="I53" s="24">
        <f>IF(ISBLANK('Dados Normal. pelo Peso - Chuva'!I53),"",('Dados Normal. pelo Peso - Chuva'!I53-'Dados Normal. pelo Peso - Chuva'!I$194)/('Dados Normal. pelo Peso - Chuva'!I$193-'Dados Normal. pelo Peso - Chuva'!I$194))</f>
        <v>0.49804651162790692</v>
      </c>
      <c r="J53" s="24">
        <f>IF(ISBLANK('Dados Normal. pelo Peso - Chuva'!J53),"",('Dados Normal. pelo Peso - Chuva'!J53-'Dados Normal. pelo Peso - Chuva'!J$194)/('Dados Normal. pelo Peso - Chuva'!J$193-'Dados Normal. pelo Peso - Chuva'!J$194))</f>
        <v>0.41978230004732625</v>
      </c>
      <c r="K53" s="24">
        <f>IF(ISBLANK('Dados Normal. pelo Peso - Chuva'!K53),"",('Dados Normal. pelo Peso - Chuva'!K53-'Dados Normal. pelo Peso - Chuva'!K$194)/('Dados Normal. pelo Peso - Chuva'!K$193-'Dados Normal. pelo Peso - Chuva'!K$194))</f>
        <v>0.52800460034502583</v>
      </c>
      <c r="L53" s="24">
        <f>IF(ISBLANK('Dados Normal. pelo Peso - Chuva'!L53),"",('Dados Normal. pelo Peso - Chuva'!L53-'Dados Normal. pelo Peso - Chuva'!L$194)/('Dados Normal. pelo Peso - Chuva'!L$193-'Dados Normal. pelo Peso - Chuva'!L$194))</f>
        <v>0.64664476771468782</v>
      </c>
      <c r="M53" s="24">
        <f>IF(ISBLANK('Dados Normal. pelo Peso - Chuva'!M53),"",('Dados Normal. pelo Peso - Chuva'!M53-'Dados Normal. pelo Peso - Chuva'!M$194)/('Dados Normal. pelo Peso - Chuva'!M$193-'Dados Normal. pelo Peso - Chuva'!M$194))</f>
        <v>0.14981490050902363</v>
      </c>
      <c r="N53" s="24">
        <f>IF(ISBLANK('Dados Normal. pelo Peso - Chuva'!N53),"",('Dados Normal. pelo Peso - Chuva'!N53-'Dados Normal. pelo Peso - Chuva'!N$194)/('Dados Normal. pelo Peso - Chuva'!N$193-'Dados Normal. pelo Peso - Chuva'!N$194))</f>
        <v>0.28764805414551597</v>
      </c>
      <c r="O53" s="24">
        <f>IF(ISBLANK('Dados Normal. pelo Peso - Chuva'!O53),"",('Dados Normal. pelo Peso - Chuva'!O53-'Dados Normal. pelo Peso - Chuva'!O$194)/('Dados Normal. pelo Peso - Chuva'!O$193-'Dados Normal. pelo Peso - Chuva'!O$194))</f>
        <v>0.48544303797468347</v>
      </c>
      <c r="P53" s="24">
        <f>IF(ISBLANK('Dados Normal. pelo Peso - Chuva'!P53),"",('Dados Normal. pelo Peso - Chuva'!P53-'Dados Normal. pelo Peso - Chuva'!P$194)/('Dados Normal. pelo Peso - Chuva'!P$193-'Dados Normal. pelo Peso - Chuva'!P$194))</f>
        <v>0.18038331454340448</v>
      </c>
      <c r="Q53" s="24">
        <f>IF(ISBLANK('Dados Normal. pelo Peso - Chuva'!Q53),"",('Dados Normal. pelo Peso - Chuva'!Q53-'Dados Normal. pelo Peso - Chuva'!Q$194)/('Dados Normal. pelo Peso - Chuva'!Q$193-'Dados Normal. pelo Peso - Chuva'!Q$194))</f>
        <v>1</v>
      </c>
      <c r="R53" s="24">
        <f>IF(ISBLANK('Dados Normal. pelo Peso - Chuva'!R53),"",('Dados Normal. pelo Peso - Chuva'!R53-'Dados Normal. pelo Peso - Chuva'!R$194)/('Dados Normal. pelo Peso - Chuva'!R$193-'Dados Normal. pelo Peso - Chuva'!R$194))</f>
        <v>1</v>
      </c>
      <c r="S53" s="24">
        <f>IF(ISBLANK('Dados Normal. pelo Peso - Chuva'!S53),"",('Dados Normal. pelo Peso - Chuva'!S53-'Dados Normal. pelo Peso - Chuva'!S$194)/('Dados Normal. pelo Peso - Chuva'!S$193-'Dados Normal. pelo Peso - Chuva'!S$194))</f>
        <v>1</v>
      </c>
      <c r="T53" s="24">
        <f>IF(ISBLANK('Dados Normal. pelo Peso - Chuva'!T53),"",('Dados Normal. pelo Peso - Chuva'!T53-'Dados Normal. pelo Peso - Chuva'!T$194)/('Dados Normal. pelo Peso - Chuva'!T$193-'Dados Normal. pelo Peso - Chuva'!T$194))</f>
        <v>1</v>
      </c>
      <c r="U53" s="24">
        <f>IF(ISBLANK('Dados Normal. pelo Peso - Chuva'!U53),"",('Dados Normal. pelo Peso - Chuva'!U53-'Dados Normal. pelo Peso - Chuva'!U$194)/('Dados Normal. pelo Peso - Chuva'!U$193-'Dados Normal. pelo Peso - Chuva'!U$194))</f>
        <v>1</v>
      </c>
      <c r="V53" s="24">
        <f>IF(ISBLANK('Dados Normal. pelo Peso - Chuva'!V53),"",('Dados Normal. pelo Peso - Chuva'!V53-'Dados Normal. pelo Peso - Chuva'!V$194)/('Dados Normal. pelo Peso - Chuva'!V$193-'Dados Normal. pelo Peso - Chuva'!V$194))</f>
        <v>0.625</v>
      </c>
      <c r="W53" s="24">
        <f>IF(ISBLANK('Dados Normal. pelo Peso - Chuva'!W53),"",('Dados Normal. pelo Peso - Chuva'!W53-'Dados Normal. pelo Peso - Chuva'!W$194)/('Dados Normal. pelo Peso - Chuva'!W$193-'Dados Normal. pelo Peso - Chuva'!W$194))</f>
        <v>0.87556154537286601</v>
      </c>
      <c r="X53" s="24">
        <f>IF(ISBLANK('Dados Normal. pelo Peso - Chuva'!X53),"",('Dados Normal. pelo Peso - Chuva'!X53-'Dados Normal. pelo Peso - Chuva'!X$194)/('Dados Normal. pelo Peso - Chuva'!X$193-'Dados Normal. pelo Peso - Chuva'!X$194))</f>
        <v>0.36639118457300196</v>
      </c>
      <c r="Y53" s="24">
        <f>IF(ISBLANK('Dados Normal. pelo Peso - Chuva'!Y53),"",('Dados Normal. pelo Peso - Chuva'!Y53-'Dados Normal. pelo Peso - Chuva'!Y$194)/('Dados Normal. pelo Peso - Chuva'!Y$193-'Dados Normal. pelo Peso - Chuva'!Y$194))</f>
        <v>0.77229062373156543</v>
      </c>
      <c r="Z53" s="24">
        <f>IF(ISBLANK('Dados Normal. pelo Peso - Chuva'!Z53),"",('Dados Normal. pelo Peso - Chuva'!Z53-'Dados Normal. pelo Peso - Chuva'!Z$194)/('Dados Normal. pelo Peso - Chuva'!Z$193-'Dados Normal. pelo Peso - Chuva'!Z$194))</f>
        <v>0.65044462409054171</v>
      </c>
      <c r="AA53" s="24">
        <f>IF(ISBLANK('Dados Normal. pelo Peso - Chuva'!AA53),"",('Dados Normal. pelo Peso - Chuva'!AA53-'Dados Normal. pelo Peso - Chuva'!AA$194)/('Dados Normal. pelo Peso - Chuva'!AA$193-'Dados Normal. pelo Peso - Chuva'!AA$194))</f>
        <v>0.67860563110515237</v>
      </c>
      <c r="AB53" s="24">
        <f>IF(ISBLANK('Dados Normal. pelo Peso - Chuva'!AB53),"",('Dados Normal. pelo Peso - Chuva'!AB53-'Dados Normal. pelo Peso - Chuva'!AB$194)/('Dados Normal. pelo Peso - Chuva'!AB$193-'Dados Normal. pelo Peso - Chuva'!AB$194))</f>
        <v>0.27659574468085107</v>
      </c>
      <c r="AC53" s="24">
        <f>IF(ISBLANK('Dados Normal. pelo Peso - Chuva'!AC53),"",('Dados Normal. pelo Peso - Chuva'!AC53-'Dados Normal. pelo Peso - Chuva'!AC$194)/('Dados Normal. pelo Peso - Chuva'!AC$193-'Dados Normal. pelo Peso - Chuva'!AC$194))</f>
        <v>0.39583333333333331</v>
      </c>
    </row>
    <row r="54" spans="1:29" s="17" customFormat="1" x14ac:dyDescent="0.25">
      <c r="A54" s="18" t="s">
        <v>971</v>
      </c>
      <c r="B54" s="28" t="s">
        <v>972</v>
      </c>
      <c r="C54" s="24">
        <f>IF(ISBLANK('Dados Normal. pelo Peso - Chuva'!C54),"",('Dados Normal. pelo Peso - Chuva'!C54-'Dados Normal. pelo Peso - Chuva'!C$194)/('Dados Normal. pelo Peso - Chuva'!C$193-'Dados Normal. pelo Peso - Chuva'!C$194))</f>
        <v>0.39667733743705341</v>
      </c>
      <c r="D54" s="24">
        <f>IF(ISBLANK('Dados Normal. pelo Peso - Chuva'!D54),"",('Dados Normal. pelo Peso - Chuva'!D54-'Dados Normal. pelo Peso - Chuva'!D$194)/('Dados Normal. pelo Peso - Chuva'!D$193-'Dados Normal. pelo Peso - Chuva'!D$194))</f>
        <v>0.63944246529196569</v>
      </c>
      <c r="E54" s="24">
        <f>IF(ISBLANK('Dados Normal. pelo Peso - Chuva'!E54),"",('Dados Normal. pelo Peso - Chuva'!E54-'Dados Normal. pelo Peso - Chuva'!E$194)/('Dados Normal. pelo Peso - Chuva'!E$193-'Dados Normal. pelo Peso - Chuva'!E$194))</f>
        <v>0.53802328461728999</v>
      </c>
      <c r="F54" s="24">
        <f>IF(ISBLANK('Dados Normal. pelo Peso - Chuva'!F54),"",('Dados Normal. pelo Peso - Chuva'!F54-'Dados Normal. pelo Peso - Chuva'!F$194)/('Dados Normal. pelo Peso - Chuva'!F$193-'Dados Normal. pelo Peso - Chuva'!F$194))</f>
        <v>0.54630750605326883</v>
      </c>
      <c r="G54" s="24">
        <f>IF(ISBLANK('Dados Normal. pelo Peso - Chuva'!G54),"",('Dados Normal. pelo Peso - Chuva'!G54-'Dados Normal. pelo Peso - Chuva'!G$194)/('Dados Normal. pelo Peso - Chuva'!G$193-'Dados Normal. pelo Peso - Chuva'!G$194))</f>
        <v>0.14214065617916555</v>
      </c>
      <c r="H54" s="24">
        <f>IF(ISBLANK('Dados Normal. pelo Peso - Chuva'!H54),"",('Dados Normal. pelo Peso - Chuva'!H54-'Dados Normal. pelo Peso - Chuva'!H$194)/('Dados Normal. pelo Peso - Chuva'!H$193-'Dados Normal. pelo Peso - Chuva'!H$194))</f>
        <v>0.80859905781384978</v>
      </c>
      <c r="I54" s="24">
        <f>IF(ISBLANK('Dados Normal. pelo Peso - Chuva'!I54),"",('Dados Normal. pelo Peso - Chuva'!I54-'Dados Normal. pelo Peso - Chuva'!I$194)/('Dados Normal. pelo Peso - Chuva'!I$193-'Dados Normal. pelo Peso - Chuva'!I$194))</f>
        <v>0.76483720930232557</v>
      </c>
      <c r="J54" s="24">
        <f>IF(ISBLANK('Dados Normal. pelo Peso - Chuva'!J54),"",('Dados Normal. pelo Peso - Chuva'!J54-'Dados Normal. pelo Peso - Chuva'!J$194)/('Dados Normal. pelo Peso - Chuva'!J$193-'Dados Normal. pelo Peso - Chuva'!J$194))</f>
        <v>0.66161855182205409</v>
      </c>
      <c r="K54" s="24">
        <f>IF(ISBLANK('Dados Normal. pelo Peso - Chuva'!K54),"",('Dados Normal. pelo Peso - Chuva'!K54-'Dados Normal. pelo Peso - Chuva'!K$194)/('Dados Normal. pelo Peso - Chuva'!K$193-'Dados Normal. pelo Peso - Chuva'!K$194))</f>
        <v>0.35468660149511216</v>
      </c>
      <c r="L54" s="24">
        <f>IF(ISBLANK('Dados Normal. pelo Peso - Chuva'!L54),"",('Dados Normal. pelo Peso - Chuva'!L54-'Dados Normal. pelo Peso - Chuva'!L$194)/('Dados Normal. pelo Peso - Chuva'!L$193-'Dados Normal. pelo Peso - Chuva'!L$194))</f>
        <v>0.75175973721257627</v>
      </c>
      <c r="M54" s="24">
        <f>IF(ISBLANK('Dados Normal. pelo Peso - Chuva'!M54),"",('Dados Normal. pelo Peso - Chuva'!M54-'Dados Normal. pelo Peso - Chuva'!M$194)/('Dados Normal. pelo Peso - Chuva'!M$193-'Dados Normal. pelo Peso - Chuva'!M$194))</f>
        <v>0.69204072188801491</v>
      </c>
      <c r="N54" s="24">
        <f>IF(ISBLANK('Dados Normal. pelo Peso - Chuva'!N54),"",('Dados Normal. pelo Peso - Chuva'!N54-'Dados Normal. pelo Peso - Chuva'!N$194)/('Dados Normal. pelo Peso - Chuva'!N$193-'Dados Normal. pelo Peso - Chuva'!N$194))</f>
        <v>0.69458544839255509</v>
      </c>
      <c r="O54" s="24">
        <f>IF(ISBLANK('Dados Normal. pelo Peso - Chuva'!O54),"",('Dados Normal. pelo Peso - Chuva'!O54-'Dados Normal. pelo Peso - Chuva'!O$194)/('Dados Normal. pelo Peso - Chuva'!O$193-'Dados Normal. pelo Peso - Chuva'!O$194))</f>
        <v>0.77816455696202524</v>
      </c>
      <c r="P54" s="24">
        <f>IF(ISBLANK('Dados Normal. pelo Peso - Chuva'!P54),"",('Dados Normal. pelo Peso - Chuva'!P54-'Dados Normal. pelo Peso - Chuva'!P$194)/('Dados Normal. pelo Peso - Chuva'!P$193-'Dados Normal. pelo Peso - Chuva'!P$194))</f>
        <v>5.8624577226606578E-2</v>
      </c>
      <c r="Q54" s="24">
        <f>IF(ISBLANK('Dados Normal. pelo Peso - Chuva'!Q54),"",('Dados Normal. pelo Peso - Chuva'!Q54-'Dados Normal. pelo Peso - Chuva'!Q$194)/('Dados Normal. pelo Peso - Chuva'!Q$193-'Dados Normal. pelo Peso - Chuva'!Q$194))</f>
        <v>0</v>
      </c>
      <c r="R54" s="24">
        <f>IF(ISBLANK('Dados Normal. pelo Peso - Chuva'!R54),"",('Dados Normal. pelo Peso - Chuva'!R54-'Dados Normal. pelo Peso - Chuva'!R$194)/('Dados Normal. pelo Peso - Chuva'!R$193-'Dados Normal. pelo Peso - Chuva'!R$194))</f>
        <v>0</v>
      </c>
      <c r="S54" s="24">
        <f>IF(ISBLANK('Dados Normal. pelo Peso - Chuva'!S54),"",('Dados Normal. pelo Peso - Chuva'!S54-'Dados Normal. pelo Peso - Chuva'!S$194)/('Dados Normal. pelo Peso - Chuva'!S$193-'Dados Normal. pelo Peso - Chuva'!S$194))</f>
        <v>0.66666666666666674</v>
      </c>
      <c r="T54" s="24">
        <f>IF(ISBLANK('Dados Normal. pelo Peso - Chuva'!T54),"",('Dados Normal. pelo Peso - Chuva'!T54-'Dados Normal. pelo Peso - Chuva'!T$194)/('Dados Normal. pelo Peso - Chuva'!T$193-'Dados Normal. pelo Peso - Chuva'!T$194))</f>
        <v>1</v>
      </c>
      <c r="U54" s="24">
        <f>IF(ISBLANK('Dados Normal. pelo Peso - Chuva'!U54),"",('Dados Normal. pelo Peso - Chuva'!U54-'Dados Normal. pelo Peso - Chuva'!U$194)/('Dados Normal. pelo Peso - Chuva'!U$193-'Dados Normal. pelo Peso - Chuva'!U$194))</f>
        <v>1</v>
      </c>
      <c r="V54" s="24">
        <f>IF(ISBLANK('Dados Normal. pelo Peso - Chuva'!V54),"",('Dados Normal. pelo Peso - Chuva'!V54-'Dados Normal. pelo Peso - Chuva'!V$194)/('Dados Normal. pelo Peso - Chuva'!V$193-'Dados Normal. pelo Peso - Chuva'!V$194))</f>
        <v>0.25</v>
      </c>
      <c r="W54" s="24">
        <f>IF(ISBLANK('Dados Normal. pelo Peso - Chuva'!W54),"",('Dados Normal. pelo Peso - Chuva'!W54-'Dados Normal. pelo Peso - Chuva'!W$194)/('Dados Normal. pelo Peso - Chuva'!W$193-'Dados Normal. pelo Peso - Chuva'!W$194))</f>
        <v>0.58625336927223726</v>
      </c>
      <c r="X54" s="24">
        <f>IF(ISBLANK('Dados Normal. pelo Peso - Chuva'!X54),"",('Dados Normal. pelo Peso - Chuva'!X54-'Dados Normal. pelo Peso - Chuva'!X$194)/('Dados Normal. pelo Peso - Chuva'!X$193-'Dados Normal. pelo Peso - Chuva'!X$194))</f>
        <v>0.56129476584022098</v>
      </c>
      <c r="Y54" s="24">
        <f>IF(ISBLANK('Dados Normal. pelo Peso - Chuva'!Y54),"",('Dados Normal. pelo Peso - Chuva'!Y54-'Dados Normal. pelo Peso - Chuva'!Y$194)/('Dados Normal. pelo Peso - Chuva'!Y$193-'Dados Normal. pelo Peso - Chuva'!Y$194))</f>
        <v>0.49479096198078748</v>
      </c>
      <c r="Z54" s="24">
        <f>IF(ISBLANK('Dados Normal. pelo Peso - Chuva'!Z54),"",('Dados Normal. pelo Peso - Chuva'!Z54-'Dados Normal. pelo Peso - Chuva'!Z$194)/('Dados Normal. pelo Peso - Chuva'!Z$193-'Dados Normal. pelo Peso - Chuva'!Z$194))</f>
        <v>0.37057396928051733</v>
      </c>
      <c r="AA54" s="24">
        <f>IF(ISBLANK('Dados Normal. pelo Peso - Chuva'!AA54),"",('Dados Normal. pelo Peso - Chuva'!AA54-'Dados Normal. pelo Peso - Chuva'!AA$194)/('Dados Normal. pelo Peso - Chuva'!AA$193-'Dados Normal. pelo Peso - Chuva'!AA$194))</f>
        <v>0.47749473280980659</v>
      </c>
      <c r="AB54" s="24">
        <f>IF(ISBLANK('Dados Normal. pelo Peso - Chuva'!AB54),"",('Dados Normal. pelo Peso - Chuva'!AB54-'Dados Normal. pelo Peso - Chuva'!AB$194)/('Dados Normal. pelo Peso - Chuva'!AB$193-'Dados Normal. pelo Peso - Chuva'!AB$194))</f>
        <v>0.74468085106382986</v>
      </c>
      <c r="AC54" s="24">
        <f>IF(ISBLANK('Dados Normal. pelo Peso - Chuva'!AC54),"",('Dados Normal. pelo Peso - Chuva'!AC54-'Dados Normal. pelo Peso - Chuva'!AC$194)/('Dados Normal. pelo Peso - Chuva'!AC$193-'Dados Normal. pelo Peso - Chuva'!AC$194))</f>
        <v>0.8125</v>
      </c>
    </row>
    <row r="55" spans="1:29" s="17" customFormat="1" x14ac:dyDescent="0.25">
      <c r="A55" s="18" t="s">
        <v>973</v>
      </c>
      <c r="B55" s="28" t="s">
        <v>974</v>
      </c>
      <c r="C55" s="24">
        <f>IF(ISBLANK('Dados Normal. pelo Peso - Chuva'!C55),"",('Dados Normal. pelo Peso - Chuva'!C55-'Dados Normal. pelo Peso - Chuva'!C$194)/('Dados Normal. pelo Peso - Chuva'!C$193-'Dados Normal. pelo Peso - Chuva'!C$194))</f>
        <v>0.23707828062983285</v>
      </c>
      <c r="D55" s="24">
        <f>IF(ISBLANK('Dados Normal. pelo Peso - Chuva'!D55),"",('Dados Normal. pelo Peso - Chuva'!D55-'Dados Normal. pelo Peso - Chuva'!D$194)/('Dados Normal. pelo Peso - Chuva'!D$193-'Dados Normal. pelo Peso - Chuva'!D$194))</f>
        <v>0.78365217046907032</v>
      </c>
      <c r="E55" s="24">
        <f>IF(ISBLANK('Dados Normal. pelo Peso - Chuva'!E55),"",('Dados Normal. pelo Peso - Chuva'!E55-'Dados Normal. pelo Peso - Chuva'!E$194)/('Dados Normal. pelo Peso - Chuva'!E$193-'Dados Normal. pelo Peso - Chuva'!E$194))</f>
        <v>0.29031459004211047</v>
      </c>
      <c r="F55" s="24">
        <f>IF(ISBLANK('Dados Normal. pelo Peso - Chuva'!F55),"",('Dados Normal. pelo Peso - Chuva'!F55-'Dados Normal. pelo Peso - Chuva'!F$194)/('Dados Normal. pelo Peso - Chuva'!F$193-'Dados Normal. pelo Peso - Chuva'!F$194))</f>
        <v>0.24213075060532688</v>
      </c>
      <c r="G55" s="24">
        <f>IF(ISBLANK('Dados Normal. pelo Peso - Chuva'!G55),"",('Dados Normal. pelo Peso - Chuva'!G55-'Dados Normal. pelo Peso - Chuva'!G$194)/('Dados Normal. pelo Peso - Chuva'!G$193-'Dados Normal. pelo Peso - Chuva'!G$194))</f>
        <v>0.13546057697627173</v>
      </c>
      <c r="H55" s="24">
        <f>IF(ISBLANK('Dados Normal. pelo Peso - Chuva'!H55),"",('Dados Normal. pelo Peso - Chuva'!H55-'Dados Normal. pelo Peso - Chuva'!H$194)/('Dados Normal. pelo Peso - Chuva'!H$193-'Dados Normal. pelo Peso - Chuva'!H$194))</f>
        <v>0.89141749657815916</v>
      </c>
      <c r="I55" s="24">
        <f>IF(ISBLANK('Dados Normal. pelo Peso - Chuva'!I55),"",('Dados Normal. pelo Peso - Chuva'!I55-'Dados Normal. pelo Peso - Chuva'!I$194)/('Dados Normal. pelo Peso - Chuva'!I$193-'Dados Normal. pelo Peso - Chuva'!I$194))</f>
        <v>0.67609302325581389</v>
      </c>
      <c r="J55" s="24">
        <f>IF(ISBLANK('Dados Normal. pelo Peso - Chuva'!J55),"",('Dados Normal. pelo Peso - Chuva'!J55-'Dados Normal. pelo Peso - Chuva'!J$194)/('Dados Normal. pelo Peso - Chuva'!J$193-'Dados Normal. pelo Peso - Chuva'!J$194))</f>
        <v>0.85660198769522011</v>
      </c>
      <c r="K55" s="24">
        <f>IF(ISBLANK('Dados Normal. pelo Peso - Chuva'!K55),"",('Dados Normal. pelo Peso - Chuva'!K55-'Dados Normal. pelo Peso - Chuva'!K$194)/('Dados Normal. pelo Peso - Chuva'!K$193-'Dados Normal. pelo Peso - Chuva'!K$194))</f>
        <v>0.21966647498562383</v>
      </c>
      <c r="L55" s="24">
        <f>IF(ISBLANK('Dados Normal. pelo Peso - Chuva'!L55),"",('Dados Normal. pelo Peso - Chuva'!L55-'Dados Normal. pelo Peso - Chuva'!L$194)/('Dados Normal. pelo Peso - Chuva'!L$193-'Dados Normal. pelo Peso - Chuva'!L$194))</f>
        <v>0.89828718911309224</v>
      </c>
      <c r="M55" s="24">
        <f>IF(ISBLANK('Dados Normal. pelo Peso - Chuva'!M55),"",('Dados Normal. pelo Peso - Chuva'!M55-'Dados Normal. pelo Peso - Chuva'!M$194)/('Dados Normal. pelo Peso - Chuva'!M$193-'Dados Normal. pelo Peso - Chuva'!M$194))</f>
        <v>0.74907450254511809</v>
      </c>
      <c r="N55" s="24">
        <f>IF(ISBLANK('Dados Normal. pelo Peso - Chuva'!N55),"",('Dados Normal. pelo Peso - Chuva'!N55-'Dados Normal. pelo Peso - Chuva'!N$194)/('Dados Normal. pelo Peso - Chuva'!N$193-'Dados Normal. pelo Peso - Chuva'!N$194))</f>
        <v>0.84031302876480563</v>
      </c>
      <c r="O55" s="24">
        <f>IF(ISBLANK('Dados Normal. pelo Peso - Chuva'!O55),"",('Dados Normal. pelo Peso - Chuva'!O55-'Dados Normal. pelo Peso - Chuva'!O$194)/('Dados Normal. pelo Peso - Chuva'!O$193-'Dados Normal. pelo Peso - Chuva'!O$194))</f>
        <v>0.89509493670886064</v>
      </c>
      <c r="P55" s="24">
        <f>IF(ISBLANK('Dados Normal. pelo Peso - Chuva'!P55),"",('Dados Normal. pelo Peso - Chuva'!P55-'Dados Normal. pelo Peso - Chuva'!P$194)/('Dados Normal. pelo Peso - Chuva'!P$193-'Dados Normal. pelo Peso - Chuva'!P$194))</f>
        <v>2.9312288613301603E-2</v>
      </c>
      <c r="Q55" s="24">
        <f>IF(ISBLANK('Dados Normal. pelo Peso - Chuva'!Q55),"",('Dados Normal. pelo Peso - Chuva'!Q55-'Dados Normal. pelo Peso - Chuva'!Q$194)/('Dados Normal. pelo Peso - Chuva'!Q$193-'Dados Normal. pelo Peso - Chuva'!Q$194))</f>
        <v>1</v>
      </c>
      <c r="R55" s="24">
        <f>IF(ISBLANK('Dados Normal. pelo Peso - Chuva'!R55),"",('Dados Normal. pelo Peso - Chuva'!R55-'Dados Normal. pelo Peso - Chuva'!R$194)/('Dados Normal. pelo Peso - Chuva'!R$193-'Dados Normal. pelo Peso - Chuva'!R$194))</f>
        <v>1</v>
      </c>
      <c r="S55" s="24">
        <f>IF(ISBLANK('Dados Normal. pelo Peso - Chuva'!S55),"",('Dados Normal. pelo Peso - Chuva'!S55-'Dados Normal. pelo Peso - Chuva'!S$194)/('Dados Normal. pelo Peso - Chuva'!S$193-'Dados Normal. pelo Peso - Chuva'!S$194))</f>
        <v>0.66666666666666674</v>
      </c>
      <c r="T55" s="24">
        <f>IF(ISBLANK('Dados Normal. pelo Peso - Chuva'!T55),"",('Dados Normal. pelo Peso - Chuva'!T55-'Dados Normal. pelo Peso - Chuva'!T$194)/('Dados Normal. pelo Peso - Chuva'!T$193-'Dados Normal. pelo Peso - Chuva'!T$194))</f>
        <v>1</v>
      </c>
      <c r="U55" s="24">
        <f>IF(ISBLANK('Dados Normal. pelo Peso - Chuva'!U55),"",('Dados Normal. pelo Peso - Chuva'!U55-'Dados Normal. pelo Peso - Chuva'!U$194)/('Dados Normal. pelo Peso - Chuva'!U$193-'Dados Normal. pelo Peso - Chuva'!U$194))</f>
        <v>1</v>
      </c>
      <c r="V55" s="24">
        <f>IF(ISBLANK('Dados Normal. pelo Peso - Chuva'!V55),"",('Dados Normal. pelo Peso - Chuva'!V55-'Dados Normal. pelo Peso - Chuva'!V$194)/('Dados Normal. pelo Peso - Chuva'!V$193-'Dados Normal. pelo Peso - Chuva'!V$194))</f>
        <v>0.375</v>
      </c>
      <c r="W55" s="24">
        <f>IF(ISBLANK('Dados Normal. pelo Peso - Chuva'!W55),"",('Dados Normal. pelo Peso - Chuva'!W55-'Dados Normal. pelo Peso - Chuva'!W$194)/('Dados Normal. pelo Peso - Chuva'!W$193-'Dados Normal. pelo Peso - Chuva'!W$194))</f>
        <v>0.40071877807726858</v>
      </c>
      <c r="X55" s="24">
        <f>IF(ISBLANK('Dados Normal. pelo Peso - Chuva'!X55),"",('Dados Normal. pelo Peso - Chuva'!X55-'Dados Normal. pelo Peso - Chuva'!X$194)/('Dados Normal. pelo Peso - Chuva'!X$193-'Dados Normal. pelo Peso - Chuva'!X$194))</f>
        <v>0.45385674931129438</v>
      </c>
      <c r="Y55" s="24">
        <f>IF(ISBLANK('Dados Normal. pelo Peso - Chuva'!Y55),"",('Dados Normal. pelo Peso - Chuva'!Y55-'Dados Normal. pelo Peso - Chuva'!Y$194)/('Dados Normal. pelo Peso - Chuva'!Y$193-'Dados Normal. pelo Peso - Chuva'!Y$194))</f>
        <v>0.28291164930320656</v>
      </c>
      <c r="Z55" s="24">
        <f>IF(ISBLANK('Dados Normal. pelo Peso - Chuva'!Z55),"",('Dados Normal. pelo Peso - Chuva'!Z55-'Dados Normal. pelo Peso - Chuva'!Z$194)/('Dados Normal. pelo Peso - Chuva'!Z$193-'Dados Normal. pelo Peso - Chuva'!Z$194))</f>
        <v>0.21050929668552953</v>
      </c>
      <c r="AA55" s="24">
        <f>IF(ISBLANK('Dados Normal. pelo Peso - Chuva'!AA55),"",('Dados Normal. pelo Peso - Chuva'!AA55-'Dados Normal. pelo Peso - Chuva'!AA$194)/('Dados Normal. pelo Peso - Chuva'!AA$193-'Dados Normal. pelo Peso - Chuva'!AA$194))</f>
        <v>0.23750239417736069</v>
      </c>
      <c r="AB55" s="24">
        <f>IF(ISBLANK('Dados Normal. pelo Peso - Chuva'!AB55),"",('Dados Normal. pelo Peso - Chuva'!AB55-'Dados Normal. pelo Peso - Chuva'!AB$194)/('Dados Normal. pelo Peso - Chuva'!AB$193-'Dados Normal. pelo Peso - Chuva'!AB$194))</f>
        <v>0.8085106382978724</v>
      </c>
      <c r="AC55" s="24">
        <f>IF(ISBLANK('Dados Normal. pelo Peso - Chuva'!AC55),"",('Dados Normal. pelo Peso - Chuva'!AC55-'Dados Normal. pelo Peso - Chuva'!AC$194)/('Dados Normal. pelo Peso - Chuva'!AC$193-'Dados Normal. pelo Peso - Chuva'!AC$194))</f>
        <v>0.5625</v>
      </c>
    </row>
    <row r="56" spans="1:29" s="17" customFormat="1" x14ac:dyDescent="0.25">
      <c r="A56" s="18" t="s">
        <v>975</v>
      </c>
      <c r="B56" s="28" t="s">
        <v>976</v>
      </c>
      <c r="C56" s="24">
        <f>IF(ISBLANK('Dados Normal. pelo Peso - Chuva'!C56),"",('Dados Normal. pelo Peso - Chuva'!C56-'Dados Normal. pelo Peso - Chuva'!C$194)/('Dados Normal. pelo Peso - Chuva'!C$193-'Dados Normal. pelo Peso - Chuva'!C$194))</f>
        <v>0.65977871044901037</v>
      </c>
      <c r="D56" s="24">
        <f>IF(ISBLANK('Dados Normal. pelo Peso - Chuva'!D56),"",('Dados Normal. pelo Peso - Chuva'!D56-'Dados Normal. pelo Peso - Chuva'!D$194)/('Dados Normal. pelo Peso - Chuva'!D$193-'Dados Normal. pelo Peso - Chuva'!D$194))</f>
        <v>0.38120044095060723</v>
      </c>
      <c r="E56" s="24">
        <f>IF(ISBLANK('Dados Normal. pelo Peso - Chuva'!E56),"",('Dados Normal. pelo Peso - Chuva'!E56-'Dados Normal. pelo Peso - Chuva'!E$194)/('Dados Normal. pelo Peso - Chuva'!E$193-'Dados Normal. pelo Peso - Chuva'!E$194))</f>
        <v>0.84419123111221206</v>
      </c>
      <c r="F56" s="24">
        <f>IF(ISBLANK('Dados Normal. pelo Peso - Chuva'!F56),"",('Dados Normal. pelo Peso - Chuva'!F56-'Dados Normal. pelo Peso - Chuva'!F$194)/('Dados Normal. pelo Peso - Chuva'!F$193-'Dados Normal. pelo Peso - Chuva'!F$194))</f>
        <v>0.85684019370460063</v>
      </c>
      <c r="G56" s="24">
        <f>IF(ISBLANK('Dados Normal. pelo Peso - Chuva'!G56),"",('Dados Normal. pelo Peso - Chuva'!G56-'Dados Normal. pelo Peso - Chuva'!G$194)/('Dados Normal. pelo Peso - Chuva'!G$193-'Dados Normal. pelo Peso - Chuva'!G$194))</f>
        <v>0.20235901727951361</v>
      </c>
      <c r="H56" s="24">
        <f>IF(ISBLANK('Dados Normal. pelo Peso - Chuva'!H56),"",('Dados Normal. pelo Peso - Chuva'!H56-'Dados Normal. pelo Peso - Chuva'!H$194)/('Dados Normal. pelo Peso - Chuva'!H$193-'Dados Normal. pelo Peso - Chuva'!H$194))</f>
        <v>0.93262061891326764</v>
      </c>
      <c r="I56" s="24">
        <f>IF(ISBLANK('Dados Normal. pelo Peso - Chuva'!I56),"",('Dados Normal. pelo Peso - Chuva'!I56-'Dados Normal. pelo Peso - Chuva'!I$194)/('Dados Normal. pelo Peso - Chuva'!I$193-'Dados Normal. pelo Peso - Chuva'!I$194))</f>
        <v>0.13506976744186056</v>
      </c>
      <c r="J56" s="24">
        <f>IF(ISBLANK('Dados Normal. pelo Peso - Chuva'!J56),"",('Dados Normal. pelo Peso - Chuva'!J56-'Dados Normal. pelo Peso - Chuva'!J$194)/('Dados Normal. pelo Peso - Chuva'!J$193-'Dados Normal. pelo Peso - Chuva'!J$194))</f>
        <v>0.43303360151443454</v>
      </c>
      <c r="K56" s="24">
        <f>IF(ISBLANK('Dados Normal. pelo Peso - Chuva'!K56),"",('Dados Normal. pelo Peso - Chuva'!K56-'Dados Normal. pelo Peso - Chuva'!K$194)/('Dados Normal. pelo Peso - Chuva'!K$193-'Dados Normal. pelo Peso - Chuva'!K$194))</f>
        <v>0.55457159286946522</v>
      </c>
      <c r="L56" s="24">
        <f>IF(ISBLANK('Dados Normal. pelo Peso - Chuva'!L56),"",('Dados Normal. pelo Peso - Chuva'!L56-'Dados Normal. pelo Peso - Chuva'!L$194)/('Dados Normal. pelo Peso - Chuva'!L$193-'Dados Normal. pelo Peso - Chuva'!L$194))</f>
        <v>0.95213514781792574</v>
      </c>
      <c r="M56" s="24">
        <f>IF(ISBLANK('Dados Normal. pelo Peso - Chuva'!M56),"",('Dados Normal. pelo Peso - Chuva'!M56-'Dados Normal. pelo Peso - Chuva'!M$194)/('Dados Normal. pelo Peso - Chuva'!M$193-'Dados Normal. pelo Peso - Chuva'!M$194))</f>
        <v>0.68787598334104594</v>
      </c>
      <c r="N56" s="24">
        <f>IF(ISBLANK('Dados Normal. pelo Peso - Chuva'!N56),"",('Dados Normal. pelo Peso - Chuva'!N56-'Dados Normal. pelo Peso - Chuva'!N$194)/('Dados Normal. pelo Peso - Chuva'!N$193-'Dados Normal. pelo Peso - Chuva'!N$194))</f>
        <v>0.78384094754653155</v>
      </c>
      <c r="O56" s="24">
        <f>IF(ISBLANK('Dados Normal. pelo Peso - Chuva'!O56),"",('Dados Normal. pelo Peso - Chuva'!O56-'Dados Normal. pelo Peso - Chuva'!O$194)/('Dados Normal. pelo Peso - Chuva'!O$193-'Dados Normal. pelo Peso - Chuva'!O$194))</f>
        <v>0.61424050632911387</v>
      </c>
      <c r="P56" s="24">
        <f>IF(ISBLANK('Dados Normal. pelo Peso - Chuva'!P56),"",('Dados Normal. pelo Peso - Chuva'!P56-'Dados Normal. pelo Peso - Chuva'!P$194)/('Dados Normal. pelo Peso - Chuva'!P$193-'Dados Normal. pelo Peso - Chuva'!P$194))</f>
        <v>7.215332581736246E-2</v>
      </c>
      <c r="Q56" s="24">
        <f>IF(ISBLANK('Dados Normal. pelo Peso - Chuva'!Q56),"",('Dados Normal. pelo Peso - Chuva'!Q56-'Dados Normal. pelo Peso - Chuva'!Q$194)/('Dados Normal. pelo Peso - Chuva'!Q$193-'Dados Normal. pelo Peso - Chuva'!Q$194))</f>
        <v>0</v>
      </c>
      <c r="R56" s="24">
        <f>IF(ISBLANK('Dados Normal. pelo Peso - Chuva'!R56),"",('Dados Normal. pelo Peso - Chuva'!R56-'Dados Normal. pelo Peso - Chuva'!R$194)/('Dados Normal. pelo Peso - Chuva'!R$193-'Dados Normal. pelo Peso - Chuva'!R$194))</f>
        <v>1</v>
      </c>
      <c r="S56" s="24">
        <f>IF(ISBLANK('Dados Normal. pelo Peso - Chuva'!S56),"",('Dados Normal. pelo Peso - Chuva'!S56-'Dados Normal. pelo Peso - Chuva'!S$194)/('Dados Normal. pelo Peso - Chuva'!S$193-'Dados Normal. pelo Peso - Chuva'!S$194))</f>
        <v>0.66666666666666674</v>
      </c>
      <c r="T56" s="24">
        <f>IF(ISBLANK('Dados Normal. pelo Peso - Chuva'!T56),"",('Dados Normal. pelo Peso - Chuva'!T56-'Dados Normal. pelo Peso - Chuva'!T$194)/('Dados Normal. pelo Peso - Chuva'!T$193-'Dados Normal. pelo Peso - Chuva'!T$194))</f>
        <v>1</v>
      </c>
      <c r="U56" s="24">
        <f>IF(ISBLANK('Dados Normal. pelo Peso - Chuva'!U56),"",('Dados Normal. pelo Peso - Chuva'!U56-'Dados Normal. pelo Peso - Chuva'!U$194)/('Dados Normal. pelo Peso - Chuva'!U$193-'Dados Normal. pelo Peso - Chuva'!U$194))</f>
        <v>1</v>
      </c>
      <c r="V56" s="24">
        <f>IF(ISBLANK('Dados Normal. pelo Peso - Chuva'!V56),"",('Dados Normal. pelo Peso - Chuva'!V56-'Dados Normal. pelo Peso - Chuva'!V$194)/('Dados Normal. pelo Peso - Chuva'!V$193-'Dados Normal. pelo Peso - Chuva'!V$194))</f>
        <v>0.375</v>
      </c>
      <c r="W56" s="24">
        <f>IF(ISBLANK('Dados Normal. pelo Peso - Chuva'!W56),"",('Dados Normal. pelo Peso - Chuva'!W56-'Dados Normal. pelo Peso - Chuva'!W$194)/('Dados Normal. pelo Peso - Chuva'!W$193-'Dados Normal. pelo Peso - Chuva'!W$194))</f>
        <v>0.86792452830188693</v>
      </c>
      <c r="X56" s="24">
        <f>IF(ISBLANK('Dados Normal. pelo Peso - Chuva'!X56),"",('Dados Normal. pelo Peso - Chuva'!X56-'Dados Normal. pelo Peso - Chuva'!X$194)/('Dados Normal. pelo Peso - Chuva'!X$193-'Dados Normal. pelo Peso - Chuva'!X$194))</f>
        <v>0.25482093663911853</v>
      </c>
      <c r="Y56" s="24">
        <f>IF(ISBLANK('Dados Normal. pelo Peso - Chuva'!Y56),"",('Dados Normal. pelo Peso - Chuva'!Y56-'Dados Normal. pelo Peso - Chuva'!Y$194)/('Dados Normal. pelo Peso - Chuva'!Y$193-'Dados Normal. pelo Peso - Chuva'!Y$194))</f>
        <v>0.97496955757001758</v>
      </c>
      <c r="Z56" s="24">
        <f>IF(ISBLANK('Dados Normal. pelo Peso - Chuva'!Z56),"",('Dados Normal. pelo Peso - Chuva'!Z56-'Dados Normal. pelo Peso - Chuva'!Z$194)/('Dados Normal. pelo Peso - Chuva'!Z$193-'Dados Normal. pelo Peso - Chuva'!Z$194))</f>
        <v>0.94923201293451909</v>
      </c>
      <c r="AA56" s="24">
        <f>IF(ISBLANK('Dados Normal. pelo Peso - Chuva'!AA56),"",('Dados Normal. pelo Peso - Chuva'!AA56-'Dados Normal. pelo Peso - Chuva'!AA$194)/('Dados Normal. pelo Peso - Chuva'!AA$193-'Dados Normal. pelo Peso - Chuva'!AA$194))</f>
        <v>0.89580540126412567</v>
      </c>
      <c r="AB56" s="24">
        <f>IF(ISBLANK('Dados Normal. pelo Peso - Chuva'!AB56),"",('Dados Normal. pelo Peso - Chuva'!AB56-'Dados Normal. pelo Peso - Chuva'!AB$194)/('Dados Normal. pelo Peso - Chuva'!AB$193-'Dados Normal. pelo Peso - Chuva'!AB$194))</f>
        <v>0.78723404255319163</v>
      </c>
      <c r="AC56" s="24">
        <f>IF(ISBLANK('Dados Normal. pelo Peso - Chuva'!AC56),"",('Dados Normal. pelo Peso - Chuva'!AC56-'Dados Normal. pelo Peso - Chuva'!AC$194)/('Dados Normal. pelo Peso - Chuva'!AC$193-'Dados Normal. pelo Peso - Chuva'!AC$194))</f>
        <v>0.64583333333333337</v>
      </c>
    </row>
    <row r="57" spans="1:29" s="17" customFormat="1" x14ac:dyDescent="0.25">
      <c r="A57" s="18" t="s">
        <v>977</v>
      </c>
      <c r="B57" s="28" t="s">
        <v>978</v>
      </c>
      <c r="C57" s="24">
        <f>IF(ISBLANK('Dados Normal. pelo Peso - Chuva'!C57),"",('Dados Normal. pelo Peso - Chuva'!C57-'Dados Normal. pelo Peso - Chuva'!C$194)/('Dados Normal. pelo Peso - Chuva'!C$193-'Dados Normal. pelo Peso - Chuva'!C$194))</f>
        <v>0.70698106215013978</v>
      </c>
      <c r="D57" s="24">
        <f>IF(ISBLANK('Dados Normal. pelo Peso - Chuva'!D57),"",('Dados Normal. pelo Peso - Chuva'!D57-'Dados Normal. pelo Peso - Chuva'!D$194)/('Dados Normal. pelo Peso - Chuva'!D$193-'Dados Normal. pelo Peso - Chuva'!D$194))</f>
        <v>0.24266553838627908</v>
      </c>
      <c r="E57" s="24">
        <f>IF(ISBLANK('Dados Normal. pelo Peso - Chuva'!E57),"",('Dados Normal. pelo Peso - Chuva'!E57-'Dados Normal. pelo Peso - Chuva'!E$194)/('Dados Normal. pelo Peso - Chuva'!E$193-'Dados Normal. pelo Peso - Chuva'!E$194))</f>
        <v>0.60292296259598721</v>
      </c>
      <c r="F57" s="24">
        <f>IF(ISBLANK('Dados Normal. pelo Peso - Chuva'!F57),"",('Dados Normal. pelo Peso - Chuva'!F57-'Dados Normal. pelo Peso - Chuva'!F$194)/('Dados Normal. pelo Peso - Chuva'!F$193-'Dados Normal. pelo Peso - Chuva'!F$194))</f>
        <v>0.53571428571428592</v>
      </c>
      <c r="G57" s="24">
        <f>IF(ISBLANK('Dados Normal. pelo Peso - Chuva'!G57),"",('Dados Normal. pelo Peso - Chuva'!G57-'Dados Normal. pelo Peso - Chuva'!G$194)/('Dados Normal. pelo Peso - Chuva'!G$193-'Dados Normal. pelo Peso - Chuva'!G$194))</f>
        <v>0.26305208455089463</v>
      </c>
      <c r="H57" s="24">
        <f>IF(ISBLANK('Dados Normal. pelo Peso - Chuva'!H57),"",('Dados Normal. pelo Peso - Chuva'!H57-'Dados Normal. pelo Peso - Chuva'!H$194)/('Dados Normal. pelo Peso - Chuva'!H$193-'Dados Normal. pelo Peso - Chuva'!H$194))</f>
        <v>0.59943633603632418</v>
      </c>
      <c r="I57" s="24">
        <f>IF(ISBLANK('Dados Normal. pelo Peso - Chuva'!I57),"",('Dados Normal. pelo Peso - Chuva'!I57-'Dados Normal. pelo Peso - Chuva'!I$194)/('Dados Normal. pelo Peso - Chuva'!I$193-'Dados Normal. pelo Peso - Chuva'!I$194))</f>
        <v>0.64893023255813953</v>
      </c>
      <c r="J57" s="24">
        <f>IF(ISBLANK('Dados Normal. pelo Peso - Chuva'!J57),"",('Dados Normal. pelo Peso - Chuva'!J57-'Dados Normal. pelo Peso - Chuva'!J$194)/('Dados Normal. pelo Peso - Chuva'!J$193-'Dados Normal. pelo Peso - Chuva'!J$194))</f>
        <v>0.36630383341221029</v>
      </c>
      <c r="K57" s="24">
        <f>IF(ISBLANK('Dados Normal. pelo Peso - Chuva'!K57),"",('Dados Normal. pelo Peso - Chuva'!K57-'Dados Normal. pelo Peso - Chuva'!K$194)/('Dados Normal. pelo Peso - Chuva'!K$193-'Dados Normal. pelo Peso - Chuva'!K$194))</f>
        <v>0.57711328349626223</v>
      </c>
      <c r="L57" s="24">
        <f>IF(ISBLANK('Dados Normal. pelo Peso - Chuva'!L57),"",('Dados Normal. pelo Peso - Chuva'!L57-'Dados Normal. pelo Peso - Chuva'!L$194)/('Dados Normal. pelo Peso - Chuva'!L$193-'Dados Normal. pelo Peso - Chuva'!L$194))</f>
        <v>0.90039887376818384</v>
      </c>
      <c r="M57" s="24">
        <f>IF(ISBLANK('Dados Normal. pelo Peso - Chuva'!M57),"",('Dados Normal. pelo Peso - Chuva'!M57-'Dados Normal. pelo Peso - Chuva'!M$194)/('Dados Normal. pelo Peso - Chuva'!M$193-'Dados Normal. pelo Peso - Chuva'!M$194))</f>
        <v>0.55205923183711247</v>
      </c>
      <c r="N57" s="24">
        <f>IF(ISBLANK('Dados Normal. pelo Peso - Chuva'!N57),"",('Dados Normal. pelo Peso - Chuva'!N57-'Dados Normal. pelo Peso - Chuva'!N$194)/('Dados Normal. pelo Peso - Chuva'!N$193-'Dados Normal. pelo Peso - Chuva'!N$194))</f>
        <v>0.76417089678510985</v>
      </c>
      <c r="O57" s="24">
        <f>IF(ISBLANK('Dados Normal. pelo Peso - Chuva'!O57),"",('Dados Normal. pelo Peso - Chuva'!O57-'Dados Normal. pelo Peso - Chuva'!O$194)/('Dados Normal. pelo Peso - Chuva'!O$193-'Dados Normal. pelo Peso - Chuva'!O$194))</f>
        <v>0.66914556962025318</v>
      </c>
      <c r="P57" s="24">
        <f>IF(ISBLANK('Dados Normal. pelo Peso - Chuva'!P57),"",('Dados Normal. pelo Peso - Chuva'!P57-'Dados Normal. pelo Peso - Chuva'!P$194)/('Dados Normal. pelo Peso - Chuva'!P$193-'Dados Normal. pelo Peso - Chuva'!P$194))</f>
        <v>0.13866967305524192</v>
      </c>
      <c r="Q57" s="24">
        <f>IF(ISBLANK('Dados Normal. pelo Peso - Chuva'!Q57),"",('Dados Normal. pelo Peso - Chuva'!Q57-'Dados Normal. pelo Peso - Chuva'!Q$194)/('Dados Normal. pelo Peso - Chuva'!Q$193-'Dados Normal. pelo Peso - Chuva'!Q$194))</f>
        <v>1</v>
      </c>
      <c r="R57" s="24">
        <f>IF(ISBLANK('Dados Normal. pelo Peso - Chuva'!R57),"",('Dados Normal. pelo Peso - Chuva'!R57-'Dados Normal. pelo Peso - Chuva'!R$194)/('Dados Normal. pelo Peso - Chuva'!R$193-'Dados Normal. pelo Peso - Chuva'!R$194))</f>
        <v>1</v>
      </c>
      <c r="S57" s="24">
        <f>IF(ISBLANK('Dados Normal. pelo Peso - Chuva'!S57),"",('Dados Normal. pelo Peso - Chuva'!S57-'Dados Normal. pelo Peso - Chuva'!S$194)/('Dados Normal. pelo Peso - Chuva'!S$193-'Dados Normal. pelo Peso - Chuva'!S$194))</f>
        <v>0.33333333333333343</v>
      </c>
      <c r="T57" s="24">
        <f>IF(ISBLANK('Dados Normal. pelo Peso - Chuva'!T57),"",('Dados Normal. pelo Peso - Chuva'!T57-'Dados Normal. pelo Peso - Chuva'!T$194)/('Dados Normal. pelo Peso - Chuva'!T$193-'Dados Normal. pelo Peso - Chuva'!T$194))</f>
        <v>1</v>
      </c>
      <c r="U57" s="24">
        <f>IF(ISBLANK('Dados Normal. pelo Peso - Chuva'!U57),"",('Dados Normal. pelo Peso - Chuva'!U57-'Dados Normal. pelo Peso - Chuva'!U$194)/('Dados Normal. pelo Peso - Chuva'!U$193-'Dados Normal. pelo Peso - Chuva'!U$194))</f>
        <v>1</v>
      </c>
      <c r="V57" s="24">
        <f>IF(ISBLANK('Dados Normal. pelo Peso - Chuva'!V57),"",('Dados Normal. pelo Peso - Chuva'!V57-'Dados Normal. pelo Peso - Chuva'!V$194)/('Dados Normal. pelo Peso - Chuva'!V$193-'Dados Normal. pelo Peso - Chuva'!V$194))</f>
        <v>0.33333333333333315</v>
      </c>
      <c r="W57" s="24">
        <f>IF(ISBLANK('Dados Normal. pelo Peso - Chuva'!W57),"",('Dados Normal. pelo Peso - Chuva'!W57-'Dados Normal. pelo Peso - Chuva'!W$194)/('Dados Normal. pelo Peso - Chuva'!W$193-'Dados Normal. pelo Peso - Chuva'!W$194))</f>
        <v>0.72282120395327909</v>
      </c>
      <c r="X57" s="24">
        <f>IF(ISBLANK('Dados Normal. pelo Peso - Chuva'!X57),"",('Dados Normal. pelo Peso - Chuva'!X57-'Dados Normal. pelo Peso - Chuva'!X$194)/('Dados Normal. pelo Peso - Chuva'!X$193-'Dados Normal. pelo Peso - Chuva'!X$194))</f>
        <v>0.15909090909090845</v>
      </c>
      <c r="Y57" s="24">
        <f>IF(ISBLANK('Dados Normal. pelo Peso - Chuva'!Y57),"",('Dados Normal. pelo Peso - Chuva'!Y57-'Dados Normal. pelo Peso - Chuva'!Y$194)/('Dados Normal. pelo Peso - Chuva'!Y$193-'Dados Normal. pelo Peso - Chuva'!Y$194))</f>
        <v>0.58165336219726682</v>
      </c>
      <c r="Z57" s="24">
        <f>IF(ISBLANK('Dados Normal. pelo Peso - Chuva'!Z57),"",('Dados Normal. pelo Peso - Chuva'!Z57-'Dados Normal. pelo Peso - Chuva'!Z$194)/('Dados Normal. pelo Peso - Chuva'!Z$193-'Dados Normal. pelo Peso - Chuva'!Z$194))</f>
        <v>0.61325788197251418</v>
      </c>
      <c r="AA57" s="24">
        <f>IF(ISBLANK('Dados Normal. pelo Peso - Chuva'!AA57),"",('Dados Normal. pelo Peso - Chuva'!AA57-'Dados Normal. pelo Peso - Chuva'!AA$194)/('Dados Normal. pelo Peso - Chuva'!AA$193-'Dados Normal. pelo Peso - Chuva'!AA$194))</f>
        <v>0.65408925493200543</v>
      </c>
      <c r="AB57" s="24">
        <f>IF(ISBLANK('Dados Normal. pelo Peso - Chuva'!AB57),"",('Dados Normal. pelo Peso - Chuva'!AB57-'Dados Normal. pelo Peso - Chuva'!AB$194)/('Dados Normal. pelo Peso - Chuva'!AB$193-'Dados Normal. pelo Peso - Chuva'!AB$194))</f>
        <v>0.46808510638297862</v>
      </c>
      <c r="AC57" s="24">
        <f>IF(ISBLANK('Dados Normal. pelo Peso - Chuva'!AC57),"",('Dados Normal. pelo Peso - Chuva'!AC57-'Dados Normal. pelo Peso - Chuva'!AC$194)/('Dados Normal. pelo Peso - Chuva'!AC$193-'Dados Normal. pelo Peso - Chuva'!AC$194))</f>
        <v>0.68750000000000011</v>
      </c>
    </row>
    <row r="58" spans="1:29" s="17" customFormat="1" x14ac:dyDescent="0.25">
      <c r="A58" s="18" t="s">
        <v>979</v>
      </c>
      <c r="B58" s="28" t="s">
        <v>980</v>
      </c>
      <c r="C58" s="24">
        <f>IF(ISBLANK('Dados Normal. pelo Peso - Chuva'!C58),"",('Dados Normal. pelo Peso - Chuva'!C58-'Dados Normal. pelo Peso - Chuva'!C$194)/('Dados Normal. pelo Peso - Chuva'!C$193-'Dados Normal. pelo Peso - Chuva'!C$194))</f>
        <v>0.81761977160746546</v>
      </c>
      <c r="D58" s="24">
        <f>IF(ISBLANK('Dados Normal. pelo Peso - Chuva'!D58),"",('Dados Normal. pelo Peso - Chuva'!D58-'Dados Normal. pelo Peso - Chuva'!D$194)/('Dados Normal. pelo Peso - Chuva'!D$193-'Dados Normal. pelo Peso - Chuva'!D$194))</f>
        <v>0.28101764061569023</v>
      </c>
      <c r="E58" s="24">
        <f>IF(ISBLANK('Dados Normal. pelo Peso - Chuva'!E58),"",('Dados Normal. pelo Peso - Chuva'!E58-'Dados Normal. pelo Peso - Chuva'!E$194)/('Dados Normal. pelo Peso - Chuva'!E$193-'Dados Normal. pelo Peso - Chuva'!E$194))</f>
        <v>0.75105276195194437</v>
      </c>
      <c r="F58" s="24">
        <f>IF(ISBLANK('Dados Normal. pelo Peso - Chuva'!F58),"",('Dados Normal. pelo Peso - Chuva'!F58-'Dados Normal. pelo Peso - Chuva'!F$194)/('Dados Normal. pelo Peso - Chuva'!F$193-'Dados Normal. pelo Peso - Chuva'!F$194))</f>
        <v>0.76694915254237295</v>
      </c>
      <c r="G58" s="24">
        <f>IF(ISBLANK('Dados Normal. pelo Peso - Chuva'!G58),"",('Dados Normal. pelo Peso - Chuva'!G58-'Dados Normal. pelo Peso - Chuva'!G$194)/('Dados Normal. pelo Peso - Chuva'!G$193-'Dados Normal. pelo Peso - Chuva'!G$194))</f>
        <v>0.21037514944747418</v>
      </c>
      <c r="H58" s="24">
        <f>IF(ISBLANK('Dados Normal. pelo Peso - Chuva'!H58),"",('Dados Normal. pelo Peso - Chuva'!H58-'Dados Normal. pelo Peso - Chuva'!H$194)/('Dados Normal. pelo Peso - Chuva'!H$193-'Dados Normal. pelo Peso - Chuva'!H$194))</f>
        <v>0.94099177896581399</v>
      </c>
      <c r="I58" s="24">
        <f>IF(ISBLANK('Dados Normal. pelo Peso - Chuva'!I58),"",('Dados Normal. pelo Peso - Chuva'!I58-'Dados Normal. pelo Peso - Chuva'!I$194)/('Dados Normal. pelo Peso - Chuva'!I$193-'Dados Normal. pelo Peso - Chuva'!I$194))</f>
        <v>0.13506976744186056</v>
      </c>
      <c r="J58" s="24">
        <f>IF(ISBLANK('Dados Normal. pelo Peso - Chuva'!J58),"",('Dados Normal. pelo Peso - Chuva'!J58-'Dados Normal. pelo Peso - Chuva'!J$194)/('Dados Normal. pelo Peso - Chuva'!J$193-'Dados Normal. pelo Peso - Chuva'!J$194))</f>
        <v>0.27259820160908682</v>
      </c>
      <c r="K58" s="24">
        <f>IF(ISBLANK('Dados Normal. pelo Peso - Chuva'!K58),"",('Dados Normal. pelo Peso - Chuva'!K58-'Dados Normal. pelo Peso - Chuva'!K$194)/('Dados Normal. pelo Peso - Chuva'!K$193-'Dados Normal. pelo Peso - Chuva'!K$194))</f>
        <v>0.64680851063829781</v>
      </c>
      <c r="L58" s="24">
        <f>IF(ISBLANK('Dados Normal. pelo Peso - Chuva'!L58),"",('Dados Normal. pelo Peso - Chuva'!L58-'Dados Normal. pelo Peso - Chuva'!L$194)/('Dados Normal. pelo Peso - Chuva'!L$193-'Dados Normal. pelo Peso - Chuva'!L$194))</f>
        <v>0.78296574378226191</v>
      </c>
      <c r="M58" s="24">
        <f>IF(ISBLANK('Dados Normal. pelo Peso - Chuva'!M58),"",('Dados Normal. pelo Peso - Chuva'!M58-'Dados Normal. pelo Peso - Chuva'!M$194)/('Dados Normal. pelo Peso - Chuva'!M$193-'Dados Normal. pelo Peso - Chuva'!M$194))</f>
        <v>0.23391948172142527</v>
      </c>
      <c r="N58" s="24">
        <f>IF(ISBLANK('Dados Normal. pelo Peso - Chuva'!N58),"",('Dados Normal. pelo Peso - Chuva'!N58-'Dados Normal. pelo Peso - Chuva'!N$194)/('Dados Normal. pelo Peso - Chuva'!N$193-'Dados Normal. pelo Peso - Chuva'!N$194))</f>
        <v>0.81789340101522845</v>
      </c>
      <c r="O58" s="24">
        <f>IF(ISBLANK('Dados Normal. pelo Peso - Chuva'!O58),"",('Dados Normal. pelo Peso - Chuva'!O58-'Dados Normal. pelo Peso - Chuva'!O$194)/('Dados Normal. pelo Peso - Chuva'!O$193-'Dados Normal. pelo Peso - Chuva'!O$194))</f>
        <v>0.65268987341772156</v>
      </c>
      <c r="P58" s="24">
        <f>IF(ISBLANK('Dados Normal. pelo Peso - Chuva'!P58),"",('Dados Normal. pelo Peso - Chuva'!P58-'Dados Normal. pelo Peso - Chuva'!P$194)/('Dados Normal. pelo Peso - Chuva'!P$193-'Dados Normal. pelo Peso - Chuva'!P$194))</f>
        <v>0.34272829763246832</v>
      </c>
      <c r="Q58" s="24">
        <f>IF(ISBLANK('Dados Normal. pelo Peso - Chuva'!Q58),"",('Dados Normal. pelo Peso - Chuva'!Q58-'Dados Normal. pelo Peso - Chuva'!Q$194)/('Dados Normal. pelo Peso - Chuva'!Q$193-'Dados Normal. pelo Peso - Chuva'!Q$194))</f>
        <v>1</v>
      </c>
      <c r="R58" s="24">
        <f>IF(ISBLANK('Dados Normal. pelo Peso - Chuva'!R58),"",('Dados Normal. pelo Peso - Chuva'!R58-'Dados Normal. pelo Peso - Chuva'!R$194)/('Dados Normal. pelo Peso - Chuva'!R$193-'Dados Normal. pelo Peso - Chuva'!R$194))</f>
        <v>0</v>
      </c>
      <c r="S58" s="24">
        <f>IF(ISBLANK('Dados Normal. pelo Peso - Chuva'!S58),"",('Dados Normal. pelo Peso - Chuva'!S58-'Dados Normal. pelo Peso - Chuva'!S$194)/('Dados Normal. pelo Peso - Chuva'!S$193-'Dados Normal. pelo Peso - Chuva'!S$194))</f>
        <v>0.66666666666666674</v>
      </c>
      <c r="T58" s="24">
        <f>IF(ISBLANK('Dados Normal. pelo Peso - Chuva'!T58),"",('Dados Normal. pelo Peso - Chuva'!T58-'Dados Normal. pelo Peso - Chuva'!T$194)/('Dados Normal. pelo Peso - Chuva'!T$193-'Dados Normal. pelo Peso - Chuva'!T$194))</f>
        <v>1</v>
      </c>
      <c r="U58" s="24">
        <f>IF(ISBLANK('Dados Normal. pelo Peso - Chuva'!U58),"",('Dados Normal. pelo Peso - Chuva'!U58-'Dados Normal. pelo Peso - Chuva'!U$194)/('Dados Normal. pelo Peso - Chuva'!U$193-'Dados Normal. pelo Peso - Chuva'!U$194))</f>
        <v>1</v>
      </c>
      <c r="V58" s="24">
        <f>IF(ISBLANK('Dados Normal. pelo Peso - Chuva'!V58),"",('Dados Normal. pelo Peso - Chuva'!V58-'Dados Normal. pelo Peso - Chuva'!V$194)/('Dados Normal. pelo Peso - Chuva'!V$193-'Dados Normal. pelo Peso - Chuva'!V$194))</f>
        <v>0.66666666666666663</v>
      </c>
      <c r="W58" s="24">
        <f>IF(ISBLANK('Dados Normal. pelo Peso - Chuva'!W58),"",('Dados Normal. pelo Peso - Chuva'!W58-'Dados Normal. pelo Peso - Chuva'!W$194)/('Dados Normal. pelo Peso - Chuva'!W$193-'Dados Normal. pelo Peso - Chuva'!W$194))</f>
        <v>0.88724168912848178</v>
      </c>
      <c r="X58" s="24">
        <f>IF(ISBLANK('Dados Normal. pelo Peso - Chuva'!X58),"",('Dados Normal. pelo Peso - Chuva'!X58-'Dados Normal. pelo Peso - Chuva'!X$194)/('Dados Normal. pelo Peso - Chuva'!X$193-'Dados Normal. pelo Peso - Chuva'!X$194))</f>
        <v>0.1095041322314045</v>
      </c>
      <c r="Y58" s="24">
        <f>IF(ISBLANK('Dados Normal. pelo Peso - Chuva'!Y58),"",('Dados Normal. pelo Peso - Chuva'!Y58-'Dados Normal. pelo Peso - Chuva'!Y$194)/('Dados Normal. pelo Peso - Chuva'!Y$193-'Dados Normal. pelo Peso - Chuva'!Y$194))</f>
        <v>0.87931267758084142</v>
      </c>
      <c r="Z58" s="24">
        <f>IF(ISBLANK('Dados Normal. pelo Peso - Chuva'!Z58),"",('Dados Normal. pelo Peso - Chuva'!Z58-'Dados Normal. pelo Peso - Chuva'!Z$194)/('Dados Normal. pelo Peso - Chuva'!Z$193-'Dados Normal. pelo Peso - Chuva'!Z$194))</f>
        <v>0.92821341956346004</v>
      </c>
      <c r="AA58" s="24">
        <f>IF(ISBLANK('Dados Normal. pelo Peso - Chuva'!AA58),"",('Dados Normal. pelo Peso - Chuva'!AA58-'Dados Normal. pelo Peso - Chuva'!AA$194)/('Dados Normal. pelo Peso - Chuva'!AA$193-'Dados Normal. pelo Peso - Chuva'!AA$194))</f>
        <v>0.63665964374640882</v>
      </c>
      <c r="AB58" s="24">
        <f>IF(ISBLANK('Dados Normal. pelo Peso - Chuva'!AB58),"",('Dados Normal. pelo Peso - Chuva'!AB58-'Dados Normal. pelo Peso - Chuva'!AB$194)/('Dados Normal. pelo Peso - Chuva'!AB$193-'Dados Normal. pelo Peso - Chuva'!AB$194))</f>
        <v>0.70212765957446821</v>
      </c>
      <c r="AC58" s="24">
        <f>IF(ISBLANK('Dados Normal. pelo Peso - Chuva'!AC58),"",('Dados Normal. pelo Peso - Chuva'!AC58-'Dados Normal. pelo Peso - Chuva'!AC$194)/('Dados Normal. pelo Peso - Chuva'!AC$193-'Dados Normal. pelo Peso - Chuva'!AC$194))</f>
        <v>0.41666666666666669</v>
      </c>
    </row>
    <row r="59" spans="1:29" s="17" customFormat="1" x14ac:dyDescent="0.25">
      <c r="A59" s="18" t="s">
        <v>981</v>
      </c>
      <c r="B59" s="28" t="s">
        <v>982</v>
      </c>
      <c r="C59" s="24">
        <f>IF(ISBLANK('Dados Normal. pelo Peso - Chuva'!C59),"",('Dados Normal. pelo Peso - Chuva'!C59-'Dados Normal. pelo Peso - Chuva'!C$194)/('Dados Normal. pelo Peso - Chuva'!C$193-'Dados Normal. pelo Peso - Chuva'!C$194))</f>
        <v>0.77575699471908521</v>
      </c>
      <c r="D59" s="24">
        <f>IF(ISBLANK('Dados Normal. pelo Peso - Chuva'!D59),"",('Dados Normal. pelo Peso - Chuva'!D59-'Dados Normal. pelo Peso - Chuva'!D$194)/('Dados Normal. pelo Peso - Chuva'!D$193-'Dados Normal. pelo Peso - Chuva'!D$194))</f>
        <v>0.34924978046821681</v>
      </c>
      <c r="E59" s="24">
        <f>IF(ISBLANK('Dados Normal. pelo Peso - Chuva'!E59),"",('Dados Normal. pelo Peso - Chuva'!E59-'Dados Normal. pelo Peso - Chuva'!E$194)/('Dados Normal. pelo Peso - Chuva'!E$193-'Dados Normal. pelo Peso - Chuva'!E$194))</f>
        <v>0.7577408967054744</v>
      </c>
      <c r="F59" s="24">
        <f>IF(ISBLANK('Dados Normal. pelo Peso - Chuva'!F59),"",('Dados Normal. pelo Peso - Chuva'!F59-'Dados Normal. pelo Peso - Chuva'!F$194)/('Dados Normal. pelo Peso - Chuva'!F$193-'Dados Normal. pelo Peso - Chuva'!F$194))</f>
        <v>0.72003631961259096</v>
      </c>
      <c r="G59" s="24">
        <f>IF(ISBLANK('Dados Normal. pelo Peso - Chuva'!G59),"",('Dados Normal. pelo Peso - Chuva'!G59-'Dados Normal. pelo Peso - Chuva'!G$194)/('Dados Normal. pelo Peso - Chuva'!G$193-'Dados Normal. pelo Peso - Chuva'!G$194))</f>
        <v>3.9722320062304965E-2</v>
      </c>
      <c r="H59" s="24">
        <f>IF(ISBLANK('Dados Normal. pelo Peso - Chuva'!H59),"",('Dados Normal. pelo Peso - Chuva'!H59-'Dados Normal. pelo Peso - Chuva'!H$194)/('Dados Normal. pelo Peso - Chuva'!H$193-'Dados Normal. pelo Peso - Chuva'!H$194))</f>
        <v>0.91366570464690899</v>
      </c>
      <c r="I59" s="24">
        <f>IF(ISBLANK('Dados Normal. pelo Peso - Chuva'!I59),"",('Dados Normal. pelo Peso - Chuva'!I59-'Dados Normal. pelo Peso - Chuva'!I$194)/('Dados Normal. pelo Peso - Chuva'!I$193-'Dados Normal. pelo Peso - Chuva'!I$194))</f>
        <v>0.54586046511627906</v>
      </c>
      <c r="J59" s="24">
        <f>IF(ISBLANK('Dados Normal. pelo Peso - Chuva'!J59),"",('Dados Normal. pelo Peso - Chuva'!J59-'Dados Normal. pelo Peso - Chuva'!J$194)/('Dados Normal. pelo Peso - Chuva'!J$193-'Dados Normal. pelo Peso - Chuva'!J$194))</f>
        <v>0.38002839564600127</v>
      </c>
      <c r="K59" s="24">
        <f>IF(ISBLANK('Dados Normal. pelo Peso - Chuva'!K59),"",('Dados Normal. pelo Peso - Chuva'!K59-'Dados Normal. pelo Peso - Chuva'!K$194)/('Dados Normal. pelo Peso - Chuva'!K$193-'Dados Normal. pelo Peso - Chuva'!K$194))</f>
        <v>0.7158136860264519</v>
      </c>
      <c r="L59" s="24">
        <f>IF(ISBLANK('Dados Normal. pelo Peso - Chuva'!L59),"",('Dados Normal. pelo Peso - Chuva'!L59-'Dados Normal. pelo Peso - Chuva'!L$194)/('Dados Normal. pelo Peso - Chuva'!L$193-'Dados Normal. pelo Peso - Chuva'!L$194))</f>
        <v>0.7725246363209759</v>
      </c>
      <c r="M59" s="24">
        <f>IF(ISBLANK('Dados Normal. pelo Peso - Chuva'!M59),"",('Dados Normal. pelo Peso - Chuva'!M59-'Dados Normal. pelo Peso - Chuva'!M$194)/('Dados Normal. pelo Peso - Chuva'!M$193-'Dados Normal. pelo Peso - Chuva'!M$194))</f>
        <v>0.77834335955576128</v>
      </c>
      <c r="N59" s="24">
        <f>IF(ISBLANK('Dados Normal. pelo Peso - Chuva'!N59),"",('Dados Normal. pelo Peso - Chuva'!N59-'Dados Normal. pelo Peso - Chuva'!N$194)/('Dados Normal. pelo Peso - Chuva'!N$193-'Dados Normal. pelo Peso - Chuva'!N$194))</f>
        <v>0.93126057529610828</v>
      </c>
      <c r="O59" s="24">
        <f>IF(ISBLANK('Dados Normal. pelo Peso - Chuva'!O59),"",('Dados Normal. pelo Peso - Chuva'!O59-'Dados Normal. pelo Peso - Chuva'!O$194)/('Dados Normal. pelo Peso - Chuva'!O$193-'Dados Normal. pelo Peso - Chuva'!O$194))</f>
        <v>0.44493670886075959</v>
      </c>
      <c r="P59" s="24">
        <f>IF(ISBLANK('Dados Normal. pelo Peso - Chuva'!P59),"",('Dados Normal. pelo Peso - Chuva'!P59-'Dados Normal. pelo Peso - Chuva'!P$194)/('Dados Normal. pelo Peso - Chuva'!P$193-'Dados Normal. pelo Peso - Chuva'!P$194))</f>
        <v>5.0732807215332035E-2</v>
      </c>
      <c r="Q59" s="24">
        <f>IF(ISBLANK('Dados Normal. pelo Peso - Chuva'!Q59),"",('Dados Normal. pelo Peso - Chuva'!Q59-'Dados Normal. pelo Peso - Chuva'!Q$194)/('Dados Normal. pelo Peso - Chuva'!Q$193-'Dados Normal. pelo Peso - Chuva'!Q$194))</f>
        <v>0</v>
      </c>
      <c r="R59" s="24">
        <f>IF(ISBLANK('Dados Normal. pelo Peso - Chuva'!R59),"",('Dados Normal. pelo Peso - Chuva'!R59-'Dados Normal. pelo Peso - Chuva'!R$194)/('Dados Normal. pelo Peso - Chuva'!R$193-'Dados Normal. pelo Peso - Chuva'!R$194))</f>
        <v>1</v>
      </c>
      <c r="S59" s="24">
        <f>IF(ISBLANK('Dados Normal. pelo Peso - Chuva'!S59),"",('Dados Normal. pelo Peso - Chuva'!S59-'Dados Normal. pelo Peso - Chuva'!S$194)/('Dados Normal. pelo Peso - Chuva'!S$193-'Dados Normal. pelo Peso - Chuva'!S$194))</f>
        <v>0.33333333333333343</v>
      </c>
      <c r="T59" s="24">
        <f>IF(ISBLANK('Dados Normal. pelo Peso - Chuva'!T59),"",('Dados Normal. pelo Peso - Chuva'!T59-'Dados Normal. pelo Peso - Chuva'!T$194)/('Dados Normal. pelo Peso - Chuva'!T$193-'Dados Normal. pelo Peso - Chuva'!T$194))</f>
        <v>1</v>
      </c>
      <c r="U59" s="24">
        <f>IF(ISBLANK('Dados Normal. pelo Peso - Chuva'!U59),"",('Dados Normal. pelo Peso - Chuva'!U59-'Dados Normal. pelo Peso - Chuva'!U$194)/('Dados Normal. pelo Peso - Chuva'!U$193-'Dados Normal. pelo Peso - Chuva'!U$194))</f>
        <v>0</v>
      </c>
      <c r="V59" s="24">
        <f>IF(ISBLANK('Dados Normal. pelo Peso - Chuva'!V59),"",('Dados Normal. pelo Peso - Chuva'!V59-'Dados Normal. pelo Peso - Chuva'!V$194)/('Dados Normal. pelo Peso - Chuva'!V$193-'Dados Normal. pelo Peso - Chuva'!V$194))</f>
        <v>0.83333333333333315</v>
      </c>
      <c r="W59" s="24">
        <f>IF(ISBLANK('Dados Normal. pelo Peso - Chuva'!W59),"",('Dados Normal. pelo Peso - Chuva'!W59-'Dados Normal. pelo Peso - Chuva'!W$194)/('Dados Normal. pelo Peso - Chuva'!W$193-'Dados Normal. pelo Peso - Chuva'!W$194))</f>
        <v>0.79065588499550765</v>
      </c>
      <c r="X59" s="24">
        <f>IF(ISBLANK('Dados Normal. pelo Peso - Chuva'!X59),"",('Dados Normal. pelo Peso - Chuva'!X59-'Dados Normal. pelo Peso - Chuva'!X$194)/('Dados Normal. pelo Peso - Chuva'!X$193-'Dados Normal. pelo Peso - Chuva'!X$194))</f>
        <v>0.40840220385674825</v>
      </c>
      <c r="Y59" s="24">
        <f>IF(ISBLANK('Dados Normal. pelo Peso - Chuva'!Y59),"",('Dados Normal. pelo Peso - Chuva'!Y59-'Dados Normal. pelo Peso - Chuva'!Y$194)/('Dados Normal. pelo Peso - Chuva'!Y$193-'Dados Normal. pelo Peso - Chuva'!Y$194))</f>
        <v>0.81518062508456224</v>
      </c>
      <c r="Z59" s="24">
        <f>IF(ISBLANK('Dados Normal. pelo Peso - Chuva'!Z59),"",('Dados Normal. pelo Peso - Chuva'!Z59-'Dados Normal. pelo Peso - Chuva'!Z$194)/('Dados Normal. pelo Peso - Chuva'!Z$193-'Dados Normal. pelo Peso - Chuva'!Z$194))</f>
        <v>0.83217461600646736</v>
      </c>
      <c r="AA59" s="24">
        <f>IF(ISBLANK('Dados Normal. pelo Peso - Chuva'!AA59),"",('Dados Normal. pelo Peso - Chuva'!AA59-'Dados Normal. pelo Peso - Chuva'!AA$194)/('Dados Normal. pelo Peso - Chuva'!AA$193-'Dados Normal. pelo Peso - Chuva'!AA$194))</f>
        <v>0.51924918597969738</v>
      </c>
      <c r="AB59" s="24">
        <f>IF(ISBLANK('Dados Normal. pelo Peso - Chuva'!AB59),"",('Dados Normal. pelo Peso - Chuva'!AB59-'Dados Normal. pelo Peso - Chuva'!AB$194)/('Dados Normal. pelo Peso - Chuva'!AB$193-'Dados Normal. pelo Peso - Chuva'!AB$194))</f>
        <v>0.29787234042553185</v>
      </c>
      <c r="AC59" s="24">
        <f>IF(ISBLANK('Dados Normal. pelo Peso - Chuva'!AC59),"",('Dados Normal. pelo Peso - Chuva'!AC59-'Dados Normal. pelo Peso - Chuva'!AC$194)/('Dados Normal. pelo Peso - Chuva'!AC$193-'Dados Normal. pelo Peso - Chuva'!AC$194))</f>
        <v>0.22916666666666669</v>
      </c>
    </row>
    <row r="60" spans="1:29" s="17" customFormat="1" x14ac:dyDescent="0.25">
      <c r="A60" s="18" t="s">
        <v>983</v>
      </c>
      <c r="B60" s="28" t="s">
        <v>984</v>
      </c>
      <c r="C60" s="24">
        <f>IF(ISBLANK('Dados Normal. pelo Peso - Chuva'!C60),"",('Dados Normal. pelo Peso - Chuva'!C60-'Dados Normal. pelo Peso - Chuva'!C$194)/('Dados Normal. pelo Peso - Chuva'!C$193-'Dados Normal. pelo Peso - Chuva'!C$194))</f>
        <v>0.64361488608186546</v>
      </c>
      <c r="D60" s="24">
        <f>IF(ISBLANK('Dados Normal. pelo Peso - Chuva'!D60),"",('Dados Normal. pelo Peso - Chuva'!D60-'Dados Normal. pelo Peso - Chuva'!D$194)/('Dados Normal. pelo Peso - Chuva'!D$193-'Dados Normal. pelo Peso - Chuva'!D$194))</f>
        <v>0.17702743321534925</v>
      </c>
      <c r="E60" s="24">
        <f>IF(ISBLANK('Dados Normal. pelo Peso - Chuva'!E60),"",('Dados Normal. pelo Peso - Chuva'!E60-'Dados Normal. pelo Peso - Chuva'!E$194)/('Dados Normal. pelo Peso - Chuva'!E$193-'Dados Normal. pelo Peso - Chuva'!E$194))</f>
        <v>0.31260837255387658</v>
      </c>
      <c r="F60" s="24">
        <f>IF(ISBLANK('Dados Normal. pelo Peso - Chuva'!F60),"",('Dados Normal. pelo Peso - Chuva'!F60-'Dados Normal. pelo Peso - Chuva'!F$194)/('Dados Normal. pelo Peso - Chuva'!F$193-'Dados Normal. pelo Peso - Chuva'!F$194))</f>
        <v>0.19824455205811142</v>
      </c>
      <c r="G60" s="24">
        <f>IF(ISBLANK('Dados Normal. pelo Peso - Chuva'!G60),"",('Dados Normal. pelo Peso - Chuva'!G60-'Dados Normal. pelo Peso - Chuva'!G$194)/('Dados Normal. pelo Peso - Chuva'!G$193-'Dados Normal. pelo Peso - Chuva'!G$194))</f>
        <v>0.19577761016380621</v>
      </c>
      <c r="H60" s="24">
        <f>IF(ISBLANK('Dados Normal. pelo Peso - Chuva'!H60),"",('Dados Normal. pelo Peso - Chuva'!H60-'Dados Normal. pelo Peso - Chuva'!H$194)/('Dados Normal. pelo Peso - Chuva'!H$193-'Dados Normal. pelo Peso - Chuva'!H$194))</f>
        <v>0.96986777566828208</v>
      </c>
      <c r="I60" s="24">
        <f>IF(ISBLANK('Dados Normal. pelo Peso - Chuva'!I60),"",('Dados Normal. pelo Peso - Chuva'!I60-'Dados Normal. pelo Peso - Chuva'!I$194)/('Dados Normal. pelo Peso - Chuva'!I$193-'Dados Normal. pelo Peso - Chuva'!I$194))</f>
        <v>0.64613953488372089</v>
      </c>
      <c r="J60" s="24">
        <f>IF(ISBLANK('Dados Normal. pelo Peso - Chuva'!J60),"",('Dados Normal. pelo Peso - Chuva'!J60-'Dados Normal. pelo Peso - Chuva'!J$194)/('Dados Normal. pelo Peso - Chuva'!J$193-'Dados Normal. pelo Peso - Chuva'!J$194))</f>
        <v>0.71462375769048747</v>
      </c>
      <c r="K60" s="24">
        <f>IF(ISBLANK('Dados Normal. pelo Peso - Chuva'!K60),"",('Dados Normal. pelo Peso - Chuva'!K60-'Dados Normal. pelo Peso - Chuva'!K$194)/('Dados Normal. pelo Peso - Chuva'!K$193-'Dados Normal. pelo Peso - Chuva'!K$194))</f>
        <v>0.66152961472110405</v>
      </c>
      <c r="L60" s="24">
        <f>IF(ISBLANK('Dados Normal. pelo Peso - Chuva'!L60),"",('Dados Normal. pelo Peso - Chuva'!L60-'Dados Normal. pelo Peso - Chuva'!L$194)/('Dados Normal. pelo Peso - Chuva'!L$193-'Dados Normal. pelo Peso - Chuva'!L$194))</f>
        <v>0.86485218207414349</v>
      </c>
      <c r="M60" s="24">
        <f>IF(ISBLANK('Dados Normal. pelo Peso - Chuva'!M60),"",('Dados Normal. pelo Peso - Chuva'!M60-'Dados Normal. pelo Peso - Chuva'!M$194)/('Dados Normal. pelo Peso - Chuva'!M$193-'Dados Normal. pelo Peso - Chuva'!M$194))</f>
        <v>0.63951874132346143</v>
      </c>
      <c r="N60" s="24">
        <f>IF(ISBLANK('Dados Normal. pelo Peso - Chuva'!N60),"",('Dados Normal. pelo Peso - Chuva'!N60-'Dados Normal. pelo Peso - Chuva'!N$194)/('Dados Normal. pelo Peso - Chuva'!N$193-'Dados Normal. pelo Peso - Chuva'!N$194))</f>
        <v>0.85702199661590517</v>
      </c>
      <c r="O60" s="24">
        <f>IF(ISBLANK('Dados Normal. pelo Peso - Chuva'!O60),"",('Dados Normal. pelo Peso - Chuva'!O60-'Dados Normal. pelo Peso - Chuva'!O$194)/('Dados Normal. pelo Peso - Chuva'!O$193-'Dados Normal. pelo Peso - Chuva'!O$194))</f>
        <v>0.9848101265822784</v>
      </c>
      <c r="P60" s="24">
        <f>IF(ISBLANK('Dados Normal. pelo Peso - Chuva'!P60),"",('Dados Normal. pelo Peso - Chuva'!P60-'Dados Normal. pelo Peso - Chuva'!P$194)/('Dados Normal. pelo Peso - Chuva'!P$193-'Dados Normal. pelo Peso - Chuva'!P$194))</f>
        <v>6.2006764374294705E-2</v>
      </c>
      <c r="Q60" s="24">
        <f>IF(ISBLANK('Dados Normal. pelo Peso - Chuva'!Q60),"",('Dados Normal. pelo Peso - Chuva'!Q60-'Dados Normal. pelo Peso - Chuva'!Q$194)/('Dados Normal. pelo Peso - Chuva'!Q$193-'Dados Normal. pelo Peso - Chuva'!Q$194))</f>
        <v>1</v>
      </c>
      <c r="R60" s="24">
        <f>IF(ISBLANK('Dados Normal. pelo Peso - Chuva'!R60),"",('Dados Normal. pelo Peso - Chuva'!R60-'Dados Normal. pelo Peso - Chuva'!R$194)/('Dados Normal. pelo Peso - Chuva'!R$193-'Dados Normal. pelo Peso - Chuva'!R$194))</f>
        <v>1</v>
      </c>
      <c r="S60" s="24">
        <f>IF(ISBLANK('Dados Normal. pelo Peso - Chuva'!S60),"",('Dados Normal. pelo Peso - Chuva'!S60-'Dados Normal. pelo Peso - Chuva'!S$194)/('Dados Normal. pelo Peso - Chuva'!S$193-'Dados Normal. pelo Peso - Chuva'!S$194))</f>
        <v>0.66666666666666674</v>
      </c>
      <c r="T60" s="24">
        <f>IF(ISBLANK('Dados Normal. pelo Peso - Chuva'!T60),"",('Dados Normal. pelo Peso - Chuva'!T60-'Dados Normal. pelo Peso - Chuva'!T$194)/('Dados Normal. pelo Peso - Chuva'!T$193-'Dados Normal. pelo Peso - Chuva'!T$194))</f>
        <v>1</v>
      </c>
      <c r="U60" s="24">
        <f>IF(ISBLANK('Dados Normal. pelo Peso - Chuva'!U60),"",('Dados Normal. pelo Peso - Chuva'!U60-'Dados Normal. pelo Peso - Chuva'!U$194)/('Dados Normal. pelo Peso - Chuva'!U$193-'Dados Normal. pelo Peso - Chuva'!U$194))</f>
        <v>1</v>
      </c>
      <c r="V60" s="24">
        <f>IF(ISBLANK('Dados Normal. pelo Peso - Chuva'!V60),"",('Dados Normal. pelo Peso - Chuva'!V60-'Dados Normal. pelo Peso - Chuva'!V$194)/('Dados Normal. pelo Peso - Chuva'!V$193-'Dados Normal. pelo Peso - Chuva'!V$194))</f>
        <v>4.1666666666666352E-2</v>
      </c>
      <c r="W60" s="24">
        <f>IF(ISBLANK('Dados Normal. pelo Peso - Chuva'!W60),"",('Dados Normal. pelo Peso - Chuva'!W60-'Dados Normal. pelo Peso - Chuva'!W$194)/('Dados Normal. pelo Peso - Chuva'!W$193-'Dados Normal. pelo Peso - Chuva'!W$194))</f>
        <v>0</v>
      </c>
      <c r="X60" s="24">
        <f>IF(ISBLANK('Dados Normal. pelo Peso - Chuva'!X60),"",('Dados Normal. pelo Peso - Chuva'!X60-'Dados Normal. pelo Peso - Chuva'!X$194)/('Dados Normal. pelo Peso - Chuva'!X$193-'Dados Normal. pelo Peso - Chuva'!X$194))</f>
        <v>0.38980716253443504</v>
      </c>
      <c r="Y60" s="24">
        <f>IF(ISBLANK('Dados Normal. pelo Peso - Chuva'!Y60),"",('Dados Normal. pelo Peso - Chuva'!Y60-'Dados Normal. pelo Peso - Chuva'!Y$194)/('Dados Normal. pelo Peso - Chuva'!Y$193-'Dados Normal. pelo Peso - Chuva'!Y$194))</f>
        <v>8.9568393992693812E-2</v>
      </c>
      <c r="Z60" s="24">
        <f>IF(ISBLANK('Dados Normal. pelo Peso - Chuva'!Z60),"",('Dados Normal. pelo Peso - Chuva'!Z60-'Dados Normal. pelo Peso - Chuva'!Z$194)/('Dados Normal. pelo Peso - Chuva'!Z$193-'Dados Normal. pelo Peso - Chuva'!Z$194))</f>
        <v>7.4050121261115598E-2</v>
      </c>
      <c r="AA60" s="24">
        <f>IF(ISBLANK('Dados Normal. pelo Peso - Chuva'!AA60),"",('Dados Normal. pelo Peso - Chuva'!AA60-'Dados Normal. pelo Peso - Chuva'!AA$194)/('Dados Normal. pelo Peso - Chuva'!AA$193-'Dados Normal. pelo Peso - Chuva'!AA$194))</f>
        <v>0.18942731277533043</v>
      </c>
      <c r="AB60" s="24">
        <f>IF(ISBLANK('Dados Normal. pelo Peso - Chuva'!AB60),"",('Dados Normal. pelo Peso - Chuva'!AB60-'Dados Normal. pelo Peso - Chuva'!AB$194)/('Dados Normal. pelo Peso - Chuva'!AB$193-'Dados Normal. pelo Peso - Chuva'!AB$194))</f>
        <v>0.34042553191489361</v>
      </c>
      <c r="AC60" s="24">
        <f>IF(ISBLANK('Dados Normal. pelo Peso - Chuva'!AC60),"",('Dados Normal. pelo Peso - Chuva'!AC60-'Dados Normal. pelo Peso - Chuva'!AC$194)/('Dados Normal. pelo Peso - Chuva'!AC$193-'Dados Normal. pelo Peso - Chuva'!AC$194))</f>
        <v>0.97916666666666663</v>
      </c>
    </row>
    <row r="61" spans="1:29" s="17" customFormat="1" x14ac:dyDescent="0.25">
      <c r="A61" s="18" t="s">
        <v>985</v>
      </c>
      <c r="B61" s="28" t="s">
        <v>986</v>
      </c>
      <c r="C61" s="24">
        <f>IF(ISBLANK('Dados Normal. pelo Peso - Chuva'!C61),"",('Dados Normal. pelo Peso - Chuva'!C61-'Dados Normal. pelo Peso - Chuva'!C$194)/('Dados Normal. pelo Peso - Chuva'!C$193-'Dados Normal. pelo Peso - Chuva'!C$194))</f>
        <v>0.68990348697448278</v>
      </c>
      <c r="D61" s="24">
        <f>IF(ISBLANK('Dados Normal. pelo Peso - Chuva'!D61),"",('Dados Normal. pelo Peso - Chuva'!D61-'Dados Normal. pelo Peso - Chuva'!D$194)/('Dados Normal. pelo Peso - Chuva'!D$193-'Dados Normal. pelo Peso - Chuva'!D$194))</f>
        <v>0.29742813950499503</v>
      </c>
      <c r="E61" s="24">
        <f>IF(ISBLANK('Dados Normal. pelo Peso - Chuva'!E61),"",('Dados Normal. pelo Peso - Chuva'!E61-'Dados Normal. pelo Peso - Chuva'!E$194)/('Dados Normal. pelo Peso - Chuva'!E$193-'Dados Normal. pelo Peso - Chuva'!E$194))</f>
        <v>0.61803319296507309</v>
      </c>
      <c r="F61" s="24">
        <f>IF(ISBLANK('Dados Normal. pelo Peso - Chuva'!F61),"",('Dados Normal. pelo Peso - Chuva'!F61-'Dados Normal. pelo Peso - Chuva'!F$194)/('Dados Normal. pelo Peso - Chuva'!F$193-'Dados Normal. pelo Peso - Chuva'!F$194))</f>
        <v>0.62590799031477018</v>
      </c>
      <c r="G61" s="24">
        <f>IF(ISBLANK('Dados Normal. pelo Peso - Chuva'!G61),"",('Dados Normal. pelo Peso - Chuva'!G61-'Dados Normal. pelo Peso - Chuva'!G$194)/('Dados Normal. pelo Peso - Chuva'!G$193-'Dados Normal. pelo Peso - Chuva'!G$194))</f>
        <v>9.7747763586721936E-2</v>
      </c>
      <c r="H61" s="24">
        <f>IF(ISBLANK('Dados Normal. pelo Peso - Chuva'!H61),"",('Dados Normal. pelo Peso - Chuva'!H61-'Dados Normal. pelo Peso - Chuva'!H$194)/('Dados Normal. pelo Peso - Chuva'!H$193-'Dados Normal. pelo Peso - Chuva'!H$194))</f>
        <v>0.73036161358154794</v>
      </c>
      <c r="I61" s="24">
        <f>IF(ISBLANK('Dados Normal. pelo Peso - Chuva'!I61),"",('Dados Normal. pelo Peso - Chuva'!I61-'Dados Normal. pelo Peso - Chuva'!I$194)/('Dados Normal. pelo Peso - Chuva'!I$193-'Dados Normal. pelo Peso - Chuva'!I$194))</f>
        <v>0.24930232558139545</v>
      </c>
      <c r="J61" s="24">
        <f>IF(ISBLANK('Dados Normal. pelo Peso - Chuva'!J61),"",('Dados Normal. pelo Peso - Chuva'!J61-'Dados Normal. pelo Peso - Chuva'!J$194)/('Dados Normal. pelo Peso - Chuva'!J$193-'Dados Normal. pelo Peso - Chuva'!J$194))</f>
        <v>0.54945575011831538</v>
      </c>
      <c r="K61" s="24">
        <f>IF(ISBLANK('Dados Normal. pelo Peso - Chuva'!K61),"",('Dados Normal. pelo Peso - Chuva'!K61-'Dados Normal. pelo Peso - Chuva'!K$194)/('Dados Normal. pelo Peso - Chuva'!K$193-'Dados Normal. pelo Peso - Chuva'!K$194))</f>
        <v>0.47705577918343878</v>
      </c>
      <c r="L61" s="24">
        <f>IF(ISBLANK('Dados Normal. pelo Peso - Chuva'!L61),"",('Dados Normal. pelo Peso - Chuva'!L61-'Dados Normal. pelo Peso - Chuva'!L$194)/('Dados Normal. pelo Peso - Chuva'!L$193-'Dados Normal. pelo Peso - Chuva'!L$194))</f>
        <v>0.76783200375410587</v>
      </c>
      <c r="M61" s="24">
        <f>IF(ISBLANK('Dados Normal. pelo Peso - Chuva'!M61),"",('Dados Normal. pelo Peso - Chuva'!M61-'Dados Normal. pelo Peso - Chuva'!M$194)/('Dados Normal. pelo Peso - Chuva'!M$193-'Dados Normal. pelo Peso - Chuva'!M$194))</f>
        <v>0.63118926422952348</v>
      </c>
      <c r="N61" s="24">
        <f>IF(ISBLANK('Dados Normal. pelo Peso - Chuva'!N61),"",('Dados Normal. pelo Peso - Chuva'!N61-'Dados Normal. pelo Peso - Chuva'!N$194)/('Dados Normal. pelo Peso - Chuva'!N$193-'Dados Normal. pelo Peso - Chuva'!N$194))</f>
        <v>0.97800338409475474</v>
      </c>
      <c r="O61" s="24">
        <f>IF(ISBLANK('Dados Normal. pelo Peso - Chuva'!O61),"",('Dados Normal. pelo Peso - Chuva'!O61-'Dados Normal. pelo Peso - Chuva'!O$194)/('Dados Normal. pelo Peso - Chuva'!O$193-'Dados Normal. pelo Peso - Chuva'!O$194))</f>
        <v>0.60854430379746816</v>
      </c>
      <c r="P61" s="24">
        <f>IF(ISBLANK('Dados Normal. pelo Peso - Chuva'!P61),"",('Dados Normal. pelo Peso - Chuva'!P61-'Dados Normal. pelo Peso - Chuva'!P$194)/('Dados Normal. pelo Peso - Chuva'!P$193-'Dados Normal. pelo Peso - Chuva'!P$194))</f>
        <v>7.1025930101465864E-2</v>
      </c>
      <c r="Q61" s="24">
        <f>IF(ISBLANK('Dados Normal. pelo Peso - Chuva'!Q61),"",('Dados Normal. pelo Peso - Chuva'!Q61-'Dados Normal. pelo Peso - Chuva'!Q$194)/('Dados Normal. pelo Peso - Chuva'!Q$193-'Dados Normal. pelo Peso - Chuva'!Q$194))</f>
        <v>1</v>
      </c>
      <c r="R61" s="24">
        <f>IF(ISBLANK('Dados Normal. pelo Peso - Chuva'!R61),"",('Dados Normal. pelo Peso - Chuva'!R61-'Dados Normal. pelo Peso - Chuva'!R$194)/('Dados Normal. pelo Peso - Chuva'!R$193-'Dados Normal. pelo Peso - Chuva'!R$194))</f>
        <v>1</v>
      </c>
      <c r="S61" s="24">
        <f>IF(ISBLANK('Dados Normal. pelo Peso - Chuva'!S61),"",('Dados Normal. pelo Peso - Chuva'!S61-'Dados Normal. pelo Peso - Chuva'!S$194)/('Dados Normal. pelo Peso - Chuva'!S$193-'Dados Normal. pelo Peso - Chuva'!S$194))</f>
        <v>0.33333333333333343</v>
      </c>
      <c r="T61" s="24">
        <f>IF(ISBLANK('Dados Normal. pelo Peso - Chuva'!T61),"",('Dados Normal. pelo Peso - Chuva'!T61-'Dados Normal. pelo Peso - Chuva'!T$194)/('Dados Normal. pelo Peso - Chuva'!T$193-'Dados Normal. pelo Peso - Chuva'!T$194))</f>
        <v>1</v>
      </c>
      <c r="U61" s="24">
        <f>IF(ISBLANK('Dados Normal. pelo Peso - Chuva'!U61),"",('Dados Normal. pelo Peso - Chuva'!U61-'Dados Normal. pelo Peso - Chuva'!U$194)/('Dados Normal. pelo Peso - Chuva'!U$193-'Dados Normal. pelo Peso - Chuva'!U$194))</f>
        <v>1</v>
      </c>
      <c r="V61" s="24">
        <f>IF(ISBLANK('Dados Normal. pelo Peso - Chuva'!V61),"",('Dados Normal. pelo Peso - Chuva'!V61-'Dados Normal. pelo Peso - Chuva'!V$194)/('Dados Normal. pelo Peso - Chuva'!V$193-'Dados Normal. pelo Peso - Chuva'!V$194))</f>
        <v>0.5</v>
      </c>
      <c r="W61" s="24">
        <f>IF(ISBLANK('Dados Normal. pelo Peso - Chuva'!W61),"",('Dados Normal. pelo Peso - Chuva'!W61-'Dados Normal. pelo Peso - Chuva'!W$194)/('Dados Normal. pelo Peso - Chuva'!W$193-'Dados Normal. pelo Peso - Chuva'!W$194))</f>
        <v>0.8310871518418691</v>
      </c>
      <c r="X61" s="24">
        <f>IF(ISBLANK('Dados Normal. pelo Peso - Chuva'!X61),"",('Dados Normal. pelo Peso - Chuva'!X61-'Dados Normal. pelo Peso - Chuva'!X$194)/('Dados Normal. pelo Peso - Chuva'!X$193-'Dados Normal. pelo Peso - Chuva'!X$194))</f>
        <v>0.36157024793388415</v>
      </c>
      <c r="Y61" s="24">
        <f>IF(ISBLANK('Dados Normal. pelo Peso - Chuva'!Y61),"",('Dados Normal. pelo Peso - Chuva'!Y61-'Dados Normal. pelo Peso - Chuva'!Y$194)/('Dados Normal. pelo Peso - Chuva'!Y$193-'Dados Normal. pelo Peso - Chuva'!Y$194))</f>
        <v>0.88283046948992017</v>
      </c>
      <c r="Z61" s="24">
        <f>IF(ISBLANK('Dados Normal. pelo Peso - Chuva'!Z61),"",('Dados Normal. pelo Peso - Chuva'!Z61-'Dados Normal. pelo Peso - Chuva'!Z$194)/('Dados Normal. pelo Peso - Chuva'!Z$193-'Dados Normal. pelo Peso - Chuva'!Z$194))</f>
        <v>0.78011317704122884</v>
      </c>
      <c r="AA61" s="24">
        <f>IF(ISBLANK('Dados Normal. pelo Peso - Chuva'!AA61),"",('Dados Normal. pelo Peso - Chuva'!AA61-'Dados Normal. pelo Peso - Chuva'!AA$194)/('Dados Normal. pelo Peso - Chuva'!AA$193-'Dados Normal. pelo Peso - Chuva'!AA$194))</f>
        <v>0.70178126795633022</v>
      </c>
      <c r="AB61" s="24">
        <f>IF(ISBLANK('Dados Normal. pelo Peso - Chuva'!AB61),"",('Dados Normal. pelo Peso - Chuva'!AB61-'Dados Normal. pelo Peso - Chuva'!AB$194)/('Dados Normal. pelo Peso - Chuva'!AB$193-'Dados Normal. pelo Peso - Chuva'!AB$194))</f>
        <v>0.57446808510638314</v>
      </c>
      <c r="AC61" s="24">
        <f>IF(ISBLANK('Dados Normal. pelo Peso - Chuva'!AC61),"",('Dados Normal. pelo Peso - Chuva'!AC61-'Dados Normal. pelo Peso - Chuva'!AC$194)/('Dados Normal. pelo Peso - Chuva'!AC$193-'Dados Normal. pelo Peso - Chuva'!AC$194))</f>
        <v>0.52083333333333326</v>
      </c>
    </row>
    <row r="62" spans="1:29" s="17" customFormat="1" x14ac:dyDescent="0.25">
      <c r="A62" s="18" t="s">
        <v>987</v>
      </c>
      <c r="B62" s="28" t="s">
        <v>988</v>
      </c>
      <c r="C62" s="24">
        <f>IF(ISBLANK('Dados Normal. pelo Peso - Chuva'!C62),"",('Dados Normal. pelo Peso - Chuva'!C62-'Dados Normal. pelo Peso - Chuva'!C$194)/('Dados Normal. pelo Peso - Chuva'!C$193-'Dados Normal. pelo Peso - Chuva'!C$194))</f>
        <v>0.4043009983757096</v>
      </c>
      <c r="D62" s="24">
        <f>IF(ISBLANK('Dados Normal. pelo Peso - Chuva'!D62),"",('Dados Normal. pelo Peso - Chuva'!D62-'Dados Normal. pelo Peso - Chuva'!D$194)/('Dados Normal. pelo Peso - Chuva'!D$193-'Dados Normal. pelo Peso - Chuva'!D$194))</f>
        <v>0.62237985661417083</v>
      </c>
      <c r="E62" s="24">
        <f>IF(ISBLANK('Dados Normal. pelo Peso - Chuva'!E62),"",('Dados Normal. pelo Peso - Chuva'!E62-'Dados Normal. pelo Peso - Chuva'!E$194)/('Dados Normal. pelo Peso - Chuva'!E$193-'Dados Normal. pelo Peso - Chuva'!E$194))</f>
        <v>0.65023532325984634</v>
      </c>
      <c r="F62" s="24">
        <f>IF(ISBLANK('Dados Normal. pelo Peso - Chuva'!F62),"",('Dados Normal. pelo Peso - Chuva'!F62-'Dados Normal. pelo Peso - Chuva'!F$194)/('Dados Normal. pelo Peso - Chuva'!F$193-'Dados Normal. pelo Peso - Chuva'!F$194))</f>
        <v>0.58232445520581133</v>
      </c>
      <c r="G62" s="24">
        <f>IF(ISBLANK('Dados Normal. pelo Peso - Chuva'!G62),"",('Dados Normal. pelo Peso - Chuva'!G62-'Dados Normal. pelo Peso - Chuva'!G$194)/('Dados Normal. pelo Peso - Chuva'!G$193-'Dados Normal. pelo Peso - Chuva'!G$194))</f>
        <v>0.42270403308790766</v>
      </c>
      <c r="H62" s="24">
        <f>IF(ISBLANK('Dados Normal. pelo Peso - Chuva'!H62),"",('Dados Normal. pelo Peso - Chuva'!H62-'Dados Normal. pelo Peso - Chuva'!H$194)/('Dados Normal. pelo Peso - Chuva'!H$193-'Dados Normal. pelo Peso - Chuva'!H$194))</f>
        <v>0.49368510496223017</v>
      </c>
      <c r="I62" s="24">
        <f>IF(ISBLANK('Dados Normal. pelo Peso - Chuva'!I62),"",('Dados Normal. pelo Peso - Chuva'!I62-'Dados Normal. pelo Peso - Chuva'!I$194)/('Dados Normal. pelo Peso - Chuva'!I$193-'Dados Normal. pelo Peso - Chuva'!I$194))</f>
        <v>0.60893023255813949</v>
      </c>
      <c r="J62" s="24">
        <f>IF(ISBLANK('Dados Normal. pelo Peso - Chuva'!J62),"",('Dados Normal. pelo Peso - Chuva'!J62-'Dados Normal. pelo Peso - Chuva'!J$194)/('Dados Normal. pelo Peso - Chuva'!J$193-'Dados Normal. pelo Peso - Chuva'!J$194))</f>
        <v>0.43871273071462386</v>
      </c>
      <c r="K62" s="24">
        <f>IF(ISBLANK('Dados Normal. pelo Peso - Chuva'!K62),"",('Dados Normal. pelo Peso - Chuva'!K62-'Dados Normal. pelo Peso - Chuva'!K$194)/('Dados Normal. pelo Peso - Chuva'!K$193-'Dados Normal. pelo Peso - Chuva'!K$194))</f>
        <v>0.21219091431857393</v>
      </c>
      <c r="L62" s="24">
        <f>IF(ISBLANK('Dados Normal. pelo Peso - Chuva'!L62),"",('Dados Normal. pelo Peso - Chuva'!L62-'Dados Normal. pelo Peso - Chuva'!L$194)/('Dados Normal. pelo Peso - Chuva'!L$193-'Dados Normal. pelo Peso - Chuva'!L$194))</f>
        <v>0.92362740497419027</v>
      </c>
      <c r="M62" s="24">
        <f>IF(ISBLANK('Dados Normal. pelo Peso - Chuva'!M62),"",('Dados Normal. pelo Peso - Chuva'!M62-'Dados Normal. pelo Peso - Chuva'!M$194)/('Dados Normal. pelo Peso - Chuva'!M$193-'Dados Normal. pelo Peso - Chuva'!M$194))</f>
        <v>0.70337806571031924</v>
      </c>
      <c r="N62" s="24">
        <f>IF(ISBLANK('Dados Normal. pelo Peso - Chuva'!N62),"",('Dados Normal. pelo Peso - Chuva'!N62-'Dados Normal. pelo Peso - Chuva'!N$194)/('Dados Normal. pelo Peso - Chuva'!N$193-'Dados Normal. pelo Peso - Chuva'!N$194))</f>
        <v>0.96108291032148896</v>
      </c>
      <c r="O62" s="24">
        <f>IF(ISBLANK('Dados Normal. pelo Peso - Chuva'!O62),"",('Dados Normal. pelo Peso - Chuva'!O62-'Dados Normal. pelo Peso - Chuva'!O$194)/('Dados Normal. pelo Peso - Chuva'!O$193-'Dados Normal. pelo Peso - Chuva'!O$194))</f>
        <v>0.86661392405063276</v>
      </c>
      <c r="P62" s="24">
        <f>IF(ISBLANK('Dados Normal. pelo Peso - Chuva'!P62),"",('Dados Normal. pelo Peso - Chuva'!P62-'Dados Normal. pelo Peso - Chuva'!P$194)/('Dados Normal. pelo Peso - Chuva'!P$193-'Dados Normal. pelo Peso - Chuva'!P$194))</f>
        <v>3.0439684329199895E-2</v>
      </c>
      <c r="Q62" s="24">
        <f>IF(ISBLANK('Dados Normal. pelo Peso - Chuva'!Q62),"",('Dados Normal. pelo Peso - Chuva'!Q62-'Dados Normal. pelo Peso - Chuva'!Q$194)/('Dados Normal. pelo Peso - Chuva'!Q$193-'Dados Normal. pelo Peso - Chuva'!Q$194))</f>
        <v>0</v>
      </c>
      <c r="R62" s="24">
        <f>IF(ISBLANK('Dados Normal. pelo Peso - Chuva'!R62),"",('Dados Normal. pelo Peso - Chuva'!R62-'Dados Normal. pelo Peso - Chuva'!R$194)/('Dados Normal. pelo Peso - Chuva'!R$193-'Dados Normal. pelo Peso - Chuva'!R$194))</f>
        <v>0</v>
      </c>
      <c r="S62" s="24">
        <f>IF(ISBLANK('Dados Normal. pelo Peso - Chuva'!S62),"",('Dados Normal. pelo Peso - Chuva'!S62-'Dados Normal. pelo Peso - Chuva'!S$194)/('Dados Normal. pelo Peso - Chuva'!S$193-'Dados Normal. pelo Peso - Chuva'!S$194))</f>
        <v>0.66666666666666674</v>
      </c>
      <c r="T62" s="24">
        <f>IF(ISBLANK('Dados Normal. pelo Peso - Chuva'!T62),"",('Dados Normal. pelo Peso - Chuva'!T62-'Dados Normal. pelo Peso - Chuva'!T$194)/('Dados Normal. pelo Peso - Chuva'!T$193-'Dados Normal. pelo Peso - Chuva'!T$194))</f>
        <v>1</v>
      </c>
      <c r="U62" s="24">
        <f>IF(ISBLANK('Dados Normal. pelo Peso - Chuva'!U62),"",('Dados Normal. pelo Peso - Chuva'!U62-'Dados Normal. pelo Peso - Chuva'!U$194)/('Dados Normal. pelo Peso - Chuva'!U$193-'Dados Normal. pelo Peso - Chuva'!U$194))</f>
        <v>1</v>
      </c>
      <c r="V62" s="24">
        <f>IF(ISBLANK('Dados Normal. pelo Peso - Chuva'!V62),"",('Dados Normal. pelo Peso - Chuva'!V62-'Dados Normal. pelo Peso - Chuva'!V$194)/('Dados Normal. pelo Peso - Chuva'!V$193-'Dados Normal. pelo Peso - Chuva'!V$194))</f>
        <v>0.875</v>
      </c>
      <c r="W62" s="24">
        <f>IF(ISBLANK('Dados Normal. pelo Peso - Chuva'!W62),"",('Dados Normal. pelo Peso - Chuva'!W62-'Dados Normal. pelo Peso - Chuva'!W$194)/('Dados Normal. pelo Peso - Chuva'!W$193-'Dados Normal. pelo Peso - Chuva'!W$194))</f>
        <v>0.37376460017969454</v>
      </c>
      <c r="X62" s="24">
        <f>IF(ISBLANK('Dados Normal. pelo Peso - Chuva'!X62),"",('Dados Normal. pelo Peso - Chuva'!X62-'Dados Normal. pelo Peso - Chuva'!X$194)/('Dados Normal. pelo Peso - Chuva'!X$193-'Dados Normal. pelo Peso - Chuva'!X$194))</f>
        <v>0.3340220385674923</v>
      </c>
      <c r="Y62" s="24">
        <f>IF(ISBLANK('Dados Normal. pelo Peso - Chuva'!Y62),"",('Dados Normal. pelo Peso - Chuva'!Y62-'Dados Normal. pelo Peso - Chuva'!Y$194)/('Dados Normal. pelo Peso - Chuva'!Y$193-'Dados Normal. pelo Peso - Chuva'!Y$194))</f>
        <v>0.47070761737248001</v>
      </c>
      <c r="Z62" s="24">
        <f>IF(ISBLANK('Dados Normal. pelo Peso - Chuva'!Z62),"",('Dados Normal. pelo Peso - Chuva'!Z62-'Dados Normal. pelo Peso - Chuva'!Z$194)/('Dados Normal. pelo Peso - Chuva'!Z$193-'Dados Normal. pelo Peso - Chuva'!Z$194))</f>
        <v>0.32999191592562654</v>
      </c>
      <c r="AA62" s="24">
        <f>IF(ISBLANK('Dados Normal. pelo Peso - Chuva'!AA62),"",('Dados Normal. pelo Peso - Chuva'!AA62-'Dados Normal. pelo Peso - Chuva'!AA$194)/('Dados Normal. pelo Peso - Chuva'!AA$193-'Dados Normal. pelo Peso - Chuva'!AA$194))</f>
        <v>0.33384409117027397</v>
      </c>
      <c r="AB62" s="24">
        <f>IF(ISBLANK('Dados Normal. pelo Peso - Chuva'!AB62),"",('Dados Normal. pelo Peso - Chuva'!AB62-'Dados Normal. pelo Peso - Chuva'!AB$194)/('Dados Normal. pelo Peso - Chuva'!AB$193-'Dados Normal. pelo Peso - Chuva'!AB$194))</f>
        <v>0.48936170212765961</v>
      </c>
      <c r="AC62" s="24">
        <f>IF(ISBLANK('Dados Normal. pelo Peso - Chuva'!AC62),"",('Dados Normal. pelo Peso - Chuva'!AC62-'Dados Normal. pelo Peso - Chuva'!AC$194)/('Dados Normal. pelo Peso - Chuva'!AC$193-'Dados Normal. pelo Peso - Chuva'!AC$194))</f>
        <v>0.10416666666666667</v>
      </c>
    </row>
    <row r="63" spans="1:29" s="17" customFormat="1" x14ac:dyDescent="0.25">
      <c r="A63" s="18" t="s">
        <v>989</v>
      </c>
      <c r="B63" s="28" t="s">
        <v>990</v>
      </c>
      <c r="C63" s="24">
        <f>IF(ISBLANK('Dados Normal. pelo Peso - Chuva'!C63),"",('Dados Normal. pelo Peso - Chuva'!C63-'Dados Normal. pelo Peso - Chuva'!C$194)/('Dados Normal. pelo Peso - Chuva'!C$193-'Dados Normal. pelo Peso - Chuva'!C$194))</f>
        <v>0.75719259830292351</v>
      </c>
      <c r="D63" s="24">
        <f>IF(ISBLANK('Dados Normal. pelo Peso - Chuva'!D63),"",('Dados Normal. pelo Peso - Chuva'!D63-'Dados Normal. pelo Peso - Chuva'!D$194)/('Dados Normal. pelo Peso - Chuva'!D$193-'Dados Normal. pelo Peso - Chuva'!D$194))</f>
        <v>0.34810805677140483</v>
      </c>
      <c r="E63" s="24">
        <f>IF(ISBLANK('Dados Normal. pelo Peso - Chuva'!E63),"",('Dados Normal. pelo Peso - Chuva'!E63-'Dados Normal. pelo Peso - Chuva'!E$194)/('Dados Normal. pelo Peso - Chuva'!E$193-'Dados Normal. pelo Peso - Chuva'!E$194))</f>
        <v>0</v>
      </c>
      <c r="F63" s="24">
        <f>IF(ISBLANK('Dados Normal. pelo Peso - Chuva'!F63),"",('Dados Normal. pelo Peso - Chuva'!F63-'Dados Normal. pelo Peso - Chuva'!F$194)/('Dados Normal. pelo Peso - Chuva'!F$193-'Dados Normal. pelo Peso - Chuva'!F$194))</f>
        <v>0</v>
      </c>
      <c r="G63" s="24">
        <f>IF(ISBLANK('Dados Normal. pelo Peso - Chuva'!G63),"",('Dados Normal. pelo Peso - Chuva'!G63-'Dados Normal. pelo Peso - Chuva'!G$194)/('Dados Normal. pelo Peso - Chuva'!G$193-'Dados Normal. pelo Peso - Chuva'!G$194))</f>
        <v>8.6721728186885685E-2</v>
      </c>
      <c r="H63" s="24">
        <f>IF(ISBLANK('Dados Normal. pelo Peso - Chuva'!H63),"",('Dados Normal. pelo Peso - Chuva'!H63-'Dados Normal. pelo Peso - Chuva'!H$194)/('Dados Normal. pelo Peso - Chuva'!H$193-'Dados Normal. pelo Peso - Chuva'!H$194))</f>
        <v>0.97301757884610685</v>
      </c>
      <c r="I63" s="24">
        <f>IF(ISBLANK('Dados Normal. pelo Peso - Chuva'!I63),"",('Dados Normal. pelo Peso - Chuva'!I63-'Dados Normal. pelo Peso - Chuva'!I$194)/('Dados Normal. pelo Peso - Chuva'!I$193-'Dados Normal. pelo Peso - Chuva'!I$194))</f>
        <v>0.81823255813953477</v>
      </c>
      <c r="J63" s="24">
        <f>IF(ISBLANK('Dados Normal. pelo Peso - Chuva'!J63),"",('Dados Normal. pelo Peso - Chuva'!J63-'Dados Normal. pelo Peso - Chuva'!J$194)/('Dados Normal. pelo Peso - Chuva'!J$193-'Dados Normal. pelo Peso - Chuva'!J$194))</f>
        <v>0.89304306672976819</v>
      </c>
      <c r="K63" s="24">
        <f>IF(ISBLANK('Dados Normal. pelo Peso - Chuva'!K63),"",('Dados Normal. pelo Peso - Chuva'!K63-'Dados Normal. pelo Peso - Chuva'!K$194)/('Dados Normal. pelo Peso - Chuva'!K$193-'Dados Normal. pelo Peso - Chuva'!K$194))</f>
        <v>0</v>
      </c>
      <c r="L63" s="24">
        <f>IF(ISBLANK('Dados Normal. pelo Peso - Chuva'!L63),"",('Dados Normal. pelo Peso - Chuva'!L63-'Dados Normal. pelo Peso - Chuva'!L$194)/('Dados Normal. pelo Peso - Chuva'!L$193-'Dados Normal. pelo Peso - Chuva'!L$194))</f>
        <v>1</v>
      </c>
      <c r="M63" s="24">
        <f>IF(ISBLANK('Dados Normal. pelo Peso - Chuva'!M63),"",('Dados Normal. pelo Peso - Chuva'!M63-'Dados Normal. pelo Peso - Chuva'!M$194)/('Dados Normal. pelo Peso - Chuva'!M$193-'Dados Normal. pelo Peso - Chuva'!M$194))</f>
        <v>0.94551133734382242</v>
      </c>
      <c r="N63" s="24">
        <f>IF(ISBLANK('Dados Normal. pelo Peso - Chuva'!N63),"",('Dados Normal. pelo Peso - Chuva'!N63-'Dados Normal. pelo Peso - Chuva'!N$194)/('Dados Normal. pelo Peso - Chuva'!N$193-'Dados Normal. pelo Peso - Chuva'!N$194))</f>
        <v>0.97483079526226735</v>
      </c>
      <c r="O63" s="24">
        <f>IF(ISBLANK('Dados Normal. pelo Peso - Chuva'!O63),"",('Dados Normal. pelo Peso - Chuva'!O63-'Dados Normal. pelo Peso - Chuva'!O$194)/('Dados Normal. pelo Peso - Chuva'!O$193-'Dados Normal. pelo Peso - Chuva'!O$194))</f>
        <v>1</v>
      </c>
      <c r="P63" s="24">
        <f>IF(ISBLANK('Dados Normal. pelo Peso - Chuva'!P63),"",('Dados Normal. pelo Peso - Chuva'!P63-'Dados Normal. pelo Peso - Chuva'!P$194)/('Dados Normal. pelo Peso - Chuva'!P$193-'Dados Normal. pelo Peso - Chuva'!P$194))</f>
        <v>2.3675310033821954E-2</v>
      </c>
      <c r="Q63" s="24">
        <f>IF(ISBLANK('Dados Normal. pelo Peso - Chuva'!Q63),"",('Dados Normal. pelo Peso - Chuva'!Q63-'Dados Normal. pelo Peso - Chuva'!Q$194)/('Dados Normal. pelo Peso - Chuva'!Q$193-'Dados Normal. pelo Peso - Chuva'!Q$194))</f>
        <v>1</v>
      </c>
      <c r="R63" s="24">
        <f>IF(ISBLANK('Dados Normal. pelo Peso - Chuva'!R63),"",('Dados Normal. pelo Peso - Chuva'!R63-'Dados Normal. pelo Peso - Chuva'!R$194)/('Dados Normal. pelo Peso - Chuva'!R$193-'Dados Normal. pelo Peso - Chuva'!R$194))</f>
        <v>1</v>
      </c>
      <c r="S63" s="24">
        <f>IF(ISBLANK('Dados Normal. pelo Peso - Chuva'!S63),"",('Dados Normal. pelo Peso - Chuva'!S63-'Dados Normal. pelo Peso - Chuva'!S$194)/('Dados Normal. pelo Peso - Chuva'!S$193-'Dados Normal. pelo Peso - Chuva'!S$194))</f>
        <v>0.33333333333333343</v>
      </c>
      <c r="T63" s="24">
        <f>IF(ISBLANK('Dados Normal. pelo Peso - Chuva'!T63),"",('Dados Normal. pelo Peso - Chuva'!T63-'Dados Normal. pelo Peso - Chuva'!T$194)/('Dados Normal. pelo Peso - Chuva'!T$193-'Dados Normal. pelo Peso - Chuva'!T$194))</f>
        <v>1</v>
      </c>
      <c r="U63" s="24">
        <f>IF(ISBLANK('Dados Normal. pelo Peso - Chuva'!U63),"",('Dados Normal. pelo Peso - Chuva'!U63-'Dados Normal. pelo Peso - Chuva'!U$194)/('Dados Normal. pelo Peso - Chuva'!U$193-'Dados Normal. pelo Peso - Chuva'!U$194))</f>
        <v>1</v>
      </c>
      <c r="V63" s="24">
        <f>IF(ISBLANK('Dados Normal. pelo Peso - Chuva'!V63),"",('Dados Normal. pelo Peso - Chuva'!V63-'Dados Normal. pelo Peso - Chuva'!V$194)/('Dados Normal. pelo Peso - Chuva'!V$193-'Dados Normal. pelo Peso - Chuva'!V$194))</f>
        <v>0.20833333333333318</v>
      </c>
      <c r="W63" s="24">
        <f>IF(ISBLANK('Dados Normal. pelo Peso - Chuva'!W63),"",('Dados Normal. pelo Peso - Chuva'!W63-'Dados Normal. pelo Peso - Chuva'!W$194)/('Dados Normal. pelo Peso - Chuva'!W$193-'Dados Normal. pelo Peso - Chuva'!W$194))</f>
        <v>0.32929020664869701</v>
      </c>
      <c r="X63" s="24">
        <f>IF(ISBLANK('Dados Normal. pelo Peso - Chuva'!X63),"",('Dados Normal. pelo Peso - Chuva'!X63-'Dados Normal. pelo Peso - Chuva'!X$194)/('Dados Normal. pelo Peso - Chuva'!X$193-'Dados Normal. pelo Peso - Chuva'!X$194))</f>
        <v>0.39118457300275394</v>
      </c>
      <c r="Y63" s="24">
        <f>IF(ISBLANK('Dados Normal. pelo Peso - Chuva'!Y63),"",('Dados Normal. pelo Peso - Chuva'!Y63-'Dados Normal. pelo Peso - Chuva'!Y$194)/('Dados Normal. pelo Peso - Chuva'!Y$193-'Dados Normal. pelo Peso - Chuva'!Y$194))</f>
        <v>0</v>
      </c>
      <c r="Z63" s="24">
        <f>IF(ISBLANK('Dados Normal. pelo Peso - Chuva'!Z63),"",('Dados Normal. pelo Peso - Chuva'!Z63-'Dados Normal. pelo Peso - Chuva'!Z$194)/('Dados Normal. pelo Peso - Chuva'!Z$193-'Dados Normal. pelo Peso - Chuva'!Z$194))</f>
        <v>0</v>
      </c>
      <c r="AA63" s="24">
        <f>IF(ISBLANK('Dados Normal. pelo Peso - Chuva'!AA63),"",('Dados Normal. pelo Peso - Chuva'!AA63-'Dados Normal. pelo Peso - Chuva'!AA$194)/('Dados Normal. pelo Peso - Chuva'!AA$193-'Dados Normal. pelo Peso - Chuva'!AA$194))</f>
        <v>0</v>
      </c>
      <c r="AB63" s="24">
        <f>IF(ISBLANK('Dados Normal. pelo Peso - Chuva'!AB63),"",('Dados Normal. pelo Peso - Chuva'!AB63-'Dados Normal. pelo Peso - Chuva'!AB$194)/('Dados Normal. pelo Peso - Chuva'!AB$193-'Dados Normal. pelo Peso - Chuva'!AB$194))</f>
        <v>0.85106382978723416</v>
      </c>
      <c r="AC63" s="24">
        <f>IF(ISBLANK('Dados Normal. pelo Peso - Chuva'!AC63),"",('Dados Normal. pelo Peso - Chuva'!AC63-'Dados Normal. pelo Peso - Chuva'!AC$194)/('Dados Normal. pelo Peso - Chuva'!AC$193-'Dados Normal. pelo Peso - Chuva'!AC$194))</f>
        <v>0.77083333333333326</v>
      </c>
    </row>
    <row r="64" spans="1:29" s="17" customFormat="1" x14ac:dyDescent="0.25">
      <c r="A64" s="18" t="s">
        <v>991</v>
      </c>
      <c r="B64" s="28" t="s">
        <v>992</v>
      </c>
      <c r="C64" s="24">
        <f>IF(ISBLANK('Dados Normal. pelo Peso - Chuva'!C64),"",('Dados Normal. pelo Peso - Chuva'!C64-'Dados Normal. pelo Peso - Chuva'!C$194)/('Dados Normal. pelo Peso - Chuva'!C$193-'Dados Normal. pelo Peso - Chuva'!C$194))</f>
        <v>0.34450015496433617</v>
      </c>
      <c r="D64" s="24">
        <f>IF(ISBLANK('Dados Normal. pelo Peso - Chuva'!D64),"",('Dados Normal. pelo Peso - Chuva'!D64-'Dados Normal. pelo Peso - Chuva'!D$194)/('Dados Normal. pelo Peso - Chuva'!D$193-'Dados Normal. pelo Peso - Chuva'!D$194))</f>
        <v>0.53993234533060142</v>
      </c>
      <c r="E64" s="24">
        <f>IF(ISBLANK('Dados Normal. pelo Peso - Chuva'!E64),"",('Dados Normal. pelo Peso - Chuva'!E64-'Dados Normal. pelo Peso - Chuva'!E$194)/('Dados Normal. pelo Peso - Chuva'!E$193-'Dados Normal. pelo Peso - Chuva'!E$194))</f>
        <v>0.64429031459004216</v>
      </c>
      <c r="F64" s="24">
        <f>IF(ISBLANK('Dados Normal. pelo Peso - Chuva'!F64),"",('Dados Normal. pelo Peso - Chuva'!F64-'Dados Normal. pelo Peso - Chuva'!F$194)/('Dados Normal. pelo Peso - Chuva'!F$193-'Dados Normal. pelo Peso - Chuva'!F$194))</f>
        <v>0.60078692493946739</v>
      </c>
      <c r="G64" s="24">
        <f>IF(ISBLANK('Dados Normal. pelo Peso - Chuva'!G64),"",('Dados Normal. pelo Peso - Chuva'!G64-'Dados Normal. pelo Peso - Chuva'!G$194)/('Dados Normal. pelo Peso - Chuva'!G$193-'Dados Normal. pelo Peso - Chuva'!G$194))</f>
        <v>0.15609298234001551</v>
      </c>
      <c r="H64" s="24">
        <f>IF(ISBLANK('Dados Normal. pelo Peso - Chuva'!H64),"",('Dados Normal. pelo Peso - Chuva'!H64-'Dados Normal. pelo Peso - Chuva'!H$194)/('Dados Normal. pelo Peso - Chuva'!H$193-'Dados Normal. pelo Peso - Chuva'!H$194))</f>
        <v>0.88322407893982013</v>
      </c>
      <c r="I64" s="24">
        <f>IF(ISBLANK('Dados Normal. pelo Peso - Chuva'!I64),"",('Dados Normal. pelo Peso - Chuva'!I64-'Dados Normal. pelo Peso - Chuva'!I$194)/('Dados Normal. pelo Peso - Chuva'!I$193-'Dados Normal. pelo Peso - Chuva'!I$194))</f>
        <v>0.32837209302325587</v>
      </c>
      <c r="J64" s="24">
        <f>IF(ISBLANK('Dados Normal. pelo Peso - Chuva'!J64),"",('Dados Normal. pelo Peso - Chuva'!J64-'Dados Normal. pelo Peso - Chuva'!J$194)/('Dados Normal. pelo Peso - Chuva'!J$193-'Dados Normal. pelo Peso - Chuva'!J$194))</f>
        <v>0.19924278277330831</v>
      </c>
      <c r="K64" s="24">
        <f>IF(ISBLANK('Dados Normal. pelo Peso - Chuva'!K64),"",('Dados Normal. pelo Peso - Chuva'!K64-'Dados Normal. pelo Peso - Chuva'!K$194)/('Dados Normal. pelo Peso - Chuva'!K$193-'Dados Normal. pelo Peso - Chuva'!K$194))</f>
        <v>0.73916043703277745</v>
      </c>
      <c r="L64" s="24">
        <f>IF(ISBLANK('Dados Normal. pelo Peso - Chuva'!L64),"",('Dados Normal. pelo Peso - Chuva'!L64-'Dados Normal. pelo Peso - Chuva'!L$194)/('Dados Normal. pelo Peso - Chuva'!L$193-'Dados Normal. pelo Peso - Chuva'!L$194))</f>
        <v>0.8375175973721255</v>
      </c>
      <c r="M64" s="24">
        <f>IF(ISBLANK('Dados Normal. pelo Peso - Chuva'!M64),"",('Dados Normal. pelo Peso - Chuva'!M64-'Dados Normal. pelo Peso - Chuva'!M$194)/('Dados Normal. pelo Peso - Chuva'!M$193-'Dados Normal. pelo Peso - Chuva'!M$194))</f>
        <v>0.53979639055992601</v>
      </c>
      <c r="N64" s="24">
        <f>IF(ISBLANK('Dados Normal. pelo Peso - Chuva'!N64),"",('Dados Normal. pelo Peso - Chuva'!N64-'Dados Normal. pelo Peso - Chuva'!N$194)/('Dados Normal. pelo Peso - Chuva'!N$193-'Dados Normal. pelo Peso - Chuva'!N$194))</f>
        <v>0.788071065989848</v>
      </c>
      <c r="O64" s="24">
        <f>IF(ISBLANK('Dados Normal. pelo Peso - Chuva'!O64),"",('Dados Normal. pelo Peso - Chuva'!O64-'Dados Normal. pelo Peso - Chuva'!O$194)/('Dados Normal. pelo Peso - Chuva'!O$193-'Dados Normal. pelo Peso - Chuva'!O$194))</f>
        <v>0.8806962025316456</v>
      </c>
      <c r="P64" s="24">
        <f>IF(ISBLANK('Dados Normal. pelo Peso - Chuva'!P64),"",('Dados Normal. pelo Peso - Chuva'!P64-'Dados Normal. pelo Peso - Chuva'!P$194)/('Dados Normal. pelo Peso - Chuva'!P$193-'Dados Normal. pelo Peso - Chuva'!P$194))</f>
        <v>3.6076662908679544E-2</v>
      </c>
      <c r="Q64" s="24">
        <f>IF(ISBLANK('Dados Normal. pelo Peso - Chuva'!Q64),"",('Dados Normal. pelo Peso - Chuva'!Q64-'Dados Normal. pelo Peso - Chuva'!Q$194)/('Dados Normal. pelo Peso - Chuva'!Q$193-'Dados Normal. pelo Peso - Chuva'!Q$194))</f>
        <v>1</v>
      </c>
      <c r="R64" s="24">
        <f>IF(ISBLANK('Dados Normal. pelo Peso - Chuva'!R64),"",('Dados Normal. pelo Peso - Chuva'!R64-'Dados Normal. pelo Peso - Chuva'!R$194)/('Dados Normal. pelo Peso - Chuva'!R$193-'Dados Normal. pelo Peso - Chuva'!R$194))</f>
        <v>1</v>
      </c>
      <c r="S64" s="24">
        <f>IF(ISBLANK('Dados Normal. pelo Peso - Chuva'!S64),"",('Dados Normal. pelo Peso - Chuva'!S64-'Dados Normal. pelo Peso - Chuva'!S$194)/('Dados Normal. pelo Peso - Chuva'!S$193-'Dados Normal. pelo Peso - Chuva'!S$194))</f>
        <v>0.66666666666666674</v>
      </c>
      <c r="T64" s="24">
        <f>IF(ISBLANK('Dados Normal. pelo Peso - Chuva'!T64),"",('Dados Normal. pelo Peso - Chuva'!T64-'Dados Normal. pelo Peso - Chuva'!T$194)/('Dados Normal. pelo Peso - Chuva'!T$193-'Dados Normal. pelo Peso - Chuva'!T$194))</f>
        <v>1</v>
      </c>
      <c r="U64" s="24">
        <f>IF(ISBLANK('Dados Normal. pelo Peso - Chuva'!U64),"",('Dados Normal. pelo Peso - Chuva'!U64-'Dados Normal. pelo Peso - Chuva'!U$194)/('Dados Normal. pelo Peso - Chuva'!U$193-'Dados Normal. pelo Peso - Chuva'!U$194))</f>
        <v>1</v>
      </c>
      <c r="V64" s="24">
        <f>IF(ISBLANK('Dados Normal. pelo Peso - Chuva'!V64),"",('Dados Normal. pelo Peso - Chuva'!V64-'Dados Normal. pelo Peso - Chuva'!V$194)/('Dados Normal. pelo Peso - Chuva'!V$193-'Dados Normal. pelo Peso - Chuva'!V$194))</f>
        <v>0.625</v>
      </c>
      <c r="W64" s="24">
        <f>IF(ISBLANK('Dados Normal. pelo Peso - Chuva'!W64),"",('Dados Normal. pelo Peso - Chuva'!W64-'Dados Normal. pelo Peso - Chuva'!W$194)/('Dados Normal. pelo Peso - Chuva'!W$193-'Dados Normal. pelo Peso - Chuva'!W$194))</f>
        <v>0.34501347708894842</v>
      </c>
      <c r="X64" s="24">
        <f>IF(ISBLANK('Dados Normal. pelo Peso - Chuva'!X64),"",('Dados Normal. pelo Peso - Chuva'!X64-'Dados Normal. pelo Peso - Chuva'!X$194)/('Dados Normal. pelo Peso - Chuva'!X$193-'Dados Normal. pelo Peso - Chuva'!X$194))</f>
        <v>0.5571625344352622</v>
      </c>
      <c r="Y64" s="24">
        <f>IF(ISBLANK('Dados Normal. pelo Peso - Chuva'!Y64),"",('Dados Normal. pelo Peso - Chuva'!Y64-'Dados Normal. pelo Peso - Chuva'!Y$194)/('Dados Normal. pelo Peso - Chuva'!Y$193-'Dados Normal. pelo Peso - Chuva'!Y$194))</f>
        <v>0.59572452983358126</v>
      </c>
      <c r="Z64" s="24">
        <f>IF(ISBLANK('Dados Normal. pelo Peso - Chuva'!Z64),"",('Dados Normal. pelo Peso - Chuva'!Z64-'Dados Normal. pelo Peso - Chuva'!Z$194)/('Dados Normal. pelo Peso - Chuva'!Z$193-'Dados Normal. pelo Peso - Chuva'!Z$194))</f>
        <v>0.63815683104284571</v>
      </c>
      <c r="AA64" s="24">
        <f>IF(ISBLANK('Dados Normal. pelo Peso - Chuva'!AA64),"",('Dados Normal. pelo Peso - Chuva'!AA64-'Dados Normal. pelo Peso - Chuva'!AA$194)/('Dados Normal. pelo Peso - Chuva'!AA$193-'Dados Normal. pelo Peso - Chuva'!AA$194))</f>
        <v>0.52078145949051902</v>
      </c>
      <c r="AB64" s="24">
        <f>IF(ISBLANK('Dados Normal. pelo Peso - Chuva'!AB64),"",('Dados Normal. pelo Peso - Chuva'!AB64-'Dados Normal. pelo Peso - Chuva'!AB$194)/('Dados Normal. pelo Peso - Chuva'!AB$193-'Dados Normal. pelo Peso - Chuva'!AB$194))</f>
        <v>0.76595744680851063</v>
      </c>
      <c r="AC64" s="24">
        <f>IF(ISBLANK('Dados Normal. pelo Peso - Chuva'!AC64),"",('Dados Normal. pelo Peso - Chuva'!AC64-'Dados Normal. pelo Peso - Chuva'!AC$194)/('Dados Normal. pelo Peso - Chuva'!AC$193-'Dados Normal. pelo Peso - Chuva'!AC$194))</f>
        <v>0.39583333333333331</v>
      </c>
    </row>
    <row r="65" spans="1:29" s="17" customFormat="1" x14ac:dyDescent="0.25">
      <c r="A65" s="18" t="s">
        <v>993</v>
      </c>
      <c r="B65" s="28" t="s">
        <v>994</v>
      </c>
      <c r="C65" s="24">
        <f>IF(ISBLANK('Dados Normal. pelo Peso - Chuva'!C65),"",('Dados Normal. pelo Peso - Chuva'!C65-'Dados Normal. pelo Peso - Chuva'!C$194)/('Dados Normal. pelo Peso - Chuva'!C$193-'Dados Normal. pelo Peso - Chuva'!C$194))</f>
        <v>0.54840843578084497</v>
      </c>
      <c r="D65" s="24">
        <f>IF(ISBLANK('Dados Normal. pelo Peso - Chuva'!D65),"",('Dados Normal. pelo Peso - Chuva'!D65-'Dados Normal. pelo Peso - Chuva'!D$194)/('Dados Normal. pelo Peso - Chuva'!D$193-'Dados Normal. pelo Peso - Chuva'!D$194))</f>
        <v>0.45899225211604155</v>
      </c>
      <c r="E65" s="24">
        <f>IF(ISBLANK('Dados Normal. pelo Peso - Chuva'!E65),"",('Dados Normal. pelo Peso - Chuva'!E65-'Dados Normal. pelo Peso - Chuva'!E$194)/('Dados Normal. pelo Peso - Chuva'!E$193-'Dados Normal. pelo Peso - Chuva'!E$194))</f>
        <v>0.84815457022541485</v>
      </c>
      <c r="F65" s="24">
        <f>IF(ISBLANK('Dados Normal. pelo Peso - Chuva'!F65),"",('Dados Normal. pelo Peso - Chuva'!F65-'Dados Normal. pelo Peso - Chuva'!F$194)/('Dados Normal. pelo Peso - Chuva'!F$193-'Dados Normal. pelo Peso - Chuva'!F$194))</f>
        <v>0.79872881355932213</v>
      </c>
      <c r="G65" s="24">
        <f>IF(ISBLANK('Dados Normal. pelo Peso - Chuva'!G65),"",('Dados Normal. pelo Peso - Chuva'!G65-'Dados Normal. pelo Peso - Chuva'!G$194)/('Dados Normal. pelo Peso - Chuva'!G$193-'Dados Normal. pelo Peso - Chuva'!G$194))</f>
        <v>0.13732988704576854</v>
      </c>
      <c r="H65" s="24">
        <f>IF(ISBLANK('Dados Normal. pelo Peso - Chuva'!H65),"",('Dados Normal. pelo Peso - Chuva'!H65-'Dados Normal. pelo Peso - Chuva'!H$194)/('Dados Normal. pelo Peso - Chuva'!H$193-'Dados Normal. pelo Peso - Chuva'!H$194))</f>
        <v>0.94932525872341911</v>
      </c>
      <c r="I65" s="24">
        <f>IF(ISBLANK('Dados Normal. pelo Peso - Chuva'!I65),"",('Dados Normal. pelo Peso - Chuva'!I65-'Dados Normal. pelo Peso - Chuva'!I$194)/('Dados Normal. pelo Peso - Chuva'!I$193-'Dados Normal. pelo Peso - Chuva'!I$194))</f>
        <v>0.46846511627906989</v>
      </c>
      <c r="J65" s="24">
        <f>IF(ISBLANK('Dados Normal. pelo Peso - Chuva'!J65),"",('Dados Normal. pelo Peso - Chuva'!J65-'Dados Normal. pelo Peso - Chuva'!J$194)/('Dados Normal. pelo Peso - Chuva'!J$193-'Dados Normal. pelo Peso - Chuva'!J$194))</f>
        <v>0.3118788452437295</v>
      </c>
      <c r="K65" s="24">
        <f>IF(ISBLANK('Dados Normal. pelo Peso - Chuva'!K65),"",('Dados Normal. pelo Peso - Chuva'!K65-'Dados Normal. pelo Peso - Chuva'!K$194)/('Dados Normal. pelo Peso - Chuva'!K$193-'Dados Normal. pelo Peso - Chuva'!K$194))</f>
        <v>0.48200115008625644</v>
      </c>
      <c r="L65" s="24">
        <f>IF(ISBLANK('Dados Normal. pelo Peso - Chuva'!L65),"",('Dados Normal. pelo Peso - Chuva'!L65-'Dados Normal. pelo Peso - Chuva'!L$194)/('Dados Normal. pelo Peso - Chuva'!L$193-'Dados Normal. pelo Peso - Chuva'!L$194))</f>
        <v>0.66647114030971366</v>
      </c>
      <c r="M65" s="24">
        <f>IF(ISBLANK('Dados Normal. pelo Peso - Chuva'!M65),"",('Dados Normal. pelo Peso - Chuva'!M65-'Dados Normal. pelo Peso - Chuva'!M$194)/('Dados Normal. pelo Peso - Chuva'!M$193-'Dados Normal. pelo Peso - Chuva'!M$194))</f>
        <v>0.86545580749652951</v>
      </c>
      <c r="N65" s="24">
        <f>IF(ISBLANK('Dados Normal. pelo Peso - Chuva'!N65),"",('Dados Normal. pelo Peso - Chuva'!N65-'Dados Normal. pelo Peso - Chuva'!N$194)/('Dados Normal. pelo Peso - Chuva'!N$193-'Dados Normal. pelo Peso - Chuva'!N$194))</f>
        <v>0.90080372250423035</v>
      </c>
      <c r="O65" s="24">
        <f>IF(ISBLANK('Dados Normal. pelo Peso - Chuva'!O65),"",('Dados Normal. pelo Peso - Chuva'!O65-'Dados Normal. pelo Peso - Chuva'!O$194)/('Dados Normal. pelo Peso - Chuva'!O$193-'Dados Normal. pelo Peso - Chuva'!O$194))</f>
        <v>0.61661392405063276</v>
      </c>
      <c r="P65" s="24">
        <f>IF(ISBLANK('Dados Normal. pelo Peso - Chuva'!P65),"",('Dados Normal. pelo Peso - Chuva'!P65-'Dados Normal. pelo Peso - Chuva'!P$194)/('Dados Normal. pelo Peso - Chuva'!P$193-'Dados Normal. pelo Peso - Chuva'!P$194))</f>
        <v>0.18940248027057394</v>
      </c>
      <c r="Q65" s="24">
        <f>IF(ISBLANK('Dados Normal. pelo Peso - Chuva'!Q65),"",('Dados Normal. pelo Peso - Chuva'!Q65-'Dados Normal. pelo Peso - Chuva'!Q$194)/('Dados Normal. pelo Peso - Chuva'!Q$193-'Dados Normal. pelo Peso - Chuva'!Q$194))</f>
        <v>1</v>
      </c>
      <c r="R65" s="24">
        <f>IF(ISBLANK('Dados Normal. pelo Peso - Chuva'!R65),"",('Dados Normal. pelo Peso - Chuva'!R65-'Dados Normal. pelo Peso - Chuva'!R$194)/('Dados Normal. pelo Peso - Chuva'!R$193-'Dados Normal. pelo Peso - Chuva'!R$194))</f>
        <v>1</v>
      </c>
      <c r="S65" s="24">
        <f>IF(ISBLANK('Dados Normal. pelo Peso - Chuva'!S65),"",('Dados Normal. pelo Peso - Chuva'!S65-'Dados Normal. pelo Peso - Chuva'!S$194)/('Dados Normal. pelo Peso - Chuva'!S$193-'Dados Normal. pelo Peso - Chuva'!S$194))</f>
        <v>1</v>
      </c>
      <c r="T65" s="24">
        <f>IF(ISBLANK('Dados Normal. pelo Peso - Chuva'!T65),"",('Dados Normal. pelo Peso - Chuva'!T65-'Dados Normal. pelo Peso - Chuva'!T$194)/('Dados Normal. pelo Peso - Chuva'!T$193-'Dados Normal. pelo Peso - Chuva'!T$194))</f>
        <v>1</v>
      </c>
      <c r="U65" s="24">
        <f>IF(ISBLANK('Dados Normal. pelo Peso - Chuva'!U65),"",('Dados Normal. pelo Peso - Chuva'!U65-'Dados Normal. pelo Peso - Chuva'!U$194)/('Dados Normal. pelo Peso - Chuva'!U$193-'Dados Normal. pelo Peso - Chuva'!U$194))</f>
        <v>1</v>
      </c>
      <c r="V65" s="24">
        <f>IF(ISBLANK('Dados Normal. pelo Peso - Chuva'!V65),"",('Dados Normal. pelo Peso - Chuva'!V65-'Dados Normal. pelo Peso - Chuva'!V$194)/('Dados Normal. pelo Peso - Chuva'!V$193-'Dados Normal. pelo Peso - Chuva'!V$194))</f>
        <v>0.5416666666666663</v>
      </c>
      <c r="W65" s="24">
        <f>IF(ISBLANK('Dados Normal. pelo Peso - Chuva'!W65),"",('Dados Normal. pelo Peso - Chuva'!W65-'Dados Normal. pelo Peso - Chuva'!W$194)/('Dados Normal. pelo Peso - Chuva'!W$193-'Dados Normal. pelo Peso - Chuva'!W$194))</f>
        <v>0.50044923629829319</v>
      </c>
      <c r="X65" s="24">
        <f>IF(ISBLANK('Dados Normal. pelo Peso - Chuva'!X65),"",('Dados Normal. pelo Peso - Chuva'!X65-'Dados Normal. pelo Peso - Chuva'!X$194)/('Dados Normal. pelo Peso - Chuva'!X$193-'Dados Normal. pelo Peso - Chuva'!X$194))</f>
        <v>0.18112947658402156</v>
      </c>
      <c r="Y65" s="24">
        <f>IF(ISBLANK('Dados Normal. pelo Peso - Chuva'!Y65),"",('Dados Normal. pelo Peso - Chuva'!Y65-'Dados Normal. pelo Peso - Chuva'!Y$194)/('Dados Normal. pelo Peso - Chuva'!Y$193-'Dados Normal. pelo Peso - Chuva'!Y$194))</f>
        <v>0.43674739548099034</v>
      </c>
      <c r="Z65" s="24">
        <f>IF(ISBLANK('Dados Normal. pelo Peso - Chuva'!Z65),"",('Dados Normal. pelo Peso - Chuva'!Z65-'Dados Normal. pelo Peso - Chuva'!Z$194)/('Dados Normal. pelo Peso - Chuva'!Z$193-'Dados Normal. pelo Peso - Chuva'!Z$194))</f>
        <v>0.54826192400970097</v>
      </c>
      <c r="AA65" s="24">
        <f>IF(ISBLANK('Dados Normal. pelo Peso - Chuva'!AA65),"",('Dados Normal. pelo Peso - Chuva'!AA65-'Dados Normal. pelo Peso - Chuva'!AA$194)/('Dados Normal. pelo Peso - Chuva'!AA$193-'Dados Normal. pelo Peso - Chuva'!AA$194))</f>
        <v>0.64623635318904438</v>
      </c>
      <c r="AB65" s="24">
        <f>IF(ISBLANK('Dados Normal. pelo Peso - Chuva'!AB65),"",('Dados Normal. pelo Peso - Chuva'!AB65-'Dados Normal. pelo Peso - Chuva'!AB$194)/('Dados Normal. pelo Peso - Chuva'!AB$193-'Dados Normal. pelo Peso - Chuva'!AB$194))</f>
        <v>0.53191489361702138</v>
      </c>
      <c r="AC65" s="24">
        <f>IF(ISBLANK('Dados Normal. pelo Peso - Chuva'!AC65),"",('Dados Normal. pelo Peso - Chuva'!AC65-'Dados Normal. pelo Peso - Chuva'!AC$194)/('Dados Normal. pelo Peso - Chuva'!AC$193-'Dados Normal. pelo Peso - Chuva'!AC$194))</f>
        <v>0.41666666666666669</v>
      </c>
    </row>
    <row r="66" spans="1:29" s="17" customFormat="1" x14ac:dyDescent="0.25">
      <c r="A66" s="18" t="s">
        <v>995</v>
      </c>
      <c r="B66" s="28" t="s">
        <v>996</v>
      </c>
      <c r="C66" s="24">
        <f>IF(ISBLANK('Dados Normal. pelo Peso - Chuva'!C66),"",('Dados Normal. pelo Peso - Chuva'!C66-'Dados Normal. pelo Peso - Chuva'!C$194)/('Dados Normal. pelo Peso - Chuva'!C$193-'Dados Normal. pelo Peso - Chuva'!C$194))</f>
        <v>0.63345416757410433</v>
      </c>
      <c r="D66" s="24">
        <f>IF(ISBLANK('Dados Normal. pelo Peso - Chuva'!D66),"",('Dados Normal. pelo Peso - Chuva'!D66-'Dados Normal. pelo Peso - Chuva'!D$194)/('Dados Normal. pelo Peso - Chuva'!D$193-'Dados Normal. pelo Peso - Chuva'!D$194))</f>
        <v>0.45751401033074274</v>
      </c>
      <c r="E66" s="24">
        <f>IF(ISBLANK('Dados Normal. pelo Peso - Chuva'!E66),"",('Dados Normal. pelo Peso - Chuva'!E66-'Dados Normal. pelo Peso - Chuva'!E$194)/('Dados Normal. pelo Peso - Chuva'!E$193-'Dados Normal. pelo Peso - Chuva'!E$194))</f>
        <v>0.6868962100569731</v>
      </c>
      <c r="F66" s="24">
        <f>IF(ISBLANK('Dados Normal. pelo Peso - Chuva'!F66),"",('Dados Normal. pelo Peso - Chuva'!F66-'Dados Normal. pelo Peso - Chuva'!F$194)/('Dados Normal. pelo Peso - Chuva'!F$193-'Dados Normal. pelo Peso - Chuva'!F$194))</f>
        <v>0.77602905569007274</v>
      </c>
      <c r="G66" s="24">
        <f>IF(ISBLANK('Dados Normal. pelo Peso - Chuva'!G66),"",('Dados Normal. pelo Peso - Chuva'!G66-'Dados Normal. pelo Peso - Chuva'!G$194)/('Dados Normal. pelo Peso - Chuva'!G$193-'Dados Normal. pelo Peso - Chuva'!G$194))</f>
        <v>0.27672867788705713</v>
      </c>
      <c r="H66" s="24">
        <f>IF(ISBLANK('Dados Normal. pelo Peso - Chuva'!H66),"",('Dados Normal. pelo Peso - Chuva'!H66-'Dados Normal. pelo Peso - Chuva'!H$194)/('Dados Normal. pelo Peso - Chuva'!H$193-'Dados Normal. pelo Peso - Chuva'!H$194))</f>
        <v>0.83792408634372573</v>
      </c>
      <c r="I66" s="24">
        <f>IF(ISBLANK('Dados Normal. pelo Peso - Chuva'!I66),"",('Dados Normal. pelo Peso - Chuva'!I66-'Dados Normal. pelo Peso - Chuva'!I$194)/('Dados Normal. pelo Peso - Chuva'!I$193-'Dados Normal. pelo Peso - Chuva'!I$194))</f>
        <v>0.41116279069767458</v>
      </c>
      <c r="J66" s="24">
        <f>IF(ISBLANK('Dados Normal. pelo Peso - Chuva'!J66),"",('Dados Normal. pelo Peso - Chuva'!J66-'Dados Normal. pelo Peso - Chuva'!J$194)/('Dados Normal. pelo Peso - Chuva'!J$193-'Dados Normal. pelo Peso - Chuva'!J$194))</f>
        <v>0.29294841457643184</v>
      </c>
      <c r="K66" s="24">
        <f>IF(ISBLANK('Dados Normal. pelo Peso - Chuva'!K66),"",('Dados Normal. pelo Peso - Chuva'!K66-'Dados Normal. pelo Peso - Chuva'!K$194)/('Dados Normal. pelo Peso - Chuva'!K$193-'Dados Normal. pelo Peso - Chuva'!K$194))</f>
        <v>0.76699252443933308</v>
      </c>
      <c r="L66" s="24">
        <f>IF(ISBLANK('Dados Normal. pelo Peso - Chuva'!L66),"",('Dados Normal. pelo Peso - Chuva'!L66-'Dados Normal. pelo Peso - Chuva'!L$194)/('Dados Normal. pelo Peso - Chuva'!L$193-'Dados Normal. pelo Peso - Chuva'!L$194))</f>
        <v>0.59713749413420925</v>
      </c>
      <c r="M66" s="24">
        <f>IF(ISBLANK('Dados Normal. pelo Peso - Chuva'!M66),"",('Dados Normal. pelo Peso - Chuva'!M66-'Dados Normal. pelo Peso - Chuva'!M$194)/('Dados Normal. pelo Peso - Chuva'!M$193-'Dados Normal. pelo Peso - Chuva'!M$194))</f>
        <v>0.93822304488662667</v>
      </c>
      <c r="N66" s="24">
        <f>IF(ISBLANK('Dados Normal. pelo Peso - Chuva'!N66),"",('Dados Normal. pelo Peso - Chuva'!N66-'Dados Normal. pelo Peso - Chuva'!N$194)/('Dados Normal. pelo Peso - Chuva'!N$193-'Dados Normal. pelo Peso - Chuva'!N$194))</f>
        <v>0.9524111675126905</v>
      </c>
      <c r="O66" s="24">
        <f>IF(ISBLANK('Dados Normal. pelo Peso - Chuva'!O66),"",('Dados Normal. pelo Peso - Chuva'!O66-'Dados Normal. pelo Peso - Chuva'!O$194)/('Dados Normal. pelo Peso - Chuva'!O$193-'Dados Normal. pelo Peso - Chuva'!O$194))</f>
        <v>0.21851265822784804</v>
      </c>
      <c r="P66" s="24">
        <f>IF(ISBLANK('Dados Normal. pelo Peso - Chuva'!P66),"",('Dados Normal. pelo Peso - Chuva'!P66-'Dados Normal. pelo Peso - Chuva'!P$194)/('Dados Normal. pelo Peso - Chuva'!P$193-'Dados Normal. pelo Peso - Chuva'!P$194))</f>
        <v>0.24126268320180427</v>
      </c>
      <c r="Q66" s="24">
        <f>IF(ISBLANK('Dados Normal. pelo Peso - Chuva'!Q66),"",('Dados Normal. pelo Peso - Chuva'!Q66-'Dados Normal. pelo Peso - Chuva'!Q$194)/('Dados Normal. pelo Peso - Chuva'!Q$193-'Dados Normal. pelo Peso - Chuva'!Q$194))</f>
        <v>0</v>
      </c>
      <c r="R66" s="24">
        <f>IF(ISBLANK('Dados Normal. pelo Peso - Chuva'!R66),"",('Dados Normal. pelo Peso - Chuva'!R66-'Dados Normal. pelo Peso - Chuva'!R$194)/('Dados Normal. pelo Peso - Chuva'!R$193-'Dados Normal. pelo Peso - Chuva'!R$194))</f>
        <v>0</v>
      </c>
      <c r="S66" s="24">
        <f>IF(ISBLANK('Dados Normal. pelo Peso - Chuva'!S66),"",('Dados Normal. pelo Peso - Chuva'!S66-'Dados Normal. pelo Peso - Chuva'!S$194)/('Dados Normal. pelo Peso - Chuva'!S$193-'Dados Normal. pelo Peso - Chuva'!S$194))</f>
        <v>1</v>
      </c>
      <c r="T66" s="24">
        <f>IF(ISBLANK('Dados Normal. pelo Peso - Chuva'!T66),"",('Dados Normal. pelo Peso - Chuva'!T66-'Dados Normal. pelo Peso - Chuva'!T$194)/('Dados Normal. pelo Peso - Chuva'!T$193-'Dados Normal. pelo Peso - Chuva'!T$194))</f>
        <v>1</v>
      </c>
      <c r="U66" s="24">
        <f>IF(ISBLANK('Dados Normal. pelo Peso - Chuva'!U66),"",('Dados Normal. pelo Peso - Chuva'!U66-'Dados Normal. pelo Peso - Chuva'!U$194)/('Dados Normal. pelo Peso - Chuva'!U$193-'Dados Normal. pelo Peso - Chuva'!U$194))</f>
        <v>1</v>
      </c>
      <c r="V66" s="24">
        <f>IF(ISBLANK('Dados Normal. pelo Peso - Chuva'!V66),"",('Dados Normal. pelo Peso - Chuva'!V66-'Dados Normal. pelo Peso - Chuva'!V$194)/('Dados Normal. pelo Peso - Chuva'!V$193-'Dados Normal. pelo Peso - Chuva'!V$194))</f>
        <v>0.625</v>
      </c>
      <c r="W66" s="24">
        <f>IF(ISBLANK('Dados Normal. pelo Peso - Chuva'!W66),"",('Dados Normal. pelo Peso - Chuva'!W66-'Dados Normal. pelo Peso - Chuva'!W$194)/('Dados Normal. pelo Peso - Chuva'!W$193-'Dados Normal. pelo Peso - Chuva'!W$194))</f>
        <v>0.19721473495058392</v>
      </c>
      <c r="X66" s="24">
        <f>IF(ISBLANK('Dados Normal. pelo Peso - Chuva'!X66),"",('Dados Normal. pelo Peso - Chuva'!X66-'Dados Normal. pelo Peso - Chuva'!X$194)/('Dados Normal. pelo Peso - Chuva'!X$193-'Dados Normal. pelo Peso - Chuva'!X$194))</f>
        <v>0.40220385674931153</v>
      </c>
      <c r="Y66" s="24">
        <f>IF(ISBLANK('Dados Normal. pelo Peso - Chuva'!Y66),"",('Dados Normal. pelo Peso - Chuva'!Y66-'Dados Normal. pelo Peso - Chuva'!Y$194)/('Dados Normal. pelo Peso - Chuva'!Y$193-'Dados Normal. pelo Peso - Chuva'!Y$194))</f>
        <v>0.52807468542822344</v>
      </c>
      <c r="Z66" s="24">
        <f>IF(ISBLANK('Dados Normal. pelo Peso - Chuva'!Z66),"",('Dados Normal. pelo Peso - Chuva'!Z66-'Dados Normal. pelo Peso - Chuva'!Z$194)/('Dados Normal. pelo Peso - Chuva'!Z$193-'Dados Normal. pelo Peso - Chuva'!Z$194))</f>
        <v>0.5450282942603073</v>
      </c>
      <c r="AA66" s="24">
        <f>IF(ISBLANK('Dados Normal. pelo Peso - Chuva'!AA66),"",('Dados Normal. pelo Peso - Chuva'!AA66-'Dados Normal. pelo Peso - Chuva'!AA$194)/('Dados Normal. pelo Peso - Chuva'!AA$193-'Dados Normal. pelo Peso - Chuva'!AA$194))</f>
        <v>0.59777820340930865</v>
      </c>
      <c r="AB66" s="24">
        <f>IF(ISBLANK('Dados Normal. pelo Peso - Chuva'!AB66),"",('Dados Normal. pelo Peso - Chuva'!AB66-'Dados Normal. pelo Peso - Chuva'!AB$194)/('Dados Normal. pelo Peso - Chuva'!AB$193-'Dados Normal. pelo Peso - Chuva'!AB$194))</f>
        <v>0.55319148936170215</v>
      </c>
      <c r="AC66" s="24">
        <f>IF(ISBLANK('Dados Normal. pelo Peso - Chuva'!AC66),"",('Dados Normal. pelo Peso - Chuva'!AC66-'Dados Normal. pelo Peso - Chuva'!AC$194)/('Dados Normal. pelo Peso - Chuva'!AC$193-'Dados Normal. pelo Peso - Chuva'!AC$194))</f>
        <v>0.31249999999999989</v>
      </c>
    </row>
    <row r="67" spans="1:29" s="17" customFormat="1" x14ac:dyDescent="0.25">
      <c r="A67" s="18" t="s">
        <v>997</v>
      </c>
      <c r="B67" s="28" t="s">
        <v>998</v>
      </c>
      <c r="C67" s="24">
        <f>IF(ISBLANK('Dados Normal. pelo Peso - Chuva'!C67),"",('Dados Normal. pelo Peso - Chuva'!C67-'Dados Normal. pelo Peso - Chuva'!C$194)/('Dados Normal. pelo Peso - Chuva'!C$193-'Dados Normal. pelo Peso - Chuva'!C$194))</f>
        <v>0.81506979507013511</v>
      </c>
      <c r="D67" s="24">
        <f>IF(ISBLANK('Dados Normal. pelo Peso - Chuva'!D67),"",('Dados Normal. pelo Peso - Chuva'!D67-'Dados Normal. pelo Peso - Chuva'!D$194)/('Dados Normal. pelo Peso - Chuva'!D$193-'Dados Normal. pelo Peso - Chuva'!D$194))</f>
        <v>0.19024469549500461</v>
      </c>
      <c r="E67" s="24">
        <f>IF(ISBLANK('Dados Normal. pelo Peso - Chuva'!E67),"",('Dados Normal. pelo Peso - Chuva'!E67-'Dados Normal. pelo Peso - Chuva'!E$194)/('Dados Normal. pelo Peso - Chuva'!E$193-'Dados Normal. pelo Peso - Chuva'!E$194))</f>
        <v>0.89918256130790197</v>
      </c>
      <c r="F67" s="24">
        <f>IF(ISBLANK('Dados Normal. pelo Peso - Chuva'!F67),"",('Dados Normal. pelo Peso - Chuva'!F67-'Dados Normal. pelo Peso - Chuva'!F$194)/('Dados Normal. pelo Peso - Chuva'!F$193-'Dados Normal. pelo Peso - Chuva'!F$194))</f>
        <v>0.87015738498789352</v>
      </c>
      <c r="G67" s="24">
        <f>IF(ISBLANK('Dados Normal. pelo Peso - Chuva'!G67),"",('Dados Normal. pelo Peso - Chuva'!G67-'Dados Normal. pelo Peso - Chuva'!G$194)/('Dados Normal. pelo Peso - Chuva'!G$193-'Dados Normal. pelo Peso - Chuva'!G$194))</f>
        <v>0.33914862017244685</v>
      </c>
      <c r="H67" s="24">
        <f>IF(ISBLANK('Dados Normal. pelo Peso - Chuva'!H67),"",('Dados Normal. pelo Peso - Chuva'!H67-'Dados Normal. pelo Peso - Chuva'!H$194)/('Dados Normal. pelo Peso - Chuva'!H$193-'Dados Normal. pelo Peso - Chuva'!H$194))</f>
        <v>0.70935090394164657</v>
      </c>
      <c r="I67" s="24">
        <f>IF(ISBLANK('Dados Normal. pelo Peso - Chuva'!I67),"",('Dados Normal. pelo Peso - Chuva'!I67-'Dados Normal. pelo Peso - Chuva'!I$194)/('Dados Normal. pelo Peso - Chuva'!I$193-'Dados Normal. pelo Peso - Chuva'!I$194))</f>
        <v>0.60353488372093034</v>
      </c>
      <c r="J67" s="24">
        <f>IF(ISBLANK('Dados Normal. pelo Peso - Chuva'!J67),"",('Dados Normal. pelo Peso - Chuva'!J67-'Dados Normal. pelo Peso - Chuva'!J$194)/('Dados Normal. pelo Peso - Chuva'!J$193-'Dados Normal. pelo Peso - Chuva'!J$194))</f>
        <v>0.38854708944628519</v>
      </c>
      <c r="K67" s="24">
        <f>IF(ISBLANK('Dados Normal. pelo Peso - Chuva'!K67),"",('Dados Normal. pelo Peso - Chuva'!K67-'Dados Normal. pelo Peso - Chuva'!K$194)/('Dados Normal. pelo Peso - Chuva'!K$193-'Dados Normal. pelo Peso - Chuva'!K$194))</f>
        <v>0.70592294422081658</v>
      </c>
      <c r="L67" s="24">
        <f>IF(ISBLANK('Dados Normal. pelo Peso - Chuva'!L67),"",('Dados Normal. pelo Peso - Chuva'!L67-'Dados Normal. pelo Peso - Chuva'!L$194)/('Dados Normal. pelo Peso - Chuva'!L$193-'Dados Normal. pelo Peso - Chuva'!L$194))</f>
        <v>0.61485218207414361</v>
      </c>
      <c r="M67" s="24">
        <f>IF(ISBLANK('Dados Normal. pelo Peso - Chuva'!M67),"",('Dados Normal. pelo Peso - Chuva'!M67-'Dados Normal. pelo Peso - Chuva'!M$194)/('Dados Normal. pelo Peso - Chuva'!M$193-'Dados Normal. pelo Peso - Chuva'!M$194))</f>
        <v>0.44539565016196209</v>
      </c>
      <c r="N67" s="24">
        <f>IF(ISBLANK('Dados Normal. pelo Peso - Chuva'!N67),"",('Dados Normal. pelo Peso - Chuva'!N67-'Dados Normal. pelo Peso - Chuva'!N$194)/('Dados Normal. pelo Peso - Chuva'!N$193-'Dados Normal. pelo Peso - Chuva'!N$194))</f>
        <v>0.85321489001692052</v>
      </c>
      <c r="O67" s="24">
        <f>IF(ISBLANK('Dados Normal. pelo Peso - Chuva'!O67),"",('Dados Normal. pelo Peso - Chuva'!O67-'Dados Normal. pelo Peso - Chuva'!O$194)/('Dados Normal. pelo Peso - Chuva'!O$193-'Dados Normal. pelo Peso - Chuva'!O$194))</f>
        <v>0.52832278481012651</v>
      </c>
      <c r="P67" s="24">
        <f>IF(ISBLANK('Dados Normal. pelo Peso - Chuva'!P67),"",('Dados Normal. pelo Peso - Chuva'!P67-'Dados Normal. pelo Peso - Chuva'!P$194)/('Dados Normal. pelo Peso - Chuva'!P$193-'Dados Normal. pelo Peso - Chuva'!P$194))</f>
        <v>0.16234498308906387</v>
      </c>
      <c r="Q67" s="24">
        <f>IF(ISBLANK('Dados Normal. pelo Peso - Chuva'!Q67),"",('Dados Normal. pelo Peso - Chuva'!Q67-'Dados Normal. pelo Peso - Chuva'!Q$194)/('Dados Normal. pelo Peso - Chuva'!Q$193-'Dados Normal. pelo Peso - Chuva'!Q$194))</f>
        <v>0</v>
      </c>
      <c r="R67" s="24">
        <f>IF(ISBLANK('Dados Normal. pelo Peso - Chuva'!R67),"",('Dados Normal. pelo Peso - Chuva'!R67-'Dados Normal. pelo Peso - Chuva'!R$194)/('Dados Normal. pelo Peso - Chuva'!R$193-'Dados Normal. pelo Peso - Chuva'!R$194))</f>
        <v>0</v>
      </c>
      <c r="S67" s="24">
        <f>IF(ISBLANK('Dados Normal. pelo Peso - Chuva'!S67),"",('Dados Normal. pelo Peso - Chuva'!S67-'Dados Normal. pelo Peso - Chuva'!S$194)/('Dados Normal. pelo Peso - Chuva'!S$193-'Dados Normal. pelo Peso - Chuva'!S$194))</f>
        <v>1</v>
      </c>
      <c r="T67" s="24">
        <f>IF(ISBLANK('Dados Normal. pelo Peso - Chuva'!T67),"",('Dados Normal. pelo Peso - Chuva'!T67-'Dados Normal. pelo Peso - Chuva'!T$194)/('Dados Normal. pelo Peso - Chuva'!T$193-'Dados Normal. pelo Peso - Chuva'!T$194))</f>
        <v>1</v>
      </c>
      <c r="U67" s="24">
        <f>IF(ISBLANK('Dados Normal. pelo Peso - Chuva'!U67),"",('Dados Normal. pelo Peso - Chuva'!U67-'Dados Normal. pelo Peso - Chuva'!U$194)/('Dados Normal. pelo Peso - Chuva'!U$193-'Dados Normal. pelo Peso - Chuva'!U$194))</f>
        <v>1</v>
      </c>
      <c r="V67" s="24">
        <f>IF(ISBLANK('Dados Normal. pelo Peso - Chuva'!V67),"",('Dados Normal. pelo Peso - Chuva'!V67-'Dados Normal. pelo Peso - Chuva'!V$194)/('Dados Normal. pelo Peso - Chuva'!V$193-'Dados Normal. pelo Peso - Chuva'!V$194))</f>
        <v>0.45833333333333315</v>
      </c>
      <c r="W67" s="24">
        <f>IF(ISBLANK('Dados Normal. pelo Peso - Chuva'!W67),"",('Dados Normal. pelo Peso - Chuva'!W67-'Dados Normal. pelo Peso - Chuva'!W$194)/('Dados Normal. pelo Peso - Chuva'!W$193-'Dados Normal. pelo Peso - Chuva'!W$194))</f>
        <v>0.76549865229110514</v>
      </c>
      <c r="X67" s="24">
        <f>IF(ISBLANK('Dados Normal. pelo Peso - Chuva'!X67),"",('Dados Normal. pelo Peso - Chuva'!X67-'Dados Normal. pelo Peso - Chuva'!X$194)/('Dados Normal. pelo Peso - Chuva'!X$193-'Dados Normal. pelo Peso - Chuva'!X$194))</f>
        <v>0.42561983471074355</v>
      </c>
      <c r="Y67" s="24">
        <f>IF(ISBLANK('Dados Normal. pelo Peso - Chuva'!Y67),"",('Dados Normal. pelo Peso - Chuva'!Y67-'Dados Normal. pelo Peso - Chuva'!Y$194)/('Dados Normal. pelo Peso - Chuva'!Y$193-'Dados Normal. pelo Peso - Chuva'!Y$194))</f>
        <v>0.75307806792044363</v>
      </c>
      <c r="Z67" s="24">
        <f>IF(ISBLANK('Dados Normal. pelo Peso - Chuva'!Z67),"",('Dados Normal. pelo Peso - Chuva'!Z67-'Dados Normal. pelo Peso - Chuva'!Z$194)/('Dados Normal. pelo Peso - Chuva'!Z$193-'Dados Normal. pelo Peso - Chuva'!Z$194))</f>
        <v>0.64381568310428461</v>
      </c>
      <c r="AA67" s="24">
        <f>IF(ISBLANK('Dados Normal. pelo Peso - Chuva'!AA67),"",('Dados Normal. pelo Peso - Chuva'!AA67-'Dados Normal. pelo Peso - Chuva'!AA$194)/('Dados Normal. pelo Peso - Chuva'!AA$193-'Dados Normal. pelo Peso - Chuva'!AA$194))</f>
        <v>0.82378854625550646</v>
      </c>
      <c r="AB67" s="24">
        <f>IF(ISBLANK('Dados Normal. pelo Peso - Chuva'!AB67),"",('Dados Normal. pelo Peso - Chuva'!AB67-'Dados Normal. pelo Peso - Chuva'!AB$194)/('Dados Normal. pelo Peso - Chuva'!AB$193-'Dados Normal. pelo Peso - Chuva'!AB$194))</f>
        <v>0.46808510638297862</v>
      </c>
      <c r="AC67" s="24">
        <f>IF(ISBLANK('Dados Normal. pelo Peso - Chuva'!AC67),"",('Dados Normal. pelo Peso - Chuva'!AC67-'Dados Normal. pelo Peso - Chuva'!AC$194)/('Dados Normal. pelo Peso - Chuva'!AC$193-'Dados Normal. pelo Peso - Chuva'!AC$194))</f>
        <v>0.60416666666666663</v>
      </c>
    </row>
    <row r="68" spans="1:29" s="17" customFormat="1" x14ac:dyDescent="0.25">
      <c r="A68" s="18" t="s">
        <v>999</v>
      </c>
      <c r="B68" s="28" t="s">
        <v>1000</v>
      </c>
      <c r="C68" s="24">
        <f>IF(ISBLANK('Dados Normal. pelo Peso - Chuva'!C68),"",('Dados Normal. pelo Peso - Chuva'!C68-'Dados Normal. pelo Peso - Chuva'!C$194)/('Dados Normal. pelo Peso - Chuva'!C$193-'Dados Normal. pelo Peso - Chuva'!C$194))</f>
        <v>0.64630154091878655</v>
      </c>
      <c r="D68" s="24">
        <f>IF(ISBLANK('Dados Normal. pelo Peso - Chuva'!D68),"",('Dados Normal. pelo Peso - Chuva'!D68-'Dados Normal. pelo Peso - Chuva'!D$194)/('Dados Normal. pelo Peso - Chuva'!D$193-'Dados Normal. pelo Peso - Chuva'!D$194))</f>
        <v>0.33092337543911066</v>
      </c>
      <c r="E68" s="24">
        <f>IF(ISBLANK('Dados Normal. pelo Peso - Chuva'!E68),"",('Dados Normal. pelo Peso - Chuva'!E68-'Dados Normal. pelo Peso - Chuva'!E$194)/('Dados Normal. pelo Peso - Chuva'!E$193-'Dados Normal. pelo Peso - Chuva'!E$194))</f>
        <v>0.99677978697052261</v>
      </c>
      <c r="F68" s="24">
        <f>IF(ISBLANK('Dados Normal. pelo Peso - Chuva'!F68),"",('Dados Normal. pelo Peso - Chuva'!F68-'Dados Normal. pelo Peso - Chuva'!F$194)/('Dados Normal. pelo Peso - Chuva'!F$193-'Dados Normal. pelo Peso - Chuva'!F$194))</f>
        <v>0.95732445520581122</v>
      </c>
      <c r="G68" s="24">
        <f>IF(ISBLANK('Dados Normal. pelo Peso - Chuva'!G68),"",('Dados Normal. pelo Peso - Chuva'!G68-'Dados Normal. pelo Peso - Chuva'!G$194)/('Dados Normal. pelo Peso - Chuva'!G$193-'Dados Normal. pelo Peso - Chuva'!G$194))</f>
        <v>0.38401363395209231</v>
      </c>
      <c r="H68" s="24">
        <f>IF(ISBLANK('Dados Normal. pelo Peso - Chuva'!H68),"",('Dados Normal. pelo Peso - Chuva'!H68-'Dados Normal. pelo Peso - Chuva'!H$194)/('Dados Normal. pelo Peso - Chuva'!H$193-'Dados Normal. pelo Peso - Chuva'!H$194))</f>
        <v>0.22635090893622622</v>
      </c>
      <c r="I68" s="24">
        <f>IF(ISBLANK('Dados Normal. pelo Peso - Chuva'!I68),"",('Dados Normal. pelo Peso - Chuva'!I68-'Dados Normal. pelo Peso - Chuva'!I$194)/('Dados Normal. pelo Peso - Chuva'!I$193-'Dados Normal. pelo Peso - Chuva'!I$194))</f>
        <v>0.38362790697674432</v>
      </c>
      <c r="J68" s="24">
        <f>IF(ISBLANK('Dados Normal. pelo Peso - Chuva'!J68),"",('Dados Normal. pelo Peso - Chuva'!J68-'Dados Normal. pelo Peso - Chuva'!J$194)/('Dados Normal. pelo Peso - Chuva'!J$193-'Dados Normal. pelo Peso - Chuva'!J$194))</f>
        <v>0.5873166114529107</v>
      </c>
      <c r="K68" s="24">
        <f>IF(ISBLANK('Dados Normal. pelo Peso - Chuva'!K68),"",('Dados Normal. pelo Peso - Chuva'!K68-'Dados Normal. pelo Peso - Chuva'!K$194)/('Dados Normal. pelo Peso - Chuva'!K$193-'Dados Normal. pelo Peso - Chuva'!K$194))</f>
        <v>0.68131109833237491</v>
      </c>
      <c r="L68" s="24">
        <f>IF(ISBLANK('Dados Normal. pelo Peso - Chuva'!L68),"",('Dados Normal. pelo Peso - Chuva'!L68-'Dados Normal. pelo Peso - Chuva'!L$194)/('Dados Normal. pelo Peso - Chuva'!L$193-'Dados Normal. pelo Peso - Chuva'!L$194))</f>
        <v>0.67186766776161422</v>
      </c>
      <c r="M68" s="24">
        <f>IF(ISBLANK('Dados Normal. pelo Peso - Chuva'!M68),"",('Dados Normal. pelo Peso - Chuva'!M68-'Dados Normal. pelo Peso - Chuva'!M$194)/('Dados Normal. pelo Peso - Chuva'!M$193-'Dados Normal. pelo Peso - Chuva'!M$194))</f>
        <v>0.21968995835261454</v>
      </c>
      <c r="N68" s="24">
        <f>IF(ISBLANK('Dados Normal. pelo Peso - Chuva'!N68),"",('Dados Normal. pelo Peso - Chuva'!N68-'Dados Normal. pelo Peso - Chuva'!N$194)/('Dados Normal. pelo Peso - Chuva'!N$193-'Dados Normal. pelo Peso - Chuva'!N$194))</f>
        <v>0.2620558375634518</v>
      </c>
      <c r="O68" s="24">
        <f>IF(ISBLANK('Dados Normal. pelo Peso - Chuva'!O68),"",('Dados Normal. pelo Peso - Chuva'!O68-'Dados Normal. pelo Peso - Chuva'!O$194)/('Dados Normal. pelo Peso - Chuva'!O$193-'Dados Normal. pelo Peso - Chuva'!O$194))</f>
        <v>0.24778481012658232</v>
      </c>
      <c r="P68" s="24">
        <f>IF(ISBLANK('Dados Normal. pelo Peso - Chuva'!P68),"",('Dados Normal. pelo Peso - Chuva'!P68-'Dados Normal. pelo Peso - Chuva'!P$194)/('Dados Normal. pelo Peso - Chuva'!P$193-'Dados Normal. pelo Peso - Chuva'!P$194))</f>
        <v>0.81736189402480397</v>
      </c>
      <c r="Q68" s="24">
        <f>IF(ISBLANK('Dados Normal. pelo Peso - Chuva'!Q68),"",('Dados Normal. pelo Peso - Chuva'!Q68-'Dados Normal. pelo Peso - Chuva'!Q$194)/('Dados Normal. pelo Peso - Chuva'!Q$193-'Dados Normal. pelo Peso - Chuva'!Q$194))</f>
        <v>1</v>
      </c>
      <c r="R68" s="24">
        <f>IF(ISBLANK('Dados Normal. pelo Peso - Chuva'!R68),"",('Dados Normal. pelo Peso - Chuva'!R68-'Dados Normal. pelo Peso - Chuva'!R$194)/('Dados Normal. pelo Peso - Chuva'!R$193-'Dados Normal. pelo Peso - Chuva'!R$194))</f>
        <v>1</v>
      </c>
      <c r="S68" s="24">
        <f>IF(ISBLANK('Dados Normal. pelo Peso - Chuva'!S68),"",('Dados Normal. pelo Peso - Chuva'!S68-'Dados Normal. pelo Peso - Chuva'!S$194)/('Dados Normal. pelo Peso - Chuva'!S$193-'Dados Normal. pelo Peso - Chuva'!S$194))</f>
        <v>1</v>
      </c>
      <c r="T68" s="24">
        <f>IF(ISBLANK('Dados Normal. pelo Peso - Chuva'!T68),"",('Dados Normal. pelo Peso - Chuva'!T68-'Dados Normal. pelo Peso - Chuva'!T$194)/('Dados Normal. pelo Peso - Chuva'!T$193-'Dados Normal. pelo Peso - Chuva'!T$194))</f>
        <v>1</v>
      </c>
      <c r="U68" s="24">
        <f>IF(ISBLANK('Dados Normal. pelo Peso - Chuva'!U68),"",('Dados Normal. pelo Peso - Chuva'!U68-'Dados Normal. pelo Peso - Chuva'!U$194)/('Dados Normal. pelo Peso - Chuva'!U$193-'Dados Normal. pelo Peso - Chuva'!U$194))</f>
        <v>1</v>
      </c>
      <c r="V68" s="24">
        <f>IF(ISBLANK('Dados Normal. pelo Peso - Chuva'!V68),"",('Dados Normal. pelo Peso - Chuva'!V68-'Dados Normal. pelo Peso - Chuva'!V$194)/('Dados Normal. pelo Peso - Chuva'!V$193-'Dados Normal. pelo Peso - Chuva'!V$194))</f>
        <v>0.16666666666666635</v>
      </c>
      <c r="W68" s="24">
        <f>IF(ISBLANK('Dados Normal. pelo Peso - Chuva'!W68),"",('Dados Normal. pelo Peso - Chuva'!W68-'Dados Normal. pelo Peso - Chuva'!W$194)/('Dados Normal. pelo Peso - Chuva'!W$193-'Dados Normal. pelo Peso - Chuva'!W$194))</f>
        <v>0.74573225516621755</v>
      </c>
      <c r="X68" s="24">
        <f>IF(ISBLANK('Dados Normal. pelo Peso - Chuva'!X68),"",('Dados Normal. pelo Peso - Chuva'!X68-'Dados Normal. pelo Peso - Chuva'!X$194)/('Dados Normal. pelo Peso - Chuva'!X$193-'Dados Normal. pelo Peso - Chuva'!X$194))</f>
        <v>0.36294765840220311</v>
      </c>
      <c r="Y68" s="24">
        <f>IF(ISBLANK('Dados Normal. pelo Peso - Chuva'!Y68),"",('Dados Normal. pelo Peso - Chuva'!Y68-'Dados Normal. pelo Peso - Chuva'!Y$194)/('Dados Normal. pelo Peso - Chuva'!Y$193-'Dados Normal. pelo Peso - Chuva'!Y$194))</f>
        <v>0.73575970775267208</v>
      </c>
      <c r="Z68" s="24">
        <f>IF(ISBLANK('Dados Normal. pelo Peso - Chuva'!Z68),"",('Dados Normal. pelo Peso - Chuva'!Z68-'Dados Normal. pelo Peso - Chuva'!Z$194)/('Dados Normal. pelo Peso - Chuva'!Z$193-'Dados Normal. pelo Peso - Chuva'!Z$194))</f>
        <v>0.88213419563459994</v>
      </c>
      <c r="AA68" s="24">
        <f>IF(ISBLANK('Dados Normal. pelo Peso - Chuva'!AA68),"",('Dados Normal. pelo Peso - Chuva'!AA68-'Dados Normal. pelo Peso - Chuva'!AA$194)/('Dados Normal. pelo Peso - Chuva'!AA$193-'Dados Normal. pelo Peso - Chuva'!AA$194))</f>
        <v>0.99157249569048078</v>
      </c>
      <c r="AB68" s="24">
        <f>IF(ISBLANK('Dados Normal. pelo Peso - Chuva'!AB68),"",('Dados Normal. pelo Peso - Chuva'!AB68-'Dados Normal. pelo Peso - Chuva'!AB$194)/('Dados Normal. pelo Peso - Chuva'!AB$193-'Dados Normal. pelo Peso - Chuva'!AB$194))</f>
        <v>0.55319148936170215</v>
      </c>
      <c r="AC68" s="24">
        <f>IF(ISBLANK('Dados Normal. pelo Peso - Chuva'!AC68),"",('Dados Normal. pelo Peso - Chuva'!AC68-'Dados Normal. pelo Peso - Chuva'!AC$194)/('Dados Normal. pelo Peso - Chuva'!AC$193-'Dados Normal. pelo Peso - Chuva'!AC$194))</f>
        <v>0.79166666666666663</v>
      </c>
    </row>
    <row r="69" spans="1:29" s="17" customFormat="1" x14ac:dyDescent="0.25">
      <c r="A69" s="18" t="s">
        <v>1001</v>
      </c>
      <c r="B69" s="28" t="s">
        <v>1002</v>
      </c>
      <c r="C69" s="24">
        <f>IF(ISBLANK('Dados Normal. pelo Peso - Chuva'!C69),"",('Dados Normal. pelo Peso - Chuva'!C69-'Dados Normal. pelo Peso - Chuva'!C$194)/('Dados Normal. pelo Peso - Chuva'!C$193-'Dados Normal. pelo Peso - Chuva'!C$194))</f>
        <v>0.92883594645607281</v>
      </c>
      <c r="D69" s="24">
        <f>IF(ISBLANK('Dados Normal. pelo Peso - Chuva'!D69),"",('Dados Normal. pelo Peso - Chuva'!D69-'Dados Normal. pelo Peso - Chuva'!D$194)/('Dados Normal. pelo Peso - Chuva'!D$193-'Dados Normal. pelo Peso - Chuva'!D$194))</f>
        <v>6.9548567775309322E-2</v>
      </c>
      <c r="E69" s="24">
        <f>IF(ISBLANK('Dados Normal. pelo Peso - Chuva'!E69),"",('Dados Normal. pelo Peso - Chuva'!E69-'Dados Normal. pelo Peso - Chuva'!E$194)/('Dados Normal. pelo Peso - Chuva'!E$193-'Dados Normal. pelo Peso - Chuva'!E$194))</f>
        <v>0.70572207084468674</v>
      </c>
      <c r="F69" s="24">
        <f>IF(ISBLANK('Dados Normal. pelo Peso - Chuva'!F69),"",('Dados Normal. pelo Peso - Chuva'!F69-'Dados Normal. pelo Peso - Chuva'!F$194)/('Dados Normal. pelo Peso - Chuva'!F$193-'Dados Normal. pelo Peso - Chuva'!F$194))</f>
        <v>0.71670702179176771</v>
      </c>
      <c r="G69" s="24">
        <f>IF(ISBLANK('Dados Normal. pelo Peso - Chuva'!G69),"",('Dados Normal. pelo Peso - Chuva'!G69-'Dados Normal. pelo Peso - Chuva'!G$194)/('Dados Normal. pelo Peso - Chuva'!G$193-'Dados Normal. pelo Peso - Chuva'!G$194))</f>
        <v>0.26511482115696916</v>
      </c>
      <c r="H69" s="24">
        <f>IF(ISBLANK('Dados Normal. pelo Peso - Chuva'!H69),"",('Dados Normal. pelo Peso - Chuva'!H69-'Dados Normal. pelo Peso - Chuva'!H$194)/('Dados Normal. pelo Peso - Chuva'!H$193-'Dados Normal. pelo Peso - Chuva'!H$194))</f>
        <v>0.75413513286198164</v>
      </c>
      <c r="I69" s="24">
        <f>IF(ISBLANK('Dados Normal. pelo Peso - Chuva'!I69),"",('Dados Normal. pelo Peso - Chuva'!I69-'Dados Normal. pelo Peso - Chuva'!I$194)/('Dados Normal. pelo Peso - Chuva'!I$193-'Dados Normal. pelo Peso - Chuva'!I$194))</f>
        <v>0.14232558139534898</v>
      </c>
      <c r="J69" s="24">
        <f>IF(ISBLANK('Dados Normal. pelo Peso - Chuva'!J69),"",('Dados Normal. pelo Peso - Chuva'!J69-'Dados Normal. pelo Peso - Chuva'!J$194)/('Dados Normal. pelo Peso - Chuva'!J$193-'Dados Normal. pelo Peso - Chuva'!J$194))</f>
        <v>2.3663038334122994E-3</v>
      </c>
      <c r="K69" s="24">
        <f>IF(ISBLANK('Dados Normal. pelo Peso - Chuva'!K69),"",('Dados Normal. pelo Peso - Chuva'!K69-'Dados Normal. pelo Peso - Chuva'!K$194)/('Dados Normal. pelo Peso - Chuva'!K$193-'Dados Normal. pelo Peso - Chuva'!K$194))</f>
        <v>0.65037377803335261</v>
      </c>
      <c r="L69" s="24">
        <f>IF(ISBLANK('Dados Normal. pelo Peso - Chuva'!L69),"",('Dados Normal. pelo Peso - Chuva'!L69-'Dados Normal. pelo Peso - Chuva'!L$194)/('Dados Normal. pelo Peso - Chuva'!L$193-'Dados Normal. pelo Peso - Chuva'!L$194))</f>
        <v>0.85593618019709061</v>
      </c>
      <c r="M69" s="24">
        <f>IF(ISBLANK('Dados Normal. pelo Peso - Chuva'!M69),"",('Dados Normal. pelo Peso - Chuva'!M69-'Dados Normal. pelo Peso - Chuva'!M$194)/('Dados Normal. pelo Peso - Chuva'!M$193-'Dados Normal. pelo Peso - Chuva'!M$194))</f>
        <v>0.72628412771864881</v>
      </c>
      <c r="N69" s="24">
        <f>IF(ISBLANK('Dados Normal. pelo Peso - Chuva'!N69),"",('Dados Normal. pelo Peso - Chuva'!N69-'Dados Normal. pelo Peso - Chuva'!N$194)/('Dados Normal. pelo Peso - Chuva'!N$193-'Dados Normal. pelo Peso - Chuva'!N$194))</f>
        <v>0.94458544839255487</v>
      </c>
      <c r="O69" s="24">
        <f>IF(ISBLANK('Dados Normal. pelo Peso - Chuva'!O69),"",('Dados Normal. pelo Peso - Chuva'!O69-'Dados Normal. pelo Peso - Chuva'!O$194)/('Dados Normal. pelo Peso - Chuva'!O$193-'Dados Normal. pelo Peso - Chuva'!O$194))</f>
        <v>0.64952531645569622</v>
      </c>
      <c r="P69" s="24">
        <f>IF(ISBLANK('Dados Normal. pelo Peso - Chuva'!P69),"",('Dados Normal. pelo Peso - Chuva'!P69-'Dados Normal. pelo Peso - Chuva'!P$194)/('Dados Normal. pelo Peso - Chuva'!P$193-'Dados Normal. pelo Peso - Chuva'!P$194))</f>
        <v>4.7350620067642221E-2</v>
      </c>
      <c r="Q69" s="24">
        <f>IF(ISBLANK('Dados Normal. pelo Peso - Chuva'!Q69),"",('Dados Normal. pelo Peso - Chuva'!Q69-'Dados Normal. pelo Peso - Chuva'!Q$194)/('Dados Normal. pelo Peso - Chuva'!Q$193-'Dados Normal. pelo Peso - Chuva'!Q$194))</f>
        <v>1</v>
      </c>
      <c r="R69" s="24">
        <f>IF(ISBLANK('Dados Normal. pelo Peso - Chuva'!R69),"",('Dados Normal. pelo Peso - Chuva'!R69-'Dados Normal. pelo Peso - Chuva'!R$194)/('Dados Normal. pelo Peso - Chuva'!R$193-'Dados Normal. pelo Peso - Chuva'!R$194))</f>
        <v>1</v>
      </c>
      <c r="S69" s="24">
        <f>IF(ISBLANK('Dados Normal. pelo Peso - Chuva'!S69),"",('Dados Normal. pelo Peso - Chuva'!S69-'Dados Normal. pelo Peso - Chuva'!S$194)/('Dados Normal. pelo Peso - Chuva'!S$193-'Dados Normal. pelo Peso - Chuva'!S$194))</f>
        <v>1</v>
      </c>
      <c r="T69" s="24">
        <f>IF(ISBLANK('Dados Normal. pelo Peso - Chuva'!T69),"",('Dados Normal. pelo Peso - Chuva'!T69-'Dados Normal. pelo Peso - Chuva'!T$194)/('Dados Normal. pelo Peso - Chuva'!T$193-'Dados Normal. pelo Peso - Chuva'!T$194))</f>
        <v>1</v>
      </c>
      <c r="U69" s="24">
        <f>IF(ISBLANK('Dados Normal. pelo Peso - Chuva'!U69),"",('Dados Normal. pelo Peso - Chuva'!U69-'Dados Normal. pelo Peso - Chuva'!U$194)/('Dados Normal. pelo Peso - Chuva'!U$193-'Dados Normal. pelo Peso - Chuva'!U$194))</f>
        <v>1</v>
      </c>
      <c r="V69" s="24">
        <f>IF(ISBLANK('Dados Normal. pelo Peso - Chuva'!V69),"",('Dados Normal. pelo Peso - Chuva'!V69-'Dados Normal. pelo Peso - Chuva'!V$194)/('Dados Normal. pelo Peso - Chuva'!V$193-'Dados Normal. pelo Peso - Chuva'!V$194))</f>
        <v>0.625</v>
      </c>
      <c r="W69" s="24">
        <f>IF(ISBLANK('Dados Normal. pelo Peso - Chuva'!W69),"",('Dados Normal. pelo Peso - Chuva'!W69-'Dados Normal. pelo Peso - Chuva'!W$194)/('Dados Normal. pelo Peso - Chuva'!W$193-'Dados Normal. pelo Peso - Chuva'!W$194))</f>
        <v>0.42048517520215611</v>
      </c>
      <c r="X69" s="24">
        <f>IF(ISBLANK('Dados Normal. pelo Peso - Chuva'!X69),"",('Dados Normal. pelo Peso - Chuva'!X69-'Dados Normal. pelo Peso - Chuva'!X$194)/('Dados Normal. pelo Peso - Chuva'!X$193-'Dados Normal. pelo Peso - Chuva'!X$194))</f>
        <v>0.24586776859504092</v>
      </c>
      <c r="Y69" s="24">
        <f>IF(ISBLANK('Dados Normal. pelo Peso - Chuva'!Y69),"",('Dados Normal. pelo Peso - Chuva'!Y69-'Dados Normal. pelo Peso - Chuva'!Y$194)/('Dados Normal. pelo Peso - Chuva'!Y$193-'Dados Normal. pelo Peso - Chuva'!Y$194))</f>
        <v>0.60343661209579214</v>
      </c>
      <c r="Z69" s="24">
        <f>IF(ISBLANK('Dados Normal. pelo Peso - Chuva'!Z69),"",('Dados Normal. pelo Peso - Chuva'!Z69-'Dados Normal. pelo Peso - Chuva'!Z$194)/('Dados Normal. pelo Peso - Chuva'!Z$193-'Dados Normal. pelo Peso - Chuva'!Z$194))</f>
        <v>0.60129345189975758</v>
      </c>
      <c r="AA69" s="24">
        <f>IF(ISBLANK('Dados Normal. pelo Peso - Chuva'!AA69),"",('Dados Normal. pelo Peso - Chuva'!AA69-'Dados Normal. pelo Peso - Chuva'!AA$194)/('Dados Normal. pelo Peso - Chuva'!AA$193-'Dados Normal. pelo Peso - Chuva'!AA$194))</f>
        <v>0.65542999425397419</v>
      </c>
      <c r="AB69" s="24">
        <f>IF(ISBLANK('Dados Normal. pelo Peso - Chuva'!AB69),"",('Dados Normal. pelo Peso - Chuva'!AB69-'Dados Normal. pelo Peso - Chuva'!AB$194)/('Dados Normal. pelo Peso - Chuva'!AB$193-'Dados Normal. pelo Peso - Chuva'!AB$194))</f>
        <v>0.34042553191489361</v>
      </c>
      <c r="AC69" s="24">
        <f>IF(ISBLANK('Dados Normal. pelo Peso - Chuva'!AC69),"",('Dados Normal. pelo Peso - Chuva'!AC69-'Dados Normal. pelo Peso - Chuva'!AC$194)/('Dados Normal. pelo Peso - Chuva'!AC$193-'Dados Normal. pelo Peso - Chuva'!AC$194))</f>
        <v>0.31249999999999989</v>
      </c>
    </row>
    <row r="70" spans="1:29" s="17" customFormat="1" x14ac:dyDescent="0.25">
      <c r="A70" s="18" t="s">
        <v>1003</v>
      </c>
      <c r="B70" s="28" t="s">
        <v>1004</v>
      </c>
      <c r="C70" s="24">
        <f>IF(ISBLANK('Dados Normal. pelo Peso - Chuva'!C70),"",('Dados Normal. pelo Peso - Chuva'!C70-'Dados Normal. pelo Peso - Chuva'!C$194)/('Dados Normal. pelo Peso - Chuva'!C$193-'Dados Normal. pelo Peso - Chuva'!C$194))</f>
        <v>0.43483847221043692</v>
      </c>
      <c r="D70" s="24">
        <f>IF(ISBLANK('Dados Normal. pelo Peso - Chuva'!D70),"",('Dados Normal. pelo Peso - Chuva'!D70-'Dados Normal. pelo Peso - Chuva'!D$194)/('Dados Normal. pelo Peso - Chuva'!D$193-'Dados Normal. pelo Peso - Chuva'!D$194))</f>
        <v>0.59782486007850211</v>
      </c>
      <c r="E70" s="24">
        <f>IF(ISBLANK('Dados Normal. pelo Peso - Chuva'!E70),"",('Dados Normal. pelo Peso - Chuva'!E70-'Dados Normal. pelo Peso - Chuva'!E$194)/('Dados Normal. pelo Peso - Chuva'!E$193-'Dados Normal. pelo Peso - Chuva'!E$194))</f>
        <v>0.6306663363884073</v>
      </c>
      <c r="F70" s="24">
        <f>IF(ISBLANK('Dados Normal. pelo Peso - Chuva'!F70),"",('Dados Normal. pelo Peso - Chuva'!F70-'Dados Normal. pelo Peso - Chuva'!F$194)/('Dados Normal. pelo Peso - Chuva'!F$193-'Dados Normal. pelo Peso - Chuva'!F$194))</f>
        <v>0.55387409200968529</v>
      </c>
      <c r="G70" s="24">
        <f>IF(ISBLANK('Dados Normal. pelo Peso - Chuva'!G70),"",('Dados Normal. pelo Peso - Chuva'!G70-'Dados Normal. pelo Peso - Chuva'!G$194)/('Dados Normal. pelo Peso - Chuva'!G$193-'Dados Normal. pelo Peso - Chuva'!G$194))</f>
        <v>0.41740283083153185</v>
      </c>
      <c r="H70" s="24">
        <f>IF(ISBLANK('Dados Normal. pelo Peso - Chuva'!H70),"",('Dados Normal. pelo Peso - Chuva'!H70-'Dados Normal. pelo Peso - Chuva'!H$194)/('Dados Normal. pelo Peso - Chuva'!H$193-'Dados Normal. pelo Peso - Chuva'!H$194))</f>
        <v>0</v>
      </c>
      <c r="I70" s="24">
        <f>IF(ISBLANK('Dados Normal. pelo Peso - Chuva'!I70),"",('Dados Normal. pelo Peso - Chuva'!I70-'Dados Normal. pelo Peso - Chuva'!I$194)/('Dados Normal. pelo Peso - Chuva'!I$193-'Dados Normal. pelo Peso - Chuva'!I$194))</f>
        <v>0.55330232558139547</v>
      </c>
      <c r="J70" s="24">
        <f>IF(ISBLANK('Dados Normal. pelo Peso - Chuva'!J70),"",('Dados Normal. pelo Peso - Chuva'!J70-'Dados Normal. pelo Peso - Chuva'!J$194)/('Dados Normal. pelo Peso - Chuva'!J$193-'Dados Normal. pelo Peso - Chuva'!J$194))</f>
        <v>9.1339327969711392E-2</v>
      </c>
      <c r="K70" s="24">
        <f>IF(ISBLANK('Dados Normal. pelo Peso - Chuva'!K70),"",('Dados Normal. pelo Peso - Chuva'!K70-'Dados Normal. pelo Peso - Chuva'!K$194)/('Dados Normal. pelo Peso - Chuva'!K$193-'Dados Normal. pelo Peso - Chuva'!K$194))</f>
        <v>0.24933870040253003</v>
      </c>
      <c r="L70" s="24">
        <f>IF(ISBLANK('Dados Normal. pelo Peso - Chuva'!L70),"",('Dados Normal. pelo Peso - Chuva'!L70-'Dados Normal. pelo Peso - Chuva'!L$194)/('Dados Normal. pelo Peso - Chuva'!L$193-'Dados Normal. pelo Peso - Chuva'!L$194))</f>
        <v>0.86051149694978868</v>
      </c>
      <c r="M70" s="24">
        <f>IF(ISBLANK('Dados Normal. pelo Peso - Chuva'!M70),"",('Dados Normal. pelo Peso - Chuva'!M70-'Dados Normal. pelo Peso - Chuva'!M$194)/('Dados Normal. pelo Peso - Chuva'!M$193-'Dados Normal. pelo Peso - Chuva'!M$194))</f>
        <v>0.71691346598796857</v>
      </c>
      <c r="N70" s="24">
        <f>IF(ISBLANK('Dados Normal. pelo Peso - Chuva'!N70),"",('Dados Normal. pelo Peso - Chuva'!N70-'Dados Normal. pelo Peso - Chuva'!N$194)/('Dados Normal. pelo Peso - Chuva'!N$193-'Dados Normal. pelo Peso - Chuva'!N$194))</f>
        <v>0.89276649746192893</v>
      </c>
      <c r="O70" s="24">
        <f>IF(ISBLANK('Dados Normal. pelo Peso - Chuva'!O70),"",('Dados Normal. pelo Peso - Chuva'!O70-'Dados Normal. pelo Peso - Chuva'!O$194)/('Dados Normal. pelo Peso - Chuva'!O$193-'Dados Normal. pelo Peso - Chuva'!O$194))</f>
        <v>0.95094936708860744</v>
      </c>
      <c r="P70" s="24">
        <f>IF(ISBLANK('Dados Normal. pelo Peso - Chuva'!P70),"",('Dados Normal. pelo Peso - Chuva'!P70-'Dados Normal. pelo Peso - Chuva'!P$194)/('Dados Normal. pelo Peso - Chuva'!P$193-'Dados Normal. pelo Peso - Chuva'!P$194))</f>
        <v>5.636978579481337E-3</v>
      </c>
      <c r="Q70" s="24">
        <f>IF(ISBLANK('Dados Normal. pelo Peso - Chuva'!Q70),"",('Dados Normal. pelo Peso - Chuva'!Q70-'Dados Normal. pelo Peso - Chuva'!Q$194)/('Dados Normal. pelo Peso - Chuva'!Q$193-'Dados Normal. pelo Peso - Chuva'!Q$194))</f>
        <v>1</v>
      </c>
      <c r="R70" s="24">
        <f>IF(ISBLANK('Dados Normal. pelo Peso - Chuva'!R70),"",('Dados Normal. pelo Peso - Chuva'!R70-'Dados Normal. pelo Peso - Chuva'!R$194)/('Dados Normal. pelo Peso - Chuva'!R$193-'Dados Normal. pelo Peso - Chuva'!R$194))</f>
        <v>0</v>
      </c>
      <c r="S70" s="24">
        <f>IF(ISBLANK('Dados Normal. pelo Peso - Chuva'!S70),"",('Dados Normal. pelo Peso - Chuva'!S70-'Dados Normal. pelo Peso - Chuva'!S$194)/('Dados Normal. pelo Peso - Chuva'!S$193-'Dados Normal. pelo Peso - Chuva'!S$194))</f>
        <v>0</v>
      </c>
      <c r="T70" s="24">
        <f>IF(ISBLANK('Dados Normal. pelo Peso - Chuva'!T70),"",('Dados Normal. pelo Peso - Chuva'!T70-'Dados Normal. pelo Peso - Chuva'!T$194)/('Dados Normal. pelo Peso - Chuva'!T$193-'Dados Normal. pelo Peso - Chuva'!T$194))</f>
        <v>1</v>
      </c>
      <c r="U70" s="24">
        <f>IF(ISBLANK('Dados Normal. pelo Peso - Chuva'!U70),"",('Dados Normal. pelo Peso - Chuva'!U70-'Dados Normal. pelo Peso - Chuva'!U$194)/('Dados Normal. pelo Peso - Chuva'!U$193-'Dados Normal. pelo Peso - Chuva'!U$194))</f>
        <v>1</v>
      </c>
      <c r="V70" s="24">
        <f>IF(ISBLANK('Dados Normal. pelo Peso - Chuva'!V70),"",('Dados Normal. pelo Peso - Chuva'!V70-'Dados Normal. pelo Peso - Chuva'!V$194)/('Dados Normal. pelo Peso - Chuva'!V$193-'Dados Normal. pelo Peso - Chuva'!V$194))</f>
        <v>0.79166666666666663</v>
      </c>
      <c r="W70" s="24">
        <f>IF(ISBLANK('Dados Normal. pelo Peso - Chuva'!W70),"",('Dados Normal. pelo Peso - Chuva'!W70-'Dados Normal. pelo Peso - Chuva'!W$194)/('Dados Normal. pelo Peso - Chuva'!W$193-'Dados Normal. pelo Peso - Chuva'!W$194))</f>
        <v>0.61590296495956853</v>
      </c>
      <c r="X70" s="24">
        <f>IF(ISBLANK('Dados Normal. pelo Peso - Chuva'!X70),"",('Dados Normal. pelo Peso - Chuva'!X70-'Dados Normal. pelo Peso - Chuva'!X$194)/('Dados Normal. pelo Peso - Chuva'!X$193-'Dados Normal. pelo Peso - Chuva'!X$194))</f>
        <v>0.21418732782369121</v>
      </c>
      <c r="Y70" s="24">
        <f>IF(ISBLANK('Dados Normal. pelo Peso - Chuva'!Y70),"",('Dados Normal. pelo Peso - Chuva'!Y70-'Dados Normal. pelo Peso - Chuva'!Y$194)/('Dados Normal. pelo Peso - Chuva'!Y$193-'Dados Normal. pelo Peso - Chuva'!Y$194))</f>
        <v>0.58625355161683124</v>
      </c>
      <c r="Z70" s="24">
        <f>IF(ISBLANK('Dados Normal. pelo Peso - Chuva'!Z70),"",('Dados Normal. pelo Peso - Chuva'!Z70-'Dados Normal. pelo Peso - Chuva'!Z$194)/('Dados Normal. pelo Peso - Chuva'!Z$193-'Dados Normal. pelo Peso - Chuva'!Z$194))</f>
        <v>0.5848019401778497</v>
      </c>
      <c r="AA70" s="24">
        <f>IF(ISBLANK('Dados Normal. pelo Peso - Chuva'!AA70),"",('Dados Normal. pelo Peso - Chuva'!AA70-'Dados Normal. pelo Peso - Chuva'!AA$194)/('Dados Normal. pelo Peso - Chuva'!AA$193-'Dados Normal. pelo Peso - Chuva'!AA$194))</f>
        <v>0.37847155717295528</v>
      </c>
      <c r="AB70" s="24">
        <f>IF(ISBLANK('Dados Normal. pelo Peso - Chuva'!AB70),"",('Dados Normal. pelo Peso - Chuva'!AB70-'Dados Normal. pelo Peso - Chuva'!AB$194)/('Dados Normal. pelo Peso - Chuva'!AB$193-'Dados Normal. pelo Peso - Chuva'!AB$194))</f>
        <v>0.36170212765957455</v>
      </c>
      <c r="AC70" s="24">
        <f>IF(ISBLANK('Dados Normal. pelo Peso - Chuva'!AC70),"",('Dados Normal. pelo Peso - Chuva'!AC70-'Dados Normal. pelo Peso - Chuva'!AC$194)/('Dados Normal. pelo Peso - Chuva'!AC$193-'Dados Normal. pelo Peso - Chuva'!AC$194))</f>
        <v>0.18749999999999989</v>
      </c>
    </row>
    <row r="71" spans="1:29" s="17" customFormat="1" x14ac:dyDescent="0.25">
      <c r="A71" s="18" t="s">
        <v>1005</v>
      </c>
      <c r="B71" s="28" t="s">
        <v>1006</v>
      </c>
      <c r="C71" s="24">
        <f>IF(ISBLANK('Dados Normal. pelo Peso - Chuva'!C71),"",('Dados Normal. pelo Peso - Chuva'!C71-'Dados Normal. pelo Peso - Chuva'!C$194)/('Dados Normal. pelo Peso - Chuva'!C$193-'Dados Normal. pelo Peso - Chuva'!C$194))</f>
        <v>0.29922796770902299</v>
      </c>
      <c r="D71" s="24">
        <f>IF(ISBLANK('Dados Normal. pelo Peso - Chuva'!D71),"",('Dados Normal. pelo Peso - Chuva'!D71-'Dados Normal. pelo Peso - Chuva'!D$194)/('Dados Normal. pelo Peso - Chuva'!D$193-'Dados Normal. pelo Peso - Chuva'!D$194))</f>
        <v>0.72025595798637543</v>
      </c>
      <c r="E71" s="24">
        <f>IF(ISBLANK('Dados Normal. pelo Peso - Chuva'!E71),"",('Dados Normal. pelo Peso - Chuva'!E71-'Dados Normal. pelo Peso - Chuva'!E$194)/('Dados Normal. pelo Peso - Chuva'!E$193-'Dados Normal. pelo Peso - Chuva'!E$194))</f>
        <v>0.55164726281892495</v>
      </c>
      <c r="F71" s="24">
        <f>IF(ISBLANK('Dados Normal. pelo Peso - Chuva'!F71),"",('Dados Normal. pelo Peso - Chuva'!F71-'Dados Normal. pelo Peso - Chuva'!F$194)/('Dados Normal. pelo Peso - Chuva'!F$193-'Dados Normal. pelo Peso - Chuva'!F$194))</f>
        <v>0.48819612590799033</v>
      </c>
      <c r="G71" s="24">
        <f>IF(ISBLANK('Dados Normal. pelo Peso - Chuva'!G71),"",('Dados Normal. pelo Peso - Chuva'!G71-'Dados Normal. pelo Peso - Chuva'!G$194)/('Dados Normal. pelo Peso - Chuva'!G$193-'Dados Normal. pelo Peso - Chuva'!G$194))</f>
        <v>7.5954550470126947E-2</v>
      </c>
      <c r="H71" s="24">
        <f>IF(ISBLANK('Dados Normal. pelo Peso - Chuva'!H71),"",('Dados Normal. pelo Peso - Chuva'!H71-'Dados Normal. pelo Peso - Chuva'!H$194)/('Dados Normal. pelo Peso - Chuva'!H$193-'Dados Normal. pelo Peso - Chuva'!H$194))</f>
        <v>0.66173854638005791</v>
      </c>
      <c r="I71" s="24">
        <f>IF(ISBLANK('Dados Normal. pelo Peso - Chuva'!I71),"",('Dados Normal. pelo Peso - Chuva'!I71-'Dados Normal. pelo Peso - Chuva'!I$194)/('Dados Normal. pelo Peso - Chuva'!I$193-'Dados Normal. pelo Peso - Chuva'!I$194))</f>
        <v>0.73320930232558135</v>
      </c>
      <c r="J71" s="24">
        <f>IF(ISBLANK('Dados Normal. pelo Peso - Chuva'!J71),"",('Dados Normal. pelo Peso - Chuva'!J71-'Dados Normal. pelo Peso - Chuva'!J$194)/('Dados Normal. pelo Peso - Chuva'!J$193-'Dados Normal. pelo Peso - Chuva'!J$194))</f>
        <v>0.50023663038334143</v>
      </c>
      <c r="K71" s="24">
        <f>IF(ISBLANK('Dados Normal. pelo Peso - Chuva'!K71),"",('Dados Normal. pelo Peso - Chuva'!K71-'Dados Normal. pelo Peso - Chuva'!K$194)/('Dados Normal. pelo Peso - Chuva'!K$193-'Dados Normal. pelo Peso - Chuva'!K$194))</f>
        <v>0.5185738930419781</v>
      </c>
      <c r="L71" s="24">
        <f>IF(ISBLANK('Dados Normal. pelo Peso - Chuva'!L71),"",('Dados Normal. pelo Peso - Chuva'!L71-'Dados Normal. pelo Peso - Chuva'!L$194)/('Dados Normal. pelo Peso - Chuva'!L$193-'Dados Normal. pelo Peso - Chuva'!L$194))</f>
        <v>0.86414828718911296</v>
      </c>
      <c r="M71" s="24">
        <f>IF(ISBLANK('Dados Normal. pelo Peso - Chuva'!M71),"",('Dados Normal. pelo Peso - Chuva'!M71-'Dados Normal. pelo Peso - Chuva'!M$194)/('Dados Normal. pelo Peso - Chuva'!M$193-'Dados Normal. pelo Peso - Chuva'!M$194))</f>
        <v>0.51272559000462747</v>
      </c>
      <c r="N71" s="24">
        <f>IF(ISBLANK('Dados Normal. pelo Peso - Chuva'!N71),"",('Dados Normal. pelo Peso - Chuva'!N71-'Dados Normal. pelo Peso - Chuva'!N$194)/('Dados Normal. pelo Peso - Chuva'!N$193-'Dados Normal. pelo Peso - Chuva'!N$194))</f>
        <v>0.7311759729272419</v>
      </c>
      <c r="O71" s="24">
        <f>IF(ISBLANK('Dados Normal. pelo Peso - Chuva'!O71),"",('Dados Normal. pelo Peso - Chuva'!O71-'Dados Normal. pelo Peso - Chuva'!O$194)/('Dados Normal. pelo Peso - Chuva'!O$193-'Dados Normal. pelo Peso - Chuva'!O$194))</f>
        <v>0.83243670886075949</v>
      </c>
      <c r="P71" s="24">
        <f>IF(ISBLANK('Dados Normal. pelo Peso - Chuva'!P71),"",('Dados Normal. pelo Peso - Chuva'!P71-'Dados Normal. pelo Peso - Chuva'!P$194)/('Dados Normal. pelo Peso - Chuva'!P$193-'Dados Normal. pelo Peso - Chuva'!P$194))</f>
        <v>0.18038331454340448</v>
      </c>
      <c r="Q71" s="24">
        <f>IF(ISBLANK('Dados Normal. pelo Peso - Chuva'!Q71),"",('Dados Normal. pelo Peso - Chuva'!Q71-'Dados Normal. pelo Peso - Chuva'!Q$194)/('Dados Normal. pelo Peso - Chuva'!Q$193-'Dados Normal. pelo Peso - Chuva'!Q$194))</f>
        <v>1</v>
      </c>
      <c r="R71" s="24">
        <f>IF(ISBLANK('Dados Normal. pelo Peso - Chuva'!R71),"",('Dados Normal. pelo Peso - Chuva'!R71-'Dados Normal. pelo Peso - Chuva'!R$194)/('Dados Normal. pelo Peso - Chuva'!R$193-'Dados Normal. pelo Peso - Chuva'!R$194))</f>
        <v>1</v>
      </c>
      <c r="S71" s="24">
        <f>IF(ISBLANK('Dados Normal. pelo Peso - Chuva'!S71),"",('Dados Normal. pelo Peso - Chuva'!S71-'Dados Normal. pelo Peso - Chuva'!S$194)/('Dados Normal. pelo Peso - Chuva'!S$193-'Dados Normal. pelo Peso - Chuva'!S$194))</f>
        <v>1</v>
      </c>
      <c r="T71" s="24">
        <f>IF(ISBLANK('Dados Normal. pelo Peso - Chuva'!T71),"",('Dados Normal. pelo Peso - Chuva'!T71-'Dados Normal. pelo Peso - Chuva'!T$194)/('Dados Normal. pelo Peso - Chuva'!T$193-'Dados Normal. pelo Peso - Chuva'!T$194))</f>
        <v>1</v>
      </c>
      <c r="U71" s="24">
        <f>IF(ISBLANK('Dados Normal. pelo Peso - Chuva'!U71),"",('Dados Normal. pelo Peso - Chuva'!U71-'Dados Normal. pelo Peso - Chuva'!U$194)/('Dados Normal. pelo Peso - Chuva'!U$193-'Dados Normal. pelo Peso - Chuva'!U$194))</f>
        <v>1</v>
      </c>
      <c r="V71" s="24">
        <f>IF(ISBLANK('Dados Normal. pelo Peso - Chuva'!V71),"",('Dados Normal. pelo Peso - Chuva'!V71-'Dados Normal. pelo Peso - Chuva'!V$194)/('Dados Normal. pelo Peso - Chuva'!V$193-'Dados Normal. pelo Peso - Chuva'!V$194))</f>
        <v>0.79166666666666663</v>
      </c>
      <c r="W71" s="24">
        <f>IF(ISBLANK('Dados Normal. pelo Peso - Chuva'!W71),"",('Dados Normal. pelo Peso - Chuva'!W71-'Dados Normal. pelo Peso - Chuva'!W$194)/('Dados Normal. pelo Peso - Chuva'!W$193-'Dados Normal. pelo Peso - Chuva'!W$194))</f>
        <v>0.61725067385444743</v>
      </c>
      <c r="X71" s="24">
        <f>IF(ISBLANK('Dados Normal. pelo Peso - Chuva'!X71),"",('Dados Normal. pelo Peso - Chuva'!X71-'Dados Normal. pelo Peso - Chuva'!X$194)/('Dados Normal. pelo Peso - Chuva'!X$193-'Dados Normal. pelo Peso - Chuva'!X$194))</f>
        <v>0.47314049586776863</v>
      </c>
      <c r="Y71" s="24">
        <f>IF(ISBLANK('Dados Normal. pelo Peso - Chuva'!Y71),"",('Dados Normal. pelo Peso - Chuva'!Y71-'Dados Normal. pelo Peso - Chuva'!Y$194)/('Dados Normal. pelo Peso - Chuva'!Y$193-'Dados Normal. pelo Peso - Chuva'!Y$194))</f>
        <v>0.47179001488296574</v>
      </c>
      <c r="Z71" s="24">
        <f>IF(ISBLANK('Dados Normal. pelo Peso - Chuva'!Z71),"",('Dados Normal. pelo Peso - Chuva'!Z71-'Dados Normal. pelo Peso - Chuva'!Z$194)/('Dados Normal. pelo Peso - Chuva'!Z$193-'Dados Normal. pelo Peso - Chuva'!Z$194))</f>
        <v>0.54810024252223133</v>
      </c>
      <c r="AA71" s="24">
        <f>IF(ISBLANK('Dados Normal. pelo Peso - Chuva'!AA71),"",('Dados Normal. pelo Peso - Chuva'!AA71-'Dados Normal. pelo Peso - Chuva'!AA$194)/('Dados Normal. pelo Peso - Chuva'!AA$193-'Dados Normal. pelo Peso - Chuva'!AA$194))</f>
        <v>0.54223328864202269</v>
      </c>
      <c r="AB71" s="24">
        <f>IF(ISBLANK('Dados Normal. pelo Peso - Chuva'!AB71),"",('Dados Normal. pelo Peso - Chuva'!AB71-'Dados Normal. pelo Peso - Chuva'!AB$194)/('Dados Normal. pelo Peso - Chuva'!AB$193-'Dados Normal. pelo Peso - Chuva'!AB$194))</f>
        <v>4.2553191489361646E-2</v>
      </c>
      <c r="AC71" s="24">
        <f>IF(ISBLANK('Dados Normal. pelo Peso - Chuva'!AC71),"",('Dados Normal. pelo Peso - Chuva'!AC71-'Dados Normal. pelo Peso - Chuva'!AC$194)/('Dados Normal. pelo Peso - Chuva'!AC$193-'Dados Normal. pelo Peso - Chuva'!AC$194))</f>
        <v>0.18749999999999989</v>
      </c>
    </row>
    <row r="72" spans="1:29" s="17" customFormat="1" x14ac:dyDescent="0.25">
      <c r="A72" s="18" t="s">
        <v>1007</v>
      </c>
      <c r="B72" s="28" t="s">
        <v>1008</v>
      </c>
      <c r="C72" s="24">
        <f>IF(ISBLANK('Dados Normal. pelo Peso - Chuva'!C72),"",('Dados Normal. pelo Peso - Chuva'!C72-'Dados Normal. pelo Peso - Chuva'!C$194)/('Dados Normal. pelo Peso - Chuva'!C$193-'Dados Normal. pelo Peso - Chuva'!C$194))</f>
        <v>0.69766441901523868</v>
      </c>
      <c r="D72" s="24">
        <f>IF(ISBLANK('Dados Normal. pelo Peso - Chuva'!D72),"",('Dados Normal. pelo Peso - Chuva'!D72-'Dados Normal. pelo Peso - Chuva'!D$194)/('Dados Normal. pelo Peso - Chuva'!D$193-'Dados Normal. pelo Peso - Chuva'!D$194))</f>
        <v>0.28939286938805281</v>
      </c>
      <c r="E72" s="24">
        <f>IF(ISBLANK('Dados Normal. pelo Peso - Chuva'!E72),"",('Dados Normal. pelo Peso - Chuva'!E72-'Dados Normal. pelo Peso - Chuva'!E$194)/('Dados Normal. pelo Peso - Chuva'!E$193-'Dados Normal. pelo Peso - Chuva'!E$194))</f>
        <v>0.68714391875154812</v>
      </c>
      <c r="F72" s="24">
        <f>IF(ISBLANK('Dados Normal. pelo Peso - Chuva'!F72),"",('Dados Normal. pelo Peso - Chuva'!F72-'Dados Normal. pelo Peso - Chuva'!F$194)/('Dados Normal. pelo Peso - Chuva'!F$193-'Dados Normal. pelo Peso - Chuva'!F$194))</f>
        <v>0.65042372881355937</v>
      </c>
      <c r="G72" s="24">
        <f>IF(ISBLANK('Dados Normal. pelo Peso - Chuva'!G72),"",('Dados Normal. pelo Peso - Chuva'!G72-'Dados Normal. pelo Peso - Chuva'!G$194)/('Dados Normal. pelo Peso - Chuva'!G$193-'Dados Normal. pelo Peso - Chuva'!G$194))</f>
        <v>0.19876308602711587</v>
      </c>
      <c r="H72" s="24">
        <f>IF(ISBLANK('Dados Normal. pelo Peso - Chuva'!H72),"",('Dados Normal. pelo Peso - Chuva'!H72-'Dados Normal. pelo Peso - Chuva'!H$194)/('Dados Normal. pelo Peso - Chuva'!H$193-'Dados Normal. pelo Peso - Chuva'!H$194))</f>
        <v>0.57447467864701485</v>
      </c>
      <c r="I72" s="24">
        <f>IF(ISBLANK('Dados Normal. pelo Peso - Chuva'!I72),"",('Dados Normal. pelo Peso - Chuva'!I72-'Dados Normal. pelo Peso - Chuva'!I$194)/('Dados Normal. pelo Peso - Chuva'!I$193-'Dados Normal. pelo Peso - Chuva'!I$194))</f>
        <v>0.56595348837209314</v>
      </c>
      <c r="J72" s="24">
        <f>IF(ISBLANK('Dados Normal. pelo Peso - Chuva'!J72),"",('Dados Normal. pelo Peso - Chuva'!J72-'Dados Normal. pelo Peso - Chuva'!J$194)/('Dados Normal. pelo Peso - Chuva'!J$193-'Dados Normal. pelo Peso - Chuva'!J$194))</f>
        <v>0.57217226691907253</v>
      </c>
      <c r="K72" s="24">
        <f>IF(ISBLANK('Dados Normal. pelo Peso - Chuva'!K72),"",('Dados Normal. pelo Peso - Chuva'!K72-'Dados Normal. pelo Peso - Chuva'!K$194)/('Dados Normal. pelo Peso - Chuva'!K$193-'Dados Normal. pelo Peso - Chuva'!K$194))</f>
        <v>0.56124209315698681</v>
      </c>
      <c r="L72" s="24">
        <f>IF(ISBLANK('Dados Normal. pelo Peso - Chuva'!L72),"",('Dados Normal. pelo Peso - Chuva'!L72-'Dados Normal. pelo Peso - Chuva'!L$194)/('Dados Normal. pelo Peso - Chuva'!L$193-'Dados Normal. pelo Peso - Chuva'!L$194))</f>
        <v>0.86356170811825406</v>
      </c>
      <c r="M72" s="24">
        <f>IF(ISBLANK('Dados Normal. pelo Peso - Chuva'!M72),"",('Dados Normal. pelo Peso - Chuva'!M72-'Dados Normal. pelo Peso - Chuva'!M$194)/('Dados Normal. pelo Peso - Chuva'!M$193-'Dados Normal. pelo Peso - Chuva'!M$194))</f>
        <v>0.47917630726515514</v>
      </c>
      <c r="N72" s="24">
        <f>IF(ISBLANK('Dados Normal. pelo Peso - Chuva'!N72),"",('Dados Normal. pelo Peso - Chuva'!N72-'Dados Normal. pelo Peso - Chuva'!N$194)/('Dados Normal. pelo Peso - Chuva'!N$193-'Dados Normal. pelo Peso - Chuva'!N$194))</f>
        <v>0.77178510998307948</v>
      </c>
      <c r="O72" s="24">
        <f>IF(ISBLANK('Dados Normal. pelo Peso - Chuva'!O72),"",('Dados Normal. pelo Peso - Chuva'!O72-'Dados Normal. pelo Peso - Chuva'!O$194)/('Dados Normal. pelo Peso - Chuva'!O$193-'Dados Normal. pelo Peso - Chuva'!O$194))</f>
        <v>0.85632911392405076</v>
      </c>
      <c r="P72" s="24">
        <f>IF(ISBLANK('Dados Normal. pelo Peso - Chuva'!P72),"",('Dados Normal. pelo Peso - Chuva'!P72-'Dados Normal. pelo Peso - Chuva'!P$194)/('Dados Normal. pelo Peso - Chuva'!P$193-'Dados Normal. pelo Peso - Chuva'!P$194))</f>
        <v>1.8038331454340615E-2</v>
      </c>
      <c r="Q72" s="24">
        <f>IF(ISBLANK('Dados Normal. pelo Peso - Chuva'!Q72),"",('Dados Normal. pelo Peso - Chuva'!Q72-'Dados Normal. pelo Peso - Chuva'!Q$194)/('Dados Normal. pelo Peso - Chuva'!Q$193-'Dados Normal. pelo Peso - Chuva'!Q$194))</f>
        <v>0</v>
      </c>
      <c r="R72" s="24">
        <f>IF(ISBLANK('Dados Normal. pelo Peso - Chuva'!R72),"",('Dados Normal. pelo Peso - Chuva'!R72-'Dados Normal. pelo Peso - Chuva'!R$194)/('Dados Normal. pelo Peso - Chuva'!R$193-'Dados Normal. pelo Peso - Chuva'!R$194))</f>
        <v>1</v>
      </c>
      <c r="S72" s="24">
        <f>IF(ISBLANK('Dados Normal. pelo Peso - Chuva'!S72),"",('Dados Normal. pelo Peso - Chuva'!S72-'Dados Normal. pelo Peso - Chuva'!S$194)/('Dados Normal. pelo Peso - Chuva'!S$193-'Dados Normal. pelo Peso - Chuva'!S$194))</f>
        <v>1</v>
      </c>
      <c r="T72" s="24">
        <f>IF(ISBLANK('Dados Normal. pelo Peso - Chuva'!T72),"",('Dados Normal. pelo Peso - Chuva'!T72-'Dados Normal. pelo Peso - Chuva'!T$194)/('Dados Normal. pelo Peso - Chuva'!T$193-'Dados Normal. pelo Peso - Chuva'!T$194))</f>
        <v>1</v>
      </c>
      <c r="U72" s="24">
        <f>IF(ISBLANK('Dados Normal. pelo Peso - Chuva'!U72),"",('Dados Normal. pelo Peso - Chuva'!U72-'Dados Normal. pelo Peso - Chuva'!U$194)/('Dados Normal. pelo Peso - Chuva'!U$193-'Dados Normal. pelo Peso - Chuva'!U$194))</f>
        <v>1</v>
      </c>
      <c r="V72" s="24">
        <f>IF(ISBLANK('Dados Normal. pelo Peso - Chuva'!V72),"",('Dados Normal. pelo Peso - Chuva'!V72-'Dados Normal. pelo Peso - Chuva'!V$194)/('Dados Normal. pelo Peso - Chuva'!V$193-'Dados Normal. pelo Peso - Chuva'!V$194))</f>
        <v>0.625</v>
      </c>
      <c r="W72" s="24">
        <f>IF(ISBLANK('Dados Normal. pelo Peso - Chuva'!W72),"",('Dados Normal. pelo Peso - Chuva'!W72-'Dados Normal. pelo Peso - Chuva'!W$194)/('Dados Normal. pelo Peso - Chuva'!W$193-'Dados Normal. pelo Peso - Chuva'!W$194))</f>
        <v>0.83018867924528272</v>
      </c>
      <c r="X72" s="24">
        <f>IF(ISBLANK('Dados Normal. pelo Peso - Chuva'!X72),"",('Dados Normal. pelo Peso - Chuva'!X72-'Dados Normal. pelo Peso - Chuva'!X$194)/('Dados Normal. pelo Peso - Chuva'!X$193-'Dados Normal. pelo Peso - Chuva'!X$194))</f>
        <v>0.18595041322314038</v>
      </c>
      <c r="Y72" s="24">
        <f>IF(ISBLANK('Dados Normal. pelo Peso - Chuva'!Y72),"",('Dados Normal. pelo Peso - Chuva'!Y72-'Dados Normal. pelo Peso - Chuva'!Y$194)/('Dados Normal. pelo Peso - Chuva'!Y$193-'Dados Normal. pelo Peso - Chuva'!Y$194))</f>
        <v>0.67514544716547154</v>
      </c>
      <c r="Z72" s="24">
        <f>IF(ISBLANK('Dados Normal. pelo Peso - Chuva'!Z72),"",('Dados Normal. pelo Peso - Chuva'!Z72-'Dados Normal. pelo Peso - Chuva'!Z$194)/('Dados Normal. pelo Peso - Chuva'!Z$193-'Dados Normal. pelo Peso - Chuva'!Z$194))</f>
        <v>0.84704931285367824</v>
      </c>
      <c r="AA72" s="24">
        <f>IF(ISBLANK('Dados Normal. pelo Peso - Chuva'!AA72),"",('Dados Normal. pelo Peso - Chuva'!AA72-'Dados Normal. pelo Peso - Chuva'!AA$194)/('Dados Normal. pelo Peso - Chuva'!AA$193-'Dados Normal. pelo Peso - Chuva'!AA$194))</f>
        <v>0.59911894273127753</v>
      </c>
      <c r="AB72" s="24">
        <f>IF(ISBLANK('Dados Normal. pelo Peso - Chuva'!AB72),"",('Dados Normal. pelo Peso - Chuva'!AB72-'Dados Normal. pelo Peso - Chuva'!AB$194)/('Dados Normal. pelo Peso - Chuva'!AB$193-'Dados Normal. pelo Peso - Chuva'!AB$194))</f>
        <v>0.44680851063829785</v>
      </c>
      <c r="AC72" s="24">
        <f>IF(ISBLANK('Dados Normal. pelo Peso - Chuva'!AC72),"",('Dados Normal. pelo Peso - Chuva'!AC72-'Dados Normal. pelo Peso - Chuva'!AC$194)/('Dados Normal. pelo Peso - Chuva'!AC$193-'Dados Normal. pelo Peso - Chuva'!AC$194))</f>
        <v>0.33333333333333326</v>
      </c>
    </row>
    <row r="73" spans="1:29" s="17" customFormat="1" x14ac:dyDescent="0.25">
      <c r="A73" s="18" t="s">
        <v>1009</v>
      </c>
      <c r="B73" s="28" t="s">
        <v>1010</v>
      </c>
      <c r="C73" s="24">
        <f>IF(ISBLANK('Dados Normal. pelo Peso - Chuva'!C73),"",('Dados Normal. pelo Peso - Chuva'!C73-'Dados Normal. pelo Peso - Chuva'!C$194)/('Dados Normal. pelo Peso - Chuva'!C$193-'Dados Normal. pelo Peso - Chuva'!C$194))</f>
        <v>0.71636981536493138</v>
      </c>
      <c r="D73" s="24">
        <f>IF(ISBLANK('Dados Normal. pelo Peso - Chuva'!D73),"",('Dados Normal. pelo Peso - Chuva'!D73-'Dados Normal. pelo Peso - Chuva'!D$194)/('Dados Normal. pelo Peso - Chuva'!D$193-'Dados Normal. pelo Peso - Chuva'!D$194))</f>
        <v>0.47419457965524264</v>
      </c>
      <c r="E73" s="24">
        <f>IF(ISBLANK('Dados Normal. pelo Peso - Chuva'!E73),"",('Dados Normal. pelo Peso - Chuva'!E73-'Dados Normal. pelo Peso - Chuva'!E$194)/('Dados Normal. pelo Peso - Chuva'!E$193-'Dados Normal. pelo Peso - Chuva'!E$194))</f>
        <v>0.49541738915035916</v>
      </c>
      <c r="F73" s="24">
        <f>IF(ISBLANK('Dados Normal. pelo Peso - Chuva'!F73),"",('Dados Normal. pelo Peso - Chuva'!F73-'Dados Normal. pelo Peso - Chuva'!F$194)/('Dados Normal. pelo Peso - Chuva'!F$193-'Dados Normal. pelo Peso - Chuva'!F$194))</f>
        <v>0.33020581113801462</v>
      </c>
      <c r="G73" s="24">
        <f>IF(ISBLANK('Dados Normal. pelo Peso - Chuva'!G73),"",('Dados Normal. pelo Peso - Chuva'!G73-'Dados Normal. pelo Peso - Chuva'!G$194)/('Dados Normal. pelo Peso - Chuva'!G$193-'Dados Normal. pelo Peso - Chuva'!G$194))</f>
        <v>0.16847852187751344</v>
      </c>
      <c r="H73" s="24">
        <f>IF(ISBLANK('Dados Normal. pelo Peso - Chuva'!H73),"",('Dados Normal. pelo Peso - Chuva'!H73-'Dados Normal. pelo Peso - Chuva'!H$194)/('Dados Normal. pelo Peso - Chuva'!H$193-'Dados Normal. pelo Peso - Chuva'!H$194))</f>
        <v>0.92340033069325178</v>
      </c>
      <c r="I73" s="24">
        <f>IF(ISBLANK('Dados Normal. pelo Peso - Chuva'!I73),"",('Dados Normal. pelo Peso - Chuva'!I73-'Dados Normal. pelo Peso - Chuva'!I$194)/('Dados Normal. pelo Peso - Chuva'!I$193-'Dados Normal. pelo Peso - Chuva'!I$194))</f>
        <v>0.62455813953488382</v>
      </c>
      <c r="J73" s="24">
        <f>IF(ISBLANK('Dados Normal. pelo Peso - Chuva'!J73),"",('Dados Normal. pelo Peso - Chuva'!J73-'Dados Normal. pelo Peso - Chuva'!J$194)/('Dados Normal. pelo Peso - Chuva'!J$193-'Dados Normal. pelo Peso - Chuva'!J$194))</f>
        <v>0.21154756270705172</v>
      </c>
      <c r="K73" s="24">
        <f>IF(ISBLANK('Dados Normal. pelo Peso - Chuva'!K73),"",('Dados Normal. pelo Peso - Chuva'!K73-'Dados Normal. pelo Peso - Chuva'!K$194)/('Dados Normal. pelo Peso - Chuva'!K$193-'Dados Normal. pelo Peso - Chuva'!K$194))</f>
        <v>0.56664749856239216</v>
      </c>
      <c r="L73" s="24">
        <f>IF(ISBLANK('Dados Normal. pelo Peso - Chuva'!L73),"",('Dados Normal. pelo Peso - Chuva'!L73-'Dados Normal. pelo Peso - Chuva'!L$194)/('Dados Normal. pelo Peso - Chuva'!L$193-'Dados Normal. pelo Peso - Chuva'!L$194))</f>
        <v>0.75762552792116389</v>
      </c>
      <c r="M73" s="24">
        <f>IF(ISBLANK('Dados Normal. pelo Peso - Chuva'!M73),"",('Dados Normal. pelo Peso - Chuva'!M73-'Dados Normal. pelo Peso - Chuva'!M$194)/('Dados Normal. pelo Peso - Chuva'!M$193-'Dados Normal. pelo Peso - Chuva'!M$194))</f>
        <v>0.6789680703378066</v>
      </c>
      <c r="N73" s="24">
        <f>IF(ISBLANK('Dados Normal. pelo Peso - Chuva'!N73),"",('Dados Normal. pelo Peso - Chuva'!N73-'Dados Normal. pelo Peso - Chuva'!N$194)/('Dados Normal. pelo Peso - Chuva'!N$193-'Dados Normal. pelo Peso - Chuva'!N$194))</f>
        <v>0.9608714043993235</v>
      </c>
      <c r="O73" s="24">
        <f>IF(ISBLANK('Dados Normal. pelo Peso - Chuva'!O73),"",('Dados Normal. pelo Peso - Chuva'!O73-'Dados Normal. pelo Peso - Chuva'!O$194)/('Dados Normal. pelo Peso - Chuva'!O$193-'Dados Normal. pelo Peso - Chuva'!O$194))</f>
        <v>0.79430379746835444</v>
      </c>
      <c r="P73" s="24">
        <f>IF(ISBLANK('Dados Normal. pelo Peso - Chuva'!P73),"",('Dados Normal. pelo Peso - Chuva'!P73-'Dados Normal. pelo Peso - Chuva'!P$194)/('Dados Normal. pelo Peso - Chuva'!P$193-'Dados Normal. pelo Peso - Chuva'!P$194))</f>
        <v>9.3573844419391206E-2</v>
      </c>
      <c r="Q73" s="24">
        <f>IF(ISBLANK('Dados Normal. pelo Peso - Chuva'!Q73),"",('Dados Normal. pelo Peso - Chuva'!Q73-'Dados Normal. pelo Peso - Chuva'!Q$194)/('Dados Normal. pelo Peso - Chuva'!Q$193-'Dados Normal. pelo Peso - Chuva'!Q$194))</f>
        <v>1</v>
      </c>
      <c r="R73" s="24">
        <f>IF(ISBLANK('Dados Normal. pelo Peso - Chuva'!R73),"",('Dados Normal. pelo Peso - Chuva'!R73-'Dados Normal. pelo Peso - Chuva'!R$194)/('Dados Normal. pelo Peso - Chuva'!R$193-'Dados Normal. pelo Peso - Chuva'!R$194))</f>
        <v>1</v>
      </c>
      <c r="S73" s="24">
        <f>IF(ISBLANK('Dados Normal. pelo Peso - Chuva'!S73),"",('Dados Normal. pelo Peso - Chuva'!S73-'Dados Normal. pelo Peso - Chuva'!S$194)/('Dados Normal. pelo Peso - Chuva'!S$193-'Dados Normal. pelo Peso - Chuva'!S$194))</f>
        <v>1</v>
      </c>
      <c r="T73" s="24">
        <f>IF(ISBLANK('Dados Normal. pelo Peso - Chuva'!T73),"",('Dados Normal. pelo Peso - Chuva'!T73-'Dados Normal. pelo Peso - Chuva'!T$194)/('Dados Normal. pelo Peso - Chuva'!T$193-'Dados Normal. pelo Peso - Chuva'!T$194))</f>
        <v>1</v>
      </c>
      <c r="U73" s="24">
        <f>IF(ISBLANK('Dados Normal. pelo Peso - Chuva'!U73),"",('Dados Normal. pelo Peso - Chuva'!U73-'Dados Normal. pelo Peso - Chuva'!U$194)/('Dados Normal. pelo Peso - Chuva'!U$193-'Dados Normal. pelo Peso - Chuva'!U$194))</f>
        <v>1</v>
      </c>
      <c r="V73" s="24">
        <f>IF(ISBLANK('Dados Normal. pelo Peso - Chuva'!V73),"",('Dados Normal. pelo Peso - Chuva'!V73-'Dados Normal. pelo Peso - Chuva'!V$194)/('Dados Normal. pelo Peso - Chuva'!V$193-'Dados Normal. pelo Peso - Chuva'!V$194))</f>
        <v>0.79166666666666663</v>
      </c>
      <c r="W73" s="24">
        <f>IF(ISBLANK('Dados Normal. pelo Peso - Chuva'!W73),"",('Dados Normal. pelo Peso - Chuva'!W73-'Dados Normal. pelo Peso - Chuva'!W$194)/('Dados Normal. pelo Peso - Chuva'!W$193-'Dados Normal. pelo Peso - Chuva'!W$194))</f>
        <v>0.64106019766397115</v>
      </c>
      <c r="X73" s="24">
        <f>IF(ISBLANK('Dados Normal. pelo Peso - Chuva'!X73),"",('Dados Normal. pelo Peso - Chuva'!X73-'Dados Normal. pelo Peso - Chuva'!X$194)/('Dados Normal. pelo Peso - Chuva'!X$193-'Dados Normal. pelo Peso - Chuva'!X$194))</f>
        <v>0.63154269972451815</v>
      </c>
      <c r="Y73" s="24">
        <f>IF(ISBLANK('Dados Normal. pelo Peso - Chuva'!Y73),"",('Dados Normal. pelo Peso - Chuva'!Y73-'Dados Normal. pelo Peso - Chuva'!Y$194)/('Dados Normal. pelo Peso - Chuva'!Y$193-'Dados Normal. pelo Peso - Chuva'!Y$194))</f>
        <v>0.49898525233391955</v>
      </c>
      <c r="Z73" s="24">
        <f>IF(ISBLANK('Dados Normal. pelo Peso - Chuva'!Z73),"",('Dados Normal. pelo Peso - Chuva'!Z73-'Dados Normal. pelo Peso - Chuva'!Z$194)/('Dados Normal. pelo Peso - Chuva'!Z$193-'Dados Normal. pelo Peso - Chuva'!Z$194))</f>
        <v>0.33128536782538398</v>
      </c>
      <c r="AA73" s="24">
        <f>IF(ISBLANK('Dados Normal. pelo Peso - Chuva'!AA73),"",('Dados Normal. pelo Peso - Chuva'!AA73-'Dados Normal. pelo Peso - Chuva'!AA$194)/('Dados Normal. pelo Peso - Chuva'!AA$193-'Dados Normal. pelo Peso - Chuva'!AA$194))</f>
        <v>0.44780693353763651</v>
      </c>
      <c r="AB73" s="24">
        <f>IF(ISBLANK('Dados Normal. pelo Peso - Chuva'!AB73),"",('Dados Normal. pelo Peso - Chuva'!AB73-'Dados Normal. pelo Peso - Chuva'!AB$194)/('Dados Normal. pelo Peso - Chuva'!AB$193-'Dados Normal. pelo Peso - Chuva'!AB$194))</f>
        <v>0.12765957446808504</v>
      </c>
      <c r="AC73" s="24">
        <f>IF(ISBLANK('Dados Normal. pelo Peso - Chuva'!AC73),"",('Dados Normal. pelo Peso - Chuva'!AC73-'Dados Normal. pelo Peso - Chuva'!AC$194)/('Dados Normal. pelo Peso - Chuva'!AC$193-'Dados Normal. pelo Peso - Chuva'!AC$194))</f>
        <v>0.16666666666666663</v>
      </c>
    </row>
    <row r="74" spans="1:29" s="17" customFormat="1" x14ac:dyDescent="0.25">
      <c r="A74" s="18" t="s">
        <v>1011</v>
      </c>
      <c r="B74" s="28" t="s">
        <v>1012</v>
      </c>
      <c r="C74" s="24">
        <f>IF(ISBLANK('Dados Normal. pelo Peso - Chuva'!C74),"",('Dados Normal. pelo Peso - Chuva'!C74-'Dados Normal. pelo Peso - Chuva'!C$194)/('Dados Normal. pelo Peso - Chuva'!C$193-'Dados Normal. pelo Peso - Chuva'!C$194))</f>
        <v>0.5850676084531703</v>
      </c>
      <c r="D74" s="24">
        <f>IF(ISBLANK('Dados Normal. pelo Peso - Chuva'!D74),"",('Dados Normal. pelo Peso - Chuva'!D74-'Dados Normal. pelo Peso - Chuva'!D$194)/('Dados Normal. pelo Peso - Chuva'!D$193-'Dados Normal. pelo Peso - Chuva'!D$194))</f>
        <v>0.43792561719797546</v>
      </c>
      <c r="E74" s="24">
        <f>IF(ISBLANK('Dados Normal. pelo Peso - Chuva'!E74),"",('Dados Normal. pelo Peso - Chuva'!E74-'Dados Normal. pelo Peso - Chuva'!E$194)/('Dados Normal. pelo Peso - Chuva'!E$193-'Dados Normal. pelo Peso - Chuva'!E$194))</f>
        <v>0.59945504087193457</v>
      </c>
      <c r="F74" s="24">
        <f>IF(ISBLANK('Dados Normal. pelo Peso - Chuva'!F74),"",('Dados Normal. pelo Peso - Chuva'!F74-'Dados Normal. pelo Peso - Chuva'!F$194)/('Dados Normal. pelo Peso - Chuva'!F$193-'Dados Normal. pelo Peso - Chuva'!F$194))</f>
        <v>0.70369249394673128</v>
      </c>
      <c r="G74" s="24">
        <f>IF(ISBLANK('Dados Normal. pelo Peso - Chuva'!G74),"",('Dados Normal. pelo Peso - Chuva'!G74-'Dados Normal. pelo Peso - Chuva'!G$194)/('Dados Normal. pelo Peso - Chuva'!G$193-'Dados Normal. pelo Peso - Chuva'!G$194))</f>
        <v>0.26000602604062839</v>
      </c>
      <c r="H74" s="24">
        <f>IF(ISBLANK('Dados Normal. pelo Peso - Chuva'!H74),"",('Dados Normal. pelo Peso - Chuva'!H74-'Dados Normal. pelo Peso - Chuva'!H$194)/('Dados Normal. pelo Peso - Chuva'!H$193-'Dados Normal. pelo Peso - Chuva'!H$194))</f>
        <v>0.5235916783557647</v>
      </c>
      <c r="I74" s="24">
        <f>IF(ISBLANK('Dados Normal. pelo Peso - Chuva'!I74),"",('Dados Normal. pelo Peso - Chuva'!I74-'Dados Normal. pelo Peso - Chuva'!I$194)/('Dados Normal. pelo Peso - Chuva'!I$193-'Dados Normal. pelo Peso - Chuva'!I$194))</f>
        <v>0.66493023255813966</v>
      </c>
      <c r="J74" s="24">
        <f>IF(ISBLANK('Dados Normal. pelo Peso - Chuva'!J74),"",('Dados Normal. pelo Peso - Chuva'!J74-'Dados Normal. pelo Peso - Chuva'!J$194)/('Dados Normal. pelo Peso - Chuva'!J$193-'Dados Normal. pelo Peso - Chuva'!J$194))</f>
        <v>0.55939422621864665</v>
      </c>
      <c r="K74" s="24">
        <f>IF(ISBLANK('Dados Normal. pelo Peso - Chuva'!K74),"",('Dados Normal. pelo Peso - Chuva'!K74-'Dados Normal. pelo Peso - Chuva'!K$194)/('Dados Normal. pelo Peso - Chuva'!K$193-'Dados Normal. pelo Peso - Chuva'!K$194))</f>
        <v>0.56515238642898213</v>
      </c>
      <c r="L74" s="24">
        <f>IF(ISBLANK('Dados Normal. pelo Peso - Chuva'!L74),"",('Dados Normal. pelo Peso - Chuva'!L74-'Dados Normal. pelo Peso - Chuva'!L$194)/('Dados Normal. pelo Peso - Chuva'!L$193-'Dados Normal. pelo Peso - Chuva'!L$194))</f>
        <v>0.72595025809479108</v>
      </c>
      <c r="M74" s="24">
        <f>IF(ISBLANK('Dados Normal. pelo Peso - Chuva'!M74),"",('Dados Normal. pelo Peso - Chuva'!M74-'Dados Normal. pelo Peso - Chuva'!M$194)/('Dados Normal. pelo Peso - Chuva'!M$193-'Dados Normal. pelo Peso - Chuva'!M$194))</f>
        <v>0.6804720037019899</v>
      </c>
      <c r="N74" s="24">
        <f>IF(ISBLANK('Dados Normal. pelo Peso - Chuva'!N74),"",('Dados Normal. pelo Peso - Chuva'!N74-'Dados Normal. pelo Peso - Chuva'!N$194)/('Dados Normal. pelo Peso - Chuva'!N$193-'Dados Normal. pelo Peso - Chuva'!N$194))</f>
        <v>0.95621827411167515</v>
      </c>
      <c r="O74" s="24">
        <f>IF(ISBLANK('Dados Normal. pelo Peso - Chuva'!O74),"",('Dados Normal. pelo Peso - Chuva'!O74-'Dados Normal. pelo Peso - Chuva'!O$194)/('Dados Normal. pelo Peso - Chuva'!O$193-'Dados Normal. pelo Peso - Chuva'!O$194))</f>
        <v>0.47943037974683544</v>
      </c>
      <c r="P74" s="24">
        <f>IF(ISBLANK('Dados Normal. pelo Peso - Chuva'!P74),"",('Dados Normal. pelo Peso - Chuva'!P74-'Dados Normal. pelo Peso - Chuva'!P$194)/('Dados Normal. pelo Peso - Chuva'!P$193-'Dados Normal. pelo Peso - Chuva'!P$194))</f>
        <v>0.25704622322435</v>
      </c>
      <c r="Q74" s="24">
        <f>IF(ISBLANK('Dados Normal. pelo Peso - Chuva'!Q74),"",('Dados Normal. pelo Peso - Chuva'!Q74-'Dados Normal. pelo Peso - Chuva'!Q$194)/('Dados Normal. pelo Peso - Chuva'!Q$193-'Dados Normal. pelo Peso - Chuva'!Q$194))</f>
        <v>0</v>
      </c>
      <c r="R74" s="24">
        <f>IF(ISBLANK('Dados Normal. pelo Peso - Chuva'!R74),"",('Dados Normal. pelo Peso - Chuva'!R74-'Dados Normal. pelo Peso - Chuva'!R$194)/('Dados Normal. pelo Peso - Chuva'!R$193-'Dados Normal. pelo Peso - Chuva'!R$194))</f>
        <v>0</v>
      </c>
      <c r="S74" s="24">
        <f>IF(ISBLANK('Dados Normal. pelo Peso - Chuva'!S74),"",('Dados Normal. pelo Peso - Chuva'!S74-'Dados Normal. pelo Peso - Chuva'!S$194)/('Dados Normal. pelo Peso - Chuva'!S$193-'Dados Normal. pelo Peso - Chuva'!S$194))</f>
        <v>0.33333333333333343</v>
      </c>
      <c r="T74" s="24">
        <f>IF(ISBLANK('Dados Normal. pelo Peso - Chuva'!T74),"",('Dados Normal. pelo Peso - Chuva'!T74-'Dados Normal. pelo Peso - Chuva'!T$194)/('Dados Normal. pelo Peso - Chuva'!T$193-'Dados Normal. pelo Peso - Chuva'!T$194))</f>
        <v>0</v>
      </c>
      <c r="U74" s="24">
        <f>IF(ISBLANK('Dados Normal. pelo Peso - Chuva'!U74),"",('Dados Normal. pelo Peso - Chuva'!U74-'Dados Normal. pelo Peso - Chuva'!U$194)/('Dados Normal. pelo Peso - Chuva'!U$193-'Dados Normal. pelo Peso - Chuva'!U$194))</f>
        <v>1</v>
      </c>
      <c r="V74" s="24">
        <f>IF(ISBLANK('Dados Normal. pelo Peso - Chuva'!V74),"",('Dados Normal. pelo Peso - Chuva'!V74-'Dados Normal. pelo Peso - Chuva'!V$194)/('Dados Normal. pelo Peso - Chuva'!V$193-'Dados Normal. pelo Peso - Chuva'!V$194))</f>
        <v>0.625</v>
      </c>
      <c r="W74" s="24">
        <f>IF(ISBLANK('Dados Normal. pelo Peso - Chuva'!W74),"",('Dados Normal. pelo Peso - Chuva'!W74-'Dados Normal. pelo Peso - Chuva'!W$194)/('Dados Normal. pelo Peso - Chuva'!W$193-'Dados Normal. pelo Peso - Chuva'!W$194))</f>
        <v>0.66801437556154519</v>
      </c>
      <c r="X74" s="24">
        <f>IF(ISBLANK('Dados Normal. pelo Peso - Chuva'!X74),"",('Dados Normal. pelo Peso - Chuva'!X74-'Dados Normal. pelo Peso - Chuva'!X$194)/('Dados Normal. pelo Peso - Chuva'!X$193-'Dados Normal. pelo Peso - Chuva'!X$194))</f>
        <v>0.21143250688705131</v>
      </c>
      <c r="Y74" s="24">
        <f>IF(ISBLANK('Dados Normal. pelo Peso - Chuva'!Y74),"",('Dados Normal. pelo Peso - Chuva'!Y74-'Dados Normal. pelo Peso - Chuva'!Y$194)/('Dados Normal. pelo Peso - Chuva'!Y$193-'Dados Normal. pelo Peso - Chuva'!Y$194))</f>
        <v>0.64010282776349614</v>
      </c>
      <c r="Z74" s="24">
        <f>IF(ISBLANK('Dados Normal. pelo Peso - Chuva'!Z74),"",('Dados Normal. pelo Peso - Chuva'!Z74-'Dados Normal. pelo Peso - Chuva'!Z$194)/('Dados Normal. pelo Peso - Chuva'!Z$193-'Dados Normal. pelo Peso - Chuva'!Z$194))</f>
        <v>0.66160064672594998</v>
      </c>
      <c r="AA74" s="24">
        <f>IF(ISBLANK('Dados Normal. pelo Peso - Chuva'!AA74),"",('Dados Normal. pelo Peso - Chuva'!AA74-'Dados Normal. pelo Peso - Chuva'!AA$194)/('Dados Normal. pelo Peso - Chuva'!AA$193-'Dados Normal. pelo Peso - Chuva'!AA$194))</f>
        <v>0.61022792568473472</v>
      </c>
      <c r="AB74" s="24">
        <f>IF(ISBLANK('Dados Normal. pelo Peso - Chuva'!AB74),"",('Dados Normal. pelo Peso - Chuva'!AB74-'Dados Normal. pelo Peso - Chuva'!AB$194)/('Dados Normal. pelo Peso - Chuva'!AB$193-'Dados Normal. pelo Peso - Chuva'!AB$194))</f>
        <v>0.42553191489361686</v>
      </c>
      <c r="AC74" s="24">
        <f>IF(ISBLANK('Dados Normal. pelo Peso - Chuva'!AC74),"",('Dados Normal. pelo Peso - Chuva'!AC74-'Dados Normal. pelo Peso - Chuva'!AC$194)/('Dados Normal. pelo Peso - Chuva'!AC$193-'Dados Normal. pelo Peso - Chuva'!AC$194))</f>
        <v>0.39583333333333331</v>
      </c>
    </row>
    <row r="75" spans="1:29" s="17" customFormat="1" x14ac:dyDescent="0.25">
      <c r="A75" s="18" t="s">
        <v>1013</v>
      </c>
      <c r="B75" s="28" t="s">
        <v>1014</v>
      </c>
      <c r="C75" s="24">
        <f>IF(ISBLANK('Dados Normal. pelo Peso - Chuva'!C75),"",('Dados Normal. pelo Peso - Chuva'!C75-'Dados Normal. pelo Peso - Chuva'!C$194)/('Dados Normal. pelo Peso - Chuva'!C$193-'Dados Normal. pelo Peso - Chuva'!C$194))</f>
        <v>0.20017774785166254</v>
      </c>
      <c r="D75" s="24">
        <f>IF(ISBLANK('Dados Normal. pelo Peso - Chuva'!D75),"",('Dados Normal. pelo Peso - Chuva'!D75-'Dados Normal. pelo Peso - Chuva'!D$194)/('Dados Normal. pelo Peso - Chuva'!D$193-'Dados Normal. pelo Peso - Chuva'!D$194))</f>
        <v>0.90901572914085538</v>
      </c>
      <c r="E75" s="24">
        <f>IF(ISBLANK('Dados Normal. pelo Peso - Chuva'!E75),"",('Dados Normal. pelo Peso - Chuva'!E75-'Dados Normal. pelo Peso - Chuva'!E$194)/('Dados Normal. pelo Peso - Chuva'!E$193-'Dados Normal. pelo Peso - Chuva'!E$194))</f>
        <v>0.42085707208323009</v>
      </c>
      <c r="F75" s="24">
        <f>IF(ISBLANK('Dados Normal. pelo Peso - Chuva'!F75),"",('Dados Normal. pelo Peso - Chuva'!F75-'Dados Normal. pelo Peso - Chuva'!F$194)/('Dados Normal. pelo Peso - Chuva'!F$193-'Dados Normal. pelo Peso - Chuva'!F$194))</f>
        <v>0.2636198547215497</v>
      </c>
      <c r="G75" s="24">
        <f>IF(ISBLANK('Dados Normal. pelo Peso - Chuva'!G75),"",('Dados Normal. pelo Peso - Chuva'!G75-'Dados Normal. pelo Peso - Chuva'!G$194)/('Dados Normal. pelo Peso - Chuva'!G$193-'Dados Normal. pelo Peso - Chuva'!G$194))</f>
        <v>0.22114570271833292</v>
      </c>
      <c r="H75" s="24">
        <f>IF(ISBLANK('Dados Normal. pelo Peso - Chuva'!H75),"",('Dados Normal. pelo Peso - Chuva'!H75-'Dados Normal. pelo Peso - Chuva'!H$194)/('Dados Normal. pelo Peso - Chuva'!H$193-'Dados Normal. pelo Peso - Chuva'!H$194))</f>
        <v>0.61668620790953088</v>
      </c>
      <c r="I75" s="24">
        <f>IF(ISBLANK('Dados Normal. pelo Peso - Chuva'!I75),"",('Dados Normal. pelo Peso - Chuva'!I75-'Dados Normal. pelo Peso - Chuva'!I$194)/('Dados Normal. pelo Peso - Chuva'!I$193-'Dados Normal. pelo Peso - Chuva'!I$194))</f>
        <v>0.63981395348837211</v>
      </c>
      <c r="J75" s="24">
        <f>IF(ISBLANK('Dados Normal. pelo Peso - Chuva'!J75),"",('Dados Normal. pelo Peso - Chuva'!J75-'Dados Normal. pelo Peso - Chuva'!J$194)/('Dados Normal. pelo Peso - Chuva'!J$193-'Dados Normal. pelo Peso - Chuva'!J$194))</f>
        <v>0.66871746332229065</v>
      </c>
      <c r="K75" s="24">
        <f>IF(ISBLANK('Dados Normal. pelo Peso - Chuva'!K75),"",('Dados Normal. pelo Peso - Chuva'!K75-'Dados Normal. pelo Peso - Chuva'!K$194)/('Dados Normal. pelo Peso - Chuva'!K$193-'Dados Normal. pelo Peso - Chuva'!K$194))</f>
        <v>0.6846463484761357</v>
      </c>
      <c r="L75" s="24">
        <f>IF(ISBLANK('Dados Normal. pelo Peso - Chuva'!L75),"",('Dados Normal. pelo Peso - Chuva'!L75-'Dados Normal. pelo Peso - Chuva'!L$194)/('Dados Normal. pelo Peso - Chuva'!L$193-'Dados Normal. pelo Peso - Chuva'!L$194))</f>
        <v>0.94462693571093381</v>
      </c>
      <c r="M75" s="24">
        <f>IF(ISBLANK('Dados Normal. pelo Peso - Chuva'!M75),"",('Dados Normal. pelo Peso - Chuva'!M75-'Dados Normal. pelo Peso - Chuva'!M$194)/('Dados Normal. pelo Peso - Chuva'!M$193-'Dados Normal. pelo Peso - Chuva'!M$194))</f>
        <v>0.66624248033317912</v>
      </c>
      <c r="N75" s="24">
        <f>IF(ISBLANK('Dados Normal. pelo Peso - Chuva'!N75),"",('Dados Normal. pelo Peso - Chuva'!N75-'Dados Normal. pelo Peso - Chuva'!N$194)/('Dados Normal. pelo Peso - Chuva'!N$193-'Dados Normal. pelo Peso - Chuva'!N$194))</f>
        <v>0.89551607445008485</v>
      </c>
      <c r="O75" s="24">
        <f>IF(ISBLANK('Dados Normal. pelo Peso - Chuva'!O75),"",('Dados Normal. pelo Peso - Chuva'!O75-'Dados Normal. pelo Peso - Chuva'!O$194)/('Dados Normal. pelo Peso - Chuva'!O$193-'Dados Normal. pelo Peso - Chuva'!O$194))</f>
        <v>0.9503164556962026</v>
      </c>
      <c r="P75" s="24">
        <f>IF(ISBLANK('Dados Normal. pelo Peso - Chuva'!P75),"",('Dados Normal. pelo Peso - Chuva'!P75-'Dados Normal. pelo Peso - Chuva'!P$194)/('Dados Normal. pelo Peso - Chuva'!P$193-'Dados Normal. pelo Peso - Chuva'!P$194))</f>
        <v>4.5095828635850696E-2</v>
      </c>
      <c r="Q75" s="24">
        <f>IF(ISBLANK('Dados Normal. pelo Peso - Chuva'!Q75),"",('Dados Normal. pelo Peso - Chuva'!Q75-'Dados Normal. pelo Peso - Chuva'!Q$194)/('Dados Normal. pelo Peso - Chuva'!Q$193-'Dados Normal. pelo Peso - Chuva'!Q$194))</f>
        <v>0</v>
      </c>
      <c r="R75" s="24">
        <f>IF(ISBLANK('Dados Normal. pelo Peso - Chuva'!R75),"",('Dados Normal. pelo Peso - Chuva'!R75-'Dados Normal. pelo Peso - Chuva'!R$194)/('Dados Normal. pelo Peso - Chuva'!R$193-'Dados Normal. pelo Peso - Chuva'!R$194))</f>
        <v>1</v>
      </c>
      <c r="S75" s="24">
        <f>IF(ISBLANK('Dados Normal. pelo Peso - Chuva'!S75),"",('Dados Normal. pelo Peso - Chuva'!S75-'Dados Normal. pelo Peso - Chuva'!S$194)/('Dados Normal. pelo Peso - Chuva'!S$193-'Dados Normal. pelo Peso - Chuva'!S$194))</f>
        <v>0.66666666666666674</v>
      </c>
      <c r="T75" s="24">
        <f>IF(ISBLANK('Dados Normal. pelo Peso - Chuva'!T75),"",('Dados Normal. pelo Peso - Chuva'!T75-'Dados Normal. pelo Peso - Chuva'!T$194)/('Dados Normal. pelo Peso - Chuva'!T$193-'Dados Normal. pelo Peso - Chuva'!T$194))</f>
        <v>1</v>
      </c>
      <c r="U75" s="24">
        <f>IF(ISBLANK('Dados Normal. pelo Peso - Chuva'!U75),"",('Dados Normal. pelo Peso - Chuva'!U75-'Dados Normal. pelo Peso - Chuva'!U$194)/('Dados Normal. pelo Peso - Chuva'!U$193-'Dados Normal. pelo Peso - Chuva'!U$194))</f>
        <v>1</v>
      </c>
      <c r="V75" s="24">
        <f>IF(ISBLANK('Dados Normal. pelo Peso - Chuva'!V75),"",('Dados Normal. pelo Peso - Chuva'!V75-'Dados Normal. pelo Peso - Chuva'!V$194)/('Dados Normal. pelo Peso - Chuva'!V$193-'Dados Normal. pelo Peso - Chuva'!V$194))</f>
        <v>1</v>
      </c>
      <c r="W75" s="24">
        <f>IF(ISBLANK('Dados Normal. pelo Peso - Chuva'!W75),"",('Dados Normal. pelo Peso - Chuva'!W75-'Dados Normal. pelo Peso - Chuva'!W$194)/('Dados Normal. pelo Peso - Chuva'!W$193-'Dados Normal. pelo Peso - Chuva'!W$194))</f>
        <v>0.31221922731356727</v>
      </c>
      <c r="X75" s="24">
        <f>IF(ISBLANK('Dados Normal. pelo Peso - Chuva'!X75),"",('Dados Normal. pelo Peso - Chuva'!X75-'Dados Normal. pelo Peso - Chuva'!X$194)/('Dados Normal. pelo Peso - Chuva'!X$193-'Dados Normal. pelo Peso - Chuva'!X$194))</f>
        <v>0.50344352617079835</v>
      </c>
      <c r="Y75" s="24">
        <f>IF(ISBLANK('Dados Normal. pelo Peso - Chuva'!Y75),"",('Dados Normal. pelo Peso - Chuva'!Y75-'Dados Normal. pelo Peso - Chuva'!Y$194)/('Dados Normal. pelo Peso - Chuva'!Y$193-'Dados Normal. pelo Peso - Chuva'!Y$194))</f>
        <v>0.15505344337708024</v>
      </c>
      <c r="Z75" s="24">
        <f>IF(ISBLANK('Dados Normal. pelo Peso - Chuva'!Z75),"",('Dados Normal. pelo Peso - Chuva'!Z75-'Dados Normal. pelo Peso - Chuva'!Z$194)/('Dados Normal. pelo Peso - Chuva'!Z$193-'Dados Normal. pelo Peso - Chuva'!Z$194))</f>
        <v>9.086499595796281E-2</v>
      </c>
      <c r="AA75" s="24">
        <f>IF(ISBLANK('Dados Normal. pelo Peso - Chuva'!AA75),"",('Dados Normal. pelo Peso - Chuva'!AA75-'Dados Normal. pelo Peso - Chuva'!AA$194)/('Dados Normal. pelo Peso - Chuva'!AA$193-'Dados Normal. pelo Peso - Chuva'!AA$194))</f>
        <v>0.19498180425205905</v>
      </c>
      <c r="AB75" s="24">
        <f>IF(ISBLANK('Dados Normal. pelo Peso - Chuva'!AB75),"",('Dados Normal. pelo Peso - Chuva'!AB75-'Dados Normal. pelo Peso - Chuva'!AB$194)/('Dados Normal. pelo Peso - Chuva'!AB$193-'Dados Normal. pelo Peso - Chuva'!AB$194))</f>
        <v>0.61702127659574491</v>
      </c>
      <c r="AC75" s="24">
        <f>IF(ISBLANK('Dados Normal. pelo Peso - Chuva'!AC75),"",('Dados Normal. pelo Peso - Chuva'!AC75-'Dados Normal. pelo Peso - Chuva'!AC$194)/('Dados Normal. pelo Peso - Chuva'!AC$193-'Dados Normal. pelo Peso - Chuva'!AC$194))</f>
        <v>0</v>
      </c>
    </row>
    <row r="76" spans="1:29" s="17" customFormat="1" x14ac:dyDescent="0.25">
      <c r="A76" s="18" t="s">
        <v>1015</v>
      </c>
      <c r="B76" s="28" t="s">
        <v>1016</v>
      </c>
      <c r="C76" s="24">
        <f>IF(ISBLANK('Dados Normal. pelo Peso - Chuva'!C76),"",('Dados Normal. pelo Peso - Chuva'!C76-'Dados Normal. pelo Peso - Chuva'!C$194)/('Dados Normal. pelo Peso - Chuva'!C$193-'Dados Normal. pelo Peso - Chuva'!C$194))</f>
        <v>0.88636925446719583</v>
      </c>
      <c r="D76" s="24">
        <f>IF(ISBLANK('Dados Normal. pelo Peso - Chuva'!D76),"",('Dados Normal. pelo Peso - Chuva'!D76-'Dados Normal. pelo Peso - Chuva'!D$194)/('Dados Normal. pelo Peso - Chuva'!D$193-'Dados Normal. pelo Peso - Chuva'!D$194))</f>
        <v>0.1338459548278248</v>
      </c>
      <c r="E76" s="24">
        <f>IF(ISBLANK('Dados Normal. pelo Peso - Chuva'!E76),"",('Dados Normal. pelo Peso - Chuva'!E76-'Dados Normal. pelo Peso - Chuva'!E$194)/('Dados Normal. pelo Peso - Chuva'!E$193-'Dados Normal. pelo Peso - Chuva'!E$194))</f>
        <v>0.75006192717364384</v>
      </c>
      <c r="F76" s="24">
        <f>IF(ISBLANK('Dados Normal. pelo Peso - Chuva'!F76),"",('Dados Normal. pelo Peso - Chuva'!F76-'Dados Normal. pelo Peso - Chuva'!F$194)/('Dados Normal. pelo Peso - Chuva'!F$193-'Dados Normal. pelo Peso - Chuva'!F$194))</f>
        <v>0.83928571428571452</v>
      </c>
      <c r="G76" s="24">
        <f>IF(ISBLANK('Dados Normal. pelo Peso - Chuva'!G76),"",('Dados Normal. pelo Peso - Chuva'!G76-'Dados Normal. pelo Peso - Chuva'!G$194)/('Dados Normal. pelo Peso - Chuva'!G$193-'Dados Normal. pelo Peso - Chuva'!G$194))</f>
        <v>0.28685022423618095</v>
      </c>
      <c r="H76" s="24">
        <f>IF(ISBLANK('Dados Normal. pelo Peso - Chuva'!H76),"",('Dados Normal. pelo Peso - Chuva'!H76-'Dados Normal. pelo Peso - Chuva'!H$194)/('Dados Normal. pelo Peso - Chuva'!H$193-'Dados Normal. pelo Peso - Chuva'!H$194))</f>
        <v>9.8750900403779499E-2</v>
      </c>
      <c r="I76" s="24">
        <f>IF(ISBLANK('Dados Normal. pelo Peso - Chuva'!I76),"",('Dados Normal. pelo Peso - Chuva'!I76-'Dados Normal. pelo Peso - Chuva'!I$194)/('Dados Normal. pelo Peso - Chuva'!I$193-'Dados Normal. pelo Peso - Chuva'!I$194))</f>
        <v>0.38083720930232584</v>
      </c>
      <c r="J76" s="24">
        <f>IF(ISBLANK('Dados Normal. pelo Peso - Chuva'!J76),"",('Dados Normal. pelo Peso - Chuva'!J76-'Dados Normal. pelo Peso - Chuva'!J$194)/('Dados Normal. pelo Peso - Chuva'!J$193-'Dados Normal. pelo Peso - Chuva'!J$194))</f>
        <v>0.42404164694746838</v>
      </c>
      <c r="K76" s="24">
        <f>IF(ISBLANK('Dados Normal. pelo Peso - Chuva'!K76),"",('Dados Normal. pelo Peso - Chuva'!K76-'Dados Normal. pelo Peso - Chuva'!K$194)/('Dados Normal. pelo Peso - Chuva'!K$193-'Dados Normal. pelo Peso - Chuva'!K$194))</f>
        <v>0.96929269695227149</v>
      </c>
      <c r="L76" s="24">
        <f>IF(ISBLANK('Dados Normal. pelo Peso - Chuva'!L76),"",('Dados Normal. pelo Peso - Chuva'!L76-'Dados Normal. pelo Peso - Chuva'!L$194)/('Dados Normal. pelo Peso - Chuva'!L$193-'Dados Normal. pelo Peso - Chuva'!L$194))</f>
        <v>4.1999061473486601E-2</v>
      </c>
      <c r="M76" s="24">
        <f>IF(ISBLANK('Dados Normal. pelo Peso - Chuva'!M76),"",('Dados Normal. pelo Peso - Chuva'!M76-'Dados Normal. pelo Peso - Chuva'!M$194)/('Dados Normal. pelo Peso - Chuva'!M$193-'Dados Normal. pelo Peso - Chuva'!M$194))</f>
        <v>0.56027302174919025</v>
      </c>
      <c r="N76" s="24">
        <f>IF(ISBLANK('Dados Normal. pelo Peso - Chuva'!N76),"",('Dados Normal. pelo Peso - Chuva'!N76-'Dados Normal. pelo Peso - Chuva'!N$194)/('Dados Normal. pelo Peso - Chuva'!N$193-'Dados Normal. pelo Peso - Chuva'!N$194))</f>
        <v>0.81387478849407802</v>
      </c>
      <c r="O76" s="24">
        <f>IF(ISBLANK('Dados Normal. pelo Peso - Chuva'!O76),"",('Dados Normal. pelo Peso - Chuva'!O76-'Dados Normal. pelo Peso - Chuva'!O$194)/('Dados Normal. pelo Peso - Chuva'!O$193-'Dados Normal. pelo Peso - Chuva'!O$194))</f>
        <v>0.48259493670886078</v>
      </c>
      <c r="P76" s="24">
        <f>IF(ISBLANK('Dados Normal. pelo Peso - Chuva'!P76),"",('Dados Normal. pelo Peso - Chuva'!P76-'Dados Normal. pelo Peso - Chuva'!P$194)/('Dados Normal. pelo Peso - Chuva'!P$193-'Dados Normal. pelo Peso - Chuva'!P$194))</f>
        <v>0.17361894024802654</v>
      </c>
      <c r="Q76" s="24">
        <f>IF(ISBLANK('Dados Normal. pelo Peso - Chuva'!Q76),"",('Dados Normal. pelo Peso - Chuva'!Q76-'Dados Normal. pelo Peso - Chuva'!Q$194)/('Dados Normal. pelo Peso - Chuva'!Q$193-'Dados Normal. pelo Peso - Chuva'!Q$194))</f>
        <v>1</v>
      </c>
      <c r="R76" s="24">
        <f>IF(ISBLANK('Dados Normal. pelo Peso - Chuva'!R76),"",('Dados Normal. pelo Peso - Chuva'!R76-'Dados Normal. pelo Peso - Chuva'!R$194)/('Dados Normal. pelo Peso - Chuva'!R$193-'Dados Normal. pelo Peso - Chuva'!R$194))</f>
        <v>1</v>
      </c>
      <c r="S76" s="24">
        <f>IF(ISBLANK('Dados Normal. pelo Peso - Chuva'!S76),"",('Dados Normal. pelo Peso - Chuva'!S76-'Dados Normal. pelo Peso - Chuva'!S$194)/('Dados Normal. pelo Peso - Chuva'!S$193-'Dados Normal. pelo Peso - Chuva'!S$194))</f>
        <v>0.33333333333333343</v>
      </c>
      <c r="T76" s="24">
        <f>IF(ISBLANK('Dados Normal. pelo Peso - Chuva'!T76),"",('Dados Normal. pelo Peso - Chuva'!T76-'Dados Normal. pelo Peso - Chuva'!T$194)/('Dados Normal. pelo Peso - Chuva'!T$193-'Dados Normal. pelo Peso - Chuva'!T$194))</f>
        <v>1</v>
      </c>
      <c r="U76" s="24">
        <f>IF(ISBLANK('Dados Normal. pelo Peso - Chuva'!U76),"",('Dados Normal. pelo Peso - Chuva'!U76-'Dados Normal. pelo Peso - Chuva'!U$194)/('Dados Normal. pelo Peso - Chuva'!U$193-'Dados Normal. pelo Peso - Chuva'!U$194))</f>
        <v>1</v>
      </c>
      <c r="V76" s="24">
        <f>IF(ISBLANK('Dados Normal. pelo Peso - Chuva'!V76),"",('Dados Normal. pelo Peso - Chuva'!V76-'Dados Normal. pelo Peso - Chuva'!V$194)/('Dados Normal. pelo Peso - Chuva'!V$193-'Dados Normal. pelo Peso - Chuva'!V$194))</f>
        <v>0.45833333333333315</v>
      </c>
      <c r="W76" s="24">
        <f>IF(ISBLANK('Dados Normal. pelo Peso - Chuva'!W76),"",('Dados Normal. pelo Peso - Chuva'!W76-'Dados Normal. pelo Peso - Chuva'!W$194)/('Dados Normal. pelo Peso - Chuva'!W$193-'Dados Normal. pelo Peso - Chuva'!W$194))</f>
        <v>0.68643306379155444</v>
      </c>
      <c r="X76" s="24">
        <f>IF(ISBLANK('Dados Normal. pelo Peso - Chuva'!X76),"",('Dados Normal. pelo Peso - Chuva'!X76-'Dados Normal. pelo Peso - Chuva'!X$194)/('Dados Normal. pelo Peso - Chuva'!X$193-'Dados Normal. pelo Peso - Chuva'!X$194))</f>
        <v>0.14807162534435192</v>
      </c>
      <c r="Y76" s="24">
        <f>IF(ISBLANK('Dados Normal. pelo Peso - Chuva'!Y76),"",('Dados Normal. pelo Peso - Chuva'!Y76-'Dados Normal. pelo Peso - Chuva'!Y$194)/('Dados Normal. pelo Peso - Chuva'!Y$193-'Dados Normal. pelo Peso - Chuva'!Y$194))</f>
        <v>0.83006359085374104</v>
      </c>
      <c r="Z76" s="24">
        <f>IF(ISBLANK('Dados Normal. pelo Peso - Chuva'!Z76),"",('Dados Normal. pelo Peso - Chuva'!Z76-'Dados Normal. pelo Peso - Chuva'!Z$194)/('Dados Normal. pelo Peso - Chuva'!Z$193-'Dados Normal. pelo Peso - Chuva'!Z$194))</f>
        <v>0.88617623282134206</v>
      </c>
      <c r="AA76" s="24">
        <f>IF(ISBLANK('Dados Normal. pelo Peso - Chuva'!AA76),"",('Dados Normal. pelo Peso - Chuva'!AA76-'Dados Normal. pelo Peso - Chuva'!AA$194)/('Dados Normal. pelo Peso - Chuva'!AA$193-'Dados Normal. pelo Peso - Chuva'!AA$194))</f>
        <v>0.80233671710400312</v>
      </c>
      <c r="AB76" s="24">
        <f>IF(ISBLANK('Dados Normal. pelo Peso - Chuva'!AB76),"",('Dados Normal. pelo Peso - Chuva'!AB76-'Dados Normal. pelo Peso - Chuva'!AB$194)/('Dados Normal. pelo Peso - Chuva'!AB$193-'Dados Normal. pelo Peso - Chuva'!AB$194))</f>
        <v>8.5106382978723291E-2</v>
      </c>
      <c r="AC76" s="24">
        <f>IF(ISBLANK('Dados Normal. pelo Peso - Chuva'!AC76),"",('Dados Normal. pelo Peso - Chuva'!AC76-'Dados Normal. pelo Peso - Chuva'!AC$194)/('Dados Normal. pelo Peso - Chuva'!AC$193-'Dados Normal. pelo Peso - Chuva'!AC$194))</f>
        <v>0.52083333333333326</v>
      </c>
    </row>
    <row r="77" spans="1:29" s="17" customFormat="1" x14ac:dyDescent="0.25">
      <c r="A77" s="18" t="s">
        <v>1017</v>
      </c>
      <c r="B77" s="28" t="s">
        <v>1018</v>
      </c>
      <c r="C77" s="24">
        <f>IF(ISBLANK('Dados Normal. pelo Peso - Chuva'!C77),"",('Dados Normal. pelo Peso - Chuva'!C77-'Dados Normal. pelo Peso - Chuva'!C$194)/('Dados Normal. pelo Peso - Chuva'!C$193-'Dados Normal. pelo Peso - Chuva'!C$194))</f>
        <v>0.7604937583635486</v>
      </c>
      <c r="D77" s="24">
        <f>IF(ISBLANK('Dados Normal. pelo Peso - Chuva'!D77),"",('Dados Normal. pelo Peso - Chuva'!D77-'Dados Normal. pelo Peso - Chuva'!D$194)/('Dados Normal. pelo Peso - Chuva'!D$193-'Dados Normal. pelo Peso - Chuva'!D$194))</f>
        <v>0.27675980221866531</v>
      </c>
      <c r="E77" s="24">
        <f>IF(ISBLANK('Dados Normal. pelo Peso - Chuva'!E77),"",('Dados Normal. pelo Peso - Chuva'!E77-'Dados Normal. pelo Peso - Chuva'!E$194)/('Dados Normal. pelo Peso - Chuva'!E$193-'Dados Normal. pelo Peso - Chuva'!E$194))</f>
        <v>0.57666584097101803</v>
      </c>
      <c r="F77" s="24">
        <f>IF(ISBLANK('Dados Normal. pelo Peso - Chuva'!F77),"",('Dados Normal. pelo Peso - Chuva'!F77-'Dados Normal. pelo Peso - Chuva'!F$194)/('Dados Normal. pelo Peso - Chuva'!F$193-'Dados Normal. pelo Peso - Chuva'!F$194))</f>
        <v>0.56113801452784506</v>
      </c>
      <c r="G77" s="24">
        <f>IF(ISBLANK('Dados Normal. pelo Peso - Chuva'!G77),"",('Dados Normal. pelo Peso - Chuva'!G77-'Dados Normal. pelo Peso - Chuva'!G$194)/('Dados Normal. pelo Peso - Chuva'!G$193-'Dados Normal. pelo Peso - Chuva'!G$194))</f>
        <v>0.19599162105063278</v>
      </c>
      <c r="H77" s="24">
        <f>IF(ISBLANK('Dados Normal. pelo Peso - Chuva'!H77),"",('Dados Normal. pelo Peso - Chuva'!H77-'Dados Normal. pelo Peso - Chuva'!H$194)/('Dados Normal. pelo Peso - Chuva'!H$193-'Dados Normal. pelo Peso - Chuva'!H$194))</f>
        <v>0.89760786780944535</v>
      </c>
      <c r="I77" s="24">
        <f>IF(ISBLANK('Dados Normal. pelo Peso - Chuva'!I77),"",('Dados Normal. pelo Peso - Chuva'!I77-'Dados Normal. pelo Peso - Chuva'!I$194)/('Dados Normal. pelo Peso - Chuva'!I$193-'Dados Normal. pelo Peso - Chuva'!I$194))</f>
        <v>0.57953488372093021</v>
      </c>
      <c r="J77" s="24">
        <f>IF(ISBLANK('Dados Normal. pelo Peso - Chuva'!J77),"",('Dados Normal. pelo Peso - Chuva'!J77-'Dados Normal. pelo Peso - Chuva'!J$194)/('Dados Normal. pelo Peso - Chuva'!J$193-'Dados Normal. pelo Peso - Chuva'!J$194))</f>
        <v>0.49834358731661177</v>
      </c>
      <c r="K77" s="24">
        <f>IF(ISBLANK('Dados Normal. pelo Peso - Chuva'!K77),"",('Dados Normal. pelo Peso - Chuva'!K77-'Dados Normal. pelo Peso - Chuva'!K$194)/('Dados Normal. pelo Peso - Chuva'!K$193-'Dados Normal. pelo Peso - Chuva'!K$194))</f>
        <v>0.53053479010925819</v>
      </c>
      <c r="L77" s="24">
        <f>IF(ISBLANK('Dados Normal. pelo Peso - Chuva'!L77),"",('Dados Normal. pelo Peso - Chuva'!L77-'Dados Normal. pelo Peso - Chuva'!L$194)/('Dados Normal. pelo Peso - Chuva'!L$193-'Dados Normal. pelo Peso - Chuva'!L$194))</f>
        <v>0.79282027217268891</v>
      </c>
      <c r="M77" s="24">
        <f>IF(ISBLANK('Dados Normal. pelo Peso - Chuva'!M77),"",('Dados Normal. pelo Peso - Chuva'!M77-'Dados Normal. pelo Peso - Chuva'!M$194)/('Dados Normal. pelo Peso - Chuva'!M$193-'Dados Normal. pelo Peso - Chuva'!M$194))</f>
        <v>0.71425266080518279</v>
      </c>
      <c r="N77" s="24">
        <f>IF(ISBLANK('Dados Normal. pelo Peso - Chuva'!N77),"",('Dados Normal. pelo Peso - Chuva'!N77-'Dados Normal. pelo Peso - Chuva'!N$194)/('Dados Normal. pelo Peso - Chuva'!N$193-'Dados Normal. pelo Peso - Chuva'!N$194))</f>
        <v>0.86653976311336733</v>
      </c>
      <c r="O77" s="24">
        <f>IF(ISBLANK('Dados Normal. pelo Peso - Chuva'!O77),"",('Dados Normal. pelo Peso - Chuva'!O77-'Dados Normal. pelo Peso - Chuva'!O$194)/('Dados Normal. pelo Peso - Chuva'!O$193-'Dados Normal. pelo Peso - Chuva'!O$194))</f>
        <v>0.85870253164556953</v>
      </c>
      <c r="P77" s="24">
        <f>IF(ISBLANK('Dados Normal. pelo Peso - Chuva'!P77),"",('Dados Normal. pelo Peso - Chuva'!P77-'Dados Normal. pelo Peso - Chuva'!P$194)/('Dados Normal. pelo Peso - Chuva'!P$193-'Dados Normal. pelo Peso - Chuva'!P$194))</f>
        <v>7.4408117249153985E-2</v>
      </c>
      <c r="Q77" s="24">
        <f>IF(ISBLANK('Dados Normal. pelo Peso - Chuva'!Q77),"",('Dados Normal. pelo Peso - Chuva'!Q77-'Dados Normal. pelo Peso - Chuva'!Q$194)/('Dados Normal. pelo Peso - Chuva'!Q$193-'Dados Normal. pelo Peso - Chuva'!Q$194))</f>
        <v>1</v>
      </c>
      <c r="R77" s="24">
        <f>IF(ISBLANK('Dados Normal. pelo Peso - Chuva'!R77),"",('Dados Normal. pelo Peso - Chuva'!R77-'Dados Normal. pelo Peso - Chuva'!R$194)/('Dados Normal. pelo Peso - Chuva'!R$193-'Dados Normal. pelo Peso - Chuva'!R$194))</f>
        <v>1</v>
      </c>
      <c r="S77" s="24">
        <f>IF(ISBLANK('Dados Normal. pelo Peso - Chuva'!S77),"",('Dados Normal. pelo Peso - Chuva'!S77-'Dados Normal. pelo Peso - Chuva'!S$194)/('Dados Normal. pelo Peso - Chuva'!S$193-'Dados Normal. pelo Peso - Chuva'!S$194))</f>
        <v>0.66666666666666674</v>
      </c>
      <c r="T77" s="24">
        <f>IF(ISBLANK('Dados Normal. pelo Peso - Chuva'!T77),"",('Dados Normal. pelo Peso - Chuva'!T77-'Dados Normal. pelo Peso - Chuva'!T$194)/('Dados Normal. pelo Peso - Chuva'!T$193-'Dados Normal. pelo Peso - Chuva'!T$194))</f>
        <v>1</v>
      </c>
      <c r="U77" s="24">
        <f>IF(ISBLANK('Dados Normal. pelo Peso - Chuva'!U77),"",('Dados Normal. pelo Peso - Chuva'!U77-'Dados Normal. pelo Peso - Chuva'!U$194)/('Dados Normal. pelo Peso - Chuva'!U$193-'Dados Normal. pelo Peso - Chuva'!U$194))</f>
        <v>1</v>
      </c>
      <c r="V77" s="24">
        <f>IF(ISBLANK('Dados Normal. pelo Peso - Chuva'!V77),"",('Dados Normal. pelo Peso - Chuva'!V77-'Dados Normal. pelo Peso - Chuva'!V$194)/('Dados Normal. pelo Peso - Chuva'!V$193-'Dados Normal. pelo Peso - Chuva'!V$194))</f>
        <v>0.79166666666666663</v>
      </c>
      <c r="W77" s="24">
        <f>IF(ISBLANK('Dados Normal. pelo Peso - Chuva'!W77),"",('Dados Normal. pelo Peso - Chuva'!W77-'Dados Normal. pelo Peso - Chuva'!W$194)/('Dados Normal. pelo Peso - Chuva'!W$193-'Dados Normal. pelo Peso - Chuva'!W$194))</f>
        <v>0.73629829290206694</v>
      </c>
      <c r="X77" s="24">
        <f>IF(ISBLANK('Dados Normal. pelo Peso - Chuva'!X77),"",('Dados Normal. pelo Peso - Chuva'!X77-'Dados Normal. pelo Peso - Chuva'!X$194)/('Dados Normal. pelo Peso - Chuva'!X$193-'Dados Normal. pelo Peso - Chuva'!X$194))</f>
        <v>2.3415977961432025E-2</v>
      </c>
      <c r="Y77" s="24">
        <f>IF(ISBLANK('Dados Normal. pelo Peso - Chuva'!Y77),"",('Dados Normal. pelo Peso - Chuva'!Y77-'Dados Normal. pelo Peso - Chuva'!Y$194)/('Dados Normal. pelo Peso - Chuva'!Y$193-'Dados Normal. pelo Peso - Chuva'!Y$194))</f>
        <v>0.72398863482613984</v>
      </c>
      <c r="Z77" s="24">
        <f>IF(ISBLANK('Dados Normal. pelo Peso - Chuva'!Z77),"",('Dados Normal. pelo Peso - Chuva'!Z77-'Dados Normal. pelo Peso - Chuva'!Z$194)/('Dados Normal. pelo Peso - Chuva'!Z$193-'Dados Normal. pelo Peso - Chuva'!Z$194))</f>
        <v>0.93548908649959583</v>
      </c>
      <c r="AA77" s="24">
        <f>IF(ISBLANK('Dados Normal. pelo Peso - Chuva'!AA77),"",('Dados Normal. pelo Peso - Chuva'!AA77-'Dados Normal. pelo Peso - Chuva'!AA$194)/('Dados Normal. pelo Peso - Chuva'!AA$193-'Dados Normal. pelo Peso - Chuva'!AA$194))</f>
        <v>0.50890633978165101</v>
      </c>
      <c r="AB77" s="24">
        <f>IF(ISBLANK('Dados Normal. pelo Peso - Chuva'!AB77),"",('Dados Normal. pelo Peso - Chuva'!AB77-'Dados Normal. pelo Peso - Chuva'!AB$194)/('Dados Normal. pelo Peso - Chuva'!AB$193-'Dados Normal. pelo Peso - Chuva'!AB$194))</f>
        <v>0.46808510638297862</v>
      </c>
      <c r="AC77" s="24">
        <f>IF(ISBLANK('Dados Normal. pelo Peso - Chuva'!AC77),"",('Dados Normal. pelo Peso - Chuva'!AC77-'Dados Normal. pelo Peso - Chuva'!AC$194)/('Dados Normal. pelo Peso - Chuva'!AC$193-'Dados Normal. pelo Peso - Chuva'!AC$194))</f>
        <v>0.14583333333333329</v>
      </c>
    </row>
    <row r="78" spans="1:29" s="17" customFormat="1" x14ac:dyDescent="0.25">
      <c r="A78" s="18" t="s">
        <v>1019</v>
      </c>
      <c r="B78" s="28" t="s">
        <v>1020</v>
      </c>
      <c r="C78" s="24">
        <f>IF(ISBLANK('Dados Normal. pelo Peso - Chuva'!C78),"",('Dados Normal. pelo Peso - Chuva'!C78-'Dados Normal. pelo Peso - Chuva'!C$194)/('Dados Normal. pelo Peso - Chuva'!C$193-'Dados Normal. pelo Peso - Chuva'!C$194))</f>
        <v>0.64681202181997166</v>
      </c>
      <c r="D78" s="24">
        <f>IF(ISBLANK('Dados Normal. pelo Peso - Chuva'!D78),"",('Dados Normal. pelo Peso - Chuva'!D78-'Dados Normal. pelo Peso - Chuva'!D$194)/('Dados Normal. pelo Peso - Chuva'!D$193-'Dados Normal. pelo Peso - Chuva'!D$194))</f>
        <v>0.35060695865489572</v>
      </c>
      <c r="E78" s="24">
        <f>IF(ISBLANK('Dados Normal. pelo Peso - Chuva'!E78),"",('Dados Normal. pelo Peso - Chuva'!E78-'Dados Normal. pelo Peso - Chuva'!E$194)/('Dados Normal. pelo Peso - Chuva'!E$193-'Dados Normal. pelo Peso - Chuva'!E$194))</f>
        <v>0.62893237552638082</v>
      </c>
      <c r="F78" s="24">
        <f>IF(ISBLANK('Dados Normal. pelo Peso - Chuva'!F78),"",('Dados Normal. pelo Peso - Chuva'!F78-'Dados Normal. pelo Peso - Chuva'!F$194)/('Dados Normal. pelo Peso - Chuva'!F$193-'Dados Normal. pelo Peso - Chuva'!F$194))</f>
        <v>0.67796610169491534</v>
      </c>
      <c r="G78" s="24">
        <f>IF(ISBLANK('Dados Normal. pelo Peso - Chuva'!G78),"",('Dados Normal. pelo Peso - Chuva'!G78-'Dados Normal. pelo Peso - Chuva'!G$194)/('Dados Normal. pelo Peso - Chuva'!G$193-'Dados Normal. pelo Peso - Chuva'!G$194))</f>
        <v>0.22994220526191184</v>
      </c>
      <c r="H78" s="24">
        <f>IF(ISBLANK('Dados Normal. pelo Peso - Chuva'!H78),"",('Dados Normal. pelo Peso - Chuva'!H78-'Dados Normal. pelo Peso - Chuva'!H$194)/('Dados Normal. pelo Peso - Chuva'!H$193-'Dados Normal. pelo Peso - Chuva'!H$194))</f>
        <v>0.69493477426771255</v>
      </c>
      <c r="I78" s="24">
        <f>IF(ISBLANK('Dados Normal. pelo Peso - Chuva'!I78),"",('Dados Normal. pelo Peso - Chuva'!I78-'Dados Normal. pelo Peso - Chuva'!I$194)/('Dados Normal. pelo Peso - Chuva'!I$193-'Dados Normal. pelo Peso - Chuva'!I$194))</f>
        <v>0.76297674418604644</v>
      </c>
      <c r="J78" s="24">
        <f>IF(ISBLANK('Dados Normal. pelo Peso - Chuva'!J78),"",('Dados Normal. pelo Peso - Chuva'!J78-'Dados Normal. pelo Peso - Chuva'!J$194)/('Dados Normal. pelo Peso - Chuva'!J$193-'Dados Normal. pelo Peso - Chuva'!J$194))</f>
        <v>0.42072882158069114</v>
      </c>
      <c r="K78" s="24">
        <f>IF(ISBLANK('Dados Normal. pelo Peso - Chuva'!K78),"",('Dados Normal. pelo Peso - Chuva'!K78-'Dados Normal. pelo Peso - Chuva'!K$194)/('Dados Normal. pelo Peso - Chuva'!K$193-'Dados Normal. pelo Peso - Chuva'!K$194))</f>
        <v>0.52708453133985056</v>
      </c>
      <c r="L78" s="24">
        <f>IF(ISBLANK('Dados Normal. pelo Peso - Chuva'!L78),"",('Dados Normal. pelo Peso - Chuva'!L78-'Dados Normal. pelo Peso - Chuva'!L$194)/('Dados Normal. pelo Peso - Chuva'!L$193-'Dados Normal. pelo Peso - Chuva'!L$194))</f>
        <v>0.72829657437822615</v>
      </c>
      <c r="M78" s="24">
        <f>IF(ISBLANK('Dados Normal. pelo Peso - Chuva'!M78),"",('Dados Normal. pelo Peso - Chuva'!M78-'Dados Normal. pelo Peso - Chuva'!M$194)/('Dados Normal. pelo Peso - Chuva'!M$193-'Dados Normal. pelo Peso - Chuva'!M$194))</f>
        <v>0.79673762147154104</v>
      </c>
      <c r="N78" s="24">
        <f>IF(ISBLANK('Dados Normal. pelo Peso - Chuva'!N78),"",('Dados Normal. pelo Peso - Chuva'!N78-'Dados Normal. pelo Peso - Chuva'!N$194)/('Dados Normal. pelo Peso - Chuva'!N$193-'Dados Normal. pelo Peso - Chuva'!N$194))</f>
        <v>0.85109983079526219</v>
      </c>
      <c r="O78" s="24">
        <f>IF(ISBLANK('Dados Normal. pelo Peso - Chuva'!O78),"",('Dados Normal. pelo Peso - Chuva'!O78-'Dados Normal. pelo Peso - Chuva'!O$194)/('Dados Normal. pelo Peso - Chuva'!O$193-'Dados Normal. pelo Peso - Chuva'!O$194))</f>
        <v>0.68259493670886073</v>
      </c>
      <c r="P78" s="24">
        <f>IF(ISBLANK('Dados Normal. pelo Peso - Chuva'!P78),"",('Dados Normal. pelo Peso - Chuva'!P78-'Dados Normal. pelo Peso - Chuva'!P$194)/('Dados Normal. pelo Peso - Chuva'!P$193-'Dados Normal. pelo Peso - Chuva'!P$194))</f>
        <v>0.20405862457722473</v>
      </c>
      <c r="Q78" s="24">
        <f>IF(ISBLANK('Dados Normal. pelo Peso - Chuva'!Q78),"",('Dados Normal. pelo Peso - Chuva'!Q78-'Dados Normal. pelo Peso - Chuva'!Q$194)/('Dados Normal. pelo Peso - Chuva'!Q$193-'Dados Normal. pelo Peso - Chuva'!Q$194))</f>
        <v>0</v>
      </c>
      <c r="R78" s="24">
        <f>IF(ISBLANK('Dados Normal. pelo Peso - Chuva'!R78),"",('Dados Normal. pelo Peso - Chuva'!R78-'Dados Normal. pelo Peso - Chuva'!R$194)/('Dados Normal. pelo Peso - Chuva'!R$193-'Dados Normal. pelo Peso - Chuva'!R$194))</f>
        <v>1</v>
      </c>
      <c r="S78" s="24">
        <f>IF(ISBLANK('Dados Normal. pelo Peso - Chuva'!S78),"",('Dados Normal. pelo Peso - Chuva'!S78-'Dados Normal. pelo Peso - Chuva'!S$194)/('Dados Normal. pelo Peso - Chuva'!S$193-'Dados Normal. pelo Peso - Chuva'!S$194))</f>
        <v>1</v>
      </c>
      <c r="T78" s="24">
        <f>IF(ISBLANK('Dados Normal. pelo Peso - Chuva'!T78),"",('Dados Normal. pelo Peso - Chuva'!T78-'Dados Normal. pelo Peso - Chuva'!T$194)/('Dados Normal. pelo Peso - Chuva'!T$193-'Dados Normal. pelo Peso - Chuva'!T$194))</f>
        <v>1</v>
      </c>
      <c r="U78" s="24">
        <f>IF(ISBLANK('Dados Normal. pelo Peso - Chuva'!U78),"",('Dados Normal. pelo Peso - Chuva'!U78-'Dados Normal. pelo Peso - Chuva'!U$194)/('Dados Normal. pelo Peso - Chuva'!U$193-'Dados Normal. pelo Peso - Chuva'!U$194))</f>
        <v>0</v>
      </c>
      <c r="V78" s="24">
        <f>IF(ISBLANK('Dados Normal. pelo Peso - Chuva'!V78),"",('Dados Normal. pelo Peso - Chuva'!V78-'Dados Normal. pelo Peso - Chuva'!V$194)/('Dados Normal. pelo Peso - Chuva'!V$193-'Dados Normal. pelo Peso - Chuva'!V$194))</f>
        <v>0.58333333333333315</v>
      </c>
      <c r="W78" s="24">
        <f>IF(ISBLANK('Dados Normal. pelo Peso - Chuva'!W78),"",('Dados Normal. pelo Peso - Chuva'!W78-'Dados Normal. pelo Peso - Chuva'!W$194)/('Dados Normal. pelo Peso - Chuva'!W$193-'Dados Normal. pelo Peso - Chuva'!W$194))</f>
        <v>0.74707996406109589</v>
      </c>
      <c r="X78" s="24">
        <f>IF(ISBLANK('Dados Normal. pelo Peso - Chuva'!X78),"",('Dados Normal. pelo Peso - Chuva'!X78-'Dados Normal. pelo Peso - Chuva'!X$194)/('Dados Normal. pelo Peso - Chuva'!X$193-'Dados Normal. pelo Peso - Chuva'!X$194))</f>
        <v>0.45454545454545436</v>
      </c>
      <c r="Y78" s="24">
        <f>IF(ISBLANK('Dados Normal. pelo Peso - Chuva'!Y78),"",('Dados Normal. pelo Peso - Chuva'!Y78-'Dados Normal. pelo Peso - Chuva'!Y$194)/('Dados Normal. pelo Peso - Chuva'!Y$193-'Dados Normal. pelo Peso - Chuva'!Y$194))</f>
        <v>0.62779055608172107</v>
      </c>
      <c r="Z78" s="24">
        <f>IF(ISBLANK('Dados Normal. pelo Peso - Chuva'!Z78),"",('Dados Normal. pelo Peso - Chuva'!Z78-'Dados Normal. pelo Peso - Chuva'!Z$194)/('Dados Normal. pelo Peso - Chuva'!Z$193-'Dados Normal. pelo Peso - Chuva'!Z$194))</f>
        <v>0.7060630557801133</v>
      </c>
      <c r="AA78" s="24">
        <f>IF(ISBLANK('Dados Normal. pelo Peso - Chuva'!AA78),"",('Dados Normal. pelo Peso - Chuva'!AA78-'Dados Normal. pelo Peso - Chuva'!AA$194)/('Dados Normal. pelo Peso - Chuva'!AA$193-'Dados Normal. pelo Peso - Chuva'!AA$194))</f>
        <v>0.79831449913809627</v>
      </c>
      <c r="AB78" s="24">
        <f>IF(ISBLANK('Dados Normal. pelo Peso - Chuva'!AB78),"",('Dados Normal. pelo Peso - Chuva'!AB78-'Dados Normal. pelo Peso - Chuva'!AB$194)/('Dados Normal. pelo Peso - Chuva'!AB$193-'Dados Normal. pelo Peso - Chuva'!AB$194))</f>
        <v>2.1276595744680771E-2</v>
      </c>
      <c r="AC78" s="24">
        <f>IF(ISBLANK('Dados Normal. pelo Peso - Chuva'!AC78),"",('Dados Normal. pelo Peso - Chuva'!AC78-'Dados Normal. pelo Peso - Chuva'!AC$194)/('Dados Normal. pelo Peso - Chuva'!AC$193-'Dados Normal. pelo Peso - Chuva'!AC$194))</f>
        <v>0.39583333333333331</v>
      </c>
    </row>
    <row r="79" spans="1:29" s="17" customFormat="1" x14ac:dyDescent="0.25">
      <c r="A79" s="18" t="s">
        <v>1021</v>
      </c>
      <c r="B79" s="28" t="s">
        <v>1022</v>
      </c>
      <c r="C79" s="24">
        <f>IF(ISBLANK('Dados Normal. pelo Peso - Chuva'!C79),"",('Dados Normal. pelo Peso - Chuva'!C79-'Dados Normal. pelo Peso - Chuva'!C$194)/('Dados Normal. pelo Peso - Chuva'!C$193-'Dados Normal. pelo Peso - Chuva'!C$194))</f>
        <v>0.8590585526816723</v>
      </c>
      <c r="D79" s="24">
        <f>IF(ISBLANK('Dados Normal. pelo Peso - Chuva'!D79),"",('Dados Normal. pelo Peso - Chuva'!D79-'Dados Normal. pelo Peso - Chuva'!D$194)/('Dados Normal. pelo Peso - Chuva'!D$193-'Dados Normal. pelo Peso - Chuva'!D$194))</f>
        <v>9.4486601012187615E-2</v>
      </c>
      <c r="E79" s="24">
        <f>IF(ISBLANK('Dados Normal. pelo Peso - Chuva'!E79),"",('Dados Normal. pelo Peso - Chuva'!E79-'Dados Normal. pelo Peso - Chuva'!E$194)/('Dados Normal. pelo Peso - Chuva'!E$193-'Dados Normal. pelo Peso - Chuva'!E$194))</f>
        <v>0.54421600198166942</v>
      </c>
      <c r="F79" s="24">
        <f>IF(ISBLANK('Dados Normal. pelo Peso - Chuva'!F79),"",('Dados Normal. pelo Peso - Chuva'!F79-'Dados Normal. pelo Peso - Chuva'!F$194)/('Dados Normal. pelo Peso - Chuva'!F$193-'Dados Normal. pelo Peso - Chuva'!F$194))</f>
        <v>0.57899515738498797</v>
      </c>
      <c r="G79" s="24">
        <f>IF(ISBLANK('Dados Normal. pelo Peso - Chuva'!G79),"",('Dados Normal. pelo Peso - Chuva'!G79-'Dados Normal. pelo Peso - Chuva'!G$194)/('Dados Normal. pelo Peso - Chuva'!G$193-'Dados Normal. pelo Peso - Chuva'!G$194))</f>
        <v>6.183938372427665E-2</v>
      </c>
      <c r="H79" s="24">
        <f>IF(ISBLANK('Dados Normal. pelo Peso - Chuva'!H79),"",('Dados Normal. pelo Peso - Chuva'!H79-'Dados Normal. pelo Peso - Chuva'!H$194)/('Dados Normal. pelo Peso - Chuva'!H$193-'Dados Normal. pelo Peso - Chuva'!H$194))</f>
        <v>0.98551395379410878</v>
      </c>
      <c r="I79" s="24">
        <f>IF(ISBLANK('Dados Normal. pelo Peso - Chuva'!I79),"",('Dados Normal. pelo Peso - Chuva'!I79-'Dados Normal. pelo Peso - Chuva'!I$194)/('Dados Normal. pelo Peso - Chuva'!I$193-'Dados Normal. pelo Peso - Chuva'!I$194))</f>
        <v>0.32837209302325587</v>
      </c>
      <c r="J79" s="24">
        <f>IF(ISBLANK('Dados Normal. pelo Peso - Chuva'!J79),"",('Dados Normal. pelo Peso - Chuva'!J79-'Dados Normal. pelo Peso - Chuva'!J$194)/('Dados Normal. pelo Peso - Chuva'!J$193-'Dados Normal. pelo Peso - Chuva'!J$194))</f>
        <v>0.41126360624704233</v>
      </c>
      <c r="K79" s="24">
        <f>IF(ISBLANK('Dados Normal. pelo Peso - Chuva'!K79),"",('Dados Normal. pelo Peso - Chuva'!K79-'Dados Normal. pelo Peso - Chuva'!K$194)/('Dados Normal. pelo Peso - Chuva'!K$193-'Dados Normal. pelo Peso - Chuva'!K$194))</f>
        <v>0.48395629672225415</v>
      </c>
      <c r="L79" s="24">
        <f>IF(ISBLANK('Dados Normal. pelo Peso - Chuva'!L79),"",('Dados Normal. pelo Peso - Chuva'!L79-'Dados Normal. pelo Peso - Chuva'!L$194)/('Dados Normal. pelo Peso - Chuva'!L$193-'Dados Normal. pelo Peso - Chuva'!L$194))</f>
        <v>0.84408728296574354</v>
      </c>
      <c r="M79" s="24">
        <f>IF(ISBLANK('Dados Normal. pelo Peso - Chuva'!M79),"",('Dados Normal. pelo Peso - Chuva'!M79-'Dados Normal. pelo Peso - Chuva'!M$194)/('Dados Normal. pelo Peso - Chuva'!M$193-'Dados Normal. pelo Peso - Chuva'!M$194))</f>
        <v>0.77163350300786682</v>
      </c>
      <c r="N79" s="24">
        <f>IF(ISBLANK('Dados Normal. pelo Peso - Chuva'!N79),"",('Dados Normal. pelo Peso - Chuva'!N79-'Dados Normal. pelo Peso - Chuva'!N$194)/('Dados Normal. pelo Peso - Chuva'!N$193-'Dados Normal. pelo Peso - Chuva'!N$194))</f>
        <v>0.9050338409475468</v>
      </c>
      <c r="O79" s="24">
        <f>IF(ISBLANK('Dados Normal. pelo Peso - Chuva'!O79),"",('Dados Normal. pelo Peso - Chuva'!O79-'Dados Normal. pelo Peso - Chuva'!O$194)/('Dados Normal. pelo Peso - Chuva'!O$193-'Dados Normal. pelo Peso - Chuva'!O$194))</f>
        <v>0.90617088607594931</v>
      </c>
      <c r="P79" s="24">
        <f>IF(ISBLANK('Dados Normal. pelo Peso - Chuva'!P79),"",('Dados Normal. pelo Peso - Chuva'!P79-'Dados Normal. pelo Peso - Chuva'!P$194)/('Dados Normal. pelo Peso - Chuva'!P$193-'Dados Normal. pelo Peso - Chuva'!P$194))</f>
        <v>0.13077790304396736</v>
      </c>
      <c r="Q79" s="24">
        <f>IF(ISBLANK('Dados Normal. pelo Peso - Chuva'!Q79),"",('Dados Normal. pelo Peso - Chuva'!Q79-'Dados Normal. pelo Peso - Chuva'!Q$194)/('Dados Normal. pelo Peso - Chuva'!Q$193-'Dados Normal. pelo Peso - Chuva'!Q$194))</f>
        <v>1</v>
      </c>
      <c r="R79" s="24">
        <f>IF(ISBLANK('Dados Normal. pelo Peso - Chuva'!R79),"",('Dados Normal. pelo Peso - Chuva'!R79-'Dados Normal. pelo Peso - Chuva'!R$194)/('Dados Normal. pelo Peso - Chuva'!R$193-'Dados Normal. pelo Peso - Chuva'!R$194))</f>
        <v>1</v>
      </c>
      <c r="S79" s="24">
        <f>IF(ISBLANK('Dados Normal. pelo Peso - Chuva'!S79),"",('Dados Normal. pelo Peso - Chuva'!S79-'Dados Normal. pelo Peso - Chuva'!S$194)/('Dados Normal. pelo Peso - Chuva'!S$193-'Dados Normal. pelo Peso - Chuva'!S$194))</f>
        <v>0.66666666666666674</v>
      </c>
      <c r="T79" s="24">
        <f>IF(ISBLANK('Dados Normal. pelo Peso - Chuva'!T79),"",('Dados Normal. pelo Peso - Chuva'!T79-'Dados Normal. pelo Peso - Chuva'!T$194)/('Dados Normal. pelo Peso - Chuva'!T$193-'Dados Normal. pelo Peso - Chuva'!T$194))</f>
        <v>1</v>
      </c>
      <c r="U79" s="24">
        <f>IF(ISBLANK('Dados Normal. pelo Peso - Chuva'!U79),"",('Dados Normal. pelo Peso - Chuva'!U79-'Dados Normal. pelo Peso - Chuva'!U$194)/('Dados Normal. pelo Peso - Chuva'!U$193-'Dados Normal. pelo Peso - Chuva'!U$194))</f>
        <v>0</v>
      </c>
      <c r="V79" s="24">
        <f>IF(ISBLANK('Dados Normal. pelo Peso - Chuva'!V79),"",('Dados Normal. pelo Peso - Chuva'!V79-'Dados Normal. pelo Peso - Chuva'!V$194)/('Dados Normal. pelo Peso - Chuva'!V$193-'Dados Normal. pelo Peso - Chuva'!V$194))</f>
        <v>0.79166666666666663</v>
      </c>
      <c r="W79" s="24">
        <f>IF(ISBLANK('Dados Normal. pelo Peso - Chuva'!W79),"",('Dados Normal. pelo Peso - Chuva'!W79-'Dados Normal. pelo Peso - Chuva'!W$194)/('Dados Normal. pelo Peso - Chuva'!W$193-'Dados Normal. pelo Peso - Chuva'!W$194))</f>
        <v>0.54941599281221887</v>
      </c>
      <c r="X79" s="24">
        <f>IF(ISBLANK('Dados Normal. pelo Peso - Chuva'!X79),"",('Dados Normal. pelo Peso - Chuva'!X79-'Dados Normal. pelo Peso - Chuva'!X$194)/('Dados Normal. pelo Peso - Chuva'!X$193-'Dados Normal. pelo Peso - Chuva'!X$194))</f>
        <v>0.4600550964187321</v>
      </c>
      <c r="Y79" s="24">
        <f>IF(ISBLANK('Dados Normal. pelo Peso - Chuva'!Y79),"",('Dados Normal. pelo Peso - Chuva'!Y79-'Dados Normal. pelo Peso - Chuva'!Y$194)/('Dados Normal. pelo Peso - Chuva'!Y$193-'Dados Normal. pelo Peso - Chuva'!Y$194))</f>
        <v>0.66120957921796775</v>
      </c>
      <c r="Z79" s="24">
        <f>IF(ISBLANK('Dados Normal. pelo Peso - Chuva'!Z79),"",('Dados Normal. pelo Peso - Chuva'!Z79-'Dados Normal. pelo Peso - Chuva'!Z$194)/('Dados Normal. pelo Peso - Chuva'!Z$193-'Dados Normal. pelo Peso - Chuva'!Z$194))</f>
        <v>0.72983023443815687</v>
      </c>
      <c r="AA79" s="24">
        <f>IF(ISBLANK('Dados Normal. pelo Peso - Chuva'!AA79),"",('Dados Normal. pelo Peso - Chuva'!AA79-'Dados Normal. pelo Peso - Chuva'!AA$194)/('Dados Normal. pelo Peso - Chuva'!AA$193-'Dados Normal. pelo Peso - Chuva'!AA$194))</f>
        <v>0.40566941199004025</v>
      </c>
      <c r="AB79" s="24">
        <f>IF(ISBLANK('Dados Normal. pelo Peso - Chuva'!AB79),"",('Dados Normal. pelo Peso - Chuva'!AB79-'Dados Normal. pelo Peso - Chuva'!AB$194)/('Dados Normal. pelo Peso - Chuva'!AB$193-'Dados Normal. pelo Peso - Chuva'!AB$194))</f>
        <v>0.19148936170212777</v>
      </c>
      <c r="AC79" s="24">
        <f>IF(ISBLANK('Dados Normal. pelo Peso - Chuva'!AC79),"",('Dados Normal. pelo Peso - Chuva'!AC79-'Dados Normal. pelo Peso - Chuva'!AC$194)/('Dados Normal. pelo Peso - Chuva'!AC$193-'Dados Normal. pelo Peso - Chuva'!AC$194))</f>
        <v>0.18749999999999989</v>
      </c>
    </row>
    <row r="80" spans="1:29" s="17" customFormat="1" x14ac:dyDescent="0.25">
      <c r="A80" s="18" t="s">
        <v>1023</v>
      </c>
      <c r="B80" s="28" t="s">
        <v>1024</v>
      </c>
      <c r="C80" s="24">
        <f>IF(ISBLANK('Dados Normal. pelo Peso - Chuva'!C80),"",('Dados Normal. pelo Peso - Chuva'!C80-'Dados Normal. pelo Peso - Chuva'!C$194)/('Dados Normal. pelo Peso - Chuva'!C$193-'Dados Normal. pelo Peso - Chuva'!C$194))</f>
        <v>0.70561807992803915</v>
      </c>
      <c r="D80" s="24">
        <f>IF(ISBLANK('Dados Normal. pelo Peso - Chuva'!D80),"",('Dados Normal. pelo Peso - Chuva'!D80-'Dados Normal. pelo Peso - Chuva'!D$194)/('Dados Normal. pelo Peso - Chuva'!D$193-'Dados Normal. pelo Peso - Chuva'!D$194))</f>
        <v>0.29565837044709475</v>
      </c>
      <c r="E80" s="24">
        <f>IF(ISBLANK('Dados Normal. pelo Peso - Chuva'!E80),"",('Dados Normal. pelo Peso - Chuva'!E80-'Dados Normal. pelo Peso - Chuva'!E$194)/('Dados Normal. pelo Peso - Chuva'!E$193-'Dados Normal. pelo Peso - Chuva'!E$194))</f>
        <v>0.7228139707703739</v>
      </c>
      <c r="F80" s="24">
        <f>IF(ISBLANK('Dados Normal. pelo Peso - Chuva'!F80),"",('Dados Normal. pelo Peso - Chuva'!F80-'Dados Normal. pelo Peso - Chuva'!F$194)/('Dados Normal. pelo Peso - Chuva'!F$193-'Dados Normal. pelo Peso - Chuva'!F$194))</f>
        <v>0.78359564164648909</v>
      </c>
      <c r="G80" s="24">
        <f>IF(ISBLANK('Dados Normal. pelo Peso - Chuva'!G80),"",('Dados Normal. pelo Peso - Chuva'!G80-'Dados Normal. pelo Peso - Chuva'!G$194)/('Dados Normal. pelo Peso - Chuva'!G$193-'Dados Normal. pelo Peso - Chuva'!G$194))</f>
        <v>0.18798073150168446</v>
      </c>
      <c r="H80" s="24">
        <f>IF(ISBLANK('Dados Normal. pelo Peso - Chuva'!H80),"",('Dados Normal. pelo Peso - Chuva'!H80-'Dados Normal. pelo Peso - Chuva'!H$194)/('Dados Normal. pelo Peso - Chuva'!H$193-'Dados Normal. pelo Peso - Chuva'!H$194))</f>
        <v>0.41585969288806657</v>
      </c>
      <c r="I80" s="24">
        <f>IF(ISBLANK('Dados Normal. pelo Peso - Chuva'!I80),"",('Dados Normal. pelo Peso - Chuva'!I80-'Dados Normal. pelo Peso - Chuva'!I$194)/('Dados Normal. pelo Peso - Chuva'!I$193-'Dados Normal. pelo Peso - Chuva'!I$194))</f>
        <v>0.23051162790697671</v>
      </c>
      <c r="J80" s="24">
        <f>IF(ISBLANK('Dados Normal. pelo Peso - Chuva'!J80),"",('Dados Normal. pelo Peso - Chuva'!J80-'Dados Normal. pelo Peso - Chuva'!J$194)/('Dados Normal. pelo Peso - Chuva'!J$193-'Dados Normal. pelo Peso - Chuva'!J$194))</f>
        <v>0.17037387600567921</v>
      </c>
      <c r="K80" s="24">
        <f>IF(ISBLANK('Dados Normal. pelo Peso - Chuva'!K80),"",('Dados Normal. pelo Peso - Chuva'!K80-'Dados Normal. pelo Peso - Chuva'!K$194)/('Dados Normal. pelo Peso - Chuva'!K$193-'Dados Normal. pelo Peso - Chuva'!K$194))</f>
        <v>0.46106958021851635</v>
      </c>
      <c r="L80" s="24">
        <f>IF(ISBLANK('Dados Normal. pelo Peso - Chuva'!L80),"",('Dados Normal. pelo Peso - Chuva'!L80-'Dados Normal. pelo Peso - Chuva'!L$194)/('Dados Normal. pelo Peso - Chuva'!L$193-'Dados Normal. pelo Peso - Chuva'!L$194))</f>
        <v>0.76290473955889249</v>
      </c>
      <c r="M80" s="24">
        <f>IF(ISBLANK('Dados Normal. pelo Peso - Chuva'!M80),"",('Dados Normal. pelo Peso - Chuva'!M80-'Dados Normal. pelo Peso - Chuva'!M$194)/('Dados Normal. pelo Peso - Chuva'!M$193-'Dados Normal. pelo Peso - Chuva'!M$194))</f>
        <v>0.70534474780194356</v>
      </c>
      <c r="N80" s="24">
        <f>IF(ISBLANK('Dados Normal. pelo Peso - Chuva'!N80),"",('Dados Normal. pelo Peso - Chuva'!N80-'Dados Normal. pelo Peso - Chuva'!N$194)/('Dados Normal. pelo Peso - Chuva'!N$193-'Dados Normal. pelo Peso - Chuva'!N$194))</f>
        <v>0.86019458544839278</v>
      </c>
      <c r="O80" s="24">
        <f>IF(ISBLANK('Dados Normal. pelo Peso - Chuva'!O80),"",('Dados Normal. pelo Peso - Chuva'!O80-'Dados Normal. pelo Peso - Chuva'!O$194)/('Dados Normal. pelo Peso - Chuva'!O$193-'Dados Normal. pelo Peso - Chuva'!O$194))</f>
        <v>0.65079113924050624</v>
      </c>
      <c r="P80" s="24">
        <f>IF(ISBLANK('Dados Normal. pelo Peso - Chuva'!P80),"",('Dados Normal. pelo Peso - Chuva'!P80-'Dados Normal. pelo Peso - Chuva'!P$194)/('Dados Normal. pelo Peso - Chuva'!P$193-'Dados Normal. pelo Peso - Chuva'!P$194))</f>
        <v>5.6369785794813373E-2</v>
      </c>
      <c r="Q80" s="24">
        <f>IF(ISBLANK('Dados Normal. pelo Peso - Chuva'!Q80),"",('Dados Normal. pelo Peso - Chuva'!Q80-'Dados Normal. pelo Peso - Chuva'!Q$194)/('Dados Normal. pelo Peso - Chuva'!Q$193-'Dados Normal. pelo Peso - Chuva'!Q$194))</f>
        <v>0</v>
      </c>
      <c r="R80" s="24">
        <f>IF(ISBLANK('Dados Normal. pelo Peso - Chuva'!R80),"",('Dados Normal. pelo Peso - Chuva'!R80-'Dados Normal. pelo Peso - Chuva'!R$194)/('Dados Normal. pelo Peso - Chuva'!R$193-'Dados Normal. pelo Peso - Chuva'!R$194))</f>
        <v>0</v>
      </c>
      <c r="S80" s="24">
        <f>IF(ISBLANK('Dados Normal. pelo Peso - Chuva'!S80),"",('Dados Normal. pelo Peso - Chuva'!S80-'Dados Normal. pelo Peso - Chuva'!S$194)/('Dados Normal. pelo Peso - Chuva'!S$193-'Dados Normal. pelo Peso - Chuva'!S$194))</f>
        <v>0.66666666666666674</v>
      </c>
      <c r="T80" s="24">
        <f>IF(ISBLANK('Dados Normal. pelo Peso - Chuva'!T80),"",('Dados Normal. pelo Peso - Chuva'!T80-'Dados Normal. pelo Peso - Chuva'!T$194)/('Dados Normal. pelo Peso - Chuva'!T$193-'Dados Normal. pelo Peso - Chuva'!T$194))</f>
        <v>1</v>
      </c>
      <c r="U80" s="24">
        <f>IF(ISBLANK('Dados Normal. pelo Peso - Chuva'!U80),"",('Dados Normal. pelo Peso - Chuva'!U80-'Dados Normal. pelo Peso - Chuva'!U$194)/('Dados Normal. pelo Peso - Chuva'!U$193-'Dados Normal. pelo Peso - Chuva'!U$194))</f>
        <v>1</v>
      </c>
      <c r="V80" s="24">
        <f>IF(ISBLANK('Dados Normal. pelo Peso - Chuva'!V80),"",('Dados Normal. pelo Peso - Chuva'!V80-'Dados Normal. pelo Peso - Chuva'!V$194)/('Dados Normal. pelo Peso - Chuva'!V$193-'Dados Normal. pelo Peso - Chuva'!V$194))</f>
        <v>0.45833333333333315</v>
      </c>
      <c r="W80" s="24">
        <f>IF(ISBLANK('Dados Normal. pelo Peso - Chuva'!W80),"",('Dados Normal. pelo Peso - Chuva'!W80-'Dados Normal. pelo Peso - Chuva'!W$194)/('Dados Normal. pelo Peso - Chuva'!W$193-'Dados Normal. pelo Peso - Chuva'!W$194))</f>
        <v>0.5256064690026957</v>
      </c>
      <c r="X80" s="24">
        <f>IF(ISBLANK('Dados Normal. pelo Peso - Chuva'!X80),"",('Dados Normal. pelo Peso - Chuva'!X80-'Dados Normal. pelo Peso - Chuva'!X$194)/('Dados Normal. pelo Peso - Chuva'!X$193-'Dados Normal. pelo Peso - Chuva'!X$194))</f>
        <v>0.2561983471074375</v>
      </c>
      <c r="Y80" s="24">
        <f>IF(ISBLANK('Dados Normal. pelo Peso - Chuva'!Y80),"",('Dados Normal. pelo Peso - Chuva'!Y80-'Dados Normal. pelo Peso - Chuva'!Y$194)/('Dados Normal. pelo Peso - Chuva'!Y$193-'Dados Normal. pelo Peso - Chuva'!Y$194))</f>
        <v>0.62589636043837094</v>
      </c>
      <c r="Z80" s="24">
        <f>IF(ISBLANK('Dados Normal. pelo Peso - Chuva'!Z80),"",('Dados Normal. pelo Peso - Chuva'!Z80-'Dados Normal. pelo Peso - Chuva'!Z$194)/('Dados Normal. pelo Peso - Chuva'!Z$193-'Dados Normal. pelo Peso - Chuva'!Z$194))</f>
        <v>0.62748585286984648</v>
      </c>
      <c r="AA80" s="24">
        <f>IF(ISBLANK('Dados Normal. pelo Peso - Chuva'!AA80),"",('Dados Normal. pelo Peso - Chuva'!AA80-'Dados Normal. pelo Peso - Chuva'!AA$194)/('Dados Normal. pelo Peso - Chuva'!AA$193-'Dados Normal. pelo Peso - Chuva'!AA$194))</f>
        <v>0.57460256655813069</v>
      </c>
      <c r="AB80" s="24">
        <f>IF(ISBLANK('Dados Normal. pelo Peso - Chuva'!AB80),"",('Dados Normal. pelo Peso - Chuva'!AB80-'Dados Normal. pelo Peso - Chuva'!AB$194)/('Dados Normal. pelo Peso - Chuva'!AB$193-'Dados Normal. pelo Peso - Chuva'!AB$194))</f>
        <v>0.46808510638297862</v>
      </c>
      <c r="AC80" s="24">
        <f>IF(ISBLANK('Dados Normal. pelo Peso - Chuva'!AC80),"",('Dados Normal. pelo Peso - Chuva'!AC80-'Dados Normal. pelo Peso - Chuva'!AC$194)/('Dados Normal. pelo Peso - Chuva'!AC$193-'Dados Normal. pelo Peso - Chuva'!AC$194))</f>
        <v>0.5625</v>
      </c>
    </row>
    <row r="81" spans="1:29" s="17" customFormat="1" x14ac:dyDescent="0.25">
      <c r="A81" s="18" t="s">
        <v>1025</v>
      </c>
      <c r="B81" s="28" t="s">
        <v>1026</v>
      </c>
      <c r="C81" s="24">
        <f>IF(ISBLANK('Dados Normal. pelo Peso - Chuva'!C81),"",('Dados Normal. pelo Peso - Chuva'!C81-'Dados Normal. pelo Peso - Chuva'!C$194)/('Dados Normal. pelo Peso - Chuva'!C$193-'Dados Normal. pelo Peso - Chuva'!C$194))</f>
        <v>0.32641554034467107</v>
      </c>
      <c r="D81" s="24">
        <f>IF(ISBLANK('Dados Normal. pelo Peso - Chuva'!D81),"",('Dados Normal. pelo Peso - Chuva'!D81-'Dados Normal. pelo Peso - Chuva'!D$194)/('Dados Normal. pelo Peso - Chuva'!D$193-'Dados Normal. pelo Peso - Chuva'!D$194))</f>
        <v>0.70665255409186079</v>
      </c>
      <c r="E81" s="24">
        <f>IF(ISBLANK('Dados Normal. pelo Peso - Chuva'!E81),"",('Dados Normal. pelo Peso - Chuva'!E81-'Dados Normal. pelo Peso - Chuva'!E$194)/('Dados Normal. pelo Peso - Chuva'!E$193-'Dados Normal. pelo Peso - Chuva'!E$194))</f>
        <v>0.48550904136735196</v>
      </c>
      <c r="F81" s="24">
        <f>IF(ISBLANK('Dados Normal. pelo Peso - Chuva'!F81),"",('Dados Normal. pelo Peso - Chuva'!F81-'Dados Normal. pelo Peso - Chuva'!F$194)/('Dados Normal. pelo Peso - Chuva'!F$193-'Dados Normal. pelo Peso - Chuva'!F$194))</f>
        <v>0.49697336561743344</v>
      </c>
      <c r="G81" s="24">
        <f>IF(ISBLANK('Dados Normal. pelo Peso - Chuva'!G81),"",('Dados Normal. pelo Peso - Chuva'!G81-'Dados Normal. pelo Peso - Chuva'!G$194)/('Dados Normal. pelo Peso - Chuva'!G$193-'Dados Normal. pelo Peso - Chuva'!G$194))</f>
        <v>0.14741947929714763</v>
      </c>
      <c r="H81" s="24">
        <f>IF(ISBLANK('Dados Normal. pelo Peso - Chuva'!H81),"",('Dados Normal. pelo Peso - Chuva'!H81-'Dados Normal. pelo Peso - Chuva'!H$194)/('Dados Normal. pelo Peso - Chuva'!H$193-'Dados Normal. pelo Peso - Chuva'!H$194))</f>
        <v>0.93173870447806739</v>
      </c>
      <c r="I81" s="24">
        <f>IF(ISBLANK('Dados Normal. pelo Peso - Chuva'!I81),"",('Dados Normal. pelo Peso - Chuva'!I81-'Dados Normal. pelo Peso - Chuva'!I$194)/('Dados Normal. pelo Peso - Chuva'!I$193-'Dados Normal. pelo Peso - Chuva'!I$194))</f>
        <v>0.74362790697674419</v>
      </c>
      <c r="J81" s="24">
        <f>IF(ISBLANK('Dados Normal. pelo Peso - Chuva'!J81),"",('Dados Normal. pelo Peso - Chuva'!J81-'Dados Normal. pelo Peso - Chuva'!J$194)/('Dados Normal. pelo Peso - Chuva'!J$193-'Dados Normal. pelo Peso - Chuva'!J$194))</f>
        <v>0.81542830099384778</v>
      </c>
      <c r="K81" s="24">
        <f>IF(ISBLANK('Dados Normal. pelo Peso - Chuva'!K81),"",('Dados Normal. pelo Peso - Chuva'!K81-'Dados Normal. pelo Peso - Chuva'!K$194)/('Dados Normal. pelo Peso - Chuva'!K$193-'Dados Normal. pelo Peso - Chuva'!K$194))</f>
        <v>0.20839562967222536</v>
      </c>
      <c r="L81" s="24">
        <f>IF(ISBLANK('Dados Normal. pelo Peso - Chuva'!L81),"",('Dados Normal. pelo Peso - Chuva'!L81-'Dados Normal. pelo Peso - Chuva'!L$194)/('Dados Normal. pelo Peso - Chuva'!L$193-'Dados Normal. pelo Peso - Chuva'!L$194))</f>
        <v>0.86555607695917403</v>
      </c>
      <c r="M81" s="24">
        <f>IF(ISBLANK('Dados Normal. pelo Peso - Chuva'!M81),"",('Dados Normal. pelo Peso - Chuva'!M81-'Dados Normal. pelo Peso - Chuva'!M$194)/('Dados Normal. pelo Peso - Chuva'!M$193-'Dados Normal. pelo Peso - Chuva'!M$194))</f>
        <v>0.89657565941693662</v>
      </c>
      <c r="N81" s="24">
        <f>IF(ISBLANK('Dados Normal. pelo Peso - Chuva'!N81),"",('Dados Normal. pelo Peso - Chuva'!N81-'Dados Normal. pelo Peso - Chuva'!N$194)/('Dados Normal. pelo Peso - Chuva'!N$193-'Dados Normal. pelo Peso - Chuva'!N$194))</f>
        <v>0.92681895093062605</v>
      </c>
      <c r="O81" s="24">
        <f>IF(ISBLANK('Dados Normal. pelo Peso - Chuva'!O81),"",('Dados Normal. pelo Peso - Chuva'!O81-'Dados Normal. pelo Peso - Chuva'!O$194)/('Dados Normal. pelo Peso - Chuva'!O$193-'Dados Normal. pelo Peso - Chuva'!O$194))</f>
        <v>0.9318037974683544</v>
      </c>
      <c r="P81" s="24">
        <f>IF(ISBLANK('Dados Normal. pelo Peso - Chuva'!P81),"",('Dados Normal. pelo Peso - Chuva'!P81-'Dados Normal. pelo Peso - Chuva'!P$194)/('Dados Normal. pelo Peso - Chuva'!P$193-'Dados Normal. pelo Peso - Chuva'!P$194))</f>
        <v>1.4656144306650801E-2</v>
      </c>
      <c r="Q81" s="24">
        <f>IF(ISBLANK('Dados Normal. pelo Peso - Chuva'!Q81),"",('Dados Normal. pelo Peso - Chuva'!Q81-'Dados Normal. pelo Peso - Chuva'!Q$194)/('Dados Normal. pelo Peso - Chuva'!Q$193-'Dados Normal. pelo Peso - Chuva'!Q$194))</f>
        <v>0</v>
      </c>
      <c r="R81" s="24">
        <f>IF(ISBLANK('Dados Normal. pelo Peso - Chuva'!R81),"",('Dados Normal. pelo Peso - Chuva'!R81-'Dados Normal. pelo Peso - Chuva'!R$194)/('Dados Normal. pelo Peso - Chuva'!R$193-'Dados Normal. pelo Peso - Chuva'!R$194))</f>
        <v>0</v>
      </c>
      <c r="S81" s="24">
        <f>IF(ISBLANK('Dados Normal. pelo Peso - Chuva'!S81),"",('Dados Normal. pelo Peso - Chuva'!S81-'Dados Normal. pelo Peso - Chuva'!S$194)/('Dados Normal. pelo Peso - Chuva'!S$193-'Dados Normal. pelo Peso - Chuva'!S$194))</f>
        <v>0.66666666666666674</v>
      </c>
      <c r="T81" s="24">
        <f>IF(ISBLANK('Dados Normal. pelo Peso - Chuva'!T81),"",('Dados Normal. pelo Peso - Chuva'!T81-'Dados Normal. pelo Peso - Chuva'!T$194)/('Dados Normal. pelo Peso - Chuva'!T$193-'Dados Normal. pelo Peso - Chuva'!T$194))</f>
        <v>1</v>
      </c>
      <c r="U81" s="24">
        <f>IF(ISBLANK('Dados Normal. pelo Peso - Chuva'!U81),"",('Dados Normal. pelo Peso - Chuva'!U81-'Dados Normal. pelo Peso - Chuva'!U$194)/('Dados Normal. pelo Peso - Chuva'!U$193-'Dados Normal. pelo Peso - Chuva'!U$194))</f>
        <v>1</v>
      </c>
      <c r="V81" s="24">
        <f>IF(ISBLANK('Dados Normal. pelo Peso - Chuva'!V81),"",('Dados Normal. pelo Peso - Chuva'!V81-'Dados Normal. pelo Peso - Chuva'!V$194)/('Dados Normal. pelo Peso - Chuva'!V$193-'Dados Normal. pelo Peso - Chuva'!V$194))</f>
        <v>0.5</v>
      </c>
      <c r="W81" s="24">
        <f>IF(ISBLANK('Dados Normal. pelo Peso - Chuva'!W81),"",('Dados Normal. pelo Peso - Chuva'!W81-'Dados Normal. pelo Peso - Chuva'!W$194)/('Dados Normal. pelo Peso - Chuva'!W$193-'Dados Normal. pelo Peso - Chuva'!W$194))</f>
        <v>0.63432165318957723</v>
      </c>
      <c r="X81" s="24">
        <f>IF(ISBLANK('Dados Normal. pelo Peso - Chuva'!X81),"",('Dados Normal. pelo Peso - Chuva'!X81-'Dados Normal. pelo Peso - Chuva'!X$194)/('Dados Normal. pelo Peso - Chuva'!X$193-'Dados Normal. pelo Peso - Chuva'!X$194))</f>
        <v>0.34986225895316764</v>
      </c>
      <c r="Y81" s="24">
        <f>IF(ISBLANK('Dados Normal. pelo Peso - Chuva'!Y81),"",('Dados Normal. pelo Peso - Chuva'!Y81-'Dados Normal. pelo Peso - Chuva'!Y$194)/('Dados Normal. pelo Peso - Chuva'!Y$193-'Dados Normal. pelo Peso - Chuva'!Y$194))</f>
        <v>0.33757272358273571</v>
      </c>
      <c r="Z81" s="24">
        <f>IF(ISBLANK('Dados Normal. pelo Peso - Chuva'!Z81),"",('Dados Normal. pelo Peso - Chuva'!Z81-'Dados Normal. pelo Peso - Chuva'!Z$194)/('Dados Normal. pelo Peso - Chuva'!Z$193-'Dados Normal. pelo Peso - Chuva'!Z$194))</f>
        <v>0.29684721099434114</v>
      </c>
      <c r="AA81" s="24">
        <f>IF(ISBLANK('Dados Normal. pelo Peso - Chuva'!AA81),"",('Dados Normal. pelo Peso - Chuva'!AA81-'Dados Normal. pelo Peso - Chuva'!AA$194)/('Dados Normal. pelo Peso - Chuva'!AA$193-'Dados Normal. pelo Peso - Chuva'!AA$194))</f>
        <v>0.23309710783374826</v>
      </c>
      <c r="AB81" s="24">
        <f>IF(ISBLANK('Dados Normal. pelo Peso - Chuva'!AB81),"",('Dados Normal. pelo Peso - Chuva'!AB81-'Dados Normal. pelo Peso - Chuva'!AB$194)/('Dados Normal. pelo Peso - Chuva'!AB$193-'Dados Normal. pelo Peso - Chuva'!AB$194))</f>
        <v>0.53191489361702138</v>
      </c>
      <c r="AC81" s="24">
        <f>IF(ISBLANK('Dados Normal. pelo Peso - Chuva'!AC81),"",('Dados Normal. pelo Peso - Chuva'!AC81-'Dados Normal. pelo Peso - Chuva'!AC$194)/('Dados Normal. pelo Peso - Chuva'!AC$193-'Dados Normal. pelo Peso - Chuva'!AC$194))</f>
        <v>0.52083333333333326</v>
      </c>
    </row>
    <row r="82" spans="1:29" s="17" customFormat="1" x14ac:dyDescent="0.25">
      <c r="A82" s="18" t="s">
        <v>1027</v>
      </c>
      <c r="B82" s="28" t="s">
        <v>1028</v>
      </c>
      <c r="C82" s="24">
        <f>IF(ISBLANK('Dados Normal. pelo Peso - Chuva'!C82),"",('Dados Normal. pelo Peso - Chuva'!C82-'Dados Normal. pelo Peso - Chuva'!C$194)/('Dados Normal. pelo Peso - Chuva'!C$193-'Dados Normal. pelo Peso - Chuva'!C$194))</f>
        <v>0.71810734504023199</v>
      </c>
      <c r="D82" s="24">
        <f>IF(ISBLANK('Dados Normal. pelo Peso - Chuva'!D82),"",('Dados Normal. pelo Peso - Chuva'!D82-'Dados Normal. pelo Peso - Chuva'!D$194)/('Dados Normal. pelo Peso - Chuva'!D$193-'Dados Normal. pelo Peso - Chuva'!D$194))</f>
        <v>0.27329329182789924</v>
      </c>
      <c r="E82" s="24">
        <f>IF(ISBLANK('Dados Normal. pelo Peso - Chuva'!E82),"",('Dados Normal. pelo Peso - Chuva'!E82-'Dados Normal. pelo Peso - Chuva'!E$194)/('Dados Normal. pelo Peso - Chuva'!E$193-'Dados Normal. pelo Peso - Chuva'!E$194))</f>
        <v>0.65865741887540263</v>
      </c>
      <c r="F82" s="24">
        <f>IF(ISBLANK('Dados Normal. pelo Peso - Chuva'!F82),"",('Dados Normal. pelo Peso - Chuva'!F82-'Dados Normal. pelo Peso - Chuva'!F$194)/('Dados Normal. pelo Peso - Chuva'!F$193-'Dados Normal. pelo Peso - Chuva'!F$194))</f>
        <v>0.65980629539951585</v>
      </c>
      <c r="G82" s="24">
        <f>IF(ISBLANK('Dados Normal. pelo Peso - Chuva'!G82),"",('Dados Normal. pelo Peso - Chuva'!G82-'Dados Normal. pelo Peso - Chuva'!G$194)/('Dados Normal. pelo Peso - Chuva'!G$193-'Dados Normal. pelo Peso - Chuva'!G$194))</f>
        <v>0.15392402703973201</v>
      </c>
      <c r="H82" s="24">
        <f>IF(ISBLANK('Dados Normal. pelo Peso - Chuva'!H82),"",('Dados Normal. pelo Peso - Chuva'!H82-'Dados Normal. pelo Peso - Chuva'!H$194)/('Dados Normal. pelo Peso - Chuva'!H$193-'Dados Normal. pelo Peso - Chuva'!H$194))</f>
        <v>0.86285974963266154</v>
      </c>
      <c r="I82" s="24">
        <f>IF(ISBLANK('Dados Normal. pelo Peso - Chuva'!I82),"",('Dados Normal. pelo Peso - Chuva'!I82-'Dados Normal. pelo Peso - Chuva'!I$194)/('Dados Normal. pelo Peso - Chuva'!I$193-'Dados Normal. pelo Peso - Chuva'!I$194))</f>
        <v>0.76483720930232557</v>
      </c>
      <c r="J82" s="24">
        <f>IF(ISBLANK('Dados Normal. pelo Peso - Chuva'!J82),"",('Dados Normal. pelo Peso - Chuva'!J82-'Dados Normal. pelo Peso - Chuva'!J$194)/('Dados Normal. pelo Peso - Chuva'!J$193-'Dados Normal. pelo Peso - Chuva'!J$194))</f>
        <v>0.42120208234737361</v>
      </c>
      <c r="K82" s="24">
        <f>IF(ISBLANK('Dados Normal. pelo Peso - Chuva'!K82),"",('Dados Normal. pelo Peso - Chuva'!K82-'Dados Normal. pelo Peso - Chuva'!K$194)/('Dados Normal. pelo Peso - Chuva'!K$193-'Dados Normal. pelo Peso - Chuva'!K$194))</f>
        <v>0.64174813110983331</v>
      </c>
      <c r="L82" s="24">
        <f>IF(ISBLANK('Dados Normal. pelo Peso - Chuva'!L82),"",('Dados Normal. pelo Peso - Chuva'!L82-'Dados Normal. pelo Peso - Chuva'!L$194)/('Dados Normal. pelo Peso - Chuva'!L$193-'Dados Normal. pelo Peso - Chuva'!L$194))</f>
        <v>0.62247770999530727</v>
      </c>
      <c r="M82" s="24">
        <f>IF(ISBLANK('Dados Normal. pelo Peso - Chuva'!M82),"",('Dados Normal. pelo Peso - Chuva'!M82-'Dados Normal. pelo Peso - Chuva'!M$194)/('Dados Normal. pelo Peso - Chuva'!M$193-'Dados Normal. pelo Peso - Chuva'!M$194))</f>
        <v>0.72848218417399346</v>
      </c>
      <c r="N82" s="24">
        <f>IF(ISBLANK('Dados Normal. pelo Peso - Chuva'!N82),"",('Dados Normal. pelo Peso - Chuva'!N82-'Dados Normal. pelo Peso - Chuva'!N$194)/('Dados Normal. pelo Peso - Chuva'!N$193-'Dados Normal. pelo Peso - Chuva'!N$194))</f>
        <v>0.824238578680203</v>
      </c>
      <c r="O82" s="24">
        <f>IF(ISBLANK('Dados Normal. pelo Peso - Chuva'!O82),"",('Dados Normal. pelo Peso - Chuva'!O82-'Dados Normal. pelo Peso - Chuva'!O$194)/('Dados Normal. pelo Peso - Chuva'!O$193-'Dados Normal. pelo Peso - Chuva'!O$194))</f>
        <v>0.42104430379746838</v>
      </c>
      <c r="P82" s="24">
        <f>IF(ISBLANK('Dados Normal. pelo Peso - Chuva'!P82),"",('Dados Normal. pelo Peso - Chuva'!P82-'Dados Normal. pelo Peso - Chuva'!P$194)/('Dados Normal. pelo Peso - Chuva'!P$193-'Dados Normal. pelo Peso - Chuva'!P$194))</f>
        <v>5.5242390078916764E-2</v>
      </c>
      <c r="Q82" s="24">
        <f>IF(ISBLANK('Dados Normal. pelo Peso - Chuva'!Q82),"",('Dados Normal. pelo Peso - Chuva'!Q82-'Dados Normal. pelo Peso - Chuva'!Q$194)/('Dados Normal. pelo Peso - Chuva'!Q$193-'Dados Normal. pelo Peso - Chuva'!Q$194))</f>
        <v>0</v>
      </c>
      <c r="R82" s="24">
        <f>IF(ISBLANK('Dados Normal. pelo Peso - Chuva'!R82),"",('Dados Normal. pelo Peso - Chuva'!R82-'Dados Normal. pelo Peso - Chuva'!R$194)/('Dados Normal. pelo Peso - Chuva'!R$193-'Dados Normal. pelo Peso - Chuva'!R$194))</f>
        <v>0</v>
      </c>
      <c r="S82" s="24">
        <f>IF(ISBLANK('Dados Normal. pelo Peso - Chuva'!S82),"",('Dados Normal. pelo Peso - Chuva'!S82-'Dados Normal. pelo Peso - Chuva'!S$194)/('Dados Normal. pelo Peso - Chuva'!S$193-'Dados Normal. pelo Peso - Chuva'!S$194))</f>
        <v>1</v>
      </c>
      <c r="T82" s="24">
        <f>IF(ISBLANK('Dados Normal. pelo Peso - Chuva'!T82),"",('Dados Normal. pelo Peso - Chuva'!T82-'Dados Normal. pelo Peso - Chuva'!T$194)/('Dados Normal. pelo Peso - Chuva'!T$193-'Dados Normal. pelo Peso - Chuva'!T$194))</f>
        <v>1</v>
      </c>
      <c r="U82" s="24">
        <f>IF(ISBLANK('Dados Normal. pelo Peso - Chuva'!U82),"",('Dados Normal. pelo Peso - Chuva'!U82-'Dados Normal. pelo Peso - Chuva'!U$194)/('Dados Normal. pelo Peso - Chuva'!U$193-'Dados Normal. pelo Peso - Chuva'!U$194))</f>
        <v>1</v>
      </c>
      <c r="V82" s="24">
        <f>IF(ISBLANK('Dados Normal. pelo Peso - Chuva'!V82),"",('Dados Normal. pelo Peso - Chuva'!V82-'Dados Normal. pelo Peso - Chuva'!V$194)/('Dados Normal. pelo Peso - Chuva'!V$193-'Dados Normal. pelo Peso - Chuva'!V$194))</f>
        <v>0.45833333333333315</v>
      </c>
      <c r="W82" s="24">
        <f>IF(ISBLANK('Dados Normal. pelo Peso - Chuva'!W82),"",('Dados Normal. pelo Peso - Chuva'!W82-'Dados Normal. pelo Peso - Chuva'!W$194)/('Dados Normal. pelo Peso - Chuva'!W$193-'Dados Normal. pelo Peso - Chuva'!W$194))</f>
        <v>0.68957771787960476</v>
      </c>
      <c r="X82" s="24">
        <f>IF(ISBLANK('Dados Normal. pelo Peso - Chuva'!X82),"",('Dados Normal. pelo Peso - Chuva'!X82-'Dados Normal. pelo Peso - Chuva'!X$194)/('Dados Normal. pelo Peso - Chuva'!X$193-'Dados Normal. pelo Peso - Chuva'!X$194))</f>
        <v>0.49173553719008284</v>
      </c>
      <c r="Y82" s="24">
        <f>IF(ISBLANK('Dados Normal. pelo Peso - Chuva'!Y82),"",('Dados Normal. pelo Peso - Chuva'!Y82-'Dados Normal. pelo Peso - Chuva'!Y$194)/('Dados Normal. pelo Peso - Chuva'!Y$193-'Dados Normal. pelo Peso - Chuva'!Y$194))</f>
        <v>0.80070355838181573</v>
      </c>
      <c r="Z82" s="24">
        <f>IF(ISBLANK('Dados Normal. pelo Peso - Chuva'!Z82),"",('Dados Normal. pelo Peso - Chuva'!Z82-'Dados Normal. pelo Peso - Chuva'!Z$194)/('Dados Normal. pelo Peso - Chuva'!Z$193-'Dados Normal. pelo Peso - Chuva'!Z$194))</f>
        <v>0.72772837510105104</v>
      </c>
      <c r="AA82" s="24">
        <f>IF(ISBLANK('Dados Normal. pelo Peso - Chuva'!AA82),"",('Dados Normal. pelo Peso - Chuva'!AA82-'Dados Normal. pelo Peso - Chuva'!AA$194)/('Dados Normal. pelo Peso - Chuva'!AA$193-'Dados Normal. pelo Peso - Chuva'!AA$194))</f>
        <v>0.63934112239034668</v>
      </c>
      <c r="AB82" s="24">
        <f>IF(ISBLANK('Dados Normal. pelo Peso - Chuva'!AB82),"",('Dados Normal. pelo Peso - Chuva'!AB82-'Dados Normal. pelo Peso - Chuva'!AB$194)/('Dados Normal. pelo Peso - Chuva'!AB$193-'Dados Normal. pelo Peso - Chuva'!AB$194))</f>
        <v>0.46808510638297862</v>
      </c>
      <c r="AC82" s="24">
        <f>IF(ISBLANK('Dados Normal. pelo Peso - Chuva'!AC82),"",('Dados Normal. pelo Peso - Chuva'!AC82-'Dados Normal. pelo Peso - Chuva'!AC$194)/('Dados Normal. pelo Peso - Chuva'!AC$193-'Dados Normal. pelo Peso - Chuva'!AC$194))</f>
        <v>0.5625</v>
      </c>
    </row>
    <row r="83" spans="1:29" s="17" customFormat="1" x14ac:dyDescent="0.25">
      <c r="A83" s="18" t="s">
        <v>1029</v>
      </c>
      <c r="B83" s="28" t="s">
        <v>1030</v>
      </c>
      <c r="C83" s="24">
        <f>IF(ISBLANK('Dados Normal. pelo Peso - Chuva'!C83),"",('Dados Normal. pelo Peso - Chuva'!C83-'Dados Normal. pelo Peso - Chuva'!C$194)/('Dados Normal. pelo Peso - Chuva'!C$193-'Dados Normal. pelo Peso - Chuva'!C$194))</f>
        <v>0.86592191107213501</v>
      </c>
      <c r="D83" s="24">
        <f>IF(ISBLANK('Dados Normal. pelo Peso - Chuva'!D83),"",('Dados Normal. pelo Peso - Chuva'!D83-'Dados Normal. pelo Peso - Chuva'!D$194)/('Dados Normal. pelo Peso - Chuva'!D$193-'Dados Normal. pelo Peso - Chuva'!D$194))</f>
        <v>0.1611873536984641</v>
      </c>
      <c r="E83" s="24">
        <f>IF(ISBLANK('Dados Normal. pelo Peso - Chuva'!E83),"",('Dados Normal. pelo Peso - Chuva'!E83-'Dados Normal. pelo Peso - Chuva'!E$194)/('Dados Normal. pelo Peso - Chuva'!E$193-'Dados Normal. pelo Peso - Chuva'!E$194))</f>
        <v>0.78845677483279675</v>
      </c>
      <c r="F83" s="24">
        <f>IF(ISBLANK('Dados Normal. pelo Peso - Chuva'!F83),"",('Dados Normal. pelo Peso - Chuva'!F83-'Dados Normal. pelo Peso - Chuva'!F$194)/('Dados Normal. pelo Peso - Chuva'!F$193-'Dados Normal. pelo Peso - Chuva'!F$194))</f>
        <v>0.82778450363196143</v>
      </c>
      <c r="G83" s="24">
        <f>IF(ISBLANK('Dados Normal. pelo Peso - Chuva'!G83),"",('Dados Normal. pelo Peso - Chuva'!G83-'Dados Normal. pelo Peso - Chuva'!G$194)/('Dados Normal. pelo Peso - Chuva'!G$193-'Dados Normal. pelo Peso - Chuva'!G$194))</f>
        <v>9.8023667493158884E-2</v>
      </c>
      <c r="H83" s="24">
        <f>IF(ISBLANK('Dados Normal. pelo Peso - Chuva'!H83),"",('Dados Normal. pelo Peso - Chuva'!H83-'Dados Normal. pelo Peso - Chuva'!H$194)/('Dados Normal. pelo Peso - Chuva'!H$193-'Dados Normal. pelo Peso - Chuva'!H$194))</f>
        <v>0.7872770096593642</v>
      </c>
      <c r="I83" s="24">
        <f>IF(ISBLANK('Dados Normal. pelo Peso - Chuva'!I83),"",('Dados Normal. pelo Peso - Chuva'!I83-'Dados Normal. pelo Peso - Chuva'!I$194)/('Dados Normal. pelo Peso - Chuva'!I$193-'Dados Normal. pelo Peso - Chuva'!I$194))</f>
        <v>0.68260465116279079</v>
      </c>
      <c r="J83" s="24">
        <f>IF(ISBLANK('Dados Normal. pelo Peso - Chuva'!J83),"",('Dados Normal. pelo Peso - Chuva'!J83-'Dados Normal. pelo Peso - Chuva'!J$194)/('Dados Normal. pelo Peso - Chuva'!J$193-'Dados Normal. pelo Peso - Chuva'!J$194))</f>
        <v>0.4831992427827736</v>
      </c>
      <c r="K83" s="24">
        <f>IF(ISBLANK('Dados Normal. pelo Peso - Chuva'!K83),"",('Dados Normal. pelo Peso - Chuva'!K83-'Dados Normal. pelo Peso - Chuva'!K$194)/('Dados Normal. pelo Peso - Chuva'!K$193-'Dados Normal. pelo Peso - Chuva'!K$194))</f>
        <v>0.72098907418056357</v>
      </c>
      <c r="L83" s="24">
        <f>IF(ISBLANK('Dados Normal. pelo Peso - Chuva'!L83),"",('Dados Normal. pelo Peso - Chuva'!L83-'Dados Normal. pelo Peso - Chuva'!L$194)/('Dados Normal. pelo Peso - Chuva'!L$193-'Dados Normal. pelo Peso - Chuva'!L$194))</f>
        <v>0.81053496011262316</v>
      </c>
      <c r="M83" s="24">
        <f>IF(ISBLANK('Dados Normal. pelo Peso - Chuva'!M83),"",('Dados Normal. pelo Peso - Chuva'!M83-'Dados Normal. pelo Peso - Chuva'!M$194)/('Dados Normal. pelo Peso - Chuva'!M$193-'Dados Normal. pelo Peso - Chuva'!M$194))</f>
        <v>0.57716335030078669</v>
      </c>
      <c r="N83" s="24">
        <f>IF(ISBLANK('Dados Normal. pelo Peso - Chuva'!N83),"",('Dados Normal. pelo Peso - Chuva'!N83-'Dados Normal. pelo Peso - Chuva'!N$194)/('Dados Normal. pelo Peso - Chuva'!N$193-'Dados Normal. pelo Peso - Chuva'!N$194))</f>
        <v>0.75507614213197982</v>
      </c>
      <c r="O83" s="24">
        <f>IF(ISBLANK('Dados Normal. pelo Peso - Chuva'!O83),"",('Dados Normal. pelo Peso - Chuva'!O83-'Dados Normal. pelo Peso - Chuva'!O$194)/('Dados Normal. pelo Peso - Chuva'!O$193-'Dados Normal. pelo Peso - Chuva'!O$194))</f>
        <v>0.52753164556962018</v>
      </c>
      <c r="P83" s="24">
        <f>IF(ISBLANK('Dados Normal. pelo Peso - Chuva'!P83),"",('Dados Normal. pelo Peso - Chuva'!P83-'Dados Normal. pelo Peso - Chuva'!P$194)/('Dados Normal. pelo Peso - Chuva'!P$193-'Dados Normal. pelo Peso - Chuva'!P$194))</f>
        <v>0.25930101465614486</v>
      </c>
      <c r="Q83" s="24">
        <f>IF(ISBLANK('Dados Normal. pelo Peso - Chuva'!Q83),"",('Dados Normal. pelo Peso - Chuva'!Q83-'Dados Normal. pelo Peso - Chuva'!Q$194)/('Dados Normal. pelo Peso - Chuva'!Q$193-'Dados Normal. pelo Peso - Chuva'!Q$194))</f>
        <v>1</v>
      </c>
      <c r="R83" s="24">
        <f>IF(ISBLANK('Dados Normal. pelo Peso - Chuva'!R83),"",('Dados Normal. pelo Peso - Chuva'!R83-'Dados Normal. pelo Peso - Chuva'!R$194)/('Dados Normal. pelo Peso - Chuva'!R$193-'Dados Normal. pelo Peso - Chuva'!R$194))</f>
        <v>0</v>
      </c>
      <c r="S83" s="24">
        <f>IF(ISBLANK('Dados Normal. pelo Peso - Chuva'!S83),"",('Dados Normal. pelo Peso - Chuva'!S83-'Dados Normal. pelo Peso - Chuva'!S$194)/('Dados Normal. pelo Peso - Chuva'!S$193-'Dados Normal. pelo Peso - Chuva'!S$194))</f>
        <v>1</v>
      </c>
      <c r="T83" s="24">
        <f>IF(ISBLANK('Dados Normal. pelo Peso - Chuva'!T83),"",('Dados Normal. pelo Peso - Chuva'!T83-'Dados Normal. pelo Peso - Chuva'!T$194)/('Dados Normal. pelo Peso - Chuva'!T$193-'Dados Normal. pelo Peso - Chuva'!T$194))</f>
        <v>1</v>
      </c>
      <c r="U83" s="24">
        <f>IF(ISBLANK('Dados Normal. pelo Peso - Chuva'!U83),"",('Dados Normal. pelo Peso - Chuva'!U83-'Dados Normal. pelo Peso - Chuva'!U$194)/('Dados Normal. pelo Peso - Chuva'!U$193-'Dados Normal. pelo Peso - Chuva'!U$194))</f>
        <v>1</v>
      </c>
      <c r="V83" s="24">
        <f>IF(ISBLANK('Dados Normal. pelo Peso - Chuva'!V83),"",('Dados Normal. pelo Peso - Chuva'!V83-'Dados Normal. pelo Peso - Chuva'!V$194)/('Dados Normal. pelo Peso - Chuva'!V$193-'Dados Normal. pelo Peso - Chuva'!V$194))</f>
        <v>0.45833333333333315</v>
      </c>
      <c r="W83" s="24">
        <f>IF(ISBLANK('Dados Normal. pelo Peso - Chuva'!W83),"",('Dados Normal. pelo Peso - Chuva'!W83-'Dados Normal. pelo Peso - Chuva'!W$194)/('Dados Normal. pelo Peso - Chuva'!W$193-'Dados Normal. pelo Peso - Chuva'!W$194))</f>
        <v>0.55660377358490598</v>
      </c>
      <c r="X83" s="24">
        <f>IF(ISBLANK('Dados Normal. pelo Peso - Chuva'!X83),"",('Dados Normal. pelo Peso - Chuva'!X83-'Dados Normal. pelo Peso - Chuva'!X$194)/('Dados Normal. pelo Peso - Chuva'!X$193-'Dados Normal. pelo Peso - Chuva'!X$194))</f>
        <v>0.39669421487603168</v>
      </c>
      <c r="Y83" s="24">
        <f>IF(ISBLANK('Dados Normal. pelo Peso - Chuva'!Y83),"",('Dados Normal. pelo Peso - Chuva'!Y83-'Dados Normal. pelo Peso - Chuva'!Y$194)/('Dados Normal. pelo Peso - Chuva'!Y$193-'Dados Normal. pelo Peso - Chuva'!Y$194))</f>
        <v>0.87268299282911643</v>
      </c>
      <c r="Z83" s="24">
        <f>IF(ISBLANK('Dados Normal. pelo Peso - Chuva'!Z83),"",('Dados Normal. pelo Peso - Chuva'!Z83-'Dados Normal. pelo Peso - Chuva'!Z$194)/('Dados Normal. pelo Peso - Chuva'!Z$193-'Dados Normal. pelo Peso - Chuva'!Z$194))</f>
        <v>0.75715440582053362</v>
      </c>
      <c r="AA83" s="24">
        <f>IF(ISBLANK('Dados Normal. pelo Peso - Chuva'!AA83),"",('Dados Normal. pelo Peso - Chuva'!AA83-'Dados Normal. pelo Peso - Chuva'!AA$194)/('Dados Normal. pelo Peso - Chuva'!AA$193-'Dados Normal. pelo Peso - Chuva'!AA$194))</f>
        <v>0.83585520015322745</v>
      </c>
      <c r="AB83" s="24">
        <f>IF(ISBLANK('Dados Normal. pelo Peso - Chuva'!AB83),"",('Dados Normal. pelo Peso - Chuva'!AB83-'Dados Normal. pelo Peso - Chuva'!AB$194)/('Dados Normal. pelo Peso - Chuva'!AB$193-'Dados Normal. pelo Peso - Chuva'!AB$194))</f>
        <v>0.44680851063829785</v>
      </c>
      <c r="AC83" s="24">
        <f>IF(ISBLANK('Dados Normal. pelo Peso - Chuva'!AC83),"",('Dados Normal. pelo Peso - Chuva'!AC83-'Dados Normal. pelo Peso - Chuva'!AC$194)/('Dados Normal. pelo Peso - Chuva'!AC$193-'Dados Normal. pelo Peso - Chuva'!AC$194))</f>
        <v>0.625</v>
      </c>
    </row>
    <row r="84" spans="1:29" s="17" customFormat="1" x14ac:dyDescent="0.25">
      <c r="A84" s="18" t="s">
        <v>1031</v>
      </c>
      <c r="B84" s="28" t="s">
        <v>1032</v>
      </c>
      <c r="C84" s="24">
        <f>IF(ISBLANK('Dados Normal. pelo Peso - Chuva'!C84),"",('Dados Normal. pelo Peso - Chuva'!C84-'Dados Normal. pelo Peso - Chuva'!C$194)/('Dados Normal. pelo Peso - Chuva'!C$193-'Dados Normal. pelo Peso - Chuva'!C$194))</f>
        <v>0.5589525559766314</v>
      </c>
      <c r="D84" s="24">
        <f>IF(ISBLANK('Dados Normal. pelo Peso - Chuva'!D84),"",('Dados Normal. pelo Peso - Chuva'!D84-'Dados Normal. pelo Peso - Chuva'!D$194)/('Dados Normal. pelo Peso - Chuva'!D$193-'Dados Normal. pelo Peso - Chuva'!D$194))</f>
        <v>0.46723887233892236</v>
      </c>
      <c r="E84" s="24">
        <f>IF(ISBLANK('Dados Normal. pelo Peso - Chuva'!E84),"",('Dados Normal. pelo Peso - Chuva'!E84-'Dados Normal. pelo Peso - Chuva'!E$194)/('Dados Normal. pelo Peso - Chuva'!E$193-'Dados Normal. pelo Peso - Chuva'!E$194))</f>
        <v>0.46916026752539003</v>
      </c>
      <c r="F84" s="24">
        <f>IF(ISBLANK('Dados Normal. pelo Peso - Chuva'!F84),"",('Dados Normal. pelo Peso - Chuva'!F84-'Dados Normal. pelo Peso - Chuva'!F$194)/('Dados Normal. pelo Peso - Chuva'!F$193-'Dados Normal. pelo Peso - Chuva'!F$194))</f>
        <v>0.61682808716707038</v>
      </c>
      <c r="G84" s="24">
        <f>IF(ISBLANK('Dados Normal. pelo Peso - Chuva'!G84),"",('Dados Normal. pelo Peso - Chuva'!G84-'Dados Normal. pelo Peso - Chuva'!G$194)/('Dados Normal. pelo Peso - Chuva'!G$193-'Dados Normal. pelo Peso - Chuva'!G$194))</f>
        <v>0.29077219191989284</v>
      </c>
      <c r="H84" s="24">
        <f>IF(ISBLANK('Dados Normal. pelo Peso - Chuva'!H84),"",('Dados Normal. pelo Peso - Chuva'!H84-'Dados Normal. pelo Peso - Chuva'!H$194)/('Dados Normal. pelo Peso - Chuva'!H$193-'Dados Normal. pelo Peso - Chuva'!H$194))</f>
        <v>0.71764092678268609</v>
      </c>
      <c r="I84" s="24">
        <f>IF(ISBLANK('Dados Normal. pelo Peso - Chuva'!I84),"",('Dados Normal. pelo Peso - Chuva'!I84-'Dados Normal. pelo Peso - Chuva'!I$194)/('Dados Normal. pelo Peso - Chuva'!I$193-'Dados Normal. pelo Peso - Chuva'!I$194))</f>
        <v>0.39553488372093026</v>
      </c>
      <c r="J84" s="24">
        <f>IF(ISBLANK('Dados Normal. pelo Peso - Chuva'!J84),"",('Dados Normal. pelo Peso - Chuva'!J84-'Dados Normal. pelo Peso - Chuva'!J$194)/('Dados Normal. pelo Peso - Chuva'!J$193-'Dados Normal. pelo Peso - Chuva'!J$194))</f>
        <v>0.14387127307146277</v>
      </c>
      <c r="K84" s="24">
        <f>IF(ISBLANK('Dados Normal. pelo Peso - Chuva'!K84),"",('Dados Normal. pelo Peso - Chuva'!K84-'Dados Normal. pelo Peso - Chuva'!K$194)/('Dados Normal. pelo Peso - Chuva'!K$193-'Dados Normal. pelo Peso - Chuva'!K$194))</f>
        <v>0.36227717078780902</v>
      </c>
      <c r="L84" s="24">
        <f>IF(ISBLANK('Dados Normal. pelo Peso - Chuva'!L84),"",('Dados Normal. pelo Peso - Chuva'!L84-'Dados Normal. pelo Peso - Chuva'!L$194)/('Dados Normal. pelo Peso - Chuva'!L$193-'Dados Normal. pelo Peso - Chuva'!L$194))</f>
        <v>0.75434068512435482</v>
      </c>
      <c r="M84" s="24">
        <f>IF(ISBLANK('Dados Normal. pelo Peso - Chuva'!M84),"",('Dados Normal. pelo Peso - Chuva'!M84-'Dados Normal. pelo Peso - Chuva'!M$194)/('Dados Normal. pelo Peso - Chuva'!M$193-'Dados Normal. pelo Peso - Chuva'!M$194))</f>
        <v>0.77637667746413697</v>
      </c>
      <c r="N84" s="24">
        <f>IF(ISBLANK('Dados Normal. pelo Peso - Chuva'!N84),"",('Dados Normal. pelo Peso - Chuva'!N84-'Dados Normal. pelo Peso - Chuva'!N$194)/('Dados Normal. pelo Peso - Chuva'!N$193-'Dados Normal. pelo Peso - Chuva'!N$194))</f>
        <v>0.92237732656514382</v>
      </c>
      <c r="O84" s="24">
        <f>IF(ISBLANK('Dados Normal. pelo Peso - Chuva'!O84),"",('Dados Normal. pelo Peso - Chuva'!O84-'Dados Normal. pelo Peso - Chuva'!O$194)/('Dados Normal. pelo Peso - Chuva'!O$193-'Dados Normal. pelo Peso - Chuva'!O$194))</f>
        <v>0.84746835443037982</v>
      </c>
      <c r="P84" s="24">
        <f>IF(ISBLANK('Dados Normal. pelo Peso - Chuva'!P84),"",('Dados Normal. pelo Peso - Chuva'!P84-'Dados Normal. pelo Peso - Chuva'!P$194)/('Dados Normal. pelo Peso - Chuva'!P$193-'Dados Normal. pelo Peso - Chuva'!P$194))</f>
        <v>6.5388951521984526E-2</v>
      </c>
      <c r="Q84" s="24">
        <f>IF(ISBLANK('Dados Normal. pelo Peso - Chuva'!Q84),"",('Dados Normal. pelo Peso - Chuva'!Q84-'Dados Normal. pelo Peso - Chuva'!Q$194)/('Dados Normal. pelo Peso - Chuva'!Q$193-'Dados Normal. pelo Peso - Chuva'!Q$194))</f>
        <v>0</v>
      </c>
      <c r="R84" s="24">
        <f>IF(ISBLANK('Dados Normal. pelo Peso - Chuva'!R84),"",('Dados Normal. pelo Peso - Chuva'!R84-'Dados Normal. pelo Peso - Chuva'!R$194)/('Dados Normal. pelo Peso - Chuva'!R$193-'Dados Normal. pelo Peso - Chuva'!R$194))</f>
        <v>1</v>
      </c>
      <c r="S84" s="24">
        <f>IF(ISBLANK('Dados Normal. pelo Peso - Chuva'!S84),"",('Dados Normal. pelo Peso - Chuva'!S84-'Dados Normal. pelo Peso - Chuva'!S$194)/('Dados Normal. pelo Peso - Chuva'!S$193-'Dados Normal. pelo Peso - Chuva'!S$194))</f>
        <v>1</v>
      </c>
      <c r="T84" s="24">
        <f>IF(ISBLANK('Dados Normal. pelo Peso - Chuva'!T84),"",('Dados Normal. pelo Peso - Chuva'!T84-'Dados Normal. pelo Peso - Chuva'!T$194)/('Dados Normal. pelo Peso - Chuva'!T$193-'Dados Normal. pelo Peso - Chuva'!T$194))</f>
        <v>1</v>
      </c>
      <c r="U84" s="24">
        <f>IF(ISBLANK('Dados Normal. pelo Peso - Chuva'!U84),"",('Dados Normal. pelo Peso - Chuva'!U84-'Dados Normal. pelo Peso - Chuva'!U$194)/('Dados Normal. pelo Peso - Chuva'!U$193-'Dados Normal. pelo Peso - Chuva'!U$194))</f>
        <v>1</v>
      </c>
      <c r="V84" s="24">
        <f>IF(ISBLANK('Dados Normal. pelo Peso - Chuva'!V84),"",('Dados Normal. pelo Peso - Chuva'!V84-'Dados Normal. pelo Peso - Chuva'!V$194)/('Dados Normal. pelo Peso - Chuva'!V$193-'Dados Normal. pelo Peso - Chuva'!V$194))</f>
        <v>0.125</v>
      </c>
      <c r="W84" s="24">
        <f>IF(ISBLANK('Dados Normal. pelo Peso - Chuva'!W84),"",('Dados Normal. pelo Peso - Chuva'!W84-'Dados Normal. pelo Peso - Chuva'!W$194)/('Dados Normal. pelo Peso - Chuva'!W$193-'Dados Normal. pelo Peso - Chuva'!W$194))</f>
        <v>0.5705300988319858</v>
      </c>
      <c r="X84" s="24">
        <f>IF(ISBLANK('Dados Normal. pelo Peso - Chuva'!X84),"",('Dados Normal. pelo Peso - Chuva'!X84-'Dados Normal. pelo Peso - Chuva'!X$194)/('Dados Normal. pelo Peso - Chuva'!X$193-'Dados Normal. pelo Peso - Chuva'!X$194))</f>
        <v>0.39393939393939387</v>
      </c>
      <c r="Y84" s="24">
        <f>IF(ISBLANK('Dados Normal. pelo Peso - Chuva'!Y84),"",('Dados Normal. pelo Peso - Chuva'!Y84-'Dados Normal. pelo Peso - Chuva'!Y$194)/('Dados Normal. pelo Peso - Chuva'!Y$193-'Dados Normal. pelo Peso - Chuva'!Y$194))</f>
        <v>0.69056961168989306</v>
      </c>
      <c r="Z84" s="24">
        <f>IF(ISBLANK('Dados Normal. pelo Peso - Chuva'!Z84),"",('Dados Normal. pelo Peso - Chuva'!Z84-'Dados Normal. pelo Peso - Chuva'!Z$194)/('Dados Normal. pelo Peso - Chuva'!Z$193-'Dados Normal. pelo Peso - Chuva'!Z$194))</f>
        <v>0.67825383993532751</v>
      </c>
      <c r="AA84" s="24">
        <f>IF(ISBLANK('Dados Normal. pelo Peso - Chuva'!AA84),"",('Dados Normal. pelo Peso - Chuva'!AA84-'Dados Normal. pelo Peso - Chuva'!AA$194)/('Dados Normal. pelo Peso - Chuva'!AA$193-'Dados Normal. pelo Peso - Chuva'!AA$194))</f>
        <v>0.46370427121241148</v>
      </c>
      <c r="AB84" s="24">
        <f>IF(ISBLANK('Dados Normal. pelo Peso - Chuva'!AB84),"",('Dados Normal. pelo Peso - Chuva'!AB84-'Dados Normal. pelo Peso - Chuva'!AB$194)/('Dados Normal. pelo Peso - Chuva'!AB$193-'Dados Normal. pelo Peso - Chuva'!AB$194))</f>
        <v>0.40425531914893631</v>
      </c>
      <c r="AC84" s="24">
        <f>IF(ISBLANK('Dados Normal. pelo Peso - Chuva'!AC84),"",('Dados Normal. pelo Peso - Chuva'!AC84-'Dados Normal. pelo Peso - Chuva'!AC$194)/('Dados Normal. pelo Peso - Chuva'!AC$193-'Dados Normal. pelo Peso - Chuva'!AC$194))</f>
        <v>0.89583333333333326</v>
      </c>
    </row>
    <row r="85" spans="1:29" s="17" customFormat="1" x14ac:dyDescent="0.25">
      <c r="A85" s="18" t="s">
        <v>1033</v>
      </c>
      <c r="B85" s="28" t="s">
        <v>1034</v>
      </c>
      <c r="C85" s="24">
        <f>IF(ISBLANK('Dados Normal. pelo Peso - Chuva'!C85),"",('Dados Normal. pelo Peso - Chuva'!C85-'Dados Normal. pelo Peso - Chuva'!C$194)/('Dados Normal. pelo Peso - Chuva'!C$193-'Dados Normal. pelo Peso - Chuva'!C$194))</f>
        <v>0.51506180822884551</v>
      </c>
      <c r="D85" s="24">
        <f>IF(ISBLANK('Dados Normal. pelo Peso - Chuva'!D85),"",('Dados Normal. pelo Peso - Chuva'!D85-'Dados Normal. pelo Peso - Chuva'!D$194)/('Dados Normal. pelo Peso - Chuva'!D$193-'Dados Normal. pelo Peso - Chuva'!D$194))</f>
        <v>0.52176059878500125</v>
      </c>
      <c r="E85" s="24">
        <f>IF(ISBLANK('Dados Normal. pelo Peso - Chuva'!E85),"",('Dados Normal. pelo Peso - Chuva'!E85-'Dados Normal. pelo Peso - Chuva'!E$194)/('Dados Normal. pelo Peso - Chuva'!E$193-'Dados Normal. pelo Peso - Chuva'!E$194))</f>
        <v>0.63091404508298232</v>
      </c>
      <c r="F85" s="24">
        <f>IF(ISBLANK('Dados Normal. pelo Peso - Chuva'!F85),"",('Dados Normal. pelo Peso - Chuva'!F85-'Dados Normal. pelo Peso - Chuva'!F$194)/('Dados Normal. pelo Peso - Chuva'!F$193-'Dados Normal. pelo Peso - Chuva'!F$194))</f>
        <v>0.64134382566585968</v>
      </c>
      <c r="G85" s="24">
        <f>IF(ISBLANK('Dados Normal. pelo Peso - Chuva'!G85),"",('Dados Normal. pelo Peso - Chuva'!G85-'Dados Normal. pelo Peso - Chuva'!G$194)/('Dados Normal. pelo Peso - Chuva'!G$193-'Dados Normal. pelo Peso - Chuva'!G$194))</f>
        <v>0.15045505362729045</v>
      </c>
      <c r="H85" s="24">
        <f>IF(ISBLANK('Dados Normal. pelo Peso - Chuva'!H85),"",('Dados Normal. pelo Peso - Chuva'!H85-'Dados Normal. pelo Peso - Chuva'!H$194)/('Dados Normal. pelo Peso - Chuva'!H$193-'Dados Normal. pelo Peso - Chuva'!H$194))</f>
        <v>0.68694043244656455</v>
      </c>
      <c r="I85" s="24">
        <f>IF(ISBLANK('Dados Normal. pelo Peso - Chuva'!I85),"",('Dados Normal. pelo Peso - Chuva'!I85-'Dados Normal. pelo Peso - Chuva'!I$194)/('Dados Normal. pelo Peso - Chuva'!I$193-'Dados Normal. pelo Peso - Chuva'!I$194))</f>
        <v>0.75813953488372099</v>
      </c>
      <c r="J85" s="24">
        <f>IF(ISBLANK('Dados Normal. pelo Peso - Chuva'!J85),"",('Dados Normal. pelo Peso - Chuva'!J85-'Dados Normal. pelo Peso - Chuva'!J$194)/('Dados Normal. pelo Peso - Chuva'!J$193-'Dados Normal. pelo Peso - Chuva'!J$194))</f>
        <v>0.44770468528159041</v>
      </c>
      <c r="K85" s="24">
        <f>IF(ISBLANK('Dados Normal. pelo Peso - Chuva'!K85),"",('Dados Normal. pelo Peso - Chuva'!K85-'Dados Normal. pelo Peso - Chuva'!K$194)/('Dados Normal. pelo Peso - Chuva'!K$193-'Dados Normal. pelo Peso - Chuva'!K$194))</f>
        <v>0.50580793559516968</v>
      </c>
      <c r="L85" s="24">
        <f>IF(ISBLANK('Dados Normal. pelo Peso - Chuva'!L85),"",('Dados Normal. pelo Peso - Chuva'!L85-'Dados Normal. pelo Peso - Chuva'!L$194)/('Dados Normal. pelo Peso - Chuva'!L$193-'Dados Normal. pelo Peso - Chuva'!L$194))</f>
        <v>0.80466916940403566</v>
      </c>
      <c r="M85" s="24">
        <f>IF(ISBLANK('Dados Normal. pelo Peso - Chuva'!M85),"",('Dados Normal. pelo Peso - Chuva'!M85-'Dados Normal. pelo Peso - Chuva'!M$194)/('Dados Normal. pelo Peso - Chuva'!M$193-'Dados Normal. pelo Peso - Chuva'!M$194))</f>
        <v>0.66392873669597408</v>
      </c>
      <c r="N85" s="24">
        <f>IF(ISBLANK('Dados Normal. pelo Peso - Chuva'!N85),"",('Dados Normal. pelo Peso - Chuva'!N85-'Dados Normal. pelo Peso - Chuva'!N$194)/('Dados Normal. pelo Peso - Chuva'!N$193-'Dados Normal. pelo Peso - Chuva'!N$194))</f>
        <v>0.74619289340101524</v>
      </c>
      <c r="O85" s="24">
        <f>IF(ISBLANK('Dados Normal. pelo Peso - Chuva'!O85),"",('Dados Normal. pelo Peso - Chuva'!O85-'Dados Normal. pelo Peso - Chuva'!O$194)/('Dados Normal. pelo Peso - Chuva'!O$193-'Dados Normal. pelo Peso - Chuva'!O$194))</f>
        <v>0.75870253164556967</v>
      </c>
      <c r="P85" s="24">
        <f>IF(ISBLANK('Dados Normal. pelo Peso - Chuva'!P85),"",('Dados Normal. pelo Peso - Chuva'!P85-'Dados Normal. pelo Peso - Chuva'!P$194)/('Dados Normal. pelo Peso - Chuva'!P$193-'Dados Normal. pelo Peso - Chuva'!P$194))</f>
        <v>9.3573844419391206E-2</v>
      </c>
      <c r="Q85" s="24">
        <f>IF(ISBLANK('Dados Normal. pelo Peso - Chuva'!Q85),"",('Dados Normal. pelo Peso - Chuva'!Q85-'Dados Normal. pelo Peso - Chuva'!Q$194)/('Dados Normal. pelo Peso - Chuva'!Q$193-'Dados Normal. pelo Peso - Chuva'!Q$194))</f>
        <v>0</v>
      </c>
      <c r="R85" s="24">
        <f>IF(ISBLANK('Dados Normal. pelo Peso - Chuva'!R85),"",('Dados Normal. pelo Peso - Chuva'!R85-'Dados Normal. pelo Peso - Chuva'!R$194)/('Dados Normal. pelo Peso - Chuva'!R$193-'Dados Normal. pelo Peso - Chuva'!R$194))</f>
        <v>1</v>
      </c>
      <c r="S85" s="24">
        <f>IF(ISBLANK('Dados Normal. pelo Peso - Chuva'!S85),"",('Dados Normal. pelo Peso - Chuva'!S85-'Dados Normal. pelo Peso - Chuva'!S$194)/('Dados Normal. pelo Peso - Chuva'!S$193-'Dados Normal. pelo Peso - Chuva'!S$194))</f>
        <v>1</v>
      </c>
      <c r="T85" s="24">
        <f>IF(ISBLANK('Dados Normal. pelo Peso - Chuva'!T85),"",('Dados Normal. pelo Peso - Chuva'!T85-'Dados Normal. pelo Peso - Chuva'!T$194)/('Dados Normal. pelo Peso - Chuva'!T$193-'Dados Normal. pelo Peso - Chuva'!T$194))</f>
        <v>1</v>
      </c>
      <c r="U85" s="24">
        <f>IF(ISBLANK('Dados Normal. pelo Peso - Chuva'!U85),"",('Dados Normal. pelo Peso - Chuva'!U85-'Dados Normal. pelo Peso - Chuva'!U$194)/('Dados Normal. pelo Peso - Chuva'!U$193-'Dados Normal. pelo Peso - Chuva'!U$194))</f>
        <v>1</v>
      </c>
      <c r="V85" s="24">
        <f>IF(ISBLANK('Dados Normal. pelo Peso - Chuva'!V85),"",('Dados Normal. pelo Peso - Chuva'!V85-'Dados Normal. pelo Peso - Chuva'!V$194)/('Dados Normal. pelo Peso - Chuva'!V$193-'Dados Normal. pelo Peso - Chuva'!V$194))</f>
        <v>0.41666666666666635</v>
      </c>
      <c r="W85" s="24">
        <f>IF(ISBLANK('Dados Normal. pelo Peso - Chuva'!W85),"",('Dados Normal. pelo Peso - Chuva'!W85-'Dados Normal. pelo Peso - Chuva'!W$194)/('Dados Normal. pelo Peso - Chuva'!W$193-'Dados Normal. pelo Peso - Chuva'!W$194))</f>
        <v>0.88095238095238104</v>
      </c>
      <c r="X85" s="24">
        <f>IF(ISBLANK('Dados Normal. pelo Peso - Chuva'!X85),"",('Dados Normal. pelo Peso - Chuva'!X85-'Dados Normal. pelo Peso - Chuva'!X$194)/('Dados Normal. pelo Peso - Chuva'!X$193-'Dados Normal. pelo Peso - Chuva'!X$194))</f>
        <v>0.24517906336088094</v>
      </c>
      <c r="Y85" s="24">
        <f>IF(ISBLANK('Dados Normal. pelo Peso - Chuva'!Y85),"",('Dados Normal. pelo Peso - Chuva'!Y85-'Dados Normal. pelo Peso - Chuva'!Y$194)/('Dados Normal. pelo Peso - Chuva'!Y$193-'Dados Normal. pelo Peso - Chuva'!Y$194))</f>
        <v>0.6950345014206466</v>
      </c>
      <c r="Z85" s="24">
        <f>IF(ISBLANK('Dados Normal. pelo Peso - Chuva'!Z85),"",('Dados Normal. pelo Peso - Chuva'!Z85-'Dados Normal. pelo Peso - Chuva'!Z$194)/('Dados Normal. pelo Peso - Chuva'!Z$193-'Dados Normal. pelo Peso - Chuva'!Z$194))</f>
        <v>0.59611964430072761</v>
      </c>
      <c r="AA85" s="24">
        <f>IF(ISBLANK('Dados Normal. pelo Peso - Chuva'!AA85),"",('Dados Normal. pelo Peso - Chuva'!AA85-'Dados Normal. pelo Peso - Chuva'!AA$194)/('Dados Normal. pelo Peso - Chuva'!AA$193-'Dados Normal. pelo Peso - Chuva'!AA$194))</f>
        <v>0.57479410074698323</v>
      </c>
      <c r="AB85" s="24">
        <f>IF(ISBLANK('Dados Normal. pelo Peso - Chuva'!AB85),"",('Dados Normal. pelo Peso - Chuva'!AB85-'Dados Normal. pelo Peso - Chuva'!AB$194)/('Dados Normal. pelo Peso - Chuva'!AB$193-'Dados Normal. pelo Peso - Chuva'!AB$194))</f>
        <v>0.61702127659574491</v>
      </c>
      <c r="AC85" s="24">
        <f>IF(ISBLANK('Dados Normal. pelo Peso - Chuva'!AC85),"",('Dados Normal. pelo Peso - Chuva'!AC85-'Dados Normal. pelo Peso - Chuva'!AC$194)/('Dados Normal. pelo Peso - Chuva'!AC$193-'Dados Normal. pelo Peso - Chuva'!AC$194))</f>
        <v>0.58333333333333337</v>
      </c>
    </row>
    <row r="86" spans="1:29" s="17" customFormat="1" x14ac:dyDescent="0.25">
      <c r="A86" s="18" t="s">
        <v>1035</v>
      </c>
      <c r="B86" s="28" t="s">
        <v>1036</v>
      </c>
      <c r="C86" s="24">
        <f>IF(ISBLANK('Dados Normal. pelo Peso - Chuva'!C86),"",('Dados Normal. pelo Peso - Chuva'!C86-'Dados Normal. pelo Peso - Chuva'!C$194)/('Dados Normal. pelo Peso - Chuva'!C$193-'Dados Normal. pelo Peso - Chuva'!C$194))</f>
        <v>0.71031100287134863</v>
      </c>
      <c r="D86" s="24">
        <f>IF(ISBLANK('Dados Normal. pelo Peso - Chuva'!D86),"",('Dados Normal. pelo Peso - Chuva'!D86-'Dados Normal. pelo Peso - Chuva'!D$194)/('Dados Normal. pelo Peso - Chuva'!D$193-'Dados Normal. pelo Peso - Chuva'!D$194))</f>
        <v>0.32164005960600855</v>
      </c>
      <c r="E86" s="24">
        <f>IF(ISBLANK('Dados Normal. pelo Peso - Chuva'!E86),"",('Dados Normal. pelo Peso - Chuva'!E86-'Dados Normal. pelo Peso - Chuva'!E$194)/('Dados Normal. pelo Peso - Chuva'!E$193-'Dados Normal. pelo Peso - Chuva'!E$194))</f>
        <v>0.69606143175625457</v>
      </c>
      <c r="F86" s="24">
        <f>IF(ISBLANK('Dados Normal. pelo Peso - Chuva'!F86),"",('Dados Normal. pelo Peso - Chuva'!F86-'Dados Normal. pelo Peso - Chuva'!F$194)/('Dados Normal. pelo Peso - Chuva'!F$193-'Dados Normal. pelo Peso - Chuva'!F$194))</f>
        <v>0.7593825665859566</v>
      </c>
      <c r="G86" s="24">
        <f>IF(ISBLANK('Dados Normal. pelo Peso - Chuva'!G86),"",('Dados Normal. pelo Peso - Chuva'!G86-'Dados Normal. pelo Peso - Chuva'!G$194)/('Dados Normal. pelo Peso - Chuva'!G$193-'Dados Normal. pelo Peso - Chuva'!G$194))</f>
        <v>0.21738987979421828</v>
      </c>
      <c r="H86" s="24">
        <f>IF(ISBLANK('Dados Normal. pelo Peso - Chuva'!H86),"",('Dados Normal. pelo Peso - Chuva'!H86-'Dados Normal. pelo Peso - Chuva'!H$194)/('Dados Normal. pelo Peso - Chuva'!H$193-'Dados Normal. pelo Peso - Chuva'!H$194))</f>
        <v>0.76057963787329774</v>
      </c>
      <c r="I86" s="24">
        <f>IF(ISBLANK('Dados Normal. pelo Peso - Chuva'!I86),"",('Dados Normal. pelo Peso - Chuva'!I86-'Dados Normal. pelo Peso - Chuva'!I$194)/('Dados Normal. pelo Peso - Chuva'!I$193-'Dados Normal. pelo Peso - Chuva'!I$194))</f>
        <v>0.47200000000000009</v>
      </c>
      <c r="J86" s="24">
        <f>IF(ISBLANK('Dados Normal. pelo Peso - Chuva'!J86),"",('Dados Normal. pelo Peso - Chuva'!J86-'Dados Normal. pelo Peso - Chuva'!J$194)/('Dados Normal. pelo Peso - Chuva'!J$193-'Dados Normal. pelo Peso - Chuva'!J$194))</f>
        <v>0.2058684335068624</v>
      </c>
      <c r="K86" s="24">
        <f>IF(ISBLANK('Dados Normal. pelo Peso - Chuva'!K86),"",('Dados Normal. pelo Peso - Chuva'!K86-'Dados Normal. pelo Peso - Chuva'!K$194)/('Dados Normal. pelo Peso - Chuva'!K$193-'Dados Normal. pelo Peso - Chuva'!K$194))</f>
        <v>0.66026451983898793</v>
      </c>
      <c r="L86" s="24">
        <f>IF(ISBLANK('Dados Normal. pelo Peso - Chuva'!L86),"",('Dados Normal. pelo Peso - Chuva'!L86-'Dados Normal. pelo Peso - Chuva'!L$194)/('Dados Normal. pelo Peso - Chuva'!L$193-'Dados Normal. pelo Peso - Chuva'!L$194))</f>
        <v>0.88808071328014992</v>
      </c>
      <c r="M86" s="24">
        <f>IF(ISBLANK('Dados Normal. pelo Peso - Chuva'!M86),"",('Dados Normal. pelo Peso - Chuva'!M86-'Dados Normal. pelo Peso - Chuva'!M$194)/('Dados Normal. pelo Peso - Chuva'!M$193-'Dados Normal. pelo Peso - Chuva'!M$194))</f>
        <v>0.57369273484497929</v>
      </c>
      <c r="N86" s="24">
        <f>IF(ISBLANK('Dados Normal. pelo Peso - Chuva'!N86),"",('Dados Normal. pelo Peso - Chuva'!N86-'Dados Normal. pelo Peso - Chuva'!N$194)/('Dados Normal. pelo Peso - Chuva'!N$193-'Dados Normal. pelo Peso - Chuva'!N$194))</f>
        <v>0.64509306260575294</v>
      </c>
      <c r="O86" s="24">
        <f>IF(ISBLANK('Dados Normal. pelo Peso - Chuva'!O86),"",('Dados Normal. pelo Peso - Chuva'!O86-'Dados Normal. pelo Peso - Chuva'!O$194)/('Dados Normal. pelo Peso - Chuva'!O$193-'Dados Normal. pelo Peso - Chuva'!O$194))</f>
        <v>0.56598101265822776</v>
      </c>
      <c r="P86" s="24">
        <f>IF(ISBLANK('Dados Normal. pelo Peso - Chuva'!P86),"",('Dados Normal. pelo Peso - Chuva'!P86-'Dados Normal. pelo Peso - Chuva'!P$194)/('Dados Normal. pelo Peso - Chuva'!P$193-'Dados Normal. pelo Peso - Chuva'!P$194))</f>
        <v>5.9751972942501501E-2</v>
      </c>
      <c r="Q86" s="24">
        <f>IF(ISBLANK('Dados Normal. pelo Peso - Chuva'!Q86),"",('Dados Normal. pelo Peso - Chuva'!Q86-'Dados Normal. pelo Peso - Chuva'!Q$194)/('Dados Normal. pelo Peso - Chuva'!Q$193-'Dados Normal. pelo Peso - Chuva'!Q$194))</f>
        <v>1</v>
      </c>
      <c r="R86" s="24">
        <f>IF(ISBLANK('Dados Normal. pelo Peso - Chuva'!R86),"",('Dados Normal. pelo Peso - Chuva'!R86-'Dados Normal. pelo Peso - Chuva'!R$194)/('Dados Normal. pelo Peso - Chuva'!R$193-'Dados Normal. pelo Peso - Chuva'!R$194))</f>
        <v>0</v>
      </c>
      <c r="S86" s="24">
        <f>IF(ISBLANK('Dados Normal. pelo Peso - Chuva'!S86),"",('Dados Normal. pelo Peso - Chuva'!S86-'Dados Normal. pelo Peso - Chuva'!S$194)/('Dados Normal. pelo Peso - Chuva'!S$193-'Dados Normal. pelo Peso - Chuva'!S$194))</f>
        <v>0.33333333333333343</v>
      </c>
      <c r="T86" s="24">
        <f>IF(ISBLANK('Dados Normal. pelo Peso - Chuva'!T86),"",('Dados Normal. pelo Peso - Chuva'!T86-'Dados Normal. pelo Peso - Chuva'!T$194)/('Dados Normal. pelo Peso - Chuva'!T$193-'Dados Normal. pelo Peso - Chuva'!T$194))</f>
        <v>1</v>
      </c>
      <c r="U86" s="24">
        <f>IF(ISBLANK('Dados Normal. pelo Peso - Chuva'!U86),"",('Dados Normal. pelo Peso - Chuva'!U86-'Dados Normal. pelo Peso - Chuva'!U$194)/('Dados Normal. pelo Peso - Chuva'!U$193-'Dados Normal. pelo Peso - Chuva'!U$194))</f>
        <v>1</v>
      </c>
      <c r="V86" s="24">
        <f>IF(ISBLANK('Dados Normal. pelo Peso - Chuva'!V86),"",('Dados Normal. pelo Peso - Chuva'!V86-'Dados Normal. pelo Peso - Chuva'!V$194)/('Dados Normal. pelo Peso - Chuva'!V$193-'Dados Normal. pelo Peso - Chuva'!V$194))</f>
        <v>0.41666666666666635</v>
      </c>
      <c r="W86" s="24">
        <f>IF(ISBLANK('Dados Normal. pelo Peso - Chuva'!W86),"",('Dados Normal. pelo Peso - Chuva'!W86-'Dados Normal. pelo Peso - Chuva'!W$194)/('Dados Normal. pelo Peso - Chuva'!W$193-'Dados Normal. pelo Peso - Chuva'!W$194))</f>
        <v>0.76594788858939822</v>
      </c>
      <c r="X86" s="24">
        <f>IF(ISBLANK('Dados Normal. pelo Peso - Chuva'!X86),"",('Dados Normal. pelo Peso - Chuva'!X86-'Dados Normal. pelo Peso - Chuva'!X$194)/('Dados Normal. pelo Peso - Chuva'!X$193-'Dados Normal. pelo Peso - Chuva'!X$194))</f>
        <v>0.37809917355371847</v>
      </c>
      <c r="Y86" s="24">
        <f>IF(ISBLANK('Dados Normal. pelo Peso - Chuva'!Y86),"",('Dados Normal. pelo Peso - Chuva'!Y86-'Dados Normal. pelo Peso - Chuva'!Y$194)/('Dados Normal. pelo Peso - Chuva'!Y$193-'Dados Normal. pelo Peso - Chuva'!Y$194))</f>
        <v>0.68908131511297521</v>
      </c>
      <c r="Z86" s="24">
        <f>IF(ISBLANK('Dados Normal. pelo Peso - Chuva'!Z86),"",('Dados Normal. pelo Peso - Chuva'!Z86-'Dados Normal. pelo Peso - Chuva'!Z$194)/('Dados Normal. pelo Peso - Chuva'!Z$193-'Dados Normal. pelo Peso - Chuva'!Z$194))</f>
        <v>0.73645917542441408</v>
      </c>
      <c r="AA86" s="24">
        <f>IF(ISBLANK('Dados Normal. pelo Peso - Chuva'!AA86),"",('Dados Normal. pelo Peso - Chuva'!AA86-'Dados Normal. pelo Peso - Chuva'!AA$194)/('Dados Normal. pelo Peso - Chuva'!AA$193-'Dados Normal. pelo Peso - Chuva'!AA$194))</f>
        <v>0.76153993487837568</v>
      </c>
      <c r="AB86" s="24">
        <f>IF(ISBLANK('Dados Normal. pelo Peso - Chuva'!AB86),"",('Dados Normal. pelo Peso - Chuva'!AB86-'Dados Normal. pelo Peso - Chuva'!AB$194)/('Dados Normal. pelo Peso - Chuva'!AB$193-'Dados Normal. pelo Peso - Chuva'!AB$194))</f>
        <v>0.44680851063829785</v>
      </c>
      <c r="AC86" s="24">
        <f>IF(ISBLANK('Dados Normal. pelo Peso - Chuva'!AC86),"",('Dados Normal. pelo Peso - Chuva'!AC86-'Dados Normal. pelo Peso - Chuva'!AC$194)/('Dados Normal. pelo Peso - Chuva'!AC$193-'Dados Normal. pelo Peso - Chuva'!AC$194))</f>
        <v>0.60416666666666663</v>
      </c>
    </row>
    <row r="87" spans="1:29" s="17" customFormat="1" x14ac:dyDescent="0.25">
      <c r="A87" s="18" t="s">
        <v>1037</v>
      </c>
      <c r="B87" s="28" t="s">
        <v>1038</v>
      </c>
      <c r="C87" s="24">
        <f>IF(ISBLANK('Dados Normal. pelo Peso - Chuva'!C87),"",('Dados Normal. pelo Peso - Chuva'!C87-'Dados Normal. pelo Peso - Chuva'!C$194)/('Dados Normal. pelo Peso - Chuva'!C$193-'Dados Normal. pelo Peso - Chuva'!C$194))</f>
        <v>0.44693032455559428</v>
      </c>
      <c r="D87" s="24">
        <f>IF(ISBLANK('Dados Normal. pelo Peso - Chuva'!D87),"",('Dados Normal. pelo Peso - Chuva'!D87-'Dados Normal. pelo Peso - Chuva'!D$194)/('Dados Normal. pelo Peso - Chuva'!D$193-'Dados Normal. pelo Peso - Chuva'!D$194))</f>
        <v>0.62950531502685569</v>
      </c>
      <c r="E87" s="24">
        <f>IF(ISBLANK('Dados Normal. pelo Peso - Chuva'!E87),"",('Dados Normal. pelo Peso - Chuva'!E87-'Dados Normal. pelo Peso - Chuva'!E$194)/('Dados Normal. pelo Peso - Chuva'!E$193-'Dados Normal. pelo Peso - Chuva'!E$194))</f>
        <v>0.59573941045330692</v>
      </c>
      <c r="F87" s="24">
        <f>IF(ISBLANK('Dados Normal. pelo Peso - Chuva'!F87),"",('Dados Normal. pelo Peso - Chuva'!F87-'Dados Normal. pelo Peso - Chuva'!F$194)/('Dados Normal. pelo Peso - Chuva'!F$193-'Dados Normal. pelo Peso - Chuva'!F$194))</f>
        <v>0.59473365617433427</v>
      </c>
      <c r="G87" s="24">
        <f>IF(ISBLANK('Dados Normal. pelo Peso - Chuva'!G87),"",('Dados Normal. pelo Peso - Chuva'!G87-'Dados Normal. pelo Peso - Chuva'!G$194)/('Dados Normal. pelo Peso - Chuva'!G$193-'Dados Normal. pelo Peso - Chuva'!G$194))</f>
        <v>8.3755004083314696E-2</v>
      </c>
      <c r="H87" s="24">
        <f>IF(ISBLANK('Dados Normal. pelo Peso - Chuva'!H87),"",('Dados Normal. pelo Peso - Chuva'!H87-'Dados Normal. pelo Peso - Chuva'!H$194)/('Dados Normal. pelo Peso - Chuva'!H$193-'Dados Normal. pelo Peso - Chuva'!H$194))</f>
        <v>0.78277860951571676</v>
      </c>
      <c r="I87" s="24">
        <f>IF(ISBLANK('Dados Normal. pelo Peso - Chuva'!I87),"",('Dados Normal. pelo Peso - Chuva'!I87-'Dados Normal. pelo Peso - Chuva'!I$194)/('Dados Normal. pelo Peso - Chuva'!I$193-'Dados Normal. pelo Peso - Chuva'!I$194))</f>
        <v>0.54586046511627906</v>
      </c>
      <c r="J87" s="24">
        <f>IF(ISBLANK('Dados Normal. pelo Peso - Chuva'!J87),"",('Dados Normal. pelo Peso - Chuva'!J87-'Dados Normal. pelo Peso - Chuva'!J$194)/('Dados Normal. pelo Peso - Chuva'!J$193-'Dados Normal. pelo Peso - Chuva'!J$194))</f>
        <v>0.18504495977283508</v>
      </c>
      <c r="K87" s="24">
        <f>IF(ISBLANK('Dados Normal. pelo Peso - Chuva'!K87),"",('Dados Normal. pelo Peso - Chuva'!K87-'Dados Normal. pelo Peso - Chuva'!K$194)/('Dados Normal. pelo Peso - Chuva'!K$193-'Dados Normal. pelo Peso - Chuva'!K$194))</f>
        <v>0.31040828062104658</v>
      </c>
      <c r="L87" s="24">
        <f>IF(ISBLANK('Dados Normal. pelo Peso - Chuva'!L87),"",('Dados Normal. pelo Peso - Chuva'!L87-'Dados Normal. pelo Peso - Chuva'!L$194)/('Dados Normal. pelo Peso - Chuva'!L$193-'Dados Normal. pelo Peso - Chuva'!L$194))</f>
        <v>0.73427968090098528</v>
      </c>
      <c r="M87" s="24">
        <f>IF(ISBLANK('Dados Normal. pelo Peso - Chuva'!M87),"",('Dados Normal. pelo Peso - Chuva'!M87-'Dados Normal. pelo Peso - Chuva'!M$194)/('Dados Normal. pelo Peso - Chuva'!M$193-'Dados Normal. pelo Peso - Chuva'!M$194))</f>
        <v>0.89807959278111982</v>
      </c>
      <c r="N87" s="24">
        <f>IF(ISBLANK('Dados Normal. pelo Peso - Chuva'!N87),"",('Dados Normal. pelo Peso - Chuva'!N87-'Dados Normal. pelo Peso - Chuva'!N$194)/('Dados Normal. pelo Peso - Chuva'!N$193-'Dados Normal. pelo Peso - Chuva'!N$194))</f>
        <v>0.87986463620981392</v>
      </c>
      <c r="O87" s="24">
        <f>IF(ISBLANK('Dados Normal. pelo Peso - Chuva'!O87),"",('Dados Normal. pelo Peso - Chuva'!O87-'Dados Normal. pelo Peso - Chuva'!O$194)/('Dados Normal. pelo Peso - Chuva'!O$193-'Dados Normal. pelo Peso - Chuva'!O$194))</f>
        <v>0.69493670886075953</v>
      </c>
      <c r="P87" s="24">
        <f>IF(ISBLANK('Dados Normal. pelo Peso - Chuva'!P87),"",('Dados Normal. pelo Peso - Chuva'!P87-'Dados Normal. pelo Peso - Chuva'!P$194)/('Dados Normal. pelo Peso - Chuva'!P$193-'Dados Normal. pelo Peso - Chuva'!P$194))</f>
        <v>3.7204058624577839E-2</v>
      </c>
      <c r="Q87" s="24">
        <f>IF(ISBLANK('Dados Normal. pelo Peso - Chuva'!Q87),"",('Dados Normal. pelo Peso - Chuva'!Q87-'Dados Normal. pelo Peso - Chuva'!Q$194)/('Dados Normal. pelo Peso - Chuva'!Q$193-'Dados Normal. pelo Peso - Chuva'!Q$194))</f>
        <v>0</v>
      </c>
      <c r="R87" s="24">
        <f>IF(ISBLANK('Dados Normal. pelo Peso - Chuva'!R87),"",('Dados Normal. pelo Peso - Chuva'!R87-'Dados Normal. pelo Peso - Chuva'!R$194)/('Dados Normal. pelo Peso - Chuva'!R$193-'Dados Normal. pelo Peso - Chuva'!R$194))</f>
        <v>1</v>
      </c>
      <c r="S87" s="24">
        <f>IF(ISBLANK('Dados Normal. pelo Peso - Chuva'!S87),"",('Dados Normal. pelo Peso - Chuva'!S87-'Dados Normal. pelo Peso - Chuva'!S$194)/('Dados Normal. pelo Peso - Chuva'!S$193-'Dados Normal. pelo Peso - Chuva'!S$194))</f>
        <v>0.33333333333333343</v>
      </c>
      <c r="T87" s="24">
        <f>IF(ISBLANK('Dados Normal. pelo Peso - Chuva'!T87),"",('Dados Normal. pelo Peso - Chuva'!T87-'Dados Normal. pelo Peso - Chuva'!T$194)/('Dados Normal. pelo Peso - Chuva'!T$193-'Dados Normal. pelo Peso - Chuva'!T$194))</f>
        <v>1</v>
      </c>
      <c r="U87" s="24">
        <f>IF(ISBLANK('Dados Normal. pelo Peso - Chuva'!U87),"",('Dados Normal. pelo Peso - Chuva'!U87-'Dados Normal. pelo Peso - Chuva'!U$194)/('Dados Normal. pelo Peso - Chuva'!U$193-'Dados Normal. pelo Peso - Chuva'!U$194))</f>
        <v>0</v>
      </c>
      <c r="V87" s="24">
        <f>IF(ISBLANK('Dados Normal. pelo Peso - Chuva'!V87),"",('Dados Normal. pelo Peso - Chuva'!V87-'Dados Normal. pelo Peso - Chuva'!V$194)/('Dados Normal. pelo Peso - Chuva'!V$193-'Dados Normal. pelo Peso - Chuva'!V$194))</f>
        <v>0.45833333333333315</v>
      </c>
      <c r="W87" s="24">
        <f>IF(ISBLANK('Dados Normal. pelo Peso - Chuva'!W87),"",('Dados Normal. pelo Peso - Chuva'!W87-'Dados Normal. pelo Peso - Chuva'!W$194)/('Dados Normal. pelo Peso - Chuva'!W$193-'Dados Normal. pelo Peso - Chuva'!W$194))</f>
        <v>0.69407008086253352</v>
      </c>
      <c r="X87" s="24">
        <f>IF(ISBLANK('Dados Normal. pelo Peso - Chuva'!X87),"",('Dados Normal. pelo Peso - Chuva'!X87-'Dados Normal. pelo Peso - Chuva'!X$194)/('Dados Normal. pelo Peso - Chuva'!X$193-'Dados Normal. pelo Peso - Chuva'!X$194))</f>
        <v>0.42493112947658357</v>
      </c>
      <c r="Y87" s="24">
        <f>IF(ISBLANK('Dados Normal. pelo Peso - Chuva'!Y87),"",('Dados Normal. pelo Peso - Chuva'!Y87-'Dados Normal. pelo Peso - Chuva'!Y$194)/('Dados Normal. pelo Peso - Chuva'!Y$193-'Dados Normal. pelo Peso - Chuva'!Y$194))</f>
        <v>0.63333784332296028</v>
      </c>
      <c r="Z87" s="24">
        <f>IF(ISBLANK('Dados Normal. pelo Peso - Chuva'!Z87),"",('Dados Normal. pelo Peso - Chuva'!Z87-'Dados Normal. pelo Peso - Chuva'!Z$194)/('Dados Normal. pelo Peso - Chuva'!Z$193-'Dados Normal. pelo Peso - Chuva'!Z$194))</f>
        <v>0.64721099434114804</v>
      </c>
      <c r="AA87" s="24">
        <f>IF(ISBLANK('Dados Normal. pelo Peso - Chuva'!AA87),"",('Dados Normal. pelo Peso - Chuva'!AA87-'Dados Normal. pelo Peso - Chuva'!AA$194)/('Dados Normal. pelo Peso - Chuva'!AA$193-'Dados Normal. pelo Peso - Chuva'!AA$194))</f>
        <v>0.41582072399923392</v>
      </c>
      <c r="AB87" s="24">
        <f>IF(ISBLANK('Dados Normal. pelo Peso - Chuva'!AB87),"",('Dados Normal. pelo Peso - Chuva'!AB87-'Dados Normal. pelo Peso - Chuva'!AB$194)/('Dados Normal. pelo Peso - Chuva'!AB$193-'Dados Normal. pelo Peso - Chuva'!AB$194))</f>
        <v>0.46808510638297862</v>
      </c>
      <c r="AC87" s="24">
        <f>IF(ISBLANK('Dados Normal. pelo Peso - Chuva'!AC87),"",('Dados Normal. pelo Peso - Chuva'!AC87-'Dados Normal. pelo Peso - Chuva'!AC$194)/('Dados Normal. pelo Peso - Chuva'!AC$193-'Dados Normal. pelo Peso - Chuva'!AC$194))</f>
        <v>0.58333333333333337</v>
      </c>
    </row>
    <row r="88" spans="1:29" s="17" customFormat="1" x14ac:dyDescent="0.25">
      <c r="A88" s="18" t="s">
        <v>1039</v>
      </c>
      <c r="B88" s="28" t="s">
        <v>1040</v>
      </c>
      <c r="C88" s="24">
        <f>IF(ISBLANK('Dados Normal. pelo Peso - Chuva'!C88),"",('Dados Normal. pelo Peso - Chuva'!C88-'Dados Normal. pelo Peso - Chuva'!C$194)/('Dados Normal. pelo Peso - Chuva'!C$193-'Dados Normal. pelo Peso - Chuva'!C$194))</f>
        <v>0.53626407119972674</v>
      </c>
      <c r="D88" s="24">
        <f>IF(ISBLANK('Dados Normal. pelo Peso - Chuva'!D88),"",('Dados Normal. pelo Peso - Chuva'!D88-'Dados Normal. pelo Peso - Chuva'!D$194)/('Dados Normal. pelo Peso - Chuva'!D$193-'Dados Normal. pelo Peso - Chuva'!D$194))</f>
        <v>0.53198954761444694</v>
      </c>
      <c r="E88" s="24">
        <f>IF(ISBLANK('Dados Normal. pelo Peso - Chuva'!E88),"",('Dados Normal. pelo Peso - Chuva'!E88-'Dados Normal. pelo Peso - Chuva'!E$194)/('Dados Normal. pelo Peso - Chuva'!E$193-'Dados Normal. pelo Peso - Chuva'!E$194))</f>
        <v>0.67029972752043587</v>
      </c>
      <c r="F88" s="24">
        <f>IF(ISBLANK('Dados Normal. pelo Peso - Chuva'!F88),"",('Dados Normal. pelo Peso - Chuva'!F88-'Dados Normal. pelo Peso - Chuva'!F$194)/('Dados Normal. pelo Peso - Chuva'!F$193-'Dados Normal. pelo Peso - Chuva'!F$194))</f>
        <v>0.63771186440677974</v>
      </c>
      <c r="G88" s="24">
        <f>IF(ISBLANK('Dados Normal. pelo Peso - Chuva'!G88),"",('Dados Normal. pelo Peso - Chuva'!G88-'Dados Normal. pelo Peso - Chuva'!G$194)/('Dados Normal. pelo Peso - Chuva'!G$193-'Dados Normal. pelo Peso - Chuva'!G$194))</f>
        <v>0.2659484851150985</v>
      </c>
      <c r="H88" s="24">
        <f>IF(ISBLANK('Dados Normal. pelo Peso - Chuva'!H88),"",('Dados Normal. pelo Peso - Chuva'!H88-'Dados Normal. pelo Peso - Chuva'!H$194)/('Dados Normal. pelo Peso - Chuva'!H$193-'Dados Normal. pelo Peso - Chuva'!H$194))</f>
        <v>0.76882307750883794</v>
      </c>
      <c r="I88" s="24">
        <f>IF(ISBLANK('Dados Normal. pelo Peso - Chuva'!I88),"",('Dados Normal. pelo Peso - Chuva'!I88-'Dados Normal. pelo Peso - Chuva'!I$194)/('Dados Normal. pelo Peso - Chuva'!I$193-'Dados Normal. pelo Peso - Chuva'!I$194))</f>
        <v>0.60353488372093034</v>
      </c>
      <c r="J88" s="24">
        <f>IF(ISBLANK('Dados Normal. pelo Peso - Chuva'!J88),"",('Dados Normal. pelo Peso - Chuva'!J88-'Dados Normal. pelo Peso - Chuva'!J$194)/('Dados Normal. pelo Peso - Chuva'!J$193-'Dados Normal. pelo Peso - Chuva'!J$194))</f>
        <v>0.38854708944628519</v>
      </c>
      <c r="K88" s="24">
        <f>IF(ISBLANK('Dados Normal. pelo Peso - Chuva'!K88),"",('Dados Normal. pelo Peso - Chuva'!K88-'Dados Normal. pelo Peso - Chuva'!K$194)/('Dados Normal. pelo Peso - Chuva'!K$193-'Dados Normal. pelo Peso - Chuva'!K$194))</f>
        <v>0.53628522139160439</v>
      </c>
      <c r="L88" s="24">
        <f>IF(ISBLANK('Dados Normal. pelo Peso - Chuva'!L88),"",('Dados Normal. pelo Peso - Chuva'!L88-'Dados Normal. pelo Peso - Chuva'!L$194)/('Dados Normal. pelo Peso - Chuva'!L$193-'Dados Normal. pelo Peso - Chuva'!L$194))</f>
        <v>0.73533552322853113</v>
      </c>
      <c r="M88" s="24">
        <f>IF(ISBLANK('Dados Normal. pelo Peso - Chuva'!M88),"",('Dados Normal. pelo Peso - Chuva'!M88-'Dados Normal. pelo Peso - Chuva'!M$194)/('Dados Normal. pelo Peso - Chuva'!M$193-'Dados Normal. pelo Peso - Chuva'!M$194))</f>
        <v>0.70395650161962064</v>
      </c>
      <c r="N88" s="24">
        <f>IF(ISBLANK('Dados Normal. pelo Peso - Chuva'!N88),"",('Dados Normal. pelo Peso - Chuva'!N88-'Dados Normal. pelo Peso - Chuva'!N$194)/('Dados Normal. pelo Peso - Chuva'!N$193-'Dados Normal. pelo Peso - Chuva'!N$194))</f>
        <v>0.8462351945854486</v>
      </c>
      <c r="O88" s="24">
        <f>IF(ISBLANK('Dados Normal. pelo Peso - Chuva'!O88),"",('Dados Normal. pelo Peso - Chuva'!O88-'Dados Normal. pelo Peso - Chuva'!O$194)/('Dados Normal. pelo Peso - Chuva'!O$193-'Dados Normal. pelo Peso - Chuva'!O$194))</f>
        <v>0.56439873417721531</v>
      </c>
      <c r="P88" s="24">
        <f>IF(ISBLANK('Dados Normal. pelo Peso - Chuva'!P88),"",('Dados Normal. pelo Peso - Chuva'!P88-'Dados Normal. pelo Peso - Chuva'!P$194)/('Dados Normal. pelo Peso - Chuva'!P$193-'Dados Normal. pelo Peso - Chuva'!P$194))</f>
        <v>0.61555806087936915</v>
      </c>
      <c r="Q88" s="24">
        <f>IF(ISBLANK('Dados Normal. pelo Peso - Chuva'!Q88),"",('Dados Normal. pelo Peso - Chuva'!Q88-'Dados Normal. pelo Peso - Chuva'!Q$194)/('Dados Normal. pelo Peso - Chuva'!Q$193-'Dados Normal. pelo Peso - Chuva'!Q$194))</f>
        <v>0</v>
      </c>
      <c r="R88" s="24">
        <f>IF(ISBLANK('Dados Normal. pelo Peso - Chuva'!R88),"",('Dados Normal. pelo Peso - Chuva'!R88-'Dados Normal. pelo Peso - Chuva'!R$194)/('Dados Normal. pelo Peso - Chuva'!R$193-'Dados Normal. pelo Peso - Chuva'!R$194))</f>
        <v>0</v>
      </c>
      <c r="S88" s="24">
        <f>IF(ISBLANK('Dados Normal. pelo Peso - Chuva'!S88),"",('Dados Normal. pelo Peso - Chuva'!S88-'Dados Normal. pelo Peso - Chuva'!S$194)/('Dados Normal. pelo Peso - Chuva'!S$193-'Dados Normal. pelo Peso - Chuva'!S$194))</f>
        <v>0.33333333333333343</v>
      </c>
      <c r="T88" s="24">
        <f>IF(ISBLANK('Dados Normal. pelo Peso - Chuva'!T88),"",('Dados Normal. pelo Peso - Chuva'!T88-'Dados Normal. pelo Peso - Chuva'!T$194)/('Dados Normal. pelo Peso - Chuva'!T$193-'Dados Normal. pelo Peso - Chuva'!T$194))</f>
        <v>1</v>
      </c>
      <c r="U88" s="24">
        <f>IF(ISBLANK('Dados Normal. pelo Peso - Chuva'!U88),"",('Dados Normal. pelo Peso - Chuva'!U88-'Dados Normal. pelo Peso - Chuva'!U$194)/('Dados Normal. pelo Peso - Chuva'!U$193-'Dados Normal. pelo Peso - Chuva'!U$194))</f>
        <v>1</v>
      </c>
      <c r="V88" s="24">
        <f>IF(ISBLANK('Dados Normal. pelo Peso - Chuva'!V88),"",('Dados Normal. pelo Peso - Chuva'!V88-'Dados Normal. pelo Peso - Chuva'!V$194)/('Dados Normal. pelo Peso - Chuva'!V$193-'Dados Normal. pelo Peso - Chuva'!V$194))</f>
        <v>0.20833333333333318</v>
      </c>
      <c r="W88" s="24">
        <f>IF(ISBLANK('Dados Normal. pelo Peso - Chuva'!W88),"",('Dados Normal. pelo Peso - Chuva'!W88-'Dados Normal. pelo Peso - Chuva'!W$194)/('Dados Normal. pelo Peso - Chuva'!W$193-'Dados Normal. pelo Peso - Chuva'!W$194))</f>
        <v>0.80548068283917329</v>
      </c>
      <c r="X88" s="24">
        <f>IF(ISBLANK('Dados Normal. pelo Peso - Chuva'!X88),"",('Dados Normal. pelo Peso - Chuva'!X88-'Dados Normal. pelo Peso - Chuva'!X$194)/('Dados Normal. pelo Peso - Chuva'!X$193-'Dados Normal. pelo Peso - Chuva'!X$194))</f>
        <v>0.9063360881542698</v>
      </c>
      <c r="Y88" s="24">
        <f>IF(ISBLANK('Dados Normal. pelo Peso - Chuva'!Y88),"",('Dados Normal. pelo Peso - Chuva'!Y88-'Dados Normal. pelo Peso - Chuva'!Y$194)/('Dados Normal. pelo Peso - Chuva'!Y$193-'Dados Normal. pelo Peso - Chuva'!Y$194))</f>
        <v>0.61196049249086715</v>
      </c>
      <c r="Z88" s="24">
        <f>IF(ISBLANK('Dados Normal. pelo Peso - Chuva'!Z88),"",('Dados Normal. pelo Peso - Chuva'!Z88-'Dados Normal. pelo Peso - Chuva'!Z$194)/('Dados Normal. pelo Peso - Chuva'!Z$193-'Dados Normal. pelo Peso - Chuva'!Z$194))</f>
        <v>0.43168957154405818</v>
      </c>
      <c r="AA88" s="24">
        <f>IF(ISBLANK('Dados Normal. pelo Peso - Chuva'!AA88),"",('Dados Normal. pelo Peso - Chuva'!AA88-'Dados Normal. pelo Peso - Chuva'!AA$194)/('Dados Normal. pelo Peso - Chuva'!AA$193-'Dados Normal. pelo Peso - Chuva'!AA$194))</f>
        <v>0.85117793526144414</v>
      </c>
      <c r="AB88" s="24">
        <f>IF(ISBLANK('Dados Normal. pelo Peso - Chuva'!AB88),"",('Dados Normal. pelo Peso - Chuva'!AB88-'Dados Normal. pelo Peso - Chuva'!AB$194)/('Dados Normal. pelo Peso - Chuva'!AB$193-'Dados Normal. pelo Peso - Chuva'!AB$194))</f>
        <v>0.42553191489361686</v>
      </c>
      <c r="AC88" s="24">
        <f>IF(ISBLANK('Dados Normal. pelo Peso - Chuva'!AC88),"",('Dados Normal. pelo Peso - Chuva'!AC88-'Dados Normal. pelo Peso - Chuva'!AC$194)/('Dados Normal. pelo Peso - Chuva'!AC$193-'Dados Normal. pelo Peso - Chuva'!AC$194))</f>
        <v>0.75000000000000011</v>
      </c>
    </row>
    <row r="89" spans="1:29" s="17" customFormat="1" x14ac:dyDescent="0.25">
      <c r="A89" s="18" t="s">
        <v>1041</v>
      </c>
      <c r="B89" s="28" t="s">
        <v>1042</v>
      </c>
      <c r="C89" s="24">
        <f>IF(ISBLANK('Dados Normal. pelo Peso - Chuva'!C89),"",('Dados Normal. pelo Peso - Chuva'!C89-'Dados Normal. pelo Peso - Chuva'!C$194)/('Dados Normal. pelo Peso - Chuva'!C$193-'Dados Normal. pelo Peso - Chuva'!C$194))</f>
        <v>0.53351560088216843</v>
      </c>
      <c r="D89" s="24">
        <f>IF(ISBLANK('Dados Normal. pelo Peso - Chuva'!D89),"",('Dados Normal. pelo Peso - Chuva'!D89-'Dados Normal. pelo Peso - Chuva'!D$194)/('Dados Normal. pelo Peso - Chuva'!D$193-'Dados Normal. pelo Peso - Chuva'!D$194))</f>
        <v>0.45511011173269628</v>
      </c>
      <c r="E89" s="24">
        <f>IF(ISBLANK('Dados Normal. pelo Peso - Chuva'!E89),"",('Dados Normal. pelo Peso - Chuva'!E89-'Dados Normal. pelo Peso - Chuva'!E$194)/('Dados Normal. pelo Peso - Chuva'!E$193-'Dados Normal. pelo Peso - Chuva'!E$194))</f>
        <v>0.46965568491454041</v>
      </c>
      <c r="F89" s="24">
        <f>IF(ISBLANK('Dados Normal. pelo Peso - Chuva'!F89),"",('Dados Normal. pelo Peso - Chuva'!F89-'Dados Normal. pelo Peso - Chuva'!F$194)/('Dados Normal. pelo Peso - Chuva'!F$193-'Dados Normal. pelo Peso - Chuva'!F$194))</f>
        <v>0.48062953995157393</v>
      </c>
      <c r="G89" s="24">
        <f>IF(ISBLANK('Dados Normal. pelo Peso - Chuva'!G89),"",('Dados Normal. pelo Peso - Chuva'!G89-'Dados Normal. pelo Peso - Chuva'!G$194)/('Dados Normal. pelo Peso - Chuva'!G$193-'Dados Normal. pelo Peso - Chuva'!G$194))</f>
        <v>0.10901951808753114</v>
      </c>
      <c r="H89" s="24">
        <f>IF(ISBLANK('Dados Normal. pelo Peso - Chuva'!H89),"",('Dados Normal. pelo Peso - Chuva'!H89-'Dados Normal. pelo Peso - Chuva'!H$194)/('Dados Normal. pelo Peso - Chuva'!H$193-'Dados Normal. pelo Peso - Chuva'!H$194))</f>
        <v>0.91830754769043754</v>
      </c>
      <c r="I89" s="24">
        <f>IF(ISBLANK('Dados Normal. pelo Peso - Chuva'!I89),"",('Dados Normal. pelo Peso - Chuva'!I89-'Dados Normal. pelo Peso - Chuva'!I$194)/('Dados Normal. pelo Peso - Chuva'!I$193-'Dados Normal. pelo Peso - Chuva'!I$194))</f>
        <v>0.32837209302325587</v>
      </c>
      <c r="J89" s="24">
        <f>IF(ISBLANK('Dados Normal. pelo Peso - Chuva'!J89),"",('Dados Normal. pelo Peso - Chuva'!J89-'Dados Normal. pelo Peso - Chuva'!J$194)/('Dados Normal. pelo Peso - Chuva'!J$193-'Dados Normal. pelo Peso - Chuva'!J$194))</f>
        <v>0.42072882158069114</v>
      </c>
      <c r="K89" s="24">
        <f>IF(ISBLANK('Dados Normal. pelo Peso - Chuva'!K89),"",('Dados Normal. pelo Peso - Chuva'!K89-'Dados Normal. pelo Peso - Chuva'!K$194)/('Dados Normal. pelo Peso - Chuva'!K$193-'Dados Normal. pelo Peso - Chuva'!K$194))</f>
        <v>0.63404255319148939</v>
      </c>
      <c r="L89" s="24">
        <f>IF(ISBLANK('Dados Normal. pelo Peso - Chuva'!L89),"",('Dados Normal. pelo Peso - Chuva'!L89-'Dados Normal. pelo Peso - Chuva'!L$194)/('Dados Normal. pelo Peso - Chuva'!L$193-'Dados Normal. pelo Peso - Chuva'!L$194))</f>
        <v>0.8765837634913185</v>
      </c>
      <c r="M89" s="24">
        <f>IF(ISBLANK('Dados Normal. pelo Peso - Chuva'!M89),"",('Dados Normal. pelo Peso - Chuva'!M89-'Dados Normal. pelo Peso - Chuva'!M$194)/('Dados Normal. pelo Peso - Chuva'!M$193-'Dados Normal. pelo Peso - Chuva'!M$194))</f>
        <v>0.97084683017121698</v>
      </c>
      <c r="N89" s="24">
        <f>IF(ISBLANK('Dados Normal. pelo Peso - Chuva'!N89),"",('Dados Normal. pelo Peso - Chuva'!N89-'Dados Normal. pelo Peso - Chuva'!N$194)/('Dados Normal. pelo Peso - Chuva'!N$193-'Dados Normal. pelo Peso - Chuva'!N$194))</f>
        <v>1</v>
      </c>
      <c r="O89" s="24">
        <f>IF(ISBLANK('Dados Normal. pelo Peso - Chuva'!O89),"",('Dados Normal. pelo Peso - Chuva'!O89-'Dados Normal. pelo Peso - Chuva'!O$194)/('Dados Normal. pelo Peso - Chuva'!O$193-'Dados Normal. pelo Peso - Chuva'!O$194))</f>
        <v>0.92310126582278473</v>
      </c>
      <c r="P89" s="24">
        <f>IF(ISBLANK('Dados Normal. pelo Peso - Chuva'!P89),"",('Dados Normal. pelo Peso - Chuva'!P89-'Dados Normal. pelo Peso - Chuva'!P$194)/('Dados Normal. pelo Peso - Chuva'!P$193-'Dados Normal. pelo Peso - Chuva'!P$194))</f>
        <v>6.7643742953776051E-2</v>
      </c>
      <c r="Q89" s="24">
        <f>IF(ISBLANK('Dados Normal. pelo Peso - Chuva'!Q89),"",('Dados Normal. pelo Peso - Chuva'!Q89-'Dados Normal. pelo Peso - Chuva'!Q$194)/('Dados Normal. pelo Peso - Chuva'!Q$193-'Dados Normal. pelo Peso - Chuva'!Q$194))</f>
        <v>1</v>
      </c>
      <c r="R89" s="24">
        <f>IF(ISBLANK('Dados Normal. pelo Peso - Chuva'!R89),"",('Dados Normal. pelo Peso - Chuva'!R89-'Dados Normal. pelo Peso - Chuva'!R$194)/('Dados Normal. pelo Peso - Chuva'!R$193-'Dados Normal. pelo Peso - Chuva'!R$194))</f>
        <v>1</v>
      </c>
      <c r="S89" s="24">
        <f>IF(ISBLANK('Dados Normal. pelo Peso - Chuva'!S89),"",('Dados Normal. pelo Peso - Chuva'!S89-'Dados Normal. pelo Peso - Chuva'!S$194)/('Dados Normal. pelo Peso - Chuva'!S$193-'Dados Normal. pelo Peso - Chuva'!S$194))</f>
        <v>0.33333333333333343</v>
      </c>
      <c r="T89" s="24">
        <f>IF(ISBLANK('Dados Normal. pelo Peso - Chuva'!T89),"",('Dados Normal. pelo Peso - Chuva'!T89-'Dados Normal. pelo Peso - Chuva'!T$194)/('Dados Normal. pelo Peso - Chuva'!T$193-'Dados Normal. pelo Peso - Chuva'!T$194))</f>
        <v>1</v>
      </c>
      <c r="U89" s="24">
        <f>IF(ISBLANK('Dados Normal. pelo Peso - Chuva'!U89),"",('Dados Normal. pelo Peso - Chuva'!U89-'Dados Normal. pelo Peso - Chuva'!U$194)/('Dados Normal. pelo Peso - Chuva'!U$193-'Dados Normal. pelo Peso - Chuva'!U$194))</f>
        <v>0</v>
      </c>
      <c r="V89" s="24">
        <f>IF(ISBLANK('Dados Normal. pelo Peso - Chuva'!V89),"",('Dados Normal. pelo Peso - Chuva'!V89-'Dados Normal. pelo Peso - Chuva'!V$194)/('Dados Normal. pelo Peso - Chuva'!V$193-'Dados Normal. pelo Peso - Chuva'!V$194))</f>
        <v>0.91666666666666663</v>
      </c>
      <c r="W89" s="24">
        <f>IF(ISBLANK('Dados Normal. pelo Peso - Chuva'!W89),"",('Dados Normal. pelo Peso - Chuva'!W89-'Dados Normal. pelo Peso - Chuva'!W$194)/('Dados Normal. pelo Peso - Chuva'!W$193-'Dados Normal. pelo Peso - Chuva'!W$194))</f>
        <v>0.70080862533692745</v>
      </c>
      <c r="X89" s="24">
        <f>IF(ISBLANK('Dados Normal. pelo Peso - Chuva'!X89),"",('Dados Normal. pelo Peso - Chuva'!X89-'Dados Normal. pelo Peso - Chuva'!X$194)/('Dados Normal. pelo Peso - Chuva'!X$193-'Dados Normal. pelo Peso - Chuva'!X$194))</f>
        <v>0.5778236914600553</v>
      </c>
      <c r="Y89" s="24">
        <f>IF(ISBLANK('Dados Normal. pelo Peso - Chuva'!Y89),"",('Dados Normal. pelo Peso - Chuva'!Y89-'Dados Normal. pelo Peso - Chuva'!Y$194)/('Dados Normal. pelo Peso - Chuva'!Y$193-'Dados Normal. pelo Peso - Chuva'!Y$194))</f>
        <v>0.46380733324313345</v>
      </c>
      <c r="Z89" s="24">
        <f>IF(ISBLANK('Dados Normal. pelo Peso - Chuva'!Z89),"",('Dados Normal. pelo Peso - Chuva'!Z89-'Dados Normal. pelo Peso - Chuva'!Z$194)/('Dados Normal. pelo Peso - Chuva'!Z$193-'Dados Normal. pelo Peso - Chuva'!Z$194))</f>
        <v>0.55489086499595797</v>
      </c>
      <c r="AA89" s="24">
        <f>IF(ISBLANK('Dados Normal. pelo Peso - Chuva'!AA89),"",('Dados Normal. pelo Peso - Chuva'!AA89-'Dados Normal. pelo Peso - Chuva'!AA$194)/('Dados Normal. pelo Peso - Chuva'!AA$193-'Dados Normal. pelo Peso - Chuva'!AA$194))</f>
        <v>0.28347059950201114</v>
      </c>
      <c r="AB89" s="24">
        <f>IF(ISBLANK('Dados Normal. pelo Peso - Chuva'!AB89),"",('Dados Normal. pelo Peso - Chuva'!AB89-'Dados Normal. pelo Peso - Chuva'!AB$194)/('Dados Normal. pelo Peso - Chuva'!AB$193-'Dados Normal. pelo Peso - Chuva'!AB$194))</f>
        <v>0.2553191489361703</v>
      </c>
      <c r="AC89" s="24">
        <f>IF(ISBLANK('Dados Normal. pelo Peso - Chuva'!AC89),"",('Dados Normal. pelo Peso - Chuva'!AC89-'Dados Normal. pelo Peso - Chuva'!AC$194)/('Dados Normal. pelo Peso - Chuva'!AC$193-'Dados Normal. pelo Peso - Chuva'!AC$194))</f>
        <v>6.2499999999999965E-2</v>
      </c>
    </row>
    <row r="90" spans="1:29" s="17" customFormat="1" x14ac:dyDescent="0.25">
      <c r="A90" s="18" t="s">
        <v>1043</v>
      </c>
      <c r="B90" s="28" t="s">
        <v>1044</v>
      </c>
      <c r="C90" s="24">
        <f>IF(ISBLANK('Dados Normal. pelo Peso - Chuva'!C90),"",('Dados Normal. pelo Peso - Chuva'!C90-'Dados Normal. pelo Peso - Chuva'!C$194)/('Dados Normal. pelo Peso - Chuva'!C$193-'Dados Normal. pelo Peso - Chuva'!C$194))</f>
        <v>0.10736681271573476</v>
      </c>
      <c r="D90" s="24">
        <f>IF(ISBLANK('Dados Normal. pelo Peso - Chuva'!D90),"",('Dados Normal. pelo Peso - Chuva'!D90-'Dados Normal. pelo Peso - Chuva'!D$194)/('Dados Normal. pelo Peso - Chuva'!D$193-'Dados Normal. pelo Peso - Chuva'!D$194))</f>
        <v>0.99968800809793945</v>
      </c>
      <c r="E90" s="24">
        <f>IF(ISBLANK('Dados Normal. pelo Peso - Chuva'!E90),"",('Dados Normal. pelo Peso - Chuva'!E90-'Dados Normal. pelo Peso - Chuva'!E$194)/('Dados Normal. pelo Peso - Chuva'!E$193-'Dados Normal. pelo Peso - Chuva'!E$194))</f>
        <v>0.34456279415407481</v>
      </c>
      <c r="F90" s="24">
        <f>IF(ISBLANK('Dados Normal. pelo Peso - Chuva'!F90),"",('Dados Normal. pelo Peso - Chuva'!F90-'Dados Normal. pelo Peso - Chuva'!F$194)/('Dados Normal. pelo Peso - Chuva'!F$193-'Dados Normal. pelo Peso - Chuva'!F$194))</f>
        <v>0.31053268765133168</v>
      </c>
      <c r="G90" s="24">
        <f>IF(ISBLANK('Dados Normal. pelo Peso - Chuva'!G90),"",('Dados Normal. pelo Peso - Chuva'!G90-'Dados Normal. pelo Peso - Chuva'!G$194)/('Dados Normal. pelo Peso - Chuva'!G$193-'Dados Normal. pelo Peso - Chuva'!G$194))</f>
        <v>0.2263392132659251</v>
      </c>
      <c r="H90" s="24">
        <f>IF(ISBLANK('Dados Normal. pelo Peso - Chuva'!H90),"",('Dados Normal. pelo Peso - Chuva'!H90-'Dados Normal. pelo Peso - Chuva'!H$194)/('Dados Normal. pelo Peso - Chuva'!H$193-'Dados Normal. pelo Peso - Chuva'!H$194))</f>
        <v>0.78902830330839768</v>
      </c>
      <c r="I90" s="24">
        <f>IF(ISBLANK('Dados Normal. pelo Peso - Chuva'!I90),"",('Dados Normal. pelo Peso - Chuva'!I90-'Dados Normal. pelo Peso - Chuva'!I$194)/('Dados Normal. pelo Peso - Chuva'!I$193-'Dados Normal. pelo Peso - Chuva'!I$194))</f>
        <v>0.64613953488372089</v>
      </c>
      <c r="J90" s="24">
        <f>IF(ISBLANK('Dados Normal. pelo Peso - Chuva'!J90),"",('Dados Normal. pelo Peso - Chuva'!J90-'Dados Normal. pelo Peso - Chuva'!J$194)/('Dados Normal. pelo Peso - Chuva'!J$193-'Dados Normal. pelo Peso - Chuva'!J$194))</f>
        <v>0.50023663038334143</v>
      </c>
      <c r="K90" s="24">
        <f>IF(ISBLANK('Dados Normal. pelo Peso - Chuva'!K90),"",('Dados Normal. pelo Peso - Chuva'!K90-'Dados Normal. pelo Peso - Chuva'!K$194)/('Dados Normal. pelo Peso - Chuva'!K$193-'Dados Normal. pelo Peso - Chuva'!K$194))</f>
        <v>0.58826912018401378</v>
      </c>
      <c r="L90" s="24">
        <f>IF(ISBLANK('Dados Normal. pelo Peso - Chuva'!L90),"",('Dados Normal. pelo Peso - Chuva'!L90-'Dados Normal. pelo Peso - Chuva'!L$194)/('Dados Normal. pelo Peso - Chuva'!L$193-'Dados Normal. pelo Peso - Chuva'!L$194))</f>
        <v>0.93289535429375881</v>
      </c>
      <c r="M90" s="24">
        <f>IF(ISBLANK('Dados Normal. pelo Peso - Chuva'!M90),"",('Dados Normal. pelo Peso - Chuva'!M90-'Dados Normal. pelo Peso - Chuva'!M$194)/('Dados Normal. pelo Peso - Chuva'!M$193-'Dados Normal. pelo Peso - Chuva'!M$194))</f>
        <v>0.77464136973623332</v>
      </c>
      <c r="N90" s="24">
        <f>IF(ISBLANK('Dados Normal. pelo Peso - Chuva'!N90),"",('Dados Normal. pelo Peso - Chuva'!N90-'Dados Normal. pelo Peso - Chuva'!N$194)/('Dados Normal. pelo Peso - Chuva'!N$193-'Dados Normal. pelo Peso - Chuva'!N$194))</f>
        <v>0.92131979695431487</v>
      </c>
      <c r="O90" s="24">
        <f>IF(ISBLANK('Dados Normal. pelo Peso - Chuva'!O90),"",('Dados Normal. pelo Peso - Chuva'!O90-'Dados Normal. pelo Peso - Chuva'!O$194)/('Dados Normal. pelo Peso - Chuva'!O$193-'Dados Normal. pelo Peso - Chuva'!O$194))</f>
        <v>0.92721518987341756</v>
      </c>
      <c r="P90" s="24">
        <f>IF(ISBLANK('Dados Normal. pelo Peso - Chuva'!P90),"",('Dados Normal. pelo Peso - Chuva'!P90-'Dados Normal. pelo Peso - Chuva'!P$194)/('Dados Normal. pelo Peso - Chuva'!P$193-'Dados Normal. pelo Peso - Chuva'!P$194))</f>
        <v>8.0045095828635324E-2</v>
      </c>
      <c r="Q90" s="24">
        <f>IF(ISBLANK('Dados Normal. pelo Peso - Chuva'!Q90),"",('Dados Normal. pelo Peso - Chuva'!Q90-'Dados Normal. pelo Peso - Chuva'!Q$194)/('Dados Normal. pelo Peso - Chuva'!Q$193-'Dados Normal. pelo Peso - Chuva'!Q$194))</f>
        <v>1</v>
      </c>
      <c r="R90" s="24">
        <f>IF(ISBLANK('Dados Normal. pelo Peso - Chuva'!R90),"",('Dados Normal. pelo Peso - Chuva'!R90-'Dados Normal. pelo Peso - Chuva'!R$194)/('Dados Normal. pelo Peso - Chuva'!R$193-'Dados Normal. pelo Peso - Chuva'!R$194))</f>
        <v>1</v>
      </c>
      <c r="S90" s="24">
        <f>IF(ISBLANK('Dados Normal. pelo Peso - Chuva'!S90),"",('Dados Normal. pelo Peso - Chuva'!S90-'Dados Normal. pelo Peso - Chuva'!S$194)/('Dados Normal. pelo Peso - Chuva'!S$193-'Dados Normal. pelo Peso - Chuva'!S$194))</f>
        <v>1</v>
      </c>
      <c r="T90" s="24">
        <f>IF(ISBLANK('Dados Normal. pelo Peso - Chuva'!T90),"",('Dados Normal. pelo Peso - Chuva'!T90-'Dados Normal. pelo Peso - Chuva'!T$194)/('Dados Normal. pelo Peso - Chuva'!T$193-'Dados Normal. pelo Peso - Chuva'!T$194))</f>
        <v>1</v>
      </c>
      <c r="U90" s="24">
        <f>IF(ISBLANK('Dados Normal. pelo Peso - Chuva'!U90),"",('Dados Normal. pelo Peso - Chuva'!U90-'Dados Normal. pelo Peso - Chuva'!U$194)/('Dados Normal. pelo Peso - Chuva'!U$193-'Dados Normal. pelo Peso - Chuva'!U$194))</f>
        <v>1</v>
      </c>
      <c r="V90" s="24">
        <f>IF(ISBLANK('Dados Normal. pelo Peso - Chuva'!V90),"",('Dados Normal. pelo Peso - Chuva'!V90-'Dados Normal. pelo Peso - Chuva'!V$194)/('Dados Normal. pelo Peso - Chuva'!V$193-'Dados Normal. pelo Peso - Chuva'!V$194))</f>
        <v>0.875</v>
      </c>
      <c r="W90" s="24">
        <f>IF(ISBLANK('Dados Normal. pelo Peso - Chuva'!W90),"",('Dados Normal. pelo Peso - Chuva'!W90-'Dados Normal. pelo Peso - Chuva'!W$194)/('Dados Normal. pelo Peso - Chuva'!W$193-'Dados Normal. pelo Peso - Chuva'!W$194))</f>
        <v>0.23764600179694476</v>
      </c>
      <c r="X90" s="24">
        <f>IF(ISBLANK('Dados Normal. pelo Peso - Chuva'!X90),"",('Dados Normal. pelo Peso - Chuva'!X90-'Dados Normal. pelo Peso - Chuva'!X$194)/('Dados Normal. pelo Peso - Chuva'!X$193-'Dados Normal. pelo Peso - Chuva'!X$194))</f>
        <v>0.64807162534435248</v>
      </c>
      <c r="Y90" s="24">
        <f>IF(ISBLANK('Dados Normal. pelo Peso - Chuva'!Y90),"",('Dados Normal. pelo Peso - Chuva'!Y90-'Dados Normal. pelo Peso - Chuva'!Y$194)/('Dados Normal. pelo Peso - Chuva'!Y$193-'Dados Normal. pelo Peso - Chuva'!Y$194))</f>
        <v>0.10052766878636181</v>
      </c>
      <c r="Z90" s="24">
        <f>IF(ISBLANK('Dados Normal. pelo Peso - Chuva'!Z90),"",('Dados Normal. pelo Peso - Chuva'!Z90-'Dados Normal. pelo Peso - Chuva'!Z$194)/('Dados Normal. pelo Peso - Chuva'!Z$193-'Dados Normal. pelo Peso - Chuva'!Z$194))</f>
        <v>0.12772837510105095</v>
      </c>
      <c r="AA90" s="24">
        <f>IF(ISBLANK('Dados Normal. pelo Peso - Chuva'!AA90),"",('Dados Normal. pelo Peso - Chuva'!AA90-'Dados Normal. pelo Peso - Chuva'!AA$194)/('Dados Normal. pelo Peso - Chuva'!AA$193-'Dados Normal. pelo Peso - Chuva'!AA$194))</f>
        <v>0.32886420226010338</v>
      </c>
      <c r="AB90" s="24">
        <f>IF(ISBLANK('Dados Normal. pelo Peso - Chuva'!AB90),"",('Dados Normal. pelo Peso - Chuva'!AB90-'Dados Normal. pelo Peso - Chuva'!AB$194)/('Dados Normal. pelo Peso - Chuva'!AB$193-'Dados Normal. pelo Peso - Chuva'!AB$194))</f>
        <v>4.2553191489361646E-2</v>
      </c>
      <c r="AC90" s="24">
        <f>IF(ISBLANK('Dados Normal. pelo Peso - Chuva'!AC90),"",('Dados Normal. pelo Peso - Chuva'!AC90-'Dados Normal. pelo Peso - Chuva'!AC$194)/('Dados Normal. pelo Peso - Chuva'!AC$193-'Dados Normal. pelo Peso - Chuva'!AC$194))</f>
        <v>0.14583333333333329</v>
      </c>
    </row>
    <row r="91" spans="1:29" s="17" customFormat="1" x14ac:dyDescent="0.25">
      <c r="A91" s="18" t="s">
        <v>1045</v>
      </c>
      <c r="B91" s="28" t="s">
        <v>1046</v>
      </c>
      <c r="C91" s="24">
        <f>IF(ISBLANK('Dados Normal. pelo Peso - Chuva'!C91),"",('Dados Normal. pelo Peso - Chuva'!C91-'Dados Normal. pelo Peso - Chuva'!C$194)/('Dados Normal. pelo Peso - Chuva'!C$193-'Dados Normal. pelo Peso - Chuva'!C$194))</f>
        <v>0.39965871829048483</v>
      </c>
      <c r="D91" s="24">
        <f>IF(ISBLANK('Dados Normal. pelo Peso - Chuva'!D91),"",('Dados Normal. pelo Peso - Chuva'!D91-'Dados Normal. pelo Peso - Chuva'!D$194)/('Dados Normal. pelo Peso - Chuva'!D$193-'Dados Normal. pelo Peso - Chuva'!D$194))</f>
        <v>0.6127345055406479</v>
      </c>
      <c r="E91" s="24">
        <f>IF(ISBLANK('Dados Normal. pelo Peso - Chuva'!E91),"",('Dados Normal. pelo Peso - Chuva'!E91-'Dados Normal. pelo Peso - Chuva'!E$194)/('Dados Normal. pelo Peso - Chuva'!E$193-'Dados Normal. pelo Peso - Chuva'!E$194))</f>
        <v>0.48005945008669798</v>
      </c>
      <c r="F91" s="24">
        <f>IF(ISBLANK('Dados Normal. pelo Peso - Chuva'!F91),"",('Dados Normal. pelo Peso - Chuva'!F91-'Dados Normal. pelo Peso - Chuva'!F$194)/('Dados Normal. pelo Peso - Chuva'!F$193-'Dados Normal. pelo Peso - Chuva'!F$194))</f>
        <v>0.49697336561743344</v>
      </c>
      <c r="G91" s="24">
        <f>IF(ISBLANK('Dados Normal. pelo Peso - Chuva'!G91),"",('Dados Normal. pelo Peso - Chuva'!G91-'Dados Normal. pelo Peso - Chuva'!G$194)/('Dados Normal. pelo Peso - Chuva'!G$193-'Dados Normal. pelo Peso - Chuva'!G$194))</f>
        <v>0.20330639588010638</v>
      </c>
      <c r="H91" s="24">
        <f>IF(ISBLANK('Dados Normal. pelo Peso - Chuva'!H91),"",('Dados Normal. pelo Peso - Chuva'!H91-'Dados Normal. pelo Peso - Chuva'!H$194)/('Dados Normal. pelo Peso - Chuva'!H$193-'Dados Normal. pelo Peso - Chuva'!H$194))</f>
        <v>0.89188626843696239</v>
      </c>
      <c r="I91" s="24">
        <f>IF(ISBLANK('Dados Normal. pelo Peso - Chuva'!I91),"",('Dados Normal. pelo Peso - Chuva'!I91-'Dados Normal. pelo Peso - Chuva'!I$194)/('Dados Normal. pelo Peso - Chuva'!I$193-'Dados Normal. pelo Peso - Chuva'!I$194))</f>
        <v>0.52874418604651174</v>
      </c>
      <c r="J91" s="24">
        <f>IF(ISBLANK('Dados Normal. pelo Peso - Chuva'!J91),"",('Dados Normal. pelo Peso - Chuva'!J91-'Dados Normal. pelo Peso - Chuva'!J$194)/('Dados Normal. pelo Peso - Chuva'!J$193-'Dados Normal. pelo Peso - Chuva'!J$194))</f>
        <v>0.43019403691433999</v>
      </c>
      <c r="K91" s="24">
        <f>IF(ISBLANK('Dados Normal. pelo Peso - Chuva'!K91),"",('Dados Normal. pelo Peso - Chuva'!K91-'Dados Normal. pelo Peso - Chuva'!K$194)/('Dados Normal. pelo Peso - Chuva'!K$193-'Dados Normal. pelo Peso - Chuva'!K$194))</f>
        <v>0.31615871190339279</v>
      </c>
      <c r="L91" s="24">
        <f>IF(ISBLANK('Dados Normal. pelo Peso - Chuva'!L91),"",('Dados Normal. pelo Peso - Chuva'!L91-'Dados Normal. pelo Peso - Chuva'!L$194)/('Dados Normal. pelo Peso - Chuva'!L$193-'Dados Normal. pelo Peso - Chuva'!L$194))</f>
        <v>0.7786250586579071</v>
      </c>
      <c r="M91" s="24">
        <f>IF(ISBLANK('Dados Normal. pelo Peso - Chuva'!M91),"",('Dados Normal. pelo Peso - Chuva'!M91-'Dados Normal. pelo Peso - Chuva'!M$194)/('Dados Normal. pelo Peso - Chuva'!M$193-'Dados Normal. pelo Peso - Chuva'!M$194))</f>
        <v>0.84567329939842684</v>
      </c>
      <c r="N91" s="24">
        <f>IF(ISBLANK('Dados Normal. pelo Peso - Chuva'!N91),"",('Dados Normal. pelo Peso - Chuva'!N91-'Dados Normal. pelo Peso - Chuva'!N$194)/('Dados Normal. pelo Peso - Chuva'!N$193-'Dados Normal. pelo Peso - Chuva'!N$194))</f>
        <v>0.86738578680203082</v>
      </c>
      <c r="O91" s="24">
        <f>IF(ISBLANK('Dados Normal. pelo Peso - Chuva'!O91),"",('Dados Normal. pelo Peso - Chuva'!O91-'Dados Normal. pelo Peso - Chuva'!O$194)/('Dados Normal. pelo Peso - Chuva'!O$193-'Dados Normal. pelo Peso - Chuva'!O$194))</f>
        <v>0.82705696202531631</v>
      </c>
      <c r="P91" s="24">
        <f>IF(ISBLANK('Dados Normal. pelo Peso - Chuva'!P91),"",('Dados Normal. pelo Peso - Chuva'!P91-'Dados Normal. pelo Peso - Chuva'!P$194)/('Dados Normal. pelo Peso - Chuva'!P$193-'Dados Normal. pelo Peso - Chuva'!P$194))</f>
        <v>0.2908680947012397</v>
      </c>
      <c r="Q91" s="24">
        <f>IF(ISBLANK('Dados Normal. pelo Peso - Chuva'!Q91),"",('Dados Normal. pelo Peso - Chuva'!Q91-'Dados Normal. pelo Peso - Chuva'!Q$194)/('Dados Normal. pelo Peso - Chuva'!Q$193-'Dados Normal. pelo Peso - Chuva'!Q$194))</f>
        <v>1</v>
      </c>
      <c r="R91" s="24">
        <f>IF(ISBLANK('Dados Normal. pelo Peso - Chuva'!R91),"",('Dados Normal. pelo Peso - Chuva'!R91-'Dados Normal. pelo Peso - Chuva'!R$194)/('Dados Normal. pelo Peso - Chuva'!R$193-'Dados Normal. pelo Peso - Chuva'!R$194))</f>
        <v>0</v>
      </c>
      <c r="S91" s="24">
        <f>IF(ISBLANK('Dados Normal. pelo Peso - Chuva'!S91),"",('Dados Normal. pelo Peso - Chuva'!S91-'Dados Normal. pelo Peso - Chuva'!S$194)/('Dados Normal. pelo Peso - Chuva'!S$193-'Dados Normal. pelo Peso - Chuva'!S$194))</f>
        <v>0.33333333333333343</v>
      </c>
      <c r="T91" s="24">
        <f>IF(ISBLANK('Dados Normal. pelo Peso - Chuva'!T91),"",('Dados Normal. pelo Peso - Chuva'!T91-'Dados Normal. pelo Peso - Chuva'!T$194)/('Dados Normal. pelo Peso - Chuva'!T$193-'Dados Normal. pelo Peso - Chuva'!T$194))</f>
        <v>1</v>
      </c>
      <c r="U91" s="24">
        <f>IF(ISBLANK('Dados Normal. pelo Peso - Chuva'!U91),"",('Dados Normal. pelo Peso - Chuva'!U91-'Dados Normal. pelo Peso - Chuva'!U$194)/('Dados Normal. pelo Peso - Chuva'!U$193-'Dados Normal. pelo Peso - Chuva'!U$194))</f>
        <v>1</v>
      </c>
      <c r="V91" s="24">
        <f>IF(ISBLANK('Dados Normal. pelo Peso - Chuva'!V91),"",('Dados Normal. pelo Peso - Chuva'!V91-'Dados Normal. pelo Peso - Chuva'!V$194)/('Dados Normal. pelo Peso - Chuva'!V$193-'Dados Normal. pelo Peso - Chuva'!V$194))</f>
        <v>0.5</v>
      </c>
      <c r="W91" s="24">
        <f>IF(ISBLANK('Dados Normal. pelo Peso - Chuva'!W91),"",('Dados Normal. pelo Peso - Chuva'!W91-'Dados Normal. pelo Peso - Chuva'!W$194)/('Dados Normal. pelo Peso - Chuva'!W$193-'Dados Normal. pelo Peso - Chuva'!W$194))</f>
        <v>0.66891284815813146</v>
      </c>
      <c r="X91" s="24">
        <f>IF(ISBLANK('Dados Normal. pelo Peso - Chuva'!X91),"",('Dados Normal. pelo Peso - Chuva'!X91-'Dados Normal. pelo Peso - Chuva'!X$194)/('Dados Normal. pelo Peso - Chuva'!X$193-'Dados Normal. pelo Peso - Chuva'!X$194))</f>
        <v>0.48691460055096303</v>
      </c>
      <c r="Y91" s="24">
        <f>IF(ISBLANK('Dados Normal. pelo Peso - Chuva'!Y91),"",('Dados Normal. pelo Peso - Chuva'!Y91-'Dados Normal. pelo Peso - Chuva'!Y$194)/('Dados Normal. pelo Peso - Chuva'!Y$193-'Dados Normal. pelo Peso - Chuva'!Y$194))</f>
        <v>0.35394398592883231</v>
      </c>
      <c r="Z91" s="24">
        <f>IF(ISBLANK('Dados Normal. pelo Peso - Chuva'!Z91),"",('Dados Normal. pelo Peso - Chuva'!Z91-'Dados Normal. pelo Peso - Chuva'!Z$194)/('Dados Normal. pelo Peso - Chuva'!Z$193-'Dados Normal. pelo Peso - Chuva'!Z$194))</f>
        <v>0.36992724333063864</v>
      </c>
      <c r="AA91" s="24">
        <f>IF(ISBLANK('Dados Normal. pelo Peso - Chuva'!AA91),"",('Dados Normal. pelo Peso - Chuva'!AA91-'Dados Normal. pelo Peso - Chuva'!AA$194)/('Dados Normal. pelo Peso - Chuva'!AA$193-'Dados Normal. pelo Peso - Chuva'!AA$194))</f>
        <v>0.58054012641256469</v>
      </c>
      <c r="AB91" s="24">
        <f>IF(ISBLANK('Dados Normal. pelo Peso - Chuva'!AB91),"",('Dados Normal. pelo Peso - Chuva'!AB91-'Dados Normal. pelo Peso - Chuva'!AB$194)/('Dados Normal. pelo Peso - Chuva'!AB$193-'Dados Normal. pelo Peso - Chuva'!AB$194))</f>
        <v>0.48936170212765961</v>
      </c>
      <c r="AC91" s="24">
        <f>IF(ISBLANK('Dados Normal. pelo Peso - Chuva'!AC91),"",('Dados Normal. pelo Peso - Chuva'!AC91-'Dados Normal. pelo Peso - Chuva'!AC$194)/('Dados Normal. pelo Peso - Chuva'!AC$193-'Dados Normal. pelo Peso - Chuva'!AC$194))</f>
        <v>0.43750000000000006</v>
      </c>
    </row>
    <row r="92" spans="1:29" s="17" customFormat="1" x14ac:dyDescent="0.25">
      <c r="A92" s="18" t="s">
        <v>1047</v>
      </c>
      <c r="B92" s="28" t="s">
        <v>1048</v>
      </c>
      <c r="C92" s="24">
        <f>IF(ISBLANK('Dados Normal. pelo Peso - Chuva'!C92),"",('Dados Normal. pelo Peso - Chuva'!C92-'Dados Normal. pelo Peso - Chuva'!C$194)/('Dados Normal. pelo Peso - Chuva'!C$193-'Dados Normal. pelo Peso - Chuva'!C$194))</f>
        <v>0.58750868577885362</v>
      </c>
      <c r="D92" s="24">
        <f>IF(ISBLANK('Dados Normal. pelo Peso - Chuva'!D92),"",('Dados Normal. pelo Peso - Chuva'!D92-'Dados Normal. pelo Peso - Chuva'!D$194)/('Dados Normal. pelo Peso - Chuva'!D$193-'Dados Normal. pelo Peso - Chuva'!D$194))</f>
        <v>0.4438954537214348</v>
      </c>
      <c r="E92" s="24">
        <f>IF(ISBLANK('Dados Normal. pelo Peso - Chuva'!E92),"",('Dados Normal. pelo Peso - Chuva'!E92-'Dados Normal. pelo Peso - Chuva'!E$194)/('Dados Normal. pelo Peso - Chuva'!E$193-'Dados Normal. pelo Peso - Chuva'!E$194))</f>
        <v>0.50507802823879111</v>
      </c>
      <c r="F92" s="24">
        <f>IF(ISBLANK('Dados Normal. pelo Peso - Chuva'!F92),"",('Dados Normal. pelo Peso - Chuva'!F92-'Dados Normal. pelo Peso - Chuva'!F$194)/('Dados Normal. pelo Peso - Chuva'!F$193-'Dados Normal. pelo Peso - Chuva'!F$194))</f>
        <v>0.47639225181598072</v>
      </c>
      <c r="G92" s="24">
        <f>IF(ISBLANK('Dados Normal. pelo Peso - Chuva'!G92),"",('Dados Normal. pelo Peso - Chuva'!G92-'Dados Normal. pelo Peso - Chuva'!G$194)/('Dados Normal. pelo Peso - Chuva'!G$193-'Dados Normal. pelo Peso - Chuva'!G$194))</f>
        <v>0.13602880935117787</v>
      </c>
      <c r="H92" s="24">
        <f>IF(ISBLANK('Dados Normal. pelo Peso - Chuva'!H92),"",('Dados Normal. pelo Peso - Chuva'!H92-'Dados Normal. pelo Peso - Chuva'!H$194)/('Dados Normal. pelo Peso - Chuva'!H$193-'Dados Normal. pelo Peso - Chuva'!H$194))</f>
        <v>0.58499921738386729</v>
      </c>
      <c r="I92" s="24">
        <f>IF(ISBLANK('Dados Normal. pelo Peso - Chuva'!I92),"",('Dados Normal. pelo Peso - Chuva'!I92-'Dados Normal. pelo Peso - Chuva'!I$194)/('Dados Normal. pelo Peso - Chuva'!I$193-'Dados Normal. pelo Peso - Chuva'!I$194))</f>
        <v>0.71758139534883736</v>
      </c>
      <c r="J92" s="24">
        <f>IF(ISBLANK('Dados Normal. pelo Peso - Chuva'!J92),"",('Dados Normal. pelo Peso - Chuva'!J92-'Dados Normal. pelo Peso - Chuva'!J$194)/('Dados Normal. pelo Peso - Chuva'!J$193-'Dados Normal. pelo Peso - Chuva'!J$194))</f>
        <v>0.44013251301467127</v>
      </c>
      <c r="K92" s="24">
        <f>IF(ISBLANK('Dados Normal. pelo Peso - Chuva'!K92),"",('Dados Normal. pelo Peso - Chuva'!K92-'Dados Normal. pelo Peso - Chuva'!K$194)/('Dados Normal. pelo Peso - Chuva'!K$193-'Dados Normal. pelo Peso - Chuva'!K$194))</f>
        <v>0.61265094882116156</v>
      </c>
      <c r="L92" s="24">
        <f>IF(ISBLANK('Dados Normal. pelo Peso - Chuva'!L92),"",('Dados Normal. pelo Peso - Chuva'!L92-'Dados Normal. pelo Peso - Chuva'!L$194)/('Dados Normal. pelo Peso - Chuva'!L$193-'Dados Normal. pelo Peso - Chuva'!L$194))</f>
        <v>0.74495541999061454</v>
      </c>
      <c r="M92" s="24">
        <f>IF(ISBLANK('Dados Normal. pelo Peso - Chuva'!M92),"",('Dados Normal. pelo Peso - Chuva'!M92-'Dados Normal. pelo Peso - Chuva'!M$194)/('Dados Normal. pelo Peso - Chuva'!M$193-'Dados Normal. pelo Peso - Chuva'!M$194))</f>
        <v>0.64194817214252653</v>
      </c>
      <c r="N92" s="24">
        <f>IF(ISBLANK('Dados Normal. pelo Peso - Chuva'!N92),"",('Dados Normal. pelo Peso - Chuva'!N92-'Dados Normal. pelo Peso - Chuva'!N$194)/('Dados Normal. pelo Peso - Chuva'!N$193-'Dados Normal. pelo Peso - Chuva'!N$194))</f>
        <v>0.73519458544839289</v>
      </c>
      <c r="O92" s="24">
        <f>IF(ISBLANK('Dados Normal. pelo Peso - Chuva'!O92),"",('Dados Normal. pelo Peso - Chuva'!O92-'Dados Normal. pelo Peso - Chuva'!O$194)/('Dados Normal. pelo Peso - Chuva'!O$193-'Dados Normal. pelo Peso - Chuva'!O$194))</f>
        <v>0.57262658227848096</v>
      </c>
      <c r="P92" s="24">
        <f>IF(ISBLANK('Dados Normal. pelo Peso - Chuva'!P92),"",('Dados Normal. pelo Peso - Chuva'!P92-'Dados Normal. pelo Peso - Chuva'!P$194)/('Dados Normal. pelo Peso - Chuva'!P$193-'Dados Normal. pelo Peso - Chuva'!P$194))</f>
        <v>0.22547914317925685</v>
      </c>
      <c r="Q92" s="24">
        <f>IF(ISBLANK('Dados Normal. pelo Peso - Chuva'!Q92),"",('Dados Normal. pelo Peso - Chuva'!Q92-'Dados Normal. pelo Peso - Chuva'!Q$194)/('Dados Normal. pelo Peso - Chuva'!Q$193-'Dados Normal. pelo Peso - Chuva'!Q$194))</f>
        <v>0</v>
      </c>
      <c r="R92" s="24">
        <f>IF(ISBLANK('Dados Normal. pelo Peso - Chuva'!R92),"",('Dados Normal. pelo Peso - Chuva'!R92-'Dados Normal. pelo Peso - Chuva'!R$194)/('Dados Normal. pelo Peso - Chuva'!R$193-'Dados Normal. pelo Peso - Chuva'!R$194))</f>
        <v>0</v>
      </c>
      <c r="S92" s="24">
        <f>IF(ISBLANK('Dados Normal. pelo Peso - Chuva'!S92),"",('Dados Normal. pelo Peso - Chuva'!S92-'Dados Normal. pelo Peso - Chuva'!S$194)/('Dados Normal. pelo Peso - Chuva'!S$193-'Dados Normal. pelo Peso - Chuva'!S$194))</f>
        <v>1</v>
      </c>
      <c r="T92" s="24">
        <f>IF(ISBLANK('Dados Normal. pelo Peso - Chuva'!T92),"",('Dados Normal. pelo Peso - Chuva'!T92-'Dados Normal. pelo Peso - Chuva'!T$194)/('Dados Normal. pelo Peso - Chuva'!T$193-'Dados Normal. pelo Peso - Chuva'!T$194))</f>
        <v>1</v>
      </c>
      <c r="U92" s="24">
        <f>IF(ISBLANK('Dados Normal. pelo Peso - Chuva'!U92),"",('Dados Normal. pelo Peso - Chuva'!U92-'Dados Normal. pelo Peso - Chuva'!U$194)/('Dados Normal. pelo Peso - Chuva'!U$193-'Dados Normal. pelo Peso - Chuva'!U$194))</f>
        <v>1</v>
      </c>
      <c r="V92" s="24">
        <f>IF(ISBLANK('Dados Normal. pelo Peso - Chuva'!V92),"",('Dados Normal. pelo Peso - Chuva'!V92-'Dados Normal. pelo Peso - Chuva'!V$194)/('Dados Normal. pelo Peso - Chuva'!V$193-'Dados Normal. pelo Peso - Chuva'!V$194))</f>
        <v>0.41666666666666635</v>
      </c>
      <c r="W92" s="24">
        <f>IF(ISBLANK('Dados Normal. pelo Peso - Chuva'!W92),"",('Dados Normal. pelo Peso - Chuva'!W92-'Dados Normal. pelo Peso - Chuva'!W$194)/('Dados Normal. pelo Peso - Chuva'!W$193-'Dados Normal. pelo Peso - Chuva'!W$194))</f>
        <v>0.69541778975741242</v>
      </c>
      <c r="X92" s="24">
        <f>IF(ISBLANK('Dados Normal. pelo Peso - Chuva'!X92),"",('Dados Normal. pelo Peso - Chuva'!X92-'Dados Normal. pelo Peso - Chuva'!X$194)/('Dados Normal. pelo Peso - Chuva'!X$193-'Dados Normal. pelo Peso - Chuva'!X$194))</f>
        <v>0.53236914600550911</v>
      </c>
      <c r="Y92" s="24">
        <f>IF(ISBLANK('Dados Normal. pelo Peso - Chuva'!Y92),"",('Dados Normal. pelo Peso - Chuva'!Y92-'Dados Normal. pelo Peso - Chuva'!Y$194)/('Dados Normal. pelo Peso - Chuva'!Y$193-'Dados Normal. pelo Peso - Chuva'!Y$194))</f>
        <v>0.57353538086862399</v>
      </c>
      <c r="Z92" s="24">
        <f>IF(ISBLANK('Dados Normal. pelo Peso - Chuva'!Z92),"",('Dados Normal. pelo Peso - Chuva'!Z92-'Dados Normal. pelo Peso - Chuva'!Z$194)/('Dados Normal. pelo Peso - Chuva'!Z$193-'Dados Normal. pelo Peso - Chuva'!Z$194))</f>
        <v>0.51527890056588532</v>
      </c>
      <c r="AA92" s="24">
        <f>IF(ISBLANK('Dados Normal. pelo Peso - Chuva'!AA92),"",('Dados Normal. pelo Peso - Chuva'!AA92-'Dados Normal. pelo Peso - Chuva'!AA$194)/('Dados Normal. pelo Peso - Chuva'!AA$193-'Dados Normal. pelo Peso - Chuva'!AA$194))</f>
        <v>0.62938134457000572</v>
      </c>
      <c r="AB92" s="24">
        <f>IF(ISBLANK('Dados Normal. pelo Peso - Chuva'!AB92),"",('Dados Normal. pelo Peso - Chuva'!AB92-'Dados Normal. pelo Peso - Chuva'!AB$194)/('Dados Normal. pelo Peso - Chuva'!AB$193-'Dados Normal. pelo Peso - Chuva'!AB$194))</f>
        <v>0.51063829787234039</v>
      </c>
      <c r="AC92" s="24">
        <f>IF(ISBLANK('Dados Normal. pelo Peso - Chuva'!AC92),"",('Dados Normal. pelo Peso - Chuva'!AC92-'Dados Normal. pelo Peso - Chuva'!AC$194)/('Dados Normal. pelo Peso - Chuva'!AC$193-'Dados Normal. pelo Peso - Chuva'!AC$194))</f>
        <v>0.58333333333333337</v>
      </c>
    </row>
    <row r="93" spans="1:29" s="17" customFormat="1" x14ac:dyDescent="0.25">
      <c r="A93" s="18" t="s">
        <v>1049</v>
      </c>
      <c r="B93" s="28" t="s">
        <v>1050</v>
      </c>
      <c r="C93" s="24">
        <f>IF(ISBLANK('Dados Normal. pelo Peso - Chuva'!C93),"",('Dados Normal. pelo Peso - Chuva'!C93-'Dados Normal. pelo Peso - Chuva'!C$194)/('Dados Normal. pelo Peso - Chuva'!C$193-'Dados Normal. pelo Peso - Chuva'!C$194))</f>
        <v>0.63813522527310673</v>
      </c>
      <c r="D93" s="24">
        <f>IF(ISBLANK('Dados Normal. pelo Peso - Chuva'!D93),"",('Dados Normal. pelo Peso - Chuva'!D93-'Dados Normal. pelo Peso - Chuva'!D$194)/('Dados Normal. pelo Peso - Chuva'!D$193-'Dados Normal. pelo Peso - Chuva'!D$194))</f>
        <v>0.3064427641980757</v>
      </c>
      <c r="E93" s="24">
        <f>IF(ISBLANK('Dados Normal. pelo Peso - Chuva'!E93),"",('Dados Normal. pelo Peso - Chuva'!E93-'Dados Normal. pelo Peso - Chuva'!E$194)/('Dados Normal. pelo Peso - Chuva'!E$193-'Dados Normal. pelo Peso - Chuva'!E$194))</f>
        <v>0.65692345801337615</v>
      </c>
      <c r="F93" s="24">
        <f>IF(ISBLANK('Dados Normal. pelo Peso - Chuva'!F93),"",('Dados Normal. pelo Peso - Chuva'!F93-'Dados Normal. pelo Peso - Chuva'!F$194)/('Dados Normal. pelo Peso - Chuva'!F$193-'Dados Normal. pelo Peso - Chuva'!F$194))</f>
        <v>0.71065375302663447</v>
      </c>
      <c r="G93" s="24">
        <f>IF(ISBLANK('Dados Normal. pelo Peso - Chuva'!G93),"",('Dados Normal. pelo Peso - Chuva'!G93-'Dados Normal. pelo Peso - Chuva'!G$194)/('Dados Normal. pelo Peso - Chuva'!G$193-'Dados Normal. pelo Peso - Chuva'!G$194))</f>
        <v>0.11357460818984878</v>
      </c>
      <c r="H93" s="24">
        <f>IF(ISBLANK('Dados Normal. pelo Peso - Chuva'!H93),"",('Dados Normal. pelo Peso - Chuva'!H93-'Dados Normal. pelo Peso - Chuva'!H$194)/('Dados Normal. pelo Peso - Chuva'!H$193-'Dados Normal. pelo Peso - Chuva'!H$194))</f>
        <v>0.64062893145484723</v>
      </c>
      <c r="I93" s="24">
        <f>IF(ISBLANK('Dados Normal. pelo Peso - Chuva'!I93),"",('Dados Normal. pelo Peso - Chuva'!I93-'Dados Normal. pelo Peso - Chuva'!I$194)/('Dados Normal. pelo Peso - Chuva'!I$193-'Dados Normal. pelo Peso - Chuva'!I$194))</f>
        <v>0.71758139534883736</v>
      </c>
      <c r="J93" s="24">
        <f>IF(ISBLANK('Dados Normal. pelo Peso - Chuva'!J93),"",('Dados Normal. pelo Peso - Chuva'!J93-'Dados Normal. pelo Peso - Chuva'!J$194)/('Dados Normal. pelo Peso - Chuva'!J$193-'Dados Normal. pelo Peso - Chuva'!J$194))</f>
        <v>0.56034074775201159</v>
      </c>
      <c r="K93" s="24">
        <f>IF(ISBLANK('Dados Normal. pelo Peso - Chuva'!K93),"",('Dados Normal. pelo Peso - Chuva'!K93-'Dados Normal. pelo Peso - Chuva'!K$194)/('Dados Normal. pelo Peso - Chuva'!K$193-'Dados Normal. pelo Peso - Chuva'!K$194))</f>
        <v>0.61161587119033933</v>
      </c>
      <c r="L93" s="24">
        <f>IF(ISBLANK('Dados Normal. pelo Peso - Chuva'!L93),"",('Dados Normal. pelo Peso - Chuva'!L93-'Dados Normal. pelo Peso - Chuva'!L$194)/('Dados Normal. pelo Peso - Chuva'!L$193-'Dados Normal. pelo Peso - Chuva'!L$194))</f>
        <v>0.56088690755513837</v>
      </c>
      <c r="M93" s="24">
        <f>IF(ISBLANK('Dados Normal. pelo Peso - Chuva'!M93),"",('Dados Normal. pelo Peso - Chuva'!M93-'Dados Normal. pelo Peso - Chuva'!M$194)/('Dados Normal. pelo Peso - Chuva'!M$193-'Dados Normal. pelo Peso - Chuva'!M$194))</f>
        <v>0.71552521980564565</v>
      </c>
      <c r="N93" s="24">
        <f>IF(ISBLANK('Dados Normal. pelo Peso - Chuva'!N93),"",('Dados Normal. pelo Peso - Chuva'!N93-'Dados Normal. pelo Peso - Chuva'!N$194)/('Dados Normal. pelo Peso - Chuva'!N$193-'Dados Normal. pelo Peso - Chuva'!N$194))</f>
        <v>0.89234348561759735</v>
      </c>
      <c r="O93" s="24">
        <f>IF(ISBLANK('Dados Normal. pelo Peso - Chuva'!O93),"",('Dados Normal. pelo Peso - Chuva'!O93-'Dados Normal. pelo Peso - Chuva'!O$194)/('Dados Normal. pelo Peso - Chuva'!O$193-'Dados Normal. pelo Peso - Chuva'!O$194))</f>
        <v>0.67674050632911387</v>
      </c>
      <c r="P93" s="24">
        <f>IF(ISBLANK('Dados Normal. pelo Peso - Chuva'!P93),"",('Dados Normal. pelo Peso - Chuva'!P93-'Dados Normal. pelo Peso - Chuva'!P$194)/('Dados Normal. pelo Peso - Chuva'!P$193-'Dados Normal. pelo Peso - Chuva'!P$194))</f>
        <v>4.7350620067642221E-2</v>
      </c>
      <c r="Q93" s="24">
        <f>IF(ISBLANK('Dados Normal. pelo Peso - Chuva'!Q93),"",('Dados Normal. pelo Peso - Chuva'!Q93-'Dados Normal. pelo Peso - Chuva'!Q$194)/('Dados Normal. pelo Peso - Chuva'!Q$193-'Dados Normal. pelo Peso - Chuva'!Q$194))</f>
        <v>0</v>
      </c>
      <c r="R93" s="24">
        <f>IF(ISBLANK('Dados Normal. pelo Peso - Chuva'!R93),"",('Dados Normal. pelo Peso - Chuva'!R93-'Dados Normal. pelo Peso - Chuva'!R$194)/('Dados Normal. pelo Peso - Chuva'!R$193-'Dados Normal. pelo Peso - Chuva'!R$194))</f>
        <v>0</v>
      </c>
      <c r="S93" s="24">
        <f>IF(ISBLANK('Dados Normal. pelo Peso - Chuva'!S93),"",('Dados Normal. pelo Peso - Chuva'!S93-'Dados Normal. pelo Peso - Chuva'!S$194)/('Dados Normal. pelo Peso - Chuva'!S$193-'Dados Normal. pelo Peso - Chuva'!S$194))</f>
        <v>0.33333333333333343</v>
      </c>
      <c r="T93" s="24">
        <f>IF(ISBLANK('Dados Normal. pelo Peso - Chuva'!T93),"",('Dados Normal. pelo Peso - Chuva'!T93-'Dados Normal. pelo Peso - Chuva'!T$194)/('Dados Normal. pelo Peso - Chuva'!T$193-'Dados Normal. pelo Peso - Chuva'!T$194))</f>
        <v>1</v>
      </c>
      <c r="U93" s="24">
        <f>IF(ISBLANK('Dados Normal. pelo Peso - Chuva'!U93),"",('Dados Normal. pelo Peso - Chuva'!U93-'Dados Normal. pelo Peso - Chuva'!U$194)/('Dados Normal. pelo Peso - Chuva'!U$193-'Dados Normal. pelo Peso - Chuva'!U$194))</f>
        <v>1</v>
      </c>
      <c r="V93" s="24">
        <f>IF(ISBLANK('Dados Normal. pelo Peso - Chuva'!V93),"",('Dados Normal. pelo Peso - Chuva'!V93-'Dados Normal. pelo Peso - Chuva'!V$194)/('Dados Normal. pelo Peso - Chuva'!V$193-'Dados Normal. pelo Peso - Chuva'!V$194))</f>
        <v>0.66666666666666663</v>
      </c>
      <c r="W93" s="24">
        <f>IF(ISBLANK('Dados Normal. pelo Peso - Chuva'!W93),"",('Dados Normal. pelo Peso - Chuva'!W93-'Dados Normal. pelo Peso - Chuva'!W$194)/('Dados Normal. pelo Peso - Chuva'!W$193-'Dados Normal. pelo Peso - Chuva'!W$194))</f>
        <v>0.60871518418688253</v>
      </c>
      <c r="X93" s="24">
        <f>IF(ISBLANK('Dados Normal. pelo Peso - Chuva'!X93),"",('Dados Normal. pelo Peso - Chuva'!X93-'Dados Normal. pelo Peso - Chuva'!X$194)/('Dados Normal. pelo Peso - Chuva'!X$193-'Dados Normal. pelo Peso - Chuva'!X$194))</f>
        <v>0.2906336088154271</v>
      </c>
      <c r="Y93" s="24">
        <f>IF(ISBLANK('Dados Normal. pelo Peso - Chuva'!Y93),"",('Dados Normal. pelo Peso - Chuva'!Y93-'Dados Normal. pelo Peso - Chuva'!Y$194)/('Dados Normal. pelo Peso - Chuva'!Y$193-'Dados Normal. pelo Peso - Chuva'!Y$194))</f>
        <v>0.69016371262346099</v>
      </c>
      <c r="Z93" s="24">
        <f>IF(ISBLANK('Dados Normal. pelo Peso - Chuva'!Z93),"",('Dados Normal. pelo Peso - Chuva'!Z93-'Dados Normal. pelo Peso - Chuva'!Z$194)/('Dados Normal. pelo Peso - Chuva'!Z$193-'Dados Normal. pelo Peso - Chuva'!Z$194))</f>
        <v>0.84300727566693623</v>
      </c>
      <c r="AA93" s="24">
        <f>IF(ISBLANK('Dados Normal. pelo Peso - Chuva'!AA93),"",('Dados Normal. pelo Peso - Chuva'!AA93-'Dados Normal. pelo Peso - Chuva'!AA$194)/('Dados Normal. pelo Peso - Chuva'!AA$193-'Dados Normal. pelo Peso - Chuva'!AA$194))</f>
        <v>0.65657919938709053</v>
      </c>
      <c r="AB93" s="24">
        <f>IF(ISBLANK('Dados Normal. pelo Peso - Chuva'!AB93),"",('Dados Normal. pelo Peso - Chuva'!AB93-'Dados Normal. pelo Peso - Chuva'!AB$194)/('Dados Normal. pelo Peso - Chuva'!AB$193-'Dados Normal. pelo Peso - Chuva'!AB$194))</f>
        <v>0.51063829787234039</v>
      </c>
      <c r="AC93" s="24">
        <f>IF(ISBLANK('Dados Normal. pelo Peso - Chuva'!AC93),"",('Dados Normal. pelo Peso - Chuva'!AC93-'Dados Normal. pelo Peso - Chuva'!AC$194)/('Dados Normal. pelo Peso - Chuva'!AC$193-'Dados Normal. pelo Peso - Chuva'!AC$194))</f>
        <v>0.31249999999999989</v>
      </c>
    </row>
    <row r="94" spans="1:29" s="17" customFormat="1" x14ac:dyDescent="0.25">
      <c r="A94" s="18" t="s">
        <v>1051</v>
      </c>
      <c r="B94" s="28" t="s">
        <v>1052</v>
      </c>
      <c r="C94" s="24">
        <f>IF(ISBLANK('Dados Normal. pelo Peso - Chuva'!C94),"",('Dados Normal. pelo Peso - Chuva'!C94-'Dados Normal. pelo Peso - Chuva'!C$194)/('Dados Normal. pelo Peso - Chuva'!C$193-'Dados Normal. pelo Peso - Chuva'!C$194))</f>
        <v>0.81548982805521808</v>
      </c>
      <c r="D94" s="24">
        <f>IF(ISBLANK('Dados Normal. pelo Peso - Chuva'!D94),"",('Dados Normal. pelo Peso - Chuva'!D94-'Dados Normal. pelo Peso - Chuva'!D$194)/('Dados Normal. pelo Peso - Chuva'!D$193-'Dados Normal. pelo Peso - Chuva'!D$194))</f>
        <v>0.24220656814628994</v>
      </c>
      <c r="E94" s="24">
        <f>IF(ISBLANK('Dados Normal. pelo Peso - Chuva'!E94),"",('Dados Normal. pelo Peso - Chuva'!E94-'Dados Normal. pelo Peso - Chuva'!E$194)/('Dados Normal. pelo Peso - Chuva'!E$193-'Dados Normal. pelo Peso - Chuva'!E$194))</f>
        <v>0.69729997522913068</v>
      </c>
      <c r="F94" s="24">
        <f>IF(ISBLANK('Dados Normal. pelo Peso - Chuva'!F94),"",('Dados Normal. pelo Peso - Chuva'!F94-'Dados Normal. pelo Peso - Chuva'!F$194)/('Dados Normal. pelo Peso - Chuva'!F$193-'Dados Normal. pelo Peso - Chuva'!F$194))</f>
        <v>0.60411622276029053</v>
      </c>
      <c r="G94" s="24">
        <f>IF(ISBLANK('Dados Normal. pelo Peso - Chuva'!G94),"",('Dados Normal. pelo Peso - Chuva'!G94-'Dados Normal. pelo Peso - Chuva'!G$194)/('Dados Normal. pelo Peso - Chuva'!G$193-'Dados Normal. pelo Peso - Chuva'!G$194))</f>
        <v>0.32633813155069491</v>
      </c>
      <c r="H94" s="24">
        <f>IF(ISBLANK('Dados Normal. pelo Peso - Chuva'!H94),"",('Dados Normal. pelo Peso - Chuva'!H94-'Dados Normal. pelo Peso - Chuva'!H$194)/('Dados Normal. pelo Peso - Chuva'!H$193-'Dados Normal. pelo Peso - Chuva'!H$194))</f>
        <v>0.80749925525530708</v>
      </c>
      <c r="I94" s="24">
        <f>IF(ISBLANK('Dados Normal. pelo Peso - Chuva'!I94),"",('Dados Normal. pelo Peso - Chuva'!I94-'Dados Normal. pelo Peso - Chuva'!I$194)/('Dados Normal. pelo Peso - Chuva'!I$193-'Dados Normal. pelo Peso - Chuva'!I$194))</f>
        <v>0.41748837209302353</v>
      </c>
      <c r="J94" s="24">
        <f>IF(ISBLANK('Dados Normal. pelo Peso - Chuva'!J94),"",('Dados Normal. pelo Peso - Chuva'!J94-'Dados Normal. pelo Peso - Chuva'!J$194)/('Dados Normal. pelo Peso - Chuva'!J$193-'Dados Normal. pelo Peso - Chuva'!J$194))</f>
        <v>0.37576904874585915</v>
      </c>
      <c r="K94" s="24">
        <f>IF(ISBLANK('Dados Normal. pelo Peso - Chuva'!K94),"",('Dados Normal. pelo Peso - Chuva'!K94-'Dados Normal. pelo Peso - Chuva'!K$194)/('Dados Normal. pelo Peso - Chuva'!K$193-'Dados Normal. pelo Peso - Chuva'!K$194))</f>
        <v>0.78872915468660154</v>
      </c>
      <c r="L94" s="24">
        <f>IF(ISBLANK('Dados Normal. pelo Peso - Chuva'!L94),"",('Dados Normal. pelo Peso - Chuva'!L94-'Dados Normal. pelo Peso - Chuva'!L$194)/('Dados Normal. pelo Peso - Chuva'!L$193-'Dados Normal. pelo Peso - Chuva'!L$194))</f>
        <v>0.81616611919286708</v>
      </c>
      <c r="M94" s="24">
        <f>IF(ISBLANK('Dados Normal. pelo Peso - Chuva'!M94),"",('Dados Normal. pelo Peso - Chuva'!M94-'Dados Normal. pelo Peso - Chuva'!M$194)/('Dados Normal. pelo Peso - Chuva'!M$193-'Dados Normal. pelo Peso - Chuva'!M$194))</f>
        <v>0.64888940305414167</v>
      </c>
      <c r="N94" s="24">
        <f>IF(ISBLANK('Dados Normal. pelo Peso - Chuva'!N94),"",('Dados Normal. pelo Peso - Chuva'!N94-'Dados Normal. pelo Peso - Chuva'!N$194)/('Dados Normal. pelo Peso - Chuva'!N$193-'Dados Normal. pelo Peso - Chuva'!N$194))</f>
        <v>0.59369712351945858</v>
      </c>
      <c r="O94" s="24">
        <f>IF(ISBLANK('Dados Normal. pelo Peso - Chuva'!O94),"",('Dados Normal. pelo Peso - Chuva'!O94-'Dados Normal. pelo Peso - Chuva'!O$194)/('Dados Normal. pelo Peso - Chuva'!O$193-'Dados Normal. pelo Peso - Chuva'!O$194))</f>
        <v>0.59794303797468351</v>
      </c>
      <c r="P94" s="24">
        <f>IF(ISBLANK('Dados Normal. pelo Peso - Chuva'!P94),"",('Dados Normal. pelo Peso - Chuva'!P94-'Dados Normal. pelo Peso - Chuva'!P$194)/('Dados Normal. pelo Peso - Chuva'!P$193-'Dados Normal. pelo Peso - Chuva'!P$194))</f>
        <v>0.30326944757609897</v>
      </c>
      <c r="Q94" s="24">
        <f>IF(ISBLANK('Dados Normal. pelo Peso - Chuva'!Q94),"",('Dados Normal. pelo Peso - Chuva'!Q94-'Dados Normal. pelo Peso - Chuva'!Q$194)/('Dados Normal. pelo Peso - Chuva'!Q$193-'Dados Normal. pelo Peso - Chuva'!Q$194))</f>
        <v>0</v>
      </c>
      <c r="R94" s="24">
        <f>IF(ISBLANK('Dados Normal. pelo Peso - Chuva'!R94),"",('Dados Normal. pelo Peso - Chuva'!R94-'Dados Normal. pelo Peso - Chuva'!R$194)/('Dados Normal. pelo Peso - Chuva'!R$193-'Dados Normal. pelo Peso - Chuva'!R$194))</f>
        <v>1</v>
      </c>
      <c r="S94" s="24">
        <f>IF(ISBLANK('Dados Normal. pelo Peso - Chuva'!S94),"",('Dados Normal. pelo Peso - Chuva'!S94-'Dados Normal. pelo Peso - Chuva'!S$194)/('Dados Normal. pelo Peso - Chuva'!S$193-'Dados Normal. pelo Peso - Chuva'!S$194))</f>
        <v>1</v>
      </c>
      <c r="T94" s="24">
        <f>IF(ISBLANK('Dados Normal. pelo Peso - Chuva'!T94),"",('Dados Normal. pelo Peso - Chuva'!T94-'Dados Normal. pelo Peso - Chuva'!T$194)/('Dados Normal. pelo Peso - Chuva'!T$193-'Dados Normal. pelo Peso - Chuva'!T$194))</f>
        <v>1</v>
      </c>
      <c r="U94" s="24">
        <f>IF(ISBLANK('Dados Normal. pelo Peso - Chuva'!U94),"",('Dados Normal. pelo Peso - Chuva'!U94-'Dados Normal. pelo Peso - Chuva'!U$194)/('Dados Normal. pelo Peso - Chuva'!U$193-'Dados Normal. pelo Peso - Chuva'!U$194))</f>
        <v>1</v>
      </c>
      <c r="V94" s="24">
        <f>IF(ISBLANK('Dados Normal. pelo Peso - Chuva'!V94),"",('Dados Normal. pelo Peso - Chuva'!V94-'Dados Normal. pelo Peso - Chuva'!V$194)/('Dados Normal. pelo Peso - Chuva'!V$193-'Dados Normal. pelo Peso - Chuva'!V$194))</f>
        <v>0.5416666666666663</v>
      </c>
      <c r="W94" s="24">
        <f>IF(ISBLANK('Dados Normal. pelo Peso - Chuva'!W94),"",('Dados Normal. pelo Peso - Chuva'!W94-'Dados Normal. pelo Peso - Chuva'!W$194)/('Dados Normal. pelo Peso - Chuva'!W$193-'Dados Normal. pelo Peso - Chuva'!W$194))</f>
        <v>0.74213836477987405</v>
      </c>
      <c r="X94" s="24">
        <f>IF(ISBLANK('Dados Normal. pelo Peso - Chuva'!X94),"",('Dados Normal. pelo Peso - Chuva'!X94-'Dados Normal. pelo Peso - Chuva'!X$194)/('Dados Normal. pelo Peso - Chuva'!X$193-'Dados Normal. pelo Peso - Chuva'!X$194))</f>
        <v>0.22865013774104559</v>
      </c>
      <c r="Y94" s="24">
        <f>IF(ISBLANK('Dados Normal. pelo Peso - Chuva'!Y94),"",('Dados Normal. pelo Peso - Chuva'!Y94-'Dados Normal. pelo Peso - Chuva'!Y$194)/('Dados Normal. pelo Peso - Chuva'!Y$193-'Dados Normal. pelo Peso - Chuva'!Y$194))</f>
        <v>0.69922879177377883</v>
      </c>
      <c r="Z94" s="24">
        <f>IF(ISBLANK('Dados Normal. pelo Peso - Chuva'!Z94),"",('Dados Normal. pelo Peso - Chuva'!Z94-'Dados Normal. pelo Peso - Chuva'!Z$194)/('Dados Normal. pelo Peso - Chuva'!Z$193-'Dados Normal. pelo Peso - Chuva'!Z$194))</f>
        <v>0.75957962813257884</v>
      </c>
      <c r="AA94" s="24">
        <f>IF(ISBLANK('Dados Normal. pelo Peso - Chuva'!AA94),"",('Dados Normal. pelo Peso - Chuva'!AA94-'Dados Normal. pelo Peso - Chuva'!AA$194)/('Dados Normal. pelo Peso - Chuva'!AA$193-'Dados Normal. pelo Peso - Chuva'!AA$194))</f>
        <v>0.70618655429994259</v>
      </c>
      <c r="AB94" s="24">
        <f>IF(ISBLANK('Dados Normal. pelo Peso - Chuva'!AB94),"",('Dados Normal. pelo Peso - Chuva'!AB94-'Dados Normal. pelo Peso - Chuva'!AB$194)/('Dados Normal. pelo Peso - Chuva'!AB$193-'Dados Normal. pelo Peso - Chuva'!AB$194))</f>
        <v>0.38297872340425532</v>
      </c>
      <c r="AC94" s="24">
        <f>IF(ISBLANK('Dados Normal. pelo Peso - Chuva'!AC94),"",('Dados Normal. pelo Peso - Chuva'!AC94-'Dados Normal. pelo Peso - Chuva'!AC$194)/('Dados Normal. pelo Peso - Chuva'!AC$193-'Dados Normal. pelo Peso - Chuva'!AC$194))</f>
        <v>0.41666666666666669</v>
      </c>
    </row>
    <row r="95" spans="1:29" s="17" customFormat="1" x14ac:dyDescent="0.25">
      <c r="A95" s="18" t="s">
        <v>1053</v>
      </c>
      <c r="B95" s="28" t="s">
        <v>1054</v>
      </c>
      <c r="C95" s="24">
        <f>IF(ISBLANK('Dados Normal. pelo Peso - Chuva'!C95),"",('Dados Normal. pelo Peso - Chuva'!C95-'Dados Normal. pelo Peso - Chuva'!C$194)/('Dados Normal. pelo Peso - Chuva'!C$193-'Dados Normal. pelo Peso - Chuva'!C$194))</f>
        <v>0.74040411019983499</v>
      </c>
      <c r="D95" s="24">
        <f>IF(ISBLANK('Dados Normal. pelo Peso - Chuva'!D95),"",('Dados Normal. pelo Peso - Chuva'!D95-'Dados Normal. pelo Peso - Chuva'!D$194)/('Dados Normal. pelo Peso - Chuva'!D$193-'Dados Normal. pelo Peso - Chuva'!D$194))</f>
        <v>0.34713323635106985</v>
      </c>
      <c r="E95" s="24">
        <f>IF(ISBLANK('Dados Normal. pelo Peso - Chuva'!E95),"",('Dados Normal. pelo Peso - Chuva'!E95-'Dados Normal. pelo Peso - Chuva'!E$194)/('Dados Normal. pelo Peso - Chuva'!E$193-'Dados Normal. pelo Peso - Chuva'!E$194))</f>
        <v>0.86995293534803075</v>
      </c>
      <c r="F95" s="24">
        <f>IF(ISBLANK('Dados Normal. pelo Peso - Chuva'!F95),"",('Dados Normal. pelo Peso - Chuva'!F95-'Dados Normal. pelo Peso - Chuva'!F$194)/('Dados Normal. pelo Peso - Chuva'!F$193-'Dados Normal. pelo Peso - Chuva'!F$194))</f>
        <v>0.77572639225181605</v>
      </c>
      <c r="G95" s="24">
        <f>IF(ISBLANK('Dados Normal. pelo Peso - Chuva'!G95),"",('Dados Normal. pelo Peso - Chuva'!G95-'Dados Normal. pelo Peso - Chuva'!G$194)/('Dados Normal. pelo Peso - Chuva'!G$193-'Dados Normal. pelo Peso - Chuva'!G$194))</f>
        <v>0.37094501902190585</v>
      </c>
      <c r="H95" s="24">
        <f>IF(ISBLANK('Dados Normal. pelo Peso - Chuva'!H95),"",('Dados Normal. pelo Peso - Chuva'!H95-'Dados Normal. pelo Peso - Chuva'!H$194)/('Dados Normal. pelo Peso - Chuva'!H$193-'Dados Normal. pelo Peso - Chuva'!H$194))</f>
        <v>0.40054233061820144</v>
      </c>
      <c r="I95" s="24">
        <f>IF(ISBLANK('Dados Normal. pelo Peso - Chuva'!I95),"",('Dados Normal. pelo Peso - Chuva'!I95-'Dados Normal. pelo Peso - Chuva'!I$194)/('Dados Normal. pelo Peso - Chuva'!I$193-'Dados Normal. pelo Peso - Chuva'!I$194))</f>
        <v>0.31293023255813979</v>
      </c>
      <c r="J95" s="24">
        <f>IF(ISBLANK('Dados Normal. pelo Peso - Chuva'!J95),"",('Dados Normal. pelo Peso - Chuva'!J95-'Dados Normal. pelo Peso - Chuva'!J$194)/('Dados Normal. pelo Peso - Chuva'!J$193-'Dados Normal. pelo Peso - Chuva'!J$194))</f>
        <v>0.31377188831045916</v>
      </c>
      <c r="K95" s="24">
        <f>IF(ISBLANK('Dados Normal. pelo Peso - Chuva'!K95),"",('Dados Normal. pelo Peso - Chuva'!K95-'Dados Normal. pelo Peso - Chuva'!K$194)/('Dados Normal. pelo Peso - Chuva'!K$193-'Dados Normal. pelo Peso - Chuva'!K$194))</f>
        <v>0.86141460609545728</v>
      </c>
      <c r="L95" s="24">
        <f>IF(ISBLANK('Dados Normal. pelo Peso - Chuva'!L95),"",('Dados Normal. pelo Peso - Chuva'!L95-'Dados Normal. pelo Peso - Chuva'!L$194)/('Dados Normal. pelo Peso - Chuva'!L$193-'Dados Normal. pelo Peso - Chuva'!L$194))</f>
        <v>0.47465978413890186</v>
      </c>
      <c r="M95" s="24">
        <f>IF(ISBLANK('Dados Normal. pelo Peso - Chuva'!M95),"",('Dados Normal. pelo Peso - Chuva'!M95-'Dados Normal. pelo Peso - Chuva'!M$194)/('Dados Normal. pelo Peso - Chuva'!M$193-'Dados Normal. pelo Peso - Chuva'!M$194))</f>
        <v>0</v>
      </c>
      <c r="N95" s="24">
        <f>IF(ISBLANK('Dados Normal. pelo Peso - Chuva'!N95),"",('Dados Normal. pelo Peso - Chuva'!N95-'Dados Normal. pelo Peso - Chuva'!N$194)/('Dados Normal. pelo Peso - Chuva'!N$193-'Dados Normal. pelo Peso - Chuva'!N$194))</f>
        <v>0.50592216582064309</v>
      </c>
      <c r="O95" s="24">
        <f>IF(ISBLANK('Dados Normal. pelo Peso - Chuva'!O95),"",('Dados Normal. pelo Peso - Chuva'!O95-'Dados Normal. pelo Peso - Chuva'!O$194)/('Dados Normal. pelo Peso - Chuva'!O$193-'Dados Normal. pelo Peso - Chuva'!O$194))</f>
        <v>0.3783227848101266</v>
      </c>
      <c r="P95" s="24">
        <f>IF(ISBLANK('Dados Normal. pelo Peso - Chuva'!P95),"",('Dados Normal. pelo Peso - Chuva'!P95-'Dados Normal. pelo Peso - Chuva'!P$194)/('Dados Normal. pelo Peso - Chuva'!P$193-'Dados Normal. pelo Peso - Chuva'!P$194))</f>
        <v>0.20067643742953661</v>
      </c>
      <c r="Q95" s="24">
        <f>IF(ISBLANK('Dados Normal. pelo Peso - Chuva'!Q95),"",('Dados Normal. pelo Peso - Chuva'!Q95-'Dados Normal. pelo Peso - Chuva'!Q$194)/('Dados Normal. pelo Peso - Chuva'!Q$193-'Dados Normal. pelo Peso - Chuva'!Q$194))</f>
        <v>1</v>
      </c>
      <c r="R95" s="24">
        <f>IF(ISBLANK('Dados Normal. pelo Peso - Chuva'!R95),"",('Dados Normal. pelo Peso - Chuva'!R95-'Dados Normal. pelo Peso - Chuva'!R$194)/('Dados Normal. pelo Peso - Chuva'!R$193-'Dados Normal. pelo Peso - Chuva'!R$194))</f>
        <v>0</v>
      </c>
      <c r="S95" s="24">
        <f>IF(ISBLANK('Dados Normal. pelo Peso - Chuva'!S95),"",('Dados Normal. pelo Peso - Chuva'!S95-'Dados Normal. pelo Peso - Chuva'!S$194)/('Dados Normal. pelo Peso - Chuva'!S$193-'Dados Normal. pelo Peso - Chuva'!S$194))</f>
        <v>0.66666666666666674</v>
      </c>
      <c r="T95" s="24">
        <f>IF(ISBLANK('Dados Normal. pelo Peso - Chuva'!T95),"",('Dados Normal. pelo Peso - Chuva'!T95-'Dados Normal. pelo Peso - Chuva'!T$194)/('Dados Normal. pelo Peso - Chuva'!T$193-'Dados Normal. pelo Peso - Chuva'!T$194))</f>
        <v>1</v>
      </c>
      <c r="U95" s="24">
        <f>IF(ISBLANK('Dados Normal. pelo Peso - Chuva'!U95),"",('Dados Normal. pelo Peso - Chuva'!U95-'Dados Normal. pelo Peso - Chuva'!U$194)/('Dados Normal. pelo Peso - Chuva'!U$193-'Dados Normal. pelo Peso - Chuva'!U$194))</f>
        <v>1</v>
      </c>
      <c r="V95" s="24">
        <f>IF(ISBLANK('Dados Normal. pelo Peso - Chuva'!V95),"",('Dados Normal. pelo Peso - Chuva'!V95-'Dados Normal. pelo Peso - Chuva'!V$194)/('Dados Normal. pelo Peso - Chuva'!V$193-'Dados Normal. pelo Peso - Chuva'!V$194))</f>
        <v>0.5</v>
      </c>
      <c r="W95" s="24">
        <f>IF(ISBLANK('Dados Normal. pelo Peso - Chuva'!W95),"",('Dados Normal. pelo Peso - Chuva'!W95-'Dados Normal. pelo Peso - Chuva'!W$194)/('Dados Normal. pelo Peso - Chuva'!W$193-'Dados Normal. pelo Peso - Chuva'!W$194))</f>
        <v>0.81446540880503138</v>
      </c>
      <c r="X95" s="24">
        <f>IF(ISBLANK('Dados Normal. pelo Peso - Chuva'!X95),"",('Dados Normal. pelo Peso - Chuva'!X95-'Dados Normal. pelo Peso - Chuva'!X$194)/('Dados Normal. pelo Peso - Chuva'!X$193-'Dados Normal. pelo Peso - Chuva'!X$194))</f>
        <v>0.55785123966942107</v>
      </c>
      <c r="Y95" s="24">
        <f>IF(ISBLANK('Dados Normal. pelo Peso - Chuva'!Y95),"",('Dados Normal. pelo Peso - Chuva'!Y95-'Dados Normal. pelo Peso - Chuva'!Y$194)/('Dados Normal. pelo Peso - Chuva'!Y$193-'Dados Normal. pelo Peso - Chuva'!Y$194))</f>
        <v>0.97591665539169248</v>
      </c>
      <c r="Z95" s="24">
        <f>IF(ISBLANK('Dados Normal. pelo Peso - Chuva'!Z95),"",('Dados Normal. pelo Peso - Chuva'!Z95-'Dados Normal. pelo Peso - Chuva'!Z$194)/('Dados Normal. pelo Peso - Chuva'!Z$193-'Dados Normal. pelo Peso - Chuva'!Z$194))</f>
        <v>0.70735650767987068</v>
      </c>
      <c r="AA95" s="24">
        <f>IF(ISBLANK('Dados Normal. pelo Peso - Chuva'!AA95),"",('Dados Normal. pelo Peso - Chuva'!AA95-'Dados Normal. pelo Peso - Chuva'!AA$194)/('Dados Normal. pelo Peso - Chuva'!AA$193-'Dados Normal. pelo Peso - Chuva'!AA$194))</f>
        <v>0.7977398965715381</v>
      </c>
      <c r="AB95" s="24">
        <f>IF(ISBLANK('Dados Normal. pelo Peso - Chuva'!AB95),"",('Dados Normal. pelo Peso - Chuva'!AB95-'Dados Normal. pelo Peso - Chuva'!AB$194)/('Dados Normal. pelo Peso - Chuva'!AB$193-'Dados Normal. pelo Peso - Chuva'!AB$194))</f>
        <v>0.42553191489361686</v>
      </c>
      <c r="AC95" s="24">
        <f>IF(ISBLANK('Dados Normal. pelo Peso - Chuva'!AC95),"",('Dados Normal. pelo Peso - Chuva'!AC95-'Dados Normal. pelo Peso - Chuva'!AC$194)/('Dados Normal. pelo Peso - Chuva'!AC$193-'Dados Normal. pelo Peso - Chuva'!AC$194))</f>
        <v>0.47916666666666674</v>
      </c>
    </row>
    <row r="96" spans="1:29" s="17" customFormat="1" x14ac:dyDescent="0.25">
      <c r="A96" s="18" t="s">
        <v>1055</v>
      </c>
      <c r="B96" s="28" t="s">
        <v>1056</v>
      </c>
      <c r="C96" s="24">
        <f>IF(ISBLANK('Dados Normal. pelo Peso - Chuva'!C96),"",('Dados Normal. pelo Peso - Chuva'!C96-'Dados Normal. pelo Peso - Chuva'!C$194)/('Dados Normal. pelo Peso - Chuva'!C$193-'Dados Normal. pelo Peso - Chuva'!C$194))</f>
        <v>0.72005715297559847</v>
      </c>
      <c r="D96" s="24">
        <f>IF(ISBLANK('Dados Normal. pelo Peso - Chuva'!D96),"",('Dados Normal. pelo Peso - Chuva'!D96-'Dados Normal. pelo Peso - Chuva'!D$194)/('Dados Normal. pelo Peso - Chuva'!D$193-'Dados Normal. pelo Peso - Chuva'!D$194))</f>
        <v>0.30728423311111475</v>
      </c>
      <c r="E96" s="24">
        <f>IF(ISBLANK('Dados Normal. pelo Peso - Chuva'!E96),"",('Dados Normal. pelo Peso - Chuva'!E96-'Dados Normal. pelo Peso - Chuva'!E$194)/('Dados Normal. pelo Peso - Chuva'!E$193-'Dados Normal. pelo Peso - Chuva'!E$194))</f>
        <v>0.60936338865494177</v>
      </c>
      <c r="F96" s="24">
        <f>IF(ISBLANK('Dados Normal. pelo Peso - Chuva'!F96),"",('Dados Normal. pelo Peso - Chuva'!F96-'Dados Normal. pelo Peso - Chuva'!F$194)/('Dados Normal. pelo Peso - Chuva'!F$193-'Dados Normal. pelo Peso - Chuva'!F$194))</f>
        <v>0.65345036319612604</v>
      </c>
      <c r="G96" s="24">
        <f>IF(ISBLANK('Dados Normal. pelo Peso - Chuva'!G96),"",('Dados Normal. pelo Peso - Chuva'!G96-'Dados Normal. pelo Peso - Chuva'!G$194)/('Dados Normal. pelo Peso - Chuva'!G$193-'Dados Normal. pelo Peso - Chuva'!G$194))</f>
        <v>0.10302462543031832</v>
      </c>
      <c r="H96" s="24">
        <f>IF(ISBLANK('Dados Normal. pelo Peso - Chuva'!H96),"",('Dados Normal. pelo Peso - Chuva'!H96-'Dados Normal. pelo Peso - Chuva'!H$194)/('Dados Normal. pelo Peso - Chuva'!H$193-'Dados Normal. pelo Peso - Chuva'!H$194))</f>
        <v>0.66154089798899285</v>
      </c>
      <c r="I96" s="24">
        <f>IF(ISBLANK('Dados Normal. pelo Peso - Chuva'!I96),"",('Dados Normal. pelo Peso - Chuva'!I96-'Dados Normal. pelo Peso - Chuva'!I$194)/('Dados Normal. pelo Peso - Chuva'!I$193-'Dados Normal. pelo Peso - Chuva'!I$194))</f>
        <v>0.71888372093023256</v>
      </c>
      <c r="J96" s="24">
        <f>IF(ISBLANK('Dados Normal. pelo Peso - Chuva'!J96),"",('Dados Normal. pelo Peso - Chuva'!J96-'Dados Normal. pelo Peso - Chuva'!J$194)/('Dados Normal. pelo Peso - Chuva'!J$193-'Dados Normal. pelo Peso - Chuva'!J$194))</f>
        <v>0.57075248461902517</v>
      </c>
      <c r="K96" s="24">
        <f>IF(ISBLANK('Dados Normal. pelo Peso - Chuva'!K96),"",('Dados Normal. pelo Peso - Chuva'!K96-'Dados Normal. pelo Peso - Chuva'!K$194)/('Dados Normal. pelo Peso - Chuva'!K$193-'Dados Normal. pelo Peso - Chuva'!K$194))</f>
        <v>0.69407705577918344</v>
      </c>
      <c r="L96" s="24">
        <f>IF(ISBLANK('Dados Normal. pelo Peso - Chuva'!L96),"",('Dados Normal. pelo Peso - Chuva'!L96-'Dados Normal. pelo Peso - Chuva'!L$194)/('Dados Normal. pelo Peso - Chuva'!L$193-'Dados Normal. pelo Peso - Chuva'!L$194))</f>
        <v>0.57097606757390895</v>
      </c>
      <c r="M96" s="24">
        <f>IF(ISBLANK('Dados Normal. pelo Peso - Chuva'!M96),"",('Dados Normal. pelo Peso - Chuva'!M96-'Dados Normal. pelo Peso - Chuva'!M$194)/('Dados Normal. pelo Peso - Chuva'!M$193-'Dados Normal. pelo Peso - Chuva'!M$194))</f>
        <v>0.47582137899120791</v>
      </c>
      <c r="N96" s="24">
        <f>IF(ISBLANK('Dados Normal. pelo Peso - Chuva'!N96),"",('Dados Normal. pelo Peso - Chuva'!N96-'Dados Normal. pelo Peso - Chuva'!N$194)/('Dados Normal. pelo Peso - Chuva'!N$193-'Dados Normal. pelo Peso - Chuva'!N$194))</f>
        <v>0.94098984771573602</v>
      </c>
      <c r="O96" s="24">
        <f>IF(ISBLANK('Dados Normal. pelo Peso - Chuva'!O96),"",('Dados Normal. pelo Peso - Chuva'!O96-'Dados Normal. pelo Peso - Chuva'!O$194)/('Dados Normal. pelo Peso - Chuva'!O$193-'Dados Normal. pelo Peso - Chuva'!O$194))</f>
        <v>0.4700949367088606</v>
      </c>
      <c r="P96" s="24">
        <f>IF(ISBLANK('Dados Normal. pelo Peso - Chuva'!P96),"",('Dados Normal. pelo Peso - Chuva'!P96-'Dados Normal. pelo Peso - Chuva'!P$194)/('Dados Normal. pelo Peso - Chuva'!P$193-'Dados Normal. pelo Peso - Chuva'!P$194))</f>
        <v>9.244644870349461E-2</v>
      </c>
      <c r="Q96" s="24">
        <f>IF(ISBLANK('Dados Normal. pelo Peso - Chuva'!Q96),"",('Dados Normal. pelo Peso - Chuva'!Q96-'Dados Normal. pelo Peso - Chuva'!Q$194)/('Dados Normal. pelo Peso - Chuva'!Q$193-'Dados Normal. pelo Peso - Chuva'!Q$194))</f>
        <v>0</v>
      </c>
      <c r="R96" s="24">
        <f>IF(ISBLANK('Dados Normal. pelo Peso - Chuva'!R96),"",('Dados Normal. pelo Peso - Chuva'!R96-'Dados Normal. pelo Peso - Chuva'!R$194)/('Dados Normal. pelo Peso - Chuva'!R$193-'Dados Normal. pelo Peso - Chuva'!R$194))</f>
        <v>1</v>
      </c>
      <c r="S96" s="24">
        <f>IF(ISBLANK('Dados Normal. pelo Peso - Chuva'!S96),"",('Dados Normal. pelo Peso - Chuva'!S96-'Dados Normal. pelo Peso - Chuva'!S$194)/('Dados Normal. pelo Peso - Chuva'!S$193-'Dados Normal. pelo Peso - Chuva'!S$194))</f>
        <v>1</v>
      </c>
      <c r="T96" s="24">
        <f>IF(ISBLANK('Dados Normal. pelo Peso - Chuva'!T96),"",('Dados Normal. pelo Peso - Chuva'!T96-'Dados Normal. pelo Peso - Chuva'!T$194)/('Dados Normal. pelo Peso - Chuva'!T$193-'Dados Normal. pelo Peso - Chuva'!T$194))</f>
        <v>1</v>
      </c>
      <c r="U96" s="24">
        <f>IF(ISBLANK('Dados Normal. pelo Peso - Chuva'!U96),"",('Dados Normal. pelo Peso - Chuva'!U96-'Dados Normal. pelo Peso - Chuva'!U$194)/('Dados Normal. pelo Peso - Chuva'!U$193-'Dados Normal. pelo Peso - Chuva'!U$194))</f>
        <v>0</v>
      </c>
      <c r="V96" s="24">
        <f>IF(ISBLANK('Dados Normal. pelo Peso - Chuva'!V96),"",('Dados Normal. pelo Peso - Chuva'!V96-'Dados Normal. pelo Peso - Chuva'!V$194)/('Dados Normal. pelo Peso - Chuva'!V$193-'Dados Normal. pelo Peso - Chuva'!V$194))</f>
        <v>0.41666666666666635</v>
      </c>
      <c r="W96" s="24">
        <f>IF(ISBLANK('Dados Normal. pelo Peso - Chuva'!W96),"",('Dados Normal. pelo Peso - Chuva'!W96-'Dados Normal. pelo Peso - Chuva'!W$194)/('Dados Normal. pelo Peso - Chuva'!W$193-'Dados Normal. pelo Peso - Chuva'!W$194))</f>
        <v>0.82434860736747517</v>
      </c>
      <c r="X96" s="24">
        <f>IF(ISBLANK('Dados Normal. pelo Peso - Chuva'!X96),"",('Dados Normal. pelo Peso - Chuva'!X96-'Dados Normal. pelo Peso - Chuva'!X$194)/('Dados Normal. pelo Peso - Chuva'!X$193-'Dados Normal. pelo Peso - Chuva'!X$194))</f>
        <v>0.28581267217630724</v>
      </c>
      <c r="Y96" s="24">
        <f>IF(ISBLANK('Dados Normal. pelo Peso - Chuva'!Y96),"",('Dados Normal. pelo Peso - Chuva'!Y96-'Dados Normal. pelo Peso - Chuva'!Y$194)/('Dados Normal. pelo Peso - Chuva'!Y$193-'Dados Normal. pelo Peso - Chuva'!Y$194))</f>
        <v>0.76539033960221892</v>
      </c>
      <c r="Z96" s="24">
        <f>IF(ISBLANK('Dados Normal. pelo Peso - Chuva'!Z96),"",('Dados Normal. pelo Peso - Chuva'!Z96-'Dados Normal. pelo Peso - Chuva'!Z$194)/('Dados Normal. pelo Peso - Chuva'!Z$193-'Dados Normal. pelo Peso - Chuva'!Z$194))</f>
        <v>0.75909458367016991</v>
      </c>
      <c r="AA96" s="24">
        <f>IF(ISBLANK('Dados Normal. pelo Peso - Chuva'!AA96),"",('Dados Normal. pelo Peso - Chuva'!AA96-'Dados Normal. pelo Peso - Chuva'!AA$194)/('Dados Normal. pelo Peso - Chuva'!AA$193-'Dados Normal. pelo Peso - Chuva'!AA$194))</f>
        <v>0.67324267381727643</v>
      </c>
      <c r="AB96" s="24">
        <f>IF(ISBLANK('Dados Normal. pelo Peso - Chuva'!AB96),"",('Dados Normal. pelo Peso - Chuva'!AB96-'Dados Normal. pelo Peso - Chuva'!AB$194)/('Dados Normal. pelo Peso - Chuva'!AB$193-'Dados Normal. pelo Peso - Chuva'!AB$194))</f>
        <v>0.29787234042553185</v>
      </c>
      <c r="AC96" s="24">
        <f>IF(ISBLANK('Dados Normal. pelo Peso - Chuva'!AC96),"",('Dados Normal. pelo Peso - Chuva'!AC96-'Dados Normal. pelo Peso - Chuva'!AC$194)/('Dados Normal. pelo Peso - Chuva'!AC$193-'Dados Normal. pelo Peso - Chuva'!AC$194))</f>
        <v>0.625</v>
      </c>
    </row>
    <row r="97" spans="1:29" s="17" customFormat="1" x14ac:dyDescent="0.25">
      <c r="A97" s="18" t="s">
        <v>1057</v>
      </c>
      <c r="B97" s="28" t="s">
        <v>1058</v>
      </c>
      <c r="C97" s="24">
        <f>IF(ISBLANK('Dados Normal. pelo Peso - Chuva'!C97),"",('Dados Normal. pelo Peso - Chuva'!C97-'Dados Normal. pelo Peso - Chuva'!C$194)/('Dados Normal. pelo Peso - Chuva'!C$193-'Dados Normal. pelo Peso - Chuva'!C$194))</f>
        <v>0.71927207159423068</v>
      </c>
      <c r="D97" s="24">
        <f>IF(ISBLANK('Dados Normal. pelo Peso - Chuva'!D97),"",('Dados Normal. pelo Peso - Chuva'!D97-'Dados Normal. pelo Peso - Chuva'!D$194)/('Dados Normal. pelo Peso - Chuva'!D$193-'Dados Normal. pelo Peso - Chuva'!D$194))</f>
        <v>0.6000959685051418</v>
      </c>
      <c r="E97" s="24">
        <f>IF(ISBLANK('Dados Normal. pelo Peso - Chuva'!E97),"",('Dados Normal. pelo Peso - Chuva'!E97-'Dados Normal. pelo Peso - Chuva'!E$194)/('Dados Normal. pelo Peso - Chuva'!E$193-'Dados Normal. pelo Peso - Chuva'!E$194))</f>
        <v>0.62719841466435466</v>
      </c>
      <c r="F97" s="24">
        <f>IF(ISBLANK('Dados Normal. pelo Peso - Chuva'!F97),"",('Dados Normal. pelo Peso - Chuva'!F97-'Dados Normal. pelo Peso - Chuva'!F$194)/('Dados Normal. pelo Peso - Chuva'!F$193-'Dados Normal. pelo Peso - Chuva'!F$194))</f>
        <v>0.5759685230024213</v>
      </c>
      <c r="G97" s="24">
        <f>IF(ISBLANK('Dados Normal. pelo Peso - Chuva'!G97),"",('Dados Normal. pelo Peso - Chuva'!G97-'Dados Normal. pelo Peso - Chuva'!G$194)/('Dados Normal. pelo Peso - Chuva'!G$193-'Dados Normal. pelo Peso - Chuva'!G$194))</f>
        <v>9.9920218300078384E-2</v>
      </c>
      <c r="H97" s="24">
        <f>IF(ISBLANK('Dados Normal. pelo Peso - Chuva'!H97),"",('Dados Normal. pelo Peso - Chuva'!H97-'Dados Normal. pelo Peso - Chuva'!H$194)/('Dados Normal. pelo Peso - Chuva'!H$193-'Dados Normal. pelo Peso - Chuva'!H$194))</f>
        <v>0.87336697130720753</v>
      </c>
      <c r="I97" s="24">
        <f>IF(ISBLANK('Dados Normal. pelo Peso - Chuva'!I97),"",('Dados Normal. pelo Peso - Chuva'!I97-'Dados Normal. pelo Peso - Chuva'!I$194)/('Dados Normal. pelo Peso - Chuva'!I$193-'Dados Normal. pelo Peso - Chuva'!I$194))</f>
        <v>0.71888372093023256</v>
      </c>
      <c r="J97" s="24">
        <f>IF(ISBLANK('Dados Normal. pelo Peso - Chuva'!J97),"",('Dados Normal. pelo Peso - Chuva'!J97-'Dados Normal. pelo Peso - Chuva'!J$194)/('Dados Normal. pelo Peso - Chuva'!J$193-'Dados Normal. pelo Peso - Chuva'!J$194))</f>
        <v>0.2058684335068624</v>
      </c>
      <c r="K97" s="24">
        <f>IF(ISBLANK('Dados Normal. pelo Peso - Chuva'!K97),"",('Dados Normal. pelo Peso - Chuva'!K97-'Dados Normal. pelo Peso - Chuva'!K$194)/('Dados Normal. pelo Peso - Chuva'!K$193-'Dados Normal. pelo Peso - Chuva'!K$194))</f>
        <v>0.56561242093156983</v>
      </c>
      <c r="L97" s="24">
        <f>IF(ISBLANK('Dados Normal. pelo Peso - Chuva'!L97),"",('Dados Normal. pelo Peso - Chuva'!L97-'Dados Normal. pelo Peso - Chuva'!L$194)/('Dados Normal. pelo Peso - Chuva'!L$193-'Dados Normal. pelo Peso - Chuva'!L$194))</f>
        <v>0.87435476302205528</v>
      </c>
      <c r="M97" s="24">
        <f>IF(ISBLANK('Dados Normal. pelo Peso - Chuva'!M97),"",('Dados Normal. pelo Peso - Chuva'!M97-'Dados Normal. pelo Peso - Chuva'!M$194)/('Dados Normal. pelo Peso - Chuva'!M$193-'Dados Normal. pelo Peso - Chuva'!M$194))</f>
        <v>0.82623785284590479</v>
      </c>
      <c r="N97" s="24">
        <f>IF(ISBLANK('Dados Normal. pelo Peso - Chuva'!N97),"",('Dados Normal. pelo Peso - Chuva'!N97-'Dados Normal. pelo Peso - Chuva'!N$194)/('Dados Normal. pelo Peso - Chuva'!N$193-'Dados Normal. pelo Peso - Chuva'!N$194))</f>
        <v>0.78045685279187849</v>
      </c>
      <c r="O97" s="24">
        <f>IF(ISBLANK('Dados Normal. pelo Peso - Chuva'!O97),"",('Dados Normal. pelo Peso - Chuva'!O97-'Dados Normal. pelo Peso - Chuva'!O$194)/('Dados Normal. pelo Peso - Chuva'!O$193-'Dados Normal. pelo Peso - Chuva'!O$194))</f>
        <v>0.62800632911392407</v>
      </c>
      <c r="P97" s="24">
        <f>IF(ISBLANK('Dados Normal. pelo Peso - Chuva'!P97),"",('Dados Normal. pelo Peso - Chuva'!P97-'Dados Normal. pelo Peso - Chuva'!P$194)/('Dados Normal. pelo Peso - Chuva'!P$193-'Dados Normal. pelo Peso - Chuva'!P$194))</f>
        <v>0.11273957158962843</v>
      </c>
      <c r="Q97" s="24">
        <f>IF(ISBLANK('Dados Normal. pelo Peso - Chuva'!Q97),"",('Dados Normal. pelo Peso - Chuva'!Q97-'Dados Normal. pelo Peso - Chuva'!Q$194)/('Dados Normal. pelo Peso - Chuva'!Q$193-'Dados Normal. pelo Peso - Chuva'!Q$194))</f>
        <v>0</v>
      </c>
      <c r="R97" s="24">
        <f>IF(ISBLANK('Dados Normal. pelo Peso - Chuva'!R97),"",('Dados Normal. pelo Peso - Chuva'!R97-'Dados Normal. pelo Peso - Chuva'!R$194)/('Dados Normal. pelo Peso - Chuva'!R$193-'Dados Normal. pelo Peso - Chuva'!R$194))</f>
        <v>1</v>
      </c>
      <c r="S97" s="24">
        <f>IF(ISBLANK('Dados Normal. pelo Peso - Chuva'!S97),"",('Dados Normal. pelo Peso - Chuva'!S97-'Dados Normal. pelo Peso - Chuva'!S$194)/('Dados Normal. pelo Peso - Chuva'!S$193-'Dados Normal. pelo Peso - Chuva'!S$194))</f>
        <v>0.66666666666666674</v>
      </c>
      <c r="T97" s="24">
        <f>IF(ISBLANK('Dados Normal. pelo Peso - Chuva'!T97),"",('Dados Normal. pelo Peso - Chuva'!T97-'Dados Normal. pelo Peso - Chuva'!T$194)/('Dados Normal. pelo Peso - Chuva'!T$193-'Dados Normal. pelo Peso - Chuva'!T$194))</f>
        <v>1</v>
      </c>
      <c r="U97" s="24">
        <f>IF(ISBLANK('Dados Normal. pelo Peso - Chuva'!U97),"",('Dados Normal. pelo Peso - Chuva'!U97-'Dados Normal. pelo Peso - Chuva'!U$194)/('Dados Normal. pelo Peso - Chuva'!U$193-'Dados Normal. pelo Peso - Chuva'!U$194))</f>
        <v>0</v>
      </c>
      <c r="V97" s="24">
        <f>IF(ISBLANK('Dados Normal. pelo Peso - Chuva'!V97),"",('Dados Normal. pelo Peso - Chuva'!V97-'Dados Normal. pelo Peso - Chuva'!V$194)/('Dados Normal. pelo Peso - Chuva'!V$193-'Dados Normal. pelo Peso - Chuva'!V$194))</f>
        <v>0.875</v>
      </c>
      <c r="W97" s="24">
        <f>IF(ISBLANK('Dados Normal. pelo Peso - Chuva'!W97),"",('Dados Normal. pelo Peso - Chuva'!W97-'Dados Normal. pelo Peso - Chuva'!W$194)/('Dados Normal. pelo Peso - Chuva'!W$193-'Dados Normal. pelo Peso - Chuva'!W$194))</f>
        <v>0.43935309973045794</v>
      </c>
      <c r="X97" s="24">
        <f>IF(ISBLANK('Dados Normal. pelo Peso - Chuva'!X97),"",('Dados Normal. pelo Peso - Chuva'!X97-'Dados Normal. pelo Peso - Chuva'!X$194)/('Dados Normal. pelo Peso - Chuva'!X$193-'Dados Normal. pelo Peso - Chuva'!X$194))</f>
        <v>0.21556473829201014</v>
      </c>
      <c r="Y97" s="24">
        <f>IF(ISBLANK('Dados Normal. pelo Peso - Chuva'!Y97),"",('Dados Normal. pelo Peso - Chuva'!Y97-'Dados Normal. pelo Peso - Chuva'!Y$194)/('Dados Normal. pelo Peso - Chuva'!Y$193-'Dados Normal. pelo Peso - Chuva'!Y$194))</f>
        <v>0.63753213367609252</v>
      </c>
      <c r="Z97" s="24">
        <f>IF(ISBLANK('Dados Normal. pelo Peso - Chuva'!Z97),"",('Dados Normal. pelo Peso - Chuva'!Z97-'Dados Normal. pelo Peso - Chuva'!Z$194)/('Dados Normal. pelo Peso - Chuva'!Z$193-'Dados Normal. pelo Peso - Chuva'!Z$194))</f>
        <v>0.67146321746160065</v>
      </c>
      <c r="AA97" s="24">
        <f>IF(ISBLANK('Dados Normal. pelo Peso - Chuva'!AA97),"",('Dados Normal. pelo Peso - Chuva'!AA97-'Dados Normal. pelo Peso - Chuva'!AA$194)/('Dados Normal. pelo Peso - Chuva'!AA$193-'Dados Normal. pelo Peso - Chuva'!AA$194))</f>
        <v>0.38440911702738934</v>
      </c>
      <c r="AB97" s="24">
        <f>IF(ISBLANK('Dados Normal. pelo Peso - Chuva'!AB97),"",('Dados Normal. pelo Peso - Chuva'!AB97-'Dados Normal. pelo Peso - Chuva'!AB$194)/('Dados Normal. pelo Peso - Chuva'!AB$193-'Dados Normal. pelo Peso - Chuva'!AB$194))</f>
        <v>0.23404255319148931</v>
      </c>
      <c r="AC97" s="24">
        <f>IF(ISBLANK('Dados Normal. pelo Peso - Chuva'!AC97),"",('Dados Normal. pelo Peso - Chuva'!AC97-'Dados Normal. pelo Peso - Chuva'!AC$194)/('Dados Normal. pelo Peso - Chuva'!AC$193-'Dados Normal. pelo Peso - Chuva'!AC$194))</f>
        <v>0.12499999999999993</v>
      </c>
    </row>
    <row r="98" spans="1:29" s="17" customFormat="1" x14ac:dyDescent="0.25">
      <c r="A98" s="18" t="s">
        <v>1059</v>
      </c>
      <c r="B98" s="28" t="s">
        <v>1060</v>
      </c>
      <c r="C98" s="24">
        <f>IF(ISBLANK('Dados Normal. pelo Peso - Chuva'!C98),"",('Dados Normal. pelo Peso - Chuva'!C98-'Dados Normal. pelo Peso - Chuva'!C$194)/('Dados Normal. pelo Peso - Chuva'!C$193-'Dados Normal. pelo Peso - Chuva'!C$194))</f>
        <v>0.48213317323928806</v>
      </c>
      <c r="D98" s="24">
        <f>IF(ISBLANK('Dados Normal. pelo Peso - Chuva'!D98),"",('Dados Normal. pelo Peso - Chuva'!D98-'Dados Normal. pelo Peso - Chuva'!D$194)/('Dados Normal. pelo Peso - Chuva'!D$193-'Dados Normal. pelo Peso - Chuva'!D$194))</f>
        <v>0.57699635759219192</v>
      </c>
      <c r="E98" s="24">
        <f>IF(ISBLANK('Dados Normal. pelo Peso - Chuva'!E98),"",('Dados Normal. pelo Peso - Chuva'!E98-'Dados Normal. pelo Peso - Chuva'!E$194)/('Dados Normal. pelo Peso - Chuva'!E$193-'Dados Normal. pelo Peso - Chuva'!E$194))</f>
        <v>0.54619767153827103</v>
      </c>
      <c r="F98" s="24">
        <f>IF(ISBLANK('Dados Normal. pelo Peso - Chuva'!F98),"",('Dados Normal. pelo Peso - Chuva'!F98-'Dados Normal. pelo Peso - Chuva'!F$194)/('Dados Normal. pelo Peso - Chuva'!F$193-'Dados Normal. pelo Peso - Chuva'!F$194))</f>
        <v>0.56355932203389836</v>
      </c>
      <c r="G98" s="24">
        <f>IF(ISBLANK('Dados Normal. pelo Peso - Chuva'!G98),"",('Dados Normal. pelo Peso - Chuva'!G98-'Dados Normal. pelo Peso - Chuva'!G$194)/('Dados Normal. pelo Peso - Chuva'!G$193-'Dados Normal. pelo Peso - Chuva'!G$194))</f>
        <v>0.1429442337994879</v>
      </c>
      <c r="H98" s="24">
        <f>IF(ISBLANK('Dados Normal. pelo Peso - Chuva'!H98),"",('Dados Normal. pelo Peso - Chuva'!H98-'Dados Normal. pelo Peso - Chuva'!H$194)/('Dados Normal. pelo Peso - Chuva'!H$193-'Dados Normal. pelo Peso - Chuva'!H$194))</f>
        <v>0.56083869427390731</v>
      </c>
      <c r="I98" s="24">
        <f>IF(ISBLANK('Dados Normal. pelo Peso - Chuva'!I98),"",('Dados Normal. pelo Peso - Chuva'!I98-'Dados Normal. pelo Peso - Chuva'!I$194)/('Dados Normal. pelo Peso - Chuva'!I$193-'Dados Normal. pelo Peso - Chuva'!I$194))</f>
        <v>0.71888372093023256</v>
      </c>
      <c r="J98" s="24">
        <f>IF(ISBLANK('Dados Normal. pelo Peso - Chuva'!J98),"",('Dados Normal. pelo Peso - Chuva'!J98-'Dados Normal. pelo Peso - Chuva'!J$194)/('Dados Normal. pelo Peso - Chuva'!J$193-'Dados Normal. pelo Peso - Chuva'!J$194))</f>
        <v>0.43492664458116437</v>
      </c>
      <c r="K98" s="24">
        <f>IF(ISBLANK('Dados Normal. pelo Peso - Chuva'!K98),"",('Dados Normal. pelo Peso - Chuva'!K98-'Dados Normal. pelo Peso - Chuva'!K$194)/('Dados Normal. pelo Peso - Chuva'!K$193-'Dados Normal. pelo Peso - Chuva'!K$194))</f>
        <v>0.28568142610695801</v>
      </c>
      <c r="L98" s="24">
        <f>IF(ISBLANK('Dados Normal. pelo Peso - Chuva'!L98),"",('Dados Normal. pelo Peso - Chuva'!L98-'Dados Normal. pelo Peso - Chuva'!L$194)/('Dados Normal. pelo Peso - Chuva'!L$193-'Dados Normal. pelo Peso - Chuva'!L$194))</f>
        <v>0.82531675269826354</v>
      </c>
      <c r="M98" s="24">
        <f>IF(ISBLANK('Dados Normal. pelo Peso - Chuva'!M98),"",('Dados Normal. pelo Peso - Chuva'!M98-'Dados Normal. pelo Peso - Chuva'!M$194)/('Dados Normal. pelo Peso - Chuva'!M$193-'Dados Normal. pelo Peso - Chuva'!M$194))</f>
        <v>0.77105506709856553</v>
      </c>
      <c r="N98" s="24">
        <f>IF(ISBLANK('Dados Normal. pelo Peso - Chuva'!N98),"",('Dados Normal. pelo Peso - Chuva'!N98-'Dados Normal. pelo Peso - Chuva'!N$194)/('Dados Normal. pelo Peso - Chuva'!N$193-'Dados Normal. pelo Peso - Chuva'!N$194))</f>
        <v>0.87161590524534671</v>
      </c>
      <c r="O98" s="24">
        <f>IF(ISBLANK('Dados Normal. pelo Peso - Chuva'!O98),"",('Dados Normal. pelo Peso - Chuva'!O98-'Dados Normal. pelo Peso - Chuva'!O$194)/('Dados Normal. pelo Peso - Chuva'!O$193-'Dados Normal. pelo Peso - Chuva'!O$194))</f>
        <v>0.81439873417721509</v>
      </c>
      <c r="P98" s="24">
        <f>IF(ISBLANK('Dados Normal. pelo Peso - Chuva'!P98),"",('Dados Normal. pelo Peso - Chuva'!P98-'Dados Normal. pelo Peso - Chuva'!P$194)/('Dados Normal. pelo Peso - Chuva'!P$193-'Dados Normal. pelo Peso - Chuva'!P$194))</f>
        <v>2.2547914317923662E-2</v>
      </c>
      <c r="Q98" s="24">
        <f>IF(ISBLANK('Dados Normal. pelo Peso - Chuva'!Q98),"",('Dados Normal. pelo Peso - Chuva'!Q98-'Dados Normal. pelo Peso - Chuva'!Q$194)/('Dados Normal. pelo Peso - Chuva'!Q$193-'Dados Normal. pelo Peso - Chuva'!Q$194))</f>
        <v>0</v>
      </c>
      <c r="R98" s="24">
        <f>IF(ISBLANK('Dados Normal. pelo Peso - Chuva'!R98),"",('Dados Normal. pelo Peso - Chuva'!R98-'Dados Normal. pelo Peso - Chuva'!R$194)/('Dados Normal. pelo Peso - Chuva'!R$193-'Dados Normal. pelo Peso - Chuva'!R$194))</f>
        <v>1</v>
      </c>
      <c r="S98" s="24">
        <f>IF(ISBLANK('Dados Normal. pelo Peso - Chuva'!S98),"",('Dados Normal. pelo Peso - Chuva'!S98-'Dados Normal. pelo Peso - Chuva'!S$194)/('Dados Normal. pelo Peso - Chuva'!S$193-'Dados Normal. pelo Peso - Chuva'!S$194))</f>
        <v>1</v>
      </c>
      <c r="T98" s="24">
        <f>IF(ISBLANK('Dados Normal. pelo Peso - Chuva'!T98),"",('Dados Normal. pelo Peso - Chuva'!T98-'Dados Normal. pelo Peso - Chuva'!T$194)/('Dados Normal. pelo Peso - Chuva'!T$193-'Dados Normal. pelo Peso - Chuva'!T$194))</f>
        <v>1</v>
      </c>
      <c r="U98" s="24">
        <f>IF(ISBLANK('Dados Normal. pelo Peso - Chuva'!U98),"",('Dados Normal. pelo Peso - Chuva'!U98-'Dados Normal. pelo Peso - Chuva'!U$194)/('Dados Normal. pelo Peso - Chuva'!U$193-'Dados Normal. pelo Peso - Chuva'!U$194))</f>
        <v>0</v>
      </c>
      <c r="V98" s="24">
        <f>IF(ISBLANK('Dados Normal. pelo Peso - Chuva'!V98),"",('Dados Normal. pelo Peso - Chuva'!V98-'Dados Normal. pelo Peso - Chuva'!V$194)/('Dados Normal. pelo Peso - Chuva'!V$193-'Dados Normal. pelo Peso - Chuva'!V$194))</f>
        <v>0.58333333333333315</v>
      </c>
      <c r="W98" s="24">
        <f>IF(ISBLANK('Dados Normal. pelo Peso - Chuva'!W98),"",('Dados Normal. pelo Peso - Chuva'!W98-'Dados Normal. pelo Peso - Chuva'!W$194)/('Dados Normal. pelo Peso - Chuva'!W$193-'Dados Normal. pelo Peso - Chuva'!W$194))</f>
        <v>0.68014375561545415</v>
      </c>
      <c r="X98" s="24">
        <f>IF(ISBLANK('Dados Normal. pelo Peso - Chuva'!X98),"",('Dados Normal. pelo Peso - Chuva'!X98-'Dados Normal. pelo Peso - Chuva'!X$194)/('Dados Normal. pelo Peso - Chuva'!X$193-'Dados Normal. pelo Peso - Chuva'!X$194))</f>
        <v>0.33126721763085343</v>
      </c>
      <c r="Y98" s="24">
        <f>IF(ISBLANK('Dados Normal. pelo Peso - Chuva'!Y98),"",('Dados Normal. pelo Peso - Chuva'!Y98-'Dados Normal. pelo Peso - Chuva'!Y$194)/('Dados Normal. pelo Peso - Chuva'!Y$193-'Dados Normal. pelo Peso - Chuva'!Y$194))</f>
        <v>0.42443512379921527</v>
      </c>
      <c r="Z98" s="24">
        <f>IF(ISBLANK('Dados Normal. pelo Peso - Chuva'!Z98),"",('Dados Normal. pelo Peso - Chuva'!Z98-'Dados Normal. pelo Peso - Chuva'!Z$194)/('Dados Normal. pelo Peso - Chuva'!Z$193-'Dados Normal. pelo Peso - Chuva'!Z$194))</f>
        <v>0.59854486661277295</v>
      </c>
      <c r="AA98" s="24">
        <f>IF(ISBLANK('Dados Normal. pelo Peso - Chuva'!AA98),"",('Dados Normal. pelo Peso - Chuva'!AA98-'Dados Normal. pelo Peso - Chuva'!AA$194)/('Dados Normal. pelo Peso - Chuva'!AA$193-'Dados Normal. pelo Peso - Chuva'!AA$194))</f>
        <v>0.48190001915341885</v>
      </c>
      <c r="AB98" s="24">
        <f>IF(ISBLANK('Dados Normal. pelo Peso - Chuva'!AB98),"",('Dados Normal. pelo Peso - Chuva'!AB98-'Dados Normal. pelo Peso - Chuva'!AB$194)/('Dados Normal. pelo Peso - Chuva'!AB$193-'Dados Normal. pelo Peso - Chuva'!AB$194))</f>
        <v>0.72340425531914898</v>
      </c>
      <c r="AC98" s="24">
        <f>IF(ISBLANK('Dados Normal. pelo Peso - Chuva'!AC98),"",('Dados Normal. pelo Peso - Chuva'!AC98-'Dados Normal. pelo Peso - Chuva'!AC$194)/('Dados Normal. pelo Peso - Chuva'!AC$193-'Dados Normal. pelo Peso - Chuva'!AC$194))</f>
        <v>0.43750000000000006</v>
      </c>
    </row>
    <row r="99" spans="1:29" s="17" customFormat="1" x14ac:dyDescent="0.25">
      <c r="A99" s="18" t="s">
        <v>1061</v>
      </c>
      <c r="B99" s="28" t="s">
        <v>1062</v>
      </c>
      <c r="C99" s="24">
        <f>IF(ISBLANK('Dados Normal. pelo Peso - Chuva'!C99),"",('Dados Normal. pelo Peso - Chuva'!C99-'Dados Normal. pelo Peso - Chuva'!C$194)/('Dados Normal. pelo Peso - Chuva'!C$193-'Dados Normal. pelo Peso - Chuva'!C$194))</f>
        <v>0.5341813458338357</v>
      </c>
      <c r="D99" s="24">
        <f>IF(ISBLANK('Dados Normal. pelo Peso - Chuva'!D99),"",('Dados Normal. pelo Peso - Chuva'!D99-'Dados Normal. pelo Peso - Chuva'!D$194)/('Dados Normal. pelo Peso - Chuva'!D$193-'Dados Normal. pelo Peso - Chuva'!D$194))</f>
        <v>0.46673153952848079</v>
      </c>
      <c r="E99" s="24">
        <f>IF(ISBLANK('Dados Normal. pelo Peso - Chuva'!E99),"",('Dados Normal. pelo Peso - Chuva'!E99-'Dados Normal. pelo Peso - Chuva'!E$194)/('Dados Normal. pelo Peso - Chuva'!E$193-'Dados Normal. pelo Peso - Chuva'!E$194))</f>
        <v>0.59871191478820907</v>
      </c>
      <c r="F99" s="24">
        <f>IF(ISBLANK('Dados Normal. pelo Peso - Chuva'!F99),"",('Dados Normal. pelo Peso - Chuva'!F99-'Dados Normal. pelo Peso - Chuva'!F$194)/('Dados Normal. pelo Peso - Chuva'!F$193-'Dados Normal. pelo Peso - Chuva'!F$194))</f>
        <v>0.61168280871670699</v>
      </c>
      <c r="G99" s="24">
        <f>IF(ISBLANK('Dados Normal. pelo Peso - Chuva'!G99),"",('Dados Normal. pelo Peso - Chuva'!G99-'Dados Normal. pelo Peso - Chuva'!G$194)/('Dados Normal. pelo Peso - Chuva'!G$193-'Dados Normal. pelo Peso - Chuva'!G$194))</f>
        <v>0.17289795086111551</v>
      </c>
      <c r="H99" s="24">
        <f>IF(ISBLANK('Dados Normal. pelo Peso - Chuva'!H99),"",('Dados Normal. pelo Peso - Chuva'!H99-'Dados Normal. pelo Peso - Chuva'!H$194)/('Dados Normal. pelo Peso - Chuva'!H$193-'Dados Normal. pelo Peso - Chuva'!H$194))</f>
        <v>0.9338843035899046</v>
      </c>
      <c r="I99" s="24">
        <f>IF(ISBLANK('Dados Normal. pelo Peso - Chuva'!I99),"",('Dados Normal. pelo Peso - Chuva'!I99-'Dados Normal. pelo Peso - Chuva'!I$194)/('Dados Normal. pelo Peso - Chuva'!I$193-'Dados Normal. pelo Peso - Chuva'!I$194))</f>
        <v>0.81469767441860463</v>
      </c>
      <c r="J99" s="24">
        <f>IF(ISBLANK('Dados Normal. pelo Peso - Chuva'!J99),"",('Dados Normal. pelo Peso - Chuva'!J99-'Dados Normal. pelo Peso - Chuva'!J$194)/('Dados Normal. pelo Peso - Chuva'!J$193-'Dados Normal. pelo Peso - Chuva'!J$194))</f>
        <v>0.59204921911973507</v>
      </c>
      <c r="K99" s="24">
        <f>IF(ISBLANK('Dados Normal. pelo Peso - Chuva'!K99),"",('Dados Normal. pelo Peso - Chuva'!K99-'Dados Normal. pelo Peso - Chuva'!K$194)/('Dados Normal. pelo Peso - Chuva'!K$193-'Dados Normal. pelo Peso - Chuva'!K$194))</f>
        <v>0.59183438757906837</v>
      </c>
      <c r="L99" s="24">
        <f>IF(ISBLANK('Dados Normal. pelo Peso - Chuva'!L99),"",('Dados Normal. pelo Peso - Chuva'!L99-'Dados Normal. pelo Peso - Chuva'!L$194)/('Dados Normal. pelo Peso - Chuva'!L$193-'Dados Normal. pelo Peso - Chuva'!L$194))</f>
        <v>0.83200375410605321</v>
      </c>
      <c r="M99" s="24">
        <f>IF(ISBLANK('Dados Normal. pelo Peso - Chuva'!M99),"",('Dados Normal. pelo Peso - Chuva'!M99-'Dados Normal. pelo Peso - Chuva'!M$194)/('Dados Normal. pelo Peso - Chuva'!M$193-'Dados Normal. pelo Peso - Chuva'!M$194))</f>
        <v>0.74340583063396593</v>
      </c>
      <c r="N99" s="24">
        <f>IF(ISBLANK('Dados Normal. pelo Peso - Chuva'!N99),"",('Dados Normal. pelo Peso - Chuva'!N99-'Dados Normal. pelo Peso - Chuva'!N$194)/('Dados Normal. pelo Peso - Chuva'!N$193-'Dados Normal. pelo Peso - Chuva'!N$194))</f>
        <v>0.95769881556683589</v>
      </c>
      <c r="O99" s="24">
        <f>IF(ISBLANK('Dados Normal. pelo Peso - Chuva'!O99),"",('Dados Normal. pelo Peso - Chuva'!O99-'Dados Normal. pelo Peso - Chuva'!O$194)/('Dados Normal. pelo Peso - Chuva'!O$193-'Dados Normal. pelo Peso - Chuva'!O$194))</f>
        <v>0.84920886075949376</v>
      </c>
      <c r="P99" s="24">
        <f>IF(ISBLANK('Dados Normal. pelo Peso - Chuva'!P99),"",('Dados Normal. pelo Peso - Chuva'!P99-'Dados Normal. pelo Peso - Chuva'!P$194)/('Dados Normal. pelo Peso - Chuva'!P$193-'Dados Normal. pelo Peso - Chuva'!P$194))</f>
        <v>8.5682074408116662E-2</v>
      </c>
      <c r="Q99" s="24">
        <f>IF(ISBLANK('Dados Normal. pelo Peso - Chuva'!Q99),"",('Dados Normal. pelo Peso - Chuva'!Q99-'Dados Normal. pelo Peso - Chuva'!Q$194)/('Dados Normal. pelo Peso - Chuva'!Q$193-'Dados Normal. pelo Peso - Chuva'!Q$194))</f>
        <v>0</v>
      </c>
      <c r="R99" s="24">
        <f>IF(ISBLANK('Dados Normal. pelo Peso - Chuva'!R99),"",('Dados Normal. pelo Peso - Chuva'!R99-'Dados Normal. pelo Peso - Chuva'!R$194)/('Dados Normal. pelo Peso - Chuva'!R$193-'Dados Normal. pelo Peso - Chuva'!R$194))</f>
        <v>1</v>
      </c>
      <c r="S99" s="24">
        <f>IF(ISBLANK('Dados Normal. pelo Peso - Chuva'!S99),"",('Dados Normal. pelo Peso - Chuva'!S99-'Dados Normal. pelo Peso - Chuva'!S$194)/('Dados Normal. pelo Peso - Chuva'!S$193-'Dados Normal. pelo Peso - Chuva'!S$194))</f>
        <v>0.66666666666666674</v>
      </c>
      <c r="T99" s="24">
        <f>IF(ISBLANK('Dados Normal. pelo Peso - Chuva'!T99),"",('Dados Normal. pelo Peso - Chuva'!T99-'Dados Normal. pelo Peso - Chuva'!T$194)/('Dados Normal. pelo Peso - Chuva'!T$193-'Dados Normal. pelo Peso - Chuva'!T$194))</f>
        <v>0</v>
      </c>
      <c r="U99" s="24">
        <f>IF(ISBLANK('Dados Normal. pelo Peso - Chuva'!U99),"",('Dados Normal. pelo Peso - Chuva'!U99-'Dados Normal. pelo Peso - Chuva'!U$194)/('Dados Normal. pelo Peso - Chuva'!U$193-'Dados Normal. pelo Peso - Chuva'!U$194))</f>
        <v>0</v>
      </c>
      <c r="V99" s="24">
        <f>IF(ISBLANK('Dados Normal. pelo Peso - Chuva'!V99),"",('Dados Normal. pelo Peso - Chuva'!V99-'Dados Normal. pelo Peso - Chuva'!V$194)/('Dados Normal. pelo Peso - Chuva'!V$193-'Dados Normal. pelo Peso - Chuva'!V$194))</f>
        <v>0.79166666666666663</v>
      </c>
      <c r="W99" s="24">
        <f>IF(ISBLANK('Dados Normal. pelo Peso - Chuva'!W99),"",('Dados Normal. pelo Peso - Chuva'!W99-'Dados Normal. pelo Peso - Chuva'!W$194)/('Dados Normal. pelo Peso - Chuva'!W$193-'Dados Normal. pelo Peso - Chuva'!W$194))</f>
        <v>0.5669362084456423</v>
      </c>
      <c r="X99" s="24">
        <f>IF(ISBLANK('Dados Normal. pelo Peso - Chuva'!X99),"",('Dados Normal. pelo Peso - Chuva'!X99-'Dados Normal. pelo Peso - Chuva'!X$194)/('Dados Normal. pelo Peso - Chuva'!X$193-'Dados Normal. pelo Peso - Chuva'!X$194))</f>
        <v>0.39049586776859496</v>
      </c>
      <c r="Y99" s="24">
        <f>IF(ISBLANK('Dados Normal. pelo Peso - Chuva'!Y99),"",('Dados Normal. pelo Peso - Chuva'!Y99-'Dados Normal. pelo Peso - Chuva'!Y$194)/('Dados Normal. pelo Peso - Chuva'!Y$193-'Dados Normal. pelo Peso - Chuva'!Y$194))</f>
        <v>0.45541875253686914</v>
      </c>
      <c r="Z99" s="24">
        <f>IF(ISBLANK('Dados Normal. pelo Peso - Chuva'!Z99),"",('Dados Normal. pelo Peso - Chuva'!Z99-'Dados Normal. pelo Peso - Chuva'!Z$194)/('Dados Normal. pelo Peso - Chuva'!Z$193-'Dados Normal. pelo Peso - Chuva'!Z$194))</f>
        <v>0.38771220695230396</v>
      </c>
      <c r="AA99" s="24">
        <f>IF(ISBLANK('Dados Normal. pelo Peso - Chuva'!AA99),"",('Dados Normal. pelo Peso - Chuva'!AA99-'Dados Normal. pelo Peso - Chuva'!AA$194)/('Dados Normal. pelo Peso - Chuva'!AA$193-'Dados Normal. pelo Peso - Chuva'!AA$194))</f>
        <v>0.42539743344186942</v>
      </c>
      <c r="AB99" s="24">
        <f>IF(ISBLANK('Dados Normal. pelo Peso - Chuva'!AB99),"",('Dados Normal. pelo Peso - Chuva'!AB99-'Dados Normal. pelo Peso - Chuva'!AB$194)/('Dados Normal. pelo Peso - Chuva'!AB$193-'Dados Normal. pelo Peso - Chuva'!AB$194))</f>
        <v>0.29787234042553185</v>
      </c>
      <c r="AC99" s="24">
        <f>IF(ISBLANK('Dados Normal. pelo Peso - Chuva'!AC99),"",('Dados Normal. pelo Peso - Chuva'!AC99-'Dados Normal. pelo Peso - Chuva'!AC$194)/('Dados Normal. pelo Peso - Chuva'!AC$193-'Dados Normal. pelo Peso - Chuva'!AC$194))</f>
        <v>0.14583333333333329</v>
      </c>
    </row>
    <row r="100" spans="1:29" s="17" customFormat="1" x14ac:dyDescent="0.25">
      <c r="A100" s="18" t="s">
        <v>1063</v>
      </c>
      <c r="B100" s="28" t="s">
        <v>1064</v>
      </c>
      <c r="C100" s="24">
        <f>IF(ISBLANK('Dados Normal. pelo Peso - Chuva'!C100),"",('Dados Normal. pelo Peso - Chuva'!C100-'Dados Normal. pelo Peso - Chuva'!C$194)/('Dados Normal. pelo Peso - Chuva'!C$193-'Dados Normal. pelo Peso - Chuva'!C$194))</f>
        <v>0.87960894448968119</v>
      </c>
      <c r="D100" s="24">
        <f>IF(ISBLANK('Dados Normal. pelo Peso - Chuva'!D100),"",('Dados Normal. pelo Peso - Chuva'!D100-'Dados Normal. pelo Peso - Chuva'!D$194)/('Dados Normal. pelo Peso - Chuva'!D$193-'Dados Normal. pelo Peso - Chuva'!D$194))</f>
        <v>0.12432258505954184</v>
      </c>
      <c r="E100" s="24">
        <f>IF(ISBLANK('Dados Normal. pelo Peso - Chuva'!E100),"",('Dados Normal. pelo Peso - Chuva'!E100-'Dados Normal. pelo Peso - Chuva'!E$194)/('Dados Normal. pelo Peso - Chuva'!E$193-'Dados Normal. pelo Peso - Chuva'!E$194))</f>
        <v>0.59648253653703243</v>
      </c>
      <c r="F100" s="24">
        <f>IF(ISBLANK('Dados Normal. pelo Peso - Chuva'!F100),"",('Dados Normal. pelo Peso - Chuva'!F100-'Dados Normal. pelo Peso - Chuva'!F$194)/('Dados Normal. pelo Peso - Chuva'!F$193-'Dados Normal. pelo Peso - Chuva'!F$194))</f>
        <v>0.58565375302663447</v>
      </c>
      <c r="G100" s="24">
        <f>IF(ISBLANK('Dados Normal. pelo Peso - Chuva'!G100),"",('Dados Normal. pelo Peso - Chuva'!G100-'Dados Normal. pelo Peso - Chuva'!G$194)/('Dados Normal. pelo Peso - Chuva'!G$193-'Dados Normal. pelo Peso - Chuva'!G$194))</f>
        <v>0.3010493571785659</v>
      </c>
      <c r="H100" s="24">
        <f>IF(ISBLANK('Dados Normal. pelo Peso - Chuva'!H100),"",('Dados Normal. pelo Peso - Chuva'!H100-'Dados Normal. pelo Peso - Chuva'!H$194)/('Dados Normal. pelo Peso - Chuva'!H$193-'Dados Normal. pelo Peso - Chuva'!H$194))</f>
        <v>0.85659452647922874</v>
      </c>
      <c r="I100" s="24">
        <f>IF(ISBLANK('Dados Normal. pelo Peso - Chuva'!I100),"",('Dados Normal. pelo Peso - Chuva'!I100-'Dados Normal. pelo Peso - Chuva'!I$194)/('Dados Normal. pelo Peso - Chuva'!I$193-'Dados Normal. pelo Peso - Chuva'!I$194))</f>
        <v>0.62455813953488382</v>
      </c>
      <c r="J100" s="24">
        <f>IF(ISBLANK('Dados Normal. pelo Peso - Chuva'!J100),"",('Dados Normal. pelo Peso - Chuva'!J100-'Dados Normal. pelo Peso - Chuva'!J$194)/('Dados Normal. pelo Peso - Chuva'!J$193-'Dados Normal. pelo Peso - Chuva'!J$194))</f>
        <v>0.59157595835305266</v>
      </c>
      <c r="K100" s="24">
        <f>IF(ISBLANK('Dados Normal. pelo Peso - Chuva'!K100),"",('Dados Normal. pelo Peso - Chuva'!K100-'Dados Normal. pelo Peso - Chuva'!K$194)/('Dados Normal. pelo Peso - Chuva'!K$193-'Dados Normal. pelo Peso - Chuva'!K$194))</f>
        <v>0.60529039677975849</v>
      </c>
      <c r="L100" s="24">
        <f>IF(ISBLANK('Dados Normal. pelo Peso - Chuva'!L100),"",('Dados Normal. pelo Peso - Chuva'!L100-'Dados Normal. pelo Peso - Chuva'!L$194)/('Dados Normal. pelo Peso - Chuva'!L$193-'Dados Normal. pelo Peso - Chuva'!L$194))</f>
        <v>0.4116611919286719</v>
      </c>
      <c r="M100" s="24">
        <f>IF(ISBLANK('Dados Normal. pelo Peso - Chuva'!M100),"",('Dados Normal. pelo Peso - Chuva'!M100-'Dados Normal. pelo Peso - Chuva'!M$194)/('Dados Normal. pelo Peso - Chuva'!M$193-'Dados Normal. pelo Peso - Chuva'!M$194))</f>
        <v>0.75231374363720505</v>
      </c>
      <c r="N100" s="24">
        <f>IF(ISBLANK('Dados Normal. pelo Peso - Chuva'!N100),"",('Dados Normal. pelo Peso - Chuva'!N100-'Dados Normal. pelo Peso - Chuva'!N$194)/('Dados Normal. pelo Peso - Chuva'!N$193-'Dados Normal. pelo Peso - Chuva'!N$194))</f>
        <v>0.93887478849407791</v>
      </c>
      <c r="O100" s="24">
        <f>IF(ISBLANK('Dados Normal. pelo Peso - Chuva'!O100),"",('Dados Normal. pelo Peso - Chuva'!O100-'Dados Normal. pelo Peso - Chuva'!O$194)/('Dados Normal. pelo Peso - Chuva'!O$193-'Dados Normal. pelo Peso - Chuva'!O$194))</f>
        <v>0.59208860759493676</v>
      </c>
      <c r="P100" s="24">
        <f>IF(ISBLANK('Dados Normal. pelo Peso - Chuva'!P100),"",('Dados Normal. pelo Peso - Chuva'!P100-'Dados Normal. pelo Peso - Chuva'!P$194)/('Dados Normal. pelo Peso - Chuva'!P$193-'Dados Normal. pelo Peso - Chuva'!P$194))</f>
        <v>9.695603156707934E-2</v>
      </c>
      <c r="Q100" s="24">
        <f>IF(ISBLANK('Dados Normal. pelo Peso - Chuva'!Q100),"",('Dados Normal. pelo Peso - Chuva'!Q100-'Dados Normal. pelo Peso - Chuva'!Q$194)/('Dados Normal. pelo Peso - Chuva'!Q$193-'Dados Normal. pelo Peso - Chuva'!Q$194))</f>
        <v>1</v>
      </c>
      <c r="R100" s="24">
        <f>IF(ISBLANK('Dados Normal. pelo Peso - Chuva'!R100),"",('Dados Normal. pelo Peso - Chuva'!R100-'Dados Normal. pelo Peso - Chuva'!R$194)/('Dados Normal. pelo Peso - Chuva'!R$193-'Dados Normal. pelo Peso - Chuva'!R$194))</f>
        <v>1</v>
      </c>
      <c r="S100" s="24">
        <f>IF(ISBLANK('Dados Normal. pelo Peso - Chuva'!S100),"",('Dados Normal. pelo Peso - Chuva'!S100-'Dados Normal. pelo Peso - Chuva'!S$194)/('Dados Normal. pelo Peso - Chuva'!S$193-'Dados Normal. pelo Peso - Chuva'!S$194))</f>
        <v>1</v>
      </c>
      <c r="T100" s="24">
        <f>IF(ISBLANK('Dados Normal. pelo Peso - Chuva'!T100),"",('Dados Normal. pelo Peso - Chuva'!T100-'Dados Normal. pelo Peso - Chuva'!T$194)/('Dados Normal. pelo Peso - Chuva'!T$193-'Dados Normal. pelo Peso - Chuva'!T$194))</f>
        <v>1</v>
      </c>
      <c r="U100" s="24">
        <f>IF(ISBLANK('Dados Normal. pelo Peso - Chuva'!U100),"",('Dados Normal. pelo Peso - Chuva'!U100-'Dados Normal. pelo Peso - Chuva'!U$194)/('Dados Normal. pelo Peso - Chuva'!U$193-'Dados Normal. pelo Peso - Chuva'!U$194))</f>
        <v>1</v>
      </c>
      <c r="V100" s="24">
        <f>IF(ISBLANK('Dados Normal. pelo Peso - Chuva'!V100),"",('Dados Normal. pelo Peso - Chuva'!V100-'Dados Normal. pelo Peso - Chuva'!V$194)/('Dados Normal. pelo Peso - Chuva'!V$193-'Dados Normal. pelo Peso - Chuva'!V$194))</f>
        <v>0.5416666666666663</v>
      </c>
      <c r="W100" s="24">
        <f>IF(ISBLANK('Dados Normal. pelo Peso - Chuva'!W100),"",('Dados Normal. pelo Peso - Chuva'!W100-'Dados Normal. pelo Peso - Chuva'!W$194)/('Dados Normal. pelo Peso - Chuva'!W$193-'Dados Normal. pelo Peso - Chuva'!W$194))</f>
        <v>0.33827493261455449</v>
      </c>
      <c r="X100" s="24">
        <f>IF(ISBLANK('Dados Normal. pelo Peso - Chuva'!X100),"",('Dados Normal. pelo Peso - Chuva'!X100-'Dados Normal. pelo Peso - Chuva'!X$194)/('Dados Normal. pelo Peso - Chuva'!X$193-'Dados Normal. pelo Peso - Chuva'!X$194))</f>
        <v>0.21074380165289236</v>
      </c>
      <c r="Y100" s="24">
        <f>IF(ISBLANK('Dados Normal. pelo Peso - Chuva'!Y100),"",('Dados Normal. pelo Peso - Chuva'!Y100-'Dados Normal. pelo Peso - Chuva'!Y$194)/('Dados Normal. pelo Peso - Chuva'!Y$193-'Dados Normal. pelo Peso - Chuva'!Y$194))</f>
        <v>0.74117169530510063</v>
      </c>
      <c r="Z100" s="24">
        <f>IF(ISBLANK('Dados Normal. pelo Peso - Chuva'!Z100),"",('Dados Normal. pelo Peso - Chuva'!Z100-'Dados Normal. pelo Peso - Chuva'!Z$194)/('Dados Normal. pelo Peso - Chuva'!Z$193-'Dados Normal. pelo Peso - Chuva'!Z$194))</f>
        <v>0.83977364591754255</v>
      </c>
      <c r="AA100" s="24">
        <f>IF(ISBLANK('Dados Normal. pelo Peso - Chuva'!AA100),"",('Dados Normal. pelo Peso - Chuva'!AA100-'Dados Normal. pelo Peso - Chuva'!AA$194)/('Dados Normal. pelo Peso - Chuva'!AA$193-'Dados Normal. pelo Peso - Chuva'!AA$194))</f>
        <v>0.64470407967822241</v>
      </c>
      <c r="AB100" s="24">
        <f>IF(ISBLANK('Dados Normal. pelo Peso - Chuva'!AB100),"",('Dados Normal. pelo Peso - Chuva'!AB100-'Dados Normal. pelo Peso - Chuva'!AB$194)/('Dados Normal. pelo Peso - Chuva'!AB$193-'Dados Normal. pelo Peso - Chuva'!AB$194))</f>
        <v>0.44680851063829785</v>
      </c>
      <c r="AC100" s="24">
        <f>IF(ISBLANK('Dados Normal. pelo Peso - Chuva'!AC100),"",('Dados Normal. pelo Peso - Chuva'!AC100-'Dados Normal. pelo Peso - Chuva'!AC$194)/('Dados Normal. pelo Peso - Chuva'!AC$193-'Dados Normal. pelo Peso - Chuva'!AC$194))</f>
        <v>0.41666666666666669</v>
      </c>
    </row>
    <row r="101" spans="1:29" s="17" customFormat="1" x14ac:dyDescent="0.25">
      <c r="A101" s="18" t="s">
        <v>1065</v>
      </c>
      <c r="B101" s="28" t="s">
        <v>1066</v>
      </c>
      <c r="C101" s="24">
        <f>IF(ISBLANK('Dados Normal. pelo Peso - Chuva'!C101),"",('Dados Normal. pelo Peso - Chuva'!C101-'Dados Normal. pelo Peso - Chuva'!C$194)/('Dados Normal. pelo Peso - Chuva'!C$193-'Dados Normal. pelo Peso - Chuva'!C$194))</f>
        <v>0.7074067841343572</v>
      </c>
      <c r="D101" s="24">
        <f>IF(ISBLANK('Dados Normal. pelo Peso - Chuva'!D101),"",('Dados Normal. pelo Peso - Chuva'!D101-'Dados Normal. pelo Peso - Chuva'!D$194)/('Dados Normal. pelo Peso - Chuva'!D$193-'Dados Normal. pelo Peso - Chuva'!D$194))</f>
        <v>0.45664327458358589</v>
      </c>
      <c r="E101" s="24">
        <f>IF(ISBLANK('Dados Normal. pelo Peso - Chuva'!E101),"",('Dados Normal. pelo Peso - Chuva'!E101-'Dados Normal. pelo Peso - Chuva'!E$194)/('Dados Normal. pelo Peso - Chuva'!E$193-'Dados Normal. pelo Peso - Chuva'!E$194))</f>
        <v>0.5922714887292545</v>
      </c>
      <c r="F101" s="24">
        <f>IF(ISBLANK('Dados Normal. pelo Peso - Chuva'!F101),"",('Dados Normal. pelo Peso - Chuva'!F101-'Dados Normal. pelo Peso - Chuva'!F$194)/('Dados Normal. pelo Peso - Chuva'!F$193-'Dados Normal. pelo Peso - Chuva'!F$194))</f>
        <v>0.58444309927360782</v>
      </c>
      <c r="G101" s="24">
        <f>IF(ISBLANK('Dados Normal. pelo Peso - Chuva'!G101),"",('Dados Normal. pelo Peso - Chuva'!G101-'Dados Normal. pelo Peso - Chuva'!G$194)/('Dados Normal. pelo Peso - Chuva'!G$193-'Dados Normal. pelo Peso - Chuva'!G$194))</f>
        <v>9.6633935137597715E-2</v>
      </c>
      <c r="H101" s="24">
        <f>IF(ISBLANK('Dados Normal. pelo Peso - Chuva'!H101),"",('Dados Normal. pelo Peso - Chuva'!H101-'Dados Normal. pelo Peso - Chuva'!H$194)/('Dados Normal. pelo Peso - Chuva'!H$193-'Dados Normal. pelo Peso - Chuva'!H$194))</f>
        <v>0.97479833784869263</v>
      </c>
      <c r="I101" s="24">
        <f>IF(ISBLANK('Dados Normal. pelo Peso - Chuva'!I101),"",('Dados Normal. pelo Peso - Chuva'!I101-'Dados Normal. pelo Peso - Chuva'!I$194)/('Dados Normal. pelo Peso - Chuva'!I$193-'Dados Normal. pelo Peso - Chuva'!I$194))</f>
        <v>0.63962790697674421</v>
      </c>
      <c r="J101" s="24">
        <f>IF(ISBLANK('Dados Normal. pelo Peso - Chuva'!J101),"",('Dados Normal. pelo Peso - Chuva'!J101-'Dados Normal. pelo Peso - Chuva'!J$194)/('Dados Normal. pelo Peso - Chuva'!J$193-'Dados Normal. pelo Peso - Chuva'!J$194))</f>
        <v>0.57359204921911988</v>
      </c>
      <c r="K101" s="24">
        <f>IF(ISBLANK('Dados Normal. pelo Peso - Chuva'!K101),"",('Dados Normal. pelo Peso - Chuva'!K101-'Dados Normal. pelo Peso - Chuva'!K$194)/('Dados Normal. pelo Peso - Chuva'!K$193-'Dados Normal. pelo Peso - Chuva'!K$194))</f>
        <v>0.45727429557216792</v>
      </c>
      <c r="L101" s="24">
        <f>IF(ISBLANK('Dados Normal. pelo Peso - Chuva'!L101),"",('Dados Normal. pelo Peso - Chuva'!L101-'Dados Normal. pelo Peso - Chuva'!L$194)/('Dados Normal. pelo Peso - Chuva'!L$193-'Dados Normal. pelo Peso - Chuva'!L$194))</f>
        <v>0.7844908493664946</v>
      </c>
      <c r="M101" s="24">
        <f>IF(ISBLANK('Dados Normal. pelo Peso - Chuva'!M101),"",('Dados Normal. pelo Peso - Chuva'!M101-'Dados Normal. pelo Peso - Chuva'!M$194)/('Dados Normal. pelo Peso - Chuva'!M$193-'Dados Normal. pelo Peso - Chuva'!M$194))</f>
        <v>0.92480333179083762</v>
      </c>
      <c r="N101" s="24">
        <f>IF(ISBLANK('Dados Normal. pelo Peso - Chuva'!N101),"",('Dados Normal. pelo Peso - Chuva'!N101-'Dados Normal. pelo Peso - Chuva'!N$194)/('Dados Normal. pelo Peso - Chuva'!N$193-'Dados Normal. pelo Peso - Chuva'!N$194))</f>
        <v>0.7451353637901863</v>
      </c>
      <c r="O101" s="24">
        <f>IF(ISBLANK('Dados Normal. pelo Peso - Chuva'!O101),"",('Dados Normal. pelo Peso - Chuva'!O101-'Dados Normal. pelo Peso - Chuva'!O$194)/('Dados Normal. pelo Peso - Chuva'!O$193-'Dados Normal. pelo Peso - Chuva'!O$194))</f>
        <v>0.83291139240506329</v>
      </c>
      <c r="P101" s="24">
        <f>IF(ISBLANK('Dados Normal. pelo Peso - Chuva'!P101),"",('Dados Normal. pelo Peso - Chuva'!P101-'Dados Normal. pelo Peso - Chuva'!P$194)/('Dados Normal. pelo Peso - Chuva'!P$193-'Dados Normal. pelo Peso - Chuva'!P$194))</f>
        <v>7.1025930101465864E-2</v>
      </c>
      <c r="Q101" s="24">
        <f>IF(ISBLANK('Dados Normal. pelo Peso - Chuva'!Q101),"",('Dados Normal. pelo Peso - Chuva'!Q101-'Dados Normal. pelo Peso - Chuva'!Q$194)/('Dados Normal. pelo Peso - Chuva'!Q$193-'Dados Normal. pelo Peso - Chuva'!Q$194))</f>
        <v>1</v>
      </c>
      <c r="R101" s="24">
        <f>IF(ISBLANK('Dados Normal. pelo Peso - Chuva'!R101),"",('Dados Normal. pelo Peso - Chuva'!R101-'Dados Normal. pelo Peso - Chuva'!R$194)/('Dados Normal. pelo Peso - Chuva'!R$193-'Dados Normal. pelo Peso - Chuva'!R$194))</f>
        <v>1</v>
      </c>
      <c r="S101" s="24">
        <f>IF(ISBLANK('Dados Normal. pelo Peso - Chuva'!S101),"",('Dados Normal. pelo Peso - Chuva'!S101-'Dados Normal. pelo Peso - Chuva'!S$194)/('Dados Normal. pelo Peso - Chuva'!S$193-'Dados Normal. pelo Peso - Chuva'!S$194))</f>
        <v>0.66666666666666674</v>
      </c>
      <c r="T101" s="24">
        <f>IF(ISBLANK('Dados Normal. pelo Peso - Chuva'!T101),"",('Dados Normal. pelo Peso - Chuva'!T101-'Dados Normal. pelo Peso - Chuva'!T$194)/('Dados Normal. pelo Peso - Chuva'!T$193-'Dados Normal. pelo Peso - Chuva'!T$194))</f>
        <v>1</v>
      </c>
      <c r="U101" s="24">
        <f>IF(ISBLANK('Dados Normal. pelo Peso - Chuva'!U101),"",('Dados Normal. pelo Peso - Chuva'!U101-'Dados Normal. pelo Peso - Chuva'!U$194)/('Dados Normal. pelo Peso - Chuva'!U$193-'Dados Normal. pelo Peso - Chuva'!U$194))</f>
        <v>1</v>
      </c>
      <c r="V101" s="24">
        <f>IF(ISBLANK('Dados Normal. pelo Peso - Chuva'!V101),"",('Dados Normal. pelo Peso - Chuva'!V101-'Dados Normal. pelo Peso - Chuva'!V$194)/('Dados Normal. pelo Peso - Chuva'!V$193-'Dados Normal. pelo Peso - Chuva'!V$194))</f>
        <v>0.66666666666666663</v>
      </c>
      <c r="W101" s="24">
        <f>IF(ISBLANK('Dados Normal. pelo Peso - Chuva'!W101),"",('Dados Normal. pelo Peso - Chuva'!W101-'Dados Normal. pelo Peso - Chuva'!W$194)/('Dados Normal. pelo Peso - Chuva'!W$193-'Dados Normal. pelo Peso - Chuva'!W$194))</f>
        <v>0.11635220125786115</v>
      </c>
      <c r="X101" s="24">
        <f>IF(ISBLANK('Dados Normal. pelo Peso - Chuva'!X101),"",('Dados Normal. pelo Peso - Chuva'!X101-'Dados Normal. pelo Peso - Chuva'!X$194)/('Dados Normal. pelo Peso - Chuva'!X$193-'Dados Normal. pelo Peso - Chuva'!X$194))</f>
        <v>0.30922865013774031</v>
      </c>
      <c r="Y101" s="24">
        <f>IF(ISBLANK('Dados Normal. pelo Peso - Chuva'!Y101),"",('Dados Normal. pelo Peso - Chuva'!Y101-'Dados Normal. pelo Peso - Chuva'!Y$194)/('Dados Normal. pelo Peso - Chuva'!Y$193-'Dados Normal. pelo Peso - Chuva'!Y$194))</f>
        <v>0.52766878636179138</v>
      </c>
      <c r="Z101" s="24">
        <f>IF(ISBLANK('Dados Normal. pelo Peso - Chuva'!Z101),"",('Dados Normal. pelo Peso - Chuva'!Z101-'Dados Normal. pelo Peso - Chuva'!Z$194)/('Dados Normal. pelo Peso - Chuva'!Z$193-'Dados Normal. pelo Peso - Chuva'!Z$194))</f>
        <v>0.56362166531932101</v>
      </c>
      <c r="AA101" s="24">
        <f>IF(ISBLANK('Dados Normal. pelo Peso - Chuva'!AA101),"",('Dados Normal. pelo Peso - Chuva'!AA101-'Dados Normal. pelo Peso - Chuva'!AA$194)/('Dados Normal. pelo Peso - Chuva'!AA$193-'Dados Normal. pelo Peso - Chuva'!AA$194))</f>
        <v>0.57019728021451821</v>
      </c>
      <c r="AB101" s="24">
        <f>IF(ISBLANK('Dados Normal. pelo Peso - Chuva'!AB101),"",('Dados Normal. pelo Peso - Chuva'!AB101-'Dados Normal. pelo Peso - Chuva'!AB$194)/('Dados Normal. pelo Peso - Chuva'!AB$193-'Dados Normal. pelo Peso - Chuva'!AB$194))</f>
        <v>0.44680851063829785</v>
      </c>
      <c r="AC101" s="24">
        <f>IF(ISBLANK('Dados Normal. pelo Peso - Chuva'!AC101),"",('Dados Normal. pelo Peso - Chuva'!AC101-'Dados Normal. pelo Peso - Chuva'!AC$194)/('Dados Normal. pelo Peso - Chuva'!AC$193-'Dados Normal. pelo Peso - Chuva'!AC$194))</f>
        <v>0.29166666666666674</v>
      </c>
    </row>
    <row r="102" spans="1:29" s="17" customFormat="1" x14ac:dyDescent="0.25">
      <c r="A102" s="18" t="s">
        <v>1067</v>
      </c>
      <c r="B102" s="28" t="s">
        <v>1068</v>
      </c>
      <c r="C102" s="24">
        <f>IF(ISBLANK('Dados Normal. pelo Peso - Chuva'!C102),"",('Dados Normal. pelo Peso - Chuva'!C102-'Dados Normal. pelo Peso - Chuva'!C$194)/('Dados Normal. pelo Peso - Chuva'!C$193-'Dados Normal. pelo Peso - Chuva'!C$194))</f>
        <v>0.86680616970633673</v>
      </c>
      <c r="D102" s="24">
        <f>IF(ISBLANK('Dados Normal. pelo Peso - Chuva'!D102),"",('Dados Normal. pelo Peso - Chuva'!D102-'Dados Normal. pelo Peso - Chuva'!D$194)/('Dados Normal. pelo Peso - Chuva'!D$193-'Dados Normal. pelo Peso - Chuva'!D$194))</f>
        <v>0.11068376074356567</v>
      </c>
      <c r="E102" s="24">
        <f>IF(ISBLANK('Dados Normal. pelo Peso - Chuva'!E102),"",('Dados Normal. pelo Peso - Chuva'!E102-'Dados Normal. pelo Peso - Chuva'!E$194)/('Dados Normal. pelo Peso - Chuva'!E$193-'Dados Normal. pelo Peso - Chuva'!E$194))</f>
        <v>0.64701511023036917</v>
      </c>
      <c r="F102" s="24">
        <f>IF(ISBLANK('Dados Normal. pelo Peso - Chuva'!F102),"",('Dados Normal. pelo Peso - Chuva'!F102-'Dados Normal. pelo Peso - Chuva'!F$194)/('Dados Normal. pelo Peso - Chuva'!F$193-'Dados Normal. pelo Peso - Chuva'!F$194))</f>
        <v>0.50151331719128345</v>
      </c>
      <c r="G102" s="24">
        <f>IF(ISBLANK('Dados Normal. pelo Peso - Chuva'!G102),"",('Dados Normal. pelo Peso - Chuva'!G102-'Dados Normal. pelo Peso - Chuva'!G$194)/('Dados Normal. pelo Peso - Chuva'!G$193-'Dados Normal. pelo Peso - Chuva'!G$194))</f>
        <v>0</v>
      </c>
      <c r="H102" s="24">
        <f>IF(ISBLANK('Dados Normal. pelo Peso - Chuva'!H102),"",('Dados Normal. pelo Peso - Chuva'!H102-'Dados Normal. pelo Peso - Chuva'!H$194)/('Dados Normal. pelo Peso - Chuva'!H$193-'Dados Normal. pelo Peso - Chuva'!H$194))</f>
        <v>0.85606536913713971</v>
      </c>
      <c r="I102" s="24">
        <f>IF(ISBLANK('Dados Normal. pelo Peso - Chuva'!I102),"",('Dados Normal. pelo Peso - Chuva'!I102-'Dados Normal. pelo Peso - Chuva'!I$194)/('Dados Normal. pelo Peso - Chuva'!I$193-'Dados Normal. pelo Peso - Chuva'!I$194))</f>
        <v>0.34548837209302347</v>
      </c>
      <c r="J102" s="24">
        <f>IF(ISBLANK('Dados Normal. pelo Peso - Chuva'!J102),"",('Dados Normal. pelo Peso - Chuva'!J102-'Dados Normal. pelo Peso - Chuva'!J$194)/('Dados Normal. pelo Peso - Chuva'!J$193-'Dados Normal. pelo Peso - Chuva'!J$194))</f>
        <v>8.1874112636062757E-2</v>
      </c>
      <c r="K102" s="24">
        <f>IF(ISBLANK('Dados Normal. pelo Peso - Chuva'!K102),"",('Dados Normal. pelo Peso - Chuva'!K102-'Dados Normal. pelo Peso - Chuva'!K$194)/('Dados Normal. pelo Peso - Chuva'!K$193-'Dados Normal. pelo Peso - Chuva'!K$194))</f>
        <v>0.60322024151811393</v>
      </c>
      <c r="L102" s="24">
        <f>IF(ISBLANK('Dados Normal. pelo Peso - Chuva'!L102),"",('Dados Normal. pelo Peso - Chuva'!L102-'Dados Normal. pelo Peso - Chuva'!L$194)/('Dados Normal. pelo Peso - Chuva'!L$193-'Dados Normal. pelo Peso - Chuva'!L$194))</f>
        <v>0.93711872360394166</v>
      </c>
      <c r="M102" s="24">
        <f>IF(ISBLANK('Dados Normal. pelo Peso - Chuva'!M102),"",('Dados Normal. pelo Peso - Chuva'!M102-'Dados Normal. pelo Peso - Chuva'!M$194)/('Dados Normal. pelo Peso - Chuva'!M$193-'Dados Normal. pelo Peso - Chuva'!M$194))</f>
        <v>0.69481721425266085</v>
      </c>
      <c r="N102" s="24">
        <f>IF(ISBLANK('Dados Normal. pelo Peso - Chuva'!N102),"",('Dados Normal. pelo Peso - Chuva'!N102-'Dados Normal. pelo Peso - Chuva'!N$194)/('Dados Normal. pelo Peso - Chuva'!N$193-'Dados Normal. pelo Peso - Chuva'!N$194))</f>
        <v>0.92745346869712342</v>
      </c>
      <c r="O102" s="24">
        <f>IF(ISBLANK('Dados Normal. pelo Peso - Chuva'!O102),"",('Dados Normal. pelo Peso - Chuva'!O102-'Dados Normal. pelo Peso - Chuva'!O$194)/('Dados Normal. pelo Peso - Chuva'!O$193-'Dados Normal. pelo Peso - Chuva'!O$194))</f>
        <v>0.63797468354430364</v>
      </c>
      <c r="P102" s="24">
        <f>IF(ISBLANK('Dados Normal. pelo Peso - Chuva'!P102),"",('Dados Normal. pelo Peso - Chuva'!P102-'Dados Normal. pelo Peso - Chuva'!P$194)/('Dados Normal. pelo Peso - Chuva'!P$193-'Dados Normal. pelo Peso - Chuva'!P$194))</f>
        <v>0.10259301014656068</v>
      </c>
      <c r="Q102" s="24">
        <f>IF(ISBLANK('Dados Normal. pelo Peso - Chuva'!Q102),"",('Dados Normal. pelo Peso - Chuva'!Q102-'Dados Normal. pelo Peso - Chuva'!Q$194)/('Dados Normal. pelo Peso - Chuva'!Q$193-'Dados Normal. pelo Peso - Chuva'!Q$194))</f>
        <v>0</v>
      </c>
      <c r="R102" s="24">
        <f>IF(ISBLANK('Dados Normal. pelo Peso - Chuva'!R102),"",('Dados Normal. pelo Peso - Chuva'!R102-'Dados Normal. pelo Peso - Chuva'!R$194)/('Dados Normal. pelo Peso - Chuva'!R$193-'Dados Normal. pelo Peso - Chuva'!R$194))</f>
        <v>1</v>
      </c>
      <c r="S102" s="24">
        <f>IF(ISBLANK('Dados Normal. pelo Peso - Chuva'!S102),"",('Dados Normal. pelo Peso - Chuva'!S102-'Dados Normal. pelo Peso - Chuva'!S$194)/('Dados Normal. pelo Peso - Chuva'!S$193-'Dados Normal. pelo Peso - Chuva'!S$194))</f>
        <v>1</v>
      </c>
      <c r="T102" s="24">
        <f>IF(ISBLANK('Dados Normal. pelo Peso - Chuva'!T102),"",('Dados Normal. pelo Peso - Chuva'!T102-'Dados Normal. pelo Peso - Chuva'!T$194)/('Dados Normal. pelo Peso - Chuva'!T$193-'Dados Normal. pelo Peso - Chuva'!T$194))</f>
        <v>1</v>
      </c>
      <c r="U102" s="24">
        <f>IF(ISBLANK('Dados Normal. pelo Peso - Chuva'!U102),"",('Dados Normal. pelo Peso - Chuva'!U102-'Dados Normal. pelo Peso - Chuva'!U$194)/('Dados Normal. pelo Peso - Chuva'!U$193-'Dados Normal. pelo Peso - Chuva'!U$194))</f>
        <v>1</v>
      </c>
      <c r="V102" s="24">
        <f>IF(ISBLANK('Dados Normal. pelo Peso - Chuva'!V102),"",('Dados Normal. pelo Peso - Chuva'!V102-'Dados Normal. pelo Peso - Chuva'!V$194)/('Dados Normal. pelo Peso - Chuva'!V$193-'Dados Normal. pelo Peso - Chuva'!V$194))</f>
        <v>0.29166666666666685</v>
      </c>
      <c r="W102" s="24">
        <f>IF(ISBLANK('Dados Normal. pelo Peso - Chuva'!W102),"",('Dados Normal. pelo Peso - Chuva'!W102-'Dados Normal. pelo Peso - Chuva'!W$194)/('Dados Normal. pelo Peso - Chuva'!W$193-'Dados Normal. pelo Peso - Chuva'!W$194))</f>
        <v>0.87196765498652307</v>
      </c>
      <c r="X102" s="24">
        <f>IF(ISBLANK('Dados Normal. pelo Peso - Chuva'!X102),"",('Dados Normal. pelo Peso - Chuva'!X102-'Dados Normal. pelo Peso - Chuva'!X$194)/('Dados Normal. pelo Peso - Chuva'!X$193-'Dados Normal. pelo Peso - Chuva'!X$194))</f>
        <v>0.23484848484848436</v>
      </c>
      <c r="Y102" s="24">
        <f>IF(ISBLANK('Dados Normal. pelo Peso - Chuva'!Y102),"",('Dados Normal. pelo Peso - Chuva'!Y102-'Dados Normal. pelo Peso - Chuva'!Y$194)/('Dados Normal. pelo Peso - Chuva'!Y$193-'Dados Normal. pelo Peso - Chuva'!Y$194))</f>
        <v>0.42024083344608304</v>
      </c>
      <c r="Z102" s="24">
        <f>IF(ISBLANK('Dados Normal. pelo Peso - Chuva'!Z102),"",('Dados Normal. pelo Peso - Chuva'!Z102-'Dados Normal. pelo Peso - Chuva'!Z$194)/('Dados Normal. pelo Peso - Chuva'!Z$193-'Dados Normal. pelo Peso - Chuva'!Z$194))</f>
        <v>0.32546483427647538</v>
      </c>
      <c r="AA102" s="24">
        <f>IF(ISBLANK('Dados Normal. pelo Peso - Chuva'!AA102),"",('Dados Normal. pelo Peso - Chuva'!AA102-'Dados Normal. pelo Peso - Chuva'!AA$194)/('Dados Normal. pelo Peso - Chuva'!AA$193-'Dados Normal. pelo Peso - Chuva'!AA$194))</f>
        <v>0.46466194215667489</v>
      </c>
      <c r="AB102" s="24">
        <f>IF(ISBLANK('Dados Normal. pelo Peso - Chuva'!AB102),"",('Dados Normal. pelo Peso - Chuva'!AB102-'Dados Normal. pelo Peso - Chuva'!AB$194)/('Dados Normal. pelo Peso - Chuva'!AB$193-'Dados Normal. pelo Peso - Chuva'!AB$194))</f>
        <v>0.82978723404255317</v>
      </c>
      <c r="AC102" s="24">
        <f>IF(ISBLANK('Dados Normal. pelo Peso - Chuva'!AC102),"",('Dados Normal. pelo Peso - Chuva'!AC102-'Dados Normal. pelo Peso - Chuva'!AC$194)/('Dados Normal. pelo Peso - Chuva'!AC$193-'Dados Normal. pelo Peso - Chuva'!AC$194))</f>
        <v>0.72916666666666674</v>
      </c>
    </row>
    <row r="103" spans="1:29" s="17" customFormat="1" x14ac:dyDescent="0.25">
      <c r="A103" s="18" t="s">
        <v>1069</v>
      </c>
      <c r="B103" s="28" t="s">
        <v>1070</v>
      </c>
      <c r="C103" s="24">
        <f>IF(ISBLANK('Dados Normal. pelo Peso - Chuva'!C103),"",('Dados Normal. pelo Peso - Chuva'!C103-'Dados Normal. pelo Peso - Chuva'!C$194)/('Dados Normal. pelo Peso - Chuva'!C$193-'Dados Normal. pelo Peso - Chuva'!C$194))</f>
        <v>5.2982958741214677E-2</v>
      </c>
      <c r="D103" s="24">
        <f>IF(ISBLANK('Dados Normal. pelo Peso - Chuva'!D103),"",('Dados Normal. pelo Peso - Chuva'!D103-'Dados Normal. pelo Peso - Chuva'!D$194)/('Dados Normal. pelo Peso - Chuva'!D$193-'Dados Normal. pelo Peso - Chuva'!D$194))</f>
        <v>0.95669390909585983</v>
      </c>
      <c r="E103" s="24">
        <f>IF(ISBLANK('Dados Normal. pelo Peso - Chuva'!E103),"",('Dados Normal. pelo Peso - Chuva'!E103-'Dados Normal. pelo Peso - Chuva'!E$194)/('Dados Normal. pelo Peso - Chuva'!E$193-'Dados Normal. pelo Peso - Chuva'!E$194))</f>
        <v>0.34084716373544705</v>
      </c>
      <c r="F103" s="24">
        <f>IF(ISBLANK('Dados Normal. pelo Peso - Chuva'!F103),"",('Dados Normal. pelo Peso - Chuva'!F103-'Dados Normal. pelo Peso - Chuva'!F$194)/('Dados Normal. pelo Peso - Chuva'!F$193-'Dados Normal. pelo Peso - Chuva'!F$194))</f>
        <v>0.2802663438256659</v>
      </c>
      <c r="G103" s="24">
        <f>IF(ISBLANK('Dados Normal. pelo Peso - Chuva'!G103),"",('Dados Normal. pelo Peso - Chuva'!G103-'Dados Normal. pelo Peso - Chuva'!G$194)/('Dados Normal. pelo Peso - Chuva'!G$193-'Dados Normal. pelo Peso - Chuva'!G$194))</f>
        <v>0.14174817700357642</v>
      </c>
      <c r="H103" s="24">
        <f>IF(ISBLANK('Dados Normal. pelo Peso - Chuva'!H103),"",('Dados Normal. pelo Peso - Chuva'!H103-'Dados Normal. pelo Peso - Chuva'!H$194)/('Dados Normal. pelo Peso - Chuva'!H$193-'Dados Normal. pelo Peso - Chuva'!H$194))</f>
        <v>0.81321023359846589</v>
      </c>
      <c r="I103" s="24">
        <f>IF(ISBLANK('Dados Normal. pelo Peso - Chuva'!I103),"",('Dados Normal. pelo Peso - Chuva'!I103-'Dados Normal. pelo Peso - Chuva'!I$194)/('Dados Normal. pelo Peso - Chuva'!I$193-'Dados Normal. pelo Peso - Chuva'!I$194))</f>
        <v>0.66958139534883732</v>
      </c>
      <c r="J103" s="24">
        <f>IF(ISBLANK('Dados Normal. pelo Peso - Chuva'!J103),"",('Dados Normal. pelo Peso - Chuva'!J103-'Dados Normal. pelo Peso - Chuva'!J$194)/('Dados Normal. pelo Peso - Chuva'!J$193-'Dados Normal. pelo Peso - Chuva'!J$194))</f>
        <v>0.77330809275911028</v>
      </c>
      <c r="K103" s="24">
        <f>IF(ISBLANK('Dados Normal. pelo Peso - Chuva'!K103),"",('Dados Normal. pelo Peso - Chuva'!K103-'Dados Normal. pelo Peso - Chuva'!K$194)/('Dados Normal. pelo Peso - Chuva'!K$193-'Dados Normal. pelo Peso - Chuva'!K$194))</f>
        <v>2.4611845888441609E-2</v>
      </c>
      <c r="L103" s="24">
        <f>IF(ISBLANK('Dados Normal. pelo Peso - Chuva'!L103),"",('Dados Normal. pelo Peso - Chuva'!L103-'Dados Normal. pelo Peso - Chuva'!L$194)/('Dados Normal. pelo Peso - Chuva'!L$193-'Dados Normal. pelo Peso - Chuva'!L$194))</f>
        <v>0.95706241201313946</v>
      </c>
      <c r="M103" s="24">
        <f>IF(ISBLANK('Dados Normal. pelo Peso - Chuva'!M103),"",('Dados Normal. pelo Peso - Chuva'!M103-'Dados Normal. pelo Peso - Chuva'!M$194)/('Dados Normal. pelo Peso - Chuva'!M$193-'Dados Normal. pelo Peso - Chuva'!M$194))</f>
        <v>0.9289680703378066</v>
      </c>
      <c r="N103" s="24">
        <f>IF(ISBLANK('Dados Normal. pelo Peso - Chuva'!N103),"",('Dados Normal. pelo Peso - Chuva'!N103-'Dados Normal. pelo Peso - Chuva'!N$194)/('Dados Normal. pelo Peso - Chuva'!N$193-'Dados Normal. pelo Peso - Chuva'!N$194))</f>
        <v>0.91497461928934032</v>
      </c>
      <c r="O103" s="24">
        <f>IF(ISBLANK('Dados Normal. pelo Peso - Chuva'!O103),"",('Dados Normal. pelo Peso - Chuva'!O103-'Dados Normal. pelo Peso - Chuva'!O$194)/('Dados Normal. pelo Peso - Chuva'!O$193-'Dados Normal. pelo Peso - Chuva'!O$194))</f>
        <v>0.97310126582278478</v>
      </c>
      <c r="P103" s="24">
        <f>IF(ISBLANK('Dados Normal. pelo Peso - Chuva'!P103),"",('Dados Normal. pelo Peso - Chuva'!P103-'Dados Normal. pelo Peso - Chuva'!P$194)/('Dados Normal. pelo Peso - Chuva'!P$193-'Dados Normal. pelo Peso - Chuva'!P$194))</f>
        <v>4.2841037204057485E-2</v>
      </c>
      <c r="Q103" s="24">
        <f>IF(ISBLANK('Dados Normal. pelo Peso - Chuva'!Q103),"",('Dados Normal. pelo Peso - Chuva'!Q103-'Dados Normal. pelo Peso - Chuva'!Q$194)/('Dados Normal. pelo Peso - Chuva'!Q$193-'Dados Normal. pelo Peso - Chuva'!Q$194))</f>
        <v>0</v>
      </c>
      <c r="R103" s="24">
        <f>IF(ISBLANK('Dados Normal. pelo Peso - Chuva'!R103),"",('Dados Normal. pelo Peso - Chuva'!R103-'Dados Normal. pelo Peso - Chuva'!R$194)/('Dados Normal. pelo Peso - Chuva'!R$193-'Dados Normal. pelo Peso - Chuva'!R$194))</f>
        <v>1</v>
      </c>
      <c r="S103" s="24">
        <f>IF(ISBLANK('Dados Normal. pelo Peso - Chuva'!S103),"",('Dados Normal. pelo Peso - Chuva'!S103-'Dados Normal. pelo Peso - Chuva'!S$194)/('Dados Normal. pelo Peso - Chuva'!S$193-'Dados Normal. pelo Peso - Chuva'!S$194))</f>
        <v>0.33333333333333343</v>
      </c>
      <c r="T103" s="24">
        <f>IF(ISBLANK('Dados Normal. pelo Peso - Chuva'!T103),"",('Dados Normal. pelo Peso - Chuva'!T103-'Dados Normal. pelo Peso - Chuva'!T$194)/('Dados Normal. pelo Peso - Chuva'!T$193-'Dados Normal. pelo Peso - Chuva'!T$194))</f>
        <v>1</v>
      </c>
      <c r="U103" s="24">
        <f>IF(ISBLANK('Dados Normal. pelo Peso - Chuva'!U103),"",('Dados Normal. pelo Peso - Chuva'!U103-'Dados Normal. pelo Peso - Chuva'!U$194)/('Dados Normal. pelo Peso - Chuva'!U$193-'Dados Normal. pelo Peso - Chuva'!U$194))</f>
        <v>1</v>
      </c>
      <c r="V103" s="24">
        <f>IF(ISBLANK('Dados Normal. pelo Peso - Chuva'!V103),"",('Dados Normal. pelo Peso - Chuva'!V103-'Dados Normal. pelo Peso - Chuva'!V$194)/('Dados Normal. pelo Peso - Chuva'!V$193-'Dados Normal. pelo Peso - Chuva'!V$194))</f>
        <v>0.5</v>
      </c>
      <c r="W103" s="24">
        <f>IF(ISBLANK('Dados Normal. pelo Peso - Chuva'!W103),"",('Dados Normal. pelo Peso - Chuva'!W103-'Dados Normal. pelo Peso - Chuva'!W$194)/('Dados Normal. pelo Peso - Chuva'!W$193-'Dados Normal. pelo Peso - Chuva'!W$194))</f>
        <v>0.43126684636118567</v>
      </c>
      <c r="X103" s="24">
        <f>IF(ISBLANK('Dados Normal. pelo Peso - Chuva'!X103),"",('Dados Normal. pelo Peso - Chuva'!X103-'Dados Normal. pelo Peso - Chuva'!X$194)/('Dados Normal. pelo Peso - Chuva'!X$193-'Dados Normal. pelo Peso - Chuva'!X$194))</f>
        <v>0.5227272727272726</v>
      </c>
      <c r="Y103" s="24">
        <f>IF(ISBLANK('Dados Normal. pelo Peso - Chuva'!Y103),"",('Dados Normal. pelo Peso - Chuva'!Y103-'Dados Normal. pelo Peso - Chuva'!Y$194)/('Dados Normal. pelo Peso - Chuva'!Y$193-'Dados Normal. pelo Peso - Chuva'!Y$194))</f>
        <v>7.7526721688540107E-2</v>
      </c>
      <c r="Z103" s="24">
        <f>IF(ISBLANK('Dados Normal. pelo Peso - Chuva'!Z103),"",('Dados Normal. pelo Peso - Chuva'!Z103-'Dados Normal. pelo Peso - Chuva'!Z$194)/('Dados Normal. pelo Peso - Chuva'!Z$193-'Dados Normal. pelo Peso - Chuva'!Z$194))</f>
        <v>6.1600646725949879E-2</v>
      </c>
      <c r="AA103" s="24">
        <f>IF(ISBLANK('Dados Normal. pelo Peso - Chuva'!AA103),"",('Dados Normal. pelo Peso - Chuva'!AA103-'Dados Normal. pelo Peso - Chuva'!AA$194)/('Dados Normal. pelo Peso - Chuva'!AA$193-'Dados Normal. pelo Peso - Chuva'!AA$194))</f>
        <v>0.21624209921470977</v>
      </c>
      <c r="AB103" s="24">
        <f>IF(ISBLANK('Dados Normal. pelo Peso - Chuva'!AB103),"",('Dados Normal. pelo Peso - Chuva'!AB103-'Dados Normal. pelo Peso - Chuva'!AB$194)/('Dados Normal. pelo Peso - Chuva'!AB$193-'Dados Normal. pelo Peso - Chuva'!AB$194))</f>
        <v>0.59574468085106391</v>
      </c>
      <c r="AC103" s="24">
        <f>IF(ISBLANK('Dados Normal. pelo Peso - Chuva'!AC103),"",('Dados Normal. pelo Peso - Chuva'!AC103-'Dados Normal. pelo Peso - Chuva'!AC$194)/('Dados Normal. pelo Peso - Chuva'!AC$193-'Dados Normal. pelo Peso - Chuva'!AC$194))</f>
        <v>0.43750000000000006</v>
      </c>
    </row>
    <row r="104" spans="1:29" s="17" customFormat="1" x14ac:dyDescent="0.25">
      <c r="A104" s="18" t="s">
        <v>1071</v>
      </c>
      <c r="B104" s="28" t="s">
        <v>1072</v>
      </c>
      <c r="C104" s="24">
        <f>IF(ISBLANK('Dados Normal. pelo Peso - Chuva'!C104),"",('Dados Normal. pelo Peso - Chuva'!C104-'Dados Normal. pelo Peso - Chuva'!C$194)/('Dados Normal. pelo Peso - Chuva'!C$193-'Dados Normal. pelo Peso - Chuva'!C$194))</f>
        <v>0.57520070515664112</v>
      </c>
      <c r="D104" s="24">
        <f>IF(ISBLANK('Dados Normal. pelo Peso - Chuva'!D104),"",('Dados Normal. pelo Peso - Chuva'!D104-'Dados Normal. pelo Peso - Chuva'!D$194)/('Dados Normal. pelo Peso - Chuva'!D$193-'Dados Normal. pelo Peso - Chuva'!D$194))</f>
        <v>0.46776174143512828</v>
      </c>
      <c r="E104" s="24">
        <f>IF(ISBLANK('Dados Normal. pelo Peso - Chuva'!E104),"",('Dados Normal. pelo Peso - Chuva'!E104-'Dados Normal. pelo Peso - Chuva'!E$194)/('Dados Normal. pelo Peso - Chuva'!E$193-'Dados Normal. pelo Peso - Chuva'!E$194))</f>
        <v>0.66286846668318056</v>
      </c>
      <c r="F104" s="24">
        <f>IF(ISBLANK('Dados Normal. pelo Peso - Chuva'!F104),"",('Dados Normal. pelo Peso - Chuva'!F104-'Dados Normal. pelo Peso - Chuva'!F$194)/('Dados Normal. pelo Peso - Chuva'!F$193-'Dados Normal. pelo Peso - Chuva'!F$194))</f>
        <v>0.73365617433414054</v>
      </c>
      <c r="G104" s="24">
        <f>IF(ISBLANK('Dados Normal. pelo Peso - Chuva'!G104),"",('Dados Normal. pelo Peso - Chuva'!G104-'Dados Normal. pelo Peso - Chuva'!G$194)/('Dados Normal. pelo Peso - Chuva'!G$193-'Dados Normal. pelo Peso - Chuva'!G$194))</f>
        <v>0.11864158884316157</v>
      </c>
      <c r="H104" s="24">
        <f>IF(ISBLANK('Dados Normal. pelo Peso - Chuva'!H104),"",('Dados Normal. pelo Peso - Chuva'!H104-'Dados Normal. pelo Peso - Chuva'!H$194)/('Dados Normal. pelo Peso - Chuva'!H$193-'Dados Normal. pelo Peso - Chuva'!H$194))</f>
        <v>0.72654454489813369</v>
      </c>
      <c r="I104" s="24">
        <f>IF(ISBLANK('Dados Normal. pelo Peso - Chuva'!I104),"",('Dados Normal. pelo Peso - Chuva'!I104-'Dados Normal. pelo Peso - Chuva'!I$194)/('Dados Normal. pelo Peso - Chuva'!I$193-'Dados Normal. pelo Peso - Chuva'!I$194))</f>
        <v>0.24930232558139545</v>
      </c>
      <c r="J104" s="24">
        <f>IF(ISBLANK('Dados Normal. pelo Peso - Chuva'!J104),"",('Dados Normal. pelo Peso - Chuva'!J104-'Dados Normal. pelo Peso - Chuva'!J$194)/('Dados Normal. pelo Peso - Chuva'!J$193-'Dados Normal. pelo Peso - Chuva'!J$194))</f>
        <v>0.53809749171793675</v>
      </c>
      <c r="K104" s="24">
        <f>IF(ISBLANK('Dados Normal. pelo Peso - Chuva'!K104),"",('Dados Normal. pelo Peso - Chuva'!K104-'Dados Normal. pelo Peso - Chuva'!K$194)/('Dados Normal. pelo Peso - Chuva'!K$193-'Dados Normal. pelo Peso - Chuva'!K$194))</f>
        <v>0.56917768832662452</v>
      </c>
      <c r="L104" s="24">
        <f>IF(ISBLANK('Dados Normal. pelo Peso - Chuva'!L104),"",('Dados Normal. pelo Peso - Chuva'!L104-'Dados Normal. pelo Peso - Chuva'!L$194)/('Dados Normal. pelo Peso - Chuva'!L$193-'Dados Normal. pelo Peso - Chuva'!L$194))</f>
        <v>0.74777099953073667</v>
      </c>
      <c r="M104" s="24">
        <f>IF(ISBLANK('Dados Normal. pelo Peso - Chuva'!M104),"",('Dados Normal. pelo Peso - Chuva'!M104-'Dados Normal. pelo Peso - Chuva'!M$194)/('Dados Normal. pelo Peso - Chuva'!M$193-'Dados Normal. pelo Peso - Chuva'!M$194))</f>
        <v>0.57670060157334579</v>
      </c>
      <c r="N104" s="24">
        <f>IF(ISBLANK('Dados Normal. pelo Peso - Chuva'!N104),"",('Dados Normal. pelo Peso - Chuva'!N104-'Dados Normal. pelo Peso - Chuva'!N$194)/('Dados Normal. pelo Peso - Chuva'!N$193-'Dados Normal. pelo Peso - Chuva'!N$194))</f>
        <v>0.80858714043993263</v>
      </c>
      <c r="O104" s="24">
        <f>IF(ISBLANK('Dados Normal. pelo Peso - Chuva'!O104),"",('Dados Normal. pelo Peso - Chuva'!O104-'Dados Normal. pelo Peso - Chuva'!O$194)/('Dados Normal. pelo Peso - Chuva'!O$193-'Dados Normal. pelo Peso - Chuva'!O$194))</f>
        <v>0.62452531645569609</v>
      </c>
      <c r="P104" s="24">
        <f>IF(ISBLANK('Dados Normal. pelo Peso - Chuva'!P104),"",('Dados Normal. pelo Peso - Chuva'!P104-'Dados Normal. pelo Peso - Chuva'!P$194)/('Dados Normal. pelo Peso - Chuva'!P$193-'Dados Normal. pelo Peso - Chuva'!P$194))</f>
        <v>0.40698985343855792</v>
      </c>
      <c r="Q104" s="24">
        <f>IF(ISBLANK('Dados Normal. pelo Peso - Chuva'!Q104),"",('Dados Normal. pelo Peso - Chuva'!Q104-'Dados Normal. pelo Peso - Chuva'!Q$194)/('Dados Normal. pelo Peso - Chuva'!Q$193-'Dados Normal. pelo Peso - Chuva'!Q$194))</f>
        <v>1</v>
      </c>
      <c r="R104" s="24">
        <f>IF(ISBLANK('Dados Normal. pelo Peso - Chuva'!R104),"",('Dados Normal. pelo Peso - Chuva'!R104-'Dados Normal. pelo Peso - Chuva'!R$194)/('Dados Normal. pelo Peso - Chuva'!R$193-'Dados Normal. pelo Peso - Chuva'!R$194))</f>
        <v>0</v>
      </c>
      <c r="S104" s="24">
        <f>IF(ISBLANK('Dados Normal. pelo Peso - Chuva'!S104),"",('Dados Normal. pelo Peso - Chuva'!S104-'Dados Normal. pelo Peso - Chuva'!S$194)/('Dados Normal. pelo Peso - Chuva'!S$193-'Dados Normal. pelo Peso - Chuva'!S$194))</f>
        <v>0.66666666666666674</v>
      </c>
      <c r="T104" s="24">
        <f>IF(ISBLANK('Dados Normal. pelo Peso - Chuva'!T104),"",('Dados Normal. pelo Peso - Chuva'!T104-'Dados Normal. pelo Peso - Chuva'!T$194)/('Dados Normal. pelo Peso - Chuva'!T$193-'Dados Normal. pelo Peso - Chuva'!T$194))</f>
        <v>1</v>
      </c>
      <c r="U104" s="24">
        <f>IF(ISBLANK('Dados Normal. pelo Peso - Chuva'!U104),"",('Dados Normal. pelo Peso - Chuva'!U104-'Dados Normal. pelo Peso - Chuva'!U$194)/('Dados Normal. pelo Peso - Chuva'!U$193-'Dados Normal. pelo Peso - Chuva'!U$194))</f>
        <v>1</v>
      </c>
      <c r="V104" s="24">
        <f>IF(ISBLANK('Dados Normal. pelo Peso - Chuva'!V104),"",('Dados Normal. pelo Peso - Chuva'!V104-'Dados Normal. pelo Peso - Chuva'!V$194)/('Dados Normal. pelo Peso - Chuva'!V$193-'Dados Normal. pelo Peso - Chuva'!V$194))</f>
        <v>0.70833333333333315</v>
      </c>
      <c r="W104" s="24">
        <f>IF(ISBLANK('Dados Normal. pelo Peso - Chuva'!W104),"",('Dados Normal. pelo Peso - Chuva'!W104-'Dados Normal. pelo Peso - Chuva'!W$194)/('Dados Normal. pelo Peso - Chuva'!W$193-'Dados Normal. pelo Peso - Chuva'!W$194))</f>
        <v>0.72192273135669338</v>
      </c>
      <c r="X104" s="24">
        <f>IF(ISBLANK('Dados Normal. pelo Peso - Chuva'!X104),"",('Dados Normal. pelo Peso - Chuva'!X104-'Dados Normal. pelo Peso - Chuva'!X$194)/('Dados Normal. pelo Peso - Chuva'!X$193-'Dados Normal. pelo Peso - Chuva'!X$194))</f>
        <v>0.4531680440771344</v>
      </c>
      <c r="Y104" s="24">
        <f>IF(ISBLANK('Dados Normal. pelo Peso - Chuva'!Y104),"",('Dados Normal. pelo Peso - Chuva'!Y104-'Dados Normal. pelo Peso - Chuva'!Y$194)/('Dados Normal. pelo Peso - Chuva'!Y$193-'Dados Normal. pelo Peso - Chuva'!Y$194))</f>
        <v>0.74712488161277235</v>
      </c>
      <c r="Z104" s="24">
        <f>IF(ISBLANK('Dados Normal. pelo Peso - Chuva'!Z104),"",('Dados Normal. pelo Peso - Chuva'!Z104-'Dados Normal. pelo Peso - Chuva'!Z$194)/('Dados Normal. pelo Peso - Chuva'!Z$193-'Dados Normal. pelo Peso - Chuva'!Z$194))</f>
        <v>0.64737267582861779</v>
      </c>
      <c r="AA104" s="24">
        <f>IF(ISBLANK('Dados Normal. pelo Peso - Chuva'!AA104),"",('Dados Normal. pelo Peso - Chuva'!AA104-'Dados Normal. pelo Peso - Chuva'!AA$194)/('Dados Normal. pelo Peso - Chuva'!AA$193-'Dados Normal. pelo Peso - Chuva'!AA$194))</f>
        <v>0.61233480176211441</v>
      </c>
      <c r="AB104" s="24">
        <f>IF(ISBLANK('Dados Normal. pelo Peso - Chuva'!AB104),"",('Dados Normal. pelo Peso - Chuva'!AB104-'Dados Normal. pelo Peso - Chuva'!AB$194)/('Dados Normal. pelo Peso - Chuva'!AB$193-'Dados Normal. pelo Peso - Chuva'!AB$194))</f>
        <v>0.42553191489361686</v>
      </c>
      <c r="AC104" s="24">
        <f>IF(ISBLANK('Dados Normal. pelo Peso - Chuva'!AC104),"",('Dados Normal. pelo Peso - Chuva'!AC104-'Dados Normal. pelo Peso - Chuva'!AC$194)/('Dados Normal. pelo Peso - Chuva'!AC$193-'Dados Normal. pelo Peso - Chuva'!AC$194))</f>
        <v>0.31249999999999989</v>
      </c>
    </row>
    <row r="105" spans="1:29" s="17" customFormat="1" x14ac:dyDescent="0.25">
      <c r="A105" s="18" t="s">
        <v>1073</v>
      </c>
      <c r="B105" s="28" t="s">
        <v>1074</v>
      </c>
      <c r="C105" s="24">
        <f>IF(ISBLANK('Dados Normal. pelo Peso - Chuva'!C105),"",('Dados Normal. pelo Peso - Chuva'!C105-'Dados Normal. pelo Peso - Chuva'!C$194)/('Dados Normal. pelo Peso - Chuva'!C$193-'Dados Normal. pelo Peso - Chuva'!C$194))</f>
        <v>0.56349986400547136</v>
      </c>
      <c r="D105" s="24">
        <f>IF(ISBLANK('Dados Normal. pelo Peso - Chuva'!D105),"",('Dados Normal. pelo Peso - Chuva'!D105-'Dados Normal. pelo Peso - Chuva'!D$194)/('Dados Normal. pelo Peso - Chuva'!D$193-'Dados Normal. pelo Peso - Chuva'!D$194))</f>
        <v>0.45287830488696945</v>
      </c>
      <c r="E105" s="24">
        <f>IF(ISBLANK('Dados Normal. pelo Peso - Chuva'!E105),"",('Dados Normal. pelo Peso - Chuva'!E105-'Dados Normal. pelo Peso - Chuva'!E$194)/('Dados Normal. pelo Peso - Chuva'!E$193-'Dados Normal. pelo Peso - Chuva'!E$194))</f>
        <v>0.6306663363884073</v>
      </c>
      <c r="F105" s="24">
        <f>IF(ISBLANK('Dados Normal. pelo Peso - Chuva'!F105),"",('Dados Normal. pelo Peso - Chuva'!F105-'Dados Normal. pelo Peso - Chuva'!F$194)/('Dados Normal. pelo Peso - Chuva'!F$193-'Dados Normal. pelo Peso - Chuva'!F$194))</f>
        <v>0.66404358353510895</v>
      </c>
      <c r="G105" s="24">
        <f>IF(ISBLANK('Dados Normal. pelo Peso - Chuva'!G105),"",('Dados Normal. pelo Peso - Chuva'!G105-'Dados Normal. pelo Peso - Chuva'!G$194)/('Dados Normal. pelo Peso - Chuva'!G$193-'Dados Normal. pelo Peso - Chuva'!G$194))</f>
        <v>0.33178493094985306</v>
      </c>
      <c r="H105" s="24">
        <f>IF(ISBLANK('Dados Normal. pelo Peso - Chuva'!H105),"",('Dados Normal. pelo Peso - Chuva'!H105-'Dados Normal. pelo Peso - Chuva'!H$194)/('Dados Normal. pelo Peso - Chuva'!H$193-'Dados Normal. pelo Peso - Chuva'!H$194))</f>
        <v>0.1121997154220722</v>
      </c>
      <c r="I105" s="24">
        <f>IF(ISBLANK('Dados Normal. pelo Peso - Chuva'!I105),"",('Dados Normal. pelo Peso - Chuva'!I105-'Dados Normal. pelo Peso - Chuva'!I$194)/('Dados Normal. pelo Peso - Chuva'!I$193-'Dados Normal. pelo Peso - Chuva'!I$194))</f>
        <v>0.67925581395348833</v>
      </c>
      <c r="J105" s="24">
        <f>IF(ISBLANK('Dados Normal. pelo Peso - Chuva'!J105),"",('Dados Normal. pelo Peso - Chuva'!J105-'Dados Normal. pelo Peso - Chuva'!J$194)/('Dados Normal. pelo Peso - Chuva'!J$193-'Dados Normal. pelo Peso - Chuva'!J$194))</f>
        <v>0.58353052531945115</v>
      </c>
      <c r="K105" s="24">
        <f>IF(ISBLANK('Dados Normal. pelo Peso - Chuva'!K105),"",('Dados Normal. pelo Peso - Chuva'!K105-'Dados Normal. pelo Peso - Chuva'!K$194)/('Dados Normal. pelo Peso - Chuva'!K$193-'Dados Normal. pelo Peso - Chuva'!K$194))</f>
        <v>0.42392179413456016</v>
      </c>
      <c r="L105" s="24">
        <f>IF(ISBLANK('Dados Normal. pelo Peso - Chuva'!L105),"",('Dados Normal. pelo Peso - Chuva'!L105-'Dados Normal. pelo Peso - Chuva'!L$194)/('Dados Normal. pelo Peso - Chuva'!L$193-'Dados Normal. pelo Peso - Chuva'!L$194))</f>
        <v>0.67198498357578584</v>
      </c>
      <c r="M105" s="24">
        <f>IF(ISBLANK('Dados Normal. pelo Peso - Chuva'!M105),"",('Dados Normal. pelo Peso - Chuva'!M105-'Dados Normal. pelo Peso - Chuva'!M$194)/('Dados Normal. pelo Peso - Chuva'!M$193-'Dados Normal. pelo Peso - Chuva'!M$194))</f>
        <v>0.55564553447478016</v>
      </c>
      <c r="N105" s="24">
        <f>IF(ISBLANK('Dados Normal. pelo Peso - Chuva'!N105),"",('Dados Normal. pelo Peso - Chuva'!N105-'Dados Normal. pelo Peso - Chuva'!N$194)/('Dados Normal. pelo Peso - Chuva'!N$193-'Dados Normal. pelo Peso - Chuva'!N$194))</f>
        <v>0.91201353637901872</v>
      </c>
      <c r="O105" s="24">
        <f>IF(ISBLANK('Dados Normal. pelo Peso - Chuva'!O105),"",('Dados Normal. pelo Peso - Chuva'!O105-'Dados Normal. pelo Peso - Chuva'!O$194)/('Dados Normal. pelo Peso - Chuva'!O$193-'Dados Normal. pelo Peso - Chuva'!O$194))</f>
        <v>0.8167721518987342</v>
      </c>
      <c r="P105" s="24">
        <f>IF(ISBLANK('Dados Normal. pelo Peso - Chuva'!P105),"",('Dados Normal. pelo Peso - Chuva'!P105-'Dados Normal. pelo Peso - Chuva'!P$194)/('Dados Normal. pelo Peso - Chuva'!P$193-'Dados Normal. pelo Peso - Chuva'!P$194))</f>
        <v>9.4701240135286122E-2</v>
      </c>
      <c r="Q105" s="24">
        <f>IF(ISBLANK('Dados Normal. pelo Peso - Chuva'!Q105),"",('Dados Normal. pelo Peso - Chuva'!Q105-'Dados Normal. pelo Peso - Chuva'!Q$194)/('Dados Normal. pelo Peso - Chuva'!Q$193-'Dados Normal. pelo Peso - Chuva'!Q$194))</f>
        <v>0</v>
      </c>
      <c r="R105" s="24">
        <f>IF(ISBLANK('Dados Normal. pelo Peso - Chuva'!R105),"",('Dados Normal. pelo Peso - Chuva'!R105-'Dados Normal. pelo Peso - Chuva'!R$194)/('Dados Normal. pelo Peso - Chuva'!R$193-'Dados Normal. pelo Peso - Chuva'!R$194))</f>
        <v>1</v>
      </c>
      <c r="S105" s="24">
        <f>IF(ISBLANK('Dados Normal. pelo Peso - Chuva'!S105),"",('Dados Normal. pelo Peso - Chuva'!S105-'Dados Normal. pelo Peso - Chuva'!S$194)/('Dados Normal. pelo Peso - Chuva'!S$193-'Dados Normal. pelo Peso - Chuva'!S$194))</f>
        <v>0.33333333333333343</v>
      </c>
      <c r="T105" s="24">
        <f>IF(ISBLANK('Dados Normal. pelo Peso - Chuva'!T105),"",('Dados Normal. pelo Peso - Chuva'!T105-'Dados Normal. pelo Peso - Chuva'!T$194)/('Dados Normal. pelo Peso - Chuva'!T$193-'Dados Normal. pelo Peso - Chuva'!T$194))</f>
        <v>1</v>
      </c>
      <c r="U105" s="24">
        <f>IF(ISBLANK('Dados Normal. pelo Peso - Chuva'!U105),"",('Dados Normal. pelo Peso - Chuva'!U105-'Dados Normal. pelo Peso - Chuva'!U$194)/('Dados Normal. pelo Peso - Chuva'!U$193-'Dados Normal. pelo Peso - Chuva'!U$194))</f>
        <v>1</v>
      </c>
      <c r="V105" s="24">
        <f>IF(ISBLANK('Dados Normal. pelo Peso - Chuva'!V105),"",('Dados Normal. pelo Peso - Chuva'!V105-'Dados Normal. pelo Peso - Chuva'!V$194)/('Dados Normal. pelo Peso - Chuva'!V$193-'Dados Normal. pelo Peso - Chuva'!V$194))</f>
        <v>0.25</v>
      </c>
      <c r="W105" s="24">
        <f>IF(ISBLANK('Dados Normal. pelo Peso - Chuva'!W105),"",('Dados Normal. pelo Peso - Chuva'!W105-'Dados Normal. pelo Peso - Chuva'!W$194)/('Dados Normal. pelo Peso - Chuva'!W$193-'Dados Normal. pelo Peso - Chuva'!W$194))</f>
        <v>0.68149146451033249</v>
      </c>
      <c r="X105" s="24">
        <f>IF(ISBLANK('Dados Normal. pelo Peso - Chuva'!X105),"",('Dados Normal. pelo Peso - Chuva'!X105-'Dados Normal. pelo Peso - Chuva'!X$194)/('Dados Normal. pelo Peso - Chuva'!X$193-'Dados Normal. pelo Peso - Chuva'!X$194))</f>
        <v>0.40564738292011038</v>
      </c>
      <c r="Y105" s="24">
        <f>IF(ISBLANK('Dados Normal. pelo Peso - Chuva'!Y105),"",('Dados Normal. pelo Peso - Chuva'!Y105-'Dados Normal. pelo Peso - Chuva'!Y$194)/('Dados Normal. pelo Peso - Chuva'!Y$193-'Dados Normal. pelo Peso - Chuva'!Y$194))</f>
        <v>0.605872006494385</v>
      </c>
      <c r="Z105" s="24">
        <f>IF(ISBLANK('Dados Normal. pelo Peso - Chuva'!Z105),"",('Dados Normal. pelo Peso - Chuva'!Z105-'Dados Normal. pelo Peso - Chuva'!Z$194)/('Dados Normal. pelo Peso - Chuva'!Z$193-'Dados Normal. pelo Peso - Chuva'!Z$194))</f>
        <v>0.61115602263540836</v>
      </c>
      <c r="AA105" s="24">
        <f>IF(ISBLANK('Dados Normal. pelo Peso - Chuva'!AA105),"",('Dados Normal. pelo Peso - Chuva'!AA105-'Dados Normal. pelo Peso - Chuva'!AA$194)/('Dados Normal. pelo Peso - Chuva'!AA$193-'Dados Normal. pelo Peso - Chuva'!AA$194))</f>
        <v>0.65351465236544726</v>
      </c>
      <c r="AB105" s="24">
        <f>IF(ISBLANK('Dados Normal. pelo Peso - Chuva'!AB105),"",('Dados Normal. pelo Peso - Chuva'!AB105-'Dados Normal. pelo Peso - Chuva'!AB$194)/('Dados Normal. pelo Peso - Chuva'!AB$193-'Dados Normal. pelo Peso - Chuva'!AB$194))</f>
        <v>0.40425531914893631</v>
      </c>
      <c r="AC105" s="24">
        <f>IF(ISBLANK('Dados Normal. pelo Peso - Chuva'!AC105),"",('Dados Normal. pelo Peso - Chuva'!AC105-'Dados Normal. pelo Peso - Chuva'!AC$194)/('Dados Normal. pelo Peso - Chuva'!AC$193-'Dados Normal. pelo Peso - Chuva'!AC$194))</f>
        <v>0.8125</v>
      </c>
    </row>
    <row r="106" spans="1:29" s="17" customFormat="1" x14ac:dyDescent="0.25">
      <c r="A106" s="18" t="s">
        <v>1075</v>
      </c>
      <c r="B106" s="28" t="s">
        <v>1076</v>
      </c>
      <c r="C106" s="24">
        <f>IF(ISBLANK('Dados Normal. pelo Peso - Chuva'!C106),"",('Dados Normal. pelo Peso - Chuva'!C106-'Dados Normal. pelo Peso - Chuva'!C$194)/('Dados Normal. pelo Peso - Chuva'!C$193-'Dados Normal. pelo Peso - Chuva'!C$194))</f>
        <v>0.52081814483263056</v>
      </c>
      <c r="D106" s="24">
        <f>IF(ISBLANK('Dados Normal. pelo Peso - Chuva'!D106),"",('Dados Normal. pelo Peso - Chuva'!D106-'Dados Normal. pelo Peso - Chuva'!D$194)/('Dados Normal. pelo Peso - Chuva'!D$193-'Dados Normal. pelo Peso - Chuva'!D$194))</f>
        <v>0.44503398964994961</v>
      </c>
      <c r="E106" s="24">
        <f>IF(ISBLANK('Dados Normal. pelo Peso - Chuva'!E106),"",('Dados Normal. pelo Peso - Chuva'!E106-'Dados Normal. pelo Peso - Chuva'!E$194)/('Dados Normal. pelo Peso - Chuva'!E$193-'Dados Normal. pelo Peso - Chuva'!E$194))</f>
        <v>0.36611345058211531</v>
      </c>
      <c r="F106" s="24">
        <f>IF(ISBLANK('Dados Normal. pelo Peso - Chuva'!F106),"",('Dados Normal. pelo Peso - Chuva'!F106-'Dados Normal. pelo Peso - Chuva'!F$194)/('Dados Normal. pelo Peso - Chuva'!F$193-'Dados Normal. pelo Peso - Chuva'!F$194))</f>
        <v>0.37136803874092023</v>
      </c>
      <c r="G106" s="24">
        <f>IF(ISBLANK('Dados Normal. pelo Peso - Chuva'!G106),"",('Dados Normal. pelo Peso - Chuva'!G106-'Dados Normal. pelo Peso - Chuva'!G$194)/('Dados Normal. pelo Peso - Chuva'!G$193-'Dados Normal. pelo Peso - Chuva'!G$194))</f>
        <v>0.10392879137816052</v>
      </c>
      <c r="H106" s="24">
        <f>IF(ISBLANK('Dados Normal. pelo Peso - Chuva'!H106),"",('Dados Normal. pelo Peso - Chuva'!H106-'Dados Normal. pelo Peso - Chuva'!H$194)/('Dados Normal. pelo Peso - Chuva'!H$193-'Dados Normal. pelo Peso - Chuva'!H$194))</f>
        <v>0.9117789587124645</v>
      </c>
      <c r="I106" s="24">
        <f>IF(ISBLANK('Dados Normal. pelo Peso - Chuva'!I106),"",('Dados Normal. pelo Peso - Chuva'!I106-'Dados Normal. pelo Peso - Chuva'!I$194)/('Dados Normal. pelo Peso - Chuva'!I$193-'Dados Normal. pelo Peso - Chuva'!I$194))</f>
        <v>1</v>
      </c>
      <c r="J106" s="24">
        <f>IF(ISBLANK('Dados Normal. pelo Peso - Chuva'!J106),"",('Dados Normal. pelo Peso - Chuva'!J106-'Dados Normal. pelo Peso - Chuva'!J$194)/('Dados Normal. pelo Peso - Chuva'!J$193-'Dados Normal. pelo Peso - Chuva'!J$194))</f>
        <v>0.78324656885944177</v>
      </c>
      <c r="K106" s="24">
        <f>IF(ISBLANK('Dados Normal. pelo Peso - Chuva'!K106),"",('Dados Normal. pelo Peso - Chuva'!K106-'Dados Normal. pelo Peso - Chuva'!K$194)/('Dados Normal. pelo Peso - Chuva'!K$193-'Dados Normal. pelo Peso - Chuva'!K$194))</f>
        <v>0.24347326049453705</v>
      </c>
      <c r="L106" s="24">
        <f>IF(ISBLANK('Dados Normal. pelo Peso - Chuva'!L106),"",('Dados Normal. pelo Peso - Chuva'!L106-'Dados Normal. pelo Peso - Chuva'!L$194)/('Dados Normal. pelo Peso - Chuva'!L$193-'Dados Normal. pelo Peso - Chuva'!L$194))</f>
        <v>0.96609572970436397</v>
      </c>
      <c r="M106" s="24">
        <f>IF(ISBLANK('Dados Normal. pelo Peso - Chuva'!M106),"",('Dados Normal. pelo Peso - Chuva'!M106-'Dados Normal. pelo Peso - Chuva'!M$194)/('Dados Normal. pelo Peso - Chuva'!M$193-'Dados Normal. pelo Peso - Chuva'!M$194))</f>
        <v>0.80020823692734855</v>
      </c>
      <c r="N106" s="24">
        <f>IF(ISBLANK('Dados Normal. pelo Peso - Chuva'!N106),"",('Dados Normal. pelo Peso - Chuva'!N106-'Dados Normal. pelo Peso - Chuva'!N$194)/('Dados Normal. pelo Peso - Chuva'!N$193-'Dados Normal. pelo Peso - Chuva'!N$194))</f>
        <v>0.92766497461928943</v>
      </c>
      <c r="O106" s="24">
        <f>IF(ISBLANK('Dados Normal. pelo Peso - Chuva'!O106),"",('Dados Normal. pelo Peso - Chuva'!O106-'Dados Normal. pelo Peso - Chuva'!O$194)/('Dados Normal. pelo Peso - Chuva'!O$193-'Dados Normal. pelo Peso - Chuva'!O$194))</f>
        <v>0.95933544303797458</v>
      </c>
      <c r="P106" s="24">
        <f>IF(ISBLANK('Dados Normal. pelo Peso - Chuva'!P106),"",('Dados Normal. pelo Peso - Chuva'!P106-'Dados Normal. pelo Peso - Chuva'!P$194)/('Dados Normal. pelo Peso - Chuva'!P$193-'Dados Normal. pelo Peso - Chuva'!P$194))</f>
        <v>1.9165727170235534E-2</v>
      </c>
      <c r="Q106" s="24">
        <f>IF(ISBLANK('Dados Normal. pelo Peso - Chuva'!Q106),"",('Dados Normal. pelo Peso - Chuva'!Q106-'Dados Normal. pelo Peso - Chuva'!Q$194)/('Dados Normal. pelo Peso - Chuva'!Q$193-'Dados Normal. pelo Peso - Chuva'!Q$194))</f>
        <v>0</v>
      </c>
      <c r="R106" s="24">
        <f>IF(ISBLANK('Dados Normal. pelo Peso - Chuva'!R106),"",('Dados Normal. pelo Peso - Chuva'!R106-'Dados Normal. pelo Peso - Chuva'!R$194)/('Dados Normal. pelo Peso - Chuva'!R$193-'Dados Normal. pelo Peso - Chuva'!R$194))</f>
        <v>1</v>
      </c>
      <c r="S106" s="24">
        <f>IF(ISBLANK('Dados Normal. pelo Peso - Chuva'!S106),"",('Dados Normal. pelo Peso - Chuva'!S106-'Dados Normal. pelo Peso - Chuva'!S$194)/('Dados Normal. pelo Peso - Chuva'!S$193-'Dados Normal. pelo Peso - Chuva'!S$194))</f>
        <v>0.33333333333333343</v>
      </c>
      <c r="T106" s="24">
        <f>IF(ISBLANK('Dados Normal. pelo Peso - Chuva'!T106),"",('Dados Normal. pelo Peso - Chuva'!T106-'Dados Normal. pelo Peso - Chuva'!T$194)/('Dados Normal. pelo Peso - Chuva'!T$193-'Dados Normal. pelo Peso - Chuva'!T$194))</f>
        <v>1</v>
      </c>
      <c r="U106" s="24">
        <f>IF(ISBLANK('Dados Normal. pelo Peso - Chuva'!U106),"",('Dados Normal. pelo Peso - Chuva'!U106-'Dados Normal. pelo Peso - Chuva'!U$194)/('Dados Normal. pelo Peso - Chuva'!U$193-'Dados Normal. pelo Peso - Chuva'!U$194))</f>
        <v>0</v>
      </c>
      <c r="V106" s="24">
        <f>IF(ISBLANK('Dados Normal. pelo Peso - Chuva'!V106),"",('Dados Normal. pelo Peso - Chuva'!V106-'Dados Normal. pelo Peso - Chuva'!V$194)/('Dados Normal. pelo Peso - Chuva'!V$193-'Dados Normal. pelo Peso - Chuva'!V$194))</f>
        <v>0.70833333333333315</v>
      </c>
      <c r="W106" s="24">
        <f>IF(ISBLANK('Dados Normal. pelo Peso - Chuva'!W106),"",('Dados Normal. pelo Peso - Chuva'!W106-'Dados Normal. pelo Peso - Chuva'!W$194)/('Dados Normal. pelo Peso - Chuva'!W$193-'Dados Normal. pelo Peso - Chuva'!W$194))</f>
        <v>0.5242587601078168</v>
      </c>
      <c r="X106" s="24">
        <f>IF(ISBLANK('Dados Normal. pelo Peso - Chuva'!X106),"",('Dados Normal. pelo Peso - Chuva'!X106-'Dados Normal. pelo Peso - Chuva'!X$194)/('Dados Normal. pelo Peso - Chuva'!X$193-'Dados Normal. pelo Peso - Chuva'!X$194))</f>
        <v>0.4896694214876029</v>
      </c>
      <c r="Y106" s="24">
        <f>IF(ISBLANK('Dados Normal. pelo Peso - Chuva'!Y106),"",('Dados Normal. pelo Peso - Chuva'!Y106-'Dados Normal. pelo Peso - Chuva'!Y$194)/('Dados Normal. pelo Peso - Chuva'!Y$193-'Dados Normal. pelo Peso - Chuva'!Y$194))</f>
        <v>0.41022865647409007</v>
      </c>
      <c r="Z106" s="24">
        <f>IF(ISBLANK('Dados Normal. pelo Peso - Chuva'!Z106),"",('Dados Normal. pelo Peso - Chuva'!Z106-'Dados Normal. pelo Peso - Chuva'!Z$194)/('Dados Normal. pelo Peso - Chuva'!Z$193-'Dados Normal. pelo Peso - Chuva'!Z$194))</f>
        <v>0.43411479385610341</v>
      </c>
      <c r="AA106" s="24">
        <f>IF(ISBLANK('Dados Normal. pelo Peso - Chuva'!AA106),"",('Dados Normal. pelo Peso - Chuva'!AA106-'Dados Normal. pelo Peso - Chuva'!AA$194)/('Dados Normal. pelo Peso - Chuva'!AA$193-'Dados Normal. pelo Peso - Chuva'!AA$194))</f>
        <v>0.1714230990231756</v>
      </c>
      <c r="AB106" s="24">
        <f>IF(ISBLANK('Dados Normal. pelo Peso - Chuva'!AB106),"",('Dados Normal. pelo Peso - Chuva'!AB106-'Dados Normal. pelo Peso - Chuva'!AB$194)/('Dados Normal. pelo Peso - Chuva'!AB$193-'Dados Normal. pelo Peso - Chuva'!AB$194))</f>
        <v>0.38297872340425532</v>
      </c>
      <c r="AC106" s="24">
        <f>IF(ISBLANK('Dados Normal. pelo Peso - Chuva'!AC106),"",('Dados Normal. pelo Peso - Chuva'!AC106-'Dados Normal. pelo Peso - Chuva'!AC$194)/('Dados Normal. pelo Peso - Chuva'!AC$193-'Dados Normal. pelo Peso - Chuva'!AC$194))</f>
        <v>0.25000000000000006</v>
      </c>
    </row>
    <row r="107" spans="1:29" s="17" customFormat="1" x14ac:dyDescent="0.25">
      <c r="A107" s="18" t="s">
        <v>1077</v>
      </c>
      <c r="B107" s="28" t="s">
        <v>1078</v>
      </c>
      <c r="C107" s="24">
        <f>IF(ISBLANK('Dados Normal. pelo Peso - Chuva'!C107),"",('Dados Normal. pelo Peso - Chuva'!C107-'Dados Normal. pelo Peso - Chuva'!C$194)/('Dados Normal. pelo Peso - Chuva'!C$193-'Dados Normal. pelo Peso - Chuva'!C$194))</f>
        <v>0.76562800985579138</v>
      </c>
      <c r="D107" s="24">
        <f>IF(ISBLANK('Dados Normal. pelo Peso - Chuva'!D107),"",('Dados Normal. pelo Peso - Chuva'!D107-'Dados Normal. pelo Peso - Chuva'!D$194)/('Dados Normal. pelo Peso - Chuva'!D$193-'Dados Normal. pelo Peso - Chuva'!D$194))</f>
        <v>0.33231872965031495</v>
      </c>
      <c r="E107" s="24">
        <f>IF(ISBLANK('Dados Normal. pelo Peso - Chuva'!E107),"",('Dados Normal. pelo Peso - Chuva'!E107-'Dados Normal. pelo Peso - Chuva'!E$194)/('Dados Normal. pelo Peso - Chuva'!E$193-'Dados Normal. pelo Peso - Chuva'!E$194))</f>
        <v>0.6366113450582116</v>
      </c>
      <c r="F107" s="24">
        <f>IF(ISBLANK('Dados Normal. pelo Peso - Chuva'!F107),"",('Dados Normal. pelo Peso - Chuva'!F107-'Dados Normal. pelo Peso - Chuva'!F$194)/('Dados Normal. pelo Peso - Chuva'!F$193-'Dados Normal. pelo Peso - Chuva'!F$194))</f>
        <v>0.5805084745762713</v>
      </c>
      <c r="G107" s="24">
        <f>IF(ISBLANK('Dados Normal. pelo Peso - Chuva'!G107),"",('Dados Normal. pelo Peso - Chuva'!G107-'Dados Normal. pelo Peso - Chuva'!G$194)/('Dados Normal. pelo Peso - Chuva'!G$193-'Dados Normal. pelo Peso - Chuva'!G$194))</f>
        <v>0.18272256605954049</v>
      </c>
      <c r="H107" s="24">
        <f>IF(ISBLANK('Dados Normal. pelo Peso - Chuva'!H107),"",('Dados Normal. pelo Peso - Chuva'!H107-'Dados Normal. pelo Peso - Chuva'!H$194)/('Dados Normal. pelo Peso - Chuva'!H$193-'Dados Normal. pelo Peso - Chuva'!H$194))</f>
        <v>0.96654019230006616</v>
      </c>
      <c r="I107" s="24">
        <f>IF(ISBLANK('Dados Normal. pelo Peso - Chuva'!I107),"",('Dados Normal. pelo Peso - Chuva'!I107-'Dados Normal. pelo Peso - Chuva'!I$194)/('Dados Normal. pelo Peso - Chuva'!I$193-'Dados Normal. pelo Peso - Chuva'!I$194))</f>
        <v>0.60706976744186048</v>
      </c>
      <c r="J107" s="24">
        <f>IF(ISBLANK('Dados Normal. pelo Peso - Chuva'!J107),"",('Dados Normal. pelo Peso - Chuva'!J107-'Dados Normal. pelo Peso - Chuva'!J$194)/('Dados Normal. pelo Peso - Chuva'!J$193-'Dados Normal. pelo Peso - Chuva'!J$194))</f>
        <v>0.58305726455276874</v>
      </c>
      <c r="K107" s="24">
        <f>IF(ISBLANK('Dados Normal. pelo Peso - Chuva'!K107),"",('Dados Normal. pelo Peso - Chuva'!K107-'Dados Normal. pelo Peso - Chuva'!K$194)/('Dados Normal. pelo Peso - Chuva'!K$193-'Dados Normal. pelo Peso - Chuva'!K$194))</f>
        <v>0.63714778608395639</v>
      </c>
      <c r="L107" s="24">
        <f>IF(ISBLANK('Dados Normal. pelo Peso - Chuva'!L107),"",('Dados Normal. pelo Peso - Chuva'!L107-'Dados Normal. pelo Peso - Chuva'!L$194)/('Dados Normal. pelo Peso - Chuva'!L$193-'Dados Normal. pelo Peso - Chuva'!L$194))</f>
        <v>0.5970201783200374</v>
      </c>
      <c r="M107" s="24">
        <f>IF(ISBLANK('Dados Normal. pelo Peso - Chuva'!M107),"",('Dados Normal. pelo Peso - Chuva'!M107-'Dados Normal. pelo Peso - Chuva'!M$194)/('Dados Normal. pelo Peso - Chuva'!M$193-'Dados Normal. pelo Peso - Chuva'!M$194))</f>
        <v>0.49201758445164279</v>
      </c>
      <c r="N107" s="24">
        <f>IF(ISBLANK('Dados Normal. pelo Peso - Chuva'!N107),"",('Dados Normal. pelo Peso - Chuva'!N107-'Dados Normal. pelo Peso - Chuva'!N$194)/('Dados Normal. pelo Peso - Chuva'!N$193-'Dados Normal. pelo Peso - Chuva'!N$194))</f>
        <v>0.80329949238578691</v>
      </c>
      <c r="O107" s="24">
        <f>IF(ISBLANK('Dados Normal. pelo Peso - Chuva'!O107),"",('Dados Normal. pelo Peso - Chuva'!O107-'Dados Normal. pelo Peso - Chuva'!O$194)/('Dados Normal. pelo Peso - Chuva'!O$193-'Dados Normal. pelo Peso - Chuva'!O$194))</f>
        <v>0.71946202531645553</v>
      </c>
      <c r="P107" s="24">
        <f>IF(ISBLANK('Dados Normal. pelo Peso - Chuva'!P107),"",('Dados Normal. pelo Peso - Chuva'!P107-'Dados Normal. pelo Peso - Chuva'!P$194)/('Dados Normal. pelo Peso - Chuva'!P$193-'Dados Normal. pelo Peso - Chuva'!P$194))</f>
        <v>9.244644870349461E-2</v>
      </c>
      <c r="Q107" s="24">
        <f>IF(ISBLANK('Dados Normal. pelo Peso - Chuva'!Q107),"",('Dados Normal. pelo Peso - Chuva'!Q107-'Dados Normal. pelo Peso - Chuva'!Q$194)/('Dados Normal. pelo Peso - Chuva'!Q$193-'Dados Normal. pelo Peso - Chuva'!Q$194))</f>
        <v>1</v>
      </c>
      <c r="R107" s="24">
        <f>IF(ISBLANK('Dados Normal. pelo Peso - Chuva'!R107),"",('Dados Normal. pelo Peso - Chuva'!R107-'Dados Normal. pelo Peso - Chuva'!R$194)/('Dados Normal. pelo Peso - Chuva'!R$193-'Dados Normal. pelo Peso - Chuva'!R$194))</f>
        <v>0</v>
      </c>
      <c r="S107" s="24">
        <f>IF(ISBLANK('Dados Normal. pelo Peso - Chuva'!S107),"",('Dados Normal. pelo Peso - Chuva'!S107-'Dados Normal. pelo Peso - Chuva'!S$194)/('Dados Normal. pelo Peso - Chuva'!S$193-'Dados Normal. pelo Peso - Chuva'!S$194))</f>
        <v>0</v>
      </c>
      <c r="T107" s="24">
        <f>IF(ISBLANK('Dados Normal. pelo Peso - Chuva'!T107),"",('Dados Normal. pelo Peso - Chuva'!T107-'Dados Normal. pelo Peso - Chuva'!T$194)/('Dados Normal. pelo Peso - Chuva'!T$193-'Dados Normal. pelo Peso - Chuva'!T$194))</f>
        <v>1</v>
      </c>
      <c r="U107" s="24">
        <f>IF(ISBLANK('Dados Normal. pelo Peso - Chuva'!U107),"",('Dados Normal. pelo Peso - Chuva'!U107-'Dados Normal. pelo Peso - Chuva'!U$194)/('Dados Normal. pelo Peso - Chuva'!U$193-'Dados Normal. pelo Peso - Chuva'!U$194))</f>
        <v>1</v>
      </c>
      <c r="V107" s="24">
        <f>IF(ISBLANK('Dados Normal. pelo Peso - Chuva'!V107),"",('Dados Normal. pelo Peso - Chuva'!V107-'Dados Normal. pelo Peso - Chuva'!V$194)/('Dados Normal. pelo Peso - Chuva'!V$193-'Dados Normal. pelo Peso - Chuva'!V$194))</f>
        <v>0.33333333333333315</v>
      </c>
      <c r="W107" s="24">
        <f>IF(ISBLANK('Dados Normal. pelo Peso - Chuva'!W107),"",('Dados Normal. pelo Peso - Chuva'!W107-'Dados Normal. pelo Peso - Chuva'!W$194)/('Dados Normal. pelo Peso - Chuva'!W$193-'Dados Normal. pelo Peso - Chuva'!W$194))</f>
        <v>0.78032345013477078</v>
      </c>
      <c r="X107" s="24">
        <f>IF(ISBLANK('Dados Normal. pelo Peso - Chuva'!X107),"",('Dados Normal. pelo Peso - Chuva'!X107-'Dados Normal. pelo Peso - Chuva'!X$194)/('Dados Normal. pelo Peso - Chuva'!X$193-'Dados Normal. pelo Peso - Chuva'!X$194))</f>
        <v>0.49104683195592186</v>
      </c>
      <c r="Y107" s="24">
        <f>IF(ISBLANK('Dados Normal. pelo Peso - Chuva'!Y107),"",('Dados Normal. pelo Peso - Chuva'!Y107-'Dados Normal. pelo Peso - Chuva'!Y$194)/('Dados Normal. pelo Peso - Chuva'!Y$193-'Dados Normal. pelo Peso - Chuva'!Y$194))</f>
        <v>0.82370450547963725</v>
      </c>
      <c r="Z107" s="24">
        <f>IF(ISBLANK('Dados Normal. pelo Peso - Chuva'!Z107),"",('Dados Normal. pelo Peso - Chuva'!Z107-'Dados Normal. pelo Peso - Chuva'!Z$194)/('Dados Normal. pelo Peso - Chuva'!Z$193-'Dados Normal. pelo Peso - Chuva'!Z$194))</f>
        <v>0.68003233629749404</v>
      </c>
      <c r="AA107" s="24">
        <f>IF(ISBLANK('Dados Normal. pelo Peso - Chuva'!AA107),"",('Dados Normal. pelo Peso - Chuva'!AA107-'Dados Normal. pelo Peso - Chuva'!AA$194)/('Dados Normal. pelo Peso - Chuva'!AA$193-'Dados Normal. pelo Peso - Chuva'!AA$194))</f>
        <v>0.72131775521930652</v>
      </c>
      <c r="AB107" s="24">
        <f>IF(ISBLANK('Dados Normal. pelo Peso - Chuva'!AB107),"",('Dados Normal. pelo Peso - Chuva'!AB107-'Dados Normal. pelo Peso - Chuva'!AB$194)/('Dados Normal. pelo Peso - Chuva'!AB$193-'Dados Normal. pelo Peso - Chuva'!AB$194))</f>
        <v>0.48936170212765961</v>
      </c>
      <c r="AC107" s="24">
        <f>IF(ISBLANK('Dados Normal. pelo Peso - Chuva'!AC107),"",('Dados Normal. pelo Peso - Chuva'!AC107-'Dados Normal. pelo Peso - Chuva'!AC$194)/('Dados Normal. pelo Peso - Chuva'!AC$193-'Dados Normal. pelo Peso - Chuva'!AC$194))</f>
        <v>0.70833333333333348</v>
      </c>
    </row>
    <row r="108" spans="1:29" s="17" customFormat="1" x14ac:dyDescent="0.25">
      <c r="A108" s="18" t="s">
        <v>1079</v>
      </c>
      <c r="B108" s="28" t="s">
        <v>1080</v>
      </c>
      <c r="C108" s="24">
        <f>IF(ISBLANK('Dados Normal. pelo Peso - Chuva'!C108),"",('Dados Normal. pelo Peso - Chuva'!C108-'Dados Normal. pelo Peso - Chuva'!C$194)/('Dados Normal. pelo Peso - Chuva'!C$193-'Dados Normal. pelo Peso - Chuva'!C$194))</f>
        <v>0</v>
      </c>
      <c r="D108" s="24">
        <f>IF(ISBLANK('Dados Normal. pelo Peso - Chuva'!D108),"",('Dados Normal. pelo Peso - Chuva'!D108-'Dados Normal. pelo Peso - Chuva'!D$194)/('Dados Normal. pelo Peso - Chuva'!D$193-'Dados Normal. pelo Peso - Chuva'!D$194))</f>
        <v>1</v>
      </c>
      <c r="E108" s="24">
        <f>IF(ISBLANK('Dados Normal. pelo Peso - Chuva'!E108),"",('Dados Normal. pelo Peso - Chuva'!E108-'Dados Normal. pelo Peso - Chuva'!E$194)/('Dados Normal. pelo Peso - Chuva'!E$193-'Dados Normal. pelo Peso - Chuva'!E$194))</f>
        <v>9.8340351746346311E-2</v>
      </c>
      <c r="F108" s="24">
        <f>IF(ISBLANK('Dados Normal. pelo Peso - Chuva'!F108),"",('Dados Normal. pelo Peso - Chuva'!F108-'Dados Normal. pelo Peso - Chuva'!F$194)/('Dados Normal. pelo Peso - Chuva'!F$193-'Dados Normal. pelo Peso - Chuva'!F$194))</f>
        <v>8.0508474576271166E-2</v>
      </c>
      <c r="G108" s="24">
        <f>IF(ISBLANK('Dados Normal. pelo Peso - Chuva'!G108),"",('Dados Normal. pelo Peso - Chuva'!G108-'Dados Normal. pelo Peso - Chuva'!G$194)/('Dados Normal. pelo Peso - Chuva'!G$193-'Dados Normal. pelo Peso - Chuva'!G$194))</f>
        <v>2.5511759947439608E-2</v>
      </c>
      <c r="H108" s="24">
        <f>IF(ISBLANK('Dados Normal. pelo Peso - Chuva'!H108),"",('Dados Normal. pelo Peso - Chuva'!H108-'Dados Normal. pelo Peso - Chuva'!H$194)/('Dados Normal. pelo Peso - Chuva'!H$193-'Dados Normal. pelo Peso - Chuva'!H$194))</f>
        <v>0.82832805423174516</v>
      </c>
      <c r="I108" s="24">
        <f>IF(ISBLANK('Dados Normal. pelo Peso - Chuva'!I108),"",('Dados Normal. pelo Peso - Chuva'!I108-'Dados Normal. pelo Peso - Chuva'!I$194)/('Dados Normal. pelo Peso - Chuva'!I$193-'Dados Normal. pelo Peso - Chuva'!I$194))</f>
        <v>0.89674418604651163</v>
      </c>
      <c r="J108" s="24">
        <f>IF(ISBLANK('Dados Normal. pelo Peso - Chuva'!J108),"",('Dados Normal. pelo Peso - Chuva'!J108-'Dados Normal. pelo Peso - Chuva'!J$194)/('Dados Normal. pelo Peso - Chuva'!J$193-'Dados Normal. pelo Peso - Chuva'!J$194))</f>
        <v>0.66493137718883133</v>
      </c>
      <c r="K108" s="24">
        <f>IF(ISBLANK('Dados Normal. pelo Peso - Chuva'!K108),"",('Dados Normal. pelo Peso - Chuva'!K108-'Dados Normal. pelo Peso - Chuva'!K$194)/('Dados Normal. pelo Peso - Chuva'!K$193-'Dados Normal. pelo Peso - Chuva'!K$194))</f>
        <v>0.14939620471535364</v>
      </c>
      <c r="L108" s="24">
        <f>IF(ISBLANK('Dados Normal. pelo Peso - Chuva'!L108),"",('Dados Normal. pelo Peso - Chuva'!L108-'Dados Normal. pelo Peso - Chuva'!L$194)/('Dados Normal. pelo Peso - Chuva'!L$193-'Dados Normal. pelo Peso - Chuva'!L$194))</f>
        <v>0.98040825903331752</v>
      </c>
      <c r="M108" s="24">
        <f>IF(ISBLANK('Dados Normal. pelo Peso - Chuva'!M108),"",('Dados Normal. pelo Peso - Chuva'!M108-'Dados Normal. pelo Peso - Chuva'!M$194)/('Dados Normal. pelo Peso - Chuva'!M$193-'Dados Normal. pelo Peso - Chuva'!M$194))</f>
        <v>0.88477556686719128</v>
      </c>
      <c r="N108" s="24">
        <f>IF(ISBLANK('Dados Normal. pelo Peso - Chuva'!N108),"",('Dados Normal. pelo Peso - Chuva'!N108-'Dados Normal. pelo Peso - Chuva'!N$194)/('Dados Normal. pelo Peso - Chuva'!N$193-'Dados Normal. pelo Peso - Chuva'!N$194))</f>
        <v>0.91730118443316444</v>
      </c>
      <c r="O108" s="24">
        <f>IF(ISBLANK('Dados Normal. pelo Peso - Chuva'!O108),"",('Dados Normal. pelo Peso - Chuva'!O108-'Dados Normal. pelo Peso - Chuva'!O$194)/('Dados Normal. pelo Peso - Chuva'!O$193-'Dados Normal. pelo Peso - Chuva'!O$194))</f>
        <v>0.99208860759493667</v>
      </c>
      <c r="P108" s="24">
        <f>IF(ISBLANK('Dados Normal. pelo Peso - Chuva'!P108),"",('Dados Normal. pelo Peso - Chuva'!P108-'Dados Normal. pelo Peso - Chuva'!P$194)/('Dados Normal. pelo Peso - Chuva'!P$193-'Dados Normal. pelo Peso - Chuva'!P$194))</f>
        <v>5.9751972942501501E-2</v>
      </c>
      <c r="Q108" s="24">
        <f>IF(ISBLANK('Dados Normal. pelo Peso - Chuva'!Q108),"",('Dados Normal. pelo Peso - Chuva'!Q108-'Dados Normal. pelo Peso - Chuva'!Q$194)/('Dados Normal. pelo Peso - Chuva'!Q$193-'Dados Normal. pelo Peso - Chuva'!Q$194))</f>
        <v>0</v>
      </c>
      <c r="R108" s="24">
        <f>IF(ISBLANK('Dados Normal. pelo Peso - Chuva'!R108),"",('Dados Normal. pelo Peso - Chuva'!R108-'Dados Normal. pelo Peso - Chuva'!R$194)/('Dados Normal. pelo Peso - Chuva'!R$193-'Dados Normal. pelo Peso - Chuva'!R$194))</f>
        <v>1</v>
      </c>
      <c r="S108" s="24">
        <f>IF(ISBLANK('Dados Normal. pelo Peso - Chuva'!S108),"",('Dados Normal. pelo Peso - Chuva'!S108-'Dados Normal. pelo Peso - Chuva'!S$194)/('Dados Normal. pelo Peso - Chuva'!S$193-'Dados Normal. pelo Peso - Chuva'!S$194))</f>
        <v>0.66666666666666674</v>
      </c>
      <c r="T108" s="24">
        <f>IF(ISBLANK('Dados Normal. pelo Peso - Chuva'!T108),"",('Dados Normal. pelo Peso - Chuva'!T108-'Dados Normal. pelo Peso - Chuva'!T$194)/('Dados Normal. pelo Peso - Chuva'!T$193-'Dados Normal. pelo Peso - Chuva'!T$194))</f>
        <v>1</v>
      </c>
      <c r="U108" s="24">
        <f>IF(ISBLANK('Dados Normal. pelo Peso - Chuva'!U108),"",('Dados Normal. pelo Peso - Chuva'!U108-'Dados Normal. pelo Peso - Chuva'!U$194)/('Dados Normal. pelo Peso - Chuva'!U$193-'Dados Normal. pelo Peso - Chuva'!U$194))</f>
        <v>1</v>
      </c>
      <c r="V108" s="24">
        <f>IF(ISBLANK('Dados Normal. pelo Peso - Chuva'!V108),"",('Dados Normal. pelo Peso - Chuva'!V108-'Dados Normal. pelo Peso - Chuva'!V$194)/('Dados Normal. pelo Peso - Chuva'!V$193-'Dados Normal. pelo Peso - Chuva'!V$194))</f>
        <v>0.95833333333333315</v>
      </c>
      <c r="W108" s="24">
        <f>IF(ISBLANK('Dados Normal. pelo Peso - Chuva'!W108),"",('Dados Normal. pelo Peso - Chuva'!W108-'Dados Normal. pelo Peso - Chuva'!W$194)/('Dados Normal. pelo Peso - Chuva'!W$193-'Dados Normal. pelo Peso - Chuva'!W$194))</f>
        <v>0.22596585804132893</v>
      </c>
      <c r="X108" s="24">
        <f>IF(ISBLANK('Dados Normal. pelo Peso - Chuva'!X108),"",('Dados Normal. pelo Peso - Chuva'!X108-'Dados Normal. pelo Peso - Chuva'!X$194)/('Dados Normal. pelo Peso - Chuva'!X$193-'Dados Normal. pelo Peso - Chuva'!X$194))</f>
        <v>0.5915977961432507</v>
      </c>
      <c r="Y108" s="24">
        <f>IF(ISBLANK('Dados Normal. pelo Peso - Chuva'!Y108),"",('Dados Normal. pelo Peso - Chuva'!Y108-'Dados Normal. pelo Peso - Chuva'!Y$194)/('Dados Normal. pelo Peso - Chuva'!Y$193-'Dados Normal. pelo Peso - Chuva'!Y$194))</f>
        <v>1.5694763902043028E-2</v>
      </c>
      <c r="Z108" s="24">
        <f>IF(ISBLANK('Dados Normal. pelo Peso - Chuva'!Z108),"",('Dados Normal. pelo Peso - Chuva'!Z108-'Dados Normal. pelo Peso - Chuva'!Z$194)/('Dados Normal. pelo Peso - Chuva'!Z$193-'Dados Normal. pelo Peso - Chuva'!Z$194))</f>
        <v>1.1802748585286987E-2</v>
      </c>
      <c r="AA108" s="24">
        <f>IF(ISBLANK('Dados Normal. pelo Peso - Chuva'!AA108),"",('Dados Normal. pelo Peso - Chuva'!AA108-'Dados Normal. pelo Peso - Chuva'!AA$194)/('Dados Normal. pelo Peso - Chuva'!AA$193-'Dados Normal. pelo Peso - Chuva'!AA$194))</f>
        <v>0.13081785098640106</v>
      </c>
      <c r="AB108" s="24">
        <f>IF(ISBLANK('Dados Normal. pelo Peso - Chuva'!AB108),"",('Dados Normal. pelo Peso - Chuva'!AB108-'Dados Normal. pelo Peso - Chuva'!AB$194)/('Dados Normal. pelo Peso - Chuva'!AB$193-'Dados Normal. pelo Peso - Chuva'!AB$194))</f>
        <v>0.10638297872340417</v>
      </c>
      <c r="AC108" s="24">
        <f>IF(ISBLANK('Dados Normal. pelo Peso - Chuva'!AC108),"",('Dados Normal. pelo Peso - Chuva'!AC108-'Dados Normal. pelo Peso - Chuva'!AC$194)/('Dados Normal. pelo Peso - Chuva'!AC$193-'Dados Normal. pelo Peso - Chuva'!AC$194))</f>
        <v>2.0833333333333353E-2</v>
      </c>
    </row>
    <row r="109" spans="1:29" s="17" customFormat="1" x14ac:dyDescent="0.25">
      <c r="A109" s="18" t="s">
        <v>1081</v>
      </c>
      <c r="B109" s="28" t="s">
        <v>1082</v>
      </c>
      <c r="C109" s="24">
        <f>IF(ISBLANK('Dados Normal. pelo Peso - Chuva'!C109),"",('Dados Normal. pelo Peso - Chuva'!C109-'Dados Normal. pelo Peso - Chuva'!C$194)/('Dados Normal. pelo Peso - Chuva'!C$193-'Dados Normal. pelo Peso - Chuva'!C$194))</f>
        <v>0.3117031702074472</v>
      </c>
      <c r="D109" s="24">
        <f>IF(ISBLANK('Dados Normal. pelo Peso - Chuva'!D109),"",('Dados Normal. pelo Peso - Chuva'!D109-'Dados Normal. pelo Peso - Chuva'!D$194)/('Dados Normal. pelo Peso - Chuva'!D$193-'Dados Normal. pelo Peso - Chuva'!D$194))</f>
        <v>0.68883239668228635</v>
      </c>
      <c r="E109" s="24">
        <f>IF(ISBLANK('Dados Normal. pelo Peso - Chuva'!E109),"",('Dados Normal. pelo Peso - Chuva'!E109-'Dados Normal. pelo Peso - Chuva'!E$194)/('Dados Normal. pelo Peso - Chuva'!E$193-'Dados Normal. pelo Peso - Chuva'!E$194))</f>
        <v>0.31087441169185037</v>
      </c>
      <c r="F109" s="24">
        <f>IF(ISBLANK('Dados Normal. pelo Peso - Chuva'!F109),"",('Dados Normal. pelo Peso - Chuva'!F109-'Dados Normal. pelo Peso - Chuva'!F$194)/('Dados Normal. pelo Peso - Chuva'!F$193-'Dados Normal. pelo Peso - Chuva'!F$194))</f>
        <v>0.25575060532687655</v>
      </c>
      <c r="G109" s="24">
        <f>IF(ISBLANK('Dados Normal. pelo Peso - Chuva'!G109),"",('Dados Normal. pelo Peso - Chuva'!G109-'Dados Normal. pelo Peso - Chuva'!G$194)/('Dados Normal. pelo Peso - Chuva'!G$193-'Dados Normal. pelo Peso - Chuva'!G$194))</f>
        <v>0.20646247176801577</v>
      </c>
      <c r="H109" s="24">
        <f>IF(ISBLANK('Dados Normal. pelo Peso - Chuva'!H109),"",('Dados Normal. pelo Peso - Chuva'!H109-'Dados Normal. pelo Peso - Chuva'!H$194)/('Dados Normal. pelo Peso - Chuva'!H$193-'Dados Normal. pelo Peso - Chuva'!H$194))</f>
        <v>0.91416224804476109</v>
      </c>
      <c r="I109" s="24">
        <f>IF(ISBLANK('Dados Normal. pelo Peso - Chuva'!I109),"",('Dados Normal. pelo Peso - Chuva'!I109-'Dados Normal. pelo Peso - Chuva'!I$194)/('Dados Normal. pelo Peso - Chuva'!I$193-'Dados Normal. pelo Peso - Chuva'!I$194))</f>
        <v>0.78567441860465115</v>
      </c>
      <c r="J109" s="24">
        <f>IF(ISBLANK('Dados Normal. pelo Peso - Chuva'!J109),"",('Dados Normal. pelo Peso - Chuva'!J109-'Dados Normal. pelo Peso - Chuva'!J$194)/('Dados Normal. pelo Peso - Chuva'!J$193-'Dados Normal. pelo Peso - Chuva'!J$194))</f>
        <v>0.66493137718883133</v>
      </c>
      <c r="K109" s="24">
        <f>IF(ISBLANK('Dados Normal. pelo Peso - Chuva'!K109),"",('Dados Normal. pelo Peso - Chuva'!K109-'Dados Normal. pelo Peso - Chuva'!K$194)/('Dados Normal. pelo Peso - Chuva'!K$193-'Dados Normal. pelo Peso - Chuva'!K$194))</f>
        <v>0.50626797009775737</v>
      </c>
      <c r="L109" s="24">
        <f>IF(ISBLANK('Dados Normal. pelo Peso - Chuva'!L109),"",('Dados Normal. pelo Peso - Chuva'!L109-'Dados Normal. pelo Peso - Chuva'!L$194)/('Dados Normal. pelo Peso - Chuva'!L$193-'Dados Normal. pelo Peso - Chuva'!L$194))</f>
        <v>0.85382449554199902</v>
      </c>
      <c r="M109" s="24">
        <f>IF(ISBLANK('Dados Normal. pelo Peso - Chuva'!M109),"",('Dados Normal. pelo Peso - Chuva'!M109-'Dados Normal. pelo Peso - Chuva'!M$194)/('Dados Normal. pelo Peso - Chuva'!M$193-'Dados Normal. pelo Peso - Chuva'!M$194))</f>
        <v>0.8376908838500694</v>
      </c>
      <c r="N109" s="24">
        <f>IF(ISBLANK('Dados Normal. pelo Peso - Chuva'!N109),"",('Dados Normal. pelo Peso - Chuva'!N109-'Dados Normal. pelo Peso - Chuva'!N$194)/('Dados Normal. pelo Peso - Chuva'!N$193-'Dados Normal. pelo Peso - Chuva'!N$194))</f>
        <v>0.91222504230118451</v>
      </c>
      <c r="O109" s="24">
        <f>IF(ISBLANK('Dados Normal. pelo Peso - Chuva'!O109),"",('Dados Normal. pelo Peso - Chuva'!O109-'Dados Normal. pelo Peso - Chuva'!O$194)/('Dados Normal. pelo Peso - Chuva'!O$193-'Dados Normal. pelo Peso - Chuva'!O$194))</f>
        <v>0.88528481012658233</v>
      </c>
      <c r="P109" s="24">
        <f>IF(ISBLANK('Dados Normal. pelo Peso - Chuva'!P109),"",('Dados Normal. pelo Peso - Chuva'!P109-'Dados Normal. pelo Peso - Chuva'!P$194)/('Dados Normal. pelo Peso - Chuva'!P$193-'Dados Normal. pelo Peso - Chuva'!P$194))</f>
        <v>0.10033821871476915</v>
      </c>
      <c r="Q109" s="24">
        <f>IF(ISBLANK('Dados Normal. pelo Peso - Chuva'!Q109),"",('Dados Normal. pelo Peso - Chuva'!Q109-'Dados Normal. pelo Peso - Chuva'!Q$194)/('Dados Normal. pelo Peso - Chuva'!Q$193-'Dados Normal. pelo Peso - Chuva'!Q$194))</f>
        <v>0</v>
      </c>
      <c r="R109" s="24">
        <f>IF(ISBLANK('Dados Normal. pelo Peso - Chuva'!R109),"",('Dados Normal. pelo Peso - Chuva'!R109-'Dados Normal. pelo Peso - Chuva'!R$194)/('Dados Normal. pelo Peso - Chuva'!R$193-'Dados Normal. pelo Peso - Chuva'!R$194))</f>
        <v>1</v>
      </c>
      <c r="S109" s="24">
        <f>IF(ISBLANK('Dados Normal. pelo Peso - Chuva'!S109),"",('Dados Normal. pelo Peso - Chuva'!S109-'Dados Normal. pelo Peso - Chuva'!S$194)/('Dados Normal. pelo Peso - Chuva'!S$193-'Dados Normal. pelo Peso - Chuva'!S$194))</f>
        <v>0</v>
      </c>
      <c r="T109" s="24">
        <f>IF(ISBLANK('Dados Normal. pelo Peso - Chuva'!T109),"",('Dados Normal. pelo Peso - Chuva'!T109-'Dados Normal. pelo Peso - Chuva'!T$194)/('Dados Normal. pelo Peso - Chuva'!T$193-'Dados Normal. pelo Peso - Chuva'!T$194))</f>
        <v>1</v>
      </c>
      <c r="U109" s="24">
        <f>IF(ISBLANK('Dados Normal. pelo Peso - Chuva'!U109),"",('Dados Normal. pelo Peso - Chuva'!U109-'Dados Normal. pelo Peso - Chuva'!U$194)/('Dados Normal. pelo Peso - Chuva'!U$193-'Dados Normal. pelo Peso - Chuva'!U$194))</f>
        <v>1</v>
      </c>
      <c r="V109" s="24">
        <f>IF(ISBLANK('Dados Normal. pelo Peso - Chuva'!V109),"",('Dados Normal. pelo Peso - Chuva'!V109-'Dados Normal. pelo Peso - Chuva'!V$194)/('Dados Normal. pelo Peso - Chuva'!V$193-'Dados Normal. pelo Peso - Chuva'!V$194))</f>
        <v>0.91666666666666663</v>
      </c>
      <c r="W109" s="24">
        <f>IF(ISBLANK('Dados Normal. pelo Peso - Chuva'!W109),"",('Dados Normal. pelo Peso - Chuva'!W109-'Dados Normal. pelo Peso - Chuva'!W$194)/('Dados Normal. pelo Peso - Chuva'!W$193-'Dados Normal. pelo Peso - Chuva'!W$194))</f>
        <v>0.40521114106019734</v>
      </c>
      <c r="X109" s="24">
        <f>IF(ISBLANK('Dados Normal. pelo Peso - Chuva'!X109),"",('Dados Normal. pelo Peso - Chuva'!X109-'Dados Normal. pelo Peso - Chuva'!X$194)/('Dados Normal. pelo Peso - Chuva'!X$193-'Dados Normal. pelo Peso - Chuva'!X$194))</f>
        <v>0.44008264462809893</v>
      </c>
      <c r="Y109" s="24">
        <f>IF(ISBLANK('Dados Normal. pelo Peso - Chuva'!Y109),"",('Dados Normal. pelo Peso - Chuva'!Y109-'Dados Normal. pelo Peso - Chuva'!Y$194)/('Dados Normal. pelo Peso - Chuva'!Y$193-'Dados Normal. pelo Peso - Chuva'!Y$194))</f>
        <v>0.28237045054796373</v>
      </c>
      <c r="Z109" s="24">
        <f>IF(ISBLANK('Dados Normal. pelo Peso - Chuva'!Z109),"",('Dados Normal. pelo Peso - Chuva'!Z109-'Dados Normal. pelo Peso - Chuva'!Z$194)/('Dados Normal. pelo Peso - Chuva'!Z$193-'Dados Normal. pelo Peso - Chuva'!Z$194))</f>
        <v>0.23993532740501214</v>
      </c>
      <c r="AA109" s="24">
        <f>IF(ISBLANK('Dados Normal. pelo Peso - Chuva'!AA109),"",('Dados Normal. pelo Peso - Chuva'!AA109-'Dados Normal. pelo Peso - Chuva'!AA$194)/('Dados Normal. pelo Peso - Chuva'!AA$193-'Dados Normal. pelo Peso - Chuva'!AA$194))</f>
        <v>0.25397433441869366</v>
      </c>
      <c r="AB109" s="24">
        <f>IF(ISBLANK('Dados Normal. pelo Peso - Chuva'!AB109),"",('Dados Normal. pelo Peso - Chuva'!AB109-'Dados Normal. pelo Peso - Chuva'!AB$194)/('Dados Normal. pelo Peso - Chuva'!AB$193-'Dados Normal. pelo Peso - Chuva'!AB$194))</f>
        <v>0.21276595744680854</v>
      </c>
      <c r="AC109" s="24">
        <f>IF(ISBLANK('Dados Normal. pelo Peso - Chuva'!AC109),"",('Dados Normal. pelo Peso - Chuva'!AC109-'Dados Normal. pelo Peso - Chuva'!AC$194)/('Dados Normal. pelo Peso - Chuva'!AC$193-'Dados Normal. pelo Peso - Chuva'!AC$194))</f>
        <v>4.1666666666666706E-2</v>
      </c>
    </row>
    <row r="110" spans="1:29" s="17" customFormat="1" x14ac:dyDescent="0.25">
      <c r="A110" s="18" t="s">
        <v>1083</v>
      </c>
      <c r="B110" s="28" t="s">
        <v>1084</v>
      </c>
      <c r="C110" s="24">
        <f>IF(ISBLANK('Dados Normal. pelo Peso - Chuva'!C110),"",('Dados Normal. pelo Peso - Chuva'!C110-'Dados Normal. pelo Peso - Chuva'!C$194)/('Dados Normal. pelo Peso - Chuva'!C$193-'Dados Normal. pelo Peso - Chuva'!C$194))</f>
        <v>0.51649671691121202</v>
      </c>
      <c r="D110" s="24">
        <f>IF(ISBLANK('Dados Normal. pelo Peso - Chuva'!D110),"",('Dados Normal. pelo Peso - Chuva'!D110-'Dados Normal. pelo Peso - Chuva'!D$194)/('Dados Normal. pelo Peso - Chuva'!D$193-'Dados Normal. pelo Peso - Chuva'!D$194))</f>
        <v>0.50840992847042887</v>
      </c>
      <c r="E110" s="24">
        <f>IF(ISBLANK('Dados Normal. pelo Peso - Chuva'!E110),"",('Dados Normal. pelo Peso - Chuva'!E110-'Dados Normal. pelo Peso - Chuva'!E$194)/('Dados Normal. pelo Peso - Chuva'!E$193-'Dados Normal. pelo Peso - Chuva'!E$194))</f>
        <v>0.66361159276690607</v>
      </c>
      <c r="F110" s="24">
        <f>IF(ISBLANK('Dados Normal. pelo Peso - Chuva'!F110),"",('Dados Normal. pelo Peso - Chuva'!F110-'Dados Normal. pelo Peso - Chuva'!F$194)/('Dados Normal. pelo Peso - Chuva'!F$193-'Dados Normal. pelo Peso - Chuva'!F$194))</f>
        <v>0.65556900726392264</v>
      </c>
      <c r="G110" s="24">
        <f>IF(ISBLANK('Dados Normal. pelo Peso - Chuva'!G110),"",('Dados Normal. pelo Peso - Chuva'!G110-'Dados Normal. pelo Peso - Chuva'!G$194)/('Dados Normal. pelo Peso - Chuva'!G$193-'Dados Normal. pelo Peso - Chuva'!G$194))</f>
        <v>0.20763363720804481</v>
      </c>
      <c r="H110" s="24">
        <f>IF(ISBLANK('Dados Normal. pelo Peso - Chuva'!H110),"",('Dados Normal. pelo Peso - Chuva'!H110-'Dados Normal. pelo Peso - Chuva'!H$194)/('Dados Normal. pelo Peso - Chuva'!H$193-'Dados Normal. pelo Peso - Chuva'!H$194))</f>
        <v>0.58945798286146522</v>
      </c>
      <c r="I110" s="24">
        <f>IF(ISBLANK('Dados Normal. pelo Peso - Chuva'!I110),"",('Dados Normal. pelo Peso - Chuva'!I110-'Dados Normal. pelo Peso - Chuva'!I$194)/('Dados Normal. pelo Peso - Chuva'!I$193-'Dados Normal. pelo Peso - Chuva'!I$194))</f>
        <v>0.34920930232558156</v>
      </c>
      <c r="J110" s="24">
        <f>IF(ISBLANK('Dados Normal. pelo Peso - Chuva'!J110),"",('Dados Normal. pelo Peso - Chuva'!J110-'Dados Normal. pelo Peso - Chuva'!J$194)/('Dados Normal. pelo Peso - Chuva'!J$193-'Dados Normal. pelo Peso - Chuva'!J$194))</f>
        <v>0.19734973970657849</v>
      </c>
      <c r="K110" s="24">
        <f>IF(ISBLANK('Dados Normal. pelo Peso - Chuva'!K110),"",('Dados Normal. pelo Peso - Chuva'!K110-'Dados Normal. pelo Peso - Chuva'!K$194)/('Dados Normal. pelo Peso - Chuva'!K$193-'Dados Normal. pelo Peso - Chuva'!K$194))</f>
        <v>0.54123059229442205</v>
      </c>
      <c r="L110" s="24">
        <f>IF(ISBLANK('Dados Normal. pelo Peso - Chuva'!L110),"",('Dados Normal. pelo Peso - Chuva'!L110-'Dados Normal. pelo Peso - Chuva'!L$194)/('Dados Normal. pelo Peso - Chuva'!L$193-'Dados Normal. pelo Peso - Chuva'!L$194))</f>
        <v>0.81956827780384767</v>
      </c>
      <c r="M110" s="24">
        <f>IF(ISBLANK('Dados Normal. pelo Peso - Chuva'!M110),"",('Dados Normal. pelo Peso - Chuva'!M110-'Dados Normal. pelo Peso - Chuva'!M$194)/('Dados Normal. pelo Peso - Chuva'!M$193-'Dados Normal. pelo Peso - Chuva'!M$194))</f>
        <v>0.30148079592781124</v>
      </c>
      <c r="N110" s="24">
        <f>IF(ISBLANK('Dados Normal. pelo Peso - Chuva'!N110),"",('Dados Normal. pelo Peso - Chuva'!N110-'Dados Normal. pelo Peso - Chuva'!N$194)/('Dados Normal. pelo Peso - Chuva'!N$193-'Dados Normal. pelo Peso - Chuva'!N$194))</f>
        <v>0.59031302876480551</v>
      </c>
      <c r="O110" s="24">
        <f>IF(ISBLANK('Dados Normal. pelo Peso - Chuva'!O110),"",('Dados Normal. pelo Peso - Chuva'!O110-'Dados Normal. pelo Peso - Chuva'!O$194)/('Dados Normal. pelo Peso - Chuva'!O$193-'Dados Normal. pelo Peso - Chuva'!O$194))</f>
        <v>0.73259493670886078</v>
      </c>
      <c r="P110" s="24">
        <f>IF(ISBLANK('Dados Normal. pelo Peso - Chuva'!P110),"",('Dados Normal. pelo Peso - Chuva'!P110-'Dados Normal. pelo Peso - Chuva'!P$194)/('Dados Normal. pelo Peso - Chuva'!P$193-'Dados Normal. pelo Peso - Chuva'!P$194))</f>
        <v>0.19278466741826375</v>
      </c>
      <c r="Q110" s="24">
        <f>IF(ISBLANK('Dados Normal. pelo Peso - Chuva'!Q110),"",('Dados Normal. pelo Peso - Chuva'!Q110-'Dados Normal. pelo Peso - Chuva'!Q$194)/('Dados Normal. pelo Peso - Chuva'!Q$193-'Dados Normal. pelo Peso - Chuva'!Q$194))</f>
        <v>1</v>
      </c>
      <c r="R110" s="24">
        <f>IF(ISBLANK('Dados Normal. pelo Peso - Chuva'!R110),"",('Dados Normal. pelo Peso - Chuva'!R110-'Dados Normal. pelo Peso - Chuva'!R$194)/('Dados Normal. pelo Peso - Chuva'!R$193-'Dados Normal. pelo Peso - Chuva'!R$194))</f>
        <v>1</v>
      </c>
      <c r="S110" s="24">
        <f>IF(ISBLANK('Dados Normal. pelo Peso - Chuva'!S110),"",('Dados Normal. pelo Peso - Chuva'!S110-'Dados Normal. pelo Peso - Chuva'!S$194)/('Dados Normal. pelo Peso - Chuva'!S$193-'Dados Normal. pelo Peso - Chuva'!S$194))</f>
        <v>0</v>
      </c>
      <c r="T110" s="24">
        <f>IF(ISBLANK('Dados Normal. pelo Peso - Chuva'!T110),"",('Dados Normal. pelo Peso - Chuva'!T110-'Dados Normal. pelo Peso - Chuva'!T$194)/('Dados Normal. pelo Peso - Chuva'!T$193-'Dados Normal. pelo Peso - Chuva'!T$194))</f>
        <v>1</v>
      </c>
      <c r="U110" s="24">
        <f>IF(ISBLANK('Dados Normal. pelo Peso - Chuva'!U110),"",('Dados Normal. pelo Peso - Chuva'!U110-'Dados Normal. pelo Peso - Chuva'!U$194)/('Dados Normal. pelo Peso - Chuva'!U$193-'Dados Normal. pelo Peso - Chuva'!U$194))</f>
        <v>1</v>
      </c>
      <c r="V110" s="24">
        <f>IF(ISBLANK('Dados Normal. pelo Peso - Chuva'!V110),"",('Dados Normal. pelo Peso - Chuva'!V110-'Dados Normal. pelo Peso - Chuva'!V$194)/('Dados Normal. pelo Peso - Chuva'!V$193-'Dados Normal. pelo Peso - Chuva'!V$194))</f>
        <v>0.5</v>
      </c>
      <c r="W110" s="24">
        <f>IF(ISBLANK('Dados Normal. pelo Peso - Chuva'!W110),"",('Dados Normal. pelo Peso - Chuva'!W110-'Dados Normal. pelo Peso - Chuva'!W$194)/('Dados Normal. pelo Peso - Chuva'!W$193-'Dados Normal. pelo Peso - Chuva'!W$194))</f>
        <v>0.5377358490566041</v>
      </c>
      <c r="X110" s="24">
        <f>IF(ISBLANK('Dados Normal. pelo Peso - Chuva'!X110),"",('Dados Normal. pelo Peso - Chuva'!X110-'Dados Normal. pelo Peso - Chuva'!X$194)/('Dados Normal. pelo Peso - Chuva'!X$193-'Dados Normal. pelo Peso - Chuva'!X$194))</f>
        <v>0.38154269972451732</v>
      </c>
      <c r="Y110" s="24">
        <f>IF(ISBLANK('Dados Normal. pelo Peso - Chuva'!Y110),"",('Dados Normal. pelo Peso - Chuva'!Y110-'Dados Normal. pelo Peso - Chuva'!Y$194)/('Dados Normal. pelo Peso - Chuva'!Y$193-'Dados Normal. pelo Peso - Chuva'!Y$194))</f>
        <v>0.37965092680286833</v>
      </c>
      <c r="Z110" s="24">
        <f>IF(ISBLANK('Dados Normal. pelo Peso - Chuva'!Z110),"",('Dados Normal. pelo Peso - Chuva'!Z110-'Dados Normal. pelo Peso - Chuva'!Z$194)/('Dados Normal. pelo Peso - Chuva'!Z$193-'Dados Normal. pelo Peso - Chuva'!Z$194))</f>
        <v>0.40485044462409053</v>
      </c>
      <c r="AA110" s="24">
        <f>IF(ISBLANK('Dados Normal. pelo Peso - Chuva'!AA110),"",('Dados Normal. pelo Peso - Chuva'!AA110-'Dados Normal. pelo Peso - Chuva'!AA$194)/('Dados Normal. pelo Peso - Chuva'!AA$193-'Dados Normal. pelo Peso - Chuva'!AA$194))</f>
        <v>0.56138670752729369</v>
      </c>
      <c r="AB110" s="24">
        <f>IF(ISBLANK('Dados Normal. pelo Peso - Chuva'!AB110),"",('Dados Normal. pelo Peso - Chuva'!AB110-'Dados Normal. pelo Peso - Chuva'!AB$194)/('Dados Normal. pelo Peso - Chuva'!AB$193-'Dados Normal. pelo Peso - Chuva'!AB$194))</f>
        <v>0.57446808510638314</v>
      </c>
      <c r="AC110" s="24">
        <f>IF(ISBLANK('Dados Normal. pelo Peso - Chuva'!AC110),"",('Dados Normal. pelo Peso - Chuva'!AC110-'Dados Normal. pelo Peso - Chuva'!AC$194)/('Dados Normal. pelo Peso - Chuva'!AC$193-'Dados Normal. pelo Peso - Chuva'!AC$194))</f>
        <v>0.47916666666666674</v>
      </c>
    </row>
    <row r="111" spans="1:29" s="17" customFormat="1" x14ac:dyDescent="0.25">
      <c r="A111" s="18" t="s">
        <v>1085</v>
      </c>
      <c r="B111" s="28" t="s">
        <v>1086</v>
      </c>
      <c r="C111" s="24">
        <f>IF(ISBLANK('Dados Normal. pelo Peso - Chuva'!C111),"",('Dados Normal. pelo Peso - Chuva'!C111-'Dados Normal. pelo Peso - Chuva'!C$194)/('Dados Normal. pelo Peso - Chuva'!C$193-'Dados Normal. pelo Peso - Chuva'!C$194))</f>
        <v>0.29518795722629243</v>
      </c>
      <c r="D111" s="24">
        <f>IF(ISBLANK('Dados Normal. pelo Peso - Chuva'!D111),"",('Dados Normal. pelo Peso - Chuva'!D111-'Dados Normal. pelo Peso - Chuva'!D$194)/('Dados Normal. pelo Peso - Chuva'!D$193-'Dados Normal. pelo Peso - Chuva'!D$194))</f>
        <v>0.72072756109056146</v>
      </c>
      <c r="E111" s="24">
        <f>IF(ISBLANK('Dados Normal. pelo Peso - Chuva'!E111),"",('Dados Normal. pelo Peso - Chuva'!E111-'Dados Normal. pelo Peso - Chuva'!E$194)/('Dados Normal. pelo Peso - Chuva'!E$193-'Dados Normal. pelo Peso - Chuva'!E$194))</f>
        <v>0.74461233589298981</v>
      </c>
      <c r="F111" s="24">
        <f>IF(ISBLANK('Dados Normal. pelo Peso - Chuva'!F111),"",('Dados Normal. pelo Peso - Chuva'!F111-'Dados Normal. pelo Peso - Chuva'!F$194)/('Dados Normal. pelo Peso - Chuva'!F$193-'Dados Normal. pelo Peso - Chuva'!F$194))</f>
        <v>0.69400726392251821</v>
      </c>
      <c r="G111" s="24">
        <f>IF(ISBLANK('Dados Normal. pelo Peso - Chuva'!G111),"",('Dados Normal. pelo Peso - Chuva'!G111-'Dados Normal. pelo Peso - Chuva'!G$194)/('Dados Normal. pelo Peso - Chuva'!G$193-'Dados Normal. pelo Peso - Chuva'!G$194))</f>
        <v>0.30694516586809195</v>
      </c>
      <c r="H111" s="24">
        <f>IF(ISBLANK('Dados Normal. pelo Peso - Chuva'!H111),"",('Dados Normal. pelo Peso - Chuva'!H111-'Dados Normal. pelo Peso - Chuva'!H$194)/('Dados Normal. pelo Peso - Chuva'!H$193-'Dados Normal. pelo Peso - Chuva'!H$194))</f>
        <v>0.46339626400708339</v>
      </c>
      <c r="I111" s="24">
        <f>IF(ISBLANK('Dados Normal. pelo Peso - Chuva'!I111),"",('Dados Normal. pelo Peso - Chuva'!I111-'Dados Normal. pelo Peso - Chuva'!I$194)/('Dados Normal. pelo Peso - Chuva'!I$193-'Dados Normal. pelo Peso - Chuva'!I$194))</f>
        <v>0.15348837209302321</v>
      </c>
      <c r="J111" s="24">
        <f>IF(ISBLANK('Dados Normal. pelo Peso - Chuva'!J111),"",('Dados Normal. pelo Peso - Chuva'!J111-'Dados Normal. pelo Peso - Chuva'!J$194)/('Dados Normal. pelo Peso - Chuva'!J$193-'Dados Normal. pelo Peso - Chuva'!J$194))</f>
        <v>0.43066729768102224</v>
      </c>
      <c r="K111" s="24">
        <f>IF(ISBLANK('Dados Normal. pelo Peso - Chuva'!K111),"",('Dados Normal. pelo Peso - Chuva'!K111-'Dados Normal. pelo Peso - Chuva'!K$194)/('Dados Normal. pelo Peso - Chuva'!K$193-'Dados Normal. pelo Peso - Chuva'!K$194))</f>
        <v>0.38573893041978152</v>
      </c>
      <c r="L111" s="24">
        <f>IF(ISBLANK('Dados Normal. pelo Peso - Chuva'!L111),"",('Dados Normal. pelo Peso - Chuva'!L111-'Dados Normal. pelo Peso - Chuva'!L$194)/('Dados Normal. pelo Peso - Chuva'!L$193-'Dados Normal. pelo Peso - Chuva'!L$194))</f>
        <v>0.79411074612857802</v>
      </c>
      <c r="M111" s="24">
        <f>IF(ISBLANK('Dados Normal. pelo Peso - Chuva'!M111),"",('Dados Normal. pelo Peso - Chuva'!M111-'Dados Normal. pelo Peso - Chuva'!M$194)/('Dados Normal. pelo Peso - Chuva'!M$193-'Dados Normal. pelo Peso - Chuva'!M$194))</f>
        <v>0.67549745488199908</v>
      </c>
      <c r="N111" s="24">
        <f>IF(ISBLANK('Dados Normal. pelo Peso - Chuva'!N111),"",('Dados Normal. pelo Peso - Chuva'!N111-'Dados Normal. pelo Peso - Chuva'!N$194)/('Dados Normal. pelo Peso - Chuva'!N$193-'Dados Normal. pelo Peso - Chuva'!N$194))</f>
        <v>0.8058375634517766</v>
      </c>
      <c r="O111" s="24">
        <f>IF(ISBLANK('Dados Normal. pelo Peso - Chuva'!O111),"",('Dados Normal. pelo Peso - Chuva'!O111-'Dados Normal. pelo Peso - Chuva'!O$194)/('Dados Normal. pelo Peso - Chuva'!O$193-'Dados Normal. pelo Peso - Chuva'!O$194))</f>
        <v>0.52816455696202524</v>
      </c>
      <c r="P111" s="24">
        <f>IF(ISBLANK('Dados Normal. pelo Peso - Chuva'!P111),"",('Dados Normal. pelo Peso - Chuva'!P111-'Dados Normal. pelo Peso - Chuva'!P$194)/('Dados Normal. pelo Peso - Chuva'!P$193-'Dados Normal. pelo Peso - Chuva'!P$194))</f>
        <v>0.2153325817361891</v>
      </c>
      <c r="Q111" s="24">
        <f>IF(ISBLANK('Dados Normal. pelo Peso - Chuva'!Q111),"",('Dados Normal. pelo Peso - Chuva'!Q111-'Dados Normal. pelo Peso - Chuva'!Q$194)/('Dados Normal. pelo Peso - Chuva'!Q$193-'Dados Normal. pelo Peso - Chuva'!Q$194))</f>
        <v>1</v>
      </c>
      <c r="R111" s="24">
        <f>IF(ISBLANK('Dados Normal. pelo Peso - Chuva'!R111),"",('Dados Normal. pelo Peso - Chuva'!R111-'Dados Normal. pelo Peso - Chuva'!R$194)/('Dados Normal. pelo Peso - Chuva'!R$193-'Dados Normal. pelo Peso - Chuva'!R$194))</f>
        <v>1</v>
      </c>
      <c r="S111" s="24">
        <f>IF(ISBLANK('Dados Normal. pelo Peso - Chuva'!S111),"",('Dados Normal. pelo Peso - Chuva'!S111-'Dados Normal. pelo Peso - Chuva'!S$194)/('Dados Normal. pelo Peso - Chuva'!S$193-'Dados Normal. pelo Peso - Chuva'!S$194))</f>
        <v>0</v>
      </c>
      <c r="T111" s="24">
        <f>IF(ISBLANK('Dados Normal. pelo Peso - Chuva'!T111),"",('Dados Normal. pelo Peso - Chuva'!T111-'Dados Normal. pelo Peso - Chuva'!T$194)/('Dados Normal. pelo Peso - Chuva'!T$193-'Dados Normal. pelo Peso - Chuva'!T$194))</f>
        <v>1</v>
      </c>
      <c r="U111" s="24">
        <f>IF(ISBLANK('Dados Normal. pelo Peso - Chuva'!U111),"",('Dados Normal. pelo Peso - Chuva'!U111-'Dados Normal. pelo Peso - Chuva'!U$194)/('Dados Normal. pelo Peso - Chuva'!U$193-'Dados Normal. pelo Peso - Chuva'!U$194))</f>
        <v>1</v>
      </c>
      <c r="V111" s="24">
        <f>IF(ISBLANK('Dados Normal. pelo Peso - Chuva'!V111),"",('Dados Normal. pelo Peso - Chuva'!V111-'Dados Normal. pelo Peso - Chuva'!V$194)/('Dados Normal. pelo Peso - Chuva'!V$193-'Dados Normal. pelo Peso - Chuva'!V$194))</f>
        <v>0.29166666666666685</v>
      </c>
      <c r="W111" s="24">
        <f>IF(ISBLANK('Dados Normal. pelo Peso - Chuva'!W111),"",('Dados Normal. pelo Peso - Chuva'!W111-'Dados Normal. pelo Peso - Chuva'!W$194)/('Dados Normal. pelo Peso - Chuva'!W$193-'Dados Normal. pelo Peso - Chuva'!W$194))</f>
        <v>0.70440251572327039</v>
      </c>
      <c r="X111" s="24">
        <f>IF(ISBLANK('Dados Normal. pelo Peso - Chuva'!X111),"",('Dados Normal. pelo Peso - Chuva'!X111-'Dados Normal. pelo Peso - Chuva'!X$194)/('Dados Normal. pelo Peso - Chuva'!X$193-'Dados Normal. pelo Peso - Chuva'!X$194))</f>
        <v>0.29476584022038593</v>
      </c>
      <c r="Y111" s="24">
        <f>IF(ISBLANK('Dados Normal. pelo Peso - Chuva'!Y111),"",('Dados Normal. pelo Peso - Chuva'!Y111-'Dados Normal. pelo Peso - Chuva'!Y$194)/('Dados Normal. pelo Peso - Chuva'!Y$193-'Dados Normal. pelo Peso - Chuva'!Y$194))</f>
        <v>0.68772831822486802</v>
      </c>
      <c r="Z111" s="24">
        <f>IF(ISBLANK('Dados Normal. pelo Peso - Chuva'!Z111),"",('Dados Normal. pelo Peso - Chuva'!Z111-'Dados Normal. pelo Peso - Chuva'!Z$194)/('Dados Normal. pelo Peso - Chuva'!Z$193-'Dados Normal. pelo Peso - Chuva'!Z$194))</f>
        <v>0.57008892481810847</v>
      </c>
      <c r="AA111" s="24">
        <f>IF(ISBLANK('Dados Normal. pelo Peso - Chuva'!AA111),"",('Dados Normal. pelo Peso - Chuva'!AA111-'Dados Normal. pelo Peso - Chuva'!AA$194)/('Dados Normal. pelo Peso - Chuva'!AA$193-'Dados Normal. pelo Peso - Chuva'!AA$194))</f>
        <v>0.74468492625933735</v>
      </c>
      <c r="AB111" s="24">
        <f>IF(ISBLANK('Dados Normal. pelo Peso - Chuva'!AB111),"",('Dados Normal. pelo Peso - Chuva'!AB111-'Dados Normal. pelo Peso - Chuva'!AB$194)/('Dados Normal. pelo Peso - Chuva'!AB$193-'Dados Normal. pelo Peso - Chuva'!AB$194))</f>
        <v>0.51063829787234039</v>
      </c>
      <c r="AC111" s="24">
        <f>IF(ISBLANK('Dados Normal. pelo Peso - Chuva'!AC111),"",('Dados Normal. pelo Peso - Chuva'!AC111-'Dados Normal. pelo Peso - Chuva'!AC$194)/('Dados Normal. pelo Peso - Chuva'!AC$193-'Dados Normal. pelo Peso - Chuva'!AC$194))</f>
        <v>0.70833333333333348</v>
      </c>
    </row>
    <row r="112" spans="1:29" s="17" customFormat="1" x14ac:dyDescent="0.25">
      <c r="A112" s="18" t="s">
        <v>1087</v>
      </c>
      <c r="B112" s="28" t="s">
        <v>1088</v>
      </c>
      <c r="C112" s="24">
        <f>IF(ISBLANK('Dados Normal. pelo Peso - Chuva'!C112),"",('Dados Normal. pelo Peso - Chuva'!C112-'Dados Normal. pelo Peso - Chuva'!C$194)/('Dados Normal. pelo Peso - Chuva'!C$193-'Dados Normal. pelo Peso - Chuva'!C$194))</f>
        <v>0.42387004934840544</v>
      </c>
      <c r="D112" s="24">
        <f>IF(ISBLANK('Dados Normal. pelo Peso - Chuva'!D112),"",('Dados Normal. pelo Peso - Chuva'!D112-'Dados Normal. pelo Peso - Chuva'!D$194)/('Dados Normal. pelo Peso - Chuva'!D$193-'Dados Normal. pelo Peso - Chuva'!D$194))</f>
        <v>0.58405716403312435</v>
      </c>
      <c r="E112" s="24">
        <f>IF(ISBLANK('Dados Normal. pelo Peso - Chuva'!E112),"",('Dados Normal. pelo Peso - Chuva'!E112-'Dados Normal. pelo Peso - Chuva'!E$194)/('Dados Normal. pelo Peso - Chuva'!E$193-'Dados Normal. pelo Peso - Chuva'!E$194))</f>
        <v>0.79291553133515003</v>
      </c>
      <c r="F112" s="24">
        <f>IF(ISBLANK('Dados Normal. pelo Peso - Chuva'!F112),"",('Dados Normal. pelo Peso - Chuva'!F112-'Dados Normal. pelo Peso - Chuva'!F$194)/('Dados Normal. pelo Peso - Chuva'!F$193-'Dados Normal. pelo Peso - Chuva'!F$194))</f>
        <v>0.65223970944309939</v>
      </c>
      <c r="G112" s="24">
        <f>IF(ISBLANK('Dados Normal. pelo Peso - Chuva'!G112),"",('Dados Normal. pelo Peso - Chuva'!G112-'Dados Normal. pelo Peso - Chuva'!G$194)/('Dados Normal. pelo Peso - Chuva'!G$193-'Dados Normal. pelo Peso - Chuva'!G$194))</f>
        <v>0.38204491465728674</v>
      </c>
      <c r="H112" s="24">
        <f>IF(ISBLANK('Dados Normal. pelo Peso - Chuva'!H112),"",('Dados Normal. pelo Peso - Chuva'!H112-'Dados Normal. pelo Peso - Chuva'!H$194)/('Dados Normal. pelo Peso - Chuva'!H$193-'Dados Normal. pelo Peso - Chuva'!H$194))</f>
        <v>0.29971244128940489</v>
      </c>
      <c r="I112" s="24">
        <f>IF(ISBLANK('Dados Normal. pelo Peso - Chuva'!I112),"",('Dados Normal. pelo Peso - Chuva'!I112-'Dados Normal. pelo Peso - Chuva'!I$194)/('Dados Normal. pelo Peso - Chuva'!I$193-'Dados Normal. pelo Peso - Chuva'!I$194))</f>
        <v>0.50846511627906976</v>
      </c>
      <c r="J112" s="24">
        <f>IF(ISBLANK('Dados Normal. pelo Peso - Chuva'!J112),"",('Dados Normal. pelo Peso - Chuva'!J112-'Dados Normal. pelo Peso - Chuva'!J$194)/('Dados Normal. pelo Peso - Chuva'!J$193-'Dados Normal. pelo Peso - Chuva'!J$194))</f>
        <v>0.58873639375295805</v>
      </c>
      <c r="K112" s="24">
        <f>IF(ISBLANK('Dados Normal. pelo Peso - Chuva'!K112),"",('Dados Normal. pelo Peso - Chuva'!K112-'Dados Normal. pelo Peso - Chuva'!K$194)/('Dados Normal. pelo Peso - Chuva'!K$193-'Dados Normal. pelo Peso - Chuva'!K$194))</f>
        <v>0.60621046578493387</v>
      </c>
      <c r="L112" s="24">
        <f>IF(ISBLANK('Dados Normal. pelo Peso - Chuva'!L112),"",('Dados Normal. pelo Peso - Chuva'!L112-'Dados Normal. pelo Peso - Chuva'!L$194)/('Dados Normal. pelo Peso - Chuva'!L$193-'Dados Normal. pelo Peso - Chuva'!L$194))</f>
        <v>0.75445800093852644</v>
      </c>
      <c r="M112" s="24">
        <f>IF(ISBLANK('Dados Normal. pelo Peso - Chuva'!M112),"",('Dados Normal. pelo Peso - Chuva'!M112-'Dados Normal. pelo Peso - Chuva'!M$194)/('Dados Normal. pelo Peso - Chuva'!M$193-'Dados Normal. pelo Peso - Chuva'!M$194))</f>
        <v>0.44227209625173536</v>
      </c>
      <c r="N112" s="24">
        <f>IF(ISBLANK('Dados Normal. pelo Peso - Chuva'!N112),"",('Dados Normal. pelo Peso - Chuva'!N112-'Dados Normal. pelo Peso - Chuva'!N$194)/('Dados Normal. pelo Peso - Chuva'!N$193-'Dados Normal. pelo Peso - Chuva'!N$194))</f>
        <v>0.79610829103214886</v>
      </c>
      <c r="O112" s="24">
        <f>IF(ISBLANK('Dados Normal. pelo Peso - Chuva'!O112),"",('Dados Normal. pelo Peso - Chuva'!O112-'Dados Normal. pelo Peso - Chuva'!O$194)/('Dados Normal. pelo Peso - Chuva'!O$193-'Dados Normal. pelo Peso - Chuva'!O$194))</f>
        <v>0.68164556962025313</v>
      </c>
      <c r="P112" s="24">
        <f>IF(ISBLANK('Dados Normal. pelo Peso - Chuva'!P112),"",('Dados Normal. pelo Peso - Chuva'!P112-'Dados Normal. pelo Peso - Chuva'!P$194)/('Dados Normal. pelo Peso - Chuva'!P$193-'Dados Normal. pelo Peso - Chuva'!P$194))</f>
        <v>0.12626832018038261</v>
      </c>
      <c r="Q112" s="24">
        <f>IF(ISBLANK('Dados Normal. pelo Peso - Chuva'!Q112),"",('Dados Normal. pelo Peso - Chuva'!Q112-'Dados Normal. pelo Peso - Chuva'!Q$194)/('Dados Normal. pelo Peso - Chuva'!Q$193-'Dados Normal. pelo Peso - Chuva'!Q$194))</f>
        <v>0</v>
      </c>
      <c r="R112" s="24">
        <f>IF(ISBLANK('Dados Normal. pelo Peso - Chuva'!R112),"",('Dados Normal. pelo Peso - Chuva'!R112-'Dados Normal. pelo Peso - Chuva'!R$194)/('Dados Normal. pelo Peso - Chuva'!R$193-'Dados Normal. pelo Peso - Chuva'!R$194))</f>
        <v>0</v>
      </c>
      <c r="S112" s="24">
        <f>IF(ISBLANK('Dados Normal. pelo Peso - Chuva'!S112),"",('Dados Normal. pelo Peso - Chuva'!S112-'Dados Normal. pelo Peso - Chuva'!S$194)/('Dados Normal. pelo Peso - Chuva'!S$193-'Dados Normal. pelo Peso - Chuva'!S$194))</f>
        <v>0.33333333333333343</v>
      </c>
      <c r="T112" s="24">
        <f>IF(ISBLANK('Dados Normal. pelo Peso - Chuva'!T112),"",('Dados Normal. pelo Peso - Chuva'!T112-'Dados Normal. pelo Peso - Chuva'!T$194)/('Dados Normal. pelo Peso - Chuva'!T$193-'Dados Normal. pelo Peso - Chuva'!T$194))</f>
        <v>1</v>
      </c>
      <c r="U112" s="24">
        <f>IF(ISBLANK('Dados Normal. pelo Peso - Chuva'!U112),"",('Dados Normal. pelo Peso - Chuva'!U112-'Dados Normal. pelo Peso - Chuva'!U$194)/('Dados Normal. pelo Peso - Chuva'!U$193-'Dados Normal. pelo Peso - Chuva'!U$194))</f>
        <v>1</v>
      </c>
      <c r="V112" s="24">
        <f>IF(ISBLANK('Dados Normal. pelo Peso - Chuva'!V112),"",('Dados Normal. pelo Peso - Chuva'!V112-'Dados Normal. pelo Peso - Chuva'!V$194)/('Dados Normal. pelo Peso - Chuva'!V$193-'Dados Normal. pelo Peso - Chuva'!V$194))</f>
        <v>0.79166666666666663</v>
      </c>
      <c r="W112" s="24">
        <f>IF(ISBLANK('Dados Normal. pelo Peso - Chuva'!W112),"",('Dados Normal. pelo Peso - Chuva'!W112-'Dados Normal. pelo Peso - Chuva'!W$194)/('Dados Normal. pelo Peso - Chuva'!W$193-'Dados Normal. pelo Peso - Chuva'!W$194))</f>
        <v>0.71338724168912848</v>
      </c>
      <c r="X112" s="24">
        <f>IF(ISBLANK('Dados Normal. pelo Peso - Chuva'!X112),"",('Dados Normal. pelo Peso - Chuva'!X112-'Dados Normal. pelo Peso - Chuva'!X$194)/('Dados Normal. pelo Peso - Chuva'!X$193-'Dados Normal. pelo Peso - Chuva'!X$194))</f>
        <v>0.40977961432506921</v>
      </c>
      <c r="Y112" s="24">
        <f>IF(ISBLANK('Dados Normal. pelo Peso - Chuva'!Y112),"",('Dados Normal. pelo Peso - Chuva'!Y112-'Dados Normal. pelo Peso - Chuva'!Y$194)/('Dados Normal. pelo Peso - Chuva'!Y$193-'Dados Normal. pelo Peso - Chuva'!Y$194))</f>
        <v>0.51454471654715184</v>
      </c>
      <c r="Z112" s="24">
        <f>IF(ISBLANK('Dados Normal. pelo Peso - Chuva'!Z112),"",('Dados Normal. pelo Peso - Chuva'!Z112-'Dados Normal. pelo Peso - Chuva'!Z$194)/('Dados Normal. pelo Peso - Chuva'!Z$193-'Dados Normal. pelo Peso - Chuva'!Z$194))</f>
        <v>0.34842360549717061</v>
      </c>
      <c r="AA112" s="24">
        <f>IF(ISBLANK('Dados Normal. pelo Peso - Chuva'!AA112),"",('Dados Normal. pelo Peso - Chuva'!AA112-'Dados Normal. pelo Peso - Chuva'!AA$194)/('Dados Normal. pelo Peso - Chuva'!AA$193-'Dados Normal. pelo Peso - Chuva'!AA$194))</f>
        <v>0.5656004596820533</v>
      </c>
      <c r="AB112" s="24">
        <f>IF(ISBLANK('Dados Normal. pelo Peso - Chuva'!AB112),"",('Dados Normal. pelo Peso - Chuva'!AB112-'Dados Normal. pelo Peso - Chuva'!AB$194)/('Dados Normal. pelo Peso - Chuva'!AB$193-'Dados Normal. pelo Peso - Chuva'!AB$194))</f>
        <v>0.38297872340425532</v>
      </c>
      <c r="AC112" s="24">
        <f>IF(ISBLANK('Dados Normal. pelo Peso - Chuva'!AC112),"",('Dados Normal. pelo Peso - Chuva'!AC112-'Dados Normal. pelo Peso - Chuva'!AC$194)/('Dados Normal. pelo Peso - Chuva'!AC$193-'Dados Normal. pelo Peso - Chuva'!AC$194))</f>
        <v>0.20833333333333334</v>
      </c>
    </row>
    <row r="113" spans="1:29" s="17" customFormat="1" x14ac:dyDescent="0.25">
      <c r="A113" s="18" t="s">
        <v>1089</v>
      </c>
      <c r="B113" s="28" t="s">
        <v>1090</v>
      </c>
      <c r="C113" s="24">
        <f>IF(ISBLANK('Dados Normal. pelo Peso - Chuva'!C113),"",('Dados Normal. pelo Peso - Chuva'!C113-'Dados Normal. pelo Peso - Chuva'!C$194)/('Dados Normal. pelo Peso - Chuva'!C$193-'Dados Normal. pelo Peso - Chuva'!C$194))</f>
        <v>0.69371364274491931</v>
      </c>
      <c r="D113" s="24">
        <f>IF(ISBLANK('Dados Normal. pelo Peso - Chuva'!D113),"",('Dados Normal. pelo Peso - Chuva'!D113-'Dados Normal. pelo Peso - Chuva'!D$194)/('Dados Normal. pelo Peso - Chuva'!D$193-'Dados Normal. pelo Peso - Chuva'!D$194))</f>
        <v>0.37697775815699014</v>
      </c>
      <c r="E113" s="24">
        <f>IF(ISBLANK('Dados Normal. pelo Peso - Chuva'!E113),"",('Dados Normal. pelo Peso - Chuva'!E113-'Dados Normal. pelo Peso - Chuva'!E$194)/('Dados Normal. pelo Peso - Chuva'!E$193-'Dados Normal. pelo Peso - Chuva'!E$194))</f>
        <v>0.72454793163240017</v>
      </c>
      <c r="F113" s="24">
        <f>IF(ISBLANK('Dados Normal. pelo Peso - Chuva'!F113),"",('Dados Normal. pelo Peso - Chuva'!F113-'Dados Normal. pelo Peso - Chuva'!F$194)/('Dados Normal. pelo Peso - Chuva'!F$193-'Dados Normal. pelo Peso - Chuva'!F$194))</f>
        <v>0.68311138014527861</v>
      </c>
      <c r="G113" s="24">
        <f>IF(ISBLANK('Dados Normal. pelo Peso - Chuva'!G113),"",('Dados Normal. pelo Peso - Chuva'!G113-'Dados Normal. pelo Peso - Chuva'!G$194)/('Dados Normal. pelo Peso - Chuva'!G$193-'Dados Normal. pelo Peso - Chuva'!G$194))</f>
        <v>0.23000306297802564</v>
      </c>
      <c r="H113" s="24">
        <f>IF(ISBLANK('Dados Normal. pelo Peso - Chuva'!H113),"",('Dados Normal. pelo Peso - Chuva'!H113-'Dados Normal. pelo Peso - Chuva'!H$194)/('Dados Normal. pelo Peso - Chuva'!H$193-'Dados Normal. pelo Peso - Chuva'!H$194))</f>
        <v>0.71232134651012702</v>
      </c>
      <c r="I113" s="24">
        <f>IF(ISBLANK('Dados Normal. pelo Peso - Chuva'!I113),"",('Dados Normal. pelo Peso - Chuva'!I113-'Dados Normal. pelo Peso - Chuva'!I$194)/('Dados Normal. pelo Peso - Chuva'!I$193-'Dados Normal. pelo Peso - Chuva'!I$194))</f>
        <v>0.74009302325581394</v>
      </c>
      <c r="J113" s="24">
        <f>IF(ISBLANK('Dados Normal. pelo Peso - Chuva'!J113),"",('Dados Normal. pelo Peso - Chuva'!J113-'Dados Normal. pelo Peso - Chuva'!J$194)/('Dados Normal. pelo Peso - Chuva'!J$193-'Dados Normal. pelo Peso - Chuva'!J$194))</f>
        <v>0.53762423095125422</v>
      </c>
      <c r="K113" s="24">
        <f>IF(ISBLANK('Dados Normal. pelo Peso - Chuva'!K113),"",('Dados Normal. pelo Peso - Chuva'!K113-'Dados Normal. pelo Peso - Chuva'!K$194)/('Dados Normal. pelo Peso - Chuva'!K$193-'Dados Normal. pelo Peso - Chuva'!K$194))</f>
        <v>0.54997124784358831</v>
      </c>
      <c r="L113" s="24">
        <f>IF(ISBLANK('Dados Normal. pelo Peso - Chuva'!L113),"",('Dados Normal. pelo Peso - Chuva'!L113-'Dados Normal. pelo Peso - Chuva'!L$194)/('Dados Normal. pelo Peso - Chuva'!L$193-'Dados Normal. pelo Peso - Chuva'!L$194))</f>
        <v>0.68700140778976992</v>
      </c>
      <c r="M113" s="24">
        <f>IF(ISBLANK('Dados Normal. pelo Peso - Chuva'!M113),"",('Dados Normal. pelo Peso - Chuva'!M113-'Dados Normal. pelo Peso - Chuva'!M$194)/('Dados Normal. pelo Peso - Chuva'!M$193-'Dados Normal. pelo Peso - Chuva'!M$194))</f>
        <v>0.6063165201295696</v>
      </c>
      <c r="N113" s="24">
        <f>IF(ISBLANK('Dados Normal. pelo Peso - Chuva'!N113),"",('Dados Normal. pelo Peso - Chuva'!N113-'Dados Normal. pelo Peso - Chuva'!N$194)/('Dados Normal. pelo Peso - Chuva'!N$193-'Dados Normal. pelo Peso - Chuva'!N$194))</f>
        <v>0.74344331641285977</v>
      </c>
      <c r="O113" s="24">
        <f>IF(ISBLANK('Dados Normal. pelo Peso - Chuva'!O113),"",('Dados Normal. pelo Peso - Chuva'!O113-'Dados Normal. pelo Peso - Chuva'!O$194)/('Dados Normal. pelo Peso - Chuva'!O$193-'Dados Normal. pelo Peso - Chuva'!O$194))</f>
        <v>0.647151898734177</v>
      </c>
      <c r="P113" s="24">
        <f>IF(ISBLANK('Dados Normal. pelo Peso - Chuva'!P113),"",('Dados Normal. pelo Peso - Chuva'!P113-'Dados Normal. pelo Peso - Chuva'!P$194)/('Dados Normal. pelo Peso - Chuva'!P$193-'Dados Normal. pelo Peso - Chuva'!P$194))</f>
        <v>0.10935738444193861</v>
      </c>
      <c r="Q113" s="24">
        <f>IF(ISBLANK('Dados Normal. pelo Peso - Chuva'!Q113),"",('Dados Normal. pelo Peso - Chuva'!Q113-'Dados Normal. pelo Peso - Chuva'!Q$194)/('Dados Normal. pelo Peso - Chuva'!Q$193-'Dados Normal. pelo Peso - Chuva'!Q$194))</f>
        <v>0</v>
      </c>
      <c r="R113" s="24">
        <f>IF(ISBLANK('Dados Normal. pelo Peso - Chuva'!R113),"",('Dados Normal. pelo Peso - Chuva'!R113-'Dados Normal. pelo Peso - Chuva'!R$194)/('Dados Normal. pelo Peso - Chuva'!R$193-'Dados Normal. pelo Peso - Chuva'!R$194))</f>
        <v>1</v>
      </c>
      <c r="S113" s="24">
        <f>IF(ISBLANK('Dados Normal. pelo Peso - Chuva'!S113),"",('Dados Normal. pelo Peso - Chuva'!S113-'Dados Normal. pelo Peso - Chuva'!S$194)/('Dados Normal. pelo Peso - Chuva'!S$193-'Dados Normal. pelo Peso - Chuva'!S$194))</f>
        <v>0.66666666666666674</v>
      </c>
      <c r="T113" s="24">
        <f>IF(ISBLANK('Dados Normal. pelo Peso - Chuva'!T113),"",('Dados Normal. pelo Peso - Chuva'!T113-'Dados Normal. pelo Peso - Chuva'!T$194)/('Dados Normal. pelo Peso - Chuva'!T$193-'Dados Normal. pelo Peso - Chuva'!T$194))</f>
        <v>1</v>
      </c>
      <c r="U113" s="24">
        <f>IF(ISBLANK('Dados Normal. pelo Peso - Chuva'!U113),"",('Dados Normal. pelo Peso - Chuva'!U113-'Dados Normal. pelo Peso - Chuva'!U$194)/('Dados Normal. pelo Peso - Chuva'!U$193-'Dados Normal. pelo Peso - Chuva'!U$194))</f>
        <v>1</v>
      </c>
      <c r="V113" s="24">
        <f>IF(ISBLANK('Dados Normal. pelo Peso - Chuva'!V113),"",('Dados Normal. pelo Peso - Chuva'!V113-'Dados Normal. pelo Peso - Chuva'!V$194)/('Dados Normal. pelo Peso - Chuva'!V$193-'Dados Normal. pelo Peso - Chuva'!V$194))</f>
        <v>0.41666666666666635</v>
      </c>
      <c r="W113" s="24">
        <f>IF(ISBLANK('Dados Normal. pelo Peso - Chuva'!W113),"",('Dados Normal. pelo Peso - Chuva'!W113-'Dados Normal. pelo Peso - Chuva'!W$194)/('Dados Normal. pelo Peso - Chuva'!W$193-'Dados Normal. pelo Peso - Chuva'!W$194))</f>
        <v>0.5826594788858942</v>
      </c>
      <c r="X113" s="24">
        <f>IF(ISBLANK('Dados Normal. pelo Peso - Chuva'!X113),"",('Dados Normal. pelo Peso - Chuva'!X113-'Dados Normal. pelo Peso - Chuva'!X$194)/('Dados Normal. pelo Peso - Chuva'!X$193-'Dados Normal. pelo Peso - Chuva'!X$194))</f>
        <v>0.44765840220385666</v>
      </c>
      <c r="Y113" s="24">
        <f>IF(ISBLANK('Dados Normal. pelo Peso - Chuva'!Y113),"",('Dados Normal. pelo Peso - Chuva'!Y113-'Dados Normal. pelo Peso - Chuva'!Y$194)/('Dados Normal. pelo Peso - Chuva'!Y$193-'Dados Normal. pelo Peso - Chuva'!Y$194))</f>
        <v>0.44486537680963323</v>
      </c>
      <c r="Z113" s="24">
        <f>IF(ISBLANK('Dados Normal. pelo Peso - Chuva'!Z113),"",('Dados Normal. pelo Peso - Chuva'!Z113-'Dados Normal. pelo Peso - Chuva'!Z$194)/('Dados Normal. pelo Peso - Chuva'!Z$193-'Dados Normal. pelo Peso - Chuva'!Z$194))</f>
        <v>0.78205335489086514</v>
      </c>
      <c r="AA113" s="24">
        <f>IF(ISBLANK('Dados Normal. pelo Peso - Chuva'!AA113),"",('Dados Normal. pelo Peso - Chuva'!AA113-'Dados Normal. pelo Peso - Chuva'!AA$194)/('Dados Normal. pelo Peso - Chuva'!AA$193-'Dados Normal. pelo Peso - Chuva'!AA$194))</f>
        <v>0.70139819957862481</v>
      </c>
      <c r="AB113" s="24">
        <f>IF(ISBLANK('Dados Normal. pelo Peso - Chuva'!AB113),"",('Dados Normal. pelo Peso - Chuva'!AB113-'Dados Normal. pelo Peso - Chuva'!AB$194)/('Dados Normal. pelo Peso - Chuva'!AB$193-'Dados Normal. pelo Peso - Chuva'!AB$194))</f>
        <v>0.68085106382978722</v>
      </c>
      <c r="AC113" s="24">
        <f>IF(ISBLANK('Dados Normal. pelo Peso - Chuva'!AC113),"",('Dados Normal. pelo Peso - Chuva'!AC113-'Dados Normal. pelo Peso - Chuva'!AC$194)/('Dados Normal. pelo Peso - Chuva'!AC$193-'Dados Normal. pelo Peso - Chuva'!AC$194))</f>
        <v>0.58333333333333337</v>
      </c>
    </row>
    <row r="114" spans="1:29" s="17" customFormat="1" x14ac:dyDescent="0.25">
      <c r="A114" s="18" t="s">
        <v>1091</v>
      </c>
      <c r="B114" s="28" t="s">
        <v>1092</v>
      </c>
      <c r="C114" s="24">
        <f>IF(ISBLANK('Dados Normal. pelo Peso - Chuva'!C114),"",('Dados Normal. pelo Peso - Chuva'!C114-'Dados Normal. pelo Peso - Chuva'!C$194)/('Dados Normal. pelo Peso - Chuva'!C$193-'Dados Normal. pelo Peso - Chuva'!C$194))</f>
        <v>0.60877319114698492</v>
      </c>
      <c r="D114" s="24">
        <f>IF(ISBLANK('Dados Normal. pelo Peso - Chuva'!D114),"",('Dados Normal. pelo Peso - Chuva'!D114-'Dados Normal. pelo Peso - Chuva'!D$194)/('Dados Normal. pelo Peso - Chuva'!D$193-'Dados Normal. pelo Peso - Chuva'!D$194))</f>
        <v>0.39772772807887941</v>
      </c>
      <c r="E114" s="24">
        <f>IF(ISBLANK('Dados Normal. pelo Peso - Chuva'!E114),"",('Dados Normal. pelo Peso - Chuva'!E114-'Dados Normal. pelo Peso - Chuva'!E$194)/('Dados Normal. pelo Peso - Chuva'!E$193-'Dados Normal. pelo Peso - Chuva'!E$194))</f>
        <v>0.54644538023284606</v>
      </c>
      <c r="F114" s="24">
        <f>IF(ISBLANK('Dados Normal. pelo Peso - Chuva'!F114),"",('Dados Normal. pelo Peso - Chuva'!F114-'Dados Normal. pelo Peso - Chuva'!F$194)/('Dados Normal. pelo Peso - Chuva'!F$193-'Dados Normal. pelo Peso - Chuva'!F$194))</f>
        <v>0.35623486682808719</v>
      </c>
      <c r="G114" s="24">
        <f>IF(ISBLANK('Dados Normal. pelo Peso - Chuva'!G114),"",('Dados Normal. pelo Peso - Chuva'!G114-'Dados Normal. pelo Peso - Chuva'!G$194)/('Dados Normal. pelo Peso - Chuva'!G$193-'Dados Normal. pelo Peso - Chuva'!G$194))</f>
        <v>0.10036149262942939</v>
      </c>
      <c r="H114" s="24">
        <f>IF(ISBLANK('Dados Normal. pelo Peso - Chuva'!H114),"",('Dados Normal. pelo Peso - Chuva'!H114-'Dados Normal. pelo Peso - Chuva'!H$194)/('Dados Normal. pelo Peso - Chuva'!H$193-'Dados Normal. pelo Peso - Chuva'!H$194))</f>
        <v>0.57050220048438927</v>
      </c>
      <c r="I114" s="24">
        <f>IF(ISBLANK('Dados Normal. pelo Peso - Chuva'!I114),"",('Dados Normal. pelo Peso - Chuva'!I114-'Dados Normal. pelo Peso - Chuva'!I$194)/('Dados Normal. pelo Peso - Chuva'!I$193-'Dados Normal. pelo Peso - Chuva'!I$194))</f>
        <v>0.43330232558139542</v>
      </c>
      <c r="J114" s="24">
        <f>IF(ISBLANK('Dados Normal. pelo Peso - Chuva'!J114),"",('Dados Normal. pelo Peso - Chuva'!J114-'Dados Normal. pelo Peso - Chuva'!J$194)/('Dados Normal. pelo Peso - Chuva'!J$193-'Dados Normal. pelo Peso - Chuva'!J$194))</f>
        <v>0.44723142451490777</v>
      </c>
      <c r="K114" s="24">
        <f>IF(ISBLANK('Dados Normal. pelo Peso - Chuva'!K114),"",('Dados Normal. pelo Peso - Chuva'!K114-'Dados Normal. pelo Peso - Chuva'!K$194)/('Dados Normal. pelo Peso - Chuva'!K$193-'Dados Normal. pelo Peso - Chuva'!K$194))</f>
        <v>0.63990799309948243</v>
      </c>
      <c r="L114" s="24">
        <f>IF(ISBLANK('Dados Normal. pelo Peso - Chuva'!L114),"",('Dados Normal. pelo Peso - Chuva'!L114-'Dados Normal. pelo Peso - Chuva'!L$194)/('Dados Normal. pelo Peso - Chuva'!L$193-'Dados Normal. pelo Peso - Chuva'!L$194))</f>
        <v>0.74612857813233213</v>
      </c>
      <c r="M114" s="24">
        <f>IF(ISBLANK('Dados Normal. pelo Peso - Chuva'!M114),"",('Dados Normal. pelo Peso - Chuva'!M114-'Dados Normal. pelo Peso - Chuva'!M$194)/('Dados Normal. pelo Peso - Chuva'!M$193-'Dados Normal. pelo Peso - Chuva'!M$194))</f>
        <v>0.37598334104581216</v>
      </c>
      <c r="N114" s="24">
        <f>IF(ISBLANK('Dados Normal. pelo Peso - Chuva'!N114),"",('Dados Normal. pelo Peso - Chuva'!N114-'Dados Normal. pelo Peso - Chuva'!N$194)/('Dados Normal. pelo Peso - Chuva'!N$193-'Dados Normal. pelo Peso - Chuva'!N$194))</f>
        <v>0.62436548223350263</v>
      </c>
      <c r="O114" s="24">
        <f>IF(ISBLANK('Dados Normal. pelo Peso - Chuva'!O114),"",('Dados Normal. pelo Peso - Chuva'!O114-'Dados Normal. pelo Peso - Chuva'!O$194)/('Dados Normal. pelo Peso - Chuva'!O$193-'Dados Normal. pelo Peso - Chuva'!O$194))</f>
        <v>0.86392405063291122</v>
      </c>
      <c r="P114" s="24">
        <f>IF(ISBLANK('Dados Normal. pelo Peso - Chuva'!P114),"",('Dados Normal. pelo Peso - Chuva'!P114-'Dados Normal. pelo Peso - Chuva'!P$194)/('Dados Normal. pelo Peso - Chuva'!P$193-'Dados Normal. pelo Peso - Chuva'!P$194))</f>
        <v>8.1172491544531933E-2</v>
      </c>
      <c r="Q114" s="24">
        <f>IF(ISBLANK('Dados Normal. pelo Peso - Chuva'!Q114),"",('Dados Normal. pelo Peso - Chuva'!Q114-'Dados Normal. pelo Peso - Chuva'!Q$194)/('Dados Normal. pelo Peso - Chuva'!Q$193-'Dados Normal. pelo Peso - Chuva'!Q$194))</f>
        <v>0</v>
      </c>
      <c r="R114" s="24">
        <f>IF(ISBLANK('Dados Normal. pelo Peso - Chuva'!R114),"",('Dados Normal. pelo Peso - Chuva'!R114-'Dados Normal. pelo Peso - Chuva'!R$194)/('Dados Normal. pelo Peso - Chuva'!R$193-'Dados Normal. pelo Peso - Chuva'!R$194))</f>
        <v>1</v>
      </c>
      <c r="S114" s="24">
        <f>IF(ISBLANK('Dados Normal. pelo Peso - Chuva'!S114),"",('Dados Normal. pelo Peso - Chuva'!S114-'Dados Normal. pelo Peso - Chuva'!S$194)/('Dados Normal. pelo Peso - Chuva'!S$193-'Dados Normal. pelo Peso - Chuva'!S$194))</f>
        <v>0.66666666666666674</v>
      </c>
      <c r="T114" s="24">
        <f>IF(ISBLANK('Dados Normal. pelo Peso - Chuva'!T114),"",('Dados Normal. pelo Peso - Chuva'!T114-'Dados Normal. pelo Peso - Chuva'!T$194)/('Dados Normal. pelo Peso - Chuva'!T$193-'Dados Normal. pelo Peso - Chuva'!T$194))</f>
        <v>1</v>
      </c>
      <c r="U114" s="24">
        <f>IF(ISBLANK('Dados Normal. pelo Peso - Chuva'!U114),"",('Dados Normal. pelo Peso - Chuva'!U114-'Dados Normal. pelo Peso - Chuva'!U$194)/('Dados Normal. pelo Peso - Chuva'!U$193-'Dados Normal. pelo Peso - Chuva'!U$194))</f>
        <v>1</v>
      </c>
      <c r="V114" s="24">
        <f>IF(ISBLANK('Dados Normal. pelo Peso - Chuva'!V114),"",('Dados Normal. pelo Peso - Chuva'!V114-'Dados Normal. pelo Peso - Chuva'!V$194)/('Dados Normal. pelo Peso - Chuva'!V$193-'Dados Normal. pelo Peso - Chuva'!V$194))</f>
        <v>0.79166666666666663</v>
      </c>
      <c r="W114" s="24">
        <f>IF(ISBLANK('Dados Normal. pelo Peso - Chuva'!W114),"",('Dados Normal. pelo Peso - Chuva'!W114-'Dados Normal. pelo Peso - Chuva'!W$194)/('Dados Normal. pelo Peso - Chuva'!W$193-'Dados Normal. pelo Peso - Chuva'!W$194))</f>
        <v>0.8638814016172508</v>
      </c>
      <c r="X114" s="24">
        <f>IF(ISBLANK('Dados Normal. pelo Peso - Chuva'!X114),"",('Dados Normal. pelo Peso - Chuva'!X114-'Dados Normal. pelo Peso - Chuva'!X$194)/('Dados Normal. pelo Peso - Chuva'!X$193-'Dados Normal. pelo Peso - Chuva'!X$194))</f>
        <v>0.1074380165289256</v>
      </c>
      <c r="Y114" s="24">
        <f>IF(ISBLANK('Dados Normal. pelo Peso - Chuva'!Y114),"",('Dados Normal. pelo Peso - Chuva'!Y114-'Dados Normal. pelo Peso - Chuva'!Y$194)/('Dados Normal. pelo Peso - Chuva'!Y$193-'Dados Normal. pelo Peso - Chuva'!Y$194))</f>
        <v>0.57285888242457039</v>
      </c>
      <c r="Z114" s="24">
        <f>IF(ISBLANK('Dados Normal. pelo Peso - Chuva'!Z114),"",('Dados Normal. pelo Peso - Chuva'!Z114-'Dados Normal. pelo Peso - Chuva'!Z$194)/('Dados Normal. pelo Peso - Chuva'!Z$193-'Dados Normal. pelo Peso - Chuva'!Z$194))</f>
        <v>0.47534357316087311</v>
      </c>
      <c r="AA114" s="24">
        <f>IF(ISBLANK('Dados Normal. pelo Peso - Chuva'!AA114),"",('Dados Normal. pelo Peso - Chuva'!AA114-'Dados Normal. pelo Peso - Chuva'!AA$194)/('Dados Normal. pelo Peso - Chuva'!AA$193-'Dados Normal. pelo Peso - Chuva'!AA$194))</f>
        <v>0.45087148055927978</v>
      </c>
      <c r="AB114" s="24">
        <f>IF(ISBLANK('Dados Normal. pelo Peso - Chuva'!AB114),"",('Dados Normal. pelo Peso - Chuva'!AB114-'Dados Normal. pelo Peso - Chuva'!AB$194)/('Dados Normal. pelo Peso - Chuva'!AB$193-'Dados Normal. pelo Peso - Chuva'!AB$194))</f>
        <v>0.42553191489361686</v>
      </c>
      <c r="AC114" s="24">
        <f>IF(ISBLANK('Dados Normal. pelo Peso - Chuva'!AC114),"",('Dados Normal. pelo Peso - Chuva'!AC114-'Dados Normal. pelo Peso - Chuva'!AC$194)/('Dados Normal. pelo Peso - Chuva'!AC$193-'Dados Normal. pelo Peso - Chuva'!AC$194))</f>
        <v>0.18749999999999989</v>
      </c>
    </row>
    <row r="115" spans="1:29" s="17" customFormat="1" x14ac:dyDescent="0.25">
      <c r="A115" s="18" t="s">
        <v>1093</v>
      </c>
      <c r="B115" s="28" t="s">
        <v>1094</v>
      </c>
      <c r="C115" s="24">
        <f>IF(ISBLANK('Dados Normal. pelo Peso - Chuva'!C115),"",('Dados Normal. pelo Peso - Chuva'!C115-'Dados Normal. pelo Peso - Chuva'!C$194)/('Dados Normal. pelo Peso - Chuva'!C$193-'Dados Normal. pelo Peso - Chuva'!C$194))</f>
        <v>0.70293166967644705</v>
      </c>
      <c r="D115" s="24">
        <f>IF(ISBLANK('Dados Normal. pelo Peso - Chuva'!D115),"",('Dados Normal. pelo Peso - Chuva'!D115-'Dados Normal. pelo Peso - Chuva'!D$194)/('Dados Normal. pelo Peso - Chuva'!D$193-'Dados Normal. pelo Peso - Chuva'!D$194))</f>
        <v>0.31346481102652862</v>
      </c>
      <c r="E115" s="24">
        <f>IF(ISBLANK('Dados Normal. pelo Peso - Chuva'!E115),"",('Dados Normal. pelo Peso - Chuva'!E115-'Dados Normal. pelo Peso - Chuva'!E$194)/('Dados Normal. pelo Peso - Chuva'!E$193-'Dados Normal. pelo Peso - Chuva'!E$194))</f>
        <v>0.6009412930393857</v>
      </c>
      <c r="F115" s="24">
        <f>IF(ISBLANK('Dados Normal. pelo Peso - Chuva'!F115),"",('Dados Normal. pelo Peso - Chuva'!F115-'Dados Normal. pelo Peso - Chuva'!F$194)/('Dados Normal. pelo Peso - Chuva'!F$193-'Dados Normal. pelo Peso - Chuva'!F$194))</f>
        <v>0.66283292978208252</v>
      </c>
      <c r="G115" s="24">
        <f>IF(ISBLANK('Dados Normal. pelo Peso - Chuva'!G115),"",('Dados Normal. pelo Peso - Chuva'!G115-'Dados Normal. pelo Peso - Chuva'!G$194)/('Dados Normal. pelo Peso - Chuva'!G$193-'Dados Normal. pelo Peso - Chuva'!G$194))</f>
        <v>0.20039088659578971</v>
      </c>
      <c r="H115" s="24">
        <f>IF(ISBLANK('Dados Normal. pelo Peso - Chuva'!H115),"",('Dados Normal. pelo Peso - Chuva'!H115-'Dados Normal. pelo Peso - Chuva'!H$194)/('Dados Normal. pelo Peso - Chuva'!H$193-'Dados Normal. pelo Peso - Chuva'!H$194))</f>
        <v>0.74722900009862769</v>
      </c>
      <c r="I115" s="24">
        <f>IF(ISBLANK('Dados Normal. pelo Peso - Chuva'!I115),"",('Dados Normal. pelo Peso - Chuva'!I115-'Dados Normal. pelo Peso - Chuva'!I$194)/('Dados Normal. pelo Peso - Chuva'!I$193-'Dados Normal. pelo Peso - Chuva'!I$194))</f>
        <v>0.62176744186046518</v>
      </c>
      <c r="J115" s="24">
        <f>IF(ISBLANK('Dados Normal. pelo Peso - Chuva'!J115),"",('Dados Normal. pelo Peso - Chuva'!J115-'Dados Normal. pelo Peso - Chuva'!J$194)/('Dados Normal. pelo Peso - Chuva'!J$193-'Dados Normal. pelo Peso - Chuva'!J$194))</f>
        <v>0.57737813535257942</v>
      </c>
      <c r="K115" s="24">
        <f>IF(ISBLANK('Dados Normal. pelo Peso - Chuva'!K115),"",('Dados Normal. pelo Peso - Chuva'!K115-'Dados Normal. pelo Peso - Chuva'!K$194)/('Dados Normal. pelo Peso - Chuva'!K$193-'Dados Normal. pelo Peso - Chuva'!K$194))</f>
        <v>0.56848763657274293</v>
      </c>
      <c r="L115" s="24">
        <f>IF(ISBLANK('Dados Normal. pelo Peso - Chuva'!L115),"",('Dados Normal. pelo Peso - Chuva'!L115-'Dados Normal. pelo Peso - Chuva'!L$194)/('Dados Normal. pelo Peso - Chuva'!L$193-'Dados Normal. pelo Peso - Chuva'!L$194))</f>
        <v>0.63808071328015004</v>
      </c>
      <c r="M115" s="24">
        <f>IF(ISBLANK('Dados Normal. pelo Peso - Chuva'!M115),"",('Dados Normal. pelo Peso - Chuva'!M115-'Dados Normal. pelo Peso - Chuva'!M$194)/('Dados Normal. pelo Peso - Chuva'!M$193-'Dados Normal. pelo Peso - Chuva'!M$194))</f>
        <v>0.66832484960666361</v>
      </c>
      <c r="N115" s="24">
        <f>IF(ISBLANK('Dados Normal. pelo Peso - Chuva'!N115),"",('Dados Normal. pelo Peso - Chuva'!N115-'Dados Normal. pelo Peso - Chuva'!N$194)/('Dados Normal. pelo Peso - Chuva'!N$193-'Dados Normal. pelo Peso - Chuva'!N$194))</f>
        <v>0.7819373942470389</v>
      </c>
      <c r="O115" s="24">
        <f>IF(ISBLANK('Dados Normal. pelo Peso - Chuva'!O115),"",('Dados Normal. pelo Peso - Chuva'!O115-'Dados Normal. pelo Peso - Chuva'!O$194)/('Dados Normal. pelo Peso - Chuva'!O$193-'Dados Normal. pelo Peso - Chuva'!O$194))</f>
        <v>0.76772151898734164</v>
      </c>
      <c r="P115" s="24">
        <f>IF(ISBLANK('Dados Normal. pelo Peso - Chuva'!P115),"",('Dados Normal. pelo Peso - Chuva'!P115-'Dados Normal. pelo Peso - Chuva'!P$194)/('Dados Normal. pelo Peso - Chuva'!P$193-'Dados Normal. pelo Peso - Chuva'!P$194))</f>
        <v>7.1025930101465864E-2</v>
      </c>
      <c r="Q115" s="24">
        <f>IF(ISBLANK('Dados Normal. pelo Peso - Chuva'!Q115),"",('Dados Normal. pelo Peso - Chuva'!Q115-'Dados Normal. pelo Peso - Chuva'!Q$194)/('Dados Normal. pelo Peso - Chuva'!Q$193-'Dados Normal. pelo Peso - Chuva'!Q$194))</f>
        <v>1</v>
      </c>
      <c r="R115" s="24">
        <f>IF(ISBLANK('Dados Normal. pelo Peso - Chuva'!R115),"",('Dados Normal. pelo Peso - Chuva'!R115-'Dados Normal. pelo Peso - Chuva'!R$194)/('Dados Normal. pelo Peso - Chuva'!R$193-'Dados Normal. pelo Peso - Chuva'!R$194))</f>
        <v>1</v>
      </c>
      <c r="S115" s="24">
        <f>IF(ISBLANK('Dados Normal. pelo Peso - Chuva'!S115),"",('Dados Normal. pelo Peso - Chuva'!S115-'Dados Normal. pelo Peso - Chuva'!S$194)/('Dados Normal. pelo Peso - Chuva'!S$193-'Dados Normal. pelo Peso - Chuva'!S$194))</f>
        <v>0.66666666666666674</v>
      </c>
      <c r="T115" s="24">
        <f>IF(ISBLANK('Dados Normal. pelo Peso - Chuva'!T115),"",('Dados Normal. pelo Peso - Chuva'!T115-'Dados Normal. pelo Peso - Chuva'!T$194)/('Dados Normal. pelo Peso - Chuva'!T$193-'Dados Normal. pelo Peso - Chuva'!T$194))</f>
        <v>1</v>
      </c>
      <c r="U115" s="24">
        <f>IF(ISBLANK('Dados Normal. pelo Peso - Chuva'!U115),"",('Dados Normal. pelo Peso - Chuva'!U115-'Dados Normal. pelo Peso - Chuva'!U$194)/('Dados Normal. pelo Peso - Chuva'!U$193-'Dados Normal. pelo Peso - Chuva'!U$194))</f>
        <v>1</v>
      </c>
      <c r="V115" s="24">
        <f>IF(ISBLANK('Dados Normal. pelo Peso - Chuva'!V115),"",('Dados Normal. pelo Peso - Chuva'!V115-'Dados Normal. pelo Peso - Chuva'!V$194)/('Dados Normal. pelo Peso - Chuva'!V$193-'Dados Normal. pelo Peso - Chuva'!V$194))</f>
        <v>0.79166666666666663</v>
      </c>
      <c r="W115" s="24">
        <f>IF(ISBLANK('Dados Normal. pelo Peso - Chuva'!W115),"",('Dados Normal. pelo Peso - Chuva'!W115-'Dados Normal. pelo Peso - Chuva'!W$194)/('Dados Normal. pelo Peso - Chuva'!W$193-'Dados Normal. pelo Peso - Chuva'!W$194))</f>
        <v>0.60152740341419608</v>
      </c>
      <c r="X115" s="24">
        <f>IF(ISBLANK('Dados Normal. pelo Peso - Chuva'!X115),"",('Dados Normal. pelo Peso - Chuva'!X115-'Dados Normal. pelo Peso - Chuva'!X$194)/('Dados Normal. pelo Peso - Chuva'!X$193-'Dados Normal. pelo Peso - Chuva'!X$194))</f>
        <v>0.41391184573002704</v>
      </c>
      <c r="Y115" s="24">
        <f>IF(ISBLANK('Dados Normal. pelo Peso - Chuva'!Y115),"",('Dados Normal. pelo Peso - Chuva'!Y115-'Dados Normal. pelo Peso - Chuva'!Y$194)/('Dados Normal. pelo Peso - Chuva'!Y$193-'Dados Normal. pelo Peso - Chuva'!Y$194))</f>
        <v>0.51562711405763761</v>
      </c>
      <c r="Z115" s="24">
        <f>IF(ISBLANK('Dados Normal. pelo Peso - Chuva'!Z115),"",('Dados Normal. pelo Peso - Chuva'!Z115-'Dados Normal. pelo Peso - Chuva'!Z$194)/('Dados Normal. pelo Peso - Chuva'!Z$193-'Dados Normal. pelo Peso - Chuva'!Z$194))</f>
        <v>0.53128536782538405</v>
      </c>
      <c r="AA115" s="24">
        <f>IF(ISBLANK('Dados Normal. pelo Peso - Chuva'!AA115),"",('Dados Normal. pelo Peso - Chuva'!AA115-'Dados Normal. pelo Peso - Chuva'!AA$194)/('Dados Normal. pelo Peso - Chuva'!AA$193-'Dados Normal. pelo Peso - Chuva'!AA$194))</f>
        <v>0.46466194215667489</v>
      </c>
      <c r="AB115" s="24">
        <f>IF(ISBLANK('Dados Normal. pelo Peso - Chuva'!AB115),"",('Dados Normal. pelo Peso - Chuva'!AB115-'Dados Normal. pelo Peso - Chuva'!AB$194)/('Dados Normal. pelo Peso - Chuva'!AB$193-'Dados Normal. pelo Peso - Chuva'!AB$194))</f>
        <v>0.53191489361702138</v>
      </c>
      <c r="AC115" s="24">
        <f>IF(ISBLANK('Dados Normal. pelo Peso - Chuva'!AC115),"",('Dados Normal. pelo Peso - Chuva'!AC115-'Dados Normal. pelo Peso - Chuva'!AC$194)/('Dados Normal. pelo Peso - Chuva'!AC$193-'Dados Normal. pelo Peso - Chuva'!AC$194))</f>
        <v>0.18749999999999989</v>
      </c>
    </row>
    <row r="116" spans="1:29" s="17" customFormat="1" x14ac:dyDescent="0.25">
      <c r="A116" s="18" t="s">
        <v>1095</v>
      </c>
      <c r="B116" s="28" t="s">
        <v>1096</v>
      </c>
      <c r="C116" s="24">
        <f>IF(ISBLANK('Dados Normal. pelo Peso - Chuva'!C116),"",('Dados Normal. pelo Peso - Chuva'!C116-'Dados Normal. pelo Peso - Chuva'!C$194)/('Dados Normal. pelo Peso - Chuva'!C$193-'Dados Normal. pelo Peso - Chuva'!C$194))</f>
        <v>0.74049195480578367</v>
      </c>
      <c r="D116" s="24">
        <f>IF(ISBLANK('Dados Normal. pelo Peso - Chuva'!D116),"",('Dados Normal. pelo Peso - Chuva'!D116-'Dados Normal. pelo Peso - Chuva'!D$194)/('Dados Normal. pelo Peso - Chuva'!D$193-'Dados Normal. pelo Peso - Chuva'!D$194))</f>
        <v>0.28330070003374236</v>
      </c>
      <c r="E116" s="24">
        <f>IF(ISBLANK('Dados Normal. pelo Peso - Chuva'!E116),"",('Dados Normal. pelo Peso - Chuva'!E116-'Dados Normal. pelo Peso - Chuva'!E$194)/('Dados Normal. pelo Peso - Chuva'!E$193-'Dados Normal. pelo Peso - Chuva'!E$194))</f>
        <v>0.60713401040376525</v>
      </c>
      <c r="F116" s="24">
        <f>IF(ISBLANK('Dados Normal. pelo Peso - Chuva'!F116),"",('Dados Normal. pelo Peso - Chuva'!F116-'Dados Normal. pelo Peso - Chuva'!F$194)/('Dados Normal. pelo Peso - Chuva'!F$193-'Dados Normal. pelo Peso - Chuva'!F$194))</f>
        <v>0.66162227602905588</v>
      </c>
      <c r="G116" s="24">
        <f>IF(ISBLANK('Dados Normal. pelo Peso - Chuva'!G116),"",('Dados Normal. pelo Peso - Chuva'!G116-'Dados Normal. pelo Peso - Chuva'!G$194)/('Dados Normal. pelo Peso - Chuva'!G$193-'Dados Normal. pelo Peso - Chuva'!G$194))</f>
        <v>0.23547300631097465</v>
      </c>
      <c r="H116" s="24">
        <f>IF(ISBLANK('Dados Normal. pelo Peso - Chuva'!H116),"",('Dados Normal. pelo Peso - Chuva'!H116-'Dados Normal. pelo Peso - Chuva'!H$194)/('Dados Normal. pelo Peso - Chuva'!H$193-'Dados Normal. pelo Peso - Chuva'!H$194))</f>
        <v>0.93174313814092335</v>
      </c>
      <c r="I116" s="24">
        <f>IF(ISBLANK('Dados Normal. pelo Peso - Chuva'!I116),"",('Dados Normal. pelo Peso - Chuva'!I116-'Dados Normal. pelo Peso - Chuva'!I$194)/('Dados Normal. pelo Peso - Chuva'!I$193-'Dados Normal. pelo Peso - Chuva'!I$194))</f>
        <v>0.46679069767441861</v>
      </c>
      <c r="J116" s="24">
        <f>IF(ISBLANK('Dados Normal. pelo Peso - Chuva'!J116),"",('Dados Normal. pelo Peso - Chuva'!J116-'Dados Normal. pelo Peso - Chuva'!J$194)/('Dados Normal. pelo Peso - Chuva'!J$193-'Dados Normal. pelo Peso - Chuva'!J$194))</f>
        <v>0.63132986275437775</v>
      </c>
      <c r="K116" s="24">
        <f>IF(ISBLANK('Dados Normal. pelo Peso - Chuva'!K116),"",('Dados Normal. pelo Peso - Chuva'!K116-'Dados Normal. pelo Peso - Chuva'!K$194)/('Dados Normal. pelo Peso - Chuva'!K$193-'Dados Normal. pelo Peso - Chuva'!K$194))</f>
        <v>0.51052328924669343</v>
      </c>
      <c r="L116" s="24">
        <f>IF(ISBLANK('Dados Normal. pelo Peso - Chuva'!L116),"",('Dados Normal. pelo Peso - Chuva'!L116-'Dados Normal. pelo Peso - Chuva'!L$194)/('Dados Normal. pelo Peso - Chuva'!L$193-'Dados Normal. pelo Peso - Chuva'!L$194))</f>
        <v>0.68594556546222429</v>
      </c>
      <c r="M116" s="24">
        <f>IF(ISBLANK('Dados Normal. pelo Peso - Chuva'!M116),"",('Dados Normal. pelo Peso - Chuva'!M116-'Dados Normal. pelo Peso - Chuva'!M$194)/('Dados Normal. pelo Peso - Chuva'!M$193-'Dados Normal. pelo Peso - Chuva'!M$194))</f>
        <v>0.90745025451180017</v>
      </c>
      <c r="N116" s="24">
        <f>IF(ISBLANK('Dados Normal. pelo Peso - Chuva'!N116),"",('Dados Normal. pelo Peso - Chuva'!N116-'Dados Normal. pelo Peso - Chuva'!N$194)/('Dados Normal. pelo Peso - Chuva'!N$193-'Dados Normal. pelo Peso - Chuva'!N$194))</f>
        <v>0.84940778341793566</v>
      </c>
      <c r="O116" s="24">
        <f>IF(ISBLANK('Dados Normal. pelo Peso - Chuva'!O116),"",('Dados Normal. pelo Peso - Chuva'!O116-'Dados Normal. pelo Peso - Chuva'!O$194)/('Dados Normal. pelo Peso - Chuva'!O$193-'Dados Normal. pelo Peso - Chuva'!O$194))</f>
        <v>0.6647151898734176</v>
      </c>
      <c r="P116" s="24">
        <f>IF(ISBLANK('Dados Normal. pelo Peso - Chuva'!P116),"",('Dados Normal. pelo Peso - Chuva'!P116-'Dados Normal. pelo Peso - Chuva'!P$194)/('Dados Normal. pelo Peso - Chuva'!P$193-'Dados Normal. pelo Peso - Chuva'!P$194))</f>
        <v>0.12626832018038261</v>
      </c>
      <c r="Q116" s="24">
        <f>IF(ISBLANK('Dados Normal. pelo Peso - Chuva'!Q116),"",('Dados Normal. pelo Peso - Chuva'!Q116-'Dados Normal. pelo Peso - Chuva'!Q$194)/('Dados Normal. pelo Peso - Chuva'!Q$193-'Dados Normal. pelo Peso - Chuva'!Q$194))</f>
        <v>0</v>
      </c>
      <c r="R116" s="24">
        <f>IF(ISBLANK('Dados Normal. pelo Peso - Chuva'!R116),"",('Dados Normal. pelo Peso - Chuva'!R116-'Dados Normal. pelo Peso - Chuva'!R$194)/('Dados Normal. pelo Peso - Chuva'!R$193-'Dados Normal. pelo Peso - Chuva'!R$194))</f>
        <v>0</v>
      </c>
      <c r="S116" s="24">
        <f>IF(ISBLANK('Dados Normal. pelo Peso - Chuva'!S116),"",('Dados Normal. pelo Peso - Chuva'!S116-'Dados Normal. pelo Peso - Chuva'!S$194)/('Dados Normal. pelo Peso - Chuva'!S$193-'Dados Normal. pelo Peso - Chuva'!S$194))</f>
        <v>0.66666666666666674</v>
      </c>
      <c r="T116" s="24">
        <f>IF(ISBLANK('Dados Normal. pelo Peso - Chuva'!T116),"",('Dados Normal. pelo Peso - Chuva'!T116-'Dados Normal. pelo Peso - Chuva'!T$194)/('Dados Normal. pelo Peso - Chuva'!T$193-'Dados Normal. pelo Peso - Chuva'!T$194))</f>
        <v>1</v>
      </c>
      <c r="U116" s="24">
        <f>IF(ISBLANK('Dados Normal. pelo Peso - Chuva'!U116),"",('Dados Normal. pelo Peso - Chuva'!U116-'Dados Normal. pelo Peso - Chuva'!U$194)/('Dados Normal. pelo Peso - Chuva'!U$193-'Dados Normal. pelo Peso - Chuva'!U$194))</f>
        <v>1</v>
      </c>
      <c r="V116" s="24">
        <f>IF(ISBLANK('Dados Normal. pelo Peso - Chuva'!V116),"",('Dados Normal. pelo Peso - Chuva'!V116-'Dados Normal. pelo Peso - Chuva'!V$194)/('Dados Normal. pelo Peso - Chuva'!V$193-'Dados Normal. pelo Peso - Chuva'!V$194))</f>
        <v>0.5</v>
      </c>
      <c r="W116" s="24">
        <f>IF(ISBLANK('Dados Normal. pelo Peso - Chuva'!W116),"",('Dados Normal. pelo Peso - Chuva'!W116-'Dados Normal. pelo Peso - Chuva'!W$194)/('Dados Normal. pelo Peso - Chuva'!W$193-'Dados Normal. pelo Peso - Chuva'!W$194))</f>
        <v>0.82569631626235407</v>
      </c>
      <c r="X116" s="24">
        <f>IF(ISBLANK('Dados Normal. pelo Peso - Chuva'!X116),"",('Dados Normal. pelo Peso - Chuva'!X116-'Dados Normal. pelo Peso - Chuva'!X$194)/('Dados Normal. pelo Peso - Chuva'!X$193-'Dados Normal. pelo Peso - Chuva'!X$194))</f>
        <v>0.16253443526170733</v>
      </c>
      <c r="Y116" s="24">
        <f>IF(ISBLANK('Dados Normal. pelo Peso - Chuva'!Y116),"",('Dados Normal. pelo Peso - Chuva'!Y116-'Dados Normal. pelo Peso - Chuva'!Y$194)/('Dados Normal. pelo Peso - Chuva'!Y$193-'Dados Normal. pelo Peso - Chuva'!Y$194))</f>
        <v>0.88025977540251665</v>
      </c>
      <c r="Z116" s="24">
        <f>IF(ISBLANK('Dados Normal. pelo Peso - Chuva'!Z116),"",('Dados Normal. pelo Peso - Chuva'!Z116-'Dados Normal. pelo Peso - Chuva'!Z$194)/('Dados Normal. pelo Peso - Chuva'!Z$193-'Dados Normal. pelo Peso - Chuva'!Z$194))</f>
        <v>0.72045270816491525</v>
      </c>
      <c r="AA116" s="24">
        <f>IF(ISBLANK('Dados Normal. pelo Peso - Chuva'!AA116),"",('Dados Normal. pelo Peso - Chuva'!AA116-'Dados Normal. pelo Peso - Chuva'!AA$194)/('Dados Normal. pelo Peso - Chuva'!AA$193-'Dados Normal. pelo Peso - Chuva'!AA$194))</f>
        <v>0.61252633595096717</v>
      </c>
      <c r="AB116" s="24">
        <f>IF(ISBLANK('Dados Normal. pelo Peso - Chuva'!AB116),"",('Dados Normal. pelo Peso - Chuva'!AB116-'Dados Normal. pelo Peso - Chuva'!AB$194)/('Dados Normal. pelo Peso - Chuva'!AB$193-'Dados Normal. pelo Peso - Chuva'!AB$194))</f>
        <v>0.27659574468085107</v>
      </c>
      <c r="AC116" s="24">
        <f>IF(ISBLANK('Dados Normal. pelo Peso - Chuva'!AC116),"",('Dados Normal. pelo Peso - Chuva'!AC116-'Dados Normal. pelo Peso - Chuva'!AC$194)/('Dados Normal. pelo Peso - Chuva'!AC$193-'Dados Normal. pelo Peso - Chuva'!AC$194))</f>
        <v>0.47916666666666674</v>
      </c>
    </row>
    <row r="117" spans="1:29" s="17" customFormat="1" x14ac:dyDescent="0.25">
      <c r="A117" s="18" t="s">
        <v>1097</v>
      </c>
      <c r="B117" s="28" t="s">
        <v>1098</v>
      </c>
      <c r="C117" s="24">
        <f>IF(ISBLANK('Dados Normal. pelo Peso - Chuva'!C117),"",('Dados Normal. pelo Peso - Chuva'!C117-'Dados Normal. pelo Peso - Chuva'!C$194)/('Dados Normal. pelo Peso - Chuva'!C$193-'Dados Normal. pelo Peso - Chuva'!C$194))</f>
        <v>0.70396283738364474</v>
      </c>
      <c r="D117" s="24">
        <f>IF(ISBLANK('Dados Normal. pelo Peso - Chuva'!D117),"",('Dados Normal. pelo Peso - Chuva'!D117-'Dados Normal. pelo Peso - Chuva'!D$194)/('Dados Normal. pelo Peso - Chuva'!D$193-'Dados Normal. pelo Peso - Chuva'!D$194))</f>
        <v>0.38843861230988508</v>
      </c>
      <c r="E117" s="24">
        <f>IF(ISBLANK('Dados Normal. pelo Peso - Chuva'!E117),"",('Dados Normal. pelo Peso - Chuva'!E117-'Dados Normal. pelo Peso - Chuva'!E$194)/('Dados Normal. pelo Peso - Chuva'!E$193-'Dados Normal. pelo Peso - Chuva'!E$194))</f>
        <v>0.82313599207332178</v>
      </c>
      <c r="F117" s="24">
        <f>IF(ISBLANK('Dados Normal. pelo Peso - Chuva'!F117),"",('Dados Normal. pelo Peso - Chuva'!F117-'Dados Normal. pelo Peso - Chuva'!F$194)/('Dados Normal. pelo Peso - Chuva'!F$193-'Dados Normal. pelo Peso - Chuva'!F$194))</f>
        <v>0.76664648910411637</v>
      </c>
      <c r="G117" s="24">
        <f>IF(ISBLANK('Dados Normal. pelo Peso - Chuva'!G117),"",('Dados Normal. pelo Peso - Chuva'!G117-'Dados Normal. pelo Peso - Chuva'!G$194)/('Dados Normal. pelo Peso - Chuva'!G$193-'Dados Normal. pelo Peso - Chuva'!G$194))</f>
        <v>0.16073594245523573</v>
      </c>
      <c r="H117" s="24">
        <f>IF(ISBLANK('Dados Normal. pelo Peso - Chuva'!H117),"",('Dados Normal. pelo Peso - Chuva'!H117-'Dados Normal. pelo Peso - Chuva'!H$194)/('Dados Normal. pelo Peso - Chuva'!H$193-'Dados Normal. pelo Peso - Chuva'!H$194))</f>
        <v>0.35243427546891115</v>
      </c>
      <c r="I117" s="24">
        <f>IF(ISBLANK('Dados Normal. pelo Peso - Chuva'!I117),"",('Dados Normal. pelo Peso - Chuva'!I117-'Dados Normal. pelo Peso - Chuva'!I$194)/('Dados Normal. pelo Peso - Chuva'!I$193-'Dados Normal. pelo Peso - Chuva'!I$194))</f>
        <v>0.50846511627906976</v>
      </c>
      <c r="J117" s="24">
        <f>IF(ISBLANK('Dados Normal. pelo Peso - Chuva'!J117),"",('Dados Normal. pelo Peso - Chuva'!J117-'Dados Normal. pelo Peso - Chuva'!J$194)/('Dados Normal. pelo Peso - Chuva'!J$193-'Dados Normal. pelo Peso - Chuva'!J$194))</f>
        <v>0.58873639375295805</v>
      </c>
      <c r="K117" s="24">
        <f>IF(ISBLANK('Dados Normal. pelo Peso - Chuva'!K117),"",('Dados Normal. pelo Peso - Chuva'!K117-'Dados Normal. pelo Peso - Chuva'!K$194)/('Dados Normal. pelo Peso - Chuva'!K$193-'Dados Normal. pelo Peso - Chuva'!K$194))</f>
        <v>0.77676825761932144</v>
      </c>
      <c r="L117" s="24">
        <f>IF(ISBLANK('Dados Normal. pelo Peso - Chuva'!L117),"",('Dados Normal. pelo Peso - Chuva'!L117-'Dados Normal. pelo Peso - Chuva'!L$194)/('Dados Normal. pelo Peso - Chuva'!L$193-'Dados Normal. pelo Peso - Chuva'!L$194))</f>
        <v>0.64992961051149689</v>
      </c>
      <c r="M117" s="24">
        <f>IF(ISBLANK('Dados Normal. pelo Peso - Chuva'!M117),"",('Dados Normal. pelo Peso - Chuva'!M117-'Dados Normal. pelo Peso - Chuva'!M$194)/('Dados Normal. pelo Peso - Chuva'!M$193-'Dados Normal. pelo Peso - Chuva'!M$194))</f>
        <v>0.18428968070337812</v>
      </c>
      <c r="N117" s="24">
        <f>IF(ISBLANK('Dados Normal. pelo Peso - Chuva'!N117),"",('Dados Normal. pelo Peso - Chuva'!N117-'Dados Normal. pelo Peso - Chuva'!N$194)/('Dados Normal. pelo Peso - Chuva'!N$193-'Dados Normal. pelo Peso - Chuva'!N$194))</f>
        <v>0.82846869712351956</v>
      </c>
      <c r="O117" s="24">
        <f>IF(ISBLANK('Dados Normal. pelo Peso - Chuva'!O117),"",('Dados Normal. pelo Peso - Chuva'!O117-'Dados Normal. pelo Peso - Chuva'!O$194)/('Dados Normal. pelo Peso - Chuva'!O$193-'Dados Normal. pelo Peso - Chuva'!O$194))</f>
        <v>0.48591772151898721</v>
      </c>
      <c r="P117" s="24">
        <f>IF(ISBLANK('Dados Normal. pelo Peso - Chuva'!P117),"",('Dados Normal. pelo Peso - Chuva'!P117-'Dados Normal. pelo Peso - Chuva'!P$194)/('Dados Normal. pelo Peso - Chuva'!P$193-'Dados Normal. pelo Peso - Chuva'!P$194))</f>
        <v>0.20067643742953661</v>
      </c>
      <c r="Q117" s="24">
        <f>IF(ISBLANK('Dados Normal. pelo Peso - Chuva'!Q117),"",('Dados Normal. pelo Peso - Chuva'!Q117-'Dados Normal. pelo Peso - Chuva'!Q$194)/('Dados Normal. pelo Peso - Chuva'!Q$193-'Dados Normal. pelo Peso - Chuva'!Q$194))</f>
        <v>1</v>
      </c>
      <c r="R117" s="24">
        <f>IF(ISBLANK('Dados Normal. pelo Peso - Chuva'!R117),"",('Dados Normal. pelo Peso - Chuva'!R117-'Dados Normal. pelo Peso - Chuva'!R$194)/('Dados Normal. pelo Peso - Chuva'!R$193-'Dados Normal. pelo Peso - Chuva'!R$194))</f>
        <v>1</v>
      </c>
      <c r="S117" s="24">
        <f>IF(ISBLANK('Dados Normal. pelo Peso - Chuva'!S117),"",('Dados Normal. pelo Peso - Chuva'!S117-'Dados Normal. pelo Peso - Chuva'!S$194)/('Dados Normal. pelo Peso - Chuva'!S$193-'Dados Normal. pelo Peso - Chuva'!S$194))</f>
        <v>0.66666666666666674</v>
      </c>
      <c r="T117" s="24">
        <f>IF(ISBLANK('Dados Normal. pelo Peso - Chuva'!T117),"",('Dados Normal. pelo Peso - Chuva'!T117-'Dados Normal. pelo Peso - Chuva'!T$194)/('Dados Normal. pelo Peso - Chuva'!T$193-'Dados Normal. pelo Peso - Chuva'!T$194))</f>
        <v>1</v>
      </c>
      <c r="U117" s="24">
        <f>IF(ISBLANK('Dados Normal. pelo Peso - Chuva'!U117),"",('Dados Normal. pelo Peso - Chuva'!U117-'Dados Normal. pelo Peso - Chuva'!U$194)/('Dados Normal. pelo Peso - Chuva'!U$193-'Dados Normal. pelo Peso - Chuva'!U$194))</f>
        <v>1</v>
      </c>
      <c r="V117" s="24">
        <f>IF(ISBLANK('Dados Normal. pelo Peso - Chuva'!V117),"",('Dados Normal. pelo Peso - Chuva'!V117-'Dados Normal. pelo Peso - Chuva'!V$194)/('Dados Normal. pelo Peso - Chuva'!V$193-'Dados Normal. pelo Peso - Chuva'!V$194))</f>
        <v>8.3333333333333176E-2</v>
      </c>
      <c r="W117" s="24">
        <f>IF(ISBLANK('Dados Normal. pelo Peso - Chuva'!W117),"",('Dados Normal. pelo Peso - Chuva'!W117-'Dados Normal. pelo Peso - Chuva'!W$194)/('Dados Normal. pelo Peso - Chuva'!W$193-'Dados Normal. pelo Peso - Chuva'!W$194))</f>
        <v>0.7017070979335126</v>
      </c>
      <c r="X117" s="24">
        <f>IF(ISBLANK('Dados Normal. pelo Peso - Chuva'!X117),"",('Dados Normal. pelo Peso - Chuva'!X117-'Dados Normal. pelo Peso - Chuva'!X$194)/('Dados Normal. pelo Peso - Chuva'!X$193-'Dados Normal. pelo Peso - Chuva'!X$194))</f>
        <v>0.74862258953168026</v>
      </c>
      <c r="Y117" s="24">
        <f>IF(ISBLANK('Dados Normal. pelo Peso - Chuva'!Y117),"",('Dados Normal. pelo Peso - Chuva'!Y117-'Dados Normal. pelo Peso - Chuva'!Y$194)/('Dados Normal. pelo Peso - Chuva'!Y$193-'Dados Normal. pelo Peso - Chuva'!Y$194))</f>
        <v>0.79583276958463001</v>
      </c>
      <c r="Z117" s="24">
        <f>IF(ISBLANK('Dados Normal. pelo Peso - Chuva'!Z117),"",('Dados Normal. pelo Peso - Chuva'!Z117-'Dados Normal. pelo Peso - Chuva'!Z$194)/('Dados Normal. pelo Peso - Chuva'!Z$193-'Dados Normal. pelo Peso - Chuva'!Z$194))</f>
        <v>0.68569118835893306</v>
      </c>
      <c r="AA117" s="24">
        <f>IF(ISBLANK('Dados Normal. pelo Peso - Chuva'!AA117),"",('Dados Normal. pelo Peso - Chuva'!AA117-'Dados Normal. pelo Peso - Chuva'!AA$194)/('Dados Normal. pelo Peso - Chuva'!AA$193-'Dados Normal. pelo Peso - Chuva'!AA$194))</f>
        <v>1</v>
      </c>
      <c r="AB117" s="24">
        <f>IF(ISBLANK('Dados Normal. pelo Peso - Chuva'!AB117),"",('Dados Normal. pelo Peso - Chuva'!AB117-'Dados Normal. pelo Peso - Chuva'!AB$194)/('Dados Normal. pelo Peso - Chuva'!AB$193-'Dados Normal. pelo Peso - Chuva'!AB$194))</f>
        <v>0.42553191489361686</v>
      </c>
      <c r="AC117" s="24">
        <f>IF(ISBLANK('Dados Normal. pelo Peso - Chuva'!AC117),"",('Dados Normal. pelo Peso - Chuva'!AC117-'Dados Normal. pelo Peso - Chuva'!AC$194)/('Dados Normal. pelo Peso - Chuva'!AC$193-'Dados Normal. pelo Peso - Chuva'!AC$194))</f>
        <v>0.97916666666666663</v>
      </c>
    </row>
    <row r="118" spans="1:29" s="17" customFormat="1" x14ac:dyDescent="0.25">
      <c r="A118" s="18" t="s">
        <v>1099</v>
      </c>
      <c r="B118" s="28" t="s">
        <v>1100</v>
      </c>
      <c r="C118" s="24">
        <f>IF(ISBLANK('Dados Normal. pelo Peso - Chuva'!C118),"",('Dados Normal. pelo Peso - Chuva'!C118-'Dados Normal. pelo Peso - Chuva'!C$194)/('Dados Normal. pelo Peso - Chuva'!C$193-'Dados Normal. pelo Peso - Chuva'!C$194))</f>
        <v>0.73512592455984094</v>
      </c>
      <c r="D118" s="24">
        <f>IF(ISBLANK('Dados Normal. pelo Peso - Chuva'!D118),"",('Dados Normal. pelo Peso - Chuva'!D118-'Dados Normal. pelo Peso - Chuva'!D$194)/('Dados Normal. pelo Peso - Chuva'!D$193-'Dados Normal. pelo Peso - Chuva'!D$194))</f>
        <v>0.27494445456014893</v>
      </c>
      <c r="E118" s="24">
        <f>IF(ISBLANK('Dados Normal. pelo Peso - Chuva'!E118),"",('Dados Normal. pelo Peso - Chuva'!E118-'Dados Normal. pelo Peso - Chuva'!E$194)/('Dados Normal. pelo Peso - Chuva'!E$193-'Dados Normal. pelo Peso - Chuva'!E$194))</f>
        <v>0.66584097101808259</v>
      </c>
      <c r="F118" s="24">
        <f>IF(ISBLANK('Dados Normal. pelo Peso - Chuva'!F118),"",('Dados Normal. pelo Peso - Chuva'!F118-'Dados Normal. pelo Peso - Chuva'!F$194)/('Dados Normal. pelo Peso - Chuva'!F$193-'Dados Normal. pelo Peso - Chuva'!F$194))</f>
        <v>0.63892251815980639</v>
      </c>
      <c r="G118" s="24">
        <f>IF(ISBLANK('Dados Normal. pelo Peso - Chuva'!G118),"",('Dados Normal. pelo Peso - Chuva'!G118-'Dados Normal. pelo Peso - Chuva'!G$194)/('Dados Normal. pelo Peso - Chuva'!G$193-'Dados Normal. pelo Peso - Chuva'!G$194))</f>
        <v>0.33124217151214208</v>
      </c>
      <c r="H118" s="24">
        <f>IF(ISBLANK('Dados Normal. pelo Peso - Chuva'!H118),"",('Dados Normal. pelo Peso - Chuva'!H118-'Dados Normal. pelo Peso - Chuva'!H$194)/('Dados Normal. pelo Peso - Chuva'!H$193-'Dados Normal. pelo Peso - Chuva'!H$194))</f>
        <v>0.7477414698599435</v>
      </c>
      <c r="I118" s="24">
        <f>IF(ISBLANK('Dados Normal. pelo Peso - Chuva'!I118),"",('Dados Normal. pelo Peso - Chuva'!I118-'Dados Normal. pelo Peso - Chuva'!I$194)/('Dados Normal. pelo Peso - Chuva'!I$193-'Dados Normal. pelo Peso - Chuva'!I$194))</f>
        <v>0.39739534883720928</v>
      </c>
      <c r="J118" s="24">
        <f>IF(ISBLANK('Dados Normal. pelo Peso - Chuva'!J118),"",('Dados Normal. pelo Peso - Chuva'!J118-'Dados Normal. pelo Peso - Chuva'!J$194)/('Dados Normal. pelo Peso - Chuva'!J$193-'Dados Normal. pelo Peso - Chuva'!J$194))</f>
        <v>0.3771888310459065</v>
      </c>
      <c r="K118" s="24">
        <f>IF(ISBLANK('Dados Normal. pelo Peso - Chuva'!K118),"",('Dados Normal. pelo Peso - Chuva'!K118-'Dados Normal. pelo Peso - Chuva'!K$194)/('Dados Normal. pelo Peso - Chuva'!K$193-'Dados Normal. pelo Peso - Chuva'!K$194))</f>
        <v>0.56480736055204139</v>
      </c>
      <c r="L118" s="24">
        <f>IF(ISBLANK('Dados Normal. pelo Peso - Chuva'!L118),"",('Dados Normal. pelo Peso - Chuva'!L118-'Dados Normal. pelo Peso - Chuva'!L$194)/('Dados Normal. pelo Peso - Chuva'!L$193-'Dados Normal. pelo Peso - Chuva'!L$194))</f>
        <v>0.8362271234162364</v>
      </c>
      <c r="M118" s="24">
        <f>IF(ISBLANK('Dados Normal. pelo Peso - Chuva'!M118),"",('Dados Normal. pelo Peso - Chuva'!M118-'Dados Normal. pelo Peso - Chuva'!M$194)/('Dados Normal. pelo Peso - Chuva'!M$193-'Dados Normal. pelo Peso - Chuva'!M$194))</f>
        <v>0.77001388246182323</v>
      </c>
      <c r="N118" s="24">
        <f>IF(ISBLANK('Dados Normal. pelo Peso - Chuva'!N118),"",('Dados Normal. pelo Peso - Chuva'!N118-'Dados Normal. pelo Peso - Chuva'!N$194)/('Dados Normal. pelo Peso - Chuva'!N$193-'Dados Normal. pelo Peso - Chuva'!N$194))</f>
        <v>0.86653976311336733</v>
      </c>
      <c r="O118" s="24">
        <f>IF(ISBLANK('Dados Normal. pelo Peso - Chuva'!O118),"",('Dados Normal. pelo Peso - Chuva'!O118-'Dados Normal. pelo Peso - Chuva'!O$194)/('Dados Normal. pelo Peso - Chuva'!O$193-'Dados Normal. pelo Peso - Chuva'!O$194))</f>
        <v>0.8224683544303798</v>
      </c>
      <c r="P118" s="24">
        <f>IF(ISBLANK('Dados Normal. pelo Peso - Chuva'!P118),"",('Dados Normal. pelo Peso - Chuva'!P118-'Dados Normal. pelo Peso - Chuva'!P$194)/('Dados Normal. pelo Peso - Chuva'!P$193-'Dados Normal. pelo Peso - Chuva'!P$194))</f>
        <v>0.16121758737316724</v>
      </c>
      <c r="Q118" s="24">
        <f>IF(ISBLANK('Dados Normal. pelo Peso - Chuva'!Q118),"",('Dados Normal. pelo Peso - Chuva'!Q118-'Dados Normal. pelo Peso - Chuva'!Q$194)/('Dados Normal. pelo Peso - Chuva'!Q$193-'Dados Normal. pelo Peso - Chuva'!Q$194))</f>
        <v>0</v>
      </c>
      <c r="R118" s="24">
        <f>IF(ISBLANK('Dados Normal. pelo Peso - Chuva'!R118),"",('Dados Normal. pelo Peso - Chuva'!R118-'Dados Normal. pelo Peso - Chuva'!R$194)/('Dados Normal. pelo Peso - Chuva'!R$193-'Dados Normal. pelo Peso - Chuva'!R$194))</f>
        <v>1</v>
      </c>
      <c r="S118" s="24">
        <f>IF(ISBLANK('Dados Normal. pelo Peso - Chuva'!S118),"",('Dados Normal. pelo Peso - Chuva'!S118-'Dados Normal. pelo Peso - Chuva'!S$194)/('Dados Normal. pelo Peso - Chuva'!S$193-'Dados Normal. pelo Peso - Chuva'!S$194))</f>
        <v>1</v>
      </c>
      <c r="T118" s="24">
        <f>IF(ISBLANK('Dados Normal. pelo Peso - Chuva'!T118),"",('Dados Normal. pelo Peso - Chuva'!T118-'Dados Normal. pelo Peso - Chuva'!T$194)/('Dados Normal. pelo Peso - Chuva'!T$193-'Dados Normal. pelo Peso - Chuva'!T$194))</f>
        <v>1</v>
      </c>
      <c r="U118" s="24">
        <f>IF(ISBLANK('Dados Normal. pelo Peso - Chuva'!U118),"",('Dados Normal. pelo Peso - Chuva'!U118-'Dados Normal. pelo Peso - Chuva'!U$194)/('Dados Normal. pelo Peso - Chuva'!U$193-'Dados Normal. pelo Peso - Chuva'!U$194))</f>
        <v>1</v>
      </c>
      <c r="V118" s="24">
        <f>IF(ISBLANK('Dados Normal. pelo Peso - Chuva'!V118),"",('Dados Normal. pelo Peso - Chuva'!V118-'Dados Normal. pelo Peso - Chuva'!V$194)/('Dados Normal. pelo Peso - Chuva'!V$193-'Dados Normal. pelo Peso - Chuva'!V$194))</f>
        <v>0.375</v>
      </c>
      <c r="W118" s="24">
        <f>IF(ISBLANK('Dados Normal. pelo Peso - Chuva'!W118),"",('Dados Normal. pelo Peso - Chuva'!W118-'Dados Normal. pelo Peso - Chuva'!W$194)/('Dados Normal. pelo Peso - Chuva'!W$193-'Dados Normal. pelo Peso - Chuva'!W$194))</f>
        <v>0.73270440251572289</v>
      </c>
      <c r="X118" s="24">
        <f>IF(ISBLANK('Dados Normal. pelo Peso - Chuva'!X118),"",('Dados Normal. pelo Peso - Chuva'!X118-'Dados Normal. pelo Peso - Chuva'!X$194)/('Dados Normal. pelo Peso - Chuva'!X$193-'Dados Normal. pelo Peso - Chuva'!X$194))</f>
        <v>0.16253443526170733</v>
      </c>
      <c r="Y118" s="24">
        <f>IF(ISBLANK('Dados Normal. pelo Peso - Chuva'!Y118),"",('Dados Normal. pelo Peso - Chuva'!Y118-'Dados Normal. pelo Peso - Chuva'!Y$194)/('Dados Normal. pelo Peso - Chuva'!Y$193-'Dados Normal. pelo Peso - Chuva'!Y$194))</f>
        <v>0.51319171965904475</v>
      </c>
      <c r="Z118" s="24">
        <f>IF(ISBLANK('Dados Normal. pelo Peso - Chuva'!Z118),"",('Dados Normal. pelo Peso - Chuva'!Z118-'Dados Normal. pelo Peso - Chuva'!Z$194)/('Dados Normal. pelo Peso - Chuva'!Z$193-'Dados Normal. pelo Peso - Chuva'!Z$194))</f>
        <v>0.77736459175424422</v>
      </c>
      <c r="AA118" s="24">
        <f>IF(ISBLANK('Dados Normal. pelo Peso - Chuva'!AA118),"",('Dados Normal. pelo Peso - Chuva'!AA118-'Dados Normal. pelo Peso - Chuva'!AA$194)/('Dados Normal. pelo Peso - Chuva'!AA$193-'Dados Normal. pelo Peso - Chuva'!AA$194))</f>
        <v>0.62574219498180428</v>
      </c>
      <c r="AB118" s="24">
        <f>IF(ISBLANK('Dados Normal. pelo Peso - Chuva'!AB118),"",('Dados Normal. pelo Peso - Chuva'!AB118-'Dados Normal. pelo Peso - Chuva'!AB$194)/('Dados Normal. pelo Peso - Chuva'!AB$193-'Dados Normal. pelo Peso - Chuva'!AB$194))</f>
        <v>0.68085106382978722</v>
      </c>
      <c r="AC118" s="24">
        <f>IF(ISBLANK('Dados Normal. pelo Peso - Chuva'!AC118),"",('Dados Normal. pelo Peso - Chuva'!AC118-'Dados Normal. pelo Peso - Chuva'!AC$194)/('Dados Normal. pelo Peso - Chuva'!AC$193-'Dados Normal. pelo Peso - Chuva'!AC$194))</f>
        <v>0.60416666666666663</v>
      </c>
    </row>
    <row r="119" spans="1:29" s="17" customFormat="1" x14ac:dyDescent="0.25">
      <c r="A119" s="18" t="s">
        <v>1101</v>
      </c>
      <c r="B119" s="28" t="s">
        <v>1102</v>
      </c>
      <c r="C119" s="24">
        <f>IF(ISBLANK('Dados Normal. pelo Peso - Chuva'!C119),"",('Dados Normal. pelo Peso - Chuva'!C119-'Dados Normal. pelo Peso - Chuva'!C$194)/('Dados Normal. pelo Peso - Chuva'!C$193-'Dados Normal. pelo Peso - Chuva'!C$194))</f>
        <v>0.73862391529002225</v>
      </c>
      <c r="D119" s="24">
        <f>IF(ISBLANK('Dados Normal. pelo Peso - Chuva'!D119),"",('Dados Normal. pelo Peso - Chuva'!D119-'Dados Normal. pelo Peso - Chuva'!D$194)/('Dados Normal. pelo Peso - Chuva'!D$193-'Dados Normal. pelo Peso - Chuva'!D$194))</f>
        <v>0.26277987421570509</v>
      </c>
      <c r="E119" s="24">
        <f>IF(ISBLANK('Dados Normal. pelo Peso - Chuva'!E119),"",('Dados Normal. pelo Peso - Chuva'!E119-'Dados Normal. pelo Peso - Chuva'!E$194)/('Dados Normal. pelo Peso - Chuva'!E$193-'Dados Normal. pelo Peso - Chuva'!E$194))</f>
        <v>0.76690611840475598</v>
      </c>
      <c r="F119" s="24">
        <f>IF(ISBLANK('Dados Normal. pelo Peso - Chuva'!F119),"",('Dados Normal. pelo Peso - Chuva'!F119-'Dados Normal. pelo Peso - Chuva'!F$194)/('Dados Normal. pelo Peso - Chuva'!F$193-'Dados Normal. pelo Peso - Chuva'!F$194))</f>
        <v>0.8196125907990317</v>
      </c>
      <c r="G119" s="24">
        <f>IF(ISBLANK('Dados Normal. pelo Peso - Chuva'!G119),"",('Dados Normal. pelo Peso - Chuva'!G119-'Dados Normal. pelo Peso - Chuva'!G$194)/('Dados Normal. pelo Peso - Chuva'!G$193-'Dados Normal. pelo Peso - Chuva'!G$194))</f>
        <v>0.21085653995564499</v>
      </c>
      <c r="H119" s="24">
        <f>IF(ISBLANK('Dados Normal. pelo Peso - Chuva'!H119),"",('Dados Normal. pelo Peso - Chuva'!H119-'Dados Normal. pelo Peso - Chuva'!H$194)/('Dados Normal. pelo Peso - Chuva'!H$193-'Dados Normal. pelo Peso - Chuva'!H$194))</f>
        <v>0.87193757316274656</v>
      </c>
      <c r="I119" s="24">
        <f>IF(ISBLANK('Dados Normal. pelo Peso - Chuva'!I119),"",('Dados Normal. pelo Peso - Chuva'!I119-'Dados Normal. pelo Peso - Chuva'!I$194)/('Dados Normal. pelo Peso - Chuva'!I$193-'Dados Normal. pelo Peso - Chuva'!I$194))</f>
        <v>0.48148837209302331</v>
      </c>
      <c r="J119" s="24">
        <f>IF(ISBLANK('Dados Normal. pelo Peso - Chuva'!J119),"",('Dados Normal. pelo Peso - Chuva'!J119-'Dados Normal. pelo Peso - Chuva'!J$194)/('Dados Normal. pelo Peso - Chuva'!J$193-'Dados Normal. pelo Peso - Chuva'!J$194))</f>
        <v>0.20397539044013274</v>
      </c>
      <c r="K119" s="24">
        <f>IF(ISBLANK('Dados Normal. pelo Peso - Chuva'!K119),"",('Dados Normal. pelo Peso - Chuva'!K119-'Dados Normal. pelo Peso - Chuva'!K$194)/('Dados Normal. pelo Peso - Chuva'!K$193-'Dados Normal. pelo Peso - Chuva'!K$194))</f>
        <v>0.61748131109833237</v>
      </c>
      <c r="L119" s="24">
        <f>IF(ISBLANK('Dados Normal. pelo Peso - Chuva'!L119),"",('Dados Normal. pelo Peso - Chuva'!L119-'Dados Normal. pelo Peso - Chuva'!L$194)/('Dados Normal. pelo Peso - Chuva'!L$193-'Dados Normal. pelo Peso - Chuva'!L$194))</f>
        <v>0.58986391365556068</v>
      </c>
      <c r="M119" s="24">
        <f>IF(ISBLANK('Dados Normal. pelo Peso - Chuva'!M119),"",('Dados Normal. pelo Peso - Chuva'!M119-'Dados Normal. pelo Peso - Chuva'!M$194)/('Dados Normal. pelo Peso - Chuva'!M$193-'Dados Normal. pelo Peso - Chuva'!M$194))</f>
        <v>0.64183248496066647</v>
      </c>
      <c r="N119" s="24">
        <f>IF(ISBLANK('Dados Normal. pelo Peso - Chuva'!N119),"",('Dados Normal. pelo Peso - Chuva'!N119-'Dados Normal. pelo Peso - Chuva'!N$194)/('Dados Normal. pelo Peso - Chuva'!N$193-'Dados Normal. pelo Peso - Chuva'!N$194))</f>
        <v>0.66032148900169207</v>
      </c>
      <c r="O119" s="24">
        <f>IF(ISBLANK('Dados Normal. pelo Peso - Chuva'!O119),"",('Dados Normal. pelo Peso - Chuva'!O119-'Dados Normal. pelo Peso - Chuva'!O$194)/('Dados Normal. pelo Peso - Chuva'!O$193-'Dados Normal. pelo Peso - Chuva'!O$194))</f>
        <v>0.49857594936708849</v>
      </c>
      <c r="P119" s="24">
        <f>IF(ISBLANK('Dados Normal. pelo Peso - Chuva'!P119),"",('Dados Normal. pelo Peso - Chuva'!P119-'Dados Normal. pelo Peso - Chuva'!P$194)/('Dados Normal. pelo Peso - Chuva'!P$193-'Dados Normal. pelo Peso - Chuva'!P$194))</f>
        <v>0.11837655016910976</v>
      </c>
      <c r="Q119" s="24">
        <f>IF(ISBLANK('Dados Normal. pelo Peso - Chuva'!Q119),"",('Dados Normal. pelo Peso - Chuva'!Q119-'Dados Normal. pelo Peso - Chuva'!Q$194)/('Dados Normal. pelo Peso - Chuva'!Q$193-'Dados Normal. pelo Peso - Chuva'!Q$194))</f>
        <v>1</v>
      </c>
      <c r="R119" s="24">
        <f>IF(ISBLANK('Dados Normal. pelo Peso - Chuva'!R119),"",('Dados Normal. pelo Peso - Chuva'!R119-'Dados Normal. pelo Peso - Chuva'!R$194)/('Dados Normal. pelo Peso - Chuva'!R$193-'Dados Normal. pelo Peso - Chuva'!R$194))</f>
        <v>0</v>
      </c>
      <c r="S119" s="24">
        <f>IF(ISBLANK('Dados Normal. pelo Peso - Chuva'!S119),"",('Dados Normal. pelo Peso - Chuva'!S119-'Dados Normal. pelo Peso - Chuva'!S$194)/('Dados Normal. pelo Peso - Chuva'!S$193-'Dados Normal. pelo Peso - Chuva'!S$194))</f>
        <v>1</v>
      </c>
      <c r="T119" s="24">
        <f>IF(ISBLANK('Dados Normal. pelo Peso - Chuva'!T119),"",('Dados Normal. pelo Peso - Chuva'!T119-'Dados Normal. pelo Peso - Chuva'!T$194)/('Dados Normal. pelo Peso - Chuva'!T$193-'Dados Normal. pelo Peso - Chuva'!T$194))</f>
        <v>1</v>
      </c>
      <c r="U119" s="24">
        <f>IF(ISBLANK('Dados Normal. pelo Peso - Chuva'!U119),"",('Dados Normal. pelo Peso - Chuva'!U119-'Dados Normal. pelo Peso - Chuva'!U$194)/('Dados Normal. pelo Peso - Chuva'!U$193-'Dados Normal. pelo Peso - Chuva'!U$194))</f>
        <v>1</v>
      </c>
      <c r="V119" s="24">
        <f>IF(ISBLANK('Dados Normal. pelo Peso - Chuva'!V119),"",('Dados Normal. pelo Peso - Chuva'!V119-'Dados Normal. pelo Peso - Chuva'!V$194)/('Dados Normal. pelo Peso - Chuva'!V$193-'Dados Normal. pelo Peso - Chuva'!V$194))</f>
        <v>0.5</v>
      </c>
      <c r="W119" s="24">
        <f>IF(ISBLANK('Dados Normal. pelo Peso - Chuva'!W119),"",('Dados Normal. pelo Peso - Chuva'!W119-'Dados Normal. pelo Peso - Chuva'!W$194)/('Dados Normal. pelo Peso - Chuva'!W$193-'Dados Normal. pelo Peso - Chuva'!W$194))</f>
        <v>0.71743036837376462</v>
      </c>
      <c r="X119" s="24">
        <f>IF(ISBLANK('Dados Normal. pelo Peso - Chuva'!X119),"",('Dados Normal. pelo Peso - Chuva'!X119-'Dados Normal. pelo Peso - Chuva'!X$194)/('Dados Normal. pelo Peso - Chuva'!X$193-'Dados Normal. pelo Peso - Chuva'!X$194))</f>
        <v>0.21763085399449006</v>
      </c>
      <c r="Y119" s="24">
        <f>IF(ISBLANK('Dados Normal. pelo Peso - Chuva'!Y119),"",('Dados Normal. pelo Peso - Chuva'!Y119-'Dados Normal. pelo Peso - Chuva'!Y$194)/('Dados Normal. pelo Peso - Chuva'!Y$193-'Dados Normal. pelo Peso - Chuva'!Y$194))</f>
        <v>0.78406169665809766</v>
      </c>
      <c r="Z119" s="24">
        <f>IF(ISBLANK('Dados Normal. pelo Peso - Chuva'!Z119),"",('Dados Normal. pelo Peso - Chuva'!Z119-'Dados Normal. pelo Peso - Chuva'!Z$194)/('Dados Normal. pelo Peso - Chuva'!Z$193-'Dados Normal. pelo Peso - Chuva'!Z$194))</f>
        <v>0.7531123686337915</v>
      </c>
      <c r="AA119" s="24">
        <f>IF(ISBLANK('Dados Normal. pelo Peso - Chuva'!AA119),"",('Dados Normal. pelo Peso - Chuva'!AA119-'Dados Normal. pelo Peso - Chuva'!AA$194)/('Dados Normal. pelo Peso - Chuva'!AA$193-'Dados Normal. pelo Peso - Chuva'!AA$194))</f>
        <v>0.63953265657919944</v>
      </c>
      <c r="AB119" s="24">
        <f>IF(ISBLANK('Dados Normal. pelo Peso - Chuva'!AB119),"",('Dados Normal. pelo Peso - Chuva'!AB119-'Dados Normal. pelo Peso - Chuva'!AB$194)/('Dados Normal. pelo Peso - Chuva'!AB$193-'Dados Normal. pelo Peso - Chuva'!AB$194))</f>
        <v>0.61702127659574491</v>
      </c>
      <c r="AC119" s="24">
        <f>IF(ISBLANK('Dados Normal. pelo Peso - Chuva'!AC119),"",('Dados Normal. pelo Peso - Chuva'!AC119-'Dados Normal. pelo Peso - Chuva'!AC$194)/('Dados Normal. pelo Peso - Chuva'!AC$193-'Dados Normal. pelo Peso - Chuva'!AC$194))</f>
        <v>0.52083333333333326</v>
      </c>
    </row>
    <row r="120" spans="1:29" s="17" customFormat="1" x14ac:dyDescent="0.25">
      <c r="A120" s="18" t="s">
        <v>1103</v>
      </c>
      <c r="B120" s="28" t="s">
        <v>1104</v>
      </c>
      <c r="C120" s="24">
        <f>IF(ISBLANK('Dados Normal. pelo Peso - Chuva'!C120),"",('Dados Normal. pelo Peso - Chuva'!C120-'Dados Normal. pelo Peso - Chuva'!C$194)/('Dados Normal. pelo Peso - Chuva'!C$193-'Dados Normal. pelo Peso - Chuva'!C$194))</f>
        <v>0.59826313218045912</v>
      </c>
      <c r="D120" s="24">
        <f>IF(ISBLANK('Dados Normal. pelo Peso - Chuva'!D120),"",('Dados Normal. pelo Peso - Chuva'!D120-'Dados Normal. pelo Peso - Chuva'!D$194)/('Dados Normal. pelo Peso - Chuva'!D$193-'Dados Normal. pelo Peso - Chuva'!D$194))</f>
        <v>0.42248009824089389</v>
      </c>
      <c r="E120" s="24">
        <f>IF(ISBLANK('Dados Normal. pelo Peso - Chuva'!E120),"",('Dados Normal. pelo Peso - Chuva'!E120-'Dados Normal. pelo Peso - Chuva'!E$194)/('Dados Normal. pelo Peso - Chuva'!E$193-'Dados Normal. pelo Peso - Chuva'!E$194))</f>
        <v>0.66608867971265795</v>
      </c>
      <c r="F120" s="24">
        <f>IF(ISBLANK('Dados Normal. pelo Peso - Chuva'!F120),"",('Dados Normal. pelo Peso - Chuva'!F120-'Dados Normal. pelo Peso - Chuva'!F$194)/('Dados Normal. pelo Peso - Chuva'!F$193-'Dados Normal. pelo Peso - Chuva'!F$194))</f>
        <v>0.69309927360774826</v>
      </c>
      <c r="G120" s="24">
        <f>IF(ISBLANK('Dados Normal. pelo Peso - Chuva'!G120),"",('Dados Normal. pelo Peso - Chuva'!G120-'Dados Normal. pelo Peso - Chuva'!G$194)/('Dados Normal. pelo Peso - Chuva'!G$193-'Dados Normal. pelo Peso - Chuva'!G$194))</f>
        <v>0.1292445862946717</v>
      </c>
      <c r="H120" s="24">
        <f>IF(ISBLANK('Dados Normal. pelo Peso - Chuva'!H120),"",('Dados Normal. pelo Peso - Chuva'!H120-'Dados Normal. pelo Peso - Chuva'!H$194)/('Dados Normal. pelo Peso - Chuva'!H$193-'Dados Normal. pelo Peso - Chuva'!H$194))</f>
        <v>0.90734424233990219</v>
      </c>
      <c r="I120" s="24">
        <f>IF(ISBLANK('Dados Normal. pelo Peso - Chuva'!I120),"",('Dados Normal. pelo Peso - Chuva'!I120-'Dados Normal. pelo Peso - Chuva'!I$194)/('Dados Normal. pelo Peso - Chuva'!I$193-'Dados Normal. pelo Peso - Chuva'!I$194))</f>
        <v>0.68260465116279079</v>
      </c>
      <c r="J120" s="24">
        <f>IF(ISBLANK('Dados Normal. pelo Peso - Chuva'!J120),"",('Dados Normal. pelo Peso - Chuva'!J120-'Dados Normal. pelo Peso - Chuva'!J$194)/('Dados Normal. pelo Peso - Chuva'!J$193-'Dados Normal. pelo Peso - Chuva'!J$194))</f>
        <v>0.54472314245149078</v>
      </c>
      <c r="K120" s="24">
        <f>IF(ISBLANK('Dados Normal. pelo Peso - Chuva'!K120),"",('Dados Normal. pelo Peso - Chuva'!K120-'Dados Normal. pelo Peso - Chuva'!K$194)/('Dados Normal. pelo Peso - Chuva'!K$193-'Dados Normal. pelo Peso - Chuva'!K$194))</f>
        <v>0.72662449683726282</v>
      </c>
      <c r="L120" s="24">
        <f>IF(ISBLANK('Dados Normal. pelo Peso - Chuva'!L120),"",('Dados Normal. pelo Peso - Chuva'!L120-'Dados Normal. pelo Peso - Chuva'!L$194)/('Dados Normal. pelo Peso - Chuva'!L$193-'Dados Normal. pelo Peso - Chuva'!L$194))</f>
        <v>0.66365556076959165</v>
      </c>
      <c r="M120" s="24">
        <f>IF(ISBLANK('Dados Normal. pelo Peso - Chuva'!M120),"",('Dados Normal. pelo Peso - Chuva'!M120-'Dados Normal. pelo Peso - Chuva'!M$194)/('Dados Normal. pelo Peso - Chuva'!M$193-'Dados Normal. pelo Peso - Chuva'!M$194))</f>
        <v>0.7646922720962519</v>
      </c>
      <c r="N120" s="24">
        <f>IF(ISBLANK('Dados Normal. pelo Peso - Chuva'!N120),"",('Dados Normal. pelo Peso - Chuva'!N120-'Dados Normal. pelo Peso - Chuva'!N$194)/('Dados Normal. pelo Peso - Chuva'!N$193-'Dados Normal. pelo Peso - Chuva'!N$194))</f>
        <v>0.94839255499153985</v>
      </c>
      <c r="O120" s="24">
        <f>IF(ISBLANK('Dados Normal. pelo Peso - Chuva'!O120),"",('Dados Normal. pelo Peso - Chuva'!O120-'Dados Normal. pelo Peso - Chuva'!O$194)/('Dados Normal. pelo Peso - Chuva'!O$193-'Dados Normal. pelo Peso - Chuva'!O$194))</f>
        <v>0.52895569620253158</v>
      </c>
      <c r="P120" s="24">
        <f>IF(ISBLANK('Dados Normal. pelo Peso - Chuva'!P120),"",('Dados Normal. pelo Peso - Chuva'!P120-'Dados Normal. pelo Peso - Chuva'!P$194)/('Dados Normal. pelo Peso - Chuva'!P$193-'Dados Normal. pelo Peso - Chuva'!P$194))</f>
        <v>0.36414881623449707</v>
      </c>
      <c r="Q120" s="24">
        <f>IF(ISBLANK('Dados Normal. pelo Peso - Chuva'!Q120),"",('Dados Normal. pelo Peso - Chuva'!Q120-'Dados Normal. pelo Peso - Chuva'!Q$194)/('Dados Normal. pelo Peso - Chuva'!Q$193-'Dados Normal. pelo Peso - Chuva'!Q$194))</f>
        <v>0</v>
      </c>
      <c r="R120" s="24">
        <f>IF(ISBLANK('Dados Normal. pelo Peso - Chuva'!R120),"",('Dados Normal. pelo Peso - Chuva'!R120-'Dados Normal. pelo Peso - Chuva'!R$194)/('Dados Normal. pelo Peso - Chuva'!R$193-'Dados Normal. pelo Peso - Chuva'!R$194))</f>
        <v>0</v>
      </c>
      <c r="S120" s="24">
        <f>IF(ISBLANK('Dados Normal. pelo Peso - Chuva'!S120),"",('Dados Normal. pelo Peso - Chuva'!S120-'Dados Normal. pelo Peso - Chuva'!S$194)/('Dados Normal. pelo Peso - Chuva'!S$193-'Dados Normal. pelo Peso - Chuva'!S$194))</f>
        <v>1</v>
      </c>
      <c r="T120" s="24">
        <f>IF(ISBLANK('Dados Normal. pelo Peso - Chuva'!T120),"",('Dados Normal. pelo Peso - Chuva'!T120-'Dados Normal. pelo Peso - Chuva'!T$194)/('Dados Normal. pelo Peso - Chuva'!T$193-'Dados Normal. pelo Peso - Chuva'!T$194))</f>
        <v>1</v>
      </c>
      <c r="U120" s="24">
        <f>IF(ISBLANK('Dados Normal. pelo Peso - Chuva'!U120),"",('Dados Normal. pelo Peso - Chuva'!U120-'Dados Normal. pelo Peso - Chuva'!U$194)/('Dados Normal. pelo Peso - Chuva'!U$193-'Dados Normal. pelo Peso - Chuva'!U$194))</f>
        <v>1</v>
      </c>
      <c r="V120" s="24">
        <f>IF(ISBLANK('Dados Normal. pelo Peso - Chuva'!V120),"",('Dados Normal. pelo Peso - Chuva'!V120-'Dados Normal. pelo Peso - Chuva'!V$194)/('Dados Normal. pelo Peso - Chuva'!V$193-'Dados Normal. pelo Peso - Chuva'!V$194))</f>
        <v>0.45833333333333315</v>
      </c>
      <c r="W120" s="24">
        <f>IF(ISBLANK('Dados Normal. pelo Peso - Chuva'!W120),"",('Dados Normal. pelo Peso - Chuva'!W120-'Dados Normal. pelo Peso - Chuva'!W$194)/('Dados Normal. pelo Peso - Chuva'!W$193-'Dados Normal. pelo Peso - Chuva'!W$194))</f>
        <v>0.81221922731356722</v>
      </c>
      <c r="X120" s="24">
        <f>IF(ISBLANK('Dados Normal. pelo Peso - Chuva'!X120),"",('Dados Normal. pelo Peso - Chuva'!X120-'Dados Normal. pelo Peso - Chuva'!X$194)/('Dados Normal. pelo Peso - Chuva'!X$193-'Dados Normal. pelo Peso - Chuva'!X$194))</f>
        <v>0.59917355371900849</v>
      </c>
      <c r="Y120" s="24">
        <f>IF(ISBLANK('Dados Normal. pelo Peso - Chuva'!Y120),"",('Dados Normal. pelo Peso - Chuva'!Y120-'Dados Normal. pelo Peso - Chuva'!Y$194)/('Dados Normal. pelo Peso - Chuva'!Y$193-'Dados Normal. pelo Peso - Chuva'!Y$194))</f>
        <v>0.77350832093086175</v>
      </c>
      <c r="Z120" s="24">
        <f>IF(ISBLANK('Dados Normal. pelo Peso - Chuva'!Z120),"",('Dados Normal. pelo Peso - Chuva'!Z120-'Dados Normal. pelo Peso - Chuva'!Z$194)/('Dados Normal. pelo Peso - Chuva'!Z$193-'Dados Normal. pelo Peso - Chuva'!Z$194))</f>
        <v>0.72497978981406641</v>
      </c>
      <c r="AA120" s="24">
        <f>IF(ISBLANK('Dados Normal. pelo Peso - Chuva'!AA120),"",('Dados Normal. pelo Peso - Chuva'!AA120-'Dados Normal. pelo Peso - Chuva'!AA$194)/('Dados Normal. pelo Peso - Chuva'!AA$193-'Dados Normal. pelo Peso - Chuva'!AA$194))</f>
        <v>0.71997701589733765</v>
      </c>
      <c r="AB120" s="24">
        <f>IF(ISBLANK('Dados Normal. pelo Peso - Chuva'!AB120),"",('Dados Normal. pelo Peso - Chuva'!AB120-'Dados Normal. pelo Peso - Chuva'!AB$194)/('Dados Normal. pelo Peso - Chuva'!AB$193-'Dados Normal. pelo Peso - Chuva'!AB$194))</f>
        <v>0.36170212765957455</v>
      </c>
      <c r="AC120" s="24">
        <f>IF(ISBLANK('Dados Normal. pelo Peso - Chuva'!AC120),"",('Dados Normal. pelo Peso - Chuva'!AC120-'Dados Normal. pelo Peso - Chuva'!AC$194)/('Dados Normal. pelo Peso - Chuva'!AC$193-'Dados Normal. pelo Peso - Chuva'!AC$194))</f>
        <v>0.58333333333333337</v>
      </c>
    </row>
    <row r="121" spans="1:29" s="17" customFormat="1" x14ac:dyDescent="0.25">
      <c r="A121" s="18" t="s">
        <v>1105</v>
      </c>
      <c r="B121" s="28" t="s">
        <v>1106</v>
      </c>
      <c r="C121" s="24">
        <f>IF(ISBLANK('Dados Normal. pelo Peso - Chuva'!C121),"",('Dados Normal. pelo Peso - Chuva'!C121-'Dados Normal. pelo Peso - Chuva'!C$194)/('Dados Normal. pelo Peso - Chuva'!C$193-'Dados Normal. pelo Peso - Chuva'!C$194))</f>
        <v>0.57270038076363938</v>
      </c>
      <c r="D121" s="24">
        <f>IF(ISBLANK('Dados Normal. pelo Peso - Chuva'!D121),"",('Dados Normal. pelo Peso - Chuva'!D121-'Dados Normal. pelo Peso - Chuva'!D$194)/('Dados Normal. pelo Peso - Chuva'!D$193-'Dados Normal. pelo Peso - Chuva'!D$194))</f>
        <v>0.43576470494219283</v>
      </c>
      <c r="E121" s="24">
        <f>IF(ISBLANK('Dados Normal. pelo Peso - Chuva'!E121),"",('Dados Normal. pelo Peso - Chuva'!E121-'Dados Normal. pelo Peso - Chuva'!E$194)/('Dados Normal. pelo Peso - Chuva'!E$193-'Dados Normal. pelo Peso - Chuva'!E$194))</f>
        <v>0.59202378003467926</v>
      </c>
      <c r="F121" s="24">
        <f>IF(ISBLANK('Dados Normal. pelo Peso - Chuva'!F121),"",('Dados Normal. pelo Peso - Chuva'!F121-'Dados Normal. pelo Peso - Chuva'!F$194)/('Dados Normal. pelo Peso - Chuva'!F$193-'Dados Normal. pelo Peso - Chuva'!F$194))</f>
        <v>0.64406779661016955</v>
      </c>
      <c r="G121" s="24">
        <f>IF(ISBLANK('Dados Normal. pelo Peso - Chuva'!G121),"",('Dados Normal. pelo Peso - Chuva'!G121-'Dados Normal. pelo Peso - Chuva'!G$194)/('Dados Normal. pelo Peso - Chuva'!G$193-'Dados Normal. pelo Peso - Chuva'!G$194))</f>
        <v>0.15249145560374952</v>
      </c>
      <c r="H121" s="24">
        <f>IF(ISBLANK('Dados Normal. pelo Peso - Chuva'!H121),"",('Dados Normal. pelo Peso - Chuva'!H121-'Dados Normal. pelo Peso - Chuva'!H$194)/('Dados Normal. pelo Peso - Chuva'!H$193-'Dados Normal. pelo Peso - Chuva'!H$194))</f>
        <v>0.54434586699478094</v>
      </c>
      <c r="I121" s="24">
        <f>IF(ISBLANK('Dados Normal. pelo Peso - Chuva'!I121),"",('Dados Normal. pelo Peso - Chuva'!I121-'Dados Normal. pelo Peso - Chuva'!I$194)/('Dados Normal. pelo Peso - Chuva'!I$193-'Dados Normal. pelo Peso - Chuva'!I$194))</f>
        <v>0.76483720930232557</v>
      </c>
      <c r="J121" s="24">
        <f>IF(ISBLANK('Dados Normal. pelo Peso - Chuva'!J121),"",('Dados Normal. pelo Peso - Chuva'!J121-'Dados Normal. pelo Peso - Chuva'!J$194)/('Dados Normal. pelo Peso - Chuva'!J$193-'Dados Normal. pelo Peso - Chuva'!J$194))</f>
        <v>0.41552295314718429</v>
      </c>
      <c r="K121" s="24">
        <f>IF(ISBLANK('Dados Normal. pelo Peso - Chuva'!K121),"",('Dados Normal. pelo Peso - Chuva'!K121-'Dados Normal. pelo Peso - Chuva'!K$194)/('Dados Normal. pelo Peso - Chuva'!K$193-'Dados Normal. pelo Peso - Chuva'!K$194))</f>
        <v>0.44393329499712469</v>
      </c>
      <c r="L121" s="24">
        <f>IF(ISBLANK('Dados Normal. pelo Peso - Chuva'!L121),"",('Dados Normal. pelo Peso - Chuva'!L121-'Dados Normal. pelo Peso - Chuva'!L$194)/('Dados Normal. pelo Peso - Chuva'!L$193-'Dados Normal. pelo Peso - Chuva'!L$194))</f>
        <v>0.76055842327545764</v>
      </c>
      <c r="M121" s="24">
        <f>IF(ISBLANK('Dados Normal. pelo Peso - Chuva'!M121),"",('Dados Normal. pelo Peso - Chuva'!M121-'Dados Normal. pelo Peso - Chuva'!M$194)/('Dados Normal. pelo Peso - Chuva'!M$193-'Dados Normal. pelo Peso - Chuva'!M$194))</f>
        <v>0.56293382693197602</v>
      </c>
      <c r="N121" s="24">
        <f>IF(ISBLANK('Dados Normal. pelo Peso - Chuva'!N121),"",('Dados Normal. pelo Peso - Chuva'!N121-'Dados Normal. pelo Peso - Chuva'!N$194)/('Dados Normal. pelo Peso - Chuva'!N$193-'Dados Normal. pelo Peso - Chuva'!N$194))</f>
        <v>0.71108291032148918</v>
      </c>
      <c r="O121" s="24">
        <f>IF(ISBLANK('Dados Normal. pelo Peso - Chuva'!O121),"",('Dados Normal. pelo Peso - Chuva'!O121-'Dados Normal. pelo Peso - Chuva'!O$194)/('Dados Normal. pelo Peso - Chuva'!O$193-'Dados Normal. pelo Peso - Chuva'!O$194))</f>
        <v>0.69398734177215193</v>
      </c>
      <c r="P121" s="24">
        <f>IF(ISBLANK('Dados Normal. pelo Peso - Chuva'!P121),"",('Dados Normal. pelo Peso - Chuva'!P121-'Dados Normal. pelo Peso - Chuva'!P$194)/('Dados Normal. pelo Peso - Chuva'!P$193-'Dados Normal. pelo Peso - Chuva'!P$194))</f>
        <v>8.9064261555804783E-2</v>
      </c>
      <c r="Q121" s="24">
        <f>IF(ISBLANK('Dados Normal. pelo Peso - Chuva'!Q121),"",('Dados Normal. pelo Peso - Chuva'!Q121-'Dados Normal. pelo Peso - Chuva'!Q$194)/('Dados Normal. pelo Peso - Chuva'!Q$193-'Dados Normal. pelo Peso - Chuva'!Q$194))</f>
        <v>0</v>
      </c>
      <c r="R121" s="24">
        <f>IF(ISBLANK('Dados Normal. pelo Peso - Chuva'!R121),"",('Dados Normal. pelo Peso - Chuva'!R121-'Dados Normal. pelo Peso - Chuva'!R$194)/('Dados Normal. pelo Peso - Chuva'!R$193-'Dados Normal. pelo Peso - Chuva'!R$194))</f>
        <v>1</v>
      </c>
      <c r="S121" s="24">
        <f>IF(ISBLANK('Dados Normal. pelo Peso - Chuva'!S121),"",('Dados Normal. pelo Peso - Chuva'!S121-'Dados Normal. pelo Peso - Chuva'!S$194)/('Dados Normal. pelo Peso - Chuva'!S$193-'Dados Normal. pelo Peso - Chuva'!S$194))</f>
        <v>1</v>
      </c>
      <c r="T121" s="24">
        <f>IF(ISBLANK('Dados Normal. pelo Peso - Chuva'!T121),"",('Dados Normal. pelo Peso - Chuva'!T121-'Dados Normal. pelo Peso - Chuva'!T$194)/('Dados Normal. pelo Peso - Chuva'!T$193-'Dados Normal. pelo Peso - Chuva'!T$194))</f>
        <v>1</v>
      </c>
      <c r="U121" s="24">
        <f>IF(ISBLANK('Dados Normal. pelo Peso - Chuva'!U121),"",('Dados Normal. pelo Peso - Chuva'!U121-'Dados Normal. pelo Peso - Chuva'!U$194)/('Dados Normal. pelo Peso - Chuva'!U$193-'Dados Normal. pelo Peso - Chuva'!U$194))</f>
        <v>0</v>
      </c>
      <c r="V121" s="24">
        <f>IF(ISBLANK('Dados Normal. pelo Peso - Chuva'!V121),"",('Dados Normal. pelo Peso - Chuva'!V121-'Dados Normal. pelo Peso - Chuva'!V$194)/('Dados Normal. pelo Peso - Chuva'!V$193-'Dados Normal. pelo Peso - Chuva'!V$194))</f>
        <v>0.58333333333333315</v>
      </c>
      <c r="W121" s="24">
        <f>IF(ISBLANK('Dados Normal. pelo Peso - Chuva'!W121),"",('Dados Normal. pelo Peso - Chuva'!W121-'Dados Normal. pelo Peso - Chuva'!W$194)/('Dados Normal. pelo Peso - Chuva'!W$193-'Dados Normal. pelo Peso - Chuva'!W$194))</f>
        <v>0.67475292003593912</v>
      </c>
      <c r="X121" s="24">
        <f>IF(ISBLANK('Dados Normal. pelo Peso - Chuva'!X121),"",('Dados Normal. pelo Peso - Chuva'!X121-'Dados Normal. pelo Peso - Chuva'!X$194)/('Dados Normal. pelo Peso - Chuva'!X$193-'Dados Normal. pelo Peso - Chuva'!X$194))</f>
        <v>0.44146005509641789</v>
      </c>
      <c r="Y121" s="24">
        <f>IF(ISBLANK('Dados Normal. pelo Peso - Chuva'!Y121),"",('Dados Normal. pelo Peso - Chuva'!Y121-'Dados Normal. pelo Peso - Chuva'!Y$194)/('Dados Normal. pelo Peso - Chuva'!Y$193-'Dados Normal. pelo Peso - Chuva'!Y$194))</f>
        <v>0.56203490731971317</v>
      </c>
      <c r="Z121" s="24">
        <f>IF(ISBLANK('Dados Normal. pelo Peso - Chuva'!Z121),"",('Dados Normal. pelo Peso - Chuva'!Z121-'Dados Normal. pelo Peso - Chuva'!Z$194)/('Dados Normal. pelo Peso - Chuva'!Z$193-'Dados Normal. pelo Peso - Chuva'!Z$194))</f>
        <v>0.61147938561034765</v>
      </c>
      <c r="AA121" s="24">
        <f>IF(ISBLANK('Dados Normal. pelo Peso - Chuva'!AA121),"",('Dados Normal. pelo Peso - Chuva'!AA121-'Dados Normal. pelo Peso - Chuva'!AA$194)/('Dados Normal. pelo Peso - Chuva'!AA$193-'Dados Normal. pelo Peso - Chuva'!AA$194))</f>
        <v>0.51790844665772839</v>
      </c>
      <c r="AB121" s="24">
        <f>IF(ISBLANK('Dados Normal. pelo Peso - Chuva'!AB121),"",('Dados Normal. pelo Peso - Chuva'!AB121-'Dados Normal. pelo Peso - Chuva'!AB$194)/('Dados Normal. pelo Peso - Chuva'!AB$193-'Dados Normal. pelo Peso - Chuva'!AB$194))</f>
        <v>0.63829787234042568</v>
      </c>
      <c r="AC121" s="24">
        <f>IF(ISBLANK('Dados Normal. pelo Peso - Chuva'!AC121),"",('Dados Normal. pelo Peso - Chuva'!AC121-'Dados Normal. pelo Peso - Chuva'!AC$194)/('Dados Normal. pelo Peso - Chuva'!AC$193-'Dados Normal. pelo Peso - Chuva'!AC$194))</f>
        <v>0.41666666666666669</v>
      </c>
    </row>
    <row r="122" spans="1:29" s="17" customFormat="1" x14ac:dyDescent="0.25">
      <c r="A122" s="18" t="s">
        <v>1107</v>
      </c>
      <c r="B122" s="28" t="s">
        <v>1108</v>
      </c>
      <c r="C122" s="24">
        <f>IF(ISBLANK('Dados Normal. pelo Peso - Chuva'!C122),"",('Dados Normal. pelo Peso - Chuva'!C122-'Dados Normal. pelo Peso - Chuva'!C$194)/('Dados Normal. pelo Peso - Chuva'!C$193-'Dados Normal. pelo Peso - Chuva'!C$194))</f>
        <v>0.63372740977257502</v>
      </c>
      <c r="D122" s="24">
        <f>IF(ISBLANK('Dados Normal. pelo Peso - Chuva'!D122),"",('Dados Normal. pelo Peso - Chuva'!D122-'Dados Normal. pelo Peso - Chuva'!D$194)/('Dados Normal. pelo Peso - Chuva'!D$193-'Dados Normal. pelo Peso - Chuva'!D$194))</f>
        <v>0.27056438592377335</v>
      </c>
      <c r="E122" s="24">
        <f>IF(ISBLANK('Dados Normal. pelo Peso - Chuva'!E122),"",('Dados Normal. pelo Peso - Chuva'!E122-'Dados Normal. pelo Peso - Chuva'!E$194)/('Dados Normal. pelo Peso - Chuva'!E$193-'Dados Normal. pelo Peso - Chuva'!E$194))</f>
        <v>0.70398810998266026</v>
      </c>
      <c r="F122" s="24">
        <f>IF(ISBLANK('Dados Normal. pelo Peso - Chuva'!F122),"",('Dados Normal. pelo Peso - Chuva'!F122-'Dados Normal. pelo Peso - Chuva'!F$194)/('Dados Normal. pelo Peso - Chuva'!F$193-'Dados Normal. pelo Peso - Chuva'!F$194))</f>
        <v>0.75786924939467326</v>
      </c>
      <c r="G122" s="24">
        <f>IF(ISBLANK('Dados Normal. pelo Peso - Chuva'!G122),"",('Dados Normal. pelo Peso - Chuva'!G122-'Dados Normal. pelo Peso - Chuva'!G$194)/('Dados Normal. pelo Peso - Chuva'!G$193-'Dados Normal. pelo Peso - Chuva'!G$194))</f>
        <v>0.24883625469556486</v>
      </c>
      <c r="H122" s="24">
        <f>IF(ISBLANK('Dados Normal. pelo Peso - Chuva'!H122),"",('Dados Normal. pelo Peso - Chuva'!H122-'Dados Normal. pelo Peso - Chuva'!H$194)/('Dados Normal. pelo Peso - Chuva'!H$193-'Dados Normal. pelo Peso - Chuva'!H$194))</f>
        <v>0.44164208590180382</v>
      </c>
      <c r="I122" s="24">
        <f>IF(ISBLANK('Dados Normal. pelo Peso - Chuva'!I122),"",('Dados Normal. pelo Peso - Chuva'!I122-'Dados Normal. pelo Peso - Chuva'!I$194)/('Dados Normal. pelo Peso - Chuva'!I$193-'Dados Normal. pelo Peso - Chuva'!I$194))</f>
        <v>0.40911627906976766</v>
      </c>
      <c r="J122" s="24">
        <f>IF(ISBLANK('Dados Normal. pelo Peso - Chuva'!J122),"",('Dados Normal. pelo Peso - Chuva'!J122-'Dados Normal. pelo Peso - Chuva'!J$194)/('Dados Normal. pelo Peso - Chuva'!J$193-'Dados Normal. pelo Peso - Chuva'!J$194))</f>
        <v>0.50638902035021305</v>
      </c>
      <c r="K122" s="24">
        <f>IF(ISBLANK('Dados Normal. pelo Peso - Chuva'!K122),"",('Dados Normal. pelo Peso - Chuva'!K122-'Dados Normal. pelo Peso - Chuva'!K$194)/('Dados Normal. pelo Peso - Chuva'!K$193-'Dados Normal. pelo Peso - Chuva'!K$194))</f>
        <v>0.46716503737780329</v>
      </c>
      <c r="L122" s="24">
        <f>IF(ISBLANK('Dados Normal. pelo Peso - Chuva'!L122),"",('Dados Normal. pelo Peso - Chuva'!L122-'Dados Normal. pelo Peso - Chuva'!L$194)/('Dados Normal. pelo Peso - Chuva'!L$193-'Dados Normal. pelo Peso - Chuva'!L$194))</f>
        <v>0.63467855466916934</v>
      </c>
      <c r="M122" s="24">
        <f>IF(ISBLANK('Dados Normal. pelo Peso - Chuva'!M122),"",('Dados Normal. pelo Peso - Chuva'!M122-'Dados Normal. pelo Peso - Chuva'!M$194)/('Dados Normal. pelo Peso - Chuva'!M$193-'Dados Normal. pelo Peso - Chuva'!M$194))</f>
        <v>0.53239241092087009</v>
      </c>
      <c r="N122" s="24">
        <f>IF(ISBLANK('Dados Normal. pelo Peso - Chuva'!N122),"",('Dados Normal. pelo Peso - Chuva'!N122-'Dados Normal. pelo Peso - Chuva'!N$194)/('Dados Normal. pelo Peso - Chuva'!N$193-'Dados Normal. pelo Peso - Chuva'!N$194))</f>
        <v>0.7153130287648054</v>
      </c>
      <c r="O122" s="24">
        <f>IF(ISBLANK('Dados Normal. pelo Peso - Chuva'!O122),"",('Dados Normal. pelo Peso - Chuva'!O122-'Dados Normal. pelo Peso - Chuva'!O$194)/('Dados Normal. pelo Peso - Chuva'!O$193-'Dados Normal. pelo Peso - Chuva'!O$194))</f>
        <v>0.44999999999999996</v>
      </c>
      <c r="P122" s="24">
        <f>IF(ISBLANK('Dados Normal. pelo Peso - Chuva'!P122),"",('Dados Normal. pelo Peso - Chuva'!P122-'Dados Normal. pelo Peso - Chuva'!P$194)/('Dados Normal. pelo Peso - Chuva'!P$193-'Dados Normal. pelo Peso - Chuva'!P$194))</f>
        <v>0.26155580608793638</v>
      </c>
      <c r="Q122" s="24">
        <f>IF(ISBLANK('Dados Normal. pelo Peso - Chuva'!Q122),"",('Dados Normal. pelo Peso - Chuva'!Q122-'Dados Normal. pelo Peso - Chuva'!Q$194)/('Dados Normal. pelo Peso - Chuva'!Q$193-'Dados Normal. pelo Peso - Chuva'!Q$194))</f>
        <v>1</v>
      </c>
      <c r="R122" s="24">
        <f>IF(ISBLANK('Dados Normal. pelo Peso - Chuva'!R122),"",('Dados Normal. pelo Peso - Chuva'!R122-'Dados Normal. pelo Peso - Chuva'!R$194)/('Dados Normal. pelo Peso - Chuva'!R$193-'Dados Normal. pelo Peso - Chuva'!R$194))</f>
        <v>1</v>
      </c>
      <c r="S122" s="24">
        <f>IF(ISBLANK('Dados Normal. pelo Peso - Chuva'!S122),"",('Dados Normal. pelo Peso - Chuva'!S122-'Dados Normal. pelo Peso - Chuva'!S$194)/('Dados Normal. pelo Peso - Chuva'!S$193-'Dados Normal. pelo Peso - Chuva'!S$194))</f>
        <v>0.33333333333333343</v>
      </c>
      <c r="T122" s="24">
        <f>IF(ISBLANK('Dados Normal. pelo Peso - Chuva'!T122),"",('Dados Normal. pelo Peso - Chuva'!T122-'Dados Normal. pelo Peso - Chuva'!T$194)/('Dados Normal. pelo Peso - Chuva'!T$193-'Dados Normal. pelo Peso - Chuva'!T$194))</f>
        <v>1</v>
      </c>
      <c r="U122" s="24">
        <f>IF(ISBLANK('Dados Normal. pelo Peso - Chuva'!U122),"",('Dados Normal. pelo Peso - Chuva'!U122-'Dados Normal. pelo Peso - Chuva'!U$194)/('Dados Normal. pelo Peso - Chuva'!U$193-'Dados Normal. pelo Peso - Chuva'!U$194))</f>
        <v>1</v>
      </c>
      <c r="V122" s="24">
        <f>IF(ISBLANK('Dados Normal. pelo Peso - Chuva'!V122),"",('Dados Normal. pelo Peso - Chuva'!V122-'Dados Normal. pelo Peso - Chuva'!V$194)/('Dados Normal. pelo Peso - Chuva'!V$193-'Dados Normal. pelo Peso - Chuva'!V$194))</f>
        <v>0.625</v>
      </c>
      <c r="W122" s="24">
        <f>IF(ISBLANK('Dados Normal. pelo Peso - Chuva'!W122),"",('Dados Normal. pelo Peso - Chuva'!W122-'Dados Normal. pelo Peso - Chuva'!W$194)/('Dados Normal. pelo Peso - Chuva'!W$193-'Dados Normal. pelo Peso - Chuva'!W$194))</f>
        <v>1</v>
      </c>
      <c r="X122" s="24">
        <f>IF(ISBLANK('Dados Normal. pelo Peso - Chuva'!X122),"",('Dados Normal. pelo Peso - Chuva'!X122-'Dados Normal. pelo Peso - Chuva'!X$194)/('Dados Normal. pelo Peso - Chuva'!X$193-'Dados Normal. pelo Peso - Chuva'!X$194))</f>
        <v>0.41804407713498587</v>
      </c>
      <c r="Y122" s="24">
        <f>IF(ISBLANK('Dados Normal. pelo Peso - Chuva'!Y122),"",('Dados Normal. pelo Peso - Chuva'!Y122-'Dados Normal. pelo Peso - Chuva'!Y$194)/('Dados Normal. pelo Peso - Chuva'!Y$193-'Dados Normal. pelo Peso - Chuva'!Y$194))</f>
        <v>0.71370585847652546</v>
      </c>
      <c r="Z122" s="24">
        <f>IF(ISBLANK('Dados Normal. pelo Peso - Chuva'!Z122),"",('Dados Normal. pelo Peso - Chuva'!Z122-'Dados Normal. pelo Peso - Chuva'!Z$194)/('Dados Normal. pelo Peso - Chuva'!Z$193-'Dados Normal. pelo Peso - Chuva'!Z$194))</f>
        <v>0.79466451091350054</v>
      </c>
      <c r="AA122" s="24">
        <f>IF(ISBLANK('Dados Normal. pelo Peso - Chuva'!AA122),"",('Dados Normal. pelo Peso - Chuva'!AA122-'Dados Normal. pelo Peso - Chuva'!AA$194)/('Dados Normal. pelo Peso - Chuva'!AA$193-'Dados Normal. pelo Peso - Chuva'!AA$194))</f>
        <v>0.8956138670752728</v>
      </c>
      <c r="AB122" s="24">
        <f>IF(ISBLANK('Dados Normal. pelo Peso - Chuva'!AB122),"",('Dados Normal. pelo Peso - Chuva'!AB122-'Dados Normal. pelo Peso - Chuva'!AB$194)/('Dados Normal. pelo Peso - Chuva'!AB$193-'Dados Normal. pelo Peso - Chuva'!AB$194))</f>
        <v>0.34042553191489361</v>
      </c>
      <c r="AC122" s="24">
        <f>IF(ISBLANK('Dados Normal. pelo Peso - Chuva'!AC122),"",('Dados Normal. pelo Peso - Chuva'!AC122-'Dados Normal. pelo Peso - Chuva'!AC$194)/('Dados Normal. pelo Peso - Chuva'!AC$193-'Dados Normal. pelo Peso - Chuva'!AC$194))</f>
        <v>0.375</v>
      </c>
    </row>
    <row r="123" spans="1:29" s="17" customFormat="1" x14ac:dyDescent="0.25">
      <c r="A123" s="18" t="s">
        <v>1109</v>
      </c>
      <c r="B123" s="28" t="s">
        <v>1110</v>
      </c>
      <c r="C123" s="24">
        <f>IF(ISBLANK('Dados Normal. pelo Peso - Chuva'!C123),"",('Dados Normal. pelo Peso - Chuva'!C123-'Dados Normal. pelo Peso - Chuva'!C$194)/('Dados Normal. pelo Peso - Chuva'!C$193-'Dados Normal. pelo Peso - Chuva'!C$194))</f>
        <v>0.68683086551530037</v>
      </c>
      <c r="D123" s="24">
        <f>IF(ISBLANK('Dados Normal. pelo Peso - Chuva'!D123),"",('Dados Normal. pelo Peso - Chuva'!D123-'Dados Normal. pelo Peso - Chuva'!D$194)/('Dados Normal. pelo Peso - Chuva'!D$193-'Dados Normal. pelo Peso - Chuva'!D$194))</f>
        <v>0.29425879721691289</v>
      </c>
      <c r="E123" s="24">
        <f>IF(ISBLANK('Dados Normal. pelo Peso - Chuva'!E123),"",('Dados Normal. pelo Peso - Chuva'!E123-'Dados Normal. pelo Peso - Chuva'!E$194)/('Dados Normal. pelo Peso - Chuva'!E$193-'Dados Normal. pelo Peso - Chuva'!E$194))</f>
        <v>0.68912558830814952</v>
      </c>
      <c r="F123" s="24">
        <f>IF(ISBLANK('Dados Normal. pelo Peso - Chuva'!F123),"",('Dados Normal. pelo Peso - Chuva'!F123-'Dados Normal. pelo Peso - Chuva'!F$194)/('Dados Normal. pelo Peso - Chuva'!F$193-'Dados Normal. pelo Peso - Chuva'!F$194))</f>
        <v>0.65072639225181617</v>
      </c>
      <c r="G123" s="24">
        <f>IF(ISBLANK('Dados Normal. pelo Peso - Chuva'!G123),"",('Dados Normal. pelo Peso - Chuva'!G123-'Dados Normal. pelo Peso - Chuva'!G$194)/('Dados Normal. pelo Peso - Chuva'!G$193-'Dados Normal. pelo Peso - Chuva'!G$194))</f>
        <v>0.46658079200105729</v>
      </c>
      <c r="H123" s="24">
        <f>IF(ISBLANK('Dados Normal. pelo Peso - Chuva'!H123),"",('Dados Normal. pelo Peso - Chuva'!H123-'Dados Normal. pelo Peso - Chuva'!H$194)/('Dados Normal. pelo Peso - Chuva'!H$193-'Dados Normal. pelo Peso - Chuva'!H$194))</f>
        <v>0.24424543349414626</v>
      </c>
      <c r="I123" s="24">
        <f>IF(ISBLANK('Dados Normal. pelo Peso - Chuva'!I123),"",('Dados Normal. pelo Peso - Chuva'!I123-'Dados Normal. pelo Peso - Chuva'!I$194)/('Dados Normal. pelo Peso - Chuva'!I$193-'Dados Normal. pelo Peso - Chuva'!I$194))</f>
        <v>0.34920930232558156</v>
      </c>
      <c r="J123" s="24">
        <f>IF(ISBLANK('Dados Normal. pelo Peso - Chuva'!J123),"",('Dados Normal. pelo Peso - Chuva'!J123-'Dados Normal. pelo Peso - Chuva'!J$194)/('Dados Normal. pelo Peso - Chuva'!J$193-'Dados Normal. pelo Peso - Chuva'!J$194))</f>
        <v>0.43066729768102224</v>
      </c>
      <c r="K123" s="24">
        <f>IF(ISBLANK('Dados Normal. pelo Peso - Chuva'!K123),"",('Dados Normal. pelo Peso - Chuva'!K123-'Dados Normal. pelo Peso - Chuva'!K$194)/('Dados Normal. pelo Peso - Chuva'!K$193-'Dados Normal. pelo Peso - Chuva'!K$194))</f>
        <v>0.46612995974698096</v>
      </c>
      <c r="L123" s="24">
        <f>IF(ISBLANK('Dados Normal. pelo Peso - Chuva'!L123),"",('Dados Normal. pelo Peso - Chuva'!L123-'Dados Normal. pelo Peso - Chuva'!L$194)/('Dados Normal. pelo Peso - Chuva'!L$193-'Dados Normal. pelo Peso - Chuva'!L$194))</f>
        <v>0.76466447677146876</v>
      </c>
      <c r="M123" s="24">
        <f>IF(ISBLANK('Dados Normal. pelo Peso - Chuva'!M123),"",('Dados Normal. pelo Peso - Chuva'!M123-'Dados Normal. pelo Peso - Chuva'!M$194)/('Dados Normal. pelo Peso - Chuva'!M$193-'Dados Normal. pelo Peso - Chuva'!M$194))</f>
        <v>0.31524757056918096</v>
      </c>
      <c r="N123" s="24">
        <f>IF(ISBLANK('Dados Normal. pelo Peso - Chuva'!N123),"",('Dados Normal. pelo Peso - Chuva'!N123-'Dados Normal. pelo Peso - Chuva'!N$194)/('Dados Normal. pelo Peso - Chuva'!N$193-'Dados Normal. pelo Peso - Chuva'!N$194))</f>
        <v>0.97440778341793555</v>
      </c>
      <c r="O123" s="24">
        <f>IF(ISBLANK('Dados Normal. pelo Peso - Chuva'!O123),"",('Dados Normal. pelo Peso - Chuva'!O123-'Dados Normal. pelo Peso - Chuva'!O$194)/('Dados Normal. pelo Peso - Chuva'!O$193-'Dados Normal. pelo Peso - Chuva'!O$194))</f>
        <v>0.617879746835443</v>
      </c>
      <c r="P123" s="24">
        <f>IF(ISBLANK('Dados Normal. pelo Peso - Chuva'!P123),"",('Dados Normal. pelo Peso - Chuva'!P123-'Dados Normal. pelo Peso - Chuva'!P$194)/('Dados Normal. pelo Peso - Chuva'!P$193-'Dados Normal. pelo Peso - Chuva'!P$194))</f>
        <v>0.44419391206313408</v>
      </c>
      <c r="Q123" s="24">
        <f>IF(ISBLANK('Dados Normal. pelo Peso - Chuva'!Q123),"",('Dados Normal. pelo Peso - Chuva'!Q123-'Dados Normal. pelo Peso - Chuva'!Q$194)/('Dados Normal. pelo Peso - Chuva'!Q$193-'Dados Normal. pelo Peso - Chuva'!Q$194))</f>
        <v>0</v>
      </c>
      <c r="R123" s="24">
        <f>IF(ISBLANK('Dados Normal. pelo Peso - Chuva'!R123),"",('Dados Normal. pelo Peso - Chuva'!R123-'Dados Normal. pelo Peso - Chuva'!R$194)/('Dados Normal. pelo Peso - Chuva'!R$193-'Dados Normal. pelo Peso - Chuva'!R$194))</f>
        <v>1</v>
      </c>
      <c r="S123" s="24">
        <f>IF(ISBLANK('Dados Normal. pelo Peso - Chuva'!S123),"",('Dados Normal. pelo Peso - Chuva'!S123-'Dados Normal. pelo Peso - Chuva'!S$194)/('Dados Normal. pelo Peso - Chuva'!S$193-'Dados Normal. pelo Peso - Chuva'!S$194))</f>
        <v>0.33333333333333343</v>
      </c>
      <c r="T123" s="24">
        <f>IF(ISBLANK('Dados Normal. pelo Peso - Chuva'!T123),"",('Dados Normal. pelo Peso - Chuva'!T123-'Dados Normal. pelo Peso - Chuva'!T$194)/('Dados Normal. pelo Peso - Chuva'!T$193-'Dados Normal. pelo Peso - Chuva'!T$194))</f>
        <v>1</v>
      </c>
      <c r="U123" s="24">
        <f>IF(ISBLANK('Dados Normal. pelo Peso - Chuva'!U123),"",('Dados Normal. pelo Peso - Chuva'!U123-'Dados Normal. pelo Peso - Chuva'!U$194)/('Dados Normal. pelo Peso - Chuva'!U$193-'Dados Normal. pelo Peso - Chuva'!U$194))</f>
        <v>1</v>
      </c>
      <c r="V123" s="24">
        <f>IF(ISBLANK('Dados Normal. pelo Peso - Chuva'!V123),"",('Dados Normal. pelo Peso - Chuva'!V123-'Dados Normal. pelo Peso - Chuva'!V$194)/('Dados Normal. pelo Peso - Chuva'!V$193-'Dados Normal. pelo Peso - Chuva'!V$194))</f>
        <v>0.5</v>
      </c>
      <c r="W123" s="24">
        <f>IF(ISBLANK('Dados Normal. pelo Peso - Chuva'!W123),"",('Dados Normal. pelo Peso - Chuva'!W123-'Dados Normal. pelo Peso - Chuva'!W$194)/('Dados Normal. pelo Peso - Chuva'!W$193-'Dados Normal. pelo Peso - Chuva'!W$194))</f>
        <v>0.72596585804133007</v>
      </c>
      <c r="X123" s="24">
        <f>IF(ISBLANK('Dados Normal. pelo Peso - Chuva'!X123),"",('Dados Normal. pelo Peso - Chuva'!X123-'Dados Normal. pelo Peso - Chuva'!X$194)/('Dados Normal. pelo Peso - Chuva'!X$193-'Dados Normal. pelo Peso - Chuva'!X$194))</f>
        <v>0.34641873278236879</v>
      </c>
      <c r="Y123" s="24">
        <f>IF(ISBLANK('Dados Normal. pelo Peso - Chuva'!Y123),"",('Dados Normal. pelo Peso - Chuva'!Y123-'Dados Normal. pelo Peso - Chuva'!Y$194)/('Dados Normal. pelo Peso - Chuva'!Y$193-'Dados Normal. pelo Peso - Chuva'!Y$194))</f>
        <v>0.60424841022865639</v>
      </c>
      <c r="Z123" s="24">
        <f>IF(ISBLANK('Dados Normal. pelo Peso - Chuva'!Z123),"",('Dados Normal. pelo Peso - Chuva'!Z123-'Dados Normal. pelo Peso - Chuva'!Z$194)/('Dados Normal. pelo Peso - Chuva'!Z$193-'Dados Normal. pelo Peso - Chuva'!Z$194))</f>
        <v>0.6315278900565886</v>
      </c>
      <c r="AA123" s="24">
        <f>IF(ISBLANK('Dados Normal. pelo Peso - Chuva'!AA123),"",('Dados Normal. pelo Peso - Chuva'!AA123-'Dados Normal. pelo Peso - Chuva'!AA$194)/('Dados Normal. pelo Peso - Chuva'!AA$193-'Dados Normal. pelo Peso - Chuva'!AA$194))</f>
        <v>0.81267956330204949</v>
      </c>
      <c r="AB123" s="24">
        <f>IF(ISBLANK('Dados Normal. pelo Peso - Chuva'!AB123),"",('Dados Normal. pelo Peso - Chuva'!AB123-'Dados Normal. pelo Peso - Chuva'!AB$194)/('Dados Normal. pelo Peso - Chuva'!AB$193-'Dados Normal. pelo Peso - Chuva'!AB$194))</f>
        <v>0.65957446808510667</v>
      </c>
      <c r="AC123" s="24">
        <f>IF(ISBLANK('Dados Normal. pelo Peso - Chuva'!AC123),"",('Dados Normal. pelo Peso - Chuva'!AC123-'Dados Normal. pelo Peso - Chuva'!AC$194)/('Dados Normal. pelo Peso - Chuva'!AC$193-'Dados Normal. pelo Peso - Chuva'!AC$194))</f>
        <v>0.43750000000000006</v>
      </c>
    </row>
    <row r="124" spans="1:29" s="17" customFormat="1" x14ac:dyDescent="0.25">
      <c r="A124" s="18" t="s">
        <v>1111</v>
      </c>
      <c r="B124" s="28" t="s">
        <v>1112</v>
      </c>
      <c r="C124" s="24">
        <f>IF(ISBLANK('Dados Normal. pelo Peso - Chuva'!C124),"",('Dados Normal. pelo Peso - Chuva'!C124-'Dados Normal. pelo Peso - Chuva'!C$194)/('Dados Normal. pelo Peso - Chuva'!C$193-'Dados Normal. pelo Peso - Chuva'!C$194))</f>
        <v>0.54896501105314022</v>
      </c>
      <c r="D124" s="24">
        <f>IF(ISBLANK('Dados Normal. pelo Peso - Chuva'!D124),"",('Dados Normal. pelo Peso - Chuva'!D124-'Dados Normal. pelo Peso - Chuva'!D$194)/('Dados Normal. pelo Peso - Chuva'!D$193-'Dados Normal. pelo Peso - Chuva'!D$194))</f>
        <v>0.53251686667927844</v>
      </c>
      <c r="E124" s="24">
        <f>IF(ISBLANK('Dados Normal. pelo Peso - Chuva'!E124),"",('Dados Normal. pelo Peso - Chuva'!E124-'Dados Normal. pelo Peso - Chuva'!E$194)/('Dados Normal. pelo Peso - Chuva'!E$193-'Dados Normal. pelo Peso - Chuva'!E$194))</f>
        <v>0.67674015357939055</v>
      </c>
      <c r="F124" s="24">
        <f>IF(ISBLANK('Dados Normal. pelo Peso - Chuva'!F124),"",('Dados Normal. pelo Peso - Chuva'!F124-'Dados Normal. pelo Peso - Chuva'!F$194)/('Dados Normal. pelo Peso - Chuva'!F$193-'Dados Normal. pelo Peso - Chuva'!F$194))</f>
        <v>0.74667070217917686</v>
      </c>
      <c r="G124" s="24">
        <f>IF(ISBLANK('Dados Normal. pelo Peso - Chuva'!G124),"",('Dados Normal. pelo Peso - Chuva'!G124-'Dados Normal. pelo Peso - Chuva'!G$194)/('Dados Normal. pelo Peso - Chuva'!G$193-'Dados Normal. pelo Peso - Chuva'!G$194))</f>
        <v>0.11189978434440673</v>
      </c>
      <c r="H124" s="24">
        <f>IF(ISBLANK('Dados Normal. pelo Peso - Chuva'!H124),"",('Dados Normal. pelo Peso - Chuva'!H124-'Dados Normal. pelo Peso - Chuva'!H$194)/('Dados Normal. pelo Peso - Chuva'!H$193-'Dados Normal. pelo Peso - Chuva'!H$194))</f>
        <v>0.65723143839047204</v>
      </c>
      <c r="I124" s="24">
        <f>IF(ISBLANK('Dados Normal. pelo Peso - Chuva'!I124),"",('Dados Normal. pelo Peso - Chuva'!I124-'Dados Normal. pelo Peso - Chuva'!I$194)/('Dados Normal. pelo Peso - Chuva'!I$193-'Dados Normal. pelo Peso - Chuva'!I$194))</f>
        <v>0.60353488372093034</v>
      </c>
      <c r="J124" s="24">
        <f>IF(ISBLANK('Dados Normal. pelo Peso - Chuva'!J124),"",('Dados Normal. pelo Peso - Chuva'!J124-'Dados Normal. pelo Peso - Chuva'!J$194)/('Dados Normal. pelo Peso - Chuva'!J$193-'Dados Normal. pelo Peso - Chuva'!J$194))</f>
        <v>0.17510648367250381</v>
      </c>
      <c r="K124" s="24">
        <f>IF(ISBLANK('Dados Normal. pelo Peso - Chuva'!K124),"",('Dados Normal. pelo Peso - Chuva'!K124-'Dados Normal. pelo Peso - Chuva'!K$194)/('Dados Normal. pelo Peso - Chuva'!K$193-'Dados Normal. pelo Peso - Chuva'!K$194))</f>
        <v>0.63944795859689474</v>
      </c>
      <c r="L124" s="24">
        <f>IF(ISBLANK('Dados Normal. pelo Peso - Chuva'!L124),"",('Dados Normal. pelo Peso - Chuva'!L124-'Dados Normal. pelo Peso - Chuva'!L$194)/('Dados Normal. pelo Peso - Chuva'!L$193-'Dados Normal. pelo Peso - Chuva'!L$194))</f>
        <v>0.69298451431252928</v>
      </c>
      <c r="M124" s="24">
        <f>IF(ISBLANK('Dados Normal. pelo Peso - Chuva'!M124),"",('Dados Normal. pelo Peso - Chuva'!M124-'Dados Normal. pelo Peso - Chuva'!M$194)/('Dados Normal. pelo Peso - Chuva'!M$193-'Dados Normal. pelo Peso - Chuva'!M$194))</f>
        <v>0.71378991207774189</v>
      </c>
      <c r="N124" s="24">
        <f>IF(ISBLANK('Dados Normal. pelo Peso - Chuva'!N124),"",('Dados Normal. pelo Peso - Chuva'!N124-'Dados Normal. pelo Peso - Chuva'!N$194)/('Dados Normal. pelo Peso - Chuva'!N$193-'Dados Normal. pelo Peso - Chuva'!N$194))</f>
        <v>0.90947546531302881</v>
      </c>
      <c r="O124" s="24">
        <f>IF(ISBLANK('Dados Normal. pelo Peso - Chuva'!O124),"",('Dados Normal. pelo Peso - Chuva'!O124-'Dados Normal. pelo Peso - Chuva'!O$194)/('Dados Normal. pelo Peso - Chuva'!O$193-'Dados Normal. pelo Peso - Chuva'!O$194))</f>
        <v>0.57832278481012656</v>
      </c>
      <c r="P124" s="24">
        <f>IF(ISBLANK('Dados Normal. pelo Peso - Chuva'!P124),"",('Dados Normal. pelo Peso - Chuva'!P124-'Dados Normal. pelo Peso - Chuva'!P$194)/('Dados Normal. pelo Peso - Chuva'!P$193-'Dados Normal. pelo Peso - Chuva'!P$194))</f>
        <v>3.8331454340472755E-2</v>
      </c>
      <c r="Q124" s="24">
        <f>IF(ISBLANK('Dados Normal. pelo Peso - Chuva'!Q124),"",('Dados Normal. pelo Peso - Chuva'!Q124-'Dados Normal. pelo Peso - Chuva'!Q$194)/('Dados Normal. pelo Peso - Chuva'!Q$193-'Dados Normal. pelo Peso - Chuva'!Q$194))</f>
        <v>0</v>
      </c>
      <c r="R124" s="24">
        <f>IF(ISBLANK('Dados Normal. pelo Peso - Chuva'!R124),"",('Dados Normal. pelo Peso - Chuva'!R124-'Dados Normal. pelo Peso - Chuva'!R$194)/('Dados Normal. pelo Peso - Chuva'!R$193-'Dados Normal. pelo Peso - Chuva'!R$194))</f>
        <v>1</v>
      </c>
      <c r="S124" s="24">
        <f>IF(ISBLANK('Dados Normal. pelo Peso - Chuva'!S124),"",('Dados Normal. pelo Peso - Chuva'!S124-'Dados Normal. pelo Peso - Chuva'!S$194)/('Dados Normal. pelo Peso - Chuva'!S$193-'Dados Normal. pelo Peso - Chuva'!S$194))</f>
        <v>1</v>
      </c>
      <c r="T124" s="24">
        <f>IF(ISBLANK('Dados Normal. pelo Peso - Chuva'!T124),"",('Dados Normal. pelo Peso - Chuva'!T124-'Dados Normal. pelo Peso - Chuva'!T$194)/('Dados Normal. pelo Peso - Chuva'!T$193-'Dados Normal. pelo Peso - Chuva'!T$194))</f>
        <v>1</v>
      </c>
      <c r="U124" s="24">
        <f>IF(ISBLANK('Dados Normal. pelo Peso - Chuva'!U124),"",('Dados Normal. pelo Peso - Chuva'!U124-'Dados Normal. pelo Peso - Chuva'!U$194)/('Dados Normal. pelo Peso - Chuva'!U$193-'Dados Normal. pelo Peso - Chuva'!U$194))</f>
        <v>1</v>
      </c>
      <c r="V124" s="24">
        <f>IF(ISBLANK('Dados Normal. pelo Peso - Chuva'!V124),"",('Dados Normal. pelo Peso - Chuva'!V124-'Dados Normal. pelo Peso - Chuva'!V$194)/('Dados Normal. pelo Peso - Chuva'!V$193-'Dados Normal. pelo Peso - Chuva'!V$194))</f>
        <v>0.375</v>
      </c>
      <c r="W124" s="24">
        <f>IF(ISBLANK('Dados Normal. pelo Peso - Chuva'!W124),"",('Dados Normal. pelo Peso - Chuva'!W124-'Dados Normal. pelo Peso - Chuva'!W$194)/('Dados Normal. pelo Peso - Chuva'!W$193-'Dados Normal. pelo Peso - Chuva'!W$194))</f>
        <v>0.80817610062893053</v>
      </c>
      <c r="X124" s="24">
        <f>IF(ISBLANK('Dados Normal. pelo Peso - Chuva'!X124),"",('Dados Normal. pelo Peso - Chuva'!X124-'Dados Normal. pelo Peso - Chuva'!X$194)/('Dados Normal. pelo Peso - Chuva'!X$193-'Dados Normal. pelo Peso - Chuva'!X$194))</f>
        <v>0.38980716253443504</v>
      </c>
      <c r="Y124" s="24">
        <f>IF(ISBLANK('Dados Normal. pelo Peso - Chuva'!Y124),"",('Dados Normal. pelo Peso - Chuva'!Y124-'Dados Normal. pelo Peso - Chuva'!Y$194)/('Dados Normal. pelo Peso - Chuva'!Y$193-'Dados Normal. pelo Peso - Chuva'!Y$194))</f>
        <v>0.55053443377080225</v>
      </c>
      <c r="Z124" s="24">
        <f>IF(ISBLANK('Dados Normal. pelo Peso - Chuva'!Z124),"",('Dados Normal. pelo Peso - Chuva'!Z124-'Dados Normal. pelo Peso - Chuva'!Z$194)/('Dados Normal. pelo Peso - Chuva'!Z$193-'Dados Normal. pelo Peso - Chuva'!Z$194))</f>
        <v>0.63702506063055797</v>
      </c>
      <c r="AA124" s="24">
        <f>IF(ISBLANK('Dados Normal. pelo Peso - Chuva'!AA124),"",('Dados Normal. pelo Peso - Chuva'!AA124-'Dados Normal. pelo Peso - Chuva'!AA$194)/('Dados Normal. pelo Peso - Chuva'!AA$193-'Dados Normal. pelo Peso - Chuva'!AA$194))</f>
        <v>0.6533231181765945</v>
      </c>
      <c r="AB124" s="24">
        <f>IF(ISBLANK('Dados Normal. pelo Peso - Chuva'!AB124),"",('Dados Normal. pelo Peso - Chuva'!AB124-'Dados Normal. pelo Peso - Chuva'!AB$194)/('Dados Normal. pelo Peso - Chuva'!AB$193-'Dados Normal. pelo Peso - Chuva'!AB$194))</f>
        <v>0.72340425531914898</v>
      </c>
      <c r="AC124" s="24">
        <f>IF(ISBLANK('Dados Normal. pelo Peso - Chuva'!AC124),"",('Dados Normal. pelo Peso - Chuva'!AC124-'Dados Normal. pelo Peso - Chuva'!AC$194)/('Dados Normal. pelo Peso - Chuva'!AC$193-'Dados Normal. pelo Peso - Chuva'!AC$194))</f>
        <v>0.64583333333333337</v>
      </c>
    </row>
    <row r="125" spans="1:29" s="17" customFormat="1" x14ac:dyDescent="0.25">
      <c r="A125" s="18" t="s">
        <v>1113</v>
      </c>
      <c r="B125" s="28" t="s">
        <v>1114</v>
      </c>
      <c r="C125" s="24">
        <f>IF(ISBLANK('Dados Normal. pelo Peso - Chuva'!C125),"",('Dados Normal. pelo Peso - Chuva'!C125-'Dados Normal. pelo Peso - Chuva'!C$194)/('Dados Normal. pelo Peso - Chuva'!C$193-'Dados Normal. pelo Peso - Chuva'!C$194))</f>
        <v>0.69741216472264911</v>
      </c>
      <c r="D125" s="24">
        <f>IF(ISBLANK('Dados Normal. pelo Peso - Chuva'!D125),"",('Dados Normal. pelo Peso - Chuva'!D125-'Dados Normal. pelo Peso - Chuva'!D$194)/('Dados Normal. pelo Peso - Chuva'!D$193-'Dados Normal. pelo Peso - Chuva'!D$194))</f>
        <v>0.1623751435286879</v>
      </c>
      <c r="E125" s="24">
        <f>IF(ISBLANK('Dados Normal. pelo Peso - Chuva'!E125),"",('Dados Normal. pelo Peso - Chuva'!E125-'Dados Normal. pelo Peso - Chuva'!E$194)/('Dados Normal. pelo Peso - Chuva'!E$193-'Dados Normal. pelo Peso - Chuva'!E$194))</f>
        <v>0.60143671042853608</v>
      </c>
      <c r="F125" s="24">
        <f>IF(ISBLANK('Dados Normal. pelo Peso - Chuva'!F125),"",('Dados Normal. pelo Peso - Chuva'!F125-'Dados Normal. pelo Peso - Chuva'!F$194)/('Dados Normal. pelo Peso - Chuva'!F$193-'Dados Normal. pelo Peso - Chuva'!F$194))</f>
        <v>0.48547215496368046</v>
      </c>
      <c r="G125" s="24">
        <f>IF(ISBLANK('Dados Normal. pelo Peso - Chuva'!G125),"",('Dados Normal. pelo Peso - Chuva'!G125-'Dados Normal. pelo Peso - Chuva'!G$194)/('Dados Normal. pelo Peso - Chuva'!G$193-'Dados Normal. pelo Peso - Chuva'!G$194))</f>
        <v>0.14874212773986117</v>
      </c>
      <c r="H125" s="24">
        <f>IF(ISBLANK('Dados Normal. pelo Peso - Chuva'!H125),"",('Dados Normal. pelo Peso - Chuva'!H125-'Dados Normal. pelo Peso - Chuva'!H$194)/('Dados Normal. pelo Peso - Chuva'!H$193-'Dados Normal. pelo Peso - Chuva'!H$194))</f>
        <v>0.72131968441504668</v>
      </c>
      <c r="I125" s="24">
        <f>IF(ISBLANK('Dados Normal. pelo Peso - Chuva'!I125),"",('Dados Normal. pelo Peso - Chuva'!I125-'Dados Normal. pelo Peso - Chuva'!I$194)/('Dados Normal. pelo Peso - Chuva'!I$193-'Dados Normal. pelo Peso - Chuva'!I$194))</f>
        <v>0.73320930232558135</v>
      </c>
      <c r="J125" s="24">
        <f>IF(ISBLANK('Dados Normal. pelo Peso - Chuva'!J125),"",('Dados Normal. pelo Peso - Chuva'!J125-'Dados Normal. pelo Peso - Chuva'!J$194)/('Dados Normal. pelo Peso - Chuva'!J$193-'Dados Normal. pelo Peso - Chuva'!J$194))</f>
        <v>0.42924751538097505</v>
      </c>
      <c r="K125" s="24">
        <f>IF(ISBLANK('Dados Normal. pelo Peso - Chuva'!K125),"",('Dados Normal. pelo Peso - Chuva'!K125-'Dados Normal. pelo Peso - Chuva'!K$194)/('Dados Normal. pelo Peso - Chuva'!K$193-'Dados Normal. pelo Peso - Chuva'!K$194))</f>
        <v>0.60437032777458322</v>
      </c>
      <c r="L125" s="24">
        <f>IF(ISBLANK('Dados Normal. pelo Peso - Chuva'!L125),"",('Dados Normal. pelo Peso - Chuva'!L125-'Dados Normal. pelo Peso - Chuva'!L$194)/('Dados Normal. pelo Peso - Chuva'!L$193-'Dados Normal. pelo Peso - Chuva'!L$194))</f>
        <v>0.58728296574378225</v>
      </c>
      <c r="M125" s="24">
        <f>IF(ISBLANK('Dados Normal. pelo Peso - Chuva'!M125),"",('Dados Normal. pelo Peso - Chuva'!M125-'Dados Normal. pelo Peso - Chuva'!M$194)/('Dados Normal. pelo Peso - Chuva'!M$193-'Dados Normal. pelo Peso - Chuva'!M$194))</f>
        <v>0.61985192040721881</v>
      </c>
      <c r="N125" s="24">
        <f>IF(ISBLANK('Dados Normal. pelo Peso - Chuva'!N125),"",('Dados Normal. pelo Peso - Chuva'!N125-'Dados Normal. pelo Peso - Chuva'!N$194)/('Dados Normal. pelo Peso - Chuva'!N$193-'Dados Normal. pelo Peso - Chuva'!N$194))</f>
        <v>0.92195431472081224</v>
      </c>
      <c r="O125" s="24">
        <f>IF(ISBLANK('Dados Normal. pelo Peso - Chuva'!O125),"",('Dados Normal. pelo Peso - Chuva'!O125-'Dados Normal. pelo Peso - Chuva'!O$194)/('Dados Normal. pelo Peso - Chuva'!O$193-'Dados Normal. pelo Peso - Chuva'!O$194))</f>
        <v>0.77357594936708862</v>
      </c>
      <c r="P125" s="24">
        <f>IF(ISBLANK('Dados Normal. pelo Peso - Chuva'!P125),"",('Dados Normal. pelo Peso - Chuva'!P125-'Dados Normal. pelo Peso - Chuva'!P$194)/('Dados Normal. pelo Peso - Chuva'!P$193-'Dados Normal. pelo Peso - Chuva'!P$194))</f>
        <v>0.14994363021420459</v>
      </c>
      <c r="Q125" s="24">
        <f>IF(ISBLANK('Dados Normal. pelo Peso - Chuva'!Q125),"",('Dados Normal. pelo Peso - Chuva'!Q125-'Dados Normal. pelo Peso - Chuva'!Q$194)/('Dados Normal. pelo Peso - Chuva'!Q$193-'Dados Normal. pelo Peso - Chuva'!Q$194))</f>
        <v>1</v>
      </c>
      <c r="R125" s="24">
        <f>IF(ISBLANK('Dados Normal. pelo Peso - Chuva'!R125),"",('Dados Normal. pelo Peso - Chuva'!R125-'Dados Normal. pelo Peso - Chuva'!R$194)/('Dados Normal. pelo Peso - Chuva'!R$193-'Dados Normal. pelo Peso - Chuva'!R$194))</f>
        <v>1</v>
      </c>
      <c r="S125" s="24">
        <f>IF(ISBLANK('Dados Normal. pelo Peso - Chuva'!S125),"",('Dados Normal. pelo Peso - Chuva'!S125-'Dados Normal. pelo Peso - Chuva'!S$194)/('Dados Normal. pelo Peso - Chuva'!S$193-'Dados Normal. pelo Peso - Chuva'!S$194))</f>
        <v>0.33333333333333343</v>
      </c>
      <c r="T125" s="24">
        <f>IF(ISBLANK('Dados Normal. pelo Peso - Chuva'!T125),"",('Dados Normal. pelo Peso - Chuva'!T125-'Dados Normal. pelo Peso - Chuva'!T$194)/('Dados Normal. pelo Peso - Chuva'!T$193-'Dados Normal. pelo Peso - Chuva'!T$194))</f>
        <v>1</v>
      </c>
      <c r="U125" s="24">
        <f>IF(ISBLANK('Dados Normal. pelo Peso - Chuva'!U125),"",('Dados Normal. pelo Peso - Chuva'!U125-'Dados Normal. pelo Peso - Chuva'!U$194)/('Dados Normal. pelo Peso - Chuva'!U$193-'Dados Normal. pelo Peso - Chuva'!U$194))</f>
        <v>1</v>
      </c>
      <c r="V125" s="24">
        <f>IF(ISBLANK('Dados Normal. pelo Peso - Chuva'!V125),"",('Dados Normal. pelo Peso - Chuva'!V125-'Dados Normal. pelo Peso - Chuva'!V$194)/('Dados Normal. pelo Peso - Chuva'!V$193-'Dados Normal. pelo Peso - Chuva'!V$194))</f>
        <v>0.45833333333333315</v>
      </c>
      <c r="W125" s="24">
        <f>IF(ISBLANK('Dados Normal. pelo Peso - Chuva'!W125),"",('Dados Normal. pelo Peso - Chuva'!W125-'Dados Normal. pelo Peso - Chuva'!W$194)/('Dados Normal. pelo Peso - Chuva'!W$193-'Dados Normal. pelo Peso - Chuva'!W$194))</f>
        <v>0.79739442946990158</v>
      </c>
      <c r="X125" s="24">
        <f>IF(ISBLANK('Dados Normal. pelo Peso - Chuva'!X125),"",('Dados Normal. pelo Peso - Chuva'!X125-'Dados Normal. pelo Peso - Chuva'!X$194)/('Dados Normal. pelo Peso - Chuva'!X$193-'Dados Normal. pelo Peso - Chuva'!X$194))</f>
        <v>0.24449035812672096</v>
      </c>
      <c r="Y125" s="24">
        <f>IF(ISBLANK('Dados Normal. pelo Peso - Chuva'!Y125),"",('Dados Normal. pelo Peso - Chuva'!Y125-'Dados Normal. pelo Peso - Chuva'!Y$194)/('Dados Normal. pelo Peso - Chuva'!Y$193-'Dados Normal. pelo Peso - Chuva'!Y$194))</f>
        <v>0.61263699093492074</v>
      </c>
      <c r="Z125" s="24">
        <f>IF(ISBLANK('Dados Normal. pelo Peso - Chuva'!Z125),"",('Dados Normal. pelo Peso - Chuva'!Z125-'Dados Normal. pelo Peso - Chuva'!Z$194)/('Dados Normal. pelo Peso - Chuva'!Z$193-'Dados Normal. pelo Peso - Chuva'!Z$194))</f>
        <v>0.75052546483427651</v>
      </c>
      <c r="AA125" s="24">
        <f>IF(ISBLANK('Dados Normal. pelo Peso - Chuva'!AA125),"",('Dados Normal. pelo Peso - Chuva'!AA125-'Dados Normal. pelo Peso - Chuva'!AA$194)/('Dados Normal. pelo Peso - Chuva'!AA$193-'Dados Normal. pelo Peso - Chuva'!AA$194))</f>
        <v>0.67822256272744674</v>
      </c>
      <c r="AB125" s="24">
        <f>IF(ISBLANK('Dados Normal. pelo Peso - Chuva'!AB125),"",('Dados Normal. pelo Peso - Chuva'!AB125-'Dados Normal. pelo Peso - Chuva'!AB$194)/('Dados Normal. pelo Peso - Chuva'!AB$193-'Dados Normal. pelo Peso - Chuva'!AB$194))</f>
        <v>0.55319148936170215</v>
      </c>
      <c r="AC125" s="24">
        <f>IF(ISBLANK('Dados Normal. pelo Peso - Chuva'!AC125),"",('Dados Normal. pelo Peso - Chuva'!AC125-'Dados Normal. pelo Peso - Chuva'!AC$194)/('Dados Normal. pelo Peso - Chuva'!AC$193-'Dados Normal. pelo Peso - Chuva'!AC$194))</f>
        <v>0.52083333333333326</v>
      </c>
    </row>
    <row r="126" spans="1:29" s="17" customFormat="1" x14ac:dyDescent="0.25">
      <c r="A126" s="18" t="s">
        <v>1115</v>
      </c>
      <c r="B126" s="28" t="s">
        <v>1116</v>
      </c>
      <c r="C126" s="24">
        <f>IF(ISBLANK('Dados Normal. pelo Peso - Chuva'!C126),"",('Dados Normal. pelo Peso - Chuva'!C126-'Dados Normal. pelo Peso - Chuva'!C$194)/('Dados Normal. pelo Peso - Chuva'!C$193-'Dados Normal. pelo Peso - Chuva'!C$194))</f>
        <v>0.56852066361467946</v>
      </c>
      <c r="D126" s="24">
        <f>IF(ISBLANK('Dados Normal. pelo Peso - Chuva'!D126),"",('Dados Normal. pelo Peso - Chuva'!D126-'Dados Normal. pelo Peso - Chuva'!D$194)/('Dados Normal. pelo Peso - Chuva'!D$193-'Dados Normal. pelo Peso - Chuva'!D$194))</f>
        <v>0.58222252222224913</v>
      </c>
      <c r="E126" s="24">
        <f>IF(ISBLANK('Dados Normal. pelo Peso - Chuva'!E126),"",('Dados Normal. pelo Peso - Chuva'!E126-'Dados Normal. pelo Peso - Chuva'!E$194)/('Dados Normal. pelo Peso - Chuva'!E$193-'Dados Normal. pelo Peso - Chuva'!E$194))</f>
        <v>0.57022541491206347</v>
      </c>
      <c r="F126" s="24">
        <f>IF(ISBLANK('Dados Normal. pelo Peso - Chuva'!F126),"",('Dados Normal. pelo Peso - Chuva'!F126-'Dados Normal. pelo Peso - Chuva'!F$194)/('Dados Normal. pelo Peso - Chuva'!F$193-'Dados Normal. pelo Peso - Chuva'!F$194))</f>
        <v>0.49515738498789352</v>
      </c>
      <c r="G126" s="24">
        <f>IF(ISBLANK('Dados Normal. pelo Peso - Chuva'!G126),"",('Dados Normal. pelo Peso - Chuva'!G126-'Dados Normal. pelo Peso - Chuva'!G$194)/('Dados Normal. pelo Peso - Chuva'!G$193-'Dados Normal. pelo Peso - Chuva'!G$194))</f>
        <v>0.22818922182806239</v>
      </c>
      <c r="H126" s="24">
        <f>IF(ISBLANK('Dados Normal. pelo Peso - Chuva'!H126),"",('Dados Normal. pelo Peso - Chuva'!H126-'Dados Normal. pelo Peso - Chuva'!H$194)/('Dados Normal. pelo Peso - Chuva'!H$193-'Dados Normal. pelo Peso - Chuva'!H$194))</f>
        <v>0.67127246054870982</v>
      </c>
      <c r="I126" s="24">
        <f>IF(ISBLANK('Dados Normal. pelo Peso - Chuva'!I126),"",('Dados Normal. pelo Peso - Chuva'!I126-'Dados Normal. pelo Peso - Chuva'!I$194)/('Dados Normal. pelo Peso - Chuva'!I$193-'Dados Normal. pelo Peso - Chuva'!I$194))</f>
        <v>0.3830697674418605</v>
      </c>
      <c r="J126" s="24">
        <f>IF(ISBLANK('Dados Normal. pelo Peso - Chuva'!J126),"",('Dados Normal. pelo Peso - Chuva'!J126-'Dados Normal. pelo Peso - Chuva'!J$194)/('Dados Normal. pelo Peso - Chuva'!J$193-'Dados Normal. pelo Peso - Chuva'!J$194))</f>
        <v>0.59157595835305266</v>
      </c>
      <c r="K126" s="24">
        <f>IF(ISBLANK('Dados Normal. pelo Peso - Chuva'!K126),"",('Dados Normal. pelo Peso - Chuva'!K126-'Dados Normal. pelo Peso - Chuva'!K$194)/('Dados Normal. pelo Peso - Chuva'!K$193-'Dados Normal. pelo Peso - Chuva'!K$194))</f>
        <v>0.42978723404255315</v>
      </c>
      <c r="L126" s="24">
        <f>IF(ISBLANK('Dados Normal. pelo Peso - Chuva'!L126),"",('Dados Normal. pelo Peso - Chuva'!L126-'Dados Normal. pelo Peso - Chuva'!L$194)/('Dados Normal. pelo Peso - Chuva'!L$193-'Dados Normal. pelo Peso - Chuva'!L$194))</f>
        <v>0.79211637728765838</v>
      </c>
      <c r="M126" s="24">
        <f>IF(ISBLANK('Dados Normal. pelo Peso - Chuva'!M126),"",('Dados Normal. pelo Peso - Chuva'!M126-'Dados Normal. pelo Peso - Chuva'!M$194)/('Dados Normal. pelo Peso - Chuva'!M$193-'Dados Normal. pelo Peso - Chuva'!M$194))</f>
        <v>0.82288292457195744</v>
      </c>
      <c r="N126" s="24">
        <f>IF(ISBLANK('Dados Normal. pelo Peso - Chuva'!N126),"",('Dados Normal. pelo Peso - Chuva'!N126-'Dados Normal. pelo Peso - Chuva'!N$194)/('Dados Normal. pelo Peso - Chuva'!N$193-'Dados Normal. pelo Peso - Chuva'!N$194))</f>
        <v>0.8910744500846024</v>
      </c>
      <c r="O126" s="24">
        <f>IF(ISBLANK('Dados Normal. pelo Peso - Chuva'!O126),"",('Dados Normal. pelo Peso - Chuva'!O126-'Dados Normal. pelo Peso - Chuva'!O$194)/('Dados Normal. pelo Peso - Chuva'!O$193-'Dados Normal. pelo Peso - Chuva'!O$194))</f>
        <v>0.83354430379746824</v>
      </c>
      <c r="P126" s="24">
        <f>IF(ISBLANK('Dados Normal. pelo Peso - Chuva'!P126),"",('Dados Normal. pelo Peso - Chuva'!P126-'Dados Normal. pelo Peso - Chuva'!P$194)/('Dados Normal. pelo Peso - Chuva'!P$193-'Dados Normal. pelo Peso - Chuva'!P$194))</f>
        <v>1.8038331454340615E-2</v>
      </c>
      <c r="Q126" s="24">
        <f>IF(ISBLANK('Dados Normal. pelo Peso - Chuva'!Q126),"",('Dados Normal. pelo Peso - Chuva'!Q126-'Dados Normal. pelo Peso - Chuva'!Q$194)/('Dados Normal. pelo Peso - Chuva'!Q$193-'Dados Normal. pelo Peso - Chuva'!Q$194))</f>
        <v>1</v>
      </c>
      <c r="R126" s="24">
        <f>IF(ISBLANK('Dados Normal. pelo Peso - Chuva'!R126),"",('Dados Normal. pelo Peso - Chuva'!R126-'Dados Normal. pelo Peso - Chuva'!R$194)/('Dados Normal. pelo Peso - Chuva'!R$193-'Dados Normal. pelo Peso - Chuva'!R$194))</f>
        <v>1</v>
      </c>
      <c r="S126" s="24">
        <f>IF(ISBLANK('Dados Normal. pelo Peso - Chuva'!S126),"",('Dados Normal. pelo Peso - Chuva'!S126-'Dados Normal. pelo Peso - Chuva'!S$194)/('Dados Normal. pelo Peso - Chuva'!S$193-'Dados Normal. pelo Peso - Chuva'!S$194))</f>
        <v>1</v>
      </c>
      <c r="T126" s="24">
        <f>IF(ISBLANK('Dados Normal. pelo Peso - Chuva'!T126),"",('Dados Normal. pelo Peso - Chuva'!T126-'Dados Normal. pelo Peso - Chuva'!T$194)/('Dados Normal. pelo Peso - Chuva'!T$193-'Dados Normal. pelo Peso - Chuva'!T$194))</f>
        <v>1</v>
      </c>
      <c r="U126" s="24">
        <f>IF(ISBLANK('Dados Normal. pelo Peso - Chuva'!U126),"",('Dados Normal. pelo Peso - Chuva'!U126-'Dados Normal. pelo Peso - Chuva'!U$194)/('Dados Normal. pelo Peso - Chuva'!U$193-'Dados Normal. pelo Peso - Chuva'!U$194))</f>
        <v>1</v>
      </c>
      <c r="V126" s="24">
        <f>IF(ISBLANK('Dados Normal. pelo Peso - Chuva'!V126),"",('Dados Normal. pelo Peso - Chuva'!V126-'Dados Normal. pelo Peso - Chuva'!V$194)/('Dados Normal. pelo Peso - Chuva'!V$193-'Dados Normal. pelo Peso - Chuva'!V$194))</f>
        <v>0.375</v>
      </c>
      <c r="W126" s="24">
        <f>IF(ISBLANK('Dados Normal. pelo Peso - Chuva'!W126),"",('Dados Normal. pelo Peso - Chuva'!W126-'Dados Normal. pelo Peso - Chuva'!W$194)/('Dados Normal. pelo Peso - Chuva'!W$193-'Dados Normal. pelo Peso - Chuva'!W$194))</f>
        <v>0.84052111410601971</v>
      </c>
      <c r="X126" s="24">
        <f>IF(ISBLANK('Dados Normal. pelo Peso - Chuva'!X126),"",('Dados Normal. pelo Peso - Chuva'!X126-'Dados Normal. pelo Peso - Chuva'!X$194)/('Dados Normal. pelo Peso - Chuva'!X$193-'Dados Normal. pelo Peso - Chuva'!X$194))</f>
        <v>0.25275482093663865</v>
      </c>
      <c r="Y126" s="24">
        <f>IF(ISBLANK('Dados Normal. pelo Peso - Chuva'!Y126),"",('Dados Normal. pelo Peso - Chuva'!Y126-'Dados Normal. pelo Peso - Chuva'!Y$194)/('Dados Normal. pelo Peso - Chuva'!Y$193-'Dados Normal. pelo Peso - Chuva'!Y$194))</f>
        <v>0.58057096468678115</v>
      </c>
      <c r="Z126" s="24">
        <f>IF(ISBLANK('Dados Normal. pelo Peso - Chuva'!Z126),"",('Dados Normal. pelo Peso - Chuva'!Z126-'Dados Normal. pelo Peso - Chuva'!Z$194)/('Dados Normal. pelo Peso - Chuva'!Z$193-'Dados Normal. pelo Peso - Chuva'!Z$194))</f>
        <v>0.47890056588520624</v>
      </c>
      <c r="AA126" s="24">
        <f>IF(ISBLANK('Dados Normal. pelo Peso - Chuva'!AA126),"",('Dados Normal. pelo Peso - Chuva'!AA126-'Dados Normal. pelo Peso - Chuva'!AA$194)/('Dados Normal. pelo Peso - Chuva'!AA$193-'Dados Normal. pelo Peso - Chuva'!AA$194))</f>
        <v>0.65753687033135411</v>
      </c>
      <c r="AB126" s="24">
        <f>IF(ISBLANK('Dados Normal. pelo Peso - Chuva'!AB126),"",('Dados Normal. pelo Peso - Chuva'!AB126-'Dados Normal. pelo Peso - Chuva'!AB$194)/('Dados Normal. pelo Peso - Chuva'!AB$193-'Dados Normal. pelo Peso - Chuva'!AB$194))</f>
        <v>0.68085106382978722</v>
      </c>
      <c r="AC126" s="24">
        <f>IF(ISBLANK('Dados Normal. pelo Peso - Chuva'!AC126),"",('Dados Normal. pelo Peso - Chuva'!AC126-'Dados Normal. pelo Peso - Chuva'!AC$194)/('Dados Normal. pelo Peso - Chuva'!AC$193-'Dados Normal. pelo Peso - Chuva'!AC$194))</f>
        <v>0.60416666666666663</v>
      </c>
    </row>
    <row r="127" spans="1:29" s="17" customFormat="1" x14ac:dyDescent="0.25">
      <c r="A127" s="18" t="s">
        <v>1117</v>
      </c>
      <c r="B127" s="28" t="s">
        <v>1118</v>
      </c>
      <c r="C127" s="24">
        <f>IF(ISBLANK('Dados Normal. pelo Peso - Chuva'!C127),"",('Dados Normal. pelo Peso - Chuva'!C127-'Dados Normal. pelo Peso - Chuva'!C$194)/('Dados Normal. pelo Peso - Chuva'!C$193-'Dados Normal. pelo Peso - Chuva'!C$194))</f>
        <v>0.34853172980642844</v>
      </c>
      <c r="D127" s="24">
        <f>IF(ISBLANK('Dados Normal. pelo Peso - Chuva'!D127),"",('Dados Normal. pelo Peso - Chuva'!D127-'Dados Normal. pelo Peso - Chuva'!D$194)/('Dados Normal. pelo Peso - Chuva'!D$193-'Dados Normal. pelo Peso - Chuva'!D$194))</f>
        <v>0.67632925453577297</v>
      </c>
      <c r="E127" s="24">
        <f>IF(ISBLANK('Dados Normal. pelo Peso - Chuva'!E127),"",('Dados Normal. pelo Peso - Chuva'!E127-'Dados Normal. pelo Peso - Chuva'!E$194)/('Dados Normal. pelo Peso - Chuva'!E$193-'Dados Normal. pelo Peso - Chuva'!E$194))</f>
        <v>0.61406985385187007</v>
      </c>
      <c r="F127" s="24">
        <f>IF(ISBLANK('Dados Normal. pelo Peso - Chuva'!F127),"",('Dados Normal. pelo Peso - Chuva'!F127-'Dados Normal. pelo Peso - Chuva'!F$194)/('Dados Normal. pelo Peso - Chuva'!F$193-'Dados Normal. pelo Peso - Chuva'!F$194))</f>
        <v>0.65072639225181617</v>
      </c>
      <c r="G127" s="24">
        <f>IF(ISBLANK('Dados Normal. pelo Peso - Chuva'!G127),"",('Dados Normal. pelo Peso - Chuva'!G127-'Dados Normal. pelo Peso - Chuva'!G$194)/('Dados Normal. pelo Peso - Chuva'!G$193-'Dados Normal. pelo Peso - Chuva'!G$194))</f>
        <v>0.33971324801102204</v>
      </c>
      <c r="H127" s="24">
        <f>IF(ISBLANK('Dados Normal. pelo Peso - Chuva'!H127),"",('Dados Normal. pelo Peso - Chuva'!H127-'Dados Normal. pelo Peso - Chuva'!H$194)/('Dados Normal. pelo Peso - Chuva'!H$193-'Dados Normal. pelo Peso - Chuva'!H$194))</f>
        <v>0.78176233643509774</v>
      </c>
      <c r="I127" s="24">
        <f>IF(ISBLANK('Dados Normal. pelo Peso - Chuva'!I127),"",('Dados Normal. pelo Peso - Chuva'!I127-'Dados Normal. pelo Peso - Chuva'!I$194)/('Dados Normal. pelo Peso - Chuva'!I$193-'Dados Normal. pelo Peso - Chuva'!I$194))</f>
        <v>0.46679069767441861</v>
      </c>
      <c r="J127" s="24">
        <f>IF(ISBLANK('Dados Normal. pelo Peso - Chuva'!J127),"",('Dados Normal. pelo Peso - Chuva'!J127-'Dados Normal. pelo Peso - Chuva'!J$194)/('Dados Normal. pelo Peso - Chuva'!J$193-'Dados Normal. pelo Peso - Chuva'!J$194))</f>
        <v>0.38381448177946059</v>
      </c>
      <c r="K127" s="24">
        <f>IF(ISBLANK('Dados Normal. pelo Peso - Chuva'!K127),"",('Dados Normal. pelo Peso - Chuva'!K127-'Dados Normal. pelo Peso - Chuva'!K$194)/('Dados Normal. pelo Peso - Chuva'!K$193-'Dados Normal. pelo Peso - Chuva'!K$194))</f>
        <v>0.22208165612420938</v>
      </c>
      <c r="L127" s="24">
        <f>IF(ISBLANK('Dados Normal. pelo Peso - Chuva'!L127),"",('Dados Normal. pelo Peso - Chuva'!L127-'Dados Normal. pelo Peso - Chuva'!L$194)/('Dados Normal. pelo Peso - Chuva'!L$193-'Dados Normal. pelo Peso - Chuva'!L$194))</f>
        <v>0.90661661191928666</v>
      </c>
      <c r="M127" s="24">
        <f>IF(ISBLANK('Dados Normal. pelo Peso - Chuva'!M127),"",('Dados Normal. pelo Peso - Chuva'!M127-'Dados Normal. pelo Peso - Chuva'!M$194)/('Dados Normal. pelo Peso - Chuva'!M$193-'Dados Normal. pelo Peso - Chuva'!M$194))</f>
        <v>0.49722350763535411</v>
      </c>
      <c r="N127" s="24">
        <f>IF(ISBLANK('Dados Normal. pelo Peso - Chuva'!N127),"",('Dados Normal. pelo Peso - Chuva'!N127-'Dados Normal. pelo Peso - Chuva'!N$194)/('Dados Normal. pelo Peso - Chuva'!N$193-'Dados Normal. pelo Peso - Chuva'!N$194))</f>
        <v>0.80689509306260598</v>
      </c>
      <c r="O127" s="24">
        <f>IF(ISBLANK('Dados Normal. pelo Peso - Chuva'!O127),"",('Dados Normal. pelo Peso - Chuva'!O127-'Dados Normal. pelo Peso - Chuva'!O$194)/('Dados Normal. pelo Peso - Chuva'!O$193-'Dados Normal. pelo Peso - Chuva'!O$194))</f>
        <v>0.82990506329113922</v>
      </c>
      <c r="P127" s="24">
        <f>IF(ISBLANK('Dados Normal. pelo Peso - Chuva'!P127),"",('Dados Normal. pelo Peso - Chuva'!P127-'Dados Normal. pelo Peso - Chuva'!P$194)/('Dados Normal. pelo Peso - Chuva'!P$193-'Dados Normal. pelo Peso - Chuva'!P$194))</f>
        <v>4.396843291995578E-2</v>
      </c>
      <c r="Q127" s="24">
        <f>IF(ISBLANK('Dados Normal. pelo Peso - Chuva'!Q127),"",('Dados Normal. pelo Peso - Chuva'!Q127-'Dados Normal. pelo Peso - Chuva'!Q$194)/('Dados Normal. pelo Peso - Chuva'!Q$193-'Dados Normal. pelo Peso - Chuva'!Q$194))</f>
        <v>0</v>
      </c>
      <c r="R127" s="24">
        <f>IF(ISBLANK('Dados Normal. pelo Peso - Chuva'!R127),"",('Dados Normal. pelo Peso - Chuva'!R127-'Dados Normal. pelo Peso - Chuva'!R$194)/('Dados Normal. pelo Peso - Chuva'!R$193-'Dados Normal. pelo Peso - Chuva'!R$194))</f>
        <v>0</v>
      </c>
      <c r="S127" s="24">
        <f>IF(ISBLANK('Dados Normal. pelo Peso - Chuva'!S127),"",('Dados Normal. pelo Peso - Chuva'!S127-'Dados Normal. pelo Peso - Chuva'!S$194)/('Dados Normal. pelo Peso - Chuva'!S$193-'Dados Normal. pelo Peso - Chuva'!S$194))</f>
        <v>0.33333333333333343</v>
      </c>
      <c r="T127" s="24">
        <f>IF(ISBLANK('Dados Normal. pelo Peso - Chuva'!T127),"",('Dados Normal. pelo Peso - Chuva'!T127-'Dados Normal. pelo Peso - Chuva'!T$194)/('Dados Normal. pelo Peso - Chuva'!T$193-'Dados Normal. pelo Peso - Chuva'!T$194))</f>
        <v>1</v>
      </c>
      <c r="U127" s="24">
        <f>IF(ISBLANK('Dados Normal. pelo Peso - Chuva'!U127),"",('Dados Normal. pelo Peso - Chuva'!U127-'Dados Normal. pelo Peso - Chuva'!U$194)/('Dados Normal. pelo Peso - Chuva'!U$193-'Dados Normal. pelo Peso - Chuva'!U$194))</f>
        <v>1</v>
      </c>
      <c r="V127" s="24">
        <f>IF(ISBLANK('Dados Normal. pelo Peso - Chuva'!V127),"",('Dados Normal. pelo Peso - Chuva'!V127-'Dados Normal. pelo Peso - Chuva'!V$194)/('Dados Normal. pelo Peso - Chuva'!V$193-'Dados Normal. pelo Peso - Chuva'!V$194))</f>
        <v>0.66666666666666663</v>
      </c>
      <c r="W127" s="24">
        <f>IF(ISBLANK('Dados Normal. pelo Peso - Chuva'!W127),"",('Dados Normal. pelo Peso - Chuva'!W127-'Dados Normal. pelo Peso - Chuva'!W$194)/('Dados Normal. pelo Peso - Chuva'!W$193-'Dados Normal. pelo Peso - Chuva'!W$194))</f>
        <v>0.599730458221024</v>
      </c>
      <c r="X127" s="24">
        <f>IF(ISBLANK('Dados Normal. pelo Peso - Chuva'!X127),"",('Dados Normal. pelo Peso - Chuva'!X127-'Dados Normal. pelo Peso - Chuva'!X$194)/('Dados Normal. pelo Peso - Chuva'!X$193-'Dados Normal. pelo Peso - Chuva'!X$194))</f>
        <v>0.19765840220385689</v>
      </c>
      <c r="Y127" s="24">
        <f>IF(ISBLANK('Dados Normal. pelo Peso - Chuva'!Y127),"",('Dados Normal. pelo Peso - Chuva'!Y127-'Dados Normal. pelo Peso - Chuva'!Y$194)/('Dados Normal. pelo Peso - Chuva'!Y$193-'Dados Normal. pelo Peso - Chuva'!Y$194))</f>
        <v>0.46475443106480846</v>
      </c>
      <c r="Z127" s="24">
        <f>IF(ISBLANK('Dados Normal. pelo Peso - Chuva'!Z127),"",('Dados Normal. pelo Peso - Chuva'!Z127-'Dados Normal. pelo Peso - Chuva'!Z$194)/('Dados Normal. pelo Peso - Chuva'!Z$193-'Dados Normal. pelo Peso - Chuva'!Z$194))</f>
        <v>0.43864187550525469</v>
      </c>
      <c r="AA127" s="24">
        <f>IF(ISBLANK('Dados Normal. pelo Peso - Chuva'!AA127),"",('Dados Normal. pelo Peso - Chuva'!AA127-'Dados Normal. pelo Peso - Chuva'!AA$194)/('Dados Normal. pelo Peso - Chuva'!AA$193-'Dados Normal. pelo Peso - Chuva'!AA$194))</f>
        <v>0.41160697184447431</v>
      </c>
      <c r="AB127" s="24">
        <f>IF(ISBLANK('Dados Normal. pelo Peso - Chuva'!AB127),"",('Dados Normal. pelo Peso - Chuva'!AB127-'Dados Normal. pelo Peso - Chuva'!AB$194)/('Dados Normal. pelo Peso - Chuva'!AB$193-'Dados Normal. pelo Peso - Chuva'!AB$194))</f>
        <v>0.74468085106382986</v>
      </c>
      <c r="AC127" s="24">
        <f>IF(ISBLANK('Dados Normal. pelo Peso - Chuva'!AC127),"",('Dados Normal. pelo Peso - Chuva'!AC127-'Dados Normal. pelo Peso - Chuva'!AC$194)/('Dados Normal. pelo Peso - Chuva'!AC$193-'Dados Normal. pelo Peso - Chuva'!AC$194))</f>
        <v>0.31249999999999989</v>
      </c>
    </row>
    <row r="128" spans="1:29" s="17" customFormat="1" x14ac:dyDescent="0.25">
      <c r="A128" s="18" t="s">
        <v>1119</v>
      </c>
      <c r="B128" s="28" t="s">
        <v>1120</v>
      </c>
      <c r="C128" s="24">
        <f>IF(ISBLANK('Dados Normal. pelo Peso - Chuva'!C128),"",('Dados Normal. pelo Peso - Chuva'!C128-'Dados Normal. pelo Peso - Chuva'!C$194)/('Dados Normal. pelo Peso - Chuva'!C$193-'Dados Normal. pelo Peso - Chuva'!C$194))</f>
        <v>0.62053374245240001</v>
      </c>
      <c r="D128" s="24">
        <f>IF(ISBLANK('Dados Normal. pelo Peso - Chuva'!D128),"",('Dados Normal. pelo Peso - Chuva'!D128-'Dados Normal. pelo Peso - Chuva'!D$194)/('Dados Normal. pelo Peso - Chuva'!D$193-'Dados Normal. pelo Peso - Chuva'!D$194))</f>
        <v>0.36631097691056358</v>
      </c>
      <c r="E128" s="24">
        <f>IF(ISBLANK('Dados Normal. pelo Peso - Chuva'!E128),"",('Dados Normal. pelo Peso - Chuva'!E128-'Dados Normal. pelo Peso - Chuva'!E$194)/('Dados Normal. pelo Peso - Chuva'!E$193-'Dados Normal. pelo Peso - Chuva'!E$194))</f>
        <v>0.88902650483031953</v>
      </c>
      <c r="F128" s="24">
        <f>IF(ISBLANK('Dados Normal. pelo Peso - Chuva'!F128),"",('Dados Normal. pelo Peso - Chuva'!F128-'Dados Normal. pelo Peso - Chuva'!F$194)/('Dados Normal. pelo Peso - Chuva'!F$193-'Dados Normal. pelo Peso - Chuva'!F$194))</f>
        <v>0.82112590799031482</v>
      </c>
      <c r="G128" s="24">
        <f>IF(ISBLANK('Dados Normal. pelo Peso - Chuva'!G128),"",('Dados Normal. pelo Peso - Chuva'!G128-'Dados Normal. pelo Peso - Chuva'!G$194)/('Dados Normal. pelo Peso - Chuva'!G$193-'Dados Normal. pelo Peso - Chuva'!G$194))</f>
        <v>0.49272005137237673</v>
      </c>
      <c r="H128" s="24">
        <f>IF(ISBLANK('Dados Normal. pelo Peso - Chuva'!H128),"",('Dados Normal. pelo Peso - Chuva'!H128-'Dados Normal. pelo Peso - Chuva'!H$194)/('Dados Normal. pelo Peso - Chuva'!H$193-'Dados Normal. pelo Peso - Chuva'!H$194))</f>
        <v>0.79977811653733366</v>
      </c>
      <c r="I128" s="24">
        <f>IF(ISBLANK('Dados Normal. pelo Peso - Chuva'!I128),"",('Dados Normal. pelo Peso - Chuva'!I128-'Dados Normal. pelo Peso - Chuva'!I$194)/('Dados Normal. pelo Peso - Chuva'!I$193-'Dados Normal. pelo Peso - Chuva'!I$194))</f>
        <v>0.46679069767441861</v>
      </c>
      <c r="J128" s="24">
        <f>IF(ISBLANK('Dados Normal. pelo Peso - Chuva'!J128),"",('Dados Normal. pelo Peso - Chuva'!J128-'Dados Normal. pelo Peso - Chuva'!J$194)/('Dados Normal. pelo Peso - Chuva'!J$193-'Dados Normal. pelo Peso - Chuva'!J$194))</f>
        <v>0.46237576904874594</v>
      </c>
      <c r="K128" s="24">
        <f>IF(ISBLANK('Dados Normal. pelo Peso - Chuva'!K128),"",('Dados Normal. pelo Peso - Chuva'!K128-'Dados Normal. pelo Peso - Chuva'!K$194)/('Dados Normal. pelo Peso - Chuva'!K$193-'Dados Normal. pelo Peso - Chuva'!K$194))</f>
        <v>0.97458309373203</v>
      </c>
      <c r="L128" s="24">
        <f>IF(ISBLANK('Dados Normal. pelo Peso - Chuva'!L128),"",('Dados Normal. pelo Peso - Chuva'!L128-'Dados Normal. pelo Peso - Chuva'!L$194)/('Dados Normal. pelo Peso - Chuva'!L$193-'Dados Normal. pelo Peso - Chuva'!L$194))</f>
        <v>0.72454246832473013</v>
      </c>
      <c r="M128" s="24">
        <f>IF(ISBLANK('Dados Normal. pelo Peso - Chuva'!M128),"",('Dados Normal. pelo Peso - Chuva'!M128-'Dados Normal. pelo Peso - Chuva'!M$194)/('Dados Normal. pelo Peso - Chuva'!M$193-'Dados Normal. pelo Peso - Chuva'!M$194))</f>
        <v>0.58132808884775566</v>
      </c>
      <c r="N128" s="24">
        <f>IF(ISBLANK('Dados Normal. pelo Peso - Chuva'!N128),"",('Dados Normal. pelo Peso - Chuva'!N128-'Dados Normal. pelo Peso - Chuva'!N$194)/('Dados Normal. pelo Peso - Chuva'!N$193-'Dados Normal. pelo Peso - Chuva'!N$194))</f>
        <v>0.63134517766497456</v>
      </c>
      <c r="O128" s="24">
        <f>IF(ISBLANK('Dados Normal. pelo Peso - Chuva'!O128),"",('Dados Normal. pelo Peso - Chuva'!O128-'Dados Normal. pelo Peso - Chuva'!O$194)/('Dados Normal. pelo Peso - Chuva'!O$193-'Dados Normal. pelo Peso - Chuva'!O$194))</f>
        <v>0.47088607594936693</v>
      </c>
      <c r="P128" s="24">
        <f>IF(ISBLANK('Dados Normal. pelo Peso - Chuva'!P128),"",('Dados Normal. pelo Peso - Chuva'!P128-'Dados Normal. pelo Peso - Chuva'!P$194)/('Dados Normal. pelo Peso - Chuva'!P$193-'Dados Normal. pelo Peso - Chuva'!P$194))</f>
        <v>6.0879368658398103E-2</v>
      </c>
      <c r="Q128" s="24">
        <f>IF(ISBLANK('Dados Normal. pelo Peso - Chuva'!Q128),"",('Dados Normal. pelo Peso - Chuva'!Q128-'Dados Normal. pelo Peso - Chuva'!Q$194)/('Dados Normal. pelo Peso - Chuva'!Q$193-'Dados Normal. pelo Peso - Chuva'!Q$194))</f>
        <v>0</v>
      </c>
      <c r="R128" s="24">
        <f>IF(ISBLANK('Dados Normal. pelo Peso - Chuva'!R128),"",('Dados Normal. pelo Peso - Chuva'!R128-'Dados Normal. pelo Peso - Chuva'!R$194)/('Dados Normal. pelo Peso - Chuva'!R$193-'Dados Normal. pelo Peso - Chuva'!R$194))</f>
        <v>0</v>
      </c>
      <c r="S128" s="24">
        <f>IF(ISBLANK('Dados Normal. pelo Peso - Chuva'!S128),"",('Dados Normal. pelo Peso - Chuva'!S128-'Dados Normal. pelo Peso - Chuva'!S$194)/('Dados Normal. pelo Peso - Chuva'!S$193-'Dados Normal. pelo Peso - Chuva'!S$194))</f>
        <v>0.66666666666666674</v>
      </c>
      <c r="T128" s="24">
        <f>IF(ISBLANK('Dados Normal. pelo Peso - Chuva'!T128),"",('Dados Normal. pelo Peso - Chuva'!T128-'Dados Normal. pelo Peso - Chuva'!T$194)/('Dados Normal. pelo Peso - Chuva'!T$193-'Dados Normal. pelo Peso - Chuva'!T$194))</f>
        <v>1</v>
      </c>
      <c r="U128" s="24">
        <f>IF(ISBLANK('Dados Normal. pelo Peso - Chuva'!U128),"",('Dados Normal. pelo Peso - Chuva'!U128-'Dados Normal. pelo Peso - Chuva'!U$194)/('Dados Normal. pelo Peso - Chuva'!U$193-'Dados Normal. pelo Peso - Chuva'!U$194))</f>
        <v>1</v>
      </c>
      <c r="V128" s="24">
        <f>IF(ISBLANK('Dados Normal. pelo Peso - Chuva'!V128),"",('Dados Normal. pelo Peso - Chuva'!V128-'Dados Normal. pelo Peso - Chuva'!V$194)/('Dados Normal. pelo Peso - Chuva'!V$193-'Dados Normal. pelo Peso - Chuva'!V$194))</f>
        <v>0.25</v>
      </c>
      <c r="W128" s="24">
        <f>IF(ISBLANK('Dados Normal. pelo Peso - Chuva'!W128),"",('Dados Normal. pelo Peso - Chuva'!W128-'Dados Normal. pelo Peso - Chuva'!W$194)/('Dados Normal. pelo Peso - Chuva'!W$193-'Dados Normal. pelo Peso - Chuva'!W$194))</f>
        <v>0.83243486073674799</v>
      </c>
      <c r="X128" s="24">
        <f>IF(ISBLANK('Dados Normal. pelo Peso - Chuva'!X128),"",('Dados Normal. pelo Peso - Chuva'!X128-'Dados Normal. pelo Peso - Chuva'!X$194)/('Dados Normal. pelo Peso - Chuva'!X$193-'Dados Normal. pelo Peso - Chuva'!X$194))</f>
        <v>0.35743801652892532</v>
      </c>
      <c r="Y128" s="24">
        <f>IF(ISBLANK('Dados Normal. pelo Peso - Chuva'!Y128),"",('Dados Normal. pelo Peso - Chuva'!Y128-'Dados Normal. pelo Peso - Chuva'!Y$194)/('Dados Normal. pelo Peso - Chuva'!Y$193-'Dados Normal. pelo Peso - Chuva'!Y$194))</f>
        <v>0.79150317954268701</v>
      </c>
      <c r="Z128" s="24">
        <f>IF(ISBLANK('Dados Normal. pelo Peso - Chuva'!Z128),"",('Dados Normal. pelo Peso - Chuva'!Z128-'Dados Normal. pelo Peso - Chuva'!Z$194)/('Dados Normal. pelo Peso - Chuva'!Z$193-'Dados Normal. pelo Peso - Chuva'!Z$194))</f>
        <v>0.80307194826192407</v>
      </c>
      <c r="AA128" s="24">
        <f>IF(ISBLANK('Dados Normal. pelo Peso - Chuva'!AA128),"",('Dados Normal. pelo Peso - Chuva'!AA128-'Dados Normal. pelo Peso - Chuva'!AA$194)/('Dados Normal. pelo Peso - Chuva'!AA$193-'Dados Normal. pelo Peso - Chuva'!AA$194))</f>
        <v>0.72687224669603534</v>
      </c>
      <c r="AB128" s="24">
        <f>IF(ISBLANK('Dados Normal. pelo Peso - Chuva'!AB128),"",('Dados Normal. pelo Peso - Chuva'!AB128-'Dados Normal. pelo Peso - Chuva'!AB$194)/('Dados Normal. pelo Peso - Chuva'!AB$193-'Dados Normal. pelo Peso - Chuva'!AB$194))</f>
        <v>0.34042553191489361</v>
      </c>
      <c r="AC128" s="24">
        <f>IF(ISBLANK('Dados Normal. pelo Peso - Chuva'!AC128),"",('Dados Normal. pelo Peso - Chuva'!AC128-'Dados Normal. pelo Peso - Chuva'!AC$194)/('Dados Normal. pelo Peso - Chuva'!AC$193-'Dados Normal. pelo Peso - Chuva'!AC$194))</f>
        <v>0.79166666666666663</v>
      </c>
    </row>
    <row r="129" spans="1:29" s="17" customFormat="1" x14ac:dyDescent="0.25">
      <c r="A129" s="18" t="s">
        <v>1121</v>
      </c>
      <c r="B129" s="28" t="s">
        <v>1122</v>
      </c>
      <c r="C129" s="24">
        <f>IF(ISBLANK('Dados Normal. pelo Peso - Chuva'!C129),"",('Dados Normal. pelo Peso - Chuva'!C129-'Dados Normal. pelo Peso - Chuva'!C$194)/('Dados Normal. pelo Peso - Chuva'!C$193-'Dados Normal. pelo Peso - Chuva'!C$194))</f>
        <v>0.85323668370492989</v>
      </c>
      <c r="D129" s="24">
        <f>IF(ISBLANK('Dados Normal. pelo Peso - Chuva'!D129),"",('Dados Normal. pelo Peso - Chuva'!D129-'Dados Normal. pelo Peso - Chuva'!D$194)/('Dados Normal. pelo Peso - Chuva'!D$193-'Dados Normal. pelo Peso - Chuva'!D$194))</f>
        <v>9.7335630086134078E-2</v>
      </c>
      <c r="E129" s="24">
        <f>IF(ISBLANK('Dados Normal. pelo Peso - Chuva'!E129),"",('Dados Normal. pelo Peso - Chuva'!E129-'Dados Normal. pelo Peso - Chuva'!E$194)/('Dados Normal. pelo Peso - Chuva'!E$193-'Dados Normal. pelo Peso - Chuva'!E$194))</f>
        <v>0.72628189249442643</v>
      </c>
      <c r="F129" s="24">
        <f>IF(ISBLANK('Dados Normal. pelo Peso - Chuva'!F129),"",('Dados Normal. pelo Peso - Chuva'!F129-'Dados Normal. pelo Peso - Chuva'!F$194)/('Dados Normal. pelo Peso - Chuva'!F$193-'Dados Normal. pelo Peso - Chuva'!F$194))</f>
        <v>0.70006053268765145</v>
      </c>
      <c r="G129" s="24">
        <f>IF(ISBLANK('Dados Normal. pelo Peso - Chuva'!G129),"",('Dados Normal. pelo Peso - Chuva'!G129-'Dados Normal. pelo Peso - Chuva'!G$194)/('Dados Normal. pelo Peso - Chuva'!G$193-'Dados Normal. pelo Peso - Chuva'!G$194))</f>
        <v>0.22830084692514191</v>
      </c>
      <c r="H129" s="24">
        <f>IF(ISBLANK('Dados Normal. pelo Peso - Chuva'!H129),"",('Dados Normal. pelo Peso - Chuva'!H129-'Dados Normal. pelo Peso - Chuva'!H$194)/('Dados Normal. pelo Peso - Chuva'!H$193-'Dados Normal. pelo Peso - Chuva'!H$194))</f>
        <v>0.82186211806042142</v>
      </c>
      <c r="I129" s="24">
        <f>IF(ISBLANK('Dados Normal. pelo Peso - Chuva'!I129),"",('Dados Normal. pelo Peso - Chuva'!I129-'Dados Normal. pelo Peso - Chuva'!I$194)/('Dados Normal. pelo Peso - Chuva'!I$193-'Dados Normal. pelo Peso - Chuva'!I$194))</f>
        <v>0.31795348837209308</v>
      </c>
      <c r="J129" s="24">
        <f>IF(ISBLANK('Dados Normal. pelo Peso - Chuva'!J129),"",('Dados Normal. pelo Peso - Chuva'!J129-'Dados Normal. pelo Peso - Chuva'!J$194)/('Dados Normal. pelo Peso - Chuva'!J$193-'Dados Normal. pelo Peso - Chuva'!J$194))</f>
        <v>0.52815901561760548</v>
      </c>
      <c r="K129" s="24">
        <f>IF(ISBLANK('Dados Normal. pelo Peso - Chuva'!K129),"",('Dados Normal. pelo Peso - Chuva'!K129-'Dados Normal. pelo Peso - Chuva'!K$194)/('Dados Normal. pelo Peso - Chuva'!K$193-'Dados Normal. pelo Peso - Chuva'!K$194))</f>
        <v>1</v>
      </c>
      <c r="L129" s="24">
        <f>IF(ISBLANK('Dados Normal. pelo Peso - Chuva'!L129),"",('Dados Normal. pelo Peso - Chuva'!L129-'Dados Normal. pelo Peso - Chuva'!L$194)/('Dados Normal. pelo Peso - Chuva'!L$193-'Dados Normal. pelo Peso - Chuva'!L$194))</f>
        <v>0.47442515251055833</v>
      </c>
      <c r="M129" s="24">
        <f>IF(ISBLANK('Dados Normal. pelo Peso - Chuva'!M129),"",('Dados Normal. pelo Peso - Chuva'!M129-'Dados Normal. pelo Peso - Chuva'!M$194)/('Dados Normal. pelo Peso - Chuva'!M$193-'Dados Normal. pelo Peso - Chuva'!M$194))</f>
        <v>0.42006015733456736</v>
      </c>
      <c r="N129" s="24">
        <f>IF(ISBLANK('Dados Normal. pelo Peso - Chuva'!N129),"",('Dados Normal. pelo Peso - Chuva'!N129-'Dados Normal. pelo Peso - Chuva'!N$194)/('Dados Normal. pelo Peso - Chuva'!N$193-'Dados Normal. pelo Peso - Chuva'!N$194))</f>
        <v>0.68697123519458569</v>
      </c>
      <c r="O129" s="24">
        <f>IF(ISBLANK('Dados Normal. pelo Peso - Chuva'!O129),"",('Dados Normal. pelo Peso - Chuva'!O129-'Dados Normal. pelo Peso - Chuva'!O$194)/('Dados Normal. pelo Peso - Chuva'!O$193-'Dados Normal. pelo Peso - Chuva'!O$194))</f>
        <v>0.53607594936708858</v>
      </c>
      <c r="P129" s="24">
        <f>IF(ISBLANK('Dados Normal. pelo Peso - Chuva'!P129),"",('Dados Normal. pelo Peso - Chuva'!P129-'Dados Normal. pelo Peso - Chuva'!P$194)/('Dados Normal. pelo Peso - Chuva'!P$193-'Dados Normal. pelo Peso - Chuva'!P$194))</f>
        <v>4.1713641488160882E-2</v>
      </c>
      <c r="Q129" s="24">
        <f>IF(ISBLANK('Dados Normal. pelo Peso - Chuva'!Q129),"",('Dados Normal. pelo Peso - Chuva'!Q129-'Dados Normal. pelo Peso - Chuva'!Q$194)/('Dados Normal. pelo Peso - Chuva'!Q$193-'Dados Normal. pelo Peso - Chuva'!Q$194))</f>
        <v>0</v>
      </c>
      <c r="R129" s="24">
        <f>IF(ISBLANK('Dados Normal. pelo Peso - Chuva'!R129),"",('Dados Normal. pelo Peso - Chuva'!R129-'Dados Normal. pelo Peso - Chuva'!R$194)/('Dados Normal. pelo Peso - Chuva'!R$193-'Dados Normal. pelo Peso - Chuva'!R$194))</f>
        <v>0</v>
      </c>
      <c r="S129" s="24">
        <f>IF(ISBLANK('Dados Normal. pelo Peso - Chuva'!S129),"",('Dados Normal. pelo Peso - Chuva'!S129-'Dados Normal. pelo Peso - Chuva'!S$194)/('Dados Normal. pelo Peso - Chuva'!S$193-'Dados Normal. pelo Peso - Chuva'!S$194))</f>
        <v>0.66666666666666674</v>
      </c>
      <c r="T129" s="24">
        <f>IF(ISBLANK('Dados Normal. pelo Peso - Chuva'!T129),"",('Dados Normal. pelo Peso - Chuva'!T129-'Dados Normal. pelo Peso - Chuva'!T$194)/('Dados Normal. pelo Peso - Chuva'!T$193-'Dados Normal. pelo Peso - Chuva'!T$194))</f>
        <v>1</v>
      </c>
      <c r="U129" s="24">
        <f>IF(ISBLANK('Dados Normal. pelo Peso - Chuva'!U129),"",('Dados Normal. pelo Peso - Chuva'!U129-'Dados Normal. pelo Peso - Chuva'!U$194)/('Dados Normal. pelo Peso - Chuva'!U$193-'Dados Normal. pelo Peso - Chuva'!U$194))</f>
        <v>1</v>
      </c>
      <c r="V129" s="24">
        <f>IF(ISBLANK('Dados Normal. pelo Peso - Chuva'!V129),"",('Dados Normal. pelo Peso - Chuva'!V129-'Dados Normal. pelo Peso - Chuva'!V$194)/('Dados Normal. pelo Peso - Chuva'!V$193-'Dados Normal. pelo Peso - Chuva'!V$194))</f>
        <v>0.5416666666666663</v>
      </c>
      <c r="W129" s="24">
        <f>IF(ISBLANK('Dados Normal. pelo Peso - Chuva'!W129),"",('Dados Normal. pelo Peso - Chuva'!W129-'Dados Normal. pelo Peso - Chuva'!W$194)/('Dados Normal. pelo Peso - Chuva'!W$193-'Dados Normal. pelo Peso - Chuva'!W$194))</f>
        <v>0.55435759209344071</v>
      </c>
      <c r="X129" s="24">
        <f>IF(ISBLANK('Dados Normal. pelo Peso - Chuva'!X129),"",('Dados Normal. pelo Peso - Chuva'!X129-'Dados Normal. pelo Peso - Chuva'!X$194)/('Dados Normal. pelo Peso - Chuva'!X$193-'Dados Normal. pelo Peso - Chuva'!X$194))</f>
        <v>0.36432506887052307</v>
      </c>
      <c r="Y129" s="24">
        <f>IF(ISBLANK('Dados Normal. pelo Peso - Chuva'!Y129),"",('Dados Normal. pelo Peso - Chuva'!Y129-'Dados Normal. pelo Peso - Chuva'!Y$194)/('Dados Normal. pelo Peso - Chuva'!Y$193-'Dados Normal. pelo Peso - Chuva'!Y$194))</f>
        <v>0.75443106480855093</v>
      </c>
      <c r="Z129" s="24">
        <f>IF(ISBLANK('Dados Normal. pelo Peso - Chuva'!Z129),"",('Dados Normal. pelo Peso - Chuva'!Z129-'Dados Normal. pelo Peso - Chuva'!Z$194)/('Dados Normal. pelo Peso - Chuva'!Z$193-'Dados Normal. pelo Peso - Chuva'!Z$194))</f>
        <v>0.87275666936135821</v>
      </c>
      <c r="AA129" s="24">
        <f>IF(ISBLANK('Dados Normal. pelo Peso - Chuva'!AA129),"",('Dados Normal. pelo Peso - Chuva'!AA129-'Dados Normal. pelo Peso - Chuva'!AA$194)/('Dados Normal. pelo Peso - Chuva'!AA$193-'Dados Normal. pelo Peso - Chuva'!AA$194))</f>
        <v>0.72495690480750818</v>
      </c>
      <c r="AB129" s="24">
        <f>IF(ISBLANK('Dados Normal. pelo Peso - Chuva'!AB129),"",('Dados Normal. pelo Peso - Chuva'!AB129-'Dados Normal. pelo Peso - Chuva'!AB$194)/('Dados Normal. pelo Peso - Chuva'!AB$193-'Dados Normal. pelo Peso - Chuva'!AB$194))</f>
        <v>0.21276595744680854</v>
      </c>
      <c r="AC129" s="24">
        <f>IF(ISBLANK('Dados Normal. pelo Peso - Chuva'!AC129),"",('Dados Normal. pelo Peso - Chuva'!AC129-'Dados Normal. pelo Peso - Chuva'!AC$194)/('Dados Normal. pelo Peso - Chuva'!AC$193-'Dados Normal. pelo Peso - Chuva'!AC$194))</f>
        <v>0.43750000000000006</v>
      </c>
    </row>
    <row r="130" spans="1:29" s="17" customFormat="1" x14ac:dyDescent="0.25">
      <c r="A130" s="18" t="s">
        <v>1123</v>
      </c>
      <c r="B130" s="28" t="s">
        <v>1124</v>
      </c>
      <c r="C130" s="24">
        <f>IF(ISBLANK('Dados Normal. pelo Peso - Chuva'!C130),"",('Dados Normal. pelo Peso - Chuva'!C130-'Dados Normal. pelo Peso - Chuva'!C$194)/('Dados Normal. pelo Peso - Chuva'!C$193-'Dados Normal. pelo Peso - Chuva'!C$194))</f>
        <v>0.34478008204890093</v>
      </c>
      <c r="D130" s="24">
        <f>IF(ISBLANK('Dados Normal. pelo Peso - Chuva'!D130),"",('Dados Normal. pelo Peso - Chuva'!D130-'Dados Normal. pelo Peso - Chuva'!D$194)/('Dados Normal. pelo Peso - Chuva'!D$193-'Dados Normal. pelo Peso - Chuva'!D$194))</f>
        <v>0.67428671873304136</v>
      </c>
      <c r="E130" s="24">
        <f>IF(ISBLANK('Dados Normal. pelo Peso - Chuva'!E130),"",('Dados Normal. pelo Peso - Chuva'!E130-'Dados Normal. pelo Peso - Chuva'!E$194)/('Dados Normal. pelo Peso - Chuva'!E$193-'Dados Normal. pelo Peso - Chuva'!E$194))</f>
        <v>0.60985880604409215</v>
      </c>
      <c r="F130" s="24">
        <f>IF(ISBLANK('Dados Normal. pelo Peso - Chuva'!F130),"",('Dados Normal. pelo Peso - Chuva'!F130-'Dados Normal. pelo Peso - Chuva'!F$194)/('Dados Normal. pelo Peso - Chuva'!F$193-'Dados Normal. pelo Peso - Chuva'!F$194))</f>
        <v>0.68855932203389847</v>
      </c>
      <c r="G130" s="24">
        <f>IF(ISBLANK('Dados Normal. pelo Peso - Chuva'!G130),"",('Dados Normal. pelo Peso - Chuva'!G130-'Dados Normal. pelo Peso - Chuva'!G$194)/('Dados Normal. pelo Peso - Chuva'!G$193-'Dados Normal. pelo Peso - Chuva'!G$194))</f>
        <v>9.8851191605682898E-2</v>
      </c>
      <c r="H130" s="24">
        <f>IF(ISBLANK('Dados Normal. pelo Peso - Chuva'!H130),"",('Dados Normal. pelo Peso - Chuva'!H130-'Dados Normal. pelo Peso - Chuva'!H$194)/('Dados Normal. pelo Peso - Chuva'!H$193-'Dados Normal. pelo Peso - Chuva'!H$194))</f>
        <v>0.84418620636764852</v>
      </c>
      <c r="I130" s="24">
        <f>IF(ISBLANK('Dados Normal. pelo Peso - Chuva'!I130),"",('Dados Normal. pelo Peso - Chuva'!I130-'Dados Normal. pelo Peso - Chuva'!I$194)/('Dados Normal. pelo Peso - Chuva'!I$193-'Dados Normal. pelo Peso - Chuva'!I$194))</f>
        <v>0.4016744186046512</v>
      </c>
      <c r="J130" s="24">
        <f>IF(ISBLANK('Dados Normal. pelo Peso - Chuva'!J130),"",('Dados Normal. pelo Peso - Chuva'!J130-'Dados Normal. pelo Peso - Chuva'!J$194)/('Dados Normal. pelo Peso - Chuva'!J$193-'Dados Normal. pelo Peso - Chuva'!J$194))</f>
        <v>0.70515854235683872</v>
      </c>
      <c r="K130" s="24">
        <f>IF(ISBLANK('Dados Normal. pelo Peso - Chuva'!K130),"",('Dados Normal. pelo Peso - Chuva'!K130-'Dados Normal. pelo Peso - Chuva'!K$194)/('Dados Normal. pelo Peso - Chuva'!K$193-'Dados Normal. pelo Peso - Chuva'!K$194))</f>
        <v>0.45589419206440479</v>
      </c>
      <c r="L130" s="24">
        <f>IF(ISBLANK('Dados Normal. pelo Peso - Chuva'!L130),"",('Dados Normal. pelo Peso - Chuva'!L130-'Dados Normal. pelo Peso - Chuva'!L$194)/('Dados Normal. pelo Peso - Chuva'!L$193-'Dados Normal. pelo Peso - Chuva'!L$194))</f>
        <v>0.87787423744720794</v>
      </c>
      <c r="M130" s="24">
        <f>IF(ISBLANK('Dados Normal. pelo Peso - Chuva'!M130),"",('Dados Normal. pelo Peso - Chuva'!M130-'Dados Normal. pelo Peso - Chuva'!M$194)/('Dados Normal. pelo Peso - Chuva'!M$193-'Dados Normal. pelo Peso - Chuva'!M$194))</f>
        <v>0.84578898658028689</v>
      </c>
      <c r="N130" s="24">
        <f>IF(ISBLANK('Dados Normal. pelo Peso - Chuva'!N130),"",('Dados Normal. pelo Peso - Chuva'!N130-'Dados Normal. pelo Peso - Chuva'!N$194)/('Dados Normal. pelo Peso - Chuva'!N$193-'Dados Normal. pelo Peso - Chuva'!N$194))</f>
        <v>0.91116751269035534</v>
      </c>
      <c r="O130" s="24">
        <f>IF(ISBLANK('Dados Normal. pelo Peso - Chuva'!O130),"",('Dados Normal. pelo Peso - Chuva'!O130-'Dados Normal. pelo Peso - Chuva'!O$194)/('Dados Normal. pelo Peso - Chuva'!O$193-'Dados Normal. pelo Peso - Chuva'!O$194))</f>
        <v>0.91550632911392404</v>
      </c>
      <c r="P130" s="24">
        <f>IF(ISBLANK('Dados Normal. pelo Peso - Chuva'!P130),"",('Dados Normal. pelo Peso - Chuva'!P130-'Dados Normal. pelo Peso - Chuva'!P$194)/('Dados Normal. pelo Peso - Chuva'!P$193-'Dados Normal. pelo Peso - Chuva'!P$194))</f>
        <v>2.2547914317923662E-2</v>
      </c>
      <c r="Q130" s="24">
        <f>IF(ISBLANK('Dados Normal. pelo Peso - Chuva'!Q130),"",('Dados Normal. pelo Peso - Chuva'!Q130-'Dados Normal. pelo Peso - Chuva'!Q$194)/('Dados Normal. pelo Peso - Chuva'!Q$193-'Dados Normal. pelo Peso - Chuva'!Q$194))</f>
        <v>0</v>
      </c>
      <c r="R130" s="24">
        <f>IF(ISBLANK('Dados Normal. pelo Peso - Chuva'!R130),"",('Dados Normal. pelo Peso - Chuva'!R130-'Dados Normal. pelo Peso - Chuva'!R$194)/('Dados Normal. pelo Peso - Chuva'!R$193-'Dados Normal. pelo Peso - Chuva'!R$194))</f>
        <v>0</v>
      </c>
      <c r="S130" s="24">
        <f>IF(ISBLANK('Dados Normal. pelo Peso - Chuva'!S130),"",('Dados Normal. pelo Peso - Chuva'!S130-'Dados Normal. pelo Peso - Chuva'!S$194)/('Dados Normal. pelo Peso - Chuva'!S$193-'Dados Normal. pelo Peso - Chuva'!S$194))</f>
        <v>0.66666666666666674</v>
      </c>
      <c r="T130" s="24">
        <f>IF(ISBLANK('Dados Normal. pelo Peso - Chuva'!T130),"",('Dados Normal. pelo Peso - Chuva'!T130-'Dados Normal. pelo Peso - Chuva'!T$194)/('Dados Normal. pelo Peso - Chuva'!T$193-'Dados Normal. pelo Peso - Chuva'!T$194))</f>
        <v>1</v>
      </c>
      <c r="U130" s="24">
        <f>IF(ISBLANK('Dados Normal. pelo Peso - Chuva'!U130),"",('Dados Normal. pelo Peso - Chuva'!U130-'Dados Normal. pelo Peso - Chuva'!U$194)/('Dados Normal. pelo Peso - Chuva'!U$193-'Dados Normal. pelo Peso - Chuva'!U$194))</f>
        <v>1</v>
      </c>
      <c r="V130" s="24">
        <f>IF(ISBLANK('Dados Normal. pelo Peso - Chuva'!V130),"",('Dados Normal. pelo Peso - Chuva'!V130-'Dados Normal. pelo Peso - Chuva'!V$194)/('Dados Normal. pelo Peso - Chuva'!V$193-'Dados Normal. pelo Peso - Chuva'!V$194))</f>
        <v>0.70833333333333315</v>
      </c>
      <c r="W130" s="24">
        <f>IF(ISBLANK('Dados Normal. pelo Peso - Chuva'!W130),"",('Dados Normal. pelo Peso - Chuva'!W130-'Dados Normal. pelo Peso - Chuva'!W$194)/('Dados Normal. pelo Peso - Chuva'!W$193-'Dados Normal. pelo Peso - Chuva'!W$194))</f>
        <v>0.5655884995507634</v>
      </c>
      <c r="X130" s="24">
        <f>IF(ISBLANK('Dados Normal. pelo Peso - Chuva'!X130),"",('Dados Normal. pelo Peso - Chuva'!X130-'Dados Normal. pelo Peso - Chuva'!X$194)/('Dados Normal. pelo Peso - Chuva'!X$193-'Dados Normal. pelo Peso - Chuva'!X$194))</f>
        <v>0.20041322314049578</v>
      </c>
      <c r="Y130" s="24">
        <f>IF(ISBLANK('Dados Normal. pelo Peso - Chuva'!Y130),"",('Dados Normal. pelo Peso - Chuva'!Y130-'Dados Normal. pelo Peso - Chuva'!Y$194)/('Dados Normal. pelo Peso - Chuva'!Y$193-'Dados Normal. pelo Peso - Chuva'!Y$194))</f>
        <v>0.57989446624272756</v>
      </c>
      <c r="Z130" s="24">
        <f>IF(ISBLANK('Dados Normal. pelo Peso - Chuva'!Z130),"",('Dados Normal. pelo Peso - Chuva'!Z130-'Dados Normal. pelo Peso - Chuva'!Z$194)/('Dados Normal. pelo Peso - Chuva'!Z$193-'Dados Normal. pelo Peso - Chuva'!Z$194))</f>
        <v>0.63977364591754249</v>
      </c>
      <c r="AA130" s="24">
        <f>IF(ISBLANK('Dados Normal. pelo Peso - Chuva'!AA130),"",('Dados Normal. pelo Peso - Chuva'!AA130-'Dados Normal. pelo Peso - Chuva'!AA$194)/('Dados Normal. pelo Peso - Chuva'!AA$193-'Dados Normal. pelo Peso - Chuva'!AA$194))</f>
        <v>0.40011492051331166</v>
      </c>
      <c r="AB130" s="24">
        <f>IF(ISBLANK('Dados Normal. pelo Peso - Chuva'!AB130),"",('Dados Normal. pelo Peso - Chuva'!AB130-'Dados Normal. pelo Peso - Chuva'!AB$194)/('Dados Normal. pelo Peso - Chuva'!AB$193-'Dados Normal. pelo Peso - Chuva'!AB$194))</f>
        <v>0.36170212765957455</v>
      </c>
      <c r="AC130" s="24">
        <f>IF(ISBLANK('Dados Normal. pelo Peso - Chuva'!AC130),"",('Dados Normal. pelo Peso - Chuva'!AC130-'Dados Normal. pelo Peso - Chuva'!AC$194)/('Dados Normal. pelo Peso - Chuva'!AC$193-'Dados Normal. pelo Peso - Chuva'!AC$194))</f>
        <v>0.27083333333333343</v>
      </c>
    </row>
    <row r="131" spans="1:29" s="17" customFormat="1" x14ac:dyDescent="0.25">
      <c r="A131" s="18" t="s">
        <v>1125</v>
      </c>
      <c r="B131" s="28" t="s">
        <v>1126</v>
      </c>
      <c r="C131" s="24">
        <f>IF(ISBLANK('Dados Normal. pelo Peso - Chuva'!C131),"",('Dados Normal. pelo Peso - Chuva'!C131-'Dados Normal. pelo Peso - Chuva'!C$194)/('Dados Normal. pelo Peso - Chuva'!C$193-'Dados Normal. pelo Peso - Chuva'!C$194))</f>
        <v>0.26575627228000631</v>
      </c>
      <c r="D131" s="24">
        <f>IF(ISBLANK('Dados Normal. pelo Peso - Chuva'!D131),"",('Dados Normal. pelo Peso - Chuva'!D131-'Dados Normal. pelo Peso - Chuva'!D$194)/('Dados Normal. pelo Peso - Chuva'!D$193-'Dados Normal. pelo Peso - Chuva'!D$194))</f>
        <v>0.76817628573098151</v>
      </c>
      <c r="E131" s="24">
        <f>IF(ISBLANK('Dados Normal. pelo Peso - Chuva'!E131),"",('Dados Normal. pelo Peso - Chuva'!E131-'Dados Normal. pelo Peso - Chuva'!E$194)/('Dados Normal. pelo Peso - Chuva'!E$193-'Dados Normal. pelo Peso - Chuva'!E$194))</f>
        <v>0.40004954173891494</v>
      </c>
      <c r="F131" s="24">
        <f>IF(ISBLANK('Dados Normal. pelo Peso - Chuva'!F131),"",('Dados Normal. pelo Peso - Chuva'!F131-'Dados Normal. pelo Peso - Chuva'!F$194)/('Dados Normal. pelo Peso - Chuva'!F$193-'Dados Normal. pelo Peso - Chuva'!F$194))</f>
        <v>0.34261501210653761</v>
      </c>
      <c r="G131" s="24">
        <f>IF(ISBLANK('Dados Normal. pelo Peso - Chuva'!G131),"",('Dados Normal. pelo Peso - Chuva'!G131-'Dados Normal. pelo Peso - Chuva'!G$194)/('Dados Normal. pelo Peso - Chuva'!G$193-'Dados Normal. pelo Peso - Chuva'!G$194))</f>
        <v>0.41029846901032851</v>
      </c>
      <c r="H131" s="24">
        <f>IF(ISBLANK('Dados Normal. pelo Peso - Chuva'!H131),"",('Dados Normal. pelo Peso - Chuva'!H131-'Dados Normal. pelo Peso - Chuva'!H$194)/('Dados Normal. pelo Peso - Chuva'!H$193-'Dados Normal. pelo Peso - Chuva'!H$194))</f>
        <v>0.94343608073607843</v>
      </c>
      <c r="I131" s="24">
        <f>IF(ISBLANK('Dados Normal. pelo Peso - Chuva'!I131),"",('Dados Normal. pelo Peso - Chuva'!I131-'Dados Normal. pelo Peso - Chuva'!I$194)/('Dados Normal. pelo Peso - Chuva'!I$193-'Dados Normal. pelo Peso - Chuva'!I$194))</f>
        <v>0.63981395348837211</v>
      </c>
      <c r="J131" s="24">
        <f>IF(ISBLANK('Dados Normal. pelo Peso - Chuva'!J131),"",('Dados Normal. pelo Peso - Chuva'!J131-'Dados Normal. pelo Peso - Chuva'!J$194)/('Dados Normal. pelo Peso - Chuva'!J$193-'Dados Normal. pelo Peso - Chuva'!J$194))</f>
        <v>0.66871746332229065</v>
      </c>
      <c r="K131" s="24">
        <f>IF(ISBLANK('Dados Normal. pelo Peso - Chuva'!K131),"",('Dados Normal. pelo Peso - Chuva'!K131-'Dados Normal. pelo Peso - Chuva'!K$194)/('Dados Normal. pelo Peso - Chuva'!K$193-'Dados Normal. pelo Peso - Chuva'!K$194))</f>
        <v>0.63300747556066705</v>
      </c>
      <c r="L131" s="24">
        <f>IF(ISBLANK('Dados Normal. pelo Peso - Chuva'!L131),"",('Dados Normal. pelo Peso - Chuva'!L131-'Dados Normal. pelo Peso - Chuva'!L$194)/('Dados Normal. pelo Peso - Chuva'!L$193-'Dados Normal. pelo Peso - Chuva'!L$194))</f>
        <v>0.7810886907555139</v>
      </c>
      <c r="M131" s="24">
        <f>IF(ISBLANK('Dados Normal. pelo Peso - Chuva'!M131),"",('Dados Normal. pelo Peso - Chuva'!M131-'Dados Normal. pelo Peso - Chuva'!M$194)/('Dados Normal. pelo Peso - Chuva'!M$193-'Dados Normal. pelo Peso - Chuva'!M$194))</f>
        <v>0.66288755205923178</v>
      </c>
      <c r="N131" s="24">
        <f>IF(ISBLANK('Dados Normal. pelo Peso - Chuva'!N131),"",('Dados Normal. pelo Peso - Chuva'!N131-'Dados Normal. pelo Peso - Chuva'!N$194)/('Dados Normal. pelo Peso - Chuva'!N$193-'Dados Normal. pelo Peso - Chuva'!N$194))</f>
        <v>0.84158206429780058</v>
      </c>
      <c r="O131" s="24">
        <f>IF(ISBLANK('Dados Normal. pelo Peso - Chuva'!O131),"",('Dados Normal. pelo Peso - Chuva'!O131-'Dados Normal. pelo Peso - Chuva'!O$194)/('Dados Normal. pelo Peso - Chuva'!O$193-'Dados Normal. pelo Peso - Chuva'!O$194))</f>
        <v>0.93322784810126591</v>
      </c>
      <c r="P131" s="24">
        <f>IF(ISBLANK('Dados Normal. pelo Peso - Chuva'!P131),"",('Dados Normal. pelo Peso - Chuva'!P131-'Dados Normal. pelo Peso - Chuva'!P$194)/('Dados Normal. pelo Peso - Chuva'!P$193-'Dados Normal. pelo Peso - Chuva'!P$194))</f>
        <v>6.0879368658398103E-2</v>
      </c>
      <c r="Q131" s="24">
        <f>IF(ISBLANK('Dados Normal. pelo Peso - Chuva'!Q131),"",('Dados Normal. pelo Peso - Chuva'!Q131-'Dados Normal. pelo Peso - Chuva'!Q$194)/('Dados Normal. pelo Peso - Chuva'!Q$193-'Dados Normal. pelo Peso - Chuva'!Q$194))</f>
        <v>1</v>
      </c>
      <c r="R131" s="24">
        <f>IF(ISBLANK('Dados Normal. pelo Peso - Chuva'!R131),"",('Dados Normal. pelo Peso - Chuva'!R131-'Dados Normal. pelo Peso - Chuva'!R$194)/('Dados Normal. pelo Peso - Chuva'!R$193-'Dados Normal. pelo Peso - Chuva'!R$194))</f>
        <v>1</v>
      </c>
      <c r="S131" s="24">
        <f>IF(ISBLANK('Dados Normal. pelo Peso - Chuva'!S131),"",('Dados Normal. pelo Peso - Chuva'!S131-'Dados Normal. pelo Peso - Chuva'!S$194)/('Dados Normal. pelo Peso - Chuva'!S$193-'Dados Normal. pelo Peso - Chuva'!S$194))</f>
        <v>0.66666666666666674</v>
      </c>
      <c r="T131" s="24">
        <f>IF(ISBLANK('Dados Normal. pelo Peso - Chuva'!T131),"",('Dados Normal. pelo Peso - Chuva'!T131-'Dados Normal. pelo Peso - Chuva'!T$194)/('Dados Normal. pelo Peso - Chuva'!T$193-'Dados Normal. pelo Peso - Chuva'!T$194))</f>
        <v>1</v>
      </c>
      <c r="U131" s="24">
        <f>IF(ISBLANK('Dados Normal. pelo Peso - Chuva'!U131),"",('Dados Normal. pelo Peso - Chuva'!U131-'Dados Normal. pelo Peso - Chuva'!U$194)/('Dados Normal. pelo Peso - Chuva'!U$193-'Dados Normal. pelo Peso - Chuva'!U$194))</f>
        <v>1</v>
      </c>
      <c r="V131" s="24">
        <f>IF(ISBLANK('Dados Normal. pelo Peso - Chuva'!V131),"",('Dados Normal. pelo Peso - Chuva'!V131-'Dados Normal. pelo Peso - Chuva'!V$194)/('Dados Normal. pelo Peso - Chuva'!V$193-'Dados Normal. pelo Peso - Chuva'!V$194))</f>
        <v>0.79166666666666663</v>
      </c>
      <c r="W131" s="24">
        <f>IF(ISBLANK('Dados Normal. pelo Peso - Chuva'!W131),"",('Dados Normal. pelo Peso - Chuva'!W131-'Dados Normal. pelo Peso - Chuva'!W$194)/('Dados Normal. pelo Peso - Chuva'!W$193-'Dados Normal. pelo Peso - Chuva'!W$194))</f>
        <v>0.26325247079964048</v>
      </c>
      <c r="X131" s="24">
        <f>IF(ISBLANK('Dados Normal. pelo Peso - Chuva'!X131),"",('Dados Normal. pelo Peso - Chuva'!X131-'Dados Normal. pelo Peso - Chuva'!X$194)/('Dados Normal. pelo Peso - Chuva'!X$193-'Dados Normal. pelo Peso - Chuva'!X$194))</f>
        <v>0.54132231404958686</v>
      </c>
      <c r="Y131" s="24">
        <f>IF(ISBLANK('Dados Normal. pelo Peso - Chuva'!Y131),"",('Dados Normal. pelo Peso - Chuva'!Y131-'Dados Normal. pelo Peso - Chuva'!Y$194)/('Dados Normal. pelo Peso - Chuva'!Y$193-'Dados Normal. pelo Peso - Chuva'!Y$194))</f>
        <v>0.22337978622649168</v>
      </c>
      <c r="Z131" s="24">
        <f>IF(ISBLANK('Dados Normal. pelo Peso - Chuva'!Z131),"",('Dados Normal. pelo Peso - Chuva'!Z131-'Dados Normal. pelo Peso - Chuva'!Z$194)/('Dados Normal. pelo Peso - Chuva'!Z$193-'Dados Normal. pelo Peso - Chuva'!Z$194))</f>
        <v>0.15941794664510917</v>
      </c>
      <c r="AA131" s="24">
        <f>IF(ISBLANK('Dados Normal. pelo Peso - Chuva'!AA131),"",('Dados Normal. pelo Peso - Chuva'!AA131-'Dados Normal. pelo Peso - Chuva'!AA$194)/('Dados Normal. pelo Peso - Chuva'!AA$193-'Dados Normal. pelo Peso - Chuva'!AA$194))</f>
        <v>0.24056694119900399</v>
      </c>
      <c r="AB131" s="24">
        <f>IF(ISBLANK('Dados Normal. pelo Peso - Chuva'!AB131),"",('Dados Normal. pelo Peso - Chuva'!AB131-'Dados Normal. pelo Peso - Chuva'!AB$194)/('Dados Normal. pelo Peso - Chuva'!AB$193-'Dados Normal. pelo Peso - Chuva'!AB$194))</f>
        <v>0.1702127659574468</v>
      </c>
      <c r="AC131" s="24">
        <f>IF(ISBLANK('Dados Normal. pelo Peso - Chuva'!AC131),"",('Dados Normal. pelo Peso - Chuva'!AC131-'Dados Normal. pelo Peso - Chuva'!AC$194)/('Dados Normal. pelo Peso - Chuva'!AC$193-'Dados Normal. pelo Peso - Chuva'!AC$194))</f>
        <v>0.16666666666666663</v>
      </c>
    </row>
    <row r="132" spans="1:29" s="17" customFormat="1" x14ac:dyDescent="0.25">
      <c r="A132" s="18" t="s">
        <v>1127</v>
      </c>
      <c r="B132" s="28" t="s">
        <v>1128</v>
      </c>
      <c r="C132" s="24">
        <f>IF(ISBLANK('Dados Normal. pelo Peso - Chuva'!C132),"",('Dados Normal. pelo Peso - Chuva'!C132-'Dados Normal. pelo Peso - Chuva'!C$194)/('Dados Normal. pelo Peso - Chuva'!C$193-'Dados Normal. pelo Peso - Chuva'!C$194))</f>
        <v>0.10600210780417994</v>
      </c>
      <c r="D132" s="24">
        <f>IF(ISBLANK('Dados Normal. pelo Peso - Chuva'!D132),"",('Dados Normal. pelo Peso - Chuva'!D132-'Dados Normal. pelo Peso - Chuva'!D$194)/('Dados Normal. pelo Peso - Chuva'!D$193-'Dados Normal. pelo Peso - Chuva'!D$194))</f>
        <v>0.82073347202637936</v>
      </c>
      <c r="E132" s="24">
        <f>IF(ISBLANK('Dados Normal. pelo Peso - Chuva'!E132),"",('Dados Normal. pelo Peso - Chuva'!E132-'Dados Normal. pelo Peso - Chuva'!E$194)/('Dados Normal. pelo Peso - Chuva'!E$193-'Dados Normal. pelo Peso - Chuva'!E$194))</f>
        <v>0.15580876888778794</v>
      </c>
      <c r="F132" s="24">
        <f>IF(ISBLANK('Dados Normal. pelo Peso - Chuva'!F132),"",('Dados Normal. pelo Peso - Chuva'!F132-'Dados Normal. pelo Peso - Chuva'!F$194)/('Dados Normal. pelo Peso - Chuva'!F$193-'Dados Normal. pelo Peso - Chuva'!F$194))</f>
        <v>7.3849878934624733E-2</v>
      </c>
      <c r="G132" s="24">
        <f>IF(ISBLANK('Dados Normal. pelo Peso - Chuva'!G132),"",('Dados Normal. pelo Peso - Chuva'!G132-'Dados Normal. pelo Peso - Chuva'!G$194)/('Dados Normal. pelo Peso - Chuva'!G$193-'Dados Normal. pelo Peso - Chuva'!G$194))</f>
        <v>0.13946583387007175</v>
      </c>
      <c r="H132" s="24">
        <f>IF(ISBLANK('Dados Normal. pelo Peso - Chuva'!H132),"",('Dados Normal. pelo Peso - Chuva'!H132-'Dados Normal. pelo Peso - Chuva'!H$194)/('Dados Normal. pelo Peso - Chuva'!H$193-'Dados Normal. pelo Peso - Chuva'!H$194))</f>
        <v>0.87735259294770596</v>
      </c>
      <c r="I132" s="24">
        <f>IF(ISBLANK('Dados Normal. pelo Peso - Chuva'!I132),"",('Dados Normal. pelo Peso - Chuva'!I132-'Dados Normal. pelo Peso - Chuva'!I$194)/('Dados Normal. pelo Peso - Chuva'!I$193-'Dados Normal. pelo Peso - Chuva'!I$194))</f>
        <v>0.8200930232558139</v>
      </c>
      <c r="J132" s="24">
        <f>IF(ISBLANK('Dados Normal. pelo Peso - Chuva'!J132),"",('Dados Normal. pelo Peso - Chuva'!J132-'Dados Normal. pelo Peso - Chuva'!J$194)/('Dados Normal. pelo Peso - Chuva'!J$193-'Dados Normal. pelo Peso - Chuva'!J$194))</f>
        <v>0.59630856601987703</v>
      </c>
      <c r="K132" s="24">
        <f>IF(ISBLANK('Dados Normal. pelo Peso - Chuva'!K132),"",('Dados Normal. pelo Peso - Chuva'!K132-'Dados Normal. pelo Peso - Chuva'!K$194)/('Dados Normal. pelo Peso - Chuva'!K$193-'Dados Normal. pelo Peso - Chuva'!K$194))</f>
        <v>0.19217941345600911</v>
      </c>
      <c r="L132" s="24">
        <f>IF(ISBLANK('Dados Normal. pelo Peso - Chuva'!L132),"",('Dados Normal. pelo Peso - Chuva'!L132-'Dados Normal. pelo Peso - Chuva'!L$194)/('Dados Normal. pelo Peso - Chuva'!L$193-'Dados Normal. pelo Peso - Chuva'!L$194))</f>
        <v>0.98897231346785552</v>
      </c>
      <c r="M132" s="24">
        <f>IF(ISBLANK('Dados Normal. pelo Peso - Chuva'!M132),"",('Dados Normal. pelo Peso - Chuva'!M132-'Dados Normal. pelo Peso - Chuva'!M$194)/('Dados Normal. pelo Peso - Chuva'!M$193-'Dados Normal. pelo Peso - Chuva'!M$194))</f>
        <v>0.79835724201758462</v>
      </c>
      <c r="N132" s="24">
        <f>IF(ISBLANK('Dados Normal. pelo Peso - Chuva'!N132),"",('Dados Normal. pelo Peso - Chuva'!N132-'Dados Normal. pelo Peso - Chuva'!N$194)/('Dados Normal. pelo Peso - Chuva'!N$193-'Dados Normal. pelo Peso - Chuva'!N$194))</f>
        <v>0.94987309644670059</v>
      </c>
      <c r="O132" s="24">
        <f>IF(ISBLANK('Dados Normal. pelo Peso - Chuva'!O132),"",('Dados Normal. pelo Peso - Chuva'!O132-'Dados Normal. pelo Peso - Chuva'!O$194)/('Dados Normal. pelo Peso - Chuva'!O$193-'Dados Normal. pelo Peso - Chuva'!O$194))</f>
        <v>0.96835443037974689</v>
      </c>
      <c r="P132" s="24">
        <f>IF(ISBLANK('Dados Normal. pelo Peso - Chuva'!P132),"",('Dados Normal. pelo Peso - Chuva'!P132-'Dados Normal. pelo Peso - Chuva'!P$194)/('Dados Normal. pelo Peso - Chuva'!P$193-'Dados Normal. pelo Peso - Chuva'!P$194))</f>
        <v>3.7204058624577839E-2</v>
      </c>
      <c r="Q132" s="24">
        <f>IF(ISBLANK('Dados Normal. pelo Peso - Chuva'!Q132),"",('Dados Normal. pelo Peso - Chuva'!Q132-'Dados Normal. pelo Peso - Chuva'!Q$194)/('Dados Normal. pelo Peso - Chuva'!Q$193-'Dados Normal. pelo Peso - Chuva'!Q$194))</f>
        <v>0</v>
      </c>
      <c r="R132" s="24">
        <f>IF(ISBLANK('Dados Normal. pelo Peso - Chuva'!R132),"",('Dados Normal. pelo Peso - Chuva'!R132-'Dados Normal. pelo Peso - Chuva'!R$194)/('Dados Normal. pelo Peso - Chuva'!R$193-'Dados Normal. pelo Peso - Chuva'!R$194))</f>
        <v>1</v>
      </c>
      <c r="S132" s="24">
        <f>IF(ISBLANK('Dados Normal. pelo Peso - Chuva'!S132),"",('Dados Normal. pelo Peso - Chuva'!S132-'Dados Normal. pelo Peso - Chuva'!S$194)/('Dados Normal. pelo Peso - Chuva'!S$193-'Dados Normal. pelo Peso - Chuva'!S$194))</f>
        <v>0.66666666666666674</v>
      </c>
      <c r="T132" s="24">
        <f>IF(ISBLANK('Dados Normal. pelo Peso - Chuva'!T132),"",('Dados Normal. pelo Peso - Chuva'!T132-'Dados Normal. pelo Peso - Chuva'!T$194)/('Dados Normal. pelo Peso - Chuva'!T$193-'Dados Normal. pelo Peso - Chuva'!T$194))</f>
        <v>1</v>
      </c>
      <c r="U132" s="24">
        <f>IF(ISBLANK('Dados Normal. pelo Peso - Chuva'!U132),"",('Dados Normal. pelo Peso - Chuva'!U132-'Dados Normal. pelo Peso - Chuva'!U$194)/('Dados Normal. pelo Peso - Chuva'!U$193-'Dados Normal. pelo Peso - Chuva'!U$194))</f>
        <v>1</v>
      </c>
      <c r="V132" s="24">
        <f>IF(ISBLANK('Dados Normal. pelo Peso - Chuva'!V132),"",('Dados Normal. pelo Peso - Chuva'!V132-'Dados Normal. pelo Peso - Chuva'!V$194)/('Dados Normal. pelo Peso - Chuva'!V$193-'Dados Normal. pelo Peso - Chuva'!V$194))</f>
        <v>0.91666666666666663</v>
      </c>
      <c r="W132" s="24">
        <f>IF(ISBLANK('Dados Normal. pelo Peso - Chuva'!W132),"",('Dados Normal. pelo Peso - Chuva'!W132-'Dados Normal. pelo Peso - Chuva'!W$194)/('Dados Normal. pelo Peso - Chuva'!W$193-'Dados Normal. pelo Peso - Chuva'!W$194))</f>
        <v>5.076370170709775E-2</v>
      </c>
      <c r="X132" s="24">
        <f>IF(ISBLANK('Dados Normal. pelo Peso - Chuva'!X132),"",('Dados Normal. pelo Peso - Chuva'!X132-'Dados Normal. pelo Peso - Chuva'!X$194)/('Dados Normal. pelo Peso - Chuva'!X$193-'Dados Normal. pelo Peso - Chuva'!X$194))</f>
        <v>0.73484848484848486</v>
      </c>
      <c r="Y132" s="24">
        <f>IF(ISBLANK('Dados Normal. pelo Peso - Chuva'!Y132),"",('Dados Normal. pelo Peso - Chuva'!Y132-'Dados Normal. pelo Peso - Chuva'!Y$194)/('Dados Normal. pelo Peso - Chuva'!Y$193-'Dados Normal. pelo Peso - Chuva'!Y$194))</f>
        <v>6.1696658097686374E-2</v>
      </c>
      <c r="Z132" s="24">
        <f>IF(ISBLANK('Dados Normal. pelo Peso - Chuva'!Z132),"",('Dados Normal. pelo Peso - Chuva'!Z132-'Dados Normal. pelo Peso - Chuva'!Z$194)/('Dados Normal. pelo Peso - Chuva'!Z$193-'Dados Normal. pelo Peso - Chuva'!Z$194))</f>
        <v>5.8367016976556184E-2</v>
      </c>
      <c r="AA132" s="24">
        <f>IF(ISBLANK('Dados Normal. pelo Peso - Chuva'!AA132),"",('Dados Normal. pelo Peso - Chuva'!AA132-'Dados Normal. pelo Peso - Chuva'!AA$194)/('Dados Normal. pelo Peso - Chuva'!AA$193-'Dados Normal. pelo Peso - Chuva'!AA$194))</f>
        <v>0.18885271020877226</v>
      </c>
      <c r="AB132" s="24">
        <f>IF(ISBLANK('Dados Normal. pelo Peso - Chuva'!AB132),"",('Dados Normal. pelo Peso - Chuva'!AB132-'Dados Normal. pelo Peso - Chuva'!AB$194)/('Dados Normal. pelo Peso - Chuva'!AB$193-'Dados Normal. pelo Peso - Chuva'!AB$194))</f>
        <v>0</v>
      </c>
      <c r="AC132" s="24">
        <f>IF(ISBLANK('Dados Normal. pelo Peso - Chuva'!AC132),"",('Dados Normal. pelo Peso - Chuva'!AC132-'Dados Normal. pelo Peso - Chuva'!AC$194)/('Dados Normal. pelo Peso - Chuva'!AC$193-'Dados Normal. pelo Peso - Chuva'!AC$194))</f>
        <v>8.3333333333333315E-2</v>
      </c>
    </row>
    <row r="133" spans="1:29" s="17" customFormat="1" x14ac:dyDescent="0.25">
      <c r="A133" s="18" t="s">
        <v>1129</v>
      </c>
      <c r="B133" s="28" t="s">
        <v>1130</v>
      </c>
      <c r="C133" s="24">
        <f>IF(ISBLANK('Dados Normal. pelo Peso - Chuva'!C133),"",('Dados Normal. pelo Peso - Chuva'!C133-'Dados Normal. pelo Peso - Chuva'!C$194)/('Dados Normal. pelo Peso - Chuva'!C$193-'Dados Normal. pelo Peso - Chuva'!C$194))</f>
        <v>0.78841761621636408</v>
      </c>
      <c r="D133" s="24">
        <f>IF(ISBLANK('Dados Normal. pelo Peso - Chuva'!D133),"",('Dados Normal. pelo Peso - Chuva'!D133-'Dados Normal. pelo Peso - Chuva'!D$194)/('Dados Normal. pelo Peso - Chuva'!D$193-'Dados Normal. pelo Peso - Chuva'!D$194))</f>
        <v>0.22013792404118554</v>
      </c>
      <c r="E133" s="24">
        <f>IF(ISBLANK('Dados Normal. pelo Peso - Chuva'!E133),"",('Dados Normal. pelo Peso - Chuva'!E133-'Dados Normal. pelo Peso - Chuva'!E$194)/('Dados Normal. pelo Peso - Chuva'!E$193-'Dados Normal. pelo Peso - Chuva'!E$194))</f>
        <v>0.55783998018330438</v>
      </c>
      <c r="F133" s="24">
        <f>IF(ISBLANK('Dados Normal. pelo Peso - Chuva'!F133),"",('Dados Normal. pelo Peso - Chuva'!F133-'Dados Normal. pelo Peso - Chuva'!F$194)/('Dados Normal. pelo Peso - Chuva'!F$193-'Dados Normal. pelo Peso - Chuva'!F$194))</f>
        <v>0.4052663438256659</v>
      </c>
      <c r="G133" s="24">
        <f>IF(ISBLANK('Dados Normal. pelo Peso - Chuva'!G133),"",('Dados Normal. pelo Peso - Chuva'!G133-'Dados Normal. pelo Peso - Chuva'!G$194)/('Dados Normal. pelo Peso - Chuva'!G$193-'Dados Normal. pelo Peso - Chuva'!G$194))</f>
        <v>9.4027734504549529E-2</v>
      </c>
      <c r="H133" s="24">
        <f>IF(ISBLANK('Dados Normal. pelo Peso - Chuva'!H133),"",('Dados Normal. pelo Peso - Chuva'!H133-'Dados Normal. pelo Peso - Chuva'!H$194)/('Dados Normal. pelo Peso - Chuva'!H$193-'Dados Normal. pelo Peso - Chuva'!H$194))</f>
        <v>0.87717652057268314</v>
      </c>
      <c r="I133" s="24">
        <f>IF(ISBLANK('Dados Normal. pelo Peso - Chuva'!I133),"",('Dados Normal. pelo Peso - Chuva'!I133-'Dados Normal. pelo Peso - Chuva'!I$194)/('Dados Normal. pelo Peso - Chuva'!I$193-'Dados Normal. pelo Peso - Chuva'!I$194))</f>
        <v>0.76483720930232557</v>
      </c>
      <c r="J133" s="24">
        <f>IF(ISBLANK('Dados Normal. pelo Peso - Chuva'!J133),"",('Dados Normal. pelo Peso - Chuva'!J133-'Dados Normal. pelo Peso - Chuva'!J$194)/('Dados Normal. pelo Peso - Chuva'!J$193-'Dados Normal. pelo Peso - Chuva'!J$194))</f>
        <v>0.54614292475153814</v>
      </c>
      <c r="K133" s="24">
        <f>IF(ISBLANK('Dados Normal. pelo Peso - Chuva'!K133),"",('Dados Normal. pelo Peso - Chuva'!K133-'Dados Normal. pelo Peso - Chuva'!K$194)/('Dados Normal. pelo Peso - Chuva'!K$193-'Dados Normal. pelo Peso - Chuva'!K$194))</f>
        <v>0.68867165037377809</v>
      </c>
      <c r="L133" s="24">
        <f>IF(ISBLANK('Dados Normal. pelo Peso - Chuva'!L133),"",('Dados Normal. pelo Peso - Chuva'!L133-'Dados Normal. pelo Peso - Chuva'!L$194)/('Dados Normal. pelo Peso - Chuva'!L$193-'Dados Normal. pelo Peso - Chuva'!L$194))</f>
        <v>0.76783200375410587</v>
      </c>
      <c r="M133" s="24">
        <f>IF(ISBLANK('Dados Normal. pelo Peso - Chuva'!M133),"",('Dados Normal. pelo Peso - Chuva'!M133-'Dados Normal. pelo Peso - Chuva'!M$194)/('Dados Normal. pelo Peso - Chuva'!M$193-'Dados Normal. pelo Peso - Chuva'!M$194))</f>
        <v>0.72188801480795939</v>
      </c>
      <c r="N133" s="24">
        <f>IF(ISBLANK('Dados Normal. pelo Peso - Chuva'!N133),"",('Dados Normal. pelo Peso - Chuva'!N133-'Dados Normal. pelo Peso - Chuva'!N$194)/('Dados Normal. pelo Peso - Chuva'!N$193-'Dados Normal. pelo Peso - Chuva'!N$194))</f>
        <v>0.85152284263959399</v>
      </c>
      <c r="O133" s="24">
        <f>IF(ISBLANK('Dados Normal. pelo Peso - Chuva'!O133),"",('Dados Normal. pelo Peso - Chuva'!O133-'Dados Normal. pelo Peso - Chuva'!O$194)/('Dados Normal. pelo Peso - Chuva'!O$193-'Dados Normal. pelo Peso - Chuva'!O$194))</f>
        <v>0.85427215189873418</v>
      </c>
      <c r="P133" s="24">
        <f>IF(ISBLANK('Dados Normal. pelo Peso - Chuva'!P133),"",('Dados Normal. pelo Peso - Chuva'!P133-'Dados Normal. pelo Peso - Chuva'!P$194)/('Dados Normal. pelo Peso - Chuva'!P$193-'Dados Normal. pelo Peso - Chuva'!P$194))</f>
        <v>6.4261555806087917E-2</v>
      </c>
      <c r="Q133" s="24">
        <f>IF(ISBLANK('Dados Normal. pelo Peso - Chuva'!Q133),"",('Dados Normal. pelo Peso - Chuva'!Q133-'Dados Normal. pelo Peso - Chuva'!Q$194)/('Dados Normal. pelo Peso - Chuva'!Q$193-'Dados Normal. pelo Peso - Chuva'!Q$194))</f>
        <v>1</v>
      </c>
      <c r="R133" s="24">
        <f>IF(ISBLANK('Dados Normal. pelo Peso - Chuva'!R133),"",('Dados Normal. pelo Peso - Chuva'!R133-'Dados Normal. pelo Peso - Chuva'!R$194)/('Dados Normal. pelo Peso - Chuva'!R$193-'Dados Normal. pelo Peso - Chuva'!R$194))</f>
        <v>1</v>
      </c>
      <c r="S133" s="24">
        <f>IF(ISBLANK('Dados Normal. pelo Peso - Chuva'!S133),"",('Dados Normal. pelo Peso - Chuva'!S133-'Dados Normal. pelo Peso - Chuva'!S$194)/('Dados Normal. pelo Peso - Chuva'!S$193-'Dados Normal. pelo Peso - Chuva'!S$194))</f>
        <v>1</v>
      </c>
      <c r="T133" s="24">
        <f>IF(ISBLANK('Dados Normal. pelo Peso - Chuva'!T133),"",('Dados Normal. pelo Peso - Chuva'!T133-'Dados Normal. pelo Peso - Chuva'!T$194)/('Dados Normal. pelo Peso - Chuva'!T$193-'Dados Normal. pelo Peso - Chuva'!T$194))</f>
        <v>1</v>
      </c>
      <c r="U133" s="24">
        <f>IF(ISBLANK('Dados Normal. pelo Peso - Chuva'!U133),"",('Dados Normal. pelo Peso - Chuva'!U133-'Dados Normal. pelo Peso - Chuva'!U$194)/('Dados Normal. pelo Peso - Chuva'!U$193-'Dados Normal. pelo Peso - Chuva'!U$194))</f>
        <v>1</v>
      </c>
      <c r="V133" s="24">
        <f>IF(ISBLANK('Dados Normal. pelo Peso - Chuva'!V133),"",('Dados Normal. pelo Peso - Chuva'!V133-'Dados Normal. pelo Peso - Chuva'!V$194)/('Dados Normal. pelo Peso - Chuva'!V$193-'Dados Normal. pelo Peso - Chuva'!V$194))</f>
        <v>0.66666666666666663</v>
      </c>
      <c r="W133" s="24">
        <f>IF(ISBLANK('Dados Normal. pelo Peso - Chuva'!W133),"",('Dados Normal. pelo Peso - Chuva'!W133-'Dados Normal. pelo Peso - Chuva'!W$194)/('Dados Normal. pelo Peso - Chuva'!W$193-'Dados Normal. pelo Peso - Chuva'!W$194))</f>
        <v>0.82075471698113212</v>
      </c>
      <c r="X133" s="24">
        <f>IF(ISBLANK('Dados Normal. pelo Peso - Chuva'!X133),"",('Dados Normal. pelo Peso - Chuva'!X133-'Dados Normal. pelo Peso - Chuva'!X$194)/('Dados Normal. pelo Peso - Chuva'!X$193-'Dados Normal. pelo Peso - Chuva'!X$194))</f>
        <v>0.40082644628099051</v>
      </c>
      <c r="Y133" s="24">
        <f>IF(ISBLANK('Dados Normal. pelo Peso - Chuva'!Y133),"",('Dados Normal. pelo Peso - Chuva'!Y133-'Dados Normal. pelo Peso - Chuva'!Y$194)/('Dados Normal. pelo Peso - Chuva'!Y$193-'Dados Normal. pelo Peso - Chuva'!Y$194))</f>
        <v>0.686781220403193</v>
      </c>
      <c r="Z133" s="24">
        <f>IF(ISBLANK('Dados Normal. pelo Peso - Chuva'!Z133),"",('Dados Normal. pelo Peso - Chuva'!Z133-'Dados Normal. pelo Peso - Chuva'!Z$194)/('Dados Normal. pelo Peso - Chuva'!Z$193-'Dados Normal. pelo Peso - Chuva'!Z$194))</f>
        <v>0.68601455133387224</v>
      </c>
      <c r="AA133" s="24">
        <f>IF(ISBLANK('Dados Normal. pelo Peso - Chuva'!AA133),"",('Dados Normal. pelo Peso - Chuva'!AA133-'Dados Normal. pelo Peso - Chuva'!AA$194)/('Dados Normal. pelo Peso - Chuva'!AA$193-'Dados Normal. pelo Peso - Chuva'!AA$194))</f>
        <v>0.49434974142884508</v>
      </c>
      <c r="AB133" s="24">
        <f>IF(ISBLANK('Dados Normal. pelo Peso - Chuva'!AB133),"",('Dados Normal. pelo Peso - Chuva'!AB133-'Dados Normal. pelo Peso - Chuva'!AB$194)/('Dados Normal. pelo Peso - Chuva'!AB$193-'Dados Normal. pelo Peso - Chuva'!AB$194))</f>
        <v>0.34042553191489361</v>
      </c>
      <c r="AC133" s="24">
        <f>IF(ISBLANK('Dados Normal. pelo Peso - Chuva'!AC133),"",('Dados Normal. pelo Peso - Chuva'!AC133-'Dados Normal. pelo Peso - Chuva'!AC$194)/('Dados Normal. pelo Peso - Chuva'!AC$193-'Dados Normal. pelo Peso - Chuva'!AC$194))</f>
        <v>0.33333333333333326</v>
      </c>
    </row>
    <row r="134" spans="1:29" s="17" customFormat="1" x14ac:dyDescent="0.25">
      <c r="A134" s="18" t="s">
        <v>1131</v>
      </c>
      <c r="B134" s="28" t="s">
        <v>1132</v>
      </c>
      <c r="C134" s="24">
        <f>IF(ISBLANK('Dados Normal. pelo Peso - Chuva'!C134),"",('Dados Normal. pelo Peso - Chuva'!C134-'Dados Normal. pelo Peso - Chuva'!C$194)/('Dados Normal. pelo Peso - Chuva'!C$193-'Dados Normal. pelo Peso - Chuva'!C$194))</f>
        <v>0.50752191049978002</v>
      </c>
      <c r="D134" s="24">
        <f>IF(ISBLANK('Dados Normal. pelo Peso - Chuva'!D134),"",('Dados Normal. pelo Peso - Chuva'!D134-'Dados Normal. pelo Peso - Chuva'!D$194)/('Dados Normal. pelo Peso - Chuva'!D$193-'Dados Normal. pelo Peso - Chuva'!D$194))</f>
        <v>0.50457772718368488</v>
      </c>
      <c r="E134" s="24">
        <f>IF(ISBLANK('Dados Normal. pelo Peso - Chuva'!E134),"",('Dados Normal. pelo Peso - Chuva'!E134-'Dados Normal. pelo Peso - Chuva'!E$194)/('Dados Normal. pelo Peso - Chuva'!E$193-'Dados Normal. pelo Peso - Chuva'!E$194))</f>
        <v>0.5949962843695813</v>
      </c>
      <c r="F134" s="24">
        <f>IF(ISBLANK('Dados Normal. pelo Peso - Chuva'!F134),"",('Dados Normal. pelo Peso - Chuva'!F134-'Dados Normal. pelo Peso - Chuva'!F$194)/('Dados Normal. pelo Peso - Chuva'!F$193-'Dados Normal. pelo Peso - Chuva'!F$194))</f>
        <v>0.64194915254237295</v>
      </c>
      <c r="G134" s="24">
        <f>IF(ISBLANK('Dados Normal. pelo Peso - Chuva'!G134),"",('Dados Normal. pelo Peso - Chuva'!G134-'Dados Normal. pelo Peso - Chuva'!G$194)/('Dados Normal. pelo Peso - Chuva'!G$193-'Dados Normal. pelo Peso - Chuva'!G$194))</f>
        <v>0.38065445393045189</v>
      </c>
      <c r="H134" s="24">
        <f>IF(ISBLANK('Dados Normal. pelo Peso - Chuva'!H134),"",('Dados Normal. pelo Peso - Chuva'!H134-'Dados Normal. pelo Peso - Chuva'!H$194)/('Dados Normal. pelo Peso - Chuva'!H$193-'Dados Normal. pelo Peso - Chuva'!H$194))</f>
        <v>0.64720118850319763</v>
      </c>
      <c r="I134" s="24">
        <f>IF(ISBLANK('Dados Normal. pelo Peso - Chuva'!I134),"",('Dados Normal. pelo Peso - Chuva'!I134-'Dados Normal. pelo Peso - Chuva'!I$194)/('Dados Normal. pelo Peso - Chuva'!I$193-'Dados Normal. pelo Peso - Chuva'!I$194))</f>
        <v>0.60893023255813949</v>
      </c>
      <c r="J134" s="24">
        <f>IF(ISBLANK('Dados Normal. pelo Peso - Chuva'!J134),"",('Dados Normal. pelo Peso - Chuva'!J134-'Dados Normal. pelo Peso - Chuva'!J$194)/('Dados Normal. pelo Peso - Chuva'!J$193-'Dados Normal. pelo Peso - Chuva'!J$194))</f>
        <v>0.30004732607666834</v>
      </c>
      <c r="K134" s="24">
        <f>IF(ISBLANK('Dados Normal. pelo Peso - Chuva'!K134),"",('Dados Normal. pelo Peso - Chuva'!K134-'Dados Normal. pelo Peso - Chuva'!K$194)/('Dados Normal. pelo Peso - Chuva'!K$193-'Dados Normal. pelo Peso - Chuva'!K$194))</f>
        <v>0.45957446808510632</v>
      </c>
      <c r="L134" s="24">
        <f>IF(ISBLANK('Dados Normal. pelo Peso - Chuva'!L134),"",('Dados Normal. pelo Peso - Chuva'!L134-'Dados Normal. pelo Peso - Chuva'!L$194)/('Dados Normal. pelo Peso - Chuva'!L$193-'Dados Normal. pelo Peso - Chuva'!L$194))</f>
        <v>0.69333646175504449</v>
      </c>
      <c r="M134" s="24">
        <f>IF(ISBLANK('Dados Normal. pelo Peso - Chuva'!M134),"",('Dados Normal. pelo Peso - Chuva'!M134-'Dados Normal. pelo Peso - Chuva'!M$194)/('Dados Normal. pelo Peso - Chuva'!M$193-'Dados Normal. pelo Peso - Chuva'!M$194))</f>
        <v>0.62332253586302633</v>
      </c>
      <c r="N134" s="24">
        <f>IF(ISBLANK('Dados Normal. pelo Peso - Chuva'!N134),"",('Dados Normal. pelo Peso - Chuva'!N134-'Dados Normal. pelo Peso - Chuva'!N$194)/('Dados Normal. pelo Peso - Chuva'!N$193-'Dados Normal. pelo Peso - Chuva'!N$194))</f>
        <v>0.95494923857868041</v>
      </c>
      <c r="O134" s="24">
        <f>IF(ISBLANK('Dados Normal. pelo Peso - Chuva'!O134),"",('Dados Normal. pelo Peso - Chuva'!O134-'Dados Normal. pelo Peso - Chuva'!O$194)/('Dados Normal. pelo Peso - Chuva'!O$193-'Dados Normal. pelo Peso - Chuva'!O$194))</f>
        <v>0.92056962025316447</v>
      </c>
      <c r="P134" s="24">
        <f>IF(ISBLANK('Dados Normal. pelo Peso - Chuva'!P134),"",('Dados Normal. pelo Peso - Chuva'!P134-'Dados Normal. pelo Peso - Chuva'!P$194)/('Dados Normal. pelo Peso - Chuva'!P$193-'Dados Normal. pelo Peso - Chuva'!P$194))</f>
        <v>2.8184892897406687E-2</v>
      </c>
      <c r="Q134" s="24">
        <f>IF(ISBLANK('Dados Normal. pelo Peso - Chuva'!Q134),"",('Dados Normal. pelo Peso - Chuva'!Q134-'Dados Normal. pelo Peso - Chuva'!Q$194)/('Dados Normal. pelo Peso - Chuva'!Q$193-'Dados Normal. pelo Peso - Chuva'!Q$194))</f>
        <v>1</v>
      </c>
      <c r="R134" s="24">
        <f>IF(ISBLANK('Dados Normal. pelo Peso - Chuva'!R134),"",('Dados Normal. pelo Peso - Chuva'!R134-'Dados Normal. pelo Peso - Chuva'!R$194)/('Dados Normal. pelo Peso - Chuva'!R$193-'Dados Normal. pelo Peso - Chuva'!R$194))</f>
        <v>1</v>
      </c>
      <c r="S134" s="24">
        <f>IF(ISBLANK('Dados Normal. pelo Peso - Chuva'!S134),"",('Dados Normal. pelo Peso - Chuva'!S134-'Dados Normal. pelo Peso - Chuva'!S$194)/('Dados Normal. pelo Peso - Chuva'!S$193-'Dados Normal. pelo Peso - Chuva'!S$194))</f>
        <v>0.66666666666666674</v>
      </c>
      <c r="T134" s="24">
        <f>IF(ISBLANK('Dados Normal. pelo Peso - Chuva'!T134),"",('Dados Normal. pelo Peso - Chuva'!T134-'Dados Normal. pelo Peso - Chuva'!T$194)/('Dados Normal. pelo Peso - Chuva'!T$193-'Dados Normal. pelo Peso - Chuva'!T$194))</f>
        <v>1</v>
      </c>
      <c r="U134" s="24">
        <f>IF(ISBLANK('Dados Normal. pelo Peso - Chuva'!U134),"",('Dados Normal. pelo Peso - Chuva'!U134-'Dados Normal. pelo Peso - Chuva'!U$194)/('Dados Normal. pelo Peso - Chuva'!U$193-'Dados Normal. pelo Peso - Chuva'!U$194))</f>
        <v>1</v>
      </c>
      <c r="V134" s="24">
        <f>IF(ISBLANK('Dados Normal. pelo Peso - Chuva'!V134),"",('Dados Normal. pelo Peso - Chuva'!V134-'Dados Normal. pelo Peso - Chuva'!V$194)/('Dados Normal. pelo Peso - Chuva'!V$193-'Dados Normal. pelo Peso - Chuva'!V$194))</f>
        <v>0.66666666666666663</v>
      </c>
      <c r="W134" s="24">
        <f>IF(ISBLANK('Dados Normal. pelo Peso - Chuva'!W134),"",('Dados Normal. pelo Peso - Chuva'!W134-'Dados Normal. pelo Peso - Chuva'!W$194)/('Dados Normal. pelo Peso - Chuva'!W$193-'Dados Normal. pelo Peso - Chuva'!W$194))</f>
        <v>0.69586702605570505</v>
      </c>
      <c r="X134" s="24">
        <f>IF(ISBLANK('Dados Normal. pelo Peso - Chuva'!X134),"",('Dados Normal. pelo Peso - Chuva'!X134-'Dados Normal. pelo Peso - Chuva'!X$194)/('Dados Normal. pelo Peso - Chuva'!X$193-'Dados Normal. pelo Peso - Chuva'!X$194))</f>
        <v>0.2665289256198351</v>
      </c>
      <c r="Y134" s="24">
        <f>IF(ISBLANK('Dados Normal. pelo Peso - Chuva'!Y134),"",('Dados Normal. pelo Peso - Chuva'!Y134-'Dados Normal. pelo Peso - Chuva'!Y$194)/('Dados Normal. pelo Peso - Chuva'!Y$193-'Dados Normal. pelo Peso - Chuva'!Y$194))</f>
        <v>0.413611148694358</v>
      </c>
      <c r="Z134" s="24">
        <f>IF(ISBLANK('Dados Normal. pelo Peso - Chuva'!Z134),"",('Dados Normal. pelo Peso - Chuva'!Z134-'Dados Normal. pelo Peso - Chuva'!Z$194)/('Dados Normal. pelo Peso - Chuva'!Z$193-'Dados Normal. pelo Peso - Chuva'!Z$194))</f>
        <v>0.39369442198868226</v>
      </c>
      <c r="AA134" s="24">
        <f>IF(ISBLANK('Dados Normal. pelo Peso - Chuva'!AA134),"",('Dados Normal. pelo Peso - Chuva'!AA134-'Dados Normal. pelo Peso - Chuva'!AA$194)/('Dados Normal. pelo Peso - Chuva'!AA$193-'Dados Normal. pelo Peso - Chuva'!AA$194))</f>
        <v>0.56579199387090595</v>
      </c>
      <c r="AB134" s="24">
        <f>IF(ISBLANK('Dados Normal. pelo Peso - Chuva'!AB134),"",('Dados Normal. pelo Peso - Chuva'!AB134-'Dados Normal. pelo Peso - Chuva'!AB$194)/('Dados Normal. pelo Peso - Chuva'!AB$193-'Dados Normal. pelo Peso - Chuva'!AB$194))</f>
        <v>0.2553191489361703</v>
      </c>
      <c r="AC134" s="24">
        <f>IF(ISBLANK('Dados Normal. pelo Peso - Chuva'!AC134),"",('Dados Normal. pelo Peso - Chuva'!AC134-'Dados Normal. pelo Peso - Chuva'!AC$194)/('Dados Normal. pelo Peso - Chuva'!AC$193-'Dados Normal. pelo Peso - Chuva'!AC$194))</f>
        <v>0.31249999999999989</v>
      </c>
    </row>
    <row r="135" spans="1:29" s="17" customFormat="1" x14ac:dyDescent="0.25">
      <c r="A135" s="18" t="s">
        <v>1133</v>
      </c>
      <c r="B135" s="28" t="s">
        <v>1134</v>
      </c>
      <c r="C135" s="24">
        <f>IF(ISBLANK('Dados Normal. pelo Peso - Chuva'!C135),"",('Dados Normal. pelo Peso - Chuva'!C135-'Dados Normal. pelo Peso - Chuva'!C$194)/('Dados Normal. pelo Peso - Chuva'!C$193-'Dados Normal. pelo Peso - Chuva'!C$194))</f>
        <v>0.57800639250818975</v>
      </c>
      <c r="D135" s="24">
        <f>IF(ISBLANK('Dados Normal. pelo Peso - Chuva'!D135),"",('Dados Normal. pelo Peso - Chuva'!D135-'Dados Normal. pelo Peso - Chuva'!D$194)/('Dados Normal. pelo Peso - Chuva'!D$193-'Dados Normal. pelo Peso - Chuva'!D$194))</f>
        <v>0.35417837055042906</v>
      </c>
      <c r="E135" s="24">
        <f>IF(ISBLANK('Dados Normal. pelo Peso - Chuva'!E135),"",('Dados Normal. pelo Peso - Chuva'!E135-'Dados Normal. pelo Peso - Chuva'!E$194)/('Dados Normal. pelo Peso - Chuva'!E$193-'Dados Normal. pelo Peso - Chuva'!E$194))</f>
        <v>0.59276690611840466</v>
      </c>
      <c r="F135" s="24">
        <f>IF(ISBLANK('Dados Normal. pelo Peso - Chuva'!F135),"",('Dados Normal. pelo Peso - Chuva'!F135-'Dados Normal. pelo Peso - Chuva'!F$194)/('Dados Normal. pelo Peso - Chuva'!F$193-'Dados Normal. pelo Peso - Chuva'!F$194))</f>
        <v>0.64891041162227614</v>
      </c>
      <c r="G135" s="24">
        <f>IF(ISBLANK('Dados Normal. pelo Peso - Chuva'!G135),"",('Dados Normal. pelo Peso - Chuva'!G135-'Dados Normal. pelo Peso - Chuva'!G$194)/('Dados Normal. pelo Peso - Chuva'!G$193-'Dados Normal. pelo Peso - Chuva'!G$194))</f>
        <v>0.24071448143048671</v>
      </c>
      <c r="H135" s="24">
        <f>IF(ISBLANK('Dados Normal. pelo Peso - Chuva'!H135),"",('Dados Normal. pelo Peso - Chuva'!H135-'Dados Normal. pelo Peso - Chuva'!H$194)/('Dados Normal. pelo Peso - Chuva'!H$193-'Dados Normal. pelo Peso - Chuva'!H$194))</f>
        <v>0.95155763423344575</v>
      </c>
      <c r="I135" s="24">
        <f>IF(ISBLANK('Dados Normal. pelo Peso - Chuva'!I135),"",('Dados Normal. pelo Peso - Chuva'!I135-'Dados Normal. pelo Peso - Chuva'!I$194)/('Dados Normal. pelo Peso - Chuva'!I$193-'Dados Normal. pelo Peso - Chuva'!I$194))</f>
        <v>0.55330232558139547</v>
      </c>
      <c r="J135" s="24">
        <f>IF(ISBLANK('Dados Normal. pelo Peso - Chuva'!J135),"",('Dados Normal. pelo Peso - Chuva'!J135-'Dados Normal. pelo Peso - Chuva'!J$194)/('Dados Normal. pelo Peso - Chuva'!J$193-'Dados Normal. pelo Peso - Chuva'!J$194))</f>
        <v>8.1874112636062757E-2</v>
      </c>
      <c r="K135" s="24">
        <f>IF(ISBLANK('Dados Normal. pelo Peso - Chuva'!K135),"",('Dados Normal. pelo Peso - Chuva'!K135-'Dados Normal. pelo Peso - Chuva'!K$194)/('Dados Normal. pelo Peso - Chuva'!K$193-'Dados Normal. pelo Peso - Chuva'!K$194))</f>
        <v>0.71811385853939047</v>
      </c>
      <c r="L135" s="24">
        <f>IF(ISBLANK('Dados Normal. pelo Peso - Chuva'!L135),"",('Dados Normal. pelo Peso - Chuva'!L135-'Dados Normal. pelo Peso - Chuva'!L$194)/('Dados Normal. pelo Peso - Chuva'!L$193-'Dados Normal. pelo Peso - Chuva'!L$194))</f>
        <v>0.68676677616142645</v>
      </c>
      <c r="M135" s="24">
        <f>IF(ISBLANK('Dados Normal. pelo Peso - Chuva'!M135),"",('Dados Normal. pelo Peso - Chuva'!M135-'Dados Normal. pelo Peso - Chuva'!M$194)/('Dados Normal. pelo Peso - Chuva'!M$193-'Dados Normal. pelo Peso - Chuva'!M$194))</f>
        <v>0.67283664969921342</v>
      </c>
      <c r="N135" s="24">
        <f>IF(ISBLANK('Dados Normal. pelo Peso - Chuva'!N135),"",('Dados Normal. pelo Peso - Chuva'!N135-'Dados Normal. pelo Peso - Chuva'!N$194)/('Dados Normal. pelo Peso - Chuva'!N$193-'Dados Normal. pelo Peso - Chuva'!N$194))</f>
        <v>0.81218274111675148</v>
      </c>
      <c r="O135" s="24">
        <f>IF(ISBLANK('Dados Normal. pelo Peso - Chuva'!O135),"",('Dados Normal. pelo Peso - Chuva'!O135-'Dados Normal. pelo Peso - Chuva'!O$194)/('Dados Normal. pelo Peso - Chuva'!O$193-'Dados Normal. pelo Peso - Chuva'!O$194))</f>
        <v>0.80981012658227836</v>
      </c>
      <c r="P135" s="24">
        <f>IF(ISBLANK('Dados Normal. pelo Peso - Chuva'!P135),"",('Dados Normal. pelo Peso - Chuva'!P135-'Dados Normal. pelo Peso - Chuva'!P$194)/('Dados Normal. pelo Peso - Chuva'!P$193-'Dados Normal. pelo Peso - Chuva'!P$194))</f>
        <v>9.1319052987598001E-2</v>
      </c>
      <c r="Q135" s="24">
        <f>IF(ISBLANK('Dados Normal. pelo Peso - Chuva'!Q135),"",('Dados Normal. pelo Peso - Chuva'!Q135-'Dados Normal. pelo Peso - Chuva'!Q$194)/('Dados Normal. pelo Peso - Chuva'!Q$193-'Dados Normal. pelo Peso - Chuva'!Q$194))</f>
        <v>0</v>
      </c>
      <c r="R135" s="24">
        <f>IF(ISBLANK('Dados Normal. pelo Peso - Chuva'!R135),"",('Dados Normal. pelo Peso - Chuva'!R135-'Dados Normal. pelo Peso - Chuva'!R$194)/('Dados Normal. pelo Peso - Chuva'!R$193-'Dados Normal. pelo Peso - Chuva'!R$194))</f>
        <v>1</v>
      </c>
      <c r="S135" s="24">
        <f>IF(ISBLANK('Dados Normal. pelo Peso - Chuva'!S135),"",('Dados Normal. pelo Peso - Chuva'!S135-'Dados Normal. pelo Peso - Chuva'!S$194)/('Dados Normal. pelo Peso - Chuva'!S$193-'Dados Normal. pelo Peso - Chuva'!S$194))</f>
        <v>1</v>
      </c>
      <c r="T135" s="24">
        <f>IF(ISBLANK('Dados Normal. pelo Peso - Chuva'!T135),"",('Dados Normal. pelo Peso - Chuva'!T135-'Dados Normal. pelo Peso - Chuva'!T$194)/('Dados Normal. pelo Peso - Chuva'!T$193-'Dados Normal. pelo Peso - Chuva'!T$194))</f>
        <v>1</v>
      </c>
      <c r="U135" s="24">
        <f>IF(ISBLANK('Dados Normal. pelo Peso - Chuva'!U135),"",('Dados Normal. pelo Peso - Chuva'!U135-'Dados Normal. pelo Peso - Chuva'!U$194)/('Dados Normal. pelo Peso - Chuva'!U$193-'Dados Normal. pelo Peso - Chuva'!U$194))</f>
        <v>0</v>
      </c>
      <c r="V135" s="24">
        <f>IF(ISBLANK('Dados Normal. pelo Peso - Chuva'!V135),"",('Dados Normal. pelo Peso - Chuva'!V135-'Dados Normal. pelo Peso - Chuva'!V$194)/('Dados Normal. pelo Peso - Chuva'!V$193-'Dados Normal. pelo Peso - Chuva'!V$194))</f>
        <v>0.79166666666666663</v>
      </c>
      <c r="W135" s="24">
        <f>IF(ISBLANK('Dados Normal. pelo Peso - Chuva'!W135),"",('Dados Normal. pelo Peso - Chuva'!W135-'Dados Normal. pelo Peso - Chuva'!W$194)/('Dados Normal. pelo Peso - Chuva'!W$193-'Dados Normal. pelo Peso - Chuva'!W$194))</f>
        <v>0.71024258760107806</v>
      </c>
      <c r="X135" s="24">
        <f>IF(ISBLANK('Dados Normal. pelo Peso - Chuva'!X135),"",('Dados Normal. pelo Peso - Chuva'!X135-'Dados Normal. pelo Peso - Chuva'!X$194)/('Dados Normal. pelo Peso - Chuva'!X$193-'Dados Normal. pelo Peso - Chuva'!X$194))</f>
        <v>0.15426997245178964</v>
      </c>
      <c r="Y135" s="24">
        <f>IF(ISBLANK('Dados Normal. pelo Peso - Chuva'!Y135),"",('Dados Normal. pelo Peso - Chuva'!Y135-'Dados Normal. pelo Peso - Chuva'!Y$194)/('Dados Normal. pelo Peso - Chuva'!Y$193-'Dados Normal. pelo Peso - Chuva'!Y$194))</f>
        <v>0.72980652144500058</v>
      </c>
      <c r="Z135" s="24">
        <f>IF(ISBLANK('Dados Normal. pelo Peso - Chuva'!Z135),"",('Dados Normal. pelo Peso - Chuva'!Z135-'Dados Normal. pelo Peso - Chuva'!Z$194)/('Dados Normal. pelo Peso - Chuva'!Z$193-'Dados Normal. pelo Peso - Chuva'!Z$194))</f>
        <v>0.75844785772029111</v>
      </c>
      <c r="AA135" s="24">
        <f>IF(ISBLANK('Dados Normal. pelo Peso - Chuva'!AA135),"",('Dados Normal. pelo Peso - Chuva'!AA135-'Dados Normal. pelo Peso - Chuva'!AA$194)/('Dados Normal. pelo Peso - Chuva'!AA$193-'Dados Normal. pelo Peso - Chuva'!AA$194))</f>
        <v>0.42884504884121816</v>
      </c>
      <c r="AB135" s="24">
        <f>IF(ISBLANK('Dados Normal. pelo Peso - Chuva'!AB135),"",('Dados Normal. pelo Peso - Chuva'!AB135-'Dados Normal. pelo Peso - Chuva'!AB$194)/('Dados Normal. pelo Peso - Chuva'!AB$193-'Dados Normal. pelo Peso - Chuva'!AB$194))</f>
        <v>0.29787234042553185</v>
      </c>
      <c r="AC135" s="24">
        <f>IF(ISBLANK('Dados Normal. pelo Peso - Chuva'!AC135),"",('Dados Normal. pelo Peso - Chuva'!AC135-'Dados Normal. pelo Peso - Chuva'!AC$194)/('Dados Normal. pelo Peso - Chuva'!AC$193-'Dados Normal. pelo Peso - Chuva'!AC$194))</f>
        <v>0.22916666666666669</v>
      </c>
    </row>
    <row r="136" spans="1:29" s="17" customFormat="1" x14ac:dyDescent="0.25">
      <c r="A136" s="18" t="s">
        <v>1135</v>
      </c>
      <c r="B136" s="28" t="s">
        <v>1136</v>
      </c>
      <c r="C136" s="24">
        <f>IF(ISBLANK('Dados Normal. pelo Peso - Chuva'!C136),"",('Dados Normal. pelo Peso - Chuva'!C136-'Dados Normal. pelo Peso - Chuva'!C$194)/('Dados Normal. pelo Peso - Chuva'!C$193-'Dados Normal. pelo Peso - Chuva'!C$194))</f>
        <v>0.66742845958189911</v>
      </c>
      <c r="D136" s="24">
        <f>IF(ISBLANK('Dados Normal. pelo Peso - Chuva'!D136),"",('Dados Normal. pelo Peso - Chuva'!D136-'Dados Normal. pelo Peso - Chuva'!D$194)/('Dados Normal. pelo Peso - Chuva'!D$193-'Dados Normal. pelo Peso - Chuva'!D$194))</f>
        <v>0.22561764911425269</v>
      </c>
      <c r="E136" s="24">
        <f>IF(ISBLANK('Dados Normal. pelo Peso - Chuva'!E136),"",('Dados Normal. pelo Peso - Chuva'!E136-'Dados Normal. pelo Peso - Chuva'!E$194)/('Dados Normal. pelo Peso - Chuva'!E$193-'Dados Normal. pelo Peso - Chuva'!E$194))</f>
        <v>0.55907852365618027</v>
      </c>
      <c r="F136" s="24">
        <f>IF(ISBLANK('Dados Normal. pelo Peso - Chuva'!F136),"",('Dados Normal. pelo Peso - Chuva'!F136-'Dados Normal. pelo Peso - Chuva'!F$194)/('Dados Normal. pelo Peso - Chuva'!F$193-'Dados Normal. pelo Peso - Chuva'!F$194))</f>
        <v>0.51906779661016966</v>
      </c>
      <c r="G136" s="24">
        <f>IF(ISBLANK('Dados Normal. pelo Peso - Chuva'!G136),"",('Dados Normal. pelo Peso - Chuva'!G136-'Dados Normal. pelo Peso - Chuva'!G$194)/('Dados Normal. pelo Peso - Chuva'!G$193-'Dados Normal. pelo Peso - Chuva'!G$194))</f>
        <v>0.19480583813066948</v>
      </c>
      <c r="H136" s="24">
        <f>IF(ISBLANK('Dados Normal. pelo Peso - Chuva'!H136),"",('Dados Normal. pelo Peso - Chuva'!H136-'Dados Normal. pelo Peso - Chuva'!H$194)/('Dados Normal. pelo Peso - Chuva'!H$193-'Dados Normal. pelo Peso - Chuva'!H$194))</f>
        <v>0.82720022508535418</v>
      </c>
      <c r="I136" s="24">
        <f>IF(ISBLANK('Dados Normal. pelo Peso - Chuva'!I136),"",('Dados Normal. pelo Peso - Chuva'!I136-'Dados Normal. pelo Peso - Chuva'!I$194)/('Dados Normal. pelo Peso - Chuva'!I$193-'Dados Normal. pelo Peso - Chuva'!I$194))</f>
        <v>0.71888372093023256</v>
      </c>
      <c r="J136" s="24">
        <f>IF(ISBLANK('Dados Normal. pelo Peso - Chuva'!J136),"",('Dados Normal. pelo Peso - Chuva'!J136-'Dados Normal. pelo Peso - Chuva'!J$194)/('Dados Normal. pelo Peso - Chuva'!J$193-'Dados Normal. pelo Peso - Chuva'!J$194))</f>
        <v>0.27543776620918159</v>
      </c>
      <c r="K136" s="24">
        <f>IF(ISBLANK('Dados Normal. pelo Peso - Chuva'!K136),"",('Dados Normal. pelo Peso - Chuva'!K136-'Dados Normal. pelo Peso - Chuva'!K$194)/('Dados Normal. pelo Peso - Chuva'!K$193-'Dados Normal. pelo Peso - Chuva'!K$194))</f>
        <v>0.62783208740655538</v>
      </c>
      <c r="L136" s="24">
        <f>IF(ISBLANK('Dados Normal. pelo Peso - Chuva'!L136),"",('Dados Normal. pelo Peso - Chuva'!L136-'Dados Normal. pelo Peso - Chuva'!L$194)/('Dados Normal. pelo Peso - Chuva'!L$193-'Dados Normal. pelo Peso - Chuva'!L$194))</f>
        <v>0.55349601126231807</v>
      </c>
      <c r="M136" s="24">
        <f>IF(ISBLANK('Dados Normal. pelo Peso - Chuva'!M136),"",('Dados Normal. pelo Peso - Chuva'!M136-'Dados Normal. pelo Peso - Chuva'!M$194)/('Dados Normal. pelo Peso - Chuva'!M$193-'Dados Normal. pelo Peso - Chuva'!M$194))</f>
        <v>0.6577973160573809</v>
      </c>
      <c r="N136" s="24">
        <f>IF(ISBLANK('Dados Normal. pelo Peso - Chuva'!N136),"",('Dados Normal. pelo Peso - Chuva'!N136-'Dados Normal. pelo Peso - Chuva'!N$194)/('Dados Normal. pelo Peso - Chuva'!N$193-'Dados Normal. pelo Peso - Chuva'!N$194))</f>
        <v>0.75190355329949254</v>
      </c>
      <c r="O136" s="24">
        <f>IF(ISBLANK('Dados Normal. pelo Peso - Chuva'!O136),"",('Dados Normal. pelo Peso - Chuva'!O136-'Dados Normal. pelo Peso - Chuva'!O$194)/('Dados Normal. pelo Peso - Chuva'!O$193-'Dados Normal. pelo Peso - Chuva'!O$194))</f>
        <v>0.74588607594936707</v>
      </c>
      <c r="P136" s="24">
        <f>IF(ISBLANK('Dados Normal. pelo Peso - Chuva'!P136),"",('Dados Normal. pelo Peso - Chuva'!P136-'Dados Normal. pelo Peso - Chuva'!P$194)/('Dados Normal. pelo Peso - Chuva'!P$193-'Dados Normal. pelo Peso - Chuva'!P$194))</f>
        <v>0.14994363021420459</v>
      </c>
      <c r="Q136" s="24">
        <f>IF(ISBLANK('Dados Normal. pelo Peso - Chuva'!Q136),"",('Dados Normal. pelo Peso - Chuva'!Q136-'Dados Normal. pelo Peso - Chuva'!Q$194)/('Dados Normal. pelo Peso - Chuva'!Q$193-'Dados Normal. pelo Peso - Chuva'!Q$194))</f>
        <v>1</v>
      </c>
      <c r="R136" s="24">
        <f>IF(ISBLANK('Dados Normal. pelo Peso - Chuva'!R136),"",('Dados Normal. pelo Peso - Chuva'!R136-'Dados Normal. pelo Peso - Chuva'!R$194)/('Dados Normal. pelo Peso - Chuva'!R$193-'Dados Normal. pelo Peso - Chuva'!R$194))</f>
        <v>1</v>
      </c>
      <c r="S136" s="24">
        <f>IF(ISBLANK('Dados Normal. pelo Peso - Chuva'!S136),"",('Dados Normal. pelo Peso - Chuva'!S136-'Dados Normal. pelo Peso - Chuva'!S$194)/('Dados Normal. pelo Peso - Chuva'!S$193-'Dados Normal. pelo Peso - Chuva'!S$194))</f>
        <v>0.66666666666666674</v>
      </c>
      <c r="T136" s="24">
        <f>IF(ISBLANK('Dados Normal. pelo Peso - Chuva'!T136),"",('Dados Normal. pelo Peso - Chuva'!T136-'Dados Normal. pelo Peso - Chuva'!T$194)/('Dados Normal. pelo Peso - Chuva'!T$193-'Dados Normal. pelo Peso - Chuva'!T$194))</f>
        <v>1</v>
      </c>
      <c r="U136" s="24">
        <f>IF(ISBLANK('Dados Normal. pelo Peso - Chuva'!U136),"",('Dados Normal. pelo Peso - Chuva'!U136-'Dados Normal. pelo Peso - Chuva'!U$194)/('Dados Normal. pelo Peso - Chuva'!U$193-'Dados Normal. pelo Peso - Chuva'!U$194))</f>
        <v>1</v>
      </c>
      <c r="V136" s="24">
        <f>IF(ISBLANK('Dados Normal. pelo Peso - Chuva'!V136),"",('Dados Normal. pelo Peso - Chuva'!V136-'Dados Normal. pelo Peso - Chuva'!V$194)/('Dados Normal. pelo Peso - Chuva'!V$193-'Dados Normal. pelo Peso - Chuva'!V$194))</f>
        <v>0.125</v>
      </c>
      <c r="W136" s="24">
        <f>IF(ISBLANK('Dados Normal. pelo Peso - Chuva'!W136),"",('Dados Normal. pelo Peso - Chuva'!W136-'Dados Normal. pelo Peso - Chuva'!W$194)/('Dados Normal. pelo Peso - Chuva'!W$193-'Dados Normal. pelo Peso - Chuva'!W$194))</f>
        <v>0.46091644204851695</v>
      </c>
      <c r="X136" s="24">
        <f>IF(ISBLANK('Dados Normal. pelo Peso - Chuva'!X136),"",('Dados Normal. pelo Peso - Chuva'!X136-'Dados Normal. pelo Peso - Chuva'!X$194)/('Dados Normal. pelo Peso - Chuva'!X$193-'Dados Normal. pelo Peso - Chuva'!X$194))</f>
        <v>0.20798898071625244</v>
      </c>
      <c r="Y136" s="24">
        <f>IF(ISBLANK('Dados Normal. pelo Peso - Chuva'!Y136),"",('Dados Normal. pelo Peso - Chuva'!Y136-'Dados Normal. pelo Peso - Chuva'!Y$194)/('Dados Normal. pelo Peso - Chuva'!Y$193-'Dados Normal. pelo Peso - Chuva'!Y$194))</f>
        <v>0.56501150047354887</v>
      </c>
      <c r="Z136" s="24">
        <f>IF(ISBLANK('Dados Normal. pelo Peso - Chuva'!Z136),"",('Dados Normal. pelo Peso - Chuva'!Z136-'Dados Normal. pelo Peso - Chuva'!Z$194)/('Dados Normal. pelo Peso - Chuva'!Z$193-'Dados Normal. pelo Peso - Chuva'!Z$194))</f>
        <v>0.61616814874696846</v>
      </c>
      <c r="AA136" s="24">
        <f>IF(ISBLANK('Dados Normal. pelo Peso - Chuva'!AA136),"",('Dados Normal. pelo Peso - Chuva'!AA136-'Dados Normal. pelo Peso - Chuva'!AA$194)/('Dados Normal. pelo Peso - Chuva'!AA$193-'Dados Normal. pelo Peso - Chuva'!AA$194))</f>
        <v>0.64566175062248621</v>
      </c>
      <c r="AB136" s="24">
        <f>IF(ISBLANK('Dados Normal. pelo Peso - Chuva'!AB136),"",('Dados Normal. pelo Peso - Chuva'!AB136-'Dados Normal. pelo Peso - Chuva'!AB$194)/('Dados Normal. pelo Peso - Chuva'!AB$193-'Dados Normal. pelo Peso - Chuva'!AB$194))</f>
        <v>0.46808510638297862</v>
      </c>
      <c r="AC136" s="24">
        <f>IF(ISBLANK('Dados Normal. pelo Peso - Chuva'!AC136),"",('Dados Normal. pelo Peso - Chuva'!AC136-'Dados Normal. pelo Peso - Chuva'!AC$194)/('Dados Normal. pelo Peso - Chuva'!AC$193-'Dados Normal. pelo Peso - Chuva'!AC$194))</f>
        <v>0.91666666666666663</v>
      </c>
    </row>
    <row r="137" spans="1:29" s="17" customFormat="1" x14ac:dyDescent="0.25">
      <c r="A137" s="18" t="s">
        <v>1137</v>
      </c>
      <c r="B137" s="28" t="s">
        <v>1138</v>
      </c>
      <c r="C137" s="24">
        <f>IF(ISBLANK('Dados Normal. pelo Peso - Chuva'!C137),"",('Dados Normal. pelo Peso - Chuva'!C137-'Dados Normal. pelo Peso - Chuva'!C$194)/('Dados Normal. pelo Peso - Chuva'!C$193-'Dados Normal. pelo Peso - Chuva'!C$194))</f>
        <v>0.47605939029524558</v>
      </c>
      <c r="D137" s="24">
        <f>IF(ISBLANK('Dados Normal. pelo Peso - Chuva'!D137),"",('Dados Normal. pelo Peso - Chuva'!D137-'Dados Normal. pelo Peso - Chuva'!D$194)/('Dados Normal. pelo Peso - Chuva'!D$193-'Dados Normal. pelo Peso - Chuva'!D$194))</f>
        <v>0.52052061475383926</v>
      </c>
      <c r="E137" s="24">
        <f>IF(ISBLANK('Dados Normal. pelo Peso - Chuva'!E137),"",('Dados Normal. pelo Peso - Chuva'!E137-'Dados Normal. pelo Peso - Chuva'!E$194)/('Dados Normal. pelo Peso - Chuva'!E$193-'Dados Normal. pelo Peso - Chuva'!E$194))</f>
        <v>0.39385682437453551</v>
      </c>
      <c r="F137" s="24">
        <f>IF(ISBLANK('Dados Normal. pelo Peso - Chuva'!F137),"",('Dados Normal. pelo Peso - Chuva'!F137-'Dados Normal. pelo Peso - Chuva'!F$194)/('Dados Normal. pelo Peso - Chuva'!F$193-'Dados Normal. pelo Peso - Chuva'!F$194))</f>
        <v>0.3998184019370461</v>
      </c>
      <c r="G137" s="24">
        <f>IF(ISBLANK('Dados Normal. pelo Peso - Chuva'!G137),"",('Dados Normal. pelo Peso - Chuva'!G137-'Dados Normal. pelo Peso - Chuva'!G$194)/('Dados Normal. pelo Peso - Chuva'!G$193-'Dados Normal. pelo Peso - Chuva'!G$194))</f>
        <v>0.12954201747818372</v>
      </c>
      <c r="H137" s="24">
        <f>IF(ISBLANK('Dados Normal. pelo Peso - Chuva'!H137),"",('Dados Normal. pelo Peso - Chuva'!H137-'Dados Normal. pelo Peso - Chuva'!H$194)/('Dados Normal. pelo Peso - Chuva'!H$193-'Dados Normal. pelo Peso - Chuva'!H$194))</f>
        <v>0.93985406841673269</v>
      </c>
      <c r="I137" s="24">
        <f>IF(ISBLANK('Dados Normal. pelo Peso - Chuva'!I137),"",('Dados Normal. pelo Peso - Chuva'!I137-'Dados Normal. pelo Peso - Chuva'!I$194)/('Dados Normal. pelo Peso - Chuva'!I$193-'Dados Normal. pelo Peso - Chuva'!I$194))</f>
        <v>0.39962790697674427</v>
      </c>
      <c r="J137" s="24">
        <f>IF(ISBLANK('Dados Normal. pelo Peso - Chuva'!J137),"",('Dados Normal. pelo Peso - Chuva'!J137-'Dados Normal. pelo Peso - Chuva'!J$194)/('Dados Normal. pelo Peso - Chuva'!J$193-'Dados Normal. pelo Peso - Chuva'!J$194))</f>
        <v>0.30430667297681052</v>
      </c>
      <c r="K137" s="24">
        <f>IF(ISBLANK('Dados Normal. pelo Peso - Chuva'!K137),"",('Dados Normal. pelo Peso - Chuva'!K137-'Dados Normal. pelo Peso - Chuva'!K$194)/('Dados Normal. pelo Peso - Chuva'!K$193-'Dados Normal. pelo Peso - Chuva'!K$194))</f>
        <v>0.60977573317998846</v>
      </c>
      <c r="L137" s="24">
        <f>IF(ISBLANK('Dados Normal. pelo Peso - Chuva'!L137),"",('Dados Normal. pelo Peso - Chuva'!L137-'Dados Normal. pelo Peso - Chuva'!L$194)/('Dados Normal. pelo Peso - Chuva'!L$193-'Dados Normal. pelo Peso - Chuva'!L$194))</f>
        <v>0.95213514781792574</v>
      </c>
      <c r="M137" s="24">
        <f>IF(ISBLANK('Dados Normal. pelo Peso - Chuva'!M137),"",('Dados Normal. pelo Peso - Chuva'!M137-'Dados Normal. pelo Peso - Chuva'!M$194)/('Dados Normal. pelo Peso - Chuva'!M$193-'Dados Normal. pelo Peso - Chuva'!M$194))</f>
        <v>0.47454881999074511</v>
      </c>
      <c r="N137" s="24">
        <f>IF(ISBLANK('Dados Normal. pelo Peso - Chuva'!N137),"",('Dados Normal. pelo Peso - Chuva'!N137-'Dados Normal. pelo Peso - Chuva'!N$194)/('Dados Normal. pelo Peso - Chuva'!N$193-'Dados Normal. pelo Peso - Chuva'!N$194))</f>
        <v>0.7764382402707275</v>
      </c>
      <c r="O137" s="24">
        <f>IF(ISBLANK('Dados Normal. pelo Peso - Chuva'!O137),"",('Dados Normal. pelo Peso - Chuva'!O137-'Dados Normal. pelo Peso - Chuva'!O$194)/('Dados Normal. pelo Peso - Chuva'!O$193-'Dados Normal. pelo Peso - Chuva'!O$194))</f>
        <v>0.80063291139240489</v>
      </c>
      <c r="P137" s="24">
        <f>IF(ISBLANK('Dados Normal. pelo Peso - Chuva'!P137),"",('Dados Normal. pelo Peso - Chuva'!P137-'Dados Normal. pelo Peso - Chuva'!P$194)/('Dados Normal. pelo Peso - Chuva'!P$193-'Dados Normal. pelo Peso - Chuva'!P$194))</f>
        <v>0.16009019165727065</v>
      </c>
      <c r="Q137" s="24">
        <f>IF(ISBLANK('Dados Normal. pelo Peso - Chuva'!Q137),"",('Dados Normal. pelo Peso - Chuva'!Q137-'Dados Normal. pelo Peso - Chuva'!Q$194)/('Dados Normal. pelo Peso - Chuva'!Q$193-'Dados Normal. pelo Peso - Chuva'!Q$194))</f>
        <v>1</v>
      </c>
      <c r="R137" s="24">
        <f>IF(ISBLANK('Dados Normal. pelo Peso - Chuva'!R137),"",('Dados Normal. pelo Peso - Chuva'!R137-'Dados Normal. pelo Peso - Chuva'!R$194)/('Dados Normal. pelo Peso - Chuva'!R$193-'Dados Normal. pelo Peso - Chuva'!R$194))</f>
        <v>1</v>
      </c>
      <c r="S137" s="24">
        <f>IF(ISBLANK('Dados Normal. pelo Peso - Chuva'!S137),"",('Dados Normal. pelo Peso - Chuva'!S137-'Dados Normal. pelo Peso - Chuva'!S$194)/('Dados Normal. pelo Peso - Chuva'!S$193-'Dados Normal. pelo Peso - Chuva'!S$194))</f>
        <v>1</v>
      </c>
      <c r="T137" s="24">
        <f>IF(ISBLANK('Dados Normal. pelo Peso - Chuva'!T137),"",('Dados Normal. pelo Peso - Chuva'!T137-'Dados Normal. pelo Peso - Chuva'!T$194)/('Dados Normal. pelo Peso - Chuva'!T$193-'Dados Normal. pelo Peso - Chuva'!T$194))</f>
        <v>1</v>
      </c>
      <c r="U137" s="24">
        <f>IF(ISBLANK('Dados Normal. pelo Peso - Chuva'!U137),"",('Dados Normal. pelo Peso - Chuva'!U137-'Dados Normal. pelo Peso - Chuva'!U$194)/('Dados Normal. pelo Peso - Chuva'!U$193-'Dados Normal. pelo Peso - Chuva'!U$194))</f>
        <v>1</v>
      </c>
      <c r="V137" s="24">
        <f>IF(ISBLANK('Dados Normal. pelo Peso - Chuva'!V137),"",('Dados Normal. pelo Peso - Chuva'!V137-'Dados Normal. pelo Peso - Chuva'!V$194)/('Dados Normal. pelo Peso - Chuva'!V$193-'Dados Normal. pelo Peso - Chuva'!V$194))</f>
        <v>0.45833333333333315</v>
      </c>
      <c r="W137" s="24">
        <f>IF(ISBLANK('Dados Normal. pelo Peso - Chuva'!W137),"",('Dados Normal. pelo Peso - Chuva'!W137-'Dados Normal. pelo Peso - Chuva'!W$194)/('Dados Normal. pelo Peso - Chuva'!W$193-'Dados Normal. pelo Peso - Chuva'!W$194))</f>
        <v>0.42902066486972157</v>
      </c>
      <c r="X137" s="24">
        <f>IF(ISBLANK('Dados Normal. pelo Peso - Chuva'!X137),"",('Dados Normal. pelo Peso - Chuva'!X137-'Dados Normal. pelo Peso - Chuva'!X$194)/('Dados Normal. pelo Peso - Chuva'!X$193-'Dados Normal. pelo Peso - Chuva'!X$194))</f>
        <v>0.26377410468319518</v>
      </c>
      <c r="Y137" s="24">
        <f>IF(ISBLANK('Dados Normal. pelo Peso - Chuva'!Y137),"",('Dados Normal. pelo Peso - Chuva'!Y137-'Dados Normal. pelo Peso - Chuva'!Y$194)/('Dados Normal. pelo Peso - Chuva'!Y$193-'Dados Normal. pelo Peso - Chuva'!Y$194))</f>
        <v>0.4248410228656474</v>
      </c>
      <c r="Z137" s="24">
        <f>IF(ISBLANK('Dados Normal. pelo Peso - Chuva'!Z137),"",('Dados Normal. pelo Peso - Chuva'!Z137-'Dados Normal. pelo Peso - Chuva'!Z$194)/('Dados Normal. pelo Peso - Chuva'!Z$193-'Dados Normal. pelo Peso - Chuva'!Z$194))</f>
        <v>0.4158447857720291</v>
      </c>
      <c r="AA137" s="24">
        <f>IF(ISBLANK('Dados Normal. pelo Peso - Chuva'!AA137),"",('Dados Normal. pelo Peso - Chuva'!AA137-'Dados Normal. pelo Peso - Chuva'!AA$194)/('Dados Normal. pelo Peso - Chuva'!AA$193-'Dados Normal. pelo Peso - Chuva'!AA$194))</f>
        <v>0.46830109174487655</v>
      </c>
      <c r="AB137" s="24">
        <f>IF(ISBLANK('Dados Normal. pelo Peso - Chuva'!AB137),"",('Dados Normal. pelo Peso - Chuva'!AB137-'Dados Normal. pelo Peso - Chuva'!AB$194)/('Dados Normal. pelo Peso - Chuva'!AB$193-'Dados Normal. pelo Peso - Chuva'!AB$194))</f>
        <v>0.34042553191489361</v>
      </c>
      <c r="AC137" s="24">
        <f>IF(ISBLANK('Dados Normal. pelo Peso - Chuva'!AC137),"",('Dados Normal. pelo Peso - Chuva'!AC137-'Dados Normal. pelo Peso - Chuva'!AC$194)/('Dados Normal. pelo Peso - Chuva'!AC$193-'Dados Normal. pelo Peso - Chuva'!AC$194))</f>
        <v>0.50000000000000011</v>
      </c>
    </row>
    <row r="138" spans="1:29" s="17" customFormat="1" x14ac:dyDescent="0.25">
      <c r="A138" s="18" t="s">
        <v>1139</v>
      </c>
      <c r="B138" s="28" t="s">
        <v>1140</v>
      </c>
      <c r="C138" s="24">
        <f>IF(ISBLANK('Dados Normal. pelo Peso - Chuva'!C138),"",('Dados Normal. pelo Peso - Chuva'!C138-'Dados Normal. pelo Peso - Chuva'!C$194)/('Dados Normal. pelo Peso - Chuva'!C$193-'Dados Normal. pelo Peso - Chuva'!C$194))</f>
        <v>0.60665103768567552</v>
      </c>
      <c r="D138" s="24">
        <f>IF(ISBLANK('Dados Normal. pelo Peso - Chuva'!D138),"",('Dados Normal. pelo Peso - Chuva'!D138-'Dados Normal. pelo Peso - Chuva'!D$194)/('Dados Normal. pelo Peso - Chuva'!D$193-'Dados Normal. pelo Peso - Chuva'!D$194))</f>
        <v>0.27140485956377969</v>
      </c>
      <c r="E138" s="24">
        <f>IF(ISBLANK('Dados Normal. pelo Peso - Chuva'!E138),"",('Dados Normal. pelo Peso - Chuva'!E138-'Dados Normal. pelo Peso - Chuva'!E$194)/('Dados Normal. pelo Peso - Chuva'!E$193-'Dados Normal. pelo Peso - Chuva'!E$194))</f>
        <v>0.43794897200891747</v>
      </c>
      <c r="F138" s="24">
        <f>IF(ISBLANK('Dados Normal. pelo Peso - Chuva'!F138),"",('Dados Normal. pelo Peso - Chuva'!F138-'Dados Normal. pelo Peso - Chuva'!F$194)/('Dados Normal. pelo Peso - Chuva'!F$193-'Dados Normal. pelo Peso - Chuva'!F$194))</f>
        <v>0.39346246973365628</v>
      </c>
      <c r="G138" s="24">
        <f>IF(ISBLANK('Dados Normal. pelo Peso - Chuva'!G138),"",('Dados Normal. pelo Peso - Chuva'!G138-'Dados Normal. pelo Peso - Chuva'!G$194)/('Dados Normal. pelo Peso - Chuva'!G$193-'Dados Normal. pelo Peso - Chuva'!G$194))</f>
        <v>4.1451669801153682E-2</v>
      </c>
      <c r="H138" s="24">
        <f>IF(ISBLANK('Dados Normal. pelo Peso - Chuva'!H138),"",('Dados Normal. pelo Peso - Chuva'!H138-'Dados Normal. pelo Peso - Chuva'!H$194)/('Dados Normal. pelo Peso - Chuva'!H$193-'Dados Normal. pelo Peso - Chuva'!H$194))</f>
        <v>0.93508358304108929</v>
      </c>
      <c r="I138" s="24">
        <f>IF(ISBLANK('Dados Normal. pelo Peso - Chuva'!I138),"",('Dados Normal. pelo Peso - Chuva'!I138-'Dados Normal. pelo Peso - Chuva'!I$194)/('Dados Normal. pelo Peso - Chuva'!I$193-'Dados Normal. pelo Peso - Chuva'!I$194))</f>
        <v>0.73339534883720936</v>
      </c>
      <c r="J138" s="24">
        <f>IF(ISBLANK('Dados Normal. pelo Peso - Chuva'!J138),"",('Dados Normal. pelo Peso - Chuva'!J138-'Dados Normal. pelo Peso - Chuva'!J$194)/('Dados Normal. pelo Peso - Chuva'!J$193-'Dados Normal. pelo Peso - Chuva'!J$194))</f>
        <v>0.22858495030761972</v>
      </c>
      <c r="K138" s="24">
        <f>IF(ISBLANK('Dados Normal. pelo Peso - Chuva'!K138),"",('Dados Normal. pelo Peso - Chuva'!K138-'Dados Normal. pelo Peso - Chuva'!K$194)/('Dados Normal. pelo Peso - Chuva'!K$193-'Dados Normal. pelo Peso - Chuva'!K$194))</f>
        <v>0.54502587694077054</v>
      </c>
      <c r="L138" s="24">
        <f>IF(ISBLANK('Dados Normal. pelo Peso - Chuva'!L138),"",('Dados Normal. pelo Peso - Chuva'!L138-'Dados Normal. pelo Peso - Chuva'!L$194)/('Dados Normal. pelo Peso - Chuva'!L$193-'Dados Normal. pelo Peso - Chuva'!L$194))</f>
        <v>0.88068981698732973</v>
      </c>
      <c r="M138" s="24">
        <f>IF(ISBLANK('Dados Normal. pelo Peso - Chuva'!M138),"",('Dados Normal. pelo Peso - Chuva'!M138-'Dados Normal. pelo Peso - Chuva'!M$194)/('Dados Normal. pelo Peso - Chuva'!M$193-'Dados Normal. pelo Peso - Chuva'!M$194))</f>
        <v>0.85273021749190203</v>
      </c>
      <c r="N138" s="24">
        <f>IF(ISBLANK('Dados Normal. pelo Peso - Chuva'!N138),"",('Dados Normal. pelo Peso - Chuva'!N138-'Dados Normal. pelo Peso - Chuva'!N$194)/('Dados Normal. pelo Peso - Chuva'!N$193-'Dados Normal. pelo Peso - Chuva'!N$194))</f>
        <v>0.90587986463620995</v>
      </c>
      <c r="O138" s="24">
        <f>IF(ISBLANK('Dados Normal. pelo Peso - Chuva'!O138),"",('Dados Normal. pelo Peso - Chuva'!O138-'Dados Normal. pelo Peso - Chuva'!O$194)/('Dados Normal. pelo Peso - Chuva'!O$193-'Dados Normal. pelo Peso - Chuva'!O$194))</f>
        <v>0.79098101265822784</v>
      </c>
      <c r="P138" s="24">
        <f>IF(ISBLANK('Dados Normal. pelo Peso - Chuva'!P138),"",('Dados Normal. pelo Peso - Chuva'!P138-'Dados Normal. pelo Peso - Chuva'!P$194)/('Dados Normal. pelo Peso - Chuva'!P$193-'Dados Normal. pelo Peso - Chuva'!P$194))</f>
        <v>9.1319052987598001E-2</v>
      </c>
      <c r="Q138" s="24">
        <f>IF(ISBLANK('Dados Normal. pelo Peso - Chuva'!Q138),"",('Dados Normal. pelo Peso - Chuva'!Q138-'Dados Normal. pelo Peso - Chuva'!Q$194)/('Dados Normal. pelo Peso - Chuva'!Q$193-'Dados Normal. pelo Peso - Chuva'!Q$194))</f>
        <v>0</v>
      </c>
      <c r="R138" s="24">
        <f>IF(ISBLANK('Dados Normal. pelo Peso - Chuva'!R138),"",('Dados Normal. pelo Peso - Chuva'!R138-'Dados Normal. pelo Peso - Chuva'!R$194)/('Dados Normal. pelo Peso - Chuva'!R$193-'Dados Normal. pelo Peso - Chuva'!R$194))</f>
        <v>1</v>
      </c>
      <c r="S138" s="24">
        <f>IF(ISBLANK('Dados Normal. pelo Peso - Chuva'!S138),"",('Dados Normal. pelo Peso - Chuva'!S138-'Dados Normal. pelo Peso - Chuva'!S$194)/('Dados Normal. pelo Peso - Chuva'!S$193-'Dados Normal. pelo Peso - Chuva'!S$194))</f>
        <v>0.66666666666666674</v>
      </c>
      <c r="T138" s="24">
        <f>IF(ISBLANK('Dados Normal. pelo Peso - Chuva'!T138),"",('Dados Normal. pelo Peso - Chuva'!T138-'Dados Normal. pelo Peso - Chuva'!T$194)/('Dados Normal. pelo Peso - Chuva'!T$193-'Dados Normal. pelo Peso - Chuva'!T$194))</f>
        <v>1</v>
      </c>
      <c r="U138" s="24">
        <f>IF(ISBLANK('Dados Normal. pelo Peso - Chuva'!U138),"",('Dados Normal. pelo Peso - Chuva'!U138-'Dados Normal. pelo Peso - Chuva'!U$194)/('Dados Normal. pelo Peso - Chuva'!U$193-'Dados Normal. pelo Peso - Chuva'!U$194))</f>
        <v>1</v>
      </c>
      <c r="V138" s="24">
        <f>IF(ISBLANK('Dados Normal. pelo Peso - Chuva'!V138),"",('Dados Normal. pelo Peso - Chuva'!V138-'Dados Normal. pelo Peso - Chuva'!V$194)/('Dados Normal. pelo Peso - Chuva'!V$193-'Dados Normal. pelo Peso - Chuva'!V$194))</f>
        <v>0.66666666666666663</v>
      </c>
      <c r="W138" s="24">
        <f>IF(ISBLANK('Dados Normal. pelo Peso - Chuva'!W138),"",('Dados Normal. pelo Peso - Chuva'!W138-'Dados Normal. pelo Peso - Chuva'!W$194)/('Dados Normal. pelo Peso - Chuva'!W$193-'Dados Normal. pelo Peso - Chuva'!W$194))</f>
        <v>0.6217430368373762</v>
      </c>
      <c r="X138" s="24">
        <f>IF(ISBLANK('Dados Normal. pelo Peso - Chuva'!X138),"",('Dados Normal. pelo Peso - Chuva'!X138-'Dados Normal. pelo Peso - Chuva'!X$194)/('Dados Normal. pelo Peso - Chuva'!X$193-'Dados Normal. pelo Peso - Chuva'!X$194))</f>
        <v>0.26584022038567512</v>
      </c>
      <c r="Y138" s="24">
        <f>IF(ISBLANK('Dados Normal. pelo Peso - Chuva'!Y138),"",('Dados Normal. pelo Peso - Chuva'!Y138-'Dados Normal. pelo Peso - Chuva'!Y$194)/('Dados Normal. pelo Peso - Chuva'!Y$193-'Dados Normal. pelo Peso - Chuva'!Y$194))</f>
        <v>0.51102692463807331</v>
      </c>
      <c r="Z138" s="24">
        <f>IF(ISBLANK('Dados Normal. pelo Peso - Chuva'!Z138),"",('Dados Normal. pelo Peso - Chuva'!Z138-'Dados Normal. pelo Peso - Chuva'!Z$194)/('Dados Normal. pelo Peso - Chuva'!Z$193-'Dados Normal. pelo Peso - Chuva'!Z$194))</f>
        <v>0.61891673403395309</v>
      </c>
      <c r="AA138" s="24">
        <f>IF(ISBLANK('Dados Normal. pelo Peso - Chuva'!AA138),"",('Dados Normal. pelo Peso - Chuva'!AA138-'Dados Normal. pelo Peso - Chuva'!AA$194)/('Dados Normal. pelo Peso - Chuva'!AA$193-'Dados Normal. pelo Peso - Chuva'!AA$194))</f>
        <v>0.50450105343803864</v>
      </c>
      <c r="AB138" s="24">
        <f>IF(ISBLANK('Dados Normal. pelo Peso - Chuva'!AB138),"",('Dados Normal. pelo Peso - Chuva'!AB138-'Dados Normal. pelo Peso - Chuva'!AB$194)/('Dados Normal. pelo Peso - Chuva'!AB$193-'Dados Normal. pelo Peso - Chuva'!AB$194))</f>
        <v>0.40425531914893631</v>
      </c>
      <c r="AC138" s="24">
        <f>IF(ISBLANK('Dados Normal. pelo Peso - Chuva'!AC138),"",('Dados Normal. pelo Peso - Chuva'!AC138-'Dados Normal. pelo Peso - Chuva'!AC$194)/('Dados Normal. pelo Peso - Chuva'!AC$193-'Dados Normal. pelo Peso - Chuva'!AC$194))</f>
        <v>0.31249999999999989</v>
      </c>
    </row>
    <row r="139" spans="1:29" s="17" customFormat="1" x14ac:dyDescent="0.25">
      <c r="A139" s="18" t="s">
        <v>1141</v>
      </c>
      <c r="B139" s="28" t="s">
        <v>1142</v>
      </c>
      <c r="C139" s="24">
        <f>IF(ISBLANK('Dados Normal. pelo Peso - Chuva'!C139),"",('Dados Normal. pelo Peso - Chuva'!C139-'Dados Normal. pelo Peso - Chuva'!C$194)/('Dados Normal. pelo Peso - Chuva'!C$193-'Dados Normal. pelo Peso - Chuva'!C$194))</f>
        <v>0.73977795554485004</v>
      </c>
      <c r="D139" s="24">
        <f>IF(ISBLANK('Dados Normal. pelo Peso - Chuva'!D139),"",('Dados Normal. pelo Peso - Chuva'!D139-'Dados Normal. pelo Peso - Chuva'!D$194)/('Dados Normal. pelo Peso - Chuva'!D$193-'Dados Normal. pelo Peso - Chuva'!D$194))</f>
        <v>0.27583433724354356</v>
      </c>
      <c r="E139" s="24">
        <f>IF(ISBLANK('Dados Normal. pelo Peso - Chuva'!E139),"",('Dados Normal. pelo Peso - Chuva'!E139-'Dados Normal. pelo Peso - Chuva'!E$194)/('Dados Normal. pelo Peso - Chuva'!E$193-'Dados Normal. pelo Peso - Chuva'!E$194))</f>
        <v>0.82288828337874653</v>
      </c>
      <c r="F139" s="24">
        <f>IF(ISBLANK('Dados Normal. pelo Peso - Chuva'!F139),"",('Dados Normal. pelo Peso - Chuva'!F139-'Dados Normal. pelo Peso - Chuva'!F$194)/('Dados Normal. pelo Peso - Chuva'!F$193-'Dados Normal. pelo Peso - Chuva'!F$194))</f>
        <v>0.85199757869249415</v>
      </c>
      <c r="G139" s="24">
        <f>IF(ISBLANK('Dados Normal. pelo Peso - Chuva'!G139),"",('Dados Normal. pelo Peso - Chuva'!G139-'Dados Normal. pelo Peso - Chuva'!G$194)/('Dados Normal. pelo Peso - Chuva'!G$193-'Dados Normal. pelo Peso - Chuva'!G$194))</f>
        <v>0.23409116558082757</v>
      </c>
      <c r="H139" s="24">
        <f>IF(ISBLANK('Dados Normal. pelo Peso - Chuva'!H139),"",('Dados Normal. pelo Peso - Chuva'!H139-'Dados Normal. pelo Peso - Chuva'!H$194)/('Dados Normal. pelo Peso - Chuva'!H$193-'Dados Normal. pelo Peso - Chuva'!H$194))</f>
        <v>0.93843397552741392</v>
      </c>
      <c r="I139" s="24">
        <f>IF(ISBLANK('Dados Normal. pelo Peso - Chuva'!I139),"",('Dados Normal. pelo Peso - Chuva'!I139-'Dados Normal. pelo Peso - Chuva'!I$194)/('Dados Normal. pelo Peso - Chuva'!I$193-'Dados Normal. pelo Peso - Chuva'!I$194))</f>
        <v>0.76297674418604644</v>
      </c>
      <c r="J139" s="24">
        <f>IF(ISBLANK('Dados Normal. pelo Peso - Chuva'!J139),"",('Dados Normal. pelo Peso - Chuva'!J139-'Dados Normal. pelo Peso - Chuva'!J$194)/('Dados Normal. pelo Peso - Chuva'!J$193-'Dados Normal. pelo Peso - Chuva'!J$194))</f>
        <v>0.47184098438239475</v>
      </c>
      <c r="K139" s="24">
        <f>IF(ISBLANK('Dados Normal. pelo Peso - Chuva'!K139),"",('Dados Normal. pelo Peso - Chuva'!K139-'Dados Normal. pelo Peso - Chuva'!K$194)/('Dados Normal. pelo Peso - Chuva'!K$193-'Dados Normal. pelo Peso - Chuva'!K$194))</f>
        <v>0.60230017251293844</v>
      </c>
      <c r="L139" s="24">
        <f>IF(ISBLANK('Dados Normal. pelo Peso - Chuva'!L139),"",('Dados Normal. pelo Peso - Chuva'!L139-'Dados Normal. pelo Peso - Chuva'!L$194)/('Dados Normal. pelo Peso - Chuva'!L$193-'Dados Normal. pelo Peso - Chuva'!L$194))</f>
        <v>0.58974659784138894</v>
      </c>
      <c r="M139" s="24">
        <f>IF(ISBLANK('Dados Normal. pelo Peso - Chuva'!M139),"",('Dados Normal. pelo Peso - Chuva'!M139-'Dados Normal. pelo Peso - Chuva'!M$194)/('Dados Normal. pelo Peso - Chuva'!M$193-'Dados Normal. pelo Peso - Chuva'!M$194))</f>
        <v>0.50821378991207766</v>
      </c>
      <c r="N139" s="24">
        <f>IF(ISBLANK('Dados Normal. pelo Peso - Chuva'!N139),"",('Dados Normal. pelo Peso - Chuva'!N139-'Dados Normal. pelo Peso - Chuva'!N$194)/('Dados Normal. pelo Peso - Chuva'!N$193-'Dados Normal. pelo Peso - Chuva'!N$194))</f>
        <v>0.81133671742808799</v>
      </c>
      <c r="O139" s="24">
        <f>IF(ISBLANK('Dados Normal. pelo Peso - Chuva'!O139),"",('Dados Normal. pelo Peso - Chuva'!O139-'Dados Normal. pelo Peso - Chuva'!O$194)/('Dados Normal. pelo Peso - Chuva'!O$193-'Dados Normal. pelo Peso - Chuva'!O$194))</f>
        <v>0.48069620253164552</v>
      </c>
      <c r="P139" s="24">
        <f>IF(ISBLANK('Dados Normal. pelo Peso - Chuva'!P139),"",('Dados Normal. pelo Peso - Chuva'!P139-'Dados Normal. pelo Peso - Chuva'!P$194)/('Dados Normal. pelo Peso - Chuva'!P$193-'Dados Normal. pelo Peso - Chuva'!P$194))</f>
        <v>0.41488162344983082</v>
      </c>
      <c r="Q139" s="24">
        <f>IF(ISBLANK('Dados Normal. pelo Peso - Chuva'!Q139),"",('Dados Normal. pelo Peso - Chuva'!Q139-'Dados Normal. pelo Peso - Chuva'!Q$194)/('Dados Normal. pelo Peso - Chuva'!Q$193-'Dados Normal. pelo Peso - Chuva'!Q$194))</f>
        <v>1</v>
      </c>
      <c r="R139" s="24">
        <f>IF(ISBLANK('Dados Normal. pelo Peso - Chuva'!R139),"",('Dados Normal. pelo Peso - Chuva'!R139-'Dados Normal. pelo Peso - Chuva'!R$194)/('Dados Normal. pelo Peso - Chuva'!R$193-'Dados Normal. pelo Peso - Chuva'!R$194))</f>
        <v>0</v>
      </c>
      <c r="S139" s="24">
        <f>IF(ISBLANK('Dados Normal. pelo Peso - Chuva'!S139),"",('Dados Normal. pelo Peso - Chuva'!S139-'Dados Normal. pelo Peso - Chuva'!S$194)/('Dados Normal. pelo Peso - Chuva'!S$193-'Dados Normal. pelo Peso - Chuva'!S$194))</f>
        <v>1</v>
      </c>
      <c r="T139" s="24">
        <f>IF(ISBLANK('Dados Normal. pelo Peso - Chuva'!T139),"",('Dados Normal. pelo Peso - Chuva'!T139-'Dados Normal. pelo Peso - Chuva'!T$194)/('Dados Normal. pelo Peso - Chuva'!T$193-'Dados Normal. pelo Peso - Chuva'!T$194))</f>
        <v>1</v>
      </c>
      <c r="U139" s="24">
        <f>IF(ISBLANK('Dados Normal. pelo Peso - Chuva'!U139),"",('Dados Normal. pelo Peso - Chuva'!U139-'Dados Normal. pelo Peso - Chuva'!U$194)/('Dados Normal. pelo Peso - Chuva'!U$193-'Dados Normal. pelo Peso - Chuva'!U$194))</f>
        <v>1</v>
      </c>
      <c r="V139" s="24">
        <f>IF(ISBLANK('Dados Normal. pelo Peso - Chuva'!V139),"",('Dados Normal. pelo Peso - Chuva'!V139-'Dados Normal. pelo Peso - Chuva'!V$194)/('Dados Normal. pelo Peso - Chuva'!V$193-'Dados Normal. pelo Peso - Chuva'!V$194))</f>
        <v>0.5416666666666663</v>
      </c>
      <c r="W139" s="24">
        <f>IF(ISBLANK('Dados Normal. pelo Peso - Chuva'!W139),"",('Dados Normal. pelo Peso - Chuva'!W139-'Dados Normal. pelo Peso - Chuva'!W$194)/('Dados Normal. pelo Peso - Chuva'!W$193-'Dados Normal. pelo Peso - Chuva'!W$194))</f>
        <v>0.75561545372866135</v>
      </c>
      <c r="X139" s="24">
        <f>IF(ISBLANK('Dados Normal. pelo Peso - Chuva'!X139),"",('Dados Normal. pelo Peso - Chuva'!X139-'Dados Normal. pelo Peso - Chuva'!X$194)/('Dados Normal. pelo Peso - Chuva'!X$193-'Dados Normal. pelo Peso - Chuva'!X$194))</f>
        <v>0.30853994490358133</v>
      </c>
      <c r="Y139" s="24">
        <f>IF(ISBLANK('Dados Normal. pelo Peso - Chuva'!Y139),"",('Dados Normal. pelo Peso - Chuva'!Y139-'Dados Normal. pelo Peso - Chuva'!Y$194)/('Dados Normal. pelo Peso - Chuva'!Y$193-'Dados Normal. pelo Peso - Chuva'!Y$194))</f>
        <v>0.80246245433635499</v>
      </c>
      <c r="Z139" s="24">
        <f>IF(ISBLANK('Dados Normal. pelo Peso - Chuva'!Z139),"",('Dados Normal. pelo Peso - Chuva'!Z139-'Dados Normal. pelo Peso - Chuva'!Z$194)/('Dados Normal. pelo Peso - Chuva'!Z$193-'Dados Normal. pelo Peso - Chuva'!Z$194))</f>
        <v>0.77477768795472923</v>
      </c>
      <c r="AA139" s="24">
        <f>IF(ISBLANK('Dados Normal. pelo Peso - Chuva'!AA139),"",('Dados Normal. pelo Peso - Chuva'!AA139-'Dados Normal. pelo Peso - Chuva'!AA$194)/('Dados Normal. pelo Peso - Chuva'!AA$193-'Dados Normal. pelo Peso - Chuva'!AA$194))</f>
        <v>0.75541084083508914</v>
      </c>
      <c r="AB139" s="24">
        <f>IF(ISBLANK('Dados Normal. pelo Peso - Chuva'!AB139),"",('Dados Normal. pelo Peso - Chuva'!AB139-'Dados Normal. pelo Peso - Chuva'!AB$194)/('Dados Normal. pelo Peso - Chuva'!AB$193-'Dados Normal. pelo Peso - Chuva'!AB$194))</f>
        <v>0.51063829787234039</v>
      </c>
      <c r="AC139" s="24">
        <f>IF(ISBLANK('Dados Normal. pelo Peso - Chuva'!AC139),"",('Dados Normal. pelo Peso - Chuva'!AC139-'Dados Normal. pelo Peso - Chuva'!AC$194)/('Dados Normal. pelo Peso - Chuva'!AC$193-'Dados Normal. pelo Peso - Chuva'!AC$194))</f>
        <v>0.43750000000000006</v>
      </c>
    </row>
    <row r="140" spans="1:29" s="17" customFormat="1" x14ac:dyDescent="0.25">
      <c r="A140" s="18" t="s">
        <v>1143</v>
      </c>
      <c r="B140" s="28" t="s">
        <v>1144</v>
      </c>
      <c r="C140" s="24">
        <f>IF(ISBLANK('Dados Normal. pelo Peso - Chuva'!C140),"",('Dados Normal. pelo Peso - Chuva'!C140-'Dados Normal. pelo Peso - Chuva'!C$194)/('Dados Normal. pelo Peso - Chuva'!C$193-'Dados Normal. pelo Peso - Chuva'!C$194))</f>
        <v>0.74943014622318915</v>
      </c>
      <c r="D140" s="24">
        <f>IF(ISBLANK('Dados Normal. pelo Peso - Chuva'!D140),"",('Dados Normal. pelo Peso - Chuva'!D140-'Dados Normal. pelo Peso - Chuva'!D$194)/('Dados Normal. pelo Peso - Chuva'!D$193-'Dados Normal. pelo Peso - Chuva'!D$194))</f>
        <v>0.32838259655168678</v>
      </c>
      <c r="E140" s="24">
        <f>IF(ISBLANK('Dados Normal. pelo Peso - Chuva'!E140),"",('Dados Normal. pelo Peso - Chuva'!E140-'Dados Normal. pelo Peso - Chuva'!E$194)/('Dados Normal. pelo Peso - Chuva'!E$193-'Dados Normal. pelo Peso - Chuva'!E$194))</f>
        <v>0.74139212286351253</v>
      </c>
      <c r="F140" s="24">
        <f>IF(ISBLANK('Dados Normal. pelo Peso - Chuva'!F140),"",('Dados Normal. pelo Peso - Chuva'!F140-'Dados Normal. pelo Peso - Chuva'!F$194)/('Dados Normal. pelo Peso - Chuva'!F$193-'Dados Normal. pelo Peso - Chuva'!F$194))</f>
        <v>0.69128329297820834</v>
      </c>
      <c r="G140" s="24">
        <f>IF(ISBLANK('Dados Normal. pelo Peso - Chuva'!G140),"",('Dados Normal. pelo Peso - Chuva'!G140-'Dados Normal. pelo Peso - Chuva'!G$194)/('Dados Normal. pelo Peso - Chuva'!G$193-'Dados Normal. pelo Peso - Chuva'!G$194))</f>
        <v>0.21644451557698044</v>
      </c>
      <c r="H140" s="24">
        <f>IF(ISBLANK('Dados Normal. pelo Peso - Chuva'!H140),"",('Dados Normal. pelo Peso - Chuva'!H140-'Dados Normal. pelo Peso - Chuva'!H$194)/('Dados Normal. pelo Peso - Chuva'!H$193-'Dados Normal. pelo Peso - Chuva'!H$194))</f>
        <v>0.60789665191642084</v>
      </c>
      <c r="I140" s="24">
        <f>IF(ISBLANK('Dados Normal. pelo Peso - Chuva'!I140),"",('Dados Normal. pelo Peso - Chuva'!I140-'Dados Normal. pelo Peso - Chuva'!I$194)/('Dados Normal. pelo Peso - Chuva'!I$193-'Dados Normal. pelo Peso - Chuva'!I$194))</f>
        <v>0.41767441860465127</v>
      </c>
      <c r="J140" s="24">
        <f>IF(ISBLANK('Dados Normal. pelo Peso - Chuva'!J140),"",('Dados Normal. pelo Peso - Chuva'!J140-'Dados Normal. pelo Peso - Chuva'!J$194)/('Dados Normal. pelo Peso - Chuva'!J$193-'Dados Normal. pelo Peso - Chuva'!J$194))</f>
        <v>0.26076668244202567</v>
      </c>
      <c r="K140" s="24">
        <f>IF(ISBLANK('Dados Normal. pelo Peso - Chuva'!K140),"",('Dados Normal. pelo Peso - Chuva'!K140-'Dados Normal. pelo Peso - Chuva'!K$194)/('Dados Normal. pelo Peso - Chuva'!K$193-'Dados Normal. pelo Peso - Chuva'!K$194))</f>
        <v>0.67602070155261651</v>
      </c>
      <c r="L140" s="24">
        <f>IF(ISBLANK('Dados Normal. pelo Peso - Chuva'!L140),"",('Dados Normal. pelo Peso - Chuva'!L140-'Dados Normal. pelo Peso - Chuva'!L$194)/('Dados Normal. pelo Peso - Chuva'!L$193-'Dados Normal. pelo Peso - Chuva'!L$194))</f>
        <v>0.642304082590333</v>
      </c>
      <c r="M140" s="24">
        <f>IF(ISBLANK('Dados Normal. pelo Peso - Chuva'!M140),"",('Dados Normal. pelo Peso - Chuva'!M140-'Dados Normal. pelo Peso - Chuva'!M$194)/('Dados Normal. pelo Peso - Chuva'!M$193-'Dados Normal. pelo Peso - Chuva'!M$194))</f>
        <v>0.88975011568718188</v>
      </c>
      <c r="N140" s="24">
        <f>IF(ISBLANK('Dados Normal. pelo Peso - Chuva'!N140),"",('Dados Normal. pelo Peso - Chuva'!N140-'Dados Normal. pelo Peso - Chuva'!N$194)/('Dados Normal. pelo Peso - Chuva'!N$193-'Dados Normal. pelo Peso - Chuva'!N$194))</f>
        <v>0.88113367174280888</v>
      </c>
      <c r="O140" s="24">
        <f>IF(ISBLANK('Dados Normal. pelo Peso - Chuva'!O140),"",('Dados Normal. pelo Peso - Chuva'!O140-'Dados Normal. pelo Peso - Chuva'!O$194)/('Dados Normal. pelo Peso - Chuva'!O$193-'Dados Normal. pelo Peso - Chuva'!O$194))</f>
        <v>0.27737341772151908</v>
      </c>
      <c r="P140" s="24">
        <f>IF(ISBLANK('Dados Normal. pelo Peso - Chuva'!P140),"",('Dados Normal. pelo Peso - Chuva'!P140-'Dados Normal. pelo Peso - Chuva'!P$194)/('Dados Normal. pelo Peso - Chuva'!P$193-'Dados Normal. pelo Peso - Chuva'!P$194))</f>
        <v>0.21420518602029251</v>
      </c>
      <c r="Q140" s="24">
        <f>IF(ISBLANK('Dados Normal. pelo Peso - Chuva'!Q140),"",('Dados Normal. pelo Peso - Chuva'!Q140-'Dados Normal. pelo Peso - Chuva'!Q$194)/('Dados Normal. pelo Peso - Chuva'!Q$193-'Dados Normal. pelo Peso - Chuva'!Q$194))</f>
        <v>0</v>
      </c>
      <c r="R140" s="24">
        <f>IF(ISBLANK('Dados Normal. pelo Peso - Chuva'!R140),"",('Dados Normal. pelo Peso - Chuva'!R140-'Dados Normal. pelo Peso - Chuva'!R$194)/('Dados Normal. pelo Peso - Chuva'!R$193-'Dados Normal. pelo Peso - Chuva'!R$194))</f>
        <v>0</v>
      </c>
      <c r="S140" s="24">
        <f>IF(ISBLANK('Dados Normal. pelo Peso - Chuva'!S140),"",('Dados Normal. pelo Peso - Chuva'!S140-'Dados Normal. pelo Peso - Chuva'!S$194)/('Dados Normal. pelo Peso - Chuva'!S$193-'Dados Normal. pelo Peso - Chuva'!S$194))</f>
        <v>1</v>
      </c>
      <c r="T140" s="24">
        <f>IF(ISBLANK('Dados Normal. pelo Peso - Chuva'!T140),"",('Dados Normal. pelo Peso - Chuva'!T140-'Dados Normal. pelo Peso - Chuva'!T$194)/('Dados Normal. pelo Peso - Chuva'!T$193-'Dados Normal. pelo Peso - Chuva'!T$194))</f>
        <v>1</v>
      </c>
      <c r="U140" s="24">
        <f>IF(ISBLANK('Dados Normal. pelo Peso - Chuva'!U140),"",('Dados Normal. pelo Peso - Chuva'!U140-'Dados Normal. pelo Peso - Chuva'!U$194)/('Dados Normal. pelo Peso - Chuva'!U$193-'Dados Normal. pelo Peso - Chuva'!U$194))</f>
        <v>1</v>
      </c>
      <c r="V140" s="24">
        <f>IF(ISBLANK('Dados Normal. pelo Peso - Chuva'!V140),"",('Dados Normal. pelo Peso - Chuva'!V140-'Dados Normal. pelo Peso - Chuva'!V$194)/('Dados Normal. pelo Peso - Chuva'!V$193-'Dados Normal. pelo Peso - Chuva'!V$194))</f>
        <v>0.58333333333333315</v>
      </c>
      <c r="W140" s="24">
        <f>IF(ISBLANK('Dados Normal. pelo Peso - Chuva'!W140),"",('Dados Normal. pelo Peso - Chuva'!W140-'Dados Normal. pelo Peso - Chuva'!W$194)/('Dados Normal. pelo Peso - Chuva'!W$193-'Dados Normal. pelo Peso - Chuva'!W$194))</f>
        <v>0.61725067385444743</v>
      </c>
      <c r="X140" s="24">
        <f>IF(ISBLANK('Dados Normal. pelo Peso - Chuva'!X140),"",('Dados Normal. pelo Peso - Chuva'!X140-'Dados Normal. pelo Peso - Chuva'!X$194)/('Dados Normal. pelo Peso - Chuva'!X$193-'Dados Normal. pelo Peso - Chuva'!X$194))</f>
        <v>0.31749311294765797</v>
      </c>
      <c r="Y140" s="24">
        <f>IF(ISBLANK('Dados Normal. pelo Peso - Chuva'!Y140),"",('Dados Normal. pelo Peso - Chuva'!Y140-'Dados Normal. pelo Peso - Chuva'!Y$194)/('Dados Normal. pelo Peso - Chuva'!Y$193-'Dados Normal. pelo Peso - Chuva'!Y$194))</f>
        <v>0.68989311324583946</v>
      </c>
      <c r="Z140" s="24">
        <f>IF(ISBLANK('Dados Normal. pelo Peso - Chuva'!Z140),"",('Dados Normal. pelo Peso - Chuva'!Z140-'Dados Normal. pelo Peso - Chuva'!Z$194)/('Dados Normal. pelo Peso - Chuva'!Z$193-'Dados Normal. pelo Peso - Chuva'!Z$194))</f>
        <v>0.54454324979789814</v>
      </c>
      <c r="AA140" s="24">
        <f>IF(ISBLANK('Dados Normal. pelo Peso - Chuva'!AA140),"",('Dados Normal. pelo Peso - Chuva'!AA140-'Dados Normal. pelo Peso - Chuva'!AA$194)/('Dados Normal. pelo Peso - Chuva'!AA$193-'Dados Normal. pelo Peso - Chuva'!AA$194))</f>
        <v>0.72476537061865542</v>
      </c>
      <c r="AB140" s="24">
        <f>IF(ISBLANK('Dados Normal. pelo Peso - Chuva'!AB140),"",('Dados Normal. pelo Peso - Chuva'!AB140-'Dados Normal. pelo Peso - Chuva'!AB$194)/('Dados Normal. pelo Peso - Chuva'!AB$193-'Dados Normal. pelo Peso - Chuva'!AB$194))</f>
        <v>0.34042553191489361</v>
      </c>
      <c r="AC140" s="24">
        <f>IF(ISBLANK('Dados Normal. pelo Peso - Chuva'!AC140),"",('Dados Normal. pelo Peso - Chuva'!AC140-'Dados Normal. pelo Peso - Chuva'!AC$194)/('Dados Normal. pelo Peso - Chuva'!AC$193-'Dados Normal. pelo Peso - Chuva'!AC$194))</f>
        <v>0.43750000000000006</v>
      </c>
    </row>
    <row r="141" spans="1:29" s="17" customFormat="1" x14ac:dyDescent="0.25">
      <c r="A141" s="18" t="s">
        <v>1145</v>
      </c>
      <c r="B141" s="28" t="s">
        <v>1146</v>
      </c>
      <c r="C141" s="24">
        <f>IF(ISBLANK('Dados Normal. pelo Peso - Chuva'!C141),"",('Dados Normal. pelo Peso - Chuva'!C141-'Dados Normal. pelo Peso - Chuva'!C$194)/('Dados Normal. pelo Peso - Chuva'!C$193-'Dados Normal. pelo Peso - Chuva'!C$194))</f>
        <v>0.69447333226229158</v>
      </c>
      <c r="D141" s="24">
        <f>IF(ISBLANK('Dados Normal. pelo Peso - Chuva'!D141),"",('Dados Normal. pelo Peso - Chuva'!D141-'Dados Normal. pelo Peso - Chuva'!D$194)/('Dados Normal. pelo Peso - Chuva'!D$193-'Dados Normal. pelo Peso - Chuva'!D$194))</f>
        <v>0.45540555805899652</v>
      </c>
      <c r="E141" s="24">
        <f>IF(ISBLANK('Dados Normal. pelo Peso - Chuva'!E141),"",('Dados Normal. pelo Peso - Chuva'!E141-'Dados Normal. pelo Peso - Chuva'!E$194)/('Dados Normal. pelo Peso - Chuva'!E$193-'Dados Normal. pelo Peso - Chuva'!E$194))</f>
        <v>0.87020064404260589</v>
      </c>
      <c r="F141" s="24">
        <f>IF(ISBLANK('Dados Normal. pelo Peso - Chuva'!F141),"",('Dados Normal. pelo Peso - Chuva'!F141-'Dados Normal. pelo Peso - Chuva'!F$194)/('Dados Normal. pelo Peso - Chuva'!F$193-'Dados Normal. pelo Peso - Chuva'!F$194))</f>
        <v>0.79449152542372881</v>
      </c>
      <c r="G141" s="24">
        <f>IF(ISBLANK('Dados Normal. pelo Peso - Chuva'!G141),"",('Dados Normal. pelo Peso - Chuva'!G141-'Dados Normal. pelo Peso - Chuva'!G$194)/('Dados Normal. pelo Peso - Chuva'!G$193-'Dados Normal. pelo Peso - Chuva'!G$194))</f>
        <v>0.3006274075297275</v>
      </c>
      <c r="H141" s="24">
        <f>IF(ISBLANK('Dados Normal. pelo Peso - Chuva'!H141),"",('Dados Normal. pelo Peso - Chuva'!H141-'Dados Normal. pelo Peso - Chuva'!H$194)/('Dados Normal. pelo Peso - Chuva'!H$193-'Dados Normal. pelo Peso - Chuva'!H$194))</f>
        <v>0.69900634648785676</v>
      </c>
      <c r="I141" s="24">
        <f>IF(ISBLANK('Dados Normal. pelo Peso - Chuva'!I141),"",('Dados Normal. pelo Peso - Chuva'!I141-'Dados Normal. pelo Peso - Chuva'!I$194)/('Dados Normal. pelo Peso - Chuva'!I$193-'Dados Normal. pelo Peso - Chuva'!I$194))</f>
        <v>0.48074418604651165</v>
      </c>
      <c r="J141" s="24">
        <f>IF(ISBLANK('Dados Normal. pelo Peso - Chuva'!J141),"",('Dados Normal. pelo Peso - Chuva'!J141-'Dados Normal. pelo Peso - Chuva'!J$194)/('Dados Normal. pelo Peso - Chuva'!J$193-'Dados Normal. pelo Peso - Chuva'!J$194))</f>
        <v>0.59346900141978243</v>
      </c>
      <c r="K141" s="24">
        <f>IF(ISBLANK('Dados Normal. pelo Peso - Chuva'!K141),"",('Dados Normal. pelo Peso - Chuva'!K141-'Dados Normal. pelo Peso - Chuva'!K$194)/('Dados Normal. pelo Peso - Chuva'!K$193-'Dados Normal. pelo Peso - Chuva'!K$194))</f>
        <v>0.57952846463484764</v>
      </c>
      <c r="L141" s="24">
        <f>IF(ISBLANK('Dados Normal. pelo Peso - Chuva'!L141),"",('Dados Normal. pelo Peso - Chuva'!L141-'Dados Normal. pelo Peso - Chuva'!L$194)/('Dados Normal. pelo Peso - Chuva'!L$193-'Dados Normal. pelo Peso - Chuva'!L$194))</f>
        <v>0.70072735804786479</v>
      </c>
      <c r="M141" s="24">
        <f>IF(ISBLANK('Dados Normal. pelo Peso - Chuva'!M141),"",('Dados Normal. pelo Peso - Chuva'!M141-'Dados Normal. pelo Peso - Chuva'!M$194)/('Dados Normal. pelo Peso - Chuva'!M$193-'Dados Normal. pelo Peso - Chuva'!M$194))</f>
        <v>0.83607126330402581</v>
      </c>
      <c r="N141" s="24">
        <f>IF(ISBLANK('Dados Normal. pelo Peso - Chuva'!N141),"",('Dados Normal. pelo Peso - Chuva'!N141-'Dados Normal. pelo Peso - Chuva'!N$194)/('Dados Normal. pelo Peso - Chuva'!N$193-'Dados Normal. pelo Peso - Chuva'!N$194))</f>
        <v>0.92005076142131992</v>
      </c>
      <c r="O141" s="24">
        <f>IF(ISBLANK('Dados Normal. pelo Peso - Chuva'!O141),"",('Dados Normal. pelo Peso - Chuva'!O141-'Dados Normal. pelo Peso - Chuva'!O$194)/('Dados Normal. pelo Peso - Chuva'!O$193-'Dados Normal. pelo Peso - Chuva'!O$194))</f>
        <v>0.37610759493670876</v>
      </c>
      <c r="P141" s="24">
        <f>IF(ISBLANK('Dados Normal. pelo Peso - Chuva'!P141),"",('Dados Normal. pelo Peso - Chuva'!P141-'Dados Normal. pelo Peso - Chuva'!P$194)/('Dados Normal. pelo Peso - Chuva'!P$193-'Dados Normal. pelo Peso - Chuva'!P$194))</f>
        <v>0.2108229988726027</v>
      </c>
      <c r="Q141" s="24">
        <f>IF(ISBLANK('Dados Normal. pelo Peso - Chuva'!Q141),"",('Dados Normal. pelo Peso - Chuva'!Q141-'Dados Normal. pelo Peso - Chuva'!Q$194)/('Dados Normal. pelo Peso - Chuva'!Q$193-'Dados Normal. pelo Peso - Chuva'!Q$194))</f>
        <v>1</v>
      </c>
      <c r="R141" s="24">
        <f>IF(ISBLANK('Dados Normal. pelo Peso - Chuva'!R141),"",('Dados Normal. pelo Peso - Chuva'!R141-'Dados Normal. pelo Peso - Chuva'!R$194)/('Dados Normal. pelo Peso - Chuva'!R$193-'Dados Normal. pelo Peso - Chuva'!R$194))</f>
        <v>0</v>
      </c>
      <c r="S141" s="24">
        <f>IF(ISBLANK('Dados Normal. pelo Peso - Chuva'!S141),"",('Dados Normal. pelo Peso - Chuva'!S141-'Dados Normal. pelo Peso - Chuva'!S$194)/('Dados Normal. pelo Peso - Chuva'!S$193-'Dados Normal. pelo Peso - Chuva'!S$194))</f>
        <v>1</v>
      </c>
      <c r="T141" s="24">
        <f>IF(ISBLANK('Dados Normal. pelo Peso - Chuva'!T141),"",('Dados Normal. pelo Peso - Chuva'!T141-'Dados Normal. pelo Peso - Chuva'!T$194)/('Dados Normal. pelo Peso - Chuva'!T$193-'Dados Normal. pelo Peso - Chuva'!T$194))</f>
        <v>1</v>
      </c>
      <c r="U141" s="24">
        <f>IF(ISBLANK('Dados Normal. pelo Peso - Chuva'!U141),"",('Dados Normal. pelo Peso - Chuva'!U141-'Dados Normal. pelo Peso - Chuva'!U$194)/('Dados Normal. pelo Peso - Chuva'!U$193-'Dados Normal. pelo Peso - Chuva'!U$194))</f>
        <v>1</v>
      </c>
      <c r="V141" s="24">
        <f>IF(ISBLANK('Dados Normal. pelo Peso - Chuva'!V141),"",('Dados Normal. pelo Peso - Chuva'!V141-'Dados Normal. pelo Peso - Chuva'!V$194)/('Dados Normal. pelo Peso - Chuva'!V$193-'Dados Normal. pelo Peso - Chuva'!V$194))</f>
        <v>0.66666666666666663</v>
      </c>
      <c r="W141" s="24">
        <f>IF(ISBLANK('Dados Normal. pelo Peso - Chuva'!W141),"",('Dados Normal. pelo Peso - Chuva'!W141-'Dados Normal. pelo Peso - Chuva'!W$194)/('Dados Normal. pelo Peso - Chuva'!W$193-'Dados Normal. pelo Peso - Chuva'!W$194))</f>
        <v>0.83378256963162578</v>
      </c>
      <c r="X141" s="24">
        <f>IF(ISBLANK('Dados Normal. pelo Peso - Chuva'!X141),"",('Dados Normal. pelo Peso - Chuva'!X141-'Dados Normal. pelo Peso - Chuva'!X$194)/('Dados Normal. pelo Peso - Chuva'!X$193-'Dados Normal. pelo Peso - Chuva'!X$194))</f>
        <v>0.3044077134986225</v>
      </c>
      <c r="Y141" s="24">
        <f>IF(ISBLANK('Dados Normal. pelo Peso - Chuva'!Y141),"",('Dados Normal. pelo Peso - Chuva'!Y141-'Dados Normal. pelo Peso - Chuva'!Y$194)/('Dados Normal. pelo Peso - Chuva'!Y$193-'Dados Normal. pelo Peso - Chuva'!Y$194))</f>
        <v>0.82776349614395883</v>
      </c>
      <c r="Z141" s="24">
        <f>IF(ISBLANK('Dados Normal. pelo Peso - Chuva'!Z141),"",('Dados Normal. pelo Peso - Chuva'!Z141-'Dados Normal. pelo Peso - Chuva'!Z$194)/('Dados Normal. pelo Peso - Chuva'!Z$193-'Dados Normal. pelo Peso - Chuva'!Z$194))</f>
        <v>0.78722716248989499</v>
      </c>
      <c r="AA141" s="24">
        <f>IF(ISBLANK('Dados Normal. pelo Peso - Chuva'!AA141),"",('Dados Normal. pelo Peso - Chuva'!AA141-'Dados Normal. pelo Peso - Chuva'!AA$194)/('Dados Normal. pelo Peso - Chuva'!AA$193-'Dados Normal. pelo Peso - Chuva'!AA$194))</f>
        <v>0.57096341696992914</v>
      </c>
      <c r="AB141" s="24">
        <f>IF(ISBLANK('Dados Normal. pelo Peso - Chuva'!AB141),"",('Dados Normal. pelo Peso - Chuva'!AB141-'Dados Normal. pelo Peso - Chuva'!AB$194)/('Dados Normal. pelo Peso - Chuva'!AB$193-'Dados Normal. pelo Peso - Chuva'!AB$194))</f>
        <v>0.46808510638297862</v>
      </c>
      <c r="AC141" s="24">
        <f>IF(ISBLANK('Dados Normal. pelo Peso - Chuva'!AC141),"",('Dados Normal. pelo Peso - Chuva'!AC141-'Dados Normal. pelo Peso - Chuva'!AC$194)/('Dados Normal. pelo Peso - Chuva'!AC$193-'Dados Normal. pelo Peso - Chuva'!AC$194))</f>
        <v>0.33333333333333326</v>
      </c>
    </row>
    <row r="142" spans="1:29" s="17" customFormat="1" x14ac:dyDescent="0.25">
      <c r="A142" s="18" t="s">
        <v>1147</v>
      </c>
      <c r="B142" s="28" t="s">
        <v>1148</v>
      </c>
      <c r="C142" s="24">
        <f>IF(ISBLANK('Dados Normal. pelo Peso - Chuva'!C142),"",('Dados Normal. pelo Peso - Chuva'!C142-'Dados Normal. pelo Peso - Chuva'!C$194)/('Dados Normal. pelo Peso - Chuva'!C$193-'Dados Normal. pelo Peso - Chuva'!C$194))</f>
        <v>0.43620245677826353</v>
      </c>
      <c r="D142" s="24">
        <f>IF(ISBLANK('Dados Normal. pelo Peso - Chuva'!D142),"",('Dados Normal. pelo Peso - Chuva'!D142-'Dados Normal. pelo Peso - Chuva'!D$194)/('Dados Normal. pelo Peso - Chuva'!D$193-'Dados Normal. pelo Peso - Chuva'!D$194))</f>
        <v>0.71268772953863813</v>
      </c>
      <c r="E142" s="24">
        <f>IF(ISBLANK('Dados Normal. pelo Peso - Chuva'!E142),"",('Dados Normal. pelo Peso - Chuva'!E142-'Dados Normal. pelo Peso - Chuva'!E$194)/('Dados Normal. pelo Peso - Chuva'!E$193-'Dados Normal. pelo Peso - Chuva'!E$194))</f>
        <v>0.38741639831558078</v>
      </c>
      <c r="F142" s="24">
        <f>IF(ISBLANK('Dados Normal. pelo Peso - Chuva'!F142),"",('Dados Normal. pelo Peso - Chuva'!F142-'Dados Normal. pelo Peso - Chuva'!F$194)/('Dados Normal. pelo Peso - Chuva'!F$193-'Dados Normal. pelo Peso - Chuva'!F$194))</f>
        <v>0.46095641646489111</v>
      </c>
      <c r="G142" s="24">
        <f>IF(ISBLANK('Dados Normal. pelo Peso - Chuva'!G142),"",('Dados Normal. pelo Peso - Chuva'!G142-'Dados Normal. pelo Peso - Chuva'!G$194)/('Dados Normal. pelo Peso - Chuva'!G$193-'Dados Normal. pelo Peso - Chuva'!G$194))</f>
        <v>0.18233681118944947</v>
      </c>
      <c r="H142" s="24">
        <f>IF(ISBLANK('Dados Normal. pelo Peso - Chuva'!H142),"",('Dados Normal. pelo Peso - Chuva'!H142-'Dados Normal. pelo Peso - Chuva'!H$194)/('Dados Normal. pelo Peso - Chuva'!H$193-'Dados Normal. pelo Peso - Chuva'!H$194))</f>
        <v>0.41970028725764208</v>
      </c>
      <c r="I142" s="24">
        <f>IF(ISBLANK('Dados Normal. pelo Peso - Chuva'!I142),"",('Dados Normal. pelo Peso - Chuva'!I142-'Dados Normal. pelo Peso - Chuva'!I$194)/('Dados Normal. pelo Peso - Chuva'!I$193-'Dados Normal. pelo Peso - Chuva'!I$194))</f>
        <v>0.74009302325581394</v>
      </c>
      <c r="J142" s="24">
        <f>IF(ISBLANK('Dados Normal. pelo Peso - Chuva'!J142),"",('Dados Normal. pelo Peso - Chuva'!J142-'Dados Normal. pelo Peso - Chuva'!J$194)/('Dados Normal. pelo Peso - Chuva'!J$193-'Dados Normal. pelo Peso - Chuva'!J$194))</f>
        <v>0.44060577378135374</v>
      </c>
      <c r="K142" s="24">
        <f>IF(ISBLANK('Dados Normal. pelo Peso - Chuva'!K142),"",('Dados Normal. pelo Peso - Chuva'!K142-'Dados Normal. pelo Peso - Chuva'!K$194)/('Dados Normal. pelo Peso - Chuva'!K$193-'Dados Normal. pelo Peso - Chuva'!K$194))</f>
        <v>0.32800460034502582</v>
      </c>
      <c r="L142" s="24">
        <f>IF(ISBLANK('Dados Normal. pelo Peso - Chuva'!L142),"",('Dados Normal. pelo Peso - Chuva'!L142-'Dados Normal. pelo Peso - Chuva'!L$194)/('Dados Normal. pelo Peso - Chuva'!L$193-'Dados Normal. pelo Peso - Chuva'!L$194))</f>
        <v>0.73439699671515712</v>
      </c>
      <c r="M142" s="24">
        <f>IF(ISBLANK('Dados Normal. pelo Peso - Chuva'!M142),"",('Dados Normal. pelo Peso - Chuva'!M142-'Dados Normal. pelo Peso - Chuva'!M$194)/('Dados Normal. pelo Peso - Chuva'!M$193-'Dados Normal. pelo Peso - Chuva'!M$194))</f>
        <v>0.51573345673299398</v>
      </c>
      <c r="N142" s="24">
        <f>IF(ISBLANK('Dados Normal. pelo Peso - Chuva'!N142),"",('Dados Normal. pelo Peso - Chuva'!N142-'Dados Normal. pelo Peso - Chuva'!N$194)/('Dados Normal. pelo Peso - Chuva'!N$193-'Dados Normal. pelo Peso - Chuva'!N$194))</f>
        <v>0.74555837563451788</v>
      </c>
      <c r="O142" s="24">
        <f>IF(ISBLANK('Dados Normal. pelo Peso - Chuva'!O142),"",('Dados Normal. pelo Peso - Chuva'!O142-'Dados Normal. pelo Peso - Chuva'!O$194)/('Dados Normal. pelo Peso - Chuva'!O$193-'Dados Normal. pelo Peso - Chuva'!O$194))</f>
        <v>0.85063291139240493</v>
      </c>
      <c r="P142" s="24">
        <f>IF(ISBLANK('Dados Normal. pelo Peso - Chuva'!P142),"",('Dados Normal. pelo Peso - Chuva'!P142-'Dados Normal. pelo Peso - Chuva'!P$194)/('Dados Normal. pelo Peso - Chuva'!P$193-'Dados Normal. pelo Peso - Chuva'!P$194))</f>
        <v>5.1860202931228637E-2</v>
      </c>
      <c r="Q142" s="24">
        <f>IF(ISBLANK('Dados Normal. pelo Peso - Chuva'!Q142),"",('Dados Normal. pelo Peso - Chuva'!Q142-'Dados Normal. pelo Peso - Chuva'!Q$194)/('Dados Normal. pelo Peso - Chuva'!Q$193-'Dados Normal. pelo Peso - Chuva'!Q$194))</f>
        <v>1</v>
      </c>
      <c r="R142" s="24">
        <f>IF(ISBLANK('Dados Normal. pelo Peso - Chuva'!R142),"",('Dados Normal. pelo Peso - Chuva'!R142-'Dados Normal. pelo Peso - Chuva'!R$194)/('Dados Normal. pelo Peso - Chuva'!R$193-'Dados Normal. pelo Peso - Chuva'!R$194))</f>
        <v>1</v>
      </c>
      <c r="S142" s="24">
        <f>IF(ISBLANK('Dados Normal. pelo Peso - Chuva'!S142),"",('Dados Normal. pelo Peso - Chuva'!S142-'Dados Normal. pelo Peso - Chuva'!S$194)/('Dados Normal. pelo Peso - Chuva'!S$193-'Dados Normal. pelo Peso - Chuva'!S$194))</f>
        <v>1</v>
      </c>
      <c r="T142" s="24">
        <f>IF(ISBLANK('Dados Normal. pelo Peso - Chuva'!T142),"",('Dados Normal. pelo Peso - Chuva'!T142-'Dados Normal. pelo Peso - Chuva'!T$194)/('Dados Normal. pelo Peso - Chuva'!T$193-'Dados Normal. pelo Peso - Chuva'!T$194))</f>
        <v>1</v>
      </c>
      <c r="U142" s="24">
        <f>IF(ISBLANK('Dados Normal. pelo Peso - Chuva'!U142),"",('Dados Normal. pelo Peso - Chuva'!U142-'Dados Normal. pelo Peso - Chuva'!U$194)/('Dados Normal. pelo Peso - Chuva'!U$193-'Dados Normal. pelo Peso - Chuva'!U$194))</f>
        <v>1</v>
      </c>
      <c r="V142" s="24">
        <f>IF(ISBLANK('Dados Normal. pelo Peso - Chuva'!V142),"",('Dados Normal. pelo Peso - Chuva'!V142-'Dados Normal. pelo Peso - Chuva'!V$194)/('Dados Normal. pelo Peso - Chuva'!V$193-'Dados Normal. pelo Peso - Chuva'!V$194))</f>
        <v>0.875</v>
      </c>
      <c r="W142" s="24">
        <f>IF(ISBLANK('Dados Normal. pelo Peso - Chuva'!W142),"",('Dados Normal. pelo Peso - Chuva'!W142-'Dados Normal. pelo Peso - Chuva'!W$194)/('Dados Normal. pelo Peso - Chuva'!W$193-'Dados Normal. pelo Peso - Chuva'!W$194))</f>
        <v>0.54222821203953286</v>
      </c>
      <c r="X142" s="24">
        <f>IF(ISBLANK('Dados Normal. pelo Peso - Chuva'!X142),"",('Dados Normal. pelo Peso - Chuva'!X142-'Dados Normal. pelo Peso - Chuva'!X$194)/('Dados Normal. pelo Peso - Chuva'!X$193-'Dados Normal. pelo Peso - Chuva'!X$194))</f>
        <v>0.56611570247933873</v>
      </c>
      <c r="Y142" s="24">
        <f>IF(ISBLANK('Dados Normal. pelo Peso - Chuva'!Y142),"",('Dados Normal. pelo Peso - Chuva'!Y142-'Dados Normal. pelo Peso - Chuva'!Y$194)/('Dados Normal. pelo Peso - Chuva'!Y$193-'Dados Normal. pelo Peso - Chuva'!Y$194))</f>
        <v>0.28467054525774588</v>
      </c>
      <c r="Z142" s="24">
        <f>IF(ISBLANK('Dados Normal. pelo Peso - Chuva'!Z142),"",('Dados Normal. pelo Peso - Chuva'!Z142-'Dados Normal. pelo Peso - Chuva'!Z$194)/('Dados Normal. pelo Peso - Chuva'!Z$193-'Dados Normal. pelo Peso - Chuva'!Z$194))</f>
        <v>0.49458367016976568</v>
      </c>
      <c r="AA142" s="24">
        <f>IF(ISBLANK('Dados Normal. pelo Peso - Chuva'!AA142),"",('Dados Normal. pelo Peso - Chuva'!AA142-'Dados Normal. pelo Peso - Chuva'!AA$194)/('Dados Normal. pelo Peso - Chuva'!AA$193-'Dados Normal. pelo Peso - Chuva'!AA$194))</f>
        <v>0.42367362574219497</v>
      </c>
      <c r="AB142" s="24">
        <f>IF(ISBLANK('Dados Normal. pelo Peso - Chuva'!AB142),"",('Dados Normal. pelo Peso - Chuva'!AB142-'Dados Normal. pelo Peso - Chuva'!AB$194)/('Dados Normal. pelo Peso - Chuva'!AB$193-'Dados Normal. pelo Peso - Chuva'!AB$194))</f>
        <v>0.29787234042553185</v>
      </c>
      <c r="AC142" s="24">
        <f>IF(ISBLANK('Dados Normal. pelo Peso - Chuva'!AC142),"",('Dados Normal. pelo Peso - Chuva'!AC142-'Dados Normal. pelo Peso - Chuva'!AC$194)/('Dados Normal. pelo Peso - Chuva'!AC$193-'Dados Normal. pelo Peso - Chuva'!AC$194))</f>
        <v>0.12499999999999993</v>
      </c>
    </row>
    <row r="143" spans="1:29" s="17" customFormat="1" x14ac:dyDescent="0.25">
      <c r="A143" s="18" t="s">
        <v>1149</v>
      </c>
      <c r="B143" s="28" t="s">
        <v>1150</v>
      </c>
      <c r="C143" s="24">
        <f>IF(ISBLANK('Dados Normal. pelo Peso - Chuva'!C143),"",('Dados Normal. pelo Peso - Chuva'!C143-'Dados Normal. pelo Peso - Chuva'!C$194)/('Dados Normal. pelo Peso - Chuva'!C$193-'Dados Normal. pelo Peso - Chuva'!C$194))</f>
        <v>0.49559278286984387</v>
      </c>
      <c r="D143" s="24">
        <f>IF(ISBLANK('Dados Normal. pelo Peso - Chuva'!D143),"",('Dados Normal. pelo Peso - Chuva'!D143-'Dados Normal. pelo Peso - Chuva'!D$194)/('Dados Normal. pelo Peso - Chuva'!D$193-'Dados Normal. pelo Peso - Chuva'!D$194))</f>
        <v>0.48108958926142592</v>
      </c>
      <c r="E143" s="24">
        <f>IF(ISBLANK('Dados Normal. pelo Peso - Chuva'!E143),"",('Dados Normal. pelo Peso - Chuva'!E143-'Dados Normal. pelo Peso - Chuva'!E$194)/('Dados Normal. pelo Peso - Chuva'!E$193-'Dados Normal. pelo Peso - Chuva'!E$194))</f>
        <v>0.57740896705474354</v>
      </c>
      <c r="F143" s="24">
        <f>IF(ISBLANK('Dados Normal. pelo Peso - Chuva'!F143),"",('Dados Normal. pelo Peso - Chuva'!F143-'Dados Normal. pelo Peso - Chuva'!F$194)/('Dados Normal. pelo Peso - Chuva'!F$193-'Dados Normal. pelo Peso - Chuva'!F$194))</f>
        <v>0.5405569007263924</v>
      </c>
      <c r="G143" s="24">
        <f>IF(ISBLANK('Dados Normal. pelo Peso - Chuva'!G143),"",('Dados Normal. pelo Peso - Chuva'!G143-'Dados Normal. pelo Peso - Chuva'!G$194)/('Dados Normal. pelo Peso - Chuva'!G$193-'Dados Normal. pelo Peso - Chuva'!G$194))</f>
        <v>0.22481226405727719</v>
      </c>
      <c r="H143" s="24">
        <f>IF(ISBLANK('Dados Normal. pelo Peso - Chuva'!H143),"",('Dados Normal. pelo Peso - Chuva'!H143-'Dados Normal. pelo Peso - Chuva'!H$194)/('Dados Normal. pelo Peso - Chuva'!H$193-'Dados Normal. pelo Peso - Chuva'!H$194))</f>
        <v>0.53426176220465804</v>
      </c>
      <c r="I143" s="24">
        <f>IF(ISBLANK('Dados Normal. pelo Peso - Chuva'!I143),"",('Dados Normal. pelo Peso - Chuva'!I143-'Dados Normal. pelo Peso - Chuva'!I$194)/('Dados Normal. pelo Peso - Chuva'!I$193-'Dados Normal. pelo Peso - Chuva'!I$194))</f>
        <v>0.38083720930232584</v>
      </c>
      <c r="J143" s="24">
        <f>IF(ISBLANK('Dados Normal. pelo Peso - Chuva'!J143),"",('Dados Normal. pelo Peso - Chuva'!J143-'Dados Normal. pelo Peso - Chuva'!J$194)/('Dados Normal. pelo Peso - Chuva'!J$193-'Dados Normal. pelo Peso - Chuva'!J$194))</f>
        <v>0.19971604353999078</v>
      </c>
      <c r="K143" s="24">
        <f>IF(ISBLANK('Dados Normal. pelo Peso - Chuva'!K143),"",('Dados Normal. pelo Peso - Chuva'!K143-'Dados Normal. pelo Peso - Chuva'!K$194)/('Dados Normal. pelo Peso - Chuva'!K$193-'Dados Normal. pelo Peso - Chuva'!K$194))</f>
        <v>0.5930994824611846</v>
      </c>
      <c r="L143" s="24">
        <f>IF(ISBLANK('Dados Normal. pelo Peso - Chuva'!L143),"",('Dados Normal. pelo Peso - Chuva'!L143-'Dados Normal. pelo Peso - Chuva'!L$194)/('Dados Normal. pelo Peso - Chuva'!L$193-'Dados Normal. pelo Peso - Chuva'!L$194))</f>
        <v>0.78296574378226191</v>
      </c>
      <c r="M143" s="24">
        <f>IF(ISBLANK('Dados Normal. pelo Peso - Chuva'!M143),"",('Dados Normal. pelo Peso - Chuva'!M143-'Dados Normal. pelo Peso - Chuva'!M$194)/('Dados Normal. pelo Peso - Chuva'!M$193-'Dados Normal. pelo Peso - Chuva'!M$194))</f>
        <v>0.56027302174919025</v>
      </c>
      <c r="N143" s="24">
        <f>IF(ISBLANK('Dados Normal. pelo Peso - Chuva'!N143),"",('Dados Normal. pelo Peso - Chuva'!N143-'Dados Normal. pelo Peso - Chuva'!N$194)/('Dados Normal. pelo Peso - Chuva'!N$193-'Dados Normal. pelo Peso - Chuva'!N$194))</f>
        <v>0.94141285956006782</v>
      </c>
      <c r="O143" s="24">
        <f>IF(ISBLANK('Dados Normal. pelo Peso - Chuva'!O143),"",('Dados Normal. pelo Peso - Chuva'!O143-'Dados Normal. pelo Peso - Chuva'!O$194)/('Dados Normal. pelo Peso - Chuva'!O$193-'Dados Normal. pelo Peso - Chuva'!O$194))</f>
        <v>0.70743670886075938</v>
      </c>
      <c r="P143" s="24">
        <f>IF(ISBLANK('Dados Normal. pelo Peso - Chuva'!P143),"",('Dados Normal. pelo Peso - Chuva'!P143-'Dados Normal. pelo Peso - Chuva'!P$194)/('Dados Normal. pelo Peso - Chuva'!P$193-'Dados Normal. pelo Peso - Chuva'!P$194))</f>
        <v>0.19616685456595187</v>
      </c>
      <c r="Q143" s="24">
        <f>IF(ISBLANK('Dados Normal. pelo Peso - Chuva'!Q143),"",('Dados Normal. pelo Peso - Chuva'!Q143-'Dados Normal. pelo Peso - Chuva'!Q$194)/('Dados Normal. pelo Peso - Chuva'!Q$193-'Dados Normal. pelo Peso - Chuva'!Q$194))</f>
        <v>0</v>
      </c>
      <c r="R143" s="24">
        <f>IF(ISBLANK('Dados Normal. pelo Peso - Chuva'!R143),"",('Dados Normal. pelo Peso - Chuva'!R143-'Dados Normal. pelo Peso - Chuva'!R$194)/('Dados Normal. pelo Peso - Chuva'!R$193-'Dados Normal. pelo Peso - Chuva'!R$194))</f>
        <v>1</v>
      </c>
      <c r="S143" s="24">
        <f>IF(ISBLANK('Dados Normal. pelo Peso - Chuva'!S143),"",('Dados Normal. pelo Peso - Chuva'!S143-'Dados Normal. pelo Peso - Chuva'!S$194)/('Dados Normal. pelo Peso - Chuva'!S$193-'Dados Normal. pelo Peso - Chuva'!S$194))</f>
        <v>1</v>
      </c>
      <c r="T143" s="24">
        <f>IF(ISBLANK('Dados Normal. pelo Peso - Chuva'!T143),"",('Dados Normal. pelo Peso - Chuva'!T143-'Dados Normal. pelo Peso - Chuva'!T$194)/('Dados Normal. pelo Peso - Chuva'!T$193-'Dados Normal. pelo Peso - Chuva'!T$194))</f>
        <v>1</v>
      </c>
      <c r="U143" s="24">
        <f>IF(ISBLANK('Dados Normal. pelo Peso - Chuva'!U143),"",('Dados Normal. pelo Peso - Chuva'!U143-'Dados Normal. pelo Peso - Chuva'!U$194)/('Dados Normal. pelo Peso - Chuva'!U$193-'Dados Normal. pelo Peso - Chuva'!U$194))</f>
        <v>1</v>
      </c>
      <c r="V143" s="24">
        <f>IF(ISBLANK('Dados Normal. pelo Peso - Chuva'!V143),"",('Dados Normal. pelo Peso - Chuva'!V143-'Dados Normal. pelo Peso - Chuva'!V$194)/('Dados Normal. pelo Peso - Chuva'!V$193-'Dados Normal. pelo Peso - Chuva'!V$194))</f>
        <v>0.41666666666666635</v>
      </c>
      <c r="W143" s="24">
        <f>IF(ISBLANK('Dados Normal. pelo Peso - Chuva'!W143),"",('Dados Normal. pelo Peso - Chuva'!W143-'Dados Normal. pelo Peso - Chuva'!W$194)/('Dados Normal. pelo Peso - Chuva'!W$193-'Dados Normal. pelo Peso - Chuva'!W$194))</f>
        <v>0.54806828391734108</v>
      </c>
      <c r="X143" s="24">
        <f>IF(ISBLANK('Dados Normal. pelo Peso - Chuva'!X143),"",('Dados Normal. pelo Peso - Chuva'!X143-'Dados Normal. pelo Peso - Chuva'!X$194)/('Dados Normal. pelo Peso - Chuva'!X$193-'Dados Normal. pelo Peso - Chuva'!X$194))</f>
        <v>0.47382920110192756</v>
      </c>
      <c r="Y143" s="24">
        <f>IF(ISBLANK('Dados Normal. pelo Peso - Chuva'!Y143),"",('Dados Normal. pelo Peso - Chuva'!Y143-'Dados Normal. pelo Peso - Chuva'!Y$194)/('Dados Normal. pelo Peso - Chuva'!Y$193-'Dados Normal. pelo Peso - Chuva'!Y$194))</f>
        <v>0.48856717629549451</v>
      </c>
      <c r="Z143" s="24">
        <f>IF(ISBLANK('Dados Normal. pelo Peso - Chuva'!Z143),"",('Dados Normal. pelo Peso - Chuva'!Z143-'Dados Normal. pelo Peso - Chuva'!Z$194)/('Dados Normal. pelo Peso - Chuva'!Z$193-'Dados Normal. pelo Peso - Chuva'!Z$194))</f>
        <v>0.5447049312853679</v>
      </c>
      <c r="AA143" s="24">
        <f>IF(ISBLANK('Dados Normal. pelo Peso - Chuva'!AA143),"",('Dados Normal. pelo Peso - Chuva'!AA143-'Dados Normal. pelo Peso - Chuva'!AA$194)/('Dados Normal. pelo Peso - Chuva'!AA$193-'Dados Normal. pelo Peso - Chuva'!AA$194))</f>
        <v>0.62555066079295141</v>
      </c>
      <c r="AB143" s="24">
        <f>IF(ISBLANK('Dados Normal. pelo Peso - Chuva'!AB143),"",('Dados Normal. pelo Peso - Chuva'!AB143-'Dados Normal. pelo Peso - Chuva'!AB$194)/('Dados Normal. pelo Peso - Chuva'!AB$193-'Dados Normal. pelo Peso - Chuva'!AB$194))</f>
        <v>0.40425531914893631</v>
      </c>
      <c r="AC143" s="24">
        <f>IF(ISBLANK('Dados Normal. pelo Peso - Chuva'!AC143),"",('Dados Normal. pelo Peso - Chuva'!AC143-'Dados Normal. pelo Peso - Chuva'!AC$194)/('Dados Normal. pelo Peso - Chuva'!AC$193-'Dados Normal. pelo Peso - Chuva'!AC$194))</f>
        <v>0.54166666666666663</v>
      </c>
    </row>
    <row r="144" spans="1:29" s="17" customFormat="1" x14ac:dyDescent="0.25">
      <c r="A144" s="18" t="s">
        <v>1151</v>
      </c>
      <c r="B144" s="28" t="s">
        <v>1152</v>
      </c>
      <c r="C144" s="24">
        <f>IF(ISBLANK('Dados Normal. pelo Peso - Chuva'!C144),"",('Dados Normal. pelo Peso - Chuva'!C144-'Dados Normal. pelo Peso - Chuva'!C$194)/('Dados Normal. pelo Peso - Chuva'!C$193-'Dados Normal. pelo Peso - Chuva'!C$194))</f>
        <v>0.80417230135800044</v>
      </c>
      <c r="D144" s="24">
        <f>IF(ISBLANK('Dados Normal. pelo Peso - Chuva'!D144),"",('Dados Normal. pelo Peso - Chuva'!D144-'Dados Normal. pelo Peso - Chuva'!D$194)/('Dados Normal. pelo Peso - Chuva'!D$193-'Dados Normal. pelo Peso - Chuva'!D$194))</f>
        <v>0.13472319430848154</v>
      </c>
      <c r="E144" s="24">
        <f>IF(ISBLANK('Dados Normal. pelo Peso - Chuva'!E144),"",('Dados Normal. pelo Peso - Chuva'!E144-'Dados Normal. pelo Peso - Chuva'!E$194)/('Dados Normal. pelo Peso - Chuva'!E$193-'Dados Normal. pelo Peso - Chuva'!E$194))</f>
        <v>0.71538270993311859</v>
      </c>
      <c r="F144" s="24">
        <f>IF(ISBLANK('Dados Normal. pelo Peso - Chuva'!F144),"",('Dados Normal. pelo Peso - Chuva'!F144-'Dados Normal. pelo Peso - Chuva'!F$194)/('Dados Normal. pelo Peso - Chuva'!F$193-'Dados Normal. pelo Peso - Chuva'!F$194))</f>
        <v>0.68492736077481853</v>
      </c>
      <c r="G144" s="24">
        <f>IF(ISBLANK('Dados Normal. pelo Peso - Chuva'!G144),"",('Dados Normal. pelo Peso - Chuva'!G144-'Dados Normal. pelo Peso - Chuva'!G$194)/('Dados Normal. pelo Peso - Chuva'!G$193-'Dados Normal. pelo Peso - Chuva'!G$194))</f>
        <v>0.20556361615515073</v>
      </c>
      <c r="H144" s="24">
        <f>IF(ISBLANK('Dados Normal. pelo Peso - Chuva'!H144),"",('Dados Normal. pelo Peso - Chuva'!H144-'Dados Normal. pelo Peso - Chuva'!H$194)/('Dados Normal. pelo Peso - Chuva'!H$193-'Dados Normal. pelo Peso - Chuva'!H$194))</f>
        <v>0.18226795041871777</v>
      </c>
      <c r="I144" s="24">
        <f>IF(ISBLANK('Dados Normal. pelo Peso - Chuva'!I144),"",('Dados Normal. pelo Peso - Chuva'!I144-'Dados Normal. pelo Peso - Chuva'!I$194)/('Dados Normal. pelo Peso - Chuva'!I$193-'Dados Normal. pelo Peso - Chuva'!I$194))</f>
        <v>0.54586046511627906</v>
      </c>
      <c r="J144" s="24">
        <f>IF(ISBLANK('Dados Normal. pelo Peso - Chuva'!J144),"",('Dados Normal. pelo Peso - Chuva'!J144-'Dados Normal. pelo Peso - Chuva'!J$194)/('Dados Normal. pelo Peso - Chuva'!J$193-'Dados Normal. pelo Peso - Chuva'!J$194))</f>
        <v>0.57075248461902517</v>
      </c>
      <c r="K144" s="24">
        <f>IF(ISBLANK('Dados Normal. pelo Peso - Chuva'!K144),"",('Dados Normal. pelo Peso - Chuva'!K144-'Dados Normal. pelo Peso - Chuva'!K$194)/('Dados Normal. pelo Peso - Chuva'!K$193-'Dados Normal. pelo Peso - Chuva'!K$194))</f>
        <v>0.62610695802185168</v>
      </c>
      <c r="L144" s="24">
        <f>IF(ISBLANK('Dados Normal. pelo Peso - Chuva'!L144),"",('Dados Normal. pelo Peso - Chuva'!L144-'Dados Normal. pelo Peso - Chuva'!L$194)/('Dados Normal. pelo Peso - Chuva'!L$193-'Dados Normal. pelo Peso - Chuva'!L$194))</f>
        <v>0.76337400281557943</v>
      </c>
      <c r="M144" s="24">
        <f>IF(ISBLANK('Dados Normal. pelo Peso - Chuva'!M144),"",('Dados Normal. pelo Peso - Chuva'!M144-'Dados Normal. pelo Peso - Chuva'!M$194)/('Dados Normal. pelo Peso - Chuva'!M$193-'Dados Normal. pelo Peso - Chuva'!M$194))</f>
        <v>0.75566867191115239</v>
      </c>
      <c r="N144" s="24">
        <f>IF(ISBLANK('Dados Normal. pelo Peso - Chuva'!N144),"",('Dados Normal. pelo Peso - Chuva'!N144-'Dados Normal. pelo Peso - Chuva'!N$194)/('Dados Normal. pelo Peso - Chuva'!N$193-'Dados Normal. pelo Peso - Chuva'!N$194))</f>
        <v>0.85850253807106625</v>
      </c>
      <c r="O144" s="24">
        <f>IF(ISBLANK('Dados Normal. pelo Peso - Chuva'!O144),"",('Dados Normal. pelo Peso - Chuva'!O144-'Dados Normal. pelo Peso - Chuva'!O$194)/('Dados Normal. pelo Peso - Chuva'!O$193-'Dados Normal. pelo Peso - Chuva'!O$194))</f>
        <v>0.89098101265822793</v>
      </c>
      <c r="P144" s="24">
        <f>IF(ISBLANK('Dados Normal. pelo Peso - Chuva'!P144),"",('Dados Normal. pelo Peso - Chuva'!P144-'Dados Normal. pelo Peso - Chuva'!P$194)/('Dados Normal. pelo Peso - Chuva'!P$193-'Dados Normal. pelo Peso - Chuva'!P$194))</f>
        <v>0.11048478015783353</v>
      </c>
      <c r="Q144" s="24">
        <f>IF(ISBLANK('Dados Normal. pelo Peso - Chuva'!Q144),"",('Dados Normal. pelo Peso - Chuva'!Q144-'Dados Normal. pelo Peso - Chuva'!Q$194)/('Dados Normal. pelo Peso - Chuva'!Q$193-'Dados Normal. pelo Peso - Chuva'!Q$194))</f>
        <v>1</v>
      </c>
      <c r="R144" s="24">
        <f>IF(ISBLANK('Dados Normal. pelo Peso - Chuva'!R144),"",('Dados Normal. pelo Peso - Chuva'!R144-'Dados Normal. pelo Peso - Chuva'!R$194)/('Dados Normal. pelo Peso - Chuva'!R$193-'Dados Normal. pelo Peso - Chuva'!R$194))</f>
        <v>1</v>
      </c>
      <c r="S144" s="24">
        <f>IF(ISBLANK('Dados Normal. pelo Peso - Chuva'!S144),"",('Dados Normal. pelo Peso - Chuva'!S144-'Dados Normal. pelo Peso - Chuva'!S$194)/('Dados Normal. pelo Peso - Chuva'!S$193-'Dados Normal. pelo Peso - Chuva'!S$194))</f>
        <v>1</v>
      </c>
      <c r="T144" s="24">
        <f>IF(ISBLANK('Dados Normal. pelo Peso - Chuva'!T144),"",('Dados Normal. pelo Peso - Chuva'!T144-'Dados Normal. pelo Peso - Chuva'!T$194)/('Dados Normal. pelo Peso - Chuva'!T$193-'Dados Normal. pelo Peso - Chuva'!T$194))</f>
        <v>1</v>
      </c>
      <c r="U144" s="24">
        <f>IF(ISBLANK('Dados Normal. pelo Peso - Chuva'!U144),"",('Dados Normal. pelo Peso - Chuva'!U144-'Dados Normal. pelo Peso - Chuva'!U$194)/('Dados Normal. pelo Peso - Chuva'!U$193-'Dados Normal. pelo Peso - Chuva'!U$194))</f>
        <v>0</v>
      </c>
      <c r="V144" s="24">
        <f>IF(ISBLANK('Dados Normal. pelo Peso - Chuva'!V144),"",('Dados Normal. pelo Peso - Chuva'!V144-'Dados Normal. pelo Peso - Chuva'!V$194)/('Dados Normal. pelo Peso - Chuva'!V$193-'Dados Normal. pelo Peso - Chuva'!V$194))</f>
        <v>0.5416666666666663</v>
      </c>
      <c r="W144" s="24">
        <f>IF(ISBLANK('Dados Normal. pelo Peso - Chuva'!W144),"",('Dados Normal. pelo Peso - Chuva'!W144-'Dados Normal. pelo Peso - Chuva'!W$194)/('Dados Normal. pelo Peso - Chuva'!W$193-'Dados Normal. pelo Peso - Chuva'!W$194))</f>
        <v>0.80143755615453716</v>
      </c>
      <c r="X144" s="24">
        <f>IF(ISBLANK('Dados Normal. pelo Peso - Chuva'!X144),"",('Dados Normal. pelo Peso - Chuva'!X144-'Dados Normal. pelo Peso - Chuva'!X$194)/('Dados Normal. pelo Peso - Chuva'!X$193-'Dados Normal. pelo Peso - Chuva'!X$194))</f>
        <v>0.14187327823691417</v>
      </c>
      <c r="Y144" s="24">
        <f>IF(ISBLANK('Dados Normal. pelo Peso - Chuva'!Y144),"",('Dados Normal. pelo Peso - Chuva'!Y144-'Dados Normal. pelo Peso - Chuva'!Y$194)/('Dados Normal. pelo Peso - Chuva'!Y$193-'Dados Normal. pelo Peso - Chuva'!Y$194))</f>
        <v>0.92247327831145975</v>
      </c>
      <c r="Z144" s="24">
        <f>IF(ISBLANK('Dados Normal. pelo Peso - Chuva'!Z144),"",('Dados Normal. pelo Peso - Chuva'!Z144-'Dados Normal. pelo Peso - Chuva'!Z$194)/('Dados Normal. pelo Peso - Chuva'!Z$193-'Dados Normal. pelo Peso - Chuva'!Z$194))</f>
        <v>1</v>
      </c>
      <c r="AA144" s="24">
        <f>IF(ISBLANK('Dados Normal. pelo Peso - Chuva'!AA144),"",('Dados Normal. pelo Peso - Chuva'!AA144-'Dados Normal. pelo Peso - Chuva'!AA$194)/('Dados Normal. pelo Peso - Chuva'!AA$193-'Dados Normal. pelo Peso - Chuva'!AA$194))</f>
        <v>0.74660026814786429</v>
      </c>
      <c r="AB144" s="24">
        <f>IF(ISBLANK('Dados Normal. pelo Peso - Chuva'!AB144),"",('Dados Normal. pelo Peso - Chuva'!AB144-'Dados Normal. pelo Peso - Chuva'!AB$194)/('Dados Normal. pelo Peso - Chuva'!AB$193-'Dados Normal. pelo Peso - Chuva'!AB$194))</f>
        <v>0.76595744680851063</v>
      </c>
      <c r="AC144" s="24">
        <f>IF(ISBLANK('Dados Normal. pelo Peso - Chuva'!AC144),"",('Dados Normal. pelo Peso - Chuva'!AC144-'Dados Normal. pelo Peso - Chuva'!AC$194)/('Dados Normal. pelo Peso - Chuva'!AC$193-'Dados Normal. pelo Peso - Chuva'!AC$194))</f>
        <v>0.47916666666666674</v>
      </c>
    </row>
    <row r="145" spans="1:29" s="17" customFormat="1" x14ac:dyDescent="0.25">
      <c r="A145" s="18" t="s">
        <v>1153</v>
      </c>
      <c r="B145" s="28" t="s">
        <v>1154</v>
      </c>
      <c r="C145" s="24">
        <f>IF(ISBLANK('Dados Normal. pelo Peso - Chuva'!C145),"",('Dados Normal. pelo Peso - Chuva'!C145-'Dados Normal. pelo Peso - Chuva'!C$194)/('Dados Normal. pelo Peso - Chuva'!C$193-'Dados Normal. pelo Peso - Chuva'!C$194))</f>
        <v>0.65769291830463794</v>
      </c>
      <c r="D145" s="24">
        <f>IF(ISBLANK('Dados Normal. pelo Peso - Chuva'!D145),"",('Dados Normal. pelo Peso - Chuva'!D145-'Dados Normal. pelo Peso - Chuva'!D$194)/('Dados Normal. pelo Peso - Chuva'!D$193-'Dados Normal. pelo Peso - Chuva'!D$194))</f>
        <v>0.48029843352563767</v>
      </c>
      <c r="E145" s="24">
        <f>IF(ISBLANK('Dados Normal. pelo Peso - Chuva'!E145),"",('Dados Normal. pelo Peso - Chuva'!E145-'Dados Normal. pelo Peso - Chuva'!E$194)/('Dados Normal. pelo Peso - Chuva'!E$193-'Dados Normal. pelo Peso - Chuva'!E$194))</f>
        <v>0.46420609363388643</v>
      </c>
      <c r="F145" s="24">
        <f>IF(ISBLANK('Dados Normal. pelo Peso - Chuva'!F145),"",('Dados Normal. pelo Peso - Chuva'!F145-'Dados Normal. pelo Peso - Chuva'!F$194)/('Dados Normal. pelo Peso - Chuva'!F$193-'Dados Normal. pelo Peso - Chuva'!F$194))</f>
        <v>0.44673123486682809</v>
      </c>
      <c r="G145" s="24">
        <f>IF(ISBLANK('Dados Normal. pelo Peso - Chuva'!G145),"",('Dados Normal. pelo Peso - Chuva'!G145-'Dados Normal. pelo Peso - Chuva'!G$194)/('Dados Normal. pelo Peso - Chuva'!G$193-'Dados Normal. pelo Peso - Chuva'!G$194))</f>
        <v>3.9133824767147683E-2</v>
      </c>
      <c r="H145" s="24">
        <f>IF(ISBLANK('Dados Normal. pelo Peso - Chuva'!H145),"",('Dados Normal. pelo Peso - Chuva'!H145-'Dados Normal. pelo Peso - Chuva'!H$194)/('Dados Normal. pelo Peso - Chuva'!H$193-'Dados Normal. pelo Peso - Chuva'!H$194))</f>
        <v>0.94189110965589162</v>
      </c>
      <c r="I145" s="24">
        <f>IF(ISBLANK('Dados Normal. pelo Peso - Chuva'!I145),"",('Dados Normal. pelo Peso - Chuva'!I145-'Dados Normal. pelo Peso - Chuva'!I$194)/('Dados Normal. pelo Peso - Chuva'!I$193-'Dados Normal. pelo Peso - Chuva'!I$194))</f>
        <v>0.53600000000000014</v>
      </c>
      <c r="J145" s="24">
        <f>IF(ISBLANK('Dados Normal. pelo Peso - Chuva'!J145),"",('Dados Normal. pelo Peso - Chuva'!J145-'Dados Normal. pelo Peso - Chuva'!J$194)/('Dados Normal. pelo Peso - Chuva'!J$193-'Dados Normal. pelo Peso - Chuva'!J$194))</f>
        <v>0.38428774254614323</v>
      </c>
      <c r="K145" s="24">
        <f>IF(ISBLANK('Dados Normal. pelo Peso - Chuva'!K145),"",('Dados Normal. pelo Peso - Chuva'!K145-'Dados Normal. pelo Peso - Chuva'!K$194)/('Dados Normal. pelo Peso - Chuva'!K$193-'Dados Normal. pelo Peso - Chuva'!K$194))</f>
        <v>0.6218516388729155</v>
      </c>
      <c r="L145" s="24">
        <f>IF(ISBLANK('Dados Normal. pelo Peso - Chuva'!L145),"",('Dados Normal. pelo Peso - Chuva'!L145-'Dados Normal. pelo Peso - Chuva'!L$194)/('Dados Normal. pelo Peso - Chuva'!L$193-'Dados Normal. pelo Peso - Chuva'!L$194))</f>
        <v>0.86696386672923509</v>
      </c>
      <c r="M145" s="24">
        <f>IF(ISBLANK('Dados Normal. pelo Peso - Chuva'!M145),"",('Dados Normal. pelo Peso - Chuva'!M145-'Dados Normal. pelo Peso - Chuva'!M$194)/('Dados Normal. pelo Peso - Chuva'!M$193-'Dados Normal. pelo Peso - Chuva'!M$194))</f>
        <v>0.68058769088385018</v>
      </c>
      <c r="N145" s="24">
        <f>IF(ISBLANK('Dados Normal. pelo Peso - Chuva'!N145),"",('Dados Normal. pelo Peso - Chuva'!N145-'Dados Normal. pelo Peso - Chuva'!N$194)/('Dados Normal. pelo Peso - Chuva'!N$193-'Dados Normal. pelo Peso - Chuva'!N$194))</f>
        <v>0.71298646362098128</v>
      </c>
      <c r="O145" s="24">
        <f>IF(ISBLANK('Dados Normal. pelo Peso - Chuva'!O145),"",('Dados Normal. pelo Peso - Chuva'!O145-'Dados Normal. pelo Peso - Chuva'!O$194)/('Dados Normal. pelo Peso - Chuva'!O$193-'Dados Normal. pelo Peso - Chuva'!O$194))</f>
        <v>0.84319620253164551</v>
      </c>
      <c r="P145" s="24">
        <f>IF(ISBLANK('Dados Normal. pelo Peso - Chuva'!P145),"",('Dados Normal. pelo Peso - Chuva'!P145-'Dados Normal. pelo Peso - Chuva'!P$194)/('Dados Normal. pelo Peso - Chuva'!P$193-'Dados Normal. pelo Peso - Chuva'!P$194))</f>
        <v>0.13866967305524192</v>
      </c>
      <c r="Q145" s="24">
        <f>IF(ISBLANK('Dados Normal. pelo Peso - Chuva'!Q145),"",('Dados Normal. pelo Peso - Chuva'!Q145-'Dados Normal. pelo Peso - Chuva'!Q$194)/('Dados Normal. pelo Peso - Chuva'!Q$193-'Dados Normal. pelo Peso - Chuva'!Q$194))</f>
        <v>1</v>
      </c>
      <c r="R145" s="24">
        <f>IF(ISBLANK('Dados Normal. pelo Peso - Chuva'!R145),"",('Dados Normal. pelo Peso - Chuva'!R145-'Dados Normal. pelo Peso - Chuva'!R$194)/('Dados Normal. pelo Peso - Chuva'!R$193-'Dados Normal. pelo Peso - Chuva'!R$194))</f>
        <v>1</v>
      </c>
      <c r="S145" s="24">
        <f>IF(ISBLANK('Dados Normal. pelo Peso - Chuva'!S145),"",('Dados Normal. pelo Peso - Chuva'!S145-'Dados Normal. pelo Peso - Chuva'!S$194)/('Dados Normal. pelo Peso - Chuva'!S$193-'Dados Normal. pelo Peso - Chuva'!S$194))</f>
        <v>0.66666666666666674</v>
      </c>
      <c r="T145" s="24">
        <f>IF(ISBLANK('Dados Normal. pelo Peso - Chuva'!T145),"",('Dados Normal. pelo Peso - Chuva'!T145-'Dados Normal. pelo Peso - Chuva'!T$194)/('Dados Normal. pelo Peso - Chuva'!T$193-'Dados Normal. pelo Peso - Chuva'!T$194))</f>
        <v>0</v>
      </c>
      <c r="U145" s="24">
        <f>IF(ISBLANK('Dados Normal. pelo Peso - Chuva'!U145),"",('Dados Normal. pelo Peso - Chuva'!U145-'Dados Normal. pelo Peso - Chuva'!U$194)/('Dados Normal. pelo Peso - Chuva'!U$193-'Dados Normal. pelo Peso - Chuva'!U$194))</f>
        <v>1</v>
      </c>
      <c r="V145" s="24">
        <f>IF(ISBLANK('Dados Normal. pelo Peso - Chuva'!V145),"",('Dados Normal. pelo Peso - Chuva'!V145-'Dados Normal. pelo Peso - Chuva'!V$194)/('Dados Normal. pelo Peso - Chuva'!V$193-'Dados Normal. pelo Peso - Chuva'!V$194))</f>
        <v>0.875</v>
      </c>
      <c r="W145" s="24">
        <f>IF(ISBLANK('Dados Normal. pelo Peso - Chuva'!W145),"",('Dados Normal. pelo Peso - Chuva'!W145-'Dados Normal. pelo Peso - Chuva'!W$194)/('Dados Normal. pelo Peso - Chuva'!W$193-'Dados Normal. pelo Peso - Chuva'!W$194))</f>
        <v>0.4892183288409705</v>
      </c>
      <c r="X145" s="24">
        <f>IF(ISBLANK('Dados Normal. pelo Peso - Chuva'!X145),"",('Dados Normal. pelo Peso - Chuva'!X145-'Dados Normal. pelo Peso - Chuva'!X$194)/('Dados Normal. pelo Peso - Chuva'!X$193-'Dados Normal. pelo Peso - Chuva'!X$194))</f>
        <v>0.28305785123966937</v>
      </c>
      <c r="Y145" s="24">
        <f>IF(ISBLANK('Dados Normal. pelo Peso - Chuva'!Y145),"",('Dados Normal. pelo Peso - Chuva'!Y145-'Dados Normal. pelo Peso - Chuva'!Y$194)/('Dados Normal. pelo Peso - Chuva'!Y$193-'Dados Normal. pelo Peso - Chuva'!Y$194))</f>
        <v>0.37234474360708969</v>
      </c>
      <c r="Z145" s="24">
        <f>IF(ISBLANK('Dados Normal. pelo Peso - Chuva'!Z145),"",('Dados Normal. pelo Peso - Chuva'!Z145-'Dados Normal. pelo Peso - Chuva'!Z$194)/('Dados Normal. pelo Peso - Chuva'!Z$193-'Dados Normal. pelo Peso - Chuva'!Z$194))</f>
        <v>0.39417946645109136</v>
      </c>
      <c r="AA145" s="24">
        <f>IF(ISBLANK('Dados Normal. pelo Peso - Chuva'!AA145),"",('Dados Normal. pelo Peso - Chuva'!AA145-'Dados Normal. pelo Peso - Chuva'!AA$194)/('Dados Normal. pelo Peso - Chuva'!AA$193-'Dados Normal. pelo Peso - Chuva'!AA$194))</f>
        <v>0.34380386899061482</v>
      </c>
      <c r="AB145" s="24">
        <f>IF(ISBLANK('Dados Normal. pelo Peso - Chuva'!AB145),"",('Dados Normal. pelo Peso - Chuva'!AB145-'Dados Normal. pelo Peso - Chuva'!AB$194)/('Dados Normal. pelo Peso - Chuva'!AB$193-'Dados Normal. pelo Peso - Chuva'!AB$194))</f>
        <v>0.59574468085106391</v>
      </c>
      <c r="AC145" s="24">
        <f>IF(ISBLANK('Dados Normal. pelo Peso - Chuva'!AC145),"",('Dados Normal. pelo Peso - Chuva'!AC145-'Dados Normal. pelo Peso - Chuva'!AC$194)/('Dados Normal. pelo Peso - Chuva'!AC$193-'Dados Normal. pelo Peso - Chuva'!AC$194))</f>
        <v>0.10416666666666667</v>
      </c>
    </row>
    <row r="146" spans="1:29" s="17" customFormat="1" x14ac:dyDescent="0.25">
      <c r="A146" s="18" t="s">
        <v>1155</v>
      </c>
      <c r="B146" s="28" t="s">
        <v>1156</v>
      </c>
      <c r="C146" s="24">
        <f>IF(ISBLANK('Dados Normal. pelo Peso - Chuva'!C146),"",('Dados Normal. pelo Peso - Chuva'!C146-'Dados Normal. pelo Peso - Chuva'!C$194)/('Dados Normal. pelo Peso - Chuva'!C$193-'Dados Normal. pelo Peso - Chuva'!C$194))</f>
        <v>0.69529529121380307</v>
      </c>
      <c r="D146" s="24">
        <f>IF(ISBLANK('Dados Normal. pelo Peso - Chuva'!D146),"",('Dados Normal. pelo Peso - Chuva'!D146-'Dados Normal. pelo Peso - Chuva'!D$194)/('Dados Normal. pelo Peso - Chuva'!D$193-'Dados Normal. pelo Peso - Chuva'!D$194))</f>
        <v>0.31651300979804009</v>
      </c>
      <c r="E146" s="24">
        <f>IF(ISBLANK('Dados Normal. pelo Peso - Chuva'!E146),"",('Dados Normal. pelo Peso - Chuva'!E146-'Dados Normal. pelo Peso - Chuva'!E$194)/('Dados Normal. pelo Peso - Chuva'!E$193-'Dados Normal. pelo Peso - Chuva'!E$194))</f>
        <v>0.63908843200396337</v>
      </c>
      <c r="F146" s="24">
        <f>IF(ISBLANK('Dados Normal. pelo Peso - Chuva'!F146),"",('Dados Normal. pelo Peso - Chuva'!F146-'Dados Normal. pelo Peso - Chuva'!F$194)/('Dados Normal. pelo Peso - Chuva'!F$193-'Dados Normal. pelo Peso - Chuva'!F$194))</f>
        <v>0.58716707021791781</v>
      </c>
      <c r="G146" s="24">
        <f>IF(ISBLANK('Dados Normal. pelo Peso - Chuva'!G146),"",('Dados Normal. pelo Peso - Chuva'!G146-'Dados Normal. pelo Peso - Chuva'!G$194)/('Dados Normal. pelo Peso - Chuva'!G$193-'Dados Normal. pelo Peso - Chuva'!G$194))</f>
        <v>0.17265964370239303</v>
      </c>
      <c r="H146" s="24">
        <f>IF(ISBLANK('Dados Normal. pelo Peso - Chuva'!H146),"",('Dados Normal. pelo Peso - Chuva'!H146-'Dados Normal. pelo Peso - Chuva'!H$194)/('Dados Normal. pelo Peso - Chuva'!H$193-'Dados Normal. pelo Peso - Chuva'!H$194))</f>
        <v>0.66124216123280832</v>
      </c>
      <c r="I146" s="24">
        <f>IF(ISBLANK('Dados Normal. pelo Peso - Chuva'!I146),"",('Dados Normal. pelo Peso - Chuva'!I146-'Dados Normal. pelo Peso - Chuva'!I$194)/('Dados Normal. pelo Peso - Chuva'!I$193-'Dados Normal. pelo Peso - Chuva'!I$194))</f>
        <v>0.52130232558139533</v>
      </c>
      <c r="J146" s="24">
        <f>IF(ISBLANK('Dados Normal. pelo Peso - Chuva'!J146),"",('Dados Normal. pelo Peso - Chuva'!J146-'Dados Normal. pelo Peso - Chuva'!J$194)/('Dados Normal. pelo Peso - Chuva'!J$193-'Dados Normal. pelo Peso - Chuva'!J$194))</f>
        <v>0.59346900141978243</v>
      </c>
      <c r="K146" s="24">
        <f>IF(ISBLANK('Dados Normal. pelo Peso - Chuva'!K146),"",('Dados Normal. pelo Peso - Chuva'!K146-'Dados Normal. pelo Peso - Chuva'!K$194)/('Dados Normal. pelo Peso - Chuva'!K$193-'Dados Normal. pelo Peso - Chuva'!K$194))</f>
        <v>0.64657849338700402</v>
      </c>
      <c r="L146" s="24">
        <f>IF(ISBLANK('Dados Normal. pelo Peso - Chuva'!L146),"",('Dados Normal. pelo Peso - Chuva'!L146-'Dados Normal. pelo Peso - Chuva'!L$194)/('Dados Normal. pelo Peso - Chuva'!L$193-'Dados Normal. pelo Peso - Chuva'!L$194))</f>
        <v>0.59244486156733922</v>
      </c>
      <c r="M146" s="24">
        <f>IF(ISBLANK('Dados Normal. pelo Peso - Chuva'!M146),"",('Dados Normal. pelo Peso - Chuva'!M146-'Dados Normal. pelo Peso - Chuva'!M$194)/('Dados Normal. pelo Peso - Chuva'!M$193-'Dados Normal. pelo Peso - Chuva'!M$194))</f>
        <v>0.81582600647848214</v>
      </c>
      <c r="N146" s="24">
        <f>IF(ISBLANK('Dados Normal. pelo Peso - Chuva'!N146),"",('Dados Normal. pelo Peso - Chuva'!N146-'Dados Normal. pelo Peso - Chuva'!N$194)/('Dados Normal. pelo Peso - Chuva'!N$193-'Dados Normal. pelo Peso - Chuva'!N$194))</f>
        <v>0.9462774957698814</v>
      </c>
      <c r="O146" s="24">
        <f>IF(ISBLANK('Dados Normal. pelo Peso - Chuva'!O146),"",('Dados Normal. pelo Peso - Chuva'!O146-'Dados Normal. pelo Peso - Chuva'!O$194)/('Dados Normal. pelo Peso - Chuva'!O$193-'Dados Normal. pelo Peso - Chuva'!O$194))</f>
        <v>0.49636075949367098</v>
      </c>
      <c r="P146" s="24">
        <f>IF(ISBLANK('Dados Normal. pelo Peso - Chuva'!P146),"",('Dados Normal. pelo Peso - Chuva'!P146-'Dados Normal. pelo Peso - Chuva'!P$194)/('Dados Normal. pelo Peso - Chuva'!P$193-'Dados Normal. pelo Peso - Chuva'!P$194))</f>
        <v>7.7790304396843798E-2</v>
      </c>
      <c r="Q146" s="24">
        <f>IF(ISBLANK('Dados Normal. pelo Peso - Chuva'!Q146),"",('Dados Normal. pelo Peso - Chuva'!Q146-'Dados Normal. pelo Peso - Chuva'!Q$194)/('Dados Normal. pelo Peso - Chuva'!Q$193-'Dados Normal. pelo Peso - Chuva'!Q$194))</f>
        <v>1</v>
      </c>
      <c r="R146" s="24">
        <f>IF(ISBLANK('Dados Normal. pelo Peso - Chuva'!R146),"",('Dados Normal. pelo Peso - Chuva'!R146-'Dados Normal. pelo Peso - Chuva'!R$194)/('Dados Normal. pelo Peso - Chuva'!R$193-'Dados Normal. pelo Peso - Chuva'!R$194))</f>
        <v>0</v>
      </c>
      <c r="S146" s="24">
        <f>IF(ISBLANK('Dados Normal. pelo Peso - Chuva'!S146),"",('Dados Normal. pelo Peso - Chuva'!S146-'Dados Normal. pelo Peso - Chuva'!S$194)/('Dados Normal. pelo Peso - Chuva'!S$193-'Dados Normal. pelo Peso - Chuva'!S$194))</f>
        <v>0.66666666666666674</v>
      </c>
      <c r="T146" s="24">
        <f>IF(ISBLANK('Dados Normal. pelo Peso - Chuva'!T146),"",('Dados Normal. pelo Peso - Chuva'!T146-'Dados Normal. pelo Peso - Chuva'!T$194)/('Dados Normal. pelo Peso - Chuva'!T$193-'Dados Normal. pelo Peso - Chuva'!T$194))</f>
        <v>1</v>
      </c>
      <c r="U146" s="24">
        <f>IF(ISBLANK('Dados Normal. pelo Peso - Chuva'!U146),"",('Dados Normal. pelo Peso - Chuva'!U146-'Dados Normal. pelo Peso - Chuva'!U$194)/('Dados Normal. pelo Peso - Chuva'!U$193-'Dados Normal. pelo Peso - Chuva'!U$194))</f>
        <v>1</v>
      </c>
      <c r="V146" s="24">
        <f>IF(ISBLANK('Dados Normal. pelo Peso - Chuva'!V146),"",('Dados Normal. pelo Peso - Chuva'!V146-'Dados Normal. pelo Peso - Chuva'!V$194)/('Dados Normal. pelo Peso - Chuva'!V$193-'Dados Normal. pelo Peso - Chuva'!V$194))</f>
        <v>0.58333333333333315</v>
      </c>
      <c r="W146" s="24">
        <f>IF(ISBLANK('Dados Normal. pelo Peso - Chuva'!W146),"",('Dados Normal. pelo Peso - Chuva'!W146-'Dados Normal. pelo Peso - Chuva'!W$194)/('Dados Normal. pelo Peso - Chuva'!W$193-'Dados Normal. pelo Peso - Chuva'!W$194))</f>
        <v>0.77538185085354883</v>
      </c>
      <c r="X146" s="24">
        <f>IF(ISBLANK('Dados Normal. pelo Peso - Chuva'!X146),"",('Dados Normal. pelo Peso - Chuva'!X146-'Dados Normal. pelo Peso - Chuva'!X$194)/('Dados Normal. pelo Peso - Chuva'!X$193-'Dados Normal. pelo Peso - Chuva'!X$194))</f>
        <v>0.27685950413223065</v>
      </c>
      <c r="Y146" s="24">
        <f>IF(ISBLANK('Dados Normal. pelo Peso - Chuva'!Y146),"",('Dados Normal. pelo Peso - Chuva'!Y146-'Dados Normal. pelo Peso - Chuva'!Y$194)/('Dados Normal. pelo Peso - Chuva'!Y$193-'Dados Normal. pelo Peso - Chuva'!Y$194))</f>
        <v>0.79772696522797981</v>
      </c>
      <c r="Z146" s="24">
        <f>IF(ISBLANK('Dados Normal. pelo Peso - Chuva'!Z146),"",('Dados Normal. pelo Peso - Chuva'!Z146-'Dados Normal. pelo Peso - Chuva'!Z$194)/('Dados Normal. pelo Peso - Chuva'!Z$193-'Dados Normal. pelo Peso - Chuva'!Z$194))</f>
        <v>0.85642683912692008</v>
      </c>
      <c r="AA146" s="24">
        <f>IF(ISBLANK('Dados Normal. pelo Peso - Chuva'!AA146),"",('Dados Normal. pelo Peso - Chuva'!AA146-'Dados Normal. pelo Peso - Chuva'!AA$194)/('Dados Normal. pelo Peso - Chuva'!AA$193-'Dados Normal. pelo Peso - Chuva'!AA$194))</f>
        <v>0.69086381919172568</v>
      </c>
      <c r="AB146" s="24">
        <f>IF(ISBLANK('Dados Normal. pelo Peso - Chuva'!AB146),"",('Dados Normal. pelo Peso - Chuva'!AB146-'Dados Normal. pelo Peso - Chuva'!AB$194)/('Dados Normal. pelo Peso - Chuva'!AB$193-'Dados Normal. pelo Peso - Chuva'!AB$194))</f>
        <v>0.34042553191489361</v>
      </c>
      <c r="AC146" s="24">
        <f>IF(ISBLANK('Dados Normal. pelo Peso - Chuva'!AC146),"",('Dados Normal. pelo Peso - Chuva'!AC146-'Dados Normal. pelo Peso - Chuva'!AC$194)/('Dados Normal. pelo Peso - Chuva'!AC$193-'Dados Normal. pelo Peso - Chuva'!AC$194))</f>
        <v>0.43750000000000006</v>
      </c>
    </row>
    <row r="147" spans="1:29" s="17" customFormat="1" x14ac:dyDescent="0.25">
      <c r="A147" s="18" t="s">
        <v>1157</v>
      </c>
      <c r="B147" s="28" t="s">
        <v>1158</v>
      </c>
      <c r="C147" s="24">
        <f>IF(ISBLANK('Dados Normal. pelo Peso - Chuva'!C147),"",('Dados Normal. pelo Peso - Chuva'!C147-'Dados Normal. pelo Peso - Chuva'!C$194)/('Dados Normal. pelo Peso - Chuva'!C$193-'Dados Normal. pelo Peso - Chuva'!C$194))</f>
        <v>0.81645524170071881</v>
      </c>
      <c r="D147" s="24">
        <f>IF(ISBLANK('Dados Normal. pelo Peso - Chuva'!D147),"",('Dados Normal. pelo Peso - Chuva'!D147-'Dados Normal. pelo Peso - Chuva'!D$194)/('Dados Normal. pelo Peso - Chuva'!D$193-'Dados Normal. pelo Peso - Chuva'!D$194))</f>
        <v>0.11271677974863022</v>
      </c>
      <c r="E147" s="24">
        <f>IF(ISBLANK('Dados Normal. pelo Peso - Chuva'!E147),"",('Dados Normal. pelo Peso - Chuva'!E147-'Dados Normal. pelo Peso - Chuva'!E$194)/('Dados Normal. pelo Peso - Chuva'!E$193-'Dados Normal. pelo Peso - Chuva'!E$194))</f>
        <v>0.79489720089175131</v>
      </c>
      <c r="F147" s="24">
        <f>IF(ISBLANK('Dados Normal. pelo Peso - Chuva'!F147),"",('Dados Normal. pelo Peso - Chuva'!F147-'Dados Normal. pelo Peso - Chuva'!F$194)/('Dados Normal. pelo Peso - Chuva'!F$193-'Dados Normal. pelo Peso - Chuva'!F$194))</f>
        <v>0.69612590799031493</v>
      </c>
      <c r="G147" s="24">
        <f>IF(ISBLANK('Dados Normal. pelo Peso - Chuva'!G147),"",('Dados Normal. pelo Peso - Chuva'!G147-'Dados Normal. pelo Peso - Chuva'!G$194)/('Dados Normal. pelo Peso - Chuva'!G$193-'Dados Normal. pelo Peso - Chuva'!G$194))</f>
        <v>0.20282081496422646</v>
      </c>
      <c r="H147" s="24">
        <f>IF(ISBLANK('Dados Normal. pelo Peso - Chuva'!H147),"",('Dados Normal. pelo Peso - Chuva'!H147-'Dados Normal. pelo Peso - Chuva'!H$194)/('Dados Normal. pelo Peso - Chuva'!H$193-'Dados Normal. pelo Peso - Chuva'!H$194))</f>
        <v>0.61550282600950323</v>
      </c>
      <c r="I147" s="24">
        <f>IF(ISBLANK('Dados Normal. pelo Peso - Chuva'!I147),"",('Dados Normal. pelo Peso - Chuva'!I147-'Dados Normal. pelo Peso - Chuva'!I$194)/('Dados Normal. pelo Peso - Chuva'!I$193-'Dados Normal. pelo Peso - Chuva'!I$194))</f>
        <v>0.47200000000000009</v>
      </c>
      <c r="J147" s="24">
        <f>IF(ISBLANK('Dados Normal. pelo Peso - Chuva'!J147),"",('Dados Normal. pelo Peso - Chuva'!J147-'Dados Normal. pelo Peso - Chuva'!J$194)/('Dados Normal. pelo Peso - Chuva'!J$193-'Dados Normal. pelo Peso - Chuva'!J$194))</f>
        <v>0.51064836725035512</v>
      </c>
      <c r="K147" s="24">
        <f>IF(ISBLANK('Dados Normal. pelo Peso - Chuva'!K147),"",('Dados Normal. pelo Peso - Chuva'!K147-'Dados Normal. pelo Peso - Chuva'!K$194)/('Dados Normal. pelo Peso - Chuva'!K$193-'Dados Normal. pelo Peso - Chuva'!K$194))</f>
        <v>0.69672225416906275</v>
      </c>
      <c r="L147" s="24">
        <f>IF(ISBLANK('Dados Normal. pelo Peso - Chuva'!L147),"",('Dados Normal. pelo Peso - Chuva'!L147-'Dados Normal. pelo Peso - Chuva'!L$194)/('Dados Normal. pelo Peso - Chuva'!L$193-'Dados Normal. pelo Peso - Chuva'!L$194))</f>
        <v>0.68993430314406368</v>
      </c>
      <c r="M147" s="24">
        <f>IF(ISBLANK('Dados Normal. pelo Peso - Chuva'!M147),"",('Dados Normal. pelo Peso - Chuva'!M147-'Dados Normal. pelo Peso - Chuva'!M$194)/('Dados Normal. pelo Peso - Chuva'!M$193-'Dados Normal. pelo Peso - Chuva'!M$194))</f>
        <v>0.32172605275335492</v>
      </c>
      <c r="N147" s="24">
        <f>IF(ISBLANK('Dados Normal. pelo Peso - Chuva'!N147),"",('Dados Normal. pelo Peso - Chuva'!N147-'Dados Normal. pelo Peso - Chuva'!N$194)/('Dados Normal. pelo Peso - Chuva'!N$193-'Dados Normal. pelo Peso - Chuva'!N$194))</f>
        <v>0.50909475465313014</v>
      </c>
      <c r="O147" s="24">
        <f>IF(ISBLANK('Dados Normal. pelo Peso - Chuva'!O147),"",('Dados Normal. pelo Peso - Chuva'!O147-'Dados Normal. pelo Peso - Chuva'!O$194)/('Dados Normal. pelo Peso - Chuva'!O$193-'Dados Normal. pelo Peso - Chuva'!O$194))</f>
        <v>0.75981012658227842</v>
      </c>
      <c r="P147" s="24">
        <f>IF(ISBLANK('Dados Normal. pelo Peso - Chuva'!P147),"",('Dados Normal. pelo Peso - Chuva'!P147-'Dados Normal. pelo Peso - Chuva'!P$194)/('Dados Normal. pelo Peso - Chuva'!P$193-'Dados Normal. pelo Peso - Chuva'!P$194))</f>
        <v>2.029312288613214E-2</v>
      </c>
      <c r="Q147" s="24">
        <f>IF(ISBLANK('Dados Normal. pelo Peso - Chuva'!Q147),"",('Dados Normal. pelo Peso - Chuva'!Q147-'Dados Normal. pelo Peso - Chuva'!Q$194)/('Dados Normal. pelo Peso - Chuva'!Q$193-'Dados Normal. pelo Peso - Chuva'!Q$194))</f>
        <v>1</v>
      </c>
      <c r="R147" s="24">
        <f>IF(ISBLANK('Dados Normal. pelo Peso - Chuva'!R147),"",('Dados Normal. pelo Peso - Chuva'!R147-'Dados Normal. pelo Peso - Chuva'!R$194)/('Dados Normal. pelo Peso - Chuva'!R$193-'Dados Normal. pelo Peso - Chuva'!R$194))</f>
        <v>1</v>
      </c>
      <c r="S147" s="24">
        <f>IF(ISBLANK('Dados Normal. pelo Peso - Chuva'!S147),"",('Dados Normal. pelo Peso - Chuva'!S147-'Dados Normal. pelo Peso - Chuva'!S$194)/('Dados Normal. pelo Peso - Chuva'!S$193-'Dados Normal. pelo Peso - Chuva'!S$194))</f>
        <v>1</v>
      </c>
      <c r="T147" s="24">
        <f>IF(ISBLANK('Dados Normal. pelo Peso - Chuva'!T147),"",('Dados Normal. pelo Peso - Chuva'!T147-'Dados Normal. pelo Peso - Chuva'!T$194)/('Dados Normal. pelo Peso - Chuva'!T$193-'Dados Normal. pelo Peso - Chuva'!T$194))</f>
        <v>1</v>
      </c>
      <c r="U147" s="24">
        <f>IF(ISBLANK('Dados Normal. pelo Peso - Chuva'!U147),"",('Dados Normal. pelo Peso - Chuva'!U147-'Dados Normal. pelo Peso - Chuva'!U$194)/('Dados Normal. pelo Peso - Chuva'!U$193-'Dados Normal. pelo Peso - Chuva'!U$194))</f>
        <v>1</v>
      </c>
      <c r="V147" s="24">
        <f>IF(ISBLANK('Dados Normal. pelo Peso - Chuva'!V147),"",('Dados Normal. pelo Peso - Chuva'!V147-'Dados Normal. pelo Peso - Chuva'!V$194)/('Dados Normal. pelo Peso - Chuva'!V$193-'Dados Normal. pelo Peso - Chuva'!V$194))</f>
        <v>0.625</v>
      </c>
      <c r="W147" s="24">
        <f>IF(ISBLANK('Dados Normal. pelo Peso - Chuva'!W147),"",('Dados Normal. pelo Peso - Chuva'!W147-'Dados Normal. pelo Peso - Chuva'!W$194)/('Dados Normal. pelo Peso - Chuva'!W$193-'Dados Normal. pelo Peso - Chuva'!W$194))</f>
        <v>0.96046720575022493</v>
      </c>
      <c r="X147" s="24">
        <f>IF(ISBLANK('Dados Normal. pelo Peso - Chuva'!X147),"",('Dados Normal. pelo Peso - Chuva'!X147-'Dados Normal. pelo Peso - Chuva'!X$194)/('Dados Normal. pelo Peso - Chuva'!X$193-'Dados Normal. pelo Peso - Chuva'!X$194))</f>
        <v>0.43801652892562004</v>
      </c>
      <c r="Y147" s="24">
        <f>IF(ISBLANK('Dados Normal. pelo Peso - Chuva'!Y147),"",('Dados Normal. pelo Peso - Chuva'!Y147-'Dados Normal. pelo Peso - Chuva'!Y$194)/('Dados Normal. pelo Peso - Chuva'!Y$193-'Dados Normal. pelo Peso - Chuva'!Y$194))</f>
        <v>0.97591665539169248</v>
      </c>
      <c r="Z147" s="24">
        <f>IF(ISBLANK('Dados Normal. pelo Peso - Chuva'!Z147),"",('Dados Normal. pelo Peso - Chuva'!Z147-'Dados Normal. pelo Peso - Chuva'!Z$194)/('Dados Normal. pelo Peso - Chuva'!Z$193-'Dados Normal. pelo Peso - Chuva'!Z$194))</f>
        <v>0.75262732417138245</v>
      </c>
      <c r="AA147" s="24">
        <f>IF(ISBLANK('Dados Normal. pelo Peso - Chuva'!AA147),"",('Dados Normal. pelo Peso - Chuva'!AA147-'Dados Normal. pelo Peso - Chuva'!AA$194)/('Dados Normal. pelo Peso - Chuva'!AA$193-'Dados Normal. pelo Peso - Chuva'!AA$194))</f>
        <v>0.76996743918789512</v>
      </c>
      <c r="AB147" s="24">
        <f>IF(ISBLANK('Dados Normal. pelo Peso - Chuva'!AB147),"",('Dados Normal. pelo Peso - Chuva'!AB147-'Dados Normal. pelo Peso - Chuva'!AB$194)/('Dados Normal. pelo Peso - Chuva'!AB$193-'Dados Normal. pelo Peso - Chuva'!AB$194))</f>
        <v>0.68085106382978722</v>
      </c>
      <c r="AC147" s="24">
        <f>IF(ISBLANK('Dados Normal. pelo Peso - Chuva'!AC147),"",('Dados Normal. pelo Peso - Chuva'!AC147-'Dados Normal. pelo Peso - Chuva'!AC$194)/('Dados Normal. pelo Peso - Chuva'!AC$193-'Dados Normal. pelo Peso - Chuva'!AC$194))</f>
        <v>0.45833333333333337</v>
      </c>
    </row>
    <row r="148" spans="1:29" s="17" customFormat="1" x14ac:dyDescent="0.25">
      <c r="A148" s="18" t="s">
        <v>1159</v>
      </c>
      <c r="B148" s="28" t="s">
        <v>1160</v>
      </c>
      <c r="C148" s="24">
        <f>IF(ISBLANK('Dados Normal. pelo Peso - Chuva'!C148),"",('Dados Normal. pelo Peso - Chuva'!C148-'Dados Normal. pelo Peso - Chuva'!C$194)/('Dados Normal. pelo Peso - Chuva'!C$193-'Dados Normal. pelo Peso - Chuva'!C$194))</f>
        <v>0.47299706039314093</v>
      </c>
      <c r="D148" s="24">
        <f>IF(ISBLANK('Dados Normal. pelo Peso - Chuva'!D148),"",('Dados Normal. pelo Peso - Chuva'!D148-'Dados Normal. pelo Peso - Chuva'!D$194)/('Dados Normal. pelo Peso - Chuva'!D$193-'Dados Normal. pelo Peso - Chuva'!D$194))</f>
        <v>0.54171365307735331</v>
      </c>
      <c r="E148" s="24">
        <f>IF(ISBLANK('Dados Normal. pelo Peso - Chuva'!E148),"",('Dados Normal. pelo Peso - Chuva'!E148-'Dados Normal. pelo Peso - Chuva'!E$194)/('Dados Normal. pelo Peso - Chuva'!E$193-'Dados Normal. pelo Peso - Chuva'!E$194))</f>
        <v>0.86623730492940287</v>
      </c>
      <c r="F148" s="24">
        <f>IF(ISBLANK('Dados Normal. pelo Peso - Chuva'!F148),"",('Dados Normal. pelo Peso - Chuva'!F148-'Dados Normal. pelo Peso - Chuva'!F$194)/('Dados Normal. pelo Peso - Chuva'!F$193-'Dados Normal. pelo Peso - Chuva'!F$194))</f>
        <v>0.81809927360774837</v>
      </c>
      <c r="G148" s="24">
        <f>IF(ISBLANK('Dados Normal. pelo Peso - Chuva'!G148),"",('Dados Normal. pelo Peso - Chuva'!G148-'Dados Normal. pelo Peso - Chuva'!G$194)/('Dados Normal. pelo Peso - Chuva'!G$193-'Dados Normal. pelo Peso - Chuva'!G$194))</f>
        <v>0.29449684960844863</v>
      </c>
      <c r="H148" s="24">
        <f>IF(ISBLANK('Dados Normal. pelo Peso - Chuva'!H148),"",('Dados Normal. pelo Peso - Chuva'!H148-'Dados Normal. pelo Peso - Chuva'!H$194)/('Dados Normal. pelo Peso - Chuva'!H$193-'Dados Normal. pelo Peso - Chuva'!H$194))</f>
        <v>0.16782725735928558</v>
      </c>
      <c r="I148" s="24">
        <f>IF(ISBLANK('Dados Normal. pelo Peso - Chuva'!I148),"",('Dados Normal. pelo Peso - Chuva'!I148-'Dados Normal. pelo Peso - Chuva'!I$194)/('Dados Normal. pelo Peso - Chuva'!I$193-'Dados Normal. pelo Peso - Chuva'!I$194))</f>
        <v>0.47200000000000009</v>
      </c>
      <c r="J148" s="24">
        <f>IF(ISBLANK('Dados Normal. pelo Peso - Chuva'!J148),"",('Dados Normal. pelo Peso - Chuva'!J148-'Dados Normal. pelo Peso - Chuva'!J$194)/('Dados Normal. pelo Peso - Chuva'!J$193-'Dados Normal. pelo Peso - Chuva'!J$194))</f>
        <v>0.30856601987695242</v>
      </c>
      <c r="K148" s="24">
        <f>IF(ISBLANK('Dados Normal. pelo Peso - Chuva'!K148),"",('Dados Normal. pelo Peso - Chuva'!K148-'Dados Normal. pelo Peso - Chuva'!K$194)/('Dados Normal. pelo Peso - Chuva'!K$193-'Dados Normal. pelo Peso - Chuva'!K$194))</f>
        <v>0.67119033927544569</v>
      </c>
      <c r="L148" s="24">
        <f>IF(ISBLANK('Dados Normal. pelo Peso - Chuva'!L148),"",('Dados Normal. pelo Peso - Chuva'!L148-'Dados Normal. pelo Peso - Chuva'!L$194)/('Dados Normal. pelo Peso - Chuva'!L$193-'Dados Normal. pelo Peso - Chuva'!L$194))</f>
        <v>0.69075551384326606</v>
      </c>
      <c r="M148" s="24">
        <f>IF(ISBLANK('Dados Normal. pelo Peso - Chuva'!M148),"",('Dados Normal. pelo Peso - Chuva'!M148-'Dados Normal. pelo Peso - Chuva'!M$194)/('Dados Normal. pelo Peso - Chuva'!M$193-'Dados Normal. pelo Peso - Chuva'!M$194))</f>
        <v>0.32033780657103206</v>
      </c>
      <c r="N148" s="24">
        <f>IF(ISBLANK('Dados Normal. pelo Peso - Chuva'!N148),"",('Dados Normal. pelo Peso - Chuva'!N148-'Dados Normal. pelo Peso - Chuva'!N$194)/('Dados Normal. pelo Peso - Chuva'!N$193-'Dados Normal. pelo Peso - Chuva'!N$194))</f>
        <v>0.17301184433164138</v>
      </c>
      <c r="O148" s="24">
        <f>IF(ISBLANK('Dados Normal. pelo Peso - Chuva'!O148),"",('Dados Normal. pelo Peso - Chuva'!O148-'Dados Normal. pelo Peso - Chuva'!O$194)/('Dados Normal. pelo Peso - Chuva'!O$193-'Dados Normal. pelo Peso - Chuva'!O$194))</f>
        <v>0.62958860759493662</v>
      </c>
      <c r="P148" s="24">
        <f>IF(ISBLANK('Dados Normal. pelo Peso - Chuva'!P148),"",('Dados Normal. pelo Peso - Chuva'!P148-'Dados Normal. pelo Peso - Chuva'!P$194)/('Dados Normal. pelo Peso - Chuva'!P$193-'Dados Normal. pelo Peso - Chuva'!P$194))</f>
        <v>0.24577226606538899</v>
      </c>
      <c r="Q148" s="24">
        <f>IF(ISBLANK('Dados Normal. pelo Peso - Chuva'!Q148),"",('Dados Normal. pelo Peso - Chuva'!Q148-'Dados Normal. pelo Peso - Chuva'!Q$194)/('Dados Normal. pelo Peso - Chuva'!Q$193-'Dados Normal. pelo Peso - Chuva'!Q$194))</f>
        <v>1</v>
      </c>
      <c r="R148" s="24">
        <f>IF(ISBLANK('Dados Normal. pelo Peso - Chuva'!R148),"",('Dados Normal. pelo Peso - Chuva'!R148-'Dados Normal. pelo Peso - Chuva'!R$194)/('Dados Normal. pelo Peso - Chuva'!R$193-'Dados Normal. pelo Peso - Chuva'!R$194))</f>
        <v>0</v>
      </c>
      <c r="S148" s="24">
        <f>IF(ISBLANK('Dados Normal. pelo Peso - Chuva'!S148),"",('Dados Normal. pelo Peso - Chuva'!S148-'Dados Normal. pelo Peso - Chuva'!S$194)/('Dados Normal. pelo Peso - Chuva'!S$193-'Dados Normal. pelo Peso - Chuva'!S$194))</f>
        <v>1</v>
      </c>
      <c r="T148" s="24">
        <f>IF(ISBLANK('Dados Normal. pelo Peso - Chuva'!T148),"",('Dados Normal. pelo Peso - Chuva'!T148-'Dados Normal. pelo Peso - Chuva'!T$194)/('Dados Normal. pelo Peso - Chuva'!T$193-'Dados Normal. pelo Peso - Chuva'!T$194))</f>
        <v>1</v>
      </c>
      <c r="U148" s="24">
        <f>IF(ISBLANK('Dados Normal. pelo Peso - Chuva'!U148),"",('Dados Normal. pelo Peso - Chuva'!U148-'Dados Normal. pelo Peso - Chuva'!U$194)/('Dados Normal. pelo Peso - Chuva'!U$193-'Dados Normal. pelo Peso - Chuva'!U$194))</f>
        <v>1</v>
      </c>
      <c r="V148" s="24">
        <f>IF(ISBLANK('Dados Normal. pelo Peso - Chuva'!V148),"",('Dados Normal. pelo Peso - Chuva'!V148-'Dados Normal. pelo Peso - Chuva'!V$194)/('Dados Normal. pelo Peso - Chuva'!V$193-'Dados Normal. pelo Peso - Chuva'!V$194))</f>
        <v>0.5</v>
      </c>
      <c r="W148" s="24">
        <f>IF(ISBLANK('Dados Normal. pelo Peso - Chuva'!W148),"",('Dados Normal. pelo Peso - Chuva'!W148-'Dados Normal. pelo Peso - Chuva'!W$194)/('Dados Normal. pelo Peso - Chuva'!W$193-'Dados Normal. pelo Peso - Chuva'!W$194))</f>
        <v>0.53953279424977507</v>
      </c>
      <c r="X148" s="24">
        <f>IF(ISBLANK('Dados Normal. pelo Peso - Chuva'!X148),"",('Dados Normal. pelo Peso - Chuva'!X148-'Dados Normal. pelo Peso - Chuva'!X$194)/('Dados Normal. pelo Peso - Chuva'!X$193-'Dados Normal. pelo Peso - Chuva'!X$194))</f>
        <v>0.39600550964187275</v>
      </c>
      <c r="Y148" s="24">
        <f>IF(ISBLANK('Dados Normal. pelo Peso - Chuva'!Y148),"",('Dados Normal. pelo Peso - Chuva'!Y148-'Dados Normal. pelo Peso - Chuva'!Y$194)/('Dados Normal. pelo Peso - Chuva'!Y$193-'Dados Normal. pelo Peso - Chuva'!Y$194))</f>
        <v>0.73914219997293995</v>
      </c>
      <c r="Z148" s="24">
        <f>IF(ISBLANK('Dados Normal. pelo Peso - Chuva'!Z148),"",('Dados Normal. pelo Peso - Chuva'!Z148-'Dados Normal. pelo Peso - Chuva'!Z$194)/('Dados Normal. pelo Peso - Chuva'!Z$193-'Dados Normal. pelo Peso - Chuva'!Z$194))</f>
        <v>0.60889248181083266</v>
      </c>
      <c r="AA148" s="24">
        <f>IF(ISBLANK('Dados Normal. pelo Peso - Chuva'!AA148),"",('Dados Normal. pelo Peso - Chuva'!AA148-'Dados Normal. pelo Peso - Chuva'!AA$194)/('Dados Normal. pelo Peso - Chuva'!AA$193-'Dados Normal. pelo Peso - Chuva'!AA$194))</f>
        <v>0.78260869565217395</v>
      </c>
      <c r="AB148" s="24">
        <f>IF(ISBLANK('Dados Normal. pelo Peso - Chuva'!AB148),"",('Dados Normal. pelo Peso - Chuva'!AB148-'Dados Normal. pelo Peso - Chuva'!AB$194)/('Dados Normal. pelo Peso - Chuva'!AB$193-'Dados Normal. pelo Peso - Chuva'!AB$194))</f>
        <v>0.74468085106382986</v>
      </c>
      <c r="AC148" s="24">
        <f>IF(ISBLANK('Dados Normal. pelo Peso - Chuva'!AC148),"",('Dados Normal. pelo Peso - Chuva'!AC148-'Dados Normal. pelo Peso - Chuva'!AC$194)/('Dados Normal. pelo Peso - Chuva'!AC$193-'Dados Normal. pelo Peso - Chuva'!AC$194))</f>
        <v>0.5625</v>
      </c>
    </row>
    <row r="149" spans="1:29" s="17" customFormat="1" x14ac:dyDescent="0.25">
      <c r="A149" s="18" t="s">
        <v>1161</v>
      </c>
      <c r="B149" s="28" t="s">
        <v>1162</v>
      </c>
      <c r="C149" s="24">
        <f>IF(ISBLANK('Dados Normal. pelo Peso - Chuva'!C149),"",('Dados Normal. pelo Peso - Chuva'!C149-'Dados Normal. pelo Peso - Chuva'!C$194)/('Dados Normal. pelo Peso - Chuva'!C$193-'Dados Normal. pelo Peso - Chuva'!C$194))</f>
        <v>0.86430620212619569</v>
      </c>
      <c r="D149" s="24">
        <f>IF(ISBLANK('Dados Normal. pelo Peso - Chuva'!D149),"",('Dados Normal. pelo Peso - Chuva'!D149-'Dados Normal. pelo Peso - Chuva'!D$194)/('Dados Normal. pelo Peso - Chuva'!D$193-'Dados Normal. pelo Peso - Chuva'!D$194))</f>
        <v>0.22297217447852022</v>
      </c>
      <c r="E149" s="24">
        <f>IF(ISBLANK('Dados Normal. pelo Peso - Chuva'!E149),"",('Dados Normal. pelo Peso - Chuva'!E149-'Dados Normal. pelo Peso - Chuva'!E$194)/('Dados Normal. pelo Peso - Chuva'!E$193-'Dados Normal. pelo Peso - Chuva'!E$194))</f>
        <v>0.70473123606638599</v>
      </c>
      <c r="F149" s="24">
        <f>IF(ISBLANK('Dados Normal. pelo Peso - Chuva'!F149),"",('Dados Normal. pelo Peso - Chuva'!F149-'Dados Normal. pelo Peso - Chuva'!F$194)/('Dados Normal. pelo Peso - Chuva'!F$193-'Dados Normal. pelo Peso - Chuva'!F$194))</f>
        <v>0.67282082324455217</v>
      </c>
      <c r="G149" s="24">
        <f>IF(ISBLANK('Dados Normal. pelo Peso - Chuva'!G149),"",('Dados Normal. pelo Peso - Chuva'!G149-'Dados Normal. pelo Peso - Chuva'!G$194)/('Dados Normal. pelo Peso - Chuva'!G$193-'Dados Normal. pelo Peso - Chuva'!G$194))</f>
        <v>3.1040063532692827E-2</v>
      </c>
      <c r="H149" s="24">
        <f>IF(ISBLANK('Dados Normal. pelo Peso - Chuva'!H149),"",('Dados Normal. pelo Peso - Chuva'!H149-'Dados Normal. pelo Peso - Chuva'!H$194)/('Dados Normal. pelo Peso - Chuva'!H$193-'Dados Normal. pelo Peso - Chuva'!H$194))</f>
        <v>0.93572567735675138</v>
      </c>
      <c r="I149" s="24">
        <f>IF(ISBLANK('Dados Normal. pelo Peso - Chuva'!I149),"",('Dados Normal. pelo Peso - Chuva'!I149-'Dados Normal. pelo Peso - Chuva'!I$194)/('Dados Normal. pelo Peso - Chuva'!I$193-'Dados Normal. pelo Peso - Chuva'!I$194))</f>
        <v>0.66418604651162794</v>
      </c>
      <c r="J149" s="24">
        <f>IF(ISBLANK('Dados Normal. pelo Peso - Chuva'!J149),"",('Dados Normal. pelo Peso - Chuva'!J149-'Dados Normal. pelo Peso - Chuva'!J$194)/('Dados Normal. pelo Peso - Chuva'!J$193-'Dados Normal. pelo Peso - Chuva'!J$194))</f>
        <v>0.478466635115949</v>
      </c>
      <c r="K149" s="24">
        <f>IF(ISBLANK('Dados Normal. pelo Peso - Chuva'!K149),"",('Dados Normal. pelo Peso - Chuva'!K149-'Dados Normal. pelo Peso - Chuva'!K$194)/('Dados Normal. pelo Peso - Chuva'!K$193-'Dados Normal. pelo Peso - Chuva'!K$194))</f>
        <v>0.65888441633122474</v>
      </c>
      <c r="L149" s="24">
        <f>IF(ISBLANK('Dados Normal. pelo Peso - Chuva'!L149),"",('Dados Normal. pelo Peso - Chuva'!L149-'Dados Normal. pelo Peso - Chuva'!L$194)/('Dados Normal. pelo Peso - Chuva'!L$193-'Dados Normal. pelo Peso - Chuva'!L$194))</f>
        <v>0.57684185828249646</v>
      </c>
      <c r="M149" s="24">
        <f>IF(ISBLANK('Dados Normal. pelo Peso - Chuva'!M149),"",('Dados Normal. pelo Peso - Chuva'!M149-'Dados Normal. pelo Peso - Chuva'!M$194)/('Dados Normal. pelo Peso - Chuva'!M$193-'Dados Normal. pelo Peso - Chuva'!M$194))</f>
        <v>0.6785053216103657</v>
      </c>
      <c r="N149" s="24">
        <f>IF(ISBLANK('Dados Normal. pelo Peso - Chuva'!N149),"",('Dados Normal. pelo Peso - Chuva'!N149-'Dados Normal. pelo Peso - Chuva'!N$194)/('Dados Normal. pelo Peso - Chuva'!N$193-'Dados Normal. pelo Peso - Chuva'!N$194))</f>
        <v>0.96192893401015245</v>
      </c>
      <c r="O149" s="24">
        <f>IF(ISBLANK('Dados Normal. pelo Peso - Chuva'!O149),"",('Dados Normal. pelo Peso - Chuva'!O149-'Dados Normal. pelo Peso - Chuva'!O$194)/('Dados Normal. pelo Peso - Chuva'!O$193-'Dados Normal. pelo Peso - Chuva'!O$194))</f>
        <v>0.53322784810126578</v>
      </c>
      <c r="P149" s="24">
        <f>IF(ISBLANK('Dados Normal. pelo Peso - Chuva'!P149),"",('Dados Normal. pelo Peso - Chuva'!P149-'Dados Normal. pelo Peso - Chuva'!P$194)/('Dados Normal. pelo Peso - Chuva'!P$193-'Dados Normal. pelo Peso - Chuva'!P$194))</f>
        <v>5.5242390078916764E-2</v>
      </c>
      <c r="Q149" s="24">
        <f>IF(ISBLANK('Dados Normal. pelo Peso - Chuva'!Q149),"",('Dados Normal. pelo Peso - Chuva'!Q149-'Dados Normal. pelo Peso - Chuva'!Q$194)/('Dados Normal. pelo Peso - Chuva'!Q$193-'Dados Normal. pelo Peso - Chuva'!Q$194))</f>
        <v>0</v>
      </c>
      <c r="R149" s="24">
        <f>IF(ISBLANK('Dados Normal. pelo Peso - Chuva'!R149),"",('Dados Normal. pelo Peso - Chuva'!R149-'Dados Normal. pelo Peso - Chuva'!R$194)/('Dados Normal. pelo Peso - Chuva'!R$193-'Dados Normal. pelo Peso - Chuva'!R$194))</f>
        <v>1</v>
      </c>
      <c r="S149" s="24">
        <f>IF(ISBLANK('Dados Normal. pelo Peso - Chuva'!S149),"",('Dados Normal. pelo Peso - Chuva'!S149-'Dados Normal. pelo Peso - Chuva'!S$194)/('Dados Normal. pelo Peso - Chuva'!S$193-'Dados Normal. pelo Peso - Chuva'!S$194))</f>
        <v>1</v>
      </c>
      <c r="T149" s="24">
        <f>IF(ISBLANK('Dados Normal. pelo Peso - Chuva'!T149),"",('Dados Normal. pelo Peso - Chuva'!T149-'Dados Normal. pelo Peso - Chuva'!T$194)/('Dados Normal. pelo Peso - Chuva'!T$193-'Dados Normal. pelo Peso - Chuva'!T$194))</f>
        <v>1</v>
      </c>
      <c r="U149" s="24">
        <f>IF(ISBLANK('Dados Normal. pelo Peso - Chuva'!U149),"",('Dados Normal. pelo Peso - Chuva'!U149-'Dados Normal. pelo Peso - Chuva'!U$194)/('Dados Normal. pelo Peso - Chuva'!U$193-'Dados Normal. pelo Peso - Chuva'!U$194))</f>
        <v>1</v>
      </c>
      <c r="V149" s="24">
        <f>IF(ISBLANK('Dados Normal. pelo Peso - Chuva'!V149),"",('Dados Normal. pelo Peso - Chuva'!V149-'Dados Normal. pelo Peso - Chuva'!V$194)/('Dados Normal. pelo Peso - Chuva'!V$193-'Dados Normal. pelo Peso - Chuva'!V$194))</f>
        <v>0.70833333333333315</v>
      </c>
      <c r="W149" s="24">
        <f>IF(ISBLANK('Dados Normal. pelo Peso - Chuva'!W149),"",('Dados Normal. pelo Peso - Chuva'!W149-'Dados Normal. pelo Peso - Chuva'!W$194)/('Dados Normal. pelo Peso - Chuva'!W$193-'Dados Normal. pelo Peso - Chuva'!W$194))</f>
        <v>0.80997304582210261</v>
      </c>
      <c r="X149" s="24">
        <f>IF(ISBLANK('Dados Normal. pelo Peso - Chuva'!X149),"",('Dados Normal. pelo Peso - Chuva'!X149-'Dados Normal. pelo Peso - Chuva'!X$194)/('Dados Normal. pelo Peso - Chuva'!X$193-'Dados Normal. pelo Peso - Chuva'!X$194))</f>
        <v>0.54752066115702458</v>
      </c>
      <c r="Y149" s="24">
        <f>IF(ISBLANK('Dados Normal. pelo Peso - Chuva'!Y149),"",('Dados Normal. pelo Peso - Chuva'!Y149-'Dados Normal. pelo Peso - Chuva'!Y$194)/('Dados Normal. pelo Peso - Chuva'!Y$193-'Dados Normal. pelo Peso - Chuva'!Y$194))</f>
        <v>0.50629143552969824</v>
      </c>
      <c r="Z149" s="24">
        <f>IF(ISBLANK('Dados Normal. pelo Peso - Chuva'!Z149),"",('Dados Normal. pelo Peso - Chuva'!Z149-'Dados Normal. pelo Peso - Chuva'!Z$194)/('Dados Normal. pelo Peso - Chuva'!Z$193-'Dados Normal. pelo Peso - Chuva'!Z$194))</f>
        <v>0.76394502829426036</v>
      </c>
      <c r="AA149" s="24">
        <f>IF(ISBLANK('Dados Normal. pelo Peso - Chuva'!AA149),"",('Dados Normal. pelo Peso - Chuva'!AA149-'Dados Normal. pelo Peso - Chuva'!AA$194)/('Dados Normal. pelo Peso - Chuva'!AA$193-'Dados Normal. pelo Peso - Chuva'!AA$194))</f>
        <v>0.67956330204941573</v>
      </c>
      <c r="AB149" s="24">
        <f>IF(ISBLANK('Dados Normal. pelo Peso - Chuva'!AB149),"",('Dados Normal. pelo Peso - Chuva'!AB149-'Dados Normal. pelo Peso - Chuva'!AB$194)/('Dados Normal. pelo Peso - Chuva'!AB$193-'Dados Normal. pelo Peso - Chuva'!AB$194))</f>
        <v>0.42553191489361686</v>
      </c>
      <c r="AC149" s="24">
        <f>IF(ISBLANK('Dados Normal. pelo Peso - Chuva'!AC149),"",('Dados Normal. pelo Peso - Chuva'!AC149-'Dados Normal. pelo Peso - Chuva'!AC$194)/('Dados Normal. pelo Peso - Chuva'!AC$193-'Dados Normal. pelo Peso - Chuva'!AC$194))</f>
        <v>0.27083333333333343</v>
      </c>
    </row>
    <row r="150" spans="1:29" s="17" customFormat="1" x14ac:dyDescent="0.25">
      <c r="A150" s="18" t="s">
        <v>1163</v>
      </c>
      <c r="B150" s="28" t="s">
        <v>1164</v>
      </c>
      <c r="C150" s="24">
        <f>IF(ISBLANK('Dados Normal. pelo Peso - Chuva'!C150),"",('Dados Normal. pelo Peso - Chuva'!C150-'Dados Normal. pelo Peso - Chuva'!C$194)/('Dados Normal. pelo Peso - Chuva'!C$193-'Dados Normal. pelo Peso - Chuva'!C$194))</f>
        <v>0.68880453972559486</v>
      </c>
      <c r="D150" s="24">
        <f>IF(ISBLANK('Dados Normal. pelo Peso - Chuva'!D150),"",('Dados Normal. pelo Peso - Chuva'!D150-'Dados Normal. pelo Peso - Chuva'!D$194)/('Dados Normal. pelo Peso - Chuva'!D$193-'Dados Normal. pelo Peso - Chuva'!D$194))</f>
        <v>0.41663764184298963</v>
      </c>
      <c r="E150" s="24">
        <f>IF(ISBLANK('Dados Normal. pelo Peso - Chuva'!E150),"",('Dados Normal. pelo Peso - Chuva'!E150-'Dados Normal. pelo Peso - Chuva'!E$194)/('Dados Normal. pelo Peso - Chuva'!E$193-'Dados Normal. pelo Peso - Chuva'!E$194))</f>
        <v>0.89422838741639821</v>
      </c>
      <c r="F150" s="24">
        <f>IF(ISBLANK('Dados Normal. pelo Peso - Chuva'!F150),"",('Dados Normal. pelo Peso - Chuva'!F150-'Dados Normal. pelo Peso - Chuva'!F$194)/('Dados Normal. pelo Peso - Chuva'!F$193-'Dados Normal. pelo Peso - Chuva'!F$194))</f>
        <v>0.83474576271186463</v>
      </c>
      <c r="G150" s="24">
        <f>IF(ISBLANK('Dados Normal. pelo Peso - Chuva'!G150),"",('Dados Normal. pelo Peso - Chuva'!G150-'Dados Normal. pelo Peso - Chuva'!G$194)/('Dados Normal. pelo Peso - Chuva'!G$193-'Dados Normal. pelo Peso - Chuva'!G$194))</f>
        <v>0.39046333855416193</v>
      </c>
      <c r="H150" s="24">
        <f>IF(ISBLANK('Dados Normal. pelo Peso - Chuva'!H150),"",('Dados Normal. pelo Peso - Chuva'!H150-'Dados Normal. pelo Peso - Chuva'!H$194)/('Dados Normal. pelo Peso - Chuva'!H$193-'Dados Normal. pelo Peso - Chuva'!H$194))</f>
        <v>0.62921249506340415</v>
      </c>
      <c r="I150" s="24">
        <f>IF(ISBLANK('Dados Normal. pelo Peso - Chuva'!I150),"",('Dados Normal. pelo Peso - Chuva'!I150-'Dados Normal. pelo Peso - Chuva'!I$194)/('Dados Normal. pelo Peso - Chuva'!I$193-'Dados Normal. pelo Peso - Chuva'!I$194))</f>
        <v>0.55944186046511646</v>
      </c>
      <c r="J150" s="24">
        <f>IF(ISBLANK('Dados Normal. pelo Peso - Chuva'!J150),"",('Dados Normal. pelo Peso - Chuva'!J150-'Dados Normal. pelo Peso - Chuva'!J$194)/('Dados Normal. pelo Peso - Chuva'!J$193-'Dados Normal. pelo Peso - Chuva'!J$194))</f>
        <v>0.42640795078088028</v>
      </c>
      <c r="K150" s="24">
        <f>IF(ISBLANK('Dados Normal. pelo Peso - Chuva'!K150),"",('Dados Normal. pelo Peso - Chuva'!K150-'Dados Normal. pelo Peso - Chuva'!K$194)/('Dados Normal. pelo Peso - Chuva'!K$193-'Dados Normal. pelo Peso - Chuva'!K$194))</f>
        <v>0.52248418631397353</v>
      </c>
      <c r="L150" s="24">
        <f>IF(ISBLANK('Dados Normal. pelo Peso - Chuva'!L150),"",('Dados Normal. pelo Peso - Chuva'!L150-'Dados Normal. pelo Peso - Chuva'!L$194)/('Dados Normal. pelo Peso - Chuva'!L$193-'Dados Normal. pelo Peso - Chuva'!L$194))</f>
        <v>0.61039418113561694</v>
      </c>
      <c r="M150" s="24">
        <f>IF(ISBLANK('Dados Normal. pelo Peso - Chuva'!M150),"",('Dados Normal. pelo Peso - Chuva'!M150-'Dados Normal. pelo Peso - Chuva'!M$194)/('Dados Normal. pelo Peso - Chuva'!M$193-'Dados Normal. pelo Peso - Chuva'!M$194))</f>
        <v>0.51376677464136977</v>
      </c>
      <c r="N150" s="24">
        <f>IF(ISBLANK('Dados Normal. pelo Peso - Chuva'!N150),"",('Dados Normal. pelo Peso - Chuva'!N150-'Dados Normal. pelo Peso - Chuva'!N$194)/('Dados Normal. pelo Peso - Chuva'!N$193-'Dados Normal. pelo Peso - Chuva'!N$194))</f>
        <v>0.85342639593908631</v>
      </c>
      <c r="O150" s="24">
        <f>IF(ISBLANK('Dados Normal. pelo Peso - Chuva'!O150),"",('Dados Normal. pelo Peso - Chuva'!O150-'Dados Normal. pelo Peso - Chuva'!O$194)/('Dados Normal. pelo Peso - Chuva'!O$193-'Dados Normal. pelo Peso - Chuva'!O$194))</f>
        <v>0.47041139240506341</v>
      </c>
      <c r="P150" s="24">
        <f>IF(ISBLANK('Dados Normal. pelo Peso - Chuva'!P150),"",('Dados Normal. pelo Peso - Chuva'!P150-'Dados Normal. pelo Peso - Chuva'!P$194)/('Dados Normal. pelo Peso - Chuva'!P$193-'Dados Normal. pelo Peso - Chuva'!P$194))</f>
        <v>9.4701240135286122E-2</v>
      </c>
      <c r="Q150" s="24">
        <f>IF(ISBLANK('Dados Normal. pelo Peso - Chuva'!Q150),"",('Dados Normal. pelo Peso - Chuva'!Q150-'Dados Normal. pelo Peso - Chuva'!Q$194)/('Dados Normal. pelo Peso - Chuva'!Q$193-'Dados Normal. pelo Peso - Chuva'!Q$194))</f>
        <v>0</v>
      </c>
      <c r="R150" s="24">
        <f>IF(ISBLANK('Dados Normal. pelo Peso - Chuva'!R150),"",('Dados Normal. pelo Peso - Chuva'!R150-'Dados Normal. pelo Peso - Chuva'!R$194)/('Dados Normal. pelo Peso - Chuva'!R$193-'Dados Normal. pelo Peso - Chuva'!R$194))</f>
        <v>1</v>
      </c>
      <c r="S150" s="24">
        <f>IF(ISBLANK('Dados Normal. pelo Peso - Chuva'!S150),"",('Dados Normal. pelo Peso - Chuva'!S150-'Dados Normal. pelo Peso - Chuva'!S$194)/('Dados Normal. pelo Peso - Chuva'!S$193-'Dados Normal. pelo Peso - Chuva'!S$194))</f>
        <v>1</v>
      </c>
      <c r="T150" s="24">
        <f>IF(ISBLANK('Dados Normal. pelo Peso - Chuva'!T150),"",('Dados Normal. pelo Peso - Chuva'!T150-'Dados Normal. pelo Peso - Chuva'!T$194)/('Dados Normal. pelo Peso - Chuva'!T$193-'Dados Normal. pelo Peso - Chuva'!T$194))</f>
        <v>1</v>
      </c>
      <c r="U150" s="24">
        <f>IF(ISBLANK('Dados Normal. pelo Peso - Chuva'!U150),"",('Dados Normal. pelo Peso - Chuva'!U150-'Dados Normal. pelo Peso - Chuva'!U$194)/('Dados Normal. pelo Peso - Chuva'!U$193-'Dados Normal. pelo Peso - Chuva'!U$194))</f>
        <v>1</v>
      </c>
      <c r="V150" s="24">
        <f>IF(ISBLANK('Dados Normal. pelo Peso - Chuva'!V150),"",('Dados Normal. pelo Peso - Chuva'!V150-'Dados Normal. pelo Peso - Chuva'!V$194)/('Dados Normal. pelo Peso - Chuva'!V$193-'Dados Normal. pelo Peso - Chuva'!V$194))</f>
        <v>0.33333333333333315</v>
      </c>
      <c r="W150" s="24">
        <f>IF(ISBLANK('Dados Normal. pelo Peso - Chuva'!W150),"",('Dados Normal. pelo Peso - Chuva'!W150-'Dados Normal. pelo Peso - Chuva'!W$194)/('Dados Normal. pelo Peso - Chuva'!W$193-'Dados Normal. pelo Peso - Chuva'!W$194))</f>
        <v>0.8980233602875114</v>
      </c>
      <c r="X150" s="24">
        <f>IF(ISBLANK('Dados Normal. pelo Peso - Chuva'!X150),"",('Dados Normal. pelo Peso - Chuva'!X150-'Dados Normal. pelo Peso - Chuva'!X$194)/('Dados Normal. pelo Peso - Chuva'!X$193-'Dados Normal. pelo Peso - Chuva'!X$194))</f>
        <v>0.89187327823691442</v>
      </c>
      <c r="Y150" s="24">
        <f>IF(ISBLANK('Dados Normal. pelo Peso - Chuva'!Y150),"",('Dados Normal. pelo Peso - Chuva'!Y150-'Dados Normal. pelo Peso - Chuva'!Y$194)/('Dados Normal. pelo Peso - Chuva'!Y$193-'Dados Normal. pelo Peso - Chuva'!Y$194))</f>
        <v>0.77188472466513314</v>
      </c>
      <c r="Z150" s="24">
        <f>IF(ISBLANK('Dados Normal. pelo Peso - Chuva'!Z150),"",('Dados Normal. pelo Peso - Chuva'!Z150-'Dados Normal. pelo Peso - Chuva'!Z$194)/('Dados Normal. pelo Peso - Chuva'!Z$193-'Dados Normal. pelo Peso - Chuva'!Z$194))</f>
        <v>0.79870654810024266</v>
      </c>
      <c r="AA150" s="24">
        <f>IF(ISBLANK('Dados Normal. pelo Peso - Chuva'!AA150),"",('Dados Normal. pelo Peso - Chuva'!AA150-'Dados Normal. pelo Peso - Chuva'!AA$194)/('Dados Normal. pelo Peso - Chuva'!AA$193-'Dados Normal. pelo Peso - Chuva'!AA$194))</f>
        <v>0.79276000766136756</v>
      </c>
      <c r="AB150" s="24">
        <f>IF(ISBLANK('Dados Normal. pelo Peso - Chuva'!AB150),"",('Dados Normal. pelo Peso - Chuva'!AB150-'Dados Normal. pelo Peso - Chuva'!AB$194)/('Dados Normal. pelo Peso - Chuva'!AB$193-'Dados Normal. pelo Peso - Chuva'!AB$194))</f>
        <v>0.23404255319148931</v>
      </c>
      <c r="AC150" s="24">
        <f>IF(ISBLANK('Dados Normal. pelo Peso - Chuva'!AC150),"",('Dados Normal. pelo Peso - Chuva'!AC150-'Dados Normal. pelo Peso - Chuva'!AC$194)/('Dados Normal. pelo Peso - Chuva'!AC$193-'Dados Normal. pelo Peso - Chuva'!AC$194))</f>
        <v>0.72916666666666674</v>
      </c>
    </row>
    <row r="151" spans="1:29" s="17" customFormat="1" x14ac:dyDescent="0.25">
      <c r="A151" s="18" t="s">
        <v>1165</v>
      </c>
      <c r="B151" s="28" t="s">
        <v>1166</v>
      </c>
      <c r="C151" s="24">
        <f>IF(ISBLANK('Dados Normal. pelo Peso - Chuva'!C151),"",('Dados Normal. pelo Peso - Chuva'!C151-'Dados Normal. pelo Peso - Chuva'!C$194)/('Dados Normal. pelo Peso - Chuva'!C$193-'Dados Normal. pelo Peso - Chuva'!C$194))</f>
        <v>0.74905173842551387</v>
      </c>
      <c r="D151" s="24">
        <f>IF(ISBLANK('Dados Normal. pelo Peso - Chuva'!D151),"",('Dados Normal. pelo Peso - Chuva'!D151-'Dados Normal. pelo Peso - Chuva'!D$194)/('Dados Normal. pelo Peso - Chuva'!D$193-'Dados Normal. pelo Peso - Chuva'!D$194))</f>
        <v>0.26341391914042478</v>
      </c>
      <c r="E151" s="24">
        <f>IF(ISBLANK('Dados Normal. pelo Peso - Chuva'!E151),"",('Dados Normal. pelo Peso - Chuva'!E151-'Dados Normal. pelo Peso - Chuva'!E$194)/('Dados Normal. pelo Peso - Chuva'!E$193-'Dados Normal. pelo Peso - Chuva'!E$194))</f>
        <v>0.71463958384939319</v>
      </c>
      <c r="F151" s="24">
        <f>IF(ISBLANK('Dados Normal. pelo Peso - Chuva'!F151),"",('Dados Normal. pelo Peso - Chuva'!F151-'Dados Normal. pelo Peso - Chuva'!F$194)/('Dados Normal. pelo Peso - Chuva'!F$193-'Dados Normal. pelo Peso - Chuva'!F$194))</f>
        <v>0.67100484261501214</v>
      </c>
      <c r="G151" s="24">
        <f>IF(ISBLANK('Dados Normal. pelo Peso - Chuva'!G151),"",('Dados Normal. pelo Peso - Chuva'!G151-'Dados Normal. pelo Peso - Chuva'!G$194)/('Dados Normal. pelo Peso - Chuva'!G$193-'Dados Normal. pelo Peso - Chuva'!G$194))</f>
        <v>0.18952468082360535</v>
      </c>
      <c r="H151" s="24">
        <f>IF(ISBLANK('Dados Normal. pelo Peso - Chuva'!H151),"",('Dados Normal. pelo Peso - Chuva'!H151-'Dados Normal. pelo Peso - Chuva'!H$194)/('Dados Normal. pelo Peso - Chuva'!H$193-'Dados Normal. pelo Peso - Chuva'!H$194))</f>
        <v>0.6153178740013926</v>
      </c>
      <c r="I151" s="24">
        <f>IF(ISBLANK('Dados Normal. pelo Peso - Chuva'!I151),"",('Dados Normal. pelo Peso - Chuva'!I151-'Dados Normal. pelo Peso - Chuva'!I$194)/('Dados Normal. pelo Peso - Chuva'!I$193-'Dados Normal. pelo Peso - Chuva'!I$194))</f>
        <v>0.54586046511627906</v>
      </c>
      <c r="J151" s="24">
        <f>IF(ISBLANK('Dados Normal. pelo Peso - Chuva'!J151),"",('Dados Normal. pelo Peso - Chuva'!J151-'Dados Normal. pelo Peso - Chuva'!J$194)/('Dados Normal. pelo Peso - Chuva'!J$193-'Dados Normal. pelo Peso - Chuva'!J$194))</f>
        <v>0.38002839564600127</v>
      </c>
      <c r="K151" s="24">
        <f>IF(ISBLANK('Dados Normal. pelo Peso - Chuva'!K151),"",('Dados Normal. pelo Peso - Chuva'!K151-'Dados Normal. pelo Peso - Chuva'!K$194)/('Dados Normal. pelo Peso - Chuva'!K$193-'Dados Normal. pelo Peso - Chuva'!K$194))</f>
        <v>0.66797009775733185</v>
      </c>
      <c r="L151" s="24">
        <f>IF(ISBLANK('Dados Normal. pelo Peso - Chuva'!L151),"",('Dados Normal. pelo Peso - Chuva'!L151-'Dados Normal. pelo Peso - Chuva'!L$194)/('Dados Normal. pelo Peso - Chuva'!L$193-'Dados Normal. pelo Peso - Chuva'!L$194))</f>
        <v>0.43453777569216323</v>
      </c>
      <c r="M151" s="24">
        <f>IF(ISBLANK('Dados Normal. pelo Peso - Chuva'!M151),"",('Dados Normal. pelo Peso - Chuva'!M151-'Dados Normal. pelo Peso - Chuva'!M$194)/('Dados Normal. pelo Peso - Chuva'!M$193-'Dados Normal. pelo Peso - Chuva'!M$194))</f>
        <v>0.23900971772327631</v>
      </c>
      <c r="N151" s="24">
        <f>IF(ISBLANK('Dados Normal. pelo Peso - Chuva'!N151),"",('Dados Normal. pelo Peso - Chuva'!N151-'Dados Normal. pelo Peso - Chuva'!N$194)/('Dados Normal. pelo Peso - Chuva'!N$193-'Dados Normal. pelo Peso - Chuva'!N$194))</f>
        <v>0.75613367174280899</v>
      </c>
      <c r="O151" s="24">
        <f>IF(ISBLANK('Dados Normal. pelo Peso - Chuva'!O151),"",('Dados Normal. pelo Peso - Chuva'!O151-'Dados Normal. pelo Peso - Chuva'!O$194)/('Dados Normal. pelo Peso - Chuva'!O$193-'Dados Normal. pelo Peso - Chuva'!O$194))</f>
        <v>0.30189873417721513</v>
      </c>
      <c r="P151" s="24">
        <f>IF(ISBLANK('Dados Normal. pelo Peso - Chuva'!P151),"",('Dados Normal. pelo Peso - Chuva'!P151-'Dados Normal. pelo Peso - Chuva'!P$194)/('Dados Normal. pelo Peso - Chuva'!P$193-'Dados Normal. pelo Peso - Chuva'!P$194))</f>
        <v>0.11612175873731487</v>
      </c>
      <c r="Q151" s="24">
        <f>IF(ISBLANK('Dados Normal. pelo Peso - Chuva'!Q151),"",('Dados Normal. pelo Peso - Chuva'!Q151-'Dados Normal. pelo Peso - Chuva'!Q$194)/('Dados Normal. pelo Peso - Chuva'!Q$193-'Dados Normal. pelo Peso - Chuva'!Q$194))</f>
        <v>0</v>
      </c>
      <c r="R151" s="24">
        <f>IF(ISBLANK('Dados Normal. pelo Peso - Chuva'!R151),"",('Dados Normal. pelo Peso - Chuva'!R151-'Dados Normal. pelo Peso - Chuva'!R$194)/('Dados Normal. pelo Peso - Chuva'!R$193-'Dados Normal. pelo Peso - Chuva'!R$194))</f>
        <v>1</v>
      </c>
      <c r="S151" s="24">
        <f>IF(ISBLANK('Dados Normal. pelo Peso - Chuva'!S151),"",('Dados Normal. pelo Peso - Chuva'!S151-'Dados Normal. pelo Peso - Chuva'!S$194)/('Dados Normal. pelo Peso - Chuva'!S$193-'Dados Normal. pelo Peso - Chuva'!S$194))</f>
        <v>0.66666666666666674</v>
      </c>
      <c r="T151" s="24">
        <f>IF(ISBLANK('Dados Normal. pelo Peso - Chuva'!T151),"",('Dados Normal. pelo Peso - Chuva'!T151-'Dados Normal. pelo Peso - Chuva'!T$194)/('Dados Normal. pelo Peso - Chuva'!T$193-'Dados Normal. pelo Peso - Chuva'!T$194))</f>
        <v>1</v>
      </c>
      <c r="U151" s="24">
        <f>IF(ISBLANK('Dados Normal. pelo Peso - Chuva'!U151),"",('Dados Normal. pelo Peso - Chuva'!U151-'Dados Normal. pelo Peso - Chuva'!U$194)/('Dados Normal. pelo Peso - Chuva'!U$193-'Dados Normal. pelo Peso - Chuva'!U$194))</f>
        <v>0</v>
      </c>
      <c r="V151" s="24">
        <f>IF(ISBLANK('Dados Normal. pelo Peso - Chuva'!V151),"",('Dados Normal. pelo Peso - Chuva'!V151-'Dados Normal. pelo Peso - Chuva'!V$194)/('Dados Normal. pelo Peso - Chuva'!V$193-'Dados Normal. pelo Peso - Chuva'!V$194))</f>
        <v>0.66666666666666663</v>
      </c>
      <c r="W151" s="24">
        <f>IF(ISBLANK('Dados Normal. pelo Peso - Chuva'!W151),"",('Dados Normal. pelo Peso - Chuva'!W151-'Dados Normal. pelo Peso - Chuva'!W$194)/('Dados Normal. pelo Peso - Chuva'!W$193-'Dados Normal. pelo Peso - Chuva'!W$194))</f>
        <v>0.74393530997304547</v>
      </c>
      <c r="X151" s="24">
        <f>IF(ISBLANK('Dados Normal. pelo Peso - Chuva'!X151),"",('Dados Normal. pelo Peso - Chuva'!X151-'Dados Normal. pelo Peso - Chuva'!X$194)/('Dados Normal. pelo Peso - Chuva'!X$193-'Dados Normal. pelo Peso - Chuva'!X$194))</f>
        <v>0.3994490358126716</v>
      </c>
      <c r="Y151" s="24">
        <f>IF(ISBLANK('Dados Normal. pelo Peso - Chuva'!Y151),"",('Dados Normal. pelo Peso - Chuva'!Y151-'Dados Normal. pelo Peso - Chuva'!Y$194)/('Dados Normal. pelo Peso - Chuva'!Y$193-'Dados Normal. pelo Peso - Chuva'!Y$194))</f>
        <v>0.8622649167906915</v>
      </c>
      <c r="Z151" s="24">
        <f>IF(ISBLANK('Dados Normal. pelo Peso - Chuva'!Z151),"",('Dados Normal. pelo Peso - Chuva'!Z151-'Dados Normal. pelo Peso - Chuva'!Z$194)/('Dados Normal. pelo Peso - Chuva'!Z$193-'Dados Normal. pelo Peso - Chuva'!Z$194))</f>
        <v>0.79838318512530326</v>
      </c>
      <c r="AA151" s="24">
        <f>IF(ISBLANK('Dados Normal. pelo Peso - Chuva'!AA151),"",('Dados Normal. pelo Peso - Chuva'!AA151-'Dados Normal. pelo Peso - Chuva'!AA$194)/('Dados Normal. pelo Peso - Chuva'!AA$193-'Dados Normal. pelo Peso - Chuva'!AA$194))</f>
        <v>0.60141735299751009</v>
      </c>
      <c r="AB151" s="24">
        <f>IF(ISBLANK('Dados Normal. pelo Peso - Chuva'!AB151),"",('Dados Normal. pelo Peso - Chuva'!AB151-'Dados Normal. pelo Peso - Chuva'!AB$194)/('Dados Normal. pelo Peso - Chuva'!AB$193-'Dados Normal. pelo Peso - Chuva'!AB$194))</f>
        <v>0.31914893617021284</v>
      </c>
      <c r="AC151" s="24">
        <f>IF(ISBLANK('Dados Normal. pelo Peso - Chuva'!AC151),"",('Dados Normal. pelo Peso - Chuva'!AC151-'Dados Normal. pelo Peso - Chuva'!AC$194)/('Dados Normal. pelo Peso - Chuva'!AC$193-'Dados Normal. pelo Peso - Chuva'!AC$194))</f>
        <v>0.29166666666666674</v>
      </c>
    </row>
    <row r="152" spans="1:29" s="17" customFormat="1" x14ac:dyDescent="0.25">
      <c r="A152" s="18" t="s">
        <v>1167</v>
      </c>
      <c r="B152" s="28" t="s">
        <v>1168</v>
      </c>
      <c r="C152" s="24">
        <f>IF(ISBLANK('Dados Normal. pelo Peso - Chuva'!C152),"",('Dados Normal. pelo Peso - Chuva'!C152-'Dados Normal. pelo Peso - Chuva'!C$194)/('Dados Normal. pelo Peso - Chuva'!C$193-'Dados Normal. pelo Peso - Chuva'!C$194))</f>
        <v>0.8764734539059249</v>
      </c>
      <c r="D152" s="24">
        <f>IF(ISBLANK('Dados Normal. pelo Peso - Chuva'!D152),"",('Dados Normal. pelo Peso - Chuva'!D152-'Dados Normal. pelo Peso - Chuva'!D$194)/('Dados Normal. pelo Peso - Chuva'!D$193-'Dados Normal. pelo Peso - Chuva'!D$194))</f>
        <v>9.6958733094243563E-2</v>
      </c>
      <c r="E152" s="24">
        <f>IF(ISBLANK('Dados Normal. pelo Peso - Chuva'!E152),"",('Dados Normal. pelo Peso - Chuva'!E152-'Dados Normal. pelo Peso - Chuva'!E$194)/('Dados Normal. pelo Peso - Chuva'!E$193-'Dados Normal. pelo Peso - Chuva'!E$194))</f>
        <v>0.74362150111468905</v>
      </c>
      <c r="F152" s="24">
        <f>IF(ISBLANK('Dados Normal. pelo Peso - Chuva'!F152),"",('Dados Normal. pelo Peso - Chuva'!F152-'Dados Normal. pelo Peso - Chuva'!F$194)/('Dados Normal. pelo Peso - Chuva'!F$193-'Dados Normal. pelo Peso - Chuva'!F$194))</f>
        <v>0.78299031476997605</v>
      </c>
      <c r="G152" s="24">
        <f>IF(ISBLANK('Dados Normal. pelo Peso - Chuva'!G152),"",('Dados Normal. pelo Peso - Chuva'!G152-'Dados Normal. pelo Peso - Chuva'!G$194)/('Dados Normal. pelo Peso - Chuva'!G$193-'Dados Normal. pelo Peso - Chuva'!G$194))</f>
        <v>0.16322362258013157</v>
      </c>
      <c r="H152" s="24">
        <f>IF(ISBLANK('Dados Normal. pelo Peso - Chuva'!H152),"",('Dados Normal. pelo Peso - Chuva'!H152-'Dados Normal. pelo Peso - Chuva'!H$194)/('Dados Normal. pelo Peso - Chuva'!H$193-'Dados Normal. pelo Peso - Chuva'!H$194))</f>
        <v>0.57033544895069865</v>
      </c>
      <c r="I152" s="24">
        <f>IF(ISBLANK('Dados Normal. pelo Peso - Chuva'!I152),"",('Dados Normal. pelo Peso - Chuva'!I152-'Dados Normal. pelo Peso - Chuva'!I$194)/('Dados Normal. pelo Peso - Chuva'!I$193-'Dados Normal. pelo Peso - Chuva'!I$194))</f>
        <v>0.76483720930232557</v>
      </c>
      <c r="J152" s="24">
        <f>IF(ISBLANK('Dados Normal. pelo Peso - Chuva'!J152),"",('Dados Normal. pelo Peso - Chuva'!J152-'Dados Normal. pelo Peso - Chuva'!J$194)/('Dados Normal. pelo Peso - Chuva'!J$193-'Dados Normal. pelo Peso - Chuva'!J$194))</f>
        <v>0.55750118315191699</v>
      </c>
      <c r="K152" s="24">
        <f>IF(ISBLANK('Dados Normal. pelo Peso - Chuva'!K152),"",('Dados Normal. pelo Peso - Chuva'!K152-'Dados Normal. pelo Peso - Chuva'!K$194)/('Dados Normal. pelo Peso - Chuva'!K$193-'Dados Normal. pelo Peso - Chuva'!K$194))</f>
        <v>0.70350776308223117</v>
      </c>
      <c r="L152" s="24">
        <f>IF(ISBLANK('Dados Normal. pelo Peso - Chuva'!L152),"",('Dados Normal. pelo Peso - Chuva'!L152-'Dados Normal. pelo Peso - Chuva'!L$194)/('Dados Normal. pelo Peso - Chuva'!L$193-'Dados Normal. pelo Peso - Chuva'!L$194))</f>
        <v>0.55842327545753168</v>
      </c>
      <c r="M152" s="24">
        <f>IF(ISBLANK('Dados Normal. pelo Peso - Chuva'!M152),"",('Dados Normal. pelo Peso - Chuva'!M152-'Dados Normal. pelo Peso - Chuva'!M$194)/('Dados Normal. pelo Peso - Chuva'!M$193-'Dados Normal. pelo Peso - Chuva'!M$194))</f>
        <v>0.4803331790837575</v>
      </c>
      <c r="N152" s="24">
        <f>IF(ISBLANK('Dados Normal. pelo Peso - Chuva'!N152),"",('Dados Normal. pelo Peso - Chuva'!N152-'Dados Normal. pelo Peso - Chuva'!N$194)/('Dados Normal. pelo Peso - Chuva'!N$193-'Dados Normal. pelo Peso - Chuva'!N$194))</f>
        <v>0.76015228426395942</v>
      </c>
      <c r="O152" s="24">
        <f>IF(ISBLANK('Dados Normal. pelo Peso - Chuva'!O152),"",('Dados Normal. pelo Peso - Chuva'!O152-'Dados Normal. pelo Peso - Chuva'!O$194)/('Dados Normal. pelo Peso - Chuva'!O$193-'Dados Normal. pelo Peso - Chuva'!O$194))</f>
        <v>0.44272151898734186</v>
      </c>
      <c r="P152" s="24">
        <f>IF(ISBLANK('Dados Normal. pelo Peso - Chuva'!P152),"",('Dados Normal. pelo Peso - Chuva'!P152-'Dados Normal. pelo Peso - Chuva'!P$194)/('Dados Normal. pelo Peso - Chuva'!P$193-'Dados Normal. pelo Peso - Chuva'!P$194))</f>
        <v>0.42728297632469009</v>
      </c>
      <c r="Q152" s="24">
        <f>IF(ISBLANK('Dados Normal. pelo Peso - Chuva'!Q152),"",('Dados Normal. pelo Peso - Chuva'!Q152-'Dados Normal. pelo Peso - Chuva'!Q$194)/('Dados Normal. pelo Peso - Chuva'!Q$193-'Dados Normal. pelo Peso - Chuva'!Q$194))</f>
        <v>0</v>
      </c>
      <c r="R152" s="24">
        <f>IF(ISBLANK('Dados Normal. pelo Peso - Chuva'!R152),"",('Dados Normal. pelo Peso - Chuva'!R152-'Dados Normal. pelo Peso - Chuva'!R$194)/('Dados Normal. pelo Peso - Chuva'!R$193-'Dados Normal. pelo Peso - Chuva'!R$194))</f>
        <v>0</v>
      </c>
      <c r="S152" s="24">
        <f>IF(ISBLANK('Dados Normal. pelo Peso - Chuva'!S152),"",('Dados Normal. pelo Peso - Chuva'!S152-'Dados Normal. pelo Peso - Chuva'!S$194)/('Dados Normal. pelo Peso - Chuva'!S$193-'Dados Normal. pelo Peso - Chuva'!S$194))</f>
        <v>1</v>
      </c>
      <c r="T152" s="24">
        <f>IF(ISBLANK('Dados Normal. pelo Peso - Chuva'!T152),"",('Dados Normal. pelo Peso - Chuva'!T152-'Dados Normal. pelo Peso - Chuva'!T$194)/('Dados Normal. pelo Peso - Chuva'!T$193-'Dados Normal. pelo Peso - Chuva'!T$194))</f>
        <v>1</v>
      </c>
      <c r="U152" s="24">
        <f>IF(ISBLANK('Dados Normal. pelo Peso - Chuva'!U152),"",('Dados Normal. pelo Peso - Chuva'!U152-'Dados Normal. pelo Peso - Chuva'!U$194)/('Dados Normal. pelo Peso - Chuva'!U$193-'Dados Normal. pelo Peso - Chuva'!U$194))</f>
        <v>1</v>
      </c>
      <c r="V152" s="24">
        <f>IF(ISBLANK('Dados Normal. pelo Peso - Chuva'!V152),"",('Dados Normal. pelo Peso - Chuva'!V152-'Dados Normal. pelo Peso - Chuva'!V$194)/('Dados Normal. pelo Peso - Chuva'!V$193-'Dados Normal. pelo Peso - Chuva'!V$194))</f>
        <v>0.45833333333333315</v>
      </c>
      <c r="W152" s="24">
        <f>IF(ISBLANK('Dados Normal. pelo Peso - Chuva'!W152),"",('Dados Normal. pelo Peso - Chuva'!W152-'Dados Normal. pelo Peso - Chuva'!W$194)/('Dados Normal. pelo Peso - Chuva'!W$193-'Dados Normal. pelo Peso - Chuva'!W$194))</f>
        <v>0.98337825696316283</v>
      </c>
      <c r="X152" s="24">
        <f>IF(ISBLANK('Dados Normal. pelo Peso - Chuva'!X152),"",('Dados Normal. pelo Peso - Chuva'!X152-'Dados Normal. pelo Peso - Chuva'!X$194)/('Dados Normal. pelo Peso - Chuva'!X$193-'Dados Normal. pelo Peso - Chuva'!X$194))</f>
        <v>0.27754820936639063</v>
      </c>
      <c r="Y152" s="24">
        <f>IF(ISBLANK('Dados Normal. pelo Peso - Chuva'!Y152),"",('Dados Normal. pelo Peso - Chuva'!Y152-'Dados Normal. pelo Peso - Chuva'!Y$194)/('Dados Normal. pelo Peso - Chuva'!Y$193-'Dados Normal. pelo Peso - Chuva'!Y$194))</f>
        <v>0.99580570964686765</v>
      </c>
      <c r="Z152" s="24">
        <f>IF(ISBLANK('Dados Normal. pelo Peso - Chuva'!Z152),"",('Dados Normal. pelo Peso - Chuva'!Z152-'Dados Normal. pelo Peso - Chuva'!Z$194)/('Dados Normal. pelo Peso - Chuva'!Z$193-'Dados Normal. pelo Peso - Chuva'!Z$194))</f>
        <v>0.87275666936135821</v>
      </c>
      <c r="AA152" s="24">
        <f>IF(ISBLANK('Dados Normal. pelo Peso - Chuva'!AA152),"",('Dados Normal. pelo Peso - Chuva'!AA152-'Dados Normal. pelo Peso - Chuva'!AA$194)/('Dados Normal. pelo Peso - Chuva'!AA$193-'Dados Normal. pelo Peso - Chuva'!AA$194))</f>
        <v>0.72304156291898114</v>
      </c>
      <c r="AB152" s="24">
        <f>IF(ISBLANK('Dados Normal. pelo Peso - Chuva'!AB152),"",('Dados Normal. pelo Peso - Chuva'!AB152-'Dados Normal. pelo Peso - Chuva'!AB$194)/('Dados Normal. pelo Peso - Chuva'!AB$193-'Dados Normal. pelo Peso - Chuva'!AB$194))</f>
        <v>0.34042553191489361</v>
      </c>
      <c r="AC152" s="24">
        <f>IF(ISBLANK('Dados Normal. pelo Peso - Chuva'!AC152),"",('Dados Normal. pelo Peso - Chuva'!AC152-'Dados Normal. pelo Peso - Chuva'!AC$194)/('Dados Normal. pelo Peso - Chuva'!AC$193-'Dados Normal. pelo Peso - Chuva'!AC$194))</f>
        <v>0.58333333333333337</v>
      </c>
    </row>
    <row r="153" spans="1:29" s="17" customFormat="1" x14ac:dyDescent="0.25">
      <c r="A153" s="18" t="s">
        <v>1169</v>
      </c>
      <c r="B153" s="28" t="s">
        <v>1170</v>
      </c>
      <c r="C153" s="24">
        <f>IF(ISBLANK('Dados Normal. pelo Peso - Chuva'!C153),"",('Dados Normal. pelo Peso - Chuva'!C153-'Dados Normal. pelo Peso - Chuva'!C$194)/('Dados Normal. pelo Peso - Chuva'!C$193-'Dados Normal. pelo Peso - Chuva'!C$194))</f>
        <v>0.39365164058519558</v>
      </c>
      <c r="D153" s="24">
        <f>IF(ISBLANK('Dados Normal. pelo Peso - Chuva'!D153),"",('Dados Normal. pelo Peso - Chuva'!D153-'Dados Normal. pelo Peso - Chuva'!D$194)/('Dados Normal. pelo Peso - Chuva'!D$193-'Dados Normal. pelo Peso - Chuva'!D$194))</f>
        <v>0.62631825391252083</v>
      </c>
      <c r="E153" s="24">
        <f>IF(ISBLANK('Dados Normal. pelo Peso - Chuva'!E153),"",('Dados Normal. pelo Peso - Chuva'!E153-'Dados Normal. pelo Peso - Chuva'!E$194)/('Dados Normal. pelo Peso - Chuva'!E$193-'Dados Normal. pelo Peso - Chuva'!E$194))</f>
        <v>0.50532573693336635</v>
      </c>
      <c r="F153" s="24">
        <f>IF(ISBLANK('Dados Normal. pelo Peso - Chuva'!F153),"",('Dados Normal. pelo Peso - Chuva'!F153-'Dados Normal. pelo Peso - Chuva'!F$194)/('Dados Normal. pelo Peso - Chuva'!F$193-'Dados Normal. pelo Peso - Chuva'!F$194))</f>
        <v>0.48426150121065381</v>
      </c>
      <c r="G153" s="24">
        <f>IF(ISBLANK('Dados Normal. pelo Peso - Chuva'!G153),"",('Dados Normal. pelo Peso - Chuva'!G153-'Dados Normal. pelo Peso - Chuva'!G$194)/('Dados Normal. pelo Peso - Chuva'!G$193-'Dados Normal. pelo Peso - Chuva'!G$194))</f>
        <v>0.1905686331983544</v>
      </c>
      <c r="H153" s="24">
        <f>IF(ISBLANK('Dados Normal. pelo Peso - Chuva'!H153),"",('Dados Normal. pelo Peso - Chuva'!H153-'Dados Normal. pelo Peso - Chuva'!H$194)/('Dados Normal. pelo Peso - Chuva'!H$193-'Dados Normal. pelo Peso - Chuva'!H$194))</f>
        <v>0.53472349600752811</v>
      </c>
      <c r="I153" s="24">
        <f>IF(ISBLANK('Dados Normal. pelo Peso - Chuva'!I153),"",('Dados Normal. pelo Peso - Chuva'!I153-'Dados Normal. pelo Peso - Chuva'!I$194)/('Dados Normal. pelo Peso - Chuva'!I$193-'Dados Normal. pelo Peso - Chuva'!I$194))</f>
        <v>0.8200930232558139</v>
      </c>
      <c r="J153" s="24">
        <f>IF(ISBLANK('Dados Normal. pelo Peso - Chuva'!J153),"",('Dados Normal. pelo Peso - Chuva'!J153-'Dados Normal. pelo Peso - Chuva'!J$194)/('Dados Normal. pelo Peso - Chuva'!J$193-'Dados Normal. pelo Peso - Chuva'!J$194))</f>
        <v>0.56507335541883597</v>
      </c>
      <c r="K153" s="24">
        <f>IF(ISBLANK('Dados Normal. pelo Peso - Chuva'!K153),"",('Dados Normal. pelo Peso - Chuva'!K153-'Dados Normal. pelo Peso - Chuva'!K$194)/('Dados Normal. pelo Peso - Chuva'!K$193-'Dados Normal. pelo Peso - Chuva'!K$194))</f>
        <v>0.37354801610120758</v>
      </c>
      <c r="L153" s="24">
        <f>IF(ISBLANK('Dados Normal. pelo Peso - Chuva'!L153),"",('Dados Normal. pelo Peso - Chuva'!L153-'Dados Normal. pelo Peso - Chuva'!L$194)/('Dados Normal. pelo Peso - Chuva'!L$193-'Dados Normal. pelo Peso - Chuva'!L$194))</f>
        <v>0.6878226184889723</v>
      </c>
      <c r="M153" s="24">
        <f>IF(ISBLANK('Dados Normal. pelo Peso - Chuva'!M153),"",('Dados Normal. pelo Peso - Chuva'!M153-'Dados Normal. pelo Peso - Chuva'!M$194)/('Dados Normal. pelo Peso - Chuva'!M$193-'Dados Normal. pelo Peso - Chuva'!M$194))</f>
        <v>0.71888014807959277</v>
      </c>
      <c r="N153" s="24">
        <f>IF(ISBLANK('Dados Normal. pelo Peso - Chuva'!N153),"",('Dados Normal. pelo Peso - Chuva'!N153-'Dados Normal. pelo Peso - Chuva'!N$194)/('Dados Normal. pelo Peso - Chuva'!N$193-'Dados Normal. pelo Peso - Chuva'!N$194))</f>
        <v>0.81979695431472099</v>
      </c>
      <c r="O153" s="24">
        <f>IF(ISBLANK('Dados Normal. pelo Peso - Chuva'!O153),"",('Dados Normal. pelo Peso - Chuva'!O153-'Dados Normal. pelo Peso - Chuva'!O$194)/('Dados Normal. pelo Peso - Chuva'!O$193-'Dados Normal. pelo Peso - Chuva'!O$194))</f>
        <v>0.78449367088607591</v>
      </c>
      <c r="P153" s="24">
        <f>IF(ISBLANK('Dados Normal. pelo Peso - Chuva'!P153),"",('Dados Normal. pelo Peso - Chuva'!P153-'Dados Normal. pelo Peso - Chuva'!P$194)/('Dados Normal. pelo Peso - Chuva'!P$193-'Dados Normal. pelo Peso - Chuva'!P$194))</f>
        <v>6.4261555806087917E-2</v>
      </c>
      <c r="Q153" s="24">
        <f>IF(ISBLANK('Dados Normal. pelo Peso - Chuva'!Q153),"",('Dados Normal. pelo Peso - Chuva'!Q153-'Dados Normal. pelo Peso - Chuva'!Q$194)/('Dados Normal. pelo Peso - Chuva'!Q$193-'Dados Normal. pelo Peso - Chuva'!Q$194))</f>
        <v>1</v>
      </c>
      <c r="R153" s="24">
        <f>IF(ISBLANK('Dados Normal. pelo Peso - Chuva'!R153),"",('Dados Normal. pelo Peso - Chuva'!R153-'Dados Normal. pelo Peso - Chuva'!R$194)/('Dados Normal. pelo Peso - Chuva'!R$193-'Dados Normal. pelo Peso - Chuva'!R$194))</f>
        <v>0</v>
      </c>
      <c r="S153" s="24">
        <f>IF(ISBLANK('Dados Normal. pelo Peso - Chuva'!S153),"",('Dados Normal. pelo Peso - Chuva'!S153-'Dados Normal. pelo Peso - Chuva'!S$194)/('Dados Normal. pelo Peso - Chuva'!S$193-'Dados Normal. pelo Peso - Chuva'!S$194))</f>
        <v>0.66666666666666674</v>
      </c>
      <c r="T153" s="24">
        <f>IF(ISBLANK('Dados Normal. pelo Peso - Chuva'!T153),"",('Dados Normal. pelo Peso - Chuva'!T153-'Dados Normal. pelo Peso - Chuva'!T$194)/('Dados Normal. pelo Peso - Chuva'!T$193-'Dados Normal. pelo Peso - Chuva'!T$194))</f>
        <v>1</v>
      </c>
      <c r="U153" s="24">
        <f>IF(ISBLANK('Dados Normal. pelo Peso - Chuva'!U153),"",('Dados Normal. pelo Peso - Chuva'!U153-'Dados Normal. pelo Peso - Chuva'!U$194)/('Dados Normal. pelo Peso - Chuva'!U$193-'Dados Normal. pelo Peso - Chuva'!U$194))</f>
        <v>1</v>
      </c>
      <c r="V153" s="24">
        <f>IF(ISBLANK('Dados Normal. pelo Peso - Chuva'!V153),"",('Dados Normal. pelo Peso - Chuva'!V153-'Dados Normal. pelo Peso - Chuva'!V$194)/('Dados Normal. pelo Peso - Chuva'!V$193-'Dados Normal. pelo Peso - Chuva'!V$194))</f>
        <v>0.5416666666666663</v>
      </c>
      <c r="W153" s="24">
        <f>IF(ISBLANK('Dados Normal. pelo Peso - Chuva'!W153),"",('Dados Normal. pelo Peso - Chuva'!W153-'Dados Normal. pelo Peso - Chuva'!W$194)/('Dados Normal. pelo Peso - Chuva'!W$193-'Dados Normal. pelo Peso - Chuva'!W$194))</f>
        <v>0.42991913746630733</v>
      </c>
      <c r="X153" s="24">
        <f>IF(ISBLANK('Dados Normal. pelo Peso - Chuva'!X153),"",('Dados Normal. pelo Peso - Chuva'!X153-'Dados Normal. pelo Peso - Chuva'!X$194)/('Dados Normal. pelo Peso - Chuva'!X$193-'Dados Normal. pelo Peso - Chuva'!X$194))</f>
        <v>0.43319559228650023</v>
      </c>
      <c r="Y153" s="24">
        <f>IF(ISBLANK('Dados Normal. pelo Peso - Chuva'!Y153),"",('Dados Normal. pelo Peso - Chuva'!Y153-'Dados Normal. pelo Peso - Chuva'!Y$194)/('Dados Normal. pelo Peso - Chuva'!Y$193-'Dados Normal. pelo Peso - Chuva'!Y$194))</f>
        <v>0.44473007712082263</v>
      </c>
      <c r="Z153" s="24">
        <f>IF(ISBLANK('Dados Normal. pelo Peso - Chuva'!Z153),"",('Dados Normal. pelo Peso - Chuva'!Z153-'Dados Normal. pelo Peso - Chuva'!Z$194)/('Dados Normal. pelo Peso - Chuva'!Z$193-'Dados Normal. pelo Peso - Chuva'!Z$194))</f>
        <v>0.41552142279708976</v>
      </c>
      <c r="AA153" s="24">
        <f>IF(ISBLANK('Dados Normal. pelo Peso - Chuva'!AA153),"",('Dados Normal. pelo Peso - Chuva'!AA153-'Dados Normal. pelo Peso - Chuva'!AA$194)/('Dados Normal. pelo Peso - Chuva'!AA$193-'Dados Normal. pelo Peso - Chuva'!AA$194))</f>
        <v>0.46102279256847345</v>
      </c>
      <c r="AB153" s="24">
        <f>IF(ISBLANK('Dados Normal. pelo Peso - Chuva'!AB153),"",('Dados Normal. pelo Peso - Chuva'!AB153-'Dados Normal. pelo Peso - Chuva'!AB$194)/('Dados Normal. pelo Peso - Chuva'!AB$193-'Dados Normal. pelo Peso - Chuva'!AB$194))</f>
        <v>0.44680851063829785</v>
      </c>
      <c r="AC153" s="24">
        <f>IF(ISBLANK('Dados Normal. pelo Peso - Chuva'!AC153),"",('Dados Normal. pelo Peso - Chuva'!AC153-'Dados Normal. pelo Peso - Chuva'!AC$194)/('Dados Normal. pelo Peso - Chuva'!AC$193-'Dados Normal. pelo Peso - Chuva'!AC$194))</f>
        <v>0.45833333333333337</v>
      </c>
    </row>
    <row r="154" spans="1:29" s="17" customFormat="1" x14ac:dyDescent="0.25">
      <c r="A154" s="18" t="s">
        <v>1171</v>
      </c>
      <c r="B154" s="28" t="s">
        <v>1172</v>
      </c>
      <c r="C154" s="24">
        <f>IF(ISBLANK('Dados Normal. pelo Peso - Chuva'!C154),"",('Dados Normal. pelo Peso - Chuva'!C154-'Dados Normal. pelo Peso - Chuva'!C$194)/('Dados Normal. pelo Peso - Chuva'!C$193-'Dados Normal. pelo Peso - Chuva'!C$194))</f>
        <v>0.88748392109605723</v>
      </c>
      <c r="D154" s="24">
        <f>IF(ISBLANK('Dados Normal. pelo Peso - Chuva'!D154),"",('Dados Normal. pelo Peso - Chuva'!D154-'Dados Normal. pelo Peso - Chuva'!D$194)/('Dados Normal. pelo Peso - Chuva'!D$193-'Dados Normal. pelo Peso - Chuva'!D$194))</f>
        <v>0.11310573377435819</v>
      </c>
      <c r="E154" s="24">
        <f>IF(ISBLANK('Dados Normal. pelo Peso - Chuva'!E154),"",('Dados Normal. pelo Peso - Chuva'!E154-'Dados Normal. pelo Peso - Chuva'!E$194)/('Dados Normal. pelo Peso - Chuva'!E$193-'Dados Normal. pelo Peso - Chuva'!E$194))</f>
        <v>0.80777805300966055</v>
      </c>
      <c r="F154" s="24">
        <f>IF(ISBLANK('Dados Normal. pelo Peso - Chuva'!F154),"",('Dados Normal. pelo Peso - Chuva'!F154-'Dados Normal. pelo Peso - Chuva'!F$194)/('Dados Normal. pelo Peso - Chuva'!F$193-'Dados Normal. pelo Peso - Chuva'!F$194))</f>
        <v>0.90072639225181617</v>
      </c>
      <c r="G154" s="24">
        <f>IF(ISBLANK('Dados Normal. pelo Peso - Chuva'!G154),"",('Dados Normal. pelo Peso - Chuva'!G154-'Dados Normal. pelo Peso - Chuva'!G$194)/('Dados Normal. pelo Peso - Chuva'!G$193-'Dados Normal. pelo Peso - Chuva'!G$194))</f>
        <v>0.18305503463251213</v>
      </c>
      <c r="H154" s="24">
        <f>IF(ISBLANK('Dados Normal. pelo Peso - Chuva'!H154),"",('Dados Normal. pelo Peso - Chuva'!H154-'Dados Normal. pelo Peso - Chuva'!H$194)/('Dados Normal. pelo Peso - Chuva'!H$193-'Dados Normal. pelo Peso - Chuva'!H$194))</f>
        <v>0.85833755689968538</v>
      </c>
      <c r="I154" s="24">
        <f>IF(ISBLANK('Dados Normal. pelo Peso - Chuva'!I154),"",('Dados Normal. pelo Peso - Chuva'!I154-'Dados Normal. pelo Peso - Chuva'!I$194)/('Dados Normal. pelo Peso - Chuva'!I$193-'Dados Normal. pelo Peso - Chuva'!I$194))</f>
        <v>0.60372093023255824</v>
      </c>
      <c r="J154" s="24">
        <f>IF(ISBLANK('Dados Normal. pelo Peso - Chuva'!J154),"",('Dados Normal. pelo Peso - Chuva'!J154-'Dados Normal. pelo Peso - Chuva'!J$194)/('Dados Normal. pelo Peso - Chuva'!J$193-'Dados Normal. pelo Peso - Chuva'!J$194))</f>
        <v>0.10459062943681971</v>
      </c>
      <c r="K154" s="24">
        <f>IF(ISBLANK('Dados Normal. pelo Peso - Chuva'!K154),"",('Dados Normal. pelo Peso - Chuva'!K154-'Dados Normal. pelo Peso - Chuva'!K$194)/('Dados Normal. pelo Peso - Chuva'!K$193-'Dados Normal. pelo Peso - Chuva'!K$194))</f>
        <v>0.52558941920644053</v>
      </c>
      <c r="L154" s="24">
        <f>IF(ISBLANK('Dados Normal. pelo Peso - Chuva'!L154),"",('Dados Normal. pelo Peso - Chuva'!L154-'Dados Normal. pelo Peso - Chuva'!L$194)/('Dados Normal. pelo Peso - Chuva'!L$193-'Dados Normal. pelo Peso - Chuva'!L$194))</f>
        <v>0.80689816987329888</v>
      </c>
      <c r="M154" s="24">
        <f>IF(ISBLANK('Dados Normal. pelo Peso - Chuva'!M154),"",('Dados Normal. pelo Peso - Chuva'!M154-'Dados Normal. pelo Peso - Chuva'!M$194)/('Dados Normal. pelo Peso - Chuva'!M$193-'Dados Normal. pelo Peso - Chuva'!M$194))</f>
        <v>0.74514113836186957</v>
      </c>
      <c r="N154" s="24">
        <f>IF(ISBLANK('Dados Normal. pelo Peso - Chuva'!N154),"",('Dados Normal. pelo Peso - Chuva'!N154-'Dados Normal. pelo Peso - Chuva'!N$194)/('Dados Normal. pelo Peso - Chuva'!N$193-'Dados Normal. pelo Peso - Chuva'!N$194))</f>
        <v>0.93506768189509304</v>
      </c>
      <c r="O154" s="24">
        <f>IF(ISBLANK('Dados Normal. pelo Peso - Chuva'!O154),"",('Dados Normal. pelo Peso - Chuva'!O154-'Dados Normal. pelo Peso - Chuva'!O$194)/('Dados Normal. pelo Peso - Chuva'!O$193-'Dados Normal. pelo Peso - Chuva'!O$194))</f>
        <v>0.77262658227848091</v>
      </c>
      <c r="P154" s="24">
        <f>IF(ISBLANK('Dados Normal. pelo Peso - Chuva'!P154),"",('Dados Normal. pelo Peso - Chuva'!P154-'Dados Normal. pelo Peso - Chuva'!P$194)/('Dados Normal. pelo Peso - Chuva'!P$193-'Dados Normal. pelo Peso - Chuva'!P$194))</f>
        <v>3.0439684329199895E-2</v>
      </c>
      <c r="Q154" s="24">
        <f>IF(ISBLANK('Dados Normal. pelo Peso - Chuva'!Q154),"",('Dados Normal. pelo Peso - Chuva'!Q154-'Dados Normal. pelo Peso - Chuva'!Q$194)/('Dados Normal. pelo Peso - Chuva'!Q$193-'Dados Normal. pelo Peso - Chuva'!Q$194))</f>
        <v>0</v>
      </c>
      <c r="R154" s="24">
        <f>IF(ISBLANK('Dados Normal. pelo Peso - Chuva'!R154),"",('Dados Normal. pelo Peso - Chuva'!R154-'Dados Normal. pelo Peso - Chuva'!R$194)/('Dados Normal. pelo Peso - Chuva'!R$193-'Dados Normal. pelo Peso - Chuva'!R$194))</f>
        <v>0</v>
      </c>
      <c r="S154" s="24">
        <f>IF(ISBLANK('Dados Normal. pelo Peso - Chuva'!S154),"",('Dados Normal. pelo Peso - Chuva'!S154-'Dados Normal. pelo Peso - Chuva'!S$194)/('Dados Normal. pelo Peso - Chuva'!S$193-'Dados Normal. pelo Peso - Chuva'!S$194))</f>
        <v>1</v>
      </c>
      <c r="T154" s="24">
        <f>IF(ISBLANK('Dados Normal. pelo Peso - Chuva'!T154),"",('Dados Normal. pelo Peso - Chuva'!T154-'Dados Normal. pelo Peso - Chuva'!T$194)/('Dados Normal. pelo Peso - Chuva'!T$193-'Dados Normal. pelo Peso - Chuva'!T$194))</f>
        <v>1</v>
      </c>
      <c r="U154" s="24">
        <f>IF(ISBLANK('Dados Normal. pelo Peso - Chuva'!U154),"",('Dados Normal. pelo Peso - Chuva'!U154-'Dados Normal. pelo Peso - Chuva'!U$194)/('Dados Normal. pelo Peso - Chuva'!U$193-'Dados Normal. pelo Peso - Chuva'!U$194))</f>
        <v>1</v>
      </c>
      <c r="V154" s="24">
        <f>IF(ISBLANK('Dados Normal. pelo Peso - Chuva'!V154),"",('Dados Normal. pelo Peso - Chuva'!V154-'Dados Normal. pelo Peso - Chuva'!V$194)/('Dados Normal. pelo Peso - Chuva'!V$193-'Dados Normal. pelo Peso - Chuva'!V$194))</f>
        <v>0.625</v>
      </c>
      <c r="W154" s="24">
        <f>IF(ISBLANK('Dados Normal. pelo Peso - Chuva'!W154),"",('Dados Normal. pelo Peso - Chuva'!W154-'Dados Normal. pelo Peso - Chuva'!W$194)/('Dados Normal. pelo Peso - Chuva'!W$193-'Dados Normal. pelo Peso - Chuva'!W$194))</f>
        <v>0.92273135669362083</v>
      </c>
      <c r="X154" s="24">
        <f>IF(ISBLANK('Dados Normal. pelo Peso - Chuva'!X154),"",('Dados Normal. pelo Peso - Chuva'!X154-'Dados Normal. pelo Peso - Chuva'!X$194)/('Dados Normal. pelo Peso - Chuva'!X$193-'Dados Normal. pelo Peso - Chuva'!X$194))</f>
        <v>0.1074380165289256</v>
      </c>
      <c r="Y154" s="24">
        <f>IF(ISBLANK('Dados Normal. pelo Peso - Chuva'!Y154),"",('Dados Normal. pelo Peso - Chuva'!Y154-'Dados Normal. pelo Peso - Chuva'!Y$194)/('Dados Normal. pelo Peso - Chuva'!Y$193-'Dados Normal. pelo Peso - Chuva'!Y$194))</f>
        <v>0.94209173318901351</v>
      </c>
      <c r="Z154" s="24">
        <f>IF(ISBLANK('Dados Normal. pelo Peso - Chuva'!Z154),"",('Dados Normal. pelo Peso - Chuva'!Z154-'Dados Normal. pelo Peso - Chuva'!Z$194)/('Dados Normal. pelo Peso - Chuva'!Z$193-'Dados Normal. pelo Peso - Chuva'!Z$194))</f>
        <v>0.83168957154405831</v>
      </c>
      <c r="AA154" s="24">
        <f>IF(ISBLANK('Dados Normal. pelo Peso - Chuva'!AA154),"",('Dados Normal. pelo Peso - Chuva'!AA154-'Dados Normal. pelo Peso - Chuva'!AA$194)/('Dados Normal. pelo Peso - Chuva'!AA$193-'Dados Normal. pelo Peso - Chuva'!AA$194))</f>
        <v>0.62976441294771124</v>
      </c>
      <c r="AB154" s="24">
        <f>IF(ISBLANK('Dados Normal. pelo Peso - Chuva'!AB154),"",('Dados Normal. pelo Peso - Chuva'!AB154-'Dados Normal. pelo Peso - Chuva'!AB$194)/('Dados Normal. pelo Peso - Chuva'!AB$193-'Dados Normal. pelo Peso - Chuva'!AB$194))</f>
        <v>0.38297872340425532</v>
      </c>
      <c r="AC154" s="24">
        <f>IF(ISBLANK('Dados Normal. pelo Peso - Chuva'!AC154),"",('Dados Normal. pelo Peso - Chuva'!AC154-'Dados Normal. pelo Peso - Chuva'!AC$194)/('Dados Normal. pelo Peso - Chuva'!AC$193-'Dados Normal. pelo Peso - Chuva'!AC$194))</f>
        <v>0.39583333333333331</v>
      </c>
    </row>
    <row r="155" spans="1:29" s="17" customFormat="1" x14ac:dyDescent="0.25">
      <c r="A155" s="18" t="s">
        <v>1173</v>
      </c>
      <c r="B155" s="28" t="s">
        <v>1174</v>
      </c>
      <c r="C155" s="24">
        <f>IF(ISBLANK('Dados Normal. pelo Peso - Chuva'!C155),"",('Dados Normal. pelo Peso - Chuva'!C155-'Dados Normal. pelo Peso - Chuva'!C$194)/('Dados Normal. pelo Peso - Chuva'!C$193-'Dados Normal. pelo Peso - Chuva'!C$194))</f>
        <v>0.58071989373392119</v>
      </c>
      <c r="D155" s="24">
        <f>IF(ISBLANK('Dados Normal. pelo Peso - Chuva'!D155),"",('Dados Normal. pelo Peso - Chuva'!D155-'Dados Normal. pelo Peso - Chuva'!D$194)/('Dados Normal. pelo Peso - Chuva'!D$193-'Dados Normal. pelo Peso - Chuva'!D$194))</f>
        <v>0.48070107597434958</v>
      </c>
      <c r="E155" s="24">
        <f>IF(ISBLANK('Dados Normal. pelo Peso - Chuva'!E155),"",('Dados Normal. pelo Peso - Chuva'!E155-'Dados Normal. pelo Peso - Chuva'!E$194)/('Dados Normal. pelo Peso - Chuva'!E$193-'Dados Normal. pelo Peso - Chuva'!E$194))</f>
        <v>0.59796878870448344</v>
      </c>
      <c r="F155" s="24">
        <f>IF(ISBLANK('Dados Normal. pelo Peso - Chuva'!F155),"",('Dados Normal. pelo Peso - Chuva'!F155-'Dados Normal. pelo Peso - Chuva'!F$194)/('Dados Normal. pelo Peso - Chuva'!F$193-'Dados Normal. pelo Peso - Chuva'!F$194))</f>
        <v>0.5223970944309928</v>
      </c>
      <c r="G155" s="24">
        <f>IF(ISBLANK('Dados Normal. pelo Peso - Chuva'!G155),"",('Dados Normal. pelo Peso - Chuva'!G155-'Dados Normal. pelo Peso - Chuva'!G$194)/('Dados Normal. pelo Peso - Chuva'!G$193-'Dados Normal. pelo Peso - Chuva'!G$194))</f>
        <v>0.14428272972096179</v>
      </c>
      <c r="H155" s="24">
        <f>IF(ISBLANK('Dados Normal. pelo Peso - Chuva'!H155),"",('Dados Normal. pelo Peso - Chuva'!H155-'Dados Normal. pelo Peso - Chuva'!H$194)/('Dados Normal. pelo Peso - Chuva'!H$193-'Dados Normal. pelo Peso - Chuva'!H$194))</f>
        <v>0.71960171763649017</v>
      </c>
      <c r="I155" s="24">
        <f>IF(ISBLANK('Dados Normal. pelo Peso - Chuva'!I155),"",('Dados Normal. pelo Peso - Chuva'!I155-'Dados Normal. pelo Peso - Chuva'!I$194)/('Dados Normal. pelo Peso - Chuva'!I$193-'Dados Normal. pelo Peso - Chuva'!I$194))</f>
        <v>0.60706976744186048</v>
      </c>
      <c r="J155" s="24">
        <f>IF(ISBLANK('Dados Normal. pelo Peso - Chuva'!J155),"",('Dados Normal. pelo Peso - Chuva'!J155-'Dados Normal. pelo Peso - Chuva'!J$194)/('Dados Normal. pelo Peso - Chuva'!J$193-'Dados Normal. pelo Peso - Chuva'!J$194))</f>
        <v>0.6725035494557503</v>
      </c>
      <c r="K155" s="24">
        <f>IF(ISBLANK('Dados Normal. pelo Peso - Chuva'!K155),"",('Dados Normal. pelo Peso - Chuva'!K155-'Dados Normal. pelo Peso - Chuva'!K$194)/('Dados Normal. pelo Peso - Chuva'!K$193-'Dados Normal. pelo Peso - Chuva'!K$194))</f>
        <v>0.42622196664749851</v>
      </c>
      <c r="L155" s="24">
        <f>IF(ISBLANK('Dados Normal. pelo Peso - Chuva'!L155),"",('Dados Normal. pelo Peso - Chuva'!L155-'Dados Normal. pelo Peso - Chuva'!L$194)/('Dados Normal. pelo Peso - Chuva'!L$193-'Dados Normal. pelo Peso - Chuva'!L$194))</f>
        <v>0.76560300328484265</v>
      </c>
      <c r="M155" s="24">
        <f>IF(ISBLANK('Dados Normal. pelo Peso - Chuva'!M155),"",('Dados Normal. pelo Peso - Chuva'!M155-'Dados Normal. pelo Peso - Chuva'!M$194)/('Dados Normal. pelo Peso - Chuva'!M$193-'Dados Normal. pelo Peso - Chuva'!M$194))</f>
        <v>0.68625636279500246</v>
      </c>
      <c r="N155" s="24">
        <f>IF(ISBLANK('Dados Normal. pelo Peso - Chuva'!N155),"",('Dados Normal. pelo Peso - Chuva'!N155-'Dados Normal. pelo Peso - Chuva'!N$194)/('Dados Normal. pelo Peso - Chuva'!N$193-'Dados Normal. pelo Peso - Chuva'!N$194))</f>
        <v>0.78955160744500852</v>
      </c>
      <c r="O155" s="24">
        <f>IF(ISBLANK('Dados Normal. pelo Peso - Chuva'!O155),"",('Dados Normal. pelo Peso - Chuva'!O155-'Dados Normal. pelo Peso - Chuva'!O$194)/('Dados Normal. pelo Peso - Chuva'!O$193-'Dados Normal. pelo Peso - Chuva'!O$194))</f>
        <v>0.74367088607594933</v>
      </c>
      <c r="P155" s="24">
        <f>IF(ISBLANK('Dados Normal. pelo Peso - Chuva'!P155),"",('Dados Normal. pelo Peso - Chuva'!P155-'Dados Normal. pelo Peso - Chuva'!P$194)/('Dados Normal. pelo Peso - Chuva'!P$193-'Dados Normal. pelo Peso - Chuva'!P$194))</f>
        <v>0.10033821871476915</v>
      </c>
      <c r="Q155" s="24">
        <f>IF(ISBLANK('Dados Normal. pelo Peso - Chuva'!Q155),"",('Dados Normal. pelo Peso - Chuva'!Q155-'Dados Normal. pelo Peso - Chuva'!Q$194)/('Dados Normal. pelo Peso - Chuva'!Q$193-'Dados Normal. pelo Peso - Chuva'!Q$194))</f>
        <v>0</v>
      </c>
      <c r="R155" s="24">
        <f>IF(ISBLANK('Dados Normal. pelo Peso - Chuva'!R155),"",('Dados Normal. pelo Peso - Chuva'!R155-'Dados Normal. pelo Peso - Chuva'!R$194)/('Dados Normal. pelo Peso - Chuva'!R$193-'Dados Normal. pelo Peso - Chuva'!R$194))</f>
        <v>0</v>
      </c>
      <c r="S155" s="24">
        <f>IF(ISBLANK('Dados Normal. pelo Peso - Chuva'!S155),"",('Dados Normal. pelo Peso - Chuva'!S155-'Dados Normal. pelo Peso - Chuva'!S$194)/('Dados Normal. pelo Peso - Chuva'!S$193-'Dados Normal. pelo Peso - Chuva'!S$194))</f>
        <v>1</v>
      </c>
      <c r="T155" s="24">
        <f>IF(ISBLANK('Dados Normal. pelo Peso - Chuva'!T155),"",('Dados Normal. pelo Peso - Chuva'!T155-'Dados Normal. pelo Peso - Chuva'!T$194)/('Dados Normal. pelo Peso - Chuva'!T$193-'Dados Normal. pelo Peso - Chuva'!T$194))</f>
        <v>1</v>
      </c>
      <c r="U155" s="24">
        <f>IF(ISBLANK('Dados Normal. pelo Peso - Chuva'!U155),"",('Dados Normal. pelo Peso - Chuva'!U155-'Dados Normal. pelo Peso - Chuva'!U$194)/('Dados Normal. pelo Peso - Chuva'!U$193-'Dados Normal. pelo Peso - Chuva'!U$194))</f>
        <v>1</v>
      </c>
      <c r="V155" s="24">
        <f>IF(ISBLANK('Dados Normal. pelo Peso - Chuva'!V155),"",('Dados Normal. pelo Peso - Chuva'!V155-'Dados Normal. pelo Peso - Chuva'!V$194)/('Dados Normal. pelo Peso - Chuva'!V$193-'Dados Normal. pelo Peso - Chuva'!V$194))</f>
        <v>0.41666666666666635</v>
      </c>
      <c r="W155" s="24">
        <f>IF(ISBLANK('Dados Normal. pelo Peso - Chuva'!W155),"",('Dados Normal. pelo Peso - Chuva'!W155-'Dados Normal. pelo Peso - Chuva'!W$194)/('Dados Normal. pelo Peso - Chuva'!W$193-'Dados Normal. pelo Peso - Chuva'!W$194))</f>
        <v>0.69901168014375537</v>
      </c>
      <c r="X155" s="24">
        <f>IF(ISBLANK('Dados Normal. pelo Peso - Chuva'!X155),"",('Dados Normal. pelo Peso - Chuva'!X155-'Dados Normal. pelo Peso - Chuva'!X$194)/('Dados Normal. pelo Peso - Chuva'!X$193-'Dados Normal. pelo Peso - Chuva'!X$194))</f>
        <v>0.30027548209366367</v>
      </c>
      <c r="Y155" s="24">
        <f>IF(ISBLANK('Dados Normal. pelo Peso - Chuva'!Y155),"",('Dados Normal. pelo Peso - Chuva'!Y155-'Dados Normal. pelo Peso - Chuva'!Y$194)/('Dados Normal. pelo Peso - Chuva'!Y$193-'Dados Normal. pelo Peso - Chuva'!Y$194))</f>
        <v>0.63469084021106748</v>
      </c>
      <c r="Z155" s="24">
        <f>IF(ISBLANK('Dados Normal. pelo Peso - Chuva'!Z155),"",('Dados Normal. pelo Peso - Chuva'!Z155-'Dados Normal. pelo Peso - Chuva'!Z$194)/('Dados Normal. pelo Peso - Chuva'!Z$193-'Dados Normal. pelo Peso - Chuva'!Z$194))</f>
        <v>0.55877122069523044</v>
      </c>
      <c r="AA155" s="24">
        <f>IF(ISBLANK('Dados Normal. pelo Peso - Chuva'!AA155),"",('Dados Normal. pelo Peso - Chuva'!AA155-'Dados Normal. pelo Peso - Chuva'!AA$194)/('Dados Normal. pelo Peso - Chuva'!AA$193-'Dados Normal. pelo Peso - Chuva'!AA$194))</f>
        <v>0.50239417736065883</v>
      </c>
      <c r="AB155" s="24">
        <f>IF(ISBLANK('Dados Normal. pelo Peso - Chuva'!AB155),"",('Dados Normal. pelo Peso - Chuva'!AB155-'Dados Normal. pelo Peso - Chuva'!AB$194)/('Dados Normal. pelo Peso - Chuva'!AB$193-'Dados Normal. pelo Peso - Chuva'!AB$194))</f>
        <v>0.36170212765957455</v>
      </c>
      <c r="AC155" s="24">
        <f>IF(ISBLANK('Dados Normal. pelo Peso - Chuva'!AC155),"",('Dados Normal. pelo Peso - Chuva'!AC155-'Dados Normal. pelo Peso - Chuva'!AC$194)/('Dados Normal. pelo Peso - Chuva'!AC$193-'Dados Normal. pelo Peso - Chuva'!AC$194))</f>
        <v>0.58333333333333337</v>
      </c>
    </row>
    <row r="156" spans="1:29" s="17" customFormat="1" x14ac:dyDescent="0.25">
      <c r="A156" s="18" t="s">
        <v>1175</v>
      </c>
      <c r="B156" s="28" t="s">
        <v>1176</v>
      </c>
      <c r="C156" s="24">
        <f>IF(ISBLANK('Dados Normal. pelo Peso - Chuva'!C156),"",('Dados Normal. pelo Peso - Chuva'!C156-'Dados Normal. pelo Peso - Chuva'!C$194)/('Dados Normal. pelo Peso - Chuva'!C$193-'Dados Normal. pelo Peso - Chuva'!C$194))</f>
        <v>0.50137661274492162</v>
      </c>
      <c r="D156" s="24">
        <f>IF(ISBLANK('Dados Normal. pelo Peso - Chuva'!D156),"",('Dados Normal. pelo Peso - Chuva'!D156-'Dados Normal. pelo Peso - Chuva'!D$194)/('Dados Normal. pelo Peso - Chuva'!D$193-'Dados Normal. pelo Peso - Chuva'!D$194))</f>
        <v>0.49472536321969685</v>
      </c>
      <c r="E156" s="24">
        <f>IF(ISBLANK('Dados Normal. pelo Peso - Chuva'!E156),"",('Dados Normal. pelo Peso - Chuva'!E156-'Dados Normal. pelo Peso - Chuva'!E$194)/('Dados Normal. pelo Peso - Chuva'!E$193-'Dados Normal. pelo Peso - Chuva'!E$194))</f>
        <v>0.65196928412187261</v>
      </c>
      <c r="F156" s="24">
        <f>IF(ISBLANK('Dados Normal. pelo Peso - Chuva'!F156),"",('Dados Normal. pelo Peso - Chuva'!F156-'Dados Normal. pelo Peso - Chuva'!F$194)/('Dados Normal. pelo Peso - Chuva'!F$193-'Dados Normal. pelo Peso - Chuva'!F$194))</f>
        <v>0.57778450363196132</v>
      </c>
      <c r="G156" s="24">
        <f>IF(ISBLANK('Dados Normal. pelo Peso - Chuva'!G156),"",('Dados Normal. pelo Peso - Chuva'!G156-'Dados Normal. pelo Peso - Chuva'!G$194)/('Dados Normal. pelo Peso - Chuva'!G$193-'Dados Normal. pelo Peso - Chuva'!G$194))</f>
        <v>0.21472706700577923</v>
      </c>
      <c r="H156" s="24">
        <f>IF(ISBLANK('Dados Normal. pelo Peso - Chuva'!H156),"",('Dados Normal. pelo Peso - Chuva'!H156-'Dados Normal. pelo Peso - Chuva'!H$194)/('Dados Normal. pelo Peso - Chuva'!H$193-'Dados Normal. pelo Peso - Chuva'!H$194))</f>
        <v>0.88910482410888747</v>
      </c>
      <c r="I156" s="24">
        <f>IF(ISBLANK('Dados Normal. pelo Peso - Chuva'!I156),"",('Dados Normal. pelo Peso - Chuva'!I156-'Dados Normal. pelo Peso - Chuva'!I$194)/('Dados Normal. pelo Peso - Chuva'!I$193-'Dados Normal. pelo Peso - Chuva'!I$194))</f>
        <v>0.74009302325581394</v>
      </c>
      <c r="J156" s="24">
        <f>IF(ISBLANK('Dados Normal. pelo Peso - Chuva'!J156),"",('Dados Normal. pelo Peso - Chuva'!J156-'Dados Normal. pelo Peso - Chuva'!J$194)/('Dados Normal. pelo Peso - Chuva'!J$193-'Dados Normal. pelo Peso - Chuva'!J$194))</f>
        <v>0.55418835778513975</v>
      </c>
      <c r="K156" s="24">
        <f>IF(ISBLANK('Dados Normal. pelo Peso - Chuva'!K156),"",('Dados Normal. pelo Peso - Chuva'!K156-'Dados Normal. pelo Peso - Chuva'!K$194)/('Dados Normal. pelo Peso - Chuva'!K$193-'Dados Normal. pelo Peso - Chuva'!K$194))</f>
        <v>0.36009200690051746</v>
      </c>
      <c r="L156" s="24">
        <f>IF(ISBLANK('Dados Normal. pelo Peso - Chuva'!L156),"",('Dados Normal. pelo Peso - Chuva'!L156-'Dados Normal. pelo Peso - Chuva'!L$194)/('Dados Normal. pelo Peso - Chuva'!L$193-'Dados Normal. pelo Peso - Chuva'!L$194))</f>
        <v>0.88092444861567332</v>
      </c>
      <c r="M156" s="24">
        <f>IF(ISBLANK('Dados Normal. pelo Peso - Chuva'!M156),"",('Dados Normal. pelo Peso - Chuva'!M156-'Dados Normal. pelo Peso - Chuva'!M$194)/('Dados Normal. pelo Peso - Chuva'!M$193-'Dados Normal. pelo Peso - Chuva'!M$194))</f>
        <v>0.79858861638130496</v>
      </c>
      <c r="N156" s="24">
        <f>IF(ISBLANK('Dados Normal. pelo Peso - Chuva'!N156),"",('Dados Normal. pelo Peso - Chuva'!N156-'Dados Normal. pelo Peso - Chuva'!N$194)/('Dados Normal. pelo Peso - Chuva'!N$193-'Dados Normal. pelo Peso - Chuva'!N$194))</f>
        <v>0.93041455160744491</v>
      </c>
      <c r="O156" s="24">
        <f>IF(ISBLANK('Dados Normal. pelo Peso - Chuva'!O156),"",('Dados Normal. pelo Peso - Chuva'!O156-'Dados Normal. pelo Peso - Chuva'!O$194)/('Dados Normal. pelo Peso - Chuva'!O$193-'Dados Normal. pelo Peso - Chuva'!O$194))</f>
        <v>0.89984177215189876</v>
      </c>
      <c r="P156" s="24">
        <f>IF(ISBLANK('Dados Normal. pelo Peso - Chuva'!P156),"",('Dados Normal. pelo Peso - Chuva'!P156-'Dados Normal. pelo Peso - Chuva'!P$194)/('Dados Normal. pelo Peso - Chuva'!P$193-'Dados Normal. pelo Peso - Chuva'!P$194))</f>
        <v>6.8771138669672646E-2</v>
      </c>
      <c r="Q156" s="24">
        <f>IF(ISBLANK('Dados Normal. pelo Peso - Chuva'!Q156),"",('Dados Normal. pelo Peso - Chuva'!Q156-'Dados Normal. pelo Peso - Chuva'!Q$194)/('Dados Normal. pelo Peso - Chuva'!Q$193-'Dados Normal. pelo Peso - Chuva'!Q$194))</f>
        <v>0</v>
      </c>
      <c r="R156" s="24">
        <f>IF(ISBLANK('Dados Normal. pelo Peso - Chuva'!R156),"",('Dados Normal. pelo Peso - Chuva'!R156-'Dados Normal. pelo Peso - Chuva'!R$194)/('Dados Normal. pelo Peso - Chuva'!R$193-'Dados Normal. pelo Peso - Chuva'!R$194))</f>
        <v>1</v>
      </c>
      <c r="S156" s="24">
        <f>IF(ISBLANK('Dados Normal. pelo Peso - Chuva'!S156),"",('Dados Normal. pelo Peso - Chuva'!S156-'Dados Normal. pelo Peso - Chuva'!S$194)/('Dados Normal. pelo Peso - Chuva'!S$193-'Dados Normal. pelo Peso - Chuva'!S$194))</f>
        <v>1</v>
      </c>
      <c r="T156" s="24">
        <f>IF(ISBLANK('Dados Normal. pelo Peso - Chuva'!T156),"",('Dados Normal. pelo Peso - Chuva'!T156-'Dados Normal. pelo Peso - Chuva'!T$194)/('Dados Normal. pelo Peso - Chuva'!T$193-'Dados Normal. pelo Peso - Chuva'!T$194))</f>
        <v>1</v>
      </c>
      <c r="U156" s="24">
        <f>IF(ISBLANK('Dados Normal. pelo Peso - Chuva'!U156),"",('Dados Normal. pelo Peso - Chuva'!U156-'Dados Normal. pelo Peso - Chuva'!U$194)/('Dados Normal. pelo Peso - Chuva'!U$193-'Dados Normal. pelo Peso - Chuva'!U$194))</f>
        <v>0</v>
      </c>
      <c r="V156" s="24">
        <f>IF(ISBLANK('Dados Normal. pelo Peso - Chuva'!V156),"",('Dados Normal. pelo Peso - Chuva'!V156-'Dados Normal. pelo Peso - Chuva'!V$194)/('Dados Normal. pelo Peso - Chuva'!V$193-'Dados Normal. pelo Peso - Chuva'!V$194))</f>
        <v>0.91666666666666663</v>
      </c>
      <c r="W156" s="24">
        <f>IF(ISBLANK('Dados Normal. pelo Peso - Chuva'!W156),"",('Dados Normal. pelo Peso - Chuva'!W156-'Dados Normal. pelo Peso - Chuva'!W$194)/('Dados Normal. pelo Peso - Chuva'!W$193-'Dados Normal. pelo Peso - Chuva'!W$194))</f>
        <v>0.73539982030548068</v>
      </c>
      <c r="X156" s="24">
        <f>IF(ISBLANK('Dados Normal. pelo Peso - Chuva'!X156),"",('Dados Normal. pelo Peso - Chuva'!X156-'Dados Normal. pelo Peso - Chuva'!X$194)/('Dados Normal. pelo Peso - Chuva'!X$193-'Dados Normal. pelo Peso - Chuva'!X$194))</f>
        <v>0.70041322314049625</v>
      </c>
      <c r="Y156" s="24">
        <f>IF(ISBLANK('Dados Normal. pelo Peso - Chuva'!Y156),"",('Dados Normal. pelo Peso - Chuva'!Y156-'Dados Normal. pelo Peso - Chuva'!Y$194)/('Dados Normal. pelo Peso - Chuva'!Y$193-'Dados Normal. pelo Peso - Chuva'!Y$194))</f>
        <v>0.605872006494385</v>
      </c>
      <c r="Z156" s="24">
        <f>IF(ISBLANK('Dados Normal. pelo Peso - Chuva'!Z156),"",('Dados Normal. pelo Peso - Chuva'!Z156-'Dados Normal. pelo Peso - Chuva'!Z$194)/('Dados Normal. pelo Peso - Chuva'!Z$193-'Dados Normal. pelo Peso - Chuva'!Z$194))</f>
        <v>0.68811641067097817</v>
      </c>
      <c r="AA156" s="24">
        <f>IF(ISBLANK('Dados Normal. pelo Peso - Chuva'!AA156),"",('Dados Normal. pelo Peso - Chuva'!AA156-'Dados Normal. pelo Peso - Chuva'!AA$194)/('Dados Normal. pelo Peso - Chuva'!AA$193-'Dados Normal. pelo Peso - Chuva'!AA$194))</f>
        <v>0.42348209155334227</v>
      </c>
      <c r="AB156" s="24">
        <f>IF(ISBLANK('Dados Normal. pelo Peso - Chuva'!AB156),"",('Dados Normal. pelo Peso - Chuva'!AB156-'Dados Normal. pelo Peso - Chuva'!AB$194)/('Dados Normal. pelo Peso - Chuva'!AB$193-'Dados Normal. pelo Peso - Chuva'!AB$194))</f>
        <v>0.1702127659574468</v>
      </c>
      <c r="AC156" s="24">
        <f>IF(ISBLANK('Dados Normal. pelo Peso - Chuva'!AC156),"",('Dados Normal. pelo Peso - Chuva'!AC156-'Dados Normal. pelo Peso - Chuva'!AC$194)/('Dados Normal. pelo Peso - Chuva'!AC$193-'Dados Normal. pelo Peso - Chuva'!AC$194))</f>
        <v>8.3333333333333315E-2</v>
      </c>
    </row>
    <row r="157" spans="1:29" s="17" customFormat="1" x14ac:dyDescent="0.25">
      <c r="A157" s="18" t="s">
        <v>1177</v>
      </c>
      <c r="B157" s="28" t="s">
        <v>1178</v>
      </c>
      <c r="C157" s="24">
        <f>IF(ISBLANK('Dados Normal. pelo Peso - Chuva'!C157),"",('Dados Normal. pelo Peso - Chuva'!C157-'Dados Normal. pelo Peso - Chuva'!C$194)/('Dados Normal. pelo Peso - Chuva'!C$193-'Dados Normal. pelo Peso - Chuva'!C$194))</f>
        <v>0.59008104741040246</v>
      </c>
      <c r="D157" s="24">
        <f>IF(ISBLANK('Dados Normal. pelo Peso - Chuva'!D157),"",('Dados Normal. pelo Peso - Chuva'!D157-'Dados Normal. pelo Peso - Chuva'!D$194)/('Dados Normal. pelo Peso - Chuva'!D$193-'Dados Normal. pelo Peso - Chuva'!D$194))</f>
        <v>0.4391625108118557</v>
      </c>
      <c r="E157" s="24">
        <f>IF(ISBLANK('Dados Normal. pelo Peso - Chuva'!E157),"",('Dados Normal. pelo Peso - Chuva'!E157-'Dados Normal. pelo Peso - Chuva'!E$194)/('Dados Normal. pelo Peso - Chuva'!E$193-'Dados Normal. pelo Peso - Chuva'!E$194))</f>
        <v>0.48278424572702494</v>
      </c>
      <c r="F157" s="24">
        <f>IF(ISBLANK('Dados Normal. pelo Peso - Chuva'!F157),"",('Dados Normal. pelo Peso - Chuva'!F157-'Dados Normal. pelo Peso - Chuva'!F$194)/('Dados Normal. pelo Peso - Chuva'!F$193-'Dados Normal. pelo Peso - Chuva'!F$194))</f>
        <v>0.52602905569007274</v>
      </c>
      <c r="G157" s="24">
        <f>IF(ISBLANK('Dados Normal. pelo Peso - Chuva'!G157),"",('Dados Normal. pelo Peso - Chuva'!G157-'Dados Normal. pelo Peso - Chuva'!G$194)/('Dados Normal. pelo Peso - Chuva'!G$193-'Dados Normal. pelo Peso - Chuva'!G$194))</f>
        <v>0.17939013019151334</v>
      </c>
      <c r="H157" s="24">
        <f>IF(ISBLANK('Dados Normal. pelo Peso - Chuva'!H157),"",('Dados Normal. pelo Peso - Chuva'!H157-'Dados Normal. pelo Peso - Chuva'!H$194)/('Dados Normal. pelo Peso - Chuva'!H$193-'Dados Normal. pelo Peso - Chuva'!H$194))</f>
        <v>0.95804070777069694</v>
      </c>
      <c r="I157" s="24">
        <f>IF(ISBLANK('Dados Normal. pelo Peso - Chuva'!I157),"",('Dados Normal. pelo Peso - Chuva'!I157-'Dados Normal. pelo Peso - Chuva'!I$194)/('Dados Normal. pelo Peso - Chuva'!I$193-'Dados Normal. pelo Peso - Chuva'!I$194))</f>
        <v>0.61358139534883727</v>
      </c>
      <c r="J157" s="24">
        <f>IF(ISBLANK('Dados Normal. pelo Peso - Chuva'!J157),"",('Dados Normal. pelo Peso - Chuva'!J157-'Dados Normal. pelo Peso - Chuva'!J$194)/('Dados Normal. pelo Peso - Chuva'!J$193-'Dados Normal. pelo Peso - Chuva'!J$194))</f>
        <v>0.34595362044486527</v>
      </c>
      <c r="K157" s="24">
        <f>IF(ISBLANK('Dados Normal. pelo Peso - Chuva'!K157),"",('Dados Normal. pelo Peso - Chuva'!K157-'Dados Normal. pelo Peso - Chuva'!K$194)/('Dados Normal. pelo Peso - Chuva'!K$193-'Dados Normal. pelo Peso - Chuva'!K$194))</f>
        <v>0.71926394479585964</v>
      </c>
      <c r="L157" s="24">
        <f>IF(ISBLANK('Dados Normal. pelo Peso - Chuva'!L157),"",('Dados Normal. pelo Peso - Chuva'!L157-'Dados Normal. pelo Peso - Chuva'!L$194)/('Dados Normal. pelo Peso - Chuva'!L$193-'Dados Normal. pelo Peso - Chuva'!L$194))</f>
        <v>0.69662130455185356</v>
      </c>
      <c r="M157" s="24">
        <f>IF(ISBLANK('Dados Normal. pelo Peso - Chuva'!M157),"",('Dados Normal. pelo Peso - Chuva'!M157-'Dados Normal. pelo Peso - Chuva'!M$194)/('Dados Normal. pelo Peso - Chuva'!M$193-'Dados Normal. pelo Peso - Chuva'!M$194))</f>
        <v>0.51075890791300327</v>
      </c>
      <c r="N157" s="24">
        <f>IF(ISBLANK('Dados Normal. pelo Peso - Chuva'!N157),"",('Dados Normal. pelo Peso - Chuva'!N157-'Dados Normal. pelo Peso - Chuva'!N$194)/('Dados Normal. pelo Peso - Chuva'!N$193-'Dados Normal. pelo Peso - Chuva'!N$194))</f>
        <v>0.71996615905245376</v>
      </c>
      <c r="O157" s="24">
        <f>IF(ISBLANK('Dados Normal. pelo Peso - Chuva'!O157),"",('Dados Normal. pelo Peso - Chuva'!O157-'Dados Normal. pelo Peso - Chuva'!O$194)/('Dados Normal. pelo Peso - Chuva'!O$193-'Dados Normal. pelo Peso - Chuva'!O$194))</f>
        <v>0.91060126582278478</v>
      </c>
      <c r="P157" s="24">
        <f>IF(ISBLANK('Dados Normal. pelo Peso - Chuva'!P157),"",('Dados Normal. pelo Peso - Chuva'!P157-'Dados Normal. pelo Peso - Chuva'!P$194)/('Dados Normal. pelo Peso - Chuva'!P$193-'Dados Normal. pelo Peso - Chuva'!P$194))</f>
        <v>5.636978579481337E-3</v>
      </c>
      <c r="Q157" s="24">
        <f>IF(ISBLANK('Dados Normal. pelo Peso - Chuva'!Q157),"",('Dados Normal. pelo Peso - Chuva'!Q157-'Dados Normal. pelo Peso - Chuva'!Q$194)/('Dados Normal. pelo Peso - Chuva'!Q$193-'Dados Normal. pelo Peso - Chuva'!Q$194))</f>
        <v>0</v>
      </c>
      <c r="R157" s="24">
        <f>IF(ISBLANK('Dados Normal. pelo Peso - Chuva'!R157),"",('Dados Normal. pelo Peso - Chuva'!R157-'Dados Normal. pelo Peso - Chuva'!R$194)/('Dados Normal. pelo Peso - Chuva'!R$193-'Dados Normal. pelo Peso - Chuva'!R$194))</f>
        <v>1</v>
      </c>
      <c r="S157" s="24">
        <f>IF(ISBLANK('Dados Normal. pelo Peso - Chuva'!S157),"",('Dados Normal. pelo Peso - Chuva'!S157-'Dados Normal. pelo Peso - Chuva'!S$194)/('Dados Normal. pelo Peso - Chuva'!S$193-'Dados Normal. pelo Peso - Chuva'!S$194))</f>
        <v>1</v>
      </c>
      <c r="T157" s="24">
        <f>IF(ISBLANK('Dados Normal. pelo Peso - Chuva'!T157),"",('Dados Normal. pelo Peso - Chuva'!T157-'Dados Normal. pelo Peso - Chuva'!T$194)/('Dados Normal. pelo Peso - Chuva'!T$193-'Dados Normal. pelo Peso - Chuva'!T$194))</f>
        <v>1</v>
      </c>
      <c r="U157" s="24">
        <f>IF(ISBLANK('Dados Normal. pelo Peso - Chuva'!U157),"",('Dados Normal. pelo Peso - Chuva'!U157-'Dados Normal. pelo Peso - Chuva'!U$194)/('Dados Normal. pelo Peso - Chuva'!U$193-'Dados Normal. pelo Peso - Chuva'!U$194))</f>
        <v>1</v>
      </c>
      <c r="V157" s="24">
        <f>IF(ISBLANK('Dados Normal. pelo Peso - Chuva'!V157),"",('Dados Normal. pelo Peso - Chuva'!V157-'Dados Normal. pelo Peso - Chuva'!V$194)/('Dados Normal. pelo Peso - Chuva'!V$193-'Dados Normal. pelo Peso - Chuva'!V$194))</f>
        <v>0.66666666666666663</v>
      </c>
      <c r="W157" s="24">
        <f>IF(ISBLANK('Dados Normal. pelo Peso - Chuva'!W157),"",('Dados Normal. pelo Peso - Chuva'!W157-'Dados Normal. pelo Peso - Chuva'!W$194)/('Dados Normal. pelo Peso - Chuva'!W$193-'Dados Normal. pelo Peso - Chuva'!W$194))</f>
        <v>0.65229110512129385</v>
      </c>
      <c r="X157" s="24">
        <f>IF(ISBLANK('Dados Normal. pelo Peso - Chuva'!X157),"",('Dados Normal. pelo Peso - Chuva'!X157-'Dados Normal. pelo Peso - Chuva'!X$194)/('Dados Normal. pelo Peso - Chuva'!X$193-'Dados Normal. pelo Peso - Chuva'!X$194))</f>
        <v>0.19421487603305701</v>
      </c>
      <c r="Y157" s="24">
        <f>IF(ISBLANK('Dados Normal. pelo Peso - Chuva'!Y157),"",('Dados Normal. pelo Peso - Chuva'!Y157-'Dados Normal. pelo Peso - Chuva'!Y$194)/('Dados Normal. pelo Peso - Chuva'!Y$193-'Dados Normal. pelo Peso - Chuva'!Y$194))</f>
        <v>0.59450683263428494</v>
      </c>
      <c r="Z157" s="24">
        <f>IF(ISBLANK('Dados Normal. pelo Peso - Chuva'!Z157),"",('Dados Normal. pelo Peso - Chuva'!Z157-'Dados Normal. pelo Peso - Chuva'!Z$194)/('Dados Normal. pelo Peso - Chuva'!Z$193-'Dados Normal. pelo Peso - Chuva'!Z$194))</f>
        <v>0.54195634599838327</v>
      </c>
      <c r="AA157" s="24">
        <f>IF(ISBLANK('Dados Normal. pelo Peso - Chuva'!AA157),"",('Dados Normal. pelo Peso - Chuva'!AA157-'Dados Normal. pelo Peso - Chuva'!AA$194)/('Dados Normal. pelo Peso - Chuva'!AA$193-'Dados Normal. pelo Peso - Chuva'!AA$194))</f>
        <v>0.50143650641639537</v>
      </c>
      <c r="AB157" s="24">
        <f>IF(ISBLANK('Dados Normal. pelo Peso - Chuva'!AB157),"",('Dados Normal. pelo Peso - Chuva'!AB157-'Dados Normal. pelo Peso - Chuva'!AB$194)/('Dados Normal. pelo Peso - Chuva'!AB$193-'Dados Normal. pelo Peso - Chuva'!AB$194))</f>
        <v>0.19148936170212777</v>
      </c>
      <c r="AC157" s="24">
        <f>IF(ISBLANK('Dados Normal. pelo Peso - Chuva'!AC157),"",('Dados Normal. pelo Peso - Chuva'!AC157-'Dados Normal. pelo Peso - Chuva'!AC$194)/('Dados Normal. pelo Peso - Chuva'!AC$193-'Dados Normal. pelo Peso - Chuva'!AC$194))</f>
        <v>0.31249999999999989</v>
      </c>
    </row>
    <row r="158" spans="1:29" s="17" customFormat="1" x14ac:dyDescent="0.25">
      <c r="A158" s="18" t="s">
        <v>1179</v>
      </c>
      <c r="B158" s="28" t="s">
        <v>1180</v>
      </c>
      <c r="C158" s="24">
        <f>IF(ISBLANK('Dados Normal. pelo Peso - Chuva'!C158),"",('Dados Normal. pelo Peso - Chuva'!C158-'Dados Normal. pelo Peso - Chuva'!C$194)/('Dados Normal. pelo Peso - Chuva'!C$193-'Dados Normal. pelo Peso - Chuva'!C$194))</f>
        <v>0.65452061113206195</v>
      </c>
      <c r="D158" s="24">
        <f>IF(ISBLANK('Dados Normal. pelo Peso - Chuva'!D158),"",('Dados Normal. pelo Peso - Chuva'!D158-'Dados Normal. pelo Peso - Chuva'!D$194)/('Dados Normal. pelo Peso - Chuva'!D$193-'Dados Normal. pelo Peso - Chuva'!D$194))</f>
        <v>0.40099769337031155</v>
      </c>
      <c r="E158" s="24">
        <f>IF(ISBLANK('Dados Normal. pelo Peso - Chuva'!E158),"",('Dados Normal. pelo Peso - Chuva'!E158-'Dados Normal. pelo Peso - Chuva'!E$194)/('Dados Normal. pelo Peso - Chuva'!E$193-'Dados Normal. pelo Peso - Chuva'!E$194))</f>
        <v>0.70423581867723561</v>
      </c>
      <c r="F158" s="24">
        <f>IF(ISBLANK('Dados Normal. pelo Peso - Chuva'!F158),"",('Dados Normal. pelo Peso - Chuva'!F158-'Dados Normal. pelo Peso - Chuva'!F$194)/('Dados Normal. pelo Peso - Chuva'!F$193-'Dados Normal. pelo Peso - Chuva'!F$194))</f>
        <v>0.67524213075060546</v>
      </c>
      <c r="G158" s="24">
        <f>IF(ISBLANK('Dados Normal. pelo Peso - Chuva'!G158),"",('Dados Normal. pelo Peso - Chuva'!G158-'Dados Normal. pelo Peso - Chuva'!G$194)/('Dados Normal. pelo Peso - Chuva'!G$193-'Dados Normal. pelo Peso - Chuva'!G$194))</f>
        <v>0.10945034662597758</v>
      </c>
      <c r="H158" s="24">
        <f>IF(ISBLANK('Dados Normal. pelo Peso - Chuva'!H158),"",('Dados Normal. pelo Peso - Chuva'!H158-'Dados Normal. pelo Peso - Chuva'!H$194)/('Dados Normal. pelo Peso - Chuva'!H$193-'Dados Normal. pelo Peso - Chuva'!H$194))</f>
        <v>0.40980859564982858</v>
      </c>
      <c r="I158" s="24">
        <f>IF(ISBLANK('Dados Normal. pelo Peso - Chuva'!I158),"",('Dados Normal. pelo Peso - Chuva'!I158-'Dados Normal. pelo Peso - Chuva'!I$194)/('Dados Normal. pelo Peso - Chuva'!I$193-'Dados Normal. pelo Peso - Chuva'!I$194))</f>
        <v>0.73339534883720936</v>
      </c>
      <c r="J158" s="24">
        <f>IF(ISBLANK('Dados Normal. pelo Peso - Chuva'!J158),"",('Dados Normal. pelo Peso - Chuva'!J158-'Dados Normal. pelo Peso - Chuva'!J$194)/('Dados Normal. pelo Peso - Chuva'!J$193-'Dados Normal. pelo Peso - Chuva'!J$194))</f>
        <v>0.44013251301467127</v>
      </c>
      <c r="K158" s="24">
        <f>IF(ISBLANK('Dados Normal. pelo Peso - Chuva'!K158),"",('Dados Normal. pelo Peso - Chuva'!K158-'Dados Normal. pelo Peso - Chuva'!K$194)/('Dados Normal. pelo Peso - Chuva'!K$193-'Dados Normal. pelo Peso - Chuva'!K$194))</f>
        <v>0.58263369752731453</v>
      </c>
      <c r="L158" s="24">
        <f>IF(ISBLANK('Dados Normal. pelo Peso - Chuva'!L158),"",('Dados Normal. pelo Peso - Chuva'!L158-'Dados Normal. pelo Peso - Chuva'!L$194)/('Dados Normal. pelo Peso - Chuva'!L$193-'Dados Normal. pelo Peso - Chuva'!L$194))</f>
        <v>0.7539887376818396</v>
      </c>
      <c r="M158" s="24">
        <f>IF(ISBLANK('Dados Normal. pelo Peso - Chuva'!M158),"",('Dados Normal. pelo Peso - Chuva'!M158-'Dados Normal. pelo Peso - Chuva'!M$194)/('Dados Normal. pelo Peso - Chuva'!M$193-'Dados Normal. pelo Peso - Chuva'!M$194))</f>
        <v>0.67873669597408604</v>
      </c>
      <c r="N158" s="24">
        <f>IF(ISBLANK('Dados Normal. pelo Peso - Chuva'!N158),"",('Dados Normal. pelo Peso - Chuva'!N158-'Dados Normal. pelo Peso - Chuva'!N$194)/('Dados Normal. pelo Peso - Chuva'!N$193-'Dados Normal. pelo Peso - Chuva'!N$194))</f>
        <v>0.68168358714044008</v>
      </c>
      <c r="O158" s="24">
        <f>IF(ISBLANK('Dados Normal. pelo Peso - Chuva'!O158),"",('Dados Normal. pelo Peso - Chuva'!O158-'Dados Normal. pelo Peso - Chuva'!O$194)/('Dados Normal. pelo Peso - Chuva'!O$193-'Dados Normal. pelo Peso - Chuva'!O$194))</f>
        <v>0.62231012658227836</v>
      </c>
      <c r="P158" s="24">
        <f>IF(ISBLANK('Dados Normal. pelo Peso - Chuva'!P158),"",('Dados Normal. pelo Peso - Chuva'!P158-'Dados Normal. pelo Peso - Chuva'!P$194)/('Dados Normal. pelo Peso - Chuva'!P$193-'Dados Normal. pelo Peso - Chuva'!P$194))</f>
        <v>6.5388951521984526E-2</v>
      </c>
      <c r="Q158" s="24">
        <f>IF(ISBLANK('Dados Normal. pelo Peso - Chuva'!Q158),"",('Dados Normal. pelo Peso - Chuva'!Q158-'Dados Normal. pelo Peso - Chuva'!Q$194)/('Dados Normal. pelo Peso - Chuva'!Q$193-'Dados Normal. pelo Peso - Chuva'!Q$194))</f>
        <v>1</v>
      </c>
      <c r="R158" s="24">
        <f>IF(ISBLANK('Dados Normal. pelo Peso - Chuva'!R158),"",('Dados Normal. pelo Peso - Chuva'!R158-'Dados Normal. pelo Peso - Chuva'!R$194)/('Dados Normal. pelo Peso - Chuva'!R$193-'Dados Normal. pelo Peso - Chuva'!R$194))</f>
        <v>0</v>
      </c>
      <c r="S158" s="24">
        <f>IF(ISBLANK('Dados Normal. pelo Peso - Chuva'!S158),"",('Dados Normal. pelo Peso - Chuva'!S158-'Dados Normal. pelo Peso - Chuva'!S$194)/('Dados Normal. pelo Peso - Chuva'!S$193-'Dados Normal. pelo Peso - Chuva'!S$194))</f>
        <v>0.66666666666666674</v>
      </c>
      <c r="T158" s="24">
        <f>IF(ISBLANK('Dados Normal. pelo Peso - Chuva'!T158),"",('Dados Normal. pelo Peso - Chuva'!T158-'Dados Normal. pelo Peso - Chuva'!T$194)/('Dados Normal. pelo Peso - Chuva'!T$193-'Dados Normal. pelo Peso - Chuva'!T$194))</f>
        <v>1</v>
      </c>
      <c r="U158" s="24">
        <f>IF(ISBLANK('Dados Normal. pelo Peso - Chuva'!U158),"",('Dados Normal. pelo Peso - Chuva'!U158-'Dados Normal. pelo Peso - Chuva'!U$194)/('Dados Normal. pelo Peso - Chuva'!U$193-'Dados Normal. pelo Peso - Chuva'!U$194))</f>
        <v>1</v>
      </c>
      <c r="V158" s="24">
        <f>IF(ISBLANK('Dados Normal. pelo Peso - Chuva'!V158),"",('Dados Normal. pelo Peso - Chuva'!V158-'Dados Normal. pelo Peso - Chuva'!V$194)/('Dados Normal. pelo Peso - Chuva'!V$193-'Dados Normal. pelo Peso - Chuva'!V$194))</f>
        <v>0.25</v>
      </c>
      <c r="W158" s="24">
        <f>IF(ISBLANK('Dados Normal. pelo Peso - Chuva'!W158),"",('Dados Normal. pelo Peso - Chuva'!W158-'Dados Normal. pelo Peso - Chuva'!W$194)/('Dados Normal. pelo Peso - Chuva'!W$193-'Dados Normal. pelo Peso - Chuva'!W$194))</f>
        <v>0.7115902964959564</v>
      </c>
      <c r="X158" s="24">
        <f>IF(ISBLANK('Dados Normal. pelo Peso - Chuva'!X158),"",('Dados Normal. pelo Peso - Chuva'!X158-'Dados Normal. pelo Peso - Chuva'!X$194)/('Dados Normal. pelo Peso - Chuva'!X$193-'Dados Normal. pelo Peso - Chuva'!X$194))</f>
        <v>0.24586776859504092</v>
      </c>
      <c r="Y158" s="24">
        <f>IF(ISBLANK('Dados Normal. pelo Peso - Chuva'!Y158),"",('Dados Normal. pelo Peso - Chuva'!Y158-'Dados Normal. pelo Peso - Chuva'!Y$194)/('Dados Normal. pelo Peso - Chuva'!Y$193-'Dados Normal. pelo Peso - Chuva'!Y$194))</f>
        <v>0.7046407793262075</v>
      </c>
      <c r="Z158" s="24">
        <f>IF(ISBLANK('Dados Normal. pelo Peso - Chuva'!Z158),"",('Dados Normal. pelo Peso - Chuva'!Z158-'Dados Normal. pelo Peso - Chuva'!Z$194)/('Dados Normal. pelo Peso - Chuva'!Z$193-'Dados Normal. pelo Peso - Chuva'!Z$194))</f>
        <v>0.64979789814066302</v>
      </c>
      <c r="AA158" s="24">
        <f>IF(ISBLANK('Dados Normal. pelo Peso - Chuva'!AA158),"",('Dados Normal. pelo Peso - Chuva'!AA158-'Dados Normal. pelo Peso - Chuva'!AA$194)/('Dados Normal. pelo Peso - Chuva'!AA$193-'Dados Normal. pelo Peso - Chuva'!AA$194))</f>
        <v>0.72553150737406624</v>
      </c>
      <c r="AB158" s="24">
        <f>IF(ISBLANK('Dados Normal. pelo Peso - Chuva'!AB158),"",('Dados Normal. pelo Peso - Chuva'!AB158-'Dados Normal. pelo Peso - Chuva'!AB$194)/('Dados Normal. pelo Peso - Chuva'!AB$193-'Dados Normal. pelo Peso - Chuva'!AB$194))</f>
        <v>0.38297872340425532</v>
      </c>
      <c r="AC158" s="24">
        <f>IF(ISBLANK('Dados Normal. pelo Peso - Chuva'!AC158),"",('Dados Normal. pelo Peso - Chuva'!AC158-'Dados Normal. pelo Peso - Chuva'!AC$194)/('Dados Normal. pelo Peso - Chuva'!AC$193-'Dados Normal. pelo Peso - Chuva'!AC$194))</f>
        <v>0.79166666666666663</v>
      </c>
    </row>
    <row r="159" spans="1:29" s="17" customFormat="1" x14ac:dyDescent="0.25">
      <c r="A159" s="18" t="s">
        <v>1181</v>
      </c>
      <c r="B159" s="28" t="s">
        <v>1182</v>
      </c>
      <c r="C159" s="24">
        <f>IF(ISBLANK('Dados Normal. pelo Peso - Chuva'!C159),"",('Dados Normal. pelo Peso - Chuva'!C159-'Dados Normal. pelo Peso - Chuva'!C$194)/('Dados Normal. pelo Peso - Chuva'!C$193-'Dados Normal. pelo Peso - Chuva'!C$194))</f>
        <v>0.46286076122829384</v>
      </c>
      <c r="D159" s="24">
        <f>IF(ISBLANK('Dados Normal. pelo Peso - Chuva'!D159),"",('Dados Normal. pelo Peso - Chuva'!D159-'Dados Normal. pelo Peso - Chuva'!D$194)/('Dados Normal. pelo Peso - Chuva'!D$193-'Dados Normal. pelo Peso - Chuva'!D$194))</f>
        <v>0.5336106032330159</v>
      </c>
      <c r="E159" s="24">
        <f>IF(ISBLANK('Dados Normal. pelo Peso - Chuva'!E159),"",('Dados Normal. pelo Peso - Chuva'!E159-'Dados Normal. pelo Peso - Chuva'!E$194)/('Dados Normal. pelo Peso - Chuva'!E$193-'Dados Normal. pelo Peso - Chuva'!E$194))</f>
        <v>0.37973742878375027</v>
      </c>
      <c r="F159" s="24">
        <f>IF(ISBLANK('Dados Normal. pelo Peso - Chuva'!F159),"",('Dados Normal. pelo Peso - Chuva'!F159-'Dados Normal. pelo Peso - Chuva'!F$194)/('Dados Normal. pelo Peso - Chuva'!F$193-'Dados Normal. pelo Peso - Chuva'!F$194))</f>
        <v>0.38286924939467321</v>
      </c>
      <c r="G159" s="24">
        <f>IF(ISBLANK('Dados Normal. pelo Peso - Chuva'!G159),"",('Dados Normal. pelo Peso - Chuva'!G159-'Dados Normal. pelo Peso - Chuva'!G$194)/('Dados Normal. pelo Peso - Chuva'!G$193-'Dados Normal. pelo Peso - Chuva'!G$194))</f>
        <v>0.18324664438832858</v>
      </c>
      <c r="H159" s="24">
        <f>IF(ISBLANK('Dados Normal. pelo Peso - Chuva'!H159),"",('Dados Normal. pelo Peso - Chuva'!H159-'Dados Normal. pelo Peso - Chuva'!H$194)/('Dados Normal. pelo Peso - Chuva'!H$193-'Dados Normal. pelo Peso - Chuva'!H$194))</f>
        <v>0.80484946733169282</v>
      </c>
      <c r="I159" s="24">
        <f>IF(ISBLANK('Dados Normal. pelo Peso - Chuva'!I159),"",('Dados Normal. pelo Peso - Chuva'!I159-'Dados Normal. pelo Peso - Chuva'!I$194)/('Dados Normal. pelo Peso - Chuva'!I$193-'Dados Normal. pelo Peso - Chuva'!I$194))</f>
        <v>0.89674418604651163</v>
      </c>
      <c r="J159" s="24">
        <f>IF(ISBLANK('Dados Normal. pelo Peso - Chuva'!J159),"",('Dados Normal. pelo Peso - Chuva'!J159-'Dados Normal. pelo Peso - Chuva'!J$194)/('Dados Normal. pelo Peso - Chuva'!J$193-'Dados Normal. pelo Peso - Chuva'!J$194))</f>
        <v>0.68575485092285859</v>
      </c>
      <c r="K159" s="24">
        <f>IF(ISBLANK('Dados Normal. pelo Peso - Chuva'!K159),"",('Dados Normal. pelo Peso - Chuva'!K159-'Dados Normal. pelo Peso - Chuva'!K$194)/('Dados Normal. pelo Peso - Chuva'!K$193-'Dados Normal. pelo Peso - Chuva'!K$194))</f>
        <v>0.34652098907418055</v>
      </c>
      <c r="L159" s="24">
        <f>IF(ISBLANK('Dados Normal. pelo Peso - Chuva'!L159),"",('Dados Normal. pelo Peso - Chuva'!L159-'Dados Normal. pelo Peso - Chuva'!L$194)/('Dados Normal. pelo Peso - Chuva'!L$193-'Dados Normal. pelo Peso - Chuva'!L$194))</f>
        <v>0.8747067104645706</v>
      </c>
      <c r="M159" s="24">
        <f>IF(ISBLANK('Dados Normal. pelo Peso - Chuva'!M159),"",('Dados Normal. pelo Peso - Chuva'!M159-'Dados Normal. pelo Peso - Chuva'!M$194)/('Dados Normal. pelo Peso - Chuva'!M$193-'Dados Normal. pelo Peso - Chuva'!M$194))</f>
        <v>0.81362795002313748</v>
      </c>
      <c r="N159" s="24">
        <f>IF(ISBLANK('Dados Normal. pelo Peso - Chuva'!N159),"",('Dados Normal. pelo Peso - Chuva'!N159-'Dados Normal. pelo Peso - Chuva'!N$194)/('Dados Normal. pelo Peso - Chuva'!N$193-'Dados Normal. pelo Peso - Chuva'!N$194))</f>
        <v>0.91328257191201367</v>
      </c>
      <c r="O159" s="24">
        <f>IF(ISBLANK('Dados Normal. pelo Peso - Chuva'!O159),"",('Dados Normal. pelo Peso - Chuva'!O159-'Dados Normal. pelo Peso - Chuva'!O$194)/('Dados Normal. pelo Peso - Chuva'!O$193-'Dados Normal. pelo Peso - Chuva'!O$194))</f>
        <v>0.94446202531645562</v>
      </c>
      <c r="P159" s="24">
        <f>IF(ISBLANK('Dados Normal. pelo Peso - Chuva'!P159),"",('Dados Normal. pelo Peso - Chuva'!P159-'Dados Normal. pelo Peso - Chuva'!P$194)/('Dados Normal. pelo Peso - Chuva'!P$193-'Dados Normal. pelo Peso - Chuva'!P$194))</f>
        <v>2.5930101465613475E-2</v>
      </c>
      <c r="Q159" s="24">
        <f>IF(ISBLANK('Dados Normal. pelo Peso - Chuva'!Q159),"",('Dados Normal. pelo Peso - Chuva'!Q159-'Dados Normal. pelo Peso - Chuva'!Q$194)/('Dados Normal. pelo Peso - Chuva'!Q$193-'Dados Normal. pelo Peso - Chuva'!Q$194))</f>
        <v>0</v>
      </c>
      <c r="R159" s="24">
        <f>IF(ISBLANK('Dados Normal. pelo Peso - Chuva'!R159),"",('Dados Normal. pelo Peso - Chuva'!R159-'Dados Normal. pelo Peso - Chuva'!R$194)/('Dados Normal. pelo Peso - Chuva'!R$193-'Dados Normal. pelo Peso - Chuva'!R$194))</f>
        <v>1</v>
      </c>
      <c r="S159" s="24">
        <f>IF(ISBLANK('Dados Normal. pelo Peso - Chuva'!S159),"",('Dados Normal. pelo Peso - Chuva'!S159-'Dados Normal. pelo Peso - Chuva'!S$194)/('Dados Normal. pelo Peso - Chuva'!S$193-'Dados Normal. pelo Peso - Chuva'!S$194))</f>
        <v>1</v>
      </c>
      <c r="T159" s="24">
        <f>IF(ISBLANK('Dados Normal. pelo Peso - Chuva'!T159),"",('Dados Normal. pelo Peso - Chuva'!T159-'Dados Normal. pelo Peso - Chuva'!T$194)/('Dados Normal. pelo Peso - Chuva'!T$193-'Dados Normal. pelo Peso - Chuva'!T$194))</f>
        <v>1</v>
      </c>
      <c r="U159" s="24">
        <f>IF(ISBLANK('Dados Normal. pelo Peso - Chuva'!U159),"",('Dados Normal. pelo Peso - Chuva'!U159-'Dados Normal. pelo Peso - Chuva'!U$194)/('Dados Normal. pelo Peso - Chuva'!U$193-'Dados Normal. pelo Peso - Chuva'!U$194))</f>
        <v>0</v>
      </c>
      <c r="V159" s="24">
        <f>IF(ISBLANK('Dados Normal. pelo Peso - Chuva'!V159),"",('Dados Normal. pelo Peso - Chuva'!V159-'Dados Normal. pelo Peso - Chuva'!V$194)/('Dados Normal. pelo Peso - Chuva'!V$193-'Dados Normal. pelo Peso - Chuva'!V$194))</f>
        <v>0.83333333333333315</v>
      </c>
      <c r="W159" s="24">
        <f>IF(ISBLANK('Dados Normal. pelo Peso - Chuva'!W159),"",('Dados Normal. pelo Peso - Chuva'!W159-'Dados Normal. pelo Peso - Chuva'!W$194)/('Dados Normal. pelo Peso - Chuva'!W$193-'Dados Normal. pelo Peso - Chuva'!W$194))</f>
        <v>0.42767295597484267</v>
      </c>
      <c r="X159" s="24">
        <f>IF(ISBLANK('Dados Normal. pelo Peso - Chuva'!X159),"",('Dados Normal. pelo Peso - Chuva'!X159-'Dados Normal. pelo Peso - Chuva'!X$194)/('Dados Normal. pelo Peso - Chuva'!X$193-'Dados Normal. pelo Peso - Chuva'!X$194))</f>
        <v>0.30234159779614256</v>
      </c>
      <c r="Y159" s="24">
        <f>IF(ISBLANK('Dados Normal. pelo Peso - Chuva'!Y159),"",('Dados Normal. pelo Peso - Chuva'!Y159-'Dados Normal. pelo Peso - Chuva'!Y$194)/('Dados Normal. pelo Peso - Chuva'!Y$193-'Dados Normal. pelo Peso - Chuva'!Y$194))</f>
        <v>0.33716682451630359</v>
      </c>
      <c r="Z159" s="24">
        <f>IF(ISBLANK('Dados Normal. pelo Peso - Chuva'!Z159),"",('Dados Normal. pelo Peso - Chuva'!Z159-'Dados Normal. pelo Peso - Chuva'!Z$194)/('Dados Normal. pelo Peso - Chuva'!Z$193-'Dados Normal. pelo Peso - Chuva'!Z$194))</f>
        <v>0.36168148746968476</v>
      </c>
      <c r="AA159" s="24">
        <f>IF(ISBLANK('Dados Normal. pelo Peso - Chuva'!AA159),"",('Dados Normal. pelo Peso - Chuva'!AA159-'Dados Normal. pelo Peso - Chuva'!AA$194)/('Dados Normal. pelo Peso - Chuva'!AA$193-'Dados Normal. pelo Peso - Chuva'!AA$194))</f>
        <v>0.19057651790844662</v>
      </c>
      <c r="AB159" s="24">
        <f>IF(ISBLANK('Dados Normal. pelo Peso - Chuva'!AB159),"",('Dados Normal. pelo Peso - Chuva'!AB159-'Dados Normal. pelo Peso - Chuva'!AB$194)/('Dados Normal. pelo Peso - Chuva'!AB$193-'Dados Normal. pelo Peso - Chuva'!AB$194))</f>
        <v>0.1702127659574468</v>
      </c>
      <c r="AC159" s="24">
        <f>IF(ISBLANK('Dados Normal. pelo Peso - Chuva'!AC159),"",('Dados Normal. pelo Peso - Chuva'!AC159-'Dados Normal. pelo Peso - Chuva'!AC$194)/('Dados Normal. pelo Peso - Chuva'!AC$193-'Dados Normal. pelo Peso - Chuva'!AC$194))</f>
        <v>0.14583333333333329</v>
      </c>
    </row>
    <row r="160" spans="1:29" s="17" customFormat="1" x14ac:dyDescent="0.25">
      <c r="A160" s="18" t="s">
        <v>1183</v>
      </c>
      <c r="B160" s="28" t="s">
        <v>1184</v>
      </c>
      <c r="C160" s="24">
        <f>IF(ISBLANK('Dados Normal. pelo Peso - Chuva'!C160),"",('Dados Normal. pelo Peso - Chuva'!C160-'Dados Normal. pelo Peso - Chuva'!C$194)/('Dados Normal. pelo Peso - Chuva'!C$193-'Dados Normal. pelo Peso - Chuva'!C$194))</f>
        <v>0.62782258291434045</v>
      </c>
      <c r="D160" s="24">
        <f>IF(ISBLANK('Dados Normal. pelo Peso - Chuva'!D160),"",('Dados Normal. pelo Peso - Chuva'!D160-'Dados Normal. pelo Peso - Chuva'!D$194)/('Dados Normal. pelo Peso - Chuva'!D$193-'Dados Normal. pelo Peso - Chuva'!D$194))</f>
        <v>0.39088787054358942</v>
      </c>
      <c r="E160" s="24">
        <f>IF(ISBLANK('Dados Normal. pelo Peso - Chuva'!E160),"",('Dados Normal. pelo Peso - Chuva'!E160-'Dados Normal. pelo Peso - Chuva'!E$194)/('Dados Normal. pelo Peso - Chuva'!E$193-'Dados Normal. pelo Peso - Chuva'!E$194))</f>
        <v>0.90190735694822899</v>
      </c>
      <c r="F160" s="24">
        <f>IF(ISBLANK('Dados Normal. pelo Peso - Chuva'!F160),"",('Dados Normal. pelo Peso - Chuva'!F160-'Dados Normal. pelo Peso - Chuva'!F$194)/('Dados Normal. pelo Peso - Chuva'!F$193-'Dados Normal. pelo Peso - Chuva'!F$194))</f>
        <v>0.80387409200968529</v>
      </c>
      <c r="G160" s="24">
        <f>IF(ISBLANK('Dados Normal. pelo Peso - Chuva'!G160),"",('Dados Normal. pelo Peso - Chuva'!G160-'Dados Normal. pelo Peso - Chuva'!G$194)/('Dados Normal. pelo Peso - Chuva'!G$193-'Dados Normal. pelo Peso - Chuva'!G$194))</f>
        <v>0.11071046558833735</v>
      </c>
      <c r="H160" s="24">
        <f>IF(ISBLANK('Dados Normal. pelo Peso - Chuva'!H160),"",('Dados Normal. pelo Peso - Chuva'!H160-'Dados Normal. pelo Peso - Chuva'!H$194)/('Dados Normal. pelo Peso - Chuva'!H$193-'Dados Normal. pelo Peso - Chuva'!H$194))</f>
        <v>0.94893863021236657</v>
      </c>
      <c r="I160" s="24">
        <f>IF(ISBLANK('Dados Normal. pelo Peso - Chuva'!I160),"",('Dados Normal. pelo Peso - Chuva'!I160-'Dados Normal. pelo Peso - Chuva'!I$194)/('Dados Normal. pelo Peso - Chuva'!I$193-'Dados Normal. pelo Peso - Chuva'!I$194))</f>
        <v>0.12074418604651176</v>
      </c>
      <c r="J160" s="24">
        <f>IF(ISBLANK('Dados Normal. pelo Peso - Chuva'!J160),"",('Dados Normal. pelo Peso - Chuva'!J160-'Dados Normal. pelo Peso - Chuva'!J$194)/('Dados Normal. pelo Peso - Chuva'!J$193-'Dados Normal. pelo Peso - Chuva'!J$194))</f>
        <v>0</v>
      </c>
      <c r="K160" s="24">
        <f>IF(ISBLANK('Dados Normal. pelo Peso - Chuva'!K160),"",('Dados Normal. pelo Peso - Chuva'!K160-'Dados Normal. pelo Peso - Chuva'!K$194)/('Dados Normal. pelo Peso - Chuva'!K$193-'Dados Normal. pelo Peso - Chuva'!K$194))</f>
        <v>0.52754456584243814</v>
      </c>
      <c r="L160" s="24">
        <f>IF(ISBLANK('Dados Normal. pelo Peso - Chuva'!L160),"",('Dados Normal. pelo Peso - Chuva'!L160-'Dados Normal. pelo Peso - Chuva'!L$194)/('Dados Normal. pelo Peso - Chuva'!L$193-'Dados Normal. pelo Peso - Chuva'!L$194))</f>
        <v>0.57719380572501167</v>
      </c>
      <c r="M160" s="24">
        <f>IF(ISBLANK('Dados Normal. pelo Peso - Chuva'!M160),"",('Dados Normal. pelo Peso - Chuva'!M160-'Dados Normal. pelo Peso - Chuva'!M$194)/('Dados Normal. pelo Peso - Chuva'!M$193-'Dados Normal. pelo Peso - Chuva'!M$194))</f>
        <v>0.25590004627487278</v>
      </c>
      <c r="N160" s="24">
        <f>IF(ISBLANK('Dados Normal. pelo Peso - Chuva'!N160),"",('Dados Normal. pelo Peso - Chuva'!N160-'Dados Normal. pelo Peso - Chuva'!N$194)/('Dados Normal. pelo Peso - Chuva'!N$193-'Dados Normal. pelo Peso - Chuva'!N$194))</f>
        <v>0.94310490693739435</v>
      </c>
      <c r="O160" s="24">
        <f>IF(ISBLANK('Dados Normal. pelo Peso - Chuva'!O160),"",('Dados Normal. pelo Peso - Chuva'!O160-'Dados Normal. pelo Peso - Chuva'!O$194)/('Dados Normal. pelo Peso - Chuva'!O$193-'Dados Normal. pelo Peso - Chuva'!O$194))</f>
        <v>0.34129746835443048</v>
      </c>
      <c r="P160" s="24">
        <f>IF(ISBLANK('Dados Normal. pelo Peso - Chuva'!P160),"",('Dados Normal. pelo Peso - Chuva'!P160-'Dados Normal. pelo Peso - Chuva'!P$194)/('Dados Normal. pelo Peso - Chuva'!P$193-'Dados Normal. pelo Peso - Chuva'!P$194))</f>
        <v>1</v>
      </c>
      <c r="Q160" s="24">
        <f>IF(ISBLANK('Dados Normal. pelo Peso - Chuva'!Q160),"",('Dados Normal. pelo Peso - Chuva'!Q160-'Dados Normal. pelo Peso - Chuva'!Q$194)/('Dados Normal. pelo Peso - Chuva'!Q$193-'Dados Normal. pelo Peso - Chuva'!Q$194))</f>
        <v>0</v>
      </c>
      <c r="R160" s="24">
        <f>IF(ISBLANK('Dados Normal. pelo Peso - Chuva'!R160),"",('Dados Normal. pelo Peso - Chuva'!R160-'Dados Normal. pelo Peso - Chuva'!R$194)/('Dados Normal. pelo Peso - Chuva'!R$193-'Dados Normal. pelo Peso - Chuva'!R$194))</f>
        <v>0</v>
      </c>
      <c r="S160" s="24">
        <f>IF(ISBLANK('Dados Normal. pelo Peso - Chuva'!S160),"",('Dados Normal. pelo Peso - Chuva'!S160-'Dados Normal. pelo Peso - Chuva'!S$194)/('Dados Normal. pelo Peso - Chuva'!S$193-'Dados Normal. pelo Peso - Chuva'!S$194))</f>
        <v>0.66666666666666674</v>
      </c>
      <c r="T160" s="24">
        <f>IF(ISBLANK('Dados Normal. pelo Peso - Chuva'!T160),"",('Dados Normal. pelo Peso - Chuva'!T160-'Dados Normal. pelo Peso - Chuva'!T$194)/('Dados Normal. pelo Peso - Chuva'!T$193-'Dados Normal. pelo Peso - Chuva'!T$194))</f>
        <v>1</v>
      </c>
      <c r="U160" s="24">
        <f>IF(ISBLANK('Dados Normal. pelo Peso - Chuva'!U160),"",('Dados Normal. pelo Peso - Chuva'!U160-'Dados Normal. pelo Peso - Chuva'!U$194)/('Dados Normal. pelo Peso - Chuva'!U$193-'Dados Normal. pelo Peso - Chuva'!U$194))</f>
        <v>1</v>
      </c>
      <c r="V160" s="24">
        <f>IF(ISBLANK('Dados Normal. pelo Peso - Chuva'!V160),"",('Dados Normal. pelo Peso - Chuva'!V160-'Dados Normal. pelo Peso - Chuva'!V$194)/('Dados Normal. pelo Peso - Chuva'!V$193-'Dados Normal. pelo Peso - Chuva'!V$194))</f>
        <v>0.5</v>
      </c>
      <c r="W160" s="24">
        <f>IF(ISBLANK('Dados Normal. pelo Peso - Chuva'!W160),"",('Dados Normal. pelo Peso - Chuva'!W160-'Dados Normal. pelo Peso - Chuva'!W$194)/('Dados Normal. pelo Peso - Chuva'!W$193-'Dados Normal. pelo Peso - Chuva'!W$194))</f>
        <v>0.91599281221922735</v>
      </c>
      <c r="X160" s="24">
        <f>IF(ISBLANK('Dados Normal. pelo Peso - Chuva'!X160),"",('Dados Normal. pelo Peso - Chuva'!X160-'Dados Normal. pelo Peso - Chuva'!X$194)/('Dados Normal. pelo Peso - Chuva'!X$193-'Dados Normal. pelo Peso - Chuva'!X$194))</f>
        <v>0.2665289256198351</v>
      </c>
      <c r="Y160" s="24">
        <f>IF(ISBLANK('Dados Normal. pelo Peso - Chuva'!Y160),"",('Dados Normal. pelo Peso - Chuva'!Y160-'Dados Normal. pelo Peso - Chuva'!Y$194)/('Dados Normal. pelo Peso - Chuva'!Y$193-'Dados Normal. pelo Peso - Chuva'!Y$194))</f>
        <v>0.85888242457042341</v>
      </c>
      <c r="Z160" s="24">
        <f>IF(ISBLANK('Dados Normal. pelo Peso - Chuva'!Z160),"",('Dados Normal. pelo Peso - Chuva'!Z160-'Dados Normal. pelo Peso - Chuva'!Z$194)/('Dados Normal. pelo Peso - Chuva'!Z$193-'Dados Normal. pelo Peso - Chuva'!Z$194))</f>
        <v>0.778981406628941</v>
      </c>
      <c r="AA160" s="24">
        <f>IF(ISBLANK('Dados Normal. pelo Peso - Chuva'!AA160),"",('Dados Normal. pelo Peso - Chuva'!AA160-'Dados Normal. pelo Peso - Chuva'!AA$194)/('Dados Normal. pelo Peso - Chuva'!AA$193-'Dados Normal. pelo Peso - Chuva'!AA$194))</f>
        <v>0.73970503734916682</v>
      </c>
      <c r="AB160" s="24">
        <f>IF(ISBLANK('Dados Normal. pelo Peso - Chuva'!AB160),"",('Dados Normal. pelo Peso - Chuva'!AB160-'Dados Normal. pelo Peso - Chuva'!AB$194)/('Dados Normal. pelo Peso - Chuva'!AB$193-'Dados Normal. pelo Peso - Chuva'!AB$194))</f>
        <v>0.65957446808510667</v>
      </c>
      <c r="AC160" s="24">
        <f>IF(ISBLANK('Dados Normal. pelo Peso - Chuva'!AC160),"",('Dados Normal. pelo Peso - Chuva'!AC160-'Dados Normal. pelo Peso - Chuva'!AC$194)/('Dados Normal. pelo Peso - Chuva'!AC$193-'Dados Normal. pelo Peso - Chuva'!AC$194))</f>
        <v>0.52083333333333326</v>
      </c>
    </row>
    <row r="161" spans="1:29" s="17" customFormat="1" x14ac:dyDescent="0.25">
      <c r="A161" s="18" t="s">
        <v>1185</v>
      </c>
      <c r="B161" s="28" t="s">
        <v>1186</v>
      </c>
      <c r="C161" s="24">
        <f>IF(ISBLANK('Dados Normal. pelo Peso - Chuva'!C161),"",('Dados Normal. pelo Peso - Chuva'!C161-'Dados Normal. pelo Peso - Chuva'!C$194)/('Dados Normal. pelo Peso - Chuva'!C$193-'Dados Normal. pelo Peso - Chuva'!C$194))</f>
        <v>0.82021991282425066</v>
      </c>
      <c r="D161" s="24">
        <f>IF(ISBLANK('Dados Normal. pelo Peso - Chuva'!D161),"",('Dados Normal. pelo Peso - Chuva'!D161-'Dados Normal. pelo Peso - Chuva'!D$194)/('Dados Normal. pelo Peso - Chuva'!D$193-'Dados Normal. pelo Peso - Chuva'!D$194))</f>
        <v>0.21545180834411068</v>
      </c>
      <c r="E161" s="24">
        <f>IF(ISBLANK('Dados Normal. pelo Peso - Chuva'!E161),"",('Dados Normal. pelo Peso - Chuva'!E161-'Dados Normal. pelo Peso - Chuva'!E$194)/('Dados Normal. pelo Peso - Chuva'!E$193-'Dados Normal. pelo Peso - Chuva'!E$194))</f>
        <v>1</v>
      </c>
      <c r="F161" s="24">
        <f>IF(ISBLANK('Dados Normal. pelo Peso - Chuva'!F161),"",('Dados Normal. pelo Peso - Chuva'!F161-'Dados Normal. pelo Peso - Chuva'!F$194)/('Dados Normal. pelo Peso - Chuva'!F$193-'Dados Normal. pelo Peso - Chuva'!F$194))</f>
        <v>1</v>
      </c>
      <c r="G161" s="24">
        <f>IF(ISBLANK('Dados Normal. pelo Peso - Chuva'!G161),"",('Dados Normal. pelo Peso - Chuva'!G161-'Dados Normal. pelo Peso - Chuva'!G$194)/('Dados Normal. pelo Peso - Chuva'!G$193-'Dados Normal. pelo Peso - Chuva'!G$194))</f>
        <v>0.60980985312175162</v>
      </c>
      <c r="H161" s="24">
        <f>IF(ISBLANK('Dados Normal. pelo Peso - Chuva'!H161),"",('Dados Normal. pelo Peso - Chuva'!H161-'Dados Normal. pelo Peso - Chuva'!H$194)/('Dados Normal. pelo Peso - Chuva'!H$193-'Dados Normal. pelo Peso - Chuva'!H$194))</f>
        <v>0.51465177580234545</v>
      </c>
      <c r="I161" s="24">
        <f>IF(ISBLANK('Dados Normal. pelo Peso - Chuva'!I161),"",('Dados Normal. pelo Peso - Chuva'!I161-'Dados Normal. pelo Peso - Chuva'!I$194)/('Dados Normal. pelo Peso - Chuva'!I$193-'Dados Normal. pelo Peso - Chuva'!I$194))</f>
        <v>0.31795348837209308</v>
      </c>
      <c r="J161" s="24">
        <f>IF(ISBLANK('Dados Normal. pelo Peso - Chuva'!J161),"",('Dados Normal. pelo Peso - Chuva'!J161-'Dados Normal. pelo Peso - Chuva'!J$194)/('Dados Normal. pelo Peso - Chuva'!J$193-'Dados Normal. pelo Peso - Chuva'!J$194))</f>
        <v>0.17510648367250381</v>
      </c>
      <c r="K161" s="24">
        <f>IF(ISBLANK('Dados Normal. pelo Peso - Chuva'!K161),"",('Dados Normal. pelo Peso - Chuva'!K161-'Dados Normal. pelo Peso - Chuva'!K$194)/('Dados Normal. pelo Peso - Chuva'!K$193-'Dados Normal. pelo Peso - Chuva'!K$194))</f>
        <v>0.98090856814261085</v>
      </c>
      <c r="L161" s="24">
        <f>IF(ISBLANK('Dados Normal. pelo Peso - Chuva'!L161),"",('Dados Normal. pelo Peso - Chuva'!L161-'Dados Normal. pelo Peso - Chuva'!L$194)/('Dados Normal. pelo Peso - Chuva'!L$193-'Dados Normal. pelo Peso - Chuva'!L$194))</f>
        <v>0</v>
      </c>
      <c r="M161" s="24">
        <f>IF(ISBLANK('Dados Normal. pelo Peso - Chuva'!M161),"",('Dados Normal. pelo Peso - Chuva'!M161-'Dados Normal. pelo Peso - Chuva'!M$194)/('Dados Normal. pelo Peso - Chuva'!M$193-'Dados Normal. pelo Peso - Chuva'!M$194))</f>
        <v>9.4053678852383166E-2</v>
      </c>
      <c r="N161" s="24">
        <f>IF(ISBLANK('Dados Normal. pelo Peso - Chuva'!N161),"",('Dados Normal. pelo Peso - Chuva'!N161-'Dados Normal. pelo Peso - Chuva'!N$194)/('Dados Normal. pelo Peso - Chuva'!N$193-'Dados Normal. pelo Peso - Chuva'!N$194))</f>
        <v>0.56345177664974633</v>
      </c>
      <c r="O161" s="24">
        <f>IF(ISBLANK('Dados Normal. pelo Peso - Chuva'!O161),"",('Dados Normal. pelo Peso - Chuva'!O161-'Dados Normal. pelo Peso - Chuva'!O$194)/('Dados Normal. pelo Peso - Chuva'!O$193-'Dados Normal. pelo Peso - Chuva'!O$194))</f>
        <v>0</v>
      </c>
      <c r="P161" s="24">
        <f>IF(ISBLANK('Dados Normal. pelo Peso - Chuva'!P161),"",('Dados Normal. pelo Peso - Chuva'!P161-'Dados Normal. pelo Peso - Chuva'!P$194)/('Dados Normal. pelo Peso - Chuva'!P$193-'Dados Normal. pelo Peso - Chuva'!P$194))</f>
        <v>0.56482525366403535</v>
      </c>
      <c r="Q161" s="24">
        <f>IF(ISBLANK('Dados Normal. pelo Peso - Chuva'!Q161),"",('Dados Normal. pelo Peso - Chuva'!Q161-'Dados Normal. pelo Peso - Chuva'!Q$194)/('Dados Normal. pelo Peso - Chuva'!Q$193-'Dados Normal. pelo Peso - Chuva'!Q$194))</f>
        <v>1</v>
      </c>
      <c r="R161" s="24">
        <f>IF(ISBLANK('Dados Normal. pelo Peso - Chuva'!R161),"",('Dados Normal. pelo Peso - Chuva'!R161-'Dados Normal. pelo Peso - Chuva'!R$194)/('Dados Normal. pelo Peso - Chuva'!R$193-'Dados Normal. pelo Peso - Chuva'!R$194))</f>
        <v>1</v>
      </c>
      <c r="S161" s="24">
        <f>IF(ISBLANK('Dados Normal. pelo Peso - Chuva'!S161),"",('Dados Normal. pelo Peso - Chuva'!S161-'Dados Normal. pelo Peso - Chuva'!S$194)/('Dados Normal. pelo Peso - Chuva'!S$193-'Dados Normal. pelo Peso - Chuva'!S$194))</f>
        <v>1</v>
      </c>
      <c r="T161" s="24">
        <f>IF(ISBLANK('Dados Normal. pelo Peso - Chuva'!T161),"",('Dados Normal. pelo Peso - Chuva'!T161-'Dados Normal. pelo Peso - Chuva'!T$194)/('Dados Normal. pelo Peso - Chuva'!T$193-'Dados Normal. pelo Peso - Chuva'!T$194))</f>
        <v>1</v>
      </c>
      <c r="U161" s="24">
        <f>IF(ISBLANK('Dados Normal. pelo Peso - Chuva'!U161),"",('Dados Normal. pelo Peso - Chuva'!U161-'Dados Normal. pelo Peso - Chuva'!U$194)/('Dados Normal. pelo Peso - Chuva'!U$193-'Dados Normal. pelo Peso - Chuva'!U$194))</f>
        <v>1</v>
      </c>
      <c r="V161" s="24">
        <f>IF(ISBLANK('Dados Normal. pelo Peso - Chuva'!V161),"",('Dados Normal. pelo Peso - Chuva'!V161-'Dados Normal. pelo Peso - Chuva'!V$194)/('Dados Normal. pelo Peso - Chuva'!V$193-'Dados Normal. pelo Peso - Chuva'!V$194))</f>
        <v>0.70833333333333315</v>
      </c>
      <c r="W161" s="24">
        <f>IF(ISBLANK('Dados Normal. pelo Peso - Chuva'!W161),"",('Dados Normal. pelo Peso - Chuva'!W161-'Dados Normal. pelo Peso - Chuva'!W$194)/('Dados Normal. pelo Peso - Chuva'!W$193-'Dados Normal. pelo Peso - Chuva'!W$194))</f>
        <v>0.91329739442947011</v>
      </c>
      <c r="X161" s="24">
        <f>IF(ISBLANK('Dados Normal. pelo Peso - Chuva'!X161),"",('Dados Normal. pelo Peso - Chuva'!X161-'Dados Normal. pelo Peso - Chuva'!X$194)/('Dados Normal. pelo Peso - Chuva'!X$193-'Dados Normal. pelo Peso - Chuva'!X$194))</f>
        <v>0</v>
      </c>
      <c r="Y161" s="24">
        <f>IF(ISBLANK('Dados Normal. pelo Peso - Chuva'!Y161),"",('Dados Normal. pelo Peso - Chuva'!Y161-'Dados Normal. pelo Peso - Chuva'!Y$194)/('Dados Normal. pelo Peso - Chuva'!Y$193-'Dados Normal. pelo Peso - Chuva'!Y$194))</f>
        <v>0.83425788120687316</v>
      </c>
      <c r="Z161" s="24">
        <f>IF(ISBLANK('Dados Normal. pelo Peso - Chuva'!Z161),"",('Dados Normal. pelo Peso - Chuva'!Z161-'Dados Normal. pelo Peso - Chuva'!Z$194)/('Dados Normal. pelo Peso - Chuva'!Z$193-'Dados Normal. pelo Peso - Chuva'!Z$194))</f>
        <v>0.9608730800323364</v>
      </c>
      <c r="AA161" s="24">
        <f>IF(ISBLANK('Dados Normal. pelo Peso - Chuva'!AA161),"",('Dados Normal. pelo Peso - Chuva'!AA161-'Dados Normal. pelo Peso - Chuva'!AA$194)/('Dados Normal. pelo Peso - Chuva'!AA$193-'Dados Normal. pelo Peso - Chuva'!AA$194))</f>
        <v>0.79141926833939857</v>
      </c>
      <c r="AB161" s="24">
        <f>IF(ISBLANK('Dados Normal. pelo Peso - Chuva'!AB161),"",('Dados Normal. pelo Peso - Chuva'!AB161-'Dados Normal. pelo Peso - Chuva'!AB$194)/('Dados Normal. pelo Peso - Chuva'!AB$193-'Dados Normal. pelo Peso - Chuva'!AB$194))</f>
        <v>0.1702127659574468</v>
      </c>
      <c r="AC161" s="24">
        <f>IF(ISBLANK('Dados Normal. pelo Peso - Chuva'!AC161),"",('Dados Normal. pelo Peso - Chuva'!AC161-'Dados Normal. pelo Peso - Chuva'!AC$194)/('Dados Normal. pelo Peso - Chuva'!AC$193-'Dados Normal. pelo Peso - Chuva'!AC$194))</f>
        <v>0.27083333333333343</v>
      </c>
    </row>
    <row r="162" spans="1:29" s="17" customFormat="1" x14ac:dyDescent="0.25">
      <c r="A162" s="18" t="s">
        <v>1187</v>
      </c>
      <c r="B162" s="28" t="s">
        <v>1188</v>
      </c>
      <c r="C162" s="24">
        <f>IF(ISBLANK('Dados Normal. pelo Peso - Chuva'!C162),"",('Dados Normal. pelo Peso - Chuva'!C162-'Dados Normal. pelo Peso - Chuva'!C$194)/('Dados Normal. pelo Peso - Chuva'!C$193-'Dados Normal. pelo Peso - Chuva'!C$194))</f>
        <v>0.63415437340731251</v>
      </c>
      <c r="D162" s="24">
        <f>IF(ISBLANK('Dados Normal. pelo Peso - Chuva'!D162),"",('Dados Normal. pelo Peso - Chuva'!D162-'Dados Normal. pelo Peso - Chuva'!D$194)/('Dados Normal. pelo Peso - Chuva'!D$193-'Dados Normal. pelo Peso - Chuva'!D$194))</f>
        <v>0.35961660917554011</v>
      </c>
      <c r="E162" s="24">
        <f>IF(ISBLANK('Dados Normal. pelo Peso - Chuva'!E162),"",('Dados Normal. pelo Peso - Chuva'!E162-'Dados Normal. pelo Peso - Chuva'!E$194)/('Dados Normal. pelo Peso - Chuva'!E$193-'Dados Normal. pelo Peso - Chuva'!E$194))</f>
        <v>0.68392370572207084</v>
      </c>
      <c r="F162" s="24">
        <f>IF(ISBLANK('Dados Normal. pelo Peso - Chuva'!F162),"",('Dados Normal. pelo Peso - Chuva'!F162-'Dados Normal. pelo Peso - Chuva'!F$194)/('Dados Normal. pelo Peso - Chuva'!F$193-'Dados Normal. pelo Peso - Chuva'!F$194))</f>
        <v>0.68462469733656173</v>
      </c>
      <c r="G162" s="24">
        <f>IF(ISBLANK('Dados Normal. pelo Peso - Chuva'!G162),"",('Dados Normal. pelo Peso - Chuva'!G162-'Dados Normal. pelo Peso - Chuva'!G$194)/('Dados Normal. pelo Peso - Chuva'!G$193-'Dados Normal. pelo Peso - Chuva'!G$194))</f>
        <v>0.14433137055256001</v>
      </c>
      <c r="H162" s="24">
        <f>IF(ISBLANK('Dados Normal. pelo Peso - Chuva'!H162),"",('Dados Normal. pelo Peso - Chuva'!H162-'Dados Normal. pelo Peso - Chuva'!H$194)/('Dados Normal. pelo Peso - Chuva'!H$193-'Dados Normal. pelo Peso - Chuva'!H$194))</f>
        <v>0.61025351082217305</v>
      </c>
      <c r="I162" s="24">
        <f>IF(ISBLANK('Dados Normal. pelo Peso - Chuva'!I162),"",('Dados Normal. pelo Peso - Chuva'!I162-'Dados Normal. pelo Peso - Chuva'!I$194)/('Dados Normal. pelo Peso - Chuva'!I$193-'Dados Normal. pelo Peso - Chuva'!I$194))</f>
        <v>0.50846511627906976</v>
      </c>
      <c r="J162" s="24">
        <f>IF(ISBLANK('Dados Normal. pelo Peso - Chuva'!J162),"",('Dados Normal. pelo Peso - Chuva'!J162-'Dados Normal. pelo Peso - Chuva'!J$194)/('Dados Normal. pelo Peso - Chuva'!J$193-'Dados Normal. pelo Peso - Chuva'!J$194))</f>
        <v>0.38854708944628519</v>
      </c>
      <c r="K162" s="24">
        <f>IF(ISBLANK('Dados Normal. pelo Peso - Chuva'!K162),"",('Dados Normal. pelo Peso - Chuva'!K162-'Dados Normal. pelo Peso - Chuva'!K$194)/('Dados Normal. pelo Peso - Chuva'!K$193-'Dados Normal. pelo Peso - Chuva'!K$194))</f>
        <v>0.51454859114433582</v>
      </c>
      <c r="L162" s="24">
        <f>IF(ISBLANK('Dados Normal. pelo Peso - Chuva'!L162),"",('Dados Normal. pelo Peso - Chuva'!L162-'Dados Normal. pelo Peso - Chuva'!L$194)/('Dados Normal. pelo Peso - Chuva'!L$193-'Dados Normal. pelo Peso - Chuva'!L$194))</f>
        <v>0.56921633036133257</v>
      </c>
      <c r="M162" s="24">
        <f>IF(ISBLANK('Dados Normal. pelo Peso - Chuva'!M162),"",('Dados Normal. pelo Peso - Chuva'!M162-'Dados Normal. pelo Peso - Chuva'!M$194)/('Dados Normal. pelo Peso - Chuva'!M$193-'Dados Normal. pelo Peso - Chuva'!M$194))</f>
        <v>0.71159185562239724</v>
      </c>
      <c r="N162" s="24">
        <f>IF(ISBLANK('Dados Normal. pelo Peso - Chuva'!N162),"",('Dados Normal. pelo Peso - Chuva'!N162-'Dados Normal. pelo Peso - Chuva'!N$194)/('Dados Normal. pelo Peso - Chuva'!N$193-'Dados Normal. pelo Peso - Chuva'!N$194))</f>
        <v>0.55308798646362123</v>
      </c>
      <c r="O162" s="24">
        <f>IF(ISBLANK('Dados Normal. pelo Peso - Chuva'!O162),"",('Dados Normal. pelo Peso - Chuva'!O162-'Dados Normal. pelo Peso - Chuva'!O$194)/('Dados Normal. pelo Peso - Chuva'!O$193-'Dados Normal. pelo Peso - Chuva'!O$194))</f>
        <v>0.43306962025316442</v>
      </c>
      <c r="P162" s="24">
        <f>IF(ISBLANK('Dados Normal. pelo Peso - Chuva'!P162),"",('Dados Normal. pelo Peso - Chuva'!P162-'Dados Normal. pelo Peso - Chuva'!P$194)/('Dados Normal. pelo Peso - Chuva'!P$193-'Dados Normal. pelo Peso - Chuva'!P$194))</f>
        <v>0.14430665163472325</v>
      </c>
      <c r="Q162" s="24">
        <f>IF(ISBLANK('Dados Normal. pelo Peso - Chuva'!Q162),"",('Dados Normal. pelo Peso - Chuva'!Q162-'Dados Normal. pelo Peso - Chuva'!Q$194)/('Dados Normal. pelo Peso - Chuva'!Q$193-'Dados Normal. pelo Peso - Chuva'!Q$194))</f>
        <v>0</v>
      </c>
      <c r="R162" s="24">
        <f>IF(ISBLANK('Dados Normal. pelo Peso - Chuva'!R162),"",('Dados Normal. pelo Peso - Chuva'!R162-'Dados Normal. pelo Peso - Chuva'!R$194)/('Dados Normal. pelo Peso - Chuva'!R$193-'Dados Normal. pelo Peso - Chuva'!R$194))</f>
        <v>1</v>
      </c>
      <c r="S162" s="24">
        <f>IF(ISBLANK('Dados Normal. pelo Peso - Chuva'!S162),"",('Dados Normal. pelo Peso - Chuva'!S162-'Dados Normal. pelo Peso - Chuva'!S$194)/('Dados Normal. pelo Peso - Chuva'!S$193-'Dados Normal. pelo Peso - Chuva'!S$194))</f>
        <v>0.33333333333333343</v>
      </c>
      <c r="T162" s="24">
        <f>IF(ISBLANK('Dados Normal. pelo Peso - Chuva'!T162),"",('Dados Normal. pelo Peso - Chuva'!T162-'Dados Normal. pelo Peso - Chuva'!T$194)/('Dados Normal. pelo Peso - Chuva'!T$193-'Dados Normal. pelo Peso - Chuva'!T$194))</f>
        <v>1</v>
      </c>
      <c r="U162" s="24">
        <f>IF(ISBLANK('Dados Normal. pelo Peso - Chuva'!U162),"",('Dados Normal. pelo Peso - Chuva'!U162-'Dados Normal. pelo Peso - Chuva'!U$194)/('Dados Normal. pelo Peso - Chuva'!U$193-'Dados Normal. pelo Peso - Chuva'!U$194))</f>
        <v>1</v>
      </c>
      <c r="V162" s="24">
        <f>IF(ISBLANK('Dados Normal. pelo Peso - Chuva'!V162),"",('Dados Normal. pelo Peso - Chuva'!V162-'Dados Normal. pelo Peso - Chuva'!V$194)/('Dados Normal. pelo Peso - Chuva'!V$193-'Dados Normal. pelo Peso - Chuva'!V$194))</f>
        <v>0</v>
      </c>
      <c r="W162" s="24">
        <f>IF(ISBLANK('Dados Normal. pelo Peso - Chuva'!W162),"",('Dados Normal. pelo Peso - Chuva'!W162-'Dados Normal. pelo Peso - Chuva'!W$194)/('Dados Normal. pelo Peso - Chuva'!W$193-'Dados Normal. pelo Peso - Chuva'!W$194))</f>
        <v>0.59883198562443885</v>
      </c>
      <c r="X162" s="24">
        <f>IF(ISBLANK('Dados Normal. pelo Peso - Chuva'!X162),"",('Dados Normal. pelo Peso - Chuva'!X162-'Dados Normal. pelo Peso - Chuva'!X$194)/('Dados Normal. pelo Peso - Chuva'!X$193-'Dados Normal. pelo Peso - Chuva'!X$194))</f>
        <v>0.48140495867768524</v>
      </c>
      <c r="Y162" s="24">
        <f>IF(ISBLANK('Dados Normal. pelo Peso - Chuva'!Y162),"",('Dados Normal. pelo Peso - Chuva'!Y162-'Dados Normal. pelo Peso - Chuva'!Y$194)/('Dados Normal. pelo Peso - Chuva'!Y$193-'Dados Normal. pelo Peso - Chuva'!Y$194))</f>
        <v>0.64592071438235676</v>
      </c>
      <c r="Z162" s="24">
        <f>IF(ISBLANK('Dados Normal. pelo Peso - Chuva'!Z162),"",('Dados Normal. pelo Peso - Chuva'!Z162-'Dados Normal. pelo Peso - Chuva'!Z$194)/('Dados Normal. pelo Peso - Chuva'!Z$193-'Dados Normal. pelo Peso - Chuva'!Z$194))</f>
        <v>0.72756669361358128</v>
      </c>
      <c r="AA162" s="24">
        <f>IF(ISBLANK('Dados Normal. pelo Peso - Chuva'!AA162),"",('Dados Normal. pelo Peso - Chuva'!AA162-'Dados Normal. pelo Peso - Chuva'!AA$194)/('Dados Normal. pelo Peso - Chuva'!AA$193-'Dados Normal. pelo Peso - Chuva'!AA$194))</f>
        <v>0.90653131583987745</v>
      </c>
      <c r="AB162" s="24">
        <f>IF(ISBLANK('Dados Normal. pelo Peso - Chuva'!AB162),"",('Dados Normal. pelo Peso - Chuva'!AB162-'Dados Normal. pelo Peso - Chuva'!AB$194)/('Dados Normal. pelo Peso - Chuva'!AB$193-'Dados Normal. pelo Peso - Chuva'!AB$194))</f>
        <v>0.95744680851063824</v>
      </c>
      <c r="AC162" s="24">
        <f>IF(ISBLANK('Dados Normal. pelo Peso - Chuva'!AC162),"",('Dados Normal. pelo Peso - Chuva'!AC162-'Dados Normal. pelo Peso - Chuva'!AC$194)/('Dados Normal. pelo Peso - Chuva'!AC$193-'Dados Normal. pelo Peso - Chuva'!AC$194))</f>
        <v>1</v>
      </c>
    </row>
    <row r="163" spans="1:29" s="17" customFormat="1" x14ac:dyDescent="0.25">
      <c r="A163" s="18" t="s">
        <v>1189</v>
      </c>
      <c r="B163" s="28" t="s">
        <v>1190</v>
      </c>
      <c r="C163" s="24">
        <f>IF(ISBLANK('Dados Normal. pelo Peso - Chuva'!C163),"",('Dados Normal. pelo Peso - Chuva'!C163-'Dados Normal. pelo Peso - Chuva'!C$194)/('Dados Normal. pelo Peso - Chuva'!C$193-'Dados Normal. pelo Peso - Chuva'!C$194))</f>
        <v>0.62193580400302062</v>
      </c>
      <c r="D163" s="24">
        <f>IF(ISBLANK('Dados Normal. pelo Peso - Chuva'!D163),"",('Dados Normal. pelo Peso - Chuva'!D163-'Dados Normal. pelo Peso - Chuva'!D$194)/('Dados Normal. pelo Peso - Chuva'!D$193-'Dados Normal. pelo Peso - Chuva'!D$194))</f>
        <v>0.36025604215680701</v>
      </c>
      <c r="E163" s="24">
        <f>IF(ISBLANK('Dados Normal. pelo Peso - Chuva'!E163),"",('Dados Normal. pelo Peso - Chuva'!E163-'Dados Normal. pelo Peso - Chuva'!E$194)/('Dados Normal. pelo Peso - Chuva'!E$193-'Dados Normal. pelo Peso - Chuva'!E$194))</f>
        <v>0.69655684914540494</v>
      </c>
      <c r="F163" s="24">
        <f>IF(ISBLANK('Dados Normal. pelo Peso - Chuva'!F163),"",('Dados Normal. pelo Peso - Chuva'!F163-'Dados Normal. pelo Peso - Chuva'!F$194)/('Dados Normal. pelo Peso - Chuva'!F$193-'Dados Normal. pelo Peso - Chuva'!F$194))</f>
        <v>0.69794188861985473</v>
      </c>
      <c r="G163" s="24">
        <f>IF(ISBLANK('Dados Normal. pelo Peso - Chuva'!G163),"",('Dados Normal. pelo Peso - Chuva'!G163-'Dados Normal. pelo Peso - Chuva'!G$194)/('Dados Normal. pelo Peso - Chuva'!G$193-'Dados Normal. pelo Peso - Chuva'!G$194))</f>
        <v>0.12739867137012947</v>
      </c>
      <c r="H163" s="24">
        <f>IF(ISBLANK('Dados Normal. pelo Peso - Chuva'!H163),"",('Dados Normal. pelo Peso - Chuva'!H163-'Dados Normal. pelo Peso - Chuva'!H$194)/('Dados Normal. pelo Peso - Chuva'!H$193-'Dados Normal. pelo Peso - Chuva'!H$194))</f>
        <v>0.45996949004210363</v>
      </c>
      <c r="I163" s="24">
        <f>IF(ISBLANK('Dados Normal. pelo Peso - Chuva'!I163),"",('Dados Normal. pelo Peso - Chuva'!I163-'Dados Normal. pelo Peso - Chuva'!I$194)/('Dados Normal. pelo Peso - Chuva'!I$193-'Dados Normal. pelo Peso - Chuva'!I$194))</f>
        <v>0.56800000000000006</v>
      </c>
      <c r="J163" s="24">
        <f>IF(ISBLANK('Dados Normal. pelo Peso - Chuva'!J163),"",('Dados Normal. pelo Peso - Chuva'!J163-'Dados Normal. pelo Peso - Chuva'!J$194)/('Dados Normal. pelo Peso - Chuva'!J$193-'Dados Normal. pelo Peso - Chuva'!J$194))</f>
        <v>0.59157595835305266</v>
      </c>
      <c r="K163" s="24">
        <f>IF(ISBLANK('Dados Normal. pelo Peso - Chuva'!K163),"",('Dados Normal. pelo Peso - Chuva'!K163-'Dados Normal. pelo Peso - Chuva'!K$194)/('Dados Normal. pelo Peso - Chuva'!K$193-'Dados Normal. pelo Peso - Chuva'!K$194))</f>
        <v>0.62875215641173088</v>
      </c>
      <c r="L163" s="24">
        <f>IF(ISBLANK('Dados Normal. pelo Peso - Chuva'!L163),"",('Dados Normal. pelo Peso - Chuva'!L163-'Dados Normal. pelo Peso - Chuva'!L$194)/('Dados Normal. pelo Peso - Chuva'!L$193-'Dados Normal. pelo Peso - Chuva'!L$194))</f>
        <v>0.55584232754575313</v>
      </c>
      <c r="M163" s="24">
        <f>IF(ISBLANK('Dados Normal. pelo Peso - Chuva'!M163),"",('Dados Normal. pelo Peso - Chuva'!M163-'Dados Normal. pelo Peso - Chuva'!M$194)/('Dados Normal. pelo Peso - Chuva'!M$193-'Dados Normal. pelo Peso - Chuva'!M$194))</f>
        <v>0.43428968070337809</v>
      </c>
      <c r="N163" s="24">
        <f>IF(ISBLANK('Dados Normal. pelo Peso - Chuva'!N163),"",('Dados Normal. pelo Peso - Chuva'!N163-'Dados Normal. pelo Peso - Chuva'!N$194)/('Dados Normal. pelo Peso - Chuva'!N$193-'Dados Normal. pelo Peso - Chuva'!N$194))</f>
        <v>0.84263959390862975</v>
      </c>
      <c r="O163" s="24">
        <f>IF(ISBLANK('Dados Normal. pelo Peso - Chuva'!O163),"",('Dados Normal. pelo Peso - Chuva'!O163-'Dados Normal. pelo Peso - Chuva'!O$194)/('Dados Normal. pelo Peso - Chuva'!O$193-'Dados Normal. pelo Peso - Chuva'!O$194))</f>
        <v>0.65917721518987349</v>
      </c>
      <c r="P163" s="24">
        <f>IF(ISBLANK('Dados Normal. pelo Peso - Chuva'!P163),"",('Dados Normal. pelo Peso - Chuva'!P163-'Dados Normal. pelo Peso - Chuva'!P$194)/('Dados Normal. pelo Peso - Chuva'!P$193-'Dados Normal. pelo Peso - Chuva'!P$194))</f>
        <v>0.29988726042841085</v>
      </c>
      <c r="Q163" s="24">
        <f>IF(ISBLANK('Dados Normal. pelo Peso - Chuva'!Q163),"",('Dados Normal. pelo Peso - Chuva'!Q163-'Dados Normal. pelo Peso - Chuva'!Q$194)/('Dados Normal. pelo Peso - Chuva'!Q$193-'Dados Normal. pelo Peso - Chuva'!Q$194))</f>
        <v>0</v>
      </c>
      <c r="R163" s="24">
        <f>IF(ISBLANK('Dados Normal. pelo Peso - Chuva'!R163),"",('Dados Normal. pelo Peso - Chuva'!R163-'Dados Normal. pelo Peso - Chuva'!R$194)/('Dados Normal. pelo Peso - Chuva'!R$193-'Dados Normal. pelo Peso - Chuva'!R$194))</f>
        <v>1</v>
      </c>
      <c r="S163" s="24">
        <f>IF(ISBLANK('Dados Normal. pelo Peso - Chuva'!S163),"",('Dados Normal. pelo Peso - Chuva'!S163-'Dados Normal. pelo Peso - Chuva'!S$194)/('Dados Normal. pelo Peso - Chuva'!S$193-'Dados Normal. pelo Peso - Chuva'!S$194))</f>
        <v>0.33333333333333343</v>
      </c>
      <c r="T163" s="24">
        <f>IF(ISBLANK('Dados Normal. pelo Peso - Chuva'!T163),"",('Dados Normal. pelo Peso - Chuva'!T163-'Dados Normal. pelo Peso - Chuva'!T$194)/('Dados Normal. pelo Peso - Chuva'!T$193-'Dados Normal. pelo Peso - Chuva'!T$194))</f>
        <v>1</v>
      </c>
      <c r="U163" s="24">
        <f>IF(ISBLANK('Dados Normal. pelo Peso - Chuva'!U163),"",('Dados Normal. pelo Peso - Chuva'!U163-'Dados Normal. pelo Peso - Chuva'!U$194)/('Dados Normal. pelo Peso - Chuva'!U$193-'Dados Normal. pelo Peso - Chuva'!U$194))</f>
        <v>1</v>
      </c>
      <c r="V163" s="24">
        <f>IF(ISBLANK('Dados Normal. pelo Peso - Chuva'!V163),"",('Dados Normal. pelo Peso - Chuva'!V163-'Dados Normal. pelo Peso - Chuva'!V$194)/('Dados Normal. pelo Peso - Chuva'!V$193-'Dados Normal. pelo Peso - Chuva'!V$194))</f>
        <v>0.41666666666666635</v>
      </c>
      <c r="W163" s="24">
        <f>IF(ISBLANK('Dados Normal. pelo Peso - Chuva'!W163),"",('Dados Normal. pelo Peso - Chuva'!W163-'Dados Normal. pelo Peso - Chuva'!W$194)/('Dados Normal. pelo Peso - Chuva'!W$193-'Dados Normal. pelo Peso - Chuva'!W$194))</f>
        <v>0.68014375561545415</v>
      </c>
      <c r="X163" s="24">
        <f>IF(ISBLANK('Dados Normal. pelo Peso - Chuva'!X163),"",('Dados Normal. pelo Peso - Chuva'!X163-'Dados Normal. pelo Peso - Chuva'!X$194)/('Dados Normal. pelo Peso - Chuva'!X$193-'Dados Normal. pelo Peso - Chuva'!X$194))</f>
        <v>0.24931129476583977</v>
      </c>
      <c r="Y163" s="24">
        <f>IF(ISBLANK('Dados Normal. pelo Peso - Chuva'!Y163),"",('Dados Normal. pelo Peso - Chuva'!Y163-'Dados Normal. pelo Peso - Chuva'!Y$194)/('Dados Normal. pelo Peso - Chuva'!Y$193-'Dados Normal. pelo Peso - Chuva'!Y$194))</f>
        <v>0.77120822622107965</v>
      </c>
      <c r="Z163" s="24">
        <f>IF(ISBLANK('Dados Normal. pelo Peso - Chuva'!Z163),"",('Dados Normal. pelo Peso - Chuva'!Z163-'Dados Normal. pelo Peso - Chuva'!Z$194)/('Dados Normal. pelo Peso - Chuva'!Z$193-'Dados Normal. pelo Peso - Chuva'!Z$194))</f>
        <v>0.8257073565076799</v>
      </c>
      <c r="AA163" s="24">
        <f>IF(ISBLANK('Dados Normal. pelo Peso - Chuva'!AA163),"",('Dados Normal. pelo Peso - Chuva'!AA163-'Dados Normal. pelo Peso - Chuva'!AA$194)/('Dados Normal. pelo Peso - Chuva'!AA$193-'Dados Normal. pelo Peso - Chuva'!AA$194))</f>
        <v>0.84217582838536664</v>
      </c>
      <c r="AB163" s="24">
        <f>IF(ISBLANK('Dados Normal. pelo Peso - Chuva'!AB163),"",('Dados Normal. pelo Peso - Chuva'!AB163-'Dados Normal. pelo Peso - Chuva'!AB$194)/('Dados Normal. pelo Peso - Chuva'!AB$193-'Dados Normal. pelo Peso - Chuva'!AB$194))</f>
        <v>0.42553191489361686</v>
      </c>
      <c r="AC163" s="24">
        <f>IF(ISBLANK('Dados Normal. pelo Peso - Chuva'!AC163),"",('Dados Normal. pelo Peso - Chuva'!AC163-'Dados Normal. pelo Peso - Chuva'!AC$194)/('Dados Normal. pelo Peso - Chuva'!AC$193-'Dados Normal. pelo Peso - Chuva'!AC$194))</f>
        <v>0.60416666666666663</v>
      </c>
    </row>
    <row r="164" spans="1:29" s="17" customFormat="1" x14ac:dyDescent="0.25">
      <c r="A164" s="18" t="s">
        <v>1191</v>
      </c>
      <c r="B164" s="28" t="s">
        <v>1192</v>
      </c>
      <c r="C164" s="24">
        <f>IF(ISBLANK('Dados Normal. pelo Peso - Chuva'!C164),"",('Dados Normal. pelo Peso - Chuva'!C164-'Dados Normal. pelo Peso - Chuva'!C$194)/('Dados Normal. pelo Peso - Chuva'!C$193-'Dados Normal. pelo Peso - Chuva'!C$194))</f>
        <v>0.65680259338352409</v>
      </c>
      <c r="D164" s="24">
        <f>IF(ISBLANK('Dados Normal. pelo Peso - Chuva'!D164),"",('Dados Normal. pelo Peso - Chuva'!D164-'Dados Normal. pelo Peso - Chuva'!D$194)/('Dados Normal. pelo Peso - Chuva'!D$193-'Dados Normal. pelo Peso - Chuva'!D$194))</f>
        <v>0.36925087343426616</v>
      </c>
      <c r="E164" s="24">
        <f>IF(ISBLANK('Dados Normal. pelo Peso - Chuva'!E164),"",('Dados Normal. pelo Peso - Chuva'!E164-'Dados Normal. pelo Peso - Chuva'!E$194)/('Dados Normal. pelo Peso - Chuva'!E$193-'Dados Normal. pelo Peso - Chuva'!E$194))</f>
        <v>0.64429031459004216</v>
      </c>
      <c r="F164" s="24">
        <f>IF(ISBLANK('Dados Normal. pelo Peso - Chuva'!F164),"",('Dados Normal. pelo Peso - Chuva'!F164-'Dados Normal. pelo Peso - Chuva'!F$194)/('Dados Normal. pelo Peso - Chuva'!F$193-'Dados Normal. pelo Peso - Chuva'!F$194))</f>
        <v>0.62015738498789363</v>
      </c>
      <c r="G164" s="24">
        <f>IF(ISBLANK('Dados Normal. pelo Peso - Chuva'!G164),"",('Dados Normal. pelo Peso - Chuva'!G164-'Dados Normal. pelo Peso - Chuva'!G$194)/('Dados Normal. pelo Peso - Chuva'!G$193-'Dados Normal. pelo Peso - Chuva'!G$194))</f>
        <v>0.28908424815078793</v>
      </c>
      <c r="H164" s="24">
        <f>IF(ISBLANK('Dados Normal. pelo Peso - Chuva'!H164),"",('Dados Normal. pelo Peso - Chuva'!H164-'Dados Normal. pelo Peso - Chuva'!H$194)/('Dados Normal. pelo Peso - Chuva'!H$193-'Dados Normal. pelo Peso - Chuva'!H$194))</f>
        <v>0.478573775093455</v>
      </c>
      <c r="I164" s="24">
        <f>IF(ISBLANK('Dados Normal. pelo Peso - Chuva'!I164),"",('Dados Normal. pelo Peso - Chuva'!I164-'Dados Normal. pelo Peso - Chuva'!I$194)/('Dados Normal. pelo Peso - Chuva'!I$193-'Dados Normal. pelo Peso - Chuva'!I$194))</f>
        <v>0.66493023255813966</v>
      </c>
      <c r="J164" s="24">
        <f>IF(ISBLANK('Dados Normal. pelo Peso - Chuva'!J164),"",('Dados Normal. pelo Peso - Chuva'!J164-'Dados Normal. pelo Peso - Chuva'!J$194)/('Dados Normal. pelo Peso - Chuva'!J$193-'Dados Normal. pelo Peso - Chuva'!J$194))</f>
        <v>0.55939422621864665</v>
      </c>
      <c r="K164" s="24">
        <f>IF(ISBLANK('Dados Normal. pelo Peso - Chuva'!K164),"",('Dados Normal. pelo Peso - Chuva'!K164-'Dados Normal. pelo Peso - Chuva'!K$194)/('Dados Normal. pelo Peso - Chuva'!K$193-'Dados Normal. pelo Peso - Chuva'!K$194))</f>
        <v>0.59183438757906837</v>
      </c>
      <c r="L164" s="24">
        <f>IF(ISBLANK('Dados Normal. pelo Peso - Chuva'!L164),"",('Dados Normal. pelo Peso - Chuva'!L164-'Dados Normal. pelo Peso - Chuva'!L$194)/('Dados Normal. pelo Peso - Chuva'!L$193-'Dados Normal. pelo Peso - Chuva'!L$194))</f>
        <v>0.66740966682308756</v>
      </c>
      <c r="M164" s="24">
        <f>IF(ISBLANK('Dados Normal. pelo Peso - Chuva'!M164),"",('Dados Normal. pelo Peso - Chuva'!M164-'Dados Normal. pelo Peso - Chuva'!M$194)/('Dados Normal. pelo Peso - Chuva'!M$193-'Dados Normal. pelo Peso - Chuva'!M$194))</f>
        <v>0.49872744099953725</v>
      </c>
      <c r="N164" s="24">
        <f>IF(ISBLANK('Dados Normal. pelo Peso - Chuva'!N164),"",('Dados Normal. pelo Peso - Chuva'!N164-'Dados Normal. pelo Peso - Chuva'!N$194)/('Dados Normal. pelo Peso - Chuva'!N$193-'Dados Normal. pelo Peso - Chuva'!N$194))</f>
        <v>0.53087986463620962</v>
      </c>
      <c r="O164" s="24">
        <f>IF(ISBLANK('Dados Normal. pelo Peso - Chuva'!O164),"",('Dados Normal. pelo Peso - Chuva'!O164-'Dados Normal. pelo Peso - Chuva'!O$194)/('Dados Normal. pelo Peso - Chuva'!O$193-'Dados Normal. pelo Peso - Chuva'!O$194))</f>
        <v>0.43401898734177208</v>
      </c>
      <c r="P164" s="24">
        <f>IF(ISBLANK('Dados Normal. pelo Peso - Chuva'!P164),"",('Dados Normal. pelo Peso - Chuva'!P164-'Dados Normal. pelo Peso - Chuva'!P$194)/('Dados Normal. pelo Peso - Chuva'!P$193-'Dados Normal. pelo Peso - Chuva'!P$194))</f>
        <v>0.26719278466741775</v>
      </c>
      <c r="Q164" s="24">
        <f>IF(ISBLANK('Dados Normal. pelo Peso - Chuva'!Q164),"",('Dados Normal. pelo Peso - Chuva'!Q164-'Dados Normal. pelo Peso - Chuva'!Q$194)/('Dados Normal. pelo Peso - Chuva'!Q$193-'Dados Normal. pelo Peso - Chuva'!Q$194))</f>
        <v>0</v>
      </c>
      <c r="R164" s="24">
        <f>IF(ISBLANK('Dados Normal. pelo Peso - Chuva'!R164),"",('Dados Normal. pelo Peso - Chuva'!R164-'Dados Normal. pelo Peso - Chuva'!R$194)/('Dados Normal. pelo Peso - Chuva'!R$193-'Dados Normal. pelo Peso - Chuva'!R$194))</f>
        <v>0</v>
      </c>
      <c r="S164" s="24">
        <f>IF(ISBLANK('Dados Normal. pelo Peso - Chuva'!S164),"",('Dados Normal. pelo Peso - Chuva'!S164-'Dados Normal. pelo Peso - Chuva'!S$194)/('Dados Normal. pelo Peso - Chuva'!S$193-'Dados Normal. pelo Peso - Chuva'!S$194))</f>
        <v>0.33333333333333343</v>
      </c>
      <c r="T164" s="24">
        <f>IF(ISBLANK('Dados Normal. pelo Peso - Chuva'!T164),"",('Dados Normal. pelo Peso - Chuva'!T164-'Dados Normal. pelo Peso - Chuva'!T$194)/('Dados Normal. pelo Peso - Chuva'!T$193-'Dados Normal. pelo Peso - Chuva'!T$194))</f>
        <v>1</v>
      </c>
      <c r="U164" s="24">
        <f>IF(ISBLANK('Dados Normal. pelo Peso - Chuva'!U164),"",('Dados Normal. pelo Peso - Chuva'!U164-'Dados Normal. pelo Peso - Chuva'!U$194)/('Dados Normal. pelo Peso - Chuva'!U$193-'Dados Normal. pelo Peso - Chuva'!U$194))</f>
        <v>1</v>
      </c>
      <c r="V164" s="24">
        <f>IF(ISBLANK('Dados Normal. pelo Peso - Chuva'!V164),"",('Dados Normal. pelo Peso - Chuva'!V164-'Dados Normal. pelo Peso - Chuva'!V$194)/('Dados Normal. pelo Peso - Chuva'!V$193-'Dados Normal. pelo Peso - Chuva'!V$194))</f>
        <v>0.41666666666666635</v>
      </c>
      <c r="W164" s="24">
        <f>IF(ISBLANK('Dados Normal. pelo Peso - Chuva'!W164),"",('Dados Normal. pelo Peso - Chuva'!W164-'Dados Normal. pelo Peso - Chuva'!W$194)/('Dados Normal. pelo Peso - Chuva'!W$193-'Dados Normal. pelo Peso - Chuva'!W$194))</f>
        <v>0.84456424079065584</v>
      </c>
      <c r="X164" s="24">
        <f>IF(ISBLANK('Dados Normal. pelo Peso - Chuva'!X164),"",('Dados Normal. pelo Peso - Chuva'!X164-'Dados Normal. pelo Peso - Chuva'!X$194)/('Dados Normal. pelo Peso - Chuva'!X$193-'Dados Normal. pelo Peso - Chuva'!X$194))</f>
        <v>0.37878787878787845</v>
      </c>
      <c r="Y164" s="24">
        <f>IF(ISBLANK('Dados Normal. pelo Peso - Chuva'!Y164),"",('Dados Normal. pelo Peso - Chuva'!Y164-'Dados Normal. pelo Peso - Chuva'!Y$194)/('Dados Normal. pelo Peso - Chuva'!Y$193-'Dados Normal. pelo Peso - Chuva'!Y$194))</f>
        <v>0.60600730618319576</v>
      </c>
      <c r="Z164" s="24">
        <f>IF(ISBLANK('Dados Normal. pelo Peso - Chuva'!Z164),"",('Dados Normal. pelo Peso - Chuva'!Z164-'Dados Normal. pelo Peso - Chuva'!Z$194)/('Dados Normal. pelo Peso - Chuva'!Z$193-'Dados Normal. pelo Peso - Chuva'!Z$194))</f>
        <v>0.71220695230396125</v>
      </c>
      <c r="AA164" s="24">
        <f>IF(ISBLANK('Dados Normal. pelo Peso - Chuva'!AA164),"",('Dados Normal. pelo Peso - Chuva'!AA164-'Dados Normal. pelo Peso - Chuva'!AA$194)/('Dados Normal. pelo Peso - Chuva'!AA$193-'Dados Normal. pelo Peso - Chuva'!AA$194))</f>
        <v>0.70197280214518298</v>
      </c>
      <c r="AB164" s="24">
        <f>IF(ISBLANK('Dados Normal. pelo Peso - Chuva'!AB164),"",('Dados Normal. pelo Peso - Chuva'!AB164-'Dados Normal. pelo Peso - Chuva'!AB$194)/('Dados Normal. pelo Peso - Chuva'!AB$193-'Dados Normal. pelo Peso - Chuva'!AB$194))</f>
        <v>0.61702127659574491</v>
      </c>
      <c r="AC164" s="24">
        <f>IF(ISBLANK('Dados Normal. pelo Peso - Chuva'!AC164),"",('Dados Normal. pelo Peso - Chuva'!AC164-'Dados Normal. pelo Peso - Chuva'!AC$194)/('Dados Normal. pelo Peso - Chuva'!AC$193-'Dados Normal. pelo Peso - Chuva'!AC$194))</f>
        <v>0.625</v>
      </c>
    </row>
    <row r="165" spans="1:29" s="17" customFormat="1" x14ac:dyDescent="0.25">
      <c r="A165" s="18" t="s">
        <v>1193</v>
      </c>
      <c r="B165" s="28" t="s">
        <v>1194</v>
      </c>
      <c r="C165" s="24">
        <f>IF(ISBLANK('Dados Normal. pelo Peso - Chuva'!C165),"",('Dados Normal. pelo Peso - Chuva'!C165-'Dados Normal. pelo Peso - Chuva'!C$194)/('Dados Normal. pelo Peso - Chuva'!C$193-'Dados Normal. pelo Peso - Chuva'!C$194))</f>
        <v>0.57303259586456112</v>
      </c>
      <c r="D165" s="24">
        <f>IF(ISBLANK('Dados Normal. pelo Peso - Chuva'!D165),"",('Dados Normal. pelo Peso - Chuva'!D165-'Dados Normal. pelo Peso - Chuva'!D$194)/('Dados Normal. pelo Peso - Chuva'!D$193-'Dados Normal. pelo Peso - Chuva'!D$194))</f>
        <v>0.41629609999108325</v>
      </c>
      <c r="E165" s="24">
        <f>IF(ISBLANK('Dados Normal. pelo Peso - Chuva'!E165),"",('Dados Normal. pelo Peso - Chuva'!E165-'Dados Normal. pelo Peso - Chuva'!E$194)/('Dados Normal. pelo Peso - Chuva'!E$193-'Dados Normal. pelo Peso - Chuva'!E$194))</f>
        <v>0.63512509289076047</v>
      </c>
      <c r="F165" s="24">
        <f>IF(ISBLANK('Dados Normal. pelo Peso - Chuva'!F165),"",('Dados Normal. pelo Peso - Chuva'!F165-'Dados Normal. pelo Peso - Chuva'!F$194)/('Dados Normal. pelo Peso - Chuva'!F$193-'Dados Normal. pelo Peso - Chuva'!F$194))</f>
        <v>0.60986682808716719</v>
      </c>
      <c r="G165" s="24">
        <f>IF(ISBLANK('Dados Normal. pelo Peso - Chuva'!G165),"",('Dados Normal. pelo Peso - Chuva'!G165-'Dados Normal. pelo Peso - Chuva'!G$194)/('Dados Normal. pelo Peso - Chuva'!G$193-'Dados Normal. pelo Peso - Chuva'!G$194))</f>
        <v>0.12589044659728782</v>
      </c>
      <c r="H165" s="24">
        <f>IF(ISBLANK('Dados Normal. pelo Peso - Chuva'!H165),"",('Dados Normal. pelo Peso - Chuva'!H165-'Dados Normal. pelo Peso - Chuva'!H$194)/('Dados Normal. pelo Peso - Chuva'!H$193-'Dados Normal. pelo Peso - Chuva'!H$194))</f>
        <v>0.85416274232962308</v>
      </c>
      <c r="I165" s="24">
        <f>IF(ISBLANK('Dados Normal. pelo Peso - Chuva'!I165),"",('Dados Normal. pelo Peso - Chuva'!I165-'Dados Normal. pelo Peso - Chuva'!I$194)/('Dados Normal. pelo Peso - Chuva'!I$193-'Dados Normal. pelo Peso - Chuva'!I$194))</f>
        <v>0.32334883720930246</v>
      </c>
      <c r="J165" s="24">
        <f>IF(ISBLANK('Dados Normal. pelo Peso - Chuva'!J165),"",('Dados Normal. pelo Peso - Chuva'!J165-'Dados Normal. pelo Peso - Chuva'!J$194)/('Dados Normal. pelo Peso - Chuva'!J$193-'Dados Normal. pelo Peso - Chuva'!J$194))</f>
        <v>0.46947468054898267</v>
      </c>
      <c r="K165" s="24">
        <f>IF(ISBLANK('Dados Normal. pelo Peso - Chuva'!K165),"",('Dados Normal. pelo Peso - Chuva'!K165-'Dados Normal. pelo Peso - Chuva'!K$194)/('Dados Normal. pelo Peso - Chuva'!K$193-'Dados Normal. pelo Peso - Chuva'!K$194))</f>
        <v>0.47648073605520408</v>
      </c>
      <c r="L165" s="24">
        <f>IF(ISBLANK('Dados Normal. pelo Peso - Chuva'!L165),"",('Dados Normal. pelo Peso - Chuva'!L165-'Dados Normal. pelo Peso - Chuva'!L$194)/('Dados Normal. pelo Peso - Chuva'!L$193-'Dados Normal. pelo Peso - Chuva'!L$194))</f>
        <v>0.85922102299389957</v>
      </c>
      <c r="M165" s="24">
        <f>IF(ISBLANK('Dados Normal. pelo Peso - Chuva'!M165),"",('Dados Normal. pelo Peso - Chuva'!M165-'Dados Normal. pelo Peso - Chuva'!M$194)/('Dados Normal. pelo Peso - Chuva'!M$193-'Dados Normal. pelo Peso - Chuva'!M$194))</f>
        <v>0.46807033780657115</v>
      </c>
      <c r="N165" s="24">
        <f>IF(ISBLANK('Dados Normal. pelo Peso - Chuva'!N165),"",('Dados Normal. pelo Peso - Chuva'!N165-'Dados Normal. pelo Peso - Chuva'!N$194)/('Dados Normal. pelo Peso - Chuva'!N$193-'Dados Normal. pelo Peso - Chuva'!N$194))</f>
        <v>0.78214890016920502</v>
      </c>
      <c r="O165" s="24">
        <f>IF(ISBLANK('Dados Normal. pelo Peso - Chuva'!O165),"",('Dados Normal. pelo Peso - Chuva'!O165-'Dados Normal. pelo Peso - Chuva'!O$194)/('Dados Normal. pelo Peso - Chuva'!O$193-'Dados Normal. pelo Peso - Chuva'!O$194))</f>
        <v>0.88449367088607578</v>
      </c>
      <c r="P165" s="24">
        <f>IF(ISBLANK('Dados Normal. pelo Peso - Chuva'!P165),"",('Dados Normal. pelo Peso - Chuva'!P165-'Dados Normal. pelo Peso - Chuva'!P$194)/('Dados Normal. pelo Peso - Chuva'!P$193-'Dados Normal. pelo Peso - Chuva'!P$194))</f>
        <v>1.1273957158962674E-2</v>
      </c>
      <c r="Q165" s="24">
        <f>IF(ISBLANK('Dados Normal. pelo Peso - Chuva'!Q165),"",('Dados Normal. pelo Peso - Chuva'!Q165-'Dados Normal. pelo Peso - Chuva'!Q$194)/('Dados Normal. pelo Peso - Chuva'!Q$193-'Dados Normal. pelo Peso - Chuva'!Q$194))</f>
        <v>0</v>
      </c>
      <c r="R165" s="24">
        <f>IF(ISBLANK('Dados Normal. pelo Peso - Chuva'!R165),"",('Dados Normal. pelo Peso - Chuva'!R165-'Dados Normal. pelo Peso - Chuva'!R$194)/('Dados Normal. pelo Peso - Chuva'!R$193-'Dados Normal. pelo Peso - Chuva'!R$194))</f>
        <v>1</v>
      </c>
      <c r="S165" s="24">
        <f>IF(ISBLANK('Dados Normal. pelo Peso - Chuva'!S165),"",('Dados Normal. pelo Peso - Chuva'!S165-'Dados Normal. pelo Peso - Chuva'!S$194)/('Dados Normal. pelo Peso - Chuva'!S$193-'Dados Normal. pelo Peso - Chuva'!S$194))</f>
        <v>1</v>
      </c>
      <c r="T165" s="24">
        <f>IF(ISBLANK('Dados Normal. pelo Peso - Chuva'!T165),"",('Dados Normal. pelo Peso - Chuva'!T165-'Dados Normal. pelo Peso - Chuva'!T$194)/('Dados Normal. pelo Peso - Chuva'!T$193-'Dados Normal. pelo Peso - Chuva'!T$194))</f>
        <v>1</v>
      </c>
      <c r="U165" s="24">
        <f>IF(ISBLANK('Dados Normal. pelo Peso - Chuva'!U165),"",('Dados Normal. pelo Peso - Chuva'!U165-'Dados Normal. pelo Peso - Chuva'!U$194)/('Dados Normal. pelo Peso - Chuva'!U$193-'Dados Normal. pelo Peso - Chuva'!U$194))</f>
        <v>1</v>
      </c>
      <c r="V165" s="24">
        <f>IF(ISBLANK('Dados Normal. pelo Peso - Chuva'!V165),"",('Dados Normal. pelo Peso - Chuva'!V165-'Dados Normal. pelo Peso - Chuva'!V$194)/('Dados Normal. pelo Peso - Chuva'!V$193-'Dados Normal. pelo Peso - Chuva'!V$194))</f>
        <v>0.625</v>
      </c>
      <c r="W165" s="24">
        <f>IF(ISBLANK('Dados Normal. pelo Peso - Chuva'!W165),"",('Dados Normal. pelo Peso - Chuva'!W165-'Dados Normal. pelo Peso - Chuva'!W$194)/('Dados Normal. pelo Peso - Chuva'!W$193-'Dados Normal. pelo Peso - Chuva'!W$194))</f>
        <v>0.62264150943396246</v>
      </c>
      <c r="X165" s="24">
        <f>IF(ISBLANK('Dados Normal. pelo Peso - Chuva'!X165),"",('Dados Normal. pelo Peso - Chuva'!X165-'Dados Normal. pelo Peso - Chuva'!X$194)/('Dados Normal. pelo Peso - Chuva'!X$193-'Dados Normal. pelo Peso - Chuva'!X$194))</f>
        <v>0.10812672176308454</v>
      </c>
      <c r="Y165" s="24">
        <f>IF(ISBLANK('Dados Normal. pelo Peso - Chuva'!Y165),"",('Dados Normal. pelo Peso - Chuva'!Y165-'Dados Normal. pelo Peso - Chuva'!Y$194)/('Dados Normal. pelo Peso - Chuva'!Y$193-'Dados Normal. pelo Peso - Chuva'!Y$194))</f>
        <v>0.63252604519009603</v>
      </c>
      <c r="Z165" s="24">
        <f>IF(ISBLANK('Dados Normal. pelo Peso - Chuva'!Z165),"",('Dados Normal. pelo Peso - Chuva'!Z165-'Dados Normal. pelo Peso - Chuva'!Z$194)/('Dados Normal. pelo Peso - Chuva'!Z$193-'Dados Normal. pelo Peso - Chuva'!Z$194))</f>
        <v>0.76071139854486669</v>
      </c>
      <c r="AA165" s="24">
        <f>IF(ISBLANK('Dados Normal. pelo Peso - Chuva'!AA165),"",('Dados Normal. pelo Peso - Chuva'!AA165-'Dados Normal. pelo Peso - Chuva'!AA$194)/('Dados Normal. pelo Peso - Chuva'!AA$193-'Dados Normal. pelo Peso - Chuva'!AA$194))</f>
        <v>0.58360467343420797</v>
      </c>
      <c r="AB165" s="24">
        <f>IF(ISBLANK('Dados Normal. pelo Peso - Chuva'!AB165),"",('Dados Normal. pelo Peso - Chuva'!AB165-'Dados Normal. pelo Peso - Chuva'!AB$194)/('Dados Normal. pelo Peso - Chuva'!AB$193-'Dados Normal. pelo Peso - Chuva'!AB$194))</f>
        <v>0.74468085106382986</v>
      </c>
      <c r="AC165" s="24">
        <f>IF(ISBLANK('Dados Normal. pelo Peso - Chuva'!AC165),"",('Dados Normal. pelo Peso - Chuva'!AC165-'Dados Normal. pelo Peso - Chuva'!AC$194)/('Dados Normal. pelo Peso - Chuva'!AC$193-'Dados Normal. pelo Peso - Chuva'!AC$194))</f>
        <v>0.33333333333333326</v>
      </c>
    </row>
    <row r="166" spans="1:29" s="17" customFormat="1" x14ac:dyDescent="0.25">
      <c r="A166" s="18" t="s">
        <v>1195</v>
      </c>
      <c r="B166" s="28" t="s">
        <v>1196</v>
      </c>
      <c r="C166" s="24">
        <f>IF(ISBLANK('Dados Normal. pelo Peso - Chuva'!C166),"",('Dados Normal. pelo Peso - Chuva'!C166-'Dados Normal. pelo Peso - Chuva'!C$194)/('Dados Normal. pelo Peso - Chuva'!C$193-'Dados Normal. pelo Peso - Chuva'!C$194))</f>
        <v>0.45828971553341713</v>
      </c>
      <c r="D166" s="24">
        <f>IF(ISBLANK('Dados Normal. pelo Peso - Chuva'!D166),"",('Dados Normal. pelo Peso - Chuva'!D166-'Dados Normal. pelo Peso - Chuva'!D$194)/('Dados Normal. pelo Peso - Chuva'!D$193-'Dados Normal. pelo Peso - Chuva'!D$194))</f>
        <v>0.54226677049879957</v>
      </c>
      <c r="E166" s="24">
        <f>IF(ISBLANK('Dados Normal. pelo Peso - Chuva'!E166),"",('Dados Normal. pelo Peso - Chuva'!E166-'Dados Normal. pelo Peso - Chuva'!E$194)/('Dados Normal. pelo Peso - Chuva'!E$193-'Dados Normal. pelo Peso - Chuva'!E$194))</f>
        <v>0.46643547188506301</v>
      </c>
      <c r="F166" s="24">
        <f>IF(ISBLANK('Dados Normal. pelo Peso - Chuva'!F166),"",('Dados Normal. pelo Peso - Chuva'!F166-'Dados Normal. pelo Peso - Chuva'!F$194)/('Dados Normal. pelo Peso - Chuva'!F$193-'Dados Normal. pelo Peso - Chuva'!F$194))</f>
        <v>0.39891041162227608</v>
      </c>
      <c r="G166" s="24">
        <f>IF(ISBLANK('Dados Normal. pelo Peso - Chuva'!G166),"",('Dados Normal. pelo Peso - Chuva'!G166-'Dados Normal. pelo Peso - Chuva'!G$194)/('Dados Normal. pelo Peso - Chuva'!G$193-'Dados Normal. pelo Peso - Chuva'!G$194))</f>
        <v>0.22803239125891667</v>
      </c>
      <c r="H166" s="24">
        <f>IF(ISBLANK('Dados Normal. pelo Peso - Chuva'!H166),"",('Dados Normal. pelo Peso - Chuva'!H166-'Dados Normal. pelo Peso - Chuva'!H$194)/('Dados Normal. pelo Peso - Chuva'!H$193-'Dados Normal. pelo Peso - Chuva'!H$194))</f>
        <v>0.86361044122325392</v>
      </c>
      <c r="I166" s="24">
        <f>IF(ISBLANK('Dados Normal. pelo Peso - Chuva'!I166),"",('Dados Normal. pelo Peso - Chuva'!I166-'Dados Normal. pelo Peso - Chuva'!I$194)/('Dados Normal. pelo Peso - Chuva'!I$193-'Dados Normal. pelo Peso - Chuva'!I$194))</f>
        <v>0.4573023255813955</v>
      </c>
      <c r="J166" s="24">
        <f>IF(ISBLANK('Dados Normal. pelo Peso - Chuva'!J166),"",('Dados Normal. pelo Peso - Chuva'!J166-'Dados Normal. pelo Peso - Chuva'!J$194)/('Dados Normal. pelo Peso - Chuva'!J$193-'Dados Normal. pelo Peso - Chuva'!J$194))</f>
        <v>0.55797444391859929</v>
      </c>
      <c r="K166" s="24">
        <f>IF(ISBLANK('Dados Normal. pelo Peso - Chuva'!K166),"",('Dados Normal. pelo Peso - Chuva'!K166-'Dados Normal. pelo Peso - Chuva'!K$194)/('Dados Normal. pelo Peso - Chuva'!K$193-'Dados Normal. pelo Peso - Chuva'!K$194))</f>
        <v>0.63645773433007469</v>
      </c>
      <c r="L166" s="24">
        <f>IF(ISBLANK('Dados Normal. pelo Peso - Chuva'!L166),"",('Dados Normal. pelo Peso - Chuva'!L166-'Dados Normal. pelo Peso - Chuva'!L$194)/('Dados Normal. pelo Peso - Chuva'!L$193-'Dados Normal. pelo Peso - Chuva'!L$194))</f>
        <v>0.82778038479587046</v>
      </c>
      <c r="M166" s="24">
        <f>IF(ISBLANK('Dados Normal. pelo Peso - Chuva'!M166),"",('Dados Normal. pelo Peso - Chuva'!M166-'Dados Normal. pelo Peso - Chuva'!M$194)/('Dados Normal. pelo Peso - Chuva'!M$193-'Dados Normal. pelo Peso - Chuva'!M$194))</f>
        <v>0.57172605275335497</v>
      </c>
      <c r="N166" s="24">
        <f>IF(ISBLANK('Dados Normal. pelo Peso - Chuva'!N166),"",('Dados Normal. pelo Peso - Chuva'!N166-'Dados Normal. pelo Peso - Chuva'!N$194)/('Dados Normal. pelo Peso - Chuva'!N$193-'Dados Normal. pelo Peso - Chuva'!N$194))</f>
        <v>0.64043993231810492</v>
      </c>
      <c r="O166" s="24">
        <f>IF(ISBLANK('Dados Normal. pelo Peso - Chuva'!O166),"",('Dados Normal. pelo Peso - Chuva'!O166-'Dados Normal. pelo Peso - Chuva'!O$194)/('Dados Normal. pelo Peso - Chuva'!O$193-'Dados Normal. pelo Peso - Chuva'!O$194))</f>
        <v>0.77848101265822789</v>
      </c>
      <c r="P166" s="24">
        <f>IF(ISBLANK('Dados Normal. pelo Peso - Chuva'!P166),"",('Dados Normal. pelo Peso - Chuva'!P166-'Dados Normal. pelo Peso - Chuva'!P$194)/('Dados Normal. pelo Peso - Chuva'!P$193-'Dados Normal. pelo Peso - Chuva'!P$194))</f>
        <v>0.1691093573844418</v>
      </c>
      <c r="Q166" s="24">
        <f>IF(ISBLANK('Dados Normal. pelo Peso - Chuva'!Q166),"",('Dados Normal. pelo Peso - Chuva'!Q166-'Dados Normal. pelo Peso - Chuva'!Q$194)/('Dados Normal. pelo Peso - Chuva'!Q$193-'Dados Normal. pelo Peso - Chuva'!Q$194))</f>
        <v>1</v>
      </c>
      <c r="R166" s="24">
        <f>IF(ISBLANK('Dados Normal. pelo Peso - Chuva'!R166),"",('Dados Normal. pelo Peso - Chuva'!R166-'Dados Normal. pelo Peso - Chuva'!R$194)/('Dados Normal. pelo Peso - Chuva'!R$193-'Dados Normal. pelo Peso - Chuva'!R$194))</f>
        <v>1</v>
      </c>
      <c r="S166" s="24">
        <f>IF(ISBLANK('Dados Normal. pelo Peso - Chuva'!S166),"",('Dados Normal. pelo Peso - Chuva'!S166-'Dados Normal. pelo Peso - Chuva'!S$194)/('Dados Normal. pelo Peso - Chuva'!S$193-'Dados Normal. pelo Peso - Chuva'!S$194))</f>
        <v>0.66666666666666674</v>
      </c>
      <c r="T166" s="24">
        <f>IF(ISBLANK('Dados Normal. pelo Peso - Chuva'!T166),"",('Dados Normal. pelo Peso - Chuva'!T166-'Dados Normal. pelo Peso - Chuva'!T$194)/('Dados Normal. pelo Peso - Chuva'!T$193-'Dados Normal. pelo Peso - Chuva'!T$194))</f>
        <v>1</v>
      </c>
      <c r="U166" s="24">
        <f>IF(ISBLANK('Dados Normal. pelo Peso - Chuva'!U166),"",('Dados Normal. pelo Peso - Chuva'!U166-'Dados Normal. pelo Peso - Chuva'!U$194)/('Dados Normal. pelo Peso - Chuva'!U$193-'Dados Normal. pelo Peso - Chuva'!U$194))</f>
        <v>1</v>
      </c>
      <c r="V166" s="24">
        <f>IF(ISBLANK('Dados Normal. pelo Peso - Chuva'!V166),"",('Dados Normal. pelo Peso - Chuva'!V166-'Dados Normal. pelo Peso - Chuva'!V$194)/('Dados Normal. pelo Peso - Chuva'!V$193-'Dados Normal. pelo Peso - Chuva'!V$194))</f>
        <v>0.625</v>
      </c>
      <c r="W166" s="24">
        <f>IF(ISBLANK('Dados Normal. pelo Peso - Chuva'!W166),"",('Dados Normal. pelo Peso - Chuva'!W166-'Dados Normal. pelo Peso - Chuva'!W$194)/('Dados Normal. pelo Peso - Chuva'!W$193-'Dados Normal. pelo Peso - Chuva'!W$194))</f>
        <v>0.56828391734052064</v>
      </c>
      <c r="X166" s="24">
        <f>IF(ISBLANK('Dados Normal. pelo Peso - Chuva'!X166),"",('Dados Normal. pelo Peso - Chuva'!X166-'Dados Normal. pelo Peso - Chuva'!X$194)/('Dados Normal. pelo Peso - Chuva'!X$193-'Dados Normal. pelo Peso - Chuva'!X$194))</f>
        <v>0.44352617079889783</v>
      </c>
      <c r="Y166" s="24">
        <f>IF(ISBLANK('Dados Normal. pelo Peso - Chuva'!Y166),"",('Dados Normal. pelo Peso - Chuva'!Y166-'Dados Normal. pelo Peso - Chuva'!Y$194)/('Dados Normal. pelo Peso - Chuva'!Y$193-'Dados Normal. pelo Peso - Chuva'!Y$194))</f>
        <v>0.39764578541469353</v>
      </c>
      <c r="Z166" s="24">
        <f>IF(ISBLANK('Dados Normal. pelo Peso - Chuva'!Z166),"",('Dados Normal. pelo Peso - Chuva'!Z166-'Dados Normal. pelo Peso - Chuva'!Z$194)/('Dados Normal. pelo Peso - Chuva'!Z$193-'Dados Normal. pelo Peso - Chuva'!Z$194))</f>
        <v>0.36103476151980596</v>
      </c>
      <c r="AA166" s="24">
        <f>IF(ISBLANK('Dados Normal. pelo Peso - Chuva'!AA166),"",('Dados Normal. pelo Peso - Chuva'!AA166-'Dados Normal. pelo Peso - Chuva'!AA$194)/('Dados Normal. pelo Peso - Chuva'!AA$193-'Dados Normal. pelo Peso - Chuva'!AA$194))</f>
        <v>0.40030645470216436</v>
      </c>
      <c r="AB166" s="24">
        <f>IF(ISBLANK('Dados Normal. pelo Peso - Chuva'!AB166),"",('Dados Normal. pelo Peso - Chuva'!AB166-'Dados Normal. pelo Peso - Chuva'!AB$194)/('Dados Normal. pelo Peso - Chuva'!AB$193-'Dados Normal. pelo Peso - Chuva'!AB$194))</f>
        <v>0.21276595744680854</v>
      </c>
      <c r="AC166" s="24">
        <f>IF(ISBLANK('Dados Normal. pelo Peso - Chuva'!AC166),"",('Dados Normal. pelo Peso - Chuva'!AC166-'Dados Normal. pelo Peso - Chuva'!AC$194)/('Dados Normal. pelo Peso - Chuva'!AC$193-'Dados Normal. pelo Peso - Chuva'!AC$194))</f>
        <v>0.33333333333333326</v>
      </c>
    </row>
    <row r="167" spans="1:29" s="17" customFormat="1" x14ac:dyDescent="0.25">
      <c r="A167" s="18" t="s">
        <v>1197</v>
      </c>
      <c r="B167" s="28" t="s">
        <v>1198</v>
      </c>
      <c r="C167" s="24">
        <f>IF(ISBLANK('Dados Normal. pelo Peso - Chuva'!C167),"",('Dados Normal. pelo Peso - Chuva'!C167-'Dados Normal. pelo Peso - Chuva'!C$194)/('Dados Normal. pelo Peso - Chuva'!C$193-'Dados Normal. pelo Peso - Chuva'!C$194))</f>
        <v>0.82647569161022794</v>
      </c>
      <c r="D167" s="24">
        <f>IF(ISBLANK('Dados Normal. pelo Peso - Chuva'!D167),"",('Dados Normal. pelo Peso - Chuva'!D167-'Dados Normal. pelo Peso - Chuva'!D$194)/('Dados Normal. pelo Peso - Chuva'!D$193-'Dados Normal. pelo Peso - Chuva'!D$194))</f>
        <v>0.20990806215271596</v>
      </c>
      <c r="E167" s="24">
        <f>IF(ISBLANK('Dados Normal. pelo Peso - Chuva'!E167),"",('Dados Normal. pelo Peso - Chuva'!E167-'Dados Normal. pelo Peso - Chuva'!E$194)/('Dados Normal. pelo Peso - Chuva'!E$193-'Dados Normal. pelo Peso - Chuva'!E$194))</f>
        <v>0.4441416893732969</v>
      </c>
      <c r="F167" s="24">
        <f>IF(ISBLANK('Dados Normal. pelo Peso - Chuva'!F167),"",('Dados Normal. pelo Peso - Chuva'!F167-'Dados Normal. pelo Peso - Chuva'!F$194)/('Dados Normal. pelo Peso - Chuva'!F$193-'Dados Normal. pelo Peso - Chuva'!F$194))</f>
        <v>0.57082324455205813</v>
      </c>
      <c r="G167" s="24">
        <f>IF(ISBLANK('Dados Normal. pelo Peso - Chuva'!G167),"",('Dados Normal. pelo Peso - Chuva'!G167-'Dados Normal. pelo Peso - Chuva'!G$194)/('Dados Normal. pelo Peso - Chuva'!G$193-'Dados Normal. pelo Peso - Chuva'!G$194))</f>
        <v>4.7818366243805352E-2</v>
      </c>
      <c r="H167" s="24">
        <f>IF(ISBLANK('Dados Normal. pelo Peso - Chuva'!H167),"",('Dados Normal. pelo Peso - Chuva'!H167-'Dados Normal. pelo Peso - Chuva'!H$194)/('Dados Normal. pelo Peso - Chuva'!H$193-'Dados Normal. pelo Peso - Chuva'!H$194))</f>
        <v>1</v>
      </c>
      <c r="I167" s="24">
        <f>IF(ISBLANK('Dados Normal. pelo Peso - Chuva'!I167),"",('Dados Normal. pelo Peso - Chuva'!I167-'Dados Normal. pelo Peso - Chuva'!I$194)/('Dados Normal. pelo Peso - Chuva'!I$193-'Dados Normal. pelo Peso - Chuva'!I$194))</f>
        <v>0.91981395348837203</v>
      </c>
      <c r="J167" s="24">
        <f>IF(ISBLANK('Dados Normal. pelo Peso - Chuva'!J167),"",('Dados Normal. pelo Peso - Chuva'!J167-'Dados Normal. pelo Peso - Chuva'!J$194)/('Dados Normal. pelo Peso - Chuva'!J$193-'Dados Normal. pelo Peso - Chuva'!J$194))</f>
        <v>0.63464268812115499</v>
      </c>
      <c r="K167" s="24">
        <f>IF(ISBLANK('Dados Normal. pelo Peso - Chuva'!K167),"",('Dados Normal. pelo Peso - Chuva'!K167-'Dados Normal. pelo Peso - Chuva'!K$194)/('Dados Normal. pelo Peso - Chuva'!K$193-'Dados Normal. pelo Peso - Chuva'!K$194))</f>
        <v>0.27705577918343866</v>
      </c>
      <c r="L167" s="24">
        <f>IF(ISBLANK('Dados Normal. pelo Peso - Chuva'!L167),"",('Dados Normal. pelo Peso - Chuva'!L167-'Dados Normal. pelo Peso - Chuva'!L$194)/('Dados Normal. pelo Peso - Chuva'!L$193-'Dados Normal. pelo Peso - Chuva'!L$194))</f>
        <v>0.9702017832003752</v>
      </c>
      <c r="M167" s="24">
        <f>IF(ISBLANK('Dados Normal. pelo Peso - Chuva'!M167),"",('Dados Normal. pelo Peso - Chuva'!M167-'Dados Normal. pelo Peso - Chuva'!M$194)/('Dados Normal. pelo Peso - Chuva'!M$193-'Dados Normal. pelo Peso - Chuva'!M$194))</f>
        <v>0.90409532623785294</v>
      </c>
      <c r="N167" s="24">
        <f>IF(ISBLANK('Dados Normal. pelo Peso - Chuva'!N167),"",('Dados Normal. pelo Peso - Chuva'!N167-'Dados Normal. pelo Peso - Chuva'!N$194)/('Dados Normal. pelo Peso - Chuva'!N$193-'Dados Normal. pelo Peso - Chuva'!N$194))</f>
        <v>0.98434856175972951</v>
      </c>
      <c r="O167" s="24">
        <f>IF(ISBLANK('Dados Normal. pelo Peso - Chuva'!O167),"",('Dados Normal. pelo Peso - Chuva'!O167-'Dados Normal. pelo Peso - Chuva'!O$194)/('Dados Normal. pelo Peso - Chuva'!O$193-'Dados Normal. pelo Peso - Chuva'!O$194))</f>
        <v>0.92927215189873424</v>
      </c>
      <c r="P167" s="24">
        <f>IF(ISBLANK('Dados Normal. pelo Peso - Chuva'!P167),"",('Dados Normal. pelo Peso - Chuva'!P167-'Dados Normal. pelo Peso - Chuva'!P$194)/('Dados Normal. pelo Peso - Chuva'!P$193-'Dados Normal. pelo Peso - Chuva'!P$194))</f>
        <v>2.7057497181510081E-2</v>
      </c>
      <c r="Q167" s="24">
        <f>IF(ISBLANK('Dados Normal. pelo Peso - Chuva'!Q167),"",('Dados Normal. pelo Peso - Chuva'!Q167-'Dados Normal. pelo Peso - Chuva'!Q$194)/('Dados Normal. pelo Peso - Chuva'!Q$193-'Dados Normal. pelo Peso - Chuva'!Q$194))</f>
        <v>0</v>
      </c>
      <c r="R167" s="24">
        <f>IF(ISBLANK('Dados Normal. pelo Peso - Chuva'!R167),"",('Dados Normal. pelo Peso - Chuva'!R167-'Dados Normal. pelo Peso - Chuva'!R$194)/('Dados Normal. pelo Peso - Chuva'!R$193-'Dados Normal. pelo Peso - Chuva'!R$194))</f>
        <v>1</v>
      </c>
      <c r="S167" s="24">
        <f>IF(ISBLANK('Dados Normal. pelo Peso - Chuva'!S167),"",('Dados Normal. pelo Peso - Chuva'!S167-'Dados Normal. pelo Peso - Chuva'!S$194)/('Dados Normal. pelo Peso - Chuva'!S$193-'Dados Normal. pelo Peso - Chuva'!S$194))</f>
        <v>1</v>
      </c>
      <c r="T167" s="24">
        <f>IF(ISBLANK('Dados Normal. pelo Peso - Chuva'!T167),"",('Dados Normal. pelo Peso - Chuva'!T167-'Dados Normal. pelo Peso - Chuva'!T$194)/('Dados Normal. pelo Peso - Chuva'!T$193-'Dados Normal. pelo Peso - Chuva'!T$194))</f>
        <v>1</v>
      </c>
      <c r="U167" s="24">
        <f>IF(ISBLANK('Dados Normal. pelo Peso - Chuva'!U167),"",('Dados Normal. pelo Peso - Chuva'!U167-'Dados Normal. pelo Peso - Chuva'!U$194)/('Dados Normal. pelo Peso - Chuva'!U$193-'Dados Normal. pelo Peso - Chuva'!U$194))</f>
        <v>0</v>
      </c>
      <c r="V167" s="24">
        <f>IF(ISBLANK('Dados Normal. pelo Peso - Chuva'!V167),"",('Dados Normal. pelo Peso - Chuva'!V167-'Dados Normal. pelo Peso - Chuva'!V$194)/('Dados Normal. pelo Peso - Chuva'!V$193-'Dados Normal. pelo Peso - Chuva'!V$194))</f>
        <v>0.66666666666666663</v>
      </c>
      <c r="W167" s="24">
        <f>IF(ISBLANK('Dados Normal. pelo Peso - Chuva'!W167),"",('Dados Normal. pelo Peso - Chuva'!W167-'Dados Normal. pelo Peso - Chuva'!W$194)/('Dados Normal. pelo Peso - Chuva'!W$193-'Dados Normal. pelo Peso - Chuva'!W$194))</f>
        <v>0.38634321653189552</v>
      </c>
      <c r="X167" s="24">
        <f>IF(ISBLANK('Dados Normal. pelo Peso - Chuva'!X167),"",('Dados Normal. pelo Peso - Chuva'!X167-'Dados Normal. pelo Peso - Chuva'!X$194)/('Dados Normal. pelo Peso - Chuva'!X$193-'Dados Normal. pelo Peso - Chuva'!X$194))</f>
        <v>0.16804407713498612</v>
      </c>
      <c r="Y167" s="24">
        <f>IF(ISBLANK('Dados Normal. pelo Peso - Chuva'!Y167),"",('Dados Normal. pelo Peso - Chuva'!Y167-'Dados Normal. pelo Peso - Chuva'!Y$194)/('Dados Normal. pelo Peso - Chuva'!Y$193-'Dados Normal. pelo Peso - Chuva'!Y$194))</f>
        <v>0.69205790826681102</v>
      </c>
      <c r="Z167" s="24">
        <f>IF(ISBLANK('Dados Normal. pelo Peso - Chuva'!Z167),"",('Dados Normal. pelo Peso - Chuva'!Z167-'Dados Normal. pelo Peso - Chuva'!Z$194)/('Dados Normal. pelo Peso - Chuva'!Z$193-'Dados Normal. pelo Peso - Chuva'!Z$194))</f>
        <v>0.64203718674211807</v>
      </c>
      <c r="AA167" s="24">
        <f>IF(ISBLANK('Dados Normal. pelo Peso - Chuva'!AA167),"",('Dados Normal. pelo Peso - Chuva'!AA167-'Dados Normal. pelo Peso - Chuva'!AA$194)/('Dados Normal. pelo Peso - Chuva'!AA$193-'Dados Normal. pelo Peso - Chuva'!AA$194))</f>
        <v>0.29553725339973191</v>
      </c>
      <c r="AB167" s="24">
        <f>IF(ISBLANK('Dados Normal. pelo Peso - Chuva'!AB167),"",('Dados Normal. pelo Peso - Chuva'!AB167-'Dados Normal. pelo Peso - Chuva'!AB$194)/('Dados Normal. pelo Peso - Chuva'!AB$193-'Dados Normal. pelo Peso - Chuva'!AB$194))</f>
        <v>0.46808510638297862</v>
      </c>
      <c r="AC167" s="24">
        <f>IF(ISBLANK('Dados Normal. pelo Peso - Chuva'!AC167),"",('Dados Normal. pelo Peso - Chuva'!AC167-'Dados Normal. pelo Peso - Chuva'!AC$194)/('Dados Normal. pelo Peso - Chuva'!AC$193-'Dados Normal. pelo Peso - Chuva'!AC$194))</f>
        <v>0.39583333333333331</v>
      </c>
    </row>
    <row r="168" spans="1:29" s="17" customFormat="1" x14ac:dyDescent="0.25">
      <c r="A168" s="18" t="s">
        <v>1199</v>
      </c>
      <c r="B168" s="28" t="s">
        <v>1200</v>
      </c>
      <c r="C168" s="24">
        <f>IF(ISBLANK('Dados Normal. pelo Peso - Chuva'!C168),"",('Dados Normal. pelo Peso - Chuva'!C168-'Dados Normal. pelo Peso - Chuva'!C$194)/('Dados Normal. pelo Peso - Chuva'!C$193-'Dados Normal. pelo Peso - Chuva'!C$194))</f>
        <v>0.43122881892471399</v>
      </c>
      <c r="D168" s="24">
        <f>IF(ISBLANK('Dados Normal. pelo Peso - Chuva'!D168),"",('Dados Normal. pelo Peso - Chuva'!D168-'Dados Normal. pelo Peso - Chuva'!D$194)/('Dados Normal. pelo Peso - Chuva'!D$193-'Dados Normal. pelo Peso - Chuva'!D$194))</f>
        <v>0.53607825638498285</v>
      </c>
      <c r="E168" s="24">
        <f>IF(ISBLANK('Dados Normal. pelo Peso - Chuva'!E168),"",('Dados Normal. pelo Peso - Chuva'!E168-'Dados Normal. pelo Peso - Chuva'!E$194)/('Dados Normal. pelo Peso - Chuva'!E$193-'Dados Normal. pelo Peso - Chuva'!E$194))</f>
        <v>0.49219717612088176</v>
      </c>
      <c r="F168" s="24">
        <f>IF(ISBLANK('Dados Normal. pelo Peso - Chuva'!F168),"",('Dados Normal. pelo Peso - Chuva'!F168-'Dados Normal. pelo Peso - Chuva'!F$194)/('Dados Normal. pelo Peso - Chuva'!F$193-'Dados Normal. pelo Peso - Chuva'!F$194))</f>
        <v>0.46700968523002429</v>
      </c>
      <c r="G168" s="24">
        <f>IF(ISBLANK('Dados Normal. pelo Peso - Chuva'!G168),"",('Dados Normal. pelo Peso - Chuva'!G168-'Dados Normal. pelo Peso - Chuva'!G$194)/('Dados Normal. pelo Peso - Chuva'!G$193-'Dados Normal. pelo Peso - Chuva'!G$194))</f>
        <v>0.1793090546616139</v>
      </c>
      <c r="H168" s="24">
        <f>IF(ISBLANK('Dados Normal. pelo Peso - Chuva'!H168),"",('Dados Normal. pelo Peso - Chuva'!H168-'Dados Normal. pelo Peso - Chuva'!H$194)/('Dados Normal. pelo Peso - Chuva'!H$193-'Dados Normal. pelo Peso - Chuva'!H$194))</f>
        <v>0.6931475979668098</v>
      </c>
      <c r="I168" s="24">
        <f>IF(ISBLANK('Dados Normal. pelo Peso - Chuva'!I168),"",('Dados Normal. pelo Peso - Chuva'!I168-'Dados Normal. pelo Peso - Chuva'!I$194)/('Dados Normal. pelo Peso - Chuva'!I$193-'Dados Normal. pelo Peso - Chuva'!I$194))</f>
        <v>0.32334883720930246</v>
      </c>
      <c r="J168" s="24">
        <f>IF(ISBLANK('Dados Normal. pelo Peso - Chuva'!J168),"",('Dados Normal. pelo Peso - Chuva'!J168-'Dados Normal. pelo Peso - Chuva'!J$194)/('Dados Normal. pelo Peso - Chuva'!J$193-'Dados Normal. pelo Peso - Chuva'!J$194))</f>
        <v>4.3539990534784814E-2</v>
      </c>
      <c r="K168" s="24">
        <f>IF(ISBLANK('Dados Normal. pelo Peso - Chuva'!K168),"",('Dados Normal. pelo Peso - Chuva'!K168-'Dados Normal. pelo Peso - Chuva'!K$194)/('Dados Normal. pelo Peso - Chuva'!K$193-'Dados Normal. pelo Peso - Chuva'!K$194))</f>
        <v>0.6583093732029901</v>
      </c>
      <c r="L168" s="24">
        <f>IF(ISBLANK('Dados Normal. pelo Peso - Chuva'!L168),"",('Dados Normal. pelo Peso - Chuva'!L168-'Dados Normal. pelo Peso - Chuva'!L$194)/('Dados Normal. pelo Peso - Chuva'!L$193-'Dados Normal. pelo Peso - Chuva'!L$194))</f>
        <v>0.65485687470671039</v>
      </c>
      <c r="M168" s="24">
        <f>IF(ISBLANK('Dados Normal. pelo Peso - Chuva'!M168),"",('Dados Normal. pelo Peso - Chuva'!M168-'Dados Normal. pelo Peso - Chuva'!M$194)/('Dados Normal. pelo Peso - Chuva'!M$193-'Dados Normal. pelo Peso - Chuva'!M$194))</f>
        <v>0.82993984266543264</v>
      </c>
      <c r="N168" s="24">
        <f>IF(ISBLANK('Dados Normal. pelo Peso - Chuva'!N168),"",('Dados Normal. pelo Peso - Chuva'!N168-'Dados Normal. pelo Peso - Chuva'!N$194)/('Dados Normal. pelo Peso - Chuva'!N$193-'Dados Normal. pelo Peso - Chuva'!N$194))</f>
        <v>0.82064297800338415</v>
      </c>
      <c r="O168" s="24">
        <f>IF(ISBLANK('Dados Normal. pelo Peso - Chuva'!O168),"",('Dados Normal. pelo Peso - Chuva'!O168-'Dados Normal. pelo Peso - Chuva'!O$194)/('Dados Normal. pelo Peso - Chuva'!O$193-'Dados Normal. pelo Peso - Chuva'!O$194))</f>
        <v>0.87389240506329124</v>
      </c>
      <c r="P168" s="24">
        <f>IF(ISBLANK('Dados Normal. pelo Peso - Chuva'!P168),"",('Dados Normal. pelo Peso - Chuva'!P168-'Dados Normal. pelo Peso - Chuva'!P$194)/('Dados Normal. pelo Peso - Chuva'!P$193-'Dados Normal. pelo Peso - Chuva'!P$194))</f>
        <v>0.17812852311161295</v>
      </c>
      <c r="Q168" s="24">
        <f>IF(ISBLANK('Dados Normal. pelo Peso - Chuva'!Q168),"",('Dados Normal. pelo Peso - Chuva'!Q168-'Dados Normal. pelo Peso - Chuva'!Q$194)/('Dados Normal. pelo Peso - Chuva'!Q$193-'Dados Normal. pelo Peso - Chuva'!Q$194))</f>
        <v>1</v>
      </c>
      <c r="R168" s="24">
        <f>IF(ISBLANK('Dados Normal. pelo Peso - Chuva'!R168),"",('Dados Normal. pelo Peso - Chuva'!R168-'Dados Normal. pelo Peso - Chuva'!R$194)/('Dados Normal. pelo Peso - Chuva'!R$193-'Dados Normal. pelo Peso - Chuva'!R$194))</f>
        <v>1</v>
      </c>
      <c r="S168" s="24">
        <f>IF(ISBLANK('Dados Normal. pelo Peso - Chuva'!S168),"",('Dados Normal. pelo Peso - Chuva'!S168-'Dados Normal. pelo Peso - Chuva'!S$194)/('Dados Normal. pelo Peso - Chuva'!S$193-'Dados Normal. pelo Peso - Chuva'!S$194))</f>
        <v>0.33333333333333343</v>
      </c>
      <c r="T168" s="24">
        <f>IF(ISBLANK('Dados Normal. pelo Peso - Chuva'!T168),"",('Dados Normal. pelo Peso - Chuva'!T168-'Dados Normal. pelo Peso - Chuva'!T$194)/('Dados Normal. pelo Peso - Chuva'!T$193-'Dados Normal. pelo Peso - Chuva'!T$194))</f>
        <v>1</v>
      </c>
      <c r="U168" s="24">
        <f>IF(ISBLANK('Dados Normal. pelo Peso - Chuva'!U168),"",('Dados Normal. pelo Peso - Chuva'!U168-'Dados Normal. pelo Peso - Chuva'!U$194)/('Dados Normal. pelo Peso - Chuva'!U$193-'Dados Normal. pelo Peso - Chuva'!U$194))</f>
        <v>1</v>
      </c>
      <c r="V168" s="24">
        <f>IF(ISBLANK('Dados Normal. pelo Peso - Chuva'!V168),"",('Dados Normal. pelo Peso - Chuva'!V168-'Dados Normal. pelo Peso - Chuva'!V$194)/('Dados Normal. pelo Peso - Chuva'!V$193-'Dados Normal. pelo Peso - Chuva'!V$194))</f>
        <v>0.625</v>
      </c>
      <c r="W168" s="24">
        <f>IF(ISBLANK('Dados Normal. pelo Peso - Chuva'!W168),"",('Dados Normal. pelo Peso - Chuva'!W168-'Dados Normal. pelo Peso - Chuva'!W$194)/('Dados Normal. pelo Peso - Chuva'!W$193-'Dados Normal. pelo Peso - Chuva'!W$194))</f>
        <v>0.62309074573225509</v>
      </c>
      <c r="X168" s="24">
        <f>IF(ISBLANK('Dados Normal. pelo Peso - Chuva'!X168),"",('Dados Normal. pelo Peso - Chuva'!X168-'Dados Normal. pelo Peso - Chuva'!X$194)/('Dados Normal. pelo Peso - Chuva'!X$193-'Dados Normal. pelo Peso - Chuva'!X$194))</f>
        <v>0.63705234159779589</v>
      </c>
      <c r="Y168" s="24">
        <f>IF(ISBLANK('Dados Normal. pelo Peso - Chuva'!Y168),"",('Dados Normal. pelo Peso - Chuva'!Y168-'Dados Normal. pelo Peso - Chuva'!Y$194)/('Dados Normal. pelo Peso - Chuva'!Y$193-'Dados Normal. pelo Peso - Chuva'!Y$194))</f>
        <v>0.37870382898119331</v>
      </c>
      <c r="Z168" s="24">
        <f>IF(ISBLANK('Dados Normal. pelo Peso - Chuva'!Z168),"",('Dados Normal. pelo Peso - Chuva'!Z168-'Dados Normal. pelo Peso - Chuva'!Z$194)/('Dados Normal. pelo Peso - Chuva'!Z$193-'Dados Normal. pelo Peso - Chuva'!Z$194))</f>
        <v>0.37202910266774453</v>
      </c>
      <c r="AA168" s="24">
        <f>IF(ISBLANK('Dados Normal. pelo Peso - Chuva'!AA168),"",('Dados Normal. pelo Peso - Chuva'!AA168-'Dados Normal. pelo Peso - Chuva'!AA$194)/('Dados Normal. pelo Peso - Chuva'!AA$193-'Dados Normal. pelo Peso - Chuva'!AA$194))</f>
        <v>0.57575177169124692</v>
      </c>
      <c r="AB168" s="24">
        <f>IF(ISBLANK('Dados Normal. pelo Peso - Chuva'!AB168),"",('Dados Normal. pelo Peso - Chuva'!AB168-'Dados Normal. pelo Peso - Chuva'!AB$194)/('Dados Normal. pelo Peso - Chuva'!AB$193-'Dados Normal. pelo Peso - Chuva'!AB$194))</f>
        <v>0.65957446808510667</v>
      </c>
      <c r="AC168" s="24">
        <f>IF(ISBLANK('Dados Normal. pelo Peso - Chuva'!AC168),"",('Dados Normal. pelo Peso - Chuva'!AC168-'Dados Normal. pelo Peso - Chuva'!AC$194)/('Dados Normal. pelo Peso - Chuva'!AC$193-'Dados Normal. pelo Peso - Chuva'!AC$194))</f>
        <v>0.31249999999999989</v>
      </c>
    </row>
    <row r="169" spans="1:29" s="17" customFormat="1" x14ac:dyDescent="0.25">
      <c r="A169" s="18" t="s">
        <v>1201</v>
      </c>
      <c r="B169" s="28" t="s">
        <v>1202</v>
      </c>
      <c r="C169" s="24">
        <f>IF(ISBLANK('Dados Normal. pelo Peso - Chuva'!C169),"",('Dados Normal. pelo Peso - Chuva'!C169-'Dados Normal. pelo Peso - Chuva'!C$194)/('Dados Normal. pelo Peso - Chuva'!C$193-'Dados Normal. pelo Peso - Chuva'!C$194))</f>
        <v>0.51177877546644401</v>
      </c>
      <c r="D169" s="24">
        <f>IF(ISBLANK('Dados Normal. pelo Peso - Chuva'!D169),"",('Dados Normal. pelo Peso - Chuva'!D169-'Dados Normal. pelo Peso - Chuva'!D$194)/('Dados Normal. pelo Peso - Chuva'!D$193-'Dados Normal. pelo Peso - Chuva'!D$194))</f>
        <v>0.46644110805157862</v>
      </c>
      <c r="E169" s="24">
        <f>IF(ISBLANK('Dados Normal. pelo Peso - Chuva'!E169),"",('Dados Normal. pelo Peso - Chuva'!E169-'Dados Normal. pelo Peso - Chuva'!E$194)/('Dados Normal. pelo Peso - Chuva'!E$193-'Dados Normal. pelo Peso - Chuva'!E$194))</f>
        <v>0.60366608867971261</v>
      </c>
      <c r="F169" s="24">
        <f>IF(ISBLANK('Dados Normal. pelo Peso - Chuva'!F169),"",('Dados Normal. pelo Peso - Chuva'!F169-'Dados Normal. pelo Peso - Chuva'!F$194)/('Dados Normal. pelo Peso - Chuva'!F$193-'Dados Normal. pelo Peso - Chuva'!F$194))</f>
        <v>0.60895883777239712</v>
      </c>
      <c r="G169" s="24">
        <f>IF(ISBLANK('Dados Normal. pelo Peso - Chuva'!G169),"",('Dados Normal. pelo Peso - Chuva'!G169-'Dados Normal. pelo Peso - Chuva'!G$194)/('Dados Normal. pelo Peso - Chuva'!G$193-'Dados Normal. pelo Peso - Chuva'!G$194))</f>
        <v>0.18632620495623139</v>
      </c>
      <c r="H169" s="24">
        <f>IF(ISBLANK('Dados Normal. pelo Peso - Chuva'!H169),"",('Dados Normal. pelo Peso - Chuva'!H169-'Dados Normal. pelo Peso - Chuva'!H$194)/('Dados Normal. pelo Peso - Chuva'!H$193-'Dados Normal. pelo Peso - Chuva'!H$194))</f>
        <v>0.71201514330286597</v>
      </c>
      <c r="I169" s="24">
        <f>IF(ISBLANK('Dados Normal. pelo Peso - Chuva'!I169),"",('Dados Normal. pelo Peso - Chuva'!I169-'Dados Normal. pelo Peso - Chuva'!I$194)/('Dados Normal. pelo Peso - Chuva'!I$193-'Dados Normal. pelo Peso - Chuva'!I$194))</f>
        <v>0.31032558139534905</v>
      </c>
      <c r="J169" s="24">
        <f>IF(ISBLANK('Dados Normal. pelo Peso - Chuva'!J169),"",('Dados Normal. pelo Peso - Chuva'!J169-'Dados Normal. pelo Peso - Chuva'!J$194)/('Dados Normal. pelo Peso - Chuva'!J$193-'Dados Normal. pelo Peso - Chuva'!J$194))</f>
        <v>0.52342640795078099</v>
      </c>
      <c r="K169" s="24">
        <f>IF(ISBLANK('Dados Normal. pelo Peso - Chuva'!K169),"",('Dados Normal. pelo Peso - Chuva'!K169-'Dados Normal. pelo Peso - Chuva'!K$194)/('Dados Normal. pelo Peso - Chuva'!K$193-'Dados Normal. pelo Peso - Chuva'!K$194))</f>
        <v>0.46601495112133406</v>
      </c>
      <c r="L169" s="24">
        <f>IF(ISBLANK('Dados Normal. pelo Peso - Chuva'!L169),"",('Dados Normal. pelo Peso - Chuva'!L169-'Dados Normal. pelo Peso - Chuva'!L$194)/('Dados Normal. pelo Peso - Chuva'!L$193-'Dados Normal. pelo Peso - Chuva'!L$194))</f>
        <v>0.74343031440638185</v>
      </c>
      <c r="M169" s="24">
        <f>IF(ISBLANK('Dados Normal. pelo Peso - Chuva'!M169),"",('Dados Normal. pelo Peso - Chuva'!M169-'Dados Normal. pelo Peso - Chuva'!M$194)/('Dados Normal. pelo Peso - Chuva'!M$193-'Dados Normal. pelo Peso - Chuva'!M$194))</f>
        <v>0.82230448866265615</v>
      </c>
      <c r="N169" s="24">
        <f>IF(ISBLANK('Dados Normal. pelo Peso - Chuva'!N169),"",('Dados Normal. pelo Peso - Chuva'!N169-'Dados Normal. pelo Peso - Chuva'!N$194)/('Dados Normal. pelo Peso - Chuva'!N$193-'Dados Normal. pelo Peso - Chuva'!N$194))</f>
        <v>0.76417089678510985</v>
      </c>
      <c r="O169" s="24">
        <f>IF(ISBLANK('Dados Normal. pelo Peso - Chuva'!O169),"",('Dados Normal. pelo Peso - Chuva'!O169-'Dados Normal. pelo Peso - Chuva'!O$194)/('Dados Normal. pelo Peso - Chuva'!O$193-'Dados Normal. pelo Peso - Chuva'!O$194))</f>
        <v>0.82088607594936702</v>
      </c>
      <c r="P169" s="24">
        <f>IF(ISBLANK('Dados Normal. pelo Peso - Chuva'!P169),"",('Dados Normal. pelo Peso - Chuva'!P169-'Dados Normal. pelo Peso - Chuva'!P$194)/('Dados Normal. pelo Peso - Chuva'!P$193-'Dados Normal. pelo Peso - Chuva'!P$194))</f>
        <v>0.16572717023675368</v>
      </c>
      <c r="Q169" s="24">
        <f>IF(ISBLANK('Dados Normal. pelo Peso - Chuva'!Q169),"",('Dados Normal. pelo Peso - Chuva'!Q169-'Dados Normal. pelo Peso - Chuva'!Q$194)/('Dados Normal. pelo Peso - Chuva'!Q$193-'Dados Normal. pelo Peso - Chuva'!Q$194))</f>
        <v>0</v>
      </c>
      <c r="R169" s="24">
        <f>IF(ISBLANK('Dados Normal. pelo Peso - Chuva'!R169),"",('Dados Normal. pelo Peso - Chuva'!R169-'Dados Normal. pelo Peso - Chuva'!R$194)/('Dados Normal. pelo Peso - Chuva'!R$193-'Dados Normal. pelo Peso - Chuva'!R$194))</f>
        <v>0</v>
      </c>
      <c r="S169" s="24">
        <f>IF(ISBLANK('Dados Normal. pelo Peso - Chuva'!S169),"",('Dados Normal. pelo Peso - Chuva'!S169-'Dados Normal. pelo Peso - Chuva'!S$194)/('Dados Normal. pelo Peso - Chuva'!S$193-'Dados Normal. pelo Peso - Chuva'!S$194))</f>
        <v>1</v>
      </c>
      <c r="T169" s="24">
        <f>IF(ISBLANK('Dados Normal. pelo Peso - Chuva'!T169),"",('Dados Normal. pelo Peso - Chuva'!T169-'Dados Normal. pelo Peso - Chuva'!T$194)/('Dados Normal. pelo Peso - Chuva'!T$193-'Dados Normal. pelo Peso - Chuva'!T$194))</f>
        <v>1</v>
      </c>
      <c r="U169" s="24">
        <f>IF(ISBLANK('Dados Normal. pelo Peso - Chuva'!U169),"",('Dados Normal. pelo Peso - Chuva'!U169-'Dados Normal. pelo Peso - Chuva'!U$194)/('Dados Normal. pelo Peso - Chuva'!U$193-'Dados Normal. pelo Peso - Chuva'!U$194))</f>
        <v>1</v>
      </c>
      <c r="V169" s="24">
        <f>IF(ISBLANK('Dados Normal. pelo Peso - Chuva'!V169),"",('Dados Normal. pelo Peso - Chuva'!V169-'Dados Normal. pelo Peso - Chuva'!V$194)/('Dados Normal. pelo Peso - Chuva'!V$193-'Dados Normal. pelo Peso - Chuva'!V$194))</f>
        <v>0.625</v>
      </c>
      <c r="W169" s="24">
        <f>IF(ISBLANK('Dados Normal. pelo Peso - Chuva'!W169),"",('Dados Normal. pelo Peso - Chuva'!W169-'Dados Normal. pelo Peso - Chuva'!W$194)/('Dados Normal. pelo Peso - Chuva'!W$193-'Dados Normal. pelo Peso - Chuva'!W$194))</f>
        <v>0.63207547169811307</v>
      </c>
      <c r="X169" s="24">
        <f>IF(ISBLANK('Dados Normal. pelo Peso - Chuva'!X169),"",('Dados Normal. pelo Peso - Chuva'!X169-'Dados Normal. pelo Peso - Chuva'!X$194)/('Dados Normal. pelo Peso - Chuva'!X$193-'Dados Normal. pelo Peso - Chuva'!X$194))</f>
        <v>0.44559228650137672</v>
      </c>
      <c r="Y169" s="24">
        <f>IF(ISBLANK('Dados Normal. pelo Peso - Chuva'!Y169),"",('Dados Normal. pelo Peso - Chuva'!Y169-'Dados Normal. pelo Peso - Chuva'!Y$194)/('Dados Normal. pelo Peso - Chuva'!Y$193-'Dados Normal. pelo Peso - Chuva'!Y$194))</f>
        <v>0.55608172101204156</v>
      </c>
      <c r="Z169" s="24">
        <f>IF(ISBLANK('Dados Normal. pelo Peso - Chuva'!Z169),"",('Dados Normal. pelo Peso - Chuva'!Z169-'Dados Normal. pelo Peso - Chuva'!Z$194)/('Dados Normal. pelo Peso - Chuva'!Z$193-'Dados Normal. pelo Peso - Chuva'!Z$194))</f>
        <v>0.63864187550525464</v>
      </c>
      <c r="AA169" s="24">
        <f>IF(ISBLANK('Dados Normal. pelo Peso - Chuva'!AA169),"",('Dados Normal. pelo Peso - Chuva'!AA169-'Dados Normal. pelo Peso - Chuva'!AA$194)/('Dados Normal. pelo Peso - Chuva'!AA$193-'Dados Normal. pelo Peso - Chuva'!AA$194))</f>
        <v>0.48285769009768253</v>
      </c>
      <c r="AB169" s="24">
        <f>IF(ISBLANK('Dados Normal. pelo Peso - Chuva'!AB169),"",('Dados Normal. pelo Peso - Chuva'!AB169-'Dados Normal. pelo Peso - Chuva'!AB$194)/('Dados Normal. pelo Peso - Chuva'!AB$193-'Dados Normal. pelo Peso - Chuva'!AB$194))</f>
        <v>0.63829787234042568</v>
      </c>
      <c r="AC169" s="24">
        <f>IF(ISBLANK('Dados Normal. pelo Peso - Chuva'!AC169),"",('Dados Normal. pelo Peso - Chuva'!AC169-'Dados Normal. pelo Peso - Chuva'!AC$194)/('Dados Normal. pelo Peso - Chuva'!AC$193-'Dados Normal. pelo Peso - Chuva'!AC$194))</f>
        <v>0.43750000000000006</v>
      </c>
    </row>
    <row r="170" spans="1:29" s="17" customFormat="1" x14ac:dyDescent="0.25">
      <c r="A170" s="18" t="s">
        <v>1203</v>
      </c>
      <c r="B170" s="28" t="s">
        <v>1204</v>
      </c>
      <c r="C170" s="24">
        <f>IF(ISBLANK('Dados Normal. pelo Peso - Chuva'!C170),"",('Dados Normal. pelo Peso - Chuva'!C170-'Dados Normal. pelo Peso - Chuva'!C$194)/('Dados Normal. pelo Peso - Chuva'!C$193-'Dados Normal. pelo Peso - Chuva'!C$194))</f>
        <v>0.38736833530085163</v>
      </c>
      <c r="D170" s="24">
        <f>IF(ISBLANK('Dados Normal. pelo Peso - Chuva'!D170),"",('Dados Normal. pelo Peso - Chuva'!D170-'Dados Normal. pelo Peso - Chuva'!D$194)/('Dados Normal. pelo Peso - Chuva'!D$193-'Dados Normal. pelo Peso - Chuva'!D$194))</f>
        <v>0.6616287285610899</v>
      </c>
      <c r="E170" s="24">
        <f>IF(ISBLANK('Dados Normal. pelo Peso - Chuva'!E170),"",('Dados Normal. pelo Peso - Chuva'!E170-'Dados Normal. pelo Peso - Chuva'!E$194)/('Dados Normal. pelo Peso - Chuva'!E$193-'Dados Normal. pelo Peso - Chuva'!E$194))</f>
        <v>0.78350260094129298</v>
      </c>
      <c r="F170" s="24">
        <f>IF(ISBLANK('Dados Normal. pelo Peso - Chuva'!F170),"",('Dados Normal. pelo Peso - Chuva'!F170-'Dados Normal. pelo Peso - Chuva'!F$194)/('Dados Normal. pelo Peso - Chuva'!F$193-'Dados Normal. pelo Peso - Chuva'!F$194))</f>
        <v>0.79358353510895885</v>
      </c>
      <c r="G170" s="24">
        <f>IF(ISBLANK('Dados Normal. pelo Peso - Chuva'!G170),"",('Dados Normal. pelo Peso - Chuva'!G170-'Dados Normal. pelo Peso - Chuva'!G$194)/('Dados Normal. pelo Peso - Chuva'!G$193-'Dados Normal. pelo Peso - Chuva'!G$194))</f>
        <v>0.33531049397694118</v>
      </c>
      <c r="H170" s="24">
        <f>IF(ISBLANK('Dados Normal. pelo Peso - Chuva'!H170),"",('Dados Normal. pelo Peso - Chuva'!H170-'Dados Normal. pelo Peso - Chuva'!H$194)/('Dados Normal. pelo Peso - Chuva'!H$193-'Dados Normal. pelo Peso - Chuva'!H$194))</f>
        <v>0.5605832867765862</v>
      </c>
      <c r="I170" s="24">
        <f>IF(ISBLANK('Dados Normal. pelo Peso - Chuva'!I170),"",('Dados Normal. pelo Peso - Chuva'!I170-'Dados Normal. pelo Peso - Chuva'!I$194)/('Dados Normal. pelo Peso - Chuva'!I$193-'Dados Normal. pelo Peso - Chuva'!I$194))</f>
        <v>0.58939534883720945</v>
      </c>
      <c r="J170" s="24">
        <f>IF(ISBLANK('Dados Normal. pelo Peso - Chuva'!J170),"",('Dados Normal. pelo Peso - Chuva'!J170-'Dados Normal. pelo Peso - Chuva'!J$194)/('Dados Normal. pelo Peso - Chuva'!J$193-'Dados Normal. pelo Peso - Chuva'!J$194))</f>
        <v>0.20918125887363942</v>
      </c>
      <c r="K170" s="24">
        <f>IF(ISBLANK('Dados Normal. pelo Peso - Chuva'!K170),"",('Dados Normal. pelo Peso - Chuva'!K170-'Dados Normal. pelo Peso - Chuva'!K$194)/('Dados Normal. pelo Peso - Chuva'!K$193-'Dados Normal. pelo Peso - Chuva'!K$194))</f>
        <v>0.43657274295572163</v>
      </c>
      <c r="L170" s="24">
        <f>IF(ISBLANK('Dados Normal. pelo Peso - Chuva'!L170),"",('Dados Normal. pelo Peso - Chuva'!L170-'Dados Normal. pelo Peso - Chuva'!L$194)/('Dados Normal. pelo Peso - Chuva'!L$193-'Dados Normal. pelo Peso - Chuva'!L$194))</f>
        <v>0.80947911778507731</v>
      </c>
      <c r="M170" s="24">
        <f>IF(ISBLANK('Dados Normal. pelo Peso - Chuva'!M170),"",('Dados Normal. pelo Peso - Chuva'!M170-'Dados Normal. pelo Peso - Chuva'!M$194)/('Dados Normal. pelo Peso - Chuva'!M$193-'Dados Normal. pelo Peso - Chuva'!M$194))</f>
        <v>0.25798241554835727</v>
      </c>
      <c r="N170" s="24">
        <f>IF(ISBLANK('Dados Normal. pelo Peso - Chuva'!N170),"",('Dados Normal. pelo Peso - Chuva'!N170-'Dados Normal. pelo Peso - Chuva'!N$194)/('Dados Normal. pelo Peso - Chuva'!N$193-'Dados Normal. pelo Peso - Chuva'!N$194))</f>
        <v>0</v>
      </c>
      <c r="O170" s="24">
        <f>IF(ISBLANK('Dados Normal. pelo Peso - Chuva'!O170),"",('Dados Normal. pelo Peso - Chuva'!O170-'Dados Normal. pelo Peso - Chuva'!O$194)/('Dados Normal. pelo Peso - Chuva'!O$193-'Dados Normal. pelo Peso - Chuva'!O$194))</f>
        <v>0.43085443037974674</v>
      </c>
      <c r="P170" s="24">
        <f>IF(ISBLANK('Dados Normal. pelo Peso - Chuva'!P170),"",('Dados Normal. pelo Peso - Chuva'!P170-'Dados Normal. pelo Peso - Chuva'!P$194)/('Dados Normal. pelo Peso - Chuva'!P$193-'Dados Normal. pelo Peso - Chuva'!P$194))</f>
        <v>0.25366403607666355</v>
      </c>
      <c r="Q170" s="24">
        <f>IF(ISBLANK('Dados Normal. pelo Peso - Chuva'!Q170),"",('Dados Normal. pelo Peso - Chuva'!Q170-'Dados Normal. pelo Peso - Chuva'!Q$194)/('Dados Normal. pelo Peso - Chuva'!Q$193-'Dados Normal. pelo Peso - Chuva'!Q$194))</f>
        <v>1</v>
      </c>
      <c r="R170" s="24">
        <f>IF(ISBLANK('Dados Normal. pelo Peso - Chuva'!R170),"",('Dados Normal. pelo Peso - Chuva'!R170-'Dados Normal. pelo Peso - Chuva'!R$194)/('Dados Normal. pelo Peso - Chuva'!R$193-'Dados Normal. pelo Peso - Chuva'!R$194))</f>
        <v>1</v>
      </c>
      <c r="S170" s="24">
        <f>IF(ISBLANK('Dados Normal. pelo Peso - Chuva'!S170),"",('Dados Normal. pelo Peso - Chuva'!S170-'Dados Normal. pelo Peso - Chuva'!S$194)/('Dados Normal. pelo Peso - Chuva'!S$193-'Dados Normal. pelo Peso - Chuva'!S$194))</f>
        <v>0.66666666666666674</v>
      </c>
      <c r="T170" s="24">
        <f>IF(ISBLANK('Dados Normal. pelo Peso - Chuva'!T170),"",('Dados Normal. pelo Peso - Chuva'!T170-'Dados Normal. pelo Peso - Chuva'!T$194)/('Dados Normal. pelo Peso - Chuva'!T$193-'Dados Normal. pelo Peso - Chuva'!T$194))</f>
        <v>1</v>
      </c>
      <c r="U170" s="24">
        <f>IF(ISBLANK('Dados Normal. pelo Peso - Chuva'!U170),"",('Dados Normal. pelo Peso - Chuva'!U170-'Dados Normal. pelo Peso - Chuva'!U$194)/('Dados Normal. pelo Peso - Chuva'!U$193-'Dados Normal. pelo Peso - Chuva'!U$194))</f>
        <v>1</v>
      </c>
      <c r="V170" s="24">
        <f>IF(ISBLANK('Dados Normal. pelo Peso - Chuva'!V170),"",('Dados Normal. pelo Peso - Chuva'!V170-'Dados Normal. pelo Peso - Chuva'!V$194)/('Dados Normal. pelo Peso - Chuva'!V$193-'Dados Normal. pelo Peso - Chuva'!V$194))</f>
        <v>0.58333333333333315</v>
      </c>
      <c r="W170" s="24">
        <f>IF(ISBLANK('Dados Normal. pelo Peso - Chuva'!W170),"",('Dados Normal. pelo Peso - Chuva'!W170-'Dados Normal. pelo Peso - Chuva'!W$194)/('Dados Normal. pelo Peso - Chuva'!W$193-'Dados Normal. pelo Peso - Chuva'!W$194))</f>
        <v>0.70035938903863426</v>
      </c>
      <c r="X170" s="24">
        <f>IF(ISBLANK('Dados Normal. pelo Peso - Chuva'!X170),"",('Dados Normal. pelo Peso - Chuva'!X170-'Dados Normal. pelo Peso - Chuva'!X$194)/('Dados Normal. pelo Peso - Chuva'!X$193-'Dados Normal. pelo Peso - Chuva'!X$194))</f>
        <v>0.20592286501377355</v>
      </c>
      <c r="Y170" s="24">
        <f>IF(ISBLANK('Dados Normal. pelo Peso - Chuva'!Y170),"",('Dados Normal. pelo Peso - Chuva'!Y170-'Dados Normal. pelo Peso - Chuva'!Y$194)/('Dados Normal. pelo Peso - Chuva'!Y$193-'Dados Normal. pelo Peso - Chuva'!Y$194))</f>
        <v>0.69381680422135017</v>
      </c>
      <c r="Z170" s="24">
        <f>IF(ISBLANK('Dados Normal. pelo Peso - Chuva'!Z170),"",('Dados Normal. pelo Peso - Chuva'!Z170-'Dados Normal. pelo Peso - Chuva'!Z$194)/('Dados Normal. pelo Peso - Chuva'!Z$193-'Dados Normal. pelo Peso - Chuva'!Z$194))</f>
        <v>0.6451091350040421</v>
      </c>
      <c r="AA170" s="24">
        <f>IF(ISBLANK('Dados Normal. pelo Peso - Chuva'!AA170),"",('Dados Normal. pelo Peso - Chuva'!AA170-'Dados Normal. pelo Peso - Chuva'!AA$194)/('Dados Normal. pelo Peso - Chuva'!AA$193-'Dados Normal. pelo Peso - Chuva'!AA$194))</f>
        <v>0.74391878950392643</v>
      </c>
      <c r="AB170" s="24">
        <f>IF(ISBLANK('Dados Normal. pelo Peso - Chuva'!AB170),"",('Dados Normal. pelo Peso - Chuva'!AB170-'Dados Normal. pelo Peso - Chuva'!AB$194)/('Dados Normal. pelo Peso - Chuva'!AB$193-'Dados Normal. pelo Peso - Chuva'!AB$194))</f>
        <v>0.51063829787234039</v>
      </c>
      <c r="AC170" s="24">
        <f>IF(ISBLANK('Dados Normal. pelo Peso - Chuva'!AC170),"",('Dados Normal. pelo Peso - Chuva'!AC170-'Dados Normal. pelo Peso - Chuva'!AC$194)/('Dados Normal. pelo Peso - Chuva'!AC$193-'Dados Normal. pelo Peso - Chuva'!AC$194))</f>
        <v>0.41666666666666669</v>
      </c>
    </row>
    <row r="171" spans="1:29" s="17" customFormat="1" x14ac:dyDescent="0.25">
      <c r="A171" s="18" t="s">
        <v>1205</v>
      </c>
      <c r="B171" s="28" t="s">
        <v>1206</v>
      </c>
      <c r="C171" s="24">
        <f>IF(ISBLANK('Dados Normal. pelo Peso - Chuva'!C171),"",('Dados Normal. pelo Peso - Chuva'!C171-'Dados Normal. pelo Peso - Chuva'!C$194)/('Dados Normal. pelo Peso - Chuva'!C$193-'Dados Normal. pelo Peso - Chuva'!C$194))</f>
        <v>0.15884105666725507</v>
      </c>
      <c r="D171" s="24">
        <f>IF(ISBLANK('Dados Normal. pelo Peso - Chuva'!D171),"",('Dados Normal. pelo Peso - Chuva'!D171-'Dados Normal. pelo Peso - Chuva'!D$194)/('Dados Normal. pelo Peso - Chuva'!D$193-'Dados Normal. pelo Peso - Chuva'!D$194))</f>
        <v>0.85365349200605289</v>
      </c>
      <c r="E171" s="24">
        <f>IF(ISBLANK('Dados Normal. pelo Peso - Chuva'!E171),"",('Dados Normal. pelo Peso - Chuva'!E171-'Dados Normal. pelo Peso - Chuva'!E$194)/('Dados Normal. pelo Peso - Chuva'!E$193-'Dados Normal. pelo Peso - Chuva'!E$194))</f>
        <v>0.37849888531087433</v>
      </c>
      <c r="F171" s="24">
        <f>IF(ISBLANK('Dados Normal. pelo Peso - Chuva'!F171),"",('Dados Normal. pelo Peso - Chuva'!F171-'Dados Normal. pelo Peso - Chuva'!F$194)/('Dados Normal. pelo Peso - Chuva'!F$193-'Dados Normal. pelo Peso - Chuva'!F$194))</f>
        <v>0.30447941888619862</v>
      </c>
      <c r="G171" s="24">
        <f>IF(ISBLANK('Dados Normal. pelo Peso - Chuva'!G171),"",('Dados Normal. pelo Peso - Chuva'!G171-'Dados Normal. pelo Peso - Chuva'!G$194)/('Dados Normal. pelo Peso - Chuva'!G$193-'Dados Normal. pelo Peso - Chuva'!G$194))</f>
        <v>0.10862164944110383</v>
      </c>
      <c r="H171" s="24">
        <f>IF(ISBLANK('Dados Normal. pelo Peso - Chuva'!H171),"",('Dados Normal. pelo Peso - Chuva'!H171-'Dados Normal. pelo Peso - Chuva'!H$194)/('Dados Normal. pelo Peso - Chuva'!H$193-'Dados Normal. pelo Peso - Chuva'!H$194))</f>
        <v>0.7784481746521078</v>
      </c>
      <c r="I171" s="24">
        <f>IF(ISBLANK('Dados Normal. pelo Peso - Chuva'!I171),"",('Dados Normal. pelo Peso - Chuva'!I171-'Dados Normal. pelo Peso - Chuva'!I$194)/('Dados Normal. pelo Peso - Chuva'!I$193-'Dados Normal. pelo Peso - Chuva'!I$194))</f>
        <v>0.71479069767441872</v>
      </c>
      <c r="J171" s="24">
        <f>IF(ISBLANK('Dados Normal. pelo Peso - Chuva'!J171),"",('Dados Normal. pelo Peso - Chuva'!J171-'Dados Normal. pelo Peso - Chuva'!J$194)/('Dados Normal. pelo Peso - Chuva'!J$193-'Dados Normal. pelo Peso - Chuva'!J$194))</f>
        <v>1</v>
      </c>
      <c r="K171" s="24">
        <f>IF(ISBLANK('Dados Normal. pelo Peso - Chuva'!K171),"",('Dados Normal. pelo Peso - Chuva'!K171-'Dados Normal. pelo Peso - Chuva'!K$194)/('Dados Normal. pelo Peso - Chuva'!K$193-'Dados Normal. pelo Peso - Chuva'!K$194))</f>
        <v>6.198964922369176E-2</v>
      </c>
      <c r="L171" s="24">
        <f>IF(ISBLANK('Dados Normal. pelo Peso - Chuva'!L171),"",('Dados Normal. pelo Peso - Chuva'!L171-'Dados Normal. pelo Peso - Chuva'!L$194)/('Dados Normal. pelo Peso - Chuva'!L$193-'Dados Normal. pelo Peso - Chuva'!L$194))</f>
        <v>0.95671046457062414</v>
      </c>
      <c r="M171" s="24">
        <f>IF(ISBLANK('Dados Normal. pelo Peso - Chuva'!M171),"",('Dados Normal. pelo Peso - Chuva'!M171-'Dados Normal. pelo Peso - Chuva'!M$194)/('Dados Normal. pelo Peso - Chuva'!M$193-'Dados Normal. pelo Peso - Chuva'!M$194))</f>
        <v>0.76226284127718646</v>
      </c>
      <c r="N171" s="24">
        <f>IF(ISBLANK('Dados Normal. pelo Peso - Chuva'!N171),"",('Dados Normal. pelo Peso - Chuva'!N171-'Dados Normal. pelo Peso - Chuva'!N$194)/('Dados Normal. pelo Peso - Chuva'!N$193-'Dados Normal. pelo Peso - Chuva'!N$194))</f>
        <v>0.91180203045685293</v>
      </c>
      <c r="O171" s="24">
        <f>IF(ISBLANK('Dados Normal. pelo Peso - Chuva'!O171),"",('Dados Normal. pelo Peso - Chuva'!O171-'Dados Normal. pelo Peso - Chuva'!O$194)/('Dados Normal. pelo Peso - Chuva'!O$193-'Dados Normal. pelo Peso - Chuva'!O$194))</f>
        <v>0.93306962025316442</v>
      </c>
      <c r="P171" s="24">
        <f>IF(ISBLANK('Dados Normal. pelo Peso - Chuva'!P171),"",('Dados Normal. pelo Peso - Chuva'!P171-'Dados Normal. pelo Peso - Chuva'!P$194)/('Dados Normal. pelo Peso - Chuva'!P$193-'Dados Normal. pelo Peso - Chuva'!P$194))</f>
        <v>4.8478015783538823E-2</v>
      </c>
      <c r="Q171" s="24">
        <f>IF(ISBLANK('Dados Normal. pelo Peso - Chuva'!Q171),"",('Dados Normal. pelo Peso - Chuva'!Q171-'Dados Normal. pelo Peso - Chuva'!Q$194)/('Dados Normal. pelo Peso - Chuva'!Q$193-'Dados Normal. pelo Peso - Chuva'!Q$194))</f>
        <v>0</v>
      </c>
      <c r="R171" s="24">
        <f>IF(ISBLANK('Dados Normal. pelo Peso - Chuva'!R171),"",('Dados Normal. pelo Peso - Chuva'!R171-'Dados Normal. pelo Peso - Chuva'!R$194)/('Dados Normal. pelo Peso - Chuva'!R$193-'Dados Normal. pelo Peso - Chuva'!R$194))</f>
        <v>0</v>
      </c>
      <c r="S171" s="24">
        <f>IF(ISBLANK('Dados Normal. pelo Peso - Chuva'!S171),"",('Dados Normal. pelo Peso - Chuva'!S171-'Dados Normal. pelo Peso - Chuva'!S$194)/('Dados Normal. pelo Peso - Chuva'!S$193-'Dados Normal. pelo Peso - Chuva'!S$194))</f>
        <v>1</v>
      </c>
      <c r="T171" s="24">
        <f>IF(ISBLANK('Dados Normal. pelo Peso - Chuva'!T171),"",('Dados Normal. pelo Peso - Chuva'!T171-'Dados Normal. pelo Peso - Chuva'!T$194)/('Dados Normal. pelo Peso - Chuva'!T$193-'Dados Normal. pelo Peso - Chuva'!T$194))</f>
        <v>1</v>
      </c>
      <c r="U171" s="24">
        <f>IF(ISBLANK('Dados Normal. pelo Peso - Chuva'!U171),"",('Dados Normal. pelo Peso - Chuva'!U171-'Dados Normal. pelo Peso - Chuva'!U$194)/('Dados Normal. pelo Peso - Chuva'!U$193-'Dados Normal. pelo Peso - Chuva'!U$194))</f>
        <v>1</v>
      </c>
      <c r="V171" s="24">
        <f>IF(ISBLANK('Dados Normal. pelo Peso - Chuva'!V171),"",('Dados Normal. pelo Peso - Chuva'!V171-'Dados Normal. pelo Peso - Chuva'!V$194)/('Dados Normal. pelo Peso - Chuva'!V$193-'Dados Normal. pelo Peso - Chuva'!V$194))</f>
        <v>0.41666666666666635</v>
      </c>
      <c r="W171" s="24">
        <f>IF(ISBLANK('Dados Normal. pelo Peso - Chuva'!W171),"",('Dados Normal. pelo Peso - Chuva'!W171-'Dados Normal. pelo Peso - Chuva'!W$194)/('Dados Normal. pelo Peso - Chuva'!W$193-'Dados Normal. pelo Peso - Chuva'!W$194))</f>
        <v>0.44788858939802334</v>
      </c>
      <c r="X171" s="24">
        <f>IF(ISBLANK('Dados Normal. pelo Peso - Chuva'!X171),"",('Dados Normal. pelo Peso - Chuva'!X171-'Dados Normal. pelo Peso - Chuva'!X$194)/('Dados Normal. pelo Peso - Chuva'!X$193-'Dados Normal. pelo Peso - Chuva'!X$194))</f>
        <v>0.38636363636363613</v>
      </c>
      <c r="Y171" s="24">
        <f>IF(ISBLANK('Dados Normal. pelo Peso - Chuva'!Y171),"",('Dados Normal. pelo Peso - Chuva'!Y171-'Dados Normal. pelo Peso - Chuva'!Y$194)/('Dados Normal. pelo Peso - Chuva'!Y$193-'Dados Normal. pelo Peso - Chuva'!Y$194))</f>
        <v>0.14801785955892302</v>
      </c>
      <c r="Z171" s="24">
        <f>IF(ISBLANK('Dados Normal. pelo Peso - Chuva'!Z171),"",('Dados Normal. pelo Peso - Chuva'!Z171-'Dados Normal. pelo Peso - Chuva'!Z$194)/('Dados Normal. pelo Peso - Chuva'!Z$193-'Dados Normal. pelo Peso - Chuva'!Z$194))</f>
        <v>0.10832659660468875</v>
      </c>
      <c r="AA171" s="24">
        <f>IF(ISBLANK('Dados Normal. pelo Peso - Chuva'!AA171),"",('Dados Normal. pelo Peso - Chuva'!AA171-'Dados Normal. pelo Peso - Chuva'!AA$194)/('Dados Normal. pelo Peso - Chuva'!AA$193-'Dados Normal. pelo Peso - Chuva'!AA$194))</f>
        <v>0.25014365064163951</v>
      </c>
      <c r="AB171" s="24">
        <f>IF(ISBLANK('Dados Normal. pelo Peso - Chuva'!AB171),"",('Dados Normal. pelo Peso - Chuva'!AB171-'Dados Normal. pelo Peso - Chuva'!AB$194)/('Dados Normal. pelo Peso - Chuva'!AB$193-'Dados Normal. pelo Peso - Chuva'!AB$194))</f>
        <v>0.65957446808510667</v>
      </c>
      <c r="AC171" s="24">
        <f>IF(ISBLANK('Dados Normal. pelo Peso - Chuva'!AC171),"",('Dados Normal. pelo Peso - Chuva'!AC171-'Dados Normal. pelo Peso - Chuva'!AC$194)/('Dados Normal. pelo Peso - Chuva'!AC$193-'Dados Normal. pelo Peso - Chuva'!AC$194))</f>
        <v>0.54166666666666663</v>
      </c>
    </row>
    <row r="172" spans="1:29" s="17" customFormat="1" x14ac:dyDescent="0.25">
      <c r="A172" s="18" t="s">
        <v>1207</v>
      </c>
      <c r="B172" s="28" t="s">
        <v>1208</v>
      </c>
      <c r="C172" s="24">
        <f>IF(ISBLANK('Dados Normal. pelo Peso - Chuva'!C172),"",('Dados Normal. pelo Peso - Chuva'!C172-'Dados Normal. pelo Peso - Chuva'!C$194)/('Dados Normal. pelo Peso - Chuva'!C$193-'Dados Normal. pelo Peso - Chuva'!C$194))</f>
        <v>0.65709582845793291</v>
      </c>
      <c r="D172" s="24">
        <f>IF(ISBLANK('Dados Normal. pelo Peso - Chuva'!D172),"",('Dados Normal. pelo Peso - Chuva'!D172-'Dados Normal. pelo Peso - Chuva'!D$194)/('Dados Normal. pelo Peso - Chuva'!D$193-'Dados Normal. pelo Peso - Chuva'!D$194))</f>
        <v>0.36249723525990968</v>
      </c>
      <c r="E172" s="24">
        <f>IF(ISBLANK('Dados Normal. pelo Peso - Chuva'!E172),"",('Dados Normal. pelo Peso - Chuva'!E172-'Dados Normal. pelo Peso - Chuva'!E$194)/('Dados Normal. pelo Peso - Chuva'!E$193-'Dados Normal. pelo Peso - Chuva'!E$194))</f>
        <v>0.57394104533069101</v>
      </c>
      <c r="F172" s="24">
        <f>IF(ISBLANK('Dados Normal. pelo Peso - Chuva'!F172),"",('Dados Normal. pelo Peso - Chuva'!F172-'Dados Normal. pelo Peso - Chuva'!F$194)/('Dados Normal. pelo Peso - Chuva'!F$193-'Dados Normal. pelo Peso - Chuva'!F$194))</f>
        <v>0.58353510895883776</v>
      </c>
      <c r="G172" s="24">
        <f>IF(ISBLANK('Dados Normal. pelo Peso - Chuva'!G172),"",('Dados Normal. pelo Peso - Chuva'!G172-'Dados Normal. pelo Peso - Chuva'!G$194)/('Dados Normal. pelo Peso - Chuva'!G$193-'Dados Normal. pelo Peso - Chuva'!G$194))</f>
        <v>0.16893610357226829</v>
      </c>
      <c r="H172" s="24">
        <f>IF(ISBLANK('Dados Normal. pelo Peso - Chuva'!H172),"",('Dados Normal. pelo Peso - Chuva'!H172-'Dados Normal. pelo Peso - Chuva'!H$194)/('Dados Normal. pelo Peso - Chuva'!H$193-'Dados Normal. pelo Peso - Chuva'!H$194))</f>
        <v>0.76782942588044656</v>
      </c>
      <c r="I172" s="24">
        <f>IF(ISBLANK('Dados Normal. pelo Peso - Chuva'!I172),"",('Dados Normal. pelo Peso - Chuva'!I172-'Dados Normal. pelo Peso - Chuva'!I$194)/('Dados Normal. pelo Peso - Chuva'!I$193-'Dados Normal. pelo Peso - Chuva'!I$194))</f>
        <v>0.52130232558139533</v>
      </c>
      <c r="J172" s="24">
        <f>IF(ISBLANK('Dados Normal. pelo Peso - Chuva'!J172),"",('Dados Normal. pelo Peso - Chuva'!J172-'Dados Normal. pelo Peso - Chuva'!J$194)/('Dados Normal. pelo Peso - Chuva'!J$193-'Dados Normal. pelo Peso - Chuva'!J$194))</f>
        <v>0.38002839564600127</v>
      </c>
      <c r="K172" s="24">
        <f>IF(ISBLANK('Dados Normal. pelo Peso - Chuva'!K172),"",('Dados Normal. pelo Peso - Chuva'!K172-'Dados Normal. pelo Peso - Chuva'!K$194)/('Dados Normal. pelo Peso - Chuva'!K$193-'Dados Normal. pelo Peso - Chuva'!K$194))</f>
        <v>0.43783783783783781</v>
      </c>
      <c r="L172" s="24">
        <f>IF(ISBLANK('Dados Normal. pelo Peso - Chuva'!L172),"",('Dados Normal. pelo Peso - Chuva'!L172-'Dados Normal. pelo Peso - Chuva'!L$194)/('Dados Normal. pelo Peso - Chuva'!L$193-'Dados Normal. pelo Peso - Chuva'!L$194))</f>
        <v>0.73345847020178312</v>
      </c>
      <c r="M172" s="24">
        <f>IF(ISBLANK('Dados Normal. pelo Peso - Chuva'!M172),"",('Dados Normal. pelo Peso - Chuva'!M172-'Dados Normal. pelo Peso - Chuva'!M$194)/('Dados Normal. pelo Peso - Chuva'!M$193-'Dados Normal. pelo Peso - Chuva'!M$194))</f>
        <v>0.32265155020823699</v>
      </c>
      <c r="N172" s="24">
        <f>IF(ISBLANK('Dados Normal. pelo Peso - Chuva'!N172),"",('Dados Normal. pelo Peso - Chuva'!N172-'Dados Normal. pelo Peso - Chuva'!N$194)/('Dados Normal. pelo Peso - Chuva'!N$193-'Dados Normal. pelo Peso - Chuva'!N$194))</f>
        <v>0.94310490693739435</v>
      </c>
      <c r="O172" s="24">
        <f>IF(ISBLANK('Dados Normal. pelo Peso - Chuva'!O172),"",('Dados Normal. pelo Peso - Chuva'!O172-'Dados Normal. pelo Peso - Chuva'!O$194)/('Dados Normal. pelo Peso - Chuva'!O$193-'Dados Normal. pelo Peso - Chuva'!O$194))</f>
        <v>0.73338607594936689</v>
      </c>
      <c r="P172" s="24">
        <f>IF(ISBLANK('Dados Normal. pelo Peso - Chuva'!P172),"",('Dados Normal. pelo Peso - Chuva'!P172-'Dados Normal. pelo Peso - Chuva'!P$194)/('Dados Normal. pelo Peso - Chuva'!P$193-'Dados Normal. pelo Peso - Chuva'!P$194))</f>
        <v>4.9605411499435433E-2</v>
      </c>
      <c r="Q172" s="24">
        <f>IF(ISBLANK('Dados Normal. pelo Peso - Chuva'!Q172),"",('Dados Normal. pelo Peso - Chuva'!Q172-'Dados Normal. pelo Peso - Chuva'!Q$194)/('Dados Normal. pelo Peso - Chuva'!Q$193-'Dados Normal. pelo Peso - Chuva'!Q$194))</f>
        <v>0</v>
      </c>
      <c r="R172" s="24">
        <f>IF(ISBLANK('Dados Normal. pelo Peso - Chuva'!R172),"",('Dados Normal. pelo Peso - Chuva'!R172-'Dados Normal. pelo Peso - Chuva'!R$194)/('Dados Normal. pelo Peso - Chuva'!R$193-'Dados Normal. pelo Peso - Chuva'!R$194))</f>
        <v>0</v>
      </c>
      <c r="S172" s="24">
        <f>IF(ISBLANK('Dados Normal. pelo Peso - Chuva'!S172),"",('Dados Normal. pelo Peso - Chuva'!S172-'Dados Normal. pelo Peso - Chuva'!S$194)/('Dados Normal. pelo Peso - Chuva'!S$193-'Dados Normal. pelo Peso - Chuva'!S$194))</f>
        <v>0.33333333333333343</v>
      </c>
      <c r="T172" s="24">
        <f>IF(ISBLANK('Dados Normal. pelo Peso - Chuva'!T172),"",('Dados Normal. pelo Peso - Chuva'!T172-'Dados Normal. pelo Peso - Chuva'!T$194)/('Dados Normal. pelo Peso - Chuva'!T$193-'Dados Normal. pelo Peso - Chuva'!T$194))</f>
        <v>1</v>
      </c>
      <c r="U172" s="24">
        <f>IF(ISBLANK('Dados Normal. pelo Peso - Chuva'!U172),"",('Dados Normal. pelo Peso - Chuva'!U172-'Dados Normal. pelo Peso - Chuva'!U$194)/('Dados Normal. pelo Peso - Chuva'!U$193-'Dados Normal. pelo Peso - Chuva'!U$194))</f>
        <v>1</v>
      </c>
      <c r="V172" s="24">
        <f>IF(ISBLANK('Dados Normal. pelo Peso - Chuva'!V172),"",('Dados Normal. pelo Peso - Chuva'!V172-'Dados Normal. pelo Peso - Chuva'!V$194)/('Dados Normal. pelo Peso - Chuva'!V$193-'Dados Normal. pelo Peso - Chuva'!V$194))</f>
        <v>0.625</v>
      </c>
      <c r="W172" s="24">
        <f>IF(ISBLANK('Dados Normal. pelo Peso - Chuva'!W172),"",('Dados Normal. pelo Peso - Chuva'!W172-'Dados Normal. pelo Peso - Chuva'!W$194)/('Dados Normal. pelo Peso - Chuva'!W$193-'Dados Normal. pelo Peso - Chuva'!W$194))</f>
        <v>0.74303683737645976</v>
      </c>
      <c r="X172" s="24">
        <f>IF(ISBLANK('Dados Normal. pelo Peso - Chuva'!X172),"",('Dados Normal. pelo Peso - Chuva'!X172-'Dados Normal. pelo Peso - Chuva'!X$194)/('Dados Normal. pelo Peso - Chuva'!X$193-'Dados Normal. pelo Peso - Chuva'!X$194))</f>
        <v>0.24724517906336085</v>
      </c>
      <c r="Y172" s="24">
        <f>IF(ISBLANK('Dados Normal. pelo Peso - Chuva'!Y172),"",('Dados Normal. pelo Peso - Chuva'!Y172-'Dados Normal. pelo Peso - Chuva'!Y$194)/('Dados Normal. pelo Peso - Chuva'!Y$193-'Dados Normal. pelo Peso - Chuva'!Y$194))</f>
        <v>0.69259910702205385</v>
      </c>
      <c r="Z172" s="24">
        <f>IF(ISBLANK('Dados Normal. pelo Peso - Chuva'!Z172),"",('Dados Normal. pelo Peso - Chuva'!Z172-'Dados Normal. pelo Peso - Chuva'!Z$194)/('Dados Normal. pelo Peso - Chuva'!Z$193-'Dados Normal. pelo Peso - Chuva'!Z$194))</f>
        <v>0.77041228779304782</v>
      </c>
      <c r="AA172" s="24">
        <f>IF(ISBLANK('Dados Normal. pelo Peso - Chuva'!AA172),"",('Dados Normal. pelo Peso - Chuva'!AA172-'Dados Normal. pelo Peso - Chuva'!AA$194)/('Dados Normal. pelo Peso - Chuva'!AA$193-'Dados Normal. pelo Peso - Chuva'!AA$194))</f>
        <v>0.5468301091744876</v>
      </c>
      <c r="AB172" s="24">
        <f>IF(ISBLANK('Dados Normal. pelo Peso - Chuva'!AB172),"",('Dados Normal. pelo Peso - Chuva'!AB172-'Dados Normal. pelo Peso - Chuva'!AB$194)/('Dados Normal. pelo Peso - Chuva'!AB$193-'Dados Normal. pelo Peso - Chuva'!AB$194))</f>
        <v>0.14893617021276603</v>
      </c>
      <c r="AC172" s="24">
        <f>IF(ISBLANK('Dados Normal. pelo Peso - Chuva'!AC172),"",('Dados Normal. pelo Peso - Chuva'!AC172-'Dados Normal. pelo Peso - Chuva'!AC$194)/('Dados Normal. pelo Peso - Chuva'!AC$193-'Dados Normal. pelo Peso - Chuva'!AC$194))</f>
        <v>0.39583333333333331</v>
      </c>
    </row>
    <row r="173" spans="1:29" s="17" customFormat="1" x14ac:dyDescent="0.25">
      <c r="A173" s="18" t="s">
        <v>1209</v>
      </c>
      <c r="B173" s="28" t="s">
        <v>1210</v>
      </c>
      <c r="C173" s="24">
        <f>IF(ISBLANK('Dados Normal. pelo Peso - Chuva'!C173),"",('Dados Normal. pelo Peso - Chuva'!C173-'Dados Normal. pelo Peso - Chuva'!C$194)/('Dados Normal. pelo Peso - Chuva'!C$193-'Dados Normal. pelo Peso - Chuva'!C$194))</f>
        <v>0.50086713165956998</v>
      </c>
      <c r="D173" s="24">
        <f>IF(ISBLANK('Dados Normal. pelo Peso - Chuva'!D173),"",('Dados Normal. pelo Peso - Chuva'!D173-'Dados Normal. pelo Peso - Chuva'!D$194)/('Dados Normal. pelo Peso - Chuva'!D$193-'Dados Normal. pelo Peso - Chuva'!D$194))</f>
        <v>0.5339385566476591</v>
      </c>
      <c r="E173" s="24">
        <f>IF(ISBLANK('Dados Normal. pelo Peso - Chuva'!E173),"",('Dados Normal. pelo Peso - Chuva'!E173-'Dados Normal. pelo Peso - Chuva'!E$194)/('Dados Normal. pelo Peso - Chuva'!E$193-'Dados Normal. pelo Peso - Chuva'!E$194))</f>
        <v>0.47312360663859304</v>
      </c>
      <c r="F173" s="24">
        <f>IF(ISBLANK('Dados Normal. pelo Peso - Chuva'!F173),"",('Dados Normal. pelo Peso - Chuva'!F173-'Dados Normal. pelo Peso - Chuva'!F$194)/('Dados Normal. pelo Peso - Chuva'!F$193-'Dados Normal. pelo Peso - Chuva'!F$194))</f>
        <v>0.47215496368038745</v>
      </c>
      <c r="G173" s="24">
        <f>IF(ISBLANK('Dados Normal. pelo Peso - Chuva'!G173),"",('Dados Normal. pelo Peso - Chuva'!G173-'Dados Normal. pelo Peso - Chuva'!G$194)/('Dados Normal. pelo Peso - Chuva'!G$193-'Dados Normal. pelo Peso - Chuva'!G$194))</f>
        <v>0.10336332202318485</v>
      </c>
      <c r="H173" s="24">
        <f>IF(ISBLANK('Dados Normal. pelo Peso - Chuva'!H173),"",('Dados Normal. pelo Peso - Chuva'!H173-'Dados Normal. pelo Peso - Chuva'!H$194)/('Dados Normal. pelo Peso - Chuva'!H$193-'Dados Normal. pelo Peso - Chuva'!H$194))</f>
        <v>0.82459130139657499</v>
      </c>
      <c r="I173" s="24">
        <f>IF(ISBLANK('Dados Normal. pelo Peso - Chuva'!I173),"",('Dados Normal. pelo Peso - Chuva'!I173-'Dados Normal. pelo Peso - Chuva'!I$194)/('Dados Normal. pelo Peso - Chuva'!I$193-'Dados Normal. pelo Peso - Chuva'!I$194))</f>
        <v>0.89674418604651163</v>
      </c>
      <c r="J173" s="24">
        <f>IF(ISBLANK('Dados Normal. pelo Peso - Chuva'!J173),"",('Dados Normal. pelo Peso - Chuva'!J173-'Dados Normal. pelo Peso - Chuva'!J$194)/('Dados Normal. pelo Peso - Chuva'!J$193-'Dados Normal. pelo Peso - Chuva'!J$194))</f>
        <v>0.68575485092285859</v>
      </c>
      <c r="K173" s="24">
        <f>IF(ISBLANK('Dados Normal. pelo Peso - Chuva'!K173),"",('Dados Normal. pelo Peso - Chuva'!K173-'Dados Normal. pelo Peso - Chuva'!K$194)/('Dados Normal. pelo Peso - Chuva'!K$193-'Dados Normal. pelo Peso - Chuva'!K$194))</f>
        <v>0.39022426682001138</v>
      </c>
      <c r="L173" s="24">
        <f>IF(ISBLANK('Dados Normal. pelo Peso - Chuva'!L173),"",('Dados Normal. pelo Peso - Chuva'!L173-'Dados Normal. pelo Peso - Chuva'!L$194)/('Dados Normal. pelo Peso - Chuva'!L$193-'Dados Normal. pelo Peso - Chuva'!L$194))</f>
        <v>0.72747536367902388</v>
      </c>
      <c r="M173" s="24">
        <f>IF(ISBLANK('Dados Normal. pelo Peso - Chuva'!M173),"",('Dados Normal. pelo Peso - Chuva'!M173-'Dados Normal. pelo Peso - Chuva'!M$194)/('Dados Normal. pelo Peso - Chuva'!M$193-'Dados Normal. pelo Peso - Chuva'!M$194))</f>
        <v>0.78493752892179569</v>
      </c>
      <c r="N173" s="24">
        <f>IF(ISBLANK('Dados Normal. pelo Peso - Chuva'!N173),"",('Dados Normal. pelo Peso - Chuva'!N173-'Dados Normal. pelo Peso - Chuva'!N$194)/('Dados Normal. pelo Peso - Chuva'!N$193-'Dados Normal. pelo Peso - Chuva'!N$194))</f>
        <v>0.87267343485617621</v>
      </c>
      <c r="O173" s="24">
        <f>IF(ISBLANK('Dados Normal. pelo Peso - Chuva'!O173),"",('Dados Normal. pelo Peso - Chuva'!O173-'Dados Normal. pelo Peso - Chuva'!O$194)/('Dados Normal. pelo Peso - Chuva'!O$193-'Dados Normal. pelo Peso - Chuva'!O$194))</f>
        <v>0.83924050632911384</v>
      </c>
      <c r="P173" s="24">
        <f>IF(ISBLANK('Dados Normal. pelo Peso - Chuva'!P173),"",('Dados Normal. pelo Peso - Chuva'!P173-'Dados Normal. pelo Peso - Chuva'!P$194)/('Dados Normal. pelo Peso - Chuva'!P$193-'Dados Normal. pelo Peso - Chuva'!P$194))</f>
        <v>3.2694475760991416E-2</v>
      </c>
      <c r="Q173" s="24">
        <f>IF(ISBLANK('Dados Normal. pelo Peso - Chuva'!Q173),"",('Dados Normal. pelo Peso - Chuva'!Q173-'Dados Normal. pelo Peso - Chuva'!Q$194)/('Dados Normal. pelo Peso - Chuva'!Q$193-'Dados Normal. pelo Peso - Chuva'!Q$194))</f>
        <v>1</v>
      </c>
      <c r="R173" s="24">
        <f>IF(ISBLANK('Dados Normal. pelo Peso - Chuva'!R173),"",('Dados Normal. pelo Peso - Chuva'!R173-'Dados Normal. pelo Peso - Chuva'!R$194)/('Dados Normal. pelo Peso - Chuva'!R$193-'Dados Normal. pelo Peso - Chuva'!R$194))</f>
        <v>1</v>
      </c>
      <c r="S173" s="24">
        <f>IF(ISBLANK('Dados Normal. pelo Peso - Chuva'!S173),"",('Dados Normal. pelo Peso - Chuva'!S173-'Dados Normal. pelo Peso - Chuva'!S$194)/('Dados Normal. pelo Peso - Chuva'!S$193-'Dados Normal. pelo Peso - Chuva'!S$194))</f>
        <v>0.33333333333333343</v>
      </c>
      <c r="T173" s="24">
        <f>IF(ISBLANK('Dados Normal. pelo Peso - Chuva'!T173),"",('Dados Normal. pelo Peso - Chuva'!T173-'Dados Normal. pelo Peso - Chuva'!T$194)/('Dados Normal. pelo Peso - Chuva'!T$193-'Dados Normal. pelo Peso - Chuva'!T$194))</f>
        <v>1</v>
      </c>
      <c r="U173" s="24">
        <f>IF(ISBLANK('Dados Normal. pelo Peso - Chuva'!U173),"",('Dados Normal. pelo Peso - Chuva'!U173-'Dados Normal. pelo Peso - Chuva'!U$194)/('Dados Normal. pelo Peso - Chuva'!U$193-'Dados Normal. pelo Peso - Chuva'!U$194))</f>
        <v>0</v>
      </c>
      <c r="V173" s="24">
        <f>IF(ISBLANK('Dados Normal. pelo Peso - Chuva'!V173),"",('Dados Normal. pelo Peso - Chuva'!V173-'Dados Normal. pelo Peso - Chuva'!V$194)/('Dados Normal. pelo Peso - Chuva'!V$193-'Dados Normal. pelo Peso - Chuva'!V$194))</f>
        <v>0.5416666666666663</v>
      </c>
      <c r="W173" s="24">
        <f>IF(ISBLANK('Dados Normal. pelo Peso - Chuva'!W173),"",('Dados Normal. pelo Peso - Chuva'!W173-'Dados Normal. pelo Peso - Chuva'!W$194)/('Dados Normal. pelo Peso - Chuva'!W$193-'Dados Normal. pelo Peso - Chuva'!W$194))</f>
        <v>0.49101527403414197</v>
      </c>
      <c r="X173" s="24">
        <f>IF(ISBLANK('Dados Normal. pelo Peso - Chuva'!X173),"",('Dados Normal. pelo Peso - Chuva'!X173-'Dados Normal. pelo Peso - Chuva'!X$194)/('Dados Normal. pelo Peso - Chuva'!X$193-'Dados Normal. pelo Peso - Chuva'!X$194))</f>
        <v>0.56473829201101888</v>
      </c>
      <c r="Y173" s="24">
        <f>IF(ISBLANK('Dados Normal. pelo Peso - Chuva'!Y173),"",('Dados Normal. pelo Peso - Chuva'!Y173-'Dados Normal. pelo Peso - Chuva'!Y$194)/('Dados Normal. pelo Peso - Chuva'!Y$193-'Dados Normal. pelo Peso - Chuva'!Y$194))</f>
        <v>0.55391692599107023</v>
      </c>
      <c r="Z173" s="24">
        <f>IF(ISBLANK('Dados Normal. pelo Peso - Chuva'!Z173),"",('Dados Normal. pelo Peso - Chuva'!Z173-'Dados Normal. pelo Peso - Chuva'!Z$194)/('Dados Normal. pelo Peso - Chuva'!Z$193-'Dados Normal. pelo Peso - Chuva'!Z$194))</f>
        <v>0.35004042037186739</v>
      </c>
      <c r="AA173" s="24">
        <f>IF(ISBLANK('Dados Normal. pelo Peso - Chuva'!AA173),"",('Dados Normal. pelo Peso - Chuva'!AA173-'Dados Normal. pelo Peso - Chuva'!AA$194)/('Dados Normal. pelo Peso - Chuva'!AA$193-'Dados Normal. pelo Peso - Chuva'!AA$194))</f>
        <v>0.34246312966864589</v>
      </c>
      <c r="AB173" s="24">
        <f>IF(ISBLANK('Dados Normal. pelo Peso - Chuva'!AB173),"",('Dados Normal. pelo Peso - Chuva'!AB173-'Dados Normal. pelo Peso - Chuva'!AB$194)/('Dados Normal. pelo Peso - Chuva'!AB$193-'Dados Normal. pelo Peso - Chuva'!AB$194))</f>
        <v>0.42553191489361686</v>
      </c>
      <c r="AC173" s="24">
        <f>IF(ISBLANK('Dados Normal. pelo Peso - Chuva'!AC173),"",('Dados Normal. pelo Peso - Chuva'!AC173-'Dados Normal. pelo Peso - Chuva'!AC$194)/('Dados Normal. pelo Peso - Chuva'!AC$193-'Dados Normal. pelo Peso - Chuva'!AC$194))</f>
        <v>0.45833333333333337</v>
      </c>
    </row>
    <row r="174" spans="1:29" s="17" customFormat="1" x14ac:dyDescent="0.25">
      <c r="A174" s="18" t="s">
        <v>1211</v>
      </c>
      <c r="B174" s="28" t="s">
        <v>1212</v>
      </c>
      <c r="C174" s="24">
        <f>IF(ISBLANK('Dados Normal. pelo Peso - Chuva'!C174),"",('Dados Normal. pelo Peso - Chuva'!C174-'Dados Normal. pelo Peso - Chuva'!C$194)/('Dados Normal. pelo Peso - Chuva'!C$193-'Dados Normal. pelo Peso - Chuva'!C$194))</f>
        <v>0.63162798728087077</v>
      </c>
      <c r="D174" s="24">
        <f>IF(ISBLANK('Dados Normal. pelo Peso - Chuva'!D174),"",('Dados Normal. pelo Peso - Chuva'!D174-'Dados Normal. pelo Peso - Chuva'!D$194)/('Dados Normal. pelo Peso - Chuva'!D$193-'Dados Normal. pelo Peso - Chuva'!D$194))</f>
        <v>0.41925389254458023</v>
      </c>
      <c r="E174" s="24">
        <f>IF(ISBLANK('Dados Normal. pelo Peso - Chuva'!E174),"",('Dados Normal. pelo Peso - Chuva'!E174-'Dados Normal. pelo Peso - Chuva'!E$194)/('Dados Normal. pelo Peso - Chuva'!E$193-'Dados Normal. pelo Peso - Chuva'!E$194))</f>
        <v>0.71761208818429523</v>
      </c>
      <c r="F174" s="24">
        <f>IF(ISBLANK('Dados Normal. pelo Peso - Chuva'!F174),"",('Dados Normal. pelo Peso - Chuva'!F174-'Dados Normal. pelo Peso - Chuva'!F$194)/('Dados Normal. pelo Peso - Chuva'!F$193-'Dados Normal. pelo Peso - Chuva'!F$194))</f>
        <v>0.78783292978208241</v>
      </c>
      <c r="G174" s="24">
        <f>IF(ISBLANK('Dados Normal. pelo Peso - Chuva'!G174),"",('Dados Normal. pelo Peso - Chuva'!G174-'Dados Normal. pelo Peso - Chuva'!G$194)/('Dados Normal. pelo Peso - Chuva'!G$193-'Dados Normal. pelo Peso - Chuva'!G$194))</f>
        <v>0.26931581211988043</v>
      </c>
      <c r="H174" s="24">
        <f>IF(ISBLANK('Dados Normal. pelo Peso - Chuva'!H174),"",('Dados Normal. pelo Peso - Chuva'!H174-'Dados Normal. pelo Peso - Chuva'!H$194)/('Dados Normal. pelo Peso - Chuva'!H$193-'Dados Normal. pelo Peso - Chuva'!H$194))</f>
        <v>0.73308070638690515</v>
      </c>
      <c r="I174" s="24">
        <f>IF(ISBLANK('Dados Normal. pelo Peso - Chuva'!I174),"",('Dados Normal. pelo Peso - Chuva'!I174-'Dados Normal. pelo Peso - Chuva'!I$194)/('Dados Normal. pelo Peso - Chuva'!I$193-'Dados Normal. pelo Peso - Chuva'!I$194))</f>
        <v>0.68260465116279079</v>
      </c>
      <c r="J174" s="24">
        <f>IF(ISBLANK('Dados Normal. pelo Peso - Chuva'!J174),"",('Dados Normal. pelo Peso - Chuva'!J174-'Dados Normal. pelo Peso - Chuva'!J$194)/('Dados Normal. pelo Peso - Chuva'!J$193-'Dados Normal. pelo Peso - Chuva'!J$194))</f>
        <v>0.59110269758637013</v>
      </c>
      <c r="K174" s="24">
        <f>IF(ISBLANK('Dados Normal. pelo Peso - Chuva'!K174),"",('Dados Normal. pelo Peso - Chuva'!K174-'Dados Normal. pelo Peso - Chuva'!K$194)/('Dados Normal. pelo Peso - Chuva'!K$193-'Dados Normal. pelo Peso - Chuva'!K$194))</f>
        <v>0.62553191489361692</v>
      </c>
      <c r="L174" s="24">
        <f>IF(ISBLANK('Dados Normal. pelo Peso - Chuva'!L174),"",('Dados Normal. pelo Peso - Chuva'!L174-'Dados Normal. pelo Peso - Chuva'!L$194)/('Dados Normal. pelo Peso - Chuva'!L$193-'Dados Normal. pelo Peso - Chuva'!L$194))</f>
        <v>0.79633974659784124</v>
      </c>
      <c r="M174" s="24">
        <f>IF(ISBLANK('Dados Normal. pelo Peso - Chuva'!M174),"",('Dados Normal. pelo Peso - Chuva'!M174-'Dados Normal. pelo Peso - Chuva'!M$194)/('Dados Normal. pelo Peso - Chuva'!M$193-'Dados Normal. pelo Peso - Chuva'!M$194))</f>
        <v>0.47292919944470152</v>
      </c>
      <c r="N174" s="24">
        <f>IF(ISBLANK('Dados Normal. pelo Peso - Chuva'!N174),"",('Dados Normal. pelo Peso - Chuva'!N174-'Dados Normal. pelo Peso - Chuva'!N$194)/('Dados Normal. pelo Peso - Chuva'!N$193-'Dados Normal. pelo Peso - Chuva'!N$194))</f>
        <v>0.66032148900169207</v>
      </c>
      <c r="O174" s="24">
        <f>IF(ISBLANK('Dados Normal. pelo Peso - Chuva'!O174),"",('Dados Normal. pelo Peso - Chuva'!O174-'Dados Normal. pelo Peso - Chuva'!O$194)/('Dados Normal. pelo Peso - Chuva'!O$193-'Dados Normal. pelo Peso - Chuva'!O$194))</f>
        <v>0.56471518987341773</v>
      </c>
      <c r="P174" s="24">
        <f>IF(ISBLANK('Dados Normal. pelo Peso - Chuva'!P174),"",('Dados Normal. pelo Peso - Chuva'!P174-'Dados Normal. pelo Peso - Chuva'!P$194)/('Dados Normal. pelo Peso - Chuva'!P$193-'Dados Normal. pelo Peso - Chuva'!P$194))</f>
        <v>0.10597519729425049</v>
      </c>
      <c r="Q174" s="24">
        <f>IF(ISBLANK('Dados Normal. pelo Peso - Chuva'!Q174),"",('Dados Normal. pelo Peso - Chuva'!Q174-'Dados Normal. pelo Peso - Chuva'!Q$194)/('Dados Normal. pelo Peso - Chuva'!Q$193-'Dados Normal. pelo Peso - Chuva'!Q$194))</f>
        <v>0</v>
      </c>
      <c r="R174" s="24">
        <f>IF(ISBLANK('Dados Normal. pelo Peso - Chuva'!R174),"",('Dados Normal. pelo Peso - Chuva'!R174-'Dados Normal. pelo Peso - Chuva'!R$194)/('Dados Normal. pelo Peso - Chuva'!R$193-'Dados Normal. pelo Peso - Chuva'!R$194))</f>
        <v>0</v>
      </c>
      <c r="S174" s="24">
        <f>IF(ISBLANK('Dados Normal. pelo Peso - Chuva'!S174),"",('Dados Normal. pelo Peso - Chuva'!S174-'Dados Normal. pelo Peso - Chuva'!S$194)/('Dados Normal. pelo Peso - Chuva'!S$193-'Dados Normal. pelo Peso - Chuva'!S$194))</f>
        <v>0.33333333333333343</v>
      </c>
      <c r="T174" s="24">
        <f>IF(ISBLANK('Dados Normal. pelo Peso - Chuva'!T174),"",('Dados Normal. pelo Peso - Chuva'!T174-'Dados Normal. pelo Peso - Chuva'!T$194)/('Dados Normal. pelo Peso - Chuva'!T$193-'Dados Normal. pelo Peso - Chuva'!T$194))</f>
        <v>0</v>
      </c>
      <c r="U174" s="24">
        <f>IF(ISBLANK('Dados Normal. pelo Peso - Chuva'!U174),"",('Dados Normal. pelo Peso - Chuva'!U174-'Dados Normal. pelo Peso - Chuva'!U$194)/('Dados Normal. pelo Peso - Chuva'!U$193-'Dados Normal. pelo Peso - Chuva'!U$194))</f>
        <v>1</v>
      </c>
      <c r="V174" s="24">
        <f>IF(ISBLANK('Dados Normal. pelo Peso - Chuva'!V174),"",('Dados Normal. pelo Peso - Chuva'!V174-'Dados Normal. pelo Peso - Chuva'!V$194)/('Dados Normal. pelo Peso - Chuva'!V$193-'Dados Normal. pelo Peso - Chuva'!V$194))</f>
        <v>0.58333333333333315</v>
      </c>
      <c r="W174" s="24">
        <f>IF(ISBLANK('Dados Normal. pelo Peso - Chuva'!W174),"",('Dados Normal. pelo Peso - Chuva'!W174-'Dados Normal. pelo Peso - Chuva'!W$194)/('Dados Normal. pelo Peso - Chuva'!W$193-'Dados Normal. pelo Peso - Chuva'!W$194))</f>
        <v>0.71518418688230045</v>
      </c>
      <c r="X174" s="24">
        <f>IF(ISBLANK('Dados Normal. pelo Peso - Chuva'!X174),"",('Dados Normal. pelo Peso - Chuva'!X174-'Dados Normal. pelo Peso - Chuva'!X$194)/('Dados Normal. pelo Peso - Chuva'!X$193-'Dados Normal. pelo Peso - Chuva'!X$194))</f>
        <v>0.22451790633608676</v>
      </c>
      <c r="Y174" s="24">
        <f>IF(ISBLANK('Dados Normal. pelo Peso - Chuva'!Y174),"",('Dados Normal. pelo Peso - Chuva'!Y174-'Dados Normal. pelo Peso - Chuva'!Y$194)/('Dados Normal. pelo Peso - Chuva'!Y$193-'Dados Normal. pelo Peso - Chuva'!Y$194))</f>
        <v>0.76471384115816521</v>
      </c>
      <c r="Z174" s="24">
        <f>IF(ISBLANK('Dados Normal. pelo Peso - Chuva'!Z174),"",('Dados Normal. pelo Peso - Chuva'!Z174-'Dados Normal. pelo Peso - Chuva'!Z$194)/('Dados Normal. pelo Peso - Chuva'!Z$193-'Dados Normal. pelo Peso - Chuva'!Z$194))</f>
        <v>0.51754244139046091</v>
      </c>
      <c r="AA174" s="24">
        <f>IF(ISBLANK('Dados Normal. pelo Peso - Chuva'!AA174),"",('Dados Normal. pelo Peso - Chuva'!AA174-'Dados Normal. pelo Peso - Chuva'!AA$194)/('Dados Normal. pelo Peso - Chuva'!AA$193-'Dados Normal. pelo Peso - Chuva'!AA$194))</f>
        <v>0.71193257996552395</v>
      </c>
      <c r="AB174" s="24">
        <f>IF(ISBLANK('Dados Normal. pelo Peso - Chuva'!AB174),"",('Dados Normal. pelo Peso - Chuva'!AB174-'Dados Normal. pelo Peso - Chuva'!AB$194)/('Dados Normal. pelo Peso - Chuva'!AB$193-'Dados Normal. pelo Peso - Chuva'!AB$194))</f>
        <v>0.36170212765957455</v>
      </c>
      <c r="AC174" s="24">
        <f>IF(ISBLANK('Dados Normal. pelo Peso - Chuva'!AC174),"",('Dados Normal. pelo Peso - Chuva'!AC174-'Dados Normal. pelo Peso - Chuva'!AC$194)/('Dados Normal. pelo Peso - Chuva'!AC$193-'Dados Normal. pelo Peso - Chuva'!AC$194))</f>
        <v>0.45833333333333337</v>
      </c>
    </row>
    <row r="175" spans="1:29" s="17" customFormat="1" x14ac:dyDescent="0.25">
      <c r="A175" s="18" t="s">
        <v>1213</v>
      </c>
      <c r="B175" s="28" t="s">
        <v>1214</v>
      </c>
      <c r="C175" s="24">
        <f>IF(ISBLANK('Dados Normal. pelo Peso - Chuva'!C175),"",('Dados Normal. pelo Peso - Chuva'!C175-'Dados Normal. pelo Peso - Chuva'!C$194)/('Dados Normal. pelo Peso - Chuva'!C$193-'Dados Normal. pelo Peso - Chuva'!C$194))</f>
        <v>0.95524608854745285</v>
      </c>
      <c r="D175" s="24">
        <f>IF(ISBLANK('Dados Normal. pelo Peso - Chuva'!D175),"",('Dados Normal. pelo Peso - Chuva'!D175-'Dados Normal. pelo Peso - Chuva'!D$194)/('Dados Normal. pelo Peso - Chuva'!D$193-'Dados Normal. pelo Peso - Chuva'!D$194))</f>
        <v>6.7600638154839798E-2</v>
      </c>
      <c r="E175" s="24">
        <f>IF(ISBLANK('Dados Normal. pelo Peso - Chuva'!E175),"",('Dados Normal. pelo Peso - Chuva'!E175-'Dados Normal. pelo Peso - Chuva'!E$194)/('Dados Normal. pelo Peso - Chuva'!E$193-'Dados Normal. pelo Peso - Chuva'!E$194))</f>
        <v>0.64874907109239544</v>
      </c>
      <c r="F175" s="24">
        <f>IF(ISBLANK('Dados Normal. pelo Peso - Chuva'!F175),"",('Dados Normal. pelo Peso - Chuva'!F175-'Dados Normal. pelo Peso - Chuva'!F$194)/('Dados Normal. pelo Peso - Chuva'!F$193-'Dados Normal. pelo Peso - Chuva'!F$194))</f>
        <v>0.86470944309927367</v>
      </c>
      <c r="G175" s="24">
        <f>IF(ISBLANK('Dados Normal. pelo Peso - Chuva'!G175),"",('Dados Normal. pelo Peso - Chuva'!G175-'Dados Normal. pelo Peso - Chuva'!G$194)/('Dados Normal. pelo Peso - Chuva'!G$193-'Dados Normal. pelo Peso - Chuva'!G$194))</f>
        <v>0.32047476498953337</v>
      </c>
      <c r="H175" s="24">
        <f>IF(ISBLANK('Dados Normal. pelo Peso - Chuva'!H175),"",('Dados Normal. pelo Peso - Chuva'!H175-'Dados Normal. pelo Peso - Chuva'!H$194)/('Dados Normal. pelo Peso - Chuva'!H$193-'Dados Normal. pelo Peso - Chuva'!H$194))</f>
        <v>0.2793989856241646</v>
      </c>
      <c r="I175" s="24">
        <f>IF(ISBLANK('Dados Normal. pelo Peso - Chuva'!I175),"",('Dados Normal. pelo Peso - Chuva'!I175-'Dados Normal. pelo Peso - Chuva'!I$194)/('Dados Normal. pelo Peso - Chuva'!I$193-'Dados Normal. pelo Peso - Chuva'!I$194))</f>
        <v>0.12186046511627939</v>
      </c>
      <c r="J175" s="24">
        <f>IF(ISBLANK('Dados Normal. pelo Peso - Chuva'!J175),"",('Dados Normal. pelo Peso - Chuva'!J175-'Dados Normal. pelo Peso - Chuva'!J$194)/('Dados Normal. pelo Peso - Chuva'!J$193-'Dados Normal. pelo Peso - Chuva'!J$194))</f>
        <v>0.35210601041173706</v>
      </c>
      <c r="K175" s="24">
        <f>IF(ISBLANK('Dados Normal. pelo Peso - Chuva'!K175),"",('Dados Normal. pelo Peso - Chuva'!K175-'Dados Normal. pelo Peso - Chuva'!K$194)/('Dados Normal. pelo Peso - Chuva'!K$193-'Dados Normal. pelo Peso - Chuva'!K$194))</f>
        <v>0.65439907993099489</v>
      </c>
      <c r="L175" s="24">
        <f>IF(ISBLANK('Dados Normal. pelo Peso - Chuva'!L175),"",('Dados Normal. pelo Peso - Chuva'!L175-'Dados Normal. pelo Peso - Chuva'!L$194)/('Dados Normal. pelo Peso - Chuva'!L$193-'Dados Normal. pelo Peso - Chuva'!L$194))</f>
        <v>0.75023463162834336</v>
      </c>
      <c r="M175" s="24">
        <f>IF(ISBLANK('Dados Normal. pelo Peso - Chuva'!M175),"",('Dados Normal. pelo Peso - Chuva'!M175-'Dados Normal. pelo Peso - Chuva'!M$194)/('Dados Normal. pelo Peso - Chuva'!M$193-'Dados Normal. pelo Peso - Chuva'!M$194))</f>
        <v>0.59798704303563155</v>
      </c>
      <c r="N175" s="24">
        <f>IF(ISBLANK('Dados Normal. pelo Peso - Chuva'!N175),"",('Dados Normal. pelo Peso - Chuva'!N175-'Dados Normal. pelo Peso - Chuva'!N$194)/('Dados Normal. pelo Peso - Chuva'!N$193-'Dados Normal. pelo Peso - Chuva'!N$194))</f>
        <v>0.90439932318104921</v>
      </c>
      <c r="O175" s="24">
        <f>IF(ISBLANK('Dados Normal. pelo Peso - Chuva'!O175),"",('Dados Normal. pelo Peso - Chuva'!O175-'Dados Normal. pelo Peso - Chuva'!O$194)/('Dados Normal. pelo Peso - Chuva'!O$193-'Dados Normal. pelo Peso - Chuva'!O$194))</f>
        <v>0.61234177215189878</v>
      </c>
      <c r="P175" s="24">
        <f>IF(ISBLANK('Dados Normal. pelo Peso - Chuva'!P175),"",('Dados Normal. pelo Peso - Chuva'!P175-'Dados Normal. pelo Peso - Chuva'!P$194)/('Dados Normal. pelo Peso - Chuva'!P$193-'Dados Normal. pelo Peso - Chuva'!P$194))</f>
        <v>0.17136414881623502</v>
      </c>
      <c r="Q175" s="24">
        <f>IF(ISBLANK('Dados Normal. pelo Peso - Chuva'!Q175),"",('Dados Normal. pelo Peso - Chuva'!Q175-'Dados Normal. pelo Peso - Chuva'!Q$194)/('Dados Normal. pelo Peso - Chuva'!Q$193-'Dados Normal. pelo Peso - Chuva'!Q$194))</f>
        <v>0</v>
      </c>
      <c r="R175" s="24">
        <f>IF(ISBLANK('Dados Normal. pelo Peso - Chuva'!R175),"",('Dados Normal. pelo Peso - Chuva'!R175-'Dados Normal. pelo Peso - Chuva'!R$194)/('Dados Normal. pelo Peso - Chuva'!R$193-'Dados Normal. pelo Peso - Chuva'!R$194))</f>
        <v>0</v>
      </c>
      <c r="S175" s="24">
        <f>IF(ISBLANK('Dados Normal. pelo Peso - Chuva'!S175),"",('Dados Normal. pelo Peso - Chuva'!S175-'Dados Normal. pelo Peso - Chuva'!S$194)/('Dados Normal. pelo Peso - Chuva'!S$193-'Dados Normal. pelo Peso - Chuva'!S$194))</f>
        <v>0.33333333333333343</v>
      </c>
      <c r="T175" s="24">
        <f>IF(ISBLANK('Dados Normal. pelo Peso - Chuva'!T175),"",('Dados Normal. pelo Peso - Chuva'!T175-'Dados Normal. pelo Peso - Chuva'!T$194)/('Dados Normal. pelo Peso - Chuva'!T$193-'Dados Normal. pelo Peso - Chuva'!T$194))</f>
        <v>1</v>
      </c>
      <c r="U175" s="24">
        <f>IF(ISBLANK('Dados Normal. pelo Peso - Chuva'!U175),"",('Dados Normal. pelo Peso - Chuva'!U175-'Dados Normal. pelo Peso - Chuva'!U$194)/('Dados Normal. pelo Peso - Chuva'!U$193-'Dados Normal. pelo Peso - Chuva'!U$194))</f>
        <v>1</v>
      </c>
      <c r="V175" s="24">
        <f>IF(ISBLANK('Dados Normal. pelo Peso - Chuva'!V175),"",('Dados Normal. pelo Peso - Chuva'!V175-'Dados Normal. pelo Peso - Chuva'!V$194)/('Dados Normal. pelo Peso - Chuva'!V$193-'Dados Normal. pelo Peso - Chuva'!V$194))</f>
        <v>0.5</v>
      </c>
      <c r="W175" s="24">
        <f>IF(ISBLANK('Dados Normal. pelo Peso - Chuva'!W175),"",('Dados Normal. pelo Peso - Chuva'!W175-'Dados Normal. pelo Peso - Chuva'!W$194)/('Dados Normal. pelo Peso - Chuva'!W$193-'Dados Normal. pelo Peso - Chuva'!W$194))</f>
        <v>0.64869721473495079</v>
      </c>
      <c r="X175" s="24">
        <f>IF(ISBLANK('Dados Normal. pelo Peso - Chuva'!X175),"",('Dados Normal. pelo Peso - Chuva'!X175-'Dados Normal. pelo Peso - Chuva'!X$194)/('Dados Normal. pelo Peso - Chuva'!X$193-'Dados Normal. pelo Peso - Chuva'!X$194))</f>
        <v>0.42975206611570238</v>
      </c>
      <c r="Y175" s="24">
        <f>IF(ISBLANK('Dados Normal. pelo Peso - Chuva'!Y175),"",('Dados Normal. pelo Peso - Chuva'!Y175-'Dados Normal. pelo Peso - Chuva'!Y$194)/('Dados Normal. pelo Peso - Chuva'!Y$193-'Dados Normal. pelo Peso - Chuva'!Y$194))</f>
        <v>0.8923014477066703</v>
      </c>
      <c r="Z175" s="24">
        <f>IF(ISBLANK('Dados Normal. pelo Peso - Chuva'!Z175),"",('Dados Normal. pelo Peso - Chuva'!Z175-'Dados Normal. pelo Peso - Chuva'!Z$194)/('Dados Normal. pelo Peso - Chuva'!Z$193-'Dados Normal. pelo Peso - Chuva'!Z$194))</f>
        <v>0.67113985448666147</v>
      </c>
      <c r="AA175" s="24">
        <f>IF(ISBLANK('Dados Normal. pelo Peso - Chuva'!AA175),"",('Dados Normal. pelo Peso - Chuva'!AA175-'Dados Normal. pelo Peso - Chuva'!AA$194)/('Dados Normal. pelo Peso - Chuva'!AA$193-'Dados Normal. pelo Peso - Chuva'!AA$194))</f>
        <v>0.71921087914192683</v>
      </c>
      <c r="AB175" s="24">
        <f>IF(ISBLANK('Dados Normal. pelo Peso - Chuva'!AB175),"",('Dados Normal. pelo Peso - Chuva'!AB175-'Dados Normal. pelo Peso - Chuva'!AB$194)/('Dados Normal. pelo Peso - Chuva'!AB$193-'Dados Normal. pelo Peso - Chuva'!AB$194))</f>
        <v>8.5106382978723291E-2</v>
      </c>
      <c r="AC175" s="24">
        <f>IF(ISBLANK('Dados Normal. pelo Peso - Chuva'!AC175),"",('Dados Normal. pelo Peso - Chuva'!AC175-'Dados Normal. pelo Peso - Chuva'!AC$194)/('Dados Normal. pelo Peso - Chuva'!AC$193-'Dados Normal. pelo Peso - Chuva'!AC$194))</f>
        <v>0.60416666666666663</v>
      </c>
    </row>
    <row r="176" spans="1:29" s="17" customFormat="1" x14ac:dyDescent="0.25">
      <c r="A176" s="18" t="s">
        <v>1215</v>
      </c>
      <c r="B176" s="28" t="s">
        <v>1216</v>
      </c>
      <c r="C176" s="24">
        <f>IF(ISBLANK('Dados Normal. pelo Peso - Chuva'!C176),"",('Dados Normal. pelo Peso - Chuva'!C176-'Dados Normal. pelo Peso - Chuva'!C$194)/('Dados Normal. pelo Peso - Chuva'!C$193-'Dados Normal. pelo Peso - Chuva'!C$194))</f>
        <v>0.58672903365687845</v>
      </c>
      <c r="D176" s="24">
        <f>IF(ISBLANK('Dados Normal. pelo Peso - Chuva'!D176),"",('Dados Normal. pelo Peso - Chuva'!D176-'Dados Normal. pelo Peso - Chuva'!D$194)/('Dados Normal. pelo Peso - Chuva'!D$193-'Dados Normal. pelo Peso - Chuva'!D$194))</f>
        <v>0.44724657877755974</v>
      </c>
      <c r="E176" s="24">
        <f>IF(ISBLANK('Dados Normal. pelo Peso - Chuva'!E176),"",('Dados Normal. pelo Peso - Chuva'!E176-'Dados Normal. pelo Peso - Chuva'!E$194)/('Dados Normal. pelo Peso - Chuva'!E$193-'Dados Normal. pelo Peso - Chuva'!E$194))</f>
        <v>0.67822640574684168</v>
      </c>
      <c r="F176" s="24">
        <f>IF(ISBLANK('Dados Normal. pelo Peso - Chuva'!F176),"",('Dados Normal. pelo Peso - Chuva'!F176-'Dados Normal. pelo Peso - Chuva'!F$194)/('Dados Normal. pelo Peso - Chuva'!F$193-'Dados Normal. pelo Peso - Chuva'!F$194))</f>
        <v>0.61743341404358354</v>
      </c>
      <c r="G176" s="24">
        <f>IF(ISBLANK('Dados Normal. pelo Peso - Chuva'!G176),"",('Dados Normal. pelo Peso - Chuva'!G176-'Dados Normal. pelo Peso - Chuva'!G$194)/('Dados Normal. pelo Peso - Chuva'!G$193-'Dados Normal. pelo Peso - Chuva'!G$194))</f>
        <v>0.15657812047983449</v>
      </c>
      <c r="H176" s="24">
        <f>IF(ISBLANK('Dados Normal. pelo Peso - Chuva'!H176),"",('Dados Normal. pelo Peso - Chuva'!H176-'Dados Normal. pelo Peso - Chuva'!H$194)/('Dados Normal. pelo Peso - Chuva'!H$193-'Dados Normal. pelo Peso - Chuva'!H$194))</f>
        <v>0.79865007822777201</v>
      </c>
      <c r="I176" s="24">
        <f>IF(ISBLANK('Dados Normal. pelo Peso - Chuva'!I176),"",('Dados Normal. pelo Peso - Chuva'!I176-'Dados Normal. pelo Peso - Chuva'!I$194)/('Dados Normal. pelo Peso - Chuva'!I$193-'Dados Normal. pelo Peso - Chuva'!I$194))</f>
        <v>0.77972093023255806</v>
      </c>
      <c r="J176" s="24">
        <f>IF(ISBLANK('Dados Normal. pelo Peso - Chuva'!J176),"",('Dados Normal. pelo Peso - Chuva'!J176-'Dados Normal. pelo Peso - Chuva'!J$194)/('Dados Normal. pelo Peso - Chuva'!J$193-'Dados Normal. pelo Peso - Chuva'!J$194))</f>
        <v>0.54803596781826802</v>
      </c>
      <c r="K176" s="24">
        <f>IF(ISBLANK('Dados Normal. pelo Peso - Chuva'!K176),"",('Dados Normal. pelo Peso - Chuva'!K176-'Dados Normal. pelo Peso - Chuva'!K$194)/('Dados Normal. pelo Peso - Chuva'!K$193-'Dados Normal. pelo Peso - Chuva'!K$194))</f>
        <v>0.46785508913168483</v>
      </c>
      <c r="L176" s="24">
        <f>IF(ISBLANK('Dados Normal. pelo Peso - Chuva'!L176),"",('Dados Normal. pelo Peso - Chuva'!L176-'Dados Normal. pelo Peso - Chuva'!L$194)/('Dados Normal. pelo Peso - Chuva'!L$193-'Dados Normal. pelo Peso - Chuva'!L$194))</f>
        <v>0.75973721257625504</v>
      </c>
      <c r="M176" s="24">
        <f>IF(ISBLANK('Dados Normal. pelo Peso - Chuva'!M176),"",('Dados Normal. pelo Peso - Chuva'!M176-'Dados Normal. pelo Peso - Chuva'!M$194)/('Dados Normal. pelo Peso - Chuva'!M$193-'Dados Normal. pelo Peso - Chuva'!M$194))</f>
        <v>0.66844053678852389</v>
      </c>
      <c r="N176" s="24">
        <f>IF(ISBLANK('Dados Normal. pelo Peso - Chuva'!N176),"",('Dados Normal. pelo Peso - Chuva'!N176-'Dados Normal. pelo Peso - Chuva'!N$194)/('Dados Normal. pelo Peso - Chuva'!N$193-'Dados Normal. pelo Peso - Chuva'!N$194))</f>
        <v>0.92153130287648044</v>
      </c>
      <c r="O176" s="24">
        <f>IF(ISBLANK('Dados Normal. pelo Peso - Chuva'!O176),"",('Dados Normal. pelo Peso - Chuva'!O176-'Dados Normal. pelo Peso - Chuva'!O$194)/('Dados Normal. pelo Peso - Chuva'!O$193-'Dados Normal. pelo Peso - Chuva'!O$194))</f>
        <v>0.57832278481012656</v>
      </c>
      <c r="P176" s="24">
        <f>IF(ISBLANK('Dados Normal. pelo Peso - Chuva'!P176),"",('Dados Normal. pelo Peso - Chuva'!P176-'Dados Normal. pelo Peso - Chuva'!P$194)/('Dados Normal. pelo Peso - Chuva'!P$193-'Dados Normal. pelo Peso - Chuva'!P$194))</f>
        <v>0.12739571589627924</v>
      </c>
      <c r="Q176" s="24">
        <f>IF(ISBLANK('Dados Normal. pelo Peso - Chuva'!Q176),"",('Dados Normal. pelo Peso - Chuva'!Q176-'Dados Normal. pelo Peso - Chuva'!Q$194)/('Dados Normal. pelo Peso - Chuva'!Q$193-'Dados Normal. pelo Peso - Chuva'!Q$194))</f>
        <v>1</v>
      </c>
      <c r="R176" s="24">
        <f>IF(ISBLANK('Dados Normal. pelo Peso - Chuva'!R176),"",('Dados Normal. pelo Peso - Chuva'!R176-'Dados Normal. pelo Peso - Chuva'!R$194)/('Dados Normal. pelo Peso - Chuva'!R$193-'Dados Normal. pelo Peso - Chuva'!R$194))</f>
        <v>0</v>
      </c>
      <c r="S176" s="24">
        <f>IF(ISBLANK('Dados Normal. pelo Peso - Chuva'!S176),"",('Dados Normal. pelo Peso - Chuva'!S176-'Dados Normal. pelo Peso - Chuva'!S$194)/('Dados Normal. pelo Peso - Chuva'!S$193-'Dados Normal. pelo Peso - Chuva'!S$194))</f>
        <v>0.33333333333333343</v>
      </c>
      <c r="T176" s="24">
        <f>IF(ISBLANK('Dados Normal. pelo Peso - Chuva'!T176),"",('Dados Normal. pelo Peso - Chuva'!T176-'Dados Normal. pelo Peso - Chuva'!T$194)/('Dados Normal. pelo Peso - Chuva'!T$193-'Dados Normal. pelo Peso - Chuva'!T$194))</f>
        <v>1</v>
      </c>
      <c r="U176" s="24">
        <f>IF(ISBLANK('Dados Normal. pelo Peso - Chuva'!U176),"",('Dados Normal. pelo Peso - Chuva'!U176-'Dados Normal. pelo Peso - Chuva'!U$194)/('Dados Normal. pelo Peso - Chuva'!U$193-'Dados Normal. pelo Peso - Chuva'!U$194))</f>
        <v>1</v>
      </c>
      <c r="V176" s="24">
        <f>IF(ISBLANK('Dados Normal. pelo Peso - Chuva'!V176),"",('Dados Normal. pelo Peso - Chuva'!V176-'Dados Normal. pelo Peso - Chuva'!V$194)/('Dados Normal. pelo Peso - Chuva'!V$193-'Dados Normal. pelo Peso - Chuva'!V$194))</f>
        <v>0.375</v>
      </c>
      <c r="W176" s="24">
        <f>IF(ISBLANK('Dados Normal. pelo Peso - Chuva'!W176),"",('Dados Normal. pelo Peso - Chuva'!W176-'Dados Normal. pelo Peso - Chuva'!W$194)/('Dados Normal. pelo Peso - Chuva'!W$193-'Dados Normal. pelo Peso - Chuva'!W$194))</f>
        <v>0.73854447439353099</v>
      </c>
      <c r="X176" s="24">
        <f>IF(ISBLANK('Dados Normal. pelo Peso - Chuva'!X176),"",('Dados Normal. pelo Peso - Chuva'!X176-'Dados Normal. pelo Peso - Chuva'!X$194)/('Dados Normal. pelo Peso - Chuva'!X$193-'Dados Normal. pelo Peso - Chuva'!X$194))</f>
        <v>0.25344352617079863</v>
      </c>
      <c r="Y176" s="24">
        <f>IF(ISBLANK('Dados Normal. pelo Peso - Chuva'!Y176),"",('Dados Normal. pelo Peso - Chuva'!Y176-'Dados Normal. pelo Peso - Chuva'!Y$194)/('Dados Normal. pelo Peso - Chuva'!Y$193-'Dados Normal. pelo Peso - Chuva'!Y$194))</f>
        <v>0.71735895007441475</v>
      </c>
      <c r="Z176" s="24">
        <f>IF(ISBLANK('Dados Normal. pelo Peso - Chuva'!Z176),"",('Dados Normal. pelo Peso - Chuva'!Z176-'Dados Normal. pelo Peso - Chuva'!Z$194)/('Dados Normal. pelo Peso - Chuva'!Z$193-'Dados Normal. pelo Peso - Chuva'!Z$194))</f>
        <v>0.72271624898949072</v>
      </c>
      <c r="AA176" s="24">
        <f>IF(ISBLANK('Dados Normal. pelo Peso - Chuva'!AA176),"",('Dados Normal. pelo Peso - Chuva'!AA176-'Dados Normal. pelo Peso - Chuva'!AA$194)/('Dados Normal. pelo Peso - Chuva'!AA$193-'Dados Normal. pelo Peso - Chuva'!AA$194))</f>
        <v>0.55334227159547977</v>
      </c>
      <c r="AB176" s="24">
        <f>IF(ISBLANK('Dados Normal. pelo Peso - Chuva'!AB176),"",('Dados Normal. pelo Peso - Chuva'!AB176-'Dados Normal. pelo Peso - Chuva'!AB$194)/('Dados Normal. pelo Peso - Chuva'!AB$193-'Dados Normal. pelo Peso - Chuva'!AB$194))</f>
        <v>0.63829787234042568</v>
      </c>
      <c r="AC176" s="24">
        <f>IF(ISBLANK('Dados Normal. pelo Peso - Chuva'!AC176),"",('Dados Normal. pelo Peso - Chuva'!AC176-'Dados Normal. pelo Peso - Chuva'!AC$194)/('Dados Normal. pelo Peso - Chuva'!AC$193-'Dados Normal. pelo Peso - Chuva'!AC$194))</f>
        <v>0.58333333333333337</v>
      </c>
    </row>
    <row r="177" spans="1:32" s="17" customFormat="1" x14ac:dyDescent="0.25">
      <c r="A177" s="18" t="s">
        <v>1217</v>
      </c>
      <c r="B177" s="28" t="s">
        <v>1218</v>
      </c>
      <c r="C177" s="24">
        <f>IF(ISBLANK('Dados Normal. pelo Peso - Chuva'!C177),"",('Dados Normal. pelo Peso - Chuva'!C177-'Dados Normal. pelo Peso - Chuva'!C$194)/('Dados Normal. pelo Peso - Chuva'!C$193-'Dados Normal. pelo Peso - Chuva'!C$194))</f>
        <v>0.83831048405316355</v>
      </c>
      <c r="D177" s="24">
        <f>IF(ISBLANK('Dados Normal. pelo Peso - Chuva'!D177),"",('Dados Normal. pelo Peso - Chuva'!D177-'Dados Normal. pelo Peso - Chuva'!D$194)/('Dados Normal. pelo Peso - Chuva'!D$193-'Dados Normal. pelo Peso - Chuva'!D$194))</f>
        <v>0.17699844686841718</v>
      </c>
      <c r="E177" s="24">
        <f>IF(ISBLANK('Dados Normal. pelo Peso - Chuva'!E177),"",('Dados Normal. pelo Peso - Chuva'!E177-'Dados Normal. pelo Peso - Chuva'!E$194)/('Dados Normal. pelo Peso - Chuva'!E$193-'Dados Normal. pelo Peso - Chuva'!E$194))</f>
        <v>0.60540004954173887</v>
      </c>
      <c r="F177" s="24">
        <f>IF(ISBLANK('Dados Normal. pelo Peso - Chuva'!F177),"",('Dados Normal. pelo Peso - Chuva'!F177-'Dados Normal. pelo Peso - Chuva'!F$194)/('Dados Normal. pelo Peso - Chuva'!F$193-'Dados Normal. pelo Peso - Chuva'!F$194))</f>
        <v>0.63075060532687666</v>
      </c>
      <c r="G177" s="24">
        <f>IF(ISBLANK('Dados Normal. pelo Peso - Chuva'!G177),"",('Dados Normal. pelo Peso - Chuva'!G177-'Dados Normal. pelo Peso - Chuva'!G$194)/('Dados Normal. pelo Peso - Chuva'!G$193-'Dados Normal. pelo Peso - Chuva'!G$194))</f>
        <v>0.12720415082452935</v>
      </c>
      <c r="H177" s="24">
        <f>IF(ISBLANK('Dados Normal. pelo Peso - Chuva'!H177),"",('Dados Normal. pelo Peso - Chuva'!H177-'Dados Normal. pelo Peso - Chuva'!H$194)/('Dados Normal. pelo Peso - Chuva'!H$193-'Dados Normal. pelo Peso - Chuva'!H$194))</f>
        <v>0.83050894427293476</v>
      </c>
      <c r="I177" s="24">
        <f>IF(ISBLANK('Dados Normal. pelo Peso - Chuva'!I177),"",('Dados Normal. pelo Peso - Chuva'!I177-'Dados Normal. pelo Peso - Chuva'!I$194)/('Dados Normal. pelo Peso - Chuva'!I$193-'Dados Normal. pelo Peso - Chuva'!I$194))</f>
        <v>0.41246511627906979</v>
      </c>
      <c r="J177" s="24">
        <f>IF(ISBLANK('Dados Normal. pelo Peso - Chuva'!J177),"",('Dados Normal. pelo Peso - Chuva'!J177-'Dados Normal. pelo Peso - Chuva'!J$194)/('Dados Normal. pelo Peso - Chuva'!J$193-'Dados Normal. pelo Peso - Chuva'!J$194))</f>
        <v>0.27591102697586384</v>
      </c>
      <c r="K177" s="24">
        <f>IF(ISBLANK('Dados Normal. pelo Peso - Chuva'!K177),"",('Dados Normal. pelo Peso - Chuva'!K177-'Dados Normal. pelo Peso - Chuva'!K$194)/('Dados Normal. pelo Peso - Chuva'!K$193-'Dados Normal. pelo Peso - Chuva'!K$194))</f>
        <v>0.7680276020701553</v>
      </c>
      <c r="L177" s="24">
        <f>IF(ISBLANK('Dados Normal. pelo Peso - Chuva'!L177),"",('Dados Normal. pelo Peso - Chuva'!L177-'Dados Normal. pelo Peso - Chuva'!L$194)/('Dados Normal. pelo Peso - Chuva'!L$193-'Dados Normal. pelo Peso - Chuva'!L$194))</f>
        <v>0.54504927264195213</v>
      </c>
      <c r="M177" s="24">
        <f>IF(ISBLANK('Dados Normal. pelo Peso - Chuva'!M177),"",('Dados Normal. pelo Peso - Chuva'!M177-'Dados Normal. pelo Peso - Chuva'!M$194)/('Dados Normal. pelo Peso - Chuva'!M$193-'Dados Normal. pelo Peso - Chuva'!M$194))</f>
        <v>0.86603424340583057</v>
      </c>
      <c r="N177" s="24">
        <f>IF(ISBLANK('Dados Normal. pelo Peso - Chuva'!N177),"",('Dados Normal. pelo Peso - Chuva'!N177-'Dados Normal. pelo Peso - Chuva'!N$194)/('Dados Normal. pelo Peso - Chuva'!N$193-'Dados Normal. pelo Peso - Chuva'!N$194))</f>
        <v>0.9198392554991538</v>
      </c>
      <c r="O177" s="24">
        <f>IF(ISBLANK('Dados Normal. pelo Peso - Chuva'!O177),"",('Dados Normal. pelo Peso - Chuva'!O177-'Dados Normal. pelo Peso - Chuva'!O$194)/('Dados Normal. pelo Peso - Chuva'!O$193-'Dados Normal. pelo Peso - Chuva'!O$194))</f>
        <v>0.70775316455696213</v>
      </c>
      <c r="P177" s="24">
        <f>IF(ISBLANK('Dados Normal. pelo Peso - Chuva'!P177),"",('Dados Normal. pelo Peso - Chuva'!P177-'Dados Normal. pelo Peso - Chuva'!P$194)/('Dados Normal. pelo Peso - Chuva'!P$193-'Dados Normal. pelo Peso - Chuva'!P$194))</f>
        <v>0.2446448703494907</v>
      </c>
      <c r="Q177" s="24">
        <f>IF(ISBLANK('Dados Normal. pelo Peso - Chuva'!Q177),"",('Dados Normal. pelo Peso - Chuva'!Q177-'Dados Normal. pelo Peso - Chuva'!Q$194)/('Dados Normal. pelo Peso - Chuva'!Q$193-'Dados Normal. pelo Peso - Chuva'!Q$194))</f>
        <v>0</v>
      </c>
      <c r="R177" s="24">
        <f>IF(ISBLANK('Dados Normal. pelo Peso - Chuva'!R177),"",('Dados Normal. pelo Peso - Chuva'!R177-'Dados Normal. pelo Peso - Chuva'!R$194)/('Dados Normal. pelo Peso - Chuva'!R$193-'Dados Normal. pelo Peso - Chuva'!R$194))</f>
        <v>0</v>
      </c>
      <c r="S177" s="24">
        <f>IF(ISBLANK('Dados Normal. pelo Peso - Chuva'!S177),"",('Dados Normal. pelo Peso - Chuva'!S177-'Dados Normal. pelo Peso - Chuva'!S$194)/('Dados Normal. pelo Peso - Chuva'!S$193-'Dados Normal. pelo Peso - Chuva'!S$194))</f>
        <v>0</v>
      </c>
      <c r="T177" s="24">
        <f>IF(ISBLANK('Dados Normal. pelo Peso - Chuva'!T177),"",('Dados Normal. pelo Peso - Chuva'!T177-'Dados Normal. pelo Peso - Chuva'!T$194)/('Dados Normal. pelo Peso - Chuva'!T$193-'Dados Normal. pelo Peso - Chuva'!T$194))</f>
        <v>1</v>
      </c>
      <c r="U177" s="24">
        <f>IF(ISBLANK('Dados Normal. pelo Peso - Chuva'!U177),"",('Dados Normal. pelo Peso - Chuva'!U177-'Dados Normal. pelo Peso - Chuva'!U$194)/('Dados Normal. pelo Peso - Chuva'!U$193-'Dados Normal. pelo Peso - Chuva'!U$194))</f>
        <v>1</v>
      </c>
      <c r="V177" s="24">
        <f>IF(ISBLANK('Dados Normal. pelo Peso - Chuva'!V177),"",('Dados Normal. pelo Peso - Chuva'!V177-'Dados Normal. pelo Peso - Chuva'!V$194)/('Dados Normal. pelo Peso - Chuva'!V$193-'Dados Normal. pelo Peso - Chuva'!V$194))</f>
        <v>0.58333333333333315</v>
      </c>
      <c r="W177" s="24">
        <f>IF(ISBLANK('Dados Normal. pelo Peso - Chuva'!W177),"",('Dados Normal. pelo Peso - Chuva'!W177-'Dados Normal. pelo Peso - Chuva'!W$194)/('Dados Normal. pelo Peso - Chuva'!W$193-'Dados Normal. pelo Peso - Chuva'!W$194))</f>
        <v>0.60736747529200363</v>
      </c>
      <c r="X177" s="24">
        <f>IF(ISBLANK('Dados Normal. pelo Peso - Chuva'!X177),"",('Dados Normal. pelo Peso - Chuva'!X177-'Dados Normal. pelo Peso - Chuva'!X$194)/('Dados Normal. pelo Peso - Chuva'!X$193-'Dados Normal. pelo Peso - Chuva'!X$194))</f>
        <v>0.44077134986225891</v>
      </c>
      <c r="Y177" s="24">
        <f>IF(ISBLANK('Dados Normal. pelo Peso - Chuva'!Y177),"",('Dados Normal. pelo Peso - Chuva'!Y177-'Dados Normal. pelo Peso - Chuva'!Y$194)/('Dados Normal. pelo Peso - Chuva'!Y$193-'Dados Normal. pelo Peso - Chuva'!Y$194))</f>
        <v>0.62576106074956028</v>
      </c>
      <c r="Z177" s="24">
        <f>IF(ISBLANK('Dados Normal. pelo Peso - Chuva'!Z177),"",('Dados Normal. pelo Peso - Chuva'!Z177-'Dados Normal. pelo Peso - Chuva'!Z$194)/('Dados Normal. pelo Peso - Chuva'!Z$193-'Dados Normal. pelo Peso - Chuva'!Z$194))</f>
        <v>0.46499595796281323</v>
      </c>
      <c r="AA177" s="24">
        <f>IF(ISBLANK('Dados Normal. pelo Peso - Chuva'!AA177),"",('Dados Normal. pelo Peso - Chuva'!AA177-'Dados Normal. pelo Peso - Chuva'!AA$194)/('Dados Normal. pelo Peso - Chuva'!AA$193-'Dados Normal. pelo Peso - Chuva'!AA$194))</f>
        <v>0.75158015705803494</v>
      </c>
      <c r="AB177" s="24">
        <f>IF(ISBLANK('Dados Normal. pelo Peso - Chuva'!AB177),"",('Dados Normal. pelo Peso - Chuva'!AB177-'Dados Normal. pelo Peso - Chuva'!AB$194)/('Dados Normal. pelo Peso - Chuva'!AB$193-'Dados Normal. pelo Peso - Chuva'!AB$194))</f>
        <v>0.8085106382978724</v>
      </c>
      <c r="AC177" s="24">
        <f>IF(ISBLANK('Dados Normal. pelo Peso - Chuva'!AC177),"",('Dados Normal. pelo Peso - Chuva'!AC177-'Dados Normal. pelo Peso - Chuva'!AC$194)/('Dados Normal. pelo Peso - Chuva'!AC$193-'Dados Normal. pelo Peso - Chuva'!AC$194))</f>
        <v>0.41666666666666669</v>
      </c>
    </row>
    <row r="178" spans="1:32" s="17" customFormat="1" x14ac:dyDescent="0.25">
      <c r="A178" s="18" t="s">
        <v>1219</v>
      </c>
      <c r="B178" s="28" t="s">
        <v>1220</v>
      </c>
      <c r="C178" s="24">
        <f>IF(ISBLANK('Dados Normal. pelo Peso - Chuva'!C178),"",('Dados Normal. pelo Peso - Chuva'!C178-'Dados Normal. pelo Peso - Chuva'!C$194)/('Dados Normal. pelo Peso - Chuva'!C$193-'Dados Normal. pelo Peso - Chuva'!C$194))</f>
        <v>0.43114665875919223</v>
      </c>
      <c r="D178" s="24">
        <f>IF(ISBLANK('Dados Normal. pelo Peso - Chuva'!D178),"",('Dados Normal. pelo Peso - Chuva'!D178-'Dados Normal. pelo Peso - Chuva'!D$194)/('Dados Normal. pelo Peso - Chuva'!D$193-'Dados Normal. pelo Peso - Chuva'!D$194))</f>
        <v>0.56213829746289989</v>
      </c>
      <c r="E178" s="24">
        <f>IF(ISBLANK('Dados Normal. pelo Peso - Chuva'!E178),"",('Dados Normal. pelo Peso - Chuva'!E178-'Dados Normal. pelo Peso - Chuva'!E$194)/('Dados Normal. pelo Peso - Chuva'!E$193-'Dados Normal. pelo Peso - Chuva'!E$194))</f>
        <v>0.60688630170918989</v>
      </c>
      <c r="F178" s="24">
        <f>IF(ISBLANK('Dados Normal. pelo Peso - Chuva'!F178),"",('Dados Normal. pelo Peso - Chuva'!F178-'Dados Normal. pelo Peso - Chuva'!F$194)/('Dados Normal. pelo Peso - Chuva'!F$193-'Dados Normal. pelo Peso - Chuva'!F$194))</f>
        <v>0.51694915254237295</v>
      </c>
      <c r="G178" s="24">
        <f>IF(ISBLANK('Dados Normal. pelo Peso - Chuva'!G178),"",('Dados Normal. pelo Peso - Chuva'!G178-'Dados Normal. pelo Peso - Chuva'!G$194)/('Dados Normal. pelo Peso - Chuva'!G$193-'Dados Normal. pelo Peso - Chuva'!G$194))</f>
        <v>0.32901459819121348</v>
      </c>
      <c r="H178" s="24">
        <f>IF(ISBLANK('Dados Normal. pelo Peso - Chuva'!H178),"",('Dados Normal. pelo Peso - Chuva'!H178-'Dados Normal. pelo Peso - Chuva'!H$194)/('Dados Normal. pelo Peso - Chuva'!H$193-'Dados Normal. pelo Peso - Chuva'!H$194))</f>
        <v>0.8606529016327179</v>
      </c>
      <c r="I178" s="24">
        <f>IF(ISBLANK('Dados Normal. pelo Peso - Chuva'!I178),"",('Dados Normal. pelo Peso - Chuva'!I178-'Dados Normal. pelo Peso - Chuva'!I$194)/('Dados Normal. pelo Peso - Chuva'!I$193-'Dados Normal. pelo Peso - Chuva'!I$194))</f>
        <v>0.57916279069767451</v>
      </c>
      <c r="J178" s="24">
        <f>IF(ISBLANK('Dados Normal. pelo Peso - Chuva'!J178),"",('Dados Normal. pelo Peso - Chuva'!J178-'Dados Normal. pelo Peso - Chuva'!J$194)/('Dados Normal. pelo Peso - Chuva'!J$193-'Dados Normal. pelo Peso - Chuva'!J$194))</f>
        <v>0.50260293421675373</v>
      </c>
      <c r="K178" s="24">
        <f>IF(ISBLANK('Dados Normal. pelo Peso - Chuva'!K178),"",('Dados Normal. pelo Peso - Chuva'!K178-'Dados Normal. pelo Peso - Chuva'!K$194)/('Dados Normal. pelo Peso - Chuva'!K$193-'Dados Normal. pelo Peso - Chuva'!K$194))</f>
        <v>0.37274295572167909</v>
      </c>
      <c r="L178" s="24">
        <f>IF(ISBLANK('Dados Normal. pelo Peso - Chuva'!L178),"",('Dados Normal. pelo Peso - Chuva'!L178-'Dados Normal. pelo Peso - Chuva'!L$194)/('Dados Normal. pelo Peso - Chuva'!L$193-'Dados Normal. pelo Peso - Chuva'!L$194))</f>
        <v>0.8972313467855465</v>
      </c>
      <c r="M178" s="24">
        <f>IF(ISBLANK('Dados Normal. pelo Peso - Chuva'!M178),"",('Dados Normal. pelo Peso - Chuva'!M178-'Dados Normal. pelo Peso - Chuva'!M$194)/('Dados Normal. pelo Peso - Chuva'!M$193-'Dados Normal. pelo Peso - Chuva'!M$194))</f>
        <v>0.46737621471540958</v>
      </c>
      <c r="N178" s="24">
        <f>IF(ISBLANK('Dados Normal. pelo Peso - Chuva'!N178),"",('Dados Normal. pelo Peso - Chuva'!N178-'Dados Normal. pelo Peso - Chuva'!N$194)/('Dados Normal. pelo Peso - Chuva'!N$193-'Dados Normal. pelo Peso - Chuva'!N$194))</f>
        <v>0.69564297800338426</v>
      </c>
      <c r="O178" s="24">
        <f>IF(ISBLANK('Dados Normal. pelo Peso - Chuva'!O178),"",('Dados Normal. pelo Peso - Chuva'!O178-'Dados Normal. pelo Peso - Chuva'!O$194)/('Dados Normal. pelo Peso - Chuva'!O$193-'Dados Normal. pelo Peso - Chuva'!O$194))</f>
        <v>0.86028481012658231</v>
      </c>
      <c r="P178" s="24">
        <f>IF(ISBLANK('Dados Normal. pelo Peso - Chuva'!P178),"",('Dados Normal. pelo Peso - Chuva'!P178-'Dados Normal. pelo Peso - Chuva'!P$194)/('Dados Normal. pelo Peso - Chuva'!P$193-'Dados Normal. pelo Peso - Chuva'!P$194))</f>
        <v>5.4114994363020162E-2</v>
      </c>
      <c r="Q178" s="24">
        <f>IF(ISBLANK('Dados Normal. pelo Peso - Chuva'!Q178),"",('Dados Normal. pelo Peso - Chuva'!Q178-'Dados Normal. pelo Peso - Chuva'!Q$194)/('Dados Normal. pelo Peso - Chuva'!Q$193-'Dados Normal. pelo Peso - Chuva'!Q$194))</f>
        <v>0</v>
      </c>
      <c r="R178" s="24">
        <f>IF(ISBLANK('Dados Normal. pelo Peso - Chuva'!R178),"",('Dados Normal. pelo Peso - Chuva'!R178-'Dados Normal. pelo Peso - Chuva'!R$194)/('Dados Normal. pelo Peso - Chuva'!R$193-'Dados Normal. pelo Peso - Chuva'!R$194))</f>
        <v>1</v>
      </c>
      <c r="S178" s="24">
        <f>IF(ISBLANK('Dados Normal. pelo Peso - Chuva'!S178),"",('Dados Normal. pelo Peso - Chuva'!S178-'Dados Normal. pelo Peso - Chuva'!S$194)/('Dados Normal. pelo Peso - Chuva'!S$193-'Dados Normal. pelo Peso - Chuva'!S$194))</f>
        <v>0</v>
      </c>
      <c r="T178" s="24">
        <f>IF(ISBLANK('Dados Normal. pelo Peso - Chuva'!T178),"",('Dados Normal. pelo Peso - Chuva'!T178-'Dados Normal. pelo Peso - Chuva'!T$194)/('Dados Normal. pelo Peso - Chuva'!T$193-'Dados Normal. pelo Peso - Chuva'!T$194))</f>
        <v>1</v>
      </c>
      <c r="U178" s="24">
        <f>IF(ISBLANK('Dados Normal. pelo Peso - Chuva'!U178),"",('Dados Normal. pelo Peso - Chuva'!U178-'Dados Normal. pelo Peso - Chuva'!U$194)/('Dados Normal. pelo Peso - Chuva'!U$193-'Dados Normal. pelo Peso - Chuva'!U$194))</f>
        <v>1</v>
      </c>
      <c r="V178" s="24">
        <f>IF(ISBLANK('Dados Normal. pelo Peso - Chuva'!V178),"",('Dados Normal. pelo Peso - Chuva'!V178-'Dados Normal. pelo Peso - Chuva'!V$194)/('Dados Normal. pelo Peso - Chuva'!V$193-'Dados Normal. pelo Peso - Chuva'!V$194))</f>
        <v>0.20833333333333318</v>
      </c>
      <c r="W178" s="24">
        <f>IF(ISBLANK('Dados Normal. pelo Peso - Chuva'!W178),"",('Dados Normal. pelo Peso - Chuva'!W178-'Dados Normal. pelo Peso - Chuva'!W$194)/('Dados Normal. pelo Peso - Chuva'!W$193-'Dados Normal. pelo Peso - Chuva'!W$194))</f>
        <v>0.72102425876010812</v>
      </c>
      <c r="X178" s="24">
        <f>IF(ISBLANK('Dados Normal. pelo Peso - Chuva'!X178),"",('Dados Normal. pelo Peso - Chuva'!X178-'Dados Normal. pelo Peso - Chuva'!X$194)/('Dados Normal. pelo Peso - Chuva'!X$193-'Dados Normal. pelo Peso - Chuva'!X$194))</f>
        <v>0.18663911845729933</v>
      </c>
      <c r="Y178" s="24">
        <f>IF(ISBLANK('Dados Normal. pelo Peso - Chuva'!Y178),"",('Dados Normal. pelo Peso - Chuva'!Y178-'Dados Normal. pelo Peso - Chuva'!Y$194)/('Dados Normal. pelo Peso - Chuva'!Y$193-'Dados Normal. pelo Peso - Chuva'!Y$194))</f>
        <v>0.53903396022189143</v>
      </c>
      <c r="Z178" s="24">
        <f>IF(ISBLANK('Dados Normal. pelo Peso - Chuva'!Z178),"",('Dados Normal. pelo Peso - Chuva'!Z178-'Dados Normal. pelo Peso - Chuva'!Z$194)/('Dados Normal. pelo Peso - Chuva'!Z$193-'Dados Normal. pelo Peso - Chuva'!Z$194))</f>
        <v>0.59676637025060641</v>
      </c>
      <c r="AA178" s="24">
        <f>IF(ISBLANK('Dados Normal. pelo Peso - Chuva'!AA178),"",('Dados Normal. pelo Peso - Chuva'!AA178-'Dados Normal. pelo Peso - Chuva'!AA$194)/('Dados Normal. pelo Peso - Chuva'!AA$193-'Dados Normal. pelo Peso - Chuva'!AA$194))</f>
        <v>0.42903658303007092</v>
      </c>
      <c r="AB178" s="24">
        <f>IF(ISBLANK('Dados Normal. pelo Peso - Chuva'!AB178),"",('Dados Normal. pelo Peso - Chuva'!AB178-'Dados Normal. pelo Peso - Chuva'!AB$194)/('Dados Normal. pelo Peso - Chuva'!AB$193-'Dados Normal. pelo Peso - Chuva'!AB$194))</f>
        <v>0.48936170212765961</v>
      </c>
      <c r="AC178" s="24">
        <f>IF(ISBLANK('Dados Normal. pelo Peso - Chuva'!AC178),"",('Dados Normal. pelo Peso - Chuva'!AC178-'Dados Normal. pelo Peso - Chuva'!AC$194)/('Dados Normal. pelo Peso - Chuva'!AC$193-'Dados Normal. pelo Peso - Chuva'!AC$194))</f>
        <v>0.77083333333333326</v>
      </c>
    </row>
    <row r="179" spans="1:32" s="17" customFormat="1" x14ac:dyDescent="0.25">
      <c r="A179" s="18" t="s">
        <v>1221</v>
      </c>
      <c r="B179" s="28" t="s">
        <v>1222</v>
      </c>
      <c r="C179" s="24">
        <f>IF(ISBLANK('Dados Normal. pelo Peso - Chuva'!C179),"",('Dados Normal. pelo Peso - Chuva'!C179-'Dados Normal. pelo Peso - Chuva'!C$194)/('Dados Normal. pelo Peso - Chuva'!C$193-'Dados Normal. pelo Peso - Chuva'!C$194))</f>
        <v>0.81861303736799274</v>
      </c>
      <c r="D179" s="24">
        <f>IF(ISBLANK('Dados Normal. pelo Peso - Chuva'!D179),"",('Dados Normal. pelo Peso - Chuva'!D179-'Dados Normal. pelo Peso - Chuva'!D$194)/('Dados Normal. pelo Peso - Chuva'!D$193-'Dados Normal. pelo Peso - Chuva'!D$194))</f>
        <v>0.16206938260116466</v>
      </c>
      <c r="E179" s="24">
        <f>IF(ISBLANK('Dados Normal. pelo Peso - Chuva'!E179),"",('Dados Normal. pelo Peso - Chuva'!E179-'Dados Normal. pelo Peso - Chuva'!E$194)/('Dados Normal. pelo Peso - Chuva'!E$193-'Dados Normal. pelo Peso - Chuva'!E$194))</f>
        <v>0.57716125836016841</v>
      </c>
      <c r="F179" s="24">
        <f>IF(ISBLANK('Dados Normal. pelo Peso - Chuva'!F179),"",('Dados Normal. pelo Peso - Chuva'!F179-'Dados Normal. pelo Peso - Chuva'!F$194)/('Dados Normal. pelo Peso - Chuva'!F$193-'Dados Normal. pelo Peso - Chuva'!F$194))</f>
        <v>0.50484261501210659</v>
      </c>
      <c r="G179" s="24">
        <f>IF(ISBLANK('Dados Normal. pelo Peso - Chuva'!G179),"",('Dados Normal. pelo Peso - Chuva'!G179-'Dados Normal. pelo Peso - Chuva'!G$194)/('Dados Normal. pelo Peso - Chuva'!G$193-'Dados Normal. pelo Peso - Chuva'!G$194))</f>
        <v>0.28899910113284705</v>
      </c>
      <c r="H179" s="24">
        <f>IF(ISBLANK('Dados Normal. pelo Peso - Chuva'!H179),"",('Dados Normal. pelo Peso - Chuva'!H179-'Dados Normal. pelo Peso - Chuva'!H$194)/('Dados Normal. pelo Peso - Chuva'!H$193-'Dados Normal. pelo Peso - Chuva'!H$194))</f>
        <v>0.93893824944225235</v>
      </c>
      <c r="I179" s="24">
        <f>IF(ISBLANK('Dados Normal. pelo Peso - Chuva'!I179),"",('Dados Normal. pelo Peso - Chuva'!I179-'Dados Normal. pelo Peso - Chuva'!I$194)/('Dados Normal. pelo Peso - Chuva'!I$193-'Dados Normal. pelo Peso - Chuva'!I$194))</f>
        <v>0.71758139534883736</v>
      </c>
      <c r="J179" s="24">
        <f>IF(ISBLANK('Dados Normal. pelo Peso - Chuva'!J179),"",('Dados Normal. pelo Peso - Chuva'!J179-'Dados Normal. pelo Peso - Chuva'!J$194)/('Dados Normal. pelo Peso - Chuva'!J$193-'Dados Normal. pelo Peso - Chuva'!J$194))</f>
        <v>0.24420255560814033</v>
      </c>
      <c r="K179" s="24">
        <f>IF(ISBLANK('Dados Normal. pelo Peso - Chuva'!K179),"",('Dados Normal. pelo Peso - Chuva'!K179-'Dados Normal. pelo Peso - Chuva'!K$194)/('Dados Normal. pelo Peso - Chuva'!K$193-'Dados Normal. pelo Peso - Chuva'!K$194))</f>
        <v>0.84128809660724568</v>
      </c>
      <c r="L179" s="24">
        <f>IF(ISBLANK('Dados Normal. pelo Peso - Chuva'!L179),"",('Dados Normal. pelo Peso - Chuva'!L179-'Dados Normal. pelo Peso - Chuva'!L$194)/('Dados Normal. pelo Peso - Chuva'!L$193-'Dados Normal. pelo Peso - Chuva'!L$194))</f>
        <v>0.73357578601595486</v>
      </c>
      <c r="M179" s="24">
        <f>IF(ISBLANK('Dados Normal. pelo Peso - Chuva'!M179),"",('Dados Normal. pelo Peso - Chuva'!M179-'Dados Normal. pelo Peso - Chuva'!M$194)/('Dados Normal. pelo Peso - Chuva'!M$193-'Dados Normal. pelo Peso - Chuva'!M$194))</f>
        <v>0.52834335955576128</v>
      </c>
      <c r="N179" s="24">
        <f>IF(ISBLANK('Dados Normal. pelo Peso - Chuva'!N179),"",('Dados Normal. pelo Peso - Chuva'!N179-'Dados Normal. pelo Peso - Chuva'!N$194)/('Dados Normal. pelo Peso - Chuva'!N$193-'Dados Normal. pelo Peso - Chuva'!N$194))</f>
        <v>0.53807106598984766</v>
      </c>
      <c r="O179" s="24">
        <f>IF(ISBLANK('Dados Normal. pelo Peso - Chuva'!O179),"",('Dados Normal. pelo Peso - Chuva'!O179-'Dados Normal. pelo Peso - Chuva'!O$194)/('Dados Normal. pelo Peso - Chuva'!O$193-'Dados Normal. pelo Peso - Chuva'!O$194))</f>
        <v>0.46645569620253174</v>
      </c>
      <c r="P179" s="24">
        <f>IF(ISBLANK('Dados Normal. pelo Peso - Chuva'!P179),"",('Dados Normal. pelo Peso - Chuva'!P179-'Dados Normal. pelo Peso - Chuva'!P$194)/('Dados Normal. pelo Peso - Chuva'!P$193-'Dados Normal. pelo Peso - Chuva'!P$194))</f>
        <v>0.39571589627959358</v>
      </c>
      <c r="Q179" s="24">
        <f>IF(ISBLANK('Dados Normal. pelo Peso - Chuva'!Q179),"",('Dados Normal. pelo Peso - Chuva'!Q179-'Dados Normal. pelo Peso - Chuva'!Q$194)/('Dados Normal. pelo Peso - Chuva'!Q$193-'Dados Normal. pelo Peso - Chuva'!Q$194))</f>
        <v>0</v>
      </c>
      <c r="R179" s="24">
        <f>IF(ISBLANK('Dados Normal. pelo Peso - Chuva'!R179),"",('Dados Normal. pelo Peso - Chuva'!R179-'Dados Normal. pelo Peso - Chuva'!R$194)/('Dados Normal. pelo Peso - Chuva'!R$193-'Dados Normal. pelo Peso - Chuva'!R$194))</f>
        <v>1</v>
      </c>
      <c r="S179" s="24">
        <f>IF(ISBLANK('Dados Normal. pelo Peso - Chuva'!S179),"",('Dados Normal. pelo Peso - Chuva'!S179-'Dados Normal. pelo Peso - Chuva'!S$194)/('Dados Normal. pelo Peso - Chuva'!S$193-'Dados Normal. pelo Peso - Chuva'!S$194))</f>
        <v>0</v>
      </c>
      <c r="T179" s="24">
        <f>IF(ISBLANK('Dados Normal. pelo Peso - Chuva'!T179),"",('Dados Normal. pelo Peso - Chuva'!T179-'Dados Normal. pelo Peso - Chuva'!T$194)/('Dados Normal. pelo Peso - Chuva'!T$193-'Dados Normal. pelo Peso - Chuva'!T$194))</f>
        <v>1</v>
      </c>
      <c r="U179" s="24">
        <f>IF(ISBLANK('Dados Normal. pelo Peso - Chuva'!U179),"",('Dados Normal. pelo Peso - Chuva'!U179-'Dados Normal. pelo Peso - Chuva'!U$194)/('Dados Normal. pelo Peso - Chuva'!U$193-'Dados Normal. pelo Peso - Chuva'!U$194))</f>
        <v>1</v>
      </c>
      <c r="V179" s="24">
        <f>IF(ISBLANK('Dados Normal. pelo Peso - Chuva'!V179),"",('Dados Normal. pelo Peso - Chuva'!V179-'Dados Normal. pelo Peso - Chuva'!V$194)/('Dados Normal. pelo Peso - Chuva'!V$193-'Dados Normal. pelo Peso - Chuva'!V$194))</f>
        <v>0.45833333333333315</v>
      </c>
      <c r="W179" s="24">
        <f>IF(ISBLANK('Dados Normal. pelo Peso - Chuva'!W179),"",('Dados Normal. pelo Peso - Chuva'!W179-'Dados Normal. pelo Peso - Chuva'!W$194)/('Dados Normal. pelo Peso - Chuva'!W$193-'Dados Normal. pelo Peso - Chuva'!W$194))</f>
        <v>0.80503144654088077</v>
      </c>
      <c r="X179" s="24">
        <f>IF(ISBLANK('Dados Normal. pelo Peso - Chuva'!X179),"",('Dados Normal. pelo Peso - Chuva'!X179-'Dados Normal. pelo Peso - Chuva'!X$194)/('Dados Normal. pelo Peso - Chuva'!X$193-'Dados Normal. pelo Peso - Chuva'!X$194))</f>
        <v>0.14393939393939412</v>
      </c>
      <c r="Y179" s="24">
        <f>IF(ISBLANK('Dados Normal. pelo Peso - Chuva'!Y179),"",('Dados Normal. pelo Peso - Chuva'!Y179-'Dados Normal. pelo Peso - Chuva'!Y$194)/('Dados Normal. pelo Peso - Chuva'!Y$193-'Dados Normal. pelo Peso - Chuva'!Y$194))</f>
        <v>0.6088485996482208</v>
      </c>
      <c r="Z179" s="24">
        <f>IF(ISBLANK('Dados Normal. pelo Peso - Chuva'!Z179),"",('Dados Normal. pelo Peso - Chuva'!Z179-'Dados Normal. pelo Peso - Chuva'!Z$194)/('Dados Normal. pelo Peso - Chuva'!Z$193-'Dados Normal. pelo Peso - Chuva'!Z$194))</f>
        <v>0.77122069523039627</v>
      </c>
      <c r="AA179" s="24">
        <f>IF(ISBLANK('Dados Normal. pelo Peso - Chuva'!AA179),"",('Dados Normal. pelo Peso - Chuva'!AA179-'Dados Normal. pelo Peso - Chuva'!AA$194)/('Dados Normal. pelo Peso - Chuva'!AA$193-'Dados Normal. pelo Peso - Chuva'!AA$194))</f>
        <v>0.78394943497414293</v>
      </c>
      <c r="AB179" s="24">
        <f>IF(ISBLANK('Dados Normal. pelo Peso - Chuva'!AB179),"",('Dados Normal. pelo Peso - Chuva'!AB179-'Dados Normal. pelo Peso - Chuva'!AB$194)/('Dados Normal. pelo Peso - Chuva'!AB$193-'Dados Normal. pelo Peso - Chuva'!AB$194))</f>
        <v>0.44680851063829785</v>
      </c>
      <c r="AC179" s="24">
        <f>IF(ISBLANK('Dados Normal. pelo Peso - Chuva'!AC179),"",('Dados Normal. pelo Peso - Chuva'!AC179-'Dados Normal. pelo Peso - Chuva'!AC$194)/('Dados Normal. pelo Peso - Chuva'!AC$193-'Dados Normal. pelo Peso - Chuva'!AC$194))</f>
        <v>0.47916666666666674</v>
      </c>
    </row>
    <row r="180" spans="1:32" s="17" customFormat="1" x14ac:dyDescent="0.25">
      <c r="A180" s="18" t="s">
        <v>1223</v>
      </c>
      <c r="B180" s="20" t="s">
        <v>1224</v>
      </c>
      <c r="C180" s="24">
        <f>IF(ISBLANK('Dados Normal. pelo Peso - Chuva'!C180),"",('Dados Normal. pelo Peso - Chuva'!C180-'Dados Normal. pelo Peso - Chuva'!C$194)/('Dados Normal. pelo Peso - Chuva'!C$193-'Dados Normal. pelo Peso - Chuva'!C$194))</f>
        <v>0.65402858312768253</v>
      </c>
      <c r="D180" s="24">
        <f>IF(ISBLANK('Dados Normal. pelo Peso - Chuva'!D180),"",('Dados Normal. pelo Peso - Chuva'!D180-'Dados Normal. pelo Peso - Chuva'!D$194)/('Dados Normal. pelo Peso - Chuva'!D$193-'Dados Normal. pelo Peso - Chuva'!D$194))</f>
        <v>0.16437430382998011</v>
      </c>
      <c r="E180" s="24">
        <f>IF(ISBLANK('Dados Normal. pelo Peso - Chuva'!E180),"",('Dados Normal. pelo Peso - Chuva'!E180-'Dados Normal. pelo Peso - Chuva'!E$194)/('Dados Normal. pelo Peso - Chuva'!E$193-'Dados Normal. pelo Peso - Chuva'!E$194))</f>
        <v>0.69779539261828083</v>
      </c>
      <c r="F180" s="24">
        <f>IF(ISBLANK('Dados Normal. pelo Peso - Chuva'!F180),"",('Dados Normal. pelo Peso - Chuva'!F180-'Dados Normal. pelo Peso - Chuva'!F$194)/('Dados Normal. pelo Peso - Chuva'!F$193-'Dados Normal. pelo Peso - Chuva'!F$194))</f>
        <v>0.63740920096852316</v>
      </c>
      <c r="G180" s="24">
        <f>IF(ISBLANK('Dados Normal. pelo Peso - Chuva'!G180),"",('Dados Normal. pelo Peso - Chuva'!G180-'Dados Normal. pelo Peso - Chuva'!G$194)/('Dados Normal. pelo Peso - Chuva'!G$193-'Dados Normal. pelo Peso - Chuva'!G$194))</f>
        <v>0.24474794970442129</v>
      </c>
      <c r="H180" s="24">
        <f>IF(ISBLANK('Dados Normal. pelo Peso - Chuva'!H180),"",('Dados Normal. pelo Peso - Chuva'!H180-'Dados Normal. pelo Peso - Chuva'!H$194)/('Dados Normal. pelo Peso - Chuva'!H$193-'Dados Normal. pelo Peso - Chuva'!H$194))</f>
        <v>0.49554237202567802</v>
      </c>
      <c r="I180" s="24">
        <f>IF(ISBLANK('Dados Normal. pelo Peso - Chuva'!I180),"",('Dados Normal. pelo Peso - Chuva'!I180-'Dados Normal. pelo Peso - Chuva'!I$194)/('Dados Normal. pelo Peso - Chuva'!I$193-'Dados Normal. pelo Peso - Chuva'!I$194))</f>
        <v>0.52874418604651174</v>
      </c>
      <c r="J180" s="24">
        <f>IF(ISBLANK('Dados Normal. pelo Peso - Chuva'!J180),"",('Dados Normal. pelo Peso - Chuva'!J180-'Dados Normal. pelo Peso - Chuva'!J$194)/('Dados Normal. pelo Peso - Chuva'!J$193-'Dados Normal. pelo Peso - Chuva'!J$194))</f>
        <v>0.43019403691433999</v>
      </c>
      <c r="K180" s="24">
        <f>IF(ISBLANK('Dados Normal. pelo Peso - Chuva'!K180),"",('Dados Normal. pelo Peso - Chuva'!K180-'Dados Normal. pelo Peso - Chuva'!K$194)/('Dados Normal. pelo Peso - Chuva'!K$193-'Dados Normal. pelo Peso - Chuva'!K$194))</f>
        <v>0.80402530189764232</v>
      </c>
      <c r="L180" s="24">
        <f>IF(ISBLANK('Dados Normal. pelo Peso - Chuva'!L180),"",('Dados Normal. pelo Peso - Chuva'!L180-'Dados Normal. pelo Peso - Chuva'!L$194)/('Dados Normal. pelo Peso - Chuva'!L$193-'Dados Normal. pelo Peso - Chuva'!L$194))</f>
        <v>0.77440168934772391</v>
      </c>
      <c r="M180" s="24">
        <f>IF(ISBLANK('Dados Normal. pelo Peso - Chuva'!M180),"",('Dados Normal. pelo Peso - Chuva'!M180-'Dados Normal. pelo Peso - Chuva'!M$194)/('Dados Normal. pelo Peso - Chuva'!M$193-'Dados Normal. pelo Peso - Chuva'!M$194))</f>
        <v>3.2392410920869967E-2</v>
      </c>
      <c r="N180" s="24">
        <f>IF(ISBLANK('Dados Normal. pelo Peso - Chuva'!N180),"",('Dados Normal. pelo Peso - Chuva'!N180-'Dados Normal. pelo Peso - Chuva'!N$194)/('Dados Normal. pelo Peso - Chuva'!N$193-'Dados Normal. pelo Peso - Chuva'!N$194))</f>
        <v>0.7609983079526228</v>
      </c>
      <c r="O180" s="24">
        <f>IF(ISBLANK('Dados Normal. pelo Peso - Chuva'!O180),"",('Dados Normal. pelo Peso - Chuva'!O180-'Dados Normal. pelo Peso - Chuva'!O$194)/('Dados Normal. pelo Peso - Chuva'!O$193-'Dados Normal. pelo Peso - Chuva'!O$194))</f>
        <v>0.80506329113924047</v>
      </c>
      <c r="P180" s="24">
        <f>IF(ISBLANK('Dados Normal. pelo Peso - Chuva'!P180),"",('Dados Normal. pelo Peso - Chuva'!P180-'Dados Normal. pelo Peso - Chuva'!P$194)/('Dados Normal. pelo Peso - Chuva'!P$193-'Dados Normal. pelo Peso - Chuva'!P$194))</f>
        <v>9.8083427282975935E-2</v>
      </c>
      <c r="Q180" s="24">
        <f>IF(ISBLANK('Dados Normal. pelo Peso - Chuva'!Q180),"",('Dados Normal. pelo Peso - Chuva'!Q180-'Dados Normal. pelo Peso - Chuva'!Q$194)/('Dados Normal. pelo Peso - Chuva'!Q$193-'Dados Normal. pelo Peso - Chuva'!Q$194))</f>
        <v>1</v>
      </c>
      <c r="R180" s="24">
        <f>IF(ISBLANK('Dados Normal. pelo Peso - Chuva'!R180),"",('Dados Normal. pelo Peso - Chuva'!R180-'Dados Normal. pelo Peso - Chuva'!R$194)/('Dados Normal. pelo Peso - Chuva'!R$193-'Dados Normal. pelo Peso - Chuva'!R$194))</f>
        <v>1</v>
      </c>
      <c r="S180" s="24">
        <f>IF(ISBLANK('Dados Normal. pelo Peso - Chuva'!S180),"",('Dados Normal. pelo Peso - Chuva'!S180-'Dados Normal. pelo Peso - Chuva'!S$194)/('Dados Normal. pelo Peso - Chuva'!S$193-'Dados Normal. pelo Peso - Chuva'!S$194))</f>
        <v>0</v>
      </c>
      <c r="T180" s="24">
        <f>IF(ISBLANK('Dados Normal. pelo Peso - Chuva'!T180),"",('Dados Normal. pelo Peso - Chuva'!T180-'Dados Normal. pelo Peso - Chuva'!T$194)/('Dados Normal. pelo Peso - Chuva'!T$193-'Dados Normal. pelo Peso - Chuva'!T$194))</f>
        <v>1</v>
      </c>
      <c r="U180" s="24">
        <f>IF(ISBLANK('Dados Normal. pelo Peso - Chuva'!U180),"",('Dados Normal. pelo Peso - Chuva'!U180-'Dados Normal. pelo Peso - Chuva'!U$194)/('Dados Normal. pelo Peso - Chuva'!U$193-'Dados Normal. pelo Peso - Chuva'!U$194))</f>
        <v>1</v>
      </c>
      <c r="V180" s="24">
        <f>IF(ISBLANK('Dados Normal. pelo Peso - Chuva'!V180),"",('Dados Normal. pelo Peso - Chuva'!V180-'Dados Normal. pelo Peso - Chuva'!V$194)/('Dados Normal. pelo Peso - Chuva'!V$193-'Dados Normal. pelo Peso - Chuva'!V$194))</f>
        <v>0.5</v>
      </c>
      <c r="W180" s="24">
        <f>IF(ISBLANK('Dados Normal. pelo Peso - Chuva'!W180),"",('Dados Normal. pelo Peso - Chuva'!W180-'Dados Normal. pelo Peso - Chuva'!W$194)/('Dados Normal. pelo Peso - Chuva'!W$193-'Dados Normal. pelo Peso - Chuva'!W$194))</f>
        <v>0.61410601976639756</v>
      </c>
      <c r="X180" s="24">
        <f>IF(ISBLANK('Dados Normal. pelo Peso - Chuva'!X180),"",('Dados Normal. pelo Peso - Chuva'!X180-'Dados Normal. pelo Peso - Chuva'!X$194)/('Dados Normal. pelo Peso - Chuva'!X$193-'Dados Normal. pelo Peso - Chuva'!X$194))</f>
        <v>0.7024793388429752</v>
      </c>
      <c r="Y180" s="24">
        <f>IF(ISBLANK('Dados Normal. pelo Peso - Chuva'!Y180),"",('Dados Normal. pelo Peso - Chuva'!Y180-'Dados Normal. pelo Peso - Chuva'!Y$194)/('Dados Normal. pelo Peso - Chuva'!Y$193-'Dados Normal. pelo Peso - Chuva'!Y$194))</f>
        <v>0.71992964416181837</v>
      </c>
      <c r="Z180" s="24">
        <f>IF(ISBLANK('Dados Normal. pelo Peso - Chuva'!Z180),"",('Dados Normal. pelo Peso - Chuva'!Z180-'Dados Normal. pelo Peso - Chuva'!Z$194)/('Dados Normal. pelo Peso - Chuva'!Z$193-'Dados Normal. pelo Peso - Chuva'!Z$194))</f>
        <v>0.8061438965238481</v>
      </c>
      <c r="AA180" s="24">
        <f>IF(ISBLANK('Dados Normal. pelo Peso - Chuva'!AA180),"",('Dados Normal. pelo Peso - Chuva'!AA180-'Dados Normal. pelo Peso - Chuva'!AA$194)/('Dados Normal. pelo Peso - Chuva'!AA$193-'Dados Normal. pelo Peso - Chuva'!AA$194))</f>
        <v>0.80540126412564639</v>
      </c>
      <c r="AB180" s="24">
        <f>IF(ISBLANK('Dados Normal. pelo Peso - Chuva'!AB180),"",('Dados Normal. pelo Peso - Chuva'!AB180-'Dados Normal. pelo Peso - Chuva'!AB$194)/('Dados Normal. pelo Peso - Chuva'!AB$193-'Dados Normal. pelo Peso - Chuva'!AB$194))</f>
        <v>0.19148936170212777</v>
      </c>
      <c r="AC180" s="24">
        <f>IF(ISBLANK('Dados Normal. pelo Peso - Chuva'!AC180),"",('Dados Normal. pelo Peso - Chuva'!AC180-'Dados Normal. pelo Peso - Chuva'!AC$194)/('Dados Normal. pelo Peso - Chuva'!AC$193-'Dados Normal. pelo Peso - Chuva'!AC$194))</f>
        <v>0.47916666666666674</v>
      </c>
    </row>
    <row r="181" spans="1:32" s="17" customFormat="1" x14ac:dyDescent="0.25">
      <c r="A181" s="18" t="s">
        <v>1225</v>
      </c>
      <c r="B181" s="20" t="s">
        <v>1226</v>
      </c>
      <c r="C181" s="24">
        <f>IF(ISBLANK('Dados Normal. pelo Peso - Chuva'!C181),"",('Dados Normal. pelo Peso - Chuva'!C181-'Dados Normal. pelo Peso - Chuva'!C$194)/('Dados Normal. pelo Peso - Chuva'!C$193-'Dados Normal. pelo Peso - Chuva'!C$194))</f>
        <v>0.65167640008409766</v>
      </c>
      <c r="D181" s="24">
        <f>IF(ISBLANK('Dados Normal. pelo Peso - Chuva'!D181),"",('Dados Normal. pelo Peso - Chuva'!D181-'Dados Normal. pelo Peso - Chuva'!D$194)/('Dados Normal. pelo Peso - Chuva'!D$193-'Dados Normal. pelo Peso - Chuva'!D$194))</f>
        <v>0.31901876623555969</v>
      </c>
      <c r="E181" s="24">
        <f>IF(ISBLANK('Dados Normal. pelo Peso - Chuva'!E181),"",('Dados Normal. pelo Peso - Chuva'!E181-'Dados Normal. pelo Peso - Chuva'!E$194)/('Dados Normal. pelo Peso - Chuva'!E$193-'Dados Normal. pelo Peso - Chuva'!E$194))</f>
        <v>0.60936338865494177</v>
      </c>
      <c r="F181" s="24">
        <f>IF(ISBLANK('Dados Normal. pelo Peso - Chuva'!F181),"",('Dados Normal. pelo Peso - Chuva'!F181-'Dados Normal. pelo Peso - Chuva'!F$194)/('Dados Normal. pelo Peso - Chuva'!F$193-'Dados Normal. pelo Peso - Chuva'!F$194))</f>
        <v>0.5335956416464892</v>
      </c>
      <c r="G181" s="24">
        <f>IF(ISBLANK('Dados Normal. pelo Peso - Chuva'!G181),"",('Dados Normal. pelo Peso - Chuva'!G181-'Dados Normal. pelo Peso - Chuva'!G$194)/('Dados Normal. pelo Peso - Chuva'!G$193-'Dados Normal. pelo Peso - Chuva'!G$194))</f>
        <v>0.1771693567619303</v>
      </c>
      <c r="H181" s="24">
        <f>IF(ISBLANK('Dados Normal. pelo Peso - Chuva'!H181),"",('Dados Normal. pelo Peso - Chuva'!H181-'Dados Normal. pelo Peso - Chuva'!H$194)/('Dados Normal. pelo Peso - Chuva'!H$193-'Dados Normal. pelo Peso - Chuva'!H$194))</f>
        <v>0.61610294713873259</v>
      </c>
      <c r="I181" s="24">
        <f>IF(ISBLANK('Dados Normal. pelo Peso - Chuva'!I181),"",('Dados Normal. pelo Peso - Chuva'!I181-'Dados Normal. pelo Peso - Chuva'!I$194)/('Dados Normal. pelo Peso - Chuva'!I$193-'Dados Normal. pelo Peso - Chuva'!I$194))</f>
        <v>0.60725581395348838</v>
      </c>
      <c r="J181" s="24">
        <f>IF(ISBLANK('Dados Normal. pelo Peso - Chuva'!J181),"",('Dados Normal. pelo Peso - Chuva'!J181-'Dados Normal. pelo Peso - Chuva'!J$194)/('Dados Normal. pelo Peso - Chuva'!J$193-'Dados Normal. pelo Peso - Chuva'!J$194))</f>
        <v>0.51206814955040258</v>
      </c>
      <c r="K181" s="24">
        <f>IF(ISBLANK('Dados Normal. pelo Peso - Chuva'!K181),"",('Dados Normal. pelo Peso - Chuva'!K181-'Dados Normal. pelo Peso - Chuva'!K$194)/('Dados Normal. pelo Peso - Chuva'!K$193-'Dados Normal. pelo Peso - Chuva'!K$194))</f>
        <v>0.39608970672800464</v>
      </c>
      <c r="L181" s="24">
        <f>IF(ISBLANK('Dados Normal. pelo Peso - Chuva'!L181),"",('Dados Normal. pelo Peso - Chuva'!L181-'Dados Normal. pelo Peso - Chuva'!L$194)/('Dados Normal. pelo Peso - Chuva'!L$193-'Dados Normal. pelo Peso - Chuva'!L$194))</f>
        <v>0.78589863913655567</v>
      </c>
      <c r="M181" s="24">
        <f>IF(ISBLANK('Dados Normal. pelo Peso - Chuva'!M181),"",('Dados Normal. pelo Peso - Chuva'!M181-'Dados Normal. pelo Peso - Chuva'!M$194)/('Dados Normal. pelo Peso - Chuva'!M$193-'Dados Normal. pelo Peso - Chuva'!M$194))</f>
        <v>0.15895418787598337</v>
      </c>
      <c r="N181" s="24">
        <f>IF(ISBLANK('Dados Normal. pelo Peso - Chuva'!N181),"",('Dados Normal. pelo Peso - Chuva'!N181-'Dados Normal. pelo Peso - Chuva'!N$194)/('Dados Normal. pelo Peso - Chuva'!N$193-'Dados Normal. pelo Peso - Chuva'!N$194))</f>
        <v>0.87626903553299507</v>
      </c>
      <c r="O181" s="24">
        <f>IF(ISBLANK('Dados Normal. pelo Peso - Chuva'!O181),"",('Dados Normal. pelo Peso - Chuva'!O181-'Dados Normal. pelo Peso - Chuva'!O$194)/('Dados Normal. pelo Peso - Chuva'!O$193-'Dados Normal. pelo Peso - Chuva'!O$194))</f>
        <v>0.84066455696202524</v>
      </c>
      <c r="P181" s="24">
        <f>IF(ISBLANK('Dados Normal. pelo Peso - Chuva'!P181),"",('Dados Normal. pelo Peso - Chuva'!P181-'Dados Normal. pelo Peso - Chuva'!P$194)/('Dados Normal. pelo Peso - Chuva'!P$193-'Dados Normal. pelo Peso - Chuva'!P$194))</f>
        <v>9.3573844419391206E-2</v>
      </c>
      <c r="Q181" s="24">
        <f>IF(ISBLANK('Dados Normal. pelo Peso - Chuva'!Q181),"",('Dados Normal. pelo Peso - Chuva'!Q181-'Dados Normal. pelo Peso - Chuva'!Q$194)/('Dados Normal. pelo Peso - Chuva'!Q$193-'Dados Normal. pelo Peso - Chuva'!Q$194))</f>
        <v>1</v>
      </c>
      <c r="R181" s="24">
        <f>IF(ISBLANK('Dados Normal. pelo Peso - Chuva'!R181),"",('Dados Normal. pelo Peso - Chuva'!R181-'Dados Normal. pelo Peso - Chuva'!R$194)/('Dados Normal. pelo Peso - Chuva'!R$193-'Dados Normal. pelo Peso - Chuva'!R$194))</f>
        <v>1</v>
      </c>
      <c r="S181" s="24">
        <f>IF(ISBLANK('Dados Normal. pelo Peso - Chuva'!S181),"",('Dados Normal. pelo Peso - Chuva'!S181-'Dados Normal. pelo Peso - Chuva'!S$194)/('Dados Normal. pelo Peso - Chuva'!S$193-'Dados Normal. pelo Peso - Chuva'!S$194))</f>
        <v>0</v>
      </c>
      <c r="T181" s="24">
        <f>IF(ISBLANK('Dados Normal. pelo Peso - Chuva'!T181),"",('Dados Normal. pelo Peso - Chuva'!T181-'Dados Normal. pelo Peso - Chuva'!T$194)/('Dados Normal. pelo Peso - Chuva'!T$193-'Dados Normal. pelo Peso - Chuva'!T$194))</f>
        <v>1</v>
      </c>
      <c r="U181" s="24">
        <f>IF(ISBLANK('Dados Normal. pelo Peso - Chuva'!U181),"",('Dados Normal. pelo Peso - Chuva'!U181-'Dados Normal. pelo Peso - Chuva'!U$194)/('Dados Normal. pelo Peso - Chuva'!U$193-'Dados Normal. pelo Peso - Chuva'!U$194))</f>
        <v>1</v>
      </c>
      <c r="V181" s="24">
        <f>IF(ISBLANK('Dados Normal. pelo Peso - Chuva'!V181),"",('Dados Normal. pelo Peso - Chuva'!V181-'Dados Normal. pelo Peso - Chuva'!V$194)/('Dados Normal. pelo Peso - Chuva'!V$193-'Dados Normal. pelo Peso - Chuva'!V$194))</f>
        <v>0.5</v>
      </c>
      <c r="W181" s="24">
        <f>IF(ISBLANK('Dados Normal. pelo Peso - Chuva'!W181),"",('Dados Normal. pelo Peso - Chuva'!W181-'Dados Normal. pelo Peso - Chuva'!W$194)/('Dados Normal. pelo Peso - Chuva'!W$193-'Dados Normal. pelo Peso - Chuva'!W$194))</f>
        <v>0.77313566936208422</v>
      </c>
      <c r="X181" s="24">
        <f>IF(ISBLANK('Dados Normal. pelo Peso - Chuva'!X181),"",('Dados Normal. pelo Peso - Chuva'!X181-'Dados Normal. pelo Peso - Chuva'!X$194)/('Dados Normal. pelo Peso - Chuva'!X$193-'Dados Normal. pelo Peso - Chuva'!X$194))</f>
        <v>0.37878787878787845</v>
      </c>
      <c r="Y181" s="24">
        <f>IF(ISBLANK('Dados Normal. pelo Peso - Chuva'!Y181),"",('Dados Normal. pelo Peso - Chuva'!Y181-'Dados Normal. pelo Peso - Chuva'!Y$194)/('Dados Normal. pelo Peso - Chuva'!Y$193-'Dados Normal. pelo Peso - Chuva'!Y$194))</f>
        <v>0.72128264104992557</v>
      </c>
      <c r="Z181" s="24">
        <f>IF(ISBLANK('Dados Normal. pelo Peso - Chuva'!Z181),"",('Dados Normal. pelo Peso - Chuva'!Z181-'Dados Normal. pelo Peso - Chuva'!Z$194)/('Dados Normal. pelo Peso - Chuva'!Z$193-'Dados Normal. pelo Peso - Chuva'!Z$194))</f>
        <v>0.74114793856103478</v>
      </c>
      <c r="AA181" s="24">
        <f>IF(ISBLANK('Dados Normal. pelo Peso - Chuva'!AA181),"",('Dados Normal. pelo Peso - Chuva'!AA181-'Dados Normal. pelo Peso - Chuva'!AA$194)/('Dados Normal. pelo Peso - Chuva'!AA$193-'Dados Normal. pelo Peso - Chuva'!AA$194))</f>
        <v>0.46466194215667489</v>
      </c>
      <c r="AB181" s="24">
        <f>IF(ISBLANK('Dados Normal. pelo Peso - Chuva'!AB181),"",('Dados Normal. pelo Peso - Chuva'!AB181-'Dados Normal. pelo Peso - Chuva'!AB$194)/('Dados Normal. pelo Peso - Chuva'!AB$193-'Dados Normal. pelo Peso - Chuva'!AB$194))</f>
        <v>0.38297872340425532</v>
      </c>
      <c r="AC181" s="24">
        <f>IF(ISBLANK('Dados Normal. pelo Peso - Chuva'!AC181),"",('Dados Normal. pelo Peso - Chuva'!AC181-'Dados Normal. pelo Peso - Chuva'!AC$194)/('Dados Normal. pelo Peso - Chuva'!AC$193-'Dados Normal. pelo Peso - Chuva'!AC$194))</f>
        <v>0.41666666666666669</v>
      </c>
    </row>
    <row r="182" spans="1:32" s="17" customFormat="1" x14ac:dyDescent="0.25">
      <c r="A182" s="18" t="s">
        <v>1227</v>
      </c>
      <c r="B182" s="20" t="s">
        <v>1228</v>
      </c>
      <c r="C182" s="24">
        <f>IF(ISBLANK('Dados Normal. pelo Peso - Chuva'!C182),"",('Dados Normal. pelo Peso - Chuva'!C182-'Dados Normal. pelo Peso - Chuva'!C$194)/('Dados Normal. pelo Peso - Chuva'!C$193-'Dados Normal. pelo Peso - Chuva'!C$194))</f>
        <v>0.66284999928057953</v>
      </c>
      <c r="D182" s="24">
        <f>IF(ISBLANK('Dados Normal. pelo Peso - Chuva'!D182),"",('Dados Normal. pelo Peso - Chuva'!D182-'Dados Normal. pelo Peso - Chuva'!D$194)/('Dados Normal. pelo Peso - Chuva'!D$193-'Dados Normal. pelo Peso - Chuva'!D$194))</f>
        <v>0.36757053845454885</v>
      </c>
      <c r="E182" s="24">
        <f>IF(ISBLANK('Dados Normal. pelo Peso - Chuva'!E182),"",('Dados Normal. pelo Peso - Chuva'!E182-'Dados Normal. pelo Peso - Chuva'!E$194)/('Dados Normal. pelo Peso - Chuva'!E$193-'Dados Normal. pelo Peso - Chuva'!E$194))</f>
        <v>0.63017091899925692</v>
      </c>
      <c r="F182" s="24">
        <f>IF(ISBLANK('Dados Normal. pelo Peso - Chuva'!F182),"",('Dados Normal. pelo Peso - Chuva'!F182-'Dados Normal. pelo Peso - Chuva'!F$194)/('Dados Normal. pelo Peso - Chuva'!F$193-'Dados Normal. pelo Peso - Chuva'!F$194))</f>
        <v>0.77239709443099291</v>
      </c>
      <c r="G182" s="24">
        <f>IF(ISBLANK('Dados Normal. pelo Peso - Chuva'!G182),"",('Dados Normal. pelo Peso - Chuva'!G182-'Dados Normal. pelo Peso - Chuva'!G$194)/('Dados Normal. pelo Peso - Chuva'!G$193-'Dados Normal. pelo Peso - Chuva'!G$194))</f>
        <v>0.29896733636444001</v>
      </c>
      <c r="H182" s="24">
        <f>IF(ISBLANK('Dados Normal. pelo Peso - Chuva'!H182),"",('Dados Normal. pelo Peso - Chuva'!H182-'Dados Normal. pelo Peso - Chuva'!H$194)/('Dados Normal. pelo Peso - Chuva'!H$193-'Dados Normal. pelo Peso - Chuva'!H$194))</f>
        <v>0.62592232756686672</v>
      </c>
      <c r="I182" s="24">
        <f>IF(ISBLANK('Dados Normal. pelo Peso - Chuva'!I182),"",('Dados Normal. pelo Peso - Chuva'!I182-'Dados Normal. pelo Peso - Chuva'!I$194)/('Dados Normal. pelo Peso - Chuva'!I$193-'Dados Normal. pelo Peso - Chuva'!I$194))</f>
        <v>0.24930232558139545</v>
      </c>
      <c r="J182" s="24">
        <f>IF(ISBLANK('Dados Normal. pelo Peso - Chuva'!J182),"",('Dados Normal. pelo Peso - Chuva'!J182-'Dados Normal. pelo Peso - Chuva'!J$194)/('Dados Normal. pelo Peso - Chuva'!J$193-'Dados Normal. pelo Peso - Chuva'!J$194))</f>
        <v>0.58353052531945115</v>
      </c>
      <c r="K182" s="24">
        <f>IF(ISBLANK('Dados Normal. pelo Peso - Chuva'!K182),"",('Dados Normal. pelo Peso - Chuva'!K182-'Dados Normal. pelo Peso - Chuva'!K$194)/('Dados Normal. pelo Peso - Chuva'!K$193-'Dados Normal. pelo Peso - Chuva'!K$194))</f>
        <v>0.63772282921219103</v>
      </c>
      <c r="L182" s="24">
        <f>IF(ISBLANK('Dados Normal. pelo Peso - Chuva'!L182),"",('Dados Normal. pelo Peso - Chuva'!L182-'Dados Normal. pelo Peso - Chuva'!L$194)/('Dados Normal. pelo Peso - Chuva'!L$193-'Dados Normal. pelo Peso - Chuva'!L$194))</f>
        <v>0.78601595495072729</v>
      </c>
      <c r="M182" s="24">
        <f>IF(ISBLANK('Dados Normal. pelo Peso - Chuva'!M182),"",('Dados Normal. pelo Peso - Chuva'!M182-'Dados Normal. pelo Peso - Chuva'!M$194)/('Dados Normal. pelo Peso - Chuva'!M$193-'Dados Normal. pelo Peso - Chuva'!M$194))</f>
        <v>0.61892642295233691</v>
      </c>
      <c r="N182" s="24">
        <f>IF(ISBLANK('Dados Normal. pelo Peso - Chuva'!N182),"",('Dados Normal. pelo Peso - Chuva'!N182-'Dados Normal. pelo Peso - Chuva'!N$194)/('Dados Normal. pelo Peso - Chuva'!N$193-'Dados Normal. pelo Peso - Chuva'!N$194))</f>
        <v>0.40059221658206434</v>
      </c>
      <c r="O182" s="24">
        <f>IF(ISBLANK('Dados Normal. pelo Peso - Chuva'!O182),"",('Dados Normal. pelo Peso - Chuva'!O182-'Dados Normal. pelo Peso - Chuva'!O$194)/('Dados Normal. pelo Peso - Chuva'!O$193-'Dados Normal. pelo Peso - Chuva'!O$194))</f>
        <v>0.81645569620253144</v>
      </c>
      <c r="P182" s="24">
        <f>IF(ISBLANK('Dados Normal. pelo Peso - Chuva'!P182),"",('Dados Normal. pelo Peso - Chuva'!P182-'Dados Normal. pelo Peso - Chuva'!P$194)/('Dados Normal. pelo Peso - Chuva'!P$193-'Dados Normal. pelo Peso - Chuva'!P$194))</f>
        <v>2.3675310033821954E-2</v>
      </c>
      <c r="Q182" s="24">
        <f>IF(ISBLANK('Dados Normal. pelo Peso - Chuva'!Q182),"",('Dados Normal. pelo Peso - Chuva'!Q182-'Dados Normal. pelo Peso - Chuva'!Q$194)/('Dados Normal. pelo Peso - Chuva'!Q$193-'Dados Normal. pelo Peso - Chuva'!Q$194))</f>
        <v>1</v>
      </c>
      <c r="R182" s="24">
        <f>IF(ISBLANK('Dados Normal. pelo Peso - Chuva'!R182),"",('Dados Normal. pelo Peso - Chuva'!R182-'Dados Normal. pelo Peso - Chuva'!R$194)/('Dados Normal. pelo Peso - Chuva'!R$193-'Dados Normal. pelo Peso - Chuva'!R$194))</f>
        <v>1</v>
      </c>
      <c r="S182" s="24">
        <f>IF(ISBLANK('Dados Normal. pelo Peso - Chuva'!S182),"",('Dados Normal. pelo Peso - Chuva'!S182-'Dados Normal. pelo Peso - Chuva'!S$194)/('Dados Normal. pelo Peso - Chuva'!S$193-'Dados Normal. pelo Peso - Chuva'!S$194))</f>
        <v>0.33333333333333343</v>
      </c>
      <c r="T182" s="24">
        <f>IF(ISBLANK('Dados Normal. pelo Peso - Chuva'!T182),"",('Dados Normal. pelo Peso - Chuva'!T182-'Dados Normal. pelo Peso - Chuva'!T$194)/('Dados Normal. pelo Peso - Chuva'!T$193-'Dados Normal. pelo Peso - Chuva'!T$194))</f>
        <v>1</v>
      </c>
      <c r="U182" s="24">
        <f>IF(ISBLANK('Dados Normal. pelo Peso - Chuva'!U182),"",('Dados Normal. pelo Peso - Chuva'!U182-'Dados Normal. pelo Peso - Chuva'!U$194)/('Dados Normal. pelo Peso - Chuva'!U$193-'Dados Normal. pelo Peso - Chuva'!U$194))</f>
        <v>1</v>
      </c>
      <c r="V182" s="24">
        <f>IF(ISBLANK('Dados Normal. pelo Peso - Chuva'!V182),"",('Dados Normal. pelo Peso - Chuva'!V182-'Dados Normal. pelo Peso - Chuva'!V$194)/('Dados Normal. pelo Peso - Chuva'!V$193-'Dados Normal. pelo Peso - Chuva'!V$194))</f>
        <v>0.45833333333333315</v>
      </c>
      <c r="W182" s="24">
        <f>IF(ISBLANK('Dados Normal. pelo Peso - Chuva'!W182),"",('Dados Normal. pelo Peso - Chuva'!W182-'Dados Normal. pelo Peso - Chuva'!W$194)/('Dados Normal. pelo Peso - Chuva'!W$193-'Dados Normal. pelo Peso - Chuva'!W$194))</f>
        <v>0.39442946990116728</v>
      </c>
      <c r="X182" s="24">
        <f>IF(ISBLANK('Dados Normal. pelo Peso - Chuva'!X182),"",('Dados Normal. pelo Peso - Chuva'!X182-'Dados Normal. pelo Peso - Chuva'!X$194)/('Dados Normal. pelo Peso - Chuva'!X$193-'Dados Normal. pelo Peso - Chuva'!X$194))</f>
        <v>0.29338842975206492</v>
      </c>
      <c r="Y182" s="24">
        <f>IF(ISBLANK('Dados Normal. pelo Peso - Chuva'!Y182),"",('Dados Normal. pelo Peso - Chuva'!Y182-'Dados Normal. pelo Peso - Chuva'!Y$194)/('Dados Normal. pelo Peso - Chuva'!Y$193-'Dados Normal. pelo Peso - Chuva'!Y$194))</f>
        <v>0.62332566635096742</v>
      </c>
      <c r="Z182" s="24">
        <f>IF(ISBLANK('Dados Normal. pelo Peso - Chuva'!Z182),"",('Dados Normal. pelo Peso - Chuva'!Z182-'Dados Normal. pelo Peso - Chuva'!Z$194)/('Dados Normal. pelo Peso - Chuva'!Z$193-'Dados Normal. pelo Peso - Chuva'!Z$194))</f>
        <v>0.56588520614389659</v>
      </c>
      <c r="AA182" s="24">
        <f>IF(ISBLANK('Dados Normal. pelo Peso - Chuva'!AA182),"",('Dados Normal. pelo Peso - Chuva'!AA182-'Dados Normal. pelo Peso - Chuva'!AA$194)/('Dados Normal. pelo Peso - Chuva'!AA$193-'Dados Normal. pelo Peso - Chuva'!AA$194))</f>
        <v>0.74142884504884132</v>
      </c>
      <c r="AB182" s="24">
        <f>IF(ISBLANK('Dados Normal. pelo Peso - Chuva'!AB182),"",('Dados Normal. pelo Peso - Chuva'!AB182-'Dados Normal. pelo Peso - Chuva'!AB$194)/('Dados Normal. pelo Peso - Chuva'!AB$193-'Dados Normal. pelo Peso - Chuva'!AB$194))</f>
        <v>0.57446808510638314</v>
      </c>
      <c r="AC182" s="24">
        <f>IF(ISBLANK('Dados Normal. pelo Peso - Chuva'!AC182),"",('Dados Normal. pelo Peso - Chuva'!AC182-'Dados Normal. pelo Peso - Chuva'!AC$194)/('Dados Normal. pelo Peso - Chuva'!AC$193-'Dados Normal. pelo Peso - Chuva'!AC$194))</f>
        <v>0.5625</v>
      </c>
    </row>
    <row r="183" spans="1:32" s="17" customFormat="1" x14ac:dyDescent="0.25">
      <c r="A183" s="18" t="s">
        <v>1229</v>
      </c>
      <c r="B183" s="20" t="s">
        <v>1230</v>
      </c>
      <c r="C183" s="24">
        <f>IF(ISBLANK('Dados Normal. pelo Peso - Chuva'!C183),"",('Dados Normal. pelo Peso - Chuva'!C183-'Dados Normal. pelo Peso - Chuva'!C$194)/('Dados Normal. pelo Peso - Chuva'!C$193-'Dados Normal. pelo Peso - Chuva'!C$194))</f>
        <v>0.50685817627271745</v>
      </c>
      <c r="D183" s="24">
        <f>IF(ISBLANK('Dados Normal. pelo Peso - Chuva'!D183),"",('Dados Normal. pelo Peso - Chuva'!D183-'Dados Normal. pelo Peso - Chuva'!D$194)/('Dados Normal. pelo Peso - Chuva'!D$193-'Dados Normal. pelo Peso - Chuva'!D$194))</f>
        <v>0.46178466540817786</v>
      </c>
      <c r="E183" s="24">
        <f>IF(ISBLANK('Dados Normal. pelo Peso - Chuva'!E183),"",('Dados Normal. pelo Peso - Chuva'!E183-'Dados Normal. pelo Peso - Chuva'!E$194)/('Dados Normal. pelo Peso - Chuva'!E$193-'Dados Normal. pelo Peso - Chuva'!E$194))</f>
        <v>0.72430022293782503</v>
      </c>
      <c r="F183" s="24">
        <f>IF(ISBLANK('Dados Normal. pelo Peso - Chuva'!F183),"",('Dados Normal. pelo Peso - Chuva'!F183-'Dados Normal. pelo Peso - Chuva'!F$194)/('Dados Normal. pelo Peso - Chuva'!F$193-'Dados Normal. pelo Peso - Chuva'!F$194))</f>
        <v>0.65163438256658601</v>
      </c>
      <c r="G183" s="24">
        <f>IF(ISBLANK('Dados Normal. pelo Peso - Chuva'!G183),"",('Dados Normal. pelo Peso - Chuva'!G183-'Dados Normal. pelo Peso - Chuva'!G$194)/('Dados Normal. pelo Peso - Chuva'!G$193-'Dados Normal. pelo Peso - Chuva'!G$194))</f>
        <v>0.29776600519817925</v>
      </c>
      <c r="H183" s="24">
        <f>IF(ISBLANK('Dados Normal. pelo Peso - Chuva'!H183),"",('Dados Normal. pelo Peso - Chuva'!H183-'Dados Normal. pelo Peso - Chuva'!H$194)/('Dados Normal. pelo Peso - Chuva'!H$193-'Dados Normal. pelo Peso - Chuva'!H$194))</f>
        <v>0.27360598322980595</v>
      </c>
      <c r="I183" s="24">
        <f>IF(ISBLANK('Dados Normal. pelo Peso - Chuva'!I183),"",('Dados Normal. pelo Peso - Chuva'!I183-'Dados Normal. pelo Peso - Chuva'!I$194)/('Dados Normal. pelo Peso - Chuva'!I$193-'Dados Normal. pelo Peso - Chuva'!I$194))</f>
        <v>0.12186046511627939</v>
      </c>
      <c r="J183" s="24">
        <f>IF(ISBLANK('Dados Normal. pelo Peso - Chuva'!J183),"",('Dados Normal. pelo Peso - Chuva'!J183-'Dados Normal. pelo Peso - Chuva'!J$194)/('Dados Normal. pelo Peso - Chuva'!J$193-'Dados Normal. pelo Peso - Chuva'!J$194))</f>
        <v>0.35636535731187902</v>
      </c>
      <c r="K183" s="24">
        <f>IF(ISBLANK('Dados Normal. pelo Peso - Chuva'!K183),"",('Dados Normal. pelo Peso - Chuva'!K183-'Dados Normal. pelo Peso - Chuva'!K$194)/('Dados Normal. pelo Peso - Chuva'!K$193-'Dados Normal. pelo Peso - Chuva'!K$194))</f>
        <v>0.61575618171362856</v>
      </c>
      <c r="L183" s="24">
        <f>IF(ISBLANK('Dados Normal. pelo Peso - Chuva'!L183),"",('Dados Normal. pelo Peso - Chuva'!L183-'Dados Normal. pelo Peso - Chuva'!L$194)/('Dados Normal. pelo Peso - Chuva'!L$193-'Dados Normal. pelo Peso - Chuva'!L$194))</f>
        <v>0.75551384326607229</v>
      </c>
      <c r="M183" s="24">
        <f>IF(ISBLANK('Dados Normal. pelo Peso - Chuva'!M183),"",('Dados Normal. pelo Peso - Chuva'!M183-'Dados Normal. pelo Peso - Chuva'!M$194)/('Dados Normal. pelo Peso - Chuva'!M$193-'Dados Normal. pelo Peso - Chuva'!M$194))</f>
        <v>0.21205460434983803</v>
      </c>
      <c r="N183" s="24">
        <f>IF(ISBLANK('Dados Normal. pelo Peso - Chuva'!N183),"",('Dados Normal. pelo Peso - Chuva'!N183-'Dados Normal. pelo Peso - Chuva'!N$194)/('Dados Normal. pelo Peso - Chuva'!N$193-'Dados Normal. pelo Peso - Chuva'!N$194))</f>
        <v>0.81852791878172604</v>
      </c>
      <c r="O183" s="24">
        <f>IF(ISBLANK('Dados Normal. pelo Peso - Chuva'!O183),"",('Dados Normal. pelo Peso - Chuva'!O183-'Dados Normal. pelo Peso - Chuva'!O$194)/('Dados Normal. pelo Peso - Chuva'!O$193-'Dados Normal. pelo Peso - Chuva'!O$194))</f>
        <v>0.81044303797468342</v>
      </c>
      <c r="P183" s="24">
        <f>IF(ISBLANK('Dados Normal. pelo Peso - Chuva'!P183),"",('Dados Normal. pelo Peso - Chuva'!P183-'Dados Normal. pelo Peso - Chuva'!P$194)/('Dados Normal. pelo Peso - Chuva'!P$193-'Dados Normal. pelo Peso - Chuva'!P$194))</f>
        <v>0.15670800450958253</v>
      </c>
      <c r="Q183" s="24">
        <f>IF(ISBLANK('Dados Normal. pelo Peso - Chuva'!Q183),"",('Dados Normal. pelo Peso - Chuva'!Q183-'Dados Normal. pelo Peso - Chuva'!Q$194)/('Dados Normal. pelo Peso - Chuva'!Q$193-'Dados Normal. pelo Peso - Chuva'!Q$194))</f>
        <v>0</v>
      </c>
      <c r="R183" s="24">
        <f>IF(ISBLANK('Dados Normal. pelo Peso - Chuva'!R183),"",('Dados Normal. pelo Peso - Chuva'!R183-'Dados Normal. pelo Peso - Chuva'!R$194)/('Dados Normal. pelo Peso - Chuva'!R$193-'Dados Normal. pelo Peso - Chuva'!R$194))</f>
        <v>1</v>
      </c>
      <c r="S183" s="24">
        <f>IF(ISBLANK('Dados Normal. pelo Peso - Chuva'!S183),"",('Dados Normal. pelo Peso - Chuva'!S183-'Dados Normal. pelo Peso - Chuva'!S$194)/('Dados Normal. pelo Peso - Chuva'!S$193-'Dados Normal. pelo Peso - Chuva'!S$194))</f>
        <v>0</v>
      </c>
      <c r="T183" s="24">
        <f>IF(ISBLANK('Dados Normal. pelo Peso - Chuva'!T183),"",('Dados Normal. pelo Peso - Chuva'!T183-'Dados Normal. pelo Peso - Chuva'!T$194)/('Dados Normal. pelo Peso - Chuva'!T$193-'Dados Normal. pelo Peso - Chuva'!T$194))</f>
        <v>1</v>
      </c>
      <c r="U183" s="24">
        <f>IF(ISBLANK('Dados Normal. pelo Peso - Chuva'!U183),"",('Dados Normal. pelo Peso - Chuva'!U183-'Dados Normal. pelo Peso - Chuva'!U$194)/('Dados Normal. pelo Peso - Chuva'!U$193-'Dados Normal. pelo Peso - Chuva'!U$194))</f>
        <v>1</v>
      </c>
      <c r="V183" s="24">
        <f>IF(ISBLANK('Dados Normal. pelo Peso - Chuva'!V183),"",('Dados Normal. pelo Peso - Chuva'!V183-'Dados Normal. pelo Peso - Chuva'!V$194)/('Dados Normal. pelo Peso - Chuva'!V$193-'Dados Normal. pelo Peso - Chuva'!V$194))</f>
        <v>0.5416666666666663</v>
      </c>
      <c r="W183" s="24">
        <f>IF(ISBLANK('Dados Normal. pelo Peso - Chuva'!W183),"",('Dados Normal. pelo Peso - Chuva'!W183-'Dados Normal. pelo Peso - Chuva'!W$194)/('Dados Normal. pelo Peso - Chuva'!W$193-'Dados Normal. pelo Peso - Chuva'!W$194))</f>
        <v>0.63881401617250699</v>
      </c>
      <c r="X183" s="24">
        <f>IF(ISBLANK('Dados Normal. pelo Peso - Chuva'!X183),"",('Dados Normal. pelo Peso - Chuva'!X183-'Dados Normal. pelo Peso - Chuva'!X$194)/('Dados Normal. pelo Peso - Chuva'!X$193-'Dados Normal. pelo Peso - Chuva'!X$194))</f>
        <v>0.48278236914600414</v>
      </c>
      <c r="Y183" s="24">
        <f>IF(ISBLANK('Dados Normal. pelo Peso - Chuva'!Y183),"",('Dados Normal. pelo Peso - Chuva'!Y183-'Dados Normal. pelo Peso - Chuva'!Y$194)/('Dados Normal. pelo Peso - Chuva'!Y$193-'Dados Normal. pelo Peso - Chuva'!Y$194))</f>
        <v>0.62156677039642805</v>
      </c>
      <c r="Z183" s="24">
        <f>IF(ISBLANK('Dados Normal. pelo Peso - Chuva'!Z183),"",('Dados Normal. pelo Peso - Chuva'!Z183-'Dados Normal. pelo Peso - Chuva'!Z$194)/('Dados Normal. pelo Peso - Chuva'!Z$193-'Dados Normal. pelo Peso - Chuva'!Z$194))</f>
        <v>0.69474535165723539</v>
      </c>
      <c r="AA183" s="24">
        <f>IF(ISBLANK('Dados Normal. pelo Peso - Chuva'!AA183),"",('Dados Normal. pelo Peso - Chuva'!AA183-'Dados Normal. pelo Peso - Chuva'!AA$194)/('Dados Normal. pelo Peso - Chuva'!AA$193-'Dados Normal. pelo Peso - Chuva'!AA$194))</f>
        <v>0.76862669986592613</v>
      </c>
      <c r="AB183" s="24">
        <f>IF(ISBLANK('Dados Normal. pelo Peso - Chuva'!AB183),"",('Dados Normal. pelo Peso - Chuva'!AB183-'Dados Normal. pelo Peso - Chuva'!AB$194)/('Dados Normal. pelo Peso - Chuva'!AB$193-'Dados Normal. pelo Peso - Chuva'!AB$194))</f>
        <v>0.31914893617021284</v>
      </c>
      <c r="AC183" s="24">
        <f>IF(ISBLANK('Dados Normal. pelo Peso - Chuva'!AC183),"",('Dados Normal. pelo Peso - Chuva'!AC183-'Dados Normal. pelo Peso - Chuva'!AC$194)/('Dados Normal. pelo Peso - Chuva'!AC$193-'Dados Normal. pelo Peso - Chuva'!AC$194))</f>
        <v>0.45833333333333337</v>
      </c>
    </row>
    <row r="184" spans="1:32" s="17" customFormat="1" x14ac:dyDescent="0.25">
      <c r="A184" s="18" t="s">
        <v>1231</v>
      </c>
      <c r="B184" s="20" t="s">
        <v>1232</v>
      </c>
      <c r="C184" s="24">
        <f>IF(ISBLANK('Dados Normal. pelo Peso - Chuva'!C184),"",('Dados Normal. pelo Peso - Chuva'!C184-'Dados Normal. pelo Peso - Chuva'!C$194)/('Dados Normal. pelo Peso - Chuva'!C$193-'Dados Normal. pelo Peso - Chuva'!C$194))</f>
        <v>0.38621043899859542</v>
      </c>
      <c r="D184" s="24">
        <f>IF(ISBLANK('Dados Normal. pelo Peso - Chuva'!D184),"",('Dados Normal. pelo Peso - Chuva'!D184-'Dados Normal. pelo Peso - Chuva'!D$194)/('Dados Normal. pelo Peso - Chuva'!D$193-'Dados Normal. pelo Peso - Chuva'!D$194))</f>
        <v>0.66635857566348411</v>
      </c>
      <c r="E184" s="24">
        <f>IF(ISBLANK('Dados Normal. pelo Peso - Chuva'!E184),"",('Dados Normal. pelo Peso - Chuva'!E184-'Dados Normal. pelo Peso - Chuva'!E$194)/('Dados Normal. pelo Peso - Chuva'!E$193-'Dados Normal. pelo Peso - Chuva'!E$194))</f>
        <v>0.5439682932870944</v>
      </c>
      <c r="F184" s="24">
        <f>IF(ISBLANK('Dados Normal. pelo Peso - Chuva'!F184),"",('Dados Normal. pelo Peso - Chuva'!F184-'Dados Normal. pelo Peso - Chuva'!F$194)/('Dados Normal. pelo Peso - Chuva'!F$193-'Dados Normal. pelo Peso - Chuva'!F$194))</f>
        <v>0.48153753026634388</v>
      </c>
      <c r="G184" s="24">
        <f>IF(ISBLANK('Dados Normal. pelo Peso - Chuva'!G184),"",('Dados Normal. pelo Peso - Chuva'!G184-'Dados Normal. pelo Peso - Chuva'!G$194)/('Dados Normal. pelo Peso - Chuva'!G$193-'Dados Normal. pelo Peso - Chuva'!G$194))</f>
        <v>0.14893460793940325</v>
      </c>
      <c r="H184" s="24">
        <f>IF(ISBLANK('Dados Normal. pelo Peso - Chuva'!H184),"",('Dados Normal. pelo Peso - Chuva'!H184-'Dados Normal. pelo Peso - Chuva'!H$194)/('Dados Normal. pelo Peso - Chuva'!H$193-'Dados Normal. pelo Peso - Chuva'!H$194))</f>
        <v>0.82046823473434483</v>
      </c>
      <c r="I184" s="24">
        <f>IF(ISBLANK('Dados Normal. pelo Peso - Chuva'!I184),"",('Dados Normal. pelo Peso - Chuva'!I184-'Dados Normal. pelo Peso - Chuva'!I$194)/('Dados Normal. pelo Peso - Chuva'!I$193-'Dados Normal. pelo Peso - Chuva'!I$194))</f>
        <v>0.52446511627906989</v>
      </c>
      <c r="J184" s="24">
        <f>IF(ISBLANK('Dados Normal. pelo Peso - Chuva'!J184),"",('Dados Normal. pelo Peso - Chuva'!J184-'Dados Normal. pelo Peso - Chuva'!J$194)/('Dados Normal. pelo Peso - Chuva'!J$193-'Dados Normal. pelo Peso - Chuva'!J$194))</f>
        <v>0.43019403691433999</v>
      </c>
      <c r="K184" s="24">
        <f>IF(ISBLANK('Dados Normal. pelo Peso - Chuva'!K184),"",('Dados Normal. pelo Peso - Chuva'!K184-'Dados Normal. pelo Peso - Chuva'!K$194)/('Dados Normal. pelo Peso - Chuva'!K$193-'Dados Normal. pelo Peso - Chuva'!K$194))</f>
        <v>0.23553766532489923</v>
      </c>
      <c r="L184" s="24">
        <f>IF(ISBLANK('Dados Normal. pelo Peso - Chuva'!L184),"",('Dados Normal. pelo Peso - Chuva'!L184-'Dados Normal. pelo Peso - Chuva'!L$194)/('Dados Normal. pelo Peso - Chuva'!L$193-'Dados Normal. pelo Peso - Chuva'!L$194))</f>
        <v>0.74389957766306891</v>
      </c>
      <c r="M184" s="24">
        <f>IF(ISBLANK('Dados Normal. pelo Peso - Chuva'!M184),"",('Dados Normal. pelo Peso - Chuva'!M184-'Dados Normal. pelo Peso - Chuva'!M$194)/('Dados Normal. pelo Peso - Chuva'!M$193-'Dados Normal. pelo Peso - Chuva'!M$194))</f>
        <v>0.66658954187875996</v>
      </c>
      <c r="N184" s="24">
        <f>IF(ISBLANK('Dados Normal. pelo Peso - Chuva'!N184),"",('Dados Normal. pelo Peso - Chuva'!N184-'Dados Normal. pelo Peso - Chuva'!N$194)/('Dados Normal. pelo Peso - Chuva'!N$193-'Dados Normal. pelo Peso - Chuva'!N$194))</f>
        <v>0.91730118443316444</v>
      </c>
      <c r="O184" s="24">
        <f>IF(ISBLANK('Dados Normal. pelo Peso - Chuva'!O184),"",('Dados Normal. pelo Peso - Chuva'!O184-'Dados Normal. pelo Peso - Chuva'!O$194)/('Dados Normal. pelo Peso - Chuva'!O$193-'Dados Normal. pelo Peso - Chuva'!O$194))</f>
        <v>0.76835443037974682</v>
      </c>
      <c r="P184" s="24">
        <f>IF(ISBLANK('Dados Normal. pelo Peso - Chuva'!P184),"",('Dados Normal. pelo Peso - Chuva'!P184-'Dados Normal. pelo Peso - Chuva'!P$194)/('Dados Normal. pelo Peso - Chuva'!P$193-'Dados Normal. pelo Peso - Chuva'!P$194))</f>
        <v>0.15783540022547912</v>
      </c>
      <c r="Q184" s="24">
        <f>IF(ISBLANK('Dados Normal. pelo Peso - Chuva'!Q184),"",('Dados Normal. pelo Peso - Chuva'!Q184-'Dados Normal. pelo Peso - Chuva'!Q$194)/('Dados Normal. pelo Peso - Chuva'!Q$193-'Dados Normal. pelo Peso - Chuva'!Q$194))</f>
        <v>1</v>
      </c>
      <c r="R184" s="24">
        <f>IF(ISBLANK('Dados Normal. pelo Peso - Chuva'!R184),"",('Dados Normal. pelo Peso - Chuva'!R184-'Dados Normal. pelo Peso - Chuva'!R$194)/('Dados Normal. pelo Peso - Chuva'!R$193-'Dados Normal. pelo Peso - Chuva'!R$194))</f>
        <v>0</v>
      </c>
      <c r="S184" s="24">
        <f>IF(ISBLANK('Dados Normal. pelo Peso - Chuva'!S184),"",('Dados Normal. pelo Peso - Chuva'!S184-'Dados Normal. pelo Peso - Chuva'!S$194)/('Dados Normal. pelo Peso - Chuva'!S$193-'Dados Normal. pelo Peso - Chuva'!S$194))</f>
        <v>0.33333333333333343</v>
      </c>
      <c r="T184" s="24">
        <f>IF(ISBLANK('Dados Normal. pelo Peso - Chuva'!T184),"",('Dados Normal. pelo Peso - Chuva'!T184-'Dados Normal. pelo Peso - Chuva'!T$194)/('Dados Normal. pelo Peso - Chuva'!T$193-'Dados Normal. pelo Peso - Chuva'!T$194))</f>
        <v>1</v>
      </c>
      <c r="U184" s="24">
        <f>IF(ISBLANK('Dados Normal. pelo Peso - Chuva'!U184),"",('Dados Normal. pelo Peso - Chuva'!U184-'Dados Normal. pelo Peso - Chuva'!U$194)/('Dados Normal. pelo Peso - Chuva'!U$193-'Dados Normal. pelo Peso - Chuva'!U$194))</f>
        <v>1</v>
      </c>
      <c r="V184" s="24">
        <f>IF(ISBLANK('Dados Normal. pelo Peso - Chuva'!V184),"",('Dados Normal. pelo Peso - Chuva'!V184-'Dados Normal. pelo Peso - Chuva'!V$194)/('Dados Normal. pelo Peso - Chuva'!V$193-'Dados Normal. pelo Peso - Chuva'!V$194))</f>
        <v>0.5</v>
      </c>
      <c r="W184" s="24">
        <f>IF(ISBLANK('Dados Normal. pelo Peso - Chuva'!W184),"",('Dados Normal. pelo Peso - Chuva'!W184-'Dados Normal. pelo Peso - Chuva'!W$194)/('Dados Normal. pelo Peso - Chuva'!W$193-'Dados Normal. pelo Peso - Chuva'!W$194))</f>
        <v>0.60422282120395387</v>
      </c>
      <c r="X184" s="24">
        <f>IF(ISBLANK('Dados Normal. pelo Peso - Chuva'!X184),"",('Dados Normal. pelo Peso - Chuva'!X184-'Dados Normal. pelo Peso - Chuva'!X$194)/('Dados Normal. pelo Peso - Chuva'!X$193-'Dados Normal. pelo Peso - Chuva'!X$194))</f>
        <v>0.6646005509641878</v>
      </c>
      <c r="Y184" s="24">
        <f>IF(ISBLANK('Dados Normal. pelo Peso - Chuva'!Y184),"",('Dados Normal. pelo Peso - Chuva'!Y184-'Dados Normal. pelo Peso - Chuva'!Y$194)/('Dados Normal. pelo Peso - Chuva'!Y$193-'Dados Normal. pelo Peso - Chuva'!Y$194))</f>
        <v>0.45595995129211198</v>
      </c>
      <c r="Z184" s="24">
        <f>IF(ISBLANK('Dados Normal. pelo Peso - Chuva'!Z184),"",('Dados Normal. pelo Peso - Chuva'!Z184-'Dados Normal. pelo Peso - Chuva'!Z$194)/('Dados Normal. pelo Peso - Chuva'!Z$193-'Dados Normal. pelo Peso - Chuva'!Z$194))</f>
        <v>0.5042845594179467</v>
      </c>
      <c r="AA184" s="24">
        <f>IF(ISBLANK('Dados Normal. pelo Peso - Chuva'!AA184),"",('Dados Normal. pelo Peso - Chuva'!AA184-'Dados Normal. pelo Peso - Chuva'!AA$194)/('Dados Normal. pelo Peso - Chuva'!AA$193-'Dados Normal. pelo Peso - Chuva'!AA$194))</f>
        <v>0.55985443401647184</v>
      </c>
      <c r="AB184" s="24">
        <f>IF(ISBLANK('Dados Normal. pelo Peso - Chuva'!AB184),"",('Dados Normal. pelo Peso - Chuva'!AB184-'Dados Normal. pelo Peso - Chuva'!AB$194)/('Dados Normal. pelo Peso - Chuva'!AB$193-'Dados Normal. pelo Peso - Chuva'!AB$194))</f>
        <v>4.2553191489361646E-2</v>
      </c>
      <c r="AC184" s="24">
        <f>IF(ISBLANK('Dados Normal. pelo Peso - Chuva'!AC184),"",('Dados Normal. pelo Peso - Chuva'!AC184-'Dados Normal. pelo Peso - Chuva'!AC$194)/('Dados Normal. pelo Peso - Chuva'!AC$193-'Dados Normal. pelo Peso - Chuva'!AC$194))</f>
        <v>0.43750000000000006</v>
      </c>
    </row>
    <row r="185" spans="1:32" s="17" customFormat="1" x14ac:dyDescent="0.25">
      <c r="A185" s="18" t="s">
        <v>1233</v>
      </c>
      <c r="B185" s="20" t="s">
        <v>1234</v>
      </c>
      <c r="C185" s="24">
        <f>IF(ISBLANK('Dados Normal. pelo Peso - Chuva'!C185),"",('Dados Normal. pelo Peso - Chuva'!C185-'Dados Normal. pelo Peso - Chuva'!C$194)/('Dados Normal. pelo Peso - Chuva'!C$193-'Dados Normal. pelo Peso - Chuva'!C$194))</f>
        <v>0.56380088208041945</v>
      </c>
      <c r="D185" s="24">
        <f>IF(ISBLANK('Dados Normal. pelo Peso - Chuva'!D185),"",('Dados Normal. pelo Peso - Chuva'!D185-'Dados Normal. pelo Peso - Chuva'!D$194)/('Dados Normal. pelo Peso - Chuva'!D$193-'Dados Normal. pelo Peso - Chuva'!D$194))</f>
        <v>0.46919343164822969</v>
      </c>
      <c r="E185" s="24">
        <f>IF(ISBLANK('Dados Normal. pelo Peso - Chuva'!E185),"",('Dados Normal. pelo Peso - Chuva'!E185-'Dados Normal. pelo Peso - Chuva'!E$194)/('Dados Normal. pelo Peso - Chuva'!E$193-'Dados Normal. pelo Peso - Chuva'!E$194))</f>
        <v>0.85063165717116673</v>
      </c>
      <c r="F185" s="24">
        <f>IF(ISBLANK('Dados Normal. pelo Peso - Chuva'!F185),"",('Dados Normal. pelo Peso - Chuva'!F185-'Dados Normal. pelo Peso - Chuva'!F$194)/('Dados Normal. pelo Peso - Chuva'!F$193-'Dados Normal. pelo Peso - Chuva'!F$194))</f>
        <v>0.89346246973365639</v>
      </c>
      <c r="G185" s="24">
        <f>IF(ISBLANK('Dados Normal. pelo Peso - Chuva'!G185),"",('Dados Normal. pelo Peso - Chuva'!G185-'Dados Normal. pelo Peso - Chuva'!G$194)/('Dados Normal. pelo Peso - Chuva'!G$193-'Dados Normal. pelo Peso - Chuva'!G$194))</f>
        <v>0.32833484409788061</v>
      </c>
      <c r="H185" s="24">
        <f>IF(ISBLANK('Dados Normal. pelo Peso - Chuva'!H185),"",('Dados Normal. pelo Peso - Chuva'!H185-'Dados Normal. pelo Peso - Chuva'!H$194)/('Dados Normal. pelo Peso - Chuva'!H$193-'Dados Normal. pelo Peso - Chuva'!H$194))</f>
        <v>0.50938403014351052</v>
      </c>
      <c r="I185" s="24">
        <f>IF(ISBLANK('Dados Normal. pelo Peso - Chuva'!I185),"",('Dados Normal. pelo Peso - Chuva'!I185-'Dados Normal. pelo Peso - Chuva'!I$194)/('Dados Normal. pelo Peso - Chuva'!I$193-'Dados Normal. pelo Peso - Chuva'!I$194))</f>
        <v>0.50586046511627913</v>
      </c>
      <c r="J185" s="24">
        <f>IF(ISBLANK('Dados Normal. pelo Peso - Chuva'!J185),"",('Dados Normal. pelo Peso - Chuva'!J185-'Dados Normal. pelo Peso - Chuva'!J$194)/('Dados Normal. pelo Peso - Chuva'!J$193-'Dados Normal. pelo Peso - Chuva'!J$194))</f>
        <v>0.30004732607666834</v>
      </c>
      <c r="K185" s="24">
        <f>IF(ISBLANK('Dados Normal. pelo Peso - Chuva'!K185),"",('Dados Normal. pelo Peso - Chuva'!K185-'Dados Normal. pelo Peso - Chuva'!K$194)/('Dados Normal. pelo Peso - Chuva'!K$193-'Dados Normal. pelo Peso - Chuva'!K$194))</f>
        <v>0.51742380678550892</v>
      </c>
      <c r="L185" s="24">
        <f>IF(ISBLANK('Dados Normal. pelo Peso - Chuva'!L185),"",('Dados Normal. pelo Peso - Chuva'!L185-'Dados Normal. pelo Peso - Chuva'!L$194)/('Dados Normal. pelo Peso - Chuva'!L$193-'Dados Normal. pelo Peso - Chuva'!L$194))</f>
        <v>0.6789066166119192</v>
      </c>
      <c r="M185" s="24">
        <f>IF(ISBLANK('Dados Normal. pelo Peso - Chuva'!M185),"",('Dados Normal. pelo Peso - Chuva'!M185-'Dados Normal. pelo Peso - Chuva'!M$194)/('Dados Normal. pelo Peso - Chuva'!M$193-'Dados Normal. pelo Peso - Chuva'!M$194))</f>
        <v>0.67098565478944927</v>
      </c>
      <c r="N185" s="24">
        <f>IF(ISBLANK('Dados Normal. pelo Peso - Chuva'!N185),"",('Dados Normal. pelo Peso - Chuva'!N185-'Dados Normal. pelo Peso - Chuva'!N$194)/('Dados Normal. pelo Peso - Chuva'!N$193-'Dados Normal. pelo Peso - Chuva'!N$194))</f>
        <v>0.69268189509306277</v>
      </c>
      <c r="O185" s="24">
        <f>IF(ISBLANK('Dados Normal. pelo Peso - Chuva'!O185),"",('Dados Normal. pelo Peso - Chuva'!O185-'Dados Normal. pelo Peso - Chuva'!O$194)/('Dados Normal. pelo Peso - Chuva'!O$193-'Dados Normal. pelo Peso - Chuva'!O$194))</f>
        <v>0.40791139240506341</v>
      </c>
      <c r="P185" s="24">
        <f>IF(ISBLANK('Dados Normal. pelo Peso - Chuva'!P185),"",('Dados Normal. pelo Peso - Chuva'!P185-'Dados Normal. pelo Peso - Chuva'!P$194)/('Dados Normal. pelo Peso - Chuva'!P$193-'Dados Normal. pelo Peso - Chuva'!P$194))</f>
        <v>0.29875986471251426</v>
      </c>
      <c r="Q185" s="24">
        <f>IF(ISBLANK('Dados Normal. pelo Peso - Chuva'!Q185),"",('Dados Normal. pelo Peso - Chuva'!Q185-'Dados Normal. pelo Peso - Chuva'!Q$194)/('Dados Normal. pelo Peso - Chuva'!Q$193-'Dados Normal. pelo Peso - Chuva'!Q$194))</f>
        <v>1</v>
      </c>
      <c r="R185" s="24">
        <f>IF(ISBLANK('Dados Normal. pelo Peso - Chuva'!R185),"",('Dados Normal. pelo Peso - Chuva'!R185-'Dados Normal. pelo Peso - Chuva'!R$194)/('Dados Normal. pelo Peso - Chuva'!R$193-'Dados Normal. pelo Peso - Chuva'!R$194))</f>
        <v>1</v>
      </c>
      <c r="S185" s="24">
        <f>IF(ISBLANK('Dados Normal. pelo Peso - Chuva'!S185),"",('Dados Normal. pelo Peso - Chuva'!S185-'Dados Normal. pelo Peso - Chuva'!S$194)/('Dados Normal. pelo Peso - Chuva'!S$193-'Dados Normal. pelo Peso - Chuva'!S$194))</f>
        <v>0</v>
      </c>
      <c r="T185" s="24">
        <f>IF(ISBLANK('Dados Normal. pelo Peso - Chuva'!T185),"",('Dados Normal. pelo Peso - Chuva'!T185-'Dados Normal. pelo Peso - Chuva'!T$194)/('Dados Normal. pelo Peso - Chuva'!T$193-'Dados Normal. pelo Peso - Chuva'!T$194))</f>
        <v>1</v>
      </c>
      <c r="U185" s="24">
        <f>IF(ISBLANK('Dados Normal. pelo Peso - Chuva'!U185),"",('Dados Normal. pelo Peso - Chuva'!U185-'Dados Normal. pelo Peso - Chuva'!U$194)/('Dados Normal. pelo Peso - Chuva'!U$193-'Dados Normal. pelo Peso - Chuva'!U$194))</f>
        <v>1</v>
      </c>
      <c r="V185" s="24">
        <f>IF(ISBLANK('Dados Normal. pelo Peso - Chuva'!V185),"",('Dados Normal. pelo Peso - Chuva'!V185-'Dados Normal. pelo Peso - Chuva'!V$194)/('Dados Normal. pelo Peso - Chuva'!V$193-'Dados Normal. pelo Peso - Chuva'!V$194))</f>
        <v>0.5416666666666663</v>
      </c>
      <c r="W185" s="24">
        <f>IF(ISBLANK('Dados Normal. pelo Peso - Chuva'!W185),"",('Dados Normal. pelo Peso - Chuva'!W185-'Dados Normal. pelo Peso - Chuva'!W$194)/('Dados Normal. pelo Peso - Chuva'!W$193-'Dados Normal. pelo Peso - Chuva'!W$194))</f>
        <v>0.80323450134770868</v>
      </c>
      <c r="X185" s="24">
        <f>IF(ISBLANK('Dados Normal. pelo Peso - Chuva'!X185),"",('Dados Normal. pelo Peso - Chuva'!X185-'Dados Normal. pelo Peso - Chuva'!X$194)/('Dados Normal. pelo Peso - Chuva'!X$193-'Dados Normal. pelo Peso - Chuva'!X$194))</f>
        <v>0.39738292011019272</v>
      </c>
      <c r="Y185" s="24">
        <f>IF(ISBLANK('Dados Normal. pelo Peso - Chuva'!Y185),"",('Dados Normal. pelo Peso - Chuva'!Y185-'Dados Normal. pelo Peso - Chuva'!Y$194)/('Dados Normal. pelo Peso - Chuva'!Y$193-'Dados Normal. pelo Peso - Chuva'!Y$194))</f>
        <v>0.71573535380868614</v>
      </c>
      <c r="Z185" s="24">
        <f>IF(ISBLANK('Dados Normal. pelo Peso - Chuva'!Z185),"",('Dados Normal. pelo Peso - Chuva'!Z185-'Dados Normal. pelo Peso - Chuva'!Z$194)/('Dados Normal. pelo Peso - Chuva'!Z$193-'Dados Normal. pelo Peso - Chuva'!Z$194))</f>
        <v>0.63912691996766369</v>
      </c>
      <c r="AA185" s="24">
        <f>IF(ISBLANK('Dados Normal. pelo Peso - Chuva'!AA185),"",('Dados Normal. pelo Peso - Chuva'!AA185-'Dados Normal. pelo Peso - Chuva'!AA$194)/('Dados Normal. pelo Peso - Chuva'!AA$193-'Dados Normal. pelo Peso - Chuva'!AA$194))</f>
        <v>0.85520015322735099</v>
      </c>
      <c r="AB185" s="24">
        <f>IF(ISBLANK('Dados Normal. pelo Peso - Chuva'!AB185),"",('Dados Normal. pelo Peso - Chuva'!AB185-'Dados Normal. pelo Peso - Chuva'!AB$194)/('Dados Normal. pelo Peso - Chuva'!AB$193-'Dados Normal. pelo Peso - Chuva'!AB$194))</f>
        <v>0.55319148936170215</v>
      </c>
      <c r="AC185" s="24">
        <f>IF(ISBLANK('Dados Normal. pelo Peso - Chuva'!AC185),"",('Dados Normal. pelo Peso - Chuva'!AC185-'Dados Normal. pelo Peso - Chuva'!AC$194)/('Dados Normal. pelo Peso - Chuva'!AC$193-'Dados Normal. pelo Peso - Chuva'!AC$194))</f>
        <v>0.43750000000000006</v>
      </c>
    </row>
    <row r="186" spans="1:32" s="17" customFormat="1" x14ac:dyDescent="0.25">
      <c r="A186" s="18" t="s">
        <v>1235</v>
      </c>
      <c r="B186" s="20" t="s">
        <v>1236</v>
      </c>
      <c r="C186" s="24">
        <f>IF(ISBLANK('Dados Normal. pelo Peso - Chuva'!C186),"",('Dados Normal. pelo Peso - Chuva'!C186-'Dados Normal. pelo Peso - Chuva'!C$194)/('Dados Normal. pelo Peso - Chuva'!C$193-'Dados Normal. pelo Peso - Chuva'!C$194))</f>
        <v>0.22441037200019667</v>
      </c>
      <c r="D186" s="24">
        <f>IF(ISBLANK('Dados Normal. pelo Peso - Chuva'!D186),"",('Dados Normal. pelo Peso - Chuva'!D186-'Dados Normal. pelo Peso - Chuva'!D$194)/('Dados Normal. pelo Peso - Chuva'!D$193-'Dados Normal. pelo Peso - Chuva'!D$194))</f>
        <v>0.76809205597634878</v>
      </c>
      <c r="E186" s="24">
        <f>IF(ISBLANK('Dados Normal. pelo Peso - Chuva'!E186),"",('Dados Normal. pelo Peso - Chuva'!E186-'Dados Normal. pelo Peso - Chuva'!E$194)/('Dados Normal. pelo Peso - Chuva'!E$193-'Dados Normal. pelo Peso - Chuva'!E$194))</f>
        <v>0.56898687143918747</v>
      </c>
      <c r="F186" s="24">
        <f>IF(ISBLANK('Dados Normal. pelo Peso - Chuva'!F186),"",('Dados Normal. pelo Peso - Chuva'!F186-'Dados Normal. pelo Peso - Chuva'!F$194)/('Dados Normal. pelo Peso - Chuva'!F$193-'Dados Normal. pelo Peso - Chuva'!F$194))</f>
        <v>0.59715496368038756</v>
      </c>
      <c r="G186" s="24">
        <f>IF(ISBLANK('Dados Normal. pelo Peso - Chuva'!G186),"",('Dados Normal. pelo Peso - Chuva'!G186-'Dados Normal. pelo Peso - Chuva'!G$194)/('Dados Normal. pelo Peso - Chuva'!G$193-'Dados Normal. pelo Peso - Chuva'!G$194))</f>
        <v>0.24538362712394107</v>
      </c>
      <c r="H186" s="24">
        <f>IF(ISBLANK('Dados Normal. pelo Peso - Chuva'!H186),"",('Dados Normal. pelo Peso - Chuva'!H186-'Dados Normal. pelo Peso - Chuva'!H$194)/('Dados Normal. pelo Peso - Chuva'!H$193-'Dados Normal. pelo Peso - Chuva'!H$194))</f>
        <v>0.5444889612286633</v>
      </c>
      <c r="I186" s="24">
        <f>IF(ISBLANK('Dados Normal. pelo Peso - Chuva'!I186),"",('Dados Normal. pelo Peso - Chuva'!I186-'Dados Normal. pelo Peso - Chuva'!I$194)/('Dados Normal. pelo Peso - Chuva'!I$193-'Dados Normal. pelo Peso - Chuva'!I$194))</f>
        <v>0.57916279069767451</v>
      </c>
      <c r="J186" s="24">
        <f>IF(ISBLANK('Dados Normal. pelo Peso - Chuva'!J186),"",('Dados Normal. pelo Peso - Chuva'!J186-'Dados Normal. pelo Peso - Chuva'!J$194)/('Dados Normal. pelo Peso - Chuva'!J$193-'Dados Normal. pelo Peso - Chuva'!J$194))</f>
        <v>0.13203975390440165</v>
      </c>
      <c r="K186" s="24">
        <f>IF(ISBLANK('Dados Normal. pelo Peso - Chuva'!K186),"",('Dados Normal. pelo Peso - Chuva'!K186-'Dados Normal. pelo Peso - Chuva'!K$194)/('Dados Normal. pelo Peso - Chuva'!K$193-'Dados Normal. pelo Peso - Chuva'!K$194))</f>
        <v>0.45773433007475561</v>
      </c>
      <c r="L186" s="24">
        <f>IF(ISBLANK('Dados Normal. pelo Peso - Chuva'!L186),"",('Dados Normal. pelo Peso - Chuva'!L186-'Dados Normal. pelo Peso - Chuva'!L$194)/('Dados Normal. pelo Peso - Chuva'!L$193-'Dados Normal. pelo Peso - Chuva'!L$194))</f>
        <v>0.91928671984983545</v>
      </c>
      <c r="M186" s="24">
        <f>IF(ISBLANK('Dados Normal. pelo Peso - Chuva'!M186),"",('Dados Normal. pelo Peso - Chuva'!M186-'Dados Normal. pelo Peso - Chuva'!M$194)/('Dados Normal. pelo Peso - Chuva'!M$193-'Dados Normal. pelo Peso - Chuva'!M$194))</f>
        <v>0.1205460434983804</v>
      </c>
      <c r="N186" s="24">
        <f>IF(ISBLANK('Dados Normal. pelo Peso - Chuva'!N186),"",('Dados Normal. pelo Peso - Chuva'!N186-'Dados Normal. pelo Peso - Chuva'!N$194)/('Dados Normal. pelo Peso - Chuva'!N$193-'Dados Normal. pelo Peso - Chuva'!N$194))</f>
        <v>0.72969543147208138</v>
      </c>
      <c r="O186" s="24">
        <f>IF(ISBLANK('Dados Normal. pelo Peso - Chuva'!O186),"",('Dados Normal. pelo Peso - Chuva'!O186-'Dados Normal. pelo Peso - Chuva'!O$194)/('Dados Normal. pelo Peso - Chuva'!O$193-'Dados Normal. pelo Peso - Chuva'!O$194))</f>
        <v>0.82436708860759478</v>
      </c>
      <c r="P186" s="24">
        <f>IF(ISBLANK('Dados Normal. pelo Peso - Chuva'!P186),"",('Dados Normal. pelo Peso - Chuva'!P186-'Dados Normal. pelo Peso - Chuva'!P$194)/('Dados Normal. pelo Peso - Chuva'!P$193-'Dados Normal. pelo Peso - Chuva'!P$194))</f>
        <v>7.215332581736246E-2</v>
      </c>
      <c r="Q186" s="24">
        <f>IF(ISBLANK('Dados Normal. pelo Peso - Chuva'!Q186),"",('Dados Normal. pelo Peso - Chuva'!Q186-'Dados Normal. pelo Peso - Chuva'!Q$194)/('Dados Normal. pelo Peso - Chuva'!Q$193-'Dados Normal. pelo Peso - Chuva'!Q$194))</f>
        <v>0</v>
      </c>
      <c r="R186" s="24">
        <f>IF(ISBLANK('Dados Normal. pelo Peso - Chuva'!R186),"",('Dados Normal. pelo Peso - Chuva'!R186-'Dados Normal. pelo Peso - Chuva'!R$194)/('Dados Normal. pelo Peso - Chuva'!R$193-'Dados Normal. pelo Peso - Chuva'!R$194))</f>
        <v>1</v>
      </c>
      <c r="S186" s="24">
        <f>IF(ISBLANK('Dados Normal. pelo Peso - Chuva'!S186),"",('Dados Normal. pelo Peso - Chuva'!S186-'Dados Normal. pelo Peso - Chuva'!S$194)/('Dados Normal. pelo Peso - Chuva'!S$193-'Dados Normal. pelo Peso - Chuva'!S$194))</f>
        <v>0.33333333333333343</v>
      </c>
      <c r="T186" s="24">
        <f>IF(ISBLANK('Dados Normal. pelo Peso - Chuva'!T186),"",('Dados Normal. pelo Peso - Chuva'!T186-'Dados Normal. pelo Peso - Chuva'!T$194)/('Dados Normal. pelo Peso - Chuva'!T$193-'Dados Normal. pelo Peso - Chuva'!T$194))</f>
        <v>1</v>
      </c>
      <c r="U186" s="24">
        <f>IF(ISBLANK('Dados Normal. pelo Peso - Chuva'!U186),"",('Dados Normal. pelo Peso - Chuva'!U186-'Dados Normal. pelo Peso - Chuva'!U$194)/('Dados Normal. pelo Peso - Chuva'!U$193-'Dados Normal. pelo Peso - Chuva'!U$194))</f>
        <v>1</v>
      </c>
      <c r="V186" s="24">
        <f>IF(ISBLANK('Dados Normal. pelo Peso - Chuva'!V186),"",('Dados Normal. pelo Peso - Chuva'!V186-'Dados Normal. pelo Peso - Chuva'!V$194)/('Dados Normal. pelo Peso - Chuva'!V$193-'Dados Normal. pelo Peso - Chuva'!V$194))</f>
        <v>0.58333333333333315</v>
      </c>
      <c r="W186" s="24">
        <f>IF(ISBLANK('Dados Normal. pelo Peso - Chuva'!W186),"",('Dados Normal. pelo Peso - Chuva'!W186-'Dados Normal. pelo Peso - Chuva'!W$194)/('Dados Normal. pelo Peso - Chuva'!W$193-'Dados Normal. pelo Peso - Chuva'!W$194))</f>
        <v>0.64734950584007189</v>
      </c>
      <c r="X186" s="24">
        <f>IF(ISBLANK('Dados Normal. pelo Peso - Chuva'!X186),"",('Dados Normal. pelo Peso - Chuva'!X186-'Dados Normal. pelo Peso - Chuva'!X$194)/('Dados Normal. pelo Peso - Chuva'!X$193-'Dados Normal. pelo Peso - Chuva'!X$194))</f>
        <v>0.40289256198347045</v>
      </c>
      <c r="Y186" s="24">
        <f>IF(ISBLANK('Dados Normal. pelo Peso - Chuva'!Y186),"",('Dados Normal. pelo Peso - Chuva'!Y186-'Dados Normal. pelo Peso - Chuva'!Y$194)/('Dados Normal. pelo Peso - Chuva'!Y$193-'Dados Normal. pelo Peso - Chuva'!Y$194))</f>
        <v>0.53889866053308078</v>
      </c>
      <c r="Z186" s="24">
        <f>IF(ISBLANK('Dados Normal. pelo Peso - Chuva'!Z186),"",('Dados Normal. pelo Peso - Chuva'!Z186-'Dados Normal. pelo Peso - Chuva'!Z$194)/('Dados Normal. pelo Peso - Chuva'!Z$193-'Dados Normal. pelo Peso - Chuva'!Z$194))</f>
        <v>0.45367825383993537</v>
      </c>
      <c r="AA186" s="24">
        <f>IF(ISBLANK('Dados Normal. pelo Peso - Chuva'!AA186),"",('Dados Normal. pelo Peso - Chuva'!AA186-'Dados Normal. pelo Peso - Chuva'!AA$194)/('Dados Normal. pelo Peso - Chuva'!AA$193-'Dados Normal. pelo Peso - Chuva'!AA$194))</f>
        <v>0.54146715188661165</v>
      </c>
      <c r="AB186" s="24">
        <f>IF(ISBLANK('Dados Normal. pelo Peso - Chuva'!AB186),"",('Dados Normal. pelo Peso - Chuva'!AB186-'Dados Normal. pelo Peso - Chuva'!AB$194)/('Dados Normal. pelo Peso - Chuva'!AB$193-'Dados Normal. pelo Peso - Chuva'!AB$194))</f>
        <v>0.44680851063829785</v>
      </c>
      <c r="AC186" s="24">
        <f>IF(ISBLANK('Dados Normal. pelo Peso - Chuva'!AC186),"",('Dados Normal. pelo Peso - Chuva'!AC186-'Dados Normal. pelo Peso - Chuva'!AC$194)/('Dados Normal. pelo Peso - Chuva'!AC$193-'Dados Normal. pelo Peso - Chuva'!AC$194))</f>
        <v>0.39583333333333331</v>
      </c>
    </row>
    <row r="187" spans="1:32" s="17" customFormat="1" x14ac:dyDescent="0.25">
      <c r="A187" s="18" t="s">
        <v>1237</v>
      </c>
      <c r="B187" s="20" t="s">
        <v>1238</v>
      </c>
      <c r="C187" s="24">
        <f>IF(ISBLANK('Dados Normal. pelo Peso - Chuva'!C187),"",('Dados Normal. pelo Peso - Chuva'!C187-'Dados Normal. pelo Peso - Chuva'!C$194)/('Dados Normal. pelo Peso - Chuva'!C$193-'Dados Normal. pelo Peso - Chuva'!C$194))</f>
        <v>0.53979100393978341</v>
      </c>
      <c r="D187" s="24">
        <f>IF(ISBLANK('Dados Normal. pelo Peso - Chuva'!D187),"",('Dados Normal. pelo Peso - Chuva'!D187-'Dados Normal. pelo Peso - Chuva'!D$194)/('Dados Normal. pelo Peso - Chuva'!D$193-'Dados Normal. pelo Peso - Chuva'!D$194))</f>
        <v>0.50429741540280359</v>
      </c>
      <c r="E187" s="24">
        <f>IF(ISBLANK('Dados Normal. pelo Peso - Chuva'!E187),"",('Dados Normal. pelo Peso - Chuva'!E187-'Dados Normal. pelo Peso - Chuva'!E$194)/('Dados Normal. pelo Peso - Chuva'!E$193-'Dados Normal. pelo Peso - Chuva'!E$194))</f>
        <v>0.63512509289076047</v>
      </c>
      <c r="F187" s="24">
        <f>IF(ISBLANK('Dados Normal. pelo Peso - Chuva'!F187),"",('Dados Normal. pelo Peso - Chuva'!F187-'Dados Normal. pelo Peso - Chuva'!F$194)/('Dados Normal. pelo Peso - Chuva'!F$193-'Dados Normal. pelo Peso - Chuva'!F$194))</f>
        <v>0.65435835351089588</v>
      </c>
      <c r="G187" s="24">
        <f>IF(ISBLANK('Dados Normal. pelo Peso - Chuva'!G187),"",('Dados Normal. pelo Peso - Chuva'!G187-'Dados Normal. pelo Peso - Chuva'!G$194)/('Dados Normal. pelo Peso - Chuva'!G$193-'Dados Normal. pelo Peso - Chuva'!G$194))</f>
        <v>9.3714989840331539E-2</v>
      </c>
      <c r="H187" s="24">
        <f>IF(ISBLANK('Dados Normal. pelo Peso - Chuva'!H187),"",('Dados Normal. pelo Peso - Chuva'!H187-'Dados Normal. pelo Peso - Chuva'!H$194)/('Dados Normal. pelo Peso - Chuva'!H$193-'Dados Normal. pelo Peso - Chuva'!H$194))</f>
        <v>0.77342194107812945</v>
      </c>
      <c r="I187" s="24">
        <f>IF(ISBLANK('Dados Normal. pelo Peso - Chuva'!I187),"",('Dados Normal. pelo Peso - Chuva'!I187-'Dados Normal. pelo Peso - Chuva'!I$194)/('Dados Normal. pelo Peso - Chuva'!I$193-'Dados Normal. pelo Peso - Chuva'!I$194))</f>
        <v>0.55330232558139547</v>
      </c>
      <c r="J187" s="24">
        <f>IF(ISBLANK('Dados Normal. pelo Peso - Chuva'!J187),"",('Dados Normal. pelo Peso - Chuva'!J187-'Dados Normal. pelo Peso - Chuva'!J$194)/('Dados Normal. pelo Peso - Chuva'!J$193-'Dados Normal. pelo Peso - Chuva'!J$194))</f>
        <v>0.42640795078088028</v>
      </c>
      <c r="K187" s="24">
        <f>IF(ISBLANK('Dados Normal. pelo Peso - Chuva'!K187),"",('Dados Normal. pelo Peso - Chuva'!K187-'Dados Normal. pelo Peso - Chuva'!K$194)/('Dados Normal. pelo Peso - Chuva'!K$193-'Dados Normal. pelo Peso - Chuva'!K$194))</f>
        <v>0.32696952271420343</v>
      </c>
      <c r="L187" s="24">
        <f>IF(ISBLANK('Dados Normal. pelo Peso - Chuva'!L187),"",('Dados Normal. pelo Peso - Chuva'!L187-'Dados Normal. pelo Peso - Chuva'!L$194)/('Dados Normal. pelo Peso - Chuva'!L$193-'Dados Normal. pelo Peso - Chuva'!L$194))</f>
        <v>0.83481933364617533</v>
      </c>
      <c r="M187" s="24">
        <f>IF(ISBLANK('Dados Normal. pelo Peso - Chuva'!M187),"",('Dados Normal. pelo Peso - Chuva'!M187-'Dados Normal. pelo Peso - Chuva'!M$194)/('Dados Normal. pelo Peso - Chuva'!M$193-'Dados Normal. pelo Peso - Chuva'!M$194))</f>
        <v>0.65490513651087467</v>
      </c>
      <c r="N187" s="24">
        <f>IF(ISBLANK('Dados Normal. pelo Peso - Chuva'!N187),"",('Dados Normal. pelo Peso - Chuva'!N187-'Dados Normal. pelo Peso - Chuva'!N$194)/('Dados Normal. pelo Peso - Chuva'!N$193-'Dados Normal. pelo Peso - Chuva'!N$194))</f>
        <v>0.81873942470389161</v>
      </c>
      <c r="O187" s="24">
        <f>IF(ISBLANK('Dados Normal. pelo Peso - Chuva'!O187),"",('Dados Normal. pelo Peso - Chuva'!O187-'Dados Normal. pelo Peso - Chuva'!O$194)/('Dados Normal. pelo Peso - Chuva'!O$193-'Dados Normal. pelo Peso - Chuva'!O$194))</f>
        <v>0.85047468354430378</v>
      </c>
      <c r="P187" s="24">
        <f>IF(ISBLANK('Dados Normal. pelo Peso - Chuva'!P187),"",('Dados Normal. pelo Peso - Chuva'!P187-'Dados Normal. pelo Peso - Chuva'!P$194)/('Dados Normal. pelo Peso - Chuva'!P$193-'Dados Normal. pelo Peso - Chuva'!P$194))</f>
        <v>2.8184892897406687E-2</v>
      </c>
      <c r="Q187" s="24">
        <f>IF(ISBLANK('Dados Normal. pelo Peso - Chuva'!Q187),"",('Dados Normal. pelo Peso - Chuva'!Q187-'Dados Normal. pelo Peso - Chuva'!Q$194)/('Dados Normal. pelo Peso - Chuva'!Q$193-'Dados Normal. pelo Peso - Chuva'!Q$194))</f>
        <v>0</v>
      </c>
      <c r="R187" s="24">
        <f>IF(ISBLANK('Dados Normal. pelo Peso - Chuva'!R187),"",('Dados Normal. pelo Peso - Chuva'!R187-'Dados Normal. pelo Peso - Chuva'!R$194)/('Dados Normal. pelo Peso - Chuva'!R$193-'Dados Normal. pelo Peso - Chuva'!R$194))</f>
        <v>1</v>
      </c>
      <c r="S187" s="24">
        <f>IF(ISBLANK('Dados Normal. pelo Peso - Chuva'!S187),"",('Dados Normal. pelo Peso - Chuva'!S187-'Dados Normal. pelo Peso - Chuva'!S$194)/('Dados Normal. pelo Peso - Chuva'!S$193-'Dados Normal. pelo Peso - Chuva'!S$194))</f>
        <v>0.66666666666666674</v>
      </c>
      <c r="T187" s="24">
        <f>IF(ISBLANK('Dados Normal. pelo Peso - Chuva'!T187),"",('Dados Normal. pelo Peso - Chuva'!T187-'Dados Normal. pelo Peso - Chuva'!T$194)/('Dados Normal. pelo Peso - Chuva'!T$193-'Dados Normal. pelo Peso - Chuva'!T$194))</f>
        <v>1</v>
      </c>
      <c r="U187" s="24">
        <f>IF(ISBLANK('Dados Normal. pelo Peso - Chuva'!U187),"",('Dados Normal. pelo Peso - Chuva'!U187-'Dados Normal. pelo Peso - Chuva'!U$194)/('Dados Normal. pelo Peso - Chuva'!U$193-'Dados Normal. pelo Peso - Chuva'!U$194))</f>
        <v>1</v>
      </c>
      <c r="V187" s="24">
        <f>IF(ISBLANK('Dados Normal. pelo Peso - Chuva'!V187),"",('Dados Normal. pelo Peso - Chuva'!V187-'Dados Normal. pelo Peso - Chuva'!V$194)/('Dados Normal. pelo Peso - Chuva'!V$193-'Dados Normal. pelo Peso - Chuva'!V$194))</f>
        <v>0.5</v>
      </c>
      <c r="W187" s="24">
        <f>IF(ISBLANK('Dados Normal. pelo Peso - Chuva'!W187),"",('Dados Normal. pelo Peso - Chuva'!W187-'Dados Normal. pelo Peso - Chuva'!W$194)/('Dados Normal. pelo Peso - Chuva'!W$193-'Dados Normal. pelo Peso - Chuva'!W$194))</f>
        <v>0.61590296495956853</v>
      </c>
      <c r="X187" s="24">
        <f>IF(ISBLANK('Dados Normal. pelo Peso - Chuva'!X187),"",('Dados Normal. pelo Peso - Chuva'!X187-'Dados Normal. pelo Peso - Chuva'!X$194)/('Dados Normal. pelo Peso - Chuva'!X$193-'Dados Normal. pelo Peso - Chuva'!X$194))</f>
        <v>0.22658402203856667</v>
      </c>
      <c r="Y187" s="24">
        <f>IF(ISBLANK('Dados Normal. pelo Peso - Chuva'!Y187),"",('Dados Normal. pelo Peso - Chuva'!Y187-'Dados Normal. pelo Peso - Chuva'!Y$194)/('Dados Normal. pelo Peso - Chuva'!Y$193-'Dados Normal. pelo Peso - Chuva'!Y$194))</f>
        <v>0.62941415234744946</v>
      </c>
      <c r="Z187" s="24">
        <f>IF(ISBLANK('Dados Normal. pelo Peso - Chuva'!Z187),"",('Dados Normal. pelo Peso - Chuva'!Z187-'Dados Normal. pelo Peso - Chuva'!Z$194)/('Dados Normal. pelo Peso - Chuva'!Z$193-'Dados Normal. pelo Peso - Chuva'!Z$194))</f>
        <v>0.54567502021018599</v>
      </c>
      <c r="AA187" s="24">
        <f>IF(ISBLANK('Dados Normal. pelo Peso - Chuva'!AA187),"",('Dados Normal. pelo Peso - Chuva'!AA187-'Dados Normal. pelo Peso - Chuva'!AA$194)/('Dados Normal. pelo Peso - Chuva'!AA$193-'Dados Normal. pelo Peso - Chuva'!AA$194))</f>
        <v>0.58935069909978921</v>
      </c>
      <c r="AB187" s="24">
        <f>IF(ISBLANK('Dados Normal. pelo Peso - Chuva'!AB187),"",('Dados Normal. pelo Peso - Chuva'!AB187-'Dados Normal. pelo Peso - Chuva'!AB$194)/('Dados Normal. pelo Peso - Chuva'!AB$193-'Dados Normal. pelo Peso - Chuva'!AB$194))</f>
        <v>0.48936170212765961</v>
      </c>
      <c r="AC187" s="24">
        <f>IF(ISBLANK('Dados Normal. pelo Peso - Chuva'!AC187),"",('Dados Normal. pelo Peso - Chuva'!AC187-'Dados Normal. pelo Peso - Chuva'!AC$194)/('Dados Normal. pelo Peso - Chuva'!AC$193-'Dados Normal. pelo Peso - Chuva'!AC$194))</f>
        <v>0.50000000000000011</v>
      </c>
    </row>
    <row r="188" spans="1:32" s="17" customFormat="1" x14ac:dyDescent="0.25">
      <c r="A188" s="18" t="s">
        <v>1239</v>
      </c>
      <c r="B188" s="20" t="s">
        <v>1240</v>
      </c>
      <c r="C188" s="24">
        <f>IF(ISBLANK('Dados Normal. pelo Peso - Chuva'!C188),"",('Dados Normal. pelo Peso - Chuva'!C188-'Dados Normal. pelo Peso - Chuva'!C$194)/('Dados Normal. pelo Peso - Chuva'!C$193-'Dados Normal. pelo Peso - Chuva'!C$194))</f>
        <v>0.82467145467286074</v>
      </c>
      <c r="D188" s="24">
        <f>IF(ISBLANK('Dados Normal. pelo Peso - Chuva'!D188),"",('Dados Normal. pelo Peso - Chuva'!D188-'Dados Normal. pelo Peso - Chuva'!D$194)/('Dados Normal. pelo Peso - Chuva'!D$193-'Dados Normal. pelo Peso - Chuva'!D$194))</f>
        <v>0.10749114651465487</v>
      </c>
      <c r="E188" s="24">
        <f>IF(ISBLANK('Dados Normal. pelo Peso - Chuva'!E188),"",('Dados Normal. pelo Peso - Chuva'!E188-'Dados Normal. pelo Peso - Chuva'!E$194)/('Dados Normal. pelo Peso - Chuva'!E$193-'Dados Normal. pelo Peso - Chuva'!E$194))</f>
        <v>0.84518206589051281</v>
      </c>
      <c r="F188" s="24">
        <f>IF(ISBLANK('Dados Normal. pelo Peso - Chuva'!F188),"",('Dados Normal. pelo Peso - Chuva'!F188-'Dados Normal. pelo Peso - Chuva'!F$194)/('Dados Normal. pelo Peso - Chuva'!F$193-'Dados Normal. pelo Peso - Chuva'!F$194))</f>
        <v>0.74092009685230042</v>
      </c>
      <c r="G188" s="24">
        <f>IF(ISBLANK('Dados Normal. pelo Peso - Chuva'!G188),"",('Dados Normal. pelo Peso - Chuva'!G188-'Dados Normal. pelo Peso - Chuva'!G$194)/('Dados Normal. pelo Peso - Chuva'!G$193-'Dados Normal. pelo Peso - Chuva'!G$194))</f>
        <v>0.22842295164424264</v>
      </c>
      <c r="H188" s="24">
        <f>IF(ISBLANK('Dados Normal. pelo Peso - Chuva'!H188),"",('Dados Normal. pelo Peso - Chuva'!H188-'Dados Normal. pelo Peso - Chuva'!H$194)/('Dados Normal. pelo Peso - Chuva'!H$193-'Dados Normal. pelo Peso - Chuva'!H$194))</f>
        <v>0.57093228113655159</v>
      </c>
      <c r="I188" s="24">
        <f>IF(ISBLANK('Dados Normal. pelo Peso - Chuva'!I188),"",('Dados Normal. pelo Peso - Chuva'!I188-'Dados Normal. pelo Peso - Chuva'!I$194)/('Dados Normal. pelo Peso - Chuva'!I$193-'Dados Normal. pelo Peso - Chuva'!I$194))</f>
        <v>0.56595348837209314</v>
      </c>
      <c r="J188" s="24">
        <f>IF(ISBLANK('Dados Normal. pelo Peso - Chuva'!J188),"",('Dados Normal. pelo Peso - Chuva'!J188-'Dados Normal. pelo Peso - Chuva'!J$194)/('Dados Normal. pelo Peso - Chuva'!J$193-'Dados Normal. pelo Peso - Chuva'!J$194))</f>
        <v>0.37576904874585915</v>
      </c>
      <c r="K188" s="24">
        <f>IF(ISBLANK('Dados Normal. pelo Peso - Chuva'!K188),"",('Dados Normal. pelo Peso - Chuva'!K188-'Dados Normal. pelo Peso - Chuva'!K$194)/('Dados Normal. pelo Peso - Chuva'!K$193-'Dados Normal. pelo Peso - Chuva'!K$194))</f>
        <v>0.68510638297872339</v>
      </c>
      <c r="L188" s="24">
        <f>IF(ISBLANK('Dados Normal. pelo Peso - Chuva'!L188),"",('Dados Normal. pelo Peso - Chuva'!L188-'Dados Normal. pelo Peso - Chuva'!L$194)/('Dados Normal. pelo Peso - Chuva'!L$193-'Dados Normal. pelo Peso - Chuva'!L$194))</f>
        <v>0.61414828718911307</v>
      </c>
      <c r="M188" s="24">
        <f>IF(ISBLANK('Dados Normal. pelo Peso - Chuva'!M188),"",('Dados Normal. pelo Peso - Chuva'!M188-'Dados Normal. pelo Peso - Chuva'!M$194)/('Dados Normal. pelo Peso - Chuva'!M$193-'Dados Normal. pelo Peso - Chuva'!M$194))</f>
        <v>0.64726978250809819</v>
      </c>
      <c r="N188" s="24">
        <f>IF(ISBLANK('Dados Normal. pelo Peso - Chuva'!N188),"",('Dados Normal. pelo Peso - Chuva'!N188-'Dados Normal. pelo Peso - Chuva'!N$194)/('Dados Normal. pelo Peso - Chuva'!N$193-'Dados Normal. pelo Peso - Chuva'!N$194))</f>
        <v>0.59073604060913731</v>
      </c>
      <c r="O188" s="24">
        <f>IF(ISBLANK('Dados Normal. pelo Peso - Chuva'!O188),"",('Dados Normal. pelo Peso - Chuva'!O188-'Dados Normal. pelo Peso - Chuva'!O$194)/('Dados Normal. pelo Peso - Chuva'!O$193-'Dados Normal. pelo Peso - Chuva'!O$194))</f>
        <v>0.59256329113924056</v>
      </c>
      <c r="P188" s="24">
        <f>IF(ISBLANK('Dados Normal. pelo Peso - Chuva'!P188),"",('Dados Normal. pelo Peso - Chuva'!P188-'Dados Normal. pelo Peso - Chuva'!P$194)/('Dados Normal. pelo Peso - Chuva'!P$193-'Dados Normal. pelo Peso - Chuva'!P$194))</f>
        <v>0.15783540022547912</v>
      </c>
      <c r="Q188" s="24">
        <f>IF(ISBLANK('Dados Normal. pelo Peso - Chuva'!Q188),"",('Dados Normal. pelo Peso - Chuva'!Q188-'Dados Normal. pelo Peso - Chuva'!Q$194)/('Dados Normal. pelo Peso - Chuva'!Q$193-'Dados Normal. pelo Peso - Chuva'!Q$194))</f>
        <v>0</v>
      </c>
      <c r="R188" s="24">
        <f>IF(ISBLANK('Dados Normal. pelo Peso - Chuva'!R188),"",('Dados Normal. pelo Peso - Chuva'!R188-'Dados Normal. pelo Peso - Chuva'!R$194)/('Dados Normal. pelo Peso - Chuva'!R$193-'Dados Normal. pelo Peso - Chuva'!R$194))</f>
        <v>1</v>
      </c>
      <c r="S188" s="24">
        <f>IF(ISBLANK('Dados Normal. pelo Peso - Chuva'!S188),"",('Dados Normal. pelo Peso - Chuva'!S188-'Dados Normal. pelo Peso - Chuva'!S$194)/('Dados Normal. pelo Peso - Chuva'!S$193-'Dados Normal. pelo Peso - Chuva'!S$194))</f>
        <v>0.33333333333333343</v>
      </c>
      <c r="T188" s="24">
        <f>IF(ISBLANK('Dados Normal. pelo Peso - Chuva'!T188),"",('Dados Normal. pelo Peso - Chuva'!T188-'Dados Normal. pelo Peso - Chuva'!T$194)/('Dados Normal. pelo Peso - Chuva'!T$193-'Dados Normal. pelo Peso - Chuva'!T$194))</f>
        <v>0</v>
      </c>
      <c r="U188" s="24">
        <f>IF(ISBLANK('Dados Normal. pelo Peso - Chuva'!U188),"",('Dados Normal. pelo Peso - Chuva'!U188-'Dados Normal. pelo Peso - Chuva'!U$194)/('Dados Normal. pelo Peso - Chuva'!U$193-'Dados Normal. pelo Peso - Chuva'!U$194))</f>
        <v>1</v>
      </c>
      <c r="V188" s="24">
        <f>IF(ISBLANK('Dados Normal. pelo Peso - Chuva'!V188),"",('Dados Normal. pelo Peso - Chuva'!V188-'Dados Normal. pelo Peso - Chuva'!V$194)/('Dados Normal. pelo Peso - Chuva'!V$193-'Dados Normal. pelo Peso - Chuva'!V$194))</f>
        <v>0.25</v>
      </c>
      <c r="W188" s="24">
        <f>IF(ISBLANK('Dados Normal. pelo Peso - Chuva'!W188),"",('Dados Normal. pelo Peso - Chuva'!W188-'Dados Normal. pelo Peso - Chuva'!W$194)/('Dados Normal. pelo Peso - Chuva'!W$193-'Dados Normal. pelo Peso - Chuva'!W$194))</f>
        <v>0.77987421383647815</v>
      </c>
      <c r="X188" s="24">
        <f>IF(ISBLANK('Dados Normal. pelo Peso - Chuva'!X188),"",('Dados Normal. pelo Peso - Chuva'!X188-'Dados Normal. pelo Peso - Chuva'!X$194)/('Dados Normal. pelo Peso - Chuva'!X$193-'Dados Normal. pelo Peso - Chuva'!X$194))</f>
        <v>0.20316804407713465</v>
      </c>
      <c r="Y188" s="24">
        <f>IF(ISBLANK('Dados Normal. pelo Peso - Chuva'!Y188),"",('Dados Normal. pelo Peso - Chuva'!Y188-'Dados Normal. pelo Peso - Chuva'!Y$194)/('Dados Normal. pelo Peso - Chuva'!Y$193-'Dados Normal. pelo Peso - Chuva'!Y$194))</f>
        <v>0.82005141388174807</v>
      </c>
      <c r="Z188" s="24">
        <f>IF(ISBLANK('Dados Normal. pelo Peso - Chuva'!Z188),"",('Dados Normal. pelo Peso - Chuva'!Z188-'Dados Normal. pelo Peso - Chuva'!Z$194)/('Dados Normal. pelo Peso - Chuva'!Z$193-'Dados Normal. pelo Peso - Chuva'!Z$194))</f>
        <v>0.97041228779304767</v>
      </c>
      <c r="AA188" s="24">
        <f>IF(ISBLANK('Dados Normal. pelo Peso - Chuva'!AA188),"",('Dados Normal. pelo Peso - Chuva'!AA188-'Dados Normal. pelo Peso - Chuva'!AA$194)/('Dados Normal. pelo Peso - Chuva'!AA$193-'Dados Normal. pelo Peso - Chuva'!AA$194))</f>
        <v>0.86899061482474638</v>
      </c>
      <c r="AB188" s="24">
        <f>IF(ISBLANK('Dados Normal. pelo Peso - Chuva'!AB188),"",('Dados Normal. pelo Peso - Chuva'!AB188-'Dados Normal. pelo Peso - Chuva'!AB$194)/('Dados Normal. pelo Peso - Chuva'!AB$193-'Dados Normal. pelo Peso - Chuva'!AB$194))</f>
        <v>0.59574468085106391</v>
      </c>
      <c r="AC188" s="24">
        <f>IF(ISBLANK('Dados Normal. pelo Peso - Chuva'!AC188),"",('Dados Normal. pelo Peso - Chuva'!AC188-'Dados Normal. pelo Peso - Chuva'!AC$194)/('Dados Normal. pelo Peso - Chuva'!AC$193-'Dados Normal. pelo Peso - Chuva'!AC$194))</f>
        <v>0.75000000000000011</v>
      </c>
    </row>
    <row r="189" spans="1:32" s="17" customFormat="1" x14ac:dyDescent="0.25"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6"/>
      <c r="T189" s="15"/>
      <c r="U189" s="15"/>
      <c r="V189" s="15"/>
      <c r="W189" s="15"/>
      <c r="X189" s="16"/>
      <c r="Y189" s="15"/>
      <c r="Z189" s="15"/>
      <c r="AA189" s="15"/>
      <c r="AB189" s="15"/>
      <c r="AC189" s="15"/>
    </row>
    <row r="190" spans="1:32" s="17" customFormat="1" x14ac:dyDescent="0.25"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6"/>
      <c r="T190" s="15"/>
      <c r="U190" s="15"/>
      <c r="V190" s="15"/>
      <c r="W190" s="15"/>
      <c r="X190" s="16"/>
      <c r="Y190" s="15"/>
      <c r="Z190" s="15"/>
      <c r="AA190" s="15"/>
      <c r="AB190" s="15"/>
      <c r="AC190" s="15"/>
    </row>
    <row r="191" spans="1:32" s="17" customFormat="1" x14ac:dyDescent="0.25">
      <c r="B191" s="20" t="s">
        <v>1241</v>
      </c>
      <c r="C191" s="31">
        <f>AVERAGE(C5:C188)</f>
        <v>0.59932840275684807</v>
      </c>
      <c r="D191" s="31">
        <f t="shared" ref="D191:AC191" si="0">AVERAGE(D5:D188)</f>
        <v>0.41879872786554595</v>
      </c>
      <c r="E191" s="31">
        <f t="shared" si="0"/>
        <v>0.62810308989671615</v>
      </c>
      <c r="F191" s="31">
        <f t="shared" si="0"/>
        <v>0.6156930992736076</v>
      </c>
      <c r="G191" s="31">
        <f t="shared" si="0"/>
        <v>0.20896424551785239</v>
      </c>
      <c r="H191" s="31">
        <f t="shared" si="0"/>
        <v>0.71007315777028168</v>
      </c>
      <c r="I191" s="31">
        <f t="shared" si="0"/>
        <v>0.52601820020222445</v>
      </c>
      <c r="J191" s="31">
        <f t="shared" si="0"/>
        <v>0.43672452108068088</v>
      </c>
      <c r="K191" s="31">
        <f t="shared" si="0"/>
        <v>0.55879878490886792</v>
      </c>
      <c r="L191" s="31">
        <f t="shared" si="0"/>
        <v>0.73494149511354068</v>
      </c>
      <c r="M191" s="31">
        <f t="shared" si="0"/>
        <v>0.62294278011387672</v>
      </c>
      <c r="N191" s="31">
        <f t="shared" si="0"/>
        <v>0.791004561171191</v>
      </c>
      <c r="O191" s="31">
        <f t="shared" si="0"/>
        <v>0.69461509356081452</v>
      </c>
      <c r="P191" s="31">
        <f t="shared" si="0"/>
        <v>0.148552767021224</v>
      </c>
      <c r="Q191" s="31">
        <f t="shared" si="0"/>
        <v>0.46195652173913043</v>
      </c>
      <c r="R191" s="31">
        <f t="shared" si="0"/>
        <v>0.63043478260869568</v>
      </c>
      <c r="S191" s="31">
        <f t="shared" si="0"/>
        <v>0.65036231884057982</v>
      </c>
      <c r="T191" s="31">
        <f t="shared" si="0"/>
        <v>0.96195652173913049</v>
      </c>
      <c r="U191" s="31">
        <f t="shared" si="0"/>
        <v>0.89130434782608692</v>
      </c>
      <c r="V191" s="31">
        <f t="shared" si="0"/>
        <v>0.55095108695652173</v>
      </c>
      <c r="W191" s="31">
        <f t="shared" si="0"/>
        <v>0.64592855189655862</v>
      </c>
      <c r="X191" s="31">
        <f t="shared" si="0"/>
        <v>0.36330323990897051</v>
      </c>
      <c r="Y191" s="31">
        <f t="shared" si="0"/>
        <v>0.60502270681733916</v>
      </c>
      <c r="Z191" s="31">
        <f t="shared" si="0"/>
        <v>0.60451390109310776</v>
      </c>
      <c r="AA191" s="31">
        <f t="shared" si="0"/>
        <v>0.58557310360334114</v>
      </c>
      <c r="AB191" s="31">
        <f t="shared" si="0"/>
        <v>0.45605920444033282</v>
      </c>
      <c r="AC191" s="31">
        <f t="shared" si="0"/>
        <v>0.44712409420289845</v>
      </c>
      <c r="AD191" s="30"/>
      <c r="AE191" s="30"/>
      <c r="AF191" s="30"/>
    </row>
    <row r="192" spans="1:32" s="17" customFormat="1" x14ac:dyDescent="0.25">
      <c r="AD192" s="30"/>
      <c r="AE192" s="30"/>
      <c r="AF192" s="30"/>
    </row>
    <row r="193" spans="3:29" s="17" customFormat="1" x14ac:dyDescent="0.25"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6"/>
      <c r="T193" s="15"/>
      <c r="U193" s="15"/>
      <c r="V193" s="15"/>
      <c r="W193" s="15"/>
      <c r="X193" s="16"/>
      <c r="Y193" s="15"/>
      <c r="Z193" s="15"/>
      <c r="AA193" s="15"/>
      <c r="AB193" s="15"/>
      <c r="AC193" s="15"/>
    </row>
    <row r="194" spans="3:29" s="17" customFormat="1" x14ac:dyDescent="0.25"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6"/>
      <c r="T194" s="15"/>
      <c r="U194" s="15"/>
      <c r="V194" s="15"/>
      <c r="W194" s="15"/>
      <c r="X194" s="16"/>
      <c r="Y194" s="15"/>
      <c r="Z194" s="15"/>
      <c r="AA194" s="15"/>
      <c r="AB194" s="15"/>
      <c r="AC194" s="15"/>
    </row>
    <row r="195" spans="3:29" s="17" customFormat="1" x14ac:dyDescent="0.25"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6"/>
      <c r="T195" s="15"/>
      <c r="U195" s="15"/>
      <c r="V195" s="15"/>
      <c r="W195" s="15"/>
      <c r="X195" s="16"/>
      <c r="Y195" s="15"/>
      <c r="Z195" s="15"/>
      <c r="AA195" s="15"/>
      <c r="AB195" s="15"/>
      <c r="AC195" s="15"/>
    </row>
    <row r="196" spans="3:29" s="17" customFormat="1" x14ac:dyDescent="0.25"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6"/>
      <c r="T196" s="15"/>
      <c r="U196" s="15"/>
      <c r="V196" s="15"/>
      <c r="W196" s="15"/>
      <c r="X196" s="16"/>
      <c r="Y196" s="15"/>
      <c r="Z196" s="15"/>
      <c r="AA196" s="15"/>
      <c r="AB196" s="15"/>
      <c r="AC196" s="15"/>
    </row>
    <row r="197" spans="3:29" s="17" customFormat="1" x14ac:dyDescent="0.25"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6"/>
      <c r="T197" s="15"/>
      <c r="U197" s="15"/>
      <c r="V197" s="15"/>
      <c r="W197" s="15"/>
      <c r="X197" s="16"/>
      <c r="Y197" s="15"/>
      <c r="Z197" s="15"/>
      <c r="AA197" s="15"/>
      <c r="AB197" s="15"/>
      <c r="AC197" s="15"/>
    </row>
    <row r="198" spans="3:29" s="17" customFormat="1" x14ac:dyDescent="0.25"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6"/>
      <c r="T198" s="15"/>
      <c r="U198" s="15"/>
      <c r="V198" s="15"/>
      <c r="W198" s="15"/>
      <c r="X198" s="16"/>
      <c r="Y198" s="15"/>
      <c r="Z198" s="15"/>
      <c r="AA198" s="15"/>
      <c r="AB198" s="15"/>
      <c r="AC198" s="15"/>
    </row>
    <row r="199" spans="3:29" s="17" customFormat="1" x14ac:dyDescent="0.25"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6"/>
      <c r="T199" s="15"/>
      <c r="U199" s="15"/>
      <c r="V199" s="15"/>
      <c r="W199" s="15"/>
      <c r="X199" s="16"/>
      <c r="Y199" s="15"/>
      <c r="Z199" s="15"/>
      <c r="AA199" s="15"/>
      <c r="AB199" s="15"/>
      <c r="AC199" s="15"/>
    </row>
    <row r="200" spans="3:29" s="17" customFormat="1" x14ac:dyDescent="0.25"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6"/>
      <c r="T200" s="15"/>
      <c r="U200" s="15"/>
      <c r="V200" s="15"/>
      <c r="W200" s="15"/>
      <c r="X200" s="16"/>
      <c r="Y200" s="15"/>
      <c r="Z200" s="15"/>
      <c r="AA200" s="15"/>
      <c r="AB200" s="15"/>
      <c r="AC200" s="15"/>
    </row>
    <row r="201" spans="3:29" s="17" customFormat="1" x14ac:dyDescent="0.25"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6"/>
      <c r="T201" s="15"/>
      <c r="U201" s="15"/>
      <c r="V201" s="15"/>
      <c r="W201" s="15"/>
      <c r="X201" s="16"/>
      <c r="Y201" s="15"/>
      <c r="Z201" s="15"/>
      <c r="AA201" s="15"/>
      <c r="AB201" s="15"/>
      <c r="AC201" s="15"/>
    </row>
    <row r="202" spans="3:29" s="17" customFormat="1" x14ac:dyDescent="0.25"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6"/>
      <c r="T202" s="15"/>
      <c r="U202" s="15"/>
      <c r="V202" s="15"/>
      <c r="W202" s="15"/>
      <c r="X202" s="16"/>
      <c r="Y202" s="15"/>
      <c r="Z202" s="15"/>
      <c r="AA202" s="15"/>
      <c r="AB202" s="15"/>
      <c r="AC202" s="15"/>
    </row>
    <row r="203" spans="3:29" s="17" customFormat="1" x14ac:dyDescent="0.25"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6"/>
      <c r="T203" s="15"/>
      <c r="U203" s="15"/>
      <c r="V203" s="15"/>
      <c r="W203" s="15"/>
      <c r="X203" s="16"/>
      <c r="Y203" s="15"/>
      <c r="Z203" s="15"/>
      <c r="AA203" s="15"/>
      <c r="AB203" s="15"/>
      <c r="AC203" s="15"/>
    </row>
    <row r="204" spans="3:29" s="17" customFormat="1" x14ac:dyDescent="0.25"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6"/>
      <c r="T204" s="15"/>
      <c r="U204" s="15"/>
      <c r="V204" s="15"/>
      <c r="W204" s="15"/>
      <c r="X204" s="16"/>
      <c r="Y204" s="15"/>
      <c r="Z204" s="15"/>
      <c r="AA204" s="15"/>
      <c r="AB204" s="15"/>
      <c r="AC204" s="15"/>
    </row>
    <row r="205" spans="3:29" s="17" customFormat="1" x14ac:dyDescent="0.25"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6"/>
      <c r="T205" s="15"/>
      <c r="U205" s="15"/>
      <c r="V205" s="15"/>
      <c r="W205" s="15"/>
      <c r="X205" s="16"/>
      <c r="Y205" s="15"/>
      <c r="Z205" s="15"/>
      <c r="AA205" s="15"/>
      <c r="AB205" s="15"/>
      <c r="AC205" s="15"/>
    </row>
    <row r="206" spans="3:29" s="17" customFormat="1" x14ac:dyDescent="0.25"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6"/>
      <c r="T206" s="15"/>
      <c r="U206" s="15"/>
      <c r="V206" s="15"/>
      <c r="W206" s="15"/>
      <c r="X206" s="16"/>
      <c r="Y206" s="15"/>
      <c r="Z206" s="15"/>
      <c r="AA206" s="15"/>
      <c r="AB206" s="15"/>
      <c r="AC206" s="15"/>
    </row>
    <row r="207" spans="3:29" s="17" customFormat="1" x14ac:dyDescent="0.25"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6"/>
      <c r="T207" s="15"/>
      <c r="U207" s="15"/>
      <c r="V207" s="15"/>
      <c r="W207" s="15"/>
      <c r="X207" s="16"/>
      <c r="Y207" s="15"/>
      <c r="Z207" s="15"/>
      <c r="AA207" s="15"/>
      <c r="AB207" s="15"/>
      <c r="AC207" s="15"/>
    </row>
    <row r="208" spans="3:29" s="17" customFormat="1" x14ac:dyDescent="0.25"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6"/>
      <c r="T208" s="15"/>
      <c r="U208" s="15"/>
      <c r="V208" s="15"/>
      <c r="W208" s="15"/>
      <c r="X208" s="16"/>
      <c r="Y208" s="15"/>
      <c r="Z208" s="15"/>
      <c r="AA208" s="15"/>
      <c r="AB208" s="15"/>
      <c r="AC208" s="15"/>
    </row>
    <row r="209" spans="3:29" s="17" customFormat="1" x14ac:dyDescent="0.25"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6"/>
      <c r="T209" s="15"/>
      <c r="U209" s="15"/>
      <c r="V209" s="15"/>
      <c r="W209" s="15"/>
      <c r="X209" s="16"/>
      <c r="Y209" s="15"/>
      <c r="Z209" s="15"/>
      <c r="AA209" s="15"/>
      <c r="AB209" s="15"/>
      <c r="AC209" s="15"/>
    </row>
    <row r="210" spans="3:29" s="17" customFormat="1" x14ac:dyDescent="0.25"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6"/>
      <c r="T210" s="15"/>
      <c r="U210" s="15"/>
      <c r="V210" s="15"/>
      <c r="W210" s="15"/>
      <c r="X210" s="16"/>
      <c r="Y210" s="15"/>
      <c r="Z210" s="15"/>
      <c r="AA210" s="15"/>
      <c r="AB210" s="15"/>
      <c r="AC210" s="15"/>
    </row>
    <row r="211" spans="3:29" s="17" customFormat="1" x14ac:dyDescent="0.25"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6"/>
      <c r="T211" s="15"/>
      <c r="U211" s="15"/>
      <c r="V211" s="15"/>
      <c r="W211" s="15"/>
      <c r="X211" s="16"/>
      <c r="Y211" s="15"/>
      <c r="Z211" s="15"/>
      <c r="AA211" s="15"/>
      <c r="AB211" s="15"/>
      <c r="AC211" s="15"/>
    </row>
    <row r="212" spans="3:29" s="17" customFormat="1" x14ac:dyDescent="0.25"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6"/>
      <c r="T212" s="15"/>
      <c r="U212" s="15"/>
      <c r="V212" s="15"/>
      <c r="W212" s="15"/>
      <c r="X212" s="16"/>
      <c r="Y212" s="15"/>
      <c r="Z212" s="15"/>
      <c r="AA212" s="15"/>
      <c r="AB212" s="15"/>
      <c r="AC212" s="15"/>
    </row>
    <row r="213" spans="3:29" s="17" customFormat="1" x14ac:dyDescent="0.25"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6"/>
      <c r="T213" s="15"/>
      <c r="U213" s="15"/>
      <c r="V213" s="15"/>
      <c r="W213" s="15"/>
      <c r="X213" s="16"/>
      <c r="Y213" s="15"/>
      <c r="Z213" s="15"/>
      <c r="AA213" s="15"/>
      <c r="AB213" s="15"/>
      <c r="AC213" s="15"/>
    </row>
    <row r="214" spans="3:29" s="17" customFormat="1" x14ac:dyDescent="0.25"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6"/>
      <c r="T214" s="15"/>
      <c r="U214" s="15"/>
      <c r="V214" s="15"/>
      <c r="W214" s="15"/>
      <c r="X214" s="16"/>
      <c r="Y214" s="15"/>
      <c r="Z214" s="15"/>
      <c r="AA214" s="15"/>
      <c r="AB214" s="15"/>
      <c r="AC214" s="15"/>
    </row>
    <row r="215" spans="3:29" s="17" customFormat="1" x14ac:dyDescent="0.25"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6"/>
      <c r="T215" s="15"/>
      <c r="U215" s="15"/>
      <c r="V215" s="15"/>
      <c r="W215" s="15"/>
      <c r="X215" s="16"/>
      <c r="Y215" s="15"/>
      <c r="Z215" s="15"/>
      <c r="AA215" s="15"/>
      <c r="AB215" s="15"/>
      <c r="AC215" s="15"/>
    </row>
    <row r="216" spans="3:29" s="17" customFormat="1" x14ac:dyDescent="0.25"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6"/>
      <c r="T216" s="15"/>
      <c r="U216" s="15"/>
      <c r="V216" s="15"/>
      <c r="W216" s="15"/>
      <c r="X216" s="16"/>
      <c r="Y216" s="15"/>
      <c r="Z216" s="15"/>
      <c r="AA216" s="15"/>
      <c r="AB216" s="15"/>
      <c r="AC216" s="15"/>
    </row>
    <row r="217" spans="3:29" s="17" customFormat="1" x14ac:dyDescent="0.25"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6"/>
      <c r="T217" s="15"/>
      <c r="U217" s="15"/>
      <c r="V217" s="15"/>
      <c r="W217" s="15"/>
      <c r="X217" s="16"/>
      <c r="Y217" s="15"/>
      <c r="Z217" s="15"/>
      <c r="AA217" s="15"/>
      <c r="AB217" s="15"/>
      <c r="AC217" s="15"/>
    </row>
    <row r="218" spans="3:29" s="17" customFormat="1" x14ac:dyDescent="0.25"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6"/>
      <c r="T218" s="15"/>
      <c r="U218" s="15"/>
      <c r="V218" s="15"/>
      <c r="W218" s="15"/>
      <c r="X218" s="16"/>
      <c r="Y218" s="15"/>
      <c r="Z218" s="15"/>
      <c r="AA218" s="15"/>
      <c r="AB218" s="15"/>
      <c r="AC218" s="15"/>
    </row>
    <row r="219" spans="3:29" s="17" customFormat="1" x14ac:dyDescent="0.25"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6"/>
      <c r="T219" s="15"/>
      <c r="U219" s="15"/>
      <c r="V219" s="15"/>
      <c r="W219" s="15"/>
      <c r="X219" s="16"/>
      <c r="Y219" s="15"/>
      <c r="Z219" s="15"/>
      <c r="AA219" s="15"/>
      <c r="AB219" s="15"/>
      <c r="AC219" s="15"/>
    </row>
    <row r="220" spans="3:29" s="17" customFormat="1" x14ac:dyDescent="0.25"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6"/>
      <c r="T220" s="15"/>
      <c r="U220" s="15"/>
      <c r="V220" s="15"/>
      <c r="W220" s="15"/>
      <c r="X220" s="16"/>
      <c r="Y220" s="15"/>
      <c r="Z220" s="15"/>
      <c r="AA220" s="15"/>
      <c r="AB220" s="15"/>
      <c r="AC220" s="15"/>
    </row>
    <row r="221" spans="3:29" s="17" customFormat="1" x14ac:dyDescent="0.25"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6"/>
      <c r="T221" s="15"/>
      <c r="U221" s="15"/>
      <c r="V221" s="15"/>
      <c r="W221" s="15"/>
      <c r="X221" s="16"/>
      <c r="Y221" s="15"/>
      <c r="Z221" s="15"/>
      <c r="AA221" s="15"/>
      <c r="AB221" s="15"/>
      <c r="AC221" s="15"/>
    </row>
    <row r="222" spans="3:29" s="17" customFormat="1" x14ac:dyDescent="0.25"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6"/>
      <c r="T222" s="15"/>
      <c r="U222" s="15"/>
      <c r="V222" s="15"/>
      <c r="W222" s="15"/>
      <c r="X222" s="16"/>
      <c r="Y222" s="15"/>
      <c r="Z222" s="15"/>
      <c r="AA222" s="15"/>
      <c r="AB222" s="15"/>
      <c r="AC222" s="15"/>
    </row>
    <row r="223" spans="3:29" s="17" customFormat="1" x14ac:dyDescent="0.25"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6"/>
      <c r="T223" s="15"/>
      <c r="U223" s="15"/>
      <c r="V223" s="15"/>
      <c r="W223" s="15"/>
      <c r="X223" s="16"/>
      <c r="Y223" s="15"/>
      <c r="Z223" s="15"/>
      <c r="AA223" s="15"/>
      <c r="AB223" s="15"/>
      <c r="AC223" s="15"/>
    </row>
    <row r="224" spans="3:29" s="17" customFormat="1" x14ac:dyDescent="0.25"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6"/>
      <c r="T224" s="15"/>
      <c r="U224" s="15"/>
      <c r="V224" s="15"/>
      <c r="W224" s="15"/>
      <c r="X224" s="16"/>
      <c r="Y224" s="15"/>
      <c r="Z224" s="15"/>
      <c r="AA224" s="15"/>
      <c r="AB224" s="15"/>
      <c r="AC224" s="15"/>
    </row>
    <row r="225" spans="3:29" s="17" customFormat="1" x14ac:dyDescent="0.25"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6"/>
      <c r="T225" s="15"/>
      <c r="U225" s="15"/>
      <c r="V225" s="15"/>
      <c r="W225" s="15"/>
      <c r="X225" s="16"/>
      <c r="Y225" s="15"/>
      <c r="Z225" s="15"/>
      <c r="AA225" s="15"/>
      <c r="AB225" s="15"/>
      <c r="AC225" s="15"/>
    </row>
    <row r="226" spans="3:29" s="17" customFormat="1" x14ac:dyDescent="0.25"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6"/>
      <c r="T226" s="15"/>
      <c r="U226" s="15"/>
      <c r="V226" s="15"/>
      <c r="W226" s="15"/>
      <c r="X226" s="16"/>
      <c r="Y226" s="15"/>
      <c r="Z226" s="15"/>
      <c r="AA226" s="15"/>
      <c r="AB226" s="15"/>
      <c r="AC226" s="15"/>
    </row>
    <row r="227" spans="3:29" s="17" customFormat="1" x14ac:dyDescent="0.25"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6"/>
      <c r="T227" s="15"/>
      <c r="U227" s="15"/>
      <c r="V227" s="15"/>
      <c r="W227" s="15"/>
      <c r="X227" s="16"/>
      <c r="Y227" s="15"/>
      <c r="Z227" s="15"/>
      <c r="AA227" s="15"/>
      <c r="AB227" s="15"/>
      <c r="AC227" s="15"/>
    </row>
    <row r="228" spans="3:29" s="17" customFormat="1" x14ac:dyDescent="0.25"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6"/>
      <c r="T228" s="15"/>
      <c r="U228" s="15"/>
      <c r="V228" s="15"/>
      <c r="W228" s="15"/>
      <c r="X228" s="16"/>
      <c r="Y228" s="15"/>
      <c r="Z228" s="15"/>
      <c r="AA228" s="15"/>
      <c r="AB228" s="15"/>
      <c r="AC228" s="15"/>
    </row>
    <row r="229" spans="3:29" s="17" customFormat="1" x14ac:dyDescent="0.25"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6"/>
      <c r="T229" s="15"/>
      <c r="U229" s="15"/>
      <c r="V229" s="15"/>
      <c r="W229" s="15"/>
      <c r="X229" s="16"/>
      <c r="Y229" s="15"/>
      <c r="Z229" s="15"/>
      <c r="AA229" s="15"/>
      <c r="AB229" s="15"/>
      <c r="AC229" s="15"/>
    </row>
    <row r="230" spans="3:29" s="17" customFormat="1" x14ac:dyDescent="0.25"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6"/>
      <c r="T230" s="15"/>
      <c r="U230" s="15"/>
      <c r="V230" s="15"/>
      <c r="W230" s="15"/>
      <c r="X230" s="16"/>
      <c r="Y230" s="15"/>
      <c r="Z230" s="15"/>
      <c r="AA230" s="15"/>
      <c r="AB230" s="15"/>
      <c r="AC230" s="15"/>
    </row>
    <row r="231" spans="3:29" s="17" customFormat="1" x14ac:dyDescent="0.25"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6"/>
      <c r="T231" s="15"/>
      <c r="U231" s="15"/>
      <c r="V231" s="15"/>
      <c r="W231" s="15"/>
      <c r="X231" s="16"/>
      <c r="Y231" s="15"/>
      <c r="Z231" s="15"/>
      <c r="AA231" s="15"/>
      <c r="AB231" s="15"/>
      <c r="AC231" s="15"/>
    </row>
    <row r="232" spans="3:29" s="17" customFormat="1" x14ac:dyDescent="0.25"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6"/>
      <c r="T232" s="15"/>
      <c r="U232" s="15"/>
      <c r="V232" s="15"/>
      <c r="W232" s="15"/>
      <c r="X232" s="16"/>
      <c r="Y232" s="15"/>
      <c r="Z232" s="15"/>
      <c r="AA232" s="15"/>
      <c r="AB232" s="15"/>
      <c r="AC232" s="15"/>
    </row>
    <row r="233" spans="3:29" s="17" customFormat="1" x14ac:dyDescent="0.25"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6"/>
      <c r="T233" s="15"/>
      <c r="U233" s="15"/>
      <c r="V233" s="15"/>
      <c r="W233" s="15"/>
      <c r="X233" s="16"/>
      <c r="Y233" s="15"/>
      <c r="Z233" s="15"/>
      <c r="AA233" s="15"/>
      <c r="AB233" s="15"/>
      <c r="AC233" s="15"/>
    </row>
    <row r="234" spans="3:29" s="17" customFormat="1" x14ac:dyDescent="0.25"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6"/>
      <c r="T234" s="15"/>
      <c r="U234" s="15"/>
      <c r="V234" s="15"/>
      <c r="W234" s="15"/>
      <c r="X234" s="16"/>
      <c r="Y234" s="15"/>
      <c r="Z234" s="15"/>
      <c r="AA234" s="15"/>
      <c r="AB234" s="15"/>
      <c r="AC234" s="15"/>
    </row>
    <row r="235" spans="3:29" s="17" customFormat="1" x14ac:dyDescent="0.25"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6"/>
      <c r="T235" s="15"/>
      <c r="U235" s="15"/>
      <c r="V235" s="15"/>
      <c r="W235" s="15"/>
      <c r="X235" s="16"/>
      <c r="Y235" s="15"/>
      <c r="Z235" s="15"/>
      <c r="AA235" s="15"/>
      <c r="AB235" s="15"/>
      <c r="AC235" s="15"/>
    </row>
    <row r="236" spans="3:29" s="17" customFormat="1" x14ac:dyDescent="0.25"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6"/>
      <c r="T236" s="15"/>
      <c r="U236" s="15"/>
      <c r="V236" s="15"/>
      <c r="W236" s="15"/>
      <c r="X236" s="16"/>
      <c r="Y236" s="15"/>
      <c r="Z236" s="15"/>
      <c r="AA236" s="15"/>
      <c r="AB236" s="15"/>
      <c r="AC236" s="15"/>
    </row>
    <row r="237" spans="3:29" s="17" customFormat="1" x14ac:dyDescent="0.25"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6"/>
      <c r="T237" s="15"/>
      <c r="U237" s="15"/>
      <c r="V237" s="15"/>
      <c r="W237" s="15"/>
      <c r="X237" s="16"/>
      <c r="Y237" s="15"/>
      <c r="Z237" s="15"/>
      <c r="AA237" s="15"/>
      <c r="AB237" s="15"/>
      <c r="AC237" s="15"/>
    </row>
    <row r="238" spans="3:29" s="17" customFormat="1" x14ac:dyDescent="0.25"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6"/>
      <c r="T238" s="15"/>
      <c r="U238" s="15"/>
      <c r="V238" s="15"/>
      <c r="W238" s="15"/>
      <c r="X238" s="16"/>
      <c r="Y238" s="15"/>
      <c r="Z238" s="15"/>
      <c r="AA238" s="15"/>
      <c r="AB238" s="15"/>
      <c r="AC238" s="15"/>
    </row>
    <row r="239" spans="3:29" s="17" customFormat="1" x14ac:dyDescent="0.25"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6"/>
      <c r="T239" s="15"/>
      <c r="U239" s="15"/>
      <c r="V239" s="15"/>
      <c r="W239" s="15"/>
      <c r="X239" s="16"/>
      <c r="Y239" s="15"/>
      <c r="Z239" s="15"/>
      <c r="AA239" s="15"/>
      <c r="AB239" s="15"/>
      <c r="AC239" s="15"/>
    </row>
    <row r="240" spans="3:29" s="17" customFormat="1" x14ac:dyDescent="0.25"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6"/>
      <c r="T240" s="15"/>
      <c r="U240" s="15"/>
      <c r="V240" s="15"/>
      <c r="W240" s="15"/>
      <c r="X240" s="16"/>
      <c r="Y240" s="15"/>
      <c r="Z240" s="15"/>
      <c r="AA240" s="15"/>
      <c r="AB240" s="15"/>
      <c r="AC240" s="15"/>
    </row>
    <row r="241" spans="3:29" s="17" customFormat="1" x14ac:dyDescent="0.25"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6"/>
      <c r="T241" s="15"/>
      <c r="U241" s="15"/>
      <c r="V241" s="15"/>
      <c r="W241" s="15"/>
      <c r="X241" s="16"/>
      <c r="Y241" s="15"/>
      <c r="Z241" s="15"/>
      <c r="AA241" s="15"/>
      <c r="AB241" s="15"/>
      <c r="AC241" s="15"/>
    </row>
    <row r="242" spans="3:29" s="17" customFormat="1" x14ac:dyDescent="0.25"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6"/>
      <c r="T242" s="15"/>
      <c r="U242" s="15"/>
      <c r="V242" s="15"/>
      <c r="W242" s="15"/>
      <c r="X242" s="16"/>
      <c r="Y242" s="15"/>
      <c r="Z242" s="15"/>
      <c r="AA242" s="15"/>
      <c r="AB242" s="15"/>
      <c r="AC242" s="15"/>
    </row>
    <row r="243" spans="3:29" s="17" customFormat="1" x14ac:dyDescent="0.25"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6"/>
      <c r="T243" s="15"/>
      <c r="U243" s="15"/>
      <c r="V243" s="15"/>
      <c r="W243" s="15"/>
      <c r="X243" s="16"/>
      <c r="Y243" s="15"/>
      <c r="Z243" s="15"/>
      <c r="AA243" s="15"/>
      <c r="AB243" s="15"/>
      <c r="AC243" s="15"/>
    </row>
    <row r="244" spans="3:29" s="17" customFormat="1" x14ac:dyDescent="0.25"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6"/>
      <c r="T244" s="15"/>
      <c r="U244" s="15"/>
      <c r="V244" s="15"/>
      <c r="W244" s="15"/>
      <c r="X244" s="16"/>
      <c r="Y244" s="15"/>
      <c r="Z244" s="15"/>
      <c r="AA244" s="15"/>
      <c r="AB244" s="15"/>
      <c r="AC244" s="15"/>
    </row>
    <row r="245" spans="3:29" s="17" customFormat="1" x14ac:dyDescent="0.25"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6"/>
      <c r="T245" s="15"/>
      <c r="U245" s="15"/>
      <c r="V245" s="15"/>
      <c r="W245" s="15"/>
      <c r="X245" s="16"/>
      <c r="Y245" s="15"/>
      <c r="Z245" s="15"/>
      <c r="AA245" s="15"/>
      <c r="AB245" s="15"/>
      <c r="AC245" s="15"/>
    </row>
    <row r="246" spans="3:29" s="17" customFormat="1" x14ac:dyDescent="0.25"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6"/>
      <c r="T246" s="15"/>
      <c r="U246" s="15"/>
      <c r="V246" s="15"/>
      <c r="W246" s="15"/>
      <c r="X246" s="16"/>
      <c r="Y246" s="15"/>
      <c r="Z246" s="15"/>
      <c r="AA246" s="15"/>
      <c r="AB246" s="15"/>
      <c r="AC246" s="15"/>
    </row>
    <row r="247" spans="3:29" s="17" customFormat="1" x14ac:dyDescent="0.25"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6"/>
      <c r="T247" s="15"/>
      <c r="U247" s="15"/>
      <c r="V247" s="15"/>
      <c r="W247" s="15"/>
      <c r="X247" s="16"/>
      <c r="Y247" s="15"/>
      <c r="Z247" s="15"/>
      <c r="AA247" s="15"/>
      <c r="AB247" s="15"/>
      <c r="AC247" s="15"/>
    </row>
    <row r="248" spans="3:29" s="17" customFormat="1" x14ac:dyDescent="0.25"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6"/>
      <c r="T248" s="15"/>
      <c r="U248" s="15"/>
      <c r="V248" s="15"/>
      <c r="W248" s="15"/>
      <c r="X248" s="16"/>
      <c r="Y248" s="15"/>
      <c r="Z248" s="15"/>
      <c r="AA248" s="15"/>
      <c r="AB248" s="15"/>
      <c r="AC248" s="15"/>
    </row>
    <row r="249" spans="3:29" s="17" customFormat="1" x14ac:dyDescent="0.25"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6"/>
      <c r="T249" s="15"/>
      <c r="U249" s="15"/>
      <c r="V249" s="15"/>
      <c r="W249" s="15"/>
      <c r="X249" s="16"/>
      <c r="Y249" s="15"/>
      <c r="Z249" s="15"/>
      <c r="AA249" s="15"/>
      <c r="AB249" s="15"/>
      <c r="AC249" s="15"/>
    </row>
    <row r="250" spans="3:29" s="17" customFormat="1" x14ac:dyDescent="0.25"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6"/>
      <c r="T250" s="15"/>
      <c r="U250" s="15"/>
      <c r="V250" s="15"/>
      <c r="W250" s="15"/>
      <c r="X250" s="16"/>
      <c r="Y250" s="15"/>
      <c r="Z250" s="15"/>
      <c r="AA250" s="15"/>
      <c r="AB250" s="15"/>
      <c r="AC250" s="15"/>
    </row>
    <row r="251" spans="3:29" s="17" customFormat="1" x14ac:dyDescent="0.25"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6"/>
      <c r="T251" s="15"/>
      <c r="U251" s="15"/>
      <c r="V251" s="15"/>
      <c r="W251" s="15"/>
      <c r="X251" s="16"/>
      <c r="Y251" s="15"/>
      <c r="Z251" s="15"/>
      <c r="AA251" s="15"/>
      <c r="AB251" s="15"/>
      <c r="AC251" s="15"/>
    </row>
    <row r="252" spans="3:29" s="17" customFormat="1" x14ac:dyDescent="0.25"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6"/>
      <c r="T252" s="15"/>
      <c r="U252" s="15"/>
      <c r="V252" s="15"/>
      <c r="W252" s="15"/>
      <c r="X252" s="16"/>
      <c r="Y252" s="15"/>
      <c r="Z252" s="15"/>
      <c r="AA252" s="15"/>
      <c r="AB252" s="15"/>
      <c r="AC252" s="15"/>
    </row>
    <row r="253" spans="3:29" s="17" customFormat="1" x14ac:dyDescent="0.25"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6"/>
      <c r="T253" s="15"/>
      <c r="U253" s="15"/>
      <c r="V253" s="15"/>
      <c r="W253" s="15"/>
      <c r="X253" s="16"/>
      <c r="Y253" s="15"/>
      <c r="Z253" s="15"/>
      <c r="AA253" s="15"/>
      <c r="AB253" s="15"/>
      <c r="AC253" s="15"/>
    </row>
    <row r="254" spans="3:29" s="17" customFormat="1" x14ac:dyDescent="0.25"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6"/>
      <c r="T254" s="15"/>
      <c r="U254" s="15"/>
      <c r="V254" s="15"/>
      <c r="W254" s="15"/>
      <c r="X254" s="16"/>
      <c r="Y254" s="15"/>
      <c r="Z254" s="15"/>
      <c r="AA254" s="15"/>
      <c r="AB254" s="15"/>
      <c r="AC254" s="15"/>
    </row>
    <row r="255" spans="3:29" s="17" customFormat="1" x14ac:dyDescent="0.25"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6"/>
      <c r="T255" s="15"/>
      <c r="U255" s="15"/>
      <c r="V255" s="15"/>
      <c r="W255" s="15"/>
      <c r="X255" s="16"/>
      <c r="Y255" s="15"/>
      <c r="Z255" s="15"/>
      <c r="AA255" s="15"/>
      <c r="AB255" s="15"/>
      <c r="AC255" s="15"/>
    </row>
    <row r="256" spans="3:29" s="17" customFormat="1" x14ac:dyDescent="0.25"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6"/>
      <c r="T256" s="15"/>
      <c r="U256" s="15"/>
      <c r="V256" s="15"/>
      <c r="W256" s="15"/>
      <c r="X256" s="16"/>
      <c r="Y256" s="15"/>
      <c r="Z256" s="15"/>
      <c r="AA256" s="15"/>
      <c r="AB256" s="15"/>
      <c r="AC256" s="15"/>
    </row>
    <row r="257" spans="3:29" s="17" customFormat="1" x14ac:dyDescent="0.25"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6"/>
      <c r="T257" s="15"/>
      <c r="U257" s="15"/>
      <c r="V257" s="15"/>
      <c r="W257" s="15"/>
      <c r="X257" s="16"/>
      <c r="Y257" s="15"/>
      <c r="Z257" s="15"/>
      <c r="AA257" s="15"/>
      <c r="AB257" s="15"/>
      <c r="AC257" s="15"/>
    </row>
    <row r="258" spans="3:29" s="17" customFormat="1" x14ac:dyDescent="0.25"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6"/>
      <c r="T258" s="15"/>
      <c r="U258" s="15"/>
      <c r="V258" s="15"/>
      <c r="W258" s="15"/>
      <c r="X258" s="16"/>
      <c r="Y258" s="15"/>
      <c r="Z258" s="15"/>
      <c r="AA258" s="15"/>
      <c r="AB258" s="15"/>
      <c r="AC258" s="15"/>
    </row>
    <row r="259" spans="3:29" s="17" customFormat="1" x14ac:dyDescent="0.25"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6"/>
      <c r="T259" s="15"/>
      <c r="U259" s="15"/>
      <c r="V259" s="15"/>
      <c r="W259" s="15"/>
      <c r="X259" s="16"/>
      <c r="Y259" s="15"/>
      <c r="Z259" s="15"/>
      <c r="AA259" s="15"/>
      <c r="AB259" s="15"/>
      <c r="AC259" s="15"/>
    </row>
    <row r="260" spans="3:29" s="17" customFormat="1" x14ac:dyDescent="0.25"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6"/>
      <c r="T260" s="15"/>
      <c r="U260" s="15"/>
      <c r="V260" s="15"/>
      <c r="W260" s="15"/>
      <c r="X260" s="16"/>
      <c r="Y260" s="15"/>
      <c r="Z260" s="15"/>
      <c r="AA260" s="15"/>
      <c r="AB260" s="15"/>
      <c r="AC260" s="15"/>
    </row>
    <row r="261" spans="3:29" s="17" customFormat="1" x14ac:dyDescent="0.25"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6"/>
      <c r="T261" s="15"/>
      <c r="U261" s="15"/>
      <c r="V261" s="15"/>
      <c r="W261" s="15"/>
      <c r="X261" s="16"/>
      <c r="Y261" s="15"/>
      <c r="Z261" s="15"/>
      <c r="AA261" s="15"/>
      <c r="AB261" s="15"/>
      <c r="AC261" s="15"/>
    </row>
    <row r="262" spans="3:29" s="17" customFormat="1" x14ac:dyDescent="0.25"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6"/>
      <c r="T262" s="15"/>
      <c r="U262" s="15"/>
      <c r="V262" s="15"/>
      <c r="W262" s="15"/>
      <c r="X262" s="16"/>
      <c r="Y262" s="15"/>
      <c r="Z262" s="15"/>
      <c r="AA262" s="15"/>
      <c r="AB262" s="15"/>
      <c r="AC262" s="15"/>
    </row>
    <row r="263" spans="3:29" s="17" customFormat="1" x14ac:dyDescent="0.25"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6"/>
      <c r="T263" s="15"/>
      <c r="U263" s="15"/>
      <c r="V263" s="15"/>
      <c r="W263" s="15"/>
      <c r="X263" s="16"/>
      <c r="Y263" s="15"/>
      <c r="Z263" s="15"/>
      <c r="AA263" s="15"/>
      <c r="AB263" s="15"/>
      <c r="AC263" s="15"/>
    </row>
    <row r="264" spans="3:29" s="17" customFormat="1" x14ac:dyDescent="0.25"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6"/>
      <c r="T264" s="15"/>
      <c r="U264" s="15"/>
      <c r="V264" s="15"/>
      <c r="W264" s="15"/>
      <c r="X264" s="16"/>
      <c r="Y264" s="15"/>
      <c r="Z264" s="15"/>
      <c r="AA264" s="15"/>
      <c r="AB264" s="15"/>
      <c r="AC264" s="15"/>
    </row>
    <row r="265" spans="3:29" s="17" customFormat="1" x14ac:dyDescent="0.25"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6"/>
      <c r="T265" s="15"/>
      <c r="U265" s="15"/>
      <c r="V265" s="15"/>
      <c r="W265" s="15"/>
      <c r="X265" s="16"/>
      <c r="Y265" s="15"/>
      <c r="Z265" s="15"/>
      <c r="AA265" s="15"/>
      <c r="AB265" s="15"/>
      <c r="AC265" s="15"/>
    </row>
    <row r="266" spans="3:29" s="17" customFormat="1" x14ac:dyDescent="0.25"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6"/>
      <c r="T266" s="15"/>
      <c r="U266" s="15"/>
      <c r="V266" s="15"/>
      <c r="W266" s="15"/>
      <c r="X266" s="16"/>
      <c r="Y266" s="15"/>
      <c r="Z266" s="15"/>
      <c r="AA266" s="15"/>
      <c r="AB266" s="15"/>
      <c r="AC266" s="15"/>
    </row>
    <row r="267" spans="3:29" s="17" customFormat="1" x14ac:dyDescent="0.25"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6"/>
      <c r="T267" s="15"/>
      <c r="U267" s="15"/>
      <c r="V267" s="15"/>
      <c r="W267" s="15"/>
      <c r="X267" s="16"/>
      <c r="Y267" s="15"/>
      <c r="Z267" s="15"/>
      <c r="AA267" s="15"/>
      <c r="AB267" s="15"/>
      <c r="AC267" s="15"/>
    </row>
    <row r="268" spans="3:29" s="17" customFormat="1" x14ac:dyDescent="0.25"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6"/>
      <c r="T268" s="15"/>
      <c r="U268" s="15"/>
      <c r="V268" s="15"/>
      <c r="W268" s="15"/>
      <c r="X268" s="16"/>
      <c r="Y268" s="15"/>
      <c r="Z268" s="15"/>
      <c r="AA268" s="15"/>
      <c r="AB268" s="15"/>
      <c r="AC268" s="15"/>
    </row>
    <row r="269" spans="3:29" s="17" customFormat="1" x14ac:dyDescent="0.25"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6"/>
      <c r="T269" s="15"/>
      <c r="U269" s="15"/>
      <c r="V269" s="15"/>
      <c r="W269" s="15"/>
      <c r="X269" s="16"/>
      <c r="Y269" s="15"/>
      <c r="Z269" s="15"/>
      <c r="AA269" s="15"/>
      <c r="AB269" s="15"/>
      <c r="AC269" s="15"/>
    </row>
    <row r="270" spans="3:29" s="17" customFormat="1" x14ac:dyDescent="0.25"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6"/>
      <c r="T270" s="15"/>
      <c r="U270" s="15"/>
      <c r="V270" s="15"/>
      <c r="W270" s="15"/>
      <c r="X270" s="16"/>
      <c r="Y270" s="15"/>
      <c r="Z270" s="15"/>
      <c r="AA270" s="15"/>
      <c r="AB270" s="15"/>
      <c r="AC270" s="15"/>
    </row>
    <row r="271" spans="3:29" s="17" customFormat="1" x14ac:dyDescent="0.25"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6"/>
      <c r="T271" s="15"/>
      <c r="U271" s="15"/>
      <c r="V271" s="15"/>
      <c r="W271" s="15"/>
      <c r="X271" s="16"/>
      <c r="Y271" s="15"/>
      <c r="Z271" s="15"/>
      <c r="AA271" s="15"/>
      <c r="AB271" s="15"/>
      <c r="AC271" s="15"/>
    </row>
    <row r="272" spans="3:29" s="17" customFormat="1" x14ac:dyDescent="0.25"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6"/>
      <c r="T272" s="15"/>
      <c r="U272" s="15"/>
      <c r="V272" s="15"/>
      <c r="W272" s="15"/>
      <c r="X272" s="16"/>
      <c r="Y272" s="15"/>
      <c r="Z272" s="15"/>
      <c r="AA272" s="15"/>
      <c r="AB272" s="15"/>
      <c r="AC272" s="15"/>
    </row>
    <row r="273" spans="3:29" s="17" customFormat="1" x14ac:dyDescent="0.25"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6"/>
      <c r="T273" s="15"/>
      <c r="U273" s="15"/>
      <c r="V273" s="15"/>
      <c r="W273" s="15"/>
      <c r="X273" s="16"/>
      <c r="Y273" s="15"/>
      <c r="Z273" s="15"/>
      <c r="AA273" s="15"/>
      <c r="AB273" s="15"/>
      <c r="AC273" s="15"/>
    </row>
    <row r="274" spans="3:29" s="17" customFormat="1" x14ac:dyDescent="0.25"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6"/>
      <c r="T274" s="15"/>
      <c r="U274" s="15"/>
      <c r="V274" s="15"/>
      <c r="W274" s="15"/>
      <c r="X274" s="16"/>
      <c r="Y274" s="15"/>
      <c r="Z274" s="15"/>
      <c r="AA274" s="15"/>
      <c r="AB274" s="15"/>
      <c r="AC274" s="15"/>
    </row>
    <row r="275" spans="3:29" s="17" customFormat="1" x14ac:dyDescent="0.25"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6"/>
      <c r="T275" s="15"/>
      <c r="U275" s="15"/>
      <c r="V275" s="15"/>
      <c r="W275" s="15"/>
      <c r="X275" s="16"/>
      <c r="Y275" s="15"/>
      <c r="Z275" s="15"/>
      <c r="AA275" s="15"/>
      <c r="AB275" s="15"/>
      <c r="AC275" s="15"/>
    </row>
    <row r="276" spans="3:29" s="17" customFormat="1" x14ac:dyDescent="0.25"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6"/>
      <c r="T276" s="15"/>
      <c r="U276" s="15"/>
      <c r="V276" s="15"/>
      <c r="W276" s="15"/>
      <c r="X276" s="16"/>
      <c r="Y276" s="15"/>
      <c r="Z276" s="15"/>
      <c r="AA276" s="15"/>
      <c r="AB276" s="15"/>
      <c r="AC276" s="15"/>
    </row>
    <row r="277" spans="3:29" s="17" customFormat="1" x14ac:dyDescent="0.25"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6"/>
      <c r="T277" s="15"/>
      <c r="U277" s="15"/>
      <c r="V277" s="15"/>
      <c r="W277" s="15"/>
      <c r="X277" s="16"/>
      <c r="Y277" s="15"/>
      <c r="Z277" s="15"/>
      <c r="AA277" s="15"/>
      <c r="AB277" s="15"/>
      <c r="AC277" s="15"/>
    </row>
    <row r="278" spans="3:29" s="17" customFormat="1" x14ac:dyDescent="0.25"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6"/>
      <c r="T278" s="15"/>
      <c r="U278" s="15"/>
      <c r="V278" s="15"/>
      <c r="W278" s="15"/>
      <c r="X278" s="16"/>
      <c r="Y278" s="15"/>
      <c r="Z278" s="15"/>
      <c r="AA278" s="15"/>
      <c r="AB278" s="15"/>
      <c r="AC278" s="15"/>
    </row>
    <row r="279" spans="3:29" s="17" customFormat="1" x14ac:dyDescent="0.25"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6"/>
      <c r="T279" s="15"/>
      <c r="U279" s="15"/>
      <c r="V279" s="15"/>
      <c r="W279" s="15"/>
      <c r="X279" s="16"/>
      <c r="Y279" s="15"/>
      <c r="Z279" s="15"/>
      <c r="AA279" s="15"/>
      <c r="AB279" s="15"/>
      <c r="AC279" s="15"/>
    </row>
    <row r="280" spans="3:29" s="17" customFormat="1" x14ac:dyDescent="0.25"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6"/>
      <c r="T280" s="15"/>
      <c r="U280" s="15"/>
      <c r="V280" s="15"/>
      <c r="W280" s="15"/>
      <c r="X280" s="16"/>
      <c r="Y280" s="15"/>
      <c r="Z280" s="15"/>
      <c r="AA280" s="15"/>
      <c r="AB280" s="15"/>
      <c r="AC280" s="15"/>
    </row>
    <row r="281" spans="3:29" s="17" customFormat="1" x14ac:dyDescent="0.25"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6"/>
      <c r="T281" s="15"/>
      <c r="U281" s="15"/>
      <c r="V281" s="15"/>
      <c r="W281" s="15"/>
      <c r="X281" s="16"/>
      <c r="Y281" s="15"/>
      <c r="Z281" s="15"/>
      <c r="AA281" s="15"/>
      <c r="AB281" s="15"/>
      <c r="AC281" s="15"/>
    </row>
    <row r="282" spans="3:29" s="17" customFormat="1" x14ac:dyDescent="0.25"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6"/>
      <c r="T282" s="15"/>
      <c r="U282" s="15"/>
      <c r="V282" s="15"/>
      <c r="W282" s="15"/>
      <c r="X282" s="16"/>
      <c r="Y282" s="15"/>
      <c r="Z282" s="15"/>
      <c r="AA282" s="15"/>
      <c r="AB282" s="15"/>
      <c r="AC282" s="15"/>
    </row>
    <row r="283" spans="3:29" s="17" customFormat="1" x14ac:dyDescent="0.25"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6"/>
      <c r="T283" s="15"/>
      <c r="U283" s="15"/>
      <c r="V283" s="15"/>
      <c r="W283" s="15"/>
      <c r="X283" s="16"/>
      <c r="Y283" s="15"/>
      <c r="Z283" s="15"/>
      <c r="AA283" s="15"/>
      <c r="AB283" s="15"/>
      <c r="AC283" s="15"/>
    </row>
    <row r="284" spans="3:29" s="17" customFormat="1" x14ac:dyDescent="0.25"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6"/>
      <c r="T284" s="15"/>
      <c r="U284" s="15"/>
      <c r="V284" s="15"/>
      <c r="W284" s="15"/>
      <c r="X284" s="16"/>
      <c r="Y284" s="15"/>
      <c r="Z284" s="15"/>
      <c r="AA284" s="15"/>
      <c r="AB284" s="15"/>
      <c r="AC284" s="15"/>
    </row>
    <row r="285" spans="3:29" s="17" customFormat="1" x14ac:dyDescent="0.25"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6"/>
      <c r="T285" s="15"/>
      <c r="U285" s="15"/>
      <c r="V285" s="15"/>
      <c r="W285" s="15"/>
      <c r="X285" s="16"/>
      <c r="Y285" s="15"/>
      <c r="Z285" s="15"/>
      <c r="AA285" s="15"/>
      <c r="AB285" s="15"/>
      <c r="AC285" s="15"/>
    </row>
    <row r="286" spans="3:29" s="17" customFormat="1" x14ac:dyDescent="0.25"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6"/>
      <c r="T286" s="15"/>
      <c r="U286" s="15"/>
      <c r="V286" s="15"/>
      <c r="W286" s="15"/>
      <c r="X286" s="16"/>
      <c r="Y286" s="15"/>
      <c r="Z286" s="15"/>
      <c r="AA286" s="15"/>
      <c r="AB286" s="15"/>
      <c r="AC286" s="15"/>
    </row>
    <row r="287" spans="3:29" s="17" customFormat="1" x14ac:dyDescent="0.25"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6"/>
      <c r="T287" s="15"/>
      <c r="U287" s="15"/>
      <c r="V287" s="15"/>
      <c r="W287" s="15"/>
      <c r="X287" s="16"/>
      <c r="Y287" s="15"/>
      <c r="Z287" s="15"/>
      <c r="AA287" s="15"/>
      <c r="AB287" s="15"/>
      <c r="AC287" s="15"/>
    </row>
    <row r="288" spans="3:29" s="17" customFormat="1" x14ac:dyDescent="0.25"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6"/>
      <c r="T288" s="15"/>
      <c r="U288" s="15"/>
      <c r="V288" s="15"/>
      <c r="W288" s="15"/>
      <c r="X288" s="16"/>
      <c r="Y288" s="15"/>
      <c r="Z288" s="15"/>
      <c r="AA288" s="15"/>
      <c r="AB288" s="15"/>
      <c r="AC288" s="15"/>
    </row>
    <row r="289" spans="3:29" s="17" customFormat="1" x14ac:dyDescent="0.25"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6"/>
      <c r="T289" s="15"/>
      <c r="U289" s="15"/>
      <c r="V289" s="15"/>
      <c r="W289" s="15"/>
      <c r="X289" s="16"/>
      <c r="Y289" s="15"/>
      <c r="Z289" s="15"/>
      <c r="AA289" s="15"/>
      <c r="AB289" s="15"/>
      <c r="AC289" s="15"/>
    </row>
    <row r="290" spans="3:29" s="17" customFormat="1" x14ac:dyDescent="0.25"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6"/>
      <c r="T290" s="15"/>
      <c r="U290" s="15"/>
      <c r="V290" s="15"/>
      <c r="W290" s="15"/>
      <c r="X290" s="16"/>
      <c r="Y290" s="15"/>
      <c r="Z290" s="15"/>
      <c r="AA290" s="15"/>
      <c r="AB290" s="15"/>
      <c r="AC290" s="15"/>
    </row>
    <row r="291" spans="3:29" s="17" customFormat="1" x14ac:dyDescent="0.25"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6"/>
      <c r="T291" s="15"/>
      <c r="U291" s="15"/>
      <c r="V291" s="15"/>
      <c r="W291" s="15"/>
      <c r="X291" s="16"/>
      <c r="Y291" s="15"/>
      <c r="Z291" s="15"/>
      <c r="AA291" s="15"/>
      <c r="AB291" s="15"/>
      <c r="AC291" s="15"/>
    </row>
    <row r="292" spans="3:29" s="17" customFormat="1" x14ac:dyDescent="0.25"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6"/>
      <c r="T292" s="15"/>
      <c r="U292" s="15"/>
      <c r="V292" s="15"/>
      <c r="W292" s="15"/>
      <c r="X292" s="16"/>
      <c r="Y292" s="15"/>
      <c r="Z292" s="15"/>
      <c r="AA292" s="15"/>
      <c r="AB292" s="15"/>
      <c r="AC292" s="15"/>
    </row>
    <row r="293" spans="3:29" s="17" customFormat="1" x14ac:dyDescent="0.25"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6"/>
      <c r="T293" s="15"/>
      <c r="U293" s="15"/>
      <c r="V293" s="15"/>
      <c r="W293" s="15"/>
      <c r="X293" s="16"/>
      <c r="Y293" s="15"/>
      <c r="Z293" s="15"/>
      <c r="AA293" s="15"/>
      <c r="AB293" s="15"/>
      <c r="AC293" s="15"/>
    </row>
    <row r="294" spans="3:29" s="17" customFormat="1" x14ac:dyDescent="0.25"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6"/>
      <c r="T294" s="15"/>
      <c r="U294" s="15"/>
      <c r="V294" s="15"/>
      <c r="W294" s="15"/>
      <c r="X294" s="16"/>
      <c r="Y294" s="15"/>
      <c r="Z294" s="15"/>
      <c r="AA294" s="15"/>
      <c r="AB294" s="15"/>
      <c r="AC294" s="15"/>
    </row>
    <row r="295" spans="3:29" s="17" customFormat="1" x14ac:dyDescent="0.25"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6"/>
      <c r="T295" s="15"/>
      <c r="U295" s="15"/>
      <c r="V295" s="15"/>
      <c r="W295" s="15"/>
      <c r="X295" s="16"/>
      <c r="Y295" s="15"/>
      <c r="Z295" s="15"/>
      <c r="AA295" s="15"/>
      <c r="AB295" s="15"/>
      <c r="AC295" s="15"/>
    </row>
    <row r="296" spans="3:29" s="17" customFormat="1" x14ac:dyDescent="0.25"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6"/>
      <c r="T296" s="15"/>
      <c r="U296" s="15"/>
      <c r="V296" s="15"/>
      <c r="W296" s="15"/>
      <c r="X296" s="16"/>
      <c r="Y296" s="15"/>
      <c r="Z296" s="15"/>
      <c r="AA296" s="15"/>
      <c r="AB296" s="15"/>
      <c r="AC296" s="15"/>
    </row>
    <row r="297" spans="3:29" s="17" customFormat="1" x14ac:dyDescent="0.25"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6"/>
      <c r="T297" s="15"/>
      <c r="U297" s="15"/>
      <c r="V297" s="15"/>
      <c r="W297" s="15"/>
      <c r="X297" s="16"/>
      <c r="Y297" s="15"/>
      <c r="Z297" s="15"/>
      <c r="AA297" s="15"/>
      <c r="AB297" s="15"/>
      <c r="AC297" s="15"/>
    </row>
    <row r="298" spans="3:29" s="17" customFormat="1" x14ac:dyDescent="0.25"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6"/>
      <c r="T298" s="15"/>
      <c r="U298" s="15"/>
      <c r="V298" s="15"/>
      <c r="W298" s="15"/>
      <c r="X298" s="16"/>
      <c r="Y298" s="15"/>
      <c r="Z298" s="15"/>
      <c r="AA298" s="15"/>
      <c r="AB298" s="15"/>
      <c r="AC298" s="15"/>
    </row>
    <row r="299" spans="3:29" s="17" customFormat="1" x14ac:dyDescent="0.25"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6"/>
      <c r="T299" s="15"/>
      <c r="U299" s="15"/>
      <c r="V299" s="15"/>
      <c r="W299" s="15"/>
      <c r="X299" s="16"/>
      <c r="Y299" s="15"/>
      <c r="Z299" s="15"/>
      <c r="AA299" s="15"/>
      <c r="AB299" s="15"/>
      <c r="AC299" s="15"/>
    </row>
    <row r="300" spans="3:29" s="17" customFormat="1" x14ac:dyDescent="0.25"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6"/>
      <c r="T300" s="15"/>
      <c r="U300" s="15"/>
      <c r="V300" s="15"/>
      <c r="W300" s="15"/>
      <c r="X300" s="16"/>
      <c r="Y300" s="15"/>
      <c r="Z300" s="15"/>
      <c r="AA300" s="15"/>
      <c r="AB300" s="15"/>
      <c r="AC300" s="15"/>
    </row>
    <row r="301" spans="3:29" s="17" customFormat="1" x14ac:dyDescent="0.25"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6"/>
      <c r="T301" s="15"/>
      <c r="U301" s="15"/>
      <c r="V301" s="15"/>
      <c r="W301" s="15"/>
      <c r="X301" s="16"/>
      <c r="Y301" s="15"/>
      <c r="Z301" s="15"/>
      <c r="AA301" s="15"/>
      <c r="AB301" s="15"/>
      <c r="AC301" s="15"/>
    </row>
    <row r="302" spans="3:29" s="17" customFormat="1" x14ac:dyDescent="0.25"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6"/>
      <c r="T302" s="15"/>
      <c r="U302" s="15"/>
      <c r="V302" s="15"/>
      <c r="W302" s="15"/>
      <c r="X302" s="16"/>
      <c r="Y302" s="15"/>
      <c r="Z302" s="15"/>
      <c r="AA302" s="15"/>
      <c r="AB302" s="15"/>
      <c r="AC302" s="15"/>
    </row>
    <row r="303" spans="3:29" s="17" customFormat="1" x14ac:dyDescent="0.25"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6"/>
      <c r="T303" s="15"/>
      <c r="U303" s="15"/>
      <c r="V303" s="15"/>
      <c r="W303" s="15"/>
      <c r="X303" s="16"/>
      <c r="Y303" s="15"/>
      <c r="Z303" s="15"/>
      <c r="AA303" s="15"/>
      <c r="AB303" s="15"/>
      <c r="AC303" s="15"/>
    </row>
    <row r="304" spans="3:29" s="17" customFormat="1" x14ac:dyDescent="0.25"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6"/>
      <c r="T304" s="15"/>
      <c r="U304" s="15"/>
      <c r="V304" s="15"/>
      <c r="W304" s="15"/>
      <c r="X304" s="16"/>
      <c r="Y304" s="15"/>
      <c r="Z304" s="15"/>
      <c r="AA304" s="15"/>
      <c r="AB304" s="15"/>
      <c r="AC304" s="15"/>
    </row>
    <row r="305" spans="3:29" s="17" customFormat="1" x14ac:dyDescent="0.25"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6"/>
      <c r="T305" s="15"/>
      <c r="U305" s="15"/>
      <c r="V305" s="15"/>
      <c r="W305" s="15"/>
      <c r="X305" s="16"/>
      <c r="Y305" s="15"/>
      <c r="Z305" s="15"/>
      <c r="AA305" s="15"/>
      <c r="AB305" s="15"/>
      <c r="AC305" s="15"/>
    </row>
    <row r="306" spans="3:29" s="17" customFormat="1" x14ac:dyDescent="0.25"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6"/>
      <c r="T306" s="15"/>
      <c r="U306" s="15"/>
      <c r="V306" s="15"/>
      <c r="W306" s="15"/>
      <c r="X306" s="16"/>
      <c r="Y306" s="15"/>
      <c r="Z306" s="15"/>
      <c r="AA306" s="15"/>
      <c r="AB306" s="15"/>
      <c r="AC306" s="15"/>
    </row>
    <row r="307" spans="3:29" s="17" customFormat="1" x14ac:dyDescent="0.25"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6"/>
      <c r="T307" s="15"/>
      <c r="U307" s="15"/>
      <c r="V307" s="15"/>
      <c r="W307" s="15"/>
      <c r="X307" s="16"/>
      <c r="Y307" s="15"/>
      <c r="Z307" s="15"/>
      <c r="AA307" s="15"/>
      <c r="AB307" s="15"/>
      <c r="AC307" s="15"/>
    </row>
    <row r="308" spans="3:29" s="17" customFormat="1" x14ac:dyDescent="0.25"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6"/>
      <c r="T308" s="15"/>
      <c r="U308" s="15"/>
      <c r="V308" s="15"/>
      <c r="W308" s="15"/>
      <c r="X308" s="16"/>
      <c r="Y308" s="15"/>
      <c r="Z308" s="15"/>
      <c r="AA308" s="15"/>
      <c r="AB308" s="15"/>
      <c r="AC308" s="15"/>
    </row>
    <row r="309" spans="3:29" s="17" customFormat="1" x14ac:dyDescent="0.25"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6"/>
      <c r="T309" s="15"/>
      <c r="U309" s="15"/>
      <c r="V309" s="15"/>
      <c r="W309" s="15"/>
      <c r="X309" s="16"/>
      <c r="Y309" s="15"/>
      <c r="Z309" s="15"/>
      <c r="AA309" s="15"/>
      <c r="AB309" s="15"/>
      <c r="AC309" s="15"/>
    </row>
    <row r="310" spans="3:29" s="17" customFormat="1" x14ac:dyDescent="0.25"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6"/>
      <c r="T310" s="15"/>
      <c r="U310" s="15"/>
      <c r="V310" s="15"/>
      <c r="W310" s="15"/>
      <c r="X310" s="16"/>
      <c r="Y310" s="15"/>
      <c r="Z310" s="15"/>
      <c r="AA310" s="15"/>
      <c r="AB310" s="15"/>
      <c r="AC310" s="15"/>
    </row>
    <row r="311" spans="3:29" s="17" customFormat="1" x14ac:dyDescent="0.25"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6"/>
      <c r="T311" s="15"/>
      <c r="U311" s="15"/>
      <c r="V311" s="15"/>
      <c r="W311" s="15"/>
      <c r="X311" s="16"/>
      <c r="Y311" s="15"/>
      <c r="Z311" s="15"/>
      <c r="AA311" s="15"/>
      <c r="AB311" s="15"/>
      <c r="AC311" s="15"/>
    </row>
    <row r="312" spans="3:29" s="17" customFormat="1" x14ac:dyDescent="0.25"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6"/>
      <c r="T312" s="15"/>
      <c r="U312" s="15"/>
      <c r="V312" s="15"/>
      <c r="W312" s="15"/>
      <c r="X312" s="16"/>
      <c r="Y312" s="15"/>
      <c r="Z312" s="15"/>
      <c r="AA312" s="15"/>
      <c r="AB312" s="15"/>
      <c r="AC312" s="15"/>
    </row>
    <row r="313" spans="3:29" s="17" customFormat="1" x14ac:dyDescent="0.25"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6"/>
      <c r="T313" s="15"/>
      <c r="U313" s="15"/>
      <c r="V313" s="15"/>
      <c r="W313" s="15"/>
      <c r="X313" s="16"/>
      <c r="Y313" s="15"/>
      <c r="Z313" s="15"/>
      <c r="AA313" s="15"/>
      <c r="AB313" s="15"/>
      <c r="AC313" s="15"/>
    </row>
    <row r="314" spans="3:29" s="17" customFormat="1" x14ac:dyDescent="0.25"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6"/>
      <c r="T314" s="15"/>
      <c r="U314" s="15"/>
      <c r="V314" s="15"/>
      <c r="W314" s="15"/>
      <c r="X314" s="16"/>
      <c r="Y314" s="15"/>
      <c r="Z314" s="15"/>
      <c r="AA314" s="15"/>
      <c r="AB314" s="15"/>
      <c r="AC314" s="15"/>
    </row>
    <row r="315" spans="3:29" s="17" customFormat="1" x14ac:dyDescent="0.25"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6"/>
      <c r="T315" s="15"/>
      <c r="U315" s="15"/>
      <c r="V315" s="15"/>
      <c r="W315" s="15"/>
      <c r="X315" s="16"/>
      <c r="Y315" s="15"/>
      <c r="Z315" s="15"/>
      <c r="AA315" s="15"/>
      <c r="AB315" s="15"/>
      <c r="AC315" s="15"/>
    </row>
    <row r="316" spans="3:29" s="17" customFormat="1" x14ac:dyDescent="0.25"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6"/>
      <c r="T316" s="15"/>
      <c r="U316" s="15"/>
      <c r="V316" s="15"/>
      <c r="W316" s="15"/>
      <c r="X316" s="16"/>
      <c r="Y316" s="15"/>
      <c r="Z316" s="15"/>
      <c r="AA316" s="15"/>
      <c r="AB316" s="15"/>
      <c r="AC316" s="15"/>
    </row>
    <row r="317" spans="3:29" s="17" customFormat="1" x14ac:dyDescent="0.25"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6"/>
      <c r="T317" s="15"/>
      <c r="U317" s="15"/>
      <c r="V317" s="15"/>
      <c r="W317" s="15"/>
      <c r="X317" s="16"/>
      <c r="Y317" s="15"/>
      <c r="Z317" s="15"/>
      <c r="AA317" s="15"/>
      <c r="AB317" s="15"/>
      <c r="AC317" s="15"/>
    </row>
    <row r="318" spans="3:29" s="17" customFormat="1" x14ac:dyDescent="0.25"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6"/>
      <c r="T318" s="15"/>
      <c r="U318" s="15"/>
      <c r="V318" s="15"/>
      <c r="W318" s="15"/>
      <c r="X318" s="16"/>
      <c r="Y318" s="15"/>
      <c r="Z318" s="15"/>
      <c r="AA318" s="15"/>
      <c r="AB318" s="15"/>
      <c r="AC318" s="15"/>
    </row>
    <row r="319" spans="3:29" s="17" customFormat="1" x14ac:dyDescent="0.25"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6"/>
      <c r="T319" s="15"/>
      <c r="U319" s="15"/>
      <c r="V319" s="15"/>
      <c r="W319" s="15"/>
      <c r="X319" s="16"/>
      <c r="Y319" s="15"/>
      <c r="Z319" s="15"/>
      <c r="AA319" s="15"/>
      <c r="AB319" s="15"/>
      <c r="AC319" s="15"/>
    </row>
    <row r="320" spans="3:29" s="17" customFormat="1" x14ac:dyDescent="0.25"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6"/>
      <c r="T320" s="15"/>
      <c r="U320" s="15"/>
      <c r="V320" s="15"/>
      <c r="W320" s="15"/>
      <c r="X320" s="16"/>
      <c r="Y320" s="15"/>
      <c r="Z320" s="15"/>
      <c r="AA320" s="15"/>
      <c r="AB320" s="15"/>
      <c r="AC320" s="15"/>
    </row>
    <row r="321" spans="3:29" s="17" customFormat="1" x14ac:dyDescent="0.25"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6"/>
      <c r="T321" s="15"/>
      <c r="U321" s="15"/>
      <c r="V321" s="15"/>
      <c r="W321" s="15"/>
      <c r="X321" s="16"/>
      <c r="Y321" s="15"/>
      <c r="Z321" s="15"/>
      <c r="AA321" s="15"/>
      <c r="AB321" s="15"/>
      <c r="AC321" s="15"/>
    </row>
    <row r="322" spans="3:29" s="17" customFormat="1" x14ac:dyDescent="0.25"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6"/>
      <c r="T322" s="15"/>
      <c r="U322" s="15"/>
      <c r="V322" s="15"/>
      <c r="W322" s="15"/>
      <c r="X322" s="16"/>
      <c r="Y322" s="15"/>
      <c r="Z322" s="15"/>
      <c r="AA322" s="15"/>
      <c r="AB322" s="15"/>
      <c r="AC322" s="15"/>
    </row>
    <row r="323" spans="3:29" s="17" customFormat="1" x14ac:dyDescent="0.25"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6"/>
      <c r="T323" s="15"/>
      <c r="U323" s="15"/>
      <c r="V323" s="15"/>
      <c r="W323" s="15"/>
      <c r="X323" s="16"/>
      <c r="Y323" s="15"/>
      <c r="Z323" s="15"/>
      <c r="AA323" s="15"/>
      <c r="AB323" s="15"/>
      <c r="AC323" s="15"/>
    </row>
    <row r="324" spans="3:29" s="17" customFormat="1" x14ac:dyDescent="0.25"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6"/>
      <c r="T324" s="15"/>
      <c r="U324" s="15"/>
      <c r="V324" s="15"/>
      <c r="W324" s="15"/>
      <c r="X324" s="16"/>
      <c r="Y324" s="15"/>
      <c r="Z324" s="15"/>
      <c r="AA324" s="15"/>
      <c r="AB324" s="15"/>
      <c r="AC324" s="15"/>
    </row>
    <row r="325" spans="3:29" s="17" customFormat="1" x14ac:dyDescent="0.25"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6"/>
      <c r="T325" s="15"/>
      <c r="U325" s="15"/>
      <c r="V325" s="15"/>
      <c r="W325" s="15"/>
      <c r="X325" s="16"/>
      <c r="Y325" s="15"/>
      <c r="Z325" s="15"/>
      <c r="AA325" s="15"/>
      <c r="AB325" s="15"/>
      <c r="AC325" s="15"/>
    </row>
    <row r="326" spans="3:29" s="17" customFormat="1" x14ac:dyDescent="0.25"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6"/>
      <c r="T326" s="15"/>
      <c r="U326" s="15"/>
      <c r="V326" s="15"/>
      <c r="W326" s="15"/>
      <c r="X326" s="16"/>
      <c r="Y326" s="15"/>
      <c r="Z326" s="15"/>
      <c r="AA326" s="15"/>
      <c r="AB326" s="15"/>
      <c r="AC326" s="15"/>
    </row>
    <row r="327" spans="3:29" s="17" customFormat="1" x14ac:dyDescent="0.25"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6"/>
      <c r="T327" s="15"/>
      <c r="U327" s="15"/>
      <c r="V327" s="15"/>
      <c r="W327" s="15"/>
      <c r="X327" s="16"/>
      <c r="Y327" s="15"/>
      <c r="Z327" s="15"/>
      <c r="AA327" s="15"/>
      <c r="AB327" s="15"/>
      <c r="AC327" s="15"/>
    </row>
    <row r="328" spans="3:29" s="17" customFormat="1" x14ac:dyDescent="0.25"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6"/>
      <c r="T328" s="15"/>
      <c r="U328" s="15"/>
      <c r="V328" s="15"/>
      <c r="W328" s="15"/>
      <c r="X328" s="16"/>
      <c r="Y328" s="15"/>
      <c r="Z328" s="15"/>
      <c r="AA328" s="15"/>
      <c r="AB328" s="15"/>
      <c r="AC328" s="15"/>
    </row>
    <row r="329" spans="3:29" s="17" customFormat="1" x14ac:dyDescent="0.25"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6"/>
      <c r="T329" s="15"/>
      <c r="U329" s="15"/>
      <c r="V329" s="15"/>
      <c r="W329" s="15"/>
      <c r="X329" s="16"/>
      <c r="Y329" s="15"/>
      <c r="Z329" s="15"/>
      <c r="AA329" s="15"/>
      <c r="AB329" s="15"/>
      <c r="AC329" s="15"/>
    </row>
    <row r="330" spans="3:29" s="17" customFormat="1" x14ac:dyDescent="0.25"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6"/>
      <c r="T330" s="15"/>
      <c r="U330" s="15"/>
      <c r="V330" s="15"/>
      <c r="W330" s="15"/>
      <c r="X330" s="16"/>
      <c r="Y330" s="15"/>
      <c r="Z330" s="15"/>
      <c r="AA330" s="15"/>
      <c r="AB330" s="15"/>
      <c r="AC330" s="15"/>
    </row>
    <row r="331" spans="3:29" s="17" customFormat="1" x14ac:dyDescent="0.25"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6"/>
      <c r="T331" s="15"/>
      <c r="U331" s="15"/>
      <c r="V331" s="15"/>
      <c r="W331" s="15"/>
      <c r="X331" s="16"/>
      <c r="Y331" s="15"/>
      <c r="Z331" s="15"/>
      <c r="AA331" s="15"/>
      <c r="AB331" s="15"/>
      <c r="AC331" s="15"/>
    </row>
    <row r="332" spans="3:29" s="17" customFormat="1" x14ac:dyDescent="0.25"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6"/>
      <c r="T332" s="15"/>
      <c r="U332" s="15"/>
      <c r="V332" s="15"/>
      <c r="W332" s="15"/>
      <c r="X332" s="16"/>
      <c r="Y332" s="15"/>
      <c r="Z332" s="15"/>
      <c r="AA332" s="15"/>
      <c r="AB332" s="15"/>
      <c r="AC332" s="15"/>
    </row>
    <row r="333" spans="3:29" s="17" customFormat="1" x14ac:dyDescent="0.25"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6"/>
      <c r="T333" s="15"/>
      <c r="U333" s="15"/>
      <c r="V333" s="15"/>
      <c r="W333" s="15"/>
      <c r="X333" s="16"/>
      <c r="Y333" s="15"/>
      <c r="Z333" s="15"/>
      <c r="AA333" s="15"/>
      <c r="AB333" s="15"/>
      <c r="AC333" s="15"/>
    </row>
    <row r="334" spans="3:29" s="17" customFormat="1" x14ac:dyDescent="0.25"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6"/>
      <c r="T334" s="15"/>
      <c r="U334" s="15"/>
      <c r="V334" s="15"/>
      <c r="W334" s="15"/>
      <c r="X334" s="16"/>
      <c r="Y334" s="15"/>
      <c r="Z334" s="15"/>
      <c r="AA334" s="15"/>
      <c r="AB334" s="15"/>
      <c r="AC334" s="15"/>
    </row>
    <row r="335" spans="3:29" s="17" customFormat="1" x14ac:dyDescent="0.25"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6"/>
      <c r="T335" s="15"/>
      <c r="U335" s="15"/>
      <c r="V335" s="15"/>
      <c r="W335" s="15"/>
      <c r="X335" s="16"/>
      <c r="Y335" s="15"/>
      <c r="Z335" s="15"/>
      <c r="AA335" s="15"/>
      <c r="AB335" s="15"/>
      <c r="AC335" s="15"/>
    </row>
    <row r="336" spans="3:29" s="17" customFormat="1" x14ac:dyDescent="0.25"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6"/>
      <c r="T336" s="15"/>
      <c r="U336" s="15"/>
      <c r="V336" s="15"/>
      <c r="W336" s="15"/>
      <c r="X336" s="16"/>
      <c r="Y336" s="15"/>
      <c r="Z336" s="15"/>
      <c r="AA336" s="15"/>
      <c r="AB336" s="15"/>
      <c r="AC336" s="15"/>
    </row>
    <row r="337" spans="3:29" s="17" customFormat="1" x14ac:dyDescent="0.25"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6"/>
      <c r="T337" s="15"/>
      <c r="U337" s="15"/>
      <c r="V337" s="15"/>
      <c r="W337" s="15"/>
      <c r="X337" s="16"/>
      <c r="Y337" s="15"/>
      <c r="Z337" s="15"/>
      <c r="AA337" s="15"/>
      <c r="AB337" s="15"/>
      <c r="AC337" s="15"/>
    </row>
    <row r="338" spans="3:29" s="17" customFormat="1" x14ac:dyDescent="0.25"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6"/>
      <c r="T338" s="15"/>
      <c r="U338" s="15"/>
      <c r="V338" s="15"/>
      <c r="W338" s="15"/>
      <c r="X338" s="16"/>
      <c r="Y338" s="15"/>
      <c r="Z338" s="15"/>
      <c r="AA338" s="15"/>
      <c r="AB338" s="15"/>
      <c r="AC338" s="15"/>
    </row>
    <row r="339" spans="3:29" s="17" customFormat="1" x14ac:dyDescent="0.25"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6"/>
      <c r="T339" s="15"/>
      <c r="U339" s="15"/>
      <c r="V339" s="15"/>
      <c r="W339" s="15"/>
      <c r="X339" s="16"/>
      <c r="Y339" s="15"/>
      <c r="Z339" s="15"/>
      <c r="AA339" s="15"/>
      <c r="AB339" s="15"/>
      <c r="AC339" s="15"/>
    </row>
    <row r="340" spans="3:29" s="17" customFormat="1" x14ac:dyDescent="0.25"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6"/>
      <c r="T340" s="15"/>
      <c r="U340" s="15"/>
      <c r="V340" s="15"/>
      <c r="W340" s="15"/>
      <c r="X340" s="16"/>
      <c r="Y340" s="15"/>
      <c r="Z340" s="15"/>
      <c r="AA340" s="15"/>
      <c r="AB340" s="15"/>
      <c r="AC340" s="15"/>
    </row>
    <row r="341" spans="3:29" s="17" customFormat="1" x14ac:dyDescent="0.25"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6"/>
      <c r="T341" s="15"/>
      <c r="U341" s="15"/>
      <c r="V341" s="15"/>
      <c r="W341" s="15"/>
      <c r="X341" s="16"/>
      <c r="Y341" s="15"/>
      <c r="Z341" s="15"/>
      <c r="AA341" s="15"/>
      <c r="AB341" s="15"/>
      <c r="AC341" s="15"/>
    </row>
    <row r="342" spans="3:29" s="17" customFormat="1" x14ac:dyDescent="0.25"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6"/>
      <c r="T342" s="15"/>
      <c r="U342" s="15"/>
      <c r="V342" s="15"/>
      <c r="W342" s="15"/>
      <c r="X342" s="16"/>
      <c r="Y342" s="15"/>
      <c r="Z342" s="15"/>
      <c r="AA342" s="15"/>
      <c r="AB342" s="15"/>
      <c r="AC342" s="15"/>
    </row>
    <row r="343" spans="3:29" s="17" customFormat="1" x14ac:dyDescent="0.25"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6"/>
      <c r="T343" s="15"/>
      <c r="U343" s="15"/>
      <c r="V343" s="15"/>
      <c r="W343" s="15"/>
      <c r="X343" s="16"/>
      <c r="Y343" s="15"/>
      <c r="Z343" s="15"/>
      <c r="AA343" s="15"/>
      <c r="AB343" s="15"/>
      <c r="AC343" s="15"/>
    </row>
    <row r="344" spans="3:29" s="17" customFormat="1" x14ac:dyDescent="0.25"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6"/>
      <c r="T344" s="15"/>
      <c r="U344" s="15"/>
      <c r="V344" s="15"/>
      <c r="W344" s="15"/>
      <c r="X344" s="16"/>
      <c r="Y344" s="15"/>
      <c r="Z344" s="15"/>
      <c r="AA344" s="15"/>
      <c r="AB344" s="15"/>
      <c r="AC344" s="15"/>
    </row>
    <row r="345" spans="3:29" s="17" customFormat="1" x14ac:dyDescent="0.25"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6"/>
      <c r="T345" s="15"/>
      <c r="U345" s="15"/>
      <c r="V345" s="15"/>
      <c r="W345" s="15"/>
      <c r="X345" s="16"/>
      <c r="Y345" s="15"/>
      <c r="Z345" s="15"/>
      <c r="AA345" s="15"/>
      <c r="AB345" s="15"/>
      <c r="AC345" s="15"/>
    </row>
    <row r="346" spans="3:29" s="17" customFormat="1" x14ac:dyDescent="0.25"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6"/>
      <c r="T346" s="15"/>
      <c r="U346" s="15"/>
      <c r="V346" s="15"/>
      <c r="W346" s="15"/>
      <c r="X346" s="16"/>
      <c r="Y346" s="15"/>
      <c r="Z346" s="15"/>
      <c r="AA346" s="15"/>
      <c r="AB346" s="15"/>
      <c r="AC346" s="15"/>
    </row>
    <row r="347" spans="3:29" s="17" customFormat="1" x14ac:dyDescent="0.25"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6"/>
      <c r="T347" s="15"/>
      <c r="U347" s="15"/>
      <c r="V347" s="15"/>
      <c r="W347" s="15"/>
      <c r="X347" s="16"/>
      <c r="Y347" s="15"/>
      <c r="Z347" s="15"/>
      <c r="AA347" s="15"/>
      <c r="AB347" s="15"/>
      <c r="AC347" s="15"/>
    </row>
    <row r="348" spans="3:29" s="17" customFormat="1" x14ac:dyDescent="0.25"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6"/>
      <c r="T348" s="15"/>
      <c r="U348" s="15"/>
      <c r="V348" s="15"/>
      <c r="W348" s="15"/>
      <c r="X348" s="16"/>
      <c r="Y348" s="15"/>
      <c r="Z348" s="15"/>
      <c r="AA348" s="15"/>
      <c r="AB348" s="15"/>
      <c r="AC348" s="15"/>
    </row>
    <row r="349" spans="3:29" s="17" customFormat="1" x14ac:dyDescent="0.25"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6"/>
      <c r="T349" s="15"/>
      <c r="U349" s="15"/>
      <c r="V349" s="15"/>
      <c r="W349" s="15"/>
      <c r="X349" s="16"/>
      <c r="Y349" s="15"/>
      <c r="Z349" s="15"/>
      <c r="AA349" s="15"/>
      <c r="AB349" s="15"/>
      <c r="AC349" s="15"/>
    </row>
    <row r="350" spans="3:29" s="17" customFormat="1" x14ac:dyDescent="0.25"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6"/>
      <c r="T350" s="15"/>
      <c r="U350" s="15"/>
      <c r="V350" s="15"/>
      <c r="W350" s="15"/>
      <c r="X350" s="16"/>
      <c r="Y350" s="15"/>
      <c r="Z350" s="15"/>
      <c r="AA350" s="15"/>
      <c r="AB350" s="15"/>
      <c r="AC350" s="15"/>
    </row>
    <row r="351" spans="3:29" s="17" customFormat="1" x14ac:dyDescent="0.25"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6"/>
      <c r="T351" s="15"/>
      <c r="U351" s="15"/>
      <c r="V351" s="15"/>
      <c r="W351" s="15"/>
      <c r="X351" s="16"/>
      <c r="Y351" s="15"/>
      <c r="Z351" s="15"/>
      <c r="AA351" s="15"/>
      <c r="AB351" s="15"/>
      <c r="AC351" s="15"/>
    </row>
    <row r="352" spans="3:29" s="17" customFormat="1" x14ac:dyDescent="0.25"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6"/>
      <c r="T352" s="15"/>
      <c r="U352" s="15"/>
      <c r="V352" s="15"/>
      <c r="W352" s="15"/>
      <c r="X352" s="16"/>
      <c r="Y352" s="15"/>
      <c r="Z352" s="15"/>
      <c r="AA352" s="15"/>
      <c r="AB352" s="15"/>
      <c r="AC352" s="15"/>
    </row>
    <row r="353" spans="1:29" s="17" customFormat="1" x14ac:dyDescent="0.25"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6"/>
      <c r="T353" s="15"/>
      <c r="U353" s="15"/>
      <c r="V353" s="15"/>
      <c r="W353" s="15"/>
      <c r="X353" s="16"/>
      <c r="Y353" s="15"/>
      <c r="Z353" s="15"/>
      <c r="AA353" s="15"/>
      <c r="AB353" s="15"/>
      <c r="AC353" s="15"/>
    </row>
    <row r="354" spans="1:29" s="17" customFormat="1" x14ac:dyDescent="0.25"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6"/>
      <c r="T354" s="15"/>
      <c r="U354" s="15"/>
      <c r="V354" s="15"/>
      <c r="W354" s="15"/>
      <c r="X354" s="16"/>
      <c r="Y354" s="15"/>
      <c r="Z354" s="15"/>
      <c r="AA354" s="15"/>
      <c r="AB354" s="15"/>
      <c r="AC354" s="15"/>
    </row>
    <row r="355" spans="1:29" s="17" customFormat="1" x14ac:dyDescent="0.25"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6"/>
      <c r="T355" s="15"/>
      <c r="U355" s="15"/>
      <c r="V355" s="15"/>
      <c r="W355" s="15"/>
      <c r="X355" s="16"/>
      <c r="Y355" s="15"/>
      <c r="Z355" s="15"/>
      <c r="AA355" s="15"/>
      <c r="AB355" s="15"/>
      <c r="AC355" s="15"/>
    </row>
    <row r="356" spans="1:29" s="17" customFormat="1" x14ac:dyDescent="0.25"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6"/>
      <c r="T356" s="15"/>
      <c r="U356" s="15"/>
      <c r="V356" s="15"/>
      <c r="W356" s="15"/>
      <c r="X356" s="16"/>
      <c r="Y356" s="15"/>
      <c r="Z356" s="15"/>
      <c r="AA356" s="15"/>
      <c r="AB356" s="15"/>
      <c r="AC356" s="15"/>
    </row>
    <row r="357" spans="1:29" s="17" customFormat="1" x14ac:dyDescent="0.25"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6"/>
      <c r="T357" s="15"/>
      <c r="U357" s="15"/>
      <c r="V357" s="15"/>
      <c r="W357" s="15"/>
      <c r="X357" s="16"/>
      <c r="Y357" s="15"/>
      <c r="Z357" s="15"/>
      <c r="AA357" s="15"/>
      <c r="AB357" s="15"/>
      <c r="AC357" s="15"/>
    </row>
    <row r="358" spans="1:29" s="17" customFormat="1" x14ac:dyDescent="0.25"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6"/>
      <c r="T358" s="15"/>
      <c r="U358" s="15"/>
      <c r="V358" s="15"/>
      <c r="W358" s="15"/>
      <c r="X358" s="16"/>
      <c r="Y358" s="15"/>
      <c r="Z358" s="15"/>
      <c r="AA358" s="15"/>
      <c r="AB358" s="15"/>
      <c r="AC358" s="15"/>
    </row>
    <row r="359" spans="1:29" s="17" customFormat="1" x14ac:dyDescent="0.25"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6"/>
      <c r="T359" s="15"/>
      <c r="U359" s="15"/>
      <c r="V359" s="15"/>
      <c r="W359" s="15"/>
      <c r="X359" s="16"/>
      <c r="Y359" s="15"/>
      <c r="Z359" s="15"/>
      <c r="AA359" s="15"/>
      <c r="AB359" s="15"/>
      <c r="AC359" s="15"/>
    </row>
    <row r="360" spans="1:29" s="17" customFormat="1" x14ac:dyDescent="0.25"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6"/>
      <c r="T360" s="15"/>
      <c r="U360" s="15"/>
      <c r="V360" s="15"/>
      <c r="W360" s="15"/>
      <c r="X360" s="16"/>
      <c r="Y360" s="15"/>
      <c r="Z360" s="15"/>
      <c r="AA360" s="15"/>
      <c r="AB360" s="15"/>
      <c r="AC360" s="15"/>
    </row>
    <row r="361" spans="1:29" s="17" customFormat="1" x14ac:dyDescent="0.25"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6"/>
      <c r="T361" s="15"/>
      <c r="U361" s="15"/>
      <c r="V361" s="15"/>
      <c r="W361" s="15"/>
      <c r="X361" s="16"/>
      <c r="Y361" s="15"/>
      <c r="Z361" s="15"/>
      <c r="AA361" s="15"/>
      <c r="AB361" s="15"/>
      <c r="AC361" s="15"/>
    </row>
    <row r="362" spans="1:29" s="17" customFormat="1" x14ac:dyDescent="0.25"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6"/>
      <c r="T362" s="15"/>
      <c r="U362" s="15"/>
      <c r="V362" s="15"/>
      <c r="W362" s="15"/>
      <c r="X362" s="16"/>
      <c r="Y362" s="15"/>
      <c r="Z362" s="15"/>
      <c r="AA362" s="15"/>
      <c r="AB362" s="15"/>
      <c r="AC362" s="15"/>
    </row>
    <row r="363" spans="1:29" s="17" customFormat="1" x14ac:dyDescent="0.25"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6"/>
      <c r="T363" s="15"/>
      <c r="U363" s="15"/>
      <c r="V363" s="15"/>
      <c r="W363" s="15"/>
      <c r="X363" s="16"/>
      <c r="Y363" s="15"/>
      <c r="Z363" s="15"/>
      <c r="AA363" s="15"/>
      <c r="AB363" s="15"/>
      <c r="AC363" s="15"/>
    </row>
    <row r="364" spans="1:29" s="17" customFormat="1" x14ac:dyDescent="0.25">
      <c r="A364" s="18">
        <v>2100907</v>
      </c>
      <c r="B364" s="20" t="s">
        <v>66</v>
      </c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6"/>
      <c r="T364" s="15"/>
      <c r="U364" s="15"/>
      <c r="V364" s="15"/>
      <c r="W364" s="15"/>
      <c r="X364" s="16"/>
      <c r="Y364" s="15"/>
      <c r="Z364" s="15"/>
      <c r="AA364" s="15"/>
      <c r="AB364" s="15"/>
      <c r="AC364" s="15"/>
    </row>
    <row r="365" spans="1:29" s="17" customFormat="1" x14ac:dyDescent="0.25">
      <c r="A365" s="21">
        <v>2112209</v>
      </c>
      <c r="B365" s="22" t="s">
        <v>67</v>
      </c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6"/>
      <c r="T365" s="15"/>
      <c r="U365" s="15"/>
      <c r="V365" s="15"/>
      <c r="W365" s="15"/>
      <c r="X365" s="16"/>
      <c r="Y365" s="15"/>
      <c r="Z365" s="15"/>
      <c r="AA365" s="15"/>
      <c r="AB365" s="15"/>
      <c r="AC365" s="15"/>
    </row>
    <row r="366" spans="1:29" s="17" customFormat="1" x14ac:dyDescent="0.25">
      <c r="A366" s="21">
        <v>3101003</v>
      </c>
      <c r="B366" s="22" t="s">
        <v>68</v>
      </c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6"/>
      <c r="T366" s="15"/>
      <c r="U366" s="15"/>
      <c r="V366" s="15"/>
      <c r="W366" s="15"/>
      <c r="X366" s="16"/>
      <c r="Y366" s="15"/>
      <c r="Z366" s="15"/>
      <c r="AA366" s="15"/>
      <c r="AB366" s="15"/>
      <c r="AC366" s="15"/>
    </row>
    <row r="367" spans="1:29" s="17" customFormat="1" x14ac:dyDescent="0.25">
      <c r="A367" s="18">
        <v>3101706</v>
      </c>
      <c r="B367" s="20" t="s">
        <v>69</v>
      </c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6"/>
      <c r="T367" s="15"/>
      <c r="U367" s="15"/>
      <c r="V367" s="15"/>
      <c r="W367" s="15"/>
      <c r="X367" s="16"/>
      <c r="Y367" s="15"/>
      <c r="Z367" s="15"/>
      <c r="AA367" s="15"/>
      <c r="AB367" s="15"/>
      <c r="AC367" s="15"/>
    </row>
    <row r="368" spans="1:29" s="17" customFormat="1" x14ac:dyDescent="0.25">
      <c r="A368" s="18">
        <v>3103405</v>
      </c>
      <c r="B368" s="20" t="s">
        <v>70</v>
      </c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6"/>
      <c r="T368" s="15"/>
      <c r="U368" s="15"/>
      <c r="V368" s="15"/>
      <c r="W368" s="15"/>
      <c r="X368" s="16"/>
      <c r="Y368" s="15"/>
      <c r="Z368" s="15"/>
      <c r="AA368" s="15"/>
      <c r="AB368" s="15"/>
      <c r="AC368" s="15"/>
    </row>
    <row r="369" spans="1:29" s="17" customFormat="1" x14ac:dyDescent="0.25">
      <c r="A369" s="18">
        <v>3105202</v>
      </c>
      <c r="B369" s="20" t="s">
        <v>71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6"/>
      <c r="T369" s="15"/>
      <c r="U369" s="15"/>
      <c r="V369" s="15"/>
      <c r="W369" s="15"/>
      <c r="X369" s="16"/>
      <c r="Y369" s="15"/>
      <c r="Z369" s="15"/>
      <c r="AA369" s="15"/>
      <c r="AB369" s="15"/>
      <c r="AC369" s="15"/>
    </row>
    <row r="370" spans="1:29" s="17" customFormat="1" x14ac:dyDescent="0.25">
      <c r="A370" s="18">
        <v>3106507</v>
      </c>
      <c r="B370" s="20" t="s">
        <v>72</v>
      </c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6"/>
      <c r="T370" s="15"/>
      <c r="U370" s="15"/>
      <c r="V370" s="15"/>
      <c r="W370" s="15"/>
      <c r="X370" s="16"/>
      <c r="Y370" s="15"/>
      <c r="Z370" s="15"/>
      <c r="AA370" s="15"/>
      <c r="AB370" s="15"/>
      <c r="AC370" s="15"/>
    </row>
    <row r="371" spans="1:29" s="17" customFormat="1" x14ac:dyDescent="0.25">
      <c r="A371" s="18">
        <v>3106655</v>
      </c>
      <c r="B371" s="20" t="s">
        <v>73</v>
      </c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6"/>
      <c r="T371" s="15"/>
      <c r="U371" s="15"/>
      <c r="V371" s="15"/>
      <c r="W371" s="15"/>
      <c r="X371" s="16"/>
      <c r="Y371" s="15"/>
      <c r="Z371" s="15"/>
      <c r="AA371" s="15"/>
      <c r="AB371" s="15"/>
      <c r="AC371" s="15"/>
    </row>
    <row r="372" spans="1:29" s="17" customFormat="1" x14ac:dyDescent="0.25">
      <c r="A372" s="18">
        <v>3108255</v>
      </c>
      <c r="B372" s="20" t="s">
        <v>74</v>
      </c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6"/>
      <c r="T372" s="15"/>
      <c r="U372" s="15"/>
      <c r="V372" s="15"/>
      <c r="W372" s="15"/>
      <c r="X372" s="16"/>
      <c r="Y372" s="15"/>
      <c r="Z372" s="15"/>
      <c r="AA372" s="15"/>
      <c r="AB372" s="15"/>
      <c r="AC372" s="15"/>
    </row>
    <row r="373" spans="1:29" s="17" customFormat="1" x14ac:dyDescent="0.25">
      <c r="A373" s="18">
        <v>3109402</v>
      </c>
      <c r="B373" s="20" t="s">
        <v>75</v>
      </c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6"/>
      <c r="T373" s="15"/>
      <c r="U373" s="15"/>
      <c r="V373" s="15"/>
      <c r="W373" s="15"/>
      <c r="X373" s="16"/>
      <c r="Y373" s="15"/>
      <c r="Z373" s="15"/>
      <c r="AA373" s="15"/>
      <c r="AB373" s="15"/>
      <c r="AC373" s="15"/>
    </row>
    <row r="374" spans="1:29" s="17" customFormat="1" x14ac:dyDescent="0.25">
      <c r="A374" s="18">
        <v>3102704</v>
      </c>
      <c r="B374" s="20" t="s">
        <v>76</v>
      </c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6"/>
      <c r="T374" s="15"/>
      <c r="U374" s="15"/>
      <c r="V374" s="15"/>
      <c r="W374" s="15"/>
      <c r="X374" s="16"/>
      <c r="Y374" s="15"/>
      <c r="Z374" s="15"/>
      <c r="AA374" s="15"/>
      <c r="AB374" s="15"/>
      <c r="AC374" s="15"/>
    </row>
    <row r="375" spans="1:29" s="17" customFormat="1" x14ac:dyDescent="0.25">
      <c r="A375" s="18">
        <v>3112703</v>
      </c>
      <c r="B375" s="20" t="s">
        <v>77</v>
      </c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6"/>
      <c r="T375" s="15"/>
      <c r="U375" s="15"/>
      <c r="V375" s="15"/>
      <c r="W375" s="15"/>
      <c r="X375" s="16"/>
      <c r="Y375" s="15"/>
      <c r="Z375" s="15"/>
      <c r="AA375" s="15"/>
      <c r="AB375" s="15"/>
      <c r="AC375" s="15"/>
    </row>
    <row r="376" spans="1:29" s="17" customFormat="1" x14ac:dyDescent="0.25">
      <c r="A376" s="18">
        <v>3113008</v>
      </c>
      <c r="B376" s="20" t="s">
        <v>78</v>
      </c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6"/>
      <c r="T376" s="15"/>
      <c r="U376" s="15"/>
      <c r="V376" s="15"/>
      <c r="W376" s="15"/>
      <c r="X376" s="16"/>
      <c r="Y376" s="15"/>
      <c r="Z376" s="15"/>
      <c r="AA376" s="15"/>
      <c r="AB376" s="15"/>
      <c r="AC376" s="15"/>
    </row>
    <row r="377" spans="1:29" s="17" customFormat="1" x14ac:dyDescent="0.25">
      <c r="A377" s="18">
        <v>3115474</v>
      </c>
      <c r="B377" s="20" t="s">
        <v>79</v>
      </c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6"/>
      <c r="T377" s="15"/>
      <c r="U377" s="15"/>
      <c r="V377" s="15"/>
      <c r="W377" s="15"/>
      <c r="X377" s="16"/>
      <c r="Y377" s="15"/>
      <c r="Z377" s="15"/>
      <c r="AA377" s="15"/>
      <c r="AB377" s="15"/>
      <c r="AC377" s="15"/>
    </row>
    <row r="378" spans="1:29" s="17" customFormat="1" x14ac:dyDescent="0.25">
      <c r="A378" s="18">
        <v>3116100</v>
      </c>
      <c r="B378" s="20" t="s">
        <v>80</v>
      </c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6"/>
      <c r="T378" s="15"/>
      <c r="U378" s="15"/>
      <c r="V378" s="15"/>
      <c r="W378" s="15"/>
      <c r="X378" s="16"/>
      <c r="Y378" s="15"/>
      <c r="Z378" s="15"/>
      <c r="AA378" s="15"/>
      <c r="AB378" s="15"/>
      <c r="AC378" s="15"/>
    </row>
    <row r="379" spans="1:29" s="17" customFormat="1" x14ac:dyDescent="0.25">
      <c r="A379" s="18">
        <v>3117009</v>
      </c>
      <c r="B379" s="20" t="s">
        <v>81</v>
      </c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6"/>
      <c r="T379" s="15"/>
      <c r="U379" s="15"/>
      <c r="V379" s="15"/>
      <c r="W379" s="15"/>
      <c r="X379" s="16"/>
      <c r="Y379" s="15"/>
      <c r="Z379" s="15"/>
      <c r="AA379" s="15"/>
      <c r="AB379" s="15"/>
      <c r="AC379" s="15"/>
    </row>
    <row r="380" spans="1:29" s="17" customFormat="1" x14ac:dyDescent="0.25">
      <c r="A380" s="18">
        <v>3117836</v>
      </c>
      <c r="B380" s="20" t="s">
        <v>82</v>
      </c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6"/>
      <c r="T380" s="15"/>
      <c r="U380" s="15"/>
      <c r="V380" s="15"/>
      <c r="W380" s="15"/>
      <c r="X380" s="16"/>
      <c r="Y380" s="15"/>
      <c r="Z380" s="15"/>
      <c r="AA380" s="15"/>
      <c r="AB380" s="15"/>
      <c r="AC380" s="15"/>
    </row>
    <row r="381" spans="1:29" s="17" customFormat="1" x14ac:dyDescent="0.25">
      <c r="A381" s="18">
        <v>3119500</v>
      </c>
      <c r="B381" s="20" t="s">
        <v>83</v>
      </c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6"/>
      <c r="T381" s="15"/>
      <c r="U381" s="15"/>
      <c r="V381" s="15"/>
      <c r="W381" s="15"/>
      <c r="X381" s="16"/>
      <c r="Y381" s="15"/>
      <c r="Z381" s="15"/>
      <c r="AA381" s="15"/>
      <c r="AB381" s="15"/>
      <c r="AC381" s="15"/>
    </row>
    <row r="382" spans="1:29" s="17" customFormat="1" x14ac:dyDescent="0.25">
      <c r="A382" s="18">
        <v>3120300</v>
      </c>
      <c r="B382" s="20" t="s">
        <v>84</v>
      </c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6"/>
      <c r="T382" s="15"/>
      <c r="U382" s="15"/>
      <c r="V382" s="15"/>
      <c r="W382" s="15"/>
      <c r="X382" s="16"/>
      <c r="Y382" s="15"/>
      <c r="Z382" s="15"/>
      <c r="AA382" s="15"/>
      <c r="AB382" s="15"/>
      <c r="AC382" s="15"/>
    </row>
    <row r="383" spans="1:29" s="17" customFormat="1" x14ac:dyDescent="0.25">
      <c r="A383" s="18">
        <v>3120870</v>
      </c>
      <c r="B383" s="20" t="s">
        <v>85</v>
      </c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6"/>
      <c r="T383" s="15"/>
      <c r="U383" s="15"/>
      <c r="V383" s="15"/>
      <c r="W383" s="15"/>
      <c r="X383" s="16"/>
      <c r="Y383" s="15"/>
      <c r="Z383" s="15"/>
      <c r="AA383" s="15"/>
      <c r="AB383" s="15"/>
      <c r="AC383" s="15"/>
    </row>
    <row r="384" spans="1:29" s="17" customFormat="1" x14ac:dyDescent="0.25">
      <c r="A384" s="18">
        <v>3122355</v>
      </c>
      <c r="B384" s="20" t="s">
        <v>86</v>
      </c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6"/>
      <c r="T384" s="15"/>
      <c r="U384" s="15"/>
      <c r="V384" s="15"/>
      <c r="W384" s="15"/>
      <c r="X384" s="16"/>
      <c r="Y384" s="15"/>
      <c r="Z384" s="15"/>
      <c r="AA384" s="15"/>
      <c r="AB384" s="15"/>
      <c r="AC384" s="15"/>
    </row>
    <row r="385" spans="1:29" s="17" customFormat="1" x14ac:dyDescent="0.25">
      <c r="A385" s="18">
        <v>3122454</v>
      </c>
      <c r="B385" s="20" t="s">
        <v>87</v>
      </c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6"/>
      <c r="T385" s="15"/>
      <c r="U385" s="15"/>
      <c r="V385" s="15"/>
      <c r="W385" s="15"/>
      <c r="X385" s="16"/>
      <c r="Y385" s="15"/>
      <c r="Z385" s="15"/>
      <c r="AA385" s="15"/>
      <c r="AB385" s="15"/>
      <c r="AC385" s="15"/>
    </row>
    <row r="386" spans="1:29" s="17" customFormat="1" x14ac:dyDescent="0.25">
      <c r="A386" s="18">
        <v>3124302</v>
      </c>
      <c r="B386" s="20" t="s">
        <v>88</v>
      </c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6"/>
      <c r="T386" s="15"/>
      <c r="U386" s="15"/>
      <c r="V386" s="15"/>
      <c r="W386" s="15"/>
      <c r="X386" s="16"/>
      <c r="Y386" s="15"/>
      <c r="Z386" s="15"/>
      <c r="AA386" s="15"/>
      <c r="AB386" s="15"/>
      <c r="AC386" s="15"/>
    </row>
    <row r="387" spans="1:29" s="17" customFormat="1" x14ac:dyDescent="0.25">
      <c r="A387" s="18">
        <v>3125606</v>
      </c>
      <c r="B387" s="20" t="s">
        <v>89</v>
      </c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6"/>
      <c r="T387" s="15"/>
      <c r="U387" s="15"/>
      <c r="V387" s="15"/>
      <c r="W387" s="15"/>
      <c r="X387" s="16"/>
      <c r="Y387" s="15"/>
      <c r="Z387" s="15"/>
      <c r="AA387" s="15"/>
      <c r="AB387" s="15"/>
      <c r="AC387" s="15"/>
    </row>
    <row r="388" spans="1:29" s="17" customFormat="1" x14ac:dyDescent="0.25">
      <c r="A388" s="18">
        <v>3126505</v>
      </c>
      <c r="B388" s="20" t="s">
        <v>90</v>
      </c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6"/>
      <c r="T388" s="15"/>
      <c r="U388" s="15"/>
      <c r="V388" s="15"/>
      <c r="W388" s="15"/>
      <c r="X388" s="16"/>
      <c r="Y388" s="15"/>
      <c r="Z388" s="15"/>
      <c r="AA388" s="15"/>
      <c r="AB388" s="15"/>
      <c r="AC388" s="15"/>
    </row>
    <row r="389" spans="1:29" s="17" customFormat="1" x14ac:dyDescent="0.25">
      <c r="A389" s="18">
        <v>3126703</v>
      </c>
      <c r="B389" s="20" t="s">
        <v>91</v>
      </c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6"/>
      <c r="T389" s="15"/>
      <c r="U389" s="15"/>
      <c r="V389" s="15"/>
      <c r="W389" s="15"/>
      <c r="X389" s="16"/>
      <c r="Y389" s="15"/>
      <c r="Z389" s="15"/>
      <c r="AA389" s="15"/>
      <c r="AB389" s="15"/>
      <c r="AC389" s="15"/>
    </row>
    <row r="390" spans="1:29" s="17" customFormat="1" x14ac:dyDescent="0.25">
      <c r="A390" s="18">
        <v>3127073</v>
      </c>
      <c r="B390" s="20" t="s">
        <v>92</v>
      </c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6"/>
      <c r="T390" s="15"/>
      <c r="U390" s="15"/>
      <c r="V390" s="15"/>
      <c r="W390" s="15"/>
      <c r="X390" s="16"/>
      <c r="Y390" s="15"/>
      <c r="Z390" s="15"/>
      <c r="AA390" s="15"/>
      <c r="AB390" s="15"/>
      <c r="AC390" s="15"/>
    </row>
    <row r="391" spans="1:29" s="17" customFormat="1" x14ac:dyDescent="0.25">
      <c r="A391" s="18">
        <v>3127339</v>
      </c>
      <c r="B391" s="20" t="s">
        <v>93</v>
      </c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6"/>
      <c r="T391" s="15"/>
      <c r="U391" s="15"/>
      <c r="V391" s="15"/>
      <c r="W391" s="15"/>
      <c r="X391" s="16"/>
      <c r="Y391" s="15"/>
      <c r="Z391" s="15"/>
      <c r="AA391" s="15"/>
      <c r="AB391" s="15"/>
      <c r="AC391" s="15"/>
    </row>
    <row r="392" spans="1:29" s="17" customFormat="1" x14ac:dyDescent="0.25">
      <c r="A392" s="18">
        <v>3127800</v>
      </c>
      <c r="B392" s="20" t="s">
        <v>94</v>
      </c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6"/>
      <c r="T392" s="15"/>
      <c r="U392" s="15"/>
      <c r="V392" s="15"/>
      <c r="W392" s="15"/>
      <c r="X392" s="16"/>
      <c r="Y392" s="15"/>
      <c r="Z392" s="15"/>
      <c r="AA392" s="15"/>
      <c r="AB392" s="15"/>
      <c r="AC392" s="15"/>
    </row>
    <row r="393" spans="1:29" s="17" customFormat="1" x14ac:dyDescent="0.25">
      <c r="A393" s="18">
        <v>3129657</v>
      </c>
      <c r="B393" s="20" t="s">
        <v>95</v>
      </c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6"/>
      <c r="T393" s="15"/>
      <c r="U393" s="15"/>
      <c r="V393" s="15"/>
      <c r="W393" s="15"/>
      <c r="X393" s="16"/>
      <c r="Y393" s="15"/>
      <c r="Z393" s="15"/>
      <c r="AA393" s="15"/>
      <c r="AB393" s="15"/>
      <c r="AC393" s="15"/>
    </row>
    <row r="394" spans="1:29" s="17" customFormat="1" x14ac:dyDescent="0.25">
      <c r="A394" s="18">
        <v>3130655</v>
      </c>
      <c r="B394" s="20" t="s">
        <v>96</v>
      </c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6"/>
      <c r="T394" s="15"/>
      <c r="U394" s="15"/>
      <c r="V394" s="15"/>
      <c r="W394" s="15"/>
      <c r="X394" s="16"/>
      <c r="Y394" s="15"/>
      <c r="Z394" s="15"/>
      <c r="AA394" s="15"/>
      <c r="AB394" s="15"/>
      <c r="AC394" s="15"/>
    </row>
    <row r="395" spans="1:29" s="17" customFormat="1" x14ac:dyDescent="0.25">
      <c r="A395" s="18">
        <v>3132107</v>
      </c>
      <c r="B395" s="20" t="s">
        <v>97</v>
      </c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6"/>
      <c r="T395" s="15"/>
      <c r="U395" s="15"/>
      <c r="V395" s="15"/>
      <c r="W395" s="15"/>
      <c r="X395" s="16"/>
      <c r="Y395" s="15"/>
      <c r="Z395" s="15"/>
      <c r="AA395" s="15"/>
      <c r="AB395" s="15"/>
      <c r="AC395" s="15"/>
    </row>
    <row r="396" spans="1:29" s="17" customFormat="1" x14ac:dyDescent="0.25">
      <c r="A396" s="18">
        <v>3133303</v>
      </c>
      <c r="B396" s="20" t="s">
        <v>98</v>
      </c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6"/>
      <c r="T396" s="15"/>
      <c r="U396" s="15"/>
      <c r="V396" s="15"/>
      <c r="W396" s="15"/>
      <c r="X396" s="16"/>
      <c r="Y396" s="15"/>
      <c r="Z396" s="15"/>
      <c r="AA396" s="15"/>
      <c r="AB396" s="15"/>
      <c r="AC396" s="15"/>
    </row>
    <row r="397" spans="1:29" s="17" customFormat="1" x14ac:dyDescent="0.25">
      <c r="A397" s="18">
        <v>3134004</v>
      </c>
      <c r="B397" s="20" t="s">
        <v>99</v>
      </c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6"/>
      <c r="T397" s="15"/>
      <c r="U397" s="15"/>
      <c r="V397" s="15"/>
      <c r="W397" s="15"/>
      <c r="X397" s="16"/>
      <c r="Y397" s="15"/>
      <c r="Z397" s="15"/>
      <c r="AA397" s="15"/>
      <c r="AB397" s="15"/>
      <c r="AC397" s="15"/>
    </row>
    <row r="398" spans="1:29" s="17" customFormat="1" x14ac:dyDescent="0.25">
      <c r="A398" s="18">
        <v>3134707</v>
      </c>
      <c r="B398" s="20" t="s">
        <v>100</v>
      </c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6"/>
      <c r="T398" s="15"/>
      <c r="U398" s="15"/>
      <c r="V398" s="15"/>
      <c r="W398" s="15"/>
      <c r="X398" s="16"/>
      <c r="Y398" s="15"/>
      <c r="Z398" s="15"/>
      <c r="AA398" s="15"/>
      <c r="AB398" s="15"/>
      <c r="AC398" s="15"/>
    </row>
    <row r="399" spans="1:29" s="17" customFormat="1" x14ac:dyDescent="0.25">
      <c r="A399" s="18">
        <v>3135050</v>
      </c>
      <c r="B399" s="20" t="s">
        <v>101</v>
      </c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6"/>
      <c r="T399" s="15"/>
      <c r="U399" s="15"/>
      <c r="V399" s="15"/>
      <c r="W399" s="15"/>
      <c r="X399" s="16"/>
      <c r="Y399" s="15"/>
      <c r="Z399" s="15"/>
      <c r="AA399" s="15"/>
      <c r="AB399" s="15"/>
      <c r="AC399" s="15"/>
    </row>
    <row r="400" spans="1:29" s="17" customFormat="1" x14ac:dyDescent="0.25">
      <c r="A400" s="18">
        <v>3135100</v>
      </c>
      <c r="B400" s="20" t="s">
        <v>102</v>
      </c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6"/>
      <c r="T400" s="15"/>
      <c r="U400" s="15"/>
      <c r="V400" s="15"/>
      <c r="W400" s="15"/>
      <c r="X400" s="16"/>
      <c r="Y400" s="15"/>
      <c r="Z400" s="15"/>
      <c r="AA400" s="15"/>
      <c r="AB400" s="15"/>
      <c r="AC400" s="15"/>
    </row>
    <row r="401" spans="1:29" s="17" customFormat="1" x14ac:dyDescent="0.25">
      <c r="A401" s="18">
        <v>3135209</v>
      </c>
      <c r="B401" s="20" t="s">
        <v>103</v>
      </c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6"/>
      <c r="T401" s="15"/>
      <c r="U401" s="15"/>
      <c r="V401" s="15"/>
      <c r="W401" s="15"/>
      <c r="X401" s="16"/>
      <c r="Y401" s="15"/>
      <c r="Z401" s="15"/>
      <c r="AA401" s="15"/>
      <c r="AB401" s="15"/>
      <c r="AC401" s="15"/>
    </row>
    <row r="402" spans="1:29" s="17" customFormat="1" x14ac:dyDescent="0.25">
      <c r="A402" s="18">
        <v>3135357</v>
      </c>
      <c r="B402" s="20" t="s">
        <v>104</v>
      </c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6"/>
      <c r="T402" s="15"/>
      <c r="U402" s="15"/>
      <c r="V402" s="15"/>
      <c r="W402" s="15"/>
      <c r="X402" s="16"/>
      <c r="Y402" s="15"/>
      <c r="Z402" s="15"/>
      <c r="AA402" s="15"/>
      <c r="AB402" s="15"/>
      <c r="AC402" s="15"/>
    </row>
    <row r="403" spans="1:29" s="17" customFormat="1" x14ac:dyDescent="0.25">
      <c r="A403" s="18">
        <v>3135456</v>
      </c>
      <c r="B403" s="20" t="s">
        <v>105</v>
      </c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6"/>
      <c r="T403" s="15"/>
      <c r="U403" s="15"/>
      <c r="V403" s="15"/>
      <c r="W403" s="15"/>
      <c r="X403" s="16"/>
      <c r="Y403" s="15"/>
      <c r="Z403" s="15"/>
      <c r="AA403" s="15"/>
      <c r="AB403" s="15"/>
      <c r="AC403" s="15"/>
    </row>
    <row r="404" spans="1:29" s="17" customFormat="1" x14ac:dyDescent="0.25">
      <c r="A404" s="18">
        <v>3135803</v>
      </c>
      <c r="B404" s="20" t="s">
        <v>106</v>
      </c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6"/>
      <c r="T404" s="15"/>
      <c r="U404" s="15"/>
      <c r="V404" s="15"/>
      <c r="W404" s="15"/>
      <c r="X404" s="16"/>
      <c r="Y404" s="15"/>
      <c r="Z404" s="15"/>
      <c r="AA404" s="15"/>
      <c r="AB404" s="15"/>
      <c r="AC404" s="15"/>
    </row>
    <row r="405" spans="1:29" s="17" customFormat="1" x14ac:dyDescent="0.25">
      <c r="A405" s="18">
        <v>3136009</v>
      </c>
      <c r="B405" s="20" t="s">
        <v>107</v>
      </c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6"/>
      <c r="T405" s="15"/>
      <c r="U405" s="15"/>
      <c r="V405" s="15"/>
      <c r="W405" s="15"/>
      <c r="X405" s="16"/>
      <c r="Y405" s="15"/>
      <c r="Z405" s="15"/>
      <c r="AA405" s="15"/>
      <c r="AB405" s="15"/>
      <c r="AC405" s="15"/>
    </row>
    <row r="406" spans="1:29" s="17" customFormat="1" x14ac:dyDescent="0.25">
      <c r="A406" s="18">
        <v>3136504</v>
      </c>
      <c r="B406" s="20" t="s">
        <v>108</v>
      </c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6"/>
      <c r="T406" s="15"/>
      <c r="U406" s="15"/>
      <c r="V406" s="15"/>
      <c r="W406" s="15"/>
      <c r="X406" s="16"/>
      <c r="Y406" s="15"/>
      <c r="Z406" s="15"/>
      <c r="AA406" s="15"/>
      <c r="AB406" s="15"/>
      <c r="AC406" s="15"/>
    </row>
    <row r="407" spans="1:29" s="17" customFormat="1" x14ac:dyDescent="0.25">
      <c r="A407" s="18">
        <v>3136520</v>
      </c>
      <c r="B407" s="20" t="s">
        <v>109</v>
      </c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6"/>
      <c r="T407" s="15"/>
      <c r="U407" s="15"/>
      <c r="V407" s="15"/>
      <c r="W407" s="15"/>
      <c r="X407" s="16"/>
      <c r="Y407" s="15"/>
      <c r="Z407" s="15"/>
      <c r="AA407" s="15"/>
      <c r="AB407" s="15"/>
      <c r="AC407" s="15"/>
    </row>
    <row r="408" spans="1:29" s="17" customFormat="1" x14ac:dyDescent="0.25">
      <c r="A408" s="18">
        <v>3136579</v>
      </c>
      <c r="B408" s="20" t="s">
        <v>110</v>
      </c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6"/>
      <c r="T408" s="15"/>
      <c r="U408" s="15"/>
      <c r="V408" s="15"/>
      <c r="W408" s="15"/>
      <c r="X408" s="16"/>
      <c r="Y408" s="15"/>
      <c r="Z408" s="15"/>
      <c r="AA408" s="15"/>
      <c r="AB408" s="15"/>
      <c r="AC408" s="15"/>
    </row>
    <row r="409" spans="1:29" s="17" customFormat="1" x14ac:dyDescent="0.25">
      <c r="A409" s="18">
        <v>3136959</v>
      </c>
      <c r="B409" s="20" t="s">
        <v>111</v>
      </c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6"/>
      <c r="T409" s="15"/>
      <c r="U409" s="15"/>
      <c r="V409" s="15"/>
      <c r="W409" s="15"/>
      <c r="X409" s="16"/>
      <c r="Y409" s="15"/>
      <c r="Z409" s="15"/>
      <c r="AA409" s="15"/>
      <c r="AB409" s="15"/>
      <c r="AC409" s="15"/>
    </row>
    <row r="410" spans="1:29" s="17" customFormat="1" x14ac:dyDescent="0.25">
      <c r="A410" s="18">
        <v>3138658</v>
      </c>
      <c r="B410" s="20" t="s">
        <v>112</v>
      </c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6"/>
      <c r="T410" s="15"/>
      <c r="U410" s="15"/>
      <c r="V410" s="15"/>
      <c r="W410" s="15"/>
      <c r="X410" s="16"/>
      <c r="Y410" s="15"/>
      <c r="Z410" s="15"/>
      <c r="AA410" s="15"/>
      <c r="AB410" s="15"/>
      <c r="AC410" s="15"/>
    </row>
    <row r="411" spans="1:29" s="17" customFormat="1" x14ac:dyDescent="0.25">
      <c r="A411" s="18">
        <v>3139250</v>
      </c>
      <c r="B411" s="20" t="s">
        <v>113</v>
      </c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6"/>
      <c r="T411" s="15"/>
      <c r="U411" s="15"/>
      <c r="V411" s="15"/>
      <c r="W411" s="15"/>
      <c r="X411" s="16"/>
      <c r="Y411" s="15"/>
      <c r="Z411" s="15"/>
      <c r="AA411" s="15"/>
      <c r="AB411" s="15"/>
      <c r="AC411" s="15"/>
    </row>
    <row r="412" spans="1:29" s="17" customFormat="1" x14ac:dyDescent="0.25">
      <c r="A412" s="18">
        <v>3139300</v>
      </c>
      <c r="B412" s="20" t="s">
        <v>114</v>
      </c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6"/>
      <c r="T412" s="15"/>
      <c r="U412" s="15"/>
      <c r="V412" s="15"/>
      <c r="W412" s="15"/>
      <c r="X412" s="16"/>
      <c r="Y412" s="15"/>
      <c r="Z412" s="15"/>
      <c r="AA412" s="15"/>
      <c r="AB412" s="15"/>
      <c r="AC412" s="15"/>
    </row>
    <row r="413" spans="1:29" s="17" customFormat="1" x14ac:dyDescent="0.25">
      <c r="A413" s="18">
        <v>3140555</v>
      </c>
      <c r="B413" s="20" t="s">
        <v>115</v>
      </c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6"/>
      <c r="T413" s="15"/>
      <c r="U413" s="15"/>
      <c r="V413" s="15"/>
      <c r="W413" s="15"/>
      <c r="X413" s="16"/>
      <c r="Y413" s="15"/>
      <c r="Z413" s="15"/>
      <c r="AA413" s="15"/>
      <c r="AB413" s="15"/>
      <c r="AC413" s="15"/>
    </row>
    <row r="414" spans="1:29" s="17" customFormat="1" x14ac:dyDescent="0.25">
      <c r="A414" s="18">
        <v>3140852</v>
      </c>
      <c r="B414" s="20" t="s">
        <v>116</v>
      </c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6"/>
      <c r="T414" s="15"/>
      <c r="U414" s="15"/>
      <c r="V414" s="15"/>
      <c r="W414" s="15"/>
      <c r="X414" s="16"/>
      <c r="Y414" s="15"/>
      <c r="Z414" s="15"/>
      <c r="AA414" s="15"/>
      <c r="AB414" s="15"/>
      <c r="AC414" s="15"/>
    </row>
    <row r="415" spans="1:29" s="17" customFormat="1" x14ac:dyDescent="0.25">
      <c r="A415" s="18">
        <v>3141009</v>
      </c>
      <c r="B415" s="20" t="s">
        <v>117</v>
      </c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6"/>
      <c r="T415" s="15"/>
      <c r="U415" s="15"/>
      <c r="V415" s="15"/>
      <c r="W415" s="15"/>
      <c r="X415" s="16"/>
      <c r="Y415" s="15"/>
      <c r="Z415" s="15"/>
      <c r="AA415" s="15"/>
      <c r="AB415" s="15"/>
      <c r="AC415" s="15"/>
    </row>
    <row r="416" spans="1:29" s="17" customFormat="1" x14ac:dyDescent="0.25">
      <c r="A416" s="18">
        <v>3141405</v>
      </c>
      <c r="B416" s="20" t="s">
        <v>118</v>
      </c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6"/>
      <c r="T416" s="15"/>
      <c r="U416" s="15"/>
      <c r="V416" s="15"/>
      <c r="W416" s="15"/>
      <c r="X416" s="16"/>
      <c r="Y416" s="15"/>
      <c r="Z416" s="15"/>
      <c r="AA416" s="15"/>
      <c r="AB416" s="15"/>
      <c r="AC416" s="15"/>
    </row>
    <row r="417" spans="1:29" s="17" customFormat="1" x14ac:dyDescent="0.25">
      <c r="A417" s="18">
        <v>3142254</v>
      </c>
      <c r="B417" s="20" t="s">
        <v>119</v>
      </c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6"/>
      <c r="T417" s="15"/>
      <c r="U417" s="15"/>
      <c r="V417" s="15"/>
      <c r="W417" s="15"/>
      <c r="X417" s="16"/>
      <c r="Y417" s="15"/>
      <c r="Z417" s="15"/>
      <c r="AA417" s="15"/>
      <c r="AB417" s="15"/>
      <c r="AC417" s="15"/>
    </row>
    <row r="418" spans="1:29" s="17" customFormat="1" x14ac:dyDescent="0.25">
      <c r="A418" s="18">
        <v>3142700</v>
      </c>
      <c r="B418" s="20" t="s">
        <v>120</v>
      </c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6"/>
      <c r="T418" s="15"/>
      <c r="U418" s="15"/>
      <c r="V418" s="15"/>
      <c r="W418" s="15"/>
      <c r="X418" s="16"/>
      <c r="Y418" s="15"/>
      <c r="Z418" s="15"/>
      <c r="AA418" s="15"/>
      <c r="AB418" s="15"/>
      <c r="AC418" s="15"/>
    </row>
    <row r="419" spans="1:29" s="17" customFormat="1" x14ac:dyDescent="0.25">
      <c r="A419" s="18">
        <v>3142908</v>
      </c>
      <c r="B419" s="20" t="s">
        <v>121</v>
      </c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6"/>
      <c r="T419" s="15"/>
      <c r="U419" s="15"/>
      <c r="V419" s="15"/>
      <c r="W419" s="15"/>
      <c r="X419" s="16"/>
      <c r="Y419" s="15"/>
      <c r="Z419" s="15"/>
      <c r="AA419" s="15"/>
      <c r="AB419" s="15"/>
      <c r="AC419" s="15"/>
    </row>
    <row r="420" spans="1:29" s="17" customFormat="1" x14ac:dyDescent="0.25">
      <c r="A420" s="18">
        <v>3143153</v>
      </c>
      <c r="B420" s="20" t="s">
        <v>122</v>
      </c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6"/>
      <c r="T420" s="15"/>
      <c r="U420" s="15"/>
      <c r="V420" s="15"/>
      <c r="W420" s="15"/>
      <c r="X420" s="16"/>
      <c r="Y420" s="15"/>
      <c r="Z420" s="15"/>
      <c r="AA420" s="15"/>
      <c r="AB420" s="15"/>
      <c r="AC420" s="15"/>
    </row>
    <row r="421" spans="1:29" s="17" customFormat="1" x14ac:dyDescent="0.25">
      <c r="A421" s="18">
        <v>3143450</v>
      </c>
      <c r="B421" s="20" t="s">
        <v>123</v>
      </c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6"/>
      <c r="T421" s="15"/>
      <c r="U421" s="15"/>
      <c r="V421" s="15"/>
      <c r="W421" s="15"/>
      <c r="X421" s="16"/>
      <c r="Y421" s="15"/>
      <c r="Z421" s="15"/>
      <c r="AA421" s="15"/>
      <c r="AB421" s="15"/>
      <c r="AC421" s="15"/>
    </row>
    <row r="422" spans="1:29" s="17" customFormat="1" x14ac:dyDescent="0.25">
      <c r="A422" s="18">
        <v>3144656</v>
      </c>
      <c r="B422" s="20" t="s">
        <v>124</v>
      </c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6"/>
      <c r="T422" s="15"/>
      <c r="U422" s="15"/>
      <c r="V422" s="15"/>
      <c r="W422" s="15"/>
      <c r="X422" s="16"/>
      <c r="Y422" s="15"/>
      <c r="Z422" s="15"/>
      <c r="AA422" s="15"/>
      <c r="AB422" s="15"/>
      <c r="AC422" s="15"/>
    </row>
    <row r="423" spans="1:29" s="17" customFormat="1" x14ac:dyDescent="0.25">
      <c r="A423" s="18">
        <v>3145059</v>
      </c>
      <c r="B423" s="20" t="s">
        <v>125</v>
      </c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6"/>
      <c r="T423" s="15"/>
      <c r="U423" s="15"/>
      <c r="V423" s="15"/>
      <c r="W423" s="15"/>
      <c r="X423" s="16"/>
      <c r="Y423" s="15"/>
      <c r="Z423" s="15"/>
      <c r="AA423" s="15"/>
      <c r="AB423" s="15"/>
      <c r="AC423" s="15"/>
    </row>
    <row r="424" spans="1:29" s="17" customFormat="1" x14ac:dyDescent="0.25">
      <c r="A424" s="18">
        <v>3145307</v>
      </c>
      <c r="B424" s="20" t="s">
        <v>126</v>
      </c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6"/>
      <c r="T424" s="15"/>
      <c r="U424" s="15"/>
      <c r="V424" s="15"/>
      <c r="W424" s="15"/>
      <c r="X424" s="16"/>
      <c r="Y424" s="15"/>
      <c r="Z424" s="15"/>
      <c r="AA424" s="15"/>
      <c r="AB424" s="15"/>
      <c r="AC424" s="15"/>
    </row>
    <row r="425" spans="1:29" s="17" customFormat="1" x14ac:dyDescent="0.25">
      <c r="A425" s="18">
        <v>3145372</v>
      </c>
      <c r="B425" s="20" t="s">
        <v>127</v>
      </c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6"/>
      <c r="T425" s="15"/>
      <c r="U425" s="15"/>
      <c r="V425" s="15"/>
      <c r="W425" s="15"/>
      <c r="X425" s="16"/>
      <c r="Y425" s="15"/>
      <c r="Z425" s="15"/>
      <c r="AA425" s="15"/>
      <c r="AB425" s="15"/>
      <c r="AC425" s="15"/>
    </row>
    <row r="426" spans="1:29" s="17" customFormat="1" x14ac:dyDescent="0.25">
      <c r="A426" s="18">
        <v>3146255</v>
      </c>
      <c r="B426" s="20" t="s">
        <v>128</v>
      </c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6"/>
      <c r="T426" s="15"/>
      <c r="U426" s="15"/>
      <c r="V426" s="15"/>
      <c r="W426" s="15"/>
      <c r="X426" s="16"/>
      <c r="Y426" s="15"/>
      <c r="Z426" s="15"/>
      <c r="AA426" s="15"/>
      <c r="AB426" s="15"/>
      <c r="AC426" s="15"/>
    </row>
    <row r="427" spans="1:29" s="17" customFormat="1" x14ac:dyDescent="0.25">
      <c r="A427" s="18">
        <v>3146305</v>
      </c>
      <c r="B427" s="20" t="s">
        <v>129</v>
      </c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6"/>
      <c r="T427" s="15"/>
      <c r="U427" s="15"/>
      <c r="V427" s="15"/>
      <c r="W427" s="15"/>
      <c r="X427" s="16"/>
      <c r="Y427" s="15"/>
      <c r="Z427" s="15"/>
      <c r="AA427" s="15"/>
      <c r="AB427" s="15"/>
      <c r="AC427" s="15"/>
    </row>
    <row r="428" spans="1:29" s="17" customFormat="1" x14ac:dyDescent="0.25">
      <c r="A428" s="18">
        <v>3146552</v>
      </c>
      <c r="B428" s="20" t="s">
        <v>130</v>
      </c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6"/>
      <c r="T428" s="15"/>
      <c r="U428" s="15"/>
      <c r="V428" s="15"/>
      <c r="W428" s="15"/>
      <c r="X428" s="16"/>
      <c r="Y428" s="15"/>
      <c r="Z428" s="15"/>
      <c r="AA428" s="15"/>
      <c r="AB428" s="15"/>
      <c r="AC428" s="15"/>
    </row>
    <row r="429" spans="1:29" s="17" customFormat="1" x14ac:dyDescent="0.25">
      <c r="A429" s="18">
        <v>3147956</v>
      </c>
      <c r="B429" s="20" t="s">
        <v>131</v>
      </c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6"/>
      <c r="T429" s="15"/>
      <c r="U429" s="15"/>
      <c r="V429" s="15"/>
      <c r="W429" s="15"/>
      <c r="X429" s="16"/>
      <c r="Y429" s="15"/>
      <c r="Z429" s="15"/>
      <c r="AA429" s="15"/>
      <c r="AB429" s="15"/>
      <c r="AC429" s="15"/>
    </row>
    <row r="430" spans="1:29" s="17" customFormat="1" x14ac:dyDescent="0.25">
      <c r="A430" s="18">
        <v>3148707</v>
      </c>
      <c r="B430" s="20" t="s">
        <v>132</v>
      </c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6"/>
      <c r="T430" s="15"/>
      <c r="U430" s="15"/>
      <c r="V430" s="15"/>
      <c r="W430" s="15"/>
      <c r="X430" s="16"/>
      <c r="Y430" s="15"/>
      <c r="Z430" s="15"/>
      <c r="AA430" s="15"/>
      <c r="AB430" s="15"/>
      <c r="AC430" s="15"/>
    </row>
    <row r="431" spans="1:29" s="17" customFormat="1" x14ac:dyDescent="0.25">
      <c r="A431" s="18">
        <v>3149150</v>
      </c>
      <c r="B431" s="20" t="s">
        <v>133</v>
      </c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6"/>
      <c r="T431" s="15"/>
      <c r="U431" s="15"/>
      <c r="V431" s="15"/>
      <c r="W431" s="15"/>
      <c r="X431" s="16"/>
      <c r="Y431" s="15"/>
      <c r="Z431" s="15"/>
      <c r="AA431" s="15"/>
      <c r="AB431" s="15"/>
      <c r="AC431" s="15"/>
    </row>
    <row r="432" spans="1:29" s="17" customFormat="1" x14ac:dyDescent="0.25">
      <c r="A432" s="18">
        <v>3151206</v>
      </c>
      <c r="B432" s="20" t="s">
        <v>134</v>
      </c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6"/>
      <c r="T432" s="15"/>
      <c r="U432" s="15"/>
      <c r="V432" s="15"/>
      <c r="W432" s="15"/>
      <c r="X432" s="16"/>
      <c r="Y432" s="15"/>
      <c r="Z432" s="15"/>
      <c r="AA432" s="15"/>
      <c r="AB432" s="15"/>
      <c r="AC432" s="15"/>
    </row>
    <row r="433" spans="1:29" s="17" customFormat="1" x14ac:dyDescent="0.25">
      <c r="A433" s="18">
        <v>3152170</v>
      </c>
      <c r="B433" s="20" t="s">
        <v>135</v>
      </c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6"/>
      <c r="T433" s="15"/>
      <c r="U433" s="15"/>
      <c r="V433" s="15"/>
      <c r="W433" s="15"/>
      <c r="X433" s="16"/>
      <c r="Y433" s="15"/>
      <c r="Z433" s="15"/>
      <c r="AA433" s="15"/>
      <c r="AB433" s="15"/>
      <c r="AC433" s="15"/>
    </row>
    <row r="434" spans="1:29" s="17" customFormat="1" x14ac:dyDescent="0.25">
      <c r="A434" s="18">
        <v>3152204</v>
      </c>
      <c r="B434" s="20" t="s">
        <v>136</v>
      </c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6"/>
      <c r="T434" s="15"/>
      <c r="U434" s="15"/>
      <c r="V434" s="15"/>
      <c r="W434" s="15"/>
      <c r="X434" s="16"/>
      <c r="Y434" s="15"/>
      <c r="Z434" s="15"/>
      <c r="AA434" s="15"/>
      <c r="AB434" s="15"/>
      <c r="AC434" s="15"/>
    </row>
    <row r="435" spans="1:29" s="17" customFormat="1" x14ac:dyDescent="0.25">
      <c r="A435" s="18">
        <v>3154507</v>
      </c>
      <c r="B435" s="20" t="s">
        <v>137</v>
      </c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6"/>
      <c r="T435" s="15"/>
      <c r="U435" s="15"/>
      <c r="V435" s="15"/>
      <c r="W435" s="15"/>
      <c r="X435" s="16"/>
      <c r="Y435" s="15"/>
      <c r="Z435" s="15"/>
      <c r="AA435" s="15"/>
      <c r="AB435" s="15"/>
      <c r="AC435" s="15"/>
    </row>
    <row r="436" spans="1:29" s="17" customFormat="1" x14ac:dyDescent="0.25">
      <c r="A436" s="18">
        <v>3155603</v>
      </c>
      <c r="B436" s="20" t="s">
        <v>138</v>
      </c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6"/>
      <c r="T436" s="15"/>
      <c r="U436" s="15"/>
      <c r="V436" s="15"/>
      <c r="W436" s="15"/>
      <c r="X436" s="16"/>
      <c r="Y436" s="15"/>
      <c r="Z436" s="15"/>
      <c r="AA436" s="15"/>
      <c r="AB436" s="15"/>
      <c r="AC436" s="15"/>
    </row>
    <row r="437" spans="1:29" s="17" customFormat="1" x14ac:dyDescent="0.25">
      <c r="A437" s="18">
        <v>3156502</v>
      </c>
      <c r="B437" s="20" t="s">
        <v>139</v>
      </c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6"/>
      <c r="T437" s="15"/>
      <c r="U437" s="15"/>
      <c r="V437" s="15"/>
      <c r="W437" s="15"/>
      <c r="X437" s="16"/>
      <c r="Y437" s="15"/>
      <c r="Z437" s="15"/>
      <c r="AA437" s="15"/>
      <c r="AB437" s="15"/>
      <c r="AC437" s="15"/>
    </row>
    <row r="438" spans="1:29" s="17" customFormat="1" x14ac:dyDescent="0.25">
      <c r="A438" s="18">
        <v>3156601</v>
      </c>
      <c r="B438" s="20" t="s">
        <v>140</v>
      </c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6"/>
      <c r="T438" s="15"/>
      <c r="U438" s="15"/>
      <c r="V438" s="15"/>
      <c r="W438" s="15"/>
      <c r="X438" s="16"/>
      <c r="Y438" s="15"/>
      <c r="Z438" s="15"/>
      <c r="AA438" s="15"/>
      <c r="AB438" s="15"/>
      <c r="AC438" s="15"/>
    </row>
    <row r="439" spans="1:29" s="17" customFormat="1" x14ac:dyDescent="0.25">
      <c r="A439" s="18">
        <v>3157005</v>
      </c>
      <c r="B439" s="20" t="s">
        <v>141</v>
      </c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6"/>
      <c r="T439" s="15"/>
      <c r="U439" s="15"/>
      <c r="V439" s="15"/>
      <c r="W439" s="15"/>
      <c r="X439" s="16"/>
      <c r="Y439" s="15"/>
      <c r="Z439" s="15"/>
      <c r="AA439" s="15"/>
      <c r="AB439" s="15"/>
      <c r="AC439" s="15"/>
    </row>
    <row r="440" spans="1:29" s="17" customFormat="1" x14ac:dyDescent="0.25">
      <c r="A440" s="18">
        <v>3157104</v>
      </c>
      <c r="B440" s="20" t="s">
        <v>142</v>
      </c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6"/>
      <c r="T440" s="15"/>
      <c r="U440" s="15"/>
      <c r="V440" s="15"/>
      <c r="W440" s="15"/>
      <c r="X440" s="16"/>
      <c r="Y440" s="15"/>
      <c r="Z440" s="15"/>
      <c r="AA440" s="15"/>
      <c r="AB440" s="15"/>
      <c r="AC440" s="15"/>
    </row>
    <row r="441" spans="1:29" s="17" customFormat="1" x14ac:dyDescent="0.25">
      <c r="A441" s="18">
        <v>3157377</v>
      </c>
      <c r="B441" s="20" t="s">
        <v>143</v>
      </c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6"/>
      <c r="T441" s="15"/>
      <c r="U441" s="15"/>
      <c r="V441" s="15"/>
      <c r="W441" s="15"/>
      <c r="X441" s="16"/>
      <c r="Y441" s="15"/>
      <c r="Z441" s="15"/>
      <c r="AA441" s="15"/>
      <c r="AB441" s="15"/>
      <c r="AC441" s="15"/>
    </row>
    <row r="442" spans="1:29" s="17" customFormat="1" x14ac:dyDescent="0.25">
      <c r="A442" s="18">
        <v>3157609</v>
      </c>
      <c r="B442" s="20" t="s">
        <v>144</v>
      </c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6"/>
      <c r="T442" s="15"/>
      <c r="U442" s="15"/>
      <c r="V442" s="15"/>
      <c r="W442" s="15"/>
      <c r="X442" s="16"/>
      <c r="Y442" s="15"/>
      <c r="Z442" s="15"/>
      <c r="AA442" s="15"/>
      <c r="AB442" s="15"/>
      <c r="AC442" s="15"/>
    </row>
    <row r="443" spans="1:29" s="17" customFormat="1" x14ac:dyDescent="0.25">
      <c r="A443" s="18">
        <v>3158102</v>
      </c>
      <c r="B443" s="20" t="s">
        <v>145</v>
      </c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6"/>
      <c r="T443" s="15"/>
      <c r="U443" s="15"/>
      <c r="V443" s="15"/>
      <c r="W443" s="15"/>
      <c r="X443" s="16"/>
      <c r="Y443" s="15"/>
      <c r="Z443" s="15"/>
      <c r="AA443" s="15"/>
      <c r="AB443" s="15"/>
      <c r="AC443" s="15"/>
    </row>
    <row r="444" spans="1:29" s="17" customFormat="1" x14ac:dyDescent="0.25">
      <c r="A444" s="18">
        <v>3160454</v>
      </c>
      <c r="B444" s="20" t="s">
        <v>146</v>
      </c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6"/>
      <c r="T444" s="15"/>
      <c r="U444" s="15"/>
      <c r="V444" s="15"/>
      <c r="W444" s="15"/>
      <c r="X444" s="16"/>
      <c r="Y444" s="15"/>
      <c r="Z444" s="15"/>
      <c r="AA444" s="15"/>
      <c r="AB444" s="15"/>
      <c r="AC444" s="15"/>
    </row>
    <row r="445" spans="1:29" s="17" customFormat="1" x14ac:dyDescent="0.25">
      <c r="A445" s="18">
        <v>3161106</v>
      </c>
      <c r="B445" s="20" t="s">
        <v>147</v>
      </c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6"/>
      <c r="T445" s="15"/>
      <c r="U445" s="15"/>
      <c r="V445" s="15"/>
      <c r="W445" s="15"/>
      <c r="X445" s="16"/>
      <c r="Y445" s="15"/>
      <c r="Z445" s="15"/>
      <c r="AA445" s="15"/>
      <c r="AB445" s="15"/>
      <c r="AC445" s="15"/>
    </row>
    <row r="446" spans="1:29" s="17" customFormat="1" x14ac:dyDescent="0.25">
      <c r="A446" s="18">
        <v>3162401</v>
      </c>
      <c r="B446" s="20" t="s">
        <v>148</v>
      </c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6"/>
      <c r="T446" s="15"/>
      <c r="U446" s="15"/>
      <c r="V446" s="15"/>
      <c r="W446" s="15"/>
      <c r="X446" s="16"/>
      <c r="Y446" s="15"/>
      <c r="Z446" s="15"/>
      <c r="AA446" s="15"/>
      <c r="AB446" s="15"/>
      <c r="AC446" s="15"/>
    </row>
    <row r="447" spans="1:29" s="17" customFormat="1" x14ac:dyDescent="0.25">
      <c r="A447" s="18">
        <v>3162450</v>
      </c>
      <c r="B447" s="20" t="s">
        <v>149</v>
      </c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6"/>
      <c r="T447" s="15"/>
      <c r="U447" s="15"/>
      <c r="V447" s="15"/>
      <c r="W447" s="15"/>
      <c r="X447" s="16"/>
      <c r="Y447" s="15"/>
      <c r="Z447" s="15"/>
      <c r="AA447" s="15"/>
      <c r="AB447" s="15"/>
      <c r="AC447" s="15"/>
    </row>
    <row r="448" spans="1:29" s="17" customFormat="1" x14ac:dyDescent="0.25">
      <c r="A448" s="18">
        <v>3162708</v>
      </c>
      <c r="B448" s="20" t="s">
        <v>150</v>
      </c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6"/>
      <c r="T448" s="15"/>
      <c r="U448" s="15"/>
      <c r="V448" s="15"/>
      <c r="W448" s="15"/>
      <c r="X448" s="16"/>
      <c r="Y448" s="15"/>
      <c r="Z448" s="15"/>
      <c r="AA448" s="15"/>
      <c r="AB448" s="15"/>
      <c r="AC448" s="15"/>
    </row>
    <row r="449" spans="1:29" s="17" customFormat="1" x14ac:dyDescent="0.25">
      <c r="A449" s="18">
        <v>3164209</v>
      </c>
      <c r="B449" s="20" t="s">
        <v>151</v>
      </c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6"/>
      <c r="T449" s="15"/>
      <c r="U449" s="15"/>
      <c r="V449" s="15"/>
      <c r="W449" s="15"/>
      <c r="X449" s="16"/>
      <c r="Y449" s="15"/>
      <c r="Z449" s="15"/>
      <c r="AA449" s="15"/>
      <c r="AB449" s="15"/>
      <c r="AC449" s="15"/>
    </row>
    <row r="450" spans="1:29" s="17" customFormat="1" x14ac:dyDescent="0.25">
      <c r="A450" s="18">
        <v>3166956</v>
      </c>
      <c r="B450" s="20" t="s">
        <v>152</v>
      </c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6"/>
      <c r="T450" s="15"/>
      <c r="U450" s="15"/>
      <c r="V450" s="15"/>
      <c r="W450" s="15"/>
      <c r="X450" s="16"/>
      <c r="Y450" s="15"/>
      <c r="Z450" s="15"/>
      <c r="AA450" s="15"/>
      <c r="AB450" s="15"/>
      <c r="AC450" s="15"/>
    </row>
    <row r="451" spans="1:29" s="17" customFormat="1" x14ac:dyDescent="0.25">
      <c r="A451" s="18">
        <v>3168002</v>
      </c>
      <c r="B451" s="20" t="s">
        <v>153</v>
      </c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6"/>
      <c r="T451" s="15"/>
      <c r="U451" s="15"/>
      <c r="V451" s="15"/>
      <c r="W451" s="15"/>
      <c r="X451" s="16"/>
      <c r="Y451" s="15"/>
      <c r="Z451" s="15"/>
      <c r="AA451" s="15"/>
      <c r="AB451" s="15"/>
      <c r="AC451" s="15"/>
    </row>
    <row r="452" spans="1:29" s="17" customFormat="1" x14ac:dyDescent="0.25">
      <c r="A452" s="18">
        <v>3170651</v>
      </c>
      <c r="B452" s="20" t="s">
        <v>154</v>
      </c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6"/>
      <c r="T452" s="15"/>
      <c r="U452" s="15"/>
      <c r="V452" s="15"/>
      <c r="W452" s="15"/>
      <c r="X452" s="16"/>
      <c r="Y452" s="15"/>
      <c r="Z452" s="15"/>
      <c r="AA452" s="15"/>
      <c r="AB452" s="15"/>
      <c r="AC452" s="15"/>
    </row>
    <row r="453" spans="1:29" s="17" customFormat="1" x14ac:dyDescent="0.25">
      <c r="A453" s="18">
        <v>3170800</v>
      </c>
      <c r="B453" s="20" t="s">
        <v>155</v>
      </c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6"/>
      <c r="T453" s="15"/>
      <c r="U453" s="15"/>
      <c r="V453" s="15"/>
      <c r="W453" s="15"/>
      <c r="X453" s="16"/>
      <c r="Y453" s="15"/>
      <c r="Z453" s="15"/>
      <c r="AA453" s="15"/>
      <c r="AB453" s="15"/>
      <c r="AC453" s="15"/>
    </row>
    <row r="454" spans="1:29" s="17" customFormat="1" x14ac:dyDescent="0.25">
      <c r="A454" s="18">
        <v>3170909</v>
      </c>
      <c r="B454" s="20" t="s">
        <v>156</v>
      </c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6"/>
      <c r="T454" s="15"/>
      <c r="U454" s="15"/>
      <c r="V454" s="15"/>
      <c r="W454" s="15"/>
      <c r="X454" s="16"/>
      <c r="Y454" s="15"/>
      <c r="Z454" s="15"/>
      <c r="AA454" s="15"/>
      <c r="AB454" s="15"/>
      <c r="AC454" s="15"/>
    </row>
    <row r="455" spans="1:29" s="17" customFormat="1" x14ac:dyDescent="0.25">
      <c r="A455" s="18">
        <v>3171030</v>
      </c>
      <c r="B455" s="20" t="s">
        <v>157</v>
      </c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6"/>
      <c r="T455" s="15"/>
      <c r="U455" s="15"/>
      <c r="V455" s="15"/>
      <c r="W455" s="15"/>
      <c r="X455" s="16"/>
      <c r="Y455" s="15"/>
      <c r="Z455" s="15"/>
      <c r="AA455" s="15"/>
      <c r="AB455" s="15"/>
      <c r="AC455" s="15"/>
    </row>
    <row r="456" spans="1:29" s="17" customFormat="1" x14ac:dyDescent="0.25">
      <c r="A456" s="18">
        <v>3171600</v>
      </c>
      <c r="B456" s="20" t="s">
        <v>158</v>
      </c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6"/>
      <c r="T456" s="15"/>
      <c r="U456" s="15"/>
      <c r="V456" s="15"/>
      <c r="W456" s="15"/>
      <c r="X456" s="16"/>
      <c r="Y456" s="15"/>
      <c r="Z456" s="15"/>
      <c r="AA456" s="15"/>
      <c r="AB456" s="15"/>
      <c r="AC456" s="15"/>
    </row>
    <row r="457" spans="1:29" s="17" customFormat="1" x14ac:dyDescent="0.25">
      <c r="A457" s="18">
        <v>2500106</v>
      </c>
      <c r="B457" s="20" t="s">
        <v>52</v>
      </c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6"/>
      <c r="T457" s="15"/>
      <c r="U457" s="15"/>
      <c r="V457" s="15"/>
      <c r="W457" s="15"/>
      <c r="X457" s="16"/>
      <c r="Y457" s="15"/>
      <c r="Z457" s="15"/>
      <c r="AA457" s="15"/>
      <c r="AB457" s="15"/>
      <c r="AC457" s="15"/>
    </row>
    <row r="458" spans="1:29" s="17" customFormat="1" x14ac:dyDescent="0.25">
      <c r="A458" s="18">
        <v>2500205</v>
      </c>
      <c r="B458" s="20" t="s">
        <v>159</v>
      </c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6"/>
      <c r="T458" s="15"/>
      <c r="U458" s="15"/>
      <c r="V458" s="15"/>
      <c r="W458" s="15"/>
      <c r="X458" s="16"/>
      <c r="Y458" s="15"/>
      <c r="Z458" s="15"/>
      <c r="AA458" s="15"/>
      <c r="AB458" s="15"/>
      <c r="AC458" s="15"/>
    </row>
    <row r="459" spans="1:29" s="17" customFormat="1" x14ac:dyDescent="0.25">
      <c r="A459" s="18">
        <v>2500304</v>
      </c>
      <c r="B459" s="20" t="s">
        <v>160</v>
      </c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6"/>
      <c r="T459" s="15"/>
      <c r="U459" s="15"/>
      <c r="V459" s="15"/>
      <c r="W459" s="15"/>
      <c r="X459" s="16"/>
      <c r="Y459" s="15"/>
      <c r="Z459" s="15"/>
      <c r="AA459" s="15"/>
      <c r="AB459" s="15"/>
      <c r="AC459" s="15"/>
    </row>
    <row r="460" spans="1:29" s="17" customFormat="1" x14ac:dyDescent="0.25">
      <c r="A460" s="18">
        <v>2500403</v>
      </c>
      <c r="B460" s="20" t="s">
        <v>161</v>
      </c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6"/>
      <c r="T460" s="15"/>
      <c r="U460" s="15"/>
      <c r="V460" s="15"/>
      <c r="W460" s="15"/>
      <c r="X460" s="16"/>
      <c r="Y460" s="15"/>
      <c r="Z460" s="15"/>
      <c r="AA460" s="15"/>
      <c r="AB460" s="15"/>
      <c r="AC460" s="15"/>
    </row>
    <row r="461" spans="1:29" s="17" customFormat="1" x14ac:dyDescent="0.25">
      <c r="A461" s="18">
        <v>2500502</v>
      </c>
      <c r="B461" s="20" t="s">
        <v>162</v>
      </c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6"/>
      <c r="T461" s="15"/>
      <c r="U461" s="15"/>
      <c r="V461" s="15"/>
      <c r="W461" s="15"/>
      <c r="X461" s="16"/>
      <c r="Y461" s="15"/>
      <c r="Z461" s="15"/>
      <c r="AA461" s="15"/>
      <c r="AB461" s="15"/>
      <c r="AC461" s="15"/>
    </row>
    <row r="462" spans="1:29" s="17" customFormat="1" x14ac:dyDescent="0.25">
      <c r="A462" s="18">
        <v>2500536</v>
      </c>
      <c r="B462" s="20" t="s">
        <v>163</v>
      </c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6"/>
      <c r="T462" s="15"/>
      <c r="U462" s="15"/>
      <c r="V462" s="15"/>
      <c r="W462" s="15"/>
      <c r="X462" s="16"/>
      <c r="Y462" s="15"/>
      <c r="Z462" s="15"/>
      <c r="AA462" s="15"/>
      <c r="AB462" s="15"/>
      <c r="AC462" s="15"/>
    </row>
    <row r="463" spans="1:29" s="17" customFormat="1" x14ac:dyDescent="0.25">
      <c r="A463" s="18">
        <v>2500577</v>
      </c>
      <c r="B463" s="20" t="s">
        <v>164</v>
      </c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6"/>
      <c r="T463" s="15"/>
      <c r="U463" s="15"/>
      <c r="V463" s="15"/>
      <c r="W463" s="15"/>
      <c r="X463" s="16"/>
      <c r="Y463" s="15"/>
      <c r="Z463" s="15"/>
      <c r="AA463" s="15"/>
      <c r="AB463" s="15"/>
      <c r="AC463" s="15"/>
    </row>
    <row r="464" spans="1:29" s="17" customFormat="1" x14ac:dyDescent="0.25">
      <c r="A464" s="18">
        <v>2500734</v>
      </c>
      <c r="B464" s="20" t="s">
        <v>165</v>
      </c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6"/>
      <c r="T464" s="15"/>
      <c r="U464" s="15"/>
      <c r="V464" s="15"/>
      <c r="W464" s="15"/>
      <c r="X464" s="16"/>
      <c r="Y464" s="15"/>
      <c r="Z464" s="15"/>
      <c r="AA464" s="15"/>
      <c r="AB464" s="15"/>
      <c r="AC464" s="15"/>
    </row>
    <row r="465" spans="1:29" s="17" customFormat="1" x14ac:dyDescent="0.25">
      <c r="A465" s="18">
        <v>2500775</v>
      </c>
      <c r="B465" s="20" t="s">
        <v>166</v>
      </c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6"/>
      <c r="T465" s="15"/>
      <c r="U465" s="15"/>
      <c r="V465" s="15"/>
      <c r="W465" s="15"/>
      <c r="X465" s="16"/>
      <c r="Y465" s="15"/>
      <c r="Z465" s="15"/>
      <c r="AA465" s="15"/>
      <c r="AB465" s="15"/>
      <c r="AC465" s="15"/>
    </row>
    <row r="466" spans="1:29" s="17" customFormat="1" x14ac:dyDescent="0.25">
      <c r="A466" s="18">
        <v>2500809</v>
      </c>
      <c r="B466" s="20" t="s">
        <v>167</v>
      </c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6"/>
      <c r="T466" s="15"/>
      <c r="U466" s="15"/>
      <c r="V466" s="15"/>
      <c r="W466" s="15"/>
      <c r="X466" s="16"/>
      <c r="Y466" s="15"/>
      <c r="Z466" s="15"/>
      <c r="AA466" s="15"/>
      <c r="AB466" s="15"/>
      <c r="AC466" s="15"/>
    </row>
    <row r="467" spans="1:29" s="17" customFormat="1" x14ac:dyDescent="0.25">
      <c r="A467" s="18">
        <v>2500908</v>
      </c>
      <c r="B467" s="20" t="s">
        <v>168</v>
      </c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6"/>
      <c r="T467" s="15"/>
      <c r="U467" s="15"/>
      <c r="V467" s="15"/>
      <c r="W467" s="15"/>
      <c r="X467" s="16"/>
      <c r="Y467" s="15"/>
      <c r="Z467" s="15"/>
      <c r="AA467" s="15"/>
      <c r="AB467" s="15"/>
      <c r="AC467" s="15"/>
    </row>
    <row r="468" spans="1:29" s="17" customFormat="1" x14ac:dyDescent="0.25">
      <c r="A468" s="18">
        <v>2501005</v>
      </c>
      <c r="B468" s="20" t="s">
        <v>169</v>
      </c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6"/>
      <c r="T468" s="15"/>
      <c r="U468" s="15"/>
      <c r="V468" s="15"/>
      <c r="W468" s="15"/>
      <c r="X468" s="16"/>
      <c r="Y468" s="15"/>
      <c r="Z468" s="15"/>
      <c r="AA468" s="15"/>
      <c r="AB468" s="15"/>
      <c r="AC468" s="15"/>
    </row>
    <row r="469" spans="1:29" s="17" customFormat="1" x14ac:dyDescent="0.25">
      <c r="A469" s="18">
        <v>2501104</v>
      </c>
      <c r="B469" s="20" t="s">
        <v>170</v>
      </c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6"/>
      <c r="T469" s="15"/>
      <c r="U469" s="15"/>
      <c r="V469" s="15"/>
      <c r="W469" s="15"/>
      <c r="X469" s="16"/>
      <c r="Y469" s="15"/>
      <c r="Z469" s="15"/>
      <c r="AA469" s="15"/>
      <c r="AB469" s="15"/>
      <c r="AC469" s="15"/>
    </row>
    <row r="470" spans="1:29" s="17" customFormat="1" x14ac:dyDescent="0.25">
      <c r="A470" s="18">
        <v>2501153</v>
      </c>
      <c r="B470" s="20" t="s">
        <v>171</v>
      </c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6"/>
      <c r="T470" s="15"/>
      <c r="U470" s="15"/>
      <c r="V470" s="15"/>
      <c r="W470" s="15"/>
      <c r="X470" s="16"/>
      <c r="Y470" s="15"/>
      <c r="Z470" s="15"/>
      <c r="AA470" s="15"/>
      <c r="AB470" s="15"/>
      <c r="AC470" s="15"/>
    </row>
    <row r="471" spans="1:29" s="17" customFormat="1" x14ac:dyDescent="0.25">
      <c r="A471" s="18">
        <v>2501203</v>
      </c>
      <c r="B471" s="20" t="s">
        <v>172</v>
      </c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6"/>
      <c r="T471" s="15"/>
      <c r="U471" s="15"/>
      <c r="V471" s="15"/>
      <c r="W471" s="15"/>
      <c r="X471" s="16"/>
      <c r="Y471" s="15"/>
      <c r="Z471" s="15"/>
      <c r="AA471" s="15"/>
      <c r="AB471" s="15"/>
      <c r="AC471" s="15"/>
    </row>
    <row r="472" spans="1:29" s="17" customFormat="1" x14ac:dyDescent="0.25">
      <c r="A472" s="18">
        <v>2501302</v>
      </c>
      <c r="B472" s="20" t="s">
        <v>173</v>
      </c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6"/>
      <c r="T472" s="15"/>
      <c r="U472" s="15"/>
      <c r="V472" s="15"/>
      <c r="W472" s="15"/>
      <c r="X472" s="16"/>
      <c r="Y472" s="15"/>
      <c r="Z472" s="15"/>
      <c r="AA472" s="15"/>
      <c r="AB472" s="15"/>
      <c r="AC472" s="15"/>
    </row>
    <row r="473" spans="1:29" s="17" customFormat="1" x14ac:dyDescent="0.25">
      <c r="A473" s="18">
        <v>2501351</v>
      </c>
      <c r="B473" s="20" t="s">
        <v>174</v>
      </c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6"/>
      <c r="T473" s="15"/>
      <c r="U473" s="15"/>
      <c r="V473" s="15"/>
      <c r="W473" s="15"/>
      <c r="X473" s="16"/>
      <c r="Y473" s="15"/>
      <c r="Z473" s="15"/>
      <c r="AA473" s="15"/>
      <c r="AB473" s="15"/>
      <c r="AC473" s="15"/>
    </row>
    <row r="474" spans="1:29" s="17" customFormat="1" x14ac:dyDescent="0.25">
      <c r="A474" s="18">
        <v>2501500</v>
      </c>
      <c r="B474" s="20" t="s">
        <v>175</v>
      </c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6"/>
      <c r="T474" s="15"/>
      <c r="U474" s="15"/>
      <c r="V474" s="15"/>
      <c r="W474" s="15"/>
      <c r="X474" s="16"/>
      <c r="Y474" s="15"/>
      <c r="Z474" s="15"/>
      <c r="AA474" s="15"/>
      <c r="AB474" s="15"/>
      <c r="AC474" s="15"/>
    </row>
    <row r="475" spans="1:29" s="17" customFormat="1" x14ac:dyDescent="0.25">
      <c r="A475" s="18">
        <v>2501534</v>
      </c>
      <c r="B475" s="20" t="s">
        <v>176</v>
      </c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6"/>
      <c r="T475" s="15"/>
      <c r="U475" s="15"/>
      <c r="V475" s="15"/>
      <c r="W475" s="15"/>
      <c r="X475" s="16"/>
      <c r="Y475" s="15"/>
      <c r="Z475" s="15"/>
      <c r="AA475" s="15"/>
      <c r="AB475" s="15"/>
      <c r="AC475" s="15"/>
    </row>
    <row r="476" spans="1:29" s="17" customFormat="1" x14ac:dyDescent="0.25">
      <c r="A476" s="18">
        <v>2501609</v>
      </c>
      <c r="B476" s="20" t="s">
        <v>177</v>
      </c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6"/>
      <c r="T476" s="15"/>
      <c r="U476" s="15"/>
      <c r="V476" s="15"/>
      <c r="W476" s="15"/>
      <c r="X476" s="16"/>
      <c r="Y476" s="15"/>
      <c r="Z476" s="15"/>
      <c r="AA476" s="15"/>
      <c r="AB476" s="15"/>
      <c r="AC476" s="15"/>
    </row>
    <row r="477" spans="1:29" s="17" customFormat="1" x14ac:dyDescent="0.25">
      <c r="A477" s="18">
        <v>2501575</v>
      </c>
      <c r="B477" s="20" t="s">
        <v>178</v>
      </c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6"/>
      <c r="T477" s="15"/>
      <c r="U477" s="15"/>
      <c r="V477" s="15"/>
      <c r="W477" s="15"/>
      <c r="X477" s="16"/>
      <c r="Y477" s="15"/>
      <c r="Z477" s="15"/>
      <c r="AA477" s="15"/>
      <c r="AB477" s="15"/>
      <c r="AC477" s="15"/>
    </row>
    <row r="478" spans="1:29" s="17" customFormat="1" x14ac:dyDescent="0.25">
      <c r="A478" s="18">
        <v>2501708</v>
      </c>
      <c r="B478" s="20" t="s">
        <v>179</v>
      </c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6"/>
      <c r="T478" s="15"/>
      <c r="U478" s="15"/>
      <c r="V478" s="15"/>
      <c r="W478" s="15"/>
      <c r="X478" s="16"/>
      <c r="Y478" s="15"/>
      <c r="Z478" s="15"/>
      <c r="AA478" s="15"/>
      <c r="AB478" s="15"/>
      <c r="AC478" s="15"/>
    </row>
    <row r="479" spans="1:29" s="17" customFormat="1" x14ac:dyDescent="0.25">
      <c r="A479" s="18">
        <v>2501906</v>
      </c>
      <c r="B479" s="20" t="s">
        <v>180</v>
      </c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6"/>
      <c r="T479" s="15"/>
      <c r="U479" s="15"/>
      <c r="V479" s="15"/>
      <c r="W479" s="15"/>
      <c r="X479" s="16"/>
      <c r="Y479" s="15"/>
      <c r="Z479" s="15"/>
      <c r="AA479" s="15"/>
      <c r="AB479" s="15"/>
      <c r="AC479" s="15"/>
    </row>
    <row r="480" spans="1:29" s="17" customFormat="1" x14ac:dyDescent="0.25">
      <c r="A480" s="18">
        <v>2502003</v>
      </c>
      <c r="B480" s="20" t="s">
        <v>181</v>
      </c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6"/>
      <c r="T480" s="15"/>
      <c r="U480" s="15"/>
      <c r="V480" s="15"/>
      <c r="W480" s="15"/>
      <c r="X480" s="16"/>
      <c r="Y480" s="15"/>
      <c r="Z480" s="15"/>
      <c r="AA480" s="15"/>
      <c r="AB480" s="15"/>
      <c r="AC480" s="15"/>
    </row>
    <row r="481" spans="1:29" s="17" customFormat="1" x14ac:dyDescent="0.25">
      <c r="A481" s="18">
        <v>2502052</v>
      </c>
      <c r="B481" s="20" t="s">
        <v>182</v>
      </c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6"/>
      <c r="T481" s="15"/>
      <c r="U481" s="15"/>
      <c r="V481" s="15"/>
      <c r="W481" s="15"/>
      <c r="X481" s="16"/>
      <c r="Y481" s="15"/>
      <c r="Z481" s="15"/>
      <c r="AA481" s="15"/>
      <c r="AB481" s="15"/>
      <c r="AC481" s="15"/>
    </row>
    <row r="482" spans="1:29" s="17" customFormat="1" x14ac:dyDescent="0.25">
      <c r="A482" s="18">
        <v>2502102</v>
      </c>
      <c r="B482" s="20" t="s">
        <v>183</v>
      </c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6"/>
      <c r="T482" s="15"/>
      <c r="U482" s="15"/>
      <c r="V482" s="15"/>
      <c r="W482" s="15"/>
      <c r="X482" s="16"/>
      <c r="Y482" s="15"/>
      <c r="Z482" s="15"/>
      <c r="AA482" s="15"/>
      <c r="AB482" s="15"/>
      <c r="AC482" s="15"/>
    </row>
    <row r="483" spans="1:29" s="17" customFormat="1" x14ac:dyDescent="0.25">
      <c r="A483" s="18">
        <v>2502151</v>
      </c>
      <c r="B483" s="20" t="s">
        <v>184</v>
      </c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6"/>
      <c r="T483" s="15"/>
      <c r="U483" s="15"/>
      <c r="V483" s="15"/>
      <c r="W483" s="15"/>
      <c r="X483" s="16"/>
      <c r="Y483" s="15"/>
      <c r="Z483" s="15"/>
      <c r="AA483" s="15"/>
      <c r="AB483" s="15"/>
      <c r="AC483" s="15"/>
    </row>
    <row r="484" spans="1:29" s="17" customFormat="1" x14ac:dyDescent="0.25">
      <c r="A484" s="18">
        <v>2502201</v>
      </c>
      <c r="B484" s="20" t="s">
        <v>185</v>
      </c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6"/>
      <c r="T484" s="15"/>
      <c r="U484" s="15"/>
      <c r="V484" s="15"/>
      <c r="W484" s="15"/>
      <c r="X484" s="16"/>
      <c r="Y484" s="15"/>
      <c r="Z484" s="15"/>
      <c r="AA484" s="15"/>
      <c r="AB484" s="15"/>
      <c r="AC484" s="15"/>
    </row>
    <row r="485" spans="1:29" s="17" customFormat="1" x14ac:dyDescent="0.25">
      <c r="A485" s="18">
        <v>2502300</v>
      </c>
      <c r="B485" s="20" t="s">
        <v>186</v>
      </c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6"/>
      <c r="T485" s="15"/>
      <c r="U485" s="15"/>
      <c r="V485" s="15"/>
      <c r="W485" s="15"/>
      <c r="X485" s="16"/>
      <c r="Y485" s="15"/>
      <c r="Z485" s="15"/>
      <c r="AA485" s="15"/>
      <c r="AB485" s="15"/>
      <c r="AC485" s="15"/>
    </row>
    <row r="486" spans="1:29" s="17" customFormat="1" x14ac:dyDescent="0.25">
      <c r="A486" s="18">
        <v>2502409</v>
      </c>
      <c r="B486" s="20" t="s">
        <v>187</v>
      </c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6"/>
      <c r="T486" s="15"/>
      <c r="U486" s="15"/>
      <c r="V486" s="15"/>
      <c r="W486" s="15"/>
      <c r="X486" s="16"/>
      <c r="Y486" s="15"/>
      <c r="Z486" s="15"/>
      <c r="AA486" s="15"/>
      <c r="AB486" s="15"/>
      <c r="AC486" s="15"/>
    </row>
    <row r="487" spans="1:29" s="17" customFormat="1" x14ac:dyDescent="0.25">
      <c r="A487" s="18">
        <v>2502508</v>
      </c>
      <c r="B487" s="20" t="s">
        <v>188</v>
      </c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6"/>
      <c r="T487" s="15"/>
      <c r="U487" s="15"/>
      <c r="V487" s="15"/>
      <c r="W487" s="15"/>
      <c r="X487" s="16"/>
      <c r="Y487" s="15"/>
      <c r="Z487" s="15"/>
      <c r="AA487" s="15"/>
      <c r="AB487" s="15"/>
      <c r="AC487" s="15"/>
    </row>
    <row r="488" spans="1:29" s="17" customFormat="1" x14ac:dyDescent="0.25">
      <c r="A488" s="18">
        <v>2502706</v>
      </c>
      <c r="B488" s="20" t="s">
        <v>189</v>
      </c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6"/>
      <c r="T488" s="15"/>
      <c r="U488" s="15"/>
      <c r="V488" s="15"/>
      <c r="W488" s="15"/>
      <c r="X488" s="16"/>
      <c r="Y488" s="15"/>
      <c r="Z488" s="15"/>
      <c r="AA488" s="15"/>
      <c r="AB488" s="15"/>
      <c r="AC488" s="15"/>
    </row>
    <row r="489" spans="1:29" s="17" customFormat="1" x14ac:dyDescent="0.25">
      <c r="A489" s="18">
        <v>2502805</v>
      </c>
      <c r="B489" s="20" t="s">
        <v>190</v>
      </c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6"/>
      <c r="T489" s="15"/>
      <c r="U489" s="15"/>
      <c r="V489" s="15"/>
      <c r="W489" s="15"/>
      <c r="X489" s="16"/>
      <c r="Y489" s="15"/>
      <c r="Z489" s="15"/>
      <c r="AA489" s="15"/>
      <c r="AB489" s="15"/>
      <c r="AC489" s="15"/>
    </row>
    <row r="490" spans="1:29" s="17" customFormat="1" x14ac:dyDescent="0.25">
      <c r="A490" s="18">
        <v>2502904</v>
      </c>
      <c r="B490" s="20" t="s">
        <v>191</v>
      </c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6"/>
      <c r="T490" s="15"/>
      <c r="U490" s="15"/>
      <c r="V490" s="15"/>
      <c r="W490" s="15"/>
      <c r="X490" s="16"/>
      <c r="Y490" s="15"/>
      <c r="Z490" s="15"/>
      <c r="AA490" s="15"/>
      <c r="AB490" s="15"/>
      <c r="AC490" s="15"/>
    </row>
    <row r="491" spans="1:29" s="17" customFormat="1" x14ac:dyDescent="0.25">
      <c r="A491" s="18">
        <v>2503100</v>
      </c>
      <c r="B491" s="20" t="s">
        <v>192</v>
      </c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6"/>
      <c r="T491" s="15"/>
      <c r="U491" s="15"/>
      <c r="V491" s="15"/>
      <c r="W491" s="15"/>
      <c r="X491" s="16"/>
      <c r="Y491" s="15"/>
      <c r="Z491" s="15"/>
      <c r="AA491" s="15"/>
      <c r="AB491" s="15"/>
      <c r="AC491" s="15"/>
    </row>
    <row r="492" spans="1:29" s="17" customFormat="1" x14ac:dyDescent="0.25">
      <c r="A492" s="18">
        <v>2503308</v>
      </c>
      <c r="B492" s="20" t="s">
        <v>193</v>
      </c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6"/>
      <c r="T492" s="15"/>
      <c r="U492" s="15"/>
      <c r="V492" s="15"/>
      <c r="W492" s="15"/>
      <c r="X492" s="16"/>
      <c r="Y492" s="15"/>
      <c r="Z492" s="15"/>
      <c r="AA492" s="15"/>
      <c r="AB492" s="15"/>
      <c r="AC492" s="15"/>
    </row>
    <row r="493" spans="1:29" s="17" customFormat="1" x14ac:dyDescent="0.25">
      <c r="A493" s="18">
        <v>2503407</v>
      </c>
      <c r="B493" s="20" t="s">
        <v>194</v>
      </c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6"/>
      <c r="T493" s="15"/>
      <c r="U493" s="15"/>
      <c r="V493" s="15"/>
      <c r="W493" s="15"/>
      <c r="X493" s="16"/>
      <c r="Y493" s="15"/>
      <c r="Z493" s="15"/>
      <c r="AA493" s="15"/>
      <c r="AB493" s="15"/>
      <c r="AC493" s="15"/>
    </row>
    <row r="494" spans="1:29" s="17" customFormat="1" x14ac:dyDescent="0.25">
      <c r="A494" s="18">
        <v>2503506</v>
      </c>
      <c r="B494" s="20" t="s">
        <v>195</v>
      </c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6"/>
      <c r="T494" s="15"/>
      <c r="U494" s="15"/>
      <c r="V494" s="15"/>
      <c r="W494" s="15"/>
      <c r="X494" s="16"/>
      <c r="Y494" s="15"/>
      <c r="Z494" s="15"/>
      <c r="AA494" s="15"/>
      <c r="AB494" s="15"/>
      <c r="AC494" s="15"/>
    </row>
    <row r="495" spans="1:29" s="17" customFormat="1" x14ac:dyDescent="0.25">
      <c r="A495" s="18">
        <v>2503555</v>
      </c>
      <c r="B495" s="20" t="s">
        <v>196</v>
      </c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6"/>
      <c r="T495" s="15"/>
      <c r="U495" s="15"/>
      <c r="V495" s="15"/>
      <c r="W495" s="15"/>
      <c r="X495" s="16"/>
      <c r="Y495" s="15"/>
      <c r="Z495" s="15"/>
      <c r="AA495" s="15"/>
      <c r="AB495" s="15"/>
      <c r="AC495" s="15"/>
    </row>
    <row r="496" spans="1:29" s="17" customFormat="1" x14ac:dyDescent="0.25">
      <c r="A496" s="18">
        <v>2503605</v>
      </c>
      <c r="B496" s="20" t="s">
        <v>197</v>
      </c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6"/>
      <c r="T496" s="15"/>
      <c r="U496" s="15"/>
      <c r="V496" s="15"/>
      <c r="W496" s="15"/>
      <c r="X496" s="16"/>
      <c r="Y496" s="15"/>
      <c r="Z496" s="15"/>
      <c r="AA496" s="15"/>
      <c r="AB496" s="15"/>
      <c r="AC496" s="15"/>
    </row>
    <row r="497" spans="1:29" s="17" customFormat="1" x14ac:dyDescent="0.25">
      <c r="A497" s="18">
        <v>2503704</v>
      </c>
      <c r="B497" s="20" t="s">
        <v>198</v>
      </c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6"/>
      <c r="T497" s="15"/>
      <c r="U497" s="15"/>
      <c r="V497" s="15"/>
      <c r="W497" s="15"/>
      <c r="X497" s="16"/>
      <c r="Y497" s="15"/>
      <c r="Z497" s="15"/>
      <c r="AA497" s="15"/>
      <c r="AB497" s="15"/>
      <c r="AC497" s="15"/>
    </row>
    <row r="498" spans="1:29" s="17" customFormat="1" x14ac:dyDescent="0.25">
      <c r="A498" s="18">
        <v>2503753</v>
      </c>
      <c r="B498" s="20" t="s">
        <v>199</v>
      </c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6"/>
      <c r="T498" s="15"/>
      <c r="U498" s="15"/>
      <c r="V498" s="15"/>
      <c r="W498" s="15"/>
      <c r="X498" s="16"/>
      <c r="Y498" s="15"/>
      <c r="Z498" s="15"/>
      <c r="AA498" s="15"/>
      <c r="AB498" s="15"/>
      <c r="AC498" s="15"/>
    </row>
    <row r="499" spans="1:29" s="17" customFormat="1" x14ac:dyDescent="0.25">
      <c r="A499" s="18">
        <v>2503803</v>
      </c>
      <c r="B499" s="20" t="s">
        <v>200</v>
      </c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6"/>
      <c r="T499" s="15"/>
      <c r="U499" s="15"/>
      <c r="V499" s="15"/>
      <c r="W499" s="15"/>
      <c r="X499" s="16"/>
      <c r="Y499" s="15"/>
      <c r="Z499" s="15"/>
      <c r="AA499" s="15"/>
      <c r="AB499" s="15"/>
      <c r="AC499" s="15"/>
    </row>
    <row r="500" spans="1:29" s="17" customFormat="1" x14ac:dyDescent="0.25">
      <c r="A500" s="18">
        <v>2503902</v>
      </c>
      <c r="B500" s="20" t="s">
        <v>201</v>
      </c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6"/>
      <c r="T500" s="15"/>
      <c r="U500" s="15"/>
      <c r="V500" s="15"/>
      <c r="W500" s="15"/>
      <c r="X500" s="16"/>
      <c r="Y500" s="15"/>
      <c r="Z500" s="15"/>
      <c r="AA500" s="15"/>
      <c r="AB500" s="15"/>
      <c r="AC500" s="15"/>
    </row>
    <row r="501" spans="1:29" s="17" customFormat="1" x14ac:dyDescent="0.25">
      <c r="A501" s="18">
        <v>2504009</v>
      </c>
      <c r="B501" s="20" t="s">
        <v>202</v>
      </c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6"/>
      <c r="T501" s="15"/>
      <c r="U501" s="15"/>
      <c r="V501" s="15"/>
      <c r="W501" s="15"/>
      <c r="X501" s="16"/>
      <c r="Y501" s="15"/>
      <c r="Z501" s="15"/>
      <c r="AA501" s="15"/>
      <c r="AB501" s="15"/>
      <c r="AC501" s="15"/>
    </row>
    <row r="502" spans="1:29" s="17" customFormat="1" x14ac:dyDescent="0.25">
      <c r="A502" s="18">
        <v>2504074</v>
      </c>
      <c r="B502" s="20" t="s">
        <v>203</v>
      </c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6"/>
      <c r="T502" s="15"/>
      <c r="U502" s="15"/>
      <c r="V502" s="15"/>
      <c r="W502" s="15"/>
      <c r="X502" s="16"/>
      <c r="Y502" s="15"/>
      <c r="Z502" s="15"/>
      <c r="AA502" s="15"/>
      <c r="AB502" s="15"/>
      <c r="AC502" s="15"/>
    </row>
    <row r="503" spans="1:29" s="17" customFormat="1" x14ac:dyDescent="0.25">
      <c r="A503" s="18">
        <v>2504108</v>
      </c>
      <c r="B503" s="20" t="s">
        <v>204</v>
      </c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6"/>
      <c r="T503" s="15"/>
      <c r="U503" s="15"/>
      <c r="V503" s="15"/>
      <c r="W503" s="15"/>
      <c r="X503" s="16"/>
      <c r="Y503" s="15"/>
      <c r="Z503" s="15"/>
      <c r="AA503" s="15"/>
      <c r="AB503" s="15"/>
      <c r="AC503" s="15"/>
    </row>
    <row r="504" spans="1:29" s="17" customFormat="1" x14ac:dyDescent="0.25">
      <c r="A504" s="18">
        <v>2504157</v>
      </c>
      <c r="B504" s="20" t="s">
        <v>205</v>
      </c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6"/>
      <c r="T504" s="15"/>
      <c r="U504" s="15"/>
      <c r="V504" s="15"/>
      <c r="W504" s="15"/>
      <c r="X504" s="16"/>
      <c r="Y504" s="15"/>
      <c r="Z504" s="15"/>
      <c r="AA504" s="15"/>
      <c r="AB504" s="15"/>
      <c r="AC504" s="15"/>
    </row>
    <row r="505" spans="1:29" s="17" customFormat="1" x14ac:dyDescent="0.25">
      <c r="A505" s="18">
        <v>2504207</v>
      </c>
      <c r="B505" s="20" t="s">
        <v>206</v>
      </c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6"/>
      <c r="T505" s="15"/>
      <c r="U505" s="15"/>
      <c r="V505" s="15"/>
      <c r="W505" s="15"/>
      <c r="X505" s="16"/>
      <c r="Y505" s="15"/>
      <c r="Z505" s="15"/>
      <c r="AA505" s="15"/>
      <c r="AB505" s="15"/>
      <c r="AC505" s="15"/>
    </row>
    <row r="506" spans="1:29" s="17" customFormat="1" x14ac:dyDescent="0.25">
      <c r="A506" s="18">
        <v>2504306</v>
      </c>
      <c r="B506" s="20" t="s">
        <v>207</v>
      </c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6"/>
      <c r="T506" s="15"/>
      <c r="U506" s="15"/>
      <c r="V506" s="15"/>
      <c r="W506" s="15"/>
      <c r="X506" s="16"/>
      <c r="Y506" s="15"/>
      <c r="Z506" s="15"/>
      <c r="AA506" s="15"/>
      <c r="AB506" s="15"/>
      <c r="AC506" s="15"/>
    </row>
    <row r="507" spans="1:29" s="17" customFormat="1" x14ac:dyDescent="0.25">
      <c r="A507" s="18">
        <v>2504355</v>
      </c>
      <c r="B507" s="20" t="s">
        <v>208</v>
      </c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6"/>
      <c r="T507" s="15"/>
      <c r="U507" s="15"/>
      <c r="V507" s="15"/>
      <c r="W507" s="15"/>
      <c r="X507" s="16"/>
      <c r="Y507" s="15"/>
      <c r="Z507" s="15"/>
      <c r="AA507" s="15"/>
      <c r="AB507" s="15"/>
      <c r="AC507" s="15"/>
    </row>
    <row r="508" spans="1:29" s="17" customFormat="1" x14ac:dyDescent="0.25">
      <c r="A508" s="18">
        <v>2504405</v>
      </c>
      <c r="B508" s="20" t="s">
        <v>209</v>
      </c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6"/>
      <c r="T508" s="15"/>
      <c r="U508" s="15"/>
      <c r="V508" s="15"/>
      <c r="W508" s="15"/>
      <c r="X508" s="16"/>
      <c r="Y508" s="15"/>
      <c r="Z508" s="15"/>
      <c r="AA508" s="15"/>
      <c r="AB508" s="15"/>
      <c r="AC508" s="15"/>
    </row>
    <row r="509" spans="1:29" s="17" customFormat="1" x14ac:dyDescent="0.25">
      <c r="A509" s="18">
        <v>2504504</v>
      </c>
      <c r="B509" s="20" t="s">
        <v>210</v>
      </c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6"/>
      <c r="T509" s="15"/>
      <c r="U509" s="15"/>
      <c r="V509" s="15"/>
      <c r="W509" s="15"/>
      <c r="X509" s="16"/>
      <c r="Y509" s="15"/>
      <c r="Z509" s="15"/>
      <c r="AA509" s="15"/>
      <c r="AB509" s="15"/>
      <c r="AC509" s="15"/>
    </row>
    <row r="510" spans="1:29" s="17" customFormat="1" x14ac:dyDescent="0.25">
      <c r="A510" s="18">
        <v>2504702</v>
      </c>
      <c r="B510" s="20" t="s">
        <v>211</v>
      </c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6"/>
      <c r="T510" s="15"/>
      <c r="U510" s="15"/>
      <c r="V510" s="15"/>
      <c r="W510" s="15"/>
      <c r="X510" s="16"/>
      <c r="Y510" s="15"/>
      <c r="Z510" s="15"/>
      <c r="AA510" s="15"/>
      <c r="AB510" s="15"/>
      <c r="AC510" s="15"/>
    </row>
    <row r="511" spans="1:29" s="17" customFormat="1" x14ac:dyDescent="0.25">
      <c r="A511" s="18">
        <v>2504801</v>
      </c>
      <c r="B511" s="20" t="s">
        <v>212</v>
      </c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6"/>
      <c r="T511" s="15"/>
      <c r="U511" s="15"/>
      <c r="V511" s="15"/>
      <c r="W511" s="15"/>
      <c r="X511" s="16"/>
      <c r="Y511" s="15"/>
      <c r="Z511" s="15"/>
      <c r="AA511" s="15"/>
      <c r="AB511" s="15"/>
      <c r="AC511" s="15"/>
    </row>
    <row r="512" spans="1:29" s="17" customFormat="1" x14ac:dyDescent="0.25">
      <c r="A512" s="18">
        <v>2504850</v>
      </c>
      <c r="B512" s="20" t="s">
        <v>213</v>
      </c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6"/>
      <c r="T512" s="15"/>
      <c r="U512" s="15"/>
      <c r="V512" s="15"/>
      <c r="W512" s="15"/>
      <c r="X512" s="16"/>
      <c r="Y512" s="15"/>
      <c r="Z512" s="15"/>
      <c r="AA512" s="15"/>
      <c r="AB512" s="15"/>
      <c r="AC512" s="15"/>
    </row>
    <row r="513" spans="1:29" s="17" customFormat="1" x14ac:dyDescent="0.25">
      <c r="A513" s="18">
        <v>2505006</v>
      </c>
      <c r="B513" s="20" t="s">
        <v>214</v>
      </c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6"/>
      <c r="T513" s="15"/>
      <c r="U513" s="15"/>
      <c r="V513" s="15"/>
      <c r="W513" s="15"/>
      <c r="X513" s="16"/>
      <c r="Y513" s="15"/>
      <c r="Z513" s="15"/>
      <c r="AA513" s="15"/>
      <c r="AB513" s="15"/>
      <c r="AC513" s="15"/>
    </row>
    <row r="514" spans="1:29" s="17" customFormat="1" x14ac:dyDescent="0.25">
      <c r="A514" s="18">
        <v>2505105</v>
      </c>
      <c r="B514" s="20" t="s">
        <v>215</v>
      </c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6"/>
      <c r="T514" s="15"/>
      <c r="U514" s="15"/>
      <c r="V514" s="15"/>
      <c r="W514" s="15"/>
      <c r="X514" s="16"/>
      <c r="Y514" s="15"/>
      <c r="Z514" s="15"/>
      <c r="AA514" s="15"/>
      <c r="AB514" s="15"/>
      <c r="AC514" s="15"/>
    </row>
    <row r="515" spans="1:29" s="17" customFormat="1" x14ac:dyDescent="0.25">
      <c r="A515" s="18">
        <v>2505204</v>
      </c>
      <c r="B515" s="20" t="s">
        <v>216</v>
      </c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6"/>
      <c r="T515" s="15"/>
      <c r="U515" s="15"/>
      <c r="V515" s="15"/>
      <c r="W515" s="15"/>
      <c r="X515" s="16"/>
      <c r="Y515" s="15"/>
      <c r="Z515" s="15"/>
      <c r="AA515" s="15"/>
      <c r="AB515" s="15"/>
      <c r="AC515" s="15"/>
    </row>
    <row r="516" spans="1:29" s="17" customFormat="1" x14ac:dyDescent="0.25">
      <c r="A516" s="18">
        <v>2505303</v>
      </c>
      <c r="B516" s="20" t="s">
        <v>217</v>
      </c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6"/>
      <c r="T516" s="15"/>
      <c r="U516" s="15"/>
      <c r="V516" s="15"/>
      <c r="W516" s="15"/>
      <c r="X516" s="16"/>
      <c r="Y516" s="15"/>
      <c r="Z516" s="15"/>
      <c r="AA516" s="15"/>
      <c r="AB516" s="15"/>
      <c r="AC516" s="15"/>
    </row>
    <row r="517" spans="1:29" s="17" customFormat="1" x14ac:dyDescent="0.25">
      <c r="A517" s="18">
        <v>2505352</v>
      </c>
      <c r="B517" s="20" t="s">
        <v>218</v>
      </c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6"/>
      <c r="T517" s="15"/>
      <c r="U517" s="15"/>
      <c r="V517" s="15"/>
      <c r="W517" s="15"/>
      <c r="X517" s="16"/>
      <c r="Y517" s="15"/>
      <c r="Z517" s="15"/>
      <c r="AA517" s="15"/>
      <c r="AB517" s="15"/>
      <c r="AC517" s="15"/>
    </row>
    <row r="518" spans="1:29" s="17" customFormat="1" x14ac:dyDescent="0.25">
      <c r="A518" s="18">
        <v>2505402</v>
      </c>
      <c r="B518" s="20" t="s">
        <v>219</v>
      </c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6"/>
      <c r="T518" s="15"/>
      <c r="U518" s="15"/>
      <c r="V518" s="15"/>
      <c r="W518" s="15"/>
      <c r="X518" s="16"/>
      <c r="Y518" s="15"/>
      <c r="Z518" s="15"/>
      <c r="AA518" s="15"/>
      <c r="AB518" s="15"/>
      <c r="AC518" s="15"/>
    </row>
    <row r="519" spans="1:29" s="17" customFormat="1" x14ac:dyDescent="0.25">
      <c r="A519" s="18">
        <v>2505600</v>
      </c>
      <c r="B519" s="20" t="s">
        <v>220</v>
      </c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6"/>
      <c r="T519" s="15"/>
      <c r="U519" s="15"/>
      <c r="V519" s="15"/>
      <c r="W519" s="15"/>
      <c r="X519" s="16"/>
      <c r="Y519" s="15"/>
      <c r="Z519" s="15"/>
      <c r="AA519" s="15"/>
      <c r="AB519" s="15"/>
      <c r="AC519" s="15"/>
    </row>
    <row r="520" spans="1:29" s="17" customFormat="1" x14ac:dyDescent="0.25">
      <c r="A520" s="18">
        <v>2505709</v>
      </c>
      <c r="B520" s="20" t="s">
        <v>221</v>
      </c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6"/>
      <c r="T520" s="15"/>
      <c r="U520" s="15"/>
      <c r="V520" s="15"/>
      <c r="W520" s="15"/>
      <c r="X520" s="16"/>
      <c r="Y520" s="15"/>
      <c r="Z520" s="15"/>
      <c r="AA520" s="15"/>
      <c r="AB520" s="15"/>
      <c r="AC520" s="15"/>
    </row>
    <row r="521" spans="1:29" s="17" customFormat="1" x14ac:dyDescent="0.25">
      <c r="A521" s="18">
        <v>2505808</v>
      </c>
      <c r="B521" s="20" t="s">
        <v>222</v>
      </c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6"/>
      <c r="T521" s="15"/>
      <c r="U521" s="15"/>
      <c r="V521" s="15"/>
      <c r="W521" s="15"/>
      <c r="X521" s="16"/>
      <c r="Y521" s="15"/>
      <c r="Z521" s="15"/>
      <c r="AA521" s="15"/>
      <c r="AB521" s="15"/>
      <c r="AC521" s="15"/>
    </row>
    <row r="522" spans="1:29" s="17" customFormat="1" x14ac:dyDescent="0.25">
      <c r="A522" s="18">
        <v>2505907</v>
      </c>
      <c r="B522" s="20" t="s">
        <v>223</v>
      </c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6"/>
      <c r="T522" s="15"/>
      <c r="U522" s="15"/>
      <c r="V522" s="15"/>
      <c r="W522" s="15"/>
      <c r="X522" s="16"/>
      <c r="Y522" s="15"/>
      <c r="Z522" s="15"/>
      <c r="AA522" s="15"/>
      <c r="AB522" s="15"/>
      <c r="AC522" s="15"/>
    </row>
    <row r="523" spans="1:29" s="17" customFormat="1" x14ac:dyDescent="0.25">
      <c r="A523" s="18">
        <v>2506004</v>
      </c>
      <c r="B523" s="20" t="s">
        <v>224</v>
      </c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6"/>
      <c r="T523" s="15"/>
      <c r="U523" s="15"/>
      <c r="V523" s="15"/>
      <c r="W523" s="15"/>
      <c r="X523" s="16"/>
      <c r="Y523" s="15"/>
      <c r="Z523" s="15"/>
      <c r="AA523" s="15"/>
      <c r="AB523" s="15"/>
      <c r="AC523" s="15"/>
    </row>
    <row r="524" spans="1:29" s="17" customFormat="1" x14ac:dyDescent="0.25">
      <c r="A524" s="18">
        <v>2506103</v>
      </c>
      <c r="B524" s="20" t="s">
        <v>225</v>
      </c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6"/>
      <c r="T524" s="15"/>
      <c r="U524" s="15"/>
      <c r="V524" s="15"/>
      <c r="W524" s="15"/>
      <c r="X524" s="16"/>
      <c r="Y524" s="15"/>
      <c r="Z524" s="15"/>
      <c r="AA524" s="15"/>
      <c r="AB524" s="15"/>
      <c r="AC524" s="15"/>
    </row>
    <row r="525" spans="1:29" s="17" customFormat="1" x14ac:dyDescent="0.25">
      <c r="A525" s="18">
        <v>2506202</v>
      </c>
      <c r="B525" s="20" t="s">
        <v>226</v>
      </c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6"/>
      <c r="T525" s="15"/>
      <c r="U525" s="15"/>
      <c r="V525" s="15"/>
      <c r="W525" s="15"/>
      <c r="X525" s="16"/>
      <c r="Y525" s="15"/>
      <c r="Z525" s="15"/>
      <c r="AA525" s="15"/>
      <c r="AB525" s="15"/>
      <c r="AC525" s="15"/>
    </row>
    <row r="526" spans="1:29" s="17" customFormat="1" x14ac:dyDescent="0.25">
      <c r="A526" s="18">
        <v>2506251</v>
      </c>
      <c r="B526" s="20" t="s">
        <v>227</v>
      </c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6"/>
      <c r="T526" s="15"/>
      <c r="U526" s="15"/>
      <c r="V526" s="15"/>
      <c r="W526" s="15"/>
      <c r="X526" s="16"/>
      <c r="Y526" s="15"/>
      <c r="Z526" s="15"/>
      <c r="AA526" s="15"/>
      <c r="AB526" s="15"/>
      <c r="AC526" s="15"/>
    </row>
    <row r="527" spans="1:29" s="17" customFormat="1" x14ac:dyDescent="0.25">
      <c r="A527" s="18">
        <v>2506301</v>
      </c>
      <c r="B527" s="20" t="s">
        <v>228</v>
      </c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6"/>
      <c r="T527" s="15"/>
      <c r="U527" s="15"/>
      <c r="V527" s="15"/>
      <c r="W527" s="15"/>
      <c r="X527" s="16"/>
      <c r="Y527" s="15"/>
      <c r="Z527" s="15"/>
      <c r="AA527" s="15"/>
      <c r="AB527" s="15"/>
      <c r="AC527" s="15"/>
    </row>
    <row r="528" spans="1:29" s="17" customFormat="1" x14ac:dyDescent="0.25">
      <c r="A528" s="18">
        <v>2506400</v>
      </c>
      <c r="B528" s="20" t="s">
        <v>229</v>
      </c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6"/>
      <c r="T528" s="15"/>
      <c r="U528" s="15"/>
      <c r="V528" s="15"/>
      <c r="W528" s="15"/>
      <c r="X528" s="16"/>
      <c r="Y528" s="15"/>
      <c r="Z528" s="15"/>
      <c r="AA528" s="15"/>
      <c r="AB528" s="15"/>
      <c r="AC528" s="15"/>
    </row>
    <row r="529" spans="1:29" s="17" customFormat="1" x14ac:dyDescent="0.25">
      <c r="A529" s="18">
        <v>2506509</v>
      </c>
      <c r="B529" s="20" t="s">
        <v>230</v>
      </c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6"/>
      <c r="T529" s="15"/>
      <c r="U529" s="15"/>
      <c r="V529" s="15"/>
      <c r="W529" s="15"/>
      <c r="X529" s="16"/>
      <c r="Y529" s="15"/>
      <c r="Z529" s="15"/>
      <c r="AA529" s="15"/>
      <c r="AB529" s="15"/>
      <c r="AC529" s="15"/>
    </row>
    <row r="530" spans="1:29" s="17" customFormat="1" x14ac:dyDescent="0.25">
      <c r="A530" s="18">
        <v>2506608</v>
      </c>
      <c r="B530" s="20" t="s">
        <v>231</v>
      </c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6"/>
      <c r="T530" s="15"/>
      <c r="U530" s="15"/>
      <c r="V530" s="15"/>
      <c r="W530" s="15"/>
      <c r="X530" s="16"/>
      <c r="Y530" s="15"/>
      <c r="Z530" s="15"/>
      <c r="AA530" s="15"/>
      <c r="AB530" s="15"/>
      <c r="AC530" s="15"/>
    </row>
    <row r="531" spans="1:29" s="17" customFormat="1" x14ac:dyDescent="0.25">
      <c r="A531" s="18">
        <v>2502607</v>
      </c>
      <c r="B531" s="20" t="s">
        <v>232</v>
      </c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6"/>
      <c r="T531" s="15"/>
      <c r="U531" s="15"/>
      <c r="V531" s="15"/>
      <c r="W531" s="15"/>
      <c r="X531" s="16"/>
      <c r="Y531" s="15"/>
      <c r="Z531" s="15"/>
      <c r="AA531" s="15"/>
      <c r="AB531" s="15"/>
      <c r="AC531" s="15"/>
    </row>
    <row r="532" spans="1:29" s="17" customFormat="1" x14ac:dyDescent="0.25">
      <c r="A532" s="18">
        <v>2506707</v>
      </c>
      <c r="B532" s="20" t="s">
        <v>233</v>
      </c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6"/>
      <c r="T532" s="15"/>
      <c r="U532" s="15"/>
      <c r="V532" s="15"/>
      <c r="W532" s="15"/>
      <c r="X532" s="16"/>
      <c r="Y532" s="15"/>
      <c r="Z532" s="15"/>
      <c r="AA532" s="15"/>
      <c r="AB532" s="15"/>
      <c r="AC532" s="15"/>
    </row>
    <row r="533" spans="1:29" s="17" customFormat="1" x14ac:dyDescent="0.25">
      <c r="A533" s="18">
        <v>2506806</v>
      </c>
      <c r="B533" s="20" t="s">
        <v>234</v>
      </c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6"/>
      <c r="T533" s="15"/>
      <c r="U533" s="15"/>
      <c r="V533" s="15"/>
      <c r="W533" s="15"/>
      <c r="X533" s="16"/>
      <c r="Y533" s="15"/>
      <c r="Z533" s="15"/>
      <c r="AA533" s="15"/>
      <c r="AB533" s="15"/>
      <c r="AC533" s="15"/>
    </row>
    <row r="534" spans="1:29" s="17" customFormat="1" x14ac:dyDescent="0.25">
      <c r="A534" s="18">
        <v>2506905</v>
      </c>
      <c r="B534" s="20" t="s">
        <v>235</v>
      </c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6"/>
      <c r="T534" s="15"/>
      <c r="U534" s="15"/>
      <c r="V534" s="15"/>
      <c r="W534" s="15"/>
      <c r="X534" s="16"/>
      <c r="Y534" s="15"/>
      <c r="Z534" s="15"/>
      <c r="AA534" s="15"/>
      <c r="AB534" s="15"/>
      <c r="AC534" s="15"/>
    </row>
    <row r="535" spans="1:29" s="17" customFormat="1" x14ac:dyDescent="0.25">
      <c r="A535" s="18">
        <v>2507002</v>
      </c>
      <c r="B535" s="20" t="s">
        <v>236</v>
      </c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6"/>
      <c r="T535" s="15"/>
      <c r="U535" s="15"/>
      <c r="V535" s="15"/>
      <c r="W535" s="15"/>
      <c r="X535" s="16"/>
      <c r="Y535" s="15"/>
      <c r="Z535" s="15"/>
      <c r="AA535" s="15"/>
      <c r="AB535" s="15"/>
      <c r="AC535" s="15"/>
    </row>
    <row r="536" spans="1:29" s="17" customFormat="1" x14ac:dyDescent="0.25">
      <c r="A536" s="18">
        <v>2507200</v>
      </c>
      <c r="B536" s="20" t="s">
        <v>237</v>
      </c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6"/>
      <c r="T536" s="15"/>
      <c r="U536" s="15"/>
      <c r="V536" s="15"/>
      <c r="W536" s="15"/>
      <c r="X536" s="16"/>
      <c r="Y536" s="15"/>
      <c r="Z536" s="15"/>
      <c r="AA536" s="15"/>
      <c r="AB536" s="15"/>
      <c r="AC536" s="15"/>
    </row>
    <row r="537" spans="1:29" s="17" customFormat="1" x14ac:dyDescent="0.25">
      <c r="A537" s="18">
        <v>2507408</v>
      </c>
      <c r="B537" s="20" t="s">
        <v>238</v>
      </c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6"/>
      <c r="T537" s="15"/>
      <c r="U537" s="15"/>
      <c r="V537" s="15"/>
      <c r="W537" s="15"/>
      <c r="X537" s="16"/>
      <c r="Y537" s="15"/>
      <c r="Z537" s="15"/>
      <c r="AA537" s="15"/>
      <c r="AB537" s="15"/>
      <c r="AC537" s="15"/>
    </row>
    <row r="538" spans="1:29" s="17" customFormat="1" x14ac:dyDescent="0.25">
      <c r="A538" s="18">
        <v>2513653</v>
      </c>
      <c r="B538" s="20" t="s">
        <v>239</v>
      </c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6"/>
      <c r="T538" s="15"/>
      <c r="U538" s="15"/>
      <c r="V538" s="15"/>
      <c r="W538" s="15"/>
      <c r="X538" s="16"/>
      <c r="Y538" s="15"/>
      <c r="Z538" s="15"/>
      <c r="AA538" s="15"/>
      <c r="AB538" s="15"/>
      <c r="AC538" s="15"/>
    </row>
    <row r="539" spans="1:29" s="17" customFormat="1" x14ac:dyDescent="0.25">
      <c r="A539" s="18">
        <v>2507606</v>
      </c>
      <c r="B539" s="20" t="s">
        <v>240</v>
      </c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6"/>
      <c r="T539" s="15"/>
      <c r="U539" s="15"/>
      <c r="V539" s="15"/>
      <c r="W539" s="15"/>
      <c r="X539" s="16"/>
      <c r="Y539" s="15"/>
      <c r="Z539" s="15"/>
      <c r="AA539" s="15"/>
      <c r="AB539" s="15"/>
      <c r="AC539" s="15"/>
    </row>
    <row r="540" spans="1:29" s="17" customFormat="1" x14ac:dyDescent="0.25">
      <c r="A540" s="18">
        <v>2507705</v>
      </c>
      <c r="B540" s="20" t="s">
        <v>241</v>
      </c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6"/>
      <c r="T540" s="15"/>
      <c r="U540" s="15"/>
      <c r="V540" s="15"/>
      <c r="W540" s="15"/>
      <c r="X540" s="16"/>
      <c r="Y540" s="15"/>
      <c r="Z540" s="15"/>
      <c r="AA540" s="15"/>
      <c r="AB540" s="15"/>
      <c r="AC540" s="15"/>
    </row>
    <row r="541" spans="1:29" s="17" customFormat="1" x14ac:dyDescent="0.25">
      <c r="A541" s="18">
        <v>2507804</v>
      </c>
      <c r="B541" s="20" t="s">
        <v>242</v>
      </c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6"/>
      <c r="T541" s="15"/>
      <c r="U541" s="15"/>
      <c r="V541" s="15"/>
      <c r="W541" s="15"/>
      <c r="X541" s="16"/>
      <c r="Y541" s="15"/>
      <c r="Z541" s="15"/>
      <c r="AA541" s="15"/>
      <c r="AB541" s="15"/>
      <c r="AC541" s="15"/>
    </row>
    <row r="542" spans="1:29" s="17" customFormat="1" x14ac:dyDescent="0.25">
      <c r="A542" s="18">
        <v>2508000</v>
      </c>
      <c r="B542" s="20" t="s">
        <v>243</v>
      </c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6"/>
      <c r="T542" s="15"/>
      <c r="U542" s="15"/>
      <c r="V542" s="15"/>
      <c r="W542" s="15"/>
      <c r="X542" s="16"/>
      <c r="Y542" s="15"/>
      <c r="Z542" s="15"/>
      <c r="AA542" s="15"/>
      <c r="AB542" s="15"/>
      <c r="AC542" s="15"/>
    </row>
    <row r="543" spans="1:29" s="17" customFormat="1" x14ac:dyDescent="0.25">
      <c r="A543" s="18">
        <v>2508109</v>
      </c>
      <c r="B543" s="20" t="s">
        <v>244</v>
      </c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6"/>
      <c r="T543" s="15"/>
      <c r="U543" s="15"/>
      <c r="V543" s="15"/>
      <c r="W543" s="15"/>
      <c r="X543" s="16"/>
      <c r="Y543" s="15"/>
      <c r="Z543" s="15"/>
      <c r="AA543" s="15"/>
      <c r="AB543" s="15"/>
      <c r="AC543" s="15"/>
    </row>
    <row r="544" spans="1:29" s="17" customFormat="1" x14ac:dyDescent="0.25">
      <c r="A544" s="18">
        <v>2508208</v>
      </c>
      <c r="B544" s="20" t="s">
        <v>245</v>
      </c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6"/>
      <c r="T544" s="15"/>
      <c r="U544" s="15"/>
      <c r="V544" s="15"/>
      <c r="W544" s="15"/>
      <c r="X544" s="16"/>
      <c r="Y544" s="15"/>
      <c r="Z544" s="15"/>
      <c r="AA544" s="15"/>
      <c r="AB544" s="15"/>
      <c r="AC544" s="15"/>
    </row>
    <row r="545" spans="1:29" s="17" customFormat="1" x14ac:dyDescent="0.25">
      <c r="A545" s="18">
        <v>2508307</v>
      </c>
      <c r="B545" s="20" t="s">
        <v>246</v>
      </c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6"/>
      <c r="T545" s="15"/>
      <c r="U545" s="15"/>
      <c r="V545" s="15"/>
      <c r="W545" s="15"/>
      <c r="X545" s="16"/>
      <c r="Y545" s="15"/>
      <c r="Z545" s="15"/>
      <c r="AA545" s="15"/>
      <c r="AB545" s="15"/>
      <c r="AC545" s="15"/>
    </row>
    <row r="546" spans="1:29" s="17" customFormat="1" x14ac:dyDescent="0.25">
      <c r="A546" s="18">
        <v>2508406</v>
      </c>
      <c r="B546" s="20" t="s">
        <v>247</v>
      </c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6"/>
      <c r="T546" s="15"/>
      <c r="U546" s="15"/>
      <c r="V546" s="15"/>
      <c r="W546" s="15"/>
      <c r="X546" s="16"/>
      <c r="Y546" s="15"/>
      <c r="Z546" s="15"/>
      <c r="AA546" s="15"/>
      <c r="AB546" s="15"/>
      <c r="AC546" s="15"/>
    </row>
    <row r="547" spans="1:29" s="17" customFormat="1" x14ac:dyDescent="0.25">
      <c r="A547" s="18">
        <v>2508505</v>
      </c>
      <c r="B547" s="20" t="s">
        <v>248</v>
      </c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6"/>
      <c r="T547" s="15"/>
      <c r="U547" s="15"/>
      <c r="V547" s="15"/>
      <c r="W547" s="15"/>
      <c r="X547" s="16"/>
      <c r="Y547" s="15"/>
      <c r="Z547" s="15"/>
      <c r="AA547" s="15"/>
      <c r="AB547" s="15"/>
      <c r="AC547" s="15"/>
    </row>
    <row r="548" spans="1:29" s="17" customFormat="1" x14ac:dyDescent="0.25">
      <c r="A548" s="18">
        <v>2508554</v>
      </c>
      <c r="B548" s="20" t="s">
        <v>249</v>
      </c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6"/>
      <c r="T548" s="15"/>
      <c r="U548" s="15"/>
      <c r="V548" s="15"/>
      <c r="W548" s="15"/>
      <c r="X548" s="16"/>
      <c r="Y548" s="15"/>
      <c r="Z548" s="15"/>
      <c r="AA548" s="15"/>
      <c r="AB548" s="15"/>
      <c r="AC548" s="15"/>
    </row>
    <row r="549" spans="1:29" s="17" customFormat="1" x14ac:dyDescent="0.25">
      <c r="A549" s="18">
        <v>2508703</v>
      </c>
      <c r="B549" s="20" t="s">
        <v>250</v>
      </c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6"/>
      <c r="T549" s="15"/>
      <c r="U549" s="15"/>
      <c r="V549" s="15"/>
      <c r="W549" s="15"/>
      <c r="X549" s="16"/>
      <c r="Y549" s="15"/>
      <c r="Z549" s="15"/>
      <c r="AA549" s="15"/>
      <c r="AB549" s="15"/>
      <c r="AC549" s="15"/>
    </row>
    <row r="550" spans="1:29" s="17" customFormat="1" x14ac:dyDescent="0.25">
      <c r="A550" s="18">
        <v>2508802</v>
      </c>
      <c r="B550" s="20" t="s">
        <v>251</v>
      </c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6"/>
      <c r="T550" s="15"/>
      <c r="U550" s="15"/>
      <c r="V550" s="15"/>
      <c r="W550" s="15"/>
      <c r="X550" s="16"/>
      <c r="Y550" s="15"/>
      <c r="Z550" s="15"/>
      <c r="AA550" s="15"/>
      <c r="AB550" s="15"/>
      <c r="AC550" s="15"/>
    </row>
    <row r="551" spans="1:29" s="17" customFormat="1" x14ac:dyDescent="0.25">
      <c r="A551" s="18">
        <v>2509008</v>
      </c>
      <c r="B551" s="20" t="s">
        <v>252</v>
      </c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6"/>
      <c r="T551" s="15"/>
      <c r="U551" s="15"/>
      <c r="V551" s="15"/>
      <c r="W551" s="15"/>
      <c r="X551" s="16"/>
      <c r="Y551" s="15"/>
      <c r="Z551" s="15"/>
      <c r="AA551" s="15"/>
      <c r="AB551" s="15"/>
      <c r="AC551" s="15"/>
    </row>
    <row r="552" spans="1:29" s="17" customFormat="1" x14ac:dyDescent="0.25">
      <c r="A552" s="18">
        <v>2509156</v>
      </c>
      <c r="B552" s="20" t="s">
        <v>253</v>
      </c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6"/>
      <c r="T552" s="15"/>
      <c r="U552" s="15"/>
      <c r="V552" s="15"/>
      <c r="W552" s="15"/>
      <c r="X552" s="16"/>
      <c r="Y552" s="15"/>
      <c r="Z552" s="15"/>
      <c r="AA552" s="15"/>
      <c r="AB552" s="15"/>
      <c r="AC552" s="15"/>
    </row>
    <row r="553" spans="1:29" s="17" customFormat="1" x14ac:dyDescent="0.25">
      <c r="A553" s="18">
        <v>2509206</v>
      </c>
      <c r="B553" s="20" t="s">
        <v>254</v>
      </c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6"/>
      <c r="T553" s="15"/>
      <c r="U553" s="15"/>
      <c r="V553" s="15"/>
      <c r="W553" s="15"/>
      <c r="X553" s="16"/>
      <c r="Y553" s="15"/>
      <c r="Z553" s="15"/>
      <c r="AA553" s="15"/>
      <c r="AB553" s="15"/>
      <c r="AC553" s="15"/>
    </row>
    <row r="554" spans="1:29" s="17" customFormat="1" x14ac:dyDescent="0.25">
      <c r="A554" s="18">
        <v>2509339</v>
      </c>
      <c r="B554" s="20" t="s">
        <v>255</v>
      </c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6"/>
      <c r="T554" s="15"/>
      <c r="U554" s="15"/>
      <c r="V554" s="15"/>
      <c r="W554" s="15"/>
      <c r="X554" s="16"/>
      <c r="Y554" s="15"/>
      <c r="Z554" s="15"/>
      <c r="AA554" s="15"/>
      <c r="AB554" s="15"/>
      <c r="AC554" s="15"/>
    </row>
    <row r="555" spans="1:29" s="17" customFormat="1" x14ac:dyDescent="0.25">
      <c r="A555" s="18">
        <v>2509370</v>
      </c>
      <c r="B555" s="20" t="s">
        <v>256</v>
      </c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6"/>
      <c r="T555" s="15"/>
      <c r="U555" s="15"/>
      <c r="V555" s="15"/>
      <c r="W555" s="15"/>
      <c r="X555" s="16"/>
      <c r="Y555" s="15"/>
      <c r="Z555" s="15"/>
      <c r="AA555" s="15"/>
      <c r="AB555" s="15"/>
      <c r="AC555" s="15"/>
    </row>
    <row r="556" spans="1:29" s="17" customFormat="1" x14ac:dyDescent="0.25">
      <c r="A556" s="18">
        <v>2509396</v>
      </c>
      <c r="B556" s="20" t="s">
        <v>257</v>
      </c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6"/>
      <c r="T556" s="15"/>
      <c r="U556" s="15"/>
      <c r="V556" s="15"/>
      <c r="W556" s="15"/>
      <c r="X556" s="16"/>
      <c r="Y556" s="15"/>
      <c r="Z556" s="15"/>
      <c r="AA556" s="15"/>
      <c r="AB556" s="15"/>
      <c r="AC556" s="15"/>
    </row>
    <row r="557" spans="1:29" s="17" customFormat="1" x14ac:dyDescent="0.25">
      <c r="A557" s="18">
        <v>2509404</v>
      </c>
      <c r="B557" s="20" t="s">
        <v>258</v>
      </c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6"/>
      <c r="T557" s="15"/>
      <c r="U557" s="15"/>
      <c r="V557" s="15"/>
      <c r="W557" s="15"/>
      <c r="X557" s="16"/>
      <c r="Y557" s="15"/>
      <c r="Z557" s="15"/>
      <c r="AA557" s="15"/>
      <c r="AB557" s="15"/>
      <c r="AC557" s="15"/>
    </row>
    <row r="558" spans="1:29" s="17" customFormat="1" x14ac:dyDescent="0.25">
      <c r="A558" s="18">
        <v>2509503</v>
      </c>
      <c r="B558" s="20" t="s">
        <v>259</v>
      </c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6"/>
      <c r="T558" s="15"/>
      <c r="U558" s="15"/>
      <c r="V558" s="15"/>
      <c r="W558" s="15"/>
      <c r="X558" s="16"/>
      <c r="Y558" s="15"/>
      <c r="Z558" s="15"/>
      <c r="AA558" s="15"/>
      <c r="AB558" s="15"/>
      <c r="AC558" s="15"/>
    </row>
    <row r="559" spans="1:29" s="17" customFormat="1" x14ac:dyDescent="0.25">
      <c r="A559" s="18">
        <v>2509602</v>
      </c>
      <c r="B559" s="20" t="s">
        <v>260</v>
      </c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6"/>
      <c r="T559" s="15"/>
      <c r="U559" s="15"/>
      <c r="V559" s="15"/>
      <c r="W559" s="15"/>
      <c r="X559" s="16"/>
      <c r="Y559" s="15"/>
      <c r="Z559" s="15"/>
      <c r="AA559" s="15"/>
      <c r="AB559" s="15"/>
      <c r="AC559" s="15"/>
    </row>
    <row r="560" spans="1:29" s="17" customFormat="1" x14ac:dyDescent="0.25">
      <c r="A560" s="18">
        <v>2509701</v>
      </c>
      <c r="B560" s="20" t="s">
        <v>261</v>
      </c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6"/>
      <c r="T560" s="15"/>
      <c r="U560" s="15"/>
      <c r="V560" s="15"/>
      <c r="W560" s="15"/>
      <c r="X560" s="16"/>
      <c r="Y560" s="15"/>
      <c r="Z560" s="15"/>
      <c r="AA560" s="15"/>
      <c r="AB560" s="15"/>
      <c r="AC560" s="15"/>
    </row>
    <row r="561" spans="1:29" s="17" customFormat="1" x14ac:dyDescent="0.25">
      <c r="A561" s="18">
        <v>2509800</v>
      </c>
      <c r="B561" s="20" t="s">
        <v>63</v>
      </c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6"/>
      <c r="T561" s="15"/>
      <c r="U561" s="15"/>
      <c r="V561" s="15"/>
      <c r="W561" s="15"/>
      <c r="X561" s="16"/>
      <c r="Y561" s="15"/>
      <c r="Z561" s="15"/>
      <c r="AA561" s="15"/>
      <c r="AB561" s="15"/>
      <c r="AC561" s="15"/>
    </row>
    <row r="562" spans="1:29" s="17" customFormat="1" x14ac:dyDescent="0.25">
      <c r="A562" s="18">
        <v>2509909</v>
      </c>
      <c r="B562" s="20" t="s">
        <v>262</v>
      </c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6"/>
      <c r="T562" s="15"/>
      <c r="U562" s="15"/>
      <c r="V562" s="15"/>
      <c r="W562" s="15"/>
      <c r="X562" s="16"/>
      <c r="Y562" s="15"/>
      <c r="Z562" s="15"/>
      <c r="AA562" s="15"/>
      <c r="AB562" s="15"/>
      <c r="AC562" s="15"/>
    </row>
    <row r="563" spans="1:29" s="17" customFormat="1" x14ac:dyDescent="0.25">
      <c r="A563" s="18">
        <v>2510006</v>
      </c>
      <c r="B563" s="20" t="s">
        <v>263</v>
      </c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6"/>
      <c r="T563" s="15"/>
      <c r="U563" s="15"/>
      <c r="V563" s="15"/>
      <c r="W563" s="15"/>
      <c r="X563" s="16"/>
      <c r="Y563" s="15"/>
      <c r="Z563" s="15"/>
      <c r="AA563" s="15"/>
      <c r="AB563" s="15"/>
      <c r="AC563" s="15"/>
    </row>
    <row r="564" spans="1:29" s="17" customFormat="1" x14ac:dyDescent="0.25">
      <c r="A564" s="18">
        <v>2510105</v>
      </c>
      <c r="B564" s="20" t="s">
        <v>264</v>
      </c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6"/>
      <c r="T564" s="15"/>
      <c r="U564" s="15"/>
      <c r="V564" s="15"/>
      <c r="W564" s="15"/>
      <c r="X564" s="16"/>
      <c r="Y564" s="15"/>
      <c r="Z564" s="15"/>
      <c r="AA564" s="15"/>
      <c r="AB564" s="15"/>
      <c r="AC564" s="15"/>
    </row>
    <row r="565" spans="1:29" s="17" customFormat="1" x14ac:dyDescent="0.25">
      <c r="A565" s="18">
        <v>2510204</v>
      </c>
      <c r="B565" s="20" t="s">
        <v>64</v>
      </c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6"/>
      <c r="T565" s="15"/>
      <c r="U565" s="15"/>
      <c r="V565" s="15"/>
      <c r="W565" s="15"/>
      <c r="X565" s="16"/>
      <c r="Y565" s="15"/>
      <c r="Z565" s="15"/>
      <c r="AA565" s="15"/>
      <c r="AB565" s="15"/>
      <c r="AC565" s="15"/>
    </row>
    <row r="566" spans="1:29" s="17" customFormat="1" x14ac:dyDescent="0.25">
      <c r="A566" s="18">
        <v>2510303</v>
      </c>
      <c r="B566" s="20" t="s">
        <v>265</v>
      </c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6"/>
      <c r="T566" s="15"/>
      <c r="U566" s="15"/>
      <c r="V566" s="15"/>
      <c r="W566" s="15"/>
      <c r="X566" s="16"/>
      <c r="Y566" s="15"/>
      <c r="Z566" s="15"/>
      <c r="AA566" s="15"/>
      <c r="AB566" s="15"/>
      <c r="AC566" s="15"/>
    </row>
    <row r="567" spans="1:29" s="17" customFormat="1" x14ac:dyDescent="0.25">
      <c r="A567" s="18">
        <v>2510402</v>
      </c>
      <c r="B567" s="20" t="s">
        <v>266</v>
      </c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6"/>
      <c r="T567" s="15"/>
      <c r="U567" s="15"/>
      <c r="V567" s="15"/>
      <c r="W567" s="15"/>
      <c r="X567" s="16"/>
      <c r="Y567" s="15"/>
      <c r="Z567" s="15"/>
      <c r="AA567" s="15"/>
      <c r="AB567" s="15"/>
      <c r="AC567" s="15"/>
    </row>
    <row r="568" spans="1:29" s="17" customFormat="1" x14ac:dyDescent="0.25">
      <c r="A568" s="18">
        <v>2510501</v>
      </c>
      <c r="B568" s="20" t="s">
        <v>267</v>
      </c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6"/>
      <c r="T568" s="15"/>
      <c r="U568" s="15"/>
      <c r="V568" s="15"/>
      <c r="W568" s="15"/>
      <c r="X568" s="16"/>
      <c r="Y568" s="15"/>
      <c r="Z568" s="15"/>
      <c r="AA568" s="15"/>
      <c r="AB568" s="15"/>
      <c r="AC568" s="15"/>
    </row>
    <row r="569" spans="1:29" s="17" customFormat="1" x14ac:dyDescent="0.25">
      <c r="A569" s="18">
        <v>2510600</v>
      </c>
      <c r="B569" s="20" t="s">
        <v>268</v>
      </c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6"/>
      <c r="T569" s="15"/>
      <c r="U569" s="15"/>
      <c r="V569" s="15"/>
      <c r="W569" s="15"/>
      <c r="X569" s="16"/>
      <c r="Y569" s="15"/>
      <c r="Z569" s="15"/>
      <c r="AA569" s="15"/>
      <c r="AB569" s="15"/>
      <c r="AC569" s="15"/>
    </row>
    <row r="570" spans="1:29" s="17" customFormat="1" x14ac:dyDescent="0.25">
      <c r="A570" s="18">
        <v>2510659</v>
      </c>
      <c r="B570" s="20" t="s">
        <v>269</v>
      </c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6"/>
      <c r="T570" s="15"/>
      <c r="U570" s="15"/>
      <c r="V570" s="15"/>
      <c r="W570" s="15"/>
      <c r="X570" s="16"/>
      <c r="Y570" s="15"/>
      <c r="Z570" s="15"/>
      <c r="AA570" s="15"/>
      <c r="AB570" s="15"/>
      <c r="AC570" s="15"/>
    </row>
    <row r="571" spans="1:29" s="17" customFormat="1" x14ac:dyDescent="0.25">
      <c r="A571" s="18">
        <v>2510709</v>
      </c>
      <c r="B571" s="20" t="s">
        <v>270</v>
      </c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6"/>
      <c r="T571" s="15"/>
      <c r="U571" s="15"/>
      <c r="V571" s="15"/>
      <c r="W571" s="15"/>
      <c r="X571" s="16"/>
      <c r="Y571" s="15"/>
      <c r="Z571" s="15"/>
      <c r="AA571" s="15"/>
      <c r="AB571" s="15"/>
      <c r="AC571" s="15"/>
    </row>
    <row r="572" spans="1:29" s="17" customFormat="1" x14ac:dyDescent="0.25">
      <c r="A572" s="18">
        <v>2510808</v>
      </c>
      <c r="B572" s="20" t="s">
        <v>271</v>
      </c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6"/>
      <c r="T572" s="15"/>
      <c r="U572" s="15"/>
      <c r="V572" s="15"/>
      <c r="W572" s="15"/>
      <c r="X572" s="16"/>
      <c r="Y572" s="15"/>
      <c r="Z572" s="15"/>
      <c r="AA572" s="15"/>
      <c r="AB572" s="15"/>
      <c r="AC572" s="15"/>
    </row>
    <row r="573" spans="1:29" s="17" customFormat="1" x14ac:dyDescent="0.25">
      <c r="A573" s="18">
        <v>2510907</v>
      </c>
      <c r="B573" s="20" t="s">
        <v>272</v>
      </c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6"/>
      <c r="T573" s="15"/>
      <c r="U573" s="15"/>
      <c r="V573" s="15"/>
      <c r="W573" s="15"/>
      <c r="X573" s="16"/>
      <c r="Y573" s="15"/>
      <c r="Z573" s="15"/>
      <c r="AA573" s="15"/>
      <c r="AB573" s="15"/>
      <c r="AC573" s="15"/>
    </row>
    <row r="574" spans="1:29" s="17" customFormat="1" x14ac:dyDescent="0.25">
      <c r="A574" s="18">
        <v>2511004</v>
      </c>
      <c r="B574" s="20" t="s">
        <v>65</v>
      </c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6"/>
      <c r="T574" s="15"/>
      <c r="U574" s="15"/>
      <c r="V574" s="15"/>
      <c r="W574" s="15"/>
      <c r="X574" s="16"/>
      <c r="Y574" s="15"/>
      <c r="Z574" s="15"/>
      <c r="AA574" s="15"/>
      <c r="AB574" s="15"/>
      <c r="AC574" s="15"/>
    </row>
    <row r="575" spans="1:29" s="17" customFormat="1" x14ac:dyDescent="0.25">
      <c r="A575" s="18">
        <v>2511103</v>
      </c>
      <c r="B575" s="20" t="s">
        <v>273</v>
      </c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6"/>
      <c r="T575" s="15"/>
      <c r="U575" s="15"/>
      <c r="V575" s="15"/>
      <c r="W575" s="15"/>
      <c r="X575" s="16"/>
      <c r="Y575" s="15"/>
      <c r="Z575" s="15"/>
      <c r="AA575" s="15"/>
      <c r="AB575" s="15"/>
      <c r="AC575" s="15"/>
    </row>
    <row r="576" spans="1:29" s="17" customFormat="1" x14ac:dyDescent="0.25">
      <c r="A576" s="18">
        <v>2511301</v>
      </c>
      <c r="B576" s="20" t="s">
        <v>274</v>
      </c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6"/>
      <c r="T576" s="15"/>
      <c r="U576" s="15"/>
      <c r="V576" s="15"/>
      <c r="W576" s="15"/>
      <c r="X576" s="16"/>
      <c r="Y576" s="15"/>
      <c r="Z576" s="15"/>
      <c r="AA576" s="15"/>
      <c r="AB576" s="15"/>
      <c r="AC576" s="15"/>
    </row>
    <row r="577" spans="1:29" s="17" customFormat="1" x14ac:dyDescent="0.25">
      <c r="A577" s="18">
        <v>2511400</v>
      </c>
      <c r="B577" s="20" t="s">
        <v>275</v>
      </c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6"/>
      <c r="T577" s="15"/>
      <c r="U577" s="15"/>
      <c r="V577" s="15"/>
      <c r="W577" s="15"/>
      <c r="X577" s="16"/>
      <c r="Y577" s="15"/>
      <c r="Z577" s="15"/>
      <c r="AA577" s="15"/>
      <c r="AB577" s="15"/>
      <c r="AC577" s="15"/>
    </row>
    <row r="578" spans="1:29" s="17" customFormat="1" x14ac:dyDescent="0.25">
      <c r="A578" s="18">
        <v>2511608</v>
      </c>
      <c r="B578" s="20" t="s">
        <v>276</v>
      </c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6"/>
      <c r="T578" s="15"/>
      <c r="U578" s="15"/>
      <c r="V578" s="15"/>
      <c r="W578" s="15"/>
      <c r="X578" s="16"/>
      <c r="Y578" s="15"/>
      <c r="Z578" s="15"/>
      <c r="AA578" s="15"/>
      <c r="AB578" s="15"/>
      <c r="AC578" s="15"/>
    </row>
    <row r="579" spans="1:29" s="17" customFormat="1" x14ac:dyDescent="0.25">
      <c r="A579" s="18">
        <v>2511707</v>
      </c>
      <c r="B579" s="20" t="s">
        <v>277</v>
      </c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6"/>
      <c r="T579" s="15"/>
      <c r="U579" s="15"/>
      <c r="V579" s="15"/>
      <c r="W579" s="15"/>
      <c r="X579" s="16"/>
      <c r="Y579" s="15"/>
      <c r="Z579" s="15"/>
      <c r="AA579" s="15"/>
      <c r="AB579" s="15"/>
      <c r="AC579" s="15"/>
    </row>
    <row r="580" spans="1:29" s="17" customFormat="1" x14ac:dyDescent="0.25">
      <c r="A580" s="18">
        <v>2511806</v>
      </c>
      <c r="B580" s="20" t="s">
        <v>278</v>
      </c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6"/>
      <c r="T580" s="15"/>
      <c r="U580" s="15"/>
      <c r="V580" s="15"/>
      <c r="W580" s="15"/>
      <c r="X580" s="16"/>
      <c r="Y580" s="15"/>
      <c r="Z580" s="15"/>
      <c r="AA580" s="15"/>
      <c r="AB580" s="15"/>
      <c r="AC580" s="15"/>
    </row>
    <row r="581" spans="1:29" s="17" customFormat="1" x14ac:dyDescent="0.25">
      <c r="A581" s="18">
        <v>2512002</v>
      </c>
      <c r="B581" s="20" t="s">
        <v>279</v>
      </c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6"/>
      <c r="T581" s="15"/>
      <c r="U581" s="15"/>
      <c r="V581" s="15"/>
      <c r="W581" s="15"/>
      <c r="X581" s="16"/>
      <c r="Y581" s="15"/>
      <c r="Z581" s="15"/>
      <c r="AA581" s="15"/>
      <c r="AB581" s="15"/>
      <c r="AC581" s="15"/>
    </row>
    <row r="582" spans="1:29" s="17" customFormat="1" x14ac:dyDescent="0.25">
      <c r="A582" s="18">
        <v>2512036</v>
      </c>
      <c r="B582" s="20" t="s">
        <v>280</v>
      </c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6"/>
      <c r="T582" s="15"/>
      <c r="U582" s="15"/>
      <c r="V582" s="15"/>
      <c r="W582" s="15"/>
      <c r="X582" s="16"/>
      <c r="Y582" s="15"/>
      <c r="Z582" s="15"/>
      <c r="AA582" s="15"/>
      <c r="AB582" s="15"/>
      <c r="AC582" s="15"/>
    </row>
    <row r="583" spans="1:29" s="17" customFormat="1" x14ac:dyDescent="0.25">
      <c r="A583" s="18">
        <v>2512077</v>
      </c>
      <c r="B583" s="20" t="s">
        <v>281</v>
      </c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6"/>
      <c r="T583" s="15"/>
      <c r="U583" s="15"/>
      <c r="V583" s="15"/>
      <c r="W583" s="15"/>
      <c r="X583" s="16"/>
      <c r="Y583" s="15"/>
      <c r="Z583" s="15"/>
      <c r="AA583" s="15"/>
      <c r="AB583" s="15"/>
      <c r="AC583" s="15"/>
    </row>
    <row r="584" spans="1:29" s="17" customFormat="1" x14ac:dyDescent="0.25">
      <c r="A584" s="18">
        <v>2512101</v>
      </c>
      <c r="B584" s="20" t="s">
        <v>282</v>
      </c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6"/>
      <c r="T584" s="15"/>
      <c r="U584" s="15"/>
      <c r="V584" s="15"/>
      <c r="W584" s="15"/>
      <c r="X584" s="16"/>
      <c r="Y584" s="15"/>
      <c r="Z584" s="15"/>
      <c r="AA584" s="15"/>
      <c r="AB584" s="15"/>
      <c r="AC584" s="15"/>
    </row>
    <row r="585" spans="1:29" s="17" customFormat="1" x14ac:dyDescent="0.25">
      <c r="A585" s="18">
        <v>2512200</v>
      </c>
      <c r="B585" s="20" t="s">
        <v>283</v>
      </c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6"/>
      <c r="T585" s="15"/>
      <c r="U585" s="15"/>
      <c r="V585" s="15"/>
      <c r="W585" s="15"/>
      <c r="X585" s="16"/>
      <c r="Y585" s="15"/>
      <c r="Z585" s="15"/>
      <c r="AA585" s="15"/>
      <c r="AB585" s="15"/>
      <c r="AC585" s="15"/>
    </row>
    <row r="586" spans="1:29" s="17" customFormat="1" x14ac:dyDescent="0.25">
      <c r="A586" s="18">
        <v>2512309</v>
      </c>
      <c r="B586" s="20" t="s">
        <v>284</v>
      </c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6"/>
      <c r="T586" s="15"/>
      <c r="U586" s="15"/>
      <c r="V586" s="15"/>
      <c r="W586" s="15"/>
      <c r="X586" s="16"/>
      <c r="Y586" s="15"/>
      <c r="Z586" s="15"/>
      <c r="AA586" s="15"/>
      <c r="AB586" s="15"/>
      <c r="AC586" s="15"/>
    </row>
    <row r="587" spans="1:29" s="17" customFormat="1" x14ac:dyDescent="0.25">
      <c r="A587" s="18">
        <v>2512408</v>
      </c>
      <c r="B587" s="20" t="s">
        <v>285</v>
      </c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6"/>
      <c r="T587" s="15"/>
      <c r="U587" s="15"/>
      <c r="V587" s="15"/>
      <c r="W587" s="15"/>
      <c r="X587" s="16"/>
      <c r="Y587" s="15"/>
      <c r="Z587" s="15"/>
      <c r="AA587" s="15"/>
      <c r="AB587" s="15"/>
      <c r="AC587" s="15"/>
    </row>
    <row r="588" spans="1:29" s="17" customFormat="1" x14ac:dyDescent="0.25">
      <c r="A588" s="18">
        <v>2512507</v>
      </c>
      <c r="B588" s="20" t="s">
        <v>55</v>
      </c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6"/>
      <c r="T588" s="15"/>
      <c r="U588" s="15"/>
      <c r="V588" s="15"/>
      <c r="W588" s="15"/>
      <c r="X588" s="16"/>
      <c r="Y588" s="15"/>
      <c r="Z588" s="15"/>
      <c r="AA588" s="15"/>
      <c r="AB588" s="15"/>
      <c r="AC588" s="15"/>
    </row>
    <row r="589" spans="1:29" s="17" customFormat="1" x14ac:dyDescent="0.25">
      <c r="A589" s="18">
        <v>2512606</v>
      </c>
      <c r="B589" s="20" t="s">
        <v>286</v>
      </c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6"/>
      <c r="T589" s="15"/>
      <c r="U589" s="15"/>
      <c r="V589" s="15"/>
      <c r="W589" s="15"/>
      <c r="X589" s="16"/>
      <c r="Y589" s="15"/>
      <c r="Z589" s="15"/>
      <c r="AA589" s="15"/>
      <c r="AB589" s="15"/>
      <c r="AC589" s="15"/>
    </row>
    <row r="590" spans="1:29" s="17" customFormat="1" x14ac:dyDescent="0.25">
      <c r="A590" s="18">
        <v>2512705</v>
      </c>
      <c r="B590" s="20" t="s">
        <v>287</v>
      </c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6"/>
      <c r="T590" s="15"/>
      <c r="U590" s="15"/>
      <c r="V590" s="15"/>
      <c r="W590" s="15"/>
      <c r="X590" s="16"/>
      <c r="Y590" s="15"/>
      <c r="Z590" s="15"/>
      <c r="AA590" s="15"/>
      <c r="AB590" s="15"/>
      <c r="AC590" s="15"/>
    </row>
    <row r="591" spans="1:29" s="17" customFormat="1" x14ac:dyDescent="0.25">
      <c r="A591" s="18">
        <v>2512747</v>
      </c>
      <c r="B591" s="20" t="s">
        <v>288</v>
      </c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6"/>
      <c r="T591" s="15"/>
      <c r="U591" s="15"/>
      <c r="V591" s="15"/>
      <c r="W591" s="15"/>
      <c r="X591" s="16"/>
      <c r="Y591" s="15"/>
      <c r="Z591" s="15"/>
      <c r="AA591" s="15"/>
      <c r="AB591" s="15"/>
      <c r="AC591" s="15"/>
    </row>
    <row r="592" spans="1:29" s="17" customFormat="1" x14ac:dyDescent="0.25">
      <c r="A592" s="18">
        <v>2512754</v>
      </c>
      <c r="B592" s="20" t="s">
        <v>289</v>
      </c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6"/>
      <c r="T592" s="15"/>
      <c r="U592" s="15"/>
      <c r="V592" s="15"/>
      <c r="W592" s="15"/>
      <c r="X592" s="16"/>
      <c r="Y592" s="15"/>
      <c r="Z592" s="15"/>
      <c r="AA592" s="15"/>
      <c r="AB592" s="15"/>
      <c r="AC592" s="15"/>
    </row>
    <row r="593" spans="1:29" s="17" customFormat="1" x14ac:dyDescent="0.25">
      <c r="A593" s="18">
        <v>2512788</v>
      </c>
      <c r="B593" s="20" t="s">
        <v>290</v>
      </c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6"/>
      <c r="T593" s="15"/>
      <c r="U593" s="15"/>
      <c r="V593" s="15"/>
      <c r="W593" s="15"/>
      <c r="X593" s="16"/>
      <c r="Y593" s="15"/>
      <c r="Z593" s="15"/>
      <c r="AA593" s="15"/>
      <c r="AB593" s="15"/>
      <c r="AC593" s="15"/>
    </row>
    <row r="594" spans="1:29" s="17" customFormat="1" x14ac:dyDescent="0.25">
      <c r="A594" s="18">
        <v>2512804</v>
      </c>
      <c r="B594" s="20" t="s">
        <v>291</v>
      </c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6"/>
      <c r="T594" s="15"/>
      <c r="U594" s="15"/>
      <c r="V594" s="15"/>
      <c r="W594" s="15"/>
      <c r="X594" s="16"/>
      <c r="Y594" s="15"/>
      <c r="Z594" s="15"/>
      <c r="AA594" s="15"/>
      <c r="AB594" s="15"/>
      <c r="AC594" s="15"/>
    </row>
    <row r="595" spans="1:29" s="17" customFormat="1" x14ac:dyDescent="0.25">
      <c r="A595" s="18">
        <v>2513000</v>
      </c>
      <c r="B595" s="20" t="s">
        <v>292</v>
      </c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6"/>
      <c r="T595" s="15"/>
      <c r="U595" s="15"/>
      <c r="V595" s="15"/>
      <c r="W595" s="15"/>
      <c r="X595" s="16"/>
      <c r="Y595" s="15"/>
      <c r="Z595" s="15"/>
      <c r="AA595" s="15"/>
      <c r="AB595" s="15"/>
      <c r="AC595" s="15"/>
    </row>
    <row r="596" spans="1:29" s="17" customFormat="1" x14ac:dyDescent="0.25">
      <c r="A596" s="18">
        <v>2513109</v>
      </c>
      <c r="B596" s="20" t="s">
        <v>293</v>
      </c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6"/>
      <c r="T596" s="15"/>
      <c r="U596" s="15"/>
      <c r="V596" s="15"/>
      <c r="W596" s="15"/>
      <c r="X596" s="16"/>
      <c r="Y596" s="15"/>
      <c r="Z596" s="15"/>
      <c r="AA596" s="15"/>
      <c r="AB596" s="15"/>
      <c r="AC596" s="15"/>
    </row>
    <row r="597" spans="1:29" s="17" customFormat="1" x14ac:dyDescent="0.25">
      <c r="A597" s="18">
        <v>2513158</v>
      </c>
      <c r="B597" s="20" t="s">
        <v>294</v>
      </c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6"/>
      <c r="T597" s="15"/>
      <c r="U597" s="15"/>
      <c r="V597" s="15"/>
      <c r="W597" s="15"/>
      <c r="X597" s="16"/>
      <c r="Y597" s="15"/>
      <c r="Z597" s="15"/>
      <c r="AA597" s="15"/>
      <c r="AB597" s="15"/>
      <c r="AC597" s="15"/>
    </row>
    <row r="598" spans="1:29" s="17" customFormat="1" x14ac:dyDescent="0.25">
      <c r="A598" s="18">
        <v>2513208</v>
      </c>
      <c r="B598" s="20" t="s">
        <v>295</v>
      </c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6"/>
      <c r="T598" s="15"/>
      <c r="U598" s="15"/>
      <c r="V598" s="15"/>
      <c r="W598" s="15"/>
      <c r="X598" s="16"/>
      <c r="Y598" s="15"/>
      <c r="Z598" s="15"/>
      <c r="AA598" s="15"/>
      <c r="AB598" s="15"/>
      <c r="AC598" s="15"/>
    </row>
    <row r="599" spans="1:29" s="17" customFormat="1" x14ac:dyDescent="0.25">
      <c r="A599" s="18">
        <v>2513307</v>
      </c>
      <c r="B599" s="20" t="s">
        <v>296</v>
      </c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6"/>
      <c r="T599" s="15"/>
      <c r="U599" s="15"/>
      <c r="V599" s="15"/>
      <c r="W599" s="15"/>
      <c r="X599" s="16"/>
      <c r="Y599" s="15"/>
      <c r="Z599" s="15"/>
      <c r="AA599" s="15"/>
      <c r="AB599" s="15"/>
      <c r="AC599" s="15"/>
    </row>
    <row r="600" spans="1:29" s="17" customFormat="1" x14ac:dyDescent="0.25">
      <c r="A600" s="18">
        <v>2513356</v>
      </c>
      <c r="B600" s="20" t="s">
        <v>58</v>
      </c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6"/>
      <c r="T600" s="15"/>
      <c r="U600" s="15"/>
      <c r="V600" s="15"/>
      <c r="W600" s="15"/>
      <c r="X600" s="16"/>
      <c r="Y600" s="15"/>
      <c r="Z600" s="15"/>
      <c r="AA600" s="15"/>
      <c r="AB600" s="15"/>
      <c r="AC600" s="15"/>
    </row>
    <row r="601" spans="1:29" s="17" customFormat="1" x14ac:dyDescent="0.25">
      <c r="A601" s="18">
        <v>2513406</v>
      </c>
      <c r="B601" s="20" t="s">
        <v>297</v>
      </c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6"/>
      <c r="T601" s="15"/>
      <c r="U601" s="15"/>
      <c r="V601" s="15"/>
      <c r="W601" s="15"/>
      <c r="X601" s="16"/>
      <c r="Y601" s="15"/>
      <c r="Z601" s="15"/>
      <c r="AA601" s="15"/>
      <c r="AB601" s="15"/>
      <c r="AC601" s="15"/>
    </row>
    <row r="602" spans="1:29" s="17" customFormat="1" x14ac:dyDescent="0.25">
      <c r="A602" s="18">
        <v>2513802</v>
      </c>
      <c r="B602" s="20" t="s">
        <v>298</v>
      </c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6"/>
      <c r="T602" s="15"/>
      <c r="U602" s="15"/>
      <c r="V602" s="15"/>
      <c r="W602" s="15"/>
      <c r="X602" s="16"/>
      <c r="Y602" s="15"/>
      <c r="Z602" s="15"/>
      <c r="AA602" s="15"/>
      <c r="AB602" s="15"/>
      <c r="AC602" s="15"/>
    </row>
    <row r="603" spans="1:29" s="17" customFormat="1" x14ac:dyDescent="0.25">
      <c r="A603" s="18">
        <v>2513505</v>
      </c>
      <c r="B603" s="20" t="s">
        <v>299</v>
      </c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6"/>
      <c r="T603" s="15"/>
      <c r="U603" s="15"/>
      <c r="V603" s="15"/>
      <c r="W603" s="15"/>
      <c r="X603" s="16"/>
      <c r="Y603" s="15"/>
      <c r="Z603" s="15"/>
      <c r="AA603" s="15"/>
      <c r="AB603" s="15"/>
      <c r="AC603" s="15"/>
    </row>
    <row r="604" spans="1:29" s="17" customFormat="1" x14ac:dyDescent="0.25">
      <c r="A604" s="18">
        <v>2513604</v>
      </c>
      <c r="B604" s="20" t="s">
        <v>300</v>
      </c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6"/>
      <c r="T604" s="15"/>
      <c r="U604" s="15"/>
      <c r="V604" s="15"/>
      <c r="W604" s="15"/>
      <c r="X604" s="16"/>
      <c r="Y604" s="15"/>
      <c r="Z604" s="15"/>
      <c r="AA604" s="15"/>
      <c r="AB604" s="15"/>
      <c r="AC604" s="15"/>
    </row>
    <row r="605" spans="1:29" s="17" customFormat="1" x14ac:dyDescent="0.25">
      <c r="A605" s="18">
        <v>2513851</v>
      </c>
      <c r="B605" s="20" t="s">
        <v>301</v>
      </c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6"/>
      <c r="T605" s="15"/>
      <c r="U605" s="15"/>
      <c r="V605" s="15"/>
      <c r="W605" s="15"/>
      <c r="X605" s="16"/>
      <c r="Y605" s="15"/>
      <c r="Z605" s="15"/>
      <c r="AA605" s="15"/>
      <c r="AB605" s="15"/>
      <c r="AC605" s="15"/>
    </row>
    <row r="606" spans="1:29" s="17" customFormat="1" x14ac:dyDescent="0.25">
      <c r="A606" s="18">
        <v>2513927</v>
      </c>
      <c r="B606" s="20" t="s">
        <v>302</v>
      </c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6"/>
      <c r="T606" s="15"/>
      <c r="U606" s="15"/>
      <c r="V606" s="15"/>
      <c r="W606" s="15"/>
      <c r="X606" s="16"/>
      <c r="Y606" s="15"/>
      <c r="Z606" s="15"/>
      <c r="AA606" s="15"/>
      <c r="AB606" s="15"/>
      <c r="AC606" s="15"/>
    </row>
    <row r="607" spans="1:29" s="17" customFormat="1" x14ac:dyDescent="0.25">
      <c r="A607" s="18">
        <v>2513901</v>
      </c>
      <c r="B607" s="20" t="s">
        <v>303</v>
      </c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6"/>
      <c r="T607" s="15"/>
      <c r="U607" s="15"/>
      <c r="V607" s="15"/>
      <c r="W607" s="15"/>
      <c r="X607" s="16"/>
      <c r="Y607" s="15"/>
      <c r="Z607" s="15"/>
      <c r="AA607" s="15"/>
      <c r="AB607" s="15"/>
      <c r="AC607" s="15"/>
    </row>
    <row r="608" spans="1:29" s="17" customFormat="1" x14ac:dyDescent="0.25">
      <c r="A608" s="18">
        <v>2513968</v>
      </c>
      <c r="B608" s="20" t="s">
        <v>60</v>
      </c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6"/>
      <c r="T608" s="15"/>
      <c r="U608" s="15"/>
      <c r="V608" s="15"/>
      <c r="W608" s="15"/>
      <c r="X608" s="16"/>
      <c r="Y608" s="15"/>
      <c r="Z608" s="15"/>
      <c r="AA608" s="15"/>
      <c r="AB608" s="15"/>
      <c r="AC608" s="15"/>
    </row>
    <row r="609" spans="1:29" s="17" customFormat="1" x14ac:dyDescent="0.25">
      <c r="A609" s="18">
        <v>2513943</v>
      </c>
      <c r="B609" s="20" t="s">
        <v>304</v>
      </c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6"/>
      <c r="T609" s="15"/>
      <c r="U609" s="15"/>
      <c r="V609" s="15"/>
      <c r="W609" s="15"/>
      <c r="X609" s="16"/>
      <c r="Y609" s="15"/>
      <c r="Z609" s="15"/>
      <c r="AA609" s="15"/>
      <c r="AB609" s="15"/>
      <c r="AC609" s="15"/>
    </row>
    <row r="610" spans="1:29" s="17" customFormat="1" x14ac:dyDescent="0.25">
      <c r="A610" s="18">
        <v>2513984</v>
      </c>
      <c r="B610" s="20" t="s">
        <v>147</v>
      </c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6"/>
      <c r="T610" s="15"/>
      <c r="U610" s="15"/>
      <c r="V610" s="15"/>
      <c r="W610" s="15"/>
      <c r="X610" s="16"/>
      <c r="Y610" s="15"/>
      <c r="Z610" s="15"/>
      <c r="AA610" s="15"/>
      <c r="AB610" s="15"/>
      <c r="AC610" s="15"/>
    </row>
    <row r="611" spans="1:29" s="17" customFormat="1" x14ac:dyDescent="0.25">
      <c r="A611" s="18">
        <v>2514008</v>
      </c>
      <c r="B611" s="20" t="s">
        <v>305</v>
      </c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6"/>
      <c r="T611" s="15"/>
      <c r="U611" s="15"/>
      <c r="V611" s="15"/>
      <c r="W611" s="15"/>
      <c r="X611" s="16"/>
      <c r="Y611" s="15"/>
      <c r="Z611" s="15"/>
      <c r="AA611" s="15"/>
      <c r="AB611" s="15"/>
      <c r="AC611" s="15"/>
    </row>
    <row r="612" spans="1:29" s="17" customFormat="1" x14ac:dyDescent="0.25">
      <c r="A612" s="18">
        <v>2500700</v>
      </c>
      <c r="B612" s="20" t="s">
        <v>306</v>
      </c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6"/>
      <c r="T612" s="15"/>
      <c r="U612" s="15"/>
      <c r="V612" s="15"/>
      <c r="W612" s="15"/>
      <c r="X612" s="16"/>
      <c r="Y612" s="15"/>
      <c r="Z612" s="15"/>
      <c r="AA612" s="15"/>
      <c r="AB612" s="15"/>
      <c r="AC612" s="15"/>
    </row>
    <row r="613" spans="1:29" s="17" customFormat="1" x14ac:dyDescent="0.25">
      <c r="A613" s="18">
        <v>2514107</v>
      </c>
      <c r="B613" s="20" t="s">
        <v>307</v>
      </c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6"/>
      <c r="T613" s="15"/>
      <c r="U613" s="15"/>
      <c r="V613" s="15"/>
      <c r="W613" s="15"/>
      <c r="X613" s="16"/>
      <c r="Y613" s="15"/>
      <c r="Z613" s="15"/>
      <c r="AA613" s="15"/>
      <c r="AB613" s="15"/>
      <c r="AC613" s="15"/>
    </row>
    <row r="614" spans="1:29" s="17" customFormat="1" x14ac:dyDescent="0.25">
      <c r="A614" s="18">
        <v>2514206</v>
      </c>
      <c r="B614" s="20" t="s">
        <v>308</v>
      </c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6"/>
      <c r="T614" s="15"/>
      <c r="U614" s="15"/>
      <c r="V614" s="15"/>
      <c r="W614" s="15"/>
      <c r="X614" s="16"/>
      <c r="Y614" s="15"/>
      <c r="Z614" s="15"/>
      <c r="AA614" s="15"/>
      <c r="AB614" s="15"/>
      <c r="AC614" s="15"/>
    </row>
    <row r="615" spans="1:29" s="17" customFormat="1" x14ac:dyDescent="0.25">
      <c r="A615" s="18">
        <v>2514305</v>
      </c>
      <c r="B615" s="20" t="s">
        <v>309</v>
      </c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6"/>
      <c r="T615" s="15"/>
      <c r="U615" s="15"/>
      <c r="V615" s="15"/>
      <c r="W615" s="15"/>
      <c r="X615" s="16"/>
      <c r="Y615" s="15"/>
      <c r="Z615" s="15"/>
      <c r="AA615" s="15"/>
      <c r="AB615" s="15"/>
      <c r="AC615" s="15"/>
    </row>
    <row r="616" spans="1:29" s="17" customFormat="1" x14ac:dyDescent="0.25">
      <c r="A616" s="18">
        <v>2514404</v>
      </c>
      <c r="B616" s="20" t="s">
        <v>310</v>
      </c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6"/>
      <c r="T616" s="15"/>
      <c r="U616" s="15"/>
      <c r="V616" s="15"/>
      <c r="W616" s="15"/>
      <c r="X616" s="16"/>
      <c r="Y616" s="15"/>
      <c r="Z616" s="15"/>
      <c r="AA616" s="15"/>
      <c r="AB616" s="15"/>
      <c r="AC616" s="15"/>
    </row>
    <row r="617" spans="1:29" s="17" customFormat="1" x14ac:dyDescent="0.25">
      <c r="A617" s="18">
        <v>2514503</v>
      </c>
      <c r="B617" s="20" t="s">
        <v>311</v>
      </c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6"/>
      <c r="T617" s="15"/>
      <c r="U617" s="15"/>
      <c r="V617" s="15"/>
      <c r="W617" s="15"/>
      <c r="X617" s="16"/>
      <c r="Y617" s="15"/>
      <c r="Z617" s="15"/>
      <c r="AA617" s="15"/>
      <c r="AB617" s="15"/>
      <c r="AC617" s="15"/>
    </row>
    <row r="618" spans="1:29" s="17" customFormat="1" x14ac:dyDescent="0.25">
      <c r="A618" s="18">
        <v>2514552</v>
      </c>
      <c r="B618" s="20" t="s">
        <v>312</v>
      </c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6"/>
      <c r="T618" s="15"/>
      <c r="U618" s="15"/>
      <c r="V618" s="15"/>
      <c r="W618" s="15"/>
      <c r="X618" s="16"/>
      <c r="Y618" s="15"/>
      <c r="Z618" s="15"/>
      <c r="AA618" s="15"/>
      <c r="AB618" s="15"/>
      <c r="AC618" s="15"/>
    </row>
    <row r="619" spans="1:29" s="17" customFormat="1" x14ac:dyDescent="0.25">
      <c r="A619" s="18">
        <v>2514602</v>
      </c>
      <c r="B619" s="20" t="s">
        <v>313</v>
      </c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6"/>
      <c r="T619" s="15"/>
      <c r="U619" s="15"/>
      <c r="V619" s="15"/>
      <c r="W619" s="15"/>
      <c r="X619" s="16"/>
      <c r="Y619" s="15"/>
      <c r="Z619" s="15"/>
      <c r="AA619" s="15"/>
      <c r="AB619" s="15"/>
      <c r="AC619" s="15"/>
    </row>
    <row r="620" spans="1:29" s="17" customFormat="1" x14ac:dyDescent="0.25">
      <c r="A620" s="18">
        <v>2514651</v>
      </c>
      <c r="B620" s="20" t="s">
        <v>314</v>
      </c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6"/>
      <c r="T620" s="15"/>
      <c r="U620" s="15"/>
      <c r="V620" s="15"/>
      <c r="W620" s="15"/>
      <c r="X620" s="16"/>
      <c r="Y620" s="15"/>
      <c r="Z620" s="15"/>
      <c r="AA620" s="15"/>
      <c r="AB620" s="15"/>
      <c r="AC620" s="15"/>
    </row>
    <row r="621" spans="1:29" s="17" customFormat="1" x14ac:dyDescent="0.25">
      <c r="A621" s="18">
        <v>2514701</v>
      </c>
      <c r="B621" s="20" t="s">
        <v>315</v>
      </c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6"/>
      <c r="T621" s="15"/>
      <c r="U621" s="15"/>
      <c r="V621" s="15"/>
      <c r="W621" s="15"/>
      <c r="X621" s="16"/>
      <c r="Y621" s="15"/>
      <c r="Z621" s="15"/>
      <c r="AA621" s="15"/>
      <c r="AB621" s="15"/>
      <c r="AC621" s="15"/>
    </row>
    <row r="622" spans="1:29" s="17" customFormat="1" x14ac:dyDescent="0.25">
      <c r="A622" s="18">
        <v>2514800</v>
      </c>
      <c r="B622" s="20" t="s">
        <v>316</v>
      </c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6"/>
      <c r="T622" s="15"/>
      <c r="U622" s="15"/>
      <c r="V622" s="15"/>
      <c r="W622" s="15"/>
      <c r="X622" s="16"/>
      <c r="Y622" s="15"/>
      <c r="Z622" s="15"/>
      <c r="AA622" s="15"/>
      <c r="AB622" s="15"/>
      <c r="AC622" s="15"/>
    </row>
    <row r="623" spans="1:29" s="17" customFormat="1" x14ac:dyDescent="0.25">
      <c r="A623" s="18">
        <v>2514453</v>
      </c>
      <c r="B623" s="20" t="s">
        <v>317</v>
      </c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6"/>
      <c r="T623" s="15"/>
      <c r="U623" s="15"/>
      <c r="V623" s="15"/>
      <c r="W623" s="15"/>
      <c r="X623" s="16"/>
      <c r="Y623" s="15"/>
      <c r="Z623" s="15"/>
      <c r="AA623" s="15"/>
      <c r="AB623" s="15"/>
      <c r="AC623" s="15"/>
    </row>
    <row r="624" spans="1:29" s="17" customFormat="1" x14ac:dyDescent="0.25">
      <c r="A624" s="18">
        <v>2514909</v>
      </c>
      <c r="B624" s="20" t="s">
        <v>318</v>
      </c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6"/>
      <c r="T624" s="15"/>
      <c r="U624" s="15"/>
      <c r="V624" s="15"/>
      <c r="W624" s="15"/>
      <c r="X624" s="16"/>
      <c r="Y624" s="15"/>
      <c r="Z624" s="15"/>
      <c r="AA624" s="15"/>
      <c r="AB624" s="15"/>
      <c r="AC624" s="15"/>
    </row>
    <row r="625" spans="1:29" s="17" customFormat="1" x14ac:dyDescent="0.25">
      <c r="A625" s="18">
        <v>2515104</v>
      </c>
      <c r="B625" s="20" t="s">
        <v>319</v>
      </c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6"/>
      <c r="T625" s="15"/>
      <c r="U625" s="15"/>
      <c r="V625" s="15"/>
      <c r="W625" s="15"/>
      <c r="X625" s="16"/>
      <c r="Y625" s="15"/>
      <c r="Z625" s="15"/>
      <c r="AA625" s="15"/>
      <c r="AB625" s="15"/>
      <c r="AC625" s="15"/>
    </row>
    <row r="626" spans="1:29" s="17" customFormat="1" x14ac:dyDescent="0.25">
      <c r="A626" s="18">
        <v>2515203</v>
      </c>
      <c r="B626" s="20" t="s">
        <v>320</v>
      </c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6"/>
      <c r="T626" s="15"/>
      <c r="U626" s="15"/>
      <c r="V626" s="15"/>
      <c r="W626" s="15"/>
      <c r="X626" s="16"/>
      <c r="Y626" s="15"/>
      <c r="Z626" s="15"/>
      <c r="AA626" s="15"/>
      <c r="AB626" s="15"/>
      <c r="AC626" s="15"/>
    </row>
    <row r="627" spans="1:29" s="17" customFormat="1" x14ac:dyDescent="0.25">
      <c r="A627" s="18">
        <v>2515401</v>
      </c>
      <c r="B627" s="20" t="s">
        <v>321</v>
      </c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6"/>
      <c r="T627" s="15"/>
      <c r="U627" s="15"/>
      <c r="V627" s="15"/>
      <c r="W627" s="15"/>
      <c r="X627" s="16"/>
      <c r="Y627" s="15"/>
      <c r="Z627" s="15"/>
      <c r="AA627" s="15"/>
      <c r="AB627" s="15"/>
      <c r="AC627" s="15"/>
    </row>
    <row r="628" spans="1:29" s="17" customFormat="1" x14ac:dyDescent="0.25">
      <c r="A628" s="18">
        <v>2515500</v>
      </c>
      <c r="B628" s="20" t="s">
        <v>322</v>
      </c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6"/>
      <c r="T628" s="15"/>
      <c r="U628" s="15"/>
      <c r="V628" s="15"/>
      <c r="W628" s="15"/>
      <c r="X628" s="16"/>
      <c r="Y628" s="15"/>
      <c r="Z628" s="15"/>
      <c r="AA628" s="15"/>
      <c r="AB628" s="15"/>
      <c r="AC628" s="15"/>
    </row>
    <row r="629" spans="1:29" s="17" customFormat="1" x14ac:dyDescent="0.25">
      <c r="A629" s="18">
        <v>2515609</v>
      </c>
      <c r="B629" s="20" t="s">
        <v>323</v>
      </c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6"/>
      <c r="T629" s="15"/>
      <c r="U629" s="15"/>
      <c r="V629" s="15"/>
      <c r="W629" s="15"/>
      <c r="X629" s="16"/>
      <c r="Y629" s="15"/>
      <c r="Z629" s="15"/>
      <c r="AA629" s="15"/>
      <c r="AB629" s="15"/>
      <c r="AC629" s="15"/>
    </row>
    <row r="630" spans="1:29" s="17" customFormat="1" x14ac:dyDescent="0.25">
      <c r="A630" s="18">
        <v>2515708</v>
      </c>
      <c r="B630" s="20" t="s">
        <v>324</v>
      </c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6"/>
      <c r="T630" s="15"/>
      <c r="U630" s="15"/>
      <c r="V630" s="15"/>
      <c r="W630" s="15"/>
      <c r="X630" s="16"/>
      <c r="Y630" s="15"/>
      <c r="Z630" s="15"/>
      <c r="AA630" s="15"/>
      <c r="AB630" s="15"/>
      <c r="AC630" s="15"/>
    </row>
    <row r="631" spans="1:29" s="17" customFormat="1" x14ac:dyDescent="0.25">
      <c r="A631" s="18">
        <v>2515807</v>
      </c>
      <c r="B631" s="20" t="s">
        <v>325</v>
      </c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6"/>
      <c r="T631" s="15"/>
      <c r="U631" s="15"/>
      <c r="V631" s="15"/>
      <c r="W631" s="15"/>
      <c r="X631" s="16"/>
      <c r="Y631" s="15"/>
      <c r="Z631" s="15"/>
      <c r="AA631" s="15"/>
      <c r="AB631" s="15"/>
      <c r="AC631" s="15"/>
    </row>
    <row r="632" spans="1:29" s="17" customFormat="1" x14ac:dyDescent="0.25">
      <c r="A632" s="18">
        <v>2515906</v>
      </c>
      <c r="B632" s="20" t="s">
        <v>326</v>
      </c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6"/>
      <c r="T632" s="15"/>
      <c r="U632" s="15"/>
      <c r="V632" s="15"/>
      <c r="W632" s="15"/>
      <c r="X632" s="16"/>
      <c r="Y632" s="15"/>
      <c r="Z632" s="15"/>
      <c r="AA632" s="15"/>
      <c r="AB632" s="15"/>
      <c r="AC632" s="15"/>
    </row>
    <row r="633" spans="1:29" s="17" customFormat="1" x14ac:dyDescent="0.25">
      <c r="A633" s="18">
        <v>2515930</v>
      </c>
      <c r="B633" s="20" t="s">
        <v>327</v>
      </c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6"/>
      <c r="T633" s="15"/>
      <c r="U633" s="15"/>
      <c r="V633" s="15"/>
      <c r="W633" s="15"/>
      <c r="X633" s="16"/>
      <c r="Y633" s="15"/>
      <c r="Z633" s="15"/>
      <c r="AA633" s="15"/>
      <c r="AB633" s="15"/>
      <c r="AC633" s="15"/>
    </row>
    <row r="634" spans="1:29" s="17" customFormat="1" x14ac:dyDescent="0.25">
      <c r="A634" s="18">
        <v>2516003</v>
      </c>
      <c r="B634" s="20" t="s">
        <v>328</v>
      </c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6"/>
      <c r="T634" s="15"/>
      <c r="U634" s="15"/>
      <c r="V634" s="15"/>
      <c r="W634" s="15"/>
      <c r="X634" s="16"/>
      <c r="Y634" s="15"/>
      <c r="Z634" s="15"/>
      <c r="AA634" s="15"/>
      <c r="AB634" s="15"/>
      <c r="AC634" s="15"/>
    </row>
    <row r="635" spans="1:29" s="17" customFormat="1" x14ac:dyDescent="0.25">
      <c r="A635" s="18">
        <v>2516102</v>
      </c>
      <c r="B635" s="20" t="s">
        <v>329</v>
      </c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6"/>
      <c r="T635" s="15"/>
      <c r="U635" s="15"/>
      <c r="V635" s="15"/>
      <c r="W635" s="15"/>
      <c r="X635" s="16"/>
      <c r="Y635" s="15"/>
      <c r="Z635" s="15"/>
      <c r="AA635" s="15"/>
      <c r="AB635" s="15"/>
      <c r="AC635" s="15"/>
    </row>
    <row r="636" spans="1:29" s="17" customFormat="1" x14ac:dyDescent="0.25">
      <c r="A636" s="18">
        <v>2516151</v>
      </c>
      <c r="B636" s="20" t="s">
        <v>330</v>
      </c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6"/>
      <c r="T636" s="15"/>
      <c r="U636" s="15"/>
      <c r="V636" s="15"/>
      <c r="W636" s="15"/>
      <c r="X636" s="16"/>
      <c r="Y636" s="15"/>
      <c r="Z636" s="15"/>
      <c r="AA636" s="15"/>
      <c r="AB636" s="15"/>
      <c r="AC636" s="15"/>
    </row>
    <row r="637" spans="1:29" s="17" customFormat="1" x14ac:dyDescent="0.25">
      <c r="A637" s="18">
        <v>2516201</v>
      </c>
      <c r="B637" s="20" t="s">
        <v>331</v>
      </c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6"/>
      <c r="T637" s="15"/>
      <c r="U637" s="15"/>
      <c r="V637" s="15"/>
      <c r="W637" s="15"/>
      <c r="X637" s="16"/>
      <c r="Y637" s="15"/>
      <c r="Z637" s="15"/>
      <c r="AA637" s="15"/>
      <c r="AB637" s="15"/>
      <c r="AC637" s="15"/>
    </row>
    <row r="638" spans="1:29" s="17" customFormat="1" x14ac:dyDescent="0.25">
      <c r="A638" s="18">
        <v>2516300</v>
      </c>
      <c r="B638" s="20" t="s">
        <v>332</v>
      </c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6"/>
      <c r="T638" s="15"/>
      <c r="U638" s="15"/>
      <c r="V638" s="15"/>
      <c r="W638" s="15"/>
      <c r="X638" s="16"/>
      <c r="Y638" s="15"/>
      <c r="Z638" s="15"/>
      <c r="AA638" s="15"/>
      <c r="AB638" s="15"/>
      <c r="AC638" s="15"/>
    </row>
    <row r="639" spans="1:29" s="17" customFormat="1" x14ac:dyDescent="0.25">
      <c r="A639" s="18">
        <v>2516409</v>
      </c>
      <c r="B639" s="20" t="s">
        <v>333</v>
      </c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6"/>
      <c r="T639" s="15"/>
      <c r="U639" s="15"/>
      <c r="V639" s="15"/>
      <c r="W639" s="15"/>
      <c r="X639" s="16"/>
      <c r="Y639" s="15"/>
      <c r="Z639" s="15"/>
      <c r="AA639" s="15"/>
      <c r="AB639" s="15"/>
      <c r="AC639" s="15"/>
    </row>
    <row r="640" spans="1:29" s="17" customFormat="1" x14ac:dyDescent="0.25">
      <c r="A640" s="18">
        <v>2516508</v>
      </c>
      <c r="B640" s="20" t="s">
        <v>334</v>
      </c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6"/>
      <c r="T640" s="15"/>
      <c r="U640" s="15"/>
      <c r="V640" s="15"/>
      <c r="W640" s="15"/>
      <c r="X640" s="16"/>
      <c r="Y640" s="15"/>
      <c r="Z640" s="15"/>
      <c r="AA640" s="15"/>
      <c r="AB640" s="15"/>
      <c r="AC640" s="15"/>
    </row>
    <row r="641" spans="1:29" s="17" customFormat="1" x14ac:dyDescent="0.25">
      <c r="A641" s="18">
        <v>2516607</v>
      </c>
      <c r="B641" s="20" t="s">
        <v>335</v>
      </c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6"/>
      <c r="T641" s="15"/>
      <c r="U641" s="15"/>
      <c r="V641" s="15"/>
      <c r="W641" s="15"/>
      <c r="X641" s="16"/>
      <c r="Y641" s="15"/>
      <c r="Z641" s="15"/>
      <c r="AA641" s="15"/>
      <c r="AB641" s="15"/>
      <c r="AC641" s="15"/>
    </row>
    <row r="642" spans="1:29" s="17" customFormat="1" x14ac:dyDescent="0.25">
      <c r="A642" s="18">
        <v>2516706</v>
      </c>
      <c r="B642" s="20" t="s">
        <v>336</v>
      </c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6"/>
      <c r="T642" s="15"/>
      <c r="U642" s="15"/>
      <c r="V642" s="15"/>
      <c r="W642" s="15"/>
      <c r="X642" s="16"/>
      <c r="Y642" s="15"/>
      <c r="Z642" s="15"/>
      <c r="AA642" s="15"/>
      <c r="AB642" s="15"/>
      <c r="AC642" s="15"/>
    </row>
    <row r="643" spans="1:29" s="17" customFormat="1" x14ac:dyDescent="0.25">
      <c r="A643" s="18">
        <v>2516755</v>
      </c>
      <c r="B643" s="20" t="s">
        <v>337</v>
      </c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6"/>
      <c r="T643" s="15"/>
      <c r="U643" s="15"/>
      <c r="V643" s="15"/>
      <c r="W643" s="15"/>
      <c r="X643" s="16"/>
      <c r="Y643" s="15"/>
      <c r="Z643" s="15"/>
      <c r="AA643" s="15"/>
      <c r="AB643" s="15"/>
      <c r="AC643" s="15"/>
    </row>
    <row r="644" spans="1:29" s="17" customFormat="1" x14ac:dyDescent="0.25">
      <c r="A644" s="18">
        <v>2516805</v>
      </c>
      <c r="B644" s="20" t="s">
        <v>338</v>
      </c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6"/>
      <c r="T644" s="15"/>
      <c r="U644" s="15"/>
      <c r="V644" s="15"/>
      <c r="W644" s="15"/>
      <c r="X644" s="16"/>
      <c r="Y644" s="15"/>
      <c r="Z644" s="15"/>
      <c r="AA644" s="15"/>
      <c r="AB644" s="15"/>
      <c r="AC644" s="15"/>
    </row>
    <row r="645" spans="1:29" s="17" customFormat="1" x14ac:dyDescent="0.25">
      <c r="A645" s="18">
        <v>2516904</v>
      </c>
      <c r="B645" s="20" t="s">
        <v>339</v>
      </c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6"/>
      <c r="T645" s="15"/>
      <c r="U645" s="15"/>
      <c r="V645" s="15"/>
      <c r="W645" s="15"/>
      <c r="X645" s="16"/>
      <c r="Y645" s="15"/>
      <c r="Z645" s="15"/>
      <c r="AA645" s="15"/>
      <c r="AB645" s="15"/>
      <c r="AC645" s="15"/>
    </row>
    <row r="646" spans="1:29" s="17" customFormat="1" x14ac:dyDescent="0.25">
      <c r="A646" s="18">
        <v>2517001</v>
      </c>
      <c r="B646" s="20" t="s">
        <v>340</v>
      </c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6"/>
      <c r="T646" s="15"/>
      <c r="U646" s="15"/>
      <c r="V646" s="15"/>
      <c r="W646" s="15"/>
      <c r="X646" s="16"/>
      <c r="Y646" s="15"/>
      <c r="Z646" s="15"/>
      <c r="AA646" s="15"/>
      <c r="AB646" s="15"/>
      <c r="AC646" s="15"/>
    </row>
    <row r="647" spans="1:29" s="17" customFormat="1" x14ac:dyDescent="0.25">
      <c r="A647" s="18">
        <v>2517100</v>
      </c>
      <c r="B647" s="20" t="s">
        <v>341</v>
      </c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6"/>
      <c r="T647" s="15"/>
      <c r="U647" s="15"/>
      <c r="V647" s="15"/>
      <c r="W647" s="15"/>
      <c r="X647" s="16"/>
      <c r="Y647" s="15"/>
      <c r="Z647" s="15"/>
      <c r="AA647" s="15"/>
      <c r="AB647" s="15"/>
      <c r="AC647" s="15"/>
    </row>
    <row r="648" spans="1:29" s="17" customFormat="1" x14ac:dyDescent="0.25">
      <c r="A648" s="18">
        <v>2517209</v>
      </c>
      <c r="B648" s="20" t="s">
        <v>342</v>
      </c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6"/>
      <c r="T648" s="15"/>
      <c r="U648" s="15"/>
      <c r="V648" s="15"/>
      <c r="W648" s="15"/>
      <c r="X648" s="16"/>
      <c r="Y648" s="15"/>
      <c r="Z648" s="15"/>
      <c r="AA648" s="15"/>
      <c r="AB648" s="15"/>
      <c r="AC648" s="15"/>
    </row>
    <row r="649" spans="1:29" s="17" customFormat="1" x14ac:dyDescent="0.25">
      <c r="A649" s="18">
        <v>2505501</v>
      </c>
      <c r="B649" s="20" t="s">
        <v>343</v>
      </c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6"/>
      <c r="T649" s="15"/>
      <c r="U649" s="15"/>
      <c r="V649" s="15"/>
      <c r="W649" s="15"/>
      <c r="X649" s="16"/>
      <c r="Y649" s="15"/>
      <c r="Z649" s="15"/>
      <c r="AA649" s="15"/>
      <c r="AB649" s="15"/>
      <c r="AC649" s="15"/>
    </row>
    <row r="650" spans="1:29" s="17" customFormat="1" x14ac:dyDescent="0.25">
      <c r="A650" s="18">
        <v>2517407</v>
      </c>
      <c r="B650" s="20" t="s">
        <v>344</v>
      </c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6"/>
      <c r="T650" s="15"/>
      <c r="U650" s="15"/>
      <c r="V650" s="15"/>
      <c r="W650" s="15"/>
      <c r="X650" s="16"/>
      <c r="Y650" s="15"/>
      <c r="Z650" s="15"/>
      <c r="AA650" s="15"/>
      <c r="AB650" s="15"/>
      <c r="AC650" s="15"/>
    </row>
    <row r="651" spans="1:29" s="17" customFormat="1" x14ac:dyDescent="0.25">
      <c r="A651" s="18">
        <v>2600104</v>
      </c>
      <c r="B651" s="20" t="s">
        <v>345</v>
      </c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6"/>
      <c r="T651" s="15"/>
      <c r="U651" s="15"/>
      <c r="V651" s="15"/>
      <c r="W651" s="15"/>
      <c r="X651" s="16"/>
      <c r="Y651" s="15"/>
      <c r="Z651" s="15"/>
      <c r="AA651" s="15"/>
      <c r="AB651" s="15"/>
      <c r="AC651" s="15"/>
    </row>
    <row r="652" spans="1:29" s="17" customFormat="1" x14ac:dyDescent="0.25">
      <c r="A652" s="18">
        <v>2600203</v>
      </c>
      <c r="B652" s="20" t="s">
        <v>346</v>
      </c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6"/>
      <c r="T652" s="15"/>
      <c r="U652" s="15"/>
      <c r="V652" s="15"/>
      <c r="W652" s="15"/>
      <c r="X652" s="16"/>
      <c r="Y652" s="15"/>
      <c r="Z652" s="15"/>
      <c r="AA652" s="15"/>
      <c r="AB652" s="15"/>
      <c r="AC652" s="15"/>
    </row>
    <row r="653" spans="1:29" s="17" customFormat="1" x14ac:dyDescent="0.25">
      <c r="A653" s="18">
        <v>2600302</v>
      </c>
      <c r="B653" s="20" t="s">
        <v>347</v>
      </c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6"/>
      <c r="T653" s="15"/>
      <c r="U653" s="15"/>
      <c r="V653" s="15"/>
      <c r="W653" s="15"/>
      <c r="X653" s="16"/>
      <c r="Y653" s="15"/>
      <c r="Z653" s="15"/>
      <c r="AA653" s="15"/>
      <c r="AB653" s="15"/>
      <c r="AC653" s="15"/>
    </row>
    <row r="654" spans="1:29" s="17" customFormat="1" x14ac:dyDescent="0.25">
      <c r="A654" s="18">
        <v>2600500</v>
      </c>
      <c r="B654" s="20" t="s">
        <v>348</v>
      </c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6"/>
      <c r="T654" s="15"/>
      <c r="U654" s="15"/>
      <c r="V654" s="15"/>
      <c r="W654" s="15"/>
      <c r="X654" s="16"/>
      <c r="Y654" s="15"/>
      <c r="Z654" s="15"/>
      <c r="AA654" s="15"/>
      <c r="AB654" s="15"/>
      <c r="AC654" s="15"/>
    </row>
    <row r="655" spans="1:29" s="17" customFormat="1" x14ac:dyDescent="0.25">
      <c r="A655" s="18">
        <v>2600609</v>
      </c>
      <c r="B655" s="20" t="s">
        <v>162</v>
      </c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6"/>
      <c r="T655" s="15"/>
      <c r="U655" s="15"/>
      <c r="V655" s="15"/>
      <c r="W655" s="15"/>
      <c r="X655" s="16"/>
      <c r="Y655" s="15"/>
      <c r="Z655" s="15"/>
      <c r="AA655" s="15"/>
      <c r="AB655" s="15"/>
      <c r="AC655" s="15"/>
    </row>
    <row r="656" spans="1:29" s="17" customFormat="1" x14ac:dyDescent="0.25">
      <c r="A656" s="18">
        <v>2600807</v>
      </c>
      <c r="B656" s="20" t="s">
        <v>349</v>
      </c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6"/>
      <c r="T656" s="15"/>
      <c r="U656" s="15"/>
      <c r="V656" s="15"/>
      <c r="W656" s="15"/>
      <c r="X656" s="16"/>
      <c r="Y656" s="15"/>
      <c r="Z656" s="15"/>
      <c r="AA656" s="15"/>
      <c r="AB656" s="15"/>
      <c r="AC656" s="15"/>
    </row>
    <row r="657" spans="1:29" s="17" customFormat="1" x14ac:dyDescent="0.25">
      <c r="A657" s="18">
        <v>2601003</v>
      </c>
      <c r="B657" s="20" t="s">
        <v>350</v>
      </c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6"/>
      <c r="T657" s="15"/>
      <c r="U657" s="15"/>
      <c r="V657" s="15"/>
      <c r="W657" s="15"/>
      <c r="X657" s="16"/>
      <c r="Y657" s="15"/>
      <c r="Z657" s="15"/>
      <c r="AA657" s="15"/>
      <c r="AB657" s="15"/>
      <c r="AC657" s="15"/>
    </row>
    <row r="658" spans="1:29" s="17" customFormat="1" x14ac:dyDescent="0.25">
      <c r="A658" s="18">
        <v>2601102</v>
      </c>
      <c r="B658" s="20" t="s">
        <v>351</v>
      </c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6"/>
      <c r="T658" s="15"/>
      <c r="U658" s="15"/>
      <c r="V658" s="15"/>
      <c r="W658" s="15"/>
      <c r="X658" s="16"/>
      <c r="Y658" s="15"/>
      <c r="Z658" s="15"/>
      <c r="AA658" s="15"/>
      <c r="AB658" s="15"/>
      <c r="AC658" s="15"/>
    </row>
    <row r="659" spans="1:29" s="17" customFormat="1" x14ac:dyDescent="0.25">
      <c r="A659" s="18">
        <v>2601201</v>
      </c>
      <c r="B659" s="20" t="s">
        <v>352</v>
      </c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6"/>
      <c r="T659" s="15"/>
      <c r="U659" s="15"/>
      <c r="V659" s="15"/>
      <c r="W659" s="15"/>
      <c r="X659" s="16"/>
      <c r="Y659" s="15"/>
      <c r="Z659" s="15"/>
      <c r="AA659" s="15"/>
      <c r="AB659" s="15"/>
      <c r="AC659" s="15"/>
    </row>
    <row r="660" spans="1:29" s="17" customFormat="1" x14ac:dyDescent="0.25">
      <c r="A660" s="18">
        <v>2601607</v>
      </c>
      <c r="B660" s="20" t="s">
        <v>353</v>
      </c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6"/>
      <c r="T660" s="15"/>
      <c r="U660" s="15"/>
      <c r="V660" s="15"/>
      <c r="W660" s="15"/>
      <c r="X660" s="16"/>
      <c r="Y660" s="15"/>
      <c r="Z660" s="15"/>
      <c r="AA660" s="15"/>
      <c r="AB660" s="15"/>
      <c r="AC660" s="15"/>
    </row>
    <row r="661" spans="1:29" s="17" customFormat="1" x14ac:dyDescent="0.25">
      <c r="A661" s="18">
        <v>2601706</v>
      </c>
      <c r="B661" s="20" t="s">
        <v>354</v>
      </c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6"/>
      <c r="T661" s="15"/>
      <c r="U661" s="15"/>
      <c r="V661" s="15"/>
      <c r="W661" s="15"/>
      <c r="X661" s="16"/>
      <c r="Y661" s="15"/>
      <c r="Z661" s="15"/>
      <c r="AA661" s="15"/>
      <c r="AB661" s="15"/>
      <c r="AC661" s="15"/>
    </row>
    <row r="662" spans="1:29" s="17" customFormat="1" x14ac:dyDescent="0.25">
      <c r="A662" s="18">
        <v>2601805</v>
      </c>
      <c r="B662" s="20" t="s">
        <v>355</v>
      </c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6"/>
      <c r="T662" s="15"/>
      <c r="U662" s="15"/>
      <c r="V662" s="15"/>
      <c r="W662" s="15"/>
      <c r="X662" s="16"/>
      <c r="Y662" s="15"/>
      <c r="Z662" s="15"/>
      <c r="AA662" s="15"/>
      <c r="AB662" s="15"/>
      <c r="AC662" s="15"/>
    </row>
    <row r="663" spans="1:29" s="17" customFormat="1" x14ac:dyDescent="0.25">
      <c r="A663" s="18">
        <v>2601904</v>
      </c>
      <c r="B663" s="20" t="s">
        <v>356</v>
      </c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6"/>
      <c r="T663" s="15"/>
      <c r="U663" s="15"/>
      <c r="V663" s="15"/>
      <c r="W663" s="15"/>
      <c r="X663" s="16"/>
      <c r="Y663" s="15"/>
      <c r="Z663" s="15"/>
      <c r="AA663" s="15"/>
      <c r="AB663" s="15"/>
      <c r="AC663" s="15"/>
    </row>
    <row r="664" spans="1:29" s="17" customFormat="1" x14ac:dyDescent="0.25">
      <c r="A664" s="18">
        <v>2602001</v>
      </c>
      <c r="B664" s="20" t="s">
        <v>357</v>
      </c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6"/>
      <c r="T664" s="15"/>
      <c r="U664" s="15"/>
      <c r="V664" s="15"/>
      <c r="W664" s="15"/>
      <c r="X664" s="16"/>
      <c r="Y664" s="15"/>
      <c r="Z664" s="15"/>
      <c r="AA664" s="15"/>
      <c r="AB664" s="15"/>
      <c r="AC664" s="15"/>
    </row>
    <row r="665" spans="1:29" s="17" customFormat="1" x14ac:dyDescent="0.25">
      <c r="A665" s="18">
        <v>2602100</v>
      </c>
      <c r="B665" s="20" t="s">
        <v>358</v>
      </c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6"/>
      <c r="T665" s="15"/>
      <c r="U665" s="15"/>
      <c r="V665" s="15"/>
      <c r="W665" s="15"/>
      <c r="X665" s="16"/>
      <c r="Y665" s="15"/>
      <c r="Z665" s="15"/>
      <c r="AA665" s="15"/>
      <c r="AB665" s="15"/>
      <c r="AC665" s="15"/>
    </row>
    <row r="666" spans="1:29" s="17" customFormat="1" x14ac:dyDescent="0.25">
      <c r="A666" s="18">
        <v>2602209</v>
      </c>
      <c r="B666" s="20" t="s">
        <v>359</v>
      </c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6"/>
      <c r="T666" s="15"/>
      <c r="U666" s="15"/>
      <c r="V666" s="15"/>
      <c r="W666" s="15"/>
      <c r="X666" s="16"/>
      <c r="Y666" s="15"/>
      <c r="Z666" s="15"/>
      <c r="AA666" s="15"/>
      <c r="AB666" s="15"/>
      <c r="AC666" s="15"/>
    </row>
    <row r="667" spans="1:29" s="17" customFormat="1" x14ac:dyDescent="0.25">
      <c r="A667" s="18">
        <v>2602407</v>
      </c>
      <c r="B667" s="20" t="s">
        <v>360</v>
      </c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6"/>
      <c r="T667" s="15"/>
      <c r="U667" s="15"/>
      <c r="V667" s="15"/>
      <c r="W667" s="15"/>
      <c r="X667" s="16"/>
      <c r="Y667" s="15"/>
      <c r="Z667" s="15"/>
      <c r="AA667" s="15"/>
      <c r="AB667" s="15"/>
      <c r="AC667" s="15"/>
    </row>
    <row r="668" spans="1:29" s="17" customFormat="1" x14ac:dyDescent="0.25">
      <c r="A668" s="18">
        <v>2602506</v>
      </c>
      <c r="B668" s="20" t="s">
        <v>361</v>
      </c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6"/>
      <c r="T668" s="15"/>
      <c r="U668" s="15"/>
      <c r="V668" s="15"/>
      <c r="W668" s="15"/>
      <c r="X668" s="16"/>
      <c r="Y668" s="15"/>
      <c r="Z668" s="15"/>
      <c r="AA668" s="15"/>
      <c r="AB668" s="15"/>
      <c r="AC668" s="15"/>
    </row>
    <row r="669" spans="1:29" s="17" customFormat="1" x14ac:dyDescent="0.25">
      <c r="A669" s="18">
        <v>2602605</v>
      </c>
      <c r="B669" s="20" t="s">
        <v>362</v>
      </c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6"/>
      <c r="T669" s="15"/>
      <c r="U669" s="15"/>
      <c r="V669" s="15"/>
      <c r="W669" s="15"/>
      <c r="X669" s="16"/>
      <c r="Y669" s="15"/>
      <c r="Z669" s="15"/>
      <c r="AA669" s="15"/>
      <c r="AB669" s="15"/>
      <c r="AC669" s="15"/>
    </row>
    <row r="670" spans="1:29" s="17" customFormat="1" x14ac:dyDescent="0.25">
      <c r="A670" s="18">
        <v>2602803</v>
      </c>
      <c r="B670" s="20" t="s">
        <v>363</v>
      </c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6"/>
      <c r="T670" s="15"/>
      <c r="U670" s="15"/>
      <c r="V670" s="15"/>
      <c r="W670" s="15"/>
      <c r="X670" s="16"/>
      <c r="Y670" s="15"/>
      <c r="Z670" s="15"/>
      <c r="AA670" s="15"/>
      <c r="AB670" s="15"/>
      <c r="AC670" s="15"/>
    </row>
    <row r="671" spans="1:29" s="17" customFormat="1" x14ac:dyDescent="0.25">
      <c r="A671" s="18">
        <v>2603009</v>
      </c>
      <c r="B671" s="20" t="s">
        <v>364</v>
      </c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6"/>
      <c r="T671" s="15"/>
      <c r="U671" s="15"/>
      <c r="V671" s="15"/>
      <c r="W671" s="15"/>
      <c r="X671" s="16"/>
      <c r="Y671" s="15"/>
      <c r="Z671" s="15"/>
      <c r="AA671" s="15"/>
      <c r="AB671" s="15"/>
      <c r="AC671" s="15"/>
    </row>
    <row r="672" spans="1:29" s="17" customFormat="1" x14ac:dyDescent="0.25">
      <c r="A672" s="18">
        <v>2603108</v>
      </c>
      <c r="B672" s="20" t="s">
        <v>365</v>
      </c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6"/>
      <c r="T672" s="15"/>
      <c r="U672" s="15"/>
      <c r="V672" s="15"/>
      <c r="W672" s="15"/>
      <c r="X672" s="16"/>
      <c r="Y672" s="15"/>
      <c r="Z672" s="15"/>
      <c r="AA672" s="15"/>
      <c r="AB672" s="15"/>
      <c r="AC672" s="15"/>
    </row>
    <row r="673" spans="1:29" s="17" customFormat="1" x14ac:dyDescent="0.25">
      <c r="A673" s="18">
        <v>2603207</v>
      </c>
      <c r="B673" s="20" t="s">
        <v>366</v>
      </c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6"/>
      <c r="T673" s="15"/>
      <c r="U673" s="15"/>
      <c r="V673" s="15"/>
      <c r="W673" s="15"/>
      <c r="X673" s="16"/>
      <c r="Y673" s="15"/>
      <c r="Z673" s="15"/>
      <c r="AA673" s="15"/>
      <c r="AB673" s="15"/>
      <c r="AC673" s="15"/>
    </row>
    <row r="674" spans="1:29" s="17" customFormat="1" x14ac:dyDescent="0.25">
      <c r="A674" s="18">
        <v>2603306</v>
      </c>
      <c r="B674" s="20" t="s">
        <v>367</v>
      </c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6"/>
      <c r="T674" s="15"/>
      <c r="U674" s="15"/>
      <c r="V674" s="15"/>
      <c r="W674" s="15"/>
      <c r="X674" s="16"/>
      <c r="Y674" s="15"/>
      <c r="Z674" s="15"/>
      <c r="AA674" s="15"/>
      <c r="AB674" s="15"/>
      <c r="AC674" s="15"/>
    </row>
    <row r="675" spans="1:29" s="17" customFormat="1" x14ac:dyDescent="0.25">
      <c r="A675" s="18">
        <v>2603405</v>
      </c>
      <c r="B675" s="20" t="s">
        <v>368</v>
      </c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6"/>
      <c r="T675" s="15"/>
      <c r="U675" s="15"/>
      <c r="V675" s="15"/>
      <c r="W675" s="15"/>
      <c r="X675" s="16"/>
      <c r="Y675" s="15"/>
      <c r="Z675" s="15"/>
      <c r="AA675" s="15"/>
      <c r="AB675" s="15"/>
      <c r="AC675" s="15"/>
    </row>
    <row r="676" spans="1:29" s="17" customFormat="1" x14ac:dyDescent="0.25">
      <c r="A676" s="18">
        <v>2603504</v>
      </c>
      <c r="B676" s="20" t="s">
        <v>369</v>
      </c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6"/>
      <c r="T676" s="15"/>
      <c r="U676" s="15"/>
      <c r="V676" s="15"/>
      <c r="W676" s="15"/>
      <c r="X676" s="16"/>
      <c r="Y676" s="15"/>
      <c r="Z676" s="15"/>
      <c r="AA676" s="15"/>
      <c r="AB676" s="15"/>
      <c r="AC676" s="15"/>
    </row>
    <row r="677" spans="1:29" s="17" customFormat="1" x14ac:dyDescent="0.25">
      <c r="A677" s="18">
        <v>2603702</v>
      </c>
      <c r="B677" s="20" t="s">
        <v>370</v>
      </c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6"/>
      <c r="T677" s="15"/>
      <c r="U677" s="15"/>
      <c r="V677" s="15"/>
      <c r="W677" s="15"/>
      <c r="X677" s="16"/>
      <c r="Y677" s="15"/>
      <c r="Z677" s="15"/>
      <c r="AA677" s="15"/>
      <c r="AB677" s="15"/>
      <c r="AC677" s="15"/>
    </row>
    <row r="678" spans="1:29" s="17" customFormat="1" x14ac:dyDescent="0.25">
      <c r="A678" s="18">
        <v>2603801</v>
      </c>
      <c r="B678" s="20" t="s">
        <v>371</v>
      </c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6"/>
      <c r="T678" s="15"/>
      <c r="U678" s="15"/>
      <c r="V678" s="15"/>
      <c r="W678" s="15"/>
      <c r="X678" s="16"/>
      <c r="Y678" s="15"/>
      <c r="Z678" s="15"/>
      <c r="AA678" s="15"/>
      <c r="AB678" s="15"/>
      <c r="AC678" s="15"/>
    </row>
    <row r="679" spans="1:29" s="17" customFormat="1" x14ac:dyDescent="0.25">
      <c r="A679" s="18">
        <v>2603900</v>
      </c>
      <c r="B679" s="20" t="s">
        <v>372</v>
      </c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6"/>
      <c r="T679" s="15"/>
      <c r="U679" s="15"/>
      <c r="V679" s="15"/>
      <c r="W679" s="15"/>
      <c r="X679" s="16"/>
      <c r="Y679" s="15"/>
      <c r="Z679" s="15"/>
      <c r="AA679" s="15"/>
      <c r="AB679" s="15"/>
      <c r="AC679" s="15"/>
    </row>
    <row r="680" spans="1:29" s="17" customFormat="1" x14ac:dyDescent="0.25">
      <c r="A680" s="18">
        <v>2603926</v>
      </c>
      <c r="B680" s="20" t="s">
        <v>373</v>
      </c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6"/>
      <c r="T680" s="15"/>
      <c r="U680" s="15"/>
      <c r="V680" s="15"/>
      <c r="W680" s="15"/>
      <c r="X680" s="16"/>
      <c r="Y680" s="15"/>
      <c r="Z680" s="15"/>
      <c r="AA680" s="15"/>
      <c r="AB680" s="15"/>
      <c r="AC680" s="15"/>
    </row>
    <row r="681" spans="1:29" s="17" customFormat="1" x14ac:dyDescent="0.25">
      <c r="A681" s="18">
        <v>2604106</v>
      </c>
      <c r="B681" s="20" t="s">
        <v>374</v>
      </c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6"/>
      <c r="T681" s="15"/>
      <c r="U681" s="15"/>
      <c r="V681" s="15"/>
      <c r="W681" s="15"/>
      <c r="X681" s="16"/>
      <c r="Y681" s="15"/>
      <c r="Z681" s="15"/>
      <c r="AA681" s="15"/>
      <c r="AB681" s="15"/>
      <c r="AC681" s="15"/>
    </row>
    <row r="682" spans="1:29" s="17" customFormat="1" x14ac:dyDescent="0.25">
      <c r="A682" s="18">
        <v>2604155</v>
      </c>
      <c r="B682" s="20" t="s">
        <v>375</v>
      </c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6"/>
      <c r="T682" s="15"/>
      <c r="U682" s="15"/>
      <c r="V682" s="15"/>
      <c r="W682" s="15"/>
      <c r="X682" s="16"/>
      <c r="Y682" s="15"/>
      <c r="Z682" s="15"/>
      <c r="AA682" s="15"/>
      <c r="AB682" s="15"/>
      <c r="AC682" s="15"/>
    </row>
    <row r="683" spans="1:29" s="17" customFormat="1" x14ac:dyDescent="0.25">
      <c r="A683" s="18">
        <v>2604304</v>
      </c>
      <c r="B683" s="20" t="s">
        <v>62</v>
      </c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6"/>
      <c r="T683" s="15"/>
      <c r="U683" s="15"/>
      <c r="V683" s="15"/>
      <c r="W683" s="15"/>
      <c r="X683" s="16"/>
      <c r="Y683" s="15"/>
      <c r="Z683" s="15"/>
      <c r="AA683" s="15"/>
      <c r="AB683" s="15"/>
      <c r="AC683" s="15"/>
    </row>
    <row r="684" spans="1:29" s="17" customFormat="1" x14ac:dyDescent="0.25">
      <c r="A684" s="18">
        <v>2604502</v>
      </c>
      <c r="B684" s="20" t="s">
        <v>376</v>
      </c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6"/>
      <c r="T684" s="15"/>
      <c r="U684" s="15"/>
      <c r="V684" s="15"/>
      <c r="W684" s="15"/>
      <c r="X684" s="16"/>
      <c r="Y684" s="15"/>
      <c r="Z684" s="15"/>
      <c r="AA684" s="15"/>
      <c r="AB684" s="15"/>
      <c r="AC684" s="15"/>
    </row>
    <row r="685" spans="1:29" s="17" customFormat="1" x14ac:dyDescent="0.25">
      <c r="A685" s="18">
        <v>2604700</v>
      </c>
      <c r="B685" s="20" t="s">
        <v>377</v>
      </c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6"/>
      <c r="T685" s="15"/>
      <c r="U685" s="15"/>
      <c r="V685" s="15"/>
      <c r="W685" s="15"/>
      <c r="X685" s="16"/>
      <c r="Y685" s="15"/>
      <c r="Z685" s="15"/>
      <c r="AA685" s="15"/>
      <c r="AB685" s="15"/>
      <c r="AC685" s="15"/>
    </row>
    <row r="686" spans="1:29" s="17" customFormat="1" x14ac:dyDescent="0.25">
      <c r="A686" s="18">
        <v>2604908</v>
      </c>
      <c r="B686" s="20" t="s">
        <v>378</v>
      </c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6"/>
      <c r="T686" s="15"/>
      <c r="U686" s="15"/>
      <c r="V686" s="15"/>
      <c r="W686" s="15"/>
      <c r="X686" s="16"/>
      <c r="Y686" s="15"/>
      <c r="Z686" s="15"/>
      <c r="AA686" s="15"/>
      <c r="AB686" s="15"/>
      <c r="AC686" s="15"/>
    </row>
    <row r="687" spans="1:29" s="17" customFormat="1" x14ac:dyDescent="0.25">
      <c r="A687" s="18">
        <v>2605004</v>
      </c>
      <c r="B687" s="20" t="s">
        <v>379</v>
      </c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6"/>
      <c r="T687" s="15"/>
      <c r="U687" s="15"/>
      <c r="V687" s="15"/>
      <c r="W687" s="15"/>
      <c r="X687" s="16"/>
      <c r="Y687" s="15"/>
      <c r="Z687" s="15"/>
      <c r="AA687" s="15"/>
      <c r="AB687" s="15"/>
      <c r="AC687" s="15"/>
    </row>
    <row r="688" spans="1:29" s="17" customFormat="1" x14ac:dyDescent="0.25">
      <c r="A688" s="18">
        <v>2605103</v>
      </c>
      <c r="B688" s="20" t="s">
        <v>380</v>
      </c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6"/>
      <c r="T688" s="15"/>
      <c r="U688" s="15"/>
      <c r="V688" s="15"/>
      <c r="W688" s="15"/>
      <c r="X688" s="16"/>
      <c r="Y688" s="15"/>
      <c r="Z688" s="15"/>
      <c r="AA688" s="15"/>
      <c r="AB688" s="15"/>
      <c r="AC688" s="15"/>
    </row>
    <row r="689" spans="1:29" s="17" customFormat="1" x14ac:dyDescent="0.25">
      <c r="A689" s="18">
        <v>2605152</v>
      </c>
      <c r="B689" s="20" t="s">
        <v>381</v>
      </c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6"/>
      <c r="T689" s="15"/>
      <c r="U689" s="15"/>
      <c r="V689" s="15"/>
      <c r="W689" s="15"/>
      <c r="X689" s="16"/>
      <c r="Y689" s="15"/>
      <c r="Z689" s="15"/>
      <c r="AA689" s="15"/>
      <c r="AB689" s="15"/>
      <c r="AC689" s="15"/>
    </row>
    <row r="690" spans="1:29" s="17" customFormat="1" x14ac:dyDescent="0.25">
      <c r="A690" s="18">
        <v>2605301</v>
      </c>
      <c r="B690" s="20" t="s">
        <v>382</v>
      </c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6"/>
      <c r="T690" s="15"/>
      <c r="U690" s="15"/>
      <c r="V690" s="15"/>
      <c r="W690" s="15"/>
      <c r="X690" s="16"/>
      <c r="Y690" s="15"/>
      <c r="Z690" s="15"/>
      <c r="AA690" s="15"/>
      <c r="AB690" s="15"/>
      <c r="AC690" s="15"/>
    </row>
    <row r="691" spans="1:29" s="17" customFormat="1" x14ac:dyDescent="0.25">
      <c r="A691" s="18">
        <v>2605608</v>
      </c>
      <c r="B691" s="20" t="s">
        <v>383</v>
      </c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6"/>
      <c r="T691" s="15"/>
      <c r="U691" s="15"/>
      <c r="V691" s="15"/>
      <c r="W691" s="15"/>
      <c r="X691" s="16"/>
      <c r="Y691" s="15"/>
      <c r="Z691" s="15"/>
      <c r="AA691" s="15"/>
      <c r="AB691" s="15"/>
      <c r="AC691" s="15"/>
    </row>
    <row r="692" spans="1:29" s="17" customFormat="1" x14ac:dyDescent="0.25">
      <c r="A692" s="18">
        <v>2605707</v>
      </c>
      <c r="B692" s="20" t="s">
        <v>384</v>
      </c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6"/>
      <c r="T692" s="15"/>
      <c r="U692" s="15"/>
      <c r="V692" s="15"/>
      <c r="W692" s="15"/>
      <c r="X692" s="16"/>
      <c r="Y692" s="15"/>
      <c r="Z692" s="15"/>
      <c r="AA692" s="15"/>
      <c r="AB692" s="15"/>
      <c r="AC692" s="15"/>
    </row>
    <row r="693" spans="1:29" s="17" customFormat="1" x14ac:dyDescent="0.25">
      <c r="A693" s="18">
        <v>2605806</v>
      </c>
      <c r="B693" s="20" t="s">
        <v>385</v>
      </c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6"/>
      <c r="T693" s="15"/>
      <c r="U693" s="15"/>
      <c r="V693" s="15"/>
      <c r="W693" s="15"/>
      <c r="X693" s="16"/>
      <c r="Y693" s="15"/>
      <c r="Z693" s="15"/>
      <c r="AA693" s="15"/>
      <c r="AB693" s="15"/>
      <c r="AC693" s="15"/>
    </row>
    <row r="694" spans="1:29" s="17" customFormat="1" x14ac:dyDescent="0.25">
      <c r="A694" s="18">
        <v>2606002</v>
      </c>
      <c r="B694" s="20" t="s">
        <v>386</v>
      </c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6"/>
      <c r="T694" s="15"/>
      <c r="U694" s="15"/>
      <c r="V694" s="15"/>
      <c r="W694" s="15"/>
      <c r="X694" s="16"/>
      <c r="Y694" s="15"/>
      <c r="Z694" s="15"/>
      <c r="AA694" s="15"/>
      <c r="AB694" s="15"/>
      <c r="AC694" s="15"/>
    </row>
    <row r="695" spans="1:29" s="17" customFormat="1" x14ac:dyDescent="0.25">
      <c r="A695" s="18">
        <v>2606309</v>
      </c>
      <c r="B695" s="20" t="s">
        <v>387</v>
      </c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6"/>
      <c r="T695" s="15"/>
      <c r="U695" s="15"/>
      <c r="V695" s="15"/>
      <c r="W695" s="15"/>
      <c r="X695" s="16"/>
      <c r="Y695" s="15"/>
      <c r="Z695" s="15"/>
      <c r="AA695" s="15"/>
      <c r="AB695" s="15"/>
      <c r="AC695" s="15"/>
    </row>
    <row r="696" spans="1:29" s="17" customFormat="1" x14ac:dyDescent="0.25">
      <c r="A696" s="18">
        <v>2606408</v>
      </c>
      <c r="B696" s="20" t="s">
        <v>388</v>
      </c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6"/>
      <c r="T696" s="15"/>
      <c r="U696" s="15"/>
      <c r="V696" s="15"/>
      <c r="W696" s="15"/>
      <c r="X696" s="16"/>
      <c r="Y696" s="15"/>
      <c r="Z696" s="15"/>
      <c r="AA696" s="15"/>
      <c r="AB696" s="15"/>
      <c r="AC696" s="15"/>
    </row>
    <row r="697" spans="1:29" s="17" customFormat="1" x14ac:dyDescent="0.25">
      <c r="A697" s="18">
        <v>2606507</v>
      </c>
      <c r="B697" s="20" t="s">
        <v>389</v>
      </c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6"/>
      <c r="T697" s="15"/>
      <c r="U697" s="15"/>
      <c r="V697" s="15"/>
      <c r="W697" s="15"/>
      <c r="X697" s="16"/>
      <c r="Y697" s="15"/>
      <c r="Z697" s="15"/>
      <c r="AA697" s="15"/>
      <c r="AB697" s="15"/>
      <c r="AC697" s="15"/>
    </row>
    <row r="698" spans="1:29" s="17" customFormat="1" x14ac:dyDescent="0.25">
      <c r="A698" s="18">
        <v>2606606</v>
      </c>
      <c r="B698" s="20" t="s">
        <v>390</v>
      </c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6"/>
      <c r="T698" s="15"/>
      <c r="U698" s="15"/>
      <c r="V698" s="15"/>
      <c r="W698" s="15"/>
      <c r="X698" s="16"/>
      <c r="Y698" s="15"/>
      <c r="Z698" s="15"/>
      <c r="AA698" s="15"/>
      <c r="AB698" s="15"/>
      <c r="AC698" s="15"/>
    </row>
    <row r="699" spans="1:29" s="17" customFormat="1" x14ac:dyDescent="0.25">
      <c r="A699" s="18">
        <v>2606705</v>
      </c>
      <c r="B699" s="20" t="s">
        <v>391</v>
      </c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6"/>
      <c r="T699" s="15"/>
      <c r="U699" s="15"/>
      <c r="V699" s="15"/>
      <c r="W699" s="15"/>
      <c r="X699" s="16"/>
      <c r="Y699" s="15"/>
      <c r="Z699" s="15"/>
      <c r="AA699" s="15"/>
      <c r="AB699" s="15"/>
      <c r="AC699" s="15"/>
    </row>
    <row r="700" spans="1:29" s="17" customFormat="1" x14ac:dyDescent="0.25">
      <c r="A700" s="18">
        <v>2606903</v>
      </c>
      <c r="B700" s="20" t="s">
        <v>392</v>
      </c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6"/>
      <c r="T700" s="15"/>
      <c r="U700" s="15"/>
      <c r="V700" s="15"/>
      <c r="W700" s="15"/>
      <c r="X700" s="16"/>
      <c r="Y700" s="15"/>
      <c r="Z700" s="15"/>
      <c r="AA700" s="15"/>
      <c r="AB700" s="15"/>
      <c r="AC700" s="15"/>
    </row>
    <row r="701" spans="1:29" s="17" customFormat="1" x14ac:dyDescent="0.25">
      <c r="A701" s="18">
        <v>2607000</v>
      </c>
      <c r="B701" s="20" t="s">
        <v>393</v>
      </c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6"/>
      <c r="T701" s="15"/>
      <c r="U701" s="15"/>
      <c r="V701" s="15"/>
      <c r="W701" s="15"/>
      <c r="X701" s="16"/>
      <c r="Y701" s="15"/>
      <c r="Z701" s="15"/>
      <c r="AA701" s="15"/>
      <c r="AB701" s="15"/>
      <c r="AC701" s="15"/>
    </row>
    <row r="702" spans="1:29" s="17" customFormat="1" x14ac:dyDescent="0.25">
      <c r="A702" s="18">
        <v>2607109</v>
      </c>
      <c r="B702" s="20" t="s">
        <v>394</v>
      </c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6"/>
      <c r="T702" s="15"/>
      <c r="U702" s="15"/>
      <c r="V702" s="15"/>
      <c r="W702" s="15"/>
      <c r="X702" s="16"/>
      <c r="Y702" s="15"/>
      <c r="Z702" s="15"/>
      <c r="AA702" s="15"/>
      <c r="AB702" s="15"/>
      <c r="AC702" s="15"/>
    </row>
    <row r="703" spans="1:29" s="17" customFormat="1" x14ac:dyDescent="0.25">
      <c r="A703" s="18">
        <v>2607307</v>
      </c>
      <c r="B703" s="20" t="s">
        <v>395</v>
      </c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6"/>
      <c r="T703" s="15"/>
      <c r="U703" s="15"/>
      <c r="V703" s="15"/>
      <c r="W703" s="15"/>
      <c r="X703" s="16"/>
      <c r="Y703" s="15"/>
      <c r="Z703" s="15"/>
      <c r="AA703" s="15"/>
      <c r="AB703" s="15"/>
      <c r="AC703" s="15"/>
    </row>
    <row r="704" spans="1:29" s="17" customFormat="1" x14ac:dyDescent="0.25">
      <c r="A704" s="18">
        <v>2607406</v>
      </c>
      <c r="B704" s="20" t="s">
        <v>396</v>
      </c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6"/>
      <c r="T704" s="15"/>
      <c r="U704" s="15"/>
      <c r="V704" s="15"/>
      <c r="W704" s="15"/>
      <c r="X704" s="16"/>
      <c r="Y704" s="15"/>
      <c r="Z704" s="15"/>
      <c r="AA704" s="15"/>
      <c r="AB704" s="15"/>
      <c r="AC704" s="15"/>
    </row>
    <row r="705" spans="1:29" s="17" customFormat="1" x14ac:dyDescent="0.25">
      <c r="A705" s="18">
        <v>2607505</v>
      </c>
      <c r="B705" s="20" t="s">
        <v>397</v>
      </c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6"/>
      <c r="T705" s="15"/>
      <c r="U705" s="15"/>
      <c r="V705" s="15"/>
      <c r="W705" s="15"/>
      <c r="X705" s="16"/>
      <c r="Y705" s="15"/>
      <c r="Z705" s="15"/>
      <c r="AA705" s="15"/>
      <c r="AB705" s="15"/>
      <c r="AC705" s="15"/>
    </row>
    <row r="706" spans="1:29" s="17" customFormat="1" x14ac:dyDescent="0.25">
      <c r="A706" s="18">
        <v>2607703</v>
      </c>
      <c r="B706" s="20" t="s">
        <v>398</v>
      </c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6"/>
      <c r="T706" s="15"/>
      <c r="U706" s="15"/>
      <c r="V706" s="15"/>
      <c r="W706" s="15"/>
      <c r="X706" s="16"/>
      <c r="Y706" s="15"/>
      <c r="Z706" s="15"/>
      <c r="AA706" s="15"/>
      <c r="AB706" s="15"/>
      <c r="AC706" s="15"/>
    </row>
    <row r="707" spans="1:29" s="17" customFormat="1" x14ac:dyDescent="0.25">
      <c r="A707" s="18">
        <v>2608008</v>
      </c>
      <c r="B707" s="20" t="s">
        <v>399</v>
      </c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6"/>
      <c r="T707" s="15"/>
      <c r="U707" s="15"/>
      <c r="V707" s="15"/>
      <c r="W707" s="15"/>
      <c r="X707" s="16"/>
      <c r="Y707" s="15"/>
      <c r="Z707" s="15"/>
      <c r="AA707" s="15"/>
      <c r="AB707" s="15"/>
      <c r="AC707" s="15"/>
    </row>
    <row r="708" spans="1:29" s="17" customFormat="1" x14ac:dyDescent="0.25">
      <c r="A708" s="18">
        <v>2608057</v>
      </c>
      <c r="B708" s="20" t="s">
        <v>400</v>
      </c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6"/>
      <c r="T708" s="15"/>
      <c r="U708" s="15"/>
      <c r="V708" s="15"/>
      <c r="W708" s="15"/>
      <c r="X708" s="16"/>
      <c r="Y708" s="15"/>
      <c r="Z708" s="15"/>
      <c r="AA708" s="15"/>
      <c r="AB708" s="15"/>
      <c r="AC708" s="15"/>
    </row>
    <row r="709" spans="1:29" s="17" customFormat="1" x14ac:dyDescent="0.25">
      <c r="A709" s="18">
        <v>2608107</v>
      </c>
      <c r="B709" s="20" t="s">
        <v>401</v>
      </c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6"/>
      <c r="T709" s="15"/>
      <c r="U709" s="15"/>
      <c r="V709" s="15"/>
      <c r="W709" s="15"/>
      <c r="X709" s="16"/>
      <c r="Y709" s="15"/>
      <c r="Z709" s="15"/>
      <c r="AA709" s="15"/>
      <c r="AB709" s="15"/>
      <c r="AC709" s="15"/>
    </row>
    <row r="710" spans="1:29" s="17" customFormat="1" x14ac:dyDescent="0.25">
      <c r="A710" s="18">
        <v>2608255</v>
      </c>
      <c r="B710" s="20" t="s">
        <v>402</v>
      </c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6"/>
      <c r="T710" s="15"/>
      <c r="U710" s="15"/>
      <c r="V710" s="15"/>
      <c r="W710" s="15"/>
      <c r="X710" s="16"/>
      <c r="Y710" s="15"/>
      <c r="Z710" s="15"/>
      <c r="AA710" s="15"/>
      <c r="AB710" s="15"/>
      <c r="AC710" s="15"/>
    </row>
    <row r="711" spans="1:29" s="17" customFormat="1" x14ac:dyDescent="0.25">
      <c r="A711" s="18">
        <v>2608305</v>
      </c>
      <c r="B711" s="20" t="s">
        <v>403</v>
      </c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6"/>
      <c r="T711" s="15"/>
      <c r="U711" s="15"/>
      <c r="V711" s="15"/>
      <c r="W711" s="15"/>
      <c r="X711" s="16"/>
      <c r="Y711" s="15"/>
      <c r="Z711" s="15"/>
      <c r="AA711" s="15"/>
      <c r="AB711" s="15"/>
      <c r="AC711" s="15"/>
    </row>
    <row r="712" spans="1:29" s="17" customFormat="1" x14ac:dyDescent="0.25">
      <c r="A712" s="18">
        <v>2608404</v>
      </c>
      <c r="B712" s="20" t="s">
        <v>404</v>
      </c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6"/>
      <c r="T712" s="15"/>
      <c r="U712" s="15"/>
      <c r="V712" s="15"/>
      <c r="W712" s="15"/>
      <c r="X712" s="16"/>
      <c r="Y712" s="15"/>
      <c r="Z712" s="15"/>
      <c r="AA712" s="15"/>
      <c r="AB712" s="15"/>
      <c r="AC712" s="15"/>
    </row>
    <row r="713" spans="1:29" s="17" customFormat="1" x14ac:dyDescent="0.25">
      <c r="A713" s="18">
        <v>2608602</v>
      </c>
      <c r="B713" s="20" t="s">
        <v>405</v>
      </c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6"/>
      <c r="T713" s="15"/>
      <c r="U713" s="15"/>
      <c r="V713" s="15"/>
      <c r="W713" s="15"/>
      <c r="X713" s="16"/>
      <c r="Y713" s="15"/>
      <c r="Z713" s="15"/>
      <c r="AA713" s="15"/>
      <c r="AB713" s="15"/>
      <c r="AC713" s="15"/>
    </row>
    <row r="714" spans="1:29" s="17" customFormat="1" x14ac:dyDescent="0.25">
      <c r="A714" s="18">
        <v>2608701</v>
      </c>
      <c r="B714" s="20" t="s">
        <v>406</v>
      </c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6"/>
      <c r="T714" s="15"/>
      <c r="U714" s="15"/>
      <c r="V714" s="15"/>
      <c r="W714" s="15"/>
      <c r="X714" s="16"/>
      <c r="Y714" s="15"/>
      <c r="Z714" s="15"/>
      <c r="AA714" s="15"/>
      <c r="AB714" s="15"/>
      <c r="AC714" s="15"/>
    </row>
    <row r="715" spans="1:29" s="17" customFormat="1" x14ac:dyDescent="0.25">
      <c r="A715" s="18">
        <v>2608750</v>
      </c>
      <c r="B715" s="20" t="s">
        <v>407</v>
      </c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6"/>
      <c r="T715" s="15"/>
      <c r="U715" s="15"/>
      <c r="V715" s="15"/>
      <c r="W715" s="15"/>
      <c r="X715" s="16"/>
      <c r="Y715" s="15"/>
      <c r="Z715" s="15"/>
      <c r="AA715" s="15"/>
      <c r="AB715" s="15"/>
      <c r="AC715" s="15"/>
    </row>
    <row r="716" spans="1:29" s="17" customFormat="1" x14ac:dyDescent="0.25">
      <c r="A716" s="18">
        <v>2608800</v>
      </c>
      <c r="B716" s="20" t="s">
        <v>408</v>
      </c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6"/>
      <c r="T716" s="15"/>
      <c r="U716" s="15"/>
      <c r="V716" s="15"/>
      <c r="W716" s="15"/>
      <c r="X716" s="16"/>
      <c r="Y716" s="15"/>
      <c r="Z716" s="15"/>
      <c r="AA716" s="15"/>
      <c r="AB716" s="15"/>
      <c r="AC716" s="15"/>
    </row>
    <row r="717" spans="1:29" s="17" customFormat="1" x14ac:dyDescent="0.25">
      <c r="A717" s="18">
        <v>2609154</v>
      </c>
      <c r="B717" s="20" t="s">
        <v>409</v>
      </c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6"/>
      <c r="T717" s="15"/>
      <c r="U717" s="15"/>
      <c r="V717" s="15"/>
      <c r="W717" s="15"/>
      <c r="X717" s="16"/>
      <c r="Y717" s="15"/>
      <c r="Z717" s="15"/>
      <c r="AA717" s="15"/>
      <c r="AB717" s="15"/>
      <c r="AC717" s="15"/>
    </row>
    <row r="718" spans="1:29" s="17" customFormat="1" x14ac:dyDescent="0.25">
      <c r="A718" s="18">
        <v>2609303</v>
      </c>
      <c r="B718" s="20" t="s">
        <v>410</v>
      </c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6"/>
      <c r="T718" s="15"/>
      <c r="U718" s="15"/>
      <c r="V718" s="15"/>
      <c r="W718" s="15"/>
      <c r="X718" s="16"/>
      <c r="Y718" s="15"/>
      <c r="Z718" s="15"/>
      <c r="AA718" s="15"/>
      <c r="AB718" s="15"/>
      <c r="AC718" s="15"/>
    </row>
    <row r="719" spans="1:29" s="17" customFormat="1" x14ac:dyDescent="0.25">
      <c r="A719" s="18">
        <v>2614303</v>
      </c>
      <c r="B719" s="20" t="s">
        <v>411</v>
      </c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6"/>
      <c r="T719" s="15"/>
      <c r="U719" s="15"/>
      <c r="V719" s="15"/>
      <c r="W719" s="15"/>
      <c r="X719" s="16"/>
      <c r="Y719" s="15"/>
      <c r="Z719" s="15"/>
      <c r="AA719" s="15"/>
      <c r="AB719" s="15"/>
      <c r="AC719" s="15"/>
    </row>
    <row r="720" spans="1:29" s="17" customFormat="1" x14ac:dyDescent="0.25">
      <c r="A720" s="18">
        <v>2609709</v>
      </c>
      <c r="B720" s="20" t="s">
        <v>412</v>
      </c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6"/>
      <c r="T720" s="15"/>
      <c r="U720" s="15"/>
      <c r="V720" s="15"/>
      <c r="W720" s="15"/>
      <c r="X720" s="16"/>
      <c r="Y720" s="15"/>
      <c r="Z720" s="15"/>
      <c r="AA720" s="15"/>
      <c r="AB720" s="15"/>
      <c r="AC720" s="15"/>
    </row>
    <row r="721" spans="1:29" s="17" customFormat="1" x14ac:dyDescent="0.25">
      <c r="A721" s="18">
        <v>2609808</v>
      </c>
      <c r="B721" s="20" t="s">
        <v>413</v>
      </c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6"/>
      <c r="T721" s="15"/>
      <c r="U721" s="15"/>
      <c r="V721" s="15"/>
      <c r="W721" s="15"/>
      <c r="X721" s="16"/>
      <c r="Y721" s="15"/>
      <c r="Z721" s="15"/>
      <c r="AA721" s="15"/>
      <c r="AB721" s="15"/>
      <c r="AC721" s="15"/>
    </row>
    <row r="722" spans="1:29" s="17" customFormat="1" x14ac:dyDescent="0.25">
      <c r="A722" s="18">
        <v>2609907</v>
      </c>
      <c r="B722" s="20" t="s">
        <v>414</v>
      </c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6"/>
      <c r="T722" s="15"/>
      <c r="U722" s="15"/>
      <c r="V722" s="15"/>
      <c r="W722" s="15"/>
      <c r="X722" s="16"/>
      <c r="Y722" s="15"/>
      <c r="Z722" s="15"/>
      <c r="AA722" s="15"/>
      <c r="AB722" s="15"/>
      <c r="AC722" s="15"/>
    </row>
    <row r="723" spans="1:29" s="17" customFormat="1" x14ac:dyDescent="0.25">
      <c r="A723" s="18">
        <v>2610103</v>
      </c>
      <c r="B723" s="20" t="s">
        <v>415</v>
      </c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6"/>
      <c r="T723" s="15"/>
      <c r="U723" s="15"/>
      <c r="V723" s="15"/>
      <c r="W723" s="15"/>
      <c r="X723" s="16"/>
      <c r="Y723" s="15"/>
      <c r="Z723" s="15"/>
      <c r="AA723" s="15"/>
      <c r="AB723" s="15"/>
      <c r="AC723" s="15"/>
    </row>
    <row r="724" spans="1:29" s="17" customFormat="1" x14ac:dyDescent="0.25">
      <c r="A724" s="18">
        <v>2610202</v>
      </c>
      <c r="B724" s="20" t="s">
        <v>416</v>
      </c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6"/>
      <c r="T724" s="15"/>
      <c r="U724" s="15"/>
      <c r="V724" s="15"/>
      <c r="W724" s="15"/>
      <c r="X724" s="16"/>
      <c r="Y724" s="15"/>
      <c r="Z724" s="15"/>
      <c r="AA724" s="15"/>
      <c r="AB724" s="15"/>
      <c r="AC724" s="15"/>
    </row>
    <row r="725" spans="1:29" s="17" customFormat="1" x14ac:dyDescent="0.25">
      <c r="A725" s="18">
        <v>2610301</v>
      </c>
      <c r="B725" s="20" t="s">
        <v>417</v>
      </c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6"/>
      <c r="T725" s="15"/>
      <c r="U725" s="15"/>
      <c r="V725" s="15"/>
      <c r="W725" s="15"/>
      <c r="X725" s="16"/>
      <c r="Y725" s="15"/>
      <c r="Z725" s="15"/>
      <c r="AA725" s="15"/>
      <c r="AB725" s="15"/>
      <c r="AC725" s="15"/>
    </row>
    <row r="726" spans="1:29" s="17" customFormat="1" x14ac:dyDescent="0.25">
      <c r="A726" s="18">
        <v>2610400</v>
      </c>
      <c r="B726" s="20" t="s">
        <v>418</v>
      </c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6"/>
      <c r="T726" s="15"/>
      <c r="U726" s="15"/>
      <c r="V726" s="15"/>
      <c r="W726" s="15"/>
      <c r="X726" s="16"/>
      <c r="Y726" s="15"/>
      <c r="Z726" s="15"/>
      <c r="AA726" s="15"/>
      <c r="AB726" s="15"/>
      <c r="AC726" s="15"/>
    </row>
    <row r="727" spans="1:29" s="17" customFormat="1" x14ac:dyDescent="0.25">
      <c r="A727" s="18">
        <v>2610509</v>
      </c>
      <c r="B727" s="20" t="s">
        <v>419</v>
      </c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6"/>
      <c r="T727" s="15"/>
      <c r="U727" s="15"/>
      <c r="V727" s="15"/>
      <c r="W727" s="15"/>
      <c r="X727" s="16"/>
      <c r="Y727" s="15"/>
      <c r="Z727" s="15"/>
      <c r="AA727" s="15"/>
      <c r="AB727" s="15"/>
      <c r="AC727" s="15"/>
    </row>
    <row r="728" spans="1:29" s="17" customFormat="1" x14ac:dyDescent="0.25">
      <c r="A728" s="18">
        <v>2610806</v>
      </c>
      <c r="B728" s="20" t="s">
        <v>420</v>
      </c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6"/>
      <c r="T728" s="15"/>
      <c r="U728" s="15"/>
      <c r="V728" s="15"/>
      <c r="W728" s="15"/>
      <c r="X728" s="16"/>
      <c r="Y728" s="15"/>
      <c r="Z728" s="15"/>
      <c r="AA728" s="15"/>
      <c r="AB728" s="15"/>
      <c r="AC728" s="15"/>
    </row>
    <row r="729" spans="1:29" s="17" customFormat="1" x14ac:dyDescent="0.25">
      <c r="A729" s="18">
        <v>2610905</v>
      </c>
      <c r="B729" s="20" t="s">
        <v>421</v>
      </c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6"/>
      <c r="T729" s="15"/>
      <c r="U729" s="15"/>
      <c r="V729" s="15"/>
      <c r="W729" s="15"/>
      <c r="X729" s="16"/>
      <c r="Y729" s="15"/>
      <c r="Z729" s="15"/>
      <c r="AA729" s="15"/>
      <c r="AB729" s="15"/>
      <c r="AC729" s="15"/>
    </row>
    <row r="730" spans="1:29" s="17" customFormat="1" x14ac:dyDescent="0.25">
      <c r="A730" s="18">
        <v>2611002</v>
      </c>
      <c r="B730" s="20" t="s">
        <v>422</v>
      </c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6"/>
      <c r="T730" s="15"/>
      <c r="U730" s="15"/>
      <c r="V730" s="15"/>
      <c r="W730" s="15"/>
      <c r="X730" s="16"/>
      <c r="Y730" s="15"/>
      <c r="Z730" s="15"/>
      <c r="AA730" s="15"/>
      <c r="AB730" s="15"/>
      <c r="AC730" s="15"/>
    </row>
    <row r="731" spans="1:29" s="17" customFormat="1" x14ac:dyDescent="0.25">
      <c r="A731" s="18">
        <v>2611101</v>
      </c>
      <c r="B731" s="20" t="s">
        <v>423</v>
      </c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6"/>
      <c r="T731" s="15"/>
      <c r="U731" s="15"/>
      <c r="V731" s="15"/>
      <c r="W731" s="15"/>
      <c r="X731" s="16"/>
      <c r="Y731" s="15"/>
      <c r="Z731" s="15"/>
      <c r="AA731" s="15"/>
      <c r="AB731" s="15"/>
      <c r="AC731" s="15"/>
    </row>
    <row r="732" spans="1:29" s="17" customFormat="1" x14ac:dyDescent="0.25">
      <c r="A732" s="18">
        <v>2611200</v>
      </c>
      <c r="B732" s="20" t="s">
        <v>424</v>
      </c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6"/>
      <c r="T732" s="15"/>
      <c r="U732" s="15"/>
      <c r="V732" s="15"/>
      <c r="W732" s="15"/>
      <c r="X732" s="16"/>
      <c r="Y732" s="15"/>
      <c r="Z732" s="15"/>
      <c r="AA732" s="15"/>
      <c r="AB732" s="15"/>
      <c r="AC732" s="15"/>
    </row>
    <row r="733" spans="1:29" s="17" customFormat="1" x14ac:dyDescent="0.25">
      <c r="A733" s="18">
        <v>2611309</v>
      </c>
      <c r="B733" s="20" t="s">
        <v>425</v>
      </c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6"/>
      <c r="T733" s="15"/>
      <c r="U733" s="15"/>
      <c r="V733" s="15"/>
      <c r="W733" s="15"/>
      <c r="X733" s="16"/>
      <c r="Y733" s="15"/>
      <c r="Z733" s="15"/>
      <c r="AA733" s="15"/>
      <c r="AB733" s="15"/>
      <c r="AC733" s="15"/>
    </row>
    <row r="734" spans="1:29" s="17" customFormat="1" x14ac:dyDescent="0.25">
      <c r="A734" s="18">
        <v>2611533</v>
      </c>
      <c r="B734" s="20" t="s">
        <v>286</v>
      </c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6"/>
      <c r="T734" s="15"/>
      <c r="U734" s="15"/>
      <c r="V734" s="15"/>
      <c r="W734" s="15"/>
      <c r="X734" s="16"/>
      <c r="Y734" s="15"/>
      <c r="Z734" s="15"/>
      <c r="AA734" s="15"/>
      <c r="AB734" s="15"/>
      <c r="AC734" s="15"/>
    </row>
    <row r="735" spans="1:29" s="17" customFormat="1" x14ac:dyDescent="0.25">
      <c r="A735" s="18">
        <v>2611705</v>
      </c>
      <c r="B735" s="20" t="s">
        <v>426</v>
      </c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6"/>
      <c r="T735" s="15"/>
      <c r="U735" s="15"/>
      <c r="V735" s="15"/>
      <c r="W735" s="15"/>
      <c r="X735" s="16"/>
      <c r="Y735" s="15"/>
      <c r="Z735" s="15"/>
      <c r="AA735" s="15"/>
      <c r="AB735" s="15"/>
      <c r="AC735" s="15"/>
    </row>
    <row r="736" spans="1:29" s="17" customFormat="1" x14ac:dyDescent="0.25">
      <c r="A736" s="18">
        <v>2612000</v>
      </c>
      <c r="B736" s="20" t="s">
        <v>427</v>
      </c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6"/>
      <c r="T736" s="15"/>
      <c r="U736" s="15"/>
      <c r="V736" s="15"/>
      <c r="W736" s="15"/>
      <c r="X736" s="16"/>
      <c r="Y736" s="15"/>
      <c r="Z736" s="15"/>
      <c r="AA736" s="15"/>
      <c r="AB736" s="15"/>
      <c r="AC736" s="15"/>
    </row>
    <row r="737" spans="1:29" s="17" customFormat="1" x14ac:dyDescent="0.25">
      <c r="A737" s="18">
        <v>2612109</v>
      </c>
      <c r="B737" s="20" t="s">
        <v>292</v>
      </c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6"/>
      <c r="T737" s="15"/>
      <c r="U737" s="15"/>
      <c r="V737" s="15"/>
      <c r="W737" s="15"/>
      <c r="X737" s="16"/>
      <c r="Y737" s="15"/>
      <c r="Z737" s="15"/>
      <c r="AA737" s="15"/>
      <c r="AB737" s="15"/>
      <c r="AC737" s="15"/>
    </row>
    <row r="738" spans="1:29" s="17" customFormat="1" x14ac:dyDescent="0.25">
      <c r="A738" s="18">
        <v>2612208</v>
      </c>
      <c r="B738" s="20" t="s">
        <v>428</v>
      </c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6"/>
      <c r="T738" s="15"/>
      <c r="U738" s="15"/>
      <c r="V738" s="15"/>
      <c r="W738" s="15"/>
      <c r="X738" s="16"/>
      <c r="Y738" s="15"/>
      <c r="Z738" s="15"/>
      <c r="AA738" s="15"/>
      <c r="AB738" s="15"/>
      <c r="AC738" s="15"/>
    </row>
    <row r="739" spans="1:29" s="17" customFormat="1" x14ac:dyDescent="0.25">
      <c r="A739" s="18">
        <v>2612307</v>
      </c>
      <c r="B739" s="20" t="s">
        <v>429</v>
      </c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6"/>
      <c r="T739" s="15"/>
      <c r="U739" s="15"/>
      <c r="V739" s="15"/>
      <c r="W739" s="15"/>
      <c r="X739" s="16"/>
      <c r="Y739" s="15"/>
      <c r="Z739" s="15"/>
      <c r="AA739" s="15"/>
      <c r="AB739" s="15"/>
      <c r="AC739" s="15"/>
    </row>
    <row r="740" spans="1:29" s="17" customFormat="1" x14ac:dyDescent="0.25">
      <c r="A740" s="18">
        <v>2612406</v>
      </c>
      <c r="B740" s="20" t="s">
        <v>430</v>
      </c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6"/>
      <c r="T740" s="15"/>
      <c r="U740" s="15"/>
      <c r="V740" s="15"/>
      <c r="W740" s="15"/>
      <c r="X740" s="16"/>
      <c r="Y740" s="15"/>
      <c r="Z740" s="15"/>
      <c r="AA740" s="15"/>
      <c r="AB740" s="15"/>
      <c r="AC740" s="15"/>
    </row>
    <row r="741" spans="1:29" s="17" customFormat="1" x14ac:dyDescent="0.25">
      <c r="A741" s="18">
        <v>2612455</v>
      </c>
      <c r="B741" s="20" t="s">
        <v>295</v>
      </c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6"/>
      <c r="T741" s="15"/>
      <c r="U741" s="15"/>
      <c r="V741" s="15"/>
      <c r="W741" s="15"/>
      <c r="X741" s="16"/>
      <c r="Y741" s="15"/>
      <c r="Z741" s="15"/>
      <c r="AA741" s="15"/>
      <c r="AB741" s="15"/>
      <c r="AC741" s="15"/>
    </row>
    <row r="742" spans="1:29" s="17" customFormat="1" x14ac:dyDescent="0.25">
      <c r="A742" s="18">
        <v>2612471</v>
      </c>
      <c r="B742" s="20" t="s">
        <v>431</v>
      </c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6"/>
      <c r="T742" s="15"/>
      <c r="U742" s="15"/>
      <c r="V742" s="15"/>
      <c r="W742" s="15"/>
      <c r="X742" s="16"/>
      <c r="Y742" s="15"/>
      <c r="Z742" s="15"/>
      <c r="AA742" s="15"/>
      <c r="AB742" s="15"/>
      <c r="AC742" s="15"/>
    </row>
    <row r="743" spans="1:29" s="17" customFormat="1" x14ac:dyDescent="0.25">
      <c r="A743" s="18">
        <v>2612505</v>
      </c>
      <c r="B743" s="20" t="s">
        <v>432</v>
      </c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6"/>
      <c r="T743" s="15"/>
      <c r="U743" s="15"/>
      <c r="V743" s="15"/>
      <c r="W743" s="15"/>
      <c r="X743" s="16"/>
      <c r="Y743" s="15"/>
      <c r="Z743" s="15"/>
      <c r="AA743" s="15"/>
      <c r="AB743" s="15"/>
      <c r="AC743" s="15"/>
    </row>
    <row r="744" spans="1:29" s="17" customFormat="1" x14ac:dyDescent="0.25">
      <c r="A744" s="18">
        <v>2612554</v>
      </c>
      <c r="B744" s="20" t="s">
        <v>433</v>
      </c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6"/>
      <c r="T744" s="15"/>
      <c r="U744" s="15"/>
      <c r="V744" s="15"/>
      <c r="W744" s="15"/>
      <c r="X744" s="16"/>
      <c r="Y744" s="15"/>
      <c r="Z744" s="15"/>
      <c r="AA744" s="15"/>
      <c r="AB744" s="15"/>
      <c r="AC744" s="15"/>
    </row>
    <row r="745" spans="1:29" s="17" customFormat="1" x14ac:dyDescent="0.25">
      <c r="A745" s="18">
        <v>2612604</v>
      </c>
      <c r="B745" s="20" t="s">
        <v>434</v>
      </c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6"/>
      <c r="T745" s="15"/>
      <c r="U745" s="15"/>
      <c r="V745" s="15"/>
      <c r="W745" s="15"/>
      <c r="X745" s="16"/>
      <c r="Y745" s="15"/>
      <c r="Z745" s="15"/>
      <c r="AA745" s="15"/>
      <c r="AB745" s="15"/>
      <c r="AC745" s="15"/>
    </row>
    <row r="746" spans="1:29" s="17" customFormat="1" x14ac:dyDescent="0.25">
      <c r="A746" s="18">
        <v>2612703</v>
      </c>
      <c r="B746" s="20" t="s">
        <v>435</v>
      </c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6"/>
      <c r="T746" s="15"/>
      <c r="U746" s="15"/>
      <c r="V746" s="15"/>
      <c r="W746" s="15"/>
      <c r="X746" s="16"/>
      <c r="Y746" s="15"/>
      <c r="Z746" s="15"/>
      <c r="AA746" s="15"/>
      <c r="AB746" s="15"/>
      <c r="AC746" s="15"/>
    </row>
    <row r="747" spans="1:29" s="17" customFormat="1" x14ac:dyDescent="0.25">
      <c r="A747" s="18">
        <v>2612802</v>
      </c>
      <c r="B747" s="20" t="s">
        <v>59</v>
      </c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6"/>
      <c r="T747" s="15"/>
      <c r="U747" s="15"/>
      <c r="V747" s="15"/>
      <c r="W747" s="15"/>
      <c r="X747" s="16"/>
      <c r="Y747" s="15"/>
      <c r="Z747" s="15"/>
      <c r="AA747" s="15"/>
      <c r="AB747" s="15"/>
      <c r="AC747" s="15"/>
    </row>
    <row r="748" spans="1:29" s="17" customFormat="1" x14ac:dyDescent="0.25">
      <c r="A748" s="18">
        <v>2613008</v>
      </c>
      <c r="B748" s="20" t="s">
        <v>436</v>
      </c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6"/>
      <c r="T748" s="15"/>
      <c r="U748" s="15"/>
      <c r="V748" s="15"/>
      <c r="W748" s="15"/>
      <c r="X748" s="16"/>
      <c r="Y748" s="15"/>
      <c r="Z748" s="15"/>
      <c r="AA748" s="15"/>
      <c r="AB748" s="15"/>
      <c r="AC748" s="15"/>
    </row>
    <row r="749" spans="1:29" s="17" customFormat="1" x14ac:dyDescent="0.25">
      <c r="A749" s="18">
        <v>2613107</v>
      </c>
      <c r="B749" s="20" t="s">
        <v>437</v>
      </c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6"/>
      <c r="T749" s="15"/>
      <c r="U749" s="15"/>
      <c r="V749" s="15"/>
      <c r="W749" s="15"/>
      <c r="X749" s="16"/>
      <c r="Y749" s="15"/>
      <c r="Z749" s="15"/>
      <c r="AA749" s="15"/>
      <c r="AB749" s="15"/>
      <c r="AC749" s="15"/>
    </row>
    <row r="750" spans="1:29" s="17" customFormat="1" x14ac:dyDescent="0.25">
      <c r="A750" s="18">
        <v>2613206</v>
      </c>
      <c r="B750" s="20" t="s">
        <v>438</v>
      </c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6"/>
      <c r="T750" s="15"/>
      <c r="U750" s="15"/>
      <c r="V750" s="15"/>
      <c r="W750" s="15"/>
      <c r="X750" s="16"/>
      <c r="Y750" s="15"/>
      <c r="Z750" s="15"/>
      <c r="AA750" s="15"/>
      <c r="AB750" s="15"/>
      <c r="AC750" s="15"/>
    </row>
    <row r="751" spans="1:29" s="17" customFormat="1" x14ac:dyDescent="0.25">
      <c r="A751" s="18">
        <v>2613305</v>
      </c>
      <c r="B751" s="20" t="s">
        <v>439</v>
      </c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6"/>
      <c r="T751" s="15"/>
      <c r="U751" s="15"/>
      <c r="V751" s="15"/>
      <c r="W751" s="15"/>
      <c r="X751" s="16"/>
      <c r="Y751" s="15"/>
      <c r="Z751" s="15"/>
      <c r="AA751" s="15"/>
      <c r="AB751" s="15"/>
      <c r="AC751" s="15"/>
    </row>
    <row r="752" spans="1:29" s="17" customFormat="1" x14ac:dyDescent="0.25">
      <c r="A752" s="18">
        <v>2613503</v>
      </c>
      <c r="B752" s="20" t="s">
        <v>440</v>
      </c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6"/>
      <c r="T752" s="15"/>
      <c r="U752" s="15"/>
      <c r="V752" s="15"/>
      <c r="W752" s="15"/>
      <c r="X752" s="16"/>
      <c r="Y752" s="15"/>
      <c r="Z752" s="15"/>
      <c r="AA752" s="15"/>
      <c r="AB752" s="15"/>
      <c r="AC752" s="15"/>
    </row>
    <row r="753" spans="1:29" s="17" customFormat="1" x14ac:dyDescent="0.25">
      <c r="A753" s="18">
        <v>2613602</v>
      </c>
      <c r="B753" s="20" t="s">
        <v>441</v>
      </c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6"/>
      <c r="T753" s="15"/>
      <c r="U753" s="15"/>
      <c r="V753" s="15"/>
      <c r="W753" s="15"/>
      <c r="X753" s="16"/>
      <c r="Y753" s="15"/>
      <c r="Z753" s="15"/>
      <c r="AA753" s="15"/>
      <c r="AB753" s="15"/>
      <c r="AC753" s="15"/>
    </row>
    <row r="754" spans="1:29" s="17" customFormat="1" x14ac:dyDescent="0.25">
      <c r="A754" s="18">
        <v>2613909</v>
      </c>
      <c r="B754" s="20" t="s">
        <v>442</v>
      </c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6"/>
      <c r="T754" s="15"/>
      <c r="U754" s="15"/>
      <c r="V754" s="15"/>
      <c r="W754" s="15"/>
      <c r="X754" s="16"/>
      <c r="Y754" s="15"/>
      <c r="Z754" s="15"/>
      <c r="AA754" s="15"/>
      <c r="AB754" s="15"/>
      <c r="AC754" s="15"/>
    </row>
    <row r="755" spans="1:29" s="17" customFormat="1" x14ac:dyDescent="0.25">
      <c r="A755" s="18">
        <v>2614006</v>
      </c>
      <c r="B755" s="20" t="s">
        <v>443</v>
      </c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6"/>
      <c r="T755" s="15"/>
      <c r="U755" s="15"/>
      <c r="V755" s="15"/>
      <c r="W755" s="15"/>
      <c r="X755" s="16"/>
      <c r="Y755" s="15"/>
      <c r="Z755" s="15"/>
      <c r="AA755" s="15"/>
      <c r="AB755" s="15"/>
      <c r="AC755" s="15"/>
    </row>
    <row r="756" spans="1:29" s="17" customFormat="1" x14ac:dyDescent="0.25">
      <c r="A756" s="18">
        <v>2614105</v>
      </c>
      <c r="B756" s="20" t="s">
        <v>444</v>
      </c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6"/>
      <c r="T756" s="15"/>
      <c r="U756" s="15"/>
      <c r="V756" s="15"/>
      <c r="W756" s="15"/>
      <c r="X756" s="16"/>
      <c r="Y756" s="15"/>
      <c r="Z756" s="15"/>
      <c r="AA756" s="15"/>
      <c r="AB756" s="15"/>
      <c r="AC756" s="15"/>
    </row>
    <row r="757" spans="1:29" s="17" customFormat="1" x14ac:dyDescent="0.25">
      <c r="A757" s="18">
        <v>2614402</v>
      </c>
      <c r="B757" s="20" t="s">
        <v>445</v>
      </c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6"/>
      <c r="T757" s="15"/>
      <c r="U757" s="15"/>
      <c r="V757" s="15"/>
      <c r="W757" s="15"/>
      <c r="X757" s="16"/>
      <c r="Y757" s="15"/>
      <c r="Z757" s="15"/>
      <c r="AA757" s="15"/>
      <c r="AB757" s="15"/>
      <c r="AC757" s="15"/>
    </row>
    <row r="758" spans="1:29" s="17" customFormat="1" x14ac:dyDescent="0.25">
      <c r="A758" s="18">
        <v>2614501</v>
      </c>
      <c r="B758" s="20" t="s">
        <v>446</v>
      </c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6"/>
      <c r="T758" s="15"/>
      <c r="U758" s="15"/>
      <c r="V758" s="15"/>
      <c r="W758" s="15"/>
      <c r="X758" s="16"/>
      <c r="Y758" s="15"/>
      <c r="Z758" s="15"/>
      <c r="AA758" s="15"/>
      <c r="AB758" s="15"/>
      <c r="AC758" s="15"/>
    </row>
    <row r="759" spans="1:29" s="17" customFormat="1" x14ac:dyDescent="0.25">
      <c r="A759" s="18">
        <v>2614600</v>
      </c>
      <c r="B759" s="20" t="s">
        <v>447</v>
      </c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6"/>
      <c r="T759" s="15"/>
      <c r="U759" s="15"/>
      <c r="V759" s="15"/>
      <c r="W759" s="15"/>
      <c r="X759" s="16"/>
      <c r="Y759" s="15"/>
      <c r="Z759" s="15"/>
      <c r="AA759" s="15"/>
      <c r="AB759" s="15"/>
      <c r="AC759" s="15"/>
    </row>
    <row r="760" spans="1:29" s="17" customFormat="1" x14ac:dyDescent="0.25">
      <c r="A760" s="18">
        <v>2614709</v>
      </c>
      <c r="B760" s="20" t="s">
        <v>448</v>
      </c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6"/>
      <c r="T760" s="15"/>
      <c r="U760" s="15"/>
      <c r="V760" s="15"/>
      <c r="W760" s="15"/>
      <c r="X760" s="16"/>
      <c r="Y760" s="15"/>
      <c r="Z760" s="15"/>
      <c r="AA760" s="15"/>
      <c r="AB760" s="15"/>
      <c r="AC760" s="15"/>
    </row>
    <row r="761" spans="1:29" s="17" customFormat="1" x14ac:dyDescent="0.25">
      <c r="A761" s="18">
        <v>2614808</v>
      </c>
      <c r="B761" s="20" t="s">
        <v>449</v>
      </c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6"/>
      <c r="T761" s="15"/>
      <c r="U761" s="15"/>
      <c r="V761" s="15"/>
      <c r="W761" s="15"/>
      <c r="X761" s="16"/>
      <c r="Y761" s="15"/>
      <c r="Z761" s="15"/>
      <c r="AA761" s="15"/>
      <c r="AB761" s="15"/>
      <c r="AC761" s="15"/>
    </row>
    <row r="762" spans="1:29" s="17" customFormat="1" x14ac:dyDescent="0.25">
      <c r="A762" s="18">
        <v>2615003</v>
      </c>
      <c r="B762" s="20" t="s">
        <v>450</v>
      </c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6"/>
      <c r="T762" s="15"/>
      <c r="U762" s="15"/>
      <c r="V762" s="15"/>
      <c r="W762" s="15"/>
      <c r="X762" s="16"/>
      <c r="Y762" s="15"/>
      <c r="Z762" s="15"/>
      <c r="AA762" s="15"/>
      <c r="AB762" s="15"/>
      <c r="AC762" s="15"/>
    </row>
    <row r="763" spans="1:29" s="17" customFormat="1" x14ac:dyDescent="0.25">
      <c r="A763" s="18">
        <v>2615102</v>
      </c>
      <c r="B763" s="20" t="s">
        <v>451</v>
      </c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6"/>
      <c r="T763" s="15"/>
      <c r="U763" s="15"/>
      <c r="V763" s="15"/>
      <c r="W763" s="15"/>
      <c r="X763" s="16"/>
      <c r="Y763" s="15"/>
      <c r="Z763" s="15"/>
      <c r="AA763" s="15"/>
      <c r="AB763" s="15"/>
      <c r="AC763" s="15"/>
    </row>
    <row r="764" spans="1:29" s="17" customFormat="1" x14ac:dyDescent="0.25">
      <c r="A764" s="18">
        <v>2615201</v>
      </c>
      <c r="B764" s="20" t="s">
        <v>452</v>
      </c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6"/>
      <c r="T764" s="15"/>
      <c r="U764" s="15"/>
      <c r="V764" s="15"/>
      <c r="W764" s="15"/>
      <c r="X764" s="16"/>
      <c r="Y764" s="15"/>
      <c r="Z764" s="15"/>
      <c r="AA764" s="15"/>
      <c r="AB764" s="15"/>
      <c r="AC764" s="15"/>
    </row>
    <row r="765" spans="1:29" s="17" customFormat="1" x14ac:dyDescent="0.25">
      <c r="A765" s="18">
        <v>2615409</v>
      </c>
      <c r="B765" s="20" t="s">
        <v>453</v>
      </c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6"/>
      <c r="T765" s="15"/>
      <c r="U765" s="15"/>
      <c r="V765" s="15"/>
      <c r="W765" s="15"/>
      <c r="X765" s="16"/>
      <c r="Y765" s="15"/>
      <c r="Z765" s="15"/>
      <c r="AA765" s="15"/>
      <c r="AB765" s="15"/>
      <c r="AC765" s="15"/>
    </row>
    <row r="766" spans="1:29" s="17" customFormat="1" x14ac:dyDescent="0.25">
      <c r="A766" s="18">
        <v>2615607</v>
      </c>
      <c r="B766" s="20" t="s">
        <v>454</v>
      </c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6"/>
      <c r="T766" s="15"/>
      <c r="U766" s="15"/>
      <c r="V766" s="15"/>
      <c r="W766" s="15"/>
      <c r="X766" s="16"/>
      <c r="Y766" s="15"/>
      <c r="Z766" s="15"/>
      <c r="AA766" s="15"/>
      <c r="AB766" s="15"/>
      <c r="AC766" s="15"/>
    </row>
    <row r="767" spans="1:29" s="17" customFormat="1" x14ac:dyDescent="0.25">
      <c r="A767" s="18">
        <v>2615706</v>
      </c>
      <c r="B767" s="20" t="s">
        <v>338</v>
      </c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6"/>
      <c r="T767" s="15"/>
      <c r="U767" s="15"/>
      <c r="V767" s="15"/>
      <c r="W767" s="15"/>
      <c r="X767" s="16"/>
      <c r="Y767" s="15"/>
      <c r="Z767" s="15"/>
      <c r="AA767" s="15"/>
      <c r="AB767" s="15"/>
      <c r="AC767" s="15"/>
    </row>
    <row r="768" spans="1:29" s="17" customFormat="1" x14ac:dyDescent="0.25">
      <c r="A768" s="18">
        <v>2615805</v>
      </c>
      <c r="B768" s="20" t="s">
        <v>455</v>
      </c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6"/>
      <c r="T768" s="15"/>
      <c r="U768" s="15"/>
      <c r="V768" s="15"/>
      <c r="W768" s="15"/>
      <c r="X768" s="16"/>
      <c r="Y768" s="15"/>
      <c r="Z768" s="15"/>
      <c r="AA768" s="15"/>
      <c r="AB768" s="15"/>
      <c r="AC768" s="15"/>
    </row>
    <row r="769" spans="1:29" s="17" customFormat="1" x14ac:dyDescent="0.25">
      <c r="A769" s="18">
        <v>2615904</v>
      </c>
      <c r="B769" s="20" t="s">
        <v>456</v>
      </c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6"/>
      <c r="T769" s="15"/>
      <c r="U769" s="15"/>
      <c r="V769" s="15"/>
      <c r="W769" s="15"/>
      <c r="X769" s="16"/>
      <c r="Y769" s="15"/>
      <c r="Z769" s="15"/>
      <c r="AA769" s="15"/>
      <c r="AB769" s="15"/>
      <c r="AC769" s="15"/>
    </row>
    <row r="770" spans="1:29" s="17" customFormat="1" x14ac:dyDescent="0.25">
      <c r="A770" s="18">
        <v>2616001</v>
      </c>
      <c r="B770" s="20" t="s">
        <v>457</v>
      </c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6"/>
      <c r="T770" s="15"/>
      <c r="U770" s="15"/>
      <c r="V770" s="15"/>
      <c r="W770" s="15"/>
      <c r="X770" s="16"/>
      <c r="Y770" s="15"/>
      <c r="Z770" s="15"/>
      <c r="AA770" s="15"/>
      <c r="AB770" s="15"/>
      <c r="AC770" s="15"/>
    </row>
    <row r="771" spans="1:29" s="17" customFormat="1" x14ac:dyDescent="0.25">
      <c r="A771" s="18">
        <v>2616100</v>
      </c>
      <c r="B771" s="20" t="s">
        <v>458</v>
      </c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6"/>
      <c r="T771" s="15"/>
      <c r="U771" s="15"/>
      <c r="V771" s="15"/>
      <c r="W771" s="15"/>
      <c r="X771" s="16"/>
      <c r="Y771" s="15"/>
      <c r="Z771" s="15"/>
      <c r="AA771" s="15"/>
      <c r="AB771" s="15"/>
      <c r="AC771" s="15"/>
    </row>
    <row r="772" spans="1:29" s="17" customFormat="1" x14ac:dyDescent="0.25">
      <c r="A772" s="18">
        <v>2616183</v>
      </c>
      <c r="B772" s="20" t="s">
        <v>459</v>
      </c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6"/>
      <c r="T772" s="15"/>
      <c r="U772" s="15"/>
      <c r="V772" s="15"/>
      <c r="W772" s="15"/>
      <c r="X772" s="16"/>
      <c r="Y772" s="15"/>
      <c r="Z772" s="15"/>
      <c r="AA772" s="15"/>
      <c r="AB772" s="15"/>
      <c r="AC772" s="15"/>
    </row>
    <row r="773" spans="1:29" s="17" customFormat="1" x14ac:dyDescent="0.25">
      <c r="A773" s="18">
        <v>2616209</v>
      </c>
      <c r="B773" s="20" t="s">
        <v>460</v>
      </c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6"/>
      <c r="T773" s="15"/>
      <c r="U773" s="15"/>
      <c r="V773" s="15"/>
      <c r="W773" s="15"/>
      <c r="X773" s="16"/>
      <c r="Y773" s="15"/>
      <c r="Z773" s="15"/>
      <c r="AA773" s="15"/>
      <c r="AB773" s="15"/>
      <c r="AC773" s="15"/>
    </row>
    <row r="774" spans="1:29" s="17" customFormat="1" x14ac:dyDescent="0.25">
      <c r="A774" s="18">
        <v>2200053</v>
      </c>
      <c r="B774" s="20" t="s">
        <v>461</v>
      </c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6"/>
      <c r="T774" s="15"/>
      <c r="U774" s="15"/>
      <c r="V774" s="15"/>
      <c r="W774" s="15"/>
      <c r="X774" s="16"/>
      <c r="Y774" s="15"/>
      <c r="Z774" s="15"/>
      <c r="AA774" s="15"/>
      <c r="AB774" s="15"/>
      <c r="AC774" s="15"/>
    </row>
    <row r="775" spans="1:29" s="17" customFormat="1" x14ac:dyDescent="0.25">
      <c r="A775" s="18">
        <v>2200251</v>
      </c>
      <c r="B775" s="20" t="s">
        <v>462</v>
      </c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6"/>
      <c r="T775" s="15"/>
      <c r="U775" s="15"/>
      <c r="V775" s="15"/>
      <c r="W775" s="15"/>
      <c r="X775" s="16"/>
      <c r="Y775" s="15"/>
      <c r="Z775" s="15"/>
      <c r="AA775" s="15"/>
      <c r="AB775" s="15"/>
      <c r="AC775" s="15"/>
    </row>
    <row r="776" spans="1:29" s="17" customFormat="1" x14ac:dyDescent="0.25">
      <c r="A776" s="18">
        <v>2200277</v>
      </c>
      <c r="B776" s="20" t="s">
        <v>463</v>
      </c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6"/>
      <c r="T776" s="15"/>
      <c r="U776" s="15"/>
      <c r="V776" s="15"/>
      <c r="W776" s="15"/>
      <c r="X776" s="16"/>
      <c r="Y776" s="15"/>
      <c r="Z776" s="15"/>
      <c r="AA776" s="15"/>
      <c r="AB776" s="15"/>
      <c r="AC776" s="15"/>
    </row>
    <row r="777" spans="1:29" s="17" customFormat="1" x14ac:dyDescent="0.25">
      <c r="A777" s="18">
        <v>2200301</v>
      </c>
      <c r="B777" s="20" t="s">
        <v>464</v>
      </c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6"/>
      <c r="T777" s="15"/>
      <c r="U777" s="15"/>
      <c r="V777" s="15"/>
      <c r="W777" s="15"/>
      <c r="X777" s="16"/>
      <c r="Y777" s="15"/>
      <c r="Z777" s="15"/>
      <c r="AA777" s="15"/>
      <c r="AB777" s="15"/>
      <c r="AC777" s="15"/>
    </row>
    <row r="778" spans="1:29" s="17" customFormat="1" x14ac:dyDescent="0.25">
      <c r="A778" s="18">
        <v>2200400</v>
      </c>
      <c r="B778" s="20" t="s">
        <v>465</v>
      </c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6"/>
      <c r="T778" s="15"/>
      <c r="U778" s="15"/>
      <c r="V778" s="15"/>
      <c r="W778" s="15"/>
      <c r="X778" s="16"/>
      <c r="Y778" s="15"/>
      <c r="Z778" s="15"/>
      <c r="AA778" s="15"/>
      <c r="AB778" s="15"/>
      <c r="AC778" s="15"/>
    </row>
    <row r="779" spans="1:29" x14ac:dyDescent="0.25">
      <c r="A779" s="21">
        <v>2200459</v>
      </c>
      <c r="B779" s="22" t="s">
        <v>466</v>
      </c>
    </row>
    <row r="780" spans="1:29" x14ac:dyDescent="0.25">
      <c r="A780" s="21">
        <v>2200509</v>
      </c>
      <c r="B780" s="22" t="s">
        <v>467</v>
      </c>
    </row>
    <row r="781" spans="1:29" x14ac:dyDescent="0.25">
      <c r="A781" s="21">
        <v>2200608</v>
      </c>
      <c r="B781" s="22" t="s">
        <v>468</v>
      </c>
    </row>
    <row r="782" spans="1:29" x14ac:dyDescent="0.25">
      <c r="A782" s="21">
        <v>2200707</v>
      </c>
      <c r="B782" s="22" t="s">
        <v>469</v>
      </c>
    </row>
    <row r="783" spans="1:29" x14ac:dyDescent="0.25">
      <c r="A783" s="21">
        <v>2200905</v>
      </c>
      <c r="B783" s="22" t="s">
        <v>470</v>
      </c>
    </row>
    <row r="784" spans="1:29" x14ac:dyDescent="0.25">
      <c r="A784" s="21">
        <v>2200954</v>
      </c>
      <c r="B784" s="22" t="s">
        <v>471</v>
      </c>
    </row>
    <row r="785" spans="1:2" x14ac:dyDescent="0.25">
      <c r="A785" s="21">
        <v>2201002</v>
      </c>
      <c r="B785" s="22" t="s">
        <v>472</v>
      </c>
    </row>
    <row r="786" spans="1:2" x14ac:dyDescent="0.25">
      <c r="A786" s="21">
        <v>2201051</v>
      </c>
      <c r="B786" s="22" t="s">
        <v>473</v>
      </c>
    </row>
    <row r="787" spans="1:2" x14ac:dyDescent="0.25">
      <c r="A787" s="21">
        <v>2201101</v>
      </c>
      <c r="B787" s="22" t="s">
        <v>474</v>
      </c>
    </row>
    <row r="788" spans="1:2" x14ac:dyDescent="0.25">
      <c r="A788" s="21">
        <v>2201176</v>
      </c>
      <c r="B788" s="22" t="s">
        <v>475</v>
      </c>
    </row>
    <row r="789" spans="1:2" x14ac:dyDescent="0.25">
      <c r="A789" s="21">
        <v>2201200</v>
      </c>
      <c r="B789" s="22" t="s">
        <v>476</v>
      </c>
    </row>
    <row r="790" spans="1:2" x14ac:dyDescent="0.25">
      <c r="A790" s="21">
        <v>2201507</v>
      </c>
      <c r="B790" s="22" t="s">
        <v>53</v>
      </c>
    </row>
    <row r="791" spans="1:2" x14ac:dyDescent="0.25">
      <c r="A791" s="21">
        <v>2201556</v>
      </c>
      <c r="B791" s="22" t="s">
        <v>477</v>
      </c>
    </row>
    <row r="792" spans="1:2" x14ac:dyDescent="0.25">
      <c r="A792" s="21">
        <v>2201572</v>
      </c>
      <c r="B792" s="22" t="s">
        <v>478</v>
      </c>
    </row>
    <row r="793" spans="1:2" x14ac:dyDescent="0.25">
      <c r="A793" s="21">
        <v>2201606</v>
      </c>
      <c r="B793" s="22" t="s">
        <v>479</v>
      </c>
    </row>
    <row r="794" spans="1:2" x14ac:dyDescent="0.25">
      <c r="A794" s="21">
        <v>2201705</v>
      </c>
      <c r="B794" s="22" t="s">
        <v>480</v>
      </c>
    </row>
    <row r="795" spans="1:2" x14ac:dyDescent="0.25">
      <c r="A795" s="21">
        <v>2201739</v>
      </c>
      <c r="B795" s="22" t="s">
        <v>481</v>
      </c>
    </row>
    <row r="796" spans="1:2" x14ac:dyDescent="0.25">
      <c r="A796" s="21">
        <v>2201770</v>
      </c>
      <c r="B796" s="22" t="s">
        <v>482</v>
      </c>
    </row>
    <row r="797" spans="1:2" x14ac:dyDescent="0.25">
      <c r="A797" s="21">
        <v>2201804</v>
      </c>
      <c r="B797" s="22" t="s">
        <v>483</v>
      </c>
    </row>
    <row r="798" spans="1:2" x14ac:dyDescent="0.25">
      <c r="A798" s="21">
        <v>2201903</v>
      </c>
      <c r="B798" s="22" t="s">
        <v>185</v>
      </c>
    </row>
    <row r="799" spans="1:2" x14ac:dyDescent="0.25">
      <c r="A799" s="21">
        <v>2201919</v>
      </c>
      <c r="B799" s="22" t="s">
        <v>484</v>
      </c>
    </row>
    <row r="800" spans="1:2" x14ac:dyDescent="0.25">
      <c r="A800" s="21">
        <v>2201929</v>
      </c>
      <c r="B800" s="22" t="s">
        <v>485</v>
      </c>
    </row>
    <row r="801" spans="1:2" x14ac:dyDescent="0.25">
      <c r="A801" s="21">
        <v>2201945</v>
      </c>
      <c r="B801" s="22" t="s">
        <v>486</v>
      </c>
    </row>
    <row r="802" spans="1:2" x14ac:dyDescent="0.25">
      <c r="A802" s="21">
        <v>2201960</v>
      </c>
      <c r="B802" s="22" t="s">
        <v>487</v>
      </c>
    </row>
    <row r="803" spans="1:2" x14ac:dyDescent="0.25">
      <c r="A803" s="21">
        <v>2201988</v>
      </c>
      <c r="B803" s="22" t="s">
        <v>488</v>
      </c>
    </row>
    <row r="804" spans="1:2" x14ac:dyDescent="0.25">
      <c r="A804" s="21">
        <v>2202000</v>
      </c>
      <c r="B804" s="22" t="s">
        <v>489</v>
      </c>
    </row>
    <row r="805" spans="1:2" x14ac:dyDescent="0.25">
      <c r="A805" s="21">
        <v>2202026</v>
      </c>
      <c r="B805" s="22" t="s">
        <v>490</v>
      </c>
    </row>
    <row r="806" spans="1:2" x14ac:dyDescent="0.25">
      <c r="A806" s="21">
        <v>2202059</v>
      </c>
      <c r="B806" s="22" t="s">
        <v>491</v>
      </c>
    </row>
    <row r="807" spans="1:2" x14ac:dyDescent="0.25">
      <c r="A807" s="21">
        <v>2202075</v>
      </c>
      <c r="B807" s="22" t="s">
        <v>492</v>
      </c>
    </row>
    <row r="808" spans="1:2" x14ac:dyDescent="0.25">
      <c r="A808" s="21">
        <v>2202091</v>
      </c>
      <c r="B808" s="22" t="s">
        <v>493</v>
      </c>
    </row>
    <row r="809" spans="1:2" x14ac:dyDescent="0.25">
      <c r="A809" s="21">
        <v>2202109</v>
      </c>
      <c r="B809" s="22" t="s">
        <v>494</v>
      </c>
    </row>
    <row r="810" spans="1:2" x14ac:dyDescent="0.25">
      <c r="A810" s="21">
        <v>2202117</v>
      </c>
      <c r="B810" s="22" t="s">
        <v>495</v>
      </c>
    </row>
    <row r="811" spans="1:2" x14ac:dyDescent="0.25">
      <c r="A811" s="21">
        <v>2202133</v>
      </c>
      <c r="B811" s="22" t="s">
        <v>496</v>
      </c>
    </row>
    <row r="812" spans="1:2" x14ac:dyDescent="0.25">
      <c r="A812" s="21">
        <v>2202208</v>
      </c>
      <c r="B812" s="22" t="s">
        <v>497</v>
      </c>
    </row>
    <row r="813" spans="1:2" x14ac:dyDescent="0.25">
      <c r="A813" s="21">
        <v>2202251</v>
      </c>
      <c r="B813" s="22" t="s">
        <v>498</v>
      </c>
    </row>
    <row r="814" spans="1:2" x14ac:dyDescent="0.25">
      <c r="A814" s="21">
        <v>2202307</v>
      </c>
      <c r="B814" s="22" t="s">
        <v>499</v>
      </c>
    </row>
    <row r="815" spans="1:2" x14ac:dyDescent="0.25">
      <c r="A815" s="21">
        <v>2202406</v>
      </c>
      <c r="B815" s="22" t="s">
        <v>500</v>
      </c>
    </row>
    <row r="816" spans="1:2" x14ac:dyDescent="0.25">
      <c r="A816" s="21">
        <v>2202455</v>
      </c>
      <c r="B816" s="22" t="s">
        <v>501</v>
      </c>
    </row>
    <row r="817" spans="1:2" x14ac:dyDescent="0.25">
      <c r="A817" s="21">
        <v>2202505</v>
      </c>
      <c r="B817" s="22" t="s">
        <v>502</v>
      </c>
    </row>
    <row r="818" spans="1:2" x14ac:dyDescent="0.25">
      <c r="A818" s="21">
        <v>2202539</v>
      </c>
      <c r="B818" s="22" t="s">
        <v>503</v>
      </c>
    </row>
    <row r="819" spans="1:2" x14ac:dyDescent="0.25">
      <c r="A819" s="21">
        <v>2202554</v>
      </c>
      <c r="B819" s="22" t="s">
        <v>504</v>
      </c>
    </row>
    <row r="820" spans="1:2" x14ac:dyDescent="0.25">
      <c r="A820" s="21">
        <v>2202604</v>
      </c>
      <c r="B820" s="22" t="s">
        <v>505</v>
      </c>
    </row>
    <row r="821" spans="1:2" x14ac:dyDescent="0.25">
      <c r="A821" s="21">
        <v>2202653</v>
      </c>
      <c r="B821" s="22" t="s">
        <v>506</v>
      </c>
    </row>
    <row r="822" spans="1:2" x14ac:dyDescent="0.25">
      <c r="A822" s="21">
        <v>2202703</v>
      </c>
      <c r="B822" s="22" t="s">
        <v>507</v>
      </c>
    </row>
    <row r="823" spans="1:2" x14ac:dyDescent="0.25">
      <c r="A823" s="21">
        <v>2202711</v>
      </c>
      <c r="B823" s="22" t="s">
        <v>508</v>
      </c>
    </row>
    <row r="824" spans="1:2" x14ac:dyDescent="0.25">
      <c r="A824" s="21">
        <v>2202729</v>
      </c>
      <c r="B824" s="22" t="s">
        <v>509</v>
      </c>
    </row>
    <row r="825" spans="1:2" x14ac:dyDescent="0.25">
      <c r="A825" s="21">
        <v>2202737</v>
      </c>
      <c r="B825" s="22" t="s">
        <v>510</v>
      </c>
    </row>
    <row r="826" spans="1:2" x14ac:dyDescent="0.25">
      <c r="A826" s="21">
        <v>2202752</v>
      </c>
      <c r="B826" s="22" t="s">
        <v>511</v>
      </c>
    </row>
    <row r="827" spans="1:2" x14ac:dyDescent="0.25">
      <c r="A827" s="21">
        <v>2202778</v>
      </c>
      <c r="B827" s="22" t="s">
        <v>512</v>
      </c>
    </row>
    <row r="828" spans="1:2" x14ac:dyDescent="0.25">
      <c r="A828" s="21">
        <v>2202802</v>
      </c>
      <c r="B828" s="22" t="s">
        <v>513</v>
      </c>
    </row>
    <row r="829" spans="1:2" x14ac:dyDescent="0.25">
      <c r="A829" s="21">
        <v>2202851</v>
      </c>
      <c r="B829" s="22" t="s">
        <v>514</v>
      </c>
    </row>
    <row r="830" spans="1:2" x14ac:dyDescent="0.25">
      <c r="A830" s="21">
        <v>2202901</v>
      </c>
      <c r="B830" s="22" t="s">
        <v>515</v>
      </c>
    </row>
    <row r="831" spans="1:2" x14ac:dyDescent="0.25">
      <c r="A831" s="21">
        <v>2203008</v>
      </c>
      <c r="B831" s="22" t="s">
        <v>516</v>
      </c>
    </row>
    <row r="832" spans="1:2" x14ac:dyDescent="0.25">
      <c r="A832" s="21">
        <v>2203107</v>
      </c>
      <c r="B832" s="22" t="s">
        <v>517</v>
      </c>
    </row>
    <row r="833" spans="1:2" x14ac:dyDescent="0.25">
      <c r="A833" s="21">
        <v>2203206</v>
      </c>
      <c r="B833" s="22" t="s">
        <v>518</v>
      </c>
    </row>
    <row r="834" spans="1:2" x14ac:dyDescent="0.25">
      <c r="A834" s="21">
        <v>2203230</v>
      </c>
      <c r="B834" s="22" t="s">
        <v>519</v>
      </c>
    </row>
    <row r="835" spans="1:2" x14ac:dyDescent="0.25">
      <c r="A835" s="21">
        <v>2203271</v>
      </c>
      <c r="B835" s="22" t="s">
        <v>520</v>
      </c>
    </row>
    <row r="836" spans="1:2" x14ac:dyDescent="0.25">
      <c r="A836" s="21">
        <v>2203305</v>
      </c>
      <c r="B836" s="22" t="s">
        <v>521</v>
      </c>
    </row>
    <row r="837" spans="1:2" x14ac:dyDescent="0.25">
      <c r="A837" s="21">
        <v>2203354</v>
      </c>
      <c r="B837" s="22" t="s">
        <v>522</v>
      </c>
    </row>
    <row r="838" spans="1:2" x14ac:dyDescent="0.25">
      <c r="A838" s="21">
        <v>2203404</v>
      </c>
      <c r="B838" s="22" t="s">
        <v>523</v>
      </c>
    </row>
    <row r="839" spans="1:2" x14ac:dyDescent="0.25">
      <c r="A839" s="21">
        <v>2203453</v>
      </c>
      <c r="B839" s="22" t="s">
        <v>524</v>
      </c>
    </row>
    <row r="840" spans="1:2" x14ac:dyDescent="0.25">
      <c r="A840" s="21">
        <v>2203420</v>
      </c>
      <c r="B840" s="22" t="s">
        <v>525</v>
      </c>
    </row>
    <row r="841" spans="1:2" x14ac:dyDescent="0.25">
      <c r="A841" s="21">
        <v>2203503</v>
      </c>
      <c r="B841" s="22" t="s">
        <v>526</v>
      </c>
    </row>
    <row r="842" spans="1:2" x14ac:dyDescent="0.25">
      <c r="A842" s="21">
        <v>2203602</v>
      </c>
      <c r="B842" s="22" t="s">
        <v>527</v>
      </c>
    </row>
    <row r="843" spans="1:2" x14ac:dyDescent="0.25">
      <c r="A843" s="21">
        <v>2203750</v>
      </c>
      <c r="B843" s="22" t="s">
        <v>528</v>
      </c>
    </row>
    <row r="844" spans="1:2" x14ac:dyDescent="0.25">
      <c r="A844" s="21">
        <v>2203800</v>
      </c>
      <c r="B844" s="22" t="s">
        <v>529</v>
      </c>
    </row>
    <row r="845" spans="1:2" x14ac:dyDescent="0.25">
      <c r="A845" s="21">
        <v>2203859</v>
      </c>
      <c r="B845" s="22" t="s">
        <v>530</v>
      </c>
    </row>
    <row r="846" spans="1:2" x14ac:dyDescent="0.25">
      <c r="A846" s="21">
        <v>2203909</v>
      </c>
      <c r="B846" s="22" t="s">
        <v>531</v>
      </c>
    </row>
    <row r="847" spans="1:2" x14ac:dyDescent="0.25">
      <c r="A847" s="21">
        <v>2204006</v>
      </c>
      <c r="B847" s="22" t="s">
        <v>532</v>
      </c>
    </row>
    <row r="848" spans="1:2" x14ac:dyDescent="0.25">
      <c r="A848" s="21">
        <v>2204105</v>
      </c>
      <c r="B848" s="22" t="s">
        <v>533</v>
      </c>
    </row>
    <row r="849" spans="1:2" x14ac:dyDescent="0.25">
      <c r="A849" s="21">
        <v>2204154</v>
      </c>
      <c r="B849" s="22" t="s">
        <v>534</v>
      </c>
    </row>
    <row r="850" spans="1:2" x14ac:dyDescent="0.25">
      <c r="A850" s="21">
        <v>2204204</v>
      </c>
      <c r="B850" s="22" t="s">
        <v>535</v>
      </c>
    </row>
    <row r="851" spans="1:2" x14ac:dyDescent="0.25">
      <c r="A851" s="21">
        <v>2204303</v>
      </c>
      <c r="B851" s="22" t="s">
        <v>536</v>
      </c>
    </row>
    <row r="852" spans="1:2" x14ac:dyDescent="0.25">
      <c r="A852" s="21">
        <v>2204352</v>
      </c>
      <c r="B852" s="22" t="s">
        <v>537</v>
      </c>
    </row>
    <row r="853" spans="1:2" x14ac:dyDescent="0.25">
      <c r="A853" s="21">
        <v>2204550</v>
      </c>
      <c r="B853" s="22" t="s">
        <v>538</v>
      </c>
    </row>
    <row r="854" spans="1:2" x14ac:dyDescent="0.25">
      <c r="A854" s="21">
        <v>2204659</v>
      </c>
      <c r="B854" s="22" t="s">
        <v>539</v>
      </c>
    </row>
    <row r="855" spans="1:2" x14ac:dyDescent="0.25">
      <c r="A855" s="21">
        <v>2204709</v>
      </c>
      <c r="B855" s="22" t="s">
        <v>540</v>
      </c>
    </row>
    <row r="856" spans="1:2" x14ac:dyDescent="0.25">
      <c r="A856" s="21">
        <v>2204808</v>
      </c>
      <c r="B856" s="22" t="s">
        <v>541</v>
      </c>
    </row>
    <row r="857" spans="1:2" x14ac:dyDescent="0.25">
      <c r="A857" s="21">
        <v>2204907</v>
      </c>
      <c r="B857" s="22" t="s">
        <v>542</v>
      </c>
    </row>
    <row r="858" spans="1:2" x14ac:dyDescent="0.25">
      <c r="A858" s="21">
        <v>2205003</v>
      </c>
      <c r="B858" s="22" t="s">
        <v>543</v>
      </c>
    </row>
    <row r="859" spans="1:2" x14ac:dyDescent="0.25">
      <c r="A859" s="21">
        <v>2205102</v>
      </c>
      <c r="B859" s="22" t="s">
        <v>544</v>
      </c>
    </row>
    <row r="860" spans="1:2" x14ac:dyDescent="0.25">
      <c r="A860" s="21">
        <v>2205151</v>
      </c>
      <c r="B860" s="22" t="s">
        <v>545</v>
      </c>
    </row>
    <row r="861" spans="1:2" x14ac:dyDescent="0.25">
      <c r="A861" s="21">
        <v>2205201</v>
      </c>
      <c r="B861" s="22" t="s">
        <v>546</v>
      </c>
    </row>
    <row r="862" spans="1:2" x14ac:dyDescent="0.25">
      <c r="A862" s="21">
        <v>2205250</v>
      </c>
      <c r="B862" s="22" t="s">
        <v>547</v>
      </c>
    </row>
    <row r="863" spans="1:2" x14ac:dyDescent="0.25">
      <c r="A863" s="21">
        <v>2205276</v>
      </c>
      <c r="B863" s="22" t="s">
        <v>548</v>
      </c>
    </row>
    <row r="864" spans="1:2" x14ac:dyDescent="0.25">
      <c r="A864" s="21">
        <v>2205359</v>
      </c>
      <c r="B864" s="22" t="s">
        <v>549</v>
      </c>
    </row>
    <row r="865" spans="1:2" x14ac:dyDescent="0.25">
      <c r="A865" s="21">
        <v>2205508</v>
      </c>
      <c r="B865" s="22" t="s">
        <v>550</v>
      </c>
    </row>
    <row r="866" spans="1:2" x14ac:dyDescent="0.25">
      <c r="A866" s="21">
        <v>2205516</v>
      </c>
      <c r="B866" s="22" t="s">
        <v>551</v>
      </c>
    </row>
    <row r="867" spans="1:2" x14ac:dyDescent="0.25">
      <c r="A867" s="21">
        <v>2205524</v>
      </c>
      <c r="B867" s="22" t="s">
        <v>552</v>
      </c>
    </row>
    <row r="868" spans="1:2" x14ac:dyDescent="0.25">
      <c r="A868" s="21">
        <v>2205532</v>
      </c>
      <c r="B868" s="22" t="s">
        <v>404</v>
      </c>
    </row>
    <row r="869" spans="1:2" x14ac:dyDescent="0.25">
      <c r="A869" s="21">
        <v>2205573</v>
      </c>
      <c r="B869" s="22" t="s">
        <v>553</v>
      </c>
    </row>
    <row r="870" spans="1:2" x14ac:dyDescent="0.25">
      <c r="A870" s="21">
        <v>2205565</v>
      </c>
      <c r="B870" s="22" t="s">
        <v>554</v>
      </c>
    </row>
    <row r="871" spans="1:2" x14ac:dyDescent="0.25">
      <c r="A871" s="21">
        <v>2205581</v>
      </c>
      <c r="B871" s="22" t="s">
        <v>555</v>
      </c>
    </row>
    <row r="872" spans="1:2" x14ac:dyDescent="0.25">
      <c r="A872" s="21">
        <v>2205599</v>
      </c>
      <c r="B872" s="22" t="s">
        <v>556</v>
      </c>
    </row>
    <row r="873" spans="1:2" x14ac:dyDescent="0.25">
      <c r="A873" s="21">
        <v>2205706</v>
      </c>
      <c r="B873" s="22" t="s">
        <v>557</v>
      </c>
    </row>
    <row r="874" spans="1:2" x14ac:dyDescent="0.25">
      <c r="A874" s="21">
        <v>2205904</v>
      </c>
      <c r="B874" s="22" t="s">
        <v>558</v>
      </c>
    </row>
    <row r="875" spans="1:2" x14ac:dyDescent="0.25">
      <c r="A875" s="21">
        <v>2205953</v>
      </c>
      <c r="B875" s="22" t="s">
        <v>559</v>
      </c>
    </row>
    <row r="876" spans="1:2" x14ac:dyDescent="0.25">
      <c r="A876" s="21">
        <v>2206050</v>
      </c>
      <c r="B876" s="22" t="s">
        <v>560</v>
      </c>
    </row>
    <row r="877" spans="1:2" x14ac:dyDescent="0.25">
      <c r="A877" s="21">
        <v>2206357</v>
      </c>
      <c r="B877" s="22" t="s">
        <v>561</v>
      </c>
    </row>
    <row r="878" spans="1:2" x14ac:dyDescent="0.25">
      <c r="A878" s="21">
        <v>2206407</v>
      </c>
      <c r="B878" s="22" t="s">
        <v>562</v>
      </c>
    </row>
    <row r="879" spans="1:2" x14ac:dyDescent="0.25">
      <c r="A879" s="21">
        <v>2206506</v>
      </c>
      <c r="B879" s="22" t="s">
        <v>563</v>
      </c>
    </row>
    <row r="880" spans="1:2" x14ac:dyDescent="0.25">
      <c r="A880" s="21">
        <v>2206654</v>
      </c>
      <c r="B880" s="22" t="s">
        <v>564</v>
      </c>
    </row>
    <row r="881" spans="1:2" x14ac:dyDescent="0.25">
      <c r="A881" s="21">
        <v>2206704</v>
      </c>
      <c r="B881" s="22" t="s">
        <v>565</v>
      </c>
    </row>
    <row r="882" spans="1:2" x14ac:dyDescent="0.25">
      <c r="A882" s="21">
        <v>2206753</v>
      </c>
      <c r="B882" s="22" t="s">
        <v>566</v>
      </c>
    </row>
    <row r="883" spans="1:2" x14ac:dyDescent="0.25">
      <c r="A883" s="21">
        <v>2207959</v>
      </c>
      <c r="B883" s="22" t="s">
        <v>567</v>
      </c>
    </row>
    <row r="884" spans="1:2" x14ac:dyDescent="0.25">
      <c r="A884" s="21">
        <v>2206902</v>
      </c>
      <c r="B884" s="22" t="s">
        <v>568</v>
      </c>
    </row>
    <row r="885" spans="1:2" x14ac:dyDescent="0.25">
      <c r="A885" s="21">
        <v>2206951</v>
      </c>
      <c r="B885" s="22" t="s">
        <v>569</v>
      </c>
    </row>
    <row r="886" spans="1:2" x14ac:dyDescent="0.25">
      <c r="A886" s="21">
        <v>2207009</v>
      </c>
      <c r="B886" s="22" t="s">
        <v>570</v>
      </c>
    </row>
    <row r="887" spans="1:2" x14ac:dyDescent="0.25">
      <c r="A887" s="21">
        <v>2207207</v>
      </c>
      <c r="B887" s="22" t="s">
        <v>571</v>
      </c>
    </row>
    <row r="888" spans="1:2" x14ac:dyDescent="0.25">
      <c r="A888" s="21">
        <v>2207306</v>
      </c>
      <c r="B888" s="22" t="s">
        <v>572</v>
      </c>
    </row>
    <row r="889" spans="1:2" x14ac:dyDescent="0.25">
      <c r="A889" s="21">
        <v>2207355</v>
      </c>
      <c r="B889" s="22" t="s">
        <v>573</v>
      </c>
    </row>
    <row r="890" spans="1:2" x14ac:dyDescent="0.25">
      <c r="A890" s="21">
        <v>2207405</v>
      </c>
      <c r="B890" s="22" t="s">
        <v>574</v>
      </c>
    </row>
    <row r="891" spans="1:2" x14ac:dyDescent="0.25">
      <c r="A891" s="21">
        <v>2207553</v>
      </c>
      <c r="B891" s="22" t="s">
        <v>575</v>
      </c>
    </row>
    <row r="892" spans="1:2" x14ac:dyDescent="0.25">
      <c r="A892" s="21">
        <v>2207603</v>
      </c>
      <c r="B892" s="22" t="s">
        <v>576</v>
      </c>
    </row>
    <row r="893" spans="1:2" x14ac:dyDescent="0.25">
      <c r="A893" s="21">
        <v>2207702</v>
      </c>
      <c r="B893" s="22" t="s">
        <v>577</v>
      </c>
    </row>
    <row r="894" spans="1:2" x14ac:dyDescent="0.25">
      <c r="A894" s="21">
        <v>2207751</v>
      </c>
      <c r="B894" s="22" t="s">
        <v>578</v>
      </c>
    </row>
    <row r="895" spans="1:2" x14ac:dyDescent="0.25">
      <c r="A895" s="21">
        <v>2207777</v>
      </c>
      <c r="B895" s="22" t="s">
        <v>579</v>
      </c>
    </row>
    <row r="896" spans="1:2" x14ac:dyDescent="0.25">
      <c r="A896" s="21">
        <v>2207793</v>
      </c>
      <c r="B896" s="22" t="s">
        <v>580</v>
      </c>
    </row>
    <row r="897" spans="1:2" x14ac:dyDescent="0.25">
      <c r="A897" s="21">
        <v>2207801</v>
      </c>
      <c r="B897" s="22" t="s">
        <v>581</v>
      </c>
    </row>
    <row r="898" spans="1:2" x14ac:dyDescent="0.25">
      <c r="A898" s="21">
        <v>2207850</v>
      </c>
      <c r="B898" s="22" t="s">
        <v>582</v>
      </c>
    </row>
    <row r="899" spans="1:2" x14ac:dyDescent="0.25">
      <c r="A899" s="21">
        <v>2207900</v>
      </c>
      <c r="B899" s="22" t="s">
        <v>583</v>
      </c>
    </row>
    <row r="900" spans="1:2" x14ac:dyDescent="0.25">
      <c r="A900" s="21">
        <v>2207934</v>
      </c>
      <c r="B900" s="22" t="s">
        <v>584</v>
      </c>
    </row>
    <row r="901" spans="1:2" x14ac:dyDescent="0.25">
      <c r="A901" s="21">
        <v>2208007</v>
      </c>
      <c r="B901" s="22" t="s">
        <v>585</v>
      </c>
    </row>
    <row r="902" spans="1:2" x14ac:dyDescent="0.25">
      <c r="A902" s="21">
        <v>2208106</v>
      </c>
      <c r="B902" s="22" t="s">
        <v>586</v>
      </c>
    </row>
    <row r="903" spans="1:2" x14ac:dyDescent="0.25">
      <c r="A903" s="21">
        <v>2208205</v>
      </c>
      <c r="B903" s="22" t="s">
        <v>587</v>
      </c>
    </row>
    <row r="904" spans="1:2" x14ac:dyDescent="0.25">
      <c r="A904" s="21">
        <v>2208304</v>
      </c>
      <c r="B904" s="22" t="s">
        <v>588</v>
      </c>
    </row>
    <row r="905" spans="1:2" x14ac:dyDescent="0.25">
      <c r="A905" s="21">
        <v>2208403</v>
      </c>
      <c r="B905" s="22" t="s">
        <v>589</v>
      </c>
    </row>
    <row r="906" spans="1:2" x14ac:dyDescent="0.25">
      <c r="A906" s="21">
        <v>2208601</v>
      </c>
      <c r="B906" s="22" t="s">
        <v>590</v>
      </c>
    </row>
    <row r="907" spans="1:2" x14ac:dyDescent="0.25">
      <c r="A907" s="21">
        <v>2208650</v>
      </c>
      <c r="B907" s="22" t="s">
        <v>591</v>
      </c>
    </row>
    <row r="908" spans="1:2" x14ac:dyDescent="0.25">
      <c r="A908" s="21">
        <v>2208700</v>
      </c>
      <c r="B908" s="22" t="s">
        <v>592</v>
      </c>
    </row>
    <row r="909" spans="1:2" x14ac:dyDescent="0.25">
      <c r="A909" s="21">
        <v>2208809</v>
      </c>
      <c r="B909" s="22" t="s">
        <v>593</v>
      </c>
    </row>
    <row r="910" spans="1:2" x14ac:dyDescent="0.25">
      <c r="A910" s="21">
        <v>2208858</v>
      </c>
      <c r="B910" s="22" t="s">
        <v>594</v>
      </c>
    </row>
    <row r="911" spans="1:2" x14ac:dyDescent="0.25">
      <c r="A911" s="21">
        <v>2208874</v>
      </c>
      <c r="B911" s="22" t="s">
        <v>595</v>
      </c>
    </row>
    <row r="912" spans="1:2" x14ac:dyDescent="0.25">
      <c r="A912" s="21">
        <v>2209005</v>
      </c>
      <c r="B912" s="22" t="s">
        <v>596</v>
      </c>
    </row>
    <row r="913" spans="1:2" x14ac:dyDescent="0.25">
      <c r="A913" s="21">
        <v>2209104</v>
      </c>
      <c r="B913" s="22" t="s">
        <v>597</v>
      </c>
    </row>
    <row r="914" spans="1:2" x14ac:dyDescent="0.25">
      <c r="A914" s="21">
        <v>2209153</v>
      </c>
      <c r="B914" s="22" t="s">
        <v>598</v>
      </c>
    </row>
    <row r="915" spans="1:2" x14ac:dyDescent="0.25">
      <c r="A915" s="21">
        <v>2209302</v>
      </c>
      <c r="B915" s="22" t="s">
        <v>599</v>
      </c>
    </row>
    <row r="916" spans="1:2" x14ac:dyDescent="0.25">
      <c r="A916" s="21">
        <v>2209377</v>
      </c>
      <c r="B916" s="22" t="s">
        <v>600</v>
      </c>
    </row>
    <row r="917" spans="1:2" x14ac:dyDescent="0.25">
      <c r="A917" s="21">
        <v>2209351</v>
      </c>
      <c r="B917" s="22" t="s">
        <v>601</v>
      </c>
    </row>
    <row r="918" spans="1:2" x14ac:dyDescent="0.25">
      <c r="A918" s="21">
        <v>2209401</v>
      </c>
      <c r="B918" s="22" t="s">
        <v>602</v>
      </c>
    </row>
    <row r="919" spans="1:2" x14ac:dyDescent="0.25">
      <c r="A919" s="21">
        <v>2209450</v>
      </c>
      <c r="B919" s="22" t="s">
        <v>603</v>
      </c>
    </row>
    <row r="920" spans="1:2" x14ac:dyDescent="0.25">
      <c r="A920" s="21">
        <v>2209500</v>
      </c>
      <c r="B920" s="22" t="s">
        <v>604</v>
      </c>
    </row>
    <row r="921" spans="1:2" x14ac:dyDescent="0.25">
      <c r="A921" s="21">
        <v>2209559</v>
      </c>
      <c r="B921" s="22" t="s">
        <v>605</v>
      </c>
    </row>
    <row r="922" spans="1:2" x14ac:dyDescent="0.25">
      <c r="A922" s="21">
        <v>2209609</v>
      </c>
      <c r="B922" s="22" t="s">
        <v>606</v>
      </c>
    </row>
    <row r="923" spans="1:2" x14ac:dyDescent="0.25">
      <c r="A923" s="21">
        <v>2209658</v>
      </c>
      <c r="B923" s="22" t="s">
        <v>607</v>
      </c>
    </row>
    <row r="924" spans="1:2" x14ac:dyDescent="0.25">
      <c r="A924" s="21">
        <v>2209708</v>
      </c>
      <c r="B924" s="22" t="s">
        <v>608</v>
      </c>
    </row>
    <row r="925" spans="1:2" x14ac:dyDescent="0.25">
      <c r="A925" s="21">
        <v>2209757</v>
      </c>
      <c r="B925" s="22" t="s">
        <v>609</v>
      </c>
    </row>
    <row r="926" spans="1:2" x14ac:dyDescent="0.25">
      <c r="A926" s="21">
        <v>2209807</v>
      </c>
      <c r="B926" s="22" t="s">
        <v>610</v>
      </c>
    </row>
    <row r="927" spans="1:2" x14ac:dyDescent="0.25">
      <c r="A927" s="21">
        <v>2209856</v>
      </c>
      <c r="B927" s="22" t="s">
        <v>611</v>
      </c>
    </row>
    <row r="928" spans="1:2" x14ac:dyDescent="0.25">
      <c r="A928" s="21">
        <v>2209872</v>
      </c>
      <c r="B928" s="22" t="s">
        <v>612</v>
      </c>
    </row>
    <row r="929" spans="1:2" x14ac:dyDescent="0.25">
      <c r="A929" s="21">
        <v>2209906</v>
      </c>
      <c r="B929" s="22" t="s">
        <v>613</v>
      </c>
    </row>
    <row r="930" spans="1:2" x14ac:dyDescent="0.25">
      <c r="A930" s="21">
        <v>2209955</v>
      </c>
      <c r="B930" s="22" t="s">
        <v>614</v>
      </c>
    </row>
    <row r="931" spans="1:2" x14ac:dyDescent="0.25">
      <c r="A931" s="21">
        <v>2210003</v>
      </c>
      <c r="B931" s="22" t="s">
        <v>615</v>
      </c>
    </row>
    <row r="932" spans="1:2" x14ac:dyDescent="0.25">
      <c r="A932" s="21">
        <v>2210052</v>
      </c>
      <c r="B932" s="22" t="s">
        <v>616</v>
      </c>
    </row>
    <row r="933" spans="1:2" x14ac:dyDescent="0.25">
      <c r="A933" s="21">
        <v>2210102</v>
      </c>
      <c r="B933" s="22" t="s">
        <v>617</v>
      </c>
    </row>
    <row r="934" spans="1:2" x14ac:dyDescent="0.25">
      <c r="A934" s="21">
        <v>2210201</v>
      </c>
      <c r="B934" s="22" t="s">
        <v>618</v>
      </c>
    </row>
    <row r="935" spans="1:2" x14ac:dyDescent="0.25">
      <c r="A935" s="21">
        <v>2210300</v>
      </c>
      <c r="B935" s="22" t="s">
        <v>619</v>
      </c>
    </row>
    <row r="936" spans="1:2" x14ac:dyDescent="0.25">
      <c r="A936" s="21">
        <v>2210359</v>
      </c>
      <c r="B936" s="22" t="s">
        <v>620</v>
      </c>
    </row>
    <row r="937" spans="1:2" x14ac:dyDescent="0.25">
      <c r="A937" s="21">
        <v>2210375</v>
      </c>
      <c r="B937" s="22" t="s">
        <v>621</v>
      </c>
    </row>
    <row r="938" spans="1:2" x14ac:dyDescent="0.25">
      <c r="A938" s="21">
        <v>2210383</v>
      </c>
      <c r="B938" s="22" t="s">
        <v>622</v>
      </c>
    </row>
    <row r="939" spans="1:2" x14ac:dyDescent="0.25">
      <c r="A939" s="21">
        <v>2210391</v>
      </c>
      <c r="B939" s="22" t="s">
        <v>623</v>
      </c>
    </row>
    <row r="940" spans="1:2" x14ac:dyDescent="0.25">
      <c r="A940" s="21">
        <v>2210409</v>
      </c>
      <c r="B940" s="22" t="s">
        <v>624</v>
      </c>
    </row>
    <row r="941" spans="1:2" x14ac:dyDescent="0.25">
      <c r="A941" s="21">
        <v>2210508</v>
      </c>
      <c r="B941" s="22" t="s">
        <v>625</v>
      </c>
    </row>
    <row r="942" spans="1:2" x14ac:dyDescent="0.25">
      <c r="A942" s="21">
        <v>2210607</v>
      </c>
      <c r="B942" s="22" t="s">
        <v>626</v>
      </c>
    </row>
    <row r="943" spans="1:2" x14ac:dyDescent="0.25">
      <c r="A943" s="21">
        <v>2210623</v>
      </c>
      <c r="B943" s="22" t="s">
        <v>627</v>
      </c>
    </row>
    <row r="944" spans="1:2" x14ac:dyDescent="0.25">
      <c r="A944" s="21">
        <v>2210631</v>
      </c>
      <c r="B944" s="22" t="s">
        <v>628</v>
      </c>
    </row>
    <row r="945" spans="1:2" x14ac:dyDescent="0.25">
      <c r="A945" s="21">
        <v>2210656</v>
      </c>
      <c r="B945" s="22" t="s">
        <v>629</v>
      </c>
    </row>
    <row r="946" spans="1:2" x14ac:dyDescent="0.25">
      <c r="A946" s="21">
        <v>2210706</v>
      </c>
      <c r="B946" s="22" t="s">
        <v>630</v>
      </c>
    </row>
    <row r="947" spans="1:2" x14ac:dyDescent="0.25">
      <c r="A947" s="21">
        <v>2210805</v>
      </c>
      <c r="B947" s="22" t="s">
        <v>631</v>
      </c>
    </row>
    <row r="948" spans="1:2" x14ac:dyDescent="0.25">
      <c r="A948" s="21">
        <v>2210904</v>
      </c>
      <c r="B948" s="22" t="s">
        <v>632</v>
      </c>
    </row>
    <row r="949" spans="1:2" x14ac:dyDescent="0.25">
      <c r="A949" s="21">
        <v>2210938</v>
      </c>
      <c r="B949" s="22" t="s">
        <v>633</v>
      </c>
    </row>
    <row r="950" spans="1:2" x14ac:dyDescent="0.25">
      <c r="A950" s="21">
        <v>2210953</v>
      </c>
      <c r="B950" s="22" t="s">
        <v>634</v>
      </c>
    </row>
    <row r="951" spans="1:2" x14ac:dyDescent="0.25">
      <c r="A951" s="21">
        <v>2210979</v>
      </c>
      <c r="B951" s="22" t="s">
        <v>635</v>
      </c>
    </row>
    <row r="952" spans="1:2" x14ac:dyDescent="0.25">
      <c r="A952" s="21">
        <v>2211001</v>
      </c>
      <c r="B952" s="22" t="s">
        <v>636</v>
      </c>
    </row>
    <row r="953" spans="1:2" x14ac:dyDescent="0.25">
      <c r="A953" s="21">
        <v>2211308</v>
      </c>
      <c r="B953" s="22" t="s">
        <v>637</v>
      </c>
    </row>
    <row r="954" spans="1:2" x14ac:dyDescent="0.25">
      <c r="A954" s="21">
        <v>2211357</v>
      </c>
      <c r="B954" s="22" t="s">
        <v>638</v>
      </c>
    </row>
    <row r="955" spans="1:2" x14ac:dyDescent="0.25">
      <c r="A955" s="21">
        <v>2211407</v>
      </c>
      <c r="B955" s="22" t="s">
        <v>639</v>
      </c>
    </row>
    <row r="956" spans="1:2" x14ac:dyDescent="0.25">
      <c r="A956" s="21">
        <v>2211506</v>
      </c>
      <c r="B956" s="22" t="s">
        <v>640</v>
      </c>
    </row>
    <row r="957" spans="1:2" x14ac:dyDescent="0.25">
      <c r="A957" s="21">
        <v>2211605</v>
      </c>
      <c r="B957" s="22" t="s">
        <v>641</v>
      </c>
    </row>
    <row r="958" spans="1:2" x14ac:dyDescent="0.25">
      <c r="A958" s="21">
        <v>2211704</v>
      </c>
      <c r="B958" s="22" t="s">
        <v>642</v>
      </c>
    </row>
    <row r="959" spans="1:2" x14ac:dyDescent="0.25">
      <c r="A959" s="21">
        <v>2400109</v>
      </c>
      <c r="B959" s="22" t="s">
        <v>643</v>
      </c>
    </row>
    <row r="960" spans="1:2" x14ac:dyDescent="0.25">
      <c r="A960" s="21">
        <v>2400208</v>
      </c>
      <c r="B960" s="22" t="s">
        <v>644</v>
      </c>
    </row>
    <row r="961" spans="1:2" x14ac:dyDescent="0.25">
      <c r="A961" s="21">
        <v>2400307</v>
      </c>
      <c r="B961" s="22" t="s">
        <v>645</v>
      </c>
    </row>
    <row r="962" spans="1:2" x14ac:dyDescent="0.25">
      <c r="A962" s="21">
        <v>2400406</v>
      </c>
      <c r="B962" s="22" t="s">
        <v>646</v>
      </c>
    </row>
    <row r="963" spans="1:2" x14ac:dyDescent="0.25">
      <c r="A963" s="21">
        <v>2400505</v>
      </c>
      <c r="B963" s="22" t="s">
        <v>647</v>
      </c>
    </row>
    <row r="964" spans="1:2" x14ac:dyDescent="0.25">
      <c r="A964" s="21">
        <v>2400604</v>
      </c>
      <c r="B964" s="22" t="s">
        <v>648</v>
      </c>
    </row>
    <row r="965" spans="1:2" x14ac:dyDescent="0.25">
      <c r="A965" s="21">
        <v>2400703</v>
      </c>
      <c r="B965" s="22" t="s">
        <v>649</v>
      </c>
    </row>
    <row r="966" spans="1:2" x14ac:dyDescent="0.25">
      <c r="A966" s="21">
        <v>2400802</v>
      </c>
      <c r="B966" s="22" t="s">
        <v>650</v>
      </c>
    </row>
    <row r="967" spans="1:2" x14ac:dyDescent="0.25">
      <c r="A967" s="21">
        <v>2400901</v>
      </c>
      <c r="B967" s="22" t="s">
        <v>651</v>
      </c>
    </row>
    <row r="968" spans="1:2" x14ac:dyDescent="0.25">
      <c r="A968" s="21">
        <v>2401008</v>
      </c>
      <c r="B968" s="22" t="s">
        <v>652</v>
      </c>
    </row>
    <row r="969" spans="1:2" x14ac:dyDescent="0.25">
      <c r="A969" s="21">
        <v>2401107</v>
      </c>
      <c r="B969" s="22" t="s">
        <v>653</v>
      </c>
    </row>
    <row r="970" spans="1:2" x14ac:dyDescent="0.25">
      <c r="A970" s="21">
        <v>2401305</v>
      </c>
      <c r="B970" s="22" t="s">
        <v>654</v>
      </c>
    </row>
    <row r="971" spans="1:2" x14ac:dyDescent="0.25">
      <c r="A971" s="21">
        <v>2401453</v>
      </c>
      <c r="B971" s="22" t="s">
        <v>176</v>
      </c>
    </row>
    <row r="972" spans="1:2" x14ac:dyDescent="0.25">
      <c r="A972" s="21">
        <v>2401503</v>
      </c>
      <c r="B972" s="22" t="s">
        <v>655</v>
      </c>
    </row>
    <row r="973" spans="1:2" x14ac:dyDescent="0.25">
      <c r="A973" s="21">
        <v>2401602</v>
      </c>
      <c r="B973" s="22" t="s">
        <v>656</v>
      </c>
    </row>
    <row r="974" spans="1:2" x14ac:dyDescent="0.25">
      <c r="A974" s="21">
        <v>2401651</v>
      </c>
      <c r="B974" s="22" t="s">
        <v>657</v>
      </c>
    </row>
    <row r="975" spans="1:2" x14ac:dyDescent="0.25">
      <c r="A975" s="21">
        <v>2401701</v>
      </c>
      <c r="B975" s="22" t="s">
        <v>185</v>
      </c>
    </row>
    <row r="976" spans="1:2" x14ac:dyDescent="0.25">
      <c r="A976" s="21">
        <v>2401800</v>
      </c>
      <c r="B976" s="22" t="s">
        <v>361</v>
      </c>
    </row>
    <row r="977" spans="1:2" x14ac:dyDescent="0.25">
      <c r="A977" s="21">
        <v>2401859</v>
      </c>
      <c r="B977" s="22" t="s">
        <v>658</v>
      </c>
    </row>
    <row r="978" spans="1:2" x14ac:dyDescent="0.25">
      <c r="A978" s="21">
        <v>2401909</v>
      </c>
      <c r="B978" s="22" t="s">
        <v>659</v>
      </c>
    </row>
    <row r="979" spans="1:2" x14ac:dyDescent="0.25">
      <c r="A979" s="21">
        <v>2402006</v>
      </c>
      <c r="B979" s="22" t="s">
        <v>660</v>
      </c>
    </row>
    <row r="980" spans="1:2" x14ac:dyDescent="0.25">
      <c r="A980" s="21">
        <v>2402105</v>
      </c>
      <c r="B980" s="22" t="s">
        <v>661</v>
      </c>
    </row>
    <row r="981" spans="1:2" x14ac:dyDescent="0.25">
      <c r="A981" s="21">
        <v>2402303</v>
      </c>
      <c r="B981" s="22" t="s">
        <v>203</v>
      </c>
    </row>
    <row r="982" spans="1:2" x14ac:dyDescent="0.25">
      <c r="A982" s="21">
        <v>2402402</v>
      </c>
      <c r="B982" s="22" t="s">
        <v>662</v>
      </c>
    </row>
    <row r="983" spans="1:2" x14ac:dyDescent="0.25">
      <c r="A983" s="21">
        <v>2402501</v>
      </c>
      <c r="B983" s="22" t="s">
        <v>663</v>
      </c>
    </row>
    <row r="984" spans="1:2" x14ac:dyDescent="0.25">
      <c r="A984" s="21">
        <v>2402709</v>
      </c>
      <c r="B984" s="22" t="s">
        <v>664</v>
      </c>
    </row>
    <row r="985" spans="1:2" x14ac:dyDescent="0.25">
      <c r="A985" s="21">
        <v>2402808</v>
      </c>
      <c r="B985" s="22" t="s">
        <v>665</v>
      </c>
    </row>
    <row r="986" spans="1:2" x14ac:dyDescent="0.25">
      <c r="A986" s="21">
        <v>2402907</v>
      </c>
      <c r="B986" s="22" t="s">
        <v>666</v>
      </c>
    </row>
    <row r="987" spans="1:2" x14ac:dyDescent="0.25">
      <c r="A987" s="21">
        <v>2403004</v>
      </c>
      <c r="B987" s="22" t="s">
        <v>667</v>
      </c>
    </row>
    <row r="988" spans="1:2" x14ac:dyDescent="0.25">
      <c r="A988" s="21">
        <v>2403103</v>
      </c>
      <c r="B988" s="22" t="s">
        <v>668</v>
      </c>
    </row>
    <row r="989" spans="1:2" x14ac:dyDescent="0.25">
      <c r="A989" s="21">
        <v>2403202</v>
      </c>
      <c r="B989" s="22" t="s">
        <v>669</v>
      </c>
    </row>
    <row r="990" spans="1:2" x14ac:dyDescent="0.25">
      <c r="A990" s="21">
        <v>2403301</v>
      </c>
      <c r="B990" s="22" t="s">
        <v>670</v>
      </c>
    </row>
    <row r="991" spans="1:2" x14ac:dyDescent="0.25">
      <c r="A991" s="21">
        <v>2403400</v>
      </c>
      <c r="B991" s="22" t="s">
        <v>671</v>
      </c>
    </row>
    <row r="992" spans="1:2" x14ac:dyDescent="0.25">
      <c r="A992" s="21">
        <v>2403707</v>
      </c>
      <c r="B992" s="22" t="s">
        <v>672</v>
      </c>
    </row>
    <row r="993" spans="1:2" x14ac:dyDescent="0.25">
      <c r="A993" s="21">
        <v>2403756</v>
      </c>
      <c r="B993" s="22" t="s">
        <v>673</v>
      </c>
    </row>
    <row r="994" spans="1:2" x14ac:dyDescent="0.25">
      <c r="A994" s="21">
        <v>2403806</v>
      </c>
      <c r="B994" s="22" t="s">
        <v>674</v>
      </c>
    </row>
    <row r="995" spans="1:2" x14ac:dyDescent="0.25">
      <c r="A995" s="21">
        <v>2403905</v>
      </c>
      <c r="B995" s="22" t="s">
        <v>675</v>
      </c>
    </row>
    <row r="996" spans="1:2" x14ac:dyDescent="0.25">
      <c r="A996" s="21">
        <v>2404002</v>
      </c>
      <c r="B996" s="22" t="s">
        <v>676</v>
      </c>
    </row>
    <row r="997" spans="1:2" x14ac:dyDescent="0.25">
      <c r="A997" s="21">
        <v>2404101</v>
      </c>
      <c r="B997" s="22" t="s">
        <v>677</v>
      </c>
    </row>
    <row r="998" spans="1:2" x14ac:dyDescent="0.25">
      <c r="A998" s="21">
        <v>2404309</v>
      </c>
      <c r="B998" s="22" t="s">
        <v>678</v>
      </c>
    </row>
    <row r="999" spans="1:2" x14ac:dyDescent="0.25">
      <c r="A999" s="21">
        <v>2404408</v>
      </c>
      <c r="B999" s="22" t="s">
        <v>679</v>
      </c>
    </row>
    <row r="1000" spans="1:2" x14ac:dyDescent="0.25">
      <c r="A1000" s="21">
        <v>2404507</v>
      </c>
      <c r="B1000" s="22" t="s">
        <v>680</v>
      </c>
    </row>
    <row r="1001" spans="1:2" x14ac:dyDescent="0.25">
      <c r="A1001" s="21">
        <v>2404606</v>
      </c>
      <c r="B1001" s="22" t="s">
        <v>681</v>
      </c>
    </row>
    <row r="1002" spans="1:2" x14ac:dyDescent="0.25">
      <c r="A1002" s="21">
        <v>2404705</v>
      </c>
      <c r="B1002" s="22" t="s">
        <v>682</v>
      </c>
    </row>
    <row r="1003" spans="1:2" x14ac:dyDescent="0.25">
      <c r="A1003" s="21">
        <v>2404804</v>
      </c>
      <c r="B1003" s="22" t="s">
        <v>683</v>
      </c>
    </row>
    <row r="1004" spans="1:2" x14ac:dyDescent="0.25">
      <c r="A1004" s="21">
        <v>2404853</v>
      </c>
      <c r="B1004" s="22" t="s">
        <v>684</v>
      </c>
    </row>
    <row r="1005" spans="1:2" x14ac:dyDescent="0.25">
      <c r="A1005" s="21">
        <v>2404903</v>
      </c>
      <c r="B1005" s="22" t="s">
        <v>685</v>
      </c>
    </row>
    <row r="1006" spans="1:2" x14ac:dyDescent="0.25">
      <c r="A1006" s="21">
        <v>2405009</v>
      </c>
      <c r="B1006" s="22" t="s">
        <v>686</v>
      </c>
    </row>
    <row r="1007" spans="1:2" x14ac:dyDescent="0.25">
      <c r="A1007" s="21">
        <v>2405108</v>
      </c>
      <c r="B1007" s="22" t="s">
        <v>687</v>
      </c>
    </row>
    <row r="1008" spans="1:2" x14ac:dyDescent="0.25">
      <c r="A1008" s="21">
        <v>2405207</v>
      </c>
      <c r="B1008" s="22" t="s">
        <v>688</v>
      </c>
    </row>
    <row r="1009" spans="1:2" x14ac:dyDescent="0.25">
      <c r="A1009" s="21">
        <v>2405306</v>
      </c>
      <c r="B1009" s="22" t="s">
        <v>689</v>
      </c>
    </row>
    <row r="1010" spans="1:2" x14ac:dyDescent="0.25">
      <c r="A1010" s="21">
        <v>2405405</v>
      </c>
      <c r="B1010" s="22" t="s">
        <v>690</v>
      </c>
    </row>
    <row r="1011" spans="1:2" x14ac:dyDescent="0.25">
      <c r="A1011" s="21">
        <v>2405504</v>
      </c>
      <c r="B1011" s="22" t="s">
        <v>691</v>
      </c>
    </row>
    <row r="1012" spans="1:2" x14ac:dyDescent="0.25">
      <c r="A1012" s="21">
        <v>2405603</v>
      </c>
      <c r="B1012" s="22" t="s">
        <v>692</v>
      </c>
    </row>
    <row r="1013" spans="1:2" x14ac:dyDescent="0.25">
      <c r="A1013" s="21">
        <v>2405702</v>
      </c>
      <c r="B1013" s="22" t="s">
        <v>693</v>
      </c>
    </row>
    <row r="1014" spans="1:2" x14ac:dyDescent="0.25">
      <c r="A1014" s="21">
        <v>2405801</v>
      </c>
      <c r="B1014" s="22" t="s">
        <v>694</v>
      </c>
    </row>
    <row r="1015" spans="1:2" x14ac:dyDescent="0.25">
      <c r="A1015" s="21">
        <v>2405900</v>
      </c>
      <c r="B1015" s="22" t="s">
        <v>695</v>
      </c>
    </row>
    <row r="1016" spans="1:2" x14ac:dyDescent="0.25">
      <c r="A1016" s="21">
        <v>2406007</v>
      </c>
      <c r="B1016" s="22" t="s">
        <v>696</v>
      </c>
    </row>
    <row r="1017" spans="1:2" x14ac:dyDescent="0.25">
      <c r="A1017" s="21">
        <v>2406106</v>
      </c>
      <c r="B1017" s="22" t="s">
        <v>697</v>
      </c>
    </row>
    <row r="1018" spans="1:2" x14ac:dyDescent="0.25">
      <c r="A1018" s="21">
        <v>2406205</v>
      </c>
      <c r="B1018" s="22" t="s">
        <v>698</v>
      </c>
    </row>
    <row r="1019" spans="1:2" x14ac:dyDescent="0.25">
      <c r="A1019" s="21">
        <v>2406304</v>
      </c>
      <c r="B1019" s="22" t="s">
        <v>699</v>
      </c>
    </row>
    <row r="1020" spans="1:2" x14ac:dyDescent="0.25">
      <c r="A1020" s="21">
        <v>2406403</v>
      </c>
      <c r="B1020" s="22" t="s">
        <v>700</v>
      </c>
    </row>
    <row r="1021" spans="1:2" x14ac:dyDescent="0.25">
      <c r="A1021" s="21">
        <v>2406502</v>
      </c>
      <c r="B1021" s="22" t="s">
        <v>701</v>
      </c>
    </row>
    <row r="1022" spans="1:2" x14ac:dyDescent="0.25">
      <c r="A1022" s="21">
        <v>2406601</v>
      </c>
      <c r="B1022" s="22" t="s">
        <v>702</v>
      </c>
    </row>
    <row r="1023" spans="1:2" x14ac:dyDescent="0.25">
      <c r="A1023" s="21">
        <v>2406700</v>
      </c>
      <c r="B1023" s="22" t="s">
        <v>703</v>
      </c>
    </row>
    <row r="1024" spans="1:2" x14ac:dyDescent="0.25">
      <c r="A1024" s="21">
        <v>2406809</v>
      </c>
      <c r="B1024" s="22" t="s">
        <v>704</v>
      </c>
    </row>
    <row r="1025" spans="1:2" x14ac:dyDescent="0.25">
      <c r="A1025" s="21">
        <v>2406908</v>
      </c>
      <c r="B1025" s="22" t="s">
        <v>705</v>
      </c>
    </row>
    <row r="1026" spans="1:2" x14ac:dyDescent="0.25">
      <c r="A1026" s="21">
        <v>2407005</v>
      </c>
      <c r="B1026" s="22" t="s">
        <v>706</v>
      </c>
    </row>
    <row r="1027" spans="1:2" x14ac:dyDescent="0.25">
      <c r="A1027" s="21">
        <v>2407104</v>
      </c>
      <c r="B1027" s="22" t="s">
        <v>707</v>
      </c>
    </row>
    <row r="1028" spans="1:2" x14ac:dyDescent="0.25">
      <c r="A1028" s="21">
        <v>2407203</v>
      </c>
      <c r="B1028" s="22" t="s">
        <v>708</v>
      </c>
    </row>
    <row r="1029" spans="1:2" x14ac:dyDescent="0.25">
      <c r="A1029" s="21">
        <v>2407252</v>
      </c>
      <c r="B1029" s="22" t="s">
        <v>709</v>
      </c>
    </row>
    <row r="1030" spans="1:2" x14ac:dyDescent="0.25">
      <c r="A1030" s="21">
        <v>2407302</v>
      </c>
      <c r="B1030" s="22" t="s">
        <v>710</v>
      </c>
    </row>
    <row r="1031" spans="1:2" x14ac:dyDescent="0.25">
      <c r="A1031" s="21">
        <v>2407401</v>
      </c>
      <c r="B1031" s="22" t="s">
        <v>711</v>
      </c>
    </row>
    <row r="1032" spans="1:2" x14ac:dyDescent="0.25">
      <c r="A1032" s="21">
        <v>2407609</v>
      </c>
      <c r="B1032" s="22" t="s">
        <v>712</v>
      </c>
    </row>
    <row r="1033" spans="1:2" x14ac:dyDescent="0.25">
      <c r="A1033" s="21">
        <v>2407807</v>
      </c>
      <c r="B1033" s="22" t="s">
        <v>713</v>
      </c>
    </row>
    <row r="1034" spans="1:2" x14ac:dyDescent="0.25">
      <c r="A1034" s="21">
        <v>2407906</v>
      </c>
      <c r="B1034" s="22" t="s">
        <v>714</v>
      </c>
    </row>
    <row r="1035" spans="1:2" x14ac:dyDescent="0.25">
      <c r="A1035" s="21">
        <v>2408003</v>
      </c>
      <c r="B1035" s="22" t="s">
        <v>715</v>
      </c>
    </row>
    <row r="1036" spans="1:2" x14ac:dyDescent="0.25">
      <c r="A1036" s="21">
        <v>2408300</v>
      </c>
      <c r="B1036" s="22" t="s">
        <v>716</v>
      </c>
    </row>
    <row r="1037" spans="1:2" x14ac:dyDescent="0.25">
      <c r="A1037" s="21">
        <v>2408409</v>
      </c>
      <c r="B1037" s="22" t="s">
        <v>717</v>
      </c>
    </row>
    <row r="1038" spans="1:2" x14ac:dyDescent="0.25">
      <c r="A1038" s="21">
        <v>2408508</v>
      </c>
      <c r="B1038" s="22" t="s">
        <v>54</v>
      </c>
    </row>
    <row r="1039" spans="1:2" x14ac:dyDescent="0.25">
      <c r="A1039" s="21">
        <v>2408607</v>
      </c>
      <c r="B1039" s="22" t="s">
        <v>718</v>
      </c>
    </row>
    <row r="1040" spans="1:2" x14ac:dyDescent="0.25">
      <c r="A1040" s="21">
        <v>2408706</v>
      </c>
      <c r="B1040" s="22" t="s">
        <v>719</v>
      </c>
    </row>
    <row r="1041" spans="1:2" x14ac:dyDescent="0.25">
      <c r="A1041" s="21">
        <v>2408805</v>
      </c>
      <c r="B1041" s="22" t="s">
        <v>720</v>
      </c>
    </row>
    <row r="1042" spans="1:2" x14ac:dyDescent="0.25">
      <c r="A1042" s="21">
        <v>2408904</v>
      </c>
      <c r="B1042" s="22" t="s">
        <v>721</v>
      </c>
    </row>
    <row r="1043" spans="1:2" x14ac:dyDescent="0.25">
      <c r="A1043" s="21">
        <v>2409100</v>
      </c>
      <c r="B1043" s="22" t="s">
        <v>722</v>
      </c>
    </row>
    <row r="1044" spans="1:2" x14ac:dyDescent="0.25">
      <c r="A1044" s="21">
        <v>2409209</v>
      </c>
      <c r="B1044" s="22" t="s">
        <v>270</v>
      </c>
    </row>
    <row r="1045" spans="1:2" x14ac:dyDescent="0.25">
      <c r="A1045" s="21">
        <v>2409308</v>
      </c>
      <c r="B1045" s="22" t="s">
        <v>723</v>
      </c>
    </row>
    <row r="1046" spans="1:2" x14ac:dyDescent="0.25">
      <c r="A1046" s="21">
        <v>2409407</v>
      </c>
      <c r="B1046" s="22" t="s">
        <v>724</v>
      </c>
    </row>
    <row r="1047" spans="1:2" x14ac:dyDescent="0.25">
      <c r="A1047" s="21">
        <v>2409506</v>
      </c>
      <c r="B1047" s="22" t="s">
        <v>725</v>
      </c>
    </row>
    <row r="1048" spans="1:2" x14ac:dyDescent="0.25">
      <c r="A1048" s="21">
        <v>2409605</v>
      </c>
      <c r="B1048" s="22" t="s">
        <v>726</v>
      </c>
    </row>
    <row r="1049" spans="1:2" x14ac:dyDescent="0.25">
      <c r="A1049" s="21">
        <v>2409704</v>
      </c>
      <c r="B1049" s="22" t="s">
        <v>727</v>
      </c>
    </row>
    <row r="1050" spans="1:2" x14ac:dyDescent="0.25">
      <c r="A1050" s="21">
        <v>2409902</v>
      </c>
      <c r="B1050" s="22" t="s">
        <v>728</v>
      </c>
    </row>
    <row r="1051" spans="1:2" x14ac:dyDescent="0.25">
      <c r="A1051" s="21">
        <v>2410009</v>
      </c>
      <c r="B1051" s="22" t="s">
        <v>276</v>
      </c>
    </row>
    <row r="1052" spans="1:2" x14ac:dyDescent="0.25">
      <c r="A1052" s="21">
        <v>2410108</v>
      </c>
      <c r="B1052" s="22" t="s">
        <v>729</v>
      </c>
    </row>
    <row r="1053" spans="1:2" x14ac:dyDescent="0.25">
      <c r="A1053" s="21">
        <v>2410207</v>
      </c>
      <c r="B1053" s="22" t="s">
        <v>730</v>
      </c>
    </row>
    <row r="1054" spans="1:2" x14ac:dyDescent="0.25">
      <c r="A1054" s="21">
        <v>2410256</v>
      </c>
      <c r="B1054" s="22" t="s">
        <v>731</v>
      </c>
    </row>
    <row r="1055" spans="1:2" x14ac:dyDescent="0.25">
      <c r="A1055" s="21">
        <v>2410405</v>
      </c>
      <c r="B1055" s="22" t="s">
        <v>732</v>
      </c>
    </row>
    <row r="1056" spans="1:2" x14ac:dyDescent="0.25">
      <c r="A1056" s="21">
        <v>2410504</v>
      </c>
      <c r="B1056" s="22" t="s">
        <v>733</v>
      </c>
    </row>
    <row r="1057" spans="1:2" x14ac:dyDescent="0.25">
      <c r="A1057" s="21">
        <v>2410603</v>
      </c>
      <c r="B1057" s="22" t="s">
        <v>734</v>
      </c>
    </row>
    <row r="1058" spans="1:2" x14ac:dyDescent="0.25">
      <c r="A1058" s="21">
        <v>2410702</v>
      </c>
      <c r="B1058" s="22" t="s">
        <v>735</v>
      </c>
    </row>
    <row r="1059" spans="1:2" x14ac:dyDescent="0.25">
      <c r="A1059" s="21">
        <v>2410801</v>
      </c>
      <c r="B1059" s="22" t="s">
        <v>56</v>
      </c>
    </row>
    <row r="1060" spans="1:2" x14ac:dyDescent="0.25">
      <c r="A1060" s="21">
        <v>2410900</v>
      </c>
      <c r="B1060" s="22" t="s">
        <v>736</v>
      </c>
    </row>
    <row r="1061" spans="1:2" x14ac:dyDescent="0.25">
      <c r="A1061" s="21">
        <v>2411007</v>
      </c>
      <c r="B1061" s="22" t="s">
        <v>737</v>
      </c>
    </row>
    <row r="1062" spans="1:2" x14ac:dyDescent="0.25">
      <c r="A1062" s="21">
        <v>2411106</v>
      </c>
      <c r="B1062" s="22" t="s">
        <v>57</v>
      </c>
    </row>
    <row r="1063" spans="1:2" x14ac:dyDescent="0.25">
      <c r="A1063" s="21">
        <v>2411205</v>
      </c>
      <c r="B1063" s="22" t="s">
        <v>295</v>
      </c>
    </row>
    <row r="1064" spans="1:2" x14ac:dyDescent="0.25">
      <c r="A1064" s="21">
        <v>2409332</v>
      </c>
      <c r="B1064" s="22" t="s">
        <v>738</v>
      </c>
    </row>
    <row r="1065" spans="1:2" x14ac:dyDescent="0.25">
      <c r="A1065" s="21">
        <v>2411403</v>
      </c>
      <c r="B1065" s="22" t="s">
        <v>739</v>
      </c>
    </row>
    <row r="1066" spans="1:2" x14ac:dyDescent="0.25">
      <c r="A1066" s="21">
        <v>2411429</v>
      </c>
      <c r="B1066" s="22" t="s">
        <v>740</v>
      </c>
    </row>
    <row r="1067" spans="1:2" x14ac:dyDescent="0.25">
      <c r="A1067" s="21">
        <v>2411502</v>
      </c>
      <c r="B1067" s="22" t="s">
        <v>741</v>
      </c>
    </row>
    <row r="1068" spans="1:2" x14ac:dyDescent="0.25">
      <c r="A1068" s="21">
        <v>2411601</v>
      </c>
      <c r="B1068" s="22" t="s">
        <v>742</v>
      </c>
    </row>
    <row r="1069" spans="1:2" x14ac:dyDescent="0.25">
      <c r="A1069" s="21">
        <v>2411700</v>
      </c>
      <c r="B1069" s="22" t="s">
        <v>743</v>
      </c>
    </row>
    <row r="1070" spans="1:2" x14ac:dyDescent="0.25">
      <c r="A1070" s="21">
        <v>2411809</v>
      </c>
      <c r="B1070" s="22" t="s">
        <v>744</v>
      </c>
    </row>
    <row r="1071" spans="1:2" x14ac:dyDescent="0.25">
      <c r="A1071" s="21">
        <v>2411908</v>
      </c>
      <c r="B1071" s="22" t="s">
        <v>745</v>
      </c>
    </row>
    <row r="1072" spans="1:2" x14ac:dyDescent="0.25">
      <c r="A1072" s="21">
        <v>2412104</v>
      </c>
      <c r="B1072" s="22" t="s">
        <v>746</v>
      </c>
    </row>
    <row r="1073" spans="1:2" x14ac:dyDescent="0.25">
      <c r="A1073" s="21">
        <v>2412302</v>
      </c>
      <c r="B1073" s="22" t="s">
        <v>747</v>
      </c>
    </row>
    <row r="1074" spans="1:2" x14ac:dyDescent="0.25">
      <c r="A1074" s="21">
        <v>2412401</v>
      </c>
      <c r="B1074" s="22" t="s">
        <v>748</v>
      </c>
    </row>
    <row r="1075" spans="1:2" x14ac:dyDescent="0.25">
      <c r="A1075" s="21">
        <v>2412500</v>
      </c>
      <c r="B1075" s="22" t="s">
        <v>749</v>
      </c>
    </row>
    <row r="1076" spans="1:2" x14ac:dyDescent="0.25">
      <c r="A1076" s="21">
        <v>2412559</v>
      </c>
      <c r="B1076" s="22" t="s">
        <v>750</v>
      </c>
    </row>
    <row r="1077" spans="1:2" x14ac:dyDescent="0.25">
      <c r="A1077" s="21">
        <v>2412609</v>
      </c>
      <c r="B1077" s="22" t="s">
        <v>751</v>
      </c>
    </row>
    <row r="1078" spans="1:2" x14ac:dyDescent="0.25">
      <c r="A1078" s="21">
        <v>2412708</v>
      </c>
      <c r="B1078" s="22" t="s">
        <v>752</v>
      </c>
    </row>
    <row r="1079" spans="1:2" x14ac:dyDescent="0.25">
      <c r="A1079" s="21">
        <v>2412807</v>
      </c>
      <c r="B1079" s="22" t="s">
        <v>753</v>
      </c>
    </row>
    <row r="1080" spans="1:2" x14ac:dyDescent="0.25">
      <c r="A1080" s="21">
        <v>2412906</v>
      </c>
      <c r="B1080" s="22" t="s">
        <v>754</v>
      </c>
    </row>
    <row r="1081" spans="1:2" x14ac:dyDescent="0.25">
      <c r="A1081" s="21">
        <v>2413003</v>
      </c>
      <c r="B1081" s="22" t="s">
        <v>755</v>
      </c>
    </row>
    <row r="1082" spans="1:2" x14ac:dyDescent="0.25">
      <c r="A1082" s="21">
        <v>2413102</v>
      </c>
      <c r="B1082" s="22" t="s">
        <v>756</v>
      </c>
    </row>
    <row r="1083" spans="1:2" x14ac:dyDescent="0.25">
      <c r="A1083" s="21">
        <v>2410306</v>
      </c>
      <c r="B1083" s="22" t="s">
        <v>757</v>
      </c>
    </row>
    <row r="1084" spans="1:2" x14ac:dyDescent="0.25">
      <c r="A1084" s="21">
        <v>2413300</v>
      </c>
      <c r="B1084" s="22" t="s">
        <v>758</v>
      </c>
    </row>
    <row r="1085" spans="1:2" x14ac:dyDescent="0.25">
      <c r="A1085" s="21">
        <v>2413359</v>
      </c>
      <c r="B1085" s="22" t="s">
        <v>759</v>
      </c>
    </row>
    <row r="1086" spans="1:2" x14ac:dyDescent="0.25">
      <c r="A1086" s="21">
        <v>2413409</v>
      </c>
      <c r="B1086" s="22" t="s">
        <v>760</v>
      </c>
    </row>
    <row r="1087" spans="1:2" x14ac:dyDescent="0.25">
      <c r="A1087" s="21">
        <v>2413508</v>
      </c>
      <c r="B1087" s="22" t="s">
        <v>61</v>
      </c>
    </row>
    <row r="1088" spans="1:2" x14ac:dyDescent="0.25">
      <c r="A1088" s="21">
        <v>2413557</v>
      </c>
      <c r="B1088" s="22" t="s">
        <v>761</v>
      </c>
    </row>
    <row r="1089" spans="1:2" x14ac:dyDescent="0.25">
      <c r="A1089" s="21">
        <v>2413607</v>
      </c>
      <c r="B1089" s="22" t="s">
        <v>762</v>
      </c>
    </row>
    <row r="1090" spans="1:2" x14ac:dyDescent="0.25">
      <c r="A1090" s="21">
        <v>2413706</v>
      </c>
      <c r="B1090" s="22" t="s">
        <v>763</v>
      </c>
    </row>
    <row r="1091" spans="1:2" x14ac:dyDescent="0.25">
      <c r="A1091" s="21">
        <v>2413805</v>
      </c>
      <c r="B1091" s="22" t="s">
        <v>764</v>
      </c>
    </row>
    <row r="1092" spans="1:2" x14ac:dyDescent="0.25">
      <c r="A1092" s="21">
        <v>2413904</v>
      </c>
      <c r="B1092" s="22" t="s">
        <v>765</v>
      </c>
    </row>
    <row r="1093" spans="1:2" x14ac:dyDescent="0.25">
      <c r="A1093" s="21">
        <v>2414001</v>
      </c>
      <c r="B1093" s="22" t="s">
        <v>766</v>
      </c>
    </row>
    <row r="1094" spans="1:2" x14ac:dyDescent="0.25">
      <c r="A1094" s="21">
        <v>2414100</v>
      </c>
      <c r="B1094" s="22" t="s">
        <v>767</v>
      </c>
    </row>
    <row r="1095" spans="1:2" x14ac:dyDescent="0.25">
      <c r="A1095" s="21">
        <v>2414159</v>
      </c>
      <c r="B1095" s="22" t="s">
        <v>768</v>
      </c>
    </row>
    <row r="1096" spans="1:2" x14ac:dyDescent="0.25">
      <c r="A1096" s="21">
        <v>2411056</v>
      </c>
      <c r="B1096" s="22" t="s">
        <v>769</v>
      </c>
    </row>
    <row r="1097" spans="1:2" x14ac:dyDescent="0.25">
      <c r="A1097" s="21">
        <v>2414308</v>
      </c>
      <c r="B1097" s="22" t="s">
        <v>770</v>
      </c>
    </row>
    <row r="1098" spans="1:2" x14ac:dyDescent="0.25">
      <c r="A1098" s="21">
        <v>2414407</v>
      </c>
      <c r="B1098" s="22" t="s">
        <v>771</v>
      </c>
    </row>
    <row r="1099" spans="1:2" x14ac:dyDescent="0.25">
      <c r="A1099" s="21">
        <v>2414456</v>
      </c>
      <c r="B1099" s="22" t="s">
        <v>772</v>
      </c>
    </row>
    <row r="1100" spans="1:2" x14ac:dyDescent="0.25">
      <c r="A1100" s="21">
        <v>2414506</v>
      </c>
      <c r="B1100" s="22" t="s">
        <v>773</v>
      </c>
    </row>
    <row r="1101" spans="1:2" x14ac:dyDescent="0.25">
      <c r="A1101" s="21">
        <v>2414605</v>
      </c>
      <c r="B1101" s="22" t="s">
        <v>774</v>
      </c>
    </row>
    <row r="1102" spans="1:2" x14ac:dyDescent="0.25">
      <c r="A1102" s="21">
        <v>2414704</v>
      </c>
      <c r="B1102" s="22" t="s">
        <v>341</v>
      </c>
    </row>
    <row r="1103" spans="1:2" x14ac:dyDescent="0.25">
      <c r="A1103" s="21">
        <v>2414753</v>
      </c>
      <c r="B1103" s="22" t="s">
        <v>775</v>
      </c>
    </row>
    <row r="1104" spans="1:2" x14ac:dyDescent="0.25">
      <c r="A1104" s="21">
        <v>2414803</v>
      </c>
      <c r="B1104" s="22" t="s">
        <v>776</v>
      </c>
    </row>
    <row r="1105" spans="1:2" x14ac:dyDescent="0.25">
      <c r="A1105" s="21">
        <v>2414902</v>
      </c>
      <c r="B1105" s="22" t="s">
        <v>777</v>
      </c>
    </row>
    <row r="1106" spans="1:2" x14ac:dyDescent="0.25">
      <c r="A1106" s="21">
        <v>2800100</v>
      </c>
      <c r="B1106" s="22" t="s">
        <v>778</v>
      </c>
    </row>
    <row r="1107" spans="1:2" x14ac:dyDescent="0.25">
      <c r="A1107" s="21">
        <v>2800209</v>
      </c>
      <c r="B1107" s="22" t="s">
        <v>779</v>
      </c>
    </row>
    <row r="1108" spans="1:2" x14ac:dyDescent="0.25">
      <c r="A1108" s="21">
        <v>2801108</v>
      </c>
      <c r="B1108" s="22" t="s">
        <v>780</v>
      </c>
    </row>
    <row r="1109" spans="1:2" x14ac:dyDescent="0.25">
      <c r="A1109" s="21">
        <v>2801207</v>
      </c>
      <c r="B1109" s="22" t="s">
        <v>781</v>
      </c>
    </row>
    <row r="1110" spans="1:2" x14ac:dyDescent="0.25">
      <c r="A1110" s="21">
        <v>2801405</v>
      </c>
      <c r="B1110" s="22" t="s">
        <v>782</v>
      </c>
    </row>
    <row r="1111" spans="1:2" x14ac:dyDescent="0.25">
      <c r="A1111" s="21">
        <v>2801603</v>
      </c>
      <c r="B1111" s="22" t="s">
        <v>783</v>
      </c>
    </row>
    <row r="1112" spans="1:2" x14ac:dyDescent="0.25">
      <c r="A1112" s="21">
        <v>2801900</v>
      </c>
      <c r="B1112" s="22" t="s">
        <v>784</v>
      </c>
    </row>
    <row r="1113" spans="1:2" x14ac:dyDescent="0.25">
      <c r="A1113" s="21">
        <v>2802205</v>
      </c>
      <c r="B1113" s="22" t="s">
        <v>785</v>
      </c>
    </row>
    <row r="1114" spans="1:2" x14ac:dyDescent="0.25">
      <c r="A1114" s="21">
        <v>2802304</v>
      </c>
      <c r="B1114" s="22" t="s">
        <v>786</v>
      </c>
    </row>
    <row r="1115" spans="1:2" x14ac:dyDescent="0.25">
      <c r="A1115" s="21">
        <v>2802403</v>
      </c>
      <c r="B1115" s="22" t="s">
        <v>787</v>
      </c>
    </row>
    <row r="1116" spans="1:2" x14ac:dyDescent="0.25">
      <c r="A1116" s="21">
        <v>2802601</v>
      </c>
      <c r="B1116" s="22" t="s">
        <v>788</v>
      </c>
    </row>
    <row r="1117" spans="1:2" x14ac:dyDescent="0.25">
      <c r="A1117" s="21">
        <v>2803104</v>
      </c>
      <c r="B1117" s="22" t="s">
        <v>789</v>
      </c>
    </row>
    <row r="1118" spans="1:2" x14ac:dyDescent="0.25">
      <c r="A1118" s="21">
        <v>2803708</v>
      </c>
      <c r="B1118" s="22" t="s">
        <v>790</v>
      </c>
    </row>
    <row r="1119" spans="1:2" x14ac:dyDescent="0.25">
      <c r="A1119" s="21">
        <v>2804201</v>
      </c>
      <c r="B1119" s="22" t="s">
        <v>791</v>
      </c>
    </row>
    <row r="1120" spans="1:2" x14ac:dyDescent="0.25">
      <c r="A1120" s="21">
        <v>2804458</v>
      </c>
      <c r="B1120" s="22" t="s">
        <v>792</v>
      </c>
    </row>
    <row r="1121" spans="1:2" x14ac:dyDescent="0.25">
      <c r="A1121" s="21">
        <v>2804508</v>
      </c>
      <c r="B1121" s="22" t="s">
        <v>793</v>
      </c>
    </row>
    <row r="1122" spans="1:2" x14ac:dyDescent="0.25">
      <c r="A1122" s="21">
        <v>2804607</v>
      </c>
      <c r="B1122" s="22" t="s">
        <v>794</v>
      </c>
    </row>
    <row r="1123" spans="1:2" x14ac:dyDescent="0.25">
      <c r="A1123" s="21">
        <v>2804706</v>
      </c>
      <c r="B1123" s="22" t="s">
        <v>795</v>
      </c>
    </row>
    <row r="1124" spans="1:2" x14ac:dyDescent="0.25">
      <c r="A1124" s="21">
        <v>2805000</v>
      </c>
      <c r="B1124" s="22" t="s">
        <v>796</v>
      </c>
    </row>
    <row r="1125" spans="1:2" x14ac:dyDescent="0.25">
      <c r="A1125" s="21">
        <v>2805208</v>
      </c>
      <c r="B1125" s="22" t="s">
        <v>797</v>
      </c>
    </row>
    <row r="1126" spans="1:2" x14ac:dyDescent="0.25">
      <c r="A1126" s="21">
        <v>2805406</v>
      </c>
      <c r="B1126" s="22" t="s">
        <v>798</v>
      </c>
    </row>
    <row r="1127" spans="1:2" x14ac:dyDescent="0.25">
      <c r="A1127" s="21">
        <v>2805505</v>
      </c>
      <c r="B1127" s="22" t="s">
        <v>799</v>
      </c>
    </row>
    <row r="1128" spans="1:2" x14ac:dyDescent="0.25">
      <c r="A1128" s="21">
        <v>2805604</v>
      </c>
      <c r="B1128" s="22" t="s">
        <v>800</v>
      </c>
    </row>
    <row r="1129" spans="1:2" x14ac:dyDescent="0.25">
      <c r="A1129" s="21">
        <v>2805703</v>
      </c>
      <c r="B1129" s="22" t="s">
        <v>801</v>
      </c>
    </row>
    <row r="1130" spans="1:2" x14ac:dyDescent="0.25">
      <c r="A1130" s="21">
        <v>2806008</v>
      </c>
      <c r="B1130" s="22" t="s">
        <v>802</v>
      </c>
    </row>
    <row r="1131" spans="1:2" x14ac:dyDescent="0.25">
      <c r="A1131" s="21">
        <v>2807006</v>
      </c>
      <c r="B1131" s="22" t="s">
        <v>803</v>
      </c>
    </row>
    <row r="1132" spans="1:2" x14ac:dyDescent="0.25">
      <c r="A1132" s="21">
        <v>2807105</v>
      </c>
      <c r="B1132" s="22" t="s">
        <v>804</v>
      </c>
    </row>
    <row r="1133" spans="1:2" x14ac:dyDescent="0.25">
      <c r="A1133" s="21">
        <v>2807303</v>
      </c>
      <c r="B1133" s="22" t="s">
        <v>805</v>
      </c>
    </row>
    <row r="1134" spans="1:2" x14ac:dyDescent="0.25">
      <c r="A1134" s="21">
        <v>2807402</v>
      </c>
      <c r="B1134" s="22" t="s">
        <v>806</v>
      </c>
    </row>
    <row r="1137" spans="2:29" x14ac:dyDescent="0.25">
      <c r="C1137" s="86" t="s">
        <v>3</v>
      </c>
      <c r="D1137" s="86"/>
      <c r="E1137" s="86"/>
      <c r="F1137" s="86" t="s">
        <v>19</v>
      </c>
      <c r="G1137" s="86"/>
      <c r="H1137" s="86" t="s">
        <v>20</v>
      </c>
      <c r="I1137" s="86"/>
      <c r="J1137" s="86"/>
      <c r="K1137" s="86"/>
      <c r="L1137" s="86"/>
      <c r="M1137" s="87" t="s">
        <v>31</v>
      </c>
      <c r="N1137" s="88"/>
      <c r="O1137" s="89"/>
      <c r="P1137" s="94" t="s">
        <v>34</v>
      </c>
      <c r="Q1137" s="94"/>
      <c r="R1137" s="94"/>
      <c r="S1137" s="94" t="s">
        <v>35</v>
      </c>
      <c r="T1137" s="94"/>
      <c r="U1137" s="94"/>
      <c r="V1137" s="95" t="s">
        <v>36</v>
      </c>
      <c r="W1137" s="96"/>
      <c r="X1137" s="84" t="s">
        <v>48</v>
      </c>
      <c r="Y1137" s="97"/>
      <c r="Z1137" s="97"/>
      <c r="AA1137" s="85"/>
      <c r="AB1137" s="84" t="s">
        <v>49</v>
      </c>
      <c r="AC1137" s="85"/>
    </row>
    <row r="1138" spans="2:29" x14ac:dyDescent="0.25">
      <c r="C1138" s="3" t="s">
        <v>4</v>
      </c>
      <c r="D1138" s="3" t="s">
        <v>10</v>
      </c>
      <c r="E1138" s="3" t="s">
        <v>11</v>
      </c>
      <c r="F1138" s="3" t="s">
        <v>14</v>
      </c>
      <c r="G1138" s="3" t="s">
        <v>17</v>
      </c>
      <c r="H1138" s="3" t="s">
        <v>21</v>
      </c>
      <c r="I1138" s="3" t="s">
        <v>22</v>
      </c>
      <c r="J1138" s="3" t="s">
        <v>23</v>
      </c>
      <c r="K1138" s="3"/>
      <c r="L1138" s="3" t="s">
        <v>24</v>
      </c>
      <c r="M1138" s="3" t="s">
        <v>32</v>
      </c>
      <c r="N1138" s="3"/>
      <c r="O1138" s="3" t="s">
        <v>33</v>
      </c>
      <c r="P1138" s="6" t="s">
        <v>37</v>
      </c>
      <c r="Q1138" s="6" t="s">
        <v>38</v>
      </c>
      <c r="R1138" s="6" t="s">
        <v>39</v>
      </c>
      <c r="S1138" s="6" t="s">
        <v>40</v>
      </c>
      <c r="T1138" s="6" t="s">
        <v>41</v>
      </c>
      <c r="U1138" s="6" t="s">
        <v>42</v>
      </c>
      <c r="V1138" s="6" t="s">
        <v>45</v>
      </c>
      <c r="W1138" s="6" t="s">
        <v>46</v>
      </c>
      <c r="X1138" s="12" t="s">
        <v>807</v>
      </c>
      <c r="Y1138" s="12" t="s">
        <v>808</v>
      </c>
      <c r="Z1138" s="12" t="s">
        <v>809</v>
      </c>
      <c r="AA1138" s="12" t="s">
        <v>810</v>
      </c>
      <c r="AB1138" s="12" t="s">
        <v>811</v>
      </c>
      <c r="AC1138" s="12" t="s">
        <v>812</v>
      </c>
    </row>
    <row r="1139" spans="2:29" x14ac:dyDescent="0.25">
      <c r="B1139" s="23" t="s">
        <v>813</v>
      </c>
      <c r="C1139" s="2">
        <f>MAX(C6:C1134)</f>
        <v>1</v>
      </c>
      <c r="D1139" s="2">
        <f>MAX(D6:D1134)</f>
        <v>1</v>
      </c>
    </row>
    <row r="1140" spans="2:29" x14ac:dyDescent="0.25">
      <c r="B1140" s="23" t="s">
        <v>814</v>
      </c>
      <c r="C1140" s="2">
        <f>MIN(C6:C1134)</f>
        <v>0</v>
      </c>
      <c r="D1140" s="2">
        <f>MIN(D6:D1134)</f>
        <v>0</v>
      </c>
    </row>
  </sheetData>
  <mergeCells count="21">
    <mergeCell ref="AB1137:AC1137"/>
    <mergeCell ref="X2:AA2"/>
    <mergeCell ref="AB2:AC2"/>
    <mergeCell ref="C1137:E1137"/>
    <mergeCell ref="F1137:G1137"/>
    <mergeCell ref="H1137:L1137"/>
    <mergeCell ref="M1137:O1137"/>
    <mergeCell ref="P1137:R1137"/>
    <mergeCell ref="S1137:U1137"/>
    <mergeCell ref="V1137:W1137"/>
    <mergeCell ref="X1137:AA1137"/>
    <mergeCell ref="C1:O1"/>
    <mergeCell ref="P1:W1"/>
    <mergeCell ref="X1:AC1"/>
    <mergeCell ref="C2:E2"/>
    <mergeCell ref="F2:G2"/>
    <mergeCell ref="H2:L2"/>
    <mergeCell ref="M2:O2"/>
    <mergeCell ref="P2:R2"/>
    <mergeCell ref="S2:U2"/>
    <mergeCell ref="V2:W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72CFA-1B57-4377-A5D8-5B027F5E215E}">
  <dimension ref="A1:BH197"/>
  <sheetViews>
    <sheetView zoomScale="90" zoomScaleNormal="90" workbookViewId="0">
      <pane xSplit="2" ySplit="4" topLeftCell="AW5" activePane="bottomRight" state="frozen"/>
      <selection pane="topRight" activeCell="C1" sqref="C1"/>
      <selection pane="bottomLeft" activeCell="A5" sqref="A5"/>
      <selection pane="bottomRight" activeCell="C5" sqref="C5:AG188"/>
    </sheetView>
  </sheetViews>
  <sheetFormatPr defaultRowHeight="15" x14ac:dyDescent="0.25"/>
  <cols>
    <col min="2" max="2" width="19.28515625" customWidth="1"/>
    <col min="3" max="24" width="18.28515625" customWidth="1"/>
    <col min="25" max="25" width="19.85546875" customWidth="1"/>
    <col min="26" max="33" width="18.28515625" customWidth="1"/>
    <col min="34" max="46" width="23" customWidth="1"/>
    <col min="47" max="54" width="20" customWidth="1"/>
    <col min="55" max="60" width="17.7109375" customWidth="1"/>
  </cols>
  <sheetData>
    <row r="1" spans="1:60" ht="23.25" customHeight="1" x14ac:dyDescent="0.25">
      <c r="A1" s="34"/>
      <c r="B1" s="35"/>
      <c r="C1" s="100" t="s">
        <v>833</v>
      </c>
      <c r="D1" s="101"/>
      <c r="E1" s="101"/>
      <c r="F1" s="101"/>
      <c r="G1" s="101"/>
      <c r="H1" s="101"/>
      <c r="I1" s="101"/>
      <c r="J1" s="101"/>
      <c r="K1" s="102"/>
      <c r="L1" s="115" t="s">
        <v>834</v>
      </c>
      <c r="M1" s="116"/>
      <c r="N1" s="116"/>
      <c r="O1" s="116"/>
      <c r="P1" s="116"/>
      <c r="Q1" s="116"/>
      <c r="R1" s="116"/>
      <c r="S1" s="116"/>
      <c r="T1" s="116"/>
      <c r="U1" s="116"/>
      <c r="V1" s="117"/>
      <c r="W1" s="103" t="s">
        <v>835</v>
      </c>
      <c r="X1" s="103"/>
      <c r="Y1" s="118" t="s">
        <v>1258</v>
      </c>
      <c r="Z1" s="119"/>
      <c r="AA1" s="119"/>
      <c r="AB1" s="119"/>
      <c r="AC1" s="119"/>
      <c r="AD1" s="119"/>
      <c r="AE1" s="120"/>
      <c r="AF1" s="71"/>
      <c r="AG1" s="71"/>
      <c r="AH1" s="121" t="s">
        <v>836</v>
      </c>
      <c r="AI1" s="122"/>
      <c r="AJ1" s="122"/>
      <c r="AK1" s="122"/>
      <c r="AL1" s="122"/>
      <c r="AM1" s="122"/>
      <c r="AN1" s="122"/>
      <c r="AO1" s="122"/>
      <c r="AP1" s="122"/>
      <c r="AQ1" s="122"/>
      <c r="AR1" s="122"/>
      <c r="AS1" s="122"/>
      <c r="AT1" s="122"/>
      <c r="AU1" s="122"/>
      <c r="AV1" s="122"/>
      <c r="AW1" s="122"/>
      <c r="AX1" s="122"/>
      <c r="AY1" s="122"/>
      <c r="AZ1" s="122"/>
      <c r="BA1" s="122"/>
      <c r="BB1" s="122"/>
      <c r="BC1" s="122"/>
      <c r="BD1" s="122"/>
      <c r="BE1" s="122"/>
      <c r="BF1" s="122"/>
      <c r="BG1" s="122"/>
      <c r="BH1" s="122"/>
    </row>
    <row r="2" spans="1:60" ht="24" customHeight="1" x14ac:dyDescent="0.25">
      <c r="A2" s="34"/>
      <c r="B2" s="34"/>
      <c r="C2" s="44" t="s">
        <v>1244</v>
      </c>
      <c r="D2" s="106" t="s">
        <v>1245</v>
      </c>
      <c r="E2" s="108"/>
      <c r="F2" s="108"/>
      <c r="G2" s="107"/>
      <c r="H2" s="106" t="s">
        <v>1252</v>
      </c>
      <c r="I2" s="108"/>
      <c r="J2" s="108"/>
      <c r="K2" s="107"/>
      <c r="L2" s="109" t="s">
        <v>1244</v>
      </c>
      <c r="M2" s="110"/>
      <c r="N2" s="111"/>
      <c r="O2" s="112" t="s">
        <v>1245</v>
      </c>
      <c r="P2" s="113"/>
      <c r="Q2" s="113"/>
      <c r="R2" s="114"/>
      <c r="S2" s="112" t="s">
        <v>1252</v>
      </c>
      <c r="T2" s="113"/>
      <c r="U2" s="113"/>
      <c r="V2" s="114"/>
      <c r="W2" s="109" t="s">
        <v>1244</v>
      </c>
      <c r="X2" s="111"/>
      <c r="Y2" s="106" t="s">
        <v>1264</v>
      </c>
      <c r="Z2" s="108"/>
      <c r="AA2" s="108"/>
      <c r="AB2" s="107"/>
      <c r="AC2" s="106" t="s">
        <v>1271</v>
      </c>
      <c r="AD2" s="108"/>
      <c r="AE2" s="107"/>
      <c r="AF2" s="106" t="s">
        <v>1272</v>
      </c>
      <c r="AG2" s="107"/>
      <c r="AH2" s="86" t="s">
        <v>3</v>
      </c>
      <c r="AI2" s="86"/>
      <c r="AJ2" s="86"/>
      <c r="AK2" s="86" t="s">
        <v>19</v>
      </c>
      <c r="AL2" s="86"/>
      <c r="AM2" s="86" t="s">
        <v>20</v>
      </c>
      <c r="AN2" s="86"/>
      <c r="AO2" s="86"/>
      <c r="AP2" s="86"/>
      <c r="AQ2" s="86"/>
      <c r="AR2" s="87" t="s">
        <v>31</v>
      </c>
      <c r="AS2" s="88"/>
      <c r="AT2" s="89"/>
      <c r="AU2" s="94" t="s">
        <v>34</v>
      </c>
      <c r="AV2" s="94"/>
      <c r="AW2" s="94"/>
      <c r="AX2" s="94" t="s">
        <v>35</v>
      </c>
      <c r="AY2" s="94"/>
      <c r="AZ2" s="94"/>
      <c r="BA2" s="95" t="s">
        <v>36</v>
      </c>
      <c r="BB2" s="96"/>
      <c r="BC2" s="84" t="s">
        <v>48</v>
      </c>
      <c r="BD2" s="97"/>
      <c r="BE2" s="97"/>
      <c r="BF2" s="85"/>
      <c r="BG2" s="84" t="s">
        <v>49</v>
      </c>
      <c r="BH2" s="85"/>
    </row>
    <row r="3" spans="1:60" ht="51.75" customHeight="1" x14ac:dyDescent="0.25">
      <c r="A3" s="104" t="s">
        <v>1242</v>
      </c>
      <c r="B3" s="105"/>
      <c r="C3" s="36" t="s">
        <v>837</v>
      </c>
      <c r="D3" s="36" t="s">
        <v>1246</v>
      </c>
      <c r="E3" s="36" t="s">
        <v>838</v>
      </c>
      <c r="F3" s="36" t="s">
        <v>1247</v>
      </c>
      <c r="G3" s="36" t="s">
        <v>839</v>
      </c>
      <c r="H3" s="36" t="s">
        <v>1248</v>
      </c>
      <c r="I3" s="36" t="s">
        <v>1249</v>
      </c>
      <c r="J3" s="36" t="s">
        <v>1250</v>
      </c>
      <c r="K3" s="36" t="s">
        <v>1251</v>
      </c>
      <c r="L3" s="37" t="s">
        <v>840</v>
      </c>
      <c r="M3" s="38" t="s">
        <v>841</v>
      </c>
      <c r="N3" s="39" t="s">
        <v>1328</v>
      </c>
      <c r="O3" s="39" t="s">
        <v>1329</v>
      </c>
      <c r="P3" s="39" t="s">
        <v>1330</v>
      </c>
      <c r="Q3" s="39" t="s">
        <v>1331</v>
      </c>
      <c r="R3" s="39" t="s">
        <v>1332</v>
      </c>
      <c r="S3" s="39" t="s">
        <v>1333</v>
      </c>
      <c r="T3" s="39" t="s">
        <v>1334</v>
      </c>
      <c r="U3" s="39" t="s">
        <v>1335</v>
      </c>
      <c r="V3" s="39" t="s">
        <v>1336</v>
      </c>
      <c r="W3" s="37" t="s">
        <v>847</v>
      </c>
      <c r="X3" s="38" t="s">
        <v>848</v>
      </c>
      <c r="Y3" s="36" t="s">
        <v>850</v>
      </c>
      <c r="Z3" s="36" t="s">
        <v>849</v>
      </c>
      <c r="AA3" s="36" t="s">
        <v>851</v>
      </c>
      <c r="AB3" s="36" t="s">
        <v>1259</v>
      </c>
      <c r="AC3" s="36" t="s">
        <v>1265</v>
      </c>
      <c r="AD3" s="36" t="s">
        <v>1267</v>
      </c>
      <c r="AE3" s="36" t="s">
        <v>1269</v>
      </c>
      <c r="AF3" s="36" t="s">
        <v>1273</v>
      </c>
      <c r="AG3" s="36" t="s">
        <v>1274</v>
      </c>
      <c r="AH3" s="38" t="s">
        <v>1301</v>
      </c>
      <c r="AI3" s="38" t="s">
        <v>1302</v>
      </c>
      <c r="AJ3" s="38" t="s">
        <v>1303</v>
      </c>
      <c r="AK3" s="38" t="s">
        <v>1304</v>
      </c>
      <c r="AL3" s="38" t="s">
        <v>1305</v>
      </c>
      <c r="AM3" s="38" t="s">
        <v>1306</v>
      </c>
      <c r="AN3" s="38" t="s">
        <v>1307</v>
      </c>
      <c r="AO3" s="38" t="s">
        <v>1308</v>
      </c>
      <c r="AP3" s="38" t="s">
        <v>1309</v>
      </c>
      <c r="AQ3" s="38" t="s">
        <v>1310</v>
      </c>
      <c r="AR3" s="38" t="s">
        <v>1311</v>
      </c>
      <c r="AS3" s="38" t="s">
        <v>1312</v>
      </c>
      <c r="AT3" s="38" t="s">
        <v>1313</v>
      </c>
      <c r="AU3" s="40" t="s">
        <v>1314</v>
      </c>
      <c r="AV3" s="40" t="s">
        <v>1315</v>
      </c>
      <c r="AW3" s="40" t="s">
        <v>1316</v>
      </c>
      <c r="AX3" s="40" t="s">
        <v>1317</v>
      </c>
      <c r="AY3" s="40" t="s">
        <v>1318</v>
      </c>
      <c r="AZ3" s="40" t="s">
        <v>1319</v>
      </c>
      <c r="BA3" s="40" t="s">
        <v>1320</v>
      </c>
      <c r="BB3" s="40" t="s">
        <v>1321</v>
      </c>
      <c r="BC3" s="61" t="s">
        <v>1324</v>
      </c>
      <c r="BD3" s="61" t="s">
        <v>1323</v>
      </c>
      <c r="BE3" s="61" t="s">
        <v>1322</v>
      </c>
      <c r="BF3" s="61" t="s">
        <v>1325</v>
      </c>
      <c r="BG3" s="61" t="s">
        <v>1326</v>
      </c>
      <c r="BH3" s="61" t="s">
        <v>1327</v>
      </c>
    </row>
    <row r="4" spans="1:60" x14ac:dyDescent="0.25">
      <c r="A4" s="41" t="s">
        <v>0</v>
      </c>
      <c r="B4" s="41" t="s">
        <v>1243</v>
      </c>
      <c r="C4" s="49" t="s">
        <v>852</v>
      </c>
      <c r="D4" s="45" t="s">
        <v>853</v>
      </c>
      <c r="E4" s="45" t="s">
        <v>854</v>
      </c>
      <c r="F4" s="45" t="s">
        <v>855</v>
      </c>
      <c r="G4" s="45" t="s">
        <v>856</v>
      </c>
      <c r="H4" s="45" t="s">
        <v>857</v>
      </c>
      <c r="I4" s="45" t="s">
        <v>858</v>
      </c>
      <c r="J4" s="45" t="s">
        <v>859</v>
      </c>
      <c r="K4" s="45" t="s">
        <v>860</v>
      </c>
      <c r="L4" s="46" t="s">
        <v>861</v>
      </c>
      <c r="M4" s="47" t="s">
        <v>862</v>
      </c>
      <c r="N4" s="48" t="s">
        <v>863</v>
      </c>
      <c r="O4" s="48" t="s">
        <v>864</v>
      </c>
      <c r="P4" s="48" t="s">
        <v>865</v>
      </c>
      <c r="Q4" s="48" t="s">
        <v>866</v>
      </c>
      <c r="R4" s="48" t="s">
        <v>870</v>
      </c>
      <c r="S4" s="48" t="s">
        <v>871</v>
      </c>
      <c r="T4" s="48" t="s">
        <v>872</v>
      </c>
      <c r="U4" s="48" t="s">
        <v>867</v>
      </c>
      <c r="V4" s="48" t="s">
        <v>868</v>
      </c>
      <c r="W4" s="46" t="s">
        <v>869</v>
      </c>
      <c r="X4" s="47" t="s">
        <v>1257</v>
      </c>
      <c r="Y4" s="45" t="s">
        <v>1260</v>
      </c>
      <c r="Z4" s="50" t="s">
        <v>1261</v>
      </c>
      <c r="AA4" s="50" t="s">
        <v>1262</v>
      </c>
      <c r="AB4" s="50" t="s">
        <v>1263</v>
      </c>
      <c r="AC4" s="50" t="s">
        <v>1266</v>
      </c>
      <c r="AD4" s="50" t="s">
        <v>1268</v>
      </c>
      <c r="AE4" s="50" t="s">
        <v>1270</v>
      </c>
      <c r="AF4" s="50" t="s">
        <v>1275</v>
      </c>
      <c r="AG4" s="50" t="s">
        <v>1276</v>
      </c>
      <c r="AH4" s="56" t="s">
        <v>4</v>
      </c>
      <c r="AI4" s="57" t="s">
        <v>10</v>
      </c>
      <c r="AJ4" s="57" t="s">
        <v>11</v>
      </c>
      <c r="AK4" s="58" t="s">
        <v>14</v>
      </c>
      <c r="AL4" s="58" t="s">
        <v>17</v>
      </c>
      <c r="AM4" s="58" t="s">
        <v>21</v>
      </c>
      <c r="AN4" s="58" t="s">
        <v>22</v>
      </c>
      <c r="AO4" s="58" t="s">
        <v>23</v>
      </c>
      <c r="AP4" s="58" t="s">
        <v>24</v>
      </c>
      <c r="AQ4" s="58" t="s">
        <v>30</v>
      </c>
      <c r="AR4" s="58" t="s">
        <v>32</v>
      </c>
      <c r="AS4" s="58" t="s">
        <v>33</v>
      </c>
      <c r="AT4" s="58" t="s">
        <v>819</v>
      </c>
      <c r="AU4" s="59" t="s">
        <v>37</v>
      </c>
      <c r="AV4" s="59" t="s">
        <v>38</v>
      </c>
      <c r="AW4" s="59" t="s">
        <v>39</v>
      </c>
      <c r="AX4" s="59" t="s">
        <v>40</v>
      </c>
      <c r="AY4" s="59" t="s">
        <v>41</v>
      </c>
      <c r="AZ4" s="59" t="s">
        <v>42</v>
      </c>
      <c r="BA4" s="59" t="s">
        <v>45</v>
      </c>
      <c r="BB4" s="59" t="s">
        <v>46</v>
      </c>
      <c r="BC4" s="60" t="s">
        <v>807</v>
      </c>
      <c r="BD4" s="60" t="s">
        <v>808</v>
      </c>
      <c r="BE4" s="60" t="s">
        <v>809</v>
      </c>
      <c r="BF4" s="60" t="s">
        <v>810</v>
      </c>
      <c r="BG4" s="60" t="s">
        <v>811</v>
      </c>
      <c r="BH4" s="60" t="s">
        <v>812</v>
      </c>
    </row>
    <row r="5" spans="1:60" x14ac:dyDescent="0.25">
      <c r="A5" s="34" t="s">
        <v>873</v>
      </c>
      <c r="B5" s="34" t="s">
        <v>874</v>
      </c>
      <c r="C5" s="62">
        <f>((SQRT(($L5^2)+($M5^2)+(N5^2)))*0.577350269)</f>
        <v>0.66337788316869328</v>
      </c>
      <c r="D5" s="62">
        <f t="shared" ref="D5:K20" si="0">((SQRT(($L5^2)+($M5^2)+(O5^2)))*0.577350269)</f>
        <v>0.6567970034684798</v>
      </c>
      <c r="E5" s="62">
        <f t="shared" si="0"/>
        <v>0.64272303803021491</v>
      </c>
      <c r="F5" s="62">
        <f t="shared" si="0"/>
        <v>0.62650797815440795</v>
      </c>
      <c r="G5" s="62">
        <f t="shared" si="0"/>
        <v>0.61724112829376621</v>
      </c>
      <c r="H5" s="62">
        <f t="shared" si="0"/>
        <v>0.65272453938357944</v>
      </c>
      <c r="I5" s="62">
        <f>((SQRT(($L5^2)+($M5^2)+(T5^2)))*0.577350269)</f>
        <v>0.62875848115241662</v>
      </c>
      <c r="J5" s="62">
        <f>((SQRT(($L5^2)+($M5^2)+(U5^2)))*0.577350269)</f>
        <v>0.61543571583919343</v>
      </c>
      <c r="K5" s="62">
        <f>((SQRT(($L5^2)+($M5^2)+(V5^2)))*0.577350269)</f>
        <v>0.59997756866754137</v>
      </c>
      <c r="L5" s="42">
        <f>AVERAGE(W5:X5)</f>
        <v>0.67713653366354265</v>
      </c>
      <c r="M5" s="43">
        <f>AVERAGE(AF5:AG5)</f>
        <v>0.46397008670634432</v>
      </c>
      <c r="N5" s="43">
        <v>0.80400778722546107</v>
      </c>
      <c r="O5" s="43">
        <v>0.78763239240489302</v>
      </c>
      <c r="P5" s="43">
        <v>0.75199506984970199</v>
      </c>
      <c r="Q5" s="43">
        <v>0.70975672893372799</v>
      </c>
      <c r="R5" s="43">
        <v>0.68496547762840199</v>
      </c>
      <c r="S5" s="43">
        <v>0.777409703566878</v>
      </c>
      <c r="T5" s="43">
        <v>0.71570214269777199</v>
      </c>
      <c r="U5" s="43">
        <v>0.68007443354219399</v>
      </c>
      <c r="V5" s="43">
        <v>0.63728888491943203</v>
      </c>
      <c r="W5" s="43">
        <f>AVERAGE(Y5:AB5)</f>
        <v>0.55299399316240982</v>
      </c>
      <c r="X5" s="43">
        <f>AVERAGE(AC5:AE5)</f>
        <v>0.80127907416467548</v>
      </c>
      <c r="Y5" s="42">
        <f>AVERAGE(AH5:AJ5)</f>
        <v>0.57157653128862629</v>
      </c>
      <c r="Z5" s="42">
        <f>AVERAGE(AK5:AL5)</f>
        <v>0.42456543511766726</v>
      </c>
      <c r="AA5" s="42">
        <f>AVERAGE(AM5:AQ5)</f>
        <v>0.52854013177452419</v>
      </c>
      <c r="AB5" s="42">
        <f>AVERAGE(AR5:AT5)</f>
        <v>0.68729387446882162</v>
      </c>
      <c r="AC5" s="42">
        <f>AVERAGE(AU5:AW5)</f>
        <v>0.68921458098459265</v>
      </c>
      <c r="AD5" s="42">
        <f>AVERAGE(AX5:AZ5)</f>
        <v>1</v>
      </c>
      <c r="AE5" s="42">
        <f>AVERAGE(BA5:BB5)</f>
        <v>0.71462264150943389</v>
      </c>
      <c r="AF5" s="42">
        <f>AVERAGE(BC5:BF5)</f>
        <v>0.56911925142687303</v>
      </c>
      <c r="AG5" s="42">
        <f>AVERAGE(BG5:BH5)</f>
        <v>0.35882092198581561</v>
      </c>
      <c r="AH5" s="43">
        <v>0.74699254795089576</v>
      </c>
      <c r="AI5" s="43">
        <v>0.25334517076016522</v>
      </c>
      <c r="AJ5" s="43">
        <v>0.71439187515481795</v>
      </c>
      <c r="AK5" s="33">
        <v>0.67978208232445525</v>
      </c>
      <c r="AL5" s="33">
        <v>0.16934878791087926</v>
      </c>
      <c r="AM5" s="33">
        <v>0.37820172387006984</v>
      </c>
      <c r="AN5" s="33">
        <v>0.62176744186046518</v>
      </c>
      <c r="AO5" s="33">
        <v>0.32607666824420278</v>
      </c>
      <c r="AP5" s="33">
        <v>0.63645773433007469</v>
      </c>
      <c r="AQ5" s="33">
        <v>0.68019709056780842</v>
      </c>
      <c r="AR5" s="33">
        <v>0.51237852845904674</v>
      </c>
      <c r="AS5" s="33">
        <v>0.72038917089678522</v>
      </c>
      <c r="AT5" s="33">
        <v>0.82911392405063267</v>
      </c>
      <c r="AU5" s="33">
        <v>6.7643742953777772E-2</v>
      </c>
      <c r="AV5" s="33">
        <v>1</v>
      </c>
      <c r="AW5" s="33">
        <v>1</v>
      </c>
      <c r="AX5" s="33">
        <v>1</v>
      </c>
      <c r="AY5" s="33">
        <v>1</v>
      </c>
      <c r="AZ5" s="33">
        <v>1</v>
      </c>
      <c r="BA5" s="33">
        <v>0.75000000000000011</v>
      </c>
      <c r="BB5" s="33">
        <v>0.67924528301886766</v>
      </c>
      <c r="BC5" s="33">
        <v>0.56473829201101977</v>
      </c>
      <c r="BD5" s="33">
        <v>0.56879989176024903</v>
      </c>
      <c r="BE5" s="33">
        <v>0.52045270816491518</v>
      </c>
      <c r="BF5" s="33">
        <v>0.62248611377130825</v>
      </c>
      <c r="BG5" s="33">
        <v>0.44680851063829791</v>
      </c>
      <c r="BH5" s="33">
        <v>0.27083333333333331</v>
      </c>
    </row>
    <row r="6" spans="1:60" x14ac:dyDescent="0.25">
      <c r="A6" s="34" t="s">
        <v>875</v>
      </c>
      <c r="B6" s="34" t="s">
        <v>876</v>
      </c>
      <c r="C6" s="62">
        <f t="shared" ref="C6:K47" si="1">((SQRT(($L6^2)+($M6^2)+(N6^2)))*0.577350269)</f>
        <v>0.48064799256808854</v>
      </c>
      <c r="D6" s="62">
        <f t="shared" si="0"/>
        <v>0.48190896778813758</v>
      </c>
      <c r="E6" s="62">
        <f t="shared" si="0"/>
        <v>0.47481074851136212</v>
      </c>
      <c r="F6" s="62">
        <f t="shared" si="0"/>
        <v>0.46894856786632344</v>
      </c>
      <c r="G6" s="62">
        <f t="shared" si="0"/>
        <v>0.45963985558402615</v>
      </c>
      <c r="H6" s="62">
        <f t="shared" si="0"/>
        <v>0.46896088488117599</v>
      </c>
      <c r="I6" s="62">
        <f t="shared" si="0"/>
        <v>0.47312621141389749</v>
      </c>
      <c r="J6" s="62">
        <f t="shared" si="0"/>
        <v>0.46810074326950968</v>
      </c>
      <c r="K6" s="62">
        <f t="shared" si="0"/>
        <v>0.45288314630421728</v>
      </c>
      <c r="L6" s="42">
        <f t="shared" ref="L6:L69" si="2">AVERAGE(W6:X6)</f>
        <v>0.65934318870832587</v>
      </c>
      <c r="M6" s="43">
        <f t="shared" ref="M6:M69" si="3">AVERAGE(AF6:AG6)</f>
        <v>0.24605017271656263</v>
      </c>
      <c r="N6" s="43">
        <v>0.44473964377436703</v>
      </c>
      <c r="O6" s="43">
        <v>0.44881469692026305</v>
      </c>
      <c r="P6" s="43">
        <v>0.42551335250508898</v>
      </c>
      <c r="Q6" s="43">
        <v>0.40554179853016997</v>
      </c>
      <c r="R6" s="43">
        <v>0.37219922481157403</v>
      </c>
      <c r="S6" s="43">
        <v>0.40558452520909505</v>
      </c>
      <c r="T6" s="43">
        <v>0.41984652937926903</v>
      </c>
      <c r="U6" s="43">
        <v>0.40259258561266903</v>
      </c>
      <c r="V6" s="43">
        <v>0.34646111619270398</v>
      </c>
      <c r="W6" s="43">
        <f t="shared" ref="W6:W69" si="4">AVERAGE(Y6:AB6)</f>
        <v>0.51867724834756856</v>
      </c>
      <c r="X6" s="43">
        <f>AVERAGE(AC6:AE6)</f>
        <v>0.80000912906908306</v>
      </c>
      <c r="Y6" s="42">
        <f t="shared" ref="Y6:Y69" si="5">AVERAGE(AH6:AJ6)</f>
        <v>0.45767589526565972</v>
      </c>
      <c r="Z6" s="42">
        <f t="shared" ref="Z6:Z69" si="6">AVERAGE(AK6:AL6)</f>
        <v>0.30141580738506329</v>
      </c>
      <c r="AA6" s="42">
        <f t="shared" ref="AA6:AA69" si="7">AVERAGE(AM6:AQ6)</f>
        <v>0.50758169879055781</v>
      </c>
      <c r="AB6" s="42">
        <f t="shared" ref="AB6:AB69" si="8">AVERAGE(AR6:AT6)</f>
        <v>0.80803559194899333</v>
      </c>
      <c r="AC6" s="42">
        <f t="shared" ref="AC6:AC69" si="9">AVERAGE(AU6:AW6)</f>
        <v>0.68658399098083389</v>
      </c>
      <c r="AD6" s="42">
        <f t="shared" ref="AD6:AD69" si="10">AVERAGE(AX6:AZ6)</f>
        <v>1</v>
      </c>
      <c r="AE6" s="42">
        <f t="shared" ref="AE6:AE69" si="11">AVERAGE(BA6:BB6)</f>
        <v>0.71344339622641506</v>
      </c>
      <c r="AF6" s="42">
        <f t="shared" ref="AF6:AF69" si="12">AVERAGE(BC6:BF6)</f>
        <v>0.37530070004305427</v>
      </c>
      <c r="AG6" s="42">
        <f t="shared" ref="AG6:AG69" si="13">AVERAGE(BG6:BH6)</f>
        <v>0.11679964539007097</v>
      </c>
      <c r="AH6" s="43">
        <v>0.55139535470025225</v>
      </c>
      <c r="AI6" s="43">
        <v>0.36906854610787393</v>
      </c>
      <c r="AJ6" s="43">
        <v>0.45256378498885302</v>
      </c>
      <c r="AK6" s="33">
        <v>0.44884987893462469</v>
      </c>
      <c r="AL6" s="33">
        <v>0.15398173583550187</v>
      </c>
      <c r="AM6" s="33">
        <v>0.90494597350712347</v>
      </c>
      <c r="AN6" s="33">
        <v>0.22065116279069752</v>
      </c>
      <c r="AO6" s="33">
        <v>0.06</v>
      </c>
      <c r="AP6" s="33">
        <v>0.60759056929269695</v>
      </c>
      <c r="AQ6" s="33">
        <v>0.74472078836227107</v>
      </c>
      <c r="AR6" s="33">
        <v>0.68278574733919473</v>
      </c>
      <c r="AS6" s="33">
        <v>0.80097292724196278</v>
      </c>
      <c r="AT6" s="33">
        <v>0.94034810126582247</v>
      </c>
      <c r="AU6" s="33">
        <v>5.9751972942501452E-2</v>
      </c>
      <c r="AV6" s="33">
        <v>1</v>
      </c>
      <c r="AW6" s="33">
        <v>1</v>
      </c>
      <c r="AX6" s="33">
        <v>1</v>
      </c>
      <c r="AY6" s="33">
        <v>1</v>
      </c>
      <c r="AZ6" s="33">
        <v>1</v>
      </c>
      <c r="BA6" s="33">
        <v>0.95833333333333326</v>
      </c>
      <c r="BB6" s="33">
        <v>0.46855345911949697</v>
      </c>
      <c r="BC6" s="33">
        <v>0.37396694214875981</v>
      </c>
      <c r="BD6" s="33">
        <v>0.40048707887971868</v>
      </c>
      <c r="BE6" s="33">
        <v>0.32950687146321744</v>
      </c>
      <c r="BF6" s="33">
        <v>0.39724190768052103</v>
      </c>
      <c r="BG6" s="33">
        <v>0.21276595744680854</v>
      </c>
      <c r="BH6" s="33">
        <v>2.0833333333333395E-2</v>
      </c>
    </row>
    <row r="7" spans="1:60" x14ac:dyDescent="0.25">
      <c r="A7" s="34" t="s">
        <v>877</v>
      </c>
      <c r="B7" s="34" t="s">
        <v>878</v>
      </c>
      <c r="C7" s="62">
        <f t="shared" si="1"/>
        <v>0.59821556055564318</v>
      </c>
      <c r="D7" s="62">
        <f t="shared" si="0"/>
        <v>0.59619390924585414</v>
      </c>
      <c r="E7" s="62">
        <f t="shared" si="0"/>
        <v>0.5920759005506312</v>
      </c>
      <c r="F7" s="62">
        <f t="shared" si="0"/>
        <v>0.58955983359668684</v>
      </c>
      <c r="G7" s="62">
        <f t="shared" si="0"/>
        <v>0.58649854178549643</v>
      </c>
      <c r="H7" s="62">
        <f t="shared" si="0"/>
        <v>0.59315694951348186</v>
      </c>
      <c r="I7" s="62">
        <f t="shared" si="0"/>
        <v>0.58592924741908825</v>
      </c>
      <c r="J7" s="62">
        <f t="shared" si="0"/>
        <v>0.57915470969659077</v>
      </c>
      <c r="K7" s="62">
        <f t="shared" si="0"/>
        <v>0.58209015466431879</v>
      </c>
      <c r="L7" s="42">
        <f t="shared" si="2"/>
        <v>0.64944674476034447</v>
      </c>
      <c r="M7" s="43">
        <f t="shared" si="3"/>
        <v>0.70124882957675827</v>
      </c>
      <c r="N7" s="43">
        <v>0.40006821432768902</v>
      </c>
      <c r="O7" s="43">
        <v>0.39090988437674701</v>
      </c>
      <c r="P7" s="43">
        <v>0.37165928142151899</v>
      </c>
      <c r="Q7" s="43">
        <v>0.35945986924000001</v>
      </c>
      <c r="R7" s="43">
        <v>0.34410844797072998</v>
      </c>
      <c r="S7" s="43">
        <v>0.37679504468501201</v>
      </c>
      <c r="T7" s="43">
        <v>0.34118653894499601</v>
      </c>
      <c r="U7" s="43">
        <v>0.30451525198196699</v>
      </c>
      <c r="V7" s="43">
        <v>0.32086733999664602</v>
      </c>
      <c r="W7" s="43">
        <f t="shared" si="4"/>
        <v>0.52895502020600971</v>
      </c>
      <c r="X7" s="43">
        <f t="shared" ref="X7:X70" si="14">AVERAGE(AC7:AE7)</f>
        <v>0.76993846931467935</v>
      </c>
      <c r="Y7" s="42">
        <f t="shared" si="5"/>
        <v>0.54623433222274487</v>
      </c>
      <c r="Z7" s="42">
        <f t="shared" si="6"/>
        <v>0.48765727796150471</v>
      </c>
      <c r="AA7" s="42">
        <f t="shared" si="7"/>
        <v>0.64905561110126242</v>
      </c>
      <c r="AB7" s="42">
        <f t="shared" si="8"/>
        <v>0.432872859538527</v>
      </c>
      <c r="AC7" s="42">
        <f t="shared" si="9"/>
        <v>0.83126644118752357</v>
      </c>
      <c r="AD7" s="42">
        <f t="shared" si="10"/>
        <v>1</v>
      </c>
      <c r="AE7" s="42">
        <f t="shared" si="11"/>
        <v>0.47854896675651415</v>
      </c>
      <c r="AF7" s="42">
        <f t="shared" si="12"/>
        <v>0.63410226908259471</v>
      </c>
      <c r="AG7" s="42">
        <f t="shared" si="13"/>
        <v>0.76839539007092195</v>
      </c>
      <c r="AH7" s="43">
        <v>0.60178167683404282</v>
      </c>
      <c r="AI7" s="43">
        <v>0.32946528812747911</v>
      </c>
      <c r="AJ7" s="43">
        <v>0.70745603170671278</v>
      </c>
      <c r="AK7" s="33">
        <v>0.6625302663438255</v>
      </c>
      <c r="AL7" s="33">
        <v>0.31278428957918392</v>
      </c>
      <c r="AM7" s="33">
        <v>0.80709301868781391</v>
      </c>
      <c r="AN7" s="33">
        <v>0.44613953488372093</v>
      </c>
      <c r="AO7" s="33">
        <v>0.41552295314718435</v>
      </c>
      <c r="AP7" s="33">
        <v>0.72351926394479582</v>
      </c>
      <c r="AQ7" s="33">
        <v>0.85300328484279675</v>
      </c>
      <c r="AR7" s="33">
        <v>0.28204534937528919</v>
      </c>
      <c r="AS7" s="33">
        <v>0.40059221658206423</v>
      </c>
      <c r="AT7" s="33">
        <v>0.61598101265822769</v>
      </c>
      <c r="AU7" s="33">
        <v>0.49379932356257084</v>
      </c>
      <c r="AV7" s="33">
        <v>1</v>
      </c>
      <c r="AW7" s="33">
        <v>1</v>
      </c>
      <c r="AX7" s="33">
        <v>1</v>
      </c>
      <c r="AY7" s="33">
        <v>1</v>
      </c>
      <c r="AZ7" s="33">
        <v>1</v>
      </c>
      <c r="BA7" s="33">
        <v>0.25000000000000017</v>
      </c>
      <c r="BB7" s="33">
        <v>0.70709793351302819</v>
      </c>
      <c r="BC7" s="33">
        <v>0.4194214876033055</v>
      </c>
      <c r="BD7" s="33">
        <v>0.58706534974969571</v>
      </c>
      <c r="BE7" s="33">
        <v>0.78140662894098634</v>
      </c>
      <c r="BF7" s="33">
        <v>0.74851561003639155</v>
      </c>
      <c r="BG7" s="33">
        <v>0.76595744680851074</v>
      </c>
      <c r="BH7" s="33">
        <v>0.77083333333333315</v>
      </c>
    </row>
    <row r="8" spans="1:60" x14ac:dyDescent="0.25">
      <c r="A8" s="34" t="s">
        <v>879</v>
      </c>
      <c r="B8" s="34" t="s">
        <v>880</v>
      </c>
      <c r="C8" s="62">
        <f t="shared" si="1"/>
        <v>0.68391310183598586</v>
      </c>
      <c r="D8" s="62">
        <f t="shared" si="0"/>
        <v>0.67753171051303385</v>
      </c>
      <c r="E8" s="62">
        <f t="shared" si="0"/>
        <v>0.66389744584561594</v>
      </c>
      <c r="F8" s="62">
        <f t="shared" si="0"/>
        <v>0.6482122813374237</v>
      </c>
      <c r="G8" s="62">
        <f t="shared" si="0"/>
        <v>0.63926013910058932</v>
      </c>
      <c r="H8" s="62">
        <f t="shared" si="0"/>
        <v>0.67358461925659296</v>
      </c>
      <c r="I8" s="62">
        <f t="shared" si="0"/>
        <v>0.65038768638915456</v>
      </c>
      <c r="J8" s="62">
        <f t="shared" si="0"/>
        <v>0.63751708629341364</v>
      </c>
      <c r="K8" s="62">
        <f t="shared" si="0"/>
        <v>0.62260741875579806</v>
      </c>
      <c r="L8" s="42">
        <f t="shared" si="2"/>
        <v>0.51608270854858618</v>
      </c>
      <c r="M8" s="43">
        <f t="shared" si="3"/>
        <v>0.7003152929420271</v>
      </c>
      <c r="N8" s="43">
        <v>0.80400778722546107</v>
      </c>
      <c r="O8" s="43">
        <v>0.78763239240489302</v>
      </c>
      <c r="P8" s="43">
        <v>0.75199506984970199</v>
      </c>
      <c r="Q8" s="43">
        <v>0.70975672893372799</v>
      </c>
      <c r="R8" s="43">
        <v>0.68496547762840199</v>
      </c>
      <c r="S8" s="43">
        <v>0.777409703566878</v>
      </c>
      <c r="T8" s="43">
        <v>0.71570214269777199</v>
      </c>
      <c r="U8" s="43">
        <v>0.68007443354219399</v>
      </c>
      <c r="V8" s="43">
        <v>0.63728888491943203</v>
      </c>
      <c r="W8" s="43">
        <f t="shared" si="4"/>
        <v>0.52250085052438189</v>
      </c>
      <c r="X8" s="43">
        <f t="shared" si="14"/>
        <v>0.50966456657279036</v>
      </c>
      <c r="Y8" s="42">
        <f t="shared" si="5"/>
        <v>0.58612353207751056</v>
      </c>
      <c r="Z8" s="42">
        <f t="shared" si="6"/>
        <v>0.4431764995701899</v>
      </c>
      <c r="AA8" s="42">
        <f t="shared" si="7"/>
        <v>0.42845508388496595</v>
      </c>
      <c r="AB8" s="42">
        <f t="shared" si="8"/>
        <v>0.63224828656486121</v>
      </c>
      <c r="AC8" s="42">
        <f t="shared" si="9"/>
        <v>5.8624577226606633E-2</v>
      </c>
      <c r="AD8" s="42">
        <f t="shared" si="10"/>
        <v>0.88888888888888895</v>
      </c>
      <c r="AE8" s="42">
        <f t="shared" si="11"/>
        <v>0.58148023360287537</v>
      </c>
      <c r="AF8" s="42">
        <f t="shared" si="12"/>
        <v>0.62071037311809663</v>
      </c>
      <c r="AG8" s="42">
        <f t="shared" si="13"/>
        <v>0.77992021276595769</v>
      </c>
      <c r="AH8" s="43">
        <v>0.6387458219921418</v>
      </c>
      <c r="AI8" s="43">
        <v>0.33265425157504425</v>
      </c>
      <c r="AJ8" s="43">
        <v>0.78697052266534551</v>
      </c>
      <c r="AK8" s="33">
        <v>0.78480629539951563</v>
      </c>
      <c r="AL8" s="33">
        <v>0.10154670374086416</v>
      </c>
      <c r="AM8" s="33">
        <v>0.70820420703785225</v>
      </c>
      <c r="AN8" s="33">
        <v>0.2493023255813954</v>
      </c>
      <c r="AO8" s="33">
        <v>9.133932796971124E-2</v>
      </c>
      <c r="AP8" s="33">
        <v>0.53571017826336975</v>
      </c>
      <c r="AQ8" s="33">
        <v>0.55771938057250114</v>
      </c>
      <c r="AR8" s="33">
        <v>0.4886626561776955</v>
      </c>
      <c r="AS8" s="33">
        <v>0.77580372250423002</v>
      </c>
      <c r="AT8" s="33">
        <v>0.63227848101265816</v>
      </c>
      <c r="AU8" s="33">
        <v>0.1758737316798199</v>
      </c>
      <c r="AV8" s="33">
        <v>0</v>
      </c>
      <c r="AW8" s="33">
        <v>0</v>
      </c>
      <c r="AX8" s="33">
        <v>0.66666666666666674</v>
      </c>
      <c r="AY8" s="33">
        <v>1</v>
      </c>
      <c r="AZ8" s="33">
        <v>1</v>
      </c>
      <c r="BA8" s="33">
        <v>0.37500000000000028</v>
      </c>
      <c r="BB8" s="33">
        <v>0.78796046720575053</v>
      </c>
      <c r="BC8" s="33">
        <v>0.29752066115702408</v>
      </c>
      <c r="BD8" s="33">
        <v>0.75903125422811535</v>
      </c>
      <c r="BE8" s="33">
        <v>0.79288601455133401</v>
      </c>
      <c r="BF8" s="33">
        <v>0.63340356253591279</v>
      </c>
      <c r="BG8" s="33">
        <v>0.87234042553191515</v>
      </c>
      <c r="BH8" s="33">
        <v>0.68750000000000011</v>
      </c>
    </row>
    <row r="9" spans="1:60" x14ac:dyDescent="0.25">
      <c r="A9" s="34" t="s">
        <v>881</v>
      </c>
      <c r="B9" s="34" t="s">
        <v>882</v>
      </c>
      <c r="C9" s="62">
        <f t="shared" si="1"/>
        <v>0.61126003058423994</v>
      </c>
      <c r="D9" s="62">
        <f t="shared" si="0"/>
        <v>0.60619440238671796</v>
      </c>
      <c r="E9" s="62">
        <f t="shared" si="0"/>
        <v>0.59247506490138113</v>
      </c>
      <c r="F9" s="62">
        <f t="shared" si="0"/>
        <v>0.58632956419389592</v>
      </c>
      <c r="G9" s="62">
        <f t="shared" si="0"/>
        <v>0.57799220242627858</v>
      </c>
      <c r="H9" s="62">
        <f t="shared" si="0"/>
        <v>0.60586930420203244</v>
      </c>
      <c r="I9" s="62">
        <f t="shared" si="0"/>
        <v>0.60295004515030892</v>
      </c>
      <c r="J9" s="62">
        <f t="shared" si="0"/>
        <v>0.5901323596531044</v>
      </c>
      <c r="K9" s="62">
        <f t="shared" si="0"/>
        <v>0.56983533812071796</v>
      </c>
      <c r="L9" s="42">
        <f t="shared" si="2"/>
        <v>0.64222869507347258</v>
      </c>
      <c r="M9" s="43">
        <f t="shared" si="3"/>
        <v>0.53957652381743193</v>
      </c>
      <c r="N9" s="43">
        <v>0.645999964299666</v>
      </c>
      <c r="O9" s="43">
        <v>0.63151756851923702</v>
      </c>
      <c r="P9" s="43">
        <v>0.59116798496768996</v>
      </c>
      <c r="Q9" s="43">
        <v>0.57249153040914702</v>
      </c>
      <c r="R9" s="43">
        <v>0.54646540331882498</v>
      </c>
      <c r="S9" s="43">
        <v>0.63058093867121201</v>
      </c>
      <c r="T9" s="43">
        <v>0.62213001030815607</v>
      </c>
      <c r="U9" s="43">
        <v>0.58409595494647504</v>
      </c>
      <c r="V9" s="43">
        <v>0.52013115319376302</v>
      </c>
      <c r="W9" s="43">
        <f t="shared" si="4"/>
        <v>0.53761586656566895</v>
      </c>
      <c r="X9" s="43">
        <f t="shared" si="14"/>
        <v>0.74684152358127609</v>
      </c>
      <c r="Y9" s="42">
        <f t="shared" si="5"/>
        <v>0.59431569532789441</v>
      </c>
      <c r="Z9" s="42">
        <f t="shared" si="6"/>
        <v>0.48758701972779384</v>
      </c>
      <c r="AA9" s="42">
        <f t="shared" si="7"/>
        <v>0.49994210933252814</v>
      </c>
      <c r="AB9" s="42">
        <f t="shared" si="8"/>
        <v>0.56861864187445921</v>
      </c>
      <c r="AC9" s="42">
        <f t="shared" si="9"/>
        <v>0.53325817361894046</v>
      </c>
      <c r="AD9" s="42">
        <f t="shared" si="10"/>
        <v>1</v>
      </c>
      <c r="AE9" s="42">
        <f t="shared" si="11"/>
        <v>0.70726639712488781</v>
      </c>
      <c r="AF9" s="42">
        <f t="shared" si="12"/>
        <v>0.62613886323770074</v>
      </c>
      <c r="AG9" s="42">
        <f t="shared" si="13"/>
        <v>0.45301418439716318</v>
      </c>
      <c r="AH9" s="43">
        <v>0.97343507211199654</v>
      </c>
      <c r="AI9" s="43">
        <v>0</v>
      </c>
      <c r="AJ9" s="43">
        <v>0.80951201387168681</v>
      </c>
      <c r="AK9" s="33">
        <v>0.82324455205811142</v>
      </c>
      <c r="AL9" s="33">
        <v>0.15192948739747625</v>
      </c>
      <c r="AM9" s="33">
        <v>0.82100317144031798</v>
      </c>
      <c r="AN9" s="33">
        <v>0.1207441860465118</v>
      </c>
      <c r="AO9" s="33">
        <v>0.33980123047799354</v>
      </c>
      <c r="AP9" s="33">
        <v>0.7215641173087981</v>
      </c>
      <c r="AQ9" s="33">
        <v>0.49659784138901919</v>
      </c>
      <c r="AR9" s="33">
        <v>0.62783433595557603</v>
      </c>
      <c r="AS9" s="33">
        <v>0.94352791878172571</v>
      </c>
      <c r="AT9" s="33">
        <v>0.13449367088607597</v>
      </c>
      <c r="AU9" s="33">
        <v>0.59977452085682115</v>
      </c>
      <c r="AV9" s="33">
        <v>1</v>
      </c>
      <c r="AW9" s="33">
        <v>0</v>
      </c>
      <c r="AX9" s="33">
        <v>1</v>
      </c>
      <c r="AY9" s="33">
        <v>1</v>
      </c>
      <c r="AZ9" s="33">
        <v>1</v>
      </c>
      <c r="BA9" s="33">
        <v>0.54166666666666663</v>
      </c>
      <c r="BB9" s="33">
        <v>0.87286612758310911</v>
      </c>
      <c r="BC9" s="33">
        <v>0.10330578512396636</v>
      </c>
      <c r="BD9" s="33">
        <v>0.81044513597618728</v>
      </c>
      <c r="BE9" s="33">
        <v>0.81681487469684722</v>
      </c>
      <c r="BF9" s="33">
        <v>0.77398965715380197</v>
      </c>
      <c r="BG9" s="33">
        <v>0.48936170212765956</v>
      </c>
      <c r="BH9" s="33">
        <v>0.4166666666666668</v>
      </c>
    </row>
    <row r="10" spans="1:60" x14ac:dyDescent="0.25">
      <c r="A10" s="34" t="s">
        <v>883</v>
      </c>
      <c r="B10" s="34" t="s">
        <v>884</v>
      </c>
      <c r="C10" s="62">
        <f t="shared" si="1"/>
        <v>0.5060040810177745</v>
      </c>
      <c r="D10" s="62">
        <f t="shared" si="0"/>
        <v>0.50361240109591621</v>
      </c>
      <c r="E10" s="62">
        <f t="shared" si="0"/>
        <v>0.4987305335835987</v>
      </c>
      <c r="F10" s="62">
        <f t="shared" si="0"/>
        <v>0.49574093083615089</v>
      </c>
      <c r="G10" s="62">
        <f t="shared" si="0"/>
        <v>0.49209634486780518</v>
      </c>
      <c r="H10" s="62">
        <f t="shared" si="0"/>
        <v>0.50001343969125422</v>
      </c>
      <c r="I10" s="62">
        <f t="shared" si="0"/>
        <v>0.49141770022745335</v>
      </c>
      <c r="J10" s="62">
        <f t="shared" si="0"/>
        <v>0.48332023636454791</v>
      </c>
      <c r="K10" s="62">
        <f t="shared" si="0"/>
        <v>0.48683387440981418</v>
      </c>
      <c r="L10" s="42">
        <f t="shared" si="2"/>
        <v>0.68219580129651736</v>
      </c>
      <c r="M10" s="43">
        <f t="shared" si="3"/>
        <v>0.37772305079588359</v>
      </c>
      <c r="N10" s="43">
        <v>0.40006821432768902</v>
      </c>
      <c r="O10" s="43">
        <v>0.39090988437674701</v>
      </c>
      <c r="P10" s="43">
        <v>0.37165928142151899</v>
      </c>
      <c r="Q10" s="43">
        <v>0.35945986924000001</v>
      </c>
      <c r="R10" s="43">
        <v>0.34410844797072998</v>
      </c>
      <c r="S10" s="43">
        <v>0.37679504468501201</v>
      </c>
      <c r="T10" s="43">
        <v>0.34118653894499601</v>
      </c>
      <c r="U10" s="43">
        <v>0.30451525198196699</v>
      </c>
      <c r="V10" s="43">
        <v>0.32086733999664602</v>
      </c>
      <c r="W10" s="43">
        <f t="shared" si="4"/>
        <v>0.58662612071043119</v>
      </c>
      <c r="X10" s="43">
        <f t="shared" si="14"/>
        <v>0.77776548188260353</v>
      </c>
      <c r="Y10" s="42">
        <f t="shared" si="5"/>
        <v>0.54748665517649053</v>
      </c>
      <c r="Z10" s="42">
        <f t="shared" si="6"/>
        <v>0.47157234009668891</v>
      </c>
      <c r="AA10" s="42">
        <f t="shared" si="7"/>
        <v>0.55192466869435464</v>
      </c>
      <c r="AB10" s="42">
        <f t="shared" si="8"/>
        <v>0.77552081887419055</v>
      </c>
      <c r="AC10" s="42">
        <f t="shared" si="9"/>
        <v>0.73543780533633984</v>
      </c>
      <c r="AD10" s="42">
        <f t="shared" si="10"/>
        <v>0.77777777777777779</v>
      </c>
      <c r="AE10" s="42">
        <f t="shared" si="11"/>
        <v>0.82008086253369294</v>
      </c>
      <c r="AF10" s="42">
        <f t="shared" si="12"/>
        <v>0.44915177535063228</v>
      </c>
      <c r="AG10" s="42">
        <f t="shared" si="13"/>
        <v>0.3062943262411349</v>
      </c>
      <c r="AH10" s="43">
        <v>0.86046411704863057</v>
      </c>
      <c r="AI10" s="43">
        <v>0.10178777317739805</v>
      </c>
      <c r="AJ10" s="43">
        <v>0.68020807530344307</v>
      </c>
      <c r="AK10" s="33">
        <v>0.67100484261501225</v>
      </c>
      <c r="AL10" s="33">
        <v>0.27213983757836563</v>
      </c>
      <c r="AM10" s="33">
        <v>0.83634637512648913</v>
      </c>
      <c r="AN10" s="33">
        <v>0.20986046511627909</v>
      </c>
      <c r="AO10" s="33">
        <v>0.35636535731187907</v>
      </c>
      <c r="AP10" s="33">
        <v>0.78067855089131688</v>
      </c>
      <c r="AQ10" s="33">
        <v>0.5763725950258094</v>
      </c>
      <c r="AR10" s="33">
        <v>0.7324155483572421</v>
      </c>
      <c r="AS10" s="33">
        <v>0.89636209813874768</v>
      </c>
      <c r="AT10" s="33">
        <v>0.69778481012658222</v>
      </c>
      <c r="AU10" s="33">
        <v>0.20631341600901942</v>
      </c>
      <c r="AV10" s="33">
        <v>1</v>
      </c>
      <c r="AW10" s="33">
        <v>1</v>
      </c>
      <c r="AX10" s="33">
        <v>0.33333333333333343</v>
      </c>
      <c r="AY10" s="33">
        <v>1</v>
      </c>
      <c r="AZ10" s="33">
        <v>1</v>
      </c>
      <c r="BA10" s="33">
        <v>0.83333333333333326</v>
      </c>
      <c r="BB10" s="33">
        <v>0.80682839173405263</v>
      </c>
      <c r="BC10" s="33">
        <v>0.1900826446280984</v>
      </c>
      <c r="BD10" s="33">
        <v>0.6798809362738466</v>
      </c>
      <c r="BE10" s="33">
        <v>0.44397736459175424</v>
      </c>
      <c r="BF10" s="33">
        <v>0.48266615590882983</v>
      </c>
      <c r="BG10" s="33">
        <v>0.40425531914893642</v>
      </c>
      <c r="BH10" s="33">
        <v>0.2083333333333334</v>
      </c>
    </row>
    <row r="11" spans="1:60" x14ac:dyDescent="0.25">
      <c r="A11" s="34" t="s">
        <v>885</v>
      </c>
      <c r="B11" s="34" t="s">
        <v>886</v>
      </c>
      <c r="C11" s="62">
        <f t="shared" si="1"/>
        <v>0.7313810146550811</v>
      </c>
      <c r="D11" s="62">
        <f t="shared" si="0"/>
        <v>0.72541731195615533</v>
      </c>
      <c r="E11" s="62">
        <f t="shared" si="0"/>
        <v>0.71269970979039177</v>
      </c>
      <c r="F11" s="62">
        <f t="shared" si="0"/>
        <v>0.6981118960536653</v>
      </c>
      <c r="G11" s="62">
        <f t="shared" si="0"/>
        <v>0.68980764215676904</v>
      </c>
      <c r="H11" s="62">
        <f t="shared" si="0"/>
        <v>0.72173215047829598</v>
      </c>
      <c r="I11" s="62">
        <f t="shared" si="0"/>
        <v>0.70013227346096074</v>
      </c>
      <c r="J11" s="62">
        <f t="shared" si="0"/>
        <v>0.68819262786738711</v>
      </c>
      <c r="K11" s="62">
        <f t="shared" si="0"/>
        <v>0.67440422272160627</v>
      </c>
      <c r="L11" s="42">
        <f t="shared" si="2"/>
        <v>0.68232901252374067</v>
      </c>
      <c r="M11" s="43">
        <f t="shared" si="3"/>
        <v>0.70196379080193183</v>
      </c>
      <c r="N11" s="43">
        <v>0.80400778722546107</v>
      </c>
      <c r="O11" s="43">
        <v>0.78763239240489302</v>
      </c>
      <c r="P11" s="43">
        <v>0.75199506984970199</v>
      </c>
      <c r="Q11" s="43">
        <v>0.70975672893372799</v>
      </c>
      <c r="R11" s="43">
        <v>0.68496547762840199</v>
      </c>
      <c r="S11" s="43">
        <v>0.777409703566878</v>
      </c>
      <c r="T11" s="43">
        <v>0.71570214269777199</v>
      </c>
      <c r="U11" s="43">
        <v>0.68007443354219399</v>
      </c>
      <c r="V11" s="43">
        <v>0.63728888491943203</v>
      </c>
      <c r="W11" s="43">
        <f t="shared" si="4"/>
        <v>0.63255183752793287</v>
      </c>
      <c r="X11" s="43">
        <f t="shared" si="14"/>
        <v>0.73210618751954837</v>
      </c>
      <c r="Y11" s="42">
        <f t="shared" si="5"/>
        <v>0.59947300948816118</v>
      </c>
      <c r="Z11" s="42">
        <f t="shared" si="6"/>
        <v>0.46671266600910283</v>
      </c>
      <c r="AA11" s="42">
        <f t="shared" si="7"/>
        <v>0.59466751303580856</v>
      </c>
      <c r="AB11" s="42">
        <f t="shared" si="8"/>
        <v>0.86935416157865897</v>
      </c>
      <c r="AC11" s="42">
        <f t="shared" si="9"/>
        <v>0.71138669673055277</v>
      </c>
      <c r="AD11" s="42">
        <f t="shared" si="10"/>
        <v>0.77777777777777779</v>
      </c>
      <c r="AE11" s="42">
        <f t="shared" si="11"/>
        <v>0.70715408805031466</v>
      </c>
      <c r="AF11" s="42">
        <f t="shared" si="12"/>
        <v>0.66478751068187769</v>
      </c>
      <c r="AG11" s="42">
        <f t="shared" si="13"/>
        <v>0.73914007092198597</v>
      </c>
      <c r="AH11" s="43">
        <v>0.40246934463103062</v>
      </c>
      <c r="AI11" s="43">
        <v>0.63944733060085468</v>
      </c>
      <c r="AJ11" s="43">
        <v>0.7565023532325984</v>
      </c>
      <c r="AK11" s="33">
        <v>0.75332929782082314</v>
      </c>
      <c r="AL11" s="33">
        <v>0.18009603419738254</v>
      </c>
      <c r="AM11" s="33">
        <v>0.77914786291556437</v>
      </c>
      <c r="AN11" s="33">
        <v>0.31032558139534883</v>
      </c>
      <c r="AO11" s="33">
        <v>0.54945575011831527</v>
      </c>
      <c r="AP11" s="33">
        <v>0.37136285221391607</v>
      </c>
      <c r="AQ11" s="33">
        <v>0.96304551853589848</v>
      </c>
      <c r="AR11" s="33">
        <v>0.71529384544192498</v>
      </c>
      <c r="AS11" s="33">
        <v>0.97694585448392524</v>
      </c>
      <c r="AT11" s="33">
        <v>0.91582278481012658</v>
      </c>
      <c r="AU11" s="33">
        <v>0.13416009019165798</v>
      </c>
      <c r="AV11" s="33">
        <v>1</v>
      </c>
      <c r="AW11" s="33">
        <v>1</v>
      </c>
      <c r="AX11" s="33">
        <v>0.33333333333333343</v>
      </c>
      <c r="AY11" s="33">
        <v>1</v>
      </c>
      <c r="AZ11" s="33">
        <v>1</v>
      </c>
      <c r="BA11" s="33">
        <v>0.4583333333333332</v>
      </c>
      <c r="BB11" s="33">
        <v>0.95597484276729605</v>
      </c>
      <c r="BC11" s="33">
        <v>0.34366391184572931</v>
      </c>
      <c r="BD11" s="33">
        <v>0.84629955351102693</v>
      </c>
      <c r="BE11" s="33">
        <v>0.75246564268391281</v>
      </c>
      <c r="BF11" s="33">
        <v>0.71672093468684173</v>
      </c>
      <c r="BG11" s="33">
        <v>0.95744680851063857</v>
      </c>
      <c r="BH11" s="33">
        <v>0.52083333333333326</v>
      </c>
    </row>
    <row r="12" spans="1:60" x14ac:dyDescent="0.25">
      <c r="A12" s="34" t="s">
        <v>887</v>
      </c>
      <c r="B12" s="34" t="s">
        <v>888</v>
      </c>
      <c r="C12" s="62">
        <f t="shared" si="1"/>
        <v>0.60646722336544323</v>
      </c>
      <c r="D12" s="62">
        <f t="shared" si="0"/>
        <v>0.59926169651028793</v>
      </c>
      <c r="E12" s="62">
        <f t="shared" si="0"/>
        <v>0.58380234733512615</v>
      </c>
      <c r="F12" s="62">
        <f t="shared" si="0"/>
        <v>0.56590151424990731</v>
      </c>
      <c r="G12" s="62">
        <f t="shared" si="0"/>
        <v>0.55562477230283358</v>
      </c>
      <c r="H12" s="62">
        <f t="shared" si="0"/>
        <v>0.59479542823791121</v>
      </c>
      <c r="I12" s="62">
        <f t="shared" si="0"/>
        <v>0.56839203439202768</v>
      </c>
      <c r="J12" s="62">
        <f t="shared" si="0"/>
        <v>0.55361845838963375</v>
      </c>
      <c r="K12" s="62">
        <f t="shared" si="0"/>
        <v>0.53638172978153198</v>
      </c>
      <c r="L12" s="42">
        <f t="shared" si="2"/>
        <v>0.57663667882970082</v>
      </c>
      <c r="M12" s="43">
        <f t="shared" si="3"/>
        <v>0.35280178356075664</v>
      </c>
      <c r="N12" s="43">
        <v>0.80400778722546107</v>
      </c>
      <c r="O12" s="43">
        <v>0.78763239240489302</v>
      </c>
      <c r="P12" s="43">
        <v>0.75199506984970199</v>
      </c>
      <c r="Q12" s="43">
        <v>0.70975672893372799</v>
      </c>
      <c r="R12" s="43">
        <v>0.68496547762840199</v>
      </c>
      <c r="S12" s="43">
        <v>0.777409703566878</v>
      </c>
      <c r="T12" s="43">
        <v>0.71570214269777199</v>
      </c>
      <c r="U12" s="43">
        <v>0.68007443354219399</v>
      </c>
      <c r="V12" s="43">
        <v>0.63728888491943203</v>
      </c>
      <c r="W12" s="43">
        <f t="shared" si="4"/>
        <v>0.59272602037630051</v>
      </c>
      <c r="X12" s="43">
        <f t="shared" si="14"/>
        <v>0.56054733728310124</v>
      </c>
      <c r="Y12" s="42">
        <f t="shared" si="5"/>
        <v>0.58831822842267911</v>
      </c>
      <c r="Z12" s="42">
        <f t="shared" si="6"/>
        <v>0.43319495738135166</v>
      </c>
      <c r="AA12" s="42">
        <f t="shared" si="7"/>
        <v>0.66502246207222926</v>
      </c>
      <c r="AB12" s="42">
        <f t="shared" si="8"/>
        <v>0.68436843362894206</v>
      </c>
      <c r="AC12" s="42">
        <f t="shared" si="9"/>
        <v>0.71589627959413737</v>
      </c>
      <c r="AD12" s="42">
        <f t="shared" si="10"/>
        <v>0.33333333333333331</v>
      </c>
      <c r="AE12" s="42">
        <f t="shared" si="11"/>
        <v>0.63241239892183287</v>
      </c>
      <c r="AF12" s="42">
        <f t="shared" si="12"/>
        <v>0.50569221960378274</v>
      </c>
      <c r="AG12" s="42">
        <f t="shared" si="13"/>
        <v>0.1999113475177306</v>
      </c>
      <c r="AH12" s="43">
        <v>0.78195210408833693</v>
      </c>
      <c r="AI12" s="43">
        <v>0.33053787966867743</v>
      </c>
      <c r="AJ12" s="43">
        <v>0.65246470151102309</v>
      </c>
      <c r="AK12" s="33">
        <v>0.70187651331719136</v>
      </c>
      <c r="AL12" s="33">
        <v>0.16451340144551194</v>
      </c>
      <c r="AM12" s="33">
        <v>0.79711166586112103</v>
      </c>
      <c r="AN12" s="33">
        <v>0.74009302325581394</v>
      </c>
      <c r="AO12" s="33">
        <v>0.55418835778513975</v>
      </c>
      <c r="AP12" s="33">
        <v>0.60103507763082231</v>
      </c>
      <c r="AQ12" s="33">
        <v>0.63268418582824959</v>
      </c>
      <c r="AR12" s="33">
        <v>0.84393799167052297</v>
      </c>
      <c r="AS12" s="33">
        <v>0.51692047377326533</v>
      </c>
      <c r="AT12" s="33">
        <v>0.692246835443038</v>
      </c>
      <c r="AU12" s="33">
        <v>0.14768883878241224</v>
      </c>
      <c r="AV12" s="33">
        <v>1</v>
      </c>
      <c r="AW12" s="33">
        <v>1</v>
      </c>
      <c r="AX12" s="33">
        <v>0</v>
      </c>
      <c r="AY12" s="33">
        <v>1</v>
      </c>
      <c r="AZ12" s="33">
        <v>0</v>
      </c>
      <c r="BA12" s="33">
        <v>0.75000000000000011</v>
      </c>
      <c r="BB12" s="33">
        <v>0.51482479784366553</v>
      </c>
      <c r="BC12" s="33">
        <v>0.24586776859504042</v>
      </c>
      <c r="BD12" s="33">
        <v>0.63414964145582464</v>
      </c>
      <c r="BE12" s="33">
        <v>0.68536782538399355</v>
      </c>
      <c r="BF12" s="33">
        <v>0.45738364298027206</v>
      </c>
      <c r="BG12" s="33">
        <v>0.19148936170212782</v>
      </c>
      <c r="BH12" s="33">
        <v>0.2083333333333334</v>
      </c>
    </row>
    <row r="13" spans="1:60" x14ac:dyDescent="0.25">
      <c r="A13" s="34" t="s">
        <v>889</v>
      </c>
      <c r="B13" s="34" t="s">
        <v>890</v>
      </c>
      <c r="C13" s="62">
        <f t="shared" si="1"/>
        <v>0.56055376546065938</v>
      </c>
      <c r="D13" s="62">
        <f t="shared" si="0"/>
        <v>0.56163536609353482</v>
      </c>
      <c r="E13" s="62">
        <f t="shared" si="0"/>
        <v>0.55555672807942003</v>
      </c>
      <c r="F13" s="62">
        <f t="shared" si="0"/>
        <v>0.55055498409901482</v>
      </c>
      <c r="G13" s="62">
        <f t="shared" si="0"/>
        <v>0.54264797802414699</v>
      </c>
      <c r="H13" s="62">
        <f t="shared" si="0"/>
        <v>0.55056547545312562</v>
      </c>
      <c r="I13" s="62">
        <f t="shared" si="0"/>
        <v>0.55411771595867487</v>
      </c>
      <c r="J13" s="62">
        <f t="shared" si="0"/>
        <v>0.54983300834149462</v>
      </c>
      <c r="K13" s="62">
        <f t="shared" si="0"/>
        <v>0.53693684490710614</v>
      </c>
      <c r="L13" s="42">
        <f t="shared" si="2"/>
        <v>0.57442033859500397</v>
      </c>
      <c r="M13" s="43">
        <f t="shared" si="3"/>
        <v>0.64413468808894336</v>
      </c>
      <c r="N13" s="43">
        <v>0.44473964377436703</v>
      </c>
      <c r="O13" s="43">
        <v>0.44881469692026305</v>
      </c>
      <c r="P13" s="43">
        <v>0.42551335250508898</v>
      </c>
      <c r="Q13" s="43">
        <v>0.40554179853016997</v>
      </c>
      <c r="R13" s="43">
        <v>0.37219922481157403</v>
      </c>
      <c r="S13" s="43">
        <v>0.40558452520909505</v>
      </c>
      <c r="T13" s="43">
        <v>0.41984652937926903</v>
      </c>
      <c r="U13" s="43">
        <v>0.40259258561266903</v>
      </c>
      <c r="V13" s="43">
        <v>0.34646111619270398</v>
      </c>
      <c r="W13" s="43">
        <f t="shared" si="4"/>
        <v>0.49273760539965028</v>
      </c>
      <c r="X13" s="43">
        <f t="shared" si="14"/>
        <v>0.65610307179035765</v>
      </c>
      <c r="Y13" s="42">
        <f t="shared" si="5"/>
        <v>0.53802736507716131</v>
      </c>
      <c r="Z13" s="42">
        <f t="shared" si="6"/>
        <v>0.41477262502429207</v>
      </c>
      <c r="AA13" s="42">
        <f t="shared" si="7"/>
        <v>0.56721350924442804</v>
      </c>
      <c r="AB13" s="42">
        <f t="shared" si="8"/>
        <v>0.45093692225271959</v>
      </c>
      <c r="AC13" s="42">
        <f t="shared" si="9"/>
        <v>0.84780157835400249</v>
      </c>
      <c r="AD13" s="42">
        <f t="shared" si="10"/>
        <v>0.66666666666666663</v>
      </c>
      <c r="AE13" s="42">
        <f t="shared" si="11"/>
        <v>0.45384097035040416</v>
      </c>
      <c r="AF13" s="42">
        <f t="shared" si="12"/>
        <v>0.69828710667434057</v>
      </c>
      <c r="AG13" s="42">
        <f t="shared" si="13"/>
        <v>0.58998226950354615</v>
      </c>
      <c r="AH13" s="43">
        <v>0.76836301213221214</v>
      </c>
      <c r="AI13" s="43">
        <v>0.21703441626746578</v>
      </c>
      <c r="AJ13" s="43">
        <v>0.62868466683180591</v>
      </c>
      <c r="AK13" s="33">
        <v>0.56688861985472172</v>
      </c>
      <c r="AL13" s="33">
        <v>0.26265663019386243</v>
      </c>
      <c r="AM13" s="33">
        <v>0.50018556831486749</v>
      </c>
      <c r="AN13" s="33">
        <v>0.41172093023255818</v>
      </c>
      <c r="AO13" s="33">
        <v>0.44013251301467138</v>
      </c>
      <c r="AP13" s="33">
        <v>0.73766532489936754</v>
      </c>
      <c r="AQ13" s="33">
        <v>0.74636320976067561</v>
      </c>
      <c r="AR13" s="33">
        <v>0.53678852383155951</v>
      </c>
      <c r="AS13" s="33">
        <v>0.43295262267343471</v>
      </c>
      <c r="AT13" s="33">
        <v>0.38306962025316454</v>
      </c>
      <c r="AU13" s="33">
        <v>0.54340473506200748</v>
      </c>
      <c r="AV13" s="33">
        <v>1</v>
      </c>
      <c r="AW13" s="33">
        <v>1</v>
      </c>
      <c r="AX13" s="33">
        <v>0</v>
      </c>
      <c r="AY13" s="33">
        <v>1</v>
      </c>
      <c r="AZ13" s="33">
        <v>1</v>
      </c>
      <c r="BA13" s="33">
        <v>0.41666666666666652</v>
      </c>
      <c r="BB13" s="33">
        <v>0.49101527403414186</v>
      </c>
      <c r="BC13" s="33">
        <v>0.34986225895316836</v>
      </c>
      <c r="BD13" s="33">
        <v>0.72764172642402924</v>
      </c>
      <c r="BE13" s="33">
        <v>0.84607922392886026</v>
      </c>
      <c r="BF13" s="33">
        <v>0.86956521739130443</v>
      </c>
      <c r="BG13" s="33">
        <v>0.63829787234042579</v>
      </c>
      <c r="BH13" s="33">
        <v>0.54166666666666663</v>
      </c>
    </row>
    <row r="14" spans="1:60" x14ac:dyDescent="0.25">
      <c r="A14" s="34" t="s">
        <v>891</v>
      </c>
      <c r="B14" s="34" t="s">
        <v>892</v>
      </c>
      <c r="C14" s="62">
        <f t="shared" si="1"/>
        <v>0.64904756730603452</v>
      </c>
      <c r="D14" s="62">
        <f t="shared" si="0"/>
        <v>0.64231988332425105</v>
      </c>
      <c r="E14" s="62">
        <f t="shared" si="0"/>
        <v>0.62792151767820037</v>
      </c>
      <c r="F14" s="62">
        <f t="shared" si="0"/>
        <v>0.61131397451688374</v>
      </c>
      <c r="G14" s="62">
        <f t="shared" si="0"/>
        <v>0.60181320956411932</v>
      </c>
      <c r="H14" s="62">
        <f t="shared" si="0"/>
        <v>0.63815503842092425</v>
      </c>
      <c r="I14" s="62">
        <f t="shared" si="0"/>
        <v>0.61362020531400296</v>
      </c>
      <c r="J14" s="62">
        <f t="shared" si="0"/>
        <v>0.5999613729891331</v>
      </c>
      <c r="K14" s="62">
        <f t="shared" si="0"/>
        <v>0.58409383805405757</v>
      </c>
      <c r="L14" s="42">
        <f t="shared" si="2"/>
        <v>0.61699490069435026</v>
      </c>
      <c r="M14" s="43">
        <f t="shared" si="3"/>
        <v>0.48649460973970948</v>
      </c>
      <c r="N14" s="43">
        <v>0.80400778722546107</v>
      </c>
      <c r="O14" s="43">
        <v>0.78763239240489302</v>
      </c>
      <c r="P14" s="43">
        <v>0.75199506984970199</v>
      </c>
      <c r="Q14" s="43">
        <v>0.70975672893372799</v>
      </c>
      <c r="R14" s="43">
        <v>0.68496547762840199</v>
      </c>
      <c r="S14" s="43">
        <v>0.777409703566878</v>
      </c>
      <c r="T14" s="43">
        <v>0.71570214269777199</v>
      </c>
      <c r="U14" s="43">
        <v>0.68007443354219399</v>
      </c>
      <c r="V14" s="43">
        <v>0.63728888491943203</v>
      </c>
      <c r="W14" s="43">
        <f t="shared" si="4"/>
        <v>0.5770433845363574</v>
      </c>
      <c r="X14" s="43">
        <f t="shared" si="14"/>
        <v>0.65694641685234312</v>
      </c>
      <c r="Y14" s="42">
        <f t="shared" si="5"/>
        <v>0.60026914328304581</v>
      </c>
      <c r="Z14" s="42">
        <f t="shared" si="6"/>
        <v>0.47138477157754866</v>
      </c>
      <c r="AA14" s="42">
        <f t="shared" si="7"/>
        <v>0.57522636947158678</v>
      </c>
      <c r="AB14" s="42">
        <f t="shared" si="8"/>
        <v>0.66129325381324833</v>
      </c>
      <c r="AC14" s="42">
        <f t="shared" si="9"/>
        <v>0.38782412626831997</v>
      </c>
      <c r="AD14" s="42">
        <f t="shared" si="10"/>
        <v>0.88888888888888895</v>
      </c>
      <c r="AE14" s="42">
        <f t="shared" si="11"/>
        <v>0.69412623539982055</v>
      </c>
      <c r="AF14" s="42">
        <f t="shared" si="12"/>
        <v>0.51953177267090833</v>
      </c>
      <c r="AG14" s="42">
        <f t="shared" si="13"/>
        <v>0.45345744680851069</v>
      </c>
      <c r="AH14" s="43">
        <v>0.38479090153753448</v>
      </c>
      <c r="AI14" s="43">
        <v>0.62978913172998296</v>
      </c>
      <c r="AJ14" s="43">
        <v>0.78622739658162</v>
      </c>
      <c r="AK14" s="33">
        <v>0.77693704600484281</v>
      </c>
      <c r="AL14" s="33">
        <v>0.16583249715025444</v>
      </c>
      <c r="AM14" s="33">
        <v>0.705407866293011</v>
      </c>
      <c r="AN14" s="33">
        <v>0.55330232558139547</v>
      </c>
      <c r="AO14" s="33">
        <v>0.53809749171793675</v>
      </c>
      <c r="AP14" s="33">
        <v>0.30316273720529047</v>
      </c>
      <c r="AQ14" s="33">
        <v>0.77616142656030029</v>
      </c>
      <c r="AR14" s="33">
        <v>0.61291068949560401</v>
      </c>
      <c r="AS14" s="33">
        <v>0.69945008460236879</v>
      </c>
      <c r="AT14" s="33">
        <v>0.67151898734177207</v>
      </c>
      <c r="AU14" s="33">
        <v>0.16347237880495993</v>
      </c>
      <c r="AV14" s="33">
        <v>1</v>
      </c>
      <c r="AW14" s="33">
        <v>0</v>
      </c>
      <c r="AX14" s="33">
        <v>0.66666666666666674</v>
      </c>
      <c r="AY14" s="33">
        <v>1</v>
      </c>
      <c r="AZ14" s="33">
        <v>1</v>
      </c>
      <c r="BA14" s="33">
        <v>0.625</v>
      </c>
      <c r="BB14" s="33">
        <v>0.76325247079964098</v>
      </c>
      <c r="BC14" s="33">
        <v>0.34779614325068869</v>
      </c>
      <c r="BD14" s="33">
        <v>0.54119875524286309</v>
      </c>
      <c r="BE14" s="33">
        <v>0.58043654001616818</v>
      </c>
      <c r="BF14" s="33">
        <v>0.60869565217391319</v>
      </c>
      <c r="BG14" s="33">
        <v>0.53191489361702138</v>
      </c>
      <c r="BH14" s="33">
        <v>0.375</v>
      </c>
    </row>
    <row r="15" spans="1:60" x14ac:dyDescent="0.25">
      <c r="A15" s="34" t="s">
        <v>893</v>
      </c>
      <c r="B15" s="34" t="s">
        <v>894</v>
      </c>
      <c r="C15" s="62">
        <f t="shared" si="1"/>
        <v>0.54055599531114618</v>
      </c>
      <c r="D15" s="62">
        <f t="shared" si="0"/>
        <v>0.54167752818602222</v>
      </c>
      <c r="E15" s="62">
        <f t="shared" si="0"/>
        <v>0.53537233605128554</v>
      </c>
      <c r="F15" s="62">
        <f t="shared" si="0"/>
        <v>0.53018020578947156</v>
      </c>
      <c r="G15" s="62">
        <f t="shared" si="0"/>
        <v>0.5219646426228457</v>
      </c>
      <c r="H15" s="62">
        <f t="shared" si="0"/>
        <v>0.53019110031725936</v>
      </c>
      <c r="I15" s="62">
        <f t="shared" si="0"/>
        <v>0.53387892188581354</v>
      </c>
      <c r="J15" s="62">
        <f t="shared" si="0"/>
        <v>0.52943044600453237</v>
      </c>
      <c r="K15" s="62">
        <f t="shared" si="0"/>
        <v>0.51602464622680355</v>
      </c>
      <c r="L15" s="42">
        <f t="shared" si="2"/>
        <v>0.61150494913827802</v>
      </c>
      <c r="M15" s="43">
        <f t="shared" si="3"/>
        <v>0.55215097501601684</v>
      </c>
      <c r="N15" s="43">
        <v>0.44473964377436703</v>
      </c>
      <c r="O15" s="43">
        <v>0.44881469692026305</v>
      </c>
      <c r="P15" s="43">
        <v>0.42551335250508898</v>
      </c>
      <c r="Q15" s="43">
        <v>0.40554179853016997</v>
      </c>
      <c r="R15" s="43">
        <v>0.37219922481157403</v>
      </c>
      <c r="S15" s="43">
        <v>0.40558452520909505</v>
      </c>
      <c r="T15" s="43">
        <v>0.41984652937926903</v>
      </c>
      <c r="U15" s="43">
        <v>0.40259258561266903</v>
      </c>
      <c r="V15" s="43">
        <v>0.34646111619270398</v>
      </c>
      <c r="W15" s="43">
        <f t="shared" si="4"/>
        <v>0.59258570621253492</v>
      </c>
      <c r="X15" s="43">
        <f t="shared" si="14"/>
        <v>0.63042419206402112</v>
      </c>
      <c r="Y15" s="42">
        <f t="shared" si="5"/>
        <v>0.50379540026900205</v>
      </c>
      <c r="Z15" s="42">
        <f t="shared" si="6"/>
        <v>0.53361389525322189</v>
      </c>
      <c r="AA15" s="42">
        <f t="shared" si="7"/>
        <v>0.5691126804872374</v>
      </c>
      <c r="AB15" s="42">
        <f t="shared" si="8"/>
        <v>0.76382084884067858</v>
      </c>
      <c r="AC15" s="42">
        <f t="shared" si="9"/>
        <v>0.3889515219842164</v>
      </c>
      <c r="AD15" s="42">
        <f t="shared" si="10"/>
        <v>0.88888888888888895</v>
      </c>
      <c r="AE15" s="42">
        <f t="shared" si="11"/>
        <v>0.61343216531895772</v>
      </c>
      <c r="AF15" s="42">
        <f t="shared" si="12"/>
        <v>0.58856613442919681</v>
      </c>
      <c r="AG15" s="42">
        <f t="shared" si="13"/>
        <v>0.51573581560283688</v>
      </c>
      <c r="AH15" s="43">
        <v>0.68344188996497468</v>
      </c>
      <c r="AI15" s="43">
        <v>0.2277461438863711</v>
      </c>
      <c r="AJ15" s="43">
        <v>0.6001981669556602</v>
      </c>
      <c r="AK15" s="33">
        <v>0.60108958837772397</v>
      </c>
      <c r="AL15" s="33">
        <v>0.46613820212871993</v>
      </c>
      <c r="AM15" s="33">
        <v>0.6568827783982828</v>
      </c>
      <c r="AN15" s="33">
        <v>0.39999999999999986</v>
      </c>
      <c r="AO15" s="33">
        <v>0.2602934216753432</v>
      </c>
      <c r="AP15" s="33">
        <v>0.70776308223116724</v>
      </c>
      <c r="AQ15" s="33">
        <v>0.82062412013139363</v>
      </c>
      <c r="AR15" s="33">
        <v>0.72871355853771402</v>
      </c>
      <c r="AS15" s="33">
        <v>0.84835025380710649</v>
      </c>
      <c r="AT15" s="33">
        <v>0.714398734177215</v>
      </c>
      <c r="AU15" s="33">
        <v>0.16685456595264933</v>
      </c>
      <c r="AV15" s="33">
        <v>1</v>
      </c>
      <c r="AW15" s="33">
        <v>0</v>
      </c>
      <c r="AX15" s="33">
        <v>0.66666666666666674</v>
      </c>
      <c r="AY15" s="33">
        <v>1</v>
      </c>
      <c r="AZ15" s="33">
        <v>1</v>
      </c>
      <c r="BA15" s="33">
        <v>0.49999999999999989</v>
      </c>
      <c r="BB15" s="33">
        <v>0.72686433063791556</v>
      </c>
      <c r="BC15" s="33">
        <v>0.22658402203856684</v>
      </c>
      <c r="BD15" s="33">
        <v>0.66093897984034633</v>
      </c>
      <c r="BE15" s="33">
        <v>0.74599838318512535</v>
      </c>
      <c r="BF15" s="33">
        <v>0.72074315265274869</v>
      </c>
      <c r="BG15" s="33">
        <v>0.5106382978723405</v>
      </c>
      <c r="BH15" s="33">
        <v>0.52083333333333326</v>
      </c>
    </row>
    <row r="16" spans="1:60" x14ac:dyDescent="0.25">
      <c r="A16" s="34" t="s">
        <v>895</v>
      </c>
      <c r="B16" s="34" t="s">
        <v>896</v>
      </c>
      <c r="C16" s="62">
        <f t="shared" si="1"/>
        <v>0.4929843999122217</v>
      </c>
      <c r="D16" s="62">
        <f t="shared" si="0"/>
        <v>0.49421390007941735</v>
      </c>
      <c r="E16" s="62">
        <f t="shared" si="0"/>
        <v>0.48729495451830823</v>
      </c>
      <c r="F16" s="62">
        <f t="shared" si="0"/>
        <v>0.48158476419105689</v>
      </c>
      <c r="G16" s="62">
        <f t="shared" si="0"/>
        <v>0.47252504974697851</v>
      </c>
      <c r="H16" s="62">
        <f t="shared" si="0"/>
        <v>0.48159675803063251</v>
      </c>
      <c r="I16" s="62">
        <f t="shared" si="0"/>
        <v>0.48565372203242518</v>
      </c>
      <c r="J16" s="62">
        <f t="shared" si="0"/>
        <v>0.48075922419288791</v>
      </c>
      <c r="K16" s="62">
        <f t="shared" si="0"/>
        <v>0.46595522317438093</v>
      </c>
      <c r="L16" s="42">
        <f t="shared" si="2"/>
        <v>0.67067729890763994</v>
      </c>
      <c r="M16" s="43">
        <f t="shared" si="3"/>
        <v>0.28548111344671356</v>
      </c>
      <c r="N16" s="43">
        <v>0.44473964377436703</v>
      </c>
      <c r="O16" s="43">
        <v>0.44881469692026305</v>
      </c>
      <c r="P16" s="43">
        <v>0.42551335250508898</v>
      </c>
      <c r="Q16" s="43">
        <v>0.40554179853016997</v>
      </c>
      <c r="R16" s="43">
        <v>0.37219922481157403</v>
      </c>
      <c r="S16" s="43">
        <v>0.40558452520909505</v>
      </c>
      <c r="T16" s="43">
        <v>0.41984652937926903</v>
      </c>
      <c r="U16" s="43">
        <v>0.40259258561266903</v>
      </c>
      <c r="V16" s="43">
        <v>0.34646111619270398</v>
      </c>
      <c r="W16" s="43">
        <f t="shared" si="4"/>
        <v>0.53730818753575404</v>
      </c>
      <c r="X16" s="43">
        <f t="shared" si="14"/>
        <v>0.80404641027952584</v>
      </c>
      <c r="Y16" s="42">
        <f t="shared" si="5"/>
        <v>0.50745586527716957</v>
      </c>
      <c r="Z16" s="42">
        <f t="shared" si="6"/>
        <v>0.28964638574415819</v>
      </c>
      <c r="AA16" s="42">
        <f t="shared" si="7"/>
        <v>0.71785491232947884</v>
      </c>
      <c r="AB16" s="42">
        <f t="shared" si="8"/>
        <v>0.63427558679220963</v>
      </c>
      <c r="AC16" s="42">
        <f t="shared" si="9"/>
        <v>0.70650131529500149</v>
      </c>
      <c r="AD16" s="42">
        <f t="shared" si="10"/>
        <v>1</v>
      </c>
      <c r="AE16" s="42">
        <f t="shared" si="11"/>
        <v>0.70563791554357602</v>
      </c>
      <c r="AF16" s="42">
        <f t="shared" si="12"/>
        <v>0.26466790065229218</v>
      </c>
      <c r="AG16" s="42">
        <f t="shared" si="13"/>
        <v>0.3062943262411349</v>
      </c>
      <c r="AH16" s="43">
        <v>0.11257454634244134</v>
      </c>
      <c r="AI16" s="43">
        <v>0.90719210819602791</v>
      </c>
      <c r="AJ16" s="43">
        <v>0.50260094129303934</v>
      </c>
      <c r="AK16" s="33">
        <v>0.42039951573849876</v>
      </c>
      <c r="AL16" s="33">
        <v>0.15889325574981761</v>
      </c>
      <c r="AM16" s="33">
        <v>0.9137422053935581</v>
      </c>
      <c r="AN16" s="33">
        <v>0.64613953488372089</v>
      </c>
      <c r="AO16" s="33">
        <v>0.66493137718883111</v>
      </c>
      <c r="AP16" s="33">
        <v>0.61012075905692931</v>
      </c>
      <c r="AQ16" s="33">
        <v>0.75434068512435482</v>
      </c>
      <c r="AR16" s="33">
        <v>0.51237852845904674</v>
      </c>
      <c r="AS16" s="33">
        <v>0.497884940778342</v>
      </c>
      <c r="AT16" s="33">
        <v>0.89256329113924038</v>
      </c>
      <c r="AU16" s="33">
        <v>0.11950394588500456</v>
      </c>
      <c r="AV16" s="33">
        <v>1</v>
      </c>
      <c r="AW16" s="33">
        <v>1</v>
      </c>
      <c r="AX16" s="33">
        <v>1</v>
      </c>
      <c r="AY16" s="33">
        <v>1</v>
      </c>
      <c r="AZ16" s="33">
        <v>1</v>
      </c>
      <c r="BA16" s="33">
        <v>0.75000000000000011</v>
      </c>
      <c r="BB16" s="33">
        <v>0.66127583108715193</v>
      </c>
      <c r="BC16" s="33">
        <v>0.39187327823691426</v>
      </c>
      <c r="BD16" s="33">
        <v>0.21255581112163446</v>
      </c>
      <c r="BE16" s="33">
        <v>0.22344381568310426</v>
      </c>
      <c r="BF16" s="33">
        <v>0.23079869756751584</v>
      </c>
      <c r="BG16" s="33">
        <v>0.40425531914893642</v>
      </c>
      <c r="BH16" s="33">
        <v>0.2083333333333334</v>
      </c>
    </row>
    <row r="17" spans="1:60" x14ac:dyDescent="0.25">
      <c r="A17" s="34" t="s">
        <v>897</v>
      </c>
      <c r="B17" s="34" t="s">
        <v>898</v>
      </c>
      <c r="C17" s="62">
        <f t="shared" si="1"/>
        <v>0.45975334657729378</v>
      </c>
      <c r="D17" s="62">
        <f t="shared" si="0"/>
        <v>0.4610714696919731</v>
      </c>
      <c r="E17" s="62">
        <f t="shared" si="0"/>
        <v>0.45364732318311751</v>
      </c>
      <c r="F17" s="62">
        <f t="shared" si="0"/>
        <v>0.44750799571981242</v>
      </c>
      <c r="G17" s="62">
        <f t="shared" si="0"/>
        <v>0.43774358221519627</v>
      </c>
      <c r="H17" s="62">
        <f t="shared" si="0"/>
        <v>0.4475209028389886</v>
      </c>
      <c r="I17" s="62">
        <f t="shared" si="0"/>
        <v>0.45188389975319532</v>
      </c>
      <c r="J17" s="62">
        <f t="shared" si="0"/>
        <v>0.44661947201029567</v>
      </c>
      <c r="K17" s="62">
        <f t="shared" si="0"/>
        <v>0.43064346173568568</v>
      </c>
      <c r="L17" s="42">
        <f t="shared" si="2"/>
        <v>0.52694804993335698</v>
      </c>
      <c r="M17" s="43">
        <f t="shared" si="3"/>
        <v>0.39831121175594253</v>
      </c>
      <c r="N17" s="43">
        <v>0.44473964377436703</v>
      </c>
      <c r="O17" s="43">
        <v>0.44881469692026305</v>
      </c>
      <c r="P17" s="43">
        <v>0.42551335250508898</v>
      </c>
      <c r="Q17" s="43">
        <v>0.40554179853016997</v>
      </c>
      <c r="R17" s="43">
        <v>0.37219922481157403</v>
      </c>
      <c r="S17" s="43">
        <v>0.40558452520909505</v>
      </c>
      <c r="T17" s="43">
        <v>0.41984652937926903</v>
      </c>
      <c r="U17" s="43">
        <v>0.40259258561266903</v>
      </c>
      <c r="V17" s="43">
        <v>0.34646111619270398</v>
      </c>
      <c r="W17" s="43">
        <f t="shared" si="4"/>
        <v>0.55663057892987133</v>
      </c>
      <c r="X17" s="43">
        <f t="shared" si="14"/>
        <v>0.49726552093684262</v>
      </c>
      <c r="Y17" s="42">
        <f t="shared" si="5"/>
        <v>0.46461389432776068</v>
      </c>
      <c r="Z17" s="42">
        <f t="shared" si="6"/>
        <v>0.3180887628853224</v>
      </c>
      <c r="AA17" s="42">
        <f t="shared" si="7"/>
        <v>0.56444190739564026</v>
      </c>
      <c r="AB17" s="42">
        <f t="shared" si="8"/>
        <v>0.879377751110762</v>
      </c>
      <c r="AC17" s="42">
        <f t="shared" si="9"/>
        <v>0.37617437053739228</v>
      </c>
      <c r="AD17" s="42">
        <f t="shared" si="10"/>
        <v>0.66666666666666663</v>
      </c>
      <c r="AE17" s="42">
        <f t="shared" si="11"/>
        <v>0.44895552560646901</v>
      </c>
      <c r="AF17" s="42">
        <f t="shared" si="12"/>
        <v>0.4182979554267785</v>
      </c>
      <c r="AG17" s="42">
        <f t="shared" si="13"/>
        <v>0.37832446808510656</v>
      </c>
      <c r="AH17" s="43">
        <v>0.43358640503679891</v>
      </c>
      <c r="AI17" s="43">
        <v>0.52428797549416717</v>
      </c>
      <c r="AJ17" s="43">
        <v>0.43596730245231602</v>
      </c>
      <c r="AK17" s="33">
        <v>0.42009685230024213</v>
      </c>
      <c r="AL17" s="33">
        <v>0.21608067347040261</v>
      </c>
      <c r="AM17" s="33">
        <v>0.69289692582700302</v>
      </c>
      <c r="AN17" s="33">
        <v>0.59051162790697675</v>
      </c>
      <c r="AO17" s="33">
        <v>0.27307146237576913</v>
      </c>
      <c r="AP17" s="33">
        <v>0.4615296147211041</v>
      </c>
      <c r="AQ17" s="33">
        <v>0.8041999061473486</v>
      </c>
      <c r="AR17" s="33">
        <v>0.85666358167515033</v>
      </c>
      <c r="AS17" s="33">
        <v>0.86802030456852808</v>
      </c>
      <c r="AT17" s="33">
        <v>0.91344936708860758</v>
      </c>
      <c r="AU17" s="33">
        <v>0.12852311161217678</v>
      </c>
      <c r="AV17" s="33">
        <v>0</v>
      </c>
      <c r="AW17" s="33">
        <v>1</v>
      </c>
      <c r="AX17" s="33">
        <v>1</v>
      </c>
      <c r="AY17" s="33">
        <v>1</v>
      </c>
      <c r="AZ17" s="33">
        <v>0</v>
      </c>
      <c r="BA17" s="33">
        <v>0.54166666666666663</v>
      </c>
      <c r="BB17" s="33">
        <v>0.35624438454627133</v>
      </c>
      <c r="BC17" s="33">
        <v>0.57093663911845671</v>
      </c>
      <c r="BD17" s="33">
        <v>0.30956568799891759</v>
      </c>
      <c r="BE17" s="33">
        <v>0.41843168957154403</v>
      </c>
      <c r="BF17" s="33">
        <v>0.37425780501819578</v>
      </c>
      <c r="BG17" s="33">
        <v>0.31914893617021295</v>
      </c>
      <c r="BH17" s="33">
        <v>0.43750000000000011</v>
      </c>
    </row>
    <row r="18" spans="1:60" x14ac:dyDescent="0.25">
      <c r="A18" s="34" t="s">
        <v>899</v>
      </c>
      <c r="B18" s="34" t="s">
        <v>900</v>
      </c>
      <c r="C18" s="62">
        <f t="shared" si="1"/>
        <v>0.49208874757230925</v>
      </c>
      <c r="D18" s="62">
        <f t="shared" si="0"/>
        <v>0.49332047997440659</v>
      </c>
      <c r="E18" s="62">
        <f t="shared" si="0"/>
        <v>0.48638882555982987</v>
      </c>
      <c r="F18" s="62">
        <f t="shared" si="0"/>
        <v>0.48066787081250439</v>
      </c>
      <c r="G18" s="62">
        <f t="shared" si="0"/>
        <v>0.47159054228096542</v>
      </c>
      <c r="H18" s="62">
        <f t="shared" si="0"/>
        <v>0.4806798875302421</v>
      </c>
      <c r="I18" s="62">
        <f t="shared" si="0"/>
        <v>0.48474452514125277</v>
      </c>
      <c r="J18" s="62">
        <f t="shared" si="0"/>
        <v>0.47984075335158644</v>
      </c>
      <c r="K18" s="62">
        <f t="shared" si="0"/>
        <v>0.46500751277152258</v>
      </c>
      <c r="L18" s="42">
        <f t="shared" si="2"/>
        <v>0.56622096664854771</v>
      </c>
      <c r="M18" s="43">
        <f t="shared" si="3"/>
        <v>0.45612988624083872</v>
      </c>
      <c r="N18" s="43">
        <v>0.44473964377436703</v>
      </c>
      <c r="O18" s="43">
        <v>0.44881469692026305</v>
      </c>
      <c r="P18" s="43">
        <v>0.42551335250508898</v>
      </c>
      <c r="Q18" s="43">
        <v>0.40554179853016997</v>
      </c>
      <c r="R18" s="43">
        <v>0.37219922481157403</v>
      </c>
      <c r="S18" s="43">
        <v>0.40558452520909505</v>
      </c>
      <c r="T18" s="43">
        <v>0.41984652937926903</v>
      </c>
      <c r="U18" s="43">
        <v>0.40259258561266903</v>
      </c>
      <c r="V18" s="43">
        <v>0.34646111619270398</v>
      </c>
      <c r="W18" s="43">
        <f t="shared" si="4"/>
        <v>0.56648356505973907</v>
      </c>
      <c r="X18" s="43">
        <f t="shared" si="14"/>
        <v>0.56595836823735635</v>
      </c>
      <c r="Y18" s="42">
        <f t="shared" si="5"/>
        <v>0.57492326366066815</v>
      </c>
      <c r="Z18" s="42">
        <f t="shared" si="6"/>
        <v>0.49514574721234816</v>
      </c>
      <c r="AA18" s="42">
        <f t="shared" si="7"/>
        <v>0.53415319696107266</v>
      </c>
      <c r="AB18" s="42">
        <f t="shared" si="8"/>
        <v>0.66171205240486708</v>
      </c>
      <c r="AC18" s="42">
        <f t="shared" si="9"/>
        <v>4.0586245772266556E-2</v>
      </c>
      <c r="AD18" s="42">
        <f t="shared" si="10"/>
        <v>1</v>
      </c>
      <c r="AE18" s="42">
        <f t="shared" si="11"/>
        <v>0.65728885893980249</v>
      </c>
      <c r="AF18" s="42">
        <f t="shared" si="12"/>
        <v>0.56474204198522349</v>
      </c>
      <c r="AG18" s="42">
        <f t="shared" si="13"/>
        <v>0.3475177304964539</v>
      </c>
      <c r="AH18" s="43">
        <v>0.59547306086461849</v>
      </c>
      <c r="AI18" s="43">
        <v>0.39657441156400447</v>
      </c>
      <c r="AJ18" s="43">
        <v>0.73272231855338132</v>
      </c>
      <c r="AK18" s="33">
        <v>0.70006053268765134</v>
      </c>
      <c r="AL18" s="33">
        <v>0.29023096173704499</v>
      </c>
      <c r="AM18" s="33">
        <v>0.61185749258229227</v>
      </c>
      <c r="AN18" s="33">
        <v>0.22065116279069752</v>
      </c>
      <c r="AO18" s="33">
        <v>0.42924751538097511</v>
      </c>
      <c r="AP18" s="33">
        <v>0.79298447383553772</v>
      </c>
      <c r="AQ18" s="33">
        <v>0.61602534021586097</v>
      </c>
      <c r="AR18" s="33">
        <v>0.61267931513188356</v>
      </c>
      <c r="AS18" s="33">
        <v>0.51628595600676819</v>
      </c>
      <c r="AT18" s="33">
        <v>0.85617088607594938</v>
      </c>
      <c r="AU18" s="33">
        <v>0.12175873731679966</v>
      </c>
      <c r="AV18" s="33">
        <v>0</v>
      </c>
      <c r="AW18" s="33">
        <v>0</v>
      </c>
      <c r="AX18" s="33">
        <v>1</v>
      </c>
      <c r="AY18" s="33">
        <v>1</v>
      </c>
      <c r="AZ18" s="33">
        <v>1</v>
      </c>
      <c r="BA18" s="33">
        <v>0.625</v>
      </c>
      <c r="BB18" s="33">
        <v>0.68957771787960487</v>
      </c>
      <c r="BC18" s="33">
        <v>0.28099173553718976</v>
      </c>
      <c r="BD18" s="33">
        <v>0.61466648626708165</v>
      </c>
      <c r="BE18" s="33">
        <v>0.77817299919159255</v>
      </c>
      <c r="BF18" s="33">
        <v>0.58513694694502971</v>
      </c>
      <c r="BG18" s="33">
        <v>0.3617021276595746</v>
      </c>
      <c r="BH18" s="33">
        <v>0.3333333333333332</v>
      </c>
    </row>
    <row r="19" spans="1:60" x14ac:dyDescent="0.25">
      <c r="A19" s="34" t="s">
        <v>901</v>
      </c>
      <c r="B19" s="34" t="s">
        <v>902</v>
      </c>
      <c r="C19" s="62">
        <f t="shared" si="1"/>
        <v>0.57587646316483942</v>
      </c>
      <c r="D19" s="62">
        <f t="shared" si="0"/>
        <v>0.57377610734344475</v>
      </c>
      <c r="E19" s="62">
        <f t="shared" si="0"/>
        <v>0.56949601925666116</v>
      </c>
      <c r="F19" s="62">
        <f t="shared" si="0"/>
        <v>0.56687974150334175</v>
      </c>
      <c r="G19" s="62">
        <f t="shared" si="0"/>
        <v>0.56369529309091815</v>
      </c>
      <c r="H19" s="62">
        <f t="shared" si="0"/>
        <v>0.57061984779052488</v>
      </c>
      <c r="I19" s="62">
        <f t="shared" si="0"/>
        <v>0.56310294522177862</v>
      </c>
      <c r="J19" s="62">
        <f t="shared" si="0"/>
        <v>0.55605037694446779</v>
      </c>
      <c r="K19" s="62">
        <f t="shared" si="0"/>
        <v>0.55910713829593783</v>
      </c>
      <c r="L19" s="42">
        <f t="shared" si="2"/>
        <v>0.63721393433461249</v>
      </c>
      <c r="M19" s="43">
        <f t="shared" si="3"/>
        <v>0.65483198525249686</v>
      </c>
      <c r="N19" s="43">
        <v>0.40006821432768902</v>
      </c>
      <c r="O19" s="43">
        <v>0.39090988437674701</v>
      </c>
      <c r="P19" s="43">
        <v>0.37165928142151899</v>
      </c>
      <c r="Q19" s="43">
        <v>0.35945986924000001</v>
      </c>
      <c r="R19" s="43">
        <v>0.34410844797072998</v>
      </c>
      <c r="S19" s="43">
        <v>0.37679504468501201</v>
      </c>
      <c r="T19" s="43">
        <v>0.34118653894499601</v>
      </c>
      <c r="U19" s="43">
        <v>0.30451525198196699</v>
      </c>
      <c r="V19" s="43">
        <v>0.32086733999664602</v>
      </c>
      <c r="W19" s="43">
        <f t="shared" si="4"/>
        <v>0.68866901525891777</v>
      </c>
      <c r="X19" s="43">
        <f t="shared" si="14"/>
        <v>0.5857588534103072</v>
      </c>
      <c r="Y19" s="42">
        <f t="shared" si="5"/>
        <v>0.58001522203042366</v>
      </c>
      <c r="Z19" s="42">
        <f t="shared" si="6"/>
        <v>0.90980629539951585</v>
      </c>
      <c r="AA19" s="42">
        <f t="shared" si="7"/>
        <v>0.63612155495374512</v>
      </c>
      <c r="AB19" s="42">
        <f t="shared" si="8"/>
        <v>0.62873298865198668</v>
      </c>
      <c r="AC19" s="42">
        <f t="shared" si="9"/>
        <v>0.3712889891018411</v>
      </c>
      <c r="AD19" s="42">
        <f t="shared" si="10"/>
        <v>0.77777777777777779</v>
      </c>
      <c r="AE19" s="42">
        <f t="shared" si="11"/>
        <v>0.60820979335130287</v>
      </c>
      <c r="AF19" s="42">
        <f t="shared" si="12"/>
        <v>0.74051503433478061</v>
      </c>
      <c r="AG19" s="42">
        <f t="shared" si="13"/>
        <v>0.569148936170213</v>
      </c>
      <c r="AH19" s="43">
        <v>0.71709472806559371</v>
      </c>
      <c r="AI19" s="43">
        <v>0.29865071508785218</v>
      </c>
      <c r="AJ19" s="43">
        <v>0.72430022293782503</v>
      </c>
      <c r="AK19" s="33">
        <v>0.8196125907990317</v>
      </c>
      <c r="AL19" s="33">
        <v>1</v>
      </c>
      <c r="AM19" s="33">
        <v>0.51740604257366007</v>
      </c>
      <c r="AN19" s="33">
        <v>0.68260465116279068</v>
      </c>
      <c r="AO19" s="33">
        <v>0.45906294368196887</v>
      </c>
      <c r="AP19" s="33">
        <v>0.79206440483036233</v>
      </c>
      <c r="AQ19" s="33">
        <v>0.72946973251994363</v>
      </c>
      <c r="AR19" s="33">
        <v>0.50381767700138824</v>
      </c>
      <c r="AS19" s="33">
        <v>0.79060913705583735</v>
      </c>
      <c r="AT19" s="33">
        <v>0.59177215189873411</v>
      </c>
      <c r="AU19" s="33">
        <v>0.11386696730552334</v>
      </c>
      <c r="AV19" s="33">
        <v>1</v>
      </c>
      <c r="AW19" s="33">
        <v>0</v>
      </c>
      <c r="AX19" s="33">
        <v>0.33333333333333343</v>
      </c>
      <c r="AY19" s="33">
        <v>1</v>
      </c>
      <c r="AZ19" s="33">
        <v>1</v>
      </c>
      <c r="BA19" s="33">
        <v>0.54166666666666663</v>
      </c>
      <c r="BB19" s="33">
        <v>0.67475292003593901</v>
      </c>
      <c r="BC19" s="33">
        <v>0.7637741046831954</v>
      </c>
      <c r="BD19" s="33">
        <v>0.78013800568258695</v>
      </c>
      <c r="BE19" s="33">
        <v>0.67308003233629754</v>
      </c>
      <c r="BF19" s="33">
        <v>0.74506799463704276</v>
      </c>
      <c r="BG19" s="33">
        <v>0.63829787234042579</v>
      </c>
      <c r="BH19" s="33">
        <v>0.50000000000000022</v>
      </c>
    </row>
    <row r="20" spans="1:60" x14ac:dyDescent="0.25">
      <c r="A20" s="34" t="s">
        <v>903</v>
      </c>
      <c r="B20" s="34" t="s">
        <v>904</v>
      </c>
      <c r="C20" s="62">
        <f t="shared" si="1"/>
        <v>0.65735420092707009</v>
      </c>
      <c r="D20" s="62">
        <f t="shared" si="0"/>
        <v>0.65264643871824746</v>
      </c>
      <c r="E20" s="62">
        <f t="shared" si="0"/>
        <v>0.63992376344101864</v>
      </c>
      <c r="F20" s="62">
        <f t="shared" si="0"/>
        <v>0.63423818738264648</v>
      </c>
      <c r="G20" s="62">
        <f t="shared" si="0"/>
        <v>0.62653867123442675</v>
      </c>
      <c r="H20" s="62">
        <f t="shared" si="0"/>
        <v>0.65234449048096965</v>
      </c>
      <c r="I20" s="62">
        <f t="shared" si="0"/>
        <v>0.64963411042938668</v>
      </c>
      <c r="J20" s="62">
        <f t="shared" si="0"/>
        <v>0.63775537817909622</v>
      </c>
      <c r="K20" s="62">
        <f t="shared" si="0"/>
        <v>0.61902183568738034</v>
      </c>
      <c r="L20" s="42">
        <f t="shared" si="2"/>
        <v>0.65325052970182362</v>
      </c>
      <c r="M20" s="43">
        <f t="shared" si="3"/>
        <v>0.67252615477025435</v>
      </c>
      <c r="N20" s="43">
        <v>0.645999964299666</v>
      </c>
      <c r="O20" s="43">
        <v>0.63151756851923702</v>
      </c>
      <c r="P20" s="43">
        <v>0.59116798496768996</v>
      </c>
      <c r="Q20" s="43">
        <v>0.57249153040914702</v>
      </c>
      <c r="R20" s="43">
        <v>0.54646540331882498</v>
      </c>
      <c r="S20" s="43">
        <v>0.63058093867121201</v>
      </c>
      <c r="T20" s="43">
        <v>0.62213001030815607</v>
      </c>
      <c r="U20" s="43">
        <v>0.58409595494647504</v>
      </c>
      <c r="V20" s="43">
        <v>0.52013115319376302</v>
      </c>
      <c r="W20" s="43">
        <f t="shared" si="4"/>
        <v>0.54015279452046494</v>
      </c>
      <c r="X20" s="43">
        <f t="shared" si="14"/>
        <v>0.76634826488318231</v>
      </c>
      <c r="Y20" s="42">
        <f t="shared" si="5"/>
        <v>0.63262054810699675</v>
      </c>
      <c r="Z20" s="42">
        <f t="shared" si="6"/>
        <v>0.50991628881655915</v>
      </c>
      <c r="AA20" s="42">
        <f t="shared" si="7"/>
        <v>0.4737457000231286</v>
      </c>
      <c r="AB20" s="42">
        <f t="shared" si="8"/>
        <v>0.54432864113517532</v>
      </c>
      <c r="AC20" s="42">
        <f t="shared" si="9"/>
        <v>0.7557309282224729</v>
      </c>
      <c r="AD20" s="42">
        <f t="shared" si="10"/>
        <v>0.88888888888888895</v>
      </c>
      <c r="AE20" s="42">
        <f t="shared" si="11"/>
        <v>0.65442497753818529</v>
      </c>
      <c r="AF20" s="42">
        <f t="shared" si="12"/>
        <v>0.71340337337029591</v>
      </c>
      <c r="AG20" s="42">
        <f t="shared" si="13"/>
        <v>0.63164893617021289</v>
      </c>
      <c r="AH20" s="43">
        <v>0.5826311107784935</v>
      </c>
      <c r="AI20" s="43">
        <v>0.49605788058237787</v>
      </c>
      <c r="AJ20" s="43">
        <v>0.81917265296011887</v>
      </c>
      <c r="AK20" s="33">
        <v>0.80508474576271194</v>
      </c>
      <c r="AL20" s="33">
        <v>0.21474783187040627</v>
      </c>
      <c r="AM20" s="33">
        <v>0.47348372248666676</v>
      </c>
      <c r="AN20" s="33">
        <v>0.31032558139534883</v>
      </c>
      <c r="AO20" s="33">
        <v>0.42640795078088034</v>
      </c>
      <c r="AP20" s="33">
        <v>0.51374353076480739</v>
      </c>
      <c r="AQ20" s="33">
        <v>0.64476771468793992</v>
      </c>
      <c r="AR20" s="33">
        <v>0.33155946321147622</v>
      </c>
      <c r="AS20" s="33">
        <v>0.81345177664974588</v>
      </c>
      <c r="AT20" s="33">
        <v>0.48797468354430384</v>
      </c>
      <c r="AU20" s="33">
        <v>0.26719278466741841</v>
      </c>
      <c r="AV20" s="33">
        <v>1</v>
      </c>
      <c r="AW20" s="33">
        <v>1</v>
      </c>
      <c r="AX20" s="33">
        <v>0.66666666666666674</v>
      </c>
      <c r="AY20" s="33">
        <v>1</v>
      </c>
      <c r="AZ20" s="33">
        <v>1</v>
      </c>
      <c r="BA20" s="33">
        <v>0.41666666666666652</v>
      </c>
      <c r="BB20" s="33">
        <v>0.89218328840970407</v>
      </c>
      <c r="BC20" s="33">
        <v>0.21831955922865018</v>
      </c>
      <c r="BD20" s="33">
        <v>0.96644567717494256</v>
      </c>
      <c r="BE20" s="33">
        <v>0.82877930476960393</v>
      </c>
      <c r="BF20" s="33">
        <v>0.84006895230798706</v>
      </c>
      <c r="BG20" s="33">
        <v>0.63829787234042579</v>
      </c>
      <c r="BH20" s="33">
        <v>0.625</v>
      </c>
    </row>
    <row r="21" spans="1:60" x14ac:dyDescent="0.25">
      <c r="A21" s="34" t="s">
        <v>905</v>
      </c>
      <c r="B21" s="34" t="s">
        <v>906</v>
      </c>
      <c r="C21" s="62">
        <f t="shared" si="1"/>
        <v>0.55880553036664748</v>
      </c>
      <c r="D21" s="62">
        <f t="shared" si="1"/>
        <v>0.55989050826321851</v>
      </c>
      <c r="E21" s="62">
        <f t="shared" si="1"/>
        <v>0.55379271836178645</v>
      </c>
      <c r="F21" s="62">
        <f t="shared" si="1"/>
        <v>0.54877489675867341</v>
      </c>
      <c r="G21" s="62">
        <f t="shared" si="1"/>
        <v>0.54084186676876389</v>
      </c>
      <c r="H21" s="62">
        <f t="shared" si="1"/>
        <v>0.54878542214343895</v>
      </c>
      <c r="I21" s="62">
        <f t="shared" si="1"/>
        <v>0.5523491105591507</v>
      </c>
      <c r="J21" s="62">
        <f t="shared" si="1"/>
        <v>0.54805057600378848</v>
      </c>
      <c r="K21" s="62">
        <f t="shared" si="1"/>
        <v>0.53511145774971403</v>
      </c>
      <c r="L21" s="42">
        <f t="shared" si="2"/>
        <v>0.68907669313460462</v>
      </c>
      <c r="M21" s="43">
        <f t="shared" si="3"/>
        <v>0.51397550832169003</v>
      </c>
      <c r="N21" s="43">
        <v>0.44473964377436703</v>
      </c>
      <c r="O21" s="43">
        <v>0.44881469692026305</v>
      </c>
      <c r="P21" s="43">
        <v>0.42551335250508898</v>
      </c>
      <c r="Q21" s="43">
        <v>0.40554179853016997</v>
      </c>
      <c r="R21" s="43">
        <v>0.37219922481157403</v>
      </c>
      <c r="S21" s="43">
        <v>0.40558452520909505</v>
      </c>
      <c r="T21" s="43">
        <v>0.41984652937926903</v>
      </c>
      <c r="U21" s="43">
        <v>0.40259258561266903</v>
      </c>
      <c r="V21" s="43">
        <v>0.34646111619270398</v>
      </c>
      <c r="W21" s="43">
        <f t="shared" si="4"/>
        <v>0.63473594591780647</v>
      </c>
      <c r="X21" s="43">
        <f t="shared" si="14"/>
        <v>0.74341744035140278</v>
      </c>
      <c r="Y21" s="42">
        <f t="shared" si="5"/>
        <v>0.57002137069027914</v>
      </c>
      <c r="Z21" s="42">
        <f t="shared" si="6"/>
        <v>0.34445645708477024</v>
      </c>
      <c r="AA21" s="42">
        <f t="shared" si="7"/>
        <v>0.68527953082817339</v>
      </c>
      <c r="AB21" s="42">
        <f t="shared" si="8"/>
        <v>0.93918642506800298</v>
      </c>
      <c r="AC21" s="42">
        <f t="shared" si="9"/>
        <v>0.66666666666666663</v>
      </c>
      <c r="AD21" s="42">
        <f t="shared" si="10"/>
        <v>0.88888888888888895</v>
      </c>
      <c r="AE21" s="42">
        <f t="shared" si="11"/>
        <v>0.67469676549865254</v>
      </c>
      <c r="AF21" s="42">
        <f t="shared" si="12"/>
        <v>0.63743683224621694</v>
      </c>
      <c r="AG21" s="42">
        <f t="shared" si="13"/>
        <v>0.39051418439716318</v>
      </c>
      <c r="AH21" s="43">
        <v>1</v>
      </c>
      <c r="AI21" s="43">
        <v>0.11085677989347792</v>
      </c>
      <c r="AJ21" s="43">
        <v>0.59920733217735955</v>
      </c>
      <c r="AK21" s="33">
        <v>0.55720338983050854</v>
      </c>
      <c r="AL21" s="33">
        <v>0.13170952433903199</v>
      </c>
      <c r="AM21" s="33">
        <v>0.64318475311763679</v>
      </c>
      <c r="AN21" s="33">
        <v>0.73320930232558146</v>
      </c>
      <c r="AO21" s="33">
        <v>0.56034074775201148</v>
      </c>
      <c r="AP21" s="33">
        <v>0.6848763657274296</v>
      </c>
      <c r="AQ21" s="33">
        <v>0.80478648521820728</v>
      </c>
      <c r="AR21" s="33">
        <v>1</v>
      </c>
      <c r="AS21" s="33">
        <v>0.93591370558375619</v>
      </c>
      <c r="AT21" s="33">
        <v>0.88164556962025309</v>
      </c>
      <c r="AU21" s="33">
        <v>0</v>
      </c>
      <c r="AV21" s="33">
        <v>1</v>
      </c>
      <c r="AW21" s="33">
        <v>1</v>
      </c>
      <c r="AX21" s="33">
        <v>0.66666666666666674</v>
      </c>
      <c r="AY21" s="33">
        <v>1</v>
      </c>
      <c r="AZ21" s="33">
        <v>1</v>
      </c>
      <c r="BA21" s="33">
        <v>0.70833333333333337</v>
      </c>
      <c r="BB21" s="33">
        <v>0.64106019766397171</v>
      </c>
      <c r="BC21" s="33">
        <v>0.18870523415977927</v>
      </c>
      <c r="BD21" s="33">
        <v>0.83466378027330546</v>
      </c>
      <c r="BE21" s="33">
        <v>0.87113985448666131</v>
      </c>
      <c r="BF21" s="33">
        <v>0.65523846006512176</v>
      </c>
      <c r="BG21" s="33">
        <v>0.48936170212765956</v>
      </c>
      <c r="BH21" s="33">
        <v>0.2916666666666668</v>
      </c>
    </row>
    <row r="22" spans="1:60" x14ac:dyDescent="0.25">
      <c r="A22" s="34" t="s">
        <v>907</v>
      </c>
      <c r="B22" s="34" t="s">
        <v>908</v>
      </c>
      <c r="C22" s="62">
        <f t="shared" si="1"/>
        <v>0.56944693003826696</v>
      </c>
      <c r="D22" s="62">
        <f t="shared" si="1"/>
        <v>0.56400588172921673</v>
      </c>
      <c r="E22" s="62">
        <f t="shared" si="1"/>
        <v>0.54923372408297799</v>
      </c>
      <c r="F22" s="62">
        <f t="shared" si="1"/>
        <v>0.54259869055128118</v>
      </c>
      <c r="G22" s="62">
        <f t="shared" si="1"/>
        <v>0.5335784545928941</v>
      </c>
      <c r="H22" s="62">
        <f t="shared" si="1"/>
        <v>0.56365645114237439</v>
      </c>
      <c r="I22" s="62">
        <f t="shared" si="1"/>
        <v>0.5605173842860901</v>
      </c>
      <c r="J22" s="62">
        <f t="shared" si="1"/>
        <v>0.546705755457085</v>
      </c>
      <c r="K22" s="62">
        <f t="shared" si="1"/>
        <v>0.52473163970863612</v>
      </c>
      <c r="L22" s="42">
        <f t="shared" si="2"/>
        <v>0.57624173753238539</v>
      </c>
      <c r="M22" s="43">
        <f t="shared" si="3"/>
        <v>0.47269326743622064</v>
      </c>
      <c r="N22" s="43">
        <v>0.645999964299666</v>
      </c>
      <c r="O22" s="43">
        <v>0.63151756851923702</v>
      </c>
      <c r="P22" s="43">
        <v>0.59116798496768996</v>
      </c>
      <c r="Q22" s="43">
        <v>0.57249153040914702</v>
      </c>
      <c r="R22" s="43">
        <v>0.54646540331882498</v>
      </c>
      <c r="S22" s="43">
        <v>0.63058093867121201</v>
      </c>
      <c r="T22" s="43">
        <v>0.62213001030815607</v>
      </c>
      <c r="U22" s="43">
        <v>0.58409595494647504</v>
      </c>
      <c r="V22" s="43">
        <v>0.52013115319376302</v>
      </c>
      <c r="W22" s="43">
        <f t="shared" si="4"/>
        <v>0.57744984987134229</v>
      </c>
      <c r="X22" s="43">
        <f t="shared" si="14"/>
        <v>0.57503362519342838</v>
      </c>
      <c r="Y22" s="42">
        <f t="shared" si="5"/>
        <v>0.63737253066290789</v>
      </c>
      <c r="Z22" s="42">
        <f t="shared" si="6"/>
        <v>0.40083340807935436</v>
      </c>
      <c r="AA22" s="42">
        <f t="shared" si="7"/>
        <v>0.53953862538562314</v>
      </c>
      <c r="AB22" s="42">
        <f t="shared" si="8"/>
        <v>0.73205483535748372</v>
      </c>
      <c r="AC22" s="42">
        <f t="shared" si="9"/>
        <v>8.2299887260428473E-2</v>
      </c>
      <c r="AD22" s="42">
        <f t="shared" si="10"/>
        <v>1</v>
      </c>
      <c r="AE22" s="42">
        <f t="shared" si="11"/>
        <v>0.64280098831985633</v>
      </c>
      <c r="AF22" s="42">
        <f t="shared" si="12"/>
        <v>0.55642376891499445</v>
      </c>
      <c r="AG22" s="42">
        <f t="shared" si="13"/>
        <v>0.38896276595744689</v>
      </c>
      <c r="AH22" s="43">
        <v>0.86603883881950594</v>
      </c>
      <c r="AI22" s="43">
        <v>0.3512558648858391</v>
      </c>
      <c r="AJ22" s="43">
        <v>0.69482288828337879</v>
      </c>
      <c r="AK22" s="33">
        <v>0.70581113801452799</v>
      </c>
      <c r="AL22" s="33">
        <v>9.5855678144180723E-2</v>
      </c>
      <c r="AM22" s="33">
        <v>0.97190520426564142</v>
      </c>
      <c r="AN22" s="33">
        <v>0.23051162790697666</v>
      </c>
      <c r="AO22" s="33">
        <v>0.25508755324183641</v>
      </c>
      <c r="AP22" s="33">
        <v>0.69959746981023585</v>
      </c>
      <c r="AQ22" s="33">
        <v>0.54059127170342558</v>
      </c>
      <c r="AR22" s="33">
        <v>0.86071263304025925</v>
      </c>
      <c r="AS22" s="33">
        <v>0.94098984771573579</v>
      </c>
      <c r="AT22" s="33">
        <v>0.39446202531645569</v>
      </c>
      <c r="AU22" s="33">
        <v>0.24689966178128542</v>
      </c>
      <c r="AV22" s="33">
        <v>0</v>
      </c>
      <c r="AW22" s="33">
        <v>0</v>
      </c>
      <c r="AX22" s="33">
        <v>1</v>
      </c>
      <c r="AY22" s="33">
        <v>1</v>
      </c>
      <c r="AZ22" s="33">
        <v>1</v>
      </c>
      <c r="BA22" s="33">
        <v>0.54166666666666663</v>
      </c>
      <c r="BB22" s="33">
        <v>0.74393530997304602</v>
      </c>
      <c r="BC22" s="33">
        <v>0.31404958677685946</v>
      </c>
      <c r="BD22" s="33">
        <v>0.77770261128399409</v>
      </c>
      <c r="BE22" s="33">
        <v>0.58577202910266779</v>
      </c>
      <c r="BF22" s="33">
        <v>0.54817084849645659</v>
      </c>
      <c r="BG22" s="33">
        <v>0.34042553191489366</v>
      </c>
      <c r="BH22" s="33">
        <v>0.43750000000000011</v>
      </c>
    </row>
    <row r="23" spans="1:60" x14ac:dyDescent="0.25">
      <c r="A23" s="34" t="s">
        <v>909</v>
      </c>
      <c r="B23" s="34" t="s">
        <v>910</v>
      </c>
      <c r="C23" s="62">
        <f t="shared" si="1"/>
        <v>0.68796911745227951</v>
      </c>
      <c r="D23" s="62">
        <f t="shared" si="1"/>
        <v>0.68162569967385056</v>
      </c>
      <c r="E23" s="62">
        <f t="shared" si="1"/>
        <v>0.66807499152825744</v>
      </c>
      <c r="F23" s="62">
        <f t="shared" si="1"/>
        <v>0.65249025845740871</v>
      </c>
      <c r="G23" s="62">
        <f t="shared" si="1"/>
        <v>0.64359762363456052</v>
      </c>
      <c r="H23" s="62">
        <f t="shared" si="1"/>
        <v>0.67770245314901878</v>
      </c>
      <c r="I23" s="62">
        <f t="shared" si="1"/>
        <v>0.65465144795668617</v>
      </c>
      <c r="J23" s="62">
        <f t="shared" si="1"/>
        <v>0.64186634981216495</v>
      </c>
      <c r="K23" s="62">
        <f t="shared" si="1"/>
        <v>0.62706010365427201</v>
      </c>
      <c r="L23" s="42">
        <f t="shared" si="2"/>
        <v>0.62936619511811775</v>
      </c>
      <c r="M23" s="43">
        <f t="shared" si="3"/>
        <v>0.61430789605887126</v>
      </c>
      <c r="N23" s="43">
        <v>0.80400778722546107</v>
      </c>
      <c r="O23" s="43">
        <v>0.78763239240489302</v>
      </c>
      <c r="P23" s="43">
        <v>0.75199506984970199</v>
      </c>
      <c r="Q23" s="43">
        <v>0.70975672893372799</v>
      </c>
      <c r="R23" s="43">
        <v>0.68496547762840199</v>
      </c>
      <c r="S23" s="43">
        <v>0.777409703566878</v>
      </c>
      <c r="T23" s="43">
        <v>0.71570214269777199</v>
      </c>
      <c r="U23" s="43">
        <v>0.68007443354219399</v>
      </c>
      <c r="V23" s="43">
        <v>0.63728888491943203</v>
      </c>
      <c r="W23" s="43">
        <f t="shared" si="4"/>
        <v>0.6088920159975818</v>
      </c>
      <c r="X23" s="43">
        <f t="shared" si="14"/>
        <v>0.6498403742386536</v>
      </c>
      <c r="Y23" s="42">
        <f t="shared" si="5"/>
        <v>0.62541913104173308</v>
      </c>
      <c r="Z23" s="42">
        <f t="shared" si="6"/>
        <v>0.49275180976229854</v>
      </c>
      <c r="AA23" s="42">
        <f t="shared" si="7"/>
        <v>0.60174286852598446</v>
      </c>
      <c r="AB23" s="42">
        <f t="shared" si="8"/>
        <v>0.71565425466031096</v>
      </c>
      <c r="AC23" s="42">
        <f t="shared" si="9"/>
        <v>0.35400225479143216</v>
      </c>
      <c r="AD23" s="42">
        <f t="shared" si="10"/>
        <v>1</v>
      </c>
      <c r="AE23" s="42">
        <f t="shared" si="11"/>
        <v>0.59551886792452857</v>
      </c>
      <c r="AF23" s="42">
        <f t="shared" si="12"/>
        <v>0.54510515381987013</v>
      </c>
      <c r="AG23" s="42">
        <f t="shared" si="13"/>
        <v>0.6835106382978724</v>
      </c>
      <c r="AH23" s="43">
        <v>0.66320604314022125</v>
      </c>
      <c r="AI23" s="43">
        <v>0.38520889271472791</v>
      </c>
      <c r="AJ23" s="43">
        <v>0.82784245727025019</v>
      </c>
      <c r="AK23" s="33">
        <v>0.74878934624697346</v>
      </c>
      <c r="AL23" s="33">
        <v>0.23671427327762365</v>
      </c>
      <c r="AM23" s="33">
        <v>0.79985730124781096</v>
      </c>
      <c r="AN23" s="33">
        <v>0.31032558139534883</v>
      </c>
      <c r="AO23" s="33">
        <v>0.6223379081874113</v>
      </c>
      <c r="AP23" s="33">
        <v>0.5013225991949396</v>
      </c>
      <c r="AQ23" s="33">
        <v>0.77487095260441108</v>
      </c>
      <c r="AR23" s="33">
        <v>0.71552521980564576</v>
      </c>
      <c r="AS23" s="33">
        <v>0.85532994923857841</v>
      </c>
      <c r="AT23" s="33">
        <v>0.57610759493670871</v>
      </c>
      <c r="AU23" s="33">
        <v>6.2006764374296565E-2</v>
      </c>
      <c r="AV23" s="33">
        <v>1</v>
      </c>
      <c r="AW23" s="33">
        <v>0</v>
      </c>
      <c r="AX23" s="33">
        <v>1</v>
      </c>
      <c r="AY23" s="33">
        <v>1</v>
      </c>
      <c r="AZ23" s="33">
        <v>1</v>
      </c>
      <c r="BA23" s="33">
        <v>0.29166666666666685</v>
      </c>
      <c r="BB23" s="33">
        <v>0.89937106918239029</v>
      </c>
      <c r="BC23" s="33">
        <v>0.16391184573002729</v>
      </c>
      <c r="BD23" s="33">
        <v>0.77770261128399409</v>
      </c>
      <c r="BE23" s="33">
        <v>0.60808407437348422</v>
      </c>
      <c r="BF23" s="33">
        <v>0.63072208389197482</v>
      </c>
      <c r="BG23" s="33">
        <v>0.61702127659574491</v>
      </c>
      <c r="BH23" s="33">
        <v>0.75</v>
      </c>
    </row>
    <row r="24" spans="1:60" x14ac:dyDescent="0.25">
      <c r="A24" s="34" t="s">
        <v>911</v>
      </c>
      <c r="B24" s="34" t="s">
        <v>912</v>
      </c>
      <c r="C24" s="62">
        <f t="shared" si="1"/>
        <v>0.64255274337107104</v>
      </c>
      <c r="D24" s="62">
        <f t="shared" si="1"/>
        <v>0.63575633374862073</v>
      </c>
      <c r="E24" s="62">
        <f t="shared" si="1"/>
        <v>0.62120585617901447</v>
      </c>
      <c r="F24" s="62">
        <f t="shared" si="1"/>
        <v>0.60441381422617835</v>
      </c>
      <c r="G24" s="62">
        <f t="shared" si="1"/>
        <v>0.59480284346468515</v>
      </c>
      <c r="H24" s="62">
        <f t="shared" si="1"/>
        <v>0.63154820595883199</v>
      </c>
      <c r="I24" s="62">
        <f t="shared" si="1"/>
        <v>0.60674627296540273</v>
      </c>
      <c r="J24" s="62">
        <f t="shared" si="1"/>
        <v>0.59292911251414682</v>
      </c>
      <c r="K24" s="62">
        <f t="shared" si="1"/>
        <v>0.57686817821797687</v>
      </c>
      <c r="L24" s="42">
        <f t="shared" si="2"/>
        <v>0.6131099313027959</v>
      </c>
      <c r="M24" s="43">
        <f t="shared" si="3"/>
        <v>0.46506964540098394</v>
      </c>
      <c r="N24" s="43">
        <v>0.80400778722546107</v>
      </c>
      <c r="O24" s="43">
        <v>0.78763239240489302</v>
      </c>
      <c r="P24" s="43">
        <v>0.75199506984970199</v>
      </c>
      <c r="Q24" s="43">
        <v>0.70975672893372799</v>
      </c>
      <c r="R24" s="43">
        <v>0.68496547762840199</v>
      </c>
      <c r="S24" s="43">
        <v>0.777409703566878</v>
      </c>
      <c r="T24" s="43">
        <v>0.71570214269777199</v>
      </c>
      <c r="U24" s="43">
        <v>0.68007443354219399</v>
      </c>
      <c r="V24" s="43">
        <v>0.63728888491943203</v>
      </c>
      <c r="W24" s="43">
        <f t="shared" si="4"/>
        <v>0.57326509568680595</v>
      </c>
      <c r="X24" s="43">
        <f t="shared" si="14"/>
        <v>0.65295476691878584</v>
      </c>
      <c r="Y24" s="42">
        <f t="shared" si="5"/>
        <v>0.54885880494024919</v>
      </c>
      <c r="Z24" s="42">
        <f t="shared" si="6"/>
        <v>0.47361959372326934</v>
      </c>
      <c r="AA24" s="42">
        <f t="shared" si="7"/>
        <v>0.52784338259759889</v>
      </c>
      <c r="AB24" s="42">
        <f t="shared" si="8"/>
        <v>0.74273860148610638</v>
      </c>
      <c r="AC24" s="42">
        <f t="shared" si="9"/>
        <v>0.35963923337091286</v>
      </c>
      <c r="AD24" s="42">
        <f t="shared" si="10"/>
        <v>1</v>
      </c>
      <c r="AE24" s="42">
        <f t="shared" si="11"/>
        <v>0.59922506738544468</v>
      </c>
      <c r="AF24" s="42">
        <f t="shared" si="12"/>
        <v>0.5520364539225352</v>
      </c>
      <c r="AG24" s="42">
        <f t="shared" si="13"/>
        <v>0.37810283687943269</v>
      </c>
      <c r="AH24" s="43">
        <v>0.72595396089379671</v>
      </c>
      <c r="AI24" s="43">
        <v>0.3169563652472378</v>
      </c>
      <c r="AJ24" s="43">
        <v>0.60366608867971283</v>
      </c>
      <c r="AK24" s="33">
        <v>0.63892251815980627</v>
      </c>
      <c r="AL24" s="33">
        <v>0.30831666928673246</v>
      </c>
      <c r="AM24" s="33">
        <v>0.55295965888546472</v>
      </c>
      <c r="AN24" s="33">
        <v>0.44093023255813951</v>
      </c>
      <c r="AO24" s="33">
        <v>0.46568859441552302</v>
      </c>
      <c r="AP24" s="33">
        <v>0.57170787809085677</v>
      </c>
      <c r="AQ24" s="33">
        <v>0.60793054903801025</v>
      </c>
      <c r="AR24" s="33">
        <v>0.64738546968995836</v>
      </c>
      <c r="AS24" s="33">
        <v>0.86548223350253817</v>
      </c>
      <c r="AT24" s="33">
        <v>0.71534810126582271</v>
      </c>
      <c r="AU24" s="33">
        <v>7.8917700112738548E-2</v>
      </c>
      <c r="AV24" s="33">
        <v>0</v>
      </c>
      <c r="AW24" s="33">
        <v>1</v>
      </c>
      <c r="AX24" s="33">
        <v>1</v>
      </c>
      <c r="AY24" s="33">
        <v>1</v>
      </c>
      <c r="AZ24" s="33">
        <v>1</v>
      </c>
      <c r="BA24" s="33">
        <v>0.54166666666666663</v>
      </c>
      <c r="BB24" s="33">
        <v>0.65678346810422283</v>
      </c>
      <c r="BC24" s="33">
        <v>0.32438016528925578</v>
      </c>
      <c r="BD24" s="33">
        <v>0.52103910161006639</v>
      </c>
      <c r="BE24" s="33">
        <v>0.72012934518997584</v>
      </c>
      <c r="BF24" s="33">
        <v>0.64259720360084283</v>
      </c>
      <c r="BG24" s="33">
        <v>0.29787234042553201</v>
      </c>
      <c r="BH24" s="33">
        <v>0.45833333333333337</v>
      </c>
    </row>
    <row r="25" spans="1:60" x14ac:dyDescent="0.25">
      <c r="A25" s="34" t="s">
        <v>913</v>
      </c>
      <c r="B25" s="34" t="s">
        <v>914</v>
      </c>
      <c r="C25" s="62">
        <f t="shared" si="1"/>
        <v>0.64017852452912005</v>
      </c>
      <c r="D25" s="62">
        <f t="shared" si="1"/>
        <v>0.63335663820321575</v>
      </c>
      <c r="E25" s="62">
        <f t="shared" si="1"/>
        <v>0.61874973212575546</v>
      </c>
      <c r="F25" s="62">
        <f t="shared" si="1"/>
        <v>0.60188917092935712</v>
      </c>
      <c r="G25" s="62">
        <f t="shared" si="1"/>
        <v>0.59223723105548376</v>
      </c>
      <c r="H25" s="62">
        <f t="shared" si="1"/>
        <v>0.62913245958574648</v>
      </c>
      <c r="I25" s="62">
        <f t="shared" si="1"/>
        <v>0.60423137539521965</v>
      </c>
      <c r="J25" s="62">
        <f t="shared" si="1"/>
        <v>0.59035535715482867</v>
      </c>
      <c r="K25" s="62">
        <f t="shared" si="1"/>
        <v>0.57422243973491605</v>
      </c>
      <c r="L25" s="42">
        <f t="shared" si="2"/>
        <v>0.66502018123427542</v>
      </c>
      <c r="M25" s="43">
        <f t="shared" si="3"/>
        <v>0.37524027934700865</v>
      </c>
      <c r="N25" s="43">
        <v>0.80400778722546107</v>
      </c>
      <c r="O25" s="43">
        <v>0.78763239240489302</v>
      </c>
      <c r="P25" s="43">
        <v>0.75199506984970199</v>
      </c>
      <c r="Q25" s="43">
        <v>0.70975672893372799</v>
      </c>
      <c r="R25" s="43">
        <v>0.68496547762840199</v>
      </c>
      <c r="S25" s="43">
        <v>0.777409703566878</v>
      </c>
      <c r="T25" s="43">
        <v>0.71570214269777199</v>
      </c>
      <c r="U25" s="43">
        <v>0.68007443354219399</v>
      </c>
      <c r="V25" s="43">
        <v>0.63728888491943203</v>
      </c>
      <c r="W25" s="43">
        <f t="shared" si="4"/>
        <v>0.58175717331513976</v>
      </c>
      <c r="X25" s="43">
        <f t="shared" si="14"/>
        <v>0.74828318915341108</v>
      </c>
      <c r="Y25" s="42">
        <f t="shared" si="5"/>
        <v>0.54770388245891999</v>
      </c>
      <c r="Z25" s="42">
        <f t="shared" si="6"/>
        <v>0.35951249212577546</v>
      </c>
      <c r="AA25" s="42">
        <f t="shared" si="7"/>
        <v>0.50009525659074472</v>
      </c>
      <c r="AB25" s="42">
        <f t="shared" si="8"/>
        <v>0.91971706208511883</v>
      </c>
      <c r="AC25" s="42">
        <f t="shared" si="9"/>
        <v>0.67080045095828655</v>
      </c>
      <c r="AD25" s="42">
        <f t="shared" si="10"/>
        <v>0.77777777777777779</v>
      </c>
      <c r="AE25" s="42">
        <f t="shared" si="11"/>
        <v>0.796271338724169</v>
      </c>
      <c r="AF25" s="42">
        <f t="shared" si="12"/>
        <v>0.51821105514791799</v>
      </c>
      <c r="AG25" s="42">
        <f t="shared" si="13"/>
        <v>0.23226950354609935</v>
      </c>
      <c r="AH25" s="43">
        <v>0.67304753309353627</v>
      </c>
      <c r="AI25" s="43">
        <v>0.40627912543011485</v>
      </c>
      <c r="AJ25" s="43">
        <v>0.56378498885310868</v>
      </c>
      <c r="AK25" s="33">
        <v>0.50877723970944311</v>
      </c>
      <c r="AL25" s="33">
        <v>0.21024774454210785</v>
      </c>
      <c r="AM25" s="33">
        <v>0.4969210084804207</v>
      </c>
      <c r="AN25" s="33">
        <v>0.2493023255813954</v>
      </c>
      <c r="AO25" s="33">
        <v>0.4600094652153337</v>
      </c>
      <c r="AP25" s="33">
        <v>0.4729154686601495</v>
      </c>
      <c r="AQ25" s="33">
        <v>0.82132801501642416</v>
      </c>
      <c r="AR25" s="33">
        <v>0.94493290143452113</v>
      </c>
      <c r="AS25" s="33">
        <v>0.97038917089678489</v>
      </c>
      <c r="AT25" s="33">
        <v>0.84382911392405069</v>
      </c>
      <c r="AU25" s="33">
        <v>1.240135287485997E-2</v>
      </c>
      <c r="AV25" s="33">
        <v>1</v>
      </c>
      <c r="AW25" s="33">
        <v>1</v>
      </c>
      <c r="AX25" s="33">
        <v>0.33333333333333343</v>
      </c>
      <c r="AY25" s="33">
        <v>1</v>
      </c>
      <c r="AZ25" s="33">
        <v>1</v>
      </c>
      <c r="BA25" s="33">
        <v>0.83333333333333326</v>
      </c>
      <c r="BB25" s="33">
        <v>0.75920934411500474</v>
      </c>
      <c r="BC25" s="33">
        <v>0.32782369146005458</v>
      </c>
      <c r="BD25" s="33">
        <v>0.65552699228791778</v>
      </c>
      <c r="BE25" s="33">
        <v>0.63459983831851252</v>
      </c>
      <c r="BF25" s="33">
        <v>0.4548936985251868</v>
      </c>
      <c r="BG25" s="33">
        <v>0.29787234042553201</v>
      </c>
      <c r="BH25" s="33">
        <v>0.16666666666666669</v>
      </c>
    </row>
    <row r="26" spans="1:60" x14ac:dyDescent="0.25">
      <c r="A26" s="34" t="s">
        <v>915</v>
      </c>
      <c r="B26" s="34" t="s">
        <v>916</v>
      </c>
      <c r="C26" s="62">
        <f t="shared" si="1"/>
        <v>0.6312213928248942</v>
      </c>
      <c r="D26" s="62">
        <f t="shared" si="1"/>
        <v>0.62430163754998869</v>
      </c>
      <c r="E26" s="62">
        <f t="shared" si="1"/>
        <v>0.60947775553929151</v>
      </c>
      <c r="F26" s="62">
        <f t="shared" si="1"/>
        <v>0.5923533384505798</v>
      </c>
      <c r="G26" s="62">
        <f t="shared" si="1"/>
        <v>0.58254342442412355</v>
      </c>
      <c r="H26" s="62">
        <f t="shared" si="1"/>
        <v>0.62001577011873588</v>
      </c>
      <c r="I26" s="62">
        <f t="shared" si="1"/>
        <v>0.5947330985438064</v>
      </c>
      <c r="J26" s="62">
        <f t="shared" si="1"/>
        <v>0.58063013288402754</v>
      </c>
      <c r="K26" s="62">
        <f t="shared" si="1"/>
        <v>0.56421920721173391</v>
      </c>
      <c r="L26" s="42">
        <f t="shared" si="2"/>
        <v>0.5059869046539357</v>
      </c>
      <c r="M26" s="43">
        <f t="shared" si="3"/>
        <v>0.54117471436138931</v>
      </c>
      <c r="N26" s="43">
        <v>0.80400778722546107</v>
      </c>
      <c r="O26" s="43">
        <v>0.78763239240489302</v>
      </c>
      <c r="P26" s="43">
        <v>0.75199506984970199</v>
      </c>
      <c r="Q26" s="43">
        <v>0.70975672893372799</v>
      </c>
      <c r="R26" s="43">
        <v>0.68496547762840199</v>
      </c>
      <c r="S26" s="43">
        <v>0.777409703566878</v>
      </c>
      <c r="T26" s="43">
        <v>0.71570214269777199</v>
      </c>
      <c r="U26" s="43">
        <v>0.68007443354219399</v>
      </c>
      <c r="V26" s="43">
        <v>0.63728888491943203</v>
      </c>
      <c r="W26" s="43">
        <f t="shared" si="4"/>
        <v>0.5742370078117901</v>
      </c>
      <c r="X26" s="43">
        <f t="shared" si="14"/>
        <v>0.43773680149608124</v>
      </c>
      <c r="Y26" s="42">
        <f t="shared" si="5"/>
        <v>0.57046622474475128</v>
      </c>
      <c r="Z26" s="42">
        <f t="shared" si="6"/>
        <v>0.44352135197750758</v>
      </c>
      <c r="AA26" s="42">
        <f t="shared" si="7"/>
        <v>0.6578371978760631</v>
      </c>
      <c r="AB26" s="42">
        <f t="shared" si="8"/>
        <v>0.6251232566488385</v>
      </c>
      <c r="AC26" s="42">
        <f t="shared" si="9"/>
        <v>6.8395340097707827E-2</v>
      </c>
      <c r="AD26" s="42">
        <f t="shared" si="10"/>
        <v>0.77777777777777779</v>
      </c>
      <c r="AE26" s="42">
        <f t="shared" si="11"/>
        <v>0.46703728661275817</v>
      </c>
      <c r="AF26" s="42">
        <f t="shared" si="12"/>
        <v>0.59852850673696301</v>
      </c>
      <c r="AG26" s="42">
        <f t="shared" si="13"/>
        <v>0.48382092198581561</v>
      </c>
      <c r="AH26" s="43">
        <v>0.63914073574376085</v>
      </c>
      <c r="AI26" s="43">
        <v>0.34919625902554402</v>
      </c>
      <c r="AJ26" s="43">
        <v>0.72306167946494915</v>
      </c>
      <c r="AK26" s="33">
        <v>0.70338983050847459</v>
      </c>
      <c r="AL26" s="33">
        <v>0.1836528734465406</v>
      </c>
      <c r="AM26" s="33">
        <v>0.80977705966030966</v>
      </c>
      <c r="AN26" s="33">
        <v>0.60706976744186059</v>
      </c>
      <c r="AO26" s="33">
        <v>0.5901561760530053</v>
      </c>
      <c r="AP26" s="33">
        <v>0.66474985623921801</v>
      </c>
      <c r="AQ26" s="33">
        <v>0.61743312998592204</v>
      </c>
      <c r="AR26" s="33">
        <v>0.61418324849606665</v>
      </c>
      <c r="AS26" s="33">
        <v>0.81450930626057538</v>
      </c>
      <c r="AT26" s="33">
        <v>0.44667721518987352</v>
      </c>
      <c r="AU26" s="33">
        <v>0.20518602029312349</v>
      </c>
      <c r="AV26" s="33">
        <v>0</v>
      </c>
      <c r="AW26" s="33">
        <v>0</v>
      </c>
      <c r="AX26" s="33">
        <v>0.33333333333333343</v>
      </c>
      <c r="AY26" s="33">
        <v>1</v>
      </c>
      <c r="AZ26" s="33">
        <v>1</v>
      </c>
      <c r="BA26" s="33">
        <v>0.4583333333333332</v>
      </c>
      <c r="BB26" s="33">
        <v>0.47574123989218314</v>
      </c>
      <c r="BC26" s="33">
        <v>0.26377410468319584</v>
      </c>
      <c r="BD26" s="33">
        <v>0.6019483155188744</v>
      </c>
      <c r="BE26" s="33">
        <v>0.82392886014551336</v>
      </c>
      <c r="BF26" s="33">
        <v>0.70446274660026831</v>
      </c>
      <c r="BG26" s="33">
        <v>0.44680851063829791</v>
      </c>
      <c r="BH26" s="33">
        <v>0.52083333333333326</v>
      </c>
    </row>
    <row r="27" spans="1:60" x14ac:dyDescent="0.25">
      <c r="A27" s="34" t="s">
        <v>917</v>
      </c>
      <c r="B27" s="34" t="s">
        <v>918</v>
      </c>
      <c r="C27" s="62">
        <f t="shared" si="1"/>
        <v>0.61061221949178923</v>
      </c>
      <c r="D27" s="62">
        <f t="shared" si="1"/>
        <v>0.60345618770585718</v>
      </c>
      <c r="E27" s="62">
        <f t="shared" si="1"/>
        <v>0.58810710787245357</v>
      </c>
      <c r="F27" s="62">
        <f t="shared" si="1"/>
        <v>0.57034140074733886</v>
      </c>
      <c r="G27" s="62">
        <f t="shared" si="1"/>
        <v>0.56014612126897212</v>
      </c>
      <c r="H27" s="62">
        <f t="shared" si="1"/>
        <v>0.59902119413992228</v>
      </c>
      <c r="I27" s="62">
        <f t="shared" si="1"/>
        <v>0.57281261712396525</v>
      </c>
      <c r="J27" s="62">
        <f t="shared" si="1"/>
        <v>0.55815605975910809</v>
      </c>
      <c r="K27" s="62">
        <f t="shared" si="1"/>
        <v>0.54106390530096071</v>
      </c>
      <c r="L27" s="42">
        <f t="shared" si="2"/>
        <v>0.53087133232825456</v>
      </c>
      <c r="M27" s="43">
        <f t="shared" si="3"/>
        <v>0.43622122266764979</v>
      </c>
      <c r="N27" s="43">
        <v>0.80400778722546107</v>
      </c>
      <c r="O27" s="43">
        <v>0.78763239240489302</v>
      </c>
      <c r="P27" s="43">
        <v>0.75199506984970199</v>
      </c>
      <c r="Q27" s="43">
        <v>0.70975672893372799</v>
      </c>
      <c r="R27" s="43">
        <v>0.68496547762840199</v>
      </c>
      <c r="S27" s="43">
        <v>0.777409703566878</v>
      </c>
      <c r="T27" s="43">
        <v>0.71570214269777199</v>
      </c>
      <c r="U27" s="43">
        <v>0.68007443354219399</v>
      </c>
      <c r="V27" s="43">
        <v>0.63728888491943203</v>
      </c>
      <c r="W27" s="43">
        <f t="shared" si="4"/>
        <v>0.57152653236325646</v>
      </c>
      <c r="X27" s="43">
        <f t="shared" si="14"/>
        <v>0.49021613229325256</v>
      </c>
      <c r="Y27" s="42">
        <f t="shared" si="5"/>
        <v>0.46069005167433158</v>
      </c>
      <c r="Z27" s="42">
        <f t="shared" si="6"/>
        <v>0.28503019707167054</v>
      </c>
      <c r="AA27" s="42">
        <f t="shared" si="7"/>
        <v>0.69996834012378972</v>
      </c>
      <c r="AB27" s="42">
        <f t="shared" si="8"/>
        <v>0.84041754058323381</v>
      </c>
      <c r="AC27" s="42">
        <f t="shared" si="9"/>
        <v>0.6711762495302519</v>
      </c>
      <c r="AD27" s="42">
        <f t="shared" si="10"/>
        <v>0.33333333333333331</v>
      </c>
      <c r="AE27" s="42">
        <f t="shared" si="11"/>
        <v>0.46613881401617235</v>
      </c>
      <c r="AF27" s="42">
        <f t="shared" si="12"/>
        <v>0.36535024675373939</v>
      </c>
      <c r="AG27" s="42">
        <f t="shared" si="13"/>
        <v>0.50709219858156018</v>
      </c>
      <c r="AH27" s="43">
        <v>0.41925414802620115</v>
      </c>
      <c r="AI27" s="43">
        <v>0.59174838252317463</v>
      </c>
      <c r="AJ27" s="43">
        <v>0.37106762447361902</v>
      </c>
      <c r="AK27" s="33">
        <v>0.35865617433414038</v>
      </c>
      <c r="AL27" s="33">
        <v>0.21140421980920068</v>
      </c>
      <c r="AM27" s="33">
        <v>0.79522960857311942</v>
      </c>
      <c r="AN27" s="33">
        <v>0.67609302325581389</v>
      </c>
      <c r="AO27" s="33">
        <v>0.87742546142924749</v>
      </c>
      <c r="AP27" s="33">
        <v>0.34548591144335827</v>
      </c>
      <c r="AQ27" s="33">
        <v>0.80560769591740955</v>
      </c>
      <c r="AR27" s="33">
        <v>0.79396112910689498</v>
      </c>
      <c r="AS27" s="33">
        <v>0.8426395939086293</v>
      </c>
      <c r="AT27" s="33">
        <v>0.88465189873417716</v>
      </c>
      <c r="AU27" s="33">
        <v>1.3528748590755884E-2</v>
      </c>
      <c r="AV27" s="33">
        <v>1</v>
      </c>
      <c r="AW27" s="33">
        <v>1</v>
      </c>
      <c r="AX27" s="33">
        <v>0</v>
      </c>
      <c r="AY27" s="33">
        <v>0</v>
      </c>
      <c r="AZ27" s="33">
        <v>1</v>
      </c>
      <c r="BA27" s="33">
        <v>0.625</v>
      </c>
      <c r="BB27" s="33">
        <v>0.30727762803234471</v>
      </c>
      <c r="BC27" s="33">
        <v>0.54889807162534399</v>
      </c>
      <c r="BD27" s="33">
        <v>0.3237721553240428</v>
      </c>
      <c r="BE27" s="33">
        <v>0.27825383993532743</v>
      </c>
      <c r="BF27" s="33">
        <v>0.31047692013024331</v>
      </c>
      <c r="BG27" s="33">
        <v>0.68085106382978722</v>
      </c>
      <c r="BH27" s="33">
        <v>0.3333333333333332</v>
      </c>
    </row>
    <row r="28" spans="1:60" x14ac:dyDescent="0.25">
      <c r="A28" s="34" t="s">
        <v>919</v>
      </c>
      <c r="B28" s="34" t="s">
        <v>920</v>
      </c>
      <c r="C28" s="62">
        <f t="shared" si="1"/>
        <v>0.49371291015992524</v>
      </c>
      <c r="D28" s="62">
        <f t="shared" si="1"/>
        <v>0.49494060061130307</v>
      </c>
      <c r="E28" s="62">
        <f t="shared" si="1"/>
        <v>0.48803195776585073</v>
      </c>
      <c r="F28" s="62">
        <f t="shared" si="1"/>
        <v>0.48233049271503142</v>
      </c>
      <c r="G28" s="62">
        <f t="shared" si="1"/>
        <v>0.4732850533665241</v>
      </c>
      <c r="H28" s="62">
        <f t="shared" si="1"/>
        <v>0.48234246801145836</v>
      </c>
      <c r="I28" s="62">
        <f t="shared" si="1"/>
        <v>0.4863932121501256</v>
      </c>
      <c r="J28" s="62">
        <f t="shared" si="1"/>
        <v>0.48150623126634257</v>
      </c>
      <c r="K28" s="62">
        <f t="shared" si="1"/>
        <v>0.46672592504087052</v>
      </c>
      <c r="L28" s="42">
        <f t="shared" si="2"/>
        <v>0.6206836918060451</v>
      </c>
      <c r="M28" s="43">
        <f t="shared" si="3"/>
        <v>0.384987944535365</v>
      </c>
      <c r="N28" s="43">
        <v>0.44473964377436703</v>
      </c>
      <c r="O28" s="43">
        <v>0.44881469692026305</v>
      </c>
      <c r="P28" s="43">
        <v>0.42551335250508898</v>
      </c>
      <c r="Q28" s="43">
        <v>0.40554179853016997</v>
      </c>
      <c r="R28" s="43">
        <v>0.37219922481157403</v>
      </c>
      <c r="S28" s="43">
        <v>0.40558452520909505</v>
      </c>
      <c r="T28" s="43">
        <v>0.41984652937926903</v>
      </c>
      <c r="U28" s="43">
        <v>0.40259258561266903</v>
      </c>
      <c r="V28" s="43">
        <v>0.34646111619270398</v>
      </c>
      <c r="W28" s="43">
        <f t="shared" si="4"/>
        <v>0.54851017885341558</v>
      </c>
      <c r="X28" s="43">
        <f t="shared" si="14"/>
        <v>0.69285720475867463</v>
      </c>
      <c r="Y28" s="42">
        <f t="shared" si="5"/>
        <v>0.51718956944921068</v>
      </c>
      <c r="Z28" s="42">
        <f t="shared" si="6"/>
        <v>0.44174170873935359</v>
      </c>
      <c r="AA28" s="42">
        <f t="shared" si="7"/>
        <v>0.64119216219700115</v>
      </c>
      <c r="AB28" s="42">
        <f t="shared" si="8"/>
        <v>0.59391727502809699</v>
      </c>
      <c r="AC28" s="42">
        <f t="shared" si="9"/>
        <v>0.6745584366779408</v>
      </c>
      <c r="AD28" s="42">
        <f t="shared" si="10"/>
        <v>0.77777777777777779</v>
      </c>
      <c r="AE28" s="42">
        <f t="shared" si="11"/>
        <v>0.62623539982030541</v>
      </c>
      <c r="AF28" s="42">
        <f t="shared" si="12"/>
        <v>0.52861950609200659</v>
      </c>
      <c r="AG28" s="42">
        <f t="shared" si="13"/>
        <v>0.24135638297872339</v>
      </c>
      <c r="AH28" s="43">
        <v>0.75686264582350948</v>
      </c>
      <c r="AI28" s="43">
        <v>0.22869169541983728</v>
      </c>
      <c r="AJ28" s="43">
        <v>0.56601436710428543</v>
      </c>
      <c r="AK28" s="33">
        <v>0.62106537530266348</v>
      </c>
      <c r="AL28" s="33">
        <v>0.2624180421760437</v>
      </c>
      <c r="AM28" s="33">
        <v>0.94310958595766947</v>
      </c>
      <c r="AN28" s="33">
        <v>0.2493023255813954</v>
      </c>
      <c r="AO28" s="33">
        <v>0.52815901561760559</v>
      </c>
      <c r="AP28" s="33">
        <v>0.82185163887291546</v>
      </c>
      <c r="AQ28" s="33">
        <v>0.66353824495541991</v>
      </c>
      <c r="AR28" s="33">
        <v>0.29153169828782971</v>
      </c>
      <c r="AS28" s="33">
        <v>0.65778341793570194</v>
      </c>
      <c r="AT28" s="33">
        <v>0.83243670886075938</v>
      </c>
      <c r="AU28" s="33">
        <v>2.3675310033822384E-2</v>
      </c>
      <c r="AV28" s="33">
        <v>1</v>
      </c>
      <c r="AW28" s="33">
        <v>1</v>
      </c>
      <c r="AX28" s="33">
        <v>0.33333333333333343</v>
      </c>
      <c r="AY28" s="33">
        <v>1</v>
      </c>
      <c r="AZ28" s="33">
        <v>1</v>
      </c>
      <c r="BA28" s="33">
        <v>0.66666666666666663</v>
      </c>
      <c r="BB28" s="33">
        <v>0.58580413297394418</v>
      </c>
      <c r="BC28" s="33">
        <v>0.59573002754820981</v>
      </c>
      <c r="BD28" s="33">
        <v>0.46313083479908002</v>
      </c>
      <c r="BE28" s="33">
        <v>0.49442198868229587</v>
      </c>
      <c r="BF28" s="33">
        <v>0.56119517333844093</v>
      </c>
      <c r="BG28" s="33">
        <v>0.17021276595744689</v>
      </c>
      <c r="BH28" s="33">
        <v>0.31249999999999989</v>
      </c>
    </row>
    <row r="29" spans="1:60" x14ac:dyDescent="0.25">
      <c r="A29" s="34" t="s">
        <v>921</v>
      </c>
      <c r="B29" s="34" t="s">
        <v>922</v>
      </c>
      <c r="C29" s="62">
        <f t="shared" si="1"/>
        <v>0.63337373367187044</v>
      </c>
      <c r="D29" s="62">
        <f t="shared" si="1"/>
        <v>0.62647775251260396</v>
      </c>
      <c r="E29" s="62">
        <f t="shared" si="1"/>
        <v>0.6117066079771073</v>
      </c>
      <c r="F29" s="62">
        <f t="shared" si="1"/>
        <v>0.59464638006061499</v>
      </c>
      <c r="G29" s="62">
        <f t="shared" si="1"/>
        <v>0.5848749277285108</v>
      </c>
      <c r="H29" s="62">
        <f t="shared" si="1"/>
        <v>0.62220687471417024</v>
      </c>
      <c r="I29" s="62">
        <f t="shared" si="1"/>
        <v>0.59701699996663671</v>
      </c>
      <c r="J29" s="62">
        <f t="shared" si="1"/>
        <v>0.58296928817783333</v>
      </c>
      <c r="K29" s="62">
        <f t="shared" si="1"/>
        <v>0.56662611441080224</v>
      </c>
      <c r="L29" s="42">
        <f t="shared" si="2"/>
        <v>0.62924153501205959</v>
      </c>
      <c r="M29" s="43">
        <f t="shared" si="3"/>
        <v>0.40138937330648322</v>
      </c>
      <c r="N29" s="43">
        <v>0.80400778722546107</v>
      </c>
      <c r="O29" s="43">
        <v>0.78763239240489302</v>
      </c>
      <c r="P29" s="43">
        <v>0.75199506984970199</v>
      </c>
      <c r="Q29" s="43">
        <v>0.70975672893372799</v>
      </c>
      <c r="R29" s="43">
        <v>0.68496547762840199</v>
      </c>
      <c r="S29" s="43">
        <v>0.777409703566878</v>
      </c>
      <c r="T29" s="43">
        <v>0.71570214269777199</v>
      </c>
      <c r="U29" s="43">
        <v>0.68007443354219399</v>
      </c>
      <c r="V29" s="43">
        <v>0.63728888491943203</v>
      </c>
      <c r="W29" s="43">
        <f t="shared" si="4"/>
        <v>0.55785018876329961</v>
      </c>
      <c r="X29" s="43">
        <f t="shared" si="14"/>
        <v>0.70063288126081957</v>
      </c>
      <c r="Y29" s="42">
        <f t="shared" si="5"/>
        <v>0.52731486062909927</v>
      </c>
      <c r="Z29" s="42">
        <f t="shared" si="6"/>
        <v>0.31613634540607299</v>
      </c>
      <c r="AA29" s="42">
        <f t="shared" si="7"/>
        <v>0.64083481890111416</v>
      </c>
      <c r="AB29" s="42">
        <f t="shared" si="8"/>
        <v>0.74711473011691198</v>
      </c>
      <c r="AC29" s="42">
        <f t="shared" si="9"/>
        <v>0.68545659526493841</v>
      </c>
      <c r="AD29" s="42">
        <f t="shared" si="10"/>
        <v>0.66666666666666663</v>
      </c>
      <c r="AE29" s="42">
        <f t="shared" si="11"/>
        <v>0.74977538185085368</v>
      </c>
      <c r="AF29" s="42">
        <f t="shared" si="12"/>
        <v>0.47698087427254088</v>
      </c>
      <c r="AG29" s="42">
        <f t="shared" si="13"/>
        <v>0.32579787234042556</v>
      </c>
      <c r="AH29" s="43">
        <v>0.55179215587092967</v>
      </c>
      <c r="AI29" s="43">
        <v>0.49089059792620215</v>
      </c>
      <c r="AJ29" s="43">
        <v>0.53926182809016598</v>
      </c>
      <c r="AK29" s="33">
        <v>0.49727602905569013</v>
      </c>
      <c r="AL29" s="33">
        <v>0.13499666175645586</v>
      </c>
      <c r="AM29" s="33">
        <v>0.78588006371292884</v>
      </c>
      <c r="AN29" s="33">
        <v>0.74009302325581394</v>
      </c>
      <c r="AO29" s="33">
        <v>0.41883577851396114</v>
      </c>
      <c r="AP29" s="33">
        <v>0.52731454859114424</v>
      </c>
      <c r="AQ29" s="33">
        <v>0.73205068043172217</v>
      </c>
      <c r="AR29" s="33">
        <v>0.6683248496066635</v>
      </c>
      <c r="AS29" s="33">
        <v>0.7176395939086293</v>
      </c>
      <c r="AT29" s="33">
        <v>0.85537974683544293</v>
      </c>
      <c r="AU29" s="33">
        <v>5.6369785794815358E-2</v>
      </c>
      <c r="AV29" s="33">
        <v>1</v>
      </c>
      <c r="AW29" s="33">
        <v>1</v>
      </c>
      <c r="AX29" s="33">
        <v>0</v>
      </c>
      <c r="AY29" s="33">
        <v>1</v>
      </c>
      <c r="AZ29" s="33">
        <v>1</v>
      </c>
      <c r="BA29" s="33">
        <v>0.66666666666666663</v>
      </c>
      <c r="BB29" s="33">
        <v>0.83288409703504085</v>
      </c>
      <c r="BC29" s="33">
        <v>0.24655647382920098</v>
      </c>
      <c r="BD29" s="33">
        <v>0.48491408469760522</v>
      </c>
      <c r="BE29" s="33">
        <v>0.61487469684721097</v>
      </c>
      <c r="BF29" s="33">
        <v>0.56157824171614645</v>
      </c>
      <c r="BG29" s="33">
        <v>0.27659574468085113</v>
      </c>
      <c r="BH29" s="33">
        <v>0.375</v>
      </c>
    </row>
    <row r="30" spans="1:60" x14ac:dyDescent="0.25">
      <c r="A30" s="34" t="s">
        <v>923</v>
      </c>
      <c r="B30" s="34" t="s">
        <v>924</v>
      </c>
      <c r="C30" s="62">
        <f t="shared" si="1"/>
        <v>0.5014114406278718</v>
      </c>
      <c r="D30" s="62">
        <f t="shared" si="1"/>
        <v>0.49899774881603354</v>
      </c>
      <c r="E30" s="62">
        <f t="shared" si="1"/>
        <v>0.49407028641121131</v>
      </c>
      <c r="F30" s="62">
        <f t="shared" si="1"/>
        <v>0.49105231217475059</v>
      </c>
      <c r="G30" s="62">
        <f t="shared" si="1"/>
        <v>0.48737266585040362</v>
      </c>
      <c r="H30" s="62">
        <f t="shared" si="1"/>
        <v>0.49536526186012969</v>
      </c>
      <c r="I30" s="62">
        <f t="shared" si="1"/>
        <v>0.48668743448204471</v>
      </c>
      <c r="J30" s="62">
        <f t="shared" si="1"/>
        <v>0.47850993058175684</v>
      </c>
      <c r="K30" s="62">
        <f t="shared" si="1"/>
        <v>0.48205863134970017</v>
      </c>
      <c r="L30" s="42">
        <f t="shared" si="2"/>
        <v>0.60139662610376521</v>
      </c>
      <c r="M30" s="43">
        <f t="shared" si="3"/>
        <v>0.48219064784446364</v>
      </c>
      <c r="N30" s="43">
        <v>0.40006821432768902</v>
      </c>
      <c r="O30" s="43">
        <v>0.39090988437674701</v>
      </c>
      <c r="P30" s="43">
        <v>0.37165928142151899</v>
      </c>
      <c r="Q30" s="43">
        <v>0.35945986924000001</v>
      </c>
      <c r="R30" s="43">
        <v>0.34410844797072998</v>
      </c>
      <c r="S30" s="43">
        <v>0.37679504468501201</v>
      </c>
      <c r="T30" s="43">
        <v>0.34118653894499601</v>
      </c>
      <c r="U30" s="43">
        <v>0.30451525198196699</v>
      </c>
      <c r="V30" s="43">
        <v>0.32086733999664602</v>
      </c>
      <c r="W30" s="43">
        <f t="shared" si="4"/>
        <v>0.51489666034830217</v>
      </c>
      <c r="X30" s="43">
        <f t="shared" si="14"/>
        <v>0.68789659185922825</v>
      </c>
      <c r="Y30" s="42">
        <f t="shared" si="5"/>
        <v>0.62954635103097101</v>
      </c>
      <c r="Z30" s="42">
        <f t="shared" si="6"/>
        <v>0.5668409012689386</v>
      </c>
      <c r="AA30" s="42">
        <f t="shared" si="7"/>
        <v>0.47841868210157301</v>
      </c>
      <c r="AB30" s="42">
        <f t="shared" si="8"/>
        <v>0.38478070699172601</v>
      </c>
      <c r="AC30" s="42">
        <f t="shared" si="9"/>
        <v>0.74295377677564811</v>
      </c>
      <c r="AD30" s="42">
        <f t="shared" si="10"/>
        <v>0.77777777777777779</v>
      </c>
      <c r="AE30" s="42">
        <f t="shared" si="11"/>
        <v>0.54295822102425895</v>
      </c>
      <c r="AF30" s="42">
        <f t="shared" si="12"/>
        <v>0.5550284588094947</v>
      </c>
      <c r="AG30" s="42">
        <f t="shared" si="13"/>
        <v>0.40935283687943264</v>
      </c>
      <c r="AH30" s="43">
        <v>0.4176738723442508</v>
      </c>
      <c r="AI30" s="43">
        <v>0.575250541164813</v>
      </c>
      <c r="AJ30" s="43">
        <v>0.89571463958384945</v>
      </c>
      <c r="AK30" s="33">
        <v>0.89467312348668293</v>
      </c>
      <c r="AL30" s="33">
        <v>0.23900867905119427</v>
      </c>
      <c r="AM30" s="33">
        <v>0.90528920203038432</v>
      </c>
      <c r="AN30" s="33">
        <v>0</v>
      </c>
      <c r="AO30" s="33">
        <v>5.6318031235210966E-2</v>
      </c>
      <c r="AP30" s="33">
        <v>0.70488786658999414</v>
      </c>
      <c r="AQ30" s="33">
        <v>0.72559831065227587</v>
      </c>
      <c r="AR30" s="33">
        <v>0.1878759833410458</v>
      </c>
      <c r="AS30" s="33">
        <v>0.44162436548223338</v>
      </c>
      <c r="AT30" s="33">
        <v>0.52484177215189876</v>
      </c>
      <c r="AU30" s="33">
        <v>0.22886133032694425</v>
      </c>
      <c r="AV30" s="33">
        <v>1</v>
      </c>
      <c r="AW30" s="33">
        <v>1</v>
      </c>
      <c r="AX30" s="33">
        <v>0.33333333333333343</v>
      </c>
      <c r="AY30" s="33">
        <v>1</v>
      </c>
      <c r="AZ30" s="33">
        <v>1</v>
      </c>
      <c r="BA30" s="33">
        <v>0.4583333333333332</v>
      </c>
      <c r="BB30" s="33">
        <v>0.62758310871518463</v>
      </c>
      <c r="BC30" s="33">
        <v>9.0220385674930806E-2</v>
      </c>
      <c r="BD30" s="33">
        <v>0.58801244757137061</v>
      </c>
      <c r="BE30" s="33">
        <v>0.70315278900565892</v>
      </c>
      <c r="BF30" s="33">
        <v>0.83872821298601807</v>
      </c>
      <c r="BG30" s="33">
        <v>0.29787234042553201</v>
      </c>
      <c r="BH30" s="33">
        <v>0.52083333333333326</v>
      </c>
    </row>
    <row r="31" spans="1:60" x14ac:dyDescent="0.25">
      <c r="A31" s="34" t="s">
        <v>925</v>
      </c>
      <c r="B31" s="34" t="s">
        <v>926</v>
      </c>
      <c r="C31" s="62">
        <f t="shared" si="1"/>
        <v>0.45224063709436935</v>
      </c>
      <c r="D31" s="62">
        <f t="shared" si="1"/>
        <v>0.45358059296492842</v>
      </c>
      <c r="E31" s="62">
        <f t="shared" si="1"/>
        <v>0.44603177911636271</v>
      </c>
      <c r="F31" s="62">
        <f t="shared" si="1"/>
        <v>0.43978615301492108</v>
      </c>
      <c r="G31" s="62">
        <f t="shared" si="1"/>
        <v>0.42984636548549787</v>
      </c>
      <c r="H31" s="62">
        <f t="shared" si="1"/>
        <v>0.4397992867528589</v>
      </c>
      <c r="I31" s="62">
        <f t="shared" si="1"/>
        <v>0.44423812646671357</v>
      </c>
      <c r="J31" s="62">
        <f t="shared" si="1"/>
        <v>0.43888199658821186</v>
      </c>
      <c r="K31" s="62">
        <f t="shared" si="1"/>
        <v>0.42261358861990572</v>
      </c>
      <c r="L31" s="42">
        <f t="shared" si="2"/>
        <v>0.4942908148238282</v>
      </c>
      <c r="M31" s="43">
        <f t="shared" si="3"/>
        <v>0.41406282320180438</v>
      </c>
      <c r="N31" s="43">
        <v>0.44473964377436703</v>
      </c>
      <c r="O31" s="43">
        <v>0.44881469692026305</v>
      </c>
      <c r="P31" s="43">
        <v>0.42551335250508898</v>
      </c>
      <c r="Q31" s="43">
        <v>0.40554179853016997</v>
      </c>
      <c r="R31" s="43">
        <v>0.37219922481157403</v>
      </c>
      <c r="S31" s="43">
        <v>0.40558452520909505</v>
      </c>
      <c r="T31" s="43">
        <v>0.41984652937926903</v>
      </c>
      <c r="U31" s="43">
        <v>0.40259258561266903</v>
      </c>
      <c r="V31" s="43">
        <v>0.34646111619270398</v>
      </c>
      <c r="W31" s="43">
        <f t="shared" si="4"/>
        <v>0.54121719146989777</v>
      </c>
      <c r="X31" s="43">
        <f t="shared" si="14"/>
        <v>0.44736443817775856</v>
      </c>
      <c r="Y31" s="42">
        <f t="shared" si="5"/>
        <v>0.49649080234142434</v>
      </c>
      <c r="Z31" s="42">
        <f t="shared" si="6"/>
        <v>0.31906252168378169</v>
      </c>
      <c r="AA31" s="42">
        <f t="shared" si="7"/>
        <v>0.53031431866612289</v>
      </c>
      <c r="AB31" s="42">
        <f t="shared" si="8"/>
        <v>0.81900112318826246</v>
      </c>
      <c r="AC31" s="42">
        <f t="shared" si="9"/>
        <v>9.7707628711011969E-3</v>
      </c>
      <c r="AD31" s="42">
        <f t="shared" si="10"/>
        <v>0.66666666666666663</v>
      </c>
      <c r="AE31" s="42">
        <f t="shared" si="11"/>
        <v>0.66565588499550787</v>
      </c>
      <c r="AF31" s="42">
        <f t="shared" si="12"/>
        <v>0.44736323505609094</v>
      </c>
      <c r="AG31" s="42">
        <f t="shared" si="13"/>
        <v>0.38076241134751782</v>
      </c>
      <c r="AH31" s="43">
        <v>0.36331724995461173</v>
      </c>
      <c r="AI31" s="43">
        <v>0.65327925912564333</v>
      </c>
      <c r="AJ31" s="43">
        <v>0.47287589794401785</v>
      </c>
      <c r="AK31" s="33">
        <v>0.4567191283292979</v>
      </c>
      <c r="AL31" s="33">
        <v>0.18140591503826542</v>
      </c>
      <c r="AM31" s="33">
        <v>0.81338652139463619</v>
      </c>
      <c r="AN31" s="33">
        <v>0.31032558139534883</v>
      </c>
      <c r="AO31" s="33">
        <v>0.37671557027922398</v>
      </c>
      <c r="AP31" s="33">
        <v>0.46578493387004016</v>
      </c>
      <c r="AQ31" s="33">
        <v>0.68535898639136539</v>
      </c>
      <c r="AR31" s="33">
        <v>0.70222119389171678</v>
      </c>
      <c r="AS31" s="33">
        <v>0.88895939086294418</v>
      </c>
      <c r="AT31" s="33">
        <v>0.86582278481012664</v>
      </c>
      <c r="AU31" s="33">
        <v>2.9312288613303591E-2</v>
      </c>
      <c r="AV31" s="33">
        <v>0</v>
      </c>
      <c r="AW31" s="33">
        <v>0</v>
      </c>
      <c r="AX31" s="33">
        <v>0</v>
      </c>
      <c r="AY31" s="33">
        <v>1</v>
      </c>
      <c r="AZ31" s="33">
        <v>1</v>
      </c>
      <c r="BA31" s="33">
        <v>0.75000000000000011</v>
      </c>
      <c r="BB31" s="33">
        <v>0.58131176999101553</v>
      </c>
      <c r="BC31" s="33">
        <v>0.3863636363636358</v>
      </c>
      <c r="BD31" s="33">
        <v>0.46773102421864432</v>
      </c>
      <c r="BE31" s="33">
        <v>0.50881164106709786</v>
      </c>
      <c r="BF31" s="33">
        <v>0.42654663857498559</v>
      </c>
      <c r="BG31" s="33">
        <v>0.55319148936170226</v>
      </c>
      <c r="BH31" s="33">
        <v>0.2083333333333334</v>
      </c>
    </row>
    <row r="32" spans="1:60" x14ac:dyDescent="0.25">
      <c r="A32" s="34" t="s">
        <v>927</v>
      </c>
      <c r="B32" s="34" t="s">
        <v>928</v>
      </c>
      <c r="C32" s="62">
        <f t="shared" si="1"/>
        <v>0.50933874667547052</v>
      </c>
      <c r="D32" s="62">
        <f t="shared" si="1"/>
        <v>0.51052886239647033</v>
      </c>
      <c r="E32" s="62">
        <f t="shared" si="1"/>
        <v>0.50383401334876732</v>
      </c>
      <c r="F32" s="62">
        <f t="shared" si="1"/>
        <v>0.49831338072450115</v>
      </c>
      <c r="G32" s="62">
        <f t="shared" si="1"/>
        <v>0.48956333905482574</v>
      </c>
      <c r="H32" s="62">
        <f t="shared" si="1"/>
        <v>0.49832497193472197</v>
      </c>
      <c r="I32" s="62">
        <f t="shared" si="1"/>
        <v>0.50224682978797774</v>
      </c>
      <c r="J32" s="62">
        <f t="shared" si="1"/>
        <v>0.49751559970987175</v>
      </c>
      <c r="K32" s="62">
        <f t="shared" si="1"/>
        <v>0.48322521696576737</v>
      </c>
      <c r="L32" s="42">
        <f t="shared" si="2"/>
        <v>0.58404615656635084</v>
      </c>
      <c r="M32" s="43">
        <f t="shared" si="3"/>
        <v>0.48925924964335399</v>
      </c>
      <c r="N32" s="43">
        <v>0.44473964377436703</v>
      </c>
      <c r="O32" s="43">
        <v>0.44881469692026305</v>
      </c>
      <c r="P32" s="43">
        <v>0.42551335250508898</v>
      </c>
      <c r="Q32" s="43">
        <v>0.40554179853016997</v>
      </c>
      <c r="R32" s="43">
        <v>0.37219922481157403</v>
      </c>
      <c r="S32" s="43">
        <v>0.40558452520909505</v>
      </c>
      <c r="T32" s="43">
        <v>0.41984652937926903</v>
      </c>
      <c r="U32" s="43">
        <v>0.40259258561266903</v>
      </c>
      <c r="V32" s="43">
        <v>0.34646111619270398</v>
      </c>
      <c r="W32" s="43">
        <f t="shared" si="4"/>
        <v>0.57979261287117323</v>
      </c>
      <c r="X32" s="43">
        <f t="shared" si="14"/>
        <v>0.58829970026152834</v>
      </c>
      <c r="Y32" s="42">
        <f t="shared" si="5"/>
        <v>0.49818696924182843</v>
      </c>
      <c r="Z32" s="42">
        <f t="shared" si="6"/>
        <v>0.35692048686840822</v>
      </c>
      <c r="AA32" s="42">
        <f t="shared" si="7"/>
        <v>0.73423247398621094</v>
      </c>
      <c r="AB32" s="42">
        <f t="shared" si="8"/>
        <v>0.72983052138824522</v>
      </c>
      <c r="AC32" s="42">
        <f t="shared" si="9"/>
        <v>0.37730176625328821</v>
      </c>
      <c r="AD32" s="42">
        <f t="shared" si="10"/>
        <v>0.88888888888888895</v>
      </c>
      <c r="AE32" s="42">
        <f t="shared" si="11"/>
        <v>0.4987084456424079</v>
      </c>
      <c r="AF32" s="42">
        <f t="shared" si="12"/>
        <v>0.48450254183989949</v>
      </c>
      <c r="AG32" s="42">
        <f t="shared" si="13"/>
        <v>0.49401595744680843</v>
      </c>
      <c r="AH32" s="43">
        <v>0.64656104452151941</v>
      </c>
      <c r="AI32" s="43">
        <v>0.25944400489333908</v>
      </c>
      <c r="AJ32" s="43">
        <v>0.58855585831062673</v>
      </c>
      <c r="AK32" s="33">
        <v>0.57838983050847459</v>
      </c>
      <c r="AL32" s="33">
        <v>0.13545114322834187</v>
      </c>
      <c r="AM32" s="33">
        <v>0.85243057830890556</v>
      </c>
      <c r="AN32" s="33">
        <v>0.7812093023255815</v>
      </c>
      <c r="AO32" s="33">
        <v>0.58542356838618081</v>
      </c>
      <c r="AP32" s="33">
        <v>0.72110408280621052</v>
      </c>
      <c r="AQ32" s="33">
        <v>0.73099483810417631</v>
      </c>
      <c r="AR32" s="33">
        <v>0.5972929199444702</v>
      </c>
      <c r="AS32" s="33">
        <v>0.85596446700507589</v>
      </c>
      <c r="AT32" s="33">
        <v>0.7362341772151898</v>
      </c>
      <c r="AU32" s="33">
        <v>0.13190529875986451</v>
      </c>
      <c r="AV32" s="33">
        <v>0</v>
      </c>
      <c r="AW32" s="33">
        <v>1</v>
      </c>
      <c r="AX32" s="33">
        <v>0.66666666666666674</v>
      </c>
      <c r="AY32" s="33">
        <v>1</v>
      </c>
      <c r="AZ32" s="33">
        <v>1</v>
      </c>
      <c r="BA32" s="33">
        <v>0.4583333333333332</v>
      </c>
      <c r="BB32" s="33">
        <v>0.53908355795148266</v>
      </c>
      <c r="BC32" s="33">
        <v>0.33402203856749257</v>
      </c>
      <c r="BD32" s="33">
        <v>0.54322825057502377</v>
      </c>
      <c r="BE32" s="33">
        <v>0.56200485044462412</v>
      </c>
      <c r="BF32" s="33">
        <v>0.49875502777245745</v>
      </c>
      <c r="BG32" s="33">
        <v>0.42553191489361697</v>
      </c>
      <c r="BH32" s="33">
        <v>0.56249999999999989</v>
      </c>
    </row>
    <row r="33" spans="1:60" x14ac:dyDescent="0.25">
      <c r="A33" s="34" t="s">
        <v>929</v>
      </c>
      <c r="B33" s="34" t="s">
        <v>930</v>
      </c>
      <c r="C33" s="62">
        <f t="shared" si="1"/>
        <v>0.49713134336166886</v>
      </c>
      <c r="D33" s="62">
        <f t="shared" si="1"/>
        <v>0.4946967688226081</v>
      </c>
      <c r="E33" s="62">
        <f t="shared" si="1"/>
        <v>0.48972603328240177</v>
      </c>
      <c r="F33" s="62">
        <f t="shared" si="1"/>
        <v>0.48668112050112278</v>
      </c>
      <c r="G33" s="62">
        <f t="shared" si="1"/>
        <v>0.48296817201363162</v>
      </c>
      <c r="H33" s="62">
        <f t="shared" si="1"/>
        <v>0.49103246574724013</v>
      </c>
      <c r="I33" s="62">
        <f t="shared" si="1"/>
        <v>0.48227668266543244</v>
      </c>
      <c r="J33" s="62">
        <f t="shared" si="1"/>
        <v>0.47402309376803303</v>
      </c>
      <c r="K33" s="62">
        <f t="shared" si="1"/>
        <v>0.47760513378606578</v>
      </c>
      <c r="L33" s="42">
        <f t="shared" si="2"/>
        <v>0.58255795987427272</v>
      </c>
      <c r="M33" s="43">
        <f t="shared" si="3"/>
        <v>0.49192516241450535</v>
      </c>
      <c r="N33" s="43">
        <v>0.40006821432768902</v>
      </c>
      <c r="O33" s="43">
        <v>0.39090988437674701</v>
      </c>
      <c r="P33" s="43">
        <v>0.37165928142151899</v>
      </c>
      <c r="Q33" s="43">
        <v>0.35945986924000001</v>
      </c>
      <c r="R33" s="43">
        <v>0.34410844797072998</v>
      </c>
      <c r="S33" s="43">
        <v>0.37679504468501201</v>
      </c>
      <c r="T33" s="43">
        <v>0.34118653894499601</v>
      </c>
      <c r="U33" s="43">
        <v>0.30451525198196699</v>
      </c>
      <c r="V33" s="43">
        <v>0.32086733999664602</v>
      </c>
      <c r="W33" s="43">
        <f t="shared" si="4"/>
        <v>0.51898198413581764</v>
      </c>
      <c r="X33" s="43">
        <f t="shared" si="14"/>
        <v>0.64613393561272781</v>
      </c>
      <c r="Y33" s="42">
        <f t="shared" si="5"/>
        <v>0.5163245558071804</v>
      </c>
      <c r="Z33" s="42">
        <f t="shared" si="6"/>
        <v>0.41486749917788446</v>
      </c>
      <c r="AA33" s="42">
        <f t="shared" si="7"/>
        <v>0.56528314935002899</v>
      </c>
      <c r="AB33" s="42">
        <f t="shared" si="8"/>
        <v>0.57945273220817661</v>
      </c>
      <c r="AC33" s="42">
        <f t="shared" si="9"/>
        <v>0.52048102217211567</v>
      </c>
      <c r="AD33" s="42">
        <f t="shared" si="10"/>
        <v>0.88888888888888895</v>
      </c>
      <c r="AE33" s="42">
        <f t="shared" si="11"/>
        <v>0.52903189577717868</v>
      </c>
      <c r="AF33" s="42">
        <f t="shared" si="12"/>
        <v>0.60641238156659938</v>
      </c>
      <c r="AG33" s="42">
        <f t="shared" si="13"/>
        <v>0.37743794326241126</v>
      </c>
      <c r="AH33" s="43">
        <v>0.71545012058468294</v>
      </c>
      <c r="AI33" s="43">
        <v>0.23629788421610021</v>
      </c>
      <c r="AJ33" s="43">
        <v>0.59722566262075794</v>
      </c>
      <c r="AK33" s="33">
        <v>0.60986682808716708</v>
      </c>
      <c r="AL33" s="33">
        <v>0.21986817026860189</v>
      </c>
      <c r="AM33" s="33">
        <v>0.74586904602982051</v>
      </c>
      <c r="AN33" s="33">
        <v>0.15348837209302318</v>
      </c>
      <c r="AO33" s="33">
        <v>0.43066729768102224</v>
      </c>
      <c r="AP33" s="33">
        <v>0.68867165037377809</v>
      </c>
      <c r="AQ33" s="33">
        <v>0.80771938057250114</v>
      </c>
      <c r="AR33" s="33">
        <v>0.47200370198981956</v>
      </c>
      <c r="AS33" s="33">
        <v>0.71002538071065979</v>
      </c>
      <c r="AT33" s="33">
        <v>0.55632911392405049</v>
      </c>
      <c r="AU33" s="33">
        <v>0.56144306651634701</v>
      </c>
      <c r="AV33" s="33">
        <v>0</v>
      </c>
      <c r="AW33" s="33">
        <v>1</v>
      </c>
      <c r="AX33" s="33">
        <v>0.66666666666666674</v>
      </c>
      <c r="AY33" s="33">
        <v>1</v>
      </c>
      <c r="AZ33" s="33">
        <v>1</v>
      </c>
      <c r="BA33" s="33">
        <v>0.4583333333333332</v>
      </c>
      <c r="BB33" s="33">
        <v>0.59973045822102411</v>
      </c>
      <c r="BC33" s="33">
        <v>0.29269972451790621</v>
      </c>
      <c r="BD33" s="33">
        <v>0.56717629549452031</v>
      </c>
      <c r="BE33" s="33">
        <v>0.80404203718674216</v>
      </c>
      <c r="BF33" s="33">
        <v>0.76173146906722855</v>
      </c>
      <c r="BG33" s="33">
        <v>0.23404255319148926</v>
      </c>
      <c r="BH33" s="33">
        <v>0.52083333333333326</v>
      </c>
    </row>
    <row r="34" spans="1:60" x14ac:dyDescent="0.25">
      <c r="A34" s="34" t="s">
        <v>931</v>
      </c>
      <c r="B34" s="34" t="s">
        <v>932</v>
      </c>
      <c r="C34" s="62">
        <f t="shared" si="1"/>
        <v>0.69514201288400745</v>
      </c>
      <c r="D34" s="62">
        <f t="shared" si="1"/>
        <v>0.68886464995979257</v>
      </c>
      <c r="E34" s="62">
        <f t="shared" si="1"/>
        <v>0.67545918145646855</v>
      </c>
      <c r="F34" s="62">
        <f t="shared" si="1"/>
        <v>0.66004882311097057</v>
      </c>
      <c r="G34" s="62">
        <f t="shared" si="1"/>
        <v>0.65125940504257962</v>
      </c>
      <c r="H34" s="62">
        <f t="shared" si="1"/>
        <v>0.68498286585327028</v>
      </c>
      <c r="I34" s="62">
        <f t="shared" si="1"/>
        <v>0.66218534400887119</v>
      </c>
      <c r="J34" s="62">
        <f t="shared" si="1"/>
        <v>0.64954855286541413</v>
      </c>
      <c r="K34" s="62">
        <f t="shared" si="1"/>
        <v>0.63492147947857902</v>
      </c>
      <c r="L34" s="42">
        <f t="shared" si="2"/>
        <v>0.52155486547690466</v>
      </c>
      <c r="M34" s="43">
        <f t="shared" si="3"/>
        <v>0.72884789603849176</v>
      </c>
      <c r="N34" s="43">
        <v>0.80400778722546107</v>
      </c>
      <c r="O34" s="43">
        <v>0.78763239240489302</v>
      </c>
      <c r="P34" s="43">
        <v>0.75199506984970199</v>
      </c>
      <c r="Q34" s="43">
        <v>0.70975672893372799</v>
      </c>
      <c r="R34" s="43">
        <v>0.68496547762840199</v>
      </c>
      <c r="S34" s="43">
        <v>0.777409703566878</v>
      </c>
      <c r="T34" s="43">
        <v>0.71570214269777199</v>
      </c>
      <c r="U34" s="43">
        <v>0.68007443354219399</v>
      </c>
      <c r="V34" s="43">
        <v>0.63728888491943203</v>
      </c>
      <c r="W34" s="43">
        <f t="shared" si="4"/>
        <v>0.55405968283380935</v>
      </c>
      <c r="X34" s="43">
        <f t="shared" si="14"/>
        <v>0.48905004812000002</v>
      </c>
      <c r="Y34" s="42">
        <f t="shared" si="5"/>
        <v>0.61185825656021686</v>
      </c>
      <c r="Z34" s="42">
        <f t="shared" si="6"/>
        <v>0.49945459135584569</v>
      </c>
      <c r="AA34" s="42">
        <f t="shared" si="7"/>
        <v>0.46331217151167847</v>
      </c>
      <c r="AB34" s="42">
        <f t="shared" si="8"/>
        <v>0.64161371190749661</v>
      </c>
      <c r="AC34" s="42">
        <f t="shared" si="9"/>
        <v>6.8771138669673146E-2</v>
      </c>
      <c r="AD34" s="42">
        <f t="shared" si="10"/>
        <v>0.88888888888888895</v>
      </c>
      <c r="AE34" s="42">
        <f t="shared" si="11"/>
        <v>0.50949011680143796</v>
      </c>
      <c r="AF34" s="42">
        <f t="shared" si="12"/>
        <v>0.67866210413372108</v>
      </c>
      <c r="AG34" s="42">
        <f t="shared" si="13"/>
        <v>0.77903368794326244</v>
      </c>
      <c r="AH34" s="43">
        <v>0.71557929719085833</v>
      </c>
      <c r="AI34" s="43">
        <v>0.35085997583385964</v>
      </c>
      <c r="AJ34" s="43">
        <v>0.76913549665593262</v>
      </c>
      <c r="AK34" s="33">
        <v>0.77572639225181594</v>
      </c>
      <c r="AL34" s="33">
        <v>0.22318279045987546</v>
      </c>
      <c r="AM34" s="33">
        <v>0.1960171563385161</v>
      </c>
      <c r="AN34" s="33">
        <v>0.38083720930232579</v>
      </c>
      <c r="AO34" s="33">
        <v>0.50591575958353074</v>
      </c>
      <c r="AP34" s="33">
        <v>0.5214491086831512</v>
      </c>
      <c r="AQ34" s="33">
        <v>0.71234162365086817</v>
      </c>
      <c r="AR34" s="33">
        <v>0.69585839888940315</v>
      </c>
      <c r="AS34" s="33">
        <v>0.65651438240270743</v>
      </c>
      <c r="AT34" s="33">
        <v>0.57246835443037958</v>
      </c>
      <c r="AU34" s="33">
        <v>0.20631341600901942</v>
      </c>
      <c r="AV34" s="33">
        <v>0</v>
      </c>
      <c r="AW34" s="33">
        <v>0</v>
      </c>
      <c r="AX34" s="33">
        <v>0.66666666666666674</v>
      </c>
      <c r="AY34" s="33">
        <v>1</v>
      </c>
      <c r="AZ34" s="33">
        <v>1</v>
      </c>
      <c r="BA34" s="33">
        <v>0.29166666666666685</v>
      </c>
      <c r="BB34" s="33">
        <v>0.72731356693620908</v>
      </c>
      <c r="BC34" s="33">
        <v>0.31267217630853933</v>
      </c>
      <c r="BD34" s="33">
        <v>0.80449194966851578</v>
      </c>
      <c r="BE34" s="33">
        <v>0.89474535165723523</v>
      </c>
      <c r="BF34" s="33">
        <v>0.7027389389005938</v>
      </c>
      <c r="BG34" s="33">
        <v>0.78723404255319163</v>
      </c>
      <c r="BH34" s="33">
        <v>0.77083333333333315</v>
      </c>
    </row>
    <row r="35" spans="1:60" x14ac:dyDescent="0.25">
      <c r="A35" s="34" t="s">
        <v>933</v>
      </c>
      <c r="B35" s="34" t="s">
        <v>934</v>
      </c>
      <c r="C35" s="62">
        <f t="shared" si="1"/>
        <v>0.67182608127845933</v>
      </c>
      <c r="D35" s="62">
        <f t="shared" si="1"/>
        <v>0.65935943732164426</v>
      </c>
      <c r="E35" s="62">
        <f t="shared" si="1"/>
        <v>0.64841163549284342</v>
      </c>
      <c r="F35" s="62">
        <f t="shared" si="1"/>
        <v>0.62744892007087805</v>
      </c>
      <c r="G35" s="62">
        <f t="shared" si="1"/>
        <v>0.61758824866547501</v>
      </c>
      <c r="H35" s="62">
        <f t="shared" si="1"/>
        <v>0.66051023138150833</v>
      </c>
      <c r="I35" s="62">
        <f t="shared" si="1"/>
        <v>0.64222099513143704</v>
      </c>
      <c r="J35" s="62">
        <f t="shared" si="1"/>
        <v>0.62293125875470545</v>
      </c>
      <c r="K35" s="62">
        <f t="shared" si="1"/>
        <v>0.59908076832915724</v>
      </c>
      <c r="L35" s="42">
        <f t="shared" si="2"/>
        <v>0.61922914050636657</v>
      </c>
      <c r="M35" s="43">
        <f t="shared" si="3"/>
        <v>0.4200640756227414</v>
      </c>
      <c r="N35" s="43">
        <v>0.89115222900822311</v>
      </c>
      <c r="O35" s="43">
        <v>0.86276650811853706</v>
      </c>
      <c r="P35" s="43">
        <v>0.83750486080679298</v>
      </c>
      <c r="Q35" s="43">
        <v>0.78814839122408997</v>
      </c>
      <c r="R35" s="43">
        <v>0.76442604569680905</v>
      </c>
      <c r="S35" s="43">
        <v>0.86540322512552603</v>
      </c>
      <c r="T35" s="43">
        <v>0.82307038854194503</v>
      </c>
      <c r="U35" s="43">
        <v>0.77732329444370896</v>
      </c>
      <c r="V35" s="43">
        <v>0.71888437566258201</v>
      </c>
      <c r="W35" s="43">
        <f t="shared" si="4"/>
        <v>0.60261625586022749</v>
      </c>
      <c r="X35" s="43">
        <f t="shared" si="14"/>
        <v>0.63584202515250565</v>
      </c>
      <c r="Y35" s="42">
        <f t="shared" si="5"/>
        <v>0.52469589796492111</v>
      </c>
      <c r="Z35" s="42">
        <f t="shared" si="6"/>
        <v>0.29004024539460788</v>
      </c>
      <c r="AA35" s="42">
        <f t="shared" si="7"/>
        <v>0.68544564337381542</v>
      </c>
      <c r="AB35" s="42">
        <f t="shared" si="8"/>
        <v>0.91028323670756539</v>
      </c>
      <c r="AC35" s="42">
        <f t="shared" si="9"/>
        <v>0.36114242765877513</v>
      </c>
      <c r="AD35" s="42">
        <f t="shared" si="10"/>
        <v>1</v>
      </c>
      <c r="AE35" s="42">
        <f t="shared" si="11"/>
        <v>0.54638364779874182</v>
      </c>
      <c r="AF35" s="42">
        <f t="shared" si="12"/>
        <v>0.39664410869229128</v>
      </c>
      <c r="AG35" s="42">
        <f t="shared" si="13"/>
        <v>0.44348404255319146</v>
      </c>
      <c r="AH35" s="43">
        <v>0.49564299923356753</v>
      </c>
      <c r="AI35" s="43">
        <v>0.5030173971630536</v>
      </c>
      <c r="AJ35" s="43">
        <v>0.57542729749814214</v>
      </c>
      <c r="AK35" s="33">
        <v>0.47639225181598066</v>
      </c>
      <c r="AL35" s="33">
        <v>0.10368823897323508</v>
      </c>
      <c r="AM35" s="33">
        <v>0.97525027473404424</v>
      </c>
      <c r="AN35" s="33">
        <v>0.77972093023255817</v>
      </c>
      <c r="AO35" s="33">
        <v>0.50118315191670626</v>
      </c>
      <c r="AP35" s="33">
        <v>0.34951121334100044</v>
      </c>
      <c r="AQ35" s="33">
        <v>0.82156264664476764</v>
      </c>
      <c r="AR35" s="33">
        <v>0.87540490513651092</v>
      </c>
      <c r="AS35" s="33">
        <v>0.9631979695431474</v>
      </c>
      <c r="AT35" s="33">
        <v>0.89224683544303784</v>
      </c>
      <c r="AU35" s="33">
        <v>8.3427282976325484E-2</v>
      </c>
      <c r="AV35" s="33">
        <v>0</v>
      </c>
      <c r="AW35" s="33">
        <v>1</v>
      </c>
      <c r="AX35" s="33">
        <v>1</v>
      </c>
      <c r="AY35" s="33">
        <v>1</v>
      </c>
      <c r="AZ35" s="33">
        <v>1</v>
      </c>
      <c r="BA35" s="33">
        <v>0.58333333333333326</v>
      </c>
      <c r="BB35" s="33">
        <v>0.5094339622641505</v>
      </c>
      <c r="BC35" s="33">
        <v>0.47314049586776885</v>
      </c>
      <c r="BD35" s="33">
        <v>0.35692057908266811</v>
      </c>
      <c r="BE35" s="33">
        <v>0.37057396928051733</v>
      </c>
      <c r="BF35" s="33">
        <v>0.38594139053821108</v>
      </c>
      <c r="BG35" s="33">
        <v>0.57446808510638303</v>
      </c>
      <c r="BH35" s="33">
        <v>0.31249999999999989</v>
      </c>
    </row>
    <row r="36" spans="1:60" x14ac:dyDescent="0.25">
      <c r="A36" s="34" t="s">
        <v>935</v>
      </c>
      <c r="B36" s="34" t="s">
        <v>936</v>
      </c>
      <c r="C36" s="62">
        <f t="shared" si="1"/>
        <v>0.54461991367873896</v>
      </c>
      <c r="D36" s="62">
        <f t="shared" si="1"/>
        <v>0.54239853512559255</v>
      </c>
      <c r="E36" s="62">
        <f t="shared" si="1"/>
        <v>0.53786881811216358</v>
      </c>
      <c r="F36" s="62">
        <f t="shared" si="1"/>
        <v>0.53509792643504794</v>
      </c>
      <c r="G36" s="62">
        <f t="shared" si="1"/>
        <v>0.53172317327820928</v>
      </c>
      <c r="H36" s="62">
        <f t="shared" si="1"/>
        <v>0.53905858702062637</v>
      </c>
      <c r="I36" s="62">
        <f t="shared" si="1"/>
        <v>0.53109516705166304</v>
      </c>
      <c r="J36" s="62">
        <f t="shared" si="1"/>
        <v>0.5236116607260356</v>
      </c>
      <c r="K36" s="62">
        <f t="shared" si="1"/>
        <v>0.52685666138112497</v>
      </c>
      <c r="L36" s="42">
        <f t="shared" si="2"/>
        <v>0.5875583373189246</v>
      </c>
      <c r="M36" s="43">
        <f t="shared" si="3"/>
        <v>0.62012351660173515</v>
      </c>
      <c r="N36" s="43">
        <v>0.40006821432768902</v>
      </c>
      <c r="O36" s="43">
        <v>0.39090988437674701</v>
      </c>
      <c r="P36" s="43">
        <v>0.37165928142151899</v>
      </c>
      <c r="Q36" s="43">
        <v>0.35945986924000001</v>
      </c>
      <c r="R36" s="43">
        <v>0.34410844797072998</v>
      </c>
      <c r="S36" s="43">
        <v>0.37679504468501201</v>
      </c>
      <c r="T36" s="43">
        <v>0.34118653894499601</v>
      </c>
      <c r="U36" s="43">
        <v>0.30451525198196699</v>
      </c>
      <c r="V36" s="43">
        <v>0.32086733999664602</v>
      </c>
      <c r="W36" s="43">
        <f t="shared" si="4"/>
        <v>0.55789356103356935</v>
      </c>
      <c r="X36" s="43">
        <f t="shared" si="14"/>
        <v>0.61722311360427973</v>
      </c>
      <c r="Y36" s="42">
        <f t="shared" si="5"/>
        <v>0.52904652187608836</v>
      </c>
      <c r="Z36" s="42">
        <f t="shared" si="6"/>
        <v>0.42178226729675128</v>
      </c>
      <c r="AA36" s="42">
        <f t="shared" si="7"/>
        <v>0.49967096892359147</v>
      </c>
      <c r="AB36" s="42">
        <f t="shared" si="8"/>
        <v>0.78107448603784624</v>
      </c>
      <c r="AC36" s="42">
        <f t="shared" si="9"/>
        <v>0.3803081548290117</v>
      </c>
      <c r="AD36" s="42">
        <f t="shared" si="10"/>
        <v>1</v>
      </c>
      <c r="AE36" s="42">
        <f t="shared" si="11"/>
        <v>0.47136118598382754</v>
      </c>
      <c r="AF36" s="42">
        <f t="shared" si="12"/>
        <v>0.52304845164318647</v>
      </c>
      <c r="AG36" s="42">
        <f t="shared" si="13"/>
        <v>0.71719858156028371</v>
      </c>
      <c r="AH36" s="43">
        <v>0.31998832083438511</v>
      </c>
      <c r="AI36" s="43">
        <v>0.66521911697619351</v>
      </c>
      <c r="AJ36" s="43">
        <v>0.60193212781768635</v>
      </c>
      <c r="AK36" s="33">
        <v>0.59170702179176748</v>
      </c>
      <c r="AL36" s="33">
        <v>0.25185751280173502</v>
      </c>
      <c r="AM36" s="33">
        <v>0.65938671819121064</v>
      </c>
      <c r="AN36" s="33">
        <v>0.32334883720930224</v>
      </c>
      <c r="AO36" s="33">
        <v>0.14197823000473267</v>
      </c>
      <c r="AP36" s="33">
        <v>0.43323749281196089</v>
      </c>
      <c r="AQ36" s="33">
        <v>0.94040356640075073</v>
      </c>
      <c r="AR36" s="33">
        <v>0.75636279500231363</v>
      </c>
      <c r="AS36" s="33">
        <v>0.87246192893401009</v>
      </c>
      <c r="AT36" s="33">
        <v>0.714398734177215</v>
      </c>
      <c r="AU36" s="33">
        <v>0.14092446448703511</v>
      </c>
      <c r="AV36" s="33">
        <v>0</v>
      </c>
      <c r="AW36" s="33">
        <v>1</v>
      </c>
      <c r="AX36" s="33">
        <v>1</v>
      </c>
      <c r="AY36" s="33">
        <v>1</v>
      </c>
      <c r="AZ36" s="33">
        <v>1</v>
      </c>
      <c r="BA36" s="33">
        <v>0.41666666666666652</v>
      </c>
      <c r="BB36" s="33">
        <v>0.52605570530098855</v>
      </c>
      <c r="BC36" s="33">
        <v>0.49793388429751984</v>
      </c>
      <c r="BD36" s="33">
        <v>0.48031389527804086</v>
      </c>
      <c r="BE36" s="33">
        <v>0.4700080840743735</v>
      </c>
      <c r="BF36" s="33">
        <v>0.6439379429228117</v>
      </c>
      <c r="BG36" s="33">
        <v>0.85106382978723427</v>
      </c>
      <c r="BH36" s="33">
        <v>0.58333333333333326</v>
      </c>
    </row>
    <row r="37" spans="1:60" x14ac:dyDescent="0.25">
      <c r="A37" s="34" t="s">
        <v>937</v>
      </c>
      <c r="B37" s="34" t="s">
        <v>938</v>
      </c>
      <c r="C37" s="62">
        <f t="shared" si="1"/>
        <v>0.64963145791951415</v>
      </c>
      <c r="D37" s="62">
        <f t="shared" si="1"/>
        <v>0.64486731938731223</v>
      </c>
      <c r="E37" s="62">
        <f t="shared" si="1"/>
        <v>0.63198806053491507</v>
      </c>
      <c r="F37" s="62">
        <f t="shared" si="1"/>
        <v>0.62623043999520778</v>
      </c>
      <c r="G37" s="62">
        <f t="shared" si="1"/>
        <v>0.61843123481464601</v>
      </c>
      <c r="H37" s="62">
        <f t="shared" si="1"/>
        <v>0.64456172699210312</v>
      </c>
      <c r="I37" s="62">
        <f t="shared" si="1"/>
        <v>0.64181848140696851</v>
      </c>
      <c r="J37" s="62">
        <f t="shared" si="1"/>
        <v>0.62979235311214166</v>
      </c>
      <c r="K37" s="62">
        <f t="shared" si="1"/>
        <v>0.61081463530267555</v>
      </c>
      <c r="L37" s="42">
        <f t="shared" si="2"/>
        <v>0.60096367094316872</v>
      </c>
      <c r="M37" s="43">
        <f t="shared" si="3"/>
        <v>0.69827631101083265</v>
      </c>
      <c r="N37" s="43">
        <v>0.645999964299666</v>
      </c>
      <c r="O37" s="43">
        <v>0.63151756851923702</v>
      </c>
      <c r="P37" s="43">
        <v>0.59116798496768996</v>
      </c>
      <c r="Q37" s="43">
        <v>0.57249153040914702</v>
      </c>
      <c r="R37" s="43">
        <v>0.54646540331882498</v>
      </c>
      <c r="S37" s="43">
        <v>0.63058093867121201</v>
      </c>
      <c r="T37" s="43">
        <v>0.62213001030815607</v>
      </c>
      <c r="U37" s="43">
        <v>0.58409595494647504</v>
      </c>
      <c r="V37" s="43">
        <v>0.52013115319376302</v>
      </c>
      <c r="W37" s="43">
        <f t="shared" si="4"/>
        <v>0.58482658228701367</v>
      </c>
      <c r="X37" s="43">
        <f t="shared" si="14"/>
        <v>0.61710075959932376</v>
      </c>
      <c r="Y37" s="42">
        <f t="shared" si="5"/>
        <v>0.56635113865329678</v>
      </c>
      <c r="Z37" s="42">
        <f t="shared" si="6"/>
        <v>0.4839541488129549</v>
      </c>
      <c r="AA37" s="42">
        <f t="shared" si="7"/>
        <v>0.53891570319235982</v>
      </c>
      <c r="AB37" s="42">
        <f t="shared" si="8"/>
        <v>0.75008533848944303</v>
      </c>
      <c r="AC37" s="42">
        <f t="shared" si="9"/>
        <v>0.37241638481773759</v>
      </c>
      <c r="AD37" s="42">
        <f t="shared" si="10"/>
        <v>1</v>
      </c>
      <c r="AE37" s="42">
        <f t="shared" si="11"/>
        <v>0.47888589398023362</v>
      </c>
      <c r="AF37" s="42">
        <f t="shared" si="12"/>
        <v>0.54238595535499856</v>
      </c>
      <c r="AG37" s="42">
        <f t="shared" si="13"/>
        <v>0.85416666666666674</v>
      </c>
      <c r="AH37" s="43">
        <v>0.39721438528169573</v>
      </c>
      <c r="AI37" s="43">
        <v>0.63525493357638607</v>
      </c>
      <c r="AJ37" s="43">
        <v>0.66658409710180833</v>
      </c>
      <c r="AK37" s="33">
        <v>0.67403147699757882</v>
      </c>
      <c r="AL37" s="33">
        <v>0.29387682062833098</v>
      </c>
      <c r="AM37" s="33">
        <v>0.46803941019541362</v>
      </c>
      <c r="AN37" s="33">
        <v>0.58530232558139539</v>
      </c>
      <c r="AO37" s="33">
        <v>0.5078088026502604</v>
      </c>
      <c r="AP37" s="33">
        <v>0.44830362277170788</v>
      </c>
      <c r="AQ37" s="33">
        <v>0.68512435476302203</v>
      </c>
      <c r="AR37" s="33">
        <v>0.79303563165201296</v>
      </c>
      <c r="AS37" s="33">
        <v>0.87288494077834167</v>
      </c>
      <c r="AT37" s="33">
        <v>0.58433544303797458</v>
      </c>
      <c r="AU37" s="33">
        <v>0.11724915445321273</v>
      </c>
      <c r="AV37" s="33">
        <v>1</v>
      </c>
      <c r="AW37" s="33">
        <v>0</v>
      </c>
      <c r="AX37" s="33">
        <v>1</v>
      </c>
      <c r="AY37" s="33">
        <v>1</v>
      </c>
      <c r="AZ37" s="33">
        <v>1</v>
      </c>
      <c r="BA37" s="33">
        <v>0.33333333333333354</v>
      </c>
      <c r="BB37" s="33">
        <v>0.62443845462713365</v>
      </c>
      <c r="BC37" s="33">
        <v>0.2603305785123971</v>
      </c>
      <c r="BD37" s="33">
        <v>0.57340008117981334</v>
      </c>
      <c r="BE37" s="33">
        <v>0.67502021018593372</v>
      </c>
      <c r="BF37" s="33">
        <v>0.66079295154185025</v>
      </c>
      <c r="BG37" s="33">
        <v>1</v>
      </c>
      <c r="BH37" s="33">
        <v>0.70833333333333337</v>
      </c>
    </row>
    <row r="38" spans="1:60" x14ac:dyDescent="0.25">
      <c r="A38" s="34" t="s">
        <v>939</v>
      </c>
      <c r="B38" s="34" t="s">
        <v>940</v>
      </c>
      <c r="C38" s="62">
        <f t="shared" si="1"/>
        <v>0.51197936589610071</v>
      </c>
      <c r="D38" s="62">
        <f t="shared" si="1"/>
        <v>0.51316335759509213</v>
      </c>
      <c r="E38" s="62">
        <f t="shared" si="1"/>
        <v>0.50650333191950481</v>
      </c>
      <c r="F38" s="62">
        <f t="shared" si="1"/>
        <v>0.501012113274236</v>
      </c>
      <c r="G38" s="62">
        <f t="shared" si="1"/>
        <v>0.49231003969545911</v>
      </c>
      <c r="H38" s="62">
        <f t="shared" si="1"/>
        <v>0.50102364204913097</v>
      </c>
      <c r="I38" s="62">
        <f t="shared" si="1"/>
        <v>0.50492453918433011</v>
      </c>
      <c r="J38" s="62">
        <f t="shared" si="1"/>
        <v>0.50021863639123598</v>
      </c>
      <c r="K38" s="62">
        <f t="shared" si="1"/>
        <v>0.48600773918739937</v>
      </c>
      <c r="L38" s="42">
        <f t="shared" si="2"/>
        <v>0.5154119712679498</v>
      </c>
      <c r="M38" s="43">
        <f t="shared" si="3"/>
        <v>0.56826557431874025</v>
      </c>
      <c r="N38" s="43">
        <v>0.44473964377436703</v>
      </c>
      <c r="O38" s="43">
        <v>0.44881469692026305</v>
      </c>
      <c r="P38" s="43">
        <v>0.42551335250508898</v>
      </c>
      <c r="Q38" s="43">
        <v>0.40554179853016997</v>
      </c>
      <c r="R38" s="43">
        <v>0.37219922481157403</v>
      </c>
      <c r="S38" s="43">
        <v>0.40558452520909505</v>
      </c>
      <c r="T38" s="43">
        <v>0.41984652937926903</v>
      </c>
      <c r="U38" s="43">
        <v>0.40259258561266903</v>
      </c>
      <c r="V38" s="43">
        <v>0.34646111619270398</v>
      </c>
      <c r="W38" s="43">
        <f t="shared" si="4"/>
        <v>0.54243655734776564</v>
      </c>
      <c r="X38" s="43">
        <f t="shared" si="14"/>
        <v>0.48838738518813402</v>
      </c>
      <c r="Y38" s="42">
        <f t="shared" si="5"/>
        <v>0.54519300162494266</v>
      </c>
      <c r="Z38" s="42">
        <f t="shared" si="6"/>
        <v>0.35279314206481854</v>
      </c>
      <c r="AA38" s="42">
        <f t="shared" si="7"/>
        <v>0.58270050901368919</v>
      </c>
      <c r="AB38" s="42">
        <f t="shared" si="8"/>
        <v>0.68905957668761209</v>
      </c>
      <c r="AC38" s="42">
        <f t="shared" si="9"/>
        <v>3.3446072904923033E-2</v>
      </c>
      <c r="AD38" s="42">
        <f t="shared" si="10"/>
        <v>1</v>
      </c>
      <c r="AE38" s="42">
        <f t="shared" si="11"/>
        <v>0.43171608265947914</v>
      </c>
      <c r="AF38" s="42">
        <f t="shared" si="12"/>
        <v>0.52704533303464363</v>
      </c>
      <c r="AG38" s="42">
        <f t="shared" si="13"/>
        <v>0.60948581560283688</v>
      </c>
      <c r="AH38" s="43">
        <v>0.52083249422745548</v>
      </c>
      <c r="AI38" s="43">
        <v>0.51454834369171221</v>
      </c>
      <c r="AJ38" s="43">
        <v>0.6001981669556602</v>
      </c>
      <c r="AK38" s="33">
        <v>0.53662227602905577</v>
      </c>
      <c r="AL38" s="33">
        <v>0.16896400810058135</v>
      </c>
      <c r="AM38" s="33">
        <v>0.68475836657679057</v>
      </c>
      <c r="AN38" s="33">
        <v>0.62995348837209308</v>
      </c>
      <c r="AO38" s="33">
        <v>0.4756270705158544</v>
      </c>
      <c r="AP38" s="33">
        <v>0.41610120759056918</v>
      </c>
      <c r="AQ38" s="33">
        <v>0.70706241201313935</v>
      </c>
      <c r="AR38" s="33">
        <v>0.6936603424340585</v>
      </c>
      <c r="AS38" s="33">
        <v>0.83142978003384105</v>
      </c>
      <c r="AT38" s="33">
        <v>0.54208860759493649</v>
      </c>
      <c r="AU38" s="33">
        <v>0.1003382187147691</v>
      </c>
      <c r="AV38" s="33">
        <v>0</v>
      </c>
      <c r="AW38" s="33">
        <v>0</v>
      </c>
      <c r="AX38" s="33">
        <v>1</v>
      </c>
      <c r="AY38" s="33">
        <v>1</v>
      </c>
      <c r="AZ38" s="33">
        <v>1</v>
      </c>
      <c r="BA38" s="33">
        <v>0.33333333333333354</v>
      </c>
      <c r="BB38" s="33">
        <v>0.5300988319856248</v>
      </c>
      <c r="BC38" s="33">
        <v>0.5385674931129476</v>
      </c>
      <c r="BD38" s="33">
        <v>0.51251522121499116</v>
      </c>
      <c r="BE38" s="33">
        <v>0.4231204527081649</v>
      </c>
      <c r="BF38" s="33">
        <v>0.63397816510247085</v>
      </c>
      <c r="BG38" s="33">
        <v>0.5106382978723405</v>
      </c>
      <c r="BH38" s="33">
        <v>0.70833333333333337</v>
      </c>
    </row>
    <row r="39" spans="1:60" x14ac:dyDescent="0.25">
      <c r="A39" s="34" t="s">
        <v>941</v>
      </c>
      <c r="B39" s="34" t="s">
        <v>942</v>
      </c>
      <c r="C39" s="62">
        <f t="shared" si="1"/>
        <v>0.50741560934140773</v>
      </c>
      <c r="D39" s="62">
        <f t="shared" si="1"/>
        <v>0.50861022510190157</v>
      </c>
      <c r="E39" s="62">
        <f t="shared" si="1"/>
        <v>0.50188978346395807</v>
      </c>
      <c r="F39" s="62">
        <f t="shared" si="1"/>
        <v>0.49634752658541026</v>
      </c>
      <c r="G39" s="62">
        <f t="shared" si="1"/>
        <v>0.48756220596441141</v>
      </c>
      <c r="H39" s="62">
        <f t="shared" si="1"/>
        <v>0.49635916370317401</v>
      </c>
      <c r="I39" s="62">
        <f t="shared" si="1"/>
        <v>0.50029643189857631</v>
      </c>
      <c r="J39" s="62">
        <f t="shared" si="1"/>
        <v>0.49554658075003016</v>
      </c>
      <c r="K39" s="62">
        <f t="shared" si="1"/>
        <v>0.48119772656360904</v>
      </c>
      <c r="L39" s="42">
        <f t="shared" si="2"/>
        <v>0.54131575604796456</v>
      </c>
      <c r="M39" s="43">
        <f t="shared" si="3"/>
        <v>0.53065591848860971</v>
      </c>
      <c r="N39" s="43">
        <v>0.44473964377436703</v>
      </c>
      <c r="O39" s="43">
        <v>0.44881469692026305</v>
      </c>
      <c r="P39" s="43">
        <v>0.42551335250508898</v>
      </c>
      <c r="Q39" s="43">
        <v>0.40554179853016997</v>
      </c>
      <c r="R39" s="43">
        <v>0.37219922481157403</v>
      </c>
      <c r="S39" s="43">
        <v>0.40558452520909505</v>
      </c>
      <c r="T39" s="43">
        <v>0.41984652937926903</v>
      </c>
      <c r="U39" s="43">
        <v>0.40259258561266903</v>
      </c>
      <c r="V39" s="43">
        <v>0.34646111619270398</v>
      </c>
      <c r="W39" s="43">
        <f t="shared" si="4"/>
        <v>0.57448631862044053</v>
      </c>
      <c r="X39" s="43">
        <f t="shared" si="14"/>
        <v>0.50814519347548859</v>
      </c>
      <c r="Y39" s="42">
        <f t="shared" si="5"/>
        <v>0.54246772568932944</v>
      </c>
      <c r="Z39" s="42">
        <f t="shared" si="6"/>
        <v>0.38960850206961606</v>
      </c>
      <c r="AA39" s="42">
        <f t="shared" si="7"/>
        <v>0.6067650253750243</v>
      </c>
      <c r="AB39" s="42">
        <f t="shared" si="8"/>
        <v>0.75910402134779231</v>
      </c>
      <c r="AC39" s="42">
        <f t="shared" si="9"/>
        <v>2.1796317173994769E-2</v>
      </c>
      <c r="AD39" s="42">
        <f t="shared" si="10"/>
        <v>1</v>
      </c>
      <c r="AE39" s="42">
        <f t="shared" si="11"/>
        <v>0.50263926325247099</v>
      </c>
      <c r="AF39" s="42">
        <f t="shared" si="12"/>
        <v>0.65284552492048165</v>
      </c>
      <c r="AG39" s="42">
        <f t="shared" si="13"/>
        <v>0.40846631205673767</v>
      </c>
      <c r="AH39" s="43">
        <v>0.8087827683779657</v>
      </c>
      <c r="AI39" s="43">
        <v>0.16045840720377039</v>
      </c>
      <c r="AJ39" s="43">
        <v>0.65816200148625215</v>
      </c>
      <c r="AK39" s="33">
        <v>0.63075060532687655</v>
      </c>
      <c r="AL39" s="33">
        <v>0.14846639881235554</v>
      </c>
      <c r="AM39" s="33">
        <v>0.86685989866653645</v>
      </c>
      <c r="AN39" s="33">
        <v>0.62455813953488371</v>
      </c>
      <c r="AO39" s="33">
        <v>0.15948887837198331</v>
      </c>
      <c r="AP39" s="33">
        <v>0.89476710753306499</v>
      </c>
      <c r="AQ39" s="33">
        <v>0.4881511027686532</v>
      </c>
      <c r="AR39" s="33">
        <v>0.84740860712633048</v>
      </c>
      <c r="AS39" s="33">
        <v>0.62436548223350241</v>
      </c>
      <c r="AT39" s="33">
        <v>0.80553797468354416</v>
      </c>
      <c r="AU39" s="33">
        <v>6.5388951521984304E-2</v>
      </c>
      <c r="AV39" s="33">
        <v>0</v>
      </c>
      <c r="AW39" s="33">
        <v>0</v>
      </c>
      <c r="AX39" s="33">
        <v>1</v>
      </c>
      <c r="AY39" s="33">
        <v>1</v>
      </c>
      <c r="AZ39" s="33">
        <v>1</v>
      </c>
      <c r="BA39" s="33">
        <v>0.37500000000000028</v>
      </c>
      <c r="BB39" s="33">
        <v>0.63027852650494165</v>
      </c>
      <c r="BC39" s="33">
        <v>0.32920110192837465</v>
      </c>
      <c r="BD39" s="33">
        <v>0.73156541739954006</v>
      </c>
      <c r="BE39" s="33">
        <v>0.77202910266774449</v>
      </c>
      <c r="BF39" s="33">
        <v>0.7785864776862671</v>
      </c>
      <c r="BG39" s="33">
        <v>0.21276595744680854</v>
      </c>
      <c r="BH39" s="33">
        <v>0.60416666666666674</v>
      </c>
    </row>
    <row r="40" spans="1:60" x14ac:dyDescent="0.25">
      <c r="A40" s="34" t="s">
        <v>943</v>
      </c>
      <c r="B40" s="34" t="s">
        <v>944</v>
      </c>
      <c r="C40" s="62">
        <f t="shared" si="1"/>
        <v>0.46609270485648646</v>
      </c>
      <c r="D40" s="62">
        <f t="shared" si="1"/>
        <v>0.46739295030555472</v>
      </c>
      <c r="E40" s="62">
        <f t="shared" si="1"/>
        <v>0.46007082461575682</v>
      </c>
      <c r="F40" s="62">
        <f t="shared" si="1"/>
        <v>0.45401836533842799</v>
      </c>
      <c r="G40" s="62">
        <f t="shared" si="1"/>
        <v>0.44439702249453356</v>
      </c>
      <c r="H40" s="62">
        <f t="shared" si="1"/>
        <v>0.45403108738195236</v>
      </c>
      <c r="I40" s="62">
        <f t="shared" si="1"/>
        <v>0.4583321161424001</v>
      </c>
      <c r="J40" s="62">
        <f t="shared" si="1"/>
        <v>0.4531426073656834</v>
      </c>
      <c r="K40" s="62">
        <f t="shared" si="1"/>
        <v>0.43740491648712593</v>
      </c>
      <c r="L40" s="42">
        <f t="shared" si="2"/>
        <v>0.5289029696485622</v>
      </c>
      <c r="M40" s="43">
        <f t="shared" si="3"/>
        <v>0.41736737647041511</v>
      </c>
      <c r="N40" s="43">
        <v>0.44473964377436703</v>
      </c>
      <c r="O40" s="43">
        <v>0.44881469692026305</v>
      </c>
      <c r="P40" s="43">
        <v>0.42551335250508898</v>
      </c>
      <c r="Q40" s="43">
        <v>0.40554179853016997</v>
      </c>
      <c r="R40" s="43">
        <v>0.37219922481157403</v>
      </c>
      <c r="S40" s="43">
        <v>0.40558452520909505</v>
      </c>
      <c r="T40" s="43">
        <v>0.41984652937926903</v>
      </c>
      <c r="U40" s="43">
        <v>0.40259258561266903</v>
      </c>
      <c r="V40" s="43">
        <v>0.34646111619270398</v>
      </c>
      <c r="W40" s="43">
        <f t="shared" si="4"/>
        <v>0.59302833293031554</v>
      </c>
      <c r="X40" s="43">
        <f t="shared" si="14"/>
        <v>0.46477760636680882</v>
      </c>
      <c r="Y40" s="42">
        <f t="shared" si="5"/>
        <v>0.54869077223847484</v>
      </c>
      <c r="Z40" s="42">
        <f t="shared" si="6"/>
        <v>0.43480764045235254</v>
      </c>
      <c r="AA40" s="42">
        <f t="shared" si="7"/>
        <v>0.68906910885398864</v>
      </c>
      <c r="AB40" s="42">
        <f t="shared" si="8"/>
        <v>0.69954581017644601</v>
      </c>
      <c r="AC40" s="42">
        <f t="shared" si="9"/>
        <v>1.3904547162720639E-2</v>
      </c>
      <c r="AD40" s="42">
        <f t="shared" si="10"/>
        <v>0.77777777777777779</v>
      </c>
      <c r="AE40" s="42">
        <f t="shared" si="11"/>
        <v>0.60265049415992822</v>
      </c>
      <c r="AF40" s="42">
        <f t="shared" si="12"/>
        <v>0.5616851075507594</v>
      </c>
      <c r="AG40" s="42">
        <f t="shared" si="13"/>
        <v>0.27304964539007087</v>
      </c>
      <c r="AH40" s="43">
        <v>0.55909328294017102</v>
      </c>
      <c r="AI40" s="43">
        <v>0.44268871918521124</v>
      </c>
      <c r="AJ40" s="43">
        <v>0.64429031459004227</v>
      </c>
      <c r="AK40" s="33">
        <v>0.60199757869249382</v>
      </c>
      <c r="AL40" s="33">
        <v>0.26761770221221132</v>
      </c>
      <c r="AM40" s="33">
        <v>0.81003239915681169</v>
      </c>
      <c r="AN40" s="33">
        <v>0.62139534883720937</v>
      </c>
      <c r="AO40" s="33">
        <v>0.59441552295314726</v>
      </c>
      <c r="AP40" s="33">
        <v>0.62668200115008621</v>
      </c>
      <c r="AQ40" s="33">
        <v>0.79282027217268891</v>
      </c>
      <c r="AR40" s="33">
        <v>0.60377140212864411</v>
      </c>
      <c r="AS40" s="33">
        <v>0.72208121827411165</v>
      </c>
      <c r="AT40" s="33">
        <v>0.77278481012658229</v>
      </c>
      <c r="AU40" s="33">
        <v>4.1713641488161916E-2</v>
      </c>
      <c r="AV40" s="33">
        <v>0</v>
      </c>
      <c r="AW40" s="33">
        <v>0</v>
      </c>
      <c r="AX40" s="33">
        <v>0.33333333333333343</v>
      </c>
      <c r="AY40" s="33">
        <v>1</v>
      </c>
      <c r="AZ40" s="33">
        <v>1</v>
      </c>
      <c r="BA40" s="33">
        <v>0.66666666666666663</v>
      </c>
      <c r="BB40" s="33">
        <v>0.5386343216531897</v>
      </c>
      <c r="BC40" s="33">
        <v>0.54683195592286526</v>
      </c>
      <c r="BD40" s="33">
        <v>0.51643891219050198</v>
      </c>
      <c r="BE40" s="33">
        <v>0.51463217461600652</v>
      </c>
      <c r="BF40" s="33">
        <v>0.66883738747366417</v>
      </c>
      <c r="BG40" s="33">
        <v>0.21276595744680854</v>
      </c>
      <c r="BH40" s="33">
        <v>0.3333333333333332</v>
      </c>
    </row>
    <row r="41" spans="1:60" x14ac:dyDescent="0.25">
      <c r="A41" s="34" t="s">
        <v>945</v>
      </c>
      <c r="B41" s="34" t="s">
        <v>946</v>
      </c>
      <c r="C41" s="62">
        <f t="shared" si="1"/>
        <v>0.52026803399841337</v>
      </c>
      <c r="D41" s="62">
        <f t="shared" si="1"/>
        <v>0.5179422243180466</v>
      </c>
      <c r="E41" s="62">
        <f t="shared" si="1"/>
        <v>0.51319668970338539</v>
      </c>
      <c r="F41" s="62">
        <f t="shared" si="1"/>
        <v>0.51029184561408103</v>
      </c>
      <c r="G41" s="62">
        <f t="shared" si="1"/>
        <v>0.50675192138381242</v>
      </c>
      <c r="H41" s="62">
        <f t="shared" si="1"/>
        <v>0.51444352174540142</v>
      </c>
      <c r="I41" s="62">
        <f t="shared" si="1"/>
        <v>0.50609292950086848</v>
      </c>
      <c r="J41" s="62">
        <f t="shared" si="1"/>
        <v>0.49823402942132944</v>
      </c>
      <c r="K41" s="62">
        <f t="shared" si="1"/>
        <v>0.50164321830041969</v>
      </c>
      <c r="L41" s="42">
        <f t="shared" si="2"/>
        <v>0.56270455724341284</v>
      </c>
      <c r="M41" s="43">
        <f t="shared" si="3"/>
        <v>0.57909022377975328</v>
      </c>
      <c r="N41" s="43">
        <v>0.40006821432768902</v>
      </c>
      <c r="O41" s="43">
        <v>0.39090988437674701</v>
      </c>
      <c r="P41" s="43">
        <v>0.37165928142151899</v>
      </c>
      <c r="Q41" s="43">
        <v>0.35945986924000001</v>
      </c>
      <c r="R41" s="43">
        <v>0.34410844797072998</v>
      </c>
      <c r="S41" s="43">
        <v>0.37679504468501201</v>
      </c>
      <c r="T41" s="43">
        <v>0.34118653894499601</v>
      </c>
      <c r="U41" s="43">
        <v>0.30451525198196699</v>
      </c>
      <c r="V41" s="43">
        <v>0.32086733999664602</v>
      </c>
      <c r="W41" s="43">
        <f t="shared" si="4"/>
        <v>0.59167877286577741</v>
      </c>
      <c r="X41" s="43">
        <f t="shared" si="14"/>
        <v>0.53373034162104815</v>
      </c>
      <c r="Y41" s="42">
        <f t="shared" si="5"/>
        <v>0.5964901266162963</v>
      </c>
      <c r="Z41" s="42">
        <f t="shared" si="6"/>
        <v>0.59186174808303416</v>
      </c>
      <c r="AA41" s="42">
        <f t="shared" si="7"/>
        <v>0.58291507763249195</v>
      </c>
      <c r="AB41" s="42">
        <f t="shared" si="8"/>
        <v>0.59544813913128702</v>
      </c>
      <c r="AC41" s="42">
        <f t="shared" si="9"/>
        <v>6.8771138669673146E-2</v>
      </c>
      <c r="AD41" s="42">
        <f t="shared" si="10"/>
        <v>0.88888888888888895</v>
      </c>
      <c r="AE41" s="42">
        <f t="shared" si="11"/>
        <v>0.6435309973045823</v>
      </c>
      <c r="AF41" s="42">
        <f t="shared" si="12"/>
        <v>0.58880988018362002</v>
      </c>
      <c r="AG41" s="42">
        <f t="shared" si="13"/>
        <v>0.56937056737588665</v>
      </c>
      <c r="AH41" s="43">
        <v>0.85565909891201075</v>
      </c>
      <c r="AI41" s="43">
        <v>0.27837407509095313</v>
      </c>
      <c r="AJ41" s="43">
        <v>0.65543720584592513</v>
      </c>
      <c r="AK41" s="33">
        <v>0.7121670702179177</v>
      </c>
      <c r="AL41" s="33">
        <v>0.47155642594815061</v>
      </c>
      <c r="AM41" s="33">
        <v>0.53051822063717868</v>
      </c>
      <c r="AN41" s="33">
        <v>0.60353488372093023</v>
      </c>
      <c r="AO41" s="33">
        <v>0.33459536204448659</v>
      </c>
      <c r="AP41" s="33">
        <v>0.64864864864864868</v>
      </c>
      <c r="AQ41" s="33">
        <v>0.79727827311121535</v>
      </c>
      <c r="AR41" s="33">
        <v>0.43614067561314213</v>
      </c>
      <c r="AS41" s="33">
        <v>0.72631133671742798</v>
      </c>
      <c r="AT41" s="33">
        <v>0.62389240506329102</v>
      </c>
      <c r="AU41" s="33">
        <v>0.20631341600901942</v>
      </c>
      <c r="AV41" s="33">
        <v>0</v>
      </c>
      <c r="AW41" s="33">
        <v>0</v>
      </c>
      <c r="AX41" s="33">
        <v>0.66666666666666674</v>
      </c>
      <c r="AY41" s="33">
        <v>1</v>
      </c>
      <c r="AZ41" s="33">
        <v>1</v>
      </c>
      <c r="BA41" s="33">
        <v>0.49999999999999989</v>
      </c>
      <c r="BB41" s="33">
        <v>0.78706199460916471</v>
      </c>
      <c r="BC41" s="33">
        <v>0.28236914600550889</v>
      </c>
      <c r="BD41" s="33">
        <v>0.76363144364767965</v>
      </c>
      <c r="BE41" s="33">
        <v>0.58658043654001613</v>
      </c>
      <c r="BF41" s="33">
        <v>0.72265849454127562</v>
      </c>
      <c r="BG41" s="33">
        <v>0.65957446808510656</v>
      </c>
      <c r="BH41" s="33">
        <v>0.47916666666666669</v>
      </c>
    </row>
    <row r="42" spans="1:60" x14ac:dyDescent="0.25">
      <c r="A42" s="34" t="s">
        <v>947</v>
      </c>
      <c r="B42" s="34" t="s">
        <v>948</v>
      </c>
      <c r="C42" s="62">
        <f t="shared" si="1"/>
        <v>0.66204598057432196</v>
      </c>
      <c r="D42" s="62">
        <f t="shared" si="1"/>
        <v>0.65545172841515453</v>
      </c>
      <c r="E42" s="62">
        <f t="shared" si="1"/>
        <v>0.64134824247987798</v>
      </c>
      <c r="F42" s="62">
        <f t="shared" si="1"/>
        <v>0.62509752135835828</v>
      </c>
      <c r="G42" s="62">
        <f t="shared" si="1"/>
        <v>0.61580944696764817</v>
      </c>
      <c r="H42" s="62">
        <f t="shared" si="1"/>
        <v>0.65137085353179969</v>
      </c>
      <c r="I42" s="62">
        <f t="shared" si="1"/>
        <v>0.62735308410681545</v>
      </c>
      <c r="J42" s="62">
        <f t="shared" si="1"/>
        <v>0.61399982479455129</v>
      </c>
      <c r="K42" s="62">
        <f t="shared" si="1"/>
        <v>0.59850459264858913</v>
      </c>
      <c r="L42" s="42">
        <f t="shared" si="2"/>
        <v>0.60125002028804941</v>
      </c>
      <c r="M42" s="43">
        <f t="shared" si="3"/>
        <v>0.55406184964499172</v>
      </c>
      <c r="N42" s="43">
        <v>0.80400778722546107</v>
      </c>
      <c r="O42" s="43">
        <v>0.78763239240489302</v>
      </c>
      <c r="P42" s="43">
        <v>0.75199506984970199</v>
      </c>
      <c r="Q42" s="43">
        <v>0.70975672893372799</v>
      </c>
      <c r="R42" s="43">
        <v>0.68496547762840199</v>
      </c>
      <c r="S42" s="43">
        <v>0.777409703566878</v>
      </c>
      <c r="T42" s="43">
        <v>0.71570214269777199</v>
      </c>
      <c r="U42" s="43">
        <v>0.68007443354219399</v>
      </c>
      <c r="V42" s="43">
        <v>0.63728888491943203</v>
      </c>
      <c r="W42" s="43">
        <f t="shared" si="4"/>
        <v>0.60291847664177689</v>
      </c>
      <c r="X42" s="43">
        <f t="shared" si="14"/>
        <v>0.59958156393432194</v>
      </c>
      <c r="Y42" s="42">
        <f t="shared" si="5"/>
        <v>0.60502824227298135</v>
      </c>
      <c r="Z42" s="42">
        <f t="shared" si="6"/>
        <v>0.49448987233544439</v>
      </c>
      <c r="AA42" s="42">
        <f t="shared" si="7"/>
        <v>0.47383979719909036</v>
      </c>
      <c r="AB42" s="42">
        <f t="shared" si="8"/>
        <v>0.8383159947595914</v>
      </c>
      <c r="AC42" s="42">
        <f t="shared" si="9"/>
        <v>0.35851183765501693</v>
      </c>
      <c r="AD42" s="42">
        <f t="shared" si="10"/>
        <v>0.77777777777777779</v>
      </c>
      <c r="AE42" s="42">
        <f t="shared" si="11"/>
        <v>0.66245507637017098</v>
      </c>
      <c r="AF42" s="42">
        <f t="shared" si="12"/>
        <v>0.60169639432544431</v>
      </c>
      <c r="AG42" s="42">
        <f t="shared" si="13"/>
        <v>0.50642730496453914</v>
      </c>
      <c r="AH42" s="43">
        <v>0.71047017476787488</v>
      </c>
      <c r="AI42" s="43">
        <v>0.38402995953187186</v>
      </c>
      <c r="AJ42" s="43">
        <v>0.72058459251919738</v>
      </c>
      <c r="AK42" s="33">
        <v>0.7478813559322034</v>
      </c>
      <c r="AL42" s="33">
        <v>0.24109838873868539</v>
      </c>
      <c r="AM42" s="33">
        <v>0.81879697841252508</v>
      </c>
      <c r="AN42" s="33">
        <v>0.14232558139534895</v>
      </c>
      <c r="AO42" s="33">
        <v>0.15854235683861823</v>
      </c>
      <c r="AP42" s="33">
        <v>0.44427832087406555</v>
      </c>
      <c r="AQ42" s="33">
        <v>0.80525574847489423</v>
      </c>
      <c r="AR42" s="33">
        <v>0.8196436834798706</v>
      </c>
      <c r="AS42" s="33">
        <v>0.91603214890016937</v>
      </c>
      <c r="AT42" s="33">
        <v>0.77927215189873411</v>
      </c>
      <c r="AU42" s="33">
        <v>7.5535512965050802E-2</v>
      </c>
      <c r="AV42" s="33">
        <v>0</v>
      </c>
      <c r="AW42" s="33">
        <v>1</v>
      </c>
      <c r="AX42" s="33">
        <v>0.33333333333333343</v>
      </c>
      <c r="AY42" s="33">
        <v>1</v>
      </c>
      <c r="AZ42" s="33">
        <v>1</v>
      </c>
      <c r="BA42" s="33">
        <v>0.625</v>
      </c>
      <c r="BB42" s="33">
        <v>0.69991015274034196</v>
      </c>
      <c r="BC42" s="33">
        <v>0.32231404958677612</v>
      </c>
      <c r="BD42" s="33">
        <v>0.76214314707076181</v>
      </c>
      <c r="BE42" s="33">
        <v>0.68892481810832662</v>
      </c>
      <c r="BF42" s="33">
        <v>0.63340356253591279</v>
      </c>
      <c r="BG42" s="33">
        <v>0.61702127659574491</v>
      </c>
      <c r="BH42" s="33">
        <v>0.39583333333333331</v>
      </c>
    </row>
    <row r="43" spans="1:60" x14ac:dyDescent="0.25">
      <c r="A43" s="34" t="s">
        <v>949</v>
      </c>
      <c r="B43" s="34" t="s">
        <v>950</v>
      </c>
      <c r="C43" s="62">
        <f t="shared" si="1"/>
        <v>0.64059229028899056</v>
      </c>
      <c r="D43" s="62">
        <f t="shared" si="1"/>
        <v>0.63377485771012754</v>
      </c>
      <c r="E43" s="62">
        <f t="shared" si="1"/>
        <v>0.61917781784807768</v>
      </c>
      <c r="F43" s="62">
        <f t="shared" si="1"/>
        <v>0.60232923986092701</v>
      </c>
      <c r="G43" s="62">
        <f t="shared" si="1"/>
        <v>0.59268446660738416</v>
      </c>
      <c r="H43" s="62">
        <f t="shared" si="1"/>
        <v>0.62955348526858634</v>
      </c>
      <c r="I43" s="62">
        <f t="shared" si="1"/>
        <v>0.6046697397103743</v>
      </c>
      <c r="J43" s="62">
        <f t="shared" si="1"/>
        <v>0.5908040172771496</v>
      </c>
      <c r="K43" s="62">
        <f t="shared" si="1"/>
        <v>0.57468369509194572</v>
      </c>
      <c r="L43" s="42">
        <f t="shared" si="2"/>
        <v>0.56182765451762695</v>
      </c>
      <c r="M43" s="43">
        <f t="shared" si="3"/>
        <v>0.51864883364545922</v>
      </c>
      <c r="N43" s="43">
        <v>0.80400778722546107</v>
      </c>
      <c r="O43" s="43">
        <v>0.78763239240489302</v>
      </c>
      <c r="P43" s="43">
        <v>0.75199506984970199</v>
      </c>
      <c r="Q43" s="43">
        <v>0.70975672893372799</v>
      </c>
      <c r="R43" s="43">
        <v>0.68496547762840199</v>
      </c>
      <c r="S43" s="43">
        <v>0.777409703566878</v>
      </c>
      <c r="T43" s="43">
        <v>0.71570214269777199</v>
      </c>
      <c r="U43" s="43">
        <v>0.68007443354219399</v>
      </c>
      <c r="V43" s="43">
        <v>0.63728888491943203</v>
      </c>
      <c r="W43" s="43">
        <f t="shared" si="4"/>
        <v>0.58665205053862146</v>
      </c>
      <c r="X43" s="43">
        <f t="shared" si="14"/>
        <v>0.53700325849663244</v>
      </c>
      <c r="Y43" s="42">
        <f t="shared" si="5"/>
        <v>0.57277786400766784</v>
      </c>
      <c r="Z43" s="42">
        <f t="shared" si="6"/>
        <v>0.41103342959331296</v>
      </c>
      <c r="AA43" s="42">
        <f t="shared" si="7"/>
        <v>0.65460233686034619</v>
      </c>
      <c r="AB43" s="42">
        <f t="shared" si="8"/>
        <v>0.70819457169315869</v>
      </c>
      <c r="AC43" s="42">
        <f t="shared" si="9"/>
        <v>4.208944006012777E-2</v>
      </c>
      <c r="AD43" s="42">
        <f t="shared" si="10"/>
        <v>0.88888888888888895</v>
      </c>
      <c r="AE43" s="42">
        <f t="shared" si="11"/>
        <v>0.68003144654088066</v>
      </c>
      <c r="AF43" s="42">
        <f t="shared" si="12"/>
        <v>0.61752816374481911</v>
      </c>
      <c r="AG43" s="42">
        <f t="shared" si="13"/>
        <v>0.41976950354609932</v>
      </c>
      <c r="AH43" s="43">
        <v>0.73950620509821241</v>
      </c>
      <c r="AI43" s="43">
        <v>0.27186677260722852</v>
      </c>
      <c r="AJ43" s="43">
        <v>0.70696061431756252</v>
      </c>
      <c r="AK43" s="33">
        <v>0.7521186440677966</v>
      </c>
      <c r="AL43" s="33">
        <v>6.9948215118829316E-2</v>
      </c>
      <c r="AM43" s="33">
        <v>0.90981912422281863</v>
      </c>
      <c r="AN43" s="33">
        <v>0.73320930232558146</v>
      </c>
      <c r="AO43" s="33">
        <v>0.3573118788452439</v>
      </c>
      <c r="AP43" s="33">
        <v>0.70028752156411722</v>
      </c>
      <c r="AQ43" s="33">
        <v>0.57238385734397002</v>
      </c>
      <c r="AR43" s="33">
        <v>0.60978713558537723</v>
      </c>
      <c r="AS43" s="33">
        <v>0.9488155668358712</v>
      </c>
      <c r="AT43" s="33">
        <v>0.56598101265822776</v>
      </c>
      <c r="AU43" s="33">
        <v>0.12626832018038331</v>
      </c>
      <c r="AV43" s="33">
        <v>0</v>
      </c>
      <c r="AW43" s="33">
        <v>0</v>
      </c>
      <c r="AX43" s="33">
        <v>0.66666666666666674</v>
      </c>
      <c r="AY43" s="33">
        <v>1</v>
      </c>
      <c r="AZ43" s="33">
        <v>1</v>
      </c>
      <c r="BA43" s="33">
        <v>0.58333333333333326</v>
      </c>
      <c r="BB43" s="33">
        <v>0.77672955974842806</v>
      </c>
      <c r="BC43" s="33">
        <v>0.15977961432506793</v>
      </c>
      <c r="BD43" s="33">
        <v>0.86280611554593423</v>
      </c>
      <c r="BE43" s="33">
        <v>0.82101859337105898</v>
      </c>
      <c r="BF43" s="33">
        <v>0.62650833173721521</v>
      </c>
      <c r="BG43" s="33">
        <v>0.29787234042553201</v>
      </c>
      <c r="BH43" s="33">
        <v>0.54166666666666663</v>
      </c>
    </row>
    <row r="44" spans="1:60" x14ac:dyDescent="0.25">
      <c r="A44" s="34" t="s">
        <v>951</v>
      </c>
      <c r="B44" s="34" t="s">
        <v>952</v>
      </c>
      <c r="C44" s="62">
        <f t="shared" si="1"/>
        <v>0.52353224790929043</v>
      </c>
      <c r="D44" s="62">
        <f t="shared" si="1"/>
        <v>0.5212210041162062</v>
      </c>
      <c r="E44" s="62">
        <f t="shared" si="1"/>
        <v>0.51650559505478089</v>
      </c>
      <c r="F44" s="62">
        <f t="shared" si="1"/>
        <v>0.51361946526646118</v>
      </c>
      <c r="G44" s="62">
        <f t="shared" si="1"/>
        <v>0.51010263401257405</v>
      </c>
      <c r="H44" s="62">
        <f t="shared" si="1"/>
        <v>0.51774445865329333</v>
      </c>
      <c r="I44" s="62">
        <f t="shared" si="1"/>
        <v>0.50944797643248274</v>
      </c>
      <c r="J44" s="62">
        <f t="shared" si="1"/>
        <v>0.50164164049029536</v>
      </c>
      <c r="K44" s="62">
        <f t="shared" si="1"/>
        <v>0.50502782682460479</v>
      </c>
      <c r="L44" s="42">
        <f t="shared" si="2"/>
        <v>0.56344674531846284</v>
      </c>
      <c r="M44" s="43">
        <f t="shared" si="3"/>
        <v>0.58713817233908161</v>
      </c>
      <c r="N44" s="43">
        <v>0.40006821432768902</v>
      </c>
      <c r="O44" s="43">
        <v>0.39090988437674701</v>
      </c>
      <c r="P44" s="43">
        <v>0.37165928142151899</v>
      </c>
      <c r="Q44" s="43">
        <v>0.35945986924000001</v>
      </c>
      <c r="R44" s="43">
        <v>0.34410844797072998</v>
      </c>
      <c r="S44" s="43">
        <v>0.37679504468501201</v>
      </c>
      <c r="T44" s="43">
        <v>0.34118653894499601</v>
      </c>
      <c r="U44" s="43">
        <v>0.30451525198196699</v>
      </c>
      <c r="V44" s="43">
        <v>0.32086733999664602</v>
      </c>
      <c r="W44" s="43">
        <f t="shared" si="4"/>
        <v>0.57802375773978421</v>
      </c>
      <c r="X44" s="43">
        <f t="shared" si="14"/>
        <v>0.54886973289714136</v>
      </c>
      <c r="Y44" s="42">
        <f t="shared" si="5"/>
        <v>0.55030585122878484</v>
      </c>
      <c r="Z44" s="42">
        <f t="shared" si="6"/>
        <v>0.49222589889601981</v>
      </c>
      <c r="AA44" s="42">
        <f t="shared" si="7"/>
        <v>0.52681192408213451</v>
      </c>
      <c r="AB44" s="42">
        <f t="shared" si="8"/>
        <v>0.74275135675219772</v>
      </c>
      <c r="AC44" s="42">
        <f t="shared" si="9"/>
        <v>0.35024426907177753</v>
      </c>
      <c r="AD44" s="42">
        <f t="shared" si="10"/>
        <v>0.77777777777777779</v>
      </c>
      <c r="AE44" s="42">
        <f t="shared" si="11"/>
        <v>0.51858715184186854</v>
      </c>
      <c r="AF44" s="42">
        <f t="shared" si="12"/>
        <v>0.56168769219589354</v>
      </c>
      <c r="AG44" s="42">
        <f t="shared" si="13"/>
        <v>0.61258865248226968</v>
      </c>
      <c r="AH44" s="43">
        <v>0.65930821097569492</v>
      </c>
      <c r="AI44" s="43">
        <v>0.30892418046146464</v>
      </c>
      <c r="AJ44" s="43">
        <v>0.68268516224919495</v>
      </c>
      <c r="AK44" s="33">
        <v>0.6876513317191284</v>
      </c>
      <c r="AL44" s="33">
        <v>0.29680046607291122</v>
      </c>
      <c r="AM44" s="33">
        <v>0.89386589637909897</v>
      </c>
      <c r="AN44" s="33">
        <v>0.20632558139534873</v>
      </c>
      <c r="AO44" s="33">
        <v>0.43303360151443449</v>
      </c>
      <c r="AP44" s="33">
        <v>0.37711328349626222</v>
      </c>
      <c r="AQ44" s="33">
        <v>0.72372125762552786</v>
      </c>
      <c r="AR44" s="33">
        <v>0.43787598334104572</v>
      </c>
      <c r="AS44" s="33">
        <v>0.9285109983079527</v>
      </c>
      <c r="AT44" s="33">
        <v>0.86186708860759487</v>
      </c>
      <c r="AU44" s="33">
        <v>5.0732807215332507E-2</v>
      </c>
      <c r="AV44" s="33">
        <v>0</v>
      </c>
      <c r="AW44" s="33">
        <v>1</v>
      </c>
      <c r="AX44" s="33">
        <v>0.33333333333333343</v>
      </c>
      <c r="AY44" s="33">
        <v>1</v>
      </c>
      <c r="AZ44" s="33">
        <v>1</v>
      </c>
      <c r="BA44" s="33">
        <v>0.54166666666666663</v>
      </c>
      <c r="BB44" s="33">
        <v>0.49550763701707051</v>
      </c>
      <c r="BC44" s="33">
        <v>5.4407713498621904E-2</v>
      </c>
      <c r="BD44" s="33">
        <v>0.64822080909213908</v>
      </c>
      <c r="BE44" s="33">
        <v>0.82586903799514966</v>
      </c>
      <c r="BF44" s="33">
        <v>0.71825320819766336</v>
      </c>
      <c r="BG44" s="33">
        <v>0.80851063829787262</v>
      </c>
      <c r="BH44" s="33">
        <v>0.4166666666666668</v>
      </c>
    </row>
    <row r="45" spans="1:60" x14ac:dyDescent="0.25">
      <c r="A45" s="34" t="s">
        <v>953</v>
      </c>
      <c r="B45" s="34" t="s">
        <v>954</v>
      </c>
      <c r="C45" s="62">
        <f t="shared" si="1"/>
        <v>0.49111354958270709</v>
      </c>
      <c r="D45" s="62">
        <f t="shared" si="1"/>
        <v>0.49234772169536961</v>
      </c>
      <c r="E45" s="62">
        <f t="shared" si="1"/>
        <v>0.48540217626820836</v>
      </c>
      <c r="F45" s="62">
        <f t="shared" si="1"/>
        <v>0.47966945402836381</v>
      </c>
      <c r="G45" s="62">
        <f t="shared" si="1"/>
        <v>0.47057286647797414</v>
      </c>
      <c r="H45" s="62">
        <f t="shared" si="1"/>
        <v>0.47968149575789187</v>
      </c>
      <c r="I45" s="62">
        <f t="shared" si="1"/>
        <v>0.48375452220197479</v>
      </c>
      <c r="J45" s="62">
        <f t="shared" si="1"/>
        <v>0.47884061197172934</v>
      </c>
      <c r="K45" s="62">
        <f t="shared" si="1"/>
        <v>0.46397539808744165</v>
      </c>
      <c r="L45" s="42">
        <f t="shared" si="2"/>
        <v>0.59766468330344136</v>
      </c>
      <c r="M45" s="43">
        <f t="shared" si="3"/>
        <v>0.41058632687137853</v>
      </c>
      <c r="N45" s="43">
        <v>0.44473964377436703</v>
      </c>
      <c r="O45" s="43">
        <v>0.44881469692026305</v>
      </c>
      <c r="P45" s="43">
        <v>0.42551335250508898</v>
      </c>
      <c r="Q45" s="43">
        <v>0.40554179853016997</v>
      </c>
      <c r="R45" s="43">
        <v>0.37219922481157403</v>
      </c>
      <c r="S45" s="43">
        <v>0.40558452520909505</v>
      </c>
      <c r="T45" s="43">
        <v>0.41984652937926903</v>
      </c>
      <c r="U45" s="43">
        <v>0.40259258561266903</v>
      </c>
      <c r="V45" s="43">
        <v>0.34646111619270398</v>
      </c>
      <c r="W45" s="43">
        <f t="shared" si="4"/>
        <v>0.55290141239285717</v>
      </c>
      <c r="X45" s="43">
        <f t="shared" si="14"/>
        <v>0.64242795421402554</v>
      </c>
      <c r="Y45" s="42">
        <f t="shared" si="5"/>
        <v>0.51279625110867288</v>
      </c>
      <c r="Z45" s="42">
        <f t="shared" si="6"/>
        <v>0.30917798532947394</v>
      </c>
      <c r="AA45" s="42">
        <f t="shared" si="7"/>
        <v>0.77493044312714809</v>
      </c>
      <c r="AB45" s="42">
        <f t="shared" si="8"/>
        <v>0.61470097000613377</v>
      </c>
      <c r="AC45" s="42">
        <f t="shared" si="9"/>
        <v>0.35888763622698222</v>
      </c>
      <c r="AD45" s="42">
        <f t="shared" si="10"/>
        <v>1</v>
      </c>
      <c r="AE45" s="42">
        <f t="shared" si="11"/>
        <v>0.56839622641509446</v>
      </c>
      <c r="AF45" s="42">
        <f t="shared" si="12"/>
        <v>0.36638541970020372</v>
      </c>
      <c r="AG45" s="42">
        <f t="shared" si="13"/>
        <v>0.45478723404255328</v>
      </c>
      <c r="AH45" s="43">
        <v>0.20215883621881156</v>
      </c>
      <c r="AI45" s="43">
        <v>0.80761956288377401</v>
      </c>
      <c r="AJ45" s="43">
        <v>0.52861035422343328</v>
      </c>
      <c r="AK45" s="33">
        <v>0.48274818401937047</v>
      </c>
      <c r="AL45" s="33">
        <v>0.13560778663957743</v>
      </c>
      <c r="AM45" s="33">
        <v>0.90459176025551924</v>
      </c>
      <c r="AN45" s="33">
        <v>0.7812093023255815</v>
      </c>
      <c r="AO45" s="33">
        <v>0.70279223852342643</v>
      </c>
      <c r="AP45" s="33">
        <v>0.71247843588269133</v>
      </c>
      <c r="AQ45" s="33">
        <v>0.77358047864852186</v>
      </c>
      <c r="AR45" s="33">
        <v>0.53910226746876455</v>
      </c>
      <c r="AS45" s="33">
        <v>0.47525380710659881</v>
      </c>
      <c r="AT45" s="33">
        <v>0.82974683544303796</v>
      </c>
      <c r="AU45" s="33">
        <v>7.6662908680946718E-2</v>
      </c>
      <c r="AV45" s="33">
        <v>0</v>
      </c>
      <c r="AW45" s="33">
        <v>1</v>
      </c>
      <c r="AX45" s="33">
        <v>1</v>
      </c>
      <c r="AY45" s="33">
        <v>1</v>
      </c>
      <c r="AZ45" s="33">
        <v>1</v>
      </c>
      <c r="BA45" s="33">
        <v>0.75000000000000011</v>
      </c>
      <c r="BB45" s="33">
        <v>0.38679245283018882</v>
      </c>
      <c r="BC45" s="33">
        <v>0.47176308539944872</v>
      </c>
      <c r="BD45" s="33">
        <v>0.29711811662833176</v>
      </c>
      <c r="BE45" s="33">
        <v>0.33063864187550523</v>
      </c>
      <c r="BF45" s="33">
        <v>0.36602183489752926</v>
      </c>
      <c r="BG45" s="33">
        <v>0.65957446808510656</v>
      </c>
      <c r="BH45" s="33">
        <v>0.25</v>
      </c>
    </row>
    <row r="46" spans="1:60" x14ac:dyDescent="0.25">
      <c r="A46" s="34" t="s">
        <v>955</v>
      </c>
      <c r="B46" s="34" t="s">
        <v>956</v>
      </c>
      <c r="C46" s="62">
        <f t="shared" si="1"/>
        <v>0.64773193570819576</v>
      </c>
      <c r="D46" s="62">
        <f t="shared" si="1"/>
        <v>0.64099044331728094</v>
      </c>
      <c r="E46" s="62">
        <f t="shared" si="1"/>
        <v>0.62656152792339503</v>
      </c>
      <c r="F46" s="62">
        <f t="shared" si="1"/>
        <v>0.60991695447006067</v>
      </c>
      <c r="G46" s="62">
        <f t="shared" si="1"/>
        <v>0.60039408317893295</v>
      </c>
      <c r="H46" s="62">
        <f t="shared" si="1"/>
        <v>0.63681690380549416</v>
      </c>
      <c r="I46" s="62">
        <f t="shared" si="1"/>
        <v>0.61222844778726504</v>
      </c>
      <c r="J46" s="62">
        <f t="shared" si="1"/>
        <v>0.59853785593679076</v>
      </c>
      <c r="K46" s="62">
        <f t="shared" si="1"/>
        <v>0.58263155386841547</v>
      </c>
      <c r="L46" s="42">
        <f t="shared" si="2"/>
        <v>0.56526552748821324</v>
      </c>
      <c r="M46" s="43">
        <f t="shared" si="3"/>
        <v>0.54103266440201903</v>
      </c>
      <c r="N46" s="43">
        <v>0.80400778722546107</v>
      </c>
      <c r="O46" s="43">
        <v>0.78763239240489302</v>
      </c>
      <c r="P46" s="43">
        <v>0.75199506984970199</v>
      </c>
      <c r="Q46" s="43">
        <v>0.70975672893372799</v>
      </c>
      <c r="R46" s="43">
        <v>0.68496547762840199</v>
      </c>
      <c r="S46" s="43">
        <v>0.777409703566878</v>
      </c>
      <c r="T46" s="43">
        <v>0.71570214269777199</v>
      </c>
      <c r="U46" s="43">
        <v>0.68007443354219399</v>
      </c>
      <c r="V46" s="43">
        <v>0.63728888491943203</v>
      </c>
      <c r="W46" s="43">
        <f t="shared" si="4"/>
        <v>0.56063380786134731</v>
      </c>
      <c r="X46" s="43">
        <f t="shared" si="14"/>
        <v>0.56989724711507928</v>
      </c>
      <c r="Y46" s="42">
        <f t="shared" si="5"/>
        <v>0.54959568701126071</v>
      </c>
      <c r="Z46" s="42">
        <f t="shared" si="6"/>
        <v>0.42022020964570816</v>
      </c>
      <c r="AA46" s="42">
        <f t="shared" si="7"/>
        <v>0.5134591254621419</v>
      </c>
      <c r="AB46" s="42">
        <f t="shared" si="8"/>
        <v>0.75926020932627836</v>
      </c>
      <c r="AC46" s="42">
        <f t="shared" si="9"/>
        <v>0.17437053739195815</v>
      </c>
      <c r="AD46" s="42">
        <f t="shared" si="10"/>
        <v>1</v>
      </c>
      <c r="AE46" s="42">
        <f t="shared" si="11"/>
        <v>0.53532120395327953</v>
      </c>
      <c r="AF46" s="42">
        <f t="shared" si="12"/>
        <v>0.77776568341396712</v>
      </c>
      <c r="AG46" s="42">
        <f t="shared" si="13"/>
        <v>0.30429964539007093</v>
      </c>
      <c r="AH46" s="43">
        <v>0.70656192504851123</v>
      </c>
      <c r="AI46" s="43">
        <v>0.29595315183862758</v>
      </c>
      <c r="AJ46" s="43">
        <v>0.64627198414664344</v>
      </c>
      <c r="AK46" s="33">
        <v>0.68099273607748201</v>
      </c>
      <c r="AL46" s="33">
        <v>0.15944768321393435</v>
      </c>
      <c r="AM46" s="33">
        <v>0.86063729360860697</v>
      </c>
      <c r="AN46" s="33">
        <v>0.20632558139534873</v>
      </c>
      <c r="AO46" s="33">
        <v>0.4718409843823948</v>
      </c>
      <c r="AP46" s="33">
        <v>0.49787234042553197</v>
      </c>
      <c r="AQ46" s="33">
        <v>0.53061942749882685</v>
      </c>
      <c r="AR46" s="33">
        <v>0.86510874595094867</v>
      </c>
      <c r="AS46" s="33">
        <v>0.94289340101522812</v>
      </c>
      <c r="AT46" s="33">
        <v>0.46977848101265823</v>
      </c>
      <c r="AU46" s="33">
        <v>0.52311161217587443</v>
      </c>
      <c r="AV46" s="33">
        <v>0</v>
      </c>
      <c r="AW46" s="33">
        <v>0</v>
      </c>
      <c r="AX46" s="33">
        <v>1</v>
      </c>
      <c r="AY46" s="33">
        <v>1</v>
      </c>
      <c r="AZ46" s="33">
        <v>1</v>
      </c>
      <c r="BA46" s="33">
        <v>0.625</v>
      </c>
      <c r="BB46" s="33">
        <v>0.44564240790655912</v>
      </c>
      <c r="BC46" s="33">
        <v>1</v>
      </c>
      <c r="BD46" s="33">
        <v>0.85482343390610194</v>
      </c>
      <c r="BE46" s="33">
        <v>0.68067906224737273</v>
      </c>
      <c r="BF46" s="33">
        <v>0.57556023750239416</v>
      </c>
      <c r="BG46" s="33">
        <v>0.21276595744680854</v>
      </c>
      <c r="BH46" s="33">
        <v>0.39583333333333331</v>
      </c>
    </row>
    <row r="47" spans="1:60" x14ac:dyDescent="0.25">
      <c r="A47" s="34" t="s">
        <v>957</v>
      </c>
      <c r="B47" s="34" t="s">
        <v>958</v>
      </c>
      <c r="C47" s="62">
        <f t="shared" si="1"/>
        <v>0.47851226705730843</v>
      </c>
      <c r="D47" s="62">
        <f t="shared" si="1"/>
        <v>0.47598246843268954</v>
      </c>
      <c r="E47" s="62">
        <f t="shared" si="1"/>
        <v>0.47081419354801041</v>
      </c>
      <c r="F47" s="62">
        <f t="shared" si="1"/>
        <v>0.46764615921011865</v>
      </c>
      <c r="G47" s="62">
        <f t="shared" si="1"/>
        <v>0.4637808451735973</v>
      </c>
      <c r="H47" s="62">
        <f t="shared" si="1"/>
        <v>0.4721729551653312</v>
      </c>
      <c r="I47" s="62">
        <f t="shared" ref="I47:K110" si="15">((SQRT(($L47^2)+($M47^2)+(T47^2)))*0.577350269)</f>
        <v>0.46306070424353812</v>
      </c>
      <c r="J47" s="62">
        <f t="shared" si="15"/>
        <v>0.45445826056653954</v>
      </c>
      <c r="K47" s="62">
        <f t="shared" si="15"/>
        <v>0.45819327907614826</v>
      </c>
      <c r="L47" s="42">
        <f t="shared" si="2"/>
        <v>0.56275629052754017</v>
      </c>
      <c r="M47" s="43">
        <f t="shared" si="3"/>
        <v>0.4584460175206444</v>
      </c>
      <c r="N47" s="43">
        <v>0.40006821432768902</v>
      </c>
      <c r="O47" s="43">
        <v>0.39090988437674701</v>
      </c>
      <c r="P47" s="43">
        <v>0.37165928142151899</v>
      </c>
      <c r="Q47" s="43">
        <v>0.35945986924000001</v>
      </c>
      <c r="R47" s="43">
        <v>0.34410844797072998</v>
      </c>
      <c r="S47" s="43">
        <v>0.37679504468501201</v>
      </c>
      <c r="T47" s="43">
        <v>0.34118653894499601</v>
      </c>
      <c r="U47" s="43">
        <v>0.30451525198196699</v>
      </c>
      <c r="V47" s="43">
        <v>0.32086733999664602</v>
      </c>
      <c r="W47" s="43">
        <f t="shared" si="4"/>
        <v>0.52419576243140786</v>
      </c>
      <c r="X47" s="43">
        <f t="shared" si="14"/>
        <v>0.60131681862367248</v>
      </c>
      <c r="Y47" s="42">
        <f t="shared" si="5"/>
        <v>0.59582242604724822</v>
      </c>
      <c r="Z47" s="42">
        <f t="shared" si="6"/>
        <v>0.40476644747679502</v>
      </c>
      <c r="AA47" s="42">
        <f t="shared" si="7"/>
        <v>0.46009292369628801</v>
      </c>
      <c r="AB47" s="42">
        <f t="shared" si="8"/>
        <v>0.63610125250530014</v>
      </c>
      <c r="AC47" s="42">
        <f t="shared" si="9"/>
        <v>0.41788801202555476</v>
      </c>
      <c r="AD47" s="42">
        <f t="shared" si="10"/>
        <v>0.66666666666666663</v>
      </c>
      <c r="AE47" s="42">
        <f t="shared" si="11"/>
        <v>0.71939577717879621</v>
      </c>
      <c r="AF47" s="42">
        <f t="shared" si="12"/>
        <v>0.53878919816185611</v>
      </c>
      <c r="AG47" s="42">
        <f t="shared" si="13"/>
        <v>0.37810283687943269</v>
      </c>
      <c r="AH47" s="43">
        <v>0.67951367771786952</v>
      </c>
      <c r="AI47" s="43">
        <v>0.39802048177141025</v>
      </c>
      <c r="AJ47" s="43">
        <v>0.70993311865246478</v>
      </c>
      <c r="AK47" s="33">
        <v>0.698547215496368</v>
      </c>
      <c r="AL47" s="33">
        <v>0.11098567945722208</v>
      </c>
      <c r="AM47" s="33">
        <v>0.38046317376189959</v>
      </c>
      <c r="AN47" s="33">
        <v>0.55944186046511635</v>
      </c>
      <c r="AO47" s="33">
        <v>2.0350212967345134E-2</v>
      </c>
      <c r="AP47" s="33">
        <v>0.60851063829787233</v>
      </c>
      <c r="AQ47" s="33">
        <v>0.73169873298920685</v>
      </c>
      <c r="AR47" s="33">
        <v>0.67711707542804267</v>
      </c>
      <c r="AS47" s="33">
        <v>0.77707275803722475</v>
      </c>
      <c r="AT47" s="33">
        <v>0.45411392405063283</v>
      </c>
      <c r="AU47" s="33">
        <v>0.25366403607666416</v>
      </c>
      <c r="AV47" s="33">
        <v>1</v>
      </c>
      <c r="AW47" s="33">
        <v>0</v>
      </c>
      <c r="AX47" s="33">
        <v>0</v>
      </c>
      <c r="AY47" s="33">
        <v>1</v>
      </c>
      <c r="AZ47" s="33">
        <v>1</v>
      </c>
      <c r="BA47" s="33">
        <v>0.54166666666666663</v>
      </c>
      <c r="BB47" s="33">
        <v>0.89712488769092569</v>
      </c>
      <c r="BC47" s="33">
        <v>0.24035812672176296</v>
      </c>
      <c r="BD47" s="33">
        <v>0.67379245027736445</v>
      </c>
      <c r="BE47" s="33">
        <v>0.55052546483427656</v>
      </c>
      <c r="BF47" s="33">
        <v>0.69048075081402038</v>
      </c>
      <c r="BG47" s="33">
        <v>0.29787234042553201</v>
      </c>
      <c r="BH47" s="33">
        <v>0.45833333333333337</v>
      </c>
    </row>
    <row r="48" spans="1:60" x14ac:dyDescent="0.25">
      <c r="A48" s="34" t="s">
        <v>959</v>
      </c>
      <c r="B48" s="34" t="s">
        <v>960</v>
      </c>
      <c r="C48" s="62">
        <f t="shared" ref="C48:H90" si="16">((SQRT(($L48^2)+($M48^2)+(N48^2)))*0.577350269)</f>
        <v>0.43861020161011061</v>
      </c>
      <c r="D48" s="62">
        <f t="shared" si="16"/>
        <v>0.43999166972950376</v>
      </c>
      <c r="E48" s="62">
        <f t="shared" si="16"/>
        <v>0.43220557967088824</v>
      </c>
      <c r="F48" s="62">
        <f t="shared" si="16"/>
        <v>0.42575717903589638</v>
      </c>
      <c r="G48" s="62">
        <f t="shared" si="16"/>
        <v>0.41548190458554629</v>
      </c>
      <c r="H48" s="62">
        <f t="shared" si="16"/>
        <v>0.42577074552541078</v>
      </c>
      <c r="I48" s="62">
        <f t="shared" si="15"/>
        <v>0.43035430533874824</v>
      </c>
      <c r="J48" s="62">
        <f t="shared" si="15"/>
        <v>0.4248231656185853</v>
      </c>
      <c r="K48" s="62">
        <f t="shared" si="15"/>
        <v>0.40799455928129197</v>
      </c>
      <c r="L48" s="42">
        <f t="shared" si="2"/>
        <v>0.56969296948291193</v>
      </c>
      <c r="M48" s="43">
        <f t="shared" si="3"/>
        <v>0.23407968093298467</v>
      </c>
      <c r="N48" s="43">
        <v>0.44473964377436703</v>
      </c>
      <c r="O48" s="43">
        <v>0.44881469692026305</v>
      </c>
      <c r="P48" s="43">
        <v>0.42551335250508898</v>
      </c>
      <c r="Q48" s="43">
        <v>0.40554179853016997</v>
      </c>
      <c r="R48" s="43">
        <v>0.37219922481157403</v>
      </c>
      <c r="S48" s="43">
        <v>0.40558452520909505</v>
      </c>
      <c r="T48" s="43">
        <v>0.41984652937926903</v>
      </c>
      <c r="U48" s="43">
        <v>0.40259258561266903</v>
      </c>
      <c r="V48" s="43">
        <v>0.34646111619270398</v>
      </c>
      <c r="W48" s="43">
        <f t="shared" si="4"/>
        <v>0.5301525123412546</v>
      </c>
      <c r="X48" s="43">
        <f t="shared" si="14"/>
        <v>0.60923342662456925</v>
      </c>
      <c r="Y48" s="42">
        <f t="shared" si="5"/>
        <v>0.3901650949510122</v>
      </c>
      <c r="Z48" s="42">
        <f t="shared" si="6"/>
        <v>0.13029215437424058</v>
      </c>
      <c r="AA48" s="42">
        <f t="shared" si="7"/>
        <v>0.77254462770535637</v>
      </c>
      <c r="AB48" s="42">
        <f t="shared" si="8"/>
        <v>0.8276081723344092</v>
      </c>
      <c r="AC48" s="42">
        <f t="shared" si="9"/>
        <v>0.35813603908305164</v>
      </c>
      <c r="AD48" s="42">
        <f t="shared" si="10"/>
        <v>1</v>
      </c>
      <c r="AE48" s="42">
        <f t="shared" si="11"/>
        <v>0.4695642407906559</v>
      </c>
      <c r="AF48" s="42">
        <f t="shared" si="12"/>
        <v>0.20419659590852257</v>
      </c>
      <c r="AG48" s="42">
        <f t="shared" si="13"/>
        <v>0.26396276595744678</v>
      </c>
      <c r="AH48" s="43">
        <v>0.11461200760650866</v>
      </c>
      <c r="AI48" s="43">
        <v>0.86465216503448916</v>
      </c>
      <c r="AJ48" s="43">
        <v>0.19123111221203867</v>
      </c>
      <c r="AK48" s="33">
        <v>0.17917675544794187</v>
      </c>
      <c r="AL48" s="33">
        <v>8.1407553300539254E-2</v>
      </c>
      <c r="AM48" s="33">
        <v>0.90592157958806596</v>
      </c>
      <c r="AN48" s="33">
        <v>0.91553488372093028</v>
      </c>
      <c r="AO48" s="33">
        <v>0.80123047799337443</v>
      </c>
      <c r="AP48" s="33">
        <v>0.32708453133985049</v>
      </c>
      <c r="AQ48" s="33">
        <v>0.91295166588456111</v>
      </c>
      <c r="AR48" s="33">
        <v>0.79222582137899122</v>
      </c>
      <c r="AS48" s="33">
        <v>0.72398477157360397</v>
      </c>
      <c r="AT48" s="33">
        <v>0.96661392405063273</v>
      </c>
      <c r="AU48" s="33">
        <v>7.4408117249154887E-2</v>
      </c>
      <c r="AV48" s="33">
        <v>0</v>
      </c>
      <c r="AW48" s="33">
        <v>1</v>
      </c>
      <c r="AX48" s="33">
        <v>1</v>
      </c>
      <c r="AY48" s="33">
        <v>1</v>
      </c>
      <c r="AZ48" s="33">
        <v>1</v>
      </c>
      <c r="BA48" s="33">
        <v>0.75000000000000011</v>
      </c>
      <c r="BB48" s="33">
        <v>0.18912848158131168</v>
      </c>
      <c r="BC48" s="33">
        <v>0.45867768595041314</v>
      </c>
      <c r="BD48" s="33">
        <v>7.9015018265458009E-2</v>
      </c>
      <c r="BE48" s="33">
        <v>7.4535165723524657E-2</v>
      </c>
      <c r="BF48" s="33">
        <v>0.20455851369469452</v>
      </c>
      <c r="BG48" s="33">
        <v>0.34042553191489366</v>
      </c>
      <c r="BH48" s="33">
        <v>0.18749999999999992</v>
      </c>
    </row>
    <row r="49" spans="1:60" x14ac:dyDescent="0.25">
      <c r="A49" s="34" t="s">
        <v>961</v>
      </c>
      <c r="B49" s="34" t="s">
        <v>962</v>
      </c>
      <c r="C49" s="62">
        <f t="shared" si="16"/>
        <v>0.63487429310924304</v>
      </c>
      <c r="D49" s="62">
        <f t="shared" si="16"/>
        <v>0.62799478973854483</v>
      </c>
      <c r="E49" s="62">
        <f t="shared" si="16"/>
        <v>0.61326018604534727</v>
      </c>
      <c r="F49" s="62">
        <f t="shared" si="16"/>
        <v>0.59624441201969247</v>
      </c>
      <c r="G49" s="62">
        <f t="shared" si="16"/>
        <v>0.58649958451046336</v>
      </c>
      <c r="H49" s="62">
        <f t="shared" si="16"/>
        <v>0.62373429959165372</v>
      </c>
      <c r="I49" s="62">
        <f t="shared" si="15"/>
        <v>0.59860870340705752</v>
      </c>
      <c r="J49" s="62">
        <f t="shared" si="15"/>
        <v>0.58459924093697324</v>
      </c>
      <c r="K49" s="62">
        <f t="shared" si="15"/>
        <v>0.568302943048687</v>
      </c>
      <c r="L49" s="42">
        <f t="shared" si="2"/>
        <v>0.50401782155553465</v>
      </c>
      <c r="M49" s="43">
        <f t="shared" si="3"/>
        <v>0.55563802838036069</v>
      </c>
      <c r="N49" s="43">
        <v>0.80400778722546107</v>
      </c>
      <c r="O49" s="43">
        <v>0.78763239240489302</v>
      </c>
      <c r="P49" s="43">
        <v>0.75199506984970199</v>
      </c>
      <c r="Q49" s="43">
        <v>0.70975672893372799</v>
      </c>
      <c r="R49" s="43">
        <v>0.68496547762840199</v>
      </c>
      <c r="S49" s="43">
        <v>0.777409703566878</v>
      </c>
      <c r="T49" s="43">
        <v>0.71570214269777199</v>
      </c>
      <c r="U49" s="43">
        <v>0.68007443354219399</v>
      </c>
      <c r="V49" s="43">
        <v>0.63728888491943203</v>
      </c>
      <c r="W49" s="43">
        <f t="shared" si="4"/>
        <v>0.58003445426401457</v>
      </c>
      <c r="X49" s="43">
        <f t="shared" si="14"/>
        <v>0.42800118884705468</v>
      </c>
      <c r="Y49" s="42">
        <f t="shared" si="5"/>
        <v>0.5489464150019826</v>
      </c>
      <c r="Z49" s="42">
        <f t="shared" si="6"/>
        <v>0.40314559418287071</v>
      </c>
      <c r="AA49" s="42">
        <f t="shared" si="7"/>
        <v>0.60696191224251572</v>
      </c>
      <c r="AB49" s="42">
        <f t="shared" si="8"/>
        <v>0.76108389562868917</v>
      </c>
      <c r="AC49" s="42">
        <f t="shared" si="9"/>
        <v>1.2777151446824181E-2</v>
      </c>
      <c r="AD49" s="42">
        <f t="shared" si="10"/>
        <v>0.66666666666666663</v>
      </c>
      <c r="AE49" s="42">
        <f t="shared" si="11"/>
        <v>0.60455974842767313</v>
      </c>
      <c r="AF49" s="42">
        <f t="shared" si="12"/>
        <v>0.55409520569689164</v>
      </c>
      <c r="AG49" s="42">
        <f t="shared" si="13"/>
        <v>0.55718085106382975</v>
      </c>
      <c r="AH49" s="43">
        <v>0.52992508148875239</v>
      </c>
      <c r="AI49" s="43">
        <v>0.49937638794127293</v>
      </c>
      <c r="AJ49" s="43">
        <v>0.6175377755759226</v>
      </c>
      <c r="AK49" s="33">
        <v>0.6228813559322034</v>
      </c>
      <c r="AL49" s="33">
        <v>0.18340983243353803</v>
      </c>
      <c r="AM49" s="33">
        <v>0.85250391614584853</v>
      </c>
      <c r="AN49" s="33">
        <v>0.40167441860465108</v>
      </c>
      <c r="AO49" s="33">
        <v>0.37245622337908207</v>
      </c>
      <c r="AP49" s="33">
        <v>0.6357676825761932</v>
      </c>
      <c r="AQ49" s="33">
        <v>0.77240732050680427</v>
      </c>
      <c r="AR49" s="33">
        <v>0.71934289680703389</v>
      </c>
      <c r="AS49" s="33">
        <v>0.80647208121827396</v>
      </c>
      <c r="AT49" s="33">
        <v>0.75743670886075953</v>
      </c>
      <c r="AU49" s="33">
        <v>3.833145434047254E-2</v>
      </c>
      <c r="AV49" s="33">
        <v>0</v>
      </c>
      <c r="AW49" s="33">
        <v>0</v>
      </c>
      <c r="AX49" s="33">
        <v>0</v>
      </c>
      <c r="AY49" s="33">
        <v>1</v>
      </c>
      <c r="AZ49" s="33">
        <v>1</v>
      </c>
      <c r="BA49" s="33">
        <v>0.41666666666666652</v>
      </c>
      <c r="BB49" s="33">
        <v>0.79245283018867974</v>
      </c>
      <c r="BC49" s="33">
        <v>0.26584022038567451</v>
      </c>
      <c r="BD49" s="33">
        <v>0.73237721553240431</v>
      </c>
      <c r="BE49" s="33">
        <v>0.70121261115602274</v>
      </c>
      <c r="BF49" s="33">
        <v>0.51695077571346493</v>
      </c>
      <c r="BG49" s="33">
        <v>0.48936170212765956</v>
      </c>
      <c r="BH49" s="33">
        <v>0.625</v>
      </c>
    </row>
    <row r="50" spans="1:60" x14ac:dyDescent="0.25">
      <c r="A50" s="34" t="s">
        <v>963</v>
      </c>
      <c r="B50" s="34" t="s">
        <v>964</v>
      </c>
      <c r="C50" s="62">
        <f t="shared" si="16"/>
        <v>0.51898617084362653</v>
      </c>
      <c r="D50" s="62">
        <f t="shared" si="16"/>
        <v>0.51665459066757691</v>
      </c>
      <c r="E50" s="62">
        <f t="shared" si="16"/>
        <v>0.51189711920352565</v>
      </c>
      <c r="F50" s="62">
        <f t="shared" si="16"/>
        <v>0.50898485834706397</v>
      </c>
      <c r="G50" s="62">
        <f t="shared" si="16"/>
        <v>0.50543578044351123</v>
      </c>
      <c r="H50" s="62">
        <f t="shared" si="16"/>
        <v>0.51314710891923276</v>
      </c>
      <c r="I50" s="62">
        <f t="shared" si="15"/>
        <v>0.50477507032056035</v>
      </c>
      <c r="J50" s="62">
        <f t="shared" si="15"/>
        <v>0.49689532740786552</v>
      </c>
      <c r="K50" s="62">
        <f t="shared" si="15"/>
        <v>0.50031363842409715</v>
      </c>
      <c r="L50" s="42">
        <f t="shared" si="2"/>
        <v>0.61137839969643171</v>
      </c>
      <c r="M50" s="43">
        <f t="shared" si="3"/>
        <v>0.52364282997178724</v>
      </c>
      <c r="N50" s="43">
        <v>0.40006821432768902</v>
      </c>
      <c r="O50" s="43">
        <v>0.39090988437674701</v>
      </c>
      <c r="P50" s="43">
        <v>0.37165928142151899</v>
      </c>
      <c r="Q50" s="43">
        <v>0.35945986924000001</v>
      </c>
      <c r="R50" s="43">
        <v>0.34410844797072998</v>
      </c>
      <c r="S50" s="43">
        <v>0.37679504468501201</v>
      </c>
      <c r="T50" s="43">
        <v>0.34118653894499601</v>
      </c>
      <c r="U50" s="43">
        <v>0.30451525198196699</v>
      </c>
      <c r="V50" s="43">
        <v>0.32086733999664602</v>
      </c>
      <c r="W50" s="43">
        <f t="shared" si="4"/>
        <v>0.48905068940779739</v>
      </c>
      <c r="X50" s="43">
        <f t="shared" si="14"/>
        <v>0.73370610998506602</v>
      </c>
      <c r="Y50" s="42">
        <f t="shared" si="5"/>
        <v>0.56839865660297029</v>
      </c>
      <c r="Z50" s="42">
        <f t="shared" si="6"/>
        <v>0.52136178377821496</v>
      </c>
      <c r="AA50" s="42">
        <f t="shared" si="7"/>
        <v>0.4212190678073422</v>
      </c>
      <c r="AB50" s="42">
        <f t="shared" si="8"/>
        <v>0.44522324944266195</v>
      </c>
      <c r="AC50" s="42">
        <f t="shared" si="9"/>
        <v>0.76738068395340109</v>
      </c>
      <c r="AD50" s="42">
        <f t="shared" si="10"/>
        <v>0.66666666666666663</v>
      </c>
      <c r="AE50" s="42">
        <f t="shared" si="11"/>
        <v>0.76707097933513035</v>
      </c>
      <c r="AF50" s="42">
        <f t="shared" si="12"/>
        <v>0.45508707838329088</v>
      </c>
      <c r="AG50" s="42">
        <f t="shared" si="13"/>
        <v>0.59219858156028371</v>
      </c>
      <c r="AH50" s="43">
        <v>0.36271787262449795</v>
      </c>
      <c r="AI50" s="43">
        <v>0.64443499587155662</v>
      </c>
      <c r="AJ50" s="43">
        <v>0.69804310131285607</v>
      </c>
      <c r="AK50" s="33">
        <v>0.77269975786924938</v>
      </c>
      <c r="AL50" s="33">
        <v>0.27002380968718054</v>
      </c>
      <c r="AM50" s="33">
        <v>0.55338996962244535</v>
      </c>
      <c r="AN50" s="33">
        <v>0</v>
      </c>
      <c r="AO50" s="33">
        <v>1.7983909133932916E-2</v>
      </c>
      <c r="AP50" s="33">
        <v>0.83645773433007486</v>
      </c>
      <c r="AQ50" s="33">
        <v>0.69826372595025799</v>
      </c>
      <c r="AR50" s="33">
        <v>7.5428042572882936E-2</v>
      </c>
      <c r="AS50" s="33">
        <v>0.58714043993231824</v>
      </c>
      <c r="AT50" s="33">
        <v>0.67310126582278462</v>
      </c>
      <c r="AU50" s="33">
        <v>0.30214205186020321</v>
      </c>
      <c r="AV50" s="33">
        <v>1</v>
      </c>
      <c r="AW50" s="33">
        <v>1</v>
      </c>
      <c r="AX50" s="33">
        <v>1</v>
      </c>
      <c r="AY50" s="33">
        <v>0</v>
      </c>
      <c r="AZ50" s="33">
        <v>1</v>
      </c>
      <c r="BA50" s="33">
        <v>0.66666666666666663</v>
      </c>
      <c r="BB50" s="33">
        <v>0.86747529200359408</v>
      </c>
      <c r="BC50" s="33">
        <v>0.1976584022038565</v>
      </c>
      <c r="BD50" s="33">
        <v>0.4950615613584089</v>
      </c>
      <c r="BE50" s="33">
        <v>0.40420371867421179</v>
      </c>
      <c r="BF50" s="33">
        <v>0.72342463129668644</v>
      </c>
      <c r="BG50" s="33">
        <v>0.85106382978723427</v>
      </c>
      <c r="BH50" s="33">
        <v>0.3333333333333332</v>
      </c>
    </row>
    <row r="51" spans="1:60" x14ac:dyDescent="0.25">
      <c r="A51" s="34" t="s">
        <v>965</v>
      </c>
      <c r="B51" s="34" t="s">
        <v>966</v>
      </c>
      <c r="C51" s="62">
        <f t="shared" si="16"/>
        <v>0.56828815816444778</v>
      </c>
      <c r="D51" s="62">
        <f t="shared" si="16"/>
        <v>0.56935506600436547</v>
      </c>
      <c r="E51" s="62">
        <f t="shared" si="16"/>
        <v>0.56335972952646085</v>
      </c>
      <c r="F51" s="62">
        <f t="shared" si="16"/>
        <v>0.55842788008308009</v>
      </c>
      <c r="G51" s="62">
        <f t="shared" si="16"/>
        <v>0.55063393901167368</v>
      </c>
      <c r="H51" s="62">
        <f t="shared" si="16"/>
        <v>0.55843822352946315</v>
      </c>
      <c r="I51" s="62">
        <f t="shared" si="15"/>
        <v>0.56194069960902016</v>
      </c>
      <c r="J51" s="62">
        <f t="shared" si="15"/>
        <v>0.55771609605575712</v>
      </c>
      <c r="K51" s="62">
        <f t="shared" si="15"/>
        <v>0.54500649735265927</v>
      </c>
      <c r="L51" s="42">
        <f t="shared" si="2"/>
        <v>0.57353085551571881</v>
      </c>
      <c r="M51" s="43">
        <f t="shared" si="3"/>
        <v>0.664923529282204</v>
      </c>
      <c r="N51" s="43">
        <v>0.44473964377436703</v>
      </c>
      <c r="O51" s="43">
        <v>0.44881469692026305</v>
      </c>
      <c r="P51" s="43">
        <v>0.42551335250508898</v>
      </c>
      <c r="Q51" s="43">
        <v>0.40554179853016997</v>
      </c>
      <c r="R51" s="43">
        <v>0.37219922481157403</v>
      </c>
      <c r="S51" s="43">
        <v>0.40558452520909505</v>
      </c>
      <c r="T51" s="43">
        <v>0.41984652937926903</v>
      </c>
      <c r="U51" s="43">
        <v>0.40259258561266903</v>
      </c>
      <c r="V51" s="43">
        <v>0.34646111619270398</v>
      </c>
      <c r="W51" s="43">
        <f t="shared" si="4"/>
        <v>0.48258973503662644</v>
      </c>
      <c r="X51" s="43">
        <f t="shared" si="14"/>
        <v>0.66447197599481111</v>
      </c>
      <c r="Y51" s="42">
        <f t="shared" si="5"/>
        <v>0.58698350245173847</v>
      </c>
      <c r="Z51" s="42">
        <f t="shared" si="6"/>
        <v>0.40518717768727075</v>
      </c>
      <c r="AA51" s="42">
        <f t="shared" si="7"/>
        <v>0.56130998643076757</v>
      </c>
      <c r="AB51" s="42">
        <f t="shared" si="8"/>
        <v>0.37687827357672915</v>
      </c>
      <c r="AC51" s="42">
        <f t="shared" si="9"/>
        <v>0.41300263059000358</v>
      </c>
      <c r="AD51" s="42">
        <f t="shared" si="10"/>
        <v>1</v>
      </c>
      <c r="AE51" s="42">
        <f t="shared" si="11"/>
        <v>0.58041329739442993</v>
      </c>
      <c r="AF51" s="42">
        <f t="shared" si="12"/>
        <v>0.85821585289064906</v>
      </c>
      <c r="AG51" s="42">
        <f t="shared" si="13"/>
        <v>0.47163120567375888</v>
      </c>
      <c r="AH51" s="43">
        <v>0.92355003926881551</v>
      </c>
      <c r="AI51" s="43">
        <v>6.8512680125042427E-2</v>
      </c>
      <c r="AJ51" s="43">
        <v>0.76888778796135737</v>
      </c>
      <c r="AK51" s="33">
        <v>0.77148910411622285</v>
      </c>
      <c r="AL51" s="33">
        <v>3.8885251258318605E-2</v>
      </c>
      <c r="AM51" s="33">
        <v>0.74950114983393257</v>
      </c>
      <c r="AN51" s="33">
        <v>0.31032558139534883</v>
      </c>
      <c r="AO51" s="33">
        <v>0.58305726455276863</v>
      </c>
      <c r="AP51" s="33">
        <v>0.86497987349051175</v>
      </c>
      <c r="AQ51" s="33">
        <v>0.29868606288127636</v>
      </c>
      <c r="AR51" s="33">
        <v>0.37251272559000465</v>
      </c>
      <c r="AS51" s="33">
        <v>0.43739424703891699</v>
      </c>
      <c r="AT51" s="33">
        <v>0.32072784810126576</v>
      </c>
      <c r="AU51" s="33">
        <v>0.23900789177001075</v>
      </c>
      <c r="AV51" s="33">
        <v>1</v>
      </c>
      <c r="AW51" s="33">
        <v>0</v>
      </c>
      <c r="AX51" s="33">
        <v>1</v>
      </c>
      <c r="AY51" s="33">
        <v>1</v>
      </c>
      <c r="AZ51" s="33">
        <v>1</v>
      </c>
      <c r="BA51" s="33">
        <v>0.33333333333333354</v>
      </c>
      <c r="BB51" s="33">
        <v>0.82749326145552637</v>
      </c>
      <c r="BC51" s="33">
        <v>0.58402203856749235</v>
      </c>
      <c r="BD51" s="33">
        <v>1</v>
      </c>
      <c r="BE51" s="33">
        <v>0.91721907841552142</v>
      </c>
      <c r="BF51" s="33">
        <v>0.93162229457958257</v>
      </c>
      <c r="BG51" s="33">
        <v>0.27659574468085113</v>
      </c>
      <c r="BH51" s="33">
        <v>0.66666666666666663</v>
      </c>
    </row>
    <row r="52" spans="1:60" x14ac:dyDescent="0.25">
      <c r="A52" s="34" t="s">
        <v>967</v>
      </c>
      <c r="B52" s="34" t="s">
        <v>968</v>
      </c>
      <c r="C52" s="62">
        <f t="shared" si="16"/>
        <v>0.49097484549263076</v>
      </c>
      <c r="D52" s="62">
        <f t="shared" si="16"/>
        <v>0.49220936539384091</v>
      </c>
      <c r="E52" s="62">
        <f t="shared" si="16"/>
        <v>0.48526183967905345</v>
      </c>
      <c r="F52" s="62">
        <f t="shared" si="16"/>
        <v>0.47952743972650319</v>
      </c>
      <c r="G52" s="62">
        <f t="shared" si="16"/>
        <v>0.47042810607794661</v>
      </c>
      <c r="H52" s="62">
        <f t="shared" si="16"/>
        <v>0.47953948502215638</v>
      </c>
      <c r="I52" s="62">
        <f t="shared" si="15"/>
        <v>0.48361370749147237</v>
      </c>
      <c r="J52" s="62">
        <f t="shared" si="15"/>
        <v>0.47869835177932962</v>
      </c>
      <c r="K52" s="62">
        <f t="shared" si="15"/>
        <v>0.46382857862920268</v>
      </c>
      <c r="L52" s="42">
        <f t="shared" si="2"/>
        <v>0.61779491830165789</v>
      </c>
      <c r="M52" s="43">
        <f t="shared" si="3"/>
        <v>0.37908440401930593</v>
      </c>
      <c r="N52" s="43">
        <v>0.44473964377436703</v>
      </c>
      <c r="O52" s="43">
        <v>0.44881469692026305</v>
      </c>
      <c r="P52" s="43">
        <v>0.42551335250508898</v>
      </c>
      <c r="Q52" s="43">
        <v>0.40554179853016997</v>
      </c>
      <c r="R52" s="43">
        <v>0.37219922481157403</v>
      </c>
      <c r="S52" s="43">
        <v>0.40558452520909505</v>
      </c>
      <c r="T52" s="43">
        <v>0.41984652937926903</v>
      </c>
      <c r="U52" s="43">
        <v>0.40259258561266903</v>
      </c>
      <c r="V52" s="43">
        <v>0.34646111619270398</v>
      </c>
      <c r="W52" s="43">
        <f t="shared" si="4"/>
        <v>0.55965060184805915</v>
      </c>
      <c r="X52" s="43">
        <f t="shared" si="14"/>
        <v>0.67593923475525663</v>
      </c>
      <c r="Y52" s="42">
        <f t="shared" si="5"/>
        <v>0.56217990093904768</v>
      </c>
      <c r="Z52" s="42">
        <f t="shared" si="6"/>
        <v>0.42516184358450954</v>
      </c>
      <c r="AA52" s="42">
        <f t="shared" si="7"/>
        <v>0.53294931051287031</v>
      </c>
      <c r="AB52" s="42">
        <f t="shared" si="8"/>
        <v>0.7183113523558089</v>
      </c>
      <c r="AC52" s="42">
        <f t="shared" si="9"/>
        <v>0.36339721909056749</v>
      </c>
      <c r="AD52" s="42">
        <f t="shared" si="10"/>
        <v>1</v>
      </c>
      <c r="AE52" s="42">
        <f t="shared" si="11"/>
        <v>0.66442048517520225</v>
      </c>
      <c r="AF52" s="42">
        <f t="shared" si="12"/>
        <v>0.45276100662017199</v>
      </c>
      <c r="AG52" s="42">
        <f t="shared" si="13"/>
        <v>0.30540780141843987</v>
      </c>
      <c r="AH52" s="43">
        <v>0.59670734029883477</v>
      </c>
      <c r="AI52" s="43">
        <v>0.48071668255794164</v>
      </c>
      <c r="AJ52" s="43">
        <v>0.60911567996036664</v>
      </c>
      <c r="AK52" s="33">
        <v>0.65920096852300236</v>
      </c>
      <c r="AL52" s="33">
        <v>0.19112271864601668</v>
      </c>
      <c r="AM52" s="33">
        <v>0.62506893178583367</v>
      </c>
      <c r="AN52" s="33">
        <v>0.41227906976744194</v>
      </c>
      <c r="AO52" s="33">
        <v>0.27354472314245165</v>
      </c>
      <c r="AP52" s="33">
        <v>0.81725129384703854</v>
      </c>
      <c r="AQ52" s="33">
        <v>0.53660253402158609</v>
      </c>
      <c r="AR52" s="33">
        <v>0.59023600185099478</v>
      </c>
      <c r="AS52" s="33">
        <v>0.70156514382402713</v>
      </c>
      <c r="AT52" s="33">
        <v>0.86313291139240489</v>
      </c>
      <c r="AU52" s="33">
        <v>9.0191657271702599E-2</v>
      </c>
      <c r="AV52" s="33">
        <v>0</v>
      </c>
      <c r="AW52" s="33">
        <v>1</v>
      </c>
      <c r="AX52" s="33">
        <v>1</v>
      </c>
      <c r="AY52" s="33">
        <v>1</v>
      </c>
      <c r="AZ52" s="33">
        <v>1</v>
      </c>
      <c r="BA52" s="33">
        <v>0.66666666666666663</v>
      </c>
      <c r="BB52" s="33">
        <v>0.66217430368373786</v>
      </c>
      <c r="BC52" s="33">
        <v>0.36432506887052302</v>
      </c>
      <c r="BD52" s="33">
        <v>0.50859153023948045</v>
      </c>
      <c r="BE52" s="33">
        <v>0.47825383993532739</v>
      </c>
      <c r="BF52" s="33">
        <v>0.45987358743535722</v>
      </c>
      <c r="BG52" s="33">
        <v>0.31914893617021295</v>
      </c>
      <c r="BH52" s="33">
        <v>0.2916666666666668</v>
      </c>
    </row>
    <row r="53" spans="1:60" x14ac:dyDescent="0.25">
      <c r="A53" s="34" t="s">
        <v>969</v>
      </c>
      <c r="B53" s="34" t="s">
        <v>970</v>
      </c>
      <c r="C53" s="62">
        <f t="shared" si="16"/>
        <v>0.52779650115025478</v>
      </c>
      <c r="D53" s="62">
        <f t="shared" si="16"/>
        <v>0.52550401250361767</v>
      </c>
      <c r="E53" s="62">
        <f t="shared" si="16"/>
        <v>0.52082738191111788</v>
      </c>
      <c r="F53" s="62">
        <f t="shared" si="16"/>
        <v>0.51796533390382571</v>
      </c>
      <c r="G53" s="62">
        <f t="shared" si="16"/>
        <v>0.51447821066791766</v>
      </c>
      <c r="H53" s="62">
        <f t="shared" si="16"/>
        <v>0.52205598980539236</v>
      </c>
      <c r="I53" s="62">
        <f t="shared" si="15"/>
        <v>0.51382912793714564</v>
      </c>
      <c r="J53" s="62">
        <f t="shared" si="15"/>
        <v>0.50609037483367614</v>
      </c>
      <c r="K53" s="62">
        <f t="shared" si="15"/>
        <v>0.5094469922304764</v>
      </c>
      <c r="L53" s="42">
        <f t="shared" si="2"/>
        <v>0.66972404687939191</v>
      </c>
      <c r="M53" s="43">
        <f t="shared" si="3"/>
        <v>0.47657377744107887</v>
      </c>
      <c r="N53" s="43">
        <v>0.40006821432768902</v>
      </c>
      <c r="O53" s="43">
        <v>0.39090988437674701</v>
      </c>
      <c r="P53" s="43">
        <v>0.37165928142151899</v>
      </c>
      <c r="Q53" s="43">
        <v>0.35945986924000001</v>
      </c>
      <c r="R53" s="43">
        <v>0.34410844797072998</v>
      </c>
      <c r="S53" s="43">
        <v>0.37679504468501201</v>
      </c>
      <c r="T53" s="43">
        <v>0.34118653894499601</v>
      </c>
      <c r="U53" s="43">
        <v>0.30451525198196699</v>
      </c>
      <c r="V53" s="43">
        <v>0.32086733999664602</v>
      </c>
      <c r="W53" s="43">
        <f t="shared" si="4"/>
        <v>0.51375635680292753</v>
      </c>
      <c r="X53" s="43">
        <f t="shared" si="14"/>
        <v>0.82569173695585629</v>
      </c>
      <c r="Y53" s="42">
        <f t="shared" si="5"/>
        <v>0.6555285526241863</v>
      </c>
      <c r="Z53" s="42">
        <f t="shared" si="6"/>
        <v>0.6115424078181515</v>
      </c>
      <c r="AA53" s="42">
        <f t="shared" si="7"/>
        <v>0.48031913589296471</v>
      </c>
      <c r="AB53" s="42">
        <f t="shared" si="8"/>
        <v>0.30763533087640765</v>
      </c>
      <c r="AC53" s="42">
        <f t="shared" si="9"/>
        <v>0.72679443818113521</v>
      </c>
      <c r="AD53" s="42">
        <f t="shared" si="10"/>
        <v>1</v>
      </c>
      <c r="AE53" s="42">
        <f t="shared" si="11"/>
        <v>0.75028077268643334</v>
      </c>
      <c r="AF53" s="42">
        <f t="shared" si="12"/>
        <v>0.61693301587506555</v>
      </c>
      <c r="AG53" s="42">
        <f t="shared" si="13"/>
        <v>0.33621453900709219</v>
      </c>
      <c r="AH53" s="43">
        <v>0.52677150913452631</v>
      </c>
      <c r="AI53" s="43">
        <v>0.53914533526267983</v>
      </c>
      <c r="AJ53" s="43">
        <v>0.90066881347535277</v>
      </c>
      <c r="AK53" s="33">
        <v>0.90708232445520565</v>
      </c>
      <c r="AL53" s="33">
        <v>0.31600249118109724</v>
      </c>
      <c r="AM53" s="33">
        <v>0.3091174997298764</v>
      </c>
      <c r="AN53" s="33">
        <v>0.49804651162790692</v>
      </c>
      <c r="AO53" s="33">
        <v>0.41978230004732625</v>
      </c>
      <c r="AP53" s="33">
        <v>0.52800460034502583</v>
      </c>
      <c r="AQ53" s="33">
        <v>0.64664476771468782</v>
      </c>
      <c r="AR53" s="33">
        <v>0.1498149005090236</v>
      </c>
      <c r="AS53" s="33">
        <v>0.28764805414551586</v>
      </c>
      <c r="AT53" s="33">
        <v>0.48544303797468341</v>
      </c>
      <c r="AU53" s="33">
        <v>0.1803833145434052</v>
      </c>
      <c r="AV53" s="33">
        <v>1</v>
      </c>
      <c r="AW53" s="33">
        <v>1</v>
      </c>
      <c r="AX53" s="33">
        <v>1</v>
      </c>
      <c r="AY53" s="33">
        <v>1</v>
      </c>
      <c r="AZ53" s="33">
        <v>1</v>
      </c>
      <c r="BA53" s="33">
        <v>0.625</v>
      </c>
      <c r="BB53" s="33">
        <v>0.87556154537286657</v>
      </c>
      <c r="BC53" s="33">
        <v>0.36639118457300268</v>
      </c>
      <c r="BD53" s="33">
        <v>0.77229062373156543</v>
      </c>
      <c r="BE53" s="33">
        <v>0.65044462409054171</v>
      </c>
      <c r="BF53" s="33">
        <v>0.67860563110515237</v>
      </c>
      <c r="BG53" s="33">
        <v>0.27659574468085113</v>
      </c>
      <c r="BH53" s="33">
        <v>0.39583333333333331</v>
      </c>
    </row>
    <row r="54" spans="1:60" x14ac:dyDescent="0.25">
      <c r="A54" s="34" t="s">
        <v>971</v>
      </c>
      <c r="B54" s="34" t="s">
        <v>972</v>
      </c>
      <c r="C54" s="62">
        <f t="shared" si="16"/>
        <v>0.59562254198341402</v>
      </c>
      <c r="D54" s="62">
        <f t="shared" si="16"/>
        <v>0.59042276464744137</v>
      </c>
      <c r="E54" s="62">
        <f t="shared" si="16"/>
        <v>0.57632810972468951</v>
      </c>
      <c r="F54" s="62">
        <f t="shared" si="16"/>
        <v>0.57000854851198657</v>
      </c>
      <c r="G54" s="62">
        <f t="shared" si="16"/>
        <v>0.56142886779583934</v>
      </c>
      <c r="H54" s="62">
        <f t="shared" si="16"/>
        <v>0.59008897744593802</v>
      </c>
      <c r="I54" s="62">
        <f t="shared" si="15"/>
        <v>0.58709125736609069</v>
      </c>
      <c r="J54" s="62">
        <f t="shared" si="15"/>
        <v>0.57391949735017611</v>
      </c>
      <c r="K54" s="62">
        <f t="shared" si="15"/>
        <v>0.55302775707923624</v>
      </c>
      <c r="L54" s="42">
        <f t="shared" si="2"/>
        <v>0.50344729789974774</v>
      </c>
      <c r="M54" s="43">
        <f t="shared" si="3"/>
        <v>0.62731451650487402</v>
      </c>
      <c r="N54" s="43">
        <v>0.645999964299666</v>
      </c>
      <c r="O54" s="43">
        <v>0.63151756851923702</v>
      </c>
      <c r="P54" s="43">
        <v>0.59116798496768996</v>
      </c>
      <c r="Q54" s="43">
        <v>0.57249153040914702</v>
      </c>
      <c r="R54" s="43">
        <v>0.54646540331882498</v>
      </c>
      <c r="S54" s="43">
        <v>0.63058093867121201</v>
      </c>
      <c r="T54" s="43">
        <v>0.62213001030815607</v>
      </c>
      <c r="U54" s="43">
        <v>0.58409595494647504</v>
      </c>
      <c r="V54" s="43">
        <v>0.52013115319376302</v>
      </c>
      <c r="W54" s="43">
        <f t="shared" si="4"/>
        <v>0.56470889604375885</v>
      </c>
      <c r="X54" s="43">
        <f t="shared" si="14"/>
        <v>0.44218569975573674</v>
      </c>
      <c r="Y54" s="42">
        <f t="shared" si="5"/>
        <v>0.52471436244876968</v>
      </c>
      <c r="Z54" s="42">
        <f t="shared" si="6"/>
        <v>0.34422408111621716</v>
      </c>
      <c r="AA54" s="42">
        <f t="shared" si="7"/>
        <v>0.6683002315291835</v>
      </c>
      <c r="AB54" s="42">
        <f t="shared" si="8"/>
        <v>0.72159690908086505</v>
      </c>
      <c r="AC54" s="42">
        <f t="shared" si="9"/>
        <v>1.9541525742202394E-2</v>
      </c>
      <c r="AD54" s="42">
        <f t="shared" si="10"/>
        <v>0.88888888888888895</v>
      </c>
      <c r="AE54" s="42">
        <f t="shared" si="11"/>
        <v>0.41812668463611891</v>
      </c>
      <c r="AF54" s="42">
        <f t="shared" si="12"/>
        <v>0.47603860747783311</v>
      </c>
      <c r="AG54" s="42">
        <f t="shared" si="13"/>
        <v>0.77859042553191493</v>
      </c>
      <c r="AH54" s="43">
        <v>0.39667733743705336</v>
      </c>
      <c r="AI54" s="43">
        <v>0.6394424652919658</v>
      </c>
      <c r="AJ54" s="43">
        <v>0.53802328461728988</v>
      </c>
      <c r="AK54" s="33">
        <v>0.54630750605326872</v>
      </c>
      <c r="AL54" s="33">
        <v>0.1421406561791656</v>
      </c>
      <c r="AM54" s="33">
        <v>0.80859905781384978</v>
      </c>
      <c r="AN54" s="33">
        <v>0.76483720930232568</v>
      </c>
      <c r="AO54" s="33">
        <v>0.66161855182205409</v>
      </c>
      <c r="AP54" s="33">
        <v>0.35468660149511216</v>
      </c>
      <c r="AQ54" s="33">
        <v>0.75175973721257627</v>
      </c>
      <c r="AR54" s="33">
        <v>0.69204072188801491</v>
      </c>
      <c r="AS54" s="33">
        <v>0.69458544839255487</v>
      </c>
      <c r="AT54" s="33">
        <v>0.77816455696202513</v>
      </c>
      <c r="AU54" s="33">
        <v>5.8624577226607182E-2</v>
      </c>
      <c r="AV54" s="33">
        <v>0</v>
      </c>
      <c r="AW54" s="33">
        <v>0</v>
      </c>
      <c r="AX54" s="33">
        <v>0.66666666666666674</v>
      </c>
      <c r="AY54" s="33">
        <v>1</v>
      </c>
      <c r="AZ54" s="33">
        <v>1</v>
      </c>
      <c r="BA54" s="33">
        <v>0.25000000000000017</v>
      </c>
      <c r="BB54" s="33">
        <v>0.58625336927223759</v>
      </c>
      <c r="BC54" s="33">
        <v>0.56129476584022098</v>
      </c>
      <c r="BD54" s="33">
        <v>0.49479096198078748</v>
      </c>
      <c r="BE54" s="33">
        <v>0.37057396928051733</v>
      </c>
      <c r="BF54" s="33">
        <v>0.47749473280980659</v>
      </c>
      <c r="BG54" s="33">
        <v>0.74468085106382986</v>
      </c>
      <c r="BH54" s="33">
        <v>0.81249999999999989</v>
      </c>
    </row>
    <row r="55" spans="1:60" x14ac:dyDescent="0.25">
      <c r="A55" s="34" t="s">
        <v>973</v>
      </c>
      <c r="B55" s="34" t="s">
        <v>974</v>
      </c>
      <c r="C55" s="62">
        <f t="shared" si="16"/>
        <v>0.64352535816073098</v>
      </c>
      <c r="D55" s="62">
        <f t="shared" si="16"/>
        <v>0.63673933009018313</v>
      </c>
      <c r="E55" s="62">
        <f t="shared" si="16"/>
        <v>0.62221184039948163</v>
      </c>
      <c r="F55" s="62">
        <f t="shared" si="16"/>
        <v>0.60544769997882131</v>
      </c>
      <c r="G55" s="62">
        <f t="shared" si="16"/>
        <v>0.59585340577685919</v>
      </c>
      <c r="H55" s="62">
        <f t="shared" si="16"/>
        <v>0.63253774198226853</v>
      </c>
      <c r="I55" s="62">
        <f t="shared" si="15"/>
        <v>0.60777619099436164</v>
      </c>
      <c r="J55" s="62">
        <f t="shared" si="15"/>
        <v>0.59398298885491774</v>
      </c>
      <c r="K55" s="62">
        <f t="shared" si="15"/>
        <v>0.57795134191619901</v>
      </c>
      <c r="L55" s="42">
        <f t="shared" si="2"/>
        <v>0.59582904305708784</v>
      </c>
      <c r="M55" s="43">
        <f t="shared" si="3"/>
        <v>0.49085017075914211</v>
      </c>
      <c r="N55" s="43">
        <v>0.80400778722546107</v>
      </c>
      <c r="O55" s="43">
        <v>0.78763239240489302</v>
      </c>
      <c r="P55" s="43">
        <v>0.75199506984970199</v>
      </c>
      <c r="Q55" s="43">
        <v>0.70975672893372799</v>
      </c>
      <c r="R55" s="43">
        <v>0.68496547762840199</v>
      </c>
      <c r="S55" s="43">
        <v>0.777409703566878</v>
      </c>
      <c r="T55" s="43">
        <v>0.71570214269777199</v>
      </c>
      <c r="U55" s="43">
        <v>0.68007443354219399</v>
      </c>
      <c r="V55" s="43">
        <v>0.63728888491943203</v>
      </c>
      <c r="W55" s="43">
        <f t="shared" si="4"/>
        <v>0.54059618362574513</v>
      </c>
      <c r="X55" s="43">
        <f t="shared" si="14"/>
        <v>0.65106190248843043</v>
      </c>
      <c r="Y55" s="42">
        <f t="shared" si="5"/>
        <v>0.43701501371367124</v>
      </c>
      <c r="Z55" s="42">
        <f t="shared" si="6"/>
        <v>0.18879566379079932</v>
      </c>
      <c r="AA55" s="42">
        <f t="shared" si="7"/>
        <v>0.7084132343255819</v>
      </c>
      <c r="AB55" s="42">
        <f t="shared" si="8"/>
        <v>0.82816082267292801</v>
      </c>
      <c r="AC55" s="42">
        <f t="shared" si="9"/>
        <v>0.67643742953776786</v>
      </c>
      <c r="AD55" s="42">
        <f t="shared" si="10"/>
        <v>0.88888888888888895</v>
      </c>
      <c r="AE55" s="42">
        <f t="shared" si="11"/>
        <v>0.38785938903863454</v>
      </c>
      <c r="AF55" s="42">
        <f t="shared" si="12"/>
        <v>0.29619502236934803</v>
      </c>
      <c r="AG55" s="42">
        <f t="shared" si="13"/>
        <v>0.6855053191489362</v>
      </c>
      <c r="AH55" s="43">
        <v>0.23707828062983285</v>
      </c>
      <c r="AI55" s="43">
        <v>0.78365217046907043</v>
      </c>
      <c r="AJ55" s="43">
        <v>0.29031459004211041</v>
      </c>
      <c r="AK55" s="33">
        <v>0.24213075060532691</v>
      </c>
      <c r="AL55" s="33">
        <v>0.13546057697627173</v>
      </c>
      <c r="AM55" s="33">
        <v>0.89141749657815905</v>
      </c>
      <c r="AN55" s="33">
        <v>0.67609302325581389</v>
      </c>
      <c r="AO55" s="33">
        <v>0.85660198769522</v>
      </c>
      <c r="AP55" s="33">
        <v>0.21966647498562383</v>
      </c>
      <c r="AQ55" s="33">
        <v>0.89828718911309235</v>
      </c>
      <c r="AR55" s="33">
        <v>0.74907450254511798</v>
      </c>
      <c r="AS55" s="33">
        <v>0.8403130287648054</v>
      </c>
      <c r="AT55" s="33">
        <v>0.89509493670886053</v>
      </c>
      <c r="AU55" s="33">
        <v>2.9312288613303591E-2</v>
      </c>
      <c r="AV55" s="33">
        <v>1</v>
      </c>
      <c r="AW55" s="33">
        <v>1</v>
      </c>
      <c r="AX55" s="33">
        <v>0.66666666666666674</v>
      </c>
      <c r="AY55" s="33">
        <v>1</v>
      </c>
      <c r="AZ55" s="33">
        <v>1</v>
      </c>
      <c r="BA55" s="33">
        <v>0.37500000000000028</v>
      </c>
      <c r="BB55" s="33">
        <v>0.4007187780772688</v>
      </c>
      <c r="BC55" s="33">
        <v>0.45385674931129527</v>
      </c>
      <c r="BD55" s="33">
        <v>0.28291164930320667</v>
      </c>
      <c r="BE55" s="33">
        <v>0.21050929668552951</v>
      </c>
      <c r="BF55" s="33">
        <v>0.23750239417736066</v>
      </c>
      <c r="BG55" s="33">
        <v>0.80851063829787262</v>
      </c>
      <c r="BH55" s="33">
        <v>0.56249999999999989</v>
      </c>
    </row>
    <row r="56" spans="1:60" x14ac:dyDescent="0.25">
      <c r="A56" s="34" t="s">
        <v>975</v>
      </c>
      <c r="B56" s="34" t="s">
        <v>976</v>
      </c>
      <c r="C56" s="62">
        <f t="shared" si="16"/>
        <v>0.60377559759060628</v>
      </c>
      <c r="D56" s="62">
        <f t="shared" si="16"/>
        <v>0.60177262547979471</v>
      </c>
      <c r="E56" s="62">
        <f t="shared" si="16"/>
        <v>0.59769305447514798</v>
      </c>
      <c r="F56" s="62">
        <f t="shared" si="16"/>
        <v>0.59520073315272759</v>
      </c>
      <c r="G56" s="62">
        <f t="shared" si="16"/>
        <v>0.59216860341587263</v>
      </c>
      <c r="H56" s="62">
        <f t="shared" si="16"/>
        <v>0.59876396193419201</v>
      </c>
      <c r="I56" s="62">
        <f t="shared" si="15"/>
        <v>0.59160476530880846</v>
      </c>
      <c r="J56" s="62">
        <f t="shared" si="15"/>
        <v>0.58489596777438435</v>
      </c>
      <c r="K56" s="62">
        <f t="shared" si="15"/>
        <v>0.58780274200799876</v>
      </c>
      <c r="L56" s="42">
        <f t="shared" si="2"/>
        <v>0.61813864388561157</v>
      </c>
      <c r="M56" s="43">
        <f t="shared" si="3"/>
        <v>0.74262033252260384</v>
      </c>
      <c r="N56" s="43">
        <v>0.40006821432768902</v>
      </c>
      <c r="O56" s="43">
        <v>0.39090988437674701</v>
      </c>
      <c r="P56" s="43">
        <v>0.37165928142151899</v>
      </c>
      <c r="Q56" s="43">
        <v>0.35945986924000001</v>
      </c>
      <c r="R56" s="43">
        <v>0.34410844797072998</v>
      </c>
      <c r="S56" s="43">
        <v>0.37679504468501201</v>
      </c>
      <c r="T56" s="43">
        <v>0.34118653894499601</v>
      </c>
      <c r="U56" s="43">
        <v>0.30451525198196699</v>
      </c>
      <c r="V56" s="43">
        <v>0.32086733999664602</v>
      </c>
      <c r="W56" s="43">
        <f t="shared" si="4"/>
        <v>0.6136987561115721</v>
      </c>
      <c r="X56" s="43">
        <f t="shared" si="14"/>
        <v>0.62257853165965116</v>
      </c>
      <c r="Y56" s="42">
        <f t="shared" si="5"/>
        <v>0.6283901275039433</v>
      </c>
      <c r="Z56" s="42">
        <f t="shared" si="6"/>
        <v>0.52959960549205709</v>
      </c>
      <c r="AA56" s="42">
        <f t="shared" si="7"/>
        <v>0.6014861457113907</v>
      </c>
      <c r="AB56" s="42">
        <f t="shared" si="8"/>
        <v>0.69531914573889708</v>
      </c>
      <c r="AC56" s="42">
        <f t="shared" si="9"/>
        <v>0.357384441939121</v>
      </c>
      <c r="AD56" s="42">
        <f t="shared" si="10"/>
        <v>0.88888888888888895</v>
      </c>
      <c r="AE56" s="42">
        <f t="shared" si="11"/>
        <v>0.62146226415094363</v>
      </c>
      <c r="AF56" s="42">
        <f t="shared" si="12"/>
        <v>0.76870697710194524</v>
      </c>
      <c r="AG56" s="42">
        <f t="shared" si="13"/>
        <v>0.71653368794326244</v>
      </c>
      <c r="AH56" s="43">
        <v>0.65977871044901037</v>
      </c>
      <c r="AI56" s="43">
        <v>0.38120044095060723</v>
      </c>
      <c r="AJ56" s="43">
        <v>0.84419123111221217</v>
      </c>
      <c r="AK56" s="33">
        <v>0.85684019370460063</v>
      </c>
      <c r="AL56" s="33">
        <v>0.20235901727951366</v>
      </c>
      <c r="AM56" s="33">
        <v>0.93262061891326764</v>
      </c>
      <c r="AN56" s="33">
        <v>0.13506976744186031</v>
      </c>
      <c r="AO56" s="33">
        <v>0.43303360151443449</v>
      </c>
      <c r="AP56" s="33">
        <v>0.55457159286946522</v>
      </c>
      <c r="AQ56" s="33">
        <v>0.95213514781792585</v>
      </c>
      <c r="AR56" s="33">
        <v>0.68787598334104594</v>
      </c>
      <c r="AS56" s="33">
        <v>0.78384094754653144</v>
      </c>
      <c r="AT56" s="33">
        <v>0.61424050632911376</v>
      </c>
      <c r="AU56" s="33">
        <v>7.215332581736307E-2</v>
      </c>
      <c r="AV56" s="33">
        <v>0</v>
      </c>
      <c r="AW56" s="33">
        <v>1</v>
      </c>
      <c r="AX56" s="33">
        <v>0.66666666666666674</v>
      </c>
      <c r="AY56" s="33">
        <v>1</v>
      </c>
      <c r="AZ56" s="33">
        <v>1</v>
      </c>
      <c r="BA56" s="33">
        <v>0.37500000000000028</v>
      </c>
      <c r="BB56" s="33">
        <v>0.86792452830188693</v>
      </c>
      <c r="BC56" s="33">
        <v>0.25482093663911864</v>
      </c>
      <c r="BD56" s="33">
        <v>0.97496955757001769</v>
      </c>
      <c r="BE56" s="33">
        <v>0.94923201293451898</v>
      </c>
      <c r="BF56" s="33">
        <v>0.89580540126412567</v>
      </c>
      <c r="BG56" s="33">
        <v>0.78723404255319163</v>
      </c>
      <c r="BH56" s="33">
        <v>0.64583333333333326</v>
      </c>
    </row>
    <row r="57" spans="1:60" x14ac:dyDescent="0.25">
      <c r="A57" s="34" t="s">
        <v>977</v>
      </c>
      <c r="B57" s="34" t="s">
        <v>978</v>
      </c>
      <c r="C57" s="62">
        <f t="shared" si="16"/>
        <v>0.52440356702358681</v>
      </c>
      <c r="D57" s="62">
        <f t="shared" si="16"/>
        <v>0.52209618044763839</v>
      </c>
      <c r="E57" s="62">
        <f t="shared" si="16"/>
        <v>0.51738874768301657</v>
      </c>
      <c r="F57" s="62">
        <f t="shared" si="16"/>
        <v>0.51450757196246633</v>
      </c>
      <c r="G57" s="62">
        <f t="shared" si="16"/>
        <v>0.5109968529576997</v>
      </c>
      <c r="H57" s="62">
        <f t="shared" si="16"/>
        <v>0.51862550166020427</v>
      </c>
      <c r="I57" s="62">
        <f t="shared" si="15"/>
        <v>0.51034334246393209</v>
      </c>
      <c r="J57" s="62">
        <f t="shared" si="15"/>
        <v>0.50255091481351577</v>
      </c>
      <c r="K57" s="62">
        <f t="shared" si="15"/>
        <v>0.50593101542926766</v>
      </c>
      <c r="L57" s="42">
        <f t="shared" si="2"/>
        <v>0.61109933758722157</v>
      </c>
      <c r="M57" s="43">
        <f t="shared" si="3"/>
        <v>0.53990770261983179</v>
      </c>
      <c r="N57" s="43">
        <v>0.40006821432768902</v>
      </c>
      <c r="O57" s="43">
        <v>0.39090988437674701</v>
      </c>
      <c r="P57" s="43">
        <v>0.37165928142151899</v>
      </c>
      <c r="Q57" s="43">
        <v>0.35945986924000001</v>
      </c>
      <c r="R57" s="43">
        <v>0.34410844797072998</v>
      </c>
      <c r="S57" s="43">
        <v>0.37679504468501201</v>
      </c>
      <c r="T57" s="43">
        <v>0.34118653894499601</v>
      </c>
      <c r="U57" s="43">
        <v>0.30451525198196699</v>
      </c>
      <c r="V57" s="43">
        <v>0.32086733999664602</v>
      </c>
      <c r="W57" s="43">
        <f t="shared" si="4"/>
        <v>0.54928369602794369</v>
      </c>
      <c r="X57" s="43">
        <f t="shared" si="14"/>
        <v>0.67291497914649945</v>
      </c>
      <c r="Y57" s="42">
        <f t="shared" si="5"/>
        <v>0.51752318771080197</v>
      </c>
      <c r="Z57" s="42">
        <f t="shared" si="6"/>
        <v>0.39938318513259019</v>
      </c>
      <c r="AA57" s="42">
        <f t="shared" si="7"/>
        <v>0.6184365118542241</v>
      </c>
      <c r="AB57" s="42">
        <f t="shared" si="8"/>
        <v>0.66179189941415839</v>
      </c>
      <c r="AC57" s="42">
        <f t="shared" si="9"/>
        <v>0.71288989101841393</v>
      </c>
      <c r="AD57" s="42">
        <f t="shared" si="10"/>
        <v>0.77777777777777779</v>
      </c>
      <c r="AE57" s="42">
        <f t="shared" si="11"/>
        <v>0.5280772686433064</v>
      </c>
      <c r="AF57" s="42">
        <f t="shared" si="12"/>
        <v>0.50202285204817398</v>
      </c>
      <c r="AG57" s="42">
        <f t="shared" si="13"/>
        <v>0.57779255319148948</v>
      </c>
      <c r="AH57" s="43">
        <v>0.70698106215013967</v>
      </c>
      <c r="AI57" s="43">
        <v>0.24266553838627902</v>
      </c>
      <c r="AJ57" s="43">
        <v>0.60292296259598721</v>
      </c>
      <c r="AK57" s="33">
        <v>0.5357142857142857</v>
      </c>
      <c r="AL57" s="33">
        <v>0.26305208455089468</v>
      </c>
      <c r="AM57" s="33">
        <v>0.59943633603632418</v>
      </c>
      <c r="AN57" s="33">
        <v>0.64893023255813964</v>
      </c>
      <c r="AO57" s="33">
        <v>0.36630383341221029</v>
      </c>
      <c r="AP57" s="33">
        <v>0.57711328349626223</v>
      </c>
      <c r="AQ57" s="33">
        <v>0.90039887376818384</v>
      </c>
      <c r="AR57" s="33">
        <v>0.55205923183711247</v>
      </c>
      <c r="AS57" s="33">
        <v>0.76417089678510985</v>
      </c>
      <c r="AT57" s="33">
        <v>0.66914556962025296</v>
      </c>
      <c r="AU57" s="33">
        <v>0.13866967305524164</v>
      </c>
      <c r="AV57" s="33">
        <v>1</v>
      </c>
      <c r="AW57" s="33">
        <v>1</v>
      </c>
      <c r="AX57" s="33">
        <v>0.33333333333333343</v>
      </c>
      <c r="AY57" s="33">
        <v>1</v>
      </c>
      <c r="AZ57" s="33">
        <v>1</v>
      </c>
      <c r="BA57" s="33">
        <v>0.33333333333333354</v>
      </c>
      <c r="BB57" s="33">
        <v>0.72282120395327931</v>
      </c>
      <c r="BC57" s="33">
        <v>0.15909090909090939</v>
      </c>
      <c r="BD57" s="33">
        <v>0.58165336219726693</v>
      </c>
      <c r="BE57" s="33">
        <v>0.61325788197251407</v>
      </c>
      <c r="BF57" s="33">
        <v>0.65408925493200543</v>
      </c>
      <c r="BG57" s="33">
        <v>0.46808510638297879</v>
      </c>
      <c r="BH57" s="33">
        <v>0.68750000000000011</v>
      </c>
    </row>
    <row r="58" spans="1:60" x14ac:dyDescent="0.25">
      <c r="A58" s="34" t="s">
        <v>979</v>
      </c>
      <c r="B58" s="34" t="s">
        <v>980</v>
      </c>
      <c r="C58" s="62">
        <f t="shared" si="16"/>
        <v>0.68389091757994236</v>
      </c>
      <c r="D58" s="62">
        <f t="shared" si="16"/>
        <v>0.67750931730577213</v>
      </c>
      <c r="E58" s="62">
        <f t="shared" si="16"/>
        <v>0.66387459274003591</v>
      </c>
      <c r="F58" s="62">
        <f t="shared" si="16"/>
        <v>0.64818887522240243</v>
      </c>
      <c r="G58" s="62">
        <f t="shared" si="16"/>
        <v>0.63923640519632552</v>
      </c>
      <c r="H58" s="62">
        <f t="shared" si="16"/>
        <v>0.67356209482457163</v>
      </c>
      <c r="I58" s="62">
        <f t="shared" si="15"/>
        <v>0.65036435856529917</v>
      </c>
      <c r="J58" s="62">
        <f t="shared" si="15"/>
        <v>0.63749328749521728</v>
      </c>
      <c r="K58" s="62">
        <f t="shared" si="15"/>
        <v>0.62258305002238346</v>
      </c>
      <c r="L58" s="42">
        <f t="shared" si="2"/>
        <v>0.63087151869857439</v>
      </c>
      <c r="M58" s="43">
        <f t="shared" si="3"/>
        <v>0.59890981570054824</v>
      </c>
      <c r="N58" s="43">
        <v>0.80400778722546107</v>
      </c>
      <c r="O58" s="43">
        <v>0.78763239240489302</v>
      </c>
      <c r="P58" s="43">
        <v>0.75199506984970199</v>
      </c>
      <c r="Q58" s="43">
        <v>0.70975672893372799</v>
      </c>
      <c r="R58" s="43">
        <v>0.68496547762840199</v>
      </c>
      <c r="S58" s="43">
        <v>0.777409703566878</v>
      </c>
      <c r="T58" s="43">
        <v>0.71570214269777199</v>
      </c>
      <c r="U58" s="43">
        <v>0.68007443354219399</v>
      </c>
      <c r="V58" s="43">
        <v>0.63728888491943203</v>
      </c>
      <c r="W58" s="43">
        <f t="shared" si="4"/>
        <v>0.55726998206471989</v>
      </c>
      <c r="X58" s="43">
        <f t="shared" si="14"/>
        <v>0.70447305533242888</v>
      </c>
      <c r="Y58" s="42">
        <f t="shared" si="5"/>
        <v>0.61656339139170002</v>
      </c>
      <c r="Z58" s="42">
        <f t="shared" si="6"/>
        <v>0.48866215099492355</v>
      </c>
      <c r="AA58" s="42">
        <f t="shared" si="7"/>
        <v>0.55568680048746422</v>
      </c>
      <c r="AB58" s="42">
        <f t="shared" si="8"/>
        <v>0.56816758538479173</v>
      </c>
      <c r="AC58" s="42">
        <f t="shared" si="9"/>
        <v>0.44757609921082309</v>
      </c>
      <c r="AD58" s="42">
        <f t="shared" si="10"/>
        <v>0.88888888888888895</v>
      </c>
      <c r="AE58" s="42">
        <f t="shared" si="11"/>
        <v>0.77695417789757437</v>
      </c>
      <c r="AF58" s="42">
        <f t="shared" si="12"/>
        <v>0.63842246828052895</v>
      </c>
      <c r="AG58" s="42">
        <f t="shared" si="13"/>
        <v>0.55939716312056753</v>
      </c>
      <c r="AH58" s="43">
        <v>0.81761977160746535</v>
      </c>
      <c r="AI58" s="43">
        <v>0.28101764061569018</v>
      </c>
      <c r="AJ58" s="43">
        <v>0.75105276195194437</v>
      </c>
      <c r="AK58" s="33">
        <v>0.76694915254237295</v>
      </c>
      <c r="AL58" s="33">
        <v>0.21037514944747415</v>
      </c>
      <c r="AM58" s="33">
        <v>0.94099177896581399</v>
      </c>
      <c r="AN58" s="33">
        <v>0.13506976744186031</v>
      </c>
      <c r="AO58" s="33">
        <v>0.27259820160908654</v>
      </c>
      <c r="AP58" s="33">
        <v>0.64680851063829781</v>
      </c>
      <c r="AQ58" s="33">
        <v>0.7829657437822618</v>
      </c>
      <c r="AR58" s="33">
        <v>0.23391948172142524</v>
      </c>
      <c r="AS58" s="33">
        <v>0.81789340101522845</v>
      </c>
      <c r="AT58" s="33">
        <v>0.65268987341772156</v>
      </c>
      <c r="AU58" s="33">
        <v>0.3427282976324692</v>
      </c>
      <c r="AV58" s="33">
        <v>1</v>
      </c>
      <c r="AW58" s="33">
        <v>0</v>
      </c>
      <c r="AX58" s="33">
        <v>0.66666666666666674</v>
      </c>
      <c r="AY58" s="33">
        <v>1</v>
      </c>
      <c r="AZ58" s="33">
        <v>1</v>
      </c>
      <c r="BA58" s="33">
        <v>0.66666666666666663</v>
      </c>
      <c r="BB58" s="33">
        <v>0.887241689128482</v>
      </c>
      <c r="BC58" s="33">
        <v>0.10950413223140537</v>
      </c>
      <c r="BD58" s="33">
        <v>0.87931267758084164</v>
      </c>
      <c r="BE58" s="33">
        <v>0.92821341956346004</v>
      </c>
      <c r="BF58" s="33">
        <v>0.63665964374640882</v>
      </c>
      <c r="BG58" s="33">
        <v>0.70212765957446821</v>
      </c>
      <c r="BH58" s="33">
        <v>0.4166666666666668</v>
      </c>
    </row>
    <row r="59" spans="1:60" x14ac:dyDescent="0.25">
      <c r="A59" s="34" t="s">
        <v>981</v>
      </c>
      <c r="B59" s="34" t="s">
        <v>982</v>
      </c>
      <c r="C59" s="62">
        <f t="shared" si="16"/>
        <v>0.62539148790333465</v>
      </c>
      <c r="D59" s="62">
        <f t="shared" si="16"/>
        <v>0.61840650144524245</v>
      </c>
      <c r="E59" s="62">
        <f t="shared" si="16"/>
        <v>0.60343781856903833</v>
      </c>
      <c r="F59" s="62">
        <f t="shared" si="16"/>
        <v>0.58613696689058481</v>
      </c>
      <c r="G59" s="62">
        <f t="shared" si="16"/>
        <v>0.57622123157857685</v>
      </c>
      <c r="H59" s="62">
        <f t="shared" si="16"/>
        <v>0.61407949125343397</v>
      </c>
      <c r="I59" s="62">
        <f t="shared" si="15"/>
        <v>0.58854186332466119</v>
      </c>
      <c r="J59" s="62">
        <f t="shared" si="15"/>
        <v>0.57428687743589513</v>
      </c>
      <c r="K59" s="62">
        <f t="shared" si="15"/>
        <v>0.5576893222653494</v>
      </c>
      <c r="L59" s="42">
        <f t="shared" si="2"/>
        <v>0.56668313743726206</v>
      </c>
      <c r="M59" s="43">
        <f t="shared" si="3"/>
        <v>0.45363558063898413</v>
      </c>
      <c r="N59" s="43">
        <v>0.80400778722546107</v>
      </c>
      <c r="O59" s="43">
        <v>0.78763239240489302</v>
      </c>
      <c r="P59" s="43">
        <v>0.75199506984970199</v>
      </c>
      <c r="Q59" s="43">
        <v>0.70975672893372799</v>
      </c>
      <c r="R59" s="43">
        <v>0.68496547762840199</v>
      </c>
      <c r="S59" s="43">
        <v>0.777409703566878</v>
      </c>
      <c r="T59" s="43">
        <v>0.71570214269777199</v>
      </c>
      <c r="U59" s="43">
        <v>0.68007443354219399</v>
      </c>
      <c r="V59" s="43">
        <v>0.63728888491943203</v>
      </c>
      <c r="W59" s="43">
        <f t="shared" si="4"/>
        <v>0.59780516731430999</v>
      </c>
      <c r="X59" s="43">
        <f t="shared" si="14"/>
        <v>0.53556110756021413</v>
      </c>
      <c r="Y59" s="42">
        <f t="shared" si="5"/>
        <v>0.62758255729759227</v>
      </c>
      <c r="Z59" s="42">
        <f t="shared" si="6"/>
        <v>0.37987931983744788</v>
      </c>
      <c r="AA59" s="42">
        <f t="shared" si="7"/>
        <v>0.66557857755132344</v>
      </c>
      <c r="AB59" s="42">
        <f t="shared" si="8"/>
        <v>0.71818021457087644</v>
      </c>
      <c r="AC59" s="42">
        <f t="shared" si="9"/>
        <v>0.35024426907177753</v>
      </c>
      <c r="AD59" s="42">
        <f t="shared" si="10"/>
        <v>0.44444444444444448</v>
      </c>
      <c r="AE59" s="42">
        <f t="shared" si="11"/>
        <v>0.81199460916442057</v>
      </c>
      <c r="AF59" s="42">
        <f t="shared" si="12"/>
        <v>0.64375165773186893</v>
      </c>
      <c r="AG59" s="42">
        <f t="shared" si="13"/>
        <v>0.26351950354609932</v>
      </c>
      <c r="AH59" s="43">
        <v>0.77575699471908521</v>
      </c>
      <c r="AI59" s="43">
        <v>0.34924978046821681</v>
      </c>
      <c r="AJ59" s="43">
        <v>0.75774089670547451</v>
      </c>
      <c r="AK59" s="33">
        <v>0.72003631961259085</v>
      </c>
      <c r="AL59" s="33">
        <v>3.9722320062304958E-2</v>
      </c>
      <c r="AM59" s="33">
        <v>0.91366570464690899</v>
      </c>
      <c r="AN59" s="33">
        <v>0.54586046511627906</v>
      </c>
      <c r="AO59" s="33">
        <v>0.38002839564600105</v>
      </c>
      <c r="AP59" s="33">
        <v>0.7158136860264519</v>
      </c>
      <c r="AQ59" s="33">
        <v>0.77252463632097601</v>
      </c>
      <c r="AR59" s="33">
        <v>0.77834335955576128</v>
      </c>
      <c r="AS59" s="33">
        <v>0.93126057529610828</v>
      </c>
      <c r="AT59" s="33">
        <v>0.44493670886075948</v>
      </c>
      <c r="AU59" s="33">
        <v>5.0732807215332507E-2</v>
      </c>
      <c r="AV59" s="33">
        <v>0</v>
      </c>
      <c r="AW59" s="33">
        <v>1</v>
      </c>
      <c r="AX59" s="33">
        <v>0.33333333333333343</v>
      </c>
      <c r="AY59" s="33">
        <v>1</v>
      </c>
      <c r="AZ59" s="33">
        <v>0</v>
      </c>
      <c r="BA59" s="33">
        <v>0.83333333333333326</v>
      </c>
      <c r="BB59" s="33">
        <v>0.79065588499550798</v>
      </c>
      <c r="BC59" s="33">
        <v>0.40840220385674858</v>
      </c>
      <c r="BD59" s="33">
        <v>0.81518062508456246</v>
      </c>
      <c r="BE59" s="33">
        <v>0.83217461600646736</v>
      </c>
      <c r="BF59" s="33">
        <v>0.51924918597969738</v>
      </c>
      <c r="BG59" s="33">
        <v>0.29787234042553201</v>
      </c>
      <c r="BH59" s="33">
        <v>0.22916666666666669</v>
      </c>
    </row>
    <row r="60" spans="1:60" x14ac:dyDescent="0.25">
      <c r="A60" s="34" t="s">
        <v>983</v>
      </c>
      <c r="B60" s="34" t="s">
        <v>984</v>
      </c>
      <c r="C60" s="62">
        <f t="shared" si="16"/>
        <v>0.60948558513598627</v>
      </c>
      <c r="D60" s="62">
        <f t="shared" si="16"/>
        <v>0.60231616811800226</v>
      </c>
      <c r="E60" s="62">
        <f t="shared" si="16"/>
        <v>0.58693727622802128</v>
      </c>
      <c r="F60" s="62">
        <f t="shared" si="16"/>
        <v>0.56913505365800776</v>
      </c>
      <c r="G60" s="62">
        <f t="shared" si="16"/>
        <v>0.55891776950508631</v>
      </c>
      <c r="H60" s="62">
        <f t="shared" si="16"/>
        <v>0.45916167121982315</v>
      </c>
      <c r="I60" s="62">
        <f t="shared" si="15"/>
        <v>0.46341508466569514</v>
      </c>
      <c r="J60" s="62">
        <f t="shared" si="15"/>
        <v>0.4582831380471169</v>
      </c>
      <c r="K60" s="62">
        <f t="shared" si="15"/>
        <v>0.44272821569813287</v>
      </c>
      <c r="L60" s="42">
        <f t="shared" si="2"/>
        <v>0.53783640667150856</v>
      </c>
      <c r="M60" s="43">
        <f t="shared" si="3"/>
        <v>0.42275467346583689</v>
      </c>
      <c r="N60" s="43">
        <v>0.80400778722546107</v>
      </c>
      <c r="O60" s="43">
        <v>0.78763239240489302</v>
      </c>
      <c r="P60" s="43">
        <v>0.75199506984970199</v>
      </c>
      <c r="Q60" s="43">
        <v>0.70975672893372799</v>
      </c>
      <c r="R60" s="43">
        <v>0.68496547762840199</v>
      </c>
      <c r="S60" s="43">
        <v>0.40558452520909505</v>
      </c>
      <c r="T60" s="43">
        <v>0.41984652937926903</v>
      </c>
      <c r="U60" s="43">
        <v>0.40259258561266903</v>
      </c>
      <c r="V60" s="43">
        <v>0.34646111619270398</v>
      </c>
      <c r="W60" s="43">
        <f t="shared" si="4"/>
        <v>0.54332020989402119</v>
      </c>
      <c r="X60" s="43">
        <f t="shared" si="14"/>
        <v>0.53235260344899593</v>
      </c>
      <c r="Y60" s="42">
        <f t="shared" si="5"/>
        <v>0.37775023061703039</v>
      </c>
      <c r="Z60" s="42">
        <f t="shared" si="6"/>
        <v>0.1970110811109588</v>
      </c>
      <c r="AA60" s="42">
        <f t="shared" si="7"/>
        <v>0.77140257300754755</v>
      </c>
      <c r="AB60" s="42">
        <f t="shared" si="8"/>
        <v>0.82711695484054815</v>
      </c>
      <c r="AC60" s="42">
        <f t="shared" si="9"/>
        <v>0.68733558812476547</v>
      </c>
      <c r="AD60" s="42">
        <f t="shared" si="10"/>
        <v>0.88888888888888895</v>
      </c>
      <c r="AE60" s="42">
        <f t="shared" si="11"/>
        <v>2.0833333333333346E-2</v>
      </c>
      <c r="AF60" s="42">
        <f t="shared" si="12"/>
        <v>0.18571324764089361</v>
      </c>
      <c r="AG60" s="42">
        <f t="shared" si="13"/>
        <v>0.6597960992907802</v>
      </c>
      <c r="AH60" s="43">
        <v>0.64361488608186534</v>
      </c>
      <c r="AI60" s="43">
        <v>0.17702743321534922</v>
      </c>
      <c r="AJ60" s="43">
        <v>0.31260837255387658</v>
      </c>
      <c r="AK60" s="33">
        <v>0.1982445520581114</v>
      </c>
      <c r="AL60" s="33">
        <v>0.19577761016380621</v>
      </c>
      <c r="AM60" s="33">
        <v>0.96986777566828208</v>
      </c>
      <c r="AN60" s="33">
        <v>0.64613953488372089</v>
      </c>
      <c r="AO60" s="33">
        <v>0.71462375769048747</v>
      </c>
      <c r="AP60" s="33">
        <v>0.66152961472110405</v>
      </c>
      <c r="AQ60" s="33">
        <v>0.86485218207414349</v>
      </c>
      <c r="AR60" s="33">
        <v>0.63951874132346143</v>
      </c>
      <c r="AS60" s="33">
        <v>0.85702199661590506</v>
      </c>
      <c r="AT60" s="33">
        <v>0.98481012658227818</v>
      </c>
      <c r="AU60" s="33">
        <v>6.2006764374296565E-2</v>
      </c>
      <c r="AV60" s="33">
        <v>1</v>
      </c>
      <c r="AW60" s="33">
        <v>1</v>
      </c>
      <c r="AX60" s="33">
        <v>0.66666666666666674</v>
      </c>
      <c r="AY60" s="33">
        <v>1</v>
      </c>
      <c r="AZ60" s="33">
        <v>1</v>
      </c>
      <c r="BA60" s="33">
        <v>4.1666666666666692E-2</v>
      </c>
      <c r="BB60" s="33">
        <v>0</v>
      </c>
      <c r="BC60" s="33">
        <v>0.38980716253443459</v>
      </c>
      <c r="BD60" s="33">
        <v>8.9568393992693826E-2</v>
      </c>
      <c r="BE60" s="33">
        <v>7.4050121261115598E-2</v>
      </c>
      <c r="BF60" s="33">
        <v>0.18942731277533043</v>
      </c>
      <c r="BG60" s="33">
        <v>0.34042553191489366</v>
      </c>
      <c r="BH60" s="33">
        <v>0.97916666666666674</v>
      </c>
    </row>
    <row r="61" spans="1:60" x14ac:dyDescent="0.25">
      <c r="A61" s="34" t="s">
        <v>985</v>
      </c>
      <c r="B61" s="34" t="s">
        <v>986</v>
      </c>
      <c r="C61" s="62">
        <f t="shared" si="16"/>
        <v>0.68809598947671569</v>
      </c>
      <c r="D61" s="62">
        <f t="shared" si="16"/>
        <v>0.68175375218750245</v>
      </c>
      <c r="E61" s="62">
        <f t="shared" si="16"/>
        <v>0.66820564085568257</v>
      </c>
      <c r="F61" s="62">
        <f t="shared" si="16"/>
        <v>0.65262402771250172</v>
      </c>
      <c r="G61" s="62">
        <f t="shared" si="16"/>
        <v>0.64373324080237282</v>
      </c>
      <c r="H61" s="62">
        <f t="shared" si="16"/>
        <v>0.67783124682333007</v>
      </c>
      <c r="I61" s="62">
        <f t="shared" si="15"/>
        <v>0.65478477569172155</v>
      </c>
      <c r="J61" s="62">
        <f t="shared" si="15"/>
        <v>0.64200233269596818</v>
      </c>
      <c r="K61" s="62">
        <f t="shared" si="15"/>
        <v>0.62719929668389984</v>
      </c>
      <c r="L61" s="42">
        <f t="shared" si="2"/>
        <v>0.62948513363944247</v>
      </c>
      <c r="M61" s="43">
        <f t="shared" si="3"/>
        <v>0.61461224991259944</v>
      </c>
      <c r="N61" s="43">
        <v>0.80400778722546107</v>
      </c>
      <c r="O61" s="43">
        <v>0.78763239240489302</v>
      </c>
      <c r="P61" s="43">
        <v>0.75199506984970199</v>
      </c>
      <c r="Q61" s="43">
        <v>0.70975672893372799</v>
      </c>
      <c r="R61" s="43">
        <v>0.68496547762840199</v>
      </c>
      <c r="S61" s="43">
        <v>0.777409703566878</v>
      </c>
      <c r="T61" s="43">
        <v>0.71570214269777199</v>
      </c>
      <c r="U61" s="43">
        <v>0.68007443354219399</v>
      </c>
      <c r="V61" s="43">
        <v>0.63728888491943203</v>
      </c>
      <c r="W61" s="43">
        <f t="shared" si="4"/>
        <v>0.54774915714581796</v>
      </c>
      <c r="X61" s="43">
        <f t="shared" si="14"/>
        <v>0.71122111013306688</v>
      </c>
      <c r="Y61" s="42">
        <f t="shared" si="5"/>
        <v>0.53512160648151685</v>
      </c>
      <c r="Z61" s="42">
        <f t="shared" si="6"/>
        <v>0.36182787695074597</v>
      </c>
      <c r="AA61" s="42">
        <f t="shared" si="7"/>
        <v>0.55480149444376059</v>
      </c>
      <c r="AB61" s="42">
        <f t="shared" si="8"/>
        <v>0.73924565070724857</v>
      </c>
      <c r="AC61" s="42">
        <f t="shared" si="9"/>
        <v>0.69034197670048858</v>
      </c>
      <c r="AD61" s="42">
        <f t="shared" si="10"/>
        <v>0.77777777777777779</v>
      </c>
      <c r="AE61" s="42">
        <f t="shared" si="11"/>
        <v>0.66554357592093449</v>
      </c>
      <c r="AF61" s="42">
        <f t="shared" si="12"/>
        <v>0.68157379060534085</v>
      </c>
      <c r="AG61" s="42">
        <f t="shared" si="13"/>
        <v>0.54765070921985815</v>
      </c>
      <c r="AH61" s="43">
        <v>0.68990348697448267</v>
      </c>
      <c r="AI61" s="43">
        <v>0.29742813950499497</v>
      </c>
      <c r="AJ61" s="43">
        <v>0.61803319296507309</v>
      </c>
      <c r="AK61" s="33">
        <v>0.62590799031476996</v>
      </c>
      <c r="AL61" s="33">
        <v>9.7747763586721964E-2</v>
      </c>
      <c r="AM61" s="33">
        <v>0.73036161358154772</v>
      </c>
      <c r="AN61" s="33">
        <v>0.2493023255813954</v>
      </c>
      <c r="AO61" s="33">
        <v>0.54945575011831527</v>
      </c>
      <c r="AP61" s="33">
        <v>0.47705577918343878</v>
      </c>
      <c r="AQ61" s="33">
        <v>0.76783200375410587</v>
      </c>
      <c r="AR61" s="33">
        <v>0.63118926422952337</v>
      </c>
      <c r="AS61" s="33">
        <v>0.9780033840947544</v>
      </c>
      <c r="AT61" s="33">
        <v>0.60854430379746816</v>
      </c>
      <c r="AU61" s="33">
        <v>7.1025930101465518E-2</v>
      </c>
      <c r="AV61" s="33">
        <v>1</v>
      </c>
      <c r="AW61" s="33">
        <v>1</v>
      </c>
      <c r="AX61" s="33">
        <v>0.33333333333333343</v>
      </c>
      <c r="AY61" s="33">
        <v>1</v>
      </c>
      <c r="AZ61" s="33">
        <v>1</v>
      </c>
      <c r="BA61" s="33">
        <v>0.49999999999999989</v>
      </c>
      <c r="BB61" s="33">
        <v>0.83108715184186921</v>
      </c>
      <c r="BC61" s="33">
        <v>0.36157024793388376</v>
      </c>
      <c r="BD61" s="33">
        <v>0.88283046948992028</v>
      </c>
      <c r="BE61" s="33">
        <v>0.78011317704122873</v>
      </c>
      <c r="BF61" s="33">
        <v>0.70178126795633033</v>
      </c>
      <c r="BG61" s="33">
        <v>0.57446808510638303</v>
      </c>
      <c r="BH61" s="33">
        <v>0.52083333333333326</v>
      </c>
    </row>
    <row r="62" spans="1:60" x14ac:dyDescent="0.25">
      <c r="A62" s="34" t="s">
        <v>987</v>
      </c>
      <c r="B62" s="34" t="s">
        <v>988</v>
      </c>
      <c r="C62" s="62">
        <f t="shared" si="16"/>
        <v>0.44072085018787238</v>
      </c>
      <c r="D62" s="62">
        <f t="shared" si="16"/>
        <v>0.43797281687482903</v>
      </c>
      <c r="E62" s="62">
        <f t="shared" si="16"/>
        <v>0.43235041680592795</v>
      </c>
      <c r="F62" s="62">
        <f t="shared" si="16"/>
        <v>0.42889836592131225</v>
      </c>
      <c r="G62" s="62">
        <f t="shared" si="16"/>
        <v>0.42468052747439738</v>
      </c>
      <c r="H62" s="62">
        <f t="shared" si="16"/>
        <v>0.43382966433331649</v>
      </c>
      <c r="I62" s="62">
        <f t="shared" si="15"/>
        <v>0.42389396537402818</v>
      </c>
      <c r="J62" s="62">
        <f t="shared" si="15"/>
        <v>0.41447941886559458</v>
      </c>
      <c r="K62" s="62">
        <f t="shared" si="15"/>
        <v>0.41857133090615428</v>
      </c>
      <c r="L62" s="42">
        <f t="shared" si="2"/>
        <v>0.55897886020735876</v>
      </c>
      <c r="M62" s="43">
        <f t="shared" si="3"/>
        <v>0.33195280007806571</v>
      </c>
      <c r="N62" s="43">
        <v>0.40006821432768902</v>
      </c>
      <c r="O62" s="43">
        <v>0.39090988437674701</v>
      </c>
      <c r="P62" s="43">
        <v>0.37165928142151899</v>
      </c>
      <c r="Q62" s="43">
        <v>0.35945986924000001</v>
      </c>
      <c r="R62" s="43">
        <v>0.34410844797072998</v>
      </c>
      <c r="S62" s="43">
        <v>0.37679504468501201</v>
      </c>
      <c r="T62" s="43">
        <v>0.34118653894499601</v>
      </c>
      <c r="U62" s="43">
        <v>0.30451525198196699</v>
      </c>
      <c r="V62" s="43">
        <v>0.32086733999664602</v>
      </c>
      <c r="W62" s="43">
        <f t="shared" si="4"/>
        <v>0.61015180360745014</v>
      </c>
      <c r="X62" s="43">
        <f t="shared" si="14"/>
        <v>0.50780591680726739</v>
      </c>
      <c r="Y62" s="42">
        <f t="shared" si="5"/>
        <v>0.55897205941657557</v>
      </c>
      <c r="Z62" s="42">
        <f t="shared" si="6"/>
        <v>0.50251424414685952</v>
      </c>
      <c r="AA62" s="42">
        <f t="shared" si="7"/>
        <v>0.53542927750555158</v>
      </c>
      <c r="AB62" s="42">
        <f t="shared" si="8"/>
        <v>0.84369163336081365</v>
      </c>
      <c r="AC62" s="42">
        <f t="shared" si="9"/>
        <v>1.0146561443066502E-2</v>
      </c>
      <c r="AD62" s="42">
        <f t="shared" si="10"/>
        <v>0.88888888888888895</v>
      </c>
      <c r="AE62" s="42">
        <f t="shared" si="11"/>
        <v>0.62438230008984696</v>
      </c>
      <c r="AF62" s="42">
        <f t="shared" si="12"/>
        <v>0.3671414157589683</v>
      </c>
      <c r="AG62" s="42">
        <f t="shared" si="13"/>
        <v>0.29676418439716312</v>
      </c>
      <c r="AH62" s="43">
        <v>0.4043009983757096</v>
      </c>
      <c r="AI62" s="43">
        <v>0.62237985661417095</v>
      </c>
      <c r="AJ62" s="43">
        <v>0.65023532325984634</v>
      </c>
      <c r="AK62" s="33">
        <v>0.58232445520581122</v>
      </c>
      <c r="AL62" s="33">
        <v>0.42270403308790777</v>
      </c>
      <c r="AM62" s="33">
        <v>0.49368510496223023</v>
      </c>
      <c r="AN62" s="33">
        <v>0.60893023255813949</v>
      </c>
      <c r="AO62" s="33">
        <v>0.43871273071462397</v>
      </c>
      <c r="AP62" s="33">
        <v>0.21219091431857393</v>
      </c>
      <c r="AQ62" s="33">
        <v>0.92362740497419049</v>
      </c>
      <c r="AR62" s="33">
        <v>0.70337806571031924</v>
      </c>
      <c r="AS62" s="33">
        <v>0.96108291032148863</v>
      </c>
      <c r="AT62" s="33">
        <v>0.86661392405063287</v>
      </c>
      <c r="AU62" s="33">
        <v>3.0439684329199506E-2</v>
      </c>
      <c r="AV62" s="33">
        <v>0</v>
      </c>
      <c r="AW62" s="33">
        <v>0</v>
      </c>
      <c r="AX62" s="33">
        <v>0.66666666666666674</v>
      </c>
      <c r="AY62" s="33">
        <v>1</v>
      </c>
      <c r="AZ62" s="33">
        <v>1</v>
      </c>
      <c r="BA62" s="33">
        <v>0.87499999999999989</v>
      </c>
      <c r="BB62" s="33">
        <v>0.37376460017969415</v>
      </c>
      <c r="BC62" s="33">
        <v>0.33402203856749257</v>
      </c>
      <c r="BD62" s="33">
        <v>0.47070761737248012</v>
      </c>
      <c r="BE62" s="33">
        <v>0.32999191592562649</v>
      </c>
      <c r="BF62" s="33">
        <v>0.33384409117027392</v>
      </c>
      <c r="BG62" s="33">
        <v>0.48936170212765956</v>
      </c>
      <c r="BH62" s="33">
        <v>0.1041666666666667</v>
      </c>
    </row>
    <row r="63" spans="1:60" x14ac:dyDescent="0.25">
      <c r="A63" s="34" t="s">
        <v>989</v>
      </c>
      <c r="B63" s="34" t="s">
        <v>990</v>
      </c>
      <c r="C63" s="62">
        <f t="shared" si="16"/>
        <v>0.47305599491107997</v>
      </c>
      <c r="D63" s="62">
        <f t="shared" si="16"/>
        <v>0.47049685955621767</v>
      </c>
      <c r="E63" s="62">
        <f t="shared" si="16"/>
        <v>0.46526765355357586</v>
      </c>
      <c r="F63" s="62">
        <f t="shared" si="16"/>
        <v>0.46206159202098002</v>
      </c>
      <c r="G63" s="62">
        <f t="shared" si="16"/>
        <v>0.45814916451623389</v>
      </c>
      <c r="H63" s="62">
        <f t="shared" si="16"/>
        <v>0.466642565768007</v>
      </c>
      <c r="I63" s="62">
        <f t="shared" si="15"/>
        <v>0.45742015741712611</v>
      </c>
      <c r="J63" s="62">
        <f t="shared" si="15"/>
        <v>0.44870958892601315</v>
      </c>
      <c r="K63" s="62">
        <f t="shared" si="15"/>
        <v>0.45249206135305842</v>
      </c>
      <c r="L63" s="42">
        <f t="shared" si="2"/>
        <v>0.55212055166570528</v>
      </c>
      <c r="M63" s="43">
        <f t="shared" si="3"/>
        <v>0.45437236240548617</v>
      </c>
      <c r="N63" s="43">
        <v>0.40006821432768902</v>
      </c>
      <c r="O63" s="43">
        <v>0.39090988437674701</v>
      </c>
      <c r="P63" s="43">
        <v>0.37165928142151899</v>
      </c>
      <c r="Q63" s="43">
        <v>0.35945986924000001</v>
      </c>
      <c r="R63" s="43">
        <v>0.34410844797072998</v>
      </c>
      <c r="S63" s="43">
        <v>0.37679504468501201</v>
      </c>
      <c r="T63" s="43">
        <v>0.34118653894499601</v>
      </c>
      <c r="U63" s="43">
        <v>0.30451525198196699</v>
      </c>
      <c r="V63" s="43">
        <v>0.32086733999664602</v>
      </c>
      <c r="W63" s="43">
        <f t="shared" si="4"/>
        <v>0.53052510851583268</v>
      </c>
      <c r="X63" s="43">
        <f t="shared" si="14"/>
        <v>0.573715994815578</v>
      </c>
      <c r="Y63" s="42">
        <f t="shared" si="5"/>
        <v>0.36843355169144276</v>
      </c>
      <c r="Z63" s="42">
        <f t="shared" si="6"/>
        <v>4.3360864093442836E-2</v>
      </c>
      <c r="AA63" s="42">
        <f t="shared" si="7"/>
        <v>0.73685864074308205</v>
      </c>
      <c r="AB63" s="42">
        <f t="shared" si="8"/>
        <v>0.97344737753536315</v>
      </c>
      <c r="AC63" s="42">
        <f t="shared" si="9"/>
        <v>0.6745584366779408</v>
      </c>
      <c r="AD63" s="42">
        <f t="shared" si="10"/>
        <v>0.77777777777777779</v>
      </c>
      <c r="AE63" s="42">
        <f t="shared" si="11"/>
        <v>0.26881176999101536</v>
      </c>
      <c r="AF63" s="42">
        <f t="shared" si="12"/>
        <v>9.7796143250688666E-2</v>
      </c>
      <c r="AG63" s="42">
        <f t="shared" si="13"/>
        <v>0.81094858156028371</v>
      </c>
      <c r="AH63" s="43">
        <v>0.75719259830292351</v>
      </c>
      <c r="AI63" s="43">
        <v>0.34810805677140483</v>
      </c>
      <c r="AJ63" s="43">
        <v>0</v>
      </c>
      <c r="AK63" s="33">
        <v>0</v>
      </c>
      <c r="AL63" s="33">
        <v>8.6721728186885672E-2</v>
      </c>
      <c r="AM63" s="33">
        <v>0.97301757884610685</v>
      </c>
      <c r="AN63" s="33">
        <v>0.81823255813953488</v>
      </c>
      <c r="AO63" s="33">
        <v>0.89304306672976819</v>
      </c>
      <c r="AP63" s="33">
        <v>0</v>
      </c>
      <c r="AQ63" s="33">
        <v>1</v>
      </c>
      <c r="AR63" s="33">
        <v>0.94551133734382231</v>
      </c>
      <c r="AS63" s="33">
        <v>0.97483079526226724</v>
      </c>
      <c r="AT63" s="33">
        <v>1</v>
      </c>
      <c r="AU63" s="33">
        <v>2.3675310033822384E-2</v>
      </c>
      <c r="AV63" s="33">
        <v>1</v>
      </c>
      <c r="AW63" s="33">
        <v>1</v>
      </c>
      <c r="AX63" s="33">
        <v>0.33333333333333343</v>
      </c>
      <c r="AY63" s="33">
        <v>1</v>
      </c>
      <c r="AZ63" s="33">
        <v>1</v>
      </c>
      <c r="BA63" s="33">
        <v>0.20833333333333348</v>
      </c>
      <c r="BB63" s="33">
        <v>0.32929020664869724</v>
      </c>
      <c r="BC63" s="33">
        <v>0.39118457300275467</v>
      </c>
      <c r="BD63" s="33">
        <v>0</v>
      </c>
      <c r="BE63" s="33">
        <v>0</v>
      </c>
      <c r="BF63" s="33">
        <v>0</v>
      </c>
      <c r="BG63" s="33">
        <v>0.85106382978723427</v>
      </c>
      <c r="BH63" s="33">
        <v>0.77083333333333315</v>
      </c>
    </row>
    <row r="64" spans="1:60" x14ac:dyDescent="0.25">
      <c r="A64" s="34" t="s">
        <v>991</v>
      </c>
      <c r="B64" s="34" t="s">
        <v>992</v>
      </c>
      <c r="C64" s="62">
        <f t="shared" si="16"/>
        <v>0.55308033194581807</v>
      </c>
      <c r="D64" s="62">
        <f t="shared" si="16"/>
        <v>0.5541765188639729</v>
      </c>
      <c r="E64" s="62">
        <f t="shared" si="16"/>
        <v>0.54801515282652813</v>
      </c>
      <c r="F64" s="62">
        <f t="shared" si="16"/>
        <v>0.54294393829330001</v>
      </c>
      <c r="G64" s="62">
        <f t="shared" si="16"/>
        <v>0.5349244410819789</v>
      </c>
      <c r="H64" s="62">
        <f t="shared" si="16"/>
        <v>0.54295457671346559</v>
      </c>
      <c r="I64" s="62">
        <f t="shared" si="15"/>
        <v>0.54655628507266385</v>
      </c>
      <c r="J64" s="62">
        <f t="shared" si="15"/>
        <v>0.54221182823231595</v>
      </c>
      <c r="K64" s="62">
        <f t="shared" si="15"/>
        <v>0.52912995098743953</v>
      </c>
      <c r="L64" s="42">
        <f t="shared" si="2"/>
        <v>0.61981116341592046</v>
      </c>
      <c r="M64" s="43">
        <f t="shared" si="3"/>
        <v>0.57942586438573707</v>
      </c>
      <c r="N64" s="43">
        <v>0.44473964377436703</v>
      </c>
      <c r="O64" s="43">
        <v>0.44881469692026305</v>
      </c>
      <c r="P64" s="43">
        <v>0.42551335250508898</v>
      </c>
      <c r="Q64" s="43">
        <v>0.40554179853016997</v>
      </c>
      <c r="R64" s="43">
        <v>0.37219922481157403</v>
      </c>
      <c r="S64" s="43">
        <v>0.40558452520909505</v>
      </c>
      <c r="T64" s="43">
        <v>0.41984652937926903</v>
      </c>
      <c r="U64" s="43">
        <v>0.40259258561266903</v>
      </c>
      <c r="V64" s="43">
        <v>0.34646111619270398</v>
      </c>
      <c r="W64" s="43">
        <f t="shared" si="4"/>
        <v>0.55542637736419964</v>
      </c>
      <c r="X64" s="43">
        <f t="shared" si="14"/>
        <v>0.68419594946764117</v>
      </c>
      <c r="Y64" s="42">
        <f t="shared" si="5"/>
        <v>0.50957427162832658</v>
      </c>
      <c r="Z64" s="42">
        <f t="shared" si="6"/>
        <v>0.37843995363974137</v>
      </c>
      <c r="AA64" s="42">
        <f t="shared" si="7"/>
        <v>0.59750339782825745</v>
      </c>
      <c r="AB64" s="42">
        <f t="shared" si="8"/>
        <v>0.73618788636047316</v>
      </c>
      <c r="AC64" s="42">
        <f t="shared" si="9"/>
        <v>0.67869222096956017</v>
      </c>
      <c r="AD64" s="42">
        <f t="shared" si="10"/>
        <v>0.88888888888888895</v>
      </c>
      <c r="AE64" s="42">
        <f t="shared" si="11"/>
        <v>0.48500673854447418</v>
      </c>
      <c r="AF64" s="42">
        <f t="shared" si="12"/>
        <v>0.57795633870055196</v>
      </c>
      <c r="AG64" s="42">
        <f t="shared" si="13"/>
        <v>0.58089539007092206</v>
      </c>
      <c r="AH64" s="43">
        <v>0.34450015496433617</v>
      </c>
      <c r="AI64" s="43">
        <v>0.53993234533060142</v>
      </c>
      <c r="AJ64" s="43">
        <v>0.64429031459004227</v>
      </c>
      <c r="AK64" s="33">
        <v>0.60078692493946728</v>
      </c>
      <c r="AL64" s="33">
        <v>0.15609298234001551</v>
      </c>
      <c r="AM64" s="33">
        <v>0.88322407893982013</v>
      </c>
      <c r="AN64" s="33">
        <v>0.32837209302325593</v>
      </c>
      <c r="AO64" s="33">
        <v>0.19924278277330826</v>
      </c>
      <c r="AP64" s="33">
        <v>0.73916043703277745</v>
      </c>
      <c r="AQ64" s="33">
        <v>0.83751759737212561</v>
      </c>
      <c r="AR64" s="33">
        <v>0.53979639055992612</v>
      </c>
      <c r="AS64" s="33">
        <v>0.78807106598984777</v>
      </c>
      <c r="AT64" s="33">
        <v>0.88069620253164538</v>
      </c>
      <c r="AU64" s="33">
        <v>3.6076662908680709E-2</v>
      </c>
      <c r="AV64" s="33">
        <v>1</v>
      </c>
      <c r="AW64" s="33">
        <v>1</v>
      </c>
      <c r="AX64" s="33">
        <v>0.66666666666666674</v>
      </c>
      <c r="AY64" s="33">
        <v>1</v>
      </c>
      <c r="AZ64" s="33">
        <v>1</v>
      </c>
      <c r="BA64" s="33">
        <v>0.625</v>
      </c>
      <c r="BB64" s="33">
        <v>0.34501347708894836</v>
      </c>
      <c r="BC64" s="33">
        <v>0.55716253443526165</v>
      </c>
      <c r="BD64" s="33">
        <v>0.59572452983358137</v>
      </c>
      <c r="BE64" s="33">
        <v>0.63815683104284571</v>
      </c>
      <c r="BF64" s="33">
        <v>0.52078145949051913</v>
      </c>
      <c r="BG64" s="33">
        <v>0.76595744680851074</v>
      </c>
      <c r="BH64" s="33">
        <v>0.39583333333333331</v>
      </c>
    </row>
    <row r="65" spans="1:60" x14ac:dyDescent="0.25">
      <c r="A65" s="34" t="s">
        <v>993</v>
      </c>
      <c r="B65" s="34" t="s">
        <v>994</v>
      </c>
      <c r="C65" s="62">
        <f t="shared" si="16"/>
        <v>0.52929640109492748</v>
      </c>
      <c r="D65" s="62">
        <f t="shared" si="16"/>
        <v>0.52701043703421457</v>
      </c>
      <c r="E65" s="62">
        <f t="shared" si="16"/>
        <v>0.52234729379406275</v>
      </c>
      <c r="F65" s="62">
        <f t="shared" si="16"/>
        <v>0.5194936195100891</v>
      </c>
      <c r="G65" s="62">
        <f t="shared" si="16"/>
        <v>0.51601682418081463</v>
      </c>
      <c r="H65" s="62">
        <f t="shared" si="16"/>
        <v>0.52357233509542822</v>
      </c>
      <c r="I65" s="62">
        <f t="shared" si="15"/>
        <v>0.51536967926163357</v>
      </c>
      <c r="J65" s="62">
        <f t="shared" si="15"/>
        <v>0.50765441107596243</v>
      </c>
      <c r="K65" s="62">
        <f t="shared" si="15"/>
        <v>0.51100075487054863</v>
      </c>
      <c r="L65" s="42">
        <f t="shared" si="2"/>
        <v>0.6822015326009998</v>
      </c>
      <c r="M65" s="43">
        <f t="shared" si="3"/>
        <v>0.46369228372889165</v>
      </c>
      <c r="N65" s="43">
        <v>0.40006821432768902</v>
      </c>
      <c r="O65" s="43">
        <v>0.39090988437674701</v>
      </c>
      <c r="P65" s="43">
        <v>0.37165928142151899</v>
      </c>
      <c r="Q65" s="43">
        <v>0.35945986924000001</v>
      </c>
      <c r="R65" s="43">
        <v>0.34410844797072998</v>
      </c>
      <c r="S65" s="43">
        <v>0.37679504468501201</v>
      </c>
      <c r="T65" s="43">
        <v>0.34118653894499601</v>
      </c>
      <c r="U65" s="43">
        <v>0.30451525198196699</v>
      </c>
      <c r="V65" s="43">
        <v>0.32086733999664602</v>
      </c>
      <c r="W65" s="43">
        <f t="shared" si="4"/>
        <v>0.61411680578888683</v>
      </c>
      <c r="X65" s="43">
        <f t="shared" si="14"/>
        <v>0.75028625941311278</v>
      </c>
      <c r="Y65" s="42">
        <f t="shared" si="5"/>
        <v>0.61851841937410057</v>
      </c>
      <c r="Z65" s="42">
        <f t="shared" si="6"/>
        <v>0.46802935030254528</v>
      </c>
      <c r="AA65" s="42">
        <f t="shared" si="7"/>
        <v>0.57562830212843763</v>
      </c>
      <c r="AB65" s="42">
        <f t="shared" si="8"/>
        <v>0.79429115135046402</v>
      </c>
      <c r="AC65" s="42">
        <f t="shared" si="9"/>
        <v>0.72980082675685853</v>
      </c>
      <c r="AD65" s="42">
        <f t="shared" si="10"/>
        <v>1</v>
      </c>
      <c r="AE65" s="42">
        <f t="shared" si="11"/>
        <v>0.52105795148247991</v>
      </c>
      <c r="AF65" s="42">
        <f t="shared" si="12"/>
        <v>0.45309378731593919</v>
      </c>
      <c r="AG65" s="42">
        <f t="shared" si="13"/>
        <v>0.47429078014184411</v>
      </c>
      <c r="AH65" s="43">
        <v>0.54840843578084497</v>
      </c>
      <c r="AI65" s="43">
        <v>0.45899225211604155</v>
      </c>
      <c r="AJ65" s="43">
        <v>0.84815457022541485</v>
      </c>
      <c r="AK65" s="33">
        <v>0.79872881355932202</v>
      </c>
      <c r="AL65" s="33">
        <v>0.13732988704576851</v>
      </c>
      <c r="AM65" s="33">
        <v>0.949325258723419</v>
      </c>
      <c r="AN65" s="33">
        <v>0.46846511627906973</v>
      </c>
      <c r="AO65" s="33">
        <v>0.31187884524372944</v>
      </c>
      <c r="AP65" s="33">
        <v>0.48200115008625644</v>
      </c>
      <c r="AQ65" s="33">
        <v>0.66647114030971366</v>
      </c>
      <c r="AR65" s="33">
        <v>0.86545580749652939</v>
      </c>
      <c r="AS65" s="33">
        <v>0.90080372250423002</v>
      </c>
      <c r="AT65" s="33">
        <v>0.61661392405063276</v>
      </c>
      <c r="AU65" s="33">
        <v>0.1894024802705758</v>
      </c>
      <c r="AV65" s="33">
        <v>1</v>
      </c>
      <c r="AW65" s="33">
        <v>1</v>
      </c>
      <c r="AX65" s="33">
        <v>1</v>
      </c>
      <c r="AY65" s="33">
        <v>1</v>
      </c>
      <c r="AZ65" s="33">
        <v>1</v>
      </c>
      <c r="BA65" s="33">
        <v>0.54166666666666663</v>
      </c>
      <c r="BB65" s="33">
        <v>0.50044923629829319</v>
      </c>
      <c r="BC65" s="33">
        <v>0.18112947658402118</v>
      </c>
      <c r="BD65" s="33">
        <v>0.43674739548099045</v>
      </c>
      <c r="BE65" s="33">
        <v>0.54826192400970097</v>
      </c>
      <c r="BF65" s="33">
        <v>0.64623635318904438</v>
      </c>
      <c r="BG65" s="33">
        <v>0.53191489361702138</v>
      </c>
      <c r="BH65" s="33">
        <v>0.4166666666666668</v>
      </c>
    </row>
    <row r="66" spans="1:60" x14ac:dyDescent="0.25">
      <c r="A66" s="34" t="s">
        <v>995</v>
      </c>
      <c r="B66" s="34" t="s">
        <v>996</v>
      </c>
      <c r="C66" s="62">
        <f t="shared" si="16"/>
        <v>0.49171414922227646</v>
      </c>
      <c r="D66" s="62">
        <f t="shared" si="16"/>
        <v>0.49294681763886267</v>
      </c>
      <c r="E66" s="62">
        <f t="shared" si="16"/>
        <v>0.48600983394122166</v>
      </c>
      <c r="F66" s="62">
        <f t="shared" si="16"/>
        <v>0.48028436481893688</v>
      </c>
      <c r="G66" s="62">
        <f t="shared" si="16"/>
        <v>0.47119964837312678</v>
      </c>
      <c r="H66" s="62">
        <f t="shared" si="16"/>
        <v>0.48029639113175671</v>
      </c>
      <c r="I66" s="62">
        <f t="shared" si="15"/>
        <v>0.48436424693872882</v>
      </c>
      <c r="J66" s="62">
        <f t="shared" si="15"/>
        <v>0.47945658576676292</v>
      </c>
      <c r="K66" s="62">
        <f t="shared" si="15"/>
        <v>0.46461108035868126</v>
      </c>
      <c r="L66" s="42">
        <f t="shared" si="2"/>
        <v>0.54899833719054492</v>
      </c>
      <c r="M66" s="43">
        <f t="shared" si="3"/>
        <v>0.47555850232131947</v>
      </c>
      <c r="N66" s="43">
        <v>0.44473964377436703</v>
      </c>
      <c r="O66" s="43">
        <v>0.44881469692026305</v>
      </c>
      <c r="P66" s="43">
        <v>0.42551335250508898</v>
      </c>
      <c r="Q66" s="43">
        <v>0.40554179853016997</v>
      </c>
      <c r="R66" s="43">
        <v>0.37219922481157403</v>
      </c>
      <c r="S66" s="43">
        <v>0.40558452520909505</v>
      </c>
      <c r="T66" s="43">
        <v>0.41984652937926903</v>
      </c>
      <c r="U66" s="43">
        <v>0.40259258561266903</v>
      </c>
      <c r="V66" s="43">
        <v>0.34646111619270398</v>
      </c>
      <c r="W66" s="43">
        <f t="shared" si="4"/>
        <v>0.60082058708912545</v>
      </c>
      <c r="X66" s="43">
        <f t="shared" si="14"/>
        <v>0.49717608729196444</v>
      </c>
      <c r="Y66" s="42">
        <f t="shared" si="5"/>
        <v>0.59262146265394</v>
      </c>
      <c r="Z66" s="42">
        <f t="shared" si="6"/>
        <v>0.52637886678856494</v>
      </c>
      <c r="AA66" s="42">
        <f t="shared" si="7"/>
        <v>0.58123306203827485</v>
      </c>
      <c r="AB66" s="42">
        <f t="shared" si="8"/>
        <v>0.70304895687572166</v>
      </c>
      <c r="AC66" s="42">
        <f t="shared" si="9"/>
        <v>8.0420894400601406E-2</v>
      </c>
      <c r="AD66" s="42">
        <f t="shared" si="10"/>
        <v>1</v>
      </c>
      <c r="AE66" s="42">
        <f t="shared" si="11"/>
        <v>0.41110736747529208</v>
      </c>
      <c r="AF66" s="42">
        <f t="shared" si="12"/>
        <v>0.5182712599617878</v>
      </c>
      <c r="AG66" s="42">
        <f t="shared" si="13"/>
        <v>0.43284574468085107</v>
      </c>
      <c r="AH66" s="43">
        <v>0.63345416757410433</v>
      </c>
      <c r="AI66" s="43">
        <v>0.45751401033074268</v>
      </c>
      <c r="AJ66" s="43">
        <v>0.68689621005697299</v>
      </c>
      <c r="AK66" s="33">
        <v>0.77602905569007263</v>
      </c>
      <c r="AL66" s="33">
        <v>0.27672867788705724</v>
      </c>
      <c r="AM66" s="33">
        <v>0.83792408634372562</v>
      </c>
      <c r="AN66" s="33">
        <v>0.41116279069767442</v>
      </c>
      <c r="AO66" s="33">
        <v>0.29294841457643195</v>
      </c>
      <c r="AP66" s="33">
        <v>0.76699252443933308</v>
      </c>
      <c r="AQ66" s="33">
        <v>0.59713749413420925</v>
      </c>
      <c r="AR66" s="33">
        <v>0.93822304488662667</v>
      </c>
      <c r="AS66" s="33">
        <v>0.95241116751269039</v>
      </c>
      <c r="AT66" s="33">
        <v>0.21851265822784799</v>
      </c>
      <c r="AU66" s="33">
        <v>0.24126268320180422</v>
      </c>
      <c r="AV66" s="33">
        <v>0</v>
      </c>
      <c r="AW66" s="33">
        <v>0</v>
      </c>
      <c r="AX66" s="33">
        <v>1</v>
      </c>
      <c r="AY66" s="33">
        <v>1</v>
      </c>
      <c r="AZ66" s="33">
        <v>1</v>
      </c>
      <c r="BA66" s="33">
        <v>0.625</v>
      </c>
      <c r="BB66" s="33">
        <v>0.19721473495058423</v>
      </c>
      <c r="BC66" s="33">
        <v>0.40220385674931158</v>
      </c>
      <c r="BD66" s="33">
        <v>0.52807468542822344</v>
      </c>
      <c r="BE66" s="33">
        <v>0.54502829426030719</v>
      </c>
      <c r="BF66" s="33">
        <v>0.59777820340930865</v>
      </c>
      <c r="BG66" s="33">
        <v>0.55319148936170226</v>
      </c>
      <c r="BH66" s="33">
        <v>0.31249999999999989</v>
      </c>
    </row>
    <row r="67" spans="1:60" x14ac:dyDescent="0.25">
      <c r="A67" s="34" t="s">
        <v>997</v>
      </c>
      <c r="B67" s="34" t="s">
        <v>998</v>
      </c>
      <c r="C67" s="62">
        <f t="shared" si="16"/>
        <v>0.53543303925146835</v>
      </c>
      <c r="D67" s="62">
        <f t="shared" si="16"/>
        <v>0.53317338648231116</v>
      </c>
      <c r="E67" s="62">
        <f t="shared" si="16"/>
        <v>0.52856461728345283</v>
      </c>
      <c r="F67" s="62">
        <f t="shared" si="16"/>
        <v>0.52574469091158238</v>
      </c>
      <c r="G67" s="62">
        <f t="shared" si="16"/>
        <v>0.5223095080004535</v>
      </c>
      <c r="H67" s="62">
        <f t="shared" si="16"/>
        <v>0.52977528197085744</v>
      </c>
      <c r="I67" s="62">
        <f t="shared" si="15"/>
        <v>0.52167016937166455</v>
      </c>
      <c r="J67" s="62">
        <f t="shared" si="15"/>
        <v>0.51404947271143508</v>
      </c>
      <c r="K67" s="62">
        <f t="shared" si="15"/>
        <v>0.51735445372422639</v>
      </c>
      <c r="L67" s="42">
        <f t="shared" si="2"/>
        <v>0.58428492230607576</v>
      </c>
      <c r="M67" s="43">
        <f t="shared" si="3"/>
        <v>0.59885070976128363</v>
      </c>
      <c r="N67" s="43">
        <v>0.40006821432768902</v>
      </c>
      <c r="O67" s="43">
        <v>0.39090988437674701</v>
      </c>
      <c r="P67" s="43">
        <v>0.37165928142151899</v>
      </c>
      <c r="Q67" s="43">
        <v>0.35945986924000001</v>
      </c>
      <c r="R67" s="43">
        <v>0.34410844797072998</v>
      </c>
      <c r="S67" s="43">
        <v>0.37679504468501201</v>
      </c>
      <c r="T67" s="43">
        <v>0.34118653894499601</v>
      </c>
      <c r="U67" s="43">
        <v>0.30451525198196699</v>
      </c>
      <c r="V67" s="43">
        <v>0.32086733999664602</v>
      </c>
      <c r="W67" s="43">
        <f t="shared" si="4"/>
        <v>0.61322618222040459</v>
      </c>
      <c r="X67" s="43">
        <f t="shared" si="14"/>
        <v>0.55534366239174704</v>
      </c>
      <c r="Y67" s="42">
        <f t="shared" si="5"/>
        <v>0.63483235062434706</v>
      </c>
      <c r="Z67" s="42">
        <f t="shared" si="6"/>
        <v>0.60465300258017018</v>
      </c>
      <c r="AA67" s="42">
        <f t="shared" si="7"/>
        <v>0.60444160068076447</v>
      </c>
      <c r="AB67" s="42">
        <f t="shared" si="8"/>
        <v>0.60897777499633632</v>
      </c>
      <c r="AC67" s="42">
        <f t="shared" si="9"/>
        <v>5.411499436302189E-2</v>
      </c>
      <c r="AD67" s="42">
        <f t="shared" si="10"/>
        <v>1</v>
      </c>
      <c r="AE67" s="42">
        <f t="shared" si="11"/>
        <v>0.61191599281221909</v>
      </c>
      <c r="AF67" s="42">
        <f t="shared" si="12"/>
        <v>0.66157553299774463</v>
      </c>
      <c r="AG67" s="42">
        <f t="shared" si="13"/>
        <v>0.53612588652482274</v>
      </c>
      <c r="AH67" s="43">
        <v>0.81506979507013499</v>
      </c>
      <c r="AI67" s="43">
        <v>0.19024469549500456</v>
      </c>
      <c r="AJ67" s="43">
        <v>0.89918256130790186</v>
      </c>
      <c r="AK67" s="33">
        <v>0.87015738498789352</v>
      </c>
      <c r="AL67" s="33">
        <v>0.3391486201724469</v>
      </c>
      <c r="AM67" s="33">
        <v>0.70935090394164657</v>
      </c>
      <c r="AN67" s="33">
        <v>0.60353488372093023</v>
      </c>
      <c r="AO67" s="33">
        <v>0.38854708944628508</v>
      </c>
      <c r="AP67" s="33">
        <v>0.70592294422081658</v>
      </c>
      <c r="AQ67" s="33">
        <v>0.61485218207414349</v>
      </c>
      <c r="AR67" s="33">
        <v>0.44539565016196203</v>
      </c>
      <c r="AS67" s="33">
        <v>0.85321489001692041</v>
      </c>
      <c r="AT67" s="33">
        <v>0.52832278481012651</v>
      </c>
      <c r="AU67" s="33">
        <v>0.16234498308906567</v>
      </c>
      <c r="AV67" s="33">
        <v>0</v>
      </c>
      <c r="AW67" s="33">
        <v>0</v>
      </c>
      <c r="AX67" s="33">
        <v>1</v>
      </c>
      <c r="AY67" s="33">
        <v>1</v>
      </c>
      <c r="AZ67" s="33">
        <v>1</v>
      </c>
      <c r="BA67" s="33">
        <v>0.4583333333333332</v>
      </c>
      <c r="BB67" s="33">
        <v>0.76549865229110503</v>
      </c>
      <c r="BC67" s="33">
        <v>0.42561983471074349</v>
      </c>
      <c r="BD67" s="33">
        <v>0.75307806792044385</v>
      </c>
      <c r="BE67" s="33">
        <v>0.6438156831042845</v>
      </c>
      <c r="BF67" s="33">
        <v>0.82378854625550668</v>
      </c>
      <c r="BG67" s="33">
        <v>0.46808510638297879</v>
      </c>
      <c r="BH67" s="33">
        <v>0.60416666666666674</v>
      </c>
    </row>
    <row r="68" spans="1:60" x14ac:dyDescent="0.25">
      <c r="A68" s="34" t="s">
        <v>999</v>
      </c>
      <c r="B68" s="34" t="s">
        <v>1000</v>
      </c>
      <c r="C68" s="62">
        <f t="shared" si="16"/>
        <v>0.60439471017179036</v>
      </c>
      <c r="D68" s="62">
        <f t="shared" si="16"/>
        <v>0.60239379662691916</v>
      </c>
      <c r="E68" s="62">
        <f t="shared" si="16"/>
        <v>0.5983184610268858</v>
      </c>
      <c r="F68" s="62">
        <f t="shared" si="16"/>
        <v>0.59582875575394423</v>
      </c>
      <c r="G68" s="62">
        <f t="shared" si="16"/>
        <v>0.59279983831749983</v>
      </c>
      <c r="H68" s="62">
        <f t="shared" si="16"/>
        <v>0.59938825109346239</v>
      </c>
      <c r="I68" s="62">
        <f t="shared" si="15"/>
        <v>0.59223660117713017</v>
      </c>
      <c r="J68" s="62">
        <f t="shared" si="15"/>
        <v>0.58553504297905379</v>
      </c>
      <c r="K68" s="62">
        <f t="shared" si="15"/>
        <v>0.58843866031207603</v>
      </c>
      <c r="L68" s="42">
        <f t="shared" si="2"/>
        <v>0.65946280534233415</v>
      </c>
      <c r="M68" s="43">
        <f t="shared" si="3"/>
        <v>0.70776629619208675</v>
      </c>
      <c r="N68" s="43">
        <v>0.40006821432768902</v>
      </c>
      <c r="O68" s="43">
        <v>0.39090988437674701</v>
      </c>
      <c r="P68" s="43">
        <v>0.37165928142151899</v>
      </c>
      <c r="Q68" s="43">
        <v>0.35945986924000001</v>
      </c>
      <c r="R68" s="43">
        <v>0.34410844797072998</v>
      </c>
      <c r="S68" s="43">
        <v>0.37679504468501201</v>
      </c>
      <c r="T68" s="43">
        <v>0.34118653894499601</v>
      </c>
      <c r="U68" s="43">
        <v>0.30451525198196699</v>
      </c>
      <c r="V68" s="43">
        <v>0.32086733999664602</v>
      </c>
      <c r="W68" s="43">
        <f t="shared" si="4"/>
        <v>0.52048557993198719</v>
      </c>
      <c r="X68" s="43">
        <f t="shared" si="14"/>
        <v>0.79844003075268122</v>
      </c>
      <c r="Y68" s="42">
        <f t="shared" si="5"/>
        <v>0.65800156777613994</v>
      </c>
      <c r="Z68" s="42">
        <f t="shared" si="6"/>
        <v>0.67066904457895171</v>
      </c>
      <c r="AA68" s="42">
        <f t="shared" si="7"/>
        <v>0.51009483869197403</v>
      </c>
      <c r="AB68" s="42">
        <f t="shared" si="8"/>
        <v>0.24317686868088284</v>
      </c>
      <c r="AC68" s="42">
        <f t="shared" si="9"/>
        <v>0.93912063134160151</v>
      </c>
      <c r="AD68" s="42">
        <f t="shared" si="10"/>
        <v>1</v>
      </c>
      <c r="AE68" s="42">
        <f t="shared" si="11"/>
        <v>0.4561994609164422</v>
      </c>
      <c r="AF68" s="42">
        <f t="shared" si="12"/>
        <v>0.74310351436998912</v>
      </c>
      <c r="AG68" s="42">
        <f t="shared" si="13"/>
        <v>0.67242907801418439</v>
      </c>
      <c r="AH68" s="43">
        <v>0.64630154091878644</v>
      </c>
      <c r="AI68" s="43">
        <v>0.33092337543911066</v>
      </c>
      <c r="AJ68" s="43">
        <v>0.99677978697052272</v>
      </c>
      <c r="AK68" s="33">
        <v>0.95732445520581111</v>
      </c>
      <c r="AL68" s="33">
        <v>0.38401363395209237</v>
      </c>
      <c r="AM68" s="33">
        <v>0.22635090893622614</v>
      </c>
      <c r="AN68" s="33">
        <v>0.3836279069767442</v>
      </c>
      <c r="AO68" s="33">
        <v>0.58731661145291059</v>
      </c>
      <c r="AP68" s="33">
        <v>0.68131109833237491</v>
      </c>
      <c r="AQ68" s="33">
        <v>0.67186766776161433</v>
      </c>
      <c r="AR68" s="33">
        <v>0.21968995835261454</v>
      </c>
      <c r="AS68" s="33">
        <v>0.2620558375634518</v>
      </c>
      <c r="AT68" s="33">
        <v>0.24778481012658221</v>
      </c>
      <c r="AU68" s="33">
        <v>0.81736189402480464</v>
      </c>
      <c r="AV68" s="33">
        <v>1</v>
      </c>
      <c r="AW68" s="33">
        <v>1</v>
      </c>
      <c r="AX68" s="33">
        <v>1</v>
      </c>
      <c r="AY68" s="33">
        <v>1</v>
      </c>
      <c r="AZ68" s="33">
        <v>1</v>
      </c>
      <c r="BA68" s="33">
        <v>0.16666666666666677</v>
      </c>
      <c r="BB68" s="33">
        <v>0.74573225516621766</v>
      </c>
      <c r="BC68" s="33">
        <v>0.36294765840220389</v>
      </c>
      <c r="BD68" s="33">
        <v>0.73575970775267219</v>
      </c>
      <c r="BE68" s="33">
        <v>0.88213419563459983</v>
      </c>
      <c r="BF68" s="33">
        <v>0.99157249569048078</v>
      </c>
      <c r="BG68" s="33">
        <v>0.55319148936170226</v>
      </c>
      <c r="BH68" s="33">
        <v>0.79166666666666663</v>
      </c>
    </row>
    <row r="69" spans="1:60" x14ac:dyDescent="0.25">
      <c r="A69" s="34" t="s">
        <v>1001</v>
      </c>
      <c r="B69" s="34" t="s">
        <v>1002</v>
      </c>
      <c r="C69" s="62">
        <f t="shared" si="16"/>
        <v>0.64796823156886185</v>
      </c>
      <c r="D69" s="62">
        <f t="shared" si="16"/>
        <v>0.64122922345310818</v>
      </c>
      <c r="E69" s="62">
        <f t="shared" si="16"/>
        <v>0.62680580474329606</v>
      </c>
      <c r="F69" s="62">
        <f t="shared" si="16"/>
        <v>0.61016789487503009</v>
      </c>
      <c r="G69" s="62">
        <f t="shared" si="16"/>
        <v>0.60064900208230054</v>
      </c>
      <c r="H69" s="62">
        <f t="shared" si="16"/>
        <v>0.63705724825843391</v>
      </c>
      <c r="I69" s="62">
        <f t="shared" si="15"/>
        <v>0.61247844114400929</v>
      </c>
      <c r="J69" s="62">
        <f t="shared" si="15"/>
        <v>0.59879356507531223</v>
      </c>
      <c r="K69" s="62">
        <f t="shared" si="15"/>
        <v>0.58289424096427322</v>
      </c>
      <c r="L69" s="42">
        <f t="shared" si="2"/>
        <v>0.65671198354249816</v>
      </c>
      <c r="M69" s="43">
        <f t="shared" si="3"/>
        <v>0.42648486133429397</v>
      </c>
      <c r="N69" s="43">
        <v>0.80400778722546107</v>
      </c>
      <c r="O69" s="43">
        <v>0.78763239240489302</v>
      </c>
      <c r="P69" s="43">
        <v>0.75199506984970199</v>
      </c>
      <c r="Q69" s="43">
        <v>0.70975672893372799</v>
      </c>
      <c r="R69" s="43">
        <v>0.68496547762840199</v>
      </c>
      <c r="S69" s="43">
        <v>0.777409703566878</v>
      </c>
      <c r="T69" s="43">
        <v>0.71570214269777199</v>
      </c>
      <c r="U69" s="43">
        <v>0.68007443354219399</v>
      </c>
      <c r="V69" s="43">
        <v>0.63728888491943203</v>
      </c>
      <c r="W69" s="43">
        <f t="shared" si="4"/>
        <v>0.57835970232156542</v>
      </c>
      <c r="X69" s="43">
        <f t="shared" si="14"/>
        <v>0.73506426476343101</v>
      </c>
      <c r="Y69" s="42">
        <f t="shared" si="5"/>
        <v>0.56803552835868953</v>
      </c>
      <c r="Z69" s="42">
        <f t="shared" si="6"/>
        <v>0.49091092147436843</v>
      </c>
      <c r="AA69" s="42">
        <f t="shared" si="7"/>
        <v>0.48102739526423727</v>
      </c>
      <c r="AB69" s="42">
        <f t="shared" si="8"/>
        <v>0.7734649641889666</v>
      </c>
      <c r="AC69" s="42">
        <f t="shared" si="9"/>
        <v>0.68245020668921441</v>
      </c>
      <c r="AD69" s="42">
        <f t="shared" si="10"/>
        <v>1</v>
      </c>
      <c r="AE69" s="42">
        <f t="shared" si="11"/>
        <v>0.52274258760107839</v>
      </c>
      <c r="AF69" s="42">
        <f t="shared" si="12"/>
        <v>0.52650695671114112</v>
      </c>
      <c r="AG69" s="42">
        <f t="shared" si="13"/>
        <v>0.32646276595744678</v>
      </c>
      <c r="AH69" s="43">
        <v>0.92883594645607259</v>
      </c>
      <c r="AI69" s="43">
        <v>6.9548567775309336E-2</v>
      </c>
      <c r="AJ69" s="43">
        <v>0.70572207084468663</v>
      </c>
      <c r="AK69" s="33">
        <v>0.7167070217917676</v>
      </c>
      <c r="AL69" s="33">
        <v>0.26511482115696922</v>
      </c>
      <c r="AM69" s="33">
        <v>0.75413513286198164</v>
      </c>
      <c r="AN69" s="33">
        <v>0.14232558139534895</v>
      </c>
      <c r="AO69" s="33">
        <v>2.3663038334124594E-3</v>
      </c>
      <c r="AP69" s="33">
        <v>0.65037377803335261</v>
      </c>
      <c r="AQ69" s="33">
        <v>0.8559361801970905</v>
      </c>
      <c r="AR69" s="33">
        <v>0.72628412771864881</v>
      </c>
      <c r="AS69" s="33">
        <v>0.94458544839255487</v>
      </c>
      <c r="AT69" s="33">
        <v>0.64952531645569611</v>
      </c>
      <c r="AU69" s="33">
        <v>4.7350620067643123E-2</v>
      </c>
      <c r="AV69" s="33">
        <v>1</v>
      </c>
      <c r="AW69" s="33">
        <v>1</v>
      </c>
      <c r="AX69" s="33">
        <v>1</v>
      </c>
      <c r="AY69" s="33">
        <v>1</v>
      </c>
      <c r="AZ69" s="33">
        <v>1</v>
      </c>
      <c r="BA69" s="33">
        <v>0.625</v>
      </c>
      <c r="BB69" s="33">
        <v>0.42048517520215672</v>
      </c>
      <c r="BC69" s="33">
        <v>0.24586776859504042</v>
      </c>
      <c r="BD69" s="33">
        <v>0.60343661209579214</v>
      </c>
      <c r="BE69" s="33">
        <v>0.60129345189975758</v>
      </c>
      <c r="BF69" s="33">
        <v>0.65542999425397441</v>
      </c>
      <c r="BG69" s="33">
        <v>0.34042553191489366</v>
      </c>
      <c r="BH69" s="33">
        <v>0.31249999999999989</v>
      </c>
    </row>
    <row r="70" spans="1:60" x14ac:dyDescent="0.25">
      <c r="A70" s="34" t="s">
        <v>1003</v>
      </c>
      <c r="B70" s="34" t="s">
        <v>1004</v>
      </c>
      <c r="C70" s="62">
        <f t="shared" si="16"/>
        <v>0.44985090899969615</v>
      </c>
      <c r="D70" s="62">
        <f t="shared" si="16"/>
        <v>0.44715898834620832</v>
      </c>
      <c r="E70" s="62">
        <f t="shared" si="16"/>
        <v>0.44165354685521491</v>
      </c>
      <c r="F70" s="62">
        <f t="shared" si="16"/>
        <v>0.43827477776790191</v>
      </c>
      <c r="G70" s="62">
        <f t="shared" si="16"/>
        <v>0.43414804266916174</v>
      </c>
      <c r="H70" s="62">
        <f t="shared" si="16"/>
        <v>0.44310173797119096</v>
      </c>
      <c r="I70" s="62">
        <f t="shared" si="15"/>
        <v>0.43337866400879688</v>
      </c>
      <c r="J70" s="62">
        <f t="shared" si="15"/>
        <v>0.42417468241361705</v>
      </c>
      <c r="K70" s="62">
        <f t="shared" si="15"/>
        <v>0.42817395015820514</v>
      </c>
      <c r="L70" s="42">
        <f t="shared" ref="L70:L133" si="17">AVERAGE(W70:X70)</f>
        <v>0.56484269702964629</v>
      </c>
      <c r="M70" s="43">
        <f t="shared" ref="M70:M133" si="18">AVERAGE(AF70:AG70)</f>
        <v>0.35776482901380957</v>
      </c>
      <c r="N70" s="43">
        <v>0.40006821432768902</v>
      </c>
      <c r="O70" s="43">
        <v>0.39090988437674701</v>
      </c>
      <c r="P70" s="43">
        <v>0.37165928142151899</v>
      </c>
      <c r="Q70" s="43">
        <v>0.35945986924000001</v>
      </c>
      <c r="R70" s="43">
        <v>0.34410844797072998</v>
      </c>
      <c r="S70" s="43">
        <v>0.37679504468501201</v>
      </c>
      <c r="T70" s="43">
        <v>0.34118653894499601</v>
      </c>
      <c r="U70" s="43">
        <v>0.30451525198196699</v>
      </c>
      <c r="V70" s="43">
        <v>0.32086733999664602</v>
      </c>
      <c r="W70" s="43">
        <f t="shared" ref="W70:W133" si="19">AVERAGE(Y70:AB70)</f>
        <v>0.56113079116831099</v>
      </c>
      <c r="X70" s="43">
        <f t="shared" si="14"/>
        <v>0.56855460289098159</v>
      </c>
      <c r="Y70" s="42">
        <f t="shared" ref="Y70:Y133" si="20">AVERAGE(AH70:AJ70)</f>
        <v>0.55444322289244885</v>
      </c>
      <c r="Z70" s="42">
        <f t="shared" ref="Z70:Z133" si="21">AVERAGE(AK70:AL70)</f>
        <v>0.48563846142060851</v>
      </c>
      <c r="AA70" s="42">
        <f t="shared" ref="AA70:AA133" si="22">AVERAGE(AM70:AQ70)</f>
        <v>0.35089837018068509</v>
      </c>
      <c r="AB70" s="42">
        <f t="shared" ref="AB70:AB133" si="23">AVERAGE(AR70:AT70)</f>
        <v>0.85354311017950157</v>
      </c>
      <c r="AC70" s="42">
        <f t="shared" ref="AC70:AC133" si="24">AVERAGE(AU70:AW70)</f>
        <v>0.33521232619316038</v>
      </c>
      <c r="AD70" s="42">
        <f t="shared" ref="AD70:AD133" si="25">AVERAGE(AX70:AZ70)</f>
        <v>0.66666666666666663</v>
      </c>
      <c r="AE70" s="42">
        <f t="shared" ref="AE70:AE133" si="26">AVERAGE(BA70:BB70)</f>
        <v>0.70378481581311769</v>
      </c>
      <c r="AF70" s="42">
        <f t="shared" ref="AF70:AF133" si="27">AVERAGE(BC70:BF70)</f>
        <v>0.44092859419783181</v>
      </c>
      <c r="AG70" s="42">
        <f t="shared" ref="AG70:AG133" si="28">AVERAGE(BG70:BH70)</f>
        <v>0.27460106382978727</v>
      </c>
      <c r="AH70" s="43">
        <v>0.43483847221043698</v>
      </c>
      <c r="AI70" s="43">
        <v>0.59782486007850211</v>
      </c>
      <c r="AJ70" s="43">
        <v>0.63066633638840719</v>
      </c>
      <c r="AK70" s="33">
        <v>0.55387409200968518</v>
      </c>
      <c r="AL70" s="33">
        <v>0.41740283083153185</v>
      </c>
      <c r="AM70" s="33">
        <v>0</v>
      </c>
      <c r="AN70" s="33">
        <v>0.55330232558139547</v>
      </c>
      <c r="AO70" s="33">
        <v>9.133932796971124E-2</v>
      </c>
      <c r="AP70" s="33">
        <v>0.24933870040253003</v>
      </c>
      <c r="AQ70" s="33">
        <v>0.86051149694978879</v>
      </c>
      <c r="AR70" s="33">
        <v>0.71691346598796846</v>
      </c>
      <c r="AS70" s="33">
        <v>0.8927664974619286</v>
      </c>
      <c r="AT70" s="33">
        <v>0.95094936708860756</v>
      </c>
      <c r="AU70" s="33">
        <v>5.6369785794812069E-3</v>
      </c>
      <c r="AV70" s="33">
        <v>1</v>
      </c>
      <c r="AW70" s="33">
        <v>0</v>
      </c>
      <c r="AX70" s="33">
        <v>0</v>
      </c>
      <c r="AY70" s="33">
        <v>1</v>
      </c>
      <c r="AZ70" s="33">
        <v>1</v>
      </c>
      <c r="BA70" s="33">
        <v>0.79166666666666674</v>
      </c>
      <c r="BB70" s="33">
        <v>0.61590296495956875</v>
      </c>
      <c r="BC70" s="33">
        <v>0.21418732782369085</v>
      </c>
      <c r="BD70" s="33">
        <v>0.58625355161683135</v>
      </c>
      <c r="BE70" s="33">
        <v>0.5848019401778497</v>
      </c>
      <c r="BF70" s="33">
        <v>0.37847155717295539</v>
      </c>
      <c r="BG70" s="33">
        <v>0.3617021276595746</v>
      </c>
      <c r="BH70" s="33">
        <v>0.18749999999999992</v>
      </c>
    </row>
    <row r="71" spans="1:60" x14ac:dyDescent="0.25">
      <c r="A71" s="34" t="s">
        <v>1005</v>
      </c>
      <c r="B71" s="34" t="s">
        <v>1006</v>
      </c>
      <c r="C71" s="62">
        <f t="shared" si="16"/>
        <v>0.49996509432920599</v>
      </c>
      <c r="D71" s="62">
        <f t="shared" si="16"/>
        <v>0.50117746958787646</v>
      </c>
      <c r="E71" s="62">
        <f t="shared" si="16"/>
        <v>0.49435599489618665</v>
      </c>
      <c r="F71" s="62">
        <f t="shared" si="16"/>
        <v>0.48872831112158255</v>
      </c>
      <c r="G71" s="62">
        <f t="shared" si="16"/>
        <v>0.47980350105973901</v>
      </c>
      <c r="H71" s="62">
        <f t="shared" si="16"/>
        <v>0.48874012965625618</v>
      </c>
      <c r="I71" s="62">
        <f t="shared" si="15"/>
        <v>0.49273828216888782</v>
      </c>
      <c r="J71" s="62">
        <f t="shared" si="15"/>
        <v>0.48791485797969503</v>
      </c>
      <c r="K71" s="62">
        <f t="shared" si="15"/>
        <v>0.47333470926426435</v>
      </c>
      <c r="L71" s="42">
        <f t="shared" si="17"/>
        <v>0.67439382934303926</v>
      </c>
      <c r="M71" s="43">
        <f t="shared" si="18"/>
        <v>0.31192130311171395</v>
      </c>
      <c r="N71" s="43">
        <v>0.44473964377436703</v>
      </c>
      <c r="O71" s="43">
        <v>0.44881469692026305</v>
      </c>
      <c r="P71" s="43">
        <v>0.42551335250508898</v>
      </c>
      <c r="Q71" s="43">
        <v>0.40554179853016997</v>
      </c>
      <c r="R71" s="43">
        <v>0.37219922481157403</v>
      </c>
      <c r="S71" s="43">
        <v>0.40558452520909505</v>
      </c>
      <c r="T71" s="43">
        <v>0.41984652937926903</v>
      </c>
      <c r="U71" s="43">
        <v>0.40259258561266903</v>
      </c>
      <c r="V71" s="43">
        <v>0.34646111619270398</v>
      </c>
      <c r="W71" s="43">
        <f t="shared" si="19"/>
        <v>0.53836995587218106</v>
      </c>
      <c r="X71" s="43">
        <f t="shared" ref="X71:X134" si="29">AVERAGE(AC71:AE71)</f>
        <v>0.81041770281389747</v>
      </c>
      <c r="Y71" s="42">
        <f t="shared" si="20"/>
        <v>0.52371039617144122</v>
      </c>
      <c r="Z71" s="42">
        <f t="shared" si="21"/>
        <v>0.28207533818905861</v>
      </c>
      <c r="AA71" s="42">
        <f t="shared" si="22"/>
        <v>0.65558133186401446</v>
      </c>
      <c r="AB71" s="42">
        <f t="shared" si="23"/>
        <v>0.69211275726420973</v>
      </c>
      <c r="AC71" s="42">
        <f t="shared" si="24"/>
        <v>0.72679443818113521</v>
      </c>
      <c r="AD71" s="42">
        <f t="shared" si="25"/>
        <v>1</v>
      </c>
      <c r="AE71" s="42">
        <f t="shared" si="26"/>
        <v>0.70445867026055708</v>
      </c>
      <c r="AF71" s="42">
        <f t="shared" si="27"/>
        <v>0.50881601047874714</v>
      </c>
      <c r="AG71" s="42">
        <f t="shared" si="28"/>
        <v>0.11502659574468083</v>
      </c>
      <c r="AH71" s="43">
        <v>0.29922796770902299</v>
      </c>
      <c r="AI71" s="43">
        <v>0.72025595798637543</v>
      </c>
      <c r="AJ71" s="43">
        <v>0.55164726281892495</v>
      </c>
      <c r="AK71" s="33">
        <v>0.48819612590799027</v>
      </c>
      <c r="AL71" s="33">
        <v>7.5954550470126933E-2</v>
      </c>
      <c r="AM71" s="33">
        <v>0.66173854638005802</v>
      </c>
      <c r="AN71" s="33">
        <v>0.73320930232558146</v>
      </c>
      <c r="AO71" s="33">
        <v>0.50023663038334143</v>
      </c>
      <c r="AP71" s="33">
        <v>0.5185738930419781</v>
      </c>
      <c r="AQ71" s="33">
        <v>0.86414828718911296</v>
      </c>
      <c r="AR71" s="33">
        <v>0.51272559000462758</v>
      </c>
      <c r="AS71" s="33">
        <v>0.7311759729272419</v>
      </c>
      <c r="AT71" s="33">
        <v>0.83243670886075938</v>
      </c>
      <c r="AU71" s="33">
        <v>0.1803833145434052</v>
      </c>
      <c r="AV71" s="33">
        <v>1</v>
      </c>
      <c r="AW71" s="33">
        <v>1</v>
      </c>
      <c r="AX71" s="33">
        <v>1</v>
      </c>
      <c r="AY71" s="33">
        <v>1</v>
      </c>
      <c r="AZ71" s="33">
        <v>1</v>
      </c>
      <c r="BA71" s="33">
        <v>0.79166666666666674</v>
      </c>
      <c r="BB71" s="33">
        <v>0.61725067385444743</v>
      </c>
      <c r="BC71" s="33">
        <v>0.47314049586776885</v>
      </c>
      <c r="BD71" s="33">
        <v>0.47179001488296574</v>
      </c>
      <c r="BE71" s="33">
        <v>0.54810024252223133</v>
      </c>
      <c r="BF71" s="33">
        <v>0.54223328864202269</v>
      </c>
      <c r="BG71" s="33">
        <v>4.255319148936175E-2</v>
      </c>
      <c r="BH71" s="33">
        <v>0.18749999999999992</v>
      </c>
    </row>
    <row r="72" spans="1:60" x14ac:dyDescent="0.25">
      <c r="A72" s="34" t="s">
        <v>1007</v>
      </c>
      <c r="B72" s="34" t="s">
        <v>1008</v>
      </c>
      <c r="C72" s="62">
        <f t="shared" si="16"/>
        <v>0.51483730757753654</v>
      </c>
      <c r="D72" s="62">
        <f t="shared" si="16"/>
        <v>0.51248685232368496</v>
      </c>
      <c r="E72" s="62">
        <f t="shared" si="16"/>
        <v>0.5076903272622254</v>
      </c>
      <c r="F72" s="62">
        <f t="shared" si="16"/>
        <v>0.5047537952044916</v>
      </c>
      <c r="G72" s="62">
        <f t="shared" si="16"/>
        <v>0.50117475584799598</v>
      </c>
      <c r="H72" s="62">
        <f t="shared" si="16"/>
        <v>0.50895064902102638</v>
      </c>
      <c r="I72" s="62">
        <f t="shared" si="15"/>
        <v>0.50050842087210046</v>
      </c>
      <c r="J72" s="62">
        <f t="shared" si="15"/>
        <v>0.4925604268985958</v>
      </c>
      <c r="K72" s="62">
        <f t="shared" si="15"/>
        <v>0.49600861337270669</v>
      </c>
      <c r="L72" s="42">
        <f t="shared" si="17"/>
        <v>0.63356151258941162</v>
      </c>
      <c r="M72" s="43">
        <f t="shared" si="18"/>
        <v>0.48344347548960387</v>
      </c>
      <c r="N72" s="43">
        <v>0.40006821432768902</v>
      </c>
      <c r="O72" s="43">
        <v>0.39090988437674701</v>
      </c>
      <c r="P72" s="43">
        <v>0.37165928142151899</v>
      </c>
      <c r="Q72" s="43">
        <v>0.35945986924000001</v>
      </c>
      <c r="R72" s="43">
        <v>0.34410844797072998</v>
      </c>
      <c r="S72" s="43">
        <v>0.37679504468501201</v>
      </c>
      <c r="T72" s="43">
        <v>0.34118653894499601</v>
      </c>
      <c r="U72" s="43">
        <v>0.30451525198196699</v>
      </c>
      <c r="V72" s="43">
        <v>0.32086733999664602</v>
      </c>
      <c r="W72" s="43">
        <f t="shared" si="19"/>
        <v>0.57814287514301588</v>
      </c>
      <c r="X72" s="43">
        <f t="shared" si="29"/>
        <v>0.68898015003580737</v>
      </c>
      <c r="Y72" s="42">
        <f t="shared" si="20"/>
        <v>0.55806706905161318</v>
      </c>
      <c r="Z72" s="42">
        <f t="shared" si="21"/>
        <v>0.42459340742033763</v>
      </c>
      <c r="AA72" s="42">
        <f t="shared" si="22"/>
        <v>0.62748084704268425</v>
      </c>
      <c r="AB72" s="42">
        <f t="shared" si="23"/>
        <v>0.70243017705742838</v>
      </c>
      <c r="AC72" s="42">
        <f t="shared" si="24"/>
        <v>0.33934611048478036</v>
      </c>
      <c r="AD72" s="42">
        <f t="shared" si="25"/>
        <v>1</v>
      </c>
      <c r="AE72" s="42">
        <f t="shared" si="26"/>
        <v>0.72759433962264164</v>
      </c>
      <c r="AF72" s="42">
        <f t="shared" si="27"/>
        <v>0.57681602899339213</v>
      </c>
      <c r="AG72" s="42">
        <f t="shared" si="28"/>
        <v>0.39007092198581556</v>
      </c>
      <c r="AH72" s="43">
        <v>0.69766441901523868</v>
      </c>
      <c r="AI72" s="43">
        <v>0.28939286938805275</v>
      </c>
      <c r="AJ72" s="43">
        <v>0.68714391875154823</v>
      </c>
      <c r="AK72" s="33">
        <v>0.65042372881355937</v>
      </c>
      <c r="AL72" s="33">
        <v>0.1987630860271159</v>
      </c>
      <c r="AM72" s="33">
        <v>0.57447467864701485</v>
      </c>
      <c r="AN72" s="33">
        <v>0.56595348837209303</v>
      </c>
      <c r="AO72" s="33">
        <v>0.57217226691907241</v>
      </c>
      <c r="AP72" s="33">
        <v>0.56124209315698681</v>
      </c>
      <c r="AQ72" s="33">
        <v>0.86356170811825428</v>
      </c>
      <c r="AR72" s="33">
        <v>0.47917630726515503</v>
      </c>
      <c r="AS72" s="33">
        <v>0.77178510998307925</v>
      </c>
      <c r="AT72" s="33">
        <v>0.85632911392405064</v>
      </c>
      <c r="AU72" s="33">
        <v>1.8038331454341177E-2</v>
      </c>
      <c r="AV72" s="33">
        <v>0</v>
      </c>
      <c r="AW72" s="33">
        <v>1</v>
      </c>
      <c r="AX72" s="33">
        <v>1</v>
      </c>
      <c r="AY72" s="33">
        <v>1</v>
      </c>
      <c r="AZ72" s="33">
        <v>1</v>
      </c>
      <c r="BA72" s="33">
        <v>0.625</v>
      </c>
      <c r="BB72" s="33">
        <v>0.83018867924528339</v>
      </c>
      <c r="BC72" s="33">
        <v>0.18595041322314107</v>
      </c>
      <c r="BD72" s="33">
        <v>0.67514544716547154</v>
      </c>
      <c r="BE72" s="33">
        <v>0.84704931285367824</v>
      </c>
      <c r="BF72" s="33">
        <v>0.59911894273127764</v>
      </c>
      <c r="BG72" s="33">
        <v>0.44680851063829791</v>
      </c>
      <c r="BH72" s="33">
        <v>0.3333333333333332</v>
      </c>
    </row>
    <row r="73" spans="1:60" x14ac:dyDescent="0.25">
      <c r="A73" s="34" t="s">
        <v>1009</v>
      </c>
      <c r="B73" s="34" t="s">
        <v>1010</v>
      </c>
      <c r="C73" s="62">
        <f t="shared" si="16"/>
        <v>0.50360498302334544</v>
      </c>
      <c r="D73" s="62">
        <f t="shared" si="16"/>
        <v>0.50480861660716425</v>
      </c>
      <c r="E73" s="62">
        <f t="shared" si="16"/>
        <v>0.49803687922495327</v>
      </c>
      <c r="F73" s="62">
        <f t="shared" si="16"/>
        <v>0.49245126202507244</v>
      </c>
      <c r="G73" s="62">
        <f t="shared" si="16"/>
        <v>0.48359516437565331</v>
      </c>
      <c r="H73" s="62">
        <f t="shared" si="16"/>
        <v>0.4924629912132954</v>
      </c>
      <c r="I73" s="62">
        <f t="shared" si="15"/>
        <v>0.49643116148473065</v>
      </c>
      <c r="J73" s="62">
        <f t="shared" si="15"/>
        <v>0.49164396875755334</v>
      </c>
      <c r="K73" s="62">
        <f t="shared" si="15"/>
        <v>0.47717777648651855</v>
      </c>
      <c r="L73" s="42">
        <f t="shared" si="17"/>
        <v>0.68230435469879258</v>
      </c>
      <c r="M73" s="43">
        <f t="shared" si="18"/>
        <v>0.31228409196137019</v>
      </c>
      <c r="N73" s="43">
        <v>0.44473964377436703</v>
      </c>
      <c r="O73" s="43">
        <v>0.44881469692026305</v>
      </c>
      <c r="P73" s="43">
        <v>0.42551335250508898</v>
      </c>
      <c r="Q73" s="43">
        <v>0.40554179853016997</v>
      </c>
      <c r="R73" s="43">
        <v>0.37219922481157403</v>
      </c>
      <c r="S73" s="43">
        <v>0.40558452520909505</v>
      </c>
      <c r="T73" s="43">
        <v>0.41984652937926903</v>
      </c>
      <c r="U73" s="43">
        <v>0.40259258561266903</v>
      </c>
      <c r="V73" s="43">
        <v>0.34646111619270398</v>
      </c>
      <c r="W73" s="43">
        <f t="shared" si="19"/>
        <v>0.55986824929587964</v>
      </c>
      <c r="X73" s="43">
        <f t="shared" si="29"/>
        <v>0.80474046010170552</v>
      </c>
      <c r="Y73" s="42">
        <f t="shared" si="20"/>
        <v>0.56199392805684434</v>
      </c>
      <c r="Z73" s="42">
        <f t="shared" si="21"/>
        <v>0.24934216650776403</v>
      </c>
      <c r="AA73" s="42">
        <f t="shared" si="22"/>
        <v>0.61675581188374851</v>
      </c>
      <c r="AB73" s="42">
        <f t="shared" si="23"/>
        <v>0.8113810907351614</v>
      </c>
      <c r="AC73" s="42">
        <f t="shared" si="24"/>
        <v>0.69785794813979729</v>
      </c>
      <c r="AD73" s="42">
        <f t="shared" si="25"/>
        <v>1</v>
      </c>
      <c r="AE73" s="42">
        <f t="shared" si="26"/>
        <v>0.71636343216531917</v>
      </c>
      <c r="AF73" s="42">
        <f t="shared" si="27"/>
        <v>0.47740506335536448</v>
      </c>
      <c r="AG73" s="42">
        <f t="shared" si="28"/>
        <v>0.14716312056737585</v>
      </c>
      <c r="AH73" s="43">
        <v>0.71636981536493127</v>
      </c>
      <c r="AI73" s="43">
        <v>0.47419457965524264</v>
      </c>
      <c r="AJ73" s="43">
        <v>0.49541738915035916</v>
      </c>
      <c r="AK73" s="33">
        <v>0.33020581113801456</v>
      </c>
      <c r="AL73" s="33">
        <v>0.16847852187751347</v>
      </c>
      <c r="AM73" s="33">
        <v>0.92340033069325178</v>
      </c>
      <c r="AN73" s="33">
        <v>0.62455813953488371</v>
      </c>
      <c r="AO73" s="33">
        <v>0.21154756270705163</v>
      </c>
      <c r="AP73" s="33">
        <v>0.56664749856239216</v>
      </c>
      <c r="AQ73" s="33">
        <v>0.75762552792116378</v>
      </c>
      <c r="AR73" s="33">
        <v>0.6789680703378066</v>
      </c>
      <c r="AS73" s="33">
        <v>0.96087140439932306</v>
      </c>
      <c r="AT73" s="33">
        <v>0.79430379746835444</v>
      </c>
      <c r="AU73" s="33">
        <v>9.3573844419391983E-2</v>
      </c>
      <c r="AV73" s="33">
        <v>1</v>
      </c>
      <c r="AW73" s="33">
        <v>1</v>
      </c>
      <c r="AX73" s="33">
        <v>1</v>
      </c>
      <c r="AY73" s="33">
        <v>1</v>
      </c>
      <c r="AZ73" s="33">
        <v>1</v>
      </c>
      <c r="BA73" s="33">
        <v>0.79166666666666674</v>
      </c>
      <c r="BB73" s="33">
        <v>0.64106019766397171</v>
      </c>
      <c r="BC73" s="33">
        <v>0.63154269972451771</v>
      </c>
      <c r="BD73" s="33">
        <v>0.49898525233391966</v>
      </c>
      <c r="BE73" s="33">
        <v>0.33128536782538398</v>
      </c>
      <c r="BF73" s="33">
        <v>0.44780693353763656</v>
      </c>
      <c r="BG73" s="33">
        <v>0.12765957446808504</v>
      </c>
      <c r="BH73" s="33">
        <v>0.16666666666666669</v>
      </c>
    </row>
    <row r="74" spans="1:60" x14ac:dyDescent="0.25">
      <c r="A74" s="34" t="s">
        <v>1011</v>
      </c>
      <c r="B74" s="34" t="s">
        <v>1012</v>
      </c>
      <c r="C74" s="62">
        <f t="shared" si="16"/>
        <v>0.45456907910381805</v>
      </c>
      <c r="D74" s="62">
        <f t="shared" si="16"/>
        <v>0.45190526463877884</v>
      </c>
      <c r="E74" s="62">
        <f t="shared" si="16"/>
        <v>0.44645835505591303</v>
      </c>
      <c r="F74" s="62">
        <f t="shared" si="16"/>
        <v>0.44311622423123265</v>
      </c>
      <c r="G74" s="62">
        <f t="shared" si="16"/>
        <v>0.43903499894986114</v>
      </c>
      <c r="H74" s="62">
        <f t="shared" si="16"/>
        <v>0.44789101078558186</v>
      </c>
      <c r="I74" s="62">
        <f t="shared" si="15"/>
        <v>0.43827419929479067</v>
      </c>
      <c r="J74" s="62">
        <f t="shared" si="15"/>
        <v>0.42917521893759564</v>
      </c>
      <c r="K74" s="62">
        <f t="shared" si="15"/>
        <v>0.4331283169495172</v>
      </c>
      <c r="L74" s="42">
        <f t="shared" si="17"/>
        <v>0.48808594998298971</v>
      </c>
      <c r="M74" s="43">
        <f t="shared" si="18"/>
        <v>0.47076180043939159</v>
      </c>
      <c r="N74" s="43">
        <v>0.40006821432768902</v>
      </c>
      <c r="O74" s="43">
        <v>0.39090988437674701</v>
      </c>
      <c r="P74" s="43">
        <v>0.37165928142151899</v>
      </c>
      <c r="Q74" s="43">
        <v>0.35945986924000001</v>
      </c>
      <c r="R74" s="43">
        <v>0.34410844797072998</v>
      </c>
      <c r="S74" s="43">
        <v>0.37679504468501201</v>
      </c>
      <c r="T74" s="43">
        <v>0.34118653894499601</v>
      </c>
      <c r="U74" s="43">
        <v>0.30451525198196699</v>
      </c>
      <c r="V74" s="43">
        <v>0.32086733999664602</v>
      </c>
      <c r="W74" s="43">
        <f t="shared" si="19"/>
        <v>0.5839606644215346</v>
      </c>
      <c r="X74" s="43">
        <f t="shared" si="29"/>
        <v>0.39221123554444476</v>
      </c>
      <c r="Y74" s="42">
        <f t="shared" si="20"/>
        <v>0.54081608884102683</v>
      </c>
      <c r="Z74" s="42">
        <f t="shared" si="21"/>
        <v>0.48184925999367989</v>
      </c>
      <c r="AA74" s="42">
        <f t="shared" si="22"/>
        <v>0.60780375633126482</v>
      </c>
      <c r="AB74" s="42">
        <f t="shared" si="23"/>
        <v>0.70537355252016665</v>
      </c>
      <c r="AC74" s="42">
        <f t="shared" si="24"/>
        <v>8.5682074408117315E-2</v>
      </c>
      <c r="AD74" s="42">
        <f t="shared" si="25"/>
        <v>0.44444444444444448</v>
      </c>
      <c r="AE74" s="42">
        <f t="shared" si="26"/>
        <v>0.64650718778077265</v>
      </c>
      <c r="AF74" s="42">
        <f t="shared" si="27"/>
        <v>0.53084097676530806</v>
      </c>
      <c r="AG74" s="42">
        <f t="shared" si="28"/>
        <v>0.41068262411347511</v>
      </c>
      <c r="AH74" s="43">
        <v>0.5850676084531703</v>
      </c>
      <c r="AI74" s="43">
        <v>0.43792561719797546</v>
      </c>
      <c r="AJ74" s="43">
        <v>0.59945504087193469</v>
      </c>
      <c r="AK74" s="33">
        <v>0.70369249394673139</v>
      </c>
      <c r="AL74" s="33">
        <v>0.26000602604062845</v>
      </c>
      <c r="AM74" s="33">
        <v>0.52359167835576459</v>
      </c>
      <c r="AN74" s="33">
        <v>0.66493023255813966</v>
      </c>
      <c r="AO74" s="33">
        <v>0.55939422621864665</v>
      </c>
      <c r="AP74" s="33">
        <v>0.56515238642898213</v>
      </c>
      <c r="AQ74" s="33">
        <v>0.72595025809479108</v>
      </c>
      <c r="AR74" s="33">
        <v>0.6804720037019899</v>
      </c>
      <c r="AS74" s="33">
        <v>0.95621827411167482</v>
      </c>
      <c r="AT74" s="33">
        <v>0.47943037974683533</v>
      </c>
      <c r="AU74" s="33">
        <v>0.25704622322435194</v>
      </c>
      <c r="AV74" s="33">
        <v>0</v>
      </c>
      <c r="AW74" s="33">
        <v>0</v>
      </c>
      <c r="AX74" s="33">
        <v>0.33333333333333343</v>
      </c>
      <c r="AY74" s="33">
        <v>0</v>
      </c>
      <c r="AZ74" s="33">
        <v>1</v>
      </c>
      <c r="BA74" s="33">
        <v>0.625</v>
      </c>
      <c r="BB74" s="33">
        <v>0.66801437556154519</v>
      </c>
      <c r="BC74" s="33">
        <v>0.21143250688705162</v>
      </c>
      <c r="BD74" s="33">
        <v>0.64010282776349614</v>
      </c>
      <c r="BE74" s="33">
        <v>0.66160064672594987</v>
      </c>
      <c r="BF74" s="33">
        <v>0.61022792568473483</v>
      </c>
      <c r="BG74" s="33">
        <v>0.42553191489361697</v>
      </c>
      <c r="BH74" s="33">
        <v>0.39583333333333331</v>
      </c>
    </row>
    <row r="75" spans="1:60" x14ac:dyDescent="0.25">
      <c r="A75" s="34" t="s">
        <v>1013</v>
      </c>
      <c r="B75" s="34" t="s">
        <v>1014</v>
      </c>
      <c r="C75" s="62">
        <f t="shared" si="16"/>
        <v>0.46033348900794258</v>
      </c>
      <c r="D75" s="62">
        <f t="shared" si="16"/>
        <v>0.46164995567758965</v>
      </c>
      <c r="E75" s="62">
        <f t="shared" si="16"/>
        <v>0.45423526420172644</v>
      </c>
      <c r="F75" s="62">
        <f t="shared" si="16"/>
        <v>0.4481039920000357</v>
      </c>
      <c r="G75" s="62">
        <f t="shared" si="16"/>
        <v>0.4383528546545542</v>
      </c>
      <c r="H75" s="62">
        <f t="shared" si="16"/>
        <v>0.44811688195271981</v>
      </c>
      <c r="I75" s="62">
        <f t="shared" si="15"/>
        <v>0.45247413215493354</v>
      </c>
      <c r="J75" s="62">
        <f t="shared" si="15"/>
        <v>0.44721665240905295</v>
      </c>
      <c r="K75" s="62">
        <f t="shared" si="15"/>
        <v>0.43126276508516165</v>
      </c>
      <c r="L75" s="42">
        <f t="shared" si="17"/>
        <v>0.60314264817041197</v>
      </c>
      <c r="M75" s="43">
        <f t="shared" si="18"/>
        <v>0.27229829036867392</v>
      </c>
      <c r="N75" s="43">
        <v>0.44473964377436703</v>
      </c>
      <c r="O75" s="43">
        <v>0.44881469692026305</v>
      </c>
      <c r="P75" s="43">
        <v>0.42551335250508898</v>
      </c>
      <c r="Q75" s="43">
        <v>0.40554179853016997</v>
      </c>
      <c r="R75" s="43">
        <v>0.37219922481157403</v>
      </c>
      <c r="S75" s="43">
        <v>0.40558452520909505</v>
      </c>
      <c r="T75" s="43">
        <v>0.41984652937926903</v>
      </c>
      <c r="U75" s="43">
        <v>0.40259258561266903</v>
      </c>
      <c r="V75" s="43">
        <v>0.34646111619270398</v>
      </c>
      <c r="W75" s="43">
        <f t="shared" si="19"/>
        <v>0.57516403675494965</v>
      </c>
      <c r="X75" s="43">
        <f t="shared" si="29"/>
        <v>0.63112125958587428</v>
      </c>
      <c r="Y75" s="42">
        <f t="shared" si="20"/>
        <v>0.51001684969191607</v>
      </c>
      <c r="Z75" s="42">
        <f t="shared" si="21"/>
        <v>0.24238277871994129</v>
      </c>
      <c r="AA75" s="42">
        <f t="shared" si="22"/>
        <v>0.7108981817814527</v>
      </c>
      <c r="AB75" s="42">
        <f t="shared" si="23"/>
        <v>0.83735833682648864</v>
      </c>
      <c r="AC75" s="42">
        <f t="shared" si="24"/>
        <v>0.34836527621195046</v>
      </c>
      <c r="AD75" s="42">
        <f t="shared" si="25"/>
        <v>0.88888888888888895</v>
      </c>
      <c r="AE75" s="42">
        <f t="shared" si="26"/>
        <v>0.65610961365678366</v>
      </c>
      <c r="AF75" s="42">
        <f t="shared" si="27"/>
        <v>0.23608594243947534</v>
      </c>
      <c r="AG75" s="42">
        <f t="shared" si="28"/>
        <v>0.30851063829787245</v>
      </c>
      <c r="AH75" s="43">
        <v>0.20017774785166251</v>
      </c>
      <c r="AI75" s="43">
        <v>0.90901572914085549</v>
      </c>
      <c r="AJ75" s="43">
        <v>0.42085707208322998</v>
      </c>
      <c r="AK75" s="33">
        <v>0.26361985472154964</v>
      </c>
      <c r="AL75" s="33">
        <v>0.22114570271833298</v>
      </c>
      <c r="AM75" s="33">
        <v>0.61668620790953099</v>
      </c>
      <c r="AN75" s="33">
        <v>0.63981395348837211</v>
      </c>
      <c r="AO75" s="33">
        <v>0.66871746332229065</v>
      </c>
      <c r="AP75" s="33">
        <v>0.6846463484761357</v>
      </c>
      <c r="AQ75" s="33">
        <v>0.94462693571093392</v>
      </c>
      <c r="AR75" s="33">
        <v>0.66624248033317912</v>
      </c>
      <c r="AS75" s="33">
        <v>0.89551607445008452</v>
      </c>
      <c r="AT75" s="33">
        <v>0.9503164556962026</v>
      </c>
      <c r="AU75" s="33">
        <v>4.50958286358513E-2</v>
      </c>
      <c r="AV75" s="33">
        <v>0</v>
      </c>
      <c r="AW75" s="33">
        <v>1</v>
      </c>
      <c r="AX75" s="33">
        <v>0.66666666666666674</v>
      </c>
      <c r="AY75" s="33">
        <v>1</v>
      </c>
      <c r="AZ75" s="33">
        <v>1</v>
      </c>
      <c r="BA75" s="33">
        <v>1</v>
      </c>
      <c r="BB75" s="33">
        <v>0.31221922731356738</v>
      </c>
      <c r="BC75" s="33">
        <v>0.50344352617079924</v>
      </c>
      <c r="BD75" s="33">
        <v>0.15505344337708027</v>
      </c>
      <c r="BE75" s="33">
        <v>9.086499595796281E-2</v>
      </c>
      <c r="BF75" s="33">
        <v>0.19498180425205902</v>
      </c>
      <c r="BG75" s="33">
        <v>0.61702127659574491</v>
      </c>
      <c r="BH75" s="33">
        <v>0</v>
      </c>
    </row>
    <row r="76" spans="1:60" x14ac:dyDescent="0.25">
      <c r="A76" s="34" t="s">
        <v>1015</v>
      </c>
      <c r="B76" s="34" t="s">
        <v>1016</v>
      </c>
      <c r="C76" s="62">
        <f t="shared" si="16"/>
        <v>0.52002205611717955</v>
      </c>
      <c r="D76" s="62">
        <f t="shared" si="16"/>
        <v>0.52118777741159084</v>
      </c>
      <c r="E76" s="62">
        <f t="shared" si="16"/>
        <v>0.51463160900835248</v>
      </c>
      <c r="F76" s="62">
        <f t="shared" si="16"/>
        <v>0.50922804851312098</v>
      </c>
      <c r="G76" s="62">
        <f t="shared" si="16"/>
        <v>0.50066879564229894</v>
      </c>
      <c r="H76" s="62">
        <f t="shared" si="16"/>
        <v>0.50923939128580897</v>
      </c>
      <c r="I76" s="62">
        <f t="shared" si="15"/>
        <v>0.51307782841930893</v>
      </c>
      <c r="J76" s="62">
        <f t="shared" si="15"/>
        <v>0.50844739348144274</v>
      </c>
      <c r="K76" s="62">
        <f t="shared" si="15"/>
        <v>0.49447304304179496</v>
      </c>
      <c r="L76" s="42">
        <f t="shared" si="17"/>
        <v>0.61516579969206209</v>
      </c>
      <c r="M76" s="43">
        <f t="shared" si="18"/>
        <v>0.48481594984344389</v>
      </c>
      <c r="N76" s="43">
        <v>0.44473964377436703</v>
      </c>
      <c r="O76" s="43">
        <v>0.44881469692026305</v>
      </c>
      <c r="P76" s="43">
        <v>0.42551335250508898</v>
      </c>
      <c r="Q76" s="43">
        <v>0.40554179853016997</v>
      </c>
      <c r="R76" s="43">
        <v>0.37219922481157403</v>
      </c>
      <c r="S76" s="43">
        <v>0.40558452520909505</v>
      </c>
      <c r="T76" s="43">
        <v>0.41984652937926903</v>
      </c>
      <c r="U76" s="43">
        <v>0.40259258561266903</v>
      </c>
      <c r="V76" s="43">
        <v>0.34646111619270398</v>
      </c>
      <c r="W76" s="43">
        <f t="shared" si="19"/>
        <v>0.5387647250209362</v>
      </c>
      <c r="X76" s="43">
        <f t="shared" si="29"/>
        <v>0.69156687436318798</v>
      </c>
      <c r="Y76" s="42">
        <f t="shared" si="20"/>
        <v>0.59009237882288812</v>
      </c>
      <c r="Z76" s="42">
        <f t="shared" si="21"/>
        <v>0.56306796926094771</v>
      </c>
      <c r="AA76" s="42">
        <f t="shared" si="22"/>
        <v>0.38298430301586628</v>
      </c>
      <c r="AB76" s="42">
        <f t="shared" si="23"/>
        <v>0.61891424898404279</v>
      </c>
      <c r="AC76" s="42">
        <f t="shared" si="24"/>
        <v>0.72453964674934213</v>
      </c>
      <c r="AD76" s="42">
        <f t="shared" si="25"/>
        <v>0.77777777777777779</v>
      </c>
      <c r="AE76" s="42">
        <f t="shared" si="26"/>
        <v>0.57238319856244413</v>
      </c>
      <c r="AF76" s="42">
        <f t="shared" si="27"/>
        <v>0.66666204153085939</v>
      </c>
      <c r="AG76" s="42">
        <f t="shared" si="28"/>
        <v>0.30296985815602834</v>
      </c>
      <c r="AH76" s="43">
        <v>0.88636925446719572</v>
      </c>
      <c r="AI76" s="43">
        <v>0.13384595482782488</v>
      </c>
      <c r="AJ76" s="43">
        <v>0.75006192717364373</v>
      </c>
      <c r="AK76" s="33">
        <v>0.83928571428571452</v>
      </c>
      <c r="AL76" s="33">
        <v>0.2868502242361809</v>
      </c>
      <c r="AM76" s="33">
        <v>9.8750900403779499E-2</v>
      </c>
      <c r="AN76" s="33">
        <v>0.38083720930232579</v>
      </c>
      <c r="AO76" s="33">
        <v>0.42404164694746815</v>
      </c>
      <c r="AP76" s="33">
        <v>0.96929269695227149</v>
      </c>
      <c r="AQ76" s="33">
        <v>4.1999061473486615E-2</v>
      </c>
      <c r="AR76" s="33">
        <v>0.56027302174919014</v>
      </c>
      <c r="AS76" s="33">
        <v>0.81387478849407779</v>
      </c>
      <c r="AT76" s="33">
        <v>0.48259493670886067</v>
      </c>
      <c r="AU76" s="33">
        <v>0.17361894024802643</v>
      </c>
      <c r="AV76" s="33">
        <v>1</v>
      </c>
      <c r="AW76" s="33">
        <v>1</v>
      </c>
      <c r="AX76" s="33">
        <v>0.33333333333333343</v>
      </c>
      <c r="AY76" s="33">
        <v>1</v>
      </c>
      <c r="AZ76" s="33">
        <v>1</v>
      </c>
      <c r="BA76" s="33">
        <v>0.4583333333333332</v>
      </c>
      <c r="BB76" s="33">
        <v>0.686433063791555</v>
      </c>
      <c r="BC76" s="33">
        <v>0.14807162534435148</v>
      </c>
      <c r="BD76" s="33">
        <v>0.83006359085374104</v>
      </c>
      <c r="BE76" s="33">
        <v>0.88617623282134195</v>
      </c>
      <c r="BF76" s="33">
        <v>0.80233671710400312</v>
      </c>
      <c r="BG76" s="33">
        <v>8.5106382978723388E-2</v>
      </c>
      <c r="BH76" s="33">
        <v>0.52083333333333326</v>
      </c>
    </row>
    <row r="77" spans="1:60" x14ac:dyDescent="0.25">
      <c r="A77" s="34" t="s">
        <v>1017</v>
      </c>
      <c r="B77" s="34" t="s">
        <v>1018</v>
      </c>
      <c r="C77" s="62">
        <f t="shared" si="16"/>
        <v>0.52219234320904917</v>
      </c>
      <c r="D77" s="62">
        <f t="shared" si="16"/>
        <v>0.5198751425458894</v>
      </c>
      <c r="E77" s="62">
        <f t="shared" si="16"/>
        <v>0.51514741426905752</v>
      </c>
      <c r="F77" s="62">
        <f t="shared" si="16"/>
        <v>0.51225363230123433</v>
      </c>
      <c r="G77" s="62">
        <f t="shared" si="16"/>
        <v>0.50872735913430955</v>
      </c>
      <c r="H77" s="62">
        <f t="shared" si="16"/>
        <v>0.51638953627217732</v>
      </c>
      <c r="I77" s="62">
        <f t="shared" si="15"/>
        <v>0.50807092949346566</v>
      </c>
      <c r="J77" s="62">
        <f t="shared" si="15"/>
        <v>0.50024310507891789</v>
      </c>
      <c r="K77" s="62">
        <f t="shared" si="15"/>
        <v>0.50363869447490384</v>
      </c>
      <c r="L77" s="42">
        <f t="shared" si="17"/>
        <v>0.68940735898004124</v>
      </c>
      <c r="M77" s="43">
        <f t="shared" si="18"/>
        <v>0.42745461481268054</v>
      </c>
      <c r="N77" s="43">
        <v>0.40006821432768902</v>
      </c>
      <c r="O77" s="43">
        <v>0.39090988437674701</v>
      </c>
      <c r="P77" s="43">
        <v>0.37165928142151899</v>
      </c>
      <c r="Q77" s="43">
        <v>0.35945986924000001</v>
      </c>
      <c r="R77" s="43">
        <v>0.34410844797072998</v>
      </c>
      <c r="S77" s="43">
        <v>0.37679504468501201</v>
      </c>
      <c r="T77" s="43">
        <v>0.34118653894499601</v>
      </c>
      <c r="U77" s="43">
        <v>0.30451525198196699</v>
      </c>
      <c r="V77" s="43">
        <v>0.32086733999664602</v>
      </c>
      <c r="W77" s="43">
        <f t="shared" si="19"/>
        <v>0.59736780426353564</v>
      </c>
      <c r="X77" s="43">
        <f t="shared" si="29"/>
        <v>0.78144691369654684</v>
      </c>
      <c r="Y77" s="42">
        <f t="shared" si="20"/>
        <v>0.53797313385107726</v>
      </c>
      <c r="Z77" s="42">
        <f t="shared" si="21"/>
        <v>0.37856481778923895</v>
      </c>
      <c r="AA77" s="42">
        <f t="shared" si="22"/>
        <v>0.65976828022578682</v>
      </c>
      <c r="AB77" s="42">
        <f t="shared" si="23"/>
        <v>0.8131649851880397</v>
      </c>
      <c r="AC77" s="42">
        <f t="shared" si="24"/>
        <v>0.69146937241638495</v>
      </c>
      <c r="AD77" s="42">
        <f t="shared" si="25"/>
        <v>0.88888888888888895</v>
      </c>
      <c r="AE77" s="42">
        <f t="shared" si="26"/>
        <v>0.76398247978436684</v>
      </c>
      <c r="AF77" s="42">
        <f t="shared" si="27"/>
        <v>0.54795000976720498</v>
      </c>
      <c r="AG77" s="42">
        <f t="shared" si="28"/>
        <v>0.30695921985815611</v>
      </c>
      <c r="AH77" s="43">
        <v>0.76049375836354849</v>
      </c>
      <c r="AI77" s="43">
        <v>0.27675980221866525</v>
      </c>
      <c r="AJ77" s="43">
        <v>0.57666584097101803</v>
      </c>
      <c r="AK77" s="33">
        <v>0.56113801452784506</v>
      </c>
      <c r="AL77" s="33">
        <v>0.19599162105063284</v>
      </c>
      <c r="AM77" s="33">
        <v>0.89760786780944524</v>
      </c>
      <c r="AN77" s="33">
        <v>0.57953488372093021</v>
      </c>
      <c r="AO77" s="33">
        <v>0.49834358731661155</v>
      </c>
      <c r="AP77" s="33">
        <v>0.53053479010925819</v>
      </c>
      <c r="AQ77" s="33">
        <v>0.79282027217268891</v>
      </c>
      <c r="AR77" s="33">
        <v>0.71425266080518279</v>
      </c>
      <c r="AS77" s="33">
        <v>0.866539763113367</v>
      </c>
      <c r="AT77" s="33">
        <v>0.85870253164556931</v>
      </c>
      <c r="AU77" s="33">
        <v>7.4408117249154887E-2</v>
      </c>
      <c r="AV77" s="33">
        <v>1</v>
      </c>
      <c r="AW77" s="33">
        <v>1</v>
      </c>
      <c r="AX77" s="33">
        <v>0.66666666666666674</v>
      </c>
      <c r="AY77" s="33">
        <v>1</v>
      </c>
      <c r="AZ77" s="33">
        <v>1</v>
      </c>
      <c r="BA77" s="33">
        <v>0.79166666666666674</v>
      </c>
      <c r="BB77" s="33">
        <v>0.73629829290206683</v>
      </c>
      <c r="BC77" s="33">
        <v>2.34159779614329E-2</v>
      </c>
      <c r="BD77" s="33">
        <v>0.72398863482614007</v>
      </c>
      <c r="BE77" s="33">
        <v>0.93548908649959572</v>
      </c>
      <c r="BF77" s="33">
        <v>0.50890633978165112</v>
      </c>
      <c r="BG77" s="33">
        <v>0.46808510638297879</v>
      </c>
      <c r="BH77" s="33">
        <v>0.1458333333333334</v>
      </c>
    </row>
    <row r="78" spans="1:60" x14ac:dyDescent="0.25">
      <c r="A78" s="34" t="s">
        <v>1019</v>
      </c>
      <c r="B78" s="34" t="s">
        <v>1020</v>
      </c>
      <c r="C78" s="62">
        <f t="shared" si="16"/>
        <v>0.49239966603284696</v>
      </c>
      <c r="D78" s="62">
        <f t="shared" si="16"/>
        <v>0.49363062261589302</v>
      </c>
      <c r="E78" s="62">
        <f t="shared" si="16"/>
        <v>0.48670338528866419</v>
      </c>
      <c r="F78" s="62">
        <f t="shared" si="16"/>
        <v>0.4809861719981165</v>
      </c>
      <c r="G78" s="62">
        <f t="shared" si="16"/>
        <v>0.47191496605938482</v>
      </c>
      <c r="H78" s="62">
        <f t="shared" si="16"/>
        <v>0.48099818076377532</v>
      </c>
      <c r="I78" s="62">
        <f t="shared" si="15"/>
        <v>0.48506015119404927</v>
      </c>
      <c r="J78" s="62">
        <f t="shared" si="15"/>
        <v>0.4801596028395072</v>
      </c>
      <c r="K78" s="62">
        <f t="shared" si="15"/>
        <v>0.46533652613558396</v>
      </c>
      <c r="L78" s="42">
        <f t="shared" si="17"/>
        <v>0.58883182640647902</v>
      </c>
      <c r="M78" s="43">
        <f t="shared" si="18"/>
        <v>0.42761667796267655</v>
      </c>
      <c r="N78" s="43">
        <v>0.44473964377436703</v>
      </c>
      <c r="O78" s="43">
        <v>0.44881469692026305</v>
      </c>
      <c r="P78" s="43">
        <v>0.42551335250508898</v>
      </c>
      <c r="Q78" s="43">
        <v>0.40554179853016997</v>
      </c>
      <c r="R78" s="43">
        <v>0.37219922481157403</v>
      </c>
      <c r="S78" s="43">
        <v>0.40558452520909505</v>
      </c>
      <c r="T78" s="43">
        <v>0.41984652937926903</v>
      </c>
      <c r="U78" s="43">
        <v>0.40259258561266903</v>
      </c>
      <c r="V78" s="43">
        <v>0.34646111619270398</v>
      </c>
      <c r="W78" s="43">
        <f t="shared" si="19"/>
        <v>0.59992158940530571</v>
      </c>
      <c r="X78" s="43">
        <f t="shared" si="29"/>
        <v>0.57774206340765233</v>
      </c>
      <c r="Y78" s="42">
        <f t="shared" si="20"/>
        <v>0.54211711866708279</v>
      </c>
      <c r="Z78" s="42">
        <f t="shared" si="21"/>
        <v>0.4539541534784135</v>
      </c>
      <c r="AA78" s="42">
        <f t="shared" si="22"/>
        <v>0.62680428915050534</v>
      </c>
      <c r="AB78" s="42">
        <f t="shared" si="23"/>
        <v>0.77681079632522121</v>
      </c>
      <c r="AC78" s="42">
        <f t="shared" si="24"/>
        <v>0.40135287485907534</v>
      </c>
      <c r="AD78" s="42">
        <f t="shared" si="25"/>
        <v>0.66666666666666663</v>
      </c>
      <c r="AE78" s="42">
        <f t="shared" si="26"/>
        <v>0.6652066486972148</v>
      </c>
      <c r="AF78" s="42">
        <f t="shared" si="27"/>
        <v>0.64667839138634609</v>
      </c>
      <c r="AG78" s="42">
        <f t="shared" si="28"/>
        <v>0.20855496453900707</v>
      </c>
      <c r="AH78" s="43">
        <v>0.64681202181997166</v>
      </c>
      <c r="AI78" s="43">
        <v>0.35060695865489572</v>
      </c>
      <c r="AJ78" s="43">
        <v>0.62893237552638093</v>
      </c>
      <c r="AK78" s="33">
        <v>0.67796610169491522</v>
      </c>
      <c r="AL78" s="33">
        <v>0.22994220526191184</v>
      </c>
      <c r="AM78" s="33">
        <v>0.69493477426771244</v>
      </c>
      <c r="AN78" s="33">
        <v>0.76297674418604644</v>
      </c>
      <c r="AO78" s="33">
        <v>0.42072882158069108</v>
      </c>
      <c r="AP78" s="33">
        <v>0.52708453133985056</v>
      </c>
      <c r="AQ78" s="33">
        <v>0.72829657437822615</v>
      </c>
      <c r="AR78" s="33">
        <v>0.79673762147154104</v>
      </c>
      <c r="AS78" s="33">
        <v>0.85109983079526197</v>
      </c>
      <c r="AT78" s="33">
        <v>0.68259493670886073</v>
      </c>
      <c r="AU78" s="33">
        <v>0.20405862457722596</v>
      </c>
      <c r="AV78" s="33">
        <v>0</v>
      </c>
      <c r="AW78" s="33">
        <v>1</v>
      </c>
      <c r="AX78" s="33">
        <v>1</v>
      </c>
      <c r="AY78" s="33">
        <v>1</v>
      </c>
      <c r="AZ78" s="33">
        <v>0</v>
      </c>
      <c r="BA78" s="33">
        <v>0.58333333333333326</v>
      </c>
      <c r="BB78" s="33">
        <v>0.74707996406109645</v>
      </c>
      <c r="BC78" s="33">
        <v>0.45454545454545381</v>
      </c>
      <c r="BD78" s="33">
        <v>0.62779055608172107</v>
      </c>
      <c r="BE78" s="33">
        <v>0.70606305578011319</v>
      </c>
      <c r="BF78" s="33">
        <v>0.79831449913809627</v>
      </c>
      <c r="BG78" s="33">
        <v>2.1276595744680823E-2</v>
      </c>
      <c r="BH78" s="33">
        <v>0.39583333333333331</v>
      </c>
    </row>
    <row r="79" spans="1:60" x14ac:dyDescent="0.25">
      <c r="A79" s="34" t="s">
        <v>1021</v>
      </c>
      <c r="B79" s="34" t="s">
        <v>1022</v>
      </c>
      <c r="C79" s="62">
        <f t="shared" si="16"/>
        <v>0.4135430497934342</v>
      </c>
      <c r="D79" s="62">
        <f t="shared" si="16"/>
        <v>0.4135430497934342</v>
      </c>
      <c r="E79" s="62">
        <f t="shared" si="16"/>
        <v>0.4135430497934342</v>
      </c>
      <c r="F79" s="62">
        <f t="shared" si="16"/>
        <v>0.4135430497934342</v>
      </c>
      <c r="G79" s="62">
        <f t="shared" si="16"/>
        <v>0.4135430497934342</v>
      </c>
      <c r="H79" s="62">
        <f t="shared" si="16"/>
        <v>0.4135430497934342</v>
      </c>
      <c r="I79" s="62">
        <f t="shared" si="15"/>
        <v>0.4135430497934342</v>
      </c>
      <c r="J79" s="62">
        <f t="shared" si="15"/>
        <v>0.4135430497934342</v>
      </c>
      <c r="K79" s="62">
        <f t="shared" si="15"/>
        <v>0.4135430497934342</v>
      </c>
      <c r="L79" s="42">
        <f t="shared" si="17"/>
        <v>0.60913299509420216</v>
      </c>
      <c r="M79" s="43">
        <f t="shared" si="18"/>
        <v>0.37684288068364413</v>
      </c>
      <c r="N79" s="43">
        <v>0</v>
      </c>
      <c r="O79" s="43">
        <v>0</v>
      </c>
      <c r="P79" s="43">
        <v>0</v>
      </c>
      <c r="Q79" s="43">
        <v>0</v>
      </c>
      <c r="R79" s="43">
        <v>0</v>
      </c>
      <c r="S79" s="43">
        <v>0</v>
      </c>
      <c r="T79" s="43">
        <v>0</v>
      </c>
      <c r="U79" s="43">
        <v>0</v>
      </c>
      <c r="V79" s="43">
        <v>0</v>
      </c>
      <c r="W79" s="43">
        <f t="shared" si="19"/>
        <v>0.57281392808518594</v>
      </c>
      <c r="X79" s="43">
        <f t="shared" si="29"/>
        <v>0.64545206210321826</v>
      </c>
      <c r="Y79" s="42">
        <f t="shared" si="20"/>
        <v>0.4992537185585097</v>
      </c>
      <c r="Z79" s="42">
        <f t="shared" si="21"/>
        <v>0.32041727055463226</v>
      </c>
      <c r="AA79" s="42">
        <f t="shared" si="22"/>
        <v>0.61063864655048106</v>
      </c>
      <c r="AB79" s="42">
        <f t="shared" si="23"/>
        <v>0.86094607667712097</v>
      </c>
      <c r="AC79" s="42">
        <f t="shared" si="24"/>
        <v>0.71025930101465617</v>
      </c>
      <c r="AD79" s="42">
        <f t="shared" si="25"/>
        <v>0.55555555555555558</v>
      </c>
      <c r="AE79" s="42">
        <f t="shared" si="26"/>
        <v>0.67054132973944303</v>
      </c>
      <c r="AF79" s="42">
        <f t="shared" si="27"/>
        <v>0.56419108051622435</v>
      </c>
      <c r="AG79" s="42">
        <f t="shared" si="28"/>
        <v>0.18949468085106386</v>
      </c>
      <c r="AH79" s="43">
        <v>0.85905855268167208</v>
      </c>
      <c r="AI79" s="43">
        <v>9.4486601012187574E-2</v>
      </c>
      <c r="AJ79" s="43">
        <v>0.54421600198166942</v>
      </c>
      <c r="AK79" s="33">
        <v>0.57899515738498786</v>
      </c>
      <c r="AL79" s="33">
        <v>6.1839383724276657E-2</v>
      </c>
      <c r="AM79" s="33">
        <v>0.98551395379410878</v>
      </c>
      <c r="AN79" s="33">
        <v>0.32837209302325593</v>
      </c>
      <c r="AO79" s="33">
        <v>0.41126360624704245</v>
      </c>
      <c r="AP79" s="33">
        <v>0.48395629672225415</v>
      </c>
      <c r="AQ79" s="33">
        <v>0.84408728296574365</v>
      </c>
      <c r="AR79" s="33">
        <v>0.77163350300786682</v>
      </c>
      <c r="AS79" s="33">
        <v>0.90503384094754669</v>
      </c>
      <c r="AT79" s="33">
        <v>0.90617088607594931</v>
      </c>
      <c r="AU79" s="33">
        <v>0.13077790304396861</v>
      </c>
      <c r="AV79" s="33">
        <v>1</v>
      </c>
      <c r="AW79" s="33">
        <v>1</v>
      </c>
      <c r="AX79" s="33">
        <v>0.66666666666666674</v>
      </c>
      <c r="AY79" s="33">
        <v>1</v>
      </c>
      <c r="AZ79" s="33">
        <v>0</v>
      </c>
      <c r="BA79" s="33">
        <v>0.79166666666666674</v>
      </c>
      <c r="BB79" s="33">
        <v>0.54941599281221931</v>
      </c>
      <c r="BC79" s="33">
        <v>0.46005509641873227</v>
      </c>
      <c r="BD79" s="33">
        <v>0.66120957921796786</v>
      </c>
      <c r="BE79" s="33">
        <v>0.72983023443815687</v>
      </c>
      <c r="BF79" s="33">
        <v>0.40566941199004025</v>
      </c>
      <c r="BG79" s="33">
        <v>0.19148936170212782</v>
      </c>
      <c r="BH79" s="33">
        <v>0.18749999999999992</v>
      </c>
    </row>
    <row r="80" spans="1:60" x14ac:dyDescent="0.25">
      <c r="A80" s="34" t="s">
        <v>1023</v>
      </c>
      <c r="B80" s="34" t="s">
        <v>1024</v>
      </c>
      <c r="C80" s="62">
        <f t="shared" si="16"/>
        <v>0.62562314483810899</v>
      </c>
      <c r="D80" s="62">
        <f t="shared" si="16"/>
        <v>0.618640773991598</v>
      </c>
      <c r="E80" s="62">
        <f t="shared" si="16"/>
        <v>0.60367790012103173</v>
      </c>
      <c r="F80" s="62">
        <f t="shared" si="16"/>
        <v>0.58638413192281502</v>
      </c>
      <c r="G80" s="62">
        <f t="shared" si="16"/>
        <v>0.5764726480390121</v>
      </c>
      <c r="H80" s="62">
        <f t="shared" si="16"/>
        <v>0.61431541393103206</v>
      </c>
      <c r="I80" s="62">
        <f t="shared" si="15"/>
        <v>0.58878801881563725</v>
      </c>
      <c r="J80" s="62">
        <f t="shared" si="15"/>
        <v>0.57453914036403975</v>
      </c>
      <c r="K80" s="62">
        <f t="shared" si="15"/>
        <v>0.55794908941942334</v>
      </c>
      <c r="L80" s="42">
        <f t="shared" si="17"/>
        <v>0.50920050158025787</v>
      </c>
      <c r="M80" s="43">
        <f t="shared" si="18"/>
        <v>0.51816916746746788</v>
      </c>
      <c r="N80" s="43">
        <v>0.80400778722546107</v>
      </c>
      <c r="O80" s="43">
        <v>0.78763239240489302</v>
      </c>
      <c r="P80" s="43">
        <v>0.75199506984970199</v>
      </c>
      <c r="Q80" s="43">
        <v>0.70975672893372799</v>
      </c>
      <c r="R80" s="43">
        <v>0.68496547762840199</v>
      </c>
      <c r="S80" s="43">
        <v>0.777409703566878</v>
      </c>
      <c r="T80" s="43">
        <v>0.71570214269777199</v>
      </c>
      <c r="U80" s="43">
        <v>0.68007443354219399</v>
      </c>
      <c r="V80" s="43">
        <v>0.63728888491943203</v>
      </c>
      <c r="W80" s="43">
        <f t="shared" si="19"/>
        <v>0.55185143027545747</v>
      </c>
      <c r="X80" s="43">
        <f t="shared" si="29"/>
        <v>0.46654957288505838</v>
      </c>
      <c r="Y80" s="42">
        <f t="shared" si="20"/>
        <v>0.57469680704850257</v>
      </c>
      <c r="Z80" s="42">
        <f t="shared" si="21"/>
        <v>0.48578818657408679</v>
      </c>
      <c r="AA80" s="42">
        <f t="shared" si="22"/>
        <v>0.40814390331562633</v>
      </c>
      <c r="AB80" s="42">
        <f t="shared" si="23"/>
        <v>0.73877682416361423</v>
      </c>
      <c r="AC80" s="42">
        <f t="shared" si="24"/>
        <v>1.8789928598271787E-2</v>
      </c>
      <c r="AD80" s="42">
        <f t="shared" si="25"/>
        <v>0.88888888888888895</v>
      </c>
      <c r="AE80" s="42">
        <f t="shared" si="26"/>
        <v>0.49196990116801442</v>
      </c>
      <c r="AF80" s="42">
        <f t="shared" si="27"/>
        <v>0.5210457817434464</v>
      </c>
      <c r="AG80" s="42">
        <f t="shared" si="28"/>
        <v>0.51529255319148937</v>
      </c>
      <c r="AH80" s="43">
        <v>0.70561807992803904</v>
      </c>
      <c r="AI80" s="43">
        <v>0.2956583704470947</v>
      </c>
      <c r="AJ80" s="43">
        <v>0.7228139707703739</v>
      </c>
      <c r="AK80" s="33">
        <v>0.78359564164648909</v>
      </c>
      <c r="AL80" s="33">
        <v>0.18798073150168446</v>
      </c>
      <c r="AM80" s="33">
        <v>0.41585969288806657</v>
      </c>
      <c r="AN80" s="33">
        <v>0.23051162790697666</v>
      </c>
      <c r="AO80" s="33">
        <v>0.17037387600567933</v>
      </c>
      <c r="AP80" s="33">
        <v>0.46106958021851635</v>
      </c>
      <c r="AQ80" s="33">
        <v>0.76290473955889238</v>
      </c>
      <c r="AR80" s="33">
        <v>0.70534474780194356</v>
      </c>
      <c r="AS80" s="33">
        <v>0.86019458544839267</v>
      </c>
      <c r="AT80" s="33">
        <v>0.65079113924050624</v>
      </c>
      <c r="AU80" s="33">
        <v>5.6369785794815358E-2</v>
      </c>
      <c r="AV80" s="33">
        <v>0</v>
      </c>
      <c r="AW80" s="33">
        <v>0</v>
      </c>
      <c r="AX80" s="33">
        <v>0.66666666666666674</v>
      </c>
      <c r="AY80" s="33">
        <v>1</v>
      </c>
      <c r="AZ80" s="33">
        <v>1</v>
      </c>
      <c r="BA80" s="33">
        <v>0.4583333333333332</v>
      </c>
      <c r="BB80" s="33">
        <v>0.52560646900269559</v>
      </c>
      <c r="BC80" s="33">
        <v>0.25619834710743777</v>
      </c>
      <c r="BD80" s="33">
        <v>0.62589636043837105</v>
      </c>
      <c r="BE80" s="33">
        <v>0.62748585286984637</v>
      </c>
      <c r="BF80" s="33">
        <v>0.57460256655813069</v>
      </c>
      <c r="BG80" s="33">
        <v>0.46808510638297879</v>
      </c>
      <c r="BH80" s="33">
        <v>0.56249999999999989</v>
      </c>
    </row>
    <row r="81" spans="1:60" x14ac:dyDescent="0.25">
      <c r="A81" s="34" t="s">
        <v>1025</v>
      </c>
      <c r="B81" s="34" t="s">
        <v>1026</v>
      </c>
      <c r="C81" s="62">
        <f t="shared" si="16"/>
        <v>0.61169299079753692</v>
      </c>
      <c r="D81" s="62">
        <f t="shared" si="16"/>
        <v>0.60454975219466722</v>
      </c>
      <c r="E81" s="62">
        <f t="shared" si="16"/>
        <v>0.58922915977423296</v>
      </c>
      <c r="F81" s="62">
        <f t="shared" si="16"/>
        <v>0.57149833403482753</v>
      </c>
      <c r="G81" s="62">
        <f t="shared" si="16"/>
        <v>0.56132406822692071</v>
      </c>
      <c r="H81" s="62">
        <f t="shared" si="16"/>
        <v>0.60012284028102547</v>
      </c>
      <c r="I81" s="62">
        <f t="shared" si="15"/>
        <v>0.57396456923276473</v>
      </c>
      <c r="J81" s="62">
        <f t="shared" si="15"/>
        <v>0.55933819773367854</v>
      </c>
      <c r="K81" s="62">
        <f t="shared" si="15"/>
        <v>0.54228330420332282</v>
      </c>
      <c r="L81" s="42">
        <f t="shared" si="17"/>
        <v>0.55095638208819264</v>
      </c>
      <c r="M81" s="43">
        <f t="shared" si="18"/>
        <v>0.41535946940808788</v>
      </c>
      <c r="N81" s="43">
        <v>0.80400778722546107</v>
      </c>
      <c r="O81" s="43">
        <v>0.78763239240489302</v>
      </c>
      <c r="P81" s="43">
        <v>0.75199506984970199</v>
      </c>
      <c r="Q81" s="43">
        <v>0.70975672893372799</v>
      </c>
      <c r="R81" s="43">
        <v>0.68496547762840199</v>
      </c>
      <c r="S81" s="43">
        <v>0.777409703566878</v>
      </c>
      <c r="T81" s="43">
        <v>0.71570214269777199</v>
      </c>
      <c r="U81" s="43">
        <v>0.68007443354219399</v>
      </c>
      <c r="V81" s="43">
        <v>0.63728888491943203</v>
      </c>
      <c r="W81" s="43">
        <f t="shared" si="19"/>
        <v>0.61493439853664233</v>
      </c>
      <c r="X81" s="43">
        <f t="shared" si="29"/>
        <v>0.48697836563974284</v>
      </c>
      <c r="Y81" s="42">
        <f t="shared" si="20"/>
        <v>0.50619237860129462</v>
      </c>
      <c r="Z81" s="42">
        <f t="shared" si="21"/>
        <v>0.32219642245729052</v>
      </c>
      <c r="AA81" s="42">
        <f t="shared" si="22"/>
        <v>0.71294932381601173</v>
      </c>
      <c r="AB81" s="42">
        <f t="shared" si="23"/>
        <v>0.91839946927197236</v>
      </c>
      <c r="AC81" s="42">
        <f t="shared" si="24"/>
        <v>4.8853814355505985E-3</v>
      </c>
      <c r="AD81" s="42">
        <f t="shared" si="25"/>
        <v>0.88888888888888895</v>
      </c>
      <c r="AE81" s="42">
        <f t="shared" si="26"/>
        <v>0.56716082659478895</v>
      </c>
      <c r="AF81" s="42">
        <f t="shared" si="27"/>
        <v>0.30434482534099838</v>
      </c>
      <c r="AG81" s="42">
        <f t="shared" si="28"/>
        <v>0.52637411347517737</v>
      </c>
      <c r="AH81" s="43">
        <v>0.32641554034467107</v>
      </c>
      <c r="AI81" s="43">
        <v>0.70665255409186079</v>
      </c>
      <c r="AJ81" s="43">
        <v>0.4855090413673519</v>
      </c>
      <c r="AK81" s="33">
        <v>0.49697336561743344</v>
      </c>
      <c r="AL81" s="33">
        <v>0.14741947929714763</v>
      </c>
      <c r="AM81" s="33">
        <v>0.93173870447806739</v>
      </c>
      <c r="AN81" s="33">
        <v>0.74362790697674419</v>
      </c>
      <c r="AO81" s="33">
        <v>0.81542830099384778</v>
      </c>
      <c r="AP81" s="33">
        <v>0.20839562967222536</v>
      </c>
      <c r="AQ81" s="33">
        <v>0.86555607695917391</v>
      </c>
      <c r="AR81" s="33">
        <v>0.89657565941693673</v>
      </c>
      <c r="AS81" s="33">
        <v>0.92681895093062594</v>
      </c>
      <c r="AT81" s="33">
        <v>0.93180379746835429</v>
      </c>
      <c r="AU81" s="33">
        <v>1.4656144306651795E-2</v>
      </c>
      <c r="AV81" s="33">
        <v>0</v>
      </c>
      <c r="AW81" s="33">
        <v>0</v>
      </c>
      <c r="AX81" s="33">
        <v>0.66666666666666674</v>
      </c>
      <c r="AY81" s="33">
        <v>1</v>
      </c>
      <c r="AZ81" s="33">
        <v>1</v>
      </c>
      <c r="BA81" s="33">
        <v>0.49999999999999989</v>
      </c>
      <c r="BB81" s="33">
        <v>0.63432165318957789</v>
      </c>
      <c r="BC81" s="33">
        <v>0.34986225895316836</v>
      </c>
      <c r="BD81" s="33">
        <v>0.33757272358273577</v>
      </c>
      <c r="BE81" s="33">
        <v>0.29684721099434114</v>
      </c>
      <c r="BF81" s="33">
        <v>0.23309710783374832</v>
      </c>
      <c r="BG81" s="33">
        <v>0.53191489361702138</v>
      </c>
      <c r="BH81" s="33">
        <v>0.52083333333333326</v>
      </c>
    </row>
    <row r="82" spans="1:60" x14ac:dyDescent="0.25">
      <c r="A82" s="34" t="s">
        <v>1027</v>
      </c>
      <c r="B82" s="34" t="s">
        <v>1028</v>
      </c>
      <c r="C82" s="62">
        <f t="shared" si="16"/>
        <v>0.59668453798035592</v>
      </c>
      <c r="D82" s="62">
        <f t="shared" si="16"/>
        <v>0.59149409664000463</v>
      </c>
      <c r="E82" s="62">
        <f t="shared" si="16"/>
        <v>0.57742559295971696</v>
      </c>
      <c r="F82" s="62">
        <f t="shared" si="16"/>
        <v>0.57111817579445745</v>
      </c>
      <c r="G82" s="62">
        <f t="shared" si="16"/>
        <v>0.56255541855053282</v>
      </c>
      <c r="H82" s="62">
        <f t="shared" si="16"/>
        <v>0.59116091434501972</v>
      </c>
      <c r="I82" s="62">
        <f t="shared" si="15"/>
        <v>0.58816865763294834</v>
      </c>
      <c r="J82" s="62">
        <f t="shared" si="15"/>
        <v>0.57502157766880879</v>
      </c>
      <c r="K82" s="62">
        <f t="shared" si="15"/>
        <v>0.55417138634734453</v>
      </c>
      <c r="L82" s="42">
        <f t="shared" si="17"/>
        <v>0.550073839917403</v>
      </c>
      <c r="M82" s="43">
        <f t="shared" si="18"/>
        <v>0.59008485072865668</v>
      </c>
      <c r="N82" s="43">
        <v>0.645999964299666</v>
      </c>
      <c r="O82" s="43">
        <v>0.63151756851923702</v>
      </c>
      <c r="P82" s="43">
        <v>0.59116798496768996</v>
      </c>
      <c r="Q82" s="43">
        <v>0.57249153040914702</v>
      </c>
      <c r="R82" s="43">
        <v>0.54646540331882498</v>
      </c>
      <c r="S82" s="43">
        <v>0.63058093867121201</v>
      </c>
      <c r="T82" s="43">
        <v>0.62213001030815607</v>
      </c>
      <c r="U82" s="43">
        <v>0.58409595494647504</v>
      </c>
      <c r="V82" s="43">
        <v>0.52013115319376302</v>
      </c>
      <c r="W82" s="43">
        <f t="shared" si="19"/>
        <v>0.56935779462388092</v>
      </c>
      <c r="X82" s="43">
        <f t="shared" si="29"/>
        <v>0.53078988521092496</v>
      </c>
      <c r="Y82" s="42">
        <f t="shared" si="20"/>
        <v>0.55001935191451123</v>
      </c>
      <c r="Z82" s="42">
        <f t="shared" si="21"/>
        <v>0.40686516121962391</v>
      </c>
      <c r="AA82" s="42">
        <f t="shared" si="22"/>
        <v>0.66262497647750029</v>
      </c>
      <c r="AB82" s="42">
        <f t="shared" si="23"/>
        <v>0.65792168888388824</v>
      </c>
      <c r="AC82" s="42">
        <f t="shared" si="24"/>
        <v>1.8414130026305934E-2</v>
      </c>
      <c r="AD82" s="42">
        <f t="shared" si="25"/>
        <v>1</v>
      </c>
      <c r="AE82" s="42">
        <f t="shared" si="26"/>
        <v>0.57395552560646901</v>
      </c>
      <c r="AF82" s="42">
        <f t="shared" si="27"/>
        <v>0.66487714826582411</v>
      </c>
      <c r="AG82" s="42">
        <f t="shared" si="28"/>
        <v>0.51529255319148937</v>
      </c>
      <c r="AH82" s="43">
        <v>0.71810734504023188</v>
      </c>
      <c r="AI82" s="43">
        <v>0.2732932918278993</v>
      </c>
      <c r="AJ82" s="43">
        <v>0.65865741887540252</v>
      </c>
      <c r="AK82" s="33">
        <v>0.65980629539951574</v>
      </c>
      <c r="AL82" s="33">
        <v>0.15392402703973201</v>
      </c>
      <c r="AM82" s="33">
        <v>0.86285974963266154</v>
      </c>
      <c r="AN82" s="33">
        <v>0.76483720930232568</v>
      </c>
      <c r="AO82" s="33">
        <v>0.42120208234737339</v>
      </c>
      <c r="AP82" s="33">
        <v>0.64174813110983331</v>
      </c>
      <c r="AQ82" s="33">
        <v>0.62247770999530727</v>
      </c>
      <c r="AR82" s="33">
        <v>0.72848218417399357</v>
      </c>
      <c r="AS82" s="33">
        <v>0.82423857868020289</v>
      </c>
      <c r="AT82" s="33">
        <v>0.42104430379746827</v>
      </c>
      <c r="AU82" s="33">
        <v>5.5242390078917805E-2</v>
      </c>
      <c r="AV82" s="33">
        <v>0</v>
      </c>
      <c r="AW82" s="33">
        <v>0</v>
      </c>
      <c r="AX82" s="33">
        <v>1</v>
      </c>
      <c r="AY82" s="33">
        <v>1</v>
      </c>
      <c r="AZ82" s="33">
        <v>1</v>
      </c>
      <c r="BA82" s="33">
        <v>0.4583333333333332</v>
      </c>
      <c r="BB82" s="33">
        <v>0.68957771787960487</v>
      </c>
      <c r="BC82" s="33">
        <v>0.49173553719008284</v>
      </c>
      <c r="BD82" s="33">
        <v>0.80070355838181584</v>
      </c>
      <c r="BE82" s="33">
        <v>0.72772837510105104</v>
      </c>
      <c r="BF82" s="33">
        <v>0.63934112239034679</v>
      </c>
      <c r="BG82" s="33">
        <v>0.46808510638297879</v>
      </c>
      <c r="BH82" s="33">
        <v>0.56249999999999989</v>
      </c>
    </row>
    <row r="83" spans="1:60" x14ac:dyDescent="0.25">
      <c r="A83" s="34" t="s">
        <v>1029</v>
      </c>
      <c r="B83" s="34" t="s">
        <v>1030</v>
      </c>
      <c r="C83" s="62">
        <f t="shared" si="16"/>
        <v>0.55832468212718633</v>
      </c>
      <c r="D83" s="62">
        <f t="shared" si="16"/>
        <v>0.55615804516645728</v>
      </c>
      <c r="E83" s="62">
        <f t="shared" si="16"/>
        <v>0.55174130332463078</v>
      </c>
      <c r="F83" s="62">
        <f t="shared" si="16"/>
        <v>0.54904042762994654</v>
      </c>
      <c r="G83" s="62">
        <f t="shared" si="16"/>
        <v>0.54575189720058237</v>
      </c>
      <c r="H83" s="62">
        <f t="shared" si="16"/>
        <v>0.55290122132046404</v>
      </c>
      <c r="I83" s="62">
        <f t="shared" si="15"/>
        <v>0.54514005242930041</v>
      </c>
      <c r="J83" s="62">
        <f t="shared" si="15"/>
        <v>0.53785199780726267</v>
      </c>
      <c r="K83" s="62">
        <f t="shared" si="15"/>
        <v>0.54101159131635246</v>
      </c>
      <c r="L83" s="42">
        <f t="shared" si="17"/>
        <v>0.61932310960043069</v>
      </c>
      <c r="M83" s="43">
        <f t="shared" si="18"/>
        <v>0.62575047936943817</v>
      </c>
      <c r="N83" s="43">
        <v>0.40006821432768902</v>
      </c>
      <c r="O83" s="43">
        <v>0.39090988437674701</v>
      </c>
      <c r="P83" s="43">
        <v>0.37165928142151899</v>
      </c>
      <c r="Q83" s="43">
        <v>0.35945986924000001</v>
      </c>
      <c r="R83" s="43">
        <v>0.34410844797072998</v>
      </c>
      <c r="S83" s="43">
        <v>0.37679504468501201</v>
      </c>
      <c r="T83" s="43">
        <v>0.34118653894499601</v>
      </c>
      <c r="U83" s="43">
        <v>0.30451525198196699</v>
      </c>
      <c r="V83" s="43">
        <v>0.32086733999664602</v>
      </c>
      <c r="W83" s="43">
        <f t="shared" si="19"/>
        <v>0.59623436641936089</v>
      </c>
      <c r="X83" s="43">
        <f t="shared" si="29"/>
        <v>0.64241185278150048</v>
      </c>
      <c r="Y83" s="42">
        <f t="shared" si="20"/>
        <v>0.60518867986779856</v>
      </c>
      <c r="Z83" s="42">
        <f t="shared" si="21"/>
        <v>0.46290408556256013</v>
      </c>
      <c r="AA83" s="42">
        <f t="shared" si="22"/>
        <v>0.69692098757962295</v>
      </c>
      <c r="AB83" s="42">
        <f t="shared" si="23"/>
        <v>0.61992371266746205</v>
      </c>
      <c r="AC83" s="42">
        <f t="shared" si="24"/>
        <v>0.41976700488538182</v>
      </c>
      <c r="AD83" s="42">
        <f t="shared" si="25"/>
        <v>1</v>
      </c>
      <c r="AE83" s="42">
        <f t="shared" si="26"/>
        <v>0.50746855345911956</v>
      </c>
      <c r="AF83" s="42">
        <f t="shared" si="27"/>
        <v>0.71559670341972748</v>
      </c>
      <c r="AG83" s="42">
        <f t="shared" si="28"/>
        <v>0.53590425531914898</v>
      </c>
      <c r="AH83" s="43">
        <v>0.86592191107213501</v>
      </c>
      <c r="AI83" s="43">
        <v>0.1611873536984641</v>
      </c>
      <c r="AJ83" s="43">
        <v>0.78845677483279664</v>
      </c>
      <c r="AK83" s="33">
        <v>0.82778450363196132</v>
      </c>
      <c r="AL83" s="33">
        <v>9.8023667493158884E-2</v>
      </c>
      <c r="AM83" s="33">
        <v>0.7872770096593642</v>
      </c>
      <c r="AN83" s="33">
        <v>0.68260465116279068</v>
      </c>
      <c r="AO83" s="33">
        <v>0.48319924278277337</v>
      </c>
      <c r="AP83" s="33">
        <v>0.72098907418056357</v>
      </c>
      <c r="AQ83" s="33">
        <v>0.81053496011262305</v>
      </c>
      <c r="AR83" s="33">
        <v>0.57716335030078669</v>
      </c>
      <c r="AS83" s="33">
        <v>0.75507614213197949</v>
      </c>
      <c r="AT83" s="33">
        <v>0.52753164556962029</v>
      </c>
      <c r="AU83" s="33">
        <v>0.25930101465614541</v>
      </c>
      <c r="AV83" s="33">
        <v>1</v>
      </c>
      <c r="AW83" s="33">
        <v>0</v>
      </c>
      <c r="AX83" s="33">
        <v>1</v>
      </c>
      <c r="AY83" s="33">
        <v>1</v>
      </c>
      <c r="AZ83" s="33">
        <v>1</v>
      </c>
      <c r="BA83" s="33">
        <v>0.4583333333333332</v>
      </c>
      <c r="BB83" s="33">
        <v>0.55660377358490598</v>
      </c>
      <c r="BC83" s="33">
        <v>0.39669421487603213</v>
      </c>
      <c r="BD83" s="33">
        <v>0.87268299282911665</v>
      </c>
      <c r="BE83" s="33">
        <v>0.75715440582053362</v>
      </c>
      <c r="BF83" s="33">
        <v>0.83585520015322745</v>
      </c>
      <c r="BG83" s="33">
        <v>0.44680851063829791</v>
      </c>
      <c r="BH83" s="33">
        <v>0.625</v>
      </c>
    </row>
    <row r="84" spans="1:60" x14ac:dyDescent="0.25">
      <c r="A84" s="34" t="s">
        <v>1031</v>
      </c>
      <c r="B84" s="34" t="s">
        <v>1032</v>
      </c>
      <c r="C84" s="62">
        <f t="shared" si="16"/>
        <v>0.66667832370448243</v>
      </c>
      <c r="D84" s="62">
        <f t="shared" si="16"/>
        <v>0.66013034711730723</v>
      </c>
      <c r="E84" s="62">
        <f t="shared" si="16"/>
        <v>0.64612899256636946</v>
      </c>
      <c r="F84" s="62">
        <f t="shared" si="16"/>
        <v>0.63000160167349284</v>
      </c>
      <c r="G84" s="62">
        <f t="shared" si="16"/>
        <v>0.62078690536882608</v>
      </c>
      <c r="H84" s="62">
        <f t="shared" si="16"/>
        <v>0.65607857435946515</v>
      </c>
      <c r="I84" s="62">
        <f t="shared" si="15"/>
        <v>0.63223966898727257</v>
      </c>
      <c r="J84" s="62">
        <f t="shared" si="15"/>
        <v>0.61899183496274224</v>
      </c>
      <c r="K84" s="62">
        <f t="shared" si="15"/>
        <v>0.60362476284878885</v>
      </c>
      <c r="L84" s="42">
        <f t="shared" si="17"/>
        <v>0.56828134317986168</v>
      </c>
      <c r="M84" s="43">
        <f t="shared" si="18"/>
        <v>0.60333055271769576</v>
      </c>
      <c r="N84" s="43">
        <v>0.80400778722546107</v>
      </c>
      <c r="O84" s="43">
        <v>0.78763239240489302</v>
      </c>
      <c r="P84" s="43">
        <v>0.75199506984970199</v>
      </c>
      <c r="Q84" s="43">
        <v>0.70975672893372799</v>
      </c>
      <c r="R84" s="43">
        <v>0.68496547762840199</v>
      </c>
      <c r="S84" s="43">
        <v>0.777409703566878</v>
      </c>
      <c r="T84" s="43">
        <v>0.71570214269777199</v>
      </c>
      <c r="U84" s="43">
        <v>0.68007443354219399</v>
      </c>
      <c r="V84" s="43">
        <v>0.63728888491943203</v>
      </c>
      <c r="W84" s="43">
        <f t="shared" si="19"/>
        <v>0.56893111971861621</v>
      </c>
      <c r="X84" s="43">
        <f t="shared" si="29"/>
        <v>0.56763156664110703</v>
      </c>
      <c r="Y84" s="42">
        <f t="shared" si="20"/>
        <v>0.49845056528031462</v>
      </c>
      <c r="Z84" s="42">
        <f t="shared" si="21"/>
        <v>0.45380013954348153</v>
      </c>
      <c r="AA84" s="42">
        <f t="shared" si="22"/>
        <v>0.4747329878974485</v>
      </c>
      <c r="AB84" s="42">
        <f t="shared" si="23"/>
        <v>0.84874078615322013</v>
      </c>
      <c r="AC84" s="42">
        <f t="shared" si="24"/>
        <v>0.35512965050732809</v>
      </c>
      <c r="AD84" s="42">
        <f t="shared" si="25"/>
        <v>1</v>
      </c>
      <c r="AE84" s="42">
        <f t="shared" si="26"/>
        <v>0.34776504941599307</v>
      </c>
      <c r="AF84" s="42">
        <f t="shared" si="27"/>
        <v>0.55661677919425656</v>
      </c>
      <c r="AG84" s="42">
        <f t="shared" si="28"/>
        <v>0.65004432624113484</v>
      </c>
      <c r="AH84" s="43">
        <v>0.5589525559766314</v>
      </c>
      <c r="AI84" s="43">
        <v>0.46723887233892242</v>
      </c>
      <c r="AJ84" s="43">
        <v>0.46916026752538997</v>
      </c>
      <c r="AK84" s="33">
        <v>0.61682808716707016</v>
      </c>
      <c r="AL84" s="33">
        <v>0.2907721919198929</v>
      </c>
      <c r="AM84" s="33">
        <v>0.71764092678268609</v>
      </c>
      <c r="AN84" s="33">
        <v>0.39553488372093026</v>
      </c>
      <c r="AO84" s="33">
        <v>0.14387127307146261</v>
      </c>
      <c r="AP84" s="33">
        <v>0.36227717078780902</v>
      </c>
      <c r="AQ84" s="33">
        <v>0.75434068512435482</v>
      </c>
      <c r="AR84" s="33">
        <v>0.77637667746413697</v>
      </c>
      <c r="AS84" s="33">
        <v>0.92237732656514371</v>
      </c>
      <c r="AT84" s="33">
        <v>0.8474683544303796</v>
      </c>
      <c r="AU84" s="33">
        <v>6.5388951521984304E-2</v>
      </c>
      <c r="AV84" s="33">
        <v>0</v>
      </c>
      <c r="AW84" s="33">
        <v>1</v>
      </c>
      <c r="AX84" s="33">
        <v>1</v>
      </c>
      <c r="AY84" s="33">
        <v>1</v>
      </c>
      <c r="AZ84" s="33">
        <v>1</v>
      </c>
      <c r="BA84" s="33">
        <v>0.12500000000000008</v>
      </c>
      <c r="BB84" s="33">
        <v>0.57053009883198602</v>
      </c>
      <c r="BC84" s="33">
        <v>0.39393939393939392</v>
      </c>
      <c r="BD84" s="33">
        <v>0.69056961168989328</v>
      </c>
      <c r="BE84" s="33">
        <v>0.6782538399353274</v>
      </c>
      <c r="BF84" s="33">
        <v>0.46370427121241148</v>
      </c>
      <c r="BG84" s="33">
        <v>0.40425531914893642</v>
      </c>
      <c r="BH84" s="33">
        <v>0.89583333333333326</v>
      </c>
    </row>
    <row r="85" spans="1:60" x14ac:dyDescent="0.25">
      <c r="A85" s="34" t="s">
        <v>1033</v>
      </c>
      <c r="B85" s="34" t="s">
        <v>1034</v>
      </c>
      <c r="C85" s="62">
        <f t="shared" si="16"/>
        <v>0.53812304103605635</v>
      </c>
      <c r="D85" s="62">
        <f t="shared" si="16"/>
        <v>0.53587473146701425</v>
      </c>
      <c r="E85" s="62">
        <f t="shared" si="16"/>
        <v>0.53128939610708559</v>
      </c>
      <c r="F85" s="62">
        <f t="shared" si="16"/>
        <v>0.52848400902349357</v>
      </c>
      <c r="G85" s="62">
        <f t="shared" si="16"/>
        <v>0.52506674806114373</v>
      </c>
      <c r="H85" s="62">
        <f t="shared" si="16"/>
        <v>0.53249386584178615</v>
      </c>
      <c r="I85" s="62">
        <f t="shared" si="15"/>
        <v>0.52443077082117318</v>
      </c>
      <c r="J85" s="62">
        <f t="shared" si="15"/>
        <v>0.5168507794003343</v>
      </c>
      <c r="K85" s="62">
        <f t="shared" si="15"/>
        <v>0.52013796108352006</v>
      </c>
      <c r="L85" s="42">
        <f t="shared" si="17"/>
        <v>0.62498135590873805</v>
      </c>
      <c r="M85" s="43">
        <f t="shared" si="18"/>
        <v>0.5639795662109246</v>
      </c>
      <c r="N85" s="43">
        <v>0.40006821432768902</v>
      </c>
      <c r="O85" s="43">
        <v>0.39090988437674701</v>
      </c>
      <c r="P85" s="43">
        <v>0.37165928142151899</v>
      </c>
      <c r="Q85" s="43">
        <v>0.35945986924000001</v>
      </c>
      <c r="R85" s="43">
        <v>0.34410844797072998</v>
      </c>
      <c r="S85" s="43">
        <v>0.37679504468501201</v>
      </c>
      <c r="T85" s="43">
        <v>0.34118653894499601</v>
      </c>
      <c r="U85" s="43">
        <v>0.30451525198196699</v>
      </c>
      <c r="V85" s="43">
        <v>0.32086733999664602</v>
      </c>
      <c r="W85" s="43">
        <f t="shared" si="19"/>
        <v>0.57885133227881347</v>
      </c>
      <c r="X85" s="43">
        <f t="shared" si="29"/>
        <v>0.67111137953866262</v>
      </c>
      <c r="Y85" s="42">
        <f t="shared" si="20"/>
        <v>0.55591215069894295</v>
      </c>
      <c r="Z85" s="42">
        <f t="shared" si="21"/>
        <v>0.39589943964657509</v>
      </c>
      <c r="AA85" s="42">
        <f t="shared" si="22"/>
        <v>0.64065235152221622</v>
      </c>
      <c r="AB85" s="42">
        <f t="shared" si="23"/>
        <v>0.72294138724751977</v>
      </c>
      <c r="AC85" s="42">
        <f t="shared" si="24"/>
        <v>0.36452461480646398</v>
      </c>
      <c r="AD85" s="42">
        <f t="shared" si="25"/>
        <v>1</v>
      </c>
      <c r="AE85" s="42">
        <f t="shared" si="26"/>
        <v>0.64880952380952406</v>
      </c>
      <c r="AF85" s="42">
        <f t="shared" si="27"/>
        <v>0.52778182745730995</v>
      </c>
      <c r="AG85" s="42">
        <f t="shared" si="28"/>
        <v>0.60017730496453914</v>
      </c>
      <c r="AH85" s="43">
        <v>0.5150618082288454</v>
      </c>
      <c r="AI85" s="43">
        <v>0.52176059878500125</v>
      </c>
      <c r="AJ85" s="43">
        <v>0.63091404508298243</v>
      </c>
      <c r="AK85" s="33">
        <v>0.64134382566585968</v>
      </c>
      <c r="AL85" s="33">
        <v>0.15045505362729047</v>
      </c>
      <c r="AM85" s="33">
        <v>0.68694043244656433</v>
      </c>
      <c r="AN85" s="33">
        <v>0.75813953488372099</v>
      </c>
      <c r="AO85" s="33">
        <v>0.4477046852815903</v>
      </c>
      <c r="AP85" s="33">
        <v>0.50580793559516968</v>
      </c>
      <c r="AQ85" s="33">
        <v>0.80466916940403554</v>
      </c>
      <c r="AR85" s="33">
        <v>0.66392873669597408</v>
      </c>
      <c r="AS85" s="33">
        <v>0.74619289340101524</v>
      </c>
      <c r="AT85" s="33">
        <v>0.75870253164556967</v>
      </c>
      <c r="AU85" s="33">
        <v>9.3573844419391983E-2</v>
      </c>
      <c r="AV85" s="33">
        <v>0</v>
      </c>
      <c r="AW85" s="33">
        <v>1</v>
      </c>
      <c r="AX85" s="33">
        <v>1</v>
      </c>
      <c r="AY85" s="33">
        <v>1</v>
      </c>
      <c r="AZ85" s="33">
        <v>1</v>
      </c>
      <c r="BA85" s="33">
        <v>0.41666666666666652</v>
      </c>
      <c r="BB85" s="33">
        <v>0.8809523809523816</v>
      </c>
      <c r="BC85" s="33">
        <v>0.24517906336088185</v>
      </c>
      <c r="BD85" s="33">
        <v>0.69503450142064682</v>
      </c>
      <c r="BE85" s="33">
        <v>0.59611964430072761</v>
      </c>
      <c r="BF85" s="33">
        <v>0.57479410074698334</v>
      </c>
      <c r="BG85" s="33">
        <v>0.61702127659574491</v>
      </c>
      <c r="BH85" s="33">
        <v>0.58333333333333326</v>
      </c>
    </row>
    <row r="86" spans="1:60" x14ac:dyDescent="0.25">
      <c r="A86" s="34" t="s">
        <v>1035</v>
      </c>
      <c r="B86" s="34" t="s">
        <v>1036</v>
      </c>
      <c r="C86" s="62">
        <f t="shared" si="16"/>
        <v>0.5241882955669086</v>
      </c>
      <c r="D86" s="62">
        <f t="shared" si="16"/>
        <v>0.52187995721266422</v>
      </c>
      <c r="E86" s="62">
        <f t="shared" si="16"/>
        <v>0.51717055632671061</v>
      </c>
      <c r="F86" s="62">
        <f t="shared" si="16"/>
        <v>0.51428815824301422</v>
      </c>
      <c r="G86" s="62">
        <f t="shared" si="16"/>
        <v>0.5107759311429545</v>
      </c>
      <c r="H86" s="62">
        <f t="shared" si="16"/>
        <v>0.51840783083840258</v>
      </c>
      <c r="I86" s="62">
        <f t="shared" si="15"/>
        <v>0.51012213762934999</v>
      </c>
      <c r="J86" s="62">
        <f t="shared" si="15"/>
        <v>0.5023262785104724</v>
      </c>
      <c r="K86" s="62">
        <f t="shared" si="15"/>
        <v>0.50570788057491156</v>
      </c>
      <c r="L86" s="42">
        <f t="shared" si="17"/>
        <v>0.56913986703440234</v>
      </c>
      <c r="M86" s="43">
        <f t="shared" si="18"/>
        <v>0.58339124419742661</v>
      </c>
      <c r="N86" s="43">
        <v>0.40006821432768902</v>
      </c>
      <c r="O86" s="43">
        <v>0.39090988437674701</v>
      </c>
      <c r="P86" s="43">
        <v>0.37165928142151899</v>
      </c>
      <c r="Q86" s="43">
        <v>0.35945986924000001</v>
      </c>
      <c r="R86" s="43">
        <v>0.34410844797072998</v>
      </c>
      <c r="S86" s="43">
        <v>0.37679504468501201</v>
      </c>
      <c r="T86" s="43">
        <v>0.34118653894499601</v>
      </c>
      <c r="U86" s="43">
        <v>0.30451525198196699</v>
      </c>
      <c r="V86" s="43">
        <v>0.32086733999664602</v>
      </c>
      <c r="W86" s="43">
        <f t="shared" si="19"/>
        <v>0.56416782971770107</v>
      </c>
      <c r="X86" s="43">
        <f t="shared" si="29"/>
        <v>0.5741119043511036</v>
      </c>
      <c r="Y86" s="42">
        <f t="shared" si="20"/>
        <v>0.57600416474453731</v>
      </c>
      <c r="Z86" s="42">
        <f t="shared" si="21"/>
        <v>0.4883862231900874</v>
      </c>
      <c r="AA86" s="42">
        <f t="shared" si="22"/>
        <v>0.59735866089985956</v>
      </c>
      <c r="AB86" s="42">
        <f t="shared" si="23"/>
        <v>0.59492227003631992</v>
      </c>
      <c r="AC86" s="42">
        <f t="shared" si="24"/>
        <v>0.35325065764750052</v>
      </c>
      <c r="AD86" s="42">
        <f t="shared" si="25"/>
        <v>0.77777777777777779</v>
      </c>
      <c r="AE86" s="42">
        <f t="shared" si="26"/>
        <v>0.59130727762803259</v>
      </c>
      <c r="AF86" s="42">
        <f t="shared" si="27"/>
        <v>0.64129489974237086</v>
      </c>
      <c r="AG86" s="42">
        <f t="shared" si="28"/>
        <v>0.52548758865248235</v>
      </c>
      <c r="AH86" s="43">
        <v>0.71031100287134863</v>
      </c>
      <c r="AI86" s="43">
        <v>0.32164005960600855</v>
      </c>
      <c r="AJ86" s="43">
        <v>0.69606143175625468</v>
      </c>
      <c r="AK86" s="33">
        <v>0.75938256658595649</v>
      </c>
      <c r="AL86" s="33">
        <v>0.21738987979421834</v>
      </c>
      <c r="AM86" s="33">
        <v>0.76057963787329763</v>
      </c>
      <c r="AN86" s="33">
        <v>0.47199999999999998</v>
      </c>
      <c r="AO86" s="33">
        <v>0.20586843350686237</v>
      </c>
      <c r="AP86" s="33">
        <v>0.66026451983898793</v>
      </c>
      <c r="AQ86" s="33">
        <v>0.88808071328014992</v>
      </c>
      <c r="AR86" s="33">
        <v>0.57369273484497918</v>
      </c>
      <c r="AS86" s="33">
        <v>0.64509306260575294</v>
      </c>
      <c r="AT86" s="33">
        <v>0.56598101265822776</v>
      </c>
      <c r="AU86" s="33">
        <v>5.9751972942501452E-2</v>
      </c>
      <c r="AV86" s="33">
        <v>1</v>
      </c>
      <c r="AW86" s="33">
        <v>0</v>
      </c>
      <c r="AX86" s="33">
        <v>0.33333333333333343</v>
      </c>
      <c r="AY86" s="33">
        <v>1</v>
      </c>
      <c r="AZ86" s="33">
        <v>1</v>
      </c>
      <c r="BA86" s="33">
        <v>0.41666666666666652</v>
      </c>
      <c r="BB86" s="33">
        <v>0.76594788858939855</v>
      </c>
      <c r="BC86" s="33">
        <v>0.37809917355371814</v>
      </c>
      <c r="BD86" s="33">
        <v>0.68908131511297532</v>
      </c>
      <c r="BE86" s="33">
        <v>0.73645917542441397</v>
      </c>
      <c r="BF86" s="33">
        <v>0.76153993487837579</v>
      </c>
      <c r="BG86" s="33">
        <v>0.44680851063829791</v>
      </c>
      <c r="BH86" s="33">
        <v>0.60416666666666674</v>
      </c>
    </row>
    <row r="87" spans="1:60" x14ac:dyDescent="0.25">
      <c r="A87" s="34" t="s">
        <v>1037</v>
      </c>
      <c r="B87" s="34" t="s">
        <v>1038</v>
      </c>
      <c r="C87" s="62">
        <f t="shared" si="16"/>
        <v>0.62771613662433856</v>
      </c>
      <c r="D87" s="62">
        <f t="shared" si="16"/>
        <v>0.62075730850823108</v>
      </c>
      <c r="E87" s="62">
        <f t="shared" si="16"/>
        <v>0.6058467099159639</v>
      </c>
      <c r="F87" s="62">
        <f t="shared" si="16"/>
        <v>0.58861666557474657</v>
      </c>
      <c r="G87" s="62">
        <f t="shared" si="16"/>
        <v>0.57874341703260035</v>
      </c>
      <c r="H87" s="62">
        <f t="shared" si="16"/>
        <v>0.61644679950074754</v>
      </c>
      <c r="I87" s="62">
        <f t="shared" si="15"/>
        <v>0.59101147190414405</v>
      </c>
      <c r="J87" s="62">
        <f t="shared" si="15"/>
        <v>0.5768175210859231</v>
      </c>
      <c r="K87" s="62">
        <f t="shared" si="15"/>
        <v>0.56029493590913648</v>
      </c>
      <c r="L87" s="42">
        <f t="shared" si="17"/>
        <v>0.50680564695134689</v>
      </c>
      <c r="M87" s="43">
        <f t="shared" si="18"/>
        <v>0.52801719632156874</v>
      </c>
      <c r="N87" s="43">
        <v>0.80400778722546107</v>
      </c>
      <c r="O87" s="43">
        <v>0.78763239240489302</v>
      </c>
      <c r="P87" s="43">
        <v>0.75199506984970199</v>
      </c>
      <c r="Q87" s="43">
        <v>0.70975672893372799</v>
      </c>
      <c r="R87" s="43">
        <v>0.68496547762840199</v>
      </c>
      <c r="S87" s="43">
        <v>0.777409703566878</v>
      </c>
      <c r="T87" s="43">
        <v>0.71570214269777199</v>
      </c>
      <c r="U87" s="43">
        <v>0.68007443354219399</v>
      </c>
      <c r="V87" s="43">
        <v>0.63728888491943203</v>
      </c>
      <c r="W87" s="43">
        <f t="shared" si="19"/>
        <v>0.5581510146525035</v>
      </c>
      <c r="X87" s="43">
        <f t="shared" si="29"/>
        <v>0.45546027925019023</v>
      </c>
      <c r="Y87" s="42">
        <f t="shared" si="20"/>
        <v>0.55739168334525235</v>
      </c>
      <c r="Z87" s="42">
        <f t="shared" si="21"/>
        <v>0.33924433012882438</v>
      </c>
      <c r="AA87" s="42">
        <f t="shared" si="22"/>
        <v>0.51167439918537261</v>
      </c>
      <c r="AB87" s="42">
        <f t="shared" si="23"/>
        <v>0.82429364595056442</v>
      </c>
      <c r="AC87" s="42">
        <f t="shared" si="24"/>
        <v>0.34573468620819275</v>
      </c>
      <c r="AD87" s="42">
        <f t="shared" si="25"/>
        <v>0.44444444444444448</v>
      </c>
      <c r="AE87" s="42">
        <f t="shared" si="26"/>
        <v>0.57620170709793339</v>
      </c>
      <c r="AF87" s="42">
        <f t="shared" si="27"/>
        <v>0.53032517278498148</v>
      </c>
      <c r="AG87" s="42">
        <f t="shared" si="28"/>
        <v>0.525709219858156</v>
      </c>
      <c r="AH87" s="43">
        <v>0.44693032455559428</v>
      </c>
      <c r="AI87" s="43">
        <v>0.62950531502685569</v>
      </c>
      <c r="AJ87" s="43">
        <v>0.59573941045330703</v>
      </c>
      <c r="AK87" s="33">
        <v>0.59473365617433405</v>
      </c>
      <c r="AL87" s="33">
        <v>8.3755004083314669E-2</v>
      </c>
      <c r="AM87" s="33">
        <v>0.78277860951571676</v>
      </c>
      <c r="AN87" s="33">
        <v>0.54586046511627906</v>
      </c>
      <c r="AO87" s="33">
        <v>0.18504495977283494</v>
      </c>
      <c r="AP87" s="33">
        <v>0.31040828062104658</v>
      </c>
      <c r="AQ87" s="33">
        <v>0.73427968090098539</v>
      </c>
      <c r="AR87" s="33">
        <v>0.89807959278111982</v>
      </c>
      <c r="AS87" s="33">
        <v>0.87986463620981359</v>
      </c>
      <c r="AT87" s="33">
        <v>0.69493670886075942</v>
      </c>
      <c r="AU87" s="33">
        <v>3.7204058624578269E-2</v>
      </c>
      <c r="AV87" s="33">
        <v>0</v>
      </c>
      <c r="AW87" s="33">
        <v>1</v>
      </c>
      <c r="AX87" s="33">
        <v>0.33333333333333343</v>
      </c>
      <c r="AY87" s="33">
        <v>1</v>
      </c>
      <c r="AZ87" s="33">
        <v>0</v>
      </c>
      <c r="BA87" s="33">
        <v>0.4583333333333332</v>
      </c>
      <c r="BB87" s="33">
        <v>0.69407008086253352</v>
      </c>
      <c r="BC87" s="33">
        <v>0.4249311294765839</v>
      </c>
      <c r="BD87" s="33">
        <v>0.63333784332296028</v>
      </c>
      <c r="BE87" s="33">
        <v>0.64721099434114793</v>
      </c>
      <c r="BF87" s="33">
        <v>0.41582072399923392</v>
      </c>
      <c r="BG87" s="33">
        <v>0.46808510638297879</v>
      </c>
      <c r="BH87" s="33">
        <v>0.58333333333333326</v>
      </c>
    </row>
    <row r="88" spans="1:60" x14ac:dyDescent="0.25">
      <c r="A88" s="34" t="s">
        <v>1039</v>
      </c>
      <c r="B88" s="34" t="s">
        <v>1040</v>
      </c>
      <c r="C88" s="62">
        <f t="shared" si="16"/>
        <v>0.5493665614225447</v>
      </c>
      <c r="D88" s="62">
        <f t="shared" si="16"/>
        <v>0.55047014386261262</v>
      </c>
      <c r="E88" s="62">
        <f t="shared" si="16"/>
        <v>0.5442668214684937</v>
      </c>
      <c r="F88" s="62">
        <f t="shared" si="16"/>
        <v>0.53916035217120062</v>
      </c>
      <c r="G88" s="62">
        <f t="shared" si="16"/>
        <v>0.5310837249349688</v>
      </c>
      <c r="H88" s="62">
        <f t="shared" si="16"/>
        <v>0.5391710652455608</v>
      </c>
      <c r="I88" s="62">
        <f t="shared" si="15"/>
        <v>0.54279787948771985</v>
      </c>
      <c r="J88" s="62">
        <f t="shared" si="15"/>
        <v>0.53842309747907791</v>
      </c>
      <c r="K88" s="62">
        <f t="shared" si="15"/>
        <v>0.52524686601245363</v>
      </c>
      <c r="L88" s="42">
        <f t="shared" si="17"/>
        <v>0.54115137511691846</v>
      </c>
      <c r="M88" s="43">
        <f t="shared" si="18"/>
        <v>0.64402848965473414</v>
      </c>
      <c r="N88" s="43">
        <v>0.44473964377436703</v>
      </c>
      <c r="O88" s="43">
        <v>0.44881469692026305</v>
      </c>
      <c r="P88" s="43">
        <v>0.42551335250508898</v>
      </c>
      <c r="Q88" s="43">
        <v>0.40554179853016997</v>
      </c>
      <c r="R88" s="43">
        <v>0.37219922481157403</v>
      </c>
      <c r="S88" s="43">
        <v>0.40558452520909505</v>
      </c>
      <c r="T88" s="43">
        <v>0.41984652937926903</v>
      </c>
      <c r="U88" s="43">
        <v>0.40259258561266903</v>
      </c>
      <c r="V88" s="43">
        <v>0.34646111619270398</v>
      </c>
      <c r="W88" s="43">
        <f t="shared" si="19"/>
        <v>0.58567914818145206</v>
      </c>
      <c r="X88" s="43">
        <f t="shared" si="29"/>
        <v>0.49662360205238482</v>
      </c>
      <c r="Y88" s="42">
        <f t="shared" si="20"/>
        <v>0.57951778211153659</v>
      </c>
      <c r="Z88" s="42">
        <f t="shared" si="21"/>
        <v>0.45183017476093912</v>
      </c>
      <c r="AA88" s="42">
        <f t="shared" si="22"/>
        <v>0.60650515905923774</v>
      </c>
      <c r="AB88" s="42">
        <f t="shared" si="23"/>
        <v>0.70486347679409478</v>
      </c>
      <c r="AC88" s="42">
        <f t="shared" si="24"/>
        <v>0.20518602029312294</v>
      </c>
      <c r="AD88" s="42">
        <f t="shared" si="25"/>
        <v>0.77777777777777779</v>
      </c>
      <c r="AE88" s="42">
        <f t="shared" si="26"/>
        <v>0.50690700808625366</v>
      </c>
      <c r="AF88" s="42">
        <f t="shared" si="27"/>
        <v>0.70029102186265979</v>
      </c>
      <c r="AG88" s="42">
        <f t="shared" si="28"/>
        <v>0.58776595744680848</v>
      </c>
      <c r="AH88" s="43">
        <v>0.53626407119972674</v>
      </c>
      <c r="AI88" s="43">
        <v>0.53198954761444706</v>
      </c>
      <c r="AJ88" s="43">
        <v>0.67029972752043598</v>
      </c>
      <c r="AK88" s="33">
        <v>0.63771186440677974</v>
      </c>
      <c r="AL88" s="33">
        <v>0.26594848511509855</v>
      </c>
      <c r="AM88" s="33">
        <v>0.76882307750883783</v>
      </c>
      <c r="AN88" s="33">
        <v>0.60353488372093023</v>
      </c>
      <c r="AO88" s="33">
        <v>0.38854708944628508</v>
      </c>
      <c r="AP88" s="33">
        <v>0.53628522139160439</v>
      </c>
      <c r="AQ88" s="33">
        <v>0.73533552322853113</v>
      </c>
      <c r="AR88" s="33">
        <v>0.70395650161962064</v>
      </c>
      <c r="AS88" s="33">
        <v>0.84623519458544849</v>
      </c>
      <c r="AT88" s="33">
        <v>0.5643987341772152</v>
      </c>
      <c r="AU88" s="33">
        <v>0.61555806087936882</v>
      </c>
      <c r="AV88" s="33">
        <v>0</v>
      </c>
      <c r="AW88" s="33">
        <v>0</v>
      </c>
      <c r="AX88" s="33">
        <v>0.33333333333333343</v>
      </c>
      <c r="AY88" s="33">
        <v>1</v>
      </c>
      <c r="AZ88" s="33">
        <v>1</v>
      </c>
      <c r="BA88" s="33">
        <v>0.20833333333333348</v>
      </c>
      <c r="BB88" s="33">
        <v>0.80548068283917384</v>
      </c>
      <c r="BC88" s="33">
        <v>0.90633608815426936</v>
      </c>
      <c r="BD88" s="33">
        <v>0.61196049249086726</v>
      </c>
      <c r="BE88" s="33">
        <v>0.43168957154405818</v>
      </c>
      <c r="BF88" s="33">
        <v>0.85117793526144425</v>
      </c>
      <c r="BG88" s="33">
        <v>0.42553191489361697</v>
      </c>
      <c r="BH88" s="33">
        <v>0.75</v>
      </c>
    </row>
    <row r="89" spans="1:60" x14ac:dyDescent="0.25">
      <c r="A89" s="34" t="s">
        <v>1041</v>
      </c>
      <c r="B89" s="34" t="s">
        <v>1042</v>
      </c>
      <c r="C89" s="62">
        <f t="shared" si="16"/>
        <v>0.47706994331955277</v>
      </c>
      <c r="D89" s="62">
        <f t="shared" si="16"/>
        <v>0.47834035089444027</v>
      </c>
      <c r="E89" s="62">
        <f t="shared" si="16"/>
        <v>0.47118837523978452</v>
      </c>
      <c r="F89" s="62">
        <f t="shared" si="16"/>
        <v>0.46528055768865278</v>
      </c>
      <c r="G89" s="62">
        <f t="shared" si="16"/>
        <v>0.45589695645013073</v>
      </c>
      <c r="H89" s="62">
        <f t="shared" si="16"/>
        <v>0.46529297180134105</v>
      </c>
      <c r="I89" s="62">
        <f t="shared" si="15"/>
        <v>0.4694908412163713</v>
      </c>
      <c r="J89" s="62">
        <f t="shared" si="15"/>
        <v>0.46442603707011887</v>
      </c>
      <c r="K89" s="62">
        <f t="shared" si="15"/>
        <v>0.44908393677083919</v>
      </c>
      <c r="L89" s="42">
        <f t="shared" si="17"/>
        <v>0.62137960973715489</v>
      </c>
      <c r="M89" s="43">
        <f t="shared" si="18"/>
        <v>0.31445384838418727</v>
      </c>
      <c r="N89" s="43">
        <v>0.44473964377436703</v>
      </c>
      <c r="O89" s="43">
        <v>0.44881469692026305</v>
      </c>
      <c r="P89" s="43">
        <v>0.42551335250508898</v>
      </c>
      <c r="Q89" s="43">
        <v>0.40554179853016997</v>
      </c>
      <c r="R89" s="43">
        <v>0.37219922481157403</v>
      </c>
      <c r="S89" s="43">
        <v>0.40558452520909505</v>
      </c>
      <c r="T89" s="43">
        <v>0.41984652937926903</v>
      </c>
      <c r="U89" s="43">
        <v>0.40259258561266903</v>
      </c>
      <c r="V89" s="43">
        <v>0.34646111619270398</v>
      </c>
      <c r="W89" s="43">
        <f t="shared" si="19"/>
        <v>0.59529366233069836</v>
      </c>
      <c r="X89" s="43">
        <f t="shared" si="29"/>
        <v>0.64746555714361131</v>
      </c>
      <c r="Y89" s="42">
        <f t="shared" si="20"/>
        <v>0.48609379917646844</v>
      </c>
      <c r="Z89" s="42">
        <f t="shared" si="21"/>
        <v>0.29482452901955247</v>
      </c>
      <c r="AA89" s="42">
        <f t="shared" si="22"/>
        <v>0.63560695579543858</v>
      </c>
      <c r="AB89" s="42">
        <f t="shared" si="23"/>
        <v>0.96464936533133405</v>
      </c>
      <c r="AC89" s="42">
        <f t="shared" si="24"/>
        <v>0.68921458098459265</v>
      </c>
      <c r="AD89" s="42">
        <f t="shared" si="25"/>
        <v>0.44444444444444448</v>
      </c>
      <c r="AE89" s="42">
        <f t="shared" si="26"/>
        <v>0.80873764600179698</v>
      </c>
      <c r="AF89" s="42">
        <f t="shared" si="27"/>
        <v>0.46999812230028948</v>
      </c>
      <c r="AG89" s="42">
        <f t="shared" si="28"/>
        <v>0.1589095744680851</v>
      </c>
      <c r="AH89" s="43">
        <v>0.53351560088216843</v>
      </c>
      <c r="AI89" s="43">
        <v>0.45511011173269633</v>
      </c>
      <c r="AJ89" s="43">
        <v>0.46965568491454052</v>
      </c>
      <c r="AK89" s="33">
        <v>0.48062953995157381</v>
      </c>
      <c r="AL89" s="33">
        <v>0.10901951808753113</v>
      </c>
      <c r="AM89" s="33">
        <v>0.91830754769043754</v>
      </c>
      <c r="AN89" s="33">
        <v>0.32837209302325593</v>
      </c>
      <c r="AO89" s="33">
        <v>0.42072882158069108</v>
      </c>
      <c r="AP89" s="33">
        <v>0.63404255319148939</v>
      </c>
      <c r="AQ89" s="33">
        <v>0.87658376349131861</v>
      </c>
      <c r="AR89" s="33">
        <v>0.97084683017121709</v>
      </c>
      <c r="AS89" s="33">
        <v>1</v>
      </c>
      <c r="AT89" s="33">
        <v>0.92310126582278484</v>
      </c>
      <c r="AU89" s="33">
        <v>6.7643742953777772E-2</v>
      </c>
      <c r="AV89" s="33">
        <v>1</v>
      </c>
      <c r="AW89" s="33">
        <v>1</v>
      </c>
      <c r="AX89" s="33">
        <v>0.33333333333333343</v>
      </c>
      <c r="AY89" s="33">
        <v>1</v>
      </c>
      <c r="AZ89" s="33">
        <v>0</v>
      </c>
      <c r="BA89" s="33">
        <v>0.91666666666666663</v>
      </c>
      <c r="BB89" s="33">
        <v>0.70080862533692734</v>
      </c>
      <c r="BC89" s="33">
        <v>0.5778236914600553</v>
      </c>
      <c r="BD89" s="33">
        <v>0.46380733324313356</v>
      </c>
      <c r="BE89" s="33">
        <v>0.55489086499595797</v>
      </c>
      <c r="BF89" s="33">
        <v>0.28347059950201114</v>
      </c>
      <c r="BG89" s="33">
        <v>0.25531914893617019</v>
      </c>
      <c r="BH89" s="33">
        <v>6.25E-2</v>
      </c>
    </row>
    <row r="90" spans="1:60" x14ac:dyDescent="0.25">
      <c r="A90" s="34" t="s">
        <v>1043</v>
      </c>
      <c r="B90" s="34" t="s">
        <v>1044</v>
      </c>
      <c r="C90" s="62">
        <f t="shared" si="16"/>
        <v>0.4756465132184246</v>
      </c>
      <c r="D90" s="62">
        <f t="shared" si="16"/>
        <v>0.47692071250024348</v>
      </c>
      <c r="E90" s="62">
        <f t="shared" si="16"/>
        <v>0.46974712311948397</v>
      </c>
      <c r="F90" s="62">
        <f t="shared" ref="F90:K142" si="30">((SQRT(($L90^2)+($M90^2)+(Q90^2)))*0.577350269)</f>
        <v>0.46382094829900411</v>
      </c>
      <c r="G90" s="62">
        <f t="shared" si="30"/>
        <v>0.45440720682931079</v>
      </c>
      <c r="H90" s="62">
        <f t="shared" si="30"/>
        <v>0.46383340147691737</v>
      </c>
      <c r="I90" s="62">
        <f t="shared" si="15"/>
        <v>0.46804436189743776</v>
      </c>
      <c r="J90" s="62">
        <f t="shared" si="15"/>
        <v>0.46296373359754545</v>
      </c>
      <c r="K90" s="62">
        <f t="shared" si="15"/>
        <v>0.4475715104690185</v>
      </c>
      <c r="L90" s="42">
        <f t="shared" si="17"/>
        <v>0.66469702722659485</v>
      </c>
      <c r="M90" s="43">
        <f t="shared" si="18"/>
        <v>0.1977456151421573</v>
      </c>
      <c r="N90" s="43">
        <v>0.44473964377436703</v>
      </c>
      <c r="O90" s="43">
        <v>0.44881469692026305</v>
      </c>
      <c r="P90" s="43">
        <v>0.42551335250508898</v>
      </c>
      <c r="Q90" s="43">
        <v>0.40554179853016997</v>
      </c>
      <c r="R90" s="43">
        <v>0.37219922481157403</v>
      </c>
      <c r="S90" s="43">
        <v>0.40558452520909505</v>
      </c>
      <c r="T90" s="43">
        <v>0.41984652937926903</v>
      </c>
      <c r="U90" s="43">
        <v>0.40259258561266903</v>
      </c>
      <c r="V90" s="43">
        <v>0.34646111619270398</v>
      </c>
      <c r="W90" s="43">
        <f t="shared" si="19"/>
        <v>0.57950359906162829</v>
      </c>
      <c r="X90" s="43">
        <f t="shared" si="29"/>
        <v>0.74989045539156141</v>
      </c>
      <c r="Y90" s="42">
        <f t="shared" si="20"/>
        <v>0.48387253832258303</v>
      </c>
      <c r="Z90" s="42">
        <f t="shared" si="21"/>
        <v>0.26843595045862845</v>
      </c>
      <c r="AA90" s="42">
        <f t="shared" si="22"/>
        <v>0.69131378861064641</v>
      </c>
      <c r="AB90" s="42">
        <f t="shared" si="23"/>
        <v>0.87439211885465529</v>
      </c>
      <c r="AC90" s="42">
        <f t="shared" si="24"/>
        <v>0.69334836527621191</v>
      </c>
      <c r="AD90" s="42">
        <f t="shared" si="25"/>
        <v>1</v>
      </c>
      <c r="AE90" s="42">
        <f t="shared" si="26"/>
        <v>0.55632300089847231</v>
      </c>
      <c r="AF90" s="42">
        <f t="shared" si="27"/>
        <v>0.30129796787296703</v>
      </c>
      <c r="AG90" s="42">
        <f t="shared" si="28"/>
        <v>9.4193262411347567E-2</v>
      </c>
      <c r="AH90" s="43">
        <v>0.10736681271573476</v>
      </c>
      <c r="AI90" s="43">
        <v>0.99968800809793956</v>
      </c>
      <c r="AJ90" s="43">
        <v>0.34456279415407476</v>
      </c>
      <c r="AK90" s="33">
        <v>0.31053268765133174</v>
      </c>
      <c r="AL90" s="33">
        <v>0.22633921326592513</v>
      </c>
      <c r="AM90" s="33">
        <v>0.78902830330839768</v>
      </c>
      <c r="AN90" s="33">
        <v>0.64613953488372089</v>
      </c>
      <c r="AO90" s="33">
        <v>0.50023663038334143</v>
      </c>
      <c r="AP90" s="33">
        <v>0.58826912018401378</v>
      </c>
      <c r="AQ90" s="33">
        <v>0.93289535429375869</v>
      </c>
      <c r="AR90" s="33">
        <v>0.77464136973623332</v>
      </c>
      <c r="AS90" s="33">
        <v>0.92131979695431487</v>
      </c>
      <c r="AT90" s="33">
        <v>0.92721518987341756</v>
      </c>
      <c r="AU90" s="33">
        <v>8.0045095828636101E-2</v>
      </c>
      <c r="AV90" s="33">
        <v>1</v>
      </c>
      <c r="AW90" s="33">
        <v>1</v>
      </c>
      <c r="AX90" s="33">
        <v>1</v>
      </c>
      <c r="AY90" s="33">
        <v>1</v>
      </c>
      <c r="AZ90" s="33">
        <v>1</v>
      </c>
      <c r="BA90" s="33">
        <v>0.87499999999999989</v>
      </c>
      <c r="BB90" s="33">
        <v>0.23764600179694484</v>
      </c>
      <c r="BC90" s="33">
        <v>0.64807162534435203</v>
      </c>
      <c r="BD90" s="33">
        <v>0.10052766878636182</v>
      </c>
      <c r="BE90" s="33">
        <v>0.12772837510105092</v>
      </c>
      <c r="BF90" s="33">
        <v>0.32886420226010343</v>
      </c>
      <c r="BG90" s="33">
        <v>4.255319148936175E-2</v>
      </c>
      <c r="BH90" s="33">
        <v>0.1458333333333334</v>
      </c>
    </row>
    <row r="91" spans="1:60" x14ac:dyDescent="0.25">
      <c r="A91" s="34" t="s">
        <v>1045</v>
      </c>
      <c r="B91" s="34" t="s">
        <v>1046</v>
      </c>
      <c r="C91" s="62">
        <f t="shared" ref="C91:K153" si="31">((SQRT(($L91^2)+($M91^2)+(N91^2)))*0.577350269)</f>
        <v>0.49888729423181261</v>
      </c>
      <c r="D91" s="62">
        <f t="shared" si="31"/>
        <v>0.50010228235915311</v>
      </c>
      <c r="E91" s="62">
        <f t="shared" si="31"/>
        <v>0.49326593890935333</v>
      </c>
      <c r="F91" s="62">
        <f t="shared" si="30"/>
        <v>0.48762567497013698</v>
      </c>
      <c r="G91" s="62">
        <f t="shared" si="30"/>
        <v>0.47868030712314702</v>
      </c>
      <c r="H91" s="62">
        <f t="shared" si="30"/>
        <v>0.48763752022864426</v>
      </c>
      <c r="I91" s="62">
        <f t="shared" si="15"/>
        <v>0.491644639463377</v>
      </c>
      <c r="J91" s="62">
        <f t="shared" si="15"/>
        <v>0.48681037934258681</v>
      </c>
      <c r="K91" s="62">
        <f t="shared" si="15"/>
        <v>0.47219612852353315</v>
      </c>
      <c r="L91" s="42">
        <f t="shared" si="17"/>
        <v>0.58418531619143377</v>
      </c>
      <c r="M91" s="43">
        <f t="shared" si="18"/>
        <v>0.45563117005978993</v>
      </c>
      <c r="N91" s="43">
        <v>0.44473964377436703</v>
      </c>
      <c r="O91" s="43">
        <v>0.44881469692026305</v>
      </c>
      <c r="P91" s="43">
        <v>0.42551335250508898</v>
      </c>
      <c r="Q91" s="43">
        <v>0.40554179853016997</v>
      </c>
      <c r="R91" s="43">
        <v>0.37219922481157403</v>
      </c>
      <c r="S91" s="43">
        <v>0.40558452520909505</v>
      </c>
      <c r="T91" s="43">
        <v>0.41984652937926903</v>
      </c>
      <c r="U91" s="43">
        <v>0.40259258561266903</v>
      </c>
      <c r="V91" s="43">
        <v>0.34646111619270398</v>
      </c>
      <c r="W91" s="43">
        <f t="shared" si="19"/>
        <v>0.57086277679711517</v>
      </c>
      <c r="X91" s="43">
        <f t="shared" si="29"/>
        <v>0.59750785558575237</v>
      </c>
      <c r="Y91" s="42">
        <f t="shared" si="20"/>
        <v>0.49748422463927683</v>
      </c>
      <c r="Z91" s="42">
        <f t="shared" si="21"/>
        <v>0.35013988074876989</v>
      </c>
      <c r="AA91" s="42">
        <f t="shared" si="22"/>
        <v>0.58912165239182268</v>
      </c>
      <c r="AB91" s="42">
        <f t="shared" si="23"/>
        <v>0.84670534940859132</v>
      </c>
      <c r="AC91" s="42">
        <f t="shared" si="24"/>
        <v>0.43028936490041358</v>
      </c>
      <c r="AD91" s="42">
        <f t="shared" si="25"/>
        <v>0.77777777777777779</v>
      </c>
      <c r="AE91" s="42">
        <f t="shared" si="26"/>
        <v>0.58445642407906573</v>
      </c>
      <c r="AF91" s="42">
        <f t="shared" si="27"/>
        <v>0.44783148905574999</v>
      </c>
      <c r="AG91" s="42">
        <f t="shared" si="28"/>
        <v>0.46343085106382986</v>
      </c>
      <c r="AH91" s="43">
        <v>0.39965871829048477</v>
      </c>
      <c r="AI91" s="43">
        <v>0.6127345055406479</v>
      </c>
      <c r="AJ91" s="43">
        <v>0.48005945008669804</v>
      </c>
      <c r="AK91" s="33">
        <v>0.49697336561743344</v>
      </c>
      <c r="AL91" s="33">
        <v>0.20330639588010641</v>
      </c>
      <c r="AM91" s="33">
        <v>0.89188626843696228</v>
      </c>
      <c r="AN91" s="33">
        <v>0.52874418604651174</v>
      </c>
      <c r="AO91" s="33">
        <v>0.43019403691433994</v>
      </c>
      <c r="AP91" s="33">
        <v>0.31615871190339279</v>
      </c>
      <c r="AQ91" s="33">
        <v>0.77862505865790699</v>
      </c>
      <c r="AR91" s="33">
        <v>0.84567329939842673</v>
      </c>
      <c r="AS91" s="33">
        <v>0.86738578680203049</v>
      </c>
      <c r="AT91" s="33">
        <v>0.82705696202531642</v>
      </c>
      <c r="AU91" s="33">
        <v>0.29086809470124081</v>
      </c>
      <c r="AV91" s="33">
        <v>1</v>
      </c>
      <c r="AW91" s="33">
        <v>0</v>
      </c>
      <c r="AX91" s="33">
        <v>0.33333333333333343</v>
      </c>
      <c r="AY91" s="33">
        <v>1</v>
      </c>
      <c r="AZ91" s="33">
        <v>1</v>
      </c>
      <c r="BA91" s="33">
        <v>0.49999999999999989</v>
      </c>
      <c r="BB91" s="33">
        <v>0.66891284815813157</v>
      </c>
      <c r="BC91" s="33">
        <v>0.48691460055096392</v>
      </c>
      <c r="BD91" s="33">
        <v>0.35394398592883236</v>
      </c>
      <c r="BE91" s="33">
        <v>0.36992724333063864</v>
      </c>
      <c r="BF91" s="33">
        <v>0.58054012641256481</v>
      </c>
      <c r="BG91" s="33">
        <v>0.48936170212765956</v>
      </c>
      <c r="BH91" s="33">
        <v>0.43750000000000011</v>
      </c>
    </row>
    <row r="92" spans="1:60" x14ac:dyDescent="0.25">
      <c r="A92" s="34" t="s">
        <v>1047</v>
      </c>
      <c r="B92" s="34" t="s">
        <v>1048</v>
      </c>
      <c r="C92" s="62">
        <f t="shared" si="31"/>
        <v>0.51303227098922877</v>
      </c>
      <c r="D92" s="62">
        <f t="shared" si="31"/>
        <v>0.5142138383506033</v>
      </c>
      <c r="E92" s="62">
        <f t="shared" si="31"/>
        <v>0.50756759669875706</v>
      </c>
      <c r="F92" s="62">
        <f t="shared" si="30"/>
        <v>0.50208801780216583</v>
      </c>
      <c r="G92" s="62">
        <f t="shared" si="30"/>
        <v>0.49340492007876907</v>
      </c>
      <c r="H92" s="62">
        <f t="shared" si="30"/>
        <v>0.50209952187307216</v>
      </c>
      <c r="I92" s="62">
        <f t="shared" si="15"/>
        <v>0.50599212468525645</v>
      </c>
      <c r="J92" s="62">
        <f t="shared" si="15"/>
        <v>0.50129624391780514</v>
      </c>
      <c r="K92" s="62">
        <f t="shared" si="15"/>
        <v>0.48711678530208669</v>
      </c>
      <c r="L92" s="42">
        <f t="shared" si="17"/>
        <v>0.53291177360480035</v>
      </c>
      <c r="M92" s="43">
        <f t="shared" si="18"/>
        <v>0.5548135043026714</v>
      </c>
      <c r="N92" s="43">
        <v>0.44473964377436703</v>
      </c>
      <c r="O92" s="43">
        <v>0.44881469692026305</v>
      </c>
      <c r="P92" s="43">
        <v>0.42551335250508898</v>
      </c>
      <c r="Q92" s="43">
        <v>0.40554179853016997</v>
      </c>
      <c r="R92" s="43">
        <v>0.37219922481157403</v>
      </c>
      <c r="S92" s="43">
        <v>0.40558452520909505</v>
      </c>
      <c r="T92" s="43">
        <v>0.41984652937926903</v>
      </c>
      <c r="U92" s="43">
        <v>0.40259258561266903</v>
      </c>
      <c r="V92" s="43">
        <v>0.34646111619270398</v>
      </c>
      <c r="W92" s="43">
        <f t="shared" si="19"/>
        <v>0.52208956634122572</v>
      </c>
      <c r="X92" s="43">
        <f t="shared" si="29"/>
        <v>0.54373398086837499</v>
      </c>
      <c r="Y92" s="42">
        <f t="shared" si="20"/>
        <v>0.51216072257969314</v>
      </c>
      <c r="Z92" s="42">
        <f t="shared" si="21"/>
        <v>0.30621053058357928</v>
      </c>
      <c r="AA92" s="42">
        <f t="shared" si="22"/>
        <v>0.62006389891183034</v>
      </c>
      <c r="AB92" s="42">
        <f t="shared" si="23"/>
        <v>0.64992311328980001</v>
      </c>
      <c r="AC92" s="42">
        <f t="shared" si="24"/>
        <v>7.5159714393085497E-2</v>
      </c>
      <c r="AD92" s="42">
        <f t="shared" si="25"/>
        <v>1</v>
      </c>
      <c r="AE92" s="42">
        <f t="shared" si="26"/>
        <v>0.55604222821203941</v>
      </c>
      <c r="AF92" s="42">
        <f t="shared" si="27"/>
        <v>0.56264119300250592</v>
      </c>
      <c r="AG92" s="42">
        <f t="shared" si="28"/>
        <v>0.54698581560283688</v>
      </c>
      <c r="AH92" s="43">
        <v>0.58750868577885351</v>
      </c>
      <c r="AI92" s="43">
        <v>0.44389545372143474</v>
      </c>
      <c r="AJ92" s="43">
        <v>0.50507802823879111</v>
      </c>
      <c r="AK92" s="33">
        <v>0.47639225181598066</v>
      </c>
      <c r="AL92" s="33">
        <v>0.13602880935117787</v>
      </c>
      <c r="AM92" s="33">
        <v>0.58499921738386729</v>
      </c>
      <c r="AN92" s="33">
        <v>0.71758139534883725</v>
      </c>
      <c r="AO92" s="33">
        <v>0.44013251301467138</v>
      </c>
      <c r="AP92" s="33">
        <v>0.61265094882116156</v>
      </c>
      <c r="AQ92" s="33">
        <v>0.74495541999061454</v>
      </c>
      <c r="AR92" s="33">
        <v>0.64194817214252653</v>
      </c>
      <c r="AS92" s="33">
        <v>0.73519458544839267</v>
      </c>
      <c r="AT92" s="33">
        <v>0.57262658227848096</v>
      </c>
      <c r="AU92" s="33">
        <v>0.22547914317925649</v>
      </c>
      <c r="AV92" s="33">
        <v>0</v>
      </c>
      <c r="AW92" s="33">
        <v>0</v>
      </c>
      <c r="AX92" s="33">
        <v>1</v>
      </c>
      <c r="AY92" s="33">
        <v>1</v>
      </c>
      <c r="AZ92" s="33">
        <v>1</v>
      </c>
      <c r="BA92" s="33">
        <v>0.41666666666666652</v>
      </c>
      <c r="BB92" s="33">
        <v>0.69541778975741231</v>
      </c>
      <c r="BC92" s="33">
        <v>0.53236914600550866</v>
      </c>
      <c r="BD92" s="33">
        <v>0.5735353808686241</v>
      </c>
      <c r="BE92" s="33">
        <v>0.51527890056588521</v>
      </c>
      <c r="BF92" s="33">
        <v>0.62938134457000583</v>
      </c>
      <c r="BG92" s="33">
        <v>0.5106382978723405</v>
      </c>
      <c r="BH92" s="33">
        <v>0.58333333333333326</v>
      </c>
    </row>
    <row r="93" spans="1:60" x14ac:dyDescent="0.25">
      <c r="A93" s="34" t="s">
        <v>1049</v>
      </c>
      <c r="B93" s="34" t="s">
        <v>1050</v>
      </c>
      <c r="C93" s="62">
        <f t="shared" si="31"/>
        <v>0.497991398397581</v>
      </c>
      <c r="D93" s="62">
        <f t="shared" si="31"/>
        <v>0.49920856698665861</v>
      </c>
      <c r="E93" s="62">
        <f t="shared" si="31"/>
        <v>0.49235981458702022</v>
      </c>
      <c r="F93" s="62">
        <f t="shared" si="30"/>
        <v>0.48670905007213577</v>
      </c>
      <c r="G93" s="62">
        <f t="shared" si="30"/>
        <v>0.47774651956822184</v>
      </c>
      <c r="H93" s="62">
        <f t="shared" si="30"/>
        <v>0.48672091763841474</v>
      </c>
      <c r="I93" s="62">
        <f t="shared" si="15"/>
        <v>0.49073552148291949</v>
      </c>
      <c r="J93" s="62">
        <f t="shared" si="15"/>
        <v>0.48589221640988695</v>
      </c>
      <c r="K93" s="62">
        <f t="shared" si="15"/>
        <v>0.47124949265187766</v>
      </c>
      <c r="L93" s="42">
        <f t="shared" si="17"/>
        <v>0.52925393691461431</v>
      </c>
      <c r="M93" s="43">
        <f t="shared" si="18"/>
        <v>0.51583254902969944</v>
      </c>
      <c r="N93" s="43">
        <v>0.44473964377436703</v>
      </c>
      <c r="O93" s="43">
        <v>0.44881469692026305</v>
      </c>
      <c r="P93" s="43">
        <v>0.42551335250508898</v>
      </c>
      <c r="Q93" s="43">
        <v>0.40554179853016997</v>
      </c>
      <c r="R93" s="43">
        <v>0.37219922481157403</v>
      </c>
      <c r="S93" s="43">
        <v>0.40558452520909505</v>
      </c>
      <c r="T93" s="43">
        <v>0.41984652937926903</v>
      </c>
      <c r="U93" s="43">
        <v>0.40259258561266903</v>
      </c>
      <c r="V93" s="43">
        <v>0.34646111619270398</v>
      </c>
      <c r="W93" s="43">
        <f t="shared" si="19"/>
        <v>0.58142379275352873</v>
      </c>
      <c r="X93" s="43">
        <f t="shared" si="29"/>
        <v>0.4770840810757</v>
      </c>
      <c r="Y93" s="42">
        <f t="shared" si="20"/>
        <v>0.53383381582818623</v>
      </c>
      <c r="Z93" s="42">
        <f t="shared" si="21"/>
        <v>0.41211418060824168</v>
      </c>
      <c r="AA93" s="42">
        <f t="shared" si="22"/>
        <v>0.61821077066023467</v>
      </c>
      <c r="AB93" s="42">
        <f t="shared" si="23"/>
        <v>0.76153640391745225</v>
      </c>
      <c r="AC93" s="42">
        <f t="shared" si="24"/>
        <v>1.5783540022547709E-2</v>
      </c>
      <c r="AD93" s="42">
        <f t="shared" si="25"/>
        <v>0.77777777777777779</v>
      </c>
      <c r="AE93" s="42">
        <f t="shared" si="26"/>
        <v>0.63769092542677464</v>
      </c>
      <c r="AF93" s="42">
        <f t="shared" si="27"/>
        <v>0.62009594912322863</v>
      </c>
      <c r="AG93" s="42">
        <f t="shared" si="28"/>
        <v>0.41156914893617019</v>
      </c>
      <c r="AH93" s="43">
        <v>0.63813522527310662</v>
      </c>
      <c r="AI93" s="43">
        <v>0.30644276419807576</v>
      </c>
      <c r="AJ93" s="43">
        <v>0.65692345801337626</v>
      </c>
      <c r="AK93" s="33">
        <v>0.71065375302663458</v>
      </c>
      <c r="AL93" s="33">
        <v>0.11357460818984876</v>
      </c>
      <c r="AM93" s="33">
        <v>0.64062893145484712</v>
      </c>
      <c r="AN93" s="33">
        <v>0.71758139534883725</v>
      </c>
      <c r="AO93" s="33">
        <v>0.56034074775201148</v>
      </c>
      <c r="AP93" s="33">
        <v>0.61161587119033933</v>
      </c>
      <c r="AQ93" s="33">
        <v>0.56088690755513837</v>
      </c>
      <c r="AR93" s="33">
        <v>0.71552521980564576</v>
      </c>
      <c r="AS93" s="33">
        <v>0.89234348561759702</v>
      </c>
      <c r="AT93" s="33">
        <v>0.67674050632911387</v>
      </c>
      <c r="AU93" s="33">
        <v>4.7350620067643123E-2</v>
      </c>
      <c r="AV93" s="33">
        <v>0</v>
      </c>
      <c r="AW93" s="33">
        <v>0</v>
      </c>
      <c r="AX93" s="33">
        <v>0.33333333333333343</v>
      </c>
      <c r="AY93" s="33">
        <v>1</v>
      </c>
      <c r="AZ93" s="33">
        <v>1</v>
      </c>
      <c r="BA93" s="33">
        <v>0.66666666666666663</v>
      </c>
      <c r="BB93" s="33">
        <v>0.60871518418688253</v>
      </c>
      <c r="BC93" s="33">
        <v>0.29063360881542655</v>
      </c>
      <c r="BD93" s="33">
        <v>0.6901637126234611</v>
      </c>
      <c r="BE93" s="33">
        <v>0.84300727566693612</v>
      </c>
      <c r="BF93" s="33">
        <v>0.65657919938709075</v>
      </c>
      <c r="BG93" s="33">
        <v>0.5106382978723405</v>
      </c>
      <c r="BH93" s="33">
        <v>0.31249999999999989</v>
      </c>
    </row>
    <row r="94" spans="1:60" x14ac:dyDescent="0.25">
      <c r="A94" s="34" t="s">
        <v>1051</v>
      </c>
      <c r="B94" s="34" t="s">
        <v>1052</v>
      </c>
      <c r="C94" s="62">
        <f t="shared" si="31"/>
        <v>0.53200039516408515</v>
      </c>
      <c r="D94" s="62">
        <f t="shared" si="31"/>
        <v>0.5331399262197849</v>
      </c>
      <c r="E94" s="62">
        <f t="shared" si="31"/>
        <v>0.52673254560253768</v>
      </c>
      <c r="F94" s="62">
        <f t="shared" si="30"/>
        <v>0.52145439589563847</v>
      </c>
      <c r="G94" s="62">
        <f t="shared" si="30"/>
        <v>0.51309913714243749</v>
      </c>
      <c r="H94" s="62">
        <f t="shared" si="30"/>
        <v>0.52146547272426869</v>
      </c>
      <c r="I94" s="62">
        <f t="shared" si="15"/>
        <v>0.52521456531771604</v>
      </c>
      <c r="J94" s="62">
        <f t="shared" si="15"/>
        <v>0.52069207171271281</v>
      </c>
      <c r="K94" s="62">
        <f t="shared" si="15"/>
        <v>0.50705529471786071</v>
      </c>
      <c r="L94" s="42">
        <f t="shared" si="17"/>
        <v>0.63416255404545041</v>
      </c>
      <c r="M94" s="43">
        <f t="shared" si="18"/>
        <v>0.49911698651114894</v>
      </c>
      <c r="N94" s="43">
        <v>0.44473964377436703</v>
      </c>
      <c r="O94" s="43">
        <v>0.44881469692026305</v>
      </c>
      <c r="P94" s="43">
        <v>0.42551335250508898</v>
      </c>
      <c r="Q94" s="43">
        <v>0.40554179853016997</v>
      </c>
      <c r="R94" s="43">
        <v>0.37219922481157403</v>
      </c>
      <c r="S94" s="43">
        <v>0.40558452520909505</v>
      </c>
      <c r="T94" s="43">
        <v>0.41984652937926903</v>
      </c>
      <c r="U94" s="43">
        <v>0.40259258561266903</v>
      </c>
      <c r="V94" s="43">
        <v>0.34646111619270398</v>
      </c>
      <c r="W94" s="43">
        <f t="shared" si="19"/>
        <v>0.57621655311913289</v>
      </c>
      <c r="X94" s="43">
        <f t="shared" si="29"/>
        <v>0.69210855497176793</v>
      </c>
      <c r="Y94" s="42">
        <f t="shared" si="20"/>
        <v>0.58499879047687953</v>
      </c>
      <c r="Z94" s="42">
        <f t="shared" si="21"/>
        <v>0.46522717715549278</v>
      </c>
      <c r="AA94" s="42">
        <f t="shared" si="22"/>
        <v>0.64113038999473171</v>
      </c>
      <c r="AB94" s="42">
        <f t="shared" si="23"/>
        <v>0.61350985484942777</v>
      </c>
      <c r="AC94" s="42">
        <f t="shared" si="24"/>
        <v>0.43442314919203362</v>
      </c>
      <c r="AD94" s="42">
        <f t="shared" si="25"/>
        <v>1</v>
      </c>
      <c r="AE94" s="42">
        <f t="shared" si="26"/>
        <v>0.64190251572327051</v>
      </c>
      <c r="AF94" s="42">
        <f t="shared" si="27"/>
        <v>0.59841127798683669</v>
      </c>
      <c r="AG94" s="42">
        <f t="shared" si="28"/>
        <v>0.3998226950354612</v>
      </c>
      <c r="AH94" s="43">
        <v>0.81548982805521797</v>
      </c>
      <c r="AI94" s="43">
        <v>0.24220656814628991</v>
      </c>
      <c r="AJ94" s="43">
        <v>0.69729997522913068</v>
      </c>
      <c r="AK94" s="33">
        <v>0.60411622276029053</v>
      </c>
      <c r="AL94" s="33">
        <v>0.32633813155069502</v>
      </c>
      <c r="AM94" s="33">
        <v>0.80749925525530708</v>
      </c>
      <c r="AN94" s="33">
        <v>0.41748837209302336</v>
      </c>
      <c r="AO94" s="33">
        <v>0.37576904874585915</v>
      </c>
      <c r="AP94" s="33">
        <v>0.78872915468660154</v>
      </c>
      <c r="AQ94" s="33">
        <v>0.81616611919286719</v>
      </c>
      <c r="AR94" s="33">
        <v>0.64888940305414167</v>
      </c>
      <c r="AS94" s="33">
        <v>0.59369712351945847</v>
      </c>
      <c r="AT94" s="33">
        <v>0.5979430379746834</v>
      </c>
      <c r="AU94" s="33">
        <v>0.3032694475761008</v>
      </c>
      <c r="AV94" s="33">
        <v>0</v>
      </c>
      <c r="AW94" s="33">
        <v>1</v>
      </c>
      <c r="AX94" s="33">
        <v>1</v>
      </c>
      <c r="AY94" s="33">
        <v>1</v>
      </c>
      <c r="AZ94" s="33">
        <v>1</v>
      </c>
      <c r="BA94" s="33">
        <v>0.54166666666666663</v>
      </c>
      <c r="BB94" s="33">
        <v>0.74213836477987427</v>
      </c>
      <c r="BC94" s="33">
        <v>0.22865013774104653</v>
      </c>
      <c r="BD94" s="33">
        <v>0.69922879177377906</v>
      </c>
      <c r="BE94" s="33">
        <v>0.75957962813257884</v>
      </c>
      <c r="BF94" s="33">
        <v>0.70618655429994259</v>
      </c>
      <c r="BG94" s="33">
        <v>0.38297872340425554</v>
      </c>
      <c r="BH94" s="33">
        <v>0.4166666666666668</v>
      </c>
    </row>
    <row r="95" spans="1:60" x14ac:dyDescent="0.25">
      <c r="A95" s="34" t="s">
        <v>1053</v>
      </c>
      <c r="B95" s="34" t="s">
        <v>1054</v>
      </c>
      <c r="C95" s="62">
        <f t="shared" si="31"/>
        <v>0.54590134473583252</v>
      </c>
      <c r="D95" s="62">
        <f t="shared" si="31"/>
        <v>0.54701191820588813</v>
      </c>
      <c r="E95" s="62">
        <f t="shared" si="31"/>
        <v>0.54076892692403944</v>
      </c>
      <c r="F95" s="62">
        <f t="shared" si="30"/>
        <v>0.53562911116605005</v>
      </c>
      <c r="G95" s="62">
        <f t="shared" si="30"/>
        <v>0.52749841920707352</v>
      </c>
      <c r="H95" s="62">
        <f t="shared" si="30"/>
        <v>0.53563989486705765</v>
      </c>
      <c r="I95" s="62">
        <f t="shared" si="15"/>
        <v>0.53929045731546654</v>
      </c>
      <c r="J95" s="62">
        <f t="shared" si="15"/>
        <v>0.534886989254856</v>
      </c>
      <c r="K95" s="62">
        <f t="shared" si="15"/>
        <v>0.52162144284055667</v>
      </c>
      <c r="L95" s="42">
        <f t="shared" si="17"/>
        <v>0.57354674767547154</v>
      </c>
      <c r="M95" s="43">
        <f t="shared" si="18"/>
        <v>0.60603268280413625</v>
      </c>
      <c r="N95" s="43">
        <v>0.44473964377436703</v>
      </c>
      <c r="O95" s="43">
        <v>0.44881469692026305</v>
      </c>
      <c r="P95" s="43">
        <v>0.42551335250508898</v>
      </c>
      <c r="Q95" s="43">
        <v>0.40554179853016997</v>
      </c>
      <c r="R95" s="43">
        <v>0.37219922481157403</v>
      </c>
      <c r="S95" s="43">
        <v>0.40558452520909505</v>
      </c>
      <c r="T95" s="43">
        <v>0.41984652937926903</v>
      </c>
      <c r="U95" s="43">
        <v>0.40259258561266903</v>
      </c>
      <c r="V95" s="43">
        <v>0.34646111619270398</v>
      </c>
      <c r="W95" s="43">
        <f t="shared" si="19"/>
        <v>0.49831113787274861</v>
      </c>
      <c r="X95" s="43">
        <f t="shared" si="29"/>
        <v>0.64878235747819446</v>
      </c>
      <c r="Y95" s="42">
        <f t="shared" si="20"/>
        <v>0.65249676063297846</v>
      </c>
      <c r="Z95" s="42">
        <f t="shared" si="21"/>
        <v>0.57333570563686098</v>
      </c>
      <c r="AA95" s="42">
        <f t="shared" si="22"/>
        <v>0.4726637683442319</v>
      </c>
      <c r="AB95" s="42">
        <f t="shared" si="23"/>
        <v>0.29474831687692321</v>
      </c>
      <c r="AC95" s="42">
        <f t="shared" si="24"/>
        <v>0.40022547914317891</v>
      </c>
      <c r="AD95" s="42">
        <f t="shared" si="25"/>
        <v>0.88888888888888895</v>
      </c>
      <c r="AE95" s="42">
        <f t="shared" si="26"/>
        <v>0.6572327044025158</v>
      </c>
      <c r="AF95" s="42">
        <f t="shared" si="27"/>
        <v>0.75971607482813064</v>
      </c>
      <c r="AG95" s="42">
        <f t="shared" si="28"/>
        <v>0.45234929078014185</v>
      </c>
      <c r="AH95" s="43">
        <v>0.74040411019983476</v>
      </c>
      <c r="AI95" s="43">
        <v>0.34713323635106985</v>
      </c>
      <c r="AJ95" s="43">
        <v>0.86995293534803075</v>
      </c>
      <c r="AK95" s="33">
        <v>0.77572639225181594</v>
      </c>
      <c r="AL95" s="33">
        <v>0.37094501902190596</v>
      </c>
      <c r="AM95" s="33">
        <v>0.40054233061820138</v>
      </c>
      <c r="AN95" s="33">
        <v>0.31293023255813962</v>
      </c>
      <c r="AO95" s="33">
        <v>0.31377188831045916</v>
      </c>
      <c r="AP95" s="33">
        <v>0.86141460609545728</v>
      </c>
      <c r="AQ95" s="33">
        <v>0.47465978413890186</v>
      </c>
      <c r="AR95" s="33">
        <v>0</v>
      </c>
      <c r="AS95" s="33">
        <v>0.50592216582064309</v>
      </c>
      <c r="AT95" s="33">
        <v>0.3783227848101266</v>
      </c>
      <c r="AU95" s="33">
        <v>0.20067643742953656</v>
      </c>
      <c r="AV95" s="33">
        <v>1</v>
      </c>
      <c r="AW95" s="33">
        <v>0</v>
      </c>
      <c r="AX95" s="33">
        <v>0.66666666666666674</v>
      </c>
      <c r="AY95" s="33">
        <v>1</v>
      </c>
      <c r="AZ95" s="33">
        <v>1</v>
      </c>
      <c r="BA95" s="33">
        <v>0.49999999999999989</v>
      </c>
      <c r="BB95" s="33">
        <v>0.81446540880503171</v>
      </c>
      <c r="BC95" s="33">
        <v>0.55785123966942118</v>
      </c>
      <c r="BD95" s="33">
        <v>0.97591665539169281</v>
      </c>
      <c r="BE95" s="33">
        <v>0.70735650767987068</v>
      </c>
      <c r="BF95" s="33">
        <v>0.7977398965715381</v>
      </c>
      <c r="BG95" s="33">
        <v>0.42553191489361697</v>
      </c>
      <c r="BH95" s="33">
        <v>0.47916666666666669</v>
      </c>
    </row>
    <row r="96" spans="1:60" x14ac:dyDescent="0.25">
      <c r="A96" s="34" t="s">
        <v>1055</v>
      </c>
      <c r="B96" s="34" t="s">
        <v>1056</v>
      </c>
      <c r="C96" s="62">
        <f t="shared" si="31"/>
        <v>0.64329329921519762</v>
      </c>
      <c r="D96" s="62">
        <f t="shared" si="31"/>
        <v>0.63650479707773755</v>
      </c>
      <c r="E96" s="62">
        <f t="shared" si="31"/>
        <v>0.62197182938826634</v>
      </c>
      <c r="F96" s="62">
        <f t="shared" si="30"/>
        <v>0.60520104067071923</v>
      </c>
      <c r="G96" s="62">
        <f t="shared" si="30"/>
        <v>0.5956027731593927</v>
      </c>
      <c r="H96" s="62">
        <f t="shared" si="30"/>
        <v>0.6323016505207808</v>
      </c>
      <c r="I96" s="62">
        <f t="shared" si="15"/>
        <v>0.60753047706176133</v>
      </c>
      <c r="J96" s="62">
        <f t="shared" si="15"/>
        <v>0.59373156667664051</v>
      </c>
      <c r="K96" s="62">
        <f t="shared" si="15"/>
        <v>0.57769294252397774</v>
      </c>
      <c r="L96" s="42">
        <f t="shared" si="17"/>
        <v>0.54972308487103638</v>
      </c>
      <c r="M96" s="43">
        <f t="shared" si="18"/>
        <v>0.54116061876462962</v>
      </c>
      <c r="N96" s="43">
        <v>0.80400778722546107</v>
      </c>
      <c r="O96" s="43">
        <v>0.78763239240489302</v>
      </c>
      <c r="P96" s="43">
        <v>0.75199506984970199</v>
      </c>
      <c r="Q96" s="43">
        <v>0.70975672893372799</v>
      </c>
      <c r="R96" s="43">
        <v>0.68496547762840199</v>
      </c>
      <c r="S96" s="43">
        <v>0.777409703566878</v>
      </c>
      <c r="T96" s="43">
        <v>0.71570214269777199</v>
      </c>
      <c r="U96" s="43">
        <v>0.68007443354219399</v>
      </c>
      <c r="V96" s="43">
        <v>0.63728888491943203</v>
      </c>
      <c r="W96" s="43">
        <f t="shared" si="19"/>
        <v>0.54900512976932758</v>
      </c>
      <c r="X96" s="43">
        <f t="shared" si="29"/>
        <v>0.55044103997274529</v>
      </c>
      <c r="Y96" s="42">
        <f t="shared" si="20"/>
        <v>0.54556825824721822</v>
      </c>
      <c r="Z96" s="42">
        <f t="shared" si="21"/>
        <v>0.37823749431322212</v>
      </c>
      <c r="AA96" s="42">
        <f t="shared" si="22"/>
        <v>0.64324604537826857</v>
      </c>
      <c r="AB96" s="42">
        <f t="shared" si="23"/>
        <v>0.62896872113860136</v>
      </c>
      <c r="AC96" s="42">
        <f t="shared" si="24"/>
        <v>0.36414881623449813</v>
      </c>
      <c r="AD96" s="42">
        <f t="shared" si="25"/>
        <v>0.66666666666666663</v>
      </c>
      <c r="AE96" s="42">
        <f t="shared" si="26"/>
        <v>0.62050763701707101</v>
      </c>
      <c r="AF96" s="42">
        <f t="shared" si="27"/>
        <v>0.62088506731649318</v>
      </c>
      <c r="AG96" s="42">
        <f t="shared" si="28"/>
        <v>0.46143617021276601</v>
      </c>
      <c r="AH96" s="43">
        <v>0.72005715297559825</v>
      </c>
      <c r="AI96" s="43">
        <v>0.3072842331111148</v>
      </c>
      <c r="AJ96" s="43">
        <v>0.60936338865494166</v>
      </c>
      <c r="AK96" s="33">
        <v>0.65345036319612593</v>
      </c>
      <c r="AL96" s="33">
        <v>0.10302462543031835</v>
      </c>
      <c r="AM96" s="33">
        <v>0.66154089798899285</v>
      </c>
      <c r="AN96" s="33">
        <v>0.71888372093023267</v>
      </c>
      <c r="AO96" s="33">
        <v>0.57075248461902506</v>
      </c>
      <c r="AP96" s="33">
        <v>0.69407705577918344</v>
      </c>
      <c r="AQ96" s="33">
        <v>0.57097606757390895</v>
      </c>
      <c r="AR96" s="33">
        <v>0.47582137899120774</v>
      </c>
      <c r="AS96" s="33">
        <v>0.94098984771573579</v>
      </c>
      <c r="AT96" s="33">
        <v>0.47009493670886054</v>
      </c>
      <c r="AU96" s="33">
        <v>9.244644870349443E-2</v>
      </c>
      <c r="AV96" s="33">
        <v>0</v>
      </c>
      <c r="AW96" s="33">
        <v>1</v>
      </c>
      <c r="AX96" s="33">
        <v>1</v>
      </c>
      <c r="AY96" s="33">
        <v>1</v>
      </c>
      <c r="AZ96" s="33">
        <v>0</v>
      </c>
      <c r="BA96" s="33">
        <v>0.41666666666666652</v>
      </c>
      <c r="BB96" s="33">
        <v>0.82434860736747539</v>
      </c>
      <c r="BC96" s="33">
        <v>0.28581267217630763</v>
      </c>
      <c r="BD96" s="33">
        <v>0.76539033960221903</v>
      </c>
      <c r="BE96" s="33">
        <v>0.7590945836701698</v>
      </c>
      <c r="BF96" s="33">
        <v>0.67324267381727643</v>
      </c>
      <c r="BG96" s="33">
        <v>0.29787234042553201</v>
      </c>
      <c r="BH96" s="33">
        <v>0.625</v>
      </c>
    </row>
    <row r="97" spans="1:60" x14ac:dyDescent="0.25">
      <c r="A97" s="34" t="s">
        <v>1057</v>
      </c>
      <c r="B97" s="34" t="s">
        <v>1058</v>
      </c>
      <c r="C97" s="62">
        <f t="shared" si="31"/>
        <v>0.59704360296040127</v>
      </c>
      <c r="D97" s="62">
        <f t="shared" si="31"/>
        <v>0.58972294488491395</v>
      </c>
      <c r="E97" s="62">
        <f t="shared" si="31"/>
        <v>0.5740067522018798</v>
      </c>
      <c r="F97" s="62">
        <f t="shared" si="30"/>
        <v>0.5557905132778761</v>
      </c>
      <c r="G97" s="62">
        <f t="shared" si="30"/>
        <v>0.54532326047576818</v>
      </c>
      <c r="H97" s="62">
        <f t="shared" si="30"/>
        <v>0.58518387902612889</v>
      </c>
      <c r="I97" s="62">
        <f t="shared" si="15"/>
        <v>0.55832613728864144</v>
      </c>
      <c r="J97" s="62">
        <f t="shared" si="15"/>
        <v>0.54327890469726636</v>
      </c>
      <c r="K97" s="62">
        <f t="shared" si="15"/>
        <v>0.52570327263844896</v>
      </c>
      <c r="L97" s="42">
        <f t="shared" si="17"/>
        <v>0.56135556546210763</v>
      </c>
      <c r="M97" s="43">
        <f t="shared" si="18"/>
        <v>0.32838178910500904</v>
      </c>
      <c r="N97" s="43">
        <v>0.80400778722546107</v>
      </c>
      <c r="O97" s="43">
        <v>0.78763239240489302</v>
      </c>
      <c r="P97" s="43">
        <v>0.75199506984970199</v>
      </c>
      <c r="Q97" s="43">
        <v>0.70975672893372799</v>
      </c>
      <c r="R97" s="43">
        <v>0.68496547762840199</v>
      </c>
      <c r="S97" s="43">
        <v>0.777409703566878</v>
      </c>
      <c r="T97" s="43">
        <v>0.71570214269777199</v>
      </c>
      <c r="U97" s="43">
        <v>0.68007443354219399</v>
      </c>
      <c r="V97" s="43">
        <v>0.63728888491943203</v>
      </c>
      <c r="W97" s="43">
        <f t="shared" si="19"/>
        <v>0.59482936560732835</v>
      </c>
      <c r="X97" s="43">
        <f t="shared" si="29"/>
        <v>0.52788176531688691</v>
      </c>
      <c r="Y97" s="42">
        <f t="shared" si="20"/>
        <v>0.64885548492124245</v>
      </c>
      <c r="Z97" s="42">
        <f t="shared" si="21"/>
        <v>0.33794437065124983</v>
      </c>
      <c r="AA97" s="42">
        <f t="shared" si="22"/>
        <v>0.64761726193958546</v>
      </c>
      <c r="AB97" s="42">
        <f t="shared" si="23"/>
        <v>0.74490034491723567</v>
      </c>
      <c r="AC97" s="42">
        <f t="shared" si="24"/>
        <v>0.37091319052987637</v>
      </c>
      <c r="AD97" s="42">
        <f t="shared" si="25"/>
        <v>0.55555555555555558</v>
      </c>
      <c r="AE97" s="42">
        <f t="shared" si="26"/>
        <v>0.65717654986522878</v>
      </c>
      <c r="AF97" s="42">
        <f t="shared" si="27"/>
        <v>0.47724230161427339</v>
      </c>
      <c r="AG97" s="42">
        <f t="shared" si="28"/>
        <v>0.17952127659574463</v>
      </c>
      <c r="AH97" s="43">
        <v>0.71927207159423057</v>
      </c>
      <c r="AI97" s="43">
        <v>0.60009596850514191</v>
      </c>
      <c r="AJ97" s="43">
        <v>0.62719841466435478</v>
      </c>
      <c r="AK97" s="33">
        <v>0.5759685230024213</v>
      </c>
      <c r="AL97" s="33">
        <v>9.9920218300078384E-2</v>
      </c>
      <c r="AM97" s="33">
        <v>0.87336697130720753</v>
      </c>
      <c r="AN97" s="33">
        <v>0.71888372093023267</v>
      </c>
      <c r="AO97" s="33">
        <v>0.20586843350686237</v>
      </c>
      <c r="AP97" s="33">
        <v>0.56561242093156983</v>
      </c>
      <c r="AQ97" s="33">
        <v>0.87435476302205517</v>
      </c>
      <c r="AR97" s="33">
        <v>0.82623785284590467</v>
      </c>
      <c r="AS97" s="33">
        <v>0.78045685279187826</v>
      </c>
      <c r="AT97" s="33">
        <v>0.62800632911392407</v>
      </c>
      <c r="AU97" s="33">
        <v>0.11273957158962908</v>
      </c>
      <c r="AV97" s="33">
        <v>0</v>
      </c>
      <c r="AW97" s="33">
        <v>1</v>
      </c>
      <c r="AX97" s="33">
        <v>0.66666666666666674</v>
      </c>
      <c r="AY97" s="33">
        <v>1</v>
      </c>
      <c r="AZ97" s="33">
        <v>0</v>
      </c>
      <c r="BA97" s="33">
        <v>0.87499999999999989</v>
      </c>
      <c r="BB97" s="33">
        <v>0.43935309973045772</v>
      </c>
      <c r="BC97" s="33">
        <v>0.21556473829201095</v>
      </c>
      <c r="BD97" s="33">
        <v>0.63753213367609263</v>
      </c>
      <c r="BE97" s="33">
        <v>0.67146321746160065</v>
      </c>
      <c r="BF97" s="33">
        <v>0.38440911702738945</v>
      </c>
      <c r="BG97" s="33">
        <v>0.23404255319148926</v>
      </c>
      <c r="BH97" s="33">
        <v>0.125</v>
      </c>
    </row>
    <row r="98" spans="1:60" x14ac:dyDescent="0.25">
      <c r="A98" s="34" t="s">
        <v>1059</v>
      </c>
      <c r="B98" s="34" t="s">
        <v>1060</v>
      </c>
      <c r="C98" s="62">
        <f t="shared" si="31"/>
        <v>0.63956139597233863</v>
      </c>
      <c r="D98" s="62">
        <f t="shared" si="31"/>
        <v>0.63273285603474438</v>
      </c>
      <c r="E98" s="62">
        <f t="shared" si="31"/>
        <v>0.61811120921360052</v>
      </c>
      <c r="F98" s="62">
        <f t="shared" si="30"/>
        <v>0.6012327419825324</v>
      </c>
      <c r="G98" s="62">
        <f t="shared" si="30"/>
        <v>0.59157009204157007</v>
      </c>
      <c r="H98" s="62">
        <f t="shared" si="30"/>
        <v>0.62850448499132949</v>
      </c>
      <c r="I98" s="62">
        <f t="shared" si="15"/>
        <v>0.60357749375022607</v>
      </c>
      <c r="J98" s="62">
        <f t="shared" si="15"/>
        <v>0.58968608909419817</v>
      </c>
      <c r="K98" s="62">
        <f t="shared" si="15"/>
        <v>0.57353434617721422</v>
      </c>
      <c r="L98" s="42">
        <f t="shared" si="17"/>
        <v>0.55727327706042007</v>
      </c>
      <c r="M98" s="43">
        <f t="shared" si="18"/>
        <v>0.51974446722931988</v>
      </c>
      <c r="N98" s="43">
        <v>0.80400778722546107</v>
      </c>
      <c r="O98" s="43">
        <v>0.78763239240489302</v>
      </c>
      <c r="P98" s="43">
        <v>0.75199506984970199</v>
      </c>
      <c r="Q98" s="43">
        <v>0.70975672893372799</v>
      </c>
      <c r="R98" s="43">
        <v>0.68496547762840199</v>
      </c>
      <c r="S98" s="43">
        <v>0.777409703566878</v>
      </c>
      <c r="T98" s="43">
        <v>0.71570214269777199</v>
      </c>
      <c r="U98" s="43">
        <v>0.68007443354219399</v>
      </c>
      <c r="V98" s="43">
        <v>0.63728888491943203</v>
      </c>
      <c r="W98" s="43">
        <f t="shared" si="19"/>
        <v>0.56812838214960615</v>
      </c>
      <c r="X98" s="43">
        <f t="shared" si="29"/>
        <v>0.54641817197123399</v>
      </c>
      <c r="Y98" s="42">
        <f t="shared" si="20"/>
        <v>0.53510906745658371</v>
      </c>
      <c r="Z98" s="42">
        <f t="shared" si="21"/>
        <v>0.35325177791669315</v>
      </c>
      <c r="AA98" s="42">
        <f t="shared" si="22"/>
        <v>0.56512944771810525</v>
      </c>
      <c r="AB98" s="42">
        <f t="shared" si="23"/>
        <v>0.81902323550704237</v>
      </c>
      <c r="AC98" s="42">
        <f t="shared" si="24"/>
        <v>0.34084930477264158</v>
      </c>
      <c r="AD98" s="42">
        <f t="shared" si="25"/>
        <v>0.66666666666666663</v>
      </c>
      <c r="AE98" s="42">
        <f t="shared" si="26"/>
        <v>0.6317385444743937</v>
      </c>
      <c r="AF98" s="42">
        <f t="shared" si="27"/>
        <v>0.45903680679906533</v>
      </c>
      <c r="AG98" s="42">
        <f t="shared" si="28"/>
        <v>0.58045212765957444</v>
      </c>
      <c r="AH98" s="43">
        <v>0.48213317323928812</v>
      </c>
      <c r="AI98" s="43">
        <v>0.57699635759219192</v>
      </c>
      <c r="AJ98" s="43">
        <v>0.54619767153827092</v>
      </c>
      <c r="AK98" s="33">
        <v>0.56355932203389836</v>
      </c>
      <c r="AL98" s="33">
        <v>0.1429442337994879</v>
      </c>
      <c r="AM98" s="33">
        <v>0.5608386942739072</v>
      </c>
      <c r="AN98" s="33">
        <v>0.71888372093023267</v>
      </c>
      <c r="AO98" s="33">
        <v>0.43492664458116437</v>
      </c>
      <c r="AP98" s="33">
        <v>0.28568142610695801</v>
      </c>
      <c r="AQ98" s="33">
        <v>0.82531675269826366</v>
      </c>
      <c r="AR98" s="33">
        <v>0.77105506709856564</v>
      </c>
      <c r="AS98" s="33">
        <v>0.87161590524534649</v>
      </c>
      <c r="AT98" s="33">
        <v>0.81439873417721509</v>
      </c>
      <c r="AU98" s="33">
        <v>2.2547914317924828E-2</v>
      </c>
      <c r="AV98" s="33">
        <v>0</v>
      </c>
      <c r="AW98" s="33">
        <v>1</v>
      </c>
      <c r="AX98" s="33">
        <v>1</v>
      </c>
      <c r="AY98" s="33">
        <v>1</v>
      </c>
      <c r="AZ98" s="33">
        <v>0</v>
      </c>
      <c r="BA98" s="33">
        <v>0.58333333333333326</v>
      </c>
      <c r="BB98" s="33">
        <v>0.68014375561545404</v>
      </c>
      <c r="BC98" s="33">
        <v>0.33126721763085432</v>
      </c>
      <c r="BD98" s="33">
        <v>0.42443512379921527</v>
      </c>
      <c r="BE98" s="33">
        <v>0.59854486661277284</v>
      </c>
      <c r="BF98" s="33">
        <v>0.4819000191534189</v>
      </c>
      <c r="BG98" s="33">
        <v>0.72340425531914887</v>
      </c>
      <c r="BH98" s="33">
        <v>0.43750000000000011</v>
      </c>
    </row>
    <row r="99" spans="1:60" x14ac:dyDescent="0.25">
      <c r="A99" s="34" t="s">
        <v>1061</v>
      </c>
      <c r="B99" s="34" t="s">
        <v>1062</v>
      </c>
      <c r="C99" s="62">
        <f t="shared" si="31"/>
        <v>0.43834996092079159</v>
      </c>
      <c r="D99" s="62">
        <f t="shared" si="31"/>
        <v>0.43973224661622723</v>
      </c>
      <c r="E99" s="62">
        <f t="shared" si="31"/>
        <v>0.43194148027417578</v>
      </c>
      <c r="F99" s="62">
        <f t="shared" si="30"/>
        <v>0.42548907716109707</v>
      </c>
      <c r="G99" s="62">
        <f t="shared" si="30"/>
        <v>0.41520716795454127</v>
      </c>
      <c r="H99" s="62">
        <f t="shared" si="30"/>
        <v>0.42550265219862238</v>
      </c>
      <c r="I99" s="62">
        <f t="shared" si="15"/>
        <v>0.4300890691547441</v>
      </c>
      <c r="J99" s="62">
        <f t="shared" si="15"/>
        <v>0.42455447392412871</v>
      </c>
      <c r="K99" s="62">
        <f t="shared" si="15"/>
        <v>0.40771477737007927</v>
      </c>
      <c r="L99" s="42">
        <f t="shared" si="17"/>
        <v>0.52663174117041267</v>
      </c>
      <c r="M99" s="43">
        <f t="shared" si="18"/>
        <v>0.31830445102717109</v>
      </c>
      <c r="N99" s="43">
        <v>0.44473964377436703</v>
      </c>
      <c r="O99" s="43">
        <v>0.44881469692026305</v>
      </c>
      <c r="P99" s="43">
        <v>0.42551335250508898</v>
      </c>
      <c r="Q99" s="43">
        <v>0.40554179853016997</v>
      </c>
      <c r="R99" s="43">
        <v>0.37219922481157403</v>
      </c>
      <c r="S99" s="43">
        <v>0.40558452520909505</v>
      </c>
      <c r="T99" s="43">
        <v>0.41984652937926903</v>
      </c>
      <c r="U99" s="43">
        <v>0.40259258561266903</v>
      </c>
      <c r="V99" s="43">
        <v>0.34646111619270398</v>
      </c>
      <c r="W99" s="43">
        <f t="shared" si="19"/>
        <v>0.63212425414713125</v>
      </c>
      <c r="X99" s="43">
        <f t="shared" si="29"/>
        <v>0.42113922819369415</v>
      </c>
      <c r="Y99" s="42">
        <f t="shared" si="20"/>
        <v>0.53320826671684196</v>
      </c>
      <c r="Z99" s="42">
        <f t="shared" si="21"/>
        <v>0.39229037978891124</v>
      </c>
      <c r="AA99" s="42">
        <f t="shared" si="22"/>
        <v>0.7528938677626732</v>
      </c>
      <c r="AB99" s="42">
        <f t="shared" si="23"/>
        <v>0.85010450232009838</v>
      </c>
      <c r="AC99" s="42">
        <f t="shared" si="24"/>
        <v>0.36189402480270577</v>
      </c>
      <c r="AD99" s="42">
        <f t="shared" si="25"/>
        <v>0.22222222222222224</v>
      </c>
      <c r="AE99" s="42">
        <f t="shared" si="26"/>
        <v>0.67930143755615435</v>
      </c>
      <c r="AF99" s="42">
        <f t="shared" si="27"/>
        <v>0.41475606517490948</v>
      </c>
      <c r="AG99" s="42">
        <f t="shared" si="28"/>
        <v>0.22185283687943269</v>
      </c>
      <c r="AH99" s="43">
        <v>0.5341813458338357</v>
      </c>
      <c r="AI99" s="43">
        <v>0.4667315395284809</v>
      </c>
      <c r="AJ99" s="43">
        <v>0.59871191478820907</v>
      </c>
      <c r="AK99" s="33">
        <v>0.61168280871670699</v>
      </c>
      <c r="AL99" s="33">
        <v>0.17289795086111553</v>
      </c>
      <c r="AM99" s="33">
        <v>0.9338843035899046</v>
      </c>
      <c r="AN99" s="33">
        <v>0.81469767441860463</v>
      </c>
      <c r="AO99" s="33">
        <v>0.59204921911973496</v>
      </c>
      <c r="AP99" s="33">
        <v>0.59183438757906837</v>
      </c>
      <c r="AQ99" s="33">
        <v>0.83200375410605332</v>
      </c>
      <c r="AR99" s="33">
        <v>0.74340583063396581</v>
      </c>
      <c r="AS99" s="33">
        <v>0.95769881556683589</v>
      </c>
      <c r="AT99" s="33">
        <v>0.84920886075949364</v>
      </c>
      <c r="AU99" s="33">
        <v>8.5682074408117301E-2</v>
      </c>
      <c r="AV99" s="33">
        <v>0</v>
      </c>
      <c r="AW99" s="33">
        <v>1</v>
      </c>
      <c r="AX99" s="33">
        <v>0.66666666666666674</v>
      </c>
      <c r="AY99" s="33">
        <v>0</v>
      </c>
      <c r="AZ99" s="33">
        <v>0</v>
      </c>
      <c r="BA99" s="33">
        <v>0.79166666666666674</v>
      </c>
      <c r="BB99" s="33">
        <v>0.56693620844564208</v>
      </c>
      <c r="BC99" s="33">
        <v>0.39049586776859513</v>
      </c>
      <c r="BD99" s="33">
        <v>0.45541875253686925</v>
      </c>
      <c r="BE99" s="33">
        <v>0.38771220695230396</v>
      </c>
      <c r="BF99" s="33">
        <v>0.42539743344186942</v>
      </c>
      <c r="BG99" s="33">
        <v>0.29787234042553201</v>
      </c>
      <c r="BH99" s="33">
        <v>0.1458333333333334</v>
      </c>
    </row>
    <row r="100" spans="1:60" x14ac:dyDescent="0.25">
      <c r="A100" s="34" t="s">
        <v>1063</v>
      </c>
      <c r="B100" s="34" t="s">
        <v>1064</v>
      </c>
      <c r="C100" s="62">
        <f t="shared" si="31"/>
        <v>0.70445118644528359</v>
      </c>
      <c r="D100" s="62">
        <f t="shared" si="31"/>
        <v>0.69257205992106841</v>
      </c>
      <c r="E100" s="62">
        <f t="shared" si="31"/>
        <v>0.68215748888412908</v>
      </c>
      <c r="F100" s="62">
        <f t="shared" si="30"/>
        <v>0.66226379781497047</v>
      </c>
      <c r="G100" s="62">
        <f t="shared" si="30"/>
        <v>0.65292911980389212</v>
      </c>
      <c r="H100" s="62">
        <f t="shared" si="30"/>
        <v>0.69366775646403689</v>
      </c>
      <c r="I100" s="62">
        <f t="shared" si="15"/>
        <v>0.67627582921897345</v>
      </c>
      <c r="J100" s="62">
        <f t="shared" si="15"/>
        <v>0.65798521543566502</v>
      </c>
      <c r="K100" s="62">
        <f t="shared" si="15"/>
        <v>0.63545177439365941</v>
      </c>
      <c r="L100" s="42">
        <f t="shared" si="17"/>
        <v>0.65097410720628535</v>
      </c>
      <c r="M100" s="43">
        <f t="shared" si="18"/>
        <v>0.52041794714546108</v>
      </c>
      <c r="N100" s="43">
        <v>0.89115222900822311</v>
      </c>
      <c r="O100" s="43">
        <v>0.86276650811853706</v>
      </c>
      <c r="P100" s="43">
        <v>0.83750486080679298</v>
      </c>
      <c r="Q100" s="43">
        <v>0.78814839122408997</v>
      </c>
      <c r="R100" s="43">
        <v>0.76442604569680905</v>
      </c>
      <c r="S100" s="43">
        <v>0.86540322512552603</v>
      </c>
      <c r="T100" s="43">
        <v>0.82307038854194503</v>
      </c>
      <c r="U100" s="43">
        <v>0.77732329444370896</v>
      </c>
      <c r="V100" s="43">
        <v>0.71888437566258201</v>
      </c>
      <c r="W100" s="43">
        <f t="shared" si="19"/>
        <v>0.58896283324713616</v>
      </c>
      <c r="X100" s="43">
        <f t="shared" si="29"/>
        <v>0.71298538116543464</v>
      </c>
      <c r="Y100" s="42">
        <f t="shared" si="20"/>
        <v>0.53347135536208523</v>
      </c>
      <c r="Z100" s="42">
        <f t="shared" si="21"/>
        <v>0.44335155510260016</v>
      </c>
      <c r="AA100" s="42">
        <f t="shared" si="22"/>
        <v>0.61793604261511914</v>
      </c>
      <c r="AB100" s="42">
        <f t="shared" si="23"/>
        <v>0.76109237990874001</v>
      </c>
      <c r="AC100" s="42">
        <f t="shared" si="24"/>
        <v>0.69898534385569377</v>
      </c>
      <c r="AD100" s="42">
        <f t="shared" si="25"/>
        <v>1</v>
      </c>
      <c r="AE100" s="42">
        <f t="shared" si="26"/>
        <v>0.43997079964061059</v>
      </c>
      <c r="AF100" s="42">
        <f t="shared" si="27"/>
        <v>0.6090983056384397</v>
      </c>
      <c r="AG100" s="42">
        <f t="shared" si="28"/>
        <v>0.43173758865248235</v>
      </c>
      <c r="AH100" s="43">
        <v>0.87960894448968108</v>
      </c>
      <c r="AI100" s="43">
        <v>0.12432258505954187</v>
      </c>
      <c r="AJ100" s="43">
        <v>0.59648253653703254</v>
      </c>
      <c r="AK100" s="33">
        <v>0.58565375302663436</v>
      </c>
      <c r="AL100" s="33">
        <v>0.30104935717856601</v>
      </c>
      <c r="AM100" s="33">
        <v>0.85659452647922874</v>
      </c>
      <c r="AN100" s="33">
        <v>0.62455813953488371</v>
      </c>
      <c r="AO100" s="33">
        <v>0.59157595835305266</v>
      </c>
      <c r="AP100" s="33">
        <v>0.60529039677975849</v>
      </c>
      <c r="AQ100" s="33">
        <v>0.4116611919286719</v>
      </c>
      <c r="AR100" s="33">
        <v>0.75231374363720505</v>
      </c>
      <c r="AS100" s="33">
        <v>0.93887478849407779</v>
      </c>
      <c r="AT100" s="33">
        <v>0.59208860759493676</v>
      </c>
      <c r="AU100" s="33">
        <v>9.6956031567081366E-2</v>
      </c>
      <c r="AV100" s="33">
        <v>1</v>
      </c>
      <c r="AW100" s="33">
        <v>1</v>
      </c>
      <c r="AX100" s="33">
        <v>1</v>
      </c>
      <c r="AY100" s="33">
        <v>1</v>
      </c>
      <c r="AZ100" s="33">
        <v>1</v>
      </c>
      <c r="BA100" s="33">
        <v>0.54166666666666663</v>
      </c>
      <c r="BB100" s="33">
        <v>0.33827493261455455</v>
      </c>
      <c r="BC100" s="33">
        <v>0.21074380165289308</v>
      </c>
      <c r="BD100" s="33">
        <v>0.74117169530510074</v>
      </c>
      <c r="BE100" s="33">
        <v>0.83977364591754255</v>
      </c>
      <c r="BF100" s="33">
        <v>0.64470407967822252</v>
      </c>
      <c r="BG100" s="33">
        <v>0.44680851063829791</v>
      </c>
      <c r="BH100" s="33">
        <v>0.4166666666666668</v>
      </c>
    </row>
    <row r="101" spans="1:60" x14ac:dyDescent="0.25">
      <c r="A101" s="34" t="s">
        <v>1065</v>
      </c>
      <c r="B101" s="34" t="s">
        <v>1066</v>
      </c>
      <c r="C101" s="62">
        <f t="shared" si="31"/>
        <v>0.67875628496563345</v>
      </c>
      <c r="D101" s="62">
        <f t="shared" si="31"/>
        <v>0.66641929629887875</v>
      </c>
      <c r="E101" s="62">
        <f t="shared" si="31"/>
        <v>0.6555893988899465</v>
      </c>
      <c r="F101" s="62">
        <f t="shared" si="30"/>
        <v>0.6348637319870214</v>
      </c>
      <c r="G101" s="62">
        <f t="shared" si="30"/>
        <v>0.62512003310089637</v>
      </c>
      <c r="H101" s="62">
        <f t="shared" si="30"/>
        <v>0.66755792007437909</v>
      </c>
      <c r="I101" s="62">
        <f t="shared" si="15"/>
        <v>0.64946717968038281</v>
      </c>
      <c r="J101" s="62">
        <f t="shared" si="15"/>
        <v>0.63039921004717248</v>
      </c>
      <c r="K101" s="62">
        <f t="shared" si="15"/>
        <v>0.60684230066486866</v>
      </c>
      <c r="L101" s="42">
        <f t="shared" si="17"/>
        <v>0.63423410202694119</v>
      </c>
      <c r="M101" s="43">
        <f t="shared" si="18"/>
        <v>0.43095834208041256</v>
      </c>
      <c r="N101" s="43">
        <v>0.89115222900822311</v>
      </c>
      <c r="O101" s="43">
        <v>0.86276650811853706</v>
      </c>
      <c r="P101" s="43">
        <v>0.83750486080679298</v>
      </c>
      <c r="Q101" s="43">
        <v>0.78814839122408997</v>
      </c>
      <c r="R101" s="43">
        <v>0.76442604569680905</v>
      </c>
      <c r="S101" s="43">
        <v>0.86540322512552603</v>
      </c>
      <c r="T101" s="43">
        <v>0.82307038854194503</v>
      </c>
      <c r="U101" s="43">
        <v>0.77732329444370896</v>
      </c>
      <c r="V101" s="43">
        <v>0.71888437566258201</v>
      </c>
      <c r="W101" s="43">
        <f t="shared" si="19"/>
        <v>0.61155477087000198</v>
      </c>
      <c r="X101" s="43">
        <f t="shared" si="29"/>
        <v>0.6569134331838804</v>
      </c>
      <c r="Y101" s="42">
        <f t="shared" si="20"/>
        <v>0.58544051581573242</v>
      </c>
      <c r="Z101" s="42">
        <f t="shared" si="21"/>
        <v>0.34053851720560274</v>
      </c>
      <c r="AA101" s="42">
        <f t="shared" si="22"/>
        <v>0.68595668779664387</v>
      </c>
      <c r="AB101" s="42">
        <f t="shared" si="23"/>
        <v>0.83428336266202896</v>
      </c>
      <c r="AC101" s="42">
        <f t="shared" si="24"/>
        <v>0.69034197670048858</v>
      </c>
      <c r="AD101" s="42">
        <f t="shared" si="25"/>
        <v>0.88888888888888895</v>
      </c>
      <c r="AE101" s="42">
        <f t="shared" si="26"/>
        <v>0.39150943396226373</v>
      </c>
      <c r="AF101" s="42">
        <f t="shared" si="27"/>
        <v>0.49267909550834277</v>
      </c>
      <c r="AG101" s="42">
        <f t="shared" si="28"/>
        <v>0.36923758865248235</v>
      </c>
      <c r="AH101" s="43">
        <v>0.70740678413435709</v>
      </c>
      <c r="AI101" s="43">
        <v>0.45664327458358595</v>
      </c>
      <c r="AJ101" s="43">
        <v>0.59227148872925439</v>
      </c>
      <c r="AK101" s="33">
        <v>0.58444309927360782</v>
      </c>
      <c r="AL101" s="33">
        <v>9.6633935137597701E-2</v>
      </c>
      <c r="AM101" s="33">
        <v>0.97479833784869274</v>
      </c>
      <c r="AN101" s="33">
        <v>0.63962790697674421</v>
      </c>
      <c r="AO101" s="33">
        <v>0.57359204921911977</v>
      </c>
      <c r="AP101" s="33">
        <v>0.45727429557216792</v>
      </c>
      <c r="AQ101" s="33">
        <v>0.78449084936649449</v>
      </c>
      <c r="AR101" s="33">
        <v>0.92480333179083762</v>
      </c>
      <c r="AS101" s="33">
        <v>0.74513536379018608</v>
      </c>
      <c r="AT101" s="33">
        <v>0.83291139240506318</v>
      </c>
      <c r="AU101" s="33">
        <v>7.1025930101465518E-2</v>
      </c>
      <c r="AV101" s="33">
        <v>1</v>
      </c>
      <c r="AW101" s="33">
        <v>1</v>
      </c>
      <c r="AX101" s="33">
        <v>0.66666666666666674</v>
      </c>
      <c r="AY101" s="33">
        <v>1</v>
      </c>
      <c r="AZ101" s="33">
        <v>1</v>
      </c>
      <c r="BA101" s="33">
        <v>0.66666666666666663</v>
      </c>
      <c r="BB101" s="33">
        <v>0.11635220125786083</v>
      </c>
      <c r="BC101" s="33">
        <v>0.30922865013774053</v>
      </c>
      <c r="BD101" s="33">
        <v>0.52766878636179138</v>
      </c>
      <c r="BE101" s="33">
        <v>0.5636216653193209</v>
      </c>
      <c r="BF101" s="33">
        <v>0.57019728021451832</v>
      </c>
      <c r="BG101" s="33">
        <v>0.44680851063829791</v>
      </c>
      <c r="BH101" s="33">
        <v>0.2916666666666668</v>
      </c>
    </row>
    <row r="102" spans="1:60" x14ac:dyDescent="0.25">
      <c r="A102" s="34" t="s">
        <v>1067</v>
      </c>
      <c r="B102" s="34" t="s">
        <v>1068</v>
      </c>
      <c r="C102" s="62">
        <f t="shared" si="31"/>
        <v>0.52661223852892192</v>
      </c>
      <c r="D102" s="62">
        <f t="shared" si="31"/>
        <v>0.52431457189305131</v>
      </c>
      <c r="E102" s="62">
        <f t="shared" si="31"/>
        <v>0.51962723647859399</v>
      </c>
      <c r="F102" s="62">
        <f t="shared" si="30"/>
        <v>0.51675854155310585</v>
      </c>
      <c r="G102" s="62">
        <f t="shared" si="30"/>
        <v>0.51326321940506658</v>
      </c>
      <c r="H102" s="62">
        <f t="shared" si="30"/>
        <v>0.52085867529847207</v>
      </c>
      <c r="I102" s="62">
        <f t="shared" si="15"/>
        <v>0.5126125982246621</v>
      </c>
      <c r="J102" s="62">
        <f t="shared" si="15"/>
        <v>0.50485519769660891</v>
      </c>
      <c r="K102" s="62">
        <f t="shared" si="15"/>
        <v>0.50821997307727917</v>
      </c>
      <c r="L102" s="42">
        <f t="shared" si="17"/>
        <v>0.58869471379955773</v>
      </c>
      <c r="M102" s="43">
        <f t="shared" si="18"/>
        <v>0.57039048701826967</v>
      </c>
      <c r="N102" s="43">
        <v>0.40006821432768902</v>
      </c>
      <c r="O102" s="43">
        <v>0.39090988437674701</v>
      </c>
      <c r="P102" s="43">
        <v>0.37165928142151899</v>
      </c>
      <c r="Q102" s="43">
        <v>0.35945986924000001</v>
      </c>
      <c r="R102" s="43">
        <v>0.34410844797072998</v>
      </c>
      <c r="S102" s="43">
        <v>0.37679504468501201</v>
      </c>
      <c r="T102" s="43">
        <v>0.34118653894499601</v>
      </c>
      <c r="U102" s="43">
        <v>0.30451525198196699</v>
      </c>
      <c r="V102" s="43">
        <v>0.32086733999664602</v>
      </c>
      <c r="W102" s="43">
        <f t="shared" si="19"/>
        <v>0.52760670619618777</v>
      </c>
      <c r="X102" s="43">
        <f t="shared" si="29"/>
        <v>0.64978272140292759</v>
      </c>
      <c r="Y102" s="42">
        <f t="shared" si="20"/>
        <v>0.54150168022675704</v>
      </c>
      <c r="Z102" s="42">
        <f t="shared" si="21"/>
        <v>0.25075665859564167</v>
      </c>
      <c r="AA102" s="42">
        <f t="shared" si="22"/>
        <v>0.56475336379765628</v>
      </c>
      <c r="AB102" s="42">
        <f t="shared" si="23"/>
        <v>0.75341512216469597</v>
      </c>
      <c r="AC102" s="42">
        <f t="shared" si="24"/>
        <v>0.36753100338218753</v>
      </c>
      <c r="AD102" s="42">
        <f t="shared" si="25"/>
        <v>1</v>
      </c>
      <c r="AE102" s="42">
        <f t="shared" si="26"/>
        <v>0.58181716082659507</v>
      </c>
      <c r="AF102" s="42">
        <f t="shared" si="27"/>
        <v>0.36130402368192949</v>
      </c>
      <c r="AG102" s="42">
        <f t="shared" si="28"/>
        <v>0.77947695035460995</v>
      </c>
      <c r="AH102" s="43">
        <v>0.86680616970633662</v>
      </c>
      <c r="AI102" s="43">
        <v>0.11068376074356573</v>
      </c>
      <c r="AJ102" s="43">
        <v>0.64701511023036906</v>
      </c>
      <c r="AK102" s="33">
        <v>0.50151331719128334</v>
      </c>
      <c r="AL102" s="33">
        <v>0</v>
      </c>
      <c r="AM102" s="33">
        <v>0.85606536913713971</v>
      </c>
      <c r="AN102" s="33">
        <v>0.3454883720930233</v>
      </c>
      <c r="AO102" s="33">
        <v>8.1874112636062604E-2</v>
      </c>
      <c r="AP102" s="33">
        <v>0.60322024151811393</v>
      </c>
      <c r="AQ102" s="33">
        <v>0.93711872360394166</v>
      </c>
      <c r="AR102" s="33">
        <v>0.69481721425266085</v>
      </c>
      <c r="AS102" s="33">
        <v>0.9274534686971232</v>
      </c>
      <c r="AT102" s="33">
        <v>0.63797468354430364</v>
      </c>
      <c r="AU102" s="33">
        <v>0.10259301014656257</v>
      </c>
      <c r="AV102" s="33">
        <v>0</v>
      </c>
      <c r="AW102" s="33">
        <v>1</v>
      </c>
      <c r="AX102" s="33">
        <v>1</v>
      </c>
      <c r="AY102" s="33">
        <v>1</v>
      </c>
      <c r="AZ102" s="33">
        <v>1</v>
      </c>
      <c r="BA102" s="33">
        <v>0.29166666666666685</v>
      </c>
      <c r="BB102" s="33">
        <v>0.87196765498652329</v>
      </c>
      <c r="BC102" s="33">
        <v>0.23484848484848453</v>
      </c>
      <c r="BD102" s="33">
        <v>0.42024083344608315</v>
      </c>
      <c r="BE102" s="33">
        <v>0.32546483427647532</v>
      </c>
      <c r="BF102" s="33">
        <v>0.464661942156675</v>
      </c>
      <c r="BG102" s="33">
        <v>0.82978723404255328</v>
      </c>
      <c r="BH102" s="33">
        <v>0.72916666666666674</v>
      </c>
    </row>
    <row r="103" spans="1:60" x14ac:dyDescent="0.25">
      <c r="A103" s="34" t="s">
        <v>1069</v>
      </c>
      <c r="B103" s="34" t="s">
        <v>1070</v>
      </c>
      <c r="C103" s="62">
        <f t="shared" si="31"/>
        <v>0.60004862573988293</v>
      </c>
      <c r="D103" s="62">
        <f t="shared" si="31"/>
        <v>0.59276508090483881</v>
      </c>
      <c r="E103" s="62">
        <f t="shared" si="31"/>
        <v>0.57713173625242176</v>
      </c>
      <c r="F103" s="62">
        <f t="shared" si="30"/>
        <v>0.55901733789397789</v>
      </c>
      <c r="G103" s="62">
        <f t="shared" si="30"/>
        <v>0.54861165484549024</v>
      </c>
      <c r="H103" s="62">
        <f t="shared" si="30"/>
        <v>0.58824948932272925</v>
      </c>
      <c r="I103" s="62">
        <f t="shared" si="15"/>
        <v>0.56153839138213846</v>
      </c>
      <c r="J103" s="62">
        <f t="shared" si="15"/>
        <v>0.54657959869121198</v>
      </c>
      <c r="K103" s="62">
        <f t="shared" si="15"/>
        <v>0.52911361755218522</v>
      </c>
      <c r="L103" s="42">
        <f t="shared" si="17"/>
        <v>0.54613973650569481</v>
      </c>
      <c r="M103" s="43">
        <f t="shared" si="18"/>
        <v>0.3680732627573251</v>
      </c>
      <c r="N103" s="43">
        <v>0.80400778722546107</v>
      </c>
      <c r="O103" s="43">
        <v>0.78763239240489302</v>
      </c>
      <c r="P103" s="43">
        <v>0.75199506984970199</v>
      </c>
      <c r="Q103" s="43">
        <v>0.70975672893372799</v>
      </c>
      <c r="R103" s="43">
        <v>0.68496547762840199</v>
      </c>
      <c r="S103" s="43">
        <v>0.777409703566878</v>
      </c>
      <c r="T103" s="43">
        <v>0.71570214269777199</v>
      </c>
      <c r="U103" s="43">
        <v>0.68007443354219399</v>
      </c>
      <c r="V103" s="43">
        <v>0.63728888491943203</v>
      </c>
      <c r="W103" s="43">
        <f t="shared" si="19"/>
        <v>0.56193784633592614</v>
      </c>
      <c r="X103" s="43">
        <f t="shared" si="29"/>
        <v>0.53034162667546347</v>
      </c>
      <c r="Y103" s="42">
        <f t="shared" si="20"/>
        <v>0.45017467719084053</v>
      </c>
      <c r="Z103" s="42">
        <f t="shared" si="21"/>
        <v>0.21100726041462115</v>
      </c>
      <c r="AA103" s="42">
        <f t="shared" si="22"/>
        <v>0.64755479592159892</v>
      </c>
      <c r="AB103" s="42">
        <f t="shared" si="23"/>
        <v>0.9390146518166439</v>
      </c>
      <c r="AC103" s="42">
        <f t="shared" si="24"/>
        <v>0.34761367906801982</v>
      </c>
      <c r="AD103" s="42">
        <f t="shared" si="25"/>
        <v>0.77777777777777779</v>
      </c>
      <c r="AE103" s="42">
        <f t="shared" si="26"/>
        <v>0.46563342318059281</v>
      </c>
      <c r="AF103" s="42">
        <f t="shared" si="27"/>
        <v>0.21952418508911817</v>
      </c>
      <c r="AG103" s="42">
        <f t="shared" si="28"/>
        <v>0.51662234042553201</v>
      </c>
      <c r="AH103" s="43">
        <v>5.2982958741214677E-2</v>
      </c>
      <c r="AI103" s="43">
        <v>0.95669390909585983</v>
      </c>
      <c r="AJ103" s="43">
        <v>0.34084716373544705</v>
      </c>
      <c r="AK103" s="33">
        <v>0.28026634382566584</v>
      </c>
      <c r="AL103" s="33">
        <v>0.14174817700357642</v>
      </c>
      <c r="AM103" s="33">
        <v>0.81321023359846589</v>
      </c>
      <c r="AN103" s="33">
        <v>0.66958139534883732</v>
      </c>
      <c r="AO103" s="33">
        <v>0.77330809275911028</v>
      </c>
      <c r="AP103" s="33">
        <v>2.4611845888441609E-2</v>
      </c>
      <c r="AQ103" s="33">
        <v>0.95706241201313924</v>
      </c>
      <c r="AR103" s="33">
        <v>0.92896807033780648</v>
      </c>
      <c r="AS103" s="33">
        <v>0.91497461928934021</v>
      </c>
      <c r="AT103" s="33">
        <v>0.97310126582278478</v>
      </c>
      <c r="AU103" s="33">
        <v>4.2841037204059476E-2</v>
      </c>
      <c r="AV103" s="33">
        <v>0</v>
      </c>
      <c r="AW103" s="33">
        <v>1</v>
      </c>
      <c r="AX103" s="33">
        <v>0.33333333333333343</v>
      </c>
      <c r="AY103" s="33">
        <v>1</v>
      </c>
      <c r="AZ103" s="33">
        <v>1</v>
      </c>
      <c r="BA103" s="33">
        <v>0.49999999999999989</v>
      </c>
      <c r="BB103" s="33">
        <v>0.43126684636118573</v>
      </c>
      <c r="BC103" s="33">
        <v>0.52272727272727282</v>
      </c>
      <c r="BD103" s="33">
        <v>7.7526721688540121E-2</v>
      </c>
      <c r="BE103" s="33">
        <v>6.1600646725949885E-2</v>
      </c>
      <c r="BF103" s="33">
        <v>0.21624209921470983</v>
      </c>
      <c r="BG103" s="33">
        <v>0.59574468085106391</v>
      </c>
      <c r="BH103" s="33">
        <v>0.43750000000000011</v>
      </c>
    </row>
    <row r="104" spans="1:60" x14ac:dyDescent="0.25">
      <c r="A104" s="34" t="s">
        <v>1071</v>
      </c>
      <c r="B104" s="34" t="s">
        <v>1072</v>
      </c>
      <c r="C104" s="62">
        <f t="shared" si="31"/>
        <v>0.65277049156503675</v>
      </c>
      <c r="D104" s="62">
        <f t="shared" si="31"/>
        <v>0.6460815757672228</v>
      </c>
      <c r="E104" s="62">
        <f t="shared" si="31"/>
        <v>0.63176894700157005</v>
      </c>
      <c r="F104" s="62">
        <f t="shared" si="30"/>
        <v>0.61526526431435036</v>
      </c>
      <c r="G104" s="62">
        <f t="shared" si="30"/>
        <v>0.60582646792464001</v>
      </c>
      <c r="H104" s="62">
        <f t="shared" si="30"/>
        <v>0.6419411367829525</v>
      </c>
      <c r="I104" s="62">
        <f t="shared" si="15"/>
        <v>0.61755673941896005</v>
      </c>
      <c r="J104" s="62">
        <f t="shared" si="15"/>
        <v>0.60398693620904076</v>
      </c>
      <c r="K104" s="62">
        <f t="shared" si="15"/>
        <v>0.58822800144578102</v>
      </c>
      <c r="L104" s="42">
        <f t="shared" si="17"/>
        <v>0.62436169178040812</v>
      </c>
      <c r="M104" s="43">
        <f t="shared" si="18"/>
        <v>0.49200802913348418</v>
      </c>
      <c r="N104" s="43">
        <v>0.80400778722546107</v>
      </c>
      <c r="O104" s="43">
        <v>0.78763239240489302</v>
      </c>
      <c r="P104" s="43">
        <v>0.75199506984970199</v>
      </c>
      <c r="Q104" s="43">
        <v>0.70975672893372799</v>
      </c>
      <c r="R104" s="43">
        <v>0.68496547762840199</v>
      </c>
      <c r="S104" s="43">
        <v>0.777409703566878</v>
      </c>
      <c r="T104" s="43">
        <v>0.71570214269777199</v>
      </c>
      <c r="U104" s="43">
        <v>0.68007443354219399</v>
      </c>
      <c r="V104" s="43">
        <v>0.63728888491943203</v>
      </c>
      <c r="W104" s="43">
        <f t="shared" si="19"/>
        <v>0.55771887054523117</v>
      </c>
      <c r="X104" s="43">
        <f t="shared" si="29"/>
        <v>0.69100451301558508</v>
      </c>
      <c r="Y104" s="42">
        <f t="shared" si="20"/>
        <v>0.56861030442498339</v>
      </c>
      <c r="Z104" s="42">
        <f t="shared" si="21"/>
        <v>0.42614888158865105</v>
      </c>
      <c r="AA104" s="42">
        <f t="shared" si="22"/>
        <v>0.56617861001096537</v>
      </c>
      <c r="AB104" s="42">
        <f t="shared" si="23"/>
        <v>0.66993768615632465</v>
      </c>
      <c r="AC104" s="42">
        <f t="shared" si="24"/>
        <v>0.46899661781285257</v>
      </c>
      <c r="AD104" s="42">
        <f t="shared" si="25"/>
        <v>0.88888888888888895</v>
      </c>
      <c r="AE104" s="42">
        <f t="shared" si="26"/>
        <v>0.71512803234501376</v>
      </c>
      <c r="AF104" s="42">
        <f t="shared" si="27"/>
        <v>0.61500010082015988</v>
      </c>
      <c r="AG104" s="42">
        <f t="shared" si="28"/>
        <v>0.36901595744680843</v>
      </c>
      <c r="AH104" s="43">
        <v>0.57520070515664112</v>
      </c>
      <c r="AI104" s="43">
        <v>0.46776174143512828</v>
      </c>
      <c r="AJ104" s="43">
        <v>0.66286846668318067</v>
      </c>
      <c r="AK104" s="33">
        <v>0.73365617433414054</v>
      </c>
      <c r="AL104" s="33">
        <v>0.11864158884316153</v>
      </c>
      <c r="AM104" s="33">
        <v>0.72654454489813369</v>
      </c>
      <c r="AN104" s="33">
        <v>0.2493023255813954</v>
      </c>
      <c r="AO104" s="33">
        <v>0.53809749171793675</v>
      </c>
      <c r="AP104" s="33">
        <v>0.56917768832662452</v>
      </c>
      <c r="AQ104" s="33">
        <v>0.74777099953073667</v>
      </c>
      <c r="AR104" s="33">
        <v>0.57670060157334568</v>
      </c>
      <c r="AS104" s="33">
        <v>0.80858714043993229</v>
      </c>
      <c r="AT104" s="33">
        <v>0.6245253164556962</v>
      </c>
      <c r="AU104" s="33">
        <v>0.40698985343855759</v>
      </c>
      <c r="AV104" s="33">
        <v>1</v>
      </c>
      <c r="AW104" s="33">
        <v>0</v>
      </c>
      <c r="AX104" s="33">
        <v>0.66666666666666674</v>
      </c>
      <c r="AY104" s="33">
        <v>1</v>
      </c>
      <c r="AZ104" s="33">
        <v>1</v>
      </c>
      <c r="BA104" s="33">
        <v>0.70833333333333337</v>
      </c>
      <c r="BB104" s="33">
        <v>0.72192273135669405</v>
      </c>
      <c r="BC104" s="33">
        <v>0.45316804407713468</v>
      </c>
      <c r="BD104" s="33">
        <v>0.74712488161277235</v>
      </c>
      <c r="BE104" s="33">
        <v>0.64737267582861768</v>
      </c>
      <c r="BF104" s="33">
        <v>0.61233480176211463</v>
      </c>
      <c r="BG104" s="33">
        <v>0.42553191489361697</v>
      </c>
      <c r="BH104" s="33">
        <v>0.31249999999999989</v>
      </c>
    </row>
    <row r="105" spans="1:60" x14ac:dyDescent="0.25">
      <c r="A105" s="34" t="s">
        <v>1073</v>
      </c>
      <c r="B105" s="34" t="s">
        <v>1074</v>
      </c>
      <c r="C105" s="62">
        <f t="shared" si="31"/>
        <v>0.65879407214231134</v>
      </c>
      <c r="D105" s="62">
        <f t="shared" si="31"/>
        <v>0.65216693980732177</v>
      </c>
      <c r="E105" s="62">
        <f t="shared" si="31"/>
        <v>0.63799084415629492</v>
      </c>
      <c r="F105" s="62">
        <f t="shared" si="30"/>
        <v>0.62165236290357384</v>
      </c>
      <c r="G105" s="62">
        <f t="shared" si="30"/>
        <v>0.61231203162263115</v>
      </c>
      <c r="H105" s="62">
        <f t="shared" si="30"/>
        <v>0.64806538090379329</v>
      </c>
      <c r="I105" s="62">
        <f t="shared" si="15"/>
        <v>0.62392038052428334</v>
      </c>
      <c r="J105" s="62">
        <f t="shared" si="15"/>
        <v>0.61049204248947675</v>
      </c>
      <c r="K105" s="62">
        <f t="shared" si="15"/>
        <v>0.59490545174564247</v>
      </c>
      <c r="L105" s="42">
        <f t="shared" si="17"/>
        <v>0.55589374553539717</v>
      </c>
      <c r="M105" s="43">
        <f t="shared" si="18"/>
        <v>0.58871258783915292</v>
      </c>
      <c r="N105" s="43">
        <v>0.80400778722546107</v>
      </c>
      <c r="O105" s="43">
        <v>0.78763239240489302</v>
      </c>
      <c r="P105" s="43">
        <v>0.75199506984970199</v>
      </c>
      <c r="Q105" s="43">
        <v>0.70975672893372799</v>
      </c>
      <c r="R105" s="43">
        <v>0.68496547762840199</v>
      </c>
      <c r="S105" s="43">
        <v>0.777409703566878</v>
      </c>
      <c r="T105" s="43">
        <v>0.71570214269777199</v>
      </c>
      <c r="U105" s="43">
        <v>0.68007443354219399</v>
      </c>
      <c r="V105" s="43">
        <v>0.63728888491943203</v>
      </c>
      <c r="W105" s="43">
        <f t="shared" si="19"/>
        <v>0.57564618326700323</v>
      </c>
      <c r="X105" s="43">
        <f t="shared" si="29"/>
        <v>0.5361413078037911</v>
      </c>
      <c r="Y105" s="42">
        <f t="shared" si="20"/>
        <v>0.54901483509361604</v>
      </c>
      <c r="Z105" s="42">
        <f t="shared" si="21"/>
        <v>0.49791425724248106</v>
      </c>
      <c r="AA105" s="42">
        <f t="shared" si="22"/>
        <v>0.4941785664810715</v>
      </c>
      <c r="AB105" s="42">
        <f t="shared" si="23"/>
        <v>0.76147707425084432</v>
      </c>
      <c r="AC105" s="42">
        <f t="shared" si="24"/>
        <v>0.36490041337842927</v>
      </c>
      <c r="AD105" s="42">
        <f t="shared" si="25"/>
        <v>0.77777777777777779</v>
      </c>
      <c r="AE105" s="42">
        <f t="shared" si="26"/>
        <v>0.46574573225516647</v>
      </c>
      <c r="AF105" s="42">
        <f t="shared" si="27"/>
        <v>0.56904751610383775</v>
      </c>
      <c r="AG105" s="42">
        <f t="shared" si="28"/>
        <v>0.6083776595744681</v>
      </c>
      <c r="AH105" s="43">
        <v>0.56349986400547136</v>
      </c>
      <c r="AI105" s="43">
        <v>0.45287830488696945</v>
      </c>
      <c r="AJ105" s="43">
        <v>0.63066633638840719</v>
      </c>
      <c r="AK105" s="33">
        <v>0.66404358353510906</v>
      </c>
      <c r="AL105" s="33">
        <v>0.33178493094985312</v>
      </c>
      <c r="AM105" s="33">
        <v>0.11219971542207216</v>
      </c>
      <c r="AN105" s="33">
        <v>0.67925581395348844</v>
      </c>
      <c r="AO105" s="33">
        <v>0.58353052531945093</v>
      </c>
      <c r="AP105" s="33">
        <v>0.42392179413456016</v>
      </c>
      <c r="AQ105" s="33">
        <v>0.67198498357578595</v>
      </c>
      <c r="AR105" s="33">
        <v>0.55564553447478016</v>
      </c>
      <c r="AS105" s="33">
        <v>0.91201353637901861</v>
      </c>
      <c r="AT105" s="33">
        <v>0.8167721518987342</v>
      </c>
      <c r="AU105" s="33">
        <v>9.4701240135287898E-2</v>
      </c>
      <c r="AV105" s="33">
        <v>0</v>
      </c>
      <c r="AW105" s="33">
        <v>1</v>
      </c>
      <c r="AX105" s="33">
        <v>0.33333333333333343</v>
      </c>
      <c r="AY105" s="33">
        <v>1</v>
      </c>
      <c r="AZ105" s="33">
        <v>1</v>
      </c>
      <c r="BA105" s="33">
        <v>0.25000000000000017</v>
      </c>
      <c r="BB105" s="33">
        <v>0.68149146451033282</v>
      </c>
      <c r="BC105" s="33">
        <v>0.40564738292011038</v>
      </c>
      <c r="BD105" s="33">
        <v>0.605872006494385</v>
      </c>
      <c r="BE105" s="33">
        <v>0.61115602263540825</v>
      </c>
      <c r="BF105" s="33">
        <v>0.65351465236544726</v>
      </c>
      <c r="BG105" s="33">
        <v>0.40425531914893642</v>
      </c>
      <c r="BH105" s="33">
        <v>0.81249999999999989</v>
      </c>
    </row>
    <row r="106" spans="1:60" x14ac:dyDescent="0.25">
      <c r="A106" s="34" t="s">
        <v>1075</v>
      </c>
      <c r="B106" s="34" t="s">
        <v>1076</v>
      </c>
      <c r="C106" s="62">
        <f t="shared" si="31"/>
        <v>0.59031918078241952</v>
      </c>
      <c r="D106" s="62">
        <f t="shared" si="31"/>
        <v>0.5829140786491821</v>
      </c>
      <c r="E106" s="62">
        <f t="shared" si="31"/>
        <v>0.56700919122800808</v>
      </c>
      <c r="F106" s="62">
        <f t="shared" si="30"/>
        <v>0.54856063111872566</v>
      </c>
      <c r="G106" s="62">
        <f t="shared" si="30"/>
        <v>0.53795272076606515</v>
      </c>
      <c r="H106" s="62">
        <f t="shared" si="30"/>
        <v>0.57832157458956746</v>
      </c>
      <c r="I106" s="62">
        <f t="shared" si="15"/>
        <v>0.55112951920881947</v>
      </c>
      <c r="J106" s="62">
        <f t="shared" si="15"/>
        <v>0.53588024749261942</v>
      </c>
      <c r="K106" s="62">
        <f t="shared" si="15"/>
        <v>0.51805366732266733</v>
      </c>
      <c r="L106" s="42">
        <f t="shared" si="17"/>
        <v>0.52819690818239473</v>
      </c>
      <c r="M106" s="43">
        <f t="shared" si="18"/>
        <v>0.34642417720618546</v>
      </c>
      <c r="N106" s="43">
        <v>0.80400778722546107</v>
      </c>
      <c r="O106" s="43">
        <v>0.78763239240489302</v>
      </c>
      <c r="P106" s="43">
        <v>0.75199506984970199</v>
      </c>
      <c r="Q106" s="43">
        <v>0.70975672893372799</v>
      </c>
      <c r="R106" s="43">
        <v>0.68496547762840199</v>
      </c>
      <c r="S106" s="43">
        <v>0.777409703566878</v>
      </c>
      <c r="T106" s="43">
        <v>0.71570214269777199</v>
      </c>
      <c r="U106" s="43">
        <v>0.68007443354219399</v>
      </c>
      <c r="V106" s="43">
        <v>0.63728888491943203</v>
      </c>
      <c r="W106" s="43">
        <f t="shared" si="19"/>
        <v>0.58957301629086778</v>
      </c>
      <c r="X106" s="43">
        <f t="shared" si="29"/>
        <v>0.46682080007392157</v>
      </c>
      <c r="Y106" s="42">
        <f t="shared" si="20"/>
        <v>0.44398852835489849</v>
      </c>
      <c r="Z106" s="42">
        <f t="shared" si="21"/>
        <v>0.23764841505954035</v>
      </c>
      <c r="AA106" s="42">
        <f t="shared" si="22"/>
        <v>0.78091890355416149</v>
      </c>
      <c r="AB106" s="42">
        <f t="shared" si="23"/>
        <v>0.89573621819487081</v>
      </c>
      <c r="AC106" s="42">
        <f t="shared" si="24"/>
        <v>0.33972190905674515</v>
      </c>
      <c r="AD106" s="42">
        <f t="shared" si="25"/>
        <v>0.44444444444444448</v>
      </c>
      <c r="AE106" s="42">
        <f t="shared" si="26"/>
        <v>0.61629604672057514</v>
      </c>
      <c r="AF106" s="42">
        <f t="shared" si="27"/>
        <v>0.37635899271024309</v>
      </c>
      <c r="AG106" s="42">
        <f t="shared" si="28"/>
        <v>0.31648936170212777</v>
      </c>
      <c r="AH106" s="43">
        <v>0.52081814483263056</v>
      </c>
      <c r="AI106" s="43">
        <v>0.44503398964994956</v>
      </c>
      <c r="AJ106" s="43">
        <v>0.36611345058211536</v>
      </c>
      <c r="AK106" s="33">
        <v>0.37136803874092017</v>
      </c>
      <c r="AL106" s="33">
        <v>0.10392879137816052</v>
      </c>
      <c r="AM106" s="33">
        <v>0.9117789587124645</v>
      </c>
      <c r="AN106" s="33">
        <v>1</v>
      </c>
      <c r="AO106" s="33">
        <v>0.78324656885944166</v>
      </c>
      <c r="AP106" s="33">
        <v>0.24347326049453705</v>
      </c>
      <c r="AQ106" s="33">
        <v>0.96609572970436408</v>
      </c>
      <c r="AR106" s="33">
        <v>0.80020823692734844</v>
      </c>
      <c r="AS106" s="33">
        <v>0.92766497461928921</v>
      </c>
      <c r="AT106" s="33">
        <v>0.95933544303797447</v>
      </c>
      <c r="AU106" s="33">
        <v>1.9165727170235448E-2</v>
      </c>
      <c r="AV106" s="33">
        <v>0</v>
      </c>
      <c r="AW106" s="33">
        <v>1</v>
      </c>
      <c r="AX106" s="33">
        <v>0.33333333333333343</v>
      </c>
      <c r="AY106" s="33">
        <v>1</v>
      </c>
      <c r="AZ106" s="33">
        <v>0</v>
      </c>
      <c r="BA106" s="33">
        <v>0.70833333333333337</v>
      </c>
      <c r="BB106" s="33">
        <v>0.5242587601078168</v>
      </c>
      <c r="BC106" s="33">
        <v>0.48966942148760317</v>
      </c>
      <c r="BD106" s="33">
        <v>0.41022865647409018</v>
      </c>
      <c r="BE106" s="33">
        <v>0.43411479385610341</v>
      </c>
      <c r="BF106" s="33">
        <v>0.17142309902317565</v>
      </c>
      <c r="BG106" s="33">
        <v>0.38297872340425554</v>
      </c>
      <c r="BH106" s="33">
        <v>0.25</v>
      </c>
    </row>
    <row r="107" spans="1:60" x14ac:dyDescent="0.25">
      <c r="A107" s="34" t="s">
        <v>1077</v>
      </c>
      <c r="B107" s="34" t="s">
        <v>1078</v>
      </c>
      <c r="C107" s="62">
        <f t="shared" si="31"/>
        <v>0.55141538920902244</v>
      </c>
      <c r="D107" s="62">
        <f t="shared" si="31"/>
        <v>0.55251487937559896</v>
      </c>
      <c r="E107" s="62">
        <f t="shared" si="31"/>
        <v>0.54633477429020061</v>
      </c>
      <c r="F107" s="62">
        <f t="shared" si="30"/>
        <v>0.54124781570060887</v>
      </c>
      <c r="G107" s="62">
        <f t="shared" si="30"/>
        <v>0.53320280901183259</v>
      </c>
      <c r="H107" s="62">
        <f t="shared" si="30"/>
        <v>0.54125848745801663</v>
      </c>
      <c r="I107" s="62">
        <f t="shared" si="15"/>
        <v>0.54487140741983553</v>
      </c>
      <c r="J107" s="62">
        <f t="shared" si="15"/>
        <v>0.54051340829462491</v>
      </c>
      <c r="K107" s="62">
        <f t="shared" si="15"/>
        <v>0.5273894034802098</v>
      </c>
      <c r="L107" s="42">
        <f t="shared" si="17"/>
        <v>0.55330251497633343</v>
      </c>
      <c r="M107" s="43">
        <f t="shared" si="18"/>
        <v>0.6389364374842933</v>
      </c>
      <c r="N107" s="43">
        <v>0.44473964377436703</v>
      </c>
      <c r="O107" s="43">
        <v>0.44881469692026305</v>
      </c>
      <c r="P107" s="43">
        <v>0.42551335250508898</v>
      </c>
      <c r="Q107" s="43">
        <v>0.40554179853016997</v>
      </c>
      <c r="R107" s="43">
        <v>0.37219922481157403</v>
      </c>
      <c r="S107" s="43">
        <v>0.40558452520909505</v>
      </c>
      <c r="T107" s="43">
        <v>0.41984652937926903</v>
      </c>
      <c r="U107" s="43">
        <v>0.40259258561266903</v>
      </c>
      <c r="V107" s="43">
        <v>0.34646111619270398</v>
      </c>
      <c r="W107" s="43">
        <f t="shared" si="19"/>
        <v>0.5773904050742612</v>
      </c>
      <c r="X107" s="43">
        <f t="shared" si="29"/>
        <v>0.52921462487840565</v>
      </c>
      <c r="Y107" s="42">
        <f t="shared" si="20"/>
        <v>0.57818602818810583</v>
      </c>
      <c r="Z107" s="42">
        <f t="shared" si="21"/>
        <v>0.38161552031790585</v>
      </c>
      <c r="AA107" s="42">
        <f t="shared" si="22"/>
        <v>0.67816703773973785</v>
      </c>
      <c r="AB107" s="42">
        <f t="shared" si="23"/>
        <v>0.67159303405129511</v>
      </c>
      <c r="AC107" s="42">
        <f t="shared" si="24"/>
        <v>0.36414881623449813</v>
      </c>
      <c r="AD107" s="42">
        <f t="shared" si="25"/>
        <v>0.66666666666666663</v>
      </c>
      <c r="AE107" s="42">
        <f t="shared" si="26"/>
        <v>0.55682839173405219</v>
      </c>
      <c r="AF107" s="42">
        <f t="shared" si="27"/>
        <v>0.6790253572380901</v>
      </c>
      <c r="AG107" s="42">
        <f t="shared" si="28"/>
        <v>0.59884751773049649</v>
      </c>
      <c r="AH107" s="43">
        <v>0.76562800985579127</v>
      </c>
      <c r="AI107" s="43">
        <v>0.33231872965031495</v>
      </c>
      <c r="AJ107" s="43">
        <v>0.63661134505821149</v>
      </c>
      <c r="AK107" s="33">
        <v>0.58050847457627119</v>
      </c>
      <c r="AL107" s="33">
        <v>0.18272256605954054</v>
      </c>
      <c r="AM107" s="33">
        <v>0.96654019230006616</v>
      </c>
      <c r="AN107" s="33">
        <v>0.60706976744186059</v>
      </c>
      <c r="AO107" s="33">
        <v>0.58305726455276863</v>
      </c>
      <c r="AP107" s="33">
        <v>0.63714778608395639</v>
      </c>
      <c r="AQ107" s="33">
        <v>0.5970201783200374</v>
      </c>
      <c r="AR107" s="33">
        <v>0.49201758445164273</v>
      </c>
      <c r="AS107" s="33">
        <v>0.8032994923857868</v>
      </c>
      <c r="AT107" s="33">
        <v>0.71946202531645564</v>
      </c>
      <c r="AU107" s="33">
        <v>9.244644870349443E-2</v>
      </c>
      <c r="AV107" s="33">
        <v>1</v>
      </c>
      <c r="AW107" s="33">
        <v>0</v>
      </c>
      <c r="AX107" s="33">
        <v>0</v>
      </c>
      <c r="AY107" s="33">
        <v>1</v>
      </c>
      <c r="AZ107" s="33">
        <v>1</v>
      </c>
      <c r="BA107" s="33">
        <v>0.33333333333333354</v>
      </c>
      <c r="BB107" s="33">
        <v>0.78032345013477089</v>
      </c>
      <c r="BC107" s="33">
        <v>0.49104683195592225</v>
      </c>
      <c r="BD107" s="33">
        <v>0.82370450547963747</v>
      </c>
      <c r="BE107" s="33">
        <v>0.68003233629749393</v>
      </c>
      <c r="BF107" s="33">
        <v>0.72131775521930663</v>
      </c>
      <c r="BG107" s="33">
        <v>0.48936170212765956</v>
      </c>
      <c r="BH107" s="33">
        <v>0.70833333333333337</v>
      </c>
    </row>
    <row r="108" spans="1:60" x14ac:dyDescent="0.25">
      <c r="A108" s="34" t="s">
        <v>1079</v>
      </c>
      <c r="B108" s="34" t="s">
        <v>1080</v>
      </c>
      <c r="C108" s="62">
        <f t="shared" si="31"/>
        <v>0.42031249136230331</v>
      </c>
      <c r="D108" s="62">
        <f t="shared" si="31"/>
        <v>0.42175389846459177</v>
      </c>
      <c r="E108" s="62">
        <f t="shared" si="31"/>
        <v>0.41362464208189165</v>
      </c>
      <c r="F108" s="62">
        <f t="shared" si="30"/>
        <v>0.4068818709887782</v>
      </c>
      <c r="G108" s="62">
        <f t="shared" si="30"/>
        <v>0.39611727364097293</v>
      </c>
      <c r="H108" s="62">
        <f t="shared" si="30"/>
        <v>0.40689606680820661</v>
      </c>
      <c r="I108" s="62">
        <f t="shared" si="15"/>
        <v>0.41168982202906229</v>
      </c>
      <c r="J108" s="62">
        <f t="shared" si="15"/>
        <v>0.40590442654018988</v>
      </c>
      <c r="K108" s="62">
        <f t="shared" si="15"/>
        <v>0.38825667005456588</v>
      </c>
      <c r="L108" s="42">
        <f t="shared" si="17"/>
        <v>0.5625240616688143</v>
      </c>
      <c r="M108" s="43">
        <f t="shared" si="18"/>
        <v>0.1255432229663071</v>
      </c>
      <c r="N108" s="43">
        <v>0.44473964377436703</v>
      </c>
      <c r="O108" s="43">
        <v>0.44881469692026305</v>
      </c>
      <c r="P108" s="43">
        <v>0.42551335250508898</v>
      </c>
      <c r="Q108" s="43">
        <v>0.40554179853016997</v>
      </c>
      <c r="R108" s="43">
        <v>0.37219922481157403</v>
      </c>
      <c r="S108" s="43">
        <v>0.40558452520909505</v>
      </c>
      <c r="T108" s="43">
        <v>0.41984652937926903</v>
      </c>
      <c r="U108" s="43">
        <v>0.40259258561266903</v>
      </c>
      <c r="V108" s="43">
        <v>0.34646111619270398</v>
      </c>
      <c r="W108" s="43">
        <f t="shared" si="19"/>
        <v>0.51361840926305502</v>
      </c>
      <c r="X108" s="43">
        <f t="shared" si="29"/>
        <v>0.61142971407457347</v>
      </c>
      <c r="Y108" s="42">
        <f t="shared" si="20"/>
        <v>0.36611345058211547</v>
      </c>
      <c r="Z108" s="42">
        <f t="shared" si="21"/>
        <v>5.301011726185538E-2</v>
      </c>
      <c r="AA108" s="42">
        <f t="shared" si="22"/>
        <v>0.7039616162431519</v>
      </c>
      <c r="AB108" s="42">
        <f t="shared" si="23"/>
        <v>0.93138845296509742</v>
      </c>
      <c r="AC108" s="42">
        <f t="shared" si="24"/>
        <v>0.35325065764750052</v>
      </c>
      <c r="AD108" s="42">
        <f t="shared" si="25"/>
        <v>0.88888888888888895</v>
      </c>
      <c r="AE108" s="42">
        <f t="shared" si="26"/>
        <v>0.59214959568733105</v>
      </c>
      <c r="AF108" s="42">
        <f t="shared" si="27"/>
        <v>0.18747828990424537</v>
      </c>
      <c r="AG108" s="42">
        <f t="shared" si="28"/>
        <v>6.3608156028368806E-2</v>
      </c>
      <c r="AH108" s="43">
        <v>0</v>
      </c>
      <c r="AI108" s="43">
        <v>1</v>
      </c>
      <c r="AJ108" s="43">
        <v>9.8340351746346283E-2</v>
      </c>
      <c r="AK108" s="33">
        <v>8.050847457627118E-2</v>
      </c>
      <c r="AL108" s="33">
        <v>2.551175994743958E-2</v>
      </c>
      <c r="AM108" s="33">
        <v>0.82832805423174516</v>
      </c>
      <c r="AN108" s="33">
        <v>0.89674418604651152</v>
      </c>
      <c r="AO108" s="33">
        <v>0.66493137718883111</v>
      </c>
      <c r="AP108" s="33">
        <v>0.14939620471535364</v>
      </c>
      <c r="AQ108" s="33">
        <v>0.98040825903331763</v>
      </c>
      <c r="AR108" s="33">
        <v>0.88477556686719117</v>
      </c>
      <c r="AS108" s="33">
        <v>0.91730118443316411</v>
      </c>
      <c r="AT108" s="33">
        <v>0.99208860759493678</v>
      </c>
      <c r="AU108" s="33">
        <v>5.9751972942501452E-2</v>
      </c>
      <c r="AV108" s="33">
        <v>0</v>
      </c>
      <c r="AW108" s="33">
        <v>1</v>
      </c>
      <c r="AX108" s="33">
        <v>0.66666666666666674</v>
      </c>
      <c r="AY108" s="33">
        <v>1</v>
      </c>
      <c r="AZ108" s="33">
        <v>1</v>
      </c>
      <c r="BA108" s="33">
        <v>0.95833333333333326</v>
      </c>
      <c r="BB108" s="33">
        <v>0.22596585804132893</v>
      </c>
      <c r="BC108" s="33">
        <v>0.59159779614325037</v>
      </c>
      <c r="BD108" s="33">
        <v>1.5694763902043028E-2</v>
      </c>
      <c r="BE108" s="33">
        <v>1.1802748585286984E-2</v>
      </c>
      <c r="BF108" s="33">
        <v>0.13081785098640106</v>
      </c>
      <c r="BG108" s="33">
        <v>0.10638297872340421</v>
      </c>
      <c r="BH108" s="33">
        <v>2.0833333333333395E-2</v>
      </c>
    </row>
    <row r="109" spans="1:60" x14ac:dyDescent="0.25">
      <c r="A109" s="34" t="s">
        <v>1081</v>
      </c>
      <c r="B109" s="34" t="s">
        <v>1082</v>
      </c>
      <c r="C109" s="62">
        <f t="shared" si="31"/>
        <v>0.4350821636236909</v>
      </c>
      <c r="D109" s="62">
        <f t="shared" si="31"/>
        <v>0.43647479833132075</v>
      </c>
      <c r="E109" s="62">
        <f t="shared" si="31"/>
        <v>0.42862482807889096</v>
      </c>
      <c r="F109" s="62">
        <f t="shared" si="30"/>
        <v>0.42212173084030469</v>
      </c>
      <c r="G109" s="62">
        <f t="shared" si="30"/>
        <v>0.41175574456835845</v>
      </c>
      <c r="H109" s="62">
        <f t="shared" si="30"/>
        <v>0.42213541416502176</v>
      </c>
      <c r="I109" s="62">
        <f t="shared" si="15"/>
        <v>0.42675802074548858</v>
      </c>
      <c r="J109" s="62">
        <f t="shared" si="15"/>
        <v>0.42117965548350778</v>
      </c>
      <c r="K109" s="62">
        <f t="shared" si="15"/>
        <v>0.40419938217437434</v>
      </c>
      <c r="L109" s="42">
        <f t="shared" si="17"/>
        <v>0.56884943930258247</v>
      </c>
      <c r="M109" s="43">
        <f t="shared" si="18"/>
        <v>0.21565350065333991</v>
      </c>
      <c r="N109" s="43">
        <v>0.44473964377436703</v>
      </c>
      <c r="O109" s="43">
        <v>0.44881469692026305</v>
      </c>
      <c r="P109" s="43">
        <v>0.42551335250508898</v>
      </c>
      <c r="Q109" s="43">
        <v>0.40554179853016997</v>
      </c>
      <c r="R109" s="43">
        <v>0.37219922481157403</v>
      </c>
      <c r="S109" s="43">
        <v>0.40558452520909505</v>
      </c>
      <c r="T109" s="43">
        <v>0.41984652937926903</v>
      </c>
      <c r="U109" s="43">
        <v>0.40259258561266903</v>
      </c>
      <c r="V109" s="43">
        <v>0.34646111619270398</v>
      </c>
      <c r="W109" s="43">
        <f t="shared" si="19"/>
        <v>0.57290388634904654</v>
      </c>
      <c r="X109" s="43">
        <f t="shared" si="29"/>
        <v>0.56479499225611829</v>
      </c>
      <c r="Y109" s="42">
        <f t="shared" si="20"/>
        <v>0.43713665952719466</v>
      </c>
      <c r="Z109" s="42">
        <f t="shared" si="21"/>
        <v>0.23110653854744617</v>
      </c>
      <c r="AA109" s="42">
        <f t="shared" si="22"/>
        <v>0.74497210189559993</v>
      </c>
      <c r="AB109" s="42">
        <f t="shared" si="23"/>
        <v>0.87840024542594541</v>
      </c>
      <c r="AC109" s="42">
        <f t="shared" si="24"/>
        <v>0.36677940623825633</v>
      </c>
      <c r="AD109" s="42">
        <f t="shared" si="25"/>
        <v>0.66666666666666663</v>
      </c>
      <c r="AE109" s="42">
        <f t="shared" si="26"/>
        <v>0.66093890386343201</v>
      </c>
      <c r="AF109" s="42">
        <f t="shared" si="27"/>
        <v>0.3040906892499422</v>
      </c>
      <c r="AG109" s="42">
        <f t="shared" si="28"/>
        <v>0.12721631205673761</v>
      </c>
      <c r="AH109" s="43">
        <v>0.31170317020744726</v>
      </c>
      <c r="AI109" s="43">
        <v>0.68883239668228646</v>
      </c>
      <c r="AJ109" s="43">
        <v>0.31087441169185032</v>
      </c>
      <c r="AK109" s="33">
        <v>0.25575060532687655</v>
      </c>
      <c r="AL109" s="33">
        <v>0.20646247176801577</v>
      </c>
      <c r="AM109" s="33">
        <v>0.91416224804476109</v>
      </c>
      <c r="AN109" s="33">
        <v>0.78567441860465115</v>
      </c>
      <c r="AO109" s="33">
        <v>0.66493137718883111</v>
      </c>
      <c r="AP109" s="33">
        <v>0.50626797009775737</v>
      </c>
      <c r="AQ109" s="33">
        <v>0.85382449554199891</v>
      </c>
      <c r="AR109" s="33">
        <v>0.8376908838500694</v>
      </c>
      <c r="AS109" s="33">
        <v>0.91222504230118429</v>
      </c>
      <c r="AT109" s="33">
        <v>0.88528481012658244</v>
      </c>
      <c r="AU109" s="33">
        <v>0.1003382187147691</v>
      </c>
      <c r="AV109" s="33">
        <v>0</v>
      </c>
      <c r="AW109" s="33">
        <v>1</v>
      </c>
      <c r="AX109" s="33">
        <v>0</v>
      </c>
      <c r="AY109" s="33">
        <v>1</v>
      </c>
      <c r="AZ109" s="33">
        <v>1</v>
      </c>
      <c r="BA109" s="33">
        <v>0.91666666666666663</v>
      </c>
      <c r="BB109" s="33">
        <v>0.40521114106019746</v>
      </c>
      <c r="BC109" s="33">
        <v>0.44008264462809915</v>
      </c>
      <c r="BD109" s="33">
        <v>0.28237045054796378</v>
      </c>
      <c r="BE109" s="33">
        <v>0.23993532740501211</v>
      </c>
      <c r="BF109" s="33">
        <v>0.25397433441869371</v>
      </c>
      <c r="BG109" s="33">
        <v>0.21276595744680854</v>
      </c>
      <c r="BH109" s="33">
        <v>4.1666666666666699E-2</v>
      </c>
    </row>
    <row r="110" spans="1:60" x14ac:dyDescent="0.25">
      <c r="A110" s="34" t="s">
        <v>1083</v>
      </c>
      <c r="B110" s="34" t="s">
        <v>1084</v>
      </c>
      <c r="C110" s="62">
        <f t="shared" si="31"/>
        <v>0.48958727185316087</v>
      </c>
      <c r="D110" s="62">
        <f t="shared" si="31"/>
        <v>0.48711499390962326</v>
      </c>
      <c r="E110" s="62">
        <f t="shared" si="31"/>
        <v>0.48206608663393796</v>
      </c>
      <c r="F110" s="62">
        <f t="shared" si="30"/>
        <v>0.47897248069202436</v>
      </c>
      <c r="G110" s="62">
        <f t="shared" si="30"/>
        <v>0.47519930490924772</v>
      </c>
      <c r="H110" s="62">
        <f t="shared" si="30"/>
        <v>0.4833932215348678</v>
      </c>
      <c r="I110" s="62">
        <f t="shared" si="15"/>
        <v>0.47449649403427363</v>
      </c>
      <c r="J110" s="62">
        <f t="shared" si="15"/>
        <v>0.46610515726975255</v>
      </c>
      <c r="K110" s="62">
        <f t="shared" si="15"/>
        <v>0.46974757905373932</v>
      </c>
      <c r="L110" s="42">
        <f t="shared" si="17"/>
        <v>0.57381882324683353</v>
      </c>
      <c r="M110" s="43">
        <f t="shared" si="18"/>
        <v>0.47933753527810863</v>
      </c>
      <c r="N110" s="43">
        <v>0.40006821432768902</v>
      </c>
      <c r="O110" s="43">
        <v>0.39090988437674701</v>
      </c>
      <c r="P110" s="43">
        <v>0.37165928142151899</v>
      </c>
      <c r="Q110" s="43">
        <v>0.35945986924000001</v>
      </c>
      <c r="R110" s="43">
        <v>0.34410844797072998</v>
      </c>
      <c r="S110" s="43">
        <v>0.37679504468501201</v>
      </c>
      <c r="T110" s="43">
        <v>0.34118653894499601</v>
      </c>
      <c r="U110" s="43">
        <v>0.30451525198196699</v>
      </c>
      <c r="V110" s="43">
        <v>0.32086733999664602</v>
      </c>
      <c r="W110" s="43">
        <f t="shared" si="19"/>
        <v>0.50881670860442596</v>
      </c>
      <c r="X110" s="43">
        <f t="shared" si="29"/>
        <v>0.63882093788924099</v>
      </c>
      <c r="Y110" s="42">
        <f t="shared" si="20"/>
        <v>0.56283941271618232</v>
      </c>
      <c r="Z110" s="42">
        <f t="shared" si="21"/>
        <v>0.43160132223598369</v>
      </c>
      <c r="AA110" s="42">
        <f t="shared" si="22"/>
        <v>0.4993631789983789</v>
      </c>
      <c r="AB110" s="42">
        <f t="shared" si="23"/>
        <v>0.54146292046715905</v>
      </c>
      <c r="AC110" s="42">
        <f t="shared" si="24"/>
        <v>0.73092822247275446</v>
      </c>
      <c r="AD110" s="42">
        <f t="shared" si="25"/>
        <v>0.66666666666666663</v>
      </c>
      <c r="AE110" s="42">
        <f t="shared" si="26"/>
        <v>0.51886792452830188</v>
      </c>
      <c r="AF110" s="42">
        <f t="shared" si="27"/>
        <v>0.43185769466969237</v>
      </c>
      <c r="AG110" s="42">
        <f t="shared" si="28"/>
        <v>0.52681737588652489</v>
      </c>
      <c r="AH110" s="43">
        <v>0.51649671691121202</v>
      </c>
      <c r="AI110" s="43">
        <v>0.50840992847042887</v>
      </c>
      <c r="AJ110" s="43">
        <v>0.66361159276690607</v>
      </c>
      <c r="AK110" s="33">
        <v>0.65556900726392253</v>
      </c>
      <c r="AL110" s="33">
        <v>0.20763363720804479</v>
      </c>
      <c r="AM110" s="33">
        <v>0.58945798286146511</v>
      </c>
      <c r="AN110" s="33">
        <v>0.34920930232558139</v>
      </c>
      <c r="AO110" s="33">
        <v>0.19734973970657832</v>
      </c>
      <c r="AP110" s="33">
        <v>0.54123059229442205</v>
      </c>
      <c r="AQ110" s="33">
        <v>0.81956827780384789</v>
      </c>
      <c r="AR110" s="33">
        <v>0.30148079592781118</v>
      </c>
      <c r="AS110" s="33">
        <v>0.5903130287648054</v>
      </c>
      <c r="AT110" s="33">
        <v>0.73259493670886067</v>
      </c>
      <c r="AU110" s="33">
        <v>0.19278466741826353</v>
      </c>
      <c r="AV110" s="33">
        <v>1</v>
      </c>
      <c r="AW110" s="33">
        <v>1</v>
      </c>
      <c r="AX110" s="33">
        <v>0</v>
      </c>
      <c r="AY110" s="33">
        <v>1</v>
      </c>
      <c r="AZ110" s="33">
        <v>1</v>
      </c>
      <c r="BA110" s="33">
        <v>0.49999999999999989</v>
      </c>
      <c r="BB110" s="33">
        <v>0.53773584905660388</v>
      </c>
      <c r="BC110" s="33">
        <v>0.38154269972451688</v>
      </c>
      <c r="BD110" s="33">
        <v>0.37965092680286844</v>
      </c>
      <c r="BE110" s="33">
        <v>0.40485044462409053</v>
      </c>
      <c r="BF110" s="33">
        <v>0.56138670752729369</v>
      </c>
      <c r="BG110" s="33">
        <v>0.57446808510638303</v>
      </c>
      <c r="BH110" s="33">
        <v>0.47916666666666669</v>
      </c>
    </row>
    <row r="111" spans="1:60" x14ac:dyDescent="0.25">
      <c r="A111" s="34" t="s">
        <v>1085</v>
      </c>
      <c r="B111" s="34" t="s">
        <v>1086</v>
      </c>
      <c r="C111" s="62">
        <f t="shared" si="31"/>
        <v>0.53587366266328273</v>
      </c>
      <c r="D111" s="62">
        <f t="shared" si="31"/>
        <v>0.53361587576374947</v>
      </c>
      <c r="E111" s="62">
        <f t="shared" si="31"/>
        <v>0.52901096156705518</v>
      </c>
      <c r="F111" s="62">
        <f t="shared" si="30"/>
        <v>0.52619342720696605</v>
      </c>
      <c r="G111" s="62">
        <f t="shared" si="30"/>
        <v>0.52276119305259561</v>
      </c>
      <c r="H111" s="62">
        <f t="shared" si="30"/>
        <v>0.53022060710745555</v>
      </c>
      <c r="I111" s="62">
        <f t="shared" si="30"/>
        <v>0.52212240751222161</v>
      </c>
      <c r="J111" s="62">
        <f t="shared" si="30"/>
        <v>0.51450840926947128</v>
      </c>
      <c r="K111" s="62">
        <f t="shared" si="30"/>
        <v>0.5178104610785591</v>
      </c>
      <c r="L111" s="42">
        <f t="shared" si="17"/>
        <v>0.59251995197850205</v>
      </c>
      <c r="M111" s="43">
        <f t="shared" si="18"/>
        <v>0.59190140899175592</v>
      </c>
      <c r="N111" s="43">
        <v>0.40006821432768902</v>
      </c>
      <c r="O111" s="43">
        <v>0.39090988437674701</v>
      </c>
      <c r="P111" s="43">
        <v>0.37165928142151899</v>
      </c>
      <c r="Q111" s="43">
        <v>0.35945986924000001</v>
      </c>
      <c r="R111" s="43">
        <v>0.34410844797072998</v>
      </c>
      <c r="S111" s="43">
        <v>0.37679504468501201</v>
      </c>
      <c r="T111" s="43">
        <v>0.34118653894499601</v>
      </c>
      <c r="U111" s="43">
        <v>0.30451525198196699</v>
      </c>
      <c r="V111" s="43">
        <v>0.32086733999664602</v>
      </c>
      <c r="W111" s="43">
        <f t="shared" si="19"/>
        <v>0.55065808669910443</v>
      </c>
      <c r="X111" s="43">
        <f t="shared" si="29"/>
        <v>0.63438181725789955</v>
      </c>
      <c r="Y111" s="42">
        <f t="shared" si="20"/>
        <v>0.58684261806994797</v>
      </c>
      <c r="Z111" s="42">
        <f t="shared" si="21"/>
        <v>0.50047621489530503</v>
      </c>
      <c r="AA111" s="42">
        <f t="shared" si="22"/>
        <v>0.44548032206589772</v>
      </c>
      <c r="AB111" s="42">
        <f t="shared" si="23"/>
        <v>0.6698331917652669</v>
      </c>
      <c r="AC111" s="42">
        <f t="shared" si="24"/>
        <v>0.73844419391206328</v>
      </c>
      <c r="AD111" s="42">
        <f t="shared" si="25"/>
        <v>0.66666666666666663</v>
      </c>
      <c r="AE111" s="42">
        <f t="shared" si="26"/>
        <v>0.49803459119496873</v>
      </c>
      <c r="AF111" s="42">
        <f t="shared" si="27"/>
        <v>0.57431700238067496</v>
      </c>
      <c r="AG111" s="42">
        <f t="shared" si="28"/>
        <v>0.60948581560283688</v>
      </c>
      <c r="AH111" s="43">
        <v>0.29518795722629243</v>
      </c>
      <c r="AI111" s="43">
        <v>0.72072756109056146</v>
      </c>
      <c r="AJ111" s="43">
        <v>0.74461233589298992</v>
      </c>
      <c r="AK111" s="33">
        <v>0.6940072639225181</v>
      </c>
      <c r="AL111" s="33">
        <v>0.30694516586809195</v>
      </c>
      <c r="AM111" s="33">
        <v>0.46339626400708339</v>
      </c>
      <c r="AN111" s="33">
        <v>0.15348837209302318</v>
      </c>
      <c r="AO111" s="33">
        <v>0.43066729768102224</v>
      </c>
      <c r="AP111" s="33">
        <v>0.38573893041978152</v>
      </c>
      <c r="AQ111" s="33">
        <v>0.79411074612857813</v>
      </c>
      <c r="AR111" s="33">
        <v>0.67549745488199908</v>
      </c>
      <c r="AS111" s="33">
        <v>0.80583756345177637</v>
      </c>
      <c r="AT111" s="33">
        <v>0.52816455696202524</v>
      </c>
      <c r="AU111" s="33">
        <v>0.21533258173618999</v>
      </c>
      <c r="AV111" s="33">
        <v>1</v>
      </c>
      <c r="AW111" s="33">
        <v>1</v>
      </c>
      <c r="AX111" s="33">
        <v>0</v>
      </c>
      <c r="AY111" s="33">
        <v>1</v>
      </c>
      <c r="AZ111" s="33">
        <v>1</v>
      </c>
      <c r="BA111" s="33">
        <v>0.29166666666666685</v>
      </c>
      <c r="BB111" s="33">
        <v>0.70440251572327062</v>
      </c>
      <c r="BC111" s="33">
        <v>0.29476584022038588</v>
      </c>
      <c r="BD111" s="33">
        <v>0.68772831822486813</v>
      </c>
      <c r="BE111" s="33">
        <v>0.57008892481810836</v>
      </c>
      <c r="BF111" s="33">
        <v>0.74468492625933747</v>
      </c>
      <c r="BG111" s="33">
        <v>0.5106382978723405</v>
      </c>
      <c r="BH111" s="33">
        <v>0.70833333333333337</v>
      </c>
    </row>
    <row r="112" spans="1:60" x14ac:dyDescent="0.25">
      <c r="A112" s="34" t="s">
        <v>1087</v>
      </c>
      <c r="B112" s="34" t="s">
        <v>1088</v>
      </c>
      <c r="C112" s="62">
        <f t="shared" si="31"/>
        <v>0.449409150637673</v>
      </c>
      <c r="D112" s="62">
        <f t="shared" si="31"/>
        <v>0.44671456793776737</v>
      </c>
      <c r="E112" s="62">
        <f t="shared" si="31"/>
        <v>0.44120358089980771</v>
      </c>
      <c r="F112" s="62">
        <f t="shared" si="30"/>
        <v>0.43782133933435169</v>
      </c>
      <c r="G112" s="62">
        <f t="shared" si="30"/>
        <v>0.43369028961055384</v>
      </c>
      <c r="H112" s="62">
        <f t="shared" si="30"/>
        <v>0.44265324413372564</v>
      </c>
      <c r="I112" s="62">
        <f t="shared" si="30"/>
        <v>0.43292009743955223</v>
      </c>
      <c r="J112" s="62">
        <f t="shared" si="30"/>
        <v>0.4237061547224853</v>
      </c>
      <c r="K112" s="62">
        <f t="shared" si="30"/>
        <v>0.42770980342178611</v>
      </c>
      <c r="L112" s="42">
        <f t="shared" si="17"/>
        <v>0.55068424069423094</v>
      </c>
      <c r="M112" s="43">
        <f t="shared" si="18"/>
        <v>0.37762156369082778</v>
      </c>
      <c r="N112" s="43">
        <v>0.40006821432768902</v>
      </c>
      <c r="O112" s="43">
        <v>0.39090988437674701</v>
      </c>
      <c r="P112" s="43">
        <v>0.37165928142151899</v>
      </c>
      <c r="Q112" s="43">
        <v>0.35945986924000001</v>
      </c>
      <c r="R112" s="43">
        <v>0.34410844797072998</v>
      </c>
      <c r="S112" s="43">
        <v>0.37679504468501201</v>
      </c>
      <c r="T112" s="43">
        <v>0.34118653894499601</v>
      </c>
      <c r="U112" s="43">
        <v>0.30451525198196699</v>
      </c>
      <c r="V112" s="43">
        <v>0.32086733999664602</v>
      </c>
      <c r="W112" s="43">
        <f t="shared" si="19"/>
        <v>0.57723709071652762</v>
      </c>
      <c r="X112" s="43">
        <f t="shared" si="29"/>
        <v>0.52413139067193437</v>
      </c>
      <c r="Y112" s="42">
        <f t="shared" si="20"/>
        <v>0.6002809149055599</v>
      </c>
      <c r="Z112" s="42">
        <f t="shared" si="21"/>
        <v>0.51714231205019301</v>
      </c>
      <c r="AA112" s="42">
        <f t="shared" si="22"/>
        <v>0.55151648360897865</v>
      </c>
      <c r="AB112" s="42">
        <f t="shared" si="23"/>
        <v>0.64000865230137916</v>
      </c>
      <c r="AC112" s="42">
        <f t="shared" si="24"/>
        <v>4.208944006012777E-2</v>
      </c>
      <c r="AD112" s="42">
        <f t="shared" si="25"/>
        <v>0.77777777777777779</v>
      </c>
      <c r="AE112" s="42">
        <f t="shared" si="26"/>
        <v>0.75252695417789761</v>
      </c>
      <c r="AF112" s="42">
        <f t="shared" si="27"/>
        <v>0.4595870990128611</v>
      </c>
      <c r="AG112" s="42">
        <f t="shared" si="28"/>
        <v>0.29565602836879445</v>
      </c>
      <c r="AH112" s="43">
        <v>0.42387004934840544</v>
      </c>
      <c r="AI112" s="43">
        <v>0.58405716403312447</v>
      </c>
      <c r="AJ112" s="43">
        <v>0.79291553133514991</v>
      </c>
      <c r="AK112" s="33">
        <v>0.65223970944309928</v>
      </c>
      <c r="AL112" s="33">
        <v>0.38204491465728679</v>
      </c>
      <c r="AM112" s="33">
        <v>0.29971244128940489</v>
      </c>
      <c r="AN112" s="33">
        <v>0.50846511627906976</v>
      </c>
      <c r="AO112" s="33">
        <v>0.58873639375295794</v>
      </c>
      <c r="AP112" s="33">
        <v>0.60621046578493387</v>
      </c>
      <c r="AQ112" s="33">
        <v>0.75445800093852644</v>
      </c>
      <c r="AR112" s="33">
        <v>0.44227209625173536</v>
      </c>
      <c r="AS112" s="33">
        <v>0.79610829103214886</v>
      </c>
      <c r="AT112" s="33">
        <v>0.68164556962025313</v>
      </c>
      <c r="AU112" s="33">
        <v>0.12626832018038331</v>
      </c>
      <c r="AV112" s="33">
        <v>0</v>
      </c>
      <c r="AW112" s="33">
        <v>0</v>
      </c>
      <c r="AX112" s="33">
        <v>0.33333333333333343</v>
      </c>
      <c r="AY112" s="33">
        <v>1</v>
      </c>
      <c r="AZ112" s="33">
        <v>1</v>
      </c>
      <c r="BA112" s="33">
        <v>0.79166666666666674</v>
      </c>
      <c r="BB112" s="33">
        <v>0.71338724168912848</v>
      </c>
      <c r="BC112" s="33">
        <v>0.40977961432506871</v>
      </c>
      <c r="BD112" s="33">
        <v>0.51454471654715195</v>
      </c>
      <c r="BE112" s="33">
        <v>0.34842360549717055</v>
      </c>
      <c r="BF112" s="33">
        <v>0.5656004596820533</v>
      </c>
      <c r="BG112" s="33">
        <v>0.38297872340425554</v>
      </c>
      <c r="BH112" s="33">
        <v>0.2083333333333334</v>
      </c>
    </row>
    <row r="113" spans="1:60" x14ac:dyDescent="0.25">
      <c r="A113" s="34" t="s">
        <v>1089</v>
      </c>
      <c r="B113" s="34" t="s">
        <v>1090</v>
      </c>
      <c r="C113" s="62">
        <f t="shared" si="31"/>
        <v>0.67551080860997803</v>
      </c>
      <c r="D113" s="62">
        <f t="shared" si="31"/>
        <v>0.66904928102248518</v>
      </c>
      <c r="E113" s="62">
        <f t="shared" si="31"/>
        <v>0.65523853693622081</v>
      </c>
      <c r="F113" s="62">
        <f t="shared" si="30"/>
        <v>0.63934097582014415</v>
      </c>
      <c r="G113" s="62">
        <f t="shared" si="30"/>
        <v>0.63026283971759878</v>
      </c>
      <c r="H113" s="62">
        <f t="shared" si="30"/>
        <v>0.66505184834344766</v>
      </c>
      <c r="I113" s="62">
        <f t="shared" si="30"/>
        <v>0.64154646308168828</v>
      </c>
      <c r="J113" s="62">
        <f t="shared" si="30"/>
        <v>0.62849483450703925</v>
      </c>
      <c r="K113" s="62">
        <f t="shared" si="30"/>
        <v>0.61336589371739958</v>
      </c>
      <c r="L113" s="42">
        <f t="shared" si="17"/>
        <v>0.58880752134261671</v>
      </c>
      <c r="M113" s="43">
        <f t="shared" si="18"/>
        <v>0.61304301597615252</v>
      </c>
      <c r="N113" s="43">
        <v>0.80400778722546107</v>
      </c>
      <c r="O113" s="43">
        <v>0.78763239240489302</v>
      </c>
      <c r="P113" s="43">
        <v>0.75199506984970199</v>
      </c>
      <c r="Q113" s="43">
        <v>0.70975672893372799</v>
      </c>
      <c r="R113" s="43">
        <v>0.68496547762840199</v>
      </c>
      <c r="S113" s="43">
        <v>0.777409703566878</v>
      </c>
      <c r="T113" s="43">
        <v>0.71570214269777199</v>
      </c>
      <c r="U113" s="43">
        <v>0.68007443354219399</v>
      </c>
      <c r="V113" s="43">
        <v>0.63728888491943203</v>
      </c>
      <c r="W113" s="43">
        <f t="shared" si="19"/>
        <v>0.59150245719218364</v>
      </c>
      <c r="X113" s="43">
        <f t="shared" si="29"/>
        <v>0.58611258549304968</v>
      </c>
      <c r="Y113" s="42">
        <f t="shared" si="20"/>
        <v>0.59841311084476978</v>
      </c>
      <c r="Z113" s="42">
        <f t="shared" si="21"/>
        <v>0.45655722156165213</v>
      </c>
      <c r="AA113" s="42">
        <f t="shared" si="22"/>
        <v>0.64540225127011075</v>
      </c>
      <c r="AB113" s="42">
        <f t="shared" si="23"/>
        <v>0.66563724509220201</v>
      </c>
      <c r="AC113" s="42">
        <f t="shared" si="24"/>
        <v>0.36978579481397994</v>
      </c>
      <c r="AD113" s="42">
        <f t="shared" si="25"/>
        <v>0.88888888888888895</v>
      </c>
      <c r="AE113" s="42">
        <f t="shared" si="26"/>
        <v>0.49966307277628041</v>
      </c>
      <c r="AF113" s="42">
        <f t="shared" si="27"/>
        <v>0.59399383337074485</v>
      </c>
      <c r="AG113" s="42">
        <f t="shared" si="28"/>
        <v>0.63209219858156018</v>
      </c>
      <c r="AH113" s="43">
        <v>0.6937136427449192</v>
      </c>
      <c r="AI113" s="43">
        <v>0.37697775815699014</v>
      </c>
      <c r="AJ113" s="43">
        <v>0.72454793163240028</v>
      </c>
      <c r="AK113" s="33">
        <v>0.6831113801452785</v>
      </c>
      <c r="AL113" s="33">
        <v>0.2300030629780257</v>
      </c>
      <c r="AM113" s="33">
        <v>0.71232134651012702</v>
      </c>
      <c r="AN113" s="33">
        <v>0.74009302325581394</v>
      </c>
      <c r="AO113" s="33">
        <v>0.53762423095125422</v>
      </c>
      <c r="AP113" s="33">
        <v>0.54997124784358831</v>
      </c>
      <c r="AQ113" s="33">
        <v>0.68700140778976992</v>
      </c>
      <c r="AR113" s="33">
        <v>0.6063165201295696</v>
      </c>
      <c r="AS113" s="33">
        <v>0.74344331641285966</v>
      </c>
      <c r="AT113" s="33">
        <v>0.647151898734177</v>
      </c>
      <c r="AU113" s="33">
        <v>0.1093573844419397</v>
      </c>
      <c r="AV113" s="33">
        <v>0</v>
      </c>
      <c r="AW113" s="33">
        <v>1</v>
      </c>
      <c r="AX113" s="33">
        <v>0.66666666666666674</v>
      </c>
      <c r="AY113" s="33">
        <v>1</v>
      </c>
      <c r="AZ113" s="33">
        <v>1</v>
      </c>
      <c r="BA113" s="33">
        <v>0.41666666666666652</v>
      </c>
      <c r="BB113" s="33">
        <v>0.58265947888589431</v>
      </c>
      <c r="BC113" s="33">
        <v>0.44765840220385628</v>
      </c>
      <c r="BD113" s="33">
        <v>0.44486537680963334</v>
      </c>
      <c r="BE113" s="33">
        <v>0.78205335489086503</v>
      </c>
      <c r="BF113" s="33">
        <v>0.70139819957862481</v>
      </c>
      <c r="BG113" s="33">
        <v>0.68085106382978722</v>
      </c>
      <c r="BH113" s="33">
        <v>0.58333333333333326</v>
      </c>
    </row>
    <row r="114" spans="1:60" x14ac:dyDescent="0.25">
      <c r="A114" s="34" t="s">
        <v>1091</v>
      </c>
      <c r="B114" s="34" t="s">
        <v>1092</v>
      </c>
      <c r="C114" s="62">
        <f t="shared" si="31"/>
        <v>0.4586914641850407</v>
      </c>
      <c r="D114" s="62">
        <f t="shared" si="31"/>
        <v>0.45605172935443195</v>
      </c>
      <c r="E114" s="62">
        <f t="shared" si="31"/>
        <v>0.45065493943610008</v>
      </c>
      <c r="F114" s="62">
        <f t="shared" si="30"/>
        <v>0.44734416260399257</v>
      </c>
      <c r="G114" s="62">
        <f t="shared" si="30"/>
        <v>0.4433018632284641</v>
      </c>
      <c r="H114" s="62">
        <f t="shared" si="30"/>
        <v>0.45207429608578004</v>
      </c>
      <c r="I114" s="62">
        <f t="shared" si="30"/>
        <v>0.44254839894232273</v>
      </c>
      <c r="J114" s="62">
        <f t="shared" si="30"/>
        <v>0.43353913339980793</v>
      </c>
      <c r="K114" s="62">
        <f t="shared" si="30"/>
        <v>0.4374527981193454</v>
      </c>
      <c r="L114" s="42">
        <f t="shared" si="17"/>
        <v>0.58802384332614521</v>
      </c>
      <c r="M114" s="43">
        <f t="shared" si="18"/>
        <v>0.35407197280761038</v>
      </c>
      <c r="N114" s="43">
        <v>0.40006821432768902</v>
      </c>
      <c r="O114" s="43">
        <v>0.39090988437674701</v>
      </c>
      <c r="P114" s="43">
        <v>0.37165928142151899</v>
      </c>
      <c r="Q114" s="43">
        <v>0.35945986924000001</v>
      </c>
      <c r="R114" s="43">
        <v>0.34410844797072998</v>
      </c>
      <c r="S114" s="43">
        <v>0.37679504468501201</v>
      </c>
      <c r="T114" s="43">
        <v>0.34118653894499601</v>
      </c>
      <c r="U114" s="43">
        <v>0.30451525198196699</v>
      </c>
      <c r="V114" s="43">
        <v>0.32086733999664602</v>
      </c>
      <c r="W114" s="43">
        <f t="shared" si="19"/>
        <v>0.48369643547039298</v>
      </c>
      <c r="X114" s="43">
        <f t="shared" si="29"/>
        <v>0.69235125118189744</v>
      </c>
      <c r="Y114" s="42">
        <f t="shared" si="20"/>
        <v>0.51764876648623681</v>
      </c>
      <c r="Z114" s="42">
        <f t="shared" si="21"/>
        <v>0.22829817972875832</v>
      </c>
      <c r="AA114" s="42">
        <f t="shared" si="22"/>
        <v>0.5674145043625014</v>
      </c>
      <c r="AB114" s="42">
        <f t="shared" si="23"/>
        <v>0.62142429130407528</v>
      </c>
      <c r="AC114" s="42">
        <f t="shared" si="24"/>
        <v>0.3603908305148445</v>
      </c>
      <c r="AD114" s="42">
        <f t="shared" si="25"/>
        <v>0.88888888888888895</v>
      </c>
      <c r="AE114" s="42">
        <f t="shared" si="26"/>
        <v>0.82777403414195871</v>
      </c>
      <c r="AF114" s="42">
        <f t="shared" si="27"/>
        <v>0.40162798816841228</v>
      </c>
      <c r="AG114" s="42">
        <f t="shared" si="28"/>
        <v>0.30651595744680843</v>
      </c>
      <c r="AH114" s="43">
        <v>0.60877319114698492</v>
      </c>
      <c r="AI114" s="43">
        <v>0.39772772807887941</v>
      </c>
      <c r="AJ114" s="43">
        <v>0.54644538023284617</v>
      </c>
      <c r="AK114" s="33">
        <v>0.35623486682808725</v>
      </c>
      <c r="AL114" s="33">
        <v>0.10036149262942939</v>
      </c>
      <c r="AM114" s="33">
        <v>0.57050220048438915</v>
      </c>
      <c r="AN114" s="33">
        <v>0.43330232558139531</v>
      </c>
      <c r="AO114" s="33">
        <v>0.44723142451490777</v>
      </c>
      <c r="AP114" s="33">
        <v>0.63990799309948243</v>
      </c>
      <c r="AQ114" s="33">
        <v>0.74612857813233213</v>
      </c>
      <c r="AR114" s="33">
        <v>0.37598334104581216</v>
      </c>
      <c r="AS114" s="33">
        <v>0.62436548223350241</v>
      </c>
      <c r="AT114" s="33">
        <v>0.86392405063291144</v>
      </c>
      <c r="AU114" s="33">
        <v>8.1172491544533654E-2</v>
      </c>
      <c r="AV114" s="33">
        <v>0</v>
      </c>
      <c r="AW114" s="33">
        <v>1</v>
      </c>
      <c r="AX114" s="33">
        <v>0.66666666666666674</v>
      </c>
      <c r="AY114" s="33">
        <v>1</v>
      </c>
      <c r="AZ114" s="33">
        <v>1</v>
      </c>
      <c r="BA114" s="33">
        <v>0.79166666666666674</v>
      </c>
      <c r="BB114" s="33">
        <v>0.86388140161725069</v>
      </c>
      <c r="BC114" s="33">
        <v>0.10743801652892571</v>
      </c>
      <c r="BD114" s="33">
        <v>0.57285888242457039</v>
      </c>
      <c r="BE114" s="33">
        <v>0.47534357316087306</v>
      </c>
      <c r="BF114" s="33">
        <v>0.45087148055927989</v>
      </c>
      <c r="BG114" s="33">
        <v>0.42553191489361697</v>
      </c>
      <c r="BH114" s="33">
        <v>0.18749999999999992</v>
      </c>
    </row>
    <row r="115" spans="1:60" x14ac:dyDescent="0.25">
      <c r="A115" s="34" t="s">
        <v>1093</v>
      </c>
      <c r="B115" s="34" t="s">
        <v>1094</v>
      </c>
      <c r="C115" s="62">
        <f t="shared" si="31"/>
        <v>0.65184639042492409</v>
      </c>
      <c r="D115" s="62">
        <f t="shared" si="31"/>
        <v>0.64514789358549451</v>
      </c>
      <c r="E115" s="62">
        <f t="shared" si="31"/>
        <v>0.630814080730143</v>
      </c>
      <c r="F115" s="62">
        <f t="shared" si="30"/>
        <v>0.61428474466142358</v>
      </c>
      <c r="G115" s="62">
        <f t="shared" si="30"/>
        <v>0.60483064678469112</v>
      </c>
      <c r="H115" s="62">
        <f t="shared" si="30"/>
        <v>0.64100142366934898</v>
      </c>
      <c r="I115" s="62">
        <f t="shared" si="30"/>
        <v>0.61657986380818519</v>
      </c>
      <c r="J115" s="62">
        <f t="shared" si="30"/>
        <v>0.60298807713181746</v>
      </c>
      <c r="K115" s="62">
        <f t="shared" si="30"/>
        <v>0.58720233628353391</v>
      </c>
      <c r="L115" s="42">
        <f t="shared" si="17"/>
        <v>0.6718847758320079</v>
      </c>
      <c r="M115" s="43">
        <f t="shared" si="18"/>
        <v>0.42053950712547078</v>
      </c>
      <c r="N115" s="43">
        <v>0.80400778722546107</v>
      </c>
      <c r="O115" s="43">
        <v>0.78763239240489302</v>
      </c>
      <c r="P115" s="43">
        <v>0.75199506984970199</v>
      </c>
      <c r="Q115" s="43">
        <v>0.70975672893372799</v>
      </c>
      <c r="R115" s="43">
        <v>0.68496547762840199</v>
      </c>
      <c r="S115" s="43">
        <v>0.777409703566878</v>
      </c>
      <c r="T115" s="43">
        <v>0.71570214269777199</v>
      </c>
      <c r="U115" s="43">
        <v>0.68007443354219399</v>
      </c>
      <c r="V115" s="43">
        <v>0.63728888491943203</v>
      </c>
      <c r="W115" s="43">
        <f t="shared" si="19"/>
        <v>0.58516025145407935</v>
      </c>
      <c r="X115" s="43">
        <f t="shared" si="29"/>
        <v>0.75860930020993633</v>
      </c>
      <c r="Y115" s="42">
        <f t="shared" si="20"/>
        <v>0.53911259124745381</v>
      </c>
      <c r="Z115" s="42">
        <f t="shared" si="21"/>
        <v>0.43161190818893602</v>
      </c>
      <c r="AA115" s="42">
        <f t="shared" si="22"/>
        <v>0.63058858543291296</v>
      </c>
      <c r="AB115" s="42">
        <f t="shared" si="23"/>
        <v>0.73932792094701461</v>
      </c>
      <c r="AC115" s="42">
        <f t="shared" si="24"/>
        <v>0.69034197670048858</v>
      </c>
      <c r="AD115" s="42">
        <f t="shared" si="25"/>
        <v>0.88888888888888895</v>
      </c>
      <c r="AE115" s="42">
        <f t="shared" si="26"/>
        <v>0.69659703504043158</v>
      </c>
      <c r="AF115" s="42">
        <f t="shared" si="27"/>
        <v>0.48137156744243093</v>
      </c>
      <c r="AG115" s="42">
        <f t="shared" si="28"/>
        <v>0.35970744680851063</v>
      </c>
      <c r="AH115" s="43">
        <v>0.70293166967644694</v>
      </c>
      <c r="AI115" s="43">
        <v>0.31346481102652857</v>
      </c>
      <c r="AJ115" s="43">
        <v>0.60094129303938582</v>
      </c>
      <c r="AK115" s="33">
        <v>0.6628329297820823</v>
      </c>
      <c r="AL115" s="33">
        <v>0.20039088659578974</v>
      </c>
      <c r="AM115" s="33">
        <v>0.74722900009862769</v>
      </c>
      <c r="AN115" s="33">
        <v>0.62176744186046518</v>
      </c>
      <c r="AO115" s="33">
        <v>0.57737813535257942</v>
      </c>
      <c r="AP115" s="33">
        <v>0.56848763657274293</v>
      </c>
      <c r="AQ115" s="33">
        <v>0.63808071328015004</v>
      </c>
      <c r="AR115" s="33">
        <v>0.6683248496066635</v>
      </c>
      <c r="AS115" s="33">
        <v>0.78193739424703868</v>
      </c>
      <c r="AT115" s="33">
        <v>0.76772151898734164</v>
      </c>
      <c r="AU115" s="33">
        <v>7.1025930101465518E-2</v>
      </c>
      <c r="AV115" s="33">
        <v>1</v>
      </c>
      <c r="AW115" s="33">
        <v>1</v>
      </c>
      <c r="AX115" s="33">
        <v>0.66666666666666674</v>
      </c>
      <c r="AY115" s="33">
        <v>1</v>
      </c>
      <c r="AZ115" s="33">
        <v>1</v>
      </c>
      <c r="BA115" s="33">
        <v>0.79166666666666674</v>
      </c>
      <c r="BB115" s="33">
        <v>0.6015274034141963</v>
      </c>
      <c r="BC115" s="33">
        <v>0.41391184573002704</v>
      </c>
      <c r="BD115" s="33">
        <v>0.51562711405763773</v>
      </c>
      <c r="BE115" s="33">
        <v>0.53128536782538394</v>
      </c>
      <c r="BF115" s="33">
        <v>0.464661942156675</v>
      </c>
      <c r="BG115" s="33">
        <v>0.53191489361702138</v>
      </c>
      <c r="BH115" s="33">
        <v>0.18749999999999992</v>
      </c>
    </row>
    <row r="116" spans="1:60" x14ac:dyDescent="0.25">
      <c r="A116" s="34" t="s">
        <v>1095</v>
      </c>
      <c r="B116" s="34" t="s">
        <v>1096</v>
      </c>
      <c r="C116" s="62">
        <f t="shared" si="31"/>
        <v>0.63477818291521271</v>
      </c>
      <c r="D116" s="62">
        <f t="shared" si="31"/>
        <v>0.62789762652277725</v>
      </c>
      <c r="E116" s="62">
        <f t="shared" si="31"/>
        <v>0.61316068794611422</v>
      </c>
      <c r="F116" s="62">
        <f t="shared" si="30"/>
        <v>0.59614207393782137</v>
      </c>
      <c r="G116" s="62">
        <f t="shared" si="30"/>
        <v>0.58639554575825725</v>
      </c>
      <c r="H116" s="62">
        <f t="shared" si="30"/>
        <v>0.62363647258741106</v>
      </c>
      <c r="I116" s="62">
        <f t="shared" si="30"/>
        <v>0.59850676959317406</v>
      </c>
      <c r="J116" s="62">
        <f t="shared" si="30"/>
        <v>0.58449486392804451</v>
      </c>
      <c r="K116" s="62">
        <f t="shared" si="30"/>
        <v>0.56819557243257113</v>
      </c>
      <c r="L116" s="42">
        <f t="shared" si="17"/>
        <v>0.57121867903518542</v>
      </c>
      <c r="M116" s="43">
        <f t="shared" si="18"/>
        <v>0.48591225968439289</v>
      </c>
      <c r="N116" s="43">
        <v>0.80400778722546107</v>
      </c>
      <c r="O116" s="43">
        <v>0.78763239240489302</v>
      </c>
      <c r="P116" s="43">
        <v>0.75199506984970199</v>
      </c>
      <c r="Q116" s="43">
        <v>0.70975672893372799</v>
      </c>
      <c r="R116" s="43">
        <v>0.68496547762840199</v>
      </c>
      <c r="S116" s="43">
        <v>0.777409703566878</v>
      </c>
      <c r="T116" s="43">
        <v>0.71570214269777199</v>
      </c>
      <c r="U116" s="43">
        <v>0.68007443354219399</v>
      </c>
      <c r="V116" s="43">
        <v>0.63728888491943203</v>
      </c>
      <c r="W116" s="43">
        <f t="shared" si="19"/>
        <v>0.61116186237697279</v>
      </c>
      <c r="X116" s="43">
        <f t="shared" si="29"/>
        <v>0.53127549569339794</v>
      </c>
      <c r="Y116" s="42">
        <f t="shared" si="20"/>
        <v>0.54364222174776378</v>
      </c>
      <c r="Z116" s="42">
        <f t="shared" si="21"/>
        <v>0.44854764117001522</v>
      </c>
      <c r="AA116" s="42">
        <f t="shared" si="22"/>
        <v>0.64526651065572749</v>
      </c>
      <c r="AB116" s="42">
        <f t="shared" si="23"/>
        <v>0.80719107593438444</v>
      </c>
      <c r="AC116" s="42">
        <f t="shared" si="24"/>
        <v>4.208944006012777E-2</v>
      </c>
      <c r="AD116" s="42">
        <f t="shared" si="25"/>
        <v>0.88888888888888895</v>
      </c>
      <c r="AE116" s="42">
        <f t="shared" si="26"/>
        <v>0.66284815813117703</v>
      </c>
      <c r="AF116" s="42">
        <f t="shared" si="27"/>
        <v>0.59394331369502684</v>
      </c>
      <c r="AG116" s="42">
        <f t="shared" si="28"/>
        <v>0.37788120567375894</v>
      </c>
      <c r="AH116" s="43">
        <v>0.74049195480578356</v>
      </c>
      <c r="AI116" s="43">
        <v>0.28330070003374241</v>
      </c>
      <c r="AJ116" s="43">
        <v>0.60713401040376513</v>
      </c>
      <c r="AK116" s="33">
        <v>0.66162227602905577</v>
      </c>
      <c r="AL116" s="33">
        <v>0.23547300631097468</v>
      </c>
      <c r="AM116" s="33">
        <v>0.93174313814092335</v>
      </c>
      <c r="AN116" s="33">
        <v>0.4667906976744185</v>
      </c>
      <c r="AO116" s="33">
        <v>0.63132986275437775</v>
      </c>
      <c r="AP116" s="33">
        <v>0.51052328924669343</v>
      </c>
      <c r="AQ116" s="33">
        <v>0.68594556546222429</v>
      </c>
      <c r="AR116" s="33">
        <v>0.90745025451180006</v>
      </c>
      <c r="AS116" s="33">
        <v>0.84940778341793566</v>
      </c>
      <c r="AT116" s="33">
        <v>0.6647151898734176</v>
      </c>
      <c r="AU116" s="33">
        <v>0.12626832018038331</v>
      </c>
      <c r="AV116" s="33">
        <v>0</v>
      </c>
      <c r="AW116" s="33">
        <v>0</v>
      </c>
      <c r="AX116" s="33">
        <v>0.66666666666666674</v>
      </c>
      <c r="AY116" s="33">
        <v>1</v>
      </c>
      <c r="AZ116" s="33">
        <v>1</v>
      </c>
      <c r="BA116" s="33">
        <v>0.49999999999999989</v>
      </c>
      <c r="BB116" s="33">
        <v>0.82569631626235418</v>
      </c>
      <c r="BC116" s="33">
        <v>0.16253443526170816</v>
      </c>
      <c r="BD116" s="33">
        <v>0.88025977540251665</v>
      </c>
      <c r="BE116" s="33">
        <v>0.72045270816491513</v>
      </c>
      <c r="BF116" s="33">
        <v>0.61252633595096728</v>
      </c>
      <c r="BG116" s="33">
        <v>0.27659574468085113</v>
      </c>
      <c r="BH116" s="33">
        <v>0.47916666666666669</v>
      </c>
    </row>
    <row r="117" spans="1:60" x14ac:dyDescent="0.25">
      <c r="A117" s="34" t="s">
        <v>1097</v>
      </c>
      <c r="B117" s="34" t="s">
        <v>1098</v>
      </c>
      <c r="C117" s="62">
        <f t="shared" si="31"/>
        <v>0.61572274306175401</v>
      </c>
      <c r="D117" s="62">
        <f t="shared" si="31"/>
        <v>0.61670759424413257</v>
      </c>
      <c r="E117" s="62">
        <f t="shared" si="31"/>
        <v>0.61117693875479095</v>
      </c>
      <c r="F117" s="62">
        <f t="shared" si="30"/>
        <v>0.60663396118881552</v>
      </c>
      <c r="G117" s="62">
        <f t="shared" si="30"/>
        <v>0.59946709701622658</v>
      </c>
      <c r="H117" s="62">
        <f t="shared" si="30"/>
        <v>0.60664348270816615</v>
      </c>
      <c r="I117" s="62">
        <f t="shared" si="30"/>
        <v>0.60986917899712345</v>
      </c>
      <c r="J117" s="62">
        <f t="shared" si="30"/>
        <v>0.60597880277549709</v>
      </c>
      <c r="K117" s="62">
        <f t="shared" si="30"/>
        <v>0.59430223604674792</v>
      </c>
      <c r="L117" s="42">
        <f t="shared" si="17"/>
        <v>0.60795662702608821</v>
      </c>
      <c r="M117" s="43">
        <f t="shared" si="18"/>
        <v>0.75494296382447645</v>
      </c>
      <c r="N117" s="43">
        <v>0.44473964377436703</v>
      </c>
      <c r="O117" s="43">
        <v>0.44881469692026305</v>
      </c>
      <c r="P117" s="43">
        <v>0.42551335250508898</v>
      </c>
      <c r="Q117" s="43">
        <v>0.40554179853016997</v>
      </c>
      <c r="R117" s="43">
        <v>0.37219922481157403</v>
      </c>
      <c r="S117" s="43">
        <v>0.40558452520909505</v>
      </c>
      <c r="T117" s="43">
        <v>0.41984652937926903</v>
      </c>
      <c r="U117" s="43">
        <v>0.40259258561266903</v>
      </c>
      <c r="V117" s="43">
        <v>0.34646111619270398</v>
      </c>
      <c r="W117" s="43">
        <f t="shared" si="19"/>
        <v>0.54425728171923493</v>
      </c>
      <c r="X117" s="43">
        <f t="shared" si="29"/>
        <v>0.6716559723329415</v>
      </c>
      <c r="Y117" s="42">
        <f t="shared" si="20"/>
        <v>0.63851248058895049</v>
      </c>
      <c r="Z117" s="42">
        <f t="shared" si="21"/>
        <v>0.46369121577967604</v>
      </c>
      <c r="AA117" s="42">
        <f t="shared" si="22"/>
        <v>0.57526673072635148</v>
      </c>
      <c r="AB117" s="42">
        <f t="shared" si="23"/>
        <v>0.4995586997819616</v>
      </c>
      <c r="AC117" s="42">
        <f t="shared" si="24"/>
        <v>0.73355881247651222</v>
      </c>
      <c r="AD117" s="42">
        <f t="shared" si="25"/>
        <v>0.88888888888888895</v>
      </c>
      <c r="AE117" s="42">
        <f t="shared" si="26"/>
        <v>0.39252021563342326</v>
      </c>
      <c r="AF117" s="42">
        <f t="shared" si="27"/>
        <v>0.80753663686881105</v>
      </c>
      <c r="AG117" s="42">
        <f t="shared" si="28"/>
        <v>0.70234929078014185</v>
      </c>
      <c r="AH117" s="43">
        <v>0.70396283738364462</v>
      </c>
      <c r="AI117" s="43">
        <v>0.38843861230988513</v>
      </c>
      <c r="AJ117" s="43">
        <v>0.82313599207332178</v>
      </c>
      <c r="AK117" s="33">
        <v>0.76664648910411637</v>
      </c>
      <c r="AL117" s="33">
        <v>0.1607359424552357</v>
      </c>
      <c r="AM117" s="33">
        <v>0.35243427546891104</v>
      </c>
      <c r="AN117" s="33">
        <v>0.50846511627906976</v>
      </c>
      <c r="AO117" s="33">
        <v>0.58873639375295794</v>
      </c>
      <c r="AP117" s="33">
        <v>0.77676825761932144</v>
      </c>
      <c r="AQ117" s="33">
        <v>0.64992961051149689</v>
      </c>
      <c r="AR117" s="33">
        <v>0.18428968070337809</v>
      </c>
      <c r="AS117" s="33">
        <v>0.82846869712351956</v>
      </c>
      <c r="AT117" s="33">
        <v>0.48591772151898716</v>
      </c>
      <c r="AU117" s="33">
        <v>0.20067643742953656</v>
      </c>
      <c r="AV117" s="33">
        <v>1</v>
      </c>
      <c r="AW117" s="33">
        <v>1</v>
      </c>
      <c r="AX117" s="33">
        <v>0.66666666666666674</v>
      </c>
      <c r="AY117" s="33">
        <v>1</v>
      </c>
      <c r="AZ117" s="33">
        <v>1</v>
      </c>
      <c r="BA117" s="33">
        <v>8.3333333333333384E-2</v>
      </c>
      <c r="BB117" s="33">
        <v>0.70170709793351316</v>
      </c>
      <c r="BC117" s="33">
        <v>0.74862258953168115</v>
      </c>
      <c r="BD117" s="33">
        <v>0.79583276958463012</v>
      </c>
      <c r="BE117" s="33">
        <v>0.68569118835893295</v>
      </c>
      <c r="BF117" s="33">
        <v>1</v>
      </c>
      <c r="BG117" s="33">
        <v>0.42553191489361697</v>
      </c>
      <c r="BH117" s="33">
        <v>0.97916666666666674</v>
      </c>
    </row>
    <row r="118" spans="1:60" x14ac:dyDescent="0.25">
      <c r="A118" s="34" t="s">
        <v>1099</v>
      </c>
      <c r="B118" s="34" t="s">
        <v>1100</v>
      </c>
      <c r="C118" s="62">
        <f t="shared" si="31"/>
        <v>0.6783264775521114</v>
      </c>
      <c r="D118" s="62">
        <f t="shared" si="31"/>
        <v>0.67189202855522334</v>
      </c>
      <c r="E118" s="62">
        <f t="shared" si="31"/>
        <v>0.65814094074572516</v>
      </c>
      <c r="F118" s="62">
        <f t="shared" si="30"/>
        <v>0.64231521931369706</v>
      </c>
      <c r="G118" s="62">
        <f t="shared" si="30"/>
        <v>0.63327972076187644</v>
      </c>
      <c r="H118" s="62">
        <f t="shared" si="30"/>
        <v>0.66791160985895781</v>
      </c>
      <c r="I118" s="62">
        <f t="shared" si="30"/>
        <v>0.64451052892250926</v>
      </c>
      <c r="J118" s="62">
        <f t="shared" si="30"/>
        <v>0.6315201616744941</v>
      </c>
      <c r="K118" s="62">
        <f t="shared" si="30"/>
        <v>0.61646547119452944</v>
      </c>
      <c r="L118" s="42">
        <f t="shared" si="17"/>
        <v>0.6294956411003072</v>
      </c>
      <c r="M118" s="43">
        <f t="shared" si="18"/>
        <v>0.58110855033121367</v>
      </c>
      <c r="N118" s="43">
        <v>0.80400778722546107</v>
      </c>
      <c r="O118" s="43">
        <v>0.78763239240489302</v>
      </c>
      <c r="P118" s="43">
        <v>0.75199506984970199</v>
      </c>
      <c r="Q118" s="43">
        <v>0.70975672893372799</v>
      </c>
      <c r="R118" s="43">
        <v>0.68496547762840199</v>
      </c>
      <c r="S118" s="43">
        <v>0.777409703566878</v>
      </c>
      <c r="T118" s="43">
        <v>0.71570214269777199</v>
      </c>
      <c r="U118" s="43">
        <v>0.68007443354219399</v>
      </c>
      <c r="V118" s="43">
        <v>0.63728888491943203</v>
      </c>
      <c r="W118" s="43">
        <f t="shared" si="19"/>
        <v>0.61201637207319726</v>
      </c>
      <c r="X118" s="43">
        <f t="shared" si="29"/>
        <v>0.64697491012741704</v>
      </c>
      <c r="Y118" s="42">
        <f t="shared" si="20"/>
        <v>0.55863711671269078</v>
      </c>
      <c r="Z118" s="42">
        <f t="shared" si="21"/>
        <v>0.48508234483597423</v>
      </c>
      <c r="AA118" s="42">
        <f t="shared" si="22"/>
        <v>0.58467202674226737</v>
      </c>
      <c r="AB118" s="42">
        <f t="shared" si="23"/>
        <v>0.81967400000185664</v>
      </c>
      <c r="AC118" s="42">
        <f t="shared" si="24"/>
        <v>0.38707252912438933</v>
      </c>
      <c r="AD118" s="42">
        <f t="shared" si="25"/>
        <v>1</v>
      </c>
      <c r="AE118" s="42">
        <f t="shared" si="26"/>
        <v>0.55385220125786161</v>
      </c>
      <c r="AF118" s="42">
        <f t="shared" si="27"/>
        <v>0.51970823541420041</v>
      </c>
      <c r="AG118" s="42">
        <f t="shared" si="28"/>
        <v>0.64250886524822692</v>
      </c>
      <c r="AH118" s="43">
        <v>0.73512592455984083</v>
      </c>
      <c r="AI118" s="43">
        <v>0.27494445456014888</v>
      </c>
      <c r="AJ118" s="43">
        <v>0.66584097101808271</v>
      </c>
      <c r="AK118" s="33">
        <v>0.63892251815980627</v>
      </c>
      <c r="AL118" s="33">
        <v>0.33124217151214219</v>
      </c>
      <c r="AM118" s="33">
        <v>0.7477414698599435</v>
      </c>
      <c r="AN118" s="33">
        <v>0.39739534883720923</v>
      </c>
      <c r="AO118" s="33">
        <v>0.37718883104590628</v>
      </c>
      <c r="AP118" s="33">
        <v>0.56480736055204139</v>
      </c>
      <c r="AQ118" s="33">
        <v>0.8362271234162364</v>
      </c>
      <c r="AR118" s="33">
        <v>0.77001388246182323</v>
      </c>
      <c r="AS118" s="33">
        <v>0.866539763113367</v>
      </c>
      <c r="AT118" s="33">
        <v>0.82246835443037969</v>
      </c>
      <c r="AU118" s="33">
        <v>0.1612175873731681</v>
      </c>
      <c r="AV118" s="33">
        <v>0</v>
      </c>
      <c r="AW118" s="33">
        <v>1</v>
      </c>
      <c r="AX118" s="33">
        <v>1</v>
      </c>
      <c r="AY118" s="33">
        <v>1</v>
      </c>
      <c r="AZ118" s="33">
        <v>1</v>
      </c>
      <c r="BA118" s="33">
        <v>0.37500000000000028</v>
      </c>
      <c r="BB118" s="33">
        <v>0.732704402515723</v>
      </c>
      <c r="BC118" s="33">
        <v>0.16253443526170816</v>
      </c>
      <c r="BD118" s="33">
        <v>0.51319171965904486</v>
      </c>
      <c r="BE118" s="33">
        <v>0.77736459175424422</v>
      </c>
      <c r="BF118" s="33">
        <v>0.62574219498180439</v>
      </c>
      <c r="BG118" s="33">
        <v>0.68085106382978722</v>
      </c>
      <c r="BH118" s="33">
        <v>0.60416666666666674</v>
      </c>
    </row>
    <row r="119" spans="1:60" x14ac:dyDescent="0.25">
      <c r="A119" s="34" t="s">
        <v>1101</v>
      </c>
      <c r="B119" s="34" t="s">
        <v>1102</v>
      </c>
      <c r="C119" s="62">
        <f t="shared" si="31"/>
        <v>0.67387840517802544</v>
      </c>
      <c r="D119" s="62">
        <f t="shared" si="31"/>
        <v>0.66740107345813959</v>
      </c>
      <c r="E119" s="62">
        <f t="shared" si="31"/>
        <v>0.65355550085871961</v>
      </c>
      <c r="F119" s="62">
        <f t="shared" si="30"/>
        <v>0.63761597829651884</v>
      </c>
      <c r="G119" s="62">
        <f t="shared" si="30"/>
        <v>0.62851292711070328</v>
      </c>
      <c r="H119" s="62">
        <f t="shared" si="30"/>
        <v>0.66339370919643847</v>
      </c>
      <c r="I119" s="62">
        <f t="shared" si="30"/>
        <v>0.63982741165801615</v>
      </c>
      <c r="J119" s="62">
        <f t="shared" si="30"/>
        <v>0.6267399854951039</v>
      </c>
      <c r="K119" s="62">
        <f t="shared" si="30"/>
        <v>0.61156763484680665</v>
      </c>
      <c r="L119" s="42">
        <f t="shared" si="17"/>
        <v>0.61248420558117356</v>
      </c>
      <c r="M119" s="43">
        <f t="shared" si="18"/>
        <v>0.58375584946546688</v>
      </c>
      <c r="N119" s="43">
        <v>0.80400778722546107</v>
      </c>
      <c r="O119" s="43">
        <v>0.78763239240489302</v>
      </c>
      <c r="P119" s="43">
        <v>0.75199506984970199</v>
      </c>
      <c r="Q119" s="43">
        <v>0.70975672893372799</v>
      </c>
      <c r="R119" s="43">
        <v>0.68496547762840199</v>
      </c>
      <c r="S119" s="43">
        <v>0.777409703566878</v>
      </c>
      <c r="T119" s="43">
        <v>0.71570214269777199</v>
      </c>
      <c r="U119" s="43">
        <v>0.68007443354219399</v>
      </c>
      <c r="V119" s="43">
        <v>0.63728888491943203</v>
      </c>
      <c r="W119" s="43">
        <f t="shared" si="19"/>
        <v>0.5644659553034852</v>
      </c>
      <c r="X119" s="43">
        <f t="shared" si="29"/>
        <v>0.66050245585886191</v>
      </c>
      <c r="Y119" s="42">
        <f t="shared" si="20"/>
        <v>0.58943663597016105</v>
      </c>
      <c r="Z119" s="42">
        <f t="shared" si="21"/>
        <v>0.51523456537733836</v>
      </c>
      <c r="AA119" s="42">
        <f t="shared" si="22"/>
        <v>0.55294931208995912</v>
      </c>
      <c r="AB119" s="42">
        <f t="shared" si="23"/>
        <v>0.60024330777648227</v>
      </c>
      <c r="AC119" s="42">
        <f t="shared" si="24"/>
        <v>0.37279218338970344</v>
      </c>
      <c r="AD119" s="42">
        <f t="shared" si="25"/>
        <v>1</v>
      </c>
      <c r="AE119" s="42">
        <f t="shared" si="26"/>
        <v>0.60871518418688231</v>
      </c>
      <c r="AF119" s="42">
        <f t="shared" si="27"/>
        <v>0.59858439396639462</v>
      </c>
      <c r="AG119" s="42">
        <f t="shared" si="28"/>
        <v>0.56892730496453914</v>
      </c>
      <c r="AH119" s="43">
        <v>0.73862391529002225</v>
      </c>
      <c r="AI119" s="43">
        <v>0.26277987421570503</v>
      </c>
      <c r="AJ119" s="43">
        <v>0.76690611840475598</v>
      </c>
      <c r="AK119" s="33">
        <v>0.8196125907990317</v>
      </c>
      <c r="AL119" s="33">
        <v>0.21085653995564499</v>
      </c>
      <c r="AM119" s="33">
        <v>0.87193757316274645</v>
      </c>
      <c r="AN119" s="33">
        <v>0.48148837209302331</v>
      </c>
      <c r="AO119" s="33">
        <v>0.20397539044013269</v>
      </c>
      <c r="AP119" s="33">
        <v>0.61748131109833237</v>
      </c>
      <c r="AQ119" s="33">
        <v>0.58986391365556079</v>
      </c>
      <c r="AR119" s="33">
        <v>0.64183248496066647</v>
      </c>
      <c r="AS119" s="33">
        <v>0.66032148900169185</v>
      </c>
      <c r="AT119" s="33">
        <v>0.49857594936708838</v>
      </c>
      <c r="AU119" s="33">
        <v>0.11837655016911028</v>
      </c>
      <c r="AV119" s="33">
        <v>1</v>
      </c>
      <c r="AW119" s="33">
        <v>0</v>
      </c>
      <c r="AX119" s="33">
        <v>1</v>
      </c>
      <c r="AY119" s="33">
        <v>1</v>
      </c>
      <c r="AZ119" s="33">
        <v>1</v>
      </c>
      <c r="BA119" s="33">
        <v>0.49999999999999989</v>
      </c>
      <c r="BB119" s="33">
        <v>0.71743036837376484</v>
      </c>
      <c r="BC119" s="33">
        <v>0.21763085399448961</v>
      </c>
      <c r="BD119" s="33">
        <v>0.78406169665809777</v>
      </c>
      <c r="BE119" s="33">
        <v>0.7531123686337915</v>
      </c>
      <c r="BF119" s="33">
        <v>0.63953265657919944</v>
      </c>
      <c r="BG119" s="33">
        <v>0.61702127659574491</v>
      </c>
      <c r="BH119" s="33">
        <v>0.52083333333333326</v>
      </c>
    </row>
    <row r="120" spans="1:60" x14ac:dyDescent="0.25">
      <c r="A120" s="34" t="s">
        <v>1103</v>
      </c>
      <c r="B120" s="34" t="s">
        <v>1104</v>
      </c>
      <c r="C120" s="62">
        <f t="shared" si="31"/>
        <v>0.53589797571041631</v>
      </c>
      <c r="D120" s="62">
        <f t="shared" si="31"/>
        <v>0.53364029167733718</v>
      </c>
      <c r="E120" s="62">
        <f t="shared" si="31"/>
        <v>0.52903559000549338</v>
      </c>
      <c r="F120" s="62">
        <f t="shared" si="30"/>
        <v>0.52621818751367078</v>
      </c>
      <c r="G120" s="62">
        <f t="shared" si="30"/>
        <v>0.52278611591752644</v>
      </c>
      <c r="H120" s="62">
        <f t="shared" si="30"/>
        <v>0.53024517936116966</v>
      </c>
      <c r="I120" s="62">
        <f t="shared" si="30"/>
        <v>0.52214736086733093</v>
      </c>
      <c r="J120" s="62">
        <f t="shared" si="30"/>
        <v>0.51453373188097384</v>
      </c>
      <c r="K120" s="62">
        <f t="shared" si="30"/>
        <v>0.51783562221688673</v>
      </c>
      <c r="L120" s="42">
        <f t="shared" si="17"/>
        <v>0.59599984815365503</v>
      </c>
      <c r="M120" s="43">
        <f t="shared" si="18"/>
        <v>0.58846370029338635</v>
      </c>
      <c r="N120" s="43">
        <v>0.40006821432768902</v>
      </c>
      <c r="O120" s="43">
        <v>0.39090988437674701</v>
      </c>
      <c r="P120" s="43">
        <v>0.37165928142151899</v>
      </c>
      <c r="Q120" s="43">
        <v>0.35945986924000001</v>
      </c>
      <c r="R120" s="43">
        <v>0.34410844797072998</v>
      </c>
      <c r="S120" s="43">
        <v>0.37679504468501201</v>
      </c>
      <c r="T120" s="43">
        <v>0.34118653894499601</v>
      </c>
      <c r="U120" s="43">
        <v>0.30451525198196699</v>
      </c>
      <c r="V120" s="43">
        <v>0.32086733999664602</v>
      </c>
      <c r="W120" s="43">
        <f t="shared" si="19"/>
        <v>0.6064466232845489</v>
      </c>
      <c r="X120" s="43">
        <f t="shared" si="29"/>
        <v>0.58555307302276105</v>
      </c>
      <c r="Y120" s="42">
        <f t="shared" si="20"/>
        <v>0.56227730337800363</v>
      </c>
      <c r="Z120" s="42">
        <f t="shared" si="21"/>
        <v>0.41117192995120994</v>
      </c>
      <c r="AA120" s="42">
        <f t="shared" si="22"/>
        <v>0.70499041871220769</v>
      </c>
      <c r="AB120" s="42">
        <f t="shared" si="23"/>
        <v>0.74734684109677429</v>
      </c>
      <c r="AC120" s="42">
        <f t="shared" si="24"/>
        <v>0.12138293874483271</v>
      </c>
      <c r="AD120" s="42">
        <f t="shared" si="25"/>
        <v>1</v>
      </c>
      <c r="AE120" s="42">
        <f t="shared" si="26"/>
        <v>0.6352762803234504</v>
      </c>
      <c r="AF120" s="42">
        <f t="shared" si="27"/>
        <v>0.70440967009031863</v>
      </c>
      <c r="AG120" s="42">
        <f t="shared" si="28"/>
        <v>0.47251773049645396</v>
      </c>
      <c r="AH120" s="43">
        <v>0.59826313218045912</v>
      </c>
      <c r="AI120" s="43">
        <v>0.42248009824089389</v>
      </c>
      <c r="AJ120" s="43">
        <v>0.66608867971265784</v>
      </c>
      <c r="AK120" s="33">
        <v>0.69309927360774815</v>
      </c>
      <c r="AL120" s="33">
        <v>0.12924458629467173</v>
      </c>
      <c r="AM120" s="33">
        <v>0.90734424233990219</v>
      </c>
      <c r="AN120" s="33">
        <v>0.68260465116279068</v>
      </c>
      <c r="AO120" s="33">
        <v>0.54472314245149089</v>
      </c>
      <c r="AP120" s="33">
        <v>0.72662449683726282</v>
      </c>
      <c r="AQ120" s="33">
        <v>0.66365556076959165</v>
      </c>
      <c r="AR120" s="33">
        <v>0.76469227209625179</v>
      </c>
      <c r="AS120" s="33">
        <v>0.94839255499153963</v>
      </c>
      <c r="AT120" s="33">
        <v>0.52895569620253147</v>
      </c>
      <c r="AU120" s="33">
        <v>0.36414881623449813</v>
      </c>
      <c r="AV120" s="33">
        <v>0</v>
      </c>
      <c r="AW120" s="33">
        <v>0</v>
      </c>
      <c r="AX120" s="33">
        <v>1</v>
      </c>
      <c r="AY120" s="33">
        <v>1</v>
      </c>
      <c r="AZ120" s="33">
        <v>1</v>
      </c>
      <c r="BA120" s="33">
        <v>0.4583333333333332</v>
      </c>
      <c r="BB120" s="33">
        <v>0.81221922731356766</v>
      </c>
      <c r="BC120" s="33">
        <v>0.59917355371900849</v>
      </c>
      <c r="BD120" s="33">
        <v>0.77350832093086186</v>
      </c>
      <c r="BE120" s="33">
        <v>0.7249797898140663</v>
      </c>
      <c r="BF120" s="33">
        <v>0.71997701589733765</v>
      </c>
      <c r="BG120" s="33">
        <v>0.3617021276595746</v>
      </c>
      <c r="BH120" s="33">
        <v>0.58333333333333326</v>
      </c>
    </row>
    <row r="121" spans="1:60" x14ac:dyDescent="0.25">
      <c r="A121" s="34" t="s">
        <v>1105</v>
      </c>
      <c r="B121" s="34" t="s">
        <v>1106</v>
      </c>
      <c r="C121" s="62">
        <f t="shared" si="31"/>
        <v>0.63983790893726178</v>
      </c>
      <c r="D121" s="62">
        <f t="shared" si="31"/>
        <v>0.63301235185500582</v>
      </c>
      <c r="E121" s="62">
        <f t="shared" si="31"/>
        <v>0.61839731358619321</v>
      </c>
      <c r="F121" s="62">
        <f t="shared" si="30"/>
        <v>0.60152687431814333</v>
      </c>
      <c r="G121" s="62">
        <f t="shared" si="30"/>
        <v>0.5918690262999009</v>
      </c>
      <c r="H121" s="62">
        <f t="shared" si="30"/>
        <v>0.62878586032872708</v>
      </c>
      <c r="I121" s="62">
        <f t="shared" si="30"/>
        <v>0.60387048400871968</v>
      </c>
      <c r="J121" s="62">
        <f t="shared" si="30"/>
        <v>0.58998597794043528</v>
      </c>
      <c r="K121" s="62">
        <f t="shared" si="30"/>
        <v>0.57384267594877059</v>
      </c>
      <c r="L121" s="42">
        <f t="shared" si="17"/>
        <v>0.54815730529986462</v>
      </c>
      <c r="M121" s="43">
        <f t="shared" si="18"/>
        <v>0.53035148408729915</v>
      </c>
      <c r="N121" s="43">
        <v>0.80400778722546107</v>
      </c>
      <c r="O121" s="43">
        <v>0.78763239240489302</v>
      </c>
      <c r="P121" s="43">
        <v>0.75199506984970199</v>
      </c>
      <c r="Q121" s="43">
        <v>0.70975672893372799</v>
      </c>
      <c r="R121" s="43">
        <v>0.68496547762840199</v>
      </c>
      <c r="S121" s="43">
        <v>0.777409703566878</v>
      </c>
      <c r="T121" s="43">
        <v>0.71570214269777199</v>
      </c>
      <c r="U121" s="43">
        <v>0.68007443354219399</v>
      </c>
      <c r="V121" s="43">
        <v>0.63728888491943203</v>
      </c>
      <c r="W121" s="43">
        <f t="shared" si="19"/>
        <v>0.54340420597642758</v>
      </c>
      <c r="X121" s="43">
        <f t="shared" si="29"/>
        <v>0.55291040462330165</v>
      </c>
      <c r="Y121" s="42">
        <f t="shared" si="20"/>
        <v>0.53349628858017051</v>
      </c>
      <c r="Z121" s="42">
        <f t="shared" si="21"/>
        <v>0.39827962610695949</v>
      </c>
      <c r="AA121" s="42">
        <f t="shared" si="22"/>
        <v>0.58583954954337469</v>
      </c>
      <c r="AB121" s="42">
        <f t="shared" si="23"/>
        <v>0.65600135967520556</v>
      </c>
      <c r="AC121" s="42">
        <f t="shared" si="24"/>
        <v>0.3630214205186022</v>
      </c>
      <c r="AD121" s="42">
        <f t="shared" si="25"/>
        <v>0.66666666666666663</v>
      </c>
      <c r="AE121" s="42">
        <f t="shared" si="26"/>
        <v>0.62904312668463613</v>
      </c>
      <c r="AF121" s="42">
        <f t="shared" si="27"/>
        <v>0.53322069867105193</v>
      </c>
      <c r="AG121" s="42">
        <f t="shared" si="28"/>
        <v>0.52748226950354626</v>
      </c>
      <c r="AH121" s="43">
        <v>0.57270038076363938</v>
      </c>
      <c r="AI121" s="43">
        <v>0.43576470494219283</v>
      </c>
      <c r="AJ121" s="43">
        <v>0.59202378003467937</v>
      </c>
      <c r="AK121" s="33">
        <v>0.64406779661016944</v>
      </c>
      <c r="AL121" s="33">
        <v>0.15249145560374952</v>
      </c>
      <c r="AM121" s="33">
        <v>0.54434586699478105</v>
      </c>
      <c r="AN121" s="33">
        <v>0.76483720930232568</v>
      </c>
      <c r="AO121" s="33">
        <v>0.41552295314718435</v>
      </c>
      <c r="AP121" s="33">
        <v>0.44393329499712469</v>
      </c>
      <c r="AQ121" s="33">
        <v>0.76055842327545764</v>
      </c>
      <c r="AR121" s="33">
        <v>0.56293382693197602</v>
      </c>
      <c r="AS121" s="33">
        <v>0.71108291032148907</v>
      </c>
      <c r="AT121" s="33">
        <v>0.69398734177215182</v>
      </c>
      <c r="AU121" s="33">
        <v>8.9064261555806684E-2</v>
      </c>
      <c r="AV121" s="33">
        <v>0</v>
      </c>
      <c r="AW121" s="33">
        <v>1</v>
      </c>
      <c r="AX121" s="33">
        <v>1</v>
      </c>
      <c r="AY121" s="33">
        <v>1</v>
      </c>
      <c r="AZ121" s="33">
        <v>0</v>
      </c>
      <c r="BA121" s="33">
        <v>0.58333333333333326</v>
      </c>
      <c r="BB121" s="33">
        <v>0.67475292003593901</v>
      </c>
      <c r="BC121" s="33">
        <v>0.44146005509641828</v>
      </c>
      <c r="BD121" s="33">
        <v>0.56203490731971317</v>
      </c>
      <c r="BE121" s="33">
        <v>0.61147938561034765</v>
      </c>
      <c r="BF121" s="33">
        <v>0.51790844665772851</v>
      </c>
      <c r="BG121" s="33">
        <v>0.63829787234042579</v>
      </c>
      <c r="BH121" s="33">
        <v>0.4166666666666668</v>
      </c>
    </row>
    <row r="122" spans="1:60" x14ac:dyDescent="0.25">
      <c r="A122" s="34" t="s">
        <v>1107</v>
      </c>
      <c r="B122" s="34" t="s">
        <v>1108</v>
      </c>
      <c r="C122" s="62">
        <f t="shared" si="31"/>
        <v>0.53816128589261381</v>
      </c>
      <c r="D122" s="62">
        <f t="shared" si="31"/>
        <v>0.53591313677175623</v>
      </c>
      <c r="E122" s="62">
        <f t="shared" si="31"/>
        <v>0.53132813284780078</v>
      </c>
      <c r="F122" s="62">
        <f t="shared" si="30"/>
        <v>0.52852295137793448</v>
      </c>
      <c r="G122" s="62">
        <f t="shared" si="30"/>
        <v>0.52510594384295739</v>
      </c>
      <c r="H122" s="62">
        <f t="shared" si="30"/>
        <v>0.53253251496864373</v>
      </c>
      <c r="I122" s="62">
        <f t="shared" si="30"/>
        <v>0.52447001413216032</v>
      </c>
      <c r="J122" s="62">
        <f t="shared" si="30"/>
        <v>0.51689059819891447</v>
      </c>
      <c r="K122" s="62">
        <f t="shared" si="30"/>
        <v>0.52017752825340302</v>
      </c>
      <c r="L122" s="42">
        <f t="shared" si="17"/>
        <v>0.65283154335345794</v>
      </c>
      <c r="M122" s="43">
        <f t="shared" si="18"/>
        <v>0.53160992217875891</v>
      </c>
      <c r="N122" s="43">
        <v>0.40006821432768902</v>
      </c>
      <c r="O122" s="43">
        <v>0.39090988437674701</v>
      </c>
      <c r="P122" s="43">
        <v>0.37165928142151899</v>
      </c>
      <c r="Q122" s="43">
        <v>0.35945986924000001</v>
      </c>
      <c r="R122" s="43">
        <v>0.34410844797072998</v>
      </c>
      <c r="S122" s="43">
        <v>0.37679504468501201</v>
      </c>
      <c r="T122" s="43">
        <v>0.34118653894499601</v>
      </c>
      <c r="U122" s="43">
        <v>0.30451525198196699</v>
      </c>
      <c r="V122" s="43">
        <v>0.32086733999664602</v>
      </c>
      <c r="W122" s="43">
        <f t="shared" si="19"/>
        <v>0.52428651566010798</v>
      </c>
      <c r="X122" s="43">
        <f t="shared" si="29"/>
        <v>0.78137657104680791</v>
      </c>
      <c r="Y122" s="42">
        <f t="shared" si="20"/>
        <v>0.53609330189300286</v>
      </c>
      <c r="Z122" s="42">
        <f t="shared" si="21"/>
        <v>0.50335275204511898</v>
      </c>
      <c r="AA122" s="42">
        <f t="shared" si="22"/>
        <v>0.49179819547375142</v>
      </c>
      <c r="AB122" s="42">
        <f t="shared" si="23"/>
        <v>0.56590181322855848</v>
      </c>
      <c r="AC122" s="42">
        <f t="shared" si="24"/>
        <v>0.75385193536264572</v>
      </c>
      <c r="AD122" s="42">
        <f t="shared" si="25"/>
        <v>0.77777777777777779</v>
      </c>
      <c r="AE122" s="42">
        <f t="shared" si="26"/>
        <v>0.8125</v>
      </c>
      <c r="AF122" s="42">
        <f t="shared" si="27"/>
        <v>0.7055070784000711</v>
      </c>
      <c r="AG122" s="42">
        <f t="shared" si="28"/>
        <v>0.35771276595744683</v>
      </c>
      <c r="AH122" s="43">
        <v>0.63372740977257491</v>
      </c>
      <c r="AI122" s="43">
        <v>0.27056438592377324</v>
      </c>
      <c r="AJ122" s="43">
        <v>0.70398810998266037</v>
      </c>
      <c r="AK122" s="33">
        <v>0.75786924939467315</v>
      </c>
      <c r="AL122" s="33">
        <v>0.24883625469556486</v>
      </c>
      <c r="AM122" s="33">
        <v>0.44164208590180382</v>
      </c>
      <c r="AN122" s="33">
        <v>0.4091162790697675</v>
      </c>
      <c r="AO122" s="33">
        <v>0.50638902035021305</v>
      </c>
      <c r="AP122" s="33">
        <v>0.46716503737780329</v>
      </c>
      <c r="AQ122" s="33">
        <v>0.63467855466916945</v>
      </c>
      <c r="AR122" s="33">
        <v>0.53239241092087009</v>
      </c>
      <c r="AS122" s="33">
        <v>0.7153130287648054</v>
      </c>
      <c r="AT122" s="33">
        <v>0.45</v>
      </c>
      <c r="AU122" s="33">
        <v>0.26155580608793721</v>
      </c>
      <c r="AV122" s="33">
        <v>1</v>
      </c>
      <c r="AW122" s="33">
        <v>1</v>
      </c>
      <c r="AX122" s="33">
        <v>0.33333333333333343</v>
      </c>
      <c r="AY122" s="33">
        <v>1</v>
      </c>
      <c r="AZ122" s="33">
        <v>1</v>
      </c>
      <c r="BA122" s="33">
        <v>0.625</v>
      </c>
      <c r="BB122" s="33">
        <v>1</v>
      </c>
      <c r="BC122" s="33">
        <v>0.41804407713498537</v>
      </c>
      <c r="BD122" s="33">
        <v>0.71370585847652557</v>
      </c>
      <c r="BE122" s="33">
        <v>0.79466451091350043</v>
      </c>
      <c r="BF122" s="33">
        <v>0.89561386707527302</v>
      </c>
      <c r="BG122" s="33">
        <v>0.34042553191489366</v>
      </c>
      <c r="BH122" s="33">
        <v>0.375</v>
      </c>
    </row>
    <row r="123" spans="1:60" x14ac:dyDescent="0.25">
      <c r="A123" s="34" t="s">
        <v>1109</v>
      </c>
      <c r="B123" s="34" t="s">
        <v>1110</v>
      </c>
      <c r="C123" s="62">
        <f t="shared" si="31"/>
        <v>0.52726639871333358</v>
      </c>
      <c r="D123" s="62">
        <f t="shared" si="31"/>
        <v>0.52497159517737679</v>
      </c>
      <c r="E123" s="62">
        <f t="shared" si="31"/>
        <v>0.52029017897137619</v>
      </c>
      <c r="F123" s="62">
        <f t="shared" si="30"/>
        <v>0.51742515952722956</v>
      </c>
      <c r="G123" s="62">
        <f t="shared" si="30"/>
        <v>0.51393437113870821</v>
      </c>
      <c r="H123" s="62">
        <f t="shared" si="30"/>
        <v>0.52152005242115584</v>
      </c>
      <c r="I123" s="62">
        <f t="shared" si="30"/>
        <v>0.51328460068691406</v>
      </c>
      <c r="J123" s="62">
        <f t="shared" si="30"/>
        <v>0.50553751204531605</v>
      </c>
      <c r="K123" s="62">
        <f t="shared" si="30"/>
        <v>0.50889777605955044</v>
      </c>
      <c r="L123" s="42">
        <f t="shared" si="17"/>
        <v>0.5873039883415988</v>
      </c>
      <c r="M123" s="43">
        <f t="shared" si="18"/>
        <v>0.57362794156748476</v>
      </c>
      <c r="N123" s="43">
        <v>0.40006821432768902</v>
      </c>
      <c r="O123" s="43">
        <v>0.39090988437674701</v>
      </c>
      <c r="P123" s="43">
        <v>0.37165928142151899</v>
      </c>
      <c r="Q123" s="43">
        <v>0.35945986924000001</v>
      </c>
      <c r="R123" s="43">
        <v>0.34410844797072998</v>
      </c>
      <c r="S123" s="43">
        <v>0.37679504468501201</v>
      </c>
      <c r="T123" s="43">
        <v>0.34118653894499601</v>
      </c>
      <c r="U123" s="43">
        <v>0.30451525198196699</v>
      </c>
      <c r="V123" s="43">
        <v>0.32086733999664602</v>
      </c>
      <c r="W123" s="43">
        <f t="shared" si="19"/>
        <v>0.55055508418781263</v>
      </c>
      <c r="X123" s="43">
        <f t="shared" si="29"/>
        <v>0.62405289249538498</v>
      </c>
      <c r="Y123" s="42">
        <f t="shared" si="20"/>
        <v>0.55673841701345428</v>
      </c>
      <c r="Z123" s="42">
        <f t="shared" si="21"/>
        <v>0.55865359212643684</v>
      </c>
      <c r="AA123" s="42">
        <f t="shared" si="22"/>
        <v>0.45098329400383996</v>
      </c>
      <c r="AB123" s="42">
        <f t="shared" si="23"/>
        <v>0.63584503360751976</v>
      </c>
      <c r="AC123" s="42">
        <f t="shared" si="24"/>
        <v>0.48139797068771201</v>
      </c>
      <c r="AD123" s="42">
        <f t="shared" si="25"/>
        <v>0.77777777777777779</v>
      </c>
      <c r="AE123" s="42">
        <f t="shared" si="26"/>
        <v>0.61298292902066509</v>
      </c>
      <c r="AF123" s="42">
        <f t="shared" si="27"/>
        <v>0.59871864909241601</v>
      </c>
      <c r="AG123" s="42">
        <f t="shared" si="28"/>
        <v>0.54853723404255339</v>
      </c>
      <c r="AH123" s="43">
        <v>0.68683086551530026</v>
      </c>
      <c r="AI123" s="43">
        <v>0.29425879721691295</v>
      </c>
      <c r="AJ123" s="43">
        <v>0.68912558830814963</v>
      </c>
      <c r="AK123" s="33">
        <v>0.65072639225181617</v>
      </c>
      <c r="AL123" s="33">
        <v>0.4665807920010574</v>
      </c>
      <c r="AM123" s="33">
        <v>0.24424543349414624</v>
      </c>
      <c r="AN123" s="33">
        <v>0.34920930232558139</v>
      </c>
      <c r="AO123" s="33">
        <v>0.43066729768102224</v>
      </c>
      <c r="AP123" s="33">
        <v>0.46612995974698096</v>
      </c>
      <c r="AQ123" s="33">
        <v>0.76466447677146865</v>
      </c>
      <c r="AR123" s="33">
        <v>0.3152475705691809</v>
      </c>
      <c r="AS123" s="33">
        <v>0.97440778341793566</v>
      </c>
      <c r="AT123" s="33">
        <v>0.61787974683544289</v>
      </c>
      <c r="AU123" s="33">
        <v>0.44419391206313591</v>
      </c>
      <c r="AV123" s="33">
        <v>0</v>
      </c>
      <c r="AW123" s="33">
        <v>1</v>
      </c>
      <c r="AX123" s="33">
        <v>0.33333333333333343</v>
      </c>
      <c r="AY123" s="33">
        <v>1</v>
      </c>
      <c r="AZ123" s="33">
        <v>1</v>
      </c>
      <c r="BA123" s="33">
        <v>0.49999999999999989</v>
      </c>
      <c r="BB123" s="33">
        <v>0.72596585804133029</v>
      </c>
      <c r="BC123" s="33">
        <v>0.34641873278236957</v>
      </c>
      <c r="BD123" s="33">
        <v>0.6042484102286565</v>
      </c>
      <c r="BE123" s="33">
        <v>0.63152789005658849</v>
      </c>
      <c r="BF123" s="33">
        <v>0.81267956330204949</v>
      </c>
      <c r="BG123" s="33">
        <v>0.65957446808510656</v>
      </c>
      <c r="BH123" s="33">
        <v>0.43750000000000011</v>
      </c>
    </row>
    <row r="124" spans="1:60" x14ac:dyDescent="0.25">
      <c r="A124" s="34" t="s">
        <v>1111</v>
      </c>
      <c r="B124" s="34" t="s">
        <v>1112</v>
      </c>
      <c r="C124" s="62">
        <f t="shared" si="31"/>
        <v>0.55346348152175251</v>
      </c>
      <c r="D124" s="62">
        <f t="shared" si="31"/>
        <v>0.55127773935569968</v>
      </c>
      <c r="E124" s="62">
        <f t="shared" si="31"/>
        <v>0.54682158013388416</v>
      </c>
      <c r="F124" s="62">
        <f t="shared" si="30"/>
        <v>0.54409628364640583</v>
      </c>
      <c r="G124" s="62">
        <f t="shared" si="30"/>
        <v>0.54077768815271088</v>
      </c>
      <c r="H124" s="62">
        <f t="shared" si="30"/>
        <v>0.5479919116587546</v>
      </c>
      <c r="I124" s="62">
        <f t="shared" si="30"/>
        <v>0.54016020907539641</v>
      </c>
      <c r="J124" s="62">
        <f t="shared" si="30"/>
        <v>0.53280404113615654</v>
      </c>
      <c r="K124" s="62">
        <f t="shared" si="30"/>
        <v>0.53599339235144261</v>
      </c>
      <c r="L124" s="42">
        <f t="shared" si="17"/>
        <v>0.61081013462052391</v>
      </c>
      <c r="M124" s="43">
        <f t="shared" si="18"/>
        <v>0.62114561905216914</v>
      </c>
      <c r="N124" s="43">
        <v>0.40006821432768902</v>
      </c>
      <c r="O124" s="43">
        <v>0.39090988437674701</v>
      </c>
      <c r="P124" s="43">
        <v>0.37165928142151899</v>
      </c>
      <c r="Q124" s="43">
        <v>0.35945986924000001</v>
      </c>
      <c r="R124" s="43">
        <v>0.34410844797072998</v>
      </c>
      <c r="S124" s="43">
        <v>0.37679504468501201</v>
      </c>
      <c r="T124" s="43">
        <v>0.34118653894499601</v>
      </c>
      <c r="U124" s="43">
        <v>0.30451525198196699</v>
      </c>
      <c r="V124" s="43">
        <v>0.32086733999664602</v>
      </c>
      <c r="W124" s="43">
        <f t="shared" si="19"/>
        <v>0.57572075754284002</v>
      </c>
      <c r="X124" s="43">
        <f t="shared" si="29"/>
        <v>0.64589951169820781</v>
      </c>
      <c r="Y124" s="42">
        <f t="shared" si="20"/>
        <v>0.58607401043726981</v>
      </c>
      <c r="Z124" s="42">
        <f t="shared" si="21"/>
        <v>0.42928524326179179</v>
      </c>
      <c r="AA124" s="42">
        <f t="shared" si="22"/>
        <v>0.55366105573866609</v>
      </c>
      <c r="AB124" s="42">
        <f t="shared" si="23"/>
        <v>0.73386272073363246</v>
      </c>
      <c r="AC124" s="42">
        <f t="shared" si="24"/>
        <v>0.34611048478015749</v>
      </c>
      <c r="AD124" s="42">
        <f t="shared" si="25"/>
        <v>1</v>
      </c>
      <c r="AE124" s="42">
        <f t="shared" si="26"/>
        <v>0.59158805031446582</v>
      </c>
      <c r="AF124" s="42">
        <f t="shared" si="27"/>
        <v>0.55767244377809733</v>
      </c>
      <c r="AG124" s="42">
        <f t="shared" si="28"/>
        <v>0.68461879432624106</v>
      </c>
      <c r="AH124" s="43">
        <v>0.54896501105314022</v>
      </c>
      <c r="AI124" s="43">
        <v>0.53251686667927856</v>
      </c>
      <c r="AJ124" s="43">
        <v>0.67674015357939066</v>
      </c>
      <c r="AK124" s="33">
        <v>0.74667070217917686</v>
      </c>
      <c r="AL124" s="33">
        <v>0.11189978434440674</v>
      </c>
      <c r="AM124" s="33">
        <v>0.65723143839047193</v>
      </c>
      <c r="AN124" s="33">
        <v>0.60353488372093023</v>
      </c>
      <c r="AO124" s="33">
        <v>0.17510648367250375</v>
      </c>
      <c r="AP124" s="33">
        <v>0.63944795859689474</v>
      </c>
      <c r="AQ124" s="33">
        <v>0.69298451431252928</v>
      </c>
      <c r="AR124" s="33">
        <v>0.71378991207774178</v>
      </c>
      <c r="AS124" s="33">
        <v>0.9094754653130287</v>
      </c>
      <c r="AT124" s="33">
        <v>0.57832278481012644</v>
      </c>
      <c r="AU124" s="33">
        <v>3.833145434047254E-2</v>
      </c>
      <c r="AV124" s="33">
        <v>0</v>
      </c>
      <c r="AW124" s="33">
        <v>1</v>
      </c>
      <c r="AX124" s="33">
        <v>1</v>
      </c>
      <c r="AY124" s="33">
        <v>1</v>
      </c>
      <c r="AZ124" s="33">
        <v>1</v>
      </c>
      <c r="BA124" s="33">
        <v>0.37500000000000028</v>
      </c>
      <c r="BB124" s="33">
        <v>0.8081761006289313</v>
      </c>
      <c r="BC124" s="33">
        <v>0.38980716253443459</v>
      </c>
      <c r="BD124" s="33">
        <v>0.55053443377080236</v>
      </c>
      <c r="BE124" s="33">
        <v>0.63702506063055786</v>
      </c>
      <c r="BF124" s="33">
        <v>0.65332311817659461</v>
      </c>
      <c r="BG124" s="33">
        <v>0.72340425531914887</v>
      </c>
      <c r="BH124" s="33">
        <v>0.64583333333333326</v>
      </c>
    </row>
    <row r="125" spans="1:60" x14ac:dyDescent="0.25">
      <c r="A125" s="34" t="s">
        <v>1113</v>
      </c>
      <c r="B125" s="34" t="s">
        <v>1114</v>
      </c>
      <c r="C125" s="62">
        <f t="shared" si="31"/>
        <v>0.54737398440659613</v>
      </c>
      <c r="D125" s="62">
        <f t="shared" si="31"/>
        <v>0.54848157606253967</v>
      </c>
      <c r="E125" s="62">
        <f t="shared" si="31"/>
        <v>0.54225550522547883</v>
      </c>
      <c r="F125" s="62">
        <f t="shared" si="30"/>
        <v>0.5371299147778823</v>
      </c>
      <c r="G125" s="62">
        <f t="shared" si="30"/>
        <v>0.52902228959347608</v>
      </c>
      <c r="H125" s="62">
        <f t="shared" si="30"/>
        <v>0.53714066834857588</v>
      </c>
      <c r="I125" s="62">
        <f t="shared" si="30"/>
        <v>0.54078109986600609</v>
      </c>
      <c r="J125" s="62">
        <f t="shared" si="30"/>
        <v>0.53638986930672605</v>
      </c>
      <c r="K125" s="62">
        <f t="shared" si="30"/>
        <v>0.52316243199586332</v>
      </c>
      <c r="L125" s="42">
        <f t="shared" si="17"/>
        <v>0.62759765201183915</v>
      </c>
      <c r="M125" s="43">
        <f t="shared" si="18"/>
        <v>0.55424062775167959</v>
      </c>
      <c r="N125" s="43">
        <v>0.44473964377436703</v>
      </c>
      <c r="O125" s="43">
        <v>0.44881469692026305</v>
      </c>
      <c r="P125" s="43">
        <v>0.42551335250508898</v>
      </c>
      <c r="Q125" s="43">
        <v>0.40554179853016997</v>
      </c>
      <c r="R125" s="43">
        <v>0.37219922481157403</v>
      </c>
      <c r="S125" s="43">
        <v>0.40558452520909505</v>
      </c>
      <c r="T125" s="43">
        <v>0.41984652937926903</v>
      </c>
      <c r="U125" s="43">
        <v>0.40259258561266903</v>
      </c>
      <c r="V125" s="43">
        <v>0.34646111619270398</v>
      </c>
      <c r="W125" s="43">
        <f t="shared" si="19"/>
        <v>0.54776545871785709</v>
      </c>
      <c r="X125" s="43">
        <f t="shared" si="29"/>
        <v>0.7074298453058212</v>
      </c>
      <c r="Y125" s="42">
        <f t="shared" si="20"/>
        <v>0.48707467289329093</v>
      </c>
      <c r="Z125" s="42">
        <f t="shared" si="21"/>
        <v>0.31710714135177082</v>
      </c>
      <c r="AA125" s="42">
        <f t="shared" si="22"/>
        <v>0.6150859591279938</v>
      </c>
      <c r="AB125" s="42">
        <f t="shared" si="23"/>
        <v>0.77179406149837304</v>
      </c>
      <c r="AC125" s="42">
        <f t="shared" si="24"/>
        <v>0.71664787673806851</v>
      </c>
      <c r="AD125" s="42">
        <f t="shared" si="25"/>
        <v>0.77777777777777779</v>
      </c>
      <c r="AE125" s="42">
        <f t="shared" si="26"/>
        <v>0.62786388140161753</v>
      </c>
      <c r="AF125" s="42">
        <f t="shared" si="27"/>
        <v>0.57146884415584132</v>
      </c>
      <c r="AG125" s="42">
        <f t="shared" si="28"/>
        <v>0.53701241134751776</v>
      </c>
      <c r="AH125" s="43">
        <v>0.697412164722649</v>
      </c>
      <c r="AI125" s="43">
        <v>0.1623751435286879</v>
      </c>
      <c r="AJ125" s="43">
        <v>0.60143671042853608</v>
      </c>
      <c r="AK125" s="33">
        <v>0.48547215496368046</v>
      </c>
      <c r="AL125" s="33">
        <v>0.1487421277398612</v>
      </c>
      <c r="AM125" s="33">
        <v>0.72131968441504668</v>
      </c>
      <c r="AN125" s="33">
        <v>0.73320930232558146</v>
      </c>
      <c r="AO125" s="33">
        <v>0.42924751538097511</v>
      </c>
      <c r="AP125" s="33">
        <v>0.60437032777458322</v>
      </c>
      <c r="AQ125" s="33">
        <v>0.58728296574378225</v>
      </c>
      <c r="AR125" s="33">
        <v>0.61985192040721881</v>
      </c>
      <c r="AS125" s="33">
        <v>0.92195431472081202</v>
      </c>
      <c r="AT125" s="33">
        <v>0.77357594936708862</v>
      </c>
      <c r="AU125" s="33">
        <v>0.1499436302142057</v>
      </c>
      <c r="AV125" s="33">
        <v>1</v>
      </c>
      <c r="AW125" s="33">
        <v>1</v>
      </c>
      <c r="AX125" s="33">
        <v>0.33333333333333343</v>
      </c>
      <c r="AY125" s="33">
        <v>1</v>
      </c>
      <c r="AZ125" s="33">
        <v>1</v>
      </c>
      <c r="BA125" s="33">
        <v>0.4583333333333332</v>
      </c>
      <c r="BB125" s="33">
        <v>0.7973944294699018</v>
      </c>
      <c r="BC125" s="33">
        <v>0.24449035812672129</v>
      </c>
      <c r="BD125" s="33">
        <v>0.61263699093492086</v>
      </c>
      <c r="BE125" s="33">
        <v>0.75052546483427651</v>
      </c>
      <c r="BF125" s="33">
        <v>0.67822256272744685</v>
      </c>
      <c r="BG125" s="33">
        <v>0.55319148936170226</v>
      </c>
      <c r="BH125" s="33">
        <v>0.52083333333333326</v>
      </c>
    </row>
    <row r="126" spans="1:60" x14ac:dyDescent="0.25">
      <c r="A126" s="34" t="s">
        <v>1115</v>
      </c>
      <c r="B126" s="34" t="s">
        <v>1116</v>
      </c>
      <c r="C126" s="62">
        <f t="shared" si="31"/>
        <v>0.68892501946585205</v>
      </c>
      <c r="D126" s="62">
        <f t="shared" si="31"/>
        <v>0.68259048508884346</v>
      </c>
      <c r="E126" s="62">
        <f t="shared" si="31"/>
        <v>0.66905931738780655</v>
      </c>
      <c r="F126" s="62">
        <f t="shared" si="30"/>
        <v>0.65349805910941505</v>
      </c>
      <c r="G126" s="62">
        <f t="shared" si="30"/>
        <v>0.64461932722034476</v>
      </c>
      <c r="H126" s="62">
        <f t="shared" si="30"/>
        <v>0.67867281578250538</v>
      </c>
      <c r="I126" s="62">
        <f t="shared" si="30"/>
        <v>0.65565592667933859</v>
      </c>
      <c r="J126" s="62">
        <f t="shared" si="30"/>
        <v>0.64289080480214433</v>
      </c>
      <c r="K126" s="62">
        <f t="shared" si="30"/>
        <v>0.62810870832433363</v>
      </c>
      <c r="L126" s="42">
        <f t="shared" si="17"/>
        <v>0.67483096964648959</v>
      </c>
      <c r="M126" s="43">
        <f t="shared" si="18"/>
        <v>0.56747483535411103</v>
      </c>
      <c r="N126" s="43">
        <v>0.80400778722546107</v>
      </c>
      <c r="O126" s="43">
        <v>0.78763239240489302</v>
      </c>
      <c r="P126" s="43">
        <v>0.75199506984970199</v>
      </c>
      <c r="Q126" s="43">
        <v>0.70975672893372799</v>
      </c>
      <c r="R126" s="43">
        <v>0.68496547762840199</v>
      </c>
      <c r="S126" s="43">
        <v>0.777409703566878</v>
      </c>
      <c r="T126" s="43">
        <v>0.71570214269777199</v>
      </c>
      <c r="U126" s="43">
        <v>0.68007443354219399</v>
      </c>
      <c r="V126" s="43">
        <v>0.63728888491943203</v>
      </c>
      <c r="W126" s="43">
        <f t="shared" si="19"/>
        <v>0.58951527233593781</v>
      </c>
      <c r="X126" s="43">
        <f t="shared" si="29"/>
        <v>0.76014666695704136</v>
      </c>
      <c r="Y126" s="42">
        <f t="shared" si="20"/>
        <v>0.57365620024966391</v>
      </c>
      <c r="Z126" s="42">
        <f t="shared" si="21"/>
        <v>0.36167330340797799</v>
      </c>
      <c r="AA126" s="42">
        <f t="shared" si="22"/>
        <v>0.57356435953476692</v>
      </c>
      <c r="AB126" s="42">
        <f t="shared" si="23"/>
        <v>0.84916722615134255</v>
      </c>
      <c r="AC126" s="42">
        <f t="shared" si="24"/>
        <v>0.67267944381811373</v>
      </c>
      <c r="AD126" s="42">
        <f t="shared" si="25"/>
        <v>1</v>
      </c>
      <c r="AE126" s="42">
        <f t="shared" si="26"/>
        <v>0.60776055705301013</v>
      </c>
      <c r="AF126" s="42">
        <f t="shared" si="27"/>
        <v>0.49244080545999513</v>
      </c>
      <c r="AG126" s="42">
        <f t="shared" si="28"/>
        <v>0.64250886524822692</v>
      </c>
      <c r="AH126" s="43">
        <v>0.56852066361467934</v>
      </c>
      <c r="AI126" s="43">
        <v>0.58222252222224913</v>
      </c>
      <c r="AJ126" s="43">
        <v>0.57022541491206336</v>
      </c>
      <c r="AK126" s="33">
        <v>0.49515738498789347</v>
      </c>
      <c r="AL126" s="33">
        <v>0.22818922182806245</v>
      </c>
      <c r="AM126" s="33">
        <v>0.67127246054870982</v>
      </c>
      <c r="AN126" s="33">
        <v>0.38306976744186044</v>
      </c>
      <c r="AO126" s="33">
        <v>0.59157595835305266</v>
      </c>
      <c r="AP126" s="33">
        <v>0.42978723404255315</v>
      </c>
      <c r="AQ126" s="33">
        <v>0.79211637728765838</v>
      </c>
      <c r="AR126" s="33">
        <v>0.82288292457195744</v>
      </c>
      <c r="AS126" s="33">
        <v>0.89107445008460218</v>
      </c>
      <c r="AT126" s="33">
        <v>0.83354430379746813</v>
      </c>
      <c r="AU126" s="33">
        <v>1.8038331454341177E-2</v>
      </c>
      <c r="AV126" s="33">
        <v>1</v>
      </c>
      <c r="AW126" s="33">
        <v>1</v>
      </c>
      <c r="AX126" s="33">
        <v>1</v>
      </c>
      <c r="AY126" s="33">
        <v>1</v>
      </c>
      <c r="AZ126" s="33">
        <v>1</v>
      </c>
      <c r="BA126" s="33">
        <v>0.37500000000000028</v>
      </c>
      <c r="BB126" s="33">
        <v>0.84052111410601993</v>
      </c>
      <c r="BC126" s="33">
        <v>0.25275482093663898</v>
      </c>
      <c r="BD126" s="33">
        <v>0.58057096468678115</v>
      </c>
      <c r="BE126" s="33">
        <v>0.47890056588520613</v>
      </c>
      <c r="BF126" s="33">
        <v>0.65753687033135422</v>
      </c>
      <c r="BG126" s="33">
        <v>0.68085106382978722</v>
      </c>
      <c r="BH126" s="33">
        <v>0.60416666666666674</v>
      </c>
    </row>
    <row r="127" spans="1:60" x14ac:dyDescent="0.25">
      <c r="A127" s="34" t="s">
        <v>1117</v>
      </c>
      <c r="B127" s="34" t="s">
        <v>1118</v>
      </c>
      <c r="C127" s="62">
        <f t="shared" si="31"/>
        <v>0.46260483069278019</v>
      </c>
      <c r="D127" s="62">
        <f t="shared" si="31"/>
        <v>0.45998755408298531</v>
      </c>
      <c r="E127" s="62">
        <f t="shared" si="31"/>
        <v>0.45463748690823375</v>
      </c>
      <c r="F127" s="62">
        <f t="shared" si="30"/>
        <v>0.45135592372311534</v>
      </c>
      <c r="G127" s="62">
        <f t="shared" si="30"/>
        <v>0.44734987650149988</v>
      </c>
      <c r="H127" s="62">
        <f t="shared" si="30"/>
        <v>0.45604444876079003</v>
      </c>
      <c r="I127" s="62">
        <f t="shared" si="30"/>
        <v>0.44660324167038079</v>
      </c>
      <c r="J127" s="62">
        <f t="shared" si="30"/>
        <v>0.43767745001671698</v>
      </c>
      <c r="K127" s="62">
        <f t="shared" si="30"/>
        <v>0.44155443678727097</v>
      </c>
      <c r="L127" s="42">
        <f t="shared" si="17"/>
        <v>0.52574097379375051</v>
      </c>
      <c r="M127" s="43">
        <f t="shared" si="18"/>
        <v>0.45337792284325673</v>
      </c>
      <c r="N127" s="43">
        <v>0.40006821432768902</v>
      </c>
      <c r="O127" s="43">
        <v>0.39090988437674701</v>
      </c>
      <c r="P127" s="43">
        <v>0.37165928142151899</v>
      </c>
      <c r="Q127" s="43">
        <v>0.35945986924000001</v>
      </c>
      <c r="R127" s="43">
        <v>0.34410844797072998</v>
      </c>
      <c r="S127" s="43">
        <v>0.37679504468501201</v>
      </c>
      <c r="T127" s="43">
        <v>0.34118653894499601</v>
      </c>
      <c r="U127" s="43">
        <v>0.30451525198196699</v>
      </c>
      <c r="V127" s="43">
        <v>0.32086733999664602</v>
      </c>
      <c r="W127" s="43">
        <f t="shared" si="19"/>
        <v>0.5762711194114094</v>
      </c>
      <c r="X127" s="43">
        <f t="shared" si="29"/>
        <v>0.47521082817609167</v>
      </c>
      <c r="Y127" s="42">
        <f t="shared" si="20"/>
        <v>0.5463102793980239</v>
      </c>
      <c r="Z127" s="42">
        <f t="shared" si="21"/>
        <v>0.49521982013141919</v>
      </c>
      <c r="AA127" s="42">
        <f t="shared" si="22"/>
        <v>0.55221315678649452</v>
      </c>
      <c r="AB127" s="42">
        <f t="shared" si="23"/>
        <v>0.71134122132969979</v>
      </c>
      <c r="AC127" s="42">
        <f t="shared" si="24"/>
        <v>1.4656144306651795E-2</v>
      </c>
      <c r="AD127" s="42">
        <f t="shared" si="25"/>
        <v>0.77777777777777779</v>
      </c>
      <c r="AE127" s="42">
        <f t="shared" si="26"/>
        <v>0.63319856244384543</v>
      </c>
      <c r="AF127" s="42">
        <f t="shared" si="27"/>
        <v>0.37816542015459848</v>
      </c>
      <c r="AG127" s="42">
        <f t="shared" si="28"/>
        <v>0.52859042553191493</v>
      </c>
      <c r="AH127" s="43">
        <v>0.34853172980642844</v>
      </c>
      <c r="AI127" s="43">
        <v>0.67632925453577308</v>
      </c>
      <c r="AJ127" s="43">
        <v>0.61406985385187018</v>
      </c>
      <c r="AK127" s="33">
        <v>0.65072639225181617</v>
      </c>
      <c r="AL127" s="33">
        <v>0.33971324801102215</v>
      </c>
      <c r="AM127" s="33">
        <v>0.78176233643509763</v>
      </c>
      <c r="AN127" s="33">
        <v>0.4667906976744185</v>
      </c>
      <c r="AO127" s="33">
        <v>0.38381448177946065</v>
      </c>
      <c r="AP127" s="33">
        <v>0.22208165612420938</v>
      </c>
      <c r="AQ127" s="33">
        <v>0.90661661191928644</v>
      </c>
      <c r="AR127" s="33">
        <v>0.49722350763535411</v>
      </c>
      <c r="AS127" s="33">
        <v>0.80689509306260587</v>
      </c>
      <c r="AT127" s="33">
        <v>0.82990506329113922</v>
      </c>
      <c r="AU127" s="33">
        <v>4.3968432919955384E-2</v>
      </c>
      <c r="AV127" s="33">
        <v>0</v>
      </c>
      <c r="AW127" s="33">
        <v>0</v>
      </c>
      <c r="AX127" s="33">
        <v>0.33333333333333343</v>
      </c>
      <c r="AY127" s="33">
        <v>1</v>
      </c>
      <c r="AZ127" s="33">
        <v>1</v>
      </c>
      <c r="BA127" s="33">
        <v>0.66666666666666663</v>
      </c>
      <c r="BB127" s="33">
        <v>0.59973045822102411</v>
      </c>
      <c r="BC127" s="33">
        <v>0.1976584022038565</v>
      </c>
      <c r="BD127" s="33">
        <v>0.46475443106480852</v>
      </c>
      <c r="BE127" s="33">
        <v>0.43864187550525463</v>
      </c>
      <c r="BF127" s="33">
        <v>0.41160697184447431</v>
      </c>
      <c r="BG127" s="33">
        <v>0.74468085106382986</v>
      </c>
      <c r="BH127" s="33">
        <v>0.31249999999999989</v>
      </c>
    </row>
    <row r="128" spans="1:60" x14ac:dyDescent="0.25">
      <c r="A128" s="34" t="s">
        <v>1119</v>
      </c>
      <c r="B128" s="34" t="s">
        <v>1120</v>
      </c>
      <c r="C128" s="62">
        <f t="shared" si="31"/>
        <v>0.60835954250133917</v>
      </c>
      <c r="D128" s="62">
        <f t="shared" si="31"/>
        <v>0.60326955952342143</v>
      </c>
      <c r="E128" s="62">
        <f t="shared" si="31"/>
        <v>0.5894821545157144</v>
      </c>
      <c r="F128" s="62">
        <f t="shared" si="30"/>
        <v>0.58330512239341503</v>
      </c>
      <c r="G128" s="62">
        <f t="shared" si="30"/>
        <v>0.57492390281512296</v>
      </c>
      <c r="H128" s="62">
        <f t="shared" si="30"/>
        <v>0.60294288430733445</v>
      </c>
      <c r="I128" s="62">
        <f t="shared" si="30"/>
        <v>0.60000938735102494</v>
      </c>
      <c r="J128" s="62">
        <f t="shared" si="30"/>
        <v>0.58712750733748942</v>
      </c>
      <c r="K128" s="62">
        <f t="shared" si="30"/>
        <v>0.56672287807511856</v>
      </c>
      <c r="L128" s="42">
        <f t="shared" si="17"/>
        <v>0.55785997339430649</v>
      </c>
      <c r="M128" s="43">
        <f t="shared" si="18"/>
        <v>0.6178837235240866</v>
      </c>
      <c r="N128" s="43">
        <v>0.645999964299666</v>
      </c>
      <c r="O128" s="43">
        <v>0.63151756851923702</v>
      </c>
      <c r="P128" s="43">
        <v>0.59116798496768996</v>
      </c>
      <c r="Q128" s="43">
        <v>0.57249153040914702</v>
      </c>
      <c r="R128" s="43">
        <v>0.54646540331882498</v>
      </c>
      <c r="S128" s="43">
        <v>0.63058093867121201</v>
      </c>
      <c r="T128" s="43">
        <v>0.62213001030815607</v>
      </c>
      <c r="U128" s="43">
        <v>0.58409595494647504</v>
      </c>
      <c r="V128" s="43">
        <v>0.52013115319376302</v>
      </c>
      <c r="W128" s="43">
        <f t="shared" si="19"/>
        <v>0.63225346607414767</v>
      </c>
      <c r="X128" s="43">
        <f t="shared" si="29"/>
        <v>0.48346648071446535</v>
      </c>
      <c r="Y128" s="42">
        <f t="shared" si="20"/>
        <v>0.62529040806442771</v>
      </c>
      <c r="Z128" s="42">
        <f t="shared" si="21"/>
        <v>0.65692297968134583</v>
      </c>
      <c r="AA128" s="42">
        <f t="shared" si="22"/>
        <v>0.68561402906345159</v>
      </c>
      <c r="AB128" s="42">
        <f t="shared" si="23"/>
        <v>0.56118644748736568</v>
      </c>
      <c r="AC128" s="42">
        <f t="shared" si="24"/>
        <v>2.0293122886133004E-2</v>
      </c>
      <c r="AD128" s="42">
        <f t="shared" si="25"/>
        <v>0.88888888888888895</v>
      </c>
      <c r="AE128" s="42">
        <f t="shared" si="26"/>
        <v>0.541217430368374</v>
      </c>
      <c r="AF128" s="42">
        <f t="shared" si="27"/>
        <v>0.669721347757393</v>
      </c>
      <c r="AG128" s="42">
        <f t="shared" si="28"/>
        <v>0.56604609929078009</v>
      </c>
      <c r="AH128" s="43">
        <v>0.62053374245240001</v>
      </c>
      <c r="AI128" s="43">
        <v>0.36631097691056352</v>
      </c>
      <c r="AJ128" s="43">
        <v>0.88902650483031953</v>
      </c>
      <c r="AK128" s="33">
        <v>0.82112590799031471</v>
      </c>
      <c r="AL128" s="33">
        <v>0.49272005137237684</v>
      </c>
      <c r="AM128" s="33">
        <v>0.79977811653733366</v>
      </c>
      <c r="AN128" s="33">
        <v>0.4667906976744185</v>
      </c>
      <c r="AO128" s="33">
        <v>0.46237576904874594</v>
      </c>
      <c r="AP128" s="33">
        <v>0.97458309373203</v>
      </c>
      <c r="AQ128" s="33">
        <v>0.72454246832473002</v>
      </c>
      <c r="AR128" s="33">
        <v>0.58132808884775566</v>
      </c>
      <c r="AS128" s="33">
        <v>0.63134517766497433</v>
      </c>
      <c r="AT128" s="33">
        <v>0.47088607594936693</v>
      </c>
      <c r="AU128" s="33">
        <v>6.0879368658399012E-2</v>
      </c>
      <c r="AV128" s="33">
        <v>0</v>
      </c>
      <c r="AW128" s="33">
        <v>0</v>
      </c>
      <c r="AX128" s="33">
        <v>0.66666666666666674</v>
      </c>
      <c r="AY128" s="33">
        <v>1</v>
      </c>
      <c r="AZ128" s="33">
        <v>1</v>
      </c>
      <c r="BA128" s="33">
        <v>0.25000000000000017</v>
      </c>
      <c r="BB128" s="33">
        <v>0.83243486073674788</v>
      </c>
      <c r="BC128" s="33">
        <v>0.35743801652892543</v>
      </c>
      <c r="BD128" s="33">
        <v>0.79150317954268712</v>
      </c>
      <c r="BE128" s="33">
        <v>0.80307194826192407</v>
      </c>
      <c r="BF128" s="33">
        <v>0.72687224669603534</v>
      </c>
      <c r="BG128" s="33">
        <v>0.34042553191489366</v>
      </c>
      <c r="BH128" s="33">
        <v>0.79166666666666663</v>
      </c>
    </row>
    <row r="129" spans="1:60" x14ac:dyDescent="0.25">
      <c r="A129" s="34" t="s">
        <v>1121</v>
      </c>
      <c r="B129" s="34" t="s">
        <v>1122</v>
      </c>
      <c r="C129" s="62">
        <f t="shared" si="31"/>
        <v>0.48884820689913416</v>
      </c>
      <c r="D129" s="62">
        <f t="shared" si="31"/>
        <v>0.49008808378024621</v>
      </c>
      <c r="E129" s="62">
        <f t="shared" si="31"/>
        <v>0.48311005322874973</v>
      </c>
      <c r="F129" s="62">
        <f t="shared" si="30"/>
        <v>0.47734980458008069</v>
      </c>
      <c r="G129" s="62">
        <f t="shared" si="30"/>
        <v>0.4682081518620429</v>
      </c>
      <c r="H129" s="62">
        <f t="shared" si="30"/>
        <v>0.47736190482410817</v>
      </c>
      <c r="I129" s="62">
        <f t="shared" si="30"/>
        <v>0.4814545550263632</v>
      </c>
      <c r="J129" s="62">
        <f t="shared" si="30"/>
        <v>0.47651692779819782</v>
      </c>
      <c r="K129" s="62">
        <f t="shared" si="30"/>
        <v>0.46157688507460215</v>
      </c>
      <c r="L129" s="42">
        <f t="shared" si="17"/>
        <v>0.51671523933599917</v>
      </c>
      <c r="M129" s="43">
        <f t="shared" si="18"/>
        <v>0.5021252028426948</v>
      </c>
      <c r="N129" s="43">
        <v>0.44473964377436703</v>
      </c>
      <c r="O129" s="43">
        <v>0.44881469692026305</v>
      </c>
      <c r="P129" s="43">
        <v>0.42551335250508898</v>
      </c>
      <c r="Q129" s="43">
        <v>0.40554179853016997</v>
      </c>
      <c r="R129" s="43">
        <v>0.37219922481157403</v>
      </c>
      <c r="S129" s="43">
        <v>0.40558452520909505</v>
      </c>
      <c r="T129" s="43">
        <v>0.41984652937926903</v>
      </c>
      <c r="U129" s="43">
        <v>0.40259258561266903</v>
      </c>
      <c r="V129" s="43">
        <v>0.34646111619270398</v>
      </c>
      <c r="W129" s="43">
        <f t="shared" si="19"/>
        <v>0.54982862352811068</v>
      </c>
      <c r="X129" s="43">
        <f t="shared" si="29"/>
        <v>0.4836018551438877</v>
      </c>
      <c r="Y129" s="42">
        <f t="shared" si="20"/>
        <v>0.55895140209516347</v>
      </c>
      <c r="Z129" s="42">
        <f t="shared" si="21"/>
        <v>0.46418068980639665</v>
      </c>
      <c r="AA129" s="42">
        <f t="shared" si="22"/>
        <v>0.62847995491213571</v>
      </c>
      <c r="AB129" s="42">
        <f t="shared" si="23"/>
        <v>0.54770244729874706</v>
      </c>
      <c r="AC129" s="42">
        <f t="shared" si="24"/>
        <v>1.3904547162720639E-2</v>
      </c>
      <c r="AD129" s="42">
        <f t="shared" si="25"/>
        <v>0.88888888888888895</v>
      </c>
      <c r="AE129" s="42">
        <f t="shared" si="26"/>
        <v>0.54801212938005373</v>
      </c>
      <c r="AF129" s="42">
        <f t="shared" si="27"/>
        <v>0.67911742696198518</v>
      </c>
      <c r="AG129" s="42">
        <f t="shared" si="28"/>
        <v>0.3251329787234043</v>
      </c>
      <c r="AH129" s="43">
        <v>0.85323668370492978</v>
      </c>
      <c r="AI129" s="43">
        <v>9.7335630086134051E-2</v>
      </c>
      <c r="AJ129" s="43">
        <v>0.72628189249442654</v>
      </c>
      <c r="AK129" s="33">
        <v>0.70006053268765134</v>
      </c>
      <c r="AL129" s="33">
        <v>0.22830084692514194</v>
      </c>
      <c r="AM129" s="33">
        <v>0.82186211806042142</v>
      </c>
      <c r="AN129" s="33">
        <v>0.31795348837209303</v>
      </c>
      <c r="AO129" s="33">
        <v>0.52815901561760559</v>
      </c>
      <c r="AP129" s="33">
        <v>1</v>
      </c>
      <c r="AQ129" s="33">
        <v>0.47442515251055839</v>
      </c>
      <c r="AR129" s="33">
        <v>0.42006015733456742</v>
      </c>
      <c r="AS129" s="33">
        <v>0.68697123519458536</v>
      </c>
      <c r="AT129" s="33">
        <v>0.53607594936708847</v>
      </c>
      <c r="AU129" s="33">
        <v>4.1713641488161916E-2</v>
      </c>
      <c r="AV129" s="33">
        <v>0</v>
      </c>
      <c r="AW129" s="33">
        <v>0</v>
      </c>
      <c r="AX129" s="33">
        <v>0.66666666666666674</v>
      </c>
      <c r="AY129" s="33">
        <v>1</v>
      </c>
      <c r="AZ129" s="33">
        <v>1</v>
      </c>
      <c r="BA129" s="33">
        <v>0.54166666666666663</v>
      </c>
      <c r="BB129" s="33">
        <v>0.55435759209344082</v>
      </c>
      <c r="BC129" s="33">
        <v>0.36432506887052302</v>
      </c>
      <c r="BD129" s="33">
        <v>0.75443106480855104</v>
      </c>
      <c r="BE129" s="33">
        <v>0.87275666936135821</v>
      </c>
      <c r="BF129" s="33">
        <v>0.7249569048075083</v>
      </c>
      <c r="BG129" s="33">
        <v>0.21276595744680854</v>
      </c>
      <c r="BH129" s="33">
        <v>0.43750000000000011</v>
      </c>
    </row>
    <row r="130" spans="1:60" x14ac:dyDescent="0.25">
      <c r="A130" s="34" t="s">
        <v>1123</v>
      </c>
      <c r="B130" s="34" t="s">
        <v>1124</v>
      </c>
      <c r="C130" s="62">
        <f t="shared" si="31"/>
        <v>0.60982261950504735</v>
      </c>
      <c r="D130" s="62">
        <f t="shared" si="31"/>
        <v>0.60265721197692124</v>
      </c>
      <c r="E130" s="62">
        <f t="shared" si="31"/>
        <v>0.58728725083847233</v>
      </c>
      <c r="F130" s="62">
        <f t="shared" si="30"/>
        <v>0.56949596844380335</v>
      </c>
      <c r="G130" s="62">
        <f t="shared" si="30"/>
        <v>0.55928527768928715</v>
      </c>
      <c r="H130" s="62">
        <f t="shared" si="30"/>
        <v>0.59821629507739715</v>
      </c>
      <c r="I130" s="62">
        <f t="shared" si="30"/>
        <v>0.57197083754656175</v>
      </c>
      <c r="J130" s="62">
        <f t="shared" si="30"/>
        <v>0.55729214215985667</v>
      </c>
      <c r="K130" s="62">
        <f t="shared" si="30"/>
        <v>0.54017265229446398</v>
      </c>
      <c r="L130" s="42">
        <f t="shared" si="17"/>
        <v>0.56611832795230854</v>
      </c>
      <c r="M130" s="43">
        <f t="shared" si="18"/>
        <v>0.38565839722498668</v>
      </c>
      <c r="N130" s="43">
        <v>0.80400778722546107</v>
      </c>
      <c r="O130" s="43">
        <v>0.78763239240489302</v>
      </c>
      <c r="P130" s="43">
        <v>0.75199506984970199</v>
      </c>
      <c r="Q130" s="43">
        <v>0.70975672893372799</v>
      </c>
      <c r="R130" s="43">
        <v>0.68496547762840199</v>
      </c>
      <c r="S130" s="43">
        <v>0.777409703566878</v>
      </c>
      <c r="T130" s="43">
        <v>0.71570214269777199</v>
      </c>
      <c r="U130" s="43">
        <v>0.68007443354219399</v>
      </c>
      <c r="V130" s="43">
        <v>0.63728888491943203</v>
      </c>
      <c r="W130" s="43">
        <f t="shared" si="19"/>
        <v>0.62111473031453523</v>
      </c>
      <c r="X130" s="43">
        <f t="shared" si="29"/>
        <v>0.51112192559008185</v>
      </c>
      <c r="Y130" s="42">
        <f t="shared" si="20"/>
        <v>0.54297520227534479</v>
      </c>
      <c r="Z130" s="42">
        <f t="shared" si="21"/>
        <v>0.39370525681979068</v>
      </c>
      <c r="AA130" s="42">
        <f t="shared" si="22"/>
        <v>0.65695751936815017</v>
      </c>
      <c r="AB130" s="42">
        <f t="shared" si="23"/>
        <v>0.89082094279485535</v>
      </c>
      <c r="AC130" s="42">
        <f t="shared" si="24"/>
        <v>7.5159714393082762E-3</v>
      </c>
      <c r="AD130" s="42">
        <f t="shared" si="25"/>
        <v>0.88888888888888895</v>
      </c>
      <c r="AE130" s="42">
        <f t="shared" si="26"/>
        <v>0.63696091644204833</v>
      </c>
      <c r="AF130" s="42">
        <f t="shared" si="27"/>
        <v>0.45504906395351941</v>
      </c>
      <c r="AG130" s="42">
        <f t="shared" si="28"/>
        <v>0.31626773049645396</v>
      </c>
      <c r="AH130" s="43">
        <v>0.34478008204890098</v>
      </c>
      <c r="AI130" s="43">
        <v>0.67428671873304125</v>
      </c>
      <c r="AJ130" s="43">
        <v>0.60985880604409215</v>
      </c>
      <c r="AK130" s="33">
        <v>0.68855932203389847</v>
      </c>
      <c r="AL130" s="33">
        <v>9.8851191605682898E-2</v>
      </c>
      <c r="AM130" s="33">
        <v>0.84418620636764852</v>
      </c>
      <c r="AN130" s="33">
        <v>0.40167441860465108</v>
      </c>
      <c r="AO130" s="33">
        <v>0.70515854235683861</v>
      </c>
      <c r="AP130" s="33">
        <v>0.45589419206440479</v>
      </c>
      <c r="AQ130" s="33">
        <v>0.87787423744720783</v>
      </c>
      <c r="AR130" s="33">
        <v>0.84578898658028689</v>
      </c>
      <c r="AS130" s="33">
        <v>0.91116751269035512</v>
      </c>
      <c r="AT130" s="33">
        <v>0.91550632911392416</v>
      </c>
      <c r="AU130" s="33">
        <v>2.2547914317924828E-2</v>
      </c>
      <c r="AV130" s="33">
        <v>0</v>
      </c>
      <c r="AW130" s="33">
        <v>0</v>
      </c>
      <c r="AX130" s="33">
        <v>0.66666666666666674</v>
      </c>
      <c r="AY130" s="33">
        <v>1</v>
      </c>
      <c r="AZ130" s="33">
        <v>1</v>
      </c>
      <c r="BA130" s="33">
        <v>0.70833333333333337</v>
      </c>
      <c r="BB130" s="33">
        <v>0.56558849955076329</v>
      </c>
      <c r="BC130" s="33">
        <v>0.20041322314049573</v>
      </c>
      <c r="BD130" s="33">
        <v>0.57989446624272778</v>
      </c>
      <c r="BE130" s="33">
        <v>0.63977364591754238</v>
      </c>
      <c r="BF130" s="33">
        <v>0.40011492051331171</v>
      </c>
      <c r="BG130" s="33">
        <v>0.3617021276595746</v>
      </c>
      <c r="BH130" s="33">
        <v>0.27083333333333331</v>
      </c>
    </row>
    <row r="131" spans="1:60" x14ac:dyDescent="0.25">
      <c r="A131" s="34" t="s">
        <v>1125</v>
      </c>
      <c r="B131" s="34" t="s">
        <v>1126</v>
      </c>
      <c r="C131" s="62">
        <f t="shared" si="31"/>
        <v>0.47394036676800783</v>
      </c>
      <c r="D131" s="62">
        <f t="shared" si="31"/>
        <v>0.47521914074149907</v>
      </c>
      <c r="E131" s="62">
        <f t="shared" si="31"/>
        <v>0.46801947117014314</v>
      </c>
      <c r="F131" s="62">
        <f t="shared" si="30"/>
        <v>0.46207113932416971</v>
      </c>
      <c r="G131" s="62">
        <f t="shared" si="30"/>
        <v>0.45262100628866625</v>
      </c>
      <c r="H131" s="62">
        <f t="shared" si="30"/>
        <v>0.46208363965952748</v>
      </c>
      <c r="I131" s="62">
        <f t="shared" si="30"/>
        <v>0.46631040136300678</v>
      </c>
      <c r="J131" s="62">
        <f t="shared" si="30"/>
        <v>0.46121067240679492</v>
      </c>
      <c r="K131" s="62">
        <f t="shared" si="30"/>
        <v>0.44575791938996168</v>
      </c>
      <c r="L131" s="42">
        <f t="shared" si="17"/>
        <v>0.65058004053752594</v>
      </c>
      <c r="M131" s="43">
        <f t="shared" si="18"/>
        <v>0.22980573167105234</v>
      </c>
      <c r="N131" s="43">
        <v>0.44473964377436703</v>
      </c>
      <c r="O131" s="43">
        <v>0.44881469692026305</v>
      </c>
      <c r="P131" s="43">
        <v>0.42551335250508898</v>
      </c>
      <c r="Q131" s="43">
        <v>0.40554179853016997</v>
      </c>
      <c r="R131" s="43">
        <v>0.37219922481157403</v>
      </c>
      <c r="S131" s="43">
        <v>0.40558452520909505</v>
      </c>
      <c r="T131" s="43">
        <v>0.41984652937926903</v>
      </c>
      <c r="U131" s="43">
        <v>0.40259258561266903</v>
      </c>
      <c r="V131" s="43">
        <v>0.34646111619270398</v>
      </c>
      <c r="W131" s="43">
        <f t="shared" si="19"/>
        <v>0.60005733201677114</v>
      </c>
      <c r="X131" s="43">
        <f t="shared" si="29"/>
        <v>0.70110274905828074</v>
      </c>
      <c r="Y131" s="42">
        <f t="shared" si="20"/>
        <v>0.47799403324996753</v>
      </c>
      <c r="Z131" s="42">
        <f t="shared" si="21"/>
        <v>0.37645674055843314</v>
      </c>
      <c r="AA131" s="42">
        <f t="shared" si="22"/>
        <v>0.73321273277258447</v>
      </c>
      <c r="AB131" s="42">
        <f t="shared" si="23"/>
        <v>0.81256582148609935</v>
      </c>
      <c r="AC131" s="42">
        <f t="shared" si="24"/>
        <v>0.68695978955279957</v>
      </c>
      <c r="AD131" s="42">
        <f t="shared" si="25"/>
        <v>0.88888888888888895</v>
      </c>
      <c r="AE131" s="42">
        <f t="shared" si="26"/>
        <v>0.52745956873315369</v>
      </c>
      <c r="AF131" s="42">
        <f t="shared" si="27"/>
        <v>0.29117174703004789</v>
      </c>
      <c r="AG131" s="42">
        <f t="shared" si="28"/>
        <v>0.16843971631205679</v>
      </c>
      <c r="AH131" s="43">
        <v>0.26575627228000626</v>
      </c>
      <c r="AI131" s="43">
        <v>0.76817628573098151</v>
      </c>
      <c r="AJ131" s="43">
        <v>0.40004954173891499</v>
      </c>
      <c r="AK131" s="33">
        <v>0.34261501210653761</v>
      </c>
      <c r="AL131" s="33">
        <v>0.41029846901032863</v>
      </c>
      <c r="AM131" s="33">
        <v>0.94343608073607832</v>
      </c>
      <c r="AN131" s="33">
        <v>0.63981395348837211</v>
      </c>
      <c r="AO131" s="33">
        <v>0.66871746332229065</v>
      </c>
      <c r="AP131" s="33">
        <v>0.63300747556066705</v>
      </c>
      <c r="AQ131" s="33">
        <v>0.7810886907555139</v>
      </c>
      <c r="AR131" s="33">
        <v>0.66288755205923189</v>
      </c>
      <c r="AS131" s="33">
        <v>0.84158206429780047</v>
      </c>
      <c r="AT131" s="33">
        <v>0.9332278481012658</v>
      </c>
      <c r="AU131" s="33">
        <v>6.0879368658399012E-2</v>
      </c>
      <c r="AV131" s="33">
        <v>1</v>
      </c>
      <c r="AW131" s="33">
        <v>1</v>
      </c>
      <c r="AX131" s="33">
        <v>0.66666666666666674</v>
      </c>
      <c r="AY131" s="33">
        <v>1</v>
      </c>
      <c r="AZ131" s="33">
        <v>1</v>
      </c>
      <c r="BA131" s="33">
        <v>0.79166666666666674</v>
      </c>
      <c r="BB131" s="33">
        <v>0.2632524707996407</v>
      </c>
      <c r="BC131" s="33">
        <v>0.54132231404958686</v>
      </c>
      <c r="BD131" s="33">
        <v>0.22337978622649171</v>
      </c>
      <c r="BE131" s="33">
        <v>0.15941794664510911</v>
      </c>
      <c r="BF131" s="33">
        <v>0.24056694119900401</v>
      </c>
      <c r="BG131" s="33">
        <v>0.17021276595744689</v>
      </c>
      <c r="BH131" s="33">
        <v>0.16666666666666669</v>
      </c>
    </row>
    <row r="132" spans="1:60" x14ac:dyDescent="0.25">
      <c r="A132" s="34" t="s">
        <v>1127</v>
      </c>
      <c r="B132" s="34" t="s">
        <v>1128</v>
      </c>
      <c r="C132" s="62">
        <f t="shared" si="31"/>
        <v>0.4153685990950014</v>
      </c>
      <c r="D132" s="62">
        <f t="shared" si="31"/>
        <v>0.4168271027524949</v>
      </c>
      <c r="E132" s="62">
        <f t="shared" si="31"/>
        <v>0.40859983756278057</v>
      </c>
      <c r="F132" s="62">
        <f t="shared" si="30"/>
        <v>0.40177274628611442</v>
      </c>
      <c r="G132" s="62">
        <f t="shared" si="30"/>
        <v>0.39086746755865359</v>
      </c>
      <c r="H132" s="62">
        <f t="shared" si="30"/>
        <v>0.40178712261961091</v>
      </c>
      <c r="I132" s="62">
        <f t="shared" si="30"/>
        <v>0.40664110992529851</v>
      </c>
      <c r="J132" s="62">
        <f t="shared" si="30"/>
        <v>0.40078284170343187</v>
      </c>
      <c r="K132" s="62">
        <f t="shared" si="30"/>
        <v>0.38289910493603635</v>
      </c>
      <c r="L132" s="42">
        <f t="shared" si="17"/>
        <v>0.54489171955806825</v>
      </c>
      <c r="M132" s="43">
        <f t="shared" si="18"/>
        <v>0.1513039420997708</v>
      </c>
      <c r="N132" s="43">
        <v>0.44473964377436703</v>
      </c>
      <c r="O132" s="43">
        <v>0.44881469692026305</v>
      </c>
      <c r="P132" s="43">
        <v>0.42551335250508898</v>
      </c>
      <c r="Q132" s="43">
        <v>0.40554179853016997</v>
      </c>
      <c r="R132" s="43">
        <v>0.37219922481157403</v>
      </c>
      <c r="S132" s="43">
        <v>0.40558452520909505</v>
      </c>
      <c r="T132" s="43">
        <v>0.41984652937926903</v>
      </c>
      <c r="U132" s="43">
        <v>0.40259258561266903</v>
      </c>
      <c r="V132" s="43">
        <v>0.34646111619270398</v>
      </c>
      <c r="W132" s="43">
        <f t="shared" si="19"/>
        <v>0.51700385268814841</v>
      </c>
      <c r="X132" s="43">
        <f t="shared" si="29"/>
        <v>0.57277958642798799</v>
      </c>
      <c r="Y132" s="42">
        <f t="shared" si="20"/>
        <v>0.36084811623944907</v>
      </c>
      <c r="Z132" s="42">
        <f t="shared" si="21"/>
        <v>0.10665785640234822</v>
      </c>
      <c r="AA132" s="42">
        <f t="shared" si="22"/>
        <v>0.69498118182945234</v>
      </c>
      <c r="AB132" s="42">
        <f t="shared" si="23"/>
        <v>0.90552825628134392</v>
      </c>
      <c r="AC132" s="42">
        <f t="shared" si="24"/>
        <v>0.34573468620819275</v>
      </c>
      <c r="AD132" s="42">
        <f t="shared" si="25"/>
        <v>0.88888888888888895</v>
      </c>
      <c r="AE132" s="42">
        <f t="shared" si="26"/>
        <v>0.4837151841868822</v>
      </c>
      <c r="AF132" s="42">
        <f t="shared" si="27"/>
        <v>0.26094121753287497</v>
      </c>
      <c r="AG132" s="42">
        <f t="shared" si="28"/>
        <v>4.166666666666665E-2</v>
      </c>
      <c r="AH132" s="43">
        <v>0.10600210780417996</v>
      </c>
      <c r="AI132" s="43">
        <v>0.82073347202637947</v>
      </c>
      <c r="AJ132" s="43">
        <v>0.15580876888778791</v>
      </c>
      <c r="AK132" s="33">
        <v>7.3849878934624719E-2</v>
      </c>
      <c r="AL132" s="33">
        <v>0.13946583387007172</v>
      </c>
      <c r="AM132" s="33">
        <v>0.87735259294770584</v>
      </c>
      <c r="AN132" s="33">
        <v>0.8200930232558139</v>
      </c>
      <c r="AO132" s="33">
        <v>0.59630856601987692</v>
      </c>
      <c r="AP132" s="33">
        <v>0.19217941345600911</v>
      </c>
      <c r="AQ132" s="33">
        <v>0.98897231346785552</v>
      </c>
      <c r="AR132" s="33">
        <v>0.79835724201758462</v>
      </c>
      <c r="AS132" s="33">
        <v>0.94987309644670037</v>
      </c>
      <c r="AT132" s="33">
        <v>0.96835443037974678</v>
      </c>
      <c r="AU132" s="33">
        <v>3.7204058624578269E-2</v>
      </c>
      <c r="AV132" s="33">
        <v>0</v>
      </c>
      <c r="AW132" s="33">
        <v>1</v>
      </c>
      <c r="AX132" s="33">
        <v>0.66666666666666674</v>
      </c>
      <c r="AY132" s="33">
        <v>1</v>
      </c>
      <c r="AZ132" s="33">
        <v>1</v>
      </c>
      <c r="BA132" s="33">
        <v>0.91666666666666663</v>
      </c>
      <c r="BB132" s="33">
        <v>5.0763701707097778E-2</v>
      </c>
      <c r="BC132" s="33">
        <v>0.73484848484848497</v>
      </c>
      <c r="BD132" s="33">
        <v>6.1696658097686388E-2</v>
      </c>
      <c r="BE132" s="33">
        <v>5.8367016976556191E-2</v>
      </c>
      <c r="BF132" s="33">
        <v>0.18885271020877228</v>
      </c>
      <c r="BG132" s="33">
        <v>0</v>
      </c>
      <c r="BH132" s="33">
        <v>8.3333333333333301E-2</v>
      </c>
    </row>
    <row r="133" spans="1:60" x14ac:dyDescent="0.25">
      <c r="A133" s="34" t="s">
        <v>1129</v>
      </c>
      <c r="B133" s="34" t="s">
        <v>1130</v>
      </c>
      <c r="C133" s="62">
        <f t="shared" si="31"/>
        <v>0.54275038733003467</v>
      </c>
      <c r="D133" s="62">
        <f t="shared" si="31"/>
        <v>0.54386739507144344</v>
      </c>
      <c r="E133" s="62">
        <f t="shared" si="31"/>
        <v>0.53758788778123467</v>
      </c>
      <c r="F133" s="62">
        <f t="shared" si="30"/>
        <v>0.53241736400219442</v>
      </c>
      <c r="G133" s="62">
        <f t="shared" si="30"/>
        <v>0.52423686156972382</v>
      </c>
      <c r="H133" s="62">
        <f t="shared" si="30"/>
        <v>0.53242821275332974</v>
      </c>
      <c r="I133" s="62">
        <f t="shared" si="30"/>
        <v>0.53610064550794689</v>
      </c>
      <c r="J133" s="62">
        <f t="shared" si="30"/>
        <v>0.53167075905736694</v>
      </c>
      <c r="K133" s="62">
        <f t="shared" si="30"/>
        <v>0.5183229055266384</v>
      </c>
      <c r="L133" s="42">
        <f t="shared" si="17"/>
        <v>0.69404197253772937</v>
      </c>
      <c r="M133" s="43">
        <f t="shared" si="18"/>
        <v>0.45193621124291944</v>
      </c>
      <c r="N133" s="43">
        <v>0.44473964377436703</v>
      </c>
      <c r="O133" s="43">
        <v>0.44881469692026305</v>
      </c>
      <c r="P133" s="43">
        <v>0.42551335250508898</v>
      </c>
      <c r="Q133" s="43">
        <v>0.40554179853016997</v>
      </c>
      <c r="R133" s="43">
        <v>0.37219922481157403</v>
      </c>
      <c r="S133" s="43">
        <v>0.40558452520909505</v>
      </c>
      <c r="T133" s="43">
        <v>0.41984652937926903</v>
      </c>
      <c r="U133" s="43">
        <v>0.40259258561266903</v>
      </c>
      <c r="V133" s="43">
        <v>0.34646111619270398</v>
      </c>
      <c r="W133" s="43">
        <f t="shared" si="19"/>
        <v>0.57748465271126026</v>
      </c>
      <c r="X133" s="43">
        <f t="shared" si="29"/>
        <v>0.81059929236419859</v>
      </c>
      <c r="Y133" s="42">
        <f t="shared" si="20"/>
        <v>0.52213184014695135</v>
      </c>
      <c r="Z133" s="42">
        <f t="shared" si="21"/>
        <v>0.24964703916510766</v>
      </c>
      <c r="AA133" s="42">
        <f t="shared" si="22"/>
        <v>0.72893206175088621</v>
      </c>
      <c r="AB133" s="42">
        <f t="shared" si="23"/>
        <v>0.80922766978209582</v>
      </c>
      <c r="AC133" s="42">
        <f t="shared" si="24"/>
        <v>0.68808718526869617</v>
      </c>
      <c r="AD133" s="42">
        <f t="shared" si="25"/>
        <v>1</v>
      </c>
      <c r="AE133" s="42">
        <f t="shared" si="26"/>
        <v>0.74371069182389959</v>
      </c>
      <c r="AF133" s="42">
        <f t="shared" si="27"/>
        <v>0.56699298986172542</v>
      </c>
      <c r="AG133" s="42">
        <f t="shared" si="28"/>
        <v>0.33687943262411346</v>
      </c>
      <c r="AH133" s="43">
        <v>0.78841761621636408</v>
      </c>
      <c r="AI133" s="43">
        <v>0.22013792404118546</v>
      </c>
      <c r="AJ133" s="43">
        <v>0.55783998018330438</v>
      </c>
      <c r="AK133" s="33">
        <v>0.40526634382566584</v>
      </c>
      <c r="AL133" s="33">
        <v>9.4027734504549515E-2</v>
      </c>
      <c r="AM133" s="33">
        <v>0.87717652057268314</v>
      </c>
      <c r="AN133" s="33">
        <v>0.76483720930232568</v>
      </c>
      <c r="AO133" s="33">
        <v>0.54614292475153825</v>
      </c>
      <c r="AP133" s="33">
        <v>0.68867165037377809</v>
      </c>
      <c r="AQ133" s="33">
        <v>0.76783200375410587</v>
      </c>
      <c r="AR133" s="33">
        <v>0.72188801480795939</v>
      </c>
      <c r="AS133" s="33">
        <v>0.85152284263959399</v>
      </c>
      <c r="AT133" s="33">
        <v>0.85427215189873418</v>
      </c>
      <c r="AU133" s="33">
        <v>6.4261555806088388E-2</v>
      </c>
      <c r="AV133" s="33">
        <v>1</v>
      </c>
      <c r="AW133" s="33">
        <v>1</v>
      </c>
      <c r="AX133" s="33">
        <v>1</v>
      </c>
      <c r="AY133" s="33">
        <v>1</v>
      </c>
      <c r="AZ133" s="33">
        <v>1</v>
      </c>
      <c r="BA133" s="33">
        <v>0.66666666666666663</v>
      </c>
      <c r="BB133" s="33">
        <v>0.82075471698113256</v>
      </c>
      <c r="BC133" s="33">
        <v>0.40082644628099146</v>
      </c>
      <c r="BD133" s="33">
        <v>0.68678122040319312</v>
      </c>
      <c r="BE133" s="33">
        <v>0.68601455133387224</v>
      </c>
      <c r="BF133" s="33">
        <v>0.49434974142884514</v>
      </c>
      <c r="BG133" s="33">
        <v>0.34042553191489366</v>
      </c>
      <c r="BH133" s="33">
        <v>0.3333333333333332</v>
      </c>
    </row>
    <row r="134" spans="1:60" x14ac:dyDescent="0.25">
      <c r="A134" s="34" t="s">
        <v>1131</v>
      </c>
      <c r="B134" s="34" t="s">
        <v>1132</v>
      </c>
      <c r="C134" s="62">
        <f t="shared" si="31"/>
        <v>0.49626975559109021</v>
      </c>
      <c r="D134" s="62">
        <f t="shared" si="31"/>
        <v>0.49383093346345969</v>
      </c>
      <c r="E134" s="62">
        <f t="shared" si="31"/>
        <v>0.48885139402110633</v>
      </c>
      <c r="F134" s="62">
        <f t="shared" si="30"/>
        <v>0.48580099919009151</v>
      </c>
      <c r="G134" s="62">
        <f t="shared" si="30"/>
        <v>0.48208127213163116</v>
      </c>
      <c r="H134" s="62">
        <f t="shared" si="30"/>
        <v>0.49016015768285109</v>
      </c>
      <c r="I134" s="62">
        <f t="shared" si="30"/>
        <v>0.48138850879994755</v>
      </c>
      <c r="J134" s="62">
        <f t="shared" si="30"/>
        <v>0.47311942592466055</v>
      </c>
      <c r="K134" s="62">
        <f t="shared" si="30"/>
        <v>0.47670825625393637</v>
      </c>
      <c r="L134" s="42">
        <f t="shared" ref="L134:L188" si="32">AVERAGE(W134:X134)</f>
        <v>0.6770902498961483</v>
      </c>
      <c r="M134" s="43">
        <f t="shared" ref="M134:M188" si="33">AVERAGE(AF134:AG134)</f>
        <v>0.34690809850576521</v>
      </c>
      <c r="N134" s="43">
        <v>0.40006821432768902</v>
      </c>
      <c r="O134" s="43">
        <v>0.39090988437674701</v>
      </c>
      <c r="P134" s="43">
        <v>0.37165928142151899</v>
      </c>
      <c r="Q134" s="43">
        <v>0.35945986924000001</v>
      </c>
      <c r="R134" s="43">
        <v>0.34410844797072998</v>
      </c>
      <c r="S134" s="43">
        <v>0.37679504468501201</v>
      </c>
      <c r="T134" s="43">
        <v>0.34118653894499601</v>
      </c>
      <c r="U134" s="43">
        <v>0.30451525198196699</v>
      </c>
      <c r="V134" s="43">
        <v>0.32086733999664602</v>
      </c>
      <c r="W134" s="43">
        <f t="shared" ref="W134:W188" si="34">AVERAGE(Y134:AB134)</f>
        <v>0.60544137772033735</v>
      </c>
      <c r="X134" s="43">
        <f t="shared" si="29"/>
        <v>0.74873912207195925</v>
      </c>
      <c r="Y134" s="42">
        <f t="shared" ref="Y134:Y188" si="35">AVERAGE(AH134:AJ134)</f>
        <v>0.53569864068434869</v>
      </c>
      <c r="Z134" s="42">
        <f t="shared" ref="Z134:Z188" si="36">AVERAGE(AK134:AL134)</f>
        <v>0.5113018032364125</v>
      </c>
      <c r="AA134" s="42">
        <f t="shared" ref="AA134:AA188" si="37">AVERAGE(AM134:AQ134)</f>
        <v>0.54181793539563117</v>
      </c>
      <c r="AB134" s="42">
        <f t="shared" ref="AB134:AB188" si="38">AVERAGE(AR134:AT134)</f>
        <v>0.83294713156495703</v>
      </c>
      <c r="AC134" s="42">
        <f t="shared" ref="AC134:AC188" si="39">AVERAGE(AU134:AW134)</f>
        <v>0.67606163096580263</v>
      </c>
      <c r="AD134" s="42">
        <f t="shared" ref="AD134:AD188" si="40">AVERAGE(AX134:AZ134)</f>
        <v>0.88888888888888895</v>
      </c>
      <c r="AE134" s="42">
        <f t="shared" ref="AE134:AE188" si="41">AVERAGE(BA134:BB134)</f>
        <v>0.68126684636118617</v>
      </c>
      <c r="AF134" s="42">
        <f t="shared" ref="AF134:AF188" si="42">AVERAGE(BC134:BF134)</f>
        <v>0.40990662254344534</v>
      </c>
      <c r="AG134" s="42">
        <f t="shared" ref="AG134:AG188" si="43">AVERAGE(BG134:BH134)</f>
        <v>0.28390957446808507</v>
      </c>
      <c r="AH134" s="43">
        <v>0.50752191049978002</v>
      </c>
      <c r="AI134" s="43">
        <v>0.50457772718368488</v>
      </c>
      <c r="AJ134" s="43">
        <v>0.59499628436958141</v>
      </c>
      <c r="AK134" s="33">
        <v>0.64194915254237295</v>
      </c>
      <c r="AL134" s="33">
        <v>0.38065445393045194</v>
      </c>
      <c r="AM134" s="33">
        <v>0.64720118850319752</v>
      </c>
      <c r="AN134" s="33">
        <v>0.60893023255813949</v>
      </c>
      <c r="AO134" s="33">
        <v>0.30004732607666834</v>
      </c>
      <c r="AP134" s="33">
        <v>0.45957446808510632</v>
      </c>
      <c r="AQ134" s="33">
        <v>0.6933364617550446</v>
      </c>
      <c r="AR134" s="33">
        <v>0.62332253586302633</v>
      </c>
      <c r="AS134" s="33">
        <v>0.9549492385786803</v>
      </c>
      <c r="AT134" s="33">
        <v>0.92056962025316424</v>
      </c>
      <c r="AU134" s="33">
        <v>2.8184892897407679E-2</v>
      </c>
      <c r="AV134" s="33">
        <v>1</v>
      </c>
      <c r="AW134" s="33">
        <v>1</v>
      </c>
      <c r="AX134" s="33">
        <v>0.66666666666666674</v>
      </c>
      <c r="AY134" s="33">
        <v>1</v>
      </c>
      <c r="AZ134" s="33">
        <v>1</v>
      </c>
      <c r="BA134" s="33">
        <v>0.66666666666666663</v>
      </c>
      <c r="BB134" s="33">
        <v>0.69586702605570572</v>
      </c>
      <c r="BC134" s="33">
        <v>0.2665289256198351</v>
      </c>
      <c r="BD134" s="33">
        <v>0.41361114869435806</v>
      </c>
      <c r="BE134" s="33">
        <v>0.39369442198868226</v>
      </c>
      <c r="BF134" s="33">
        <v>0.56579199387090606</v>
      </c>
      <c r="BG134" s="33">
        <v>0.25531914893617019</v>
      </c>
      <c r="BH134" s="33">
        <v>0.31249999999999989</v>
      </c>
    </row>
    <row r="135" spans="1:60" x14ac:dyDescent="0.25">
      <c r="A135" s="34" t="s">
        <v>1133</v>
      </c>
      <c r="B135" s="34" t="s">
        <v>1134</v>
      </c>
      <c r="C135" s="62">
        <f t="shared" si="31"/>
        <v>0.48109140128503669</v>
      </c>
      <c r="D135" s="62">
        <f t="shared" si="31"/>
        <v>0.4823512173357658</v>
      </c>
      <c r="E135" s="62">
        <f t="shared" si="31"/>
        <v>0.47525960330390682</v>
      </c>
      <c r="F135" s="62">
        <f t="shared" si="30"/>
        <v>0.46940302825455088</v>
      </c>
      <c r="G135" s="62">
        <f t="shared" si="30"/>
        <v>0.46010351060600629</v>
      </c>
      <c r="H135" s="62">
        <f t="shared" si="30"/>
        <v>0.4694153333447923</v>
      </c>
      <c r="I135" s="62">
        <f t="shared" si="30"/>
        <v>0.47357666280923821</v>
      </c>
      <c r="J135" s="62">
        <f t="shared" si="30"/>
        <v>0.46855602597782725</v>
      </c>
      <c r="K135" s="62">
        <f t="shared" si="30"/>
        <v>0.45335371161718091</v>
      </c>
      <c r="L135" s="42">
        <f t="shared" si="32"/>
        <v>0.58644852484573873</v>
      </c>
      <c r="M135" s="43">
        <f t="shared" si="33"/>
        <v>0.39068092683033723</v>
      </c>
      <c r="N135" s="43">
        <v>0.44473964377436703</v>
      </c>
      <c r="O135" s="43">
        <v>0.44881469692026305</v>
      </c>
      <c r="P135" s="43">
        <v>0.42551335250508898</v>
      </c>
      <c r="Q135" s="43">
        <v>0.40554179853016997</v>
      </c>
      <c r="R135" s="43">
        <v>0.37219922481157403</v>
      </c>
      <c r="S135" s="43">
        <v>0.40558452520909505</v>
      </c>
      <c r="T135" s="43">
        <v>0.41984652937926903</v>
      </c>
      <c r="U135" s="43">
        <v>0.40259258561266903</v>
      </c>
      <c r="V135" s="43">
        <v>0.34646111619270398</v>
      </c>
      <c r="W135" s="43">
        <f t="shared" si="34"/>
        <v>0.57909894587045363</v>
      </c>
      <c r="X135" s="43">
        <f t="shared" ref="X135:X188" si="44">AVERAGE(AC135:AE135)</f>
        <v>0.59379810382102394</v>
      </c>
      <c r="Y135" s="42">
        <f t="shared" si="35"/>
        <v>0.50831722305900795</v>
      </c>
      <c r="Z135" s="42">
        <f t="shared" si="36"/>
        <v>0.44481244652638147</v>
      </c>
      <c r="AA135" s="42">
        <f t="shared" si="37"/>
        <v>0.59832294143034415</v>
      </c>
      <c r="AB135" s="42">
        <f t="shared" si="38"/>
        <v>0.76494317246608101</v>
      </c>
      <c r="AC135" s="42">
        <f t="shared" si="39"/>
        <v>0.36377301766253284</v>
      </c>
      <c r="AD135" s="42">
        <f t="shared" si="40"/>
        <v>0.66666666666666663</v>
      </c>
      <c r="AE135" s="42">
        <f t="shared" si="41"/>
        <v>0.7509546271338724</v>
      </c>
      <c r="AF135" s="42">
        <f t="shared" si="42"/>
        <v>0.51784235011457513</v>
      </c>
      <c r="AG135" s="42">
        <f t="shared" si="43"/>
        <v>0.26351950354609932</v>
      </c>
      <c r="AH135" s="43">
        <v>0.57800639250818975</v>
      </c>
      <c r="AI135" s="43">
        <v>0.35417837055042917</v>
      </c>
      <c r="AJ135" s="43">
        <v>0.59276690611840477</v>
      </c>
      <c r="AK135" s="33">
        <v>0.64891041162227614</v>
      </c>
      <c r="AL135" s="33">
        <v>0.24071448143048677</v>
      </c>
      <c r="AM135" s="33">
        <v>0.95155763423344575</v>
      </c>
      <c r="AN135" s="33">
        <v>0.55330232558139547</v>
      </c>
      <c r="AO135" s="33">
        <v>8.1874112636062604E-2</v>
      </c>
      <c r="AP135" s="33">
        <v>0.71811385853939047</v>
      </c>
      <c r="AQ135" s="33">
        <v>0.68676677616142645</v>
      </c>
      <c r="AR135" s="33">
        <v>0.6728366496992132</v>
      </c>
      <c r="AS135" s="33">
        <v>0.81218274111675137</v>
      </c>
      <c r="AT135" s="33">
        <v>0.80981012658227836</v>
      </c>
      <c r="AU135" s="33">
        <v>9.1319052987598515E-2</v>
      </c>
      <c r="AV135" s="33">
        <v>0</v>
      </c>
      <c r="AW135" s="33">
        <v>1</v>
      </c>
      <c r="AX135" s="33">
        <v>1</v>
      </c>
      <c r="AY135" s="33">
        <v>1</v>
      </c>
      <c r="AZ135" s="33">
        <v>0</v>
      </c>
      <c r="BA135" s="33">
        <v>0.79166666666666674</v>
      </c>
      <c r="BB135" s="33">
        <v>0.71024258760107806</v>
      </c>
      <c r="BC135" s="33">
        <v>0.1542699724517905</v>
      </c>
      <c r="BD135" s="33">
        <v>0.72980652144500069</v>
      </c>
      <c r="BE135" s="33">
        <v>0.75844785772029111</v>
      </c>
      <c r="BF135" s="33">
        <v>0.42884504884121821</v>
      </c>
      <c r="BG135" s="33">
        <v>0.29787234042553201</v>
      </c>
      <c r="BH135" s="33">
        <v>0.22916666666666669</v>
      </c>
    </row>
    <row r="136" spans="1:60" x14ac:dyDescent="0.25">
      <c r="A136" s="34" t="s">
        <v>1135</v>
      </c>
      <c r="B136" s="34" t="s">
        <v>1136</v>
      </c>
      <c r="C136" s="62">
        <f t="shared" si="31"/>
        <v>0.54843370701924155</v>
      </c>
      <c r="D136" s="62">
        <f t="shared" si="31"/>
        <v>0.54953916281713922</v>
      </c>
      <c r="E136" s="62">
        <f t="shared" si="31"/>
        <v>0.54332521121061006</v>
      </c>
      <c r="F136" s="62">
        <f t="shared" si="30"/>
        <v>0.53820980810368912</v>
      </c>
      <c r="G136" s="62">
        <f t="shared" si="30"/>
        <v>0.5301186990443163</v>
      </c>
      <c r="H136" s="62">
        <f t="shared" si="30"/>
        <v>0.53822054009826636</v>
      </c>
      <c r="I136" s="62">
        <f t="shared" si="30"/>
        <v>0.54185371657118131</v>
      </c>
      <c r="J136" s="62">
        <f t="shared" si="30"/>
        <v>0.53747124954233727</v>
      </c>
      <c r="K136" s="62">
        <f t="shared" si="30"/>
        <v>0.52427109632473645</v>
      </c>
      <c r="L136" s="42">
        <f t="shared" si="32"/>
        <v>0.58642549428795343</v>
      </c>
      <c r="M136" s="43">
        <f t="shared" si="33"/>
        <v>0.60054174083231837</v>
      </c>
      <c r="N136" s="43">
        <v>0.44473964377436703</v>
      </c>
      <c r="O136" s="43">
        <v>0.44881469692026305</v>
      </c>
      <c r="P136" s="43">
        <v>0.42551335250508898</v>
      </c>
      <c r="Q136" s="43">
        <v>0.40554179853016997</v>
      </c>
      <c r="R136" s="43">
        <v>0.37219922481157403</v>
      </c>
      <c r="S136" s="43">
        <v>0.40558452520909505</v>
      </c>
      <c r="T136" s="43">
        <v>0.41984652937926903</v>
      </c>
      <c r="U136" s="43">
        <v>0.40259258561266903</v>
      </c>
      <c r="V136" s="43">
        <v>0.34646111619270398</v>
      </c>
      <c r="W136" s="43">
        <f t="shared" si="34"/>
        <v>0.54001932635883465</v>
      </c>
      <c r="X136" s="43">
        <f t="shared" si="44"/>
        <v>0.6328316622170721</v>
      </c>
      <c r="Y136" s="42">
        <f t="shared" si="35"/>
        <v>0.48404154411744399</v>
      </c>
      <c r="Z136" s="42">
        <f t="shared" si="36"/>
        <v>0.35693681737041955</v>
      </c>
      <c r="AA136" s="42">
        <f t="shared" si="37"/>
        <v>0.60056996217872838</v>
      </c>
      <c r="AB136" s="42">
        <f t="shared" si="38"/>
        <v>0.71852898176874669</v>
      </c>
      <c r="AC136" s="42">
        <f t="shared" si="39"/>
        <v>0.71664787673806851</v>
      </c>
      <c r="AD136" s="42">
        <f t="shared" si="40"/>
        <v>0.88888888888888895</v>
      </c>
      <c r="AE136" s="42">
        <f t="shared" si="41"/>
        <v>0.29295822102425872</v>
      </c>
      <c r="AF136" s="42">
        <f t="shared" si="42"/>
        <v>0.50870759513981412</v>
      </c>
      <c r="AG136" s="42">
        <f t="shared" si="43"/>
        <v>0.69237588652482274</v>
      </c>
      <c r="AH136" s="43">
        <v>0.66742845958189911</v>
      </c>
      <c r="AI136" s="43">
        <v>0.22561764911425264</v>
      </c>
      <c r="AJ136" s="43">
        <v>0.55907852365618027</v>
      </c>
      <c r="AK136" s="33">
        <v>0.51906779661016955</v>
      </c>
      <c r="AL136" s="33">
        <v>0.19480583813066954</v>
      </c>
      <c r="AM136" s="33">
        <v>0.82720022508535429</v>
      </c>
      <c r="AN136" s="33">
        <v>0.71888372093023267</v>
      </c>
      <c r="AO136" s="33">
        <v>0.27543776620918131</v>
      </c>
      <c r="AP136" s="33">
        <v>0.62783208740655538</v>
      </c>
      <c r="AQ136" s="33">
        <v>0.55349601126231807</v>
      </c>
      <c r="AR136" s="33">
        <v>0.6577973160573809</v>
      </c>
      <c r="AS136" s="33">
        <v>0.75190355329949232</v>
      </c>
      <c r="AT136" s="33">
        <v>0.74588607594936707</v>
      </c>
      <c r="AU136" s="33">
        <v>0.1499436302142057</v>
      </c>
      <c r="AV136" s="33">
        <v>1</v>
      </c>
      <c r="AW136" s="33">
        <v>1</v>
      </c>
      <c r="AX136" s="33">
        <v>0.66666666666666674</v>
      </c>
      <c r="AY136" s="33">
        <v>1</v>
      </c>
      <c r="AZ136" s="33">
        <v>1</v>
      </c>
      <c r="BA136" s="33">
        <v>0.12500000000000008</v>
      </c>
      <c r="BB136" s="33">
        <v>0.46091644204851734</v>
      </c>
      <c r="BC136" s="33">
        <v>0.20798898071625285</v>
      </c>
      <c r="BD136" s="33">
        <v>0.56501150047354898</v>
      </c>
      <c r="BE136" s="33">
        <v>0.61616814874696846</v>
      </c>
      <c r="BF136" s="33">
        <v>0.64566175062248621</v>
      </c>
      <c r="BG136" s="33">
        <v>0.46808510638297879</v>
      </c>
      <c r="BH136" s="33">
        <v>0.91666666666666663</v>
      </c>
    </row>
    <row r="137" spans="1:60" x14ac:dyDescent="0.25">
      <c r="A137" s="34" t="s">
        <v>1137</v>
      </c>
      <c r="B137" s="34" t="s">
        <v>1138</v>
      </c>
      <c r="C137" s="62">
        <f t="shared" si="31"/>
        <v>0.49806786571401024</v>
      </c>
      <c r="D137" s="62">
        <f t="shared" si="31"/>
        <v>0.49928484788926281</v>
      </c>
      <c r="E137" s="62">
        <f t="shared" si="31"/>
        <v>0.49243715639571317</v>
      </c>
      <c r="F137" s="62">
        <f t="shared" si="30"/>
        <v>0.48678728968724305</v>
      </c>
      <c r="G137" s="62">
        <f t="shared" si="30"/>
        <v>0.47782622671686875</v>
      </c>
      <c r="H137" s="62">
        <f t="shared" si="30"/>
        <v>0.48679915534613616</v>
      </c>
      <c r="I137" s="62">
        <f t="shared" si="30"/>
        <v>0.49081311924605692</v>
      </c>
      <c r="J137" s="62">
        <f t="shared" si="30"/>
        <v>0.48597058753245909</v>
      </c>
      <c r="K137" s="62">
        <f t="shared" si="30"/>
        <v>0.47133029852066927</v>
      </c>
      <c r="L137" s="42">
        <f t="shared" si="32"/>
        <v>0.61726439165710001</v>
      </c>
      <c r="M137" s="43">
        <f t="shared" si="33"/>
        <v>0.4067015086119421</v>
      </c>
      <c r="N137" s="43">
        <v>0.44473964377436703</v>
      </c>
      <c r="O137" s="43">
        <v>0.44881469692026305</v>
      </c>
      <c r="P137" s="43">
        <v>0.42551335250508898</v>
      </c>
      <c r="Q137" s="43">
        <v>0.40554179853016997</v>
      </c>
      <c r="R137" s="43">
        <v>0.37219922481157403</v>
      </c>
      <c r="S137" s="43">
        <v>0.40558452520909505</v>
      </c>
      <c r="T137" s="43">
        <v>0.41984652937926903</v>
      </c>
      <c r="U137" s="43">
        <v>0.40259258561266903</v>
      </c>
      <c r="V137" s="43">
        <v>0.34646111619270398</v>
      </c>
      <c r="W137" s="43">
        <f t="shared" si="34"/>
        <v>0.51329309565177195</v>
      </c>
      <c r="X137" s="43">
        <f t="shared" si="44"/>
        <v>0.72123568766242807</v>
      </c>
      <c r="Y137" s="42">
        <f t="shared" si="35"/>
        <v>0.4634789431412068</v>
      </c>
      <c r="Z137" s="42">
        <f t="shared" si="36"/>
        <v>0.26468020970761491</v>
      </c>
      <c r="AA137" s="42">
        <f t="shared" si="37"/>
        <v>0.64113990587364034</v>
      </c>
      <c r="AB137" s="42">
        <f t="shared" si="38"/>
        <v>0.68387332388462585</v>
      </c>
      <c r="AC137" s="42">
        <f t="shared" si="39"/>
        <v>0.72003006388575697</v>
      </c>
      <c r="AD137" s="42">
        <f t="shared" si="40"/>
        <v>1</v>
      </c>
      <c r="AE137" s="42">
        <f t="shared" si="41"/>
        <v>0.44367699910152741</v>
      </c>
      <c r="AF137" s="42">
        <f t="shared" si="42"/>
        <v>0.39319025126643725</v>
      </c>
      <c r="AG137" s="42">
        <f t="shared" si="43"/>
        <v>0.42021276595744694</v>
      </c>
      <c r="AH137" s="43">
        <v>0.47605939029524552</v>
      </c>
      <c r="AI137" s="43">
        <v>0.52052061475383937</v>
      </c>
      <c r="AJ137" s="43">
        <v>0.39385682437453551</v>
      </c>
      <c r="AK137" s="33">
        <v>0.39981840193704604</v>
      </c>
      <c r="AL137" s="33">
        <v>0.12954201747818375</v>
      </c>
      <c r="AM137" s="33">
        <v>0.93985406841673258</v>
      </c>
      <c r="AN137" s="33">
        <v>0.39962790697674422</v>
      </c>
      <c r="AO137" s="33">
        <v>0.30430667297681024</v>
      </c>
      <c r="AP137" s="33">
        <v>0.60977573317998846</v>
      </c>
      <c r="AQ137" s="33">
        <v>0.95213514781792585</v>
      </c>
      <c r="AR137" s="33">
        <v>0.47454881999074511</v>
      </c>
      <c r="AS137" s="33">
        <v>0.77643824027072728</v>
      </c>
      <c r="AT137" s="33">
        <v>0.800632911392405</v>
      </c>
      <c r="AU137" s="33">
        <v>0.16009019165727056</v>
      </c>
      <c r="AV137" s="33">
        <v>1</v>
      </c>
      <c r="AW137" s="33">
        <v>1</v>
      </c>
      <c r="AX137" s="33">
        <v>1</v>
      </c>
      <c r="AY137" s="33">
        <v>1</v>
      </c>
      <c r="AZ137" s="33">
        <v>1</v>
      </c>
      <c r="BA137" s="33">
        <v>0.4583333333333332</v>
      </c>
      <c r="BB137" s="33">
        <v>0.42902066486972162</v>
      </c>
      <c r="BC137" s="33">
        <v>0.26377410468319584</v>
      </c>
      <c r="BD137" s="33">
        <v>0.42484102286564746</v>
      </c>
      <c r="BE137" s="33">
        <v>0.4158447857720291</v>
      </c>
      <c r="BF137" s="33">
        <v>0.46830109174487655</v>
      </c>
      <c r="BG137" s="33">
        <v>0.34042553191489366</v>
      </c>
      <c r="BH137" s="33">
        <v>0.50000000000000022</v>
      </c>
    </row>
    <row r="138" spans="1:60" x14ac:dyDescent="0.25">
      <c r="A138" s="34" t="s">
        <v>1139</v>
      </c>
      <c r="B138" s="34" t="s">
        <v>1140</v>
      </c>
      <c r="C138" s="62">
        <f t="shared" si="31"/>
        <v>0.55859571006926456</v>
      </c>
      <c r="D138" s="62">
        <f t="shared" si="31"/>
        <v>0.55304791456340396</v>
      </c>
      <c r="E138" s="62">
        <f t="shared" si="31"/>
        <v>0.53797494816007541</v>
      </c>
      <c r="F138" s="62">
        <f t="shared" si="30"/>
        <v>0.53119930361940793</v>
      </c>
      <c r="G138" s="62">
        <f t="shared" si="30"/>
        <v>0.52198211500349334</v>
      </c>
      <c r="H138" s="62">
        <f t="shared" si="30"/>
        <v>0.55269155601673059</v>
      </c>
      <c r="I138" s="62">
        <f t="shared" si="30"/>
        <v>0.54948985365036496</v>
      </c>
      <c r="J138" s="62">
        <f t="shared" si="30"/>
        <v>0.53539382161889104</v>
      </c>
      <c r="K138" s="62">
        <f t="shared" si="30"/>
        <v>0.51293533207324771</v>
      </c>
      <c r="L138" s="42">
        <f t="shared" si="32"/>
        <v>0.58746258134287954</v>
      </c>
      <c r="M138" s="43">
        <f t="shared" si="33"/>
        <v>0.41672444634920158</v>
      </c>
      <c r="N138" s="43">
        <v>0.645999964299666</v>
      </c>
      <c r="O138" s="43">
        <v>0.63151756851923702</v>
      </c>
      <c r="P138" s="43">
        <v>0.59116798496768996</v>
      </c>
      <c r="Q138" s="43">
        <v>0.57249153040914702</v>
      </c>
      <c r="R138" s="43">
        <v>0.54646540331882498</v>
      </c>
      <c r="S138" s="43">
        <v>0.63058093867121201</v>
      </c>
      <c r="T138" s="43">
        <v>0.62213001030815607</v>
      </c>
      <c r="U138" s="43">
        <v>0.58409595494647504</v>
      </c>
      <c r="V138" s="43">
        <v>0.52013115319376302</v>
      </c>
      <c r="W138" s="43">
        <f t="shared" si="34"/>
        <v>0.54263624325127813</v>
      </c>
      <c r="X138" s="43">
        <f t="shared" si="44"/>
        <v>0.63228891943448107</v>
      </c>
      <c r="Y138" s="42">
        <f t="shared" si="35"/>
        <v>0.43866828975279093</v>
      </c>
      <c r="Z138" s="42">
        <f t="shared" si="36"/>
        <v>0.21745706976740495</v>
      </c>
      <c r="AA138" s="42">
        <f t="shared" si="37"/>
        <v>0.66455591522280377</v>
      </c>
      <c r="AB138" s="42">
        <f t="shared" si="38"/>
        <v>0.84986369826211305</v>
      </c>
      <c r="AC138" s="42">
        <f t="shared" si="39"/>
        <v>0.36377301766253284</v>
      </c>
      <c r="AD138" s="42">
        <f t="shared" si="40"/>
        <v>0.88888888888888895</v>
      </c>
      <c r="AE138" s="42">
        <f t="shared" si="41"/>
        <v>0.64420485175202136</v>
      </c>
      <c r="AF138" s="42">
        <f t="shared" si="42"/>
        <v>0.47507123312393496</v>
      </c>
      <c r="AG138" s="42">
        <f t="shared" si="43"/>
        <v>0.35837765957446815</v>
      </c>
      <c r="AH138" s="43">
        <v>0.60665103768567552</v>
      </c>
      <c r="AI138" s="43">
        <v>0.27140485956377963</v>
      </c>
      <c r="AJ138" s="43">
        <v>0.43794897200891747</v>
      </c>
      <c r="AK138" s="33">
        <v>0.39346246973365623</v>
      </c>
      <c r="AL138" s="33">
        <v>4.1451669801153668E-2</v>
      </c>
      <c r="AM138" s="33">
        <v>0.93508358304108929</v>
      </c>
      <c r="AN138" s="33">
        <v>0.73339534883720936</v>
      </c>
      <c r="AO138" s="33">
        <v>0.22858495030761949</v>
      </c>
      <c r="AP138" s="33">
        <v>0.54502587694077054</v>
      </c>
      <c r="AQ138" s="33">
        <v>0.88068981698732995</v>
      </c>
      <c r="AR138" s="33">
        <v>0.85273021749190203</v>
      </c>
      <c r="AS138" s="33">
        <v>0.90587986463620951</v>
      </c>
      <c r="AT138" s="33">
        <v>0.79098101265822773</v>
      </c>
      <c r="AU138" s="33">
        <v>9.1319052987598515E-2</v>
      </c>
      <c r="AV138" s="33">
        <v>0</v>
      </c>
      <c r="AW138" s="33">
        <v>1</v>
      </c>
      <c r="AX138" s="33">
        <v>0.66666666666666674</v>
      </c>
      <c r="AY138" s="33">
        <v>1</v>
      </c>
      <c r="AZ138" s="33">
        <v>1</v>
      </c>
      <c r="BA138" s="33">
        <v>0.66666666666666663</v>
      </c>
      <c r="BB138" s="33">
        <v>0.62174303683737608</v>
      </c>
      <c r="BC138" s="33">
        <v>0.26584022038567451</v>
      </c>
      <c r="BD138" s="33">
        <v>0.51102692463807331</v>
      </c>
      <c r="BE138" s="33">
        <v>0.61891673403395309</v>
      </c>
      <c r="BF138" s="33">
        <v>0.50450105343803864</v>
      </c>
      <c r="BG138" s="33">
        <v>0.40425531914893642</v>
      </c>
      <c r="BH138" s="33">
        <v>0.31249999999999989</v>
      </c>
    </row>
    <row r="139" spans="1:60" x14ac:dyDescent="0.25">
      <c r="A139" s="34" t="s">
        <v>1141</v>
      </c>
      <c r="B139" s="34" t="s">
        <v>1142</v>
      </c>
      <c r="C139" s="62">
        <f t="shared" si="31"/>
        <v>0.62467838815852816</v>
      </c>
      <c r="D139" s="62">
        <f t="shared" si="31"/>
        <v>0.61972245168904527</v>
      </c>
      <c r="E139" s="62">
        <f t="shared" si="31"/>
        <v>0.60630929909773501</v>
      </c>
      <c r="F139" s="62">
        <f t="shared" si="30"/>
        <v>0.60030544016383425</v>
      </c>
      <c r="G139" s="62">
        <f t="shared" si="30"/>
        <v>0.59216488388629651</v>
      </c>
      <c r="H139" s="62">
        <f t="shared" si="30"/>
        <v>0.6194044538237885</v>
      </c>
      <c r="I139" s="62">
        <f t="shared" si="30"/>
        <v>0.6165492848015075</v>
      </c>
      <c r="J139" s="62">
        <f t="shared" si="30"/>
        <v>0.6040202526010463</v>
      </c>
      <c r="K139" s="62">
        <f t="shared" si="30"/>
        <v>0.58420593647586616</v>
      </c>
      <c r="L139" s="42">
        <f t="shared" si="32"/>
        <v>0.65700552329900574</v>
      </c>
      <c r="M139" s="43">
        <f t="shared" si="33"/>
        <v>0.56718344047180447</v>
      </c>
      <c r="N139" s="43">
        <v>0.645999964299666</v>
      </c>
      <c r="O139" s="43">
        <v>0.63151756851923702</v>
      </c>
      <c r="P139" s="43">
        <v>0.59116798496768996</v>
      </c>
      <c r="Q139" s="43">
        <v>0.57249153040914702</v>
      </c>
      <c r="R139" s="43">
        <v>0.54646540331882498</v>
      </c>
      <c r="S139" s="43">
        <v>0.63058093867121201</v>
      </c>
      <c r="T139" s="43">
        <v>0.62213001030815607</v>
      </c>
      <c r="U139" s="43">
        <v>0.58409595494647504</v>
      </c>
      <c r="V139" s="43">
        <v>0.52013115319376302</v>
      </c>
      <c r="W139" s="43">
        <f t="shared" si="34"/>
        <v>0.60725495725992018</v>
      </c>
      <c r="X139" s="43">
        <f t="shared" si="44"/>
        <v>0.70675608933809142</v>
      </c>
      <c r="Y139" s="42">
        <f t="shared" si="35"/>
        <v>0.61283352538904656</v>
      </c>
      <c r="Z139" s="42">
        <f t="shared" si="36"/>
        <v>0.5430443721366609</v>
      </c>
      <c r="AA139" s="42">
        <f t="shared" si="37"/>
        <v>0.67305969489003648</v>
      </c>
      <c r="AB139" s="42">
        <f t="shared" si="38"/>
        <v>0.600082236623937</v>
      </c>
      <c r="AC139" s="42">
        <f t="shared" si="39"/>
        <v>0.47162720781661022</v>
      </c>
      <c r="AD139" s="42">
        <f t="shared" si="40"/>
        <v>1</v>
      </c>
      <c r="AE139" s="42">
        <f t="shared" si="41"/>
        <v>0.64864106019766399</v>
      </c>
      <c r="AF139" s="42">
        <f t="shared" si="42"/>
        <v>0.66029773200743858</v>
      </c>
      <c r="AG139" s="42">
        <f t="shared" si="43"/>
        <v>0.4740691489361703</v>
      </c>
      <c r="AH139" s="43">
        <v>0.73977795554484982</v>
      </c>
      <c r="AI139" s="43">
        <v>0.27583433724354345</v>
      </c>
      <c r="AJ139" s="43">
        <v>0.82288828337874653</v>
      </c>
      <c r="AK139" s="33">
        <v>0.85199757869249404</v>
      </c>
      <c r="AL139" s="33">
        <v>0.23409116558082765</v>
      </c>
      <c r="AM139" s="33">
        <v>0.93843397552741392</v>
      </c>
      <c r="AN139" s="33">
        <v>0.76297674418604644</v>
      </c>
      <c r="AO139" s="33">
        <v>0.4718409843823948</v>
      </c>
      <c r="AP139" s="33">
        <v>0.60230017251293844</v>
      </c>
      <c r="AQ139" s="33">
        <v>0.58974659784138894</v>
      </c>
      <c r="AR139" s="33">
        <v>0.50821378991207777</v>
      </c>
      <c r="AS139" s="33">
        <v>0.81133671742808788</v>
      </c>
      <c r="AT139" s="33">
        <v>0.48069620253164541</v>
      </c>
      <c r="AU139" s="33">
        <v>0.41488162344983065</v>
      </c>
      <c r="AV139" s="33">
        <v>1</v>
      </c>
      <c r="AW139" s="33">
        <v>0</v>
      </c>
      <c r="AX139" s="33">
        <v>1</v>
      </c>
      <c r="AY139" s="33">
        <v>1</v>
      </c>
      <c r="AZ139" s="33">
        <v>1</v>
      </c>
      <c r="BA139" s="33">
        <v>0.54166666666666663</v>
      </c>
      <c r="BB139" s="33">
        <v>0.75561545372866135</v>
      </c>
      <c r="BC139" s="33">
        <v>0.308539944903581</v>
      </c>
      <c r="BD139" s="33">
        <v>0.80246245433635499</v>
      </c>
      <c r="BE139" s="33">
        <v>0.77477768795472923</v>
      </c>
      <c r="BF139" s="33">
        <v>0.75541084083508914</v>
      </c>
      <c r="BG139" s="33">
        <v>0.5106382978723405</v>
      </c>
      <c r="BH139" s="33">
        <v>0.43750000000000011</v>
      </c>
    </row>
    <row r="140" spans="1:60" x14ac:dyDescent="0.25">
      <c r="A140" s="34" t="s">
        <v>1143</v>
      </c>
      <c r="B140" s="34" t="s">
        <v>1144</v>
      </c>
      <c r="C140" s="62">
        <f t="shared" si="31"/>
        <v>0.49756234971882857</v>
      </c>
      <c r="D140" s="62">
        <f t="shared" si="31"/>
        <v>0.49878056531165771</v>
      </c>
      <c r="E140" s="62">
        <f t="shared" si="31"/>
        <v>0.49192585416900847</v>
      </c>
      <c r="F140" s="62">
        <f t="shared" si="30"/>
        <v>0.48627004678662283</v>
      </c>
      <c r="G140" s="62">
        <f t="shared" si="30"/>
        <v>0.47729927292977625</v>
      </c>
      <c r="H140" s="62">
        <f t="shared" si="30"/>
        <v>0.48628192506664708</v>
      </c>
      <c r="I140" s="62">
        <f t="shared" si="30"/>
        <v>0.49030012341917339</v>
      </c>
      <c r="J140" s="62">
        <f t="shared" si="30"/>
        <v>0.48545247444776302</v>
      </c>
      <c r="K140" s="62">
        <f t="shared" si="30"/>
        <v>0.47079607401123863</v>
      </c>
      <c r="L140" s="42">
        <f t="shared" si="32"/>
        <v>0.56160942645648304</v>
      </c>
      <c r="M140" s="43">
        <f t="shared" si="33"/>
        <v>0.47906823880497984</v>
      </c>
      <c r="N140" s="43">
        <v>0.44473964377436703</v>
      </c>
      <c r="O140" s="43">
        <v>0.44881469692026305</v>
      </c>
      <c r="P140" s="43">
        <v>0.42551335250508898</v>
      </c>
      <c r="Q140" s="43">
        <v>0.40554179853016997</v>
      </c>
      <c r="R140" s="43">
        <v>0.37219922481157403</v>
      </c>
      <c r="S140" s="43">
        <v>0.40558452520909505</v>
      </c>
      <c r="T140" s="43">
        <v>0.41984652937926903</v>
      </c>
      <c r="U140" s="43">
        <v>0.40259258561266903</v>
      </c>
      <c r="V140" s="43">
        <v>0.34646111619270398</v>
      </c>
      <c r="W140" s="43">
        <f t="shared" si="34"/>
        <v>0.56598760882385912</v>
      </c>
      <c r="X140" s="43">
        <f t="shared" si="44"/>
        <v>0.55723124408910707</v>
      </c>
      <c r="Y140" s="42">
        <f t="shared" si="35"/>
        <v>0.60640162187946267</v>
      </c>
      <c r="Z140" s="42">
        <f t="shared" si="36"/>
        <v>0.45386390427759438</v>
      </c>
      <c r="AA140" s="42">
        <f t="shared" si="37"/>
        <v>0.52093250742120945</v>
      </c>
      <c r="AB140" s="42">
        <f t="shared" si="38"/>
        <v>0.68275240171716989</v>
      </c>
      <c r="AC140" s="42">
        <f t="shared" si="39"/>
        <v>7.1401728673430823E-2</v>
      </c>
      <c r="AD140" s="42">
        <f t="shared" si="40"/>
        <v>1</v>
      </c>
      <c r="AE140" s="42">
        <f t="shared" si="41"/>
        <v>0.60029200359389034</v>
      </c>
      <c r="AF140" s="42">
        <f t="shared" si="42"/>
        <v>0.56917371165251285</v>
      </c>
      <c r="AG140" s="42">
        <f t="shared" si="43"/>
        <v>0.38896276595744689</v>
      </c>
      <c r="AH140" s="43">
        <v>0.74943014622318915</v>
      </c>
      <c r="AI140" s="43">
        <v>0.32838259655168672</v>
      </c>
      <c r="AJ140" s="43">
        <v>0.7413921228635123</v>
      </c>
      <c r="AK140" s="33">
        <v>0.69128329297820834</v>
      </c>
      <c r="AL140" s="33">
        <v>0.21644451557698044</v>
      </c>
      <c r="AM140" s="33">
        <v>0.60789665191642084</v>
      </c>
      <c r="AN140" s="33">
        <v>0.41767441860465115</v>
      </c>
      <c r="AO140" s="33">
        <v>0.26076668244202572</v>
      </c>
      <c r="AP140" s="33">
        <v>0.67602070155261651</v>
      </c>
      <c r="AQ140" s="33">
        <v>0.642304082590333</v>
      </c>
      <c r="AR140" s="33">
        <v>0.88975011568718176</v>
      </c>
      <c r="AS140" s="33">
        <v>0.88113367174280877</v>
      </c>
      <c r="AT140" s="33">
        <v>0.27737341772151891</v>
      </c>
      <c r="AU140" s="33">
        <v>0.21420518602029245</v>
      </c>
      <c r="AV140" s="33">
        <v>0</v>
      </c>
      <c r="AW140" s="33">
        <v>0</v>
      </c>
      <c r="AX140" s="33">
        <v>1</v>
      </c>
      <c r="AY140" s="33">
        <v>1</v>
      </c>
      <c r="AZ140" s="33">
        <v>1</v>
      </c>
      <c r="BA140" s="33">
        <v>0.58333333333333326</v>
      </c>
      <c r="BB140" s="33">
        <v>0.61725067385444743</v>
      </c>
      <c r="BC140" s="33">
        <v>0.3174931129476582</v>
      </c>
      <c r="BD140" s="33">
        <v>0.68989311324583957</v>
      </c>
      <c r="BE140" s="33">
        <v>0.54454324979789814</v>
      </c>
      <c r="BF140" s="33">
        <v>0.72476537061865542</v>
      </c>
      <c r="BG140" s="33">
        <v>0.34042553191489366</v>
      </c>
      <c r="BH140" s="33">
        <v>0.43750000000000011</v>
      </c>
    </row>
    <row r="141" spans="1:60" x14ac:dyDescent="0.25">
      <c r="A141" s="34" t="s">
        <v>1145</v>
      </c>
      <c r="B141" s="34" t="s">
        <v>1146</v>
      </c>
      <c r="C141" s="62">
        <f t="shared" si="31"/>
        <v>0.67484005556125548</v>
      </c>
      <c r="D141" s="62">
        <f t="shared" si="31"/>
        <v>0.66837204345911738</v>
      </c>
      <c r="E141" s="62">
        <f t="shared" si="31"/>
        <v>0.65454701002092375</v>
      </c>
      <c r="F141" s="62">
        <f t="shared" si="30"/>
        <v>0.63863223486108667</v>
      </c>
      <c r="G141" s="62">
        <f t="shared" si="30"/>
        <v>0.62954387866923434</v>
      </c>
      <c r="H141" s="62">
        <f t="shared" si="30"/>
        <v>0.66437053594063622</v>
      </c>
      <c r="I141" s="62">
        <f t="shared" si="30"/>
        <v>0.64084016129892796</v>
      </c>
      <c r="J141" s="62">
        <f t="shared" si="30"/>
        <v>0.6277738486453881</v>
      </c>
      <c r="K141" s="62">
        <f t="shared" si="30"/>
        <v>0.61262710323389757</v>
      </c>
      <c r="L141" s="42">
        <f t="shared" si="32"/>
        <v>0.67676674604992959</v>
      </c>
      <c r="M141" s="43">
        <f t="shared" si="33"/>
        <v>0.51164983356687865</v>
      </c>
      <c r="N141" s="43">
        <v>0.80400778722546107</v>
      </c>
      <c r="O141" s="43">
        <v>0.78763239240489302</v>
      </c>
      <c r="P141" s="43">
        <v>0.75199506984970199</v>
      </c>
      <c r="Q141" s="43">
        <v>0.70975672893372799</v>
      </c>
      <c r="R141" s="43">
        <v>0.68496547762840199</v>
      </c>
      <c r="S141" s="43">
        <v>0.777409703566878</v>
      </c>
      <c r="T141" s="43">
        <v>0.71570214269777199</v>
      </c>
      <c r="U141" s="43">
        <v>0.68007443354219399</v>
      </c>
      <c r="V141" s="43">
        <v>0.63728888491943203</v>
      </c>
      <c r="W141" s="43">
        <f t="shared" si="34"/>
        <v>0.63558939728652097</v>
      </c>
      <c r="X141" s="43">
        <f t="shared" si="44"/>
        <v>0.71794409481333821</v>
      </c>
      <c r="Y141" s="42">
        <f t="shared" si="35"/>
        <v>0.67335984478796462</v>
      </c>
      <c r="Z141" s="42">
        <f t="shared" si="36"/>
        <v>0.54755946647672826</v>
      </c>
      <c r="AA141" s="42">
        <f t="shared" si="37"/>
        <v>0.61069507132737255</v>
      </c>
      <c r="AB141" s="42">
        <f t="shared" si="38"/>
        <v>0.71074320655401813</v>
      </c>
      <c r="AC141" s="42">
        <f t="shared" si="39"/>
        <v>0.40360766629086825</v>
      </c>
      <c r="AD141" s="42">
        <f t="shared" si="40"/>
        <v>1</v>
      </c>
      <c r="AE141" s="42">
        <f t="shared" si="41"/>
        <v>0.75022461814914632</v>
      </c>
      <c r="AF141" s="42">
        <f t="shared" si="42"/>
        <v>0.62259044727560142</v>
      </c>
      <c r="AG141" s="42">
        <f t="shared" si="43"/>
        <v>0.400709219858156</v>
      </c>
      <c r="AH141" s="43">
        <v>0.69447333226229147</v>
      </c>
      <c r="AI141" s="43">
        <v>0.45540555805899657</v>
      </c>
      <c r="AJ141" s="43">
        <v>0.87020064404260589</v>
      </c>
      <c r="AK141" s="33">
        <v>0.79449152542372892</v>
      </c>
      <c r="AL141" s="33">
        <v>0.3006274075297275</v>
      </c>
      <c r="AM141" s="33">
        <v>0.69900634648785664</v>
      </c>
      <c r="AN141" s="33">
        <v>0.48074418604651165</v>
      </c>
      <c r="AO141" s="33">
        <v>0.59346900141978232</v>
      </c>
      <c r="AP141" s="33">
        <v>0.57952846463484764</v>
      </c>
      <c r="AQ141" s="33">
        <v>0.70072735804786468</v>
      </c>
      <c r="AR141" s="33">
        <v>0.83607126330402581</v>
      </c>
      <c r="AS141" s="33">
        <v>0.9200507614213197</v>
      </c>
      <c r="AT141" s="33">
        <v>0.37610759493670881</v>
      </c>
      <c r="AU141" s="33">
        <v>0.21082299887260469</v>
      </c>
      <c r="AV141" s="33">
        <v>1</v>
      </c>
      <c r="AW141" s="33">
        <v>0</v>
      </c>
      <c r="AX141" s="33">
        <v>1</v>
      </c>
      <c r="AY141" s="33">
        <v>1</v>
      </c>
      <c r="AZ141" s="33">
        <v>1</v>
      </c>
      <c r="BA141" s="33">
        <v>0.66666666666666663</v>
      </c>
      <c r="BB141" s="33">
        <v>0.83378256963162611</v>
      </c>
      <c r="BC141" s="33">
        <v>0.30440771349862267</v>
      </c>
      <c r="BD141" s="33">
        <v>0.82776349614395894</v>
      </c>
      <c r="BE141" s="33">
        <v>0.78722716248989499</v>
      </c>
      <c r="BF141" s="33">
        <v>0.57096341696992925</v>
      </c>
      <c r="BG141" s="33">
        <v>0.46808510638297879</v>
      </c>
      <c r="BH141" s="33">
        <v>0.3333333333333332</v>
      </c>
    </row>
    <row r="142" spans="1:60" x14ac:dyDescent="0.25">
      <c r="A142" s="34" t="s">
        <v>1147</v>
      </c>
      <c r="B142" s="34" t="s">
        <v>1148</v>
      </c>
      <c r="C142" s="62">
        <f t="shared" si="31"/>
        <v>0.66667082371291253</v>
      </c>
      <c r="D142" s="62">
        <f t="shared" si="31"/>
        <v>0.654105932773276</v>
      </c>
      <c r="E142" s="62">
        <f t="shared" si="31"/>
        <v>0.64306869986540816</v>
      </c>
      <c r="F142" s="62">
        <f t="shared" si="30"/>
        <v>0.62192592083156772</v>
      </c>
      <c r="G142" s="62">
        <f t="shared" si="30"/>
        <v>0.61197626473072542</v>
      </c>
      <c r="H142" s="62">
        <f t="shared" si="30"/>
        <v>0.65526595323100367</v>
      </c>
      <c r="I142" s="62">
        <f t="shared" si="30"/>
        <v>0.63682612249474779</v>
      </c>
      <c r="J142" s="62">
        <f t="shared" si="30"/>
        <v>0.61736784564617875</v>
      </c>
      <c r="K142" s="62">
        <f t="shared" si="30"/>
        <v>0.59329374738483098</v>
      </c>
      <c r="L142" s="42">
        <f t="shared" si="32"/>
        <v>0.65754673361142824</v>
      </c>
      <c r="M142" s="43">
        <f t="shared" si="33"/>
        <v>0.32684852806251363</v>
      </c>
      <c r="N142" s="43">
        <v>0.89115222900822311</v>
      </c>
      <c r="O142" s="43">
        <v>0.86276650811853706</v>
      </c>
      <c r="P142" s="43">
        <v>0.83750486080679298</v>
      </c>
      <c r="Q142" s="43">
        <v>0.78814839122408997</v>
      </c>
      <c r="R142" s="43">
        <v>0.76442604569680905</v>
      </c>
      <c r="S142" s="43">
        <v>0.86540322512552603</v>
      </c>
      <c r="T142" s="43">
        <v>0.82307038854194503</v>
      </c>
      <c r="U142" s="43">
        <v>0.77732329444370896</v>
      </c>
      <c r="V142" s="43">
        <v>0.71888437566258201</v>
      </c>
      <c r="W142" s="43">
        <f t="shared" si="34"/>
        <v>0.51757096489057552</v>
      </c>
      <c r="X142" s="43">
        <f t="shared" si="44"/>
        <v>0.79752250233228084</v>
      </c>
      <c r="Y142" s="42">
        <f t="shared" si="35"/>
        <v>0.5121021948774942</v>
      </c>
      <c r="Z142" s="42">
        <f t="shared" si="36"/>
        <v>0.3216466138271703</v>
      </c>
      <c r="AA142" s="42">
        <f t="shared" si="37"/>
        <v>0.53256013627099852</v>
      </c>
      <c r="AB142" s="42">
        <f t="shared" si="38"/>
        <v>0.70397491458663897</v>
      </c>
      <c r="AC142" s="42">
        <f t="shared" si="39"/>
        <v>0.68395340097707624</v>
      </c>
      <c r="AD142" s="42">
        <f t="shared" si="40"/>
        <v>1</v>
      </c>
      <c r="AE142" s="42">
        <f t="shared" si="41"/>
        <v>0.70861410601976615</v>
      </c>
      <c r="AF142" s="42">
        <f t="shared" si="42"/>
        <v>0.44226088591226131</v>
      </c>
      <c r="AG142" s="42">
        <f t="shared" si="43"/>
        <v>0.21143617021276601</v>
      </c>
      <c r="AH142" s="43">
        <v>0.43620245677826353</v>
      </c>
      <c r="AI142" s="43">
        <v>0.71268772953863824</v>
      </c>
      <c r="AJ142" s="43">
        <v>0.38741639831558083</v>
      </c>
      <c r="AK142" s="33">
        <v>0.46095641646489111</v>
      </c>
      <c r="AL142" s="33">
        <v>0.18233681118944947</v>
      </c>
      <c r="AM142" s="33">
        <v>0.41970028725764214</v>
      </c>
      <c r="AN142" s="33">
        <v>0.74009302325581394</v>
      </c>
      <c r="AO142" s="33">
        <v>0.44060577378135368</v>
      </c>
      <c r="AP142" s="33">
        <v>0.32800460034502582</v>
      </c>
      <c r="AQ142" s="33">
        <v>0.73439699671515724</v>
      </c>
      <c r="AR142" s="33">
        <v>0.51573345673299398</v>
      </c>
      <c r="AS142" s="33">
        <v>0.74555837563451766</v>
      </c>
      <c r="AT142" s="33">
        <v>0.85063291139240493</v>
      </c>
      <c r="AU142" s="33">
        <v>5.1860202931228422E-2</v>
      </c>
      <c r="AV142" s="33">
        <v>1</v>
      </c>
      <c r="AW142" s="33">
        <v>1</v>
      </c>
      <c r="AX142" s="33">
        <v>1</v>
      </c>
      <c r="AY142" s="33">
        <v>1</v>
      </c>
      <c r="AZ142" s="33">
        <v>1</v>
      </c>
      <c r="BA142" s="33">
        <v>0.87499999999999989</v>
      </c>
      <c r="BB142" s="33">
        <v>0.54222821203953253</v>
      </c>
      <c r="BC142" s="33">
        <v>0.56611570247933884</v>
      </c>
      <c r="BD142" s="33">
        <v>0.28467054525774588</v>
      </c>
      <c r="BE142" s="33">
        <v>0.49458367016976557</v>
      </c>
      <c r="BF142" s="33">
        <v>0.42367362574219497</v>
      </c>
      <c r="BG142" s="33">
        <v>0.29787234042553201</v>
      </c>
      <c r="BH142" s="33">
        <v>0.125</v>
      </c>
    </row>
    <row r="143" spans="1:60" x14ac:dyDescent="0.25">
      <c r="A143" s="34" t="s">
        <v>1149</v>
      </c>
      <c r="B143" s="34" t="s">
        <v>1150</v>
      </c>
      <c r="C143" s="62">
        <f t="shared" si="31"/>
        <v>0.51243071597345335</v>
      </c>
      <c r="D143" s="62">
        <f t="shared" si="31"/>
        <v>0.5136136672129753</v>
      </c>
      <c r="E143" s="62">
        <f t="shared" si="31"/>
        <v>0.50695955737637755</v>
      </c>
      <c r="F143" s="62">
        <f t="shared" si="31"/>
        <v>0.50147333450265186</v>
      </c>
      <c r="G143" s="62">
        <f t="shared" si="31"/>
        <v>0.49277940577365559</v>
      </c>
      <c r="H143" s="62">
        <f t="shared" si="31"/>
        <v>0.50148485267440357</v>
      </c>
      <c r="I143" s="62">
        <f t="shared" si="31"/>
        <v>0.50538218987237837</v>
      </c>
      <c r="J143" s="62">
        <f t="shared" si="31"/>
        <v>0.50068058856200937</v>
      </c>
      <c r="K143" s="62">
        <f t="shared" si="31"/>
        <v>0.48648318585511235</v>
      </c>
      <c r="L143" s="42">
        <f t="shared" si="32"/>
        <v>0.58042311924562795</v>
      </c>
      <c r="M143" s="43">
        <f t="shared" si="33"/>
        <v>0.50306199263836859</v>
      </c>
      <c r="N143" s="43">
        <v>0.44473964377436703</v>
      </c>
      <c r="O143" s="43">
        <v>0.44881469692026305</v>
      </c>
      <c r="P143" s="43">
        <v>0.42551335250508898</v>
      </c>
      <c r="Q143" s="43">
        <v>0.40554179853016997</v>
      </c>
      <c r="R143" s="43">
        <v>0.37219922481157403</v>
      </c>
      <c r="S143" s="43">
        <v>0.40558452520909505</v>
      </c>
      <c r="T143" s="43">
        <v>0.41984652937926903</v>
      </c>
      <c r="U143" s="43">
        <v>0.40259258561266903</v>
      </c>
      <c r="V143" s="43">
        <v>0.34646111619270398</v>
      </c>
      <c r="W143" s="43">
        <f t="shared" si="34"/>
        <v>0.53381631844214894</v>
      </c>
      <c r="X143" s="43">
        <f t="shared" si="44"/>
        <v>0.62702992004910707</v>
      </c>
      <c r="Y143" s="42">
        <f t="shared" si="35"/>
        <v>0.51803044639533791</v>
      </c>
      <c r="Z143" s="42">
        <f t="shared" si="36"/>
        <v>0.38268458239183478</v>
      </c>
      <c r="AA143" s="42">
        <f t="shared" si="37"/>
        <v>0.49817604825808415</v>
      </c>
      <c r="AB143" s="42">
        <f t="shared" si="38"/>
        <v>0.73637419672333904</v>
      </c>
      <c r="AC143" s="42">
        <f t="shared" si="39"/>
        <v>0.39872228485531763</v>
      </c>
      <c r="AD143" s="42">
        <f t="shared" si="40"/>
        <v>1</v>
      </c>
      <c r="AE143" s="42">
        <f t="shared" si="41"/>
        <v>0.4823674752920038</v>
      </c>
      <c r="AF143" s="42">
        <f t="shared" si="42"/>
        <v>0.53316299236893561</v>
      </c>
      <c r="AG143" s="42">
        <f t="shared" si="43"/>
        <v>0.47296099290780153</v>
      </c>
      <c r="AH143" s="43">
        <v>0.49559278286984393</v>
      </c>
      <c r="AI143" s="43">
        <v>0.48108958926142598</v>
      </c>
      <c r="AJ143" s="43">
        <v>0.57740896705474365</v>
      </c>
      <c r="AK143" s="33">
        <v>0.54055690072639229</v>
      </c>
      <c r="AL143" s="33">
        <v>0.22481226405727725</v>
      </c>
      <c r="AM143" s="33">
        <v>0.53426176220465804</v>
      </c>
      <c r="AN143" s="33">
        <v>0.38083720930232579</v>
      </c>
      <c r="AO143" s="33">
        <v>0.19971604353999053</v>
      </c>
      <c r="AP143" s="33">
        <v>0.5930994824611846</v>
      </c>
      <c r="AQ143" s="33">
        <v>0.7829657437822618</v>
      </c>
      <c r="AR143" s="33">
        <v>0.56027302174919014</v>
      </c>
      <c r="AS143" s="33">
        <v>0.94141285956006771</v>
      </c>
      <c r="AT143" s="33">
        <v>0.70743670886075927</v>
      </c>
      <c r="AU143" s="33">
        <v>0.1961668545659529</v>
      </c>
      <c r="AV143" s="33">
        <v>0</v>
      </c>
      <c r="AW143" s="33">
        <v>1</v>
      </c>
      <c r="AX143" s="33">
        <v>1</v>
      </c>
      <c r="AY143" s="33">
        <v>1</v>
      </c>
      <c r="AZ143" s="33">
        <v>1</v>
      </c>
      <c r="BA143" s="33">
        <v>0.41666666666666652</v>
      </c>
      <c r="BB143" s="33">
        <v>0.54806828391734108</v>
      </c>
      <c r="BC143" s="33">
        <v>0.47382920110192839</v>
      </c>
      <c r="BD143" s="33">
        <v>0.48856717629549457</v>
      </c>
      <c r="BE143" s="33">
        <v>0.5447049312853679</v>
      </c>
      <c r="BF143" s="33">
        <v>0.62555066079295152</v>
      </c>
      <c r="BG143" s="33">
        <v>0.40425531914893642</v>
      </c>
      <c r="BH143" s="33">
        <v>0.54166666666666663</v>
      </c>
    </row>
    <row r="144" spans="1:60" x14ac:dyDescent="0.25">
      <c r="A144" s="34" t="s">
        <v>1151</v>
      </c>
      <c r="B144" s="34" t="s">
        <v>1152</v>
      </c>
      <c r="C144" s="62">
        <f t="shared" si="31"/>
        <v>0.70489100651518943</v>
      </c>
      <c r="D144" s="62">
        <f t="shared" si="31"/>
        <v>0.69870123726367828</v>
      </c>
      <c r="E144" s="62">
        <f t="shared" si="31"/>
        <v>0.68548816095058107</v>
      </c>
      <c r="F144" s="62">
        <f t="shared" si="31"/>
        <v>0.67030840803300729</v>
      </c>
      <c r="G144" s="62">
        <f t="shared" si="31"/>
        <v>0.66165529216200036</v>
      </c>
      <c r="H144" s="62">
        <f t="shared" si="31"/>
        <v>0.69487440555982971</v>
      </c>
      <c r="I144" s="62">
        <f t="shared" si="31"/>
        <v>0.67241233094710162</v>
      </c>
      <c r="J144" s="62">
        <f t="shared" si="31"/>
        <v>0.6599713899246854</v>
      </c>
      <c r="K144" s="62">
        <f t="shared" si="31"/>
        <v>0.64558051247914461</v>
      </c>
      <c r="L144" s="42">
        <f t="shared" si="32"/>
        <v>0.63645995122566923</v>
      </c>
      <c r="M144" s="43">
        <f t="shared" si="33"/>
        <v>0.66264938145582408</v>
      </c>
      <c r="N144" s="43">
        <v>0.80400778722546107</v>
      </c>
      <c r="O144" s="43">
        <v>0.78763239240489302</v>
      </c>
      <c r="P144" s="43">
        <v>0.75199506984970199</v>
      </c>
      <c r="Q144" s="43">
        <v>0.70975672893372799</v>
      </c>
      <c r="R144" s="43">
        <v>0.68496547762840199</v>
      </c>
      <c r="S144" s="43">
        <v>0.777409703566878</v>
      </c>
      <c r="T144" s="43">
        <v>0.71570214269777199</v>
      </c>
      <c r="U144" s="43">
        <v>0.68007443354219399</v>
      </c>
      <c r="V144" s="43">
        <v>0.63728888491943203</v>
      </c>
      <c r="W144" s="43">
        <f t="shared" si="34"/>
        <v>0.59234866751915605</v>
      </c>
      <c r="X144" s="43">
        <f t="shared" si="44"/>
        <v>0.68057123493218252</v>
      </c>
      <c r="Y144" s="42">
        <f t="shared" si="35"/>
        <v>0.5514260685332002</v>
      </c>
      <c r="Z144" s="42">
        <f t="shared" si="36"/>
        <v>0.44524548846498457</v>
      </c>
      <c r="AA144" s="42">
        <f t="shared" si="37"/>
        <v>0.53767237219829067</v>
      </c>
      <c r="AB144" s="42">
        <f t="shared" si="38"/>
        <v>0.83505074088014875</v>
      </c>
      <c r="AC144" s="42">
        <f t="shared" si="39"/>
        <v>0.7034949267192786</v>
      </c>
      <c r="AD144" s="42">
        <f t="shared" si="40"/>
        <v>0.66666666666666663</v>
      </c>
      <c r="AE144" s="42">
        <f t="shared" si="41"/>
        <v>0.67155211141060211</v>
      </c>
      <c r="AF144" s="42">
        <f t="shared" si="42"/>
        <v>0.70273670617405959</v>
      </c>
      <c r="AG144" s="42">
        <f t="shared" si="43"/>
        <v>0.62256205673758869</v>
      </c>
      <c r="AH144" s="43">
        <v>0.80417230135800044</v>
      </c>
      <c r="AI144" s="43">
        <v>0.13472319430848156</v>
      </c>
      <c r="AJ144" s="43">
        <v>0.71538270993311859</v>
      </c>
      <c r="AK144" s="33">
        <v>0.68492736077481842</v>
      </c>
      <c r="AL144" s="33">
        <v>0.20556361615515073</v>
      </c>
      <c r="AM144" s="33">
        <v>0.18226795041871777</v>
      </c>
      <c r="AN144" s="33">
        <v>0.54586046511627906</v>
      </c>
      <c r="AO144" s="33">
        <v>0.57075248461902506</v>
      </c>
      <c r="AP144" s="33">
        <v>0.62610695802185168</v>
      </c>
      <c r="AQ144" s="33">
        <v>0.76337400281557943</v>
      </c>
      <c r="AR144" s="33">
        <v>0.75566867191115239</v>
      </c>
      <c r="AS144" s="33">
        <v>0.85850253807106591</v>
      </c>
      <c r="AT144" s="33">
        <v>0.89098101265822793</v>
      </c>
      <c r="AU144" s="33">
        <v>0.11048478015783561</v>
      </c>
      <c r="AV144" s="33">
        <v>1</v>
      </c>
      <c r="AW144" s="33">
        <v>1</v>
      </c>
      <c r="AX144" s="33">
        <v>1</v>
      </c>
      <c r="AY144" s="33">
        <v>1</v>
      </c>
      <c r="AZ144" s="33">
        <v>0</v>
      </c>
      <c r="BA144" s="33">
        <v>0.54166666666666663</v>
      </c>
      <c r="BB144" s="33">
        <v>0.8014375561545376</v>
      </c>
      <c r="BC144" s="33">
        <v>0.14187327823691448</v>
      </c>
      <c r="BD144" s="33">
        <v>0.92247327831145987</v>
      </c>
      <c r="BE144" s="33">
        <v>1</v>
      </c>
      <c r="BF144" s="33">
        <v>0.7466002681478644</v>
      </c>
      <c r="BG144" s="33">
        <v>0.76595744680851074</v>
      </c>
      <c r="BH144" s="33">
        <v>0.47916666666666669</v>
      </c>
    </row>
    <row r="145" spans="1:60" x14ac:dyDescent="0.25">
      <c r="A145" s="34" t="s">
        <v>1153</v>
      </c>
      <c r="B145" s="34" t="s">
        <v>1154</v>
      </c>
      <c r="C145" s="62">
        <f t="shared" si="31"/>
        <v>0.61301568055356925</v>
      </c>
      <c r="D145" s="62">
        <f t="shared" si="31"/>
        <v>0.60588803626771959</v>
      </c>
      <c r="E145" s="62">
        <f t="shared" si="31"/>
        <v>0.59060216080028727</v>
      </c>
      <c r="F145" s="62">
        <f t="shared" si="31"/>
        <v>0.57291382896409759</v>
      </c>
      <c r="G145" s="62">
        <f t="shared" si="31"/>
        <v>0.5627651545578678</v>
      </c>
      <c r="H145" s="62">
        <f t="shared" si="31"/>
        <v>0.60147097439584341</v>
      </c>
      <c r="I145" s="62">
        <f t="shared" si="31"/>
        <v>0.57537399693440539</v>
      </c>
      <c r="J145" s="62">
        <f t="shared" si="31"/>
        <v>0.5607843873162659</v>
      </c>
      <c r="K145" s="62">
        <f t="shared" si="31"/>
        <v>0.54377485380568458</v>
      </c>
      <c r="L145" s="42">
        <f t="shared" si="32"/>
        <v>0.5991908521088305</v>
      </c>
      <c r="M145" s="43">
        <f t="shared" si="33"/>
        <v>0.34915107816549085</v>
      </c>
      <c r="N145" s="43">
        <v>0.80400778722546107</v>
      </c>
      <c r="O145" s="43">
        <v>0.78763239240489302</v>
      </c>
      <c r="P145" s="43">
        <v>0.75199506984970199</v>
      </c>
      <c r="Q145" s="43">
        <v>0.70975672893372799</v>
      </c>
      <c r="R145" s="43">
        <v>0.68496547762840199</v>
      </c>
      <c r="S145" s="43">
        <v>0.777409703566878</v>
      </c>
      <c r="T145" s="43">
        <v>0.71570214269777199</v>
      </c>
      <c r="U145" s="43">
        <v>0.68007443354219399</v>
      </c>
      <c r="V145" s="43">
        <v>0.63728888491943203</v>
      </c>
      <c r="W145" s="43">
        <f t="shared" si="34"/>
        <v>0.54819683388617613</v>
      </c>
      <c r="X145" s="43">
        <f t="shared" si="44"/>
        <v>0.65018487033148498</v>
      </c>
      <c r="Y145" s="42">
        <f t="shared" si="35"/>
        <v>0.53406581515472074</v>
      </c>
      <c r="Z145" s="42">
        <f t="shared" si="36"/>
        <v>0.24293252981698787</v>
      </c>
      <c r="AA145" s="42">
        <f t="shared" si="37"/>
        <v>0.67019887156083713</v>
      </c>
      <c r="AB145" s="42">
        <f t="shared" si="38"/>
        <v>0.74559011901215888</v>
      </c>
      <c r="AC145" s="42">
        <f t="shared" si="39"/>
        <v>0.71288989101841393</v>
      </c>
      <c r="AD145" s="42">
        <f t="shared" si="40"/>
        <v>0.55555555555555558</v>
      </c>
      <c r="AE145" s="42">
        <f t="shared" si="41"/>
        <v>0.6821091644204853</v>
      </c>
      <c r="AF145" s="42">
        <f t="shared" si="42"/>
        <v>0.34834648257211637</v>
      </c>
      <c r="AG145" s="42">
        <f t="shared" si="43"/>
        <v>0.34995567375886533</v>
      </c>
      <c r="AH145" s="43">
        <v>0.65769291830463794</v>
      </c>
      <c r="AI145" s="43">
        <v>0.48029843352563761</v>
      </c>
      <c r="AJ145" s="43">
        <v>0.46420609363388649</v>
      </c>
      <c r="AK145" s="33">
        <v>0.44673123486682809</v>
      </c>
      <c r="AL145" s="33">
        <v>3.9133824767147683E-2</v>
      </c>
      <c r="AM145" s="33">
        <v>0.94189110965589151</v>
      </c>
      <c r="AN145" s="33">
        <v>0.53600000000000003</v>
      </c>
      <c r="AO145" s="33">
        <v>0.38428774254614317</v>
      </c>
      <c r="AP145" s="33">
        <v>0.6218516388729155</v>
      </c>
      <c r="AQ145" s="33">
        <v>0.86696386672923498</v>
      </c>
      <c r="AR145" s="33">
        <v>0.68058769088385007</v>
      </c>
      <c r="AS145" s="33">
        <v>0.71298646362098106</v>
      </c>
      <c r="AT145" s="33">
        <v>0.8431962025316454</v>
      </c>
      <c r="AU145" s="33">
        <v>0.13866967305524164</v>
      </c>
      <c r="AV145" s="33">
        <v>1</v>
      </c>
      <c r="AW145" s="33">
        <v>1</v>
      </c>
      <c r="AX145" s="33">
        <v>0.66666666666666674</v>
      </c>
      <c r="AY145" s="33">
        <v>0</v>
      </c>
      <c r="AZ145" s="33">
        <v>1</v>
      </c>
      <c r="BA145" s="33">
        <v>0.87499999999999989</v>
      </c>
      <c r="BB145" s="33">
        <v>0.48921832884097072</v>
      </c>
      <c r="BC145" s="33">
        <v>0.28305785123966942</v>
      </c>
      <c r="BD145" s="33">
        <v>0.37234474360708975</v>
      </c>
      <c r="BE145" s="33">
        <v>0.39417946645109131</v>
      </c>
      <c r="BF145" s="33">
        <v>0.34380386899061482</v>
      </c>
      <c r="BG145" s="33">
        <v>0.59574468085106391</v>
      </c>
      <c r="BH145" s="33">
        <v>0.1041666666666667</v>
      </c>
    </row>
    <row r="146" spans="1:60" x14ac:dyDescent="0.25">
      <c r="A146" s="34" t="s">
        <v>1155</v>
      </c>
      <c r="B146" s="34" t="s">
        <v>1156</v>
      </c>
      <c r="C146" s="62">
        <f t="shared" si="31"/>
        <v>0.65513238700239107</v>
      </c>
      <c r="D146" s="62">
        <f t="shared" si="31"/>
        <v>0.64846783450472589</v>
      </c>
      <c r="E146" s="62">
        <f t="shared" si="31"/>
        <v>0.63420906035538749</v>
      </c>
      <c r="F146" s="62">
        <f t="shared" si="31"/>
        <v>0.61777056850678669</v>
      </c>
      <c r="G146" s="62">
        <f t="shared" si="31"/>
        <v>0.60837064284812081</v>
      </c>
      <c r="H146" s="62">
        <f t="shared" si="31"/>
        <v>0.6443427294038323</v>
      </c>
      <c r="I146" s="62">
        <f t="shared" si="31"/>
        <v>0.62005278504589278</v>
      </c>
      <c r="J146" s="62">
        <f t="shared" si="31"/>
        <v>0.60653882724239083</v>
      </c>
      <c r="K146" s="62">
        <f t="shared" si="31"/>
        <v>0.5908479597377726</v>
      </c>
      <c r="L146" s="42">
        <f t="shared" si="32"/>
        <v>0.60700678477818415</v>
      </c>
      <c r="M146" s="43">
        <f t="shared" si="33"/>
        <v>0.52221602393858058</v>
      </c>
      <c r="N146" s="43">
        <v>0.80400778722546107</v>
      </c>
      <c r="O146" s="43">
        <v>0.78763239240489302</v>
      </c>
      <c r="P146" s="43">
        <v>0.75199506984970199</v>
      </c>
      <c r="Q146" s="43">
        <v>0.70975672893372799</v>
      </c>
      <c r="R146" s="43">
        <v>0.68496547762840199</v>
      </c>
      <c r="S146" s="43">
        <v>0.777409703566878</v>
      </c>
      <c r="T146" s="43">
        <v>0.71570214269777199</v>
      </c>
      <c r="U146" s="43">
        <v>0.68007443354219399</v>
      </c>
      <c r="V146" s="43">
        <v>0.63728888491943203</v>
      </c>
      <c r="W146" s="43">
        <f t="shared" si="34"/>
        <v>0.57151026429594198</v>
      </c>
      <c r="X146" s="43">
        <f t="shared" si="44"/>
        <v>0.64250330526042621</v>
      </c>
      <c r="Y146" s="42">
        <f t="shared" si="35"/>
        <v>0.55029891100526884</v>
      </c>
      <c r="Z146" s="42">
        <f t="shared" si="36"/>
        <v>0.37991335696015532</v>
      </c>
      <c r="AA146" s="42">
        <f t="shared" si="37"/>
        <v>0.6030073686376658</v>
      </c>
      <c r="AB146" s="42">
        <f t="shared" si="38"/>
        <v>0.75282142058067814</v>
      </c>
      <c r="AC146" s="42">
        <f t="shared" si="39"/>
        <v>0.35926343479894807</v>
      </c>
      <c r="AD146" s="42">
        <f t="shared" si="40"/>
        <v>0.88888888888888895</v>
      </c>
      <c r="AE146" s="42">
        <f t="shared" si="41"/>
        <v>0.67935759209344126</v>
      </c>
      <c r="AF146" s="42">
        <f t="shared" si="42"/>
        <v>0.65546928191971432</v>
      </c>
      <c r="AG146" s="42">
        <f t="shared" si="43"/>
        <v>0.38896276595744689</v>
      </c>
      <c r="AH146" s="43">
        <v>0.69529529121380296</v>
      </c>
      <c r="AI146" s="43">
        <v>0.31651300979804009</v>
      </c>
      <c r="AJ146" s="43">
        <v>0.63908843200396348</v>
      </c>
      <c r="AK146" s="33">
        <v>0.58716707021791759</v>
      </c>
      <c r="AL146" s="33">
        <v>0.17265964370239306</v>
      </c>
      <c r="AM146" s="33">
        <v>0.66124216123280832</v>
      </c>
      <c r="AN146" s="33">
        <v>0.52130232558139522</v>
      </c>
      <c r="AO146" s="33">
        <v>0.59346900141978232</v>
      </c>
      <c r="AP146" s="33">
        <v>0.64657849338700402</v>
      </c>
      <c r="AQ146" s="33">
        <v>0.59244486156733933</v>
      </c>
      <c r="AR146" s="33">
        <v>0.81582600647848214</v>
      </c>
      <c r="AS146" s="33">
        <v>0.94627749576988129</v>
      </c>
      <c r="AT146" s="33">
        <v>0.49636075949367098</v>
      </c>
      <c r="AU146" s="33">
        <v>7.779030439684427E-2</v>
      </c>
      <c r="AV146" s="33">
        <v>1</v>
      </c>
      <c r="AW146" s="33">
        <v>0</v>
      </c>
      <c r="AX146" s="33">
        <v>0.66666666666666674</v>
      </c>
      <c r="AY146" s="33">
        <v>1</v>
      </c>
      <c r="AZ146" s="33">
        <v>1</v>
      </c>
      <c r="BA146" s="33">
        <v>0.58333333333333326</v>
      </c>
      <c r="BB146" s="33">
        <v>0.77538185085354927</v>
      </c>
      <c r="BC146" s="33">
        <v>0.27685950413223143</v>
      </c>
      <c r="BD146" s="33">
        <v>0.79772696522798003</v>
      </c>
      <c r="BE146" s="33">
        <v>0.85642683912692008</v>
      </c>
      <c r="BF146" s="33">
        <v>0.69086381919172579</v>
      </c>
      <c r="BG146" s="33">
        <v>0.34042553191489366</v>
      </c>
      <c r="BH146" s="33">
        <v>0.43750000000000011</v>
      </c>
    </row>
    <row r="147" spans="1:60" x14ac:dyDescent="0.25">
      <c r="A147" s="34" t="s">
        <v>1157</v>
      </c>
      <c r="B147" s="34" t="s">
        <v>1158</v>
      </c>
      <c r="C147" s="62">
        <f t="shared" si="31"/>
        <v>0.59084770445876611</v>
      </c>
      <c r="D147" s="62">
        <f t="shared" si="31"/>
        <v>0.58880075610952198</v>
      </c>
      <c r="E147" s="62">
        <f t="shared" si="31"/>
        <v>0.5846306740037952</v>
      </c>
      <c r="F147" s="62">
        <f t="shared" si="31"/>
        <v>0.58208242574728541</v>
      </c>
      <c r="G147" s="62">
        <f t="shared" si="31"/>
        <v>0.57898159943974437</v>
      </c>
      <c r="H147" s="62">
        <f t="shared" si="31"/>
        <v>0.58572546447071105</v>
      </c>
      <c r="I147" s="62">
        <f t="shared" si="31"/>
        <v>0.57840490657876509</v>
      </c>
      <c r="J147" s="62">
        <f t="shared" si="31"/>
        <v>0.57154118901180972</v>
      </c>
      <c r="K147" s="62">
        <f t="shared" si="31"/>
        <v>0.57451553602180472</v>
      </c>
      <c r="L147" s="42">
        <f t="shared" si="32"/>
        <v>0.67994431110225395</v>
      </c>
      <c r="M147" s="43">
        <f t="shared" si="33"/>
        <v>0.65186209275035389</v>
      </c>
      <c r="N147" s="43">
        <v>0.40006821432768902</v>
      </c>
      <c r="O147" s="43">
        <v>0.39090988437674701</v>
      </c>
      <c r="P147" s="43">
        <v>0.37165928142151899</v>
      </c>
      <c r="Q147" s="43">
        <v>0.35945986924000001</v>
      </c>
      <c r="R147" s="43">
        <v>0.34410844797072998</v>
      </c>
      <c r="S147" s="43">
        <v>0.37679504468501201</v>
      </c>
      <c r="T147" s="43">
        <v>0.34118653894499601</v>
      </c>
      <c r="U147" s="43">
        <v>0.30451525198196699</v>
      </c>
      <c r="V147" s="43">
        <v>0.32086733999664602</v>
      </c>
      <c r="W147" s="43">
        <f t="shared" si="34"/>
        <v>0.53783374092545555</v>
      </c>
      <c r="X147" s="43">
        <f t="shared" si="44"/>
        <v>0.82205488127905235</v>
      </c>
      <c r="Y147" s="42">
        <f t="shared" si="35"/>
        <v>0.57468974078036672</v>
      </c>
      <c r="Z147" s="42">
        <f t="shared" si="36"/>
        <v>0.44947336147727068</v>
      </c>
      <c r="AA147" s="42">
        <f t="shared" si="37"/>
        <v>0.59696155011459684</v>
      </c>
      <c r="AB147" s="42">
        <f t="shared" si="38"/>
        <v>0.53021031132958785</v>
      </c>
      <c r="AC147" s="42">
        <f t="shared" si="39"/>
        <v>0.67343104096204431</v>
      </c>
      <c r="AD147" s="42">
        <f t="shared" si="40"/>
        <v>1</v>
      </c>
      <c r="AE147" s="42">
        <f t="shared" si="41"/>
        <v>0.79273360287511263</v>
      </c>
      <c r="AF147" s="42">
        <f t="shared" si="42"/>
        <v>0.73413198691914749</v>
      </c>
      <c r="AG147" s="42">
        <f t="shared" si="43"/>
        <v>0.56959219858156029</v>
      </c>
      <c r="AH147" s="43">
        <v>0.81645524170071859</v>
      </c>
      <c r="AI147" s="43">
        <v>0.11271677974863026</v>
      </c>
      <c r="AJ147" s="43">
        <v>0.79489720089175131</v>
      </c>
      <c r="AK147" s="33">
        <v>0.69612590799031493</v>
      </c>
      <c r="AL147" s="33">
        <v>0.20282081496422649</v>
      </c>
      <c r="AM147" s="33">
        <v>0.61550282600950323</v>
      </c>
      <c r="AN147" s="33">
        <v>0.47199999999999998</v>
      </c>
      <c r="AO147" s="33">
        <v>0.5106483672503549</v>
      </c>
      <c r="AP147" s="33">
        <v>0.69672225416906275</v>
      </c>
      <c r="AQ147" s="33">
        <v>0.68993430314406368</v>
      </c>
      <c r="AR147" s="33">
        <v>0.32172605275335497</v>
      </c>
      <c r="AS147" s="33">
        <v>0.50909475465313025</v>
      </c>
      <c r="AT147" s="33">
        <v>0.75981012658227842</v>
      </c>
      <c r="AU147" s="33">
        <v>2.0293122886133004E-2</v>
      </c>
      <c r="AV147" s="33">
        <v>1</v>
      </c>
      <c r="AW147" s="33">
        <v>1</v>
      </c>
      <c r="AX147" s="33">
        <v>1</v>
      </c>
      <c r="AY147" s="33">
        <v>1</v>
      </c>
      <c r="AZ147" s="33">
        <v>1</v>
      </c>
      <c r="BA147" s="33">
        <v>0.625</v>
      </c>
      <c r="BB147" s="33">
        <v>0.96046720575022526</v>
      </c>
      <c r="BC147" s="33">
        <v>0.43801652892561949</v>
      </c>
      <c r="BD147" s="33">
        <v>0.97591665539169281</v>
      </c>
      <c r="BE147" s="33">
        <v>0.75262732417138245</v>
      </c>
      <c r="BF147" s="33">
        <v>0.76996743918789523</v>
      </c>
      <c r="BG147" s="33">
        <v>0.68085106382978722</v>
      </c>
      <c r="BH147" s="33">
        <v>0.45833333333333337</v>
      </c>
    </row>
    <row r="148" spans="1:60" x14ac:dyDescent="0.25">
      <c r="A148" s="34" t="s">
        <v>1159</v>
      </c>
      <c r="B148" s="34" t="s">
        <v>1160</v>
      </c>
      <c r="C148" s="62">
        <f t="shared" si="31"/>
        <v>0.54881813866025353</v>
      </c>
      <c r="D148" s="62">
        <f t="shared" si="31"/>
        <v>0.54661382149874038</v>
      </c>
      <c r="E148" s="62">
        <f t="shared" si="31"/>
        <v>0.54211932675790464</v>
      </c>
      <c r="F148" s="62">
        <f t="shared" si="31"/>
        <v>0.53937027154094819</v>
      </c>
      <c r="G148" s="62">
        <f t="shared" si="31"/>
        <v>0.53602241739326228</v>
      </c>
      <c r="H148" s="62">
        <f t="shared" si="31"/>
        <v>0.54329978758300868</v>
      </c>
      <c r="I148" s="62">
        <f t="shared" si="31"/>
        <v>0.5353994540646283</v>
      </c>
      <c r="J148" s="62">
        <f t="shared" si="31"/>
        <v>0.52797695990956395</v>
      </c>
      <c r="K148" s="62">
        <f t="shared" si="31"/>
        <v>0.53119529420800926</v>
      </c>
      <c r="L148" s="42">
        <f t="shared" si="32"/>
        <v>0.57496163402172951</v>
      </c>
      <c r="M148" s="43">
        <f t="shared" si="33"/>
        <v>0.64262632365068506</v>
      </c>
      <c r="N148" s="43">
        <v>0.40006821432768902</v>
      </c>
      <c r="O148" s="43">
        <v>0.39090988437674701</v>
      </c>
      <c r="P148" s="43">
        <v>0.37165928142151899</v>
      </c>
      <c r="Q148" s="43">
        <v>0.35945986924000001</v>
      </c>
      <c r="R148" s="43">
        <v>0.34410844797072998</v>
      </c>
      <c r="S148" s="43">
        <v>0.37679504468501201</v>
      </c>
      <c r="T148" s="43">
        <v>0.34118653894499601</v>
      </c>
      <c r="U148" s="43">
        <v>0.30451525198196699</v>
      </c>
      <c r="V148" s="43">
        <v>0.32086733999664602</v>
      </c>
      <c r="W148" s="43">
        <f t="shared" si="34"/>
        <v>0.50491532832789765</v>
      </c>
      <c r="X148" s="43">
        <f t="shared" si="44"/>
        <v>0.64500793971556136</v>
      </c>
      <c r="Y148" s="42">
        <f t="shared" si="35"/>
        <v>0.62698267279996578</v>
      </c>
      <c r="Z148" s="42">
        <f t="shared" si="36"/>
        <v>0.55629806160809836</v>
      </c>
      <c r="AA148" s="42">
        <f t="shared" si="37"/>
        <v>0.46206782607098995</v>
      </c>
      <c r="AB148" s="42">
        <f t="shared" si="38"/>
        <v>0.37431275283253657</v>
      </c>
      <c r="AC148" s="42">
        <f t="shared" si="39"/>
        <v>0.41525742202179655</v>
      </c>
      <c r="AD148" s="42">
        <f t="shared" si="40"/>
        <v>1</v>
      </c>
      <c r="AE148" s="42">
        <f t="shared" si="41"/>
        <v>0.51976639712488748</v>
      </c>
      <c r="AF148" s="42">
        <f t="shared" si="42"/>
        <v>0.63166222176945508</v>
      </c>
      <c r="AG148" s="42">
        <f t="shared" si="43"/>
        <v>0.65359042553191493</v>
      </c>
      <c r="AH148" s="43">
        <v>0.47299706039314088</v>
      </c>
      <c r="AI148" s="43">
        <v>0.54171365307735342</v>
      </c>
      <c r="AJ148" s="43">
        <v>0.86623730492940298</v>
      </c>
      <c r="AK148" s="33">
        <v>0.81809927360774815</v>
      </c>
      <c r="AL148" s="33">
        <v>0.29449684960844863</v>
      </c>
      <c r="AM148" s="33">
        <v>0.16782725735928564</v>
      </c>
      <c r="AN148" s="33">
        <v>0.47199999999999998</v>
      </c>
      <c r="AO148" s="33">
        <v>0.30856601987695242</v>
      </c>
      <c r="AP148" s="33">
        <v>0.67119033927544569</v>
      </c>
      <c r="AQ148" s="33">
        <v>0.69075551384326606</v>
      </c>
      <c r="AR148" s="33">
        <v>0.320337806571032</v>
      </c>
      <c r="AS148" s="33">
        <v>0.17301184433164124</v>
      </c>
      <c r="AT148" s="33">
        <v>0.62958860759493651</v>
      </c>
      <c r="AU148" s="33">
        <v>0.24577226606538952</v>
      </c>
      <c r="AV148" s="33">
        <v>1</v>
      </c>
      <c r="AW148" s="33">
        <v>0</v>
      </c>
      <c r="AX148" s="33">
        <v>1</v>
      </c>
      <c r="AY148" s="33">
        <v>1</v>
      </c>
      <c r="AZ148" s="33">
        <v>1</v>
      </c>
      <c r="BA148" s="33">
        <v>0.49999999999999989</v>
      </c>
      <c r="BB148" s="33">
        <v>0.53953279424977507</v>
      </c>
      <c r="BC148" s="33">
        <v>0.39600550964187359</v>
      </c>
      <c r="BD148" s="33">
        <v>0.73914219997294006</v>
      </c>
      <c r="BE148" s="33">
        <v>0.60889248181083266</v>
      </c>
      <c r="BF148" s="33">
        <v>0.78260869565217395</v>
      </c>
      <c r="BG148" s="33">
        <v>0.74468085106382986</v>
      </c>
      <c r="BH148" s="33">
        <v>0.56249999999999989</v>
      </c>
    </row>
    <row r="149" spans="1:60" x14ac:dyDescent="0.25">
      <c r="A149" s="34" t="s">
        <v>1161</v>
      </c>
      <c r="B149" s="34" t="s">
        <v>1162</v>
      </c>
      <c r="C149" s="62">
        <f t="shared" si="31"/>
        <v>0.69407034162729142</v>
      </c>
      <c r="D149" s="62">
        <f t="shared" si="31"/>
        <v>0.68201042750515872</v>
      </c>
      <c r="E149" s="62">
        <f t="shared" si="31"/>
        <v>0.67143205515015303</v>
      </c>
      <c r="F149" s="62">
        <f t="shared" si="31"/>
        <v>0.65121079762145018</v>
      </c>
      <c r="G149" s="62">
        <f t="shared" si="31"/>
        <v>0.64171535787321055</v>
      </c>
      <c r="H149" s="62">
        <f t="shared" si="31"/>
        <v>0.68312306460864558</v>
      </c>
      <c r="I149" s="62">
        <f t="shared" si="31"/>
        <v>0.66545560500176681</v>
      </c>
      <c r="J149" s="62">
        <f t="shared" si="31"/>
        <v>0.64685911045170874</v>
      </c>
      <c r="K149" s="62">
        <f t="shared" si="31"/>
        <v>0.62392397182870574</v>
      </c>
      <c r="L149" s="42">
        <f t="shared" si="32"/>
        <v>0.64389701826945889</v>
      </c>
      <c r="M149" s="43">
        <f t="shared" si="33"/>
        <v>0.48625636543553741</v>
      </c>
      <c r="N149" s="43">
        <v>0.89115222900822311</v>
      </c>
      <c r="O149" s="43">
        <v>0.86276650811853706</v>
      </c>
      <c r="P149" s="43">
        <v>0.83750486080679298</v>
      </c>
      <c r="Q149" s="43">
        <v>0.78814839122408997</v>
      </c>
      <c r="R149" s="43">
        <v>0.76442604569680905</v>
      </c>
      <c r="S149" s="43">
        <v>0.86540322512552603</v>
      </c>
      <c r="T149" s="43">
        <v>0.82307038854194503</v>
      </c>
      <c r="U149" s="43">
        <v>0.77732329444370896</v>
      </c>
      <c r="V149" s="43">
        <v>0.71888437566258201</v>
      </c>
      <c r="W149" s="43">
        <f t="shared" si="34"/>
        <v>0.5841604855597986</v>
      </c>
      <c r="X149" s="43">
        <f t="shared" si="44"/>
        <v>0.70363355097911917</v>
      </c>
      <c r="Y149" s="42">
        <f t="shared" si="35"/>
        <v>0.59733653755703398</v>
      </c>
      <c r="Z149" s="42">
        <f t="shared" si="36"/>
        <v>0.35193044338862256</v>
      </c>
      <c r="AA149" s="42">
        <f t="shared" si="37"/>
        <v>0.66282092671960979</v>
      </c>
      <c r="AB149" s="42">
        <f t="shared" si="38"/>
        <v>0.72455403457392797</v>
      </c>
      <c r="AC149" s="42">
        <f t="shared" si="39"/>
        <v>0.3517474633596393</v>
      </c>
      <c r="AD149" s="42">
        <f t="shared" si="40"/>
        <v>1</v>
      </c>
      <c r="AE149" s="42">
        <f t="shared" si="41"/>
        <v>0.75915318957771816</v>
      </c>
      <c r="AF149" s="42">
        <f t="shared" si="42"/>
        <v>0.6243301067575997</v>
      </c>
      <c r="AG149" s="42">
        <f t="shared" si="43"/>
        <v>0.34818262411347511</v>
      </c>
      <c r="AH149" s="43">
        <v>0.86430620212619558</v>
      </c>
      <c r="AI149" s="43">
        <v>0.22297217447852022</v>
      </c>
      <c r="AJ149" s="43">
        <v>0.70473123606638599</v>
      </c>
      <c r="AK149" s="33">
        <v>0.67282082324455228</v>
      </c>
      <c r="AL149" s="33">
        <v>3.1040063532692799E-2</v>
      </c>
      <c r="AM149" s="33">
        <v>0.93572567735675127</v>
      </c>
      <c r="AN149" s="33">
        <v>0.66418604651162783</v>
      </c>
      <c r="AO149" s="33">
        <v>0.47846663511594895</v>
      </c>
      <c r="AP149" s="33">
        <v>0.65888441633122474</v>
      </c>
      <c r="AQ149" s="33">
        <v>0.57684185828249646</v>
      </c>
      <c r="AR149" s="33">
        <v>0.6785053216103657</v>
      </c>
      <c r="AS149" s="33">
        <v>0.96192893401015223</v>
      </c>
      <c r="AT149" s="33">
        <v>0.53322784810126578</v>
      </c>
      <c r="AU149" s="33">
        <v>5.5242390078917805E-2</v>
      </c>
      <c r="AV149" s="33">
        <v>0</v>
      </c>
      <c r="AW149" s="33">
        <v>1</v>
      </c>
      <c r="AX149" s="33">
        <v>1</v>
      </c>
      <c r="AY149" s="33">
        <v>1</v>
      </c>
      <c r="AZ149" s="33">
        <v>1</v>
      </c>
      <c r="BA149" s="33">
        <v>0.70833333333333337</v>
      </c>
      <c r="BB149" s="33">
        <v>0.80997304582210305</v>
      </c>
      <c r="BC149" s="33">
        <v>0.5475206611570248</v>
      </c>
      <c r="BD149" s="33">
        <v>0.50629143552969824</v>
      </c>
      <c r="BE149" s="33">
        <v>0.76394502829426025</v>
      </c>
      <c r="BF149" s="33">
        <v>0.67956330204941584</v>
      </c>
      <c r="BG149" s="33">
        <v>0.42553191489361697</v>
      </c>
      <c r="BH149" s="33">
        <v>0.27083333333333331</v>
      </c>
    </row>
    <row r="150" spans="1:60" x14ac:dyDescent="0.25">
      <c r="A150" s="34" t="s">
        <v>1163</v>
      </c>
      <c r="B150" s="34" t="s">
        <v>1164</v>
      </c>
      <c r="C150" s="62">
        <f t="shared" si="31"/>
        <v>0.64301106101617223</v>
      </c>
      <c r="D150" s="62">
        <f t="shared" si="31"/>
        <v>0.63819750319496538</v>
      </c>
      <c r="E150" s="62">
        <f t="shared" si="31"/>
        <v>0.62518085553637481</v>
      </c>
      <c r="F150" s="62">
        <f t="shared" si="31"/>
        <v>0.61935995789774922</v>
      </c>
      <c r="G150" s="62">
        <f t="shared" si="31"/>
        <v>0.61147312750837868</v>
      </c>
      <c r="H150" s="62">
        <f t="shared" si="31"/>
        <v>0.63788871550886717</v>
      </c>
      <c r="I150" s="62">
        <f t="shared" si="31"/>
        <v>0.63511664798370471</v>
      </c>
      <c r="J150" s="62">
        <f t="shared" si="31"/>
        <v>0.62296115569836186</v>
      </c>
      <c r="K150" s="62">
        <f t="shared" si="31"/>
        <v>0.6037687571996837</v>
      </c>
      <c r="L150" s="42">
        <f t="shared" si="32"/>
        <v>0.63525700953668096</v>
      </c>
      <c r="M150" s="43">
        <f t="shared" si="33"/>
        <v>0.64770537479749635</v>
      </c>
      <c r="N150" s="43">
        <v>0.645999964299666</v>
      </c>
      <c r="O150" s="43">
        <v>0.63151756851923702</v>
      </c>
      <c r="P150" s="43">
        <v>0.59116798496768996</v>
      </c>
      <c r="Q150" s="43">
        <v>0.57249153040914702</v>
      </c>
      <c r="R150" s="43">
        <v>0.54646540331882498</v>
      </c>
      <c r="S150" s="43">
        <v>0.63058093867121201</v>
      </c>
      <c r="T150" s="43">
        <v>0.62213001030815607</v>
      </c>
      <c r="U150" s="43">
        <v>0.58409595494647504</v>
      </c>
      <c r="V150" s="43">
        <v>0.52013115319376302</v>
      </c>
      <c r="W150" s="43">
        <f t="shared" si="34"/>
        <v>0.61032109901041143</v>
      </c>
      <c r="X150" s="43">
        <f t="shared" si="44"/>
        <v>0.66019292006295061</v>
      </c>
      <c r="Y150" s="42">
        <f t="shared" si="35"/>
        <v>0.66655685632832751</v>
      </c>
      <c r="Z150" s="42">
        <f t="shared" si="36"/>
        <v>0.61260455063301333</v>
      </c>
      <c r="AA150" s="42">
        <f t="shared" si="37"/>
        <v>0.54958813475179835</v>
      </c>
      <c r="AB150" s="42">
        <f t="shared" si="38"/>
        <v>0.61253485432850641</v>
      </c>
      <c r="AC150" s="42">
        <f t="shared" si="39"/>
        <v>0.36490041337842927</v>
      </c>
      <c r="AD150" s="42">
        <f t="shared" si="40"/>
        <v>1</v>
      </c>
      <c r="AE150" s="42">
        <f t="shared" si="41"/>
        <v>0.61567834681042255</v>
      </c>
      <c r="AF150" s="42">
        <f t="shared" si="42"/>
        <v>0.81380613966591464</v>
      </c>
      <c r="AG150" s="42">
        <f t="shared" si="43"/>
        <v>0.481604609929078</v>
      </c>
      <c r="AH150" s="43">
        <v>0.68880453972559474</v>
      </c>
      <c r="AI150" s="43">
        <v>0.41663764184298957</v>
      </c>
      <c r="AJ150" s="43">
        <v>0.89422838741639832</v>
      </c>
      <c r="AK150" s="33">
        <v>0.83474576271186463</v>
      </c>
      <c r="AL150" s="33">
        <v>0.39046333855416199</v>
      </c>
      <c r="AM150" s="33">
        <v>0.62921249506340415</v>
      </c>
      <c r="AN150" s="33">
        <v>0.55944186046511635</v>
      </c>
      <c r="AO150" s="33">
        <v>0.42640795078088034</v>
      </c>
      <c r="AP150" s="33">
        <v>0.52248418631397353</v>
      </c>
      <c r="AQ150" s="33">
        <v>0.61039418113561705</v>
      </c>
      <c r="AR150" s="33">
        <v>0.51376677464136977</v>
      </c>
      <c r="AS150" s="33">
        <v>0.85342639593908598</v>
      </c>
      <c r="AT150" s="33">
        <v>0.47041139240506336</v>
      </c>
      <c r="AU150" s="33">
        <v>9.4701240135287898E-2</v>
      </c>
      <c r="AV150" s="33">
        <v>0</v>
      </c>
      <c r="AW150" s="33">
        <v>1</v>
      </c>
      <c r="AX150" s="33">
        <v>1</v>
      </c>
      <c r="AY150" s="33">
        <v>1</v>
      </c>
      <c r="AZ150" s="33">
        <v>1</v>
      </c>
      <c r="BA150" s="33">
        <v>0.33333333333333354</v>
      </c>
      <c r="BB150" s="33">
        <v>0.89802336028751151</v>
      </c>
      <c r="BC150" s="33">
        <v>0.89187327823691476</v>
      </c>
      <c r="BD150" s="33">
        <v>0.77188472466513325</v>
      </c>
      <c r="BE150" s="33">
        <v>0.79870654810024255</v>
      </c>
      <c r="BF150" s="33">
        <v>0.79276000766136767</v>
      </c>
      <c r="BG150" s="33">
        <v>0.23404255319148926</v>
      </c>
      <c r="BH150" s="33">
        <v>0.72916666666666674</v>
      </c>
    </row>
    <row r="151" spans="1:60" x14ac:dyDescent="0.25">
      <c r="A151" s="34" t="s">
        <v>1165</v>
      </c>
      <c r="B151" s="34" t="s">
        <v>1166</v>
      </c>
      <c r="C151" s="62">
        <f t="shared" si="31"/>
        <v>0.61924466171538806</v>
      </c>
      <c r="D151" s="62">
        <f t="shared" si="31"/>
        <v>0.61218954495385114</v>
      </c>
      <c r="E151" s="62">
        <f t="shared" si="31"/>
        <v>0.59706502058018629</v>
      </c>
      <c r="F151" s="62">
        <f t="shared" si="31"/>
        <v>0.57957396583762555</v>
      </c>
      <c r="G151" s="62">
        <f t="shared" si="31"/>
        <v>0.56954398042907139</v>
      </c>
      <c r="H151" s="62">
        <f t="shared" si="31"/>
        <v>0.60781827835228441</v>
      </c>
      <c r="I151" s="62">
        <f t="shared" si="31"/>
        <v>0.58200598176197715</v>
      </c>
      <c r="J151" s="62">
        <f t="shared" si="31"/>
        <v>0.56758687045784406</v>
      </c>
      <c r="K151" s="62">
        <f t="shared" si="31"/>
        <v>0.55078745273457652</v>
      </c>
      <c r="L151" s="42">
        <f t="shared" si="32"/>
        <v>0.51803162231788324</v>
      </c>
      <c r="M151" s="43">
        <f t="shared" si="33"/>
        <v>0.48539321204999208</v>
      </c>
      <c r="N151" s="43">
        <v>0.80400778722546107</v>
      </c>
      <c r="O151" s="43">
        <v>0.78763239240489302</v>
      </c>
      <c r="P151" s="43">
        <v>0.75199506984970199</v>
      </c>
      <c r="Q151" s="43">
        <v>0.70975672893372799</v>
      </c>
      <c r="R151" s="43">
        <v>0.68496547762840199</v>
      </c>
      <c r="S151" s="43">
        <v>0.777409703566878</v>
      </c>
      <c r="T151" s="43">
        <v>0.71570214269777199</v>
      </c>
      <c r="U151" s="43">
        <v>0.68007443354219399</v>
      </c>
      <c r="V151" s="43">
        <v>0.63728888491943203</v>
      </c>
      <c r="W151" s="43">
        <f t="shared" si="34"/>
        <v>0.49176420126203829</v>
      </c>
      <c r="X151" s="43">
        <f t="shared" si="44"/>
        <v>0.54429904337372814</v>
      </c>
      <c r="Y151" s="42">
        <f t="shared" si="35"/>
        <v>0.57570174713844391</v>
      </c>
      <c r="Z151" s="42">
        <f t="shared" si="36"/>
        <v>0.43026476171930883</v>
      </c>
      <c r="AA151" s="42">
        <f t="shared" si="37"/>
        <v>0.52874292164263359</v>
      </c>
      <c r="AB151" s="42">
        <f t="shared" si="38"/>
        <v>0.43234737454776678</v>
      </c>
      <c r="AC151" s="42">
        <f t="shared" si="39"/>
        <v>0.3720405862457723</v>
      </c>
      <c r="AD151" s="42">
        <f t="shared" si="40"/>
        <v>0.55555555555555558</v>
      </c>
      <c r="AE151" s="42">
        <f t="shared" si="41"/>
        <v>0.70530098831985633</v>
      </c>
      <c r="AF151" s="42">
        <f t="shared" si="42"/>
        <v>0.66537862268154435</v>
      </c>
      <c r="AG151" s="42">
        <f t="shared" si="43"/>
        <v>0.30540780141843987</v>
      </c>
      <c r="AH151" s="43">
        <v>0.74905173842551376</v>
      </c>
      <c r="AI151" s="43">
        <v>0.26341391914042472</v>
      </c>
      <c r="AJ151" s="43">
        <v>0.71463958384939308</v>
      </c>
      <c r="AK151" s="33">
        <v>0.67100484261501225</v>
      </c>
      <c r="AL151" s="33">
        <v>0.18952468082360538</v>
      </c>
      <c r="AM151" s="33">
        <v>0.6153178740013926</v>
      </c>
      <c r="AN151" s="33">
        <v>0.54586046511627906</v>
      </c>
      <c r="AO151" s="33">
        <v>0.38002839564600105</v>
      </c>
      <c r="AP151" s="33">
        <v>0.66797009775733185</v>
      </c>
      <c r="AQ151" s="33">
        <v>0.43453777569216323</v>
      </c>
      <c r="AR151" s="33">
        <v>0.23900971772327625</v>
      </c>
      <c r="AS151" s="33">
        <v>0.75613367174280877</v>
      </c>
      <c r="AT151" s="33">
        <v>0.30189873417721513</v>
      </c>
      <c r="AU151" s="33">
        <v>0.11612175873731681</v>
      </c>
      <c r="AV151" s="33">
        <v>0</v>
      </c>
      <c r="AW151" s="33">
        <v>1</v>
      </c>
      <c r="AX151" s="33">
        <v>0.66666666666666674</v>
      </c>
      <c r="AY151" s="33">
        <v>1</v>
      </c>
      <c r="AZ151" s="33">
        <v>0</v>
      </c>
      <c r="BA151" s="33">
        <v>0.66666666666666663</v>
      </c>
      <c r="BB151" s="33">
        <v>0.74393530997304602</v>
      </c>
      <c r="BC151" s="33">
        <v>0.39944903581267238</v>
      </c>
      <c r="BD151" s="33">
        <v>0.86226491679069162</v>
      </c>
      <c r="BE151" s="33">
        <v>0.79838318512530315</v>
      </c>
      <c r="BF151" s="33">
        <v>0.60141735299751009</v>
      </c>
      <c r="BG151" s="33">
        <v>0.31914893617021295</v>
      </c>
      <c r="BH151" s="33">
        <v>0.2916666666666668</v>
      </c>
    </row>
    <row r="152" spans="1:60" x14ac:dyDescent="0.25">
      <c r="A152" s="34" t="s">
        <v>1167</v>
      </c>
      <c r="B152" s="34" t="s">
        <v>1168</v>
      </c>
      <c r="C152" s="62">
        <f t="shared" si="31"/>
        <v>0.60917822702072977</v>
      </c>
      <c r="D152" s="62">
        <f t="shared" si="31"/>
        <v>0.60409514215168458</v>
      </c>
      <c r="E152" s="62">
        <f t="shared" si="31"/>
        <v>0.59032701938516219</v>
      </c>
      <c r="F152" s="62">
        <f t="shared" si="31"/>
        <v>0.58415892112855539</v>
      </c>
      <c r="G152" s="62">
        <f t="shared" si="31"/>
        <v>0.57579012960613862</v>
      </c>
      <c r="H152" s="62">
        <f t="shared" si="31"/>
        <v>0.60376891362551022</v>
      </c>
      <c r="I152" s="62">
        <f t="shared" si="31"/>
        <v>0.60083944963112512</v>
      </c>
      <c r="J152" s="62">
        <f t="shared" si="31"/>
        <v>0.58797575561923887</v>
      </c>
      <c r="K152" s="62">
        <f t="shared" si="31"/>
        <v>0.56760162073185338</v>
      </c>
      <c r="L152" s="42">
        <f t="shared" si="32"/>
        <v>0.59022826333893663</v>
      </c>
      <c r="M152" s="43">
        <f t="shared" si="33"/>
        <v>0.58958373522375651</v>
      </c>
      <c r="N152" s="43">
        <v>0.645999964299666</v>
      </c>
      <c r="O152" s="43">
        <v>0.63151756851923702</v>
      </c>
      <c r="P152" s="43">
        <v>0.59116798496768996</v>
      </c>
      <c r="Q152" s="43">
        <v>0.57249153040914702</v>
      </c>
      <c r="R152" s="43">
        <v>0.54646540331882498</v>
      </c>
      <c r="S152" s="43">
        <v>0.63058093867121201</v>
      </c>
      <c r="T152" s="43">
        <v>0.62213001030815607</v>
      </c>
      <c r="U152" s="43">
        <v>0.58409595494647504</v>
      </c>
      <c r="V152" s="43">
        <v>0.52013115319376302</v>
      </c>
      <c r="W152" s="43">
        <f t="shared" si="34"/>
        <v>0.55936204203682494</v>
      </c>
      <c r="X152" s="43">
        <f t="shared" si="44"/>
        <v>0.62109448464104833</v>
      </c>
      <c r="Y152" s="42">
        <f t="shared" si="35"/>
        <v>0.5723512293716192</v>
      </c>
      <c r="Z152" s="42">
        <f t="shared" si="36"/>
        <v>0.47310696867505375</v>
      </c>
      <c r="AA152" s="42">
        <f t="shared" si="37"/>
        <v>0.63092097598894081</v>
      </c>
      <c r="AB152" s="42">
        <f t="shared" si="38"/>
        <v>0.56106899411168609</v>
      </c>
      <c r="AC152" s="42">
        <f t="shared" si="39"/>
        <v>0.14242765877489688</v>
      </c>
      <c r="AD152" s="42">
        <f t="shared" si="40"/>
        <v>1</v>
      </c>
      <c r="AE152" s="42">
        <f t="shared" si="41"/>
        <v>0.72085579514824816</v>
      </c>
      <c r="AF152" s="42">
        <f t="shared" si="42"/>
        <v>0.71728803782339945</v>
      </c>
      <c r="AG152" s="42">
        <f t="shared" si="43"/>
        <v>0.46187943262411346</v>
      </c>
      <c r="AH152" s="43">
        <v>0.87647345390592468</v>
      </c>
      <c r="AI152" s="43">
        <v>9.695873309424359E-2</v>
      </c>
      <c r="AJ152" s="43">
        <v>0.74362150111468905</v>
      </c>
      <c r="AK152" s="33">
        <v>0.78299031476997594</v>
      </c>
      <c r="AL152" s="33">
        <v>0.16322362258013157</v>
      </c>
      <c r="AM152" s="33">
        <v>0.57033544895069865</v>
      </c>
      <c r="AN152" s="33">
        <v>0.76483720930232568</v>
      </c>
      <c r="AO152" s="33">
        <v>0.55750118315191677</v>
      </c>
      <c r="AP152" s="33">
        <v>0.70350776308223117</v>
      </c>
      <c r="AQ152" s="33">
        <v>0.55842327545753168</v>
      </c>
      <c r="AR152" s="33">
        <v>0.48033317908375744</v>
      </c>
      <c r="AS152" s="33">
        <v>0.76015228426395909</v>
      </c>
      <c r="AT152" s="33">
        <v>0.44272151898734174</v>
      </c>
      <c r="AU152" s="33">
        <v>0.42728297632469064</v>
      </c>
      <c r="AV152" s="33">
        <v>0</v>
      </c>
      <c r="AW152" s="33">
        <v>0</v>
      </c>
      <c r="AX152" s="33">
        <v>1</v>
      </c>
      <c r="AY152" s="33">
        <v>1</v>
      </c>
      <c r="AZ152" s="33">
        <v>1</v>
      </c>
      <c r="BA152" s="33">
        <v>0.4583333333333332</v>
      </c>
      <c r="BB152" s="33">
        <v>0.98337825696316306</v>
      </c>
      <c r="BC152" s="33">
        <v>0.27754820936639096</v>
      </c>
      <c r="BD152" s="33">
        <v>0.99580570964686788</v>
      </c>
      <c r="BE152" s="33">
        <v>0.87275666936135821</v>
      </c>
      <c r="BF152" s="33">
        <v>0.72304156291898114</v>
      </c>
      <c r="BG152" s="33">
        <v>0.34042553191489366</v>
      </c>
      <c r="BH152" s="33">
        <v>0.58333333333333326</v>
      </c>
    </row>
    <row r="153" spans="1:60" x14ac:dyDescent="0.25">
      <c r="A153" s="34" t="s">
        <v>1169</v>
      </c>
      <c r="B153" s="34" t="s">
        <v>1170</v>
      </c>
      <c r="C153" s="62">
        <f t="shared" si="31"/>
        <v>0.48850524465511125</v>
      </c>
      <c r="D153" s="62">
        <f t="shared" si="31"/>
        <v>0.48974598980537365</v>
      </c>
      <c r="E153" s="62">
        <f t="shared" si="31"/>
        <v>0.48276301452963116</v>
      </c>
      <c r="F153" s="62">
        <f t="shared" si="31"/>
        <v>0.47699857504996035</v>
      </c>
      <c r="G153" s="62">
        <f t="shared" si="31"/>
        <v>0.46785005946042296</v>
      </c>
      <c r="H153" s="62">
        <f t="shared" si="31"/>
        <v>0.47701068420356418</v>
      </c>
      <c r="I153" s="62">
        <f t="shared" si="31"/>
        <v>0.48110632216037741</v>
      </c>
      <c r="J153" s="62">
        <f t="shared" si="31"/>
        <v>0.47616508392078088</v>
      </c>
      <c r="K153" s="62">
        <f t="shared" si="31"/>
        <v>0.46121364409807303</v>
      </c>
      <c r="L153" s="42">
        <f t="shared" si="32"/>
        <v>0.56530043681047304</v>
      </c>
      <c r="M153" s="43">
        <f t="shared" si="33"/>
        <v>0.4455941965895186</v>
      </c>
      <c r="N153" s="43">
        <v>0.44473964377436703</v>
      </c>
      <c r="O153" s="43">
        <v>0.44881469692026305</v>
      </c>
      <c r="P153" s="43">
        <v>0.42551335250508898</v>
      </c>
      <c r="Q153" s="43">
        <v>0.40554179853016997</v>
      </c>
      <c r="R153" s="43">
        <v>0.37219922481157403</v>
      </c>
      <c r="S153" s="43">
        <v>0.40558452520909505</v>
      </c>
      <c r="T153" s="43">
        <v>0.41984652937926903</v>
      </c>
      <c r="U153" s="43">
        <v>0.40259258561266903</v>
      </c>
      <c r="V153" s="43">
        <v>0.34646111619270398</v>
      </c>
      <c r="W153" s="43">
        <f t="shared" si="34"/>
        <v>0.55412232599069999</v>
      </c>
      <c r="X153" s="43">
        <f t="shared" si="44"/>
        <v>0.5764785476302462</v>
      </c>
      <c r="Y153" s="42">
        <f t="shared" si="35"/>
        <v>0.50843187714369431</v>
      </c>
      <c r="Z153" s="42">
        <f t="shared" si="36"/>
        <v>0.33741506720450409</v>
      </c>
      <c r="AA153" s="42">
        <f t="shared" si="37"/>
        <v>0.59625210185447153</v>
      </c>
      <c r="AB153" s="42">
        <f t="shared" si="38"/>
        <v>0.77439025776012993</v>
      </c>
      <c r="AC153" s="42">
        <f t="shared" si="39"/>
        <v>0.3547538519353628</v>
      </c>
      <c r="AD153" s="42">
        <f t="shared" si="40"/>
        <v>0.88888888888888895</v>
      </c>
      <c r="AE153" s="42">
        <f t="shared" si="41"/>
        <v>0.48579290206648679</v>
      </c>
      <c r="AF153" s="42">
        <f t="shared" si="42"/>
        <v>0.43861747119322164</v>
      </c>
      <c r="AG153" s="42">
        <f t="shared" si="43"/>
        <v>0.45257092198581561</v>
      </c>
      <c r="AH153" s="43">
        <v>0.39365164058519553</v>
      </c>
      <c r="AI153" s="43">
        <v>0.62631825391252094</v>
      </c>
      <c r="AJ153" s="43">
        <v>0.50532573693336624</v>
      </c>
      <c r="AK153" s="33">
        <v>0.48426150121065381</v>
      </c>
      <c r="AL153" s="33">
        <v>0.19056863319835443</v>
      </c>
      <c r="AM153" s="33">
        <v>0.53472349600752811</v>
      </c>
      <c r="AN153" s="33">
        <v>0.8200930232558139</v>
      </c>
      <c r="AO153" s="33">
        <v>0.56507335541883597</v>
      </c>
      <c r="AP153" s="33">
        <v>0.37354801610120758</v>
      </c>
      <c r="AQ153" s="33">
        <v>0.6878226184889723</v>
      </c>
      <c r="AR153" s="33">
        <v>0.71888014807959277</v>
      </c>
      <c r="AS153" s="33">
        <v>0.81979695431472088</v>
      </c>
      <c r="AT153" s="33">
        <v>0.7844936708860758</v>
      </c>
      <c r="AU153" s="33">
        <v>6.4261555806088388E-2</v>
      </c>
      <c r="AV153" s="33">
        <v>1</v>
      </c>
      <c r="AW153" s="33">
        <v>0</v>
      </c>
      <c r="AX153" s="33">
        <v>0.66666666666666674</v>
      </c>
      <c r="AY153" s="33">
        <v>1</v>
      </c>
      <c r="AZ153" s="33">
        <v>1</v>
      </c>
      <c r="BA153" s="33">
        <v>0.54166666666666663</v>
      </c>
      <c r="BB153" s="33">
        <v>0.42991913746630694</v>
      </c>
      <c r="BC153" s="33">
        <v>0.43319559228650056</v>
      </c>
      <c r="BD153" s="33">
        <v>0.44473007712082269</v>
      </c>
      <c r="BE153" s="33">
        <v>0.4155214227970897</v>
      </c>
      <c r="BF153" s="33">
        <v>0.46102279256847356</v>
      </c>
      <c r="BG153" s="33">
        <v>0.44680851063829791</v>
      </c>
      <c r="BH153" s="33">
        <v>0.45833333333333337</v>
      </c>
    </row>
    <row r="154" spans="1:60" x14ac:dyDescent="0.25">
      <c r="A154" s="34" t="s">
        <v>1171</v>
      </c>
      <c r="B154" s="34" t="s">
        <v>1172</v>
      </c>
      <c r="C154" s="62">
        <f t="shared" ref="C154:K182" si="45">((SQRT(($L154^2)+($M154^2)+(N154^2)))*0.577350269)</f>
        <v>0.65407093881177092</v>
      </c>
      <c r="D154" s="62">
        <f t="shared" si="45"/>
        <v>0.64739545942639221</v>
      </c>
      <c r="E154" s="62">
        <f t="shared" si="45"/>
        <v>0.63311253402181533</v>
      </c>
      <c r="F154" s="62">
        <f t="shared" si="45"/>
        <v>0.61664481171243068</v>
      </c>
      <c r="G154" s="62">
        <f t="shared" si="45"/>
        <v>0.60722745950598822</v>
      </c>
      <c r="H154" s="62">
        <f t="shared" si="45"/>
        <v>0.64326347746024037</v>
      </c>
      <c r="I154" s="62">
        <f t="shared" si="45"/>
        <v>0.6189311793259642</v>
      </c>
      <c r="J154" s="62">
        <f t="shared" si="45"/>
        <v>0.60539218482834367</v>
      </c>
      <c r="K154" s="62">
        <f t="shared" si="45"/>
        <v>0.58967080648862835</v>
      </c>
      <c r="L154" s="42">
        <f t="shared" si="32"/>
        <v>0.61510025972045002</v>
      </c>
      <c r="M154" s="43">
        <f t="shared" si="33"/>
        <v>0.50857598096061085</v>
      </c>
      <c r="N154" s="43">
        <v>0.80400778722546107</v>
      </c>
      <c r="O154" s="43">
        <v>0.78763239240489302</v>
      </c>
      <c r="P154" s="43">
        <v>0.75199506984970199</v>
      </c>
      <c r="Q154" s="43">
        <v>0.70975672893372799</v>
      </c>
      <c r="R154" s="43">
        <v>0.68496547762840199</v>
      </c>
      <c r="S154" s="43">
        <v>0.777409703566878</v>
      </c>
      <c r="T154" s="43">
        <v>0.71570214269777199</v>
      </c>
      <c r="U154" s="43">
        <v>0.68007443354219399</v>
      </c>
      <c r="V154" s="43">
        <v>0.63728888491943203</v>
      </c>
      <c r="W154" s="43">
        <f t="shared" si="34"/>
        <v>0.63552977284427437</v>
      </c>
      <c r="X154" s="43">
        <f t="shared" si="44"/>
        <v>0.59467074659662567</v>
      </c>
      <c r="Y154" s="42">
        <f t="shared" si="35"/>
        <v>0.6027892359600252</v>
      </c>
      <c r="Z154" s="42">
        <f t="shared" si="36"/>
        <v>0.54189071344216422</v>
      </c>
      <c r="AA154" s="42">
        <f t="shared" si="37"/>
        <v>0.57982734112976053</v>
      </c>
      <c r="AB154" s="42">
        <f t="shared" si="38"/>
        <v>0.81761180084514784</v>
      </c>
      <c r="AC154" s="42">
        <f t="shared" si="39"/>
        <v>1.0146561443066502E-2</v>
      </c>
      <c r="AD154" s="42">
        <f t="shared" si="40"/>
        <v>1</v>
      </c>
      <c r="AE154" s="42">
        <f t="shared" si="41"/>
        <v>0.77386567834681053</v>
      </c>
      <c r="AF154" s="42">
        <f t="shared" si="42"/>
        <v>0.62774593355242725</v>
      </c>
      <c r="AG154" s="42">
        <f t="shared" si="43"/>
        <v>0.38940602836879445</v>
      </c>
      <c r="AH154" s="43">
        <v>0.88748392109605712</v>
      </c>
      <c r="AI154" s="43">
        <v>0.11310573377435809</v>
      </c>
      <c r="AJ154" s="43">
        <v>0.80777805300966044</v>
      </c>
      <c r="AK154" s="33">
        <v>0.90072639225181617</v>
      </c>
      <c r="AL154" s="33">
        <v>0.18305503463251216</v>
      </c>
      <c r="AM154" s="33">
        <v>0.85833755689968538</v>
      </c>
      <c r="AN154" s="33">
        <v>0.60372093023255813</v>
      </c>
      <c r="AO154" s="33">
        <v>0.10459062943681971</v>
      </c>
      <c r="AP154" s="33">
        <v>0.52558941920644053</v>
      </c>
      <c r="AQ154" s="33">
        <v>0.80689816987329877</v>
      </c>
      <c r="AR154" s="33">
        <v>0.74514113836186946</v>
      </c>
      <c r="AS154" s="33">
        <v>0.93506768189509271</v>
      </c>
      <c r="AT154" s="33">
        <v>0.77262658227848102</v>
      </c>
      <c r="AU154" s="33">
        <v>3.0439684329199506E-2</v>
      </c>
      <c r="AV154" s="33">
        <v>0</v>
      </c>
      <c r="AW154" s="33">
        <v>0</v>
      </c>
      <c r="AX154" s="33">
        <v>1</v>
      </c>
      <c r="AY154" s="33">
        <v>1</v>
      </c>
      <c r="AZ154" s="33">
        <v>1</v>
      </c>
      <c r="BA154" s="33">
        <v>0.625</v>
      </c>
      <c r="BB154" s="33">
        <v>0.92273135669362105</v>
      </c>
      <c r="BC154" s="33">
        <v>0.10743801652892571</v>
      </c>
      <c r="BD154" s="33">
        <v>0.94209173318901385</v>
      </c>
      <c r="BE154" s="33">
        <v>0.83168957154405831</v>
      </c>
      <c r="BF154" s="33">
        <v>0.62976441294771124</v>
      </c>
      <c r="BG154" s="33">
        <v>0.38297872340425554</v>
      </c>
      <c r="BH154" s="33">
        <v>0.39583333333333331</v>
      </c>
    </row>
    <row r="155" spans="1:60" x14ac:dyDescent="0.25">
      <c r="A155" s="34" t="s">
        <v>1173</v>
      </c>
      <c r="B155" s="34" t="s">
        <v>1174</v>
      </c>
      <c r="C155" s="62">
        <f t="shared" si="45"/>
        <v>0.62796311164781338</v>
      </c>
      <c r="D155" s="62">
        <f t="shared" si="45"/>
        <v>0.62100705106963328</v>
      </c>
      <c r="E155" s="62">
        <f t="shared" si="45"/>
        <v>0.60610259637112351</v>
      </c>
      <c r="F155" s="62">
        <f t="shared" si="45"/>
        <v>0.58888003906071729</v>
      </c>
      <c r="G155" s="62">
        <f t="shared" si="45"/>
        <v>0.5790112815570948</v>
      </c>
      <c r="H155" s="62">
        <f t="shared" si="45"/>
        <v>0.61669828767926205</v>
      </c>
      <c r="I155" s="62">
        <f t="shared" si="45"/>
        <v>0.59127377866274577</v>
      </c>
      <c r="J155" s="62">
        <f t="shared" si="45"/>
        <v>0.5770862795488455</v>
      </c>
      <c r="K155" s="62">
        <f t="shared" si="45"/>
        <v>0.56057161595753502</v>
      </c>
      <c r="L155" s="42">
        <f t="shared" si="32"/>
        <v>0.54827622245321028</v>
      </c>
      <c r="M155" s="43">
        <f t="shared" si="33"/>
        <v>0.4857753302933045</v>
      </c>
      <c r="N155" s="43">
        <v>0.80400778722546107</v>
      </c>
      <c r="O155" s="43">
        <v>0.78763239240489302</v>
      </c>
      <c r="P155" s="43">
        <v>0.75199506984970199</v>
      </c>
      <c r="Q155" s="43">
        <v>0.70975672893372799</v>
      </c>
      <c r="R155" s="43">
        <v>0.68496547762840199</v>
      </c>
      <c r="S155" s="43">
        <v>0.777409703566878</v>
      </c>
      <c r="T155" s="43">
        <v>0.71570214269777199</v>
      </c>
      <c r="U155" s="43">
        <v>0.68007443354219399</v>
      </c>
      <c r="V155" s="43">
        <v>0.63728888491943203</v>
      </c>
      <c r="W155" s="43">
        <f t="shared" si="34"/>
        <v>0.5661240294697093</v>
      </c>
      <c r="X155" s="43">
        <f t="shared" si="44"/>
        <v>0.53042841543671138</v>
      </c>
      <c r="Y155" s="42">
        <f t="shared" si="35"/>
        <v>0.55312991947091816</v>
      </c>
      <c r="Z155" s="42">
        <f t="shared" si="36"/>
        <v>0.3333399120759773</v>
      </c>
      <c r="AA155" s="42">
        <f t="shared" si="37"/>
        <v>0.63820000089328843</v>
      </c>
      <c r="AB155" s="42">
        <f t="shared" si="38"/>
        <v>0.73982628543865336</v>
      </c>
      <c r="AC155" s="42">
        <f t="shared" si="39"/>
        <v>3.3446072904923033E-2</v>
      </c>
      <c r="AD155" s="42">
        <f t="shared" si="40"/>
        <v>1</v>
      </c>
      <c r="AE155" s="42">
        <f t="shared" si="41"/>
        <v>0.55783917340521105</v>
      </c>
      <c r="AF155" s="42">
        <f t="shared" si="42"/>
        <v>0.49903293009015504</v>
      </c>
      <c r="AG155" s="42">
        <f t="shared" si="43"/>
        <v>0.47251773049645396</v>
      </c>
      <c r="AH155" s="43">
        <v>0.58071989373392119</v>
      </c>
      <c r="AI155" s="43">
        <v>0.48070107597434958</v>
      </c>
      <c r="AJ155" s="43">
        <v>0.59796878870448344</v>
      </c>
      <c r="AK155" s="33">
        <v>0.5223970944309928</v>
      </c>
      <c r="AL155" s="33">
        <v>0.14428272972096179</v>
      </c>
      <c r="AM155" s="33">
        <v>0.71960171763649028</v>
      </c>
      <c r="AN155" s="33">
        <v>0.60706976744186059</v>
      </c>
      <c r="AO155" s="33">
        <v>0.67250354945575019</v>
      </c>
      <c r="AP155" s="33">
        <v>0.42622196664749851</v>
      </c>
      <c r="AQ155" s="33">
        <v>0.76560300328484265</v>
      </c>
      <c r="AR155" s="33">
        <v>0.68625636279500246</v>
      </c>
      <c r="AS155" s="33">
        <v>0.78955160744500819</v>
      </c>
      <c r="AT155" s="33">
        <v>0.74367088607594922</v>
      </c>
      <c r="AU155" s="33">
        <v>0.1003382187147691</v>
      </c>
      <c r="AV155" s="33">
        <v>0</v>
      </c>
      <c r="AW155" s="33">
        <v>0</v>
      </c>
      <c r="AX155" s="33">
        <v>1</v>
      </c>
      <c r="AY155" s="33">
        <v>1</v>
      </c>
      <c r="AZ155" s="33">
        <v>1</v>
      </c>
      <c r="BA155" s="33">
        <v>0.41666666666666652</v>
      </c>
      <c r="BB155" s="33">
        <v>0.69901168014375559</v>
      </c>
      <c r="BC155" s="33">
        <v>0.30027548209366334</v>
      </c>
      <c r="BD155" s="33">
        <v>0.63469084021106759</v>
      </c>
      <c r="BE155" s="33">
        <v>0.55877122069523044</v>
      </c>
      <c r="BF155" s="33">
        <v>0.50239417736065883</v>
      </c>
      <c r="BG155" s="33">
        <v>0.3617021276595746</v>
      </c>
      <c r="BH155" s="33">
        <v>0.58333333333333326</v>
      </c>
    </row>
    <row r="156" spans="1:60" x14ac:dyDescent="0.25">
      <c r="A156" s="34" t="s">
        <v>1175</v>
      </c>
      <c r="B156" s="34" t="s">
        <v>1176</v>
      </c>
      <c r="C156" s="62">
        <f t="shared" si="45"/>
        <v>0.62353244628477877</v>
      </c>
      <c r="D156" s="62">
        <f t="shared" si="45"/>
        <v>0.61652639802175424</v>
      </c>
      <c r="E156" s="62">
        <f t="shared" si="45"/>
        <v>0.60151093033069103</v>
      </c>
      <c r="F156" s="62">
        <f t="shared" si="45"/>
        <v>0.58415301281738519</v>
      </c>
      <c r="G156" s="62">
        <f t="shared" si="45"/>
        <v>0.57420301823472308</v>
      </c>
      <c r="H156" s="62">
        <f t="shared" si="45"/>
        <v>0.61218609916103961</v>
      </c>
      <c r="I156" s="62">
        <f t="shared" si="45"/>
        <v>0.58656604343722296</v>
      </c>
      <c r="J156" s="62">
        <f t="shared" si="45"/>
        <v>0.57226184218677789</v>
      </c>
      <c r="K156" s="62">
        <f t="shared" si="45"/>
        <v>0.55560379642036151</v>
      </c>
      <c r="L156" s="42">
        <f t="shared" si="32"/>
        <v>0.62150637408696785</v>
      </c>
      <c r="M156" s="43">
        <f t="shared" si="33"/>
        <v>0.36562199130509521</v>
      </c>
      <c r="N156" s="43">
        <v>0.80400778722546107</v>
      </c>
      <c r="O156" s="43">
        <v>0.78763239240489302</v>
      </c>
      <c r="P156" s="43">
        <v>0.75199506984970199</v>
      </c>
      <c r="Q156" s="43">
        <v>0.70975672893372799</v>
      </c>
      <c r="R156" s="43">
        <v>0.68496547762840199</v>
      </c>
      <c r="S156" s="43">
        <v>0.777409703566878</v>
      </c>
      <c r="T156" s="43">
        <v>0.71570214269777199</v>
      </c>
      <c r="U156" s="43">
        <v>0.68007443354219399</v>
      </c>
      <c r="V156" s="43">
        <v>0.63728888491943203</v>
      </c>
      <c r="W156" s="43">
        <f t="shared" si="34"/>
        <v>0.62669376271528077</v>
      </c>
      <c r="X156" s="43">
        <f t="shared" si="44"/>
        <v>0.61631898545865493</v>
      </c>
      <c r="Y156" s="42">
        <f t="shared" si="35"/>
        <v>0.54935708669549699</v>
      </c>
      <c r="Z156" s="42">
        <f t="shared" si="36"/>
        <v>0.39625578531887029</v>
      </c>
      <c r="AA156" s="42">
        <f t="shared" si="37"/>
        <v>0.68488053213320632</v>
      </c>
      <c r="AB156" s="42">
        <f t="shared" si="38"/>
        <v>0.87628164671354958</v>
      </c>
      <c r="AC156" s="42">
        <f t="shared" si="39"/>
        <v>0.35625704622322457</v>
      </c>
      <c r="AD156" s="42">
        <f t="shared" si="40"/>
        <v>0.66666666666666663</v>
      </c>
      <c r="AE156" s="42">
        <f t="shared" si="41"/>
        <v>0.82603324348607354</v>
      </c>
      <c r="AF156" s="42">
        <f t="shared" si="42"/>
        <v>0.60447093296480037</v>
      </c>
      <c r="AG156" s="42">
        <f t="shared" si="43"/>
        <v>0.1267730496453901</v>
      </c>
      <c r="AH156" s="43">
        <v>0.50137661274492151</v>
      </c>
      <c r="AI156" s="43">
        <v>0.49472536321969679</v>
      </c>
      <c r="AJ156" s="43">
        <v>0.65196928412187261</v>
      </c>
      <c r="AK156" s="33">
        <v>0.57778450363196132</v>
      </c>
      <c r="AL156" s="33">
        <v>0.21472706700577929</v>
      </c>
      <c r="AM156" s="33">
        <v>0.88910482410888736</v>
      </c>
      <c r="AN156" s="33">
        <v>0.74009302325581394</v>
      </c>
      <c r="AO156" s="33">
        <v>0.55418835778513975</v>
      </c>
      <c r="AP156" s="33">
        <v>0.36009200690051746</v>
      </c>
      <c r="AQ156" s="33">
        <v>0.88092444861567321</v>
      </c>
      <c r="AR156" s="33">
        <v>0.79858861638130507</v>
      </c>
      <c r="AS156" s="33">
        <v>0.9304145516074448</v>
      </c>
      <c r="AT156" s="33">
        <v>0.89984177215189887</v>
      </c>
      <c r="AU156" s="33">
        <v>6.8771138669673687E-2</v>
      </c>
      <c r="AV156" s="33">
        <v>0</v>
      </c>
      <c r="AW156" s="33">
        <v>1</v>
      </c>
      <c r="AX156" s="33">
        <v>1</v>
      </c>
      <c r="AY156" s="33">
        <v>1</v>
      </c>
      <c r="AZ156" s="33">
        <v>0</v>
      </c>
      <c r="BA156" s="33">
        <v>0.91666666666666663</v>
      </c>
      <c r="BB156" s="33">
        <v>0.73539982030548057</v>
      </c>
      <c r="BC156" s="33">
        <v>0.70041322314049625</v>
      </c>
      <c r="BD156" s="33">
        <v>0.605872006494385</v>
      </c>
      <c r="BE156" s="33">
        <v>0.68811641067097817</v>
      </c>
      <c r="BF156" s="33">
        <v>0.42348209155334232</v>
      </c>
      <c r="BG156" s="33">
        <v>0.17021276595744689</v>
      </c>
      <c r="BH156" s="33">
        <v>8.3333333333333301E-2</v>
      </c>
    </row>
    <row r="157" spans="1:60" x14ac:dyDescent="0.25">
      <c r="A157" s="34" t="s">
        <v>1177</v>
      </c>
      <c r="B157" s="34" t="s">
        <v>1178</v>
      </c>
      <c r="C157" s="62">
        <f t="shared" si="45"/>
        <v>0.48252432772168846</v>
      </c>
      <c r="D157" s="62">
        <f t="shared" si="45"/>
        <v>0.48378041229276986</v>
      </c>
      <c r="E157" s="62">
        <f t="shared" si="45"/>
        <v>0.47671005966462904</v>
      </c>
      <c r="F157" s="62">
        <f t="shared" si="45"/>
        <v>0.47087152535209642</v>
      </c>
      <c r="G157" s="62">
        <f t="shared" si="45"/>
        <v>0.46160159328672012</v>
      </c>
      <c r="H157" s="62">
        <f t="shared" si="45"/>
        <v>0.47088379206771358</v>
      </c>
      <c r="I157" s="62">
        <f t="shared" si="45"/>
        <v>0.47503225786298148</v>
      </c>
      <c r="J157" s="62">
        <f t="shared" si="45"/>
        <v>0.47002716935619965</v>
      </c>
      <c r="K157" s="62">
        <f t="shared" si="45"/>
        <v>0.45487402463752669</v>
      </c>
      <c r="L157" s="42">
        <f t="shared" si="32"/>
        <v>0.61209684781898888</v>
      </c>
      <c r="M157" s="43">
        <f t="shared" si="33"/>
        <v>0.35501166056079714</v>
      </c>
      <c r="N157" s="43">
        <v>0.44473964377436703</v>
      </c>
      <c r="O157" s="43">
        <v>0.44881469692026305</v>
      </c>
      <c r="P157" s="43">
        <v>0.42551335250508898</v>
      </c>
      <c r="Q157" s="43">
        <v>0.40554179853016997</v>
      </c>
      <c r="R157" s="43">
        <v>0.37219922481157403</v>
      </c>
      <c r="S157" s="43">
        <v>0.40558452520909505</v>
      </c>
      <c r="T157" s="43">
        <v>0.41984652937926903</v>
      </c>
      <c r="U157" s="43">
        <v>0.40259258561266903</v>
      </c>
      <c r="V157" s="43">
        <v>0.34646111619270398</v>
      </c>
      <c r="W157" s="43">
        <f t="shared" si="34"/>
        <v>0.55929662494226418</v>
      </c>
      <c r="X157" s="43">
        <f t="shared" si="44"/>
        <v>0.66489707069571358</v>
      </c>
      <c r="Y157" s="42">
        <f t="shared" si="35"/>
        <v>0.50400926798309431</v>
      </c>
      <c r="Z157" s="42">
        <f t="shared" si="36"/>
        <v>0.35270959294079302</v>
      </c>
      <c r="AA157" s="42">
        <f t="shared" si="37"/>
        <v>0.66669219458242235</v>
      </c>
      <c r="AB157" s="42">
        <f t="shared" si="38"/>
        <v>0.71377544426274719</v>
      </c>
      <c r="AC157" s="42">
        <f t="shared" si="39"/>
        <v>0.33521232619316038</v>
      </c>
      <c r="AD157" s="42">
        <f t="shared" si="40"/>
        <v>1</v>
      </c>
      <c r="AE157" s="42">
        <f t="shared" si="41"/>
        <v>0.6594788858939804</v>
      </c>
      <c r="AF157" s="42">
        <f t="shared" si="42"/>
        <v>0.45802864027053036</v>
      </c>
      <c r="AG157" s="42">
        <f t="shared" si="43"/>
        <v>0.25199468085106386</v>
      </c>
      <c r="AH157" s="43">
        <v>0.59008104741040246</v>
      </c>
      <c r="AI157" s="43">
        <v>0.4391625108118557</v>
      </c>
      <c r="AJ157" s="43">
        <v>0.48278424572702489</v>
      </c>
      <c r="AK157" s="33">
        <v>0.52602905569007263</v>
      </c>
      <c r="AL157" s="33">
        <v>0.17939013019151337</v>
      </c>
      <c r="AM157" s="33">
        <v>0.95804070777069683</v>
      </c>
      <c r="AN157" s="33">
        <v>0.61358139534883716</v>
      </c>
      <c r="AO157" s="33">
        <v>0.34595362044486511</v>
      </c>
      <c r="AP157" s="33">
        <v>0.71926394479585964</v>
      </c>
      <c r="AQ157" s="33">
        <v>0.69662130455185356</v>
      </c>
      <c r="AR157" s="33">
        <v>0.51075890791300327</v>
      </c>
      <c r="AS157" s="33">
        <v>0.71996615905245365</v>
      </c>
      <c r="AT157" s="33">
        <v>0.91060126582278489</v>
      </c>
      <c r="AU157" s="33">
        <v>5.6369785794812069E-3</v>
      </c>
      <c r="AV157" s="33">
        <v>0</v>
      </c>
      <c r="AW157" s="33">
        <v>1</v>
      </c>
      <c r="AX157" s="33">
        <v>1</v>
      </c>
      <c r="AY157" s="33">
        <v>1</v>
      </c>
      <c r="AZ157" s="33">
        <v>1</v>
      </c>
      <c r="BA157" s="33">
        <v>0.66666666666666663</v>
      </c>
      <c r="BB157" s="33">
        <v>0.65229110512129418</v>
      </c>
      <c r="BC157" s="33">
        <v>0.19421487603305773</v>
      </c>
      <c r="BD157" s="33">
        <v>0.59450683263428494</v>
      </c>
      <c r="BE157" s="33">
        <v>0.54195634599838327</v>
      </c>
      <c r="BF157" s="33">
        <v>0.50143650641639537</v>
      </c>
      <c r="BG157" s="33">
        <v>0.19148936170212782</v>
      </c>
      <c r="BH157" s="33">
        <v>0.31249999999999989</v>
      </c>
    </row>
    <row r="158" spans="1:60" x14ac:dyDescent="0.25">
      <c r="A158" s="34" t="s">
        <v>1179</v>
      </c>
      <c r="B158" s="34" t="s">
        <v>1180</v>
      </c>
      <c r="C158" s="62">
        <f t="shared" si="45"/>
        <v>0.52322685559510795</v>
      </c>
      <c r="D158" s="62">
        <f t="shared" si="45"/>
        <v>0.52091425680902181</v>
      </c>
      <c r="E158" s="62">
        <f t="shared" si="45"/>
        <v>0.51619604564339949</v>
      </c>
      <c r="F158" s="62">
        <f t="shared" si="45"/>
        <v>0.51330817538355533</v>
      </c>
      <c r="G158" s="62">
        <f t="shared" si="45"/>
        <v>0.50978919667010936</v>
      </c>
      <c r="H158" s="62">
        <f t="shared" si="45"/>
        <v>0.51743565037710826</v>
      </c>
      <c r="I158" s="62">
        <f t="shared" si="45"/>
        <v>0.50913413606449598</v>
      </c>
      <c r="J158" s="62">
        <f t="shared" si="45"/>
        <v>0.50132291318947708</v>
      </c>
      <c r="K158" s="62">
        <f t="shared" si="45"/>
        <v>0.50471123791943873</v>
      </c>
      <c r="L158" s="42">
        <f t="shared" si="32"/>
        <v>0.56544805563102452</v>
      </c>
      <c r="M158" s="43">
        <f t="shared" si="33"/>
        <v>0.58439109169722769</v>
      </c>
      <c r="N158" s="43">
        <v>0.40006821432768902</v>
      </c>
      <c r="O158" s="43">
        <v>0.39090988437674701</v>
      </c>
      <c r="P158" s="43">
        <v>0.37165928142151899</v>
      </c>
      <c r="Q158" s="43">
        <v>0.35945986924000001</v>
      </c>
      <c r="R158" s="43">
        <v>0.34410844797072998</v>
      </c>
      <c r="S158" s="43">
        <v>0.37679504468501201</v>
      </c>
      <c r="T158" s="43">
        <v>0.34118653894499601</v>
      </c>
      <c r="U158" s="43">
        <v>0.30451525198196699</v>
      </c>
      <c r="V158" s="43">
        <v>0.32086733999664602</v>
      </c>
      <c r="W158" s="43">
        <f t="shared" si="34"/>
        <v>0.55595821538065049</v>
      </c>
      <c r="X158" s="43">
        <f t="shared" si="44"/>
        <v>0.57493789588139854</v>
      </c>
      <c r="Y158" s="42">
        <f t="shared" si="35"/>
        <v>0.58658470772653626</v>
      </c>
      <c r="Z158" s="42">
        <f t="shared" si="36"/>
        <v>0.39234623868829149</v>
      </c>
      <c r="AA158" s="42">
        <f t="shared" si="37"/>
        <v>0.58399177854217277</v>
      </c>
      <c r="AB158" s="42">
        <f t="shared" si="38"/>
        <v>0.66091013656560149</v>
      </c>
      <c r="AC158" s="42">
        <f t="shared" si="39"/>
        <v>0.35512965050732809</v>
      </c>
      <c r="AD158" s="42">
        <f t="shared" si="40"/>
        <v>0.88888888888888895</v>
      </c>
      <c r="AE158" s="42">
        <f t="shared" si="41"/>
        <v>0.48079514824797853</v>
      </c>
      <c r="AF158" s="42">
        <f t="shared" si="42"/>
        <v>0.5814594883589943</v>
      </c>
      <c r="AG158" s="42">
        <f t="shared" si="43"/>
        <v>0.58732269503546108</v>
      </c>
      <c r="AH158" s="43">
        <v>0.65452061113206184</v>
      </c>
      <c r="AI158" s="43">
        <v>0.40099769337031149</v>
      </c>
      <c r="AJ158" s="43">
        <v>0.7042358186772355</v>
      </c>
      <c r="AK158" s="33">
        <v>0.67524213075060535</v>
      </c>
      <c r="AL158" s="33">
        <v>0.10945034662597759</v>
      </c>
      <c r="AM158" s="33">
        <v>0.40980859564982858</v>
      </c>
      <c r="AN158" s="33">
        <v>0.73339534883720936</v>
      </c>
      <c r="AO158" s="33">
        <v>0.44013251301467138</v>
      </c>
      <c r="AP158" s="33">
        <v>0.58263369752731453</v>
      </c>
      <c r="AQ158" s="33">
        <v>0.75398873768183949</v>
      </c>
      <c r="AR158" s="33">
        <v>0.67873669597408615</v>
      </c>
      <c r="AS158" s="33">
        <v>0.68168358714043986</v>
      </c>
      <c r="AT158" s="33">
        <v>0.62231012658227847</v>
      </c>
      <c r="AU158" s="33">
        <v>6.5388951521984304E-2</v>
      </c>
      <c r="AV158" s="33">
        <v>1</v>
      </c>
      <c r="AW158" s="33">
        <v>0</v>
      </c>
      <c r="AX158" s="33">
        <v>0.66666666666666674</v>
      </c>
      <c r="AY158" s="33">
        <v>1</v>
      </c>
      <c r="AZ158" s="33">
        <v>1</v>
      </c>
      <c r="BA158" s="33">
        <v>0.25000000000000017</v>
      </c>
      <c r="BB158" s="33">
        <v>0.71159029649595684</v>
      </c>
      <c r="BC158" s="33">
        <v>0.24586776859504042</v>
      </c>
      <c r="BD158" s="33">
        <v>0.70464077932620761</v>
      </c>
      <c r="BE158" s="33">
        <v>0.64979789814066291</v>
      </c>
      <c r="BF158" s="33">
        <v>0.72553150737406635</v>
      </c>
      <c r="BG158" s="33">
        <v>0.38297872340425554</v>
      </c>
      <c r="BH158" s="33">
        <v>0.79166666666666663</v>
      </c>
    </row>
    <row r="159" spans="1:60" x14ac:dyDescent="0.25">
      <c r="A159" s="34" t="s">
        <v>1181</v>
      </c>
      <c r="B159" s="34" t="s">
        <v>1182</v>
      </c>
      <c r="C159" s="62">
        <f t="shared" si="45"/>
        <v>0.43656003471486021</v>
      </c>
      <c r="D159" s="62">
        <f t="shared" si="45"/>
        <v>0.43794796995206509</v>
      </c>
      <c r="E159" s="62">
        <f t="shared" si="45"/>
        <v>0.43012488657647641</v>
      </c>
      <c r="F159" s="62">
        <f t="shared" si="45"/>
        <v>0.42364481639031354</v>
      </c>
      <c r="G159" s="62">
        <f t="shared" si="45"/>
        <v>0.41331703085139271</v>
      </c>
      <c r="H159" s="62">
        <f t="shared" si="45"/>
        <v>0.42365845052240164</v>
      </c>
      <c r="I159" s="62">
        <f t="shared" si="45"/>
        <v>0.42826461805450927</v>
      </c>
      <c r="J159" s="62">
        <f t="shared" si="45"/>
        <v>0.42270613551257341</v>
      </c>
      <c r="K159" s="62">
        <f t="shared" si="45"/>
        <v>0.40578974279411473</v>
      </c>
      <c r="L159" s="42">
        <f t="shared" si="32"/>
        <v>0.56743695627967616</v>
      </c>
      <c r="M159" s="43">
        <f t="shared" si="33"/>
        <v>0.22798232828401732</v>
      </c>
      <c r="N159" s="43">
        <v>0.44473964377436703</v>
      </c>
      <c r="O159" s="43">
        <v>0.44881469692026305</v>
      </c>
      <c r="P159" s="43">
        <v>0.42551335250508898</v>
      </c>
      <c r="Q159" s="43">
        <v>0.40554179853016997</v>
      </c>
      <c r="R159" s="43">
        <v>0.37219922481157403</v>
      </c>
      <c r="S159" s="43">
        <v>0.40558452520909505</v>
      </c>
      <c r="T159" s="43">
        <v>0.41984652937926903</v>
      </c>
      <c r="U159" s="43">
        <v>0.40259258561266903</v>
      </c>
      <c r="V159" s="43">
        <v>0.34646111619270398</v>
      </c>
      <c r="W159" s="43">
        <f t="shared" si="34"/>
        <v>0.58849174195625475</v>
      </c>
      <c r="X159" s="43">
        <f t="shared" si="44"/>
        <v>0.54638217060309757</v>
      </c>
      <c r="Y159" s="42">
        <f t="shared" si="35"/>
        <v>0.45873626441501997</v>
      </c>
      <c r="Z159" s="42">
        <f t="shared" si="36"/>
        <v>0.28305794689150088</v>
      </c>
      <c r="AA159" s="42">
        <f t="shared" si="37"/>
        <v>0.72171524076796278</v>
      </c>
      <c r="AB159" s="42">
        <f t="shared" si="38"/>
        <v>0.89045751575053556</v>
      </c>
      <c r="AC159" s="42">
        <f t="shared" si="39"/>
        <v>0.34197670048853807</v>
      </c>
      <c r="AD159" s="42">
        <f t="shared" si="40"/>
        <v>0.66666666666666663</v>
      </c>
      <c r="AE159" s="42">
        <f t="shared" si="41"/>
        <v>0.63050314465408808</v>
      </c>
      <c r="AF159" s="42">
        <f t="shared" si="42"/>
        <v>0.29794160692264449</v>
      </c>
      <c r="AG159" s="42">
        <f t="shared" si="43"/>
        <v>0.15802304964539016</v>
      </c>
      <c r="AH159" s="43">
        <v>0.46286076122829384</v>
      </c>
      <c r="AI159" s="43">
        <v>0.5336106032330159</v>
      </c>
      <c r="AJ159" s="43">
        <v>0.37973742878375027</v>
      </c>
      <c r="AK159" s="33">
        <v>0.38286924939467315</v>
      </c>
      <c r="AL159" s="33">
        <v>0.18324664438832863</v>
      </c>
      <c r="AM159" s="33">
        <v>0.80484946733169282</v>
      </c>
      <c r="AN159" s="33">
        <v>0.89674418604651152</v>
      </c>
      <c r="AO159" s="33">
        <v>0.68575485092285859</v>
      </c>
      <c r="AP159" s="33">
        <v>0.34652098907418055</v>
      </c>
      <c r="AQ159" s="33">
        <v>0.87470671046457049</v>
      </c>
      <c r="AR159" s="33">
        <v>0.81362795002313748</v>
      </c>
      <c r="AS159" s="33">
        <v>0.91328257191201345</v>
      </c>
      <c r="AT159" s="33">
        <v>0.94446202531645551</v>
      </c>
      <c r="AU159" s="33">
        <v>2.5930101465614211E-2</v>
      </c>
      <c r="AV159" s="33">
        <v>0</v>
      </c>
      <c r="AW159" s="33">
        <v>1</v>
      </c>
      <c r="AX159" s="33">
        <v>1</v>
      </c>
      <c r="AY159" s="33">
        <v>1</v>
      </c>
      <c r="AZ159" s="33">
        <v>0</v>
      </c>
      <c r="BA159" s="33">
        <v>0.83333333333333326</v>
      </c>
      <c r="BB159" s="33">
        <v>0.42767295597484289</v>
      </c>
      <c r="BC159" s="33">
        <v>0.302341597796143</v>
      </c>
      <c r="BD159" s="33">
        <v>0.33716682451630364</v>
      </c>
      <c r="BE159" s="33">
        <v>0.3616814874696847</v>
      </c>
      <c r="BF159" s="33">
        <v>0.19057651790844668</v>
      </c>
      <c r="BG159" s="33">
        <v>0.17021276595744689</v>
      </c>
      <c r="BH159" s="33">
        <v>0.1458333333333334</v>
      </c>
    </row>
    <row r="160" spans="1:60" x14ac:dyDescent="0.25">
      <c r="A160" s="34" t="s">
        <v>1183</v>
      </c>
      <c r="B160" s="34" t="s">
        <v>1184</v>
      </c>
      <c r="C160" s="62">
        <f t="shared" si="45"/>
        <v>0.67607870056022812</v>
      </c>
      <c r="D160" s="62">
        <f t="shared" si="45"/>
        <v>0.66962265287175327</v>
      </c>
      <c r="E160" s="62">
        <f t="shared" si="45"/>
        <v>0.65582398331306824</v>
      </c>
      <c r="F160" s="62">
        <f t="shared" si="45"/>
        <v>0.63994096615621843</v>
      </c>
      <c r="G160" s="62">
        <f t="shared" si="45"/>
        <v>0.63087146387452964</v>
      </c>
      <c r="H160" s="62">
        <f t="shared" si="45"/>
        <v>0.665628663586039</v>
      </c>
      <c r="I160" s="62">
        <f t="shared" si="45"/>
        <v>0.64214439271469481</v>
      </c>
      <c r="J160" s="62">
        <f t="shared" si="45"/>
        <v>0.62910516911270942</v>
      </c>
      <c r="K160" s="62">
        <f t="shared" si="45"/>
        <v>0.61399126734673082</v>
      </c>
      <c r="L160" s="42">
        <f t="shared" si="32"/>
        <v>0.57743017893304294</v>
      </c>
      <c r="M160" s="43">
        <f t="shared" si="33"/>
        <v>0.62561417462565583</v>
      </c>
      <c r="N160" s="43">
        <v>0.80400778722546107</v>
      </c>
      <c r="O160" s="43">
        <v>0.78763239240489302</v>
      </c>
      <c r="P160" s="43">
        <v>0.75199506984970199</v>
      </c>
      <c r="Q160" s="43">
        <v>0.70975672893372799</v>
      </c>
      <c r="R160" s="43">
        <v>0.68496547762840199</v>
      </c>
      <c r="S160" s="43">
        <v>0.777409703566878</v>
      </c>
      <c r="T160" s="43">
        <v>0.71570214269777199</v>
      </c>
      <c r="U160" s="43">
        <v>0.68007443354219399</v>
      </c>
      <c r="V160" s="43">
        <v>0.63728888491943203</v>
      </c>
      <c r="W160" s="43">
        <f t="shared" si="34"/>
        <v>0.51145414842214054</v>
      </c>
      <c r="X160" s="43">
        <f t="shared" si="44"/>
        <v>0.64340620944394533</v>
      </c>
      <c r="Y160" s="42">
        <f t="shared" si="35"/>
        <v>0.64020593680205284</v>
      </c>
      <c r="Z160" s="42">
        <f t="shared" si="36"/>
        <v>0.45729227879901135</v>
      </c>
      <c r="AA160" s="42">
        <f t="shared" si="37"/>
        <v>0.43488423756526567</v>
      </c>
      <c r="AB160" s="42">
        <f t="shared" si="38"/>
        <v>0.51343414052223235</v>
      </c>
      <c r="AC160" s="42">
        <f t="shared" si="39"/>
        <v>0.33333333333333331</v>
      </c>
      <c r="AD160" s="42">
        <f t="shared" si="40"/>
        <v>0.88888888888888895</v>
      </c>
      <c r="AE160" s="42">
        <f t="shared" si="41"/>
        <v>0.70799640610961379</v>
      </c>
      <c r="AF160" s="42">
        <f t="shared" si="42"/>
        <v>0.66102444854209164</v>
      </c>
      <c r="AG160" s="42">
        <f t="shared" si="43"/>
        <v>0.59020390070921991</v>
      </c>
      <c r="AH160" s="43">
        <v>0.62782258291434034</v>
      </c>
      <c r="AI160" s="43">
        <v>0.39088787054358948</v>
      </c>
      <c r="AJ160" s="43">
        <v>0.90190735694822888</v>
      </c>
      <c r="AK160" s="33">
        <v>0.8038740920096854</v>
      </c>
      <c r="AL160" s="33">
        <v>0.11071046558833736</v>
      </c>
      <c r="AM160" s="33">
        <v>0.94893863021236657</v>
      </c>
      <c r="AN160" s="33">
        <v>0.1207441860465118</v>
      </c>
      <c r="AO160" s="33">
        <v>0</v>
      </c>
      <c r="AP160" s="33">
        <v>0.52754456584243814</v>
      </c>
      <c r="AQ160" s="33">
        <v>0.57719380572501167</v>
      </c>
      <c r="AR160" s="33">
        <v>0.25590004627487273</v>
      </c>
      <c r="AS160" s="33">
        <v>0.94310490693739413</v>
      </c>
      <c r="AT160" s="33">
        <v>0.34129746835443037</v>
      </c>
      <c r="AU160" s="33">
        <v>1</v>
      </c>
      <c r="AV160" s="33">
        <v>0</v>
      </c>
      <c r="AW160" s="33">
        <v>0</v>
      </c>
      <c r="AX160" s="33">
        <v>0.66666666666666674</v>
      </c>
      <c r="AY160" s="33">
        <v>1</v>
      </c>
      <c r="AZ160" s="33">
        <v>1</v>
      </c>
      <c r="BA160" s="33">
        <v>0.49999999999999989</v>
      </c>
      <c r="BB160" s="33">
        <v>0.91599281221922779</v>
      </c>
      <c r="BC160" s="33">
        <v>0.2665289256198351</v>
      </c>
      <c r="BD160" s="33">
        <v>0.85888242457042363</v>
      </c>
      <c r="BE160" s="33">
        <v>0.778981406628941</v>
      </c>
      <c r="BF160" s="33">
        <v>0.73970503734916682</v>
      </c>
      <c r="BG160" s="33">
        <v>0.65957446808510656</v>
      </c>
      <c r="BH160" s="33">
        <v>0.52083333333333326</v>
      </c>
    </row>
    <row r="161" spans="1:60" x14ac:dyDescent="0.25">
      <c r="A161" s="34" t="s">
        <v>1185</v>
      </c>
      <c r="B161" s="34" t="s">
        <v>1186</v>
      </c>
      <c r="C161" s="62">
        <f t="shared" si="45"/>
        <v>0.60688457130044982</v>
      </c>
      <c r="D161" s="62">
        <f t="shared" si="45"/>
        <v>0.60178211287614303</v>
      </c>
      <c r="E161" s="62">
        <f t="shared" si="45"/>
        <v>0.58795982891910281</v>
      </c>
      <c r="F161" s="62">
        <f t="shared" si="45"/>
        <v>0.58176663340250845</v>
      </c>
      <c r="G161" s="62">
        <f t="shared" si="45"/>
        <v>0.57336292516892384</v>
      </c>
      <c r="H161" s="62">
        <f t="shared" si="45"/>
        <v>0.60145462976598629</v>
      </c>
      <c r="I161" s="62">
        <f t="shared" si="45"/>
        <v>0.59851383846945783</v>
      </c>
      <c r="J161" s="62">
        <f t="shared" si="45"/>
        <v>0.58559906062290246</v>
      </c>
      <c r="K161" s="62">
        <f t="shared" si="45"/>
        <v>0.56513924873772281</v>
      </c>
      <c r="L161" s="42">
        <f t="shared" si="32"/>
        <v>0.70683719193157657</v>
      </c>
      <c r="M161" s="43">
        <f t="shared" si="33"/>
        <v>0.43358030352002108</v>
      </c>
      <c r="N161" s="43">
        <v>0.645999964299666</v>
      </c>
      <c r="O161" s="43">
        <v>0.63151756851923702</v>
      </c>
      <c r="P161" s="43">
        <v>0.59116798496768996</v>
      </c>
      <c r="Q161" s="43">
        <v>0.57249153040914702</v>
      </c>
      <c r="R161" s="43">
        <v>0.54646540331882498</v>
      </c>
      <c r="S161" s="43">
        <v>0.63058093867121201</v>
      </c>
      <c r="T161" s="43">
        <v>0.62213001030815607</v>
      </c>
      <c r="U161" s="43">
        <v>0.58409595494647504</v>
      </c>
      <c r="V161" s="43">
        <v>0.52013115319376302</v>
      </c>
      <c r="W161" s="43">
        <f t="shared" si="34"/>
        <v>0.5250886788289042</v>
      </c>
      <c r="X161" s="43">
        <f t="shared" si="44"/>
        <v>0.88858570503424905</v>
      </c>
      <c r="Y161" s="42">
        <f t="shared" si="35"/>
        <v>0.67855724038945375</v>
      </c>
      <c r="Z161" s="42">
        <f t="shared" si="36"/>
        <v>0.80490492656087587</v>
      </c>
      <c r="AA161" s="42">
        <f t="shared" si="37"/>
        <v>0.39772406319791059</v>
      </c>
      <c r="AB161" s="42">
        <f t="shared" si="38"/>
        <v>0.21916848516737644</v>
      </c>
      <c r="AC161" s="42">
        <f t="shared" si="39"/>
        <v>0.85494175122134541</v>
      </c>
      <c r="AD161" s="42">
        <f t="shared" si="40"/>
        <v>1</v>
      </c>
      <c r="AE161" s="42">
        <f t="shared" si="41"/>
        <v>0.81081536388140174</v>
      </c>
      <c r="AF161" s="42">
        <f t="shared" si="42"/>
        <v>0.64663755739465201</v>
      </c>
      <c r="AG161" s="42">
        <f t="shared" si="43"/>
        <v>0.2205230496453901</v>
      </c>
      <c r="AH161" s="43">
        <v>0.82021991282425055</v>
      </c>
      <c r="AI161" s="43">
        <v>0.21545180834411068</v>
      </c>
      <c r="AJ161" s="43">
        <v>1</v>
      </c>
      <c r="AK161" s="33">
        <v>1</v>
      </c>
      <c r="AL161" s="33">
        <v>0.60980985312175173</v>
      </c>
      <c r="AM161" s="33">
        <v>0.51465177580234545</v>
      </c>
      <c r="AN161" s="33">
        <v>0.31795348837209303</v>
      </c>
      <c r="AO161" s="33">
        <v>0.17510648367250375</v>
      </c>
      <c r="AP161" s="33">
        <v>0.98090856814261085</v>
      </c>
      <c r="AQ161" s="33">
        <v>0</v>
      </c>
      <c r="AR161" s="33">
        <v>9.4053678852383152E-2</v>
      </c>
      <c r="AS161" s="33">
        <v>0.56345177664974622</v>
      </c>
      <c r="AT161" s="33">
        <v>0</v>
      </c>
      <c r="AU161" s="33">
        <v>0.56482525366403635</v>
      </c>
      <c r="AV161" s="33">
        <v>1</v>
      </c>
      <c r="AW161" s="33">
        <v>1</v>
      </c>
      <c r="AX161" s="33">
        <v>1</v>
      </c>
      <c r="AY161" s="33">
        <v>1</v>
      </c>
      <c r="AZ161" s="33">
        <v>1</v>
      </c>
      <c r="BA161" s="33">
        <v>0.70833333333333337</v>
      </c>
      <c r="BB161" s="33">
        <v>0.91329739442947022</v>
      </c>
      <c r="BC161" s="33">
        <v>0</v>
      </c>
      <c r="BD161" s="33">
        <v>0.83425788120687328</v>
      </c>
      <c r="BE161" s="33">
        <v>0.96087308003233629</v>
      </c>
      <c r="BF161" s="33">
        <v>0.79141926833939868</v>
      </c>
      <c r="BG161" s="33">
        <v>0.17021276595744689</v>
      </c>
      <c r="BH161" s="33">
        <v>0.27083333333333331</v>
      </c>
    </row>
    <row r="162" spans="1:60" x14ac:dyDescent="0.25">
      <c r="A162" s="34" t="s">
        <v>1187</v>
      </c>
      <c r="B162" s="34" t="s">
        <v>1188</v>
      </c>
      <c r="C162" s="62">
        <f t="shared" si="45"/>
        <v>0.60741118648517811</v>
      </c>
      <c r="D162" s="62">
        <f t="shared" si="45"/>
        <v>0.60542024247483117</v>
      </c>
      <c r="E162" s="62">
        <f t="shared" si="45"/>
        <v>0.60136541685506861</v>
      </c>
      <c r="F162" s="62">
        <f t="shared" si="45"/>
        <v>0.59888837855395294</v>
      </c>
      <c r="G162" s="62">
        <f t="shared" si="45"/>
        <v>0.59587501381828656</v>
      </c>
      <c r="H162" s="62">
        <f t="shared" si="45"/>
        <v>0.60242979618588655</v>
      </c>
      <c r="I162" s="62">
        <f t="shared" si="45"/>
        <v>0.59531468615978944</v>
      </c>
      <c r="J162" s="62">
        <f t="shared" si="45"/>
        <v>0.58864817195008079</v>
      </c>
      <c r="K162" s="62">
        <f t="shared" si="45"/>
        <v>0.5915365083691454</v>
      </c>
      <c r="L162" s="42">
        <f t="shared" si="32"/>
        <v>0.50033391332705524</v>
      </c>
      <c r="M162" s="43">
        <f t="shared" si="33"/>
        <v>0.8345396624418473</v>
      </c>
      <c r="N162" s="43">
        <v>0.40006821432768902</v>
      </c>
      <c r="O162" s="43">
        <v>0.39090988437674701</v>
      </c>
      <c r="P162" s="43">
        <v>0.37165928142151899</v>
      </c>
      <c r="Q162" s="43">
        <v>0.35945986924000001</v>
      </c>
      <c r="R162" s="43">
        <v>0.34410844797072998</v>
      </c>
      <c r="S162" s="43">
        <v>0.37679504468501201</v>
      </c>
      <c r="T162" s="43">
        <v>0.34118653894499601</v>
      </c>
      <c r="U162" s="43">
        <v>0.30451525198196699</v>
      </c>
      <c r="V162" s="43">
        <v>0.32086733999664602</v>
      </c>
      <c r="W162" s="43">
        <f t="shared" si="34"/>
        <v>0.51445805294247549</v>
      </c>
      <c r="X162" s="43">
        <f t="shared" si="44"/>
        <v>0.48620977371163487</v>
      </c>
      <c r="Y162" s="42">
        <f t="shared" si="35"/>
        <v>0.55923156276830766</v>
      </c>
      <c r="Z162" s="42">
        <f t="shared" si="36"/>
        <v>0.41447803394456084</v>
      </c>
      <c r="AA162" s="42">
        <f t="shared" si="37"/>
        <v>0.51820612761063922</v>
      </c>
      <c r="AB162" s="42">
        <f t="shared" si="38"/>
        <v>0.56591648744639433</v>
      </c>
      <c r="AC162" s="42">
        <f t="shared" si="39"/>
        <v>0.38143555054490763</v>
      </c>
      <c r="AD162" s="42">
        <f t="shared" si="40"/>
        <v>0.77777777777777779</v>
      </c>
      <c r="AE162" s="42">
        <f t="shared" si="41"/>
        <v>0.29941599281221942</v>
      </c>
      <c r="AF162" s="42">
        <f t="shared" si="42"/>
        <v>0.69035592062837536</v>
      </c>
      <c r="AG162" s="42">
        <f t="shared" si="43"/>
        <v>0.97872340425531923</v>
      </c>
      <c r="AH162" s="43">
        <v>0.6341543734073124</v>
      </c>
      <c r="AI162" s="43">
        <v>0.35961660917554011</v>
      </c>
      <c r="AJ162" s="43">
        <v>0.68392370572207073</v>
      </c>
      <c r="AK162" s="33">
        <v>0.68462469733656162</v>
      </c>
      <c r="AL162" s="33">
        <v>0.14433137055256004</v>
      </c>
      <c r="AM162" s="33">
        <v>0.61025351082217316</v>
      </c>
      <c r="AN162" s="33">
        <v>0.50846511627906976</v>
      </c>
      <c r="AO162" s="33">
        <v>0.38854708944628508</v>
      </c>
      <c r="AP162" s="33">
        <v>0.51454859114433582</v>
      </c>
      <c r="AQ162" s="33">
        <v>0.56921633036133268</v>
      </c>
      <c r="AR162" s="33">
        <v>0.71159185562239713</v>
      </c>
      <c r="AS162" s="33">
        <v>0.55308798646362112</v>
      </c>
      <c r="AT162" s="33">
        <v>0.43306962025316448</v>
      </c>
      <c r="AU162" s="33">
        <v>0.14430665163472284</v>
      </c>
      <c r="AV162" s="33">
        <v>0</v>
      </c>
      <c r="AW162" s="33">
        <v>1</v>
      </c>
      <c r="AX162" s="33">
        <v>0.33333333333333343</v>
      </c>
      <c r="AY162" s="33">
        <v>1</v>
      </c>
      <c r="AZ162" s="33">
        <v>1</v>
      </c>
      <c r="BA162" s="33">
        <v>0</v>
      </c>
      <c r="BB162" s="33">
        <v>0.59883198562443885</v>
      </c>
      <c r="BC162" s="33">
        <v>0.48140495867768551</v>
      </c>
      <c r="BD162" s="33">
        <v>0.64592071438235699</v>
      </c>
      <c r="BE162" s="33">
        <v>0.72756669361358128</v>
      </c>
      <c r="BF162" s="33">
        <v>0.90653131583987745</v>
      </c>
      <c r="BG162" s="33">
        <v>0.95744680851063857</v>
      </c>
      <c r="BH162" s="33">
        <v>1</v>
      </c>
    </row>
    <row r="163" spans="1:60" x14ac:dyDescent="0.25">
      <c r="A163" s="34" t="s">
        <v>1189</v>
      </c>
      <c r="B163" s="34" t="s">
        <v>1190</v>
      </c>
      <c r="C163" s="62">
        <f t="shared" si="45"/>
        <v>0.66294568429623668</v>
      </c>
      <c r="D163" s="62">
        <f t="shared" si="45"/>
        <v>0.65636047124640551</v>
      </c>
      <c r="E163" s="62">
        <f t="shared" si="45"/>
        <v>0.64227694031812965</v>
      </c>
      <c r="F163" s="62">
        <f t="shared" si="45"/>
        <v>0.62605032636422553</v>
      </c>
      <c r="G163" s="62">
        <f t="shared" si="45"/>
        <v>0.6167766004859383</v>
      </c>
      <c r="H163" s="62">
        <f t="shared" si="45"/>
        <v>0.65228528173118794</v>
      </c>
      <c r="I163" s="62">
        <f t="shared" si="45"/>
        <v>0.62830246861740335</v>
      </c>
      <c r="J163" s="62">
        <f t="shared" si="45"/>
        <v>0.61496982428419167</v>
      </c>
      <c r="K163" s="62">
        <f t="shared" si="45"/>
        <v>0.59949966418159362</v>
      </c>
      <c r="L163" s="42">
        <f t="shared" si="32"/>
        <v>0.56555270642014899</v>
      </c>
      <c r="M163" s="43">
        <f t="shared" si="33"/>
        <v>0.59347498362506679</v>
      </c>
      <c r="N163" s="43">
        <v>0.80400778722546107</v>
      </c>
      <c r="O163" s="43">
        <v>0.78763239240489302</v>
      </c>
      <c r="P163" s="43">
        <v>0.75199506984970199</v>
      </c>
      <c r="Q163" s="43">
        <v>0.70975672893372799</v>
      </c>
      <c r="R163" s="43">
        <v>0.68496547762840199</v>
      </c>
      <c r="S163" s="43">
        <v>0.777409703566878</v>
      </c>
      <c r="T163" s="43">
        <v>0.71570214269777199</v>
      </c>
      <c r="U163" s="43">
        <v>0.68007443354219399</v>
      </c>
      <c r="V163" s="43">
        <v>0.63728888491943203</v>
      </c>
      <c r="W163" s="43">
        <f t="shared" si="34"/>
        <v>0.54461249870863959</v>
      </c>
      <c r="X163" s="43">
        <f t="shared" si="44"/>
        <v>0.58649291413165838</v>
      </c>
      <c r="Y163" s="42">
        <f t="shared" si="35"/>
        <v>0.55958289843507769</v>
      </c>
      <c r="Z163" s="42">
        <f t="shared" si="36"/>
        <v>0.41267027999499212</v>
      </c>
      <c r="AA163" s="42">
        <f t="shared" si="37"/>
        <v>0.56082798647052812</v>
      </c>
      <c r="AB163" s="42">
        <f t="shared" si="38"/>
        <v>0.64536882993396028</v>
      </c>
      <c r="AC163" s="42">
        <f t="shared" si="39"/>
        <v>0.43329575347613708</v>
      </c>
      <c r="AD163" s="42">
        <f t="shared" si="40"/>
        <v>0.77777777777777779</v>
      </c>
      <c r="AE163" s="42">
        <f t="shared" si="41"/>
        <v>0.54840521114106022</v>
      </c>
      <c r="AF163" s="42">
        <f t="shared" si="42"/>
        <v>0.67210067646999172</v>
      </c>
      <c r="AG163" s="42">
        <f t="shared" si="43"/>
        <v>0.51484929078014185</v>
      </c>
      <c r="AH163" s="43">
        <v>0.62193580400302062</v>
      </c>
      <c r="AI163" s="43">
        <v>0.36025604215680712</v>
      </c>
      <c r="AJ163" s="43">
        <v>0.69655684914540517</v>
      </c>
      <c r="AK163" s="33">
        <v>0.69794188861985473</v>
      </c>
      <c r="AL163" s="33">
        <v>0.12739867137012947</v>
      </c>
      <c r="AM163" s="33">
        <v>0.45996949004210352</v>
      </c>
      <c r="AN163" s="33">
        <v>0.56800000000000006</v>
      </c>
      <c r="AO163" s="33">
        <v>0.59157595835305266</v>
      </c>
      <c r="AP163" s="33">
        <v>0.62875215641173088</v>
      </c>
      <c r="AQ163" s="33">
        <v>0.55584232754575313</v>
      </c>
      <c r="AR163" s="33">
        <v>0.43428968070337803</v>
      </c>
      <c r="AS163" s="33">
        <v>0.8426395939086293</v>
      </c>
      <c r="AT163" s="33">
        <v>0.65917721518987338</v>
      </c>
      <c r="AU163" s="33">
        <v>0.29988726042841141</v>
      </c>
      <c r="AV163" s="33">
        <v>0</v>
      </c>
      <c r="AW163" s="33">
        <v>1</v>
      </c>
      <c r="AX163" s="33">
        <v>0.33333333333333343</v>
      </c>
      <c r="AY163" s="33">
        <v>1</v>
      </c>
      <c r="AZ163" s="33">
        <v>1</v>
      </c>
      <c r="BA163" s="33">
        <v>0.41666666666666652</v>
      </c>
      <c r="BB163" s="33">
        <v>0.68014375561545404</v>
      </c>
      <c r="BC163" s="33">
        <v>0.24931129476584019</v>
      </c>
      <c r="BD163" s="33">
        <v>0.77120822622107976</v>
      </c>
      <c r="BE163" s="33">
        <v>0.8257073565076799</v>
      </c>
      <c r="BF163" s="33">
        <v>0.84217582838536686</v>
      </c>
      <c r="BG163" s="33">
        <v>0.42553191489361697</v>
      </c>
      <c r="BH163" s="33">
        <v>0.60416666666666674</v>
      </c>
    </row>
    <row r="164" spans="1:60" x14ac:dyDescent="0.25">
      <c r="A164" s="34" t="s">
        <v>1191</v>
      </c>
      <c r="B164" s="34" t="s">
        <v>1192</v>
      </c>
      <c r="C164" s="62">
        <f t="shared" si="45"/>
        <v>0.51438515092660264</v>
      </c>
      <c r="D164" s="62">
        <f t="shared" si="45"/>
        <v>0.51203262007877515</v>
      </c>
      <c r="E164" s="62">
        <f t="shared" si="45"/>
        <v>0.5072317996889808</v>
      </c>
      <c r="F164" s="62">
        <f t="shared" si="45"/>
        <v>0.50429259759928524</v>
      </c>
      <c r="G164" s="62">
        <f t="shared" si="45"/>
        <v>0.50071026164778687</v>
      </c>
      <c r="H164" s="62">
        <f t="shared" si="45"/>
        <v>0.5084932579287762</v>
      </c>
      <c r="I164" s="62">
        <f t="shared" si="45"/>
        <v>0.50004330770842287</v>
      </c>
      <c r="J164" s="62">
        <f t="shared" si="45"/>
        <v>0.49208780148122322</v>
      </c>
      <c r="K164" s="62">
        <f t="shared" si="45"/>
        <v>0.4955392767077218</v>
      </c>
      <c r="L164" s="42">
        <f t="shared" si="32"/>
        <v>0.51103949455440811</v>
      </c>
      <c r="M164" s="43">
        <f t="shared" si="33"/>
        <v>0.61037718657646356</v>
      </c>
      <c r="N164" s="43">
        <v>0.40006821432768902</v>
      </c>
      <c r="O164" s="43">
        <v>0.39090988437674701</v>
      </c>
      <c r="P164" s="43">
        <v>0.37165928142151899</v>
      </c>
      <c r="Q164" s="43">
        <v>0.35945986924000001</v>
      </c>
      <c r="R164" s="43">
        <v>0.34410844797072998</v>
      </c>
      <c r="S164" s="43">
        <v>0.37679504468501201</v>
      </c>
      <c r="T164" s="43">
        <v>0.34118653894499601</v>
      </c>
      <c r="U164" s="43">
        <v>0.30451525198196699</v>
      </c>
      <c r="V164" s="43">
        <v>0.32086733999664602</v>
      </c>
      <c r="W164" s="43">
        <f t="shared" si="34"/>
        <v>0.52292649142140102</v>
      </c>
      <c r="X164" s="43">
        <f t="shared" si="44"/>
        <v>0.49915249768741515</v>
      </c>
      <c r="Y164" s="42">
        <f t="shared" si="35"/>
        <v>0.55678126046927756</v>
      </c>
      <c r="Z164" s="42">
        <f t="shared" si="36"/>
        <v>0.45462081656934072</v>
      </c>
      <c r="AA164" s="42">
        <f t="shared" si="37"/>
        <v>0.59242845765447938</v>
      </c>
      <c r="AB164" s="42">
        <f t="shared" si="38"/>
        <v>0.48787543099250635</v>
      </c>
      <c r="AC164" s="42">
        <f t="shared" si="39"/>
        <v>8.9064261555806143E-2</v>
      </c>
      <c r="AD164" s="42">
        <f t="shared" si="40"/>
        <v>0.77777777777777779</v>
      </c>
      <c r="AE164" s="42">
        <f t="shared" si="41"/>
        <v>0.63061545372866146</v>
      </c>
      <c r="AF164" s="42">
        <f t="shared" si="42"/>
        <v>0.59974373485505472</v>
      </c>
      <c r="AG164" s="42">
        <f t="shared" si="43"/>
        <v>0.6210106382978724</v>
      </c>
      <c r="AH164" s="43">
        <v>0.65680259338352398</v>
      </c>
      <c r="AI164" s="43">
        <v>0.36925087343426621</v>
      </c>
      <c r="AJ164" s="43">
        <v>0.64429031459004227</v>
      </c>
      <c r="AK164" s="33">
        <v>0.62015738498789352</v>
      </c>
      <c r="AL164" s="33">
        <v>0.28908424815078793</v>
      </c>
      <c r="AM164" s="33">
        <v>0.47857377509345506</v>
      </c>
      <c r="AN164" s="33">
        <v>0.66493023255813966</v>
      </c>
      <c r="AO164" s="33">
        <v>0.55939422621864665</v>
      </c>
      <c r="AP164" s="33">
        <v>0.59183438757906837</v>
      </c>
      <c r="AQ164" s="33">
        <v>0.66740966682308767</v>
      </c>
      <c r="AR164" s="33">
        <v>0.49872744099953725</v>
      </c>
      <c r="AS164" s="33">
        <v>0.53087986463620951</v>
      </c>
      <c r="AT164" s="33">
        <v>0.43401898734177213</v>
      </c>
      <c r="AU164" s="33">
        <v>0.26719278466741841</v>
      </c>
      <c r="AV164" s="33">
        <v>0</v>
      </c>
      <c r="AW164" s="33">
        <v>0</v>
      </c>
      <c r="AX164" s="33">
        <v>0.33333333333333343</v>
      </c>
      <c r="AY164" s="33">
        <v>1</v>
      </c>
      <c r="AZ164" s="33">
        <v>1</v>
      </c>
      <c r="BA164" s="33">
        <v>0.41666666666666652</v>
      </c>
      <c r="BB164" s="33">
        <v>0.84456424079065628</v>
      </c>
      <c r="BC164" s="33">
        <v>0.37878787878787867</v>
      </c>
      <c r="BD164" s="33">
        <v>0.60600730618319587</v>
      </c>
      <c r="BE164" s="33">
        <v>0.71220695230396125</v>
      </c>
      <c r="BF164" s="33">
        <v>0.70197280214518298</v>
      </c>
      <c r="BG164" s="33">
        <v>0.61702127659574491</v>
      </c>
      <c r="BH164" s="33">
        <v>0.625</v>
      </c>
    </row>
    <row r="165" spans="1:60" x14ac:dyDescent="0.25">
      <c r="A165" s="34" t="s">
        <v>1193</v>
      </c>
      <c r="B165" s="34" t="s">
        <v>1194</v>
      </c>
      <c r="C165" s="62">
        <f t="shared" si="45"/>
        <v>0.5183004045928149</v>
      </c>
      <c r="D165" s="62">
        <f t="shared" si="45"/>
        <v>0.51596572554000819</v>
      </c>
      <c r="E165" s="62">
        <f t="shared" si="45"/>
        <v>0.51120184323123696</v>
      </c>
      <c r="F165" s="62">
        <f t="shared" si="45"/>
        <v>0.50828559875401391</v>
      </c>
      <c r="G165" s="62">
        <f t="shared" si="45"/>
        <v>0.50473160395074024</v>
      </c>
      <c r="H165" s="62">
        <f t="shared" si="45"/>
        <v>0.51245352888463225</v>
      </c>
      <c r="I165" s="62">
        <f t="shared" si="45"/>
        <v>0.50406997082872562</v>
      </c>
      <c r="J165" s="62">
        <f t="shared" si="45"/>
        <v>0.49617903046573369</v>
      </c>
      <c r="K165" s="62">
        <f t="shared" si="45"/>
        <v>0.49960224245624019</v>
      </c>
      <c r="L165" s="42">
        <f t="shared" si="32"/>
        <v>0.60400265484154247</v>
      </c>
      <c r="M165" s="43">
        <f t="shared" si="33"/>
        <v>0.53012465096582284</v>
      </c>
      <c r="N165" s="43">
        <v>0.40006821432768902</v>
      </c>
      <c r="O165" s="43">
        <v>0.39090988437674701</v>
      </c>
      <c r="P165" s="43">
        <v>0.37165928142151899</v>
      </c>
      <c r="Q165" s="43">
        <v>0.35945986924000001</v>
      </c>
      <c r="R165" s="43">
        <v>0.34410844797072998</v>
      </c>
      <c r="S165" s="43">
        <v>0.37679504468501201</v>
      </c>
      <c r="T165" s="43">
        <v>0.34118653894499601</v>
      </c>
      <c r="U165" s="43">
        <v>0.30451525198196699</v>
      </c>
      <c r="V165" s="43">
        <v>0.32086733999664602</v>
      </c>
      <c r="W165" s="43">
        <f t="shared" si="34"/>
        <v>0.55436795175976206</v>
      </c>
      <c r="X165" s="43">
        <f t="shared" si="44"/>
        <v>0.65363735792332289</v>
      </c>
      <c r="Y165" s="42">
        <f t="shared" si="35"/>
        <v>0.54148459624880152</v>
      </c>
      <c r="Z165" s="42">
        <f t="shared" si="36"/>
        <v>0.36787863734222742</v>
      </c>
      <c r="AA165" s="42">
        <f t="shared" si="37"/>
        <v>0.59653760382740229</v>
      </c>
      <c r="AB165" s="42">
        <f t="shared" si="38"/>
        <v>0.71157096962061717</v>
      </c>
      <c r="AC165" s="42">
        <f t="shared" si="39"/>
        <v>0.33709131905298745</v>
      </c>
      <c r="AD165" s="42">
        <f t="shared" si="40"/>
        <v>1</v>
      </c>
      <c r="AE165" s="42">
        <f t="shared" si="41"/>
        <v>0.62382075471698117</v>
      </c>
      <c r="AF165" s="42">
        <f t="shared" si="42"/>
        <v>0.52124220973306401</v>
      </c>
      <c r="AG165" s="42">
        <f t="shared" si="43"/>
        <v>0.53900709219858156</v>
      </c>
      <c r="AH165" s="43">
        <v>0.57303259586456101</v>
      </c>
      <c r="AI165" s="43">
        <v>0.41629609999108319</v>
      </c>
      <c r="AJ165" s="43">
        <v>0.63512509289076036</v>
      </c>
      <c r="AK165" s="33">
        <v>0.60986682808716708</v>
      </c>
      <c r="AL165" s="33">
        <v>0.12589044659728779</v>
      </c>
      <c r="AM165" s="33">
        <v>0.85416274232962297</v>
      </c>
      <c r="AN165" s="33">
        <v>0.32334883720930224</v>
      </c>
      <c r="AO165" s="33">
        <v>0.46947468054898261</v>
      </c>
      <c r="AP165" s="33">
        <v>0.47648073605520408</v>
      </c>
      <c r="AQ165" s="33">
        <v>0.85922102299389957</v>
      </c>
      <c r="AR165" s="33">
        <v>0.46807033780657104</v>
      </c>
      <c r="AS165" s="33">
        <v>0.78214890016920469</v>
      </c>
      <c r="AT165" s="33">
        <v>0.88449367088607589</v>
      </c>
      <c r="AU165" s="33">
        <v>1.1273957158962414E-2</v>
      </c>
      <c r="AV165" s="33">
        <v>0</v>
      </c>
      <c r="AW165" s="33">
        <v>1</v>
      </c>
      <c r="AX165" s="33">
        <v>1</v>
      </c>
      <c r="AY165" s="33">
        <v>1</v>
      </c>
      <c r="AZ165" s="33">
        <v>1</v>
      </c>
      <c r="BA165" s="33">
        <v>0.625</v>
      </c>
      <c r="BB165" s="33">
        <v>0.62264150943396246</v>
      </c>
      <c r="BC165" s="33">
        <v>0.10812672176308526</v>
      </c>
      <c r="BD165" s="33">
        <v>0.63252604519009614</v>
      </c>
      <c r="BE165" s="33">
        <v>0.76071139854486669</v>
      </c>
      <c r="BF165" s="33">
        <v>0.58360467343420808</v>
      </c>
      <c r="BG165" s="33">
        <v>0.74468085106382986</v>
      </c>
      <c r="BH165" s="33">
        <v>0.3333333333333332</v>
      </c>
    </row>
    <row r="166" spans="1:60" x14ac:dyDescent="0.25">
      <c r="A166" s="34" t="s">
        <v>1195</v>
      </c>
      <c r="B166" s="34" t="s">
        <v>1196</v>
      </c>
      <c r="C166" s="62">
        <f t="shared" si="45"/>
        <v>0.48798342454637927</v>
      </c>
      <c r="D166" s="62">
        <f t="shared" si="45"/>
        <v>0.48922549310814412</v>
      </c>
      <c r="E166" s="62">
        <f t="shared" si="45"/>
        <v>0.48223498086949118</v>
      </c>
      <c r="F166" s="62">
        <f t="shared" si="45"/>
        <v>0.47646415308620471</v>
      </c>
      <c r="G166" s="62">
        <f t="shared" si="45"/>
        <v>0.46730517514102382</v>
      </c>
      <c r="H166" s="62">
        <f t="shared" si="45"/>
        <v>0.4764762758215923</v>
      </c>
      <c r="I166" s="62">
        <f t="shared" si="45"/>
        <v>0.48057646821202821</v>
      </c>
      <c r="J166" s="62">
        <f t="shared" si="45"/>
        <v>0.47562972543959653</v>
      </c>
      <c r="K166" s="62">
        <f t="shared" si="45"/>
        <v>0.46066091008320387</v>
      </c>
      <c r="L166" s="42">
        <f t="shared" si="32"/>
        <v>0.6349248982483664</v>
      </c>
      <c r="M166" s="43">
        <f t="shared" si="33"/>
        <v>0.33683896924948065</v>
      </c>
      <c r="N166" s="43">
        <v>0.44473964377436703</v>
      </c>
      <c r="O166" s="43">
        <v>0.44881469692026305</v>
      </c>
      <c r="P166" s="43">
        <v>0.42551335250508898</v>
      </c>
      <c r="Q166" s="43">
        <v>0.40554179853016997</v>
      </c>
      <c r="R166" s="43">
        <v>0.37219922481157403</v>
      </c>
      <c r="S166" s="43">
        <v>0.40558452520909505</v>
      </c>
      <c r="T166" s="43">
        <v>0.41984652937926903</v>
      </c>
      <c r="U166" s="43">
        <v>0.40259258561266903</v>
      </c>
      <c r="V166" s="43">
        <v>0.34646111619270398</v>
      </c>
      <c r="W166" s="43">
        <f t="shared" si="34"/>
        <v>0.53366069648985603</v>
      </c>
      <c r="X166" s="43">
        <f t="shared" si="44"/>
        <v>0.73618910000687665</v>
      </c>
      <c r="Y166" s="42">
        <f t="shared" si="35"/>
        <v>0.48899731930575996</v>
      </c>
      <c r="Z166" s="42">
        <f t="shared" si="36"/>
        <v>0.31347140144059638</v>
      </c>
      <c r="AA166" s="42">
        <f t="shared" si="37"/>
        <v>0.66862506596983873</v>
      </c>
      <c r="AB166" s="42">
        <f t="shared" si="38"/>
        <v>0.66354899924322919</v>
      </c>
      <c r="AC166" s="42">
        <f t="shared" si="39"/>
        <v>0.72303645246148085</v>
      </c>
      <c r="AD166" s="42">
        <f t="shared" si="40"/>
        <v>0.88888888888888895</v>
      </c>
      <c r="AE166" s="42">
        <f t="shared" si="41"/>
        <v>0.59664195867026049</v>
      </c>
      <c r="AF166" s="42">
        <f t="shared" si="42"/>
        <v>0.40062829310889048</v>
      </c>
      <c r="AG166" s="42">
        <f t="shared" si="43"/>
        <v>0.27304964539007087</v>
      </c>
      <c r="AH166" s="43">
        <v>0.45828971553341713</v>
      </c>
      <c r="AI166" s="43">
        <v>0.54226677049879968</v>
      </c>
      <c r="AJ166" s="43">
        <v>0.46643547188506318</v>
      </c>
      <c r="AK166" s="33">
        <v>0.39891041162227608</v>
      </c>
      <c r="AL166" s="33">
        <v>0.22803239125891667</v>
      </c>
      <c r="AM166" s="33">
        <v>0.86361044122325381</v>
      </c>
      <c r="AN166" s="33">
        <v>0.4573023255813955</v>
      </c>
      <c r="AO166" s="33">
        <v>0.55797444391859929</v>
      </c>
      <c r="AP166" s="33">
        <v>0.63645773433007469</v>
      </c>
      <c r="AQ166" s="33">
        <v>0.82778038479587035</v>
      </c>
      <c r="AR166" s="33">
        <v>0.57172605275335497</v>
      </c>
      <c r="AS166" s="33">
        <v>0.64043993231810492</v>
      </c>
      <c r="AT166" s="33">
        <v>0.77848101265822789</v>
      </c>
      <c r="AU166" s="33">
        <v>0.1691093573844428</v>
      </c>
      <c r="AV166" s="33">
        <v>1</v>
      </c>
      <c r="AW166" s="33">
        <v>1</v>
      </c>
      <c r="AX166" s="33">
        <v>0.66666666666666674</v>
      </c>
      <c r="AY166" s="33">
        <v>1</v>
      </c>
      <c r="AZ166" s="33">
        <v>1</v>
      </c>
      <c r="BA166" s="33">
        <v>0.625</v>
      </c>
      <c r="BB166" s="33">
        <v>0.56828391734052086</v>
      </c>
      <c r="BC166" s="33">
        <v>0.44352617079889795</v>
      </c>
      <c r="BD166" s="33">
        <v>0.39764578541469359</v>
      </c>
      <c r="BE166" s="33">
        <v>0.36103476151980596</v>
      </c>
      <c r="BF166" s="33">
        <v>0.40030645470216436</v>
      </c>
      <c r="BG166" s="33">
        <v>0.21276595744680854</v>
      </c>
      <c r="BH166" s="33">
        <v>0.3333333333333332</v>
      </c>
    </row>
    <row r="167" spans="1:60" x14ac:dyDescent="0.25">
      <c r="A167" s="34" t="s">
        <v>1197</v>
      </c>
      <c r="B167" s="34" t="s">
        <v>1198</v>
      </c>
      <c r="C167" s="62">
        <f t="shared" si="45"/>
        <v>0.6229179221642237</v>
      </c>
      <c r="D167" s="62">
        <f t="shared" si="45"/>
        <v>0.61590488359907636</v>
      </c>
      <c r="E167" s="62">
        <f t="shared" si="45"/>
        <v>0.60087388484673454</v>
      </c>
      <c r="F167" s="62">
        <f t="shared" si="45"/>
        <v>0.58349701675941879</v>
      </c>
      <c r="G167" s="62">
        <f t="shared" si="45"/>
        <v>0.57353564172889815</v>
      </c>
      <c r="H167" s="62">
        <f t="shared" si="45"/>
        <v>0.61156017380918737</v>
      </c>
      <c r="I167" s="62">
        <f t="shared" si="45"/>
        <v>0.58591274904810819</v>
      </c>
      <c r="J167" s="62">
        <f t="shared" si="45"/>
        <v>0.57159219921769222</v>
      </c>
      <c r="K167" s="62">
        <f t="shared" si="45"/>
        <v>0.55491405170551589</v>
      </c>
      <c r="L167" s="42">
        <f t="shared" si="32"/>
        <v>0.56872203545534017</v>
      </c>
      <c r="M167" s="43">
        <f t="shared" si="33"/>
        <v>0.44068916312203388</v>
      </c>
      <c r="N167" s="43">
        <v>0.80400778722546107</v>
      </c>
      <c r="O167" s="43">
        <v>0.78763239240489302</v>
      </c>
      <c r="P167" s="43">
        <v>0.75199506984970199</v>
      </c>
      <c r="Q167" s="43">
        <v>0.70975672893372799</v>
      </c>
      <c r="R167" s="43">
        <v>0.68496547762840199</v>
      </c>
      <c r="S167" s="43">
        <v>0.777409703566878</v>
      </c>
      <c r="T167" s="43">
        <v>0.71570214269777199</v>
      </c>
      <c r="U167" s="43">
        <v>0.68007443354219399</v>
      </c>
      <c r="V167" s="43">
        <v>0.63728888491943203</v>
      </c>
      <c r="W167" s="43">
        <f t="shared" si="34"/>
        <v>0.62560270180186295</v>
      </c>
      <c r="X167" s="43">
        <f t="shared" si="44"/>
        <v>0.51184136910881728</v>
      </c>
      <c r="Y167" s="42">
        <f t="shared" si="35"/>
        <v>0.49350848104541339</v>
      </c>
      <c r="Z167" s="42">
        <f t="shared" si="36"/>
        <v>0.30932080539793172</v>
      </c>
      <c r="AA167" s="42">
        <f t="shared" si="37"/>
        <v>0.7603428407986681</v>
      </c>
      <c r="AB167" s="42">
        <f t="shared" si="38"/>
        <v>0.93923867996543875</v>
      </c>
      <c r="AC167" s="42">
        <f t="shared" si="39"/>
        <v>0.34235249906050397</v>
      </c>
      <c r="AD167" s="42">
        <f t="shared" si="40"/>
        <v>0.66666666666666663</v>
      </c>
      <c r="AE167" s="42">
        <f t="shared" si="41"/>
        <v>0.5265049415992813</v>
      </c>
      <c r="AF167" s="42">
        <f t="shared" si="42"/>
        <v>0.44941910638591165</v>
      </c>
      <c r="AG167" s="42">
        <f t="shared" si="43"/>
        <v>0.43195921985815605</v>
      </c>
      <c r="AH167" s="43">
        <v>0.8264756916102276</v>
      </c>
      <c r="AI167" s="43">
        <v>0.20990806215271593</v>
      </c>
      <c r="AJ167" s="43">
        <v>0.4441416893732969</v>
      </c>
      <c r="AK167" s="33">
        <v>0.57082324455205813</v>
      </c>
      <c r="AL167" s="33">
        <v>4.7818366243805352E-2</v>
      </c>
      <c r="AM167" s="33">
        <v>1</v>
      </c>
      <c r="AN167" s="33">
        <v>0.91981395348837214</v>
      </c>
      <c r="AO167" s="33">
        <v>0.63464268812115476</v>
      </c>
      <c r="AP167" s="33">
        <v>0.27705577918343866</v>
      </c>
      <c r="AQ167" s="33">
        <v>0.9702017832003752</v>
      </c>
      <c r="AR167" s="33">
        <v>0.90409532623785294</v>
      </c>
      <c r="AS167" s="33">
        <v>0.9843485617597294</v>
      </c>
      <c r="AT167" s="33">
        <v>0.92927215189873402</v>
      </c>
      <c r="AU167" s="33">
        <v>2.7057497181511767E-2</v>
      </c>
      <c r="AV167" s="33">
        <v>0</v>
      </c>
      <c r="AW167" s="33">
        <v>1</v>
      </c>
      <c r="AX167" s="33">
        <v>1</v>
      </c>
      <c r="AY167" s="33">
        <v>1</v>
      </c>
      <c r="AZ167" s="33">
        <v>0</v>
      </c>
      <c r="BA167" s="33">
        <v>0.66666666666666663</v>
      </c>
      <c r="BB167" s="33">
        <v>0.38634321653189591</v>
      </c>
      <c r="BC167" s="33">
        <v>0.16804407713498562</v>
      </c>
      <c r="BD167" s="33">
        <v>0.69205790826681102</v>
      </c>
      <c r="BE167" s="33">
        <v>0.64203718674211807</v>
      </c>
      <c r="BF167" s="33">
        <v>0.29553725339973186</v>
      </c>
      <c r="BG167" s="33">
        <v>0.46808510638297879</v>
      </c>
      <c r="BH167" s="33">
        <v>0.39583333333333331</v>
      </c>
    </row>
    <row r="168" spans="1:60" x14ac:dyDescent="0.25">
      <c r="A168" s="34" t="s">
        <v>1199</v>
      </c>
      <c r="B168" s="34" t="s">
        <v>1200</v>
      </c>
      <c r="C168" s="62">
        <f t="shared" si="45"/>
        <v>0.5232094177434784</v>
      </c>
      <c r="D168" s="62">
        <f t="shared" si="45"/>
        <v>0.52436805327018599</v>
      </c>
      <c r="E168" s="62">
        <f t="shared" si="45"/>
        <v>0.51785214970844373</v>
      </c>
      <c r="F168" s="62">
        <f t="shared" si="45"/>
        <v>0.51248254737074928</v>
      </c>
      <c r="G168" s="62">
        <f t="shared" si="45"/>
        <v>0.50397856987876066</v>
      </c>
      <c r="H168" s="62">
        <f t="shared" si="45"/>
        <v>0.51249381811322559</v>
      </c>
      <c r="I168" s="62">
        <f t="shared" si="45"/>
        <v>0.51630806112494931</v>
      </c>
      <c r="J168" s="62">
        <f t="shared" si="45"/>
        <v>0.51170685739513389</v>
      </c>
      <c r="K168" s="62">
        <f t="shared" si="45"/>
        <v>0.49782401133547538</v>
      </c>
      <c r="L168" s="42">
        <f t="shared" si="32"/>
        <v>0.62036846491237252</v>
      </c>
      <c r="M168" s="43">
        <f t="shared" si="33"/>
        <v>0.48846074763852421</v>
      </c>
      <c r="N168" s="43">
        <v>0.44473964377436703</v>
      </c>
      <c r="O168" s="43">
        <v>0.44881469692026305</v>
      </c>
      <c r="P168" s="43">
        <v>0.42551335250508898</v>
      </c>
      <c r="Q168" s="43">
        <v>0.40554179853016997</v>
      </c>
      <c r="R168" s="43">
        <v>0.37219922481157403</v>
      </c>
      <c r="S168" s="43">
        <v>0.40558452520909505</v>
      </c>
      <c r="T168" s="43">
        <v>0.41984652937926903</v>
      </c>
      <c r="U168" s="43">
        <v>0.40259258561266903</v>
      </c>
      <c r="V168" s="43">
        <v>0.34646111619270398</v>
      </c>
      <c r="W168" s="43">
        <f t="shared" si="34"/>
        <v>0.53144826593104189</v>
      </c>
      <c r="X168" s="43">
        <f t="shared" si="44"/>
        <v>0.70928866389370315</v>
      </c>
      <c r="Y168" s="42">
        <f t="shared" si="35"/>
        <v>0.48650141714352624</v>
      </c>
      <c r="Z168" s="42">
        <f t="shared" si="36"/>
        <v>0.32315936994581906</v>
      </c>
      <c r="AA168" s="42">
        <f t="shared" si="37"/>
        <v>0.47464053472411949</v>
      </c>
      <c r="AB168" s="42">
        <f t="shared" si="38"/>
        <v>0.84149174191070264</v>
      </c>
      <c r="AC168" s="42">
        <f t="shared" si="39"/>
        <v>0.72604284103720451</v>
      </c>
      <c r="AD168" s="42">
        <f t="shared" si="40"/>
        <v>0.77777777777777779</v>
      </c>
      <c r="AE168" s="42">
        <f t="shared" si="41"/>
        <v>0.62404537286612749</v>
      </c>
      <c r="AF168" s="42">
        <f t="shared" si="42"/>
        <v>0.49088426123449524</v>
      </c>
      <c r="AG168" s="42">
        <f t="shared" si="43"/>
        <v>0.48603723404255322</v>
      </c>
      <c r="AH168" s="43">
        <v>0.43122881892471399</v>
      </c>
      <c r="AI168" s="43">
        <v>0.53607825638498285</v>
      </c>
      <c r="AJ168" s="43">
        <v>0.49219717612088182</v>
      </c>
      <c r="AK168" s="33">
        <v>0.46700968523002429</v>
      </c>
      <c r="AL168" s="33">
        <v>0.17930905466161387</v>
      </c>
      <c r="AM168" s="33">
        <v>0.69314759796680969</v>
      </c>
      <c r="AN168" s="33">
        <v>0.32334883720930224</v>
      </c>
      <c r="AO168" s="33">
        <v>4.3539990534784787E-2</v>
      </c>
      <c r="AP168" s="33">
        <v>0.6583093732029901</v>
      </c>
      <c r="AQ168" s="33">
        <v>0.6548568747067105</v>
      </c>
      <c r="AR168" s="33">
        <v>0.82993984266543264</v>
      </c>
      <c r="AS168" s="33">
        <v>0.82064297800338404</v>
      </c>
      <c r="AT168" s="33">
        <v>0.87389240506329113</v>
      </c>
      <c r="AU168" s="33">
        <v>0.17812852311161337</v>
      </c>
      <c r="AV168" s="33">
        <v>1</v>
      </c>
      <c r="AW168" s="33">
        <v>1</v>
      </c>
      <c r="AX168" s="33">
        <v>0.33333333333333343</v>
      </c>
      <c r="AY168" s="33">
        <v>1</v>
      </c>
      <c r="AZ168" s="33">
        <v>1</v>
      </c>
      <c r="BA168" s="33">
        <v>0.625</v>
      </c>
      <c r="BB168" s="33">
        <v>0.62309074573225487</v>
      </c>
      <c r="BC168" s="33">
        <v>0.63705234159779611</v>
      </c>
      <c r="BD168" s="33">
        <v>0.37870382898119337</v>
      </c>
      <c r="BE168" s="33">
        <v>0.37202910266774453</v>
      </c>
      <c r="BF168" s="33">
        <v>0.57575177169124703</v>
      </c>
      <c r="BG168" s="33">
        <v>0.65957446808510656</v>
      </c>
      <c r="BH168" s="33">
        <v>0.31249999999999989</v>
      </c>
    </row>
    <row r="169" spans="1:60" x14ac:dyDescent="0.25">
      <c r="A169" s="34" t="s">
        <v>1201</v>
      </c>
      <c r="B169" s="34" t="s">
        <v>1202</v>
      </c>
      <c r="C169" s="62">
        <f t="shared" si="45"/>
        <v>0.64592834489922202</v>
      </c>
      <c r="D169" s="62">
        <f t="shared" si="45"/>
        <v>0.63916782978498399</v>
      </c>
      <c r="E169" s="62">
        <f t="shared" si="45"/>
        <v>0.62469681804989308</v>
      </c>
      <c r="F169" s="62">
        <f t="shared" si="45"/>
        <v>0.60800119864848634</v>
      </c>
      <c r="G169" s="62">
        <f t="shared" si="45"/>
        <v>0.59844784344521917</v>
      </c>
      <c r="H169" s="62">
        <f t="shared" si="45"/>
        <v>0.63498231091927126</v>
      </c>
      <c r="I169" s="62">
        <f t="shared" si="45"/>
        <v>0.61031994764055186</v>
      </c>
      <c r="J169" s="62">
        <f t="shared" si="45"/>
        <v>0.59658556066784962</v>
      </c>
      <c r="K169" s="62">
        <f t="shared" si="45"/>
        <v>0.58062577773561386</v>
      </c>
      <c r="L169" s="42">
        <f t="shared" si="32"/>
        <v>0.56543428917940575</v>
      </c>
      <c r="M169" s="43">
        <f t="shared" si="33"/>
        <v>0.53434616472465102</v>
      </c>
      <c r="N169" s="43">
        <v>0.80400778722546107</v>
      </c>
      <c r="O169" s="43">
        <v>0.78763239240489302</v>
      </c>
      <c r="P169" s="43">
        <v>0.75199506984970199</v>
      </c>
      <c r="Q169" s="43">
        <v>0.70975672893372799</v>
      </c>
      <c r="R169" s="43">
        <v>0.68496547762840199</v>
      </c>
      <c r="S169" s="43">
        <v>0.777409703566878</v>
      </c>
      <c r="T169" s="43">
        <v>0.71570214269777199</v>
      </c>
      <c r="U169" s="43">
        <v>0.68007443354219399</v>
      </c>
      <c r="V169" s="43">
        <v>0.63728888491943203</v>
      </c>
      <c r="W169" s="43">
        <f t="shared" si="34"/>
        <v>0.56960853638281983</v>
      </c>
      <c r="X169" s="43">
        <f t="shared" si="44"/>
        <v>0.56126004197599155</v>
      </c>
      <c r="Y169" s="42">
        <f t="shared" si="35"/>
        <v>0.52729532406591184</v>
      </c>
      <c r="Z169" s="42">
        <f t="shared" si="36"/>
        <v>0.39764252136431422</v>
      </c>
      <c r="AA169" s="42">
        <f t="shared" si="37"/>
        <v>0.55104247963534236</v>
      </c>
      <c r="AB169" s="42">
        <f t="shared" si="38"/>
        <v>0.8024538204657109</v>
      </c>
      <c r="AC169" s="42">
        <f t="shared" si="39"/>
        <v>5.5242390078917798E-2</v>
      </c>
      <c r="AD169" s="42">
        <f t="shared" si="40"/>
        <v>1</v>
      </c>
      <c r="AE169" s="42">
        <f t="shared" si="41"/>
        <v>0.6285377358490567</v>
      </c>
      <c r="AF169" s="42">
        <f t="shared" si="42"/>
        <v>0.53079339327908914</v>
      </c>
      <c r="AG169" s="42">
        <f t="shared" si="43"/>
        <v>0.53789893617021289</v>
      </c>
      <c r="AH169" s="43">
        <v>0.51177877546644401</v>
      </c>
      <c r="AI169" s="43">
        <v>0.46644110805157862</v>
      </c>
      <c r="AJ169" s="43">
        <v>0.60366608867971283</v>
      </c>
      <c r="AK169" s="33">
        <v>0.60895883777239701</v>
      </c>
      <c r="AL169" s="33">
        <v>0.18632620495623139</v>
      </c>
      <c r="AM169" s="33">
        <v>0.71201514330286608</v>
      </c>
      <c r="AN169" s="33">
        <v>0.31032558139534883</v>
      </c>
      <c r="AO169" s="33">
        <v>0.52342640795078088</v>
      </c>
      <c r="AP169" s="33">
        <v>0.46601495112133406</v>
      </c>
      <c r="AQ169" s="33">
        <v>0.74343031440638185</v>
      </c>
      <c r="AR169" s="33">
        <v>0.82230448866265615</v>
      </c>
      <c r="AS169" s="33">
        <v>0.76417089678510985</v>
      </c>
      <c r="AT169" s="33">
        <v>0.82088607594936691</v>
      </c>
      <c r="AU169" s="33">
        <v>0.1657271702367534</v>
      </c>
      <c r="AV169" s="33">
        <v>0</v>
      </c>
      <c r="AW169" s="33">
        <v>0</v>
      </c>
      <c r="AX169" s="33">
        <v>1</v>
      </c>
      <c r="AY169" s="33">
        <v>1</v>
      </c>
      <c r="AZ169" s="33">
        <v>1</v>
      </c>
      <c r="BA169" s="33">
        <v>0.625</v>
      </c>
      <c r="BB169" s="33">
        <v>0.63207547169811329</v>
      </c>
      <c r="BC169" s="33">
        <v>0.44559228650137761</v>
      </c>
      <c r="BD169" s="33">
        <v>0.55608172101204167</v>
      </c>
      <c r="BE169" s="33">
        <v>0.63864187550525464</v>
      </c>
      <c r="BF169" s="33">
        <v>0.48285769009768253</v>
      </c>
      <c r="BG169" s="33">
        <v>0.63829787234042579</v>
      </c>
      <c r="BH169" s="33">
        <v>0.43750000000000011</v>
      </c>
    </row>
    <row r="170" spans="1:60" x14ac:dyDescent="0.25">
      <c r="A170" s="34" t="s">
        <v>1203</v>
      </c>
      <c r="B170" s="34" t="s">
        <v>1204</v>
      </c>
      <c r="C170" s="62">
        <f t="shared" si="45"/>
        <v>0.52090414318162259</v>
      </c>
      <c r="D170" s="62">
        <f t="shared" si="45"/>
        <v>0.51858118642574358</v>
      </c>
      <c r="E170" s="62">
        <f t="shared" si="45"/>
        <v>0.51384155291852263</v>
      </c>
      <c r="F170" s="62">
        <f t="shared" si="45"/>
        <v>0.51094037507661427</v>
      </c>
      <c r="G170" s="62">
        <f t="shared" si="45"/>
        <v>0.50740497534946549</v>
      </c>
      <c r="H170" s="62">
        <f t="shared" si="45"/>
        <v>0.51508682399088546</v>
      </c>
      <c r="I170" s="62">
        <f t="shared" si="45"/>
        <v>0.50674683272219578</v>
      </c>
      <c r="J170" s="62">
        <f t="shared" si="45"/>
        <v>0.49889823336690653</v>
      </c>
      <c r="K170" s="62">
        <f t="shared" si="45"/>
        <v>0.50230291423603002</v>
      </c>
      <c r="L170" s="42">
        <f t="shared" si="32"/>
        <v>0.62106795788467384</v>
      </c>
      <c r="M170" s="43">
        <f t="shared" si="33"/>
        <v>0.51792219035263831</v>
      </c>
      <c r="N170" s="43">
        <v>0.40006821432768902</v>
      </c>
      <c r="O170" s="43">
        <v>0.39090988437674701</v>
      </c>
      <c r="P170" s="43">
        <v>0.37165928142151899</v>
      </c>
      <c r="Q170" s="43">
        <v>0.35945986924000001</v>
      </c>
      <c r="R170" s="43">
        <v>0.34410844797072998</v>
      </c>
      <c r="S170" s="43">
        <v>0.37679504468501201</v>
      </c>
      <c r="T170" s="43">
        <v>0.34118653894499601</v>
      </c>
      <c r="U170" s="43">
        <v>0.30451525198196699</v>
      </c>
      <c r="V170" s="43">
        <v>0.32086733999664602</v>
      </c>
      <c r="W170" s="43">
        <f t="shared" si="34"/>
        <v>0.48148371729142742</v>
      </c>
      <c r="X170" s="43">
        <f t="shared" si="44"/>
        <v>0.76065219847792021</v>
      </c>
      <c r="Y170" s="42">
        <f t="shared" si="35"/>
        <v>0.61083322160107822</v>
      </c>
      <c r="Z170" s="42">
        <f t="shared" si="36"/>
        <v>0.56444701454294999</v>
      </c>
      <c r="AA170" s="42">
        <f t="shared" si="37"/>
        <v>0.52104235104564667</v>
      </c>
      <c r="AB170" s="42">
        <f t="shared" si="38"/>
        <v>0.22961228197603467</v>
      </c>
      <c r="AC170" s="42">
        <f t="shared" si="39"/>
        <v>0.75122134535888796</v>
      </c>
      <c r="AD170" s="42">
        <f t="shared" si="40"/>
        <v>0.88888888888888895</v>
      </c>
      <c r="AE170" s="42">
        <f t="shared" si="41"/>
        <v>0.64184636118598382</v>
      </c>
      <c r="AF170" s="42">
        <f t="shared" si="42"/>
        <v>0.57219189843577301</v>
      </c>
      <c r="AG170" s="42">
        <f t="shared" si="43"/>
        <v>0.46365248226950362</v>
      </c>
      <c r="AH170" s="43">
        <v>0.38736833530085163</v>
      </c>
      <c r="AI170" s="43">
        <v>0.6616287285610899</v>
      </c>
      <c r="AJ170" s="43">
        <v>0.78350260094129298</v>
      </c>
      <c r="AK170" s="33">
        <v>0.79358353510895874</v>
      </c>
      <c r="AL170" s="33">
        <v>0.33531049397694124</v>
      </c>
      <c r="AM170" s="33">
        <v>0.56058328677658609</v>
      </c>
      <c r="AN170" s="33">
        <v>0.58939534883720934</v>
      </c>
      <c r="AO170" s="33">
        <v>0.20918125887363942</v>
      </c>
      <c r="AP170" s="33">
        <v>0.43657274295572163</v>
      </c>
      <c r="AQ170" s="33">
        <v>0.80947911778507731</v>
      </c>
      <c r="AR170" s="33">
        <v>0.25798241554835727</v>
      </c>
      <c r="AS170" s="33">
        <v>0</v>
      </c>
      <c r="AT170" s="33">
        <v>0.43085443037974674</v>
      </c>
      <c r="AU170" s="33">
        <v>0.25366403607666416</v>
      </c>
      <c r="AV170" s="33">
        <v>1</v>
      </c>
      <c r="AW170" s="33">
        <v>1</v>
      </c>
      <c r="AX170" s="33">
        <v>0.66666666666666674</v>
      </c>
      <c r="AY170" s="33">
        <v>1</v>
      </c>
      <c r="AZ170" s="33">
        <v>1</v>
      </c>
      <c r="BA170" s="33">
        <v>0.58333333333333326</v>
      </c>
      <c r="BB170" s="33">
        <v>0.70035938903863437</v>
      </c>
      <c r="BC170" s="33">
        <v>0.20592286501377319</v>
      </c>
      <c r="BD170" s="33">
        <v>0.69381680422135028</v>
      </c>
      <c r="BE170" s="33">
        <v>0.6451091350040421</v>
      </c>
      <c r="BF170" s="33">
        <v>0.74391878950392643</v>
      </c>
      <c r="BG170" s="33">
        <v>0.5106382978723405</v>
      </c>
      <c r="BH170" s="33">
        <v>0.4166666666666668</v>
      </c>
    </row>
    <row r="171" spans="1:60" x14ac:dyDescent="0.25">
      <c r="A171" s="34" t="s">
        <v>1205</v>
      </c>
      <c r="B171" s="34" t="s">
        <v>1206</v>
      </c>
      <c r="C171" s="62">
        <f t="shared" si="45"/>
        <v>0.4478873316763336</v>
      </c>
      <c r="D171" s="62">
        <f t="shared" si="45"/>
        <v>0.44518353788869769</v>
      </c>
      <c r="E171" s="62">
        <f t="shared" si="45"/>
        <v>0.43965336004411992</v>
      </c>
      <c r="F171" s="62">
        <f t="shared" si="45"/>
        <v>0.4362591000492676</v>
      </c>
      <c r="G171" s="62">
        <f t="shared" si="45"/>
        <v>0.43211311540123076</v>
      </c>
      <c r="H171" s="62">
        <f t="shared" si="45"/>
        <v>0.44110811797266103</v>
      </c>
      <c r="I171" s="62">
        <f t="shared" si="45"/>
        <v>0.43134010706905374</v>
      </c>
      <c r="J171" s="62">
        <f t="shared" si="45"/>
        <v>0.42209167576367335</v>
      </c>
      <c r="K171" s="62">
        <f t="shared" si="45"/>
        <v>0.42611049405333146</v>
      </c>
      <c r="L171" s="42">
        <f t="shared" si="32"/>
        <v>0.52161211611009495</v>
      </c>
      <c r="M171" s="43">
        <f t="shared" si="33"/>
        <v>0.41191675158405422</v>
      </c>
      <c r="N171" s="43">
        <v>0.40006821432768902</v>
      </c>
      <c r="O171" s="43">
        <v>0.39090988437674701</v>
      </c>
      <c r="P171" s="43">
        <v>0.37165928142151899</v>
      </c>
      <c r="Q171" s="43">
        <v>0.35945986924000001</v>
      </c>
      <c r="R171" s="43">
        <v>0.34410844797072998</v>
      </c>
      <c r="S171" s="43">
        <v>0.37679504468501201</v>
      </c>
      <c r="T171" s="43">
        <v>0.34118653894499601</v>
      </c>
      <c r="U171" s="43">
        <v>0.30451525198196699</v>
      </c>
      <c r="V171" s="43">
        <v>0.32086733999664602</v>
      </c>
      <c r="W171" s="43">
        <f t="shared" si="34"/>
        <v>0.56041191001123702</v>
      </c>
      <c r="X171" s="43">
        <f t="shared" si="44"/>
        <v>0.48281232220895287</v>
      </c>
      <c r="Y171" s="42">
        <f t="shared" si="35"/>
        <v>0.46366447799472743</v>
      </c>
      <c r="Z171" s="42">
        <f t="shared" si="36"/>
        <v>0.20655053416365118</v>
      </c>
      <c r="AA171" s="42">
        <f t="shared" si="37"/>
        <v>0.70238779722416844</v>
      </c>
      <c r="AB171" s="42">
        <f t="shared" si="38"/>
        <v>0.86904483066240124</v>
      </c>
      <c r="AC171" s="42">
        <f t="shared" si="39"/>
        <v>1.6159338594513562E-2</v>
      </c>
      <c r="AD171" s="42">
        <f t="shared" si="40"/>
        <v>1</v>
      </c>
      <c r="AE171" s="42">
        <f t="shared" si="41"/>
        <v>0.43227762803234515</v>
      </c>
      <c r="AF171" s="42">
        <f t="shared" si="42"/>
        <v>0.22321293579222179</v>
      </c>
      <c r="AG171" s="42">
        <f t="shared" si="43"/>
        <v>0.60062056737588665</v>
      </c>
      <c r="AH171" s="43">
        <v>0.15884105666725501</v>
      </c>
      <c r="AI171" s="43">
        <v>0.85365349200605289</v>
      </c>
      <c r="AJ171" s="43">
        <v>0.37849888531087428</v>
      </c>
      <c r="AK171" s="33">
        <v>0.30447941888619856</v>
      </c>
      <c r="AL171" s="33">
        <v>0.10862164944110382</v>
      </c>
      <c r="AM171" s="33">
        <v>0.7784481746521078</v>
      </c>
      <c r="AN171" s="33">
        <v>0.71479069767441872</v>
      </c>
      <c r="AO171" s="33">
        <v>1</v>
      </c>
      <c r="AP171" s="33">
        <v>6.198964922369176E-2</v>
      </c>
      <c r="AQ171" s="33">
        <v>0.95671046457062403</v>
      </c>
      <c r="AR171" s="33">
        <v>0.76226284127718658</v>
      </c>
      <c r="AS171" s="33">
        <v>0.9118020304568526</v>
      </c>
      <c r="AT171" s="33">
        <v>0.93306962025316453</v>
      </c>
      <c r="AU171" s="33">
        <v>4.8478015783540683E-2</v>
      </c>
      <c r="AV171" s="33">
        <v>0</v>
      </c>
      <c r="AW171" s="33">
        <v>0</v>
      </c>
      <c r="AX171" s="33">
        <v>1</v>
      </c>
      <c r="AY171" s="33">
        <v>1</v>
      </c>
      <c r="AZ171" s="33">
        <v>1</v>
      </c>
      <c r="BA171" s="33">
        <v>0.41666666666666652</v>
      </c>
      <c r="BB171" s="33">
        <v>0.44788858939802373</v>
      </c>
      <c r="BC171" s="33">
        <v>0.3863636363636358</v>
      </c>
      <c r="BD171" s="33">
        <v>0.14801785955892305</v>
      </c>
      <c r="BE171" s="33">
        <v>0.10832659660468877</v>
      </c>
      <c r="BF171" s="33">
        <v>0.25014365064163951</v>
      </c>
      <c r="BG171" s="33">
        <v>0.65957446808510656</v>
      </c>
      <c r="BH171" s="33">
        <v>0.54166666666666663</v>
      </c>
    </row>
    <row r="172" spans="1:60" x14ac:dyDescent="0.25">
      <c r="A172" s="34" t="s">
        <v>1207</v>
      </c>
      <c r="B172" s="34" t="s">
        <v>1208</v>
      </c>
      <c r="C172" s="62">
        <f t="shared" si="45"/>
        <v>0.6015953198594427</v>
      </c>
      <c r="D172" s="62">
        <f t="shared" si="45"/>
        <v>0.59433073011967252</v>
      </c>
      <c r="E172" s="62">
        <f t="shared" si="45"/>
        <v>0.57873967948828076</v>
      </c>
      <c r="F172" s="62">
        <f t="shared" si="45"/>
        <v>0.56067723307668993</v>
      </c>
      <c r="G172" s="62">
        <f t="shared" si="45"/>
        <v>0.55030293789581963</v>
      </c>
      <c r="H172" s="62">
        <f t="shared" si="45"/>
        <v>0.58982712493824385</v>
      </c>
      <c r="I172" s="62">
        <f t="shared" si="45"/>
        <v>0.56319085630051091</v>
      </c>
      <c r="J172" s="62">
        <f t="shared" si="45"/>
        <v>0.5482771501074154</v>
      </c>
      <c r="K172" s="62">
        <f t="shared" si="45"/>
        <v>0.53086702280667541</v>
      </c>
      <c r="L172" s="42">
        <f t="shared" si="32"/>
        <v>0.51412427785660908</v>
      </c>
      <c r="M172" s="43">
        <f t="shared" si="33"/>
        <v>0.41832821126814357</v>
      </c>
      <c r="N172" s="43">
        <v>0.80400778722546107</v>
      </c>
      <c r="O172" s="43">
        <v>0.78763239240489302</v>
      </c>
      <c r="P172" s="43">
        <v>0.75199506984970199</v>
      </c>
      <c r="Q172" s="43">
        <v>0.70975672893372799</v>
      </c>
      <c r="R172" s="43">
        <v>0.68496547762840199</v>
      </c>
      <c r="S172" s="43">
        <v>0.777409703566878</v>
      </c>
      <c r="T172" s="43">
        <v>0.71570214269777199</v>
      </c>
      <c r="U172" s="43">
        <v>0.68007443354219399</v>
      </c>
      <c r="V172" s="43">
        <v>0.63728888491943203</v>
      </c>
      <c r="W172" s="43">
        <f t="shared" si="34"/>
        <v>0.53547144450238915</v>
      </c>
      <c r="X172" s="43">
        <f t="shared" si="44"/>
        <v>0.49277711121082896</v>
      </c>
      <c r="Y172" s="42">
        <f t="shared" si="35"/>
        <v>0.53117803634951122</v>
      </c>
      <c r="Z172" s="42">
        <f t="shared" si="36"/>
        <v>0.37623560626555308</v>
      </c>
      <c r="AA172" s="42">
        <f t="shared" si="37"/>
        <v>0.56809129102949285</v>
      </c>
      <c r="AB172" s="42">
        <f t="shared" si="38"/>
        <v>0.66638084436499934</v>
      </c>
      <c r="AC172" s="42">
        <f t="shared" si="39"/>
        <v>1.6535137166478867E-2</v>
      </c>
      <c r="AD172" s="42">
        <f t="shared" si="40"/>
        <v>0.77777777777777779</v>
      </c>
      <c r="AE172" s="42">
        <f t="shared" si="41"/>
        <v>0.6840184186882301</v>
      </c>
      <c r="AF172" s="42">
        <f t="shared" si="42"/>
        <v>0.56427167076323748</v>
      </c>
      <c r="AG172" s="42">
        <f t="shared" si="43"/>
        <v>0.27238475177304966</v>
      </c>
      <c r="AH172" s="43">
        <v>0.65709582845793291</v>
      </c>
      <c r="AI172" s="43">
        <v>0.36249723525990968</v>
      </c>
      <c r="AJ172" s="43">
        <v>0.57394104533069101</v>
      </c>
      <c r="AK172" s="33">
        <v>0.58353510895883776</v>
      </c>
      <c r="AL172" s="33">
        <v>0.16893610357226835</v>
      </c>
      <c r="AM172" s="33">
        <v>0.76782942588044656</v>
      </c>
      <c r="AN172" s="33">
        <v>0.52130232558139522</v>
      </c>
      <c r="AO172" s="33">
        <v>0.38002839564600105</v>
      </c>
      <c r="AP172" s="33">
        <v>0.43783783783783781</v>
      </c>
      <c r="AQ172" s="33">
        <v>0.73345847020178323</v>
      </c>
      <c r="AR172" s="33">
        <v>0.32265155020823694</v>
      </c>
      <c r="AS172" s="33">
        <v>0.94310490693739413</v>
      </c>
      <c r="AT172" s="33">
        <v>0.73338607594936689</v>
      </c>
      <c r="AU172" s="33">
        <v>4.9605411499436598E-2</v>
      </c>
      <c r="AV172" s="33">
        <v>0</v>
      </c>
      <c r="AW172" s="33">
        <v>0</v>
      </c>
      <c r="AX172" s="33">
        <v>0.33333333333333343</v>
      </c>
      <c r="AY172" s="33">
        <v>1</v>
      </c>
      <c r="AZ172" s="33">
        <v>1</v>
      </c>
      <c r="BA172" s="33">
        <v>0.625</v>
      </c>
      <c r="BB172" s="33">
        <v>0.7430368373764602</v>
      </c>
      <c r="BC172" s="33">
        <v>0.24724517906336052</v>
      </c>
      <c r="BD172" s="33">
        <v>0.69259910702205396</v>
      </c>
      <c r="BE172" s="33">
        <v>0.77041228779304782</v>
      </c>
      <c r="BF172" s="33">
        <v>0.54683010917448771</v>
      </c>
      <c r="BG172" s="33">
        <v>0.14893617021276595</v>
      </c>
      <c r="BH172" s="33">
        <v>0.39583333333333331</v>
      </c>
    </row>
    <row r="173" spans="1:60" x14ac:dyDescent="0.25">
      <c r="A173" s="34" t="s">
        <v>1209</v>
      </c>
      <c r="B173" s="34" t="s">
        <v>1210</v>
      </c>
      <c r="C173" s="62">
        <f t="shared" si="45"/>
        <v>0.62307628865175413</v>
      </c>
      <c r="D173" s="62">
        <f t="shared" si="45"/>
        <v>0.61606505287010238</v>
      </c>
      <c r="E173" s="62">
        <f t="shared" si="45"/>
        <v>0.60103805970791646</v>
      </c>
      <c r="F173" s="62">
        <f t="shared" si="45"/>
        <v>0.58366607944422455</v>
      </c>
      <c r="G173" s="62">
        <f t="shared" si="45"/>
        <v>0.57370763988291917</v>
      </c>
      <c r="H173" s="62">
        <f t="shared" si="45"/>
        <v>0.61172148067251464</v>
      </c>
      <c r="I173" s="62">
        <f t="shared" si="45"/>
        <v>0.5860811148840761</v>
      </c>
      <c r="J173" s="62">
        <f t="shared" si="45"/>
        <v>0.57176478199795433</v>
      </c>
      <c r="K173" s="62">
        <f t="shared" si="45"/>
        <v>0.55509181988827949</v>
      </c>
      <c r="L173" s="42">
        <f t="shared" si="32"/>
        <v>0.56401388063005431</v>
      </c>
      <c r="M173" s="43">
        <f t="shared" si="33"/>
        <v>0.447361158062063</v>
      </c>
      <c r="N173" s="43">
        <v>0.80400778722546107</v>
      </c>
      <c r="O173" s="43">
        <v>0.78763239240489302</v>
      </c>
      <c r="P173" s="43">
        <v>0.75199506984970199</v>
      </c>
      <c r="Q173" s="43">
        <v>0.70975672893372799</v>
      </c>
      <c r="R173" s="43">
        <v>0.68496547762840199</v>
      </c>
      <c r="S173" s="43">
        <v>0.777409703566878</v>
      </c>
      <c r="T173" s="43">
        <v>0.71570214269777199</v>
      </c>
      <c r="U173" s="43">
        <v>0.68007443354219399</v>
      </c>
      <c r="V173" s="43">
        <v>0.63728888491943203</v>
      </c>
      <c r="W173" s="43">
        <f t="shared" si="34"/>
        <v>0.58191101457727112</v>
      </c>
      <c r="X173" s="43">
        <f t="shared" si="44"/>
        <v>0.5461167466828375</v>
      </c>
      <c r="Y173" s="42">
        <f t="shared" si="35"/>
        <v>0.50264309831527398</v>
      </c>
      <c r="Z173" s="42">
        <f t="shared" si="36"/>
        <v>0.28775914285178611</v>
      </c>
      <c r="AA173" s="42">
        <f t="shared" si="37"/>
        <v>0.70495799377299606</v>
      </c>
      <c r="AB173" s="42">
        <f t="shared" si="38"/>
        <v>0.8322838233690284</v>
      </c>
      <c r="AC173" s="42">
        <f t="shared" si="39"/>
        <v>0.67756482525366379</v>
      </c>
      <c r="AD173" s="42">
        <f t="shared" si="40"/>
        <v>0.44444444444444448</v>
      </c>
      <c r="AE173" s="42">
        <f t="shared" si="41"/>
        <v>0.51634097035040427</v>
      </c>
      <c r="AF173" s="42">
        <f t="shared" si="42"/>
        <v>0.45278969201065089</v>
      </c>
      <c r="AG173" s="42">
        <f t="shared" si="43"/>
        <v>0.44193262411347517</v>
      </c>
      <c r="AH173" s="43">
        <v>0.50086713165956998</v>
      </c>
      <c r="AI173" s="43">
        <v>0.5339385566476591</v>
      </c>
      <c r="AJ173" s="43">
        <v>0.47312360663859288</v>
      </c>
      <c r="AK173" s="33">
        <v>0.47215496368038734</v>
      </c>
      <c r="AL173" s="33">
        <v>0.10336332202318486</v>
      </c>
      <c r="AM173" s="33">
        <v>0.82459130139657488</v>
      </c>
      <c r="AN173" s="33">
        <v>0.89674418604651152</v>
      </c>
      <c r="AO173" s="33">
        <v>0.68575485092285859</v>
      </c>
      <c r="AP173" s="33">
        <v>0.39022426682001138</v>
      </c>
      <c r="AQ173" s="33">
        <v>0.72747536367902388</v>
      </c>
      <c r="AR173" s="33">
        <v>0.78493752892179558</v>
      </c>
      <c r="AS173" s="33">
        <v>0.87267343485617599</v>
      </c>
      <c r="AT173" s="33">
        <v>0.83924050632911362</v>
      </c>
      <c r="AU173" s="33">
        <v>3.2694475760991333E-2</v>
      </c>
      <c r="AV173" s="33">
        <v>1</v>
      </c>
      <c r="AW173" s="33">
        <v>1</v>
      </c>
      <c r="AX173" s="33">
        <v>0.33333333333333343</v>
      </c>
      <c r="AY173" s="33">
        <v>1</v>
      </c>
      <c r="AZ173" s="33">
        <v>0</v>
      </c>
      <c r="BA173" s="33">
        <v>0.54166666666666663</v>
      </c>
      <c r="BB173" s="33">
        <v>0.49101527403414186</v>
      </c>
      <c r="BC173" s="33">
        <v>0.56473829201101977</v>
      </c>
      <c r="BD173" s="33">
        <v>0.55391692599107023</v>
      </c>
      <c r="BE173" s="33">
        <v>0.35004042037186739</v>
      </c>
      <c r="BF173" s="33">
        <v>0.34246312966864589</v>
      </c>
      <c r="BG173" s="33">
        <v>0.42553191489361697</v>
      </c>
      <c r="BH173" s="33">
        <v>0.45833333333333337</v>
      </c>
    </row>
    <row r="174" spans="1:60" x14ac:dyDescent="0.25">
      <c r="A174" s="34" t="s">
        <v>1211</v>
      </c>
      <c r="B174" s="34" t="s">
        <v>1212</v>
      </c>
      <c r="C174" s="62">
        <f t="shared" si="45"/>
        <v>0.45729363403783524</v>
      </c>
      <c r="D174" s="62">
        <f t="shared" si="45"/>
        <v>0.454645783289014</v>
      </c>
      <c r="E174" s="62">
        <f t="shared" si="45"/>
        <v>0.44923210354277682</v>
      </c>
      <c r="F174" s="62">
        <f t="shared" si="45"/>
        <v>0.44591076263214419</v>
      </c>
      <c r="G174" s="62">
        <f t="shared" si="45"/>
        <v>0.4418553500379292</v>
      </c>
      <c r="H174" s="62">
        <f t="shared" si="45"/>
        <v>0.45065594148614813</v>
      </c>
      <c r="I174" s="62">
        <f t="shared" si="45"/>
        <v>0.44109941489615045</v>
      </c>
      <c r="J174" s="62">
        <f t="shared" si="45"/>
        <v>0.4320599363564846</v>
      </c>
      <c r="K174" s="62">
        <f t="shared" si="45"/>
        <v>0.43598687938716441</v>
      </c>
      <c r="L174" s="42">
        <f t="shared" si="32"/>
        <v>0.48439549460112763</v>
      </c>
      <c r="M174" s="43">
        <f t="shared" si="33"/>
        <v>0.48234721135450664</v>
      </c>
      <c r="N174" s="43">
        <v>0.40006821432768902</v>
      </c>
      <c r="O174" s="43">
        <v>0.39090988437674701</v>
      </c>
      <c r="P174" s="43">
        <v>0.37165928142151899</v>
      </c>
      <c r="Q174" s="43">
        <v>0.35945986924000001</v>
      </c>
      <c r="R174" s="43">
        <v>0.34410844797072998</v>
      </c>
      <c r="S174" s="43">
        <v>0.37679504468501201</v>
      </c>
      <c r="T174" s="43">
        <v>0.34118653894499601</v>
      </c>
      <c r="U174" s="43">
        <v>0.30451525198196699</v>
      </c>
      <c r="V174" s="43">
        <v>0.32086733999664602</v>
      </c>
      <c r="W174" s="43">
        <f t="shared" si="34"/>
        <v>0.59244823242991806</v>
      </c>
      <c r="X174" s="43">
        <f t="shared" si="44"/>
        <v>0.37634275677233719</v>
      </c>
      <c r="Y174" s="42">
        <f t="shared" si="35"/>
        <v>0.58949798933658204</v>
      </c>
      <c r="Z174" s="42">
        <f t="shared" si="36"/>
        <v>0.52857437095098136</v>
      </c>
      <c r="AA174" s="42">
        <f t="shared" si="37"/>
        <v>0.68573194332550491</v>
      </c>
      <c r="AB174" s="42">
        <f t="shared" si="38"/>
        <v>0.56598862610660372</v>
      </c>
      <c r="AC174" s="42">
        <f t="shared" si="39"/>
        <v>3.5325065764750106E-2</v>
      </c>
      <c r="AD174" s="42">
        <f t="shared" si="40"/>
        <v>0.44444444444444448</v>
      </c>
      <c r="AE174" s="42">
        <f t="shared" si="41"/>
        <v>0.64925876010781702</v>
      </c>
      <c r="AF174" s="42">
        <f t="shared" si="42"/>
        <v>0.55467669221255933</v>
      </c>
      <c r="AG174" s="42">
        <f t="shared" si="43"/>
        <v>0.41001773049645396</v>
      </c>
      <c r="AH174" s="43">
        <v>0.63162798728087066</v>
      </c>
      <c r="AI174" s="43">
        <v>0.41925389254458023</v>
      </c>
      <c r="AJ174" s="43">
        <v>0.71761208818429512</v>
      </c>
      <c r="AK174" s="33">
        <v>0.78783292978208219</v>
      </c>
      <c r="AL174" s="33">
        <v>0.26931581211988043</v>
      </c>
      <c r="AM174" s="33">
        <v>0.73308070638690515</v>
      </c>
      <c r="AN174" s="33">
        <v>0.68260465116279068</v>
      </c>
      <c r="AO174" s="33">
        <v>0.59110269758637013</v>
      </c>
      <c r="AP174" s="33">
        <v>0.62553191489361692</v>
      </c>
      <c r="AQ174" s="33">
        <v>0.79633974659784135</v>
      </c>
      <c r="AR174" s="33">
        <v>0.47292919944470158</v>
      </c>
      <c r="AS174" s="33">
        <v>0.66032148900169185</v>
      </c>
      <c r="AT174" s="33">
        <v>0.56471518987341762</v>
      </c>
      <c r="AU174" s="33">
        <v>0.10597519729425031</v>
      </c>
      <c r="AV174" s="33">
        <v>0</v>
      </c>
      <c r="AW174" s="33">
        <v>0</v>
      </c>
      <c r="AX174" s="33">
        <v>0.33333333333333343</v>
      </c>
      <c r="AY174" s="33">
        <v>0</v>
      </c>
      <c r="AZ174" s="33">
        <v>1</v>
      </c>
      <c r="BA174" s="33">
        <v>0.58333333333333326</v>
      </c>
      <c r="BB174" s="33">
        <v>0.71518418688230079</v>
      </c>
      <c r="BC174" s="33">
        <v>0.22451790633608718</v>
      </c>
      <c r="BD174" s="33">
        <v>0.76471384115816543</v>
      </c>
      <c r="BE174" s="33">
        <v>0.51754244139046091</v>
      </c>
      <c r="BF174" s="33">
        <v>0.71193257996552395</v>
      </c>
      <c r="BG174" s="33">
        <v>0.3617021276595746</v>
      </c>
      <c r="BH174" s="33">
        <v>0.45833333333333337</v>
      </c>
    </row>
    <row r="175" spans="1:60" x14ac:dyDescent="0.25">
      <c r="A175" s="34" t="s">
        <v>1213</v>
      </c>
      <c r="B175" s="34" t="s">
        <v>1214</v>
      </c>
      <c r="C175" s="62">
        <f t="shared" si="45"/>
        <v>0.62690126940209812</v>
      </c>
      <c r="D175" s="62">
        <f t="shared" si="45"/>
        <v>0.61993329436783762</v>
      </c>
      <c r="E175" s="62">
        <f t="shared" si="45"/>
        <v>0.60500238785923388</v>
      </c>
      <c r="F175" s="62">
        <f t="shared" si="45"/>
        <v>0.5877475924167701</v>
      </c>
      <c r="G175" s="62">
        <f t="shared" si="45"/>
        <v>0.57785949516984414</v>
      </c>
      <c r="H175" s="62">
        <f t="shared" si="45"/>
        <v>0.61561701569570959</v>
      </c>
      <c r="I175" s="62">
        <f t="shared" si="45"/>
        <v>0.59014592544698596</v>
      </c>
      <c r="J175" s="62">
        <f t="shared" si="45"/>
        <v>0.57593064342079081</v>
      </c>
      <c r="K175" s="62">
        <f t="shared" si="45"/>
        <v>0.55938186295660319</v>
      </c>
      <c r="L175" s="42">
        <f t="shared" si="32"/>
        <v>0.52066211767747417</v>
      </c>
      <c r="M175" s="43">
        <f t="shared" si="33"/>
        <v>0.51136879334271756</v>
      </c>
      <c r="N175" s="43">
        <v>0.80400778722546107</v>
      </c>
      <c r="O175" s="43">
        <v>0.78763239240489302</v>
      </c>
      <c r="P175" s="43">
        <v>0.75199506984970199</v>
      </c>
      <c r="Q175" s="43">
        <v>0.70975672893372799</v>
      </c>
      <c r="R175" s="43">
        <v>0.68496547762840199</v>
      </c>
      <c r="S175" s="43">
        <v>0.777409703566878</v>
      </c>
      <c r="T175" s="43">
        <v>0.71570214269777199</v>
      </c>
      <c r="U175" s="43">
        <v>0.68007443354219399</v>
      </c>
      <c r="V175" s="43">
        <v>0.63728888491943203</v>
      </c>
      <c r="W175" s="43">
        <f t="shared" si="34"/>
        <v>0.57157497932694912</v>
      </c>
      <c r="X175" s="43">
        <f t="shared" si="44"/>
        <v>0.46974925602799927</v>
      </c>
      <c r="Y175" s="42">
        <f t="shared" si="35"/>
        <v>0.55719859926489601</v>
      </c>
      <c r="Z175" s="42">
        <f t="shared" si="36"/>
        <v>0.59259210404440343</v>
      </c>
      <c r="AA175" s="42">
        <f t="shared" si="37"/>
        <v>0.43159983454230383</v>
      </c>
      <c r="AB175" s="42">
        <f t="shared" si="38"/>
        <v>0.70490937945619303</v>
      </c>
      <c r="AC175" s="42">
        <f t="shared" si="39"/>
        <v>5.7121382938744865E-2</v>
      </c>
      <c r="AD175" s="42">
        <f t="shared" si="40"/>
        <v>0.77777777777777779</v>
      </c>
      <c r="AE175" s="42">
        <f t="shared" si="41"/>
        <v>0.57434860736747528</v>
      </c>
      <c r="AF175" s="42">
        <f t="shared" si="42"/>
        <v>0.67810106186274011</v>
      </c>
      <c r="AG175" s="42">
        <f t="shared" si="43"/>
        <v>0.34463652482269508</v>
      </c>
      <c r="AH175" s="43">
        <v>0.95524608854745274</v>
      </c>
      <c r="AI175" s="43">
        <v>6.7600638154839784E-2</v>
      </c>
      <c r="AJ175" s="43">
        <v>0.64874907109239544</v>
      </c>
      <c r="AK175" s="33">
        <v>0.86470944309927344</v>
      </c>
      <c r="AL175" s="33">
        <v>0.32047476498953337</v>
      </c>
      <c r="AM175" s="33">
        <v>0.2793989856241646</v>
      </c>
      <c r="AN175" s="33">
        <v>0.12186046511627928</v>
      </c>
      <c r="AO175" s="33">
        <v>0.35210601041173717</v>
      </c>
      <c r="AP175" s="33">
        <v>0.65439907993099489</v>
      </c>
      <c r="AQ175" s="33">
        <v>0.75023463162834336</v>
      </c>
      <c r="AR175" s="33">
        <v>0.59798704303563166</v>
      </c>
      <c r="AS175" s="33">
        <v>0.9043993231810491</v>
      </c>
      <c r="AT175" s="33">
        <v>0.61234177215189867</v>
      </c>
      <c r="AU175" s="33">
        <v>0.1713641488162346</v>
      </c>
      <c r="AV175" s="33">
        <v>0</v>
      </c>
      <c r="AW175" s="33">
        <v>0</v>
      </c>
      <c r="AX175" s="33">
        <v>0.33333333333333343</v>
      </c>
      <c r="AY175" s="33">
        <v>1</v>
      </c>
      <c r="AZ175" s="33">
        <v>1</v>
      </c>
      <c r="BA175" s="33">
        <v>0.49999999999999989</v>
      </c>
      <c r="BB175" s="33">
        <v>0.64869721473495079</v>
      </c>
      <c r="BC175" s="33">
        <v>0.42975206611570183</v>
      </c>
      <c r="BD175" s="33">
        <v>0.89230144770667041</v>
      </c>
      <c r="BE175" s="33">
        <v>0.67113985448666136</v>
      </c>
      <c r="BF175" s="33">
        <v>0.71921087914192683</v>
      </c>
      <c r="BG175" s="33">
        <v>8.5106382978723388E-2</v>
      </c>
      <c r="BH175" s="33">
        <v>0.60416666666666674</v>
      </c>
    </row>
    <row r="176" spans="1:60" x14ac:dyDescent="0.25">
      <c r="A176" s="34" t="s">
        <v>1215</v>
      </c>
      <c r="B176" s="34" t="s">
        <v>1216</v>
      </c>
      <c r="C176" s="62">
        <f t="shared" si="45"/>
        <v>0.60449171704615046</v>
      </c>
      <c r="D176" s="62">
        <f t="shared" si="45"/>
        <v>0.59936888847565939</v>
      </c>
      <c r="E176" s="62">
        <f t="shared" si="45"/>
        <v>0.58548963570455548</v>
      </c>
      <c r="F176" s="62">
        <f t="shared" si="45"/>
        <v>0.5792700310177985</v>
      </c>
      <c r="G176" s="62">
        <f t="shared" si="45"/>
        <v>0.57082956918255157</v>
      </c>
      <c r="H176" s="62">
        <f t="shared" si="45"/>
        <v>0.59904008610594017</v>
      </c>
      <c r="I176" s="62">
        <f t="shared" si="45"/>
        <v>0.59608738280080775</v>
      </c>
      <c r="J176" s="62">
        <f t="shared" si="45"/>
        <v>0.58311886686789527</v>
      </c>
      <c r="K176" s="62">
        <f t="shared" si="45"/>
        <v>0.56256886117053284</v>
      </c>
      <c r="L176" s="42">
        <f t="shared" si="32"/>
        <v>0.57897116079138922</v>
      </c>
      <c r="M176" s="43">
        <f t="shared" si="33"/>
        <v>0.58626542602221277</v>
      </c>
      <c r="N176" s="43">
        <v>0.645999964299666</v>
      </c>
      <c r="O176" s="43">
        <v>0.63151756851923702</v>
      </c>
      <c r="P176" s="43">
        <v>0.59116798496768996</v>
      </c>
      <c r="Q176" s="43">
        <v>0.57249153040914702</v>
      </c>
      <c r="R176" s="43">
        <v>0.54646540331882498</v>
      </c>
      <c r="S176" s="43">
        <v>0.63058093867121201</v>
      </c>
      <c r="T176" s="43">
        <v>0.62213001030815607</v>
      </c>
      <c r="U176" s="43">
        <v>0.58409595494647504</v>
      </c>
      <c r="V176" s="43">
        <v>0.52013115319376302</v>
      </c>
      <c r="W176" s="43">
        <f t="shared" si="34"/>
        <v>0.58782612593612171</v>
      </c>
      <c r="X176" s="43">
        <f t="shared" si="44"/>
        <v>0.57011619564665672</v>
      </c>
      <c r="Y176" s="42">
        <f t="shared" si="35"/>
        <v>0.57073400606042668</v>
      </c>
      <c r="Z176" s="42">
        <f t="shared" si="36"/>
        <v>0.38700576726170899</v>
      </c>
      <c r="AA176" s="42">
        <f t="shared" si="37"/>
        <v>0.67079985559730759</v>
      </c>
      <c r="AB176" s="42">
        <f t="shared" si="38"/>
        <v>0.72276487482504359</v>
      </c>
      <c r="AC176" s="42">
        <f t="shared" si="39"/>
        <v>0.37579857196542643</v>
      </c>
      <c r="AD176" s="42">
        <f t="shared" si="40"/>
        <v>0.77777777777777779</v>
      </c>
      <c r="AE176" s="42">
        <f t="shared" si="41"/>
        <v>0.55677223719676583</v>
      </c>
      <c r="AF176" s="42">
        <f t="shared" si="42"/>
        <v>0.56171524920754601</v>
      </c>
      <c r="AG176" s="42">
        <f t="shared" si="43"/>
        <v>0.61081560283687952</v>
      </c>
      <c r="AH176" s="43">
        <v>0.58672903365687845</v>
      </c>
      <c r="AI176" s="43">
        <v>0.4472465787775598</v>
      </c>
      <c r="AJ176" s="43">
        <v>0.67822640574684179</v>
      </c>
      <c r="AK176" s="33">
        <v>0.61743341404358354</v>
      </c>
      <c r="AL176" s="33">
        <v>0.15657812047983449</v>
      </c>
      <c r="AM176" s="33">
        <v>0.7986500782277719</v>
      </c>
      <c r="AN176" s="33">
        <v>0.77972093023255817</v>
      </c>
      <c r="AO176" s="33">
        <v>0.54803596781826791</v>
      </c>
      <c r="AP176" s="33">
        <v>0.46785508913168483</v>
      </c>
      <c r="AQ176" s="33">
        <v>0.75973721257625526</v>
      </c>
      <c r="AR176" s="33">
        <v>0.66844053678852389</v>
      </c>
      <c r="AS176" s="33">
        <v>0.92153130287648044</v>
      </c>
      <c r="AT176" s="33">
        <v>0.57832278481012644</v>
      </c>
      <c r="AU176" s="33">
        <v>0.12739571589627924</v>
      </c>
      <c r="AV176" s="33">
        <v>1</v>
      </c>
      <c r="AW176" s="33">
        <v>0</v>
      </c>
      <c r="AX176" s="33">
        <v>0.33333333333333343</v>
      </c>
      <c r="AY176" s="33">
        <v>1</v>
      </c>
      <c r="AZ176" s="33">
        <v>1</v>
      </c>
      <c r="BA176" s="33">
        <v>0.37500000000000028</v>
      </c>
      <c r="BB176" s="33">
        <v>0.73854447439353144</v>
      </c>
      <c r="BC176" s="33">
        <v>0.25344352617079852</v>
      </c>
      <c r="BD176" s="33">
        <v>0.71735895007441486</v>
      </c>
      <c r="BE176" s="33">
        <v>0.72271624898949072</v>
      </c>
      <c r="BF176" s="33">
        <v>0.55334227159547988</v>
      </c>
      <c r="BG176" s="33">
        <v>0.63829787234042579</v>
      </c>
      <c r="BH176" s="33">
        <v>0.58333333333333326</v>
      </c>
    </row>
    <row r="177" spans="1:60" x14ac:dyDescent="0.25">
      <c r="A177" s="34" t="s">
        <v>1217</v>
      </c>
      <c r="B177" s="34" t="s">
        <v>1218</v>
      </c>
      <c r="C177" s="62">
        <f t="shared" si="45"/>
        <v>0.52012641851976438</v>
      </c>
      <c r="D177" s="62">
        <f t="shared" si="45"/>
        <v>0.5212919064373549</v>
      </c>
      <c r="E177" s="62">
        <f t="shared" si="45"/>
        <v>0.51473706431962307</v>
      </c>
      <c r="F177" s="62">
        <f t="shared" si="45"/>
        <v>0.50933462260712214</v>
      </c>
      <c r="G177" s="62">
        <f t="shared" si="45"/>
        <v>0.50077719129745535</v>
      </c>
      <c r="H177" s="62">
        <f t="shared" si="45"/>
        <v>0.50934596300648083</v>
      </c>
      <c r="I177" s="62">
        <f t="shared" si="45"/>
        <v>0.51318360302072374</v>
      </c>
      <c r="J177" s="62">
        <f t="shared" si="45"/>
        <v>0.50855413117182635</v>
      </c>
      <c r="K177" s="62">
        <f t="shared" si="45"/>
        <v>0.49458279659615217</v>
      </c>
      <c r="L177" s="42">
        <f t="shared" si="32"/>
        <v>0.51352943332832046</v>
      </c>
      <c r="M177" s="43">
        <f t="shared" si="33"/>
        <v>0.59168289194521839</v>
      </c>
      <c r="N177" s="43">
        <v>0.44473964377436703</v>
      </c>
      <c r="O177" s="43">
        <v>0.44881469692026305</v>
      </c>
      <c r="P177" s="43">
        <v>0.42551335250508898</v>
      </c>
      <c r="Q177" s="43">
        <v>0.40554179853016997</v>
      </c>
      <c r="R177" s="43">
        <v>0.37219922481157403</v>
      </c>
      <c r="S177" s="43">
        <v>0.40558452520909505</v>
      </c>
      <c r="T177" s="43">
        <v>0.41984652937926903</v>
      </c>
      <c r="U177" s="43">
        <v>0.40259258561266903</v>
      </c>
      <c r="V177" s="43">
        <v>0.34646111619270398</v>
      </c>
      <c r="W177" s="43">
        <f t="shared" si="34"/>
        <v>0.5792037462913634</v>
      </c>
      <c r="X177" s="43">
        <f t="shared" si="44"/>
        <v>0.44785512036527747</v>
      </c>
      <c r="Y177" s="42">
        <f t="shared" si="35"/>
        <v>0.54023632682110645</v>
      </c>
      <c r="Z177" s="42">
        <f t="shared" si="36"/>
        <v>0.37897737807570292</v>
      </c>
      <c r="AA177" s="42">
        <f t="shared" si="37"/>
        <v>0.56639239244799522</v>
      </c>
      <c r="AB177" s="42">
        <f t="shared" si="38"/>
        <v>0.83120888782064883</v>
      </c>
      <c r="AC177" s="42">
        <f t="shared" si="39"/>
        <v>8.1548290116497321E-2</v>
      </c>
      <c r="AD177" s="42">
        <f t="shared" si="40"/>
        <v>0.66666666666666663</v>
      </c>
      <c r="AE177" s="42">
        <f t="shared" si="41"/>
        <v>0.5953504043126685</v>
      </c>
      <c r="AF177" s="42">
        <f t="shared" si="42"/>
        <v>0.5707771314081671</v>
      </c>
      <c r="AG177" s="42">
        <f t="shared" si="43"/>
        <v>0.61258865248226968</v>
      </c>
      <c r="AH177" s="43">
        <v>0.83831048405316344</v>
      </c>
      <c r="AI177" s="43">
        <v>0.1769984468684172</v>
      </c>
      <c r="AJ177" s="43">
        <v>0.60540004954173898</v>
      </c>
      <c r="AK177" s="33">
        <v>0.63075060532687655</v>
      </c>
      <c r="AL177" s="33">
        <v>0.12720415082452932</v>
      </c>
      <c r="AM177" s="33">
        <v>0.83050894427293476</v>
      </c>
      <c r="AN177" s="33">
        <v>0.41246511627906968</v>
      </c>
      <c r="AO177" s="33">
        <v>0.27591102697586389</v>
      </c>
      <c r="AP177" s="33">
        <v>0.7680276020701553</v>
      </c>
      <c r="AQ177" s="33">
        <v>0.54504927264195213</v>
      </c>
      <c r="AR177" s="33">
        <v>0.86603424340583068</v>
      </c>
      <c r="AS177" s="33">
        <v>0.91983925549915369</v>
      </c>
      <c r="AT177" s="33">
        <v>0.70775316455696213</v>
      </c>
      <c r="AU177" s="33">
        <v>0.24464487034949195</v>
      </c>
      <c r="AV177" s="33">
        <v>0</v>
      </c>
      <c r="AW177" s="33">
        <v>0</v>
      </c>
      <c r="AX177" s="33">
        <v>0</v>
      </c>
      <c r="AY177" s="33">
        <v>1</v>
      </c>
      <c r="AZ177" s="33">
        <v>1</v>
      </c>
      <c r="BA177" s="33">
        <v>0.58333333333333326</v>
      </c>
      <c r="BB177" s="33">
        <v>0.60736747529200374</v>
      </c>
      <c r="BC177" s="33">
        <v>0.44077134986225969</v>
      </c>
      <c r="BD177" s="33">
        <v>0.62576106074956039</v>
      </c>
      <c r="BE177" s="33">
        <v>0.46499595796281323</v>
      </c>
      <c r="BF177" s="33">
        <v>0.75158015705803494</v>
      </c>
      <c r="BG177" s="33">
        <v>0.80851063829787262</v>
      </c>
      <c r="BH177" s="33">
        <v>0.4166666666666668</v>
      </c>
    </row>
    <row r="178" spans="1:60" x14ac:dyDescent="0.25">
      <c r="A178" s="34" t="s">
        <v>1219</v>
      </c>
      <c r="B178" s="34" t="s">
        <v>1220</v>
      </c>
      <c r="C178" s="62">
        <f t="shared" si="45"/>
        <v>0.49242643012300441</v>
      </c>
      <c r="D178" s="62">
        <f t="shared" si="45"/>
        <v>0.48996847818470696</v>
      </c>
      <c r="E178" s="62">
        <f t="shared" si="45"/>
        <v>0.48494928003413379</v>
      </c>
      <c r="F178" s="62">
        <f t="shared" si="45"/>
        <v>0.48187418439187735</v>
      </c>
      <c r="G178" s="62">
        <f t="shared" si="45"/>
        <v>0.47812390832220208</v>
      </c>
      <c r="H178" s="62">
        <f t="shared" si="45"/>
        <v>0.48626854612335674</v>
      </c>
      <c r="I178" s="62">
        <f t="shared" si="45"/>
        <v>0.47742540273207379</v>
      </c>
      <c r="J178" s="62">
        <f t="shared" si="45"/>
        <v>0.4690864631989779</v>
      </c>
      <c r="K178" s="62">
        <f t="shared" si="45"/>
        <v>0.47270591317426353</v>
      </c>
      <c r="L178" s="42">
        <f t="shared" si="32"/>
        <v>0.53128021476307941</v>
      </c>
      <c r="M178" s="43">
        <f t="shared" si="33"/>
        <v>0.53398326286023168</v>
      </c>
      <c r="N178" s="43">
        <v>0.40006821432768902</v>
      </c>
      <c r="O178" s="43">
        <v>0.39090988437674701</v>
      </c>
      <c r="P178" s="43">
        <v>0.37165928142151899</v>
      </c>
      <c r="Q178" s="43">
        <v>0.35945986924000001</v>
      </c>
      <c r="R178" s="43">
        <v>0.34410844797072998</v>
      </c>
      <c r="S178" s="43">
        <v>0.37679504468501201</v>
      </c>
      <c r="T178" s="43">
        <v>0.34118653894499601</v>
      </c>
      <c r="U178" s="43">
        <v>0.30451525198196699</v>
      </c>
      <c r="V178" s="43">
        <v>0.32086733999664602</v>
      </c>
      <c r="W178" s="43">
        <f t="shared" si="34"/>
        <v>0.56832138702580504</v>
      </c>
      <c r="X178" s="43">
        <f t="shared" si="44"/>
        <v>0.49423904250035378</v>
      </c>
      <c r="Y178" s="42">
        <f t="shared" si="35"/>
        <v>0.53339041931042741</v>
      </c>
      <c r="Z178" s="42">
        <f t="shared" si="36"/>
        <v>0.42298187536679321</v>
      </c>
      <c r="AA178" s="42">
        <f t="shared" si="37"/>
        <v>0.64247858581087436</v>
      </c>
      <c r="AB178" s="42">
        <f t="shared" si="38"/>
        <v>0.67443466761512527</v>
      </c>
      <c r="AC178" s="42">
        <f t="shared" si="39"/>
        <v>0.35137166478767395</v>
      </c>
      <c r="AD178" s="42">
        <f t="shared" si="40"/>
        <v>0.66666666666666663</v>
      </c>
      <c r="AE178" s="42">
        <f t="shared" si="41"/>
        <v>0.4646787960467208</v>
      </c>
      <c r="AF178" s="42">
        <f t="shared" si="42"/>
        <v>0.43786900798996709</v>
      </c>
      <c r="AG178" s="42">
        <f t="shared" si="43"/>
        <v>0.63009751773049638</v>
      </c>
      <c r="AH178" s="43">
        <v>0.43114665875919223</v>
      </c>
      <c r="AI178" s="43">
        <v>0.56213829746289989</v>
      </c>
      <c r="AJ178" s="43">
        <v>0.60688630170918989</v>
      </c>
      <c r="AK178" s="33">
        <v>0.51694915254237284</v>
      </c>
      <c r="AL178" s="33">
        <v>0.32901459819121354</v>
      </c>
      <c r="AM178" s="33">
        <v>0.8606529016327179</v>
      </c>
      <c r="AN178" s="33">
        <v>0.57916279069767451</v>
      </c>
      <c r="AO178" s="33">
        <v>0.50260293421675362</v>
      </c>
      <c r="AP178" s="33">
        <v>0.37274295572167909</v>
      </c>
      <c r="AQ178" s="33">
        <v>0.8972313467855465</v>
      </c>
      <c r="AR178" s="33">
        <v>0.46737621471540952</v>
      </c>
      <c r="AS178" s="33">
        <v>0.69564297800338404</v>
      </c>
      <c r="AT178" s="33">
        <v>0.86028481012658242</v>
      </c>
      <c r="AU178" s="33">
        <v>5.411499436302189E-2</v>
      </c>
      <c r="AV178" s="33">
        <v>0</v>
      </c>
      <c r="AW178" s="33">
        <v>1</v>
      </c>
      <c r="AX178" s="33">
        <v>0</v>
      </c>
      <c r="AY178" s="33">
        <v>1</v>
      </c>
      <c r="AZ178" s="33">
        <v>1</v>
      </c>
      <c r="BA178" s="33">
        <v>0.20833333333333348</v>
      </c>
      <c r="BB178" s="33">
        <v>0.72102425876010812</v>
      </c>
      <c r="BC178" s="33">
        <v>0.18663911845729961</v>
      </c>
      <c r="BD178" s="33">
        <v>0.53903396022189143</v>
      </c>
      <c r="BE178" s="33">
        <v>0.5967663702506063</v>
      </c>
      <c r="BF178" s="33">
        <v>0.42903658303007092</v>
      </c>
      <c r="BG178" s="33">
        <v>0.48936170212765956</v>
      </c>
      <c r="BH178" s="33">
        <v>0.77083333333333315</v>
      </c>
    </row>
    <row r="179" spans="1:60" x14ac:dyDescent="0.25">
      <c r="A179" s="34" t="s">
        <v>1221</v>
      </c>
      <c r="B179" s="34" t="s">
        <v>1222</v>
      </c>
      <c r="C179" s="62">
        <f t="shared" si="45"/>
        <v>0.51019726377823316</v>
      </c>
      <c r="D179" s="62">
        <f t="shared" si="45"/>
        <v>0.51138538152912727</v>
      </c>
      <c r="E179" s="62">
        <f t="shared" si="45"/>
        <v>0.50470189429898393</v>
      </c>
      <c r="F179" s="62">
        <f t="shared" si="45"/>
        <v>0.49919085980308037</v>
      </c>
      <c r="G179" s="62">
        <f t="shared" si="45"/>
        <v>0.4904564731435066</v>
      </c>
      <c r="H179" s="62">
        <f t="shared" si="45"/>
        <v>0.49920243063871228</v>
      </c>
      <c r="I179" s="62">
        <f t="shared" si="45"/>
        <v>0.50311744864785868</v>
      </c>
      <c r="J179" s="62">
        <f t="shared" si="45"/>
        <v>0.49839448337289033</v>
      </c>
      <c r="K179" s="62">
        <f t="shared" si="45"/>
        <v>0.4841300439070787</v>
      </c>
      <c r="L179" s="42">
        <f t="shared" si="32"/>
        <v>0.55921578245401005</v>
      </c>
      <c r="M179" s="43">
        <f t="shared" si="33"/>
        <v>0.51998855980026049</v>
      </c>
      <c r="N179" s="43">
        <v>0.44473964377436703</v>
      </c>
      <c r="O179" s="43">
        <v>0.44881469692026305</v>
      </c>
      <c r="P179" s="43">
        <v>0.42551335250508898</v>
      </c>
      <c r="Q179" s="43">
        <v>0.40554179853016997</v>
      </c>
      <c r="R179" s="43">
        <v>0.37219922481157403</v>
      </c>
      <c r="S179" s="43">
        <v>0.40558452520909505</v>
      </c>
      <c r="T179" s="43">
        <v>0.41984652937926903</v>
      </c>
      <c r="U179" s="43">
        <v>0.40259258561266903</v>
      </c>
      <c r="V179" s="43">
        <v>0.34646111619270398</v>
      </c>
      <c r="W179" s="43">
        <f t="shared" si="34"/>
        <v>0.53056900200902957</v>
      </c>
      <c r="X179" s="43">
        <f t="shared" si="44"/>
        <v>0.58786256289899053</v>
      </c>
      <c r="Y179" s="42">
        <f t="shared" si="35"/>
        <v>0.51928122610977523</v>
      </c>
      <c r="Z179" s="42">
        <f t="shared" si="36"/>
        <v>0.39692085807247685</v>
      </c>
      <c r="AA179" s="42">
        <f t="shared" si="37"/>
        <v>0.69511721660448611</v>
      </c>
      <c r="AB179" s="42">
        <f t="shared" si="38"/>
        <v>0.51095670724938014</v>
      </c>
      <c r="AC179" s="42">
        <f t="shared" si="39"/>
        <v>0.46523863209319788</v>
      </c>
      <c r="AD179" s="42">
        <f t="shared" si="40"/>
        <v>0.66666666666666663</v>
      </c>
      <c r="AE179" s="42">
        <f t="shared" si="41"/>
        <v>0.63168238993710701</v>
      </c>
      <c r="AF179" s="42">
        <f t="shared" si="42"/>
        <v>0.57698953094803862</v>
      </c>
      <c r="AG179" s="42">
        <f t="shared" si="43"/>
        <v>0.4629875886524823</v>
      </c>
      <c r="AH179" s="43">
        <v>0.81861303736799274</v>
      </c>
      <c r="AI179" s="43">
        <v>0.16206938260116457</v>
      </c>
      <c r="AJ179" s="43">
        <v>0.57716125836016852</v>
      </c>
      <c r="AK179" s="33">
        <v>0.50484261501210659</v>
      </c>
      <c r="AL179" s="33">
        <v>0.2889991011328471</v>
      </c>
      <c r="AM179" s="33">
        <v>0.93893824944225235</v>
      </c>
      <c r="AN179" s="33">
        <v>0.71758139534883725</v>
      </c>
      <c r="AO179" s="33">
        <v>0.24420255560814016</v>
      </c>
      <c r="AP179" s="33">
        <v>0.84128809660724568</v>
      </c>
      <c r="AQ179" s="33">
        <v>0.73357578601595486</v>
      </c>
      <c r="AR179" s="33">
        <v>0.52834335955576128</v>
      </c>
      <c r="AS179" s="33">
        <v>0.53807106598984744</v>
      </c>
      <c r="AT179" s="33">
        <v>0.46645569620253174</v>
      </c>
      <c r="AU179" s="33">
        <v>0.39571589627959358</v>
      </c>
      <c r="AV179" s="33">
        <v>0</v>
      </c>
      <c r="AW179" s="33">
        <v>1</v>
      </c>
      <c r="AX179" s="33">
        <v>0</v>
      </c>
      <c r="AY179" s="33">
        <v>1</v>
      </c>
      <c r="AZ179" s="33">
        <v>1</v>
      </c>
      <c r="BA179" s="33">
        <v>0.4583333333333332</v>
      </c>
      <c r="BB179" s="33">
        <v>0.80503144654088088</v>
      </c>
      <c r="BC179" s="33">
        <v>0.14393939393939417</v>
      </c>
      <c r="BD179" s="33">
        <v>0.60884859964822091</v>
      </c>
      <c r="BE179" s="33">
        <v>0.77122069523039616</v>
      </c>
      <c r="BF179" s="33">
        <v>0.78394943497414293</v>
      </c>
      <c r="BG179" s="33">
        <v>0.44680851063829791</v>
      </c>
      <c r="BH179" s="33">
        <v>0.47916666666666669</v>
      </c>
    </row>
    <row r="180" spans="1:60" x14ac:dyDescent="0.25">
      <c r="A180" s="34" t="s">
        <v>1223</v>
      </c>
      <c r="B180" s="34" t="s">
        <v>1224</v>
      </c>
      <c r="C180" s="62">
        <f t="shared" si="45"/>
        <v>0.52749452925250018</v>
      </c>
      <c r="D180" s="62">
        <f t="shared" si="45"/>
        <v>0.52864377312724653</v>
      </c>
      <c r="E180" s="62">
        <f t="shared" si="45"/>
        <v>0.52218122575740256</v>
      </c>
      <c r="F180" s="62">
        <f t="shared" si="45"/>
        <v>0.51685659997281574</v>
      </c>
      <c r="G180" s="62">
        <f t="shared" si="45"/>
        <v>0.50842578856002951</v>
      </c>
      <c r="H180" s="62">
        <f t="shared" si="45"/>
        <v>0.516867775335355</v>
      </c>
      <c r="I180" s="62">
        <f t="shared" si="45"/>
        <v>0.5206499760476816</v>
      </c>
      <c r="J180" s="62">
        <f t="shared" si="45"/>
        <v>0.51608748432901463</v>
      </c>
      <c r="K180" s="62">
        <f t="shared" si="45"/>
        <v>0.50232572086046978</v>
      </c>
      <c r="L180" s="42">
        <f t="shared" si="32"/>
        <v>0.58124816013530523</v>
      </c>
      <c r="M180" s="43">
        <f t="shared" si="33"/>
        <v>0.54690827504898476</v>
      </c>
      <c r="N180" s="43">
        <v>0.44473964377436703</v>
      </c>
      <c r="O180" s="43">
        <v>0.44881469692026305</v>
      </c>
      <c r="P180" s="43">
        <v>0.42551335250508898</v>
      </c>
      <c r="Q180" s="43">
        <v>0.40554179853016997</v>
      </c>
      <c r="R180" s="43">
        <v>0.37219922481157403</v>
      </c>
      <c r="S180" s="43">
        <v>0.40558452520909505</v>
      </c>
      <c r="T180" s="43">
        <v>0.41984652937926903</v>
      </c>
      <c r="U180" s="43">
        <v>0.40259258561266903</v>
      </c>
      <c r="V180" s="43">
        <v>0.34646111619270398</v>
      </c>
      <c r="W180" s="43">
        <f t="shared" si="34"/>
        <v>0.52146938061143588</v>
      </c>
      <c r="X180" s="43">
        <f t="shared" si="44"/>
        <v>0.64102693965917468</v>
      </c>
      <c r="Y180" s="42">
        <f t="shared" si="35"/>
        <v>0.50539942652531444</v>
      </c>
      <c r="Z180" s="42">
        <f t="shared" si="36"/>
        <v>0.44107857533647221</v>
      </c>
      <c r="AA180" s="42">
        <f t="shared" si="37"/>
        <v>0.60658151724637921</v>
      </c>
      <c r="AB180" s="42">
        <f t="shared" si="38"/>
        <v>0.53281800333757767</v>
      </c>
      <c r="AC180" s="42">
        <f t="shared" si="39"/>
        <v>0.69936114242765857</v>
      </c>
      <c r="AD180" s="42">
        <f t="shared" si="40"/>
        <v>0.66666666666666663</v>
      </c>
      <c r="AE180" s="42">
        <f t="shared" si="41"/>
        <v>0.55705300988319872</v>
      </c>
      <c r="AF180" s="42">
        <f t="shared" si="42"/>
        <v>0.75848853591357224</v>
      </c>
      <c r="AG180" s="42">
        <f t="shared" si="43"/>
        <v>0.33532801418439728</v>
      </c>
      <c r="AH180" s="43">
        <v>0.65402858312768253</v>
      </c>
      <c r="AI180" s="43">
        <v>0.16437430382998017</v>
      </c>
      <c r="AJ180" s="43">
        <v>0.69779539261828083</v>
      </c>
      <c r="AK180" s="33">
        <v>0.63740920096852305</v>
      </c>
      <c r="AL180" s="33">
        <v>0.24474794970442132</v>
      </c>
      <c r="AM180" s="33">
        <v>0.49554237202567802</v>
      </c>
      <c r="AN180" s="33">
        <v>0.52874418604651174</v>
      </c>
      <c r="AO180" s="33">
        <v>0.43019403691433994</v>
      </c>
      <c r="AP180" s="33">
        <v>0.80402530189764232</v>
      </c>
      <c r="AQ180" s="33">
        <v>0.77440168934772402</v>
      </c>
      <c r="AR180" s="33">
        <v>3.239241092086996E-2</v>
      </c>
      <c r="AS180" s="33">
        <v>0.76099830795262258</v>
      </c>
      <c r="AT180" s="33">
        <v>0.80506329113924047</v>
      </c>
      <c r="AU180" s="33">
        <v>9.808342728297563E-2</v>
      </c>
      <c r="AV180" s="33">
        <v>1</v>
      </c>
      <c r="AW180" s="33">
        <v>1</v>
      </c>
      <c r="AX180" s="33">
        <v>0</v>
      </c>
      <c r="AY180" s="33">
        <v>1</v>
      </c>
      <c r="AZ180" s="33">
        <v>1</v>
      </c>
      <c r="BA180" s="33">
        <v>0.49999999999999989</v>
      </c>
      <c r="BB180" s="33">
        <v>0.61410601976639756</v>
      </c>
      <c r="BC180" s="33">
        <v>0.70247933884297586</v>
      </c>
      <c r="BD180" s="33">
        <v>0.71992964416181837</v>
      </c>
      <c r="BE180" s="33">
        <v>0.80614389652384799</v>
      </c>
      <c r="BF180" s="33">
        <v>0.8054012641256465</v>
      </c>
      <c r="BG180" s="33">
        <v>0.19148936170212782</v>
      </c>
      <c r="BH180" s="33">
        <v>0.47916666666666669</v>
      </c>
    </row>
    <row r="181" spans="1:60" x14ac:dyDescent="0.25">
      <c r="A181" s="34" t="s">
        <v>1225</v>
      </c>
      <c r="B181" s="34" t="s">
        <v>1226</v>
      </c>
      <c r="C181" s="62">
        <f t="shared" si="45"/>
        <v>0.50073726418337317</v>
      </c>
      <c r="D181" s="62">
        <f t="shared" si="45"/>
        <v>0.49832030690390361</v>
      </c>
      <c r="E181" s="62">
        <f t="shared" si="45"/>
        <v>0.49338607891162456</v>
      </c>
      <c r="F181" s="62">
        <f t="shared" si="45"/>
        <v>0.49036389369681377</v>
      </c>
      <c r="G181" s="62">
        <f t="shared" si="45"/>
        <v>0.48667904245761456</v>
      </c>
      <c r="H181" s="62">
        <f t="shared" si="45"/>
        <v>0.49468284547484181</v>
      </c>
      <c r="I181" s="62">
        <f t="shared" si="45"/>
        <v>0.48599283310769714</v>
      </c>
      <c r="J181" s="62">
        <f t="shared" si="45"/>
        <v>0.47780344140105269</v>
      </c>
      <c r="K181" s="62">
        <f t="shared" si="45"/>
        <v>0.48135735063264329</v>
      </c>
      <c r="L181" s="42">
        <f t="shared" si="32"/>
        <v>0.59487136603385693</v>
      </c>
      <c r="M181" s="43">
        <f t="shared" si="33"/>
        <v>0.48814639758716988</v>
      </c>
      <c r="N181" s="43">
        <v>0.40006821432768902</v>
      </c>
      <c r="O181" s="43">
        <v>0.39090988437674701</v>
      </c>
      <c r="P181" s="43">
        <v>0.37165928142151899</v>
      </c>
      <c r="Q181" s="43">
        <v>0.35945986924000001</v>
      </c>
      <c r="R181" s="43">
        <v>0.34410844797072998</v>
      </c>
      <c r="S181" s="43">
        <v>0.37679504468501201</v>
      </c>
      <c r="T181" s="43">
        <v>0.34118653894499601</v>
      </c>
      <c r="U181" s="43">
        <v>0.30451525198196699</v>
      </c>
      <c r="V181" s="43">
        <v>0.32086733999664602</v>
      </c>
      <c r="W181" s="43">
        <f t="shared" si="34"/>
        <v>0.52271191557187846</v>
      </c>
      <c r="X181" s="43">
        <f t="shared" si="44"/>
        <v>0.6670308164958354</v>
      </c>
      <c r="Y181" s="42">
        <f t="shared" si="35"/>
        <v>0.52668618499153297</v>
      </c>
      <c r="Z181" s="42">
        <f t="shared" si="36"/>
        <v>0.35538249920420972</v>
      </c>
      <c r="AA181" s="42">
        <f t="shared" si="37"/>
        <v>0.58348305130143674</v>
      </c>
      <c r="AB181" s="42">
        <f t="shared" si="38"/>
        <v>0.62529592679033452</v>
      </c>
      <c r="AC181" s="42">
        <f t="shared" si="39"/>
        <v>0.69785794813979729</v>
      </c>
      <c r="AD181" s="42">
        <f t="shared" si="40"/>
        <v>0.66666666666666663</v>
      </c>
      <c r="AE181" s="42">
        <f t="shared" si="41"/>
        <v>0.63656783468104228</v>
      </c>
      <c r="AF181" s="42">
        <f t="shared" si="42"/>
        <v>0.57647010013887856</v>
      </c>
      <c r="AG181" s="42">
        <f t="shared" si="43"/>
        <v>0.3998226950354612</v>
      </c>
      <c r="AH181" s="43">
        <v>0.65167640008409755</v>
      </c>
      <c r="AI181" s="43">
        <v>0.31901876623555975</v>
      </c>
      <c r="AJ181" s="43">
        <v>0.60936338865494166</v>
      </c>
      <c r="AK181" s="33">
        <v>0.53359564164648909</v>
      </c>
      <c r="AL181" s="33">
        <v>0.17716935676193035</v>
      </c>
      <c r="AM181" s="33">
        <v>0.61610294713873248</v>
      </c>
      <c r="AN181" s="33">
        <v>0.60725581395348849</v>
      </c>
      <c r="AO181" s="33">
        <v>0.51206814955040225</v>
      </c>
      <c r="AP181" s="33">
        <v>0.39608970672800464</v>
      </c>
      <c r="AQ181" s="33">
        <v>0.78589863913655555</v>
      </c>
      <c r="AR181" s="33">
        <v>0.15895418787598334</v>
      </c>
      <c r="AS181" s="33">
        <v>0.87626903553299484</v>
      </c>
      <c r="AT181" s="33">
        <v>0.84066455696202513</v>
      </c>
      <c r="AU181" s="33">
        <v>9.3573844419391983E-2</v>
      </c>
      <c r="AV181" s="33">
        <v>1</v>
      </c>
      <c r="AW181" s="33">
        <v>1</v>
      </c>
      <c r="AX181" s="33">
        <v>0</v>
      </c>
      <c r="AY181" s="33">
        <v>1</v>
      </c>
      <c r="AZ181" s="33">
        <v>1</v>
      </c>
      <c r="BA181" s="33">
        <v>0.49999999999999989</v>
      </c>
      <c r="BB181" s="33">
        <v>0.77313566936208467</v>
      </c>
      <c r="BC181" s="33">
        <v>0.37878787878787867</v>
      </c>
      <c r="BD181" s="33">
        <v>0.72128264104992568</v>
      </c>
      <c r="BE181" s="33">
        <v>0.74114793856103478</v>
      </c>
      <c r="BF181" s="33">
        <v>0.464661942156675</v>
      </c>
      <c r="BG181" s="33">
        <v>0.38297872340425554</v>
      </c>
      <c r="BH181" s="33">
        <v>0.4166666666666668</v>
      </c>
    </row>
    <row r="182" spans="1:60" x14ac:dyDescent="0.25">
      <c r="A182" s="34" t="s">
        <v>1227</v>
      </c>
      <c r="B182" s="34" t="s">
        <v>1228</v>
      </c>
      <c r="C182" s="62">
        <f t="shared" si="45"/>
        <v>0.66331295533977441</v>
      </c>
      <c r="D182" s="62">
        <f t="shared" si="45"/>
        <v>0.65673142502044435</v>
      </c>
      <c r="E182" s="62">
        <f t="shared" si="45"/>
        <v>0.64265602343633144</v>
      </c>
      <c r="F182" s="62">
        <f t="shared" ref="F182:K188" si="46">((SQRT(($L182^2)+($M182^2)+(Q182^2)))*0.577350269)</f>
        <v>0.62643922892434922</v>
      </c>
      <c r="G182" s="62">
        <f t="shared" si="46"/>
        <v>0.61717134679242092</v>
      </c>
      <c r="H182" s="62">
        <f t="shared" si="46"/>
        <v>0.65265855173874432</v>
      </c>
      <c r="I182" s="62">
        <f t="shared" si="46"/>
        <v>0.62868997802200011</v>
      </c>
      <c r="J182" s="62">
        <f t="shared" si="46"/>
        <v>0.6153657296069629</v>
      </c>
      <c r="K182" s="62">
        <f t="shared" si="46"/>
        <v>0.59990577905903153</v>
      </c>
      <c r="L182" s="42">
        <f t="shared" si="32"/>
        <v>0.59783247002228013</v>
      </c>
      <c r="M182" s="43">
        <f t="shared" si="33"/>
        <v>0.56224553968856705</v>
      </c>
      <c r="N182" s="43">
        <v>0.80400778722546107</v>
      </c>
      <c r="O182" s="43">
        <v>0.78763239240489302</v>
      </c>
      <c r="P182" s="43">
        <v>0.75199506984970199</v>
      </c>
      <c r="Q182" s="43">
        <v>0.70975672893372799</v>
      </c>
      <c r="R182" s="43">
        <v>0.68496547762840199</v>
      </c>
      <c r="S182" s="43">
        <v>0.777409703566878</v>
      </c>
      <c r="T182" s="43">
        <v>0.71570214269777199</v>
      </c>
      <c r="U182" s="43">
        <v>0.68007443354219399</v>
      </c>
      <c r="V182" s="43">
        <v>0.63728888491943203</v>
      </c>
      <c r="W182" s="43">
        <f t="shared" si="34"/>
        <v>0.56942573468690383</v>
      </c>
      <c r="X182" s="43">
        <f t="shared" si="44"/>
        <v>0.62623920535765631</v>
      </c>
      <c r="Y182" s="42">
        <f t="shared" si="35"/>
        <v>0.55353048557812845</v>
      </c>
      <c r="Z182" s="42">
        <f t="shared" si="36"/>
        <v>0.53568221539771643</v>
      </c>
      <c r="AA182" s="42">
        <f t="shared" si="37"/>
        <v>0.57649879252612624</v>
      </c>
      <c r="AB182" s="42">
        <f t="shared" si="38"/>
        <v>0.61199144524564419</v>
      </c>
      <c r="AC182" s="42">
        <f t="shared" si="39"/>
        <v>0.6745584366779408</v>
      </c>
      <c r="AD182" s="42">
        <f t="shared" si="40"/>
        <v>0.77777777777777779</v>
      </c>
      <c r="AE182" s="42">
        <f t="shared" si="41"/>
        <v>0.4263814016172503</v>
      </c>
      <c r="AF182" s="42">
        <f t="shared" si="42"/>
        <v>0.5560070368239427</v>
      </c>
      <c r="AG182" s="42">
        <f t="shared" si="43"/>
        <v>0.5684840425531914</v>
      </c>
      <c r="AH182" s="43">
        <v>0.66284999928057942</v>
      </c>
      <c r="AI182" s="43">
        <v>0.36757053845454885</v>
      </c>
      <c r="AJ182" s="43">
        <v>0.63017091899925703</v>
      </c>
      <c r="AK182" s="33">
        <v>0.7723970944309928</v>
      </c>
      <c r="AL182" s="33">
        <v>0.29896733636444001</v>
      </c>
      <c r="AM182" s="33">
        <v>0.62592232756686672</v>
      </c>
      <c r="AN182" s="33">
        <v>0.2493023255813954</v>
      </c>
      <c r="AO182" s="33">
        <v>0.58353052531945093</v>
      </c>
      <c r="AP182" s="33">
        <v>0.63772282921219103</v>
      </c>
      <c r="AQ182" s="33">
        <v>0.78601595495072718</v>
      </c>
      <c r="AR182" s="33">
        <v>0.6189264229523368</v>
      </c>
      <c r="AS182" s="33">
        <v>0.40059221658206423</v>
      </c>
      <c r="AT182" s="33">
        <v>0.81645569620253156</v>
      </c>
      <c r="AU182" s="33">
        <v>2.3675310033822384E-2</v>
      </c>
      <c r="AV182" s="33">
        <v>1</v>
      </c>
      <c r="AW182" s="33">
        <v>1</v>
      </c>
      <c r="AX182" s="33">
        <v>0.33333333333333343</v>
      </c>
      <c r="AY182" s="33">
        <v>1</v>
      </c>
      <c r="AZ182" s="33">
        <v>1</v>
      </c>
      <c r="BA182" s="33">
        <v>0.4583333333333332</v>
      </c>
      <c r="BB182" s="33">
        <v>0.3944294699011674</v>
      </c>
      <c r="BC182" s="33">
        <v>0.29338842975206575</v>
      </c>
      <c r="BD182" s="33">
        <v>0.62332566635096753</v>
      </c>
      <c r="BE182" s="33">
        <v>0.56588520614389648</v>
      </c>
      <c r="BF182" s="33">
        <v>0.74142884504884132</v>
      </c>
      <c r="BG182" s="33">
        <v>0.57446808510638303</v>
      </c>
      <c r="BH182" s="33">
        <v>0.56249999999999989</v>
      </c>
    </row>
    <row r="183" spans="1:60" x14ac:dyDescent="0.25">
      <c r="A183" s="34" t="s">
        <v>1229</v>
      </c>
      <c r="B183" s="34" t="s">
        <v>1230</v>
      </c>
      <c r="C183" s="62">
        <f t="shared" ref="C183:E188" si="47">((SQRT(($L183^2)+($M183^2)+(N183^2)))*0.577350269)</f>
        <v>0.49929626698131757</v>
      </c>
      <c r="D183" s="62">
        <f t="shared" si="47"/>
        <v>0.50051026232872997</v>
      </c>
      <c r="E183" s="62">
        <f t="shared" si="47"/>
        <v>0.493679568509439</v>
      </c>
      <c r="F183" s="62">
        <f t="shared" si="46"/>
        <v>0.48804408485875711</v>
      </c>
      <c r="G183" s="62">
        <f t="shared" si="46"/>
        <v>0.47910652918015034</v>
      </c>
      <c r="H183" s="62">
        <f t="shared" si="46"/>
        <v>0.48805591996233527</v>
      </c>
      <c r="I183" s="62">
        <f t="shared" si="46"/>
        <v>0.49205963194374508</v>
      </c>
      <c r="J183" s="62">
        <f t="shared" si="46"/>
        <v>0.48722948936944821</v>
      </c>
      <c r="K183" s="62">
        <f t="shared" si="46"/>
        <v>0.47262819813057388</v>
      </c>
      <c r="L183" s="42">
        <f t="shared" si="32"/>
        <v>0.53340981989357672</v>
      </c>
      <c r="M183" s="43">
        <f t="shared" si="33"/>
        <v>0.51533571625908592</v>
      </c>
      <c r="N183" s="43">
        <v>0.44473964377436703</v>
      </c>
      <c r="O183" s="43">
        <v>0.44881469692026305</v>
      </c>
      <c r="P183" s="43">
        <v>0.42551335250508898</v>
      </c>
      <c r="Q183" s="43">
        <v>0.40554179853016997</v>
      </c>
      <c r="R183" s="43">
        <v>0.37219922481157403</v>
      </c>
      <c r="S183" s="43">
        <v>0.40558452520909505</v>
      </c>
      <c r="T183" s="43">
        <v>0.41984652937926903</v>
      </c>
      <c r="U183" s="43">
        <v>0.40259258561266903</v>
      </c>
      <c r="V183" s="43">
        <v>0.34646111619270398</v>
      </c>
      <c r="W183" s="43">
        <f t="shared" si="34"/>
        <v>0.51932752547955952</v>
      </c>
      <c r="X183" s="43">
        <f t="shared" si="44"/>
        <v>0.54749211430759392</v>
      </c>
      <c r="Y183" s="42">
        <f t="shared" si="35"/>
        <v>0.56431435487290671</v>
      </c>
      <c r="Z183" s="42">
        <f t="shared" si="36"/>
        <v>0.47470019388238255</v>
      </c>
      <c r="AA183" s="42">
        <f t="shared" si="37"/>
        <v>0.42462036612753301</v>
      </c>
      <c r="AB183" s="42">
        <f t="shared" si="38"/>
        <v>0.61367518703541568</v>
      </c>
      <c r="AC183" s="42">
        <f t="shared" si="39"/>
        <v>0.38556933483652817</v>
      </c>
      <c r="AD183" s="42">
        <f t="shared" si="40"/>
        <v>0.66666666666666663</v>
      </c>
      <c r="AE183" s="42">
        <f t="shared" si="41"/>
        <v>0.59024034141958692</v>
      </c>
      <c r="AF183" s="42">
        <f t="shared" si="42"/>
        <v>0.64193029776639854</v>
      </c>
      <c r="AG183" s="42">
        <f t="shared" si="43"/>
        <v>0.38874113475177319</v>
      </c>
      <c r="AH183" s="43">
        <v>0.50685817627271745</v>
      </c>
      <c r="AI183" s="43">
        <v>0.46178466540817786</v>
      </c>
      <c r="AJ183" s="43">
        <v>0.72430022293782503</v>
      </c>
      <c r="AK183" s="33">
        <v>0.6516343825665859</v>
      </c>
      <c r="AL183" s="33">
        <v>0.2977660051981792</v>
      </c>
      <c r="AM183" s="33">
        <v>0.27360598322980589</v>
      </c>
      <c r="AN183" s="33">
        <v>0.12186046511627928</v>
      </c>
      <c r="AO183" s="33">
        <v>0.35636535731187907</v>
      </c>
      <c r="AP183" s="33">
        <v>0.61575618171362856</v>
      </c>
      <c r="AQ183" s="33">
        <v>0.75551384326607218</v>
      </c>
      <c r="AR183" s="33">
        <v>0.21205460434983806</v>
      </c>
      <c r="AS183" s="33">
        <v>0.81852791878172571</v>
      </c>
      <c r="AT183" s="33">
        <v>0.81044303797468342</v>
      </c>
      <c r="AU183" s="33">
        <v>0.15670800450958447</v>
      </c>
      <c r="AV183" s="33">
        <v>0</v>
      </c>
      <c r="AW183" s="33">
        <v>1</v>
      </c>
      <c r="AX183" s="33">
        <v>0</v>
      </c>
      <c r="AY183" s="33">
        <v>1</v>
      </c>
      <c r="AZ183" s="33">
        <v>1</v>
      </c>
      <c r="BA183" s="33">
        <v>0.54166666666666663</v>
      </c>
      <c r="BB183" s="33">
        <v>0.6388140161725071</v>
      </c>
      <c r="BC183" s="33">
        <v>0.48278236914600459</v>
      </c>
      <c r="BD183" s="33">
        <v>0.62156677039642816</v>
      </c>
      <c r="BE183" s="33">
        <v>0.69474535165723528</v>
      </c>
      <c r="BF183" s="33">
        <v>0.76862669986592624</v>
      </c>
      <c r="BG183" s="33">
        <v>0.31914893617021295</v>
      </c>
      <c r="BH183" s="33">
        <v>0.45833333333333337</v>
      </c>
    </row>
    <row r="184" spans="1:60" x14ac:dyDescent="0.25">
      <c r="A184" s="34" t="s">
        <v>1231</v>
      </c>
      <c r="B184" s="34" t="s">
        <v>1232</v>
      </c>
      <c r="C184" s="62">
        <f t="shared" si="47"/>
        <v>0.47065539049795213</v>
      </c>
      <c r="D184" s="62">
        <f t="shared" si="47"/>
        <v>0.47194306550650234</v>
      </c>
      <c r="E184" s="62">
        <f t="shared" si="47"/>
        <v>0.46469264115861197</v>
      </c>
      <c r="F184" s="62">
        <f t="shared" si="46"/>
        <v>0.45870116977060593</v>
      </c>
      <c r="G184" s="62">
        <f t="shared" si="46"/>
        <v>0.44918014280058161</v>
      </c>
      <c r="H184" s="62">
        <f t="shared" si="46"/>
        <v>0.4587137619404742</v>
      </c>
      <c r="I184" s="62">
        <f t="shared" si="46"/>
        <v>0.46297129044025448</v>
      </c>
      <c r="J184" s="62">
        <f t="shared" si="46"/>
        <v>0.45783436928054444</v>
      </c>
      <c r="K184" s="62">
        <f t="shared" si="46"/>
        <v>0.44226366349888341</v>
      </c>
      <c r="L184" s="42">
        <f t="shared" si="32"/>
        <v>0.55877361406882875</v>
      </c>
      <c r="M184" s="43">
        <f t="shared" si="33"/>
        <v>0.39310073483368024</v>
      </c>
      <c r="N184" s="43">
        <v>0.44473964377436703</v>
      </c>
      <c r="O184" s="43">
        <v>0.44881469692026305</v>
      </c>
      <c r="P184" s="43">
        <v>0.42551335250508898</v>
      </c>
      <c r="Q184" s="43">
        <v>0.40554179853016997</v>
      </c>
      <c r="R184" s="43">
        <v>0.37219922481157403</v>
      </c>
      <c r="S184" s="43">
        <v>0.40558452520909505</v>
      </c>
      <c r="T184" s="43">
        <v>0.41984652937926903</v>
      </c>
      <c r="U184" s="43">
        <v>0.40259258561266903</v>
      </c>
      <c r="V184" s="43">
        <v>0.34646111619270398</v>
      </c>
      <c r="W184" s="43">
        <f t="shared" si="34"/>
        <v>0.54560245420824161</v>
      </c>
      <c r="X184" s="43">
        <f t="shared" si="44"/>
        <v>0.57194477392941589</v>
      </c>
      <c r="Y184" s="42">
        <f t="shared" si="35"/>
        <v>0.53217910264972457</v>
      </c>
      <c r="Z184" s="42">
        <f t="shared" si="36"/>
        <v>0.31523606910287355</v>
      </c>
      <c r="AA184" s="42">
        <f t="shared" si="37"/>
        <v>0.55091292618314447</v>
      </c>
      <c r="AB184" s="42">
        <f t="shared" si="38"/>
        <v>0.78408171889722367</v>
      </c>
      <c r="AC184" s="42">
        <f t="shared" si="39"/>
        <v>0.3859451334084929</v>
      </c>
      <c r="AD184" s="42">
        <f t="shared" si="40"/>
        <v>0.77777777777777779</v>
      </c>
      <c r="AE184" s="42">
        <f t="shared" si="41"/>
        <v>0.55211141060197688</v>
      </c>
      <c r="AF184" s="42">
        <f t="shared" si="42"/>
        <v>0.54617487392267949</v>
      </c>
      <c r="AG184" s="42">
        <f t="shared" si="43"/>
        <v>0.24002659574468094</v>
      </c>
      <c r="AH184" s="43">
        <v>0.38621043899859536</v>
      </c>
      <c r="AI184" s="43">
        <v>0.66635857566348411</v>
      </c>
      <c r="AJ184" s="43">
        <v>0.54396829328709417</v>
      </c>
      <c r="AK184" s="33">
        <v>0.48153753026634383</v>
      </c>
      <c r="AL184" s="33">
        <v>0.14893460793940327</v>
      </c>
      <c r="AM184" s="33">
        <v>0.82046823473434471</v>
      </c>
      <c r="AN184" s="33">
        <v>0.52446511627906978</v>
      </c>
      <c r="AO184" s="33">
        <v>0.43019403691433994</v>
      </c>
      <c r="AP184" s="33">
        <v>0.23553766532489923</v>
      </c>
      <c r="AQ184" s="33">
        <v>0.74389957766306891</v>
      </c>
      <c r="AR184" s="33">
        <v>0.66658954187875996</v>
      </c>
      <c r="AS184" s="33">
        <v>0.91730118443316411</v>
      </c>
      <c r="AT184" s="33">
        <v>0.76835443037974693</v>
      </c>
      <c r="AU184" s="33">
        <v>0.15783540022547873</v>
      </c>
      <c r="AV184" s="33">
        <v>1</v>
      </c>
      <c r="AW184" s="33">
        <v>0</v>
      </c>
      <c r="AX184" s="33">
        <v>0.33333333333333343</v>
      </c>
      <c r="AY184" s="33">
        <v>1</v>
      </c>
      <c r="AZ184" s="33">
        <v>1</v>
      </c>
      <c r="BA184" s="33">
        <v>0.49999999999999989</v>
      </c>
      <c r="BB184" s="33">
        <v>0.60422282120395387</v>
      </c>
      <c r="BC184" s="33">
        <v>0.66460055096418735</v>
      </c>
      <c r="BD184" s="33">
        <v>0.45595995129211203</v>
      </c>
      <c r="BE184" s="33">
        <v>0.50428455941794659</v>
      </c>
      <c r="BF184" s="33">
        <v>0.55985443401647195</v>
      </c>
      <c r="BG184" s="33">
        <v>4.255319148936175E-2</v>
      </c>
      <c r="BH184" s="33">
        <v>0.43750000000000011</v>
      </c>
    </row>
    <row r="185" spans="1:60" x14ac:dyDescent="0.25">
      <c r="A185" s="34" t="s">
        <v>1233</v>
      </c>
      <c r="B185" s="34" t="s">
        <v>1234</v>
      </c>
      <c r="C185" s="62">
        <f t="shared" si="47"/>
        <v>0.54823558967697539</v>
      </c>
      <c r="D185" s="62">
        <f t="shared" si="47"/>
        <v>0.54602892077197929</v>
      </c>
      <c r="E185" s="62">
        <f t="shared" si="47"/>
        <v>0.54152957159364756</v>
      </c>
      <c r="F185" s="62">
        <f t="shared" si="46"/>
        <v>0.53877750722177686</v>
      </c>
      <c r="G185" s="62">
        <f t="shared" si="46"/>
        <v>0.53542594671352295</v>
      </c>
      <c r="H185" s="62">
        <f t="shared" si="46"/>
        <v>0.54271131520698723</v>
      </c>
      <c r="I185" s="62">
        <f t="shared" si="46"/>
        <v>0.53480228858771506</v>
      </c>
      <c r="J185" s="62">
        <f t="shared" si="46"/>
        <v>0.52737138968785635</v>
      </c>
      <c r="K185" s="62">
        <f t="shared" si="46"/>
        <v>0.53059339710807674</v>
      </c>
      <c r="L185" s="42">
        <f t="shared" si="32"/>
        <v>0.64234818276751926</v>
      </c>
      <c r="M185" s="43">
        <f t="shared" si="33"/>
        <v>0.57360354072966235</v>
      </c>
      <c r="N185" s="43">
        <v>0.40006821432768902</v>
      </c>
      <c r="O185" s="43">
        <v>0.39090988437674701</v>
      </c>
      <c r="P185" s="43">
        <v>0.37165928142151899</v>
      </c>
      <c r="Q185" s="43">
        <v>0.35945986924000001</v>
      </c>
      <c r="R185" s="43">
        <v>0.34410844797072998</v>
      </c>
      <c r="S185" s="43">
        <v>0.37679504468501201</v>
      </c>
      <c r="T185" s="43">
        <v>0.34118653894499601</v>
      </c>
      <c r="U185" s="43">
        <v>0.30451525198196699</v>
      </c>
      <c r="V185" s="43">
        <v>0.32086733999664602</v>
      </c>
      <c r="W185" s="43">
        <f t="shared" si="34"/>
        <v>0.58290618589791898</v>
      </c>
      <c r="X185" s="43">
        <f t="shared" si="44"/>
        <v>0.70179017963711965</v>
      </c>
      <c r="Y185" s="42">
        <f t="shared" si="35"/>
        <v>0.62787532363327203</v>
      </c>
      <c r="Z185" s="42">
        <f t="shared" si="36"/>
        <v>0.6108986569157685</v>
      </c>
      <c r="AA185" s="42">
        <f t="shared" si="37"/>
        <v>0.50232444894677719</v>
      </c>
      <c r="AB185" s="42">
        <f t="shared" si="38"/>
        <v>0.59052631409585843</v>
      </c>
      <c r="AC185" s="42">
        <f t="shared" si="39"/>
        <v>0.76625328823750449</v>
      </c>
      <c r="AD185" s="42">
        <f t="shared" si="40"/>
        <v>0.66666666666666663</v>
      </c>
      <c r="AE185" s="42">
        <f t="shared" si="41"/>
        <v>0.67245058400718793</v>
      </c>
      <c r="AF185" s="42">
        <f t="shared" si="42"/>
        <v>0.65186133677847347</v>
      </c>
      <c r="AG185" s="42">
        <f t="shared" si="43"/>
        <v>0.49534574468085119</v>
      </c>
      <c r="AH185" s="43">
        <v>0.56380088208041945</v>
      </c>
      <c r="AI185" s="43">
        <v>0.46919343164822969</v>
      </c>
      <c r="AJ185" s="43">
        <v>0.85063165717116684</v>
      </c>
      <c r="AK185" s="33">
        <v>0.89346246973365639</v>
      </c>
      <c r="AL185" s="33">
        <v>0.32833484409788066</v>
      </c>
      <c r="AM185" s="33">
        <v>0.50938403014351064</v>
      </c>
      <c r="AN185" s="33">
        <v>0.50586046511627902</v>
      </c>
      <c r="AO185" s="33">
        <v>0.30004732607666834</v>
      </c>
      <c r="AP185" s="33">
        <v>0.51742380678550892</v>
      </c>
      <c r="AQ185" s="33">
        <v>0.6789066166119192</v>
      </c>
      <c r="AR185" s="33">
        <v>0.67098565478944938</v>
      </c>
      <c r="AS185" s="33">
        <v>0.69268189509306255</v>
      </c>
      <c r="AT185" s="33">
        <v>0.4079113924050633</v>
      </c>
      <c r="AU185" s="33">
        <v>0.29875986471251381</v>
      </c>
      <c r="AV185" s="33">
        <v>1</v>
      </c>
      <c r="AW185" s="33">
        <v>1</v>
      </c>
      <c r="AX185" s="33">
        <v>0</v>
      </c>
      <c r="AY185" s="33">
        <v>1</v>
      </c>
      <c r="AZ185" s="33">
        <v>1</v>
      </c>
      <c r="BA185" s="33">
        <v>0.54166666666666663</v>
      </c>
      <c r="BB185" s="33">
        <v>0.80323450134770924</v>
      </c>
      <c r="BC185" s="33">
        <v>0.39738292011019266</v>
      </c>
      <c r="BD185" s="33">
        <v>0.71573535380868636</v>
      </c>
      <c r="BE185" s="33">
        <v>0.63912691996766369</v>
      </c>
      <c r="BF185" s="33">
        <v>0.85520015322735121</v>
      </c>
      <c r="BG185" s="33">
        <v>0.55319148936170226</v>
      </c>
      <c r="BH185" s="33">
        <v>0.43750000000000011</v>
      </c>
    </row>
    <row r="186" spans="1:60" x14ac:dyDescent="0.25">
      <c r="A186" s="34" t="s">
        <v>1235</v>
      </c>
      <c r="B186" s="34" t="s">
        <v>1236</v>
      </c>
      <c r="C186" s="62">
        <f t="shared" si="47"/>
        <v>0.46980754139820463</v>
      </c>
      <c r="D186" s="62">
        <f t="shared" si="47"/>
        <v>0.46723061381461001</v>
      </c>
      <c r="E186" s="62">
        <f t="shared" si="47"/>
        <v>0.46196443702579998</v>
      </c>
      <c r="F186" s="62">
        <f t="shared" si="46"/>
        <v>0.45873529017754522</v>
      </c>
      <c r="G186" s="62">
        <f t="shared" si="46"/>
        <v>0.45479424862264595</v>
      </c>
      <c r="H186" s="62">
        <f t="shared" si="46"/>
        <v>0.46334915109435859</v>
      </c>
      <c r="I186" s="62">
        <f t="shared" si="46"/>
        <v>0.45405985513456537</v>
      </c>
      <c r="J186" s="62">
        <f t="shared" si="46"/>
        <v>0.44528355777803619</v>
      </c>
      <c r="K186" s="62">
        <f t="shared" si="46"/>
        <v>0.44909488665632125</v>
      </c>
      <c r="L186" s="42">
        <f t="shared" si="32"/>
        <v>0.54506449332782858</v>
      </c>
      <c r="M186" s="43">
        <f t="shared" si="33"/>
        <v>0.45277753952329503</v>
      </c>
      <c r="N186" s="43">
        <v>0.40006821432768902</v>
      </c>
      <c r="O186" s="43">
        <v>0.39090988437674701</v>
      </c>
      <c r="P186" s="43">
        <v>0.37165928142151899</v>
      </c>
      <c r="Q186" s="43">
        <v>0.35945986924000001</v>
      </c>
      <c r="R186" s="43">
        <v>0.34410844797072998</v>
      </c>
      <c r="S186" s="43">
        <v>0.37679504468501201</v>
      </c>
      <c r="T186" s="43">
        <v>0.34118653894499601</v>
      </c>
      <c r="U186" s="43">
        <v>0.30451525198196699</v>
      </c>
      <c r="V186" s="43">
        <v>0.32086733999664602</v>
      </c>
      <c r="W186" s="43">
        <f t="shared" si="34"/>
        <v>0.50662777355445676</v>
      </c>
      <c r="X186" s="43">
        <f t="shared" si="44"/>
        <v>0.5835012131012004</v>
      </c>
      <c r="Y186" s="42">
        <f t="shared" si="35"/>
        <v>0.52049643313857763</v>
      </c>
      <c r="Z186" s="42">
        <f t="shared" si="36"/>
        <v>0.42126929540216429</v>
      </c>
      <c r="AA186" s="42">
        <f t="shared" si="37"/>
        <v>0.52654251115106621</v>
      </c>
      <c r="AB186" s="42">
        <f t="shared" si="38"/>
        <v>0.55820285452601881</v>
      </c>
      <c r="AC186" s="42">
        <f t="shared" si="39"/>
        <v>0.357384441939121</v>
      </c>
      <c r="AD186" s="42">
        <f t="shared" si="40"/>
        <v>0.77777777777777779</v>
      </c>
      <c r="AE186" s="42">
        <f t="shared" si="41"/>
        <v>0.61534141958670263</v>
      </c>
      <c r="AF186" s="42">
        <f t="shared" si="42"/>
        <v>0.48423415706077444</v>
      </c>
      <c r="AG186" s="42">
        <f t="shared" si="43"/>
        <v>0.42132092198581561</v>
      </c>
      <c r="AH186" s="43">
        <v>0.22441037200019665</v>
      </c>
      <c r="AI186" s="43">
        <v>0.76809205597634866</v>
      </c>
      <c r="AJ186" s="43">
        <v>0.56898687143918747</v>
      </c>
      <c r="AK186" s="33">
        <v>0.59715496368038756</v>
      </c>
      <c r="AL186" s="33">
        <v>0.24538362712394104</v>
      </c>
      <c r="AM186" s="33">
        <v>0.5444889612286633</v>
      </c>
      <c r="AN186" s="33">
        <v>0.57916279069767451</v>
      </c>
      <c r="AO186" s="33">
        <v>0.13203975390440176</v>
      </c>
      <c r="AP186" s="33">
        <v>0.45773433007475561</v>
      </c>
      <c r="AQ186" s="33">
        <v>0.91928671984983557</v>
      </c>
      <c r="AR186" s="33">
        <v>0.12054604349838036</v>
      </c>
      <c r="AS186" s="33">
        <v>0.72969543147208116</v>
      </c>
      <c r="AT186" s="33">
        <v>0.824367088607595</v>
      </c>
      <c r="AU186" s="33">
        <v>7.215332581736307E-2</v>
      </c>
      <c r="AV186" s="33">
        <v>0</v>
      </c>
      <c r="AW186" s="33">
        <v>1</v>
      </c>
      <c r="AX186" s="33">
        <v>0.33333333333333343</v>
      </c>
      <c r="AY186" s="33">
        <v>1</v>
      </c>
      <c r="AZ186" s="33">
        <v>1</v>
      </c>
      <c r="BA186" s="33">
        <v>0.58333333333333326</v>
      </c>
      <c r="BB186" s="33">
        <v>0.647349505840072</v>
      </c>
      <c r="BC186" s="33">
        <v>0.40289256198347012</v>
      </c>
      <c r="BD186" s="33">
        <v>0.53889866053308078</v>
      </c>
      <c r="BE186" s="33">
        <v>0.45367825383993532</v>
      </c>
      <c r="BF186" s="33">
        <v>0.54146715188661176</v>
      </c>
      <c r="BG186" s="33">
        <v>0.44680851063829791</v>
      </c>
      <c r="BH186" s="33">
        <v>0.39583333333333331</v>
      </c>
    </row>
    <row r="187" spans="1:60" x14ac:dyDescent="0.25">
      <c r="A187" s="34" t="s">
        <v>1237</v>
      </c>
      <c r="B187" s="34" t="s">
        <v>1238</v>
      </c>
      <c r="C187" s="62">
        <f t="shared" si="47"/>
        <v>0.64149019063296098</v>
      </c>
      <c r="D187" s="62">
        <f t="shared" si="47"/>
        <v>0.63468240291196876</v>
      </c>
      <c r="E187" s="62">
        <f t="shared" si="47"/>
        <v>0.62010672663318644</v>
      </c>
      <c r="F187" s="62">
        <f t="shared" si="46"/>
        <v>0.60328409186059295</v>
      </c>
      <c r="G187" s="62">
        <f t="shared" si="46"/>
        <v>0.59365483174846467</v>
      </c>
      <c r="H187" s="62">
        <f t="shared" si="46"/>
        <v>0.63046710708366249</v>
      </c>
      <c r="I187" s="62">
        <f t="shared" si="46"/>
        <v>0.60562090157294779</v>
      </c>
      <c r="J187" s="62">
        <f t="shared" si="46"/>
        <v>0.59177746588682867</v>
      </c>
      <c r="K187" s="62">
        <f t="shared" si="46"/>
        <v>0.57568440286770894</v>
      </c>
      <c r="L187" s="42">
        <f t="shared" si="32"/>
        <v>0.58469458717934586</v>
      </c>
      <c r="M187" s="43">
        <f t="shared" si="33"/>
        <v>0.49621841224391389</v>
      </c>
      <c r="N187" s="43">
        <v>0.80400778722546107</v>
      </c>
      <c r="O187" s="43">
        <v>0.78763239240489302</v>
      </c>
      <c r="P187" s="43">
        <v>0.75199506984970199</v>
      </c>
      <c r="Q187" s="43">
        <v>0.70975672893372799</v>
      </c>
      <c r="R187" s="43">
        <v>0.68496547762840199</v>
      </c>
      <c r="S187" s="43">
        <v>0.777409703566878</v>
      </c>
      <c r="T187" s="43">
        <v>0.71570214269777199</v>
      </c>
      <c r="U187" s="43">
        <v>0.68007443354219399</v>
      </c>
      <c r="V187" s="43">
        <v>0.63728888491943203</v>
      </c>
      <c r="W187" s="43">
        <f t="shared" si="34"/>
        <v>0.57286628469164413</v>
      </c>
      <c r="X187" s="43">
        <f t="shared" si="44"/>
        <v>0.59652288966704747</v>
      </c>
      <c r="Y187" s="42">
        <f t="shared" si="35"/>
        <v>0.55973783741111582</v>
      </c>
      <c r="Z187" s="42">
        <f t="shared" si="36"/>
        <v>0.37403667167561366</v>
      </c>
      <c r="AA187" s="42">
        <f t="shared" si="37"/>
        <v>0.58298421476015694</v>
      </c>
      <c r="AB187" s="42">
        <f t="shared" si="38"/>
        <v>0.77470641491968983</v>
      </c>
      <c r="AC187" s="42">
        <f t="shared" si="39"/>
        <v>0.34272829763246926</v>
      </c>
      <c r="AD187" s="42">
        <f t="shared" si="40"/>
        <v>0.88888888888888895</v>
      </c>
      <c r="AE187" s="42">
        <f t="shared" si="41"/>
        <v>0.55795148247978432</v>
      </c>
      <c r="AF187" s="42">
        <f t="shared" si="42"/>
        <v>0.49775597342399791</v>
      </c>
      <c r="AG187" s="42">
        <f t="shared" si="43"/>
        <v>0.49468085106382986</v>
      </c>
      <c r="AH187" s="43">
        <v>0.53979100393978341</v>
      </c>
      <c r="AI187" s="43">
        <v>0.50429741540280359</v>
      </c>
      <c r="AJ187" s="43">
        <v>0.63512509289076036</v>
      </c>
      <c r="AK187" s="33">
        <v>0.65435835351089577</v>
      </c>
      <c r="AL187" s="33">
        <v>9.3714989840331525E-2</v>
      </c>
      <c r="AM187" s="33">
        <v>0.77342194107812956</v>
      </c>
      <c r="AN187" s="33">
        <v>0.55330232558139547</v>
      </c>
      <c r="AO187" s="33">
        <v>0.42640795078088034</v>
      </c>
      <c r="AP187" s="33">
        <v>0.32696952271420343</v>
      </c>
      <c r="AQ187" s="33">
        <v>0.83481933364617544</v>
      </c>
      <c r="AR187" s="33">
        <v>0.65490513651087467</v>
      </c>
      <c r="AS187" s="33">
        <v>0.81873942470389138</v>
      </c>
      <c r="AT187" s="33">
        <v>0.85047468354430367</v>
      </c>
      <c r="AU187" s="33">
        <v>2.8184892897407679E-2</v>
      </c>
      <c r="AV187" s="33">
        <v>0</v>
      </c>
      <c r="AW187" s="33">
        <v>1</v>
      </c>
      <c r="AX187" s="33">
        <v>0.66666666666666674</v>
      </c>
      <c r="AY187" s="33">
        <v>1</v>
      </c>
      <c r="AZ187" s="33">
        <v>1</v>
      </c>
      <c r="BA187" s="33">
        <v>0.49999999999999989</v>
      </c>
      <c r="BB187" s="33">
        <v>0.61590296495956875</v>
      </c>
      <c r="BC187" s="33">
        <v>0.22658402203856684</v>
      </c>
      <c r="BD187" s="33">
        <v>0.62941415234744968</v>
      </c>
      <c r="BE187" s="33">
        <v>0.54567502021018588</v>
      </c>
      <c r="BF187" s="33">
        <v>0.58935069909978932</v>
      </c>
      <c r="BG187" s="33">
        <v>0.48936170212765956</v>
      </c>
      <c r="BH187" s="33">
        <v>0.50000000000000022</v>
      </c>
    </row>
    <row r="188" spans="1:60" x14ac:dyDescent="0.25">
      <c r="A188" s="34" t="s">
        <v>1239</v>
      </c>
      <c r="B188" s="34" t="s">
        <v>1240</v>
      </c>
      <c r="C188" s="62">
        <f t="shared" si="47"/>
        <v>0.54696711485245697</v>
      </c>
      <c r="D188" s="62">
        <f t="shared" si="47"/>
        <v>0.54475530769417235</v>
      </c>
      <c r="E188" s="62">
        <f t="shared" si="47"/>
        <v>0.54024535153202324</v>
      </c>
      <c r="F188" s="62">
        <f t="shared" si="46"/>
        <v>0.53748671167729511</v>
      </c>
      <c r="G188" s="62">
        <f t="shared" si="46"/>
        <v>0.5341270516980321</v>
      </c>
      <c r="H188" s="62">
        <f t="shared" si="46"/>
        <v>0.54142989813572162</v>
      </c>
      <c r="I188" s="62">
        <f t="shared" si="46"/>
        <v>0.53350187517966385</v>
      </c>
      <c r="J188" s="62">
        <f t="shared" si="46"/>
        <v>0.52605260725792513</v>
      </c>
      <c r="K188" s="62">
        <f t="shared" si="46"/>
        <v>0.52928264282540871</v>
      </c>
      <c r="L188" s="42">
        <f t="shared" si="32"/>
        <v>0.50543253275905953</v>
      </c>
      <c r="M188" s="43">
        <f t="shared" si="33"/>
        <v>0.69426396528485057</v>
      </c>
      <c r="N188" s="43">
        <v>0.40006821432768902</v>
      </c>
      <c r="O188" s="43">
        <v>0.39090988437674701</v>
      </c>
      <c r="P188" s="43">
        <v>0.37165928142151899</v>
      </c>
      <c r="Q188" s="43">
        <v>0.35945986924000001</v>
      </c>
      <c r="R188" s="43">
        <v>0.34410844797072998</v>
      </c>
      <c r="S188" s="43">
        <v>0.37679504468501201</v>
      </c>
      <c r="T188" s="43">
        <v>0.34118653894499601</v>
      </c>
      <c r="U188" s="43">
        <v>0.30451525198196699</v>
      </c>
      <c r="V188" s="43">
        <v>0.32086733999664602</v>
      </c>
      <c r="W188" s="43">
        <f t="shared" si="34"/>
        <v>0.56242283726106024</v>
      </c>
      <c r="X188" s="43">
        <f t="shared" si="44"/>
        <v>0.44844222825705887</v>
      </c>
      <c r="Y188" s="42">
        <f t="shared" si="35"/>
        <v>0.5924482223593428</v>
      </c>
      <c r="Z188" s="42">
        <f t="shared" si="36"/>
        <v>0.48467152424827153</v>
      </c>
      <c r="AA188" s="42">
        <f t="shared" si="37"/>
        <v>0.56238189768446811</v>
      </c>
      <c r="AB188" s="42">
        <f t="shared" si="38"/>
        <v>0.6101897047521585</v>
      </c>
      <c r="AC188" s="42">
        <f t="shared" si="39"/>
        <v>0.3859451334084929</v>
      </c>
      <c r="AD188" s="42">
        <f t="shared" si="40"/>
        <v>0.44444444444444448</v>
      </c>
      <c r="AE188" s="42">
        <f t="shared" si="41"/>
        <v>0.51493710691823935</v>
      </c>
      <c r="AF188" s="42">
        <f t="shared" si="42"/>
        <v>0.71565559014416935</v>
      </c>
      <c r="AG188" s="42">
        <f t="shared" si="43"/>
        <v>0.6728723404255319</v>
      </c>
      <c r="AH188" s="43">
        <v>0.82467145467286063</v>
      </c>
      <c r="AI188" s="43">
        <v>0.10749114651465494</v>
      </c>
      <c r="AJ188" s="43">
        <v>0.84518206589051281</v>
      </c>
      <c r="AK188" s="33">
        <v>0.74092009685230042</v>
      </c>
      <c r="AL188" s="33">
        <v>0.2284229516442427</v>
      </c>
      <c r="AM188" s="33">
        <v>0.57093228113655159</v>
      </c>
      <c r="AN188" s="33">
        <v>0.56595348837209303</v>
      </c>
      <c r="AO188" s="33">
        <v>0.37576904874585915</v>
      </c>
      <c r="AP188" s="33">
        <v>0.68510638297872339</v>
      </c>
      <c r="AQ188" s="33">
        <v>0.61414828718911296</v>
      </c>
      <c r="AR188" s="33">
        <v>0.64726978250809819</v>
      </c>
      <c r="AS188" s="33">
        <v>0.59073604060913698</v>
      </c>
      <c r="AT188" s="33">
        <v>0.59256329113924044</v>
      </c>
      <c r="AU188" s="33">
        <v>0.15783540022547873</v>
      </c>
      <c r="AV188" s="33">
        <v>0</v>
      </c>
      <c r="AW188" s="33">
        <v>1</v>
      </c>
      <c r="AX188" s="33">
        <v>0.33333333333333343</v>
      </c>
      <c r="AY188" s="33">
        <v>0</v>
      </c>
      <c r="AZ188" s="33">
        <v>1</v>
      </c>
      <c r="BA188" s="33">
        <v>0.25000000000000017</v>
      </c>
      <c r="BB188" s="33">
        <v>0.77987421383647848</v>
      </c>
      <c r="BC188" s="33">
        <v>0.20316804407713496</v>
      </c>
      <c r="BD188" s="33">
        <v>0.82005141388174818</v>
      </c>
      <c r="BE188" s="33">
        <v>0.97041228779304778</v>
      </c>
      <c r="BF188" s="33">
        <v>0.86899061482474627</v>
      </c>
      <c r="BG188" s="33">
        <v>0.59574468085106391</v>
      </c>
      <c r="BH188" s="33">
        <v>0.75</v>
      </c>
    </row>
    <row r="190" spans="1:60" x14ac:dyDescent="0.25">
      <c r="O190" s="66"/>
      <c r="P190" s="66"/>
      <c r="Q190" s="66"/>
      <c r="R190" s="66"/>
      <c r="S190" s="66"/>
      <c r="T190" s="66"/>
      <c r="U190" s="66"/>
      <c r="V190" s="66"/>
    </row>
    <row r="195" spans="19:19" x14ac:dyDescent="0.25">
      <c r="S195" s="67">
        <f>0.89*85/100</f>
        <v>0.75650000000000006</v>
      </c>
    </row>
    <row r="197" spans="19:19" x14ac:dyDescent="0.25">
      <c r="S197">
        <f>(80-64)/5</f>
        <v>3.2</v>
      </c>
    </row>
  </sheetData>
  <mergeCells count="24">
    <mergeCell ref="L2:N2"/>
    <mergeCell ref="O2:R2"/>
    <mergeCell ref="S2:V2"/>
    <mergeCell ref="C1:K1"/>
    <mergeCell ref="L1:V1"/>
    <mergeCell ref="W1:X1"/>
    <mergeCell ref="Y1:AE1"/>
    <mergeCell ref="AH1:BH1"/>
    <mergeCell ref="BG2:BH2"/>
    <mergeCell ref="A3:B3"/>
    <mergeCell ref="AM2:AQ2"/>
    <mergeCell ref="AR2:AT2"/>
    <mergeCell ref="AU2:AW2"/>
    <mergeCell ref="AX2:AZ2"/>
    <mergeCell ref="BA2:BB2"/>
    <mergeCell ref="BC2:BF2"/>
    <mergeCell ref="W2:X2"/>
    <mergeCell ref="Y2:AB2"/>
    <mergeCell ref="AC2:AE2"/>
    <mergeCell ref="AF2:AG2"/>
    <mergeCell ref="AH2:AJ2"/>
    <mergeCell ref="AK2:AL2"/>
    <mergeCell ref="D2:G2"/>
    <mergeCell ref="H2:K2"/>
  </mergeCells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AF045-E1A8-4942-B1D7-D1B0D05D4CEE}">
  <dimension ref="A1:CJ1707"/>
  <sheetViews>
    <sheetView topLeftCell="A1558" zoomScale="80" zoomScaleNormal="80" workbookViewId="0">
      <selection activeCell="B1663" sqref="B1663"/>
    </sheetView>
  </sheetViews>
  <sheetFormatPr defaultRowHeight="15" x14ac:dyDescent="0.25"/>
  <cols>
    <col min="2" max="2" width="23.28515625" customWidth="1"/>
    <col min="3" max="29" width="7.85546875" customWidth="1"/>
  </cols>
  <sheetData>
    <row r="1" spans="1:88" ht="24" customHeight="1" x14ac:dyDescent="0.25">
      <c r="A1" s="34"/>
      <c r="B1" s="35"/>
      <c r="C1" s="125" t="s">
        <v>833</v>
      </c>
      <c r="D1" s="126"/>
      <c r="E1" s="126"/>
      <c r="F1" s="126"/>
      <c r="G1" s="126"/>
      <c r="H1" s="126"/>
      <c r="I1" s="126"/>
      <c r="J1" s="126"/>
      <c r="K1" s="126"/>
      <c r="L1" s="126"/>
      <c r="M1" s="126"/>
      <c r="N1" s="126"/>
      <c r="O1" s="126"/>
      <c r="P1" s="126"/>
      <c r="Q1" s="126"/>
      <c r="R1" s="126"/>
      <c r="S1" s="126"/>
      <c r="T1" s="126"/>
      <c r="U1" s="126"/>
      <c r="V1" s="126"/>
      <c r="W1" s="126"/>
      <c r="X1" s="126"/>
      <c r="Y1" s="126"/>
      <c r="Z1" s="126"/>
      <c r="AA1" s="126"/>
      <c r="AB1" s="126"/>
      <c r="AC1" s="126"/>
      <c r="AF1" s="125" t="s">
        <v>834</v>
      </c>
      <c r="AG1" s="126"/>
      <c r="AH1" s="126"/>
      <c r="AI1" s="126"/>
      <c r="AJ1" s="126"/>
      <c r="AK1" s="126"/>
      <c r="AL1" s="126"/>
      <c r="AM1" s="126"/>
      <c r="AN1" s="126"/>
      <c r="AO1" s="126"/>
      <c r="AP1" s="126"/>
      <c r="AQ1" s="126"/>
      <c r="AR1" s="126"/>
      <c r="AS1" s="126"/>
      <c r="AT1" s="126"/>
      <c r="AU1" s="126"/>
      <c r="AV1" s="126"/>
      <c r="AW1" s="126"/>
      <c r="AX1" s="126"/>
      <c r="AY1" s="126"/>
      <c r="AZ1" s="126"/>
      <c r="BA1" s="126"/>
      <c r="BB1" s="126"/>
      <c r="BC1" s="126"/>
      <c r="BD1" s="126"/>
      <c r="BE1" s="126"/>
      <c r="BF1" s="126"/>
      <c r="BG1" s="126"/>
      <c r="BH1" s="126"/>
      <c r="BI1" s="126"/>
      <c r="BJ1" s="126"/>
      <c r="BL1" s="125" t="s">
        <v>835</v>
      </c>
      <c r="BM1" s="126"/>
      <c r="BN1" s="126"/>
      <c r="BO1" s="126"/>
      <c r="BP1" s="126"/>
      <c r="BQ1" s="126"/>
      <c r="BR1" s="126"/>
      <c r="BS1" s="126"/>
      <c r="BT1" s="126"/>
      <c r="BU1" s="126"/>
      <c r="BV1" s="126"/>
      <c r="BW1" s="126"/>
      <c r="BX1" s="126"/>
      <c r="BY1" s="126"/>
      <c r="BZ1" s="126"/>
      <c r="CA1" s="126"/>
      <c r="CB1" s="126"/>
      <c r="CC1" s="126"/>
      <c r="CD1" s="126"/>
      <c r="CE1" s="126"/>
      <c r="CF1" s="126"/>
      <c r="CG1" s="126"/>
      <c r="CH1" s="126"/>
      <c r="CI1" s="126"/>
      <c r="CJ1" s="126"/>
    </row>
    <row r="2" spans="1:88" ht="23.25" customHeight="1" x14ac:dyDescent="0.25">
      <c r="A2" s="34"/>
      <c r="B2" s="34"/>
      <c r="C2" s="127" t="s">
        <v>837</v>
      </c>
      <c r="D2" s="127"/>
      <c r="E2" s="127"/>
      <c r="F2" s="127"/>
      <c r="G2" s="127"/>
      <c r="H2" s="127"/>
      <c r="I2" s="127"/>
      <c r="J2" s="127"/>
      <c r="K2" s="127"/>
      <c r="L2" s="127"/>
      <c r="M2" s="127"/>
      <c r="N2" s="127"/>
      <c r="O2" s="127"/>
      <c r="P2" s="127"/>
      <c r="Q2" s="127"/>
      <c r="R2" s="127"/>
      <c r="S2" s="127"/>
      <c r="T2" s="127"/>
      <c r="U2" s="127"/>
      <c r="V2" s="127"/>
      <c r="W2" s="127"/>
      <c r="X2" s="127"/>
      <c r="Y2" s="127"/>
      <c r="Z2" s="127"/>
      <c r="AA2" s="127"/>
      <c r="AB2" s="127"/>
      <c r="AC2" s="127"/>
      <c r="AF2" s="128" t="s">
        <v>840</v>
      </c>
      <c r="AG2" s="129"/>
      <c r="AH2" s="129"/>
      <c r="AI2" s="129"/>
      <c r="AJ2" s="129"/>
      <c r="AK2" s="129"/>
      <c r="AL2" s="129"/>
      <c r="AM2" s="129"/>
      <c r="AN2" s="129"/>
      <c r="AO2" s="129"/>
      <c r="AP2" s="129"/>
      <c r="AQ2" s="129"/>
      <c r="AR2" s="129"/>
      <c r="AS2" s="129"/>
      <c r="AT2" s="129"/>
      <c r="AU2" s="129"/>
      <c r="AV2" s="129"/>
      <c r="AW2" s="129"/>
      <c r="AX2" s="129"/>
      <c r="AY2" s="129"/>
      <c r="AZ2" s="129"/>
      <c r="BA2" s="129"/>
      <c r="BB2" s="130"/>
      <c r="BC2" s="131" t="s">
        <v>841</v>
      </c>
      <c r="BD2" s="132"/>
      <c r="BE2" s="132"/>
      <c r="BF2" s="132"/>
      <c r="BG2" s="132"/>
      <c r="BH2" s="132"/>
      <c r="BI2" s="132"/>
      <c r="BJ2" s="132"/>
      <c r="BL2" s="87" t="s">
        <v>847</v>
      </c>
      <c r="BM2" s="88"/>
      <c r="BN2" s="88"/>
      <c r="BO2" s="88"/>
      <c r="BP2" s="88"/>
      <c r="BQ2" s="88"/>
      <c r="BR2" s="88"/>
      <c r="BS2" s="88"/>
      <c r="BT2" s="88"/>
      <c r="BU2" s="88"/>
      <c r="BV2" s="88"/>
      <c r="BW2" s="88"/>
      <c r="BX2" s="89"/>
      <c r="BY2" s="70"/>
      <c r="BZ2" s="70"/>
      <c r="CA2" s="123" t="s">
        <v>848</v>
      </c>
      <c r="CB2" s="124"/>
      <c r="CC2" s="124"/>
      <c r="CD2" s="124"/>
      <c r="CE2" s="124"/>
      <c r="CF2" s="124"/>
      <c r="CG2" s="124"/>
      <c r="CH2" s="124"/>
      <c r="CI2" s="124"/>
      <c r="CJ2" s="124"/>
    </row>
    <row r="3" spans="1:88" ht="24.75" customHeight="1" x14ac:dyDescent="0.25">
      <c r="A3" s="41" t="s">
        <v>0</v>
      </c>
      <c r="B3" s="41" t="s">
        <v>1243</v>
      </c>
      <c r="C3" s="56" t="s">
        <v>4</v>
      </c>
      <c r="D3" s="57" t="s">
        <v>10</v>
      </c>
      <c r="E3" s="57" t="s">
        <v>11</v>
      </c>
      <c r="F3" s="63" t="s">
        <v>14</v>
      </c>
      <c r="G3" s="63" t="s">
        <v>17</v>
      </c>
      <c r="H3" s="63" t="s">
        <v>21</v>
      </c>
      <c r="I3" s="63" t="s">
        <v>22</v>
      </c>
      <c r="J3" s="63" t="s">
        <v>23</v>
      </c>
      <c r="K3" s="63" t="s">
        <v>24</v>
      </c>
      <c r="L3" s="63" t="s">
        <v>30</v>
      </c>
      <c r="M3" s="63" t="s">
        <v>32</v>
      </c>
      <c r="N3" s="63" t="s">
        <v>33</v>
      </c>
      <c r="O3" s="63" t="s">
        <v>819</v>
      </c>
      <c r="P3" s="64" t="s">
        <v>37</v>
      </c>
      <c r="Q3" s="64" t="s">
        <v>38</v>
      </c>
      <c r="R3" s="64" t="s">
        <v>39</v>
      </c>
      <c r="S3" s="64" t="s">
        <v>40</v>
      </c>
      <c r="T3" s="64" t="s">
        <v>41</v>
      </c>
      <c r="U3" s="64" t="s">
        <v>42</v>
      </c>
      <c r="V3" s="64" t="s">
        <v>45</v>
      </c>
      <c r="W3" s="64" t="s">
        <v>46</v>
      </c>
      <c r="X3" s="65" t="s">
        <v>807</v>
      </c>
      <c r="Y3" s="65" t="s">
        <v>808</v>
      </c>
      <c r="Z3" s="65" t="s">
        <v>809</v>
      </c>
      <c r="AA3" s="65" t="s">
        <v>810</v>
      </c>
      <c r="AB3" s="65" t="s">
        <v>811</v>
      </c>
      <c r="AC3" s="65" t="s">
        <v>812</v>
      </c>
      <c r="AF3" s="56" t="s">
        <v>4</v>
      </c>
      <c r="AG3" s="57" t="s">
        <v>10</v>
      </c>
      <c r="AH3" s="57" t="s">
        <v>11</v>
      </c>
      <c r="AI3" s="58" t="s">
        <v>14</v>
      </c>
      <c r="AJ3" s="58" t="s">
        <v>17</v>
      </c>
      <c r="AK3" s="58" t="s">
        <v>21</v>
      </c>
      <c r="AL3" s="58" t="s">
        <v>22</v>
      </c>
      <c r="AM3" s="58" t="s">
        <v>23</v>
      </c>
      <c r="AN3" s="58" t="s">
        <v>24</v>
      </c>
      <c r="AO3" s="58" t="s">
        <v>30</v>
      </c>
      <c r="AP3" s="58" t="s">
        <v>32</v>
      </c>
      <c r="AQ3" s="58" t="s">
        <v>33</v>
      </c>
      <c r="AR3" s="58" t="s">
        <v>819</v>
      </c>
      <c r="AS3" s="59" t="s">
        <v>37</v>
      </c>
      <c r="AT3" s="59" t="s">
        <v>38</v>
      </c>
      <c r="AU3" s="59" t="s">
        <v>39</v>
      </c>
      <c r="AV3" s="59" t="s">
        <v>40</v>
      </c>
      <c r="AW3" s="59" t="s">
        <v>41</v>
      </c>
      <c r="AX3" s="59" t="s">
        <v>42</v>
      </c>
      <c r="AY3" s="59" t="s">
        <v>45</v>
      </c>
      <c r="AZ3" s="59" t="s">
        <v>46</v>
      </c>
      <c r="BA3" s="75" t="s">
        <v>1337</v>
      </c>
      <c r="BB3" s="76" t="s">
        <v>12</v>
      </c>
      <c r="BC3" s="65" t="s">
        <v>807</v>
      </c>
      <c r="BD3" s="65" t="s">
        <v>808</v>
      </c>
      <c r="BE3" s="65" t="s">
        <v>809</v>
      </c>
      <c r="BF3" s="65" t="s">
        <v>810</v>
      </c>
      <c r="BG3" s="65" t="s">
        <v>811</v>
      </c>
      <c r="BH3" s="65" t="s">
        <v>812</v>
      </c>
      <c r="BI3" s="75" t="s">
        <v>1337</v>
      </c>
      <c r="BJ3" s="76" t="s">
        <v>12</v>
      </c>
      <c r="BL3" s="56" t="s">
        <v>4</v>
      </c>
      <c r="BM3" s="57" t="s">
        <v>10</v>
      </c>
      <c r="BN3" s="57" t="s">
        <v>11</v>
      </c>
      <c r="BO3" s="63" t="s">
        <v>14</v>
      </c>
      <c r="BP3" s="63" t="s">
        <v>17</v>
      </c>
      <c r="BQ3" s="63" t="s">
        <v>21</v>
      </c>
      <c r="BR3" s="63" t="s">
        <v>22</v>
      </c>
      <c r="BS3" s="63" t="s">
        <v>23</v>
      </c>
      <c r="BT3" s="63" t="s">
        <v>24</v>
      </c>
      <c r="BU3" s="63" t="s">
        <v>30</v>
      </c>
      <c r="BV3" s="63" t="s">
        <v>32</v>
      </c>
      <c r="BW3" s="63" t="s">
        <v>33</v>
      </c>
      <c r="BX3" s="63" t="s">
        <v>819</v>
      </c>
      <c r="BY3" s="75" t="s">
        <v>1337</v>
      </c>
      <c r="BZ3" s="76" t="s">
        <v>12</v>
      </c>
      <c r="CA3" s="64" t="s">
        <v>37</v>
      </c>
      <c r="CB3" s="64" t="s">
        <v>38</v>
      </c>
      <c r="CC3" s="64" t="s">
        <v>39</v>
      </c>
      <c r="CD3" s="64" t="s">
        <v>40</v>
      </c>
      <c r="CE3" s="64" t="s">
        <v>41</v>
      </c>
      <c r="CF3" s="64" t="s">
        <v>42</v>
      </c>
      <c r="CG3" s="64" t="s">
        <v>45</v>
      </c>
      <c r="CH3" s="64" t="s">
        <v>46</v>
      </c>
      <c r="CI3" s="75" t="s">
        <v>1337</v>
      </c>
      <c r="CJ3" s="76" t="s">
        <v>12</v>
      </c>
    </row>
    <row r="4" spans="1:88" x14ac:dyDescent="0.25">
      <c r="A4" s="34" t="s">
        <v>873</v>
      </c>
      <c r="B4" s="34" t="s">
        <v>874</v>
      </c>
      <c r="C4" s="78">
        <v>2.45714221066945</v>
      </c>
      <c r="D4" s="78">
        <v>1.5116555815207702</v>
      </c>
      <c r="E4" s="78">
        <v>2.6210802857400002</v>
      </c>
      <c r="F4" s="78">
        <v>4.0561119672431856</v>
      </c>
      <c r="G4" s="78">
        <v>7.4638689999999999</v>
      </c>
      <c r="H4" s="78">
        <v>2.2566475023523962</v>
      </c>
      <c r="I4" s="78">
        <v>3.709951214290319</v>
      </c>
      <c r="J4" s="78">
        <v>1.9456286223102117</v>
      </c>
      <c r="K4" s="78">
        <v>3.7976049972269599</v>
      </c>
      <c r="L4" s="78">
        <v>5.8588231249160003E-2</v>
      </c>
      <c r="M4" s="78">
        <v>3.0572513384506235</v>
      </c>
      <c r="N4" s="78">
        <v>4.0507538600000004</v>
      </c>
      <c r="O4" s="78">
        <v>7.1426167196400003</v>
      </c>
      <c r="P4" s="78">
        <v>0.40361551508647259</v>
      </c>
      <c r="Q4" s="78">
        <v>5.2698028270000004</v>
      </c>
      <c r="R4" s="78">
        <v>6.6782698028269998</v>
      </c>
      <c r="S4" s="78">
        <v>5.9667826980282657</v>
      </c>
      <c r="T4" s="78">
        <v>5.9667826980282657</v>
      </c>
      <c r="U4" s="78">
        <v>5.9667826980282657</v>
      </c>
      <c r="V4" s="78">
        <v>4.4750870235211995</v>
      </c>
      <c r="W4" s="78">
        <v>4.0529090024342915</v>
      </c>
      <c r="X4" s="78">
        <v>3.3696706696853869</v>
      </c>
      <c r="Y4" s="78">
        <v>0.39390535279540001</v>
      </c>
      <c r="Z4" s="78">
        <v>5.1054282142203702</v>
      </c>
      <c r="AA4" s="78">
        <v>3.9373413500000001</v>
      </c>
      <c r="AB4" s="78">
        <v>2.6660092906083741</v>
      </c>
      <c r="AC4" s="78">
        <v>1.6160036473826551</v>
      </c>
      <c r="AD4" s="74">
        <f t="shared" ref="AD4:AD35" si="0">SUM(C4:AC4)</f>
        <v>99.997292320339028</v>
      </c>
      <c r="AF4" s="42">
        <f>('CHUVA - Vetor de Impacto'!AH5/'Contribuição - CHUVA'!$BA4)*100</f>
        <v>5.4266221861153898</v>
      </c>
      <c r="AG4" s="42">
        <f>('CHUVA - Vetor de Impacto'!AI5/'Contribuição - CHUVA'!$BA4)*100</f>
        <v>1.8404581520439462</v>
      </c>
      <c r="AH4" s="42">
        <f>('CHUVA - Vetor de Impacto'!AJ5/'Contribuição - CHUVA'!$BA4)*100</f>
        <v>5.1897904603334162</v>
      </c>
      <c r="AI4" s="42">
        <f>('CHUVA - Vetor de Impacto'!AK5/'Contribuição - CHUVA'!$BA4)*100</f>
        <v>4.9383632270292761</v>
      </c>
      <c r="AJ4" s="42">
        <f>('CHUVA - Vetor de Impacto'!AL5/'Contribuição - CHUVA'!$BA4)*100</f>
        <v>1.2302557665265195</v>
      </c>
      <c r="AK4" s="42">
        <f>('CHUVA - Vetor de Impacto'!AM5/'Contribuição - CHUVA'!$BA4)*100</f>
        <v>2.7474944311162273</v>
      </c>
      <c r="AL4" s="42">
        <f>('CHUVA - Vetor de Impacto'!AN5/'Contribuição - CHUVA'!$BA4)*100</f>
        <v>4.516908507132805</v>
      </c>
      <c r="AM4" s="42">
        <f>('CHUVA - Vetor de Impacto'!AO5/'Contribuição - CHUVA'!$BA4)*100</f>
        <v>2.3688253478867338</v>
      </c>
      <c r="AN4" s="42">
        <f>('CHUVA - Vetor de Impacto'!AP5/'Contribuição - CHUVA'!$BA4)*100</f>
        <v>4.6236280015304212</v>
      </c>
      <c r="AO4" s="42">
        <f>('CHUVA - Vetor de Impacto'!AQ5/'Contribuição - CHUVA'!$BA4)*100</f>
        <v>4.9413781070933132</v>
      </c>
      <c r="AP4" s="42">
        <f>('CHUVA - Vetor de Impacto'!AR5/'Contribuição - CHUVA'!$BA4)*100</f>
        <v>3.7222388601496417</v>
      </c>
      <c r="AQ4" s="42">
        <f>('CHUVA - Vetor de Impacto'!AS5/'Contribuição - CHUVA'!$BA4)*100</f>
        <v>5.2333585765339468</v>
      </c>
      <c r="AR4" s="42">
        <f>('CHUVA - Vetor de Impacto'!AT5/'Contribuição - CHUVA'!$BA4)*100</f>
        <v>6.0232033470916475</v>
      </c>
      <c r="AS4" s="42">
        <f>('CHUVA - Vetor de Impacto'!AU5/'Contribuição - CHUVA'!$BA4)*100</f>
        <v>0.49140655722978804</v>
      </c>
      <c r="AT4" s="42">
        <f>('CHUVA - Vetor de Impacto'!AV5/'Contribuição - CHUVA'!$BA4)*100</f>
        <v>7.2646269377135919</v>
      </c>
      <c r="AU4" s="42">
        <f>('CHUVA - Vetor de Impacto'!AW5/'Contribuição - CHUVA'!$BA4)*100</f>
        <v>7.2646269377135919</v>
      </c>
      <c r="AV4" s="42">
        <f>('CHUVA - Vetor de Impacto'!AX5/'Contribuição - CHUVA'!$BA4)*100</f>
        <v>7.2646269377135919</v>
      </c>
      <c r="AW4" s="42">
        <f>('CHUVA - Vetor de Impacto'!AY5/'Contribuição - CHUVA'!$BA4)*100</f>
        <v>7.2646269377135919</v>
      </c>
      <c r="AX4" s="42">
        <f>('CHUVA - Vetor de Impacto'!AZ5/'Contribuição - CHUVA'!$BA4)*100</f>
        <v>7.2646269377135919</v>
      </c>
      <c r="AY4" s="42">
        <f>('CHUVA - Vetor de Impacto'!BA5/'Contribuição - CHUVA'!$BA4)*100</f>
        <v>5.4484702032851953</v>
      </c>
      <c r="AZ4" s="42">
        <f>('CHUVA - Vetor de Impacto'!BB5/'Contribuição - CHUVA'!$BA4)*100</f>
        <v>4.9344635803337589</v>
      </c>
      <c r="BA4" s="77">
        <f>SUM('CHUVA - Vetor de Impacto'!AH5:BB5)</f>
        <v>13.765331772352946</v>
      </c>
      <c r="BB4" s="77">
        <f>SUM(AF4:AZ4)</f>
        <v>99.999999999999972</v>
      </c>
      <c r="BC4" s="42">
        <f>('CHUVA - Vetor de Impacto'!BC5/'Contribuição - CHUVA'!$BI4)*100</f>
        <v>18.861585673913453</v>
      </c>
      <c r="BD4" s="42">
        <f>('CHUVA - Vetor de Impacto'!BD5/'Contribuição - CHUVA'!$BI4)*100</f>
        <v>18.99723826331098</v>
      </c>
      <c r="BE4" s="42">
        <f>('CHUVA - Vetor de Impacto'!BE5/'Contribuição - CHUVA'!$BI4)*100</f>
        <v>17.382499970590398</v>
      </c>
      <c r="BF4" s="42">
        <f>('CHUVA - Vetor de Impacto'!BF5/'Contribuição - CHUVA'!$BI4)*100</f>
        <v>20.790294073931616</v>
      </c>
      <c r="BG4" s="42">
        <f>('CHUVA - Vetor de Impacto'!BG5/'Contribuição - CHUVA'!$BI4)*100</f>
        <v>14.922871571587143</v>
      </c>
      <c r="BH4" s="42">
        <f>('CHUVA - Vetor de Impacto'!BH5/'Contribuição - CHUVA'!$BI4)*100</f>
        <v>9.0455104466664125</v>
      </c>
      <c r="BI4" s="77">
        <f>SUM('CHUVA - Vetor de Impacto'!BC5:BH5)</f>
        <v>2.9941188496791233</v>
      </c>
      <c r="BJ4" s="77">
        <f>SUM(BC4:BH4)</f>
        <v>100</v>
      </c>
      <c r="BL4" s="42">
        <f>('CHUVA - Vetor de Impacto'!AH5/'Contribuição - CHUVA'!$BY4)*100</f>
        <v>10.277202063989561</v>
      </c>
      <c r="BM4" s="42">
        <f>('CHUVA - Vetor de Impacto'!AI5/'Contribuição - CHUVA'!$BY4)*100</f>
        <v>3.4855495131516534</v>
      </c>
      <c r="BN4" s="42">
        <f>('CHUVA - Vetor de Impacto'!AJ5/'Contribuição - CHUVA'!$BY4)*100</f>
        <v>9.8286785778231049</v>
      </c>
      <c r="BO4" s="42">
        <f>('CHUVA - Vetor de Impacto'!AK5/'Contribuição - CHUVA'!$BY4)*100</f>
        <v>9.352513406850294</v>
      </c>
      <c r="BP4" s="42">
        <f>('CHUVA - Vetor de Impacto'!AL5/'Contribuição - CHUVA'!$BY4)*100</f>
        <v>2.329918440854684</v>
      </c>
      <c r="BQ4" s="42">
        <f>('CHUVA - Vetor de Impacto'!AM5/'Contribuição - CHUVA'!$BY4)*100</f>
        <v>5.2033391066940045</v>
      </c>
      <c r="BR4" s="42">
        <f>('CHUVA - Vetor de Impacto'!AN5/'Contribuição - CHUVA'!$BY4)*100</f>
        <v>8.5543418797665662</v>
      </c>
      <c r="BS4" s="42">
        <f>('CHUVA - Vetor de Impacto'!AO5/'Contribuição - CHUVA'!$BY4)*100</f>
        <v>4.4861971074421634</v>
      </c>
      <c r="BT4" s="42">
        <f>('CHUVA - Vetor de Impacto'!AP5/'Contribuição - CHUVA'!$BY4)*100</f>
        <v>8.756452469093631</v>
      </c>
      <c r="BU4" s="42">
        <f>('CHUVA - Vetor de Impacto'!AQ5/'Contribuição - CHUVA'!$BY4)*100</f>
        <v>9.3582231339243602</v>
      </c>
      <c r="BV4" s="42">
        <f>('CHUVA - Vetor de Impacto'!AR5/'Contribuição - CHUVA'!$BY4)*100</f>
        <v>7.0493577006465706</v>
      </c>
      <c r="BW4" s="42">
        <f>('CHUVA - Vetor de Impacto'!AS5/'Contribuição - CHUVA'!$BY4)*100</f>
        <v>9.9111900036020852</v>
      </c>
      <c r="BX4" s="42">
        <f>('CHUVA - Vetor de Impacto'!AT5/'Contribuição - CHUVA'!$BY4)*100</f>
        <v>11.407036596161305</v>
      </c>
      <c r="BY4" s="77">
        <f>SUM('CHUVA - Vetor de Impacto'!AH5:AT5)</f>
        <v>7.2684427463803001</v>
      </c>
      <c r="BZ4" s="77">
        <f>SUM(BL4:BX4)</f>
        <v>99.999999999999986</v>
      </c>
      <c r="CA4" s="42">
        <f>('CHUVA - Vetor de Impacto'!AU5/'Contribuição - CHUVA'!$CI4)*100</f>
        <v>1.0411712849543535</v>
      </c>
      <c r="CB4" s="42">
        <f>('CHUVA - Vetor de Impacto'!AV5/'Contribuição - CHUVA'!$CI4)*100</f>
        <v>15.391982162574966</v>
      </c>
      <c r="CC4" s="42">
        <f>('CHUVA - Vetor de Impacto'!AW5/'Contribuição - CHUVA'!$CI4)*100</f>
        <v>15.391982162574966</v>
      </c>
      <c r="CD4" s="42">
        <f>('CHUVA - Vetor de Impacto'!AX5/'Contribuição - CHUVA'!$CI4)*100</f>
        <v>15.391982162574966</v>
      </c>
      <c r="CE4" s="42">
        <f>('CHUVA - Vetor de Impacto'!AY5/'Contribuição - CHUVA'!$CI4)*100</f>
        <v>15.391982162574966</v>
      </c>
      <c r="CF4" s="42">
        <f>('CHUVA - Vetor de Impacto'!AZ5/'Contribuição - CHUVA'!$CI4)*100</f>
        <v>15.391982162574966</v>
      </c>
      <c r="CG4" s="42">
        <f>('CHUVA - Vetor de Impacto'!BA5/'Contribuição - CHUVA'!$CI4)*100</f>
        <v>11.543986621931225</v>
      </c>
      <c r="CH4" s="42">
        <f>('CHUVA - Vetor de Impacto'!BB5/'Contribuição - CHUVA'!$CI4)*100</f>
        <v>10.454931280239595</v>
      </c>
      <c r="CI4" s="77">
        <f>SUM('CHUVA - Vetor de Impacto'!AU5:BB5)</f>
        <v>6.4968890259726457</v>
      </c>
      <c r="CJ4" s="77">
        <f>SUM(CA4:CH4)</f>
        <v>99.999999999999986</v>
      </c>
    </row>
    <row r="5" spans="1:88" x14ac:dyDescent="0.25">
      <c r="A5" s="34" t="s">
        <v>875</v>
      </c>
      <c r="B5" s="34" t="s">
        <v>876</v>
      </c>
      <c r="C5" s="78">
        <v>6.5966039484721453</v>
      </c>
      <c r="D5" s="78">
        <v>6.5966039484721453</v>
      </c>
      <c r="E5" s="78">
        <v>6.5966039484721453</v>
      </c>
      <c r="F5" s="78">
        <v>6.5966039484721453</v>
      </c>
      <c r="G5" s="78">
        <v>6.5966039484721453</v>
      </c>
      <c r="H5" s="78">
        <v>6.3217454506191384</v>
      </c>
      <c r="I5" s="78">
        <v>3.0908615984979555</v>
      </c>
      <c r="J5" s="78">
        <v>2.466911807176563</v>
      </c>
      <c r="K5" s="78">
        <v>2.6418546458500276</v>
      </c>
      <c r="L5" s="78">
        <v>2.1736263293429636</v>
      </c>
      <c r="M5" s="78">
        <v>2.6204475367039324</v>
      </c>
      <c r="N5" s="78">
        <v>1.4035327549940737</v>
      </c>
      <c r="O5" s="78">
        <v>0.13742924892650341</v>
      </c>
      <c r="P5" s="78">
        <v>0.39416010064150586</v>
      </c>
      <c r="Q5" s="78">
        <v>3.6373367739848828</v>
      </c>
      <c r="R5" s="78">
        <v>2.4345990285120749</v>
      </c>
      <c r="S5" s="78">
        <v>2.985384050992967</v>
      </c>
      <c r="T5" s="78">
        <v>2.960884883651389</v>
      </c>
      <c r="U5" s="78">
        <v>1.0157565266050665</v>
      </c>
      <c r="V5" s="78">
        <v>5.9695701819910605</v>
      </c>
      <c r="W5" s="78">
        <v>1.4555483317000852</v>
      </c>
      <c r="X5" s="78">
        <v>0.39579623690832871</v>
      </c>
      <c r="Y5" s="78">
        <v>4.0080343484506429</v>
      </c>
      <c r="Z5" s="78">
        <v>4.9126280930198467</v>
      </c>
      <c r="AA5" s="78">
        <v>4.5040671568582358</v>
      </c>
      <c r="AB5" s="78">
        <v>5.2837011744636238</v>
      </c>
      <c r="AC5" s="78">
        <v>6.2031039977484088</v>
      </c>
      <c r="AD5" s="74">
        <f t="shared" si="0"/>
        <v>100.00000000000003</v>
      </c>
      <c r="AF5" s="42">
        <f>('CHUVA - Vetor de Impacto'!AH6/'Contribuição - CHUVA'!$BA5)*100</f>
        <v>4.107376862827226</v>
      </c>
      <c r="AG5" s="42">
        <f>('CHUVA - Vetor de Impacto'!AI6/'Contribuição - CHUVA'!$BA5)*100</f>
        <v>2.7492135981175161</v>
      </c>
      <c r="AH5" s="42">
        <f>('CHUVA - Vetor de Impacto'!AJ6/'Contribuição - CHUVA'!$BA5)*100</f>
        <v>3.3711746092370189</v>
      </c>
      <c r="AI5" s="42">
        <f>('CHUVA - Vetor de Impacto'!AK6/'Contribuição - CHUVA'!$BA5)*100</f>
        <v>3.3435095016734193</v>
      </c>
      <c r="AJ5" s="42">
        <f>('CHUVA - Vetor de Impacto'!AL6/'Contribuição - CHUVA'!$BA5)*100</f>
        <v>1.1470191282487874</v>
      </c>
      <c r="AK5" s="42">
        <f>('CHUVA - Vetor de Impacto'!AM6/'Contribuição - CHUVA'!$BA5)*100</f>
        <v>6.7409964955406938</v>
      </c>
      <c r="AL5" s="42">
        <f>('CHUVA - Vetor de Impacto'!AN6/'Contribuição - CHUVA'!$BA5)*100</f>
        <v>1.6436436634383929</v>
      </c>
      <c r="AM5" s="42">
        <f>('CHUVA - Vetor de Impacto'!AO6/'Contribuição - CHUVA'!$BA5)*100</f>
        <v>0.44694357627224451</v>
      </c>
      <c r="AN5" s="42">
        <f>('CHUVA - Vetor de Impacto'!AP6/'Contribuição - CHUVA'!$BA5)*100</f>
        <v>4.5259783658161163</v>
      </c>
      <c r="AO5" s="42">
        <f>('CHUVA - Vetor de Impacto'!AQ6/'Contribuição - CHUVA'!$BA5)*100</f>
        <v>5.5474695412486463</v>
      </c>
      <c r="AP5" s="42">
        <f>('CHUVA - Vetor de Impacto'!AR6/'Contribuição - CHUVA'!$BA5)*100</f>
        <v>5.0861117290582811</v>
      </c>
      <c r="AQ5" s="42">
        <f>('CHUVA - Vetor de Impacto'!AS6/'Contribuição - CHUVA'!$BA5)*100</f>
        <v>5.9664950766461864</v>
      </c>
      <c r="AR5" s="42">
        <f>('CHUVA - Vetor de Impacto'!AT6/'Contribuição - CHUVA'!$BA5)*100</f>
        <v>7.0047090553426905</v>
      </c>
      <c r="AS5" s="42">
        <f>('CHUVA - Vetor de Impacto'!AU6/'Contribuição - CHUVA'!$BA5)*100</f>
        <v>0.44509600793739984</v>
      </c>
      <c r="AT5" s="42">
        <f>('CHUVA - Vetor de Impacto'!AV6/'Contribuição - CHUVA'!$BA5)*100</f>
        <v>7.4490596045374096</v>
      </c>
      <c r="AU5" s="42">
        <f>('CHUVA - Vetor de Impacto'!AW6/'Contribuição - CHUVA'!$BA5)*100</f>
        <v>7.4490596045374096</v>
      </c>
      <c r="AV5" s="42">
        <f>('CHUVA - Vetor de Impacto'!AX6/'Contribuição - CHUVA'!$BA5)*100</f>
        <v>7.4490596045374096</v>
      </c>
      <c r="AW5" s="42">
        <f>('CHUVA - Vetor de Impacto'!AY6/'Contribuição - CHUVA'!$BA5)*100</f>
        <v>7.4490596045374096</v>
      </c>
      <c r="AX5" s="42">
        <f>('CHUVA - Vetor de Impacto'!AZ6/'Contribuição - CHUVA'!$BA5)*100</f>
        <v>7.4490596045374096</v>
      </c>
      <c r="AY5" s="42">
        <f>('CHUVA - Vetor de Impacto'!BA6/'Contribuição - CHUVA'!$BA5)*100</f>
        <v>7.138682121015016</v>
      </c>
      <c r="AZ5" s="42">
        <f>('CHUVA - Vetor de Impacto'!BB6/'Contribuição - CHUVA'!$BA5)*100</f>
        <v>3.4902826448933153</v>
      </c>
      <c r="BA5" s="77">
        <f>SUM('CHUVA - Vetor de Impacto'!AH6:BB6)</f>
        <v>13.424513335762207</v>
      </c>
      <c r="BB5" s="77">
        <f t="shared" ref="BB5:BB68" si="1">SUM(AF5:AZ5)</f>
        <v>100</v>
      </c>
      <c r="BC5" s="42">
        <f>('CHUVA - Vetor de Impacto'!BC6/'Contribuição - CHUVA'!$BI5)*100</f>
        <v>21.556749562335501</v>
      </c>
      <c r="BD5" s="42">
        <f>('CHUVA - Vetor de Impacto'!BD6/'Contribuição - CHUVA'!$BI5)*100</f>
        <v>23.085462080568636</v>
      </c>
      <c r="BE5" s="42">
        <f>('CHUVA - Vetor de Impacto'!BE6/'Contribuição - CHUVA'!$BI5)*100</f>
        <v>18.993917126438735</v>
      </c>
      <c r="BF5" s="42">
        <f>('CHUVA - Vetor de Impacto'!BF6/'Contribuição - CHUVA'!$BI5)*100</f>
        <v>22.898399174884901</v>
      </c>
      <c r="BG5" s="42">
        <f>('CHUVA - Vetor de Impacto'!BG6/'Contribuição - CHUVA'!$BI5)*100</f>
        <v>12.264566578312447</v>
      </c>
      <c r="BH5" s="42">
        <f>('CHUVA - Vetor de Impacto'!BH6/'Contribuição - CHUVA'!$BI5)*100</f>
        <v>1.2009054774597638</v>
      </c>
      <c r="BI5" s="77">
        <f>SUM('CHUVA - Vetor de Impacto'!BC6:BH6)</f>
        <v>1.7348020909523592</v>
      </c>
      <c r="BJ5" s="77">
        <f t="shared" ref="BJ5:BJ68" si="2">SUM(BC5:BH5)</f>
        <v>100</v>
      </c>
      <c r="BL5" s="42">
        <f>('CHUVA - Vetor de Impacto'!AH6/'Contribuição - CHUVA'!$BY5)*100</f>
        <v>7.9476120403700872</v>
      </c>
      <c r="BM5" s="42">
        <f>('CHUVA - Vetor de Impacto'!AI6/'Contribuição - CHUVA'!$BY5)*100</f>
        <v>5.3196197533498735</v>
      </c>
      <c r="BN5" s="42">
        <f>('CHUVA - Vetor de Impacto'!AJ6/'Contribuição - CHUVA'!$BY5)*100</f>
        <v>6.5230897503083778</v>
      </c>
      <c r="BO5" s="42">
        <f>('CHUVA - Vetor de Impacto'!AK6/'Contribuição - CHUVA'!$BY5)*100</f>
        <v>6.469558859593068</v>
      </c>
      <c r="BP5" s="42">
        <f>('CHUVA - Vetor de Impacto'!AL6/'Contribuição - CHUVA'!$BY5)*100</f>
        <v>2.2194367204790688</v>
      </c>
      <c r="BQ5" s="42">
        <f>('CHUVA - Vetor de Impacto'!AM6/'Contribuição - CHUVA'!$BY5)*100</f>
        <v>13.043562035156105</v>
      </c>
      <c r="BR5" s="42">
        <f>('CHUVA - Vetor de Impacto'!AN6/'Contribuição - CHUVA'!$BY5)*100</f>
        <v>3.180385585711583</v>
      </c>
      <c r="BS5" s="42">
        <f>('CHUVA - Vetor de Impacto'!AO6/'Contribuição - CHUVA'!$BY5)*100</f>
        <v>0.86481817149408613</v>
      </c>
      <c r="BT5" s="42">
        <f>('CHUVA - Vetor de Impacto'!AP6/'Contribuição - CHUVA'!$BY5)*100</f>
        <v>8.7575894192126835</v>
      </c>
      <c r="BU5" s="42">
        <f>('CHUVA - Vetor de Impacto'!AQ6/'Contribuição - CHUVA'!$BY5)*100</f>
        <v>10.734134507751559</v>
      </c>
      <c r="BV5" s="42">
        <f>('CHUVA - Vetor de Impacto'!AR6/'Contribuição - CHUVA'!$BY5)*100</f>
        <v>9.8414253589350924</v>
      </c>
      <c r="BW5" s="42">
        <f>('CHUVA - Vetor de Impacto'!AS6/'Contribuição - CHUVA'!$BY5)*100</f>
        <v>11.544932372561</v>
      </c>
      <c r="BX5" s="42">
        <f>('CHUVA - Vetor de Impacto'!AT6/'Contribuição - CHUVA'!$BY5)*100</f>
        <v>13.553835425077407</v>
      </c>
      <c r="BY5" s="77">
        <f>SUM('CHUVA - Vetor de Impacto'!AH6:AT6)</f>
        <v>6.9378745703668754</v>
      </c>
      <c r="BZ5" s="77">
        <f t="shared" ref="BZ5:BZ68" si="3">SUM(BL5:BX5)</f>
        <v>100</v>
      </c>
      <c r="CA5" s="42">
        <f>('SECA - Vetor de Impacto'!AU6/'Contribuição - CHUVA'!$CI5)*100</f>
        <v>0.92115462419865202</v>
      </c>
      <c r="CB5" s="42">
        <f>('SECA - Vetor de Impacto'!AV6/'Contribuição - CHUVA'!$CI5)*100</f>
        <v>15.416304748381565</v>
      </c>
      <c r="CC5" s="42">
        <f>('SECA - Vetor de Impacto'!AW6/'Contribuição - CHUVA'!$CI5)*100</f>
        <v>15.416304748381565</v>
      </c>
      <c r="CD5" s="42">
        <f>('SECA - Vetor de Impacto'!AX6/'Contribuição - CHUVA'!$CI5)*100</f>
        <v>15.416304748381565</v>
      </c>
      <c r="CE5" s="42">
        <f>('SECA - Vetor de Impacto'!AY6/'Contribuição - CHUVA'!$CI5)*100</f>
        <v>15.416304748381565</v>
      </c>
      <c r="CF5" s="42">
        <f>('SECA - Vetor de Impacto'!AZ6/'Contribuição - CHUVA'!$CI5)*100</f>
        <v>15.416304748381565</v>
      </c>
      <c r="CG5" s="42">
        <f>('SECA - Vetor de Impacto'!BA6/'Contribuição - CHUVA'!$CI5)*100</f>
        <v>14.773958717199001</v>
      </c>
      <c r="CH5" s="42">
        <f>('SECA - Vetor de Impacto'!BB6/'Contribuição - CHUVA'!$CI5)*100</f>
        <v>7.2233629166945086</v>
      </c>
      <c r="CI5" s="77">
        <f>SUM('CHUVA - Vetor de Impacto'!AU6:BB6)</f>
        <v>6.4866387653953321</v>
      </c>
      <c r="CJ5" s="77">
        <f t="shared" ref="CJ5:CJ68" si="4">SUM(CA5:CH5)</f>
        <v>99.999999999999986</v>
      </c>
    </row>
    <row r="6" spans="1:88" x14ac:dyDescent="0.25">
      <c r="A6" s="34" t="s">
        <v>877</v>
      </c>
      <c r="B6" s="34" t="s">
        <v>878</v>
      </c>
      <c r="C6" s="78">
        <v>5.6554652240565071</v>
      </c>
      <c r="D6" s="78">
        <v>5.6554652240565071</v>
      </c>
      <c r="E6" s="78">
        <v>5.6554652240565071</v>
      </c>
      <c r="F6" s="78">
        <v>5.6554652240565071</v>
      </c>
      <c r="G6" s="78">
        <v>5.6554652240565071</v>
      </c>
      <c r="H6" s="78">
        <v>1.4138663060141277</v>
      </c>
      <c r="I6" s="78">
        <v>3.9989677729851514</v>
      </c>
      <c r="J6" s="78">
        <v>2.3720236373625414</v>
      </c>
      <c r="K6" s="78">
        <v>3.3201276697579747</v>
      </c>
      <c r="L6" s="78">
        <v>4.4192180158229757</v>
      </c>
      <c r="M6" s="78">
        <v>4.2332040022242543</v>
      </c>
      <c r="N6" s="78">
        <v>4.3318457035326441</v>
      </c>
      <c r="O6" s="78">
        <v>4.3594211102102234</v>
      </c>
      <c r="P6" s="78">
        <v>2.7926649020707464</v>
      </c>
      <c r="Q6" s="78">
        <v>3.4033553458093406</v>
      </c>
      <c r="R6" s="78">
        <v>1.8632794795387155</v>
      </c>
      <c r="S6" s="78">
        <v>4.0009929848663317</v>
      </c>
      <c r="T6" s="78">
        <v>3.7469168811924005</v>
      </c>
      <c r="U6" s="78">
        <v>1.7689406723462948</v>
      </c>
      <c r="V6" s="78">
        <v>4.5644864997677201</v>
      </c>
      <c r="W6" s="78">
        <v>2.5231266246116286</v>
      </c>
      <c r="X6" s="78">
        <v>2.3499756113211623</v>
      </c>
      <c r="Y6" s="78">
        <v>4.0918380361747531</v>
      </c>
      <c r="Z6" s="78">
        <v>4.8241304134344043</v>
      </c>
      <c r="AA6" s="78">
        <v>1.5950976649988158</v>
      </c>
      <c r="AB6" s="78">
        <v>2.265535349907577</v>
      </c>
      <c r="AC6" s="78">
        <v>3.4836591957677179</v>
      </c>
      <c r="AD6" s="74">
        <f t="shared" si="0"/>
        <v>100.00000000000003</v>
      </c>
      <c r="AF6" s="42">
        <f>('CHUVA - Vetor de Impacto'!AH7/'Contribuição - CHUVA'!$BA6)*100</f>
        <v>4.4220002556410245</v>
      </c>
      <c r="AG6" s="42">
        <f>('CHUVA - Vetor de Impacto'!AI7/'Contribuição - CHUVA'!$BA6)*100</f>
        <v>2.4209703359351931</v>
      </c>
      <c r="AH6" s="42">
        <f>('CHUVA - Vetor de Impacto'!AJ7/'Contribuição - CHUVA'!$BA6)*100</f>
        <v>5.1985144671073122</v>
      </c>
      <c r="AI6" s="42">
        <f>('CHUVA - Vetor de Impacto'!AK7/'Contribuição - CHUVA'!$BA6)*100</f>
        <v>4.868391843625802</v>
      </c>
      <c r="AJ6" s="42">
        <f>('CHUVA - Vetor de Impacto'!AL7/'Contribuição - CHUVA'!$BA6)*100</f>
        <v>2.2983953512115374</v>
      </c>
      <c r="AK6" s="42">
        <f>('CHUVA - Vetor de Impacto'!AM7/'Contribuição - CHUVA'!$BA6)*100</f>
        <v>5.9306650108388661</v>
      </c>
      <c r="AL6" s="42">
        <f>('CHUVA - Vetor de Impacto'!AN7/'Contribuição - CHUVA'!$BA6)*100</f>
        <v>3.2783137361150358</v>
      </c>
      <c r="AM6" s="42">
        <f>('CHUVA - Vetor de Impacto'!AO7/'Contribuição - CHUVA'!$BA6)*100</f>
        <v>3.0533375736999817</v>
      </c>
      <c r="AN6" s="42">
        <f>('CHUVA - Vetor de Impacto'!AP7/'Contribuição - CHUVA'!$BA6)*100</f>
        <v>5.3165499936074205</v>
      </c>
      <c r="AO6" s="42">
        <f>('CHUVA - Vetor de Impacto'!AQ7/'Contribuição - CHUVA'!$BA6)*100</f>
        <v>6.2680219236347812</v>
      </c>
      <c r="AP6" s="42">
        <f>('CHUVA - Vetor de Impacto'!AR7/'Contribuição - CHUVA'!$BA6)*100</f>
        <v>2.0725200767185212</v>
      </c>
      <c r="AQ6" s="42">
        <f>('CHUVA - Vetor de Impacto'!AS7/'Contribuição - CHUVA'!$BA6)*100</f>
        <v>2.943623829580654</v>
      </c>
      <c r="AR6" s="42">
        <f>('CHUVA - Vetor de Impacto'!AT7/'Contribuição - CHUVA'!$BA6)*100</f>
        <v>4.5263395352528804</v>
      </c>
      <c r="AS6" s="42">
        <f>('CHUVA - Vetor de Impacto'!AU7/'Contribuição - CHUVA'!$BA6)*100</f>
        <v>3.6285264558349675</v>
      </c>
      <c r="AT6" s="42">
        <f>('CHUVA - Vetor de Impacto'!AV7/'Contribuição - CHUVA'!$BA6)*100</f>
        <v>7.3481802884146434</v>
      </c>
      <c r="AU6" s="42">
        <f>('CHUVA - Vetor de Impacto'!AW7/'Contribuição - CHUVA'!$BA6)*100</f>
        <v>7.3481802884146434</v>
      </c>
      <c r="AV6" s="42">
        <f>('CHUVA - Vetor de Impacto'!AX7/'Contribuição - CHUVA'!$BA6)*100</f>
        <v>7.3481802884146434</v>
      </c>
      <c r="AW6" s="42">
        <f>('CHUVA - Vetor de Impacto'!AY7/'Contribuição - CHUVA'!$BA6)*100</f>
        <v>7.3481802884146434</v>
      </c>
      <c r="AX6" s="42">
        <f>('CHUVA - Vetor de Impacto'!AZ7/'Contribuição - CHUVA'!$BA6)*100</f>
        <v>7.3481802884146434</v>
      </c>
      <c r="AY6" s="42">
        <f>('CHUVA - Vetor de Impacto'!BA7/'Contribuição - CHUVA'!$BA6)*100</f>
        <v>1.8370450721036622</v>
      </c>
      <c r="AZ6" s="42">
        <f>('CHUVA - Vetor de Impacto'!BB7/'Contribuição - CHUVA'!$BA6)*100</f>
        <v>5.1958830970191618</v>
      </c>
      <c r="BA6" s="77">
        <f>SUM('CHUVA - Vetor de Impacto'!AH7:BB7)</f>
        <v>13.608811443788733</v>
      </c>
      <c r="BB6" s="77">
        <f t="shared" si="1"/>
        <v>100</v>
      </c>
      <c r="BC6" s="42">
        <f>('CHUVA - Vetor de Impacto'!BC7/'Contribuição - CHUVA'!$BI6)*100</f>
        <v>10.297100618248678</v>
      </c>
      <c r="BD6" s="42">
        <f>('CHUVA - Vetor de Impacto'!BD7/'Contribuição - CHUVA'!$BI6)*100</f>
        <v>14.412878582838553</v>
      </c>
      <c r="BE6" s="42">
        <f>('CHUVA - Vetor de Impacto'!BE7/'Contribuição - CHUVA'!$BI6)*100</f>
        <v>19.184097428937815</v>
      </c>
      <c r="BF6" s="42">
        <f>('CHUVA - Vetor de Impacto'!BF7/'Contribuição - CHUVA'!$BI6)*100</f>
        <v>18.376599145927425</v>
      </c>
      <c r="BG6" s="42">
        <f>('CHUVA - Vetor de Impacto'!BG7/'Contribuição - CHUVA'!$BI6)*100</f>
        <v>18.804808843136474</v>
      </c>
      <c r="BH6" s="42">
        <f>('CHUVA - Vetor de Impacto'!BH7/'Contribuição - CHUVA'!$BI6)*100</f>
        <v>18.924515380911064</v>
      </c>
      <c r="BI6" s="77">
        <f>SUM('CHUVA - Vetor de Impacto'!BC7:BH7)</f>
        <v>4.0731998564722227</v>
      </c>
      <c r="BJ6" s="77">
        <f t="shared" si="2"/>
        <v>100</v>
      </c>
      <c r="BL6" s="42">
        <f>('CHUVA - Vetor de Impacto'!AH7/'Contribuição - CHUVA'!$BY6)*100</f>
        <v>8.4072211699757293</v>
      </c>
      <c r="BM6" s="42">
        <f>('CHUVA - Vetor de Impacto'!AI7/'Contribuição - CHUVA'!$BY6)*100</f>
        <v>4.6028113712099037</v>
      </c>
      <c r="BN6" s="42">
        <f>('CHUVA - Vetor de Impacto'!AJ7/'Contribuição - CHUVA'!$BY6)*100</f>
        <v>9.8835500573606581</v>
      </c>
      <c r="BO6" s="42">
        <f>('CHUVA - Vetor de Impacto'!AK7/'Contribuição - CHUVA'!$BY6)*100</f>
        <v>9.2559123937759136</v>
      </c>
      <c r="BP6" s="42">
        <f>('CHUVA - Vetor de Impacto'!AL7/'Contribuição - CHUVA'!$BY6)*100</f>
        <v>4.369768642376143</v>
      </c>
      <c r="BQ6" s="42">
        <f>('CHUVA - Vetor de Impacto'!AM7/'Contribuição - CHUVA'!$BY6)*100</f>
        <v>11.27553359309586</v>
      </c>
      <c r="BR6" s="42">
        <f>('CHUVA - Vetor de Impacto'!AN7/'Contribuição - CHUVA'!$BY6)*100</f>
        <v>6.2328148011590665</v>
      </c>
      <c r="BS6" s="42">
        <f>('CHUVA - Vetor de Impacto'!AO7/'Contribuição - CHUVA'!$BY6)*100</f>
        <v>5.8050843068012465</v>
      </c>
      <c r="BT6" s="42">
        <f>('CHUVA - Vetor de Impacto'!AP7/'Contribuição - CHUVA'!$BY6)*100</f>
        <v>10.107962250900227</v>
      </c>
      <c r="BU6" s="42">
        <f>('CHUVA - Vetor de Impacto'!AQ7/'Contribuição - CHUVA'!$BY6)*100</f>
        <v>11.91692527449103</v>
      </c>
      <c r="BV6" s="42">
        <f>('CHUVA - Vetor de Impacto'!AR7/'Contribuição - CHUVA'!$BY6)*100</f>
        <v>3.9403287328986889</v>
      </c>
      <c r="BW6" s="42">
        <f>('CHUVA - Vetor de Impacto'!AS7/'Contribuição - CHUVA'!$BY6)*100</f>
        <v>5.596493700995504</v>
      </c>
      <c r="BX6" s="42">
        <f>('CHUVA - Vetor de Impacto'!AT7/'Contribuição - CHUVA'!$BY6)*100</f>
        <v>8.6055937049600466</v>
      </c>
      <c r="BY6" s="77">
        <f>SUM('CHUVA - Vetor de Impacto'!AH7:AT7)</f>
        <v>7.1579141867131355</v>
      </c>
      <c r="BZ6" s="77">
        <f t="shared" si="3"/>
        <v>100.00000000000003</v>
      </c>
      <c r="CA6" s="42">
        <f>('SECA - Vetor de Impacto'!AU7/'Contribuição - CHUVA'!$CI6)*100</f>
        <v>7.6547386182744148</v>
      </c>
      <c r="CB6" s="42">
        <f>('SECA - Vetor de Impacto'!AV7/'Contribuição - CHUVA'!$CI6)*100</f>
        <v>15.501719530615071</v>
      </c>
      <c r="CC6" s="42">
        <f>('SECA - Vetor de Impacto'!AW7/'Contribuição - CHUVA'!$CI6)*100</f>
        <v>15.501719530615071</v>
      </c>
      <c r="CD6" s="42">
        <f>('SECA - Vetor de Impacto'!AX7/'Contribuição - CHUVA'!$CI6)*100</f>
        <v>15.501719530615071</v>
      </c>
      <c r="CE6" s="42">
        <f>('SECA - Vetor de Impacto'!AY7/'Contribuição - CHUVA'!$CI6)*100</f>
        <v>15.501719530615071</v>
      </c>
      <c r="CF6" s="42">
        <f>('SECA - Vetor de Impacto'!AZ7/'Contribuição - CHUVA'!$CI6)*100</f>
        <v>15.501719530615071</v>
      </c>
      <c r="CG6" s="42">
        <f>('SECA - Vetor de Impacto'!BA7/'Contribuição - CHUVA'!$CI6)*100</f>
        <v>3.8754298826537705</v>
      </c>
      <c r="CH6" s="42">
        <f>('SECA - Vetor de Impacto'!BB7/'Contribuição - CHUVA'!$CI6)*100</f>
        <v>10.961233845996468</v>
      </c>
      <c r="CI6" s="77">
        <f>SUM('CHUVA - Vetor de Impacto'!AU7:BB7)</f>
        <v>6.4508972570755985</v>
      </c>
      <c r="CJ6" s="77">
        <f t="shared" si="4"/>
        <v>100.00000000000003</v>
      </c>
    </row>
    <row r="7" spans="1:88" x14ac:dyDescent="0.25">
      <c r="A7" s="34" t="s">
        <v>879</v>
      </c>
      <c r="B7" s="34" t="s">
        <v>880</v>
      </c>
      <c r="C7" s="78">
        <v>0</v>
      </c>
      <c r="D7" s="78">
        <v>0</v>
      </c>
      <c r="E7" s="78">
        <v>4.5253189358123089</v>
      </c>
      <c r="F7" s="78">
        <v>6.7879784037184638</v>
      </c>
      <c r="G7" s="78">
        <v>6.7879784037184638</v>
      </c>
      <c r="H7" s="78">
        <v>2.5454919013944259</v>
      </c>
      <c r="I7" s="78">
        <v>5.3486586343765445</v>
      </c>
      <c r="J7" s="78">
        <v>2.0195638225939181</v>
      </c>
      <c r="K7" s="78">
        <v>5.152287761447786</v>
      </c>
      <c r="L7" s="78">
        <v>5.3820931433848589</v>
      </c>
      <c r="M7" s="78">
        <v>4.2995297033321132</v>
      </c>
      <c r="N7" s="78">
        <v>5.9214279692012148</v>
      </c>
      <c r="O7" s="78">
        <v>4.6667351525564449</v>
      </c>
      <c r="P7" s="78">
        <v>1.1938270924239933</v>
      </c>
      <c r="Q7" s="78">
        <v>4.335792845148057</v>
      </c>
      <c r="R7" s="78">
        <v>2.2580498755965288</v>
      </c>
      <c r="S7" s="78">
        <v>5.3419389122153973</v>
      </c>
      <c r="T7" s="78">
        <v>5.3272481842742048</v>
      </c>
      <c r="U7" s="78">
        <v>0.68929683196178282</v>
      </c>
      <c r="V7" s="78">
        <v>4.8072748627955013</v>
      </c>
      <c r="W7" s="78">
        <v>1.6922588020433009</v>
      </c>
      <c r="X7" s="78">
        <v>0.62000938566855768</v>
      </c>
      <c r="Y7" s="78">
        <v>3.6363891207039223</v>
      </c>
      <c r="Z7" s="78">
        <v>3.7857871106613765</v>
      </c>
      <c r="AA7" s="78">
        <v>3.3170315568378976</v>
      </c>
      <c r="AB7" s="78">
        <v>5.266138913883105</v>
      </c>
      <c r="AC7" s="78">
        <v>4.291892674249838</v>
      </c>
      <c r="AD7" s="74">
        <f t="shared" si="0"/>
        <v>100.00000000000001</v>
      </c>
      <c r="AF7" s="42">
        <f>('CHUVA - Vetor de Impacto'!AH8/'Contribuição - CHUVA'!$BA7)*100</f>
        <v>5.9755935758420948</v>
      </c>
      <c r="AG7" s="42">
        <f>('CHUVA - Vetor de Impacto'!AI8/'Contribuição - CHUVA'!$BA7)*100</f>
        <v>3.1120463574834147</v>
      </c>
      <c r="AH7" s="42">
        <f>('CHUVA - Vetor de Impacto'!AJ8/'Contribuição - CHUVA'!$BA7)*100</f>
        <v>7.3622649850756883</v>
      </c>
      <c r="AI7" s="42">
        <f>('CHUVA - Vetor de Impacto'!AK8/'Contribuição - CHUVA'!$BA7)*100</f>
        <v>7.3420182106920677</v>
      </c>
      <c r="AJ7" s="42">
        <f>('CHUVA - Vetor de Impacto'!AL8/'Contribuição - CHUVA'!$BA7)*100</f>
        <v>0.94998951011426491</v>
      </c>
      <c r="AK7" s="42">
        <f>('CHUVA - Vetor de Impacto'!AM8/'Contribuição - CHUVA'!$BA7)*100</f>
        <v>6.6253905141187728</v>
      </c>
      <c r="AL7" s="42">
        <f>('CHUVA - Vetor de Impacto'!AN8/'Contribuição - CHUVA'!$BA7)*100</f>
        <v>2.3322725940350777</v>
      </c>
      <c r="AM7" s="42">
        <f>('CHUVA - Vetor de Impacto'!AO8/'Contribuição - CHUVA'!$BA7)*100</f>
        <v>0.8544974896826103</v>
      </c>
      <c r="AN7" s="42">
        <f>('CHUVA - Vetor de Impacto'!AP8/'Contribuição - CHUVA'!$BA7)*100</f>
        <v>5.0116747374720179</v>
      </c>
      <c r="AO7" s="42">
        <f>('CHUVA - Vetor de Impacto'!AQ8/'Contribuição - CHUVA'!$BA7)*100</f>
        <v>5.2175751808090434</v>
      </c>
      <c r="AP7" s="42">
        <f>('CHUVA - Vetor de Impacto'!AR8/'Contribuição - CHUVA'!$BA7)*100</f>
        <v>4.571535857412302</v>
      </c>
      <c r="AQ7" s="42">
        <f>('CHUVA - Vetor de Impacto'!AS8/'Contribuição - CHUVA'!$BA7)*100</f>
        <v>7.2577973596008789</v>
      </c>
      <c r="AR7" s="42">
        <f>('CHUVA - Vetor de Impacto'!AT8/'Contribuição - CHUVA'!$BA7)*100</f>
        <v>5.9150903210587575</v>
      </c>
      <c r="AS7" s="42">
        <f>('CHUVA - Vetor de Impacto'!AU8/'Contribuição - CHUVA'!$BA7)*100</f>
        <v>1.6453335661868917</v>
      </c>
      <c r="AT7" s="42">
        <f>('CHUVA - Vetor de Impacto'!AV8/'Contribuição - CHUVA'!$BA7)*100</f>
        <v>0</v>
      </c>
      <c r="AU7" s="42">
        <f>('CHUVA - Vetor de Impacto'!AW8/'Contribuição - CHUVA'!$BA7)*100</f>
        <v>0</v>
      </c>
      <c r="AV7" s="42">
        <f>('CHUVA - Vetor de Impacto'!AX8/'Contribuição - CHUVA'!$BA7)*100</f>
        <v>6.2367986034520113</v>
      </c>
      <c r="AW7" s="42">
        <f>('CHUVA - Vetor de Impacto'!AY8/'Contribuição - CHUVA'!$BA7)*100</f>
        <v>9.3551979051780165</v>
      </c>
      <c r="AX7" s="42">
        <f>('CHUVA - Vetor de Impacto'!AZ8/'Contribuição - CHUVA'!$BA7)*100</f>
        <v>9.3551979051780165</v>
      </c>
      <c r="AY7" s="42">
        <f>('CHUVA - Vetor de Impacto'!BA8/'Contribuição - CHUVA'!$BA7)*100</f>
        <v>3.508199214441758</v>
      </c>
      <c r="AZ7" s="42">
        <f>('CHUVA - Vetor de Impacto'!BB8/'Contribuição - CHUVA'!$BA7)*100</f>
        <v>7.371526112166328</v>
      </c>
      <c r="BA7" s="77">
        <f>SUM('CHUVA - Vetor de Impacto'!AH8:BB8)</f>
        <v>10.689244740044561</v>
      </c>
      <c r="BB7" s="77">
        <f t="shared" si="1"/>
        <v>100</v>
      </c>
      <c r="BC7" s="42">
        <f>('CHUVA - Vetor de Impacto'!BC8/'Contribuição - CHUVA'!$BI7)*100</f>
        <v>7.3594872708634282</v>
      </c>
      <c r="BD7" s="42">
        <f>('CHUVA - Vetor de Impacto'!BD8/'Contribuição - CHUVA'!$BI7)*100</f>
        <v>18.775438424866639</v>
      </c>
      <c r="BE7" s="42">
        <f>('CHUVA - Vetor de Impacto'!BE8/'Contribuição - CHUVA'!$BI7)*100</f>
        <v>19.612871619213308</v>
      </c>
      <c r="BF7" s="42">
        <f>('CHUVA - Vetor de Impacto'!BF8/'Contribuição - CHUVA'!$BI7)*100</f>
        <v>15.667905004225435</v>
      </c>
      <c r="BG7" s="42">
        <f>('CHUVA - Vetor de Impacto'!BG8/'Contribuição - CHUVA'!$BI7)*100</f>
        <v>21.578260254582485</v>
      </c>
      <c r="BH7" s="42">
        <f>('CHUVA - Vetor de Impacto'!BH8/'Contribuição - CHUVA'!$BI7)*100</f>
        <v>17.006037426248692</v>
      </c>
      <c r="BI7" s="77">
        <f>SUM('CHUVA - Vetor de Impacto'!BC8:BH8)</f>
        <v>4.0426819180043019</v>
      </c>
      <c r="BJ7" s="77">
        <f t="shared" si="2"/>
        <v>100</v>
      </c>
      <c r="BL7" s="42">
        <f>('CHUVA - Vetor de Impacto'!AH8/'Contribuição - CHUVA'!$BY7)*100</f>
        <v>9.5567070490213659</v>
      </c>
      <c r="BM7" s="42">
        <f>('CHUVA - Vetor de Impacto'!AI8/'Contribuição - CHUVA'!$BY7)*100</f>
        <v>4.9770646185976348</v>
      </c>
      <c r="BN7" s="42">
        <f>('CHUVA - Vetor de Impacto'!AJ8/'Contribuição - CHUVA'!$BY7)*100</f>
        <v>11.774396766888694</v>
      </c>
      <c r="BO7" s="42">
        <f>('CHUVA - Vetor de Impacto'!AK8/'Contribuição - CHUVA'!$BY7)*100</f>
        <v>11.74201630308772</v>
      </c>
      <c r="BP7" s="42">
        <f>('CHUVA - Vetor de Impacto'!AL8/'Contribuição - CHUVA'!$BY7)*100</f>
        <v>1.5193087234896072</v>
      </c>
      <c r="BQ7" s="42">
        <f>('CHUVA - Vetor de Impacto'!AM8/'Contribuição - CHUVA'!$BY7)*100</f>
        <v>10.595920794341405</v>
      </c>
      <c r="BR7" s="42">
        <f>('CHUVA - Vetor de Impacto'!AN8/'Contribuição - CHUVA'!$BY7)*100</f>
        <v>3.7299802365681098</v>
      </c>
      <c r="BS7" s="42">
        <f>('CHUVA - Vetor de Impacto'!AO8/'Contribuição - CHUVA'!$BY7)*100</f>
        <v>1.3665892901476431</v>
      </c>
      <c r="BT7" s="42">
        <f>('CHUVA - Vetor de Impacto'!AP8/'Contribuição - CHUVA'!$BY7)*100</f>
        <v>8.0151212901475901</v>
      </c>
      <c r="BU7" s="42">
        <f>('CHUVA - Vetor de Impacto'!AQ8/'Contribuição - CHUVA'!$BY7)*100</f>
        <v>8.3444158101414914</v>
      </c>
      <c r="BV7" s="42">
        <f>('CHUVA - Vetor de Impacto'!AR8/'Contribuição - CHUVA'!$BY7)*100</f>
        <v>7.3112115807222295</v>
      </c>
      <c r="BW7" s="42">
        <f>('CHUVA - Vetor de Impacto'!AS8/'Contribuição - CHUVA'!$BY7)*100</f>
        <v>11.607322738158595</v>
      </c>
      <c r="BX7" s="42">
        <f>('CHUVA - Vetor de Impacto'!AT8/'Contribuição - CHUVA'!$BY7)*100</f>
        <v>9.4599447986879035</v>
      </c>
      <c r="BY7" s="77">
        <f>SUM('CHUVA - Vetor de Impacto'!AH8:AT8)</f>
        <v>6.6837438744923254</v>
      </c>
      <c r="BZ7" s="77">
        <f t="shared" si="3"/>
        <v>100</v>
      </c>
      <c r="CA7" s="42">
        <f>('SECA - Vetor de Impacto'!AU8/'Contribuição - CHUVA'!$CI7)*100</f>
        <v>4.3908049850233208</v>
      </c>
      <c r="CB7" s="42">
        <f>('SECA - Vetor de Impacto'!AV8/'Contribuição - CHUVA'!$CI7)*100</f>
        <v>0</v>
      </c>
      <c r="CC7" s="42">
        <f>('SECA - Vetor de Impacto'!AW8/'Contribuição - CHUVA'!$CI7)*100</f>
        <v>0</v>
      </c>
      <c r="CD7" s="42">
        <f>('SECA - Vetor de Impacto'!AX8/'Contribuição - CHUVA'!$CI7)*100</f>
        <v>16.643777870579825</v>
      </c>
      <c r="CE7" s="42">
        <f>('SECA - Vetor de Impacto'!AY8/'Contribuição - CHUVA'!$CI7)*100</f>
        <v>24.965666805869738</v>
      </c>
      <c r="CF7" s="42">
        <f>('SECA - Vetor de Impacto'!AZ8/'Contribuição - CHUVA'!$CI7)*100</f>
        <v>24.965666805869738</v>
      </c>
      <c r="CG7" s="42">
        <f>('SECA - Vetor de Impacto'!BA8/'Contribuição - CHUVA'!$CI7)*100</f>
        <v>9.3621250522011596</v>
      </c>
      <c r="CH7" s="42">
        <f>('SECA - Vetor de Impacto'!BB8/'Contribuição - CHUVA'!$CI7)*100</f>
        <v>19.671958480456215</v>
      </c>
      <c r="CI7" s="77">
        <f>SUM('CHUVA - Vetor de Impacto'!AU8:BB8)</f>
        <v>4.0055008655522375</v>
      </c>
      <c r="CJ7" s="77">
        <f t="shared" si="4"/>
        <v>100</v>
      </c>
    </row>
    <row r="8" spans="1:88" x14ac:dyDescent="0.25">
      <c r="A8" s="34" t="s">
        <v>881</v>
      </c>
      <c r="B8" s="34" t="s">
        <v>882</v>
      </c>
      <c r="C8" s="78">
        <v>6.1018103900015213</v>
      </c>
      <c r="D8" s="78">
        <v>0</v>
      </c>
      <c r="E8" s="78">
        <v>6.1018103900015213</v>
      </c>
      <c r="F8" s="78">
        <v>6.1018103900015213</v>
      </c>
      <c r="G8" s="78">
        <v>6.1018103900015213</v>
      </c>
      <c r="H8" s="78">
        <v>3.3051472945841569</v>
      </c>
      <c r="I8" s="78">
        <v>5.3260636063670086</v>
      </c>
      <c r="J8" s="78">
        <v>0.63035231301668249</v>
      </c>
      <c r="K8" s="78">
        <v>4.9451825512256953</v>
      </c>
      <c r="L8" s="78">
        <v>4.9840494891330129</v>
      </c>
      <c r="M8" s="78">
        <v>4.7227381317747845</v>
      </c>
      <c r="N8" s="78">
        <v>2.9859923185113826</v>
      </c>
      <c r="O8" s="78">
        <v>2.5424209958339676</v>
      </c>
      <c r="P8" s="78">
        <v>3.6597104030223355</v>
      </c>
      <c r="Q8" s="78">
        <v>5.93971623700486</v>
      </c>
      <c r="R8" s="78">
        <v>0</v>
      </c>
      <c r="S8" s="78">
        <v>4.9394888170733138</v>
      </c>
      <c r="T8" s="78">
        <v>5.0232821612603331</v>
      </c>
      <c r="U8" s="78">
        <v>0.92704492474952571</v>
      </c>
      <c r="V8" s="78">
        <v>5.0096056817187318</v>
      </c>
      <c r="W8" s="78">
        <v>0.73675812895088244</v>
      </c>
      <c r="X8" s="78">
        <v>2.0734026786659223</v>
      </c>
      <c r="Y8" s="78">
        <v>4.4028474280471004</v>
      </c>
      <c r="Z8" s="78">
        <v>3.0301458682398446</v>
      </c>
      <c r="AA8" s="78">
        <v>3.8309260743334392</v>
      </c>
      <c r="AB8" s="78">
        <v>5.7572284580788446</v>
      </c>
      <c r="AC8" s="78">
        <v>0.82065487840210338</v>
      </c>
      <c r="AD8" s="74">
        <f t="shared" si="0"/>
        <v>100.00000000000001</v>
      </c>
      <c r="AF8" s="42">
        <f>('CHUVA - Vetor de Impacto'!AH9/'Contribuição - CHUVA'!$BA8)*100</f>
        <v>7.5006584503244085</v>
      </c>
      <c r="AG8" s="42">
        <f>('CHUVA - Vetor de Impacto'!AI9/'Contribuição - CHUVA'!$BA8)*100</f>
        <v>0</v>
      </c>
      <c r="AH8" s="42">
        <f>('CHUVA - Vetor de Impacto'!AJ9/'Contribuição - CHUVA'!$BA8)*100</f>
        <v>6.2375738263796716</v>
      </c>
      <c r="AI8" s="42">
        <f>('CHUVA - Vetor de Impacto'!AK9/'Contribuição - CHUVA'!$BA8)*100</f>
        <v>6.3433878467939238</v>
      </c>
      <c r="AJ8" s="42">
        <f>('CHUVA - Vetor de Impacto'!AL9/'Contribuição - CHUVA'!$BA8)*100</f>
        <v>1.1706699564757668</v>
      </c>
      <c r="AK8" s="42">
        <f>('CHUVA - Vetor de Impacto'!AM9/'Contribuição - CHUVA'!$BA8)*100</f>
        <v>6.3261172234592111</v>
      </c>
      <c r="AL8" s="42">
        <f>('CHUVA - Vetor de Impacto'!AN9/'Contribuição - CHUVA'!$BA8)*100</f>
        <v>0.93037627813466772</v>
      </c>
      <c r="AM8" s="42">
        <f>('CHUVA - Vetor de Impacto'!AO9/'Contribuição - CHUVA'!$BA8)*100</f>
        <v>2.6182875918838429</v>
      </c>
      <c r="AN8" s="42">
        <f>('CHUVA - Vetor de Impacto'!AP9/'Contribuição - CHUVA'!$BA8)*100</f>
        <v>5.5599044548503995</v>
      </c>
      <c r="AO8" s="42">
        <f>('CHUVA - Vetor de Impacto'!AQ9/'Contribuição - CHUVA'!$BA8)*100</f>
        <v>3.8264604411118412</v>
      </c>
      <c r="AP8" s="42">
        <f>('CHUVA - Vetor de Impacto'!AR9/'Contribuição - CHUVA'!$BA8)*100</f>
        <v>4.8376836342785907</v>
      </c>
      <c r="AQ8" s="42">
        <f>('CHUVA - Vetor de Impacto'!AS9/'Contribuição - CHUVA'!$BA8)*100</f>
        <v>7.2702133505139557</v>
      </c>
      <c r="AR8" s="42">
        <f>('CHUVA - Vetor de Impacto'!AT9/'Contribuição - CHUVA'!$BA8)*100</f>
        <v>1.0363208784516975</v>
      </c>
      <c r="AS8" s="42">
        <f>('CHUVA - Vetor de Impacto'!AU9/'Contribuição - CHUVA'!$BA8)*100</f>
        <v>4.6214729230922966</v>
      </c>
      <c r="AT8" s="42">
        <f>('CHUVA - Vetor de Impacto'!AV9/'Contribuição - CHUVA'!$BA8)*100</f>
        <v>7.7053505315467365</v>
      </c>
      <c r="AU8" s="42">
        <f>('CHUVA - Vetor de Impacto'!AW9/'Contribuição - CHUVA'!$BA8)*100</f>
        <v>0</v>
      </c>
      <c r="AV8" s="42">
        <f>('CHUVA - Vetor de Impacto'!AX9/'Contribuição - CHUVA'!$BA8)*100</f>
        <v>7.7053505315467365</v>
      </c>
      <c r="AW8" s="42">
        <f>('CHUVA - Vetor de Impacto'!AY9/'Contribuição - CHUVA'!$BA8)*100</f>
        <v>7.7053505315467365</v>
      </c>
      <c r="AX8" s="42">
        <f>('CHUVA - Vetor de Impacto'!AZ9/'Contribuição - CHUVA'!$BA8)*100</f>
        <v>7.7053505315467365</v>
      </c>
      <c r="AY8" s="42">
        <f>('CHUVA - Vetor de Impacto'!BA9/'Contribuição - CHUVA'!$BA8)*100</f>
        <v>4.1737315379211486</v>
      </c>
      <c r="AZ8" s="42">
        <f>('CHUVA - Vetor de Impacto'!BB9/'Contribuição - CHUVA'!$BA8)*100</f>
        <v>6.7257394801416517</v>
      </c>
      <c r="BA8" s="77">
        <f>SUM('CHUVA - Vetor de Impacto'!AH9:BB9)</f>
        <v>12.977994912831884</v>
      </c>
      <c r="BB8" s="77">
        <f t="shared" si="1"/>
        <v>100.00000000000003</v>
      </c>
      <c r="BC8" s="42">
        <f>('CHUVA - Vetor de Impacto'!BC9/'Contribuição - CHUVA'!$BI8)*100</f>
        <v>3.0289765777140993</v>
      </c>
      <c r="BD8" s="42">
        <f>('CHUVA - Vetor de Impacto'!BD9/'Contribuição - CHUVA'!$BI8)*100</f>
        <v>23.762651156935888</v>
      </c>
      <c r="BE8" s="42">
        <f>('CHUVA - Vetor de Impacto'!BE9/'Contribuição - CHUVA'!$BI8)*100</f>
        <v>23.949415038241131</v>
      </c>
      <c r="BF8" s="42">
        <f>('CHUVA - Vetor de Impacto'!BF9/'Contribuição - CHUVA'!$BI8)*100</f>
        <v>22.693758535386664</v>
      </c>
      <c r="BG8" s="42">
        <f>('CHUVA - Vetor de Impacto'!BG9/'Contribuição - CHUVA'!$BI8)*100</f>
        <v>14.348326494941933</v>
      </c>
      <c r="BH8" s="42">
        <f>('CHUVA - Vetor de Impacto'!BH9/'Contribuição - CHUVA'!$BI8)*100</f>
        <v>12.216872196780272</v>
      </c>
      <c r="BI8" s="77">
        <f>SUM('CHUVA - Vetor de Impacto'!BC9:BH9)</f>
        <v>3.4105838217451296</v>
      </c>
      <c r="BJ8" s="77">
        <f t="shared" si="2"/>
        <v>99.999999999999986</v>
      </c>
      <c r="BL8" s="42">
        <f>('CHUVA - Vetor de Impacto'!AH9/'Contribuição - CHUVA'!$BY8)*100</f>
        <v>13.978729781473428</v>
      </c>
      <c r="BM8" s="42">
        <f>('CHUVA - Vetor de Impacto'!AI9/'Contribuição - CHUVA'!$BY8)*100</f>
        <v>0</v>
      </c>
      <c r="BN8" s="42">
        <f>('CHUVA - Vetor de Impacto'!AJ9/'Contribuição - CHUVA'!$BY8)*100</f>
        <v>11.62476062447311</v>
      </c>
      <c r="BO8" s="42">
        <f>('CHUVA - Vetor de Impacto'!AK9/'Contribuição - CHUVA'!$BY8)*100</f>
        <v>11.821962724563159</v>
      </c>
      <c r="BP8" s="42">
        <f>('CHUVA - Vetor de Impacto'!AL9/'Contribuição - CHUVA'!$BY8)*100</f>
        <v>2.1817389890825156</v>
      </c>
      <c r="BQ8" s="42">
        <f>('CHUVA - Vetor de Impacto'!AM9/'Contribuição - CHUVA'!$BY8)*100</f>
        <v>11.78977603344098</v>
      </c>
      <c r="BR8" s="42">
        <f>('CHUVA - Vetor de Impacto'!AN9/'Contribuição - CHUVA'!$BY8)*100</f>
        <v>1.7339115856655212</v>
      </c>
      <c r="BS8" s="42">
        <f>('CHUVA - Vetor de Impacto'!AO9/'Contribuição - CHUVA'!$BY8)*100</f>
        <v>4.8796162336315989</v>
      </c>
      <c r="BT8" s="42">
        <f>('CHUVA - Vetor de Impacto'!AP9/'Contribuição - CHUVA'!$BY8)*100</f>
        <v>10.361810566351359</v>
      </c>
      <c r="BU8" s="42">
        <f>('CHUVA - Vetor de Impacto'!AQ9/'Contribuição - CHUVA'!$BY8)*100</f>
        <v>7.1312481270876429</v>
      </c>
      <c r="BV8" s="42">
        <f>('CHUVA - Vetor de Impacto'!AR9/'Contribuição - CHUVA'!$BY8)*100</f>
        <v>9.0158314419598629</v>
      </c>
      <c r="BW8" s="42">
        <f>('CHUVA - Vetor de Impacto'!AS9/'Contribuição - CHUVA'!$BY8)*100</f>
        <v>13.549256849056986</v>
      </c>
      <c r="BX8" s="42">
        <f>('CHUVA - Vetor de Impacto'!AT9/'Contribuição - CHUVA'!$BY8)*100</f>
        <v>1.9313570432138394</v>
      </c>
      <c r="BY8" s="77">
        <f>SUM('CHUVA - Vetor de Impacto'!AH9:AT9)</f>
        <v>6.963687597725289</v>
      </c>
      <c r="BZ8" s="77">
        <f t="shared" si="3"/>
        <v>100</v>
      </c>
      <c r="CA8" s="42">
        <f>('SECA - Vetor de Impacto'!AU9/'Contribuição - CHUVA'!$CI8)*100</f>
        <v>9.9724621545414127</v>
      </c>
      <c r="CB8" s="42">
        <f>('SECA - Vetor de Impacto'!AV9/'Contribuição - CHUVA'!$CI8)*100</f>
        <v>16.627018667440279</v>
      </c>
      <c r="CC8" s="42">
        <f>('SECA - Vetor de Impacto'!AW9/'Contribuição - CHUVA'!$CI8)*100</f>
        <v>0</v>
      </c>
      <c r="CD8" s="42">
        <f>('SECA - Vetor de Impacto'!AX9/'Contribuição - CHUVA'!$CI8)*100</f>
        <v>16.627018667440279</v>
      </c>
      <c r="CE8" s="42">
        <f>('SECA - Vetor de Impacto'!AY9/'Contribuição - CHUVA'!$CI8)*100</f>
        <v>16.627018667440279</v>
      </c>
      <c r="CF8" s="42">
        <f>('SECA - Vetor de Impacto'!AZ9/'Contribuição - CHUVA'!$CI8)*100</f>
        <v>16.627018667440279</v>
      </c>
      <c r="CG8" s="42">
        <f>('SECA - Vetor de Impacto'!BA9/'Contribuição - CHUVA'!$CI8)*100</f>
        <v>9.006301778196816</v>
      </c>
      <c r="CH8" s="42">
        <f>('SECA - Vetor de Impacto'!BB9/'Contribuição - CHUVA'!$CI8)*100</f>
        <v>14.51316139750066</v>
      </c>
      <c r="CI8" s="77">
        <f>SUM('CHUVA - Vetor de Impacto'!AU9:BB9)</f>
        <v>6.0143073151065973</v>
      </c>
      <c r="CJ8" s="77">
        <f t="shared" si="4"/>
        <v>100</v>
      </c>
    </row>
    <row r="9" spans="1:88" x14ac:dyDescent="0.25">
      <c r="A9" s="34" t="s">
        <v>883</v>
      </c>
      <c r="B9" s="34" t="s">
        <v>884</v>
      </c>
      <c r="C9" s="78">
        <v>6.1497609436767968</v>
      </c>
      <c r="D9" s="78">
        <v>6.1497609436767968</v>
      </c>
      <c r="E9" s="78">
        <v>2.0499203145589329</v>
      </c>
      <c r="F9" s="78">
        <v>6.1497609436767968</v>
      </c>
      <c r="G9" s="78">
        <v>6.1497609436767968</v>
      </c>
      <c r="H9" s="78">
        <v>5.1248007863973308</v>
      </c>
      <c r="I9" s="78">
        <v>4.9618017317356395</v>
      </c>
      <c r="J9" s="78">
        <v>1.1689628240046757</v>
      </c>
      <c r="K9" s="78">
        <v>4.1811052282473149</v>
      </c>
      <c r="L9" s="78">
        <v>2.7303546566429242</v>
      </c>
      <c r="M9" s="78">
        <v>2.9682814744427373</v>
      </c>
      <c r="N9" s="78">
        <v>2.486073572975728</v>
      </c>
      <c r="O9" s="78">
        <v>1.2812001965993332</v>
      </c>
      <c r="P9" s="78">
        <v>1.2687781879288107</v>
      </c>
      <c r="Q9" s="78">
        <v>5.2916486204610083</v>
      </c>
      <c r="R9" s="78">
        <v>0.62597047203019518</v>
      </c>
      <c r="S9" s="78">
        <v>4.1831170550746801</v>
      </c>
      <c r="T9" s="78">
        <v>4.1265193741317985</v>
      </c>
      <c r="U9" s="78">
        <v>1.6735949443579801</v>
      </c>
      <c r="V9" s="78">
        <v>5.1433302731385462</v>
      </c>
      <c r="W9" s="78">
        <v>1.29059169199394</v>
      </c>
      <c r="X9" s="78">
        <v>2.1915617560760201</v>
      </c>
      <c r="Y9" s="78">
        <v>4.8009864618376188</v>
      </c>
      <c r="Z9" s="78">
        <v>3.5445536738953658</v>
      </c>
      <c r="AA9" s="78">
        <v>4.5041805338289924</v>
      </c>
      <c r="AB9" s="78">
        <v>5.5124126225258587</v>
      </c>
      <c r="AC9" s="78">
        <v>4.2912097724073845</v>
      </c>
      <c r="AD9" s="74">
        <f t="shared" si="0"/>
        <v>100.00000000000001</v>
      </c>
      <c r="AF9" s="42">
        <f>('CHUVA - Vetor de Impacto'!AH10/'Contribuição - CHUVA'!$BA9)*100</f>
        <v>6.2120201574139529</v>
      </c>
      <c r="AG9" s="42">
        <f>('CHUVA - Vetor de Impacto'!AI10/'Contribuição - CHUVA'!$BA9)*100</f>
        <v>0.7348449356901422</v>
      </c>
      <c r="AH9" s="42">
        <f>('CHUVA - Vetor de Impacto'!AJ10/'Contribuição - CHUVA'!$BA9)*100</f>
        <v>4.9106827249391589</v>
      </c>
      <c r="AI9" s="42">
        <f>('CHUVA - Vetor de Impacto'!AK10/'Contribuição - CHUVA'!$BA9)*100</f>
        <v>4.8442410618399494</v>
      </c>
      <c r="AJ9" s="42">
        <f>('CHUVA - Vetor de Impacto'!AL10/'Contribuição - CHUVA'!$BA9)*100</f>
        <v>1.9646817608974423</v>
      </c>
      <c r="AK9" s="42">
        <f>('CHUVA - Vetor de Impacto'!AM10/'Contribuição - CHUVA'!$BA9)*100</f>
        <v>6.0379049374957434</v>
      </c>
      <c r="AL9" s="42">
        <f>('CHUVA - Vetor de Impacto'!AN10/'Contribuição - CHUVA'!$BA9)*100</f>
        <v>1.5150631080562713</v>
      </c>
      <c r="AM9" s="42">
        <f>('CHUVA - Vetor de Impacto'!AO10/'Contribuição - CHUVA'!$BA9)*100</f>
        <v>2.5727380598025622</v>
      </c>
      <c r="AN9" s="42">
        <f>('CHUVA - Vetor de Impacto'!AP10/'Contribuição - CHUVA'!$BA9)*100</f>
        <v>5.6360175845932368</v>
      </c>
      <c r="AO9" s="42">
        <f>('CHUVA - Vetor de Impacto'!AQ10/'Contribuição - CHUVA'!$BA9)*100</f>
        <v>4.1610546070905619</v>
      </c>
      <c r="AP9" s="42">
        <f>('CHUVA - Vetor de Impacto'!AR10/'Contribuição - CHUVA'!$BA9)*100</f>
        <v>5.2875884767911172</v>
      </c>
      <c r="AQ9" s="42">
        <f>('CHUVA - Vetor de Impacto'!AS10/'Contribuição - CHUVA'!$BA9)*100</f>
        <v>6.4711814376160293</v>
      </c>
      <c r="AR9" s="42">
        <f>('CHUVA - Vetor de Impacto'!AT10/'Contribuição - CHUVA'!$BA9)*100</f>
        <v>5.0375759083497211</v>
      </c>
      <c r="AS9" s="42">
        <f>('CHUVA - Vetor de Impacto'!AU10/'Contribuição - CHUVA'!$BA9)*100</f>
        <v>1.4894556014594691</v>
      </c>
      <c r="AT9" s="42">
        <f>('CHUVA - Vetor de Impacto'!AV10/'Contribuição - CHUVA'!$BA9)*100</f>
        <v>7.2193831611723907</v>
      </c>
      <c r="AU9" s="42">
        <f>('CHUVA - Vetor de Impacto'!AW10/'Contribuição - CHUVA'!$BA9)*100</f>
        <v>7.2193831611723907</v>
      </c>
      <c r="AV9" s="42">
        <f>('CHUVA - Vetor de Impacto'!AX10/'Contribuição - CHUVA'!$BA9)*100</f>
        <v>2.4064610537241311</v>
      </c>
      <c r="AW9" s="42">
        <f>('CHUVA - Vetor de Impacto'!AY10/'Contribuição - CHUVA'!$BA9)*100</f>
        <v>7.2193831611723907</v>
      </c>
      <c r="AX9" s="42">
        <f>('CHUVA - Vetor de Impacto'!AZ10/'Contribuição - CHUVA'!$BA9)*100</f>
        <v>7.2193831611723907</v>
      </c>
      <c r="AY9" s="42">
        <f>('CHUVA - Vetor de Impacto'!BA10/'Contribuição - CHUVA'!$BA9)*100</f>
        <v>6.0161526343103251</v>
      </c>
      <c r="AZ9" s="42">
        <f>('CHUVA - Vetor de Impacto'!BB10/'Contribuição - CHUVA'!$BA9)*100</f>
        <v>5.8248033052406205</v>
      </c>
      <c r="BA9" s="77">
        <f>SUM('CHUVA - Vetor de Impacto'!AH10:BB10)</f>
        <v>13.851598920226934</v>
      </c>
      <c r="BB9" s="77">
        <f t="shared" si="1"/>
        <v>100</v>
      </c>
      <c r="BC9" s="42">
        <f>('CHUVA - Vetor de Impacto'!BC10/'Contribuição - CHUVA'!$BI9)*100</f>
        <v>7.8898796132108577</v>
      </c>
      <c r="BD9" s="42">
        <f>('CHUVA - Vetor de Impacto'!BD10/'Contribuição - CHUVA'!$BI9)*100</f>
        <v>28.220244667854278</v>
      </c>
      <c r="BE9" s="42">
        <f>('CHUVA - Vetor de Impacto'!BE10/'Contribuição - CHUVA'!$BI9)*100</f>
        <v>18.428447081389969</v>
      </c>
      <c r="BF9" s="42">
        <f>('CHUVA - Vetor de Impacto'!BF10/'Contribuição - CHUVA'!$BI9)*100</f>
        <v>20.034327020979369</v>
      </c>
      <c r="BG9" s="42">
        <f>('CHUVA - Vetor de Impacto'!BG10/'Contribuição - CHUVA'!$BI9)*100</f>
        <v>16.779679214405043</v>
      </c>
      <c r="BH9" s="42">
        <f>('CHUVA - Vetor de Impacto'!BH10/'Contribuição - CHUVA'!$BI9)*100</f>
        <v>8.6474224021604904</v>
      </c>
      <c r="BI9" s="77">
        <f>SUM('CHUVA - Vetor de Impacto'!BC10:BH10)</f>
        <v>2.409195753884799</v>
      </c>
      <c r="BJ9" s="77">
        <f t="shared" si="2"/>
        <v>100</v>
      </c>
      <c r="BL9" s="42">
        <f>('CHUVA - Vetor de Impacto'!AH10/'Contribuição - CHUVA'!$BY9)*100</f>
        <v>11.21594917282669</v>
      </c>
      <c r="BM9" s="42">
        <f>('CHUVA - Vetor de Impacto'!AI10/'Contribuição - CHUVA'!$BY9)*100</f>
        <v>1.3267798944234026</v>
      </c>
      <c r="BN9" s="42">
        <f>('CHUVA - Vetor de Impacto'!AJ10/'Contribuição - CHUVA'!$BY9)*100</f>
        <v>8.8663536902823701</v>
      </c>
      <c r="BO9" s="42">
        <f>('CHUVA - Vetor de Impacto'!AK10/'Contribuição - CHUVA'!$BY9)*100</f>
        <v>8.7463916976623999</v>
      </c>
      <c r="BP9" s="42">
        <f>('CHUVA - Vetor de Impacto'!AL10/'Contribuição - CHUVA'!$BY9)*100</f>
        <v>3.5472793411183625</v>
      </c>
      <c r="BQ9" s="42">
        <f>('CHUVA - Vetor de Impacto'!AM10/'Contribuição - CHUVA'!$BY9)*100</f>
        <v>10.901580029241819</v>
      </c>
      <c r="BR9" s="42">
        <f>('CHUVA - Vetor de Impacto'!AN10/'Contribuição - CHUVA'!$BY9)*100</f>
        <v>2.7354822397514651</v>
      </c>
      <c r="BS9" s="42">
        <f>('CHUVA - Vetor de Impacto'!AO10/'Contribuição - CHUVA'!$BY9)*100</f>
        <v>4.6451393560440142</v>
      </c>
      <c r="BT9" s="42">
        <f>('CHUVA - Vetor de Impacto'!AP10/'Contribuição - CHUVA'!$BY9)*100</f>
        <v>10.175962917717046</v>
      </c>
      <c r="BU9" s="42">
        <f>('CHUVA - Vetor de Impacto'!AQ10/'Contribuição - CHUVA'!$BY9)*100</f>
        <v>7.5128824111724608</v>
      </c>
      <c r="BV9" s="42">
        <f>('CHUVA - Vetor de Impacto'!AR10/'Contribuição - CHUVA'!$BY9)*100</f>
        <v>9.5468659308410704</v>
      </c>
      <c r="BW9" s="42">
        <f>('CHUVA - Vetor de Impacto'!AS10/'Contribuição - CHUVA'!$BY9)*100</f>
        <v>11.683870987736132</v>
      </c>
      <c r="BX9" s="42">
        <f>('CHUVA - Vetor de Impacto'!AT10/'Contribuição - CHUVA'!$BY9)*100</f>
        <v>9.0954623311827785</v>
      </c>
      <c r="BY9" s="77">
        <f>SUM('CHUVA - Vetor de Impacto'!AH10:AT10)</f>
        <v>7.6717904458171944</v>
      </c>
      <c r="BZ9" s="77">
        <f t="shared" si="3"/>
        <v>99.999999999999986</v>
      </c>
      <c r="CA9" s="42">
        <f>('SECA - Vetor de Impacto'!AU10/'Contribuição - CHUVA'!$CI9)*100</f>
        <v>3.33850825415306</v>
      </c>
      <c r="CB9" s="42">
        <f>('SECA - Vetor de Impacto'!AV10/'Contribuição - CHUVA'!$CI9)*100</f>
        <v>16.181731264665359</v>
      </c>
      <c r="CC9" s="42">
        <f>('SECA - Vetor de Impacto'!AW10/'Contribuição - CHUVA'!$CI9)*100</f>
        <v>16.181731264665359</v>
      </c>
      <c r="CD9" s="42">
        <f>('SECA - Vetor de Impacto'!AX10/'Contribuição - CHUVA'!$CI9)*100</f>
        <v>5.3939104215551215</v>
      </c>
      <c r="CE9" s="42">
        <f>('SECA - Vetor de Impacto'!AY10/'Contribuição - CHUVA'!$CI9)*100</f>
        <v>16.181731264665359</v>
      </c>
      <c r="CF9" s="42">
        <f>('SECA - Vetor de Impacto'!AZ10/'Contribuição - CHUVA'!$CI9)*100</f>
        <v>16.181731264665359</v>
      </c>
      <c r="CG9" s="42">
        <f>('SECA - Vetor de Impacto'!BA10/'Contribuição - CHUVA'!$CI9)*100</f>
        <v>13.484776053887797</v>
      </c>
      <c r="CH9" s="42">
        <f>('SECA - Vetor de Impacto'!BB10/'Contribuição - CHUVA'!$CI9)*100</f>
        <v>13.055880211742588</v>
      </c>
      <c r="CI9" s="77">
        <f>SUM('CHUVA - Vetor de Impacto'!AU10:BB10)</f>
        <v>6.1798084744097386</v>
      </c>
      <c r="CJ9" s="77">
        <f t="shared" si="4"/>
        <v>100</v>
      </c>
    </row>
    <row r="10" spans="1:88" x14ac:dyDescent="0.25">
      <c r="A10" s="34" t="s">
        <v>885</v>
      </c>
      <c r="B10" s="34" t="s">
        <v>886</v>
      </c>
      <c r="C10" s="78">
        <v>5.4548004829529919</v>
      </c>
      <c r="D10" s="78">
        <v>5.4548004829529919</v>
      </c>
      <c r="E10" s="78">
        <v>1.8182668276509977</v>
      </c>
      <c r="F10" s="78">
        <v>5.4548004829529919</v>
      </c>
      <c r="G10" s="78">
        <v>5.4548004829529919</v>
      </c>
      <c r="H10" s="78">
        <v>2.5001168880201208</v>
      </c>
      <c r="I10" s="78">
        <v>5.2146520340179565</v>
      </c>
      <c r="J10" s="78">
        <v>1.8746180723095986</v>
      </c>
      <c r="K10" s="78">
        <v>4.6163952132148509</v>
      </c>
      <c r="L10" s="78">
        <v>4.1045499511177406</v>
      </c>
      <c r="M10" s="78">
        <v>3.9095697006723036</v>
      </c>
      <c r="N10" s="78">
        <v>5.2226813134656318</v>
      </c>
      <c r="O10" s="78">
        <v>2.8410419182046831</v>
      </c>
      <c r="P10" s="78">
        <v>0.73181652477047288</v>
      </c>
      <c r="Q10" s="78">
        <v>2.1953899754671196</v>
      </c>
      <c r="R10" s="78">
        <v>3.4880576077845435</v>
      </c>
      <c r="S10" s="78">
        <v>4.1265694017682524</v>
      </c>
      <c r="T10" s="78">
        <v>4.1092610175756645</v>
      </c>
      <c r="U10" s="78">
        <v>0.9823879343178008</v>
      </c>
      <c r="V10" s="78">
        <v>4.2500961389236123</v>
      </c>
      <c r="W10" s="78">
        <v>1.6927641312680166</v>
      </c>
      <c r="X10" s="78">
        <v>2.9971714911066845</v>
      </c>
      <c r="Y10" s="78">
        <v>2.0257102656072701</v>
      </c>
      <c r="Z10" s="78">
        <v>5.2532211596153333</v>
      </c>
      <c r="AA10" s="78">
        <v>3.9017852135699149</v>
      </c>
      <c r="AB10" s="78">
        <v>5.3290447188578387</v>
      </c>
      <c r="AC10" s="78">
        <v>4.9956305688816318</v>
      </c>
      <c r="AD10" s="74">
        <f t="shared" si="0"/>
        <v>100.00000000000001</v>
      </c>
      <c r="AF10" s="42">
        <f>('CHUVA - Vetor de Impacto'!AH11/'Contribuição - CHUVA'!$BA10)*100</f>
        <v>2.8352803107988596</v>
      </c>
      <c r="AG10" s="42">
        <f>('CHUVA - Vetor de Impacto'!AI11/'Contribuição - CHUVA'!$BA10)*100</f>
        <v>4.5047217892025957</v>
      </c>
      <c r="AH10" s="42">
        <f>('CHUVA - Vetor de Impacto'!AJ11/'Contribuição - CHUVA'!$BA10)*100</f>
        <v>5.3293406213577681</v>
      </c>
      <c r="AI10" s="42">
        <f>('CHUVA - Vetor de Impacto'!AK11/'Contribuição - CHUVA'!$BA10)*100</f>
        <v>5.3069873622733326</v>
      </c>
      <c r="AJ10" s="42">
        <f>('CHUVA - Vetor de Impacto'!AL11/'Contribuição - CHUVA'!$BA10)*100</f>
        <v>1.2687245541170777</v>
      </c>
      <c r="AK10" s="42">
        <f>('CHUVA - Vetor de Impacto'!AM11/'Contribuição - CHUVA'!$BA10)*100</f>
        <v>5.4888716976711205</v>
      </c>
      <c r="AL10" s="42">
        <f>('CHUVA - Vetor de Impacto'!AN11/'Contribuição - CHUVA'!$BA10)*100</f>
        <v>2.1861541073993234</v>
      </c>
      <c r="AM10" s="42">
        <f>('CHUVA - Vetor de Impacto'!AO11/'Contribuição - CHUVA'!$BA10)*100</f>
        <v>3.8707570918074974</v>
      </c>
      <c r="AN10" s="42">
        <f>('CHUVA - Vetor de Impacto'!AP11/'Contribuição - CHUVA'!$BA10)*100</f>
        <v>2.6161440544235735</v>
      </c>
      <c r="AO10" s="42">
        <f>('CHUVA - Vetor de Impacto'!AQ11/'Contribuição - CHUVA'!$BA10)*100</f>
        <v>6.7843775769087173</v>
      </c>
      <c r="AP10" s="42">
        <f>('CHUVA - Vetor de Impacto'!AR11/'Contribuição - CHUVA'!$BA10)*100</f>
        <v>5.0390385838611964</v>
      </c>
      <c r="AQ10" s="42">
        <f>('CHUVA - Vetor de Impacto'!AS11/'Contribuição - CHUVA'!$BA10)*100</f>
        <v>6.8823014296261489</v>
      </c>
      <c r="AR10" s="42">
        <f>('CHUVA - Vetor de Impacto'!AT11/'Contribuição - CHUVA'!$BA10)*100</f>
        <v>6.4517070544431521</v>
      </c>
      <c r="AS10" s="42">
        <f>('CHUVA - Vetor de Impacto'!AU11/'Contribuição - CHUVA'!$BA10)*100</f>
        <v>0.94511909363960889</v>
      </c>
      <c r="AT10" s="42">
        <f>('CHUVA - Vetor de Impacto'!AV11/'Contribuição - CHUVA'!$BA10)*100</f>
        <v>7.0447112273809136</v>
      </c>
      <c r="AU10" s="42">
        <f>('CHUVA - Vetor de Impacto'!AW11/'Contribuição - CHUVA'!$BA10)*100</f>
        <v>7.0447112273809136</v>
      </c>
      <c r="AV10" s="42">
        <f>('CHUVA - Vetor de Impacto'!AX11/'Contribuição - CHUVA'!$BA10)*100</f>
        <v>2.3482370757936386</v>
      </c>
      <c r="AW10" s="42">
        <f>('CHUVA - Vetor de Impacto'!AY11/'Contribuição - CHUVA'!$BA10)*100</f>
        <v>7.0447112273809136</v>
      </c>
      <c r="AX10" s="42">
        <f>('CHUVA - Vetor de Impacto'!AZ11/'Contribuição - CHUVA'!$BA10)*100</f>
        <v>7.0447112273809136</v>
      </c>
      <c r="AY10" s="42">
        <f>('CHUVA - Vetor de Impacto'!BA11/'Contribuição - CHUVA'!$BA10)*100</f>
        <v>3.2288259792162508</v>
      </c>
      <c r="AZ10" s="42">
        <f>('CHUVA - Vetor de Impacto'!BB11/'Contribuição - CHUVA'!$BA10)*100</f>
        <v>6.7345667079364731</v>
      </c>
      <c r="BA10" s="77">
        <f>SUM('CHUVA - Vetor de Impacto'!AH11:BB11)</f>
        <v>14.195046010023331</v>
      </c>
      <c r="BB10" s="77">
        <f t="shared" si="1"/>
        <v>100</v>
      </c>
      <c r="BC10" s="42">
        <f>('CHUVA - Vetor de Impacto'!BC11/'Contribuição - CHUVA'!$BI10)*100</f>
        <v>8.3062165768320479</v>
      </c>
      <c r="BD10" s="42">
        <f>('CHUVA - Vetor de Impacto'!BD11/'Contribuição - CHUVA'!$BI10)*100</f>
        <v>20.45471502254917</v>
      </c>
      <c r="BE10" s="42">
        <f>('CHUVA - Vetor de Impacto'!BE11/'Contribuição - CHUVA'!$BI10)*100</f>
        <v>18.186787670517425</v>
      </c>
      <c r="BF10" s="42">
        <f>('CHUVA - Vetor de Impacto'!BF11/'Contribuição - CHUVA'!$BI10)*100</f>
        <v>17.322852657659364</v>
      </c>
      <c r="BG10" s="42">
        <f>('CHUVA - Vetor de Impacto'!BG11/'Contribuição - CHUVA'!$BI10)*100</f>
        <v>23.141098841521654</v>
      </c>
      <c r="BH10" s="42">
        <f>('CHUVA - Vetor de Impacto'!BH11/'Contribuição - CHUVA'!$BI10)*100</f>
        <v>12.588329230920339</v>
      </c>
      <c r="BI10" s="77">
        <f>SUM('CHUVA - Vetor de Impacto'!BC11:BH11)</f>
        <v>4.1374301845714827</v>
      </c>
      <c r="BJ10" s="77">
        <f t="shared" si="2"/>
        <v>100</v>
      </c>
      <c r="BL10" s="42">
        <f>('CHUVA - Vetor de Impacto'!AH11/'Contribuição - CHUVA'!$BY10)*100</f>
        <v>4.8413029229315816</v>
      </c>
      <c r="BM10" s="42">
        <f>('CHUVA - Vetor de Impacto'!AI11/'Contribuição - CHUVA'!$BY10)*100</f>
        <v>7.691910631197997</v>
      </c>
      <c r="BN10" s="42">
        <f>('CHUVA - Vetor de Impacto'!AJ11/'Contribuição - CHUVA'!$BY10)*100</f>
        <v>9.0999652588874973</v>
      </c>
      <c r="BO10" s="42">
        <f>('CHUVA - Vetor de Impacto'!AK11/'Contribuição - CHUVA'!$BY10)*100</f>
        <v>9.0617965818327662</v>
      </c>
      <c r="BP10" s="42">
        <f>('CHUVA - Vetor de Impacto'!AL11/'Contribuição - CHUVA'!$BY10)*100</f>
        <v>2.1663748268020266</v>
      </c>
      <c r="BQ10" s="42">
        <f>('CHUVA - Vetor de Impacto'!AM11/'Contribuição - CHUVA'!$BY10)*100</f>
        <v>9.3723680485208973</v>
      </c>
      <c r="BR10" s="42">
        <f>('CHUVA - Vetor de Impacto'!AN11/'Contribuição - CHUVA'!$BY10)*100</f>
        <v>3.7329057835375572</v>
      </c>
      <c r="BS10" s="42">
        <f>('CHUVA - Vetor de Impacto'!AO11/'Contribuição - CHUVA'!$BY10)*100</f>
        <v>6.6094020937371791</v>
      </c>
      <c r="BT10" s="42">
        <f>('CHUVA - Vetor de Impacto'!AP11/'Contribuição - CHUVA'!$BY10)*100</f>
        <v>4.4671229893041229</v>
      </c>
      <c r="BU10" s="42">
        <f>('CHUVA - Vetor de Impacto'!AQ11/'Contribuição - CHUVA'!$BY10)*100</f>
        <v>11.584472571639765</v>
      </c>
      <c r="BV10" s="42">
        <f>('CHUVA - Vetor de Impacto'!AR11/'Contribuição - CHUVA'!$BY10)*100</f>
        <v>8.6042682030048105</v>
      </c>
      <c r="BW10" s="42">
        <f>('CHUVA - Vetor de Impacto'!AS11/'Contribuição - CHUVA'!$BY10)*100</f>
        <v>11.751679684312176</v>
      </c>
      <c r="BX10" s="42">
        <f>('CHUVA - Vetor de Impacto'!AT11/'Contribuição - CHUVA'!$BY10)*100</f>
        <v>11.016430404291617</v>
      </c>
      <c r="BY10" s="77">
        <f>SUM('CHUVA - Vetor de Impacto'!AH11:AT11)</f>
        <v>8.3132444103977097</v>
      </c>
      <c r="BZ10" s="77">
        <f t="shared" si="3"/>
        <v>99.999999999999986</v>
      </c>
      <c r="CA10" s="42">
        <f>('SECA - Vetor de Impacto'!AU11/'Contribuição - CHUVA'!$CI10)*100</f>
        <v>2.2809353209091126</v>
      </c>
      <c r="CB10" s="42">
        <f>('SECA - Vetor de Impacto'!AV11/'Contribuição - CHUVA'!$CI10)*100</f>
        <v>17.0015935264401</v>
      </c>
      <c r="CC10" s="42">
        <f>('SECA - Vetor de Impacto'!AW11/'Contribuição - CHUVA'!$CI10)*100</f>
        <v>17.0015935264401</v>
      </c>
      <c r="CD10" s="42">
        <f>('SECA - Vetor de Impacto'!AX11/'Contribuição - CHUVA'!$CI10)*100</f>
        <v>5.6671978421467015</v>
      </c>
      <c r="CE10" s="42">
        <f>('SECA - Vetor de Impacto'!AY11/'Contribuição - CHUVA'!$CI10)*100</f>
        <v>17.0015935264401</v>
      </c>
      <c r="CF10" s="42">
        <f>('SECA - Vetor de Impacto'!AZ11/'Contribuição - CHUVA'!$CI10)*100</f>
        <v>17.0015935264401</v>
      </c>
      <c r="CG10" s="42">
        <f>('SECA - Vetor de Impacto'!BA11/'Contribuição - CHUVA'!$CI10)*100</f>
        <v>7.7923970329517118</v>
      </c>
      <c r="CH10" s="42">
        <f>('SECA - Vetor de Impacto'!BB11/'Contribuição - CHUVA'!$CI10)*100</f>
        <v>16.253095698232052</v>
      </c>
      <c r="CI10" s="77">
        <f>SUM('CHUVA - Vetor de Impacto'!AU11:BB11)</f>
        <v>5.8818015996256214</v>
      </c>
      <c r="CJ10" s="77">
        <f t="shared" si="4"/>
        <v>99.999999999999972</v>
      </c>
    </row>
    <row r="11" spans="1:88" x14ac:dyDescent="0.25">
      <c r="A11" s="34" t="s">
        <v>887</v>
      </c>
      <c r="B11" s="34" t="s">
        <v>888</v>
      </c>
      <c r="C11" s="78">
        <v>6.7364257589321959</v>
      </c>
      <c r="D11" s="78">
        <v>6.7364257589321959</v>
      </c>
      <c r="E11" s="78">
        <v>0</v>
      </c>
      <c r="F11" s="78">
        <v>6.7364257589321959</v>
      </c>
      <c r="G11" s="78">
        <v>0</v>
      </c>
      <c r="H11" s="78">
        <v>5.0523193191991478</v>
      </c>
      <c r="I11" s="78">
        <v>3.468079029531129</v>
      </c>
      <c r="J11" s="78">
        <v>1.6562699696548107</v>
      </c>
      <c r="K11" s="78">
        <v>4.2719019797206341</v>
      </c>
      <c r="L11" s="78">
        <v>4.6169294732600772</v>
      </c>
      <c r="M11" s="78">
        <v>3.0811309542865519</v>
      </c>
      <c r="N11" s="78">
        <v>1.2899538687316983</v>
      </c>
      <c r="O11" s="78">
        <v>1.4034220331108747</v>
      </c>
      <c r="P11" s="78">
        <v>0.99489489788062602</v>
      </c>
      <c r="Q11" s="78">
        <v>5.267562296231902</v>
      </c>
      <c r="R11" s="78">
        <v>2.2266438869029095</v>
      </c>
      <c r="S11" s="78">
        <v>4.3952800220528632</v>
      </c>
      <c r="T11" s="78">
        <v>4.7281390238994447</v>
      </c>
      <c r="U11" s="78">
        <v>1.1082323151870996</v>
      </c>
      <c r="V11" s="78">
        <v>5.3696835586522091</v>
      </c>
      <c r="W11" s="78">
        <v>4.9855817058664691</v>
      </c>
      <c r="X11" s="78">
        <v>3.7332487286841474</v>
      </c>
      <c r="Y11" s="78">
        <v>4.0488281789740839</v>
      </c>
      <c r="Z11" s="78">
        <v>4.2620300466824643</v>
      </c>
      <c r="AA11" s="78">
        <v>5.6851256260308158</v>
      </c>
      <c r="AB11" s="78">
        <v>3.4821963948456593</v>
      </c>
      <c r="AC11" s="78">
        <v>4.6632694138177788</v>
      </c>
      <c r="AD11" s="74">
        <f t="shared" si="0"/>
        <v>99.999999999999972</v>
      </c>
      <c r="AF11" s="42">
        <f>('CHUVA - Vetor de Impacto'!AH12/'Contribuição - CHUVA'!$BA11)*100</f>
        <v>6.2948585539366775</v>
      </c>
      <c r="AG11" s="42">
        <f>('CHUVA - Vetor de Impacto'!AI12/'Contribuição - CHUVA'!$BA11)*100</f>
        <v>2.6608908504163464</v>
      </c>
      <c r="AH11" s="42">
        <f>('CHUVA - Vetor de Impacto'!AJ12/'Contribuição - CHUVA'!$BA11)*100</f>
        <v>5.2524610982879567</v>
      </c>
      <c r="AI11" s="42">
        <f>('CHUVA - Vetor de Impacto'!AK12/'Contribuição - CHUVA'!$BA11)*100</f>
        <v>5.6502352900668811</v>
      </c>
      <c r="AJ11" s="42">
        <f>('CHUVA - Vetor de Impacto'!AL12/'Contribuição - CHUVA'!$BA11)*100</f>
        <v>1.3243632019302158</v>
      </c>
      <c r="AK11" s="42">
        <f>('CHUVA - Vetor de Impacto'!AM12/'Contribuição - CHUVA'!$BA11)*100</f>
        <v>6.4168958201584987</v>
      </c>
      <c r="AL11" s="42">
        <f>('CHUVA - Vetor de Impacto'!AN12/'Contribuição - CHUVA'!$BA11)*100</f>
        <v>5.9578852384856749</v>
      </c>
      <c r="AM11" s="42">
        <f>('CHUVA - Vetor de Impacto'!AO12/'Contribuição - CHUVA'!$BA11)*100</f>
        <v>4.4613184186813157</v>
      </c>
      <c r="AN11" s="42">
        <f>('CHUVA - Vetor de Impacto'!AP12/'Contribuição - CHUVA'!$BA11)*100</f>
        <v>4.838443147424492</v>
      </c>
      <c r="AO11" s="42">
        <f>('CHUVA - Vetor de Impacto'!AQ12/'Contribuição - CHUVA'!$BA11)*100</f>
        <v>5.0932243014356029</v>
      </c>
      <c r="AP11" s="42">
        <f>('CHUVA - Vetor de Impacto'!AR12/'Contribuição - CHUVA'!$BA11)*100</f>
        <v>6.7938563731509358</v>
      </c>
      <c r="AQ11" s="42">
        <f>('CHUVA - Vetor de Impacto'!AS12/'Contribuição - CHUVA'!$BA11)*100</f>
        <v>4.1613050838073349</v>
      </c>
      <c r="AR11" s="42">
        <f>('CHUVA - Vetor de Impacto'!AT12/'Contribuição - CHUVA'!$BA11)*100</f>
        <v>5.5727146084025714</v>
      </c>
      <c r="AS11" s="42">
        <f>('CHUVA - Vetor de Impacto'!AU12/'Contribuição - CHUVA'!$BA11)*100</f>
        <v>1.1889223716768935</v>
      </c>
      <c r="AT11" s="42">
        <f>('CHUVA - Vetor de Impacto'!AV12/'Contribuição - CHUVA'!$BA11)*100</f>
        <v>8.0501843028809716</v>
      </c>
      <c r="AU11" s="42">
        <f>('CHUVA - Vetor de Impacto'!AW12/'Contribuição - CHUVA'!$BA11)*100</f>
        <v>8.0501843028809716</v>
      </c>
      <c r="AV11" s="42">
        <f>('CHUVA - Vetor de Impacto'!AX12/'Contribuição - CHUVA'!$BA11)*100</f>
        <v>0</v>
      </c>
      <c r="AW11" s="42">
        <f>('CHUVA - Vetor de Impacto'!AY12/'Contribuição - CHUVA'!$BA11)*100</f>
        <v>8.0501843028809716</v>
      </c>
      <c r="AX11" s="42">
        <f>('CHUVA - Vetor de Impacto'!AZ12/'Contribuição - CHUVA'!$BA11)*100</f>
        <v>0</v>
      </c>
      <c r="AY11" s="42">
        <f>('CHUVA - Vetor de Impacto'!BA12/'Contribuição - CHUVA'!$BA11)*100</f>
        <v>6.0376382271607296</v>
      </c>
      <c r="AZ11" s="42">
        <f>('CHUVA - Vetor de Impacto'!BB12/'Contribuição - CHUVA'!$BA11)*100</f>
        <v>4.1444345063349459</v>
      </c>
      <c r="BA11" s="77">
        <f>SUM('CHUVA - Vetor de Impacto'!AH12:BB12)</f>
        <v>12.422075847904793</v>
      </c>
      <c r="BB11" s="77">
        <f t="shared" si="1"/>
        <v>100.00000000000001</v>
      </c>
      <c r="BC11" s="42">
        <f>('CHUVA - Vetor de Impacto'!BC12/'Contribuição - CHUVA'!$BI11)*100</f>
        <v>10.148956649958182</v>
      </c>
      <c r="BD11" s="42">
        <f>('CHUVA - Vetor de Impacto'!BD12/'Contribuição - CHUVA'!$BI11)*100</f>
        <v>26.176498275876543</v>
      </c>
      <c r="BE11" s="42">
        <f>('CHUVA - Vetor de Impacto'!BE12/'Contribuição - CHUVA'!$BI11)*100</f>
        <v>28.290688075324116</v>
      </c>
      <c r="BF11" s="42">
        <f>('CHUVA - Vetor de Impacto'!BF12/'Contribuição - CHUVA'!$BI11)*100</f>
        <v>18.879932052632491</v>
      </c>
      <c r="BG11" s="42">
        <f>('CHUVA - Vetor de Impacto'!BG12/'Contribuição - CHUVA'!$BI11)*100</f>
        <v>7.904318821244062</v>
      </c>
      <c r="BH11" s="42">
        <f>('CHUVA - Vetor de Impacto'!BH12/'Contribuição - CHUVA'!$BI11)*100</f>
        <v>8.5996061249646001</v>
      </c>
      <c r="BI11" s="77">
        <f>SUM('CHUVA - Vetor de Impacto'!BC12:BH12)</f>
        <v>2.4225915734505921</v>
      </c>
      <c r="BJ11" s="77">
        <f t="shared" si="2"/>
        <v>100</v>
      </c>
      <c r="BL11" s="42">
        <f>('CHUVA - Vetor de Impacto'!AH12/'Contribuição - CHUVA'!$BY11)*100</f>
        <v>9.7627321376844574</v>
      </c>
      <c r="BM11" s="42">
        <f>('CHUVA - Vetor de Impacto'!AI12/'Contribuição - CHUVA'!$BY11)*100</f>
        <v>4.1267908401189333</v>
      </c>
      <c r="BN11" s="42">
        <f>('CHUVA - Vetor de Impacto'!AJ12/'Contribuição - CHUVA'!$BY11)*100</f>
        <v>8.1460719612396666</v>
      </c>
      <c r="BO11" s="42">
        <f>('CHUVA - Vetor de Impacto'!AK12/'Contribuição - CHUVA'!$BY11)*100</f>
        <v>8.762982230524905</v>
      </c>
      <c r="BP11" s="42">
        <f>('CHUVA - Vetor de Impacto'!AL12/'Contribuição - CHUVA'!$BY11)*100</f>
        <v>2.0539624651875652</v>
      </c>
      <c r="BQ11" s="42">
        <f>('CHUVA - Vetor de Impacto'!AM12/'Contribuição - CHUVA'!$BY11)*100</f>
        <v>9.9520004319170319</v>
      </c>
      <c r="BR11" s="42">
        <f>('CHUVA - Vetor de Impacto'!AN12/'Contribuição - CHUVA'!$BY11)*100</f>
        <v>9.2401182952752077</v>
      </c>
      <c r="BS11" s="42">
        <f>('CHUVA - Vetor de Impacto'!AO12/'Contribuição - CHUVA'!$BY11)*100</f>
        <v>6.919084254127597</v>
      </c>
      <c r="BT11" s="42">
        <f>('CHUVA - Vetor de Impacto'!AP12/'Contribuição - CHUVA'!$BY11)*100</f>
        <v>7.5039691530764454</v>
      </c>
      <c r="BU11" s="42">
        <f>('CHUVA - Vetor de Impacto'!AQ12/'Contribuição - CHUVA'!$BY11)*100</f>
        <v>7.8991107021721048</v>
      </c>
      <c r="BV11" s="42">
        <f>('CHUVA - Vetor de Impacto'!AR12/'Contribuição - CHUVA'!$BY11)*100</f>
        <v>10.536630709754979</v>
      </c>
      <c r="BW11" s="42">
        <f>('CHUVA - Vetor de Impacto'!AS12/'Contribuição - CHUVA'!$BY11)*100</f>
        <v>6.4537918570051254</v>
      </c>
      <c r="BX11" s="42">
        <f>('CHUVA - Vetor de Impacto'!AT12/'Contribuição - CHUVA'!$BY11)*100</f>
        <v>8.6427549619159763</v>
      </c>
      <c r="BY11" s="77">
        <f>SUM('CHUVA - Vetor de Impacto'!AH12:AT12)</f>
        <v>8.0095622112787144</v>
      </c>
      <c r="BZ11" s="77">
        <f t="shared" si="3"/>
        <v>100</v>
      </c>
      <c r="CA11" s="42">
        <f>('SECA - Vetor de Impacto'!AU12/'Contribuição - CHUVA'!$CI11)*100</f>
        <v>3.3470454925401421</v>
      </c>
      <c r="CB11" s="42">
        <f>('SECA - Vetor de Impacto'!AV12/'Contribuição - CHUVA'!$CI11)*100</f>
        <v>22.662819480023767</v>
      </c>
      <c r="CC11" s="42">
        <f>('SECA - Vetor de Impacto'!AW12/'Contribuição - CHUVA'!$CI11)*100</f>
        <v>22.662819480023767</v>
      </c>
      <c r="CD11" s="42">
        <f>('SECA - Vetor de Impacto'!AX12/'Contribuição - CHUVA'!$CI11)*100</f>
        <v>0</v>
      </c>
      <c r="CE11" s="42">
        <f>('SECA - Vetor de Impacto'!AY12/'Contribuição - CHUVA'!$CI11)*100</f>
        <v>22.662819480023767</v>
      </c>
      <c r="CF11" s="42">
        <f>('SECA - Vetor de Impacto'!AZ12/'Contribuição - CHUVA'!$CI11)*100</f>
        <v>0</v>
      </c>
      <c r="CG11" s="42">
        <f>('SECA - Vetor de Impacto'!BA12/'Contribuição - CHUVA'!$CI11)*100</f>
        <v>16.997114610017832</v>
      </c>
      <c r="CH11" s="42">
        <f>('SECA - Vetor de Impacto'!BB12/'Contribuição - CHUVA'!$CI11)*100</f>
        <v>11.667381457370722</v>
      </c>
      <c r="CI11" s="77">
        <f>SUM('CHUVA - Vetor de Impacto'!AU12:BB12)</f>
        <v>4.4125136366260778</v>
      </c>
      <c r="CJ11" s="77">
        <f t="shared" si="4"/>
        <v>100</v>
      </c>
    </row>
    <row r="12" spans="1:88" x14ac:dyDescent="0.25">
      <c r="A12" s="34" t="s">
        <v>889</v>
      </c>
      <c r="B12" s="34" t="s">
        <v>890</v>
      </c>
      <c r="C12" s="78">
        <v>3.6433254521734328</v>
      </c>
      <c r="D12" s="78">
        <v>0</v>
      </c>
      <c r="E12" s="78">
        <v>6.4892162170237677</v>
      </c>
      <c r="F12" s="78">
        <v>4.3261441446825124</v>
      </c>
      <c r="G12" s="78">
        <v>6.4892162170237677</v>
      </c>
      <c r="H12" s="78">
        <v>6.4892162170237677</v>
      </c>
      <c r="I12" s="78">
        <v>2.9742240994692262</v>
      </c>
      <c r="J12" s="78">
        <v>3.8917806153309651</v>
      </c>
      <c r="K12" s="78">
        <v>1.8993917990599862</v>
      </c>
      <c r="L12" s="78">
        <v>3.6805296146345055</v>
      </c>
      <c r="M12" s="78">
        <v>5.2176026268810345</v>
      </c>
      <c r="N12" s="78">
        <v>4.9430402020883975</v>
      </c>
      <c r="O12" s="78">
        <v>1.5187527316438598</v>
      </c>
      <c r="P12" s="78">
        <v>3.379800113033212</v>
      </c>
      <c r="Q12" s="78">
        <v>4.6427105249697345</v>
      </c>
      <c r="R12" s="78">
        <v>1.5333880623035219</v>
      </c>
      <c r="S12" s="78">
        <v>3.8755264551013879</v>
      </c>
      <c r="T12" s="78">
        <v>3.9575577110480906</v>
      </c>
      <c r="U12" s="78">
        <v>1.4267720961143544</v>
      </c>
      <c r="V12" s="78">
        <v>4.8401055092727576</v>
      </c>
      <c r="W12" s="78">
        <v>0.99601923331062436</v>
      </c>
      <c r="X12" s="78">
        <v>2.7946932122534922</v>
      </c>
      <c r="Y12" s="78">
        <v>4.4689392418100429</v>
      </c>
      <c r="Z12" s="78">
        <v>5.2414657032154661</v>
      </c>
      <c r="AA12" s="78">
        <v>3.0629340774475908</v>
      </c>
      <c r="AB12" s="78">
        <v>4.6075082150060886</v>
      </c>
      <c r="AC12" s="78">
        <v>3.6101399080784113</v>
      </c>
      <c r="AD12" s="74">
        <f t="shared" si="0"/>
        <v>100</v>
      </c>
      <c r="AF12" s="42">
        <f>('CHUVA - Vetor de Impacto'!AH13/'Contribuição - CHUVA'!$BA12)*100</f>
        <v>6.3587300108492562</v>
      </c>
      <c r="AG12" s="42">
        <f>('CHUVA - Vetor de Impacto'!AI13/'Contribuição - CHUVA'!$BA12)*100</f>
        <v>1.7961083944910368</v>
      </c>
      <c r="AH12" s="42">
        <f>('CHUVA - Vetor de Impacto'!AJ13/'Contribuição - CHUVA'!$BA12)*100</f>
        <v>5.2027960680339165</v>
      </c>
      <c r="AI12" s="42">
        <f>('CHUVA - Vetor de Impacto'!AK13/'Contribuição - CHUVA'!$BA12)*100</f>
        <v>4.691391468566521</v>
      </c>
      <c r="AJ12" s="42">
        <f>('CHUVA - Vetor de Impacto'!AL13/'Contribuição - CHUVA'!$BA12)*100</f>
        <v>2.1736634515078181</v>
      </c>
      <c r="AK12" s="42">
        <f>('CHUVA - Vetor de Impacto'!AM13/'Contribuição - CHUVA'!$BA12)*100</f>
        <v>4.1393780465972796</v>
      </c>
      <c r="AL12" s="42">
        <f>('CHUVA - Vetor de Impacto'!AN13/'Contribuição - CHUVA'!$BA12)*100</f>
        <v>3.4072725961905852</v>
      </c>
      <c r="AM12" s="42">
        <f>('CHUVA - Vetor de Impacto'!AO13/'Contribuição - CHUVA'!$BA12)*100</f>
        <v>3.6423978966537272</v>
      </c>
      <c r="AN12" s="42">
        <f>('CHUVA - Vetor de Impacto'!AP13/'Contribuição - CHUVA'!$BA12)*100</f>
        <v>6.1046856307983779</v>
      </c>
      <c r="AO12" s="42">
        <f>('CHUVA - Vetor de Impacto'!AQ13/'Contribuição - CHUVA'!$BA12)*100</f>
        <v>6.176666583323712</v>
      </c>
      <c r="AP12" s="42">
        <f>('CHUVA - Vetor de Impacto'!AR13/'Contribuição - CHUVA'!$BA12)*100</f>
        <v>4.4422925649365901</v>
      </c>
      <c r="AQ12" s="42">
        <f>('CHUVA - Vetor de Impacto'!AS13/'Contribuição - CHUVA'!$BA12)*100</f>
        <v>3.5829793881277432</v>
      </c>
      <c r="AR12" s="42">
        <f>('CHUVA - Vetor de Impacto'!AT13/'Contribuição - CHUVA'!$BA12)*100</f>
        <v>3.1701633890326977</v>
      </c>
      <c r="AS12" s="42">
        <f>('CHUVA - Vetor de Impacto'!AU13/'Contribuição - CHUVA'!$BA12)*100</f>
        <v>4.4970462428790254</v>
      </c>
      <c r="AT12" s="42">
        <f>('CHUVA - Vetor de Impacto'!AV13/'Contribuição - CHUVA'!$BA12)*100</f>
        <v>8.2756846834723863</v>
      </c>
      <c r="AU12" s="42">
        <f>('CHUVA - Vetor de Impacto'!AW13/'Contribuição - CHUVA'!$BA12)*100</f>
        <v>8.2756846834723863</v>
      </c>
      <c r="AV12" s="42">
        <f>('CHUVA - Vetor de Impacto'!AX13/'Contribuição - CHUVA'!$BA12)*100</f>
        <v>0</v>
      </c>
      <c r="AW12" s="42">
        <f>('CHUVA - Vetor de Impacto'!AY13/'Contribuição - CHUVA'!$BA12)*100</f>
        <v>8.2756846834723863</v>
      </c>
      <c r="AX12" s="42">
        <f>('CHUVA - Vetor de Impacto'!AZ13/'Contribuição - CHUVA'!$BA12)*100</f>
        <v>8.2756846834723863</v>
      </c>
      <c r="AY12" s="42">
        <f>('CHUVA - Vetor de Impacto'!BA13/'Contribuição - CHUVA'!$BA12)*100</f>
        <v>3.4482019514468267</v>
      </c>
      <c r="AZ12" s="42">
        <f>('CHUVA - Vetor de Impacto'!BB13/'Contribuição - CHUVA'!$BA12)*100</f>
        <v>4.0634875826753447</v>
      </c>
      <c r="BA12" s="77">
        <f>SUM('CHUVA - Vetor de Impacto'!AH13:BB13)</f>
        <v>12.083592334023182</v>
      </c>
      <c r="BB12" s="77">
        <f t="shared" si="1"/>
        <v>100.00000000000003</v>
      </c>
      <c r="BC12" s="42">
        <f>('CHUVA - Vetor de Impacto'!BC13/'Contribuição - CHUVA'!$BI12)*100</f>
        <v>8.8057465763784517</v>
      </c>
      <c r="BD12" s="42">
        <f>('CHUVA - Vetor de Impacto'!BD13/'Contribuição - CHUVA'!$BI12)*100</f>
        <v>18.314146431399401</v>
      </c>
      <c r="BE12" s="42">
        <f>('CHUVA - Vetor de Impacto'!BE13/'Contribuição - CHUVA'!$BI12)*100</f>
        <v>21.295121262147294</v>
      </c>
      <c r="BF12" s="42">
        <f>('CHUVA - Vetor de Impacto'!BF13/'Contribuição - CHUVA'!$BI12)*100</f>
        <v>21.88624448630863</v>
      </c>
      <c r="BG12" s="42">
        <f>('CHUVA - Vetor de Impacto'!BG13/'Contribuição - CHUVA'!$BI12)*100</f>
        <v>16.065434782503146</v>
      </c>
      <c r="BH12" s="42">
        <f>('CHUVA - Vetor de Impacto'!BH13/'Contribuição - CHUVA'!$BI12)*100</f>
        <v>13.63330646126308</v>
      </c>
      <c r="BI12" s="77">
        <f>SUM('CHUVA - Vetor de Impacto'!BC13:BH13)</f>
        <v>3.9731129657044546</v>
      </c>
      <c r="BJ12" s="77">
        <f t="shared" si="2"/>
        <v>100</v>
      </c>
      <c r="BL12" s="42">
        <f>('CHUVA - Vetor de Impacto'!AH13/'Contribuição - CHUVA'!$BY12)*100</f>
        <v>11.584807487880008</v>
      </c>
      <c r="BM12" s="42">
        <f>('CHUVA - Vetor de Impacto'!AI13/'Contribuição - CHUVA'!$BY12)*100</f>
        <v>3.2722839217960278</v>
      </c>
      <c r="BN12" s="42">
        <f>('CHUVA - Vetor de Impacto'!AJ13/'Contribuição - CHUVA'!$BY12)*100</f>
        <v>9.4788410176298736</v>
      </c>
      <c r="BO12" s="42">
        <f>('CHUVA - Vetor de Impacto'!AK13/'Contribuição - CHUVA'!$BY12)*100</f>
        <v>8.5471260646223168</v>
      </c>
      <c r="BP12" s="42">
        <f>('CHUVA - Vetor de Impacto'!AL13/'Contribuição - CHUVA'!$BY12)*100</f>
        <v>3.9601418186012434</v>
      </c>
      <c r="BQ12" s="42">
        <f>('CHUVA - Vetor de Impacto'!AM13/'Contribuição - CHUVA'!$BY12)*100</f>
        <v>7.5414269370719351</v>
      </c>
      <c r="BR12" s="42">
        <f>('CHUVA - Vetor de Impacto'!AN13/'Contribuição - CHUVA'!$BY12)*100</f>
        <v>6.207622751437623</v>
      </c>
      <c r="BS12" s="42">
        <f>('CHUVA - Vetor de Impacto'!AO13/'Contribuição - CHUVA'!$BY12)*100</f>
        <v>6.6359915195325039</v>
      </c>
      <c r="BT12" s="42">
        <f>('CHUVA - Vetor de Impacto'!AP13/'Contribuição - CHUVA'!$BY12)*100</f>
        <v>11.121970532820459</v>
      </c>
      <c r="BU12" s="42">
        <f>('CHUVA - Vetor de Impacto'!AQ13/'Contribuição - CHUVA'!$BY12)*100</f>
        <v>11.253110788245275</v>
      </c>
      <c r="BV12" s="42">
        <f>('CHUVA - Vetor de Impacto'!AR13/'Contribuição - CHUVA'!$BY12)*100</f>
        <v>8.0932991465001365</v>
      </c>
      <c r="BW12" s="42">
        <f>('CHUVA - Vetor de Impacto'!AS13/'Contribuição - CHUVA'!$BY12)*100</f>
        <v>6.5277384593591652</v>
      </c>
      <c r="BX12" s="42">
        <f>('CHUVA - Vetor de Impacto'!AT13/'Contribuição - CHUVA'!$BY12)*100</f>
        <v>5.7756395545034405</v>
      </c>
      <c r="BY12" s="77">
        <f>SUM('CHUVA - Vetor de Impacto'!AH13:AT13)</f>
        <v>6.6325056582603663</v>
      </c>
      <c r="BZ12" s="77">
        <f t="shared" si="3"/>
        <v>100.00000000000003</v>
      </c>
      <c r="CA12" s="42">
        <f>('SECA - Vetor de Impacto'!AU13/'Contribuição - CHUVA'!$CI12)*100</f>
        <v>9.9687414158749235</v>
      </c>
      <c r="CB12" s="42">
        <f>('SECA - Vetor de Impacto'!AV13/'Contribuição - CHUVA'!$CI12)*100</f>
        <v>18.344966049545739</v>
      </c>
      <c r="CC12" s="42">
        <f>('SECA - Vetor de Impacto'!AW13/'Contribuição - CHUVA'!$CI12)*100</f>
        <v>18.344966049545739</v>
      </c>
      <c r="CD12" s="42">
        <f>('SECA - Vetor de Impacto'!AX13/'Contribuição - CHUVA'!$CI12)*100</f>
        <v>0</v>
      </c>
      <c r="CE12" s="42">
        <f>('SECA - Vetor de Impacto'!AY13/'Contribuição - CHUVA'!$CI12)*100</f>
        <v>18.344966049545739</v>
      </c>
      <c r="CF12" s="42">
        <f>('SECA - Vetor de Impacto'!AZ13/'Contribuição - CHUVA'!$CI12)*100</f>
        <v>18.344966049545739</v>
      </c>
      <c r="CG12" s="42">
        <f>('SECA - Vetor de Impacto'!BA13/'Contribuição - CHUVA'!$CI12)*100</f>
        <v>7.6437358539773879</v>
      </c>
      <c r="CH12" s="42">
        <f>('SECA - Vetor de Impacto'!BB13/'Contribuição - CHUVA'!$CI12)*100</f>
        <v>9.0076585319647293</v>
      </c>
      <c r="CI12" s="77">
        <f>SUM('CHUVA - Vetor de Impacto'!AU13:BB13)</f>
        <v>5.4510866757628165</v>
      </c>
      <c r="CJ12" s="77">
        <f t="shared" si="4"/>
        <v>100</v>
      </c>
    </row>
    <row r="13" spans="1:88" x14ac:dyDescent="0.25">
      <c r="A13" s="34" t="s">
        <v>891</v>
      </c>
      <c r="B13" s="34" t="s">
        <v>892</v>
      </c>
      <c r="C13" s="78">
        <v>1.3537126470333747</v>
      </c>
      <c r="D13" s="78">
        <v>0</v>
      </c>
      <c r="E13" s="78">
        <v>0</v>
      </c>
      <c r="F13" s="78">
        <v>4.3742918685559271</v>
      </c>
      <c r="G13" s="78">
        <v>6.5614378028338907</v>
      </c>
      <c r="H13" s="78">
        <v>6.5614378028338907</v>
      </c>
      <c r="I13" s="78">
        <v>1.9137526924932193</v>
      </c>
      <c r="J13" s="78">
        <v>4.7722227326092002</v>
      </c>
      <c r="K13" s="78">
        <v>2.051579037525193</v>
      </c>
      <c r="L13" s="78">
        <v>5.2786238906305396</v>
      </c>
      <c r="M13" s="78">
        <v>5.870815974273687</v>
      </c>
      <c r="N13" s="78">
        <v>4.6109778392257326</v>
      </c>
      <c r="O13" s="78">
        <v>5.1653872064862556</v>
      </c>
      <c r="P13" s="78">
        <v>5.0577749730177892</v>
      </c>
      <c r="Q13" s="78">
        <v>4.6952290515134054</v>
      </c>
      <c r="R13" s="78">
        <v>2.3021459089376717</v>
      </c>
      <c r="S13" s="78">
        <v>5.0466347232596558</v>
      </c>
      <c r="T13" s="78">
        <v>5.0898804747770159</v>
      </c>
      <c r="U13" s="78">
        <v>1.4643999982653819</v>
      </c>
      <c r="V13" s="78">
        <v>1.2861543796035404</v>
      </c>
      <c r="W13" s="78">
        <v>2.4988396618420432</v>
      </c>
      <c r="X13" s="78">
        <v>3.3195347899808012</v>
      </c>
      <c r="Y13" s="78">
        <v>3.4214558939676665</v>
      </c>
      <c r="Z13" s="78">
        <v>4.6739852579548788</v>
      </c>
      <c r="AA13" s="78">
        <v>4.5658316038923941</v>
      </c>
      <c r="AB13" s="78">
        <v>4.30767828680127</v>
      </c>
      <c r="AC13" s="78">
        <v>3.7562155016856029</v>
      </c>
      <c r="AD13" s="74">
        <f t="shared" si="0"/>
        <v>100.00000000000003</v>
      </c>
      <c r="AF13" s="42">
        <f>('CHUVA - Vetor de Impacto'!AH14/'Contribuição - CHUVA'!$BA13)*100</f>
        <v>3.0010255716693779</v>
      </c>
      <c r="AG13" s="42">
        <f>('CHUVA - Vetor de Impacto'!AI14/'Contribuição - CHUVA'!$BA13)*100</f>
        <v>4.9117930843195152</v>
      </c>
      <c r="AH13" s="42">
        <f>('CHUVA - Vetor de Impacto'!AJ14/'Contribuição - CHUVA'!$BA13)*100</f>
        <v>6.1318719150076531</v>
      </c>
      <c r="AI13" s="42">
        <f>('CHUVA - Vetor de Impacto'!AK14/'Contribuição - CHUVA'!$BA13)*100</f>
        <v>6.0594154729782872</v>
      </c>
      <c r="AJ13" s="42">
        <f>('CHUVA - Vetor de Impacto'!AL14/'Contribuição - CHUVA'!$BA13)*100</f>
        <v>1.2933454574241219</v>
      </c>
      <c r="AK13" s="42">
        <f>('CHUVA - Vetor de Impacto'!AM14/'Contribuição - CHUVA'!$BA13)*100</f>
        <v>5.5015517174216804</v>
      </c>
      <c r="AL13" s="42">
        <f>('CHUVA - Vetor de Impacto'!AN14/'Contribuição - CHUVA'!$BA13)*100</f>
        <v>4.31526426768158</v>
      </c>
      <c r="AM13" s="42">
        <f>('CHUVA - Vetor de Impacto'!AO14/'Contribuição - CHUVA'!$BA13)*100</f>
        <v>4.1966801352218548</v>
      </c>
      <c r="AN13" s="42">
        <f>('CHUVA - Vetor de Impacto'!AP14/'Contribuição - CHUVA'!$BA13)*100</f>
        <v>2.3643987503213189</v>
      </c>
      <c r="AO13" s="42">
        <f>('CHUVA - Vetor de Impacto'!AQ14/'Contribuição - CHUVA'!$BA13)*100</f>
        <v>6.0533663336206374</v>
      </c>
      <c r="AP13" s="42">
        <f>('CHUVA - Vetor de Impacto'!AR14/'Contribuição - CHUVA'!$BA13)*100</f>
        <v>4.7801563004118917</v>
      </c>
      <c r="AQ13" s="42">
        <f>('CHUVA - Vetor de Impacto'!AS14/'Contribuição - CHUVA'!$BA13)*100</f>
        <v>5.4550863380881287</v>
      </c>
      <c r="AR13" s="42">
        <f>('CHUVA - Vetor de Impacto'!AT14/'Contribuição - CHUVA'!$BA13)*100</f>
        <v>5.2372487104599736</v>
      </c>
      <c r="AS13" s="42">
        <f>('CHUVA - Vetor de Impacto'!AU14/'Contribuição - CHUVA'!$BA13)*100</f>
        <v>1.274938640947709</v>
      </c>
      <c r="AT13" s="42">
        <f>('CHUVA - Vetor de Impacto'!AV14/'Contribuição - CHUVA'!$BA13)*100</f>
        <v>7.7991074104870499</v>
      </c>
      <c r="AU13" s="42">
        <f>('CHUVA - Vetor de Impacto'!AW14/'Contribuição - CHUVA'!$BA13)*100</f>
        <v>0</v>
      </c>
      <c r="AV13" s="42">
        <f>('CHUVA - Vetor de Impacto'!AX14/'Contribuição - CHUVA'!$BA13)*100</f>
        <v>5.1994049403247002</v>
      </c>
      <c r="AW13" s="42">
        <f>('CHUVA - Vetor de Impacto'!AY14/'Contribuição - CHUVA'!$BA13)*100</f>
        <v>7.7991074104870499</v>
      </c>
      <c r="AX13" s="42">
        <f>('CHUVA - Vetor de Impacto'!AZ14/'Contribuição - CHUVA'!$BA13)*100</f>
        <v>7.7991074104870499</v>
      </c>
      <c r="AY13" s="42">
        <f>('CHUVA - Vetor de Impacto'!BA14/'Contribuição - CHUVA'!$BA13)*100</f>
        <v>4.8744421315544058</v>
      </c>
      <c r="AZ13" s="42">
        <f>('CHUVA - Vetor de Impacto'!BB14/'Contribuição - CHUVA'!$BA13)*100</f>
        <v>5.9526880010860301</v>
      </c>
      <c r="BA13" s="77">
        <f>SUM('CHUVA - Vetor de Impacto'!AH14:BB14)</f>
        <v>12.82198009807318</v>
      </c>
      <c r="BB13" s="77">
        <f t="shared" si="1"/>
        <v>100.00000000000001</v>
      </c>
      <c r="BC13" s="42">
        <f>('CHUVA - Vetor de Impacto'!BC14/'Contribuição - CHUVA'!$BI13)*100</f>
        <v>11.651298208864942</v>
      </c>
      <c r="BD13" s="42">
        <f>('CHUVA - Vetor de Impacto'!BD14/'Contribuição - CHUVA'!$BI13)*100</f>
        <v>18.130356560785756</v>
      </c>
      <c r="BE13" s="42">
        <f>('CHUVA - Vetor de Impacto'!BE14/'Contribuição - CHUVA'!$BI13)*100</f>
        <v>19.444836724872889</v>
      </c>
      <c r="BF13" s="42">
        <f>('CHUVA - Vetor de Impacto'!BF14/'Contribuição - CHUVA'!$BI13)*100</f>
        <v>20.391527334464623</v>
      </c>
      <c r="BG13" s="42">
        <f>('CHUVA - Vetor de Impacto'!BG14/'Contribuição - CHUVA'!$BI13)*100</f>
        <v>17.819343795314829</v>
      </c>
      <c r="BH13" s="42">
        <f>('CHUVA - Vetor de Impacto'!BH14/'Contribuição - CHUVA'!$BI13)*100</f>
        <v>12.562637375696953</v>
      </c>
      <c r="BI13" s="77">
        <f>SUM('CHUVA - Vetor de Impacto'!BC14:BH14)</f>
        <v>2.9850419843006546</v>
      </c>
      <c r="BJ13" s="77">
        <f t="shared" si="2"/>
        <v>99.999999999999986</v>
      </c>
      <c r="BL13" s="42">
        <f>('CHUVA - Vetor de Impacto'!AH14/'Contribuição - CHUVA'!$BY13)*100</f>
        <v>5.0606486318641144</v>
      </c>
      <c r="BM13" s="42">
        <f>('CHUVA - Vetor de Impacto'!AI14/'Contribuição - CHUVA'!$BY13)*100</f>
        <v>8.2827881197740254</v>
      </c>
      <c r="BN13" s="42">
        <f>('CHUVA - Vetor de Impacto'!AJ14/'Contribuição - CHUVA'!$BY13)*100</f>
        <v>10.340214862010571</v>
      </c>
      <c r="BO13" s="42">
        <f>('CHUVA - Vetor de Impacto'!AK14/'Contribuição - CHUVA'!$BY13)*100</f>
        <v>10.218031100003611</v>
      </c>
      <c r="BP13" s="42">
        <f>('CHUVA - Vetor de Impacto'!AL14/'Contribuição - CHUVA'!$BY13)*100</f>
        <v>2.1809767239004816</v>
      </c>
      <c r="BQ13" s="42">
        <f>('CHUVA - Vetor de Impacto'!AM14/'Contribuição - CHUVA'!$BY13)*100</f>
        <v>9.2773018779751268</v>
      </c>
      <c r="BR13" s="42">
        <f>('CHUVA - Vetor de Impacto'!AN14/'Contribuição - CHUVA'!$BY13)*100</f>
        <v>7.2768577577388189</v>
      </c>
      <c r="BS13" s="42">
        <f>('CHUVA - Vetor de Impacto'!AO14/'Contribuição - CHUVA'!$BY13)*100</f>
        <v>7.0768885760836033</v>
      </c>
      <c r="BT13" s="42">
        <f>('CHUVA - Vetor de Impacto'!AP14/'Contribuição - CHUVA'!$BY13)*100</f>
        <v>3.9871007478082992</v>
      </c>
      <c r="BU13" s="42">
        <f>('CHUVA - Vetor de Impacto'!AQ14/'Contribuição - CHUVA'!$BY13)*100</f>
        <v>10.207830397582667</v>
      </c>
      <c r="BV13" s="42">
        <f>('CHUVA - Vetor de Impacto'!AR14/'Contribuição - CHUVA'!$BY13)*100</f>
        <v>8.060808168428748</v>
      </c>
      <c r="BW13" s="42">
        <f>('CHUVA - Vetor de Impacto'!AS14/'Contribuição - CHUVA'!$BY13)*100</f>
        <v>9.19894701136778</v>
      </c>
      <c r="BX13" s="42">
        <f>('CHUVA - Vetor de Impacto'!AT14/'Contribuição - CHUVA'!$BY13)*100</f>
        <v>8.8316060254621807</v>
      </c>
      <c r="BY13" s="77">
        <f>SUM('CHUVA - Vetor de Impacto'!AH14:AT14)</f>
        <v>7.6035885818019118</v>
      </c>
      <c r="BZ13" s="77">
        <f t="shared" si="3"/>
        <v>100.00000000000001</v>
      </c>
      <c r="CA13" s="42">
        <f>('SECA - Vetor de Impacto'!AU14/'Contribuição - CHUVA'!$CI13)*100</f>
        <v>3.1326200476764336</v>
      </c>
      <c r="CB13" s="42">
        <f>('SECA - Vetor de Impacto'!AV14/'Contribuição - CHUVA'!$CI13)*100</f>
        <v>19.162992981303496</v>
      </c>
      <c r="CC13" s="42">
        <f>('SECA - Vetor de Impacto'!AW14/'Contribuição - CHUVA'!$CI13)*100</f>
        <v>0</v>
      </c>
      <c r="CD13" s="42">
        <f>('SECA - Vetor de Impacto'!AX14/'Contribuição - CHUVA'!$CI13)*100</f>
        <v>12.775328654202331</v>
      </c>
      <c r="CE13" s="42">
        <f>('SECA - Vetor de Impacto'!AY14/'Contribuição - CHUVA'!$CI13)*100</f>
        <v>19.162992981303496</v>
      </c>
      <c r="CF13" s="42">
        <f>('SECA - Vetor de Impacto'!AZ14/'Contribuição - CHUVA'!$CI13)*100</f>
        <v>19.162992981303496</v>
      </c>
      <c r="CG13" s="42">
        <f>('SECA - Vetor de Impacto'!BA14/'Contribuição - CHUVA'!$CI13)*100</f>
        <v>11.976870613314686</v>
      </c>
      <c r="CH13" s="42">
        <f>('SECA - Vetor de Impacto'!BB14/'Contribuição - CHUVA'!$CI13)*100</f>
        <v>14.626201740896072</v>
      </c>
      <c r="CI13" s="77">
        <f>SUM('CHUVA - Vetor de Impacto'!AU14:BB14)</f>
        <v>5.2183915162712671</v>
      </c>
      <c r="CJ13" s="77">
        <f t="shared" si="4"/>
        <v>100</v>
      </c>
    </row>
    <row r="14" spans="1:88" x14ac:dyDescent="0.25">
      <c r="A14" s="34" t="s">
        <v>893</v>
      </c>
      <c r="B14" s="34" t="s">
        <v>894</v>
      </c>
      <c r="C14" s="78">
        <v>0.52266232475522756</v>
      </c>
      <c r="D14" s="78">
        <v>0</v>
      </c>
      <c r="E14" s="78">
        <v>6.2648848926740861</v>
      </c>
      <c r="F14" s="78">
        <v>6.2648848926740861</v>
      </c>
      <c r="G14" s="78">
        <v>6.2648848926740861</v>
      </c>
      <c r="H14" s="78">
        <v>6.2648848926740861</v>
      </c>
      <c r="I14" s="78">
        <v>3.6545161873932166</v>
      </c>
      <c r="J14" s="78">
        <v>3.1915451340037766</v>
      </c>
      <c r="K14" s="78">
        <v>2.9641707446743109</v>
      </c>
      <c r="L14" s="78">
        <v>2.2360663437794939</v>
      </c>
      <c r="M14" s="78">
        <v>2.3216032617637836</v>
      </c>
      <c r="N14" s="78">
        <v>2.4178783870404681</v>
      </c>
      <c r="O14" s="78">
        <v>3.5989764277063903</v>
      </c>
      <c r="P14" s="78">
        <v>1.9577765289606512</v>
      </c>
      <c r="Q14" s="78">
        <v>3.1051463380580504</v>
      </c>
      <c r="R14" s="78">
        <v>3.1513460922390553</v>
      </c>
      <c r="S14" s="78">
        <v>3.6049857829283876</v>
      </c>
      <c r="T14" s="78">
        <v>2.9845426213889259</v>
      </c>
      <c r="U14" s="78">
        <v>0.6495948818914008</v>
      </c>
      <c r="V14" s="78">
        <v>6.1098307127575655</v>
      </c>
      <c r="W14" s="78">
        <v>4.884861876315739</v>
      </c>
      <c r="X14" s="78">
        <v>3.1398547569057542</v>
      </c>
      <c r="Y14" s="78">
        <v>2.1896475202802232</v>
      </c>
      <c r="Z14" s="78">
        <v>5.146995413350143</v>
      </c>
      <c r="AA14" s="78">
        <v>5.4843109651625186</v>
      </c>
      <c r="AB14" s="78">
        <v>6.0343244080452187</v>
      </c>
      <c r="AC14" s="78">
        <v>5.5898237199033494</v>
      </c>
      <c r="AD14" s="74">
        <f t="shared" si="0"/>
        <v>99.999999999999986</v>
      </c>
      <c r="AF14" s="42">
        <f>('CHUVA - Vetor de Impacto'!AH15/'Contribuição - CHUVA'!$BA14)*100</f>
        <v>5.3494092491925525</v>
      </c>
      <c r="AG14" s="42">
        <f>('CHUVA - Vetor de Impacto'!AI15/'Contribuição - CHUVA'!$BA14)*100</f>
        <v>1.7826055828040157</v>
      </c>
      <c r="AH14" s="42">
        <f>('CHUVA - Vetor de Impacto'!AJ15/'Contribuição - CHUVA'!$BA14)*100</f>
        <v>4.6978472827083637</v>
      </c>
      <c r="AI14" s="42">
        <f>('CHUVA - Vetor de Impacto'!AK15/'Contribuição - CHUVA'!$BA14)*100</f>
        <v>4.7048245811007128</v>
      </c>
      <c r="AJ14" s="42">
        <f>('CHUVA - Vetor de Impacto'!AL15/'Contribuição - CHUVA'!$BA14)*100</f>
        <v>3.6485384441348092</v>
      </c>
      <c r="AK14" s="42">
        <f>('CHUVA - Vetor de Impacto'!AM15/'Contribuição - CHUVA'!$BA14)*100</f>
        <v>5.1415268247299855</v>
      </c>
      <c r="AL14" s="42">
        <f>('CHUVA - Vetor de Impacto'!AN15/'Contribuição - CHUVA'!$BA14)*100</f>
        <v>3.1308641321161632</v>
      </c>
      <c r="AM14" s="42">
        <f>('CHUVA - Vetor de Impacto'!AO15/'Contribuição - CHUVA'!$BA14)*100</f>
        <v>2.0373583443728003</v>
      </c>
      <c r="AN14" s="42">
        <f>('CHUVA - Vetor de Impacto'!AP15/'Contribuição - CHUVA'!$BA14)*100</f>
        <v>5.5397751204838617</v>
      </c>
      <c r="AO14" s="42">
        <f>('CHUVA - Vetor de Impacto'!AQ15/'Contribuição - CHUVA'!$BA14)*100</f>
        <v>6.4231565591719164</v>
      </c>
      <c r="AP14" s="42">
        <f>('CHUVA - Vetor de Impacto'!AR15/'Contribuição - CHUVA'!$BA14)*100</f>
        <v>5.7037578575311532</v>
      </c>
      <c r="AQ14" s="42">
        <f>('CHUVA - Vetor de Impacto'!AS15/'Contribuição - CHUVA'!$BA14)*100</f>
        <v>6.6401734527907843</v>
      </c>
      <c r="AR14" s="42">
        <f>('CHUVA - Vetor de Impacto'!AT15/'Contribuição - CHUVA'!$BA14)*100</f>
        <v>5.5917134321615807</v>
      </c>
      <c r="AS14" s="42">
        <f>('CHUVA - Vetor de Impacto'!AU15/'Contribuição - CHUVA'!$BA14)*100</f>
        <v>1.3059974395524017</v>
      </c>
      <c r="AT14" s="42">
        <f>('CHUVA - Vetor de Impacto'!AV15/'Contribuição - CHUVA'!$BA14)*100</f>
        <v>7.8271603302904103</v>
      </c>
      <c r="AU14" s="42">
        <f>('CHUVA - Vetor de Impacto'!AW15/'Contribuição - CHUVA'!$BA14)*100</f>
        <v>0</v>
      </c>
      <c r="AV14" s="42">
        <f>('CHUVA - Vetor de Impacto'!AX15/'Contribuição - CHUVA'!$BA14)*100</f>
        <v>5.2181068868602738</v>
      </c>
      <c r="AW14" s="42">
        <f>('CHUVA - Vetor de Impacto'!AY15/'Contribuição - CHUVA'!$BA14)*100</f>
        <v>7.8271603302904103</v>
      </c>
      <c r="AX14" s="42">
        <f>('CHUVA - Vetor de Impacto'!AZ15/'Contribuição - CHUVA'!$BA14)*100</f>
        <v>7.8271603302904103</v>
      </c>
      <c r="AY14" s="42">
        <f>('CHUVA - Vetor de Impacto'!BA15/'Contribuição - CHUVA'!$BA14)*100</f>
        <v>3.9135801651452042</v>
      </c>
      <c r="AZ14" s="42">
        <f>('CHUVA - Vetor de Impacto'!BB15/'Contribuição - CHUVA'!$BA14)*100</f>
        <v>5.6892836542721845</v>
      </c>
      <c r="BA14" s="77">
        <f>SUM('CHUVA - Vetor de Impacto'!AH15:BB15)</f>
        <v>12.776025503528905</v>
      </c>
      <c r="BB14" s="77">
        <f t="shared" si="1"/>
        <v>99.999999999999986</v>
      </c>
      <c r="BC14" s="42">
        <f>('CHUVA - Vetor de Impacto'!BC15/'Contribuição - CHUVA'!$BI14)*100</f>
        <v>6.6923118262542918</v>
      </c>
      <c r="BD14" s="42">
        <f>('CHUVA - Vetor de Impacto'!BD15/'Contribuição - CHUVA'!$BI14)*100</f>
        <v>19.521278294129331</v>
      </c>
      <c r="BE14" s="42">
        <f>('CHUVA - Vetor de Impacto'!BE15/'Contribuição - CHUVA'!$BI14)*100</f>
        <v>22.033565108605192</v>
      </c>
      <c r="BF14" s="42">
        <f>('CHUVA - Vetor de Impacto'!BF15/'Contribuição - CHUVA'!$BI14)*100</f>
        <v>21.287634850831612</v>
      </c>
      <c r="BG14" s="42">
        <f>('CHUVA - Vetor de Impacto'!BG15/'Contribuição - CHUVA'!$BI14)*100</f>
        <v>15.082046337794107</v>
      </c>
      <c r="BH14" s="42">
        <f>('CHUVA - Vetor de Impacto'!BH15/'Contribuição - CHUVA'!$BI14)*100</f>
        <v>15.383163582385478</v>
      </c>
      <c r="BI14" s="77">
        <f>SUM('CHUVA - Vetor de Impacto'!BC15:BH15)</f>
        <v>3.3857361689224605</v>
      </c>
      <c r="BJ14" s="77">
        <f t="shared" si="2"/>
        <v>100.00000000000001</v>
      </c>
      <c r="BL14" s="42">
        <f>('CHUVA - Vetor de Impacto'!AH15/'Contribuição - CHUVA'!$BY14)*100</f>
        <v>8.8578769260312349</v>
      </c>
      <c r="BM14" s="42">
        <f>('CHUVA - Vetor de Impacto'!AI15/'Contribuição - CHUVA'!$BY14)*100</f>
        <v>2.9517466554867777</v>
      </c>
      <c r="BN14" s="42">
        <f>('CHUVA - Vetor de Impacto'!AJ15/'Contribuição - CHUVA'!$BY14)*100</f>
        <v>7.7789810255781173</v>
      </c>
      <c r="BO14" s="42">
        <f>('CHUVA - Vetor de Impacto'!AK15/'Contribuição - CHUVA'!$BY14)*100</f>
        <v>7.7905344602765281</v>
      </c>
      <c r="BP14" s="42">
        <f>('CHUVA - Vetor de Impacto'!AL15/'Contribuição - CHUVA'!$BY14)*100</f>
        <v>6.0414716826755779</v>
      </c>
      <c r="BQ14" s="42">
        <f>('CHUVA - Vetor de Impacto'!AM15/'Contribuição - CHUVA'!$BY14)*100</f>
        <v>8.5136525742951346</v>
      </c>
      <c r="BR14" s="42">
        <f>('CHUVA - Vetor de Impacto'!AN15/'Contribuição - CHUVA'!$BY14)*100</f>
        <v>5.1842750970299374</v>
      </c>
      <c r="BS14" s="42">
        <f>('CHUVA - Vetor de Impacto'!AO15/'Contribuição - CHUVA'!$BY14)*100</f>
        <v>3.3735817597804871</v>
      </c>
      <c r="BT14" s="42">
        <f>('CHUVA - Vetor de Impacto'!AP15/'Contribuição - CHUVA'!$BY14)*100</f>
        <v>9.1730963045204845</v>
      </c>
      <c r="BU14" s="42">
        <f>('CHUVA - Vetor de Impacto'!AQ15/'Contribuição - CHUVA'!$BY14)*100</f>
        <v>10.635852975048223</v>
      </c>
      <c r="BV14" s="42">
        <f>('CHUVA - Vetor de Impacto'!AR15/'Contribuição - CHUVA'!$BY14)*100</f>
        <v>9.44462888598785</v>
      </c>
      <c r="BW14" s="42">
        <f>('CHUVA - Vetor de Impacto'!AS15/'Contribuição - CHUVA'!$BY14)*100</f>
        <v>10.995202735928027</v>
      </c>
      <c r="BX14" s="42">
        <f>('CHUVA - Vetor de Impacto'!AT15/'Contribuição - CHUVA'!$BY14)*100</f>
        <v>9.2590989173616176</v>
      </c>
      <c r="BY14" s="77">
        <f>SUM('CHUVA - Vetor de Impacto'!AH15:AT15)</f>
        <v>7.7156399402716724</v>
      </c>
      <c r="BZ14" s="77">
        <f t="shared" si="3"/>
        <v>100.00000000000001</v>
      </c>
      <c r="CA14" s="42">
        <f>('SECA - Vetor de Impacto'!AU15/'Contribuição - CHUVA'!$CI14)*100</f>
        <v>3.297269819994697</v>
      </c>
      <c r="CB14" s="42">
        <f>('SECA - Vetor de Impacto'!AV15/'Contribuição - CHUVA'!$CI14)*100</f>
        <v>19.761340069833086</v>
      </c>
      <c r="CC14" s="42">
        <f>('SECA - Vetor de Impacto'!AW15/'Contribuição - CHUVA'!$CI14)*100</f>
        <v>0</v>
      </c>
      <c r="CD14" s="42">
        <f>('SECA - Vetor de Impacto'!AX15/'Contribuição - CHUVA'!$CI14)*100</f>
        <v>13.174226713222058</v>
      </c>
      <c r="CE14" s="42">
        <f>('SECA - Vetor de Impacto'!AY15/'Contribuição - CHUVA'!$CI14)*100</f>
        <v>19.761340069833086</v>
      </c>
      <c r="CF14" s="42">
        <f>('SECA - Vetor de Impacto'!AZ15/'Contribuição - CHUVA'!$CI14)*100</f>
        <v>19.761340069833086</v>
      </c>
      <c r="CG14" s="42">
        <f>('SECA - Vetor de Impacto'!BA15/'Contribuição - CHUVA'!$CI14)*100</f>
        <v>9.8806700349165411</v>
      </c>
      <c r="CH14" s="42">
        <f>('SECA - Vetor de Impacto'!BB15/'Contribuição - CHUVA'!$CI14)*100</f>
        <v>14.363813222367448</v>
      </c>
      <c r="CI14" s="77">
        <f>SUM('CHUVA - Vetor de Impacto'!AU15:BB15)</f>
        <v>5.0603855632572312</v>
      </c>
      <c r="CJ14" s="77">
        <f t="shared" si="4"/>
        <v>100</v>
      </c>
    </row>
    <row r="15" spans="1:88" x14ac:dyDescent="0.25">
      <c r="A15" s="34" t="s">
        <v>895</v>
      </c>
      <c r="B15" s="34" t="s">
        <v>896</v>
      </c>
      <c r="C15" s="78">
        <v>0.88729283911932433</v>
      </c>
      <c r="D15" s="78">
        <v>0</v>
      </c>
      <c r="E15" s="78">
        <v>6.2962299863907187</v>
      </c>
      <c r="F15" s="78">
        <v>6.2962299863907187</v>
      </c>
      <c r="G15" s="78">
        <v>6.2962299863907187</v>
      </c>
      <c r="H15" s="78">
        <v>6.2962299863907187</v>
      </c>
      <c r="I15" s="78">
        <v>2.6234291609961318</v>
      </c>
      <c r="J15" s="78">
        <v>3.3121677062280028</v>
      </c>
      <c r="K15" s="78">
        <v>3.135106253554051</v>
      </c>
      <c r="L15" s="78">
        <v>3.0241667503297323</v>
      </c>
      <c r="M15" s="78">
        <v>2.9592789927951202</v>
      </c>
      <c r="N15" s="78">
        <v>4.0543813856053621</v>
      </c>
      <c r="O15" s="78">
        <v>5.3584936054389116</v>
      </c>
      <c r="P15" s="78">
        <v>3.6728008253945856</v>
      </c>
      <c r="Q15" s="78">
        <v>2.0147200609322695</v>
      </c>
      <c r="R15" s="78">
        <v>4.1883725518258643</v>
      </c>
      <c r="S15" s="78">
        <v>3.7899031129376879</v>
      </c>
      <c r="T15" s="78">
        <v>3.7255234937632729</v>
      </c>
      <c r="U15" s="78">
        <v>1.5857528244000683</v>
      </c>
      <c r="V15" s="78">
        <v>4.1516504277032675</v>
      </c>
      <c r="W15" s="78">
        <v>2.0358786449017798</v>
      </c>
      <c r="X15" s="78">
        <v>0.89392758917047632</v>
      </c>
      <c r="Y15" s="78">
        <v>2.7277628934714016</v>
      </c>
      <c r="Z15" s="78">
        <v>5.9209971340811824</v>
      </c>
      <c r="AA15" s="78">
        <v>4.7622341104838632</v>
      </c>
      <c r="AB15" s="78">
        <v>5.4932209589386023</v>
      </c>
      <c r="AC15" s="78">
        <v>4.4980187323661536</v>
      </c>
      <c r="AD15" s="74">
        <f t="shared" si="0"/>
        <v>100</v>
      </c>
      <c r="AF15" s="42">
        <f>('CHUVA - Vetor de Impacto'!AH16/'Contribuição - CHUVA'!$BA15)*100</f>
        <v>0.79701381181759012</v>
      </c>
      <c r="AG15" s="42">
        <f>('CHUVA - Vetor de Impacto'!AI16/'Contribuição - CHUVA'!$BA15)*100</f>
        <v>6.4228074968627187</v>
      </c>
      <c r="AH15" s="42">
        <f>('CHUVA - Vetor de Impacto'!AJ16/'Contribuição - CHUVA'!$BA15)*100</f>
        <v>3.5583522657470645</v>
      </c>
      <c r="AI15" s="42">
        <f>('CHUVA - Vetor de Impacto'!AK16/'Contribuição - CHUVA'!$BA15)*100</f>
        <v>2.9763763782425161</v>
      </c>
      <c r="AJ15" s="42">
        <f>('CHUVA - Vetor de Impacto'!AL16/'Contribuição - CHUVA'!$BA15)*100</f>
        <v>1.1249445238894575</v>
      </c>
      <c r="AK15" s="42">
        <f>('CHUVA - Vetor de Impacto'!AM16/'Contribuição - CHUVA'!$BA15)*100</f>
        <v>6.4691813718175322</v>
      </c>
      <c r="AL15" s="42">
        <f>('CHUVA - Vetor de Impacto'!AN16/'Contribuição - CHUVA'!$BA15)*100</f>
        <v>4.5745876878525555</v>
      </c>
      <c r="AM15" s="42">
        <f>('CHUVA - Vetor de Impacto'!AO16/'Contribuição - CHUVA'!$BA15)*100</f>
        <v>4.7076315983393116</v>
      </c>
      <c r="AN15" s="42">
        <f>('CHUVA - Vetor de Impacto'!AP16/'Contribuição - CHUVA'!$BA15)*100</f>
        <v>4.3195792267801121</v>
      </c>
      <c r="AO15" s="42">
        <f>('CHUVA - Vetor de Impacto'!AQ16/'Contribuição - CHUVA'!$BA15)*100</f>
        <v>5.3406383982325734</v>
      </c>
      <c r="AP15" s="42">
        <f>('CHUVA - Vetor de Impacto'!AR16/'Contribuição - CHUVA'!$BA15)*100</f>
        <v>3.6275763689813174</v>
      </c>
      <c r="AQ15" s="42">
        <f>('CHUVA - Vetor de Impacto'!AS16/'Contribuição - CHUVA'!$BA15)*100</f>
        <v>3.5249635676010471</v>
      </c>
      <c r="AR15" s="42">
        <f>('CHUVA - Vetor de Impacto'!AT16/'Contribuição - CHUVA'!$BA15)*100</f>
        <v>6.319237288288698</v>
      </c>
      <c r="AS15" s="42">
        <f>('CHUVA - Vetor de Impacto'!AU16/'Contribuição - CHUVA'!$BA15)*100</f>
        <v>0.8460731002843227</v>
      </c>
      <c r="AT15" s="42">
        <f>('CHUVA - Vetor de Impacto'!AV16/'Contribuição - CHUVA'!$BA15)*100</f>
        <v>7.0798758486056688</v>
      </c>
      <c r="AU15" s="42">
        <f>('CHUVA - Vetor de Impacto'!AW16/'Contribuição - CHUVA'!$BA15)*100</f>
        <v>7.0798758486056688</v>
      </c>
      <c r="AV15" s="42">
        <f>('CHUVA - Vetor de Impacto'!AX16/'Contribuição - CHUVA'!$BA15)*100</f>
        <v>7.0798758486056688</v>
      </c>
      <c r="AW15" s="42">
        <f>('CHUVA - Vetor de Impacto'!AY16/'Contribuição - CHUVA'!$BA15)*100</f>
        <v>7.0798758486056688</v>
      </c>
      <c r="AX15" s="42">
        <f>('CHUVA - Vetor de Impacto'!AZ16/'Contribuição - CHUVA'!$BA15)*100</f>
        <v>7.0798758486056688</v>
      </c>
      <c r="AY15" s="42">
        <f>('CHUVA - Vetor de Impacto'!BA16/'Contribuição - CHUVA'!$BA15)*100</f>
        <v>5.3099068864542529</v>
      </c>
      <c r="AZ15" s="42">
        <f>('CHUVA - Vetor de Impacto'!BB16/'Contribuição - CHUVA'!$BA15)*100</f>
        <v>4.6817507857805687</v>
      </c>
      <c r="BA15" s="77">
        <f>SUM('CHUVA - Vetor de Impacto'!AH16:BB16)</f>
        <v>14.124541466316007</v>
      </c>
      <c r="BB15" s="77">
        <f t="shared" si="1"/>
        <v>99.999999999999972</v>
      </c>
      <c r="BC15" s="42">
        <f>('CHUVA - Vetor de Impacto'!BC16/'Contribuição - CHUVA'!$BI15)*100</f>
        <v>23.447771048410047</v>
      </c>
      <c r="BD15" s="42">
        <f>('CHUVA - Vetor de Impacto'!BD16/'Contribuição - CHUVA'!$BI15)*100</f>
        <v>12.718295099407184</v>
      </c>
      <c r="BE15" s="42">
        <f>('CHUVA - Vetor de Impacto'!BE16/'Contribuição - CHUVA'!$BI15)*100</f>
        <v>13.369779781598357</v>
      </c>
      <c r="BF15" s="42">
        <f>('CHUVA - Vetor de Impacto'!BF16/'Contribuição - CHUVA'!$BI15)*100</f>
        <v>13.809859766867266</v>
      </c>
      <c r="BG15" s="42">
        <f>('CHUVA - Vetor de Impacto'!BG16/'Contribuição - CHUVA'!$BI15)*100</f>
        <v>24.188651523147641</v>
      </c>
      <c r="BH15" s="42">
        <f>('CHUVA - Vetor de Impacto'!BH16/'Contribuição - CHUVA'!$BI15)*100</f>
        <v>12.465642780569503</v>
      </c>
      <c r="BI15" s="77">
        <f>SUM('CHUVA - Vetor de Impacto'!BC16:BH16)</f>
        <v>1.6712602550914386</v>
      </c>
      <c r="BJ15" s="77">
        <f t="shared" si="2"/>
        <v>100</v>
      </c>
      <c r="BL15" s="42">
        <f>('CHUVA - Vetor de Impacto'!AH16/'Contribuição - CHUVA'!$BY15)*100</f>
        <v>1.4824608797035939</v>
      </c>
      <c r="BM15" s="42">
        <f>('CHUVA - Vetor de Impacto'!AI16/'Contribuição - CHUVA'!$BY15)*100</f>
        <v>11.946544351912829</v>
      </c>
      <c r="BN15" s="42">
        <f>('CHUVA - Vetor de Impacto'!AJ16/'Contribuição - CHUVA'!$BY15)*100</f>
        <v>6.6186030304101795</v>
      </c>
      <c r="BO15" s="42">
        <f>('CHUVA - Vetor de Impacto'!AK16/'Contribuição - CHUVA'!$BY15)*100</f>
        <v>5.5361167881846445</v>
      </c>
      <c r="BP15" s="42">
        <f>('CHUVA - Vetor de Impacto'!AL16/'Contribuição - CHUVA'!$BY15)*100</f>
        <v>2.0924182539569136</v>
      </c>
      <c r="BQ15" s="42">
        <f>('CHUVA - Vetor de Impacto'!AM16/'Contribuição - CHUVA'!$BY15)*100</f>
        <v>12.032800643135685</v>
      </c>
      <c r="BR15" s="42">
        <f>('CHUVA - Vetor de Impacto'!AN16/'Contribuição - CHUVA'!$BY15)*100</f>
        <v>8.5088202832389843</v>
      </c>
      <c r="BS15" s="42">
        <f>('CHUVA - Vetor de Impacto'!AO16/'Contribuição - CHUVA'!$BY15)*100</f>
        <v>8.7562844923342009</v>
      </c>
      <c r="BT15" s="42">
        <f>('CHUVA - Vetor de Impacto'!AP16/'Contribuição - CHUVA'!$BY15)*100</f>
        <v>8.0344996856182309</v>
      </c>
      <c r="BU15" s="42">
        <f>('CHUVA - Vetor de Impacto'!AQ16/'Contribuição - CHUVA'!$BY15)*100</f>
        <v>9.9336892041648284</v>
      </c>
      <c r="BV15" s="42">
        <f>('CHUVA - Vetor de Impacto'!AR16/'Contribuição - CHUVA'!$BY15)*100</f>
        <v>6.7473611817191426</v>
      </c>
      <c r="BW15" s="42">
        <f>('CHUVA - Vetor de Impacto'!AS16/'Contribuição - CHUVA'!$BY15)*100</f>
        <v>6.5564994155269893</v>
      </c>
      <c r="BX15" s="42">
        <f>('CHUVA - Vetor de Impacto'!AT16/'Contribuição - CHUVA'!$BY15)*100</f>
        <v>11.753901790093753</v>
      </c>
      <c r="BY15" s="77">
        <f>SUM('CHUVA - Vetor de Impacto'!AH16:AT16)</f>
        <v>7.5937616893438502</v>
      </c>
      <c r="BZ15" s="77">
        <f t="shared" si="3"/>
        <v>99.999999999999957</v>
      </c>
      <c r="CA15" s="42">
        <f>('SECA - Vetor de Impacto'!AU16/'Contribuição - CHUVA'!$CI15)*100</f>
        <v>1.82985722939826</v>
      </c>
      <c r="CB15" s="42">
        <f>('SECA - Vetor de Impacto'!AV16/'Contribuição - CHUVA'!$CI15)*100</f>
        <v>15.312107193172372</v>
      </c>
      <c r="CC15" s="42">
        <f>('SECA - Vetor de Impacto'!AW16/'Contribuição - CHUVA'!$CI15)*100</f>
        <v>15.312107193172372</v>
      </c>
      <c r="CD15" s="42">
        <f>('SECA - Vetor de Impacto'!AX16/'Contribuição - CHUVA'!$CI15)*100</f>
        <v>15.312107193172372</v>
      </c>
      <c r="CE15" s="42">
        <f>('SECA - Vetor de Impacto'!AY16/'Contribuição - CHUVA'!$CI15)*100</f>
        <v>15.312107193172372</v>
      </c>
      <c r="CF15" s="42">
        <f>('SECA - Vetor de Impacto'!AZ16/'Contribuição - CHUVA'!$CI15)*100</f>
        <v>15.312107193172372</v>
      </c>
      <c r="CG15" s="42">
        <f>('SECA - Vetor de Impacto'!BA16/'Contribuição - CHUVA'!$CI15)*100</f>
        <v>11.48408039487928</v>
      </c>
      <c r="CH15" s="42">
        <f>('SECA - Vetor de Impacto'!BB16/'Contribuição - CHUVA'!$CI15)*100</f>
        <v>10.125526409860615</v>
      </c>
      <c r="CI15" s="77">
        <f>SUM('CHUVA - Vetor de Impacto'!AU16:BB16)</f>
        <v>6.5307797769721558</v>
      </c>
      <c r="CJ15" s="77">
        <f t="shared" si="4"/>
        <v>100.00000000000001</v>
      </c>
    </row>
    <row r="16" spans="1:88" x14ac:dyDescent="0.25">
      <c r="A16" s="34" t="s">
        <v>897</v>
      </c>
      <c r="B16" s="34" t="s">
        <v>898</v>
      </c>
      <c r="C16" s="78">
        <v>0.7078256442959594</v>
      </c>
      <c r="D16" s="78">
        <v>6.0369360239472876</v>
      </c>
      <c r="E16" s="78">
        <v>0</v>
      </c>
      <c r="F16" s="78">
        <v>6.0369360239472876</v>
      </c>
      <c r="G16" s="78">
        <v>6.0369360239472876</v>
      </c>
      <c r="H16" s="78">
        <v>6.0369360239472876</v>
      </c>
      <c r="I16" s="78">
        <v>2.0123120079824304</v>
      </c>
      <c r="J16" s="78">
        <v>3.7696950014765167</v>
      </c>
      <c r="K16" s="78">
        <v>1.5715990475565278</v>
      </c>
      <c r="L16" s="78">
        <v>3.4615796062087143</v>
      </c>
      <c r="M16" s="78">
        <v>4.0750538237639331</v>
      </c>
      <c r="N16" s="78">
        <v>3.9891647735334494</v>
      </c>
      <c r="O16" s="78">
        <v>6.0369360239472876</v>
      </c>
      <c r="P16" s="78">
        <v>4.2761630169626628</v>
      </c>
      <c r="Q16" s="78">
        <v>2.3979578317371462</v>
      </c>
      <c r="R16" s="78">
        <v>3.8349933928975264</v>
      </c>
      <c r="S16" s="78">
        <v>4.0241255487842835</v>
      </c>
      <c r="T16" s="78">
        <v>4.0690849047610813</v>
      </c>
      <c r="U16" s="78">
        <v>1.7741155650542666</v>
      </c>
      <c r="V16" s="78">
        <v>2.825523976035734</v>
      </c>
      <c r="W16" s="78">
        <v>3.5334326942024497</v>
      </c>
      <c r="X16" s="78">
        <v>3.0656092539968958</v>
      </c>
      <c r="Y16" s="78">
        <v>2.7063802899765985</v>
      </c>
      <c r="Z16" s="78">
        <v>4.1360518981525285</v>
      </c>
      <c r="AA16" s="78">
        <v>4.7875053729938291</v>
      </c>
      <c r="AB16" s="78">
        <v>5.2695505437458658</v>
      </c>
      <c r="AC16" s="78">
        <v>3.5275956861451472</v>
      </c>
      <c r="AD16" s="74">
        <f t="shared" si="0"/>
        <v>99.999999999999986</v>
      </c>
      <c r="AF16" s="42">
        <f>('CHUVA - Vetor de Impacto'!AH17/'Contribuição - CHUVA'!$BA16)*100</f>
        <v>3.7648179141312652</v>
      </c>
      <c r="AG16" s="42">
        <f>('CHUVA - Vetor de Impacto'!AI17/'Contribuição - CHUVA'!$BA16)*100</f>
        <v>4.552376964255906</v>
      </c>
      <c r="AH16" s="42">
        <f>('CHUVA - Vetor de Impacto'!AJ17/'Contribuição - CHUVA'!$BA16)*100</f>
        <v>3.7854911758791445</v>
      </c>
      <c r="AI16" s="42">
        <f>('CHUVA - Vetor de Impacto'!AK17/'Contribuição - CHUVA'!$BA16)*100</f>
        <v>3.647688527217261</v>
      </c>
      <c r="AJ16" s="42">
        <f>('CHUVA - Vetor de Impacto'!AL17/'Contribuição - CHUVA'!$BA16)*100</f>
        <v>1.8762220884436569</v>
      </c>
      <c r="AK16" s="42">
        <f>('CHUVA - Vetor de Impacto'!AM17/'Contribuição - CHUVA'!$BA16)*100</f>
        <v>6.0164034865866851</v>
      </c>
      <c r="AL16" s="42">
        <f>('CHUVA - Vetor de Impacto'!AN17/'Contribuição - CHUVA'!$BA16)*100</f>
        <v>5.1273949769211962</v>
      </c>
      <c r="AM16" s="42">
        <f>('CHUVA - Vetor de Impacto'!AO17/'Contribuição - CHUVA'!$BA16)*100</f>
        <v>2.371071420708093</v>
      </c>
      <c r="AN16" s="42">
        <f>('CHUVA - Vetor de Impacto'!AP17/'Contribuição - CHUVA'!$BA16)*100</f>
        <v>4.0074479762727888</v>
      </c>
      <c r="AO16" s="42">
        <f>('CHUVA - Vetor de Impacto'!AQ17/'Contribuição - CHUVA'!$BA16)*100</f>
        <v>6.9828439684340635</v>
      </c>
      <c r="AP16" s="42">
        <f>('CHUVA - Vetor de Impacto'!AR17/'Contribuição - CHUVA'!$BA16)*100</f>
        <v>7.4383845093130496</v>
      </c>
      <c r="AQ16" s="42">
        <f>('CHUVA - Vetor de Impacto'!AS17/'Contribuição - CHUVA'!$BA16)*100</f>
        <v>7.5369945978631838</v>
      </c>
      <c r="AR16" s="42">
        <f>('CHUVA - Vetor de Impacto'!AT17/'Contribuição - CHUVA'!$BA16)*100</f>
        <v>7.9314538023284822</v>
      </c>
      <c r="AS16" s="42">
        <f>('CHUVA - Vetor de Impacto'!AU17/'Contribuição - CHUVA'!$BA16)*100</f>
        <v>1.1159623718745264</v>
      </c>
      <c r="AT16" s="42">
        <f>('CHUVA - Vetor de Impacto'!AV17/'Contribuição - CHUVA'!$BA16)*100</f>
        <v>0</v>
      </c>
      <c r="AU16" s="42">
        <f>('CHUVA - Vetor de Impacto'!AW17/'Contribuição - CHUVA'!$BA16)*100</f>
        <v>8.6829703846727888</v>
      </c>
      <c r="AV16" s="42">
        <f>('CHUVA - Vetor de Impacto'!AX17/'Contribuição - CHUVA'!$BA16)*100</f>
        <v>8.6829703846727888</v>
      </c>
      <c r="AW16" s="42">
        <f>('CHUVA - Vetor de Impacto'!AY17/'Contribuição - CHUVA'!$BA16)*100</f>
        <v>8.6829703846727888</v>
      </c>
      <c r="AX16" s="42">
        <f>('CHUVA - Vetor de Impacto'!AZ17/'Contribuição - CHUVA'!$BA16)*100</f>
        <v>0</v>
      </c>
      <c r="AY16" s="42">
        <f>('CHUVA - Vetor de Impacto'!BA17/'Contribuição - CHUVA'!$BA16)*100</f>
        <v>4.7032756250310932</v>
      </c>
      <c r="AZ16" s="42">
        <f>('CHUVA - Vetor de Impacto'!BB17/'Contribuição - CHUVA'!$BA16)*100</f>
        <v>3.0932594407212584</v>
      </c>
      <c r="BA16" s="77">
        <f>SUM('CHUVA - Vetor de Impacto'!AH17:BB17)</f>
        <v>11.516796161889527</v>
      </c>
      <c r="BB16" s="77">
        <f t="shared" si="1"/>
        <v>100</v>
      </c>
      <c r="BC16" s="42">
        <f>('CHUVA - Vetor de Impacto'!BC17/'Contribuição - CHUVA'!$BI16)*100</f>
        <v>23.496874734178817</v>
      </c>
      <c r="BD16" s="42">
        <f>('CHUVA - Vetor de Impacto'!BD17/'Contribuição - CHUVA'!$BI16)*100</f>
        <v>12.740163609295516</v>
      </c>
      <c r="BE16" s="42">
        <f>('CHUVA - Vetor de Impacto'!BE17/'Contribuição - CHUVA'!$BI16)*100</f>
        <v>17.220539585362776</v>
      </c>
      <c r="BF16" s="42">
        <f>('CHUVA - Vetor de Impacto'!BF17/'Contribuição - CHUVA'!$BI16)*100</f>
        <v>15.402565118923341</v>
      </c>
      <c r="BG16" s="42">
        <f>('CHUVA - Vetor de Impacto'!BG17/'Contribuição - CHUVA'!$BI16)*100</f>
        <v>13.134561807623014</v>
      </c>
      <c r="BH16" s="42">
        <f>('CHUVA - Vetor de Impacto'!BH17/'Contribuição - CHUVA'!$BI16)*100</f>
        <v>18.005295144616539</v>
      </c>
      <c r="BI16" s="77">
        <f>SUM('CHUVA - Vetor de Impacto'!BC17:BH17)</f>
        <v>2.4298407578773271</v>
      </c>
      <c r="BJ16" s="77">
        <f t="shared" si="2"/>
        <v>100.00000000000001</v>
      </c>
      <c r="BL16" s="42">
        <f>('CHUVA - Vetor de Impacto'!AH17/'Contribuição - CHUVA'!$BY16)*100</f>
        <v>5.7885907929544143</v>
      </c>
      <c r="BM16" s="42">
        <f>('CHUVA - Vetor de Impacto'!AI17/'Contribuição - CHUVA'!$BY16)*100</f>
        <v>6.9995011664276507</v>
      </c>
      <c r="BN16" s="42">
        <f>('CHUVA - Vetor de Impacto'!AJ17/'Contribuição - CHUVA'!$BY16)*100</f>
        <v>5.8203769391488773</v>
      </c>
      <c r="BO16" s="42">
        <f>('CHUVA - Vetor de Impacto'!AK17/'Contribuição - CHUVA'!$BY16)*100</f>
        <v>5.6084986593800732</v>
      </c>
      <c r="BP16" s="42">
        <f>('CHUVA - Vetor de Impacto'!AL17/'Contribuição - CHUVA'!$BY16)*100</f>
        <v>2.8847827848292544</v>
      </c>
      <c r="BQ16" s="42">
        <f>('CHUVA - Vetor de Impacto'!AM17/'Contribuição - CHUVA'!$BY16)*100</f>
        <v>9.2505132050166523</v>
      </c>
      <c r="BR16" s="42">
        <f>('CHUVA - Vetor de Impacto'!AN17/'Contribuição - CHUVA'!$BY16)*100</f>
        <v>7.8836193495152145</v>
      </c>
      <c r="BS16" s="42">
        <f>('CHUVA - Vetor de Impacto'!AO17/'Contribuição - CHUVA'!$BY16)*100</f>
        <v>3.6456377196439531</v>
      </c>
      <c r="BT16" s="42">
        <f>('CHUVA - Vetor de Impacto'!AP17/'Contribuição - CHUVA'!$BY16)*100</f>
        <v>6.1616463233519498</v>
      </c>
      <c r="BU16" s="42">
        <f>('CHUVA - Vetor de Impacto'!AQ17/'Contribuição - CHUVA'!$BY16)*100</f>
        <v>10.736462486696869</v>
      </c>
      <c r="BV16" s="42">
        <f>('CHUVA - Vetor de Impacto'!AR17/'Contribuição - CHUVA'!$BY16)*100</f>
        <v>11.436878241427479</v>
      </c>
      <c r="BW16" s="42">
        <f>('CHUVA - Vetor de Impacto'!AS17/'Contribuição - CHUVA'!$BY16)*100</f>
        <v>11.588496052352989</v>
      </c>
      <c r="BX16" s="42">
        <f>('CHUVA - Vetor de Impacto'!AT17/'Contribuição - CHUVA'!$BY16)*100</f>
        <v>12.194996279254623</v>
      </c>
      <c r="BY16" s="77">
        <f>SUM('CHUVA - Vetor de Impacto'!AH17:AT17)</f>
        <v>7.4903619990644144</v>
      </c>
      <c r="BZ16" s="77">
        <f t="shared" si="3"/>
        <v>100.00000000000001</v>
      </c>
      <c r="CA16" s="42">
        <f>('SECA - Vetor de Impacto'!AU17/'Contribuição - CHUVA'!$CI16)*100</f>
        <v>3.1919834378218068</v>
      </c>
      <c r="CB16" s="42">
        <f>('SECA - Vetor de Impacto'!AV17/'Contribuição - CHUVA'!$CI16)*100</f>
        <v>0</v>
      </c>
      <c r="CC16" s="42">
        <f>('SECA - Vetor de Impacto'!AW17/'Contribuição - CHUVA'!$CI16)*100</f>
        <v>24.835871134630903</v>
      </c>
      <c r="CD16" s="42">
        <f>('SECA - Vetor de Impacto'!AX17/'Contribuição - CHUVA'!$CI16)*100</f>
        <v>24.835871134630903</v>
      </c>
      <c r="CE16" s="42">
        <f>('SECA - Vetor de Impacto'!AY17/'Contribuição - CHUVA'!$CI16)*100</f>
        <v>24.835871134630903</v>
      </c>
      <c r="CF16" s="42">
        <f>('SECA - Vetor de Impacto'!AZ17/'Contribuição - CHUVA'!$CI16)*100</f>
        <v>0</v>
      </c>
      <c r="CG16" s="42">
        <f>('SECA - Vetor de Impacto'!BA17/'Contribuição - CHUVA'!$CI16)*100</f>
        <v>13.452763531258405</v>
      </c>
      <c r="CH16" s="42">
        <f>('SECA - Vetor de Impacto'!BB17/'Contribuição - CHUVA'!$CI16)*100</f>
        <v>8.8476396270270907</v>
      </c>
      <c r="CI16" s="77">
        <f>SUM('CHUVA - Vetor de Impacto'!AU17:BB17)</f>
        <v>4.0264341628251143</v>
      </c>
      <c r="CJ16" s="77">
        <f t="shared" si="4"/>
        <v>100.00000000000003</v>
      </c>
    </row>
    <row r="17" spans="1:88" x14ac:dyDescent="0.25">
      <c r="A17" s="34" t="s">
        <v>899</v>
      </c>
      <c r="B17" s="34" t="s">
        <v>900</v>
      </c>
      <c r="C17" s="78">
        <v>0.68664749614452214</v>
      </c>
      <c r="D17" s="78">
        <v>0</v>
      </c>
      <c r="E17" s="78">
        <v>0</v>
      </c>
      <c r="F17" s="78">
        <v>6.8433295402268524</v>
      </c>
      <c r="G17" s="78">
        <v>6.8433295402268524</v>
      </c>
      <c r="H17" s="78">
        <v>6.8433295402268524</v>
      </c>
      <c r="I17" s="78">
        <v>2.2811098467422859</v>
      </c>
      <c r="J17" s="78">
        <v>3.6276409961669769</v>
      </c>
      <c r="K17" s="78">
        <v>3.6855948350257561</v>
      </c>
      <c r="L17" s="78">
        <v>3.5073105531564486</v>
      </c>
      <c r="M17" s="78">
        <v>2.8955526930919437</v>
      </c>
      <c r="N17" s="78">
        <v>4.3385215051045547</v>
      </c>
      <c r="O17" s="78">
        <v>3.4944661482009463</v>
      </c>
      <c r="P17" s="78">
        <v>4.8473584243273544</v>
      </c>
      <c r="Q17" s="78">
        <v>3.5642283932567773</v>
      </c>
      <c r="R17" s="78">
        <v>3.5212238802602935</v>
      </c>
      <c r="S17" s="78">
        <v>4.1073538459176779</v>
      </c>
      <c r="T17" s="78">
        <v>3.6722830734934049</v>
      </c>
      <c r="U17" s="78">
        <v>1.1562763878698377</v>
      </c>
      <c r="V17" s="78">
        <v>4.686027157912438</v>
      </c>
      <c r="W17" s="78">
        <v>4.3109793159456977</v>
      </c>
      <c r="X17" s="78">
        <v>3.2548727817927068</v>
      </c>
      <c r="Y17" s="78">
        <v>2.847517685628608</v>
      </c>
      <c r="Z17" s="78">
        <v>4.8386610909135657</v>
      </c>
      <c r="AA17" s="78">
        <v>4.7469463122628666</v>
      </c>
      <c r="AB17" s="78">
        <v>5.6897479743298982</v>
      </c>
      <c r="AC17" s="78">
        <v>3.7096909817748709</v>
      </c>
      <c r="AD17" s="74">
        <f t="shared" si="0"/>
        <v>99.999999999999986</v>
      </c>
      <c r="AF17" s="42">
        <f>('CHUVA - Vetor de Impacto'!AH18/'Contribuição - CHUVA'!$BA17)*100</f>
        <v>5.0432619378202013</v>
      </c>
      <c r="AG17" s="42">
        <f>('CHUVA - Vetor de Impacto'!AI18/'Contribuição - CHUVA'!$BA17)*100</f>
        <v>3.358722277797376</v>
      </c>
      <c r="AH17" s="42">
        <f>('CHUVA - Vetor de Impacto'!AJ18/'Contribuição - CHUVA'!$BA17)*100</f>
        <v>6.2056721336580658</v>
      </c>
      <c r="AI17" s="42">
        <f>('CHUVA - Vetor de Impacto'!AK18/'Contribuição - CHUVA'!$BA17)*100</f>
        <v>5.9290484670245229</v>
      </c>
      <c r="AJ17" s="42">
        <f>('CHUVA - Vetor de Impacto'!AL18/'Contribuição - CHUVA'!$BA17)*100</f>
        <v>2.4580637793758511</v>
      </c>
      <c r="AK17" s="42">
        <f>('CHUVA - Vetor de Impacto'!AM18/'Contribuição - CHUVA'!$BA17)*100</f>
        <v>5.182027209140081</v>
      </c>
      <c r="AL17" s="42">
        <f>('CHUVA - Vetor de Impacto'!AN18/'Contribuição - CHUVA'!$BA17)*100</f>
        <v>1.8687690241139063</v>
      </c>
      <c r="AM17" s="42">
        <f>('CHUVA - Vetor de Impacto'!AO18/'Contribuição - CHUVA'!$BA17)*100</f>
        <v>3.6354417999724338</v>
      </c>
      <c r="AN17" s="42">
        <f>('CHUVA - Vetor de Impacto'!AP18/'Contribuição - CHUVA'!$BA17)*100</f>
        <v>6.7160526260756841</v>
      </c>
      <c r="AO17" s="42">
        <f>('CHUVA - Vetor de Impacto'!AQ18/'Contribuição - CHUVA'!$BA17)*100</f>
        <v>5.2173261146900494</v>
      </c>
      <c r="AP17" s="42">
        <f>('CHUVA - Vetor de Impacto'!AR18/'Contribuição - CHUVA'!$BA17)*100</f>
        <v>5.1889875011438509</v>
      </c>
      <c r="AQ17" s="42">
        <f>('CHUVA - Vetor de Impacto'!AS18/'Contribuição - CHUVA'!$BA17)*100</f>
        <v>4.3725996725685929</v>
      </c>
      <c r="AR17" s="42">
        <f>('CHUVA - Vetor de Impacto'!AT18/'Contribuição - CHUVA'!$BA17)*100</f>
        <v>7.2511996357099848</v>
      </c>
      <c r="AS17" s="42">
        <f>('CHUVA - Vetor de Impacto'!AU18/'Contribuição - CHUVA'!$BA17)*100</f>
        <v>1.0312157608192312</v>
      </c>
      <c r="AT17" s="42">
        <f>('CHUVA - Vetor de Impacto'!AV18/'Contribuição - CHUVA'!$BA17)*100</f>
        <v>0</v>
      </c>
      <c r="AU17" s="42">
        <f>('CHUVA - Vetor de Impacto'!AW18/'Contribuição - CHUVA'!$BA17)*100</f>
        <v>0</v>
      </c>
      <c r="AV17" s="42">
        <f>('CHUVA - Vetor de Impacto'!AX18/'Contribuição - CHUVA'!$BA17)*100</f>
        <v>8.4693368504319171</v>
      </c>
      <c r="AW17" s="42">
        <f>('CHUVA - Vetor de Impacto'!AY18/'Contribuição - CHUVA'!$BA17)*100</f>
        <v>8.4693368504319171</v>
      </c>
      <c r="AX17" s="42">
        <f>('CHUVA - Vetor de Impacto'!AZ18/'Contribuição - CHUVA'!$BA17)*100</f>
        <v>8.4693368504319171</v>
      </c>
      <c r="AY17" s="42">
        <f>('CHUVA - Vetor de Impacto'!BA18/'Contribuição - CHUVA'!$BA17)*100</f>
        <v>5.293335531519948</v>
      </c>
      <c r="AZ17" s="42">
        <f>('CHUVA - Vetor de Impacto'!BB18/'Contribuição - CHUVA'!$BA17)*100</f>
        <v>5.8402659772744814</v>
      </c>
      <c r="BA17" s="77">
        <f>SUM('CHUVA - Vetor de Impacto'!AH18:BB18)</f>
        <v>11.807299882623068</v>
      </c>
      <c r="BB17" s="77">
        <f t="shared" si="1"/>
        <v>100</v>
      </c>
      <c r="BC17" s="42">
        <f>('CHUVA - Vetor de Impacto'!BC18/'Contribuição - CHUVA'!$BI17)*100</f>
        <v>9.5122339317710658</v>
      </c>
      <c r="BD17" s="42">
        <f>('CHUVA - Vetor de Impacto'!BD18/'Contribuição - CHUVA'!$BI17)*100</f>
        <v>20.80791236160178</v>
      </c>
      <c r="BE17" s="42">
        <f>('CHUVA - Vetor de Impacto'!BE18/'Contribuição - CHUVA'!$BI17)*100</f>
        <v>26.342994015632311</v>
      </c>
      <c r="BF17" s="42">
        <f>('CHUVA - Vetor de Impacto'!BF18/'Contribuição - CHUVA'!$BI17)*100</f>
        <v>19.808267708737553</v>
      </c>
      <c r="BG17" s="42">
        <f>('CHUVA - Vetor de Impacto'!BG18/'Contribuição - CHUVA'!$BI17)*100</f>
        <v>12.244471337705329</v>
      </c>
      <c r="BH17" s="42">
        <f>('CHUVA - Vetor de Impacto'!BH18/'Contribuição - CHUVA'!$BI17)*100</f>
        <v>11.28412064455196</v>
      </c>
      <c r="BI17" s="77">
        <f>SUM('CHUVA - Vetor de Impacto'!BC18:BH18)</f>
        <v>2.9540036289338016</v>
      </c>
      <c r="BJ17" s="77">
        <f t="shared" si="2"/>
        <v>100</v>
      </c>
      <c r="BL17" s="42">
        <f>('CHUVA - Vetor de Impacto'!AH18/'Contribuição - CHUVA'!$BY17)*100</f>
        <v>8.0786326879457704</v>
      </c>
      <c r="BM17" s="42">
        <f>('CHUVA - Vetor de Impacto'!AI18/'Contribuição - CHUVA'!$BY17)*100</f>
        <v>5.3802249253929038</v>
      </c>
      <c r="BN17" s="42">
        <f>('CHUVA - Vetor de Impacto'!AJ18/'Contribuição - CHUVA'!$BY17)*100</f>
        <v>9.9406587180583514</v>
      </c>
      <c r="BO17" s="42">
        <f>('CHUVA - Vetor de Impacto'!AK18/'Contribuição - CHUVA'!$BY17)*100</f>
        <v>9.4975445147752549</v>
      </c>
      <c r="BP17" s="42">
        <f>('CHUVA - Vetor de Impacto'!AL18/'Contribuição - CHUVA'!$BY17)*100</f>
        <v>3.9374901882856013</v>
      </c>
      <c r="BQ17" s="42">
        <f>('CHUVA - Vetor de Impacto'!AM18/'Contribuição - CHUVA'!$BY17)*100</f>
        <v>8.3009161367648066</v>
      </c>
      <c r="BR17" s="42">
        <f>('CHUVA - Vetor de Impacto'!AN18/'Contribuição - CHUVA'!$BY17)*100</f>
        <v>2.9935186215912459</v>
      </c>
      <c r="BS17" s="42">
        <f>('CHUVA - Vetor de Impacto'!AO18/'Contribuição - CHUVA'!$BY17)*100</f>
        <v>5.8234926764632329</v>
      </c>
      <c r="BT17" s="42">
        <f>('CHUVA - Vetor de Impacto'!AP18/'Contribuição - CHUVA'!$BY17)*100</f>
        <v>10.758220165425278</v>
      </c>
      <c r="BU17" s="42">
        <f>('CHUVA - Vetor de Impacto'!AQ18/'Contribuição - CHUVA'!$BY17)*100</f>
        <v>8.3574602734248877</v>
      </c>
      <c r="BV17" s="42">
        <f>('CHUVA - Vetor de Impacto'!AR18/'Contribuição - CHUVA'!$BY17)*100</f>
        <v>8.3120655958237588</v>
      </c>
      <c r="BW17" s="42">
        <f>('CHUVA - Vetor de Impacto'!AS18/'Contribuição - CHUVA'!$BY17)*100</f>
        <v>7.0043212273407374</v>
      </c>
      <c r="BX17" s="42">
        <f>('CHUVA - Vetor de Impacto'!AT18/'Contribuição - CHUVA'!$BY17)*100</f>
        <v>11.615454268708183</v>
      </c>
      <c r="BY17" s="77">
        <f>SUM('CHUVA - Vetor de Impacto'!AH18:AT18)</f>
        <v>7.3709634274266644</v>
      </c>
      <c r="BZ17" s="77">
        <f t="shared" si="3"/>
        <v>100.00000000000001</v>
      </c>
      <c r="CA17" s="42">
        <f>('SECA - Vetor de Impacto'!AU18/'Contribuição - CHUVA'!$CI17)*100</f>
        <v>2.7445785175779505</v>
      </c>
      <c r="CB17" s="42">
        <f>('SECA - Vetor de Impacto'!AV18/'Contribuição - CHUVA'!$CI17)*100</f>
        <v>0</v>
      </c>
      <c r="CC17" s="42">
        <f>('SECA - Vetor de Impacto'!AW18/'Contribuição - CHUVA'!$CI17)*100</f>
        <v>0</v>
      </c>
      <c r="CD17" s="42">
        <f>('SECA - Vetor de Impacto'!AX18/'Contribuição - CHUVA'!$CI17)*100</f>
        <v>22.541121713811229</v>
      </c>
      <c r="CE17" s="42">
        <f>('SECA - Vetor de Impacto'!AY18/'Contribuição - CHUVA'!$CI17)*100</f>
        <v>22.541121713811229</v>
      </c>
      <c r="CF17" s="42">
        <f>('SECA - Vetor de Impacto'!AZ18/'Contribuição - CHUVA'!$CI17)*100</f>
        <v>22.541121713811229</v>
      </c>
      <c r="CG17" s="42">
        <f>('SECA - Vetor de Impacto'!BA18/'Contribuição - CHUVA'!$CI17)*100</f>
        <v>14.088201071132017</v>
      </c>
      <c r="CH17" s="42">
        <f>('SECA - Vetor de Impacto'!BB18/'Contribuição - CHUVA'!$CI17)*100</f>
        <v>15.543855269856355</v>
      </c>
      <c r="CI17" s="77">
        <f>SUM('CHUVA - Vetor de Impacto'!AU18:BB18)</f>
        <v>4.436336455196404</v>
      </c>
      <c r="CJ17" s="77">
        <f t="shared" si="4"/>
        <v>100.00000000000001</v>
      </c>
    </row>
    <row r="18" spans="1:88" x14ac:dyDescent="0.25">
      <c r="A18" s="34" t="s">
        <v>901</v>
      </c>
      <c r="B18" s="34" t="s">
        <v>902</v>
      </c>
      <c r="C18" s="78">
        <v>0.42971722821578701</v>
      </c>
      <c r="D18" s="78">
        <v>0</v>
      </c>
      <c r="E18" s="78">
        <v>0</v>
      </c>
      <c r="F18" s="78">
        <v>6.5717100246103897</v>
      </c>
      <c r="G18" s="78">
        <v>6.5717100246103897</v>
      </c>
      <c r="H18" s="78">
        <v>6.5717100246103897</v>
      </c>
      <c r="I18" s="78">
        <v>2.4643912592288979</v>
      </c>
      <c r="J18" s="78">
        <v>4.1420077109291906</v>
      </c>
      <c r="K18" s="78">
        <v>2.1634141816554862</v>
      </c>
      <c r="L18" s="78">
        <v>4.8076357871828419</v>
      </c>
      <c r="M18" s="78">
        <v>5.0735513932925809</v>
      </c>
      <c r="N18" s="78">
        <v>5.1166445604369351</v>
      </c>
      <c r="O18" s="78">
        <v>1.3982361754490193</v>
      </c>
      <c r="P18" s="78">
        <v>3.9704081398687774</v>
      </c>
      <c r="Q18" s="78">
        <v>5.3150858266816208</v>
      </c>
      <c r="R18" s="78">
        <v>1.0544861231540339</v>
      </c>
      <c r="S18" s="78">
        <v>4.3252498229848415</v>
      </c>
      <c r="T18" s="78">
        <v>4.1451100760557065</v>
      </c>
      <c r="U18" s="78">
        <v>0.97567812139296095</v>
      </c>
      <c r="V18" s="78">
        <v>5.6967518859996238</v>
      </c>
      <c r="W18" s="78">
        <v>4.1044149865334099</v>
      </c>
      <c r="X18" s="78">
        <v>1.0481146608110299</v>
      </c>
      <c r="Y18" s="78">
        <v>5.8801499702666851</v>
      </c>
      <c r="Z18" s="78">
        <v>3.2079874955893746</v>
      </c>
      <c r="AA18" s="78">
        <v>5.5689236383932332</v>
      </c>
      <c r="AB18" s="78">
        <v>4.1031488986146085</v>
      </c>
      <c r="AC18" s="78">
        <v>5.2937619834321978</v>
      </c>
      <c r="AD18" s="74">
        <f t="shared" si="0"/>
        <v>100</v>
      </c>
      <c r="AF18" s="42">
        <f>('CHUVA - Vetor de Impacto'!AH19/'Contribuição - CHUVA'!$BA18)*100</f>
        <v>5.3957121739478158</v>
      </c>
      <c r="AG18" s="42">
        <f>('CHUVA - Vetor de Impacto'!AI19/'Contribuição - CHUVA'!$BA18)*100</f>
        <v>2.2471693572544913</v>
      </c>
      <c r="AH18" s="42">
        <f>('CHUVA - Vetor de Impacto'!AJ19/'Contribuição - CHUVA'!$BA18)*100</f>
        <v>5.4499292458070592</v>
      </c>
      <c r="AI18" s="42">
        <f>('CHUVA - Vetor de Impacto'!AK19/'Contribuição - CHUVA'!$BA18)*100</f>
        <v>6.1670982382270729</v>
      </c>
      <c r="AJ18" s="42">
        <f>('CHUVA - Vetor de Impacto'!AL19/'Contribuição - CHUVA'!$BA18)*100</f>
        <v>7.5244064176891596</v>
      </c>
      <c r="AK18" s="42">
        <f>('CHUVA - Vetor de Impacto'!AM19/'Contribuição - CHUVA'!$BA18)*100</f>
        <v>3.8931733472923979</v>
      </c>
      <c r="AL18" s="42">
        <f>('CHUVA - Vetor de Impacto'!AN19/'Contribuição - CHUVA'!$BA18)*100</f>
        <v>5.136194817953772</v>
      </c>
      <c r="AM18" s="42">
        <f>('CHUVA - Vetor de Impacto'!AO19/'Contribuição - CHUVA'!$BA18)*100</f>
        <v>3.4541761595638834</v>
      </c>
      <c r="AN18" s="42">
        <f>('CHUVA - Vetor de Impacto'!AP19/'Contribuição - CHUVA'!$BA18)*100</f>
        <v>5.9598144909287232</v>
      </c>
      <c r="AO18" s="42">
        <f>('CHUVA - Vetor de Impacto'!AQ19/'Contribuição - CHUVA'!$BA18)*100</f>
        <v>5.4888267368830581</v>
      </c>
      <c r="AP18" s="42">
        <f>('CHUVA - Vetor de Impacto'!AR19/'Contribuição - CHUVA'!$BA18)*100</f>
        <v>3.7909289621744899</v>
      </c>
      <c r="AQ18" s="42">
        <f>('CHUVA - Vetor de Impacto'!AS19/'Contribuição - CHUVA'!$BA18)*100</f>
        <v>5.94886446474663</v>
      </c>
      <c r="AR18" s="42">
        <f>('CHUVA - Vetor de Impacto'!AT19/'Contribuição - CHUVA'!$BA18)*100</f>
        <v>4.4527341775565592</v>
      </c>
      <c r="AS18" s="42">
        <f>('CHUVA - Vetor de Impacto'!AU19/'Contribuição - CHUVA'!$BA18)*100</f>
        <v>0.85678133955648161</v>
      </c>
      <c r="AT18" s="42">
        <f>('CHUVA - Vetor de Impacto'!AV19/'Contribuição - CHUVA'!$BA18)*100</f>
        <v>7.5244064176891596</v>
      </c>
      <c r="AU18" s="42">
        <f>('CHUVA - Vetor de Impacto'!AW19/'Contribuição - CHUVA'!$BA18)*100</f>
        <v>0</v>
      </c>
      <c r="AV18" s="42">
        <f>('CHUVA - Vetor de Impacto'!AX19/'Contribuição - CHUVA'!$BA18)*100</f>
        <v>2.5081354725630538</v>
      </c>
      <c r="AW18" s="42">
        <f>('CHUVA - Vetor de Impacto'!AY19/'Contribuição - CHUVA'!$BA18)*100</f>
        <v>7.5244064176891596</v>
      </c>
      <c r="AX18" s="42">
        <f>('CHUVA - Vetor de Impacto'!AZ19/'Contribuição - CHUVA'!$BA18)*100</f>
        <v>7.5244064176891596</v>
      </c>
      <c r="AY18" s="42">
        <f>('CHUVA - Vetor de Impacto'!BA19/'Contribuição - CHUVA'!$BA18)*100</f>
        <v>4.0757201429149612</v>
      </c>
      <c r="AZ18" s="42">
        <f>('CHUVA - Vetor de Impacto'!BB19/'Contribuição - CHUVA'!$BA18)*100</f>
        <v>5.0771152018729193</v>
      </c>
      <c r="BA18" s="77">
        <f>SUM('CHUVA - Vetor de Impacto'!AH19:BB19)</f>
        <v>13.29008488495645</v>
      </c>
      <c r="BB18" s="77">
        <f t="shared" si="1"/>
        <v>100</v>
      </c>
      <c r="BC18" s="42">
        <f>('CHUVA - Vetor de Impacto'!BC19/'Contribuição - CHUVA'!$BI18)*100</f>
        <v>18.627010199601717</v>
      </c>
      <c r="BD18" s="42">
        <f>('CHUVA - Vetor de Impacto'!BD19/'Contribuição - CHUVA'!$BI18)*100</f>
        <v>19.02609488832309</v>
      </c>
      <c r="BE18" s="42">
        <f>('CHUVA - Vetor de Impacto'!BE19/'Contribuição - CHUVA'!$BI18)*100</f>
        <v>16.415152792692368</v>
      </c>
      <c r="BF18" s="42">
        <f>('CHUVA - Vetor de Impacto'!BF19/'Contribuição - CHUVA'!$BI18)*100</f>
        <v>18.170803448825467</v>
      </c>
      <c r="BG18" s="42">
        <f>('CHUVA - Vetor de Impacto'!BG19/'Contribuição - CHUVA'!$BI18)*100</f>
        <v>15.566881497508799</v>
      </c>
      <c r="BH18" s="42">
        <f>('CHUVA - Vetor de Impacto'!BH19/'Contribuição - CHUVA'!$BI18)*100</f>
        <v>12.194057173048561</v>
      </c>
      <c r="BI18" s="77">
        <f>SUM('CHUVA - Vetor de Impacto'!BC19:BH19)</f>
        <v>4.1003580096795487</v>
      </c>
      <c r="BJ18" s="77">
        <f t="shared" si="2"/>
        <v>100.00000000000001</v>
      </c>
      <c r="BL18" s="42">
        <f>('CHUVA - Vetor de Impacto'!AH19/'Contribuição - CHUVA'!$BY18)*100</f>
        <v>8.3127298176466642</v>
      </c>
      <c r="BM18" s="42">
        <f>('CHUVA - Vetor de Impacto'!AI19/'Contribuição - CHUVA'!$BY18)*100</f>
        <v>3.4620289443059464</v>
      </c>
      <c r="BN18" s="42">
        <f>('CHUVA - Vetor de Impacto'!AJ19/'Contribuição - CHUVA'!$BY18)*100</f>
        <v>8.3962575995854252</v>
      </c>
      <c r="BO18" s="42">
        <f>('CHUVA - Vetor de Impacto'!AK19/'Contribuição - CHUVA'!$BY18)*100</f>
        <v>9.5011408615885546</v>
      </c>
      <c r="BP18" s="42">
        <f>('CHUVA - Vetor de Impacto'!AL19/'Contribuição - CHUVA'!$BY18)*100</f>
        <v>11.5922339020268</v>
      </c>
      <c r="BQ18" s="42">
        <f>('CHUVA - Vetor de Impacto'!AM19/'Contribuição - CHUVA'!$BY18)*100</f>
        <v>5.9978918678359037</v>
      </c>
      <c r="BR18" s="42">
        <f>('CHUVA - Vetor de Impacto'!AN19/'Contribuição - CHUVA'!$BY18)*100</f>
        <v>7.9129127788904796</v>
      </c>
      <c r="BS18" s="42">
        <f>('CHUVA - Vetor de Impacto'!AO19/'Contribuição - CHUVA'!$BY18)*100</f>
        <v>5.3215650189143391</v>
      </c>
      <c r="BT18" s="42">
        <f>('CHUVA - Vetor de Impacto'!AP19/'Contribuição - CHUVA'!$BY18)*100</f>
        <v>9.1817958462632063</v>
      </c>
      <c r="BU18" s="42">
        <f>('CHUVA - Vetor de Impacto'!AQ19/'Contribuição - CHUVA'!$BY18)*100</f>
        <v>8.4561837638201123</v>
      </c>
      <c r="BV18" s="42">
        <f>('CHUVA - Vetor de Impacto'!AR19/'Contribuição - CHUVA'!$BY18)*100</f>
        <v>5.8403723557758802</v>
      </c>
      <c r="BW18" s="42">
        <f>('CHUVA - Vetor de Impacto'!AS19/'Contribuição - CHUVA'!$BY18)*100</f>
        <v>9.1649260418308298</v>
      </c>
      <c r="BX18" s="42">
        <f>('CHUVA - Vetor de Impacto'!AT19/'Contribuição - CHUVA'!$BY18)*100</f>
        <v>6.8599612015158584</v>
      </c>
      <c r="BY18" s="77">
        <f>SUM('CHUVA - Vetor de Impacto'!AH19:AT19)</f>
        <v>8.6264649976149883</v>
      </c>
      <c r="BZ18" s="77">
        <f t="shared" si="3"/>
        <v>99.999999999999986</v>
      </c>
      <c r="CA18" s="42">
        <f>('SECA - Vetor de Impacto'!AU19/'Contribuição - CHUVA'!$CI18)*100</f>
        <v>2.4416005175420552</v>
      </c>
      <c r="CB18" s="42">
        <f>('SECA - Vetor de Impacto'!AV19/'Contribuição - CHUVA'!$CI18)*100</f>
        <v>21.442570881780394</v>
      </c>
      <c r="CC18" s="42">
        <f>('SECA - Vetor de Impacto'!AW19/'Contribuição - CHUVA'!$CI18)*100</f>
        <v>0</v>
      </c>
      <c r="CD18" s="42">
        <f>('SECA - Vetor de Impacto'!AX19/'Contribuição - CHUVA'!$CI18)*100</f>
        <v>7.1475236272601332</v>
      </c>
      <c r="CE18" s="42">
        <f>('SECA - Vetor de Impacto'!AY19/'Contribuição - CHUVA'!$CI18)*100</f>
        <v>21.442570881780394</v>
      </c>
      <c r="CF18" s="42">
        <f>('SECA - Vetor de Impacto'!AZ19/'Contribuição - CHUVA'!$CI18)*100</f>
        <v>21.442570881780394</v>
      </c>
      <c r="CG18" s="42">
        <f>('SECA - Vetor de Impacto'!BA19/'Contribuição - CHUVA'!$CI18)*100</f>
        <v>11.614725894297713</v>
      </c>
      <c r="CH18" s="42">
        <f>('SECA - Vetor de Impacto'!BB19/'Contribuição - CHUVA'!$CI18)*100</f>
        <v>14.468437315558921</v>
      </c>
      <c r="CI18" s="77">
        <f>SUM('CHUVA - Vetor de Impacto'!AU19:BB19)</f>
        <v>4.6636198873414623</v>
      </c>
      <c r="CJ18" s="77">
        <f t="shared" si="4"/>
        <v>100.00000000000001</v>
      </c>
    </row>
    <row r="19" spans="1:88" x14ac:dyDescent="0.25">
      <c r="A19" s="34" t="s">
        <v>903</v>
      </c>
      <c r="B19" s="34" t="s">
        <v>904</v>
      </c>
      <c r="C19" s="78">
        <v>0.2890185765473634</v>
      </c>
      <c r="D19" s="78">
        <v>0</v>
      </c>
      <c r="E19" s="78">
        <v>0</v>
      </c>
      <c r="F19" s="78">
        <v>2.3095448414190454</v>
      </c>
      <c r="G19" s="78">
        <v>6.9286345242571343</v>
      </c>
      <c r="H19" s="78">
        <v>6.9286345242571343</v>
      </c>
      <c r="I19" s="78">
        <v>4.619089682838089</v>
      </c>
      <c r="J19" s="78">
        <v>3.7320003569561124</v>
      </c>
      <c r="K19" s="78">
        <v>3.7887987687742197</v>
      </c>
      <c r="L19" s="78">
        <v>3.5782164766729108</v>
      </c>
      <c r="M19" s="78">
        <v>3.565698252337989</v>
      </c>
      <c r="N19" s="78">
        <v>4.6341298139639759</v>
      </c>
      <c r="O19" s="78">
        <v>1.474177558352582</v>
      </c>
      <c r="P19" s="78">
        <v>2.309544841419044</v>
      </c>
      <c r="Q19" s="78">
        <v>3.8737530224595313</v>
      </c>
      <c r="R19" s="78">
        <v>3.067228343245826</v>
      </c>
      <c r="S19" s="78">
        <v>4.4640521173130567</v>
      </c>
      <c r="T19" s="78">
        <v>4.171021207248014</v>
      </c>
      <c r="U19" s="78">
        <v>1.8542252508498922</v>
      </c>
      <c r="V19" s="78">
        <v>5.6124184465647211</v>
      </c>
      <c r="W19" s="78">
        <v>4.3054212671662944</v>
      </c>
      <c r="X19" s="78">
        <v>4.1184879140875355</v>
      </c>
      <c r="Y19" s="78">
        <v>4.3420505488990369</v>
      </c>
      <c r="Z19" s="78">
        <v>5.4931619093066306</v>
      </c>
      <c r="AA19" s="78">
        <v>4.1833113815476608</v>
      </c>
      <c r="AB19" s="78">
        <v>5.0030368582516616</v>
      </c>
      <c r="AC19" s="78">
        <v>5.3543435152645324</v>
      </c>
      <c r="AD19" s="74">
        <f t="shared" si="0"/>
        <v>100.00000000000001</v>
      </c>
      <c r="AF19" s="42">
        <f>('CHUVA - Vetor de Impacto'!AH20/'Contribuição - CHUVA'!$BA19)*100</f>
        <v>4.4265756353326431</v>
      </c>
      <c r="AG19" s="42">
        <f>('CHUVA - Vetor de Impacto'!AI20/'Contribuição - CHUVA'!$BA19)*100</f>
        <v>3.768830203671572</v>
      </c>
      <c r="AH19" s="42">
        <f>('CHUVA - Vetor de Impacto'!AJ20/'Contribuição - CHUVA'!$BA19)*100</f>
        <v>6.2237145247512515</v>
      </c>
      <c r="AI19" s="42">
        <f>('CHUVA - Vetor de Impacto'!AK20/'Contribuição - CHUVA'!$BA19)*100</f>
        <v>6.1166807848784455</v>
      </c>
      <c r="AJ19" s="42">
        <f>('CHUVA - Vetor de Impacto'!AL20/'Contribuição - CHUVA'!$BA19)*100</f>
        <v>1.6315598372834788</v>
      </c>
      <c r="AK19" s="42">
        <f>('CHUVA - Vetor de Impacto'!AM20/'Contribuição - CHUVA'!$BA19)*100</f>
        <v>3.5973216515774284</v>
      </c>
      <c r="AL19" s="42">
        <f>('CHUVA - Vetor de Impacto'!AN20/'Contribuição - CHUVA'!$BA19)*100</f>
        <v>2.3577176573863698</v>
      </c>
      <c r="AM19" s="42">
        <f>('CHUVA - Vetor de Impacto'!AO20/'Contribuição - CHUVA'!$BA19)*100</f>
        <v>3.239660585780789</v>
      </c>
      <c r="AN19" s="42">
        <f>('CHUVA - Vetor de Impacto'!AP20/'Contribuição - CHUVA'!$BA19)*100</f>
        <v>3.9031980167599505</v>
      </c>
      <c r="AO19" s="42">
        <f>('CHUVA - Vetor de Impacto'!AQ20/'Contribuição - CHUVA'!$BA19)*100</f>
        <v>4.8986622984707555</v>
      </c>
      <c r="AP19" s="42">
        <f>('CHUVA - Vetor de Impacto'!AR20/'Contribuição - CHUVA'!$BA19)*100</f>
        <v>2.5190433781588348</v>
      </c>
      <c r="AQ19" s="42">
        <f>('CHUVA - Vetor de Impacto'!AS20/'Contribuição - CHUVA'!$BA19)*100</f>
        <v>6.1802498157445314</v>
      </c>
      <c r="AR19" s="42">
        <f>('CHUVA - Vetor de Impacto'!AT20/'Contribuição - CHUVA'!$BA19)*100</f>
        <v>3.7074176178992087</v>
      </c>
      <c r="AS19" s="42">
        <f>('CHUVA - Vetor de Impacto'!AU20/'Contribuição - CHUVA'!$BA19)*100</f>
        <v>2.0300135860667026</v>
      </c>
      <c r="AT19" s="42">
        <f>('CHUVA - Vetor de Impacto'!AV20/'Contribuição - CHUVA'!$BA19)*100</f>
        <v>7.5975613959542789</v>
      </c>
      <c r="AU19" s="42">
        <f>('CHUVA - Vetor de Impacto'!AW20/'Contribuição - CHUVA'!$BA19)*100</f>
        <v>7.5975613959542789</v>
      </c>
      <c r="AV19" s="42">
        <f>('CHUVA - Vetor de Impacto'!AX20/'Contribuição - CHUVA'!$BA19)*100</f>
        <v>5.0650409306361865</v>
      </c>
      <c r="AW19" s="42">
        <f>('CHUVA - Vetor de Impacto'!AY20/'Contribuição - CHUVA'!$BA19)*100</f>
        <v>7.5975613959542789</v>
      </c>
      <c r="AX19" s="42">
        <f>('CHUVA - Vetor de Impacto'!AZ20/'Contribuição - CHUVA'!$BA19)*100</f>
        <v>7.5975613959542789</v>
      </c>
      <c r="AY19" s="42">
        <f>('CHUVA - Vetor de Impacto'!BA20/'Contribuição - CHUVA'!$BA19)*100</f>
        <v>3.1656505816476153</v>
      </c>
      <c r="AZ19" s="42">
        <f>('CHUVA - Vetor de Impacto'!BB20/'Contribuição - CHUVA'!$BA19)*100</f>
        <v>6.7784173101371108</v>
      </c>
      <c r="BA19" s="77">
        <f>SUM('CHUVA - Vetor de Impacto'!AH20:BB20)</f>
        <v>13.162118051885734</v>
      </c>
      <c r="BB19" s="77">
        <f t="shared" si="1"/>
        <v>99.999999999999972</v>
      </c>
      <c r="BC19" s="42">
        <f>('CHUVA - Vetor de Impacto'!BC20/'Contribuição - CHUVA'!$BI19)*100</f>
        <v>5.3029939153203092</v>
      </c>
      <c r="BD19" s="42">
        <f>('CHUVA - Vetor de Impacto'!BD20/'Contribuição - CHUVA'!$BI19)*100</f>
        <v>23.475017830073433</v>
      </c>
      <c r="BE19" s="42">
        <f>('CHUVA - Vetor de Impacto'!BE20/'Contribuição - CHUVA'!$BI19)*100</f>
        <v>20.131094189932966</v>
      </c>
      <c r="BF19" s="42">
        <f>('CHUVA - Vetor de Impacto'!BF20/'Contribuição - CHUVA'!$BI19)*100</f>
        <v>20.405320339956727</v>
      </c>
      <c r="BG19" s="42">
        <f>('CHUVA - Vetor de Impacto'!BG20/'Contribuição - CHUVA'!$BI19)*100</f>
        <v>15.504289881962057</v>
      </c>
      <c r="BH19" s="42">
        <f>('CHUVA - Vetor de Impacto'!BH20/'Contribuição - CHUVA'!$BI19)*100</f>
        <v>15.181283842754508</v>
      </c>
      <c r="BI19" s="77">
        <f>SUM('CHUVA - Vetor de Impacto'!BC20:BH20)</f>
        <v>4.1169113658216094</v>
      </c>
      <c r="BJ19" s="77">
        <f t="shared" si="2"/>
        <v>100</v>
      </c>
      <c r="BL19" s="42">
        <f>('CHUVA - Vetor de Impacto'!AH20/'Contribuição - CHUVA'!$BY19)*100</f>
        <v>8.4202442814168244</v>
      </c>
      <c r="BM19" s="42">
        <f>('CHUVA - Vetor de Impacto'!AI20/'Contribuição - CHUVA'!$BY19)*100</f>
        <v>7.1690791221986681</v>
      </c>
      <c r="BN19" s="42">
        <f>('CHUVA - Vetor de Impacto'!AJ20/'Contribuição - CHUVA'!$BY19)*100</f>
        <v>11.838766792532049</v>
      </c>
      <c r="BO19" s="42">
        <f>('CHUVA - Vetor de Impacto'!AK20/'Contribuição - CHUVA'!$BY19)*100</f>
        <v>11.635166919779639</v>
      </c>
      <c r="BP19" s="42">
        <f>('CHUVA - Vetor de Impacto'!AL20/'Contribuição - CHUVA'!$BY19)*100</f>
        <v>3.1035575852400856</v>
      </c>
      <c r="BQ19" s="42">
        <f>('CHUVA - Vetor de Impacto'!AM20/'Contribuição - CHUVA'!$BY19)*100</f>
        <v>6.8428350852827</v>
      </c>
      <c r="BR19" s="42">
        <f>('CHUVA - Vetor de Impacto'!AN20/'Contribuição - CHUVA'!$BY19)*100</f>
        <v>4.4848569768787412</v>
      </c>
      <c r="BS19" s="42">
        <f>('CHUVA - Vetor de Impacto'!AO20/'Contribuição - CHUVA'!$BY19)*100</f>
        <v>6.1624912276241393</v>
      </c>
      <c r="BT19" s="42">
        <f>('CHUVA - Vetor de Impacto'!AP20/'Contribuição - CHUVA'!$BY19)*100</f>
        <v>7.4246739437878588</v>
      </c>
      <c r="BU19" s="42">
        <f>('CHUVA - Vetor de Impacto'!AQ20/'Contribuição - CHUVA'!$BY19)*100</f>
        <v>9.3182488233234313</v>
      </c>
      <c r="BV19" s="42">
        <f>('CHUVA - Vetor de Impacto'!AR20/'Contribuição - CHUVA'!$BY19)*100</f>
        <v>4.7917312042018034</v>
      </c>
      <c r="BW19" s="42">
        <f>('CHUVA - Vetor de Impacto'!AS20/'Contribuição - CHUVA'!$BY19)*100</f>
        <v>11.756088104171679</v>
      </c>
      <c r="BX19" s="42">
        <f>('CHUVA - Vetor de Impacto'!AT20/'Contribuição - CHUVA'!$BY19)*100</f>
        <v>7.0522599335623717</v>
      </c>
      <c r="BY19" s="77">
        <f>SUM('CHUVA - Vetor de Impacto'!AH20:AT20)</f>
        <v>6.9194086454752783</v>
      </c>
      <c r="BZ19" s="77">
        <f t="shared" si="3"/>
        <v>99.999999999999986</v>
      </c>
      <c r="CA19" s="42">
        <f>('SECA - Vetor de Impacto'!AU20/'Contribuição - CHUVA'!$CI19)*100</f>
        <v>4.2800772432727028</v>
      </c>
      <c r="CB19" s="42">
        <f>('SECA - Vetor de Impacto'!AV20/'Contribuição - CHUVA'!$CI19)*100</f>
        <v>16.018685716383484</v>
      </c>
      <c r="CC19" s="42">
        <f>('SECA - Vetor de Impacto'!AW20/'Contribuição - CHUVA'!$CI19)*100</f>
        <v>16.018685716383484</v>
      </c>
      <c r="CD19" s="42">
        <f>('SECA - Vetor de Impacto'!AX20/'Contribuição - CHUVA'!$CI19)*100</f>
        <v>10.679123810922324</v>
      </c>
      <c r="CE19" s="42">
        <f>('SECA - Vetor de Impacto'!AY20/'Contribuição - CHUVA'!$CI19)*100</f>
        <v>16.018685716383484</v>
      </c>
      <c r="CF19" s="42">
        <f>('SECA - Vetor de Impacto'!AZ20/'Contribuição - CHUVA'!$CI19)*100</f>
        <v>16.018685716383484</v>
      </c>
      <c r="CG19" s="42">
        <f>('SECA - Vetor de Impacto'!BA20/'Contribuição - CHUVA'!$CI19)*100</f>
        <v>6.6744523818264483</v>
      </c>
      <c r="CH19" s="42">
        <f>('SECA - Vetor de Impacto'!BB20/'Contribuição - CHUVA'!$CI19)*100</f>
        <v>14.291603698444572</v>
      </c>
      <c r="CI19" s="77">
        <f>SUM('CHUVA - Vetor de Impacto'!AU20:BB20)</f>
        <v>6.2427094064104569</v>
      </c>
      <c r="CJ19" s="77">
        <f t="shared" si="4"/>
        <v>99.999999999999986</v>
      </c>
    </row>
    <row r="20" spans="1:88" x14ac:dyDescent="0.25">
      <c r="A20" s="34" t="s">
        <v>905</v>
      </c>
      <c r="B20" s="34" t="s">
        <v>906</v>
      </c>
      <c r="C20" s="78">
        <v>1.3459784701287891</v>
      </c>
      <c r="D20" s="78">
        <v>0</v>
      </c>
      <c r="E20" s="78">
        <v>0</v>
      </c>
      <c r="F20" s="78">
        <v>4.3493001930937503</v>
      </c>
      <c r="G20" s="78">
        <v>6.5239502896406254</v>
      </c>
      <c r="H20" s="78">
        <v>6.5239502896406254</v>
      </c>
      <c r="I20" s="78">
        <v>3.2619751448203118</v>
      </c>
      <c r="J20" s="78">
        <v>5.1347533276955879</v>
      </c>
      <c r="K20" s="78">
        <v>1.8421622718682158</v>
      </c>
      <c r="L20" s="78">
        <v>4.9818935779639686</v>
      </c>
      <c r="M20" s="78">
        <v>3.8268216088627627</v>
      </c>
      <c r="N20" s="78">
        <v>4.7145880947738137</v>
      </c>
      <c r="O20" s="78">
        <v>4.3030310421033926</v>
      </c>
      <c r="P20" s="78">
        <v>3.1260595137861333</v>
      </c>
      <c r="Q20" s="78">
        <v>5.5822774261806494</v>
      </c>
      <c r="R20" s="78">
        <v>1.8160986278180651</v>
      </c>
      <c r="S20" s="78">
        <v>4.2760397489197652</v>
      </c>
      <c r="T20" s="78">
        <v>4.6461425640206997</v>
      </c>
      <c r="U20" s="78">
        <v>3.0764106816463355</v>
      </c>
      <c r="V20" s="78">
        <v>3.4610744991855515</v>
      </c>
      <c r="W20" s="78">
        <v>3.9374315794593842</v>
      </c>
      <c r="X20" s="78">
        <v>2.1828835091225383</v>
      </c>
      <c r="Y20" s="78">
        <v>4.2317515392263525</v>
      </c>
      <c r="Z20" s="78">
        <v>5.2014038207880908</v>
      </c>
      <c r="AA20" s="78">
        <v>2.845360086990417</v>
      </c>
      <c r="AB20" s="78">
        <v>4.7384190555469345</v>
      </c>
      <c r="AC20" s="78">
        <v>4.070243036717244</v>
      </c>
      <c r="AD20" s="74">
        <f t="shared" si="0"/>
        <v>100</v>
      </c>
      <c r="AF20" s="42">
        <f>('CHUVA - Vetor de Impacto'!AH21/'Contribuição - CHUVA'!$BA20)*100</f>
        <v>6.8217504526280601</v>
      </c>
      <c r="AG20" s="42">
        <f>('CHUVA - Vetor de Impacto'!AI21/'Contribuição - CHUVA'!$BA20)*100</f>
        <v>0.7562372884152222</v>
      </c>
      <c r="AH20" s="42">
        <f>('CHUVA - Vetor de Impacto'!AJ21/'Contribuição - CHUVA'!$BA20)*100</f>
        <v>4.0876428894989552</v>
      </c>
      <c r="AI20" s="42">
        <f>('CHUVA - Vetor de Impacto'!AK21/'Contribuição - CHUVA'!$BA20)*100</f>
        <v>3.8011024767821611</v>
      </c>
      <c r="AJ20" s="42">
        <f>('CHUVA - Vetor de Impacto'!AL21/'Contribuição - CHUVA'!$BA20)*100</f>
        <v>0.89848950727521804</v>
      </c>
      <c r="AK20" s="42">
        <f>('CHUVA - Vetor de Impacto'!AM21/'Contribuição - CHUVA'!$BA20)*100</f>
        <v>4.3876458807037064</v>
      </c>
      <c r="AL20" s="42">
        <f>('CHUVA - Vetor de Impacto'!AN21/'Contribuição - CHUVA'!$BA20)*100</f>
        <v>5.001770890010639</v>
      </c>
      <c r="AM20" s="42">
        <f>('CHUVA - Vetor de Impacto'!AO21/'Contribuição - CHUVA'!$BA20)*100</f>
        <v>3.8225047496032305</v>
      </c>
      <c r="AN20" s="42">
        <f>('CHUVA - Vetor de Impacto'!AP21/'Contribuição - CHUVA'!$BA20)*100</f>
        <v>4.6720556578953545</v>
      </c>
      <c r="AO20" s="42">
        <f>('CHUVA - Vetor de Impacto'!AQ21/'Contribuição - CHUVA'!$BA20)*100</f>
        <v>5.4900525698062506</v>
      </c>
      <c r="AP20" s="42">
        <f>('CHUVA - Vetor de Impacto'!AR21/'Contribuição - CHUVA'!$BA20)*100</f>
        <v>6.8217504526280601</v>
      </c>
      <c r="AQ20" s="42">
        <f>('CHUVA - Vetor de Impacto'!AS21/'Contribuição - CHUVA'!$BA20)*100</f>
        <v>6.3845697446867939</v>
      </c>
      <c r="AR20" s="42">
        <f>('CHUVA - Vetor de Impacto'!AT21/'Contribuição - CHUVA'!$BA20)*100</f>
        <v>6.0143660636144851</v>
      </c>
      <c r="AS20" s="42">
        <f>('CHUVA - Vetor de Impacto'!AU21/'Contribuição - CHUVA'!$BA20)*100</f>
        <v>0</v>
      </c>
      <c r="AT20" s="42">
        <f>('CHUVA - Vetor de Impacto'!AV21/'Contribuição - CHUVA'!$BA20)*100</f>
        <v>6.8217504526280601</v>
      </c>
      <c r="AU20" s="42">
        <f>('CHUVA - Vetor de Impacto'!AW21/'Contribuição - CHUVA'!$BA20)*100</f>
        <v>6.8217504526280601</v>
      </c>
      <c r="AV20" s="42">
        <f>('CHUVA - Vetor de Impacto'!AX21/'Contribuição - CHUVA'!$BA20)*100</f>
        <v>4.5478336350853743</v>
      </c>
      <c r="AW20" s="42">
        <f>('CHUVA - Vetor de Impacto'!AY21/'Contribuição - CHUVA'!$BA20)*100</f>
        <v>6.8217504526280601</v>
      </c>
      <c r="AX20" s="42">
        <f>('CHUVA - Vetor de Impacto'!AZ21/'Contribuição - CHUVA'!$BA20)*100</f>
        <v>6.8217504526280601</v>
      </c>
      <c r="AY20" s="42">
        <f>('CHUVA - Vetor de Impacto'!BA21/'Contribuição - CHUVA'!$BA20)*100</f>
        <v>4.8320732372782098</v>
      </c>
      <c r="AZ20" s="42">
        <f>('CHUVA - Vetor de Impacto'!BB21/'Contribuição - CHUVA'!$BA20)*100</f>
        <v>4.3731526935760332</v>
      </c>
      <c r="BA20" s="77">
        <f>SUM('CHUVA - Vetor de Impacto'!AH21:BB21)</f>
        <v>14.658994153249226</v>
      </c>
      <c r="BB20" s="77">
        <f t="shared" si="1"/>
        <v>100.00000000000001</v>
      </c>
      <c r="BC20" s="42">
        <f>('CHUVA - Vetor de Impacto'!BC21/'Contribuição - CHUVA'!$BI20)*100</f>
        <v>5.6655041132190043</v>
      </c>
      <c r="BD20" s="42">
        <f>('CHUVA - Vetor de Impacto'!BD21/'Contribuição - CHUVA'!$BI20)*100</f>
        <v>25.05914105323334</v>
      </c>
      <c r="BE20" s="42">
        <f>('CHUVA - Vetor de Impacto'!BE21/'Contribuição - CHUVA'!$BI20)*100</f>
        <v>26.154263556909481</v>
      </c>
      <c r="BF20" s="42">
        <f>('CHUVA - Vetor de Impacto'!BF21/'Contribuição - CHUVA'!$BI20)*100</f>
        <v>19.672248134331117</v>
      </c>
      <c r="BG20" s="42">
        <f>('CHUVA - Vetor de Impacto'!BG21/'Contribuição - CHUVA'!$BI20)*100</f>
        <v>14.692124193590791</v>
      </c>
      <c r="BH20" s="42">
        <f>('CHUVA - Vetor de Impacto'!BH21/'Contribuição - CHUVA'!$BI20)*100</f>
        <v>8.7567189487162551</v>
      </c>
      <c r="BI20" s="77">
        <f>SUM('CHUVA - Vetor de Impacto'!BC21:BH21)</f>
        <v>3.3307756977791945</v>
      </c>
      <c r="BJ20" s="77">
        <f t="shared" si="2"/>
        <v>99.999999999999986</v>
      </c>
      <c r="BL20" s="42">
        <f>('CHUVA - Vetor de Impacto'!AH21/'Contribuição - CHUVA'!$BY20)*100</f>
        <v>11.570145105109567</v>
      </c>
      <c r="BM20" s="42">
        <f>('CHUVA - Vetor de Impacto'!AI21/'Contribuição - CHUVA'!$BY20)*100</f>
        <v>1.2826290292527323</v>
      </c>
      <c r="BN20" s="42">
        <f>('CHUVA - Vetor de Impacto'!AJ21/'Contribuição - CHUVA'!$BY20)*100</f>
        <v>6.9329157813376385</v>
      </c>
      <c r="BO20" s="42">
        <f>('CHUVA - Vetor de Impacto'!AK21/'Contribuição - CHUVA'!$BY20)*100</f>
        <v>6.4469240733979163</v>
      </c>
      <c r="BP20" s="42">
        <f>('CHUVA - Vetor de Impacto'!AL21/'Contribuição - CHUVA'!$BY20)*100</f>
        <v>1.5238983083275603</v>
      </c>
      <c r="BQ20" s="42">
        <f>('CHUVA - Vetor de Impacto'!AM21/'Contribuição - CHUVA'!$BY20)*100</f>
        <v>7.4417409229651303</v>
      </c>
      <c r="BR20" s="42">
        <f>('CHUVA - Vetor de Impacto'!AN21/'Contribuição - CHUVA'!$BY20)*100</f>
        <v>8.4833380203231261</v>
      </c>
      <c r="BS20" s="42">
        <f>('CHUVA - Vetor de Impacto'!AO21/'Contribuição - CHUVA'!$BY20)*100</f>
        <v>6.4832237597963704</v>
      </c>
      <c r="BT20" s="42">
        <f>('CHUVA - Vetor de Impacto'!AP21/'Contribuição - CHUVA'!$BY20)*100</f>
        <v>7.9241189305264488</v>
      </c>
      <c r="BU20" s="42">
        <f>('CHUVA - Vetor de Impacto'!AQ21/'Contribuição - CHUVA'!$BY20)*100</f>
        <v>9.3114964126057735</v>
      </c>
      <c r="BV20" s="42">
        <f>('CHUVA - Vetor de Impacto'!AR21/'Contribuição - CHUVA'!$BY20)*100</f>
        <v>11.570145105109567</v>
      </c>
      <c r="BW20" s="42">
        <f>('CHUVA - Vetor de Impacto'!AS21/'Contribuição - CHUVA'!$BY20)*100</f>
        <v>10.828657379464852</v>
      </c>
      <c r="BX20" s="42">
        <f>('CHUVA - Vetor de Impacto'!AT21/'Contribuição - CHUVA'!$BY20)*100</f>
        <v>10.200767171783307</v>
      </c>
      <c r="BY20" s="77">
        <f>SUM('CHUVA - Vetor de Impacto'!AH21:AT21)</f>
        <v>8.6429339555852547</v>
      </c>
      <c r="BZ20" s="77">
        <f t="shared" si="3"/>
        <v>99.999999999999986</v>
      </c>
      <c r="CA20" s="42">
        <f>('SECA - Vetor de Impacto'!AU21/'Contribuição - CHUVA'!$CI20)*100</f>
        <v>0</v>
      </c>
      <c r="CB20" s="42">
        <f>('SECA - Vetor de Impacto'!AV21/'Contribuição - CHUVA'!$CI20)*100</f>
        <v>16.622174099725576</v>
      </c>
      <c r="CC20" s="42">
        <f>('SECA - Vetor de Impacto'!AW21/'Contribuição - CHUVA'!$CI20)*100</f>
        <v>16.622174099725576</v>
      </c>
      <c r="CD20" s="42">
        <f>('SECA - Vetor de Impacto'!AX21/'Contribuição - CHUVA'!$CI20)*100</f>
        <v>11.081449399817052</v>
      </c>
      <c r="CE20" s="42">
        <f>('SECA - Vetor de Impacto'!AY21/'Contribuição - CHUVA'!$CI20)*100</f>
        <v>16.622174099725576</v>
      </c>
      <c r="CF20" s="42">
        <f>('SECA - Vetor de Impacto'!AZ21/'Contribuição - CHUVA'!$CI20)*100</f>
        <v>16.622174099725576</v>
      </c>
      <c r="CG20" s="42">
        <f>('SECA - Vetor de Impacto'!BA21/'Contribuição - CHUVA'!$CI20)*100</f>
        <v>11.774039987305617</v>
      </c>
      <c r="CH20" s="42">
        <f>('SECA - Vetor de Impacto'!BB21/'Contribuição - CHUVA'!$CI20)*100</f>
        <v>10.655814213975029</v>
      </c>
      <c r="CI20" s="77">
        <f>SUM('CHUVA - Vetor de Impacto'!AU21:BB21)</f>
        <v>6.0160601976639718</v>
      </c>
      <c r="CJ20" s="77">
        <f t="shared" si="4"/>
        <v>100</v>
      </c>
    </row>
    <row r="21" spans="1:88" x14ac:dyDescent="0.25">
      <c r="A21" s="34" t="s">
        <v>907</v>
      </c>
      <c r="B21" s="34" t="s">
        <v>908</v>
      </c>
      <c r="C21" s="78">
        <v>0.43300451224968356</v>
      </c>
      <c r="D21" s="78">
        <v>5.8193182176585916</v>
      </c>
      <c r="E21" s="78">
        <v>5.8193182176585916</v>
      </c>
      <c r="F21" s="78">
        <v>3.8795454784390615</v>
      </c>
      <c r="G21" s="78">
        <v>5.8193182176585916</v>
      </c>
      <c r="H21" s="78">
        <v>5.8193182176585916</v>
      </c>
      <c r="I21" s="78">
        <v>4.6069602556463858</v>
      </c>
      <c r="J21" s="78">
        <v>4.2847540695159196</v>
      </c>
      <c r="K21" s="78">
        <v>0.13626502713525859</v>
      </c>
      <c r="L21" s="78">
        <v>4.2131202520215307</v>
      </c>
      <c r="M21" s="78">
        <v>5.4439086834878916</v>
      </c>
      <c r="N21" s="78">
        <v>2.961487934173316</v>
      </c>
      <c r="O21" s="78">
        <v>2.7239361869891288</v>
      </c>
      <c r="P21" s="78">
        <v>0.84865057340854499</v>
      </c>
      <c r="Q21" s="78">
        <v>4.4255551824606494</v>
      </c>
      <c r="R21" s="78">
        <v>1.6105533589666674</v>
      </c>
      <c r="S21" s="78">
        <v>3.355802033864058</v>
      </c>
      <c r="T21" s="78">
        <v>3.2654406705626604</v>
      </c>
      <c r="U21" s="78">
        <v>1.1405376108883867</v>
      </c>
      <c r="V21" s="78">
        <v>5.22346581745719</v>
      </c>
      <c r="W21" s="78">
        <v>3.3724979066058629</v>
      </c>
      <c r="X21" s="78">
        <v>2.9000199163248928</v>
      </c>
      <c r="Y21" s="78">
        <v>3.0873507691844835</v>
      </c>
      <c r="Z21" s="78">
        <v>4.6136734531835719</v>
      </c>
      <c r="AA21" s="78">
        <v>4.1564635210347234</v>
      </c>
      <c r="AB21" s="78">
        <v>5.0426706298111776</v>
      </c>
      <c r="AC21" s="78">
        <v>4.9970632859546154</v>
      </c>
      <c r="AD21" s="74">
        <f t="shared" si="0"/>
        <v>100.00000000000003</v>
      </c>
      <c r="AF21" s="42">
        <f>('CHUVA - Vetor de Impacto'!AH22/'Contribuição - CHUVA'!$BA21)*100</f>
        <v>7.1336786588200596</v>
      </c>
      <c r="AG21" s="42">
        <f>('CHUVA - Vetor de Impacto'!AI22/'Contribuição - CHUVA'!$BA21)*100</f>
        <v>2.8933419089345525</v>
      </c>
      <c r="AH21" s="42">
        <f>('CHUVA - Vetor de Impacto'!AJ22/'Contribuição - CHUVA'!$BA21)*100</f>
        <v>5.7233497940614697</v>
      </c>
      <c r="AI21" s="42">
        <f>('CHUVA - Vetor de Impacto'!AK22/'Contribuição - CHUVA'!$BA21)*100</f>
        <v>5.8138614883311321</v>
      </c>
      <c r="AJ21" s="42">
        <f>('CHUVA - Vetor de Impacto'!AL22/'Contribuição - CHUVA'!$BA21)*100</f>
        <v>0.7895761423771207</v>
      </c>
      <c r="AK21" s="42">
        <f>('CHUVA - Vetor de Impacto'!AM22/'Contribuição - CHUVA'!$BA21)*100</f>
        <v>8.0057141819605402</v>
      </c>
      <c r="AL21" s="42">
        <f>('CHUVA - Vetor de Impacto'!AN22/'Contribuição - CHUVA'!$BA21)*100</f>
        <v>1.8987553524173801</v>
      </c>
      <c r="AM21" s="42">
        <f>('CHUVA - Vetor de Impacto'!AO22/'Contribuição - CHUVA'!$BA21)*100</f>
        <v>2.1011905622758871</v>
      </c>
      <c r="AN21" s="42">
        <f>('CHUVA - Vetor de Impacto'!AP22/'Contribuição - CHUVA'!$BA21)*100</f>
        <v>5.7626786657196556</v>
      </c>
      <c r="AO21" s="42">
        <f>('CHUVA - Vetor de Impacto'!AQ22/'Contribuição - CHUVA'!$BA21)*100</f>
        <v>4.4529231776161131</v>
      </c>
      <c r="AP21" s="42">
        <f>('CHUVA - Vetor de Impacto'!AR22/'Contribuição - CHUVA'!$BA21)*100</f>
        <v>7.0898059838350802</v>
      </c>
      <c r="AQ21" s="42">
        <f>('CHUVA - Vetor de Impacto'!AS22/'Contribuição - CHUVA'!$BA21)*100</f>
        <v>7.7510602226179168</v>
      </c>
      <c r="AR21" s="42">
        <f>('CHUVA - Vetor de Impacto'!AT22/'Contribuição - CHUVA'!$BA21)*100</f>
        <v>3.2492368766632254</v>
      </c>
      <c r="AS21" s="42">
        <f>('CHUVA - Vetor de Impacto'!AU22/'Contribuição - CHUVA'!$BA21)*100</f>
        <v>2.0337457965740557</v>
      </c>
      <c r="AT21" s="42">
        <f>('CHUVA - Vetor de Impacto'!AV22/'Contribuição - CHUVA'!$BA21)*100</f>
        <v>0</v>
      </c>
      <c r="AU21" s="42">
        <f>('CHUVA - Vetor de Impacto'!AW22/'Contribuição - CHUVA'!$BA21)*100</f>
        <v>0</v>
      </c>
      <c r="AV21" s="42">
        <f>('CHUVA - Vetor de Impacto'!AX22/'Contribuição - CHUVA'!$BA21)*100</f>
        <v>8.2371348016492512</v>
      </c>
      <c r="AW21" s="42">
        <f>('CHUVA - Vetor de Impacto'!AY22/'Contribuição - CHUVA'!$BA21)*100</f>
        <v>8.2371348016492512</v>
      </c>
      <c r="AX21" s="42">
        <f>('CHUVA - Vetor de Impacto'!AZ22/'Contribuição - CHUVA'!$BA21)*100</f>
        <v>8.2371348016492512</v>
      </c>
      <c r="AY21" s="42">
        <f>('CHUVA - Vetor de Impacto'!BA22/'Contribuição - CHUVA'!$BA21)*100</f>
        <v>4.4617813508933439</v>
      </c>
      <c r="AZ21" s="42">
        <f>('CHUVA - Vetor de Impacto'!BB22/'Contribuição - CHUVA'!$BA21)*100</f>
        <v>6.127895431954701</v>
      </c>
      <c r="BA21" s="77">
        <f>SUM('CHUVA - Vetor de Impacto'!AH22:BB22)</f>
        <v>12.140143679568999</v>
      </c>
      <c r="BB21" s="77">
        <f t="shared" si="1"/>
        <v>99.999999999999972</v>
      </c>
      <c r="BC21" s="42">
        <f>('CHUVA - Vetor de Impacto'!BC22/'Contribuição - CHUVA'!$BI21)*100</f>
        <v>10.455700895940504</v>
      </c>
      <c r="BD21" s="42">
        <f>('CHUVA - Vetor de Impacto'!BD22/'Contribuição - CHUVA'!$BI21)*100</f>
        <v>25.892171911548861</v>
      </c>
      <c r="BE21" s="42">
        <f>('CHUVA - Vetor de Impacto'!BE22/'Contribuição - CHUVA'!$BI21)*100</f>
        <v>19.502197701846942</v>
      </c>
      <c r="BF21" s="42">
        <f>('CHUVA - Vetor de Impacto'!BF22/'Contribuição - CHUVA'!$BI21)*100</f>
        <v>18.25033584847624</v>
      </c>
      <c r="BG21" s="42">
        <f>('CHUVA - Vetor de Impacto'!BG22/'Contribuição - CHUVA'!$BI21)*100</f>
        <v>11.33383926905981</v>
      </c>
      <c r="BH21" s="42">
        <f>('CHUVA - Vetor de Impacto'!BH22/'Contribuição - CHUVA'!$BI21)*100</f>
        <v>14.565754373127648</v>
      </c>
      <c r="BI21" s="77">
        <f>SUM('CHUVA - Vetor de Impacto'!BC22:BH22)</f>
        <v>3.0036206075748715</v>
      </c>
      <c r="BJ21" s="77">
        <f t="shared" si="2"/>
        <v>100</v>
      </c>
      <c r="BL21" s="42">
        <f>('CHUVA - Vetor de Impacto'!AH22/'Contribuição - CHUVA'!$BY21)*100</f>
        <v>11.383801105983951</v>
      </c>
      <c r="BM21" s="42">
        <f>('CHUVA - Vetor de Impacto'!AI22/'Contribuição - CHUVA'!$BY21)*100</f>
        <v>4.6171450100566815</v>
      </c>
      <c r="BN21" s="42">
        <f>('CHUVA - Vetor de Impacto'!AJ22/'Contribuição - CHUVA'!$BY21)*100</f>
        <v>9.133222679579827</v>
      </c>
      <c r="BO21" s="42">
        <f>('CHUVA - Vetor de Impacto'!AK22/'Contribuição - CHUVA'!$BY21)*100</f>
        <v>9.2776596769006314</v>
      </c>
      <c r="BP21" s="42">
        <f>('CHUVA - Vetor de Impacto'!AL22/'Contribuição - CHUVA'!$BY21)*100</f>
        <v>1.2599919610533625</v>
      </c>
      <c r="BQ21" s="42">
        <f>('CHUVA - Vetor de Impacto'!AM22/'Contribuição - CHUVA'!$BY21)*100</f>
        <v>12.775380321640109</v>
      </c>
      <c r="BR21" s="42">
        <f>('CHUVA - Vetor de Impacto'!AN22/'Contribuição - CHUVA'!$BY21)*100</f>
        <v>3.0300009734973319</v>
      </c>
      <c r="BS21" s="42">
        <f>('CHUVA - Vetor de Impacto'!AO22/'Contribuição - CHUVA'!$BY21)*100</f>
        <v>3.3530435825203933</v>
      </c>
      <c r="BT21" s="42">
        <f>('CHUVA - Vetor de Impacto'!AP22/'Contribuição - CHUVA'!$BY21)*100</f>
        <v>9.1959830132158284</v>
      </c>
      <c r="BU21" s="42">
        <f>('CHUVA - Vetor de Impacto'!AQ22/'Contribuição - CHUVA'!$BY21)*100</f>
        <v>7.105897842978032</v>
      </c>
      <c r="BV21" s="42">
        <f>('CHUVA - Vetor de Impacto'!AR22/'Contribuição - CHUVA'!$BY21)*100</f>
        <v>11.313789849533681</v>
      </c>
      <c r="BW21" s="42">
        <f>('CHUVA - Vetor de Impacto'!AS22/'Contribuição - CHUVA'!$BY21)*100</f>
        <v>12.369007934733739</v>
      </c>
      <c r="BX21" s="42">
        <f>('CHUVA - Vetor de Impacto'!AT22/'Contribuição - CHUVA'!$BY21)*100</f>
        <v>5.1850760483064349</v>
      </c>
      <c r="BY21" s="77">
        <f>SUM('CHUVA - Vetor de Impacto'!AH22:AT22)</f>
        <v>7.607642041147999</v>
      </c>
      <c r="BZ21" s="77">
        <f t="shared" si="3"/>
        <v>100</v>
      </c>
      <c r="CA21" s="42">
        <f>('SECA - Vetor de Impacto'!AU22/'Contribuição - CHUVA'!$CI21)*100</f>
        <v>5.4473154447065717</v>
      </c>
      <c r="CB21" s="42">
        <f>('SECA - Vetor de Impacto'!AV22/'Contribuição - CHUVA'!$CI21)*100</f>
        <v>0</v>
      </c>
      <c r="CC21" s="42">
        <f>('SECA - Vetor de Impacto'!AW22/'Contribuição - CHUVA'!$CI21)*100</f>
        <v>0</v>
      </c>
      <c r="CD21" s="42">
        <f>('SECA - Vetor de Impacto'!AX22/'Contribuição - CHUVA'!$CI21)*100</f>
        <v>22.062871230386875</v>
      </c>
      <c r="CE21" s="42">
        <f>('SECA - Vetor de Impacto'!AY22/'Contribuição - CHUVA'!$CI21)*100</f>
        <v>22.062871230386875</v>
      </c>
      <c r="CF21" s="42">
        <f>('SECA - Vetor de Impacto'!AZ22/'Contribuição - CHUVA'!$CI21)*100</f>
        <v>22.062871230386875</v>
      </c>
      <c r="CG21" s="42">
        <f>('SECA - Vetor de Impacto'!BA22/'Contribuição - CHUVA'!$CI21)*100</f>
        <v>11.950721916459555</v>
      </c>
      <c r="CH21" s="42">
        <f>('SECA - Vetor de Impacto'!BB22/'Contribuição - CHUVA'!$CI21)*100</f>
        <v>16.41334894767326</v>
      </c>
      <c r="CI21" s="77">
        <f>SUM('CHUVA - Vetor de Impacto'!AU22:BB22)</f>
        <v>4.5325016384209977</v>
      </c>
      <c r="CJ21" s="77">
        <f t="shared" si="4"/>
        <v>100.00000000000001</v>
      </c>
    </row>
    <row r="22" spans="1:88" x14ac:dyDescent="0.25">
      <c r="A22" s="34" t="s">
        <v>909</v>
      </c>
      <c r="B22" s="34" t="s">
        <v>910</v>
      </c>
      <c r="C22" s="78">
        <v>1.3133713554715101</v>
      </c>
      <c r="D22" s="78">
        <v>0</v>
      </c>
      <c r="E22" s="78">
        <v>6.4362452613438306</v>
      </c>
      <c r="F22" s="78">
        <v>6.4362452613438306</v>
      </c>
      <c r="G22" s="78">
        <v>6.4362452613438306</v>
      </c>
      <c r="H22" s="78">
        <v>0</v>
      </c>
      <c r="I22" s="78">
        <v>3.7544764024505675</v>
      </c>
      <c r="J22" s="78">
        <v>4.8083898785331511</v>
      </c>
      <c r="K22" s="78">
        <v>2.9255660278835545</v>
      </c>
      <c r="L22" s="78">
        <v>4.0406139916973851</v>
      </c>
      <c r="M22" s="78">
        <v>4.544394996974698</v>
      </c>
      <c r="N22" s="78">
        <v>5.1381479121396447</v>
      </c>
      <c r="O22" s="78">
        <v>0.13694138853923027</v>
      </c>
      <c r="P22" s="78">
        <v>2.5476804159485993</v>
      </c>
      <c r="Q22" s="78">
        <v>4.1630408104190142</v>
      </c>
      <c r="R22" s="78">
        <v>2.2565923762367448</v>
      </c>
      <c r="S22" s="78">
        <v>4.0479630216873872</v>
      </c>
      <c r="T22" s="78">
        <v>4.3635561093856472</v>
      </c>
      <c r="U22" s="78">
        <v>1.4799644289999305</v>
      </c>
      <c r="V22" s="78">
        <v>4.4727706478236087</v>
      </c>
      <c r="W22" s="78">
        <v>4.9107054542829847</v>
      </c>
      <c r="X22" s="78">
        <v>2.7079138842094967</v>
      </c>
      <c r="Y22" s="78">
        <v>3.3924453171637463</v>
      </c>
      <c r="Z22" s="78">
        <v>4.6874953756948026</v>
      </c>
      <c r="AA22" s="78">
        <v>5.1279987407305603</v>
      </c>
      <c r="AB22" s="78">
        <v>5.477887252886541</v>
      </c>
      <c r="AC22" s="78">
        <v>4.3933484268096965</v>
      </c>
      <c r="AD22" s="74">
        <f t="shared" si="0"/>
        <v>100.00000000000001</v>
      </c>
      <c r="AF22" s="42">
        <f>('CHUVA - Vetor de Impacto'!AH23/'Contribuição - CHUVA'!$BA22)*100</f>
        <v>4.9976030424582154</v>
      </c>
      <c r="AG22" s="42">
        <f>('CHUVA - Vetor de Impacto'!AI23/'Contribuição - CHUVA'!$BA22)*100</f>
        <v>2.902749687107506</v>
      </c>
      <c r="AH22" s="42">
        <f>('CHUVA - Vetor de Impacto'!AJ23/'Contribuição - CHUVA'!$BA22)*100</f>
        <v>6.2382241928021092</v>
      </c>
      <c r="AI22" s="42">
        <f>('CHUVA - Vetor de Impacto'!AK23/'Contribuição - CHUVA'!$BA22)*100</f>
        <v>5.6425178173066968</v>
      </c>
      <c r="AJ22" s="42">
        <f>('CHUVA - Vetor de Impacto'!AL23/'Contribuição - CHUVA'!$BA22)*100</f>
        <v>1.7837653690912094</v>
      </c>
      <c r="AK22" s="42">
        <f>('CHUVA - Vetor de Impacto'!AM23/'Contribuição - CHUVA'!$BA22)*100</f>
        <v>6.0273414628752349</v>
      </c>
      <c r="AL22" s="42">
        <f>('CHUVA - Vetor de Impacto'!AN23/'Contribuição - CHUVA'!$BA22)*100</f>
        <v>2.3384649247023028</v>
      </c>
      <c r="AM22" s="42">
        <f>('CHUVA - Vetor de Impacto'!AO23/'Contribuição - CHUVA'!$BA22)*100</f>
        <v>4.6896403547048209</v>
      </c>
      <c r="AN22" s="42">
        <f>('CHUVA - Vetor de Impacto'!AP23/'Contribuição - CHUVA'!$BA22)*100</f>
        <v>3.7777269566585852</v>
      </c>
      <c r="AO22" s="42">
        <f>('CHUVA - Vetor de Impacto'!AQ23/'Contribuição - CHUVA'!$BA22)*100</f>
        <v>5.8390563088242855</v>
      </c>
      <c r="AP22" s="42">
        <f>('CHUVA - Vetor de Impacto'!AR23/'Contribuição - CHUVA'!$BA22)*100</f>
        <v>5.3918552951126015</v>
      </c>
      <c r="AQ22" s="42">
        <f>('CHUVA - Vetor de Impacto'!AS23/'Contribuição - CHUVA'!$BA22)*100</f>
        <v>6.4453567648155072</v>
      </c>
      <c r="AR22" s="42">
        <f>('CHUVA - Vetor de Impacto'!AT23/'Contribuição - CHUVA'!$BA22)*100</f>
        <v>4.3412708599674836</v>
      </c>
      <c r="AS22" s="42">
        <f>('CHUVA - Vetor de Impacto'!AU23/'Contribuição - CHUVA'!$BA22)*100</f>
        <v>0.46725327293867153</v>
      </c>
      <c r="AT22" s="42">
        <f>('CHUVA - Vetor de Impacto'!AV23/'Contribuição - CHUVA'!$BA22)*100</f>
        <v>7.535520965392613</v>
      </c>
      <c r="AU22" s="42">
        <f>('CHUVA - Vetor de Impacto'!AW23/'Contribuição - CHUVA'!$BA22)*100</f>
        <v>0</v>
      </c>
      <c r="AV22" s="42">
        <f>('CHUVA - Vetor de Impacto'!AX23/'Contribuição - CHUVA'!$BA22)*100</f>
        <v>7.535520965392613</v>
      </c>
      <c r="AW22" s="42">
        <f>('CHUVA - Vetor de Impacto'!AY23/'Contribuição - CHUVA'!$BA22)*100</f>
        <v>7.535520965392613</v>
      </c>
      <c r="AX22" s="42">
        <f>('CHUVA - Vetor de Impacto'!AZ23/'Contribuição - CHUVA'!$BA22)*100</f>
        <v>7.535520965392613</v>
      </c>
      <c r="AY22" s="42">
        <f>('CHUVA - Vetor de Impacto'!BA23/'Contribuição - CHUVA'!$BA22)*100</f>
        <v>2.1978602815728467</v>
      </c>
      <c r="AZ22" s="42">
        <f>('CHUVA - Vetor de Impacto'!BB23/'Contribuição - CHUVA'!$BA22)*100</f>
        <v>6.7772295474914728</v>
      </c>
      <c r="BA22" s="77">
        <f>SUM('CHUVA - Vetor de Impacto'!AH23:BB23)</f>
        <v>13.270482619484005</v>
      </c>
      <c r="BB22" s="77">
        <f t="shared" si="1"/>
        <v>99.999999999999972</v>
      </c>
      <c r="BC22" s="42">
        <f>('CHUVA - Vetor de Impacto'!BC23/'Contribuição - CHUVA'!$BI22)*100</f>
        <v>4.6205646413951911</v>
      </c>
      <c r="BD22" s="42">
        <f>('CHUVA - Vetor de Impacto'!BD23/'Contribuição - CHUVA'!$BI22)*100</f>
        <v>21.922913327070457</v>
      </c>
      <c r="BE22" s="42">
        <f>('CHUVA - Vetor de Impacto'!BE23/'Contribuição - CHUVA'!$BI22)*100</f>
        <v>17.141480901102028</v>
      </c>
      <c r="BF22" s="42">
        <f>('CHUVA - Vetor de Impacto'!BF23/'Contribuição - CHUVA'!$BI22)*100</f>
        <v>17.779631157215846</v>
      </c>
      <c r="BG22" s="42">
        <f>('CHUVA - Vetor de Impacto'!BG23/'Contribuição - CHUVA'!$BI22)*100</f>
        <v>17.39341461826114</v>
      </c>
      <c r="BH22" s="42">
        <f>('CHUVA - Vetor de Impacto'!BH23/'Contribuição - CHUVA'!$BI22)*100</f>
        <v>21.141995354955341</v>
      </c>
      <c r="BI22" s="77">
        <f>SUM('CHUVA - Vetor de Impacto'!BC23:BH23)</f>
        <v>3.5474418918752253</v>
      </c>
      <c r="BJ22" s="77">
        <f t="shared" si="2"/>
        <v>100.00000000000001</v>
      </c>
      <c r="BL22" s="42">
        <f>('CHUVA - Vetor de Impacto'!AH23/'Contribuição - CHUVA'!$BY22)*100</f>
        <v>8.2720444270966258</v>
      </c>
      <c r="BM22" s="42">
        <f>('CHUVA - Vetor de Impacto'!AI23/'Contribuição - CHUVA'!$BY22)*100</f>
        <v>4.8046381772417215</v>
      </c>
      <c r="BN22" s="42">
        <f>('CHUVA - Vetor de Impacto'!AJ23/'Contribuição - CHUVA'!$BY22)*100</f>
        <v>10.325523502095852</v>
      </c>
      <c r="BO22" s="42">
        <f>('CHUVA - Vetor de Impacto'!AK23/'Contribuição - CHUVA'!$BY22)*100</f>
        <v>9.3395088943452311</v>
      </c>
      <c r="BP22" s="42">
        <f>('CHUVA - Vetor de Impacto'!AL23/'Contribuição - CHUVA'!$BY22)*100</f>
        <v>2.9524926760451611</v>
      </c>
      <c r="BQ22" s="42">
        <f>('CHUVA - Vetor de Impacto'!AM23/'Contribuição - CHUVA'!$BY22)*100</f>
        <v>9.9764699065937013</v>
      </c>
      <c r="BR22" s="42">
        <f>('CHUVA - Vetor de Impacto'!AN23/'Contribuição - CHUVA'!$BY22)*100</f>
        <v>3.8706326981163692</v>
      </c>
      <c r="BS22" s="42">
        <f>('CHUVA - Vetor de Impacto'!AO23/'Contribuição - CHUVA'!$BY22)*100</f>
        <v>7.7623038547979677</v>
      </c>
      <c r="BT22" s="42">
        <f>('CHUVA - Vetor de Impacto'!AP23/'Contribuição - CHUVA'!$BY22)*100</f>
        <v>6.2529026322085333</v>
      </c>
      <c r="BU22" s="42">
        <f>('CHUVA - Vetor de Impacto'!AQ23/'Contribuição - CHUVA'!$BY22)*100</f>
        <v>9.6648198723592742</v>
      </c>
      <c r="BV22" s="42">
        <f>('CHUVA - Vetor de Impacto'!AR23/'Contribuição - CHUVA'!$BY22)*100</f>
        <v>8.9246116921901439</v>
      </c>
      <c r="BW22" s="42">
        <f>('CHUVA - Vetor de Impacto'!AS23/'Contribuição - CHUVA'!$BY22)*100</f>
        <v>10.668369827311556</v>
      </c>
      <c r="BX22" s="42">
        <f>('CHUVA - Vetor de Impacto'!AT23/'Contribuição - CHUVA'!$BY22)*100</f>
        <v>7.1856818395978586</v>
      </c>
      <c r="BY22" s="77">
        <f>SUM('CHUVA - Vetor de Impacto'!AH23:AT23)</f>
        <v>8.0174381192606514</v>
      </c>
      <c r="BZ22" s="77">
        <f t="shared" si="3"/>
        <v>99.999999999999986</v>
      </c>
      <c r="CA22" s="42">
        <f>('SECA - Vetor de Impacto'!AU23/'Contribuição - CHUVA'!$CI22)*100</f>
        <v>1.1803967084546896</v>
      </c>
      <c r="CB22" s="42">
        <f>('SECA - Vetor de Impacto'!AV23/'Contribuição - CHUVA'!$CI22)*100</f>
        <v>19.036579643623448</v>
      </c>
      <c r="CC22" s="42">
        <f>('SECA - Vetor de Impacto'!AW23/'Contribuição - CHUVA'!$CI22)*100</f>
        <v>0</v>
      </c>
      <c r="CD22" s="42">
        <f>('SECA - Vetor de Impacto'!AX23/'Contribuição - CHUVA'!$CI22)*100</f>
        <v>19.036579643623448</v>
      </c>
      <c r="CE22" s="42">
        <f>('SECA - Vetor de Impacto'!AY23/'Contribuição - CHUVA'!$CI22)*100</f>
        <v>19.036579643623448</v>
      </c>
      <c r="CF22" s="42">
        <f>('SECA - Vetor de Impacto'!AZ23/'Contribuição - CHUVA'!$CI22)*100</f>
        <v>19.036579643623448</v>
      </c>
      <c r="CG22" s="42">
        <f>('SECA - Vetor de Impacto'!BA23/'Contribuição - CHUVA'!$CI22)*100</f>
        <v>5.5523357293901761</v>
      </c>
      <c r="CH22" s="42">
        <f>('SECA - Vetor de Impacto'!BB23/'Contribuição - CHUVA'!$CI22)*100</f>
        <v>17.120948987661347</v>
      </c>
      <c r="CI22" s="77">
        <f>SUM('CHUVA - Vetor de Impacto'!AU23:BB23)</f>
        <v>5.2530445002233535</v>
      </c>
      <c r="CJ22" s="77">
        <f t="shared" si="4"/>
        <v>100.00000000000001</v>
      </c>
    </row>
    <row r="23" spans="1:88" x14ac:dyDescent="0.25">
      <c r="A23" s="34" t="s">
        <v>911</v>
      </c>
      <c r="B23" s="34" t="s">
        <v>912</v>
      </c>
      <c r="C23" s="78">
        <v>0.84107451426156998</v>
      </c>
      <c r="D23" s="78">
        <v>6.4313197771552728</v>
      </c>
      <c r="E23" s="78">
        <v>6.4313197771552728</v>
      </c>
      <c r="F23" s="78">
        <v>4.2875465181035155</v>
      </c>
      <c r="G23" s="78">
        <v>6.4313197771552728</v>
      </c>
      <c r="H23" s="78">
        <v>0</v>
      </c>
      <c r="I23" s="78">
        <v>5.0914614902479247</v>
      </c>
      <c r="J23" s="78">
        <v>3.5334699404586254</v>
      </c>
      <c r="K23" s="78">
        <v>2.9587614401788684</v>
      </c>
      <c r="L23" s="78">
        <v>4.252450243669033</v>
      </c>
      <c r="M23" s="78">
        <v>4.6937716207079871</v>
      </c>
      <c r="N23" s="78">
        <v>2.6089897123184964</v>
      </c>
      <c r="O23" s="78">
        <v>1.2315293190297341</v>
      </c>
      <c r="P23" s="78">
        <v>1.2058724582166132</v>
      </c>
      <c r="Q23" s="78">
        <v>5.5248802595960225</v>
      </c>
      <c r="R23" s="78">
        <v>0.60767354576586141</v>
      </c>
      <c r="S23" s="78">
        <v>3.5000271365890834</v>
      </c>
      <c r="T23" s="78">
        <v>3.7237030065672019</v>
      </c>
      <c r="U23" s="78">
        <v>0.39770885155303437</v>
      </c>
      <c r="V23" s="78">
        <v>6.338155381698539</v>
      </c>
      <c r="W23" s="78">
        <v>2.1118659361263368</v>
      </c>
      <c r="X23" s="78">
        <v>2.644967764480803</v>
      </c>
      <c r="Y23" s="78">
        <v>3.1124777023886585</v>
      </c>
      <c r="Z23" s="78">
        <v>5.4285952365828463</v>
      </c>
      <c r="AA23" s="78">
        <v>4.9626218086100957</v>
      </c>
      <c r="AB23" s="78">
        <v>5.8205620402807563</v>
      </c>
      <c r="AC23" s="78">
        <v>5.8278747411025709</v>
      </c>
      <c r="AD23" s="74">
        <f t="shared" si="0"/>
        <v>99.999999999999986</v>
      </c>
      <c r="AF23" s="42">
        <f>('CHUVA - Vetor de Impacto'!AH24/'Contribuição - CHUVA'!$BA23)*100</f>
        <v>5.6988447731177443</v>
      </c>
      <c r="AG23" s="42">
        <f>('CHUVA - Vetor de Impacto'!AI24/'Contribuição - CHUVA'!$BA23)*100</f>
        <v>2.4881538261348091</v>
      </c>
      <c r="AH23" s="42">
        <f>('CHUVA - Vetor de Impacto'!AJ24/'Contribuição - CHUVA'!$BA23)*100</f>
        <v>4.7388670900634393</v>
      </c>
      <c r="AI23" s="42">
        <f>('CHUVA - Vetor de Impacto'!AK24/'Contribuição - CHUVA'!$BA23)*100</f>
        <v>5.0156352181883284</v>
      </c>
      <c r="AJ23" s="42">
        <f>('CHUVA - Vetor de Impacto'!AL24/'Contribuição - CHUVA'!$BA23)*100</f>
        <v>2.4203309491782146</v>
      </c>
      <c r="AK23" s="42">
        <f>('CHUVA - Vetor de Impacto'!AM24/'Contribuição - CHUVA'!$BA23)*100</f>
        <v>4.3408141997112271</v>
      </c>
      <c r="AL23" s="42">
        <f>('CHUVA - Vetor de Impacto'!AN24/'Contribuição - CHUVA'!$BA23)*100</f>
        <v>3.4613668172975962</v>
      </c>
      <c r="AM23" s="42">
        <f>('CHUVA - Vetor de Impacto'!AO24/'Contribuição - CHUVA'!$BA23)*100</f>
        <v>3.6557235791068328</v>
      </c>
      <c r="AN23" s="42">
        <f>('CHUVA - Vetor de Impacto'!AP24/'Contribuição - CHUVA'!$BA23)*100</f>
        <v>4.4879904626416867</v>
      </c>
      <c r="AO23" s="42">
        <f>('CHUVA - Vetor de Impacto'!AQ24/'Contribuição - CHUVA'!$BA23)*100</f>
        <v>4.7723437276082361</v>
      </c>
      <c r="AP23" s="42">
        <f>('CHUVA - Vetor de Impacto'!AR24/'Contribuição - CHUVA'!$BA23)*100</f>
        <v>5.0820706255155033</v>
      </c>
      <c r="AQ23" s="42">
        <f>('CHUVA - Vetor de Impacto'!AS24/'Contribuição - CHUVA'!$BA23)*100</f>
        <v>6.7941621209003547</v>
      </c>
      <c r="AR23" s="42">
        <f>('CHUVA - Vetor de Impacto'!AT24/'Contribuição - CHUVA'!$BA23)*100</f>
        <v>5.6155872237948028</v>
      </c>
      <c r="AS23" s="42">
        <f>('CHUVA - Vetor de Impacto'!AU24/'Contribuição - CHUVA'!$BA23)*100</f>
        <v>0.61951548861340022</v>
      </c>
      <c r="AT23" s="42">
        <f>('CHUVA - Vetor de Impacto'!AV24/'Contribuição - CHUVA'!$BA23)*100</f>
        <v>0</v>
      </c>
      <c r="AU23" s="42">
        <f>('CHUVA - Vetor de Impacto'!AW24/'Contribuição - CHUVA'!$BA23)*100</f>
        <v>7.8501462628584733</v>
      </c>
      <c r="AV23" s="42">
        <f>('CHUVA - Vetor de Impacto'!AX24/'Contribuição - CHUVA'!$BA23)*100</f>
        <v>7.8501462628584733</v>
      </c>
      <c r="AW23" s="42">
        <f>('CHUVA - Vetor de Impacto'!AY24/'Contribuição - CHUVA'!$BA23)*100</f>
        <v>7.8501462628584733</v>
      </c>
      <c r="AX23" s="42">
        <f>('CHUVA - Vetor de Impacto'!AZ24/'Contribuição - CHUVA'!$BA23)*100</f>
        <v>7.8501462628584733</v>
      </c>
      <c r="AY23" s="42">
        <f>('CHUVA - Vetor de Impacto'!BA24/'Contribuição - CHUVA'!$BA23)*100</f>
        <v>4.2521625590483394</v>
      </c>
      <c r="AZ23" s="42">
        <f>('CHUVA - Vetor de Impacto'!BB24/'Contribuição - CHUVA'!$BA23)*100</f>
        <v>5.1558462876455922</v>
      </c>
      <c r="BA23" s="77">
        <f>SUM('CHUVA - Vetor de Impacto'!AH24:BB24)</f>
        <v>12.738616154597228</v>
      </c>
      <c r="BB23" s="77">
        <f t="shared" si="1"/>
        <v>100.00000000000001</v>
      </c>
      <c r="BC23" s="42">
        <f>('CHUVA - Vetor de Impacto'!BC24/'Contribuição - CHUVA'!$BI23)*100</f>
        <v>10.942702525116189</v>
      </c>
      <c r="BD23" s="42">
        <f>('CHUVA - Vetor de Impacto'!BD24/'Contribuição - CHUVA'!$BI23)*100</f>
        <v>17.576832688856125</v>
      </c>
      <c r="BE23" s="42">
        <f>('CHUVA - Vetor de Impacto'!BE24/'Contribuição - CHUVA'!$BI23)*100</f>
        <v>24.292981036598619</v>
      </c>
      <c r="BF23" s="42">
        <f>('CHUVA - Vetor de Impacto'!BF24/'Contribuição - CHUVA'!$BI23)*100</f>
        <v>21.677496946230367</v>
      </c>
      <c r="BG23" s="42">
        <f>('CHUVA - Vetor de Impacto'!BG24/'Contribuição - CHUVA'!$BI23)*100</f>
        <v>10.048482492233015</v>
      </c>
      <c r="BH23" s="42">
        <f>('CHUVA - Vetor de Impacto'!BH24/'Contribuição - CHUVA'!$BI23)*100</f>
        <v>15.461504310965676</v>
      </c>
      <c r="BI23" s="77">
        <f>SUM('CHUVA - Vetor de Impacto'!BC24:BH24)</f>
        <v>2.9643514894490064</v>
      </c>
      <c r="BJ23" s="77">
        <f t="shared" si="2"/>
        <v>100</v>
      </c>
      <c r="BL23" s="42">
        <f>('CHUVA - Vetor de Impacto'!AH24/'Contribuição - CHUVA'!$BY23)*100</f>
        <v>9.7296582258994206</v>
      </c>
      <c r="BM23" s="42">
        <f>('CHUVA - Vetor de Impacto'!AI24/'Contribuição - CHUVA'!$BY23)*100</f>
        <v>4.2480339973379166</v>
      </c>
      <c r="BN23" s="42">
        <f>('CHUVA - Vetor de Impacto'!AJ24/'Contribuição - CHUVA'!$BY23)*100</f>
        <v>8.0906848668304949</v>
      </c>
      <c r="BO23" s="42">
        <f>('CHUVA - Vetor de Impacto'!AK24/'Contribuição - CHUVA'!$BY23)*100</f>
        <v>8.5632120897476209</v>
      </c>
      <c r="BP23" s="42">
        <f>('CHUVA - Vetor de Impacto'!AL24/'Contribuição - CHUVA'!$BY23)*100</f>
        <v>4.1322397550034511</v>
      </c>
      <c r="BQ23" s="42">
        <f>('CHUVA - Vetor de Impacto'!AM24/'Contribuição - CHUVA'!$BY23)*100</f>
        <v>7.4110877321221498</v>
      </c>
      <c r="BR23" s="42">
        <f>('CHUVA - Vetor de Impacto'!AN24/'Contribuição - CHUVA'!$BY23)*100</f>
        <v>5.9096040456547163</v>
      </c>
      <c r="BS23" s="42">
        <f>('CHUVA - Vetor de Impacto'!AO24/'Contribuição - CHUVA'!$BY23)*100</f>
        <v>6.2414300457620797</v>
      </c>
      <c r="BT23" s="42">
        <f>('CHUVA - Vetor de Impacto'!AP24/'Contribuição - CHUVA'!$BY23)*100</f>
        <v>7.6623622964046012</v>
      </c>
      <c r="BU23" s="42">
        <f>('CHUVA - Vetor de Impacto'!AQ24/'Contribuição - CHUVA'!$BY23)*100</f>
        <v>8.1478396507964721</v>
      </c>
      <c r="BV23" s="42">
        <f>('CHUVA - Vetor de Impacto'!AR24/'Contribuição - CHUVA'!$BY23)*100</f>
        <v>8.6766375001818474</v>
      </c>
      <c r="BW23" s="42">
        <f>('CHUVA - Vetor de Impacto'!AS24/'Contribuição - CHUVA'!$BY23)*100</f>
        <v>11.599697482468452</v>
      </c>
      <c r="BX23" s="42">
        <f>('CHUVA - Vetor de Impacto'!AT24/'Contribuição - CHUVA'!$BY23)*100</f>
        <v>9.5875123117907606</v>
      </c>
      <c r="BY23" s="77">
        <f>SUM('CHUVA - Vetor de Impacto'!AH24:AT24)</f>
        <v>7.4612483197136008</v>
      </c>
      <c r="BZ23" s="77">
        <f t="shared" si="3"/>
        <v>100</v>
      </c>
      <c r="CA23" s="42">
        <f>('SECA - Vetor de Impacto'!AU24/'Contribuição - CHUVA'!$CI23)*100</f>
        <v>1.4953988916802268</v>
      </c>
      <c r="CB23" s="42">
        <f>('SECA - Vetor de Impacto'!AV24/'Contribuição - CHUVA'!$CI23)*100</f>
        <v>0</v>
      </c>
      <c r="CC23" s="42">
        <f>('SECA - Vetor de Impacto'!AW24/'Contribuição - CHUVA'!$CI23)*100</f>
        <v>18.94884024171969</v>
      </c>
      <c r="CD23" s="42">
        <f>('SECA - Vetor de Impacto'!AX24/'Contribuição - CHUVA'!$CI23)*100</f>
        <v>18.94884024171969</v>
      </c>
      <c r="CE23" s="42">
        <f>('SECA - Vetor de Impacto'!AY24/'Contribuição - CHUVA'!$CI23)*100</f>
        <v>18.94884024171969</v>
      </c>
      <c r="CF23" s="42">
        <f>('SECA - Vetor de Impacto'!AZ24/'Contribuição - CHUVA'!$CI23)*100</f>
        <v>18.94884024171969</v>
      </c>
      <c r="CG23" s="42">
        <f>('SECA - Vetor de Impacto'!BA24/'Contribuição - CHUVA'!$CI23)*100</f>
        <v>10.263955130931498</v>
      </c>
      <c r="CH23" s="42">
        <f>('SECA - Vetor de Impacto'!BB24/'Contribuição - CHUVA'!$CI23)*100</f>
        <v>12.445285010509519</v>
      </c>
      <c r="CI23" s="77">
        <f>SUM('CHUVA - Vetor de Impacto'!AU24:BB24)</f>
        <v>5.2773678348836279</v>
      </c>
      <c r="CJ23" s="77">
        <f t="shared" si="4"/>
        <v>100.00000000000001</v>
      </c>
    </row>
    <row r="24" spans="1:88" x14ac:dyDescent="0.25">
      <c r="A24" s="34" t="s">
        <v>913</v>
      </c>
      <c r="B24" s="34" t="s">
        <v>914</v>
      </c>
      <c r="C24" s="78">
        <v>0.40923405049152645</v>
      </c>
      <c r="D24" s="78">
        <v>0</v>
      </c>
      <c r="E24" s="78">
        <v>0</v>
      </c>
      <c r="F24" s="78">
        <v>4.8398747038130017</v>
      </c>
      <c r="G24" s="78">
        <v>7.2598120557195021</v>
      </c>
      <c r="H24" s="78">
        <v>7.2598120557195021</v>
      </c>
      <c r="I24" s="78">
        <v>3.3274138588714375</v>
      </c>
      <c r="J24" s="78">
        <v>3.8158041802299283</v>
      </c>
      <c r="K24" s="78">
        <v>1.8599518489859863</v>
      </c>
      <c r="L24" s="78">
        <v>4.543889943141445</v>
      </c>
      <c r="M24" s="78">
        <v>4.5554293594579445</v>
      </c>
      <c r="N24" s="78">
        <v>4.1715066399460845</v>
      </c>
      <c r="O24" s="78">
        <v>3.3982098984218951</v>
      </c>
      <c r="P24" s="78">
        <v>4.0836442813422185</v>
      </c>
      <c r="Q24" s="78">
        <v>5.1226546433952249</v>
      </c>
      <c r="R24" s="78">
        <v>2.1464242021462003</v>
      </c>
      <c r="S24" s="78">
        <v>5.2474935790412447</v>
      </c>
      <c r="T24" s="78">
        <v>5.6887570860344407</v>
      </c>
      <c r="U24" s="78">
        <v>1.3647047807988995</v>
      </c>
      <c r="V24" s="78">
        <v>3.0190632119165954</v>
      </c>
      <c r="W24" s="78">
        <v>1.6734710952625971</v>
      </c>
      <c r="X24" s="78">
        <v>1.2368823190056903</v>
      </c>
      <c r="Y24" s="78">
        <v>3.3472784969959148</v>
      </c>
      <c r="Z24" s="78">
        <v>5.5385450256151936</v>
      </c>
      <c r="AA24" s="78">
        <v>5.1206703035309813</v>
      </c>
      <c r="AB24" s="78">
        <v>6.2448510217028801</v>
      </c>
      <c r="AC24" s="78">
        <v>4.7246213584136569</v>
      </c>
      <c r="AD24" s="74">
        <f t="shared" si="0"/>
        <v>99.999999999999986</v>
      </c>
      <c r="AF24" s="42">
        <f>('CHUVA - Vetor de Impacto'!AH25/'Contribuição - CHUVA'!$BA24)*100</f>
        <v>4.9634622051552491</v>
      </c>
      <c r="AG24" s="42">
        <f>('CHUVA - Vetor de Impacto'!AI25/'Contribuição - CHUVA'!$BA24)*100</f>
        <v>2.9961495803234079</v>
      </c>
      <c r="AH24" s="42">
        <f>('CHUVA - Vetor de Impacto'!AJ25/'Contribuição - CHUVA'!$BA24)*100</f>
        <v>4.1576936938529467</v>
      </c>
      <c r="AI24" s="42">
        <f>('CHUVA - Vetor de Impacto'!AK25/'Contribuição - CHUVA'!$BA24)*100</f>
        <v>3.7520330674625355</v>
      </c>
      <c r="AJ24" s="42">
        <f>('CHUVA - Vetor de Impacto'!AL25/'Contribuição - CHUVA'!$BA24)*100</f>
        <v>1.5504948498323381</v>
      </c>
      <c r="AK24" s="42">
        <f>('CHUVA - Vetor de Impacto'!AM25/'Contribuição - CHUVA'!$BA24)*100</f>
        <v>3.6645980012787986</v>
      </c>
      <c r="AL24" s="42">
        <f>('CHUVA - Vetor de Impacto'!AN25/'Contribuição - CHUVA'!$BA24)*100</f>
        <v>1.8385071036410701</v>
      </c>
      <c r="AM24" s="42">
        <f>('CHUVA - Vetor de Impacto'!AO25/'Contribuição - CHUVA'!$BA24)*100</f>
        <v>3.3923898125226106</v>
      </c>
      <c r="AN24" s="42">
        <f>('CHUVA - Vetor de Impacto'!AP25/'Contribuição - CHUVA'!$BA24)*100</f>
        <v>3.487566538040813</v>
      </c>
      <c r="AO24" s="42">
        <f>('CHUVA - Vetor de Impacto'!AQ25/'Contribuição - CHUVA'!$BA24)*100</f>
        <v>6.0569727398475699</v>
      </c>
      <c r="AP24" s="42">
        <f>('CHUVA - Vetor de Impacto'!AR25/'Contribuição - CHUVA'!$BA24)*100</f>
        <v>6.9685104128093238</v>
      </c>
      <c r="AQ24" s="42">
        <f>('CHUVA - Vetor de Impacto'!AS25/'Contribuição - CHUVA'!$BA24)*100</f>
        <v>7.1562404395125565</v>
      </c>
      <c r="AR24" s="42">
        <f>('CHUVA - Vetor de Impacto'!AT25/'Contribuição - CHUVA'!$BA24)*100</f>
        <v>6.2229095400155057</v>
      </c>
      <c r="AS24" s="42">
        <f>('CHUVA - Vetor de Impacto'!AU25/'Contribuição - CHUVA'!$BA24)*100</f>
        <v>9.1455125025480907E-2</v>
      </c>
      <c r="AT24" s="42">
        <f>('CHUVA - Vetor de Impacto'!AV25/'Contribuição - CHUVA'!$BA24)*100</f>
        <v>7.3746087179632465</v>
      </c>
      <c r="AU24" s="42">
        <f>('CHUVA - Vetor de Impacto'!AW25/'Contribuição - CHUVA'!$BA24)*100</f>
        <v>7.3746087179632465</v>
      </c>
      <c r="AV24" s="42">
        <f>('CHUVA - Vetor de Impacto'!AX25/'Contribuição - CHUVA'!$BA24)*100</f>
        <v>2.4582029059877493</v>
      </c>
      <c r="AW24" s="42">
        <f>('CHUVA - Vetor de Impacto'!AY25/'Contribuição - CHUVA'!$BA24)*100</f>
        <v>7.3746087179632465</v>
      </c>
      <c r="AX24" s="42">
        <f>('CHUVA - Vetor de Impacto'!AZ25/'Contribuição - CHUVA'!$BA24)*100</f>
        <v>7.3746087179632465</v>
      </c>
      <c r="AY24" s="42">
        <f>('CHUVA - Vetor de Impacto'!BA25/'Contribuição - CHUVA'!$BA24)*100</f>
        <v>6.1455072649693712</v>
      </c>
      <c r="AZ24" s="42">
        <f>('CHUVA - Vetor de Impacto'!BB25/'Contribuição - CHUVA'!$BA24)*100</f>
        <v>5.5988718478696722</v>
      </c>
      <c r="BA24" s="77">
        <f>SUM('CHUVA - Vetor de Impacto'!AH25:BB25)</f>
        <v>13.560041464493924</v>
      </c>
      <c r="BB24" s="77">
        <f t="shared" si="1"/>
        <v>99.999999999999972</v>
      </c>
      <c r="BC24" s="42">
        <f>('CHUVA - Vetor de Impacto'!BC25/'Contribuição - CHUVA'!$BI24)*100</f>
        <v>12.919754804215868</v>
      </c>
      <c r="BD24" s="42">
        <f>('CHUVA - Vetor de Impacto'!BD25/'Contribuição - CHUVA'!$BI24)*100</f>
        <v>25.834764931676652</v>
      </c>
      <c r="BE24" s="42">
        <f>('CHUVA - Vetor de Impacto'!BE25/'Contribuição - CHUVA'!$BI24)*100</f>
        <v>25.010011550276413</v>
      </c>
      <c r="BF24" s="42">
        <f>('CHUVA - Vetor de Impacto'!BF25/'Contribuição - CHUVA'!$BI24)*100</f>
        <v>17.927670269201503</v>
      </c>
      <c r="BG24" s="42">
        <f>('CHUVA - Vetor de Impacto'!BG25/'Contribuição - CHUVA'!$BI24)*100</f>
        <v>11.739351674418948</v>
      </c>
      <c r="BH24" s="42">
        <f>('CHUVA - Vetor de Impacto'!BH25/'Contribuição - CHUVA'!$BI24)*100</f>
        <v>6.5684467702106009</v>
      </c>
      <c r="BI24" s="77">
        <f>SUM('CHUVA - Vetor de Impacto'!BC25:BH25)</f>
        <v>2.5373832276838706</v>
      </c>
      <c r="BJ24" s="77">
        <f t="shared" si="2"/>
        <v>99.999999999999986</v>
      </c>
      <c r="BL24" s="42">
        <f>('CHUVA - Vetor de Impacto'!AH25/'Contribuição - CHUVA'!$BY24)*100</f>
        <v>8.830600425163901</v>
      </c>
      <c r="BM24" s="42">
        <f>('CHUVA - Vetor de Impacto'!AI25/'Contribuição - CHUVA'!$BY24)*100</f>
        <v>5.3305129895778016</v>
      </c>
      <c r="BN24" s="42">
        <f>('CHUVA - Vetor de Impacto'!AJ25/'Contribuição - CHUVA'!$BY24)*100</f>
        <v>7.3970406508798465</v>
      </c>
      <c r="BO24" s="42">
        <f>('CHUVA - Vetor de Impacto'!AK25/'Contribuição - CHUVA'!$BY24)*100</f>
        <v>6.6753212639255599</v>
      </c>
      <c r="BP24" s="42">
        <f>('CHUVA - Vetor de Impacto'!AL25/'Contribuição - CHUVA'!$BY24)*100</f>
        <v>2.7585181299301595</v>
      </c>
      <c r="BQ24" s="42">
        <f>('CHUVA - Vetor de Impacto'!AM25/'Contribuição - CHUVA'!$BY24)*100</f>
        <v>6.5197636912670216</v>
      </c>
      <c r="BR24" s="42">
        <f>('CHUVA - Vetor de Impacto'!AN25/'Contribuição - CHUVA'!$BY24)*100</f>
        <v>3.2709268127834727</v>
      </c>
      <c r="BS24" s="42">
        <f>('CHUVA - Vetor de Impacto'!AO25/'Contribuição - CHUVA'!$BY24)*100</f>
        <v>6.0354723542912225</v>
      </c>
      <c r="BT24" s="42">
        <f>('CHUVA - Vetor de Impacto'!AP25/'Contribuição - CHUVA'!$BY24)*100</f>
        <v>6.204803276556289</v>
      </c>
      <c r="BU24" s="42">
        <f>('CHUVA - Vetor de Impacto'!AQ25/'Contribuição - CHUVA'!$BY24)*100</f>
        <v>10.77608810965674</v>
      </c>
      <c r="BV24" s="42">
        <f>('CHUVA - Vetor de Impacto'!AR25/'Contribuição - CHUVA'!$BY24)*100</f>
        <v>12.397824033030657</v>
      </c>
      <c r="BW24" s="42">
        <f>('CHUVA - Vetor de Impacto'!AS25/'Contribuição - CHUVA'!$BY24)*100</f>
        <v>12.73181848792945</v>
      </c>
      <c r="BX24" s="42">
        <f>('CHUVA - Vetor de Impacto'!AT25/'Contribuição - CHUVA'!$BY24)*100</f>
        <v>11.071309775007867</v>
      </c>
      <c r="BY24" s="77">
        <f>SUM('CHUVA - Vetor de Impacto'!AH25:AT25)</f>
        <v>7.6217641008373915</v>
      </c>
      <c r="BZ24" s="77">
        <f t="shared" si="3"/>
        <v>99.999999999999986</v>
      </c>
      <c r="CA24" s="42">
        <f>('SECA - Vetor de Impacto'!AU25/'Contribuição - CHUVA'!$CI24)*100</f>
        <v>0.20883754859210152</v>
      </c>
      <c r="CB24" s="42">
        <f>('SECA - Vetor de Impacto'!AV25/'Contribuição - CHUVA'!$CI24)*100</f>
        <v>16.839900509198245</v>
      </c>
      <c r="CC24" s="42">
        <f>('SECA - Vetor de Impacto'!AW25/'Contribuição - CHUVA'!$CI24)*100</f>
        <v>16.839900509198245</v>
      </c>
      <c r="CD24" s="42">
        <f>('SECA - Vetor de Impacto'!AX25/'Contribuição - CHUVA'!$CI24)*100</f>
        <v>5.6133001697327494</v>
      </c>
      <c r="CE24" s="42">
        <f>('SECA - Vetor de Impacto'!AY25/'Contribuição - CHUVA'!$CI24)*100</f>
        <v>16.839900509198245</v>
      </c>
      <c r="CF24" s="42">
        <f>('SECA - Vetor de Impacto'!AZ25/'Contribuição - CHUVA'!$CI24)*100</f>
        <v>16.839900509198245</v>
      </c>
      <c r="CG24" s="42">
        <f>('SECA - Vetor de Impacto'!BA25/'Contribuição - CHUVA'!$CI24)*100</f>
        <v>14.033250424331866</v>
      </c>
      <c r="CH24" s="42">
        <f>('SECA - Vetor de Impacto'!BB25/'Contribuição - CHUVA'!$CI24)*100</f>
        <v>12.785009820550334</v>
      </c>
      <c r="CI24" s="77">
        <f>SUM('CHUVA - Vetor de Impacto'!AU25:BB25)</f>
        <v>5.93827736365653</v>
      </c>
      <c r="CJ24" s="77">
        <f t="shared" si="4"/>
        <v>100.00000000000003</v>
      </c>
    </row>
    <row r="25" spans="1:88" x14ac:dyDescent="0.25">
      <c r="A25" s="34" t="s">
        <v>915</v>
      </c>
      <c r="B25" s="34" t="s">
        <v>916</v>
      </c>
      <c r="C25" s="78">
        <v>0.10060031014846813</v>
      </c>
      <c r="D25" s="78">
        <v>0</v>
      </c>
      <c r="E25" s="78">
        <v>0</v>
      </c>
      <c r="F25" s="78">
        <v>4.5760243641892444</v>
      </c>
      <c r="G25" s="78">
        <v>6.8640365462838657</v>
      </c>
      <c r="H25" s="78">
        <v>6.8640365462838657</v>
      </c>
      <c r="I25" s="78">
        <v>3.432018273141932</v>
      </c>
      <c r="J25" s="78">
        <v>4.3540070095924621</v>
      </c>
      <c r="K25" s="78">
        <v>2.4014673316199771</v>
      </c>
      <c r="L25" s="78">
        <v>2.3171115117004795</v>
      </c>
      <c r="M25" s="78">
        <v>2.0375701049275952</v>
      </c>
      <c r="N25" s="78">
        <v>1.5999870670039198</v>
      </c>
      <c r="O25" s="78">
        <v>3.6510832692999293</v>
      </c>
      <c r="P25" s="78">
        <v>3.5750190345228465</v>
      </c>
      <c r="Q25" s="78">
        <v>2.2405281982008178</v>
      </c>
      <c r="R25" s="78">
        <v>4.8504889568113683</v>
      </c>
      <c r="S25" s="78">
        <v>3.3325518034967487</v>
      </c>
      <c r="T25" s="78">
        <v>3.4112433441277568</v>
      </c>
      <c r="U25" s="78">
        <v>1.0118926935297592</v>
      </c>
      <c r="V25" s="78">
        <v>6.3954885191246369</v>
      </c>
      <c r="W25" s="78">
        <v>5.1042891303249505</v>
      </c>
      <c r="X25" s="78">
        <v>5.5971296588959314</v>
      </c>
      <c r="Y25" s="78">
        <v>1.4304352181559932</v>
      </c>
      <c r="Z25" s="78">
        <v>5.9412085451058596</v>
      </c>
      <c r="AA25" s="78">
        <v>6.1541280927464106</v>
      </c>
      <c r="AB25" s="78">
        <v>6.3617191509762891</v>
      </c>
      <c r="AC25" s="78">
        <v>6.3959353197888733</v>
      </c>
      <c r="AD25" s="74">
        <f t="shared" si="0"/>
        <v>99.999999999999972</v>
      </c>
      <c r="AF25" s="42">
        <f>('CHUVA - Vetor de Impacto'!AH26/'Contribuição - CHUVA'!$BA25)*100</f>
        <v>5.6885368298130397</v>
      </c>
      <c r="AG25" s="42">
        <f>('CHUVA - Vetor de Impacto'!AI26/'Contribuição - CHUVA'!$BA25)*100</f>
        <v>3.107947388125984</v>
      </c>
      <c r="AH25" s="42">
        <f>('CHUVA - Vetor de Impacto'!AJ26/'Contribuição - CHUVA'!$BA25)*100</f>
        <v>6.4354574256269128</v>
      </c>
      <c r="AI25" s="42">
        <f>('CHUVA - Vetor de Impacto'!AK26/'Contribuição - CHUVA'!$BA25)*100</f>
        <v>6.2603722979840892</v>
      </c>
      <c r="AJ25" s="42">
        <f>('CHUVA - Vetor de Impacto'!AL26/'Contribuição - CHUVA'!$BA25)*100</f>
        <v>1.6345635258029911</v>
      </c>
      <c r="AK25" s="42">
        <f>('CHUVA - Vetor de Impacto'!AM26/'Contribuição - CHUVA'!$BA25)*100</f>
        <v>7.2072493117731149</v>
      </c>
      <c r="AL25" s="42">
        <f>('CHUVA - Vetor de Impacto'!AN26/'Contribuição - CHUVA'!$BA25)*100</f>
        <v>5.4030959649918877</v>
      </c>
      <c r="AM25" s="42">
        <f>('CHUVA - Vetor de Impacto'!AO26/'Contribuição - CHUVA'!$BA25)*100</f>
        <v>5.2525601249817075</v>
      </c>
      <c r="AN25" s="42">
        <f>('CHUVA - Vetor de Impacto'!AP26/'Contribuição - CHUVA'!$BA25)*100</f>
        <v>5.9164653860300103</v>
      </c>
      <c r="AO25" s="42">
        <f>('CHUVA - Vetor de Impacto'!AQ26/'Contribuição - CHUVA'!$BA25)*100</f>
        <v>5.4953328796739047</v>
      </c>
      <c r="AP25" s="42">
        <f>('CHUVA - Vetor de Impacto'!AR26/'Contribuição - CHUVA'!$BA25)*100</f>
        <v>5.4664079973847839</v>
      </c>
      <c r="AQ25" s="42">
        <f>('CHUVA - Vetor de Impacto'!AS26/'Contribuição - CHUVA'!$BA25)*100</f>
        <v>7.2493676709511501</v>
      </c>
      <c r="AR25" s="42">
        <f>('CHUVA - Vetor de Impacto'!AT26/'Contribuição - CHUVA'!$BA25)*100</f>
        <v>3.9755560044049725</v>
      </c>
      <c r="AS25" s="42">
        <f>('CHUVA - Vetor de Impacto'!AU26/'Contribuição - CHUVA'!$BA25)*100</f>
        <v>1.8262147413306895</v>
      </c>
      <c r="AT25" s="42">
        <f>('CHUVA - Vetor de Impacto'!AV26/'Contribuição - CHUVA'!$BA25)*100</f>
        <v>0</v>
      </c>
      <c r="AU25" s="42">
        <f>('CHUVA - Vetor de Impacto'!AW26/'Contribuição - CHUVA'!$BA25)*100</f>
        <v>0</v>
      </c>
      <c r="AV25" s="42">
        <f>('CHUVA - Vetor de Impacto'!AX26/'Contribuição - CHUVA'!$BA25)*100</f>
        <v>2.9667627757514965</v>
      </c>
      <c r="AW25" s="42">
        <f>('CHUVA - Vetor de Impacto'!AY26/'Contribuição - CHUVA'!$BA25)*100</f>
        <v>8.9002883272544882</v>
      </c>
      <c r="AX25" s="42">
        <f>('CHUVA - Vetor de Impacto'!AZ26/'Contribuição - CHUVA'!$BA25)*100</f>
        <v>8.9002883272544882</v>
      </c>
      <c r="AY25" s="42">
        <f>('CHUVA - Vetor de Impacto'!BA26/'Contribuição - CHUVA'!$BA25)*100</f>
        <v>4.0792988166583051</v>
      </c>
      <c r="AZ25" s="42">
        <f>('CHUVA - Vetor de Impacto'!BB26/'Contribuição - CHUVA'!$BA25)*100</f>
        <v>4.2342342042059746</v>
      </c>
      <c r="BA25" s="77">
        <f>SUM('CHUVA - Vetor de Impacto'!AH26:BB26)</f>
        <v>11.235591064368075</v>
      </c>
      <c r="BB25" s="77">
        <f t="shared" si="1"/>
        <v>99.999999999999986</v>
      </c>
      <c r="BC25" s="42">
        <f>('CHUVA - Vetor de Impacto'!BC26/'Contribuição - CHUVA'!$BI25)*100</f>
        <v>7.8463194476715614</v>
      </c>
      <c r="BD25" s="42">
        <f>('CHUVA - Vetor de Impacto'!BD26/'Contribuição - CHUVA'!$BI25)*100</f>
        <v>17.905771228838038</v>
      </c>
      <c r="BE25" s="42">
        <f>('CHUVA - Vetor de Impacto'!BE26/'Contribuição - CHUVA'!$BI25)*100</f>
        <v>24.508884397966661</v>
      </c>
      <c r="BF25" s="42">
        <f>('CHUVA - Vetor de Impacto'!BF26/'Contribuição - CHUVA'!$BI25)*100</f>
        <v>20.95520238974369</v>
      </c>
      <c r="BG25" s="42">
        <f>('CHUVA - Vetor de Impacto'!BG26/'Contribuição - CHUVA'!$BI25)*100</f>
        <v>13.29092675953564</v>
      </c>
      <c r="BH25" s="42">
        <f>('CHUVA - Vetor de Impacto'!BH26/'Contribuição - CHUVA'!$BI25)*100</f>
        <v>15.492895776244417</v>
      </c>
      <c r="BI25" s="77">
        <f>SUM('CHUVA - Vetor de Impacto'!BC26:BH26)</f>
        <v>3.3617558709194828</v>
      </c>
      <c r="BJ25" s="77">
        <f t="shared" si="2"/>
        <v>100</v>
      </c>
      <c r="BL25" s="42">
        <f>('CHUVA - Vetor de Impacto'!AH26/'Contribuição - CHUVA'!$BY25)*100</f>
        <v>8.233169797976565</v>
      </c>
      <c r="BM25" s="42">
        <f>('CHUVA - Vetor de Impacto'!AI26/'Contribuição - CHUVA'!$BY25)*100</f>
        <v>4.4982144504213375</v>
      </c>
      <c r="BN25" s="42">
        <f>('CHUVA - Vetor de Impacto'!AJ26/'Contribuição - CHUVA'!$BY25)*100</f>
        <v>9.3142077300353705</v>
      </c>
      <c r="BO25" s="42">
        <f>('CHUVA - Vetor de Impacto'!AK26/'Contribuição - CHUVA'!$BY25)*100</f>
        <v>9.0608023943383262</v>
      </c>
      <c r="BP25" s="42">
        <f>('CHUVA - Vetor de Impacto'!AL26/'Contribuição - CHUVA'!$BY25)*100</f>
        <v>2.3657470200395228</v>
      </c>
      <c r="BQ25" s="42">
        <f>('CHUVA - Vetor de Impacto'!AM26/'Contribuição - CHUVA'!$BY25)*100</f>
        <v>10.431242538360786</v>
      </c>
      <c r="BR25" s="42">
        <f>('CHUVA - Vetor de Impacto'!AN26/'Contribuição - CHUVA'!$BY25)*100</f>
        <v>7.8200436852937276</v>
      </c>
      <c r="BS25" s="42">
        <f>('CHUVA - Vetor de Impacto'!AO26/'Contribuição - CHUVA'!$BY25)*100</f>
        <v>7.6021691828400639</v>
      </c>
      <c r="BT25" s="42">
        <f>('CHUVA - Vetor de Impacto'!AP26/'Contribuição - CHUVA'!$BY25)*100</f>
        <v>8.5630568253940602</v>
      </c>
      <c r="BU25" s="42">
        <f>('CHUVA - Vetor de Impacto'!AQ26/'Contribuição - CHUVA'!$BY25)*100</f>
        <v>7.9535406112938496</v>
      </c>
      <c r="BV25" s="42">
        <f>('CHUVA - Vetor de Impacto'!AR26/'Contribuição - CHUVA'!$BY25)*100</f>
        <v>7.9116768641832165</v>
      </c>
      <c r="BW25" s="42">
        <f>('CHUVA - Vetor de Impacto'!AS26/'Contribuição - CHUVA'!$BY25)*100</f>
        <v>10.492201553499363</v>
      </c>
      <c r="BX25" s="42">
        <f>('CHUVA - Vetor de Impacto'!AT26/'Contribuição - CHUVA'!$BY25)*100</f>
        <v>5.7539273463238105</v>
      </c>
      <c r="BY25" s="77">
        <f>SUM('CHUVA - Vetor de Impacto'!AH26:AT26)</f>
        <v>7.7629971375161002</v>
      </c>
      <c r="BZ25" s="77">
        <f t="shared" si="3"/>
        <v>99.999999999999986</v>
      </c>
      <c r="CA25" s="42">
        <f>('SECA - Vetor de Impacto'!AU26/'Contribuição - CHUVA'!$CI25)*100</f>
        <v>5.9087248499317546</v>
      </c>
      <c r="CB25" s="42">
        <f>('SECA - Vetor de Impacto'!AV26/'Contribuição - CHUVA'!$CI25)*100</f>
        <v>0</v>
      </c>
      <c r="CC25" s="42">
        <f>('SECA - Vetor de Impacto'!AW26/'Contribuição - CHUVA'!$CI25)*100</f>
        <v>0</v>
      </c>
      <c r="CD25" s="42">
        <f>('SECA - Vetor de Impacto'!AX26/'Contribuição - CHUVA'!$CI25)*100</f>
        <v>9.5989724210429532</v>
      </c>
      <c r="CE25" s="42">
        <f>('SECA - Vetor de Impacto'!AY26/'Contribuição - CHUVA'!$CI25)*100</f>
        <v>28.796917263128851</v>
      </c>
      <c r="CF25" s="42">
        <f>('SECA - Vetor de Impacto'!AZ26/'Contribuição - CHUVA'!$CI25)*100</f>
        <v>28.796917263128851</v>
      </c>
      <c r="CG25" s="42">
        <f>('SECA - Vetor de Impacto'!BA26/'Contribuição - CHUVA'!$CI25)*100</f>
        <v>13.198587078934054</v>
      </c>
      <c r="CH25" s="42">
        <f>('SECA - Vetor de Impacto'!BB26/'Contribuição - CHUVA'!$CI25)*100</f>
        <v>13.699881123833535</v>
      </c>
      <c r="CI25" s="77">
        <f>SUM('CHUVA - Vetor de Impacto'!AU26:BB26)</f>
        <v>3.4725939268519732</v>
      </c>
      <c r="CJ25" s="77">
        <f t="shared" si="4"/>
        <v>100</v>
      </c>
    </row>
    <row r="26" spans="1:88" x14ac:dyDescent="0.25">
      <c r="A26" s="34" t="s">
        <v>917</v>
      </c>
      <c r="B26" s="34" t="s">
        <v>918</v>
      </c>
      <c r="C26" s="78">
        <v>0.35312358264591787</v>
      </c>
      <c r="D26" s="78">
        <v>0</v>
      </c>
      <c r="E26" s="78">
        <v>0</v>
      </c>
      <c r="F26" s="78">
        <v>6.3922575062638485</v>
      </c>
      <c r="G26" s="78">
        <v>6.3922575062638485</v>
      </c>
      <c r="H26" s="78">
        <v>6.3922575062638485</v>
      </c>
      <c r="I26" s="78">
        <v>2.9297846903709295</v>
      </c>
      <c r="J26" s="78">
        <v>4.4079583432681986</v>
      </c>
      <c r="K26" s="78">
        <v>3.1433001786999926</v>
      </c>
      <c r="L26" s="78">
        <v>5.1183033313583355</v>
      </c>
      <c r="M26" s="78">
        <v>4.6518271682608869</v>
      </c>
      <c r="N26" s="78">
        <v>4.0868330886628481</v>
      </c>
      <c r="O26" s="78">
        <v>2.9921205348469084</v>
      </c>
      <c r="P26" s="78">
        <v>3.5956448472734137</v>
      </c>
      <c r="Q26" s="78">
        <v>4.5903270666366254</v>
      </c>
      <c r="R26" s="78">
        <v>1.7469610960984456</v>
      </c>
      <c r="S26" s="78">
        <v>4.2103078298626633</v>
      </c>
      <c r="T26" s="78">
        <v>4.2176517444476964</v>
      </c>
      <c r="U26" s="78">
        <v>0.98392201723908657</v>
      </c>
      <c r="V26" s="78">
        <v>5.5156217114423258</v>
      </c>
      <c r="W26" s="78">
        <v>4.8890363922326854</v>
      </c>
      <c r="X26" s="78">
        <v>2.6924321725389611</v>
      </c>
      <c r="Y26" s="78">
        <v>4.1022193082176281</v>
      </c>
      <c r="Z26" s="78">
        <v>3.979037814199434</v>
      </c>
      <c r="AA26" s="78">
        <v>4.6566457099656935</v>
      </c>
      <c r="AB26" s="78">
        <v>5.2687452415207723</v>
      </c>
      <c r="AC26" s="78">
        <v>2.6914236114190029</v>
      </c>
      <c r="AD26" s="74">
        <f t="shared" si="0"/>
        <v>99.999999999999972</v>
      </c>
      <c r="AF26" s="42">
        <f>('CHUVA - Vetor de Impacto'!AH27/'Contribuição - CHUVA'!$BA26)*100</f>
        <v>3.5175186581626821</v>
      </c>
      <c r="AG26" s="42">
        <f>('CHUVA - Vetor de Impacto'!AI27/'Contribuição - CHUVA'!$BA26)*100</f>
        <v>4.9647355578048398</v>
      </c>
      <c r="AH26" s="42">
        <f>('CHUVA - Vetor de Impacto'!AJ27/'Contribuição - CHUVA'!$BA26)*100</f>
        <v>3.1132364430285562</v>
      </c>
      <c r="AI26" s="42">
        <f>('CHUVA - Vetor de Impacto'!AK27/'Contribuição - CHUVA'!$BA26)*100</f>
        <v>3.0091050763002691</v>
      </c>
      <c r="AJ26" s="42">
        <f>('CHUVA - Vetor de Impacto'!AL27/'Contribuição - CHUVA'!$BA26)*100</f>
        <v>1.7736694820887404</v>
      </c>
      <c r="AK26" s="42">
        <f>('CHUVA - Vetor de Impacto'!AM27/'Contribuição - CHUVA'!$BA26)*100</f>
        <v>6.6719315690695131</v>
      </c>
      <c r="AL26" s="42">
        <f>('CHUVA - Vetor de Impacto'!AN27/'Contribuição - CHUVA'!$BA26)*100</f>
        <v>5.6723823369478472</v>
      </c>
      <c r="AM26" s="42">
        <f>('CHUVA - Vetor de Impacto'!AO27/'Contribuição - CHUVA'!$BA26)*100</f>
        <v>7.3615501391091724</v>
      </c>
      <c r="AN26" s="42">
        <f>('CHUVA - Vetor de Impacto'!AP27/'Contribuição - CHUVA'!$BA26)*100</f>
        <v>2.8986073133816816</v>
      </c>
      <c r="AO26" s="42">
        <f>('CHUVA - Vetor de Impacto'!AQ27/'Contribuição - CHUVA'!$BA26)*100</f>
        <v>6.7590031366173697</v>
      </c>
      <c r="AP26" s="42">
        <f>('CHUVA - Vetor de Impacto'!AR27/'Contribuição - CHUVA'!$BA26)*100</f>
        <v>6.6612890978836061</v>
      </c>
      <c r="AQ26" s="42">
        <f>('CHUVA - Vetor de Impacto'!AS27/'Contribuição - CHUVA'!$BA26)*100</f>
        <v>7.0696986723551625</v>
      </c>
      <c r="AR26" s="42">
        <f>('CHUVA - Vetor de Impacto'!AT27/'Contribuição - CHUVA'!$BA26)*100</f>
        <v>7.4221795405636435</v>
      </c>
      <c r="AS26" s="42">
        <f>('CHUVA - Vetor de Impacto'!AU27/'Contribuição - CHUVA'!$BA26)*100</f>
        <v>0.11350543772461838</v>
      </c>
      <c r="AT26" s="42">
        <f>('CHUVA - Vetor de Impacto'!AV27/'Contribuição - CHUVA'!$BA26)*100</f>
        <v>8.3899436051443796</v>
      </c>
      <c r="AU26" s="42">
        <f>('CHUVA - Vetor de Impacto'!AW27/'Contribuição - CHUVA'!$BA26)*100</f>
        <v>8.3899436051443796</v>
      </c>
      <c r="AV26" s="42">
        <f>('CHUVA - Vetor de Impacto'!AX27/'Contribuição - CHUVA'!$BA26)*100</f>
        <v>0</v>
      </c>
      <c r="AW26" s="42">
        <f>('CHUVA - Vetor de Impacto'!AY27/'Contribuição - CHUVA'!$BA26)*100</f>
        <v>0</v>
      </c>
      <c r="AX26" s="42">
        <f>('CHUVA - Vetor de Impacto'!AZ27/'Contribuição - CHUVA'!$BA26)*100</f>
        <v>8.3899436051443796</v>
      </c>
      <c r="AY26" s="42">
        <f>('CHUVA - Vetor de Impacto'!BA27/'Contribuição - CHUVA'!$BA26)*100</f>
        <v>5.2437147532152384</v>
      </c>
      <c r="AZ26" s="42">
        <f>('CHUVA - Vetor de Impacto'!BB27/'Contribuição - CHUVA'!$BA26)*100</f>
        <v>2.5780419703139041</v>
      </c>
      <c r="BA26" s="77">
        <f>SUM('CHUVA - Vetor de Impacto'!AH27:BB27)</f>
        <v>11.919031248158088</v>
      </c>
      <c r="BB26" s="77">
        <f t="shared" si="1"/>
        <v>100</v>
      </c>
      <c r="BC26" s="42">
        <f>('CHUVA - Vetor de Impacto'!BC27/'Contribuição - CHUVA'!$BI26)*100</f>
        <v>22.172455659718008</v>
      </c>
      <c r="BD26" s="42">
        <f>('CHUVA - Vetor de Impacto'!BD27/'Contribuição - CHUVA'!$BI26)*100</f>
        <v>13.078609907512392</v>
      </c>
      <c r="BE26" s="42">
        <f>('CHUVA - Vetor de Impacto'!BE27/'Contribuição - CHUVA'!$BI26)*100</f>
        <v>11.239920938041521</v>
      </c>
      <c r="BF26" s="42">
        <f>('CHUVA - Vetor de Impacto'!BF27/'Contribuição - CHUVA'!$BI26)*100</f>
        <v>12.541555711007121</v>
      </c>
      <c r="BG26" s="42">
        <f>('CHUVA - Vetor de Impacto'!BG27/'Contribuição - CHUVA'!$BI26)*100</f>
        <v>27.502629001658828</v>
      </c>
      <c r="BH26" s="42">
        <f>('CHUVA - Vetor de Impacto'!BH27/'Contribuição - CHUVA'!$BI26)*100</f>
        <v>13.46482878206213</v>
      </c>
      <c r="BI26" s="77">
        <f>SUM('CHUVA - Vetor de Impacto'!BC27:BH27)</f>
        <v>2.4755853841780779</v>
      </c>
      <c r="BJ26" s="77">
        <f t="shared" si="2"/>
        <v>100</v>
      </c>
      <c r="BL26" s="42">
        <f>('CHUVA - Vetor de Impacto'!AH27/'Contribuição - CHUVA'!$BY26)*100</f>
        <v>5.2582757263371569</v>
      </c>
      <c r="BM26" s="42">
        <f>('CHUVA - Vetor de Impacto'!AI27/'Contribuição - CHUVA'!$BY26)*100</f>
        <v>7.42169438411001</v>
      </c>
      <c r="BN26" s="42">
        <f>('CHUVA - Vetor de Impacto'!AJ27/'Contribuição - CHUVA'!$BY26)*100</f>
        <v>4.6539214740870829</v>
      </c>
      <c r="BO26" s="42">
        <f>('CHUVA - Vetor de Impacto'!AK27/'Contribuição - CHUVA'!$BY26)*100</f>
        <v>4.4982573565003783</v>
      </c>
      <c r="BP26" s="42">
        <f>('CHUVA - Vetor de Impacto'!AL27/'Contribuição - CHUVA'!$BY26)*100</f>
        <v>2.6514267842103596</v>
      </c>
      <c r="BQ26" s="42">
        <f>('CHUVA - Vetor de Impacto'!AM27/'Contribuição - CHUVA'!$BY26)*100</f>
        <v>9.973751165756644</v>
      </c>
      <c r="BR26" s="42">
        <f>('CHUVA - Vetor de Impacto'!AN27/'Contribuição - CHUVA'!$BY26)*100</f>
        <v>8.4795428969966338</v>
      </c>
      <c r="BS26" s="42">
        <f>('CHUVA - Vetor de Impacto'!AO27/'Contribuição - CHUVA'!$BY26)*100</f>
        <v>11.004649631314457</v>
      </c>
      <c r="BT26" s="42">
        <f>('CHUVA - Vetor de Impacto'!AP27/'Contribuição - CHUVA'!$BY26)*100</f>
        <v>4.3330762271207099</v>
      </c>
      <c r="BU26" s="42">
        <f>('CHUVA - Vetor de Impacto'!AQ27/'Contribuição - CHUVA'!$BY26)*100</f>
        <v>10.103912894686937</v>
      </c>
      <c r="BV26" s="42">
        <f>('CHUVA - Vetor de Impacto'!AR27/'Contribuição - CHUVA'!$BY26)*100</f>
        <v>9.9578419259363429</v>
      </c>
      <c r="BW26" s="42">
        <f>('CHUVA - Vetor de Impacto'!AS27/'Contribuição - CHUVA'!$BY26)*100</f>
        <v>10.568366093836335</v>
      </c>
      <c r="BX26" s="42">
        <f>('CHUVA - Vetor de Impacto'!AT27/'Contribuição - CHUVA'!$BY26)*100</f>
        <v>11.095283439106943</v>
      </c>
      <c r="BY26" s="77">
        <f>SUM('CHUVA - Vetor de Impacto'!AH27:AT27)</f>
        <v>7.9732248715349865</v>
      </c>
      <c r="BZ26" s="77">
        <f t="shared" si="3"/>
        <v>100</v>
      </c>
      <c r="CA26" s="42">
        <f>('SECA - Vetor de Impacto'!AU27/'Contribuição - CHUVA'!$CI26)*100</f>
        <v>0.3428639750522694</v>
      </c>
      <c r="CB26" s="42">
        <f>('SECA - Vetor de Impacto'!AV27/'Contribuição - CHUVA'!$CI26)*100</f>
        <v>25.343362155945925</v>
      </c>
      <c r="CC26" s="42">
        <f>('SECA - Vetor de Impacto'!AW27/'Contribuição - CHUVA'!$CI26)*100</f>
        <v>25.343362155945925</v>
      </c>
      <c r="CD26" s="42">
        <f>('SECA - Vetor de Impacto'!AX27/'Contribuição - CHUVA'!$CI26)*100</f>
        <v>0</v>
      </c>
      <c r="CE26" s="42">
        <f>('SECA - Vetor de Impacto'!AY27/'Contribuição - CHUVA'!$CI26)*100</f>
        <v>0</v>
      </c>
      <c r="CF26" s="42">
        <f>('SECA - Vetor de Impacto'!AZ27/'Contribuição - CHUVA'!$CI26)*100</f>
        <v>25.343362155945925</v>
      </c>
      <c r="CG26" s="42">
        <f>('SECA - Vetor de Impacto'!BA27/'Contribuição - CHUVA'!$CI26)*100</f>
        <v>15.839601347466203</v>
      </c>
      <c r="CH26" s="42">
        <f>('SECA - Vetor de Impacto'!BB27/'Contribuição - CHUVA'!$CI26)*100</f>
        <v>7.7874482096437534</v>
      </c>
      <c r="CI26" s="77">
        <f>SUM('CHUVA - Vetor de Impacto'!AU27:BB27)</f>
        <v>3.9458063766231004</v>
      </c>
      <c r="CJ26" s="77">
        <f t="shared" si="4"/>
        <v>100</v>
      </c>
    </row>
    <row r="27" spans="1:88" x14ac:dyDescent="0.25">
      <c r="A27" s="34" t="s">
        <v>919</v>
      </c>
      <c r="B27" s="34" t="s">
        <v>920</v>
      </c>
      <c r="C27" s="78">
        <v>1.4993538791226462</v>
      </c>
      <c r="D27" s="78">
        <v>5.7822908294860058</v>
      </c>
      <c r="E27" s="78">
        <v>0</v>
      </c>
      <c r="F27" s="78">
        <v>5.7822908294860058</v>
      </c>
      <c r="G27" s="78">
        <v>5.7822908294860058</v>
      </c>
      <c r="H27" s="78">
        <v>5.7822908294860058</v>
      </c>
      <c r="I27" s="78">
        <v>2.6502166301810854</v>
      </c>
      <c r="J27" s="78">
        <v>3.2184448956573073</v>
      </c>
      <c r="K27" s="78">
        <v>2.2938013207878316</v>
      </c>
      <c r="L27" s="78">
        <v>5.0461068664842035</v>
      </c>
      <c r="M27" s="78">
        <v>4.3780869772809972</v>
      </c>
      <c r="N27" s="78">
        <v>4.8331578586241974</v>
      </c>
      <c r="O27" s="78">
        <v>2.5835767536001306</v>
      </c>
      <c r="P27" s="78">
        <v>3.613931768428754</v>
      </c>
      <c r="Q27" s="78">
        <v>5.0070123254434025</v>
      </c>
      <c r="R27" s="78">
        <v>0.93203215711974619</v>
      </c>
      <c r="S27" s="78">
        <v>4.5590863785617923</v>
      </c>
      <c r="T27" s="78">
        <v>4.786490744141715</v>
      </c>
      <c r="U27" s="78">
        <v>0.5668013536182781</v>
      </c>
      <c r="V27" s="78">
        <v>4.5522646332185079</v>
      </c>
      <c r="W27" s="78">
        <v>3.9470186145830986</v>
      </c>
      <c r="X27" s="78">
        <v>2.7939985503574127</v>
      </c>
      <c r="Y27" s="78">
        <v>4.1689685117938788</v>
      </c>
      <c r="Z27" s="78">
        <v>4.6867488668370267</v>
      </c>
      <c r="AA27" s="78">
        <v>3.337326347559658</v>
      </c>
      <c r="AB27" s="78">
        <v>4.3660698522134176</v>
      </c>
      <c r="AC27" s="78">
        <v>3.0503413964408774</v>
      </c>
      <c r="AD27" s="74">
        <f t="shared" si="0"/>
        <v>99.999999999999986</v>
      </c>
      <c r="AF27" s="42">
        <f>('CHUVA - Vetor de Impacto'!AH28/'Contribuição - CHUVA'!$BA27)*100</f>
        <v>5.8076155873348254</v>
      </c>
      <c r="AG27" s="42">
        <f>('CHUVA - Vetor de Impacto'!AI28/'Contribuição - CHUVA'!$BA27)*100</f>
        <v>1.7548143805791456</v>
      </c>
      <c r="AH27" s="42">
        <f>('CHUVA - Vetor de Impacto'!AJ28/'Contribuição - CHUVA'!$BA27)*100</f>
        <v>4.3431841684743882</v>
      </c>
      <c r="AI27" s="42">
        <f>('CHUVA - Vetor de Impacto'!AK28/'Contribuição - CHUVA'!$BA27)*100</f>
        <v>4.7656057202257349</v>
      </c>
      <c r="AJ27" s="42">
        <f>('CHUVA - Vetor de Impacto'!AL28/'Contribuição - CHUVA'!$BA27)*100</f>
        <v>2.0136059304145673</v>
      </c>
      <c r="AK27" s="42">
        <f>('CHUVA - Vetor de Impacto'!AM28/'Contribuição - CHUVA'!$BA27)*100</f>
        <v>7.2367396676224267</v>
      </c>
      <c r="AL27" s="42">
        <f>('CHUVA - Vetor de Impacto'!AN28/'Contribuição - CHUVA'!$BA27)*100</f>
        <v>1.9129654237724842</v>
      </c>
      <c r="AM27" s="42">
        <f>('CHUVA - Vetor de Impacto'!AO28/'Contribuição - CHUVA'!$BA27)*100</f>
        <v>4.05270962785431</v>
      </c>
      <c r="AN27" s="42">
        <f>('CHUVA - Vetor de Impacto'!AP28/'Contribuição - CHUVA'!$BA27)*100</f>
        <v>6.3062940346352043</v>
      </c>
      <c r="AO27" s="42">
        <f>('CHUVA - Vetor de Impacto'!AQ28/'Contribuição - CHUVA'!$BA27)*100</f>
        <v>5.0915117498010245</v>
      </c>
      <c r="AP27" s="42">
        <f>('CHUVA - Vetor de Impacto'!AR28/'Contribuição - CHUVA'!$BA27)*100</f>
        <v>2.2370030341983647</v>
      </c>
      <c r="AQ27" s="42">
        <f>('CHUVA - Vetor de Impacto'!AS28/'Contribuição - CHUVA'!$BA27)*100</f>
        <v>5.0473533766978509</v>
      </c>
      <c r="AR27" s="42">
        <f>('CHUVA - Vetor de Impacto'!AT28/'Contribuição - CHUVA'!$BA27)*100</f>
        <v>6.3875161927026634</v>
      </c>
      <c r="AS27" s="42">
        <f>('CHUVA - Vetor de Impacto'!AU28/'Contribuição - CHUVA'!$BA27)*100</f>
        <v>0.18166717613313682</v>
      </c>
      <c r="AT27" s="42">
        <f>('CHUVA - Vetor de Impacto'!AV28/'Contribuição - CHUVA'!$BA27)*100</f>
        <v>7.6732754871470892</v>
      </c>
      <c r="AU27" s="42">
        <f>('CHUVA - Vetor de Impacto'!AW28/'Contribuição - CHUVA'!$BA27)*100</f>
        <v>7.6732754871470892</v>
      </c>
      <c r="AV27" s="42">
        <f>('CHUVA - Vetor de Impacto'!AX28/'Contribuição - CHUVA'!$BA27)*100</f>
        <v>2.5577584957156971</v>
      </c>
      <c r="AW27" s="42">
        <f>('CHUVA - Vetor de Impacto'!AY28/'Contribuição - CHUVA'!$BA27)*100</f>
        <v>7.6732754871470892</v>
      </c>
      <c r="AX27" s="42">
        <f>('CHUVA - Vetor de Impacto'!AZ28/'Contribuição - CHUVA'!$BA27)*100</f>
        <v>7.6732754871470892</v>
      </c>
      <c r="AY27" s="42">
        <f>('CHUVA - Vetor de Impacto'!BA28/'Contribuição - CHUVA'!$BA27)*100</f>
        <v>5.1155169914313934</v>
      </c>
      <c r="AZ27" s="42">
        <f>('CHUVA - Vetor de Impacto'!BB28/'Contribuição - CHUVA'!$BA27)*100</f>
        <v>4.4950364938184206</v>
      </c>
      <c r="BA27" s="77">
        <f>SUM('CHUVA - Vetor de Impacto'!AH28:BB28)</f>
        <v>13.032244204903403</v>
      </c>
      <c r="BB27" s="77">
        <f t="shared" si="1"/>
        <v>100.00000000000001</v>
      </c>
      <c r="BC27" s="42">
        <f>('CHUVA - Vetor de Impacto'!BC28/'Contribuição - CHUVA'!$BI27)*100</f>
        <v>22.937476513751015</v>
      </c>
      <c r="BD27" s="42">
        <f>('CHUVA - Vetor de Impacto'!BD28/'Contribuição - CHUVA'!$BI27)*100</f>
        <v>17.831991262414789</v>
      </c>
      <c r="BE27" s="42">
        <f>('CHUVA - Vetor de Impacto'!BE28/'Contribuição - CHUVA'!$BI27)*100</f>
        <v>19.036798933833278</v>
      </c>
      <c r="BF27" s="42">
        <f>('CHUVA - Vetor de Impacto'!BF28/'Contribuição - CHUVA'!$BI27)*100</f>
        <v>21.607776195298818</v>
      </c>
      <c r="BG27" s="42">
        <f>('CHUVA - Vetor de Impacto'!BG28/'Contribuição - CHUVA'!$BI27)*100</f>
        <v>6.5537259176911018</v>
      </c>
      <c r="BH27" s="42">
        <f>('CHUVA - Vetor de Impacto'!BH28/'Contribuição - CHUVA'!$BI27)*100</f>
        <v>12.032231177010996</v>
      </c>
      <c r="BI27" s="77">
        <f>SUM('CHUVA - Vetor de Impacto'!BC28:BH28)</f>
        <v>2.5971907903254734</v>
      </c>
      <c r="BJ27" s="77">
        <f t="shared" si="2"/>
        <v>99.999999999999986</v>
      </c>
      <c r="BL27" s="42">
        <f>('CHUVA - Vetor de Impacto'!AH28/'Contribuição - CHUVA'!$BY27)*100</f>
        <v>10.196505885634734</v>
      </c>
      <c r="BM27" s="42">
        <f>('CHUVA - Vetor de Impacto'!AI28/'Contribuição - CHUVA'!$BY27)*100</f>
        <v>3.0809503299069076</v>
      </c>
      <c r="BN27" s="42">
        <f>('CHUVA - Vetor de Impacto'!AJ28/'Contribuição - CHUVA'!$BY27)*100</f>
        <v>7.6253846815931681</v>
      </c>
      <c r="BO27" s="42">
        <f>('CHUVA - Vetor de Impacto'!AK28/'Contribuição - CHUVA'!$BY27)*100</f>
        <v>8.3670356696586854</v>
      </c>
      <c r="BP27" s="42">
        <f>('CHUVA - Vetor de Impacto'!AL28/'Contribuição - CHUVA'!$BY27)*100</f>
        <v>3.5353140048725864</v>
      </c>
      <c r="BQ27" s="42">
        <f>('CHUVA - Vetor de Impacto'!AM28/'Contribuição - CHUVA'!$BY27)*100</f>
        <v>12.705637538172729</v>
      </c>
      <c r="BR27" s="42">
        <f>('CHUVA - Vetor de Impacto'!AN28/'Contribuição - CHUVA'!$BY27)*100</f>
        <v>3.3586181642341075</v>
      </c>
      <c r="BS27" s="42">
        <f>('CHUVA - Vetor de Impacto'!AO28/'Contribuição - CHUVA'!$BY27)*100</f>
        <v>7.1153947694648974</v>
      </c>
      <c r="BT27" s="42">
        <f>('CHUVA - Vetor de Impacto'!AP28/'Contribuição - CHUVA'!$BY27)*100</f>
        <v>11.072042092615501</v>
      </c>
      <c r="BU27" s="42">
        <f>('CHUVA - Vetor de Impacto'!AQ28/'Contribuição - CHUVA'!$BY27)*100</f>
        <v>8.939233105724405</v>
      </c>
      <c r="BV27" s="42">
        <f>('CHUVA - Vetor de Impacto'!AR28/'Contribuição - CHUVA'!$BY27)*100</f>
        <v>3.927535192606292</v>
      </c>
      <c r="BW27" s="42">
        <f>('CHUVA - Vetor de Impacto'!AS28/'Contribuição - CHUVA'!$BY27)*100</f>
        <v>8.8617036782897625</v>
      </c>
      <c r="BX27" s="42">
        <f>('CHUVA - Vetor de Impacto'!AT28/'Contribuição - CHUVA'!$BY27)*100</f>
        <v>11.214644887226234</v>
      </c>
      <c r="BY27" s="77">
        <f>SUM('CHUVA - Vetor de Impacto'!AH28:AT28)</f>
        <v>7.4227647618956354</v>
      </c>
      <c r="BZ27" s="77">
        <f t="shared" si="3"/>
        <v>100</v>
      </c>
      <c r="CA27" s="42">
        <f>('SECA - Vetor de Impacto'!AU28/'Contribuição - CHUVA'!$CI27)*100</f>
        <v>0.42205894993222104</v>
      </c>
      <c r="CB27" s="42">
        <f>('SECA - Vetor de Impacto'!AV28/'Contribuição - CHUVA'!$CI27)*100</f>
        <v>17.826966123327239</v>
      </c>
      <c r="CC27" s="42">
        <f>('SECA - Vetor de Impacto'!AW28/'Contribuição - CHUVA'!$CI27)*100</f>
        <v>17.826966123327239</v>
      </c>
      <c r="CD27" s="42">
        <f>('SECA - Vetor de Impacto'!AX28/'Contribuição - CHUVA'!$CI27)*100</f>
        <v>5.9423220411090805</v>
      </c>
      <c r="CE27" s="42">
        <f>('SECA - Vetor de Impacto'!AY28/'Contribuição - CHUVA'!$CI27)*100</f>
        <v>17.826966123327239</v>
      </c>
      <c r="CF27" s="42">
        <f>('SECA - Vetor de Impacto'!AZ28/'Contribuição - CHUVA'!$CI27)*100</f>
        <v>17.826966123327239</v>
      </c>
      <c r="CG27" s="42">
        <f>('SECA - Vetor de Impacto'!BA28/'Contribuição - CHUVA'!$CI27)*100</f>
        <v>11.884644082218157</v>
      </c>
      <c r="CH27" s="42">
        <f>('SECA - Vetor de Impacto'!BB28/'Contribuição - CHUVA'!$CI27)*100</f>
        <v>10.443110433431588</v>
      </c>
      <c r="CI27" s="77">
        <f>SUM('CHUVA - Vetor de Impacto'!AU28:BB28)</f>
        <v>5.6094794430077668</v>
      </c>
      <c r="CJ27" s="77">
        <f t="shared" si="4"/>
        <v>100</v>
      </c>
    </row>
    <row r="28" spans="1:88" x14ac:dyDescent="0.25">
      <c r="A28" s="34" t="s">
        <v>921</v>
      </c>
      <c r="B28" s="34" t="s">
        <v>922</v>
      </c>
      <c r="C28" s="78">
        <v>0.41888299706570586</v>
      </c>
      <c r="D28" s="78">
        <v>0</v>
      </c>
      <c r="E28" s="78">
        <v>6.4060210068496657</v>
      </c>
      <c r="F28" s="78">
        <v>6.4060210068496657</v>
      </c>
      <c r="G28" s="78">
        <v>6.4060210068496657</v>
      </c>
      <c r="H28" s="78">
        <v>6.4060210068496657</v>
      </c>
      <c r="I28" s="78">
        <v>0.80075262585620888</v>
      </c>
      <c r="J28" s="78">
        <v>3.6548277981577186</v>
      </c>
      <c r="K28" s="78">
        <v>2.5235840330013835</v>
      </c>
      <c r="L28" s="78">
        <v>4.4238034391774734</v>
      </c>
      <c r="M28" s="78">
        <v>4.3449083466021579</v>
      </c>
      <c r="N28" s="78">
        <v>2.9704993023526232</v>
      </c>
      <c r="O28" s="78">
        <v>2.5896680665988026</v>
      </c>
      <c r="P28" s="78">
        <v>5.738727151969492</v>
      </c>
      <c r="Q28" s="78">
        <v>3.5806618154186145</v>
      </c>
      <c r="R28" s="78">
        <v>2.9931420314198864</v>
      </c>
      <c r="S28" s="78">
        <v>3.0054505293468572</v>
      </c>
      <c r="T28" s="78">
        <v>3.9514136840071483</v>
      </c>
      <c r="U28" s="78">
        <v>1.8626927696465567</v>
      </c>
      <c r="V28" s="78">
        <v>4.5972228523449505</v>
      </c>
      <c r="W28" s="78">
        <v>2.5338047740581193</v>
      </c>
      <c r="X28" s="78">
        <v>0.92164239757799404</v>
      </c>
      <c r="Y28" s="78">
        <v>2.3207551663687691</v>
      </c>
      <c r="Z28" s="78">
        <v>4.8323222752279866</v>
      </c>
      <c r="AA28" s="78">
        <v>4.9734853050634094</v>
      </c>
      <c r="AB28" s="78">
        <v>5.9087685302181452</v>
      </c>
      <c r="AC28" s="78">
        <v>5.4289000811213306</v>
      </c>
      <c r="AD28" s="74">
        <f t="shared" si="0"/>
        <v>100</v>
      </c>
      <c r="AF28" s="42">
        <f>('CHUVA - Vetor de Impacto'!AH29/'Contribuição - CHUVA'!$BA28)*100</f>
        <v>4.1752914225459961</v>
      </c>
      <c r="AG28" s="42">
        <f>('CHUVA - Vetor de Impacto'!AI29/'Contribuição - CHUVA'!$BA28)*100</f>
        <v>3.714462558270172</v>
      </c>
      <c r="AH28" s="42">
        <f>('CHUVA - Vetor de Impacto'!AJ29/'Contribuição - CHUVA'!$BA28)*100</f>
        <v>4.0804771531728914</v>
      </c>
      <c r="AI28" s="42">
        <f>('CHUVA - Vetor de Impacto'!AK29/'Contribuição - CHUVA'!$BA28)*100</f>
        <v>3.76277972903917</v>
      </c>
      <c r="AJ28" s="42">
        <f>('CHUVA - Vetor de Impacto'!AL29/'Contribuição - CHUVA'!$BA28)*100</f>
        <v>1.021490425166387</v>
      </c>
      <c r="AK28" s="42">
        <f>('CHUVA - Vetor de Impacto'!AM29/'Contribuição - CHUVA'!$BA28)*100</f>
        <v>5.9465837893100097</v>
      </c>
      <c r="AL28" s="42">
        <f>('CHUVA - Vetor de Impacto'!AN29/'Contribuição - CHUVA'!$BA28)*100</f>
        <v>5.6001231967656748</v>
      </c>
      <c r="AM28" s="42">
        <f>('CHUVA - Vetor de Impacto'!AO29/'Contribuição - CHUVA'!$BA28)*100</f>
        <v>3.1692393863854988</v>
      </c>
      <c r="AN28" s="42">
        <f>('CHUVA - Vetor de Impacto'!AP29/'Contribuição - CHUVA'!$BA28)*100</f>
        <v>3.9900746835395724</v>
      </c>
      <c r="AO28" s="42">
        <f>('CHUVA - Vetor de Impacto'!AQ29/'Contribuição - CHUVA'!$BA28)*100</f>
        <v>5.5392685349997706</v>
      </c>
      <c r="AP28" s="42">
        <f>('CHUVA - Vetor de Impacto'!AR29/'Contribuição - CHUVA'!$BA28)*100</f>
        <v>5.057069011125563</v>
      </c>
      <c r="AQ28" s="42">
        <f>('CHUVA - Vetor de Impacto'!AS29/'Contribuição - CHUVA'!$BA28)*100</f>
        <v>5.4302229726277087</v>
      </c>
      <c r="AR28" s="42">
        <f>('CHUVA - Vetor de Impacto'!AT29/'Contribuição - CHUVA'!$BA28)*100</f>
        <v>6.4724727997347502</v>
      </c>
      <c r="AS28" s="42">
        <f>('CHUVA - Vetor de Impacto'!AU29/'Contribuição - CHUVA'!$BA28)*100</f>
        <v>0.42653792848570515</v>
      </c>
      <c r="AT28" s="42">
        <f>('CHUVA - Vetor de Impacto'!AV29/'Contribuição - CHUVA'!$BA28)*100</f>
        <v>7.5667828513362245</v>
      </c>
      <c r="AU28" s="42">
        <f>('CHUVA - Vetor de Impacto'!AW29/'Contribuição - CHUVA'!$BA28)*100</f>
        <v>7.5667828513362245</v>
      </c>
      <c r="AV28" s="42">
        <f>('CHUVA - Vetor de Impacto'!AX29/'Contribuição - CHUVA'!$BA28)*100</f>
        <v>0</v>
      </c>
      <c r="AW28" s="42">
        <f>('CHUVA - Vetor de Impacto'!AY29/'Contribuição - CHUVA'!$BA28)*100</f>
        <v>7.5667828513362245</v>
      </c>
      <c r="AX28" s="42">
        <f>('CHUVA - Vetor de Impacto'!AZ29/'Contribuição - CHUVA'!$BA28)*100</f>
        <v>7.5667828513362245</v>
      </c>
      <c r="AY28" s="42">
        <f>('CHUVA - Vetor de Impacto'!BA29/'Contribuição - CHUVA'!$BA28)*100</f>
        <v>5.0445219008908166</v>
      </c>
      <c r="AZ28" s="42">
        <f>('CHUVA - Vetor de Impacto'!BB29/'Contribuição - CHUVA'!$BA28)*100</f>
        <v>6.3022531025954036</v>
      </c>
      <c r="BA28" s="77">
        <f>SUM('CHUVA - Vetor de Impacto'!AH29:BB29)</f>
        <v>13.215656107052274</v>
      </c>
      <c r="BB28" s="77">
        <f t="shared" si="1"/>
        <v>100</v>
      </c>
      <c r="BC28" s="42">
        <f>('CHUVA - Vetor de Impacto'!BC29/'Contribuição - CHUVA'!$BI28)*100</f>
        <v>9.6329212848034906</v>
      </c>
      <c r="BD28" s="42">
        <f>('CHUVA - Vetor de Impacto'!BD29/'Contribuição - CHUVA'!$BI28)*100</f>
        <v>18.945514328779861</v>
      </c>
      <c r="BE28" s="42">
        <f>('CHUVA - Vetor de Impacto'!BE29/'Contribuição - CHUVA'!$BI28)*100</f>
        <v>24.023054283497363</v>
      </c>
      <c r="BF28" s="42">
        <f>('CHUVA - Vetor de Impacto'!BF29/'Contribuição - CHUVA'!$BI28)*100</f>
        <v>21.940770459985767</v>
      </c>
      <c r="BG28" s="42">
        <f>('CHUVA - Vetor de Impacto'!BG29/'Contribuição - CHUVA'!$BI28)*100</f>
        <v>10.806550705571782</v>
      </c>
      <c r="BH28" s="42">
        <f>('CHUVA - Vetor de Impacto'!BH29/'Contribuição - CHUVA'!$BI28)*100</f>
        <v>14.65118893736174</v>
      </c>
      <c r="BI28" s="77">
        <f>SUM('CHUVA - Vetor de Impacto'!BC29:BH29)</f>
        <v>2.5595192417710146</v>
      </c>
      <c r="BJ28" s="77">
        <f t="shared" si="2"/>
        <v>100</v>
      </c>
      <c r="BL28" s="42">
        <f>('CHUVA - Vetor de Impacto'!AH29/'Contribuição - CHUVA'!$BY28)*100</f>
        <v>7.2038016420374777</v>
      </c>
      <c r="BM28" s="42">
        <f>('CHUVA - Vetor de Impacto'!AI29/'Contribuição - CHUVA'!$BY28)*100</f>
        <v>6.4087146904435315</v>
      </c>
      <c r="BN28" s="42">
        <f>('CHUVA - Vetor de Impacto'!AJ29/'Contribuição - CHUVA'!$BY28)*100</f>
        <v>7.0402146919840449</v>
      </c>
      <c r="BO28" s="42">
        <f>('CHUVA - Vetor de Impacto'!AK29/'Contribuição - CHUVA'!$BY28)*100</f>
        <v>6.4920782880704655</v>
      </c>
      <c r="BP28" s="42">
        <f>('CHUVA - Vetor de Impacto'!AL29/'Contribuição - CHUVA'!$BY28)*100</f>
        <v>1.7624193517136744</v>
      </c>
      <c r="BQ28" s="42">
        <f>('CHUVA - Vetor de Impacto'!AM29/'Contribuição - CHUVA'!$BY28)*100</f>
        <v>10.259885054879179</v>
      </c>
      <c r="BR28" s="42">
        <f>('CHUVA - Vetor de Impacto'!AN29/'Contribuição - CHUVA'!$BY28)*100</f>
        <v>9.6621223760886643</v>
      </c>
      <c r="BS28" s="42">
        <f>('CHUVA - Vetor de Impacto'!AO29/'Contribuição - CHUVA'!$BY28)*100</f>
        <v>5.4680187764551649</v>
      </c>
      <c r="BT28" s="42">
        <f>('CHUVA - Vetor de Impacto'!AP29/'Contribuição - CHUVA'!$BY28)*100</f>
        <v>6.8842396010785025</v>
      </c>
      <c r="BU28" s="42">
        <f>('CHUVA - Vetor de Impacto'!AQ29/'Contribuição - CHUVA'!$BY28)*100</f>
        <v>9.5571273307158684</v>
      </c>
      <c r="BV28" s="42">
        <f>('CHUVA - Vetor de Impacto'!AR29/'Contribuição - CHUVA'!$BY28)*100</f>
        <v>8.7251687030815503</v>
      </c>
      <c r="BW28" s="42">
        <f>('CHUVA - Vetor de Impacto'!AS29/'Contribuição - CHUVA'!$BY28)*100</f>
        <v>9.3689865468101186</v>
      </c>
      <c r="BX28" s="42">
        <f>('CHUVA - Vetor de Impacto'!AT29/'Contribuição - CHUVA'!$BY28)*100</f>
        <v>11.167222946641747</v>
      </c>
      <c r="BY28" s="77">
        <f>SUM('CHUVA - Vetor de Impacto'!AH29:AT29)</f>
        <v>7.6597355575557504</v>
      </c>
      <c r="BZ28" s="77">
        <f t="shared" si="3"/>
        <v>100</v>
      </c>
      <c r="CA28" s="42">
        <f>('SECA - Vetor de Impacto'!AU29/'Contribuição - CHUVA'!$CI28)*100</f>
        <v>1.0145894868839256</v>
      </c>
      <c r="CB28" s="42">
        <f>('SECA - Vetor de Impacto'!AV29/'Contribuição - CHUVA'!$CI28)*100</f>
        <v>17.998817497320402</v>
      </c>
      <c r="CC28" s="42">
        <f>('SECA - Vetor de Impacto'!AW29/'Contribuição - CHUVA'!$CI28)*100</f>
        <v>17.998817497320402</v>
      </c>
      <c r="CD28" s="42">
        <f>('SECA - Vetor de Impacto'!AX29/'Contribuição - CHUVA'!$CI28)*100</f>
        <v>0</v>
      </c>
      <c r="CE28" s="42">
        <f>('SECA - Vetor de Impacto'!AY29/'Contribuição - CHUVA'!$CI28)*100</f>
        <v>17.998817497320402</v>
      </c>
      <c r="CF28" s="42">
        <f>('SECA - Vetor de Impacto'!AZ29/'Contribuição - CHUVA'!$CI28)*100</f>
        <v>17.998817497320402</v>
      </c>
      <c r="CG28" s="42">
        <f>('SECA - Vetor de Impacto'!BA29/'Contribuição - CHUVA'!$CI28)*100</f>
        <v>11.999211664880265</v>
      </c>
      <c r="CH28" s="42">
        <f>('SECA - Vetor de Impacto'!BB29/'Contribuição - CHUVA'!$CI28)*100</f>
        <v>14.990928858954195</v>
      </c>
      <c r="CI28" s="77">
        <f>SUM('CHUVA - Vetor de Impacto'!AU29:BB29)</f>
        <v>5.5559205494965234</v>
      </c>
      <c r="CJ28" s="77">
        <f t="shared" si="4"/>
        <v>99.999999999999986</v>
      </c>
    </row>
    <row r="29" spans="1:88" x14ac:dyDescent="0.25">
      <c r="A29" s="34" t="s">
        <v>923</v>
      </c>
      <c r="B29" s="34" t="s">
        <v>924</v>
      </c>
      <c r="C29" s="78">
        <v>0.56593787885164459</v>
      </c>
      <c r="D29" s="78">
        <v>0</v>
      </c>
      <c r="E29" s="78">
        <v>6.0480349221855976</v>
      </c>
      <c r="F29" s="78">
        <v>6.0480349221855976</v>
      </c>
      <c r="G29" s="78">
        <v>6.0480349221855976</v>
      </c>
      <c r="H29" s="78">
        <v>6.0480349221855976</v>
      </c>
      <c r="I29" s="78">
        <v>2.5200145509106644</v>
      </c>
      <c r="J29" s="78">
        <v>5.3280307647825538</v>
      </c>
      <c r="K29" s="78">
        <v>1.4828515373953688</v>
      </c>
      <c r="L29" s="78">
        <v>4.2035929367159266</v>
      </c>
      <c r="M29" s="78">
        <v>3.605352426531657</v>
      </c>
      <c r="N29" s="78">
        <v>3.476374794384022</v>
      </c>
      <c r="O29" s="78">
        <v>3.7317662285826043</v>
      </c>
      <c r="P29" s="78">
        <v>3.5280203712749314</v>
      </c>
      <c r="Q29" s="78">
        <v>3.1151118032521179</v>
      </c>
      <c r="R29" s="78">
        <v>3.1556263224721559</v>
      </c>
      <c r="S29" s="78">
        <v>3.815790177559256</v>
      </c>
      <c r="T29" s="78">
        <v>3.8788698547552309</v>
      </c>
      <c r="U29" s="78">
        <v>0.90995741855715961</v>
      </c>
      <c r="V29" s="78">
        <v>4.1546397248980966</v>
      </c>
      <c r="W29" s="78">
        <v>4.5852543828662897</v>
      </c>
      <c r="X29" s="78">
        <v>2.7077335714091704</v>
      </c>
      <c r="Y29" s="78">
        <v>3.0591440583981897</v>
      </c>
      <c r="Z29" s="78">
        <v>4.8666672373616855</v>
      </c>
      <c r="AA29" s="78">
        <v>4.0154641853798179</v>
      </c>
      <c r="AB29" s="78">
        <v>4.5130006779760556</v>
      </c>
      <c r="AC29" s="78">
        <v>4.5886594069430293</v>
      </c>
      <c r="AD29" s="74">
        <f t="shared" si="0"/>
        <v>100.00000000000001</v>
      </c>
      <c r="AF29" s="42">
        <f>('CHUVA - Vetor de Impacto'!AH30/'Contribuição - CHUVA'!$BA29)*100</f>
        <v>3.4188295206576713</v>
      </c>
      <c r="AG29" s="42">
        <f>('CHUVA - Vetor de Impacto'!AI30/'Contribuição - CHUVA'!$BA29)*100</f>
        <v>4.7086582669638579</v>
      </c>
      <c r="AH29" s="42">
        <f>('CHUVA - Vetor de Impacto'!AJ30/'Contribuição - CHUVA'!$BA29)*100</f>
        <v>7.3317864838108369</v>
      </c>
      <c r="AI29" s="42">
        <f>('CHUVA - Vetor de Impacto'!AK30/'Contribuição - CHUVA'!$BA29)*100</f>
        <v>7.3232612534457004</v>
      </c>
      <c r="AJ29" s="42">
        <f>('CHUVA - Vetor de Impacto'!AL30/'Contribuição - CHUVA'!$BA29)*100</f>
        <v>1.9563826749501139</v>
      </c>
      <c r="AK29" s="42">
        <f>('CHUVA - Vetor de Impacto'!AM30/'Contribuição - CHUVA'!$BA29)*100</f>
        <v>7.4101581486599484</v>
      </c>
      <c r="AL29" s="42">
        <f>('CHUVA - Vetor de Impacto'!AN30/'Contribuição - CHUVA'!$BA29)*100</f>
        <v>0</v>
      </c>
      <c r="AM29" s="42">
        <f>('CHUVA - Vetor de Impacto'!AO30/'Contribuição - CHUVA'!$BA29)*100</f>
        <v>0.46098585638501544</v>
      </c>
      <c r="AN29" s="42">
        <f>('CHUVA - Vetor de Impacto'!AP30/'Contribuição - CHUVA'!$BA29)*100</f>
        <v>5.7697921910351688</v>
      </c>
      <c r="AO29" s="42">
        <f>('CHUVA - Vetor de Impacto'!AQ30/'Contribuição - CHUVA'!$BA29)*100</f>
        <v>5.9393155494120125</v>
      </c>
      <c r="AP29" s="42">
        <f>('CHUVA - Vetor de Impacto'!AR30/'Contribuição - CHUVA'!$BA29)*100</f>
        <v>1.5378408863927053</v>
      </c>
      <c r="AQ29" s="42">
        <f>('CHUVA - Vetor de Impacto'!AS30/'Contribuição - CHUVA'!$BA29)*100</f>
        <v>3.6148739907483343</v>
      </c>
      <c r="AR29" s="42">
        <f>('CHUVA - Vetor de Impacto'!AT30/'Contribuição - CHUVA'!$BA29)*100</f>
        <v>4.2960421111241622</v>
      </c>
      <c r="AS29" s="42">
        <f>('CHUVA - Vetor de Impacto'!AU30/'Contribuição - CHUVA'!$BA29)*100</f>
        <v>1.8733225228267356</v>
      </c>
      <c r="AT29" s="42">
        <f>('CHUVA - Vetor de Impacto'!AV30/'Contribuição - CHUVA'!$BA29)*100</f>
        <v>8.185404323878414</v>
      </c>
      <c r="AU29" s="42">
        <f>('CHUVA - Vetor de Impacto'!AW30/'Contribuição - CHUVA'!$BA29)*100</f>
        <v>8.185404323878414</v>
      </c>
      <c r="AV29" s="42">
        <f>('CHUVA - Vetor de Impacto'!AX30/'Contribuição - CHUVA'!$BA29)*100</f>
        <v>2.7284681079594724</v>
      </c>
      <c r="AW29" s="42">
        <f>('CHUVA - Vetor de Impacto'!AY30/'Contribuição - CHUVA'!$BA29)*100</f>
        <v>8.185404323878414</v>
      </c>
      <c r="AX29" s="42">
        <f>('CHUVA - Vetor de Impacto'!AZ30/'Contribuição - CHUVA'!$BA29)*100</f>
        <v>8.185404323878414</v>
      </c>
      <c r="AY29" s="42">
        <f>('CHUVA - Vetor de Impacto'!BA30/'Contribuição - CHUVA'!$BA29)*100</f>
        <v>3.7516436484442721</v>
      </c>
      <c r="AZ29" s="42">
        <f>('CHUVA - Vetor de Impacto'!BB30/'Contribuição - CHUVA'!$BA29)*100</f>
        <v>5.1370214916703292</v>
      </c>
      <c r="BA29" s="77">
        <f>SUM('CHUVA - Vetor de Impacto'!AH30:BB30)</f>
        <v>12.21686749282263</v>
      </c>
      <c r="BB29" s="77">
        <f t="shared" si="1"/>
        <v>99.999999999999986</v>
      </c>
      <c r="BC29" s="42">
        <f>('CHUVA - Vetor de Impacto'!BC30/'Contribuição - CHUVA'!$BI29)*100</f>
        <v>2.9689287372224942</v>
      </c>
      <c r="BD29" s="42">
        <f>('CHUVA - Vetor de Impacto'!BD30/'Contribuição - CHUVA'!$BI29)*100</f>
        <v>19.350028714455686</v>
      </c>
      <c r="BE29" s="42">
        <f>('CHUVA - Vetor de Impacto'!BE30/'Contribuição - CHUVA'!$BI29)*100</f>
        <v>23.139011281317572</v>
      </c>
      <c r="BF29" s="42">
        <f>('CHUVA - Vetor de Impacto'!BF30/'Contribuição - CHUVA'!$BI29)*100</f>
        <v>27.600461643175834</v>
      </c>
      <c r="BG29" s="42">
        <f>('CHUVA - Vetor de Impacto'!BG30/'Contribuição - CHUVA'!$BI29)*100</f>
        <v>9.8022386503587953</v>
      </c>
      <c r="BH29" s="42">
        <f>('CHUVA - Vetor de Impacto'!BH30/'Contribuição - CHUVA'!$BI29)*100</f>
        <v>17.139330973469612</v>
      </c>
      <c r="BI29" s="77">
        <f>SUM('CHUVA - Vetor de Impacto'!BC30:BH30)</f>
        <v>3.0388195089968439</v>
      </c>
      <c r="BJ29" s="77">
        <f t="shared" si="2"/>
        <v>100</v>
      </c>
      <c r="BL29" s="42">
        <f>('CHUVA - Vetor de Impacto'!AH30/'Contribuição - CHUVA'!$BY29)*100</f>
        <v>6.3584923496876318</v>
      </c>
      <c r="BM29" s="42">
        <f>('CHUVA - Vetor de Impacto'!AI30/'Contribuição - CHUVA'!$BY29)*100</f>
        <v>8.7573736528470256</v>
      </c>
      <c r="BN29" s="42">
        <f>('CHUVA - Vetor de Impacto'!AJ30/'Contribuição - CHUVA'!$BY29)*100</f>
        <v>13.635985060140229</v>
      </c>
      <c r="BO29" s="42">
        <f>('CHUVA - Vetor de Impacto'!AK30/'Contribuição - CHUVA'!$BY29)*100</f>
        <v>13.620129454668096</v>
      </c>
      <c r="BP29" s="42">
        <f>('CHUVA - Vetor de Impacto'!AL30/'Contribuição - CHUVA'!$BY29)*100</f>
        <v>3.6385681697690333</v>
      </c>
      <c r="BQ29" s="42">
        <f>('CHUVA - Vetor de Impacto'!AM30/'Contribuição - CHUVA'!$BY29)*100</f>
        <v>13.781744194476794</v>
      </c>
      <c r="BR29" s="42">
        <f>('CHUVA - Vetor de Impacto'!AN30/'Contribuição - CHUVA'!$BY29)*100</f>
        <v>0</v>
      </c>
      <c r="BS29" s="42">
        <f>('CHUVA - Vetor de Impacto'!AO30/'Contribuição - CHUVA'!$BY29)*100</f>
        <v>0.85736215375093039</v>
      </c>
      <c r="BT29" s="42">
        <f>('CHUVA - Vetor de Impacto'!AP30/'Contribuição - CHUVA'!$BY29)*100</f>
        <v>10.730918077169038</v>
      </c>
      <c r="BU29" s="42">
        <f>('CHUVA - Vetor de Impacto'!AQ30/'Contribuição - CHUVA'!$BY29)*100</f>
        <v>11.046205215886957</v>
      </c>
      <c r="BV29" s="42">
        <f>('CHUVA - Vetor de Impacto'!AR30/'Contribuição - CHUVA'!$BY29)*100</f>
        <v>2.860145395399484</v>
      </c>
      <c r="BW29" s="42">
        <f>('CHUVA - Vetor de Impacto'!AS30/'Contribuição - CHUVA'!$BY29)*100</f>
        <v>6.7231046404549852</v>
      </c>
      <c r="BX29" s="42">
        <f>('CHUVA - Vetor de Impacto'!AT30/'Contribuição - CHUVA'!$BY29)*100</f>
        <v>7.9899716357498027</v>
      </c>
      <c r="BY29" s="77">
        <f>SUM('CHUVA - Vetor de Impacto'!AH30:AT30)</f>
        <v>6.568756387113833</v>
      </c>
      <c r="BZ29" s="77">
        <f t="shared" si="3"/>
        <v>100</v>
      </c>
      <c r="CA29" s="42">
        <f>('SECA - Vetor de Impacto'!AU30/'Contribuição - CHUVA'!$CI29)*100</f>
        <v>4.0519976686652637</v>
      </c>
      <c r="CB29" s="42">
        <f>('SECA - Vetor de Impacto'!AV30/'Contribuição - CHUVA'!$CI29)*100</f>
        <v>17.705034148305895</v>
      </c>
      <c r="CC29" s="42">
        <f>('SECA - Vetor de Impacto'!AW30/'Contribuição - CHUVA'!$CI29)*100</f>
        <v>17.705034148305895</v>
      </c>
      <c r="CD29" s="42">
        <f>('SECA - Vetor de Impacto'!AX30/'Contribuição - CHUVA'!$CI29)*100</f>
        <v>5.9016780494352998</v>
      </c>
      <c r="CE29" s="42">
        <f>('SECA - Vetor de Impacto'!AY30/'Contribuição - CHUVA'!$CI29)*100</f>
        <v>17.705034148305895</v>
      </c>
      <c r="CF29" s="42">
        <f>('SECA - Vetor de Impacto'!AZ30/'Contribuição - CHUVA'!$CI29)*100</f>
        <v>17.705034148305895</v>
      </c>
      <c r="CG29" s="42">
        <f>('SECA - Vetor de Impacto'!BA30/'Contribuição - CHUVA'!$CI29)*100</f>
        <v>8.1148073179735345</v>
      </c>
      <c r="CH29" s="42">
        <f>('SECA - Vetor de Impacto'!BB30/'Contribuição - CHUVA'!$CI29)*100</f>
        <v>11.111380370702316</v>
      </c>
      <c r="CI29" s="77">
        <f>SUM('CHUVA - Vetor de Impacto'!AU30:BB30)</f>
        <v>5.6481111057087956</v>
      </c>
      <c r="CJ29" s="77">
        <f t="shared" si="4"/>
        <v>99.999999999999986</v>
      </c>
    </row>
    <row r="30" spans="1:88" x14ac:dyDescent="0.25">
      <c r="A30" s="34" t="s">
        <v>925</v>
      </c>
      <c r="B30" s="34" t="s">
        <v>926</v>
      </c>
      <c r="C30" s="78">
        <v>0.38135825502076198</v>
      </c>
      <c r="D30" s="78">
        <v>6.3823541925174263</v>
      </c>
      <c r="E30" s="78">
        <v>0</v>
      </c>
      <c r="F30" s="78">
        <v>2.1274513975058094</v>
      </c>
      <c r="G30" s="78">
        <v>6.3823541925174263</v>
      </c>
      <c r="H30" s="78">
        <v>6.3823541925174263</v>
      </c>
      <c r="I30" s="78">
        <v>2.6593142468822597</v>
      </c>
      <c r="J30" s="78">
        <v>4.8885507179884176</v>
      </c>
      <c r="K30" s="78">
        <v>2.413162845517947</v>
      </c>
      <c r="L30" s="78">
        <v>4.3979610204967194</v>
      </c>
      <c r="M30" s="78">
        <v>4.7003433058879347</v>
      </c>
      <c r="N30" s="78">
        <v>4.860417596140449</v>
      </c>
      <c r="O30" s="78">
        <v>2.8516901711248077</v>
      </c>
      <c r="P30" s="78">
        <v>3.8560056579792783</v>
      </c>
      <c r="Q30" s="78">
        <v>4.5334564071672094</v>
      </c>
      <c r="R30" s="78">
        <v>2.0528207829079634</v>
      </c>
      <c r="S30" s="78">
        <v>4.442510597219214</v>
      </c>
      <c r="T30" s="78">
        <v>4.8466485075745229</v>
      </c>
      <c r="U30" s="78">
        <v>1.3874592107154886</v>
      </c>
      <c r="V30" s="78">
        <v>4.8542886405240271</v>
      </c>
      <c r="W30" s="78">
        <v>3.0124711788682248</v>
      </c>
      <c r="X30" s="78">
        <v>1.3139252596995179</v>
      </c>
      <c r="Y30" s="78">
        <v>4.2140420263648695</v>
      </c>
      <c r="Z30" s="78">
        <v>5.6680456636974306</v>
      </c>
      <c r="AA30" s="78">
        <v>3.6615102314546406</v>
      </c>
      <c r="AB30" s="78">
        <v>4.1172124126857339</v>
      </c>
      <c r="AC30" s="78">
        <v>3.6122912890244985</v>
      </c>
      <c r="AD30" s="74">
        <f t="shared" si="0"/>
        <v>100</v>
      </c>
      <c r="AF30" s="42">
        <f>('CHUVA - Vetor de Impacto'!AH31/'Contribuição - CHUVA'!$BA30)*100</f>
        <v>3.4285574033466224</v>
      </c>
      <c r="AG30" s="42">
        <f>('CHUVA - Vetor de Impacto'!AI31/'Contribuição - CHUVA'!$BA30)*100</f>
        <v>6.1648750248105033</v>
      </c>
      <c r="AH30" s="42">
        <f>('CHUVA - Vetor de Impacto'!AJ31/'Contribuição - CHUVA'!$BA30)*100</f>
        <v>4.4624420144176655</v>
      </c>
      <c r="AI30" s="42">
        <f>('CHUVA - Vetor de Impacto'!AK31/'Contribuição - CHUVA'!$BA30)*100</f>
        <v>4.3099735806077266</v>
      </c>
      <c r="AJ30" s="42">
        <f>('CHUVA - Vetor de Impacto'!AL31/'Contribuição - CHUVA'!$BA30)*100</f>
        <v>1.7118939249182723</v>
      </c>
      <c r="AK30" s="42">
        <f>('CHUVA - Vetor de Impacto'!AM31/'Contribuição - CHUVA'!$BA30)*100</f>
        <v>7.6757775196700013</v>
      </c>
      <c r="AL30" s="42">
        <f>('CHUVA - Vetor de Impacto'!AN31/'Contribuição - CHUVA'!$BA30)*100</f>
        <v>2.928484870106737</v>
      </c>
      <c r="AM30" s="42">
        <f>('CHUVA - Vetor de Impacto'!AO31/'Contribuição - CHUVA'!$BA30)*100</f>
        <v>3.5549948635748319</v>
      </c>
      <c r="AN30" s="42">
        <f>('CHUVA - Vetor de Impacto'!AP31/'Contribuição - CHUVA'!$BA30)*100</f>
        <v>4.3955259035648551</v>
      </c>
      <c r="AO30" s="42">
        <f>('CHUVA - Vetor de Impacto'!AQ31/'Contribuição - CHUVA'!$BA30)*100</f>
        <v>6.467605452358252</v>
      </c>
      <c r="AP30" s="42">
        <f>('CHUVA - Vetor de Impacto'!AR31/'Contribuição - CHUVA'!$BA30)*100</f>
        <v>6.6267309724631156</v>
      </c>
      <c r="AQ30" s="42">
        <f>('CHUVA - Vetor de Impacto'!AS31/'Contribuição - CHUVA'!$BA30)*100</f>
        <v>8.3889446515363932</v>
      </c>
      <c r="AR30" s="42">
        <f>('CHUVA - Vetor de Impacto'!AT31/'Contribuição - CHUVA'!$BA30)*100</f>
        <v>8.1706087977320063</v>
      </c>
      <c r="AS30" s="42">
        <f>('CHUVA - Vetor de Impacto'!AU31/'Contribuição - CHUVA'!$BA30)*100</f>
        <v>0.27661462302362461</v>
      </c>
      <c r="AT30" s="42">
        <f>('CHUVA - Vetor de Impacto'!AV31/'Contribuição - CHUVA'!$BA30)*100</f>
        <v>0</v>
      </c>
      <c r="AU30" s="42">
        <f>('CHUVA - Vetor de Impacto'!AW31/'Contribuição - CHUVA'!$BA30)*100</f>
        <v>0</v>
      </c>
      <c r="AV30" s="42">
        <f>('CHUVA - Vetor de Impacto'!AX31/'Contribuição - CHUVA'!$BA30)*100</f>
        <v>0</v>
      </c>
      <c r="AW30" s="42">
        <f>('CHUVA - Vetor de Impacto'!AY31/'Contribuição - CHUVA'!$BA30)*100</f>
        <v>9.436814254690475</v>
      </c>
      <c r="AX30" s="42">
        <f>('CHUVA - Vetor de Impacto'!AZ31/'Contribuição - CHUVA'!$BA30)*100</f>
        <v>9.436814254690475</v>
      </c>
      <c r="AY30" s="42">
        <f>('CHUVA - Vetor de Impacto'!BA31/'Contribuição - CHUVA'!$BA30)*100</f>
        <v>7.0776106910178562</v>
      </c>
      <c r="AZ30" s="42">
        <f>('CHUVA - Vetor de Impacto'!BB31/'Contribuição - CHUVA'!$BA30)*100</f>
        <v>5.4857311974705656</v>
      </c>
      <c r="BA30" s="77">
        <f>SUM('CHUVA - Vetor de Impacto'!AH31:BB31)</f>
        <v>10.59679647189156</v>
      </c>
      <c r="BB30" s="77">
        <f t="shared" si="1"/>
        <v>99.999999999999957</v>
      </c>
      <c r="BC30" s="42">
        <f>('CHUVA - Vetor de Impacto'!BC31/'Contribuição - CHUVA'!$BI30)*100</f>
        <v>15.145707735275279</v>
      </c>
      <c r="BD30" s="42">
        <f>('CHUVA - Vetor de Impacto'!BD31/'Contribuição - CHUVA'!$BI30)*100</f>
        <v>18.335362660447569</v>
      </c>
      <c r="BE30" s="42">
        <f>('CHUVA - Vetor de Impacto'!BE31/'Contribuição - CHUVA'!$BI30)*100</f>
        <v>19.9457497616444</v>
      </c>
      <c r="BF30" s="42">
        <f>('CHUVA - Vetor de Impacto'!BF31/'Contribuição - CHUVA'!$BI30)*100</f>
        <v>16.720907754477462</v>
      </c>
      <c r="BG30" s="42">
        <f>('CHUVA - Vetor de Impacto'!BG31/'Contribuição - CHUVA'!$BI30)*100</f>
        <v>21.685468897565645</v>
      </c>
      <c r="BH30" s="42">
        <f>('CHUVA - Vetor de Impacto'!BH31/'Contribuição - CHUVA'!$BI30)*100</f>
        <v>8.1668031905896257</v>
      </c>
      <c r="BI30" s="77">
        <f>SUM('CHUVA - Vetor de Impacto'!BC31:BH31)</f>
        <v>2.5509777629193997</v>
      </c>
      <c r="BJ30" s="77">
        <f t="shared" si="2"/>
        <v>99.999999999999972</v>
      </c>
      <c r="BL30" s="42">
        <f>('CHUVA - Vetor de Impacto'!AH31/'Contribuição - CHUVA'!$BY30)*100</f>
        <v>5.0208484431282976</v>
      </c>
      <c r="BM30" s="42">
        <f>('CHUVA - Vetor de Impacto'!AI31/'Contribuição - CHUVA'!$BY30)*100</f>
        <v>9.0279670219863171</v>
      </c>
      <c r="BN30" s="42">
        <f>('CHUVA - Vetor de Impacto'!AJ31/'Contribuição - CHUVA'!$BY30)*100</f>
        <v>6.5348898690654664</v>
      </c>
      <c r="BO30" s="42">
        <f>('CHUVA - Vetor de Impacto'!AK31/'Contribuição - CHUVA'!$BY30)*100</f>
        <v>6.3116120269696578</v>
      </c>
      <c r="BP30" s="42">
        <f>('CHUVA - Vetor de Impacto'!AL31/'Contribuição - CHUVA'!$BY30)*100</f>
        <v>2.5069319065029929</v>
      </c>
      <c r="BQ30" s="42">
        <f>('CHUVA - Vetor de Impacto'!AM31/'Contribuição - CHUVA'!$BY30)*100</f>
        <v>11.240563034416866</v>
      </c>
      <c r="BR30" s="42">
        <f>('CHUVA - Vetor de Impacto'!AN31/'Contribuição - CHUVA'!$BY30)*100</f>
        <v>4.2885321641247973</v>
      </c>
      <c r="BS30" s="42">
        <f>('CHUVA - Vetor de Impacto'!AO31/'Contribuição - CHUVA'!$BY30)*100</f>
        <v>5.206006003774724</v>
      </c>
      <c r="BT30" s="42">
        <f>('CHUVA - Vetor de Impacto'!AP31/'Contribuição - CHUVA'!$BY30)*100</f>
        <v>6.4368965699981713</v>
      </c>
      <c r="BU30" s="42">
        <f>('CHUVA - Vetor de Impacto'!AQ31/'Contribuição - CHUVA'!$BY30)*100</f>
        <v>9.4712915509433167</v>
      </c>
      <c r="BV30" s="42">
        <f>('CHUVA - Vetor de Impacto'!AR31/'Contribuição - CHUVA'!$BY30)*100</f>
        <v>9.7043181641482299</v>
      </c>
      <c r="BW30" s="42">
        <f>('CHUVA - Vetor de Impacto'!AS31/'Contribuição - CHUVA'!$BY30)*100</f>
        <v>12.284939331055945</v>
      </c>
      <c r="BX30" s="42">
        <f>('CHUVA - Vetor de Impacto'!AT31/'Contribuição - CHUVA'!$BY30)*100</f>
        <v>11.965203913885212</v>
      </c>
      <c r="BY30" s="77">
        <f>SUM('CHUVA - Vetor de Impacto'!AH31:AT31)</f>
        <v>7.2361724132872389</v>
      </c>
      <c r="BZ30" s="77">
        <f t="shared" si="3"/>
        <v>100</v>
      </c>
      <c r="CA30" s="42">
        <f>('SECA - Vetor de Impacto'!AU31/'Contribuição - CHUVA'!$CI30)*100</f>
        <v>0.87222754173452843</v>
      </c>
      <c r="CB30" s="42">
        <f>('SECA - Vetor de Impacto'!AV31/'Contribuição - CHUVA'!$CI30)*100</f>
        <v>0</v>
      </c>
      <c r="CC30" s="42">
        <f>('SECA - Vetor de Impacto'!AW31/'Contribuição - CHUVA'!$CI30)*100</f>
        <v>0</v>
      </c>
      <c r="CD30" s="42">
        <f>('SECA - Vetor de Impacto'!AX31/'Contribuição - CHUVA'!$CI30)*100</f>
        <v>0</v>
      </c>
      <c r="CE30" s="42">
        <f>('SECA - Vetor de Impacto'!AY31/'Contribuição - CHUVA'!$CI30)*100</f>
        <v>29.756378058404547</v>
      </c>
      <c r="CF30" s="42">
        <f>('SECA - Vetor de Impacto'!AZ31/'Contribuição - CHUVA'!$CI30)*100</f>
        <v>29.756378058404547</v>
      </c>
      <c r="CG30" s="42">
        <f>('SECA - Vetor de Impacto'!BA31/'Contribuição - CHUVA'!$CI30)*100</f>
        <v>22.317283543803413</v>
      </c>
      <c r="CH30" s="42">
        <f>('SECA - Vetor de Impacto'!BB31/'Contribuição - CHUVA'!$CI30)*100</f>
        <v>17.297732797652966</v>
      </c>
      <c r="CI30" s="77">
        <f>SUM('CHUVA - Vetor de Impacto'!AU31:BB31)</f>
        <v>3.3606240586043192</v>
      </c>
      <c r="CJ30" s="77">
        <f t="shared" si="4"/>
        <v>100</v>
      </c>
    </row>
    <row r="31" spans="1:88" x14ac:dyDescent="0.25">
      <c r="A31" s="34" t="s">
        <v>927</v>
      </c>
      <c r="B31" s="34" t="s">
        <v>928</v>
      </c>
      <c r="C31" s="78">
        <v>0.26427885801434459</v>
      </c>
      <c r="D31" s="78">
        <v>0</v>
      </c>
      <c r="E31" s="78">
        <v>7.1034953654156689</v>
      </c>
      <c r="F31" s="78">
        <v>2.3678317884718902</v>
      </c>
      <c r="G31" s="78">
        <v>7.1034953654156689</v>
      </c>
      <c r="H31" s="78">
        <v>0</v>
      </c>
      <c r="I31" s="78">
        <v>3.2557687091488474</v>
      </c>
      <c r="J31" s="78">
        <v>4.9303236026806854</v>
      </c>
      <c r="K31" s="78">
        <v>3.0184963088577592</v>
      </c>
      <c r="L31" s="78">
        <v>4.4989124347870035</v>
      </c>
      <c r="M31" s="78">
        <v>4.5974602987484108</v>
      </c>
      <c r="N31" s="78">
        <v>2.9537805857723463</v>
      </c>
      <c r="O31" s="78">
        <v>3.3250403838115905</v>
      </c>
      <c r="P31" s="78">
        <v>4.1437056298258064</v>
      </c>
      <c r="Q31" s="78">
        <v>3.1747674891443847</v>
      </c>
      <c r="R31" s="78">
        <v>4.4716880877978005</v>
      </c>
      <c r="S31" s="78">
        <v>4.2318321411505293</v>
      </c>
      <c r="T31" s="78">
        <v>4.2246877702910979</v>
      </c>
      <c r="U31" s="78">
        <v>0.59495328333619624</v>
      </c>
      <c r="V31" s="78">
        <v>5.5604642248414162</v>
      </c>
      <c r="W31" s="78">
        <v>3.8775172841171299</v>
      </c>
      <c r="X31" s="78">
        <v>1.3144660141398619</v>
      </c>
      <c r="Y31" s="78">
        <v>2.204983782778251</v>
      </c>
      <c r="Z31" s="78">
        <v>5.2159523101990466</v>
      </c>
      <c r="AA31" s="78">
        <v>6.3795042250950758</v>
      </c>
      <c r="AB31" s="78">
        <v>6.2501143655095541</v>
      </c>
      <c r="AC31" s="78">
        <v>4.9364796906496231</v>
      </c>
      <c r="AD31" s="74">
        <f t="shared" si="0"/>
        <v>100</v>
      </c>
      <c r="AF31" s="42">
        <f>('CHUVA - Vetor de Impacto'!AH32/'Contribuição - CHUVA'!$BA31)*100</f>
        <v>5.0257193891847072</v>
      </c>
      <c r="AG31" s="42">
        <f>('CHUVA - Vetor de Impacto'!AI32/'Contribuição - CHUVA'!$BA31)*100</f>
        <v>2.016658406578018</v>
      </c>
      <c r="AH31" s="42">
        <f>('CHUVA - Vetor de Impacto'!AJ32/'Contribuição - CHUVA'!$BA31)*100</f>
        <v>4.5748450417685449</v>
      </c>
      <c r="AI31" s="42">
        <f>('CHUVA - Vetor de Impacto'!AK32/'Contribuição - CHUVA'!$BA31)*100</f>
        <v>4.4958245015284861</v>
      </c>
      <c r="AJ31" s="42">
        <f>('CHUVA - Vetor de Impacto'!AL32/'Contribuição - CHUVA'!$BA31)*100</f>
        <v>1.0528618180417699</v>
      </c>
      <c r="AK31" s="42">
        <f>('CHUVA - Vetor de Impacto'!AM32/'Contribuição - CHUVA'!$BA31)*100</f>
        <v>6.6259433995306427</v>
      </c>
      <c r="AL31" s="42">
        <f>('CHUVA - Vetor de Impacto'!AN32/'Contribuição - CHUVA'!$BA31)*100</f>
        <v>6.072340378339109</v>
      </c>
      <c r="AM31" s="42">
        <f>('CHUVA - Vetor de Impacto'!AO32/'Contribuição - CHUVA'!$BA31)*100</f>
        <v>4.5504977502958806</v>
      </c>
      <c r="AN31" s="42">
        <f>('CHUVA - Vetor de Impacto'!AP32/'Contribuição - CHUVA'!$BA31)*100</f>
        <v>5.605142470749036</v>
      </c>
      <c r="AO31" s="42">
        <f>('CHUVA - Vetor de Impacto'!AQ32/'Contribuição - CHUVA'!$BA31)*100</f>
        <v>5.6820233176479613</v>
      </c>
      <c r="AP31" s="42">
        <f>('CHUVA - Vetor de Impacto'!AR32/'Contribuição - CHUVA'!$BA31)*100</f>
        <v>4.6427582271201366</v>
      </c>
      <c r="AQ31" s="42">
        <f>('CHUVA - Vetor de Impacto'!AS32/'Contribuição - CHUVA'!$BA31)*100</f>
        <v>6.6534123184982361</v>
      </c>
      <c r="AR31" s="42">
        <f>('CHUVA - Vetor de Impacto'!AT32/'Contribuição - CHUVA'!$BA31)*100</f>
        <v>5.7227487037191569</v>
      </c>
      <c r="AS31" s="42">
        <f>('CHUVA - Vetor de Impacto'!AU32/'Contribuição - CHUVA'!$BA31)*100</f>
        <v>1.0252999668488205</v>
      </c>
      <c r="AT31" s="42">
        <f>('CHUVA - Vetor de Impacto'!AV32/'Contribuição - CHUVA'!$BA31)*100</f>
        <v>0</v>
      </c>
      <c r="AU31" s="42">
        <f>('CHUVA - Vetor de Impacto'!AW32/'Contribuição - CHUVA'!$BA31)*100</f>
        <v>7.773000603375257</v>
      </c>
      <c r="AV31" s="42">
        <f>('CHUVA - Vetor de Impacto'!AX32/'Contribuição - CHUVA'!$BA31)*100</f>
        <v>5.1820004022501722</v>
      </c>
      <c r="AW31" s="42">
        <f>('CHUVA - Vetor de Impacto'!AY32/'Contribuição - CHUVA'!$BA31)*100</f>
        <v>7.773000603375257</v>
      </c>
      <c r="AX31" s="42">
        <f>('CHUVA - Vetor de Impacto'!AZ32/'Contribuição - CHUVA'!$BA31)*100</f>
        <v>7.773000603375257</v>
      </c>
      <c r="AY31" s="42">
        <f>('CHUVA - Vetor de Impacto'!BA32/'Contribuição - CHUVA'!$BA31)*100</f>
        <v>3.5626252765469921</v>
      </c>
      <c r="AZ31" s="42">
        <f>('CHUVA - Vetor de Impacto'!BB32/'Contribuição - CHUVA'!$BA31)*100</f>
        <v>4.1902968212265561</v>
      </c>
      <c r="BA31" s="77">
        <f>SUM('CHUVA - Vetor de Impacto'!AH32:BB32)</f>
        <v>12.865044672269439</v>
      </c>
      <c r="BB31" s="77">
        <f t="shared" si="1"/>
        <v>99.999999999999972</v>
      </c>
      <c r="BC31" s="42">
        <f>('CHUVA - Vetor de Impacto'!BC32/'Contribuição - CHUVA'!$BI31)*100</f>
        <v>11.415489906771166</v>
      </c>
      <c r="BD31" s="42">
        <f>('CHUVA - Vetor de Impacto'!BD32/'Contribuição - CHUVA'!$BI31)*100</f>
        <v>18.565291793640505</v>
      </c>
      <c r="BE31" s="42">
        <f>('CHUVA - Vetor de Impacto'!BE32/'Contribuição - CHUVA'!$BI31)*100</f>
        <v>19.206998212816174</v>
      </c>
      <c r="BF31" s="42">
        <f>('CHUVA - Vetor de Impacto'!BF32/'Contribuição - CHUVA'!$BI31)*100</f>
        <v>17.045381226656467</v>
      </c>
      <c r="BG31" s="42">
        <f>('CHUVA - Vetor de Impacto'!BG32/'Contribuição - CHUVA'!$BI31)*100</f>
        <v>14.542918486187109</v>
      </c>
      <c r="BH31" s="42">
        <f>('CHUVA - Vetor de Impacto'!BH32/'Contribuição - CHUVA'!$BI31)*100</f>
        <v>19.223920373928582</v>
      </c>
      <c r="BI31" s="77">
        <f>SUM('CHUVA - Vetor de Impacto'!BC32:BH32)</f>
        <v>2.9260420822532147</v>
      </c>
      <c r="BJ31" s="77">
        <f t="shared" si="2"/>
        <v>100</v>
      </c>
      <c r="BL31" s="42">
        <f>('CHUVA - Vetor de Impacto'!AH32/'Contribuição - CHUVA'!$BY31)*100</f>
        <v>8.0128463515504915</v>
      </c>
      <c r="BM31" s="42">
        <f>('CHUVA - Vetor de Impacto'!AI32/'Contribuição - CHUVA'!$BY31)*100</f>
        <v>3.2152957027896667</v>
      </c>
      <c r="BN31" s="42">
        <f>('CHUVA - Vetor de Impacto'!AJ32/'Contribuição - CHUVA'!$BY31)*100</f>
        <v>7.2939867038200612</v>
      </c>
      <c r="BO31" s="42">
        <f>('CHUVA - Vetor de Impacto'!AK32/'Contribuição - CHUVA'!$BY31)*100</f>
        <v>7.1679988802812673</v>
      </c>
      <c r="BP31" s="42">
        <f>('CHUVA - Vetor de Impacto'!AL32/'Contribuição - CHUVA'!$BY31)*100</f>
        <v>1.6786492289119634</v>
      </c>
      <c r="BQ31" s="42">
        <f>('CHUVA - Vetor de Impacto'!AM32/'Contribuição - CHUVA'!$BY31)*100</f>
        <v>10.564192363935799</v>
      </c>
      <c r="BR31" s="42">
        <f>('CHUVA - Vetor de Impacto'!AN32/'Contribuição - CHUVA'!$BY31)*100</f>
        <v>9.6815454023668757</v>
      </c>
      <c r="BS31" s="42">
        <f>('CHUVA - Vetor de Impacto'!AO32/'Contribuição - CHUVA'!$BY31)*100</f>
        <v>7.2551681605351526</v>
      </c>
      <c r="BT31" s="42">
        <f>('CHUVA - Vetor de Impacto'!AP32/'Contribuição - CHUVA'!$BY31)*100</f>
        <v>8.936659992062971</v>
      </c>
      <c r="BU31" s="42">
        <f>('CHUVA - Vetor de Impacto'!AQ32/'Contribuição - CHUVA'!$BY31)*100</f>
        <v>9.059236356932022</v>
      </c>
      <c r="BV31" s="42">
        <f>('CHUVA - Vetor de Impacto'!AR32/'Contribuição - CHUVA'!$BY31)*100</f>
        <v>7.4022653157612179</v>
      </c>
      <c r="BW31" s="42">
        <f>('CHUVA - Vetor de Impacto'!AS32/'Contribuição - CHUVA'!$BY31)*100</f>
        <v>10.607987930318629</v>
      </c>
      <c r="BX31" s="42">
        <f>('CHUVA - Vetor de Impacto'!AT32/'Contribuição - CHUVA'!$BY31)*100</f>
        <v>9.1241676107338776</v>
      </c>
      <c r="BY31" s="77">
        <f>SUM('CHUVA - Vetor de Impacto'!AH32:AT32)</f>
        <v>8.0690558155580927</v>
      </c>
      <c r="BZ31" s="77">
        <f t="shared" si="3"/>
        <v>99.999999999999986</v>
      </c>
      <c r="CA31" s="42">
        <f>('SECA - Vetor de Impacto'!AU32/'Contribuição - CHUVA'!$CI31)*100</f>
        <v>2.750325380245215</v>
      </c>
      <c r="CB31" s="42">
        <f>('SECA - Vetor de Impacto'!AV32/'Contribuição - CHUVA'!$CI31)*100</f>
        <v>0</v>
      </c>
      <c r="CC31" s="42">
        <f>('SECA - Vetor de Impacto'!AW32/'Contribuição - CHUVA'!$CI31)*100</f>
        <v>20.850757369893245</v>
      </c>
      <c r="CD31" s="42">
        <f>('SECA - Vetor de Impacto'!AX32/'Contribuição - CHUVA'!$CI31)*100</f>
        <v>13.900504913262163</v>
      </c>
      <c r="CE31" s="42">
        <f>('SECA - Vetor de Impacto'!AY32/'Contribuição - CHUVA'!$CI31)*100</f>
        <v>20.850757369893245</v>
      </c>
      <c r="CF31" s="42">
        <f>('SECA - Vetor de Impacto'!AZ32/'Contribuição - CHUVA'!$CI31)*100</f>
        <v>20.850757369893245</v>
      </c>
      <c r="CG31" s="42">
        <f>('SECA - Vetor de Impacto'!BA32/'Contribuição - CHUVA'!$CI31)*100</f>
        <v>9.5565971278677342</v>
      </c>
      <c r="CH31" s="42">
        <f>('SECA - Vetor de Impacto'!BB32/'Contribuição - CHUVA'!$CI31)*100</f>
        <v>11.240300468945149</v>
      </c>
      <c r="CI31" s="77">
        <f>SUM('CHUVA - Vetor de Impacto'!AU32:BB32)</f>
        <v>4.7959888567113476</v>
      </c>
      <c r="CJ31" s="77">
        <f t="shared" si="4"/>
        <v>99.999999999999986</v>
      </c>
    </row>
    <row r="32" spans="1:88" x14ac:dyDescent="0.25">
      <c r="A32" s="34" t="s">
        <v>929</v>
      </c>
      <c r="B32" s="34" t="s">
        <v>930</v>
      </c>
      <c r="C32" s="78">
        <v>3.9135900270506845</v>
      </c>
      <c r="D32" s="78">
        <v>0</v>
      </c>
      <c r="E32" s="78">
        <v>0</v>
      </c>
      <c r="F32" s="78">
        <v>2.1192639523772634</v>
      </c>
      <c r="G32" s="78">
        <v>6.3577918571317884</v>
      </c>
      <c r="H32" s="78">
        <v>6.3577918571317884</v>
      </c>
      <c r="I32" s="78">
        <v>1.3245399702357903</v>
      </c>
      <c r="J32" s="78">
        <v>5.1210785264318526</v>
      </c>
      <c r="K32" s="78">
        <v>5.7622962010918926</v>
      </c>
      <c r="L32" s="78">
        <v>3.8907174360447949</v>
      </c>
      <c r="M32" s="78">
        <v>2.7445924427715238</v>
      </c>
      <c r="N32" s="78">
        <v>5.4116121457754591</v>
      </c>
      <c r="O32" s="78">
        <v>2.7054433434603351</v>
      </c>
      <c r="P32" s="78">
        <v>4.7683438928488417</v>
      </c>
      <c r="Q32" s="78">
        <v>3.4094553451459646</v>
      </c>
      <c r="R32" s="78">
        <v>3.3822788139023552</v>
      </c>
      <c r="S32" s="78">
        <v>4.2616261494670846</v>
      </c>
      <c r="T32" s="78">
        <v>4.0544392987217552</v>
      </c>
      <c r="U32" s="78">
        <v>1.6908451130813082</v>
      </c>
      <c r="V32" s="78">
        <v>4.888017101760691</v>
      </c>
      <c r="W32" s="78">
        <v>3.8371491692159112</v>
      </c>
      <c r="X32" s="78">
        <v>2.4703015213938477</v>
      </c>
      <c r="Y32" s="78">
        <v>3.4095898136636609</v>
      </c>
      <c r="Z32" s="78">
        <v>4.6751102018420987</v>
      </c>
      <c r="AA32" s="78">
        <v>4.4756089137722048</v>
      </c>
      <c r="AB32" s="78">
        <v>5.380187229353699</v>
      </c>
      <c r="AC32" s="78">
        <v>3.5883296763273878</v>
      </c>
      <c r="AD32" s="74">
        <f t="shared" si="0"/>
        <v>99.999999999999986</v>
      </c>
      <c r="AF32" s="42">
        <f>('CHUVA - Vetor de Impacto'!AH33/'Contribuição - CHUVA'!$BA32)*100</f>
        <v>5.8501245885574278</v>
      </c>
      <c r="AG32" s="42">
        <f>('CHUVA - Vetor de Impacto'!AI33/'Contribuição - CHUVA'!$BA32)*100</f>
        <v>1.9321711226311575</v>
      </c>
      <c r="AH32" s="42">
        <f>('CHUVA - Vetor de Impacto'!AJ33/'Contribuição - CHUVA'!$BA32)*100</f>
        <v>4.8834215458094343</v>
      </c>
      <c r="AI32" s="42">
        <f>('CHUVA - Vetor de Impacto'!AK33/'Contribuição - CHUVA'!$BA32)*100</f>
        <v>4.9867863937496759</v>
      </c>
      <c r="AJ32" s="42">
        <f>('CHUVA - Vetor de Impacto'!AL33/'Contribuição - CHUVA'!$BA32)*100</f>
        <v>1.7978279017946348</v>
      </c>
      <c r="AK32" s="42">
        <f>('CHUVA - Vetor de Impacto'!AM33/'Contribuição - CHUVA'!$BA32)*100</f>
        <v>6.0988554204967187</v>
      </c>
      <c r="AL32" s="42">
        <f>('CHUVA - Vetor de Impacto'!AN33/'Contribuição - CHUVA'!$BA32)*100</f>
        <v>1.2550505951487434</v>
      </c>
      <c r="AM32" s="42">
        <f>('CHUVA - Vetor de Impacto'!AO33/'Contribuição - CHUVA'!$BA32)*100</f>
        <v>3.5214996477914755</v>
      </c>
      <c r="AN32" s="42">
        <f>('CHUVA - Vetor de Impacto'!AP33/'Contribuição - CHUVA'!$BA32)*100</f>
        <v>5.6311611940209323</v>
      </c>
      <c r="AO32" s="42">
        <f>('CHUVA - Vetor de Impacto'!AQ33/'Contribuição - CHUVA'!$BA32)*100</f>
        <v>6.6045960060499658</v>
      </c>
      <c r="AP32" s="42">
        <f>('CHUVA - Vetor de Impacto'!AR33/'Contribuição - CHUVA'!$BA32)*100</f>
        <v>3.8595010098596267</v>
      </c>
      <c r="AQ32" s="42">
        <f>('CHUVA - Vetor de Impacto'!AS33/'Contribuição - CHUVA'!$BA32)*100</f>
        <v>5.805767332599995</v>
      </c>
      <c r="AR32" s="42">
        <f>('CHUVA - Vetor de Impacto'!AT33/'Contribuição - CHUVA'!$BA32)*100</f>
        <v>4.5490168148098453</v>
      </c>
      <c r="AS32" s="42">
        <f>('CHUVA - Vetor de Impacto'!AU33/'Contribuição - CHUVA'!$BA32)*100</f>
        <v>4.590832811402958</v>
      </c>
      <c r="AT32" s="42">
        <f>('CHUVA - Vetor de Impacto'!AV33/'Contribuição - CHUVA'!$BA32)*100</f>
        <v>0</v>
      </c>
      <c r="AU32" s="42">
        <f>('CHUVA - Vetor de Impacto'!AW33/'Contribuição - CHUVA'!$BA32)*100</f>
        <v>8.1768447865751508</v>
      </c>
      <c r="AV32" s="42">
        <f>('CHUVA - Vetor de Impacto'!AX33/'Contribuição - CHUVA'!$BA32)*100</f>
        <v>5.4512298577167675</v>
      </c>
      <c r="AW32" s="42">
        <f>('CHUVA - Vetor de Impacto'!AY33/'Contribuição - CHUVA'!$BA32)*100</f>
        <v>8.1768447865751508</v>
      </c>
      <c r="AX32" s="42">
        <f>('CHUVA - Vetor de Impacto'!AZ33/'Contribuição - CHUVA'!$BA32)*100</f>
        <v>8.1768447865751508</v>
      </c>
      <c r="AY32" s="42">
        <f>('CHUVA - Vetor de Impacto'!BA33/'Contribuição - CHUVA'!$BA32)*100</f>
        <v>3.747720527180276</v>
      </c>
      <c r="AZ32" s="42">
        <f>('CHUVA - Vetor de Impacto'!BB33/'Contribuição - CHUVA'!$BA32)*100</f>
        <v>4.9039028706549077</v>
      </c>
      <c r="BA32" s="77">
        <f>SUM('CHUVA - Vetor de Impacto'!AH33:BB33)</f>
        <v>12.229656133889357</v>
      </c>
      <c r="BB32" s="77">
        <f t="shared" si="1"/>
        <v>99.999999999999972</v>
      </c>
      <c r="BC32" s="42">
        <f>('CHUVA - Vetor de Impacto'!BC33/'Contribuição - CHUVA'!$BI32)*100</f>
        <v>9.2028733158599021</v>
      </c>
      <c r="BD32" s="42">
        <f>('CHUVA - Vetor de Impacto'!BD33/'Contribuição - CHUVA'!$BI32)*100</f>
        <v>17.83278615581845</v>
      </c>
      <c r="BE32" s="42">
        <f>('CHUVA - Vetor de Impacto'!BE33/'Contribuição - CHUVA'!$BI32)*100</f>
        <v>25.280163898489878</v>
      </c>
      <c r="BF32" s="42">
        <f>('CHUVA - Vetor de Impacto'!BF33/'Contribuição - CHUVA'!$BI32)*100</f>
        <v>23.949862686326885</v>
      </c>
      <c r="BG32" s="42">
        <f>('CHUVA - Vetor de Impacto'!BG33/'Contribuição - CHUVA'!$BI32)*100</f>
        <v>7.3586128961659254</v>
      </c>
      <c r="BH32" s="42">
        <f>('CHUVA - Vetor de Impacto'!BH33/'Contribuição - CHUVA'!$BI32)*100</f>
        <v>16.375701047338946</v>
      </c>
      <c r="BI32" s="77">
        <f>SUM('CHUVA - Vetor de Impacto'!BC33:BH33)</f>
        <v>3.1805254127912201</v>
      </c>
      <c r="BJ32" s="77">
        <f t="shared" si="2"/>
        <v>99.999999999999986</v>
      </c>
      <c r="BL32" s="42">
        <f>('CHUVA - Vetor de Impacto'!AH33/'Contribuição - CHUVA'!$BY32)*100</f>
        <v>10.303908871920708</v>
      </c>
      <c r="BM32" s="42">
        <f>('CHUVA - Vetor de Impacto'!AI33/'Contribuição - CHUVA'!$BY32)*100</f>
        <v>3.4031608850671482</v>
      </c>
      <c r="BN32" s="42">
        <f>('CHUVA - Vetor de Impacto'!AJ33/'Contribuição - CHUVA'!$BY32)*100</f>
        <v>8.6012408504281943</v>
      </c>
      <c r="BO32" s="42">
        <f>('CHUVA - Vetor de Impacto'!AK33/'Contribuição - CHUVA'!$BY32)*100</f>
        <v>8.7832988489568748</v>
      </c>
      <c r="BP32" s="42">
        <f>('CHUVA - Vetor de Impacto'!AL33/'Contribuição - CHUVA'!$BY32)*100</f>
        <v>3.1665402312493818</v>
      </c>
      <c r="BQ32" s="42">
        <f>('CHUVA - Vetor de Impacto'!AM33/'Contribuição - CHUVA'!$BY32)*100</f>
        <v>10.742002076115437</v>
      </c>
      <c r="BR32" s="42">
        <f>('CHUVA - Vetor de Impacto'!AN33/'Contribuição - CHUVA'!$BY32)*100</f>
        <v>2.2105387272190327</v>
      </c>
      <c r="BS32" s="42">
        <f>('CHUVA - Vetor de Impacto'!AO33/'Contribuição - CHUVA'!$BY32)*100</f>
        <v>6.2024681550058647</v>
      </c>
      <c r="BT32" s="42">
        <f>('CHUVA - Vetor de Impacto'!AP33/'Contribuição - CHUVA'!$BY32)*100</f>
        <v>9.9182454848531147</v>
      </c>
      <c r="BU32" s="42">
        <f>('CHUVA - Vetor de Impacto'!AQ33/'Contribuição - CHUVA'!$BY32)*100</f>
        <v>11.632770268739087</v>
      </c>
      <c r="BV32" s="42">
        <f>('CHUVA - Vetor de Impacto'!AR33/'Contribuição - CHUVA'!$BY32)*100</f>
        <v>6.7977948323466153</v>
      </c>
      <c r="BW32" s="42">
        <f>('CHUVA - Vetor de Impacto'!AS33/'Contribuição - CHUVA'!$BY32)*100</f>
        <v>10.225781796800321</v>
      </c>
      <c r="BX32" s="42">
        <f>('CHUVA - Vetor de Impacto'!AT33/'Contribuição - CHUVA'!$BY32)*100</f>
        <v>8.0122489712982166</v>
      </c>
      <c r="BY32" s="77">
        <f>SUM('CHUVA - Vetor de Impacto'!AH33:AT33)</f>
        <v>6.9434826091519852</v>
      </c>
      <c r="BZ32" s="77">
        <f t="shared" si="3"/>
        <v>100</v>
      </c>
      <c r="CA32" s="42">
        <f>('SECA - Vetor de Impacto'!AU33/'Contribuição - CHUVA'!$CI32)*100</f>
        <v>10.620973070388203</v>
      </c>
      <c r="CB32" s="42">
        <f>('SECA - Vetor de Impacto'!AV33/'Contribuição - CHUVA'!$CI32)*100</f>
        <v>0</v>
      </c>
      <c r="CC32" s="42">
        <f>('SECA - Vetor de Impacto'!AW33/'Contribuição - CHUVA'!$CI32)*100</f>
        <v>18.917275328181404</v>
      </c>
      <c r="CD32" s="42">
        <f>('SECA - Vetor de Impacto'!AX33/'Contribuição - CHUVA'!$CI32)*100</f>
        <v>12.611516885454272</v>
      </c>
      <c r="CE32" s="42">
        <f>('SECA - Vetor de Impacto'!AY33/'Contribuição - CHUVA'!$CI32)*100</f>
        <v>18.917275328181404</v>
      </c>
      <c r="CF32" s="42">
        <f>('SECA - Vetor de Impacto'!AZ33/'Contribuição - CHUVA'!$CI32)*100</f>
        <v>18.917275328181404</v>
      </c>
      <c r="CG32" s="42">
        <f>('SECA - Vetor de Impacto'!BA33/'Contribuição - CHUVA'!$CI32)*100</f>
        <v>8.6704178587498077</v>
      </c>
      <c r="CH32" s="42">
        <f>('SECA - Vetor de Impacto'!BB33/'Contribuição - CHUVA'!$CI32)*100</f>
        <v>11.345266200863509</v>
      </c>
      <c r="CI32" s="77">
        <f>SUM('CHUVA - Vetor de Impacto'!AU33:BB33)</f>
        <v>5.2861735247373707</v>
      </c>
      <c r="CJ32" s="77">
        <f t="shared" si="4"/>
        <v>100</v>
      </c>
    </row>
    <row r="33" spans="1:88" x14ac:dyDescent="0.25">
      <c r="A33" s="34" t="s">
        <v>931</v>
      </c>
      <c r="B33" s="34" t="s">
        <v>932</v>
      </c>
      <c r="C33" s="78">
        <v>0.44107303578658452</v>
      </c>
      <c r="D33" s="78">
        <v>6.5205297123782442</v>
      </c>
      <c r="E33" s="78">
        <v>6.5205297123782442</v>
      </c>
      <c r="F33" s="78">
        <v>2.1735099041260821</v>
      </c>
      <c r="G33" s="78">
        <v>6.5205297123782442</v>
      </c>
      <c r="H33" s="78">
        <v>0</v>
      </c>
      <c r="I33" s="78">
        <v>5.9771522363467238</v>
      </c>
      <c r="J33" s="78">
        <v>4.5696434642003885</v>
      </c>
      <c r="K33" s="78">
        <v>3.7677165486813697</v>
      </c>
      <c r="L33" s="78">
        <v>3.0242694972307702</v>
      </c>
      <c r="M33" s="78">
        <v>3.6181823723334094</v>
      </c>
      <c r="N33" s="78">
        <v>1.8483784666385372</v>
      </c>
      <c r="O33" s="78">
        <v>1.6648160967774241</v>
      </c>
      <c r="P33" s="78">
        <v>0.40753310702364026</v>
      </c>
      <c r="Q33" s="78">
        <v>3.4788043275695122</v>
      </c>
      <c r="R33" s="78">
        <v>2.9675590059568293</v>
      </c>
      <c r="S33" s="78">
        <v>3.0624038480726163</v>
      </c>
      <c r="T33" s="78">
        <v>3.1339591959009234</v>
      </c>
      <c r="U33" s="78">
        <v>0.7108650069189042</v>
      </c>
      <c r="V33" s="78">
        <v>5.9878516498166992</v>
      </c>
      <c r="W33" s="78">
        <v>2.141159989273973</v>
      </c>
      <c r="X33" s="78">
        <v>2.7433747819707812</v>
      </c>
      <c r="Y33" s="78">
        <v>4.1342933069972698</v>
      </c>
      <c r="Z33" s="78">
        <v>5.7157904752334865</v>
      </c>
      <c r="AA33" s="78">
        <v>6.330435602299656</v>
      </c>
      <c r="AB33" s="78">
        <v>6.5205297123782442</v>
      </c>
      <c r="AC33" s="78">
        <v>6.0191092313314369</v>
      </c>
      <c r="AD33" s="74">
        <f t="shared" si="0"/>
        <v>100</v>
      </c>
      <c r="AF33" s="42">
        <f>('CHUVA - Vetor de Impacto'!AH34/'Contribuição - CHUVA'!$BA33)*100</f>
        <v>6.5243374141124884</v>
      </c>
      <c r="AG33" s="42">
        <f>('CHUVA - Vetor de Impacto'!AI34/'Contribuição - CHUVA'!$BA33)*100</f>
        <v>3.1989869975750582</v>
      </c>
      <c r="AH33" s="42">
        <f>('CHUVA - Vetor de Impacto'!AJ34/'Contribuição - CHUVA'!$BA33)*100</f>
        <v>7.0126392938613362</v>
      </c>
      <c r="AI33" s="42">
        <f>('CHUVA - Vetor de Impacto'!AK34/'Contribuição - CHUVA'!$BA33)*100</f>
        <v>7.072732182095443</v>
      </c>
      <c r="AJ33" s="42">
        <f>('CHUVA - Vetor de Impacto'!AL34/'Contribuição - CHUVA'!$BA33)*100</f>
        <v>2.0348825569712075</v>
      </c>
      <c r="AK33" s="42">
        <f>('CHUVA - Vetor de Impacto'!AM34/'Contribuição - CHUVA'!$BA33)*100</f>
        <v>1.7871982489261646</v>
      </c>
      <c r="AL33" s="42">
        <f>('CHUVA - Vetor de Impacto'!AN34/'Contribuição - CHUVA'!$BA33)*100</f>
        <v>3.4723062322953626</v>
      </c>
      <c r="AM33" s="42">
        <f>('CHUVA - Vetor de Impacto'!AO34/'Contribuição - CHUVA'!$BA33)*100</f>
        <v>4.6127174606612371</v>
      </c>
      <c r="AN33" s="42">
        <f>('CHUVA - Vetor de Impacto'!AP34/'Contribuição - CHUVA'!$BA33)*100</f>
        <v>4.7543437082273314</v>
      </c>
      <c r="AO33" s="42">
        <f>('CHUVA - Vetor de Impacto'!AQ34/'Contribuição - CHUVA'!$BA33)*100</f>
        <v>6.4948177302779158</v>
      </c>
      <c r="AP33" s="42">
        <f>('CHUVA - Vetor de Impacto'!AR34/'Contribuição - CHUVA'!$BA33)*100</f>
        <v>6.3445309340575271</v>
      </c>
      <c r="AQ33" s="42">
        <f>('CHUVA - Vetor de Impacto'!AS34/'Contribuição - CHUVA'!$BA33)*100</f>
        <v>5.9858094900564121</v>
      </c>
      <c r="AR33" s="42">
        <f>('CHUVA - Vetor de Impacto'!AT34/'Contribuição - CHUVA'!$BA33)*100</f>
        <v>5.2195147593954871</v>
      </c>
      <c r="AS33" s="42">
        <f>('CHUVA - Vetor de Impacto'!AU34/'Contribuição - CHUVA'!$BA33)*100</f>
        <v>1.8810750176608044</v>
      </c>
      <c r="AT33" s="42">
        <f>('CHUVA - Vetor de Impacto'!AV34/'Contribuição - CHUVA'!$BA33)*100</f>
        <v>0</v>
      </c>
      <c r="AU33" s="42">
        <f>('CHUVA - Vetor de Impacto'!AW34/'Contribuição - CHUVA'!$BA33)*100</f>
        <v>0</v>
      </c>
      <c r="AV33" s="42">
        <f>('CHUVA - Vetor de Impacto'!AX34/'Contribuição - CHUVA'!$BA33)*100</f>
        <v>6.0783735543356352</v>
      </c>
      <c r="AW33" s="42">
        <f>('CHUVA - Vetor de Impacto'!AY34/'Contribuição - CHUVA'!$BA33)*100</f>
        <v>9.1175603315034515</v>
      </c>
      <c r="AX33" s="42">
        <f>('CHUVA - Vetor de Impacto'!AZ34/'Contribuição - CHUVA'!$BA33)*100</f>
        <v>9.1175603315034515</v>
      </c>
      <c r="AY33" s="42">
        <f>('CHUVA - Vetor de Impacto'!BA34/'Contribuição - CHUVA'!$BA33)*100</f>
        <v>2.6592884300218418</v>
      </c>
      <c r="AZ33" s="42">
        <f>('CHUVA - Vetor de Impacto'!BB34/'Contribuição - CHUVA'!$BA33)*100</f>
        <v>6.6313253264618597</v>
      </c>
      <c r="BA33" s="77">
        <f>SUM('CHUVA - Vetor de Impacto'!AH34:BB34)</f>
        <v>10.967846261951784</v>
      </c>
      <c r="BB33" s="77">
        <f t="shared" si="1"/>
        <v>100.00000000000004</v>
      </c>
      <c r="BC33" s="42">
        <f>('CHUVA - Vetor de Impacto'!BC34/'Contribuição - CHUVA'!$BI33)*100</f>
        <v>7.3178791077827237</v>
      </c>
      <c r="BD33" s="42">
        <f>('CHUVA - Vetor de Impacto'!BD34/'Contribuição - CHUVA'!$BI33)*100</f>
        <v>18.828585582393689</v>
      </c>
      <c r="BE33" s="42">
        <f>('CHUVA - Vetor de Impacto'!BE34/'Contribuição - CHUVA'!$BI33)*100</f>
        <v>20.940904921508253</v>
      </c>
      <c r="BF33" s="42">
        <f>('CHUVA - Vetor de Impacto'!BF34/'Contribuição - CHUVA'!$BI33)*100</f>
        <v>16.447125740192085</v>
      </c>
      <c r="BG33" s="42">
        <f>('CHUVA - Vetor de Impacto'!BG34/'Contribuição - CHUVA'!$BI33)*100</f>
        <v>18.424676032735956</v>
      </c>
      <c r="BH33" s="42">
        <f>('CHUVA - Vetor de Impacto'!BH34/'Contribuição - CHUVA'!$BI33)*100</f>
        <v>18.040828615387284</v>
      </c>
      <c r="BI33" s="77">
        <f>SUM('CHUVA - Vetor de Impacto'!BC34:BH34)</f>
        <v>4.2727157924214092</v>
      </c>
      <c r="BJ33" s="77">
        <f t="shared" si="2"/>
        <v>99.999999999999986</v>
      </c>
      <c r="BL33" s="42">
        <f>('CHUVA - Vetor de Impacto'!AH34/'Contribuição - CHUVA'!$BY33)*100</f>
        <v>10.112928652113478</v>
      </c>
      <c r="BM33" s="42">
        <f>('CHUVA - Vetor de Impacto'!AI34/'Contribuição - CHUVA'!$BY33)*100</f>
        <v>4.9585306847463269</v>
      </c>
      <c r="BN33" s="42">
        <f>('CHUVA - Vetor de Impacto'!AJ34/'Contribuição - CHUVA'!$BY33)*100</f>
        <v>10.869811957981671</v>
      </c>
      <c r="BO33" s="42">
        <f>('CHUVA - Vetor de Impacto'!AK34/'Contribuição - CHUVA'!$BY33)*100</f>
        <v>10.962957828993252</v>
      </c>
      <c r="BP33" s="42">
        <f>('CHUVA - Vetor de Impacto'!AL34/'Contribuição - CHUVA'!$BY33)*100</f>
        <v>3.1541321068967716</v>
      </c>
      <c r="BQ33" s="42">
        <f>('CHUVA - Vetor de Impacto'!AM34/'Contribuição - CHUVA'!$BY33)*100</f>
        <v>2.7702136219193445</v>
      </c>
      <c r="BR33" s="42">
        <f>('CHUVA - Vetor de Impacto'!AN34/'Contribuição - CHUVA'!$BY33)*100</f>
        <v>5.3821841141348639</v>
      </c>
      <c r="BS33" s="42">
        <f>('CHUVA - Vetor de Impacto'!AO34/'Contribuição - CHUVA'!$BY33)*100</f>
        <v>7.1498574661578456</v>
      </c>
      <c r="BT33" s="42">
        <f>('CHUVA - Vetor de Impacto'!AP34/'Contribuição - CHUVA'!$BY33)*100</f>
        <v>7.3693826142294983</v>
      </c>
      <c r="BU33" s="42">
        <f>('CHUVA - Vetor de Impacto'!AQ34/'Contribuição - CHUVA'!$BY33)*100</f>
        <v>10.067172211650078</v>
      </c>
      <c r="BV33" s="42">
        <f>('CHUVA - Vetor de Impacto'!AR34/'Contribuição - CHUVA'!$BY33)*100</f>
        <v>9.8342229401663523</v>
      </c>
      <c r="BW33" s="42">
        <f>('CHUVA - Vetor de Impacto'!AS34/'Contribuição - CHUVA'!$BY33)*100</f>
        <v>9.2781933943431358</v>
      </c>
      <c r="BX33" s="42">
        <f>('CHUVA - Vetor de Impacto'!AT34/'Contribuição - CHUVA'!$BY33)*100</f>
        <v>8.0904124066673724</v>
      </c>
      <c r="BY33" s="77">
        <f>SUM('CHUVA - Vetor de Impacto'!AH34:AT34)</f>
        <v>7.0758859456732246</v>
      </c>
      <c r="BZ33" s="77">
        <f t="shared" si="3"/>
        <v>100</v>
      </c>
      <c r="CA33" s="42">
        <f>('SECA - Vetor de Impacto'!AU34/'Contribuição - CHUVA'!$CI33)*100</f>
        <v>5.3010154072252567</v>
      </c>
      <c r="CB33" s="42">
        <f>('SECA - Vetor de Impacto'!AV34/'Contribuição - CHUVA'!$CI33)*100</f>
        <v>0</v>
      </c>
      <c r="CC33" s="42">
        <f>('SECA - Vetor de Impacto'!AW34/'Contribuição - CHUVA'!$CI33)*100</f>
        <v>0</v>
      </c>
      <c r="CD33" s="42">
        <f>('SECA - Vetor de Impacto'!AX34/'Contribuição - CHUVA'!$CI33)*100</f>
        <v>17.129328474348991</v>
      </c>
      <c r="CE33" s="42">
        <f>('SECA - Vetor de Impacto'!AY34/'Contribuição - CHUVA'!$CI33)*100</f>
        <v>25.693992711523485</v>
      </c>
      <c r="CF33" s="42">
        <f>('SECA - Vetor de Impacto'!AZ34/'Contribuição - CHUVA'!$CI33)*100</f>
        <v>25.693992711523485</v>
      </c>
      <c r="CG33" s="42">
        <f>('SECA - Vetor de Impacto'!BA34/'Contribuição - CHUVA'!$CI33)*100</f>
        <v>7.4940812075276861</v>
      </c>
      <c r="CH33" s="42">
        <f>('SECA - Vetor de Impacto'!BB34/'Contribuição - CHUVA'!$CI33)*100</f>
        <v>18.687589487851103</v>
      </c>
      <c r="CI33" s="77">
        <f>SUM('CHUVA - Vetor de Impacto'!AU34:BB34)</f>
        <v>3.8919603162785621</v>
      </c>
      <c r="CJ33" s="77">
        <f t="shared" si="4"/>
        <v>100</v>
      </c>
    </row>
    <row r="34" spans="1:88" x14ac:dyDescent="0.25">
      <c r="A34" s="34" t="s">
        <v>933</v>
      </c>
      <c r="B34" s="34" t="s">
        <v>934</v>
      </c>
      <c r="C34" s="78">
        <v>0.5113230942761644</v>
      </c>
      <c r="D34" s="78">
        <v>6.3879378115909358</v>
      </c>
      <c r="E34" s="78">
        <v>6.3879378115909358</v>
      </c>
      <c r="F34" s="78">
        <v>6.3879378115909358</v>
      </c>
      <c r="G34" s="78">
        <v>6.3879378115909358</v>
      </c>
      <c r="H34" s="78">
        <v>6.3879378115909358</v>
      </c>
      <c r="I34" s="78">
        <v>5.5894455851420677</v>
      </c>
      <c r="J34" s="78">
        <v>1.5180678806521113</v>
      </c>
      <c r="K34" s="78">
        <v>4.1398412401563807</v>
      </c>
      <c r="L34" s="78">
        <v>0.64216449655149055</v>
      </c>
      <c r="M34" s="78">
        <v>0.81592091692107327</v>
      </c>
      <c r="N34" s="78">
        <v>2.1007640724960037</v>
      </c>
      <c r="O34" s="78">
        <v>0.27182714091876348</v>
      </c>
      <c r="P34" s="78">
        <v>0.93157426419034517</v>
      </c>
      <c r="Q34" s="78">
        <v>0.68585252265684449</v>
      </c>
      <c r="R34" s="78">
        <v>6.385944826722854</v>
      </c>
      <c r="S34" s="78">
        <v>2.2010457012442384</v>
      </c>
      <c r="T34" s="78">
        <v>1.9836634971828997</v>
      </c>
      <c r="U34" s="78">
        <v>1.4458408186671479</v>
      </c>
      <c r="V34" s="78">
        <v>5.0402637331191542</v>
      </c>
      <c r="W34" s="78">
        <v>4.1274991664475014</v>
      </c>
      <c r="X34" s="78">
        <v>3.1954804859685857</v>
      </c>
      <c r="Y34" s="78">
        <v>3.7578265562147939</v>
      </c>
      <c r="Z34" s="78">
        <v>5.9592775079506239</v>
      </c>
      <c r="AA34" s="78">
        <v>4.9483608961606782</v>
      </c>
      <c r="AB34" s="78">
        <v>5.8853335675317506</v>
      </c>
      <c r="AC34" s="78">
        <v>5.9229929708738727</v>
      </c>
      <c r="AD34" s="74">
        <f t="shared" si="0"/>
        <v>100.00000000000004</v>
      </c>
      <c r="AF34" s="42">
        <f>('CHUVA - Vetor de Impacto'!AH35/'Contribuição - CHUVA'!$BA34)*100</f>
        <v>3.6745759618593632</v>
      </c>
      <c r="AG34" s="42">
        <f>('CHUVA - Vetor de Impacto'!AI35/'Contribuição - CHUVA'!$BA34)*100</f>
        <v>3.7292479443281503</v>
      </c>
      <c r="AH34" s="42">
        <f>('CHUVA - Vetor de Impacto'!AJ35/'Contribuição - CHUVA'!$BA34)*100</f>
        <v>4.2660772339244772</v>
      </c>
      <c r="AI34" s="42">
        <f>('CHUVA - Vetor de Impacto'!AK35/'Contribuição - CHUVA'!$BA34)*100</f>
        <v>3.5318556292452103</v>
      </c>
      <c r="AJ34" s="42">
        <f>('CHUVA - Vetor de Impacto'!AL35/'Contribuição - CHUVA'!$BA34)*100</f>
        <v>0.76871924156651095</v>
      </c>
      <c r="AK34" s="42">
        <f>('CHUVA - Vetor de Impacto'!AM35/'Contribuição - CHUVA'!$BA34)*100</f>
        <v>7.2302669903054619</v>
      </c>
      <c r="AL34" s="42">
        <f>('CHUVA - Vetor de Impacto'!AN35/'Contribuição - CHUVA'!$BA34)*100</f>
        <v>5.7806602567203926</v>
      </c>
      <c r="AM34" s="42">
        <f>('CHUVA - Vetor de Impacto'!AO35/'Contribuição - CHUVA'!$BA34)*100</f>
        <v>3.7156492987287875</v>
      </c>
      <c r="AN34" s="42">
        <f>('CHUVA - Vetor de Impacto'!AP35/'Contribuição - CHUVA'!$BA34)*100</f>
        <v>2.5911906451399744</v>
      </c>
      <c r="AO34" s="42">
        <f>('CHUVA - Vetor de Impacto'!AQ35/'Contribuição - CHUVA'!$BA34)*100</f>
        <v>6.0908645077014256</v>
      </c>
      <c r="AP34" s="42">
        <f>('CHUVA - Vetor de Impacto'!AR35/'Contribuição - CHUVA'!$BA34)*100</f>
        <v>6.4900378423231544</v>
      </c>
      <c r="AQ34" s="42">
        <f>('CHUVA - Vetor de Impacto'!AS35/'Contribuição - CHUVA'!$BA34)*100</f>
        <v>7.1409141476183962</v>
      </c>
      <c r="AR34" s="42">
        <f>('CHUVA - Vetor de Impacto'!AT35/'Contribuição - CHUVA'!$BA34)*100</f>
        <v>6.6148997940734517</v>
      </c>
      <c r="AS34" s="42">
        <f>('CHUVA - Vetor de Impacto'!AU35/'Contribuição - CHUVA'!$BA34)*100</f>
        <v>0.61850946964264641</v>
      </c>
      <c r="AT34" s="42">
        <f>('CHUVA - Vetor de Impacto'!AV35/'Contribuição - CHUVA'!$BA34)*100</f>
        <v>0</v>
      </c>
      <c r="AU34" s="42">
        <f>('CHUVA - Vetor de Impacto'!AW35/'Contribuição - CHUVA'!$BA34)*100</f>
        <v>7.4137553996354359</v>
      </c>
      <c r="AV34" s="42">
        <f>('CHUVA - Vetor de Impacto'!AX35/'Contribuição - CHUVA'!$BA34)*100</f>
        <v>7.4137553996354359</v>
      </c>
      <c r="AW34" s="42">
        <f>('CHUVA - Vetor de Impacto'!AY35/'Contribuição - CHUVA'!$BA34)*100</f>
        <v>7.4137553996354359</v>
      </c>
      <c r="AX34" s="42">
        <f>('CHUVA - Vetor de Impacto'!AZ35/'Contribuição - CHUVA'!$BA34)*100</f>
        <v>7.4137553996354359</v>
      </c>
      <c r="AY34" s="42">
        <f>('CHUVA - Vetor de Impacto'!BA35/'Contribuição - CHUVA'!$BA34)*100</f>
        <v>4.3246906497873372</v>
      </c>
      <c r="AZ34" s="42">
        <f>('CHUVA - Vetor de Impacto'!BB35/'Contribuição - CHUVA'!$BA34)*100</f>
        <v>3.7768187884935203</v>
      </c>
      <c r="BA34" s="77">
        <f>SUM('CHUVA - Vetor de Impacto'!AH35:BB35)</f>
        <v>13.488440690249561</v>
      </c>
      <c r="BB34" s="77">
        <f t="shared" si="1"/>
        <v>100</v>
      </c>
      <c r="BC34" s="42">
        <f>('CHUVA - Vetor de Impacto'!BC35/'Contribuição - CHUVA'!$BI34)*100</f>
        <v>19.128036389317707</v>
      </c>
      <c r="BD34" s="42">
        <f>('CHUVA - Vetor de Impacto'!BD35/'Contribuição - CHUVA'!$BI34)*100</f>
        <v>14.429519105668891</v>
      </c>
      <c r="BE34" s="42">
        <f>('CHUVA - Vetor de Impacto'!BE35/'Contribuição - CHUVA'!$BI34)*100</f>
        <v>14.981495837364674</v>
      </c>
      <c r="BF34" s="42">
        <f>('CHUVA - Vetor de Impacto'!BF35/'Contribuição - CHUVA'!$BI34)*100</f>
        <v>15.602767099483172</v>
      </c>
      <c r="BG34" s="42">
        <f>('CHUVA - Vetor de Impacto'!BG35/'Contribuição - CHUVA'!$BI34)*100</f>
        <v>23.224489411465544</v>
      </c>
      <c r="BH34" s="42">
        <f>('CHUVA - Vetor de Impacto'!BH35/'Contribuição - CHUVA'!$BI34)*100</f>
        <v>12.633692156700002</v>
      </c>
      <c r="BI34" s="77">
        <f>SUM('CHUVA - Vetor de Impacto'!BC35:BH35)</f>
        <v>2.4735445198755484</v>
      </c>
      <c r="BJ34" s="77">
        <f t="shared" si="2"/>
        <v>100</v>
      </c>
      <c r="BL34" s="42">
        <f>('CHUVA - Vetor de Impacto'!AH35/'Contribuição - CHUVA'!$BY34)*100</f>
        <v>5.9628046688531668</v>
      </c>
      <c r="BM34" s="42">
        <f>('CHUVA - Vetor de Impacto'!AI35/'Contribuição - CHUVA'!$BY34)*100</f>
        <v>6.0515219400986329</v>
      </c>
      <c r="BN34" s="42">
        <f>('CHUVA - Vetor de Impacto'!AJ35/'Contribuição - CHUVA'!$BY34)*100</f>
        <v>6.9226450921595228</v>
      </c>
      <c r="BO34" s="42">
        <f>('CHUVA - Vetor de Impacto'!AK35/'Contribuição - CHUVA'!$BY34)*100</f>
        <v>5.7312096563986348</v>
      </c>
      <c r="BP34" s="42">
        <f>('CHUVA - Vetor de Impacto'!AL35/'Contribuição - CHUVA'!$BY34)*100</f>
        <v>1.2474154107105895</v>
      </c>
      <c r="BQ34" s="42">
        <f>('CHUVA - Vetor de Impacto'!AM35/'Contribuição - CHUVA'!$BY34)*100</f>
        <v>11.732692483252682</v>
      </c>
      <c r="BR34" s="42">
        <f>('CHUVA - Vetor de Impacto'!AN35/'Contribuição - CHUVA'!$BY34)*100</f>
        <v>9.3803879211098842</v>
      </c>
      <c r="BS34" s="42">
        <f>('CHUVA - Vetor de Impacto'!AO35/'Contribuição - CHUVA'!$BY34)*100</f>
        <v>6.0294551578871332</v>
      </c>
      <c r="BT34" s="42">
        <f>('CHUVA - Vetor de Impacto'!AP35/'Contribuição - CHUVA'!$BY34)*100</f>
        <v>4.2047746017777481</v>
      </c>
      <c r="BU34" s="42">
        <f>('CHUVA - Vetor de Impacto'!AQ35/'Contribuição - CHUVA'!$BY34)*100</f>
        <v>9.8837622900838333</v>
      </c>
      <c r="BV34" s="42">
        <f>('CHUVA - Vetor de Impacto'!AR35/'Contribuição - CHUVA'!$BY34)*100</f>
        <v>10.531508492113559</v>
      </c>
      <c r="BW34" s="42">
        <f>('CHUVA - Vetor de Impacto'!AS35/'Contribuição - CHUVA'!$BY34)*100</f>
        <v>11.587697917055134</v>
      </c>
      <c r="BX34" s="42">
        <f>('CHUVA - Vetor de Impacto'!AT35/'Contribuição - CHUVA'!$BY34)*100</f>
        <v>10.734124368499486</v>
      </c>
      <c r="BY34" s="77">
        <f>SUM('CHUVA - Vetor de Impacto'!AH35:AT35)</f>
        <v>8.3122461116757513</v>
      </c>
      <c r="BZ34" s="77">
        <f t="shared" si="3"/>
        <v>100.00000000000003</v>
      </c>
      <c r="CA34" s="42">
        <f>('SECA - Vetor de Impacto'!AU35/'Contribuição - CHUVA'!$CI34)*100</f>
        <v>1.6117493596871721</v>
      </c>
      <c r="CB34" s="42">
        <f>('SECA - Vetor de Impacto'!AV35/'Contribuição - CHUVA'!$CI34)*100</f>
        <v>0</v>
      </c>
      <c r="CC34" s="42">
        <f>('SECA - Vetor de Impacto'!AW35/'Contribuição - CHUVA'!$CI34)*100</f>
        <v>19.319211919493352</v>
      </c>
      <c r="CD34" s="42">
        <f>('SECA - Vetor de Impacto'!AX35/'Contribuição - CHUVA'!$CI34)*100</f>
        <v>19.319211919493352</v>
      </c>
      <c r="CE34" s="42">
        <f>('SECA - Vetor de Impacto'!AY35/'Contribuição - CHUVA'!$CI34)*100</f>
        <v>19.319211919493352</v>
      </c>
      <c r="CF34" s="42">
        <f>('SECA - Vetor de Impacto'!AZ35/'Contribuição - CHUVA'!$CI34)*100</f>
        <v>19.319211919493352</v>
      </c>
      <c r="CG34" s="42">
        <f>('SECA - Vetor de Impacto'!BA35/'Contribuição - CHUVA'!$CI34)*100</f>
        <v>11.26954028637112</v>
      </c>
      <c r="CH34" s="42">
        <f>('SECA - Vetor de Impacto'!BB35/'Contribuição - CHUVA'!$CI34)*100</f>
        <v>9.8418626759683026</v>
      </c>
      <c r="CI34" s="77">
        <f>SUM('CHUVA - Vetor de Impacto'!AU35:BB35)</f>
        <v>5.176194578573809</v>
      </c>
      <c r="CJ34" s="77">
        <f t="shared" si="4"/>
        <v>100.00000000000001</v>
      </c>
    </row>
    <row r="35" spans="1:88" x14ac:dyDescent="0.25">
      <c r="A35" s="34" t="s">
        <v>935</v>
      </c>
      <c r="B35" s="34" t="s">
        <v>936</v>
      </c>
      <c r="C35" s="78">
        <v>1.914896087726988</v>
      </c>
      <c r="D35" s="78">
        <v>6.5833830612939321</v>
      </c>
      <c r="E35" s="78">
        <v>0</v>
      </c>
      <c r="F35" s="78">
        <v>2.1944610204313113</v>
      </c>
      <c r="G35" s="78">
        <v>6.5833830612939321</v>
      </c>
      <c r="H35" s="78">
        <v>6.5833830612939321</v>
      </c>
      <c r="I35" s="78">
        <v>3.2916915306469652</v>
      </c>
      <c r="J35" s="78">
        <v>4.4037095140461231</v>
      </c>
      <c r="K35" s="78">
        <v>3.2055453335639168</v>
      </c>
      <c r="L35" s="78">
        <v>2.3301488416107325</v>
      </c>
      <c r="M35" s="78">
        <v>2.435372747654085</v>
      </c>
      <c r="N35" s="78">
        <v>3.8219180346259169</v>
      </c>
      <c r="O35" s="78">
        <v>3.221655540633201</v>
      </c>
      <c r="P35" s="78">
        <v>2.8802300893160964</v>
      </c>
      <c r="Q35" s="78">
        <v>2.6311064362920207</v>
      </c>
      <c r="R35" s="78">
        <v>4.0338659648466146</v>
      </c>
      <c r="S35" s="78">
        <v>3.1604152521148476</v>
      </c>
      <c r="T35" s="78">
        <v>3.2717660371200474</v>
      </c>
      <c r="U35" s="78">
        <v>1.3384438828898111</v>
      </c>
      <c r="V35" s="78">
        <v>5.8716289522285505</v>
      </c>
      <c r="W35" s="78">
        <v>3.4809255181762531</v>
      </c>
      <c r="X35" s="78">
        <v>2.8321321356915221</v>
      </c>
      <c r="Y35" s="78">
        <v>2.0813939086253042</v>
      </c>
      <c r="Z35" s="78">
        <v>5.1259870222674593</v>
      </c>
      <c r="AA35" s="78">
        <v>5.5673912746481546</v>
      </c>
      <c r="AB35" s="78">
        <v>5.7103328964395974</v>
      </c>
      <c r="AC35" s="78">
        <v>5.4448327945226866</v>
      </c>
      <c r="AD35" s="74">
        <f t="shared" si="0"/>
        <v>100</v>
      </c>
      <c r="AF35" s="42">
        <f>('CHUVA - Vetor de Impacto'!AH36/'Contribuição - CHUVA'!$BA35)*100</f>
        <v>2.5897552068671255</v>
      </c>
      <c r="AG35" s="42">
        <f>('CHUVA - Vetor de Impacto'!AI36/'Contribuição - CHUVA'!$BA35)*100</f>
        <v>5.3838048445158311</v>
      </c>
      <c r="AH35" s="42">
        <f>('CHUVA - Vetor de Impacto'!AJ36/'Contribuição - CHUVA'!$BA35)*100</f>
        <v>4.8716054952620338</v>
      </c>
      <c r="AI35" s="42">
        <f>('CHUVA - Vetor de Impacto'!AK36/'Contribuição - CHUVA'!$BA35)*100</f>
        <v>4.7888508450224796</v>
      </c>
      <c r="AJ35" s="42">
        <f>('CHUVA - Vetor de Impacto'!AL36/'Contribuição - CHUVA'!$BA35)*100</f>
        <v>2.0383534732334141</v>
      </c>
      <c r="AK35" s="42">
        <f>('CHUVA - Vetor de Impacto'!AM36/'Contribuição - CHUVA'!$BA35)*100</f>
        <v>5.3366016057146481</v>
      </c>
      <c r="AL35" s="42">
        <f>('CHUVA - Vetor de Impacto'!AN36/'Contribuição - CHUVA'!$BA35)*100</f>
        <v>2.616952808195232</v>
      </c>
      <c r="AM35" s="42">
        <f>('CHUVA - Vetor de Impacto'!AO36/'Contribuição - CHUVA'!$BA35)*100</f>
        <v>1.1490696268469054</v>
      </c>
      <c r="AN35" s="42">
        <f>('CHUVA - Vetor de Impacto'!AP36/'Contribuição - CHUVA'!$BA35)*100</f>
        <v>3.5063125113261</v>
      </c>
      <c r="AO35" s="42">
        <f>('CHUVA - Vetor de Impacto'!AQ36/'Contribuição - CHUVA'!$BA35)*100</f>
        <v>7.6109497568295481</v>
      </c>
      <c r="AP35" s="42">
        <f>('CHUVA - Vetor de Impacto'!AR36/'Contribuição - CHUVA'!$BA35)*100</f>
        <v>6.1214561879326164</v>
      </c>
      <c r="AQ35" s="42">
        <f>('CHUVA - Vetor de Impacto'!AS36/'Contribuição - CHUVA'!$BA35)*100</f>
        <v>7.061079033630131</v>
      </c>
      <c r="AR35" s="42">
        <f>('CHUVA - Vetor de Impacto'!AT36/'Contribuição - CHUVA'!$BA35)*100</f>
        <v>5.7818292767387689</v>
      </c>
      <c r="AS35" s="42">
        <f>('CHUVA - Vetor de Impacto'!AU36/'Contribuição - CHUVA'!$BA35)*100</f>
        <v>1.1405412070309624</v>
      </c>
      <c r="AT35" s="42">
        <f>('CHUVA - Vetor de Impacto'!AV36/'Contribuição - CHUVA'!$BA35)*100</f>
        <v>0</v>
      </c>
      <c r="AU35" s="42">
        <f>('CHUVA - Vetor de Impacto'!AW36/'Contribuição - CHUVA'!$BA35)*100</f>
        <v>8.0932804050917007</v>
      </c>
      <c r="AV35" s="42">
        <f>('CHUVA - Vetor de Impacto'!AX36/'Contribuição - CHUVA'!$BA35)*100</f>
        <v>8.0932804050917007</v>
      </c>
      <c r="AW35" s="42">
        <f>('CHUVA - Vetor de Impacto'!AY36/'Contribuição - CHUVA'!$BA35)*100</f>
        <v>8.0932804050917007</v>
      </c>
      <c r="AX35" s="42">
        <f>('CHUVA - Vetor de Impacto'!AZ36/'Contribuição - CHUVA'!$BA35)*100</f>
        <v>8.0932804050917007</v>
      </c>
      <c r="AY35" s="42">
        <f>('CHUVA - Vetor de Impacto'!BA36/'Contribuição - CHUVA'!$BA35)*100</f>
        <v>3.3722001687882073</v>
      </c>
      <c r="AZ35" s="42">
        <f>('CHUVA - Vetor de Impacto'!BB36/'Contribuição - CHUVA'!$BA35)*100</f>
        <v>4.2575163316991844</v>
      </c>
      <c r="BA35" s="77">
        <f>SUM('CHUVA - Vetor de Impacto'!AH36:BB36)</f>
        <v>12.355929239407955</v>
      </c>
      <c r="BB35" s="77">
        <f t="shared" si="1"/>
        <v>100</v>
      </c>
      <c r="BC35" s="42">
        <f>('CHUVA - Vetor de Impacto'!BC36/'Contribuição - CHUVA'!$BI35)*100</f>
        <v>14.119411311848909</v>
      </c>
      <c r="BD35" s="42">
        <f>('CHUVA - Vetor de Impacto'!BD36/'Contribuição - CHUVA'!$BI35)*100</f>
        <v>13.61977897084591</v>
      </c>
      <c r="BE35" s="42">
        <f>('CHUVA - Vetor de Impacto'!BE36/'Contribuição - CHUVA'!$BI35)*100</f>
        <v>13.327547427913004</v>
      </c>
      <c r="BF35" s="42">
        <f>('CHUVA - Vetor de Impacto'!BF36/'Contribuição - CHUVA'!$BI35)*100</f>
        <v>18.259501837799213</v>
      </c>
      <c r="BG35" s="42">
        <f>('CHUVA - Vetor de Impacto'!BG36/'Contribuição - CHUVA'!$BI35)*100</f>
        <v>24.132762690685563</v>
      </c>
      <c r="BH35" s="42">
        <f>('CHUVA - Vetor de Impacto'!BH36/'Contribuição - CHUVA'!$BI35)*100</f>
        <v>16.540997760907391</v>
      </c>
      <c r="BI35" s="77">
        <f>SUM('CHUVA - Vetor de Impacto'!BC36:BH36)</f>
        <v>3.5265909696933138</v>
      </c>
      <c r="BJ35" s="77">
        <f t="shared" si="2"/>
        <v>99.999999999999986</v>
      </c>
      <c r="BL35" s="42">
        <f>('CHUVA - Vetor de Impacto'!AH36/'Contribuição - CHUVA'!$BY35)*100</f>
        <v>4.4001085643269064</v>
      </c>
      <c r="BM35" s="42">
        <f>('CHUVA - Vetor de Impacto'!AI36/'Contribuição - CHUVA'!$BY35)*100</f>
        <v>9.1473223964191614</v>
      </c>
      <c r="BN35" s="42">
        <f>('CHUVA - Vetor de Impacto'!AJ36/'Contribuição - CHUVA'!$BY35)*100</f>
        <v>8.2770730626913291</v>
      </c>
      <c r="BO35" s="42">
        <f>('CHUVA - Vetor de Impacto'!AK36/'Contribuição - CHUVA'!$BY35)*100</f>
        <v>8.1364692541570722</v>
      </c>
      <c r="BP35" s="42">
        <f>('CHUVA - Vetor de Impacto'!AL36/'Contribuição - CHUVA'!$BY35)*100</f>
        <v>3.4632526467819238</v>
      </c>
      <c r="BQ35" s="42">
        <f>('CHUVA - Vetor de Impacto'!AM36/'Contribuição - CHUVA'!$BY35)*100</f>
        <v>9.0671220073004122</v>
      </c>
      <c r="BR35" s="42">
        <f>('CHUVA - Vetor de Impacto'!AN36/'Contribuição - CHUVA'!$BY35)*100</f>
        <v>4.4463184911244742</v>
      </c>
      <c r="BS35" s="42">
        <f>('CHUVA - Vetor de Impacto'!AO36/'Contribuição - CHUVA'!$BY35)*100</f>
        <v>1.9523200851918994</v>
      </c>
      <c r="BT35" s="42">
        <f>('CHUVA - Vetor de Impacto'!AP36/'Contribuição - CHUVA'!$BY35)*100</f>
        <v>5.9573799366760527</v>
      </c>
      <c r="BU35" s="42">
        <f>('CHUVA - Vetor de Impacto'!AQ36/'Contribuição - CHUVA'!$BY35)*100</f>
        <v>12.931340042829664</v>
      </c>
      <c r="BV35" s="42">
        <f>('CHUVA - Vetor de Impacto'!AR36/'Contribuição - CHUVA'!$BY35)*100</f>
        <v>10.400624633267208</v>
      </c>
      <c r="BW35" s="42">
        <f>('CHUVA - Vetor de Impacto'!AS36/'Contribuição - CHUVA'!$BY35)*100</f>
        <v>11.997085379683611</v>
      </c>
      <c r="BX35" s="42">
        <f>('CHUVA - Vetor de Impacto'!AT36/'Contribuição - CHUVA'!$BY35)*100</f>
        <v>9.8235834995502724</v>
      </c>
      <c r="BY35" s="77">
        <f>SUM('CHUVA - Vetor de Impacto'!AH36:AT36)</f>
        <v>7.2722824029532642</v>
      </c>
      <c r="BZ35" s="77">
        <f t="shared" si="3"/>
        <v>99.999999999999986</v>
      </c>
      <c r="CA35" s="42">
        <f>('SECA - Vetor de Impacto'!AU36/'Contribuição - CHUVA'!$CI35)*100</f>
        <v>2.7721135834312816</v>
      </c>
      <c r="CB35" s="42">
        <f>('SECA - Vetor de Impacto'!AV36/'Contribuição - CHUVA'!$CI35)*100</f>
        <v>0</v>
      </c>
      <c r="CC35" s="42">
        <f>('SECA - Vetor de Impacto'!AW36/'Contribuição - CHUVA'!$CI35)*100</f>
        <v>19.670917988028354</v>
      </c>
      <c r="CD35" s="42">
        <f>('SECA - Vetor de Impacto'!AX36/'Contribuição - CHUVA'!$CI35)*100</f>
        <v>19.670917988028354</v>
      </c>
      <c r="CE35" s="42">
        <f>('SECA - Vetor de Impacto'!AY36/'Contribuição - CHUVA'!$CI35)*100</f>
        <v>19.670917988028354</v>
      </c>
      <c r="CF35" s="42">
        <f>('SECA - Vetor de Impacto'!AZ36/'Contribuição - CHUVA'!$CI35)*100</f>
        <v>19.670917988028354</v>
      </c>
      <c r="CG35" s="42">
        <f>('SECA - Vetor de Impacto'!BA36/'Contribuição - CHUVA'!$CI35)*100</f>
        <v>8.1962158283451458</v>
      </c>
      <c r="CH35" s="42">
        <f>('SECA - Vetor de Impacto'!BB36/'Contribuição - CHUVA'!$CI35)*100</f>
        <v>10.347998636110157</v>
      </c>
      <c r="CI35" s="77">
        <f>SUM('CHUVA - Vetor de Impacto'!AU36:BB36)</f>
        <v>5.0836468364546903</v>
      </c>
      <c r="CJ35" s="77">
        <f t="shared" si="4"/>
        <v>100</v>
      </c>
    </row>
    <row r="36" spans="1:88" x14ac:dyDescent="0.25">
      <c r="A36" s="34" t="s">
        <v>937</v>
      </c>
      <c r="B36" s="34" t="s">
        <v>938</v>
      </c>
      <c r="C36" s="78">
        <v>1.5152056191635002</v>
      </c>
      <c r="D36" s="78">
        <v>0</v>
      </c>
      <c r="E36" s="78">
        <v>0</v>
      </c>
      <c r="F36" s="78">
        <v>6.7199369209901061</v>
      </c>
      <c r="G36" s="78">
        <v>6.7199369209901061</v>
      </c>
      <c r="H36" s="78">
        <v>6.7199369209901061</v>
      </c>
      <c r="I36" s="78">
        <v>2.7999737170792098</v>
      </c>
      <c r="J36" s="78">
        <v>4.6731636809041701</v>
      </c>
      <c r="K36" s="78">
        <v>3.5774870798383902</v>
      </c>
      <c r="L36" s="78">
        <v>3.8541215813931893</v>
      </c>
      <c r="M36" s="78">
        <v>3.4626417085198815</v>
      </c>
      <c r="N36" s="78">
        <v>4.2294029347583777</v>
      </c>
      <c r="O36" s="78">
        <v>3.4314571511438841</v>
      </c>
      <c r="P36" s="78">
        <v>3.9199632039108949</v>
      </c>
      <c r="Q36" s="78">
        <v>3.9480213089676925</v>
      </c>
      <c r="R36" s="78">
        <v>2.9829494485223242</v>
      </c>
      <c r="S36" s="78">
        <v>3.3940924899427358</v>
      </c>
      <c r="T36" s="78">
        <v>3.2013258818518242</v>
      </c>
      <c r="U36" s="78">
        <v>0.91410501827730428</v>
      </c>
      <c r="V36" s="78">
        <v>3.9311578396481668</v>
      </c>
      <c r="W36" s="78">
        <v>4.822101712420249</v>
      </c>
      <c r="X36" s="78">
        <v>2.9576627243354485</v>
      </c>
      <c r="Y36" s="78">
        <v>4.1169757306629435</v>
      </c>
      <c r="Z36" s="78">
        <v>5.0060534312866221</v>
      </c>
      <c r="AA36" s="78">
        <v>4.3138512233426765</v>
      </c>
      <c r="AB36" s="78">
        <v>4.9404612388666695</v>
      </c>
      <c r="AC36" s="78">
        <v>3.8480145121935427</v>
      </c>
      <c r="AD36" s="74">
        <f t="shared" ref="AD36:AD67" si="5">SUM(C36:AC36)</f>
        <v>100.00000000000001</v>
      </c>
      <c r="AF36" s="42">
        <f>('CHUVA - Vetor de Impacto'!AH37/'Contribuição - CHUVA'!$BA36)*100</f>
        <v>3.1309222747787748</v>
      </c>
      <c r="AG36" s="42">
        <f>('CHUVA - Vetor de Impacto'!AI37/'Contribuição - CHUVA'!$BA36)*100</f>
        <v>5.0072049135051078</v>
      </c>
      <c r="AH36" s="42">
        <f>('CHUVA - Vetor de Impacto'!AJ37/'Contribuição - CHUVA'!$BA36)*100</f>
        <v>5.2541475710887919</v>
      </c>
      <c r="AI36" s="42">
        <f>('CHUVA - Vetor de Impacto'!AK37/'Contribuição - CHUVA'!$BA36)*100</f>
        <v>5.3128492910375078</v>
      </c>
      <c r="AJ36" s="42">
        <f>('CHUVA - Vetor de Impacto'!AL37/'Contribuição - CHUVA'!$BA36)*100</f>
        <v>2.3163951705673735</v>
      </c>
      <c r="AK36" s="42">
        <f>('CHUVA - Vetor de Impacto'!AM37/'Contribuição - CHUVA'!$BA36)*100</f>
        <v>3.6891791162495648</v>
      </c>
      <c r="AL36" s="42">
        <f>('CHUVA - Vetor de Impacto'!AN37/'Contribuição - CHUVA'!$BA36)*100</f>
        <v>4.6134685865996898</v>
      </c>
      <c r="AM36" s="42">
        <f>('CHUVA - Vetor de Impacto'!AO37/'Contribuição - CHUVA'!$BA36)*100</f>
        <v>4.002649326053259</v>
      </c>
      <c r="AN36" s="42">
        <f>('CHUVA - Vetor de Impacto'!AP37/'Contribuição - CHUVA'!$BA36)*100</f>
        <v>3.5336177399631596</v>
      </c>
      <c r="AO36" s="42">
        <f>('CHUVA - Vetor de Impacto'!AQ37/'Contribuição - CHUVA'!$BA36)*100</f>
        <v>5.4002855455492726</v>
      </c>
      <c r="AP36" s="42">
        <f>('CHUVA - Vetor de Impacto'!AR37/'Contribuição - CHUVA'!$BA36)*100</f>
        <v>6.2508635533723211</v>
      </c>
      <c r="AQ36" s="42">
        <f>('CHUVA - Vetor de Impacto'!AS37/'Contribuição - CHUVA'!$BA36)*100</f>
        <v>6.880251586215147</v>
      </c>
      <c r="AR36" s="42">
        <f>('CHUVA - Vetor de Impacto'!AT37/'Contribuição - CHUVA'!$BA36)*100</f>
        <v>4.6058474273354193</v>
      </c>
      <c r="AS36" s="42">
        <f>('CHUVA - Vetor de Impacto'!AU37/'Contribuição - CHUVA'!$BA36)*100</f>
        <v>0.92418100395886427</v>
      </c>
      <c r="AT36" s="42">
        <f>('CHUVA - Vetor de Impacto'!AV37/'Contribuição - CHUVA'!$BA36)*100</f>
        <v>7.8821976010722601</v>
      </c>
      <c r="AU36" s="42">
        <f>('CHUVA - Vetor de Impacto'!AW37/'Contribuição - CHUVA'!$BA36)*100</f>
        <v>0</v>
      </c>
      <c r="AV36" s="42">
        <f>('CHUVA - Vetor de Impacto'!AX37/'Contribuição - CHUVA'!$BA36)*100</f>
        <v>7.8821976010722601</v>
      </c>
      <c r="AW36" s="42">
        <f>('CHUVA - Vetor de Impacto'!AY37/'Contribuição - CHUVA'!$BA36)*100</f>
        <v>7.8821976010722601</v>
      </c>
      <c r="AX36" s="42">
        <f>('CHUVA - Vetor de Impacto'!AZ37/'Contribuição - CHUVA'!$BA36)*100</f>
        <v>7.8821976010722601</v>
      </c>
      <c r="AY36" s="42">
        <f>('CHUVA - Vetor de Impacto'!BA37/'Contribuição - CHUVA'!$BA36)*100</f>
        <v>2.6273992003574218</v>
      </c>
      <c r="AZ36" s="42">
        <f>('CHUVA - Vetor de Impacto'!BB37/'Contribuição - CHUVA'!$BA36)*100</f>
        <v>4.9219472890792622</v>
      </c>
      <c r="BA36" s="77">
        <f>SUM('CHUVA - Vetor de Impacto'!AH37:BB37)</f>
        <v>12.686817187429611</v>
      </c>
      <c r="BB36" s="77">
        <f t="shared" si="1"/>
        <v>99.999999999999972</v>
      </c>
      <c r="BC36" s="42">
        <f>('CHUVA - Vetor de Impacto'!BC37/'Contribuição - CHUVA'!$BI36)*100</f>
        <v>6.7132239656765709</v>
      </c>
      <c r="BD36" s="42">
        <f>('CHUVA - Vetor de Impacto'!BD37/'Contribuição - CHUVA'!$BI36)*100</f>
        <v>14.786442641097212</v>
      </c>
      <c r="BE36" s="42">
        <f>('CHUVA - Vetor de Impacto'!BE37/'Contribuição - CHUVA'!$BI36)*100</f>
        <v>17.406951877228092</v>
      </c>
      <c r="BF36" s="42">
        <f>('CHUVA - Vetor de Impacto'!BF37/'Contribuição - CHUVA'!$BI36)*100</f>
        <v>17.040069222715832</v>
      </c>
      <c r="BG36" s="42">
        <f>('CHUVA - Vetor de Impacto'!BG37/'Contribuição - CHUVA'!$BI36)*100</f>
        <v>25.787304757043295</v>
      </c>
      <c r="BH36" s="42">
        <f>('CHUVA - Vetor de Impacto'!BH37/'Contribuição - CHUVA'!$BI36)*100</f>
        <v>18.266007536239002</v>
      </c>
      <c r="BI36" s="77">
        <f>SUM('CHUVA - Vetor de Impacto'!BC37:BH37)</f>
        <v>3.8778771547533277</v>
      </c>
      <c r="BJ36" s="77">
        <f t="shared" si="2"/>
        <v>100.00000000000001</v>
      </c>
      <c r="BL36" s="42">
        <f>('CHUVA - Vetor de Impacto'!AH37/'Contribuição - CHUVA'!$BY36)*100</f>
        <v>5.2184053867940134</v>
      </c>
      <c r="BM36" s="42">
        <f>('CHUVA - Vetor de Impacto'!AI37/'Contribuição - CHUVA'!$BY36)*100</f>
        <v>8.345663929093476</v>
      </c>
      <c r="BN36" s="42">
        <f>('CHUVA - Vetor de Impacto'!AJ37/'Contribuição - CHUVA'!$BY36)*100</f>
        <v>8.7572509253420439</v>
      </c>
      <c r="BO36" s="42">
        <f>('CHUVA - Vetor de Impacto'!AK37/'Contribuição - CHUVA'!$BY36)*100</f>
        <v>8.8550909049742739</v>
      </c>
      <c r="BP36" s="42">
        <f>('CHUVA - Vetor de Impacto'!AL37/'Contribuição - CHUVA'!$BY36)*100</f>
        <v>3.8608077669020155</v>
      </c>
      <c r="BQ36" s="42">
        <f>('CHUVA - Vetor de Impacto'!AM37/'Contribuição - CHUVA'!$BY36)*100</f>
        <v>6.1488694012517424</v>
      </c>
      <c r="BR36" s="42">
        <f>('CHUVA - Vetor de Impacto'!AN37/'Contribuição - CHUVA'!$BY36)*100</f>
        <v>7.6894113654794829</v>
      </c>
      <c r="BS36" s="42">
        <f>('CHUVA - Vetor de Impacto'!AO37/'Contribuição - CHUVA'!$BY36)*100</f>
        <v>6.6713399348119014</v>
      </c>
      <c r="BT36" s="42">
        <f>('CHUVA - Vetor de Impacto'!AP37/'Contribuição - CHUVA'!$BY36)*100</f>
        <v>5.889590424405398</v>
      </c>
      <c r="BU36" s="42">
        <f>('CHUVA - Vetor de Impacto'!AQ37/'Contribuição - CHUVA'!$BY36)*100</f>
        <v>9.0008236257194802</v>
      </c>
      <c r="BV36" s="42">
        <f>('CHUVA - Vetor de Impacto'!AR37/'Contribuição - CHUVA'!$BY36)*100</f>
        <v>10.418508406229066</v>
      </c>
      <c r="BW36" s="42">
        <f>('CHUVA - Vetor de Impacto'!AS37/'Contribuição - CHUVA'!$BY36)*100</f>
        <v>11.467528986340003</v>
      </c>
      <c r="BX36" s="42">
        <f>('CHUVA - Vetor de Impacto'!AT37/'Contribuição - CHUVA'!$BY36)*100</f>
        <v>7.6767089426570916</v>
      </c>
      <c r="BY36" s="77">
        <f>SUM('CHUVA - Vetor de Impacto'!AH37:AT37)</f>
        <v>7.6117962450159293</v>
      </c>
      <c r="BZ36" s="77">
        <f t="shared" si="3"/>
        <v>99.999999999999986</v>
      </c>
      <c r="CA36" s="42">
        <f>('SECA - Vetor de Impacto'!AU37/'Contribuição - CHUVA'!$CI36)*100</f>
        <v>2.3103186328419172</v>
      </c>
      <c r="CB36" s="42">
        <f>('SECA - Vetor de Impacto'!AV37/'Contribuição - CHUVA'!$CI36)*100</f>
        <v>19.704352185872949</v>
      </c>
      <c r="CC36" s="42">
        <f>('SECA - Vetor de Impacto'!AW37/'Contribuição - CHUVA'!$CI36)*100</f>
        <v>0</v>
      </c>
      <c r="CD36" s="42">
        <f>('SECA - Vetor de Impacto'!AX37/'Contribuição - CHUVA'!$CI36)*100</f>
        <v>19.704352185872949</v>
      </c>
      <c r="CE36" s="42">
        <f>('SECA - Vetor de Impacto'!AY37/'Contribuição - CHUVA'!$CI36)*100</f>
        <v>19.704352185872949</v>
      </c>
      <c r="CF36" s="42">
        <f>('SECA - Vetor de Impacto'!AZ37/'Contribuição - CHUVA'!$CI36)*100</f>
        <v>19.704352185872949</v>
      </c>
      <c r="CG36" s="42">
        <f>('SECA - Vetor de Impacto'!BA37/'Contribuição - CHUVA'!$CI36)*100</f>
        <v>6.5681173952909875</v>
      </c>
      <c r="CH36" s="42">
        <f>('SECA - Vetor de Impacto'!BB37/'Contribuição - CHUVA'!$CI36)*100</f>
        <v>12.304155228375286</v>
      </c>
      <c r="CI36" s="77">
        <f>SUM('CHUVA - Vetor de Impacto'!AU37:BB37)</f>
        <v>5.0750209424136807</v>
      </c>
      <c r="CJ36" s="77">
        <f t="shared" si="4"/>
        <v>99.999999999999972</v>
      </c>
    </row>
    <row r="37" spans="1:88" x14ac:dyDescent="0.25">
      <c r="A37" s="34" t="s">
        <v>939</v>
      </c>
      <c r="B37" s="34" t="s">
        <v>940</v>
      </c>
      <c r="C37" s="78">
        <v>0.3207823436519972</v>
      </c>
      <c r="D37" s="78">
        <v>0</v>
      </c>
      <c r="E37" s="78">
        <v>0</v>
      </c>
      <c r="F37" s="78">
        <v>2.258205863645439</v>
      </c>
      <c r="G37" s="78">
        <v>6.7746175909363151</v>
      </c>
      <c r="H37" s="78">
        <v>6.7746175909363151</v>
      </c>
      <c r="I37" s="78">
        <v>4.5164117272908761</v>
      </c>
      <c r="J37" s="78">
        <v>4.1238125946624935</v>
      </c>
      <c r="K37" s="78">
        <v>1.9689315587982921</v>
      </c>
      <c r="L37" s="78">
        <v>4.6755952281648154</v>
      </c>
      <c r="M37" s="78">
        <v>5.711051919020524</v>
      </c>
      <c r="N37" s="78">
        <v>4.4480729940106665</v>
      </c>
      <c r="O37" s="78">
        <v>3.4593791953717354</v>
      </c>
      <c r="P37" s="78">
        <v>2.1170679971675974</v>
      </c>
      <c r="Q37" s="78">
        <v>4.3231221225312959</v>
      </c>
      <c r="R37" s="78">
        <v>2.0760325409514331</v>
      </c>
      <c r="S37" s="78">
        <v>4.4504052145561319</v>
      </c>
      <c r="T37" s="78">
        <v>4.8144074163191499</v>
      </c>
      <c r="U37" s="78">
        <v>0.76942453852664905</v>
      </c>
      <c r="V37" s="78">
        <v>4.3400160282967413</v>
      </c>
      <c r="W37" s="78">
        <v>4.8613395438588594</v>
      </c>
      <c r="X37" s="78">
        <v>3.7960942866391854</v>
      </c>
      <c r="Y37" s="78">
        <v>4.1434636398619116</v>
      </c>
      <c r="Z37" s="78">
        <v>3.7997943104489109</v>
      </c>
      <c r="AA37" s="78">
        <v>4.8474097408539008</v>
      </c>
      <c r="AB37" s="78">
        <v>6.0452858748223992</v>
      </c>
      <c r="AC37" s="78">
        <v>4.584658138676363</v>
      </c>
      <c r="AD37" s="74">
        <f t="shared" si="5"/>
        <v>100</v>
      </c>
      <c r="AF37" s="42">
        <f>('CHUVA - Vetor de Impacto'!AH38/'Contribuição - CHUVA'!$BA37)*100</f>
        <v>4.6150112715985321</v>
      </c>
      <c r="AG37" s="42">
        <f>('CHUVA - Vetor de Impacto'!AI38/'Contribuição - CHUVA'!$BA37)*100</f>
        <v>4.5593284448234961</v>
      </c>
      <c r="AH37" s="42">
        <f>('CHUVA - Vetor de Impacto'!AJ38/'Contribuição - CHUVA'!$BA37)*100</f>
        <v>5.3182574750865728</v>
      </c>
      <c r="AI37" s="42">
        <f>('CHUVA - Vetor de Impacto'!AK38/'Contribuição - CHUVA'!$BA37)*100</f>
        <v>4.7549219373079623</v>
      </c>
      <c r="AJ37" s="42">
        <f>('CHUVA - Vetor de Impacto'!AL38/'Contribuição - CHUVA'!$BA37)*100</f>
        <v>1.4971623516602457</v>
      </c>
      <c r="AK37" s="42">
        <f>('CHUVA - Vetor de Impacto'!AM38/'Contribuição - CHUVA'!$BA37)*100</f>
        <v>6.0675315290393428</v>
      </c>
      <c r="AL37" s="42">
        <f>('CHUVA - Vetor de Impacto'!AN38/'Contribuição - CHUVA'!$BA37)*100</f>
        <v>5.5819144958155915</v>
      </c>
      <c r="AM37" s="42">
        <f>('CHUVA - Vetor de Impacto'!AO38/'Contribuição - CHUVA'!$BA37)*100</f>
        <v>4.2144534295309484</v>
      </c>
      <c r="AN37" s="42">
        <f>('CHUVA - Vetor de Impacto'!AP38/'Contribuição - CHUVA'!$BA37)*100</f>
        <v>3.6870045253313397</v>
      </c>
      <c r="AO37" s="42">
        <f>('CHUVA - Vetor de Impacto'!AQ38/'Contribuição - CHUVA'!$BA37)*100</f>
        <v>6.2651640159364499</v>
      </c>
      <c r="AP37" s="42">
        <f>('CHUVA - Vetor de Impacto'!AR38/'Contribuição - CHUVA'!$BA37)*100</f>
        <v>6.1464104764478122</v>
      </c>
      <c r="AQ37" s="42">
        <f>('CHUVA - Vetor de Impacto'!AS38/'Contribuição - CHUVA'!$BA37)*100</f>
        <v>7.3671628573987613</v>
      </c>
      <c r="AR37" s="42">
        <f>('CHUVA - Vetor de Impacto'!AT38/'Contribuição - CHUVA'!$BA37)*100</f>
        <v>4.8033582043812251</v>
      </c>
      <c r="AS37" s="42">
        <f>('CHUVA - Vetor de Impacto'!AU38/'Contribuição - CHUVA'!$BA37)*100</f>
        <v>0.88908049223701446</v>
      </c>
      <c r="AT37" s="42">
        <f>('CHUVA - Vetor de Impacto'!AV38/'Contribuição - CHUVA'!$BA37)*100</f>
        <v>0</v>
      </c>
      <c r="AU37" s="42">
        <f>('CHUVA - Vetor de Impacto'!AW38/'Contribuição - CHUVA'!$BA37)*100</f>
        <v>0</v>
      </c>
      <c r="AV37" s="42">
        <f>('CHUVA - Vetor de Impacto'!AX38/'Contribuição - CHUVA'!$BA37)*100</f>
        <v>8.8608359170138229</v>
      </c>
      <c r="AW37" s="42">
        <f>('CHUVA - Vetor de Impacto'!AY38/'Contribuição - CHUVA'!$BA37)*100</f>
        <v>8.8608359170138229</v>
      </c>
      <c r="AX37" s="42">
        <f>('CHUVA - Vetor de Impacto'!AZ38/'Contribuição - CHUVA'!$BA37)*100</f>
        <v>8.8608359170138229</v>
      </c>
      <c r="AY37" s="42">
        <f>('CHUVA - Vetor de Impacto'!BA38/'Contribuição - CHUVA'!$BA37)*100</f>
        <v>2.9536119723379426</v>
      </c>
      <c r="AZ37" s="42">
        <f>('CHUVA - Vetor de Impacto'!BB38/'Contribuição - CHUVA'!$BA37)*100</f>
        <v>4.6971187700253001</v>
      </c>
      <c r="BA37" s="77">
        <f>SUM('CHUVA - Vetor de Impacto'!AH38:BB38)</f>
        <v>11.285616948169475</v>
      </c>
      <c r="BB37" s="77">
        <f t="shared" si="1"/>
        <v>99.999999999999972</v>
      </c>
      <c r="BC37" s="42">
        <f>('CHUVA - Vetor de Impacto'!BC38/'Contribuição - CHUVA'!$BI37)*100</f>
        <v>16.187037357357113</v>
      </c>
      <c r="BD37" s="42">
        <f>('CHUVA - Vetor de Impacto'!BD38/'Contribuição - CHUVA'!$BI37)*100</f>
        <v>15.404017394494618</v>
      </c>
      <c r="BE37" s="42">
        <f>('CHUVA - Vetor de Impacto'!BE38/'Contribuição - CHUVA'!$BI37)*100</f>
        <v>12.717192668018196</v>
      </c>
      <c r="BF37" s="42">
        <f>('CHUVA - Vetor de Impacto'!BF38/'Contribuição - CHUVA'!$BI37)*100</f>
        <v>19.054674434482124</v>
      </c>
      <c r="BG37" s="42">
        <f>('CHUVA - Vetor de Impacto'!BG38/'Contribuição - CHUVA'!$BI37)*100</f>
        <v>15.347605099558709</v>
      </c>
      <c r="BH37" s="42">
        <f>('CHUVA - Vetor de Impacto'!BH38/'Contribuição - CHUVA'!$BI37)*100</f>
        <v>21.289473046089245</v>
      </c>
      <c r="BI37" s="77">
        <f>SUM('CHUVA - Vetor de Impacto'!BC38:BH38)</f>
        <v>3.3271529633442483</v>
      </c>
      <c r="BJ37" s="77">
        <f t="shared" si="2"/>
        <v>100</v>
      </c>
      <c r="BL37" s="42">
        <f>('CHUVA - Vetor de Impacto'!AH38/'Contribuição - CHUVA'!$BY37)*100</f>
        <v>7.1134035610446205</v>
      </c>
      <c r="BM37" s="42">
        <f>('CHUVA - Vetor de Impacto'!AI38/'Contribuição - CHUVA'!$BY37)*100</f>
        <v>7.0275761610752649</v>
      </c>
      <c r="BN37" s="42">
        <f>('CHUVA - Vetor de Impacto'!AJ38/'Contribuição - CHUVA'!$BY37)*100</f>
        <v>8.1973606206879861</v>
      </c>
      <c r="BO37" s="42">
        <f>('CHUVA - Vetor de Impacto'!AK38/'Contribuição - CHUVA'!$BY37)*100</f>
        <v>7.3290565614631573</v>
      </c>
      <c r="BP37" s="42">
        <f>('CHUVA - Vetor de Impacto'!AL38/'Contribuição - CHUVA'!$BY37)*100</f>
        <v>2.3076693375167094</v>
      </c>
      <c r="BQ37" s="42">
        <f>('CHUVA - Vetor de Impacto'!AM38/'Contribuição - CHUVA'!$BY37)*100</f>
        <v>9.3522632655389124</v>
      </c>
      <c r="BR37" s="42">
        <f>('CHUVA - Vetor de Impacto'!AN38/'Contribuição - CHUVA'!$BY37)*100</f>
        <v>8.6037515653191132</v>
      </c>
      <c r="BS37" s="42">
        <f>('CHUVA - Vetor de Impacto'!AO38/'Contribuição - CHUVA'!$BY37)*100</f>
        <v>6.4959988760976746</v>
      </c>
      <c r="BT37" s="42">
        <f>('CHUVA - Vetor de Impacto'!AP38/'Contribuição - CHUVA'!$BY37)*100</f>
        <v>5.6830091145140615</v>
      </c>
      <c r="BU37" s="42">
        <f>('CHUVA - Vetor de Impacto'!AQ38/'Contribuição - CHUVA'!$BY37)*100</f>
        <v>9.656886494678945</v>
      </c>
      <c r="BV37" s="42">
        <f>('CHUVA - Vetor de Impacto'!AR38/'Contribuição - CHUVA'!$BY37)*100</f>
        <v>9.4738442872018371</v>
      </c>
      <c r="BW37" s="42">
        <f>('CHUVA - Vetor de Impacto'!AS38/'Contribuição - CHUVA'!$BY37)*100</f>
        <v>11.355465766059535</v>
      </c>
      <c r="BX37" s="42">
        <f>('CHUVA - Vetor de Impacto'!AT38/'Contribuição - CHUVA'!$BY37)*100</f>
        <v>7.4037143888021806</v>
      </c>
      <c r="BY37" s="77">
        <f>SUM('CHUVA - Vetor de Impacto'!AH38:AT38)</f>
        <v>7.3218465641357477</v>
      </c>
      <c r="BZ37" s="77">
        <f t="shared" si="3"/>
        <v>100.00000000000001</v>
      </c>
      <c r="CA37" s="42">
        <f>('SECA - Vetor de Impacto'!AU38/'Contribuição - CHUVA'!$CI37)*100</f>
        <v>2.5313832284265669</v>
      </c>
      <c r="CB37" s="42">
        <f>('SECA - Vetor de Impacto'!AV38/'Contribuição - CHUVA'!$CI37)*100</f>
        <v>0</v>
      </c>
      <c r="CC37" s="42">
        <f>('SECA - Vetor de Impacto'!AW38/'Contribuição - CHUVA'!$CI37)*100</f>
        <v>0</v>
      </c>
      <c r="CD37" s="42">
        <f>('SECA - Vetor de Impacto'!AX38/'Contribuição - CHUVA'!$CI37)*100</f>
        <v>25.22850475971191</v>
      </c>
      <c r="CE37" s="42">
        <f>('SECA - Vetor de Impacto'!AY38/'Contribuição - CHUVA'!$CI37)*100</f>
        <v>25.22850475971191</v>
      </c>
      <c r="CF37" s="42">
        <f>('SECA - Vetor de Impacto'!AZ38/'Contribuição - CHUVA'!$CI37)*100</f>
        <v>25.22850475971191</v>
      </c>
      <c r="CG37" s="42">
        <f>('SECA - Vetor de Impacto'!BA38/'Contribuição - CHUVA'!$CI37)*100</f>
        <v>8.4095015865706433</v>
      </c>
      <c r="CH37" s="42">
        <f>('SECA - Vetor de Impacto'!BB38/'Contribuição - CHUVA'!$CI37)*100</f>
        <v>13.373600905867061</v>
      </c>
      <c r="CI37" s="77">
        <f>SUM('CHUVA - Vetor de Impacto'!AU38:BB38)</f>
        <v>3.9637703840337268</v>
      </c>
      <c r="CJ37" s="77">
        <f t="shared" si="4"/>
        <v>100</v>
      </c>
    </row>
    <row r="38" spans="1:88" x14ac:dyDescent="0.25">
      <c r="A38" s="34" t="s">
        <v>941</v>
      </c>
      <c r="B38" s="34" t="s">
        <v>942</v>
      </c>
      <c r="C38" s="78">
        <v>3.224747717137491</v>
      </c>
      <c r="D38" s="78">
        <v>3.3004968168269904</v>
      </c>
      <c r="E38" s="78">
        <v>5.5136423473689549</v>
      </c>
      <c r="F38" s="78">
        <v>5.552904066221398</v>
      </c>
      <c r="G38" s="78">
        <v>1.9344787908523069</v>
      </c>
      <c r="H38" s="78">
        <v>1.8923308005380366</v>
      </c>
      <c r="I38" s="78">
        <v>3.0489013235342348</v>
      </c>
      <c r="J38" s="78">
        <v>2.5697897291302372</v>
      </c>
      <c r="K38" s="78">
        <v>3.2322963563427773</v>
      </c>
      <c r="L38" s="78">
        <v>3.9585782494442192</v>
      </c>
      <c r="M38" s="78">
        <v>0.91712488248159374</v>
      </c>
      <c r="N38" s="78">
        <v>1.7609008647198992</v>
      </c>
      <c r="O38" s="78">
        <v>2.9717463859826374</v>
      </c>
      <c r="P38" s="78">
        <v>1.104256156030998</v>
      </c>
      <c r="Q38" s="78">
        <v>6.1217200649968309</v>
      </c>
      <c r="R38" s="78">
        <v>6.1217200649968309</v>
      </c>
      <c r="S38" s="78">
        <v>6.1217200649968309</v>
      </c>
      <c r="T38" s="78">
        <v>6.1217200649968309</v>
      </c>
      <c r="U38" s="78">
        <v>6.1217200649968309</v>
      </c>
      <c r="V38" s="78">
        <v>3.8260750406230191</v>
      </c>
      <c r="W38" s="78">
        <v>5.35994268044871</v>
      </c>
      <c r="X38" s="78">
        <v>2.2429442662385077</v>
      </c>
      <c r="Y38" s="78">
        <v>4.7277470073064416</v>
      </c>
      <c r="Z38" s="78">
        <v>3.9818399064643906</v>
      </c>
      <c r="AA38" s="78">
        <v>4.1542337081562488</v>
      </c>
      <c r="AB38" s="78">
        <v>1.6932417201055066</v>
      </c>
      <c r="AC38" s="78">
        <v>2.4231808590612451</v>
      </c>
      <c r="AD38" s="74">
        <f t="shared" si="5"/>
        <v>100.00000000000001</v>
      </c>
      <c r="AF38" s="42">
        <f>('CHUVA - Vetor de Impacto'!AH39/'Contribuição - CHUVA'!$BA38)*100</f>
        <v>6.8608213451646431</v>
      </c>
      <c r="AG38" s="42">
        <f>('CHUVA - Vetor de Impacto'!AI39/'Contribuição - CHUVA'!$BA38)*100</f>
        <v>1.361152225538365</v>
      </c>
      <c r="AH38" s="42">
        <f>('CHUVA - Vetor de Impacto'!AJ39/'Contribuição - CHUVA'!$BA38)*100</f>
        <v>5.5831208142937756</v>
      </c>
      <c r="AI38" s="42">
        <f>('CHUVA - Vetor de Impacto'!AK39/'Contribuição - CHUVA'!$BA38)*100</f>
        <v>5.3505927496217538</v>
      </c>
      <c r="AJ38" s="42">
        <f>('CHUVA - Vetor de Impacto'!AL39/'Contribuição - CHUVA'!$BA38)*100</f>
        <v>1.2594252472198022</v>
      </c>
      <c r="AK38" s="42">
        <f>('CHUVA - Vetor de Impacto'!AM39/'Contribuição - CHUVA'!$BA38)*100</f>
        <v>7.3534836900225207</v>
      </c>
      <c r="AL38" s="42">
        <f>('CHUVA - Vetor de Impacto'!AN39/'Contribuição - CHUVA'!$BA38)*100</f>
        <v>5.2980626968733358</v>
      </c>
      <c r="AM38" s="42">
        <f>('CHUVA - Vetor de Impacto'!AO39/'Contribuição - CHUVA'!$BA38)*100</f>
        <v>1.3529278118095491</v>
      </c>
      <c r="AN38" s="42">
        <f>('CHUVA - Vetor de Impacto'!AP39/'Contribuição - CHUVA'!$BA38)*100</f>
        <v>7.5902176830815433</v>
      </c>
      <c r="AO38" s="42">
        <f>('CHUVA - Vetor de Impacto'!AQ39/'Contribuição - CHUVA'!$BA38)*100</f>
        <v>4.140935782123023</v>
      </c>
      <c r="AP38" s="42">
        <f>('CHUVA - Vetor de Impacto'!AR39/'Contribuição - CHUVA'!$BA38)*100</f>
        <v>7.1884803771333177</v>
      </c>
      <c r="AQ38" s="42">
        <f>('CHUVA - Vetor de Impacto'!AS39/'Contribuição - CHUVA'!$BA38)*100</f>
        <v>5.2964284047280303</v>
      </c>
      <c r="AR38" s="42">
        <f>('CHUVA - Vetor de Impacto'!AT39/'Contribuição - CHUVA'!$BA38)*100</f>
        <v>6.8332960927609721</v>
      </c>
      <c r="AS38" s="42">
        <f>('CHUVA - Vetor de Impacto'!AU39/'Contribuição - CHUVA'!$BA38)*100</f>
        <v>0.55468777511134248</v>
      </c>
      <c r="AT38" s="42">
        <f>('CHUVA - Vetor de Impacto'!AV39/'Contribuição - CHUVA'!$BA38)*100</f>
        <v>0</v>
      </c>
      <c r="AU38" s="42">
        <f>('CHUVA - Vetor de Impacto'!AW39/'Contribuição - CHUVA'!$BA38)*100</f>
        <v>0</v>
      </c>
      <c r="AV38" s="42">
        <f>('CHUVA - Vetor de Impacto'!AX39/'Contribuição - CHUVA'!$BA38)*100</f>
        <v>8.4828975262717243</v>
      </c>
      <c r="AW38" s="42">
        <f>('CHUVA - Vetor de Impacto'!AY39/'Contribuição - CHUVA'!$BA38)*100</f>
        <v>8.4828975262717243</v>
      </c>
      <c r="AX38" s="42">
        <f>('CHUVA - Vetor de Impacto'!AZ39/'Contribuição - CHUVA'!$BA38)*100</f>
        <v>8.4828975262717243</v>
      </c>
      <c r="AY38" s="42">
        <f>('CHUVA - Vetor de Impacto'!BA39/'Contribuição - CHUVA'!$BA38)*100</f>
        <v>3.1810865723518997</v>
      </c>
      <c r="AZ38" s="42">
        <f>('CHUVA - Vetor de Impacto'!BB39/'Contribuição - CHUVA'!$BA38)*100</f>
        <v>5.3465881533509574</v>
      </c>
      <c r="BA38" s="77">
        <f>SUM('CHUVA - Vetor de Impacto'!AH39:BB39)</f>
        <v>11.788424850152644</v>
      </c>
      <c r="BB38" s="77">
        <f t="shared" si="1"/>
        <v>100.00000000000003</v>
      </c>
      <c r="BC38" s="42">
        <f>('CHUVA - Vetor de Impacto'!BC39/'Contribuição - CHUVA'!$BI38)*100</f>
        <v>9.6024177606402574</v>
      </c>
      <c r="BD38" s="42">
        <f>('CHUVA - Vetor de Impacto'!BD39/'Contribuição - CHUVA'!$BI38)*100</f>
        <v>21.338922366778572</v>
      </c>
      <c r="BE38" s="42">
        <f>('CHUVA - Vetor de Impacto'!BE39/'Contribuição - CHUVA'!$BI38)*100</f>
        <v>22.519201557231895</v>
      </c>
      <c r="BF38" s="42">
        <f>('CHUVA - Vetor de Impacto'!BF39/'Contribuição - CHUVA'!$BI38)*100</f>
        <v>22.710472649497984</v>
      </c>
      <c r="BG38" s="42">
        <f>('CHUVA - Vetor de Impacto'!BG39/'Contribuição - CHUVA'!$BI38)*100</f>
        <v>6.2061384262662047</v>
      </c>
      <c r="BH38" s="42">
        <f>('CHUVA - Vetor de Impacto'!BH39/'Contribuição - CHUVA'!$BI38)*100</f>
        <v>17.622847239585081</v>
      </c>
      <c r="BI38" s="77">
        <f>SUM('CHUVA - Vetor de Impacto'!BC39:BH39)</f>
        <v>3.4283147237954017</v>
      </c>
      <c r="BJ38" s="77">
        <f t="shared" si="2"/>
        <v>100</v>
      </c>
      <c r="BL38" s="42">
        <f>('CHUVA - Vetor de Impacto'!AH39/'Contribuição - CHUVA'!$BY38)*100</f>
        <v>10.479504982873035</v>
      </c>
      <c r="BM38" s="42">
        <f>('CHUVA - Vetor de Impacto'!AI39/'Contribuição - CHUVA'!$BY38)*100</f>
        <v>2.0790807415545247</v>
      </c>
      <c r="BN38" s="42">
        <f>('CHUVA - Vetor de Impacto'!AJ39/'Contribuição - CHUVA'!$BY38)*100</f>
        <v>8.5278918441170575</v>
      </c>
      <c r="BO38" s="42">
        <f>('CHUVA - Vetor de Impacto'!AK39/'Contribuição - CHUVA'!$BY38)*100</f>
        <v>8.1727187693793439</v>
      </c>
      <c r="BP38" s="42">
        <f>('CHUVA - Vetor de Impacto'!AL39/'Contribuição - CHUVA'!$BY38)*100</f>
        <v>1.9236987074583705</v>
      </c>
      <c r="BQ38" s="42">
        <f>('CHUVA - Vetor de Impacto'!AM39/'Contribuição - CHUVA'!$BY38)*100</f>
        <v>11.232018018568201</v>
      </c>
      <c r="BR38" s="42">
        <f>('CHUVA - Vetor de Impacto'!AN39/'Contribuição - CHUVA'!$BY38)*100</f>
        <v>8.092482173521093</v>
      </c>
      <c r="BS38" s="42">
        <f>('CHUVA - Vetor de Impacto'!AO39/'Contribuição - CHUVA'!$BY38)*100</f>
        <v>2.0665184286307117</v>
      </c>
      <c r="BT38" s="42">
        <f>('CHUVA - Vetor de Impacto'!AP39/'Contribuição - CHUVA'!$BY38)*100</f>
        <v>11.593615403934594</v>
      </c>
      <c r="BU38" s="42">
        <f>('CHUVA - Vetor de Impacto'!AQ39/'Contribuição - CHUVA'!$BY38)*100</f>
        <v>6.3250382103447844</v>
      </c>
      <c r="BV38" s="42">
        <f>('CHUVA - Vetor de Impacto'!AR39/'Contribuição - CHUVA'!$BY38)*100</f>
        <v>10.979985069068411</v>
      </c>
      <c r="BW38" s="42">
        <f>('CHUVA - Vetor de Impacto'!AS39/'Contribuição - CHUVA'!$BY38)*100</f>
        <v>8.0899858874616584</v>
      </c>
      <c r="BX38" s="42">
        <f>('CHUVA - Vetor de Impacto'!AT39/'Contribuição - CHUVA'!$BY38)*100</f>
        <v>10.437461763088221</v>
      </c>
      <c r="BY38" s="77">
        <f>SUM('CHUVA - Vetor de Impacto'!AH39:AT39)</f>
        <v>7.7177573721257184</v>
      </c>
      <c r="BZ38" s="77">
        <f t="shared" si="3"/>
        <v>100.00000000000001</v>
      </c>
      <c r="CA38" s="42">
        <f>('SECA - Vetor de Impacto'!AU39/'Contribuição - CHUVA'!$CI38)*100</f>
        <v>1.606344705750288</v>
      </c>
      <c r="CB38" s="42">
        <f>('SECA - Vetor de Impacto'!AV39/'Contribuição - CHUVA'!$CI38)*100</f>
        <v>0</v>
      </c>
      <c r="CC38" s="42">
        <f>('SECA - Vetor de Impacto'!AW39/'Contribuição - CHUVA'!$CI38)*100</f>
        <v>0</v>
      </c>
      <c r="CD38" s="42">
        <f>('SECA - Vetor de Impacto'!AX39/'Contribuição - CHUVA'!$CI38)*100</f>
        <v>24.565995758629374</v>
      </c>
      <c r="CE38" s="42">
        <f>('SECA - Vetor de Impacto'!AY39/'Contribuição - CHUVA'!$CI38)*100</f>
        <v>24.565995758629374</v>
      </c>
      <c r="CF38" s="42">
        <f>('SECA - Vetor de Impacto'!AZ39/'Contribuição - CHUVA'!$CI38)*100</f>
        <v>24.565995758629374</v>
      </c>
      <c r="CG38" s="42">
        <f>('SECA - Vetor de Impacto'!BA39/'Contribuição - CHUVA'!$CI38)*100</f>
        <v>9.2122484094860209</v>
      </c>
      <c r="CH38" s="42">
        <f>('SECA - Vetor de Impacto'!BB39/'Contribuição - CHUVA'!$CI38)*100</f>
        <v>15.483419608875565</v>
      </c>
      <c r="CI38" s="77">
        <f>SUM('CHUVA - Vetor de Impacto'!AU39:BB39)</f>
        <v>4.0706674780269267</v>
      </c>
      <c r="CJ38" s="77">
        <f t="shared" si="4"/>
        <v>100</v>
      </c>
    </row>
    <row r="39" spans="1:88" x14ac:dyDescent="0.25">
      <c r="A39" s="34" t="s">
        <v>943</v>
      </c>
      <c r="B39" s="34" t="s">
        <v>944</v>
      </c>
      <c r="C39" s="78">
        <v>2.6817448107427202</v>
      </c>
      <c r="D39" s="78">
        <v>4.3229631522304386</v>
      </c>
      <c r="E39" s="78">
        <v>3.637316820021582</v>
      </c>
      <c r="F39" s="78">
        <v>3.6933224592409011</v>
      </c>
      <c r="G39" s="78">
        <v>0.96094465483431046</v>
      </c>
      <c r="H39" s="78">
        <v>5.4665495671474948</v>
      </c>
      <c r="I39" s="78">
        <v>5.1706967440128428</v>
      </c>
      <c r="J39" s="78">
        <v>4.4728850140612337</v>
      </c>
      <c r="K39" s="78">
        <v>2.3978656283847468</v>
      </c>
      <c r="L39" s="78">
        <v>5.0822862410561847</v>
      </c>
      <c r="M39" s="78">
        <v>4.6785546831001641</v>
      </c>
      <c r="N39" s="78">
        <v>4.6957583558443687</v>
      </c>
      <c r="O39" s="78">
        <v>5.2607965355922763</v>
      </c>
      <c r="P39" s="78">
        <v>0.39633258803041016</v>
      </c>
      <c r="Q39" s="78">
        <v>0</v>
      </c>
      <c r="R39" s="78">
        <v>0</v>
      </c>
      <c r="S39" s="78">
        <v>4.5070128920893593</v>
      </c>
      <c r="T39" s="78">
        <v>6.7605193381340376</v>
      </c>
      <c r="U39" s="78">
        <v>6.7605193381340376</v>
      </c>
      <c r="V39" s="78">
        <v>1.6901298345335107</v>
      </c>
      <c r="W39" s="78">
        <v>3.9633772400111971</v>
      </c>
      <c r="X39" s="78">
        <v>3.7946441188562305</v>
      </c>
      <c r="Y39" s="78">
        <v>3.3450438668050575</v>
      </c>
      <c r="Z39" s="78">
        <v>2.5052724855300261</v>
      </c>
      <c r="AA39" s="78">
        <v>3.2281123750178429</v>
      </c>
      <c r="AB39" s="78">
        <v>5.0344292943551352</v>
      </c>
      <c r="AC39" s="78">
        <v>5.4929219622339049</v>
      </c>
      <c r="AD39" s="74">
        <f t="shared" si="5"/>
        <v>100</v>
      </c>
      <c r="AF39" s="42">
        <f>('CHUVA - Vetor de Impacto'!AH40/'Contribuição - CHUVA'!$BA39)*100</f>
        <v>4.8031992494867319</v>
      </c>
      <c r="AG39" s="42">
        <f>('CHUVA - Vetor de Impacto'!AI40/'Contribuição - CHUVA'!$BA39)*100</f>
        <v>3.803161634431921</v>
      </c>
      <c r="AH39" s="42">
        <f>('CHUVA - Vetor de Impacto'!AJ40/'Contribuição - CHUVA'!$BA39)*100</f>
        <v>5.5351313455533369</v>
      </c>
      <c r="AI39" s="42">
        <f>('CHUVA - Vetor de Impacto'!AK40/'Contribuição - CHUVA'!$BA39)*100</f>
        <v>5.1717922686580353</v>
      </c>
      <c r="AJ39" s="42">
        <f>('CHUVA - Vetor de Impacto'!AL40/'Contribuição - CHUVA'!$BA39)*100</f>
        <v>2.2991174919062849</v>
      </c>
      <c r="AK39" s="42">
        <f>('CHUVA - Vetor de Impacto'!AM40/'Contribuição - CHUVA'!$BA39)*100</f>
        <v>6.9590301482951036</v>
      </c>
      <c r="AL39" s="42">
        <f>('CHUVA - Vetor de Impacto'!AN40/'Contribuição - CHUVA'!$BA39)*100</f>
        <v>5.3384395131229345</v>
      </c>
      <c r="AM39" s="42">
        <f>('CHUVA - Vetor de Impacto'!AO40/'Contribuição - CHUVA'!$BA39)*100</f>
        <v>5.1066544364786184</v>
      </c>
      <c r="AN39" s="42">
        <f>('CHUVA - Vetor de Impacto'!AP40/'Contribuição - CHUVA'!$BA39)*100</f>
        <v>5.3838574159959061</v>
      </c>
      <c r="AO39" s="42">
        <f>('CHUVA - Vetor de Impacto'!AQ40/'Contribuição - CHUVA'!$BA39)*100</f>
        <v>6.8111598770275883</v>
      </c>
      <c r="AP39" s="42">
        <f>('CHUVA - Vetor de Impacto'!AR40/'Contribuição - CHUVA'!$BA39)*100</f>
        <v>5.1870312773480229</v>
      </c>
      <c r="AQ39" s="42">
        <f>('CHUVA - Vetor de Impacto'!AS40/'Contribuição - CHUVA'!$BA39)*100</f>
        <v>6.2034370140229766</v>
      </c>
      <c r="AR39" s="42">
        <f>('CHUVA - Vetor de Impacto'!AT40/'Contribuição - CHUVA'!$BA39)*100</f>
        <v>6.6390341885254838</v>
      </c>
      <c r="AS39" s="42">
        <f>('CHUVA - Vetor de Impacto'!AU40/'Contribuição - CHUVA'!$BA39)*100</f>
        <v>0.35836404693622198</v>
      </c>
      <c r="AT39" s="42">
        <f>('CHUVA - Vetor de Impacto'!AV40/'Contribuição - CHUVA'!$BA39)*100</f>
        <v>0</v>
      </c>
      <c r="AU39" s="42">
        <f>('CHUVA - Vetor de Impacto'!AW40/'Contribuição - CHUVA'!$BA39)*100</f>
        <v>0</v>
      </c>
      <c r="AV39" s="42">
        <f>('CHUVA - Vetor de Impacto'!AX40/'Contribuição - CHUVA'!$BA39)*100</f>
        <v>2.8636838705624528</v>
      </c>
      <c r="AW39" s="42">
        <f>('CHUVA - Vetor de Impacto'!AY40/'Contribuição - CHUVA'!$BA39)*100</f>
        <v>8.591051611687357</v>
      </c>
      <c r="AX39" s="42">
        <f>('CHUVA - Vetor de Impacto'!AZ40/'Contribuição - CHUVA'!$BA39)*100</f>
        <v>8.591051611687357</v>
      </c>
      <c r="AY39" s="42">
        <f>('CHUVA - Vetor de Impacto'!BA40/'Contribuição - CHUVA'!$BA39)*100</f>
        <v>5.7273677411249047</v>
      </c>
      <c r="AZ39" s="42">
        <f>('CHUVA - Vetor de Impacto'!BB40/'Contribuição - CHUVA'!$BA39)*100</f>
        <v>4.6274352571487611</v>
      </c>
      <c r="BA39" s="77">
        <f>SUM('CHUVA - Vetor de Impacto'!AH40:BB40)</f>
        <v>11.640018535560763</v>
      </c>
      <c r="BB39" s="77">
        <f t="shared" si="1"/>
        <v>100</v>
      </c>
      <c r="BC39" s="42">
        <f>('CHUVA - Vetor de Impacto'!BC40/'Contribuição - CHUVA'!$BI39)*100</f>
        <v>19.579782964786855</v>
      </c>
      <c r="BD39" s="42">
        <f>('CHUVA - Vetor de Impacto'!BD40/'Contribuição - CHUVA'!$BI39)*100</f>
        <v>18.491534201207116</v>
      </c>
      <c r="BE39" s="42">
        <f>('CHUVA - Vetor de Impacto'!BE40/'Contribuição - CHUVA'!$BI39)*100</f>
        <v>18.426842426705303</v>
      </c>
      <c r="BF39" s="42">
        <f>('CHUVA - Vetor de Impacto'!BF40/'Contribuição - CHUVA'!$BI39)*100</f>
        <v>23.948291140682056</v>
      </c>
      <c r="BG39" s="42">
        <f>('CHUVA - Vetor de Impacto'!BG40/'Contribuição - CHUVA'!$BI39)*100</f>
        <v>7.6182659480332564</v>
      </c>
      <c r="BH39" s="42">
        <f>('CHUVA - Vetor de Impacto'!BH40/'Contribuição - CHUVA'!$BI39)*100</f>
        <v>11.935283318585428</v>
      </c>
      <c r="BI39" s="77">
        <f>SUM('CHUVA - Vetor de Impacto'!BC40:BH40)</f>
        <v>2.7928397209831792</v>
      </c>
      <c r="BJ39" s="77">
        <f t="shared" si="2"/>
        <v>100.00000000000003</v>
      </c>
      <c r="BL39" s="42">
        <f>('CHUVA - Vetor de Impacto'!AH40/'Contribuição - CHUVA'!$BY39)*100</f>
        <v>6.9369247528976636</v>
      </c>
      <c r="BM39" s="42">
        <f>('CHUVA - Vetor de Impacto'!AI40/'Contribuição - CHUVA'!$BY39)*100</f>
        <v>5.4926403654773903</v>
      </c>
      <c r="BN39" s="42">
        <f>('CHUVA - Vetor de Impacto'!AJ40/'Contribuição - CHUVA'!$BY39)*100</f>
        <v>7.9940030898388752</v>
      </c>
      <c r="BO39" s="42">
        <f>('CHUVA - Vetor de Impacto'!AK40/'Contribuição - CHUVA'!$BY39)*100</f>
        <v>7.4692578720594245</v>
      </c>
      <c r="BP39" s="42">
        <f>('CHUVA - Vetor de Impacto'!AL40/'Contribuição - CHUVA'!$BY39)*100</f>
        <v>3.3204545993233547</v>
      </c>
      <c r="BQ39" s="42">
        <f>('CHUVA - Vetor de Impacto'!AM40/'Contribuição - CHUVA'!$BY39)*100</f>
        <v>10.050440546897565</v>
      </c>
      <c r="BR39" s="42">
        <f>('CHUVA - Vetor de Impacto'!AN40/'Contribuição - CHUVA'!$BY39)*100</f>
        <v>7.7099348323696342</v>
      </c>
      <c r="BS39" s="42">
        <f>('CHUVA - Vetor de Impacto'!AO40/'Contribuição - CHUVA'!$BY39)*100</f>
        <v>7.3751838566115389</v>
      </c>
      <c r="BT39" s="42">
        <f>('CHUVA - Vetor de Impacto'!AP40/'Contribuição - CHUVA'!$BY39)*100</f>
        <v>7.7755287330802672</v>
      </c>
      <c r="BU39" s="42">
        <f>('CHUVA - Vetor de Impacto'!AQ40/'Contribuição - CHUVA'!$BY39)*100</f>
        <v>9.8368818557641635</v>
      </c>
      <c r="BV39" s="42">
        <f>('CHUVA - Vetor de Impacto'!AR40/'Contribuição - CHUVA'!$BY39)*100</f>
        <v>7.4912665065341439</v>
      </c>
      <c r="BW39" s="42">
        <f>('CHUVA - Vetor de Impacto'!AS40/'Contribuição - CHUVA'!$BY39)*100</f>
        <v>8.9591902272669675</v>
      </c>
      <c r="BX39" s="42">
        <f>('CHUVA - Vetor de Impacto'!AT40/'Contribuição - CHUVA'!$BY39)*100</f>
        <v>9.5882927618790017</v>
      </c>
      <c r="BY39" s="77">
        <f>SUM('CHUVA - Vetor de Impacto'!AH40:AT40)</f>
        <v>8.059670572419412</v>
      </c>
      <c r="BZ39" s="77">
        <f t="shared" si="3"/>
        <v>99.999999999999986</v>
      </c>
      <c r="CA39" s="42">
        <f>('SECA - Vetor de Impacto'!AU40/'Contribuição - CHUVA'!$CI39)*100</f>
        <v>1.1650722755886247</v>
      </c>
      <c r="CB39" s="42">
        <f>('SECA - Vetor de Impacto'!AV40/'Contribuição - CHUVA'!$CI39)*100</f>
        <v>0</v>
      </c>
      <c r="CC39" s="42">
        <f>('SECA - Vetor de Impacto'!AW40/'Contribuição - CHUVA'!$CI39)*100</f>
        <v>0</v>
      </c>
      <c r="CD39" s="42">
        <f>('SECA - Vetor de Impacto'!AX40/'Contribuição - CHUVA'!$CI39)*100</f>
        <v>9.3100820580821715</v>
      </c>
      <c r="CE39" s="42">
        <f>('SECA - Vetor de Impacto'!AY40/'Contribuição - CHUVA'!$CI39)*100</f>
        <v>27.930246174246509</v>
      </c>
      <c r="CF39" s="42">
        <f>('SECA - Vetor de Impacto'!AZ40/'Contribuição - CHUVA'!$CI39)*100</f>
        <v>27.930246174246509</v>
      </c>
      <c r="CG39" s="42">
        <f>('SECA - Vetor de Impacto'!BA40/'Contribuição - CHUVA'!$CI39)*100</f>
        <v>18.620164116164336</v>
      </c>
      <c r="CH39" s="42">
        <f>('SECA - Vetor de Impacto'!BB40/'Contribuição - CHUVA'!$CI39)*100</f>
        <v>15.044189201671864</v>
      </c>
      <c r="CI39" s="77">
        <f>SUM('CHUVA - Vetor de Impacto'!AU40:BB40)</f>
        <v>3.5803479631413513</v>
      </c>
      <c r="CJ39" s="77">
        <f t="shared" si="4"/>
        <v>100.00000000000001</v>
      </c>
    </row>
    <row r="40" spans="1:88" x14ac:dyDescent="0.25">
      <c r="A40" s="34" t="s">
        <v>945</v>
      </c>
      <c r="B40" s="34" t="s">
        <v>946</v>
      </c>
      <c r="C40" s="78">
        <v>1.5059594616449565</v>
      </c>
      <c r="D40" s="78">
        <v>4.9778849315984051</v>
      </c>
      <c r="E40" s="78">
        <v>1.8441250820868207</v>
      </c>
      <c r="F40" s="78">
        <v>1.5380535655167176</v>
      </c>
      <c r="G40" s="78">
        <v>0.86046742466391568</v>
      </c>
      <c r="H40" s="78">
        <v>5.6624276575709773</v>
      </c>
      <c r="I40" s="78">
        <v>4.2946518872134707</v>
      </c>
      <c r="J40" s="78">
        <v>5.441273931995795</v>
      </c>
      <c r="K40" s="78">
        <v>1.3953568649644066</v>
      </c>
      <c r="L40" s="78">
        <v>5.7060650521230647</v>
      </c>
      <c r="M40" s="78">
        <v>4.7582420101407532</v>
      </c>
      <c r="N40" s="78">
        <v>5.337803838672885</v>
      </c>
      <c r="O40" s="78">
        <v>5.685787350178626</v>
      </c>
      <c r="P40" s="78">
        <v>0.18619638316255568</v>
      </c>
      <c r="Q40" s="78">
        <v>6.3521612255840418</v>
      </c>
      <c r="R40" s="78">
        <v>6.3521612255840418</v>
      </c>
      <c r="S40" s="78">
        <v>4.2347741503893621</v>
      </c>
      <c r="T40" s="78">
        <v>6.3521612255840418</v>
      </c>
      <c r="U40" s="78">
        <v>6.3521612255840418</v>
      </c>
      <c r="V40" s="78">
        <v>2.3820604595940176</v>
      </c>
      <c r="W40" s="78">
        <v>2.5454302844658434</v>
      </c>
      <c r="X40" s="78">
        <v>2.882971244944827</v>
      </c>
      <c r="Y40" s="78">
        <v>1.7971004089698601</v>
      </c>
      <c r="Z40" s="78">
        <v>1.3371889920307878</v>
      </c>
      <c r="AA40" s="78">
        <v>1.5086534992768075</v>
      </c>
      <c r="AB40" s="78">
        <v>5.1357899270679512</v>
      </c>
      <c r="AC40" s="78">
        <v>3.5730906893910226</v>
      </c>
      <c r="AD40" s="74">
        <f t="shared" si="5"/>
        <v>99.999999999999972</v>
      </c>
      <c r="AF40" s="42">
        <f>('CHUVA - Vetor de Impacto'!AH41/'Contribuição - CHUVA'!$BA40)*100</f>
        <v>7.2304194430741333</v>
      </c>
      <c r="AG40" s="42">
        <f>('CHUVA - Vetor de Impacto'!AI41/'Contribuição - CHUVA'!$BA40)*100</f>
        <v>2.3522934864418277</v>
      </c>
      <c r="AH40" s="42">
        <f>('CHUVA - Vetor de Impacto'!AJ41/'Contribuição - CHUVA'!$BA40)*100</f>
        <v>5.5385210335382524</v>
      </c>
      <c r="AI40" s="42">
        <f>('CHUVA - Vetor de Impacto'!AK41/'Contribuição - CHUVA'!$BA40)*100</f>
        <v>6.0178950212393909</v>
      </c>
      <c r="AJ40" s="42">
        <f>('CHUVA - Vetor de Impacto'!AL41/'Contribuição - CHUVA'!$BA40)*100</f>
        <v>3.9847069411373921</v>
      </c>
      <c r="AK40" s="42">
        <f>('CHUVA - Vetor de Impacto'!AM41/'Contribuição - CHUVA'!$BA40)*100</f>
        <v>4.4829410010102633</v>
      </c>
      <c r="AL40" s="42">
        <f>('CHUVA - Vetor de Impacto'!AN41/'Contribuição - CHUVA'!$BA40)*100</f>
        <v>5.0999403423372458</v>
      </c>
      <c r="AM40" s="42">
        <f>('CHUVA - Vetor de Impacto'!AO41/'Contribuição - CHUVA'!$BA40)*100</f>
        <v>2.8273699354860278</v>
      </c>
      <c r="AN40" s="42">
        <f>('CHUVA - Vetor de Impacto'!AP41/'Contribuição - CHUVA'!$BA40)*100</f>
        <v>5.4811569313952146</v>
      </c>
      <c r="AO40" s="42">
        <f>('CHUVA - Vetor de Impacto'!AQ41/'Contribuição - CHUVA'!$BA40)*100</f>
        <v>6.7370946382429482</v>
      </c>
      <c r="AP40" s="42">
        <f>('CHUVA - Vetor de Impacto'!AR41/'Contribuição - CHUVA'!$BA40)*100</f>
        <v>3.6854397094338971</v>
      </c>
      <c r="AQ40" s="42">
        <f>('CHUVA - Vetor de Impacto'!AS41/'Contribuição - CHUVA'!$BA40)*100</f>
        <v>6.1374157271327991</v>
      </c>
      <c r="AR40" s="42">
        <f>('CHUVA - Vetor de Impacto'!AT41/'Contribuição - CHUVA'!$BA40)*100</f>
        <v>5.2719637782052944</v>
      </c>
      <c r="AS40" s="42">
        <f>('CHUVA - Vetor de Impacto'!AU41/'Contribuição - CHUVA'!$BA40)*100</f>
        <v>1.7433724907213943</v>
      </c>
      <c r="AT40" s="42">
        <f>('CHUVA - Vetor de Impacto'!AV41/'Contribuição - CHUVA'!$BA40)*100</f>
        <v>0</v>
      </c>
      <c r="AU40" s="42">
        <f>('CHUVA - Vetor de Impacto'!AW41/'Contribuição - CHUVA'!$BA40)*100</f>
        <v>0</v>
      </c>
      <c r="AV40" s="42">
        <f>('CHUVA - Vetor de Impacto'!AX41/'Contribuição - CHUVA'!$BA40)*100</f>
        <v>5.6334112906006384</v>
      </c>
      <c r="AW40" s="42">
        <f>('CHUVA - Vetor de Impacto'!AY41/'Contribuição - CHUVA'!$BA40)*100</f>
        <v>8.4501169359009562</v>
      </c>
      <c r="AX40" s="42">
        <f>('CHUVA - Vetor de Impacto'!AZ41/'Contribuição - CHUVA'!$BA40)*100</f>
        <v>8.4501169359009562</v>
      </c>
      <c r="AY40" s="42">
        <f>('CHUVA - Vetor de Impacto'!BA41/'Contribuição - CHUVA'!$BA40)*100</f>
        <v>4.2250584679504763</v>
      </c>
      <c r="AZ40" s="42">
        <f>('CHUVA - Vetor de Impacto'!BB41/'Contribuição - CHUVA'!$BA40)*100</f>
        <v>6.6507658902508897</v>
      </c>
      <c r="BA40" s="77">
        <f>SUM('CHUVA - Vetor de Impacto'!AH41:BB41)</f>
        <v>11.834155758856129</v>
      </c>
      <c r="BB40" s="77">
        <f t="shared" si="1"/>
        <v>99.999999999999986</v>
      </c>
      <c r="BC40" s="42">
        <f>('CHUVA - Vetor de Impacto'!BC41/'Contribuição - CHUVA'!$BI40)*100</f>
        <v>8.0815887049097554</v>
      </c>
      <c r="BD40" s="42">
        <f>('CHUVA - Vetor de Impacto'!BD41/'Contribuição - CHUVA'!$BI40)*100</f>
        <v>21.855628835512427</v>
      </c>
      <c r="BE40" s="42">
        <f>('CHUVA - Vetor de Impacto'!BE41/'Contribuição - CHUVA'!$BI40)*100</f>
        <v>16.788313799590355</v>
      </c>
      <c r="BF40" s="42">
        <f>('CHUVA - Vetor de Impacto'!BF41/'Contribuição - CHUVA'!$BI40)*100</f>
        <v>20.682956369737088</v>
      </c>
      <c r="BG40" s="42">
        <f>('CHUVA - Vetor de Impacto'!BG41/'Contribuição - CHUVA'!$BI40)*100</f>
        <v>18.87745048185776</v>
      </c>
      <c r="BH40" s="42">
        <f>('CHUVA - Vetor de Impacto'!BH41/'Contribuição - CHUVA'!$BI40)*100</f>
        <v>13.71406180839263</v>
      </c>
      <c r="BI40" s="77">
        <f>SUM('CHUVA - Vetor de Impacto'!BC41:BH41)</f>
        <v>3.4939806554862529</v>
      </c>
      <c r="BJ40" s="77">
        <f t="shared" si="2"/>
        <v>100.00000000000001</v>
      </c>
      <c r="BL40" s="42">
        <f>('CHUVA - Vetor de Impacto'!AH41/'Contribuição - CHUVA'!$BY40)*100</f>
        <v>11.149940363364724</v>
      </c>
      <c r="BM40" s="42">
        <f>('CHUVA - Vetor de Impacto'!AI41/'Contribuição - CHUVA'!$BY40)*100</f>
        <v>3.6274426812238185</v>
      </c>
      <c r="BN40" s="42">
        <f>('CHUVA - Vetor de Impacto'!AJ41/'Contribuição - CHUVA'!$BY40)*100</f>
        <v>8.5408847593683799</v>
      </c>
      <c r="BO40" s="42">
        <f>('CHUVA - Vetor de Impacto'!AK41/'Contribuição - CHUVA'!$BY40)*100</f>
        <v>9.2801214546524804</v>
      </c>
      <c r="BP40" s="42">
        <f>('CHUVA - Vetor de Impacto'!AL41/'Contribuição - CHUVA'!$BY40)*100</f>
        <v>6.1447672723503253</v>
      </c>
      <c r="BQ40" s="42">
        <f>('CHUVA - Vetor de Impacto'!AM41/'Contribuição - CHUVA'!$BY40)*100</f>
        <v>6.9130878515804666</v>
      </c>
      <c r="BR40" s="42">
        <f>('CHUVA - Vetor de Impacto'!AN41/'Contribuição - CHUVA'!$BY40)*100</f>
        <v>7.8645549018939747</v>
      </c>
      <c r="BS40" s="42">
        <f>('CHUVA - Vetor de Impacto'!AO41/'Contribuição - CHUVA'!$BY40)*100</f>
        <v>4.3600521953172056</v>
      </c>
      <c r="BT40" s="42">
        <f>('CHUVA - Vetor de Impacto'!AP41/'Contribuição - CHUVA'!$BY40)*100</f>
        <v>8.4524242872023425</v>
      </c>
      <c r="BU40" s="42">
        <f>('CHUVA - Vetor de Impacto'!AQ41/'Contribuição - CHUVA'!$BY40)*100</f>
        <v>10.389190285593635</v>
      </c>
      <c r="BV40" s="42">
        <f>('CHUVA - Vetor de Impacto'!AR41/'Contribuição - CHUVA'!$BY40)*100</f>
        <v>5.6832709770835983</v>
      </c>
      <c r="BW40" s="42">
        <f>('CHUVA - Vetor de Impacto'!AS41/'Contribuição - CHUVA'!$BY40)*100</f>
        <v>9.4644328564170461</v>
      </c>
      <c r="BX40" s="42">
        <f>('CHUVA - Vetor de Impacto'!AT41/'Contribuição - CHUVA'!$BY40)*100</f>
        <v>8.1298301139519822</v>
      </c>
      <c r="BY40" s="77">
        <f>SUM('CHUVA - Vetor de Impacto'!AH41:AT41)</f>
        <v>7.6741136815712796</v>
      </c>
      <c r="BZ40" s="77">
        <f t="shared" si="3"/>
        <v>99.999999999999986</v>
      </c>
      <c r="CA40" s="42">
        <f>('SECA - Vetor de Impacto'!AU41/'Contribuição - CHUVA'!$CI40)*100</f>
        <v>4.9594069525295463</v>
      </c>
      <c r="CB40" s="42">
        <f>('SECA - Vetor de Impacto'!AV41/'Contribuição - CHUVA'!$CI40)*100</f>
        <v>0</v>
      </c>
      <c r="CC40" s="42">
        <f>('SECA - Vetor de Impacto'!AW41/'Contribuição - CHUVA'!$CI40)*100</f>
        <v>0</v>
      </c>
      <c r="CD40" s="42">
        <f>('SECA - Vetor de Impacto'!AX41/'Contribuição - CHUVA'!$CI40)*100</f>
        <v>16.025478932217496</v>
      </c>
      <c r="CE40" s="42">
        <f>('SECA - Vetor de Impacto'!AY41/'Contribuição - CHUVA'!$CI40)*100</f>
        <v>24.03821839832624</v>
      </c>
      <c r="CF40" s="42">
        <f>('SECA - Vetor de Impacto'!AZ41/'Contribuição - CHUVA'!$CI40)*100</f>
        <v>24.03821839832624</v>
      </c>
      <c r="CG40" s="42">
        <f>('SECA - Vetor de Impacto'!BA41/'Contribuição - CHUVA'!$CI40)*100</f>
        <v>12.019109199163118</v>
      </c>
      <c r="CH40" s="42">
        <f>('SECA - Vetor de Impacto'!BB41/'Contribuição - CHUVA'!$CI40)*100</f>
        <v>18.919568119437372</v>
      </c>
      <c r="CI40" s="77">
        <f>SUM('CHUVA - Vetor de Impacto'!AU41:BB41)</f>
        <v>4.1600420772848503</v>
      </c>
      <c r="CJ40" s="77">
        <f t="shared" si="4"/>
        <v>100</v>
      </c>
    </row>
    <row r="41" spans="1:88" x14ac:dyDescent="0.25">
      <c r="A41" s="34" t="s">
        <v>947</v>
      </c>
      <c r="B41" s="34" t="s">
        <v>948</v>
      </c>
      <c r="C41" s="78">
        <v>3.7642708110357472</v>
      </c>
      <c r="D41" s="78">
        <v>2.1748832908654805</v>
      </c>
      <c r="E41" s="78">
        <v>4.8164094413495322</v>
      </c>
      <c r="F41" s="78">
        <v>4.8885762450404355</v>
      </c>
      <c r="G41" s="78">
        <v>1.1545297385797062</v>
      </c>
      <c r="H41" s="78">
        <v>5.3209303633882845</v>
      </c>
      <c r="I41" s="78">
        <v>0.77062077781922445</v>
      </c>
      <c r="J41" s="78">
        <v>2.4706097977443702</v>
      </c>
      <c r="K41" s="78">
        <v>3.1640270087639646</v>
      </c>
      <c r="L41" s="78">
        <v>5.4322676502445502</v>
      </c>
      <c r="M41" s="78">
        <v>3.9245756868102575</v>
      </c>
      <c r="N41" s="78">
        <v>4.4720897364754251</v>
      </c>
      <c r="O41" s="78">
        <v>3.5044592562814927</v>
      </c>
      <c r="P41" s="78">
        <v>0.41166023394209267</v>
      </c>
      <c r="Q41" s="78">
        <v>0</v>
      </c>
      <c r="R41" s="78">
        <v>5.7053535547910972</v>
      </c>
      <c r="S41" s="78">
        <v>3.8035690365273984</v>
      </c>
      <c r="T41" s="78">
        <v>5.7053535547910972</v>
      </c>
      <c r="U41" s="78">
        <v>5.7053535547910972</v>
      </c>
      <c r="V41" s="78">
        <v>2.139507583046663</v>
      </c>
      <c r="W41" s="78">
        <v>4.9518162928375569</v>
      </c>
      <c r="X41" s="78">
        <v>1.4538435366891926</v>
      </c>
      <c r="Y41" s="78">
        <v>5.562546031095204</v>
      </c>
      <c r="Z41" s="78">
        <v>5.415704239317467</v>
      </c>
      <c r="AA41" s="78">
        <v>5.1108865305033451</v>
      </c>
      <c r="AB41" s="78">
        <v>4.4914485431334183</v>
      </c>
      <c r="AC41" s="78">
        <v>3.684707504135917</v>
      </c>
      <c r="AD41" s="74">
        <f t="shared" si="5"/>
        <v>100.00000000000003</v>
      </c>
      <c r="AF41" s="42">
        <f>('CHUVA - Vetor de Impacto'!AH42/'Contribuição - CHUVA'!$BA41)*100</f>
        <v>5.7194551722900853</v>
      </c>
      <c r="AG41" s="42">
        <f>('CHUVA - Vetor de Impacto'!AI42/'Contribuição - CHUVA'!$BA41)*100</f>
        <v>3.0915332076769291</v>
      </c>
      <c r="AH41" s="42">
        <f>('CHUVA - Vetor de Impacto'!AJ42/'Contribuição - CHUVA'!$BA41)*100</f>
        <v>5.8008786591259751</v>
      </c>
      <c r="AI41" s="42">
        <f>('CHUVA - Vetor de Impacto'!AK42/'Contribuição - CHUVA'!$BA41)*100</f>
        <v>6.0206241463173331</v>
      </c>
      <c r="AJ41" s="42">
        <f>('CHUVA - Vetor de Impacto'!AL42/'Contribuição - CHUVA'!$BA41)*100</f>
        <v>1.940899808993124</v>
      </c>
      <c r="AK41" s="42">
        <f>('CHUVA - Vetor de Impacto'!AM42/'Contribuição - CHUVA'!$BA41)*100</f>
        <v>6.5915119023357533</v>
      </c>
      <c r="AL41" s="42">
        <f>('CHUVA - Vetor de Impacto'!AN42/'Contribuição - CHUVA'!$BA41)*100</f>
        <v>1.1457550388048037</v>
      </c>
      <c r="AM41" s="42">
        <f>('CHUVA - Vetor de Impacto'!AO42/'Contribuição - CHUVA'!$BA41)*100</f>
        <v>1.2763039675014614</v>
      </c>
      <c r="AN41" s="42">
        <f>('CHUVA - Vetor de Impacto'!AP42/'Contribuição - CHUVA'!$BA41)*100</f>
        <v>3.5765469551057998</v>
      </c>
      <c r="AO41" s="42">
        <f>('CHUVA - Vetor de Impacto'!AQ42/'Contribuição - CHUVA'!$BA41)*100</f>
        <v>6.4825017561586025</v>
      </c>
      <c r="AP41" s="42">
        <f>('CHUVA - Vetor de Impacto'!AR42/'Contribuição - CHUVA'!$BA41)*100</f>
        <v>6.5983280810422205</v>
      </c>
      <c r="AQ41" s="42">
        <f>('CHUVA - Vetor de Impacto'!AS42/'Contribuição - CHUVA'!$BA41)*100</f>
        <v>7.3742783273384145</v>
      </c>
      <c r="AR41" s="42">
        <f>('CHUVA - Vetor de Impacto'!AT42/'Contribuição - CHUVA'!$BA41)*100</f>
        <v>6.2733275767065608</v>
      </c>
      <c r="AS41" s="42">
        <f>('CHUVA - Vetor de Impacto'!AU42/'Contribuição - CHUVA'!$BA41)*100</f>
        <v>0.60807898158525098</v>
      </c>
      <c r="AT41" s="42">
        <f>('CHUVA - Vetor de Impacto'!AV42/'Contribuição - CHUVA'!$BA41)*100</f>
        <v>0</v>
      </c>
      <c r="AU41" s="42">
        <f>('CHUVA - Vetor de Impacto'!AW42/'Contribuição - CHUVA'!$BA41)*100</f>
        <v>8.0502396517330901</v>
      </c>
      <c r="AV41" s="42">
        <f>('CHUVA - Vetor de Impacto'!AX42/'Contribuição - CHUVA'!$BA41)*100</f>
        <v>2.6834132172443641</v>
      </c>
      <c r="AW41" s="42">
        <f>('CHUVA - Vetor de Impacto'!AY42/'Contribuição - CHUVA'!$BA41)*100</f>
        <v>8.0502396517330901</v>
      </c>
      <c r="AX41" s="42">
        <f>('CHUVA - Vetor de Impacto'!AZ42/'Contribuição - CHUVA'!$BA41)*100</f>
        <v>8.0502396517330901</v>
      </c>
      <c r="AY41" s="42">
        <f>('CHUVA - Vetor de Impacto'!BA42/'Contribuição - CHUVA'!$BA41)*100</f>
        <v>5.0313997823331817</v>
      </c>
      <c r="AZ41" s="42">
        <f>('CHUVA - Vetor de Impacto'!BB42/'Contribuição - CHUVA'!$BA41)*100</f>
        <v>5.6344444642408646</v>
      </c>
      <c r="BA41" s="77">
        <f>SUM('CHUVA - Vetor de Impacto'!AH42:BB42)</f>
        <v>12.421990440802785</v>
      </c>
      <c r="BB41" s="77">
        <f t="shared" si="1"/>
        <v>100</v>
      </c>
      <c r="BC41" s="42">
        <f>('CHUVA - Vetor de Impacto'!BC42/'Contribuição - CHUVA'!$BI41)*100</f>
        <v>9.4253790439800191</v>
      </c>
      <c r="BD41" s="42">
        <f>('CHUVA - Vetor de Impacto'!BD42/'Contribuição - CHUVA'!$BI41)*100</f>
        <v>22.287232145552935</v>
      </c>
      <c r="BE41" s="42">
        <f>('CHUVA - Vetor de Impacto'!BE42/'Contribuição - CHUVA'!$BI41)*100</f>
        <v>20.146120070784459</v>
      </c>
      <c r="BF41" s="42">
        <f>('CHUVA - Vetor de Impacto'!BF42/'Contribuição - CHUVA'!$BI41)*100</f>
        <v>18.522520728966757</v>
      </c>
      <c r="BG41" s="42">
        <f>('CHUVA - Vetor de Impacto'!BG42/'Contribuição - CHUVA'!$BI41)*100</f>
        <v>18.043456118562997</v>
      </c>
      <c r="BH41" s="42">
        <f>('CHUVA - Vetor de Impacto'!BH42/'Contribuição - CHUVA'!$BI41)*100</f>
        <v>11.575291892152837</v>
      </c>
      <c r="BI41" s="77">
        <f>SUM('CHUVA - Vetor de Impacto'!BC42:BH42)</f>
        <v>3.4196401872308555</v>
      </c>
      <c r="BJ41" s="77">
        <f t="shared" si="2"/>
        <v>100</v>
      </c>
      <c r="BL41" s="42">
        <f>('CHUVA - Vetor de Impacto'!AH42/'Contribuição - CHUVA'!$BY41)*100</f>
        <v>9.2410332383477964</v>
      </c>
      <c r="BM41" s="42">
        <f>('CHUVA - Vetor de Impacto'!AI42/'Contribuição - CHUVA'!$BY41)*100</f>
        <v>4.9950494005112356</v>
      </c>
      <c r="BN41" s="42">
        <f>('CHUVA - Vetor de Impacto'!AJ42/'Contribuição - CHUVA'!$BY41)*100</f>
        <v>9.3725907251304648</v>
      </c>
      <c r="BO41" s="42">
        <f>('CHUVA - Vetor de Impacto'!AK42/'Contribuição - CHUVA'!$BY41)*100</f>
        <v>9.7276377164856189</v>
      </c>
      <c r="BP41" s="42">
        <f>('CHUVA - Vetor de Impacto'!AL42/'Contribuição - CHUVA'!$BY41)*100</f>
        <v>3.1359489858588678</v>
      </c>
      <c r="BQ41" s="42">
        <f>('CHUVA - Vetor de Impacto'!AM42/'Contribuição - CHUVA'!$BY41)*100</f>
        <v>10.650031995278376</v>
      </c>
      <c r="BR41" s="42">
        <f>('CHUVA - Vetor de Impacto'!AN42/'Contribuição - CHUVA'!$BY41)*100</f>
        <v>1.8512183551847319</v>
      </c>
      <c r="BS41" s="42">
        <f>('CHUVA - Vetor de Impacto'!AO42/'Contribuição - CHUVA'!$BY41)*100</f>
        <v>2.0621487590388217</v>
      </c>
      <c r="BT41" s="42">
        <f>('CHUVA - Vetor de Impacto'!AP42/'Contribuição - CHUVA'!$BY41)*100</f>
        <v>5.7786953993050689</v>
      </c>
      <c r="BU41" s="42">
        <f>('CHUVA - Vetor de Impacto'!AQ42/'Contribuição - CHUVA'!$BY41)*100</f>
        <v>10.473902214766982</v>
      </c>
      <c r="BV41" s="42">
        <f>('CHUVA - Vetor de Impacto'!AR42/'Contribuição - CHUVA'!$BY41)*100</f>
        <v>10.661045025731024</v>
      </c>
      <c r="BW41" s="42">
        <f>('CHUVA - Vetor de Impacto'!AS42/'Contribuição - CHUVA'!$BY41)*100</f>
        <v>11.914762696614728</v>
      </c>
      <c r="BX41" s="42">
        <f>('CHUVA - Vetor de Impacto'!AT42/'Contribuição - CHUVA'!$BY41)*100</f>
        <v>10.135935487746293</v>
      </c>
      <c r="BY41" s="77">
        <f>SUM('CHUVA - Vetor de Impacto'!AH42:AT42)</f>
        <v>7.6882114417640581</v>
      </c>
      <c r="BZ41" s="77">
        <f t="shared" si="3"/>
        <v>100.00000000000001</v>
      </c>
      <c r="CA41" s="42">
        <f>('SECA - Vetor de Impacto'!AU42/'Contribuição - CHUVA'!$CI41)*100</f>
        <v>1.59567045652933</v>
      </c>
      <c r="CB41" s="42">
        <f>('SECA - Vetor de Impacto'!AV42/'Contribuição - CHUVA'!$CI41)*100</f>
        <v>0</v>
      </c>
      <c r="CC41" s="42">
        <f>('SECA - Vetor de Impacto'!AW42/'Contribuição - CHUVA'!$CI41)*100</f>
        <v>21.124771566291262</v>
      </c>
      <c r="CD41" s="42">
        <f>('SECA - Vetor de Impacto'!AX42/'Contribuição - CHUVA'!$CI41)*100</f>
        <v>7.0415905220970894</v>
      </c>
      <c r="CE41" s="42">
        <f>('SECA - Vetor de Impacto'!AY42/'Contribuição - CHUVA'!$CI41)*100</f>
        <v>21.124771566291262</v>
      </c>
      <c r="CF41" s="42">
        <f>('SECA - Vetor de Impacto'!AZ42/'Contribuição - CHUVA'!$CI41)*100</f>
        <v>21.124771566291262</v>
      </c>
      <c r="CG41" s="42">
        <f>('SECA - Vetor de Impacto'!BA42/'Contribuição - CHUVA'!$CI41)*100</f>
        <v>13.20298222893204</v>
      </c>
      <c r="CH41" s="42">
        <f>('SECA - Vetor de Impacto'!BB42/'Contribuição - CHUVA'!$CI41)*100</f>
        <v>14.785442093567749</v>
      </c>
      <c r="CI41" s="77">
        <f>SUM('CHUVA - Vetor de Impacto'!AU42:BB42)</f>
        <v>4.7337789990387265</v>
      </c>
      <c r="CJ41" s="77">
        <f t="shared" si="4"/>
        <v>100</v>
      </c>
    </row>
    <row r="42" spans="1:88" x14ac:dyDescent="0.25">
      <c r="A42" s="34" t="s">
        <v>949</v>
      </c>
      <c r="B42" s="34" t="s">
        <v>950</v>
      </c>
      <c r="C42" s="78">
        <v>4.3855404744936912</v>
      </c>
      <c r="D42" s="78">
        <v>1.5053013402101905</v>
      </c>
      <c r="E42" s="78">
        <v>3.7400479263542397</v>
      </c>
      <c r="F42" s="78">
        <v>3.3231394849803517</v>
      </c>
      <c r="G42" s="78">
        <v>1.6317630350512737</v>
      </c>
      <c r="H42" s="78">
        <v>3.718419706426618</v>
      </c>
      <c r="I42" s="78">
        <v>4.0254399337813469</v>
      </c>
      <c r="J42" s="78">
        <v>2.2722536336486581</v>
      </c>
      <c r="K42" s="78">
        <v>3.5799454874270991</v>
      </c>
      <c r="L42" s="78">
        <v>5.5853486260149978</v>
      </c>
      <c r="M42" s="78">
        <v>3.424530351882884</v>
      </c>
      <c r="N42" s="78">
        <v>4.7403000967082951</v>
      </c>
      <c r="O42" s="78">
        <v>4.1508395853954996</v>
      </c>
      <c r="P42" s="78">
        <v>0.86019484301182036</v>
      </c>
      <c r="Q42" s="78">
        <v>6.2031937052966573</v>
      </c>
      <c r="R42" s="78">
        <v>6.2031937052966573</v>
      </c>
      <c r="S42" s="78">
        <v>2.0677312350988863</v>
      </c>
      <c r="T42" s="78">
        <v>6.2031937052966573</v>
      </c>
      <c r="U42" s="78">
        <v>6.2031937052966573</v>
      </c>
      <c r="V42" s="78">
        <v>2.0677312350988872</v>
      </c>
      <c r="W42" s="78">
        <v>4.4837999424179333</v>
      </c>
      <c r="X42" s="78">
        <v>0.98687172584265181</v>
      </c>
      <c r="Y42" s="78">
        <v>3.6081084750467225</v>
      </c>
      <c r="Z42" s="78">
        <v>3.8041574331754595</v>
      </c>
      <c r="AA42" s="78">
        <v>4.0574423488963962</v>
      </c>
      <c r="AB42" s="78">
        <v>2.9036225854580104</v>
      </c>
      <c r="AC42" s="78">
        <v>4.2646956723914524</v>
      </c>
      <c r="AD42" s="74">
        <f t="shared" si="5"/>
        <v>100</v>
      </c>
      <c r="AF42" s="42">
        <f>('CHUVA - Vetor de Impacto'!AH43/'Contribuição - CHUVA'!$BA42)*100</f>
        <v>6.1161739190351048</v>
      </c>
      <c r="AG42" s="42">
        <f>('CHUVA - Vetor de Impacto'!AI43/'Contribuição - CHUVA'!$BA42)*100</f>
        <v>2.2485064393093865</v>
      </c>
      <c r="AH42" s="42">
        <f>('CHUVA - Vetor de Impacto'!AJ43/'Contribuição - CHUVA'!$BA42)*100</f>
        <v>5.8470017442245306</v>
      </c>
      <c r="AI42" s="42">
        <f>('CHUVA - Vetor de Impacto'!AK43/'Contribuição - CHUVA'!$BA42)*100</f>
        <v>6.2204865938299676</v>
      </c>
      <c r="AJ42" s="42">
        <f>('CHUVA - Vetor de Impacto'!AL43/'Contribuição - CHUVA'!$BA42)*100</f>
        <v>0.57851502265085586</v>
      </c>
      <c r="AK42" s="42">
        <f>('CHUVA - Vetor de Impacto'!AM43/'Contribuição - CHUVA'!$BA42)*100</f>
        <v>7.5247671490084889</v>
      </c>
      <c r="AL42" s="42">
        <f>('CHUVA - Vetor de Impacto'!AN43/'Contribuição - CHUVA'!$BA42)*100</f>
        <v>6.0640946366123822</v>
      </c>
      <c r="AM42" s="42">
        <f>('CHUVA - Vetor de Impacto'!AO43/'Contribuição - CHUVA'!$BA42)*100</f>
        <v>2.9551903409173899</v>
      </c>
      <c r="AN42" s="42">
        <f>('CHUVA - Vetor de Impacto'!AP43/'Contribuição - CHUVA'!$BA42)*100</f>
        <v>5.7918111378759285</v>
      </c>
      <c r="AO42" s="42">
        <f>('CHUVA - Vetor de Impacto'!AQ43/'Contribuição - CHUVA'!$BA42)*100</f>
        <v>4.7339686886048034</v>
      </c>
      <c r="AP42" s="42">
        <f>('CHUVA - Vetor de Impacto'!AR43/'Contribuição - CHUVA'!$BA42)*100</f>
        <v>5.043316944629411</v>
      </c>
      <c r="AQ42" s="42">
        <f>('CHUVA - Vetor de Impacto'!AS43/'Contribuição - CHUVA'!$BA42)*100</f>
        <v>7.8472918602290331</v>
      </c>
      <c r="AR42" s="42">
        <f>('CHUVA - Vetor de Impacto'!AT43/'Contribuição - CHUVA'!$BA42)*100</f>
        <v>4.6810132010043057</v>
      </c>
      <c r="AS42" s="42">
        <f>('CHUVA - Vetor de Impacto'!AU43/'Contribuição - CHUVA'!$BA42)*100</f>
        <v>1.0443171421192732</v>
      </c>
      <c r="AT42" s="42">
        <f>('CHUVA - Vetor de Impacto'!AV43/'Contribuição - CHUVA'!$BA42)*100</f>
        <v>0</v>
      </c>
      <c r="AU42" s="42">
        <f>('CHUVA - Vetor de Impacto'!AW43/'Contribuição - CHUVA'!$BA42)*100</f>
        <v>0</v>
      </c>
      <c r="AV42" s="42">
        <f>('CHUVA - Vetor de Impacto'!AX43/'Contribuição - CHUVA'!$BA42)*100</f>
        <v>5.513745863451164</v>
      </c>
      <c r="AW42" s="42">
        <f>('CHUVA - Vetor de Impacto'!AY43/'Contribuição - CHUVA'!$BA42)*100</f>
        <v>8.2706187951767465</v>
      </c>
      <c r="AX42" s="42">
        <f>('CHUVA - Vetor de Impacto'!AZ43/'Contribuição - CHUVA'!$BA42)*100</f>
        <v>8.2706187951767465</v>
      </c>
      <c r="AY42" s="42">
        <f>('CHUVA - Vetor de Impacto'!BA43/'Contribuição - CHUVA'!$BA42)*100</f>
        <v>4.8245276305197677</v>
      </c>
      <c r="AZ42" s="42">
        <f>('CHUVA - Vetor de Impacto'!BB43/'Contribuição - CHUVA'!$BA42)*100</f>
        <v>6.4240340956247071</v>
      </c>
      <c r="BA42" s="77">
        <f>SUM('CHUVA - Vetor de Impacto'!AH43:BB43)</f>
        <v>12.090993730519649</v>
      </c>
      <c r="BB42" s="77">
        <f t="shared" si="1"/>
        <v>99.999999999999986</v>
      </c>
      <c r="BC42" s="42">
        <f>('CHUVA - Vetor de Impacto'!BC43/'Contribuição - CHUVA'!$BI42)*100</f>
        <v>4.8276867368290839</v>
      </c>
      <c r="BD42" s="42">
        <f>('CHUVA - Vetor de Impacto'!BD43/'Contribuição - CHUVA'!$BI42)*100</f>
        <v>26.069393508497303</v>
      </c>
      <c r="BE42" s="42">
        <f>('CHUVA - Vetor de Impacto'!BE43/'Contribuição - CHUVA'!$BI42)*100</f>
        <v>24.806797729800735</v>
      </c>
      <c r="BF42" s="42">
        <f>('CHUVA - Vetor de Impacto'!BF43/'Contribuição - CHUVA'!$BI42)*100</f>
        <v>18.929736289682232</v>
      </c>
      <c r="BG42" s="42">
        <f>('CHUVA - Vetor de Impacto'!BG43/'Contribuição - CHUVA'!$BI42)*100</f>
        <v>9.0001115174488469</v>
      </c>
      <c r="BH42" s="42">
        <f>('CHUVA - Vetor de Impacto'!BH43/'Contribuição - CHUVA'!$BI42)*100</f>
        <v>16.366274217741793</v>
      </c>
      <c r="BI42" s="77">
        <f>SUM('CHUVA - Vetor de Impacto'!BC43:BH43)</f>
        <v>3.3096516620714751</v>
      </c>
      <c r="BJ42" s="77">
        <f t="shared" si="2"/>
        <v>99.999999999999986</v>
      </c>
      <c r="BL42" s="42">
        <f>('CHUVA - Vetor de Impacto'!AH43/'Contribuição - CHUVA'!$BY42)*100</f>
        <v>9.3160316409483848</v>
      </c>
      <c r="BM42" s="42">
        <f>('CHUVA - Vetor de Impacto'!AI43/'Contribuição - CHUVA'!$BY42)*100</f>
        <v>3.4248792481668158</v>
      </c>
      <c r="BN42" s="42">
        <f>('CHUVA - Vetor de Impacto'!AJ43/'Contribuição - CHUVA'!$BY42)*100</f>
        <v>8.9060340622997725</v>
      </c>
      <c r="BO42" s="42">
        <f>('CHUVA - Vetor de Impacto'!AK43/'Contribuição - CHUVA'!$BY42)*100</f>
        <v>9.4749185842899522</v>
      </c>
      <c r="BP42" s="42">
        <f>('CHUVA - Vetor de Impacto'!AL43/'Contribuição - CHUVA'!$BY42)*100</f>
        <v>0.88118230892780014</v>
      </c>
      <c r="BQ42" s="42">
        <f>('CHUVA - Vetor de Impacto'!AM43/'Contribuição - CHUVA'!$BY42)*100</f>
        <v>11.461572182040122</v>
      </c>
      <c r="BR42" s="42">
        <f>('CHUVA - Vetor de Impacto'!AN43/'Contribuição - CHUVA'!$BY42)*100</f>
        <v>9.2367055378469054</v>
      </c>
      <c r="BS42" s="42">
        <f>('CHUVA - Vetor de Impacto'!AO43/'Contribuição - CHUVA'!$BY42)*100</f>
        <v>4.501285785109709</v>
      </c>
      <c r="BT42" s="42">
        <f>('CHUVA - Vetor de Impacto'!AP43/'Contribuição - CHUVA'!$BY42)*100</f>
        <v>8.8219688539140986</v>
      </c>
      <c r="BU42" s="42">
        <f>('CHUVA - Vetor de Impacto'!AQ43/'Contribuição - CHUVA'!$BY42)*100</f>
        <v>7.2106847637287004</v>
      </c>
      <c r="BV42" s="42">
        <f>('CHUVA - Vetor de Impacto'!AR43/'Contribuição - CHUVA'!$BY42)*100</f>
        <v>7.681877731644188</v>
      </c>
      <c r="BW42" s="42">
        <f>('CHUVA - Vetor de Impacto'!AS43/'Contribuição - CHUVA'!$BY42)*100</f>
        <v>11.952835258351129</v>
      </c>
      <c r="BX42" s="42">
        <f>('CHUVA - Vetor de Impacto'!AT43/'Contribuição - CHUVA'!$BY42)*100</f>
        <v>7.1300240427324093</v>
      </c>
      <c r="BY42" s="77">
        <f>SUM('CHUVA - Vetor de Impacto'!AH43:AT43)</f>
        <v>7.9379958505908377</v>
      </c>
      <c r="BZ42" s="77">
        <f t="shared" si="3"/>
        <v>100</v>
      </c>
      <c r="CA42" s="42">
        <f>('SECA - Vetor de Impacto'!AU43/'Contribuição - CHUVA'!$CI42)*100</f>
        <v>3.0404137885701914</v>
      </c>
      <c r="CB42" s="42">
        <f>('SECA - Vetor de Impacto'!AV43/'Contribuição - CHUVA'!$CI42)*100</f>
        <v>0</v>
      </c>
      <c r="CC42" s="42">
        <f>('SECA - Vetor de Impacto'!AW43/'Contribuição - CHUVA'!$CI42)*100</f>
        <v>0</v>
      </c>
      <c r="CD42" s="42">
        <f>('SECA - Vetor de Impacto'!AX43/'Contribuição - CHUVA'!$CI42)*100</f>
        <v>16.052660895605715</v>
      </c>
      <c r="CE42" s="42">
        <f>('SECA - Vetor de Impacto'!AY43/'Contribuição - CHUVA'!$CI42)*100</f>
        <v>24.078991343408571</v>
      </c>
      <c r="CF42" s="42">
        <f>('SECA - Vetor de Impacto'!AZ43/'Contribuição - CHUVA'!$CI42)*100</f>
        <v>24.078991343408571</v>
      </c>
      <c r="CG42" s="42">
        <f>('SECA - Vetor de Impacto'!BA43/'Contribuição - CHUVA'!$CI42)*100</f>
        <v>14.046078283654998</v>
      </c>
      <c r="CH42" s="42">
        <f>('SECA - Vetor de Impacto'!BB43/'Contribuição - CHUVA'!$CI42)*100</f>
        <v>18.702864345351948</v>
      </c>
      <c r="CI42" s="77">
        <f>SUM('CHUVA - Vetor de Impacto'!AU43:BB43)</f>
        <v>4.1529978799288116</v>
      </c>
      <c r="CJ42" s="77">
        <f t="shared" si="4"/>
        <v>100</v>
      </c>
    </row>
    <row r="43" spans="1:88" x14ac:dyDescent="0.25">
      <c r="A43" s="34" t="s">
        <v>951</v>
      </c>
      <c r="B43" s="34" t="s">
        <v>952</v>
      </c>
      <c r="C43" s="78">
        <v>4.9415730766280754</v>
      </c>
      <c r="D43" s="78">
        <v>1.6984290927723935</v>
      </c>
      <c r="E43" s="78">
        <v>4.5392519071452897</v>
      </c>
      <c r="F43" s="78">
        <v>4.6353273428001645</v>
      </c>
      <c r="G43" s="78">
        <v>1.2714763152772002</v>
      </c>
      <c r="H43" s="78">
        <v>5.687215257923401</v>
      </c>
      <c r="I43" s="78">
        <v>0.81634171461493799</v>
      </c>
      <c r="J43" s="78">
        <v>1.6475432475909009</v>
      </c>
      <c r="K43" s="78">
        <v>3.9092150567985762</v>
      </c>
      <c r="L43" s="78">
        <v>4.7321292534178419</v>
      </c>
      <c r="M43" s="78">
        <v>1.4137747803001317</v>
      </c>
      <c r="N43" s="78">
        <v>4.9432268523332752</v>
      </c>
      <c r="O43" s="78">
        <v>3.9447611443247426</v>
      </c>
      <c r="P43" s="78">
        <v>2.0713991845494162</v>
      </c>
      <c r="Q43" s="78">
        <v>6.0438522259714835</v>
      </c>
      <c r="R43" s="78">
        <v>0</v>
      </c>
      <c r="S43" s="78">
        <v>4.0292348173143226</v>
      </c>
      <c r="T43" s="78">
        <v>6.0438522259714835</v>
      </c>
      <c r="U43" s="78">
        <v>6.0438522259714835</v>
      </c>
      <c r="V43" s="78">
        <v>4.0292348173143218</v>
      </c>
      <c r="W43" s="78">
        <v>5.3623576578138747</v>
      </c>
      <c r="X43" s="78">
        <v>0.66182679333985506</v>
      </c>
      <c r="Y43" s="78">
        <v>5.3144358837219148</v>
      </c>
      <c r="Z43" s="78">
        <v>5.6099847420052207</v>
      </c>
      <c r="AA43" s="78">
        <v>3.8478768050429446</v>
      </c>
      <c r="AB43" s="78">
        <v>4.2435558182352979</v>
      </c>
      <c r="AC43" s="78">
        <v>2.5182717608214524</v>
      </c>
      <c r="AD43" s="74">
        <f t="shared" si="5"/>
        <v>100</v>
      </c>
      <c r="AF43" s="42">
        <f>('CHUVA - Vetor de Impacto'!AH44/'Contribuição - CHUVA'!$BA43)*100</f>
        <v>5.5316087206131259</v>
      </c>
      <c r="AG43" s="42">
        <f>('CHUVA - Vetor de Impacto'!AI44/'Contribuição - CHUVA'!$BA43)*100</f>
        <v>2.5918798859186309</v>
      </c>
      <c r="AH43" s="42">
        <f>('CHUVA - Vetor de Impacto'!AJ44/'Contribuição - CHUVA'!$BA43)*100</f>
        <v>5.7277417967270647</v>
      </c>
      <c r="AI43" s="42">
        <f>('CHUVA - Vetor de Impacto'!AK44/'Contribuição - CHUVA'!$BA43)*100</f>
        <v>5.769408055224396</v>
      </c>
      <c r="AJ43" s="42">
        <f>('CHUVA - Vetor de Impacto'!AL44/'Contribuição - CHUVA'!$BA43)*100</f>
        <v>2.4901616862640275</v>
      </c>
      <c r="AK43" s="42">
        <f>('CHUVA - Vetor de Impacto'!AM44/'Contribuição - CHUVA'!$BA43)*100</f>
        <v>7.4995522657787275</v>
      </c>
      <c r="AL43" s="42">
        <f>('CHUVA - Vetor de Impacto'!AN44/'Contribuição - CHUVA'!$BA43)*100</f>
        <v>1.7310756431246057</v>
      </c>
      <c r="AM43" s="42">
        <f>('CHUVA - Vetor de Impacto'!AO44/'Contribuição - CHUVA'!$BA43)*100</f>
        <v>3.6331603437956566</v>
      </c>
      <c r="AN43" s="42">
        <f>('CHUVA - Vetor de Impacto'!AP44/'Contribuição - CHUVA'!$BA43)*100</f>
        <v>3.1639877873807869</v>
      </c>
      <c r="AO43" s="42">
        <f>('CHUVA - Vetor de Impacto'!AQ44/'Contribuição - CHUVA'!$BA43)*100</f>
        <v>6.0720354355211423</v>
      </c>
      <c r="AP43" s="42">
        <f>('CHUVA - Vetor de Impacto'!AR44/'Contribuição - CHUVA'!$BA43)*100</f>
        <v>3.6737880215565344</v>
      </c>
      <c r="AQ43" s="42">
        <f>('CHUVA - Vetor de Impacto'!AS44/'Contribuição - CHUVA'!$BA43)*100</f>
        <v>7.7902253451759496</v>
      </c>
      <c r="AR43" s="42">
        <f>('CHUVA - Vetor de Impacto'!AT44/'Contribuição - CHUVA'!$BA43)*100</f>
        <v>7.231081645860117</v>
      </c>
      <c r="AS43" s="42">
        <f>('CHUVA - Vetor de Impacto'!AU44/'Contribuição - CHUVA'!$BA43)*100</f>
        <v>0.42564923982702108</v>
      </c>
      <c r="AT43" s="42">
        <f>('CHUVA - Vetor de Impacto'!AV44/'Contribuição - CHUVA'!$BA43)*100</f>
        <v>0</v>
      </c>
      <c r="AU43" s="42">
        <f>('CHUVA - Vetor de Impacto'!AW44/'Contribuição - CHUVA'!$BA43)*100</f>
        <v>8.3900194605904055</v>
      </c>
      <c r="AV43" s="42">
        <f>('CHUVA - Vetor de Impacto'!AX44/'Contribuição - CHUVA'!$BA43)*100</f>
        <v>2.7966731535301363</v>
      </c>
      <c r="AW43" s="42">
        <f>('CHUVA - Vetor de Impacto'!AY44/'Contribuição - CHUVA'!$BA43)*100</f>
        <v>8.3900194605904055</v>
      </c>
      <c r="AX43" s="42">
        <f>('CHUVA - Vetor de Impacto'!AZ44/'Contribuição - CHUVA'!$BA43)*100</f>
        <v>8.3900194605904055</v>
      </c>
      <c r="AY43" s="42">
        <f>('CHUVA - Vetor de Impacto'!BA44/'Contribuição - CHUVA'!$BA43)*100</f>
        <v>4.5445938744864698</v>
      </c>
      <c r="AZ43" s="42">
        <f>('CHUVA - Vetor de Impacto'!BB44/'Contribuição - CHUVA'!$BA43)*100</f>
        <v>4.1573187174443884</v>
      </c>
      <c r="BA43" s="77">
        <f>SUM('CHUVA - Vetor de Impacto'!AH44:BB44)</f>
        <v>11.918923486378063</v>
      </c>
      <c r="BB43" s="77">
        <f t="shared" si="1"/>
        <v>99.999999999999986</v>
      </c>
      <c r="BC43" s="42">
        <f>('CHUVA - Vetor de Impacto'!BC44/'Contribuição - CHUVA'!$BI43)*100</f>
        <v>1.5670749031354834</v>
      </c>
      <c r="BD43" s="42">
        <f>('CHUVA - Vetor de Impacto'!BD44/'Contribuição - CHUVA'!$BI43)*100</f>
        <v>18.670340955316895</v>
      </c>
      <c r="BE43" s="42">
        <f>('CHUVA - Vetor de Impacto'!BE44/'Contribuição - CHUVA'!$BI43)*100</f>
        <v>23.787043407946648</v>
      </c>
      <c r="BF43" s="42">
        <f>('CHUVA - Vetor de Impacto'!BF44/'Contribuição - CHUVA'!$BI43)*100</f>
        <v>20.687444928036037</v>
      </c>
      <c r="BG43" s="42">
        <f>('CHUVA - Vetor de Impacto'!BG44/'Contribuição - CHUVA'!$BI43)*100</f>
        <v>23.287079142312024</v>
      </c>
      <c r="BH43" s="42">
        <f>('CHUVA - Vetor de Impacto'!BH44/'Contribuição - CHUVA'!$BI43)*100</f>
        <v>12.001016663252907</v>
      </c>
      <c r="BI43" s="77">
        <f>SUM('CHUVA - Vetor de Impacto'!BC44:BH44)</f>
        <v>3.4719280737481135</v>
      </c>
      <c r="BJ43" s="77">
        <f t="shared" si="2"/>
        <v>100</v>
      </c>
      <c r="BL43" s="42">
        <f>('CHUVA - Vetor de Impacto'!AH44/'Contribuição - CHUVA'!$BY43)*100</f>
        <v>8.7934926999396925</v>
      </c>
      <c r="BM43" s="42">
        <f>('CHUVA - Vetor de Impacto'!AI44/'Contribuição - CHUVA'!$BY43)*100</f>
        <v>4.1202619359201105</v>
      </c>
      <c r="BN43" s="42">
        <f>('CHUVA - Vetor de Impacto'!AJ44/'Contribuição - CHUVA'!$BY43)*100</f>
        <v>9.1052817038505616</v>
      </c>
      <c r="BO43" s="42">
        <f>('CHUVA - Vetor de Impacto'!AK44/'Contribuição - CHUVA'!$BY43)*100</f>
        <v>9.1715177589360835</v>
      </c>
      <c r="BP43" s="42">
        <f>('CHUVA - Vetor de Impacto'!AL44/'Contribuição - CHUVA'!$BY43)*100</f>
        <v>3.958562457289124</v>
      </c>
      <c r="BQ43" s="42">
        <f>('CHUVA - Vetor de Impacto'!AM44/'Contribuição - CHUVA'!$BY43)*100</f>
        <v>11.921894955475413</v>
      </c>
      <c r="BR43" s="42">
        <f>('CHUVA - Vetor de Impacto'!AN44/'Contribuição - CHUVA'!$BY43)*100</f>
        <v>2.7518578771009663</v>
      </c>
      <c r="BS43" s="42">
        <f>('CHUVA - Vetor de Impacto'!AO44/'Contribuição - CHUVA'!$BY43)*100</f>
        <v>5.7755655857987618</v>
      </c>
      <c r="BT43" s="42">
        <f>('CHUVA - Vetor de Impacto'!AP44/'Contribuição - CHUVA'!$BY43)*100</f>
        <v>5.0297309365633209</v>
      </c>
      <c r="BU43" s="42">
        <f>('CHUVA - Vetor de Impacto'!AQ44/'Contribuição - CHUVA'!$BY43)*100</f>
        <v>9.6525987235973609</v>
      </c>
      <c r="BV43" s="42">
        <f>('CHUVA - Vetor de Impacto'!AR44/'Contribuição - CHUVA'!$BY43)*100</f>
        <v>5.8401506289299725</v>
      </c>
      <c r="BW43" s="42">
        <f>('CHUVA - Vetor de Impacto'!AS44/'Contribuição - CHUVA'!$BY43)*100</f>
        <v>12.3839723963876</v>
      </c>
      <c r="BX43" s="42">
        <f>('CHUVA - Vetor de Impacto'!AT44/'Contribuição - CHUVA'!$BY43)*100</f>
        <v>11.495112340211021</v>
      </c>
      <c r="BY43" s="77">
        <f>SUM('CHUVA - Vetor de Impacto'!AH44:AT44)</f>
        <v>7.4976830421456606</v>
      </c>
      <c r="BZ43" s="77">
        <f t="shared" si="3"/>
        <v>100</v>
      </c>
      <c r="CA43" s="42">
        <f>('SECA - Vetor de Impacto'!AU44/'Contribuição - CHUVA'!$CI43)*100</f>
        <v>1.1474790356971984</v>
      </c>
      <c r="CB43" s="42">
        <f>('SECA - Vetor de Impacto'!AV44/'Contribuição - CHUVA'!$CI43)*100</f>
        <v>0</v>
      </c>
      <c r="CC43" s="42">
        <f>('SECA - Vetor de Impacto'!AW44/'Contribuição - CHUVA'!$CI43)*100</f>
        <v>22.618086770298142</v>
      </c>
      <c r="CD43" s="42">
        <f>('SECA - Vetor de Impacto'!AX44/'Contribuição - CHUVA'!$CI43)*100</f>
        <v>7.5393622567660499</v>
      </c>
      <c r="CE43" s="42">
        <f>('SECA - Vetor de Impacto'!AY44/'Contribuição - CHUVA'!$CI43)*100</f>
        <v>22.618086770298142</v>
      </c>
      <c r="CF43" s="42">
        <f>('SECA - Vetor de Impacto'!AZ44/'Contribuição - CHUVA'!$CI43)*100</f>
        <v>22.618086770298142</v>
      </c>
      <c r="CG43" s="42">
        <f>('SECA - Vetor de Impacto'!BA44/'Contribuição - CHUVA'!$CI43)*100</f>
        <v>12.251463667244828</v>
      </c>
      <c r="CH43" s="42">
        <f>('SECA - Vetor de Impacto'!BB44/'Contribuição - CHUVA'!$CI43)*100</f>
        <v>11.207434729397498</v>
      </c>
      <c r="CI43" s="77">
        <f>SUM('CHUVA - Vetor de Impacto'!AU44:BB44)</f>
        <v>4.4212404442324029</v>
      </c>
      <c r="CJ43" s="77">
        <f t="shared" si="4"/>
        <v>100</v>
      </c>
    </row>
    <row r="44" spans="1:88" x14ac:dyDescent="0.25">
      <c r="A44" s="34" t="s">
        <v>953</v>
      </c>
      <c r="B44" s="34" t="s">
        <v>954</v>
      </c>
      <c r="C44" s="78">
        <v>5.0919259283222296</v>
      </c>
      <c r="D44" s="78">
        <v>2.2924111864062944</v>
      </c>
      <c r="E44" s="78">
        <v>4.9736715816296568</v>
      </c>
      <c r="F44" s="78">
        <v>4.7261856871773595</v>
      </c>
      <c r="G44" s="78">
        <v>0.26072998739973696</v>
      </c>
      <c r="H44" s="78">
        <v>5.9971332814022249</v>
      </c>
      <c r="I44" s="78">
        <v>3.5829274817922983</v>
      </c>
      <c r="J44" s="78">
        <v>2.4944363434187213</v>
      </c>
      <c r="K44" s="78">
        <v>4.6984690986200741</v>
      </c>
      <c r="L44" s="78">
        <v>5.0707093235748593</v>
      </c>
      <c r="M44" s="78">
        <v>5.1089023503997906</v>
      </c>
      <c r="N44" s="78">
        <v>6.1126227693140631</v>
      </c>
      <c r="O44" s="78">
        <v>2.9204825476705714</v>
      </c>
      <c r="P44" s="78">
        <v>0.33300079565491963</v>
      </c>
      <c r="Q44" s="78">
        <v>0</v>
      </c>
      <c r="R44" s="78">
        <v>6.5638156832425372</v>
      </c>
      <c r="S44" s="78">
        <v>2.1879385610808462</v>
      </c>
      <c r="T44" s="78">
        <v>6.5638156832425372</v>
      </c>
      <c r="U44" s="78">
        <v>0</v>
      </c>
      <c r="V44" s="78">
        <v>5.4698464027021139</v>
      </c>
      <c r="W44" s="78">
        <v>5.1897194979815229</v>
      </c>
      <c r="X44" s="78">
        <v>2.6806767907457423</v>
      </c>
      <c r="Y44" s="78">
        <v>5.3506953716055055</v>
      </c>
      <c r="Z44" s="78">
        <v>5.4622407957395867</v>
      </c>
      <c r="AA44" s="78">
        <v>3.4082559504444583</v>
      </c>
      <c r="AB44" s="78">
        <v>1.955179139689267</v>
      </c>
      <c r="AC44" s="78">
        <v>1.5042077607430815</v>
      </c>
      <c r="AD44" s="74">
        <f t="shared" si="5"/>
        <v>100</v>
      </c>
      <c r="AF44" s="42">
        <f>('CHUVA - Vetor de Impacto'!AH45/'Contribuição - CHUVA'!$BA44)*100</f>
        <v>1.544499411584785</v>
      </c>
      <c r="AG44" s="42">
        <f>('CHUVA - Vetor de Impacto'!AI45/'Contribuição - CHUVA'!$BA44)*100</f>
        <v>6.1702370422642865</v>
      </c>
      <c r="AH44" s="42">
        <f>('CHUVA - Vetor de Impacto'!AJ45/'Contribuição - CHUVA'!$BA44)*100</f>
        <v>4.0385985412580494</v>
      </c>
      <c r="AI44" s="42">
        <f>('CHUVA - Vetor de Impacto'!AK45/'Contribuição - CHUVA'!$BA44)*100</f>
        <v>3.6882102217610617</v>
      </c>
      <c r="AJ44" s="42">
        <f>('CHUVA - Vetor de Impacto'!AL45/'Contribuição - CHUVA'!$BA44)*100</f>
        <v>1.0360474495630914</v>
      </c>
      <c r="AK44" s="42">
        <f>('CHUVA - Vetor de Impacto'!AM45/'Contribuição - CHUVA'!$BA44)*100</f>
        <v>6.911107461693458</v>
      </c>
      <c r="AL44" s="42">
        <f>('CHUVA - Vetor de Impacto'!AN45/'Contribuição - CHUVA'!$BA44)*100</f>
        <v>5.9684618804416365</v>
      </c>
      <c r="AM44" s="42">
        <f>('CHUVA - Vetor de Impacto'!AO45/'Contribuição - CHUVA'!$BA44)*100</f>
        <v>5.3693532232788943</v>
      </c>
      <c r="AN44" s="42">
        <f>('CHUVA - Vetor de Impacto'!AP45/'Contribuição - CHUVA'!$BA44)*100</f>
        <v>5.443356053932737</v>
      </c>
      <c r="AO44" s="42">
        <f>('CHUVA - Vetor de Impacto'!AQ45/'Contribuição - CHUVA'!$BA44)*100</f>
        <v>5.910177444793475</v>
      </c>
      <c r="AP44" s="42">
        <f>('CHUVA - Vetor de Impacto'!AR45/'Contribuição - CHUVA'!$BA44)*100</f>
        <v>4.1187570648076868</v>
      </c>
      <c r="AQ44" s="42">
        <f>('CHUVA - Vetor de Impacto'!AS45/'Contribuição - CHUVA'!$BA44)*100</f>
        <v>3.6309529633177955</v>
      </c>
      <c r="AR44" s="42">
        <f>('CHUVA - Vetor de Impacto'!AT45/'Contribuição - CHUVA'!$BA44)*100</f>
        <v>6.3392900507153671</v>
      </c>
      <c r="AS44" s="42">
        <f>('CHUVA - Vetor de Impacto'!AU45/'Contribuição - CHUVA'!$BA44)*100</f>
        <v>0.58570686081681267</v>
      </c>
      <c r="AT44" s="42">
        <f>('CHUVA - Vetor de Impacto'!AV45/'Contribuição - CHUVA'!$BA44)*100</f>
        <v>0</v>
      </c>
      <c r="AU44" s="42">
        <f>('CHUVA - Vetor de Impacto'!AW45/'Contribuição - CHUVA'!$BA44)*100</f>
        <v>7.6400291991840428</v>
      </c>
      <c r="AV44" s="42">
        <f>('CHUVA - Vetor de Impacto'!AX45/'Contribuição - CHUVA'!$BA44)*100</f>
        <v>7.6400291991840428</v>
      </c>
      <c r="AW44" s="42">
        <f>('CHUVA - Vetor de Impacto'!AY45/'Contribuição - CHUVA'!$BA44)*100</f>
        <v>7.6400291991840428</v>
      </c>
      <c r="AX44" s="42">
        <f>('CHUVA - Vetor de Impacto'!AZ45/'Contribuição - CHUVA'!$BA44)*100</f>
        <v>7.6400291991840428</v>
      </c>
      <c r="AY44" s="42">
        <f>('CHUVA - Vetor de Impacto'!BA45/'Contribuição - CHUVA'!$BA44)*100</f>
        <v>5.7300218993880323</v>
      </c>
      <c r="AZ44" s="42">
        <f>('CHUVA - Vetor de Impacto'!BB45/'Contribuição - CHUVA'!$BA44)*100</f>
        <v>2.9551056336466588</v>
      </c>
      <c r="BA44" s="77">
        <f>SUM('CHUVA - Vetor de Impacto'!AH45:BB45)</f>
        <v>13.088955211150244</v>
      </c>
      <c r="BB44" s="77">
        <f t="shared" si="1"/>
        <v>100</v>
      </c>
      <c r="BC44" s="42">
        <f>('CHUVA - Vetor de Impacto'!BC45/'Contribuição - CHUVA'!$BI44)*100</f>
        <v>19.862737492563891</v>
      </c>
      <c r="BD44" s="42">
        <f>('CHUVA - Vetor de Impacto'!BD45/'Contribuição - CHUVA'!$BI44)*100</f>
        <v>12.509624719527562</v>
      </c>
      <c r="BE44" s="42">
        <f>('CHUVA - Vetor de Impacto'!BE45/'Contribuição - CHUVA'!$BI44)*100</f>
        <v>13.920946237050952</v>
      </c>
      <c r="BF44" s="42">
        <f>('CHUVA - Vetor de Impacto'!BF45/'Contribuição - CHUVA'!$BI44)*100</f>
        <v>15.410692036152856</v>
      </c>
      <c r="BG44" s="42">
        <f>('CHUVA - Vetor de Impacto'!BG45/'Contribuição - CHUVA'!$BI44)*100</f>
        <v>27.770198478499353</v>
      </c>
      <c r="BH44" s="42">
        <f>('CHUVA - Vetor de Impacto'!BH45/'Contribuição - CHUVA'!$BI44)*100</f>
        <v>10.525801036205397</v>
      </c>
      <c r="BI44" s="77">
        <f>SUM('CHUVA - Vetor de Impacto'!BC45:BH45)</f>
        <v>2.3751161468859214</v>
      </c>
      <c r="BJ44" s="77">
        <f t="shared" si="2"/>
        <v>100</v>
      </c>
      <c r="BL44" s="42">
        <f>('CHUVA - Vetor de Impacto'!AH45/'Contribuição - CHUVA'!$BY44)*100</f>
        <v>2.5669334020503523</v>
      </c>
      <c r="BM44" s="42">
        <f>('CHUVA - Vetor de Impacto'!AI45/'Contribuição - CHUVA'!$BY44)*100</f>
        <v>10.254835607936464</v>
      </c>
      <c r="BN44" s="42">
        <f>('CHUVA - Vetor de Impacto'!AJ45/'Contribuição - CHUVA'!$BY44)*100</f>
        <v>6.7120863985243622</v>
      </c>
      <c r="BO44" s="42">
        <f>('CHUVA - Vetor de Impacto'!AK45/'Contribuição - CHUVA'!$BY44)*100</f>
        <v>6.1297465968651137</v>
      </c>
      <c r="BP44" s="42">
        <f>('CHUVA - Vetor de Impacto'!AL45/'Contribuição - CHUVA'!$BY44)*100</f>
        <v>1.721894346119397</v>
      </c>
      <c r="BQ44" s="42">
        <f>('CHUVA - Vetor de Impacto'!AM45/'Contribuição - CHUVA'!$BY44)*100</f>
        <v>11.486150435225667</v>
      </c>
      <c r="BR44" s="42">
        <f>('CHUVA - Vetor de Impacto'!AN45/'Contribuição - CHUVA'!$BY44)*100</f>
        <v>9.9194885053725201</v>
      </c>
      <c r="BS44" s="42">
        <f>('CHUVA - Vetor de Impacto'!AO45/'Contribuição - CHUVA'!$BY44)*100</f>
        <v>8.9237794672249482</v>
      </c>
      <c r="BT44" s="42">
        <f>('CHUVA - Vetor de Impacto'!AP45/'Contribuição - CHUVA'!$BY44)*100</f>
        <v>9.0467709921337924</v>
      </c>
      <c r="BU44" s="42">
        <f>('CHUVA - Vetor de Impacto'!AQ45/'Contribuição - CHUVA'!$BY44)*100</f>
        <v>9.8226207024049508</v>
      </c>
      <c r="BV44" s="42">
        <f>('CHUVA - Vetor de Impacto'!AR45/'Contribuição - CHUVA'!$BY44)*100</f>
        <v>6.8453085869015498</v>
      </c>
      <c r="BW44" s="42">
        <f>('CHUVA - Vetor de Impacto'!AS45/'Contribuição - CHUVA'!$BY44)*100</f>
        <v>6.0345859460384235</v>
      </c>
      <c r="BX44" s="42">
        <f>('CHUVA - Vetor de Impacto'!AT45/'Contribuição - CHUVA'!$BY44)*100</f>
        <v>10.535799013202455</v>
      </c>
      <c r="BY44" s="77">
        <f>SUM('CHUVA - Vetor de Impacto'!AH45:AT45)</f>
        <v>7.8754998496391089</v>
      </c>
      <c r="BZ44" s="77">
        <f t="shared" si="3"/>
        <v>99.999999999999986</v>
      </c>
      <c r="CA44" s="42">
        <f>('SECA - Vetor de Impacto'!AU45/'Contribuição - CHUVA'!$CI44)*100</f>
        <v>1.4704817316921601</v>
      </c>
      <c r="CB44" s="42">
        <f>('SECA - Vetor de Impacto'!AV45/'Contribuição - CHUVA'!$CI44)*100</f>
        <v>0</v>
      </c>
      <c r="CC44" s="42">
        <f>('SECA - Vetor de Impacto'!AW45/'Contribuição - CHUVA'!$CI44)*100</f>
        <v>19.1811367060434</v>
      </c>
      <c r="CD44" s="42">
        <f>('SECA - Vetor de Impacto'!AX45/'Contribuição - CHUVA'!$CI44)*100</f>
        <v>19.1811367060434</v>
      </c>
      <c r="CE44" s="42">
        <f>('SECA - Vetor de Impacto'!AY45/'Contribuição - CHUVA'!$CI44)*100</f>
        <v>19.1811367060434</v>
      </c>
      <c r="CF44" s="42">
        <f>('SECA - Vetor de Impacto'!AZ45/'Contribuição - CHUVA'!$CI44)*100</f>
        <v>19.1811367060434</v>
      </c>
      <c r="CG44" s="42">
        <f>('SECA - Vetor de Impacto'!BA45/'Contribuição - CHUVA'!$CI44)*100</f>
        <v>14.385852529532553</v>
      </c>
      <c r="CH44" s="42">
        <f>('SECA - Vetor de Impacto'!BB45/'Contribuição - CHUVA'!$CI44)*100</f>
        <v>7.4191189146016949</v>
      </c>
      <c r="CI44" s="77">
        <f>SUM('CHUVA - Vetor de Impacto'!AU45:BB45)</f>
        <v>5.2134553615111354</v>
      </c>
      <c r="CJ44" s="77">
        <f t="shared" si="4"/>
        <v>100.00000000000001</v>
      </c>
    </row>
    <row r="45" spans="1:88" x14ac:dyDescent="0.25">
      <c r="A45" s="34" t="s">
        <v>955</v>
      </c>
      <c r="B45" s="34" t="s">
        <v>956</v>
      </c>
      <c r="C45" s="78">
        <v>4.3788026480193905</v>
      </c>
      <c r="D45" s="78">
        <v>1.2043975521673198</v>
      </c>
      <c r="E45" s="78">
        <v>2.1268158943076938</v>
      </c>
      <c r="F45" s="78">
        <v>1.3487471907184267</v>
      </c>
      <c r="G45" s="78">
        <v>1.3319634712413115</v>
      </c>
      <c r="H45" s="78">
        <v>6.5984483518996262</v>
      </c>
      <c r="I45" s="78">
        <v>4.3959789736419745</v>
      </c>
      <c r="J45" s="78">
        <v>4.8619080605209186</v>
      </c>
      <c r="K45" s="78">
        <v>4.5006846350591827</v>
      </c>
      <c r="L45" s="78">
        <v>5.8839798564415329</v>
      </c>
      <c r="M45" s="78">
        <v>4.3509347259084521</v>
      </c>
      <c r="N45" s="78">
        <v>5.8307075696121453</v>
      </c>
      <c r="O45" s="78">
        <v>6.7001079113112434</v>
      </c>
      <c r="P45" s="78">
        <v>0.42186001273244089</v>
      </c>
      <c r="Q45" s="78">
        <v>6.8034514780666893</v>
      </c>
      <c r="R45" s="78">
        <v>6.8034514780666893</v>
      </c>
      <c r="S45" s="78">
        <v>4.5356343187111268</v>
      </c>
      <c r="T45" s="78">
        <v>6.8034514780666893</v>
      </c>
      <c r="U45" s="78">
        <v>6.8034514780666893</v>
      </c>
      <c r="V45" s="78">
        <v>0.28347714491944559</v>
      </c>
      <c r="W45" s="78">
        <v>0</v>
      </c>
      <c r="X45" s="78">
        <v>2.6520341161058814</v>
      </c>
      <c r="Y45" s="78">
        <v>0.60937422249765238</v>
      </c>
      <c r="Z45" s="78">
        <v>0.50379640694495453</v>
      </c>
      <c r="AA45" s="78">
        <v>1.2887595310875228</v>
      </c>
      <c r="AB45" s="78">
        <v>2.3160685882780223</v>
      </c>
      <c r="AC45" s="78">
        <v>6.6617129056069668</v>
      </c>
      <c r="AD45" s="74">
        <f t="shared" si="5"/>
        <v>99.999999999999986</v>
      </c>
      <c r="AF45" s="42">
        <f>('CHUVA - Vetor de Impacto'!AH46/'Contribuição - CHUVA'!$BA45)*100</f>
        <v>5.9235287045037772</v>
      </c>
      <c r="AG45" s="42">
        <f>('CHUVA - Vetor de Impacto'!AI46/'Contribuição - CHUVA'!$BA45)*100</f>
        <v>2.4811512309895716</v>
      </c>
      <c r="AH45" s="42">
        <f>('CHUVA - Vetor de Impacto'!AJ46/'Contribuição - CHUVA'!$BA45)*100</f>
        <v>5.4180822845024013</v>
      </c>
      <c r="AI45" s="42">
        <f>('CHUVA - Vetor de Impacto'!AK46/'Contribuição - CHUVA'!$BA45)*100</f>
        <v>5.7091669911827907</v>
      </c>
      <c r="AJ45" s="42">
        <f>('CHUVA - Vetor de Impacto'!AL46/'Contribuição - CHUVA'!$BA45)*100</f>
        <v>1.336744728099406</v>
      </c>
      <c r="AK45" s="42">
        <f>('CHUVA - Vetor de Impacto'!AM46/'Contribuição - CHUVA'!$BA45)*100</f>
        <v>7.2152341247471092</v>
      </c>
      <c r="AL45" s="42">
        <f>('CHUVA - Vetor de Impacto'!AN46/'Contribuição - CHUVA'!$BA45)*100</f>
        <v>1.729750019837067</v>
      </c>
      <c r="AM45" s="42">
        <f>('CHUVA - Vetor de Impacto'!AO46/'Contribuição - CHUVA'!$BA45)*100</f>
        <v>3.9557235054217461</v>
      </c>
      <c r="AN45" s="42">
        <f>('CHUVA - Vetor de Impacto'!AP46/'Contribuição - CHUVA'!$BA45)*100</f>
        <v>4.1739598400899265</v>
      </c>
      <c r="AO45" s="42">
        <f>('CHUVA - Vetor de Impacto'!AQ46/'Contribuição - CHUVA'!$BA45)*100</f>
        <v>4.4484981408258868</v>
      </c>
      <c r="AP45" s="42">
        <f>('CHUVA - Vetor de Impacto'!AR46/'Contribuição - CHUVA'!$BA45)*100</f>
        <v>7.2527209682376697</v>
      </c>
      <c r="AQ45" s="42">
        <f>('CHUVA - Vetor de Impacto'!AS46/'Contribuição - CHUVA'!$BA45)*100</f>
        <v>7.9048359785554831</v>
      </c>
      <c r="AR45" s="42">
        <f>('CHUVA - Vetor de Impacto'!AT46/'Contribuição - CHUVA'!$BA45)*100</f>
        <v>3.9384323134106123</v>
      </c>
      <c r="AS45" s="42">
        <f>('CHUVA - Vetor de Impacto'!AU46/'Contribuição - CHUVA'!$BA45)*100</f>
        <v>4.3855556611974116</v>
      </c>
      <c r="AT45" s="42">
        <f>('CHUVA - Vetor de Impacto'!AV46/'Contribuição - CHUVA'!$BA45)*100</f>
        <v>0</v>
      </c>
      <c r="AU45" s="42">
        <f>('CHUVA - Vetor de Impacto'!AW46/'Contribuição - CHUVA'!$BA45)*100</f>
        <v>0</v>
      </c>
      <c r="AV45" s="42">
        <f>('CHUVA - Vetor de Impacto'!AX46/'Contribuição - CHUVA'!$BA45)*100</f>
        <v>8.3835945506079721</v>
      </c>
      <c r="AW45" s="42">
        <f>('CHUVA - Vetor de Impacto'!AY46/'Contribuição - CHUVA'!$BA45)*100</f>
        <v>8.3835945506079721</v>
      </c>
      <c r="AX45" s="42">
        <f>('CHUVA - Vetor de Impacto'!AZ46/'Contribuição - CHUVA'!$BA45)*100</f>
        <v>8.3835945506079721</v>
      </c>
      <c r="AY45" s="42">
        <f>('CHUVA - Vetor de Impacto'!BA46/'Contribuição - CHUVA'!$BA45)*100</f>
        <v>5.2397465941299819</v>
      </c>
      <c r="AZ45" s="42">
        <f>('CHUVA - Vetor de Impacto'!BB46/'Contribuição - CHUVA'!$BA45)*100</f>
        <v>3.7360852624452443</v>
      </c>
      <c r="BA45" s="77">
        <f>SUM('CHUVA - Vetor de Impacto'!AH46:BB46)</f>
        <v>11.928057755697177</v>
      </c>
      <c r="BB45" s="77">
        <f t="shared" si="1"/>
        <v>99.999999999999986</v>
      </c>
      <c r="BC45" s="42">
        <f>('CHUVA - Vetor de Impacto'!BC46/'Contribuição - CHUVA'!$BI45)*100</f>
        <v>26.884162954337871</v>
      </c>
      <c r="BD45" s="42">
        <f>('CHUVA - Vetor de Impacto'!BD46/'Contribuição - CHUVA'!$BI45)*100</f>
        <v>22.981212494318314</v>
      </c>
      <c r="BE45" s="42">
        <f>('CHUVA - Vetor de Impacto'!BE46/'Contribuição - CHUVA'!$BI45)*100</f>
        <v>18.299486829064261</v>
      </c>
      <c r="BF45" s="42">
        <f>('CHUVA - Vetor de Impacto'!BF46/'Contribuição - CHUVA'!$BI45)*100</f>
        <v>15.473455215051771</v>
      </c>
      <c r="BG45" s="42">
        <f>('CHUVA - Vetor de Impacto'!BG46/'Contribuição - CHUVA'!$BI45)*100</f>
        <v>5.7200346711357177</v>
      </c>
      <c r="BH45" s="42">
        <f>('CHUVA - Vetor de Impacto'!BH46/'Contribuição - CHUVA'!$BI45)*100</f>
        <v>10.641647836092073</v>
      </c>
      <c r="BI45" s="77">
        <f>SUM('CHUVA - Vetor de Impacto'!BC46:BH46)</f>
        <v>3.7196620244360106</v>
      </c>
      <c r="BJ45" s="77">
        <f t="shared" si="2"/>
        <v>100.00000000000001</v>
      </c>
      <c r="BL45" s="42">
        <f>('CHUVA - Vetor de Impacto'!AH46/'Contribuição - CHUVA'!$BY45)*100</f>
        <v>9.6336605425475881</v>
      </c>
      <c r="BM45" s="42">
        <f>('CHUVA - Vetor de Impacto'!AI46/'Contribuição - CHUVA'!$BY45)*100</f>
        <v>4.0351908307465472</v>
      </c>
      <c r="BN45" s="42">
        <f>('CHUVA - Vetor de Impacto'!AJ46/'Contribuição - CHUVA'!$BY45)*100</f>
        <v>8.8116337616126081</v>
      </c>
      <c r="BO45" s="42">
        <f>('CHUVA - Vetor de Impacto'!AK46/'Contribuição - CHUVA'!$BY45)*100</f>
        <v>9.2850359165061622</v>
      </c>
      <c r="BP45" s="42">
        <f>('CHUVA - Vetor de Impacto'!AL46/'Contribuição - CHUVA'!$BY45)*100</f>
        <v>2.1739989092580148</v>
      </c>
      <c r="BQ45" s="42">
        <f>('CHUVA - Vetor de Impacto'!AM46/'Contribuição - CHUVA'!$BY45)*100</f>
        <v>11.734410308499047</v>
      </c>
      <c r="BR45" s="42">
        <f>('CHUVA - Vetor de Impacto'!AN46/'Contribuição - CHUVA'!$BY45)*100</f>
        <v>2.8131583969375256</v>
      </c>
      <c r="BS45" s="42">
        <f>('CHUVA - Vetor de Impacto'!AO46/'Contribuição - CHUVA'!$BY45)*100</f>
        <v>6.4333439327195556</v>
      </c>
      <c r="BT45" s="42">
        <f>('CHUVA - Vetor de Impacto'!AP46/'Contribuição - CHUVA'!$BY45)*100</f>
        <v>6.7882700031620873</v>
      </c>
      <c r="BU45" s="42">
        <f>('CHUVA - Vetor de Impacto'!AQ46/'Contribuição - CHUVA'!$BY45)*100</f>
        <v>7.234762107303859</v>
      </c>
      <c r="BV45" s="42">
        <f>('CHUVA - Vetor de Impacto'!AR46/'Contribuição - CHUVA'!$BY45)*100</f>
        <v>11.795376591101016</v>
      </c>
      <c r="BW45" s="42">
        <f>('CHUVA - Vetor de Impacto'!AS46/'Contribuição - CHUVA'!$BY45)*100</f>
        <v>12.855936091610435</v>
      </c>
      <c r="BX45" s="42">
        <f>('CHUVA - Vetor de Impacto'!AT46/'Contribuição - CHUVA'!$BY45)*100</f>
        <v>6.4052226079955572</v>
      </c>
      <c r="BY45" s="77">
        <f>SUM('CHUVA - Vetor de Impacto'!AH46:AT46)</f>
        <v>7.3343037356147427</v>
      </c>
      <c r="BZ45" s="77">
        <f t="shared" si="3"/>
        <v>100</v>
      </c>
      <c r="CA45" s="42">
        <f>('SECA - Vetor de Impacto'!AU46/'Contribuição - CHUVA'!$CI45)*100</f>
        <v>11.387453701025274</v>
      </c>
      <c r="CB45" s="42">
        <f>('SECA - Vetor de Impacto'!AV46/'Contribuição - CHUVA'!$CI45)*100</f>
        <v>0</v>
      </c>
      <c r="CC45" s="42">
        <f>('SECA - Vetor de Impacto'!AW46/'Contribuição - CHUVA'!$CI45)*100</f>
        <v>0</v>
      </c>
      <c r="CD45" s="42">
        <f>('SECA - Vetor de Impacto'!AX46/'Contribuição - CHUVA'!$CI45)*100</f>
        <v>21.768688432778887</v>
      </c>
      <c r="CE45" s="42">
        <f>('SECA - Vetor de Impacto'!AY46/'Contribuição - CHUVA'!$CI45)*100</f>
        <v>21.768688432778887</v>
      </c>
      <c r="CF45" s="42">
        <f>('SECA - Vetor de Impacto'!AZ46/'Contribuição - CHUVA'!$CI45)*100</f>
        <v>21.768688432778887</v>
      </c>
      <c r="CG45" s="42">
        <f>('SECA - Vetor de Impacto'!BA46/'Contribuição - CHUVA'!$CI45)*100</f>
        <v>13.605430270486805</v>
      </c>
      <c r="CH45" s="42">
        <f>('SECA - Vetor de Impacto'!BB46/'Contribuição - CHUVA'!$CI45)*100</f>
        <v>9.7010507301512447</v>
      </c>
      <c r="CI45" s="77">
        <f>SUM('CHUVA - Vetor de Impacto'!AU46:BB46)</f>
        <v>4.5937540200824341</v>
      </c>
      <c r="CJ45" s="77">
        <f t="shared" si="4"/>
        <v>100</v>
      </c>
    </row>
    <row r="46" spans="1:88" x14ac:dyDescent="0.25">
      <c r="A46" s="34" t="s">
        <v>957</v>
      </c>
      <c r="B46" s="34" t="s">
        <v>958</v>
      </c>
      <c r="C46" s="78">
        <v>4.0876367785847627</v>
      </c>
      <c r="D46" s="78">
        <v>1.7622438862548098</v>
      </c>
      <c r="E46" s="78">
        <v>3.6618095974975784</v>
      </c>
      <c r="F46" s="78">
        <v>3.7084672994490302</v>
      </c>
      <c r="G46" s="78">
        <v>0.57914963615232673</v>
      </c>
      <c r="H46" s="78">
        <v>4.3273487519753164</v>
      </c>
      <c r="I46" s="78">
        <v>1.4771013254364322</v>
      </c>
      <c r="J46" s="78">
        <v>3.2554923620375558</v>
      </c>
      <c r="K46" s="78">
        <v>2.8265268769380216</v>
      </c>
      <c r="L46" s="78">
        <v>4.5493585662016001</v>
      </c>
      <c r="M46" s="78">
        <v>3.7397585306129697</v>
      </c>
      <c r="N46" s="78">
        <v>5.79461138823602</v>
      </c>
      <c r="O46" s="78">
        <v>3.6055884983413553</v>
      </c>
      <c r="P46" s="78">
        <v>0.42082437557918784</v>
      </c>
      <c r="Q46" s="78">
        <v>5.9249400180752403</v>
      </c>
      <c r="R46" s="78">
        <v>5.9249400180752403</v>
      </c>
      <c r="S46" s="78">
        <v>1.9749800060250806</v>
      </c>
      <c r="T46" s="78">
        <v>5.9249400180752403</v>
      </c>
      <c r="U46" s="78">
        <v>5.9249400180752403</v>
      </c>
      <c r="V46" s="78">
        <v>2.9624700090376193</v>
      </c>
      <c r="W46" s="78">
        <v>4.924141524456064</v>
      </c>
      <c r="X46" s="78">
        <v>2.142282031328854</v>
      </c>
      <c r="Y46" s="78">
        <v>5.2307175778569803</v>
      </c>
      <c r="Z46" s="78">
        <v>4.6221237812793907</v>
      </c>
      <c r="AA46" s="78">
        <v>4.158011918450045</v>
      </c>
      <c r="AB46" s="78">
        <v>3.4036889465538618</v>
      </c>
      <c r="AC46" s="78">
        <v>3.0859062594141871</v>
      </c>
      <c r="AD46" s="74">
        <f t="shared" si="5"/>
        <v>99.999999999999986</v>
      </c>
      <c r="AF46" s="42">
        <f>('CHUVA - Vetor de Impacto'!AH47/'Contribuição - CHUVA'!$BA46)*100</f>
        <v>5.9097271845826675</v>
      </c>
      <c r="AG46" s="42">
        <f>('CHUVA - Vetor de Impacto'!AI47/'Contribuição - CHUVA'!$BA46)*100</f>
        <v>3.4615822142756207</v>
      </c>
      <c r="AH46" s="42">
        <f>('CHUVA - Vetor de Impacto'!AJ47/'Contribuição - CHUVA'!$BA46)*100</f>
        <v>6.1742849159807163</v>
      </c>
      <c r="AI46" s="42">
        <f>('CHUVA - Vetor de Impacto'!AK47/'Contribuição - CHUVA'!$BA46)*100</f>
        <v>6.0752617710330021</v>
      </c>
      <c r="AJ46" s="42">
        <f>('CHUVA - Vetor de Impacto'!AL47/'Contribuição - CHUVA'!$BA46)*100</f>
        <v>0.96524192006043408</v>
      </c>
      <c r="AK46" s="42">
        <f>('CHUVA - Vetor de Impacto'!AM47/'Contribuição - CHUVA'!$BA46)*100</f>
        <v>3.3088863910210131</v>
      </c>
      <c r="AL46" s="42">
        <f>('CHUVA - Vetor de Impacto'!AN47/'Contribuição - CHUVA'!$BA46)*100</f>
        <v>4.8654631678464861</v>
      </c>
      <c r="AM46" s="42">
        <f>('CHUVA - Vetor de Impacto'!AO47/'Contribuição - CHUVA'!$BA46)*100</f>
        <v>0.17698570423051779</v>
      </c>
      <c r="AN46" s="42">
        <f>('CHUVA - Vetor de Impacto'!AP47/'Contribuição - CHUVA'!$BA46)*100</f>
        <v>5.2922140924877477</v>
      </c>
      <c r="AO46" s="42">
        <f>('CHUVA - Vetor de Impacto'!AQ47/'Contribuição - CHUVA'!$BA46)*100</f>
        <v>6.3635803591084894</v>
      </c>
      <c r="AP46" s="42">
        <f>('CHUVA - Vetor de Impacto'!AR47/'Contribuição - CHUVA'!$BA46)*100</f>
        <v>5.8888839460029967</v>
      </c>
      <c r="AQ46" s="42">
        <f>('CHUVA - Vetor de Impacto'!AS47/'Contribuição - CHUVA'!$BA46)*100</f>
        <v>6.7581980365638934</v>
      </c>
      <c r="AR46" s="42">
        <f>('CHUVA - Vetor de Impacto'!AT47/'Contribuição - CHUVA'!$BA46)*100</f>
        <v>3.9494266117977794</v>
      </c>
      <c r="AS46" s="42">
        <f>('CHUVA - Vetor de Impacto'!AU47/'Contribuição - CHUVA'!$BA46)*100</f>
        <v>2.2061149008624268</v>
      </c>
      <c r="AT46" s="42">
        <f>('CHUVA - Vetor de Impacto'!AV47/'Contribuição - CHUVA'!$BA46)*100</f>
        <v>8.696995186955391</v>
      </c>
      <c r="AU46" s="42">
        <f>('CHUVA - Vetor de Impacto'!AW47/'Contribuição - CHUVA'!$BA46)*100</f>
        <v>0</v>
      </c>
      <c r="AV46" s="42">
        <f>('CHUVA - Vetor de Impacto'!AX47/'Contribuição - CHUVA'!$BA46)*100</f>
        <v>0</v>
      </c>
      <c r="AW46" s="42">
        <f>('CHUVA - Vetor de Impacto'!AY47/'Contribuição - CHUVA'!$BA46)*100</f>
        <v>8.696995186955391</v>
      </c>
      <c r="AX46" s="42">
        <f>('CHUVA - Vetor de Impacto'!AZ47/'Contribuição - CHUVA'!$BA46)*100</f>
        <v>8.696995186955391</v>
      </c>
      <c r="AY46" s="42">
        <f>('CHUVA - Vetor de Impacto'!BA47/'Contribuição - CHUVA'!$BA46)*100</f>
        <v>4.7108723929341689</v>
      </c>
      <c r="AZ46" s="42">
        <f>('CHUVA - Vetor de Impacto'!BB47/'Contribuição - CHUVA'!$BA46)*100</f>
        <v>7.8022908303458758</v>
      </c>
      <c r="BA46" s="77">
        <f>SUM('CHUVA - Vetor de Impacto'!AH47:BB47)</f>
        <v>11.498224139526931</v>
      </c>
      <c r="BB46" s="77">
        <f t="shared" si="1"/>
        <v>100.00000000000001</v>
      </c>
      <c r="BC46" s="42">
        <f>('CHUVA - Vetor de Impacto'!BC47/'Contribuição - CHUVA'!$BI46)*100</f>
        <v>8.2558640325694235</v>
      </c>
      <c r="BD46" s="42">
        <f>('CHUVA - Vetor de Impacto'!BD47/'Contribuição - CHUVA'!$BI46)*100</f>
        <v>23.143543892323247</v>
      </c>
      <c r="BE46" s="42">
        <f>('CHUVA - Vetor de Impacto'!BE47/'Contribuição - CHUVA'!$BI46)*100</f>
        <v>18.909547374698104</v>
      </c>
      <c r="BF46" s="42">
        <f>('CHUVA - Vetor de Impacto'!BF47/'Contribuição - CHUVA'!$BI46)*100</f>
        <v>23.716756631349025</v>
      </c>
      <c r="BG46" s="42">
        <f>('CHUVA - Vetor de Impacto'!BG47/'Contribuição - CHUVA'!$BI46)*100</f>
        <v>10.231372557097567</v>
      </c>
      <c r="BH46" s="42">
        <f>('CHUVA - Vetor de Impacto'!BH47/'Contribuição - CHUVA'!$BI46)*100</f>
        <v>15.742915511962622</v>
      </c>
      <c r="BI46" s="77">
        <f>SUM('CHUVA - Vetor de Impacto'!BC47:BH47)</f>
        <v>2.91136246640629</v>
      </c>
      <c r="BJ46" s="77">
        <f t="shared" si="2"/>
        <v>100</v>
      </c>
      <c r="BL46" s="42">
        <f>('CHUVA - Vetor de Impacto'!AH47/'Contribuição - CHUVA'!$BY46)*100</f>
        <v>9.9843782934472589</v>
      </c>
      <c r="BM46" s="42">
        <f>('CHUVA - Vetor de Impacto'!AI47/'Contribuição - CHUVA'!$BY46)*100</f>
        <v>5.848281188235136</v>
      </c>
      <c r="BN46" s="42">
        <f>('CHUVA - Vetor de Impacto'!AJ47/'Contribuição - CHUVA'!$BY46)*100</f>
        <v>10.43134384502557</v>
      </c>
      <c r="BO46" s="42">
        <f>('CHUVA - Vetor de Impacto'!AK47/'Contribuição - CHUVA'!$BY46)*100</f>
        <v>10.264046014163915</v>
      </c>
      <c r="BP46" s="42">
        <f>('CHUVA - Vetor de Impacto'!AL47/'Contribuição - CHUVA'!$BY46)*100</f>
        <v>1.6307589459829395</v>
      </c>
      <c r="BQ46" s="42">
        <f>('CHUVA - Vetor de Impacto'!AM47/'Contribuição - CHUVA'!$BY46)*100</f>
        <v>5.5903043281220874</v>
      </c>
      <c r="BR46" s="42">
        <f>('CHUVA - Vetor de Impacto'!AN47/'Contribuição - CHUVA'!$BY46)*100</f>
        <v>8.2201129296367199</v>
      </c>
      <c r="BS46" s="42">
        <f>('CHUVA - Vetor de Impacto'!AO47/'Contribuição - CHUVA'!$BY46)*100</f>
        <v>0.29901417922973833</v>
      </c>
      <c r="BT46" s="42">
        <f>('CHUVA - Vetor de Impacto'!AP47/'Contribuição - CHUVA'!$BY46)*100</f>
        <v>8.9411009779196391</v>
      </c>
      <c r="BU46" s="42">
        <f>('CHUVA - Vetor de Impacto'!AQ47/'Contribuição - CHUVA'!$BY46)*100</f>
        <v>10.751155107776251</v>
      </c>
      <c r="BV46" s="42">
        <f>('CHUVA - Vetor de Impacto'!AR47/'Contribuição - CHUVA'!$BY46)*100</f>
        <v>9.9491640149636567</v>
      </c>
      <c r="BW46" s="42">
        <f>('CHUVA - Vetor de Impacto'!AS47/'Contribuição - CHUVA'!$BY46)*100</f>
        <v>11.417854610128078</v>
      </c>
      <c r="BX46" s="42">
        <f>('CHUVA - Vetor de Impacto'!AT47/'Contribuição - CHUVA'!$BY46)*100</f>
        <v>6.6724855653690129</v>
      </c>
      <c r="BY46" s="77">
        <f>SUM('CHUVA - Vetor de Impacto'!AH47:AT47)</f>
        <v>6.8057685490926749</v>
      </c>
      <c r="BZ46" s="77">
        <f t="shared" si="3"/>
        <v>100</v>
      </c>
      <c r="CA46" s="42">
        <f>('SECA - Vetor de Impacto'!AU47/'Contribuição - CHUVA'!$CI46)*100</f>
        <v>5.4057844808114464</v>
      </c>
      <c r="CB46" s="42">
        <f>('SECA - Vetor de Impacto'!AV47/'Contribuição - CHUVA'!$CI46)*100</f>
        <v>21.310803708798797</v>
      </c>
      <c r="CC46" s="42">
        <f>('SECA - Vetor de Impacto'!AW47/'Contribuição - CHUVA'!$CI46)*100</f>
        <v>0</v>
      </c>
      <c r="CD46" s="42">
        <f>('SECA - Vetor de Impacto'!AX47/'Contribuição - CHUVA'!$CI46)*100</f>
        <v>0</v>
      </c>
      <c r="CE46" s="42">
        <f>('SECA - Vetor de Impacto'!AY47/'Contribuição - CHUVA'!$CI46)*100</f>
        <v>21.310803708798797</v>
      </c>
      <c r="CF46" s="42">
        <f>('SECA - Vetor de Impacto'!AZ47/'Contribuição - CHUVA'!$CI46)*100</f>
        <v>21.310803708798797</v>
      </c>
      <c r="CG46" s="42">
        <f>('SECA - Vetor de Impacto'!BA47/'Contribuição - CHUVA'!$CI46)*100</f>
        <v>11.543352008932683</v>
      </c>
      <c r="CH46" s="42">
        <f>('SECA - Vetor de Impacto'!BB47/'Contribuição - CHUVA'!$CI46)*100</f>
        <v>19.118452383859484</v>
      </c>
      <c r="CI46" s="77">
        <f>SUM('CHUVA - Vetor de Impacto'!AU47:BB47)</f>
        <v>4.692455590434256</v>
      </c>
      <c r="CJ46" s="77">
        <f t="shared" si="4"/>
        <v>100</v>
      </c>
    </row>
    <row r="47" spans="1:88" x14ac:dyDescent="0.25">
      <c r="A47" s="34" t="s">
        <v>959</v>
      </c>
      <c r="B47" s="34" t="s">
        <v>960</v>
      </c>
      <c r="C47" s="78">
        <v>2.9090314388586656</v>
      </c>
      <c r="D47" s="78">
        <v>4.4781550801922236</v>
      </c>
      <c r="E47" s="78">
        <v>4.6785810710799494</v>
      </c>
      <c r="F47" s="78">
        <v>4.1899479709811303</v>
      </c>
      <c r="G47" s="78">
        <v>3.0414451770469713</v>
      </c>
      <c r="H47" s="78">
        <v>3.5521690448480765</v>
      </c>
      <c r="I47" s="78">
        <v>4.3813821823339136</v>
      </c>
      <c r="J47" s="78">
        <v>3.1566311520467738</v>
      </c>
      <c r="K47" s="78">
        <v>1.52675863594895</v>
      </c>
      <c r="L47" s="78">
        <v>6.6456950877091669</v>
      </c>
      <c r="M47" s="78">
        <v>5.0609543750210229</v>
      </c>
      <c r="N47" s="78">
        <v>6.9151953933017216</v>
      </c>
      <c r="O47" s="78">
        <v>6.2354709994389887</v>
      </c>
      <c r="P47" s="78">
        <v>0.21901998525436958</v>
      </c>
      <c r="Q47" s="78">
        <v>0</v>
      </c>
      <c r="R47" s="78">
        <v>0</v>
      </c>
      <c r="S47" s="78">
        <v>4.7968080721142252</v>
      </c>
      <c r="T47" s="78">
        <v>7.1952121081713374</v>
      </c>
      <c r="U47" s="78">
        <v>7.1952121081713374</v>
      </c>
      <c r="V47" s="78">
        <v>6.295810594649919</v>
      </c>
      <c r="W47" s="78">
        <v>2.6893155768187542</v>
      </c>
      <c r="X47" s="78">
        <v>2.4033594162968961</v>
      </c>
      <c r="Y47" s="78">
        <v>3.3868411479269498</v>
      </c>
      <c r="Z47" s="78">
        <v>2.3743618290667254</v>
      </c>
      <c r="AA47" s="78">
        <v>2.4020790470298103</v>
      </c>
      <c r="AB47" s="78">
        <v>3.5210612444242715</v>
      </c>
      <c r="AC47" s="78">
        <v>0.74950126126784788</v>
      </c>
      <c r="AD47" s="74">
        <f t="shared" si="5"/>
        <v>100.00000000000001</v>
      </c>
      <c r="AF47" s="42">
        <f>('CHUVA - Vetor de Impacto'!AH48/'Contribuição - CHUVA'!$BA47)*100</f>
        <v>0.89609491300434851</v>
      </c>
      <c r="AG47" s="42">
        <f>('CHUVA - Vetor de Impacto'!AI48/'Contribuição - CHUVA'!$BA47)*100</f>
        <v>6.7602899799619403</v>
      </c>
      <c r="AH47" s="42">
        <f>('CHUVA - Vetor de Impacto'!AJ48/'Contribuição - CHUVA'!$BA47)*100</f>
        <v>1.4951420051003472</v>
      </c>
      <c r="AI47" s="42">
        <f>('CHUVA - Vetor de Impacto'!AK48/'Contribuição - CHUVA'!$BA47)*100</f>
        <v>1.4008949187659718</v>
      </c>
      <c r="AJ47" s="42">
        <f>('CHUVA - Vetor de Impacto'!AL48/'Contribuição - CHUVA'!$BA47)*100</f>
        <v>0.63648561713703822</v>
      </c>
      <c r="AK47" s="42">
        <f>('CHUVA - Vetor de Impacto'!AM48/'Contribuição - CHUVA'!$BA47)*100</f>
        <v>7.0829552330748058</v>
      </c>
      <c r="AL47" s="42">
        <f>('CHUVA - Vetor de Impacto'!AN48/'Contribuição - CHUVA'!$BA47)*100</f>
        <v>7.1581169295717286</v>
      </c>
      <c r="AM47" s="42">
        <f>('CHUVA - Vetor de Impacto'!AO48/'Contribuição - CHUVA'!$BA47)*100</f>
        <v>6.2644270043580708</v>
      </c>
      <c r="AN47" s="42">
        <f>('CHUVA - Vetor de Impacto'!AP48/'Contribuição - CHUVA'!$BA47)*100</f>
        <v>2.557313066727982</v>
      </c>
      <c r="AO47" s="42">
        <f>('CHUVA - Vetor de Impacto'!AQ48/'Contribuição - CHUVA'!$BA47)*100</f>
        <v>7.1379200199224373</v>
      </c>
      <c r="AP47" s="42">
        <f>('CHUVA - Vetor de Impacto'!AR48/'Contribuição - CHUVA'!$BA47)*100</f>
        <v>6.1940240234313011</v>
      </c>
      <c r="AQ47" s="42">
        <f>('CHUVA - Vetor de Impacto'!AS48/'Contribuição - CHUVA'!$BA47)*100</f>
        <v>5.6604808208845965</v>
      </c>
      <c r="AR47" s="42">
        <f>('CHUVA - Vetor de Impacto'!AT48/'Contribuição - CHUVA'!$BA47)*100</f>
        <v>7.5574788215450006</v>
      </c>
      <c r="AS47" s="42">
        <f>('CHUVA - Vetor de Impacto'!AU48/'Contribuição - CHUVA'!$BA47)*100</f>
        <v>0.58176046947992155</v>
      </c>
      <c r="AT47" s="42">
        <f>('CHUVA - Vetor de Impacto'!AV48/'Contribuição - CHUVA'!$BA47)*100</f>
        <v>0</v>
      </c>
      <c r="AU47" s="42">
        <f>('CHUVA - Vetor de Impacto'!AW48/'Contribuição - CHUVA'!$BA47)*100</f>
        <v>7.8185081277073838</v>
      </c>
      <c r="AV47" s="42">
        <f>('CHUVA - Vetor de Impacto'!AX48/'Contribuição - CHUVA'!$BA47)*100</f>
        <v>7.8185081277073838</v>
      </c>
      <c r="AW47" s="42">
        <f>('CHUVA - Vetor de Impacto'!AY48/'Contribuição - CHUVA'!$BA47)*100</f>
        <v>7.8185081277073838</v>
      </c>
      <c r="AX47" s="42">
        <f>('CHUVA - Vetor de Impacto'!AZ48/'Contribuição - CHUVA'!$BA47)*100</f>
        <v>7.8185081277073838</v>
      </c>
      <c r="AY47" s="42">
        <f>('CHUVA - Vetor de Impacto'!BA48/'Contribuição - CHUVA'!$BA47)*100</f>
        <v>5.8638810957805392</v>
      </c>
      <c r="AZ47" s="42">
        <f>('CHUVA - Vetor de Impacto'!BB48/'Contribuição - CHUVA'!$BA47)*100</f>
        <v>1.4787025704244416</v>
      </c>
      <c r="BA47" s="77">
        <f>SUM('CHUVA - Vetor de Impacto'!AH48:BB48)</f>
        <v>12.790163847961994</v>
      </c>
      <c r="BB47" s="77">
        <f t="shared" si="1"/>
        <v>100.00000000000003</v>
      </c>
      <c r="BC47" s="42">
        <f>('CHUVA - Vetor de Impacto'!BC48/'Contribuição - CHUVA'!$BI47)*100</f>
        <v>34.109736118695444</v>
      </c>
      <c r="BD47" s="42">
        <f>('CHUVA - Vetor de Impacto'!BD48/'Contribuição - CHUVA'!$BI47)*100</f>
        <v>5.8759811192124234</v>
      </c>
      <c r="BE47" s="42">
        <f>('CHUVA - Vetor de Impacto'!BE48/'Contribuição - CHUVA'!$BI47)*100</f>
        <v>5.5428352245317454</v>
      </c>
      <c r="BF47" s="42">
        <f>('CHUVA - Vetor de Impacto'!BF48/'Contribuição - CHUVA'!$BI47)*100</f>
        <v>15.212069687891677</v>
      </c>
      <c r="BG47" s="42">
        <f>('CHUVA - Vetor de Impacto'!BG48/'Contribuição - CHUVA'!$BI47)*100</f>
        <v>25.315870855201993</v>
      </c>
      <c r="BH47" s="42">
        <f>('CHUVA - Vetor de Impacto'!BH48/'Contribuição - CHUVA'!$BI47)*100</f>
        <v>13.943506994466714</v>
      </c>
      <c r="BI47" s="77">
        <f>SUM('CHUVA - Vetor de Impacto'!BC48:BH48)</f>
        <v>1.3447119155489839</v>
      </c>
      <c r="BJ47" s="77">
        <f t="shared" si="2"/>
        <v>100</v>
      </c>
      <c r="BL47" s="42">
        <f>('CHUVA - Vetor de Impacto'!AH48/'Contribuição - CHUVA'!$BY47)*100</f>
        <v>1.4738009671134518</v>
      </c>
      <c r="BM47" s="42">
        <f>('CHUVA - Vetor de Impacto'!AI48/'Contribuição - CHUVA'!$BY47)*100</f>
        <v>11.118601127899645</v>
      </c>
      <c r="BN47" s="42">
        <f>('CHUVA - Vetor de Impacto'!AJ48/'Contribuição - CHUVA'!$BY47)*100</f>
        <v>2.4590494836099395</v>
      </c>
      <c r="BO47" s="42">
        <f>('CHUVA - Vetor de Impacto'!AK48/'Contribuição - CHUVA'!$BY47)*100</f>
        <v>2.3040419671387982</v>
      </c>
      <c r="BP47" s="42">
        <f>('CHUVA - Vetor de Impacto'!AL48/'Contribuição - CHUVA'!$BY47)*100</f>
        <v>1.0468233939029368</v>
      </c>
      <c r="BQ47" s="42">
        <f>('CHUVA - Vetor de Impacto'!AM48/'Contribuição - CHUVA'!$BY47)*100</f>
        <v>11.649286388122009</v>
      </c>
      <c r="BR47" s="42">
        <f>('CHUVA - Vetor de Impacto'!AN48/'Contribuição - CHUVA'!$BY47)*100</f>
        <v>11.772904298880658</v>
      </c>
      <c r="BS47" s="42">
        <f>('CHUVA - Vetor de Impacto'!AO48/'Contribuição - CHUVA'!$BY47)*100</f>
        <v>10.303058798180839</v>
      </c>
      <c r="BT47" s="42">
        <f>('CHUVA - Vetor de Impacto'!AP48/'Contribuição - CHUVA'!$BY47)*100</f>
        <v>4.2059947180363881</v>
      </c>
      <c r="BU47" s="42">
        <f>('CHUVA - Vetor de Impacto'!AQ48/'Contribuição - CHUVA'!$BY47)*100</f>
        <v>11.739686584393215</v>
      </c>
      <c r="BV47" s="42">
        <f>('CHUVA - Vetor de Impacto'!AR48/'Contribuição - CHUVA'!$BY47)*100</f>
        <v>10.187267513271449</v>
      </c>
      <c r="BW47" s="42">
        <f>('CHUVA - Vetor de Impacto'!AS48/'Contribuição - CHUVA'!$BY47)*100</f>
        <v>9.3097527807373908</v>
      </c>
      <c r="BX47" s="42">
        <f>('CHUVA - Vetor de Impacto'!AT48/'Contribuição - CHUVA'!$BY47)*100</f>
        <v>12.429731978713285</v>
      </c>
      <c r="BY47" s="77">
        <f>SUM('CHUVA - Vetor de Impacto'!AH48:AT48)</f>
        <v>7.7766272491315274</v>
      </c>
      <c r="BZ47" s="77">
        <f t="shared" si="3"/>
        <v>100</v>
      </c>
      <c r="CA47" s="42">
        <f>('SECA - Vetor de Impacto'!AU48/'Contribuição - CHUVA'!$CI47)*100</f>
        <v>1.4841442918061565</v>
      </c>
      <c r="CB47" s="42">
        <f>('SECA - Vetor de Impacto'!AV48/'Contribuição - CHUVA'!$CI47)*100</f>
        <v>0</v>
      </c>
      <c r="CC47" s="42">
        <f>('SECA - Vetor de Impacto'!AW48/'Contribuição - CHUVA'!$CI47)*100</f>
        <v>19.945999800485652</v>
      </c>
      <c r="CD47" s="42">
        <f>('SECA - Vetor de Impacto'!AX48/'Contribuição - CHUVA'!$CI47)*100</f>
        <v>19.945999800485652</v>
      </c>
      <c r="CE47" s="42">
        <f>('SECA - Vetor de Impacto'!AY48/'Contribuição - CHUVA'!$CI47)*100</f>
        <v>19.945999800485652</v>
      </c>
      <c r="CF47" s="42">
        <f>('SECA - Vetor de Impacto'!AZ48/'Contribuição - CHUVA'!$CI47)*100</f>
        <v>19.945999800485652</v>
      </c>
      <c r="CG47" s="42">
        <f>('SECA - Vetor de Impacto'!BA48/'Contribuição - CHUVA'!$CI47)*100</f>
        <v>14.95949985036424</v>
      </c>
      <c r="CH47" s="42">
        <f>('SECA - Vetor de Impacto'!BB48/'Contribuição - CHUVA'!$CI47)*100</f>
        <v>3.772356655886997</v>
      </c>
      <c r="CI47" s="77">
        <f>SUM('CHUVA - Vetor de Impacto'!AU48:BB48)</f>
        <v>5.0135365988304663</v>
      </c>
      <c r="CJ47" s="77">
        <f t="shared" si="4"/>
        <v>100</v>
      </c>
    </row>
    <row r="48" spans="1:88" x14ac:dyDescent="0.25">
      <c r="A48" s="34" t="s">
        <v>961</v>
      </c>
      <c r="B48" s="34" t="s">
        <v>962</v>
      </c>
      <c r="C48" s="78">
        <v>5.1494386627973867</v>
      </c>
      <c r="D48" s="78">
        <v>2.3673779833394586</v>
      </c>
      <c r="E48" s="78">
        <v>0</v>
      </c>
      <c r="F48" s="78">
        <v>0</v>
      </c>
      <c r="G48" s="78">
        <v>0.5897683377135976</v>
      </c>
      <c r="H48" s="78">
        <v>6.6171993114057646</v>
      </c>
      <c r="I48" s="78">
        <v>5.5645530337813716</v>
      </c>
      <c r="J48" s="78">
        <v>6.0733167567515824</v>
      </c>
      <c r="K48" s="78">
        <v>0</v>
      </c>
      <c r="L48" s="78">
        <v>6.8006986258696838</v>
      </c>
      <c r="M48" s="78">
        <v>6.4301376526183391</v>
      </c>
      <c r="N48" s="78">
        <v>6.629530449795551</v>
      </c>
      <c r="O48" s="78">
        <v>6.8006986258696838</v>
      </c>
      <c r="P48" s="78">
        <v>0.16100864841405463</v>
      </c>
      <c r="Q48" s="78">
        <v>6.8006986258696838</v>
      </c>
      <c r="R48" s="78">
        <v>6.8006986258696838</v>
      </c>
      <c r="S48" s="78">
        <v>2.2668995419565618</v>
      </c>
      <c r="T48" s="78">
        <v>6.8006986258696838</v>
      </c>
      <c r="U48" s="78">
        <v>6.8006986258696838</v>
      </c>
      <c r="V48" s="78">
        <v>1.4168122137228518</v>
      </c>
      <c r="W48" s="78">
        <v>2.2394034558681395</v>
      </c>
      <c r="X48" s="78">
        <v>2.6603283880812523</v>
      </c>
      <c r="Y48" s="78">
        <v>0</v>
      </c>
      <c r="Z48" s="78">
        <v>0</v>
      </c>
      <c r="AA48" s="78">
        <v>0</v>
      </c>
      <c r="AB48" s="78">
        <v>5.7878286177614342</v>
      </c>
      <c r="AC48" s="78">
        <v>5.2422051907745466</v>
      </c>
      <c r="AD48" s="74">
        <f t="shared" si="5"/>
        <v>100</v>
      </c>
      <c r="AF48" s="42">
        <f>('CHUVA - Vetor de Impacto'!AH49/'Contribuição - CHUVA'!$BA48)*100</f>
        <v>4.8093499277099943</v>
      </c>
      <c r="AG48" s="42">
        <f>('CHUVA - Vetor de Impacto'!AI49/'Contribuição - CHUVA'!$BA48)*100</f>
        <v>4.5321044033210462</v>
      </c>
      <c r="AH48" s="42">
        <f>('CHUVA - Vetor de Impacto'!AJ49/'Contribuição - CHUVA'!$BA48)*100</f>
        <v>5.6044813881625855</v>
      </c>
      <c r="AI48" s="42">
        <f>('CHUVA - Vetor de Impacto'!AK49/'Contribuição - CHUVA'!$BA48)*100</f>
        <v>5.6529772014348945</v>
      </c>
      <c r="AJ48" s="42">
        <f>('CHUVA - Vetor de Impacto'!AL49/'Contribuição - CHUVA'!$BA48)*100</f>
        <v>1.6645410741409878</v>
      </c>
      <c r="AK48" s="42">
        <f>('CHUVA - Vetor de Impacto'!AM49/'Contribuição - CHUVA'!$BA48)*100</f>
        <v>7.7369231816130704</v>
      </c>
      <c r="AL48" s="42">
        <f>('CHUVA - Vetor de Impacto'!AN49/'Contribuição - CHUVA'!$BA48)*100</f>
        <v>3.6454074425994776</v>
      </c>
      <c r="AM48" s="42">
        <f>('CHUVA - Vetor de Impacto'!AO49/'Contribuição - CHUVA'!$BA48)*100</f>
        <v>3.3802368930170092</v>
      </c>
      <c r="AN48" s="42">
        <f>('CHUVA - Vetor de Impacto'!AP49/'Contribuição - CHUVA'!$BA48)*100</f>
        <v>5.7699274200197737</v>
      </c>
      <c r="AO48" s="42">
        <f>('CHUVA - Vetor de Impacto'!AQ49/'Contribuição - CHUVA'!$BA48)*100</f>
        <v>7.0100042832581337</v>
      </c>
      <c r="AP48" s="42">
        <f>('CHUVA - Vetor de Impacto'!AR49/'Contribuição - CHUVA'!$BA48)*100</f>
        <v>6.5284166188896178</v>
      </c>
      <c r="AQ48" s="42">
        <f>('CHUVA - Vetor de Impacto'!AS49/'Contribuição - CHUVA'!$BA48)*100</f>
        <v>7.3191599737283948</v>
      </c>
      <c r="AR48" s="42">
        <f>('CHUVA - Vetor de Impacto'!AT49/'Contribuição - CHUVA'!$BA48)*100</f>
        <v>6.8741380777269505</v>
      </c>
      <c r="AS48" s="42">
        <f>('CHUVA - Vetor de Impacto'!AU49/'Contribuição - CHUVA'!$BA48)*100</f>
        <v>0.34787818807040816</v>
      </c>
      <c r="AT48" s="42">
        <f>('CHUVA - Vetor de Impacto'!AV49/'Contribuição - CHUVA'!$BA48)*100</f>
        <v>0</v>
      </c>
      <c r="AU48" s="42">
        <f>('CHUVA - Vetor de Impacto'!AW49/'Contribuição - CHUVA'!$BA48)*100</f>
        <v>0</v>
      </c>
      <c r="AV48" s="42">
        <f>('CHUVA - Vetor de Impacto'!AX49/'Contribuição - CHUVA'!$BA48)*100</f>
        <v>0</v>
      </c>
      <c r="AW48" s="42">
        <f>('CHUVA - Vetor de Impacto'!AY49/'Contribuição - CHUVA'!$BA48)*100</f>
        <v>9.0755280240723479</v>
      </c>
      <c r="AX48" s="42">
        <f>('CHUVA - Vetor de Impacto'!AZ49/'Contribuição - CHUVA'!$BA48)*100</f>
        <v>9.0755280240723479</v>
      </c>
      <c r="AY48" s="42">
        <f>('CHUVA - Vetor de Impacto'!BA49/'Contribuição - CHUVA'!$BA48)*100</f>
        <v>3.7814700100301435</v>
      </c>
      <c r="AZ48" s="42">
        <f>('CHUVA - Vetor de Impacto'!BB49/'Contribuição - CHUVA'!$BA48)*100</f>
        <v>7.191927868132808</v>
      </c>
      <c r="BA48" s="77">
        <f>SUM('CHUVA - Vetor de Impacto'!AH49:BB49)</f>
        <v>11.018642632666156</v>
      </c>
      <c r="BB48" s="77">
        <f t="shared" si="1"/>
        <v>100</v>
      </c>
      <c r="BC48" s="42">
        <f>('CHUVA - Vetor de Impacto'!BC49/'Contribuição - CHUVA'!$BI48)*100</f>
        <v>7.9814101029151345</v>
      </c>
      <c r="BD48" s="42">
        <f>('CHUVA - Vetor de Impacto'!BD49/'Contribuição - CHUVA'!$BI48)*100</f>
        <v>21.988406790796436</v>
      </c>
      <c r="BE48" s="42">
        <f>('CHUVA - Vetor de Impacto'!BE49/'Contribuição - CHUVA'!$BI48)*100</f>
        <v>21.05274142058969</v>
      </c>
      <c r="BF48" s="42">
        <f>('CHUVA - Vetor de Impacto'!BF49/'Contribuição - CHUVA'!$BI48)*100</f>
        <v>15.520586531275704</v>
      </c>
      <c r="BG48" s="42">
        <f>('CHUVA - Vetor de Impacto'!BG49/'Contribuição - CHUVA'!$BI48)*100</f>
        <v>14.692270521274073</v>
      </c>
      <c r="BH48" s="42">
        <f>('CHUVA - Vetor de Impacto'!BH49/'Contribuição - CHUVA'!$BI48)*100</f>
        <v>18.764584633148953</v>
      </c>
      <c r="BI48" s="77">
        <f>SUM('CHUVA - Vetor de Impacto'!BC49:BH49)</f>
        <v>3.3307425249152263</v>
      </c>
      <c r="BJ48" s="77">
        <f t="shared" si="2"/>
        <v>99.999999999999986</v>
      </c>
      <c r="BL48" s="42">
        <f>('CHUVA - Vetor de Impacto'!AH49/'Contribuição - CHUVA'!$BY48)*100</f>
        <v>6.8190967770401043</v>
      </c>
      <c r="BM48" s="42">
        <f>('CHUVA - Vetor de Impacto'!AI49/'Contribuição - CHUVA'!$BY48)*100</f>
        <v>6.4259949877698705</v>
      </c>
      <c r="BN48" s="42">
        <f>('CHUVA - Vetor de Impacto'!AJ49/'Contribuição - CHUVA'!$BY48)*100</f>
        <v>7.9465003681273529</v>
      </c>
      <c r="BO48" s="42">
        <f>('CHUVA - Vetor de Impacto'!AK49/'Contribuição - CHUVA'!$BY48)*100</f>
        <v>8.0152617701787534</v>
      </c>
      <c r="BP48" s="42">
        <f>('CHUVA - Vetor de Impacto'!AL49/'Contribuição - CHUVA'!$BY48)*100</f>
        <v>2.3601249325873823</v>
      </c>
      <c r="BQ48" s="42">
        <f>('CHUVA - Vetor de Impacto'!AM49/'Contribuição - CHUVA'!$BY48)*100</f>
        <v>10.970053900208928</v>
      </c>
      <c r="BR48" s="42">
        <f>('CHUVA - Vetor de Impacto'!AN49/'Contribuição - CHUVA'!$BY48)*100</f>
        <v>5.1687622062187106</v>
      </c>
      <c r="BS48" s="42">
        <f>('CHUVA - Vetor de Impacto'!AO49/'Contribuição - CHUVA'!$BY48)*100</f>
        <v>4.7927813216493975</v>
      </c>
      <c r="BT48" s="42">
        <f>('CHUVA - Vetor de Impacto'!AP49/'Contribuição - CHUVA'!$BY48)*100</f>
        <v>8.1810835279243008</v>
      </c>
      <c r="BU48" s="42">
        <f>('CHUVA - Vetor de Impacto'!AQ49/'Contribuição - CHUVA'!$BY48)*100</f>
        <v>9.9393677593686913</v>
      </c>
      <c r="BV48" s="42">
        <f>('CHUVA - Vetor de Impacto'!AR49/'Contribuição - CHUVA'!$BY48)*100</f>
        <v>9.2565326695291557</v>
      </c>
      <c r="BW48" s="42">
        <f>('CHUVA - Vetor de Impacto'!AS49/'Contribuição - CHUVA'!$BY48)*100</f>
        <v>10.377714439102428</v>
      </c>
      <c r="BX48" s="42">
        <f>('CHUVA - Vetor de Impacto'!AT49/'Contribuição - CHUVA'!$BY48)*100</f>
        <v>9.7467253402949101</v>
      </c>
      <c r="BY48" s="77">
        <f>SUM('CHUVA - Vetor de Impacto'!AH49:AT49)</f>
        <v>7.771191681470337</v>
      </c>
      <c r="BZ48" s="77">
        <f t="shared" si="3"/>
        <v>99.999999999999986</v>
      </c>
      <c r="CA48" s="42">
        <f>('SECA - Vetor de Impacto'!AU49/'Contribuição - CHUVA'!$CI48)*100</f>
        <v>1.1803551436660693</v>
      </c>
      <c r="CB48" s="42">
        <f>('SECA - Vetor de Impacto'!AV49/'Contribuição - CHUVA'!$CI48)*100</f>
        <v>0</v>
      </c>
      <c r="CC48" s="42">
        <f>('SECA - Vetor de Impacto'!AW49/'Contribuição - CHUVA'!$CI48)*100</f>
        <v>0</v>
      </c>
      <c r="CD48" s="42">
        <f>('SECA - Vetor de Impacto'!AX49/'Contribuição - CHUVA'!$CI48)*100</f>
        <v>0</v>
      </c>
      <c r="CE48" s="42">
        <f>('SECA - Vetor de Impacto'!AY49/'Contribuição - CHUVA'!$CI48)*100</f>
        <v>30.793382718583228</v>
      </c>
      <c r="CF48" s="42">
        <f>('SECA - Vetor de Impacto'!AZ49/'Contribuição - CHUVA'!$CI48)*100</f>
        <v>30.793382718583228</v>
      </c>
      <c r="CG48" s="42">
        <f>('SECA - Vetor de Impacto'!BA49/'Contribuição - CHUVA'!$CI48)*100</f>
        <v>12.830576132743007</v>
      </c>
      <c r="CH48" s="42">
        <f>('SECA - Vetor de Impacto'!BB49/'Contribuição - CHUVA'!$CI48)*100</f>
        <v>24.402303286424463</v>
      </c>
      <c r="CI48" s="77">
        <f>SUM('CHUVA - Vetor de Impacto'!AU49:BB49)</f>
        <v>3.2474509511958187</v>
      </c>
      <c r="CJ48" s="77">
        <f t="shared" si="4"/>
        <v>100</v>
      </c>
    </row>
    <row r="49" spans="1:88" x14ac:dyDescent="0.25">
      <c r="A49" s="34" t="s">
        <v>963</v>
      </c>
      <c r="B49" s="34" t="s">
        <v>964</v>
      </c>
      <c r="C49" s="78">
        <v>2.0718005069288403</v>
      </c>
      <c r="D49" s="78">
        <v>3.2471164109607504</v>
      </c>
      <c r="E49" s="78">
        <v>3.8747181420431542</v>
      </c>
      <c r="F49" s="78">
        <v>3.6130917147908512</v>
      </c>
      <c r="G49" s="78">
        <v>0.93873258191584108</v>
      </c>
      <c r="H49" s="78">
        <v>5.311649554029116</v>
      </c>
      <c r="I49" s="78">
        <v>1.9748074390773354</v>
      </c>
      <c r="J49" s="78">
        <v>1.1982325476584659</v>
      </c>
      <c r="K49" s="78">
        <v>4.4452606075163787</v>
      </c>
      <c r="L49" s="78">
        <v>5.0367738817912144</v>
      </c>
      <c r="M49" s="78">
        <v>3.2462987882144456</v>
      </c>
      <c r="N49" s="78">
        <v>4.7394058042811142</v>
      </c>
      <c r="O49" s="78">
        <v>5.2964470771987289</v>
      </c>
      <c r="P49" s="78">
        <v>0.21696259762275957</v>
      </c>
      <c r="Q49" s="78">
        <v>6.0139320028559062</v>
      </c>
      <c r="R49" s="78">
        <v>6.0139320028559062</v>
      </c>
      <c r="S49" s="78">
        <v>4.0092880019039381</v>
      </c>
      <c r="T49" s="78">
        <v>6.0139320028559062</v>
      </c>
      <c r="U49" s="78">
        <v>6.0139320028559062</v>
      </c>
      <c r="V49" s="78">
        <v>3.7587075017849414</v>
      </c>
      <c r="W49" s="78">
        <v>2.0748875912818194</v>
      </c>
      <c r="X49" s="78">
        <v>3.3507375966325257</v>
      </c>
      <c r="Y49" s="78">
        <v>3.5826468148524633</v>
      </c>
      <c r="Z49" s="78">
        <v>3.8378317890496794</v>
      </c>
      <c r="AA49" s="78">
        <v>3.1319442857240398</v>
      </c>
      <c r="AB49" s="78">
        <v>4.6064160021875029</v>
      </c>
      <c r="AC49" s="78">
        <v>2.3805147511304625</v>
      </c>
      <c r="AD49" s="74">
        <f t="shared" si="5"/>
        <v>100.00000000000001</v>
      </c>
      <c r="AF49" s="42">
        <f>('CHUVA - Vetor de Impacto'!AH50/'Contribuição - CHUVA'!$BA49)*100</f>
        <v>3.0161218910965584</v>
      </c>
      <c r="AG49" s="42">
        <f>('CHUVA - Vetor de Impacto'!AI50/'Contribuição - CHUVA'!$BA49)*100</f>
        <v>5.3586951323160275</v>
      </c>
      <c r="AH49" s="42">
        <f>('CHUVA - Vetor de Impacto'!AJ50/'Contribuição - CHUVA'!$BA49)*100</f>
        <v>5.8044646754372273</v>
      </c>
      <c r="AI49" s="42">
        <f>('CHUVA - Vetor de Impacto'!AK50/'Contribuição - CHUVA'!$BA49)*100</f>
        <v>6.4252600460279821</v>
      </c>
      <c r="AJ49" s="42">
        <f>('CHUVA - Vetor de Impacto'!AL50/'Contribuição - CHUVA'!$BA49)*100</f>
        <v>2.245339380775222</v>
      </c>
      <c r="AK49" s="42">
        <f>('CHUVA - Vetor de Impacto'!AM50/'Contribuição - CHUVA'!$BA49)*100</f>
        <v>4.6016249202570627</v>
      </c>
      <c r="AL49" s="42">
        <f>('CHUVA - Vetor de Impacto'!AN50/'Contribuição - CHUVA'!$BA49)*100</f>
        <v>0</v>
      </c>
      <c r="AM49" s="42">
        <f>('CHUVA - Vetor de Impacto'!AO50/'Contribuição - CHUVA'!$BA49)*100</f>
        <v>0.1495422920129989</v>
      </c>
      <c r="AN49" s="42">
        <f>('CHUVA - Vetor de Impacto'!AP50/'Contribuição - CHUVA'!$BA49)*100</f>
        <v>6.9554292024141473</v>
      </c>
      <c r="AO49" s="42">
        <f>('CHUVA - Vetor de Impacto'!AQ50/'Contribuição - CHUVA'!$BA49)*100</f>
        <v>5.8062992439787999</v>
      </c>
      <c r="AP49" s="42">
        <f>('CHUVA - Vetor de Impacto'!AR50/'Contribuição - CHUVA'!$BA49)*100</f>
        <v>0.62720970643250862</v>
      </c>
      <c r="AQ49" s="42">
        <f>('CHUVA - Vetor de Impacto'!AS50/'Contribuição - CHUVA'!$BA49)*100</f>
        <v>4.8822715054386965</v>
      </c>
      <c r="AR49" s="42">
        <f>('CHUVA - Vetor de Impacto'!AT50/'Contribuição - CHUVA'!$BA49)*100</f>
        <v>5.597064870510569</v>
      </c>
      <c r="AS49" s="42">
        <f>('CHUVA - Vetor de Impacto'!AU50/'Contribuição - CHUVA'!$BA49)*100</f>
        <v>2.5124134364887141</v>
      </c>
      <c r="AT49" s="42">
        <f>('CHUVA - Vetor de Impacto'!AV50/'Contribuição - CHUVA'!$BA49)*100</f>
        <v>8.3153385006174911</v>
      </c>
      <c r="AU49" s="42">
        <f>('CHUVA - Vetor de Impacto'!AW50/'Contribuição - CHUVA'!$BA49)*100</f>
        <v>8.3153385006174911</v>
      </c>
      <c r="AV49" s="42">
        <f>('CHUVA - Vetor de Impacto'!AX50/'Contribuição - CHUVA'!$BA49)*100</f>
        <v>8.3153385006174911</v>
      </c>
      <c r="AW49" s="42">
        <f>('CHUVA - Vetor de Impacto'!AY50/'Contribuição - CHUVA'!$BA49)*100</f>
        <v>0</v>
      </c>
      <c r="AX49" s="42">
        <f>('CHUVA - Vetor de Impacto'!AZ50/'Contribuição - CHUVA'!$BA49)*100</f>
        <v>8.3153385006174911</v>
      </c>
      <c r="AY49" s="42">
        <f>('CHUVA - Vetor de Impacto'!BA50/'Contribuição - CHUVA'!$BA49)*100</f>
        <v>5.5435590004116593</v>
      </c>
      <c r="AZ49" s="42">
        <f>('CHUVA - Vetor de Impacto'!BB50/'Contribuição - CHUVA'!$BA49)*100</f>
        <v>7.2133506939318863</v>
      </c>
      <c r="BA49" s="77">
        <f>SUM('CHUVA - Vetor de Impacto'!AH50:BB50)</f>
        <v>12.025968635260499</v>
      </c>
      <c r="BB49" s="77">
        <f t="shared" si="1"/>
        <v>100.00000000000001</v>
      </c>
      <c r="BC49" s="42">
        <f>('CHUVA - Vetor de Impacto'!BC50/'Contribuição - CHUVA'!$BI49)*100</f>
        <v>6.5782078295690134</v>
      </c>
      <c r="BD49" s="42">
        <f>('CHUVA - Vetor de Impacto'!BD50/'Contribuição - CHUVA'!$BI49)*100</f>
        <v>16.475989903468957</v>
      </c>
      <c r="BE49" s="42">
        <f>('CHUVA - Vetor de Impacto'!BE50/'Contribuição - CHUVA'!$BI49)*100</f>
        <v>13.452178289801701</v>
      </c>
      <c r="BF49" s="42">
        <f>('CHUVA - Vetor de Impacto'!BF50/'Contribuição - CHUVA'!$BI49)*100</f>
        <v>24.07607023348735</v>
      </c>
      <c r="BG49" s="42">
        <f>('CHUVA - Vetor de Impacto'!BG50/'Contribuição - CHUVA'!$BI49)*100</f>
        <v>28.323990714016524</v>
      </c>
      <c r="BH49" s="42">
        <f>('CHUVA - Vetor de Impacto'!BH50/'Contribuição - CHUVA'!$BI49)*100</f>
        <v>11.093563029656464</v>
      </c>
      <c r="BI49" s="77">
        <f>SUM('CHUVA - Vetor de Impacto'!BC50:BH50)</f>
        <v>3.0047454766537309</v>
      </c>
      <c r="BJ49" s="77">
        <f t="shared" si="2"/>
        <v>100.00000000000001</v>
      </c>
      <c r="BL49" s="42">
        <f>('CHUVA - Vetor de Impacto'!AH50/'Contribuição - CHUVA'!$BY49)*100</f>
        <v>5.8600380248019164</v>
      </c>
      <c r="BM49" s="42">
        <f>('CHUVA - Vetor de Impacto'!AI50/'Contribuição - CHUVA'!$BY49)*100</f>
        <v>10.411435072100522</v>
      </c>
      <c r="BN49" s="42">
        <f>('CHUVA - Vetor de Impacto'!AJ50/'Contribuição - CHUVA'!$BY49)*100</f>
        <v>11.277522905188425</v>
      </c>
      <c r="BO49" s="42">
        <f>('CHUVA - Vetor de Impacto'!AK50/'Contribuição - CHUVA'!$BY49)*100</f>
        <v>12.483669277462592</v>
      </c>
      <c r="BP49" s="42">
        <f>('CHUVA - Vetor de Impacto'!AL50/'Contribuição - CHUVA'!$BY49)*100</f>
        <v>4.3624809026349656</v>
      </c>
      <c r="BQ49" s="42">
        <f>('CHUVA - Vetor de Impacto'!AM50/'Contribuição - CHUVA'!$BY49)*100</f>
        <v>8.9405196415250554</v>
      </c>
      <c r="BR49" s="42">
        <f>('CHUVA - Vetor de Impacto'!AN50/'Contribuição - CHUVA'!$BY49)*100</f>
        <v>0</v>
      </c>
      <c r="BS49" s="42">
        <f>('CHUVA - Vetor de Impacto'!AO50/'Contribuição - CHUVA'!$BY49)*100</f>
        <v>0.29054645307905791</v>
      </c>
      <c r="BT49" s="42">
        <f>('CHUVA - Vetor de Impacto'!AP50/'Contribuição - CHUVA'!$BY49)*100</f>
        <v>13.513737533381306</v>
      </c>
      <c r="BU49" s="42">
        <f>('CHUVA - Vetor de Impacto'!AQ50/'Contribuição - CHUVA'!$BY49)*100</f>
        <v>11.281087297411583</v>
      </c>
      <c r="BV49" s="42">
        <f>('CHUVA - Vetor de Impacto'!AR50/'Contribuição - CHUVA'!$BY49)*100</f>
        <v>1.2186088168615332</v>
      </c>
      <c r="BW49" s="42">
        <f>('CHUVA - Vetor de Impacto'!AS50/'Contribuição - CHUVA'!$BY49)*100</f>
        <v>9.4857892692380332</v>
      </c>
      <c r="BX49" s="42">
        <f>('CHUVA - Vetor de Impacto'!AT50/'Contribuição - CHUVA'!$BY49)*100</f>
        <v>10.874564806315021</v>
      </c>
      <c r="BY49" s="77">
        <f>SUM('CHUVA - Vetor de Impacto'!AH50:AT50)</f>
        <v>6.1896846247300363</v>
      </c>
      <c r="BZ49" s="77">
        <f t="shared" si="3"/>
        <v>100.00000000000003</v>
      </c>
      <c r="CA49" s="42">
        <f>('SECA - Vetor de Impacto'!AU50/'Contribuição - CHUVA'!$CI49)*100</f>
        <v>5.1769593685818807</v>
      </c>
      <c r="CB49" s="42">
        <f>('SECA - Vetor de Impacto'!AV50/'Contribuição - CHUVA'!$CI49)*100</f>
        <v>17.134190149000464</v>
      </c>
      <c r="CC49" s="42">
        <f>('SECA - Vetor de Impacto'!AW50/'Contribuição - CHUVA'!$CI49)*100</f>
        <v>17.134190149000464</v>
      </c>
      <c r="CD49" s="42">
        <f>('SECA - Vetor de Impacto'!AX50/'Contribuição - CHUVA'!$CI49)*100</f>
        <v>17.134190149000464</v>
      </c>
      <c r="CE49" s="42">
        <f>('SECA - Vetor de Impacto'!AY50/'Contribuição - CHUVA'!$CI49)*100</f>
        <v>0</v>
      </c>
      <c r="CF49" s="42">
        <f>('SECA - Vetor de Impacto'!AZ50/'Contribuição - CHUVA'!$CI49)*100</f>
        <v>17.134190149000464</v>
      </c>
      <c r="CG49" s="42">
        <f>('SECA - Vetor de Impacto'!BA50/'Contribuição - CHUVA'!$CI49)*100</f>
        <v>11.422793432666975</v>
      </c>
      <c r="CH49" s="42">
        <f>('SECA - Vetor de Impacto'!BB50/'Contribuição - CHUVA'!$CI49)*100</f>
        <v>14.863486602749282</v>
      </c>
      <c r="CI49" s="77">
        <f>SUM('CHUVA - Vetor de Impacto'!AU50:BB50)</f>
        <v>5.8362840105304645</v>
      </c>
      <c r="CJ49" s="77">
        <f t="shared" si="4"/>
        <v>99.999999999999986</v>
      </c>
    </row>
    <row r="50" spans="1:88" x14ac:dyDescent="0.25">
      <c r="A50" s="34" t="s">
        <v>965</v>
      </c>
      <c r="B50" s="34" t="s">
        <v>966</v>
      </c>
      <c r="C50" s="78">
        <v>3.2173956536698141</v>
      </c>
      <c r="D50" s="78">
        <v>2.6928099217212158</v>
      </c>
      <c r="E50" s="78">
        <v>4.9759424725077377</v>
      </c>
      <c r="F50" s="78">
        <v>4.6859720703376722</v>
      </c>
      <c r="G50" s="78">
        <v>0.80568523908810208</v>
      </c>
      <c r="H50" s="78">
        <v>5.5694893842885413</v>
      </c>
      <c r="I50" s="78">
        <v>2.7483852010156267</v>
      </c>
      <c r="J50" s="78">
        <v>1.8297268526331159</v>
      </c>
      <c r="K50" s="78">
        <v>2.8277982324310917</v>
      </c>
      <c r="L50" s="78">
        <v>3.9100444308003746</v>
      </c>
      <c r="M50" s="78">
        <v>5.0774451518382202</v>
      </c>
      <c r="N50" s="78">
        <v>5.2848238511650001</v>
      </c>
      <c r="O50" s="78">
        <v>3.6175427469638657</v>
      </c>
      <c r="P50" s="78">
        <v>1.1111840684018122</v>
      </c>
      <c r="Q50" s="78">
        <v>5.8667873135262099</v>
      </c>
      <c r="R50" s="78">
        <v>5.8667873135262099</v>
      </c>
      <c r="S50" s="78">
        <v>5.8667873135262099</v>
      </c>
      <c r="T50" s="78">
        <v>5.8667873135262099</v>
      </c>
      <c r="U50" s="78">
        <v>5.8667873135262099</v>
      </c>
      <c r="V50" s="78">
        <v>3.1778431281600299</v>
      </c>
      <c r="W50" s="78">
        <v>2.9360292305787068</v>
      </c>
      <c r="X50" s="78">
        <v>1.0626481153287781</v>
      </c>
      <c r="Y50" s="78">
        <v>2.5623040790234892</v>
      </c>
      <c r="Z50" s="78">
        <v>3.2165361002695847</v>
      </c>
      <c r="AA50" s="78">
        <v>3.7913312384289282</v>
      </c>
      <c r="AB50" s="78">
        <v>3.1206315497479844</v>
      </c>
      <c r="AC50" s="78">
        <v>2.4444947139692546</v>
      </c>
      <c r="AD50" s="74">
        <f t="shared" si="5"/>
        <v>99.999999999999972</v>
      </c>
      <c r="AF50" s="42">
        <f>('CHUVA - Vetor de Impacto'!AH51/'Contribuição - CHUVA'!$BA50)*100</f>
        <v>7.7554866683799961</v>
      </c>
      <c r="AG50" s="42">
        <f>('CHUVA - Vetor de Impacto'!AI51/'Contribuição - CHUVA'!$BA50)*100</f>
        <v>0.57533339259605731</v>
      </c>
      <c r="AH50" s="42">
        <f>('CHUVA - Vetor de Impacto'!AJ51/'Contribuição - CHUVA'!$BA50)*100</f>
        <v>6.4567145638752192</v>
      </c>
      <c r="AI50" s="42">
        <f>('CHUVA - Vetor de Impacto'!AK51/'Contribuição - CHUVA'!$BA50)*100</f>
        <v>6.4785590464711742</v>
      </c>
      <c r="AJ50" s="42">
        <f>('CHUVA - Vetor de Impacto'!AL51/'Contribuição - CHUVA'!$BA50)*100</f>
        <v>0.3265378538332972</v>
      </c>
      <c r="AK50" s="42">
        <f>('CHUVA - Vetor de Impacto'!AM51/'Contribuição - CHUVA'!$BA50)*100</f>
        <v>6.2939157905017851</v>
      </c>
      <c r="AL50" s="42">
        <f>('CHUVA - Vetor de Impacto'!AN51/'Contribuição - CHUVA'!$BA50)*100</f>
        <v>2.6059507412011262</v>
      </c>
      <c r="AM50" s="42">
        <f>('CHUVA - Vetor de Impacto'!AO51/'Contribuição - CHUVA'!$BA50)*100</f>
        <v>4.8962077309001426</v>
      </c>
      <c r="AN50" s="42">
        <f>('CHUVA - Vetor de Impacto'!AP51/'Contribuição - CHUVA'!$BA50)*100</f>
        <v>7.2636452731719272</v>
      </c>
      <c r="AO50" s="42">
        <f>('CHUVA - Vetor de Impacto'!AQ51/'Contribuição - CHUVA'!$BA50)*100</f>
        <v>2.5082081968624146</v>
      </c>
      <c r="AP50" s="42">
        <f>('CHUVA - Vetor de Impacto'!AR51/'Contribuição - CHUVA'!$BA50)*100</f>
        <v>3.1281656155874811</v>
      </c>
      <c r="AQ50" s="42">
        <f>('CHUVA - Vetor de Impacto'!AS51/'Contribuição - CHUVA'!$BA50)*100</f>
        <v>3.6730064506543383</v>
      </c>
      <c r="AR50" s="42">
        <f>('CHUVA - Vetor de Impacto'!AT51/'Contribuição - CHUVA'!$BA50)*100</f>
        <v>2.6933034966864087</v>
      </c>
      <c r="AS50" s="42">
        <f>('CHUVA - Vetor de Impacto'!AU51/'Contribuição - CHUVA'!$BA50)*100</f>
        <v>2.007062356607618</v>
      </c>
      <c r="AT50" s="42">
        <f>('CHUVA - Vetor de Impacto'!AV51/'Contribuição - CHUVA'!$BA50)*100</f>
        <v>8.3974731618441574</v>
      </c>
      <c r="AU50" s="42">
        <f>('CHUVA - Vetor de Impacto'!AW51/'Contribuição - CHUVA'!$BA50)*100</f>
        <v>0</v>
      </c>
      <c r="AV50" s="42">
        <f>('CHUVA - Vetor de Impacto'!AX51/'Contribuição - CHUVA'!$BA50)*100</f>
        <v>8.3974731618441574</v>
      </c>
      <c r="AW50" s="42">
        <f>('CHUVA - Vetor de Impacto'!AY51/'Contribuição - CHUVA'!$BA50)*100</f>
        <v>8.3974731618441574</v>
      </c>
      <c r="AX50" s="42">
        <f>('CHUVA - Vetor de Impacto'!AZ51/'Contribuição - CHUVA'!$BA50)*100</f>
        <v>8.3974731618441574</v>
      </c>
      <c r="AY50" s="42">
        <f>('CHUVA - Vetor de Impacto'!BA51/'Contribuição - CHUVA'!$BA50)*100</f>
        <v>2.7991577206147209</v>
      </c>
      <c r="AZ50" s="42">
        <f>('CHUVA - Vetor de Impacto'!BB51/'Contribuição - CHUVA'!$BA50)*100</f>
        <v>6.9488524546796731</v>
      </c>
      <c r="BA50" s="77">
        <f>SUM('CHUVA - Vetor de Impacto'!AH51:BB51)</f>
        <v>11.908344102172652</v>
      </c>
      <c r="BB50" s="77">
        <f t="shared" si="1"/>
        <v>100.00000000000001</v>
      </c>
      <c r="BC50" s="42">
        <f>('CHUVA - Vetor de Impacto'!BC51/'Contribuição - CHUVA'!$BI50)*100</f>
        <v>13.345640920788677</v>
      </c>
      <c r="BD50" s="42">
        <f>('CHUVA - Vetor de Impacto'!BD51/'Contribuição - CHUVA'!$BI50)*100</f>
        <v>22.851262520029696</v>
      </c>
      <c r="BE50" s="42">
        <f>('CHUVA - Vetor de Impacto'!BE51/'Contribuição - CHUVA'!$BI50)*100</f>
        <v>20.95961394925278</v>
      </c>
      <c r="BF50" s="42">
        <f>('CHUVA - Vetor de Impacto'!BF51/'Contribuição - CHUVA'!$BI50)*100</f>
        <v>21.288745622950479</v>
      </c>
      <c r="BG50" s="42">
        <f>('CHUVA - Vetor de Impacto'!BG51/'Contribuição - CHUVA'!$BI50)*100</f>
        <v>6.3205619736252352</v>
      </c>
      <c r="BH50" s="42">
        <f>('CHUVA - Vetor de Impacto'!BH51/'Contribuição - CHUVA'!$BI50)*100</f>
        <v>15.234175013353129</v>
      </c>
      <c r="BI50" s="77">
        <f>SUM('CHUVA - Vetor de Impacto'!BC51:BH51)</f>
        <v>4.3761258229101143</v>
      </c>
      <c r="BJ50" s="77">
        <f t="shared" si="2"/>
        <v>100</v>
      </c>
      <c r="BL50" s="42">
        <f>('CHUVA - Vetor de Impacto'!AH51/'Contribuição - CHUVA'!$BY50)*100</f>
        <v>14.189885147488109</v>
      </c>
      <c r="BM50" s="42">
        <f>('CHUVA - Vetor de Impacto'!AI51/'Contribuição - CHUVA'!$BY50)*100</f>
        <v>1.0526631160025008</v>
      </c>
      <c r="BN50" s="42">
        <f>('CHUVA - Vetor de Impacto'!AJ51/'Contribuição - CHUVA'!$BY50)*100</f>
        <v>11.813576891963272</v>
      </c>
      <c r="BO50" s="42">
        <f>('CHUVA - Vetor de Impacto'!AK51/'Contribuição - CHUVA'!$BY50)*100</f>
        <v>11.853544815627778</v>
      </c>
      <c r="BP50" s="42">
        <f>('CHUVA - Vetor de Impacto'!AL51/'Contribuição - CHUVA'!$BY50)*100</f>
        <v>0.59745246692166953</v>
      </c>
      <c r="BQ50" s="42">
        <f>('CHUVA - Vetor de Impacto'!AM51/'Contribuição - CHUVA'!$BY50)*100</f>
        <v>11.515710878507342</v>
      </c>
      <c r="BR50" s="42">
        <f>('CHUVA - Vetor de Impacto'!AN51/'Contribuição - CHUVA'!$BY50)*100</f>
        <v>4.7679975865885504</v>
      </c>
      <c r="BS50" s="42">
        <f>('CHUVA - Vetor de Impacto'!AO51/'Contribuição - CHUVA'!$BY50)*100</f>
        <v>8.9583837005330089</v>
      </c>
      <c r="BT50" s="42">
        <f>('CHUVA - Vetor de Impacto'!AP51/'Contribuição - CHUVA'!$BY50)*100</f>
        <v>13.2899837992932</v>
      </c>
      <c r="BU50" s="42">
        <f>('CHUVA - Vetor de Impacto'!AQ51/'Contribuição - CHUVA'!$BY50)*100</f>
        <v>4.5891621972061714</v>
      </c>
      <c r="BV50" s="42">
        <f>('CHUVA - Vetor de Impacto'!AR51/'Contribuição - CHUVA'!$BY50)*100</f>
        <v>5.7234720018904826</v>
      </c>
      <c r="BW50" s="42">
        <f>('CHUVA - Vetor de Impacto'!AS51/'Contribuição - CHUVA'!$BY50)*100</f>
        <v>6.7203441781758633</v>
      </c>
      <c r="BX50" s="42">
        <f>('CHUVA - Vetor de Impacto'!AT51/'Contribuição - CHUVA'!$BY50)*100</f>
        <v>4.9278232198020602</v>
      </c>
      <c r="BY50" s="77">
        <f>SUM('CHUVA - Vetor de Impacto'!AH51:AT51)</f>
        <v>6.5085096156137814</v>
      </c>
      <c r="BZ50" s="77">
        <f t="shared" si="3"/>
        <v>100.00000000000001</v>
      </c>
      <c r="CA50" s="42">
        <f>('SECA - Vetor de Impacto'!AU51/'Contribuição - CHUVA'!$CI50)*100</f>
        <v>4.426207735902703</v>
      </c>
      <c r="CB50" s="42">
        <f>('SECA - Vetor de Impacto'!AV51/'Contribuição - CHUVA'!$CI50)*100</f>
        <v>18.519086140309934</v>
      </c>
      <c r="CC50" s="42">
        <f>('SECA - Vetor de Impacto'!AW51/'Contribuição - CHUVA'!$CI50)*100</f>
        <v>0</v>
      </c>
      <c r="CD50" s="42">
        <f>('SECA - Vetor de Impacto'!AX51/'Contribuição - CHUVA'!$CI50)*100</f>
        <v>18.519086140309934</v>
      </c>
      <c r="CE50" s="42">
        <f>('SECA - Vetor de Impacto'!AY51/'Contribuição - CHUVA'!$CI50)*100</f>
        <v>18.519086140309934</v>
      </c>
      <c r="CF50" s="42">
        <f>('SECA - Vetor de Impacto'!AZ51/'Contribuição - CHUVA'!$CI50)*100</f>
        <v>18.519086140309934</v>
      </c>
      <c r="CG50" s="42">
        <f>('SECA - Vetor de Impacto'!BA51/'Contribuição - CHUVA'!$CI50)*100</f>
        <v>6.1730287134366488</v>
      </c>
      <c r="CH50" s="42">
        <f>('SECA - Vetor de Impacto'!BB51/'Contribuição - CHUVA'!$CI50)*100</f>
        <v>15.324418989420904</v>
      </c>
      <c r="CI50" s="77">
        <f>SUM('CHUVA - Vetor de Impacto'!AU51:BB51)</f>
        <v>5.3998344865588708</v>
      </c>
      <c r="CJ50" s="77">
        <f t="shared" si="4"/>
        <v>100</v>
      </c>
    </row>
    <row r="51" spans="1:88" x14ac:dyDescent="0.25">
      <c r="A51" s="34" t="s">
        <v>967</v>
      </c>
      <c r="B51" s="34" t="s">
        <v>968</v>
      </c>
      <c r="C51" s="78">
        <v>2.9125759909741933</v>
      </c>
      <c r="D51" s="78">
        <v>4.1109006070635248</v>
      </c>
      <c r="E51" s="78">
        <v>2.5778222091726302</v>
      </c>
      <c r="F51" s="78">
        <v>2.4915993492209627</v>
      </c>
      <c r="G51" s="78">
        <v>1.4686339011926219</v>
      </c>
      <c r="H51" s="78">
        <v>5.524493141322778</v>
      </c>
      <c r="I51" s="78">
        <v>4.6968463316837061</v>
      </c>
      <c r="J51" s="78">
        <v>6.0955111472589891</v>
      </c>
      <c r="K51" s="78">
        <v>2.4001049855489471</v>
      </c>
      <c r="L51" s="78">
        <v>5.5965901454276095</v>
      </c>
      <c r="M51" s="78">
        <v>5.5156809617515981</v>
      </c>
      <c r="N51" s="78">
        <v>5.8538522798566097</v>
      </c>
      <c r="O51" s="78">
        <v>6.1457135075545466</v>
      </c>
      <c r="P51" s="78">
        <v>9.3984778728770091E-2</v>
      </c>
      <c r="Q51" s="78">
        <v>6.9470415610346512</v>
      </c>
      <c r="R51" s="78">
        <v>6.9470415610346512</v>
      </c>
      <c r="S51" s="78">
        <v>0</v>
      </c>
      <c r="T51" s="78">
        <v>0</v>
      </c>
      <c r="U51" s="78">
        <v>6.9470415610346512</v>
      </c>
      <c r="V51" s="78">
        <v>4.3419009756466576</v>
      </c>
      <c r="W51" s="78">
        <v>2.1346704527168447</v>
      </c>
      <c r="X51" s="78">
        <v>3.8132177163530394</v>
      </c>
      <c r="Y51" s="78">
        <v>2.2492586193418918</v>
      </c>
      <c r="Z51" s="78">
        <v>1.9330409905482031</v>
      </c>
      <c r="AA51" s="78">
        <v>2.1568960678868363</v>
      </c>
      <c r="AB51" s="78">
        <v>4.7299006373001884</v>
      </c>
      <c r="AC51" s="78">
        <v>2.3156805203448831</v>
      </c>
      <c r="AD51" s="74">
        <f t="shared" si="5"/>
        <v>99.999999999999986</v>
      </c>
      <c r="AF51" s="42">
        <f>('CHUVA - Vetor de Impacto'!AH52/'Contribuição - CHUVA'!$BA51)*100</f>
        <v>4.6706881239828899</v>
      </c>
      <c r="AG51" s="42">
        <f>('CHUVA - Vetor de Impacto'!AI52/'Contribuição - CHUVA'!$BA51)*100</f>
        <v>3.7627787502989016</v>
      </c>
      <c r="AH51" s="42">
        <f>('CHUVA - Vetor de Impacto'!AJ52/'Contribuição - CHUVA'!$BA51)*100</f>
        <v>4.7678136003788039</v>
      </c>
      <c r="AI51" s="42">
        <f>('CHUVA - Vetor de Impacto'!AK52/'Contribuição - CHUVA'!$BA51)*100</f>
        <v>5.1598529581628121</v>
      </c>
      <c r="AJ51" s="42">
        <f>('CHUVA - Vetor de Impacto'!AL52/'Contribuição - CHUVA'!$BA51)*100</f>
        <v>1.4960007224918943</v>
      </c>
      <c r="AK51" s="42">
        <f>('CHUVA - Vetor de Impacto'!AM52/'Contribuição - CHUVA'!$BA51)*100</f>
        <v>4.8926866475291888</v>
      </c>
      <c r="AL51" s="42">
        <f>('CHUVA - Vetor de Impacto'!AN52/'Contribuição - CHUVA'!$BA51)*100</f>
        <v>3.2270877612551883</v>
      </c>
      <c r="AM51" s="42">
        <f>('CHUVA - Vetor de Impacto'!AO52/'Contribuição - CHUVA'!$BA51)*100</f>
        <v>2.1411536334039152</v>
      </c>
      <c r="AN51" s="42">
        <f>('CHUVA - Vetor de Impacto'!AP52/'Contribuição - CHUVA'!$BA51)*100</f>
        <v>6.3969816603385059</v>
      </c>
      <c r="AO51" s="42">
        <f>('CHUVA - Vetor de Impacto'!AQ52/'Contribuição - CHUVA'!$BA51)*100</f>
        <v>4.2002216391348135</v>
      </c>
      <c r="AP51" s="42">
        <f>('CHUVA - Vetor de Impacto'!AR52/'Contribuição - CHUVA'!$BA51)*100</f>
        <v>4.6200341407095102</v>
      </c>
      <c r="AQ51" s="42">
        <f>('CHUVA - Vetor de Impacto'!AS52/'Contribuição - CHUVA'!$BA51)*100</f>
        <v>5.4914558011272225</v>
      </c>
      <c r="AR51" s="42">
        <f>('CHUVA - Vetor de Impacto'!AT52/'Contribuição - CHUVA'!$BA51)*100</f>
        <v>6.7561170550379339</v>
      </c>
      <c r="AS51" s="42">
        <f>('CHUVA - Vetor de Impacto'!AU52/'Contribuição - CHUVA'!$BA51)*100</f>
        <v>0.70596936563627355</v>
      </c>
      <c r="AT51" s="42">
        <f>('CHUVA - Vetor de Impacto'!AV52/'Contribuição - CHUVA'!$BA51)*100</f>
        <v>0</v>
      </c>
      <c r="AU51" s="42">
        <f>('CHUVA - Vetor de Impacto'!AW52/'Contribuição - CHUVA'!$BA51)*100</f>
        <v>7.8274353414921629</v>
      </c>
      <c r="AV51" s="42">
        <f>('CHUVA - Vetor de Impacto'!AX52/'Contribuição - CHUVA'!$BA51)*100</f>
        <v>7.8274353414921629</v>
      </c>
      <c r="AW51" s="42">
        <f>('CHUVA - Vetor de Impacto'!AY52/'Contribuição - CHUVA'!$BA51)*100</f>
        <v>7.8274353414921629</v>
      </c>
      <c r="AX51" s="42">
        <f>('CHUVA - Vetor de Impacto'!AZ52/'Contribuição - CHUVA'!$BA51)*100</f>
        <v>7.8274353414921629</v>
      </c>
      <c r="AY51" s="42">
        <f>('CHUVA - Vetor de Impacto'!BA52/'Contribuição - CHUVA'!$BA51)*100</f>
        <v>5.2182902276614413</v>
      </c>
      <c r="AZ51" s="42">
        <f>('CHUVA - Vetor de Impacto'!BB52/'Contribuição - CHUVA'!$BA51)*100</f>
        <v>5.183126546882054</v>
      </c>
      <c r="BA51" s="77">
        <f>SUM('CHUVA - Vetor de Impacto'!AH52:BB52)</f>
        <v>12.775576627240048</v>
      </c>
      <c r="BB51" s="77">
        <f t="shared" si="1"/>
        <v>99.999999999999986</v>
      </c>
      <c r="BC51" s="42">
        <f>('CHUVA - Vetor de Impacto'!BC52/'Contribuição - CHUVA'!$BI51)*100</f>
        <v>15.043195091087199</v>
      </c>
      <c r="BD51" s="42">
        <f>('CHUVA - Vetor de Impacto'!BD52/'Contribuição - CHUVA'!$BI51)*100</f>
        <v>21.00004162432781</v>
      </c>
      <c r="BE51" s="42">
        <f>('CHUVA - Vetor de Impacto'!BE52/'Contribuição - CHUVA'!$BI51)*100</f>
        <v>19.747380655174052</v>
      </c>
      <c r="BF51" s="42">
        <f>('CHUVA - Vetor de Impacto'!BF52/'Contribuição - CHUVA'!$BI51)*100</f>
        <v>18.988449283699424</v>
      </c>
      <c r="BG51" s="42">
        <f>('CHUVA - Vetor de Impacto'!BG52/'Contribuição - CHUVA'!$BI51)*100</f>
        <v>13.177846160313708</v>
      </c>
      <c r="BH51" s="42">
        <f>('CHUVA - Vetor de Impacto'!BH52/'Contribuição - CHUVA'!$BI51)*100</f>
        <v>12.043087185397805</v>
      </c>
      <c r="BI51" s="77">
        <f>SUM('CHUVA - Vetor de Impacto'!BC52:BH52)</f>
        <v>2.4218596293175678</v>
      </c>
      <c r="BJ51" s="77">
        <f t="shared" si="2"/>
        <v>100</v>
      </c>
      <c r="BL51" s="42">
        <f>('CHUVA - Vetor de Impacto'!AH52/'Contribuição - CHUVA'!$BY51)*100</f>
        <v>8.1112454479960228</v>
      </c>
      <c r="BM51" s="42">
        <f>('CHUVA - Vetor de Impacto'!AI52/'Contribuição - CHUVA'!$BY51)*100</f>
        <v>6.5345450606005686</v>
      </c>
      <c r="BN51" s="42">
        <f>('CHUVA - Vetor de Impacto'!AJ52/'Contribuição - CHUVA'!$BY51)*100</f>
        <v>8.2799162214213737</v>
      </c>
      <c r="BO51" s="42">
        <f>('CHUVA - Vetor de Impacto'!AK52/'Contribuição - CHUVA'!$BY51)*100</f>
        <v>8.9607425518998838</v>
      </c>
      <c r="BP51" s="42">
        <f>('CHUVA - Vetor de Impacto'!AL52/'Contribuição - CHUVA'!$BY51)*100</f>
        <v>2.5979959972501026</v>
      </c>
      <c r="BQ51" s="42">
        <f>('CHUVA - Vetor de Impacto'!AM52/'Contribuição - CHUVA'!$BY51)*100</f>
        <v>8.4967741893244497</v>
      </c>
      <c r="BR51" s="42">
        <f>('CHUVA - Vetor de Impacto'!AN52/'Contribuição - CHUVA'!$BY51)*100</f>
        <v>5.6042493566116578</v>
      </c>
      <c r="BS51" s="42">
        <f>('CHUVA - Vetor de Impacto'!AO52/'Contribuição - CHUVA'!$BY51)*100</f>
        <v>3.7183862851450096</v>
      </c>
      <c r="BT51" s="42">
        <f>('CHUVA - Vetor de Impacto'!AP52/'Contribuição - CHUVA'!$BY51)*100</f>
        <v>11.109174279246915</v>
      </c>
      <c r="BU51" s="42">
        <f>('CHUVA - Vetor de Impacto'!AQ52/'Contribuição - CHUVA'!$BY51)*100</f>
        <v>7.2942204117783334</v>
      </c>
      <c r="BV51" s="42">
        <f>('CHUVA - Vetor de Impacto'!AR52/'Contribuição - CHUVA'!$BY51)*100</f>
        <v>8.0232783475725622</v>
      </c>
      <c r="BW51" s="42">
        <f>('CHUVA - Vetor de Impacto'!AS52/'Contribuição - CHUVA'!$BY51)*100</f>
        <v>9.5366131686354709</v>
      </c>
      <c r="BX51" s="42">
        <f>('CHUVA - Vetor de Impacto'!AT52/'Contribuição - CHUVA'!$BY51)*100</f>
        <v>11.732858682517652</v>
      </c>
      <c r="BY51" s="77">
        <f>SUM('CHUVA - Vetor de Impacto'!AH52:AT52)</f>
        <v>7.3565439996179407</v>
      </c>
      <c r="BZ51" s="77">
        <f t="shared" si="3"/>
        <v>100</v>
      </c>
      <c r="CA51" s="42">
        <f>('SECA - Vetor de Impacto'!AU52/'Contribuição - CHUVA'!$CI51)*100</f>
        <v>1.6643497736473132</v>
      </c>
      <c r="CB51" s="42">
        <f>('SECA - Vetor de Impacto'!AV52/'Contribuição - CHUVA'!$CI51)*100</f>
        <v>0</v>
      </c>
      <c r="CC51" s="42">
        <f>('SECA - Vetor de Impacto'!AW52/'Contribuição - CHUVA'!$CI51)*100</f>
        <v>18.453478115314535</v>
      </c>
      <c r="CD51" s="42">
        <f>('SECA - Vetor de Impacto'!AX52/'Contribuição - CHUVA'!$CI51)*100</f>
        <v>18.453478115314535</v>
      </c>
      <c r="CE51" s="42">
        <f>('SECA - Vetor de Impacto'!AY52/'Contribuição - CHUVA'!$CI51)*100</f>
        <v>18.453478115314535</v>
      </c>
      <c r="CF51" s="42">
        <f>('SECA - Vetor de Impacto'!AZ52/'Contribuição - CHUVA'!$CI51)*100</f>
        <v>18.453478115314535</v>
      </c>
      <c r="CG51" s="42">
        <f>('SECA - Vetor de Impacto'!BA52/'Contribuição - CHUVA'!$CI51)*100</f>
        <v>12.302318743543024</v>
      </c>
      <c r="CH51" s="42">
        <f>('SECA - Vetor de Impacto'!BB52/'Contribuição - CHUVA'!$CI51)*100</f>
        <v>12.219419021551499</v>
      </c>
      <c r="CI51" s="77">
        <f>SUM('CHUVA - Vetor de Impacto'!AU52:BB52)</f>
        <v>5.4190326276221077</v>
      </c>
      <c r="CJ51" s="77">
        <f t="shared" si="4"/>
        <v>99.999999999999986</v>
      </c>
    </row>
    <row r="52" spans="1:88" x14ac:dyDescent="0.25">
      <c r="A52" s="34" t="s">
        <v>969</v>
      </c>
      <c r="B52" s="34" t="s">
        <v>970</v>
      </c>
      <c r="C52" s="78">
        <v>4.8425464263714799</v>
      </c>
      <c r="D52" s="78">
        <v>1.4632115331721776</v>
      </c>
      <c r="E52" s="78">
        <v>3.6214640342217748</v>
      </c>
      <c r="F52" s="78">
        <v>3.9736905108358251</v>
      </c>
      <c r="G52" s="78">
        <v>1.6789989033906267</v>
      </c>
      <c r="H52" s="78">
        <v>6.0341886078771765</v>
      </c>
      <c r="I52" s="78">
        <v>1.5950821360944829</v>
      </c>
      <c r="J52" s="78">
        <v>3.3792585322427473</v>
      </c>
      <c r="K52" s="78">
        <v>5.2583579580694906</v>
      </c>
      <c r="L52" s="78">
        <v>4.2454397433942752</v>
      </c>
      <c r="M52" s="78">
        <v>1.86527343040119</v>
      </c>
      <c r="N52" s="78">
        <v>4.2086193015710442</v>
      </c>
      <c r="O52" s="78">
        <v>5.3260831828845596</v>
      </c>
      <c r="P52" s="78">
        <v>0.1514789884666313</v>
      </c>
      <c r="Q52" s="78">
        <v>6.3981839414237642</v>
      </c>
      <c r="R52" s="78">
        <v>6.3981839414237642</v>
      </c>
      <c r="S52" s="78">
        <v>2.1327279804745887</v>
      </c>
      <c r="T52" s="78">
        <v>6.3981839414237642</v>
      </c>
      <c r="U52" s="78">
        <v>6.3981839414237642</v>
      </c>
      <c r="V52" s="78">
        <v>4.2654559609491756</v>
      </c>
      <c r="W52" s="78">
        <v>3.7480825964135609</v>
      </c>
      <c r="X52" s="78">
        <v>3.8115902956828931</v>
      </c>
      <c r="Y52" s="78">
        <v>2.9631962699896564</v>
      </c>
      <c r="Z52" s="78">
        <v>3.1634028282738678</v>
      </c>
      <c r="AA52" s="78">
        <v>3.5906299460585389</v>
      </c>
      <c r="AB52" s="78">
        <v>1.0890525857742581</v>
      </c>
      <c r="AC52" s="78">
        <v>1.9994324816949258</v>
      </c>
      <c r="AD52" s="74">
        <f t="shared" si="5"/>
        <v>100.00000000000001</v>
      </c>
      <c r="AF52" s="42">
        <f>('CHUVA - Vetor de Impacto'!AH53/'Contribuição - CHUVA'!$BA52)*100</f>
        <v>3.9921700498312465</v>
      </c>
      <c r="AG52" s="42">
        <f>('CHUVA - Vetor de Impacto'!AI53/'Contribuição - CHUVA'!$BA52)*100</f>
        <v>4.0859458467641412</v>
      </c>
      <c r="AH52" s="42">
        <f>('CHUVA - Vetor de Impacto'!AJ53/'Contribuição - CHUVA'!$BA52)*100</f>
        <v>6.825773603209627</v>
      </c>
      <c r="AI52" s="42">
        <f>('CHUVA - Vetor de Impacto'!AK53/'Contribuição - CHUVA'!$BA52)*100</f>
        <v>6.8743787878182232</v>
      </c>
      <c r="AJ52" s="42">
        <f>('CHUVA - Vetor de Impacto'!AL53/'Contribuição - CHUVA'!$BA52)*100</f>
        <v>2.3948441764398263</v>
      </c>
      <c r="AK52" s="42">
        <f>('CHUVA - Vetor de Impacto'!AM53/'Contribuição - CHUVA'!$BA52)*100</f>
        <v>2.3426658482875178</v>
      </c>
      <c r="AL52" s="42">
        <f>('CHUVA - Vetor de Impacto'!AN53/'Contribuição - CHUVA'!$BA52)*100</f>
        <v>3.7744759021052019</v>
      </c>
      <c r="AM52" s="42">
        <f>('CHUVA - Vetor de Impacto'!AO53/'Contribuição - CHUVA'!$BA52)*100</f>
        <v>3.1813457953555244</v>
      </c>
      <c r="AN52" s="42">
        <f>('CHUVA - Vetor de Impacto'!AP53/'Contribuição - CHUVA'!$BA52)*100</f>
        <v>4.001515106870027</v>
      </c>
      <c r="AO52" s="42">
        <f>('CHUVA - Vetor de Impacto'!AQ53/'Contribuição - CHUVA'!$BA52)*100</f>
        <v>4.9006368601673849</v>
      </c>
      <c r="AP52" s="42">
        <f>('CHUVA - Vetor de Impacto'!AR53/'Contribuição - CHUVA'!$BA52)*100</f>
        <v>1.1353813721118189</v>
      </c>
      <c r="AQ52" s="42">
        <f>('CHUVA - Vetor de Impacto'!AS53/'Contribuição - CHUVA'!$BA52)*100</f>
        <v>2.1799583438722072</v>
      </c>
      <c r="AR52" s="42">
        <f>('CHUVA - Vetor de Impacto'!AT53/'Contribuição - CHUVA'!$BA52)*100</f>
        <v>3.6789597073798967</v>
      </c>
      <c r="AS52" s="42">
        <f>('CHUVA - Vetor de Impacto'!AU53/'Contribuição - CHUVA'!$BA52)*100</f>
        <v>1.3670459645636752</v>
      </c>
      <c r="AT52" s="42">
        <f>('CHUVA - Vetor de Impacto'!AV53/'Contribuição - CHUVA'!$BA52)*100</f>
        <v>7.578561066049855</v>
      </c>
      <c r="AU52" s="42">
        <f>('CHUVA - Vetor de Impacto'!AW53/'Contribuição - CHUVA'!$BA52)*100</f>
        <v>7.578561066049855</v>
      </c>
      <c r="AV52" s="42">
        <f>('CHUVA - Vetor de Impacto'!AX53/'Contribuição - CHUVA'!$BA52)*100</f>
        <v>7.578561066049855</v>
      </c>
      <c r="AW52" s="42">
        <f>('CHUVA - Vetor de Impacto'!AY53/'Contribuição - CHUVA'!$BA52)*100</f>
        <v>7.578561066049855</v>
      </c>
      <c r="AX52" s="42">
        <f>('CHUVA - Vetor de Impacto'!AZ53/'Contribuição - CHUVA'!$BA52)*100</f>
        <v>7.578561066049855</v>
      </c>
      <c r="AY52" s="42">
        <f>('CHUVA - Vetor de Impacto'!BA53/'Contribuição - CHUVA'!$BA52)*100</f>
        <v>4.7366006662811593</v>
      </c>
      <c r="AZ52" s="42">
        <f>('CHUVA - Vetor de Impacto'!BB53/'Contribuição - CHUVA'!$BA52)*100</f>
        <v>6.6354966386932501</v>
      </c>
      <c r="BA52" s="77">
        <f>SUM('CHUVA - Vetor de Impacto'!AH53:BB53)</f>
        <v>13.19511700551918</v>
      </c>
      <c r="BB52" s="77">
        <f t="shared" si="1"/>
        <v>100</v>
      </c>
      <c r="BC52" s="42">
        <f>('CHUVA - Vetor de Impacto'!BC53/'Contribuição - CHUVA'!$BI52)*100</f>
        <v>11.66791027788779</v>
      </c>
      <c r="BD52" s="42">
        <f>('CHUVA - Vetor de Impacto'!BD53/'Contribuição - CHUVA'!$BI52)*100</f>
        <v>24.593980656645623</v>
      </c>
      <c r="BE52" s="42">
        <f>('CHUVA - Vetor de Impacto'!BE53/'Contribuição - CHUVA'!$BI52)*100</f>
        <v>20.713733938406843</v>
      </c>
      <c r="BF52" s="42">
        <f>('CHUVA - Vetor de Impacto'!BF53/'Contribuição - CHUVA'!$BI52)*100</f>
        <v>21.610535272653948</v>
      </c>
      <c r="BG52" s="42">
        <f>('CHUVA - Vetor de Impacto'!BG53/'Contribuição - CHUVA'!$BI52)*100</f>
        <v>8.8083296434734457</v>
      </c>
      <c r="BH52" s="42">
        <f>('CHUVA - Vetor de Impacto'!BH53/'Contribuição - CHUVA'!$BI52)*100</f>
        <v>12.605510210932348</v>
      </c>
      <c r="BI52" s="77">
        <f>SUM('CHUVA - Vetor de Impacto'!BC53:BH53)</f>
        <v>3.1401611415144468</v>
      </c>
      <c r="BJ52" s="77">
        <f t="shared" si="2"/>
        <v>100</v>
      </c>
      <c r="BL52" s="42">
        <f>('CHUVA - Vetor de Impacto'!AH53/'Contribuição - CHUVA'!$BY52)*100</f>
        <v>8.0865457246182721</v>
      </c>
      <c r="BM52" s="42">
        <f>('CHUVA - Vetor de Impacto'!AI53/'Contribuição - CHUVA'!$BY52)*100</f>
        <v>8.2764981215088866</v>
      </c>
      <c r="BN52" s="42">
        <f>('CHUVA - Vetor de Impacto'!AJ53/'Contribuição - CHUVA'!$BY52)*100</f>
        <v>13.826297391961123</v>
      </c>
      <c r="BO52" s="42">
        <f>('CHUVA - Vetor de Impacto'!AK53/'Contribuição - CHUVA'!$BY52)*100</f>
        <v>13.924752127827784</v>
      </c>
      <c r="BP52" s="42">
        <f>('CHUVA - Vetor de Impacto'!AL53/'Contribuição - CHUVA'!$BY52)*100</f>
        <v>4.8510000061082232</v>
      </c>
      <c r="BQ52" s="42">
        <f>('CHUVA - Vetor de Impacto'!AM53/'Contribuição - CHUVA'!$BY52)*100</f>
        <v>4.7453075052450364</v>
      </c>
      <c r="BR52" s="42">
        <f>('CHUVA - Vetor de Impacto'!AN53/'Contribuição - CHUVA'!$BY52)*100</f>
        <v>7.6455841278939838</v>
      </c>
      <c r="BS52" s="42">
        <f>('CHUVA - Vetor de Impacto'!AO53/'Contribuição - CHUVA'!$BY52)*100</f>
        <v>6.4441388815719423</v>
      </c>
      <c r="BT52" s="42">
        <f>('CHUVA - Vetor de Impacto'!AP53/'Contribuição - CHUVA'!$BY52)*100</f>
        <v>8.1054750863688962</v>
      </c>
      <c r="BU52" s="42">
        <f>('CHUVA - Vetor de Impacto'!AQ53/'Contribuição - CHUVA'!$BY52)*100</f>
        <v>9.9267374773197492</v>
      </c>
      <c r="BV52" s="42">
        <f>('CHUVA - Vetor de Impacto'!AR53/'Contribuição - CHUVA'!$BY52)*100</f>
        <v>2.2998302341480068</v>
      </c>
      <c r="BW52" s="42">
        <f>('CHUVA - Vetor de Impacto'!AS53/'Contribuição - CHUVA'!$BY52)*100</f>
        <v>4.4157269368400014</v>
      </c>
      <c r="BX52" s="42">
        <f>('CHUVA - Vetor de Impacto'!AT53/'Contribuição - CHUVA'!$BY52)*100</f>
        <v>7.4521063785880965</v>
      </c>
      <c r="BY52" s="77">
        <f>SUM('CHUVA - Vetor de Impacto'!AH53:AT53)</f>
        <v>6.5141721456029078</v>
      </c>
      <c r="BZ52" s="77">
        <f t="shared" si="3"/>
        <v>100</v>
      </c>
      <c r="CA52" s="42">
        <f>('SECA - Vetor de Impacto'!AU53/'Contribuição - CHUVA'!$CI52)*100</f>
        <v>2.6999671203043851</v>
      </c>
      <c r="CB52" s="42">
        <f>('SECA - Vetor de Impacto'!AV53/'Contribuição - CHUVA'!$CI52)*100</f>
        <v>14.967942723187397</v>
      </c>
      <c r="CC52" s="42">
        <f>('SECA - Vetor de Impacto'!AW53/'Contribuição - CHUVA'!$CI52)*100</f>
        <v>14.967942723187397</v>
      </c>
      <c r="CD52" s="42">
        <f>('SECA - Vetor de Impacto'!AX53/'Contribuição - CHUVA'!$CI52)*100</f>
        <v>14.967942723187397</v>
      </c>
      <c r="CE52" s="42">
        <f>('SECA - Vetor de Impacto'!AY53/'Contribuição - CHUVA'!$CI52)*100</f>
        <v>14.967942723187397</v>
      </c>
      <c r="CF52" s="42">
        <f>('SECA - Vetor de Impacto'!AZ53/'Contribuição - CHUVA'!$CI52)*100</f>
        <v>14.967942723187397</v>
      </c>
      <c r="CG52" s="42">
        <f>('SECA - Vetor de Impacto'!BA53/'Contribuição - CHUVA'!$CI52)*100</f>
        <v>9.3549642019921233</v>
      </c>
      <c r="CH52" s="42">
        <f>('SECA - Vetor de Impacto'!BB53/'Contribuição - CHUVA'!$CI52)*100</f>
        <v>13.10535506176651</v>
      </c>
      <c r="CI52" s="77">
        <f>SUM('CHUVA - Vetor de Impacto'!AU53:BB53)</f>
        <v>6.6809448599162717</v>
      </c>
      <c r="CJ52" s="77">
        <f t="shared" si="4"/>
        <v>100</v>
      </c>
    </row>
    <row r="53" spans="1:88" x14ac:dyDescent="0.25">
      <c r="A53" s="34" t="s">
        <v>971</v>
      </c>
      <c r="B53" s="34" t="s">
        <v>972</v>
      </c>
      <c r="C53" s="78">
        <v>3.4978511722983114</v>
      </c>
      <c r="D53" s="78">
        <v>3.1117917048244981</v>
      </c>
      <c r="E53" s="78">
        <v>3.4184205003489287</v>
      </c>
      <c r="F53" s="78">
        <v>3.1522694236979318</v>
      </c>
      <c r="G53" s="78">
        <v>0.85575379525987716</v>
      </c>
      <c r="H53" s="78">
        <v>4.9817516847541707</v>
      </c>
      <c r="I53" s="78">
        <v>4.6915042583727562</v>
      </c>
      <c r="J53" s="78">
        <v>2.6550308903235309</v>
      </c>
      <c r="K53" s="78">
        <v>3.3426858144589686</v>
      </c>
      <c r="L53" s="78">
        <v>4.6405232540653039</v>
      </c>
      <c r="M53" s="78">
        <v>4.2365605125049566</v>
      </c>
      <c r="N53" s="78">
        <v>4.5491703137370196</v>
      </c>
      <c r="O53" s="78">
        <v>5.4223153018660293</v>
      </c>
      <c r="P53" s="78">
        <v>0.35733222958450428</v>
      </c>
      <c r="Q53" s="78">
        <v>6.3390737528289511</v>
      </c>
      <c r="R53" s="78">
        <v>6.3390737528289511</v>
      </c>
      <c r="S53" s="78">
        <v>0</v>
      </c>
      <c r="T53" s="78">
        <v>6.3390737528289511</v>
      </c>
      <c r="U53" s="78">
        <v>6.3390737528289511</v>
      </c>
      <c r="V53" s="78">
        <v>4.2260491685526329</v>
      </c>
      <c r="W53" s="78">
        <v>5.2797137186634684</v>
      </c>
      <c r="X53" s="78">
        <v>1.562939671840746</v>
      </c>
      <c r="Y53" s="78">
        <v>3.0739061466836639</v>
      </c>
      <c r="Z53" s="78">
        <v>3.8977360520628133</v>
      </c>
      <c r="AA53" s="78">
        <v>3.5598858922226557</v>
      </c>
      <c r="AB53" s="78">
        <v>1.753360825250561</v>
      </c>
      <c r="AC53" s="78">
        <v>2.3771526573108566</v>
      </c>
      <c r="AD53" s="74">
        <f t="shared" si="5"/>
        <v>100.00000000000001</v>
      </c>
      <c r="AF53" s="42">
        <f>('CHUVA - Vetor de Impacto'!AH54/'Contribuição - CHUVA'!$BA53)*100</f>
        <v>3.5009917213401764</v>
      </c>
      <c r="AG53" s="42">
        <f>('CHUVA - Vetor de Impacto'!AI54/'Contribuição - CHUVA'!$BA53)*100</f>
        <v>5.643586275245104</v>
      </c>
      <c r="AH53" s="42">
        <f>('CHUVA - Vetor de Impacto'!AJ54/'Contribuição - CHUVA'!$BA53)*100</f>
        <v>4.7484816690146365</v>
      </c>
      <c r="AI53" s="42">
        <f>('CHUVA - Vetor de Impacto'!AK54/'Contribuição - CHUVA'!$BA53)*100</f>
        <v>4.8215964853348732</v>
      </c>
      <c r="AJ53" s="42">
        <f>('CHUVA - Vetor de Impacto'!AL54/'Contribuição - CHUVA'!$BA53)*100</f>
        <v>1.2545038840997211</v>
      </c>
      <c r="AK53" s="42">
        <f>('CHUVA - Vetor de Impacto'!AM54/'Contribuição - CHUVA'!$BA53)*100</f>
        <v>7.1365271975966484</v>
      </c>
      <c r="AL53" s="42">
        <f>('CHUVA - Vetor de Impacto'!AN54/'Contribuição - CHUVA'!$BA53)*100</f>
        <v>6.7502942195816127</v>
      </c>
      <c r="AM53" s="42">
        <f>('CHUVA - Vetor de Impacto'!AO54/'Contribuição - CHUVA'!$BA53)*100</f>
        <v>5.8393078051292822</v>
      </c>
      <c r="AN53" s="42">
        <f>('CHUVA - Vetor de Impacto'!AP54/'Contribuição - CHUVA'!$BA53)*100</f>
        <v>3.1303902146961384</v>
      </c>
      <c r="AO53" s="42">
        <f>('CHUVA - Vetor de Impacto'!AQ54/'Contribuição - CHUVA'!$BA53)*100</f>
        <v>6.6348751693830739</v>
      </c>
      <c r="AP53" s="42">
        <f>('CHUVA - Vetor de Impacto'!AR54/'Contribuição - CHUVA'!$BA53)*100</f>
        <v>6.1078075541552348</v>
      </c>
      <c r="AQ53" s="42">
        <f>('CHUVA - Vetor de Impacto'!AS54/'Contribuição - CHUVA'!$BA53)*100</f>
        <v>6.1302667813019909</v>
      </c>
      <c r="AR53" s="42">
        <f>('CHUVA - Vetor de Impacto'!AT54/'Contribuição - CHUVA'!$BA53)*100</f>
        <v>6.8679186196179121</v>
      </c>
      <c r="AS53" s="42">
        <f>('CHUVA - Vetor de Impacto'!AU54/'Contribuição - CHUVA'!$BA53)*100</f>
        <v>0.5174083320804499</v>
      </c>
      <c r="AT53" s="42">
        <f>('CHUVA - Vetor de Impacto'!AV54/'Contribuição - CHUVA'!$BA53)*100</f>
        <v>0</v>
      </c>
      <c r="AU53" s="42">
        <f>('CHUVA - Vetor de Impacto'!AW54/'Contribuição - CHUVA'!$BA53)*100</f>
        <v>0</v>
      </c>
      <c r="AV53" s="42">
        <f>('CHUVA - Vetor de Impacto'!AX54/'Contribuição - CHUVA'!$BA53)*100</f>
        <v>5.8838614173763339</v>
      </c>
      <c r="AW53" s="42">
        <f>('CHUVA - Vetor de Impacto'!AY54/'Contribuição - CHUVA'!$BA53)*100</f>
        <v>8.8257921260644991</v>
      </c>
      <c r="AX53" s="42">
        <f>('CHUVA - Vetor de Impacto'!AZ54/'Contribuição - CHUVA'!$BA53)*100</f>
        <v>8.8257921260644991</v>
      </c>
      <c r="AY53" s="42">
        <f>('CHUVA - Vetor de Impacto'!BA54/'Contribuição - CHUVA'!$BA53)*100</f>
        <v>2.2064480315161266</v>
      </c>
      <c r="AZ53" s="42">
        <f>('CHUVA - Vetor de Impacto'!BB54/'Contribuição - CHUVA'!$BA53)*100</f>
        <v>5.1741503704016987</v>
      </c>
      <c r="BA53" s="77">
        <f>SUM('CHUVA - Vetor de Impacto'!AH54:BB54)</f>
        <v>11.330427747632767</v>
      </c>
      <c r="BB53" s="77">
        <f t="shared" si="1"/>
        <v>100.00000000000003</v>
      </c>
      <c r="BC53" s="42">
        <f>('CHUVA - Vetor de Impacto'!BC54/'Contribuição - CHUVA'!$BI53)*100</f>
        <v>16.216133956317787</v>
      </c>
      <c r="BD53" s="42">
        <f>('CHUVA - Vetor de Impacto'!BD54/'Contribuição - CHUVA'!$BI53)*100</f>
        <v>14.294800180160241</v>
      </c>
      <c r="BE53" s="42">
        <f>('CHUVA - Vetor de Impacto'!BE54/'Contribuição - CHUVA'!$BI53)*100</f>
        <v>10.706098635325368</v>
      </c>
      <c r="BF53" s="42">
        <f>('CHUVA - Vetor de Impacto'!BF54/'Contribuição - CHUVA'!$BI53)*100</f>
        <v>13.795102006855631</v>
      </c>
      <c r="BG53" s="42">
        <f>('CHUVA - Vetor de Impacto'!BG54/'Contribuição - CHUVA'!$BI53)*100</f>
        <v>21.514265178438041</v>
      </c>
      <c r="BH53" s="42">
        <f>('CHUVA - Vetor de Impacto'!BH54/'Contribuição - CHUVA'!$BI53)*100</f>
        <v>23.473600042902927</v>
      </c>
      <c r="BI53" s="77">
        <f>SUM('CHUVA - Vetor de Impacto'!BC54:BH54)</f>
        <v>3.4613352809751623</v>
      </c>
      <c r="BJ53" s="77">
        <f t="shared" si="2"/>
        <v>100</v>
      </c>
      <c r="BL53" s="42">
        <f>('CHUVA - Vetor de Impacto'!AH54/'Contribuição - CHUVA'!$BY53)*100</f>
        <v>5.1059763748686526</v>
      </c>
      <c r="BM53" s="42">
        <f>('CHUVA - Vetor de Impacto'!AI54/'Contribuição - CHUVA'!$BY53)*100</f>
        <v>8.2308158614850235</v>
      </c>
      <c r="BN53" s="42">
        <f>('CHUVA - Vetor de Impacto'!AJ54/'Contribuição - CHUVA'!$BY53)*100</f>
        <v>6.9253620540423322</v>
      </c>
      <c r="BO53" s="42">
        <f>('CHUVA - Vetor de Impacto'!AK54/'Contribuição - CHUVA'!$BY53)*100</f>
        <v>7.0319954180998403</v>
      </c>
      <c r="BP53" s="42">
        <f>('CHUVA - Vetor de Impacto'!AL54/'Contribuição - CHUVA'!$BY53)*100</f>
        <v>1.8296150645972196</v>
      </c>
      <c r="BQ53" s="42">
        <f>('CHUVA - Vetor de Impacto'!AM54/'Contribuição - CHUVA'!$BY53)*100</f>
        <v>10.408176359693671</v>
      </c>
      <c r="BR53" s="42">
        <f>('CHUVA - Vetor de Impacto'!AN54/'Contribuição - CHUVA'!$BY53)*100</f>
        <v>9.8448798374770963</v>
      </c>
      <c r="BS53" s="42">
        <f>('CHUVA - Vetor de Impacto'!AO54/'Contribuição - CHUVA'!$BY53)*100</f>
        <v>8.5162634109751476</v>
      </c>
      <c r="BT53" s="42">
        <f>('CHUVA - Vetor de Impacto'!AP54/'Contribuição - CHUVA'!$BY53)*100</f>
        <v>4.5654773711489804</v>
      </c>
      <c r="BU53" s="42">
        <f>('CHUVA - Vetor de Impacto'!AQ54/'Contribuição - CHUVA'!$BY53)*100</f>
        <v>9.6765484072908183</v>
      </c>
      <c r="BV53" s="42">
        <f>('CHUVA - Vetor de Impacto'!AR54/'Contribuição - CHUVA'!$BY53)*100</f>
        <v>8.9078534186944101</v>
      </c>
      <c r="BW53" s="42">
        <f>('CHUVA - Vetor de Impacto'!AS54/'Contribuição - CHUVA'!$BY53)*100</f>
        <v>8.9406087898397164</v>
      </c>
      <c r="BX53" s="42">
        <f>('CHUVA - Vetor de Impacto'!AT54/'Contribuição - CHUVA'!$BY53)*100</f>
        <v>10.016427631787089</v>
      </c>
      <c r="BY53" s="77">
        <f>SUM('CHUVA - Vetor de Impacto'!AH54:AT54)</f>
        <v>7.7688831344672566</v>
      </c>
      <c r="BZ53" s="77">
        <f t="shared" si="3"/>
        <v>100</v>
      </c>
      <c r="CA53" s="42">
        <f>('SECA - Vetor de Impacto'!AU54/'Contribuição - CHUVA'!$CI53)*100</f>
        <v>1.6460436016973401</v>
      </c>
      <c r="CB53" s="42">
        <f>('SECA - Vetor de Impacto'!AV54/'Contribuição - CHUVA'!$CI53)*100</f>
        <v>0</v>
      </c>
      <c r="CC53" s="42">
        <f>('SECA - Vetor de Impacto'!AW54/'Contribuição - CHUVA'!$CI53)*100</f>
        <v>0</v>
      </c>
      <c r="CD53" s="42">
        <f>('SECA - Vetor de Impacto'!AX54/'Contribuição - CHUVA'!$CI53)*100</f>
        <v>18.718470188532368</v>
      </c>
      <c r="CE53" s="42">
        <f>('SECA - Vetor de Impacto'!AY54/'Contribuição - CHUVA'!$CI53)*100</f>
        <v>28.077705282798547</v>
      </c>
      <c r="CF53" s="42">
        <f>('SECA - Vetor de Impacto'!AZ54/'Contribuição - CHUVA'!$CI53)*100</f>
        <v>28.077705282798547</v>
      </c>
      <c r="CG53" s="42">
        <f>('SECA - Vetor de Impacto'!BA54/'Contribuição - CHUVA'!$CI53)*100</f>
        <v>7.0194263206996412</v>
      </c>
      <c r="CH53" s="42">
        <f>('SECA - Vetor de Impacto'!BB54/'Contribuição - CHUVA'!$CI53)*100</f>
        <v>16.460649323473554</v>
      </c>
      <c r="CI53" s="77">
        <f>SUM('CHUVA - Vetor de Impacto'!AU54:BB54)</f>
        <v>3.5615446131655117</v>
      </c>
      <c r="CJ53" s="77">
        <f t="shared" si="4"/>
        <v>100</v>
      </c>
    </row>
    <row r="54" spans="1:88" x14ac:dyDescent="0.25">
      <c r="A54" s="34" t="s">
        <v>973</v>
      </c>
      <c r="B54" s="34" t="s">
        <v>974</v>
      </c>
      <c r="C54" s="78">
        <v>2.7378240802556899</v>
      </c>
      <c r="D54" s="78">
        <v>3.7707285230498346</v>
      </c>
      <c r="E54" s="78">
        <v>5.8713490875699126</v>
      </c>
      <c r="F54" s="78">
        <v>5.8645220197555146</v>
      </c>
      <c r="G54" s="78">
        <v>1.5666857809988421</v>
      </c>
      <c r="H54" s="78">
        <v>5.9341096990415112</v>
      </c>
      <c r="I54" s="78">
        <v>0</v>
      </c>
      <c r="J54" s="78">
        <v>0.36916089867663243</v>
      </c>
      <c r="K54" s="78">
        <v>4.6204924531155207</v>
      </c>
      <c r="L54" s="78">
        <v>4.7562480179734754</v>
      </c>
      <c r="M54" s="78">
        <v>1.2315144071757551</v>
      </c>
      <c r="N54" s="78">
        <v>2.8948179484120447</v>
      </c>
      <c r="O54" s="78">
        <v>3.4403024399314392</v>
      </c>
      <c r="P54" s="78">
        <v>1.5001705940850061</v>
      </c>
      <c r="Q54" s="78">
        <v>6.5549325958295732</v>
      </c>
      <c r="R54" s="78">
        <v>6.5549325958295732</v>
      </c>
      <c r="S54" s="78">
        <v>2.1849775319431917</v>
      </c>
      <c r="T54" s="78">
        <v>6.5549325958295732</v>
      </c>
      <c r="U54" s="78">
        <v>6.5549325958295732</v>
      </c>
      <c r="V54" s="78">
        <v>3.004344106421887</v>
      </c>
      <c r="W54" s="78">
        <v>4.113764975909219</v>
      </c>
      <c r="X54" s="78">
        <v>0.5913885468689194</v>
      </c>
      <c r="Y54" s="78">
        <v>3.8543819593391055</v>
      </c>
      <c r="Z54" s="78">
        <v>4.6091191365016675</v>
      </c>
      <c r="AA54" s="78">
        <v>5.4978069023439389</v>
      </c>
      <c r="AB54" s="78">
        <v>1.9525331136513631</v>
      </c>
      <c r="AC54" s="78">
        <v>3.414027393661236</v>
      </c>
      <c r="AD54" s="74">
        <f t="shared" si="5"/>
        <v>99.999999999999972</v>
      </c>
      <c r="AF54" s="42">
        <f>('CHUVA - Vetor de Impacto'!AH55/'Contribuição - CHUVA'!$BA54)*100</f>
        <v>1.7978341452878683</v>
      </c>
      <c r="AG54" s="42">
        <f>('CHUVA - Vetor de Impacto'!AI55/'Contribuição - CHUVA'!$BA54)*100</f>
        <v>5.94266428099343</v>
      </c>
      <c r="AH54" s="42">
        <f>('CHUVA - Vetor de Impacto'!AJ55/'Contribuição - CHUVA'!$BA54)*100</f>
        <v>2.2015406956147685</v>
      </c>
      <c r="AI54" s="42">
        <f>('CHUVA - Vetor de Impacto'!AK55/'Contribuição - CHUVA'!$BA54)*100</f>
        <v>1.8361485071764958</v>
      </c>
      <c r="AJ54" s="42">
        <f>('CHUVA - Vetor de Impacto'!AL55/'Contribuição - CHUVA'!$BA54)*100</f>
        <v>1.0272372904905047</v>
      </c>
      <c r="AK54" s="42">
        <f>('CHUVA - Vetor de Impacto'!AM55/'Contribuição - CHUVA'!$BA54)*100</f>
        <v>6.7598803601816719</v>
      </c>
      <c r="AL54" s="42">
        <f>('CHUVA - Vetor de Impacto'!AN55/'Contribuição - CHUVA'!$BA54)*100</f>
        <v>5.1270117168516949</v>
      </c>
      <c r="AM54" s="42">
        <f>('CHUVA - Vetor de Impacto'!AO55/'Contribuição - CHUVA'!$BA54)*100</f>
        <v>6.4958641437276183</v>
      </c>
      <c r="AN54" s="42">
        <f>('CHUVA - Vetor de Impacto'!AP55/'Contribuição - CHUVA'!$BA54)*100</f>
        <v>1.6657953156021099</v>
      </c>
      <c r="AO54" s="42">
        <f>('CHUVA - Vetor de Impacto'!AQ55/'Contribuição - CHUVA'!$BA54)*100</f>
        <v>6.8119752537928502</v>
      </c>
      <c r="AP54" s="42">
        <f>('CHUVA - Vetor de Impacto'!AR55/'Contribuição - CHUVA'!$BA54)*100</f>
        <v>5.6804516822983633</v>
      </c>
      <c r="AQ54" s="42">
        <f>('CHUVA - Vetor de Impacto'!AS55/'Contribuição - CHUVA'!$BA54)*100</f>
        <v>6.3723401900423982</v>
      </c>
      <c r="AR54" s="42">
        <f>('CHUVA - Vetor de Impacto'!AT55/'Contribuição - CHUVA'!$BA54)*100</f>
        <v>6.7877674674133539</v>
      </c>
      <c r="AS54" s="42">
        <f>('CHUVA - Vetor de Impacto'!AU55/'Contribuição - CHUVA'!$BA54)*100</f>
        <v>0.22228368286427766</v>
      </c>
      <c r="AT54" s="42">
        <f>('CHUVA - Vetor de Impacto'!AV55/'Contribuição - CHUVA'!$BA54)*100</f>
        <v>7.5832933346389266</v>
      </c>
      <c r="AU54" s="42">
        <f>('CHUVA - Vetor de Impacto'!AW55/'Contribuição - CHUVA'!$BA54)*100</f>
        <v>7.5832933346389266</v>
      </c>
      <c r="AV54" s="42">
        <f>('CHUVA - Vetor de Impacto'!AX55/'Contribuição - CHUVA'!$BA54)*100</f>
        <v>5.0555288897592847</v>
      </c>
      <c r="AW54" s="42">
        <f>('CHUVA - Vetor de Impacto'!AY55/'Contribuição - CHUVA'!$BA54)*100</f>
        <v>7.5832933346389266</v>
      </c>
      <c r="AX54" s="42">
        <f>('CHUVA - Vetor de Impacto'!AZ55/'Contribuição - CHUVA'!$BA54)*100</f>
        <v>7.5832933346389266</v>
      </c>
      <c r="AY54" s="42">
        <f>('CHUVA - Vetor de Impacto'!BA55/'Contribuição - CHUVA'!$BA54)*100</f>
        <v>2.8437350004895996</v>
      </c>
      <c r="AZ54" s="42">
        <f>('CHUVA - Vetor de Impacto'!BB55/'Contribuição - CHUVA'!$BA54)*100</f>
        <v>3.0387680388580076</v>
      </c>
      <c r="BA54" s="77">
        <f>SUM('CHUVA - Vetor de Impacto'!AH55:BB55)</f>
        <v>13.186882741726544</v>
      </c>
      <c r="BB54" s="77">
        <f t="shared" si="1"/>
        <v>100.00000000000001</v>
      </c>
      <c r="BC54" s="42">
        <f>('CHUVA - Vetor de Impacto'!BC55/'Contribuição - CHUVA'!$BI54)*100</f>
        <v>17.757977770987662</v>
      </c>
      <c r="BD54" s="42">
        <f>('CHUVA - Vetor de Impacto'!BD55/'Contribuição - CHUVA'!$BI54)*100</f>
        <v>11.069437189384921</v>
      </c>
      <c r="BE54" s="42">
        <f>('CHUVA - Vetor de Impacto'!BE55/'Contribuição - CHUVA'!$BI54)*100</f>
        <v>8.236562344397079</v>
      </c>
      <c r="BF54" s="42">
        <f>('CHUVA - Vetor de Impacto'!BF55/'Contribuição - CHUVA'!$BI54)*100</f>
        <v>9.2927167939175916</v>
      </c>
      <c r="BG54" s="42">
        <f>('CHUVA - Vetor de Impacto'!BG55/'Contribuição - CHUVA'!$BI54)*100</f>
        <v>31.634461676040893</v>
      </c>
      <c r="BH54" s="42">
        <f>('CHUVA - Vetor de Impacto'!BH55/'Contribuição - CHUVA'!$BI54)*100</f>
        <v>22.008844225271858</v>
      </c>
      <c r="BI54" s="77">
        <f>SUM('CHUVA - Vetor de Impacto'!BC55:BH55)</f>
        <v>2.5557907277752645</v>
      </c>
      <c r="BJ54" s="77">
        <f t="shared" si="2"/>
        <v>100.00000000000001</v>
      </c>
      <c r="BL54" s="42">
        <f>('CHUVA - Vetor de Impacto'!AH55/'Contribuição - CHUVA'!$BY54)*100</f>
        <v>3.0728787497986665</v>
      </c>
      <c r="BM54" s="42">
        <f>('CHUVA - Vetor de Impacto'!AI55/'Contribuição - CHUVA'!$BY54)*100</f>
        <v>10.157269976273771</v>
      </c>
      <c r="BN54" s="42">
        <f>('CHUVA - Vetor de Impacto'!AJ55/'Contribuição - CHUVA'!$BY54)*100</f>
        <v>3.7628986178190402</v>
      </c>
      <c r="BO54" s="42">
        <f>('CHUVA - Vetor de Impacto'!AK55/'Contribuição - CHUVA'!$BY54)*100</f>
        <v>3.1383660967645941</v>
      </c>
      <c r="BP54" s="42">
        <f>('CHUVA - Vetor de Impacto'!AL55/'Contribuição - CHUVA'!$BY54)*100</f>
        <v>1.7557657636119721</v>
      </c>
      <c r="BQ54" s="42">
        <f>('CHUVA - Vetor de Impacto'!AM55/'Contribuição - CHUVA'!$BY54)*100</f>
        <v>11.554065075706728</v>
      </c>
      <c r="BR54" s="42">
        <f>('CHUVA - Vetor de Impacto'!AN55/'Contribuição - CHUVA'!$BY54)*100</f>
        <v>8.7631472546983566</v>
      </c>
      <c r="BS54" s="42">
        <f>('CHUVA - Vetor de Impacto'!AO55/'Contribuição - CHUVA'!$BY54)*100</f>
        <v>11.10280552917386</v>
      </c>
      <c r="BT54" s="42">
        <f>('CHUVA - Vetor de Impacto'!AP55/'Contribuição - CHUVA'!$BY54)*100</f>
        <v>2.8471964670624654</v>
      </c>
      <c r="BU54" s="42">
        <f>('CHUVA - Vetor de Impacto'!AQ55/'Contribuição - CHUVA'!$BY54)*100</f>
        <v>11.643106265613142</v>
      </c>
      <c r="BV54" s="42">
        <f>('CHUVA - Vetor de Impacto'!AR55/'Contribuição - CHUVA'!$BY54)*100</f>
        <v>9.7090931939096006</v>
      </c>
      <c r="BW54" s="42">
        <f>('CHUVA - Vetor de Impacto'!AS55/'Contribuição - CHUVA'!$BY54)*100</f>
        <v>10.891676970199001</v>
      </c>
      <c r="BX54" s="42">
        <f>('CHUVA - Vetor de Impacto'!AT55/'Contribuição - CHUVA'!$BY54)*100</f>
        <v>11.601730039368807</v>
      </c>
      <c r="BY54" s="77">
        <f>SUM('CHUVA - Vetor de Impacto'!AH55:AT55)</f>
        <v>7.7151850083693052</v>
      </c>
      <c r="BZ54" s="77">
        <f t="shared" si="3"/>
        <v>100</v>
      </c>
      <c r="CA54" s="42">
        <f>('SECA - Vetor de Impacto'!AU55/'Contribuição - CHUVA'!$CI54)*100</f>
        <v>0.53570738081174341</v>
      </c>
      <c r="CB54" s="42">
        <f>('SECA - Vetor de Impacto'!AV55/'Contribuição - CHUVA'!$CI54)*100</f>
        <v>18.275863337692737</v>
      </c>
      <c r="CC54" s="42">
        <f>('SECA - Vetor de Impacto'!AW55/'Contribuição - CHUVA'!$CI54)*100</f>
        <v>18.275863337692737</v>
      </c>
      <c r="CD54" s="42">
        <f>('SECA - Vetor de Impacto'!AX55/'Contribuição - CHUVA'!$CI54)*100</f>
        <v>12.183908891795159</v>
      </c>
      <c r="CE54" s="42">
        <f>('SECA - Vetor de Impacto'!AY55/'Contribuição - CHUVA'!$CI54)*100</f>
        <v>18.275863337692737</v>
      </c>
      <c r="CF54" s="42">
        <f>('SECA - Vetor de Impacto'!AZ55/'Contribuição - CHUVA'!$CI54)*100</f>
        <v>18.275863337692737</v>
      </c>
      <c r="CG54" s="42">
        <f>('SECA - Vetor de Impacto'!BA55/'Contribuição - CHUVA'!$CI54)*100</f>
        <v>6.8534487516347804</v>
      </c>
      <c r="CH54" s="42">
        <f>('SECA - Vetor de Impacto'!BB55/'Contribuição - CHUVA'!$CI54)*100</f>
        <v>7.3234816249873882</v>
      </c>
      <c r="CI54" s="77">
        <f>SUM('CHUVA - Vetor de Impacto'!AU55:BB55)</f>
        <v>5.4716977333572387</v>
      </c>
      <c r="CJ54" s="77">
        <f t="shared" si="4"/>
        <v>100.00000000000004</v>
      </c>
    </row>
    <row r="55" spans="1:88" x14ac:dyDescent="0.25">
      <c r="A55" s="34" t="s">
        <v>975</v>
      </c>
      <c r="B55" s="34" t="s">
        <v>976</v>
      </c>
      <c r="C55" s="78">
        <v>2.7633365424899661</v>
      </c>
      <c r="D55" s="78">
        <v>4.9687441194112987</v>
      </c>
      <c r="E55" s="78">
        <v>3.5966231964342588</v>
      </c>
      <c r="F55" s="78">
        <v>3.4737372286181847</v>
      </c>
      <c r="G55" s="78">
        <v>1.3797461973294503</v>
      </c>
      <c r="H55" s="78">
        <v>6.1864959564110684</v>
      </c>
      <c r="I55" s="78">
        <v>2.3602898547931352</v>
      </c>
      <c r="J55" s="78">
        <v>2.8652421584925434</v>
      </c>
      <c r="K55" s="78">
        <v>3.5426903866115658</v>
      </c>
      <c r="L55" s="78">
        <v>5.2127377162954422</v>
      </c>
      <c r="M55" s="78">
        <v>5.3409891389256385</v>
      </c>
      <c r="N55" s="78">
        <v>6.761291873336809</v>
      </c>
      <c r="O55" s="78">
        <v>6.585318315838693</v>
      </c>
      <c r="P55" s="78">
        <v>0.22294487332840218</v>
      </c>
      <c r="Q55" s="78">
        <v>0</v>
      </c>
      <c r="R55" s="78">
        <v>0</v>
      </c>
      <c r="S55" s="78">
        <v>0</v>
      </c>
      <c r="T55" s="78">
        <v>7.6058501016265607</v>
      </c>
      <c r="U55" s="78">
        <v>7.6058501016265607</v>
      </c>
      <c r="V55" s="78">
        <v>5.7043875762199212</v>
      </c>
      <c r="W55" s="78">
        <v>4.421370184862881</v>
      </c>
      <c r="X55" s="78">
        <v>2.9386239029011669</v>
      </c>
      <c r="Y55" s="78">
        <v>3.5574920580872709</v>
      </c>
      <c r="Z55" s="78">
        <v>3.8699450719189636</v>
      </c>
      <c r="AA55" s="78">
        <v>3.2442497943540221</v>
      </c>
      <c r="AB55" s="78">
        <v>4.207491545580651</v>
      </c>
      <c r="AC55" s="78">
        <v>1.584552104505534</v>
      </c>
      <c r="AD55" s="74">
        <f t="shared" si="5"/>
        <v>99.999999999999972</v>
      </c>
      <c r="AF55" s="42">
        <f>('CHUVA - Vetor de Impacto'!AH56/'Contribuição - CHUVA'!$BA55)*100</f>
        <v>5.0676185330043015</v>
      </c>
      <c r="AG55" s="42">
        <f>('CHUVA - Vetor de Impacto'!AI56/'Contribuição - CHUVA'!$BA55)*100</f>
        <v>2.9279186926720375</v>
      </c>
      <c r="AH55" s="42">
        <f>('CHUVA - Vetor de Impacto'!AJ56/'Contribuição - CHUVA'!$BA55)*100</f>
        <v>6.4840514864030059</v>
      </c>
      <c r="AI55" s="42">
        <f>('CHUVA - Vetor de Impacto'!AK56/'Contribuição - CHUVA'!$BA55)*100</f>
        <v>6.5812054506660278</v>
      </c>
      <c r="AJ55" s="42">
        <f>('CHUVA - Vetor de Impacto'!AL56/'Contribuição - CHUVA'!$BA55)*100</f>
        <v>1.5542761384166446</v>
      </c>
      <c r="AK55" s="42">
        <f>('CHUVA - Vetor de Impacto'!AM56/'Contribuição - CHUVA'!$BA55)*100</f>
        <v>7.1632586165904639</v>
      </c>
      <c r="AL55" s="42">
        <f>('CHUVA - Vetor de Impacto'!AN56/'Contribuição - CHUVA'!$BA55)*100</f>
        <v>1.0374418663359573</v>
      </c>
      <c r="AM55" s="42">
        <f>('CHUVA - Vetor de Impacto'!AO56/'Contribuição - CHUVA'!$BA55)*100</f>
        <v>3.3260380635118136</v>
      </c>
      <c r="AN55" s="42">
        <f>('CHUVA - Vetor de Impacto'!AP56/'Contribuição - CHUVA'!$BA55)*100</f>
        <v>4.2595452647910363</v>
      </c>
      <c r="AO55" s="42">
        <f>('CHUVA - Vetor de Impacto'!AQ56/'Contribuição - CHUVA'!$BA55)*100</f>
        <v>7.3131455207507887</v>
      </c>
      <c r="AP55" s="42">
        <f>('CHUVA - Vetor de Impacto'!AR56/'Contribuição - CHUVA'!$BA55)*100</f>
        <v>5.2834276498787434</v>
      </c>
      <c r="AQ55" s="42">
        <f>('CHUVA - Vetor de Impacto'!AS56/'Contribuição - CHUVA'!$BA55)*100</f>
        <v>6.0205139235413982</v>
      </c>
      <c r="AR55" s="42">
        <f>('CHUVA - Vetor de Impacto'!AT56/'Contribuição - CHUVA'!$BA55)*100</f>
        <v>4.7178493702487003</v>
      </c>
      <c r="AS55" s="42">
        <f>('CHUVA - Vetor de Impacto'!AU56/'Contribuição - CHUVA'!$BA55)*100</f>
        <v>0.55419419471890496</v>
      </c>
      <c r="AT55" s="42">
        <f>('CHUVA - Vetor de Impacto'!AV56/'Contribuição - CHUVA'!$BA55)*100</f>
        <v>0</v>
      </c>
      <c r="AU55" s="42">
        <f>('CHUVA - Vetor de Impacto'!AW56/'Contribuição - CHUVA'!$BA55)*100</f>
        <v>7.6807851674321981</v>
      </c>
      <c r="AV55" s="42">
        <f>('CHUVA - Vetor de Impacto'!AX56/'Contribuição - CHUVA'!$BA55)*100</f>
        <v>5.1205234449547996</v>
      </c>
      <c r="AW55" s="42">
        <f>('CHUVA - Vetor de Impacto'!AY56/'Contribuição - CHUVA'!$BA55)*100</f>
        <v>7.6807851674321981</v>
      </c>
      <c r="AX55" s="42">
        <f>('CHUVA - Vetor de Impacto'!AZ56/'Contribuição - CHUVA'!$BA55)*100</f>
        <v>7.6807851674321981</v>
      </c>
      <c r="AY55" s="42">
        <f>('CHUVA - Vetor de Impacto'!BA56/'Contribuição - CHUVA'!$BA55)*100</f>
        <v>2.8802944377870765</v>
      </c>
      <c r="AZ55" s="42">
        <f>('CHUVA - Vetor de Impacto'!BB56/'Contribuição - CHUVA'!$BA55)*100</f>
        <v>6.666341843431721</v>
      </c>
      <c r="BA55" s="77">
        <f>SUM('CHUVA - Vetor de Impacto'!AH56:BB56)</f>
        <v>13.019502280055503</v>
      </c>
      <c r="BB55" s="77">
        <f t="shared" si="1"/>
        <v>100.00000000000001</v>
      </c>
      <c r="BC55" s="42">
        <f>('CHUVA - Vetor de Impacto'!BC56/'Contribuição - CHUVA'!$BI55)*100</f>
        <v>5.6527696534328413</v>
      </c>
      <c r="BD55" s="42">
        <f>('CHUVA - Vetor de Impacto'!BD56/'Contribuição - CHUVA'!$BI55)*100</f>
        <v>21.628043600898454</v>
      </c>
      <c r="BE55" s="42">
        <f>('CHUVA - Vetor de Impacto'!BE56/'Contribuição - CHUVA'!$BI55)*100</f>
        <v>21.057099889646565</v>
      </c>
      <c r="BF55" s="42">
        <f>('CHUVA - Vetor de Impacto'!BF56/'Contribuição - CHUVA'!$BI55)*100</f>
        <v>19.871921257469065</v>
      </c>
      <c r="BG55" s="42">
        <f>('CHUVA - Vetor de Impacto'!BG56/'Contribuição - CHUVA'!$BI55)*100</f>
        <v>17.463450078264856</v>
      </c>
      <c r="BH55" s="42">
        <f>('CHUVA - Vetor de Impacto'!BH56/'Contribuição - CHUVA'!$BI55)*100</f>
        <v>14.326715520288225</v>
      </c>
      <c r="BI55" s="77">
        <f>SUM('CHUVA - Vetor de Impacto'!BC56:BH56)</f>
        <v>4.5078952842943059</v>
      </c>
      <c r="BJ55" s="77">
        <f t="shared" si="2"/>
        <v>100</v>
      </c>
      <c r="BL55" s="42">
        <f>('CHUVA - Vetor de Impacto'!AH56/'Contribuição - CHUVA'!$BY55)*100</f>
        <v>8.2084920970418267</v>
      </c>
      <c r="BM55" s="42">
        <f>('CHUVA - Vetor de Impacto'!AI56/'Contribuição - CHUVA'!$BY55)*100</f>
        <v>4.7426216659862099</v>
      </c>
      <c r="BN55" s="42">
        <f>('CHUVA - Vetor de Impacto'!AJ56/'Contribuição - CHUVA'!$BY55)*100</f>
        <v>10.502820020156044</v>
      </c>
      <c r="BO55" s="42">
        <f>('CHUVA - Vetor de Impacto'!AK56/'Contribuição - CHUVA'!$BY55)*100</f>
        <v>10.660189313573738</v>
      </c>
      <c r="BP55" s="42">
        <f>('CHUVA - Vetor de Impacto'!AL56/'Contribuição - CHUVA'!$BY55)*100</f>
        <v>2.5176053240238798</v>
      </c>
      <c r="BQ55" s="42">
        <f>('CHUVA - Vetor de Impacto'!AM56/'Contribuição - CHUVA'!$BY55)*100</f>
        <v>11.602994850618852</v>
      </c>
      <c r="BR55" s="42">
        <f>('CHUVA - Vetor de Impacto'!AN56/'Contribuição - CHUVA'!$BY55)*100</f>
        <v>1.6804408827336248</v>
      </c>
      <c r="BS55" s="42">
        <f>('CHUVA - Vetor de Impacto'!AO56/'Contribuição - CHUVA'!$BY55)*100</f>
        <v>5.387492563022767</v>
      </c>
      <c r="BT55" s="42">
        <f>('CHUVA - Vetor de Impacto'!AP56/'Contribuição - CHUVA'!$BY55)*100</f>
        <v>6.8995808219015116</v>
      </c>
      <c r="BU55" s="42">
        <f>('CHUVA - Vetor de Impacto'!AQ56/'Contribuição - CHUVA'!$BY55)*100</f>
        <v>11.845780581280527</v>
      </c>
      <c r="BV55" s="42">
        <f>('CHUVA - Vetor de Impacto'!AR56/'Contribuição - CHUVA'!$BY55)*100</f>
        <v>8.5580581543123664</v>
      </c>
      <c r="BW55" s="42">
        <f>('CHUVA - Vetor de Impacto'!AS56/'Contribuição - CHUVA'!$BY55)*100</f>
        <v>9.7519852056074043</v>
      </c>
      <c r="BX55" s="42">
        <f>('CHUVA - Vetor de Impacto'!AT56/'Contribuição - CHUVA'!$BY55)*100</f>
        <v>7.6419385197412479</v>
      </c>
      <c r="BY55" s="77">
        <f>SUM('CHUVA - Vetor de Impacto'!AH56:AT56)</f>
        <v>8.0377577592695886</v>
      </c>
      <c r="BZ55" s="77">
        <f t="shared" si="3"/>
        <v>100</v>
      </c>
      <c r="CA55" s="42">
        <f>('SECA - Vetor de Impacto'!AU56/'Contribuição - CHUVA'!$CI55)*100</f>
        <v>1.4483545977982069</v>
      </c>
      <c r="CB55" s="42">
        <f>('SECA - Vetor de Impacto'!AV56/'Contribuição - CHUVA'!$CI55)*100</f>
        <v>0</v>
      </c>
      <c r="CC55" s="42">
        <f>('SECA - Vetor de Impacto'!AW56/'Contribuição - CHUVA'!$CI55)*100</f>
        <v>20.073289503859197</v>
      </c>
      <c r="CD55" s="42">
        <f>('SECA - Vetor de Impacto'!AX56/'Contribuição - CHUVA'!$CI55)*100</f>
        <v>13.382193002572798</v>
      </c>
      <c r="CE55" s="42">
        <f>('SECA - Vetor de Impacto'!AY56/'Contribuição - CHUVA'!$CI55)*100</f>
        <v>20.073289503859197</v>
      </c>
      <c r="CF55" s="42">
        <f>('SECA - Vetor de Impacto'!AZ56/'Contribuição - CHUVA'!$CI55)*100</f>
        <v>20.073289503859197</v>
      </c>
      <c r="CG55" s="42">
        <f>('SECA - Vetor de Impacto'!BA56/'Contribuição - CHUVA'!$CI55)*100</f>
        <v>7.5274835639472046</v>
      </c>
      <c r="CH55" s="42">
        <f>('SECA - Vetor de Impacto'!BB56/'Contribuição - CHUVA'!$CI55)*100</f>
        <v>17.422100324104211</v>
      </c>
      <c r="CI55" s="77">
        <f>SUM('CHUVA - Vetor de Impacto'!AU56:BB56)</f>
        <v>4.9817445207859166</v>
      </c>
      <c r="CJ55" s="77">
        <f t="shared" si="4"/>
        <v>100.00000000000001</v>
      </c>
    </row>
    <row r="56" spans="1:88" x14ac:dyDescent="0.25">
      <c r="A56" s="34" t="s">
        <v>977</v>
      </c>
      <c r="B56" s="34" t="s">
        <v>978</v>
      </c>
      <c r="C56" s="78">
        <v>4.0944683198345464</v>
      </c>
      <c r="D56" s="78">
        <v>1.6429775159017026</v>
      </c>
      <c r="E56" s="78">
        <v>3.7271396672053689</v>
      </c>
      <c r="F56" s="78">
        <v>3.6627614014141274</v>
      </c>
      <c r="G56" s="78">
        <v>0.85776960974233085</v>
      </c>
      <c r="H56" s="78">
        <v>5.3981755123013597</v>
      </c>
      <c r="I56" s="78">
        <v>4.9471535079866422</v>
      </c>
      <c r="J56" s="78">
        <v>3.707303857465746</v>
      </c>
      <c r="K56" s="78">
        <v>4.5665260030294137</v>
      </c>
      <c r="L56" s="78">
        <v>4.6291610543828812</v>
      </c>
      <c r="M56" s="78">
        <v>3.7824687384065077</v>
      </c>
      <c r="N56" s="78">
        <v>5.4205545211125061</v>
      </c>
      <c r="O56" s="78">
        <v>4.6623401458061666</v>
      </c>
      <c r="P56" s="78">
        <v>0.83531488877474569</v>
      </c>
      <c r="Q56" s="78">
        <v>0</v>
      </c>
      <c r="R56" s="78">
        <v>6.3326863790017143</v>
      </c>
      <c r="S56" s="78">
        <v>4.2217909193344765</v>
      </c>
      <c r="T56" s="78">
        <v>6.3326863790017143</v>
      </c>
      <c r="U56" s="78">
        <v>6.3326863790017143</v>
      </c>
      <c r="V56" s="78">
        <v>2.9024812570424516</v>
      </c>
      <c r="W56" s="78">
        <v>3.4138471045831356</v>
      </c>
      <c r="X56" s="78">
        <v>2.1152568139227457</v>
      </c>
      <c r="Y56" s="78">
        <v>3.4400941431053833</v>
      </c>
      <c r="Z56" s="78">
        <v>3.5590004613435666</v>
      </c>
      <c r="AA56" s="78">
        <v>3.1584591708332628</v>
      </c>
      <c r="AB56" s="78">
        <v>2.6947601612773249</v>
      </c>
      <c r="AC56" s="78">
        <v>3.5621360881884634</v>
      </c>
      <c r="AD56" s="74">
        <f t="shared" si="5"/>
        <v>100.00000000000003</v>
      </c>
      <c r="AF56" s="42">
        <f>('CHUVA - Vetor de Impacto'!AH57/'Contribuição - CHUVA'!$BA56)*100</f>
        <v>5.4563420493489962</v>
      </c>
      <c r="AG56" s="42">
        <f>('CHUVA - Vetor de Impacto'!AI57/'Contribuição - CHUVA'!$BA56)*100</f>
        <v>1.8728453305355708</v>
      </c>
      <c r="AH56" s="42">
        <f>('CHUVA - Vetor de Impacto'!AJ57/'Contribuição - CHUVA'!$BA56)*100</f>
        <v>4.6532419175775903</v>
      </c>
      <c r="AI56" s="42">
        <f>('CHUVA - Vetor de Impacto'!AK57/'Contribuição - CHUVA'!$BA56)*100</f>
        <v>4.134538448158688</v>
      </c>
      <c r="AJ56" s="42">
        <f>('CHUVA - Vetor de Impacto'!AL57/'Contribuição - CHUVA'!$BA56)*100</f>
        <v>2.0301847205620662</v>
      </c>
      <c r="AK56" s="42">
        <f>('CHUVA - Vetor de Impacto'!AM57/'Contribuição - CHUVA'!$BA56)*100</f>
        <v>4.6263328133223665</v>
      </c>
      <c r="AL56" s="42">
        <f>('CHUVA - Vetor de Impacto'!AN57/'Contribuição - CHUVA'!$BA56)*100</f>
        <v>5.0083170604771503</v>
      </c>
      <c r="AM56" s="42">
        <f>('CHUVA - Vetor de Impacto'!AO57/'Contribuição - CHUVA'!$BA56)*100</f>
        <v>2.8270615948413043</v>
      </c>
      <c r="AN56" s="42">
        <f>('CHUVA - Vetor de Impacto'!AP57/'Contribuição - CHUVA'!$BA56)*100</f>
        <v>4.4540478445090157</v>
      </c>
      <c r="AO56" s="42">
        <f>('CHUVA - Vetor de Impacto'!AQ57/'Contribuição - CHUVA'!$BA56)*100</f>
        <v>6.9491030229102302</v>
      </c>
      <c r="AP56" s="42">
        <f>('CHUVA - Vetor de Impacto'!AR57/'Contribuição - CHUVA'!$BA56)*100</f>
        <v>4.2606855567574531</v>
      </c>
      <c r="AQ56" s="42">
        <f>('CHUVA - Vetor de Impacto'!AS57/'Contribuição - CHUVA'!$BA56)*100</f>
        <v>5.8977220469476244</v>
      </c>
      <c r="AR56" s="42">
        <f>('CHUVA - Vetor de Impacto'!AT57/'Contribuição - CHUVA'!$BA56)*100</f>
        <v>5.1643350920186331</v>
      </c>
      <c r="AS56" s="42">
        <f>('CHUVA - Vetor de Impacto'!AU57/'Contribuição - CHUVA'!$BA56)*100</f>
        <v>1.0702255103689173</v>
      </c>
      <c r="AT56" s="42">
        <f>('CHUVA - Vetor de Impacto'!AV57/'Contribuição - CHUVA'!$BA56)*100</f>
        <v>7.7178051032295514</v>
      </c>
      <c r="AU56" s="42">
        <f>('CHUVA - Vetor de Impacto'!AW57/'Contribuição - CHUVA'!$BA56)*100</f>
        <v>7.7178051032295514</v>
      </c>
      <c r="AV56" s="42">
        <f>('CHUVA - Vetor de Impacto'!AX57/'Contribuição - CHUVA'!$BA56)*100</f>
        <v>2.5726017010765179</v>
      </c>
      <c r="AW56" s="42">
        <f>('CHUVA - Vetor de Impacto'!AY57/'Contribuição - CHUVA'!$BA56)*100</f>
        <v>7.7178051032295514</v>
      </c>
      <c r="AX56" s="42">
        <f>('CHUVA - Vetor de Impacto'!AZ57/'Contribuição - CHUVA'!$BA56)*100</f>
        <v>7.7178051032295514</v>
      </c>
      <c r="AY56" s="42">
        <f>('CHUVA - Vetor de Impacto'!BA57/'Contribuição - CHUVA'!$BA56)*100</f>
        <v>2.5726017010765188</v>
      </c>
      <c r="AZ56" s="42">
        <f>('CHUVA - Vetor de Impacto'!BB57/'Contribuição - CHUVA'!$BA56)*100</f>
        <v>5.5785931765931478</v>
      </c>
      <c r="BA56" s="77">
        <f>SUM('CHUVA - Vetor de Impacto'!AH57:BB57)</f>
        <v>12.95705173458637</v>
      </c>
      <c r="BB56" s="77">
        <f t="shared" si="1"/>
        <v>100</v>
      </c>
      <c r="BC56" s="42">
        <f>('CHUVA - Vetor de Impacto'!BC57/'Contribuição - CHUVA'!$BI56)*100</f>
        <v>5.0286718113544966</v>
      </c>
      <c r="BD56" s="42">
        <f>('CHUVA - Vetor de Impacto'!BD57/'Contribuição - CHUVA'!$BI56)*100</f>
        <v>18.385361446326019</v>
      </c>
      <c r="BE56" s="42">
        <f>('CHUVA - Vetor de Impacto'!BE57/'Contribuição - CHUVA'!$BI56)*100</f>
        <v>19.384342209044298</v>
      </c>
      <c r="BF56" s="42">
        <f>('CHUVA - Vetor de Impacto'!BF57/'Contribuição - CHUVA'!$BI56)*100</f>
        <v>20.674972675571876</v>
      </c>
      <c r="BG56" s="42">
        <f>('CHUVA - Vetor de Impacto'!BG57/'Contribuição - CHUVA'!$BI56)*100</f>
        <v>14.795605815778554</v>
      </c>
      <c r="BH56" s="42">
        <f>('CHUVA - Vetor de Impacto'!BH57/'Contribuição - CHUVA'!$BI56)*100</f>
        <v>21.731046041924753</v>
      </c>
      <c r="BI56" s="77">
        <f>SUM('CHUVA - Vetor de Impacto'!BC57:BH57)</f>
        <v>3.1636765145756747</v>
      </c>
      <c r="BJ56" s="77">
        <f t="shared" si="2"/>
        <v>100</v>
      </c>
      <c r="BL56" s="42">
        <f>('CHUVA - Vetor de Impacto'!AH57/'Contribuição - CHUVA'!$BY56)*100</f>
        <v>9.516639273380548</v>
      </c>
      <c r="BM56" s="42">
        <f>('CHUVA - Vetor de Impacto'!AI57/'Contribuição - CHUVA'!$BY56)*100</f>
        <v>3.2665095524333365</v>
      </c>
      <c r="BN56" s="42">
        <f>('CHUVA - Vetor de Impacto'!AJ57/'Contribuição - CHUVA'!$BY56)*100</f>
        <v>8.1159180236222532</v>
      </c>
      <c r="BO56" s="42">
        <f>('CHUVA - Vetor de Impacto'!AK57/'Contribuição - CHUVA'!$BY56)*100</f>
        <v>7.2112251426289093</v>
      </c>
      <c r="BP56" s="42">
        <f>('CHUVA - Vetor de Impacto'!AL57/'Contribuição - CHUVA'!$BY56)*100</f>
        <v>3.540931904410801</v>
      </c>
      <c r="BQ56" s="42">
        <f>('CHUVA - Vetor de Impacto'!AM57/'Contribuição - CHUVA'!$BY56)*100</f>
        <v>8.0689847052835866</v>
      </c>
      <c r="BR56" s="42">
        <f>('CHUVA - Vetor de Impacto'!AN57/'Contribuição - CHUVA'!$BY56)*100</f>
        <v>8.735219749825859</v>
      </c>
      <c r="BS56" s="42">
        <f>('CHUVA - Vetor de Impacto'!AO57/'Contribuição - CHUVA'!$BY56)*100</f>
        <v>4.9307989049078342</v>
      </c>
      <c r="BT56" s="42">
        <f>('CHUVA - Vetor de Impacto'!AP57/'Contribuição - CHUVA'!$BY56)*100</f>
        <v>7.7684951308409609</v>
      </c>
      <c r="BU56" s="42">
        <f>('CHUVA - Vetor de Impacto'!AQ57/'Contribuição - CHUVA'!$BY56)*100</f>
        <v>12.120227460902179</v>
      </c>
      <c r="BV56" s="42">
        <f>('CHUVA - Vetor de Impacto'!AR57/'Contribuição - CHUVA'!$BY56)*100</f>
        <v>7.4312437039758175</v>
      </c>
      <c r="BW56" s="42">
        <f>('CHUVA - Vetor de Impacto'!AS57/'Contribuição - CHUVA'!$BY56)*100</f>
        <v>10.28646898376919</v>
      </c>
      <c r="BX56" s="42">
        <f>('CHUVA - Vetor de Impacto'!AT57/'Contribuição - CHUVA'!$BY56)*100</f>
        <v>9.0073374640187147</v>
      </c>
      <c r="BY56" s="77">
        <f>SUM('CHUVA - Vetor de Impacto'!AH57:AT57)</f>
        <v>7.4288941909111825</v>
      </c>
      <c r="BZ56" s="77">
        <f t="shared" si="3"/>
        <v>100</v>
      </c>
      <c r="CA56" s="42">
        <f>('SECA - Vetor de Impacto'!AU57/'Contribuição - CHUVA'!$CI56)*100</f>
        <v>2.5084247682827847</v>
      </c>
      <c r="CB56" s="42">
        <f>('SECA - Vetor de Impacto'!AV57/'Contribuição - CHUVA'!$CI56)*100</f>
        <v>18.089209507860502</v>
      </c>
      <c r="CC56" s="42">
        <f>('SECA - Vetor de Impacto'!AW57/'Contribuição - CHUVA'!$CI56)*100</f>
        <v>18.089209507860502</v>
      </c>
      <c r="CD56" s="42">
        <f>('SECA - Vetor de Impacto'!AX57/'Contribuição - CHUVA'!$CI56)*100</f>
        <v>6.0297365026201701</v>
      </c>
      <c r="CE56" s="42">
        <f>('SECA - Vetor de Impacto'!AY57/'Contribuição - CHUVA'!$CI56)*100</f>
        <v>18.089209507860502</v>
      </c>
      <c r="CF56" s="42">
        <f>('SECA - Vetor de Impacto'!AZ57/'Contribuição - CHUVA'!$CI56)*100</f>
        <v>18.089209507860502</v>
      </c>
      <c r="CG56" s="42">
        <f>('SECA - Vetor de Impacto'!BA57/'Contribuição - CHUVA'!$CI56)*100</f>
        <v>6.0297365026201719</v>
      </c>
      <c r="CH56" s="42">
        <f>('SECA - Vetor de Impacto'!BB57/'Contribuição - CHUVA'!$CI56)*100</f>
        <v>13.075264195034839</v>
      </c>
      <c r="CI56" s="77">
        <f>SUM('CHUVA - Vetor de Impacto'!AU57:BB57)</f>
        <v>5.5281575436751886</v>
      </c>
      <c r="CJ56" s="77">
        <f t="shared" si="4"/>
        <v>99.999999999999957</v>
      </c>
    </row>
    <row r="57" spans="1:88" x14ac:dyDescent="0.25">
      <c r="A57" s="34" t="s">
        <v>979</v>
      </c>
      <c r="B57" s="34" t="s">
        <v>980</v>
      </c>
      <c r="C57" s="78">
        <v>4.6427105249697345</v>
      </c>
      <c r="D57" s="78">
        <v>1.5333880623035219</v>
      </c>
      <c r="E57" s="78">
        <v>3.8755264551013879</v>
      </c>
      <c r="F57" s="78">
        <v>3.9575577110480906</v>
      </c>
      <c r="G57" s="78">
        <v>1.4267720961143544</v>
      </c>
      <c r="H57" s="78">
        <v>4.8401055092727576</v>
      </c>
      <c r="I57" s="78">
        <v>0.99601923331062436</v>
      </c>
      <c r="J57" s="78">
        <v>2.7946932122534922</v>
      </c>
      <c r="K57" s="78">
        <v>4.4689392418100429</v>
      </c>
      <c r="L57" s="78">
        <v>5.2414657032154661</v>
      </c>
      <c r="M57" s="78">
        <v>3.0629340774475908</v>
      </c>
      <c r="N57" s="78">
        <v>4.6075082150060886</v>
      </c>
      <c r="O57" s="78">
        <v>3.6101399080784113</v>
      </c>
      <c r="P57" s="78">
        <v>3.6433254521734328</v>
      </c>
      <c r="Q57" s="78">
        <v>0</v>
      </c>
      <c r="R57" s="78">
        <v>6.4892162170237677</v>
      </c>
      <c r="S57" s="78">
        <v>4.3261441446825124</v>
      </c>
      <c r="T57" s="78">
        <v>6.4892162170237677</v>
      </c>
      <c r="U57" s="78">
        <v>6.4892162170237677</v>
      </c>
      <c r="V57" s="78">
        <v>2.9742240994692262</v>
      </c>
      <c r="W57" s="78">
        <v>3.8917806153309651</v>
      </c>
      <c r="X57" s="78">
        <v>1.8993917990599862</v>
      </c>
      <c r="Y57" s="78">
        <v>3.6805296146345055</v>
      </c>
      <c r="Z57" s="78">
        <v>5.2176026268810345</v>
      </c>
      <c r="AA57" s="78">
        <v>4.9430402020883975</v>
      </c>
      <c r="AB57" s="78">
        <v>1.5187527316438598</v>
      </c>
      <c r="AC57" s="78">
        <v>3.379800113033212</v>
      </c>
      <c r="AD57" s="74">
        <f t="shared" si="5"/>
        <v>99.999999999999986</v>
      </c>
      <c r="AF57" s="42">
        <f>('CHUVA - Vetor de Impacto'!AH58/'Contribuição - CHUVA'!$BA57)*100</f>
        <v>6.3513058653793824</v>
      </c>
      <c r="AG57" s="42">
        <f>('CHUVA - Vetor de Impacto'!AI58/'Contribuição - CHUVA'!$BA57)*100</f>
        <v>2.182957226692892</v>
      </c>
      <c r="AH57" s="42">
        <f>('CHUVA - Vetor de Impacto'!AJ58/'Contribuição - CHUVA'!$BA57)*100</f>
        <v>5.8342104457876287</v>
      </c>
      <c r="AI57" s="42">
        <f>('CHUVA - Vetor de Impacto'!AK58/'Contribuição - CHUVA'!$BA57)*100</f>
        <v>5.9576942976970004</v>
      </c>
      <c r="AJ57" s="42">
        <f>('CHUVA - Vetor de Impacto'!AL58/'Contribuição - CHUVA'!$BA57)*100</f>
        <v>1.6342032898603733</v>
      </c>
      <c r="AK57" s="42">
        <f>('CHUVA - Vetor de Impacto'!AM58/'Contribuição - CHUVA'!$BA57)*100</f>
        <v>7.3096649721047235</v>
      </c>
      <c r="AL57" s="42">
        <f>('CHUVA - Vetor de Impacto'!AN58/'Contribuição - CHUVA'!$BA57)*100</f>
        <v>1.0492278146629443</v>
      </c>
      <c r="AM57" s="42">
        <f>('CHUVA - Vetor de Impacto'!AO58/'Contribuição - CHUVA'!$BA57)*100</f>
        <v>2.1175546591391337</v>
      </c>
      <c r="AN57" s="42">
        <f>('CHUVA - Vetor de Impacto'!AP58/'Contribuição - CHUVA'!$BA57)*100</f>
        <v>5.0244365780413007</v>
      </c>
      <c r="AO57" s="42">
        <f>('CHUVA - Vetor de Impacto'!AQ58/'Contribuição - CHUVA'!$BA57)*100</f>
        <v>6.0821118734673281</v>
      </c>
      <c r="AP57" s="42">
        <f>('CHUVA - Vetor de Impacto'!AR58/'Contribuição - CHUVA'!$BA57)*100</f>
        <v>1.817096684639699</v>
      </c>
      <c r="AQ57" s="42">
        <f>('CHUVA - Vetor de Impacto'!AS58/'Contribuição - CHUVA'!$BA57)*100</f>
        <v>6.3534314304926749</v>
      </c>
      <c r="AR57" s="42">
        <f>('CHUVA - Vetor de Impacto'!AT58/'Contribuição - CHUVA'!$BA57)*100</f>
        <v>5.0701232593258529</v>
      </c>
      <c r="AS57" s="42">
        <f>('CHUVA - Vetor de Impacto'!AU58/'Contribuição - CHUVA'!$BA57)*100</f>
        <v>2.6623282882518753</v>
      </c>
      <c r="AT57" s="42">
        <f>('CHUVA - Vetor de Impacto'!AV58/'Contribuição - CHUVA'!$BA57)*100</f>
        <v>7.7680433936822766</v>
      </c>
      <c r="AU57" s="42">
        <f>('CHUVA - Vetor de Impacto'!AW58/'Contribuição - CHUVA'!$BA57)*100</f>
        <v>0</v>
      </c>
      <c r="AV57" s="42">
        <f>('CHUVA - Vetor de Impacto'!AX58/'Contribuição - CHUVA'!$BA57)*100</f>
        <v>5.1786955957881844</v>
      </c>
      <c r="AW57" s="42">
        <f>('CHUVA - Vetor de Impacto'!AY58/'Contribuição - CHUVA'!$BA57)*100</f>
        <v>7.7680433936822766</v>
      </c>
      <c r="AX57" s="42">
        <f>('CHUVA - Vetor de Impacto'!AZ58/'Contribuição - CHUVA'!$BA57)*100</f>
        <v>7.7680433936822766</v>
      </c>
      <c r="AY57" s="42">
        <f>('CHUVA - Vetor de Impacto'!BA58/'Contribuição - CHUVA'!$BA57)*100</f>
        <v>5.1786955957881835</v>
      </c>
      <c r="AZ57" s="42">
        <f>('CHUVA - Vetor de Impacto'!BB58/'Contribuição - CHUVA'!$BA57)*100</f>
        <v>6.8921319418340081</v>
      </c>
      <c r="BA57" s="77">
        <f>SUM('CHUVA - Vetor de Impacto'!AH58:BB58)</f>
        <v>12.873254554850925</v>
      </c>
      <c r="BB57" s="77">
        <f t="shared" si="1"/>
        <v>100.00000000000003</v>
      </c>
      <c r="BC57" s="42">
        <f>('CHUVA - Vetor de Impacto'!BC58/'Contribuição - CHUVA'!$BI57)*100</f>
        <v>2.9817454966965302</v>
      </c>
      <c r="BD57" s="42">
        <f>('CHUVA - Vetor de Impacto'!BD58/'Contribuição - CHUVA'!$BI57)*100</f>
        <v>23.943266460705267</v>
      </c>
      <c r="BE57" s="42">
        <f>('CHUVA - Vetor de Impacto'!BE58/'Contribuição - CHUVA'!$BI57)*100</f>
        <v>25.274810432796336</v>
      </c>
      <c r="BF57" s="42">
        <f>('CHUVA - Vetor de Impacto'!BF58/'Contribuição - CHUVA'!$BI57)*100</f>
        <v>17.33593963064008</v>
      </c>
      <c r="BG57" s="42">
        <f>('CHUVA - Vetor de Impacto'!BG58/'Contribuição - CHUVA'!$BI57)*100</f>
        <v>19.118602598649865</v>
      </c>
      <c r="BH57" s="42">
        <f>('CHUVA - Vetor de Impacto'!BH58/'Contribuição - CHUVA'!$BI57)*100</f>
        <v>11.345635380511917</v>
      </c>
      <c r="BI57" s="77">
        <f>SUM('CHUVA - Vetor de Impacto'!BC58:BH58)</f>
        <v>3.6724841993632511</v>
      </c>
      <c r="BJ57" s="77">
        <f t="shared" si="2"/>
        <v>100.00000000000001</v>
      </c>
      <c r="BL57" s="42">
        <f>('CHUVA - Vetor de Impacto'!AH58/'Contribuição - CHUVA'!$BY57)*100</f>
        <v>11.185023611647731</v>
      </c>
      <c r="BM57" s="42">
        <f>('CHUVA - Vetor de Impacto'!AI58/'Contribuição - CHUVA'!$BY57)*100</f>
        <v>3.8443162148542784</v>
      </c>
      <c r="BN57" s="42">
        <f>('CHUVA - Vetor de Impacto'!AJ58/'Contribuição - CHUVA'!$BY57)*100</f>
        <v>10.274388129717089</v>
      </c>
      <c r="BO57" s="42">
        <f>('CHUVA - Vetor de Impacto'!AK58/'Contribuição - CHUVA'!$BY57)*100</f>
        <v>10.491850464005257</v>
      </c>
      <c r="BP57" s="42">
        <f>('CHUVA - Vetor de Impacto'!AL58/'Contribuição - CHUVA'!$BY57)*100</f>
        <v>2.877928219920304</v>
      </c>
      <c r="BQ57" s="42">
        <f>('CHUVA - Vetor de Impacto'!AM58/'Contribuição - CHUVA'!$BY57)*100</f>
        <v>12.872750429464947</v>
      </c>
      <c r="BR57" s="42">
        <f>('CHUVA - Vetor de Impacto'!AN58/'Contribuição - CHUVA'!$BY57)*100</f>
        <v>1.8477519630998869</v>
      </c>
      <c r="BS57" s="42">
        <f>('CHUVA - Vetor de Impacto'!AO58/'Contribuição - CHUVA'!$BY57)*100</f>
        <v>3.7291384423053771</v>
      </c>
      <c r="BT57" s="42">
        <f>('CHUVA - Vetor de Impacto'!AP58/'Contribuição - CHUVA'!$BY57)*100</f>
        <v>8.8483286668578014</v>
      </c>
      <c r="BU57" s="42">
        <f>('CHUVA - Vetor de Impacto'!AQ58/'Contribuição - CHUVA'!$BY57)*100</f>
        <v>10.710957140992852</v>
      </c>
      <c r="BV57" s="42">
        <f>('CHUVA - Vetor de Impacto'!AR58/'Contribuição - CHUVA'!$BY57)*100</f>
        <v>3.2000142574030823</v>
      </c>
      <c r="BW57" s="42">
        <f>('CHUVA - Vetor de Impacto'!AS58/'Contribuição - CHUVA'!$BY57)*100</f>
        <v>11.188766856971476</v>
      </c>
      <c r="BX57" s="42">
        <f>('CHUVA - Vetor de Impacto'!AT58/'Contribuição - CHUVA'!$BY57)*100</f>
        <v>8.9287856027599108</v>
      </c>
      <c r="BY57" s="77">
        <f>SUM('CHUVA - Vetor de Impacto'!AH58:AT58)</f>
        <v>7.3099512347566433</v>
      </c>
      <c r="BZ57" s="77">
        <f t="shared" si="3"/>
        <v>100</v>
      </c>
      <c r="CA57" s="42">
        <f>('SECA - Vetor de Impacto'!AU58/'Contribuição - CHUVA'!$CI57)*100</f>
        <v>6.1605179137825763</v>
      </c>
      <c r="CB57" s="42">
        <f>('SECA - Vetor de Impacto'!AV58/'Contribuição - CHUVA'!$CI57)*100</f>
        <v>17.974932202385332</v>
      </c>
      <c r="CC57" s="42">
        <f>('SECA - Vetor de Impacto'!AW58/'Contribuição - CHUVA'!$CI57)*100</f>
        <v>0</v>
      </c>
      <c r="CD57" s="42">
        <f>('SECA - Vetor de Impacto'!AX58/'Contribuição - CHUVA'!$CI57)*100</f>
        <v>11.983288134923557</v>
      </c>
      <c r="CE57" s="42">
        <f>('SECA - Vetor de Impacto'!AY58/'Contribuição - CHUVA'!$CI57)*100</f>
        <v>17.974932202385332</v>
      </c>
      <c r="CF57" s="42">
        <f>('SECA - Vetor de Impacto'!AZ58/'Contribuição - CHUVA'!$CI57)*100</f>
        <v>17.974932202385332</v>
      </c>
      <c r="CG57" s="42">
        <f>('SECA - Vetor de Impacto'!BA58/'Contribuição - CHUVA'!$CI57)*100</f>
        <v>11.983288134923555</v>
      </c>
      <c r="CH57" s="42">
        <f>('SECA - Vetor de Impacto'!BB58/'Contribuição - CHUVA'!$CI57)*100</f>
        <v>15.948109209214309</v>
      </c>
      <c r="CI57" s="77">
        <f>SUM('CHUVA - Vetor de Impacto'!AU58:BB58)</f>
        <v>5.5633033200942847</v>
      </c>
      <c r="CJ57" s="77">
        <f t="shared" si="4"/>
        <v>99.999999999999986</v>
      </c>
    </row>
    <row r="58" spans="1:88" x14ac:dyDescent="0.25">
      <c r="A58" s="34" t="s">
        <v>981</v>
      </c>
      <c r="B58" s="34" t="s">
        <v>982</v>
      </c>
      <c r="C58" s="78">
        <v>4.6952290515134054</v>
      </c>
      <c r="D58" s="78">
        <v>2.3021459089376717</v>
      </c>
      <c r="E58" s="78">
        <v>5.0466347232596558</v>
      </c>
      <c r="F58" s="78">
        <v>5.0898804747770159</v>
      </c>
      <c r="G58" s="78">
        <v>1.4643999982653819</v>
      </c>
      <c r="H58" s="78">
        <v>1.2861543796035404</v>
      </c>
      <c r="I58" s="78">
        <v>2.4988396618420432</v>
      </c>
      <c r="J58" s="78">
        <v>3.3195347899808012</v>
      </c>
      <c r="K58" s="78">
        <v>3.4214558939676665</v>
      </c>
      <c r="L58" s="78">
        <v>4.6739852579548788</v>
      </c>
      <c r="M58" s="78">
        <v>4.5658316038923941</v>
      </c>
      <c r="N58" s="78">
        <v>4.30767828680127</v>
      </c>
      <c r="O58" s="78">
        <v>3.7562155016856029</v>
      </c>
      <c r="P58" s="78">
        <v>1.3537126470333747</v>
      </c>
      <c r="Q58" s="78">
        <v>0</v>
      </c>
      <c r="R58" s="78">
        <v>0</v>
      </c>
      <c r="S58" s="78">
        <v>4.3742918685559271</v>
      </c>
      <c r="T58" s="78">
        <v>6.5614378028338907</v>
      </c>
      <c r="U58" s="78">
        <v>6.5614378028338907</v>
      </c>
      <c r="V58" s="78">
        <v>1.9137526924932193</v>
      </c>
      <c r="W58" s="78">
        <v>4.7722227326092002</v>
      </c>
      <c r="X58" s="78">
        <v>2.051579037525193</v>
      </c>
      <c r="Y58" s="78">
        <v>5.2786238906305396</v>
      </c>
      <c r="Z58" s="78">
        <v>5.870815974273687</v>
      </c>
      <c r="AA58" s="78">
        <v>4.6109778392257326</v>
      </c>
      <c r="AB58" s="78">
        <v>5.1653872064862556</v>
      </c>
      <c r="AC58" s="78">
        <v>5.0577749730177892</v>
      </c>
      <c r="AD58" s="74">
        <f t="shared" si="5"/>
        <v>100</v>
      </c>
      <c r="AF58" s="42">
        <f>('CHUVA - Vetor de Impacto'!AH59/'Contribuição - CHUVA'!$BA58)*100</f>
        <v>6.3937797865170261</v>
      </c>
      <c r="AG58" s="42">
        <f>('CHUVA - Vetor de Impacto'!AI59/'Contribuição - CHUVA'!$BA58)*100</f>
        <v>2.8785124749172386</v>
      </c>
      <c r="AH58" s="42">
        <f>('CHUVA - Vetor de Impacto'!AJ59/'Contribuição - CHUVA'!$BA58)*100</f>
        <v>6.2452913241564039</v>
      </c>
      <c r="AI58" s="42">
        <f>('CHUVA - Vetor de Impacto'!AK59/'Contribuição - CHUVA'!$BA58)*100</f>
        <v>5.9345306548788423</v>
      </c>
      <c r="AJ58" s="42">
        <f>('CHUVA - Vetor de Impacto'!AL59/'Contribuição - CHUVA'!$BA58)*100</f>
        <v>0.32739088247588932</v>
      </c>
      <c r="AK58" s="42">
        <f>('CHUVA - Vetor de Impacto'!AM59/'Contribuição - CHUVA'!$BA58)*100</f>
        <v>7.5304217090825558</v>
      </c>
      <c r="AL58" s="42">
        <f>('CHUVA - Vetor de Impacto'!AN59/'Contribuição - CHUVA'!$BA58)*100</f>
        <v>4.4989753645509518</v>
      </c>
      <c r="AM58" s="42">
        <f>('CHUVA - Vetor de Impacto'!AO59/'Contribuição - CHUVA'!$BA58)*100</f>
        <v>3.1321894496920062</v>
      </c>
      <c r="AN58" s="42">
        <f>('CHUVA - Vetor de Impacto'!AP59/'Contribuição - CHUVA'!$BA58)*100</f>
        <v>5.8997277598321798</v>
      </c>
      <c r="AO58" s="42">
        <f>('CHUVA - Vetor de Impacto'!AQ59/'Contribuição - CHUVA'!$BA58)*100</f>
        <v>6.3671387276167533</v>
      </c>
      <c r="AP58" s="42">
        <f>('CHUVA - Vetor de Impacto'!AR59/'Contribuição - CHUVA'!$BA58)*100</f>
        <v>6.4150965742815824</v>
      </c>
      <c r="AQ58" s="42">
        <f>('CHUVA - Vetor de Impacto'!AS59/'Contribuição - CHUVA'!$BA58)*100</f>
        <v>7.6754384205902237</v>
      </c>
      <c r="AR58" s="42">
        <f>('CHUVA - Vetor de Impacto'!AT59/'Contribuição - CHUVA'!$BA58)*100</f>
        <v>3.6671629837169499</v>
      </c>
      <c r="AS58" s="42">
        <f>('CHUVA - Vetor de Impacto'!AU59/'Contribuição - CHUVA'!$BA58)*100</f>
        <v>0.41813918468646172</v>
      </c>
      <c r="AT58" s="42">
        <f>('CHUVA - Vetor de Impacto'!AV59/'Contribuição - CHUVA'!$BA58)*100</f>
        <v>0</v>
      </c>
      <c r="AU58" s="42">
        <f>('CHUVA - Vetor de Impacto'!AW59/'Contribuição - CHUVA'!$BA58)*100</f>
        <v>8.241987929264269</v>
      </c>
      <c r="AV58" s="42">
        <f>('CHUVA - Vetor de Impacto'!AX59/'Contribuição - CHUVA'!$BA58)*100</f>
        <v>2.7473293097547571</v>
      </c>
      <c r="AW58" s="42">
        <f>('CHUVA - Vetor de Impacto'!AY59/'Contribuição - CHUVA'!$BA58)*100</f>
        <v>8.241987929264269</v>
      </c>
      <c r="AX58" s="42">
        <f>('CHUVA - Vetor de Impacto'!AZ59/'Contribuição - CHUVA'!$BA58)*100</f>
        <v>0</v>
      </c>
      <c r="AY58" s="42">
        <f>('CHUVA - Vetor de Impacto'!BA59/'Contribuição - CHUVA'!$BA58)*100</f>
        <v>6.8683232743868894</v>
      </c>
      <c r="AZ58" s="42">
        <f>('CHUVA - Vetor de Impacto'!BB59/'Contribuição - CHUVA'!$BA58)*100</f>
        <v>6.5165762603347348</v>
      </c>
      <c r="BA58" s="77">
        <f>SUM('CHUVA - Vetor de Impacto'!AH59:BB59)</f>
        <v>12.132995201914428</v>
      </c>
      <c r="BB58" s="77">
        <f t="shared" si="1"/>
        <v>100</v>
      </c>
      <c r="BC58" s="42">
        <f>('CHUVA - Vetor de Impacto'!BC59/'Contribuição - CHUVA'!$BI58)*100</f>
        <v>13.165576897104255</v>
      </c>
      <c r="BD58" s="42">
        <f>('CHUVA - Vetor de Impacto'!BD59/'Contribuição - CHUVA'!$BI58)*100</f>
        <v>26.278808251350178</v>
      </c>
      <c r="BE58" s="42">
        <f>('CHUVA - Vetor de Impacto'!BE59/'Contribuição - CHUVA'!$BI58)*100</f>
        <v>26.826640001909261</v>
      </c>
      <c r="BF58" s="42">
        <f>('CHUVA - Vetor de Impacto'!BF59/'Contribuição - CHUVA'!$BI58)*100</f>
        <v>16.738928003366922</v>
      </c>
      <c r="BG58" s="42">
        <f>('CHUVA - Vetor de Impacto'!BG59/'Contribuição - CHUVA'!$BI58)*100</f>
        <v>9.6024486801455247</v>
      </c>
      <c r="BH58" s="42">
        <f>('CHUVA - Vetor de Impacto'!BH59/'Contribuição - CHUVA'!$BI58)*100</f>
        <v>7.387598166123861</v>
      </c>
      <c r="BI58" s="77">
        <f>SUM('CHUVA - Vetor de Impacto'!BC59:BH59)</f>
        <v>3.1020456380196744</v>
      </c>
      <c r="BJ58" s="77">
        <f t="shared" si="2"/>
        <v>100.00000000000001</v>
      </c>
      <c r="BL58" s="42">
        <f>('CHUVA - Vetor de Impacto'!AH59/'Contribuição - CHUVA'!$BY58)*100</f>
        <v>9.5478490881862914</v>
      </c>
      <c r="BM58" s="42">
        <f>('CHUVA - Vetor de Impacto'!AI59/'Contribuição - CHUVA'!$BY58)*100</f>
        <v>4.2984906622727079</v>
      </c>
      <c r="BN58" s="42">
        <f>('CHUVA - Vetor de Impacto'!AJ59/'Contribuição - CHUVA'!$BY58)*100</f>
        <v>9.3261108555143224</v>
      </c>
      <c r="BO58" s="42">
        <f>('CHUVA - Vetor de Impacto'!AK59/'Contribuição - CHUVA'!$BY58)*100</f>
        <v>8.8620510861955815</v>
      </c>
      <c r="BP58" s="42">
        <f>('CHUVA - Vetor de Impacto'!AL59/'Contribuição - CHUVA'!$BY58)*100</f>
        <v>0.48889371281126492</v>
      </c>
      <c r="BQ58" s="42">
        <f>('CHUVA - Vetor de Impacto'!AM59/'Contribuição - CHUVA'!$BY58)*100</f>
        <v>11.245199623599937</v>
      </c>
      <c r="BR58" s="42">
        <f>('CHUVA - Vetor de Impacto'!AN59/'Contribuição - CHUVA'!$BY58)*100</f>
        <v>6.718332389674023</v>
      </c>
      <c r="BS58" s="42">
        <f>('CHUVA - Vetor de Impacto'!AO59/'Contribuição - CHUVA'!$BY58)*100</f>
        <v>4.6773071922703</v>
      </c>
      <c r="BT58" s="42">
        <f>('CHUVA - Vetor de Impacto'!AP59/'Contribuição - CHUVA'!$BY58)*100</f>
        <v>8.810079826497482</v>
      </c>
      <c r="BU58" s="42">
        <f>('CHUVA - Vetor de Impacto'!AQ59/'Contribuição - CHUVA'!$BY58)*100</f>
        <v>9.5080659210422365</v>
      </c>
      <c r="BV58" s="42">
        <f>('CHUVA - Vetor de Impacto'!AR59/'Contribuição - CHUVA'!$BY58)*100</f>
        <v>9.5796815064766569</v>
      </c>
      <c r="BW58" s="42">
        <f>('CHUVA - Vetor de Impacto'!AS59/'Contribuição - CHUVA'!$BY58)*100</f>
        <v>11.461753481094378</v>
      </c>
      <c r="BX58" s="42">
        <f>('CHUVA - Vetor de Impacto'!AT59/'Contribuição - CHUVA'!$BY58)*100</f>
        <v>5.4761846543648023</v>
      </c>
      <c r="BY58" s="77">
        <f>SUM('CHUVA - Vetor de Impacto'!AH59:AT59)</f>
        <v>8.1249398430369197</v>
      </c>
      <c r="BZ58" s="77">
        <f t="shared" si="3"/>
        <v>99.999999999999972</v>
      </c>
      <c r="CA58" s="42">
        <f>('SECA - Vetor de Impacto'!AU59/'Contribuição - CHUVA'!$CI58)*100</f>
        <v>1.265771120225762</v>
      </c>
      <c r="CB58" s="42">
        <f>('SECA - Vetor de Impacto'!AV59/'Contribuição - CHUVA'!$CI58)*100</f>
        <v>0</v>
      </c>
      <c r="CC58" s="42">
        <f>('SECA - Vetor de Impacto'!AW59/'Contribuição - CHUVA'!$CI58)*100</f>
        <v>24.949755192005611</v>
      </c>
      <c r="CD58" s="42">
        <f>('SECA - Vetor de Impacto'!AX59/'Contribuição - CHUVA'!$CI58)*100</f>
        <v>8.3165850640018739</v>
      </c>
      <c r="CE58" s="42">
        <f>('SECA - Vetor de Impacto'!AY59/'Contribuição - CHUVA'!$CI58)*100</f>
        <v>24.949755192005611</v>
      </c>
      <c r="CF58" s="42">
        <f>('SECA - Vetor de Impacto'!AZ59/'Contribuição - CHUVA'!$CI58)*100</f>
        <v>0</v>
      </c>
      <c r="CG58" s="42">
        <f>('SECA - Vetor de Impacto'!BA59/'Contribuição - CHUVA'!$CI58)*100</f>
        <v>20.791462660004676</v>
      </c>
      <c r="CH58" s="42">
        <f>('SECA - Vetor de Impacto'!BB59/'Contribuição - CHUVA'!$CI58)*100</f>
        <v>19.726670771756467</v>
      </c>
      <c r="CI58" s="77">
        <f>SUM('CHUVA - Vetor de Impacto'!AU59:BB59)</f>
        <v>4.008055358877507</v>
      </c>
      <c r="CJ58" s="77">
        <f t="shared" si="4"/>
        <v>100</v>
      </c>
    </row>
    <row r="59" spans="1:88" x14ac:dyDescent="0.25">
      <c r="A59" s="34" t="s">
        <v>983</v>
      </c>
      <c r="B59" s="34" t="s">
        <v>984</v>
      </c>
      <c r="C59" s="78">
        <v>3.1051463380580504</v>
      </c>
      <c r="D59" s="78">
        <v>3.1513460922390553</v>
      </c>
      <c r="E59" s="78">
        <v>3.6049857829283876</v>
      </c>
      <c r="F59" s="78">
        <v>2.9845426213889259</v>
      </c>
      <c r="G59" s="78">
        <v>0.6495948818914008</v>
      </c>
      <c r="H59" s="78">
        <v>6.1098307127575655</v>
      </c>
      <c r="I59" s="78">
        <v>4.884861876315739</v>
      </c>
      <c r="J59" s="78">
        <v>3.1398547569057542</v>
      </c>
      <c r="K59" s="78">
        <v>2.1896475202802232</v>
      </c>
      <c r="L59" s="78">
        <v>5.146995413350143</v>
      </c>
      <c r="M59" s="78">
        <v>5.4843109651625186</v>
      </c>
      <c r="N59" s="78">
        <v>6.0343244080452187</v>
      </c>
      <c r="O59" s="78">
        <v>5.5898237199033494</v>
      </c>
      <c r="P59" s="78">
        <v>0.52266232475522756</v>
      </c>
      <c r="Q59" s="78">
        <v>0</v>
      </c>
      <c r="R59" s="78">
        <v>6.2648848926740861</v>
      </c>
      <c r="S59" s="78">
        <v>6.2648848926740861</v>
      </c>
      <c r="T59" s="78">
        <v>6.2648848926740861</v>
      </c>
      <c r="U59" s="78">
        <v>6.2648848926740861</v>
      </c>
      <c r="V59" s="78">
        <v>3.6545161873932166</v>
      </c>
      <c r="W59" s="78">
        <v>3.1915451340037766</v>
      </c>
      <c r="X59" s="78">
        <v>2.9641707446743109</v>
      </c>
      <c r="Y59" s="78">
        <v>2.2360663437794939</v>
      </c>
      <c r="Z59" s="78">
        <v>2.3216032617637836</v>
      </c>
      <c r="AA59" s="78">
        <v>2.4178783870404681</v>
      </c>
      <c r="AB59" s="78">
        <v>3.5989764277063903</v>
      </c>
      <c r="AC59" s="78">
        <v>1.9577765289606512</v>
      </c>
      <c r="AD59" s="74">
        <f t="shared" si="5"/>
        <v>100.00000000000001</v>
      </c>
      <c r="AF59" s="42">
        <f>('CHUVA - Vetor de Impacto'!AH60/'Contribuição - CHUVA'!$BA59)*100</f>
        <v>5.0935111888289049</v>
      </c>
      <c r="AG59" s="42">
        <f>('CHUVA - Vetor de Impacto'!AI60/'Contribuição - CHUVA'!$BA59)*100</f>
        <v>1.4009794231163128</v>
      </c>
      <c r="AH59" s="42">
        <f>('CHUVA - Vetor de Impacto'!AJ60/'Contribuição - CHUVA'!$BA59)*100</f>
        <v>2.4739549655509894</v>
      </c>
      <c r="AI59" s="42">
        <f>('CHUVA - Vetor de Impacto'!AK60/'Contribuição - CHUVA'!$BA59)*100</f>
        <v>1.5688898219546883</v>
      </c>
      <c r="AJ59" s="42">
        <f>('CHUVA - Vetor de Impacto'!AL60/'Contribuição - CHUVA'!$BA59)*100</f>
        <v>1.5493666623563631</v>
      </c>
      <c r="AK59" s="42">
        <f>('CHUVA - Vetor de Impacto'!AM60/'Contribuição - CHUVA'!$BA59)*100</f>
        <v>7.6754476533699139</v>
      </c>
      <c r="AL59" s="42">
        <f>('CHUVA - Vetor de Impacto'!AN60/'Contribuição - CHUVA'!$BA59)*100</f>
        <v>5.1134910357811698</v>
      </c>
      <c r="AM59" s="42">
        <f>('CHUVA - Vetor de Impacto'!AO60/'Contribuição - CHUVA'!$BA59)*100</f>
        <v>5.655469107867197</v>
      </c>
      <c r="AN59" s="42">
        <f>('CHUVA - Vetor de Impacto'!AP60/'Contribuição - CHUVA'!$BA59)*100</f>
        <v>5.2352867641644787</v>
      </c>
      <c r="AO59" s="42">
        <f>('CHUVA - Vetor de Impacto'!AQ60/'Contribuição - CHUVA'!$BA59)*100</f>
        <v>6.8443635492878077</v>
      </c>
      <c r="AP59" s="42">
        <f>('CHUVA - Vetor de Impacto'!AR60/'Contribuição - CHUVA'!$BA59)*100</f>
        <v>5.0610946620996913</v>
      </c>
      <c r="AQ59" s="42">
        <f>('CHUVA - Vetor de Impacto'!AS60/'Contribuição - CHUVA'!$BA59)*100</f>
        <v>6.7823961552690966</v>
      </c>
      <c r="AR59" s="42">
        <f>('CHUVA - Vetor de Impacto'!AT60/'Contribuição - CHUVA'!$BA59)*100</f>
        <v>7.7937000947190818</v>
      </c>
      <c r="AS59" s="42">
        <f>('CHUVA - Vetor de Impacto'!AU60/'Contribuição - CHUVA'!$BA59)*100</f>
        <v>0.4907160399074183</v>
      </c>
      <c r="AT59" s="42">
        <f>('CHUVA - Vetor de Impacto'!AV60/'Contribuição - CHUVA'!$BA59)*100</f>
        <v>7.9139114072340311</v>
      </c>
      <c r="AU59" s="42">
        <f>('CHUVA - Vetor de Impacto'!AW60/'Contribuição - CHUVA'!$BA59)*100</f>
        <v>7.9139114072340311</v>
      </c>
      <c r="AV59" s="42">
        <f>('CHUVA - Vetor de Impacto'!AX60/'Contribuição - CHUVA'!$BA59)*100</f>
        <v>5.2759409381560216</v>
      </c>
      <c r="AW59" s="42">
        <f>('CHUVA - Vetor de Impacto'!AY60/'Contribuição - CHUVA'!$BA59)*100</f>
        <v>7.9139114072340311</v>
      </c>
      <c r="AX59" s="42">
        <f>('CHUVA - Vetor de Impacto'!AZ60/'Contribuição - CHUVA'!$BA59)*100</f>
        <v>7.9139114072340311</v>
      </c>
      <c r="AY59" s="42">
        <f>('CHUVA - Vetor de Impacto'!BA60/'Contribuição - CHUVA'!$BA59)*100</f>
        <v>0.32974630863475152</v>
      </c>
      <c r="AZ59" s="42">
        <f>('CHUVA - Vetor de Impacto'!BB60/'Contribuição - CHUVA'!$BA59)*100</f>
        <v>0</v>
      </c>
      <c r="BA59" s="77">
        <f>SUM('CHUVA - Vetor de Impacto'!AH60:BB60)</f>
        <v>12.63597668134002</v>
      </c>
      <c r="BB59" s="77">
        <f t="shared" si="1"/>
        <v>100</v>
      </c>
      <c r="BC59" s="42">
        <f>('CHUVA - Vetor de Impacto'!BC60/'Contribuição - CHUVA'!$BI59)*100</f>
        <v>18.900243487004193</v>
      </c>
      <c r="BD59" s="42">
        <f>('CHUVA - Vetor de Impacto'!BD60/'Contribuição - CHUVA'!$BI59)*100</f>
        <v>4.3428254221785716</v>
      </c>
      <c r="BE59" s="42">
        <f>('CHUVA - Vetor de Impacto'!BE60/'Contribuição - CHUVA'!$BI59)*100</f>
        <v>3.5904043244809198</v>
      </c>
      <c r="BF59" s="42">
        <f>('CHUVA - Vetor de Impacto'!BF60/'Contribuição - CHUVA'!$BI59)*100</f>
        <v>9.1845986391447525</v>
      </c>
      <c r="BG59" s="42">
        <f>('CHUVA - Vetor de Impacto'!BG60/'Contribuição - CHUVA'!$BI59)*100</f>
        <v>16.505918979403138</v>
      </c>
      <c r="BH59" s="42">
        <f>('CHUVA - Vetor de Impacto'!BH60/'Contribuição - CHUVA'!$BI59)*100</f>
        <v>47.476009147788446</v>
      </c>
      <c r="BI59" s="77">
        <f>SUM('CHUVA - Vetor de Impacto'!BC60:BH60)</f>
        <v>2.0624451891451345</v>
      </c>
      <c r="BJ59" s="77">
        <f t="shared" si="2"/>
        <v>100.00000000000001</v>
      </c>
      <c r="BL59" s="42">
        <f>('CHUVA - Vetor de Impacto'!AH60/'Contribuição - CHUVA'!$BY59)*100</f>
        <v>8.1826166164498879</v>
      </c>
      <c r="BM59" s="42">
        <f>('CHUVA - Vetor de Impacto'!AI60/'Contribuição - CHUVA'!$BY59)*100</f>
        <v>2.2506434327734608</v>
      </c>
      <c r="BN59" s="42">
        <f>('CHUVA - Vetor de Impacto'!AJ60/'Contribuição - CHUVA'!$BY59)*100</f>
        <v>3.9743556574223571</v>
      </c>
      <c r="BO59" s="42">
        <f>('CHUVA - Vetor de Impacto'!AK60/'Contribuição - CHUVA'!$BY59)*100</f>
        <v>2.520387891688749</v>
      </c>
      <c r="BP59" s="42">
        <f>('CHUVA - Vetor de Impacto'!AL60/'Contribuição - CHUVA'!$BY59)*100</f>
        <v>2.4890243540007932</v>
      </c>
      <c r="BQ59" s="42">
        <f>('CHUVA - Vetor de Impacto'!AM60/'Contribuição - CHUVA'!$BY59)*100</f>
        <v>12.330442238921648</v>
      </c>
      <c r="BR59" s="42">
        <f>('CHUVA - Vetor de Impacto'!AN60/'Contribuição - CHUVA'!$BY59)*100</f>
        <v>8.2147138125892187</v>
      </c>
      <c r="BS59" s="42">
        <f>('CHUVA - Vetor de Impacto'!AO60/'Contribuição - CHUVA'!$BY59)*100</f>
        <v>9.0853899756511574</v>
      </c>
      <c r="BT59" s="42">
        <f>('CHUVA - Vetor de Impacto'!AP60/'Contribuição - CHUVA'!$BY59)*100</f>
        <v>8.4103760412435218</v>
      </c>
      <c r="BU59" s="42">
        <f>('CHUVA - Vetor de Impacto'!AQ60/'Contribuição - CHUVA'!$BY59)*100</f>
        <v>10.99532342841538</v>
      </c>
      <c r="BV59" s="42">
        <f>('CHUVA - Vetor de Impacto'!AR60/'Contribuição - CHUVA'!$BY59)*100</f>
        <v>8.1305401606557357</v>
      </c>
      <c r="BW59" s="42">
        <f>('CHUVA - Vetor de Impacto'!AS60/'Contribuição - CHUVA'!$BY59)*100</f>
        <v>10.895774137331525</v>
      </c>
      <c r="BX59" s="42">
        <f>('CHUVA - Vetor de Impacto'!AT60/'Contribuição - CHUVA'!$BY59)*100</f>
        <v>12.520412252856561</v>
      </c>
      <c r="BY59" s="77">
        <f>SUM('CHUVA - Vetor de Impacto'!AH60:AT60)</f>
        <v>7.8656365836323916</v>
      </c>
      <c r="BZ59" s="77">
        <f t="shared" si="3"/>
        <v>100</v>
      </c>
      <c r="CA59" s="42">
        <f>('SECA - Vetor de Impacto'!AU60/'Contribuição - CHUVA'!$CI59)*100</f>
        <v>1.2998394895176066</v>
      </c>
      <c r="CB59" s="42">
        <f>('SECA - Vetor de Impacto'!AV60/'Contribuição - CHUVA'!$CI59)*100</f>
        <v>20.962865949129</v>
      </c>
      <c r="CC59" s="42">
        <f>('SECA - Vetor de Impacto'!AW60/'Contribuição - CHUVA'!$CI59)*100</f>
        <v>20.962865949129</v>
      </c>
      <c r="CD59" s="42">
        <f>('SECA - Vetor de Impacto'!AX60/'Contribuição - CHUVA'!$CI59)*100</f>
        <v>13.975243966086001</v>
      </c>
      <c r="CE59" s="42">
        <f>('SECA - Vetor de Impacto'!AY60/'Contribuição - CHUVA'!$CI59)*100</f>
        <v>20.962865949129</v>
      </c>
      <c r="CF59" s="42">
        <f>('SECA - Vetor de Impacto'!AZ60/'Contribuição - CHUVA'!$CI59)*100</f>
        <v>20.962865949129</v>
      </c>
      <c r="CG59" s="42">
        <f>('SECA - Vetor de Impacto'!BA60/'Contribuição - CHUVA'!$CI59)*100</f>
        <v>0.87345274788037564</v>
      </c>
      <c r="CH59" s="42">
        <f>('SECA - Vetor de Impacto'!BB60/'Contribuição - CHUVA'!$CI59)*100</f>
        <v>0</v>
      </c>
      <c r="CI59" s="77">
        <f>SUM('CHUVA - Vetor de Impacto'!AU60:BB60)</f>
        <v>4.7703400977076305</v>
      </c>
      <c r="CJ59" s="77">
        <f t="shared" si="4"/>
        <v>99.999999999999972</v>
      </c>
    </row>
    <row r="60" spans="1:88" x14ac:dyDescent="0.25">
      <c r="A60" s="34" t="s">
        <v>985</v>
      </c>
      <c r="B60" s="34" t="s">
        <v>986</v>
      </c>
      <c r="C60" s="78">
        <v>2.0147200609322695</v>
      </c>
      <c r="D60" s="78">
        <v>4.1883725518258643</v>
      </c>
      <c r="E60" s="78">
        <v>3.7899031129376879</v>
      </c>
      <c r="F60" s="78">
        <v>3.7255234937632729</v>
      </c>
      <c r="G60" s="78">
        <v>1.5857528244000683</v>
      </c>
      <c r="H60" s="78">
        <v>4.1516504277032675</v>
      </c>
      <c r="I60" s="78">
        <v>2.0358786449017798</v>
      </c>
      <c r="J60" s="78">
        <v>0.89392758917047632</v>
      </c>
      <c r="K60" s="78">
        <v>2.7277628934714016</v>
      </c>
      <c r="L60" s="78">
        <v>5.9209971340811824</v>
      </c>
      <c r="M60" s="78">
        <v>4.7622341104838632</v>
      </c>
      <c r="N60" s="78">
        <v>5.4932209589386023</v>
      </c>
      <c r="O60" s="78">
        <v>4.4980187323661536</v>
      </c>
      <c r="P60" s="78">
        <v>0.88729283911932433</v>
      </c>
      <c r="Q60" s="78">
        <v>0</v>
      </c>
      <c r="R60" s="78">
        <v>6.2962299863907187</v>
      </c>
      <c r="S60" s="78">
        <v>6.2962299863907187</v>
      </c>
      <c r="T60" s="78">
        <v>6.2962299863907187</v>
      </c>
      <c r="U60" s="78">
        <v>6.2962299863907187</v>
      </c>
      <c r="V60" s="78">
        <v>2.6234291609961318</v>
      </c>
      <c r="W60" s="78">
        <v>3.3121677062280028</v>
      </c>
      <c r="X60" s="78">
        <v>3.135106253554051</v>
      </c>
      <c r="Y60" s="78">
        <v>3.0241667503297323</v>
      </c>
      <c r="Z60" s="78">
        <v>2.9592789927951202</v>
      </c>
      <c r="AA60" s="78">
        <v>4.0543813856053621</v>
      </c>
      <c r="AB60" s="78">
        <v>5.3584936054389116</v>
      </c>
      <c r="AC60" s="78">
        <v>3.6728008253945856</v>
      </c>
      <c r="AD60" s="74">
        <f t="shared" si="5"/>
        <v>99.999999999999972</v>
      </c>
      <c r="AF60" s="42">
        <f>('CHUVA - Vetor de Impacto'!AH61/'Contribuição - CHUVA'!$BA60)*100</f>
        <v>5.2841016827399931</v>
      </c>
      <c r="AG60" s="42">
        <f>('CHUVA - Vetor de Impacto'!AI61/'Contribuição - CHUVA'!$BA60)*100</f>
        <v>2.278058543151992</v>
      </c>
      <c r="AH60" s="42">
        <f>('CHUVA - Vetor de Impacto'!AJ61/'Contribuição - CHUVA'!$BA60)*100</f>
        <v>4.7336334669905833</v>
      </c>
      <c r="AI60" s="42">
        <f>('CHUVA - Vetor de Impacto'!AK61/'Contribuição - CHUVA'!$BA60)*100</f>
        <v>4.7939480337559326</v>
      </c>
      <c r="AJ60" s="42">
        <f>('CHUVA - Vetor de Impacto'!AL61/'Contribuição - CHUVA'!$BA60)*100</f>
        <v>0.74866866424719569</v>
      </c>
      <c r="AK60" s="42">
        <f>('CHUVA - Vetor de Impacto'!AM61/'Contribuição - CHUVA'!$BA60)*100</f>
        <v>5.5939781494069996</v>
      </c>
      <c r="AL60" s="42">
        <f>('CHUVA - Vetor de Impacto'!AN61/'Contribuição - CHUVA'!$BA60)*100</f>
        <v>1.9094538047527931</v>
      </c>
      <c r="AM60" s="42">
        <f>('CHUVA - Vetor de Impacto'!AO61/'Contribuição - CHUVA'!$BA60)*100</f>
        <v>4.2083858229560471</v>
      </c>
      <c r="AN60" s="42">
        <f>('CHUVA - Vetor de Impacto'!AP61/'Contribuição - CHUVA'!$BA60)*100</f>
        <v>3.6538607111537678</v>
      </c>
      <c r="AO60" s="42">
        <f>('CHUVA - Vetor de Impacto'!AQ61/'Contribuição - CHUVA'!$BA60)*100</f>
        <v>5.8809709759428399</v>
      </c>
      <c r="AP60" s="42">
        <f>('CHUVA - Vetor de Impacto'!AR61/'Contribuição - CHUVA'!$BA60)*100</f>
        <v>4.8343983125367265</v>
      </c>
      <c r="AQ60" s="42">
        <f>('CHUVA - Vetor de Impacto'!AS61/'Contribuição - CHUVA'!$BA60)*100</f>
        <v>7.4907134478820829</v>
      </c>
      <c r="AR60" s="42">
        <f>('CHUVA - Vetor de Impacto'!AT61/'Contribuição - CHUVA'!$BA60)*100</f>
        <v>4.6609562647955922</v>
      </c>
      <c r="AS60" s="42">
        <f>('CHUVA - Vetor de Impacto'!AU61/'Contribuição - CHUVA'!$BA60)*100</f>
        <v>0.5440010724010278</v>
      </c>
      <c r="AT60" s="42">
        <f>('CHUVA - Vetor de Impacto'!AV61/'Contribuição - CHUVA'!$BA60)*100</f>
        <v>7.6591897019001944</v>
      </c>
      <c r="AU60" s="42">
        <f>('CHUVA - Vetor de Impacto'!AW61/'Contribuição - CHUVA'!$BA60)*100</f>
        <v>7.6591897019001944</v>
      </c>
      <c r="AV60" s="42">
        <f>('CHUVA - Vetor de Impacto'!AX61/'Contribuição - CHUVA'!$BA60)*100</f>
        <v>2.5530632339667325</v>
      </c>
      <c r="AW60" s="42">
        <f>('CHUVA - Vetor de Impacto'!AY61/'Contribuição - CHUVA'!$BA60)*100</f>
        <v>7.6591897019001944</v>
      </c>
      <c r="AX60" s="42">
        <f>('CHUVA - Vetor de Impacto'!AZ61/'Contribuição - CHUVA'!$BA60)*100</f>
        <v>7.6591897019001944</v>
      </c>
      <c r="AY60" s="42">
        <f>('CHUVA - Vetor de Impacto'!BA61/'Contribuição - CHUVA'!$BA60)*100</f>
        <v>3.8295948509500963</v>
      </c>
      <c r="AZ60" s="42">
        <f>('CHUVA - Vetor de Impacto'!BB61/'Contribuição - CHUVA'!$BA60)*100</f>
        <v>6.3654541547688082</v>
      </c>
      <c r="BA60" s="77">
        <f>SUM('CHUVA - Vetor de Impacto'!AH61:BB61)</f>
        <v>13.056211412963261</v>
      </c>
      <c r="BB60" s="77">
        <f t="shared" si="1"/>
        <v>99.999999999999986</v>
      </c>
      <c r="BC60" s="42">
        <f>('CHUVA - Vetor de Impacto'!BC61/'Contribuição - CHUVA'!$BI60)*100</f>
        <v>9.4612353837833663</v>
      </c>
      <c r="BD60" s="42">
        <f>('CHUVA - Vetor de Impacto'!BD61/'Contribuição - CHUVA'!$BI60)*100</f>
        <v>23.101090102268238</v>
      </c>
      <c r="BE60" s="42">
        <f>('CHUVA - Vetor de Impacto'!BE61/'Contribuição - CHUVA'!$BI60)*100</f>
        <v>20.413279123916688</v>
      </c>
      <c r="BF60" s="42">
        <f>('CHUVA - Vetor de Impacto'!BF61/'Contribuição - CHUVA'!$BI60)*100</f>
        <v>18.363562273184929</v>
      </c>
      <c r="BG60" s="42">
        <f>('CHUVA - Vetor de Impacto'!BG61/'Contribuição - CHUVA'!$BI60)*100</f>
        <v>15.032148814015953</v>
      </c>
      <c r="BH60" s="42">
        <f>('CHUVA - Vetor de Impacto'!BH61/'Contribuição - CHUVA'!$BI60)*100</f>
        <v>13.628684302830818</v>
      </c>
      <c r="BI60" s="77">
        <f>SUM('CHUVA - Vetor de Impacto'!BC61:BH61)</f>
        <v>3.8215965808610797</v>
      </c>
      <c r="BJ60" s="77">
        <f t="shared" si="2"/>
        <v>100</v>
      </c>
      <c r="BL60" s="42">
        <f>('CHUVA - Vetor de Impacto'!AH61/'Contribuição - CHUVA'!$BY60)*100</f>
        <v>9.42392614969196</v>
      </c>
      <c r="BM60" s="42">
        <f>('CHUVA - Vetor de Impacto'!AI61/'Contribuição - CHUVA'!$BY60)*100</f>
        <v>4.0628013547625716</v>
      </c>
      <c r="BN60" s="42">
        <f>('CHUVA - Vetor de Impacto'!AJ61/'Contribuição - CHUVA'!$BY60)*100</f>
        <v>8.4421941308097654</v>
      </c>
      <c r="BO60" s="42">
        <f>('CHUVA - Vetor de Impacto'!AK61/'Contribuição - CHUVA'!$BY60)*100</f>
        <v>8.5497620878768945</v>
      </c>
      <c r="BP60" s="42">
        <f>('CHUVA - Vetor de Impacto'!AL61/'Contribuição - CHUVA'!$BY60)*100</f>
        <v>1.3352124213468248</v>
      </c>
      <c r="BQ60" s="42">
        <f>('CHUVA - Vetor de Impacto'!AM61/'Contribuição - CHUVA'!$BY60)*100</f>
        <v>9.9765750411650505</v>
      </c>
      <c r="BR60" s="42">
        <f>('CHUVA - Vetor de Impacto'!AN61/'Contribuição - CHUVA'!$BY60)*100</f>
        <v>3.4054135825993122</v>
      </c>
      <c r="BS60" s="42">
        <f>('CHUVA - Vetor de Impacto'!AO61/'Contribuição - CHUVA'!$BY60)*100</f>
        <v>7.5054417167051097</v>
      </c>
      <c r="BT60" s="42">
        <f>('CHUVA - Vetor de Impacto'!AP61/'Contribuição - CHUVA'!$BY60)*100</f>
        <v>6.5164744303934281</v>
      </c>
      <c r="BU60" s="42">
        <f>('CHUVA - Vetor de Impacto'!AQ61/'Contribuição - CHUVA'!$BY60)*100</f>
        <v>10.488412126283874</v>
      </c>
      <c r="BV60" s="42">
        <f>('CHUVA - Vetor de Impacto'!AR61/'Contribuição - CHUVA'!$BY60)*100</f>
        <v>8.6219030993206758</v>
      </c>
      <c r="BW60" s="42">
        <f>('CHUVA - Vetor de Impacto'!AS61/'Contribuição - CHUVA'!$BY60)*100</f>
        <v>13.359305815769387</v>
      </c>
      <c r="BX60" s="42">
        <f>('CHUVA - Vetor de Impacto'!AT61/'Contribuição - CHUVA'!$BY60)*100</f>
        <v>8.312578043275149</v>
      </c>
      <c r="BY60" s="77">
        <f>SUM('CHUVA - Vetor de Impacto'!AH61:AT61)</f>
        <v>7.3207649976865916</v>
      </c>
      <c r="BZ60" s="77">
        <f t="shared" si="3"/>
        <v>100</v>
      </c>
      <c r="CA60" s="42">
        <f>('SECA - Vetor de Impacto'!AU61/'Contribuição - CHUVA'!$CI60)*100</f>
        <v>1.2383679483480861</v>
      </c>
      <c r="CB60" s="42">
        <f>('SECA - Vetor de Impacto'!AV61/'Contribuição - CHUVA'!$CI60)*100</f>
        <v>17.435434447377045</v>
      </c>
      <c r="CC60" s="42">
        <f>('SECA - Vetor de Impacto'!AW61/'Contribuição - CHUVA'!$CI60)*100</f>
        <v>17.435434447377045</v>
      </c>
      <c r="CD60" s="42">
        <f>('SECA - Vetor de Impacto'!AX61/'Contribuição - CHUVA'!$CI60)*100</f>
        <v>5.8118114824590164</v>
      </c>
      <c r="CE60" s="42">
        <f>('SECA - Vetor de Impacto'!AY61/'Contribuição - CHUVA'!$CI60)*100</f>
        <v>17.435434447377045</v>
      </c>
      <c r="CF60" s="42">
        <f>('SECA - Vetor de Impacto'!AZ61/'Contribuição - CHUVA'!$CI60)*100</f>
        <v>17.435434447377045</v>
      </c>
      <c r="CG60" s="42">
        <f>('SECA - Vetor de Impacto'!BA61/'Contribuição - CHUVA'!$CI60)*100</f>
        <v>8.7177172236885205</v>
      </c>
      <c r="CH60" s="42">
        <f>('SECA - Vetor de Impacto'!BB61/'Contribuição - CHUVA'!$CI60)*100</f>
        <v>14.490365555996204</v>
      </c>
      <c r="CI60" s="77">
        <f>SUM('CHUVA - Vetor de Impacto'!AU61:BB61)</f>
        <v>5.7354464152766678</v>
      </c>
      <c r="CJ60" s="77">
        <f t="shared" si="4"/>
        <v>100.00000000000001</v>
      </c>
    </row>
    <row r="61" spans="1:88" x14ac:dyDescent="0.25">
      <c r="A61" s="34" t="s">
        <v>987</v>
      </c>
      <c r="B61" s="34" t="s">
        <v>988</v>
      </c>
      <c r="C61" s="78">
        <v>3.8431754147262813</v>
      </c>
      <c r="D61" s="78">
        <v>3.0365133741823245</v>
      </c>
      <c r="E61" s="78">
        <v>2.0159963553381903</v>
      </c>
      <c r="F61" s="78">
        <v>2.7250740104612414</v>
      </c>
      <c r="G61" s="78">
        <v>0.77685663734878663</v>
      </c>
      <c r="H61" s="78">
        <v>1.0142294987609166</v>
      </c>
      <c r="I61" s="78">
        <v>4.3593803925901469</v>
      </c>
      <c r="J61" s="78">
        <v>2.8856527850332814</v>
      </c>
      <c r="K61" s="78">
        <v>3.0148015816524638</v>
      </c>
      <c r="L61" s="78">
        <v>2.0094268459107023</v>
      </c>
      <c r="M61" s="78">
        <v>1.0252553207748636</v>
      </c>
      <c r="N61" s="78">
        <v>5.6192391273280871</v>
      </c>
      <c r="O61" s="78">
        <v>3.8006717328450939</v>
      </c>
      <c r="P61" s="78">
        <v>1.2873466709307992</v>
      </c>
      <c r="Q61" s="78">
        <v>3.4482636506463731</v>
      </c>
      <c r="R61" s="78">
        <v>4.61043695659174</v>
      </c>
      <c r="S61" s="78">
        <v>4.1317766739202817</v>
      </c>
      <c r="T61" s="78">
        <v>5.84726473714574</v>
      </c>
      <c r="U61" s="78">
        <v>4.8336380542213293</v>
      </c>
      <c r="V61" s="78">
        <v>0.56943211993567144</v>
      </c>
      <c r="W61" s="78">
        <v>6.0853769925654992</v>
      </c>
      <c r="X61" s="78">
        <v>6.0853769925654992</v>
      </c>
      <c r="Y61" s="78">
        <v>6.0853769925654992</v>
      </c>
      <c r="Z61" s="78">
        <v>6.0853769925654992</v>
      </c>
      <c r="AA61" s="78">
        <v>6.0853769925654992</v>
      </c>
      <c r="AB61" s="78">
        <v>4.817590119114354</v>
      </c>
      <c r="AC61" s="78">
        <v>3.9010929777138244</v>
      </c>
      <c r="AD61" s="74">
        <f t="shared" si="5"/>
        <v>100.00000000000001</v>
      </c>
      <c r="AF61" s="42">
        <f>('CHUVA - Vetor de Impacto'!AH62/'Contribuição - CHUVA'!$BA61)*100</f>
        <v>3.4158477335743358</v>
      </c>
      <c r="AG61" s="42">
        <f>('CHUVA - Vetor de Impacto'!AI62/'Contribuição - CHUVA'!$BA61)*100</f>
        <v>5.2583467050017632</v>
      </c>
      <c r="AH61" s="42">
        <f>('CHUVA - Vetor de Impacto'!AJ62/'Contribuição - CHUVA'!$BA61)*100</f>
        <v>5.4936912453109725</v>
      </c>
      <c r="AI61" s="42">
        <f>('CHUVA - Vetor de Impacto'!AK62/'Contribuição - CHUVA'!$BA61)*100</f>
        <v>4.9199276739633868</v>
      </c>
      <c r="AJ61" s="42">
        <f>('CHUVA - Vetor de Impacto'!AL62/'Contribuição - CHUVA'!$BA61)*100</f>
        <v>3.5713308134210378</v>
      </c>
      <c r="AK61" s="42">
        <f>('CHUVA - Vetor de Impacto'!AM62/'Contribuição - CHUVA'!$BA61)*100</f>
        <v>4.1710338427548104</v>
      </c>
      <c r="AL61" s="42">
        <f>('CHUVA - Vetor de Impacto'!AN62/'Contribuição - CHUVA'!$BA61)*100</f>
        <v>5.1447138719546164</v>
      </c>
      <c r="AM61" s="42">
        <f>('CHUVA - Vetor de Impacto'!AO62/'Contribuição - CHUVA'!$BA61)*100</f>
        <v>3.706584680528433</v>
      </c>
      <c r="AN61" s="42">
        <f>('CHUVA - Vetor de Impacto'!AP62/'Contribuição - CHUVA'!$BA61)*100</f>
        <v>1.7927530643558101</v>
      </c>
      <c r="AO61" s="42">
        <f>('CHUVA - Vetor de Impacto'!AQ62/'Contribuição - CHUVA'!$BA61)*100</f>
        <v>7.8035191370375419</v>
      </c>
      <c r="AP61" s="42">
        <f>('CHUVA - Vetor de Impacto'!AR62/'Contribuição - CHUVA'!$BA61)*100</f>
        <v>5.9426822621144542</v>
      </c>
      <c r="AQ61" s="42">
        <f>('CHUVA - Vetor de Impacto'!AS62/'Contribuição - CHUVA'!$BA61)*100</f>
        <v>8.119972234023356</v>
      </c>
      <c r="AR61" s="42">
        <f>('CHUVA - Vetor de Impacto'!AT62/'Contribuição - CHUVA'!$BA61)*100</f>
        <v>7.3218251259459812</v>
      </c>
      <c r="AS61" s="42">
        <f>('CHUVA - Vetor de Impacto'!AU62/'Contribuição - CHUVA'!$BA61)*100</f>
        <v>0.25717801129442203</v>
      </c>
      <c r="AT61" s="42">
        <f>('CHUVA - Vetor de Impacto'!AV62/'Contribuição - CHUVA'!$BA61)*100</f>
        <v>0</v>
      </c>
      <c r="AU61" s="42">
        <f>('CHUVA - Vetor de Impacto'!AW62/'Contribuição - CHUVA'!$BA61)*100</f>
        <v>0</v>
      </c>
      <c r="AV61" s="42">
        <f>('CHUVA - Vetor de Impacto'!AX62/'Contribuição - CHUVA'!$BA61)*100</f>
        <v>5.632515951065499</v>
      </c>
      <c r="AW61" s="42">
        <f>('CHUVA - Vetor de Impacto'!AY62/'Contribuição - CHUVA'!$BA61)*100</f>
        <v>8.448773926598248</v>
      </c>
      <c r="AX61" s="42">
        <f>('CHUVA - Vetor de Impacto'!AZ62/'Contribuição - CHUVA'!$BA61)*100</f>
        <v>8.448773926598248</v>
      </c>
      <c r="AY61" s="42">
        <f>('CHUVA - Vetor de Impacto'!BA62/'Contribuição - CHUVA'!$BA61)*100</f>
        <v>7.392677185773465</v>
      </c>
      <c r="AZ61" s="42">
        <f>('CHUVA - Vetor de Impacto'!BB62/'Contribuição - CHUVA'!$BA61)*100</f>
        <v>3.1578526086836187</v>
      </c>
      <c r="BA61" s="77">
        <f>SUM('CHUVA - Vetor de Impacto'!AH62:BB62)</f>
        <v>11.836036905329205</v>
      </c>
      <c r="BB61" s="77">
        <f t="shared" si="1"/>
        <v>100</v>
      </c>
      <c r="BC61" s="42">
        <f>('CHUVA - Vetor de Impacto'!BC62/'Contribuição - CHUVA'!$BI61)*100</f>
        <v>16.198196270954398</v>
      </c>
      <c r="BD61" s="42">
        <f>('CHUVA - Vetor de Impacto'!BD62/'Contribuição - CHUVA'!$BI61)*100</f>
        <v>22.826680554169798</v>
      </c>
      <c r="BE61" s="42">
        <f>('CHUVA - Vetor de Impacto'!BE62/'Contribuição - CHUVA'!$BI61)*100</f>
        <v>16.002757916560387</v>
      </c>
      <c r="BF61" s="42">
        <f>('CHUVA - Vetor de Impacto'!BF62/'Contribuição - CHUVA'!$BI61)*100</f>
        <v>16.189566819800771</v>
      </c>
      <c r="BG61" s="42">
        <f>('CHUVA - Vetor de Impacto'!BG62/'Contribuição - CHUVA'!$BI61)*100</f>
        <v>23.731299085974729</v>
      </c>
      <c r="BH61" s="42">
        <f>('CHUVA - Vetor de Impacto'!BH62/'Contribuição - CHUVA'!$BI61)*100</f>
        <v>5.0514993525399117</v>
      </c>
      <c r="BI61" s="77">
        <f>SUM('CHUVA - Vetor de Impacto'!BC62:BH62)</f>
        <v>2.0620940318301995</v>
      </c>
      <c r="BJ61" s="77">
        <f t="shared" si="2"/>
        <v>99.999999999999986</v>
      </c>
      <c r="BL61" s="42">
        <f>('CHUVA - Vetor de Impacto'!AH62/'Contribuição - CHUVA'!$BY61)*100</f>
        <v>5.1241127338122991</v>
      </c>
      <c r="BM61" s="42">
        <f>('CHUVA - Vetor de Impacto'!AI62/'Contribuição - CHUVA'!$BY61)*100</f>
        <v>7.888045197408422</v>
      </c>
      <c r="BN61" s="42">
        <f>('CHUVA - Vetor de Impacto'!AJ62/'Contribuição - CHUVA'!$BY61)*100</f>
        <v>8.2410855112311161</v>
      </c>
      <c r="BO61" s="42">
        <f>('CHUVA - Vetor de Impacto'!AK62/'Contribuição - CHUVA'!$BY61)*100</f>
        <v>7.3803828536617324</v>
      </c>
      <c r="BP61" s="42">
        <f>('CHUVA - Vetor de Impacto'!AL62/'Contribuição - CHUVA'!$BY61)*100</f>
        <v>5.3573528813469684</v>
      </c>
      <c r="BQ61" s="42">
        <f>('CHUVA - Vetor de Impacto'!AM62/'Contribuição - CHUVA'!$BY61)*100</f>
        <v>6.2569673164141495</v>
      </c>
      <c r="BR61" s="42">
        <f>('CHUVA - Vetor de Impacto'!AN62/'Contribuição - CHUVA'!$BY61)*100</f>
        <v>7.7175845995682568</v>
      </c>
      <c r="BS61" s="42">
        <f>('CHUVA - Vetor de Impacto'!AO62/'Contribuição - CHUVA'!$BY61)*100</f>
        <v>5.5602471895242083</v>
      </c>
      <c r="BT61" s="42">
        <f>('CHUVA - Vetor de Impacto'!AP62/'Contribuição - CHUVA'!$BY61)*100</f>
        <v>2.6893086349707209</v>
      </c>
      <c r="BU61" s="42">
        <f>('CHUVA - Vetor de Impacto'!AQ62/'Contribuição - CHUVA'!$BY61)*100</f>
        <v>11.706058026421642</v>
      </c>
      <c r="BV61" s="42">
        <f>('CHUVA - Vetor de Impacto'!AR62/'Contribuição - CHUVA'!$BY61)*100</f>
        <v>8.9146168762145965</v>
      </c>
      <c r="BW61" s="42">
        <f>('CHUVA - Vetor de Impacto'!AS62/'Contribuição - CHUVA'!$BY61)*100</f>
        <v>12.180769275398355</v>
      </c>
      <c r="BX61" s="42">
        <f>('CHUVA - Vetor de Impacto'!AT62/'Contribuição - CHUVA'!$BY61)*100</f>
        <v>10.983468904027534</v>
      </c>
      <c r="BY61" s="77">
        <f>SUM('CHUVA - Vetor de Impacto'!AH62:AT62)</f>
        <v>7.8901659541536446</v>
      </c>
      <c r="BZ61" s="77">
        <f t="shared" si="3"/>
        <v>99.999999999999986</v>
      </c>
      <c r="CA61" s="42">
        <f>('SECA - Vetor de Impacto'!AU62/'Contribuição - CHUVA'!$CI61)*100</f>
        <v>0.77143131911424678</v>
      </c>
      <c r="CB61" s="42">
        <f>('SECA - Vetor de Impacto'!AV62/'Contribuição - CHUVA'!$CI61)*100</f>
        <v>0</v>
      </c>
      <c r="CC61" s="42">
        <f>('SECA - Vetor de Impacto'!AW62/'Contribuição - CHUVA'!$CI61)*100</f>
        <v>0</v>
      </c>
      <c r="CD61" s="42">
        <f>('SECA - Vetor de Impacto'!AX62/'Contribuição - CHUVA'!$CI61)*100</f>
        <v>16.895298272946615</v>
      </c>
      <c r="CE61" s="42">
        <f>('SECA - Vetor de Impacto'!AY62/'Contribuição - CHUVA'!$CI61)*100</f>
        <v>25.342947409419921</v>
      </c>
      <c r="CF61" s="42">
        <f>('SECA - Vetor de Impacto'!AZ62/'Contribuição - CHUVA'!$CI61)*100</f>
        <v>25.342947409419921</v>
      </c>
      <c r="CG61" s="42">
        <f>('SECA - Vetor de Impacto'!BA62/'Contribuição - CHUVA'!$CI61)*100</f>
        <v>22.175078983242429</v>
      </c>
      <c r="CH61" s="42">
        <f>('SECA - Vetor de Impacto'!BB62/'Contribuição - CHUVA'!$CI61)*100</f>
        <v>9.4722966058568527</v>
      </c>
      <c r="CI61" s="77">
        <f>SUM('CHUVA - Vetor de Impacto'!AU62:BB62)</f>
        <v>3.9458709511755607</v>
      </c>
      <c r="CJ61" s="77">
        <f t="shared" si="4"/>
        <v>99.999999999999986</v>
      </c>
    </row>
    <row r="62" spans="1:88" x14ac:dyDescent="0.25">
      <c r="A62" s="34" t="s">
        <v>989</v>
      </c>
      <c r="B62" s="34" t="s">
        <v>990</v>
      </c>
      <c r="C62" s="78">
        <v>1.5581555689560704</v>
      </c>
      <c r="D62" s="78">
        <v>4.7172490194094205</v>
      </c>
      <c r="E62" s="78">
        <v>4.8756775734190976</v>
      </c>
      <c r="F62" s="78">
        <v>4.4970854044033981</v>
      </c>
      <c r="G62" s="78">
        <v>3.1359649125015201</v>
      </c>
      <c r="H62" s="78">
        <v>2.9171006946498514</v>
      </c>
      <c r="I62" s="78">
        <v>4.3116660051432527</v>
      </c>
      <c r="J62" s="78">
        <v>3.2273005190732955</v>
      </c>
      <c r="K62" s="78">
        <v>4.4176944407718972</v>
      </c>
      <c r="L62" s="78">
        <v>5.18587417998795</v>
      </c>
      <c r="M62" s="78">
        <v>1.9161189705505635</v>
      </c>
      <c r="N62" s="78">
        <v>3.8586180597334301</v>
      </c>
      <c r="O62" s="78">
        <v>4.9002150146249353</v>
      </c>
      <c r="P62" s="78">
        <v>4.1224655643423933</v>
      </c>
      <c r="Q62" s="78">
        <v>4.1649004270358025</v>
      </c>
      <c r="R62" s="78">
        <v>5.3499031633757168</v>
      </c>
      <c r="S62" s="78">
        <v>5.0147503697402565</v>
      </c>
      <c r="T62" s="78">
        <v>7.0468673473213874</v>
      </c>
      <c r="U62" s="78">
        <v>3.5331705948523848</v>
      </c>
      <c r="V62" s="78">
        <v>1.8943066517681129</v>
      </c>
      <c r="W62" s="78">
        <v>0</v>
      </c>
      <c r="X62" s="78">
        <v>0</v>
      </c>
      <c r="Y62" s="78">
        <v>2.4565058481261919</v>
      </c>
      <c r="Z62" s="78">
        <v>0</v>
      </c>
      <c r="AA62" s="78">
        <v>7.3695175443785734</v>
      </c>
      <c r="AB62" s="78">
        <v>4.6059484652366081</v>
      </c>
      <c r="AC62" s="78">
        <v>4.9229436605979053</v>
      </c>
      <c r="AD62" s="74">
        <f t="shared" si="5"/>
        <v>100.00000000000001</v>
      </c>
      <c r="AF62" s="42">
        <f>('CHUVA - Vetor de Impacto'!AH63/'Contribuição - CHUVA'!$BA62)*100</f>
        <v>5.9662382948796981</v>
      </c>
      <c r="AG62" s="42">
        <f>('CHUVA - Vetor de Impacto'!AI63/'Contribuição - CHUVA'!$BA62)*100</f>
        <v>2.7428894890422924</v>
      </c>
      <c r="AH62" s="42">
        <f>('CHUVA - Vetor de Impacto'!AJ63/'Contribuição - CHUVA'!$BA62)*100</f>
        <v>0</v>
      </c>
      <c r="AI62" s="42">
        <f>('CHUVA - Vetor de Impacto'!AK63/'Contribuição - CHUVA'!$BA62)*100</f>
        <v>0</v>
      </c>
      <c r="AJ62" s="42">
        <f>('CHUVA - Vetor de Impacto'!AL63/'Contribuição - CHUVA'!$BA62)*100</f>
        <v>0.68331689568332621</v>
      </c>
      <c r="AK62" s="42">
        <f>('CHUVA - Vetor de Impacto'!AM63/'Contribuição - CHUVA'!$BA62)*100</f>
        <v>7.6668139037728826</v>
      </c>
      <c r="AL62" s="42">
        <f>('CHUVA - Vetor de Impacto'!AN63/'Contribuição - CHUVA'!$BA62)*100</f>
        <v>6.4471977584446281</v>
      </c>
      <c r="AM62" s="42">
        <f>('CHUVA - Vetor de Impacto'!AO63/'Contribuição - CHUVA'!$BA62)*100</f>
        <v>7.0366611554863328</v>
      </c>
      <c r="AN62" s="42">
        <f>('CHUVA - Vetor de Impacto'!AP63/'Contribuição - CHUVA'!$BA62)*100</f>
        <v>0</v>
      </c>
      <c r="AO62" s="42">
        <f>('CHUVA - Vetor de Impacto'!AQ63/'Contribuição - CHUVA'!$BA62)*100</f>
        <v>7.8794197252478115</v>
      </c>
      <c r="AP62" s="42">
        <f>('CHUVA - Vetor de Impacto'!AR63/'Contribuição - CHUVA'!$BA62)*100</f>
        <v>7.4500806819123522</v>
      </c>
      <c r="AQ62" s="42">
        <f>('CHUVA - Vetor de Impacto'!AS63/'Contribuição - CHUVA'!$BA62)*100</f>
        <v>7.6811009969685209</v>
      </c>
      <c r="AR62" s="42">
        <f>('CHUVA - Vetor de Impacto'!AT63/'Contribuição - CHUVA'!$BA62)*100</f>
        <v>7.8794197252478115</v>
      </c>
      <c r="AS62" s="42">
        <f>('CHUVA - Vetor de Impacto'!AU63/'Contribuição - CHUVA'!$BA62)*100</f>
        <v>0.18654770488185754</v>
      </c>
      <c r="AT62" s="42">
        <f>('CHUVA - Vetor de Impacto'!AV63/'Contribuição - CHUVA'!$BA62)*100</f>
        <v>7.8794197252478115</v>
      </c>
      <c r="AU62" s="42">
        <f>('CHUVA - Vetor de Impacto'!AW63/'Contribuição - CHUVA'!$BA62)*100</f>
        <v>7.8794197252478115</v>
      </c>
      <c r="AV62" s="42">
        <f>('CHUVA - Vetor de Impacto'!AX63/'Contribuição - CHUVA'!$BA62)*100</f>
        <v>2.6264732417492715</v>
      </c>
      <c r="AW62" s="42">
        <f>('CHUVA - Vetor de Impacto'!AY63/'Contribuição - CHUVA'!$BA62)*100</f>
        <v>7.8794197252478115</v>
      </c>
      <c r="AX62" s="42">
        <f>('CHUVA - Vetor de Impacto'!AZ63/'Contribuição - CHUVA'!$BA62)*100</f>
        <v>7.8794197252478115</v>
      </c>
      <c r="AY62" s="42">
        <f>('CHUVA - Vetor de Impacto'!BA63/'Contribuição - CHUVA'!$BA62)*100</f>
        <v>1.6415457760932954</v>
      </c>
      <c r="AZ62" s="42">
        <f>('CHUVA - Vetor de Impacto'!BB63/'Contribuição - CHUVA'!$BA62)*100</f>
        <v>2.594615749598673</v>
      </c>
      <c r="BA62" s="77">
        <f>SUM('CHUVA - Vetor de Impacto'!AH63:BB63)</f>
        <v>12.691289902931899</v>
      </c>
      <c r="BB62" s="77">
        <f t="shared" si="1"/>
        <v>100.00000000000001</v>
      </c>
      <c r="BC62" s="42">
        <f>('CHUVA - Vetor de Impacto'!BC63/'Contribuição - CHUVA'!$BI62)*100</f>
        <v>19.432125679907841</v>
      </c>
      <c r="BD62" s="42">
        <f>('CHUVA - Vetor de Impacto'!BD63/'Contribuição - CHUVA'!$BI62)*100</f>
        <v>0</v>
      </c>
      <c r="BE62" s="42">
        <f>('CHUVA - Vetor de Impacto'!BE63/'Contribuição - CHUVA'!$BI62)*100</f>
        <v>0</v>
      </c>
      <c r="BF62" s="42">
        <f>('CHUVA - Vetor de Impacto'!BF63/'Contribuição - CHUVA'!$BI62)*100</f>
        <v>0</v>
      </c>
      <c r="BG62" s="42">
        <f>('CHUVA - Vetor de Impacto'!BG63/'Contribuição - CHUVA'!$BI62)*100</f>
        <v>42.276665398900512</v>
      </c>
      <c r="BH62" s="42">
        <f>('CHUVA - Vetor de Impacto'!BH63/'Contribuição - CHUVA'!$BI62)*100</f>
        <v>38.291208921191647</v>
      </c>
      <c r="BI62" s="77">
        <f>SUM('CHUVA - Vetor de Impacto'!BC63:BH63)</f>
        <v>2.013081736123322</v>
      </c>
      <c r="BJ62" s="77">
        <f t="shared" si="2"/>
        <v>100</v>
      </c>
      <c r="BL62" s="42">
        <f>('CHUVA - Vetor de Impacto'!AH63/'Contribuição - CHUVA'!$BY62)*100</f>
        <v>9.7117588784370721</v>
      </c>
      <c r="BM62" s="42">
        <f>('CHUVA - Vetor de Impacto'!AI63/'Contribuição - CHUVA'!$BY62)*100</f>
        <v>4.4648369761964615</v>
      </c>
      <c r="BN62" s="42">
        <f>('CHUVA - Vetor de Impacto'!AJ63/'Contribuição - CHUVA'!$BY62)*100</f>
        <v>0</v>
      </c>
      <c r="BO62" s="42">
        <f>('CHUVA - Vetor de Impacto'!AK63/'Contribuição - CHUVA'!$BY62)*100</f>
        <v>0</v>
      </c>
      <c r="BP62" s="42">
        <f>('CHUVA - Vetor de Impacto'!AL63/'Contribuição - CHUVA'!$BY62)*100</f>
        <v>1.1122936430705224</v>
      </c>
      <c r="BQ62" s="42">
        <f>('CHUVA - Vetor de Impacto'!AM63/'Contribuição - CHUVA'!$BY62)*100</f>
        <v>12.47993196369513</v>
      </c>
      <c r="BR62" s="42">
        <f>('CHUVA - Vetor de Impacto'!AN63/'Contribuição - CHUVA'!$BY62)*100</f>
        <v>10.494657936366709</v>
      </c>
      <c r="BS62" s="42">
        <f>('CHUVA - Vetor de Impacto'!AO63/'Contribuição - CHUVA'!$BY62)*100</f>
        <v>11.454178172869245</v>
      </c>
      <c r="BT62" s="42">
        <f>('CHUVA - Vetor de Impacto'!AP63/'Contribuição - CHUVA'!$BY62)*100</f>
        <v>0</v>
      </c>
      <c r="BU62" s="42">
        <f>('CHUVA - Vetor de Impacto'!AQ63/'Contribuição - CHUVA'!$BY62)*100</f>
        <v>12.8260087330539</v>
      </c>
      <c r="BV62" s="42">
        <f>('CHUVA - Vetor de Impacto'!AR63/'Contribuição - CHUVA'!$BY62)*100</f>
        <v>12.127136669973339</v>
      </c>
      <c r="BW62" s="42">
        <f>('CHUVA - Vetor de Impacto'!AS63/'Contribuição - CHUVA'!$BY62)*100</f>
        <v>12.503188293283721</v>
      </c>
      <c r="BX62" s="42">
        <f>('CHUVA - Vetor de Impacto'!AT63/'Contribuição - CHUVA'!$BY62)*100</f>
        <v>12.8260087330539</v>
      </c>
      <c r="BY62" s="77">
        <f>SUM('CHUVA - Vetor de Impacto'!AH63:AT63)</f>
        <v>7.7966577195827131</v>
      </c>
      <c r="BZ62" s="77">
        <f t="shared" si="3"/>
        <v>100</v>
      </c>
      <c r="CA62" s="42">
        <f>('SECA - Vetor de Impacto'!AU63/'Contribuição - CHUVA'!$CI62)*100</f>
        <v>0.48369947213525616</v>
      </c>
      <c r="CB62" s="42">
        <f>('SECA - Vetor de Impacto'!AV63/'Contribuição - CHUVA'!$CI62)*100</f>
        <v>20.430544370664904</v>
      </c>
      <c r="CC62" s="42">
        <f>('SECA - Vetor de Impacto'!AW63/'Contribuição - CHUVA'!$CI62)*100</f>
        <v>20.430544370664904</v>
      </c>
      <c r="CD62" s="42">
        <f>('SECA - Vetor de Impacto'!AX63/'Contribuição - CHUVA'!$CI62)*100</f>
        <v>6.8101814568883032</v>
      </c>
      <c r="CE62" s="42">
        <f>('SECA - Vetor de Impacto'!AY63/'Contribuição - CHUVA'!$CI62)*100</f>
        <v>20.430544370664904</v>
      </c>
      <c r="CF62" s="42">
        <f>('SECA - Vetor de Impacto'!AZ63/'Contribuição - CHUVA'!$CI62)*100</f>
        <v>20.430544370664904</v>
      </c>
      <c r="CG62" s="42">
        <f>('SECA - Vetor de Impacto'!BA63/'Contribuição - CHUVA'!$CI62)*100</f>
        <v>4.2563634105551911</v>
      </c>
      <c r="CH62" s="42">
        <f>('SECA - Vetor de Impacto'!BB63/'Contribuição - CHUVA'!$CI62)*100</f>
        <v>6.7275781777616244</v>
      </c>
      <c r="CI62" s="77">
        <f>SUM('CHUVA - Vetor de Impacto'!AU63:BB63)</f>
        <v>4.894632183349187</v>
      </c>
      <c r="CJ62" s="77">
        <f t="shared" si="4"/>
        <v>100</v>
      </c>
    </row>
    <row r="63" spans="1:88" x14ac:dyDescent="0.25">
      <c r="A63" s="34" t="s">
        <v>991</v>
      </c>
      <c r="B63" s="34" t="s">
        <v>992</v>
      </c>
      <c r="C63" s="78">
        <v>3.4325549562682136</v>
      </c>
      <c r="D63" s="78">
        <v>1.0571780902588954</v>
      </c>
      <c r="E63" s="78">
        <v>0.61953143900589358</v>
      </c>
      <c r="F63" s="78">
        <v>1.3294157612038906</v>
      </c>
      <c r="G63" s="78">
        <v>4.2069454288366828</v>
      </c>
      <c r="H63" s="78">
        <v>0</v>
      </c>
      <c r="I63" s="78">
        <v>1.3648424993148465</v>
      </c>
      <c r="J63" s="78">
        <v>6.19780826286686</v>
      </c>
      <c r="K63" s="78">
        <v>2.8694678818249759</v>
      </c>
      <c r="L63" s="78">
        <v>1.7974004865605662</v>
      </c>
      <c r="M63" s="78">
        <v>1.5078052223591389</v>
      </c>
      <c r="N63" s="78">
        <v>4.2046608792898805</v>
      </c>
      <c r="O63" s="78">
        <v>4.3623493857203481</v>
      </c>
      <c r="P63" s="78">
        <v>4.5594179361664713</v>
      </c>
      <c r="Q63" s="78">
        <v>4.6680235112515867</v>
      </c>
      <c r="R63" s="78">
        <v>6.4406109155110487</v>
      </c>
      <c r="S63" s="78">
        <v>4.5425431236317442</v>
      </c>
      <c r="T63" s="78">
        <v>6.1057655525967229</v>
      </c>
      <c r="U63" s="78">
        <v>6.4794029329052609</v>
      </c>
      <c r="V63" s="78">
        <v>0.30747025643249154</v>
      </c>
      <c r="W63" s="78">
        <v>0</v>
      </c>
      <c r="X63" s="78">
        <v>6.8181529363904829</v>
      </c>
      <c r="Y63" s="78">
        <v>4.5454352909269895</v>
      </c>
      <c r="Z63" s="78">
        <v>6.8181529363904829</v>
      </c>
      <c r="AA63" s="78">
        <v>6.8181529363904829</v>
      </c>
      <c r="AB63" s="78">
        <v>6.8181529363904829</v>
      </c>
      <c r="AC63" s="78">
        <v>2.1287584415055671</v>
      </c>
      <c r="AD63" s="74">
        <f t="shared" si="5"/>
        <v>100</v>
      </c>
      <c r="AF63" s="42">
        <f>('CHUVA - Vetor de Impacto'!AH64/'Contribuição - CHUVA'!$BA63)*100</f>
        <v>2.6188887579217002</v>
      </c>
      <c r="AG63" s="42">
        <f>('CHUVA - Vetor de Impacto'!AI64/'Contribuição - CHUVA'!$BA63)*100</f>
        <v>4.1045634634648964</v>
      </c>
      <c r="AH63" s="42">
        <f>('CHUVA - Vetor de Impacto'!AJ64/'Contribuição - CHUVA'!$BA63)*100</f>
        <v>4.8978923155850964</v>
      </c>
      <c r="AI63" s="42">
        <f>('CHUVA - Vetor de Impacto'!AK64/'Contribuição - CHUVA'!$BA63)*100</f>
        <v>4.5671797267934533</v>
      </c>
      <c r="AJ63" s="42">
        <f>('CHUVA - Vetor de Impacto'!AL64/'Contribuição - CHUVA'!$BA63)*100</f>
        <v>1.1866182082938581</v>
      </c>
      <c r="AK63" s="42">
        <f>('CHUVA - Vetor de Impacto'!AM64/'Contribuição - CHUVA'!$BA63)*100</f>
        <v>6.714265807226413</v>
      </c>
      <c r="AL63" s="42">
        <f>('CHUVA - Vetor de Impacto'!AN64/'Contribuição - CHUVA'!$BA63)*100</f>
        <v>2.4962832975295779</v>
      </c>
      <c r="AM63" s="42">
        <f>('CHUVA - Vetor de Impacto'!AO64/'Contribuição - CHUVA'!$BA63)*100</f>
        <v>1.514642813313307</v>
      </c>
      <c r="AN63" s="42">
        <f>('CHUVA - Vetor de Impacto'!AP64/'Contribuição - CHUVA'!$BA63)*100</f>
        <v>5.6190945953160165</v>
      </c>
      <c r="AO63" s="42">
        <f>('CHUVA - Vetor de Impacto'!AQ64/'Contribuição - CHUVA'!$BA63)*100</f>
        <v>6.3668053227625307</v>
      </c>
      <c r="AP63" s="42">
        <f>('CHUVA - Vetor de Impacto'!AR64/'Contribuição - CHUVA'!$BA63)*100</f>
        <v>4.1035299358586634</v>
      </c>
      <c r="AQ63" s="42">
        <f>('CHUVA - Vetor de Impacto'!AS64/'Contribuição - CHUVA'!$BA63)*100</f>
        <v>5.9909129950256235</v>
      </c>
      <c r="AR63" s="42">
        <f>('CHUVA - Vetor de Impacto'!AT64/'Contribuição - CHUVA'!$BA63)*100</f>
        <v>6.6950489011920178</v>
      </c>
      <c r="AS63" s="42">
        <f>('CHUVA - Vetor de Impacto'!AU64/'Contribuição - CHUVA'!$BA63)*100</f>
        <v>0.27425464271461841</v>
      </c>
      <c r="AT63" s="42">
        <f>('CHUVA - Vetor de Impacto'!AV64/'Contribuição - CHUVA'!$BA63)*100</f>
        <v>7.6019958777458791</v>
      </c>
      <c r="AU63" s="42">
        <f>('CHUVA - Vetor de Impacto'!AW64/'Contribuição - CHUVA'!$BA63)*100</f>
        <v>7.6019958777458791</v>
      </c>
      <c r="AV63" s="42">
        <f>('CHUVA - Vetor de Impacto'!AX64/'Contribuição - CHUVA'!$BA63)*100</f>
        <v>5.0679972518305867</v>
      </c>
      <c r="AW63" s="42">
        <f>('CHUVA - Vetor de Impacto'!AY64/'Contribuição - CHUVA'!$BA63)*100</f>
        <v>7.6019958777458791</v>
      </c>
      <c r="AX63" s="42">
        <f>('CHUVA - Vetor de Impacto'!AZ64/'Contribuição - CHUVA'!$BA63)*100</f>
        <v>7.6019958777458791</v>
      </c>
      <c r="AY63" s="42">
        <f>('CHUVA - Vetor de Impacto'!BA64/'Contribuição - CHUVA'!$BA63)*100</f>
        <v>4.7512474235911739</v>
      </c>
      <c r="AZ63" s="42">
        <f>('CHUVA - Vetor de Impacto'!BB64/'Contribuição - CHUVA'!$BA63)*100</f>
        <v>2.6227910305969577</v>
      </c>
      <c r="BA63" s="77">
        <f>SUM('CHUVA - Vetor de Impacto'!AH64:BB64)</f>
        <v>13.154440177051464</v>
      </c>
      <c r="BB63" s="77">
        <f t="shared" si="1"/>
        <v>100.00000000000001</v>
      </c>
      <c r="BC63" s="42">
        <f>('CHUVA - Vetor de Impacto'!BC64/'Contribuição - CHUVA'!$BI63)*100</f>
        <v>16.039841847528603</v>
      </c>
      <c r="BD63" s="42">
        <f>('CHUVA - Vetor de Impacto'!BD64/'Contribuição - CHUVA'!$BI63)*100</f>
        <v>17.149981652856884</v>
      </c>
      <c r="BE63" s="42">
        <f>('CHUVA - Vetor de Impacto'!BE64/'Contribuição - CHUVA'!$BI63)*100</f>
        <v>18.371541536299439</v>
      </c>
      <c r="BF63" s="42">
        <f>('CHUVA - Vetor de Impacto'!BF64/'Contribuição - CHUVA'!$BI63)*100</f>
        <v>14.992487346299912</v>
      </c>
      <c r="BG63" s="42">
        <f>('CHUVA - Vetor de Impacto'!BG64/'Contribuição - CHUVA'!$BI63)*100</f>
        <v>22.050722274781453</v>
      </c>
      <c r="BH63" s="42">
        <f>('CHUVA - Vetor de Impacto'!BH64/'Contribuição - CHUVA'!$BI63)*100</f>
        <v>11.3954253422337</v>
      </c>
      <c r="BI63" s="77">
        <f>SUM('CHUVA - Vetor de Impacto'!BC64:BH64)</f>
        <v>3.4736161349440522</v>
      </c>
      <c r="BJ63" s="77">
        <f t="shared" si="2"/>
        <v>100</v>
      </c>
      <c r="BL63" s="42">
        <f>('CHUVA - Vetor de Impacto'!AH64/'Contribuição - CHUVA'!$BY63)*100</f>
        <v>4.6045807862958075</v>
      </c>
      <c r="BM63" s="42">
        <f>('CHUVA - Vetor de Impacto'!AI64/'Contribuição - CHUVA'!$BY63)*100</f>
        <v>7.2167227427409903</v>
      </c>
      <c r="BN63" s="42">
        <f>('CHUVA - Vetor de Impacto'!AJ64/'Contribuição - CHUVA'!$BY63)*100</f>
        <v>8.611568850135674</v>
      </c>
      <c r="BO63" s="42">
        <f>('CHUVA - Vetor de Impacto'!AK64/'Contribuição - CHUVA'!$BY63)*100</f>
        <v>8.0301035902883608</v>
      </c>
      <c r="BP63" s="42">
        <f>('CHUVA - Vetor de Impacto'!AL64/'Contribuição - CHUVA'!$BY63)*100</f>
        <v>2.0863350480433103</v>
      </c>
      <c r="BQ63" s="42">
        <f>('CHUVA - Vetor de Impacto'!AM64/'Contribuição - CHUVA'!$BY63)*100</f>
        <v>11.80515179826588</v>
      </c>
      <c r="BR63" s="42">
        <f>('CHUVA - Vetor de Impacto'!AN64/'Contribuição - CHUVA'!$BY63)*100</f>
        <v>4.3890134982585209</v>
      </c>
      <c r="BS63" s="42">
        <f>('CHUVA - Vetor de Impacto'!AO64/'Contribuição - CHUVA'!$BY63)*100</f>
        <v>2.6630742429159717</v>
      </c>
      <c r="BT63" s="42">
        <f>('CHUVA - Vetor de Impacto'!AP64/'Contribuição - CHUVA'!$BY63)*100</f>
        <v>9.8796006251535164</v>
      </c>
      <c r="BU63" s="42">
        <f>('CHUVA - Vetor de Impacto'!AQ64/'Contribuição - CHUVA'!$BY63)*100</f>
        <v>11.194240064836972</v>
      </c>
      <c r="BV63" s="42">
        <f>('CHUVA - Vetor de Impacto'!AR64/'Contribuição - CHUVA'!$BY63)*100</f>
        <v>7.2149055745457495</v>
      </c>
      <c r="BW63" s="42">
        <f>('CHUVA - Vetor de Impacto'!AS64/'Contribuição - CHUVA'!$BY63)*100</f>
        <v>10.533338915531598</v>
      </c>
      <c r="BX63" s="42">
        <f>('CHUVA - Vetor de Impacto'!AT64/'Contribuição - CHUVA'!$BY63)*100</f>
        <v>11.771364262987653</v>
      </c>
      <c r="BY63" s="77">
        <f>SUM('CHUVA - Vetor de Impacto'!AH64:AT64)</f>
        <v>7.4816833703871692</v>
      </c>
      <c r="BZ63" s="77">
        <f t="shared" si="3"/>
        <v>100.00000000000003</v>
      </c>
      <c r="CA63" s="42">
        <f>('SECA - Vetor de Impacto'!AU64/'Contribuição - CHUVA'!$CI63)*100</f>
        <v>0.63596350307663851</v>
      </c>
      <c r="CB63" s="42">
        <f>('SECA - Vetor de Impacto'!AV64/'Contribuição - CHUVA'!$CI63)*100</f>
        <v>17.628113350905689</v>
      </c>
      <c r="CC63" s="42">
        <f>('SECA - Vetor de Impacto'!AW64/'Contribuição - CHUVA'!$CI63)*100</f>
        <v>17.628113350905689</v>
      </c>
      <c r="CD63" s="42">
        <f>('SECA - Vetor de Impacto'!AX64/'Contribuição - CHUVA'!$CI63)*100</f>
        <v>11.752075567270461</v>
      </c>
      <c r="CE63" s="42">
        <f>('SECA - Vetor de Impacto'!AY64/'Contribuição - CHUVA'!$CI63)*100</f>
        <v>17.628113350905689</v>
      </c>
      <c r="CF63" s="42">
        <f>('SECA - Vetor de Impacto'!AZ64/'Contribuição - CHUVA'!$CI63)*100</f>
        <v>17.628113350905689</v>
      </c>
      <c r="CG63" s="42">
        <f>('SECA - Vetor de Impacto'!BA64/'Contribuição - CHUVA'!$CI63)*100</f>
        <v>11.017570844316056</v>
      </c>
      <c r="CH63" s="42">
        <f>('SECA - Vetor de Impacto'!BB64/'Contribuição - CHUVA'!$CI63)*100</f>
        <v>6.081936681714085</v>
      </c>
      <c r="CI63" s="77">
        <f>SUM('CHUVA - Vetor de Impacto'!AU64:BB64)</f>
        <v>5.6727568066642959</v>
      </c>
      <c r="CJ63" s="77">
        <f t="shared" si="4"/>
        <v>100</v>
      </c>
    </row>
    <row r="64" spans="1:88" x14ac:dyDescent="0.25">
      <c r="A64" s="34" t="s">
        <v>993</v>
      </c>
      <c r="B64" s="34" t="s">
        <v>994</v>
      </c>
      <c r="C64" s="78">
        <v>0.94964071169233055</v>
      </c>
      <c r="D64" s="78">
        <v>5.3235194611734444</v>
      </c>
      <c r="E64" s="78">
        <v>5.6833915779893909</v>
      </c>
      <c r="F64" s="78">
        <v>5.1456962755396622</v>
      </c>
      <c r="G64" s="78">
        <v>0.54582021311322093</v>
      </c>
      <c r="H64" s="78">
        <v>3.3403059917085138</v>
      </c>
      <c r="I64" s="78">
        <v>5.6846295006009262</v>
      </c>
      <c r="J64" s="78">
        <v>0.85840597416447473</v>
      </c>
      <c r="K64" s="78">
        <v>4.8104377910218696</v>
      </c>
      <c r="L64" s="78">
        <v>5.3826645123531502</v>
      </c>
      <c r="M64" s="78">
        <v>1.839681643658968</v>
      </c>
      <c r="N64" s="78">
        <v>0.63332779066628231</v>
      </c>
      <c r="O64" s="78">
        <v>2.4424565992283682</v>
      </c>
      <c r="P64" s="78">
        <v>2.7195433997425429</v>
      </c>
      <c r="Q64" s="78">
        <v>6.2164496704300367</v>
      </c>
      <c r="R64" s="78">
        <v>0.2693562560371614</v>
      </c>
      <c r="S64" s="78">
        <v>3.5932479965595925</v>
      </c>
      <c r="T64" s="78">
        <v>5.2196943984139539</v>
      </c>
      <c r="U64" s="78">
        <v>3.0950683366210527</v>
      </c>
      <c r="V64" s="78">
        <v>1.1134855418583653</v>
      </c>
      <c r="W64" s="78">
        <v>6.4133875040803474</v>
      </c>
      <c r="X64" s="78">
        <v>6.4133875040803474</v>
      </c>
      <c r="Y64" s="78">
        <v>2.1377958346934496</v>
      </c>
      <c r="Z64" s="78">
        <v>6.4133875040803474</v>
      </c>
      <c r="AA64" s="78">
        <v>6.4133875040803474</v>
      </c>
      <c r="AB64" s="78">
        <v>2.9394692727034917</v>
      </c>
      <c r="AC64" s="78">
        <v>4.4023612337083469</v>
      </c>
      <c r="AD64" s="74">
        <f t="shared" si="5"/>
        <v>100</v>
      </c>
      <c r="AF64" s="42">
        <f>('CHUVA - Vetor de Impacto'!AH65/'Contribuição - CHUVA'!$BA64)*100</f>
        <v>3.8392801754801495</v>
      </c>
      <c r="AG64" s="42">
        <f>('CHUVA - Vetor de Impacto'!AI65/'Contribuição - CHUVA'!$BA64)*100</f>
        <v>3.2132982267842345</v>
      </c>
      <c r="AH64" s="42">
        <f>('CHUVA - Vetor de Impacto'!AJ65/'Contribuição - CHUVA'!$BA64)*100</f>
        <v>5.9377332928383426</v>
      </c>
      <c r="AI64" s="42">
        <f>('CHUVA - Vetor de Impacto'!AK65/'Contribuição - CHUVA'!$BA64)*100</f>
        <v>5.5917150419409989</v>
      </c>
      <c r="AJ64" s="42">
        <f>('CHUVA - Vetor de Impacto'!AL65/'Contribuição - CHUVA'!$BA64)*100</f>
        <v>0.96141466548564558</v>
      </c>
      <c r="AK64" s="42">
        <f>('CHUVA - Vetor de Impacto'!AM65/'Contribuição - CHUVA'!$BA64)*100</f>
        <v>6.6460058016975729</v>
      </c>
      <c r="AL64" s="42">
        <f>('CHUVA - Vetor de Impacto'!AN65/'Contribuição - CHUVA'!$BA64)*100</f>
        <v>3.2796155501754165</v>
      </c>
      <c r="AM64" s="42">
        <f>('CHUVA - Vetor de Impacto'!AO65/'Contribuição - CHUVA'!$BA64)*100</f>
        <v>2.1833914097090825</v>
      </c>
      <c r="AN64" s="42">
        <f>('CHUVA - Vetor de Impacto'!AP65/'Contribuição - CHUVA'!$BA64)*100</f>
        <v>3.3743781811998024</v>
      </c>
      <c r="AO64" s="42">
        <f>('CHUVA - Vetor de Impacto'!AQ65/'Contribuição - CHUVA'!$BA64)*100</f>
        <v>4.6658097680015782</v>
      </c>
      <c r="AP64" s="42">
        <f>('CHUVA - Vetor de Impacto'!AR65/'Contribuição - CHUVA'!$BA64)*100</f>
        <v>6.058855239424906</v>
      </c>
      <c r="AQ64" s="42">
        <f>('CHUVA - Vetor de Impacto'!AS65/'Contribuição - CHUVA'!$BA64)*100</f>
        <v>6.3063177882830255</v>
      </c>
      <c r="AR64" s="42">
        <f>('CHUVA - Vetor de Impacto'!AT65/'Contribuição - CHUVA'!$BA64)*100</f>
        <v>4.3167709686337847</v>
      </c>
      <c r="AS64" s="42">
        <f>('CHUVA - Vetor de Impacto'!AU65/'Contribuição - CHUVA'!$BA64)*100</f>
        <v>1.3259628048102876</v>
      </c>
      <c r="AT64" s="42">
        <f>('CHUVA - Vetor de Impacto'!AV65/'Contribuição - CHUVA'!$BA64)*100</f>
        <v>7.0007679039685717</v>
      </c>
      <c r="AU64" s="42">
        <f>('CHUVA - Vetor de Impacto'!AW65/'Contribuição - CHUVA'!$BA64)*100</f>
        <v>7.0007679039685717</v>
      </c>
      <c r="AV64" s="42">
        <f>('CHUVA - Vetor de Impacto'!AX65/'Contribuição - CHUVA'!$BA64)*100</f>
        <v>7.0007679039685717</v>
      </c>
      <c r="AW64" s="42">
        <f>('CHUVA - Vetor de Impacto'!AY65/'Contribuição - CHUVA'!$BA64)*100</f>
        <v>7.0007679039685717</v>
      </c>
      <c r="AX64" s="42">
        <f>('CHUVA - Vetor de Impacto'!AZ65/'Contribuição - CHUVA'!$BA64)*100</f>
        <v>7.0007679039685717</v>
      </c>
      <c r="AY64" s="42">
        <f>('CHUVA - Vetor de Impacto'!BA65/'Contribuição - CHUVA'!$BA64)*100</f>
        <v>3.7920826146496429</v>
      </c>
      <c r="AZ64" s="42">
        <f>('CHUVA - Vetor de Impacto'!BB65/'Contribuição - CHUVA'!$BA64)*100</f>
        <v>3.5035289510426746</v>
      </c>
      <c r="BA64" s="77">
        <f>SUM('CHUVA - Vetor de Impacto'!AH65:BB65)</f>
        <v>14.284147306656507</v>
      </c>
      <c r="BB64" s="77">
        <f t="shared" si="1"/>
        <v>99.999999999999972</v>
      </c>
      <c r="BC64" s="42">
        <f>('CHUVA - Vetor de Impacto'!BC65/'Contribuição - CHUVA'!$BI64)*100</f>
        <v>6.5603881421853414</v>
      </c>
      <c r="BD64" s="42">
        <f>('CHUVA - Vetor de Impacto'!BD65/'Contribuição - CHUVA'!$BI64)*100</f>
        <v>15.81869769890665</v>
      </c>
      <c r="BE64" s="42">
        <f>('CHUVA - Vetor de Impacto'!BE65/'Contribuição - CHUVA'!$BI64)*100</f>
        <v>19.857679119480576</v>
      </c>
      <c r="BF64" s="42">
        <f>('CHUVA - Vetor de Impacto'!BF65/'Contribuição - CHUVA'!$BI64)*100</f>
        <v>23.40624722417218</v>
      </c>
      <c r="BG64" s="42">
        <f>('CHUVA - Vetor de Impacto'!BG65/'Contribuição - CHUVA'!$BI64)*100</f>
        <v>19.265600644068368</v>
      </c>
      <c r="BH64" s="42">
        <f>('CHUVA - Vetor de Impacto'!BH65/'Contribuição - CHUVA'!$BI64)*100</f>
        <v>15.09138717118689</v>
      </c>
      <c r="BI64" s="77">
        <f>SUM('CHUVA - Vetor de Impacto'!BC65:BH65)</f>
        <v>2.760956709547445</v>
      </c>
      <c r="BJ64" s="77">
        <f t="shared" si="2"/>
        <v>100.00000000000001</v>
      </c>
      <c r="BL64" s="42">
        <f>('CHUVA - Vetor de Impacto'!AH65/'Contribuição - CHUVA'!$BY64)*100</f>
        <v>6.8103030823363264</v>
      </c>
      <c r="BM64" s="42">
        <f>('CHUVA - Vetor de Impacto'!AI65/'Contribuição - CHUVA'!$BY64)*100</f>
        <v>5.6999056641126016</v>
      </c>
      <c r="BN64" s="42">
        <f>('CHUVA - Vetor de Impacto'!AJ65/'Contribuição - CHUVA'!$BY64)*100</f>
        <v>10.532641927142175</v>
      </c>
      <c r="BO64" s="42">
        <f>('CHUVA - Vetor de Impacto'!AK65/'Contribuição - CHUVA'!$BY64)*100</f>
        <v>9.9188578184228646</v>
      </c>
      <c r="BP64" s="42">
        <f>('CHUVA - Vetor de Impacto'!AL65/'Contribuição - CHUVA'!$BY64)*100</f>
        <v>1.7054043884519032</v>
      </c>
      <c r="BQ64" s="42">
        <f>('CHUVA - Vetor de Impacto'!AM65/'Contribuição - CHUVA'!$BY64)*100</f>
        <v>11.789010368555767</v>
      </c>
      <c r="BR64" s="42">
        <f>('CHUVA - Vetor de Impacto'!AN65/'Contribuição - CHUVA'!$BY64)*100</f>
        <v>5.8175425781330201</v>
      </c>
      <c r="BS64" s="42">
        <f>('CHUVA - Vetor de Impacto'!AO65/'Contribuição - CHUVA'!$BY64)*100</f>
        <v>3.8730065449388049</v>
      </c>
      <c r="BT64" s="42">
        <f>('CHUVA - Vetor de Impacto'!AP65/'Contribuição - CHUVA'!$BY64)*100</f>
        <v>5.9856371710406524</v>
      </c>
      <c r="BU64" s="42">
        <f>('CHUVA - Vetor de Impacto'!AQ65/'Contribuição - CHUVA'!$BY64)*100</f>
        <v>8.2764417266427195</v>
      </c>
      <c r="BV64" s="42">
        <f>('CHUVA - Vetor de Impacto'!AR65/'Contribuição - CHUVA'!$BY64)*100</f>
        <v>10.747493964106081</v>
      </c>
      <c r="BW64" s="42">
        <f>('CHUVA - Vetor de Impacto'!AS65/'Contribuição - CHUVA'!$BY64)*100</f>
        <v>11.1864551449062</v>
      </c>
      <c r="BX64" s="42">
        <f>('CHUVA - Vetor de Impacto'!AT65/'Contribuição - CHUVA'!$BY64)*100</f>
        <v>7.6572996212108917</v>
      </c>
      <c r="BY64" s="77">
        <f>SUM('CHUVA - Vetor de Impacto'!AH65:AT65)</f>
        <v>8.052628923420972</v>
      </c>
      <c r="BZ64" s="77">
        <f t="shared" si="3"/>
        <v>100.00000000000001</v>
      </c>
      <c r="CA64" s="42">
        <f>('SECA - Vetor de Impacto'!AU65/'Contribuição - CHUVA'!$CI64)*100</f>
        <v>3.0394274496584899</v>
      </c>
      <c r="CB64" s="42">
        <f>('SECA - Vetor de Impacto'!AV65/'Contribuição - CHUVA'!$CI64)*100</f>
        <v>16.047453260994455</v>
      </c>
      <c r="CC64" s="42">
        <f>('SECA - Vetor de Impacto'!AW65/'Contribuição - CHUVA'!$CI64)*100</f>
        <v>16.047453260994455</v>
      </c>
      <c r="CD64" s="42">
        <f>('SECA - Vetor de Impacto'!AX65/'Contribuição - CHUVA'!$CI64)*100</f>
        <v>16.047453260994455</v>
      </c>
      <c r="CE64" s="42">
        <f>('SECA - Vetor de Impacto'!AY65/'Contribuição - CHUVA'!$CI64)*100</f>
        <v>16.047453260994455</v>
      </c>
      <c r="CF64" s="42">
        <f>('SECA - Vetor de Impacto'!AZ65/'Contribuição - CHUVA'!$CI64)*100</f>
        <v>16.047453260994455</v>
      </c>
      <c r="CG64" s="42">
        <f>('SECA - Vetor de Impacto'!BA65/'Contribuição - CHUVA'!$CI64)*100</f>
        <v>8.6923705163719962</v>
      </c>
      <c r="CH64" s="42">
        <f>('SECA - Vetor de Impacto'!BB65/'Contribuição - CHUVA'!$CI64)*100</f>
        <v>8.0309357289972301</v>
      </c>
      <c r="CI64" s="77">
        <f>SUM('CHUVA - Vetor de Impacto'!AU65:BB65)</f>
        <v>6.2315183832355361</v>
      </c>
      <c r="CJ64" s="77">
        <f t="shared" si="4"/>
        <v>100</v>
      </c>
    </row>
    <row r="65" spans="1:88" x14ac:dyDescent="0.25">
      <c r="A65" s="34" t="s">
        <v>995</v>
      </c>
      <c r="B65" s="34" t="s">
        <v>996</v>
      </c>
      <c r="C65" s="78">
        <v>0.13626502713525859</v>
      </c>
      <c r="D65" s="78">
        <v>4.2131202520215307</v>
      </c>
      <c r="E65" s="78">
        <v>5.4439086834878916</v>
      </c>
      <c r="F65" s="78">
        <v>2.961487934173316</v>
      </c>
      <c r="G65" s="78">
        <v>2.7239361869891288</v>
      </c>
      <c r="H65" s="78">
        <v>0.84865057340854499</v>
      </c>
      <c r="I65" s="78">
        <v>4.4255551824606494</v>
      </c>
      <c r="J65" s="78">
        <v>1.6105533589666674</v>
      </c>
      <c r="K65" s="78">
        <v>3.355802033864058</v>
      </c>
      <c r="L65" s="78">
        <v>3.2654406705626604</v>
      </c>
      <c r="M65" s="78">
        <v>1.1405376108883867</v>
      </c>
      <c r="N65" s="78">
        <v>5.22346581745719</v>
      </c>
      <c r="O65" s="78">
        <v>3.3724979066058629</v>
      </c>
      <c r="P65" s="78">
        <v>2.9000199163248928</v>
      </c>
      <c r="Q65" s="78">
        <v>3.0873507691844835</v>
      </c>
      <c r="R65" s="78">
        <v>4.6136734531835719</v>
      </c>
      <c r="S65" s="78">
        <v>4.1564635210347234</v>
      </c>
      <c r="T65" s="78">
        <v>5.0426706298111776</v>
      </c>
      <c r="U65" s="78">
        <v>4.9970632859546154</v>
      </c>
      <c r="V65" s="78">
        <v>0.43300451224968356</v>
      </c>
      <c r="W65" s="78">
        <v>5.8193182176585916</v>
      </c>
      <c r="X65" s="78">
        <v>5.8193182176585916</v>
      </c>
      <c r="Y65" s="78">
        <v>3.8795454784390615</v>
      </c>
      <c r="Z65" s="78">
        <v>5.8193182176585916</v>
      </c>
      <c r="AA65" s="78">
        <v>5.8193182176585916</v>
      </c>
      <c r="AB65" s="78">
        <v>4.6069602556463858</v>
      </c>
      <c r="AC65" s="78">
        <v>4.2847540695159196</v>
      </c>
      <c r="AD65" s="74">
        <f t="shared" si="5"/>
        <v>100.00000000000003</v>
      </c>
      <c r="AF65" s="42">
        <f>('CHUVA - Vetor de Impacto'!AH66/'Contribuição - CHUVA'!$BA65)*100</f>
        <v>5.3189375129520196</v>
      </c>
      <c r="AG65" s="42">
        <f>('CHUVA - Vetor de Impacto'!AI66/'Contribuição - CHUVA'!$BA65)*100</f>
        <v>3.841617210553161</v>
      </c>
      <c r="AH65" s="42">
        <f>('CHUVA - Vetor de Impacto'!AJ66/'Contribuição - CHUVA'!$BA65)*100</f>
        <v>5.7676753997347321</v>
      </c>
      <c r="AI65" s="42">
        <f>('CHUVA - Vetor de Impacto'!AK66/'Contribuição - CHUVA'!$BA65)*100</f>
        <v>6.5160989803856459</v>
      </c>
      <c r="AJ65" s="42">
        <f>('CHUVA - Vetor de Impacto'!AL66/'Contribuição - CHUVA'!$BA65)*100</f>
        <v>2.3236133268487733</v>
      </c>
      <c r="AK65" s="42">
        <f>('CHUVA - Vetor de Impacto'!AM66/'Contribuição - CHUVA'!$BA65)*100</f>
        <v>7.0358142451376411</v>
      </c>
      <c r="AL65" s="42">
        <f>('CHUVA - Vetor de Impacto'!AN66/'Contribuição - CHUVA'!$BA65)*100</f>
        <v>3.452418980440382</v>
      </c>
      <c r="AM65" s="42">
        <f>('CHUVA - Vetor de Impacto'!AO66/'Contribuição - CHUVA'!$BA65)*100</f>
        <v>2.4598059203203864</v>
      </c>
      <c r="AN65" s="42">
        <f>('CHUVA - Vetor de Impacto'!AP66/'Contribuição - CHUVA'!$BA65)*100</f>
        <v>6.4402217543495581</v>
      </c>
      <c r="AO65" s="42">
        <f>('CHUVA - Vetor de Impacto'!AQ66/'Contribuição - CHUVA'!$BA65)*100</f>
        <v>5.0139965612730037</v>
      </c>
      <c r="AP65" s="42">
        <f>('CHUVA - Vetor de Impacto'!AR66/'Contribuição - CHUVA'!$BA65)*100</f>
        <v>7.8779965535229532</v>
      </c>
      <c r="AQ65" s="42">
        <f>('CHUVA - Vetor de Impacto'!AS66/'Contribuição - CHUVA'!$BA65)*100</f>
        <v>7.9971302518031928</v>
      </c>
      <c r="AR65" s="42">
        <f>('CHUVA - Vetor de Impacto'!AT66/'Contribuição - CHUVA'!$BA65)*100</f>
        <v>1.8347896886588857</v>
      </c>
      <c r="AS65" s="42">
        <f>('CHUVA - Vetor de Impacto'!AU66/'Contribuição - CHUVA'!$BA65)*100</f>
        <v>2.0258152867980206</v>
      </c>
      <c r="AT65" s="42">
        <f>('CHUVA - Vetor de Impacto'!AV66/'Contribuição - CHUVA'!$BA65)*100</f>
        <v>0</v>
      </c>
      <c r="AU65" s="42">
        <f>('CHUVA - Vetor de Impacto'!AW66/'Contribuição - CHUVA'!$BA65)*100</f>
        <v>0</v>
      </c>
      <c r="AV65" s="42">
        <f>('CHUVA - Vetor de Impacto'!AX66/'Contribuição - CHUVA'!$BA65)*100</f>
        <v>8.3967203709805673</v>
      </c>
      <c r="AW65" s="42">
        <f>('CHUVA - Vetor de Impacto'!AY66/'Contribuição - CHUVA'!$BA65)*100</f>
        <v>8.3967203709805673</v>
      </c>
      <c r="AX65" s="42">
        <f>('CHUVA - Vetor de Impacto'!AZ66/'Contribuição - CHUVA'!$BA65)*100</f>
        <v>8.3967203709805673</v>
      </c>
      <c r="AY65" s="42">
        <f>('CHUVA - Vetor de Impacto'!BA66/'Contribuição - CHUVA'!$BA65)*100</f>
        <v>5.2479502318628546</v>
      </c>
      <c r="AZ65" s="42">
        <f>('CHUVA - Vetor de Impacto'!BB66/'Contribuição - CHUVA'!$BA65)*100</f>
        <v>1.6559569824171037</v>
      </c>
      <c r="BA65" s="77">
        <f>SUM('CHUVA - Vetor de Impacto'!AH66:BB66)</f>
        <v>11.909411720509876</v>
      </c>
      <c r="BB65" s="77">
        <f t="shared" si="1"/>
        <v>100.00000000000006</v>
      </c>
      <c r="BC65" s="42">
        <f>('CHUVA - Vetor de Impacto'!BC66/'Contribuição - CHUVA'!$BI65)*100</f>
        <v>13.686098713248832</v>
      </c>
      <c r="BD65" s="42">
        <f>('CHUVA - Vetor de Impacto'!BD66/'Contribuição - CHUVA'!$BI65)*100</f>
        <v>17.969201815096373</v>
      </c>
      <c r="BE65" s="42">
        <f>('CHUVA - Vetor de Impacto'!BE66/'Contribuição - CHUVA'!$BI65)*100</f>
        <v>18.546095248931159</v>
      </c>
      <c r="BF65" s="42">
        <f>('CHUVA - Vetor de Impacto'!BF66/'Contribuição - CHUVA'!$BI65)*100</f>
        <v>20.341056812857978</v>
      </c>
      <c r="BG65" s="42">
        <f>('CHUVA - Vetor de Impacto'!BG66/'Contribuição - CHUVA'!$BI65)*100</f>
        <v>18.823870541480968</v>
      </c>
      <c r="BH65" s="42">
        <f>('CHUVA - Vetor de Impacto'!BH66/'Contribuição - CHUVA'!$BI65)*100</f>
        <v>10.633676868384677</v>
      </c>
      <c r="BI65" s="77">
        <f>SUM('CHUVA - Vetor de Impacto'!BC66:BH66)</f>
        <v>2.9387765292088535</v>
      </c>
      <c r="BJ65" s="77">
        <f t="shared" si="2"/>
        <v>99.999999999999986</v>
      </c>
      <c r="BL65" s="42">
        <f>('CHUVA - Vetor de Impacto'!AH66/'Contribuição - CHUVA'!$BY65)*100</f>
        <v>8.0736613787827505</v>
      </c>
      <c r="BM65" s="42">
        <f>('CHUVA - Vetor de Impacto'!AI66/'Contribuição - CHUVA'!$BY65)*100</f>
        <v>5.8312240798813759</v>
      </c>
      <c r="BN65" s="42">
        <f>('CHUVA - Vetor de Impacto'!AJ66/'Contribuição - CHUVA'!$BY65)*100</f>
        <v>8.7548045087578608</v>
      </c>
      <c r="BO65" s="42">
        <f>('CHUVA - Vetor de Impacto'!AK66/'Contribuição - CHUVA'!$BY65)*100</f>
        <v>9.8908431524451732</v>
      </c>
      <c r="BP65" s="42">
        <f>('CHUVA - Vetor de Impacto'!AL66/'Contribuição - CHUVA'!$BY65)*100</f>
        <v>3.5270328200926668</v>
      </c>
      <c r="BQ65" s="42">
        <f>('CHUVA - Vetor de Impacto'!AM66/'Contribuição - CHUVA'!$BY65)*100</f>
        <v>10.679723459982993</v>
      </c>
      <c r="BR65" s="42">
        <f>('CHUVA - Vetor de Impacto'!AN66/'Contribuição - CHUVA'!$BY65)*100</f>
        <v>5.2404567111163711</v>
      </c>
      <c r="BS65" s="42">
        <f>('CHUVA - Vetor de Impacto'!AO66/'Contribuição - CHUVA'!$BY65)*100</f>
        <v>3.7337607388378076</v>
      </c>
      <c r="BT65" s="42">
        <f>('CHUVA - Vetor de Impacto'!AP66/'Contribuição - CHUVA'!$BY65)*100</f>
        <v>9.7756684530084943</v>
      </c>
      <c r="BU65" s="42">
        <f>('CHUVA - Vetor de Impacto'!AQ66/'Contribuição - CHUVA'!$BY65)*100</f>
        <v>7.6107888636638945</v>
      </c>
      <c r="BV65" s="42">
        <f>('CHUVA - Vetor de Impacto'!AR66/'Contribuição - CHUVA'!$BY65)*100</f>
        <v>11.958079289610115</v>
      </c>
      <c r="BW65" s="42">
        <f>('CHUVA - Vetor de Impacto'!AS66/'Contribuição - CHUVA'!$BY65)*100</f>
        <v>12.138913363402965</v>
      </c>
      <c r="BX65" s="42">
        <f>('CHUVA - Vetor de Impacto'!AT66/'Contribuição - CHUVA'!$BY65)*100</f>
        <v>2.7850431804175435</v>
      </c>
      <c r="BY65" s="77">
        <f>SUM('CHUVA - Vetor de Impacto'!AH66:AT66)</f>
        <v>7.8459343023574881</v>
      </c>
      <c r="BZ65" s="77">
        <f t="shared" si="3"/>
        <v>100.00000000000001</v>
      </c>
      <c r="CA65" s="42">
        <f>('SECA - Vetor de Impacto'!AU66/'Contribuição - CHUVA'!$CI65)*100</f>
        <v>5.937345243363092</v>
      </c>
      <c r="CB65" s="42">
        <f>('SECA - Vetor de Impacto'!AV66/'Contribuição - CHUVA'!$CI65)*100</f>
        <v>0</v>
      </c>
      <c r="CC65" s="42">
        <f>('SECA - Vetor de Impacto'!AW66/'Contribuição - CHUVA'!$CI65)*100</f>
        <v>0</v>
      </c>
      <c r="CD65" s="42">
        <f>('SECA - Vetor de Impacto'!AX66/'Contribuição - CHUVA'!$CI65)*100</f>
        <v>24.609463695621749</v>
      </c>
      <c r="CE65" s="42">
        <f>('SECA - Vetor de Impacto'!AY66/'Contribuição - CHUVA'!$CI65)*100</f>
        <v>24.609463695621749</v>
      </c>
      <c r="CF65" s="42">
        <f>('SECA - Vetor de Impacto'!AZ66/'Contribuição - CHUVA'!$CI65)*100</f>
        <v>24.609463695621749</v>
      </c>
      <c r="CG65" s="42">
        <f>('SECA - Vetor de Impacto'!BA66/'Contribuição - CHUVA'!$CI65)*100</f>
        <v>15.38091480976359</v>
      </c>
      <c r="CH65" s="42">
        <f>('SECA - Vetor de Impacto'!BB66/'Contribuição - CHUVA'!$CI65)*100</f>
        <v>4.853348860008067</v>
      </c>
      <c r="CI65" s="77">
        <f>SUM('CHUVA - Vetor de Impacto'!AU66:BB66)</f>
        <v>4.0634774181523889</v>
      </c>
      <c r="CJ65" s="77">
        <f t="shared" si="4"/>
        <v>100</v>
      </c>
    </row>
    <row r="66" spans="1:88" x14ac:dyDescent="0.25">
      <c r="A66" s="34" t="s">
        <v>997</v>
      </c>
      <c r="B66" s="34" t="s">
        <v>998</v>
      </c>
      <c r="C66" s="78">
        <v>2.9255660278835545</v>
      </c>
      <c r="D66" s="78">
        <v>4.0406139916973851</v>
      </c>
      <c r="E66" s="78">
        <v>4.544394996974698</v>
      </c>
      <c r="F66" s="78">
        <v>5.1381479121396447</v>
      </c>
      <c r="G66" s="78">
        <v>0.13694138853923027</v>
      </c>
      <c r="H66" s="78">
        <v>2.5476804159485993</v>
      </c>
      <c r="I66" s="78">
        <v>4.1630408104190142</v>
      </c>
      <c r="J66" s="78">
        <v>2.2565923762367448</v>
      </c>
      <c r="K66" s="78">
        <v>4.0479630216873872</v>
      </c>
      <c r="L66" s="78">
        <v>4.3635561093856472</v>
      </c>
      <c r="M66" s="78">
        <v>1.4799644289999305</v>
      </c>
      <c r="N66" s="78">
        <v>4.4727706478236087</v>
      </c>
      <c r="O66" s="78">
        <v>4.9107054542829847</v>
      </c>
      <c r="P66" s="78">
        <v>2.7079138842094967</v>
      </c>
      <c r="Q66" s="78">
        <v>3.3924453171637463</v>
      </c>
      <c r="R66" s="78">
        <v>4.6874953756948026</v>
      </c>
      <c r="S66" s="78">
        <v>5.1279987407305603</v>
      </c>
      <c r="T66" s="78">
        <v>5.477887252886541</v>
      </c>
      <c r="U66" s="78">
        <v>4.3933484268096965</v>
      </c>
      <c r="V66" s="78">
        <v>1.3133713554715101</v>
      </c>
      <c r="W66" s="78">
        <v>0</v>
      </c>
      <c r="X66" s="78">
        <v>6.4362452613438306</v>
      </c>
      <c r="Y66" s="78">
        <v>6.4362452613438306</v>
      </c>
      <c r="Z66" s="78">
        <v>6.4362452613438306</v>
      </c>
      <c r="AA66" s="78">
        <v>0</v>
      </c>
      <c r="AB66" s="78">
        <v>3.7544764024505675</v>
      </c>
      <c r="AC66" s="78">
        <v>4.8083898785331511</v>
      </c>
      <c r="AD66" s="74">
        <f t="shared" si="5"/>
        <v>99.999999999999972</v>
      </c>
      <c r="AF66" s="42">
        <f>('CHUVA - Vetor de Impacto'!AH67/'Contribuição - CHUVA'!$BA66)*100</f>
        <v>6.6002250014079289</v>
      </c>
      <c r="AG66" s="42">
        <f>('CHUVA - Vetor de Impacto'!AI67/'Contribuição - CHUVA'!$BA66)*100</f>
        <v>1.5405524817458371</v>
      </c>
      <c r="AH66" s="42">
        <f>('CHUVA - Vetor de Impacto'!AJ67/'Contribuição - CHUVA'!$BA66)*100</f>
        <v>7.2813484904857191</v>
      </c>
      <c r="AI66" s="42">
        <f>('CHUVA - Vetor de Impacto'!AK67/'Contribuição - CHUVA'!$BA66)*100</f>
        <v>7.0463100979746729</v>
      </c>
      <c r="AJ66" s="42">
        <f>('CHUVA - Vetor de Impacto'!AL67/'Contribuição - CHUVA'!$BA66)*100</f>
        <v>2.7463380628189897</v>
      </c>
      <c r="AK66" s="42">
        <f>('CHUVA - Vetor de Impacto'!AM67/'Contribuição - CHUVA'!$BA66)*100</f>
        <v>5.744140684987725</v>
      </c>
      <c r="AL66" s="42">
        <f>('CHUVA - Vetor de Impacto'!AN67/'Contribuição - CHUVA'!$BA66)*100</f>
        <v>4.8872698422273668</v>
      </c>
      <c r="AM66" s="42">
        <f>('CHUVA - Vetor de Impacto'!AO67/'Contribuição - CHUVA'!$BA66)*100</f>
        <v>3.1463541275836193</v>
      </c>
      <c r="AN66" s="42">
        <f>('CHUVA - Vetor de Impacto'!AP67/'Contribuição - CHUVA'!$BA66)*100</f>
        <v>5.7163819512080067</v>
      </c>
      <c r="AO66" s="42">
        <f>('CHUVA - Vetor de Impacto'!AQ67/'Contribuição - CHUVA'!$BA66)*100</f>
        <v>4.9789144056636108</v>
      </c>
      <c r="AP66" s="42">
        <f>('CHUVA - Vetor de Impacto'!AR67/'Contribuição - CHUVA'!$BA66)*100</f>
        <v>3.6066991115335902</v>
      </c>
      <c r="AQ66" s="42">
        <f>('CHUVA - Vetor de Impacto'!AS67/'Contribuição - CHUVA'!$BA66)*100</f>
        <v>6.9091141430147385</v>
      </c>
      <c r="AR66" s="42">
        <f>('CHUVA - Vetor de Impacto'!AT67/'Contribuição - CHUVA'!$BA66)*100</f>
        <v>4.278221661762359</v>
      </c>
      <c r="AS66" s="42">
        <f>('CHUVA - Vetor de Impacto'!AU67/'Contribuição - CHUVA'!$BA66)*100</f>
        <v>1.3146278057640415</v>
      </c>
      <c r="AT66" s="42">
        <f>('CHUVA - Vetor de Impacto'!AV67/'Contribuição - CHUVA'!$BA66)*100</f>
        <v>0</v>
      </c>
      <c r="AU66" s="42">
        <f>('CHUVA - Vetor de Impacto'!AW67/'Contribuição - CHUVA'!$BA66)*100</f>
        <v>0</v>
      </c>
      <c r="AV66" s="42">
        <f>('CHUVA - Vetor de Impacto'!AX67/'Contribuição - CHUVA'!$BA66)*100</f>
        <v>8.0977421091159361</v>
      </c>
      <c r="AW66" s="42">
        <f>('CHUVA - Vetor de Impacto'!AY67/'Contribuição - CHUVA'!$BA66)*100</f>
        <v>8.0977421091159361</v>
      </c>
      <c r="AX66" s="42">
        <f>('CHUVA - Vetor de Impacto'!AZ67/'Contribuição - CHUVA'!$BA66)*100</f>
        <v>8.0977421091159361</v>
      </c>
      <c r="AY66" s="42">
        <f>('CHUVA - Vetor de Impacto'!BA67/'Contribuição - CHUVA'!$BA66)*100</f>
        <v>3.7114651333448032</v>
      </c>
      <c r="AZ66" s="42">
        <f>('CHUVA - Vetor de Impacto'!BB67/'Contribuição - CHUVA'!$BA66)*100</f>
        <v>6.1988106711291797</v>
      </c>
      <c r="BA66" s="77">
        <f>SUM('CHUVA - Vetor de Impacto'!AH67:BB67)</f>
        <v>12.349121354139717</v>
      </c>
      <c r="BB66" s="77">
        <f t="shared" si="1"/>
        <v>100.00000000000003</v>
      </c>
      <c r="BC66" s="42">
        <f>('CHUVA - Vetor de Impacto'!BC67/'Contribuição - CHUVA'!$BI66)*100</f>
        <v>11.445842808243324</v>
      </c>
      <c r="BD66" s="42">
        <f>('CHUVA - Vetor de Impacto'!BD67/'Contribuição - CHUVA'!$BI66)*100</f>
        <v>20.25190671297306</v>
      </c>
      <c r="BE66" s="42">
        <f>('CHUVA - Vetor de Impacto'!BE67/'Contribuição - CHUVA'!$BI66)*100</f>
        <v>17.313603608961291</v>
      </c>
      <c r="BF66" s="42">
        <f>('CHUVA - Vetor de Impacto'!BF67/'Contribuição - CHUVA'!$BI66)*100</f>
        <v>22.153465225792043</v>
      </c>
      <c r="BG66" s="42">
        <f>('CHUVA - Vetor de Impacto'!BG67/'Contribuição - CHUVA'!$BI66)*100</f>
        <v>12.587826298510125</v>
      </c>
      <c r="BH66" s="42">
        <f>('CHUVA - Vetor de Impacto'!BH67/'Contribuição - CHUVA'!$BI66)*100</f>
        <v>16.247355345520166</v>
      </c>
      <c r="BI66" s="77">
        <f>SUM('CHUVA - Vetor de Impacto'!BC67:BH67)</f>
        <v>3.7185539050406238</v>
      </c>
      <c r="BJ66" s="77">
        <f t="shared" si="2"/>
        <v>100</v>
      </c>
      <c r="BL66" s="42">
        <f>('CHUVA - Vetor de Impacto'!AH67/'Contribuição - CHUVA'!$BY66)*100</f>
        <v>10.235784097172353</v>
      </c>
      <c r="BM66" s="42">
        <f>('CHUVA - Vetor de Impacto'!AI67/'Contribuição - CHUVA'!$BY66)*100</f>
        <v>2.3891250056096154</v>
      </c>
      <c r="BN66" s="42">
        <f>('CHUVA - Vetor de Impacto'!AJ67/'Contribuição - CHUVA'!$BY66)*100</f>
        <v>11.29208641659719</v>
      </c>
      <c r="BO66" s="42">
        <f>('CHUVA - Vetor de Impacto'!AK67/'Contribuição - CHUVA'!$BY66)*100</f>
        <v>10.927583351962829</v>
      </c>
      <c r="BP66" s="42">
        <f>('CHUVA - Vetor de Impacto'!AL67/'Contribuição - CHUVA'!$BY66)*100</f>
        <v>4.259085631605779</v>
      </c>
      <c r="BQ66" s="42">
        <f>('CHUVA - Vetor de Impacto'!AM67/'Contribuição - CHUVA'!$BY66)*100</f>
        <v>8.9081484135428752</v>
      </c>
      <c r="BR66" s="42">
        <f>('CHUVA - Vetor de Impacto'!AN67/'Contribuição - CHUVA'!$BY66)*100</f>
        <v>7.5792929663746023</v>
      </c>
      <c r="BS66" s="42">
        <f>('CHUVA - Vetor de Impacto'!AO67/'Contribuição - CHUVA'!$BY66)*100</f>
        <v>4.8794399488385762</v>
      </c>
      <c r="BT66" s="42">
        <f>('CHUVA - Vetor de Impacto'!AP67/'Contribuição - CHUVA'!$BY66)*100</f>
        <v>8.8650995166159561</v>
      </c>
      <c r="BU66" s="42">
        <f>('CHUVA - Vetor de Impacto'!AQ67/'Contribuição - CHUVA'!$BY66)*100</f>
        <v>7.7214175098277282</v>
      </c>
      <c r="BV66" s="42">
        <f>('CHUVA - Vetor de Impacto'!AR67/'Contribuição - CHUVA'!$BY66)*100</f>
        <v>5.5933537722193005</v>
      </c>
      <c r="BW66" s="42">
        <f>('CHUVA - Vetor de Impacto'!AS67/'Contribuição - CHUVA'!$BY66)*100</f>
        <v>10.714816639665035</v>
      </c>
      <c r="BX66" s="42">
        <f>('CHUVA - Vetor de Impacto'!AT67/'Contribuição - CHUVA'!$BY66)*100</f>
        <v>6.6347667299681685</v>
      </c>
      <c r="BY66" s="77">
        <f>SUM('CHUVA - Vetor de Impacto'!AH67:AT67)</f>
        <v>7.9629443854262121</v>
      </c>
      <c r="BZ66" s="77">
        <f t="shared" si="3"/>
        <v>100</v>
      </c>
      <c r="CA66" s="42">
        <f>('SECA - Vetor de Impacto'!AU67/'Contribuição - CHUVA'!$CI66)*100</f>
        <v>3.7012866614153643</v>
      </c>
      <c r="CB66" s="42">
        <f>('SECA - Vetor de Impacto'!AV67/'Contribuição - CHUVA'!$CI66)*100</f>
        <v>0</v>
      </c>
      <c r="CC66" s="42">
        <f>('SECA - Vetor de Impacto'!AW67/'Contribuição - CHUVA'!$CI66)*100</f>
        <v>0</v>
      </c>
      <c r="CD66" s="42">
        <f>('SECA - Vetor de Impacto'!AX67/'Contribuição - CHUVA'!$CI66)*100</f>
        <v>22.798897699134717</v>
      </c>
      <c r="CE66" s="42">
        <f>('SECA - Vetor de Impacto'!AY67/'Contribuição - CHUVA'!$CI66)*100</f>
        <v>22.798897699134717</v>
      </c>
      <c r="CF66" s="42">
        <f>('SECA - Vetor de Impacto'!AZ67/'Contribuição - CHUVA'!$CI66)*100</f>
        <v>22.798897699134717</v>
      </c>
      <c r="CG66" s="42">
        <f>('SECA - Vetor de Impacto'!BA67/'Contribuição - CHUVA'!$CI66)*100</f>
        <v>10.449494778770077</v>
      </c>
      <c r="CH66" s="42">
        <f>('SECA - Vetor de Impacto'!BB67/'Contribuição - CHUVA'!$CI66)*100</f>
        <v>17.452525462410403</v>
      </c>
      <c r="CI66" s="77">
        <f>SUM('CHUVA - Vetor de Impacto'!AU67:BB67)</f>
        <v>4.3861769687135039</v>
      </c>
      <c r="CJ66" s="77">
        <f t="shared" si="4"/>
        <v>99.999999999999986</v>
      </c>
    </row>
    <row r="67" spans="1:88" x14ac:dyDescent="0.25">
      <c r="A67" s="34" t="s">
        <v>999</v>
      </c>
      <c r="B67" s="34" t="s">
        <v>1000</v>
      </c>
      <c r="C67" s="78">
        <v>2.9587614401788684</v>
      </c>
      <c r="D67" s="78">
        <v>4.252450243669033</v>
      </c>
      <c r="E67" s="78">
        <v>4.6937716207079871</v>
      </c>
      <c r="F67" s="78">
        <v>2.6089897123184964</v>
      </c>
      <c r="G67" s="78">
        <v>1.2315293190297341</v>
      </c>
      <c r="H67" s="78">
        <v>1.2058724582166132</v>
      </c>
      <c r="I67" s="78">
        <v>5.5248802595960225</v>
      </c>
      <c r="J67" s="78">
        <v>0.60767354576586141</v>
      </c>
      <c r="K67" s="78">
        <v>3.5000271365890834</v>
      </c>
      <c r="L67" s="78">
        <v>3.7237030065672019</v>
      </c>
      <c r="M67" s="78">
        <v>0.39770885155303437</v>
      </c>
      <c r="N67" s="78">
        <v>6.338155381698539</v>
      </c>
      <c r="O67" s="78">
        <v>2.1118659361263368</v>
      </c>
      <c r="P67" s="78">
        <v>2.644967764480803</v>
      </c>
      <c r="Q67" s="78">
        <v>3.1124777023886585</v>
      </c>
      <c r="R67" s="78">
        <v>5.4285952365828463</v>
      </c>
      <c r="S67" s="78">
        <v>4.9626218086100957</v>
      </c>
      <c r="T67" s="78">
        <v>5.8205620402807563</v>
      </c>
      <c r="U67" s="78">
        <v>5.8278747411025709</v>
      </c>
      <c r="V67" s="78">
        <v>0.84107451426156998</v>
      </c>
      <c r="W67" s="78">
        <v>6.4313197771552728</v>
      </c>
      <c r="X67" s="78">
        <v>6.4313197771552728</v>
      </c>
      <c r="Y67" s="78">
        <v>4.2875465181035155</v>
      </c>
      <c r="Z67" s="78">
        <v>6.4313197771552728</v>
      </c>
      <c r="AA67" s="78">
        <v>0</v>
      </c>
      <c r="AB67" s="78">
        <v>5.0914614902479247</v>
      </c>
      <c r="AC67" s="78">
        <v>3.5334699404586254</v>
      </c>
      <c r="AD67" s="74">
        <f t="shared" si="5"/>
        <v>99.999999999999972</v>
      </c>
      <c r="AF67" s="42">
        <f>('CHUVA - Vetor de Impacto'!AH68/'Contribuição - CHUVA'!$BA67)*100</f>
        <v>4.8502535299315825</v>
      </c>
      <c r="AG67" s="42">
        <f>('CHUVA - Vetor de Impacto'!AI68/'Contribuição - CHUVA'!$BA67)*100</f>
        <v>2.4834572846270087</v>
      </c>
      <c r="AH67" s="42">
        <f>('CHUVA - Vetor de Impacto'!AJ68/'Contribuição - CHUVA'!$BA67)*100</f>
        <v>7.4804628710079841</v>
      </c>
      <c r="AI67" s="42">
        <f>('CHUVA - Vetor de Impacto'!AK68/'Contribuição - CHUVA'!$BA67)*100</f>
        <v>7.184365229194591</v>
      </c>
      <c r="AJ67" s="42">
        <f>('CHUVA - Vetor de Impacto'!AL68/'Contribuição - CHUVA'!$BA67)*100</f>
        <v>2.881879998259262</v>
      </c>
      <c r="AK67" s="42">
        <f>('CHUVA - Vetor de Impacto'!AM68/'Contribuição - CHUVA'!$BA67)*100</f>
        <v>1.6986796805565856</v>
      </c>
      <c r="AL67" s="42">
        <f>('CHUVA - Vetor de Impacto'!AN68/'Contribuição - CHUVA'!$BA67)*100</f>
        <v>2.8789852602688302</v>
      </c>
      <c r="AM67" s="42">
        <f>('CHUVA - Vetor de Impacto'!AO68/'Contribuição - CHUVA'!$BA67)*100</f>
        <v>4.4075934955025762</v>
      </c>
      <c r="AN67" s="42">
        <f>('CHUVA - Vetor de Impacto'!AP68/'Contribuição - CHUVA'!$BA67)*100</f>
        <v>5.1129872829491037</v>
      </c>
      <c r="AO67" s="42">
        <f>('CHUVA - Vetor de Impacto'!AQ68/'Contribuição - CHUVA'!$BA67)*100</f>
        <v>5.0421178364746595</v>
      </c>
      <c r="AP67" s="42">
        <f>('CHUVA - Vetor de Impacto'!AR68/'Contribuição - CHUVA'!$BA67)*100</f>
        <v>1.6486917151326848</v>
      </c>
      <c r="AQ67" s="42">
        <f>('CHUVA - Vetor de Impacto'!AS68/'Contribuição - CHUVA'!$BA67)*100</f>
        <v>1.9666319368114065</v>
      </c>
      <c r="AR67" s="42">
        <f>('CHUVA - Vetor de Impacto'!AT68/'Contribuição - CHUVA'!$BA67)*100</f>
        <v>1.8595331650785925</v>
      </c>
      <c r="AS67" s="42">
        <f>('CHUVA - Vetor de Impacto'!AU68/'Contribuição - CHUVA'!$BA67)*100</f>
        <v>6.1339980809724493</v>
      </c>
      <c r="AT67" s="42">
        <f>('CHUVA - Vetor de Impacto'!AV68/'Contribuição - CHUVA'!$BA67)*100</f>
        <v>7.5046293763069647</v>
      </c>
      <c r="AU67" s="42">
        <f>('CHUVA - Vetor de Impacto'!AW68/'Contribuição - CHUVA'!$BA67)*100</f>
        <v>7.5046293763069647</v>
      </c>
      <c r="AV67" s="42">
        <f>('CHUVA - Vetor de Impacto'!AX68/'Contribuição - CHUVA'!$BA67)*100</f>
        <v>7.5046293763069647</v>
      </c>
      <c r="AW67" s="42">
        <f>('CHUVA - Vetor de Impacto'!AY68/'Contribuição - CHUVA'!$BA67)*100</f>
        <v>7.5046293763069647</v>
      </c>
      <c r="AX67" s="42">
        <f>('CHUVA - Vetor de Impacto'!AZ68/'Contribuição - CHUVA'!$BA67)*100</f>
        <v>7.5046293763069647</v>
      </c>
      <c r="AY67" s="42">
        <f>('CHUVA - Vetor de Impacto'!BA68/'Contribuição - CHUVA'!$BA67)*100</f>
        <v>1.2507715627178282</v>
      </c>
      <c r="AZ67" s="42">
        <f>('CHUVA - Vetor de Impacto'!BB68/'Contribuição - CHUVA'!$BA67)*100</f>
        <v>5.5964441889800387</v>
      </c>
      <c r="BA67" s="77">
        <f>SUM('CHUVA - Vetor de Impacto'!AH68:BB68)</f>
        <v>13.32510840784653</v>
      </c>
      <c r="BB67" s="77">
        <f t="shared" si="1"/>
        <v>100.00000000000001</v>
      </c>
      <c r="BC67" s="42">
        <f>('CHUVA - Vetor de Impacto'!BC68/'Contribuição - CHUVA'!$BI67)*100</f>
        <v>8.406874536809978</v>
      </c>
      <c r="BD67" s="42">
        <f>('CHUVA - Vetor de Impacto'!BD68/'Contribuição - CHUVA'!$BI67)*100</f>
        <v>17.042235730481657</v>
      </c>
      <c r="BE67" s="42">
        <f>('CHUVA - Vetor de Impacto'!BE68/'Contribuição - CHUVA'!$BI67)*100</f>
        <v>20.432674893060661</v>
      </c>
      <c r="BF67" s="42">
        <f>('CHUVA - Vetor de Impacto'!BF68/'Contribuição - CHUVA'!$BI67)*100</f>
        <v>22.967569489548207</v>
      </c>
      <c r="BG67" s="42">
        <f>('CHUVA - Vetor de Impacto'!BG68/'Contribuição - CHUVA'!$BI67)*100</f>
        <v>12.813449372750224</v>
      </c>
      <c r="BH67" s="42">
        <f>('CHUVA - Vetor de Impacto'!BH68/'Contribuição - CHUVA'!$BI67)*100</f>
        <v>18.337195977349275</v>
      </c>
      <c r="BI67" s="77">
        <f>SUM('CHUVA - Vetor de Impacto'!BC68:BH68)</f>
        <v>4.3172722135083257</v>
      </c>
      <c r="BJ67" s="77">
        <f t="shared" si="2"/>
        <v>100</v>
      </c>
      <c r="BL67" s="42">
        <f>('CHUVA - Vetor de Impacto'!AH68/'Contribuição - CHUVA'!$BY67)*100</f>
        <v>9.7993552561782806</v>
      </c>
      <c r="BM67" s="42">
        <f>('CHUVA - Vetor de Impacto'!AI68/'Contribuição - CHUVA'!$BY67)*100</f>
        <v>5.0175274437555446</v>
      </c>
      <c r="BN67" s="42">
        <f>('CHUVA - Vetor de Impacto'!AJ68/'Contribuição - CHUVA'!$BY67)*100</f>
        <v>15.113377620631841</v>
      </c>
      <c r="BO67" s="42">
        <f>('CHUVA - Vetor de Impacto'!AK68/'Contribuição - CHUVA'!$BY67)*100</f>
        <v>14.51514786527161</v>
      </c>
      <c r="BP67" s="42">
        <f>('CHUVA - Vetor de Impacto'!AL68/'Contribuição - CHUVA'!$BY67)*100</f>
        <v>5.8224927283368872</v>
      </c>
      <c r="BQ67" s="42">
        <f>('CHUVA - Vetor de Impacto'!AM68/'Contribuição - CHUVA'!$BY67)*100</f>
        <v>3.4319784632908101</v>
      </c>
      <c r="BR67" s="42">
        <f>('CHUVA - Vetor de Impacto'!AN68/'Contribuição - CHUVA'!$BY67)*100</f>
        <v>5.816644257578246</v>
      </c>
      <c r="BS67" s="42">
        <f>('CHUVA - Vetor de Impacto'!AO68/'Contribuição - CHUVA'!$BY67)*100</f>
        <v>8.9050137731376768</v>
      </c>
      <c r="BT67" s="42">
        <f>('CHUVA - Vetor de Impacto'!AP68/'Contribuição - CHUVA'!$BY67)*100</f>
        <v>10.330177277691044</v>
      </c>
      <c r="BU67" s="42">
        <f>('CHUVA - Vetor de Impacto'!AQ68/'Contribuição - CHUVA'!$BY67)*100</f>
        <v>10.18699406499379</v>
      </c>
      <c r="BV67" s="42">
        <f>('CHUVA - Vetor de Impacto'!AR68/'Contribuição - CHUVA'!$BY67)*100</f>
        <v>3.3309837774049225</v>
      </c>
      <c r="BW67" s="42">
        <f>('CHUVA - Vetor de Impacto'!AS68/'Contribuição - CHUVA'!$BY67)*100</f>
        <v>3.9733438444057536</v>
      </c>
      <c r="BX67" s="42">
        <f>('CHUVA - Vetor de Impacto'!AT68/'Contribuição - CHUVA'!$BY67)*100</f>
        <v>3.7569636273235765</v>
      </c>
      <c r="BY67" s="77">
        <f>SUM('CHUVA - Vetor de Impacto'!AH68:AT68)</f>
        <v>6.5953475919888431</v>
      </c>
      <c r="BZ67" s="77">
        <f t="shared" si="3"/>
        <v>99.999999999999986</v>
      </c>
      <c r="CA67" s="42">
        <f>('SECA - Vetor de Impacto'!AU68/'Contribuição - CHUVA'!$CI67)*100</f>
        <v>12.145482081604028</v>
      </c>
      <c r="CB67" s="42">
        <f>('SECA - Vetor de Impacto'!AV68/'Contribuição - CHUVA'!$CI67)*100</f>
        <v>14.859369112252066</v>
      </c>
      <c r="CC67" s="42">
        <f>('SECA - Vetor de Impacto'!AW68/'Contribuição - CHUVA'!$CI67)*100</f>
        <v>14.859369112252066</v>
      </c>
      <c r="CD67" s="42">
        <f>('SECA - Vetor de Impacto'!AX68/'Contribuição - CHUVA'!$CI67)*100</f>
        <v>14.859369112252066</v>
      </c>
      <c r="CE67" s="42">
        <f>('SECA - Vetor de Impacto'!AY68/'Contribuição - CHUVA'!$CI67)*100</f>
        <v>14.859369112252066</v>
      </c>
      <c r="CF67" s="42">
        <f>('SECA - Vetor de Impacto'!AZ68/'Contribuição - CHUVA'!$CI67)*100</f>
        <v>14.859369112252066</v>
      </c>
      <c r="CG67" s="42">
        <f>('SECA - Vetor de Impacto'!BA68/'Contribuição - CHUVA'!$CI67)*100</f>
        <v>2.4765615187086794</v>
      </c>
      <c r="CH67" s="42">
        <f>('SECA - Vetor de Impacto'!BB68/'Contribuição - CHUVA'!$CI67)*100</f>
        <v>11.081110838426971</v>
      </c>
      <c r="CI67" s="77">
        <f>SUM('CHUVA - Vetor de Impacto'!AU68:BB68)</f>
        <v>6.7297608158576887</v>
      </c>
      <c r="CJ67" s="77">
        <f t="shared" si="4"/>
        <v>100</v>
      </c>
    </row>
    <row r="68" spans="1:88" x14ac:dyDescent="0.25">
      <c r="A68" s="34" t="s">
        <v>1001</v>
      </c>
      <c r="B68" s="34" t="s">
        <v>1002</v>
      </c>
      <c r="C68" s="78">
        <v>1.8599518489859863</v>
      </c>
      <c r="D68" s="78">
        <v>4.543889943141445</v>
      </c>
      <c r="E68" s="78">
        <v>4.5554293594579445</v>
      </c>
      <c r="F68" s="78">
        <v>4.1715066399460845</v>
      </c>
      <c r="G68" s="78">
        <v>3.3982098984218951</v>
      </c>
      <c r="H68" s="78">
        <v>4.0836442813422185</v>
      </c>
      <c r="I68" s="78">
        <v>5.1226546433952249</v>
      </c>
      <c r="J68" s="78">
        <v>2.1464242021462003</v>
      </c>
      <c r="K68" s="78">
        <v>5.2474935790412447</v>
      </c>
      <c r="L68" s="78">
        <v>5.6887570860344407</v>
      </c>
      <c r="M68" s="78">
        <v>1.3647047807988995</v>
      </c>
      <c r="N68" s="78">
        <v>3.0190632119165954</v>
      </c>
      <c r="O68" s="78">
        <v>1.6734710952625971</v>
      </c>
      <c r="P68" s="78">
        <v>1.2368823190056903</v>
      </c>
      <c r="Q68" s="78">
        <v>3.3472784969959148</v>
      </c>
      <c r="R68" s="78">
        <v>5.5385450256151936</v>
      </c>
      <c r="S68" s="78">
        <v>5.1206703035309813</v>
      </c>
      <c r="T68" s="78">
        <v>6.2448510217028801</v>
      </c>
      <c r="U68" s="78">
        <v>4.7246213584136569</v>
      </c>
      <c r="V68" s="78">
        <v>0.40923405049152645</v>
      </c>
      <c r="W68" s="78">
        <v>0</v>
      </c>
      <c r="X68" s="78">
        <v>0</v>
      </c>
      <c r="Y68" s="78">
        <v>4.8398747038130017</v>
      </c>
      <c r="Z68" s="78">
        <v>7.2598120557195021</v>
      </c>
      <c r="AA68" s="78">
        <v>7.2598120557195021</v>
      </c>
      <c r="AB68" s="78">
        <v>3.3274138588714375</v>
      </c>
      <c r="AC68" s="78">
        <v>3.8158041802299283</v>
      </c>
      <c r="AD68" s="74">
        <f t="shared" ref="AD68:AD99" si="6">SUM(C68:AC68)</f>
        <v>100</v>
      </c>
      <c r="AF68" s="42">
        <f>('CHUVA - Vetor de Impacto'!AH69/'Contribuição - CHUVA'!$BA68)*100</f>
        <v>6.8780774659832371</v>
      </c>
      <c r="AG68" s="42">
        <f>('CHUVA - Vetor de Impacto'!AI69/'Contribuição - CHUVA'!$BA68)*100</f>
        <v>0.51501068475216061</v>
      </c>
      <c r="AH68" s="42">
        <f>('CHUVA - Vetor de Impacto'!AJ69/'Contribuição - CHUVA'!$BA68)*100</f>
        <v>5.2259078594493493</v>
      </c>
      <c r="AI68" s="42">
        <f>('CHUVA - Vetor de Impacto'!AK69/'Contribuição - CHUVA'!$BA68)*100</f>
        <v>5.3072519804023832</v>
      </c>
      <c r="AJ68" s="42">
        <f>('CHUVA - Vetor de Impacto'!AL69/'Contribuição - CHUVA'!$BA68)*100</f>
        <v>1.9631887463607802</v>
      </c>
      <c r="AK68" s="42">
        <f>('CHUVA - Vetor de Impacto'!AM69/'Contribuição - CHUVA'!$BA68)*100</f>
        <v>5.5844090481586237</v>
      </c>
      <c r="AL68" s="42">
        <f>('CHUVA - Vetor de Impacto'!AN69/'Contribuição - CHUVA'!$BA68)*100</f>
        <v>1.0539281753288701</v>
      </c>
      <c r="AM68" s="42">
        <f>('CHUVA - Vetor de Impacto'!AO69/'Contribuição - CHUVA'!$BA68)*100</f>
        <v>1.7522600343325225E-2</v>
      </c>
      <c r="AN68" s="42">
        <f>('CHUVA - Vetor de Impacto'!AP69/'Contribuição - CHUVA'!$BA68)*100</f>
        <v>4.8160509336716792</v>
      </c>
      <c r="AO68" s="42">
        <f>('CHUVA - Vetor de Impacto'!AQ69/'Contribuição - CHUVA'!$BA68)*100</f>
        <v>6.3382509858664244</v>
      </c>
      <c r="AP68" s="42">
        <f>('CHUVA - Vetor de Impacto'!AR69/'Contribuição - CHUVA'!$BA68)*100</f>
        <v>5.3781709373143629</v>
      </c>
      <c r="AQ68" s="42">
        <f>('CHUVA - Vetor de Impacto'!AS69/'Contribuição - CHUVA'!$BA68)*100</f>
        <v>6.9947033295526779</v>
      </c>
      <c r="AR68" s="42">
        <f>('CHUVA - Vetor de Impacto'!AT69/'Contribuição - CHUVA'!$BA68)*100</f>
        <v>4.8097680324981216</v>
      </c>
      <c r="AS68" s="42">
        <f>('CHUVA - Vetor de Impacto'!AU69/'Contribuição - CHUVA'!$BA68)*100</f>
        <v>0.35063375198840052</v>
      </c>
      <c r="AT68" s="42">
        <f>('CHUVA - Vetor de Impacto'!AV69/'Contribuição - CHUVA'!$BA68)*100</f>
        <v>7.4050509050884603</v>
      </c>
      <c r="AU68" s="42">
        <f>('CHUVA - Vetor de Impacto'!AW69/'Contribuição - CHUVA'!$BA68)*100</f>
        <v>7.4050509050884603</v>
      </c>
      <c r="AV68" s="42">
        <f>('CHUVA - Vetor de Impacto'!AX69/'Contribuição - CHUVA'!$BA68)*100</f>
        <v>7.4050509050884603</v>
      </c>
      <c r="AW68" s="42">
        <f>('CHUVA - Vetor de Impacto'!AY69/'Contribuição - CHUVA'!$BA68)*100</f>
        <v>7.4050509050884603</v>
      </c>
      <c r="AX68" s="42">
        <f>('CHUVA - Vetor de Impacto'!AZ69/'Contribuição - CHUVA'!$BA68)*100</f>
        <v>7.4050509050884603</v>
      </c>
      <c r="AY68" s="42">
        <f>('CHUVA - Vetor de Impacto'!BA69/'Contribuição - CHUVA'!$BA68)*100</f>
        <v>4.6281568156802875</v>
      </c>
      <c r="AZ68" s="42">
        <f>('CHUVA - Vetor de Impacto'!BB69/'Contribuição - CHUVA'!$BA68)*100</f>
        <v>3.1137141272070106</v>
      </c>
      <c r="BA68" s="77">
        <f>SUM('CHUVA - Vetor de Impacto'!AH69:BB69)</f>
        <v>13.504296092182692</v>
      </c>
      <c r="BB68" s="77">
        <f t="shared" si="1"/>
        <v>99.999999999999986</v>
      </c>
      <c r="BC68" s="42">
        <f>('CHUVA - Vetor de Impacto'!BC69/'Contribuição - CHUVA'!$BI68)*100</f>
        <v>8.9116319351477884</v>
      </c>
      <c r="BD68" s="42">
        <f>('CHUVA - Vetor de Impacto'!BD69/'Contribuição - CHUVA'!$BI68)*100</f>
        <v>21.87193959549656</v>
      </c>
      <c r="BE68" s="42">
        <f>('CHUVA - Vetor de Impacto'!BE69/'Contribuição - CHUVA'!$BI68)*100</f>
        <v>21.79425940604246</v>
      </c>
      <c r="BF68" s="42">
        <f>('CHUVA - Vetor de Impacto'!BF69/'Contribuição - CHUVA'!$BI68)*100</f>
        <v>23.756472438109043</v>
      </c>
      <c r="BG68" s="42">
        <f>('CHUVA - Vetor de Impacto'!BG69/'Contribuição - CHUVA'!$BI68)*100</f>
        <v>12.33893754796795</v>
      </c>
      <c r="BH68" s="42">
        <f>('CHUVA - Vetor de Impacto'!BH69/'Contribuição - CHUVA'!$BI68)*100</f>
        <v>11.326759077236199</v>
      </c>
      <c r="BI68" s="77">
        <f>SUM('CHUVA - Vetor de Impacto'!BC69:BH69)</f>
        <v>2.7589533587594581</v>
      </c>
      <c r="BJ68" s="77">
        <f t="shared" si="2"/>
        <v>100</v>
      </c>
      <c r="BL68" s="42">
        <f>('CHUVA - Vetor de Impacto'!AH69/'Contribuição - CHUVA'!$BY68)*100</f>
        <v>12.532428283302849</v>
      </c>
      <c r="BM68" s="42">
        <f>('CHUVA - Vetor de Impacto'!AI69/'Contribuição - CHUVA'!$BY68)*100</f>
        <v>0.93839223296222096</v>
      </c>
      <c r="BN68" s="42">
        <f>('CHUVA - Vetor de Impacto'!AJ69/'Contribuição - CHUVA'!$BY68)*100</f>
        <v>9.5220380677022884</v>
      </c>
      <c r="BO68" s="42">
        <f>('CHUVA - Vetor de Impacto'!AK69/'Contribuição - CHUVA'!$BY68)*100</f>
        <v>9.6702538107139127</v>
      </c>
      <c r="BP68" s="42">
        <f>('CHUVA - Vetor de Impacto'!AL69/'Contribuição - CHUVA'!$BY68)*100</f>
        <v>3.5770929147039747</v>
      </c>
      <c r="BQ68" s="42">
        <f>('CHUVA - Vetor de Impacto'!AM69/'Contribuição - CHUVA'!$BY68)*100</f>
        <v>10.175257002673318</v>
      </c>
      <c r="BR68" s="42">
        <f>('CHUVA - Vetor de Impacto'!AN69/'Contribuição - CHUVA'!$BY68)*100</f>
        <v>1.9203446513048457</v>
      </c>
      <c r="BS68" s="42">
        <f>('CHUVA - Vetor de Impacto'!AO69/'Contribuição - CHUVA'!$BY68)*100</f>
        <v>3.1927632863365668E-2</v>
      </c>
      <c r="BT68" s="42">
        <f>('CHUVA - Vetor de Impacto'!AP69/'Contribuição - CHUVA'!$BY68)*100</f>
        <v>8.7752447153262629</v>
      </c>
      <c r="BU68" s="42">
        <f>('CHUVA - Vetor de Impacto'!AQ69/'Contribuição - CHUVA'!$BY68)*100</f>
        <v>11.548819610537684</v>
      </c>
      <c r="BV68" s="42">
        <f>('CHUVA - Vetor de Impacto'!AR69/'Contribuição - CHUVA'!$BY68)*100</f>
        <v>9.7994740391602608</v>
      </c>
      <c r="BW68" s="42">
        <f>('CHUVA - Vetor de Impacto'!AS69/'Contribuição - CHUVA'!$BY68)*100</f>
        <v>12.744930291079138</v>
      </c>
      <c r="BX68" s="42">
        <f>('CHUVA - Vetor de Impacto'!AT69/'Contribuição - CHUVA'!$BY68)*100</f>
        <v>8.7637967476698755</v>
      </c>
      <c r="BY68" s="77">
        <f>SUM('CHUVA - Vetor de Impacto'!AH69:AT69)</f>
        <v>7.4114602969128915</v>
      </c>
      <c r="BZ68" s="77">
        <f t="shared" si="3"/>
        <v>100</v>
      </c>
      <c r="CA68" s="42">
        <f>('SECA - Vetor de Impacto'!AU69/'Contribuição - CHUVA'!$CI68)*100</f>
        <v>0.77715240749478243</v>
      </c>
      <c r="CB68" s="42">
        <f>('SECA - Vetor de Impacto'!AV69/'Contribuição - CHUVA'!$CI68)*100</f>
        <v>16.412718701140026</v>
      </c>
      <c r="CC68" s="42">
        <f>('SECA - Vetor de Impacto'!AW69/'Contribuição - CHUVA'!$CI68)*100</f>
        <v>16.412718701140026</v>
      </c>
      <c r="CD68" s="42">
        <f>('SECA - Vetor de Impacto'!AX69/'Contribuição - CHUVA'!$CI68)*100</f>
        <v>16.412718701140026</v>
      </c>
      <c r="CE68" s="42">
        <f>('SECA - Vetor de Impacto'!AY69/'Contribuição - CHUVA'!$CI68)*100</f>
        <v>16.412718701140026</v>
      </c>
      <c r="CF68" s="42">
        <f>('SECA - Vetor de Impacto'!AZ69/'Contribuição - CHUVA'!$CI68)*100</f>
        <v>16.412718701140026</v>
      </c>
      <c r="CG68" s="42">
        <f>('SECA - Vetor de Impacto'!BA69/'Contribuição - CHUVA'!$CI68)*100</f>
        <v>10.257949188212514</v>
      </c>
      <c r="CH68" s="42">
        <f>('SECA - Vetor de Impacto'!BB69/'Contribuição - CHUVA'!$CI68)*100</f>
        <v>6.9013048985925769</v>
      </c>
      <c r="CI68" s="77">
        <f>SUM('CHUVA - Vetor de Impacto'!AU69:BB69)</f>
        <v>6.0928357952698002</v>
      </c>
      <c r="CJ68" s="77">
        <f t="shared" si="4"/>
        <v>100</v>
      </c>
    </row>
    <row r="69" spans="1:88" x14ac:dyDescent="0.25">
      <c r="A69" s="34" t="s">
        <v>1003</v>
      </c>
      <c r="B69" s="34" t="s">
        <v>1004</v>
      </c>
      <c r="C69" s="78">
        <v>2.4014673316199771</v>
      </c>
      <c r="D69" s="78">
        <v>2.3171115117004795</v>
      </c>
      <c r="E69" s="78">
        <v>2.0375701049275952</v>
      </c>
      <c r="F69" s="78">
        <v>1.5999870670039198</v>
      </c>
      <c r="G69" s="78">
        <v>3.6510832692999293</v>
      </c>
      <c r="H69" s="78">
        <v>3.5750190345228465</v>
      </c>
      <c r="I69" s="78">
        <v>2.2405281982008178</v>
      </c>
      <c r="J69" s="78">
        <v>4.8504889568113683</v>
      </c>
      <c r="K69" s="78">
        <v>3.3325518034967487</v>
      </c>
      <c r="L69" s="78">
        <v>3.4112433441277568</v>
      </c>
      <c r="M69" s="78">
        <v>1.0118926935297592</v>
      </c>
      <c r="N69" s="78">
        <v>6.3954885191246369</v>
      </c>
      <c r="O69" s="78">
        <v>5.1042891303249505</v>
      </c>
      <c r="P69" s="78">
        <v>5.5971296588959314</v>
      </c>
      <c r="Q69" s="78">
        <v>1.4304352181559932</v>
      </c>
      <c r="R69" s="78">
        <v>5.9412085451058596</v>
      </c>
      <c r="S69" s="78">
        <v>6.1541280927464106</v>
      </c>
      <c r="T69" s="78">
        <v>6.3617191509762891</v>
      </c>
      <c r="U69" s="78">
        <v>6.3959353197888733</v>
      </c>
      <c r="V69" s="78">
        <v>0.10060031014846813</v>
      </c>
      <c r="W69" s="78">
        <v>0</v>
      </c>
      <c r="X69" s="78">
        <v>0</v>
      </c>
      <c r="Y69" s="78">
        <v>4.5760243641892444</v>
      </c>
      <c r="Z69" s="78">
        <v>6.8640365462838657</v>
      </c>
      <c r="AA69" s="78">
        <v>6.8640365462838657</v>
      </c>
      <c r="AB69" s="78">
        <v>3.432018273141932</v>
      </c>
      <c r="AC69" s="78">
        <v>4.3540070095924621</v>
      </c>
      <c r="AD69" s="74">
        <f t="shared" si="6"/>
        <v>99.999999999999986</v>
      </c>
      <c r="AF69" s="42">
        <f>('CHUVA - Vetor de Impacto'!AH70/'Contribuição - CHUVA'!$BA69)*100</f>
        <v>3.8268149541955907</v>
      </c>
      <c r="AG69" s="42">
        <f>('CHUVA - Vetor de Impacto'!AI70/'Contribuição - CHUVA'!$BA69)*100</f>
        <v>5.2611837745376651</v>
      </c>
      <c r="AH69" s="42">
        <f>('CHUVA - Vetor de Impacto'!AJ70/'Contribuição - CHUVA'!$BA69)*100</f>
        <v>5.5502066202434239</v>
      </c>
      <c r="AI69" s="42">
        <f>('CHUVA - Vetor de Impacto'!AK70/'Contribuição - CHUVA'!$BA69)*100</f>
        <v>4.8743931218174623</v>
      </c>
      <c r="AJ69" s="42">
        <f>('CHUVA - Vetor de Impacto'!AL70/'Contribuição - CHUVA'!$BA69)*100</f>
        <v>3.6733718312225725</v>
      </c>
      <c r="AK69" s="42">
        <f>('CHUVA - Vetor de Impacto'!AM70/'Contribuição - CHUVA'!$BA69)*100</f>
        <v>0</v>
      </c>
      <c r="AL69" s="42">
        <f>('CHUVA - Vetor de Impacto'!AN70/'Contribuição - CHUVA'!$BA69)*100</f>
        <v>4.8693612664092614</v>
      </c>
      <c r="AM69" s="42">
        <f>('CHUVA - Vetor de Impacto'!AO70/'Contribuição - CHUVA'!$BA69)*100</f>
        <v>0.80383574250879486</v>
      </c>
      <c r="AN69" s="42">
        <f>('CHUVA - Vetor de Impacto'!AP70/'Contribuição - CHUVA'!$BA69)*100</f>
        <v>2.194316115843427</v>
      </c>
      <c r="AO69" s="42">
        <f>('CHUVA - Vetor de Impacto'!AQ70/'Contribuição - CHUVA'!$BA69)*100</f>
        <v>7.5729689878752326</v>
      </c>
      <c r="AP69" s="42">
        <f>('CHUVA - Vetor de Impacto'!AR70/'Contribuição - CHUVA'!$BA69)*100</f>
        <v>6.3092282487352103</v>
      </c>
      <c r="AQ69" s="42">
        <f>('CHUVA - Vetor de Impacto'!AS70/'Contribuição - CHUVA'!$BA69)*100</f>
        <v>7.8568305277246964</v>
      </c>
      <c r="AR69" s="42">
        <f>('CHUVA - Vetor de Impacto'!AT70/'Contribuição - CHUVA'!$BA69)*100</f>
        <v>8.3688714113970946</v>
      </c>
      <c r="AS69" s="42">
        <f>('CHUVA - Vetor de Impacto'!AU70/'Contribuição - CHUVA'!$BA69)*100</f>
        <v>4.9608476027391255E-2</v>
      </c>
      <c r="AT69" s="42">
        <f>('CHUVA - Vetor de Impacto'!AV70/'Contribuição - CHUVA'!$BA69)*100</f>
        <v>8.8005436472595058</v>
      </c>
      <c r="AU69" s="42">
        <f>('CHUVA - Vetor de Impacto'!AW70/'Contribuição - CHUVA'!$BA69)*100</f>
        <v>0</v>
      </c>
      <c r="AV69" s="42">
        <f>('CHUVA - Vetor de Impacto'!AX70/'Contribuição - CHUVA'!$BA69)*100</f>
        <v>0</v>
      </c>
      <c r="AW69" s="42">
        <f>('CHUVA - Vetor de Impacto'!AY70/'Contribuição - CHUVA'!$BA69)*100</f>
        <v>8.8005436472595058</v>
      </c>
      <c r="AX69" s="42">
        <f>('CHUVA - Vetor de Impacto'!AZ70/'Contribuição - CHUVA'!$BA69)*100</f>
        <v>8.8005436472595058</v>
      </c>
      <c r="AY69" s="42">
        <f>('CHUVA - Vetor de Impacto'!BA70/'Contribuição - CHUVA'!$BA69)*100</f>
        <v>6.9670970540804431</v>
      </c>
      <c r="AZ69" s="42">
        <f>('CHUVA - Vetor de Impacto'!BB70/'Contribuição - CHUVA'!$BA69)*100</f>
        <v>5.4202809256032269</v>
      </c>
      <c r="BA69" s="77">
        <f>SUM('CHUVA - Vetor de Impacto'!AH70:BB70)</f>
        <v>11.362934383166209</v>
      </c>
      <c r="BB69" s="77">
        <f t="shared" ref="BB69:BB132" si="7">SUM(AF69:AZ69)</f>
        <v>100</v>
      </c>
      <c r="BC69" s="42">
        <f>('CHUVA - Vetor de Impacto'!BC70/'Contribuição - CHUVA'!$BI69)*100</f>
        <v>9.2604868101168236</v>
      </c>
      <c r="BD69" s="42">
        <f>('CHUVA - Vetor de Impacto'!BD70/'Contribuição - CHUVA'!$BI69)*100</f>
        <v>25.346939696641186</v>
      </c>
      <c r="BE69" s="42">
        <f>('CHUVA - Vetor de Impacto'!BE70/'Contribuição - CHUVA'!$BI69)*100</f>
        <v>25.28417861399128</v>
      </c>
      <c r="BF69" s="42">
        <f>('CHUVA - Vetor de Impacto'!BF70/'Contribuição - CHUVA'!$BI69)*100</f>
        <v>16.363390396697717</v>
      </c>
      <c r="BG69" s="42">
        <f>('CHUVA - Vetor de Impacto'!BG70/'Contribuição - CHUVA'!$BI69)*100</f>
        <v>15.638356463085747</v>
      </c>
      <c r="BH69" s="42">
        <f>('CHUVA - Vetor de Impacto'!BH70/'Contribuição - CHUVA'!$BI69)*100</f>
        <v>8.1066480194672383</v>
      </c>
      <c r="BI69" s="77">
        <f>SUM('CHUVA - Vetor de Impacto'!BC70:BH70)</f>
        <v>2.3129165044509019</v>
      </c>
      <c r="BJ69" s="77">
        <f t="shared" ref="BJ69:BJ132" si="8">SUM(BC69:BH69)</f>
        <v>100</v>
      </c>
      <c r="BL69" s="42">
        <f>('CHUVA - Vetor de Impacto'!AH70/'Contribuição - CHUVA'!$BY69)*100</f>
        <v>6.2569137441940619</v>
      </c>
      <c r="BM69" s="42">
        <f>('CHUVA - Vetor de Impacto'!AI70/'Contribuição - CHUVA'!$BY69)*100</f>
        <v>8.6021334879400122</v>
      </c>
      <c r="BN69" s="42">
        <f>('CHUVA - Vetor de Impacto'!AJ70/'Contribuição - CHUVA'!$BY69)*100</f>
        <v>9.0746912252039422</v>
      </c>
      <c r="BO69" s="42">
        <f>('CHUVA - Vetor de Impacto'!AK70/'Contribuição - CHUVA'!$BY69)*100</f>
        <v>7.9697235647798914</v>
      </c>
      <c r="BP69" s="42">
        <f>('CHUVA - Vetor de Impacto'!AL70/'Contribuição - CHUVA'!$BY69)*100</f>
        <v>6.0060313794668776</v>
      </c>
      <c r="BQ69" s="42">
        <f>('CHUVA - Vetor de Impacto'!AM70/'Contribuição - CHUVA'!$BY69)*100</f>
        <v>0</v>
      </c>
      <c r="BR69" s="42">
        <f>('CHUVA - Vetor de Impacto'!AN70/'Contribuição - CHUVA'!$BY69)*100</f>
        <v>7.9614963874433302</v>
      </c>
      <c r="BS69" s="42">
        <f>('CHUVA - Vetor de Impacto'!AO70/'Contribuição - CHUVA'!$BY69)*100</f>
        <v>1.314286414571342</v>
      </c>
      <c r="BT69" s="42">
        <f>('CHUVA - Vetor de Impacto'!AP70/'Contribuição - CHUVA'!$BY69)*100</f>
        <v>3.5877477298123726</v>
      </c>
      <c r="BU69" s="42">
        <f>('CHUVA - Vetor de Impacto'!AQ70/'Contribuição - CHUVA'!$BY69)*100</f>
        <v>12.381945380620602</v>
      </c>
      <c r="BV69" s="42">
        <f>('CHUVA - Vetor de Impacto'!AR70/'Contribuição - CHUVA'!$BY69)*100</f>
        <v>10.315705728464422</v>
      </c>
      <c r="BW69" s="42">
        <f>('CHUVA - Vetor de Impacto'!AS70/'Contribuição - CHUVA'!$BY69)*100</f>
        <v>12.846064286653657</v>
      </c>
      <c r="BX69" s="42">
        <f>('CHUVA - Vetor de Impacto'!AT70/'Contribuição - CHUVA'!$BY69)*100</f>
        <v>13.683260670849492</v>
      </c>
      <c r="BY69" s="77">
        <f>SUM('CHUVA - Vetor de Impacto'!AH70:AT70)</f>
        <v>6.9497277729604932</v>
      </c>
      <c r="BZ69" s="77">
        <f t="shared" ref="BZ69:BZ132" si="9">SUM(BL69:BX69)</f>
        <v>100</v>
      </c>
      <c r="CA69" s="42">
        <f>('SECA - Vetor de Impacto'!AU70/'Contribuição - CHUVA'!$CI69)*100</f>
        <v>0.12772976833773131</v>
      </c>
      <c r="CB69" s="42">
        <f>('SECA - Vetor de Impacto'!AV70/'Contribuição - CHUVA'!$CI69)*100</f>
        <v>22.659260903114305</v>
      </c>
      <c r="CC69" s="42">
        <f>('SECA - Vetor de Impacto'!AW70/'Contribuição - CHUVA'!$CI69)*100</f>
        <v>0</v>
      </c>
      <c r="CD69" s="42">
        <f>('SECA - Vetor de Impacto'!AX70/'Contribuição - CHUVA'!$CI69)*100</f>
        <v>0</v>
      </c>
      <c r="CE69" s="42">
        <f>('SECA - Vetor de Impacto'!AY70/'Contribuição - CHUVA'!$CI69)*100</f>
        <v>22.659260903114305</v>
      </c>
      <c r="CF69" s="42">
        <f>('SECA - Vetor de Impacto'!AZ70/'Contribuição - CHUVA'!$CI69)*100</f>
        <v>22.659260903114305</v>
      </c>
      <c r="CG69" s="42">
        <f>('SECA - Vetor de Impacto'!BA70/'Contribuição - CHUVA'!$CI69)*100</f>
        <v>17.938581548298824</v>
      </c>
      <c r="CH69" s="42">
        <f>('SECA - Vetor de Impacto'!BB70/'Contribuição - CHUVA'!$CI69)*100</f>
        <v>13.955905974020535</v>
      </c>
      <c r="CI69" s="77">
        <f>SUM('CHUVA - Vetor de Impacto'!AU70:BB70)</f>
        <v>4.4132066102057168</v>
      </c>
      <c r="CJ69" s="77">
        <f t="shared" ref="CJ69:CJ132" si="10">SUM(CA69:CH69)</f>
        <v>100.00000000000001</v>
      </c>
    </row>
    <row r="70" spans="1:88" x14ac:dyDescent="0.25">
      <c r="A70" s="34" t="s">
        <v>1005</v>
      </c>
      <c r="B70" s="34" t="s">
        <v>1006</v>
      </c>
      <c r="C70" s="78">
        <v>3.1433001786999926</v>
      </c>
      <c r="D70" s="78">
        <v>5.1183033313583355</v>
      </c>
      <c r="E70" s="78">
        <v>4.6518271682608869</v>
      </c>
      <c r="F70" s="78">
        <v>4.0868330886628481</v>
      </c>
      <c r="G70" s="78">
        <v>2.9921205348469084</v>
      </c>
      <c r="H70" s="78">
        <v>3.5956448472734137</v>
      </c>
      <c r="I70" s="78">
        <v>4.5903270666366254</v>
      </c>
      <c r="J70" s="78">
        <v>1.7469610960984456</v>
      </c>
      <c r="K70" s="78">
        <v>4.2103078298626633</v>
      </c>
      <c r="L70" s="78">
        <v>4.2176517444476964</v>
      </c>
      <c r="M70" s="78">
        <v>0.98392201723908657</v>
      </c>
      <c r="N70" s="78">
        <v>5.5156217114423258</v>
      </c>
      <c r="O70" s="78">
        <v>4.8890363922326854</v>
      </c>
      <c r="P70" s="78">
        <v>2.6924321725389611</v>
      </c>
      <c r="Q70" s="78">
        <v>4.1022193082176281</v>
      </c>
      <c r="R70" s="78">
        <v>3.979037814199434</v>
      </c>
      <c r="S70" s="78">
        <v>4.6566457099656935</v>
      </c>
      <c r="T70" s="78">
        <v>5.2687452415207723</v>
      </c>
      <c r="U70" s="78">
        <v>2.6914236114190029</v>
      </c>
      <c r="V70" s="78">
        <v>0.35312358264591787</v>
      </c>
      <c r="W70" s="78">
        <v>0</v>
      </c>
      <c r="X70" s="78">
        <v>0</v>
      </c>
      <c r="Y70" s="78">
        <v>6.3922575062638485</v>
      </c>
      <c r="Z70" s="78">
        <v>6.3922575062638485</v>
      </c>
      <c r="AA70" s="78">
        <v>6.3922575062638485</v>
      </c>
      <c r="AB70" s="78">
        <v>2.9297846903709295</v>
      </c>
      <c r="AC70" s="78">
        <v>4.4079583432681986</v>
      </c>
      <c r="AD70" s="74">
        <f t="shared" si="6"/>
        <v>99.999999999999972</v>
      </c>
      <c r="AF70" s="42">
        <f>('CHUVA - Vetor de Impacto'!AH71/'Contribuição - CHUVA'!$BA70)*100</f>
        <v>2.1253756305273042</v>
      </c>
      <c r="AG70" s="42">
        <f>('CHUVA - Vetor de Impacto'!AI71/'Contribuição - CHUVA'!$BA70)*100</f>
        <v>5.1158802854115013</v>
      </c>
      <c r="AH70" s="42">
        <f>('CHUVA - Vetor de Impacto'!AJ71/'Contribuição - CHUVA'!$BA70)*100</f>
        <v>3.9182756144725155</v>
      </c>
      <c r="AI70" s="42">
        <f>('CHUVA - Vetor de Impacto'!AK71/'Contribuição - CHUVA'!$BA70)*100</f>
        <v>3.4675908033157885</v>
      </c>
      <c r="AJ70" s="42">
        <f>('CHUVA - Vetor de Impacto'!AL71/'Contribuição - CHUVA'!$BA70)*100</f>
        <v>0.5394948601657602</v>
      </c>
      <c r="AK70" s="42">
        <f>('CHUVA - Vetor de Impacto'!AM71/'Contribuição - CHUVA'!$BA70)*100</f>
        <v>4.7002390552757385</v>
      </c>
      <c r="AL70" s="42">
        <f>('CHUVA - Vetor de Impacto'!AN71/'Contribuição - CHUVA'!$BA70)*100</f>
        <v>5.2078861316669851</v>
      </c>
      <c r="AM70" s="42">
        <f>('CHUVA - Vetor de Impacto'!AO71/'Contribuição - CHUVA'!$BA70)*100</f>
        <v>3.5531128719482608</v>
      </c>
      <c r="AN70" s="42">
        <f>('CHUVA - Vetor de Impacto'!AP71/'Contribuição - CHUVA'!$BA70)*100</f>
        <v>3.6833599590893384</v>
      </c>
      <c r="AO70" s="42">
        <f>('CHUVA - Vetor de Impacto'!AQ71/'Contribuição - CHUVA'!$BA70)*100</f>
        <v>6.1379279644730493</v>
      </c>
      <c r="AP70" s="42">
        <f>('CHUVA - Vetor de Impacto'!AR71/'Contribuição - CHUVA'!$BA70)*100</f>
        <v>3.6418202565986588</v>
      </c>
      <c r="AQ70" s="42">
        <f>('CHUVA - Vetor de Impacto'!AS71/'Contribuição - CHUVA'!$BA70)*100</f>
        <v>5.1934436690016375</v>
      </c>
      <c r="AR70" s="42">
        <f>('CHUVA - Vetor de Impacto'!AT71/'Contribuição - CHUVA'!$BA70)*100</f>
        <v>5.9126849288682326</v>
      </c>
      <c r="AS70" s="42">
        <f>('CHUVA - Vetor de Impacto'!AU71/'Contribuição - CHUVA'!$BA70)*100</f>
        <v>1.2812381938078252</v>
      </c>
      <c r="AT70" s="42">
        <f>('CHUVA - Vetor de Impacto'!AV71/'Contribuição - CHUVA'!$BA70)*100</f>
        <v>7.1028642369221116</v>
      </c>
      <c r="AU70" s="42">
        <f>('CHUVA - Vetor de Impacto'!AW71/'Contribuição - CHUVA'!$BA70)*100</f>
        <v>7.1028642369221116</v>
      </c>
      <c r="AV70" s="42">
        <f>('CHUVA - Vetor de Impacto'!AX71/'Contribuição - CHUVA'!$BA70)*100</f>
        <v>7.1028642369221116</v>
      </c>
      <c r="AW70" s="42">
        <f>('CHUVA - Vetor de Impacto'!AY71/'Contribuição - CHUVA'!$BA70)*100</f>
        <v>7.1028642369221116</v>
      </c>
      <c r="AX70" s="42">
        <f>('CHUVA - Vetor de Impacto'!AZ71/'Contribuição - CHUVA'!$BA70)*100</f>
        <v>7.1028642369221116</v>
      </c>
      <c r="AY70" s="42">
        <f>('CHUVA - Vetor de Impacto'!BA71/'Contribuição - CHUVA'!$BA70)*100</f>
        <v>5.6231008542300058</v>
      </c>
      <c r="AZ70" s="42">
        <f>('CHUVA - Vetor de Impacto'!BB71/'Contribuição - CHUVA'!$BA70)*100</f>
        <v>4.38424773653683</v>
      </c>
      <c r="BA70" s="77">
        <f>SUM('CHUVA - Vetor de Impacto'!AH71:BB71)</f>
        <v>14.078827451069662</v>
      </c>
      <c r="BB70" s="77">
        <f t="shared" si="7"/>
        <v>100</v>
      </c>
      <c r="BC70" s="42">
        <f>('CHUVA - Vetor de Impacto'!BC71/'Contribuição - CHUVA'!$BI70)*100</f>
        <v>20.886279806238299</v>
      </c>
      <c r="BD70" s="42">
        <f>('CHUVA - Vetor de Impacto'!BD71/'Contribuição - CHUVA'!$BI70)*100</f>
        <v>20.826664271385653</v>
      </c>
      <c r="BE70" s="42">
        <f>('CHUVA - Vetor de Impacto'!BE71/'Contribuição - CHUVA'!$BI70)*100</f>
        <v>24.195297437372101</v>
      </c>
      <c r="BF70" s="42">
        <f>('CHUVA - Vetor de Impacto'!BF71/'Contribuição - CHUVA'!$BI70)*100</f>
        <v>23.936307049902542</v>
      </c>
      <c r="BG70" s="42">
        <f>('CHUVA - Vetor de Impacto'!BG71/'Contribuição - CHUVA'!$BI70)*100</f>
        <v>1.8784650053366798</v>
      </c>
      <c r="BH70" s="42">
        <f>('CHUVA - Vetor de Impacto'!BH71/'Contribuição - CHUVA'!$BI70)*100</f>
        <v>8.2769864297647331</v>
      </c>
      <c r="BI70" s="77">
        <f>SUM('CHUVA - Vetor de Impacto'!BC71:BH71)</f>
        <v>2.2653172334043501</v>
      </c>
      <c r="BJ70" s="77">
        <f t="shared" si="8"/>
        <v>100</v>
      </c>
      <c r="BL70" s="42">
        <f>('CHUVA - Vetor de Impacto'!AH71/'Contribuição - CHUVA'!$BY70)*100</f>
        <v>3.9952853612678036</v>
      </c>
      <c r="BM70" s="42">
        <f>('CHUVA - Vetor de Impacto'!AI71/'Contribuição - CHUVA'!$BY70)*100</f>
        <v>9.6168419928820406</v>
      </c>
      <c r="BN70" s="42">
        <f>('CHUVA - Vetor de Impacto'!AJ71/'Contribuição - CHUVA'!$BY70)*100</f>
        <v>7.3655823370999824</v>
      </c>
      <c r="BO70" s="42">
        <f>('CHUVA - Vetor de Impacto'!AK71/'Contribuição - CHUVA'!$BY70)*100</f>
        <v>6.5183841276646532</v>
      </c>
      <c r="BP70" s="42">
        <f>('CHUVA - Vetor de Impacto'!AL71/'Contribuição - CHUVA'!$BY70)*100</f>
        <v>1.0141435171931092</v>
      </c>
      <c r="BQ70" s="42">
        <f>('CHUVA - Vetor de Impacto'!AM71/'Contribuição - CHUVA'!$BY70)*100</f>
        <v>8.8355187771412265</v>
      </c>
      <c r="BR70" s="42">
        <f>('CHUVA - Vetor de Impacto'!AN71/'Contribuição - CHUVA'!$BY70)*100</f>
        <v>9.7897947666956728</v>
      </c>
      <c r="BS70" s="42">
        <f>('CHUVA - Vetor de Impacto'!AO71/'Contribuição - CHUVA'!$BY70)*100</f>
        <v>6.6791486833342253</v>
      </c>
      <c r="BT70" s="42">
        <f>('CHUVA - Vetor de Impacto'!AP71/'Contribuição - CHUVA'!$BY70)*100</f>
        <v>6.9239874182515981</v>
      </c>
      <c r="BU70" s="42">
        <f>('CHUVA - Vetor de Impacto'!AQ71/'Contribuição - CHUVA'!$BY70)*100</f>
        <v>11.538089264198149</v>
      </c>
      <c r="BV70" s="42">
        <f>('CHUVA - Vetor de Impacto'!AR71/'Contribuição - CHUVA'!$BY70)*100</f>
        <v>6.8459010024253013</v>
      </c>
      <c r="BW70" s="42">
        <f>('CHUVA - Vetor de Impacto'!AS71/'Contribuição - CHUVA'!$BY70)*100</f>
        <v>9.7626457964907161</v>
      </c>
      <c r="BX70" s="42">
        <f>('CHUVA - Vetor de Impacto'!AT71/'Contribuição - CHUVA'!$BY70)*100</f>
        <v>11.11467695535551</v>
      </c>
      <c r="BY70" s="77">
        <f>SUM('CHUVA - Vetor de Impacto'!AH71:AT71)</f>
        <v>7.4895267960051424</v>
      </c>
      <c r="BZ70" s="77">
        <f t="shared" si="9"/>
        <v>99.999999999999986</v>
      </c>
      <c r="CA70" s="42">
        <f>('SECA - Vetor de Impacto'!AU71/'Contribuição - CHUVA'!$CI70)*100</f>
        <v>2.7375183496106379</v>
      </c>
      <c r="CB70" s="42">
        <f>('SECA - Vetor de Impacto'!AV71/'Contribuição - CHUVA'!$CI70)*100</f>
        <v>15.176117350653936</v>
      </c>
      <c r="CC70" s="42">
        <f>('SECA - Vetor de Impacto'!AW71/'Contribuição - CHUVA'!$CI70)*100</f>
        <v>15.176117350653936</v>
      </c>
      <c r="CD70" s="42">
        <f>('SECA - Vetor de Impacto'!AX71/'Contribuição - CHUVA'!$CI70)*100</f>
        <v>15.176117350653936</v>
      </c>
      <c r="CE70" s="42">
        <f>('SECA - Vetor de Impacto'!AY71/'Contribuição - CHUVA'!$CI70)*100</f>
        <v>15.176117350653936</v>
      </c>
      <c r="CF70" s="42">
        <f>('SECA - Vetor de Impacto'!AZ71/'Contribuição - CHUVA'!$CI70)*100</f>
        <v>15.176117350653936</v>
      </c>
      <c r="CG70" s="42">
        <f>('SECA - Vetor de Impacto'!BA71/'Contribuição - CHUVA'!$CI70)*100</f>
        <v>12.014426235934367</v>
      </c>
      <c r="CH70" s="42">
        <f>('SECA - Vetor de Impacto'!BB71/'Contribuição - CHUVA'!$CI70)*100</f>
        <v>9.3674686611853133</v>
      </c>
      <c r="CI70" s="77">
        <f>SUM('CHUVA - Vetor de Impacto'!AU71:BB71)</f>
        <v>6.5893006550645197</v>
      </c>
      <c r="CJ70" s="77">
        <f t="shared" si="10"/>
        <v>100</v>
      </c>
    </row>
    <row r="71" spans="1:88" x14ac:dyDescent="0.25">
      <c r="A71" s="34" t="s">
        <v>1007</v>
      </c>
      <c r="B71" s="34" t="s">
        <v>1008</v>
      </c>
      <c r="C71" s="78">
        <v>2.2938013207878316</v>
      </c>
      <c r="D71" s="78">
        <v>5.0461068664842035</v>
      </c>
      <c r="E71" s="78">
        <v>4.3780869772809972</v>
      </c>
      <c r="F71" s="78">
        <v>4.8331578586241974</v>
      </c>
      <c r="G71" s="78">
        <v>2.5835767536001306</v>
      </c>
      <c r="H71" s="78">
        <v>3.613931768428754</v>
      </c>
      <c r="I71" s="78">
        <v>5.0070123254434025</v>
      </c>
      <c r="J71" s="78">
        <v>0.93203215711974619</v>
      </c>
      <c r="K71" s="78">
        <v>4.5590863785617923</v>
      </c>
      <c r="L71" s="78">
        <v>4.786490744141715</v>
      </c>
      <c r="M71" s="78">
        <v>0.5668013536182781</v>
      </c>
      <c r="N71" s="78">
        <v>4.5522646332185079</v>
      </c>
      <c r="O71" s="78">
        <v>3.9470186145830986</v>
      </c>
      <c r="P71" s="78">
        <v>2.7939985503574127</v>
      </c>
      <c r="Q71" s="78">
        <v>4.1689685117938788</v>
      </c>
      <c r="R71" s="78">
        <v>4.6867488668370267</v>
      </c>
      <c r="S71" s="78">
        <v>3.337326347559658</v>
      </c>
      <c r="T71" s="78">
        <v>4.3660698522134176</v>
      </c>
      <c r="U71" s="78">
        <v>3.0503413964408774</v>
      </c>
      <c r="V71" s="78">
        <v>1.4993538791226462</v>
      </c>
      <c r="W71" s="78">
        <v>5.7822908294860058</v>
      </c>
      <c r="X71" s="78">
        <v>0</v>
      </c>
      <c r="Y71" s="78">
        <v>5.7822908294860058</v>
      </c>
      <c r="Z71" s="78">
        <v>5.7822908294860058</v>
      </c>
      <c r="AA71" s="78">
        <v>5.7822908294860058</v>
      </c>
      <c r="AB71" s="78">
        <v>2.6502166301810854</v>
      </c>
      <c r="AC71" s="78">
        <v>3.2184448956573073</v>
      </c>
      <c r="AD71" s="74">
        <f t="shared" si="6"/>
        <v>99.999999999999986</v>
      </c>
      <c r="AF71" s="42">
        <f>('CHUVA - Vetor de Impacto'!AH72/'Contribuição - CHUVA'!$BA71)*100</f>
        <v>5.2688474901755367</v>
      </c>
      <c r="AG71" s="42">
        <f>('CHUVA - Vetor de Impacto'!AI72/'Contribuição - CHUVA'!$BA71)*100</f>
        <v>2.1855305387397639</v>
      </c>
      <c r="AH71" s="42">
        <f>('CHUVA - Vetor de Impacto'!AJ72/'Contribuição - CHUVA'!$BA71)*100</f>
        <v>5.1893953783880713</v>
      </c>
      <c r="AI71" s="42">
        <f>('CHUVA - Vetor de Impacto'!AK72/'Contribuição - CHUVA'!$BA71)*100</f>
        <v>4.9120799881799373</v>
      </c>
      <c r="AJ71" s="42">
        <f>('CHUVA - Vetor de Impacto'!AL72/'Contribuição - CHUVA'!$BA71)*100</f>
        <v>1.501083269276829</v>
      </c>
      <c r="AK71" s="42">
        <f>('CHUVA - Vetor de Impacto'!AM72/'Contribuição - CHUVA'!$BA71)*100</f>
        <v>4.3385034212166262</v>
      </c>
      <c r="AL71" s="42">
        <f>('CHUVA - Vetor de Impacto'!AN72/'Contribuição - CHUVA'!$BA71)*100</f>
        <v>4.2741503443366229</v>
      </c>
      <c r="AM71" s="42">
        <f>('CHUVA - Vetor de Impacto'!AO72/'Contribuição - CHUVA'!$BA71)*100</f>
        <v>4.3211153246999023</v>
      </c>
      <c r="AN71" s="42">
        <f>('CHUVA - Vetor de Impacto'!AP72/'Contribuição - CHUVA'!$BA71)*100</f>
        <v>4.2385693082714955</v>
      </c>
      <c r="AO71" s="42">
        <f>('CHUVA - Vetor de Impacto'!AQ72/'Contribuição - CHUVA'!$BA71)*100</f>
        <v>6.5217242192928602</v>
      </c>
      <c r="AP71" s="42">
        <f>('CHUVA - Vetor de Impacto'!AR72/'Contribuição - CHUVA'!$BA71)*100</f>
        <v>3.6187984008834029</v>
      </c>
      <c r="AQ71" s="42">
        <f>('CHUVA - Vetor de Impacto'!AS72/'Contribuição - CHUVA'!$BA71)*100</f>
        <v>5.8286160636212374</v>
      </c>
      <c r="AR71" s="42">
        <f>('CHUVA - Vetor de Impacto'!AT72/'Contribuição - CHUVA'!$BA71)*100</f>
        <v>6.4671027784841435</v>
      </c>
      <c r="AS71" s="42">
        <f>('CHUVA - Vetor de Impacto'!AU72/'Contribuição - CHUVA'!$BA71)*100</f>
        <v>0.13622769747138852</v>
      </c>
      <c r="AT71" s="42">
        <f>('CHUVA - Vetor de Impacto'!AV72/'Contribuição - CHUVA'!$BA71)*100</f>
        <v>0</v>
      </c>
      <c r="AU71" s="42">
        <f>('CHUVA - Vetor de Impacto'!AW72/'Contribuição - CHUVA'!$BA71)*100</f>
        <v>7.5521229785698054</v>
      </c>
      <c r="AV71" s="42">
        <f>('CHUVA - Vetor de Impacto'!AX72/'Contribuição - CHUVA'!$BA71)*100</f>
        <v>7.5521229785698054</v>
      </c>
      <c r="AW71" s="42">
        <f>('CHUVA - Vetor de Impacto'!AY72/'Contribuição - CHUVA'!$BA71)*100</f>
        <v>7.5521229785698054</v>
      </c>
      <c r="AX71" s="42">
        <f>('CHUVA - Vetor de Impacto'!AZ72/'Contribuição - CHUVA'!$BA71)*100</f>
        <v>7.5521229785698054</v>
      </c>
      <c r="AY71" s="42">
        <f>('CHUVA - Vetor de Impacto'!BA72/'Contribuição - CHUVA'!$BA71)*100</f>
        <v>4.7200768616061284</v>
      </c>
      <c r="AZ71" s="42">
        <f>('CHUVA - Vetor de Impacto'!BB72/'Contribuição - CHUVA'!$BA71)*100</f>
        <v>6.2696870010768224</v>
      </c>
      <c r="BA71" s="77">
        <f>SUM('CHUVA - Vetor de Impacto'!AH72:BB72)</f>
        <v>13.241309799080847</v>
      </c>
      <c r="BB71" s="77">
        <f t="shared" si="7"/>
        <v>99.999999999999986</v>
      </c>
      <c r="BC71" s="42">
        <f>('CHUVA - Vetor de Impacto'!BC72/'Contribuição - CHUVA'!$BI71)*100</f>
        <v>6.0228688949749145</v>
      </c>
      <c r="BD71" s="42">
        <f>('CHUVA - Vetor de Impacto'!BD72/'Contribuição - CHUVA'!$BI71)*100</f>
        <v>21.867725071614981</v>
      </c>
      <c r="BE71" s="42">
        <f>('CHUVA - Vetor de Impacto'!BE72/'Contribuição - CHUVA'!$BI71)*100</f>
        <v>27.435631201175536</v>
      </c>
      <c r="BF71" s="42">
        <f>('CHUVA - Vetor de Impacto'!BF72/'Contribuição - CHUVA'!$BI71)*100</f>
        <v>19.405253164112953</v>
      </c>
      <c r="BG71" s="42">
        <f>('CHUVA - Vetor de Impacto'!BG72/'Contribuição - CHUVA'!$BI71)*100</f>
        <v>14.471971500833297</v>
      </c>
      <c r="BH71" s="42">
        <f>('CHUVA - Vetor de Impacto'!BH72/'Contribuição - CHUVA'!$BI71)*100</f>
        <v>10.796550167288327</v>
      </c>
      <c r="BI71" s="77">
        <f>SUM('CHUVA - Vetor de Impacto'!BC72:BH72)</f>
        <v>3.0874059599451993</v>
      </c>
      <c r="BJ71" s="77">
        <f t="shared" si="8"/>
        <v>100</v>
      </c>
      <c r="BL71" s="42">
        <f>('CHUVA - Vetor de Impacto'!AH72/'Contribuição - CHUVA'!$BY71)*100</f>
        <v>8.9811661129402545</v>
      </c>
      <c r="BM71" s="42">
        <f>('CHUVA - Vetor de Impacto'!AI72/'Contribuição - CHUVA'!$BY71)*100</f>
        <v>3.7254091810259773</v>
      </c>
      <c r="BN71" s="42">
        <f>('CHUVA - Vetor de Impacto'!AJ72/'Contribuição - CHUVA'!$BY71)*100</f>
        <v>8.8457337218304932</v>
      </c>
      <c r="BO71" s="42">
        <f>('CHUVA - Vetor de Impacto'!AK72/'Contribuição - CHUVA'!$BY71)*100</f>
        <v>8.3730277667277555</v>
      </c>
      <c r="BP71" s="42">
        <f>('CHUVA - Vetor de Impacto'!AL72/'Contribuição - CHUVA'!$BY71)*100</f>
        <v>2.5587148263199166</v>
      </c>
      <c r="BQ71" s="42">
        <f>('CHUVA - Vetor de Impacto'!AM72/'Contribuição - CHUVA'!$BY71)*100</f>
        <v>7.3953212690557422</v>
      </c>
      <c r="BR71" s="42">
        <f>('CHUVA - Vetor de Impacto'!AN72/'Contribuição - CHUVA'!$BY71)*100</f>
        <v>7.285626373840838</v>
      </c>
      <c r="BS71" s="42">
        <f>('CHUVA - Vetor de Impacto'!AO72/'Contribuição - CHUVA'!$BY71)*100</f>
        <v>7.3656818871044303</v>
      </c>
      <c r="BT71" s="42">
        <f>('CHUVA - Vetor de Impacto'!AP72/'Contribuição - CHUVA'!$BY71)*100</f>
        <v>7.2249756915109185</v>
      </c>
      <c r="BU71" s="42">
        <f>('CHUVA - Vetor de Impacto'!AQ72/'Contribuição - CHUVA'!$BY71)*100</f>
        <v>11.116793314946255</v>
      </c>
      <c r="BV71" s="42">
        <f>('CHUVA - Vetor de Impacto'!AR72/'Contribuição - CHUVA'!$BY71)*100</f>
        <v>6.1685272971326022</v>
      </c>
      <c r="BW71" s="42">
        <f>('CHUVA - Vetor de Impacto'!AS72/'Contribuição - CHUVA'!$BY71)*100</f>
        <v>9.9353357965937743</v>
      </c>
      <c r="BX71" s="42">
        <f>('CHUVA - Vetor de Impacto'!AT72/'Contribuição - CHUVA'!$BY71)*100</f>
        <v>11.023686760971039</v>
      </c>
      <c r="BY71" s="77">
        <f>SUM('CHUVA - Vetor de Impacto'!AH72:AT72)</f>
        <v>7.7680827883812213</v>
      </c>
      <c r="BZ71" s="77">
        <f t="shared" si="9"/>
        <v>100</v>
      </c>
      <c r="CA71" s="42">
        <f>('SECA - Vetor de Impacto'!AU72/'Contribuição - CHUVA'!$CI71)*100</f>
        <v>0.32957396832029806</v>
      </c>
      <c r="CB71" s="42">
        <f>('SECA - Vetor de Impacto'!AV72/'Contribuição - CHUVA'!$CI71)*100</f>
        <v>0</v>
      </c>
      <c r="CC71" s="42">
        <f>('SECA - Vetor de Impacto'!AW72/'Contribuição - CHUVA'!$CI71)*100</f>
        <v>18.270756868755811</v>
      </c>
      <c r="CD71" s="42">
        <f>('SECA - Vetor de Impacto'!AX72/'Contribuição - CHUVA'!$CI71)*100</f>
        <v>18.270756868755811</v>
      </c>
      <c r="CE71" s="42">
        <f>('SECA - Vetor de Impacto'!AY72/'Contribuição - CHUVA'!$CI71)*100</f>
        <v>18.270756868755811</v>
      </c>
      <c r="CF71" s="42">
        <f>('SECA - Vetor de Impacto'!AZ72/'Contribuição - CHUVA'!$CI71)*100</f>
        <v>18.270756868755811</v>
      </c>
      <c r="CG71" s="42">
        <f>('SECA - Vetor de Impacto'!BA72/'Contribuição - CHUVA'!$CI71)*100</f>
        <v>11.419223042972382</v>
      </c>
      <c r="CH71" s="42">
        <f>('SECA - Vetor de Impacto'!BB72/'Contribuição - CHUVA'!$CI71)*100</f>
        <v>15.168175513684076</v>
      </c>
      <c r="CI71" s="77">
        <f>SUM('CHUVA - Vetor de Impacto'!AU72:BB72)</f>
        <v>5.4732270106996248</v>
      </c>
      <c r="CJ71" s="77">
        <f t="shared" si="10"/>
        <v>99.999999999999986</v>
      </c>
    </row>
    <row r="72" spans="1:88" x14ac:dyDescent="0.25">
      <c r="A72" s="34" t="s">
        <v>1009</v>
      </c>
      <c r="B72" s="34" t="s">
        <v>1010</v>
      </c>
      <c r="C72" s="78">
        <v>2.5235840330013835</v>
      </c>
      <c r="D72" s="78">
        <v>4.4238034391774734</v>
      </c>
      <c r="E72" s="78">
        <v>4.3449083466021579</v>
      </c>
      <c r="F72" s="78">
        <v>2.9704993023526232</v>
      </c>
      <c r="G72" s="78">
        <v>2.5896680665988026</v>
      </c>
      <c r="H72" s="78">
        <v>5.738727151969492</v>
      </c>
      <c r="I72" s="78">
        <v>3.5806618154186145</v>
      </c>
      <c r="J72" s="78">
        <v>2.9931420314198864</v>
      </c>
      <c r="K72" s="78">
        <v>3.0054505293468572</v>
      </c>
      <c r="L72" s="78">
        <v>3.9514136840071483</v>
      </c>
      <c r="M72" s="78">
        <v>1.8626927696465567</v>
      </c>
      <c r="N72" s="78">
        <v>4.5972228523449505</v>
      </c>
      <c r="O72" s="78">
        <v>2.5338047740581193</v>
      </c>
      <c r="P72" s="78">
        <v>0.92164239757799404</v>
      </c>
      <c r="Q72" s="78">
        <v>2.3207551663687691</v>
      </c>
      <c r="R72" s="78">
        <v>4.8323222752279866</v>
      </c>
      <c r="S72" s="78">
        <v>4.9734853050634094</v>
      </c>
      <c r="T72" s="78">
        <v>5.9087685302181452</v>
      </c>
      <c r="U72" s="78">
        <v>5.4289000811213306</v>
      </c>
      <c r="V72" s="78">
        <v>0.41888299706570586</v>
      </c>
      <c r="W72" s="78">
        <v>0</v>
      </c>
      <c r="X72" s="78">
        <v>6.4060210068496657</v>
      </c>
      <c r="Y72" s="78">
        <v>6.4060210068496657</v>
      </c>
      <c r="Z72" s="78">
        <v>6.4060210068496657</v>
      </c>
      <c r="AA72" s="78">
        <v>6.4060210068496657</v>
      </c>
      <c r="AB72" s="78">
        <v>0.80075262585620888</v>
      </c>
      <c r="AC72" s="78">
        <v>3.6548277981577186</v>
      </c>
      <c r="AD72" s="74">
        <f t="shared" si="6"/>
        <v>100</v>
      </c>
      <c r="AF72" s="42">
        <f>('CHUVA - Vetor de Impacto'!AH73/'Contribuição - CHUVA'!$BA72)*100</f>
        <v>5.0346151933040977</v>
      </c>
      <c r="AG72" s="42">
        <f>('CHUVA - Vetor de Impacto'!AI73/'Contribuição - CHUVA'!$BA72)*100</f>
        <v>3.3326184103647059</v>
      </c>
      <c r="AH72" s="42">
        <f>('CHUVA - Vetor de Impacto'!AJ73/'Contribuição - CHUVA'!$BA72)*100</f>
        <v>3.4817713713591347</v>
      </c>
      <c r="AI72" s="42">
        <f>('CHUVA - Vetor de Impacto'!AK73/'Contribuição - CHUVA'!$BA72)*100</f>
        <v>2.3206717508412411</v>
      </c>
      <c r="AJ72" s="42">
        <f>('CHUVA - Vetor de Impacto'!AL73/'Contribuição - CHUVA'!$BA72)*100</f>
        <v>1.1840595566660577</v>
      </c>
      <c r="AK72" s="42">
        <f>('CHUVA - Vetor de Impacto'!AM73/'Contribuição - CHUVA'!$BA72)*100</f>
        <v>6.4896164448833034</v>
      </c>
      <c r="AL72" s="42">
        <f>('CHUVA - Vetor de Impacto'!AN73/'Contribuição - CHUVA'!$BA72)*100</f>
        <v>4.389366819988429</v>
      </c>
      <c r="AM72" s="42">
        <f>('CHUVA - Vetor de Impacto'!AO73/'Contribuição - CHUVA'!$BA72)*100</f>
        <v>1.4867468596074405</v>
      </c>
      <c r="AN72" s="42">
        <f>('CHUVA - Vetor de Impacto'!AP73/'Contribuição - CHUVA'!$BA72)*100</f>
        <v>3.982373411499323</v>
      </c>
      <c r="AO72" s="42">
        <f>('CHUVA - Vetor de Impacto'!AQ73/'Contribuição - CHUVA'!$BA72)*100</f>
        <v>5.3245585058100628</v>
      </c>
      <c r="AP72" s="42">
        <f>('CHUVA - Vetor de Impacto'!AR73/'Contribuição - CHUVA'!$BA72)*100</f>
        <v>4.7717573931415895</v>
      </c>
      <c r="AQ72" s="42">
        <f>('CHUVA - Vetor de Impacto'!AS73/'Contribuição - CHUVA'!$BA72)*100</f>
        <v>6.7529614839172289</v>
      </c>
      <c r="AR72" s="42">
        <f>('CHUVA - Vetor de Impacto'!AT73/'Contribuição - CHUVA'!$BA72)*100</f>
        <v>5.5823317524847846</v>
      </c>
      <c r="AS72" s="42">
        <f>('CHUVA - Vetor de Impacto'!AU73/'Contribuição - CHUVA'!$BA72)*100</f>
        <v>0.65763281576814336</v>
      </c>
      <c r="AT72" s="42">
        <f>('CHUVA - Vetor de Impacto'!AV73/'Contribuição - CHUVA'!$BA72)*100</f>
        <v>7.0279555130884148</v>
      </c>
      <c r="AU72" s="42">
        <f>('CHUVA - Vetor de Impacto'!AW73/'Contribuição - CHUVA'!$BA72)*100</f>
        <v>7.0279555130884148</v>
      </c>
      <c r="AV72" s="42">
        <f>('CHUVA - Vetor de Impacto'!AX73/'Contribuição - CHUVA'!$BA72)*100</f>
        <v>7.0279555130884148</v>
      </c>
      <c r="AW72" s="42">
        <f>('CHUVA - Vetor de Impacto'!AY73/'Contribuição - CHUVA'!$BA72)*100</f>
        <v>7.0279555130884148</v>
      </c>
      <c r="AX72" s="42">
        <f>('CHUVA - Vetor de Impacto'!AZ73/'Contribuição - CHUVA'!$BA72)*100</f>
        <v>7.0279555130884148</v>
      </c>
      <c r="AY72" s="42">
        <f>('CHUVA - Vetor de Impacto'!BA73/'Contribuição - CHUVA'!$BA72)*100</f>
        <v>5.5637981145283284</v>
      </c>
      <c r="AZ72" s="42">
        <f>('CHUVA - Vetor de Impacto'!BB73/'Contribuição - CHUVA'!$BA72)*100</f>
        <v>4.5053425503940581</v>
      </c>
      <c r="BA72" s="77">
        <f>SUM('CHUVA - Vetor de Impacto'!AH73:BB73)</f>
        <v>14.228889157560319</v>
      </c>
      <c r="BB72" s="77">
        <f t="shared" si="7"/>
        <v>100</v>
      </c>
      <c r="BC72" s="42">
        <f>('CHUVA - Vetor de Impacto'!BC73/'Contribuição - CHUVA'!$BI72)*100</f>
        <v>28.655083110431239</v>
      </c>
      <c r="BD72" s="42">
        <f>('CHUVA - Vetor de Impacto'!BD73/'Contribuição - CHUVA'!$BI72)*100</f>
        <v>22.640533858985364</v>
      </c>
      <c r="BE72" s="42">
        <f>('CHUVA - Vetor de Impacto'!BE73/'Contribuição - CHUVA'!$BI72)*100</f>
        <v>15.031461455333206</v>
      </c>
      <c r="BF72" s="42">
        <f>('CHUVA - Vetor de Impacto'!BF73/'Contribuição - CHUVA'!$BI72)*100</f>
        <v>20.31841220482114</v>
      </c>
      <c r="BG72" s="42">
        <f>('CHUVA - Vetor de Impacto'!BG73/'Contribuição - CHUVA'!$BI72)*100</f>
        <v>5.7923173172945281</v>
      </c>
      <c r="BH72" s="42">
        <f>('CHUVA - Vetor de Impacto'!BH73/'Contribuição - CHUVA'!$BI72)*100</f>
        <v>7.5621920531345284</v>
      </c>
      <c r="BI72" s="77">
        <f>SUM('CHUVA - Vetor de Impacto'!BC73:BH73)</f>
        <v>2.2039464945562095</v>
      </c>
      <c r="BJ72" s="77">
        <f t="shared" si="8"/>
        <v>100</v>
      </c>
      <c r="BL72" s="42">
        <f>('CHUVA - Vetor de Impacto'!AH73/'Contribuição - CHUVA'!$BY72)*100</f>
        <v>9.3003776603899819</v>
      </c>
      <c r="BM72" s="42">
        <f>('CHUVA - Vetor de Impacto'!AI73/'Contribuição - CHUVA'!$BY72)*100</f>
        <v>6.1563016485514668</v>
      </c>
      <c r="BN72" s="42">
        <f>('CHUVA - Vetor de Impacto'!AJ73/'Contribuição - CHUVA'!$BY72)*100</f>
        <v>6.4318299288972067</v>
      </c>
      <c r="BO72" s="42">
        <f>('CHUVA - Vetor de Impacto'!AK73/'Contribuição - CHUVA'!$BY72)*100</f>
        <v>4.2869460484938262</v>
      </c>
      <c r="BP72" s="42">
        <f>('CHUVA - Vetor de Impacto'!AL73/'Contribuição - CHUVA'!$BY72)*100</f>
        <v>2.1872974649649888</v>
      </c>
      <c r="BQ72" s="42">
        <f>('CHUVA - Vetor de Impacto'!AM73/'Contribuição - CHUVA'!$BY72)*100</f>
        <v>11.988182113454037</v>
      </c>
      <c r="BR72" s="42">
        <f>('CHUVA - Vetor de Impacto'!AN73/'Contribuição - CHUVA'!$BY72)*100</f>
        <v>8.1084189254762862</v>
      </c>
      <c r="BS72" s="42">
        <f>('CHUVA - Vetor de Impacto'!AO73/'Contribuição - CHUVA'!$BY72)*100</f>
        <v>2.746447692395229</v>
      </c>
      <c r="BT72" s="42">
        <f>('CHUVA - Vetor de Impacto'!AP73/'Contribuição - CHUVA'!$BY72)*100</f>
        <v>7.3565854170738447</v>
      </c>
      <c r="BU72" s="42">
        <f>('CHUVA - Vetor de Impacto'!AQ73/'Contribuição - CHUVA'!$BY72)*100</f>
        <v>9.8359860838493027</v>
      </c>
      <c r="BV72" s="42">
        <f>('CHUVA - Vetor de Impacto'!AR73/'Contribuição - CHUVA'!$BY72)*100</f>
        <v>8.8148039435065151</v>
      </c>
      <c r="BW72" s="42">
        <f>('CHUVA - Vetor de Impacto'!AS73/'Contribuição - CHUVA'!$BY72)*100</f>
        <v>12.474655900221899</v>
      </c>
      <c r="BX72" s="42">
        <f>('CHUVA - Vetor de Impacto'!AT73/'Contribuição - CHUVA'!$BY72)*100</f>
        <v>10.312167172725417</v>
      </c>
      <c r="BY72" s="77">
        <f>SUM('CHUVA - Vetor de Impacto'!AH73:AT73)</f>
        <v>7.702588448810288</v>
      </c>
      <c r="BZ72" s="77">
        <f t="shared" si="9"/>
        <v>100</v>
      </c>
      <c r="CA72" s="42">
        <f>('SECA - Vetor de Impacto'!AU73/'Contribuição - CHUVA'!$CI72)*100</f>
        <v>1.4337960905468909</v>
      </c>
      <c r="CB72" s="42">
        <f>('SECA - Vetor de Impacto'!AV73/'Contribuição - CHUVA'!$CI72)*100</f>
        <v>15.322616051988936</v>
      </c>
      <c r="CC72" s="42">
        <f>('SECA - Vetor de Impacto'!AW73/'Contribuição - CHUVA'!$CI72)*100</f>
        <v>15.322616051988936</v>
      </c>
      <c r="CD72" s="42">
        <f>('SECA - Vetor de Impacto'!AX73/'Contribuição - CHUVA'!$CI72)*100</f>
        <v>15.322616051988936</v>
      </c>
      <c r="CE72" s="42">
        <f>('SECA - Vetor de Impacto'!AY73/'Contribuição - CHUVA'!$CI72)*100</f>
        <v>15.322616051988936</v>
      </c>
      <c r="CF72" s="42">
        <f>('SECA - Vetor de Impacto'!AZ73/'Contribuição - CHUVA'!$CI72)*100</f>
        <v>15.322616051988936</v>
      </c>
      <c r="CG72" s="42">
        <f>('SECA - Vetor de Impacto'!BA73/'Contribuição - CHUVA'!$CI72)*100</f>
        <v>12.130404374491242</v>
      </c>
      <c r="CH72" s="42">
        <f>('SECA - Vetor de Impacto'!BB73/'Contribuição - CHUVA'!$CI72)*100</f>
        <v>9.8227192750171728</v>
      </c>
      <c r="CI72" s="77">
        <f>SUM('CHUVA - Vetor de Impacto'!AU73:BB73)</f>
        <v>6.5263007087500311</v>
      </c>
      <c r="CJ72" s="77">
        <f t="shared" si="10"/>
        <v>99.999999999999986</v>
      </c>
    </row>
    <row r="73" spans="1:88" x14ac:dyDescent="0.25">
      <c r="A73" s="34" t="s">
        <v>1011</v>
      </c>
      <c r="B73" s="34" t="s">
        <v>1012</v>
      </c>
      <c r="C73" s="78">
        <v>1.4828515373953688</v>
      </c>
      <c r="D73" s="78">
        <v>4.2035929367159266</v>
      </c>
      <c r="E73" s="78">
        <v>3.605352426531657</v>
      </c>
      <c r="F73" s="78">
        <v>3.476374794384022</v>
      </c>
      <c r="G73" s="78">
        <v>3.7317662285826043</v>
      </c>
      <c r="H73" s="78">
        <v>3.5280203712749314</v>
      </c>
      <c r="I73" s="78">
        <v>3.1151118032521179</v>
      </c>
      <c r="J73" s="78">
        <v>3.1556263224721559</v>
      </c>
      <c r="K73" s="78">
        <v>3.815790177559256</v>
      </c>
      <c r="L73" s="78">
        <v>3.8788698547552309</v>
      </c>
      <c r="M73" s="78">
        <v>0.90995741855715961</v>
      </c>
      <c r="N73" s="78">
        <v>4.1546397248980966</v>
      </c>
      <c r="O73" s="78">
        <v>4.5852543828662897</v>
      </c>
      <c r="P73" s="78">
        <v>2.7077335714091704</v>
      </c>
      <c r="Q73" s="78">
        <v>3.0591440583981897</v>
      </c>
      <c r="R73" s="78">
        <v>4.8666672373616855</v>
      </c>
      <c r="S73" s="78">
        <v>4.0154641853798179</v>
      </c>
      <c r="T73" s="78">
        <v>4.5130006779760556</v>
      </c>
      <c r="U73" s="78">
        <v>4.5886594069430293</v>
      </c>
      <c r="V73" s="78">
        <v>0.56593787885164459</v>
      </c>
      <c r="W73" s="78">
        <v>0</v>
      </c>
      <c r="X73" s="78">
        <v>6.0480349221855976</v>
      </c>
      <c r="Y73" s="78">
        <v>6.0480349221855976</v>
      </c>
      <c r="Z73" s="78">
        <v>6.0480349221855976</v>
      </c>
      <c r="AA73" s="78">
        <v>6.0480349221855976</v>
      </c>
      <c r="AB73" s="78">
        <v>2.5200145509106644</v>
      </c>
      <c r="AC73" s="78">
        <v>5.3280307647825538</v>
      </c>
      <c r="AD73" s="74">
        <f t="shared" si="6"/>
        <v>99.999999999999986</v>
      </c>
      <c r="AF73" s="42">
        <f>('CHUVA - Vetor de Impacto'!AH74/'Contribuição - CHUVA'!$BA73)*100</f>
        <v>5.5066844343647237</v>
      </c>
      <c r="AG73" s="42">
        <f>('CHUVA - Vetor de Impacto'!AI74/'Contribuição - CHUVA'!$BA73)*100</f>
        <v>4.1217769447352302</v>
      </c>
      <c r="AH73" s="42">
        <f>('CHUVA - Vetor de Impacto'!AJ74/'Contribuição - CHUVA'!$BA73)*100</f>
        <v>5.6420996393875216</v>
      </c>
      <c r="AI73" s="42">
        <f>('CHUVA - Vetor de Impacto'!AK74/'Contribuição - CHUVA'!$BA73)*100</f>
        <v>6.6231875547523504</v>
      </c>
      <c r="AJ73" s="42">
        <f>('CHUVA - Vetor de Impacto'!AL74/'Contribuição - CHUVA'!$BA73)*100</f>
        <v>2.4471892064309331</v>
      </c>
      <c r="AK73" s="42">
        <f>('CHUVA - Vetor de Impacto'!AM74/'Contribuição - CHUVA'!$BA73)*100</f>
        <v>4.9280700273041527</v>
      </c>
      <c r="AL73" s="42">
        <f>('CHUVA - Vetor de Impacto'!AN74/'Contribuição - CHUVA'!$BA73)*100</f>
        <v>6.2583552886255891</v>
      </c>
      <c r="AM73" s="42">
        <f>('CHUVA - Vetor de Impacto'!AO74/'Contribuição - CHUVA'!$BA73)*100</f>
        <v>5.2650453275576972</v>
      </c>
      <c r="AN73" s="42">
        <f>('CHUVA - Vetor de Impacto'!AP74/'Contribuição - CHUVA'!$BA73)*100</f>
        <v>5.3192414080494288</v>
      </c>
      <c r="AO73" s="42">
        <f>('CHUVA - Vetor de Impacto'!AQ74/'Contribuição - CHUVA'!$BA73)*100</f>
        <v>6.8326787000610585</v>
      </c>
      <c r="AP73" s="42">
        <f>('CHUVA - Vetor de Impacto'!AR74/'Contribuição - CHUVA'!$BA73)*100</f>
        <v>6.4046351851773213</v>
      </c>
      <c r="AQ73" s="42">
        <f>('CHUVA - Vetor de Impacto'!AS74/'Contribuição - CHUVA'!$BA73)*100</f>
        <v>8.9999723276892478</v>
      </c>
      <c r="AR73" s="42">
        <f>('CHUVA - Vetor de Impacto'!AT74/'Contribuição - CHUVA'!$BA73)*100</f>
        <v>4.5124217635179198</v>
      </c>
      <c r="AS73" s="42">
        <f>('CHUVA - Vetor de Impacto'!AU74/'Contribuição - CHUVA'!$BA73)*100</f>
        <v>2.4193314001506128</v>
      </c>
      <c r="AT73" s="42">
        <f>('CHUVA - Vetor de Impacto'!AV74/'Contribuição - CHUVA'!$BA73)*100</f>
        <v>0</v>
      </c>
      <c r="AU73" s="42">
        <f>('CHUVA - Vetor de Impacto'!AW74/'Contribuição - CHUVA'!$BA73)*100</f>
        <v>0</v>
      </c>
      <c r="AV73" s="42">
        <f>('CHUVA - Vetor de Impacto'!AX74/'Contribuição - CHUVA'!$BA73)*100</f>
        <v>3.1373493449321526</v>
      </c>
      <c r="AW73" s="42">
        <f>('CHUVA - Vetor de Impacto'!AY74/'Contribuição - CHUVA'!$BA73)*100</f>
        <v>0</v>
      </c>
      <c r="AX73" s="42">
        <f>('CHUVA - Vetor de Impacto'!AZ74/'Contribuição - CHUVA'!$BA73)*100</f>
        <v>9.4120480347964559</v>
      </c>
      <c r="AY73" s="42">
        <f>('CHUVA - Vetor de Impacto'!BA74/'Contribuição - CHUVA'!$BA73)*100</f>
        <v>5.8825300217477849</v>
      </c>
      <c r="AZ73" s="42">
        <f>('CHUVA - Vetor de Impacto'!BB74/'Contribuição - CHUVA'!$BA73)*100</f>
        <v>6.2873833907198238</v>
      </c>
      <c r="BA73" s="77">
        <f>SUM('CHUVA - Vetor de Impacto'!AH74:BB74)</f>
        <v>10.624680157846495</v>
      </c>
      <c r="BB73" s="77">
        <f t="shared" si="7"/>
        <v>99.999999999999986</v>
      </c>
      <c r="BC73" s="42">
        <f>('CHUVA - Vetor de Impacto'!BC74/'Contribuição - CHUVA'!$BI73)*100</f>
        <v>7.1800323811566296</v>
      </c>
      <c r="BD73" s="42">
        <f>('CHUVA - Vetor de Impacto'!BD74/'Contribuição - CHUVA'!$BI73)*100</f>
        <v>21.737239454229304</v>
      </c>
      <c r="BE73" s="42">
        <f>('CHUVA - Vetor de Impacto'!BE74/'Contribuição - CHUVA'!$BI73)*100</f>
        <v>22.467283469443665</v>
      </c>
      <c r="BF73" s="42">
        <f>('CHUVA - Vetor de Impacto'!BF74/'Contribuição - CHUVA'!$BI73)*100</f>
        <v>20.722718236713884</v>
      </c>
      <c r="BG73" s="42">
        <f>('CHUVA - Vetor de Impacto'!BG74/'Contribuição - CHUVA'!$BI73)*100</f>
        <v>14.450630005460477</v>
      </c>
      <c r="BH73" s="42">
        <f>('CHUVA - Vetor de Impacto'!BH74/'Contribuição - CHUVA'!$BI73)*100</f>
        <v>13.442096452996049</v>
      </c>
      <c r="BI73" s="77">
        <f>SUM('CHUVA - Vetor de Impacto'!BC74:BH74)</f>
        <v>2.9447291552881825</v>
      </c>
      <c r="BJ73" s="77">
        <f t="shared" si="8"/>
        <v>100.00000000000001</v>
      </c>
      <c r="BL73" s="42">
        <f>('CHUVA - Vetor de Impacto'!AH74/'Contribuição - CHUVA'!$BY73)*100</f>
        <v>7.5577570883345739</v>
      </c>
      <c r="BM73" s="42">
        <f>('CHUVA - Vetor de Impacto'!AI74/'Contribuição - CHUVA'!$BY73)*100</f>
        <v>5.657013633504218</v>
      </c>
      <c r="BN73" s="42">
        <f>('CHUVA - Vetor de Impacto'!AJ74/'Contribuição - CHUVA'!$BY73)*100</f>
        <v>7.7436103431974335</v>
      </c>
      <c r="BO73" s="42">
        <f>('CHUVA - Vetor de Impacto'!AK74/'Contribuição - CHUVA'!$BY73)*100</f>
        <v>9.0901237007371112</v>
      </c>
      <c r="BP73" s="42">
        <f>('CHUVA - Vetor de Impacto'!AL74/'Contribuição - CHUVA'!$BY73)*100</f>
        <v>3.3586928381039405</v>
      </c>
      <c r="BQ73" s="42">
        <f>('CHUVA - Vetor de Impacto'!AM74/'Contribuição - CHUVA'!$BY73)*100</f>
        <v>6.7636263934495604</v>
      </c>
      <c r="BR73" s="42">
        <f>('CHUVA - Vetor de Impacto'!AN74/'Contribuição - CHUVA'!$BY73)*100</f>
        <v>8.5894024993975986</v>
      </c>
      <c r="BS73" s="42">
        <f>('CHUVA - Vetor de Impacto'!AO74/'Contribuição - CHUVA'!$BY73)*100</f>
        <v>7.2261147554467762</v>
      </c>
      <c r="BT73" s="42">
        <f>('CHUVA - Vetor de Impacto'!AP74/'Contribuição - CHUVA'!$BY73)*100</f>
        <v>7.3004972293979256</v>
      </c>
      <c r="BU73" s="42">
        <f>('CHUVA - Vetor de Impacto'!AQ74/'Contribuição - CHUVA'!$BY73)*100</f>
        <v>9.3776439331513135</v>
      </c>
      <c r="BV73" s="42">
        <f>('CHUVA - Vetor de Impacto'!AR74/'Contribuição - CHUVA'!$BY73)*100</f>
        <v>8.7901672133052049</v>
      </c>
      <c r="BW73" s="42">
        <f>('CHUVA - Vetor de Impacto'!AS74/'Contribuição - CHUVA'!$BY73)*100</f>
        <v>12.352188592818008</v>
      </c>
      <c r="BX73" s="42">
        <f>('CHUVA - Vetor de Impacto'!AT74/'Contribuição - CHUVA'!$BY73)*100</f>
        <v>6.1931617791563403</v>
      </c>
      <c r="BY73" s="77">
        <f>SUM('CHUVA - Vetor de Impacto'!AH74:AT74)</f>
        <v>7.7412862257272641</v>
      </c>
      <c r="BZ73" s="77">
        <f t="shared" si="9"/>
        <v>100.00000000000001</v>
      </c>
      <c r="CA73" s="42">
        <f>('SECA - Vetor de Impacto'!AU74/'Contribuição - CHUVA'!$CI73)*100</f>
        <v>8.9147105555371926</v>
      </c>
      <c r="CB73" s="42">
        <f>('SECA - Vetor de Impacto'!AV74/'Contribuição - CHUVA'!$CI73)*100</f>
        <v>0</v>
      </c>
      <c r="CC73" s="42">
        <f>('SECA - Vetor de Impacto'!AW74/'Contribuição - CHUVA'!$CI73)*100</f>
        <v>0</v>
      </c>
      <c r="CD73" s="42">
        <f>('SECA - Vetor de Impacto'!AX74/'Contribuição - CHUVA'!$CI73)*100</f>
        <v>11.560450676551879</v>
      </c>
      <c r="CE73" s="42">
        <f>('SECA - Vetor de Impacto'!AY74/'Contribuição - CHUVA'!$CI73)*100</f>
        <v>0</v>
      </c>
      <c r="CF73" s="42">
        <f>('SECA - Vetor de Impacto'!AZ74/'Contribuição - CHUVA'!$CI73)*100</f>
        <v>34.681352029655628</v>
      </c>
      <c r="CG73" s="42">
        <f>('SECA - Vetor de Impacto'!BA74/'Contribuição - CHUVA'!$CI73)*100</f>
        <v>21.675845018534766</v>
      </c>
      <c r="CH73" s="42">
        <f>('SECA - Vetor de Impacto'!BB74/'Contribuição - CHUVA'!$CI73)*100</f>
        <v>23.167641719720532</v>
      </c>
      <c r="CI73" s="77">
        <f>SUM('CHUVA - Vetor de Impacto'!AU74:BB74)</f>
        <v>2.8833939321192306</v>
      </c>
      <c r="CJ73" s="77">
        <f t="shared" si="10"/>
        <v>100</v>
      </c>
    </row>
    <row r="74" spans="1:88" x14ac:dyDescent="0.25">
      <c r="A74" s="34" t="s">
        <v>1013</v>
      </c>
      <c r="B74" s="34" t="s">
        <v>1014</v>
      </c>
      <c r="C74" s="78">
        <v>2.413162845517947</v>
      </c>
      <c r="D74" s="78">
        <v>4.3979610204967194</v>
      </c>
      <c r="E74" s="78">
        <v>4.7003433058879347</v>
      </c>
      <c r="F74" s="78">
        <v>4.860417596140449</v>
      </c>
      <c r="G74" s="78">
        <v>2.8516901711248077</v>
      </c>
      <c r="H74" s="78">
        <v>3.8560056579792783</v>
      </c>
      <c r="I74" s="78">
        <v>4.5334564071672094</v>
      </c>
      <c r="J74" s="78">
        <v>2.0528207829079634</v>
      </c>
      <c r="K74" s="78">
        <v>4.442510597219214</v>
      </c>
      <c r="L74" s="78">
        <v>4.8466485075745229</v>
      </c>
      <c r="M74" s="78">
        <v>1.3874592107154886</v>
      </c>
      <c r="N74" s="78">
        <v>4.8542886405240271</v>
      </c>
      <c r="O74" s="78">
        <v>3.0124711788682248</v>
      </c>
      <c r="P74" s="78">
        <v>1.3139252596995179</v>
      </c>
      <c r="Q74" s="78">
        <v>4.2140420263648695</v>
      </c>
      <c r="R74" s="78">
        <v>5.6680456636974306</v>
      </c>
      <c r="S74" s="78">
        <v>3.6615102314546406</v>
      </c>
      <c r="T74" s="78">
        <v>4.1172124126857339</v>
      </c>
      <c r="U74" s="78">
        <v>3.6122912890244985</v>
      </c>
      <c r="V74" s="78">
        <v>0.38135825502076198</v>
      </c>
      <c r="W74" s="78">
        <v>6.3823541925174263</v>
      </c>
      <c r="X74" s="78">
        <v>0</v>
      </c>
      <c r="Y74" s="78">
        <v>2.1274513975058094</v>
      </c>
      <c r="Z74" s="78">
        <v>6.3823541925174263</v>
      </c>
      <c r="AA74" s="78">
        <v>6.3823541925174263</v>
      </c>
      <c r="AB74" s="78">
        <v>2.6593142468822597</v>
      </c>
      <c r="AC74" s="78">
        <v>4.8885507179884176</v>
      </c>
      <c r="AD74" s="74">
        <f t="shared" si="6"/>
        <v>100</v>
      </c>
      <c r="AF74" s="42">
        <f>('CHUVA - Vetor de Impacto'!AH75/'Contribuição - CHUVA'!$BA74)*100</f>
        <v>1.5274490025070269</v>
      </c>
      <c r="AG74" s="42">
        <f>('CHUVA - Vetor de Impacto'!AI75/'Contribuição - CHUVA'!$BA74)*100</f>
        <v>6.9362113603570847</v>
      </c>
      <c r="AH74" s="42">
        <f>('CHUVA - Vetor de Impacto'!AJ75/'Contribuição - CHUVA'!$BA74)*100</f>
        <v>3.2113345356843501</v>
      </c>
      <c r="AI74" s="42">
        <f>('CHUVA - Vetor de Impacto'!AK75/'Contribuição - CHUVA'!$BA74)*100</f>
        <v>2.0115416846125447</v>
      </c>
      <c r="AJ74" s="42">
        <f>('CHUVA - Vetor de Impacto'!AL75/'Contribuição - CHUVA'!$BA74)*100</f>
        <v>1.6874442172071216</v>
      </c>
      <c r="AK74" s="42">
        <f>('CHUVA - Vetor de Impacto'!AM75/'Contribuição - CHUVA'!$BA74)*100</f>
        <v>4.7056016127690237</v>
      </c>
      <c r="AL74" s="42">
        <f>('CHUVA - Vetor de Impacto'!AN75/'Contribuição - CHUVA'!$BA74)*100</f>
        <v>4.8820770317092705</v>
      </c>
      <c r="AM74" s="42">
        <f>('CHUVA - Vetor de Impacto'!AO75/'Contribuição - CHUVA'!$BA74)*100</f>
        <v>5.102624209098269</v>
      </c>
      <c r="AN74" s="42">
        <f>('CHUVA - Vetor de Impacto'!AP75/'Contribuição - CHUVA'!$BA74)*100</f>
        <v>5.2241689861796825</v>
      </c>
      <c r="AO74" s="42">
        <f>('CHUVA - Vetor de Impacto'!AQ75/'Contribuição - CHUVA'!$BA74)*100</f>
        <v>7.207941372994882</v>
      </c>
      <c r="AP74" s="42">
        <f>('CHUVA - Vetor de Impacto'!AR75/'Contribuição - CHUVA'!$BA74)*100</f>
        <v>5.0837389416871197</v>
      </c>
      <c r="AQ74" s="42">
        <f>('CHUVA - Vetor de Impacto'!AS75/'Contribuição - CHUVA'!$BA74)*100</f>
        <v>6.8332027377059417</v>
      </c>
      <c r="AR74" s="42">
        <f>('CHUVA - Vetor de Impacto'!AT75/'Contribuição - CHUVA'!$BA74)*100</f>
        <v>7.2513550476890458</v>
      </c>
      <c r="AS74" s="42">
        <f>('CHUVA - Vetor de Impacto'!AU75/'Contribuição - CHUVA'!$BA74)*100</f>
        <v>0.34410207531209774</v>
      </c>
      <c r="AT74" s="42">
        <f>('CHUVA - Vetor de Impacto'!AV75/'Contribuição - CHUVA'!$BA74)*100</f>
        <v>0</v>
      </c>
      <c r="AU74" s="42">
        <f>('CHUVA - Vetor de Impacto'!AW75/'Contribuição - CHUVA'!$BA74)*100</f>
        <v>7.6304635200457476</v>
      </c>
      <c r="AV74" s="42">
        <f>('CHUVA - Vetor de Impacto'!AX75/'Contribuição - CHUVA'!$BA74)*100</f>
        <v>5.0869756800304993</v>
      </c>
      <c r="AW74" s="42">
        <f>('CHUVA - Vetor de Impacto'!AY75/'Contribuição - CHUVA'!$BA74)*100</f>
        <v>7.6304635200457476</v>
      </c>
      <c r="AX74" s="42">
        <f>('CHUVA - Vetor de Impacto'!AZ75/'Contribuição - CHUVA'!$BA74)*100</f>
        <v>7.6304635200457476</v>
      </c>
      <c r="AY74" s="42">
        <f>('CHUVA - Vetor de Impacto'!BA75/'Contribuição - CHUVA'!$BA74)*100</f>
        <v>7.6304635200457476</v>
      </c>
      <c r="AZ74" s="42">
        <f>('CHUVA - Vetor de Impacto'!BB75/'Contribuição - CHUVA'!$BA74)*100</f>
        <v>2.3823774242730469</v>
      </c>
      <c r="BA74" s="77">
        <f>SUM('CHUVA - Vetor de Impacto'!AH75:BB75)</f>
        <v>13.105363748518446</v>
      </c>
      <c r="BB74" s="77">
        <f t="shared" si="7"/>
        <v>100.00000000000001</v>
      </c>
      <c r="BC74" s="42">
        <f>('CHUVA - Vetor de Impacto'!BC75/'Contribuição - CHUVA'!$BI74)*100</f>
        <v>32.243806619504042</v>
      </c>
      <c r="BD74" s="42">
        <f>('CHUVA - Vetor de Impacto'!BD75/'Contribuição - CHUVA'!$BI74)*100</f>
        <v>9.9306336938428537</v>
      </c>
      <c r="BE74" s="42">
        <f>('CHUVA - Vetor de Impacto'!BE75/'Contribuição - CHUVA'!$BI74)*100</f>
        <v>5.8195869166000316</v>
      </c>
      <c r="BF74" s="42">
        <f>('CHUVA - Vetor de Impacto'!BF75/'Contribuição - CHUVA'!$BI74)*100</f>
        <v>12.487906316809914</v>
      </c>
      <c r="BG74" s="42">
        <f>('CHUVA - Vetor de Impacto'!BG75/'Contribuição - CHUVA'!$BI74)*100</f>
        <v>39.518066453243172</v>
      </c>
      <c r="BH74" s="42">
        <f>('CHUVA - Vetor de Impacto'!BH75/'Contribuição - CHUVA'!$BI74)*100</f>
        <v>0</v>
      </c>
      <c r="BI74" s="77">
        <f>SUM('CHUVA - Vetor de Impacto'!BC75:BH75)</f>
        <v>1.5613650463536461</v>
      </c>
      <c r="BJ74" s="77">
        <f t="shared" si="8"/>
        <v>100</v>
      </c>
      <c r="BL74" s="42">
        <f>('CHUVA - Vetor de Impacto'!AH75/'Contribuição - CHUVA'!$BY74)*100</f>
        <v>2.4770236973088871</v>
      </c>
      <c r="BM74" s="42">
        <f>('CHUVA - Vetor de Impacto'!AI75/'Contribuição - CHUVA'!$BY74)*100</f>
        <v>11.248270731754641</v>
      </c>
      <c r="BN74" s="42">
        <f>('CHUVA - Vetor de Impacto'!AJ75/'Contribuição - CHUVA'!$BY74)*100</f>
        <v>5.2077363838796789</v>
      </c>
      <c r="BO74" s="42">
        <f>('CHUVA - Vetor de Impacto'!AK75/'Contribuição - CHUVA'!$BY74)*100</f>
        <v>3.2620640117816242</v>
      </c>
      <c r="BP74" s="42">
        <f>('CHUVA - Vetor de Impacto'!AL75/'Contribuição - CHUVA'!$BY74)*100</f>
        <v>2.7364837104534732</v>
      </c>
      <c r="BQ74" s="42">
        <f>('CHUVA - Vetor de Impacto'!AM75/'Contribuição - CHUVA'!$BY74)*100</f>
        <v>7.6309498292858189</v>
      </c>
      <c r="BR74" s="42">
        <f>('CHUVA - Vetor de Impacto'!AN75/'Contribuição - CHUVA'!$BY74)*100</f>
        <v>7.9171353542951834</v>
      </c>
      <c r="BS74" s="42">
        <f>('CHUVA - Vetor de Impacto'!AO75/'Contribuição - CHUVA'!$BY74)*100</f>
        <v>8.2747908857535073</v>
      </c>
      <c r="BT74" s="42">
        <f>('CHUVA - Vetor de Impacto'!AP75/'Contribuição - CHUVA'!$BY74)*100</f>
        <v>8.4718968399429002</v>
      </c>
      <c r="BU74" s="42">
        <f>('CHUVA - Vetor de Impacto'!AQ75/'Contribuição - CHUVA'!$BY74)*100</f>
        <v>11.688928115057864</v>
      </c>
      <c r="BV74" s="42">
        <f>('CHUVA - Vetor de Impacto'!AR75/'Contribuição - CHUVA'!$BY74)*100</f>
        <v>8.2441651464779877</v>
      </c>
      <c r="BW74" s="42">
        <f>('CHUVA - Vetor de Impacto'!AS75/'Contribuição - CHUVA'!$BY74)*100</f>
        <v>11.081224369542063</v>
      </c>
      <c r="BX74" s="42">
        <f>('CHUVA - Vetor de Impacto'!AT75/'Contribuição - CHUVA'!$BY74)*100</f>
        <v>11.759330924466363</v>
      </c>
      <c r="BY74" s="77">
        <f>SUM('CHUVA - Vetor de Impacto'!AH75:AT75)</f>
        <v>8.0813820259023608</v>
      </c>
      <c r="BZ74" s="77">
        <f t="shared" si="9"/>
        <v>99.999999999999986</v>
      </c>
      <c r="CA74" s="42">
        <f>('SECA - Vetor de Impacto'!AU75/'Contribuição - CHUVA'!$CI74)*100</f>
        <v>0.89761131958037887</v>
      </c>
      <c r="CB74" s="42">
        <f>('SECA - Vetor de Impacto'!AV75/'Contribuição - CHUVA'!$CI74)*100</f>
        <v>0</v>
      </c>
      <c r="CC74" s="42">
        <f>('SECA - Vetor de Impacto'!AW75/'Contribuição - CHUVA'!$CI74)*100</f>
        <v>19.90453101169485</v>
      </c>
      <c r="CD74" s="42">
        <f>('SECA - Vetor de Impacto'!AX75/'Contribuição - CHUVA'!$CI74)*100</f>
        <v>13.269687341129902</v>
      </c>
      <c r="CE74" s="42">
        <f>('SECA - Vetor de Impacto'!AY75/'Contribuição - CHUVA'!$CI74)*100</f>
        <v>19.90453101169485</v>
      </c>
      <c r="CF74" s="42">
        <f>('SECA - Vetor de Impacto'!AZ75/'Contribuição - CHUVA'!$CI74)*100</f>
        <v>19.90453101169485</v>
      </c>
      <c r="CG74" s="42">
        <f>('SECA - Vetor de Impacto'!BA75/'Contribuição - CHUVA'!$CI74)*100</f>
        <v>19.90453101169485</v>
      </c>
      <c r="CH74" s="42">
        <f>('SECA - Vetor de Impacto'!BB75/'Contribuição - CHUVA'!$CI74)*100</f>
        <v>6.214577292510306</v>
      </c>
      <c r="CI74" s="77">
        <f>SUM('CHUVA - Vetor de Impacto'!AU75:BB75)</f>
        <v>5.0239817226160861</v>
      </c>
      <c r="CJ74" s="77">
        <f t="shared" si="10"/>
        <v>100</v>
      </c>
    </row>
    <row r="75" spans="1:88" x14ac:dyDescent="0.25">
      <c r="A75" s="34" t="s">
        <v>1015</v>
      </c>
      <c r="B75" s="34" t="s">
        <v>1016</v>
      </c>
      <c r="C75" s="78">
        <v>3.0184963088577592</v>
      </c>
      <c r="D75" s="78">
        <v>4.4989124347870035</v>
      </c>
      <c r="E75" s="78">
        <v>4.5974602987484108</v>
      </c>
      <c r="F75" s="78">
        <v>2.9537805857723463</v>
      </c>
      <c r="G75" s="78">
        <v>3.3250403838115905</v>
      </c>
      <c r="H75" s="78">
        <v>4.1437056298258064</v>
      </c>
      <c r="I75" s="78">
        <v>3.1747674891443847</v>
      </c>
      <c r="J75" s="78">
        <v>4.4716880877978005</v>
      </c>
      <c r="K75" s="78">
        <v>4.2318321411505293</v>
      </c>
      <c r="L75" s="78">
        <v>4.2246877702910979</v>
      </c>
      <c r="M75" s="78">
        <v>0.59495328333619624</v>
      </c>
      <c r="N75" s="78">
        <v>5.5604642248414162</v>
      </c>
      <c r="O75" s="78">
        <v>3.8775172841171299</v>
      </c>
      <c r="P75" s="78">
        <v>1.3144660141398619</v>
      </c>
      <c r="Q75" s="78">
        <v>2.204983782778251</v>
      </c>
      <c r="R75" s="78">
        <v>5.2159523101990466</v>
      </c>
      <c r="S75" s="78">
        <v>6.3795042250950758</v>
      </c>
      <c r="T75" s="78">
        <v>6.2501143655095541</v>
      </c>
      <c r="U75" s="78">
        <v>4.9364796906496231</v>
      </c>
      <c r="V75" s="78">
        <v>0.26427885801434459</v>
      </c>
      <c r="W75" s="78">
        <v>0</v>
      </c>
      <c r="X75" s="78">
        <v>7.1034953654156689</v>
      </c>
      <c r="Y75" s="78">
        <v>2.3678317884718902</v>
      </c>
      <c r="Z75" s="78">
        <v>7.1034953654156689</v>
      </c>
      <c r="AA75" s="78">
        <v>0</v>
      </c>
      <c r="AB75" s="78">
        <v>3.2557687091488474</v>
      </c>
      <c r="AC75" s="78">
        <v>4.9303236026806854</v>
      </c>
      <c r="AD75" s="74">
        <f t="shared" si="6"/>
        <v>100</v>
      </c>
      <c r="AF75" s="42">
        <f>('CHUVA - Vetor de Impacto'!AH76/'Contribuição - CHUVA'!$BA75)*100</f>
        <v>7.1946747649975054</v>
      </c>
      <c r="AG75" s="42">
        <f>('CHUVA - Vetor de Impacto'!AI76/'Contribuição - CHUVA'!$BA75)*100</f>
        <v>1.0864299599105591</v>
      </c>
      <c r="AH75" s="42">
        <f>('CHUVA - Vetor de Impacto'!AJ76/'Contribuição - CHUVA'!$BA75)*100</f>
        <v>6.0882658016668962</v>
      </c>
      <c r="AI75" s="42">
        <f>('CHUVA - Vetor de Impacto'!AK76/'Contribuição - CHUVA'!$BA75)*100</f>
        <v>6.8124968445843299</v>
      </c>
      <c r="AJ75" s="42">
        <f>('CHUVA - Vetor de Impacto'!AL76/'Contribuição - CHUVA'!$BA75)*100</f>
        <v>2.3283682948665572</v>
      </c>
      <c r="AK75" s="42">
        <f>('CHUVA - Vetor de Impacto'!AM76/'Contribuição - CHUVA'!$BA75)*100</f>
        <v>0.80156278839221518</v>
      </c>
      <c r="AL75" s="42">
        <f>('CHUVA - Vetor de Impacto'!AN76/'Contribuição - CHUVA'!$BA75)*100</f>
        <v>3.0912622990139185</v>
      </c>
      <c r="AM75" s="42">
        <f>('CHUVA - Vetor de Impacto'!AO76/'Contribuição - CHUVA'!$BA75)*100</f>
        <v>3.44195347618958</v>
      </c>
      <c r="AN75" s="42">
        <f>('CHUVA - Vetor de Impacto'!AP76/'Contribuição - CHUVA'!$BA75)*100</f>
        <v>7.8677658002147872</v>
      </c>
      <c r="AO75" s="42">
        <f>('CHUVA - Vetor de Impacto'!AQ76/'Contribuição - CHUVA'!$BA75)*100</f>
        <v>0.34090711767581544</v>
      </c>
      <c r="AP75" s="42">
        <f>('CHUVA - Vetor de Impacto'!AR76/'Contribuição - CHUVA'!$BA75)*100</f>
        <v>4.5477459318135471</v>
      </c>
      <c r="AQ75" s="42">
        <f>('CHUVA - Vetor de Impacto'!AS76/'Contribuição - CHUVA'!$BA75)*100</f>
        <v>6.6062359148116592</v>
      </c>
      <c r="AR75" s="42">
        <f>('CHUVA - Vetor de Impacto'!AT76/'Contribuição - CHUVA'!$BA75)*100</f>
        <v>3.9172315548579419</v>
      </c>
      <c r="AS75" s="42">
        <f>('CHUVA - Vetor de Impacto'!AU76/'Contribuição - CHUVA'!$BA75)*100</f>
        <v>1.4092679792677931</v>
      </c>
      <c r="AT75" s="42">
        <f>('CHUVA - Vetor de Impacto'!AV76/'Contribuição - CHUVA'!$BA75)*100</f>
        <v>8.1170175169515399</v>
      </c>
      <c r="AU75" s="42">
        <f>('CHUVA - Vetor de Impacto'!AW76/'Contribuição - CHUVA'!$BA75)*100</f>
        <v>8.1170175169515399</v>
      </c>
      <c r="AV75" s="42">
        <f>('CHUVA - Vetor de Impacto'!AX76/'Contribuição - CHUVA'!$BA75)*100</f>
        <v>2.7056725056505142</v>
      </c>
      <c r="AW75" s="42">
        <f>('CHUVA - Vetor de Impacto'!AY76/'Contribuição - CHUVA'!$BA75)*100</f>
        <v>8.1170175169515399</v>
      </c>
      <c r="AX75" s="42">
        <f>('CHUVA - Vetor de Impacto'!AZ76/'Contribuição - CHUVA'!$BA75)*100</f>
        <v>8.1170175169515399</v>
      </c>
      <c r="AY75" s="42">
        <f>('CHUVA - Vetor de Impacto'!BA76/'Contribuição - CHUVA'!$BA75)*100</f>
        <v>3.7202996952694551</v>
      </c>
      <c r="AZ75" s="42">
        <f>('CHUVA - Vetor de Impacto'!BB76/'Contribuição - CHUVA'!$BA75)*100</f>
        <v>5.5717892030107654</v>
      </c>
      <c r="BA75" s="77">
        <f>SUM('CHUVA - Vetor de Impacto'!AH76:BB76)</f>
        <v>12.319796007728268</v>
      </c>
      <c r="BB75" s="77">
        <f t="shared" si="7"/>
        <v>100</v>
      </c>
      <c r="BC75" s="42">
        <f>('CHUVA - Vetor de Impacto'!BC76/'Contribuição - CHUVA'!$BI75)*100</f>
        <v>4.5246034839606821</v>
      </c>
      <c r="BD75" s="42">
        <f>('CHUVA - Vetor de Impacto'!BD76/'Contribuição - CHUVA'!$BI75)*100</f>
        <v>25.364134460951405</v>
      </c>
      <c r="BE75" s="42">
        <f>('CHUVA - Vetor de Impacto'!BE76/'Contribuição - CHUVA'!$BI75)*100</f>
        <v>27.078760438416104</v>
      </c>
      <c r="BF75" s="42">
        <f>('CHUVA - Vetor de Impacto'!BF76/'Contribuição - CHUVA'!$BI75)*100</f>
        <v>24.516888344245036</v>
      </c>
      <c r="BG75" s="42">
        <f>('CHUVA - Vetor de Impacto'!BG76/'Contribuição - CHUVA'!$BI75)*100</f>
        <v>2.600583575937045</v>
      </c>
      <c r="BH75" s="42">
        <f>('CHUVA - Vetor de Impacto'!BH76/'Contribuição - CHUVA'!$BI75)*100</f>
        <v>15.91502969648973</v>
      </c>
      <c r="BI75" s="77">
        <f>SUM('CHUVA - Vetor de Impacto'!BC76:BH76)</f>
        <v>3.2725878824354941</v>
      </c>
      <c r="BJ75" s="77">
        <f t="shared" si="8"/>
        <v>100</v>
      </c>
      <c r="BL75" s="42">
        <f>('CHUVA - Vetor de Impacto'!AH76/'Contribuição - CHUVA'!$BY75)*100</f>
        <v>13.29272606881687</v>
      </c>
      <c r="BM75" s="42">
        <f>('CHUVA - Vetor de Impacto'!AI76/'Contribuição - CHUVA'!$BY75)*100</f>
        <v>2.0072645841207479</v>
      </c>
      <c r="BN75" s="42">
        <f>('CHUVA - Vetor de Impacto'!AJ76/'Contribuição - CHUVA'!$BY75)*100</f>
        <v>11.248548708474088</v>
      </c>
      <c r="BO75" s="42">
        <f>('CHUVA - Vetor de Impacto'!AK76/'Contribuição - CHUVA'!$BY75)*100</f>
        <v>12.586622378026313</v>
      </c>
      <c r="BP75" s="42">
        <f>('CHUVA - Vetor de Impacto'!AL76/'Contribuição - CHUVA'!$BY75)*100</f>
        <v>4.3018430911644003</v>
      </c>
      <c r="BQ75" s="42">
        <f>('CHUVA - Vetor de Impacto'!AM76/'Contribuição - CHUVA'!$BY75)*100</f>
        <v>1.4809501361884609</v>
      </c>
      <c r="BR75" s="42">
        <f>('CHUVA - Vetor de Impacto'!AN76/'Contribuição - CHUVA'!$BY75)*100</f>
        <v>5.7113496147962888</v>
      </c>
      <c r="BS75" s="42">
        <f>('CHUVA - Vetor de Impacto'!AO76/'Contribuição - CHUVA'!$BY75)*100</f>
        <v>6.3592790772406707</v>
      </c>
      <c r="BT75" s="42">
        <f>('CHUVA - Vetor de Impacto'!AP76/'Contribuição - CHUVA'!$BY75)*100</f>
        <v>14.536314562079752</v>
      </c>
      <c r="BU75" s="42">
        <f>('CHUVA - Vetor de Impacto'!AQ76/'Contribuição - CHUVA'!$BY75)*100</f>
        <v>0.62985264493413184</v>
      </c>
      <c r="BV75" s="42">
        <f>('CHUVA - Vetor de Impacto'!AR76/'Contribuição - CHUVA'!$BY75)*100</f>
        <v>8.4023173912288414</v>
      </c>
      <c r="BW75" s="42">
        <f>('CHUVA - Vetor de Impacto'!AS76/'Contribuição - CHUVA'!$BY75)*100</f>
        <v>12.205539128578199</v>
      </c>
      <c r="BX75" s="42">
        <f>('CHUVA - Vetor de Impacto'!AT76/'Contribuição - CHUVA'!$BY75)*100</f>
        <v>7.2373926143512426</v>
      </c>
      <c r="BY75" s="77">
        <f>SUM('CHUVA - Vetor de Impacto'!AH76:AT76)</f>
        <v>6.6680773370220194</v>
      </c>
      <c r="BZ75" s="77">
        <f t="shared" si="9"/>
        <v>100</v>
      </c>
      <c r="CA75" s="42">
        <f>('SECA - Vetor de Impacto'!AU76/'Contribuição - CHUVA'!$CI75)*100</f>
        <v>3.0719671371457471</v>
      </c>
      <c r="CB75" s="42">
        <f>('SECA - Vetor de Impacto'!AV76/'Contribuição - CHUVA'!$CI75)*100</f>
        <v>17.693732796417454</v>
      </c>
      <c r="CC75" s="42">
        <f>('SECA - Vetor de Impacto'!AW76/'Contribuição - CHUVA'!$CI75)*100</f>
        <v>17.693732796417454</v>
      </c>
      <c r="CD75" s="42">
        <f>('SECA - Vetor de Impacto'!AX76/'Contribuição - CHUVA'!$CI75)*100</f>
        <v>5.897910932139153</v>
      </c>
      <c r="CE75" s="42">
        <f>('SECA - Vetor de Impacto'!AY76/'Contribuição - CHUVA'!$CI75)*100</f>
        <v>17.693732796417454</v>
      </c>
      <c r="CF75" s="42">
        <f>('SECA - Vetor de Impacto'!AZ76/'Contribuição - CHUVA'!$CI75)*100</f>
        <v>17.693732796417454</v>
      </c>
      <c r="CG75" s="42">
        <f>('SECA - Vetor de Impacto'!BA76/'Contribuição - CHUVA'!$CI75)*100</f>
        <v>8.1096275316913289</v>
      </c>
      <c r="CH75" s="42">
        <f>('SECA - Vetor de Impacto'!BB76/'Contribuição - CHUVA'!$CI75)*100</f>
        <v>12.145563213353951</v>
      </c>
      <c r="CI75" s="77">
        <f>SUM('CHUVA - Vetor de Impacto'!AU76:BB76)</f>
        <v>5.6517186707062486</v>
      </c>
      <c r="CJ75" s="77">
        <f t="shared" si="10"/>
        <v>100</v>
      </c>
    </row>
    <row r="76" spans="1:88" x14ac:dyDescent="0.25">
      <c r="A76" s="34" t="s">
        <v>1017</v>
      </c>
      <c r="B76" s="34" t="s">
        <v>1018</v>
      </c>
      <c r="C76" s="78">
        <v>5.7622962010918926</v>
      </c>
      <c r="D76" s="78">
        <v>3.8907174360447949</v>
      </c>
      <c r="E76" s="78">
        <v>2.7445924427715238</v>
      </c>
      <c r="F76" s="78">
        <v>5.4116121457754591</v>
      </c>
      <c r="G76" s="78">
        <v>2.7054433434603351</v>
      </c>
      <c r="H76" s="78">
        <v>4.7683438928488417</v>
      </c>
      <c r="I76" s="78">
        <v>3.4094553451459646</v>
      </c>
      <c r="J76" s="78">
        <v>3.3822788139023552</v>
      </c>
      <c r="K76" s="78">
        <v>4.2616261494670846</v>
      </c>
      <c r="L76" s="78">
        <v>4.0544392987217552</v>
      </c>
      <c r="M76" s="78">
        <v>1.6908451130813082</v>
      </c>
      <c r="N76" s="78">
        <v>4.888017101760691</v>
      </c>
      <c r="O76" s="78">
        <v>3.8371491692159112</v>
      </c>
      <c r="P76" s="78">
        <v>2.4703015213938477</v>
      </c>
      <c r="Q76" s="78">
        <v>3.4095898136636609</v>
      </c>
      <c r="R76" s="78">
        <v>4.6751102018420987</v>
      </c>
      <c r="S76" s="78">
        <v>4.4756089137722048</v>
      </c>
      <c r="T76" s="78">
        <v>5.380187229353699</v>
      </c>
      <c r="U76" s="78">
        <v>3.5883296763273878</v>
      </c>
      <c r="V76" s="78">
        <v>3.9135900270506845</v>
      </c>
      <c r="W76" s="78">
        <v>0</v>
      </c>
      <c r="X76" s="78">
        <v>0</v>
      </c>
      <c r="Y76" s="78">
        <v>2.1192639523772634</v>
      </c>
      <c r="Z76" s="78">
        <v>6.3577918571317884</v>
      </c>
      <c r="AA76" s="78">
        <v>6.3577918571317884</v>
      </c>
      <c r="AB76" s="78">
        <v>1.3245399702357903</v>
      </c>
      <c r="AC76" s="78">
        <v>5.1210785264318526</v>
      </c>
      <c r="AD76" s="74">
        <f t="shared" si="6"/>
        <v>99.999999999999986</v>
      </c>
      <c r="AF76" s="42">
        <f>('CHUVA - Vetor de Impacto'!AH77/'Contribuição - CHUVA'!$BA76)*100</f>
        <v>5.2891311190278403</v>
      </c>
      <c r="AG76" s="42">
        <f>('CHUVA - Vetor de Impacto'!AI77/'Contribuição - CHUVA'!$BA76)*100</f>
        <v>1.9248269513225442</v>
      </c>
      <c r="AH76" s="42">
        <f>('CHUVA - Vetor de Impacto'!AJ77/'Contribuição - CHUVA'!$BA76)*100</f>
        <v>4.0106328437505878</v>
      </c>
      <c r="AI76" s="42">
        <f>('CHUVA - Vetor de Impacto'!AK77/'Contribuição - CHUVA'!$BA76)*100</f>
        <v>3.902638913296542</v>
      </c>
      <c r="AJ76" s="42">
        <f>('CHUVA - Vetor de Impacto'!AL77/'Contribuição - CHUVA'!$BA76)*100</f>
        <v>1.3630951872613042</v>
      </c>
      <c r="AK76" s="42">
        <f>('CHUVA - Vetor de Impacto'!AM77/'Contribuição - CHUVA'!$BA76)*100</f>
        <v>6.2427411850573344</v>
      </c>
      <c r="AL76" s="42">
        <f>('CHUVA - Vetor de Impacto'!AN77/'Contribuição - CHUVA'!$BA76)*100</f>
        <v>4.0305866476095904</v>
      </c>
      <c r="AM76" s="42">
        <f>('CHUVA - Vetor de Impacto'!AO77/'Contribuição - CHUVA'!$BA76)*100</f>
        <v>3.465912174369524</v>
      </c>
      <c r="AN76" s="42">
        <f>('CHUVA - Vetor de Impacto'!AP77/'Contribuição - CHUVA'!$BA76)*100</f>
        <v>3.6897976311231746</v>
      </c>
      <c r="AO76" s="42">
        <f>('CHUVA - Vetor de Impacto'!AQ77/'Contribuição - CHUVA'!$BA76)*100</f>
        <v>5.5139576455801764</v>
      </c>
      <c r="AP76" s="42">
        <f>('CHUVA - Vetor de Impacto'!AR77/'Contribuição - CHUVA'!$BA76)*100</f>
        <v>4.9675305465257882</v>
      </c>
      <c r="AQ76" s="42">
        <f>('CHUVA - Vetor de Impacto'!AS77/'Contribuição - CHUVA'!$BA76)*100</f>
        <v>6.0266667234985212</v>
      </c>
      <c r="AR76" s="42">
        <f>('CHUVA - Vetor de Impacto'!AT77/'Contribuição - CHUVA'!$BA76)*100</f>
        <v>5.972159839796344</v>
      </c>
      <c r="AS76" s="42">
        <f>('CHUVA - Vetor de Impacto'!AU77/'Contribuição - CHUVA'!$BA76)*100</f>
        <v>0.51749838065421905</v>
      </c>
      <c r="AT76" s="42">
        <f>('CHUVA - Vetor de Impacto'!AV77/'Contribuição - CHUVA'!$BA76)*100</f>
        <v>6.95486460061045</v>
      </c>
      <c r="AU76" s="42">
        <f>('CHUVA - Vetor de Impacto'!AW77/'Contribuição - CHUVA'!$BA76)*100</f>
        <v>6.95486460061045</v>
      </c>
      <c r="AV76" s="42">
        <f>('CHUVA - Vetor de Impacto'!AX77/'Contribuição - CHUVA'!$BA76)*100</f>
        <v>4.6365764004069661</v>
      </c>
      <c r="AW76" s="42">
        <f>('CHUVA - Vetor de Impacto'!AY77/'Contribuição - CHUVA'!$BA76)*100</f>
        <v>6.95486460061045</v>
      </c>
      <c r="AX76" s="42">
        <f>('CHUVA - Vetor de Impacto'!AZ77/'Contribuição - CHUVA'!$BA76)*100</f>
        <v>6.95486460061045</v>
      </c>
      <c r="AY76" s="42">
        <f>('CHUVA - Vetor de Impacto'!BA77/'Contribuição - CHUVA'!$BA76)*100</f>
        <v>5.5059344754832731</v>
      </c>
      <c r="AZ76" s="42">
        <f>('CHUVA - Vetor de Impacto'!BB77/'Contribuição - CHUVA'!$BA76)*100</f>
        <v>5.1208549327944883</v>
      </c>
      <c r="BA76" s="77">
        <f>SUM('CHUVA - Vetor de Impacto'!AH77:BB77)</f>
        <v>14.378425137309316</v>
      </c>
      <c r="BB76" s="77">
        <f t="shared" si="7"/>
        <v>100.00000000000001</v>
      </c>
      <c r="BC76" s="42">
        <f>('CHUVA - Vetor de Impacto'!BC77/'Contribuição - CHUVA'!$BI76)*100</f>
        <v>0.83458045197649156</v>
      </c>
      <c r="BD76" s="42">
        <f>('CHUVA - Vetor de Impacto'!BD77/'Contribuição - CHUVA'!$BI76)*100</f>
        <v>25.804037015845761</v>
      </c>
      <c r="BE76" s="42">
        <f>('CHUVA - Vetor de Impacto'!BE77/'Contribuição - CHUVA'!$BI76)*100</f>
        <v>33.342229221253149</v>
      </c>
      <c r="BF76" s="42">
        <f>('CHUVA - Vetor de Impacto'!BF77/'Contribuição - CHUVA'!$BI76)*100</f>
        <v>18.138182559285351</v>
      </c>
      <c r="BG76" s="42">
        <f>('CHUVA - Vetor de Impacto'!BG77/'Contribuição - CHUVA'!$BI76)*100</f>
        <v>16.683252789697502</v>
      </c>
      <c r="BH76" s="42">
        <f>('CHUVA - Vetor de Impacto'!BH77/'Contribuição - CHUVA'!$BI76)*100</f>
        <v>5.1977179619417413</v>
      </c>
      <c r="BI76" s="77">
        <f>SUM('CHUVA - Vetor de Impacto'!BC77:BH77)</f>
        <v>2.8057184787851321</v>
      </c>
      <c r="BJ76" s="77">
        <f t="shared" si="8"/>
        <v>100</v>
      </c>
      <c r="BL76" s="42">
        <f>('CHUVA - Vetor de Impacto'!AH77/'Contribuição - CHUVA'!$BY76)*100</f>
        <v>9.377945694166403</v>
      </c>
      <c r="BM76" s="42">
        <f>('CHUVA - Vetor de Impacto'!AI77/'Contribuição - CHUVA'!$BY76)*100</f>
        <v>3.4128332639045098</v>
      </c>
      <c r="BN76" s="42">
        <f>('CHUVA - Vetor de Impacto'!AJ77/'Contribuição - CHUVA'!$BY76)*100</f>
        <v>7.1110918148019548</v>
      </c>
      <c r="BO76" s="42">
        <f>('CHUVA - Vetor de Impacto'!AK77/'Contribuição - CHUVA'!$BY76)*100</f>
        <v>6.9196121194973355</v>
      </c>
      <c r="BP76" s="42">
        <f>('CHUVA - Vetor de Impacto'!AL77/'Contribuição - CHUVA'!$BY76)*100</f>
        <v>2.4168492620893196</v>
      </c>
      <c r="BQ76" s="42">
        <f>('CHUVA - Vetor de Impacto'!AM77/'Contribuição - CHUVA'!$BY76)*100</f>
        <v>11.068753354513982</v>
      </c>
      <c r="BR76" s="42">
        <f>('CHUVA - Vetor de Impacto'!AN77/'Contribuição - CHUVA'!$BY76)*100</f>
        <v>7.1464711020176912</v>
      </c>
      <c r="BS76" s="42">
        <f>('CHUVA - Vetor de Impacto'!AO77/'Contribuição - CHUVA'!$BY76)*100</f>
        <v>6.1452695008933294</v>
      </c>
      <c r="BT76" s="42">
        <f>('CHUVA - Vetor de Impacto'!AP77/'Contribuição - CHUVA'!$BY76)*100</f>
        <v>6.5422318011085832</v>
      </c>
      <c r="BU76" s="42">
        <f>('CHUVA - Vetor de Impacto'!AQ77/'Contribuição - CHUVA'!$BY76)*100</f>
        <v>9.7765765673982603</v>
      </c>
      <c r="BV76" s="42">
        <f>('CHUVA - Vetor de Impacto'!AR77/'Contribuição - CHUVA'!$BY76)*100</f>
        <v>8.8077286516568929</v>
      </c>
      <c r="BW76" s="42">
        <f>('CHUVA - Vetor de Impacto'!AS77/'Contribuição - CHUVA'!$BY76)*100</f>
        <v>10.68564041577344</v>
      </c>
      <c r="BX76" s="42">
        <f>('CHUVA - Vetor de Impacto'!AT77/'Contribuição - CHUVA'!$BY76)*100</f>
        <v>10.5889964521783</v>
      </c>
      <c r="BY76" s="77">
        <f>SUM('CHUVA - Vetor de Impacto'!AH77:AT77)</f>
        <v>8.1093853938247626</v>
      </c>
      <c r="BZ76" s="77">
        <f t="shared" si="9"/>
        <v>100</v>
      </c>
      <c r="CA76" s="42">
        <f>('SECA - Vetor de Impacto'!AU77/'Contribuição - CHUVA'!$CI76)*100</f>
        <v>1.1869141095570119</v>
      </c>
      <c r="CB76" s="42">
        <f>('SECA - Vetor de Impacto'!AV77/'Contribuição - CHUVA'!$CI76)*100</f>
        <v>15.951406290561565</v>
      </c>
      <c r="CC76" s="42">
        <f>('SECA - Vetor de Impacto'!AW77/'Contribuição - CHUVA'!$CI76)*100</f>
        <v>15.951406290561565</v>
      </c>
      <c r="CD76" s="42">
        <f>('SECA - Vetor de Impacto'!AX77/'Contribuição - CHUVA'!$CI76)*100</f>
        <v>10.634270860374379</v>
      </c>
      <c r="CE76" s="42">
        <f>('SECA - Vetor de Impacto'!AY77/'Contribuição - CHUVA'!$CI76)*100</f>
        <v>15.951406290561565</v>
      </c>
      <c r="CF76" s="42">
        <f>('SECA - Vetor de Impacto'!AZ77/'Contribuição - CHUVA'!$CI76)*100</f>
        <v>15.951406290561565</v>
      </c>
      <c r="CG76" s="42">
        <f>('SECA - Vetor de Impacto'!BA77/'Contribuição - CHUVA'!$CI76)*100</f>
        <v>12.628196646694576</v>
      </c>
      <c r="CH76" s="42">
        <f>('SECA - Vetor de Impacto'!BB77/'Contribuição - CHUVA'!$CI76)*100</f>
        <v>11.744993221127771</v>
      </c>
      <c r="CI76" s="77">
        <f>SUM('CHUVA - Vetor de Impacto'!AU77:BB77)</f>
        <v>6.2690397434845551</v>
      </c>
      <c r="CJ76" s="77">
        <f t="shared" si="10"/>
        <v>99.999999999999986</v>
      </c>
    </row>
    <row r="77" spans="1:88" x14ac:dyDescent="0.25">
      <c r="A77" s="34" t="s">
        <v>1019</v>
      </c>
      <c r="B77" s="34" t="s">
        <v>1020</v>
      </c>
      <c r="C77" s="78">
        <v>3.7677165486813697</v>
      </c>
      <c r="D77" s="78">
        <v>3.0242694972307702</v>
      </c>
      <c r="E77" s="78">
        <v>3.6181823723334094</v>
      </c>
      <c r="F77" s="78">
        <v>1.8483784666385372</v>
      </c>
      <c r="G77" s="78">
        <v>1.6648160967774241</v>
      </c>
      <c r="H77" s="78">
        <v>0.40753310702364026</v>
      </c>
      <c r="I77" s="78">
        <v>3.4788043275695122</v>
      </c>
      <c r="J77" s="78">
        <v>2.9675590059568293</v>
      </c>
      <c r="K77" s="78">
        <v>3.0624038480726163</v>
      </c>
      <c r="L77" s="78">
        <v>3.1339591959009234</v>
      </c>
      <c r="M77" s="78">
        <v>0.7108650069189042</v>
      </c>
      <c r="N77" s="78">
        <v>5.9878516498166992</v>
      </c>
      <c r="O77" s="78">
        <v>2.141159989273973</v>
      </c>
      <c r="P77" s="78">
        <v>2.7433747819707812</v>
      </c>
      <c r="Q77" s="78">
        <v>4.1342933069972698</v>
      </c>
      <c r="R77" s="78">
        <v>5.7157904752334865</v>
      </c>
      <c r="S77" s="78">
        <v>6.330435602299656</v>
      </c>
      <c r="T77" s="78">
        <v>6.5205297123782442</v>
      </c>
      <c r="U77" s="78">
        <v>6.0191092313314369</v>
      </c>
      <c r="V77" s="78">
        <v>0.44107303578658452</v>
      </c>
      <c r="W77" s="78">
        <v>6.5205297123782442</v>
      </c>
      <c r="X77" s="78">
        <v>6.5205297123782442</v>
      </c>
      <c r="Y77" s="78">
        <v>2.1735099041260821</v>
      </c>
      <c r="Z77" s="78">
        <v>6.5205297123782442</v>
      </c>
      <c r="AA77" s="78">
        <v>0</v>
      </c>
      <c r="AB77" s="78">
        <v>5.9771522363467238</v>
      </c>
      <c r="AC77" s="78">
        <v>4.5696434642003885</v>
      </c>
      <c r="AD77" s="74">
        <f t="shared" si="6"/>
        <v>100</v>
      </c>
      <c r="AF77" s="42">
        <f>('CHUVA - Vetor de Impacto'!AH78/'Contribuição - CHUVA'!$BA77)*100</f>
        <v>5.160795122407321</v>
      </c>
      <c r="AG77" s="42">
        <f>('CHUVA - Vetor de Impacto'!AI78/'Contribuição - CHUVA'!$BA77)*100</f>
        <v>2.7974289609166658</v>
      </c>
      <c r="AH77" s="42">
        <f>('CHUVA - Vetor de Impacto'!AJ78/'Contribuição - CHUVA'!$BA77)*100</f>
        <v>5.0181366864637571</v>
      </c>
      <c r="AI77" s="42">
        <f>('CHUVA - Vetor de Impacto'!AK78/'Contribuição - CHUVA'!$BA77)*100</f>
        <v>5.4093678422051097</v>
      </c>
      <c r="AJ77" s="42">
        <f>('CHUVA - Vetor de Impacto'!AL78/'Contribuição - CHUVA'!$BA77)*100</f>
        <v>1.8346669067965311</v>
      </c>
      <c r="AK77" s="42">
        <f>('CHUVA - Vetor de Impacto'!AM78/'Contribuição - CHUVA'!$BA77)*100</f>
        <v>5.5447577850219005</v>
      </c>
      <c r="AL77" s="42">
        <f>('CHUVA - Vetor de Impacto'!AN78/'Contribuição - CHUVA'!$BA77)*100</f>
        <v>6.087652249916772</v>
      </c>
      <c r="AM77" s="42">
        <f>('CHUVA - Vetor de Impacto'!AO78/'Contribuição - CHUVA'!$BA77)*100</f>
        <v>3.3569185126774759</v>
      </c>
      <c r="AN77" s="42">
        <f>('CHUVA - Vetor de Impacto'!AP78/'Contribuição - CHUVA'!$BA77)*100</f>
        <v>4.2055113180814701</v>
      </c>
      <c r="AO77" s="42">
        <f>('CHUVA - Vetor de Impacto'!AQ78/'Contribuição - CHUVA'!$BA77)*100</f>
        <v>5.8109455018188347</v>
      </c>
      <c r="AP77" s="42">
        <f>('CHUVA - Vetor de Impacto'!AR78/'Contribuição - CHUVA'!$BA77)*100</f>
        <v>6.3570241306881341</v>
      </c>
      <c r="AQ77" s="42">
        <f>('CHUVA - Vetor de Impacto'!AS78/'Contribuição - CHUVA'!$BA77)*100</f>
        <v>6.7907702814348978</v>
      </c>
      <c r="AR77" s="42">
        <f>('CHUVA - Vetor de Impacto'!AT78/'Contribuição - CHUVA'!$BA77)*100</f>
        <v>5.4463004723302912</v>
      </c>
      <c r="AS77" s="42">
        <f>('CHUVA - Vetor de Impacto'!AU78/'Contribuição - CHUVA'!$BA77)*100</f>
        <v>1.6281465385261606</v>
      </c>
      <c r="AT77" s="42">
        <f>('CHUVA - Vetor de Impacto'!AV78/'Contribuição - CHUVA'!$BA77)*100</f>
        <v>0</v>
      </c>
      <c r="AU77" s="42">
        <f>('CHUVA - Vetor de Impacto'!AW78/'Contribuição - CHUVA'!$BA77)*100</f>
        <v>7.9788175672525368</v>
      </c>
      <c r="AV77" s="42">
        <f>('CHUVA - Vetor de Impacto'!AX78/'Contribuição - CHUVA'!$BA77)*100</f>
        <v>7.9788175672525368</v>
      </c>
      <c r="AW77" s="42">
        <f>('CHUVA - Vetor de Impacto'!AY78/'Contribuição - CHUVA'!$BA77)*100</f>
        <v>7.9788175672525368</v>
      </c>
      <c r="AX77" s="42">
        <f>('CHUVA - Vetor de Impacto'!AZ78/'Contribuição - CHUVA'!$BA77)*100</f>
        <v>0</v>
      </c>
      <c r="AY77" s="42">
        <f>('CHUVA - Vetor de Impacto'!BA78/'Contribuição - CHUVA'!$BA77)*100</f>
        <v>4.6543102475639797</v>
      </c>
      <c r="AZ77" s="42">
        <f>('CHUVA - Vetor de Impacto'!BB78/'Contribuição - CHUVA'!$BA77)*100</f>
        <v>5.9608147413930705</v>
      </c>
      <c r="BA77" s="77">
        <f>SUM('CHUVA - Vetor de Impacto'!AH78:BB78)</f>
        <v>12.533185419657924</v>
      </c>
      <c r="BB77" s="77">
        <f t="shared" si="7"/>
        <v>99.999999999999972</v>
      </c>
      <c r="BC77" s="42">
        <f>('CHUVA - Vetor de Impacto'!BC78/'Contribuição - CHUVA'!$BI77)*100</f>
        <v>15.132229152580152</v>
      </c>
      <c r="BD77" s="42">
        <f>('CHUVA - Vetor de Impacto'!BD78/'Contribuição - CHUVA'!$BI77)*100</f>
        <v>20.899715219799546</v>
      </c>
      <c r="BE77" s="42">
        <f>('CHUVA - Vetor de Impacto'!BE78/'Contribuição - CHUVA'!$BI77)*100</f>
        <v>23.505477503718478</v>
      </c>
      <c r="BF77" s="42">
        <f>('CHUVA - Vetor de Impacto'!BF78/'Contribuição - CHUVA'!$BI77)*100</f>
        <v>26.57661146092687</v>
      </c>
      <c r="BG77" s="42">
        <f>('CHUVA - Vetor de Impacto'!BG78/'Contribuição - CHUVA'!$BI77)*100</f>
        <v>0.70831710926970937</v>
      </c>
      <c r="BH77" s="42">
        <f>('CHUVA - Vetor de Impacto'!BH78/'Contribuição - CHUVA'!$BI77)*100</f>
        <v>13.177649553705233</v>
      </c>
      <c r="BI77" s="77">
        <f>SUM('CHUVA - Vetor de Impacto'!BC78:BH78)</f>
        <v>3.0038234946233988</v>
      </c>
      <c r="BJ77" s="77">
        <f t="shared" si="8"/>
        <v>100</v>
      </c>
      <c r="BL77" s="42">
        <f>('CHUVA - Vetor de Impacto'!AH78/'Contribuição - CHUVA'!$BY77)*100</f>
        <v>8.0864506774379485</v>
      </c>
      <c r="BM77" s="42">
        <f>('CHUVA - Vetor de Impacto'!AI78/'Contribuição - CHUVA'!$BY77)*100</f>
        <v>4.3832918725781767</v>
      </c>
      <c r="BN77" s="42">
        <f>('CHUVA - Vetor de Impacto'!AJ78/'Contribuição - CHUVA'!$BY77)*100</f>
        <v>7.8629191520399866</v>
      </c>
      <c r="BO77" s="42">
        <f>('CHUVA - Vetor de Impacto'!AK78/'Contribuição - CHUVA'!$BY77)*100</f>
        <v>8.4759393106282133</v>
      </c>
      <c r="BP77" s="42">
        <f>('CHUVA - Vetor de Impacto'!AL78/'Contribuição - CHUVA'!$BY77)*100</f>
        <v>2.8747398607091705</v>
      </c>
      <c r="BQ77" s="42">
        <f>('CHUVA - Vetor de Impacto'!AM78/'Contribuição - CHUVA'!$BY77)*100</f>
        <v>8.6880818330189147</v>
      </c>
      <c r="BR77" s="42">
        <f>('CHUVA - Vetor de Impacto'!AN78/'Contribuição - CHUVA'!$BY77)*100</f>
        <v>9.5387432542339159</v>
      </c>
      <c r="BS77" s="42">
        <f>('CHUVA - Vetor de Impacto'!AO78/'Contribuição - CHUVA'!$BY77)*100</f>
        <v>5.259956137976344</v>
      </c>
      <c r="BT77" s="42">
        <f>('CHUVA - Vetor de Impacto'!AP78/'Contribuição - CHUVA'!$BY77)*100</f>
        <v>6.5896163363310443</v>
      </c>
      <c r="BU77" s="42">
        <f>('CHUVA - Vetor de Impacto'!AQ78/'Contribuição - CHUVA'!$BY77)*100</f>
        <v>9.1051714077382009</v>
      </c>
      <c r="BV77" s="42">
        <f>('CHUVA - Vetor de Impacto'!AR78/'Contribuição - CHUVA'!$BY77)*100</f>
        <v>9.9608220959784077</v>
      </c>
      <c r="BW77" s="42">
        <f>('CHUVA - Vetor de Impacto'!AS78/'Contribuição - CHUVA'!$BY77)*100</f>
        <v>10.640459006832209</v>
      </c>
      <c r="BX77" s="42">
        <f>('CHUVA - Vetor de Impacto'!AT78/'Contribuição - CHUVA'!$BY77)*100</f>
        <v>8.5338090544974552</v>
      </c>
      <c r="BY77" s="77">
        <f>SUM('CHUVA - Vetor de Impacto'!AH78:AT78)</f>
        <v>7.9987134976862668</v>
      </c>
      <c r="BZ77" s="77">
        <f t="shared" si="9"/>
        <v>99.999999999999972</v>
      </c>
      <c r="CA77" s="42">
        <f>('SECA - Vetor de Impacto'!AU78/'Contribuição - CHUVA'!$CI77)*100</f>
        <v>4.5001629316186893</v>
      </c>
      <c r="CB77" s="42">
        <f>('SECA - Vetor de Impacto'!AV78/'Contribuição - CHUVA'!$CI77)*100</f>
        <v>0</v>
      </c>
      <c r="CC77" s="42">
        <f>('SECA - Vetor de Impacto'!AW78/'Contribuição - CHUVA'!$CI77)*100</f>
        <v>22.05328464279442</v>
      </c>
      <c r="CD77" s="42">
        <f>('SECA - Vetor de Impacto'!AX78/'Contribuição - CHUVA'!$CI77)*100</f>
        <v>22.05328464279442</v>
      </c>
      <c r="CE77" s="42">
        <f>('SECA - Vetor de Impacto'!AY78/'Contribuição - CHUVA'!$CI77)*100</f>
        <v>22.05328464279442</v>
      </c>
      <c r="CF77" s="42">
        <f>('SECA - Vetor de Impacto'!AZ78/'Contribuição - CHUVA'!$CI77)*100</f>
        <v>0</v>
      </c>
      <c r="CG77" s="42">
        <f>('SECA - Vetor de Impacto'!BA78/'Contribuição - CHUVA'!$CI77)*100</f>
        <v>12.864416041630076</v>
      </c>
      <c r="CH77" s="42">
        <f>('SECA - Vetor de Impacto'!BB78/'Contribuição - CHUVA'!$CI77)*100</f>
        <v>16.475567098367986</v>
      </c>
      <c r="CI77" s="77">
        <f>SUM('CHUVA - Vetor de Impacto'!AU78:BB78)</f>
        <v>4.5344719219716554</v>
      </c>
      <c r="CJ77" s="77">
        <f t="shared" si="10"/>
        <v>100.00000000000001</v>
      </c>
    </row>
    <row r="78" spans="1:88" x14ac:dyDescent="0.25">
      <c r="A78" s="34" t="s">
        <v>1021</v>
      </c>
      <c r="B78" s="34" t="s">
        <v>1022</v>
      </c>
      <c r="C78" s="78">
        <v>4.1398412401563807</v>
      </c>
      <c r="D78" s="78">
        <v>0.64216449655149055</v>
      </c>
      <c r="E78" s="78">
        <v>0.81592091692107327</v>
      </c>
      <c r="F78" s="78">
        <v>2.1007640724960037</v>
      </c>
      <c r="G78" s="78">
        <v>0.27182714091876348</v>
      </c>
      <c r="H78" s="78">
        <v>0.93157426419034517</v>
      </c>
      <c r="I78" s="78">
        <v>0.68585252265684449</v>
      </c>
      <c r="J78" s="78">
        <v>6.385944826722854</v>
      </c>
      <c r="K78" s="78">
        <v>2.2010457012442384</v>
      </c>
      <c r="L78" s="78">
        <v>1.9836634971828997</v>
      </c>
      <c r="M78" s="78">
        <v>1.4458408186671479</v>
      </c>
      <c r="N78" s="78">
        <v>5.0402637331191542</v>
      </c>
      <c r="O78" s="78">
        <v>4.1274991664475014</v>
      </c>
      <c r="P78" s="78">
        <v>3.1954804859685857</v>
      </c>
      <c r="Q78" s="78">
        <v>3.7578265562147939</v>
      </c>
      <c r="R78" s="78">
        <v>5.9592775079506239</v>
      </c>
      <c r="S78" s="78">
        <v>4.9483608961606782</v>
      </c>
      <c r="T78" s="78">
        <v>5.8853335675317506</v>
      </c>
      <c r="U78" s="78">
        <v>5.9229929708738727</v>
      </c>
      <c r="V78" s="78">
        <v>0.5113230942761644</v>
      </c>
      <c r="W78" s="78">
        <v>6.3879378115909358</v>
      </c>
      <c r="X78" s="78">
        <v>6.3879378115909358</v>
      </c>
      <c r="Y78" s="78">
        <v>6.3879378115909358</v>
      </c>
      <c r="Z78" s="78">
        <v>6.3879378115909358</v>
      </c>
      <c r="AA78" s="78">
        <v>6.3879378115909358</v>
      </c>
      <c r="AB78" s="78">
        <v>5.5894455851420677</v>
      </c>
      <c r="AC78" s="78">
        <v>1.5180678806521113</v>
      </c>
      <c r="AD78" s="74">
        <f t="shared" si="6"/>
        <v>100.00000000000001</v>
      </c>
      <c r="AF78" s="42">
        <f>('CHUVA - Vetor de Impacto'!AH79/'Contribuição - CHUVA'!$BA78)*100</f>
        <v>6.6525848512238817</v>
      </c>
      <c r="AG78" s="42">
        <f>('CHUVA - Vetor de Impacto'!AI79/'Contribuição - CHUVA'!$BA78)*100</f>
        <v>0.73170813395095469</v>
      </c>
      <c r="AH78" s="42">
        <f>('CHUVA - Vetor de Impacto'!AJ79/'Contribuição - CHUVA'!$BA78)*100</f>
        <v>4.2144311575446842</v>
      </c>
      <c r="AI78" s="42">
        <f>('CHUVA - Vetor de Impacto'!AK79/'Contribuição - CHUVA'!$BA78)*100</f>
        <v>4.483762370943607</v>
      </c>
      <c r="AJ78" s="42">
        <f>('CHUVA - Vetor de Impacto'!AL79/'Contribuição - CHUVA'!$BA78)*100</f>
        <v>0.47888673721823316</v>
      </c>
      <c r="AK78" s="42">
        <f>('CHUVA - Vetor de Impacto'!AM79/'Contribuição - CHUVA'!$BA78)*100</f>
        <v>7.6318606912349498</v>
      </c>
      <c r="AL78" s="42">
        <f>('CHUVA - Vetor de Impacto'!AN79/'Contribuição - CHUVA'!$BA78)*100</f>
        <v>2.5429270272577993</v>
      </c>
      <c r="AM78" s="42">
        <f>('CHUVA - Vetor de Impacto'!AO79/'Contribuição - CHUVA'!$BA78)*100</f>
        <v>3.1848423233062229</v>
      </c>
      <c r="AN78" s="42">
        <f>('CHUVA - Vetor de Impacto'!AP79/'Contribuição - CHUVA'!$BA78)*100</f>
        <v>3.7477775154889827</v>
      </c>
      <c r="AO78" s="42">
        <f>('CHUVA - Vetor de Impacto'!AQ79/'Contribuição - CHUVA'!$BA78)*100</f>
        <v>6.5366467212735255</v>
      </c>
      <c r="AP78" s="42">
        <f>('CHUVA - Vetor de Impacto'!AR79/'Contribuição - CHUVA'!$BA78)*100</f>
        <v>5.9755616619873653</v>
      </c>
      <c r="AQ78" s="42">
        <f>('CHUVA - Vetor de Impacto'!AS79/'Contribuição - CHUVA'!$BA78)*100</f>
        <v>7.0086193791305558</v>
      </c>
      <c r="AR78" s="42">
        <f>('CHUVA - Vetor de Impacto'!AT79/'Contribuição - CHUVA'!$BA78)*100</f>
        <v>7.0174247034856361</v>
      </c>
      <c r="AS78" s="42">
        <f>('CHUVA - Vetor de Impacto'!AU79/'Contribuição - CHUVA'!$BA78)*100</f>
        <v>1.0127494731869782</v>
      </c>
      <c r="AT78" s="42">
        <f>('CHUVA - Vetor de Impacto'!AV79/'Contribuição - CHUVA'!$BA78)*100</f>
        <v>7.7440412303176585</v>
      </c>
      <c r="AU78" s="42">
        <f>('CHUVA - Vetor de Impacto'!AW79/'Contribuição - CHUVA'!$BA78)*100</f>
        <v>7.7440412303176585</v>
      </c>
      <c r="AV78" s="42">
        <f>('CHUVA - Vetor de Impacto'!AX79/'Contribuição - CHUVA'!$BA78)*100</f>
        <v>5.1626941535451056</v>
      </c>
      <c r="AW78" s="42">
        <f>('CHUVA - Vetor de Impacto'!AY79/'Contribuição - CHUVA'!$BA78)*100</f>
        <v>7.7440412303176585</v>
      </c>
      <c r="AX78" s="42">
        <f>('CHUVA - Vetor de Impacto'!AZ79/'Contribuição - CHUVA'!$BA78)*100</f>
        <v>0</v>
      </c>
      <c r="AY78" s="42">
        <f>('CHUVA - Vetor de Impacto'!BA79/'Contribuição - CHUVA'!$BA78)*100</f>
        <v>6.1306993073348126</v>
      </c>
      <c r="AZ78" s="42">
        <f>('CHUVA - Vetor de Impacto'!BB79/'Contribuição - CHUVA'!$BA78)*100</f>
        <v>4.2547001009337366</v>
      </c>
      <c r="BA78" s="77">
        <f>SUM('CHUVA - Vetor de Impacto'!AH79:BB79)</f>
        <v>12.913154388758082</v>
      </c>
      <c r="BB78" s="77">
        <f t="shared" si="7"/>
        <v>100.00000000000001</v>
      </c>
      <c r="BC78" s="42">
        <f>('CHUVA - Vetor de Impacto'!BC79/'Contribuição - CHUVA'!$BI78)*100</f>
        <v>17.454404000347271</v>
      </c>
      <c r="BD78" s="42">
        <f>('CHUVA - Vetor de Impacto'!BD79/'Contribuição - CHUVA'!$BI78)*100</f>
        <v>25.08616731867621</v>
      </c>
      <c r="BE78" s="42">
        <f>('CHUVA - Vetor de Impacto'!BE79/'Contribuição - CHUVA'!$BI78)*100</f>
        <v>27.689622096822102</v>
      </c>
      <c r="BF78" s="42">
        <f>('CHUVA - Vetor de Impacto'!BF79/'Contribuição - CHUVA'!$BI78)*100</f>
        <v>15.391021341958499</v>
      </c>
      <c r="BG78" s="42">
        <f>('CHUVA - Vetor de Impacto'!BG79/'Contribuição - CHUVA'!$BI78)*100</f>
        <v>7.2650704381621409</v>
      </c>
      <c r="BH78" s="42">
        <f>('CHUVA - Vetor de Impacto'!BH79/'Contribuição - CHUVA'!$BI78)*100</f>
        <v>7.113714804033755</v>
      </c>
      <c r="BI78" s="77">
        <f>SUM('CHUVA - Vetor de Impacto'!BC79:BH79)</f>
        <v>2.6357536837670255</v>
      </c>
      <c r="BJ78" s="77">
        <f t="shared" si="8"/>
        <v>100</v>
      </c>
      <c r="BL78" s="42">
        <f>('CHUVA - Vetor de Impacto'!AH79/'Contribuição - CHUVA'!$BY78)*100</f>
        <v>11.049514466097484</v>
      </c>
      <c r="BM78" s="42">
        <f>('CHUVA - Vetor de Impacto'!AI79/'Contribuição - CHUVA'!$BY78)*100</f>
        <v>1.2153200285096493</v>
      </c>
      <c r="BN78" s="42">
        <f>('CHUVA - Vetor de Impacto'!AJ79/'Contribuição - CHUVA'!$BY78)*100</f>
        <v>6.9998983978528138</v>
      </c>
      <c r="BO78" s="42">
        <f>('CHUVA - Vetor de Impacto'!AK79/'Contribuição - CHUVA'!$BY78)*100</f>
        <v>7.4472401763008556</v>
      </c>
      <c r="BP78" s="42">
        <f>('CHUVA - Vetor de Impacto'!AL79/'Contribuição - CHUVA'!$BY78)*100</f>
        <v>0.79539999095864455</v>
      </c>
      <c r="BQ78" s="42">
        <f>('CHUVA - Vetor de Impacto'!AM79/'Contribuição - CHUVA'!$BY78)*100</f>
        <v>12.676028490719265</v>
      </c>
      <c r="BR78" s="42">
        <f>('CHUVA - Vetor de Impacto'!AN79/'Contribuição - CHUVA'!$BY78)*100</f>
        <v>4.2236378193276396</v>
      </c>
      <c r="BS78" s="42">
        <f>('CHUVA - Vetor de Impacto'!AO79/'Contribuição - CHUVA'!$BY78)*100</f>
        <v>5.2898177341003807</v>
      </c>
      <c r="BT78" s="42">
        <f>('CHUVA - Vetor de Impacto'!AP79/'Contribuição - CHUVA'!$BY78)*100</f>
        <v>6.2248167891450432</v>
      </c>
      <c r="BU78" s="42">
        <f>('CHUVA - Vetor de Impacto'!AQ79/'Contribuição - CHUVA'!$BY78)*100</f>
        <v>10.85694870816911</v>
      </c>
      <c r="BV78" s="42">
        <f>('CHUVA - Vetor de Impacto'!AR79/'Contribuição - CHUVA'!$BY78)*100</f>
        <v>9.9250226045654806</v>
      </c>
      <c r="BW78" s="42">
        <f>('CHUVA - Vetor de Impacto'!AS79/'Contribuição - CHUVA'!$BY78)*100</f>
        <v>11.64086485914226</v>
      </c>
      <c r="BX78" s="42">
        <f>('CHUVA - Vetor de Impacto'!AT79/'Contribuição - CHUVA'!$BY78)*100</f>
        <v>11.65548993511138</v>
      </c>
      <c r="BY78" s="77">
        <f>SUM('CHUVA - Vetor de Impacto'!AH79:AT79)</f>
        <v>7.7746271595685608</v>
      </c>
      <c r="BZ78" s="77">
        <f t="shared" si="9"/>
        <v>100</v>
      </c>
      <c r="CA78" s="42">
        <f>('SECA - Vetor de Impacto'!AU79/'Contribuição - CHUVA'!$CI78)*100</f>
        <v>2.5450464152662602</v>
      </c>
      <c r="CB78" s="42">
        <f>('SECA - Vetor de Impacto'!AV79/'Contribuição - CHUVA'!$CI78)*100</f>
        <v>19.460829054665254</v>
      </c>
      <c r="CC78" s="42">
        <f>('SECA - Vetor de Impacto'!AW79/'Contribuição - CHUVA'!$CI78)*100</f>
        <v>19.460829054665254</v>
      </c>
      <c r="CD78" s="42">
        <f>('SECA - Vetor de Impacto'!AX79/'Contribuição - CHUVA'!$CI78)*100</f>
        <v>12.973886036443504</v>
      </c>
      <c r="CE78" s="42">
        <f>('SECA - Vetor de Impacto'!AY79/'Contribuição - CHUVA'!$CI78)*100</f>
        <v>19.460829054665254</v>
      </c>
      <c r="CF78" s="42">
        <f>('SECA - Vetor de Impacto'!AZ79/'Contribuição - CHUVA'!$CI78)*100</f>
        <v>0</v>
      </c>
      <c r="CG78" s="42">
        <f>('SECA - Vetor de Impacto'!BA79/'Contribuição - CHUVA'!$CI78)*100</f>
        <v>15.406489668276659</v>
      </c>
      <c r="CH78" s="42">
        <f>('SECA - Vetor de Impacto'!BB79/'Contribuição - CHUVA'!$CI78)*100</f>
        <v>10.692090716017793</v>
      </c>
      <c r="CI78" s="77">
        <f>SUM('CHUVA - Vetor de Impacto'!AU79:BB79)</f>
        <v>5.1385272291895223</v>
      </c>
      <c r="CJ78" s="77">
        <f t="shared" si="10"/>
        <v>99.999999999999972</v>
      </c>
    </row>
    <row r="79" spans="1:88" x14ac:dyDescent="0.25">
      <c r="A79" s="34" t="s">
        <v>1023</v>
      </c>
      <c r="B79" s="34" t="s">
        <v>1024</v>
      </c>
      <c r="C79" s="78">
        <v>3.2055453335639168</v>
      </c>
      <c r="D79" s="78">
        <v>2.3301488416107325</v>
      </c>
      <c r="E79" s="78">
        <v>2.435372747654085</v>
      </c>
      <c r="F79" s="78">
        <v>3.8219180346259169</v>
      </c>
      <c r="G79" s="78">
        <v>3.221655540633201</v>
      </c>
      <c r="H79" s="78">
        <v>2.8802300893160964</v>
      </c>
      <c r="I79" s="78">
        <v>2.6311064362920207</v>
      </c>
      <c r="J79" s="78">
        <v>4.0338659648466146</v>
      </c>
      <c r="K79" s="78">
        <v>3.1604152521148476</v>
      </c>
      <c r="L79" s="78">
        <v>3.2717660371200474</v>
      </c>
      <c r="M79" s="78">
        <v>1.3384438828898111</v>
      </c>
      <c r="N79" s="78">
        <v>5.8716289522285505</v>
      </c>
      <c r="O79" s="78">
        <v>3.4809255181762531</v>
      </c>
      <c r="P79" s="78">
        <v>2.8321321356915221</v>
      </c>
      <c r="Q79" s="78">
        <v>2.0813939086253042</v>
      </c>
      <c r="R79" s="78">
        <v>5.1259870222674593</v>
      </c>
      <c r="S79" s="78">
        <v>5.5673912746481546</v>
      </c>
      <c r="T79" s="78">
        <v>5.7103328964395974</v>
      </c>
      <c r="U79" s="78">
        <v>5.4448327945226866</v>
      </c>
      <c r="V79" s="78">
        <v>1.914896087726988</v>
      </c>
      <c r="W79" s="78">
        <v>6.5833830612939321</v>
      </c>
      <c r="X79" s="78">
        <v>0</v>
      </c>
      <c r="Y79" s="78">
        <v>2.1944610204313113</v>
      </c>
      <c r="Z79" s="78">
        <v>6.5833830612939321</v>
      </c>
      <c r="AA79" s="78">
        <v>6.5833830612939321</v>
      </c>
      <c r="AB79" s="78">
        <v>3.2916915306469652</v>
      </c>
      <c r="AC79" s="78">
        <v>4.4037095140461231</v>
      </c>
      <c r="AD79" s="74">
        <f t="shared" si="6"/>
        <v>99.999999999999986</v>
      </c>
      <c r="AF79" s="42">
        <f>('CHUVA - Vetor de Impacto'!AH80/'Contribuição - CHUVA'!$BA79)*100</f>
        <v>6.619497178783929</v>
      </c>
      <c r="AG79" s="42">
        <f>('CHUVA - Vetor de Impacto'!AI80/'Contribuição - CHUVA'!$BA79)*100</f>
        <v>2.7736105475896942</v>
      </c>
      <c r="AH79" s="42">
        <f>('CHUVA - Vetor de Impacto'!AJ80/'Contribuição - CHUVA'!$BA79)*100</f>
        <v>6.7808141208457311</v>
      </c>
      <c r="AI79" s="42">
        <f>('CHUVA - Vetor de Impacto'!AK80/'Contribuição - CHUVA'!$BA79)*100</f>
        <v>7.3510150699586703</v>
      </c>
      <c r="AJ79" s="42">
        <f>('CHUVA - Vetor de Impacto'!AL80/'Contribuição - CHUVA'!$BA79)*100</f>
        <v>1.7634722766287969</v>
      </c>
      <c r="AK79" s="42">
        <f>('CHUVA - Vetor de Impacto'!AM80/'Contribuição - CHUVA'!$BA79)*100</f>
        <v>3.9012351612691725</v>
      </c>
      <c r="AL79" s="42">
        <f>('CHUVA - Vetor de Impacto'!AN80/'Contribuição - CHUVA'!$BA79)*100</f>
        <v>2.1624602798765236</v>
      </c>
      <c r="AM79" s="42">
        <f>('CHUVA - Vetor de Impacto'!AO80/'Contribuição - CHUVA'!$BA79)*100</f>
        <v>1.5983000204205258</v>
      </c>
      <c r="AN79" s="42">
        <f>('CHUVA - Vetor de Impacto'!AP80/'Contribuição - CHUVA'!$BA79)*100</f>
        <v>4.3253551351615247</v>
      </c>
      <c r="AO79" s="42">
        <f>('CHUVA - Vetor de Impacto'!AQ80/'Contribuição - CHUVA'!$BA79)*100</f>
        <v>7.1569109619555009</v>
      </c>
      <c r="AP79" s="42">
        <f>('CHUVA - Vetor de Impacto'!AR80/'Contribuição - CHUVA'!$BA79)*100</f>
        <v>6.6169330137079072</v>
      </c>
      <c r="AQ79" s="42">
        <f>('CHUVA - Vetor de Impacto'!AS80/'Contribuição - CHUVA'!$BA79)*100</f>
        <v>8.0695999628602806</v>
      </c>
      <c r="AR79" s="42">
        <f>('CHUVA - Vetor de Impacto'!AT80/'Contribuição - CHUVA'!$BA79)*100</f>
        <v>6.10515834659373</v>
      </c>
      <c r="AS79" s="42">
        <f>('CHUVA - Vetor de Impacto'!AU80/'Contribuição - CHUVA'!$BA79)*100</f>
        <v>0.52881246761064915</v>
      </c>
      <c r="AT79" s="42">
        <f>('CHUVA - Vetor de Impacto'!AV80/'Contribuição - CHUVA'!$BA79)*100</f>
        <v>0</v>
      </c>
      <c r="AU79" s="42">
        <f>('CHUVA - Vetor de Impacto'!AW80/'Contribuição - CHUVA'!$BA79)*100</f>
        <v>0</v>
      </c>
      <c r="AV79" s="42">
        <f>('CHUVA - Vetor de Impacto'!AX80/'Contribuição - CHUVA'!$BA79)*100</f>
        <v>6.2540887836084575</v>
      </c>
      <c r="AW79" s="42">
        <f>('CHUVA - Vetor de Impacto'!AY80/'Contribuição - CHUVA'!$BA79)*100</f>
        <v>9.3811331754126872</v>
      </c>
      <c r="AX79" s="42">
        <f>('CHUVA - Vetor de Impacto'!AZ80/'Contribuição - CHUVA'!$BA79)*100</f>
        <v>9.3811331754126872</v>
      </c>
      <c r="AY79" s="42">
        <f>('CHUVA - Vetor de Impacto'!BA80/'Contribuição - CHUVA'!$BA79)*100</f>
        <v>4.2996860387308136</v>
      </c>
      <c r="AZ79" s="42">
        <f>('CHUVA - Vetor de Impacto'!BB80/'Contribuição - CHUVA'!$BA79)*100</f>
        <v>4.9307842835727076</v>
      </c>
      <c r="BA79" s="77">
        <f>SUM('CHUVA - Vetor de Impacto'!AH80:BB80)</f>
        <v>10.659693038160167</v>
      </c>
      <c r="BB79" s="77">
        <f t="shared" si="7"/>
        <v>99.999999999999972</v>
      </c>
      <c r="BC79" s="42">
        <f>('CHUVA - Vetor de Impacto'!BC80/'Contribuição - CHUVA'!$BI79)*100</f>
        <v>8.2252780275511714</v>
      </c>
      <c r="BD79" s="42">
        <f>('CHUVA - Vetor de Impacto'!BD80/'Contribuição - CHUVA'!$BI79)*100</f>
        <v>20.094476171148273</v>
      </c>
      <c r="BE79" s="42">
        <f>('CHUVA - Vetor de Impacto'!BE80/'Contribuição - CHUVA'!$BI79)*100</f>
        <v>20.145507012366348</v>
      </c>
      <c r="BF79" s="42">
        <f>('CHUVA - Vetor de Impacto'!BF80/'Contribuição - CHUVA'!$BI79)*100</f>
        <v>18.447682893532193</v>
      </c>
      <c r="BG79" s="42">
        <f>('CHUVA - Vetor de Impacto'!BG80/'Contribuição - CHUVA'!$BI79)*100</f>
        <v>15.027927322814858</v>
      </c>
      <c r="BH79" s="42">
        <f>('CHUVA - Vetor de Impacto'!BH80/'Contribuição - CHUVA'!$BI79)*100</f>
        <v>18.059128572587166</v>
      </c>
      <c r="BI79" s="77">
        <f>SUM('CHUVA - Vetor de Impacto'!BC80:BH80)</f>
        <v>3.1147682333567643</v>
      </c>
      <c r="BJ79" s="77">
        <f t="shared" si="8"/>
        <v>100.00000000000001</v>
      </c>
      <c r="BL79" s="42">
        <f>('CHUVA - Vetor de Impacto'!AH80/'Contribuição - CHUVA'!$BY79)*100</f>
        <v>10.148810916856727</v>
      </c>
      <c r="BM79" s="42">
        <f>('CHUVA - Vetor de Impacto'!AI80/'Contribuição - CHUVA'!$BY79)*100</f>
        <v>4.2524149862480183</v>
      </c>
      <c r="BN79" s="42">
        <f>('CHUVA - Vetor de Impacto'!AJ80/'Contribuição - CHUVA'!$BY79)*100</f>
        <v>10.396137125850071</v>
      </c>
      <c r="BO79" s="42">
        <f>('CHUVA - Vetor de Impacto'!AK80/'Contribuição - CHUVA'!$BY79)*100</f>
        <v>11.270351807247152</v>
      </c>
      <c r="BP79" s="42">
        <f>('CHUVA - Vetor de Impacto'!AL80/'Contribuição - CHUVA'!$BY79)*100</f>
        <v>2.7037018385605562</v>
      </c>
      <c r="BQ79" s="42">
        <f>('CHUVA - Vetor de Impacto'!AM80/'Contribuição - CHUVA'!$BY79)*100</f>
        <v>5.981254606590455</v>
      </c>
      <c r="BR79" s="42">
        <f>('CHUVA - Vetor de Impacto'!AN80/'Contribuição - CHUVA'!$BY79)*100</f>
        <v>3.3154180601541858</v>
      </c>
      <c r="BS79" s="42">
        <f>('CHUVA - Vetor de Impacto'!AO80/'Contribuição - CHUVA'!$BY79)*100</f>
        <v>2.4504647796580987</v>
      </c>
      <c r="BT79" s="42">
        <f>('CHUVA - Vetor de Impacto'!AP80/'Contribuição - CHUVA'!$BY79)*100</f>
        <v>6.6315023980528336</v>
      </c>
      <c r="BU79" s="42">
        <f>('CHUVA - Vetor de Impacto'!AQ80/'Contribuição - CHUVA'!$BY79)*100</f>
        <v>10.97275731674369</v>
      </c>
      <c r="BV79" s="42">
        <f>('CHUVA - Vetor de Impacto'!AR80/'Contribuição - CHUVA'!$BY79)*100</f>
        <v>10.144879617271082</v>
      </c>
      <c r="BW79" s="42">
        <f>('CHUVA - Vetor de Impacto'!AS80/'Contribuição - CHUVA'!$BY79)*100</f>
        <v>12.372064219655481</v>
      </c>
      <c r="BX79" s="42">
        <f>('CHUVA - Vetor de Impacto'!AT80/'Contribuição - CHUVA'!$BY79)*100</f>
        <v>9.3602423271116404</v>
      </c>
      <c r="BY79" s="77">
        <f>SUM('CHUVA - Vetor de Impacto'!AH80:AT80)</f>
        <v>6.9527167833626553</v>
      </c>
      <c r="BZ79" s="77">
        <f t="shared" si="9"/>
        <v>100</v>
      </c>
      <c r="CA79" s="42">
        <f>('SECA - Vetor de Impacto'!AU80/'Contribuição - CHUVA'!$CI79)*100</f>
        <v>1.5206405954681383</v>
      </c>
      <c r="CB79" s="42">
        <f>('SECA - Vetor de Impacto'!AV80/'Contribuição - CHUVA'!$CI79)*100</f>
        <v>0</v>
      </c>
      <c r="CC79" s="42">
        <f>('SECA - Vetor de Impacto'!AW80/'Contribuição - CHUVA'!$CI79)*100</f>
        <v>0</v>
      </c>
      <c r="CD79" s="42">
        <f>('SECA - Vetor de Impacto'!AX80/'Contribuição - CHUVA'!$CI79)*100</f>
        <v>17.984109442402744</v>
      </c>
      <c r="CE79" s="42">
        <f>('SECA - Vetor de Impacto'!AY80/'Contribuição - CHUVA'!$CI79)*100</f>
        <v>26.976164163604118</v>
      </c>
      <c r="CF79" s="42">
        <f>('SECA - Vetor de Impacto'!AZ80/'Contribuição - CHUVA'!$CI79)*100</f>
        <v>26.976164163604118</v>
      </c>
      <c r="CG79" s="42">
        <f>('SECA - Vetor de Impacto'!BA80/'Contribuição - CHUVA'!$CI79)*100</f>
        <v>12.364075241651882</v>
      </c>
      <c r="CH79" s="42">
        <f>('SECA - Vetor de Impacto'!BB80/'Contribuição - CHUVA'!$CI79)*100</f>
        <v>14.178846393269012</v>
      </c>
      <c r="CI79" s="77">
        <f>SUM('CHUVA - Vetor de Impacto'!AU80:BB80)</f>
        <v>3.7069762547975107</v>
      </c>
      <c r="CJ79" s="77">
        <f t="shared" si="10"/>
        <v>100.00000000000001</v>
      </c>
    </row>
    <row r="80" spans="1:88" x14ac:dyDescent="0.25">
      <c r="A80" s="34" t="s">
        <v>1025</v>
      </c>
      <c r="B80" s="34" t="s">
        <v>1026</v>
      </c>
      <c r="C80" s="78">
        <v>3.5774870798383902</v>
      </c>
      <c r="D80" s="78">
        <v>3.8541215813931893</v>
      </c>
      <c r="E80" s="78">
        <v>3.4626417085198815</v>
      </c>
      <c r="F80" s="78">
        <v>4.2294029347583777</v>
      </c>
      <c r="G80" s="78">
        <v>3.4314571511438841</v>
      </c>
      <c r="H80" s="78">
        <v>3.9199632039108949</v>
      </c>
      <c r="I80" s="78">
        <v>3.9480213089676925</v>
      </c>
      <c r="J80" s="78">
        <v>2.9829494485223242</v>
      </c>
      <c r="K80" s="78">
        <v>3.3940924899427358</v>
      </c>
      <c r="L80" s="78">
        <v>3.2013258818518242</v>
      </c>
      <c r="M80" s="78">
        <v>0.91410501827730428</v>
      </c>
      <c r="N80" s="78">
        <v>3.9311578396481668</v>
      </c>
      <c r="O80" s="78">
        <v>4.822101712420249</v>
      </c>
      <c r="P80" s="78">
        <v>2.9576627243354485</v>
      </c>
      <c r="Q80" s="78">
        <v>4.1169757306629435</v>
      </c>
      <c r="R80" s="78">
        <v>5.0060534312866221</v>
      </c>
      <c r="S80" s="78">
        <v>4.3138512233426765</v>
      </c>
      <c r="T80" s="78">
        <v>4.9404612388666695</v>
      </c>
      <c r="U80" s="78">
        <v>3.8480145121935427</v>
      </c>
      <c r="V80" s="78">
        <v>1.5152056191635002</v>
      </c>
      <c r="W80" s="78">
        <v>0</v>
      </c>
      <c r="X80" s="78">
        <v>0</v>
      </c>
      <c r="Y80" s="78">
        <v>6.7199369209901061</v>
      </c>
      <c r="Z80" s="78">
        <v>6.7199369209901061</v>
      </c>
      <c r="AA80" s="78">
        <v>6.7199369209901061</v>
      </c>
      <c r="AB80" s="78">
        <v>2.7999737170792098</v>
      </c>
      <c r="AC80" s="78">
        <v>4.6731636809041701</v>
      </c>
      <c r="AD80" s="74">
        <f t="shared" si="6"/>
        <v>100.00000000000001</v>
      </c>
      <c r="AF80" s="42">
        <f>('CHUVA - Vetor de Impacto'!AH81/'Contribuição - CHUVA'!$BA80)*100</f>
        <v>2.654095718232103</v>
      </c>
      <c r="AG80" s="42">
        <f>('CHUVA - Vetor de Impacto'!AI81/'Contribuição - CHUVA'!$BA80)*100</f>
        <v>5.7458156438035113</v>
      </c>
      <c r="AH80" s="42">
        <f>('CHUVA - Vetor de Impacto'!AJ81/'Contribuição - CHUVA'!$BA80)*100</f>
        <v>3.9476903167520976</v>
      </c>
      <c r="AI80" s="42">
        <f>('CHUVA - Vetor de Impacto'!AK81/'Contribuição - CHUVA'!$BA80)*100</f>
        <v>4.040907122154306</v>
      </c>
      <c r="AJ80" s="42">
        <f>('CHUVA - Vetor de Impacto'!AL81/'Contribuição - CHUVA'!$BA80)*100</f>
        <v>1.1986727359041112</v>
      </c>
      <c r="AK80" s="42">
        <f>('CHUVA - Vetor de Impacto'!AM81/'Contribuição - CHUVA'!$BA80)*100</f>
        <v>7.5759986900597251</v>
      </c>
      <c r="AL80" s="42">
        <f>('CHUVA - Vetor de Impacto'!AN81/'Contribuição - CHUVA'!$BA80)*100</f>
        <v>6.0464634795905736</v>
      </c>
      <c r="AM80" s="42">
        <f>('CHUVA - Vetor de Impacto'!AO81/'Contribuição - CHUVA'!$BA80)*100</f>
        <v>6.6302748941051828</v>
      </c>
      <c r="AN80" s="42">
        <f>('CHUVA - Vetor de Impacto'!AP81/'Contribuição - CHUVA'!$BA80)*100</f>
        <v>1.6944718619318826</v>
      </c>
      <c r="AO80" s="42">
        <f>('CHUVA - Vetor de Impacto'!AQ81/'Contribuição - CHUVA'!$BA80)*100</f>
        <v>7.0378655235635277</v>
      </c>
      <c r="AP80" s="42">
        <f>('CHUVA - Vetor de Impacto'!AR81/'Contribuição - CHUVA'!$BA80)*100</f>
        <v>7.290086790037428</v>
      </c>
      <c r="AQ80" s="42">
        <f>('CHUVA - Vetor de Impacto'!AS81/'Contribuição - CHUVA'!$BA80)*100</f>
        <v>7.5359960087804154</v>
      </c>
      <c r="AR80" s="42">
        <f>('CHUVA - Vetor de Impacto'!AT81/'Contribuição - CHUVA'!$BA80)*100</f>
        <v>7.576527963349303</v>
      </c>
      <c r="AS80" s="42">
        <f>('CHUVA - Vetor de Impacto'!AU81/'Contribuição - CHUVA'!$BA80)*100</f>
        <v>0.11916960145035382</v>
      </c>
      <c r="AT80" s="42">
        <f>('CHUVA - Vetor de Impacto'!AV81/'Contribuição - CHUVA'!$BA80)*100</f>
        <v>0</v>
      </c>
      <c r="AU80" s="42">
        <f>('CHUVA - Vetor de Impacto'!AW81/'Contribuição - CHUVA'!$BA80)*100</f>
        <v>0</v>
      </c>
      <c r="AV80" s="42">
        <f>('CHUVA - Vetor de Impacto'!AX81/'Contribuição - CHUVA'!$BA80)*100</f>
        <v>5.4206890505878311</v>
      </c>
      <c r="AW80" s="42">
        <f>('CHUVA - Vetor de Impacto'!AY81/'Contribuição - CHUVA'!$BA80)*100</f>
        <v>8.1310335758817445</v>
      </c>
      <c r="AX80" s="42">
        <f>('CHUVA - Vetor de Impacto'!AZ81/'Contribuição - CHUVA'!$BA80)*100</f>
        <v>8.1310335758817445</v>
      </c>
      <c r="AY80" s="42">
        <f>('CHUVA - Vetor de Impacto'!BA81/'Contribuição - CHUVA'!$BA80)*100</f>
        <v>4.0655167879408722</v>
      </c>
      <c r="AZ80" s="42">
        <f>('CHUVA - Vetor de Impacto'!BB81/'Contribuição - CHUVA'!$BA80)*100</f>
        <v>5.1576906599932739</v>
      </c>
      <c r="BA80" s="77">
        <f>SUM('CHUVA - Vetor de Impacto'!AH81:BB81)</f>
        <v>12.298559471777338</v>
      </c>
      <c r="BB80" s="77">
        <f t="shared" si="7"/>
        <v>99.999999999999972</v>
      </c>
      <c r="BC80" s="42">
        <f>('CHUVA - Vetor de Impacto'!BC81/'Contribuição - CHUVA'!$BI80)*100</f>
        <v>15.41156849513885</v>
      </c>
      <c r="BD80" s="42">
        <f>('CHUVA - Vetor de Impacto'!BD81/'Contribuição - CHUVA'!$BI80)*100</f>
        <v>14.870209685241592</v>
      </c>
      <c r="BE80" s="42">
        <f>('CHUVA - Vetor de Impacto'!BE81/'Contribuição - CHUVA'!$BI80)*100</f>
        <v>13.076235026089522</v>
      </c>
      <c r="BF80" s="42">
        <f>('CHUVA - Vetor de Impacto'!BF81/'Contribuição - CHUVA'!$BI80)*100</f>
        <v>10.268018202784905</v>
      </c>
      <c r="BG80" s="42">
        <f>('CHUVA - Vetor de Impacto'!BG81/'Contribuição - CHUVA'!$BI80)*100</f>
        <v>23.431057814271227</v>
      </c>
      <c r="BH80" s="42">
        <f>('CHUVA - Vetor de Impacto'!BH81/'Contribuição - CHUVA'!$BI80)*100</f>
        <v>22.942910776473902</v>
      </c>
      <c r="BI80" s="77">
        <f>SUM('CHUVA - Vetor de Impacto'!BC81:BH81)</f>
        <v>2.2701275283143483</v>
      </c>
      <c r="BJ80" s="77">
        <f t="shared" si="8"/>
        <v>100</v>
      </c>
      <c r="BL80" s="42">
        <f>('CHUVA - Vetor de Impacto'!AH81/'Contribuição - CHUVA'!$BY80)*100</f>
        <v>3.847917137583881</v>
      </c>
      <c r="BM80" s="42">
        <f>('CHUVA - Vetor de Impacto'!AI81/'Contribuição - CHUVA'!$BY80)*100</f>
        <v>8.3303033621998424</v>
      </c>
      <c r="BN80" s="42">
        <f>('CHUVA - Vetor de Impacto'!AJ81/'Contribuição - CHUVA'!$BY80)*100</f>
        <v>5.7233750536407459</v>
      </c>
      <c r="BO80" s="42">
        <f>('CHUVA - Vetor de Impacto'!AK81/'Contribuição - CHUVA'!$BY80)*100</f>
        <v>5.8585211000150279</v>
      </c>
      <c r="BP80" s="42">
        <f>('CHUVA - Vetor de Impacto'!AL81/'Contribuição - CHUVA'!$BY80)*100</f>
        <v>1.7378398718461856</v>
      </c>
      <c r="BQ80" s="42">
        <f>('CHUVA - Vetor de Impacto'!AM81/'Contribuição - CHUVA'!$BY80)*100</f>
        <v>10.983709062765799</v>
      </c>
      <c r="BR80" s="42">
        <f>('CHUVA - Vetor de Impacto'!AN81/'Contribuição - CHUVA'!$BY80)*100</f>
        <v>8.766183632740022</v>
      </c>
      <c r="BS80" s="42">
        <f>('CHUVA - Vetor de Impacto'!AO81/'Contribuição - CHUVA'!$BY80)*100</f>
        <v>9.6125954375577543</v>
      </c>
      <c r="BT80" s="42">
        <f>('CHUVA - Vetor de Impacto'!AP81/'Contribuição - CHUVA'!$BY80)*100</f>
        <v>2.4566511568861071</v>
      </c>
      <c r="BU80" s="42">
        <f>('CHUVA - Vetor de Impacto'!AQ81/'Contribuição - CHUVA'!$BY80)*100</f>
        <v>10.203521739664168</v>
      </c>
      <c r="BV80" s="42">
        <f>('CHUVA - Vetor de Impacto'!AR81/'Contribuição - CHUVA'!$BY80)*100</f>
        <v>10.569193002784441</v>
      </c>
      <c r="BW80" s="42">
        <f>('CHUVA - Vetor de Impacto'!AS81/'Contribuição - CHUVA'!$BY80)*100</f>
        <v>10.925713037307268</v>
      </c>
      <c r="BX80" s="42">
        <f>('CHUVA - Vetor de Impacto'!AT81/'Contribuição - CHUVA'!$BY80)*100</f>
        <v>10.984476405008747</v>
      </c>
      <c r="BY80" s="77">
        <f>SUM('CHUVA - Vetor de Impacto'!AH81:AT81)</f>
        <v>8.4829150076144408</v>
      </c>
      <c r="BZ80" s="77">
        <f t="shared" si="9"/>
        <v>100.00000000000001</v>
      </c>
      <c r="CA80" s="42">
        <f>('SECA - Vetor de Impacto'!AU81/'Contribuição - CHUVA'!$CI80)*100</f>
        <v>0.38410665470288163</v>
      </c>
      <c r="CB80" s="42">
        <f>('SECA - Vetor de Impacto'!AV81/'Contribuição - CHUVA'!$CI80)*100</f>
        <v>0</v>
      </c>
      <c r="CC80" s="42">
        <f>('SECA - Vetor de Impacto'!AW81/'Contribuição - CHUVA'!$CI80)*100</f>
        <v>0</v>
      </c>
      <c r="CD80" s="42">
        <f>('SECA - Vetor de Impacto'!AX81/'Contribuição - CHUVA'!$CI80)*100</f>
        <v>17.471928344689864</v>
      </c>
      <c r="CE80" s="42">
        <f>('SECA - Vetor de Impacto'!AY81/'Contribuição - CHUVA'!$CI80)*100</f>
        <v>26.207892517034793</v>
      </c>
      <c r="CF80" s="42">
        <f>('SECA - Vetor de Impacto'!AZ81/'Contribuição - CHUVA'!$CI80)*100</f>
        <v>26.207892517034793</v>
      </c>
      <c r="CG80" s="42">
        <f>('SECA - Vetor de Impacto'!BA81/'Contribuição - CHUVA'!$CI80)*100</f>
        <v>13.103946258517393</v>
      </c>
      <c r="CH80" s="42">
        <f>('SECA - Vetor de Impacto'!BB81/'Contribuição - CHUVA'!$CI80)*100</f>
        <v>16.624233708020277</v>
      </c>
      <c r="CI80" s="77">
        <f>SUM('CHUVA - Vetor de Impacto'!AU81:BB81)</f>
        <v>3.8156444641628964</v>
      </c>
      <c r="CJ80" s="77">
        <f t="shared" si="10"/>
        <v>100</v>
      </c>
    </row>
    <row r="81" spans="1:88" x14ac:dyDescent="0.25">
      <c r="A81" s="34" t="s">
        <v>1027</v>
      </c>
      <c r="B81" s="34" t="s">
        <v>1028</v>
      </c>
      <c r="C81" s="78">
        <v>1.9689315587982921</v>
      </c>
      <c r="D81" s="78">
        <v>4.6755952281648154</v>
      </c>
      <c r="E81" s="78">
        <v>5.711051919020524</v>
      </c>
      <c r="F81" s="78">
        <v>4.4480729940106665</v>
      </c>
      <c r="G81" s="78">
        <v>3.4593791953717354</v>
      </c>
      <c r="H81" s="78">
        <v>2.1170679971675974</v>
      </c>
      <c r="I81" s="78">
        <v>4.3231221225312959</v>
      </c>
      <c r="J81" s="78">
        <v>2.0760325409514331</v>
      </c>
      <c r="K81" s="78">
        <v>4.4504052145561319</v>
      </c>
      <c r="L81" s="78">
        <v>4.8144074163191499</v>
      </c>
      <c r="M81" s="78">
        <v>0.76942453852664905</v>
      </c>
      <c r="N81" s="78">
        <v>4.3400160282967413</v>
      </c>
      <c r="O81" s="78">
        <v>4.8613395438588594</v>
      </c>
      <c r="P81" s="78">
        <v>3.7960942866391854</v>
      </c>
      <c r="Q81" s="78">
        <v>4.1434636398619116</v>
      </c>
      <c r="R81" s="78">
        <v>3.7997943104489109</v>
      </c>
      <c r="S81" s="78">
        <v>4.8474097408539008</v>
      </c>
      <c r="T81" s="78">
        <v>6.0452858748223992</v>
      </c>
      <c r="U81" s="78">
        <v>4.584658138676363</v>
      </c>
      <c r="V81" s="78">
        <v>0.3207823436519972</v>
      </c>
      <c r="W81" s="78">
        <v>0</v>
      </c>
      <c r="X81" s="78">
        <v>0</v>
      </c>
      <c r="Y81" s="78">
        <v>2.258205863645439</v>
      </c>
      <c r="Z81" s="78">
        <v>6.7746175909363151</v>
      </c>
      <c r="AA81" s="78">
        <v>6.7746175909363151</v>
      </c>
      <c r="AB81" s="78">
        <v>4.5164117272908761</v>
      </c>
      <c r="AC81" s="78">
        <v>4.1238125946624935</v>
      </c>
      <c r="AD81" s="74">
        <f t="shared" si="6"/>
        <v>100.00000000000001</v>
      </c>
      <c r="AF81" s="42">
        <f>('CHUVA - Vetor de Impacto'!AH82/'Contribuição - CHUVA'!$BA81)*100</f>
        <v>6.0073402315374294</v>
      </c>
      <c r="AG81" s="42">
        <f>('CHUVA - Vetor de Impacto'!AI82/'Contribuição - CHUVA'!$BA81)*100</f>
        <v>2.2862400702990433</v>
      </c>
      <c r="AH81" s="42">
        <f>('CHUVA - Vetor de Impacto'!AJ82/'Contribuição - CHUVA'!$BA81)*100</f>
        <v>5.5100107783873566</v>
      </c>
      <c r="AI81" s="42">
        <f>('CHUVA - Vetor de Impacto'!AK82/'Contribuição - CHUVA'!$BA81)*100</f>
        <v>5.519621726126636</v>
      </c>
      <c r="AJ81" s="42">
        <f>('CHUVA - Vetor de Impacto'!AL82/'Contribuição - CHUVA'!$BA81)*100</f>
        <v>1.2876542854247404</v>
      </c>
      <c r="AK81" s="42">
        <f>('CHUVA - Vetor de Impacto'!AM82/'Contribuição - CHUVA'!$BA81)*100</f>
        <v>7.2182691403221853</v>
      </c>
      <c r="AL81" s="42">
        <f>('CHUVA - Vetor de Impacto'!AN82/'Contribuição - CHUVA'!$BA81)*100</f>
        <v>6.3982597723760373</v>
      </c>
      <c r="AM81" s="42">
        <f>('CHUVA - Vetor de Impacto'!AO82/'Contribuição - CHUVA'!$BA81)*100</f>
        <v>3.5235737837369672</v>
      </c>
      <c r="AN81" s="42">
        <f>('CHUVA - Vetor de Impacto'!AP82/'Contribuição - CHUVA'!$BA81)*100</f>
        <v>5.3685558199019283</v>
      </c>
      <c r="AO81" s="42">
        <f>('CHUVA - Vetor de Impacto'!AQ82/'Contribuição - CHUVA'!$BA81)*100</f>
        <v>5.2073487568639152</v>
      </c>
      <c r="AP81" s="42">
        <f>('CHUVA - Vetor de Impacto'!AR82/'Contribuição - CHUVA'!$BA81)*100</f>
        <v>6.0941311395464322</v>
      </c>
      <c r="AQ81" s="42">
        <f>('CHUVA - Vetor de Impacto'!AS82/'Contribuição - CHUVA'!$BA81)*100</f>
        <v>6.8951830228298334</v>
      </c>
      <c r="AR81" s="42">
        <f>('CHUVA - Vetor de Impacto'!AT82/'Contribuição - CHUVA'!$BA81)*100</f>
        <v>3.5222538843694626</v>
      </c>
      <c r="AS81" s="42">
        <f>('CHUVA - Vetor de Impacto'!AU82/'Contribuição - CHUVA'!$BA81)*100</f>
        <v>0.46213123246744492</v>
      </c>
      <c r="AT81" s="42">
        <f>('CHUVA - Vetor de Impacto'!AV82/'Contribuição - CHUVA'!$BA81)*100</f>
        <v>0</v>
      </c>
      <c r="AU81" s="42">
        <f>('CHUVA - Vetor de Impacto'!AW82/'Contribuição - CHUVA'!$BA81)*100</f>
        <v>0</v>
      </c>
      <c r="AV81" s="42">
        <f>('CHUVA - Vetor de Impacto'!AX82/'Contribuição - CHUVA'!$BA81)*100</f>
        <v>8.3655184326249561</v>
      </c>
      <c r="AW81" s="42">
        <f>('CHUVA - Vetor de Impacto'!AY82/'Contribuição - CHUVA'!$BA81)*100</f>
        <v>8.3655184326249561</v>
      </c>
      <c r="AX81" s="42">
        <f>('CHUVA - Vetor de Impacto'!AZ82/'Contribuição - CHUVA'!$BA81)*100</f>
        <v>8.3655184326249561</v>
      </c>
      <c r="AY81" s="42">
        <f>('CHUVA - Vetor de Impacto'!BA82/'Contribuição - CHUVA'!$BA81)*100</f>
        <v>3.8341959482864376</v>
      </c>
      <c r="AZ81" s="42">
        <f>('CHUVA - Vetor de Impacto'!BB82/'Contribuição - CHUVA'!$BA81)*100</f>
        <v>5.7686751096492861</v>
      </c>
      <c r="BA81" s="77">
        <f>SUM('CHUVA - Vetor de Impacto'!AH82:BB82)</f>
        <v>11.953831768513803</v>
      </c>
      <c r="BB81" s="77">
        <f t="shared" si="7"/>
        <v>99.999999999999986</v>
      </c>
      <c r="BC81" s="42">
        <f>('CHUVA - Vetor de Impacto'!BC82/'Contribuição - CHUVA'!$BI81)*100</f>
        <v>13.32582793937919</v>
      </c>
      <c r="BD81" s="42">
        <f>('CHUVA - Vetor de Impacto'!BD82/'Contribuição - CHUVA'!$BI81)*100</f>
        <v>21.698732433324583</v>
      </c>
      <c r="BE81" s="42">
        <f>('CHUVA - Vetor de Impacto'!BE82/'Contribuição - CHUVA'!$BI81)*100</f>
        <v>19.721135406676851</v>
      </c>
      <c r="BF81" s="42">
        <f>('CHUVA - Vetor de Impacto'!BF82/'Contribuição - CHUVA'!$BI81)*100</f>
        <v>17.325877727340217</v>
      </c>
      <c r="BG81" s="42">
        <f>('CHUVA - Vetor de Impacto'!BG82/'Contribuição - CHUVA'!$BI81)*100</f>
        <v>12.684911129850668</v>
      </c>
      <c r="BH81" s="42">
        <f>('CHUVA - Vetor de Impacto'!BH82/'Contribuição - CHUVA'!$BI81)*100</f>
        <v>15.243515363428495</v>
      </c>
      <c r="BI81" s="77">
        <f>SUM('CHUVA - Vetor de Impacto'!BC82:BH82)</f>
        <v>3.6900936994462752</v>
      </c>
      <c r="BJ81" s="77">
        <f t="shared" si="8"/>
        <v>100.00000000000001</v>
      </c>
      <c r="BL81" s="42">
        <f>('CHUVA - Vetor de Impacto'!AH82/'Contribuição - CHUVA'!$BY81)*100</f>
        <v>9.265090289169839</v>
      </c>
      <c r="BM81" s="42">
        <f>('CHUVA - Vetor de Impacto'!AI82/'Contribuição - CHUVA'!$BY81)*100</f>
        <v>3.5260564338999609</v>
      </c>
      <c r="BN81" s="42">
        <f>('CHUVA - Vetor de Impacto'!AJ82/'Contribuição - CHUVA'!$BY81)*100</f>
        <v>8.4980616027124327</v>
      </c>
      <c r="BO81" s="42">
        <f>('CHUVA - Vetor de Impacto'!AK82/'Contribuição - CHUVA'!$BY81)*100</f>
        <v>8.5128845185348858</v>
      </c>
      <c r="BP81" s="42">
        <f>('CHUVA - Vetor de Impacto'!AL82/'Contribuição - CHUVA'!$BY81)*100</f>
        <v>1.9859426561301061</v>
      </c>
      <c r="BQ81" s="42">
        <f>('CHUVA - Vetor de Impacto'!AM82/'Contribuição - CHUVA'!$BY81)*100</f>
        <v>11.13269978708991</v>
      </c>
      <c r="BR81" s="42">
        <f>('CHUVA - Vetor de Impacto'!AN82/'Contribuição - CHUVA'!$BY81)*100</f>
        <v>9.8680035090098244</v>
      </c>
      <c r="BS81" s="42">
        <f>('CHUVA - Vetor de Impacto'!AO82/'Contribuição - CHUVA'!$BY81)*100</f>
        <v>5.4343899277567314</v>
      </c>
      <c r="BT81" s="42">
        <f>('CHUVA - Vetor de Impacto'!AP82/'Contribuição - CHUVA'!$BY81)*100</f>
        <v>8.2798963396001657</v>
      </c>
      <c r="BU81" s="42">
        <f>('CHUVA - Vetor de Impacto'!AQ82/'Contribuição - CHUVA'!$BY81)*100</f>
        <v>8.0312675060844665</v>
      </c>
      <c r="BV81" s="42">
        <f>('CHUVA - Vetor de Impacto'!AR82/'Contribuição - CHUVA'!$BY81)*100</f>
        <v>9.3989474652227152</v>
      </c>
      <c r="BW81" s="42">
        <f>('CHUVA - Vetor de Impacto'!AS82/'Contribuição - CHUVA'!$BY81)*100</f>
        <v>10.634405711114479</v>
      </c>
      <c r="BX81" s="42">
        <f>('CHUVA - Vetor de Impacto'!AT82/'Contribuição - CHUVA'!$BY81)*100</f>
        <v>5.4323542536744904</v>
      </c>
      <c r="BY81" s="77">
        <f>SUM('CHUVA - Vetor de Impacto'!AH82:AT82)</f>
        <v>7.7506783272219471</v>
      </c>
      <c r="BZ81" s="77">
        <f t="shared" si="9"/>
        <v>100.00000000000001</v>
      </c>
      <c r="CA81" s="42">
        <f>('SECA - Vetor de Impacto'!AU82/'Contribuição - CHUVA'!$CI81)*100</f>
        <v>1.314308193848351</v>
      </c>
      <c r="CB81" s="42">
        <f>('SECA - Vetor de Impacto'!AV82/'Contribuição - CHUVA'!$CI81)*100</f>
        <v>0</v>
      </c>
      <c r="CC81" s="42">
        <f>('SECA - Vetor de Impacto'!AW82/'Contribuição - CHUVA'!$CI81)*100</f>
        <v>0</v>
      </c>
      <c r="CD81" s="42">
        <f>('SECA - Vetor de Impacto'!AX82/'Contribuição - CHUVA'!$CI81)*100</f>
        <v>23.791660570275209</v>
      </c>
      <c r="CE81" s="42">
        <f>('SECA - Vetor de Impacto'!AY82/'Contribuição - CHUVA'!$CI81)*100</f>
        <v>23.791660570275209</v>
      </c>
      <c r="CF81" s="42">
        <f>('SECA - Vetor de Impacto'!AZ82/'Contribuição - CHUVA'!$CI81)*100</f>
        <v>23.791660570275209</v>
      </c>
      <c r="CG81" s="42">
        <f>('SECA - Vetor de Impacto'!BA82/'Contribuição - CHUVA'!$CI81)*100</f>
        <v>10.904511094709468</v>
      </c>
      <c r="CH81" s="42">
        <f>('SECA - Vetor de Impacto'!BB82/'Contribuição - CHUVA'!$CI81)*100</f>
        <v>16.406199000616557</v>
      </c>
      <c r="CI81" s="77">
        <f>SUM('CHUVA - Vetor de Impacto'!AU82:BB82)</f>
        <v>4.2031534412918559</v>
      </c>
      <c r="CJ81" s="77">
        <f t="shared" si="10"/>
        <v>100</v>
      </c>
    </row>
    <row r="82" spans="1:88" x14ac:dyDescent="0.25">
      <c r="A82" s="34" t="s">
        <v>1029</v>
      </c>
      <c r="B82" s="34" t="s">
        <v>1030</v>
      </c>
      <c r="C82" s="78">
        <v>4.6007393514020603</v>
      </c>
      <c r="D82" s="78">
        <v>3.0538195274754552</v>
      </c>
      <c r="E82" s="78">
        <v>5.2270422458072128</v>
      </c>
      <c r="F82" s="78">
        <v>5.7385265304385857</v>
      </c>
      <c r="G82" s="78">
        <v>1.9616797857688333</v>
      </c>
      <c r="H82" s="78">
        <v>5.3397147079362783</v>
      </c>
      <c r="I82" s="78">
        <v>4.9720502309822825</v>
      </c>
      <c r="J82" s="78">
        <v>4.305555637603848</v>
      </c>
      <c r="K82" s="78">
        <v>4.556335935648157</v>
      </c>
      <c r="L82" s="78">
        <v>5.8004896601091334</v>
      </c>
      <c r="M82" s="78">
        <v>3.444787156565265</v>
      </c>
      <c r="N82" s="78">
        <v>4.8097410504319082</v>
      </c>
      <c r="O82" s="78">
        <v>4.1133506568792981</v>
      </c>
      <c r="P82" s="78">
        <v>0.77191680907490523</v>
      </c>
      <c r="Q82" s="78">
        <v>0</v>
      </c>
      <c r="R82" s="78">
        <v>0</v>
      </c>
      <c r="S82" s="78">
        <v>2.4279794668419892</v>
      </c>
      <c r="T82" s="78">
        <v>0</v>
      </c>
      <c r="U82" s="78">
        <v>7.2839384005259662</v>
      </c>
      <c r="V82" s="78">
        <v>4.2489640669734801</v>
      </c>
      <c r="W82" s="78">
        <v>5.2093575622809301</v>
      </c>
      <c r="X82" s="78">
        <v>1.6353745995671174</v>
      </c>
      <c r="Y82" s="78">
        <v>5.5701285130256757</v>
      </c>
      <c r="Z82" s="78">
        <v>3.7697472627459376</v>
      </c>
      <c r="AA82" s="78">
        <v>5.1856730577964028</v>
      </c>
      <c r="AB82" s="78">
        <v>2.6346160172115205</v>
      </c>
      <c r="AC82" s="78">
        <v>3.3384717669077344</v>
      </c>
      <c r="AD82" s="74">
        <f t="shared" si="6"/>
        <v>99.999999999999972</v>
      </c>
      <c r="AF82" s="42">
        <f>('CHUVA - Vetor de Impacto'!AH83/'Contribuição - CHUVA'!$BA82)*100</f>
        <v>6.4814570538132719</v>
      </c>
      <c r="AG82" s="42">
        <f>('CHUVA - Vetor de Impacto'!AI83/'Contribuição - CHUVA'!$BA82)*100</f>
        <v>1.2064932152148469</v>
      </c>
      <c r="AH82" s="42">
        <f>('CHUVA - Vetor de Impacto'!AJ83/'Contribuição - CHUVA'!$BA82)*100</f>
        <v>5.9016276866577391</v>
      </c>
      <c r="AI82" s="42">
        <f>('CHUVA - Vetor de Impacto'!AK83/'Contribuição - CHUVA'!$BA82)*100</f>
        <v>6.1959971696059153</v>
      </c>
      <c r="AJ82" s="42">
        <f>('CHUVA - Vetor de Impacto'!AL83/'Contribuição - CHUVA'!$BA82)*100</f>
        <v>0.73371072263034032</v>
      </c>
      <c r="AK82" s="42">
        <f>('CHUVA - Vetor de Impacto'!AM83/'Contribuição - CHUVA'!$BA82)*100</f>
        <v>5.8927971013504346</v>
      </c>
      <c r="AL82" s="42">
        <f>('CHUVA - Vetor de Impacto'!AN83/'Contribuição - CHUVA'!$BA82)*100</f>
        <v>5.1093206843177539</v>
      </c>
      <c r="AM82" s="42">
        <f>('CHUVA - Vetor de Impacto'!AO83/'Contribuição - CHUVA'!$BA82)*100</f>
        <v>3.6167639373554819</v>
      </c>
      <c r="AN82" s="42">
        <f>('CHUVA - Vetor de Impacto'!AP83/'Contribuição - CHUVA'!$BA82)*100</f>
        <v>5.3966294891233311</v>
      </c>
      <c r="AO82" s="42">
        <f>('CHUVA - Vetor de Impacto'!AQ83/'Contribuição - CHUVA'!$BA82)*100</f>
        <v>6.0668837078850464</v>
      </c>
      <c r="AP82" s="42">
        <f>('CHUVA - Vetor de Impacto'!AR83/'Contribuição - CHUVA'!$BA82)*100</f>
        <v>4.3200887056637898</v>
      </c>
      <c r="AQ82" s="42">
        <f>('CHUVA - Vetor de Impacto'!AS83/'Contribuição - CHUVA'!$BA82)*100</f>
        <v>5.6517724346852116</v>
      </c>
      <c r="AR82" s="42">
        <f>('CHUVA - Vetor de Impacto'!AT83/'Contribuição - CHUVA'!$BA82)*100</f>
        <v>3.9485935874442921</v>
      </c>
      <c r="AS82" s="42">
        <f>('CHUVA - Vetor de Impacto'!AU83/'Contribuição - CHUVA'!$BA82)*100</f>
        <v>1.9408775422060054</v>
      </c>
      <c r="AT82" s="42">
        <f>('CHUVA - Vetor de Impacto'!AV83/'Contribuição - CHUVA'!$BA82)*100</f>
        <v>7.4850364345074745</v>
      </c>
      <c r="AU82" s="42">
        <f>('CHUVA - Vetor de Impacto'!AW83/'Contribuição - CHUVA'!$BA82)*100</f>
        <v>0</v>
      </c>
      <c r="AV82" s="42">
        <f>('CHUVA - Vetor de Impacto'!AX83/'Contribuição - CHUVA'!$BA82)*100</f>
        <v>7.4850364345074745</v>
      </c>
      <c r="AW82" s="42">
        <f>('CHUVA - Vetor de Impacto'!AY83/'Contribuição - CHUVA'!$BA82)*100</f>
        <v>7.4850364345074745</v>
      </c>
      <c r="AX82" s="42">
        <f>('CHUVA - Vetor de Impacto'!AZ83/'Contribuição - CHUVA'!$BA82)*100</f>
        <v>7.4850364345074745</v>
      </c>
      <c r="AY82" s="42">
        <f>('CHUVA - Vetor de Impacto'!BA83/'Contribuição - CHUVA'!$BA82)*100</f>
        <v>3.430641699149259</v>
      </c>
      <c r="AZ82" s="42">
        <f>('CHUVA - Vetor de Impacto'!BB83/'Contribuição - CHUVA'!$BA82)*100</f>
        <v>4.1661995248673707</v>
      </c>
      <c r="BA82" s="77">
        <f>SUM('CHUVA - Vetor de Impacto'!AH83:BB83)</f>
        <v>13.359988408203403</v>
      </c>
      <c r="BB82" s="77">
        <f t="shared" si="7"/>
        <v>100</v>
      </c>
      <c r="BC82" s="42">
        <f>('CHUVA - Vetor de Impacto'!BC83/'Contribuição - CHUVA'!$BI82)*100</f>
        <v>10.083236397137442</v>
      </c>
      <c r="BD82" s="42">
        <f>('CHUVA - Vetor de Impacto'!BD83/'Contribuição - CHUVA'!$BI82)*100</f>
        <v>22.181994560236369</v>
      </c>
      <c r="BE82" s="42">
        <f>('CHUVA - Vetor de Impacto'!BE83/'Contribuição - CHUVA'!$BI82)*100</f>
        <v>19.245470633869459</v>
      </c>
      <c r="BF82" s="42">
        <f>('CHUVA - Vetor de Impacto'!BF83/'Contribuição - CHUVA'!$BI82)*100</f>
        <v>21.245899891823314</v>
      </c>
      <c r="BG82" s="42">
        <f>('CHUVA - Vetor de Impacto'!BG83/'Contribuição - CHUVA'!$BI82)*100</f>
        <v>11.357049505818397</v>
      </c>
      <c r="BH82" s="42">
        <f>('CHUVA - Vetor de Impacto'!BH83/'Contribuição - CHUVA'!$BI82)*100</f>
        <v>15.886349011115017</v>
      </c>
      <c r="BI82" s="77">
        <f>SUM('CHUVA - Vetor de Impacto'!BC83:BH83)</f>
        <v>3.9341953243172076</v>
      </c>
      <c r="BJ82" s="77">
        <f t="shared" si="8"/>
        <v>100</v>
      </c>
      <c r="BL82" s="42">
        <f>('CHUVA - Vetor de Impacto'!AH83/'Contribuição - CHUVA'!$BY82)*100</f>
        <v>10.7092339037982</v>
      </c>
      <c r="BM82" s="42">
        <f>('CHUVA - Vetor de Impacto'!AI83/'Contribuição - CHUVA'!$BY82)*100</f>
        <v>1.9934742971844082</v>
      </c>
      <c r="BN82" s="42">
        <f>('CHUVA - Vetor de Impacto'!AJ83/'Contribuição - CHUVA'!$BY82)*100</f>
        <v>9.7511887812888087</v>
      </c>
      <c r="BO82" s="42">
        <f>('CHUVA - Vetor de Impacto'!AK83/'Contribuição - CHUVA'!$BY82)*100</f>
        <v>10.237571954217103</v>
      </c>
      <c r="BP82" s="42">
        <f>('CHUVA - Vetor de Impacto'!AL83/'Contribuição - CHUVA'!$BY82)*100</f>
        <v>1.2123014441251727</v>
      </c>
      <c r="BQ82" s="42">
        <f>('CHUVA - Vetor de Impacto'!AM83/'Contribuição - CHUVA'!$BY82)*100</f>
        <v>9.7365981108919843</v>
      </c>
      <c r="BR82" s="42">
        <f>('CHUVA - Vetor de Impacto'!AN83/'Contribuição - CHUVA'!$BY82)*100</f>
        <v>8.4420694056255758</v>
      </c>
      <c r="BS82" s="42">
        <f>('CHUVA - Vetor de Impacto'!AO83/'Contribuição - CHUVA'!$BY82)*100</f>
        <v>5.9759357592555711</v>
      </c>
      <c r="BT82" s="42">
        <f>('CHUVA - Vetor de Impacto'!AP83/'Contribuição - CHUVA'!$BY82)*100</f>
        <v>8.9167863045786291</v>
      </c>
      <c r="BU82" s="42">
        <f>('CHUVA - Vetor de Impacto'!AQ83/'Contribuição - CHUVA'!$BY82)*100</f>
        <v>10.024239326967125</v>
      </c>
      <c r="BV82" s="42">
        <f>('CHUVA - Vetor de Impacto'!AR83/'Contribuição - CHUVA'!$BY82)*100</f>
        <v>7.1380308547892151</v>
      </c>
      <c r="BW82" s="42">
        <f>('CHUVA - Vetor de Impacto'!AS83/'Contribuição - CHUVA'!$BY82)*100</f>
        <v>9.3383559393444209</v>
      </c>
      <c r="BX82" s="42">
        <f>('CHUVA - Vetor de Impacto'!AT83/'Contribuição - CHUVA'!$BY82)*100</f>
        <v>6.5242139179337713</v>
      </c>
      <c r="BY82" s="77">
        <f>SUM('CHUVA - Vetor de Impacto'!AH83:AT83)</f>
        <v>8.0857502866290183</v>
      </c>
      <c r="BZ82" s="77">
        <f t="shared" si="9"/>
        <v>99.999999999999972</v>
      </c>
      <c r="CA82" s="42">
        <f>('SECA - Vetor de Impacto'!AU83/'Contribuição - CHUVA'!$CI82)*100</f>
        <v>4.9163691262908484</v>
      </c>
      <c r="CB82" s="42">
        <f>('SECA - Vetor de Impacto'!AV83/'Contribuição - CHUVA'!$CI82)*100</f>
        <v>18.960084413130275</v>
      </c>
      <c r="CC82" s="42">
        <f>('SECA - Vetor de Impacto'!AW83/'Contribuição - CHUVA'!$CI82)*100</f>
        <v>0</v>
      </c>
      <c r="CD82" s="42">
        <f>('SECA - Vetor de Impacto'!AX83/'Contribuição - CHUVA'!$CI82)*100</f>
        <v>18.960084413130275</v>
      </c>
      <c r="CE82" s="42">
        <f>('SECA - Vetor de Impacto'!AY83/'Contribuição - CHUVA'!$CI82)*100</f>
        <v>18.960084413130275</v>
      </c>
      <c r="CF82" s="42">
        <f>('SECA - Vetor de Impacto'!AZ83/'Contribuição - CHUVA'!$CI82)*100</f>
        <v>18.960084413130275</v>
      </c>
      <c r="CG82" s="42">
        <f>('SECA - Vetor de Impacto'!BA83/'Contribuição - CHUVA'!$CI82)*100</f>
        <v>8.6900386893513737</v>
      </c>
      <c r="CH82" s="42">
        <f>('SECA - Vetor de Impacto'!BB83/'Contribuição - CHUVA'!$CI82)*100</f>
        <v>10.55325453183667</v>
      </c>
      <c r="CI82" s="77">
        <f>SUM('CHUVA - Vetor de Impacto'!AU83:BB83)</f>
        <v>5.2742381215743848</v>
      </c>
      <c r="CJ82" s="77">
        <f t="shared" si="10"/>
        <v>99.999999999999986</v>
      </c>
    </row>
    <row r="83" spans="1:88" x14ac:dyDescent="0.25">
      <c r="A83" s="34" t="s">
        <v>1031</v>
      </c>
      <c r="B83" s="34" t="s">
        <v>1032</v>
      </c>
      <c r="C83" s="78">
        <v>6.7343984450099921</v>
      </c>
      <c r="D83" s="78">
        <v>0.47657837904773709</v>
      </c>
      <c r="E83" s="78">
        <v>4.5736222193903009</v>
      </c>
      <c r="F83" s="78">
        <v>6.0961232909606675</v>
      </c>
      <c r="G83" s="78">
        <v>2.2593180803202473</v>
      </c>
      <c r="H83" s="78">
        <v>1.9697375544200133</v>
      </c>
      <c r="I83" s="78">
        <v>0.85910524693710766</v>
      </c>
      <c r="J83" s="78">
        <v>2.4823154969429453</v>
      </c>
      <c r="K83" s="78">
        <v>4.6134542702022703</v>
      </c>
      <c r="L83" s="78">
        <v>5.2890862335936983</v>
      </c>
      <c r="M83" s="78">
        <v>4.2157545171201516</v>
      </c>
      <c r="N83" s="78">
        <v>6.3759333523782233</v>
      </c>
      <c r="O83" s="78">
        <v>4.3169540578438683</v>
      </c>
      <c r="P83" s="78">
        <v>1.2081017354107526</v>
      </c>
      <c r="Q83" s="78">
        <v>0</v>
      </c>
      <c r="R83" s="78">
        <v>0</v>
      </c>
      <c r="S83" s="78">
        <v>2.3499698230467922</v>
      </c>
      <c r="T83" s="78">
        <v>7.0499094691403741</v>
      </c>
      <c r="U83" s="78">
        <v>7.0499094691403741</v>
      </c>
      <c r="V83" s="78">
        <v>3.5249547345701862</v>
      </c>
      <c r="W83" s="78">
        <v>4.5732566367649161</v>
      </c>
      <c r="X83" s="78">
        <v>3.0297131602917262</v>
      </c>
      <c r="Y83" s="78">
        <v>6.2906444255149205</v>
      </c>
      <c r="Z83" s="78">
        <v>4.7314752152630071</v>
      </c>
      <c r="AA83" s="78">
        <v>5.0703715871714437</v>
      </c>
      <c r="AB83" s="78">
        <v>0.59999229524598918</v>
      </c>
      <c r="AC83" s="78">
        <v>4.2593203042723102</v>
      </c>
      <c r="AD83" s="74">
        <f t="shared" si="6"/>
        <v>100</v>
      </c>
      <c r="AF83" s="42">
        <f>('CHUVA - Vetor de Impacto'!AH84/'Contribuição - CHUVA'!$BA83)*100</f>
        <v>4.6256515648955752</v>
      </c>
      <c r="AG83" s="42">
        <f>('CHUVA - Vetor de Impacto'!AI84/'Contribuição - CHUVA'!$BA83)*100</f>
        <v>3.8666684639061546</v>
      </c>
      <c r="AH83" s="42">
        <f>('CHUVA - Vetor de Impacto'!AJ84/'Contribuição - CHUVA'!$BA83)*100</f>
        <v>3.8825691061986611</v>
      </c>
      <c r="AI83" s="42">
        <f>('CHUVA - Vetor de Impacto'!AK84/'Contribuição - CHUVA'!$BA83)*100</f>
        <v>5.1046046326607906</v>
      </c>
      <c r="AJ83" s="42">
        <f>('CHUVA - Vetor de Impacto'!AL84/'Contribuição - CHUVA'!$BA83)*100</f>
        <v>2.4063059202445105</v>
      </c>
      <c r="AK83" s="42">
        <f>('CHUVA - Vetor de Impacto'!AM84/'Contribuição - CHUVA'!$BA83)*100</f>
        <v>5.9388884450225614</v>
      </c>
      <c r="AL83" s="42">
        <f>('CHUVA - Vetor de Impacto'!AN84/'Contribuição - CHUVA'!$BA83)*100</f>
        <v>3.2732770148223498</v>
      </c>
      <c r="AM83" s="42">
        <f>('CHUVA - Vetor de Impacto'!AO84/'Contribuição - CHUVA'!$BA83)*100</f>
        <v>1.1906169357500043</v>
      </c>
      <c r="AN83" s="42">
        <f>('CHUVA - Vetor de Impacto'!AP84/'Contribuição - CHUVA'!$BA83)*100</f>
        <v>2.9980504500110574</v>
      </c>
      <c r="AO83" s="42">
        <f>('CHUVA - Vetor de Impacto'!AQ84/'Contribuição - CHUVA'!$BA83)*100</f>
        <v>6.24259990101155</v>
      </c>
      <c r="AP83" s="42">
        <f>('CHUVA - Vetor de Impacto'!AR84/'Contribuição - CHUVA'!$BA83)*100</f>
        <v>6.4249603202647405</v>
      </c>
      <c r="AQ83" s="42">
        <f>('CHUVA - Vetor de Impacto'!AS84/'Contribuição - CHUVA'!$BA83)*100</f>
        <v>7.633199058541619</v>
      </c>
      <c r="AR83" s="42">
        <f>('CHUVA - Vetor de Impacto'!AT84/'Contribuição - CHUVA'!$BA83)*100</f>
        <v>7.0132845407978666</v>
      </c>
      <c r="AS83" s="42">
        <f>('CHUVA - Vetor de Impacto'!AU84/'Contribuição - CHUVA'!$BA83)*100</f>
        <v>0.54113091120240453</v>
      </c>
      <c r="AT83" s="42">
        <f>('CHUVA - Vetor de Impacto'!AV84/'Contribuição - CHUVA'!$BA83)*100</f>
        <v>0</v>
      </c>
      <c r="AU83" s="42">
        <f>('CHUVA - Vetor de Impacto'!AW84/'Contribuição - CHUVA'!$BA83)*100</f>
        <v>8.2755710040781416</v>
      </c>
      <c r="AV83" s="42">
        <f>('CHUVA - Vetor de Impacto'!AX84/'Contribuição - CHUVA'!$BA83)*100</f>
        <v>8.2755710040781416</v>
      </c>
      <c r="AW83" s="42">
        <f>('CHUVA - Vetor de Impacto'!AY84/'Contribuição - CHUVA'!$BA83)*100</f>
        <v>8.2755710040781416</v>
      </c>
      <c r="AX83" s="42">
        <f>('CHUVA - Vetor de Impacto'!AZ84/'Contribuição - CHUVA'!$BA83)*100</f>
        <v>8.2755710040781416</v>
      </c>
      <c r="AY83" s="42">
        <f>('CHUVA - Vetor de Impacto'!BA84/'Contribuição - CHUVA'!$BA83)*100</f>
        <v>1.0344463755097684</v>
      </c>
      <c r="AZ83" s="42">
        <f>('CHUVA - Vetor de Impacto'!BB84/'Contribuição - CHUVA'!$BA83)*100</f>
        <v>4.7214623428478202</v>
      </c>
      <c r="BA83" s="77">
        <f>SUM('CHUVA - Vetor de Impacto'!AH84:BB84)</f>
        <v>12.08375832322878</v>
      </c>
      <c r="BB83" s="77">
        <f t="shared" si="7"/>
        <v>100.00000000000001</v>
      </c>
      <c r="BC83" s="42">
        <f>('CHUVA - Vetor de Impacto'!BC84/'Contribuição - CHUVA'!$BI83)*100</f>
        <v>11.170655441587856</v>
      </c>
      <c r="BD83" s="42">
        <f>('CHUVA - Vetor de Impacto'!BD84/'Contribuição - CHUVA'!$BI83)*100</f>
        <v>19.581984714648023</v>
      </c>
      <c r="BE83" s="42">
        <f>('CHUVA - Vetor de Impacto'!BE84/'Contribuição - CHUVA'!$BI83)*100</f>
        <v>19.232755252238228</v>
      </c>
      <c r="BF83" s="42">
        <f>('CHUVA - Vetor de Impacto'!BF84/'Contribuição - CHUVA'!$BI83)*100</f>
        <v>13.148927779747154</v>
      </c>
      <c r="BG83" s="42">
        <f>('CHUVA - Vetor de Impacto'!BG84/'Contribuição - CHUVA'!$BI83)*100</f>
        <v>11.46317669701406</v>
      </c>
      <c r="BH83" s="42">
        <f>('CHUVA - Vetor de Impacto'!BH84/'Contribuição - CHUVA'!$BI83)*100</f>
        <v>25.402500114764688</v>
      </c>
      <c r="BI83" s="77">
        <f>SUM('CHUVA - Vetor de Impacto'!BC84:BH84)</f>
        <v>3.5265557692592955</v>
      </c>
      <c r="BJ83" s="77">
        <f t="shared" si="8"/>
        <v>100.00000000000001</v>
      </c>
      <c r="BL83" s="42">
        <f>('CHUVA - Vetor de Impacto'!AH84/'Contribuição - CHUVA'!$BY83)*100</f>
        <v>7.6330031992795195</v>
      </c>
      <c r="BM83" s="42">
        <f>('CHUVA - Vetor de Impacto'!AI84/'Contribuição - CHUVA'!$BY83)*100</f>
        <v>6.3805698162687259</v>
      </c>
      <c r="BN83" s="42">
        <f>('CHUVA - Vetor de Impacto'!AJ84/'Contribuição - CHUVA'!$BY83)*100</f>
        <v>6.4068082070741177</v>
      </c>
      <c r="BO83" s="42">
        <f>('CHUVA - Vetor de Impacto'!AK84/'Contribuição - CHUVA'!$BY83)*100</f>
        <v>8.4233459752683473</v>
      </c>
      <c r="BP83" s="42">
        <f>('CHUVA - Vetor de Impacto'!AL84/'Contribuição - CHUVA'!$BY83)*100</f>
        <v>3.9707575311255079</v>
      </c>
      <c r="BQ83" s="42">
        <f>('CHUVA - Vetor de Impacto'!AM84/'Contribuição - CHUVA'!$BY83)*100</f>
        <v>9.8000365710738002</v>
      </c>
      <c r="BR83" s="42">
        <f>('CHUVA - Vetor de Impacto'!AN84/'Contribuição - CHUVA'!$BY83)*100</f>
        <v>5.4013869345196035</v>
      </c>
      <c r="BS83" s="42">
        <f>('CHUVA - Vetor de Impacto'!AO84/'Contribuição - CHUVA'!$BY83)*100</f>
        <v>1.9646924875763583</v>
      </c>
      <c r="BT83" s="42">
        <f>('CHUVA - Vetor de Impacto'!AP84/'Contribuição - CHUVA'!$BY83)*100</f>
        <v>4.9472227545639651</v>
      </c>
      <c r="BU83" s="42">
        <f>('CHUVA - Vetor de Impacto'!AQ84/'Contribuição - CHUVA'!$BY83)*100</f>
        <v>10.301204997337251</v>
      </c>
      <c r="BV83" s="42">
        <f>('CHUVA - Vetor de Impacto'!AR84/'Contribuição - CHUVA'!$BY83)*100</f>
        <v>10.602126423011685</v>
      </c>
      <c r="BW83" s="42">
        <f>('CHUVA - Vetor de Impacto'!AS84/'Contribuição - CHUVA'!$BY83)*100</f>
        <v>12.595897468100997</v>
      </c>
      <c r="BX83" s="42">
        <f>('CHUVA - Vetor de Impacto'!AT84/'Contribuição - CHUVA'!$BY83)*100</f>
        <v>11.572947634800119</v>
      </c>
      <c r="BY83" s="77">
        <f>SUM('CHUVA - Vetor de Impacto'!AH84:AT84)</f>
        <v>7.32283927287481</v>
      </c>
      <c r="BZ83" s="77">
        <f t="shared" si="9"/>
        <v>100</v>
      </c>
      <c r="CA83" s="42">
        <f>('SECA - Vetor de Impacto'!AU84/'Contribuição - CHUVA'!$CI83)*100</f>
        <v>1.3734522857960101</v>
      </c>
      <c r="CB83" s="42">
        <f>('SECA - Vetor de Impacto'!AV84/'Contribuição - CHUVA'!$CI83)*100</f>
        <v>0</v>
      </c>
      <c r="CC83" s="42">
        <f>('SECA - Vetor de Impacto'!AW84/'Contribuição - CHUVA'!$CI83)*100</f>
        <v>21.004347887949297</v>
      </c>
      <c r="CD83" s="42">
        <f>('SECA - Vetor de Impacto'!AX84/'Contribuição - CHUVA'!$CI83)*100</f>
        <v>21.004347887949297</v>
      </c>
      <c r="CE83" s="42">
        <f>('SECA - Vetor de Impacto'!AY84/'Contribuição - CHUVA'!$CI83)*100</f>
        <v>21.004347887949297</v>
      </c>
      <c r="CF83" s="42">
        <f>('SECA - Vetor de Impacto'!AZ84/'Contribuição - CHUVA'!$CI83)*100</f>
        <v>21.004347887949297</v>
      </c>
      <c r="CG83" s="42">
        <f>('SECA - Vetor de Impacto'!BA84/'Contribuição - CHUVA'!$CI83)*100</f>
        <v>2.6255434859936639</v>
      </c>
      <c r="CH83" s="42">
        <f>('SECA - Vetor de Impacto'!BB84/'Contribuição - CHUVA'!$CI83)*100</f>
        <v>11.983612676413131</v>
      </c>
      <c r="CI83" s="77">
        <f>SUM('CHUVA - Vetor de Impacto'!AU84:BB84)</f>
        <v>4.7609190503539702</v>
      </c>
      <c r="CJ83" s="77">
        <f t="shared" si="10"/>
        <v>99.999999999999986</v>
      </c>
    </row>
    <row r="84" spans="1:88" x14ac:dyDescent="0.25">
      <c r="A84" s="34" t="s">
        <v>1033</v>
      </c>
      <c r="B84" s="34" t="s">
        <v>1034</v>
      </c>
      <c r="C84" s="78">
        <v>3.6553426449726545</v>
      </c>
      <c r="D84" s="78">
        <v>2.786362014564626</v>
      </c>
      <c r="E84" s="78">
        <v>4.2253745113332402</v>
      </c>
      <c r="F84" s="78">
        <v>3.8466320214595533</v>
      </c>
      <c r="G84" s="78">
        <v>0.97548723214252231</v>
      </c>
      <c r="H84" s="78">
        <v>4.9756182528781467</v>
      </c>
      <c r="I84" s="78">
        <v>4.8576889909347756</v>
      </c>
      <c r="J84" s="78">
        <v>3.4142834753878741</v>
      </c>
      <c r="K84" s="78">
        <v>2.9147537634393679</v>
      </c>
      <c r="L84" s="78">
        <v>4.7331897226798905</v>
      </c>
      <c r="M84" s="78">
        <v>4.1644082013851769</v>
      </c>
      <c r="N84" s="78">
        <v>5.7411726314050622</v>
      </c>
      <c r="O84" s="78">
        <v>3.6029714171466347</v>
      </c>
      <c r="P84" s="78">
        <v>0.79367981877443416</v>
      </c>
      <c r="Q84" s="78">
        <v>6.2300353916188058</v>
      </c>
      <c r="R84" s="78">
        <v>0</v>
      </c>
      <c r="S84" s="78">
        <v>2.0766784638729359</v>
      </c>
      <c r="T84" s="78">
        <v>6.2300353916188058</v>
      </c>
      <c r="U84" s="78">
        <v>6.2300353916188058</v>
      </c>
      <c r="V84" s="78">
        <v>2.336263271857054</v>
      </c>
      <c r="W84" s="78">
        <v>4.6011582137562099</v>
      </c>
      <c r="X84" s="78">
        <v>1.5789621378207419</v>
      </c>
      <c r="Y84" s="78">
        <v>4.4691716474581131</v>
      </c>
      <c r="Z84" s="78">
        <v>4.5025478093025164</v>
      </c>
      <c r="AA84" s="78">
        <v>3.447341935718585</v>
      </c>
      <c r="AB84" s="78">
        <v>3.9766183350758353</v>
      </c>
      <c r="AC84" s="78">
        <v>3.6341873117776364</v>
      </c>
      <c r="AD84" s="74">
        <f t="shared" si="6"/>
        <v>100</v>
      </c>
      <c r="AF84" s="42">
        <f>('CHUVA - Vetor de Impacto'!AH85/'Contribuição - CHUVA'!$BA84)*100</f>
        <v>3.8952510612879054</v>
      </c>
      <c r="AG84" s="42">
        <f>('CHUVA - Vetor de Impacto'!AI85/'Contribuição - CHUVA'!$BA84)*100</f>
        <v>3.9459119152016129</v>
      </c>
      <c r="AH84" s="42">
        <f>('CHUVA - Vetor de Impacto'!AJ85/'Contribuição - CHUVA'!$BA84)*100</f>
        <v>4.7714052263782269</v>
      </c>
      <c r="AI84" s="42">
        <f>('CHUVA - Vetor de Impacto'!AK85/'Contribuição - CHUVA'!$BA84)*100</f>
        <v>4.8502823887602649</v>
      </c>
      <c r="AJ84" s="42">
        <f>('CHUVA - Vetor de Impacto'!AL85/'Contribuição - CHUVA'!$BA84)*100</f>
        <v>1.1378444255712348</v>
      </c>
      <c r="AK84" s="42">
        <f>('CHUVA - Vetor de Impacto'!AM85/'Contribuição - CHUVA'!$BA84)*100</f>
        <v>5.1951152381699677</v>
      </c>
      <c r="AL84" s="42">
        <f>('CHUVA - Vetor de Impacto'!AN85/'Contribuição - CHUVA'!$BA84)*100</f>
        <v>5.7335717397008628</v>
      </c>
      <c r="AM84" s="42">
        <f>('CHUVA - Vetor de Impacto'!AO85/'Contribuição - CHUVA'!$BA84)*100</f>
        <v>3.385850246756883</v>
      </c>
      <c r="AN84" s="42">
        <f>('CHUVA - Vetor de Impacto'!AP85/'Contribuição - CHUVA'!$BA84)*100</f>
        <v>3.8252669222555413</v>
      </c>
      <c r="AO84" s="42">
        <f>('CHUVA - Vetor de Impacto'!AQ85/'Contribuição - CHUVA'!$BA84)*100</f>
        <v>6.0854607855414846</v>
      </c>
      <c r="AP84" s="42">
        <f>('CHUVA - Vetor de Impacto'!AR85/'Contribuição - CHUVA'!$BA84)*100</f>
        <v>5.0210849939110211</v>
      </c>
      <c r="AQ84" s="42">
        <f>('CHUVA - Vetor de Impacto'!AS85/'Contribuição - CHUVA'!$BA84)*100</f>
        <v>5.6432230336409877</v>
      </c>
      <c r="AR84" s="42">
        <f>('CHUVA - Vetor de Impacto'!AT85/'Contribuição - CHUVA'!$BA84)*100</f>
        <v>5.7378295077959853</v>
      </c>
      <c r="AS84" s="42">
        <f>('CHUVA - Vetor de Impacto'!AU85/'Contribuição - CHUVA'!$BA84)*100</f>
        <v>0.70766966402890241</v>
      </c>
      <c r="AT84" s="42">
        <f>('CHUVA - Vetor de Impacto'!AV85/'Contribuição - CHUVA'!$BA84)*100</f>
        <v>0</v>
      </c>
      <c r="AU84" s="42">
        <f>('CHUVA - Vetor de Impacto'!AW85/'Contribuição - CHUVA'!$BA84)*100</f>
        <v>7.562686650525678</v>
      </c>
      <c r="AV84" s="42">
        <f>('CHUVA - Vetor de Impacto'!AX85/'Contribuição - CHUVA'!$BA84)*100</f>
        <v>7.562686650525678</v>
      </c>
      <c r="AW84" s="42">
        <f>('CHUVA - Vetor de Impacto'!AY85/'Contribuição - CHUVA'!$BA84)*100</f>
        <v>7.562686650525678</v>
      </c>
      <c r="AX84" s="42">
        <f>('CHUVA - Vetor de Impacto'!AZ85/'Contribuição - CHUVA'!$BA84)*100</f>
        <v>7.562686650525678</v>
      </c>
      <c r="AY84" s="42">
        <f>('CHUVA - Vetor de Impacto'!BA85/'Contribuição - CHUVA'!$BA84)*100</f>
        <v>3.1511194377190312</v>
      </c>
      <c r="AZ84" s="42">
        <f>('CHUVA - Vetor de Impacto'!BB85/'Contribuição - CHUVA'!$BA84)*100</f>
        <v>6.6623668111773879</v>
      </c>
      <c r="BA84" s="77">
        <f>SUM('CHUVA - Vetor de Impacto'!AH85:BB85)</f>
        <v>13.222814142782058</v>
      </c>
      <c r="BB84" s="77">
        <f t="shared" si="7"/>
        <v>100.00000000000003</v>
      </c>
      <c r="BC84" s="42">
        <f>('CHUVA - Vetor de Impacto'!BC85/'Contribuição - CHUVA'!$BI84)*100</f>
        <v>7.403907655300614</v>
      </c>
      <c r="BD84" s="42">
        <f>('CHUVA - Vetor de Impacto'!BD85/'Contribuição - CHUVA'!$BI84)*100</f>
        <v>20.988624376103267</v>
      </c>
      <c r="BE84" s="42">
        <f>('CHUVA - Vetor de Impacto'!BE85/'Contribuição - CHUVA'!$BI84)*100</f>
        <v>18.001597434185424</v>
      </c>
      <c r="BF84" s="42">
        <f>('CHUVA - Vetor de Impacto'!BF85/'Contribuição - CHUVA'!$BI84)*100</f>
        <v>17.357609513656456</v>
      </c>
      <c r="BG84" s="42">
        <f>('CHUVA - Vetor de Impacto'!BG85/'Contribuição - CHUVA'!$BI84)*100</f>
        <v>18.632784099294643</v>
      </c>
      <c r="BH84" s="42">
        <f>('CHUVA - Vetor de Impacto'!BH85/'Contribuição - CHUVA'!$BI84)*100</f>
        <v>17.615476921459582</v>
      </c>
      <c r="BI84" s="77">
        <f>SUM('CHUVA - Vetor de Impacto'!BC85:BH85)</f>
        <v>3.3114819197583181</v>
      </c>
      <c r="BJ84" s="77">
        <f t="shared" si="8"/>
        <v>99.999999999999972</v>
      </c>
      <c r="BL84" s="42">
        <f>('CHUVA - Vetor de Impacto'!AH85/'Contribuição - CHUVA'!$BY84)*100</f>
        <v>6.5766945532502588</v>
      </c>
      <c r="BM84" s="42">
        <f>('CHUVA - Vetor de Impacto'!AI85/'Contribuição - CHUVA'!$BY84)*100</f>
        <v>6.6622297233214613</v>
      </c>
      <c r="BN84" s="42">
        <f>('CHUVA - Vetor de Impacto'!AJ85/'Contribuição - CHUVA'!$BY84)*100</f>
        <v>8.0559825977676933</v>
      </c>
      <c r="BO84" s="42">
        <f>('CHUVA - Vetor de Impacto'!AK85/'Contribuição - CHUVA'!$BY84)*100</f>
        <v>8.1891578401466187</v>
      </c>
      <c r="BP84" s="42">
        <f>('CHUVA - Vetor de Impacto'!AL85/'Contribuição - CHUVA'!$BY84)*100</f>
        <v>1.9211227000157169</v>
      </c>
      <c r="BQ84" s="42">
        <f>('CHUVA - Vetor de Impacto'!AM85/'Contribuição - CHUVA'!$BY84)*100</f>
        <v>8.7713694323680276</v>
      </c>
      <c r="BR84" s="42">
        <f>('CHUVA - Vetor de Impacto'!AN85/'Contribuição - CHUVA'!$BY84)*100</f>
        <v>9.6804928457404031</v>
      </c>
      <c r="BS84" s="42">
        <f>('CHUVA - Vetor de Impacto'!AO85/'Contribuição - CHUVA'!$BY84)*100</f>
        <v>5.7166284086973747</v>
      </c>
      <c r="BT84" s="42">
        <f>('CHUVA - Vetor de Impacto'!AP85/'Contribuição - CHUVA'!$BY84)*100</f>
        <v>6.4585341834188279</v>
      </c>
      <c r="BU84" s="42">
        <f>('CHUVA - Vetor de Impacto'!AQ85/'Contribuição - CHUVA'!$BY84)*100</f>
        <v>10.274618034262467</v>
      </c>
      <c r="BV84" s="42">
        <f>('CHUVA - Vetor de Impacto'!AR85/'Contribuição - CHUVA'!$BY84)*100</f>
        <v>8.4775388829347893</v>
      </c>
      <c r="BW84" s="42">
        <f>('CHUVA - Vetor de Impacto'!AS85/'Contribuição - CHUVA'!$BY84)*100</f>
        <v>9.5279491884284333</v>
      </c>
      <c r="BX84" s="42">
        <f>('CHUVA - Vetor de Impacto'!AT85/'Contribuição - CHUVA'!$BY84)*100</f>
        <v>9.6876816096479423</v>
      </c>
      <c r="BY84" s="77">
        <f>SUM('CHUVA - Vetor de Impacto'!AH85:AT85)</f>
        <v>7.831621250743618</v>
      </c>
      <c r="BZ84" s="77">
        <f t="shared" si="9"/>
        <v>100.00000000000001</v>
      </c>
      <c r="CA84" s="42">
        <f>('SECA - Vetor de Impacto'!AU85/'Contribuição - CHUVA'!$CI84)*100</f>
        <v>1.7356797705676452</v>
      </c>
      <c r="CB84" s="42">
        <f>('SECA - Vetor de Impacto'!AV85/'Contribuição - CHUVA'!$CI84)*100</f>
        <v>0</v>
      </c>
      <c r="CC84" s="42">
        <f>('SECA - Vetor de Impacto'!AW85/'Contribuição - CHUVA'!$CI84)*100</f>
        <v>18.548770560162513</v>
      </c>
      <c r="CD84" s="42">
        <f>('SECA - Vetor de Impacto'!AX85/'Contribuição - CHUVA'!$CI84)*100</f>
        <v>18.548770560162513</v>
      </c>
      <c r="CE84" s="42">
        <f>('SECA - Vetor de Impacto'!AY85/'Contribuição - CHUVA'!$CI84)*100</f>
        <v>18.548770560162513</v>
      </c>
      <c r="CF84" s="42">
        <f>('SECA - Vetor de Impacto'!AZ85/'Contribuição - CHUVA'!$CI84)*100</f>
        <v>18.548770560162513</v>
      </c>
      <c r="CG84" s="42">
        <f>('SECA - Vetor de Impacto'!BA85/'Contribuição - CHUVA'!$CI84)*100</f>
        <v>7.7286544000677111</v>
      </c>
      <c r="CH84" s="42">
        <f>('SECA - Vetor de Impacto'!BB85/'Contribuição - CHUVA'!$CI84)*100</f>
        <v>16.340583588714605</v>
      </c>
      <c r="CI84" s="77">
        <f>SUM('CHUVA - Vetor de Impacto'!AU85:BB85)</f>
        <v>5.3911928920384398</v>
      </c>
      <c r="CJ84" s="77">
        <f t="shared" si="10"/>
        <v>100.00000000000001</v>
      </c>
    </row>
    <row r="85" spans="1:88" x14ac:dyDescent="0.25">
      <c r="A85" s="34" t="s">
        <v>1035</v>
      </c>
      <c r="B85" s="34" t="s">
        <v>1036</v>
      </c>
      <c r="C85" s="78">
        <v>5.7230825379630241</v>
      </c>
      <c r="D85" s="78">
        <v>1.2083550662775373</v>
      </c>
      <c r="E85" s="78">
        <v>4.1330205430122602</v>
      </c>
      <c r="F85" s="78">
        <v>4.306086878101036</v>
      </c>
      <c r="G85" s="78">
        <v>0.86841315740256309</v>
      </c>
      <c r="H85" s="78">
        <v>5.6698220134499859</v>
      </c>
      <c r="I85" s="78">
        <v>2.8158682843645924</v>
      </c>
      <c r="J85" s="78">
        <v>1.8836238011510682</v>
      </c>
      <c r="K85" s="78">
        <v>5.2432665959627549</v>
      </c>
      <c r="L85" s="78">
        <v>3.7210103343867784</v>
      </c>
      <c r="M85" s="78">
        <v>5.9123505550714412</v>
      </c>
      <c r="N85" s="78">
        <v>6.2796733203521127</v>
      </c>
      <c r="O85" s="78">
        <v>4.831777550580111</v>
      </c>
      <c r="P85" s="78">
        <v>1.6701721046478208</v>
      </c>
      <c r="Q85" s="78">
        <v>0</v>
      </c>
      <c r="R85" s="78">
        <v>0</v>
      </c>
      <c r="S85" s="78">
        <v>0</v>
      </c>
      <c r="T85" s="78">
        <v>6.8269246858185326</v>
      </c>
      <c r="U85" s="78">
        <v>6.8269246858185326</v>
      </c>
      <c r="V85" s="78">
        <v>3.9823727333941434</v>
      </c>
      <c r="W85" s="78">
        <v>4.1464520104342579</v>
      </c>
      <c r="X85" s="78">
        <v>3.0091128091762176</v>
      </c>
      <c r="Y85" s="78">
        <v>4.2720236330551637</v>
      </c>
      <c r="Z85" s="78">
        <v>3.1744923842221664</v>
      </c>
      <c r="AA85" s="78">
        <v>5.1309811275908679</v>
      </c>
      <c r="AB85" s="78">
        <v>5.5196412353426449</v>
      </c>
      <c r="AC85" s="78">
        <v>2.8445519524243892</v>
      </c>
      <c r="AD85" s="74">
        <f t="shared" si="6"/>
        <v>100</v>
      </c>
      <c r="AF85" s="42">
        <f>('CHUVA - Vetor de Impacto'!AH86/'Contribuição - CHUVA'!$BA85)*100</f>
        <v>5.893696943362051</v>
      </c>
      <c r="AG85" s="42">
        <f>('CHUVA - Vetor de Impacto'!AI86/'Contribuição - CHUVA'!$BA85)*100</f>
        <v>2.6687592174410684</v>
      </c>
      <c r="AH85" s="42">
        <f>('CHUVA - Vetor de Impacto'!AJ86/'Contribuição - CHUVA'!$BA85)*100</f>
        <v>5.775463305721976</v>
      </c>
      <c r="AI85" s="42">
        <f>('CHUVA - Vetor de Impacto'!AK86/'Contribuição - CHUVA'!$BA85)*100</f>
        <v>6.3008607404898882</v>
      </c>
      <c r="AJ85" s="42">
        <f>('CHUVA - Vetor de Impacto'!AL86/'Contribuição - CHUVA'!$BA85)*100</f>
        <v>1.8037592897784303</v>
      </c>
      <c r="AK85" s="42">
        <f>('CHUVA - Vetor de Impacto'!AM86/'Contribuição - CHUVA'!$BA85)*100</f>
        <v>6.3107932564704514</v>
      </c>
      <c r="AL85" s="42">
        <f>('CHUVA - Vetor de Impacto'!AN86/'Contribuição - CHUVA'!$BA85)*100</f>
        <v>3.9163478335851312</v>
      </c>
      <c r="AM85" s="42">
        <f>('CHUVA - Vetor de Impacto'!AO86/'Contribuição - CHUVA'!$BA85)*100</f>
        <v>1.7081618507800111</v>
      </c>
      <c r="AN85" s="42">
        <f>('CHUVA - Vetor de Impacto'!AP86/'Contribuição - CHUVA'!$BA85)*100</f>
        <v>5.478443902255397</v>
      </c>
      <c r="AO85" s="42">
        <f>('CHUVA - Vetor de Impacto'!AQ86/'Contribuição - CHUVA'!$BA85)*100</f>
        <v>7.3687139353886728</v>
      </c>
      <c r="AP85" s="42">
        <f>('CHUVA - Vetor de Impacto'!AR86/'Contribuição - CHUVA'!$BA85)*100</f>
        <v>4.760127752656067</v>
      </c>
      <c r="AQ85" s="42">
        <f>('CHUVA - Vetor de Impacto'!AS86/'Contribuição - CHUVA'!$BA85)*100</f>
        <v>5.3525610555017753</v>
      </c>
      <c r="AR85" s="42">
        <f>('CHUVA - Vetor de Impacto'!AT86/'Contribuição - CHUVA'!$BA85)*100</f>
        <v>4.6961409168948496</v>
      </c>
      <c r="AS85" s="42">
        <f>('CHUVA - Vetor de Impacto'!AU86/'Contribuição - CHUVA'!$BA85)*100</f>
        <v>0.49578285971568425</v>
      </c>
      <c r="AT85" s="42">
        <f>('CHUVA - Vetor de Impacto'!AV86/'Contribuição - CHUVA'!$BA85)*100</f>
        <v>8.2973471050532446</v>
      </c>
      <c r="AU85" s="42">
        <f>('CHUVA - Vetor de Impacto'!AW86/'Contribuição - CHUVA'!$BA85)*100</f>
        <v>0</v>
      </c>
      <c r="AV85" s="42">
        <f>('CHUVA - Vetor de Impacto'!AX86/'Contribuição - CHUVA'!$BA85)*100</f>
        <v>2.7657823683510823</v>
      </c>
      <c r="AW85" s="42">
        <f>('CHUVA - Vetor de Impacto'!AY86/'Contribuição - CHUVA'!$BA85)*100</f>
        <v>8.2973471050532446</v>
      </c>
      <c r="AX85" s="42">
        <f>('CHUVA - Vetor de Impacto'!AZ86/'Contribuição - CHUVA'!$BA85)*100</f>
        <v>8.2973471050532446</v>
      </c>
      <c r="AY85" s="42">
        <f>('CHUVA - Vetor de Impacto'!BA86/'Contribuição - CHUVA'!$BA85)*100</f>
        <v>3.4572279604388507</v>
      </c>
      <c r="AZ85" s="42">
        <f>('CHUVA - Vetor de Impacto'!BB86/'Contribuição - CHUVA'!$BA85)*100</f>
        <v>6.3553354960088919</v>
      </c>
      <c r="BA85" s="77">
        <f>SUM('CHUVA - Vetor de Impacto'!AH86:BB86)</f>
        <v>12.052044916753943</v>
      </c>
      <c r="BB85" s="77">
        <f t="shared" si="7"/>
        <v>100.00000000000001</v>
      </c>
      <c r="BC85" s="42">
        <f>('CHUVA - Vetor de Impacto'!BC86/'Contribuição - CHUVA'!$BI85)*100</f>
        <v>10.455834911559169</v>
      </c>
      <c r="BD85" s="42">
        <f>('CHUVA - Vetor de Impacto'!BD86/'Contribuição - CHUVA'!$BI85)*100</f>
        <v>19.055636656761219</v>
      </c>
      <c r="BE85" s="42">
        <f>('CHUVA - Vetor de Impacto'!BE86/'Contribuição - CHUVA'!$BI85)*100</f>
        <v>20.365809015043119</v>
      </c>
      <c r="BF85" s="42">
        <f>('CHUVA - Vetor de Impacto'!BF86/'Contribuição - CHUVA'!$BI85)*100</f>
        <v>21.059384401210671</v>
      </c>
      <c r="BG85" s="42">
        <f>('CHUVA - Vetor de Impacto'!BG86/'Contribuição - CHUVA'!$BI85)*100</f>
        <v>12.35590117905914</v>
      </c>
      <c r="BH85" s="42">
        <f>('CHUVA - Vetor de Impacto'!BH86/'Contribuição - CHUVA'!$BI85)*100</f>
        <v>16.707433836366672</v>
      </c>
      <c r="BI85" s="77">
        <f>SUM('CHUVA - Vetor de Impacto'!BC86:BH86)</f>
        <v>3.6161547762744481</v>
      </c>
      <c r="BJ85" s="77">
        <f t="shared" si="8"/>
        <v>100</v>
      </c>
      <c r="BL85" s="42">
        <f>('CHUVA - Vetor de Impacto'!AH86/'Contribuição - CHUVA'!$BY85)*100</f>
        <v>9.5007787578666356</v>
      </c>
      <c r="BM85" s="42">
        <f>('CHUVA - Vetor de Impacto'!AI86/'Contribuição - CHUVA'!$BY85)*100</f>
        <v>4.3021029290421913</v>
      </c>
      <c r="BN85" s="42">
        <f>('CHUVA - Vetor de Impacto'!AJ86/'Contribuição - CHUVA'!$BY85)*100</f>
        <v>9.3101833397867697</v>
      </c>
      <c r="BO85" s="42">
        <f>('CHUVA - Vetor de Impacto'!AK86/'Contribuição - CHUVA'!$BY85)*100</f>
        <v>10.157136421299153</v>
      </c>
      <c r="BP85" s="42">
        <f>('CHUVA - Vetor de Impacto'!AL86/'Contribuição - CHUVA'!$BY85)*100</f>
        <v>2.907702603190804</v>
      </c>
      <c r="BQ85" s="42">
        <f>('CHUVA - Vetor de Impacto'!AM86/'Contribuição - CHUVA'!$BY85)*100</f>
        <v>10.173147871794004</v>
      </c>
      <c r="BR85" s="42">
        <f>('CHUVA - Vetor de Impacto'!AN86/'Contribuição - CHUVA'!$BY85)*100</f>
        <v>6.3132452624069231</v>
      </c>
      <c r="BS85" s="42">
        <f>('CHUVA - Vetor de Impacto'!AO86/'Contribuição - CHUVA'!$BY85)*100</f>
        <v>2.7535972722803681</v>
      </c>
      <c r="BT85" s="42">
        <f>('CHUVA - Vetor de Impacto'!AP86/'Contribuição - CHUVA'!$BY85)*100</f>
        <v>8.8313810419679513</v>
      </c>
      <c r="BU85" s="42">
        <f>('CHUVA - Vetor de Impacto'!AQ86/'Contribuição - CHUVA'!$BY85)*100</f>
        <v>11.878541007946755</v>
      </c>
      <c r="BV85" s="42">
        <f>('CHUVA - Vetor de Impacto'!AR86/'Contribuição - CHUVA'!$BY85)*100</f>
        <v>7.6734384329180854</v>
      </c>
      <c r="BW85" s="42">
        <f>('CHUVA - Vetor de Impacto'!AS86/'Contribuição - CHUVA'!$BY85)*100</f>
        <v>8.6284549180240315</v>
      </c>
      <c r="BX85" s="42">
        <f>('CHUVA - Vetor de Impacto'!AT86/'Contribuição - CHUVA'!$BY85)*100</f>
        <v>7.5702901414763337</v>
      </c>
      <c r="BY85" s="77">
        <f>SUM('CHUVA - Vetor de Impacto'!AH86:AT86)</f>
        <v>7.4763450552220441</v>
      </c>
      <c r="BZ85" s="77">
        <f t="shared" si="9"/>
        <v>100.00000000000001</v>
      </c>
      <c r="CA85" s="42">
        <f>('SECA - Vetor de Impacto'!AU86/'Contribuição - CHUVA'!$CI85)*100</f>
        <v>1.3058542900691277</v>
      </c>
      <c r="CB85" s="42">
        <f>('SECA - Vetor de Impacto'!AV86/'Contribuição - CHUVA'!$CI85)*100</f>
        <v>21.854580288515901</v>
      </c>
      <c r="CC85" s="42">
        <f>('SECA - Vetor de Impacto'!AW86/'Contribuição - CHUVA'!$CI85)*100</f>
        <v>0</v>
      </c>
      <c r="CD85" s="42">
        <f>('SECA - Vetor de Impacto'!AX86/'Contribuição - CHUVA'!$CI85)*100</f>
        <v>7.2848600961719692</v>
      </c>
      <c r="CE85" s="42">
        <f>('SECA - Vetor de Impacto'!AY86/'Contribuição - CHUVA'!$CI85)*100</f>
        <v>21.854580288515901</v>
      </c>
      <c r="CF85" s="42">
        <f>('SECA - Vetor de Impacto'!AZ86/'Contribuição - CHUVA'!$CI85)*100</f>
        <v>21.854580288515901</v>
      </c>
      <c r="CG85" s="42">
        <f>('SECA - Vetor de Impacto'!BA86/'Contribuição - CHUVA'!$CI85)*100</f>
        <v>9.106075120214955</v>
      </c>
      <c r="CH85" s="42">
        <f>('SECA - Vetor de Impacto'!BB86/'Contribuição - CHUVA'!$CI85)*100</f>
        <v>16.739469627996243</v>
      </c>
      <c r="CI85" s="77">
        <f>SUM('CHUVA - Vetor de Impacto'!AU86:BB86)</f>
        <v>4.5756998615319002</v>
      </c>
      <c r="CJ85" s="77">
        <f t="shared" si="10"/>
        <v>100</v>
      </c>
    </row>
    <row r="86" spans="1:88" x14ac:dyDescent="0.25">
      <c r="A86" s="34" t="s">
        <v>1037</v>
      </c>
      <c r="B86" s="34" t="s">
        <v>1038</v>
      </c>
      <c r="C86" s="78">
        <v>2.9375715452062487</v>
      </c>
      <c r="D86" s="78">
        <v>3.8300690346298407</v>
      </c>
      <c r="E86" s="78">
        <v>4.1349547650608143</v>
      </c>
      <c r="F86" s="78">
        <v>3.5221776395004532</v>
      </c>
      <c r="G86" s="78">
        <v>2.2417056979764198</v>
      </c>
      <c r="H86" s="78">
        <v>5.8639662926103151</v>
      </c>
      <c r="I86" s="78">
        <v>3.9460635944437961</v>
      </c>
      <c r="J86" s="78">
        <v>3.4244312186979822</v>
      </c>
      <c r="K86" s="78">
        <v>2.5396441748042009</v>
      </c>
      <c r="L86" s="78">
        <v>6.1131896078461896</v>
      </c>
      <c r="M86" s="78">
        <v>3.1844177412981547</v>
      </c>
      <c r="N86" s="78">
        <v>4.7396888652374587</v>
      </c>
      <c r="O86" s="78">
        <v>5.8614583405886815</v>
      </c>
      <c r="P86" s="78">
        <v>0.36870671355149504</v>
      </c>
      <c r="Q86" s="78">
        <v>0</v>
      </c>
      <c r="R86" s="78">
        <v>6.8133928108369428</v>
      </c>
      <c r="S86" s="78">
        <v>0</v>
      </c>
      <c r="T86" s="78">
        <v>6.8133928108369428</v>
      </c>
      <c r="U86" s="78">
        <v>6.8133928108369428</v>
      </c>
      <c r="V86" s="78">
        <v>1.4194568355910309</v>
      </c>
      <c r="W86" s="78">
        <v>4.9126215010751562</v>
      </c>
      <c r="X86" s="78">
        <v>1.2716456279179096</v>
      </c>
      <c r="Y86" s="78">
        <v>3.6726501093728015</v>
      </c>
      <c r="Z86" s="78">
        <v>4.0660036968147377</v>
      </c>
      <c r="AA86" s="78">
        <v>2.923194770403132</v>
      </c>
      <c r="AB86" s="78">
        <v>3.3342135031755253</v>
      </c>
      <c r="AC86" s="78">
        <v>5.2519902916868091</v>
      </c>
      <c r="AD86" s="74">
        <f t="shared" si="6"/>
        <v>99.999999999999957</v>
      </c>
      <c r="AF86" s="42">
        <f>('CHUVA - Vetor de Impacto'!AH87/'Contribuição - CHUVA'!$BA86)*100</f>
        <v>4.0984517825709164</v>
      </c>
      <c r="AG86" s="42">
        <f>('CHUVA - Vetor de Impacto'!AI87/'Contribuição - CHUVA'!$BA86)*100</f>
        <v>5.7727055846458981</v>
      </c>
      <c r="AH86" s="42">
        <f>('CHUVA - Vetor de Impacto'!AJ87/'Contribuição - CHUVA'!$BA86)*100</f>
        <v>5.4630646312664517</v>
      </c>
      <c r="AI86" s="42">
        <f>('CHUVA - Vetor de Impacto'!AK87/'Contribuição - CHUVA'!$BA86)*100</f>
        <v>5.4538416379025882</v>
      </c>
      <c r="AJ86" s="42">
        <f>('CHUVA - Vetor de Impacto'!AL87/'Contribuição - CHUVA'!$BA86)*100</f>
        <v>0.76805225988149772</v>
      </c>
      <c r="AK86" s="42">
        <f>('CHUVA - Vetor de Impacto'!AM87/'Contribuição - CHUVA'!$BA86)*100</f>
        <v>7.178256232038251</v>
      </c>
      <c r="AL86" s="42">
        <f>('CHUVA - Vetor de Impacto'!AN87/'Contribuição - CHUVA'!$BA86)*100</f>
        <v>5.0056634633493458</v>
      </c>
      <c r="AM86" s="42">
        <f>('CHUVA - Vetor de Impacto'!AO87/'Contribuição - CHUVA'!$BA86)*100</f>
        <v>1.6969039771263066</v>
      </c>
      <c r="AN86" s="42">
        <f>('CHUVA - Vetor de Impacto'!AP87/'Contribuição - CHUVA'!$BA86)*100</f>
        <v>2.8465138773053913</v>
      </c>
      <c r="AO86" s="42">
        <f>('CHUVA - Vetor de Impacto'!AQ87/'Contribuição - CHUVA'!$BA86)*100</f>
        <v>6.7335101284224956</v>
      </c>
      <c r="AP86" s="42">
        <f>('CHUVA - Vetor de Impacto'!AR87/'Contribuição - CHUVA'!$BA86)*100</f>
        <v>8.2355922292457731</v>
      </c>
      <c r="AQ86" s="42">
        <f>('CHUVA - Vetor de Impacto'!AS87/'Contribuição - CHUVA'!$BA86)*100</f>
        <v>8.068556973127599</v>
      </c>
      <c r="AR86" s="42">
        <f>('CHUVA - Vetor de Impacto'!AT87/'Contribuição - CHUVA'!$BA86)*100</f>
        <v>6.3727262096981709</v>
      </c>
      <c r="AS86" s="42">
        <f>('CHUVA - Vetor de Impacto'!AU87/'Contribuição - CHUVA'!$BA86)*100</f>
        <v>0.34116960074345687</v>
      </c>
      <c r="AT86" s="42">
        <f>('CHUVA - Vetor de Impacto'!AV87/'Contribuição - CHUVA'!$BA86)*100</f>
        <v>0</v>
      </c>
      <c r="AU86" s="42">
        <f>('CHUVA - Vetor de Impacto'!AW87/'Contribuição - CHUVA'!$BA86)*100</f>
        <v>9.1702253290738707</v>
      </c>
      <c r="AV86" s="42">
        <f>('CHUVA - Vetor de Impacto'!AX87/'Contribuição - CHUVA'!$BA86)*100</f>
        <v>3.0567417763579576</v>
      </c>
      <c r="AW86" s="42">
        <f>('CHUVA - Vetor de Impacto'!AY87/'Contribuição - CHUVA'!$BA86)*100</f>
        <v>9.1702253290738707</v>
      </c>
      <c r="AX86" s="42">
        <f>('CHUVA - Vetor de Impacto'!AZ87/'Contribuição - CHUVA'!$BA86)*100</f>
        <v>0</v>
      </c>
      <c r="AY86" s="42">
        <f>('CHUVA - Vetor de Impacto'!BA87/'Contribuição - CHUVA'!$BA86)*100</f>
        <v>4.2030199424921904</v>
      </c>
      <c r="AZ86" s="42">
        <f>('CHUVA - Vetor de Impacto'!BB87/'Contribuição - CHUVA'!$BA86)*100</f>
        <v>6.3647790356779543</v>
      </c>
      <c r="BA86" s="77">
        <f>SUM('CHUVA - Vetor de Impacto'!AH87:BB87)</f>
        <v>10.904857450225741</v>
      </c>
      <c r="BB86" s="77">
        <f t="shared" si="7"/>
        <v>99.999999999999972</v>
      </c>
      <c r="BC86" s="42">
        <f>('CHUVA - Vetor de Impacto'!BC87/'Contribuição - CHUVA'!$BI86)*100</f>
        <v>13.39327913851314</v>
      </c>
      <c r="BD86" s="42">
        <f>('CHUVA - Vetor de Impacto'!BD87/'Contribuição - CHUVA'!$BI86)*100</f>
        <v>19.961988981736251</v>
      </c>
      <c r="BE86" s="42">
        <f>('CHUVA - Vetor de Impacto'!BE87/'Contribuição - CHUVA'!$BI86)*100</f>
        <v>20.399252743386771</v>
      </c>
      <c r="BF86" s="42">
        <f>('CHUVA - Vetor de Impacto'!BF87/'Contribuição - CHUVA'!$BI86)*100</f>
        <v>13.106130951056304</v>
      </c>
      <c r="BG86" s="42">
        <f>('CHUVA - Vetor de Impacto'!BG87/'Contribuição - CHUVA'!$BI86)*100</f>
        <v>14.753436628872166</v>
      </c>
      <c r="BH86" s="42">
        <f>('CHUVA - Vetor de Impacto'!BH87/'Contribuição - CHUVA'!$BI86)*100</f>
        <v>18.385911556435381</v>
      </c>
      <c r="BI86" s="77">
        <f>SUM('CHUVA - Vetor de Impacto'!BC87:BH87)</f>
        <v>3.1727191308562377</v>
      </c>
      <c r="BJ86" s="77">
        <f t="shared" si="8"/>
        <v>100</v>
      </c>
      <c r="BL86" s="42">
        <f>('CHUVA - Vetor de Impacto'!AH87/'Contribuição - CHUVA'!$BY86)*100</f>
        <v>6.0543940836083685</v>
      </c>
      <c r="BM86" s="42">
        <f>('CHUVA - Vetor de Impacto'!AI87/'Contribuição - CHUVA'!$BY86)*100</f>
        <v>8.5276676150546766</v>
      </c>
      <c r="BN86" s="42">
        <f>('CHUVA - Vetor de Impacto'!AJ87/'Contribuição - CHUVA'!$BY86)*100</f>
        <v>8.070253826717412</v>
      </c>
      <c r="BO86" s="42">
        <f>('CHUVA - Vetor de Impacto'!AK87/'Contribuição - CHUVA'!$BY86)*100</f>
        <v>8.0566292583638717</v>
      </c>
      <c r="BP86" s="42">
        <f>('CHUVA - Vetor de Impacto'!AL87/'Contribuição - CHUVA'!$BY86)*100</f>
        <v>1.1345969904790785</v>
      </c>
      <c r="BQ86" s="42">
        <f>('CHUVA - Vetor de Impacto'!AM87/'Contribuição - CHUVA'!$BY86)*100</f>
        <v>10.604002283666073</v>
      </c>
      <c r="BR86" s="42">
        <f>('CHUVA - Vetor de Impacto'!AN87/'Contribuição - CHUVA'!$BY86)*100</f>
        <v>7.3945628410018909</v>
      </c>
      <c r="BS86" s="42">
        <f>('CHUVA - Vetor de Impacto'!AO87/'Contribuição - CHUVA'!$BY86)*100</f>
        <v>2.5067332604119157</v>
      </c>
      <c r="BT86" s="42">
        <f>('CHUVA - Vetor de Impacto'!AP87/'Contribuição - CHUVA'!$BY86)*100</f>
        <v>4.2049821961931739</v>
      </c>
      <c r="BU86" s="42">
        <f>('CHUVA - Vetor de Impacto'!AQ87/'Contribuição - CHUVA'!$BY86)*100</f>
        <v>9.9470058564078716</v>
      </c>
      <c r="BV86" s="42">
        <f>('CHUVA - Vetor de Impacto'!AR87/'Contribuição - CHUVA'!$BY86)*100</f>
        <v>12.16594058268487</v>
      </c>
      <c r="BW86" s="42">
        <f>('CHUVA - Vetor de Impacto'!AS87/'Contribuição - CHUVA'!$BY86)*100</f>
        <v>11.919189536180793</v>
      </c>
      <c r="BX86" s="42">
        <f>('CHUVA - Vetor de Impacto'!AT87/'Contribuição - CHUVA'!$BY86)*100</f>
        <v>9.4140416692300022</v>
      </c>
      <c r="BY86" s="77">
        <f>SUM('CHUVA - Vetor de Impacto'!AH87:AT87)</f>
        <v>7.3819166440719615</v>
      </c>
      <c r="BZ86" s="77">
        <f t="shared" si="9"/>
        <v>100</v>
      </c>
      <c r="CA86" s="42">
        <f>('SECA - Vetor de Impacto'!AU87/'Contribuição - CHUVA'!$CI86)*100</f>
        <v>1.0560511990321046</v>
      </c>
      <c r="CB86" s="42">
        <f>('SECA - Vetor de Impacto'!AV87/'Contribuição - CHUVA'!$CI86)*100</f>
        <v>0</v>
      </c>
      <c r="CC86" s="42">
        <f>('SECA - Vetor de Impacto'!AW87/'Contribuição - CHUVA'!$CI86)*100</f>
        <v>28.385376167922743</v>
      </c>
      <c r="CD86" s="42">
        <f>('SECA - Vetor de Impacto'!AX87/'Contribuição - CHUVA'!$CI86)*100</f>
        <v>9.4617920559742501</v>
      </c>
      <c r="CE86" s="42">
        <f>('SECA - Vetor de Impacto'!AY87/'Contribuição - CHUVA'!$CI86)*100</f>
        <v>28.385376167922743</v>
      </c>
      <c r="CF86" s="42">
        <f>('SECA - Vetor de Impacto'!AZ87/'Contribuição - CHUVA'!$CI86)*100</f>
        <v>0</v>
      </c>
      <c r="CG86" s="42">
        <f>('SECA - Vetor de Impacto'!BA87/'Contribuição - CHUVA'!$CI86)*100</f>
        <v>13.009964076964586</v>
      </c>
      <c r="CH86" s="42">
        <f>('SECA - Vetor de Impacto'!BB87/'Contribuição - CHUVA'!$CI86)*100</f>
        <v>19.701440332183569</v>
      </c>
      <c r="CI86" s="77">
        <f>SUM('CHUVA - Vetor de Impacto'!AU87:BB87)</f>
        <v>3.5229408061537786</v>
      </c>
      <c r="CJ86" s="77">
        <f t="shared" si="10"/>
        <v>99.999999999999986</v>
      </c>
    </row>
    <row r="87" spans="1:88" x14ac:dyDescent="0.25">
      <c r="A87" s="34" t="s">
        <v>1039</v>
      </c>
      <c r="B87" s="34" t="s">
        <v>1040</v>
      </c>
      <c r="C87" s="78">
        <v>5.3668438197105104</v>
      </c>
      <c r="D87" s="78">
        <v>1.0625301878576787</v>
      </c>
      <c r="E87" s="78">
        <v>3.7838810170502706</v>
      </c>
      <c r="F87" s="78">
        <v>3.3097585118061708</v>
      </c>
      <c r="G87" s="78">
        <v>1.8946840192083128</v>
      </c>
      <c r="H87" s="78">
        <v>6.155698371614994</v>
      </c>
      <c r="I87" s="78">
        <v>4.7044783077843135</v>
      </c>
      <c r="J87" s="78">
        <v>1.6009969503257544</v>
      </c>
      <c r="K87" s="78">
        <v>5.5155019719566845</v>
      </c>
      <c r="L87" s="78">
        <v>4.8093378602022021</v>
      </c>
      <c r="M87" s="78">
        <v>3.4638298737994093</v>
      </c>
      <c r="N87" s="78">
        <v>3.5276049161852354</v>
      </c>
      <c r="O87" s="78">
        <v>3.0580930867925633</v>
      </c>
      <c r="P87" s="78">
        <v>2.5943215113426668</v>
      </c>
      <c r="Q87" s="78">
        <v>0</v>
      </c>
      <c r="R87" s="78">
        <v>6.556020457438601</v>
      </c>
      <c r="S87" s="78">
        <v>0</v>
      </c>
      <c r="T87" s="78">
        <v>6.556020457438601</v>
      </c>
      <c r="U87" s="78">
        <v>6.556020457438601</v>
      </c>
      <c r="V87" s="78">
        <v>3.004842709659358</v>
      </c>
      <c r="W87" s="78">
        <v>5.2778026324034046</v>
      </c>
      <c r="X87" s="78">
        <v>0.94366961129798199</v>
      </c>
      <c r="Y87" s="78">
        <v>3.9916238747765806</v>
      </c>
      <c r="Z87" s="78">
        <v>5.0561386551304972</v>
      </c>
      <c r="AA87" s="78">
        <v>5.1395885332879132</v>
      </c>
      <c r="AB87" s="78">
        <v>2.9292857363023539</v>
      </c>
      <c r="AC87" s="78">
        <v>3.1414264691893297</v>
      </c>
      <c r="AD87" s="74">
        <f t="shared" si="6"/>
        <v>99.999999999999972</v>
      </c>
      <c r="AF87" s="42">
        <f>('CHUVA - Vetor de Impacto'!AH88/'Contribuição - CHUVA'!$BA87)*100</f>
        <v>4.5631591128998608</v>
      </c>
      <c r="AG87" s="42">
        <f>('CHUVA - Vetor de Impacto'!AI88/'Contribuição - CHUVA'!$BA87)*100</f>
        <v>4.5267864892261596</v>
      </c>
      <c r="AH87" s="42">
        <f>('CHUVA - Vetor de Impacto'!AJ88/'Contribuição - CHUVA'!$BA87)*100</f>
        <v>5.7036905403084361</v>
      </c>
      <c r="AI87" s="42">
        <f>('CHUVA - Vetor de Impacto'!AK88/'Contribuição - CHUVA'!$BA87)*100</f>
        <v>5.4263950574983815</v>
      </c>
      <c r="AJ87" s="42">
        <f>('CHUVA - Vetor de Impacto'!AL88/'Contribuição - CHUVA'!$BA87)*100</f>
        <v>2.262999366524582</v>
      </c>
      <c r="AK87" s="42">
        <f>('CHUVA - Vetor de Impacto'!AM88/'Contribuição - CHUVA'!$BA87)*100</f>
        <v>6.5420419169486905</v>
      </c>
      <c r="AL87" s="42">
        <f>('CHUVA - Vetor de Impacto'!AN88/'Contribuição - CHUVA'!$BA87)*100</f>
        <v>5.1355775121067326</v>
      </c>
      <c r="AM87" s="42">
        <f>('CHUVA - Vetor de Impacto'!AO88/'Contribuição - CHUVA'!$BA87)*100</f>
        <v>3.306211038958816</v>
      </c>
      <c r="AN87" s="42">
        <f>('CHUVA - Vetor de Impacto'!AP88/'Contribuição - CHUVA'!$BA87)*100</f>
        <v>4.563339083358426</v>
      </c>
      <c r="AO87" s="42">
        <f>('CHUVA - Vetor de Impacto'!AQ88/'Contribuição - CHUVA'!$BA87)*100</f>
        <v>6.2570908141439716</v>
      </c>
      <c r="AP87" s="42">
        <f>('CHUVA - Vetor de Impacto'!AR88/'Contribuição - CHUVA'!$BA87)*100</f>
        <v>5.9900815623620218</v>
      </c>
      <c r="AQ87" s="42">
        <f>('CHUVA - Vetor de Impacto'!AS88/'Contribuição - CHUVA'!$BA87)*100</f>
        <v>7.2007543432664409</v>
      </c>
      <c r="AR87" s="42">
        <f>('CHUVA - Vetor de Impacto'!AT88/'Contribuição - CHUVA'!$BA87)*100</f>
        <v>4.8025615839005287</v>
      </c>
      <c r="AS87" s="42">
        <f>('CHUVA - Vetor de Impacto'!AU88/'Contribuição - CHUVA'!$BA87)*100</f>
        <v>5.2378847024687456</v>
      </c>
      <c r="AT87" s="42">
        <f>('CHUVA - Vetor de Impacto'!AV88/'Contribuição - CHUVA'!$BA87)*100</f>
        <v>0</v>
      </c>
      <c r="AU87" s="42">
        <f>('CHUVA - Vetor de Impacto'!AW88/'Contribuição - CHUVA'!$BA87)*100</f>
        <v>0</v>
      </c>
      <c r="AV87" s="42">
        <f>('CHUVA - Vetor de Impacto'!AX88/'Contribuição - CHUVA'!$BA87)*100</f>
        <v>2.8363881142184235</v>
      </c>
      <c r="AW87" s="42">
        <f>('CHUVA - Vetor de Impacto'!AY88/'Contribuição - CHUVA'!$BA87)*100</f>
        <v>8.5091643426552679</v>
      </c>
      <c r="AX87" s="42">
        <f>('CHUVA - Vetor de Impacto'!AZ88/'Contribuição - CHUVA'!$BA87)*100</f>
        <v>8.5091643426552679</v>
      </c>
      <c r="AY87" s="42">
        <f>('CHUVA - Vetor de Impacto'!BA88/'Contribuição - CHUVA'!$BA87)*100</f>
        <v>1.7727425713865157</v>
      </c>
      <c r="AZ87" s="42">
        <f>('CHUVA - Vetor de Impacto'!BB88/'Contribuição - CHUVA'!$BA87)*100</f>
        <v>6.8539675051127151</v>
      </c>
      <c r="BA87" s="77">
        <f>SUM('CHUVA - Vetor de Impacto'!AH88:BB88)</f>
        <v>11.752035331920172</v>
      </c>
      <c r="BB87" s="77">
        <f t="shared" si="7"/>
        <v>99.999999999999986</v>
      </c>
      <c r="BC87" s="42">
        <f>('CHUVA - Vetor de Impacto'!BC88/'Contribuição - CHUVA'!$BI87)*100</f>
        <v>22.791183626306506</v>
      </c>
      <c r="BD87" s="42">
        <f>('CHUVA - Vetor de Impacto'!BD88/'Contribuição - CHUVA'!$BI87)*100</f>
        <v>15.388666675303256</v>
      </c>
      <c r="BE87" s="42">
        <f>('CHUVA - Vetor de Impacto'!BE88/'Contribuição - CHUVA'!$BI87)*100</f>
        <v>10.85548332810901</v>
      </c>
      <c r="BF87" s="42">
        <f>('CHUVA - Vetor de Impacto'!BF88/'Contribuição - CHUVA'!$BI87)*100</f>
        <v>21.404148940720543</v>
      </c>
      <c r="BG87" s="42">
        <f>('CHUVA - Vetor de Impacto'!BG88/'Contribuição - CHUVA'!$BI87)*100</f>
        <v>10.700639793506131</v>
      </c>
      <c r="BH87" s="42">
        <f>('CHUVA - Vetor de Impacto'!BH88/'Contribuição - CHUVA'!$BI87)*100</f>
        <v>18.859877636054559</v>
      </c>
      <c r="BI87" s="77">
        <f>SUM('CHUVA - Vetor de Impacto'!BC88:BH88)</f>
        <v>3.9766960023442559</v>
      </c>
      <c r="BJ87" s="77">
        <f t="shared" si="8"/>
        <v>100</v>
      </c>
      <c r="BL87" s="42">
        <f>('CHUVA - Vetor de Impacto'!AH88/'Contribuição - CHUVA'!$BY87)*100</f>
        <v>6.8845982465979674</v>
      </c>
      <c r="BM87" s="42">
        <f>('CHUVA - Vetor de Impacto'!AI88/'Contribuição - CHUVA'!$BY87)*100</f>
        <v>6.8297215931715671</v>
      </c>
      <c r="BN87" s="42">
        <f>('CHUVA - Vetor de Impacto'!AJ88/'Contribuição - CHUVA'!$BY87)*100</f>
        <v>8.6053580253068436</v>
      </c>
      <c r="BO87" s="42">
        <f>('CHUVA - Vetor de Impacto'!AK88/'Contribuição - CHUVA'!$BY87)*100</f>
        <v>8.1869926018117951</v>
      </c>
      <c r="BP87" s="42">
        <f>('CHUVA - Vetor de Impacto'!AL88/'Contribuição - CHUVA'!$BY87)*100</f>
        <v>3.4142665388949256</v>
      </c>
      <c r="BQ87" s="42">
        <f>('CHUVA - Vetor de Impacto'!AM88/'Contribuição - CHUVA'!$BY87)*100</f>
        <v>9.8702081597968068</v>
      </c>
      <c r="BR87" s="42">
        <f>('CHUVA - Vetor de Impacto'!AN88/'Contribuição - CHUVA'!$BY87)*100</f>
        <v>7.7482259680945447</v>
      </c>
      <c r="BS87" s="42">
        <f>('CHUVA - Vetor de Impacto'!AO88/'Contribuição - CHUVA'!$BY87)*100</f>
        <v>4.9881965889271029</v>
      </c>
      <c r="BT87" s="42">
        <f>('CHUVA - Vetor de Impacto'!AP88/'Contribuição - CHUVA'!$BY87)*100</f>
        <v>6.8848697743428531</v>
      </c>
      <c r="BU87" s="42">
        <f>('CHUVA - Vetor de Impacto'!AQ88/'Contribuição - CHUVA'!$BY87)*100</f>
        <v>9.44029243382756</v>
      </c>
      <c r="BV87" s="42">
        <f>('CHUVA - Vetor de Impacto'!AR88/'Contribuição - CHUVA'!$BY87)*100</f>
        <v>9.0374462079646953</v>
      </c>
      <c r="BW87" s="42">
        <f>('CHUVA - Vetor de Impacto'!AS88/'Contribuição - CHUVA'!$BY87)*100</f>
        <v>10.864030707518033</v>
      </c>
      <c r="BX87" s="42">
        <f>('CHUVA - Vetor de Impacto'!AT88/'Contribuição - CHUVA'!$BY87)*100</f>
        <v>7.2457931537453115</v>
      </c>
      <c r="BY87" s="77">
        <f>SUM('CHUVA - Vetor de Impacto'!AH88:AT88)</f>
        <v>7.7893299215349607</v>
      </c>
      <c r="BZ87" s="77">
        <f t="shared" si="9"/>
        <v>100.00000000000001</v>
      </c>
      <c r="CA87" s="42">
        <f>('SECA - Vetor de Impacto'!AU88/'Contribuição - CHUVA'!$CI87)*100</f>
        <v>15.533783037874905</v>
      </c>
      <c r="CB87" s="42">
        <f>('SECA - Vetor de Impacto'!AV88/'Contribuição - CHUVA'!$CI87)*100</f>
        <v>0</v>
      </c>
      <c r="CC87" s="42">
        <f>('SECA - Vetor de Impacto'!AW88/'Contribuição - CHUVA'!$CI87)*100</f>
        <v>0</v>
      </c>
      <c r="CD87" s="42">
        <f>('SECA - Vetor de Impacto'!AX88/'Contribuição - CHUVA'!$CI87)*100</f>
        <v>8.4117616328419054</v>
      </c>
      <c r="CE87" s="42">
        <f>('SECA - Vetor de Impacto'!AY88/'Contribuição - CHUVA'!$CI87)*100</f>
        <v>25.235284898525713</v>
      </c>
      <c r="CF87" s="42">
        <f>('SECA - Vetor de Impacto'!AZ88/'Contribuição - CHUVA'!$CI87)*100</f>
        <v>25.235284898525713</v>
      </c>
      <c r="CG87" s="42">
        <f>('SECA - Vetor de Impacto'!BA88/'Contribuição - CHUVA'!$CI87)*100</f>
        <v>5.2573510205261931</v>
      </c>
      <c r="CH87" s="42">
        <f>('SECA - Vetor de Impacto'!BB88/'Contribuição - CHUVA'!$CI87)*100</f>
        <v>20.326534511705578</v>
      </c>
      <c r="CI87" s="77">
        <f>SUM('CHUVA - Vetor de Impacto'!AU88:BB88)</f>
        <v>3.9627054103852095</v>
      </c>
      <c r="CJ87" s="77">
        <f t="shared" si="10"/>
        <v>100</v>
      </c>
    </row>
    <row r="88" spans="1:88" x14ac:dyDescent="0.25">
      <c r="A88" s="34" t="s">
        <v>1041</v>
      </c>
      <c r="B88" s="34" t="s">
        <v>1042</v>
      </c>
      <c r="C88" s="78">
        <v>4.101388395123517</v>
      </c>
      <c r="D88" s="78">
        <v>1.0307850139527837</v>
      </c>
      <c r="E88" s="78">
        <v>4.3758483945288909</v>
      </c>
      <c r="F88" s="78">
        <v>3.9971688810531467</v>
      </c>
      <c r="G88" s="78">
        <v>1.5348050934526509</v>
      </c>
      <c r="H88" s="78">
        <v>3.107527386951098</v>
      </c>
      <c r="I88" s="78">
        <v>3.3157347011802258</v>
      </c>
      <c r="J88" s="78">
        <v>2.6977304603633177</v>
      </c>
      <c r="K88" s="78">
        <v>5.0420121194380512</v>
      </c>
      <c r="L88" s="78">
        <v>4.8562435706800668</v>
      </c>
      <c r="M88" s="78">
        <v>0.20313157814234545</v>
      </c>
      <c r="N88" s="78">
        <v>4.7721914752098735</v>
      </c>
      <c r="O88" s="78">
        <v>5.0485213105339435</v>
      </c>
      <c r="P88" s="78">
        <v>0.61507744583359114</v>
      </c>
      <c r="Q88" s="78">
        <v>6.2709620052229802</v>
      </c>
      <c r="R88" s="78">
        <v>6.2709620052229802</v>
      </c>
      <c r="S88" s="78">
        <v>0</v>
      </c>
      <c r="T88" s="78">
        <v>6.2709620052229802</v>
      </c>
      <c r="U88" s="78">
        <v>6.2709620052229802</v>
      </c>
      <c r="V88" s="78">
        <v>3.1354810026114892</v>
      </c>
      <c r="W88" s="78">
        <v>3.8510355171337913</v>
      </c>
      <c r="X88" s="78">
        <v>4.4052212433384605</v>
      </c>
      <c r="Y88" s="78">
        <v>4.5146514449724631</v>
      </c>
      <c r="Z88" s="78">
        <v>5.0552977458434567</v>
      </c>
      <c r="AA88" s="78">
        <v>5.0506407262904869</v>
      </c>
      <c r="AB88" s="78">
        <v>1.2008225116384439</v>
      </c>
      <c r="AC88" s="78">
        <v>3.0048359608360116</v>
      </c>
      <c r="AD88" s="74">
        <f t="shared" si="6"/>
        <v>100.00000000000003</v>
      </c>
      <c r="AF88" s="42">
        <f>('CHUVA - Vetor de Impacto'!AH89/'Contribuição - CHUVA'!$BA88)*100</f>
        <v>4.0607455532286068</v>
      </c>
      <c r="AG88" s="42">
        <f>('CHUVA - Vetor de Impacto'!AI89/'Contribuição - CHUVA'!$BA88)*100</f>
        <v>3.4639781093413369</v>
      </c>
      <c r="AH88" s="42">
        <f>('CHUVA - Vetor de Impacto'!AJ89/'Contribuição - CHUVA'!$BA88)*100</f>
        <v>3.574688783067971</v>
      </c>
      <c r="AI88" s="42">
        <f>('CHUVA - Vetor de Impacto'!AK89/'Contribuição - CHUVA'!$BA88)*100</f>
        <v>3.6582140501261886</v>
      </c>
      <c r="AJ88" s="42">
        <f>('CHUVA - Vetor de Impacto'!AL89/'Contribuição - CHUVA'!$BA88)*100</f>
        <v>0.82977990251280764</v>
      </c>
      <c r="AK88" s="42">
        <f>('CHUVA - Vetor de Impacto'!AM89/'Contribuição - CHUVA'!$BA88)*100</f>
        <v>6.9895112431844266</v>
      </c>
      <c r="AL88" s="42">
        <f>('CHUVA - Vetor de Impacto'!AN89/'Contribuição - CHUVA'!$BA88)*100</f>
        <v>2.4993374408240743</v>
      </c>
      <c r="AM88" s="42">
        <f>('CHUVA - Vetor de Impacto'!AO89/'Contribuição - CHUVA'!$BA88)*100</f>
        <v>3.2022919077229277</v>
      </c>
      <c r="AN88" s="42">
        <f>('CHUVA - Vetor de Impacto'!AP89/'Contribuição - CHUVA'!$BA88)*100</f>
        <v>4.8258860175275267</v>
      </c>
      <c r="AO88" s="42">
        <f>('CHUVA - Vetor de Impacto'!AQ89/'Contribuição - CHUVA'!$BA88)*100</f>
        <v>6.6719391405687016</v>
      </c>
      <c r="AP88" s="42">
        <f>('CHUVA - Vetor de Impacto'!AR89/'Contribuição - CHUVA'!$BA88)*100</f>
        <v>7.3894033126025942</v>
      </c>
      <c r="AQ88" s="42">
        <f>('CHUVA - Vetor de Impacto'!AS89/'Contribuição - CHUVA'!$BA88)*100</f>
        <v>7.6112967390534818</v>
      </c>
      <c r="AR88" s="42">
        <f>('CHUVA - Vetor de Impacto'!AT89/'Contribuição - CHUVA'!$BA88)*100</f>
        <v>7.0259976543731035</v>
      </c>
      <c r="AS88" s="42">
        <f>('CHUVA - Vetor de Impacto'!AU89/'Contribuição - CHUVA'!$BA88)*100</f>
        <v>0.51485660016146062</v>
      </c>
      <c r="AT88" s="42">
        <f>('CHUVA - Vetor de Impacto'!AV89/'Contribuição - CHUVA'!$BA88)*100</f>
        <v>7.6112967390534818</v>
      </c>
      <c r="AU88" s="42">
        <f>('CHUVA - Vetor de Impacto'!AW89/'Contribuição - CHUVA'!$BA88)*100</f>
        <v>7.6112967390534818</v>
      </c>
      <c r="AV88" s="42">
        <f>('CHUVA - Vetor de Impacto'!AX89/'Contribuição - CHUVA'!$BA88)*100</f>
        <v>2.5370989130178279</v>
      </c>
      <c r="AW88" s="42">
        <f>('CHUVA - Vetor de Impacto'!AY89/'Contribuição - CHUVA'!$BA88)*100</f>
        <v>7.6112967390534818</v>
      </c>
      <c r="AX88" s="42">
        <f>('CHUVA - Vetor de Impacto'!AZ89/'Contribuição - CHUVA'!$BA88)*100</f>
        <v>0</v>
      </c>
      <c r="AY88" s="42">
        <f>('CHUVA - Vetor de Impacto'!BA89/'Contribuição - CHUVA'!$BA88)*100</f>
        <v>6.9770220107990237</v>
      </c>
      <c r="AZ88" s="42">
        <f>('CHUVA - Vetor de Impacto'!BB89/'Contribuição - CHUVA'!$BA88)*100</f>
        <v>5.3340624047275078</v>
      </c>
      <c r="BA88" s="77">
        <f>SUM('CHUVA - Vetor de Impacto'!AH89:BB89)</f>
        <v>13.138365698830409</v>
      </c>
      <c r="BB88" s="77">
        <f t="shared" si="7"/>
        <v>100.00000000000001</v>
      </c>
      <c r="BC88" s="42">
        <f>('CHUVA - Vetor de Impacto'!BC89/'Contribuição - CHUVA'!$BI88)*100</f>
        <v>26.290865032900086</v>
      </c>
      <c r="BD88" s="42">
        <f>('CHUVA - Vetor de Impacto'!BD89/'Contribuição - CHUVA'!$BI88)*100</f>
        <v>21.103143017124793</v>
      </c>
      <c r="BE88" s="42">
        <f>('CHUVA - Vetor de Impacto'!BE89/'Contribuição - CHUVA'!$BI88)*100</f>
        <v>25.24742591072248</v>
      </c>
      <c r="BF88" s="42">
        <f>('CHUVA - Vetor de Impacto'!BF89/'Contribuição - CHUVA'!$BI88)*100</f>
        <v>12.89785687649993</v>
      </c>
      <c r="BG88" s="42">
        <f>('CHUVA - Vetor de Impacto'!BG89/'Contribuição - CHUVA'!$BI88)*100</f>
        <v>11.616971377608877</v>
      </c>
      <c r="BH88" s="42">
        <f>('CHUVA - Vetor de Impacto'!BH89/'Contribuição - CHUVA'!$BI88)*100</f>
        <v>2.8437377851438397</v>
      </c>
      <c r="BI88" s="77">
        <f>SUM('CHUVA - Vetor de Impacto'!BC89:BH89)</f>
        <v>2.197811638137328</v>
      </c>
      <c r="BJ88" s="77">
        <f t="shared" si="8"/>
        <v>100.00000000000001</v>
      </c>
      <c r="BL88" s="42">
        <f>('CHUVA - Vetor de Impacto'!AH89/'Contribuição - CHUVA'!$BY88)*100</f>
        <v>6.5704593037412069</v>
      </c>
      <c r="BM88" s="42">
        <f>('CHUVA - Vetor de Impacto'!AI89/'Contribuição - CHUVA'!$BY88)*100</f>
        <v>5.6048641556429839</v>
      </c>
      <c r="BN88" s="42">
        <f>('CHUVA - Vetor de Impacto'!AJ89/'Contribuição - CHUVA'!$BY88)*100</f>
        <v>5.7839987423033739</v>
      </c>
      <c r="BO88" s="42">
        <f>('CHUVA - Vetor de Impacto'!AK89/'Contribuição - CHUVA'!$BY88)*100</f>
        <v>5.9191461828032583</v>
      </c>
      <c r="BP88" s="42">
        <f>('CHUVA - Vetor de Impacto'!AL89/'Contribuição - CHUVA'!$BY88)*100</f>
        <v>1.3426192331080578</v>
      </c>
      <c r="BQ88" s="42">
        <f>('CHUVA - Vetor de Impacto'!AM89/'Contribuição - CHUVA'!$BY88)*100</f>
        <v>11.309326963338421</v>
      </c>
      <c r="BR88" s="42">
        <f>('CHUVA - Vetor de Impacto'!AN89/'Contribuição - CHUVA'!$BY88)*100</f>
        <v>4.0440344577105245</v>
      </c>
      <c r="BS88" s="42">
        <f>('CHUVA - Vetor de Impacto'!AO89/'Contribuição - CHUVA'!$BY88)*100</f>
        <v>5.1814447328925688</v>
      </c>
      <c r="BT88" s="42">
        <f>('CHUVA - Vetor de Impacto'!AP89/'Contribuição - CHUVA'!$BY88)*100</f>
        <v>7.8084891720063059</v>
      </c>
      <c r="BU88" s="42">
        <f>('CHUVA - Vetor de Impacto'!AQ89/'Contribuição - CHUVA'!$BY88)*100</f>
        <v>10.79548177188555</v>
      </c>
      <c r="BV88" s="42">
        <f>('CHUVA - Vetor de Impacto'!AR89/'Contribuição - CHUVA'!$BY88)*100</f>
        <v>11.956369368128318</v>
      </c>
      <c r="BW88" s="42">
        <f>('CHUVA - Vetor de Impacto'!AS89/'Contribuição - CHUVA'!$BY88)*100</f>
        <v>12.315402385379072</v>
      </c>
      <c r="BX88" s="42">
        <f>('CHUVA - Vetor de Impacto'!AT89/'Contribuição - CHUVA'!$BY88)*100</f>
        <v>11.368363531060364</v>
      </c>
      <c r="BY88" s="77">
        <f>SUM('CHUVA - Vetor de Impacto'!AH89:AT89)</f>
        <v>8.1199133305397044</v>
      </c>
      <c r="BZ88" s="77">
        <f t="shared" si="9"/>
        <v>100.00000000000001</v>
      </c>
      <c r="CA88" s="42">
        <f>('SECA - Vetor de Impacto'!AU89/'Contribuição - CHUVA'!$CI88)*100</f>
        <v>1.3479004679049562</v>
      </c>
      <c r="CB88" s="42">
        <f>('SECA - Vetor de Impacto'!AV89/'Contribuição - CHUVA'!$CI88)*100</f>
        <v>19.92646191719464</v>
      </c>
      <c r="CC88" s="42">
        <f>('SECA - Vetor de Impacto'!AW89/'Contribuição - CHUVA'!$CI88)*100</f>
        <v>19.92646191719464</v>
      </c>
      <c r="CD88" s="42">
        <f>('SECA - Vetor de Impacto'!AX89/'Contribuição - CHUVA'!$CI88)*100</f>
        <v>6.6421539723982157</v>
      </c>
      <c r="CE88" s="42">
        <f>('SECA - Vetor de Impacto'!AY89/'Contribuição - CHUVA'!$CI88)*100</f>
        <v>19.92646191719464</v>
      </c>
      <c r="CF88" s="42">
        <f>('SECA - Vetor de Impacto'!AZ89/'Contribuição - CHUVA'!$CI88)*100</f>
        <v>0</v>
      </c>
      <c r="CG88" s="42">
        <f>('SECA - Vetor de Impacto'!BA89/'Contribuição - CHUVA'!$CI88)*100</f>
        <v>18.265923424095089</v>
      </c>
      <c r="CH88" s="42">
        <f>('SECA - Vetor de Impacto'!BB89/'Contribuição - CHUVA'!$CI88)*100</f>
        <v>13.964636384017812</v>
      </c>
      <c r="CI88" s="77">
        <f>SUM('CHUVA - Vetor de Impacto'!AU89:BB89)</f>
        <v>5.0184523682907054</v>
      </c>
      <c r="CJ88" s="77">
        <f t="shared" si="10"/>
        <v>100</v>
      </c>
    </row>
    <row r="89" spans="1:88" x14ac:dyDescent="0.25">
      <c r="A89" s="34" t="s">
        <v>1043</v>
      </c>
      <c r="B89" s="34" t="s">
        <v>1044</v>
      </c>
      <c r="C89" s="78">
        <v>4.1891311380935097</v>
      </c>
      <c r="D89" s="78">
        <v>2.0507286240549703</v>
      </c>
      <c r="E89" s="78">
        <v>3.9171330210809723</v>
      </c>
      <c r="F89" s="78">
        <v>3.4300798943829052</v>
      </c>
      <c r="G89" s="78">
        <v>1.1388868294626331</v>
      </c>
      <c r="H89" s="78">
        <v>3.9604565084710432</v>
      </c>
      <c r="I89" s="78">
        <v>3.903585028846519</v>
      </c>
      <c r="J89" s="78">
        <v>3.2916960470421981</v>
      </c>
      <c r="K89" s="78">
        <v>2.5461589889068943</v>
      </c>
      <c r="L89" s="78">
        <v>5.0519436643208238</v>
      </c>
      <c r="M89" s="78">
        <v>1.0217953847580135</v>
      </c>
      <c r="N89" s="78">
        <v>5.6328660998383961</v>
      </c>
      <c r="O89" s="78">
        <v>5.4039920301038089</v>
      </c>
      <c r="P89" s="78">
        <v>0.60151496251484105</v>
      </c>
      <c r="Q89" s="78">
        <v>6.4282382138633691</v>
      </c>
      <c r="R89" s="78">
        <v>6.4282382138633691</v>
      </c>
      <c r="S89" s="78">
        <v>0</v>
      </c>
      <c r="T89" s="78">
        <v>6.4282382138633691</v>
      </c>
      <c r="U89" s="78">
        <v>6.4282382138633691</v>
      </c>
      <c r="V89" s="78">
        <v>3.2141191069316837</v>
      </c>
      <c r="W89" s="78">
        <v>4.9699002542941866</v>
      </c>
      <c r="X89" s="78">
        <v>2.4349387173724875</v>
      </c>
      <c r="Y89" s="78">
        <v>4.6365766361934275</v>
      </c>
      <c r="Z89" s="78">
        <v>4.7642755007841044</v>
      </c>
      <c r="AA89" s="78">
        <v>2.9869576530995086</v>
      </c>
      <c r="AB89" s="78">
        <v>2.4618784648838452</v>
      </c>
      <c r="AC89" s="78">
        <v>2.6784325891097378</v>
      </c>
      <c r="AD89" s="74">
        <f t="shared" si="6"/>
        <v>99.999999999999972</v>
      </c>
      <c r="AF89" s="42">
        <f>('CHUVA - Vetor de Impacto'!AH90/'Contribuição - CHUVA'!$BA89)*100</f>
        <v>0.75287406560957648</v>
      </c>
      <c r="AG89" s="42">
        <f>('CHUVA - Vetor de Impacto'!AI90/'Contribuição - CHUVA'!$BA89)*100</f>
        <v>7.0099796758475872</v>
      </c>
      <c r="AH89" s="42">
        <f>('CHUVA - Vetor de Impacto'!AJ90/'Contribuição - CHUVA'!$BA89)*100</f>
        <v>2.4161319976909086</v>
      </c>
      <c r="AI89" s="42">
        <f>('CHUVA - Vetor de Impacto'!AK90/'Contribuição - CHUVA'!$BA89)*100</f>
        <v>2.1775071937332857</v>
      </c>
      <c r="AJ89" s="42">
        <f>('CHUVA - Vetor de Impacto'!AL90/'Contribuição - CHUVA'!$BA89)*100</f>
        <v>1.5871284560672902</v>
      </c>
      <c r="AK89" s="42">
        <f>('CHUVA - Vetor de Impacto'!AM90/'Contribuição - CHUVA'!$BA89)*100</f>
        <v>5.5327985582062649</v>
      </c>
      <c r="AL89" s="42">
        <f>('CHUVA - Vetor de Impacto'!AN90/'Contribuição - CHUVA'!$BA89)*100</f>
        <v>4.5308385922468206</v>
      </c>
      <c r="AM89" s="42">
        <f>('CHUVA - Vetor de Impacto'!AO90/'Contribuição - CHUVA'!$BA89)*100</f>
        <v>3.5077429995120619</v>
      </c>
      <c r="AN89" s="42">
        <f>('CHUVA - Vetor de Impacto'!AP90/'Contribuição - CHUVA'!$BA89)*100</f>
        <v>4.1250415559798066</v>
      </c>
      <c r="AO89" s="42">
        <f>('CHUVA - Vetor de Impacto'!AQ90/'Contribuição - CHUVA'!$BA89)*100</f>
        <v>6.5416184052606932</v>
      </c>
      <c r="AP89" s="42">
        <f>('CHUVA - Vetor de Impacto'!AR90/'Contribuição - CHUVA'!$BA89)*100</f>
        <v>5.4319149714054911</v>
      </c>
      <c r="AQ89" s="42">
        <f>('CHUVA - Vetor de Impacto'!AS90/'Contribuição - CHUVA'!$BA89)*100</f>
        <v>6.4604486592711421</v>
      </c>
      <c r="AR89" s="42">
        <f>('CHUVA - Vetor de Impacto'!AT90/'Contribuição - CHUVA'!$BA89)*100</f>
        <v>6.5017881413988485</v>
      </c>
      <c r="AS89" s="42">
        <f>('CHUVA - Vetor de Impacto'!AU90/'Contribuição - CHUVA'!$BA89)*100</f>
        <v>0.56128961272389211</v>
      </c>
      <c r="AT89" s="42">
        <f>('CHUVA - Vetor de Impacto'!AV90/'Contribuição - CHUVA'!$BA89)*100</f>
        <v>7.0121674152970517</v>
      </c>
      <c r="AU89" s="42">
        <f>('CHUVA - Vetor de Impacto'!AW90/'Contribuição - CHUVA'!$BA89)*100</f>
        <v>7.0121674152970517</v>
      </c>
      <c r="AV89" s="42">
        <f>('CHUVA - Vetor de Impacto'!AX90/'Contribuição - CHUVA'!$BA89)*100</f>
        <v>7.0121674152970517</v>
      </c>
      <c r="AW89" s="42">
        <f>('CHUVA - Vetor de Impacto'!AY90/'Contribuição - CHUVA'!$BA89)*100</f>
        <v>7.0121674152970517</v>
      </c>
      <c r="AX89" s="42">
        <f>('CHUVA - Vetor de Impacto'!AZ90/'Contribuição - CHUVA'!$BA89)*100</f>
        <v>7.0121674152970517</v>
      </c>
      <c r="AY89" s="42">
        <f>('CHUVA - Vetor de Impacto'!BA90/'Contribuição - CHUVA'!$BA89)*100</f>
        <v>6.1356464883849196</v>
      </c>
      <c r="AZ89" s="42">
        <f>('CHUVA - Vetor de Impacto'!BB90/'Contribuição - CHUVA'!$BA89)*100</f>
        <v>1.6664135501761612</v>
      </c>
      <c r="BA89" s="77">
        <f>SUM('CHUVA - Vetor de Impacto'!AH90:BB90)</f>
        <v>14.260925913127783</v>
      </c>
      <c r="BB89" s="77">
        <f t="shared" si="7"/>
        <v>100.00000000000003</v>
      </c>
      <c r="BC89" s="42">
        <f>('CHUVA - Vetor de Impacto'!BC90/'Contribuição - CHUVA'!$BI89)*100</f>
        <v>46.504138343291814</v>
      </c>
      <c r="BD89" s="42">
        <f>('CHUVA - Vetor de Impacto'!BD90/'Contribuição - CHUVA'!$BI89)*100</f>
        <v>7.2136357059075964</v>
      </c>
      <c r="BE89" s="42">
        <f>('CHUVA - Vetor de Impacto'!BE90/'Contribuição - CHUVA'!$BI89)*100</f>
        <v>9.1654962102483424</v>
      </c>
      <c r="BF89" s="42">
        <f>('CHUVA - Vetor de Impacto'!BF90/'Contribuição - CHUVA'!$BI89)*100</f>
        <v>23.598543370779339</v>
      </c>
      <c r="BG89" s="42">
        <f>('CHUVA - Vetor de Impacto'!BG90/'Contribuição - CHUVA'!$BI89)*100</f>
        <v>3.0535197447016462</v>
      </c>
      <c r="BH89" s="42">
        <f>('CHUVA - Vetor de Impacto'!BH90/'Contribuição - CHUVA'!$BI89)*100</f>
        <v>10.464666625071258</v>
      </c>
      <c r="BI89" s="77">
        <f>SUM('CHUVA - Vetor de Impacto'!BC90:BH90)</f>
        <v>1.3935783963145634</v>
      </c>
      <c r="BJ89" s="77">
        <f t="shared" si="8"/>
        <v>100</v>
      </c>
      <c r="BL89" s="42">
        <f>('CHUVA - Vetor de Impacto'!AH90/'Contribuição - CHUVA'!$BY89)*100</f>
        <v>1.3307348530491643</v>
      </c>
      <c r="BM89" s="42">
        <f>('CHUVA - Vetor de Impacto'!AI90/'Contribuição - CHUVA'!$BY89)*100</f>
        <v>12.39041786658405</v>
      </c>
      <c r="BN89" s="42">
        <f>('CHUVA - Vetor de Impacto'!AJ90/'Contribuição - CHUVA'!$BY89)*100</f>
        <v>4.270609396395308</v>
      </c>
      <c r="BO89" s="42">
        <f>('CHUVA - Vetor de Impacto'!AK90/'Contribuição - CHUVA'!$BY89)*100</f>
        <v>3.8488305652021708</v>
      </c>
      <c r="BP89" s="42">
        <f>('CHUVA - Vetor de Impacto'!AL90/'Contribuição - CHUVA'!$BY89)*100</f>
        <v>2.8053126667934833</v>
      </c>
      <c r="BQ89" s="42">
        <f>('CHUVA - Vetor de Impacto'!AM90/'Contribuição - CHUVA'!$BY89)*100</f>
        <v>9.7794414931053915</v>
      </c>
      <c r="BR89" s="42">
        <f>('CHUVA - Vetor de Impacto'!AN90/'Contribuição - CHUVA'!$BY89)*100</f>
        <v>8.0084374049480633</v>
      </c>
      <c r="BS89" s="42">
        <f>('CHUVA - Vetor de Impacto'!AO90/'Contribuição - CHUVA'!$BY89)*100</f>
        <v>6.2000752558935588</v>
      </c>
      <c r="BT89" s="42">
        <f>('CHUVA - Vetor de Impacto'!AP90/'Contribuição - CHUVA'!$BY89)*100</f>
        <v>7.2911750046456394</v>
      </c>
      <c r="BU89" s="42">
        <f>('CHUVA - Vetor de Impacto'!AQ90/'Contribuição - CHUVA'!$BY89)*100</f>
        <v>11.562570693918147</v>
      </c>
      <c r="BV89" s="42">
        <f>('CHUVA - Vetor de Impacto'!AR90/'Contribuição - CHUVA'!$BY89)*100</f>
        <v>9.6011257412569027</v>
      </c>
      <c r="BW89" s="42">
        <f>('CHUVA - Vetor de Impacto'!AS90/'Contribuição - CHUVA'!$BY89)*100</f>
        <v>11.419099939730346</v>
      </c>
      <c r="BX89" s="42">
        <f>('CHUVA - Vetor de Impacto'!AT90/'Contribuição - CHUVA'!$BY89)*100</f>
        <v>11.492169118477788</v>
      </c>
      <c r="BY89" s="77">
        <f>SUM('CHUVA - Vetor de Impacto'!AH90:AT90)</f>
        <v>8.068234815502203</v>
      </c>
      <c r="BZ89" s="77">
        <f t="shared" si="9"/>
        <v>100.00000000000001</v>
      </c>
      <c r="CA89" s="42">
        <f>('SECA - Vetor de Impacto'!AU90/'Contribuição - CHUVA'!$CI89)*100</f>
        <v>1.2925736899637579</v>
      </c>
      <c r="CB89" s="42">
        <f>('SECA - Vetor de Impacto'!AV90/'Contribuição - CHUVA'!$CI89)*100</f>
        <v>16.148068492927457</v>
      </c>
      <c r="CC89" s="42">
        <f>('SECA - Vetor de Impacto'!AW90/'Contribuição - CHUVA'!$CI89)*100</f>
        <v>16.148068492927457</v>
      </c>
      <c r="CD89" s="42">
        <f>('SECA - Vetor de Impacto'!AX90/'Contribuição - CHUVA'!$CI89)*100</f>
        <v>16.148068492927457</v>
      </c>
      <c r="CE89" s="42">
        <f>('SECA - Vetor de Impacto'!AY90/'Contribuição - CHUVA'!$CI89)*100</f>
        <v>16.148068492927457</v>
      </c>
      <c r="CF89" s="42">
        <f>('SECA - Vetor de Impacto'!AZ90/'Contribuição - CHUVA'!$CI89)*100</f>
        <v>16.148068492927457</v>
      </c>
      <c r="CG89" s="42">
        <f>('SECA - Vetor de Impacto'!BA90/'Contribuição - CHUVA'!$CI89)*100</f>
        <v>14.129559931311524</v>
      </c>
      <c r="CH89" s="42">
        <f>('SECA - Vetor de Impacto'!BB90/'Contribuição - CHUVA'!$CI89)*100</f>
        <v>3.8375239140874275</v>
      </c>
      <c r="CI89" s="77">
        <f>SUM('CHUVA - Vetor de Impacto'!AU90:BB90)</f>
        <v>6.1926910976255805</v>
      </c>
      <c r="CJ89" s="77">
        <f t="shared" si="10"/>
        <v>100</v>
      </c>
    </row>
    <row r="90" spans="1:88" x14ac:dyDescent="0.25">
      <c r="A90" s="34" t="s">
        <v>1045</v>
      </c>
      <c r="B90" s="34" t="s">
        <v>1046</v>
      </c>
      <c r="C90" s="78">
        <v>4.1373326333650242</v>
      </c>
      <c r="D90" s="78">
        <v>2.2942771146746752</v>
      </c>
      <c r="E90" s="78">
        <v>3.9333585435664062</v>
      </c>
      <c r="F90" s="78">
        <v>4.8210963388007375</v>
      </c>
      <c r="G90" s="78">
        <v>1.8660742526865923</v>
      </c>
      <c r="H90" s="78">
        <v>3.9068399707397612</v>
      </c>
      <c r="I90" s="78">
        <v>1.5560785220203275</v>
      </c>
      <c r="J90" s="78">
        <v>3.6422416649152951</v>
      </c>
      <c r="K90" s="78">
        <v>3.9804955498304566</v>
      </c>
      <c r="L90" s="78">
        <v>4.9061016282609433</v>
      </c>
      <c r="M90" s="78">
        <v>3.8631734028993474</v>
      </c>
      <c r="N90" s="78">
        <v>2.5003896087136392</v>
      </c>
      <c r="O90" s="78">
        <v>5.0960983620151348</v>
      </c>
      <c r="P90" s="78">
        <v>0.14777496102327842</v>
      </c>
      <c r="Q90" s="78">
        <v>6.2417328775069096</v>
      </c>
      <c r="R90" s="78">
        <v>6.2417328775069096</v>
      </c>
      <c r="S90" s="78">
        <v>2.080577625835637</v>
      </c>
      <c r="T90" s="78">
        <v>6.2417328775069096</v>
      </c>
      <c r="U90" s="78">
        <v>6.2417328775069096</v>
      </c>
      <c r="V90" s="78">
        <v>2.8607942355239997</v>
      </c>
      <c r="W90" s="78">
        <v>2.4619233901397384</v>
      </c>
      <c r="X90" s="78">
        <v>1.8312522078635951</v>
      </c>
      <c r="Y90" s="78">
        <v>3.8906323050567364</v>
      </c>
      <c r="Z90" s="78">
        <v>3.5321042960831339</v>
      </c>
      <c r="AA90" s="78">
        <v>4.6278007984733289</v>
      </c>
      <c r="AB90" s="78">
        <v>3.5856763338869486</v>
      </c>
      <c r="AC90" s="78">
        <v>3.5109747435976359</v>
      </c>
      <c r="AD90" s="74">
        <f t="shared" si="6"/>
        <v>100.00000000000003</v>
      </c>
      <c r="AF90" s="42">
        <f>('CHUVA - Vetor de Impacto'!AH91/'Contribuição - CHUVA'!$BA90)*100</f>
        <v>3.2045579309304064</v>
      </c>
      <c r="AG90" s="42">
        <f>('CHUVA - Vetor de Impacto'!AI91/'Contribuição - CHUVA'!$BA90)*100</f>
        <v>4.9130498833703369</v>
      </c>
      <c r="AH90" s="42">
        <f>('CHUVA - Vetor de Impacto'!AJ91/'Contribuição - CHUVA'!$BA90)*100</f>
        <v>3.8492299746987508</v>
      </c>
      <c r="AI90" s="42">
        <f>('CHUVA - Vetor de Impacto'!AK91/'Contribuição - CHUVA'!$BA90)*100</f>
        <v>3.9848497414561215</v>
      </c>
      <c r="AJ90" s="42">
        <f>('CHUVA - Vetor de Impacto'!AL91/'Contribuição - CHUVA'!$BA90)*100</f>
        <v>1.6301586666575245</v>
      </c>
      <c r="AK90" s="42">
        <f>('CHUVA - Vetor de Impacto'!AM91/'Contribuição - CHUVA'!$BA90)*100</f>
        <v>7.1513546038303453</v>
      </c>
      <c r="AL90" s="42">
        <f>('CHUVA - Vetor de Impacto'!AN91/'Contribuição - CHUVA'!$BA90)*100</f>
        <v>4.2395956782235231</v>
      </c>
      <c r="AM90" s="42">
        <f>('CHUVA - Vetor de Impacto'!AO91/'Contribuição - CHUVA'!$BA90)*100</f>
        <v>3.4493973226196926</v>
      </c>
      <c r="AN90" s="42">
        <f>('CHUVA - Vetor de Impacto'!AP91/'Contribuição - CHUVA'!$BA90)*100</f>
        <v>2.535035171999851</v>
      </c>
      <c r="AO90" s="42">
        <f>('CHUVA - Vetor de Impacto'!AQ91/'Contribuição - CHUVA'!$BA90)*100</f>
        <v>6.2431994918469274</v>
      </c>
      <c r="AP90" s="42">
        <f>('CHUVA - Vetor de Impacto'!AR91/'Contribuição - CHUVA'!$BA90)*100</f>
        <v>6.780808110868211</v>
      </c>
      <c r="AQ90" s="42">
        <f>('CHUVA - Vetor de Impacto'!AS91/'Contribuição - CHUVA'!$BA90)*100</f>
        <v>6.9549039594638939</v>
      </c>
      <c r="AR90" s="42">
        <f>('CHUVA - Vetor de Impacto'!AT91/'Contribuição - CHUVA'!$BA90)*100</f>
        <v>6.6315379239721111</v>
      </c>
      <c r="AS90" s="42">
        <f>('CHUVA - Vetor de Impacto'!AU91/'Contribuição - CHUVA'!$BA90)*100</f>
        <v>2.3322490341671842</v>
      </c>
      <c r="AT90" s="42">
        <f>('CHUVA - Vetor de Impacto'!AV91/'Contribuição - CHUVA'!$BA90)*100</f>
        <v>8.0182360205670058</v>
      </c>
      <c r="AU90" s="42">
        <f>('CHUVA - Vetor de Impacto'!AW91/'Contribuição - CHUVA'!$BA90)*100</f>
        <v>0</v>
      </c>
      <c r="AV90" s="42">
        <f>('CHUVA - Vetor de Impacto'!AX91/'Contribuição - CHUVA'!$BA90)*100</f>
        <v>2.6727453401890031</v>
      </c>
      <c r="AW90" s="42">
        <f>('CHUVA - Vetor de Impacto'!AY91/'Contribuição - CHUVA'!$BA90)*100</f>
        <v>8.0182360205670058</v>
      </c>
      <c r="AX90" s="42">
        <f>('CHUVA - Vetor de Impacto'!AZ91/'Contribuição - CHUVA'!$BA90)*100</f>
        <v>8.0182360205670058</v>
      </c>
      <c r="AY90" s="42">
        <f>('CHUVA - Vetor de Impacto'!BA91/'Contribuição - CHUVA'!$BA90)*100</f>
        <v>4.009118010283502</v>
      </c>
      <c r="AZ90" s="42">
        <f>('CHUVA - Vetor de Impacto'!BB91/'Contribuição - CHUVA'!$BA90)*100</f>
        <v>5.3635010937215988</v>
      </c>
      <c r="BA90" s="77">
        <f>SUM('CHUVA - Vetor de Impacto'!AH91:BB91)</f>
        <v>12.471571021792963</v>
      </c>
      <c r="BB90" s="77">
        <f t="shared" si="7"/>
        <v>99.999999999999986</v>
      </c>
      <c r="BC90" s="42">
        <f>('CHUVA - Vetor de Impacto'!BC91/'Contribuição - CHUVA'!$BI90)*100</f>
        <v>17.913207686566189</v>
      </c>
      <c r="BD90" s="42">
        <f>('CHUVA - Vetor de Impacto'!BD91/'Contribuição - CHUVA'!$BI90)*100</f>
        <v>13.021322675844916</v>
      </c>
      <c r="BE90" s="42">
        <f>('CHUVA - Vetor de Impacto'!BE91/'Contribuição - CHUVA'!$BI90)*100</f>
        <v>13.609334226581799</v>
      </c>
      <c r="BF90" s="42">
        <f>('CHUVA - Vetor de Impacto'!BF91/'Contribuição - CHUVA'!$BI90)*100</f>
        <v>21.357617625444764</v>
      </c>
      <c r="BG90" s="42">
        <f>('CHUVA - Vetor de Impacto'!BG91/'Contribuição - CHUVA'!$BI90)*100</f>
        <v>18.003234641444664</v>
      </c>
      <c r="BH90" s="42">
        <f>('CHUVA - Vetor de Impacto'!BH91/'Contribuição - CHUVA'!$BI90)*100</f>
        <v>16.095283144117655</v>
      </c>
      <c r="BI90" s="77">
        <f>SUM('CHUVA - Vetor de Impacto'!BC91:BH91)</f>
        <v>2.7181876583506597</v>
      </c>
      <c r="BJ90" s="77">
        <f t="shared" si="8"/>
        <v>99.999999999999986</v>
      </c>
      <c r="BL90" s="42">
        <f>('CHUVA - Vetor de Impacto'!AH91/'Contribuição - CHUVA'!$BY90)*100</f>
        <v>5.2049354646620705</v>
      </c>
      <c r="BM90" s="42">
        <f>('CHUVA - Vetor de Impacto'!AI91/'Contribuição - CHUVA'!$BY90)*100</f>
        <v>7.979917395402973</v>
      </c>
      <c r="BN90" s="42">
        <f>('CHUVA - Vetor de Impacto'!AJ91/'Contribuição - CHUVA'!$BY90)*100</f>
        <v>6.2520304013143182</v>
      </c>
      <c r="BO90" s="42">
        <f>('CHUVA - Vetor de Impacto'!AK91/'Contribuição - CHUVA'!$BY90)*100</f>
        <v>6.4723079400323291</v>
      </c>
      <c r="BP90" s="42">
        <f>('CHUVA - Vetor de Impacto'!AL91/'Contribuição - CHUVA'!$BY90)*100</f>
        <v>2.6477507475261959</v>
      </c>
      <c r="BQ90" s="42">
        <f>('CHUVA - Vetor de Impacto'!AM91/'Contribuição - CHUVA'!$BY90)*100</f>
        <v>11.615436512656162</v>
      </c>
      <c r="BR90" s="42">
        <f>('CHUVA - Vetor de Impacto'!AN91/'Contribuição - CHUVA'!$BY90)*100</f>
        <v>6.8860736416791219</v>
      </c>
      <c r="BS90" s="42">
        <f>('CHUVA - Vetor de Impacto'!AO91/'Contribuição - CHUVA'!$BY90)*100</f>
        <v>5.6026106699219271</v>
      </c>
      <c r="BT90" s="42">
        <f>('CHUVA - Vetor de Impacto'!AP91/'Contribuição - CHUVA'!$BY90)*100</f>
        <v>4.1174772793315686</v>
      </c>
      <c r="BU90" s="42">
        <f>('CHUVA - Vetor de Impacto'!AQ91/'Contribuição - CHUVA'!$BY90)*100</f>
        <v>10.140384773334276</v>
      </c>
      <c r="BV90" s="42">
        <f>('CHUVA - Vetor de Impacto'!AR91/'Contribuição - CHUVA'!$BY90)*100</f>
        <v>11.013584206005929</v>
      </c>
      <c r="BW90" s="42">
        <f>('CHUVA - Vetor de Impacto'!AS91/'Contribuição - CHUVA'!$BY90)*100</f>
        <v>11.296355707141819</v>
      </c>
      <c r="BX90" s="42">
        <f>('CHUVA - Vetor de Impacto'!AT91/'Contribuição - CHUVA'!$BY90)*100</f>
        <v>10.771135260991329</v>
      </c>
      <c r="BY90" s="77">
        <f>SUM('CHUVA - Vetor de Impacto'!AH91:AT91)</f>
        <v>7.6784567456002568</v>
      </c>
      <c r="BZ90" s="77">
        <f t="shared" si="9"/>
        <v>100.00000000000001</v>
      </c>
      <c r="CA90" s="42">
        <f>('SECA - Vetor de Impacto'!AU91/'Contribuição - CHUVA'!$CI90)*100</f>
        <v>6.0684573315094168</v>
      </c>
      <c r="CB90" s="42">
        <f>('SECA - Vetor de Impacto'!AV91/'Contribuição - CHUVA'!$CI90)*100</f>
        <v>20.863262221119534</v>
      </c>
      <c r="CC90" s="42">
        <f>('SECA - Vetor de Impacto'!AW91/'Contribuição - CHUVA'!$CI90)*100</f>
        <v>0</v>
      </c>
      <c r="CD90" s="42">
        <f>('SECA - Vetor de Impacto'!AX91/'Contribuição - CHUVA'!$CI90)*100</f>
        <v>6.9544207403731813</v>
      </c>
      <c r="CE90" s="42">
        <f>('SECA - Vetor de Impacto'!AY91/'Contribuição - CHUVA'!$CI90)*100</f>
        <v>20.863262221119534</v>
      </c>
      <c r="CF90" s="42">
        <f>('SECA - Vetor de Impacto'!AZ91/'Contribuição - CHUVA'!$CI90)*100</f>
        <v>20.863262221119534</v>
      </c>
      <c r="CG90" s="42">
        <f>('SECA - Vetor de Impacto'!BA91/'Contribuição - CHUVA'!$CI90)*100</f>
        <v>10.431631110559767</v>
      </c>
      <c r="CH90" s="42">
        <f>('SECA - Vetor de Impacto'!BB91/'Contribuição - CHUVA'!$CI90)*100</f>
        <v>13.955704154199017</v>
      </c>
      <c r="CI90" s="77">
        <f>SUM('CHUVA - Vetor de Impacto'!AU91:BB91)</f>
        <v>4.7931142761927061</v>
      </c>
      <c r="CJ90" s="77">
        <f t="shared" si="10"/>
        <v>99.999999999999972</v>
      </c>
    </row>
    <row r="91" spans="1:88" x14ac:dyDescent="0.25">
      <c r="A91" s="34" t="s">
        <v>1047</v>
      </c>
      <c r="B91" s="34" t="s">
        <v>1048</v>
      </c>
      <c r="C91" s="78">
        <v>3.5472253919355841</v>
      </c>
      <c r="D91" s="78">
        <v>3.2317803429514043</v>
      </c>
      <c r="E91" s="78">
        <v>5.0689843085558843</v>
      </c>
      <c r="F91" s="78">
        <v>4.5604355149136424</v>
      </c>
      <c r="G91" s="78">
        <v>2.0839027245481141</v>
      </c>
      <c r="H91" s="78">
        <v>1.9148198382343233</v>
      </c>
      <c r="I91" s="78">
        <v>0.85283528286414234</v>
      </c>
      <c r="J91" s="78">
        <v>2.4940077983130631</v>
      </c>
      <c r="K91" s="78">
        <v>4.3093434520047111</v>
      </c>
      <c r="L91" s="78">
        <v>5.2874315030291186</v>
      </c>
      <c r="M91" s="78">
        <v>1.4840551306838774</v>
      </c>
      <c r="N91" s="78">
        <v>5.728432830781605</v>
      </c>
      <c r="O91" s="78">
        <v>5.6718511362720898</v>
      </c>
      <c r="P91" s="78">
        <v>1.0967143053777253</v>
      </c>
      <c r="Q91" s="78">
        <v>0</v>
      </c>
      <c r="R91" s="78">
        <v>6.9984574738851251</v>
      </c>
      <c r="S91" s="78">
        <v>0</v>
      </c>
      <c r="T91" s="78">
        <v>6.9984574738851251</v>
      </c>
      <c r="U91" s="78">
        <v>6.9984574738851251</v>
      </c>
      <c r="V91" s="78">
        <v>3.7908311316877761</v>
      </c>
      <c r="W91" s="78">
        <v>4.4707127259050559</v>
      </c>
      <c r="X91" s="78">
        <v>3.3787318796098234</v>
      </c>
      <c r="Y91" s="78">
        <v>4.3500086097995228</v>
      </c>
      <c r="Z91" s="78">
        <v>4.8621457987525281</v>
      </c>
      <c r="AA91" s="78">
        <v>5.3792012723043507</v>
      </c>
      <c r="AB91" s="78">
        <v>2.2335502576229138</v>
      </c>
      <c r="AC91" s="78">
        <v>3.2076263421973494</v>
      </c>
      <c r="AD91" s="74">
        <f t="shared" si="6"/>
        <v>99.999999999999986</v>
      </c>
      <c r="AF91" s="42">
        <f>('CHUVA - Vetor de Impacto'!AH92/'Contribuição - CHUVA'!$BA91)*100</f>
        <v>5.0925831153076331</v>
      </c>
      <c r="AG91" s="42">
        <f>('CHUVA - Vetor de Impacto'!AI92/'Contribuição - CHUVA'!$BA91)*100</f>
        <v>3.8477294843509964</v>
      </c>
      <c r="AH91" s="42">
        <f>('CHUVA - Vetor de Impacto'!AJ92/'Contribuição - CHUVA'!$BA91)*100</f>
        <v>4.3780660623116878</v>
      </c>
      <c r="AI91" s="42">
        <f>('CHUVA - Vetor de Impacto'!AK92/'Contribuição - CHUVA'!$BA91)*100</f>
        <v>4.1294149288111992</v>
      </c>
      <c r="AJ91" s="42">
        <f>('CHUVA - Vetor de Impacto'!AL92/'Contribuição - CHUVA'!$BA91)*100</f>
        <v>1.1791111084236223</v>
      </c>
      <c r="AK91" s="42">
        <f>('CHUVA - Vetor de Impacto'!AM92/'Contribuição - CHUVA'!$BA91)*100</f>
        <v>5.0708307962593402</v>
      </c>
      <c r="AL91" s="42">
        <f>('CHUVA - Vetor de Impacto'!AN92/'Contribuição - CHUVA'!$BA91)*100</f>
        <v>6.220066164584205</v>
      </c>
      <c r="AM91" s="42">
        <f>('CHUVA - Vetor de Impacto'!AO92/'Contribuição - CHUVA'!$BA91)*100</f>
        <v>3.8151119439281471</v>
      </c>
      <c r="AN91" s="42">
        <f>('CHUVA - Vetor de Impacto'!AP92/'Contribuição - CHUVA'!$BA91)*100</f>
        <v>5.3105187260469728</v>
      </c>
      <c r="AO91" s="42">
        <f>('CHUVA - Vetor de Impacto'!AQ92/'Contribuição - CHUVA'!$BA91)*100</f>
        <v>6.4573469045343268</v>
      </c>
      <c r="AP91" s="42">
        <f>('CHUVA - Vetor de Impacto'!AR92/'Contribuição - CHUVA'!$BA91)*100</f>
        <v>5.5644699414472854</v>
      </c>
      <c r="AQ91" s="42">
        <f>('CHUVA - Vetor de Impacto'!AS92/'Contribuição - CHUVA'!$BA91)*100</f>
        <v>6.3727390299883808</v>
      </c>
      <c r="AR91" s="42">
        <f>('CHUVA - Vetor de Impacto'!AT92/'Contribuição - CHUVA'!$BA91)*100</f>
        <v>4.9635835773590387</v>
      </c>
      <c r="AS91" s="42">
        <f>('CHUVA - Vetor de Impacto'!AU92/'Contribuição - CHUVA'!$BA91)*100</f>
        <v>1.9544754064128669</v>
      </c>
      <c r="AT91" s="42">
        <f>('CHUVA - Vetor de Impacto'!AV92/'Contribuição - CHUVA'!$BA91)*100</f>
        <v>0</v>
      </c>
      <c r="AU91" s="42">
        <f>('CHUVA - Vetor de Impacto'!AW92/'Contribuição - CHUVA'!$BA91)*100</f>
        <v>0</v>
      </c>
      <c r="AV91" s="42">
        <f>('CHUVA - Vetor de Impacto'!AX92/'Contribuição - CHUVA'!$BA91)*100</f>
        <v>8.6680984274410431</v>
      </c>
      <c r="AW91" s="42">
        <f>('CHUVA - Vetor de Impacto'!AY92/'Contribuição - CHUVA'!$BA91)*100</f>
        <v>8.6680984274410431</v>
      </c>
      <c r="AX91" s="42">
        <f>('CHUVA - Vetor de Impacto'!AZ92/'Contribuição - CHUVA'!$BA91)*100</f>
        <v>8.6680984274410431</v>
      </c>
      <c r="AY91" s="42">
        <f>('CHUVA - Vetor de Impacto'!BA92/'Contribuição - CHUVA'!$BA91)*100</f>
        <v>3.6117076781004327</v>
      </c>
      <c r="AZ91" s="42">
        <f>('CHUVA - Vetor de Impacto'!BB92/'Contribuição - CHUVA'!$BA91)*100</f>
        <v>6.0279498498107511</v>
      </c>
      <c r="BA91" s="77">
        <f>SUM('CHUVA - Vetor de Impacto'!AH92:BB92)</f>
        <v>11.536555662938124</v>
      </c>
      <c r="BB91" s="77">
        <f t="shared" si="7"/>
        <v>99.999999999999986</v>
      </c>
      <c r="BC91" s="42">
        <f>('CHUVA - Vetor de Impacto'!BC92/'Contribuição - CHUVA'!$BI91)*100</f>
        <v>15.917576663051047</v>
      </c>
      <c r="BD91" s="42">
        <f>('CHUVA - Vetor de Impacto'!BD92/'Contribuição - CHUVA'!$BI91)*100</f>
        <v>17.148426918516499</v>
      </c>
      <c r="BE91" s="42">
        <f>('CHUVA - Vetor de Impacto'!BE92/'Contribuição - CHUVA'!$BI91)*100</f>
        <v>15.40658669675283</v>
      </c>
      <c r="BF91" s="42">
        <f>('CHUVA - Vetor de Impacto'!BF92/'Contribuição - CHUVA'!$BI91)*100</f>
        <v>18.818193874788438</v>
      </c>
      <c r="BG91" s="42">
        <f>('CHUVA - Vetor de Impacto'!BG92/'Contribuição - CHUVA'!$BI91)*100</f>
        <v>15.267834949602378</v>
      </c>
      <c r="BH91" s="42">
        <f>('CHUVA - Vetor de Impacto'!BH92/'Contribuição - CHUVA'!$BI91)*100</f>
        <v>17.441380897288823</v>
      </c>
      <c r="BI91" s="77">
        <f>SUM('CHUVA - Vetor de Impacto'!BC92:BH92)</f>
        <v>3.344536403215697</v>
      </c>
      <c r="BJ91" s="77">
        <f t="shared" si="8"/>
        <v>100.00000000000001</v>
      </c>
      <c r="BL91" s="42">
        <f>('CHUVA - Vetor de Impacto'!AH92/'Contribuição - CHUVA'!$BY91)*100</f>
        <v>8.1609853241969255</v>
      </c>
      <c r="BM91" s="42">
        <f>('CHUVA - Vetor de Impacto'!AI92/'Contribuição - CHUVA'!$BY91)*100</f>
        <v>6.1660778316764668</v>
      </c>
      <c r="BN91" s="42">
        <f>('CHUVA - Vetor de Impacto'!AJ92/'Contribuição - CHUVA'!$BY91)*100</f>
        <v>7.0159547863819114</v>
      </c>
      <c r="BO91" s="42">
        <f>('CHUVA - Vetor de Impacto'!AK92/'Contribuição - CHUVA'!$BY91)*100</f>
        <v>6.6174854427510157</v>
      </c>
      <c r="BP91" s="42">
        <f>('CHUVA - Vetor de Impacto'!AL92/'Contribuição - CHUVA'!$BY91)*100</f>
        <v>1.8895535396404539</v>
      </c>
      <c r="BQ91" s="42">
        <f>('CHUVA - Vetor de Impacto'!AM92/'Contribuição - CHUVA'!$BY91)*100</f>
        <v>8.1261267165903508</v>
      </c>
      <c r="BR91" s="42">
        <f>('CHUVA - Vetor de Impacto'!AN92/'Contribuição - CHUVA'!$BY91)*100</f>
        <v>9.9678036735663795</v>
      </c>
      <c r="BS91" s="42">
        <f>('CHUVA - Vetor de Impacto'!AO92/'Contribuição - CHUVA'!$BY91)*100</f>
        <v>6.1138074489109631</v>
      </c>
      <c r="BT91" s="42">
        <f>('CHUVA - Vetor de Impacto'!AP92/'Contribuição - CHUVA'!$BY91)*100</f>
        <v>8.5102323135131126</v>
      </c>
      <c r="BU91" s="42">
        <f>('CHUVA - Vetor de Impacto'!AQ92/'Contribuição - CHUVA'!$BY91)*100</f>
        <v>10.34805169163541</v>
      </c>
      <c r="BV91" s="42">
        <f>('CHUVA - Vetor de Impacto'!AR92/'Contribuição - CHUVA'!$BY91)*100</f>
        <v>8.9171951641957605</v>
      </c>
      <c r="BW91" s="42">
        <f>('CHUVA - Vetor de Impacto'!AS92/'Contribuição - CHUVA'!$BY91)*100</f>
        <v>10.212465564350524</v>
      </c>
      <c r="BX91" s="42">
        <f>('CHUVA - Vetor de Impacto'!AT92/'Contribuição - CHUVA'!$BY91)*100</f>
        <v>7.9542605025907349</v>
      </c>
      <c r="BY91" s="77">
        <f>SUM('CHUVA - Vetor de Impacto'!AH92:AT92)</f>
        <v>7.1989920633347895</v>
      </c>
      <c r="BZ91" s="77">
        <f t="shared" si="9"/>
        <v>100</v>
      </c>
      <c r="CA91" s="42">
        <f>('SECA - Vetor de Impacto'!AU92/'Contribuição - CHUVA'!$CI91)*100</f>
        <v>5.1982901922147331</v>
      </c>
      <c r="CB91" s="42">
        <f>('SECA - Vetor de Impacto'!AV92/'Contribuição - CHUVA'!$CI91)*100</f>
        <v>0</v>
      </c>
      <c r="CC91" s="42">
        <f>('SECA - Vetor de Impacto'!AW92/'Contribuição - CHUVA'!$CI91)*100</f>
        <v>0</v>
      </c>
      <c r="CD91" s="42">
        <f>('SECA - Vetor de Impacto'!AX92/'Contribuição - CHUVA'!$CI91)*100</f>
        <v>23.054417002472281</v>
      </c>
      <c r="CE91" s="42">
        <f>('SECA - Vetor de Impacto'!AY92/'Contribuição - CHUVA'!$CI91)*100</f>
        <v>23.054417002472281</v>
      </c>
      <c r="CF91" s="42">
        <f>('SECA - Vetor de Impacto'!AZ92/'Contribuição - CHUVA'!$CI91)*100</f>
        <v>23.054417002472281</v>
      </c>
      <c r="CG91" s="42">
        <f>('SECA - Vetor de Impacto'!BA92/'Contribuição - CHUVA'!$CI91)*100</f>
        <v>9.606007084363446</v>
      </c>
      <c r="CH91" s="42">
        <f>('SECA - Vetor de Impacto'!BB92/'Contribuição - CHUVA'!$CI91)*100</f>
        <v>16.032451716004982</v>
      </c>
      <c r="CI91" s="77">
        <f>SUM('CHUVA - Vetor de Impacto'!AU92:BB92)</f>
        <v>4.3375635996033353</v>
      </c>
      <c r="CJ91" s="77">
        <f t="shared" si="10"/>
        <v>100</v>
      </c>
    </row>
    <row r="92" spans="1:88" x14ac:dyDescent="0.25">
      <c r="A92" s="34" t="s">
        <v>1049</v>
      </c>
      <c r="B92" s="34" t="s">
        <v>1050</v>
      </c>
      <c r="C92" s="78">
        <v>2.6463711495614399</v>
      </c>
      <c r="D92" s="78">
        <v>4.5659876891756195</v>
      </c>
      <c r="E92" s="78">
        <v>3.7273513407968175</v>
      </c>
      <c r="F92" s="78">
        <v>3.2995665027390824</v>
      </c>
      <c r="G92" s="78">
        <v>1.0205219999853874</v>
      </c>
      <c r="H92" s="78">
        <v>5.6219699062574282</v>
      </c>
      <c r="I92" s="78">
        <v>3.5937126823166063</v>
      </c>
      <c r="J92" s="78">
        <v>2.9477532791588237</v>
      </c>
      <c r="K92" s="78">
        <v>1.6139389804353226</v>
      </c>
      <c r="L92" s="78">
        <v>5.0973101234729841</v>
      </c>
      <c r="M92" s="78">
        <v>4.5675703039030058</v>
      </c>
      <c r="N92" s="78">
        <v>6.28548362451511</v>
      </c>
      <c r="O92" s="78">
        <v>5.2648783975569122</v>
      </c>
      <c r="P92" s="78">
        <v>1.0815115474848913</v>
      </c>
      <c r="Q92" s="78">
        <v>6.8521481615650082</v>
      </c>
      <c r="R92" s="78">
        <v>0</v>
      </c>
      <c r="S92" s="78">
        <v>2.2840493871883369</v>
      </c>
      <c r="T92" s="78">
        <v>6.8521481615650082</v>
      </c>
      <c r="U92" s="78">
        <v>6.8521481615650082</v>
      </c>
      <c r="V92" s="78">
        <v>3.4260740807825032</v>
      </c>
      <c r="W92" s="78">
        <v>4.1402242934882949</v>
      </c>
      <c r="X92" s="78">
        <v>4.5539414434643488</v>
      </c>
      <c r="Y92" s="78">
        <v>3.1243051419935162</v>
      </c>
      <c r="Z92" s="78">
        <v>3.4554325167213031</v>
      </c>
      <c r="AA92" s="78">
        <v>3.8362055307899867</v>
      </c>
      <c r="AB92" s="78">
        <v>0.29158077283255385</v>
      </c>
      <c r="AC92" s="78">
        <v>2.9978148206846922</v>
      </c>
      <c r="AD92" s="74">
        <f t="shared" si="6"/>
        <v>100.00000000000001</v>
      </c>
      <c r="AF92" s="42">
        <f>('CHUVA - Vetor de Impacto'!AH93/'Contribuição - CHUVA'!$BA92)*100</f>
        <v>5.5696052956133553</v>
      </c>
      <c r="AG92" s="42">
        <f>('CHUVA - Vetor de Impacto'!AI93/'Contribuição - CHUVA'!$BA92)*100</f>
        <v>2.6746137412325774</v>
      </c>
      <c r="AH92" s="42">
        <f>('CHUVA - Vetor de Impacto'!AJ93/'Contribuição - CHUVA'!$BA92)*100</f>
        <v>5.7335878441721455</v>
      </c>
      <c r="AI92" s="42">
        <f>('CHUVA - Vetor de Impacto'!AK93/'Contribuição - CHUVA'!$BA92)*100</f>
        <v>6.2025425794520173</v>
      </c>
      <c r="AJ92" s="42">
        <f>('CHUVA - Vetor de Impacto'!AL93/'Contribuição - CHUVA'!$BA92)*100</f>
        <v>0.99127224790117252</v>
      </c>
      <c r="AK92" s="42">
        <f>('CHUVA - Vetor de Impacto'!AM93/'Contribuição - CHUVA'!$BA92)*100</f>
        <v>5.5913702109564642</v>
      </c>
      <c r="AL92" s="42">
        <f>('CHUVA - Vetor de Impacto'!AN93/'Contribuição - CHUVA'!$BA92)*100</f>
        <v>6.2630066187899844</v>
      </c>
      <c r="AM92" s="42">
        <f>('CHUVA - Vetor de Impacto'!AO93/'Contribuição - CHUVA'!$BA92)*100</f>
        <v>4.8906198442373867</v>
      </c>
      <c r="AN92" s="42">
        <f>('CHUVA - Vetor de Impacto'!AP93/'Contribuição - CHUVA'!$BA92)*100</f>
        <v>5.3381459918703067</v>
      </c>
      <c r="AO92" s="42">
        <f>('CHUVA - Vetor de Impacto'!AQ93/'Contribuição - CHUVA'!$BA92)*100</f>
        <v>4.8953866936625134</v>
      </c>
      <c r="AP92" s="42">
        <f>('CHUVA - Vetor de Impacto'!AR93/'Contribuição - CHUVA'!$BA92)*100</f>
        <v>6.2450604441540856</v>
      </c>
      <c r="AQ92" s="42">
        <f>('CHUVA - Vetor de Impacto'!AS93/'Contribuição - CHUVA'!$BA92)*100</f>
        <v>7.7883194755074143</v>
      </c>
      <c r="AR92" s="42">
        <f>('CHUVA - Vetor de Impacto'!AT93/'Contribuição - CHUVA'!$BA92)*100</f>
        <v>5.9065498322766583</v>
      </c>
      <c r="AS92" s="42">
        <f>('CHUVA - Vetor de Impacto'!AU93/'Contribuição - CHUVA'!$BA92)*100</f>
        <v>0.41327332175786641</v>
      </c>
      <c r="AT92" s="42">
        <f>('CHUVA - Vetor de Impacto'!AV93/'Contribuição - CHUVA'!$BA92)*100</f>
        <v>0</v>
      </c>
      <c r="AU92" s="42">
        <f>('CHUVA - Vetor de Impacto'!AW93/'Contribuição - CHUVA'!$BA92)*100</f>
        <v>0</v>
      </c>
      <c r="AV92" s="42">
        <f>('CHUVA - Vetor de Impacto'!AX93/'Contribuição - CHUVA'!$BA92)*100</f>
        <v>2.909312987295495</v>
      </c>
      <c r="AW92" s="42">
        <f>('CHUVA - Vetor de Impacto'!AY93/'Contribuição - CHUVA'!$BA92)*100</f>
        <v>8.7279389618864816</v>
      </c>
      <c r="AX92" s="42">
        <f>('CHUVA - Vetor de Impacto'!AZ93/'Contribuição - CHUVA'!$BA92)*100</f>
        <v>8.7279389618864816</v>
      </c>
      <c r="AY92" s="42">
        <f>('CHUVA - Vetor de Impacto'!BA93/'Contribuição - CHUVA'!$BA92)*100</f>
        <v>5.8186259745909883</v>
      </c>
      <c r="AZ92" s="42">
        <f>('CHUVA - Vetor de Impacto'!BB93/'Contribuição - CHUVA'!$BA92)*100</f>
        <v>5.3128289727565985</v>
      </c>
      <c r="BA92" s="77">
        <f>SUM('CHUVA - Vetor de Impacto'!AH93:BB93)</f>
        <v>11.457458678009099</v>
      </c>
      <c r="BB92" s="77">
        <f t="shared" si="7"/>
        <v>100</v>
      </c>
      <c r="BC92" s="42">
        <f>('CHUVA - Vetor de Impacto'!BC93/'Contribuição - CHUVA'!$BI92)*100</f>
        <v>8.7976892696178375</v>
      </c>
      <c r="BD92" s="42">
        <f>('CHUVA - Vetor de Impacto'!BD93/'Contribuição - CHUVA'!$BI92)*100</f>
        <v>20.891754100893049</v>
      </c>
      <c r="BE92" s="42">
        <f>('CHUVA - Vetor de Impacto'!BE93/'Contribuição - CHUVA'!$BI92)*100</f>
        <v>25.518439156342708</v>
      </c>
      <c r="BF92" s="42">
        <f>('CHUVA - Vetor de Impacto'!BF93/'Contribuição - CHUVA'!$BI92)*100</f>
        <v>19.875126626427093</v>
      </c>
      <c r="BG92" s="42">
        <f>('CHUVA - Vetor de Impacto'!BG93/'Contribuição - CHUVA'!$BI92)*100</f>
        <v>15.457390121389682</v>
      </c>
      <c r="BH92" s="42">
        <f>('CHUVA - Vetor de Impacto'!BH93/'Contribuição - CHUVA'!$BI92)*100</f>
        <v>9.4596007253296186</v>
      </c>
      <c r="BI92" s="77">
        <f>SUM('CHUVA - Vetor de Impacto'!BC93:BH93)</f>
        <v>3.3035220943652552</v>
      </c>
      <c r="BJ92" s="77">
        <f t="shared" si="8"/>
        <v>99.999999999999986</v>
      </c>
      <c r="BL92" s="42">
        <f>('CHUVA - Vetor de Impacto'!AH93/'Contribuição - CHUVA'!$BY92)*100</f>
        <v>8.1797601479592146</v>
      </c>
      <c r="BM92" s="42">
        <f>('CHUVA - Vetor de Impacto'!AI93/'Contribuição - CHUVA'!$BY92)*100</f>
        <v>3.9280519409426202</v>
      </c>
      <c r="BN92" s="42">
        <f>('CHUVA - Vetor de Impacto'!AJ93/'Contribuição - CHUVA'!$BY92)*100</f>
        <v>8.4205919204940507</v>
      </c>
      <c r="BO92" s="42">
        <f>('CHUVA - Vetor de Impacto'!AK93/'Contribuição - CHUVA'!$BY92)*100</f>
        <v>9.1093188681397432</v>
      </c>
      <c r="BP92" s="42">
        <f>('CHUVA - Vetor de Impacto'!AL93/'Contribuição - CHUVA'!$BY92)*100</f>
        <v>1.455824748577093</v>
      </c>
      <c r="BQ92" s="42">
        <f>('CHUVA - Vetor de Impacto'!AM93/'Contribuição - CHUVA'!$BY92)*100</f>
        <v>8.2117250319497366</v>
      </c>
      <c r="BR92" s="42">
        <f>('CHUVA - Vetor de Impacto'!AN93/'Contribuição - CHUVA'!$BY92)*100</f>
        <v>9.1981189380030184</v>
      </c>
      <c r="BS92" s="42">
        <f>('CHUVA - Vetor de Impacto'!AO93/'Contribuição - CHUVA'!$BY92)*100</f>
        <v>7.1825731227702754</v>
      </c>
      <c r="BT92" s="42">
        <f>('CHUVA - Vetor de Impacto'!AP93/'Contribuição - CHUVA'!$BY92)*100</f>
        <v>7.8398291316405295</v>
      </c>
      <c r="BU92" s="42">
        <f>('CHUVA - Vetor de Impacto'!AQ93/'Contribuição - CHUVA'!$BY92)*100</f>
        <v>7.1895739213707959</v>
      </c>
      <c r="BV92" s="42">
        <f>('CHUVA - Vetor de Impacto'!AR93/'Contribuição - CHUVA'!$BY92)*100</f>
        <v>9.1717624196675693</v>
      </c>
      <c r="BW92" s="42">
        <f>('CHUVA - Vetor de Impacto'!AS93/'Contribuição - CHUVA'!$BY92)*100</f>
        <v>11.438258527135799</v>
      </c>
      <c r="BX92" s="42">
        <f>('CHUVA - Vetor de Impacto'!AT93/'Contribuição - CHUVA'!$BY92)*100</f>
        <v>8.6746112813495486</v>
      </c>
      <c r="BY92" s="77">
        <f>SUM('CHUVA - Vetor de Impacto'!AH93:AT93)</f>
        <v>7.8013928737545726</v>
      </c>
      <c r="BZ92" s="77">
        <f t="shared" si="9"/>
        <v>100</v>
      </c>
      <c r="CA92" s="42">
        <f>('SECA - Vetor de Impacto'!AU93/'Contribuição - CHUVA'!$CI92)*100</f>
        <v>1.2951249403810432</v>
      </c>
      <c r="CB92" s="42">
        <f>('SECA - Vetor de Impacto'!AV93/'Contribuição - CHUVA'!$CI92)*100</f>
        <v>0</v>
      </c>
      <c r="CC92" s="42">
        <f>('SECA - Vetor de Impacto'!AW93/'Contribuição - CHUVA'!$CI92)*100</f>
        <v>0</v>
      </c>
      <c r="CD92" s="42">
        <f>('SECA - Vetor de Impacto'!AX93/'Contribuição - CHUVA'!$CI92)*100</f>
        <v>9.1172684295079414</v>
      </c>
      <c r="CE92" s="42">
        <f>('SECA - Vetor de Impacto'!AY93/'Contribuição - CHUVA'!$CI92)*100</f>
        <v>27.351805288523817</v>
      </c>
      <c r="CF92" s="42">
        <f>('SECA - Vetor de Impacto'!AZ93/'Contribuição - CHUVA'!$CI92)*100</f>
        <v>27.351805288523817</v>
      </c>
      <c r="CG92" s="42">
        <f>('SECA - Vetor de Impacto'!BA93/'Contribuição - CHUVA'!$CI92)*100</f>
        <v>18.234536859015876</v>
      </c>
      <c r="CH92" s="42">
        <f>('SECA - Vetor de Impacto'!BB93/'Contribuição - CHUVA'!$CI92)*100</f>
        <v>16.649459194047523</v>
      </c>
      <c r="CI92" s="77">
        <f>SUM('CHUVA - Vetor de Impacto'!AU93:BB93)</f>
        <v>3.6560658042545251</v>
      </c>
      <c r="CJ92" s="77">
        <f t="shared" si="10"/>
        <v>100.00000000000001</v>
      </c>
    </row>
    <row r="93" spans="1:88" x14ac:dyDescent="0.25">
      <c r="A93" s="34" t="s">
        <v>1051</v>
      </c>
      <c r="B93" s="34" t="s">
        <v>1052</v>
      </c>
      <c r="C93" s="78">
        <v>3.3901777749321615</v>
      </c>
      <c r="D93" s="78">
        <v>2.8212959480455257</v>
      </c>
      <c r="E93" s="78">
        <v>5.1149131376918726</v>
      </c>
      <c r="F93" s="78">
        <v>5.3724580856455466</v>
      </c>
      <c r="G93" s="78">
        <v>1.9743025003598325</v>
      </c>
      <c r="H93" s="78">
        <v>3.0629650871166643</v>
      </c>
      <c r="I93" s="78">
        <v>3.0417776214288308</v>
      </c>
      <c r="J93" s="78">
        <v>1.8042074935027343</v>
      </c>
      <c r="K93" s="78">
        <v>3.1113088782553833</v>
      </c>
      <c r="L93" s="78">
        <v>4.0823173500530645</v>
      </c>
      <c r="M93" s="78">
        <v>4.0346880015009052</v>
      </c>
      <c r="N93" s="78">
        <v>4.1651491519082668</v>
      </c>
      <c r="O93" s="78">
        <v>2.4528023644986501</v>
      </c>
      <c r="P93" s="78">
        <v>1.7964658899657997</v>
      </c>
      <c r="Q93" s="78">
        <v>6.0130763939610032</v>
      </c>
      <c r="R93" s="78">
        <v>6.0130763939610032</v>
      </c>
      <c r="S93" s="78">
        <v>0</v>
      </c>
      <c r="T93" s="78">
        <v>6.0130763939610032</v>
      </c>
      <c r="U93" s="78">
        <v>6.0130763939610032</v>
      </c>
      <c r="V93" s="78">
        <v>3.2570830467288769</v>
      </c>
      <c r="W93" s="78">
        <v>4.8299104188689483</v>
      </c>
      <c r="X93" s="78">
        <v>2.3894938562778911</v>
      </c>
      <c r="Y93" s="78">
        <v>4.3037713603103391</v>
      </c>
      <c r="Z93" s="78">
        <v>3.8431189952025622</v>
      </c>
      <c r="AA93" s="78">
        <v>5.1423838534832189</v>
      </c>
      <c r="AB93" s="78">
        <v>3.3263826860209811</v>
      </c>
      <c r="AC93" s="78">
        <v>2.63072092235794</v>
      </c>
      <c r="AD93" s="74">
        <f t="shared" si="6"/>
        <v>100</v>
      </c>
      <c r="AF93" s="42">
        <f>('CHUVA - Vetor de Impacto'!AH94/'Contribuição - CHUVA'!$BA93)*100</f>
        <v>6.1228904971257059</v>
      </c>
      <c r="AG93" s="42">
        <f>('CHUVA - Vetor de Impacto'!AI94/'Contribuição - CHUVA'!$BA93)*100</f>
        <v>1.8185441969043565</v>
      </c>
      <c r="AH93" s="42">
        <f>('CHUVA - Vetor de Impacto'!AJ94/'Contribuição - CHUVA'!$BA93)*100</f>
        <v>5.2354931295198703</v>
      </c>
      <c r="AI93" s="42">
        <f>('CHUVA - Vetor de Impacto'!AK94/'Contribuição - CHUVA'!$BA93)*100</f>
        <v>4.5358474774844133</v>
      </c>
      <c r="AJ93" s="42">
        <f>('CHUVA - Vetor de Impacto'!AL94/'Contribuição - CHUVA'!$BA93)*100</f>
        <v>2.4502238725486745</v>
      </c>
      <c r="AK93" s="42">
        <f>('CHUVA - Vetor de Impacto'!AM94/'Contribuição - CHUVA'!$BA93)*100</f>
        <v>6.0628953867270354</v>
      </c>
      <c r="AL93" s="42">
        <f>('CHUVA - Vetor de Impacto'!AN94/'Contribuição - CHUVA'!$BA93)*100</f>
        <v>3.1346014361024834</v>
      </c>
      <c r="AM93" s="42">
        <f>('CHUVA - Vetor de Impacto'!AO94/'Contribuição - CHUVA'!$BA93)*100</f>
        <v>2.8213628895493681</v>
      </c>
      <c r="AN93" s="42">
        <f>('CHUVA - Vetor de Impacto'!AP94/'Contribuição - CHUVA'!$BA93)*100</f>
        <v>5.9219650324192452</v>
      </c>
      <c r="AO93" s="42">
        <f>('CHUVA - Vetor de Impacto'!AQ94/'Contribuição - CHUVA'!$BA93)*100</f>
        <v>6.1279682509339635</v>
      </c>
      <c r="AP93" s="42">
        <f>('CHUVA - Vetor de Impacto'!AR94/'Contribuição - CHUVA'!$BA93)*100</f>
        <v>4.8720151042481836</v>
      </c>
      <c r="AQ93" s="42">
        <f>('CHUVA - Vetor de Impacto'!AS94/'Contribuição - CHUVA'!$BA93)*100</f>
        <v>4.4576184162066799</v>
      </c>
      <c r="AR93" s="42">
        <f>('CHUVA - Vetor de Impacto'!AT94/'Contribuição - CHUVA'!$BA93)*100</f>
        <v>4.4894977461199712</v>
      </c>
      <c r="AS93" s="42">
        <f>('CHUVA - Vetor de Impacto'!AU94/'Contribuição - CHUVA'!$BA93)*100</f>
        <v>2.2770187373894966</v>
      </c>
      <c r="AT93" s="42">
        <f>('CHUVA - Vetor de Impacto'!AV94/'Contribuição - CHUVA'!$BA93)*100</f>
        <v>0</v>
      </c>
      <c r="AU93" s="42">
        <f>('CHUVA - Vetor de Impacto'!AW94/'Contribuição - CHUVA'!$BA93)*100</f>
        <v>7.5082365058158835</v>
      </c>
      <c r="AV93" s="42">
        <f>('CHUVA - Vetor de Impacto'!AX94/'Contribuição - CHUVA'!$BA93)*100</f>
        <v>7.5082365058158835</v>
      </c>
      <c r="AW93" s="42">
        <f>('CHUVA - Vetor de Impacto'!AY94/'Contribuição - CHUVA'!$BA93)*100</f>
        <v>7.5082365058158835</v>
      </c>
      <c r="AX93" s="42">
        <f>('CHUVA - Vetor de Impacto'!AZ94/'Contribuição - CHUVA'!$BA93)*100</f>
        <v>7.5082365058158835</v>
      </c>
      <c r="AY93" s="42">
        <f>('CHUVA - Vetor de Impacto'!BA94/'Contribuição - CHUVA'!$BA93)*100</f>
        <v>4.0669614406502701</v>
      </c>
      <c r="AZ93" s="42">
        <f>('CHUVA - Vetor de Impacto'!BB94/'Contribuição - CHUVA'!$BA93)*100</f>
        <v>5.5721503628067568</v>
      </c>
      <c r="BA93" s="77">
        <f>SUM('CHUVA - Vetor de Impacto'!AH94:BB94)</f>
        <v>13.318706719286206</v>
      </c>
      <c r="BB93" s="77">
        <f t="shared" si="7"/>
        <v>100.00000000000001</v>
      </c>
      <c r="BC93" s="42">
        <f>('CHUVA - Vetor de Impacto'!BC94/'Contribuição - CHUVA'!$BI93)*100</f>
        <v>7.1603299980547277</v>
      </c>
      <c r="BD93" s="42">
        <f>('CHUVA - Vetor de Impacto'!BD94/'Contribuição - CHUVA'!$BI93)*100</f>
        <v>21.896811183694137</v>
      </c>
      <c r="BE93" s="42">
        <f>('CHUVA - Vetor de Impacto'!BE94/'Contribuição - CHUVA'!$BI93)*100</f>
        <v>23.786737462579694</v>
      </c>
      <c r="BF93" s="42">
        <f>('CHUVA - Vetor de Impacto'!BF94/'Contribuição - CHUVA'!$BI93)*100</f>
        <v>22.114698110103305</v>
      </c>
      <c r="BG93" s="42">
        <f>('CHUVA - Vetor de Impacto'!BG94/'Contribuição - CHUVA'!$BI93)*100</f>
        <v>11.993231532245495</v>
      </c>
      <c r="BH93" s="42">
        <f>('CHUVA - Vetor de Impacto'!BH94/'Contribuição - CHUVA'!$BI93)*100</f>
        <v>13.048191713322641</v>
      </c>
      <c r="BI93" s="77">
        <f>SUM('CHUVA - Vetor de Impacto'!BC94:BH94)</f>
        <v>3.1932905020182694</v>
      </c>
      <c r="BJ93" s="77">
        <f t="shared" si="8"/>
        <v>100</v>
      </c>
      <c r="BL93" s="42">
        <f>('CHUVA - Vetor de Impacto'!AH94/'Contribuição - CHUVA'!$BY93)*100</f>
        <v>10.547447197610351</v>
      </c>
      <c r="BM93" s="42">
        <f>('CHUVA - Vetor de Impacto'!AI94/'Contribuição - CHUVA'!$BY93)*100</f>
        <v>3.1326705748491896</v>
      </c>
      <c r="BN93" s="42">
        <f>('CHUVA - Vetor de Impacto'!AJ94/'Contribuição - CHUVA'!$BY93)*100</f>
        <v>9.0187938789670152</v>
      </c>
      <c r="BO93" s="42">
        <f>('CHUVA - Vetor de Impacto'!AK94/'Contribuição - CHUVA'!$BY93)*100</f>
        <v>7.8135664499699056</v>
      </c>
      <c r="BP93" s="42">
        <f>('CHUVA - Vetor de Impacto'!AL94/'Contribuição - CHUVA'!$BY93)*100</f>
        <v>4.2208180809641096</v>
      </c>
      <c r="BQ93" s="42">
        <f>('CHUVA - Vetor de Impacto'!AM94/'Contribuição - CHUVA'!$BY93)*100</f>
        <v>10.444098091605298</v>
      </c>
      <c r="BR93" s="42">
        <f>('CHUVA - Vetor de Impacto'!AN94/'Contribuição - CHUVA'!$BY93)*100</f>
        <v>5.3997443116719097</v>
      </c>
      <c r="BS93" s="42">
        <f>('CHUVA - Vetor de Impacto'!AO94/'Contribuição - CHUVA'!$BY93)*100</f>
        <v>4.8601516092422088</v>
      </c>
      <c r="BT93" s="42">
        <f>('CHUVA - Vetor de Impacto'!AP94/'Contribuição - CHUVA'!$BY93)*100</f>
        <v>10.201327872000729</v>
      </c>
      <c r="BU93" s="42">
        <f>('CHUVA - Vetor de Impacto'!AQ94/'Contribuição - CHUVA'!$BY93)*100</f>
        <v>10.556194265714902</v>
      </c>
      <c r="BV93" s="42">
        <f>('CHUVA - Vetor de Impacto'!AR94/'Contribuição - CHUVA'!$BY93)*100</f>
        <v>8.3926573702634037</v>
      </c>
      <c r="BW93" s="42">
        <f>('CHUVA - Vetor de Impacto'!AS94/'Contribuição - CHUVA'!$BY93)*100</f>
        <v>7.6788070755318252</v>
      </c>
      <c r="BX93" s="42">
        <f>('CHUVA - Vetor de Impacto'!AT94/'Contribuição - CHUVA'!$BY93)*100</f>
        <v>7.7337232216091536</v>
      </c>
      <c r="BY93" s="77">
        <f>SUM('CHUVA - Vetor de Impacto'!AH94:AT94)</f>
        <v>7.7316322402635658</v>
      </c>
      <c r="BZ93" s="77">
        <f t="shared" si="9"/>
        <v>100</v>
      </c>
      <c r="CA93" s="42">
        <f>('SECA - Vetor de Impacto'!AU94/'Contribuição - CHUVA'!$CI93)*100</f>
        <v>5.4280544981951326</v>
      </c>
      <c r="CB93" s="42">
        <f>('SECA - Vetor de Impacto'!AV94/'Contribuição - CHUVA'!$CI93)*100</f>
        <v>0</v>
      </c>
      <c r="CC93" s="42">
        <f>('SECA - Vetor de Impacto'!AW94/'Contribuição - CHUVA'!$CI93)*100</f>
        <v>17.898454795163783</v>
      </c>
      <c r="CD93" s="42">
        <f>('SECA - Vetor de Impacto'!AX94/'Contribuição - CHUVA'!$CI93)*100</f>
        <v>17.898454795163783</v>
      </c>
      <c r="CE93" s="42">
        <f>('SECA - Vetor de Impacto'!AY94/'Contribuição - CHUVA'!$CI93)*100</f>
        <v>17.898454795163783</v>
      </c>
      <c r="CF93" s="42">
        <f>('SECA - Vetor de Impacto'!AZ94/'Contribuição - CHUVA'!$CI93)*100</f>
        <v>17.898454795163783</v>
      </c>
      <c r="CG93" s="42">
        <f>('SECA - Vetor de Impacto'!BA94/'Contribuição - CHUVA'!$CI93)*100</f>
        <v>9.694996347380382</v>
      </c>
      <c r="CH93" s="42">
        <f>('SECA - Vetor de Impacto'!BB94/'Contribuição - CHUVA'!$CI93)*100</f>
        <v>13.283129973769348</v>
      </c>
      <c r="CI93" s="77">
        <f>SUM('CHUVA - Vetor de Impacto'!AU94:BB94)</f>
        <v>5.5870744790226423</v>
      </c>
      <c r="CJ93" s="77">
        <f t="shared" si="10"/>
        <v>100</v>
      </c>
    </row>
    <row r="94" spans="1:88" x14ac:dyDescent="0.25">
      <c r="A94" s="34" t="s">
        <v>1053</v>
      </c>
      <c r="B94" s="34" t="s">
        <v>1054</v>
      </c>
      <c r="C94" s="78">
        <v>1.5885101681996858</v>
      </c>
      <c r="D94" s="78">
        <v>5.437012693115463</v>
      </c>
      <c r="E94" s="78">
        <v>4.0276277018625715</v>
      </c>
      <c r="F94" s="78">
        <v>4.2270182226531778</v>
      </c>
      <c r="G94" s="78">
        <v>1.7369713499506119</v>
      </c>
      <c r="H94" s="78">
        <v>3.854216913750574</v>
      </c>
      <c r="I94" s="78">
        <v>4.0996589144522968</v>
      </c>
      <c r="J94" s="78">
        <v>0.9346559600353167</v>
      </c>
      <c r="K94" s="78">
        <v>3.2401160034491783</v>
      </c>
      <c r="L94" s="78">
        <v>6.5072585057303858</v>
      </c>
      <c r="M94" s="78">
        <v>0.85329663743550588</v>
      </c>
      <c r="N94" s="78">
        <v>5.1652185335767022</v>
      </c>
      <c r="O94" s="78">
        <v>5.835360865500407</v>
      </c>
      <c r="P94" s="78">
        <v>0.51074418133492383</v>
      </c>
      <c r="Q94" s="78">
        <v>0</v>
      </c>
      <c r="R94" s="78">
        <v>7.0785951381885939</v>
      </c>
      <c r="S94" s="78">
        <v>2.3595317127295319</v>
      </c>
      <c r="T94" s="78">
        <v>7.0785951381885939</v>
      </c>
      <c r="U94" s="78">
        <v>7.0785951381885939</v>
      </c>
      <c r="V94" s="78">
        <v>4.1291804972766792</v>
      </c>
      <c r="W94" s="78">
        <v>4.5823250647483222</v>
      </c>
      <c r="X94" s="78">
        <v>2.8519133304685385</v>
      </c>
      <c r="Y94" s="78">
        <v>3.8146454384258108</v>
      </c>
      <c r="Z94" s="78">
        <v>3.2114046819332569</v>
      </c>
      <c r="AA94" s="78">
        <v>3.8328267488333951</v>
      </c>
      <c r="AB94" s="78">
        <v>3.1627765511055421</v>
      </c>
      <c r="AC94" s="78">
        <v>2.8019439088663183</v>
      </c>
      <c r="AD94" s="74">
        <f t="shared" si="6"/>
        <v>99.999999999999957</v>
      </c>
      <c r="AF94" s="42">
        <f>('CHUVA - Vetor de Impacto'!AH95/'Contribuição - CHUVA'!$BA94)*100</f>
        <v>6.4195771244172892</v>
      </c>
      <c r="AG94" s="42">
        <f>('CHUVA - Vetor de Impacto'!AI95/'Contribuição - CHUVA'!$BA94)*100</f>
        <v>3.0097733825421509</v>
      </c>
      <c r="AH94" s="42">
        <f>('CHUVA - Vetor de Impacto'!AJ95/'Contribuição - CHUVA'!$BA94)*100</f>
        <v>7.5428132909372616</v>
      </c>
      <c r="AI94" s="42">
        <f>('CHUVA - Vetor de Impacto'!AK95/'Contribuição - CHUVA'!$BA94)*100</f>
        <v>6.7258343570816423</v>
      </c>
      <c r="AJ94" s="42">
        <f>('CHUVA - Vetor de Impacto'!AL95/'Contribuição - CHUVA'!$BA94)*100</f>
        <v>3.2162303338468083</v>
      </c>
      <c r="AK94" s="42">
        <f>('CHUVA - Vetor de Impacto'!AM95/'Contribuição - CHUVA'!$BA94)*100</f>
        <v>3.4728499579822643</v>
      </c>
      <c r="AL94" s="42">
        <f>('CHUVA - Vetor de Impacto'!AN95/'Contribuição - CHUVA'!$BA94)*100</f>
        <v>2.7132207058205275</v>
      </c>
      <c r="AM94" s="42">
        <f>('CHUVA - Vetor de Impacto'!AO95/'Contribuição - CHUVA'!$BA94)*100</f>
        <v>2.7205181720822513</v>
      </c>
      <c r="AN94" s="42">
        <f>('CHUVA - Vetor de Impacto'!AP95/'Contribuição - CHUVA'!$BA94)*100</f>
        <v>7.4687828224465225</v>
      </c>
      <c r="AO94" s="42">
        <f>('CHUVA - Vetor de Impacto'!AQ95/'Contribuição - CHUVA'!$BA94)*100</f>
        <v>4.1154756573630147</v>
      </c>
      <c r="AP94" s="42">
        <f>('CHUVA - Vetor de Impacto'!AR95/'Contribuição - CHUVA'!$BA94)*100</f>
        <v>0</v>
      </c>
      <c r="AQ94" s="42">
        <f>('CHUVA - Vetor de Impacto'!AS95/'Contribuição - CHUVA'!$BA94)*100</f>
        <v>4.3865320541795327</v>
      </c>
      <c r="AR94" s="42">
        <f>('CHUVA - Vetor de Impacto'!AT95/'Contribuição - CHUVA'!$BA94)*100</f>
        <v>3.280198288415006</v>
      </c>
      <c r="AS94" s="42">
        <f>('CHUVA - Vetor de Impacto'!AU95/'Contribuição - CHUVA'!$BA94)*100</f>
        <v>1.739938837973914</v>
      </c>
      <c r="AT94" s="42">
        <f>('CHUVA - Vetor de Impacto'!AV95/'Contribuição - CHUVA'!$BA94)*100</f>
        <v>8.6703693779936568</v>
      </c>
      <c r="AU94" s="42">
        <f>('CHUVA - Vetor de Impacto'!AW95/'Contribuição - CHUVA'!$BA94)*100</f>
        <v>0</v>
      </c>
      <c r="AV94" s="42">
        <f>('CHUVA - Vetor de Impacto'!AX95/'Contribuição - CHUVA'!$BA94)*100</f>
        <v>5.7802462519957718</v>
      </c>
      <c r="AW94" s="42">
        <f>('CHUVA - Vetor de Impacto'!AY95/'Contribuição - CHUVA'!$BA94)*100</f>
        <v>8.6703693779936568</v>
      </c>
      <c r="AX94" s="42">
        <f>('CHUVA - Vetor de Impacto'!AZ95/'Contribuição - CHUVA'!$BA94)*100</f>
        <v>8.6703693779936568</v>
      </c>
      <c r="AY94" s="42">
        <f>('CHUVA - Vetor de Impacto'!BA95/'Contribuição - CHUVA'!$BA94)*100</f>
        <v>4.3351846889968275</v>
      </c>
      <c r="AZ94" s="42">
        <f>('CHUVA - Vetor de Impacto'!BB95/'Contribuição - CHUVA'!$BA94)*100</f>
        <v>7.0617159399382334</v>
      </c>
      <c r="BA94" s="77">
        <f>SUM('CHUVA - Vetor de Impacto'!AH95:BB95)</f>
        <v>11.533533998425822</v>
      </c>
      <c r="BB94" s="77">
        <f t="shared" si="7"/>
        <v>99.999999999999986</v>
      </c>
      <c r="BC94" s="42">
        <f>('CHUVA - Vetor de Impacto'!BC95/'Contribuição - CHUVA'!$BI94)*100</f>
        <v>14.145869015430918</v>
      </c>
      <c r="BD94" s="42">
        <f>('CHUVA - Vetor de Impacto'!BD95/'Contribuição - CHUVA'!$BI94)*100</f>
        <v>24.747079858295521</v>
      </c>
      <c r="BE94" s="42">
        <f>('CHUVA - Vetor de Impacto'!BE95/'Contribuição - CHUVA'!$BI94)*100</f>
        <v>17.93699071240156</v>
      </c>
      <c r="BF94" s="42">
        <f>('CHUVA - Vetor de Impacto'!BF95/'Contribuição - CHUVA'!$BI94)*100</f>
        <v>20.228912804732023</v>
      </c>
      <c r="BG94" s="42">
        <f>('CHUVA - Vetor de Impacto'!BG95/'Contribuição - CHUVA'!$BI94)*100</f>
        <v>10.790544686317679</v>
      </c>
      <c r="BH94" s="42">
        <f>('CHUVA - Vetor de Impacto'!BH95/'Contribuição - CHUVA'!$BI94)*100</f>
        <v>12.150602922822305</v>
      </c>
      <c r="BI94" s="77">
        <f>SUM('CHUVA - Vetor de Impacto'!BC95:BH95)</f>
        <v>3.9435628808728063</v>
      </c>
      <c r="BJ94" s="77">
        <f t="shared" si="8"/>
        <v>100</v>
      </c>
      <c r="BL94" s="42">
        <f>('CHUVA - Vetor de Impacto'!AH95/'Contribuição - CHUVA'!$BY94)*100</f>
        <v>11.656739761301019</v>
      </c>
      <c r="BM94" s="42">
        <f>('CHUVA - Vetor de Impacto'!AI95/'Contribuição - CHUVA'!$BY94)*100</f>
        <v>5.4651800859810011</v>
      </c>
      <c r="BN94" s="42">
        <f>('CHUVA - Vetor de Impacto'!AJ95/'Contribuição - CHUVA'!$BY94)*100</f>
        <v>13.696324523637399</v>
      </c>
      <c r="BO94" s="42">
        <f>('CHUVA - Vetor de Impacto'!AK95/'Contribuição - CHUVA'!$BY94)*100</f>
        <v>12.212845061073178</v>
      </c>
      <c r="BP94" s="42">
        <f>('CHUVA - Vetor de Impacto'!AL95/'Contribuição - CHUVA'!$BY94)*100</f>
        <v>5.8400669214574794</v>
      </c>
      <c r="BQ94" s="42">
        <f>('CHUVA - Vetor de Impacto'!AM95/'Contribuição - CHUVA'!$BY94)*100</f>
        <v>6.3060396978903865</v>
      </c>
      <c r="BR94" s="42">
        <f>('CHUVA - Vetor de Impacto'!AN95/'Contribuição - CHUVA'!$BY94)*100</f>
        <v>4.9266964271566716</v>
      </c>
      <c r="BS94" s="42">
        <f>('CHUVA - Vetor de Impacto'!AO95/'Contribuição - CHUVA'!$BY94)*100</f>
        <v>4.9399472478074955</v>
      </c>
      <c r="BT94" s="42">
        <f>('CHUVA - Vetor de Impacto'!AP95/'Contribuição - CHUVA'!$BY94)*100</f>
        <v>13.561899173045152</v>
      </c>
      <c r="BU94" s="42">
        <f>('CHUVA - Vetor de Impacto'!AQ95/'Contribuição - CHUVA'!$BY94)*100</f>
        <v>7.4729266121566305</v>
      </c>
      <c r="BV94" s="42">
        <f>('CHUVA - Vetor de Impacto'!AR95/'Contribuição - CHUVA'!$BY94)*100</f>
        <v>0</v>
      </c>
      <c r="BW94" s="42">
        <f>('CHUVA - Vetor de Impacto'!AS95/'Contribuição - CHUVA'!$BY94)*100</f>
        <v>7.9651138414849028</v>
      </c>
      <c r="BX94" s="42">
        <f>('CHUVA - Vetor de Impacto'!AT95/'Contribuição - CHUVA'!$BY94)*100</f>
        <v>5.9562206470086609</v>
      </c>
      <c r="BY94" s="77">
        <f>SUM('CHUVA - Vetor de Impacto'!AH95:AT95)</f>
        <v>6.3517254855245877</v>
      </c>
      <c r="BZ94" s="77">
        <f t="shared" si="9"/>
        <v>99.999999999999972</v>
      </c>
      <c r="CA94" s="42">
        <f>('SECA - Vetor de Impacto'!AU95/'Contribuição - CHUVA'!$CI94)*100</f>
        <v>3.8727104046764578</v>
      </c>
      <c r="CB94" s="42">
        <f>('SECA - Vetor de Impacto'!AV95/'Contribuição - CHUVA'!$CI94)*100</f>
        <v>19.298281623303588</v>
      </c>
      <c r="CC94" s="42">
        <f>('SECA - Vetor de Impacto'!AW95/'Contribuição - CHUVA'!$CI94)*100</f>
        <v>0</v>
      </c>
      <c r="CD94" s="42">
        <f>('SECA - Vetor de Impacto'!AX95/'Contribuição - CHUVA'!$CI94)*100</f>
        <v>12.865521082202394</v>
      </c>
      <c r="CE94" s="42">
        <f>('SECA - Vetor de Impacto'!AY95/'Contribuição - CHUVA'!$CI94)*100</f>
        <v>19.298281623303588</v>
      </c>
      <c r="CF94" s="42">
        <f>('SECA - Vetor de Impacto'!AZ95/'Contribuição - CHUVA'!$CI94)*100</f>
        <v>19.298281623303588</v>
      </c>
      <c r="CG94" s="42">
        <f>('SECA - Vetor de Impacto'!BA95/'Contribuição - CHUVA'!$CI94)*100</f>
        <v>9.6491408116517903</v>
      </c>
      <c r="CH94" s="42">
        <f>('SECA - Vetor de Impacto'!BB95/'Contribuição - CHUVA'!$CI94)*100</f>
        <v>15.717782831558589</v>
      </c>
      <c r="CI94" s="77">
        <f>SUM('CHUVA - Vetor de Impacto'!AU95:BB95)</f>
        <v>5.1818085129012355</v>
      </c>
      <c r="CJ94" s="77">
        <f t="shared" si="10"/>
        <v>100</v>
      </c>
    </row>
    <row r="95" spans="1:88" x14ac:dyDescent="0.25">
      <c r="A95" s="34" t="s">
        <v>1055</v>
      </c>
      <c r="B95" s="34" t="s">
        <v>1056</v>
      </c>
      <c r="C95" s="78">
        <v>3.4921051014103601</v>
      </c>
      <c r="D95" s="78">
        <v>3.2624841171911148</v>
      </c>
      <c r="E95" s="78">
        <v>4.1088561327060837</v>
      </c>
      <c r="F95" s="78">
        <v>4.2332831184063169</v>
      </c>
      <c r="G95" s="78">
        <v>0.60627648795819811</v>
      </c>
      <c r="H95" s="78">
        <v>5.0035489407358407</v>
      </c>
      <c r="I95" s="78">
        <v>3.5795147745747786</v>
      </c>
      <c r="J95" s="78">
        <v>2.7585887303337917</v>
      </c>
      <c r="K95" s="78">
        <v>2.1152852306581895</v>
      </c>
      <c r="L95" s="78">
        <v>5.4007510916336452</v>
      </c>
      <c r="M95" s="78">
        <v>4.2368204572831312</v>
      </c>
      <c r="N95" s="78">
        <v>5.2967242893384583</v>
      </c>
      <c r="O95" s="78">
        <v>5.5020312664505573</v>
      </c>
      <c r="P95" s="78">
        <v>0.18233836346172558</v>
      </c>
      <c r="Q95" s="78">
        <v>0</v>
      </c>
      <c r="R95" s="78">
        <v>6.4693651356218655</v>
      </c>
      <c r="S95" s="78">
        <v>4.3129100904145776</v>
      </c>
      <c r="T95" s="78">
        <v>6.4693651356218655</v>
      </c>
      <c r="U95" s="78">
        <v>6.4693651356218655</v>
      </c>
      <c r="V95" s="78">
        <v>3.2346825678109319</v>
      </c>
      <c r="W95" s="78">
        <v>3.9845011684355698</v>
      </c>
      <c r="X95" s="78">
        <v>1.4658547724652808</v>
      </c>
      <c r="Y95" s="78">
        <v>4.0719099730635806</v>
      </c>
      <c r="Z95" s="78">
        <v>3.5301709511275337</v>
      </c>
      <c r="AA95" s="78">
        <v>3.8127248654105501</v>
      </c>
      <c r="AB95" s="78">
        <v>3.1658595344532534</v>
      </c>
      <c r="AC95" s="78">
        <v>3.2346825678109341</v>
      </c>
      <c r="AD95" s="74">
        <f t="shared" si="6"/>
        <v>99.999999999999986</v>
      </c>
      <c r="AF95" s="42">
        <f>('CHUVA - Vetor de Impacto'!AH96/'Contribuição - CHUVA'!$BA95)*100</f>
        <v>6.0868188777348342</v>
      </c>
      <c r="AG95" s="42">
        <f>('CHUVA - Vetor de Impacto'!AI96/'Contribuição - CHUVA'!$BA95)*100</f>
        <v>2.5975486295799488</v>
      </c>
      <c r="AH95" s="42">
        <f>('CHUVA - Vetor de Impacto'!AJ96/'Contribuição - CHUVA'!$BA95)*100</f>
        <v>5.151097467940942</v>
      </c>
      <c r="AI95" s="42">
        <f>('CHUVA - Vetor de Impacto'!AK96/'Contribuição - CHUVA'!$BA95)*100</f>
        <v>5.5237754252260762</v>
      </c>
      <c r="AJ95" s="42">
        <f>('CHUVA - Vetor de Impacto'!AL96/'Contribuição - CHUVA'!$BA95)*100</f>
        <v>0.87089230674175844</v>
      </c>
      <c r="AK95" s="42">
        <f>('CHUVA - Vetor de Impacto'!AM96/'Contribuição - CHUVA'!$BA95)*100</f>
        <v>5.5921666907036673</v>
      </c>
      <c r="AL95" s="42">
        <f>('CHUVA - Vetor de Impacto'!AN96/'Contribuição - CHUVA'!$BA95)*100</f>
        <v>6.0768995702243753</v>
      </c>
      <c r="AM95" s="42">
        <f>('CHUVA - Vetor de Impacto'!AO96/'Contribuição - CHUVA'!$BA95)*100</f>
        <v>4.8247100713280098</v>
      </c>
      <c r="AN95" s="42">
        <f>('CHUVA - Vetor de Impacto'!AP96/'Contribuição - CHUVA'!$BA95)*100</f>
        <v>5.8672027744754827</v>
      </c>
      <c r="AO95" s="42">
        <f>('CHUVA - Vetor de Impacto'!AQ96/'Contribuição - CHUVA'!$BA95)*100</f>
        <v>4.8266000726215221</v>
      </c>
      <c r="AP95" s="42">
        <f>('CHUVA - Vetor de Impacto'!AR96/'Contribuição - CHUVA'!$BA95)*100</f>
        <v>4.0222342630789107</v>
      </c>
      <c r="AQ95" s="42">
        <f>('CHUVA - Vetor de Impacto'!AS96/'Contribuição - CHUVA'!$BA95)*100</f>
        <v>7.9544168753324902</v>
      </c>
      <c r="AR95" s="42">
        <f>('CHUVA - Vetor de Impacto'!AT96/'Contribuição - CHUVA'!$BA95)*100</f>
        <v>3.9738272486601112</v>
      </c>
      <c r="AS95" s="42">
        <f>('CHUVA - Vetor de Impacto'!AU96/'Contribuição - CHUVA'!$BA95)*100</f>
        <v>0.78147239677104374</v>
      </c>
      <c r="AT95" s="42">
        <f>('CHUVA - Vetor de Impacto'!AV96/'Contribuição - CHUVA'!$BA95)*100</f>
        <v>0</v>
      </c>
      <c r="AU95" s="42">
        <f>('CHUVA - Vetor de Impacto'!AW96/'Contribuição - CHUVA'!$BA95)*100</f>
        <v>8.4532440967795068</v>
      </c>
      <c r="AV95" s="42">
        <f>('CHUVA - Vetor de Impacto'!AX96/'Contribuição - CHUVA'!$BA95)*100</f>
        <v>8.4532440967795068</v>
      </c>
      <c r="AW95" s="42">
        <f>('CHUVA - Vetor de Impacto'!AY96/'Contribuição - CHUVA'!$BA95)*100</f>
        <v>8.4532440967795068</v>
      </c>
      <c r="AX95" s="42">
        <f>('CHUVA - Vetor de Impacto'!AZ96/'Contribuição - CHUVA'!$BA95)*100</f>
        <v>0</v>
      </c>
      <c r="AY95" s="42">
        <f>('CHUVA - Vetor de Impacto'!BA96/'Contribuição - CHUVA'!$BA95)*100</f>
        <v>3.5221850403247936</v>
      </c>
      <c r="AZ95" s="42">
        <f>('CHUVA - Vetor de Impacto'!BB96/'Contribuição - CHUVA'!$BA95)*100</f>
        <v>6.9684199989175184</v>
      </c>
      <c r="BA95" s="77">
        <f>SUM('CHUVA - Vetor de Impacto'!AH96:BB96)</f>
        <v>11.829777876412882</v>
      </c>
      <c r="BB95" s="77">
        <f t="shared" si="7"/>
        <v>100.00000000000003</v>
      </c>
      <c r="BC95" s="42">
        <f>('CHUVA - Vetor de Impacto'!BC96/'Contribuição - CHUVA'!$BI95)*100</f>
        <v>8.3904301951897633</v>
      </c>
      <c r="BD95" s="42">
        <f>('CHUVA - Vetor de Impacto'!BD96/'Contribuição - CHUVA'!$BI95)*100</f>
        <v>22.469102463530838</v>
      </c>
      <c r="BE95" s="42">
        <f>('CHUVA - Vetor de Impacto'!BE96/'Contribuição - CHUVA'!$BI95)*100</f>
        <v>22.284281754667287</v>
      </c>
      <c r="BF95" s="42">
        <f>('CHUVA - Vetor de Impacto'!BF96/'Contribuição - CHUVA'!$BI95)*100</f>
        <v>19.76397902890124</v>
      </c>
      <c r="BG95" s="42">
        <f>('CHUVA - Vetor de Impacto'!BG96/'Contribuição - CHUVA'!$BI95)*100</f>
        <v>8.7444586007597085</v>
      </c>
      <c r="BH95" s="42">
        <f>('CHUVA - Vetor de Impacto'!BH96/'Contribuição - CHUVA'!$BI95)*100</f>
        <v>18.347747956951167</v>
      </c>
      <c r="BI95" s="77">
        <f>SUM('CHUVA - Vetor de Impacto'!BC96:BH96)</f>
        <v>3.4064126096915048</v>
      </c>
      <c r="BJ95" s="77">
        <f t="shared" si="8"/>
        <v>100</v>
      </c>
      <c r="BL95" s="42">
        <f>('CHUVA - Vetor de Impacto'!AH96/'Contribuição - CHUVA'!$BY95)*100</f>
        <v>9.6054800546608909</v>
      </c>
      <c r="BM95" s="42">
        <f>('CHUVA - Vetor de Impacto'!AI96/'Contribuição - CHUVA'!$BY95)*100</f>
        <v>4.0991365200153878</v>
      </c>
      <c r="BN95" s="42">
        <f>('CHUVA - Vetor de Impacto'!AJ96/'Contribuição - CHUVA'!$BY95)*100</f>
        <v>8.1288379006825497</v>
      </c>
      <c r="BO95" s="42">
        <f>('CHUVA - Vetor de Impacto'!AK96/'Contribuição - CHUVA'!$BY95)*100</f>
        <v>8.7169530980327767</v>
      </c>
      <c r="BP95" s="42">
        <f>('CHUVA - Vetor de Impacto'!AL96/'Contribuição - CHUVA'!$BY95)*100</f>
        <v>1.3743367184401378</v>
      </c>
      <c r="BQ95" s="42">
        <f>('CHUVA - Vetor de Impacto'!AM96/'Contribuição - CHUVA'!$BY95)*100</f>
        <v>8.8248799067080004</v>
      </c>
      <c r="BR95" s="42">
        <f>('CHUVA - Vetor de Impacto'!AN96/'Contribuição - CHUVA'!$BY95)*100</f>
        <v>9.5898266054024806</v>
      </c>
      <c r="BS95" s="42">
        <f>('CHUVA - Vetor de Impacto'!AO96/'Contribuição - CHUVA'!$BY95)*100</f>
        <v>7.6137728574748031</v>
      </c>
      <c r="BT95" s="42">
        <f>('CHUVA - Vetor de Impacto'!AP96/'Contribuição - CHUVA'!$BY95)*100</f>
        <v>9.2589085298769813</v>
      </c>
      <c r="BU95" s="42">
        <f>('CHUVA - Vetor de Impacto'!AQ96/'Contribuição - CHUVA'!$BY95)*100</f>
        <v>7.6167554285177044</v>
      </c>
      <c r="BV95" s="42">
        <f>('CHUVA - Vetor de Impacto'!AR96/'Contribuição - CHUVA'!$BY95)*100</f>
        <v>6.3474027673969573</v>
      </c>
      <c r="BW95" s="42">
        <f>('CHUVA - Vetor de Impacto'!AS96/'Contribuição - CHUVA'!$BY95)*100</f>
        <v>12.552696930403521</v>
      </c>
      <c r="BX95" s="42">
        <f>('CHUVA - Vetor de Impacto'!AT96/'Contribuição - CHUVA'!$BY95)*100</f>
        <v>6.2710126823878065</v>
      </c>
      <c r="BY95" s="77">
        <f>SUM('CHUVA - Vetor de Impacto'!AH96:AT96)</f>
        <v>7.4963161536752461</v>
      </c>
      <c r="BZ95" s="77">
        <f t="shared" si="9"/>
        <v>100</v>
      </c>
      <c r="CA95" s="42">
        <f>('SECA - Vetor de Impacto'!AU96/'Contribuição - CHUVA'!$CI95)*100</f>
        <v>2.1333163788762386</v>
      </c>
      <c r="CB95" s="42">
        <f>('SECA - Vetor de Impacto'!AV96/'Contribuição - CHUVA'!$CI95)*100</f>
        <v>0</v>
      </c>
      <c r="CC95" s="42">
        <f>('SECA - Vetor de Impacto'!AW96/'Contribuição - CHUVA'!$CI95)*100</f>
        <v>23.076239366624808</v>
      </c>
      <c r="CD95" s="42">
        <f>('SECA - Vetor de Impacto'!AX96/'Contribuição - CHUVA'!$CI95)*100</f>
        <v>23.076239366624808</v>
      </c>
      <c r="CE95" s="42">
        <f>('SECA - Vetor de Impacto'!AY96/'Contribuição - CHUVA'!$CI95)*100</f>
        <v>23.076239366624808</v>
      </c>
      <c r="CF95" s="42">
        <f>('SECA - Vetor de Impacto'!AZ96/'Contribuição - CHUVA'!$CI95)*100</f>
        <v>0</v>
      </c>
      <c r="CG95" s="42">
        <f>('SECA - Vetor de Impacto'!BA96/'Contribuição - CHUVA'!$CI95)*100</f>
        <v>9.615099736093665</v>
      </c>
      <c r="CH95" s="42">
        <f>('SECA - Vetor de Impacto'!BB96/'Contribuição - CHUVA'!$CI95)*100</f>
        <v>19.02286578515567</v>
      </c>
      <c r="CI95" s="77">
        <f>SUM('CHUVA - Vetor de Impacto'!AU96:BB96)</f>
        <v>4.3334617227376366</v>
      </c>
      <c r="CJ95" s="77">
        <f t="shared" si="10"/>
        <v>100</v>
      </c>
    </row>
    <row r="96" spans="1:88" x14ac:dyDescent="0.25">
      <c r="A96" s="34" t="s">
        <v>1057</v>
      </c>
      <c r="B96" s="34" t="s">
        <v>1058</v>
      </c>
      <c r="C96" s="78">
        <v>5.4546898988555146</v>
      </c>
      <c r="D96" s="78">
        <v>0.71098722744378051</v>
      </c>
      <c r="E96" s="78">
        <v>5.5903548636052172</v>
      </c>
      <c r="F96" s="78">
        <v>4.9007266412083021</v>
      </c>
      <c r="G96" s="78">
        <v>1.510876070634553</v>
      </c>
      <c r="H96" s="78">
        <v>3.7763627311211856</v>
      </c>
      <c r="I96" s="78">
        <v>3.7434311067186403</v>
      </c>
      <c r="J96" s="78">
        <v>2.4854790630647954</v>
      </c>
      <c r="K96" s="78">
        <v>4.5315535607546034</v>
      </c>
      <c r="L96" s="78">
        <v>4.0622097922120739</v>
      </c>
      <c r="M96" s="78">
        <v>4.2812879292419641</v>
      </c>
      <c r="N96" s="78">
        <v>3.907352310234637</v>
      </c>
      <c r="O96" s="78">
        <v>3.9194384385379233</v>
      </c>
      <c r="P96" s="78">
        <v>1.0439832231531092</v>
      </c>
      <c r="Q96" s="78">
        <v>0</v>
      </c>
      <c r="R96" s="78">
        <v>6.6143794209772171</v>
      </c>
      <c r="S96" s="78">
        <v>2.2047931403257395</v>
      </c>
      <c r="T96" s="78">
        <v>0</v>
      </c>
      <c r="U96" s="78">
        <v>6.6143794209772171</v>
      </c>
      <c r="V96" s="78">
        <v>1.6535948552443054</v>
      </c>
      <c r="W96" s="78">
        <v>5.1583839509507881</v>
      </c>
      <c r="X96" s="78">
        <v>1.3438305297439934</v>
      </c>
      <c r="Y96" s="78">
        <v>5.4241311961227057</v>
      </c>
      <c r="Z96" s="78">
        <v>6.4186750662417555</v>
      </c>
      <c r="AA96" s="78">
        <v>5.7478336397191407</v>
      </c>
      <c r="AB96" s="78">
        <v>3.9404813571779167</v>
      </c>
      <c r="AC96" s="78">
        <v>4.9607845657329124</v>
      </c>
      <c r="AD96" s="74">
        <f t="shared" si="6"/>
        <v>100</v>
      </c>
      <c r="AF96" s="42">
        <f>('CHUVA - Vetor de Impacto'!AH97/'Contribuição - CHUVA'!$BA96)*100</f>
        <v>5.9009923762731527</v>
      </c>
      <c r="AG96" s="42">
        <f>('CHUVA - Vetor de Impacto'!AI97/'Contribuição - CHUVA'!$BA96)*100</f>
        <v>4.9232576587219476</v>
      </c>
      <c r="AH96" s="42">
        <f>('CHUVA - Vetor de Impacto'!AJ97/'Contribuição - CHUVA'!$BA96)*100</f>
        <v>5.145609303502745</v>
      </c>
      <c r="AI96" s="42">
        <f>('CHUVA - Vetor de Impacto'!AK97/'Contribuição - CHUVA'!$BA96)*100</f>
        <v>4.7253132680063015</v>
      </c>
      <c r="AJ96" s="42">
        <f>('CHUVA - Vetor de Impacto'!AL97/'Contribuição - CHUVA'!$BA96)*100</f>
        <v>0.8197571818928403</v>
      </c>
      <c r="AK96" s="42">
        <f>('CHUVA - Vetor de Impacto'!AM97/'Contribuição - CHUVA'!$BA96)*100</f>
        <v>7.1652049939178317</v>
      </c>
      <c r="AL96" s="42">
        <f>('CHUVA - Vetor de Impacto'!AN97/'Contribuição - CHUVA'!$BA96)*100</f>
        <v>5.8978063019098137</v>
      </c>
      <c r="AM96" s="42">
        <f>('CHUVA - Vetor de Impacto'!AO97/'Contribuição - CHUVA'!$BA96)*100</f>
        <v>1.6889687569081973</v>
      </c>
      <c r="AN96" s="42">
        <f>('CHUVA - Vetor de Impacto'!AP97/'Contribuição - CHUVA'!$BA96)*100</f>
        <v>4.6403505928498046</v>
      </c>
      <c r="AO96" s="42">
        <f>('CHUVA - Vetor de Impacto'!AQ97/'Contribuição - CHUVA'!$BA96)*100</f>
        <v>7.1733089529186902</v>
      </c>
      <c r="AP96" s="42">
        <f>('CHUVA - Vetor de Impacto'!AR97/'Contribuição - CHUVA'!$BA96)*100</f>
        <v>6.77855218238268</v>
      </c>
      <c r="AQ96" s="42">
        <f>('CHUVA - Vetor de Impacto'!AS97/'Contribuição - CHUVA'!$BA96)*100</f>
        <v>6.4029594922644764</v>
      </c>
      <c r="AR96" s="42">
        <f>('CHUVA - Vetor de Impacto'!AT97/'Contribuição - CHUVA'!$BA96)*100</f>
        <v>5.1522375283370874</v>
      </c>
      <c r="AS96" s="42">
        <f>('CHUVA - Vetor de Impacto'!AU97/'Contribuição - CHUVA'!$BA96)*100</f>
        <v>0.92492865874821606</v>
      </c>
      <c r="AT96" s="42">
        <f>('CHUVA - Vetor de Impacto'!AV97/'Contribuição - CHUVA'!$BA96)*100</f>
        <v>0</v>
      </c>
      <c r="AU96" s="42">
        <f>('CHUVA - Vetor de Impacto'!AW97/'Contribuição - CHUVA'!$BA96)*100</f>
        <v>8.2041172030965956</v>
      </c>
      <c r="AV96" s="42">
        <f>('CHUVA - Vetor de Impacto'!AX97/'Contribuição - CHUVA'!$BA96)*100</f>
        <v>5.4694114687310638</v>
      </c>
      <c r="AW96" s="42">
        <f>('CHUVA - Vetor de Impacto'!AY97/'Contribuição - CHUVA'!$BA96)*100</f>
        <v>8.2041172030965956</v>
      </c>
      <c r="AX96" s="42">
        <f>('CHUVA - Vetor de Impacto'!AZ97/'Contribuição - CHUVA'!$BA96)*100</f>
        <v>0</v>
      </c>
      <c r="AY96" s="42">
        <f>('CHUVA - Vetor de Impacto'!BA97/'Contribuição - CHUVA'!$BA96)*100</f>
        <v>7.1786025527095205</v>
      </c>
      <c r="AZ96" s="42">
        <f>('CHUVA - Vetor de Impacto'!BB97/'Contribuição - CHUVA'!$BA96)*100</f>
        <v>3.6045043237324625</v>
      </c>
      <c r="BA96" s="77">
        <f>SUM('CHUVA - Vetor de Impacto'!AH97:BB97)</f>
        <v>12.189001878502612</v>
      </c>
      <c r="BB96" s="77">
        <f t="shared" si="7"/>
        <v>100.00000000000003</v>
      </c>
      <c r="BC96" s="42">
        <f>('CHUVA - Vetor de Impacto'!BC97/'Contribuição - CHUVA'!$BI96)*100</f>
        <v>9.5045688089999878</v>
      </c>
      <c r="BD96" s="42">
        <f>('CHUVA - Vetor de Impacto'!BD97/'Contribuição - CHUVA'!$BI96)*100</f>
        <v>28.109736687382746</v>
      </c>
      <c r="BE96" s="42">
        <f>('CHUVA - Vetor de Impacto'!BE97/'Contribuição - CHUVA'!$BI96)*100</f>
        <v>29.605808462194243</v>
      </c>
      <c r="BF96" s="42">
        <f>('CHUVA - Vetor de Impacto'!BF97/'Contribuição - CHUVA'!$BI96)*100</f>
        <v>16.949167718907759</v>
      </c>
      <c r="BG96" s="42">
        <f>('CHUVA - Vetor de Impacto'!BG97/'Contribuição - CHUVA'!$BI96)*100</f>
        <v>10.319283054676621</v>
      </c>
      <c r="BH96" s="42">
        <f>('CHUVA - Vetor de Impacto'!BH97/'Contribuição - CHUVA'!$BI96)*100</f>
        <v>5.5114352678386522</v>
      </c>
      <c r="BI96" s="77">
        <f>SUM('CHUVA - Vetor de Impacto'!BC97:BH97)</f>
        <v>2.2680117596485827</v>
      </c>
      <c r="BJ96" s="77">
        <f t="shared" si="8"/>
        <v>100</v>
      </c>
      <c r="BL96" s="42">
        <f>('CHUVA - Vetor de Impacto'!AH97/'Contribuição - CHUVA'!$BY96)*100</f>
        <v>8.8851207112615533</v>
      </c>
      <c r="BM96" s="42">
        <f>('CHUVA - Vetor de Impacto'!AI97/'Contribuição - CHUVA'!$BY96)*100</f>
        <v>7.4129461285653022</v>
      </c>
      <c r="BN96" s="42">
        <f>('CHUVA - Vetor de Impacto'!AJ97/'Contribuição - CHUVA'!$BY96)*100</f>
        <v>7.74774086786518</v>
      </c>
      <c r="BO96" s="42">
        <f>('CHUVA - Vetor de Impacto'!AK97/'Contribuição - CHUVA'!$BY96)*100</f>
        <v>7.114901377194788</v>
      </c>
      <c r="BP96" s="42">
        <f>('CHUVA - Vetor de Impacto'!AL97/'Contribuição - CHUVA'!$BY96)*100</f>
        <v>1.2343079012146692</v>
      </c>
      <c r="BQ96" s="42">
        <f>('CHUVA - Vetor de Impacto'!AM97/'Contribuição - CHUVA'!$BY96)*100</f>
        <v>10.78864489774204</v>
      </c>
      <c r="BR96" s="42">
        <f>('CHUVA - Vetor de Impacto'!AN97/'Contribuição - CHUVA'!$BY96)*100</f>
        <v>8.8803234409876328</v>
      </c>
      <c r="BS96" s="42">
        <f>('CHUVA - Vetor de Impacto'!AO97/'Contribuição - CHUVA'!$BY96)*100</f>
        <v>2.5430792527402599</v>
      </c>
      <c r="BT96" s="42">
        <f>('CHUVA - Vetor de Impacto'!AP97/'Contribuição - CHUVA'!$BY96)*100</f>
        <v>6.9869731277443208</v>
      </c>
      <c r="BU96" s="42">
        <f>('CHUVA - Vetor de Impacto'!AQ97/'Contribuição - CHUVA'!$BY96)*100</f>
        <v>10.800847023989697</v>
      </c>
      <c r="BV96" s="42">
        <f>('CHUVA - Vetor de Impacto'!AR97/'Contribuição - CHUVA'!$BY96)*100</f>
        <v>10.206461989380413</v>
      </c>
      <c r="BW96" s="42">
        <f>('CHUVA - Vetor de Impacto'!AS97/'Contribuição - CHUVA'!$BY96)*100</f>
        <v>9.6409322992581323</v>
      </c>
      <c r="BX96" s="42">
        <f>('CHUVA - Vetor de Impacto'!AT97/'Contribuição - CHUVA'!$BY96)*100</f>
        <v>7.757720982056024</v>
      </c>
      <c r="BY96" s="77">
        <f>SUM('CHUVA - Vetor de Impacto'!AH97:AT97)</f>
        <v>8.0952425405158603</v>
      </c>
      <c r="BZ96" s="77">
        <f t="shared" si="9"/>
        <v>100.00000000000001</v>
      </c>
      <c r="CA96" s="42">
        <f>('SECA - Vetor de Impacto'!AU97/'Contribuição - CHUVA'!$CI96)*100</f>
        <v>2.7539374516595942</v>
      </c>
      <c r="CB96" s="42">
        <f>('SECA - Vetor de Impacto'!AV97/'Contribuição - CHUVA'!$CI96)*100</f>
        <v>0</v>
      </c>
      <c r="CC96" s="42">
        <f>('SECA - Vetor de Impacto'!AW97/'Contribuição - CHUVA'!$CI96)*100</f>
        <v>24.427425196220359</v>
      </c>
      <c r="CD96" s="42">
        <f>('SECA - Vetor de Impacto'!AX97/'Contribuição - CHUVA'!$CI96)*100</f>
        <v>16.284950130813574</v>
      </c>
      <c r="CE96" s="42">
        <f>('SECA - Vetor de Impacto'!AY97/'Contribuição - CHUVA'!$CI96)*100</f>
        <v>24.427425196220359</v>
      </c>
      <c r="CF96" s="42">
        <f>('SECA - Vetor de Impacto'!AZ97/'Contribuição - CHUVA'!$CI96)*100</f>
        <v>0</v>
      </c>
      <c r="CG96" s="42">
        <f>('SECA - Vetor de Impacto'!BA97/'Contribuição - CHUVA'!$CI96)*100</f>
        <v>21.373997046692811</v>
      </c>
      <c r="CH96" s="42">
        <f>('SECA - Vetor de Impacto'!BB97/'Contribuição - CHUVA'!$CI96)*100</f>
        <v>10.7322649783933</v>
      </c>
      <c r="CI96" s="77">
        <f>SUM('CHUVA - Vetor de Impacto'!AU97:BB97)</f>
        <v>4.0937593379867536</v>
      </c>
      <c r="CJ96" s="77">
        <f t="shared" si="10"/>
        <v>100</v>
      </c>
    </row>
    <row r="97" spans="1:88" x14ac:dyDescent="0.25">
      <c r="A97" s="34" t="s">
        <v>1059</v>
      </c>
      <c r="B97" s="34" t="s">
        <v>1060</v>
      </c>
      <c r="C97" s="78">
        <v>7.2790792094230659</v>
      </c>
      <c r="D97" s="78">
        <v>7.2790792094230659</v>
      </c>
      <c r="E97" s="78">
        <v>4.85271947294871</v>
      </c>
      <c r="F97" s="78">
        <v>4.3654855096944249</v>
      </c>
      <c r="G97" s="78">
        <v>1.4387711660498741</v>
      </c>
      <c r="H97" s="78">
        <v>3.3829843166510933</v>
      </c>
      <c r="I97" s="78">
        <v>3.1929089563726398</v>
      </c>
      <c r="J97" s="78">
        <v>2.9961197512066979</v>
      </c>
      <c r="K97" s="78">
        <v>5.4205909006341981</v>
      </c>
      <c r="L97" s="78">
        <v>2.2747122529447075</v>
      </c>
      <c r="M97" s="78">
        <v>2.5369900682582309</v>
      </c>
      <c r="N97" s="78">
        <v>4.9230542154159469</v>
      </c>
      <c r="O97" s="78">
        <v>4.469863106306609</v>
      </c>
      <c r="P97" s="78">
        <v>4.7366889528630738</v>
      </c>
      <c r="Q97" s="78">
        <v>2.4727996407626129</v>
      </c>
      <c r="R97" s="78">
        <v>5.6905099698547188</v>
      </c>
      <c r="S97" s="78">
        <v>3.3978064625939477</v>
      </c>
      <c r="T97" s="78">
        <v>2.7938160145963598</v>
      </c>
      <c r="U97" s="78">
        <v>1.6165499658879752</v>
      </c>
      <c r="V97" s="78">
        <v>6.5993341307392583</v>
      </c>
      <c r="W97" s="78">
        <v>3.6193292968649171</v>
      </c>
      <c r="X97" s="78">
        <v>5.8734532960975043</v>
      </c>
      <c r="Y97" s="78">
        <v>6.0409446919974652</v>
      </c>
      <c r="Z97" s="78">
        <v>0.32004970593855997</v>
      </c>
      <c r="AA97" s="78">
        <v>0</v>
      </c>
      <c r="AB97" s="78">
        <v>0</v>
      </c>
      <c r="AC97" s="78">
        <v>2.4263597364743559</v>
      </c>
      <c r="AD97" s="74">
        <f t="shared" si="6"/>
        <v>100.00000000000001</v>
      </c>
      <c r="AF97" s="42">
        <f>('CHUVA - Vetor de Impacto'!AH98/'Contribuição - CHUVA'!$BA97)*100</f>
        <v>4.058164409634899</v>
      </c>
      <c r="AG97" s="42">
        <f>('CHUVA - Vetor de Impacto'!AI98/'Contribuição - CHUVA'!$BA97)*100</f>
        <v>4.85663756994267</v>
      </c>
      <c r="AH97" s="42">
        <f>('CHUVA - Vetor de Impacto'!AJ98/'Contribuição - CHUVA'!$BA97)*100</f>
        <v>4.5974018679730211</v>
      </c>
      <c r="AI97" s="42">
        <f>('CHUVA - Vetor de Impacto'!AK98/'Contribuição - CHUVA'!$BA97)*100</f>
        <v>4.7435366623504809</v>
      </c>
      <c r="AJ97" s="42">
        <f>('CHUVA - Vetor de Impacto'!AL98/'Contribuição - CHUVA'!$BA97)*100</f>
        <v>1.2031762889704873</v>
      </c>
      <c r="AK97" s="42">
        <f>('CHUVA - Vetor de Impacto'!AM98/'Contribuição - CHUVA'!$BA97)*100</f>
        <v>4.720636859224963</v>
      </c>
      <c r="AL97" s="42">
        <f>('CHUVA - Vetor de Impacto'!AN98/'Contribuição - CHUVA'!$BA97)*100</f>
        <v>6.0509180717524789</v>
      </c>
      <c r="AM97" s="42">
        <f>('CHUVA - Vetor de Impacto'!AO98/'Contribuição - CHUVA'!$BA97)*100</f>
        <v>3.6608222122173224</v>
      </c>
      <c r="AN97" s="42">
        <f>('CHUVA - Vetor de Impacto'!AP98/'Contribuição - CHUVA'!$BA97)*100</f>
        <v>2.4046098884500622</v>
      </c>
      <c r="AO97" s="42">
        <f>('CHUVA - Vetor de Impacto'!AQ98/'Contribuição - CHUVA'!$BA97)*100</f>
        <v>6.9467758253864433</v>
      </c>
      <c r="AP97" s="42">
        <f>('CHUVA - Vetor de Impacto'!AR98/'Contribuição - CHUVA'!$BA97)*100</f>
        <v>6.4900496477869538</v>
      </c>
      <c r="AQ97" s="42">
        <f>('CHUVA - Vetor de Impacto'!AS98/'Contribuição - CHUVA'!$BA97)*100</f>
        <v>7.3364805449361539</v>
      </c>
      <c r="AR97" s="42">
        <f>('CHUVA - Vetor de Impacto'!AT98/'Contribuição - CHUVA'!$BA97)*100</f>
        <v>6.8548777427712828</v>
      </c>
      <c r="AS97" s="42">
        <f>('CHUVA - Vetor de Impacto'!AU98/'Contribuição - CHUVA'!$BA97)*100</f>
        <v>0.18978810933444243</v>
      </c>
      <c r="AT97" s="42">
        <f>('CHUVA - Vetor de Impacto'!AV98/'Contribuição - CHUVA'!$BA97)*100</f>
        <v>0</v>
      </c>
      <c r="AU97" s="42">
        <f>('CHUVA - Vetor de Impacto'!AW98/'Contribuição - CHUVA'!$BA97)*100</f>
        <v>8.4171026489828069</v>
      </c>
      <c r="AV97" s="42">
        <f>('CHUVA - Vetor de Impacto'!AX98/'Contribuição - CHUVA'!$BA97)*100</f>
        <v>8.4171026489828069</v>
      </c>
      <c r="AW97" s="42">
        <f>('CHUVA - Vetor de Impacto'!AY98/'Contribuição - CHUVA'!$BA97)*100</f>
        <v>8.4171026489828069</v>
      </c>
      <c r="AX97" s="42">
        <f>('CHUVA - Vetor de Impacto'!AZ98/'Contribuição - CHUVA'!$BA97)*100</f>
        <v>0</v>
      </c>
      <c r="AY97" s="42">
        <f>('CHUVA - Vetor de Impacto'!BA98/'Contribuição - CHUVA'!$BA97)*100</f>
        <v>4.9099765452399708</v>
      </c>
      <c r="AZ97" s="42">
        <f>('CHUVA - Vetor de Impacto'!BB98/'Contribuição - CHUVA'!$BA97)*100</f>
        <v>5.7248398070799533</v>
      </c>
      <c r="BA97" s="77">
        <f>SUM('CHUVA - Vetor de Impacto'!AH98:BB98)</f>
        <v>11.880572706581502</v>
      </c>
      <c r="BB97" s="77">
        <f t="shared" si="7"/>
        <v>100.00000000000001</v>
      </c>
      <c r="BC97" s="42">
        <f>('CHUVA - Vetor de Impacto'!BC98/'Contribuição - CHUVA'!$BI97)*100</f>
        <v>11.05310401117379</v>
      </c>
      <c r="BD97" s="42">
        <f>('CHUVA - Vetor de Impacto'!BD98/'Contribuição - CHUVA'!$BI97)*100</f>
        <v>14.16175618855199</v>
      </c>
      <c r="BE97" s="42">
        <f>('CHUVA - Vetor de Impacto'!BE98/'Contribuição - CHUVA'!$BI97)*100</f>
        <v>19.971123956483293</v>
      </c>
      <c r="BF97" s="42">
        <f>('CHUVA - Vetor de Impacto'!BF98/'Contribuição - CHUVA'!$BI97)*100</f>
        <v>16.079137177482274</v>
      </c>
      <c r="BG97" s="42">
        <f>('CHUVA - Vetor de Impacto'!BG98/'Contribuição - CHUVA'!$BI97)*100</f>
        <v>24.137198160907111</v>
      </c>
      <c r="BH97" s="42">
        <f>('CHUVA - Vetor de Impacto'!BH98/'Contribuição - CHUVA'!$BI97)*100</f>
        <v>14.597680505401547</v>
      </c>
      <c r="BI97" s="77">
        <f>SUM('CHUVA - Vetor de Impacto'!BC98:BH98)</f>
        <v>2.9970514825154102</v>
      </c>
      <c r="BJ97" s="77">
        <f t="shared" si="8"/>
        <v>100</v>
      </c>
      <c r="BL97" s="42">
        <f>('CHUVA - Vetor de Impacto'!AH98/'Contribuição - CHUVA'!$BY97)*100</f>
        <v>6.3484119406986093</v>
      </c>
      <c r="BM97" s="42">
        <f>('CHUVA - Vetor de Impacto'!AI98/'Contribuição - CHUVA'!$BY97)*100</f>
        <v>7.5975078455343761</v>
      </c>
      <c r="BN97" s="42">
        <f>('CHUVA - Vetor de Impacto'!AJ98/'Contribuição - CHUVA'!$BY97)*100</f>
        <v>7.1919710412757327</v>
      </c>
      <c r="BO97" s="42">
        <f>('CHUVA - Vetor de Impacto'!AK98/'Contribuição - CHUVA'!$BY97)*100</f>
        <v>7.4205778151597066</v>
      </c>
      <c r="BP97" s="42">
        <f>('CHUVA - Vetor de Impacto'!AL98/'Contribuição - CHUVA'!$BY97)*100</f>
        <v>1.8821954826499683</v>
      </c>
      <c r="BQ97" s="42">
        <f>('CHUVA - Vetor de Impacto'!AM98/'Contribuição - CHUVA'!$BY97)*100</f>
        <v>7.3847543814770971</v>
      </c>
      <c r="BR97" s="42">
        <f>('CHUVA - Vetor de Impacto'!AN98/'Contribuição - CHUVA'!$BY97)*100</f>
        <v>9.4657871543352314</v>
      </c>
      <c r="BS97" s="42">
        <f>('CHUVA - Vetor de Impacto'!AO98/'Contribuição - CHUVA'!$BY97)*100</f>
        <v>5.726827476392466</v>
      </c>
      <c r="BT97" s="42">
        <f>('CHUVA - Vetor de Impacto'!AP98/'Contribuição - CHUVA'!$BY97)*100</f>
        <v>3.7616647793556779</v>
      </c>
      <c r="BU97" s="42">
        <f>('CHUVA - Vetor de Impacto'!AQ98/'Contribuição - CHUVA'!$BY97)*100</f>
        <v>10.867227186393706</v>
      </c>
      <c r="BV97" s="42">
        <f>('CHUVA - Vetor de Impacto'!AR98/'Contribuição - CHUVA'!$BY97)*100</f>
        <v>10.152745064225794</v>
      </c>
      <c r="BW97" s="42">
        <f>('CHUVA - Vetor de Impacto'!AS98/'Contribuição - CHUVA'!$BY97)*100</f>
        <v>11.476863919952898</v>
      </c>
      <c r="BX97" s="42">
        <f>('CHUVA - Vetor de Impacto'!AT98/'Contribuição - CHUVA'!$BY97)*100</f>
        <v>10.723465912548745</v>
      </c>
      <c r="BY97" s="77">
        <f>SUM('CHUVA - Vetor de Impacto'!AH98:AT98)</f>
        <v>7.5945477033147899</v>
      </c>
      <c r="BZ97" s="77">
        <f t="shared" si="9"/>
        <v>100.00000000000001</v>
      </c>
      <c r="CA97" s="42">
        <f>('SECA - Vetor de Impacto'!AU98/'Contribuição - CHUVA'!$CI97)*100</f>
        <v>0.52607985956076586</v>
      </c>
      <c r="CB97" s="42">
        <f>('SECA - Vetor de Impacto'!AV98/'Contribuição - CHUVA'!$CI97)*100</f>
        <v>0</v>
      </c>
      <c r="CC97" s="42">
        <f>('SECA - Vetor de Impacto'!AW98/'Contribuição - CHUVA'!$CI97)*100</f>
        <v>23.331641771520754</v>
      </c>
      <c r="CD97" s="42">
        <f>('SECA - Vetor de Impacto'!AX98/'Contribuição - CHUVA'!$CI97)*100</f>
        <v>23.331641771520754</v>
      </c>
      <c r="CE97" s="42">
        <f>('SECA - Vetor de Impacto'!AY98/'Contribuição - CHUVA'!$CI97)*100</f>
        <v>23.331641771520754</v>
      </c>
      <c r="CF97" s="42">
        <f>('SECA - Vetor de Impacto'!AZ98/'Contribuição - CHUVA'!$CI97)*100</f>
        <v>0</v>
      </c>
      <c r="CG97" s="42">
        <f>('SECA - Vetor de Impacto'!BA98/'Contribuição - CHUVA'!$CI97)*100</f>
        <v>13.610124366720438</v>
      </c>
      <c r="CH97" s="42">
        <f>('SECA - Vetor de Impacto'!BB98/'Contribuição - CHUVA'!$CI97)*100</f>
        <v>15.868870459156534</v>
      </c>
      <c r="CI97" s="77">
        <f>SUM('CHUVA - Vetor de Impacto'!AU98:BB98)</f>
        <v>4.2860250032667118</v>
      </c>
      <c r="CJ97" s="77">
        <f t="shared" si="10"/>
        <v>100.00000000000001</v>
      </c>
    </row>
    <row r="98" spans="1:88" x14ac:dyDescent="0.25">
      <c r="A98" s="34" t="s">
        <v>1061</v>
      </c>
      <c r="B98" s="34" t="s">
        <v>1062</v>
      </c>
      <c r="C98" s="78">
        <v>6.280497642389709</v>
      </c>
      <c r="D98" s="78">
        <v>6.280497642389709</v>
      </c>
      <c r="E98" s="78">
        <v>1.5701244105974284</v>
      </c>
      <c r="F98" s="78">
        <v>5.228105180300151</v>
      </c>
      <c r="G98" s="78">
        <v>2.2448886201103702</v>
      </c>
      <c r="H98" s="78">
        <v>4.9710338530618055</v>
      </c>
      <c r="I98" s="78">
        <v>5.0436914777283244</v>
      </c>
      <c r="J98" s="78">
        <v>4.5651194316929615</v>
      </c>
      <c r="K98" s="78">
        <v>2.1380417506007525</v>
      </c>
      <c r="L98" s="78">
        <v>4.9720606335585193</v>
      </c>
      <c r="M98" s="78">
        <v>3.8972607064955613</v>
      </c>
      <c r="N98" s="78">
        <v>2.3006152268682656</v>
      </c>
      <c r="O98" s="78">
        <v>5.5835288676087851</v>
      </c>
      <c r="P98" s="78">
        <v>5.1570793292382806</v>
      </c>
      <c r="Q98" s="78">
        <v>3.0945271210023493</v>
      </c>
      <c r="R98" s="78">
        <v>5.0230045753476062</v>
      </c>
      <c r="S98" s="78">
        <v>2.9316778762336333</v>
      </c>
      <c r="T98" s="78">
        <v>2.9039499274087777</v>
      </c>
      <c r="U98" s="78">
        <v>6.1208668224968834</v>
      </c>
      <c r="V98" s="78">
        <v>4.5504872641246878</v>
      </c>
      <c r="W98" s="78">
        <v>3.6510296914632447</v>
      </c>
      <c r="X98" s="78">
        <v>3.9651618998589835</v>
      </c>
      <c r="Y98" s="78">
        <v>2.9573988898341406</v>
      </c>
      <c r="Z98" s="78">
        <v>0.38235273132924896</v>
      </c>
      <c r="AA98" s="78">
        <v>0</v>
      </c>
      <c r="AB98" s="78">
        <v>0</v>
      </c>
      <c r="AC98" s="78">
        <v>4.1869984282598063</v>
      </c>
      <c r="AD98" s="74">
        <f t="shared" si="6"/>
        <v>99.999999999999986</v>
      </c>
      <c r="AF98" s="42">
        <f>('CHUVA - Vetor de Impacto'!AH99/'Contribuição - CHUVA'!$BA98)*100</f>
        <v>4.5231503703897316</v>
      </c>
      <c r="AG98" s="42">
        <f>('CHUVA - Vetor de Impacto'!AI99/'Contribuição - CHUVA'!$BA98)*100</f>
        <v>3.9520229456823883</v>
      </c>
      <c r="AH98" s="42">
        <f>('CHUVA - Vetor de Impacto'!AJ99/'Contribuição - CHUVA'!$BA98)*100</f>
        <v>5.0695593177329199</v>
      </c>
      <c r="AI98" s="42">
        <f>('CHUVA - Vetor de Impacto'!AK99/'Contribuição - CHUVA'!$BA98)*100</f>
        <v>5.179389629357507</v>
      </c>
      <c r="AJ98" s="42">
        <f>('CHUVA - Vetor de Impacto'!AL99/'Contribuição - CHUVA'!$BA98)*100</f>
        <v>1.4640036320555931</v>
      </c>
      <c r="AK98" s="42">
        <f>('CHUVA - Vetor de Impacto'!AM99/'Contribuição - CHUVA'!$BA98)*100</f>
        <v>7.9076125863028484</v>
      </c>
      <c r="AL98" s="42">
        <f>('CHUVA - Vetor de Impacto'!AN99/'Contribuição - CHUVA'!$BA98)*100</f>
        <v>6.8984065365480465</v>
      </c>
      <c r="AM98" s="42">
        <f>('CHUVA - Vetor de Impacto'!AO99/'Contribuição - CHUVA'!$BA98)*100</f>
        <v>5.0131433185302319</v>
      </c>
      <c r="AN98" s="42">
        <f>('CHUVA - Vetor de Impacto'!AP99/'Contribuição - CHUVA'!$BA98)*100</f>
        <v>5.0113242445952917</v>
      </c>
      <c r="AO98" s="42">
        <f>('CHUVA - Vetor de Impacto'!AQ99/'Contribuição - CHUVA'!$BA98)*100</f>
        <v>7.0449447886955232</v>
      </c>
      <c r="AP98" s="42">
        <f>('CHUVA - Vetor de Impacto'!AR99/'Contribuição - CHUVA'!$BA98)*100</f>
        <v>6.2947468765183547</v>
      </c>
      <c r="AQ98" s="42">
        <f>('CHUVA - Vetor de Impacto'!AS99/'Contribuição - CHUVA'!$BA98)*100</f>
        <v>8.109260621205614</v>
      </c>
      <c r="AR98" s="42">
        <f>('CHUVA - Vetor de Impacto'!AT99/'Contribuição - CHUVA'!$BA98)*100</f>
        <v>7.1906280573814181</v>
      </c>
      <c r="AS98" s="42">
        <f>('CHUVA - Vetor de Impacto'!AU99/'Contribuição - CHUVA'!$BA98)*100</f>
        <v>0.72550812494188044</v>
      </c>
      <c r="AT98" s="42">
        <f>('CHUVA - Vetor de Impacto'!AV99/'Contribuição - CHUVA'!$BA98)*100</f>
        <v>0</v>
      </c>
      <c r="AU98" s="42">
        <f>('CHUVA - Vetor de Impacto'!AW99/'Contribuição - CHUVA'!$BA98)*100</f>
        <v>8.4674435108348369</v>
      </c>
      <c r="AV98" s="42">
        <f>('CHUVA - Vetor de Impacto'!AX99/'Contribuição - CHUVA'!$BA98)*100</f>
        <v>5.6449623405565577</v>
      </c>
      <c r="AW98" s="42">
        <f>('CHUVA - Vetor de Impacto'!AY99/'Contribuição - CHUVA'!$BA98)*100</f>
        <v>0</v>
      </c>
      <c r="AX98" s="42">
        <f>('CHUVA - Vetor de Impacto'!AZ99/'Contribuição - CHUVA'!$BA98)*100</f>
        <v>0</v>
      </c>
      <c r="AY98" s="42">
        <f>('CHUVA - Vetor de Impacto'!BA99/'Contribuição - CHUVA'!$BA98)*100</f>
        <v>6.7033927794109118</v>
      </c>
      <c r="AZ98" s="42">
        <f>('CHUVA - Vetor de Impacto'!BB99/'Contribuição - CHUVA'!$BA98)*100</f>
        <v>4.8005003192603573</v>
      </c>
      <c r="BA98" s="77">
        <f>SUM('CHUVA - Vetor de Impacto'!AH99:BB99)</f>
        <v>11.809940021689101</v>
      </c>
      <c r="BB98" s="77">
        <f t="shared" si="7"/>
        <v>100</v>
      </c>
      <c r="BC98" s="42">
        <f>('CHUVA - Vetor de Impacto'!BC99/'Contribuição - CHUVA'!$BI98)*100</f>
        <v>18.57089973226428</v>
      </c>
      <c r="BD98" s="42">
        <f>('CHUVA - Vetor de Impacto'!BD99/'Contribuição - CHUVA'!$BI98)*100</f>
        <v>21.658451952088132</v>
      </c>
      <c r="BE98" s="42">
        <f>('CHUVA - Vetor de Impacto'!BE99/'Contribuição - CHUVA'!$BI98)*100</f>
        <v>18.438516549304175</v>
      </c>
      <c r="BF98" s="42">
        <f>('CHUVA - Vetor de Impacto'!BF99/'Contribuição - CHUVA'!$BI98)*100</f>
        <v>20.230721333760727</v>
      </c>
      <c r="BG98" s="42">
        <f>('CHUVA - Vetor de Impacto'!BG99/'Contribuição - CHUVA'!$BI98)*100</f>
        <v>14.165981828866686</v>
      </c>
      <c r="BH98" s="42">
        <f>('CHUVA - Vetor de Impacto'!BH99/'Contribuição - CHUVA'!$BI98)*100</f>
        <v>6.9354286037159829</v>
      </c>
      <c r="BI98" s="77">
        <f>SUM('CHUVA - Vetor de Impacto'!BC99:BH99)</f>
        <v>2.1027299344585035</v>
      </c>
      <c r="BJ98" s="77">
        <f t="shared" si="8"/>
        <v>99.999999999999972</v>
      </c>
      <c r="BL98" s="42">
        <f>('CHUVA - Vetor de Impacto'!AH99/'Contribuição - CHUVA'!$BY98)*100</f>
        <v>6.1407294840854378</v>
      </c>
      <c r="BM98" s="42">
        <f>('CHUVA - Vetor de Impacto'!AI99/'Contribuição - CHUVA'!$BY98)*100</f>
        <v>5.3653541971992809</v>
      </c>
      <c r="BN98" s="42">
        <f>('CHUVA - Vetor de Impacto'!AJ99/'Contribuição - CHUVA'!$BY98)*100</f>
        <v>6.8825464166561101</v>
      </c>
      <c r="BO98" s="42">
        <f>('CHUVA - Vetor de Impacto'!AK99/'Contribuição - CHUVA'!$BY98)*100</f>
        <v>7.0316544890417898</v>
      </c>
      <c r="BP98" s="42">
        <f>('CHUVA - Vetor de Impacto'!AL99/'Contribuição - CHUVA'!$BY98)*100</f>
        <v>1.9875638729643503</v>
      </c>
      <c r="BQ98" s="42">
        <f>('CHUVA - Vetor de Impacto'!AM99/'Contribuição - CHUVA'!$BY98)*100</f>
        <v>10.735550618727501</v>
      </c>
      <c r="BR98" s="42">
        <f>('CHUVA - Vetor de Impacto'!AN99/'Contribuição - CHUVA'!$BY98)*100</f>
        <v>9.365430052801516</v>
      </c>
      <c r="BS98" s="42">
        <f>('CHUVA - Vetor de Impacto'!AO99/'Contribuição - CHUVA'!$BY98)*100</f>
        <v>6.8059548021155036</v>
      </c>
      <c r="BT98" s="42">
        <f>('CHUVA - Vetor de Impacto'!AP99/'Contribuição - CHUVA'!$BY98)*100</f>
        <v>6.8034851869067898</v>
      </c>
      <c r="BU98" s="42">
        <f>('CHUVA - Vetor de Impacto'!AQ99/'Contribuição - CHUVA'!$BY98)*100</f>
        <v>9.5643736411905138</v>
      </c>
      <c r="BV98" s="42">
        <f>('CHUVA - Vetor de Impacto'!AR99/'Contribuição - CHUVA'!$BY98)*100</f>
        <v>8.5458882801104785</v>
      </c>
      <c r="BW98" s="42">
        <f>('CHUVA - Vetor de Impacto'!AS99/'Contribuição - CHUVA'!$BY98)*100</f>
        <v>11.009312473173345</v>
      </c>
      <c r="BX98" s="42">
        <f>('CHUVA - Vetor de Impacto'!AT99/'Contribuição - CHUVA'!$BY98)*100</f>
        <v>9.7621564850273703</v>
      </c>
      <c r="BY98" s="77">
        <f>SUM('CHUVA - Vetor de Impacto'!AH99:AT99)</f>
        <v>8.6989884055020106</v>
      </c>
      <c r="BZ98" s="77">
        <f t="shared" si="9"/>
        <v>99.999999999999986</v>
      </c>
      <c r="CA98" s="42">
        <f>('SECA - Vetor de Impacto'!AU99/'Contribuição - CHUVA'!$CI98)*100</f>
        <v>2.7542078752459895</v>
      </c>
      <c r="CB98" s="42">
        <f>('SECA - Vetor de Impacto'!AV99/'Contribuição - CHUVA'!$CI98)*100</f>
        <v>0</v>
      </c>
      <c r="CC98" s="42">
        <f>('SECA - Vetor de Impacto'!AW99/'Contribuição - CHUVA'!$CI98)*100</f>
        <v>32.144505070305144</v>
      </c>
      <c r="CD98" s="42">
        <f>('SECA - Vetor de Impacto'!AX99/'Contribuição - CHUVA'!$CI98)*100</f>
        <v>21.4296700468701</v>
      </c>
      <c r="CE98" s="42">
        <f>('SECA - Vetor de Impacto'!AY99/'Contribuição - CHUVA'!$CI98)*100</f>
        <v>0</v>
      </c>
      <c r="CF98" s="42">
        <f>('SECA - Vetor de Impacto'!AZ99/'Contribuição - CHUVA'!$CI98)*100</f>
        <v>0</v>
      </c>
      <c r="CG98" s="42">
        <f>('SECA - Vetor de Impacto'!BA99/'Contribuição - CHUVA'!$CI98)*100</f>
        <v>25.447733180658243</v>
      </c>
      <c r="CH98" s="42">
        <f>('SECA - Vetor de Impacto'!BB99/'Contribuição - CHUVA'!$CI98)*100</f>
        <v>18.223883826920517</v>
      </c>
      <c r="CI98" s="77">
        <f>SUM('CHUVA - Vetor de Impacto'!AU99:BB99)</f>
        <v>3.1109516161870929</v>
      </c>
      <c r="CJ98" s="77">
        <f t="shared" si="10"/>
        <v>99.999999999999986</v>
      </c>
    </row>
    <row r="99" spans="1:88" x14ac:dyDescent="0.25">
      <c r="A99" s="34" t="s">
        <v>1063</v>
      </c>
      <c r="B99" s="34" t="s">
        <v>1064</v>
      </c>
      <c r="C99" s="78">
        <v>6.867253211306787</v>
      </c>
      <c r="D99" s="78">
        <v>6.867253211306787</v>
      </c>
      <c r="E99" s="78">
        <v>3.7197621561245096</v>
      </c>
      <c r="F99" s="78">
        <v>3.8069139545159798</v>
      </c>
      <c r="G99" s="78">
        <v>2.5019124991606656</v>
      </c>
      <c r="H99" s="78">
        <v>5.180869152516121</v>
      </c>
      <c r="I99" s="78">
        <v>5.9934410403612031</v>
      </c>
      <c r="J99" s="78">
        <v>4.9784626325983901</v>
      </c>
      <c r="K99" s="78">
        <v>1.4611177045333592</v>
      </c>
      <c r="L99" s="78">
        <v>3.0044232799467205</v>
      </c>
      <c r="M99" s="78">
        <v>5.859392356177433</v>
      </c>
      <c r="N99" s="78">
        <v>0.66842841828357358</v>
      </c>
      <c r="O99" s="78">
        <v>4.9875616585463218</v>
      </c>
      <c r="P99" s="78">
        <v>4.8074929412084133</v>
      </c>
      <c r="Q99" s="78">
        <v>1.5677997241907402</v>
      </c>
      <c r="R99" s="78">
        <v>5.643935269501827</v>
      </c>
      <c r="S99" s="78">
        <v>2.183467114069451</v>
      </c>
      <c r="T99" s="78">
        <v>3.6270016960806339</v>
      </c>
      <c r="U99" s="78">
        <v>6.867253211306787</v>
      </c>
      <c r="V99" s="78">
        <v>3.2579976521028442</v>
      </c>
      <c r="W99" s="78">
        <v>2.8846594643978425</v>
      </c>
      <c r="X99" s="78">
        <v>4.7176054209654064</v>
      </c>
      <c r="Y99" s="78">
        <v>3.6813692847954731</v>
      </c>
      <c r="Z99" s="78">
        <v>0.28645813846488</v>
      </c>
      <c r="AA99" s="78">
        <v>0</v>
      </c>
      <c r="AB99" s="78">
        <v>0</v>
      </c>
      <c r="AC99" s="78">
        <v>4.5781688075378586</v>
      </c>
      <c r="AD99" s="74">
        <f t="shared" si="6"/>
        <v>100.00000000000003</v>
      </c>
      <c r="AF99" s="42">
        <f>('CHUVA - Vetor de Impacto'!AH100/'Contribuição - CHUVA'!$BA99)*100</f>
        <v>6.3569466955796434</v>
      </c>
      <c r="AG99" s="42">
        <f>('CHUVA - Vetor de Impacto'!AI100/'Contribuição - CHUVA'!$BA99)*100</f>
        <v>0.89848113895509074</v>
      </c>
      <c r="AH99" s="42">
        <f>('CHUVA - Vetor de Impacto'!AJ100/'Contribuição - CHUVA'!$BA99)*100</f>
        <v>4.3107880079708938</v>
      </c>
      <c r="AI99" s="42">
        <f>('CHUVA - Vetor de Impacto'!AK100/'Contribuição - CHUVA'!$BA99)*100</f>
        <v>4.2325282312998977</v>
      </c>
      <c r="AJ99" s="42">
        <f>('CHUVA - Vetor de Impacto'!AL100/'Contribuição - CHUVA'!$BA99)*100</f>
        <v>2.1756881035730662</v>
      </c>
      <c r="AK99" s="42">
        <f>('CHUVA - Vetor de Impacto'!AM100/'Contribuição - CHUVA'!$BA99)*100</f>
        <v>6.1906211603077015</v>
      </c>
      <c r="AL99" s="42">
        <f>('CHUVA - Vetor de Impacto'!AN100/'Contribuição - CHUVA'!$BA99)*100</f>
        <v>4.5136908011060193</v>
      </c>
      <c r="AM99" s="42">
        <f>('CHUVA - Vetor de Impacto'!AO100/'Contribuição - CHUVA'!$BA99)*100</f>
        <v>4.2753280957352926</v>
      </c>
      <c r="AN99" s="42">
        <f>('CHUVA - Vetor de Impacto'!AP100/'Contribuição - CHUVA'!$BA99)*100</f>
        <v>4.3744425426546085</v>
      </c>
      <c r="AO99" s="42">
        <f>('CHUVA - Vetor de Impacto'!AQ100/'Contribuição - CHUVA'!$BA99)*100</f>
        <v>2.975081449686245</v>
      </c>
      <c r="AP99" s="42">
        <f>('CHUVA - Vetor de Impacto'!AR100/'Contribuição - CHUVA'!$BA99)*100</f>
        <v>5.436982418850091</v>
      </c>
      <c r="AQ99" s="42">
        <f>('CHUVA - Vetor de Impacto'!AS100/'Contribuição - CHUVA'!$BA99)*100</f>
        <v>6.7852618162530298</v>
      </c>
      <c r="AR99" s="42">
        <f>('CHUVA - Vetor de Impacto'!AT100/'Contribuição - CHUVA'!$BA99)*100</f>
        <v>4.2790330192977484</v>
      </c>
      <c r="AS99" s="42">
        <f>('CHUVA - Vetor de Impacto'!AU100/'Contribuição - CHUVA'!$BA99)*100</f>
        <v>0.70070265695678591</v>
      </c>
      <c r="AT99" s="42">
        <f>('CHUVA - Vetor de Impacto'!AV100/'Contribuição - CHUVA'!$BA99)*100</f>
        <v>7.2270146130309367</v>
      </c>
      <c r="AU99" s="42">
        <f>('CHUVA - Vetor de Impacto'!AW100/'Contribuição - CHUVA'!$BA99)*100</f>
        <v>7.2270146130309367</v>
      </c>
      <c r="AV99" s="42">
        <f>('CHUVA - Vetor de Impacto'!AX100/'Contribuição - CHUVA'!$BA99)*100</f>
        <v>7.2270146130309367</v>
      </c>
      <c r="AW99" s="42">
        <f>('CHUVA - Vetor de Impacto'!AY100/'Contribuição - CHUVA'!$BA99)*100</f>
        <v>7.2270146130309367</v>
      </c>
      <c r="AX99" s="42">
        <f>('CHUVA - Vetor de Impacto'!AZ100/'Contribuição - CHUVA'!$BA99)*100</f>
        <v>7.2270146130309367</v>
      </c>
      <c r="AY99" s="42">
        <f>('CHUVA - Vetor de Impacto'!BA100/'Contribuição - CHUVA'!$BA99)*100</f>
        <v>3.9146329153917572</v>
      </c>
      <c r="AZ99" s="42">
        <f>('CHUVA - Vetor de Impacto'!BB100/'Contribuição - CHUVA'!$BA99)*100</f>
        <v>2.444717881227441</v>
      </c>
      <c r="BA99" s="77">
        <f>SUM('CHUVA - Vetor de Impacto'!AH100:BB100)</f>
        <v>13.836972159941574</v>
      </c>
      <c r="BB99" s="77">
        <f t="shared" si="7"/>
        <v>99.999999999999986</v>
      </c>
      <c r="BC99" s="42">
        <f>('CHUVA - Vetor de Impacto'!BC100/'Contribuição - CHUVA'!$BI99)*100</f>
        <v>6.3864304910436918</v>
      </c>
      <c r="BD99" s="42">
        <f>('CHUVA - Vetor de Impacto'!BD100/'Contribuição - CHUVA'!$BI99)*100</f>
        <v>22.460644046799938</v>
      </c>
      <c r="BE99" s="42">
        <f>('CHUVA - Vetor de Impacto'!BE100/'Contribuição - CHUVA'!$BI99)*100</f>
        <v>25.448701104368148</v>
      </c>
      <c r="BF99" s="42">
        <f>('CHUVA - Vetor de Impacto'!BF100/'Contribuição - CHUVA'!$BI99)*100</f>
        <v>19.537266386314801</v>
      </c>
      <c r="BG99" s="42">
        <f>('CHUVA - Vetor de Impacto'!BG100/'Contribuição - CHUVA'!$BI99)*100</f>
        <v>13.54019180454066</v>
      </c>
      <c r="BH99" s="42">
        <f>('CHUVA - Vetor de Impacto'!BH100/'Contribuição - CHUVA'!$BI99)*100</f>
        <v>12.626766166932763</v>
      </c>
      <c r="BI99" s="77">
        <f>SUM('CHUVA - Vetor de Impacto'!BC100:BH100)</f>
        <v>3.2998683998587235</v>
      </c>
      <c r="BJ99" s="77">
        <f t="shared" si="8"/>
        <v>100</v>
      </c>
      <c r="BL99" s="42">
        <f>('CHUVA - Vetor de Impacto'!AH100/'Contribuição - CHUVA'!$BY99)*100</f>
        <v>11.190847379804065</v>
      </c>
      <c r="BM99" s="42">
        <f>('CHUVA - Vetor de Impacto'!AI100/'Contribuição - CHUVA'!$BY99)*100</f>
        <v>1.581697280342246</v>
      </c>
      <c r="BN99" s="42">
        <f>('CHUVA - Vetor de Impacto'!AJ100/'Contribuição - CHUVA'!$BY99)*100</f>
        <v>7.5887643854929454</v>
      </c>
      <c r="BO99" s="42">
        <f>('CHUVA - Vetor de Impacto'!AK100/'Contribuição - CHUVA'!$BY99)*100</f>
        <v>7.4509949092581271</v>
      </c>
      <c r="BP99" s="42">
        <f>('CHUVA - Vetor de Impacto'!AL100/'Contribuição - CHUVA'!$BY99)*100</f>
        <v>3.830108176000905</v>
      </c>
      <c r="BQ99" s="42">
        <f>('CHUVA - Vetor de Impacto'!AM100/'Contribuição - CHUVA'!$BY99)*100</f>
        <v>10.898045855782037</v>
      </c>
      <c r="BR99" s="42">
        <f>('CHUVA - Vetor de Impacto'!AN100/'Contribuição - CHUVA'!$BY99)*100</f>
        <v>7.9459569654606304</v>
      </c>
      <c r="BS99" s="42">
        <f>('CHUVA - Vetor de Impacto'!AO100/'Contribuição - CHUVA'!$BY99)*100</f>
        <v>7.5263403185732409</v>
      </c>
      <c r="BT99" s="42">
        <f>('CHUVA - Vetor de Impacto'!AP100/'Contribuição - CHUVA'!$BY99)*100</f>
        <v>7.7008226135685769</v>
      </c>
      <c r="BU99" s="42">
        <f>('CHUVA - Vetor de Impacto'!AQ100/'Contribuição - CHUVA'!$BY99)*100</f>
        <v>5.2373700835144703</v>
      </c>
      <c r="BV99" s="42">
        <f>('CHUVA - Vetor de Impacto'!AR100/'Contribuição - CHUVA'!$BY99)*100</f>
        <v>9.5713309187157432</v>
      </c>
      <c r="BW99" s="42">
        <f>('CHUVA - Vetor de Impacto'!AS100/'Contribuição - CHUVA'!$BY99)*100</f>
        <v>11.944858601771875</v>
      </c>
      <c r="BX99" s="42">
        <f>('CHUVA - Vetor de Impacto'!AT100/'Contribuição - CHUVA'!$BY99)*100</f>
        <v>7.5328625117151322</v>
      </c>
      <c r="BY99" s="77">
        <f>SUM('CHUVA - Vetor de Impacto'!AH100:AT100)</f>
        <v>7.8600745290932714</v>
      </c>
      <c r="BZ99" s="77">
        <f t="shared" si="9"/>
        <v>100</v>
      </c>
      <c r="CA99" s="42">
        <f>('SECA - Vetor de Impacto'!AU100/'Contribuição - CHUVA'!$CI99)*100</f>
        <v>1.6221798925694557</v>
      </c>
      <c r="CB99" s="42">
        <f>('SECA - Vetor de Impacto'!AV100/'Contribuição - CHUVA'!$CI99)*100</f>
        <v>16.731087961733579</v>
      </c>
      <c r="CC99" s="42">
        <f>('SECA - Vetor de Impacto'!AW100/'Contribuição - CHUVA'!$CI99)*100</f>
        <v>16.731087961733579</v>
      </c>
      <c r="CD99" s="42">
        <f>('SECA - Vetor de Impacto'!AX100/'Contribuição - CHUVA'!$CI99)*100</f>
        <v>16.731087961733579</v>
      </c>
      <c r="CE99" s="42">
        <f>('SECA - Vetor de Impacto'!AY100/'Contribuição - CHUVA'!$CI99)*100</f>
        <v>16.731087961733579</v>
      </c>
      <c r="CF99" s="42">
        <f>('SECA - Vetor de Impacto'!AZ100/'Contribuição - CHUVA'!$CI99)*100</f>
        <v>16.731087961733579</v>
      </c>
      <c r="CG99" s="42">
        <f>('SECA - Vetor de Impacto'!BA100/'Contribuição - CHUVA'!$CI99)*100</f>
        <v>9.0626726459390206</v>
      </c>
      <c r="CH99" s="42">
        <f>('SECA - Vetor de Impacto'!BB100/'Contribuição - CHUVA'!$CI99)*100</f>
        <v>5.6597076528236112</v>
      </c>
      <c r="CI99" s="77">
        <f>SUM('CHUVA - Vetor de Impacto'!AU100:BB100)</f>
        <v>5.9768976308483035</v>
      </c>
      <c r="CJ99" s="77">
        <f t="shared" si="10"/>
        <v>99.999999999999972</v>
      </c>
    </row>
    <row r="100" spans="1:88" x14ac:dyDescent="0.25">
      <c r="A100" s="34" t="s">
        <v>1065</v>
      </c>
      <c r="B100" s="34" t="s">
        <v>1066</v>
      </c>
      <c r="C100" s="78">
        <v>6.7615745264630309</v>
      </c>
      <c r="D100" s="78">
        <v>6.7615745264630309</v>
      </c>
      <c r="E100" s="78">
        <v>4.7894486229113147</v>
      </c>
      <c r="F100" s="78">
        <v>3.8242687910228885</v>
      </c>
      <c r="G100" s="78">
        <v>1.3551089443531272</v>
      </c>
      <c r="H100" s="78">
        <v>3.9209996509837044</v>
      </c>
      <c r="I100" s="78">
        <v>4.3258771869384338</v>
      </c>
      <c r="J100" s="78">
        <v>2.7054068542005894</v>
      </c>
      <c r="K100" s="78">
        <v>2.4456758925504589</v>
      </c>
      <c r="L100" s="78">
        <v>1.8312597675837377</v>
      </c>
      <c r="M100" s="78">
        <v>2.3312562200136826</v>
      </c>
      <c r="N100" s="78">
        <v>4.5592399009176745</v>
      </c>
      <c r="O100" s="78">
        <v>4.1236057676868922</v>
      </c>
      <c r="P100" s="78">
        <v>4.6557451718230629</v>
      </c>
      <c r="Q100" s="78">
        <v>0.66838969907150181</v>
      </c>
      <c r="R100" s="78">
        <v>5.7080279485669561</v>
      </c>
      <c r="S100" s="78">
        <v>2.7159515167690573</v>
      </c>
      <c r="T100" s="78">
        <v>4.7679820371178021</v>
      </c>
      <c r="U100" s="78">
        <v>3.0825625558251244</v>
      </c>
      <c r="V100" s="78">
        <v>5.935812081361199</v>
      </c>
      <c r="W100" s="78">
        <v>5.7188652664242507</v>
      </c>
      <c r="X100" s="78">
        <v>6.1609270431477867</v>
      </c>
      <c r="Y100" s="78">
        <v>6.1902642737523896</v>
      </c>
      <c r="Z100" s="78">
        <v>0.15245940307695155</v>
      </c>
      <c r="AA100" s="78">
        <v>0</v>
      </c>
      <c r="AB100" s="78">
        <v>0</v>
      </c>
      <c r="AC100" s="78">
        <v>4.5077163509753548</v>
      </c>
      <c r="AD100" s="74">
        <f t="shared" ref="AD100:AD131" si="11">SUM(C100:AC100)</f>
        <v>100</v>
      </c>
      <c r="AF100" s="42">
        <f>('CHUVA - Vetor de Impacto'!AH101/'Contribuição - CHUVA'!$BA100)*100</f>
        <v>5.0926487872317496</v>
      </c>
      <c r="AG100" s="42">
        <f>('CHUVA - Vetor de Impacto'!AI101/'Contribuição - CHUVA'!$BA100)*100</f>
        <v>3.2873925874931236</v>
      </c>
      <c r="AH100" s="42">
        <f>('CHUVA - Vetor de Impacto'!AJ101/'Contribuição - CHUVA'!$BA100)*100</f>
        <v>4.2637853444958056</v>
      </c>
      <c r="AI100" s="42">
        <f>('CHUVA - Vetor de Impacto'!AK101/'Contribuição - CHUVA'!$BA100)*100</f>
        <v>4.2074284661601524</v>
      </c>
      <c r="AJ100" s="42">
        <f>('CHUVA - Vetor de Impacto'!AL101/'Contribuição - CHUVA'!$BA100)*100</f>
        <v>0.69567143491014372</v>
      </c>
      <c r="AK100" s="42">
        <f>('CHUVA - Vetor de Impacto'!AM101/'Contribuição - CHUVA'!$BA100)*100</f>
        <v>7.0176109197417649</v>
      </c>
      <c r="AL100" s="42">
        <f>('CHUVA - Vetor de Impacto'!AN101/'Contribuição - CHUVA'!$BA100)*100</f>
        <v>4.6047060302520704</v>
      </c>
      <c r="AM100" s="42">
        <f>('CHUVA - Vetor de Impacto'!AO101/'Contribuição - CHUVA'!$BA100)*100</f>
        <v>4.1293113373177963</v>
      </c>
      <c r="AN100" s="42">
        <f>('CHUVA - Vetor de Impacto'!AP101/'Contribuição - CHUVA'!$BA100)*100</f>
        <v>3.2919353319851097</v>
      </c>
      <c r="AO100" s="42">
        <f>('CHUVA - Vetor de Impacto'!AQ101/'Contribuição - CHUVA'!$BA100)*100</f>
        <v>5.6475799528972157</v>
      </c>
      <c r="AP100" s="42">
        <f>('CHUVA - Vetor de Impacto'!AR101/'Contribuição - CHUVA'!$BA100)*100</f>
        <v>6.6576949383312423</v>
      </c>
      <c r="AQ100" s="42">
        <f>('CHUVA - Vetor de Impacto'!AS101/'Contribuição - CHUVA'!$BA100)*100</f>
        <v>5.3642582907557381</v>
      </c>
      <c r="AR100" s="42">
        <f>('CHUVA - Vetor de Impacto'!AT101/'Contribuição - CHUVA'!$BA100)*100</f>
        <v>5.9961613141633734</v>
      </c>
      <c r="AS100" s="42">
        <f>('CHUVA - Vetor de Impacto'!AU101/'Contribuição - CHUVA'!$BA100)*100</f>
        <v>0.5113184166530923</v>
      </c>
      <c r="AT100" s="42">
        <f>('CHUVA - Vetor de Impacto'!AV101/'Contribuição - CHUVA'!$BA100)*100</f>
        <v>7.1990386598618024</v>
      </c>
      <c r="AU100" s="42">
        <f>('CHUVA - Vetor de Impacto'!AW101/'Contribuição - CHUVA'!$BA100)*100</f>
        <v>7.1990386598618024</v>
      </c>
      <c r="AV100" s="42">
        <f>('CHUVA - Vetor de Impacto'!AX101/'Contribuição - CHUVA'!$BA100)*100</f>
        <v>4.7993591065745358</v>
      </c>
      <c r="AW100" s="42">
        <f>('CHUVA - Vetor de Impacto'!AY101/'Contribuição - CHUVA'!$BA100)*100</f>
        <v>7.1990386598618024</v>
      </c>
      <c r="AX100" s="42">
        <f>('CHUVA - Vetor de Impacto'!AZ101/'Contribuição - CHUVA'!$BA100)*100</f>
        <v>7.1990386598618024</v>
      </c>
      <c r="AY100" s="42">
        <f>('CHUVA - Vetor de Impacto'!BA101/'Contribuição - CHUVA'!$BA100)*100</f>
        <v>4.7993591065745349</v>
      </c>
      <c r="AZ100" s="42">
        <f>('CHUVA - Vetor de Impacto'!BB101/'Contribuição - CHUVA'!$BA100)*100</f>
        <v>0.83762399501536111</v>
      </c>
      <c r="BA100" s="77">
        <f>SUM('CHUVA - Vetor de Impacto'!AH101:BB101)</f>
        <v>13.890743573520366</v>
      </c>
      <c r="BB100" s="77">
        <f t="shared" si="7"/>
        <v>100.00000000000001</v>
      </c>
      <c r="BC100" s="42">
        <f>('CHUVA - Vetor de Impacto'!BC101/'Contribuição - CHUVA'!$BI100)*100</f>
        <v>11.41405631033574</v>
      </c>
      <c r="BD100" s="42">
        <f>('CHUVA - Vetor de Impacto'!BD101/'Contribuição - CHUVA'!$BI100)*100</f>
        <v>19.476983255132524</v>
      </c>
      <c r="BE100" s="42">
        <f>('CHUVA - Vetor de Impacto'!BE101/'Contribuição - CHUVA'!$BI100)*100</f>
        <v>20.804053643846945</v>
      </c>
      <c r="BF100" s="42">
        <f>('CHUVA - Vetor de Impacto'!BF101/'Contribuição - CHUVA'!$BI100)*100</f>
        <v>21.046768666065727</v>
      </c>
      <c r="BG100" s="42">
        <f>('CHUVA - Vetor de Impacto'!BG101/'Contribuição - CHUVA'!$BI100)*100</f>
        <v>16.492318865315735</v>
      </c>
      <c r="BH100" s="42">
        <f>('CHUVA - Vetor de Impacto'!BH101/'Contribuição - CHUVA'!$BI100)*100</f>
        <v>10.765819259303331</v>
      </c>
      <c r="BI100" s="77">
        <f>SUM('CHUVA - Vetor de Impacto'!BC101:BH101)</f>
        <v>2.7091915593383358</v>
      </c>
      <c r="BJ100" s="77">
        <f t="shared" si="8"/>
        <v>100</v>
      </c>
      <c r="BL100" s="42">
        <f>('CHUVA - Vetor de Impacto'!AH101/'Contribuição - CHUVA'!$BY100)*100</f>
        <v>8.4516615341089203</v>
      </c>
      <c r="BM100" s="42">
        <f>('CHUVA - Vetor de Impacto'!AI101/'Contribuição - CHUVA'!$BY100)*100</f>
        <v>5.4556932237090621</v>
      </c>
      <c r="BN100" s="42">
        <f>('CHUVA - Vetor de Impacto'!AJ101/'Contribuição - CHUVA'!$BY100)*100</f>
        <v>7.0760957787079137</v>
      </c>
      <c r="BO100" s="42">
        <f>('CHUVA - Vetor de Impacto'!AK101/'Contribuição - CHUVA'!$BY100)*100</f>
        <v>6.9825669922724334</v>
      </c>
      <c r="BP100" s="42">
        <f>('CHUVA - Vetor de Impacto'!AL101/'Contribuição - CHUVA'!$BY100)*100</f>
        <v>1.1545228725667587</v>
      </c>
      <c r="BQ100" s="42">
        <f>('CHUVA - Vetor de Impacto'!AM101/'Contribuição - CHUVA'!$BY100)*100</f>
        <v>11.64629149774219</v>
      </c>
      <c r="BR100" s="42">
        <f>('CHUVA - Vetor de Impacto'!AN101/'Contribuição - CHUVA'!$BY100)*100</f>
        <v>7.6418811619867171</v>
      </c>
      <c r="BS100" s="42">
        <f>('CHUVA - Vetor de Impacto'!AO101/'Contribuição - CHUVA'!$BY100)*100</f>
        <v>6.8529253145177726</v>
      </c>
      <c r="BT100" s="42">
        <f>('CHUVA - Vetor de Impacto'!AP101/'Contribuição - CHUVA'!$BY100)*100</f>
        <v>5.4632322746992781</v>
      </c>
      <c r="BU100" s="42">
        <f>('CHUVA - Vetor de Impacto'!AQ101/'Contribuição - CHUVA'!$BY100)*100</f>
        <v>9.3726145750278231</v>
      </c>
      <c r="BV100" s="42">
        <f>('CHUVA - Vetor de Impacto'!AR101/'Contribuição - CHUVA'!$BY100)*100</f>
        <v>11.048981888796648</v>
      </c>
      <c r="BW100" s="42">
        <f>('CHUVA - Vetor de Impacto'!AS101/'Contribuição - CHUVA'!$BY100)*100</f>
        <v>8.9024194184907195</v>
      </c>
      <c r="BX100" s="42">
        <f>('CHUVA - Vetor de Impacto'!AT101/'Contribuição - CHUVA'!$BY100)*100</f>
        <v>9.9511134673737747</v>
      </c>
      <c r="BY100" s="77">
        <f>SUM('CHUVA - Vetor de Impacto'!AH101:AT101)</f>
        <v>8.3700321088277079</v>
      </c>
      <c r="BZ100" s="77">
        <f t="shared" si="9"/>
        <v>100.00000000000001</v>
      </c>
      <c r="CA100" s="42">
        <f>('SECA - Vetor de Impacto'!AU101/'Contribuição - CHUVA'!$CI100)*100</f>
        <v>1.2865358125616071</v>
      </c>
      <c r="CB100" s="42">
        <f>('SECA - Vetor de Impacto'!AV101/'Contribuição - CHUVA'!$CI100)*100</f>
        <v>18.113607392732494</v>
      </c>
      <c r="CC100" s="42">
        <f>('SECA - Vetor de Impacto'!AW101/'Contribuição - CHUVA'!$CI100)*100</f>
        <v>18.113607392732494</v>
      </c>
      <c r="CD100" s="42">
        <f>('SECA - Vetor de Impacto'!AX101/'Contribuição - CHUVA'!$CI100)*100</f>
        <v>12.075738261821662</v>
      </c>
      <c r="CE100" s="42">
        <f>('SECA - Vetor de Impacto'!AY101/'Contribuição - CHUVA'!$CI100)*100</f>
        <v>18.113607392732494</v>
      </c>
      <c r="CF100" s="42">
        <f>('SECA - Vetor de Impacto'!AZ101/'Contribuição - CHUVA'!$CI100)*100</f>
        <v>18.113607392732494</v>
      </c>
      <c r="CG100" s="42">
        <f>('SECA - Vetor de Impacto'!BA101/'Contribuição - CHUVA'!$CI100)*100</f>
        <v>12.075738261821661</v>
      </c>
      <c r="CH100" s="42">
        <f>('SECA - Vetor de Impacto'!BB101/'Contribuição - CHUVA'!$CI100)*100</f>
        <v>2.1075580928650868</v>
      </c>
      <c r="CI100" s="77">
        <f>SUM('CHUVA - Vetor de Impacto'!AU101:BB101)</f>
        <v>5.5207114646926607</v>
      </c>
      <c r="CJ100" s="77">
        <f t="shared" si="10"/>
        <v>99.999999999999986</v>
      </c>
    </row>
    <row r="101" spans="1:88" x14ac:dyDescent="0.25">
      <c r="A101" s="34" t="s">
        <v>1067</v>
      </c>
      <c r="B101" s="34" t="s">
        <v>1068</v>
      </c>
      <c r="C101" s="78">
        <v>6.4206742411989222</v>
      </c>
      <c r="D101" s="78">
        <v>6.4206742411989222</v>
      </c>
      <c r="E101" s="78">
        <v>5.0830337742824803</v>
      </c>
      <c r="F101" s="78">
        <v>1.6902583581952246</v>
      </c>
      <c r="G101" s="78">
        <v>3.4756542380043762</v>
      </c>
      <c r="H101" s="78">
        <v>1.4342488394289572</v>
      </c>
      <c r="I101" s="78">
        <v>1.0235707036090762</v>
      </c>
      <c r="J101" s="78">
        <v>1.544601962640461</v>
      </c>
      <c r="K101" s="78">
        <v>1.0928807219062</v>
      </c>
      <c r="L101" s="78">
        <v>1.0701123735331539</v>
      </c>
      <c r="M101" s="78">
        <v>1.7063344518652834</v>
      </c>
      <c r="N101" s="78">
        <v>4.9322096904927761</v>
      </c>
      <c r="O101" s="78">
        <v>2.5685877878464844</v>
      </c>
      <c r="P101" s="78">
        <v>2.199819382880503</v>
      </c>
      <c r="Q101" s="78">
        <v>2.6343928111779711</v>
      </c>
      <c r="R101" s="78">
        <v>6.057495741799805</v>
      </c>
      <c r="S101" s="78">
        <v>4.108036970322436</v>
      </c>
      <c r="T101" s="78">
        <v>4.2936169913933169</v>
      </c>
      <c r="U101" s="78">
        <v>4.0643347928187312</v>
      </c>
      <c r="V101" s="78">
        <v>5.0151160368257193</v>
      </c>
      <c r="W101" s="78">
        <v>4.2561850303181199</v>
      </c>
      <c r="X101" s="78">
        <v>5.4035242820919027</v>
      </c>
      <c r="Y101" s="78">
        <v>5.9919520054732978</v>
      </c>
      <c r="Z101" s="78">
        <v>0.39088659416543553</v>
      </c>
      <c r="AA101" s="78">
        <v>6.4206742411989222</v>
      </c>
      <c r="AB101" s="78">
        <v>6.4206742411989222</v>
      </c>
      <c r="AC101" s="78">
        <v>4.2804494941326157</v>
      </c>
      <c r="AD101" s="74">
        <f t="shared" si="11"/>
        <v>100.00000000000001</v>
      </c>
      <c r="AF101" s="42">
        <f>('CHUVA - Vetor de Impacto'!AH102/'Contribuição - CHUVA'!$BA101)*100</f>
        <v>6.9476455070119307</v>
      </c>
      <c r="AG101" s="42">
        <f>('CHUVA - Vetor de Impacto'!AI102/'Contribuição - CHUVA'!$BA101)*100</f>
        <v>0.88715512176123867</v>
      </c>
      <c r="AH101" s="42">
        <f>('CHUVA - Vetor de Impacto'!AJ102/'Contribuição - CHUVA'!$BA101)*100</f>
        <v>5.1859709594404277</v>
      </c>
      <c r="AI101" s="42">
        <f>('CHUVA - Vetor de Impacto'!AK102/'Contribuição - CHUVA'!$BA101)*100</f>
        <v>4.0197415139201418</v>
      </c>
      <c r="AJ101" s="42">
        <f>('CHUVA - Vetor de Impacto'!AL102/'Contribuição - CHUVA'!$BA101)*100</f>
        <v>0</v>
      </c>
      <c r="AK101" s="42">
        <f>('CHUVA - Vetor de Impacto'!AM102/'Contribuição - CHUVA'!$BA101)*100</f>
        <v>6.8615555858458492</v>
      </c>
      <c r="AL101" s="42">
        <f>('CHUVA - Vetor de Impacto'!AN102/'Contribuição - CHUVA'!$BA101)*100</f>
        <v>2.7691666487678122</v>
      </c>
      <c r="AM101" s="42">
        <f>('CHUVA - Vetor de Impacto'!AO102/'Contribuição - CHUVA'!$BA101)*100</f>
        <v>0.65623934240020765</v>
      </c>
      <c r="AN101" s="42">
        <f>('CHUVA - Vetor de Impacto'!AP102/'Contribuição - CHUVA'!$BA101)*100</f>
        <v>4.8349452821059433</v>
      </c>
      <c r="AO101" s="42">
        <f>('CHUVA - Vetor de Impacto'!AQ102/'Contribuição - CHUVA'!$BA101)*100</f>
        <v>7.5112163677716453</v>
      </c>
      <c r="AP101" s="42">
        <f>('CHUVA - Vetor de Impacto'!AR102/'Contribuição - CHUVA'!$BA101)*100</f>
        <v>5.5691155249073629</v>
      </c>
      <c r="AQ101" s="42">
        <f>('CHUVA - Vetor de Impacto'!AS102/'Contribuição - CHUVA'!$BA101)*100</f>
        <v>7.4337471858780351</v>
      </c>
      <c r="AR101" s="42">
        <f>('CHUVA - Vetor de Impacto'!AT102/'Contribuição - CHUVA'!$BA101)*100</f>
        <v>5.1135099156199946</v>
      </c>
      <c r="AS101" s="42">
        <f>('CHUVA - Vetor de Impacto'!AU102/'Contribuição - CHUVA'!$BA101)*100</f>
        <v>0.82230594440401372</v>
      </c>
      <c r="AT101" s="42">
        <f>('CHUVA - Vetor de Impacto'!AV102/'Contribuição - CHUVA'!$BA101)*100</f>
        <v>0</v>
      </c>
      <c r="AU101" s="42">
        <f>('CHUVA - Vetor de Impacto'!AW102/'Contribuição - CHUVA'!$BA101)*100</f>
        <v>8.0152238756741987</v>
      </c>
      <c r="AV101" s="42">
        <f>('CHUVA - Vetor de Impacto'!AX102/'Contribuição - CHUVA'!$BA101)*100</f>
        <v>8.0152238756741987</v>
      </c>
      <c r="AW101" s="42">
        <f>('CHUVA - Vetor de Impacto'!AY102/'Contribuição - CHUVA'!$BA101)*100</f>
        <v>8.0152238756741987</v>
      </c>
      <c r="AX101" s="42">
        <f>('CHUVA - Vetor de Impacto'!AZ102/'Contribuição - CHUVA'!$BA101)*100</f>
        <v>8.0152238756741987</v>
      </c>
      <c r="AY101" s="42">
        <f>('CHUVA - Vetor de Impacto'!BA102/'Contribuição - CHUVA'!$BA101)*100</f>
        <v>2.3377736304049765</v>
      </c>
      <c r="AZ101" s="42">
        <f>('CHUVA - Vetor de Impacto'!BB102/'Contribuição - CHUVA'!$BA101)*100</f>
        <v>6.9890159670636249</v>
      </c>
      <c r="BA101" s="77">
        <f>SUM('CHUVA - Vetor de Impacto'!AH102:BB102)</f>
        <v>12.476257875153676</v>
      </c>
      <c r="BB101" s="77">
        <f t="shared" si="7"/>
        <v>99.999999999999986</v>
      </c>
      <c r="BC101" s="42">
        <f>('CHUVA - Vetor de Impacto'!BC102/'Contribuição - CHUVA'!$BI101)*100</f>
        <v>7.8174166310561013</v>
      </c>
      <c r="BD101" s="42">
        <f>('CHUVA - Vetor de Impacto'!BD102/'Contribuição - CHUVA'!$BI101)*100</f>
        <v>13.98858367150963</v>
      </c>
      <c r="BE101" s="42">
        <f>('CHUVA - Vetor de Impacto'!BE102/'Contribuição - CHUVA'!$BI101)*100</f>
        <v>10.83376888694138</v>
      </c>
      <c r="BF101" s="42">
        <f>('CHUVA - Vetor de Impacto'!BF102/'Contribuição - CHUVA'!$BI101)*100</f>
        <v>15.467231976301418</v>
      </c>
      <c r="BG101" s="42">
        <f>('CHUVA - Vetor de Impacto'!BG102/'Contribuição - CHUVA'!$BI101)*100</f>
        <v>27.621181068412398</v>
      </c>
      <c r="BH101" s="42">
        <f>('CHUVA - Vetor de Impacto'!BH102/'Contribuição - CHUVA'!$BI101)*100</f>
        <v>24.271817765779058</v>
      </c>
      <c r="BI101" s="77">
        <f>SUM('CHUVA - Vetor de Impacto'!BC102:BH102)</f>
        <v>3.0041699954369383</v>
      </c>
      <c r="BJ101" s="77">
        <f t="shared" si="8"/>
        <v>99.999999999999986</v>
      </c>
      <c r="BL101" s="42">
        <f>('CHUVA - Vetor de Impacto'!AH102/'Contribuição - CHUVA'!$BY101)*100</f>
        <v>12.02222604320786</v>
      </c>
      <c r="BM101" s="42">
        <f>('CHUVA - Vetor de Impacto'!AI102/'Contribuição - CHUVA'!$BY101)*100</f>
        <v>1.5351358094535679</v>
      </c>
      <c r="BN101" s="42">
        <f>('CHUVA - Vetor de Impacto'!AJ102/'Contribuição - CHUVA'!$BY101)*100</f>
        <v>8.9738192694173247</v>
      </c>
      <c r="BO101" s="42">
        <f>('CHUVA - Vetor de Impacto'!AK102/'Contribuição - CHUVA'!$BY101)*100</f>
        <v>6.9557724364090152</v>
      </c>
      <c r="BP101" s="42">
        <f>('CHUVA - Vetor de Impacto'!AL102/'Contribuição - CHUVA'!$BY101)*100</f>
        <v>0</v>
      </c>
      <c r="BQ101" s="42">
        <f>('CHUVA - Vetor de Impacto'!AM102/'Contribuição - CHUVA'!$BY101)*100</f>
        <v>11.873255792601952</v>
      </c>
      <c r="BR101" s="42">
        <f>('CHUVA - Vetor de Impacto'!AN102/'Contribuição - CHUVA'!$BY101)*100</f>
        <v>4.7917740433358951</v>
      </c>
      <c r="BS101" s="42">
        <f>('CHUVA - Vetor de Impacto'!AO102/'Contribuição - CHUVA'!$BY101)*100</f>
        <v>1.1355584715453486</v>
      </c>
      <c r="BT101" s="42">
        <f>('CHUVA - Vetor de Impacto'!AP102/'Contribuição - CHUVA'!$BY101)*100</f>
        <v>8.3664034138406187</v>
      </c>
      <c r="BU101" s="42">
        <f>('CHUVA - Vetor de Impacto'!AQ102/'Contribuição - CHUVA'!$BY101)*100</f>
        <v>12.997430703920676</v>
      </c>
      <c r="BV101" s="42">
        <f>('CHUVA - Vetor de Impacto'!AR102/'Contribuição - CHUVA'!$BY101)*100</f>
        <v>9.6368137426703537</v>
      </c>
      <c r="BW101" s="42">
        <f>('CHUVA - Vetor de Impacto'!AS102/'Contribuição - CHUVA'!$BY101)*100</f>
        <v>12.863377805688121</v>
      </c>
      <c r="BX101" s="42">
        <f>('CHUVA - Vetor de Impacto'!AT102/'Contribuição - CHUVA'!$BY101)*100</f>
        <v>8.8484324679092694</v>
      </c>
      <c r="BY101" s="77">
        <f>SUM('CHUVA - Vetor de Impacto'!AH102:AT102)</f>
        <v>7.2100305433539233</v>
      </c>
      <c r="BZ101" s="77">
        <f t="shared" si="9"/>
        <v>100</v>
      </c>
      <c r="CA101" s="42">
        <f>('SECA - Vetor de Impacto'!AU102/'Contribuição - CHUVA'!$CI101)*100</f>
        <v>1.9481310563078373</v>
      </c>
      <c r="CB101" s="42">
        <f>('SECA - Vetor de Impacto'!AV102/'Contribuição - CHUVA'!$CI101)*100</f>
        <v>0</v>
      </c>
      <c r="CC101" s="42">
        <f>('SECA - Vetor de Impacto'!AW102/'Contribuição - CHUVA'!$CI101)*100</f>
        <v>18.988925790604757</v>
      </c>
      <c r="CD101" s="42">
        <f>('SECA - Vetor de Impacto'!AX102/'Contribuição - CHUVA'!$CI101)*100</f>
        <v>18.988925790604757</v>
      </c>
      <c r="CE101" s="42">
        <f>('SECA - Vetor de Impacto'!AY102/'Contribuição - CHUVA'!$CI101)*100</f>
        <v>18.988925790604757</v>
      </c>
      <c r="CF101" s="42">
        <f>('SECA - Vetor de Impacto'!AZ102/'Contribuição - CHUVA'!$CI101)*100</f>
        <v>18.988925790604757</v>
      </c>
      <c r="CG101" s="42">
        <f>('SECA - Vetor de Impacto'!BA102/'Contribuição - CHUVA'!$CI101)*100</f>
        <v>5.5384366889263914</v>
      </c>
      <c r="CH101" s="42">
        <f>('SECA - Vetor de Impacto'!BB102/'Contribuição - CHUVA'!$CI101)*100</f>
        <v>16.557729092346744</v>
      </c>
      <c r="CI101" s="77">
        <f>SUM('CHUVA - Vetor de Impacto'!AU102:BB102)</f>
        <v>5.2662273317997528</v>
      </c>
      <c r="CJ101" s="77">
        <f t="shared" si="10"/>
        <v>100</v>
      </c>
    </row>
    <row r="102" spans="1:88" x14ac:dyDescent="0.25">
      <c r="A102" s="34" t="s">
        <v>1069</v>
      </c>
      <c r="B102" s="34" t="s">
        <v>1070</v>
      </c>
      <c r="C102" s="78">
        <v>7.5268614661712245</v>
      </c>
      <c r="D102" s="78">
        <v>7.5268614661712245</v>
      </c>
      <c r="E102" s="78">
        <v>6.8996230106569554</v>
      </c>
      <c r="F102" s="78">
        <v>0.38209135025936469</v>
      </c>
      <c r="G102" s="78">
        <v>5.5311027440803713</v>
      </c>
      <c r="H102" s="78">
        <v>0.46438219842701656</v>
      </c>
      <c r="I102" s="78">
        <v>0.43932045097620254</v>
      </c>
      <c r="J102" s="78">
        <v>1.4214681872524093</v>
      </c>
      <c r="K102" s="78">
        <v>0</v>
      </c>
      <c r="L102" s="78">
        <v>0.62723845551426849</v>
      </c>
      <c r="M102" s="78">
        <v>0.79786318056421024</v>
      </c>
      <c r="N102" s="78">
        <v>6.1775471445922747</v>
      </c>
      <c r="O102" s="78">
        <v>1.1727510186330687</v>
      </c>
      <c r="P102" s="78">
        <v>0.55585780803443685</v>
      </c>
      <c r="Q102" s="78">
        <v>1.0497400108040804</v>
      </c>
      <c r="R102" s="78">
        <v>6.6037114241034951</v>
      </c>
      <c r="S102" s="78">
        <v>6.1727265754200475</v>
      </c>
      <c r="T102" s="78">
        <v>4.4883319675228313</v>
      </c>
      <c r="U102" s="78">
        <v>1.4465078217334228</v>
      </c>
      <c r="V102" s="78">
        <v>7.4438575973514105</v>
      </c>
      <c r="W102" s="78">
        <v>6.0091243611808931</v>
      </c>
      <c r="X102" s="78">
        <v>7.1495632073974127</v>
      </c>
      <c r="Y102" s="78">
        <v>7.2886696476215027</v>
      </c>
      <c r="Z102" s="78">
        <v>0.28002979524651339</v>
      </c>
      <c r="AA102" s="78">
        <v>0</v>
      </c>
      <c r="AB102" s="78">
        <v>7.5268614661712245</v>
      </c>
      <c r="AC102" s="78">
        <v>5.0179076441141506</v>
      </c>
      <c r="AD102" s="74">
        <f t="shared" si="11"/>
        <v>100.00000000000001</v>
      </c>
      <c r="AF102" s="42">
        <f>('CHUVA - Vetor de Impacto'!AH103/'Contribuição - CHUVA'!$BA102)*100</f>
        <v>0.4366200412404535</v>
      </c>
      <c r="AG102" s="42">
        <f>('CHUVA - Vetor de Impacto'!AI103/'Contribuição - CHUVA'!$BA102)*100</f>
        <v>7.8838884042727697</v>
      </c>
      <c r="AH102" s="42">
        <f>('CHUVA - Vetor de Impacto'!AJ103/'Contribuição - CHUVA'!$BA102)*100</f>
        <v>2.8088409221113775</v>
      </c>
      <c r="AI102" s="42">
        <f>('CHUVA - Vetor de Impacto'!AK103/'Contribuição - CHUVA'!$BA102)*100</f>
        <v>2.3096087026239167</v>
      </c>
      <c r="AJ102" s="42">
        <f>('CHUVA - Vetor de Impacto'!AL103/'Contribuição - CHUVA'!$BA102)*100</f>
        <v>1.1681132265819885</v>
      </c>
      <c r="AK102" s="42">
        <f>('CHUVA - Vetor de Impacto'!AM103/'Contribuição - CHUVA'!$BA102)*100</f>
        <v>6.7014733447628689</v>
      </c>
      <c r="AL102" s="42">
        <f>('CHUVA - Vetor de Impacto'!AN103/'Contribuição - CHUVA'!$BA102)*100</f>
        <v>5.5178620333188908</v>
      </c>
      <c r="AM102" s="42">
        <f>('CHUVA - Vetor de Impacto'!AO103/'Contribuição - CHUVA'!$BA102)*100</f>
        <v>6.3726492323920079</v>
      </c>
      <c r="AN102" s="42">
        <f>('CHUVA - Vetor de Impacto'!AP103/'Contribuição - CHUVA'!$BA102)*100</f>
        <v>0.20282040531752871</v>
      </c>
      <c r="AO102" s="42">
        <f>('CHUVA - Vetor de Impacto'!AQ103/'Contribuição - CHUVA'!$BA102)*100</f>
        <v>7.8869251497238055</v>
      </c>
      <c r="AP102" s="42">
        <f>('CHUVA - Vetor de Impacto'!AR103/'Contribuição - CHUVA'!$BA102)*100</f>
        <v>7.6554063196633537</v>
      </c>
      <c r="AQ102" s="42">
        <f>('CHUVA - Vetor de Impacto'!AS103/'Contribuição - CHUVA'!$BA102)*100</f>
        <v>7.5400895967200414</v>
      </c>
      <c r="AR102" s="42">
        <f>('CHUVA - Vetor de Impacto'!AT103/'Contribuição - CHUVA'!$BA102)*100</f>
        <v>8.0190975534210249</v>
      </c>
      <c r="AS102" s="42">
        <f>('CHUVA - Vetor de Impacto'!AU103/'Contribuição - CHUVA'!$BA102)*100</f>
        <v>0.35304286274729507</v>
      </c>
      <c r="AT102" s="42">
        <f>('CHUVA - Vetor de Impacto'!AV103/'Contribuição - CHUVA'!$BA102)*100</f>
        <v>0</v>
      </c>
      <c r="AU102" s="42">
        <f>('CHUVA - Vetor de Impacto'!AW103/'Contribuição - CHUVA'!$BA102)*100</f>
        <v>8.2407636646538016</v>
      </c>
      <c r="AV102" s="42">
        <f>('CHUVA - Vetor de Impacto'!AX103/'Contribuição - CHUVA'!$BA102)*100</f>
        <v>2.7469212215512684</v>
      </c>
      <c r="AW102" s="42">
        <f>('CHUVA - Vetor de Impacto'!AY103/'Contribuição - CHUVA'!$BA102)*100</f>
        <v>8.2407636646538016</v>
      </c>
      <c r="AX102" s="42">
        <f>('CHUVA - Vetor de Impacto'!AZ103/'Contribuição - CHUVA'!$BA102)*100</f>
        <v>8.2407636646538016</v>
      </c>
      <c r="AY102" s="42">
        <f>('CHUVA - Vetor de Impacto'!BA103/'Contribuição - CHUVA'!$BA102)*100</f>
        <v>4.1203818323269008</v>
      </c>
      <c r="AZ102" s="42">
        <f>('CHUVA - Vetor de Impacto'!BB103/'Contribuição - CHUVA'!$BA102)*100</f>
        <v>3.5539681572630935</v>
      </c>
      <c r="BA102" s="77">
        <f>SUM('CHUVA - Vetor de Impacto'!AH103:BB103)</f>
        <v>12.134797704358268</v>
      </c>
      <c r="BB102" s="77">
        <f t="shared" si="7"/>
        <v>100.00000000000001</v>
      </c>
      <c r="BC102" s="42">
        <f>('CHUVA - Vetor de Impacto'!BC103/'Contribuição - CHUVA'!$BI102)*100</f>
        <v>27.348712633299556</v>
      </c>
      <c r="BD102" s="42">
        <f>('CHUVA - Vetor de Impacto'!BD103/'Contribuição - CHUVA'!$BI102)*100</f>
        <v>4.0561419759092923</v>
      </c>
      <c r="BE102" s="42">
        <f>('CHUVA - Vetor de Impacto'!BE103/'Contribuição - CHUVA'!$BI102)*100</f>
        <v>3.2229012588986938</v>
      </c>
      <c r="BF102" s="42">
        <f>('CHUVA - Vetor de Impacto'!BF103/'Contribuição - CHUVA'!$BI102)*100</f>
        <v>11.313630145580877</v>
      </c>
      <c r="BG102" s="42">
        <f>('CHUVA - Vetor de Impacto'!BG103/'Contribuição - CHUVA'!$BI102)*100</f>
        <v>31.168930586702174</v>
      </c>
      <c r="BH102" s="42">
        <f>('CHUVA - Vetor de Impacto'!BH103/'Contribuição - CHUVA'!$BI102)*100</f>
        <v>22.88968339960941</v>
      </c>
      <c r="BI102" s="77">
        <f>SUM('CHUVA - Vetor de Impacto'!BC103:BH103)</f>
        <v>1.9113414212075366</v>
      </c>
      <c r="BJ102" s="77">
        <f t="shared" si="8"/>
        <v>100</v>
      </c>
      <c r="BL102" s="42">
        <f>('CHUVA - Vetor de Impacto'!AH103/'Contribuição - CHUVA'!$BY102)*100</f>
        <v>0.67689466841199031</v>
      </c>
      <c r="BM102" s="42">
        <f>('CHUVA - Vetor de Impacto'!AI103/'Contribuição - CHUVA'!$BY102)*100</f>
        <v>12.222439474024107</v>
      </c>
      <c r="BN102" s="42">
        <f>('CHUVA - Vetor de Impacto'!AJ103/'Contribuição - CHUVA'!$BY102)*100</f>
        <v>4.3545629265962624</v>
      </c>
      <c r="BO102" s="42">
        <f>('CHUVA - Vetor de Impacto'!AK103/'Contribuição - CHUVA'!$BY102)*100</f>
        <v>3.5806002227531635</v>
      </c>
      <c r="BP102" s="42">
        <f>('CHUVA - Vetor de Impacto'!AL103/'Contribuição - CHUVA'!$BY102)*100</f>
        <v>1.8109329405230621</v>
      </c>
      <c r="BQ102" s="42">
        <f>('CHUVA - Vetor de Impacto'!AM103/'Contribuição - CHUVA'!$BY102)*100</f>
        <v>10.38933431614263</v>
      </c>
      <c r="BR102" s="42">
        <f>('CHUVA - Vetor de Impacto'!AN103/'Contribuição - CHUVA'!$BY102)*100</f>
        <v>8.5543746017136488</v>
      </c>
      <c r="BS102" s="42">
        <f>('CHUVA - Vetor de Impacto'!AO103/'Contribuição - CHUVA'!$BY102)*100</f>
        <v>9.8795563227257794</v>
      </c>
      <c r="BT102" s="42">
        <f>('CHUVA - Vetor de Impacto'!AP103/'Contribuição - CHUVA'!$BY102)*100</f>
        <v>0.31443369070863925</v>
      </c>
      <c r="BU102" s="42">
        <f>('CHUVA - Vetor de Impacto'!AQ103/'Contribuição - CHUVA'!$BY102)*100</f>
        <v>12.227147358708672</v>
      </c>
      <c r="BV102" s="42">
        <f>('CHUVA - Vetor de Impacto'!AR103/'Contribuição - CHUVA'!$BY102)*100</f>
        <v>11.868222328012253</v>
      </c>
      <c r="BW102" s="42">
        <f>('CHUVA - Vetor de Impacto'!AS103/'Contribuição - CHUVA'!$BY102)*100</f>
        <v>11.689446120861277</v>
      </c>
      <c r="BX102" s="42">
        <f>('CHUVA - Vetor de Impacto'!AT103/'Contribuição - CHUVA'!$BY102)*100</f>
        <v>12.432055028818517</v>
      </c>
      <c r="BY102" s="77">
        <f>SUM('CHUVA - Vetor de Impacto'!AH103:AT103)</f>
        <v>7.8273564874596895</v>
      </c>
      <c r="BZ102" s="77">
        <f t="shared" si="9"/>
        <v>100</v>
      </c>
      <c r="CA102" s="42">
        <f>('SECA - Vetor de Impacto'!AU103/'Contribuição - CHUVA'!$CI102)*100</f>
        <v>0.99458205107917064</v>
      </c>
      <c r="CB102" s="42">
        <f>('SECA - Vetor de Impacto'!AV103/'Contribuição - CHUVA'!$CI102)*100</f>
        <v>0</v>
      </c>
      <c r="CC102" s="42">
        <f>('SECA - Vetor de Impacto'!AW103/'Contribuição - CHUVA'!$CI102)*100</f>
        <v>23.215638929137022</v>
      </c>
      <c r="CD102" s="42">
        <f>('SECA - Vetor de Impacto'!AX103/'Contribuição - CHUVA'!$CI102)*100</f>
        <v>7.7385463097123433</v>
      </c>
      <c r="CE102" s="42">
        <f>('SECA - Vetor de Impacto'!AY103/'Contribuição - CHUVA'!$CI102)*100</f>
        <v>23.215638929137022</v>
      </c>
      <c r="CF102" s="42">
        <f>('SECA - Vetor de Impacto'!AZ103/'Contribuição - CHUVA'!$CI102)*100</f>
        <v>23.215638929137022</v>
      </c>
      <c r="CG102" s="42">
        <f>('SECA - Vetor de Impacto'!BA103/'Contribuição - CHUVA'!$CI102)*100</f>
        <v>11.607819464568509</v>
      </c>
      <c r="CH102" s="42">
        <f>('SECA - Vetor de Impacto'!BB103/'Contribuição - CHUVA'!$CI102)*100</f>
        <v>10.012135387228899</v>
      </c>
      <c r="CI102" s="77">
        <f>SUM('CHUVA - Vetor de Impacto'!AU103:BB103)</f>
        <v>4.307441216898579</v>
      </c>
      <c r="CJ102" s="77">
        <f t="shared" si="10"/>
        <v>99.999999999999986</v>
      </c>
    </row>
    <row r="103" spans="1:88" x14ac:dyDescent="0.25">
      <c r="A103" s="34" t="s">
        <v>1071</v>
      </c>
      <c r="B103" s="34" t="s">
        <v>1072</v>
      </c>
      <c r="C103" s="78">
        <v>5.6716843381685758</v>
      </c>
      <c r="D103" s="78">
        <v>5.6716843381685758</v>
      </c>
      <c r="E103" s="78">
        <v>3.7811228921123834</v>
      </c>
      <c r="F103" s="78">
        <v>4.6550616737798718</v>
      </c>
      <c r="G103" s="78">
        <v>2.2733610776956672</v>
      </c>
      <c r="H103" s="78">
        <v>3.895206291509091</v>
      </c>
      <c r="I103" s="78">
        <v>3.8908579865560657</v>
      </c>
      <c r="J103" s="78">
        <v>2.8037956860396664</v>
      </c>
      <c r="K103" s="78">
        <v>1.9307861576744092</v>
      </c>
      <c r="L103" s="78">
        <v>1.8905614460561915</v>
      </c>
      <c r="M103" s="78">
        <v>4.4716558458305551</v>
      </c>
      <c r="N103" s="78">
        <v>1.2485528160213353</v>
      </c>
      <c r="O103" s="78">
        <v>3.1638922788099162</v>
      </c>
      <c r="P103" s="78">
        <v>2.2985427750628702</v>
      </c>
      <c r="Q103" s="78">
        <v>0.5332956291429265</v>
      </c>
      <c r="R103" s="78">
        <v>4.9750683335412926</v>
      </c>
      <c r="S103" s="78">
        <v>4.3379152212485614</v>
      </c>
      <c r="T103" s="78">
        <v>3.0975502727148787</v>
      </c>
      <c r="U103" s="78">
        <v>3.9059282135656623</v>
      </c>
      <c r="V103" s="78">
        <v>4.3549007500367578</v>
      </c>
      <c r="W103" s="78">
        <v>4.0943209474979092</v>
      </c>
      <c r="X103" s="78">
        <v>4.82956877019177</v>
      </c>
      <c r="Y103" s="78">
        <v>4.8451619844576177</v>
      </c>
      <c r="Z103" s="78">
        <v>0.36447125961173743</v>
      </c>
      <c r="AA103" s="78">
        <v>5.6716843381685758</v>
      </c>
      <c r="AB103" s="78">
        <v>5.6716843381685758</v>
      </c>
      <c r="AC103" s="78">
        <v>5.6716843381685758</v>
      </c>
      <c r="AD103" s="74">
        <f t="shared" si="11"/>
        <v>100.00000000000001</v>
      </c>
      <c r="AF103" s="42">
        <f>('CHUVA - Vetor de Impacto'!AH104/'Contribuição - CHUVA'!$BA103)*100</f>
        <v>4.4579707613606967</v>
      </c>
      <c r="AG103" s="42">
        <f>('CHUVA - Vetor de Impacto'!AI104/'Contribuição - CHUVA'!$BA103)*100</f>
        <v>3.6252879176027695</v>
      </c>
      <c r="AH103" s="42">
        <f>('CHUVA - Vetor de Impacto'!AJ104/'Contribuição - CHUVA'!$BA103)*100</f>
        <v>5.1374211064238615</v>
      </c>
      <c r="AI103" s="42">
        <f>('CHUVA - Vetor de Impacto'!AK104/'Contribuição - CHUVA'!$BA103)*100</f>
        <v>5.686046183101733</v>
      </c>
      <c r="AJ103" s="42">
        <f>('CHUVA - Vetor de Impacto'!AL104/'Contribuição - CHUVA'!$BA103)*100</f>
        <v>0.91950640776797909</v>
      </c>
      <c r="AK103" s="42">
        <f>('CHUVA - Vetor de Impacto'!AM104/'Contribuição - CHUVA'!$BA103)*100</f>
        <v>5.6309290112917356</v>
      </c>
      <c r="AL103" s="42">
        <f>('CHUVA - Vetor de Impacto'!AN104/'Contribuição - CHUVA'!$BA103)*100</f>
        <v>1.93216466568557</v>
      </c>
      <c r="AM103" s="42">
        <f>('CHUVA - Vetor de Impacto'!AO104/'Contribuição - CHUVA'!$BA103)*100</f>
        <v>4.170410194797717</v>
      </c>
      <c r="AN103" s="42">
        <f>('CHUVA - Vetor de Impacto'!AP104/'Contribuição - CHUVA'!$BA103)*100</f>
        <v>4.411290650083564</v>
      </c>
      <c r="AO103" s="42">
        <f>('CHUVA - Vetor de Impacto'!AQ104/'Contribuição - CHUVA'!$BA103)*100</f>
        <v>5.7954401345764746</v>
      </c>
      <c r="AP103" s="42">
        <f>('CHUVA - Vetor de Impacto'!AR104/'Contribuição - CHUVA'!$BA103)*100</f>
        <v>4.4695953896179201</v>
      </c>
      <c r="AQ103" s="42">
        <f>('CHUVA - Vetor de Impacto'!AS104/'Contribuição - CHUVA'!$BA103)*100</f>
        <v>6.2667827034597208</v>
      </c>
      <c r="AR103" s="42">
        <f>('CHUVA - Vetor de Impacto'!AT104/'Contribuição - CHUVA'!$BA103)*100</f>
        <v>4.8402506734251096</v>
      </c>
      <c r="AS103" s="42">
        <f>('CHUVA - Vetor de Impacto'!AU104/'Contribuição - CHUVA'!$BA103)*100</f>
        <v>3.1542883215094006</v>
      </c>
      <c r="AT103" s="42">
        <f>('CHUVA - Vetor de Impacto'!AV104/'Contribuição - CHUVA'!$BA103)*100</f>
        <v>7.750287371686519</v>
      </c>
      <c r="AU103" s="42">
        <f>('CHUVA - Vetor de Impacto'!AW104/'Contribuição - CHUVA'!$BA103)*100</f>
        <v>0</v>
      </c>
      <c r="AV103" s="42">
        <f>('CHUVA - Vetor de Impacto'!AX104/'Contribuição - CHUVA'!$BA103)*100</f>
        <v>5.1668582477910139</v>
      </c>
      <c r="AW103" s="42">
        <f>('CHUVA - Vetor de Impacto'!AY104/'Contribuição - CHUVA'!$BA103)*100</f>
        <v>7.750287371686519</v>
      </c>
      <c r="AX103" s="42">
        <f>('CHUVA - Vetor de Impacto'!AZ104/'Contribuição - CHUVA'!$BA103)*100</f>
        <v>7.750287371686519</v>
      </c>
      <c r="AY103" s="42">
        <f>('CHUVA - Vetor de Impacto'!BA104/'Contribuição - CHUVA'!$BA103)*100</f>
        <v>5.4897868882779521</v>
      </c>
      <c r="AZ103" s="42">
        <f>('CHUVA - Vetor de Impacto'!BB104/'Contribuição - CHUVA'!$BA103)*100</f>
        <v>5.5951086281672255</v>
      </c>
      <c r="BA103" s="77">
        <f>SUM('CHUVA - Vetor de Impacto'!AH104:BB104)</f>
        <v>12.902747369771305</v>
      </c>
      <c r="BB103" s="77">
        <f t="shared" si="7"/>
        <v>100</v>
      </c>
      <c r="BC103" s="42">
        <f>('CHUVA - Vetor de Impacto'!BC104/'Contribuição - CHUVA'!$BI103)*100</f>
        <v>14.170214650483784</v>
      </c>
      <c r="BD103" s="42">
        <f>('CHUVA - Vetor de Impacto'!BD104/'Contribuição - CHUVA'!$BI103)*100</f>
        <v>23.362017868515565</v>
      </c>
      <c r="BE103" s="42">
        <f>('CHUVA - Vetor de Impacto'!BE104/'Contribuição - CHUVA'!$BI103)*100</f>
        <v>20.242843455634624</v>
      </c>
      <c r="BF103" s="42">
        <f>('CHUVA - Vetor de Impacto'!BF104/'Contribuição - CHUVA'!$BI103)*100</f>
        <v>19.147236201530763</v>
      </c>
      <c r="BG103" s="42">
        <f>('CHUVA - Vetor de Impacto'!BG104/'Contribuição - CHUVA'!$BI103)*100</f>
        <v>13.306054240769882</v>
      </c>
      <c r="BH103" s="42">
        <f>('CHUVA - Vetor de Impacto'!BH104/'Contribuição - CHUVA'!$BI103)*100</f>
        <v>9.7716335830653804</v>
      </c>
      <c r="BI103" s="77">
        <f>SUM('CHUVA - Vetor de Impacto'!BC104:BH104)</f>
        <v>3.1980323181742563</v>
      </c>
      <c r="BJ103" s="77">
        <f t="shared" si="8"/>
        <v>100</v>
      </c>
      <c r="BL103" s="42">
        <f>('CHUVA - Vetor de Impacto'!AH104/'Contribuição - CHUVA'!$BY103)*100</f>
        <v>7.7742066402757608</v>
      </c>
      <c r="BM103" s="42">
        <f>('CHUVA - Vetor de Impacto'!AI104/'Contribuição - CHUVA'!$BY103)*100</f>
        <v>6.3221001012883429</v>
      </c>
      <c r="BN103" s="42">
        <f>('CHUVA - Vetor de Impacto'!AJ104/'Contribuição - CHUVA'!$BY103)*100</f>
        <v>8.9590926942873494</v>
      </c>
      <c r="BO103" s="42">
        <f>('CHUVA - Vetor de Impacto'!AK104/'Contribuição - CHUVA'!$BY103)*100</f>
        <v>9.9158339881286466</v>
      </c>
      <c r="BP103" s="42">
        <f>('CHUVA - Vetor de Impacto'!AL104/'Contribuição - CHUVA'!$BY103)*100</f>
        <v>1.6035172063048779</v>
      </c>
      <c r="BQ103" s="42">
        <f>('CHUVA - Vetor de Impacto'!AM104/'Contribuição - CHUVA'!$BY103)*100</f>
        <v>9.81971575272153</v>
      </c>
      <c r="BR103" s="42">
        <f>('CHUVA - Vetor de Impacto'!AN104/'Contribuição - CHUVA'!$BY103)*100</f>
        <v>3.3694809091780833</v>
      </c>
      <c r="BS103" s="42">
        <f>('CHUVA - Vetor de Impacto'!AO104/'Contribuição - CHUVA'!$BY103)*100</f>
        <v>7.2727329012750532</v>
      </c>
      <c r="BT103" s="42">
        <f>('CHUVA - Vetor de Impacto'!AP104/'Contribuição - CHUVA'!$BY103)*100</f>
        <v>7.6928017028084872</v>
      </c>
      <c r="BU103" s="42">
        <f>('CHUVA - Vetor de Impacto'!AQ104/'Contribuição - CHUVA'!$BY103)*100</f>
        <v>10.106604908237005</v>
      </c>
      <c r="BV103" s="42">
        <f>('CHUVA - Vetor de Impacto'!AR104/'Contribuição - CHUVA'!$BY103)*100</f>
        <v>7.794478702840939</v>
      </c>
      <c r="BW103" s="42">
        <f>('CHUVA - Vetor de Impacto'!AS104/'Contribuição - CHUVA'!$BY103)*100</f>
        <v>10.928574078743255</v>
      </c>
      <c r="BX103" s="42">
        <f>('CHUVA - Vetor de Impacto'!AT104/'Contribuição - CHUVA'!$BY103)*100</f>
        <v>8.4408604139106682</v>
      </c>
      <c r="BY103" s="77">
        <f>SUM('CHUVA - Vetor de Impacto'!AH104:AT104)</f>
        <v>7.3988347849760538</v>
      </c>
      <c r="BZ103" s="77">
        <f t="shared" si="9"/>
        <v>99.999999999999986</v>
      </c>
      <c r="CA103" s="42">
        <f>('SECA - Vetor de Impacto'!AU104/'Contribuição - CHUVA'!$CI103)*100</f>
        <v>7.3945551853944966</v>
      </c>
      <c r="CB103" s="42">
        <f>('SECA - Vetor de Impacto'!AV104/'Contribuição - CHUVA'!$CI103)*100</f>
        <v>18.16889321175875</v>
      </c>
      <c r="CC103" s="42">
        <f>('SECA - Vetor de Impacto'!AW104/'Contribuição - CHUVA'!$CI103)*100</f>
        <v>0</v>
      </c>
      <c r="CD103" s="42">
        <f>('SECA - Vetor de Impacto'!AX104/'Contribuição - CHUVA'!$CI103)*100</f>
        <v>12.112595474505834</v>
      </c>
      <c r="CE103" s="42">
        <f>('SECA - Vetor de Impacto'!AY104/'Contribuição - CHUVA'!$CI103)*100</f>
        <v>18.16889321175875</v>
      </c>
      <c r="CF103" s="42">
        <f>('SECA - Vetor de Impacto'!AZ104/'Contribuição - CHUVA'!$CI103)*100</f>
        <v>18.16889321175875</v>
      </c>
      <c r="CG103" s="42">
        <f>('SECA - Vetor de Impacto'!BA104/'Contribuição - CHUVA'!$CI103)*100</f>
        <v>12.869632691662447</v>
      </c>
      <c r="CH103" s="42">
        <f>('SECA - Vetor de Impacto'!BB104/'Contribuição - CHUVA'!$CI103)*100</f>
        <v>13.116537013160972</v>
      </c>
      <c r="CI103" s="77">
        <f>SUM('CHUVA - Vetor de Impacto'!AU104:BB104)</f>
        <v>5.5039125847952519</v>
      </c>
      <c r="CJ103" s="77">
        <f t="shared" si="10"/>
        <v>100</v>
      </c>
    </row>
    <row r="104" spans="1:88" x14ac:dyDescent="0.25">
      <c r="A104" s="34" t="s">
        <v>1073</v>
      </c>
      <c r="B104" s="34" t="s">
        <v>1074</v>
      </c>
      <c r="C104" s="78">
        <v>6.2102306564865986</v>
      </c>
      <c r="D104" s="78">
        <v>6.2102306564865986</v>
      </c>
      <c r="E104" s="78">
        <v>4.1401537709910645</v>
      </c>
      <c r="F104" s="78">
        <v>4.3214947380493021</v>
      </c>
      <c r="G104" s="78">
        <v>1.6552061047247362</v>
      </c>
      <c r="H104" s="78">
        <v>2.5686206354863388</v>
      </c>
      <c r="I104" s="78">
        <v>2.444933168721886</v>
      </c>
      <c r="J104" s="78">
        <v>3.5136987855317781</v>
      </c>
      <c r="K104" s="78">
        <v>1.5855908059114718</v>
      </c>
      <c r="L104" s="78">
        <v>1.9406970801520613</v>
      </c>
      <c r="M104" s="78">
        <v>3.1518281274243813</v>
      </c>
      <c r="N104" s="78">
        <v>3.133544069936451</v>
      </c>
      <c r="O104" s="78">
        <v>3.695064165687592</v>
      </c>
      <c r="P104" s="78">
        <v>3.9866523070242366</v>
      </c>
      <c r="Q104" s="78">
        <v>2.3639519593270584</v>
      </c>
      <c r="R104" s="78">
        <v>4.0192686617571187</v>
      </c>
      <c r="S104" s="78">
        <v>3.7815971978940714</v>
      </c>
      <c r="T104" s="78">
        <v>1.8633631027981565</v>
      </c>
      <c r="U104" s="78">
        <v>2.8540634506406488</v>
      </c>
      <c r="V104" s="78">
        <v>4.3057793500511252</v>
      </c>
      <c r="W104" s="78">
        <v>3.8709767210955333</v>
      </c>
      <c r="X104" s="78">
        <v>5.930455036809855</v>
      </c>
      <c r="Y104" s="78">
        <v>5.7169496771264265</v>
      </c>
      <c r="Z104" s="78">
        <v>0.17503468592127255</v>
      </c>
      <c r="AA104" s="78">
        <v>6.2102306564865986</v>
      </c>
      <c r="AB104" s="78">
        <v>6.2102306564865986</v>
      </c>
      <c r="AC104" s="78">
        <v>4.1401537709910654</v>
      </c>
      <c r="AD104" s="74">
        <f t="shared" si="11"/>
        <v>100.00000000000003</v>
      </c>
      <c r="AF104" s="42">
        <f>('CHUVA - Vetor de Impacto'!AH105/'Contribuição - CHUVA'!$BA104)*100</f>
        <v>4.7925934179135368</v>
      </c>
      <c r="AG104" s="42">
        <f>('CHUVA - Vetor de Impacto'!AI105/'Contribuição - CHUVA'!$BA104)*100</f>
        <v>3.8517517425630747</v>
      </c>
      <c r="AH104" s="42">
        <f>('CHUVA - Vetor de Impacto'!AJ105/'Contribuição - CHUVA'!$BA104)*100</f>
        <v>5.3638474926861335</v>
      </c>
      <c r="AI104" s="42">
        <f>('CHUVA - Vetor de Impacto'!AK105/'Contribuição - CHUVA'!$BA104)*100</f>
        <v>5.6477225833495162</v>
      </c>
      <c r="AJ104" s="42">
        <f>('CHUVA - Vetor de Impacto'!AL105/'Contribuição - CHUVA'!$BA104)*100</f>
        <v>2.8218467790397268</v>
      </c>
      <c r="AK104" s="42">
        <f>('CHUVA - Vetor de Impacto'!AM105/'Contribuição - CHUVA'!$BA104)*100</f>
        <v>0.95426397053819689</v>
      </c>
      <c r="AL104" s="42">
        <f>('CHUVA - Vetor de Impacto'!AN105/'Contribuição - CHUVA'!$BA104)*100</f>
        <v>5.7771033339617315</v>
      </c>
      <c r="AM104" s="42">
        <f>('CHUVA - Vetor de Impacto'!AO105/'Contribuição - CHUVA'!$BA104)*100</f>
        <v>4.9629551548045718</v>
      </c>
      <c r="AN104" s="42">
        <f>('CHUVA - Vetor de Impacto'!AP105/'Contribuição - CHUVA'!$BA104)*100</f>
        <v>3.6054752273368136</v>
      </c>
      <c r="AO104" s="42">
        <f>('CHUVA - Vetor de Impacto'!AQ105/'Contribuição - CHUVA'!$BA104)*100</f>
        <v>5.7152645722568938</v>
      </c>
      <c r="AP104" s="42">
        <f>('CHUVA - Vetor de Impacto'!AR105/'Contribuição - CHUVA'!$BA104)*100</f>
        <v>4.7257919678770755</v>
      </c>
      <c r="AQ104" s="42">
        <f>('CHUVA - Vetor de Impacto'!AS105/'Contribuição - CHUVA'!$BA104)*100</f>
        <v>7.7567189465296709</v>
      </c>
      <c r="AR104" s="42">
        <f>('CHUVA - Vetor de Impacto'!AT105/'Contribuição - CHUVA'!$BA104)*100</f>
        <v>6.9466863954503841</v>
      </c>
      <c r="AS104" s="42">
        <f>('CHUVA - Vetor de Impacto'!AU105/'Contribuição - CHUVA'!$BA104)*100</f>
        <v>0.80543859747271074</v>
      </c>
      <c r="AT104" s="42">
        <f>('CHUVA - Vetor de Impacto'!AV105/'Contribuição - CHUVA'!$BA104)*100</f>
        <v>0</v>
      </c>
      <c r="AU104" s="42">
        <f>('CHUVA - Vetor de Impacto'!AW105/'Contribuição - CHUVA'!$BA104)*100</f>
        <v>8.5050480471225161</v>
      </c>
      <c r="AV104" s="42">
        <f>('CHUVA - Vetor de Impacto'!AX105/'Contribuição - CHUVA'!$BA104)*100</f>
        <v>2.8350160157075059</v>
      </c>
      <c r="AW104" s="42">
        <f>('CHUVA - Vetor de Impacto'!AY105/'Contribuição - CHUVA'!$BA104)*100</f>
        <v>8.5050480471225161</v>
      </c>
      <c r="AX104" s="42">
        <f>('CHUVA - Vetor de Impacto'!AZ105/'Contribuição - CHUVA'!$BA104)*100</f>
        <v>8.5050480471225161</v>
      </c>
      <c r="AY104" s="42">
        <f>('CHUVA - Vetor de Impacto'!BA105/'Contribuição - CHUVA'!$BA104)*100</f>
        <v>2.1262620117806303</v>
      </c>
      <c r="AZ104" s="42">
        <f>('CHUVA - Vetor de Impacto'!BB105/'Contribuição - CHUVA'!$BA104)*100</f>
        <v>5.7961176493642697</v>
      </c>
      <c r="BA104" s="77">
        <f>SUM('CHUVA - Vetor de Impacto'!AH105:BB105)</f>
        <v>11.757723112902656</v>
      </c>
      <c r="BB104" s="77">
        <f t="shared" si="7"/>
        <v>100</v>
      </c>
      <c r="BC104" s="42">
        <f>('CHUVA - Vetor de Impacto'!BC105/'Contribuição - CHUVA'!$BI104)*100</f>
        <v>11.613333115050823</v>
      </c>
      <c r="BD104" s="42">
        <f>('CHUVA - Vetor de Impacto'!BD105/'Contribuição - CHUVA'!$BI104)*100</f>
        <v>17.345590610871167</v>
      </c>
      <c r="BE104" s="42">
        <f>('CHUVA - Vetor de Impacto'!BE105/'Contribuição - CHUVA'!$BI104)*100</f>
        <v>17.496867414851174</v>
      </c>
      <c r="BF104" s="42">
        <f>('CHUVA - Vetor de Impacto'!BF105/'Contribuição - CHUVA'!$BI104)*100</f>
        <v>18.709558283977081</v>
      </c>
      <c r="BG104" s="42">
        <f>('CHUVA - Vetor de Impacto'!BG105/'Contribuição - CHUVA'!$BI104)*100</f>
        <v>11.573479535383525</v>
      </c>
      <c r="BH104" s="42">
        <f>('CHUVA - Vetor de Impacto'!BH105/'Contribuição - CHUVA'!$BI104)*100</f>
        <v>23.261171039866213</v>
      </c>
      <c r="BI104" s="77">
        <f>SUM('CHUVA - Vetor de Impacto'!BC105:BH105)</f>
        <v>3.4929453835642876</v>
      </c>
      <c r="BJ104" s="77">
        <f t="shared" si="8"/>
        <v>99.999999999999986</v>
      </c>
      <c r="BL104" s="42">
        <f>('CHUVA - Vetor de Impacto'!AH105/'Contribuição - CHUVA'!$BY104)*100</f>
        <v>7.6167187532143812</v>
      </c>
      <c r="BM104" s="42">
        <f>('CHUVA - Vetor de Impacto'!AI105/'Contribuição - CHUVA'!$BY104)*100</f>
        <v>6.1214685186206683</v>
      </c>
      <c r="BN104" s="42">
        <f>('CHUVA - Vetor de Impacto'!AJ105/'Contribuição - CHUVA'!$BY104)*100</f>
        <v>8.5245949790396924</v>
      </c>
      <c r="BO104" s="42">
        <f>('CHUVA - Vetor de Impacto'!AK105/'Contribuição - CHUVA'!$BY104)*100</f>
        <v>8.9757487778460874</v>
      </c>
      <c r="BP104" s="42">
        <f>('CHUVA - Vetor de Impacto'!AL105/'Contribuição - CHUVA'!$BY104)*100</f>
        <v>4.4846727870286545</v>
      </c>
      <c r="BQ104" s="42">
        <f>('CHUVA - Vetor de Impacto'!AM105/'Contribuição - CHUVA'!$BY104)*100</f>
        <v>1.5165818683362027</v>
      </c>
      <c r="BR104" s="42">
        <f>('CHUVA - Vetor de Impacto'!AN105/'Contribuição - CHUVA'!$BY104)*100</f>
        <v>9.1813695563184741</v>
      </c>
      <c r="BS104" s="42">
        <f>('CHUVA - Vetor de Impacto'!AO105/'Contribuição - CHUVA'!$BY104)*100</f>
        <v>7.8874693308365131</v>
      </c>
      <c r="BT104" s="42">
        <f>('CHUVA - Vetor de Impacto'!AP105/'Contribuição - CHUVA'!$BY104)*100</f>
        <v>5.7300689592529164</v>
      </c>
      <c r="BU104" s="42">
        <f>('CHUVA - Vetor de Impacto'!AQ105/'Contribuição - CHUVA'!$BY104)*100</f>
        <v>9.0830911473484406</v>
      </c>
      <c r="BV104" s="42">
        <f>('CHUVA - Vetor de Impacto'!AR105/'Contribuição - CHUVA'!$BY104)*100</f>
        <v>7.5105532989672446</v>
      </c>
      <c r="BW104" s="42">
        <f>('CHUVA - Vetor de Impacto'!AS105/'Contribuição - CHUVA'!$BY104)*100</f>
        <v>12.32751070487568</v>
      </c>
      <c r="BX104" s="42">
        <f>('CHUVA - Vetor de Impacto'!AT105/'Contribuição - CHUVA'!$BY104)*100</f>
        <v>11.040151318315047</v>
      </c>
      <c r="BY104" s="77">
        <f>SUM('CHUVA - Vetor de Impacto'!AH105:AT105)</f>
        <v>7.3981970749237007</v>
      </c>
      <c r="BZ104" s="77">
        <f t="shared" si="9"/>
        <v>100</v>
      </c>
      <c r="CA104" s="42">
        <f>('SECA - Vetor de Impacto'!AU105/'Contribuição - CHUVA'!$CI104)*100</f>
        <v>2.1722829342060943</v>
      </c>
      <c r="CB104" s="42">
        <f>('SECA - Vetor de Impacto'!AV105/'Contribuição - CHUVA'!$CI104)*100</f>
        <v>0</v>
      </c>
      <c r="CC104" s="42">
        <f>('SECA - Vetor de Impacto'!AW105/'Contribuição - CHUVA'!$CI104)*100</f>
        <v>22.938273364771391</v>
      </c>
      <c r="CD104" s="42">
        <f>('SECA - Vetor de Impacto'!AX105/'Contribuição - CHUVA'!$CI104)*100</f>
        <v>7.6460911215904659</v>
      </c>
      <c r="CE104" s="42">
        <f>('SECA - Vetor de Impacto'!AY105/'Contribuição - CHUVA'!$CI104)*100</f>
        <v>22.938273364771391</v>
      </c>
      <c r="CF104" s="42">
        <f>('SECA - Vetor de Impacto'!AZ105/'Contribuição - CHUVA'!$CI104)*100</f>
        <v>22.938273364771391</v>
      </c>
      <c r="CG104" s="42">
        <f>('SECA - Vetor de Impacto'!BA105/'Contribuição - CHUVA'!$CI104)*100</f>
        <v>5.7345683411928521</v>
      </c>
      <c r="CH104" s="42">
        <f>('SECA - Vetor de Impacto'!BB105/'Contribuição - CHUVA'!$CI104)*100</f>
        <v>15.632237508696416</v>
      </c>
      <c r="CI104" s="77">
        <f>SUM('CHUVA - Vetor de Impacto'!AU105:BB105)</f>
        <v>4.359526037978954</v>
      </c>
      <c r="CJ104" s="77">
        <f t="shared" si="10"/>
        <v>100.00000000000001</v>
      </c>
    </row>
    <row r="105" spans="1:88" x14ac:dyDescent="0.25">
      <c r="A105" s="34" t="s">
        <v>1075</v>
      </c>
      <c r="B105" s="34" t="s">
        <v>1076</v>
      </c>
      <c r="C105" s="78">
        <v>6.7147183092979343</v>
      </c>
      <c r="D105" s="78">
        <v>0</v>
      </c>
      <c r="E105" s="78">
        <v>5.3158186615275316</v>
      </c>
      <c r="F105" s="78">
        <v>4.7690789070081019</v>
      </c>
      <c r="G105" s="78">
        <v>1.0358794085969256</v>
      </c>
      <c r="H105" s="78">
        <v>4.9004452117917818</v>
      </c>
      <c r="I105" s="78">
        <v>5.0927637168822333</v>
      </c>
      <c r="J105" s="78">
        <v>2.8795737013058953</v>
      </c>
      <c r="K105" s="78">
        <v>2.0001288580887473</v>
      </c>
      <c r="L105" s="78">
        <v>1.5387896125474434</v>
      </c>
      <c r="M105" s="78">
        <v>3.8811501066659901</v>
      </c>
      <c r="N105" s="78">
        <v>2.378207989492275</v>
      </c>
      <c r="O105" s="78">
        <v>3.9802627976591425</v>
      </c>
      <c r="P105" s="78">
        <v>4.3572506220141562</v>
      </c>
      <c r="Q105" s="78">
        <v>1.6163299357744472</v>
      </c>
      <c r="R105" s="78">
        <v>6.3894414689395456</v>
      </c>
      <c r="S105" s="78">
        <v>3.7152692561585234</v>
      </c>
      <c r="T105" s="78">
        <v>0.54976160317489098</v>
      </c>
      <c r="U105" s="78">
        <v>4.8219322740950323</v>
      </c>
      <c r="V105" s="78">
        <v>4.6114454461086458</v>
      </c>
      <c r="W105" s="78">
        <v>4.5179085709019873</v>
      </c>
      <c r="X105" s="78">
        <v>5.4535783222724357</v>
      </c>
      <c r="Y105" s="78">
        <v>5.4376468840169032</v>
      </c>
      <c r="Z105" s="78">
        <v>0.61318171708357605</v>
      </c>
      <c r="AA105" s="78">
        <v>0</v>
      </c>
      <c r="AB105" s="78">
        <v>6.7147183092979343</v>
      </c>
      <c r="AC105" s="78">
        <v>6.7147183092979343</v>
      </c>
      <c r="AD105" s="74">
        <f t="shared" si="11"/>
        <v>100.00000000000001</v>
      </c>
      <c r="AF105" s="42">
        <f>('CHUVA - Vetor de Impacto'!AH106/'Contribuição - CHUVA'!$BA105)*100</f>
        <v>4.3458889604621547</v>
      </c>
      <c r="AG105" s="42">
        <f>('CHUVA - Vetor de Impacto'!AI106/'Contribuição - CHUVA'!$BA105)*100</f>
        <v>3.7135194344499545</v>
      </c>
      <c r="AH105" s="42">
        <f>('CHUVA - Vetor de Impacto'!AJ106/'Contribuição - CHUVA'!$BA105)*100</f>
        <v>3.0549788231222856</v>
      </c>
      <c r="AI105" s="42">
        <f>('CHUVA - Vetor de Impacto'!AK106/'Contribuição - CHUVA'!$BA105)*100</f>
        <v>3.0988249465680489</v>
      </c>
      <c r="AJ105" s="42">
        <f>('CHUVA - Vetor de Impacto'!AL106/'Contribuição - CHUVA'!$BA105)*100</f>
        <v>0.86721822502875356</v>
      </c>
      <c r="AK105" s="42">
        <f>('CHUVA - Vetor de Impacto'!AM106/'Contribuição - CHUVA'!$BA105)*100</f>
        <v>7.6082028830304269</v>
      </c>
      <c r="AL105" s="42">
        <f>('CHUVA - Vetor de Impacto'!AN106/'Contribuição - CHUVA'!$BA105)*100</f>
        <v>8.3443501413698726</v>
      </c>
      <c r="AM105" s="42">
        <f>('CHUVA - Vetor de Impacto'!AO106/'Contribuição - CHUVA'!$BA105)*100</f>
        <v>6.5356836175897488</v>
      </c>
      <c r="AN105" s="42">
        <f>('CHUVA - Vetor de Impacto'!AP106/'Contribuição - CHUVA'!$BA105)*100</f>
        <v>2.0316261356273739</v>
      </c>
      <c r="AO105" s="42">
        <f>('CHUVA - Vetor de Impacto'!AQ106/'Contribuição - CHUVA'!$BA105)*100</f>
        <v>8.06144103873544</v>
      </c>
      <c r="AP105" s="42">
        <f>('CHUVA - Vetor de Impacto'!AR106/'Contribuição - CHUVA'!$BA105)*100</f>
        <v>6.6772177149300562</v>
      </c>
      <c r="AQ105" s="42">
        <f>('CHUVA - Vetor de Impacto'!AS106/'Contribuição - CHUVA'!$BA105)*100</f>
        <v>7.7407613621083433</v>
      </c>
      <c r="AR105" s="42">
        <f>('CHUVA - Vetor de Impacto'!AT106/'Contribuição - CHUVA'!$BA105)*100</f>
        <v>8.0050308397350491</v>
      </c>
      <c r="AS105" s="42">
        <f>('CHUVA - Vetor de Impacto'!AU106/'Contribuição - CHUVA'!$BA105)*100</f>
        <v>0.15992553822241054</v>
      </c>
      <c r="AT105" s="42">
        <f>('CHUVA - Vetor de Impacto'!AV106/'Contribuição - CHUVA'!$BA105)*100</f>
        <v>0</v>
      </c>
      <c r="AU105" s="42">
        <f>('CHUVA - Vetor de Impacto'!AW106/'Contribuição - CHUVA'!$BA105)*100</f>
        <v>8.3443501413698726</v>
      </c>
      <c r="AV105" s="42">
        <f>('CHUVA - Vetor de Impacto'!AX106/'Contribuição - CHUVA'!$BA105)*100</f>
        <v>2.7814500471232915</v>
      </c>
      <c r="AW105" s="42">
        <f>('CHUVA - Vetor de Impacto'!AY106/'Contribuição - CHUVA'!$BA105)*100</f>
        <v>8.3443501413698726</v>
      </c>
      <c r="AX105" s="42">
        <f>('CHUVA - Vetor de Impacto'!AZ106/'Contribuição - CHUVA'!$BA105)*100</f>
        <v>0</v>
      </c>
      <c r="AY105" s="42">
        <f>('CHUVA - Vetor de Impacto'!BA106/'Contribuição - CHUVA'!$BA105)*100</f>
        <v>5.9105813501369928</v>
      </c>
      <c r="AZ105" s="42">
        <f>('CHUVA - Vetor de Impacto'!BB106/'Contribuição - CHUVA'!$BA105)*100</f>
        <v>4.3745986590200552</v>
      </c>
      <c r="BA105" s="77">
        <f>SUM('CHUVA - Vetor de Impacto'!AH106:BB106)</f>
        <v>11.984156741483915</v>
      </c>
      <c r="BB105" s="77">
        <f t="shared" si="7"/>
        <v>100</v>
      </c>
      <c r="BC105" s="42">
        <f>('CHUVA - Vetor de Impacto'!BC106/'Contribuição - CHUVA'!$BI105)*100</f>
        <v>22.89871196664388</v>
      </c>
      <c r="BD105" s="42">
        <f>('CHUVA - Vetor de Impacto'!BD106/'Contribuição - CHUVA'!$BI105)*100</f>
        <v>19.183774670931353</v>
      </c>
      <c r="BE105" s="42">
        <f>('CHUVA - Vetor de Impacto'!BE106/'Contribuição - CHUVA'!$BI105)*100</f>
        <v>20.300776786858361</v>
      </c>
      <c r="BF105" s="42">
        <f>('CHUVA - Vetor de Impacto'!BF106/'Contribuição - CHUVA'!$BI105)*100</f>
        <v>8.0163636868236612</v>
      </c>
      <c r="BG105" s="42">
        <f>('CHUVA - Vetor de Impacto'!BG106/'Contribuição - CHUVA'!$BI105)*100</f>
        <v>17.909469310835952</v>
      </c>
      <c r="BH105" s="42">
        <f>('CHUVA - Vetor de Impacto'!BH106/'Contribuição - CHUVA'!$BI105)*100</f>
        <v>11.690903577906795</v>
      </c>
      <c r="BI105" s="77">
        <f>SUM('CHUVA - Vetor de Impacto'!BC106:BH106)</f>
        <v>2.138414694245228</v>
      </c>
      <c r="BJ105" s="77">
        <f t="shared" si="8"/>
        <v>100</v>
      </c>
      <c r="BL105" s="42">
        <f>('CHUVA - Vetor de Impacto'!AH106/'Contribuição - CHUVA'!$BY105)*100</f>
        <v>6.2009057960603782</v>
      </c>
      <c r="BM105" s="42">
        <f>('CHUVA - Vetor de Impacto'!AI106/'Contribuição - CHUVA'!$BY105)*100</f>
        <v>5.2986131017978888</v>
      </c>
      <c r="BN105" s="42">
        <f>('CHUVA - Vetor de Impacto'!AJ106/'Contribuição - CHUVA'!$BY105)*100</f>
        <v>4.3589783502259962</v>
      </c>
      <c r="BO105" s="42">
        <f>('CHUVA - Vetor de Impacto'!AK106/'Contribuição - CHUVA'!$BY105)*100</f>
        <v>4.4215399304879774</v>
      </c>
      <c r="BP105" s="42">
        <f>('CHUVA - Vetor de Impacto'!AL106/'Contribuição - CHUVA'!$BY105)*100</f>
        <v>1.237385162610811</v>
      </c>
      <c r="BQ105" s="42">
        <f>('CHUVA - Vetor de Impacto'!AM106/'Contribuição - CHUVA'!$BY105)*100</f>
        <v>10.855718998851188</v>
      </c>
      <c r="BR105" s="42">
        <f>('CHUVA - Vetor de Impacto'!AN106/'Contribuição - CHUVA'!$BY105)*100</f>
        <v>11.90608633278914</v>
      </c>
      <c r="BS105" s="42">
        <f>('CHUVA - Vetor de Impacto'!AO106/'Contribuição - CHUVA'!$BY105)*100</f>
        <v>9.3254012687013876</v>
      </c>
      <c r="BT105" s="42">
        <f>('CHUVA - Vetor de Impacto'!AP106/'Contribuição - CHUVA'!$BY105)*100</f>
        <v>2.898813659173618</v>
      </c>
      <c r="BU105" s="42">
        <f>('CHUVA - Vetor de Impacto'!AQ106/'Contribuição - CHUVA'!$BY105)*100</f>
        <v>11.502419163599081</v>
      </c>
      <c r="BV105" s="42">
        <f>('CHUVA - Vetor de Impacto'!AR106/'Contribuição - CHUVA'!$BY105)*100</f>
        <v>9.5273483530659977</v>
      </c>
      <c r="BW105" s="42">
        <f>('CHUVA - Vetor de Impacto'!AS106/'Contribuição - CHUVA'!$BY105)*100</f>
        <v>11.044859275721905</v>
      </c>
      <c r="BX105" s="42">
        <f>('CHUVA - Vetor de Impacto'!AT106/'Contribuição - CHUVA'!$BY105)*100</f>
        <v>11.421930606914643</v>
      </c>
      <c r="BY105" s="77">
        <f>SUM('CHUVA - Vetor de Impacto'!AH106:AT106)</f>
        <v>8.3990655875391944</v>
      </c>
      <c r="BZ105" s="77">
        <f t="shared" si="9"/>
        <v>100.00000000000001</v>
      </c>
      <c r="CA105" s="42">
        <f>('SECA - Vetor de Impacto'!AU106/'Contribuição - CHUVA'!$CI105)*100</f>
        <v>0.5345952542698158</v>
      </c>
      <c r="CB105" s="42">
        <f>('SECA - Vetor de Impacto'!AV106/'Contribuição - CHUVA'!$CI105)*100</f>
        <v>0</v>
      </c>
      <c r="CC105" s="42">
        <f>('SECA - Vetor de Impacto'!AW106/'Contribuição - CHUVA'!$CI105)*100</f>
        <v>27.893293561021114</v>
      </c>
      <c r="CD105" s="42">
        <f>('SECA - Vetor de Impacto'!AX106/'Contribuição - CHUVA'!$CI105)*100</f>
        <v>9.2977645203403743</v>
      </c>
      <c r="CE105" s="42">
        <f>('SECA - Vetor de Impacto'!AY106/'Contribuição - CHUVA'!$CI105)*100</f>
        <v>27.893293561021114</v>
      </c>
      <c r="CF105" s="42">
        <f>('SECA - Vetor de Impacto'!AZ106/'Contribuição - CHUVA'!$CI105)*100</f>
        <v>0</v>
      </c>
      <c r="CG105" s="42">
        <f>('SECA - Vetor de Impacto'!BA106/'Contribuição - CHUVA'!$CI105)*100</f>
        <v>19.757749605723291</v>
      </c>
      <c r="CH105" s="42">
        <f>('SECA - Vetor de Impacto'!BB106/'Contribuição - CHUVA'!$CI105)*100</f>
        <v>14.62330349762428</v>
      </c>
      <c r="CI105" s="77">
        <f>SUM('CHUVA - Vetor de Impacto'!AU106:BB106)</f>
        <v>3.5850911539447194</v>
      </c>
      <c r="CJ105" s="77">
        <f t="shared" si="10"/>
        <v>99.999999999999986</v>
      </c>
    </row>
    <row r="106" spans="1:88" x14ac:dyDescent="0.25">
      <c r="A106" s="34" t="s">
        <v>1077</v>
      </c>
      <c r="B106" s="34" t="s">
        <v>1078</v>
      </c>
      <c r="C106" s="78">
        <v>6.1932758193505499</v>
      </c>
      <c r="D106" s="78">
        <v>6.1932758193505499</v>
      </c>
      <c r="E106" s="78">
        <v>0.77415947741881919</v>
      </c>
      <c r="F106" s="78">
        <v>2.8545826552801712</v>
      </c>
      <c r="G106" s="78">
        <v>1.2881331249613366</v>
      </c>
      <c r="H106" s="78">
        <v>3.4992720635378025</v>
      </c>
      <c r="I106" s="78">
        <v>3.8160992962885922</v>
      </c>
      <c r="J106" s="78">
        <v>3.9987613076097883</v>
      </c>
      <c r="K106" s="78">
        <v>2.8989801707598324</v>
      </c>
      <c r="L106" s="78">
        <v>5.6771695010713366</v>
      </c>
      <c r="M106" s="78">
        <v>4.133568539874962</v>
      </c>
      <c r="N106" s="78">
        <v>1.3973123306780177</v>
      </c>
      <c r="O106" s="78">
        <v>3.4625275016780255</v>
      </c>
      <c r="P106" s="78">
        <v>3.2147300333493321</v>
      </c>
      <c r="Q106" s="78">
        <v>1.2064862867629929</v>
      </c>
      <c r="R106" s="78">
        <v>5.1230791517824574</v>
      </c>
      <c r="S106" s="78">
        <v>4.4522451657619584</v>
      </c>
      <c r="T106" s="78">
        <v>1.7058620571992524</v>
      </c>
      <c r="U106" s="78">
        <v>3.8883372855474003</v>
      </c>
      <c r="V106" s="78">
        <v>3.4279534626578938</v>
      </c>
      <c r="W106" s="78">
        <v>4.0739202115718687</v>
      </c>
      <c r="X106" s="78">
        <v>4.6567460951335029</v>
      </c>
      <c r="Y106" s="78">
        <v>4.6194781981674824</v>
      </c>
      <c r="Z106" s="78">
        <v>0.92864225927128063</v>
      </c>
      <c r="AA106" s="78">
        <v>6.1932758193505499</v>
      </c>
      <c r="AB106" s="78">
        <v>6.1932758193505499</v>
      </c>
      <c r="AC106" s="78">
        <v>4.1288505462337</v>
      </c>
      <c r="AD106" s="74">
        <f t="shared" si="11"/>
        <v>100.00000000000003</v>
      </c>
      <c r="AF106" s="42">
        <f>('CHUVA - Vetor de Impacto'!AH107/'Contribuição - CHUVA'!$BA106)*100</f>
        <v>6.3225367646836412</v>
      </c>
      <c r="AG106" s="42">
        <f>('CHUVA - Vetor de Impacto'!AI107/'Contribuição - CHUVA'!$BA106)*100</f>
        <v>2.7442796746723368</v>
      </c>
      <c r="AH106" s="42">
        <f>('CHUVA - Vetor de Impacto'!AJ107/'Contribuição - CHUVA'!$BA106)*100</f>
        <v>5.2571204059049093</v>
      </c>
      <c r="AI106" s="42">
        <f>('CHUVA - Vetor de Impacto'!AK107/'Contribuição - CHUVA'!$BA106)*100</f>
        <v>4.793824318692578</v>
      </c>
      <c r="AJ106" s="42">
        <f>('CHUVA - Vetor de Impacto'!AL107/'Contribuição - CHUVA'!$BA106)*100</f>
        <v>1.508918334722863</v>
      </c>
      <c r="AK106" s="42">
        <f>('CHUVA - Vetor de Impacto'!AM107/'Contribuição - CHUVA'!$BA106)*100</f>
        <v>7.9816644920195507</v>
      </c>
      <c r="AL106" s="42">
        <f>('CHUVA - Vetor de Impacto'!AN107/'Contribuição - CHUVA'!$BA106)*100</f>
        <v>5.013166804205679</v>
      </c>
      <c r="AM106" s="42">
        <f>('CHUVA - Vetor de Impacto'!AO107/'Contribuição - CHUVA'!$BA106)*100</f>
        <v>4.8148721619329233</v>
      </c>
      <c r="AN106" s="42">
        <f>('CHUVA - Vetor de Impacto'!AP107/'Contribuição - CHUVA'!$BA106)*100</f>
        <v>5.2615503223443501</v>
      </c>
      <c r="AO106" s="42">
        <f>('CHUVA - Vetor de Impacto'!AQ107/'Contribuição - CHUVA'!$BA106)*100</f>
        <v>4.9301775511026484</v>
      </c>
      <c r="AP106" s="42">
        <f>('CHUVA - Vetor de Impacto'!AR107/'Contribuição - CHUVA'!$BA106)*100</f>
        <v>4.0630687834321515</v>
      </c>
      <c r="AQ106" s="42">
        <f>('CHUVA - Vetor de Impacto'!AS107/'Contribuição - CHUVA'!$BA106)*100</f>
        <v>6.633626915788347</v>
      </c>
      <c r="AR106" s="42">
        <f>('CHUVA - Vetor de Impacto'!AT107/'Contribuição - CHUVA'!$BA106)*100</f>
        <v>5.9412992305673749</v>
      </c>
      <c r="AS106" s="42">
        <f>('CHUVA - Vetor de Impacto'!AU107/'Contribuição - CHUVA'!$BA106)*100</f>
        <v>0.76342043808242555</v>
      </c>
      <c r="AT106" s="42">
        <f>('CHUVA - Vetor de Impacto'!AV107/'Contribuição - CHUVA'!$BA106)*100</f>
        <v>8.2579747387696969</v>
      </c>
      <c r="AU106" s="42">
        <f>('CHUVA - Vetor de Impacto'!AW107/'Contribuição - CHUVA'!$BA106)*100</f>
        <v>0</v>
      </c>
      <c r="AV106" s="42">
        <f>('CHUVA - Vetor de Impacto'!AX107/'Contribuição - CHUVA'!$BA106)*100</f>
        <v>0</v>
      </c>
      <c r="AW106" s="42">
        <f>('CHUVA - Vetor de Impacto'!AY107/'Contribuição - CHUVA'!$BA106)*100</f>
        <v>8.2579747387696969</v>
      </c>
      <c r="AX106" s="42">
        <f>('CHUVA - Vetor de Impacto'!AZ107/'Contribuição - CHUVA'!$BA106)*100</f>
        <v>8.2579747387696969</v>
      </c>
      <c r="AY106" s="42">
        <f>('CHUVA - Vetor de Impacto'!BA107/'Contribuição - CHUVA'!$BA106)*100</f>
        <v>2.752658246256567</v>
      </c>
      <c r="AZ106" s="42">
        <f>('CHUVA - Vetor de Impacto'!BB107/'Contribuição - CHUVA'!$BA106)*100</f>
        <v>6.4438913392825521</v>
      </c>
      <c r="BA106" s="77">
        <f>SUM('CHUVA - Vetor de Impacto'!AH107:BB107)</f>
        <v>12.109506648224304</v>
      </c>
      <c r="BB106" s="77">
        <f t="shared" si="7"/>
        <v>99.999999999999986</v>
      </c>
      <c r="BC106" s="42">
        <f>('CHUVA - Vetor de Impacto'!BC107/'Contribuição - CHUVA'!$BI106)*100</f>
        <v>12.546560262415849</v>
      </c>
      <c r="BD106" s="42">
        <f>('CHUVA - Vetor de Impacto'!BD107/'Contribuição - CHUVA'!$BI106)*100</f>
        <v>21.046176339757722</v>
      </c>
      <c r="BE106" s="42">
        <f>('CHUVA - Vetor de Impacto'!BE107/'Contribuição - CHUVA'!$BI106)*100</f>
        <v>17.375260631991633</v>
      </c>
      <c r="BF106" s="42">
        <f>('CHUVA - Vetor de Impacto'!BF107/'Contribuição - CHUVA'!$BI106)*100</f>
        <v>18.430129460690448</v>
      </c>
      <c r="BG106" s="42">
        <f>('CHUVA - Vetor de Impacto'!BG107/'Contribuição - CHUVA'!$BI106)*100</f>
        <v>12.503504118756235</v>
      </c>
      <c r="BH106" s="42">
        <f>('CHUVA - Vetor de Impacto'!BH107/'Contribuição - CHUVA'!$BI106)*100</f>
        <v>18.098369186388101</v>
      </c>
      <c r="BI106" s="77">
        <f>SUM('CHUVA - Vetor de Impacto'!BC107:BH107)</f>
        <v>3.9137964644133536</v>
      </c>
      <c r="BJ106" s="77">
        <f t="shared" si="8"/>
        <v>100</v>
      </c>
      <c r="BL106" s="42">
        <f>('CHUVA - Vetor de Impacto'!AH107/'Contribuição - CHUVA'!$BY106)*100</f>
        <v>9.6873203802391572</v>
      </c>
      <c r="BM106" s="42">
        <f>('CHUVA - Vetor de Impacto'!AI107/'Contribuição - CHUVA'!$BY106)*100</f>
        <v>4.2047547386400419</v>
      </c>
      <c r="BN106" s="42">
        <f>('CHUVA - Vetor de Impacto'!AJ107/'Contribuição - CHUVA'!$BY106)*100</f>
        <v>8.0549013070139139</v>
      </c>
      <c r="BO106" s="42">
        <f>('CHUVA - Vetor de Impacto'!AK107/'Contribuição - CHUVA'!$BY106)*100</f>
        <v>7.3450442045915691</v>
      </c>
      <c r="BP106" s="42">
        <f>('CHUVA - Vetor de Impacto'!AL107/'Contribuição - CHUVA'!$BY106)*100</f>
        <v>2.3119478589237947</v>
      </c>
      <c r="BQ106" s="42">
        <f>('CHUVA - Vetor de Impacto'!AM107/'Contribuição - CHUVA'!$BY106)*100</f>
        <v>12.229417396775091</v>
      </c>
      <c r="BR106" s="42">
        <f>('CHUVA - Vetor de Impacto'!AN107/'Contribuição - CHUVA'!$BY106)*100</f>
        <v>7.6811183168106218</v>
      </c>
      <c r="BS106" s="42">
        <f>('CHUVA - Vetor de Impacto'!AO107/'Contribuição - CHUVA'!$BY106)*100</f>
        <v>7.3772934754730288</v>
      </c>
      <c r="BT106" s="42">
        <f>('CHUVA - Vetor de Impacto'!AP107/'Contribuição - CHUVA'!$BY106)*100</f>
        <v>8.0616887756208602</v>
      </c>
      <c r="BU106" s="42">
        <f>('CHUVA - Vetor de Impacto'!AQ107/'Contribuição - CHUVA'!$BY106)*100</f>
        <v>7.5539631079367924</v>
      </c>
      <c r="BV106" s="42">
        <f>('CHUVA - Vetor de Impacto'!AR107/'Contribuição - CHUVA'!$BY106)*100</f>
        <v>6.2253887161105759</v>
      </c>
      <c r="BW106" s="42">
        <f>('CHUVA - Vetor de Impacto'!AS107/'Contribuição - CHUVA'!$BY106)*100</f>
        <v>10.163969243354009</v>
      </c>
      <c r="BX106" s="42">
        <f>('CHUVA - Vetor de Impacto'!AT107/'Contribuição - CHUVA'!$BY106)*100</f>
        <v>9.1031924785105502</v>
      </c>
      <c r="BY106" s="77">
        <f>SUM('CHUVA - Vetor de Impacto'!AH107:AT107)</f>
        <v>7.9034034160527034</v>
      </c>
      <c r="BZ106" s="77">
        <f t="shared" si="9"/>
        <v>100</v>
      </c>
      <c r="CA106" s="42">
        <f>('SECA - Vetor de Impacto'!AU107/'Contribuição - CHUVA'!$CI106)*100</f>
        <v>2.1979120245169206</v>
      </c>
      <c r="CB106" s="42">
        <f>('SECA - Vetor de Impacto'!AV107/'Contribuição - CHUVA'!$CI106)*100</f>
        <v>23.774975192030723</v>
      </c>
      <c r="CC106" s="42">
        <f>('SECA - Vetor de Impacto'!AW107/'Contribuição - CHUVA'!$CI106)*100</f>
        <v>0</v>
      </c>
      <c r="CD106" s="42">
        <f>('SECA - Vetor de Impacto'!AX107/'Contribuição - CHUVA'!$CI106)*100</f>
        <v>0</v>
      </c>
      <c r="CE106" s="42">
        <f>('SECA - Vetor de Impacto'!AY107/'Contribuição - CHUVA'!$CI106)*100</f>
        <v>23.774975192030723</v>
      </c>
      <c r="CF106" s="42">
        <f>('SECA - Vetor de Impacto'!AZ107/'Contribuição - CHUVA'!$CI106)*100</f>
        <v>23.774975192030723</v>
      </c>
      <c r="CG106" s="42">
        <f>('SECA - Vetor de Impacto'!BA107/'Contribuição - CHUVA'!$CI106)*100</f>
        <v>7.9249917306769131</v>
      </c>
      <c r="CH106" s="42">
        <f>('SECA - Vetor de Impacto'!BB107/'Contribuição - CHUVA'!$CI106)*100</f>
        <v>18.552170668713998</v>
      </c>
      <c r="CI106" s="77">
        <f>SUM('CHUVA - Vetor de Impacto'!AU107:BB107)</f>
        <v>4.206103232171599</v>
      </c>
      <c r="CJ106" s="77">
        <f t="shared" si="10"/>
        <v>100</v>
      </c>
    </row>
    <row r="107" spans="1:88" x14ac:dyDescent="0.25">
      <c r="A107" s="34" t="s">
        <v>1079</v>
      </c>
      <c r="B107" s="34" t="s">
        <v>1080</v>
      </c>
      <c r="C107" s="78">
        <v>6.3947828898622578</v>
      </c>
      <c r="D107" s="78">
        <v>6.3947828898622578</v>
      </c>
      <c r="E107" s="78">
        <v>2.9309421578535342</v>
      </c>
      <c r="F107" s="78">
        <v>2.7434940071062255</v>
      </c>
      <c r="G107" s="78">
        <v>1.6867781314168369</v>
      </c>
      <c r="H107" s="78">
        <v>2.716766103932823</v>
      </c>
      <c r="I107" s="78">
        <v>2.6592371208934078</v>
      </c>
      <c r="J107" s="78">
        <v>2.994683808793952</v>
      </c>
      <c r="K107" s="78">
        <v>2.1769473667616204</v>
      </c>
      <c r="L107" s="78">
        <v>3.1973914449311303</v>
      </c>
      <c r="M107" s="78">
        <v>3.0442964436182947</v>
      </c>
      <c r="N107" s="78">
        <v>3.3286163210484361</v>
      </c>
      <c r="O107" s="78">
        <v>2.518628881565764</v>
      </c>
      <c r="P107" s="78">
        <v>2.5567518757590935</v>
      </c>
      <c r="Q107" s="78">
        <v>0.82839307688772701</v>
      </c>
      <c r="R107" s="78">
        <v>6.0101627156787529</v>
      </c>
      <c r="S107" s="78">
        <v>2.55553370184635</v>
      </c>
      <c r="T107" s="78">
        <v>1.9459751056230159</v>
      </c>
      <c r="U107" s="78">
        <v>3.8993834251926036</v>
      </c>
      <c r="V107" s="78">
        <v>6.0886975521025439</v>
      </c>
      <c r="W107" s="78">
        <v>3.0346366744811415</v>
      </c>
      <c r="X107" s="78">
        <v>4.9651539739180075</v>
      </c>
      <c r="Y107" s="78">
        <v>5.1198736428327569</v>
      </c>
      <c r="Z107" s="78">
        <v>1.0237420184446835</v>
      </c>
      <c r="AA107" s="78">
        <v>6.3947828898622578</v>
      </c>
      <c r="AB107" s="78">
        <v>6.3947828898622578</v>
      </c>
      <c r="AC107" s="78">
        <v>6.3947828898622578</v>
      </c>
      <c r="AD107" s="74">
        <f t="shared" si="11"/>
        <v>99.999999999999957</v>
      </c>
      <c r="AF107" s="42">
        <f>('CHUVA - Vetor de Impacto'!AH108/'Contribuição - CHUVA'!$BA107)*100</f>
        <v>0</v>
      </c>
      <c r="AG107" s="42">
        <f>('CHUVA - Vetor de Impacto'!AI108/'Contribuição - CHUVA'!$BA107)*100</f>
        <v>8.0456660047438913</v>
      </c>
      <c r="AH107" s="42">
        <f>('CHUVA - Vetor de Impacto'!AJ108/'Contribuição - CHUVA'!$BA107)*100</f>
        <v>0.79121362494013492</v>
      </c>
      <c r="AI107" s="42">
        <f>('CHUVA - Vetor de Impacto'!AK108/'Contribuição - CHUVA'!$BA107)*100</f>
        <v>0.64774429699209291</v>
      </c>
      <c r="AJ107" s="42">
        <f>('CHUVA - Vetor de Impacto'!AL108/'Contribuição - CHUVA'!$BA107)*100</f>
        <v>0.20525909973030143</v>
      </c>
      <c r="AK107" s="42">
        <f>('CHUVA - Vetor de Impacto'!AM108/'Contribuição - CHUVA'!$BA107)*100</f>
        <v>6.6644508667080062</v>
      </c>
      <c r="AL107" s="42">
        <f>('CHUVA - Vetor de Impacto'!AN108/'Contribuição - CHUVA'!$BA107)*100</f>
        <v>7.2149042126261502</v>
      </c>
      <c r="AM107" s="42">
        <f>('CHUVA - Vetor de Impacto'!AO108/'Contribuição - CHUVA'!$BA107)*100</f>
        <v>5.3498157769357162</v>
      </c>
      <c r="AN107" s="42">
        <f>('CHUVA - Vetor de Impacto'!AP108/'Contribuição - CHUVA'!$BA107)*100</f>
        <v>1.20199196551608</v>
      </c>
      <c r="AO107" s="42">
        <f>('CHUVA - Vetor de Impacto'!AQ108/'Contribuição - CHUVA'!$BA107)*100</f>
        <v>7.8880374004745066</v>
      </c>
      <c r="AP107" s="42">
        <f>('CHUVA - Vetor de Impacto'!AR108/'Contribuição - CHUVA'!$BA107)*100</f>
        <v>7.1186087001713654</v>
      </c>
      <c r="AQ107" s="42">
        <f>('CHUVA - Vetor de Impacto'!AS108/'Contribuição - CHUVA'!$BA107)*100</f>
        <v>7.3802989557052152</v>
      </c>
      <c r="AR107" s="42">
        <f>('CHUVA - Vetor de Impacto'!AT108/'Contribuição - CHUVA'!$BA107)*100</f>
        <v>7.9820135838202857</v>
      </c>
      <c r="AS107" s="42">
        <f>('CHUVA - Vetor de Impacto'!AU108/'Contribuição - CHUVA'!$BA107)*100</f>
        <v>0.48074441741986079</v>
      </c>
      <c r="AT107" s="42">
        <f>('CHUVA - Vetor de Impacto'!AV108/'Contribuição - CHUVA'!$BA107)*100</f>
        <v>0</v>
      </c>
      <c r="AU107" s="42">
        <f>('CHUVA - Vetor de Impacto'!AW108/'Contribuição - CHUVA'!$BA107)*100</f>
        <v>8.0456660047438913</v>
      </c>
      <c r="AV107" s="42">
        <f>('CHUVA - Vetor de Impacto'!AX108/'Contribuição - CHUVA'!$BA107)*100</f>
        <v>5.3637773364959287</v>
      </c>
      <c r="AW107" s="42">
        <f>('CHUVA - Vetor de Impacto'!AY108/'Contribuição - CHUVA'!$BA107)*100</f>
        <v>8.0456660047438913</v>
      </c>
      <c r="AX107" s="42">
        <f>('CHUVA - Vetor de Impacto'!AZ108/'Contribuição - CHUVA'!$BA107)*100</f>
        <v>8.0456660047438913</v>
      </c>
      <c r="AY107" s="42">
        <f>('CHUVA - Vetor de Impacto'!BA108/'Contribuição - CHUVA'!$BA107)*100</f>
        <v>7.7104299212128957</v>
      </c>
      <c r="AZ107" s="42">
        <f>('CHUVA - Vetor de Impacto'!BB108/'Contribuição - CHUVA'!$BA107)*100</f>
        <v>1.8180458222759044</v>
      </c>
      <c r="BA107" s="77">
        <f>SUM('CHUVA - Vetor de Impacto'!AH108:BB108)</f>
        <v>12.429051857364938</v>
      </c>
      <c r="BB107" s="77">
        <f t="shared" si="7"/>
        <v>100</v>
      </c>
      <c r="BC107" s="42">
        <f>('CHUVA - Vetor de Impacto'!BC108/'Contribuição - CHUVA'!$BI107)*100</f>
        <v>67.447032080039065</v>
      </c>
      <c r="BD107" s="42">
        <f>('CHUVA - Vetor de Impacto'!BD108/'Contribuição - CHUVA'!$BI107)*100</f>
        <v>1.7893326366168756</v>
      </c>
      <c r="BE107" s="42">
        <f>('CHUVA - Vetor de Impacto'!BE108/'Contribuição - CHUVA'!$BI107)*100</f>
        <v>1.3456107640261181</v>
      </c>
      <c r="BF107" s="42">
        <f>('CHUVA - Vetor de Impacto'!BF108/'Contribuição - CHUVA'!$BI107)*100</f>
        <v>14.914314843027373</v>
      </c>
      <c r="BG107" s="42">
        <f>('CHUVA - Vetor de Impacto'!BG108/'Contribuição - CHUVA'!$BI107)*100</f>
        <v>12.128537708396296</v>
      </c>
      <c r="BH107" s="42">
        <f>('CHUVA - Vetor de Impacto'!BH108/'Contribuição - CHUVA'!$BI107)*100</f>
        <v>2.3751719678942824</v>
      </c>
      <c r="BI107" s="77">
        <f>SUM('CHUVA - Vetor de Impacto'!BC108:BH108)</f>
        <v>0.87712947167371902</v>
      </c>
      <c r="BJ107" s="77">
        <f t="shared" si="8"/>
        <v>100.00000000000001</v>
      </c>
      <c r="BL107" s="42">
        <f>('CHUVA - Vetor de Impacto'!AH108/'Contribuição - CHUVA'!$BY107)*100</f>
        <v>0</v>
      </c>
      <c r="BM107" s="42">
        <f>('CHUVA - Vetor de Impacto'!AI108/'Contribuição - CHUVA'!$BY107)*100</f>
        <v>13.300818991163421</v>
      </c>
      <c r="BN107" s="42">
        <f>('CHUVA - Vetor de Impacto'!AJ108/'Contribuição - CHUVA'!$BY107)*100</f>
        <v>1.3080072181054936</v>
      </c>
      <c r="BO107" s="42">
        <f>('CHUVA - Vetor de Impacto'!AK108/'Contribuição - CHUVA'!$BY107)*100</f>
        <v>1.0708286475936653</v>
      </c>
      <c r="BP107" s="42">
        <f>('CHUVA - Vetor de Impacto'!AL108/'Contribuição - CHUVA'!$BY107)*100</f>
        <v>0.33932730120690674</v>
      </c>
      <c r="BQ107" s="42">
        <f>('CHUVA - Vetor de Impacto'!AM108/'Contribuição - CHUVA'!$BY107)*100</f>
        <v>11.017441514639041</v>
      </c>
      <c r="BR107" s="42">
        <f>('CHUVA - Vetor de Impacto'!AN108/'Contribuição - CHUVA'!$BY107)*100</f>
        <v>11.927432099982825</v>
      </c>
      <c r="BS107" s="42">
        <f>('CHUVA - Vetor de Impacto'!AO108/'Contribuição - CHUVA'!$BY107)*100</f>
        <v>8.8441318895336529</v>
      </c>
      <c r="BT107" s="42">
        <f>('CHUVA - Vetor de Impacto'!AP108/'Contribuição - CHUVA'!$BY107)*100</f>
        <v>1.9870918768857142</v>
      </c>
      <c r="BU107" s="42">
        <f>('CHUVA - Vetor de Impacto'!AQ108/'Contribuição - CHUVA'!$BY107)*100</f>
        <v>13.04023279084382</v>
      </c>
      <c r="BV107" s="42">
        <f>('CHUVA - Vetor de Impacto'!AR108/'Contribuição - CHUVA'!$BY107)*100</f>
        <v>11.768239662704518</v>
      </c>
      <c r="BW107" s="42">
        <f>('CHUVA - Vetor de Impacto'!AS108/'Contribuição - CHUVA'!$BY107)*100</f>
        <v>12.200857014525329</v>
      </c>
      <c r="BX107" s="42">
        <f>('CHUVA - Vetor de Impacto'!AT108/'Contribuição - CHUVA'!$BY107)*100</f>
        <v>13.195590992815612</v>
      </c>
      <c r="BY107" s="77">
        <f>SUM('CHUVA - Vetor de Impacto'!AH108:AT108)</f>
        <v>7.5183340263811083</v>
      </c>
      <c r="BZ107" s="77">
        <f t="shared" si="9"/>
        <v>99.999999999999986</v>
      </c>
      <c r="CA107" s="42">
        <f>('SECA - Vetor de Impacto'!AU108/'Contribuição - CHUVA'!$CI107)*100</f>
        <v>1.2167665705714257</v>
      </c>
      <c r="CB107" s="42">
        <f>('SECA - Vetor de Impacto'!AV108/'Contribuição - CHUVA'!$CI107)*100</f>
        <v>0</v>
      </c>
      <c r="CC107" s="42">
        <f>('SECA - Vetor de Impacto'!AW108/'Contribuição - CHUVA'!$CI107)*100</f>
        <v>20.363621662205269</v>
      </c>
      <c r="CD107" s="42">
        <f>('SECA - Vetor de Impacto'!AX108/'Contribuição - CHUVA'!$CI107)*100</f>
        <v>13.575747774803515</v>
      </c>
      <c r="CE107" s="42">
        <f>('SECA - Vetor de Impacto'!AY108/'Contribuição - CHUVA'!$CI107)*100</f>
        <v>20.363621662205269</v>
      </c>
      <c r="CF107" s="42">
        <f>('SECA - Vetor de Impacto'!AZ108/'Contribuição - CHUVA'!$CI107)*100</f>
        <v>20.363621662205269</v>
      </c>
      <c r="CG107" s="42">
        <f>('SECA - Vetor de Impacto'!BA108/'Contribuição - CHUVA'!$CI107)*100</f>
        <v>19.515137426280049</v>
      </c>
      <c r="CH107" s="42">
        <f>('SECA - Vetor de Impacto'!BB108/'Contribuição - CHUVA'!$CI107)*100</f>
        <v>4.6014832417292064</v>
      </c>
      <c r="CI107" s="77">
        <f>SUM('CHUVA - Vetor de Impacto'!AU108:BB108)</f>
        <v>4.9107178309838302</v>
      </c>
      <c r="CJ107" s="77">
        <f t="shared" si="10"/>
        <v>100</v>
      </c>
    </row>
    <row r="108" spans="1:88" x14ac:dyDescent="0.25">
      <c r="A108" s="34" t="s">
        <v>1081</v>
      </c>
      <c r="B108" s="34" t="s">
        <v>1082</v>
      </c>
      <c r="C108" s="78">
        <v>6.5416233811373763</v>
      </c>
      <c r="D108" s="78">
        <v>6.5416233811373763</v>
      </c>
      <c r="E108" s="78">
        <v>4.361082254091583</v>
      </c>
      <c r="F108" s="78">
        <v>4.067208786834736</v>
      </c>
      <c r="G108" s="78">
        <v>1.7390266013216413</v>
      </c>
      <c r="H108" s="78">
        <v>3.3429456786031482</v>
      </c>
      <c r="I108" s="78">
        <v>4.0487201783336904</v>
      </c>
      <c r="J108" s="78">
        <v>3.3002558869787104</v>
      </c>
      <c r="K108" s="78">
        <v>2.6444860476938343</v>
      </c>
      <c r="L108" s="78">
        <v>2.0442573066054295</v>
      </c>
      <c r="M108" s="78">
        <v>3.9684826123158667</v>
      </c>
      <c r="N108" s="78">
        <v>1.7754283750767268</v>
      </c>
      <c r="O108" s="78">
        <v>2.8648972350386126</v>
      </c>
      <c r="P108" s="78">
        <v>2.5738832916097429</v>
      </c>
      <c r="Q108" s="78">
        <v>0.2711612123584129</v>
      </c>
      <c r="R108" s="78">
        <v>6.1169646301393028</v>
      </c>
      <c r="S108" s="78">
        <v>4.7975961615708904</v>
      </c>
      <c r="T108" s="78">
        <v>1.4953166555084489</v>
      </c>
      <c r="U108" s="78">
        <v>3.5653540199206466</v>
      </c>
      <c r="V108" s="78">
        <v>5.7611410983339146</v>
      </c>
      <c r="W108" s="78">
        <v>5.5782399285473865</v>
      </c>
      <c r="X108" s="78">
        <v>5.9259249030057894</v>
      </c>
      <c r="Y108" s="78">
        <v>5.1742998864407816</v>
      </c>
      <c r="Z108" s="78">
        <v>0.59737485216699748</v>
      </c>
      <c r="AA108" s="78">
        <v>0</v>
      </c>
      <c r="AB108" s="78">
        <v>6.5416233811373763</v>
      </c>
      <c r="AC108" s="78">
        <v>4.3610822540915839</v>
      </c>
      <c r="AD108" s="74">
        <f t="shared" si="11"/>
        <v>100</v>
      </c>
      <c r="AF108" s="42">
        <f>('CHUVA - Vetor de Impacto'!AH109/'Contribuição - CHUVA'!$BA108)*100</f>
        <v>2.4825234516673409</v>
      </c>
      <c r="AG108" s="42">
        <f>('CHUVA - Vetor de Impacto'!AI109/'Contribuição - CHUVA'!$BA108)*100</f>
        <v>5.486125078207948</v>
      </c>
      <c r="AH108" s="42">
        <f>('CHUVA - Vetor de Impacto'!AJ109/'Contribuição - CHUVA'!$BA108)*100</f>
        <v>2.4759229013765975</v>
      </c>
      <c r="AI108" s="42">
        <f>('CHUVA - Vetor de Impacto'!AK109/'Contribuição - CHUVA'!$BA108)*100</f>
        <v>2.0368957912091203</v>
      </c>
      <c r="AJ108" s="42">
        <f>('CHUVA - Vetor de Impacto'!AL109/'Contribuição - CHUVA'!$BA108)*100</f>
        <v>1.6443462147407428</v>
      </c>
      <c r="AK108" s="42">
        <f>('CHUVA - Vetor de Impacto'!AM109/'Contribuição - CHUVA'!$BA108)*100</f>
        <v>7.2807383315661722</v>
      </c>
      <c r="AL108" s="42">
        <f>('CHUVA - Vetor de Impacto'!AN109/'Contribuição - CHUVA'!$BA108)*100</f>
        <v>6.2574120380715641</v>
      </c>
      <c r="AM108" s="42">
        <f>('CHUVA - Vetor de Impacto'!AO109/'Contribuição - CHUVA'!$BA108)*100</f>
        <v>5.2957682031983921</v>
      </c>
      <c r="AN108" s="42">
        <f>('CHUVA - Vetor de Impacto'!AP109/'Contribuição - CHUVA'!$BA108)*100</f>
        <v>4.0321120499328007</v>
      </c>
      <c r="AO108" s="42">
        <f>('CHUVA - Vetor de Impacto'!AQ109/'Contribuição - CHUVA'!$BA108)*100</f>
        <v>6.8001853570509709</v>
      </c>
      <c r="AP108" s="42">
        <f>('CHUVA - Vetor de Impacto'!AR109/'Contribuição - CHUVA'!$BA108)*100</f>
        <v>6.6716910932337194</v>
      </c>
      <c r="AQ108" s="42">
        <f>('CHUVA - Vetor de Impacto'!AS109/'Contribuição - CHUVA'!$BA108)*100</f>
        <v>7.265309682938911</v>
      </c>
      <c r="AR108" s="42">
        <f>('CHUVA - Vetor de Impacto'!AT109/'Contribuição - CHUVA'!$BA108)*100</f>
        <v>7.0507473539054857</v>
      </c>
      <c r="AS108" s="42">
        <f>('CHUVA - Vetor de Impacto'!AU109/'Contribuição - CHUVA'!$BA108)*100</f>
        <v>0.79913201040644977</v>
      </c>
      <c r="AT108" s="42">
        <f>('CHUVA - Vetor de Impacto'!AV109/'Contribuição - CHUVA'!$BA108)*100</f>
        <v>0</v>
      </c>
      <c r="AU108" s="42">
        <f>('CHUVA - Vetor de Impacto'!AW109/'Contribuição - CHUVA'!$BA108)*100</f>
        <v>7.9643830700058373</v>
      </c>
      <c r="AV108" s="42">
        <f>('CHUVA - Vetor de Impacto'!AX109/'Contribuição - CHUVA'!$BA108)*100</f>
        <v>0</v>
      </c>
      <c r="AW108" s="42">
        <f>('CHUVA - Vetor de Impacto'!AY109/'Contribuição - CHUVA'!$BA108)*100</f>
        <v>7.9643830700058373</v>
      </c>
      <c r="AX108" s="42">
        <f>('CHUVA - Vetor de Impacto'!AZ109/'Contribuição - CHUVA'!$BA108)*100</f>
        <v>7.9643830700058373</v>
      </c>
      <c r="AY108" s="42">
        <f>('CHUVA - Vetor de Impacto'!BA109/'Contribuição - CHUVA'!$BA108)*100</f>
        <v>7.3006844808386848</v>
      </c>
      <c r="AZ108" s="42">
        <f>('CHUVA - Vetor de Impacto'!BB109/'Contribuição - CHUVA'!$BA108)*100</f>
        <v>3.2272567516375839</v>
      </c>
      <c r="BA108" s="77">
        <f>SUM('CHUVA - Vetor de Impacto'!AH109:BB109)</f>
        <v>12.555900327873946</v>
      </c>
      <c r="BB108" s="77">
        <f t="shared" si="7"/>
        <v>100</v>
      </c>
      <c r="BC108" s="42">
        <f>('CHUVA - Vetor de Impacto'!BC109/'Contribuição - CHUVA'!$BI108)*100</f>
        <v>29.921405130807582</v>
      </c>
      <c r="BD108" s="42">
        <f>('CHUVA - Vetor de Impacto'!BD109/'Contribuição - CHUVA'!$BI108)*100</f>
        <v>19.198486354657827</v>
      </c>
      <c r="BE108" s="42">
        <f>('CHUVA - Vetor de Impacto'!BE109/'Contribuição - CHUVA'!$BI108)*100</f>
        <v>16.313304385237139</v>
      </c>
      <c r="BF108" s="42">
        <f>('CHUVA - Vetor de Impacto'!BF109/'Contribuição - CHUVA'!$BI108)*100</f>
        <v>17.267822409563234</v>
      </c>
      <c r="BG108" s="42">
        <f>('CHUVA - Vetor de Impacto'!BG109/'Contribuição - CHUVA'!$BI108)*100</f>
        <v>14.466047431136623</v>
      </c>
      <c r="BH108" s="42">
        <f>('CHUVA - Vetor de Impacto'!BH109/'Contribuição - CHUVA'!$BI108)*100</f>
        <v>2.8329342885975901</v>
      </c>
      <c r="BI108" s="77">
        <f>SUM('CHUVA - Vetor de Impacto'!BC109:BH109)</f>
        <v>1.4707953811132441</v>
      </c>
      <c r="BJ108" s="77">
        <f t="shared" si="8"/>
        <v>100</v>
      </c>
      <c r="BL108" s="42">
        <f>('CHUVA - Vetor de Impacto'!AH109/'Contribuição - CHUVA'!$BY108)*100</f>
        <v>3.8322506585675749</v>
      </c>
      <c r="BM108" s="42">
        <f>('CHUVA - Vetor de Impacto'!AI109/'Contribuição - CHUVA'!$BY108)*100</f>
        <v>8.46888533110371</v>
      </c>
      <c r="BN108" s="42">
        <f>('CHUVA - Vetor de Impacto'!AJ109/'Contribuição - CHUVA'!$BY108)*100</f>
        <v>3.8220614443703753</v>
      </c>
      <c r="BO108" s="42">
        <f>('CHUVA - Vetor de Impacto'!AK109/'Contribuição - CHUVA'!$BY108)*100</f>
        <v>3.1443389717233039</v>
      </c>
      <c r="BP108" s="42">
        <f>('CHUVA - Vetor de Impacto'!AL109/'Contribuição - CHUVA'!$BY108)*100</f>
        <v>2.5383634785488103</v>
      </c>
      <c r="BQ108" s="42">
        <f>('CHUVA - Vetor de Impacto'!AM109/'Contribuição - CHUVA'!$BY108)*100</f>
        <v>11.239214778520239</v>
      </c>
      <c r="BR108" s="42">
        <f>('CHUVA - Vetor de Impacto'!AN109/'Contribuição - CHUVA'!$BY108)*100</f>
        <v>9.6595145506974838</v>
      </c>
      <c r="BS108" s="42">
        <f>('CHUVA - Vetor de Impacto'!AO109/'Contribuição - CHUVA'!$BY108)*100</f>
        <v>8.1750330175925203</v>
      </c>
      <c r="BT108" s="42">
        <f>('CHUVA - Vetor de Impacto'!AP109/'Contribuição - CHUVA'!$BY108)*100</f>
        <v>6.2243375982591971</v>
      </c>
      <c r="BU108" s="42">
        <f>('CHUVA - Vetor de Impacto'!AQ109/'Contribuição - CHUVA'!$BY108)*100</f>
        <v>10.497389176902814</v>
      </c>
      <c r="BV108" s="42">
        <f>('CHUVA - Vetor de Impacto'!AR109/'Contribuição - CHUVA'!$BY108)*100</f>
        <v>10.299033658124094</v>
      </c>
      <c r="BW108" s="42">
        <f>('CHUVA - Vetor de Impacto'!AS109/'Contribuição - CHUVA'!$BY108)*100</f>
        <v>11.215397702865658</v>
      </c>
      <c r="BX108" s="42">
        <f>('CHUVA - Vetor de Impacto'!AT109/'Contribuição - CHUVA'!$BY108)*100</f>
        <v>10.884179632724212</v>
      </c>
      <c r="BY108" s="77">
        <f>SUM('CHUVA - Vetor de Impacto'!AH109:AT109)</f>
        <v>8.1336843014323126</v>
      </c>
      <c r="BZ108" s="77">
        <f t="shared" si="9"/>
        <v>99.999999999999972</v>
      </c>
      <c r="CA108" s="42">
        <f>('SECA - Vetor de Impacto'!AU109/'Contribuição - CHUVA'!$CI108)*100</f>
        <v>2.2689578734919227</v>
      </c>
      <c r="CB108" s="42">
        <f>('SECA - Vetor de Impacto'!AV109/'Contribuição - CHUVA'!$CI108)*100</f>
        <v>0</v>
      </c>
      <c r="CC108" s="42">
        <f>('SECA - Vetor de Impacto'!AW109/'Contribuição - CHUVA'!$CI108)*100</f>
        <v>22.61309700884642</v>
      </c>
      <c r="CD108" s="42">
        <f>('SECA - Vetor de Impacto'!AX109/'Contribuição - CHUVA'!$CI108)*100</f>
        <v>0</v>
      </c>
      <c r="CE108" s="42">
        <f>('SECA - Vetor de Impacto'!AY109/'Contribuição - CHUVA'!$CI108)*100</f>
        <v>22.61309700884642</v>
      </c>
      <c r="CF108" s="42">
        <f>('SECA - Vetor de Impacto'!AZ109/'Contribuição - CHUVA'!$CI108)*100</f>
        <v>22.61309700884642</v>
      </c>
      <c r="CG108" s="42">
        <f>('SECA - Vetor de Impacto'!BA109/'Contribuição - CHUVA'!$CI108)*100</f>
        <v>20.728672258109217</v>
      </c>
      <c r="CH108" s="42">
        <f>('SECA - Vetor de Impacto'!BB109/'Contribuição - CHUVA'!$CI108)*100</f>
        <v>9.1630788418595959</v>
      </c>
      <c r="CI108" s="77">
        <f>SUM('CHUVA - Vetor de Impacto'!AU109:BB109)</f>
        <v>4.4222160264416335</v>
      </c>
      <c r="CJ108" s="77">
        <f t="shared" si="10"/>
        <v>100</v>
      </c>
    </row>
    <row r="109" spans="1:88" x14ac:dyDescent="0.25">
      <c r="A109" s="34" t="s">
        <v>1083</v>
      </c>
      <c r="B109" s="34" t="s">
        <v>1084</v>
      </c>
      <c r="C109" s="78">
        <v>5.7498931682251406</v>
      </c>
      <c r="D109" s="78">
        <v>5.7498931682251406</v>
      </c>
      <c r="E109" s="78">
        <v>3.1145254661219508</v>
      </c>
      <c r="F109" s="78">
        <v>4.3447081351997694</v>
      </c>
      <c r="G109" s="78">
        <v>1.7740717213256616</v>
      </c>
      <c r="H109" s="78">
        <v>4.6140733839457857</v>
      </c>
      <c r="I109" s="78">
        <v>4.4548889348641678</v>
      </c>
      <c r="J109" s="78">
        <v>4.3435316329208886</v>
      </c>
      <c r="K109" s="78">
        <v>2.9361156603702847</v>
      </c>
      <c r="L109" s="78">
        <v>2.5155782610984998</v>
      </c>
      <c r="M109" s="78">
        <v>4.2536442125908938</v>
      </c>
      <c r="N109" s="78">
        <v>1.5860179712785598</v>
      </c>
      <c r="O109" s="78">
        <v>4.7315197188119678</v>
      </c>
      <c r="P109" s="78">
        <v>4.8988950570683336</v>
      </c>
      <c r="Q109" s="78">
        <v>1.345999193715061</v>
      </c>
      <c r="R109" s="78">
        <v>5.3958951047154358</v>
      </c>
      <c r="S109" s="78">
        <v>4.3870347689100093</v>
      </c>
      <c r="T109" s="78">
        <v>2.7130352525889569</v>
      </c>
      <c r="U109" s="78">
        <v>3.4631616471529685</v>
      </c>
      <c r="V109" s="78">
        <v>3.3909799339122215</v>
      </c>
      <c r="W109" s="78">
        <v>2.9221749986132628</v>
      </c>
      <c r="X109" s="78">
        <v>4.6650994486699737</v>
      </c>
      <c r="Y109" s="78">
        <v>2.7639518109284764</v>
      </c>
      <c r="Z109" s="78">
        <v>2.3855250122963367</v>
      </c>
      <c r="AA109" s="78">
        <v>5.7498931682251406</v>
      </c>
      <c r="AB109" s="78">
        <v>0</v>
      </c>
      <c r="AC109" s="78">
        <v>5.7498931682251406</v>
      </c>
      <c r="AD109" s="74">
        <f t="shared" si="11"/>
        <v>100.00000000000003</v>
      </c>
      <c r="AF109" s="42">
        <f>('CHUVA - Vetor de Impacto'!AH110/'Contribuição - CHUVA'!$BA109)*100</f>
        <v>4.339052023284065</v>
      </c>
      <c r="AG109" s="42">
        <f>('CHUVA - Vetor de Impacto'!AI110/'Contribuição - CHUVA'!$BA109)*100</f>
        <v>4.2711154912656397</v>
      </c>
      <c r="AH109" s="42">
        <f>('CHUVA - Vetor de Impacto'!AJ110/'Contribuição - CHUVA'!$BA109)*100</f>
        <v>5.5749535863264619</v>
      </c>
      <c r="AI109" s="42">
        <f>('CHUVA - Vetor de Impacto'!AK110/'Contribuição - CHUVA'!$BA109)*100</f>
        <v>5.5073884000308926</v>
      </c>
      <c r="AJ109" s="42">
        <f>('CHUVA - Vetor de Impacto'!AL110/'Contribuição - CHUVA'!$BA109)*100</f>
        <v>1.7443153540592022</v>
      </c>
      <c r="AK109" s="42">
        <f>('CHUVA - Vetor de Impacto'!AM110/'Contribuição - CHUVA'!$BA109)*100</f>
        <v>4.9519944066085158</v>
      </c>
      <c r="AL109" s="42">
        <f>('CHUVA - Vetor de Impacto'!AN110/'Contribuição - CHUVA'!$BA109)*100</f>
        <v>2.9336824033789677</v>
      </c>
      <c r="AM109" s="42">
        <f>('CHUVA - Vetor de Impacto'!AO110/'Contribuição - CHUVA'!$BA109)*100</f>
        <v>1.6579210657705221</v>
      </c>
      <c r="AN109" s="42">
        <f>('CHUVA - Vetor de Impacto'!AP110/'Contribuição - CHUVA'!$BA109)*100</f>
        <v>4.5468395435358593</v>
      </c>
      <c r="AO109" s="42">
        <f>('CHUVA - Vetor de Impacto'!AQ110/'Contribuição - CHUVA'!$BA109)*100</f>
        <v>6.8851345566936883</v>
      </c>
      <c r="AP109" s="42">
        <f>('CHUVA - Vetor de Impacto'!AR110/'Contribuição - CHUVA'!$BA109)*100</f>
        <v>2.5327186305750216</v>
      </c>
      <c r="AQ109" s="42">
        <f>('CHUVA - Vetor de Impacto'!AS110/'Contribuição - CHUVA'!$BA109)*100</f>
        <v>4.9591775861630287</v>
      </c>
      <c r="AR109" s="42">
        <f>('CHUVA - Vetor de Impacto'!AT110/'Contribuição - CHUVA'!$BA109)*100</f>
        <v>6.1544777310185443</v>
      </c>
      <c r="AS109" s="42">
        <f>('CHUVA - Vetor de Impacto'!AU110/'Contribuição - CHUVA'!$BA109)*100</f>
        <v>1.6195702195782986</v>
      </c>
      <c r="AT109" s="42">
        <f>('CHUVA - Vetor de Impacto'!AV110/'Contribuição - CHUVA'!$BA109)*100</f>
        <v>8.4009285658827668</v>
      </c>
      <c r="AU109" s="42">
        <f>('CHUVA - Vetor de Impacto'!AW110/'Contribuição - CHUVA'!$BA109)*100</f>
        <v>8.4009285658827668</v>
      </c>
      <c r="AV109" s="42">
        <f>('CHUVA - Vetor de Impacto'!AX110/'Contribuição - CHUVA'!$BA109)*100</f>
        <v>0</v>
      </c>
      <c r="AW109" s="42">
        <f>('CHUVA - Vetor de Impacto'!AY110/'Contribuição - CHUVA'!$BA109)*100</f>
        <v>8.4009285658827668</v>
      </c>
      <c r="AX109" s="42">
        <f>('CHUVA - Vetor de Impacto'!AZ110/'Contribuição - CHUVA'!$BA109)*100</f>
        <v>8.4009285658827668</v>
      </c>
      <c r="AY109" s="42">
        <f>('CHUVA - Vetor de Impacto'!BA110/'Contribuição - CHUVA'!$BA109)*100</f>
        <v>4.2004642829413816</v>
      </c>
      <c r="AZ109" s="42">
        <f>('CHUVA - Vetor de Impacto'!BB110/'Contribuição - CHUVA'!$BA109)*100</f>
        <v>4.5174804552388466</v>
      </c>
      <c r="BA109" s="77">
        <f>SUM('CHUVA - Vetor de Impacto'!AH110:BB110)</f>
        <v>11.903446055488754</v>
      </c>
      <c r="BB109" s="77">
        <f t="shared" si="7"/>
        <v>100</v>
      </c>
      <c r="BC109" s="42">
        <f>('CHUVA - Vetor de Impacto'!BC110/'Contribuição - CHUVA'!$BI109)*100</f>
        <v>13.719299151592827</v>
      </c>
      <c r="BD109" s="42">
        <f>('CHUVA - Vetor de Impacto'!BD110/'Contribuição - CHUVA'!$BI109)*100</f>
        <v>13.651275838192472</v>
      </c>
      <c r="BE109" s="42">
        <f>('CHUVA - Vetor de Impacto'!BE110/'Contribuição - CHUVA'!$BI109)*100</f>
        <v>14.557386015938917</v>
      </c>
      <c r="BF109" s="42">
        <f>('CHUVA - Vetor de Impacto'!BF110/'Contribuição - CHUVA'!$BI109)*100</f>
        <v>20.186029468931263</v>
      </c>
      <c r="BG109" s="42">
        <f>('CHUVA - Vetor de Impacto'!BG110/'Contribuição - CHUVA'!$BI109)*100</f>
        <v>20.656402332707835</v>
      </c>
      <c r="BH109" s="42">
        <f>('CHUVA - Vetor de Impacto'!BH110/'Contribuição - CHUVA'!$BI109)*100</f>
        <v>17.229607192636703</v>
      </c>
      <c r="BI109" s="77">
        <f>SUM('CHUVA - Vetor de Impacto'!BC110:BH110)</f>
        <v>2.7810655304518188</v>
      </c>
      <c r="BJ109" s="77">
        <f t="shared" si="8"/>
        <v>100.00000000000003</v>
      </c>
      <c r="BL109" s="42">
        <f>('CHUVA - Vetor de Impacto'!AH110/'Contribuição - CHUVA'!$BY109)*100</f>
        <v>7.7401840300999227</v>
      </c>
      <c r="BM109" s="42">
        <f>('CHUVA - Vetor de Impacto'!AI110/'Contribuição - CHUVA'!$BY109)*100</f>
        <v>7.6189959785698562</v>
      </c>
      <c r="BN109" s="42">
        <f>('CHUVA - Vetor de Impacto'!AJ110/'Contribuição - CHUVA'!$BY109)*100</f>
        <v>9.9448373713604106</v>
      </c>
      <c r="BO109" s="42">
        <f>('CHUVA - Vetor de Impacto'!AK110/'Contribuição - CHUVA'!$BY109)*100</f>
        <v>9.8243117419949719</v>
      </c>
      <c r="BP109" s="42">
        <f>('CHUVA - Vetor de Impacto'!AL110/'Contribuição - CHUVA'!$BY109)*100</f>
        <v>3.1115833077125647</v>
      </c>
      <c r="BQ109" s="42">
        <f>('CHUVA - Vetor de Impacto'!AM110/'Contribuição - CHUVA'!$BY109)*100</f>
        <v>8.8335765087613165</v>
      </c>
      <c r="BR109" s="42">
        <f>('CHUVA - Vetor de Impacto'!AN110/'Contribuição - CHUVA'!$BY109)*100</f>
        <v>5.2332264204642538</v>
      </c>
      <c r="BS109" s="42">
        <f>('CHUVA - Vetor de Impacto'!AO110/'Contribuição - CHUVA'!$BY109)*100</f>
        <v>2.9574695319579773</v>
      </c>
      <c r="BT109" s="42">
        <f>('CHUVA - Vetor de Impacto'!AP110/'Contribuição - CHUVA'!$BY109)*100</f>
        <v>8.110844173669653</v>
      </c>
      <c r="BU109" s="42">
        <f>('CHUVA - Vetor de Impacto'!AQ110/'Contribuição - CHUVA'!$BY109)*100</f>
        <v>12.281993452679263</v>
      </c>
      <c r="BV109" s="42">
        <f>('CHUVA - Vetor de Impacto'!AR110/'Contribuição - CHUVA'!$BY109)*100</f>
        <v>4.5179703289835231</v>
      </c>
      <c r="BW109" s="42">
        <f>('CHUVA - Vetor de Impacto'!AS110/'Contribuição - CHUVA'!$BY109)*100</f>
        <v>8.846390167453313</v>
      </c>
      <c r="BX109" s="42">
        <f>('CHUVA - Vetor de Impacto'!AT110/'Contribuição - CHUVA'!$BY109)*100</f>
        <v>10.978616986292975</v>
      </c>
      <c r="BY109" s="77">
        <f>SUM('CHUVA - Vetor de Impacto'!AH110:AT110)</f>
        <v>6.6729255390138862</v>
      </c>
      <c r="BZ109" s="77">
        <f t="shared" si="9"/>
        <v>100</v>
      </c>
      <c r="CA109" s="42">
        <f>('SECA - Vetor de Impacto'!AU110/'Contribuição - CHUVA'!$CI109)*100</f>
        <v>3.6857644819676878</v>
      </c>
      <c r="CB109" s="42">
        <f>('SECA - Vetor de Impacto'!AV110/'Contribuição - CHUVA'!$CI109)*100</f>
        <v>19.118556114066337</v>
      </c>
      <c r="CC109" s="42">
        <f>('SECA - Vetor de Impacto'!AW110/'Contribuição - CHUVA'!$CI109)*100</f>
        <v>19.118556114066337</v>
      </c>
      <c r="CD109" s="42">
        <f>('SECA - Vetor de Impacto'!AX110/'Contribuição - CHUVA'!$CI109)*100</f>
        <v>0</v>
      </c>
      <c r="CE109" s="42">
        <f>('SECA - Vetor de Impacto'!AY110/'Contribuição - CHUVA'!$CI109)*100</f>
        <v>19.118556114066337</v>
      </c>
      <c r="CF109" s="42">
        <f>('SECA - Vetor de Impacto'!AZ110/'Contribuição - CHUVA'!$CI109)*100</f>
        <v>19.118556114066337</v>
      </c>
      <c r="CG109" s="42">
        <f>('SECA - Vetor de Impacto'!BA110/'Contribuição - CHUVA'!$CI109)*100</f>
        <v>9.5592780570331666</v>
      </c>
      <c r="CH109" s="42">
        <f>('SECA - Vetor de Impacto'!BB110/'Contribuição - CHUVA'!$CI109)*100</f>
        <v>10.280733004733786</v>
      </c>
      <c r="CI109" s="77">
        <f>SUM('CHUVA - Vetor de Impacto'!AU110:BB110)</f>
        <v>5.2305205164748676</v>
      </c>
      <c r="CJ109" s="77">
        <f t="shared" si="10"/>
        <v>99.999999999999986</v>
      </c>
    </row>
    <row r="110" spans="1:88" x14ac:dyDescent="0.25">
      <c r="A110" s="34" t="s">
        <v>1085</v>
      </c>
      <c r="B110" s="34" t="s">
        <v>1086</v>
      </c>
      <c r="C110" s="78">
        <v>6.7343414157263801</v>
      </c>
      <c r="D110" s="78">
        <v>6.7343414157263801</v>
      </c>
      <c r="E110" s="78">
        <v>3.928365825840388</v>
      </c>
      <c r="F110" s="78">
        <v>4.1567767768230217</v>
      </c>
      <c r="G110" s="78">
        <v>2.1381070197313079</v>
      </c>
      <c r="H110" s="78">
        <v>4.6459757649558666</v>
      </c>
      <c r="I110" s="78">
        <v>3.6671401597682212</v>
      </c>
      <c r="J110" s="78">
        <v>4.88081745204149</v>
      </c>
      <c r="K110" s="78">
        <v>2.2925417585451511</v>
      </c>
      <c r="L110" s="78">
        <v>2.946274369380292</v>
      </c>
      <c r="M110" s="78">
        <v>5.0469184719046991</v>
      </c>
      <c r="N110" s="78">
        <v>2.2114405201617906</v>
      </c>
      <c r="O110" s="78">
        <v>4.9927876782930509</v>
      </c>
      <c r="P110" s="78">
        <v>4.6553377099028621</v>
      </c>
      <c r="Q110" s="78">
        <v>1.4576112654568929</v>
      </c>
      <c r="R110" s="78">
        <v>4.0937835994821556</v>
      </c>
      <c r="S110" s="78">
        <v>2.8127621354987387</v>
      </c>
      <c r="T110" s="78">
        <v>1.7560918694109029</v>
      </c>
      <c r="U110" s="78">
        <v>4.5525542083541879</v>
      </c>
      <c r="V110" s="78">
        <v>4.3254949848782163</v>
      </c>
      <c r="W110" s="78">
        <v>5.991881053719526</v>
      </c>
      <c r="X110" s="78">
        <v>5.9338549784086503</v>
      </c>
      <c r="Y110" s="78">
        <v>1.8679272945835981</v>
      </c>
      <c r="Z110" s="78">
        <v>1.4425308556798286</v>
      </c>
      <c r="AA110" s="78">
        <v>0</v>
      </c>
      <c r="AB110" s="78">
        <v>0</v>
      </c>
      <c r="AC110" s="78">
        <v>6.7343414157263801</v>
      </c>
      <c r="AD110" s="74">
        <f t="shared" si="11"/>
        <v>99.999999999999972</v>
      </c>
      <c r="AF110" s="42">
        <f>('CHUVA - Vetor de Impacto'!AH111/'Contribuição - CHUVA'!$BA110)*100</f>
        <v>2.4176347079634919</v>
      </c>
      <c r="AG110" s="42">
        <f>('CHUVA - Vetor de Impacto'!AI111/'Contribuição - CHUVA'!$BA110)*100</f>
        <v>5.9028694227611895</v>
      </c>
      <c r="AH110" s="42">
        <f>('CHUVA - Vetor de Impacto'!AJ111/'Contribuição - CHUVA'!$BA110)*100</f>
        <v>6.0984893968849159</v>
      </c>
      <c r="AI110" s="42">
        <f>('CHUVA - Vetor de Impacto'!AK111/'Contribuição - CHUVA'!$BA110)*100</f>
        <v>5.6840260849517215</v>
      </c>
      <c r="AJ110" s="42">
        <f>('CHUVA - Vetor de Impacto'!AL111/'Contribuição - CHUVA'!$BA110)*100</f>
        <v>2.5139280525439163</v>
      </c>
      <c r="AK110" s="42">
        <f>('CHUVA - Vetor de Impacto'!AM111/'Contribuição - CHUVA'!$BA110)*100</f>
        <v>3.7952865758181784</v>
      </c>
      <c r="AL110" s="42">
        <f>('CHUVA - Vetor de Impacto'!AN111/'Contribuição - CHUVA'!$BA110)*100</f>
        <v>1.2570933419090575</v>
      </c>
      <c r="AM110" s="42">
        <f>('CHUVA - Vetor de Impacto'!AO111/'Contribuição - CHUVA'!$BA110)*100</f>
        <v>3.5272313147256846</v>
      </c>
      <c r="AN110" s="42">
        <f>('CHUVA - Vetor de Impacto'!AP111/'Contribuição - CHUVA'!$BA110)*100</f>
        <v>3.1592610862531276</v>
      </c>
      <c r="AO110" s="42">
        <f>('CHUVA - Vetor de Impacto'!AQ111/'Contribuição - CHUVA'!$BA110)*100</f>
        <v>6.5038889792358807</v>
      </c>
      <c r="AP110" s="42">
        <f>('CHUVA - Vetor de Impacto'!AR111/'Contribuição - CHUVA'!$BA110)*100</f>
        <v>5.532427905965613</v>
      </c>
      <c r="AQ110" s="42">
        <f>('CHUVA - Vetor de Impacto'!AS111/'Contribuição - CHUVA'!$BA110)*100</f>
        <v>6.5999334142491204</v>
      </c>
      <c r="AR110" s="42">
        <f>('CHUVA - Vetor de Impacto'!AT111/'Contribuição - CHUVA'!$BA110)*100</f>
        <v>4.3257488429606532</v>
      </c>
      <c r="AS110" s="42">
        <f>('CHUVA - Vetor de Impacto'!AU111/'Contribuição - CHUVA'!$BA110)*100</f>
        <v>1.7636069176145543</v>
      </c>
      <c r="AT110" s="42">
        <f>('CHUVA - Vetor de Impacto'!AV111/'Contribuição - CHUVA'!$BA110)*100</f>
        <v>8.1901535912256822</v>
      </c>
      <c r="AU110" s="42">
        <f>('CHUVA - Vetor de Impacto'!AW111/'Contribuição - CHUVA'!$BA110)*100</f>
        <v>8.1901535912256822</v>
      </c>
      <c r="AV110" s="42">
        <f>('CHUVA - Vetor de Impacto'!AX111/'Contribuição - CHUVA'!$BA110)*100</f>
        <v>0</v>
      </c>
      <c r="AW110" s="42">
        <f>('CHUVA - Vetor de Impacto'!AY111/'Contribuição - CHUVA'!$BA110)*100</f>
        <v>8.1901535912256822</v>
      </c>
      <c r="AX110" s="42">
        <f>('CHUVA - Vetor de Impacto'!AZ111/'Contribuição - CHUVA'!$BA110)*100</f>
        <v>8.1901535912256822</v>
      </c>
      <c r="AY110" s="42">
        <f>('CHUVA - Vetor de Impacto'!BA111/'Contribuição - CHUVA'!$BA110)*100</f>
        <v>2.3887947974408257</v>
      </c>
      <c r="AZ110" s="42">
        <f>('CHUVA - Vetor de Impacto'!BB111/'Contribuição - CHUVA'!$BA110)*100</f>
        <v>5.7691647938193498</v>
      </c>
      <c r="BA110" s="77">
        <f>SUM('CHUVA - Vetor de Impacto'!AH111:BB111)</f>
        <v>12.209783233751869</v>
      </c>
      <c r="BB110" s="77">
        <f t="shared" si="7"/>
        <v>100</v>
      </c>
      <c r="BC110" s="42">
        <f>('CHUVA - Vetor de Impacto'!BC111/'Contribuição - CHUVA'!$BI110)*100</f>
        <v>8.3829849594473718</v>
      </c>
      <c r="BD110" s="42">
        <f>('CHUVA - Vetor de Impacto'!BD111/'Contribuição - CHUVA'!$BI110)*100</f>
        <v>19.558630482944224</v>
      </c>
      <c r="BE110" s="42">
        <f>('CHUVA - Vetor de Impacto'!BE111/'Contribuição - CHUVA'!$BI110)*100</f>
        <v>16.213028208168911</v>
      </c>
      <c r="BF110" s="42">
        <f>('CHUVA - Vetor de Impacto'!BF111/'Contribuição - CHUVA'!$BI110)*100</f>
        <v>21.178446361667184</v>
      </c>
      <c r="BG110" s="42">
        <f>('CHUVA - Vetor de Impacto'!BG111/'Contribuição - CHUVA'!$BI110)*100</f>
        <v>14.522283747604984</v>
      </c>
      <c r="BH110" s="42">
        <f>('CHUVA - Vetor de Impacto'!BH111/'Contribuição - CHUVA'!$BI110)*100</f>
        <v>20.14462624016733</v>
      </c>
      <c r="BI110" s="77">
        <f>SUM('CHUVA - Vetor de Impacto'!BC111:BH111)</f>
        <v>3.5162396407283736</v>
      </c>
      <c r="BJ110" s="77">
        <f t="shared" si="8"/>
        <v>100</v>
      </c>
      <c r="BL110" s="42">
        <f>('CHUVA - Vetor de Impacto'!AH111/'Contribuição - CHUVA'!$BY110)*100</f>
        <v>4.2179460852121622</v>
      </c>
      <c r="BM110" s="42">
        <f>('CHUVA - Vetor de Impacto'!AI111/'Contribuição - CHUVA'!$BY110)*100</f>
        <v>10.298489218094941</v>
      </c>
      <c r="BN110" s="42">
        <f>('CHUVA - Vetor de Impacto'!AJ111/'Contribuição - CHUVA'!$BY110)*100</f>
        <v>10.639779199301207</v>
      </c>
      <c r="BO110" s="42">
        <f>('CHUVA - Vetor de Impacto'!AK111/'Contribuição - CHUVA'!$BY110)*100</f>
        <v>9.916682406276891</v>
      </c>
      <c r="BP110" s="42">
        <f>('CHUVA - Vetor de Impacto'!AL111/'Contribuição - CHUVA'!$BY110)*100</f>
        <v>4.3859450531567932</v>
      </c>
      <c r="BQ110" s="42">
        <f>('CHUVA - Vetor de Impacto'!AM111/'Contribuição - CHUVA'!$BY110)*100</f>
        <v>6.6214776376267572</v>
      </c>
      <c r="BR110" s="42">
        <f>('CHUVA - Vetor de Impacto'!AN111/'Contribuição - CHUVA'!$BY110)*100</f>
        <v>2.1931981381579559</v>
      </c>
      <c r="BS110" s="42">
        <f>('CHUVA - Vetor de Impacto'!AO111/'Contribuição - CHUVA'!$BY110)*100</f>
        <v>6.1538128430151628</v>
      </c>
      <c r="BT110" s="42">
        <f>('CHUVA - Vetor de Impacto'!AP111/'Contribuição - CHUVA'!$BY110)*100</f>
        <v>5.5118305867429367</v>
      </c>
      <c r="BU110" s="42">
        <f>('CHUVA - Vetor de Impacto'!AQ111/'Contribuição - CHUVA'!$BY110)*100</f>
        <v>11.347062882684577</v>
      </c>
      <c r="BV110" s="42">
        <f>('CHUVA - Vetor de Impacto'!AR111/'Contribuição - CHUVA'!$BY110)*100</f>
        <v>9.6521954085209813</v>
      </c>
      <c r="BW110" s="42">
        <f>('CHUVA - Vetor de Impacto'!AS111/'Contribuição - CHUVA'!$BY110)*100</f>
        <v>11.514627588525418</v>
      </c>
      <c r="BX110" s="42">
        <f>('CHUVA - Vetor de Impacto'!AT111/'Contribuição - CHUVA'!$BY110)*100</f>
        <v>7.5469529526842187</v>
      </c>
      <c r="BY110" s="77">
        <f>SUM('CHUVA - Vetor de Impacto'!AH111:AT111)</f>
        <v>6.9983814696257429</v>
      </c>
      <c r="BZ110" s="77">
        <f t="shared" si="9"/>
        <v>100</v>
      </c>
      <c r="CA110" s="42">
        <f>('SECA - Vetor de Impacto'!AU111/'Contribuição - CHUVA'!$CI110)*100</f>
        <v>4.1319512768806455</v>
      </c>
      <c r="CB110" s="42">
        <f>('SECA - Vetor de Impacto'!AV111/'Contribuição - CHUVA'!$CI110)*100</f>
        <v>19.188695196822632</v>
      </c>
      <c r="CC110" s="42">
        <f>('SECA - Vetor de Impacto'!AW111/'Contribuição - CHUVA'!$CI110)*100</f>
        <v>19.188695196822632</v>
      </c>
      <c r="CD110" s="42">
        <f>('SECA - Vetor de Impacto'!AX111/'Contribuição - CHUVA'!$CI110)*100</f>
        <v>0</v>
      </c>
      <c r="CE110" s="42">
        <f>('SECA - Vetor de Impacto'!AY111/'Contribuição - CHUVA'!$CI110)*100</f>
        <v>19.188695196822632</v>
      </c>
      <c r="CF110" s="42">
        <f>('SECA - Vetor de Impacto'!AZ111/'Contribuição - CHUVA'!$CI110)*100</f>
        <v>19.188695196822632</v>
      </c>
      <c r="CG110" s="42">
        <f>('SECA - Vetor de Impacto'!BA111/'Contribuição - CHUVA'!$CI110)*100</f>
        <v>5.5967027657399377</v>
      </c>
      <c r="CH110" s="42">
        <f>('SECA - Vetor de Impacto'!BB111/'Contribuição - CHUVA'!$CI110)*100</f>
        <v>13.516565170088901</v>
      </c>
      <c r="CI110" s="77">
        <f>SUM('CHUVA - Vetor de Impacto'!AU111:BB111)</f>
        <v>5.2114017641261272</v>
      </c>
      <c r="CJ110" s="77">
        <f t="shared" si="10"/>
        <v>100.00000000000001</v>
      </c>
    </row>
    <row r="111" spans="1:88" x14ac:dyDescent="0.25">
      <c r="A111" s="34" t="s">
        <v>1087</v>
      </c>
      <c r="B111" s="34" t="s">
        <v>1088</v>
      </c>
      <c r="C111" s="78">
        <v>3.216270452720098</v>
      </c>
      <c r="D111" s="78">
        <v>3.4705667688381285</v>
      </c>
      <c r="E111" s="78">
        <v>2.5473216395510443</v>
      </c>
      <c r="F111" s="78">
        <v>4.7545624362629963</v>
      </c>
      <c r="G111" s="78">
        <v>3.916725796263183</v>
      </c>
      <c r="H111" s="78">
        <v>5.0341624477358069</v>
      </c>
      <c r="I111" s="78">
        <v>4.7901900359661056</v>
      </c>
      <c r="J111" s="78">
        <v>3.6183042593101105</v>
      </c>
      <c r="K111" s="78">
        <v>3.0425729391318463</v>
      </c>
      <c r="L111" s="78">
        <v>3.4845952324555163</v>
      </c>
      <c r="M111" s="78">
        <v>5.572106897776659</v>
      </c>
      <c r="N111" s="78">
        <v>5.2624570421927528</v>
      </c>
      <c r="O111" s="78">
        <v>1.8943630316296161</v>
      </c>
      <c r="P111" s="78">
        <v>1.0795556980114445</v>
      </c>
      <c r="Q111" s="78">
        <v>3.0361593073677731</v>
      </c>
      <c r="R111" s="78">
        <v>1.9848635448873697</v>
      </c>
      <c r="S111" s="78">
        <v>4.3174593127255889</v>
      </c>
      <c r="T111" s="78">
        <v>4.4433130984551719</v>
      </c>
      <c r="U111" s="78">
        <v>2.0605860443271533</v>
      </c>
      <c r="V111" s="78">
        <v>1.1129057657889341</v>
      </c>
      <c r="W111" s="78">
        <v>4.0498544719535667</v>
      </c>
      <c r="X111" s="78">
        <v>1.5809401548883499</v>
      </c>
      <c r="Y111" s="78">
        <v>6.4325409054401979</v>
      </c>
      <c r="Z111" s="78">
        <v>0</v>
      </c>
      <c r="AA111" s="78">
        <v>6.4325409054401979</v>
      </c>
      <c r="AB111" s="78">
        <v>6.4325409054401979</v>
      </c>
      <c r="AC111" s="78">
        <v>6.4325409054401979</v>
      </c>
      <c r="AD111" s="74">
        <f t="shared" si="11"/>
        <v>99.999999999999986</v>
      </c>
      <c r="AF111" s="42">
        <f>('CHUVA - Vetor de Impacto'!AH112/'Contribuição - CHUVA'!$BA111)*100</f>
        <v>3.6930870270169982</v>
      </c>
      <c r="AG111" s="42">
        <f>('CHUVA - Vetor de Impacto'!AI112/'Contribuição - CHUVA'!$BA111)*100</f>
        <v>5.0887623195903569</v>
      </c>
      <c r="AH111" s="42">
        <f>('CHUVA - Vetor de Impacto'!AJ112/'Contribuição - CHUVA'!$BA111)*100</f>
        <v>6.9084995903713251</v>
      </c>
      <c r="AI111" s="42">
        <f>('CHUVA - Vetor de Impacto'!AK112/'Contribuição - CHUVA'!$BA111)*100</f>
        <v>5.6828219242018685</v>
      </c>
      <c r="AJ111" s="42">
        <f>('CHUVA - Vetor de Impacto'!AL112/'Contribuição - CHUVA'!$BA111)*100</f>
        <v>3.3286737768511552</v>
      </c>
      <c r="AK111" s="42">
        <f>('CHUVA - Vetor de Impacto'!AM112/'Contribuição - CHUVA'!$BA111)*100</f>
        <v>2.6113289449514601</v>
      </c>
      <c r="AL111" s="42">
        <f>('CHUVA - Vetor de Impacto'!AN112/'Contribuição - CHUVA'!$BA111)*100</f>
        <v>4.4301453417328744</v>
      </c>
      <c r="AM111" s="42">
        <f>('CHUVA - Vetor de Impacto'!AO112/'Contribuição - CHUVA'!$BA111)*100</f>
        <v>5.1295314246528978</v>
      </c>
      <c r="AN111" s="42">
        <f>('CHUVA - Vetor de Impacto'!AP112/'Contribuição - CHUVA'!$BA111)*100</f>
        <v>5.2817791921695099</v>
      </c>
      <c r="AO111" s="42">
        <f>('CHUVA - Vetor de Impacto'!AQ112/'Contribuição - CHUVA'!$BA111)*100</f>
        <v>6.5734275398284439</v>
      </c>
      <c r="AP111" s="42">
        <f>('CHUVA - Vetor de Impacto'!AR112/'Contribuição - CHUVA'!$BA111)*100</f>
        <v>3.8534200366120803</v>
      </c>
      <c r="AQ111" s="42">
        <f>('CHUVA - Vetor de Impacto'!AS112/'Contribuição - CHUVA'!$BA111)*100</f>
        <v>6.9363174072600033</v>
      </c>
      <c r="AR111" s="42">
        <f>('CHUVA - Vetor de Impacto'!AT112/'Contribuição - CHUVA'!$BA111)*100</f>
        <v>5.9390287519913416</v>
      </c>
      <c r="AS111" s="42">
        <f>('CHUVA - Vetor de Impacto'!AU112/'Contribuição - CHUVA'!$BA111)*100</f>
        <v>1.100148255103782</v>
      </c>
      <c r="AT111" s="42">
        <f>('CHUVA - Vetor de Impacto'!AV112/'Contribuição - CHUVA'!$BA111)*100</f>
        <v>0</v>
      </c>
      <c r="AU111" s="42">
        <f>('CHUVA - Vetor de Impacto'!AW112/'Contribuição - CHUVA'!$BA111)*100</f>
        <v>0</v>
      </c>
      <c r="AV111" s="42">
        <f>('CHUVA - Vetor de Impacto'!AX112/'Contribuição - CHUVA'!$BA111)*100</f>
        <v>2.904260423443616</v>
      </c>
      <c r="AW111" s="42">
        <f>('CHUVA - Vetor de Impacto'!AY112/'Contribuição - CHUVA'!$BA111)*100</f>
        <v>8.7127812703308454</v>
      </c>
      <c r="AX111" s="42">
        <f>('CHUVA - Vetor de Impacto'!AZ112/'Contribuição - CHUVA'!$BA111)*100</f>
        <v>8.7127812703308454</v>
      </c>
      <c r="AY111" s="42">
        <f>('CHUVA - Vetor de Impacto'!BA112/'Contribuição - CHUVA'!$BA111)*100</f>
        <v>6.8976185056785866</v>
      </c>
      <c r="AZ111" s="42">
        <f>('CHUVA - Vetor de Impacto'!BB112/'Contribuição - CHUVA'!$BA111)*100</f>
        <v>6.2155869978820233</v>
      </c>
      <c r="BA111" s="77">
        <f>SUM('CHUVA - Vetor de Impacto'!AH112:BB112)</f>
        <v>11.477391305635606</v>
      </c>
      <c r="BB111" s="77">
        <f t="shared" si="7"/>
        <v>100.00000000000001</v>
      </c>
      <c r="BC111" s="42">
        <f>('CHUVA - Vetor de Impacto'!BC112/'Contribuição - CHUVA'!$BI111)*100</f>
        <v>16.865715283577103</v>
      </c>
      <c r="BD111" s="42">
        <f>('CHUVA - Vetor de Impacto'!BD112/'Contribuição - CHUVA'!$BI111)*100</f>
        <v>21.17763887363358</v>
      </c>
      <c r="BE111" s="42">
        <f>('CHUVA - Vetor de Impacto'!BE112/'Contribuição - CHUVA'!$BI111)*100</f>
        <v>14.340423786262452</v>
      </c>
      <c r="BF111" s="42">
        <f>('CHUVA - Vetor de Impacto'!BF112/'Contribuição - CHUVA'!$BI111)*100</f>
        <v>23.278991886820826</v>
      </c>
      <c r="BG111" s="42">
        <f>('CHUVA - Vetor de Impacto'!BG112/'Contribuição - CHUVA'!$BI111)*100</f>
        <v>15.762643828055484</v>
      </c>
      <c r="BH111" s="42">
        <f>('CHUVA - Vetor de Impacto'!BH112/'Contribuição - CHUVA'!$BI111)*100</f>
        <v>8.5745863416505497</v>
      </c>
      <c r="BI111" s="77">
        <f>SUM('CHUVA - Vetor de Impacto'!BC112:BH112)</f>
        <v>2.4296604527890335</v>
      </c>
      <c r="BJ111" s="77">
        <f t="shared" si="8"/>
        <v>100</v>
      </c>
      <c r="BL111" s="42">
        <f>('CHUVA - Vetor de Impacto'!AH112/'Contribuição - CHUVA'!$BY111)*100</f>
        <v>5.6420199485936076</v>
      </c>
      <c r="BM111" s="42">
        <f>('CHUVA - Vetor de Impacto'!AI112/'Contribuição - CHUVA'!$BY111)*100</f>
        <v>7.7742274446131336</v>
      </c>
      <c r="BN111" s="42">
        <f>('CHUVA - Vetor de Impacto'!AJ112/'Contribuição - CHUVA'!$BY111)*100</f>
        <v>10.554284862116891</v>
      </c>
      <c r="BO111" s="42">
        <f>('CHUVA - Vetor de Impacto'!AK112/'Contribuição - CHUVA'!$BY111)*100</f>
        <v>8.6817869240817309</v>
      </c>
      <c r="BP111" s="42">
        <f>('CHUVA - Vetor de Impacto'!AL112/'Contribuição - CHUVA'!$BY111)*100</f>
        <v>5.0852968570643435</v>
      </c>
      <c r="BQ111" s="42">
        <f>('CHUVA - Vetor de Impacto'!AM112/'Contribuição - CHUVA'!$BY111)*100</f>
        <v>3.9893915014660233</v>
      </c>
      <c r="BR111" s="42">
        <f>('CHUVA - Vetor de Impacto'!AN112/'Contribuição - CHUVA'!$BY111)*100</f>
        <v>6.7680420770953251</v>
      </c>
      <c r="BS111" s="42">
        <f>('CHUVA - Vetor de Impacto'!AO112/'Contribuição - CHUVA'!$BY111)*100</f>
        <v>7.8365114098612949</v>
      </c>
      <c r="BT111" s="42">
        <f>('CHUVA - Vetor de Impacto'!AP112/'Contribuição - CHUVA'!$BY111)*100</f>
        <v>8.0691040715488249</v>
      </c>
      <c r="BU111" s="42">
        <f>('CHUVA - Vetor de Impacto'!AQ112/'Contribuição - CHUVA'!$BY111)*100</f>
        <v>10.042387043422355</v>
      </c>
      <c r="BV111" s="42">
        <f>('CHUVA - Vetor de Impacto'!AR112/'Contribuição - CHUVA'!$BY111)*100</f>
        <v>5.8869646336053165</v>
      </c>
      <c r="BW111" s="42">
        <f>('CHUVA - Vetor de Impacto'!AS112/'Contribuição - CHUVA'!$BY111)*100</f>
        <v>10.596782825653653</v>
      </c>
      <c r="BX111" s="42">
        <f>('CHUVA - Vetor de Impacto'!AT112/'Contribuição - CHUVA'!$BY111)*100</f>
        <v>9.0732004008775071</v>
      </c>
      <c r="BY111" s="77">
        <f>SUM('CHUVA - Vetor de Impacto'!AH112:AT112)</f>
        <v>7.512735743766096</v>
      </c>
      <c r="BZ111" s="77">
        <f t="shared" si="9"/>
        <v>100</v>
      </c>
      <c r="CA111" s="42">
        <f>('SECA - Vetor de Impacto'!AU112/'Contribuição - CHUVA'!$CI111)*100</f>
        <v>3.1848496851727059</v>
      </c>
      <c r="CB111" s="42">
        <f>('SECA - Vetor de Impacto'!AV112/'Contribuição - CHUVA'!$CI111)*100</f>
        <v>0</v>
      </c>
      <c r="CC111" s="42">
        <f>('SECA - Vetor de Impacto'!AW112/'Contribuição - CHUVA'!$CI111)*100</f>
        <v>0</v>
      </c>
      <c r="CD111" s="42">
        <f>('SECA - Vetor de Impacto'!AX112/'Contribuição - CHUVA'!$CI111)*100</f>
        <v>8.4076240200839027</v>
      </c>
      <c r="CE111" s="42">
        <f>('SECA - Vetor de Impacto'!AY112/'Contribuição - CHUVA'!$CI111)*100</f>
        <v>25.222872060251699</v>
      </c>
      <c r="CF111" s="42">
        <f>('SECA - Vetor de Impacto'!AZ112/'Contribuição - CHUVA'!$CI111)*100</f>
        <v>25.222872060251699</v>
      </c>
      <c r="CG111" s="42">
        <f>('SECA - Vetor de Impacto'!BA112/'Contribuição - CHUVA'!$CI111)*100</f>
        <v>19.968107047699263</v>
      </c>
      <c r="CH111" s="42">
        <f>('SECA - Vetor de Impacto'!BB112/'Contribuição - CHUVA'!$CI111)*100</f>
        <v>17.993675126540744</v>
      </c>
      <c r="CI111" s="77">
        <f>SUM('CHUVA - Vetor de Impacto'!AU112:BB112)</f>
        <v>3.9646555618695114</v>
      </c>
      <c r="CJ111" s="77">
        <f t="shared" si="10"/>
        <v>100.00000000000003</v>
      </c>
    </row>
    <row r="112" spans="1:88" x14ac:dyDescent="0.25">
      <c r="A112" s="34" t="s">
        <v>1089</v>
      </c>
      <c r="B112" s="34" t="s">
        <v>1090</v>
      </c>
      <c r="C112" s="78">
        <v>4.2286356603506468</v>
      </c>
      <c r="D112" s="78">
        <v>4.8354083371569505</v>
      </c>
      <c r="E112" s="78">
        <v>3.2686099659492118</v>
      </c>
      <c r="F112" s="78">
        <v>3.0224781442037676</v>
      </c>
      <c r="G112" s="78">
        <v>4.560628502389684</v>
      </c>
      <c r="H112" s="78">
        <v>4.0568832176637137</v>
      </c>
      <c r="I112" s="78">
        <v>2.5403568422632166</v>
      </c>
      <c r="J112" s="78">
        <v>1.6168312818987765</v>
      </c>
      <c r="K112" s="78">
        <v>5.1597685097972672</v>
      </c>
      <c r="L112" s="78">
        <v>1.331107889316419</v>
      </c>
      <c r="M112" s="78">
        <v>4.2071317211199659</v>
      </c>
      <c r="N112" s="78">
        <v>4.0166317075742022</v>
      </c>
      <c r="O112" s="78">
        <v>0.18530416878196862</v>
      </c>
      <c r="P112" s="78">
        <v>5.5861312483433245</v>
      </c>
      <c r="Q112" s="78">
        <v>3.965083484310187</v>
      </c>
      <c r="R112" s="78">
        <v>2.8563685772319287</v>
      </c>
      <c r="S112" s="78">
        <v>3.9334336079259367</v>
      </c>
      <c r="T112" s="78">
        <v>3.4436527797406566</v>
      </c>
      <c r="U112" s="78">
        <v>4.0505672452225081</v>
      </c>
      <c r="V112" s="78">
        <v>5.7425604608165841</v>
      </c>
      <c r="W112" s="78">
        <v>3.1832841791619533</v>
      </c>
      <c r="X112" s="78">
        <v>0.32978815150688834</v>
      </c>
      <c r="Y112" s="78">
        <v>0</v>
      </c>
      <c r="Z112" s="78">
        <v>5.9698385793185595</v>
      </c>
      <c r="AA112" s="78">
        <v>5.9698385793185595</v>
      </c>
      <c r="AB112" s="78">
        <v>5.9698385793185595</v>
      </c>
      <c r="AC112" s="78">
        <v>5.9698385793185595</v>
      </c>
      <c r="AD112" s="74">
        <f t="shared" si="11"/>
        <v>100</v>
      </c>
      <c r="AF112" s="42">
        <f>('CHUVA - Vetor de Impacto'!AH113/'Contribuição - CHUVA'!$BA112)*100</f>
        <v>5.4590337339388579</v>
      </c>
      <c r="AG112" s="42">
        <f>('CHUVA - Vetor de Impacto'!AI113/'Contribuição - CHUVA'!$BA112)*100</f>
        <v>2.9665472493530922</v>
      </c>
      <c r="AH112" s="42">
        <f>('CHUVA - Vetor de Impacto'!AJ113/'Contribuição - CHUVA'!$BA112)*100</f>
        <v>5.701677690792204</v>
      </c>
      <c r="AI112" s="42">
        <f>('CHUVA - Vetor de Impacto'!AK113/'Contribuição - CHUVA'!$BA112)*100</f>
        <v>5.3756014563804957</v>
      </c>
      <c r="AJ112" s="42">
        <f>('CHUVA - Vetor de Impacto'!AL113/'Contribuição - CHUVA'!$BA112)*100</f>
        <v>1.8099607710439569</v>
      </c>
      <c r="AK112" s="42">
        <f>('CHUVA - Vetor de Impacto'!AM113/'Contribuição - CHUVA'!$BA112)*100</f>
        <v>5.605463148478659</v>
      </c>
      <c r="AL112" s="42">
        <f>('CHUVA - Vetor de Impacto'!AN113/'Contribuição - CHUVA'!$BA112)*100</f>
        <v>5.8240065226623727</v>
      </c>
      <c r="AM112" s="42">
        <f>('CHUVA - Vetor de Impacto'!AO113/'Contribuição - CHUVA'!$BA112)*100</f>
        <v>4.230720908605524</v>
      </c>
      <c r="AN112" s="42">
        <f>('CHUVA - Vetor de Impacto'!AP113/'Contribuição - CHUVA'!$BA112)*100</f>
        <v>4.3278831634259172</v>
      </c>
      <c r="AO112" s="42">
        <f>('CHUVA - Vetor de Impacto'!AQ113/'Contribuição - CHUVA'!$BA112)*100</f>
        <v>5.406213211474725</v>
      </c>
      <c r="AP112" s="42">
        <f>('CHUVA - Vetor de Impacto'!AR113/'Contribuição - CHUVA'!$BA112)*100</f>
        <v>4.7712804432315323</v>
      </c>
      <c r="AQ112" s="42">
        <f>('CHUVA - Vetor de Impacto'!AS113/'Contribuição - CHUVA'!$BA112)*100</f>
        <v>5.8503709506279655</v>
      </c>
      <c r="AR112" s="42">
        <f>('CHUVA - Vetor de Impacto'!AT113/'Contribuição - CHUVA'!$BA112)*100</f>
        <v>5.092625873975333</v>
      </c>
      <c r="AS112" s="42">
        <f>('CHUVA - Vetor de Impacto'!AU113/'Contribuição - CHUVA'!$BA112)*100</f>
        <v>0.86056495640144548</v>
      </c>
      <c r="AT112" s="42">
        <f>('CHUVA - Vetor de Impacto'!AV113/'Contribuição - CHUVA'!$BA112)*100</f>
        <v>0</v>
      </c>
      <c r="AU112" s="42">
        <f>('CHUVA - Vetor de Impacto'!AW113/'Contribuição - CHUVA'!$BA112)*100</f>
        <v>7.8692898590523512</v>
      </c>
      <c r="AV112" s="42">
        <f>('CHUVA - Vetor de Impacto'!AX113/'Contribuição - CHUVA'!$BA112)*100</f>
        <v>5.2461932393682345</v>
      </c>
      <c r="AW112" s="42">
        <f>('CHUVA - Vetor de Impacto'!AY113/'Contribuição - CHUVA'!$BA112)*100</f>
        <v>7.8692898590523512</v>
      </c>
      <c r="AX112" s="42">
        <f>('CHUVA - Vetor de Impacto'!AZ113/'Contribuição - CHUVA'!$BA112)*100</f>
        <v>7.8692898590523512</v>
      </c>
      <c r="AY112" s="42">
        <f>('CHUVA - Vetor de Impacto'!BA113/'Contribuição - CHUVA'!$BA112)*100</f>
        <v>3.2788707746051449</v>
      </c>
      <c r="AZ112" s="42">
        <f>('CHUVA - Vetor de Impacto'!BB113/'Contribuição - CHUVA'!$BA112)*100</f>
        <v>4.5851163284774952</v>
      </c>
      <c r="BA112" s="77">
        <f>SUM('CHUVA - Vetor de Impacto'!AH113:BB113)</f>
        <v>12.707626963945939</v>
      </c>
      <c r="BB112" s="77">
        <f t="shared" si="7"/>
        <v>99.999999999999986</v>
      </c>
      <c r="BC112" s="42">
        <f>('CHUVA - Vetor de Impacto'!BC113/'Contribuição - CHUVA'!$BI112)*100</f>
        <v>12.29776810163219</v>
      </c>
      <c r="BD112" s="42">
        <f>('CHUVA - Vetor de Impacto'!BD113/'Contribuição - CHUVA'!$BI112)*100</f>
        <v>12.221040001743914</v>
      </c>
      <c r="BE112" s="42">
        <f>('CHUVA - Vetor de Impacto'!BE113/'Contribuição - CHUVA'!$BI112)*100</f>
        <v>21.484039513619273</v>
      </c>
      <c r="BF112" s="42">
        <f>('CHUVA - Vetor de Impacto'!BF113/'Contribuição - CHUVA'!$BI112)*100</f>
        <v>19.268335773115432</v>
      </c>
      <c r="BG112" s="42">
        <f>('CHUVA - Vetor de Impacto'!BG113/'Contribuição - CHUVA'!$BI112)*100</f>
        <v>18.703878791300774</v>
      </c>
      <c r="BH112" s="42">
        <f>('CHUVA - Vetor de Impacto'!BH113/'Contribuição - CHUVA'!$BI112)*100</f>
        <v>16.024937818588423</v>
      </c>
      <c r="BI112" s="77">
        <f>SUM('CHUVA - Vetor de Impacto'!BC113:BH113)</f>
        <v>3.6401597306460998</v>
      </c>
      <c r="BJ112" s="77">
        <f t="shared" si="8"/>
        <v>100</v>
      </c>
      <c r="BL112" s="42">
        <f>('CHUVA - Vetor de Impacto'!AH113/'Contribuição - CHUVA'!$BY112)*100</f>
        <v>8.7454543392385702</v>
      </c>
      <c r="BM112" s="42">
        <f>('CHUVA - Vetor de Impacto'!AI113/'Contribuição - CHUVA'!$BY112)*100</f>
        <v>4.7524534155409963</v>
      </c>
      <c r="BN112" s="42">
        <f>('CHUVA - Vetor de Impacto'!AJ113/'Contribuição - CHUVA'!$BY112)*100</f>
        <v>9.1341736160879545</v>
      </c>
      <c r="BO112" s="42">
        <f>('CHUVA - Vetor de Impacto'!AK113/'Contribuição - CHUVA'!$BY112)*100</f>
        <v>8.611794572809746</v>
      </c>
      <c r="BP112" s="42">
        <f>('CHUVA - Vetor de Impacto'!AL113/'Contribuição - CHUVA'!$BY112)*100</f>
        <v>2.8995844412115233</v>
      </c>
      <c r="BQ112" s="42">
        <f>('CHUVA - Vetor de Impacto'!AM113/'Contribuição - CHUVA'!$BY112)*100</f>
        <v>8.9800364688227514</v>
      </c>
      <c r="BR112" s="42">
        <f>('CHUVA - Vetor de Impacto'!AN113/'Contribuição - CHUVA'!$BY112)*100</f>
        <v>9.3301462489079103</v>
      </c>
      <c r="BS112" s="42">
        <f>('CHUVA - Vetor de Impacto'!AO113/'Contribuição - CHUVA'!$BY112)*100</f>
        <v>6.7776786756683434</v>
      </c>
      <c r="BT112" s="42">
        <f>('CHUVA - Vetor de Impacto'!AP113/'Contribuição - CHUVA'!$BY112)*100</f>
        <v>6.9333340726567219</v>
      </c>
      <c r="BU112" s="42">
        <f>('CHUVA - Vetor de Impacto'!AQ113/'Contribuição - CHUVA'!$BY112)*100</f>
        <v>8.6608350659571265</v>
      </c>
      <c r="BV112" s="42">
        <f>('CHUVA - Vetor de Impacto'!AR113/'Contribuição - CHUVA'!$BY112)*100</f>
        <v>7.6436631993252098</v>
      </c>
      <c r="BW112" s="42">
        <f>('CHUVA - Vetor de Impacto'!AS113/'Contribuição - CHUVA'!$BY112)*100</f>
        <v>9.3723824599647845</v>
      </c>
      <c r="BX112" s="42">
        <f>('CHUVA - Vetor de Impacto'!AT113/'Contribuição - CHUVA'!$BY112)*100</f>
        <v>8.1584634238083673</v>
      </c>
      <c r="BY112" s="77">
        <f>SUM('CHUVA - Vetor de Impacto'!AH113:AT113)</f>
        <v>7.9322767672847734</v>
      </c>
      <c r="BZ112" s="77">
        <f t="shared" si="9"/>
        <v>100</v>
      </c>
      <c r="CA112" s="42">
        <f>('SECA - Vetor de Impacto'!AU113/'Contribuição - CHUVA'!$CI112)*100</f>
        <v>2.2900390534373849</v>
      </c>
      <c r="CB112" s="42">
        <f>('SECA - Vetor de Impacto'!AV113/'Contribuição - CHUVA'!$CI112)*100</f>
        <v>0</v>
      </c>
      <c r="CC112" s="42">
        <f>('SECA - Vetor de Impacto'!AW113/'Contribuição - CHUVA'!$CI112)*100</f>
        <v>20.940872581432473</v>
      </c>
      <c r="CD112" s="42">
        <f>('SECA - Vetor de Impacto'!AX113/'Contribuição - CHUVA'!$CI112)*100</f>
        <v>13.960581720954984</v>
      </c>
      <c r="CE112" s="42">
        <f>('SECA - Vetor de Impacto'!AY113/'Contribuição - CHUVA'!$CI112)*100</f>
        <v>20.940872581432473</v>
      </c>
      <c r="CF112" s="42">
        <f>('SECA - Vetor de Impacto'!AZ113/'Contribuição - CHUVA'!$CI112)*100</f>
        <v>20.940872581432473</v>
      </c>
      <c r="CG112" s="42">
        <f>('SECA - Vetor de Impacto'!BA113/'Contribuição - CHUVA'!$CI112)*100</f>
        <v>8.7253635755968606</v>
      </c>
      <c r="CH112" s="42">
        <f>('SECA - Vetor de Impacto'!BB113/'Contribuição - CHUVA'!$CI112)*100</f>
        <v>12.201397905713357</v>
      </c>
      <c r="CI112" s="77">
        <f>SUM('CHUVA - Vetor de Impacto'!AU113:BB113)</f>
        <v>4.7753501966611669</v>
      </c>
      <c r="CJ112" s="77">
        <f t="shared" si="10"/>
        <v>100</v>
      </c>
    </row>
    <row r="113" spans="1:88" x14ac:dyDescent="0.25">
      <c r="A113" s="34" t="s">
        <v>1091</v>
      </c>
      <c r="B113" s="34" t="s">
        <v>1092</v>
      </c>
      <c r="C113" s="78">
        <v>1.9206853057602762</v>
      </c>
      <c r="D113" s="78">
        <v>5.1744608170010657</v>
      </c>
      <c r="E113" s="78">
        <v>5.1390237003296617</v>
      </c>
      <c r="F113" s="78">
        <v>4.4476429452154109</v>
      </c>
      <c r="G113" s="78">
        <v>4.6021917916519435</v>
      </c>
      <c r="H113" s="78">
        <v>4.5679274931287752</v>
      </c>
      <c r="I113" s="78">
        <v>1.3485662785125327</v>
      </c>
      <c r="J113" s="78">
        <v>4.2014991063506013</v>
      </c>
      <c r="K113" s="78">
        <v>3.9689302739757579</v>
      </c>
      <c r="L113" s="78">
        <v>2.4006893895433268</v>
      </c>
      <c r="M113" s="78">
        <v>5.1525939711131477</v>
      </c>
      <c r="N113" s="78">
        <v>4.8098517614589946</v>
      </c>
      <c r="O113" s="78">
        <v>2.2498715903972348</v>
      </c>
      <c r="P113" s="78">
        <v>3.6255575804071194</v>
      </c>
      <c r="Q113" s="78">
        <v>3.2235352824676169</v>
      </c>
      <c r="R113" s="78">
        <v>2.456986455972562</v>
      </c>
      <c r="S113" s="78">
        <v>3.0105830974360881</v>
      </c>
      <c r="T113" s="78">
        <v>3.5171254032862658</v>
      </c>
      <c r="U113" s="78">
        <v>2.9603528839245881</v>
      </c>
      <c r="V113" s="78">
        <v>4.9174906146844579</v>
      </c>
      <c r="W113" s="78">
        <v>2.710536747163907</v>
      </c>
      <c r="X113" s="78">
        <v>0.54567384109536787</v>
      </c>
      <c r="Y113" s="78">
        <v>0</v>
      </c>
      <c r="Z113" s="78">
        <v>5.7620559172808239</v>
      </c>
      <c r="AA113" s="78">
        <v>5.7620559172808239</v>
      </c>
      <c r="AB113" s="78">
        <v>5.7620559172808239</v>
      </c>
      <c r="AC113" s="78">
        <v>5.7620559172808239</v>
      </c>
      <c r="AD113" s="74">
        <f t="shared" si="11"/>
        <v>99.999999999999957</v>
      </c>
      <c r="AF113" s="42">
        <f>('CHUVA - Vetor de Impacto'!AH114/'Contribuição - CHUVA'!$BA113)*100</f>
        <v>5.0252547265039054</v>
      </c>
      <c r="AG113" s="42">
        <f>('CHUVA - Vetor de Impacto'!AI114/'Contribuição - CHUVA'!$BA113)*100</f>
        <v>3.2831326583622138</v>
      </c>
      <c r="AH113" s="42">
        <f>('CHUVA - Vetor de Impacto'!AJ114/'Contribuição - CHUVA'!$BA113)*100</f>
        <v>4.5107558442538593</v>
      </c>
      <c r="AI113" s="42">
        <f>('CHUVA - Vetor de Impacto'!AK114/'Contribuição - CHUVA'!$BA113)*100</f>
        <v>2.9406205370188649</v>
      </c>
      <c r="AJ113" s="42">
        <f>('CHUVA - Vetor de Impacto'!AL114/'Contribuição - CHUVA'!$BA113)*100</f>
        <v>0.82845643094893828</v>
      </c>
      <c r="AK113" s="42">
        <f>('CHUVA - Vetor de Impacto'!AM114/'Contribuição - CHUVA'!$BA113)*100</f>
        <v>4.7093382579208445</v>
      </c>
      <c r="AL113" s="42">
        <f>('CHUVA - Vetor de Impacto'!AN114/'Contribuição - CHUVA'!$BA113)*100</f>
        <v>3.5767911453697816</v>
      </c>
      <c r="AM113" s="42">
        <f>('CHUVA - Vetor de Impacto'!AO114/'Contribuição - CHUVA'!$BA113)*100</f>
        <v>3.6917720138927406</v>
      </c>
      <c r="AN113" s="42">
        <f>('CHUVA - Vetor de Impacto'!AP114/'Contribuição - CHUVA'!$BA113)*100</f>
        <v>5.2822639262286266</v>
      </c>
      <c r="AO113" s="42">
        <f>('CHUVA - Vetor de Impacto'!AQ114/'Contribuição - CHUVA'!$BA113)*100</f>
        <v>6.159085548387508</v>
      </c>
      <c r="AP113" s="42">
        <f>('CHUVA - Vetor de Impacto'!AR114/'Contribuição - CHUVA'!$BA113)*100</f>
        <v>3.1036387428910439</v>
      </c>
      <c r="AQ113" s="42">
        <f>('CHUVA - Vetor de Impacto'!AS114/'Contribuição - CHUVA'!$BA113)*100</f>
        <v>5.1539647873591123</v>
      </c>
      <c r="AR113" s="42">
        <f>('CHUVA - Vetor de Impacto'!AT114/'Contribuição - CHUVA'!$BA113)*100</f>
        <v>7.1314546729690358</v>
      </c>
      <c r="AS113" s="42">
        <f>('CHUVA - Vetor de Impacto'!AU114/'Contribuição - CHUVA'!$BA113)*100</f>
        <v>0.67005652142421268</v>
      </c>
      <c r="AT113" s="42">
        <f>('CHUVA - Vetor de Impacto'!AV114/'Contribuição - CHUVA'!$BA113)*100</f>
        <v>0</v>
      </c>
      <c r="AU113" s="42">
        <f>('CHUVA - Vetor de Impacto'!AW114/'Contribuição - CHUVA'!$BA113)*100</f>
        <v>8.2547240903231334</v>
      </c>
      <c r="AV113" s="42">
        <f>('CHUVA - Vetor de Impacto'!AX114/'Contribuição - CHUVA'!$BA113)*100</f>
        <v>5.5031493935487559</v>
      </c>
      <c r="AW113" s="42">
        <f>('CHUVA - Vetor de Impacto'!AY114/'Contribuição - CHUVA'!$BA113)*100</f>
        <v>8.2547240903231334</v>
      </c>
      <c r="AX113" s="42">
        <f>('CHUVA - Vetor de Impacto'!AZ114/'Contribuição - CHUVA'!$BA113)*100</f>
        <v>8.2547240903231334</v>
      </c>
      <c r="AY113" s="42">
        <f>('CHUVA - Vetor de Impacto'!BA114/'Contribuição - CHUVA'!$BA113)*100</f>
        <v>6.5349899048391471</v>
      </c>
      <c r="AZ113" s="42">
        <f>('CHUVA - Vetor de Impacto'!BB114/'Contribuição - CHUVA'!$BA113)*100</f>
        <v>7.1311026171120329</v>
      </c>
      <c r="BA113" s="77">
        <f>SUM('CHUVA - Vetor de Impacto'!AH114:BB114)</f>
        <v>12.114275281136075</v>
      </c>
      <c r="BB113" s="77">
        <f t="shared" si="7"/>
        <v>100.00000000000004</v>
      </c>
      <c r="BC113" s="42">
        <f>('CHUVA - Vetor de Impacto'!BC114/'Contribuição - CHUVA'!$BI113)*100</f>
        <v>4.8405448569341996</v>
      </c>
      <c r="BD113" s="42">
        <f>('CHUVA - Vetor de Impacto'!BD114/'Contribuição - CHUVA'!$BI113)*100</f>
        <v>25.809757166568335</v>
      </c>
      <c r="BE113" s="42">
        <f>('CHUVA - Vetor de Impacto'!BE114/'Contribuição - CHUVA'!$BI113)*100</f>
        <v>21.416272960708547</v>
      </c>
      <c r="BF113" s="42">
        <f>('CHUVA - Vetor de Impacto'!BF114/'Contribuição - CHUVA'!$BI113)*100</f>
        <v>20.313699906884843</v>
      </c>
      <c r="BG113" s="42">
        <f>('CHUVA - Vetor de Impacto'!BG114/'Contribuição - CHUVA'!$BI113)*100</f>
        <v>19.172043459542966</v>
      </c>
      <c r="BH113" s="42">
        <f>('CHUVA - Vetor de Impacto'!BH114/'Contribuição - CHUVA'!$BI113)*100</f>
        <v>8.4476816493611153</v>
      </c>
      <c r="BI113" s="77">
        <f>SUM('CHUVA - Vetor de Impacto'!BC114:BH114)</f>
        <v>2.2195438675672658</v>
      </c>
      <c r="BJ113" s="77">
        <f t="shared" si="8"/>
        <v>100</v>
      </c>
      <c r="BL113" s="42">
        <f>('CHUVA - Vetor de Impacto'!AH114/'Contribuição - CHUVA'!$BY113)*100</f>
        <v>9.0714252151171522</v>
      </c>
      <c r="BM113" s="42">
        <f>('CHUVA - Vetor de Impacto'!AI114/'Contribuição - CHUVA'!$BY113)*100</f>
        <v>5.926603526098579</v>
      </c>
      <c r="BN113" s="42">
        <f>('CHUVA - Vetor de Impacto'!AJ114/'Contribuição - CHUVA'!$BY113)*100</f>
        <v>8.1426686868207891</v>
      </c>
      <c r="BO113" s="42">
        <f>('CHUVA - Vetor de Impacto'!AK114/'Contribuição - CHUVA'!$BY113)*100</f>
        <v>5.308311864653005</v>
      </c>
      <c r="BP113" s="42">
        <f>('CHUVA - Vetor de Impacto'!AL114/'Contribuição - CHUVA'!$BY113)*100</f>
        <v>1.495502410594135</v>
      </c>
      <c r="BQ113" s="42">
        <f>('CHUVA - Vetor de Impacto'!AM114/'Contribuição - CHUVA'!$BY113)*100</f>
        <v>8.5011431548147272</v>
      </c>
      <c r="BR113" s="42">
        <f>('CHUVA - Vetor de Impacto'!AN114/'Contribuição - CHUVA'!$BY113)*100</f>
        <v>6.456706207187322</v>
      </c>
      <c r="BS113" s="42">
        <f>('CHUVA - Vetor de Impacto'!AO114/'Contribuição - CHUVA'!$BY113)*100</f>
        <v>6.6642659045045756</v>
      </c>
      <c r="BT113" s="42">
        <f>('CHUVA - Vetor de Impacto'!AP114/'Contribuição - CHUVA'!$BY113)*100</f>
        <v>9.5353698033593304</v>
      </c>
      <c r="BU113" s="42">
        <f>('CHUVA - Vetor de Impacto'!AQ114/'Contribuição - CHUVA'!$BY113)*100</f>
        <v>11.118179472779939</v>
      </c>
      <c r="BV113" s="42">
        <f>('CHUVA - Vetor de Impacto'!AR114/'Contribuição - CHUVA'!$BY113)*100</f>
        <v>5.6025869897471825</v>
      </c>
      <c r="BW113" s="42">
        <f>('CHUVA - Vetor de Impacto'!AS114/'Contribuição - CHUVA'!$BY113)*100</f>
        <v>9.3037684006920411</v>
      </c>
      <c r="BX113" s="42">
        <f>('CHUVA - Vetor de Impacto'!AT114/'Contribuição - CHUVA'!$BY113)*100</f>
        <v>12.873468363631236</v>
      </c>
      <c r="BY113" s="77">
        <f>SUM('CHUVA - Vetor de Impacto'!AH114:AT114)</f>
        <v>6.7108880546409591</v>
      </c>
      <c r="BZ113" s="77">
        <f t="shared" si="9"/>
        <v>100</v>
      </c>
      <c r="CA113" s="42">
        <f>('SECA - Vetor de Impacto'!AU114/'Contribuição - CHUVA'!$CI113)*100</f>
        <v>1.5022519790273445</v>
      </c>
      <c r="CB113" s="42">
        <f>('SECA - Vetor de Impacto'!AV114/'Contribuição - CHUVA'!$CI113)*100</f>
        <v>0</v>
      </c>
      <c r="CC113" s="42">
        <f>('SECA - Vetor de Impacto'!AW114/'Contribuição - CHUVA'!$CI113)*100</f>
        <v>18.506909797183742</v>
      </c>
      <c r="CD113" s="42">
        <f>('SECA - Vetor de Impacto'!AX114/'Contribuição - CHUVA'!$CI113)*100</f>
        <v>12.337939864789165</v>
      </c>
      <c r="CE113" s="42">
        <f>('SECA - Vetor de Impacto'!AY114/'Contribuição - CHUVA'!$CI113)*100</f>
        <v>18.506909797183742</v>
      </c>
      <c r="CF113" s="42">
        <f>('SECA - Vetor de Impacto'!AZ114/'Contribuição - CHUVA'!$CI113)*100</f>
        <v>18.506909797183742</v>
      </c>
      <c r="CG113" s="42">
        <f>('SECA - Vetor de Impacto'!BA114/'Contribuição - CHUVA'!$CI113)*100</f>
        <v>14.651303589437131</v>
      </c>
      <c r="CH113" s="42">
        <f>('SECA - Vetor de Impacto'!BB114/'Contribuição - CHUVA'!$CI113)*100</f>
        <v>15.987775175195122</v>
      </c>
      <c r="CI113" s="77">
        <f>SUM('CHUVA - Vetor de Impacto'!AU114:BB114)</f>
        <v>5.4033872264951182</v>
      </c>
      <c r="CJ113" s="77">
        <f t="shared" si="10"/>
        <v>99.999999999999986</v>
      </c>
    </row>
    <row r="114" spans="1:88" x14ac:dyDescent="0.25">
      <c r="A114" s="34" t="s">
        <v>1093</v>
      </c>
      <c r="B114" s="34" t="s">
        <v>1094</v>
      </c>
      <c r="C114" s="78">
        <v>4.7639083282502632</v>
      </c>
      <c r="D114" s="78">
        <v>5.3160594282900542</v>
      </c>
      <c r="E114" s="78">
        <v>2.854407882629292</v>
      </c>
      <c r="F114" s="78">
        <v>6.1616265273857946</v>
      </c>
      <c r="G114" s="78">
        <v>5.7051364571301066</v>
      </c>
      <c r="H114" s="78">
        <v>4.297645705048601</v>
      </c>
      <c r="I114" s="78">
        <v>2.2805944124602342</v>
      </c>
      <c r="J114" s="78">
        <v>2.0842098936094913</v>
      </c>
      <c r="K114" s="78">
        <v>5.352620722463465</v>
      </c>
      <c r="L114" s="78">
        <v>1.8823196447551664</v>
      </c>
      <c r="M114" s="78">
        <v>5.1067161977961399</v>
      </c>
      <c r="N114" s="78">
        <v>4.7949083370448715</v>
      </c>
      <c r="O114" s="78">
        <v>1.3543173080768203</v>
      </c>
      <c r="P114" s="78">
        <v>4.3969769167147215</v>
      </c>
      <c r="Q114" s="78">
        <v>3.900643823745007</v>
      </c>
      <c r="R114" s="78">
        <v>2.7156306584843559</v>
      </c>
      <c r="S114" s="78">
        <v>4.7732224675924444</v>
      </c>
      <c r="T114" s="78">
        <v>3.1051471928388623</v>
      </c>
      <c r="U114" s="78">
        <v>1.7079305771919908</v>
      </c>
      <c r="V114" s="78">
        <v>5.4032272441290274</v>
      </c>
      <c r="W114" s="78">
        <v>2.1573268410525719</v>
      </c>
      <c r="X114" s="78">
        <v>0.82979012030965715</v>
      </c>
      <c r="Y114" s="78">
        <v>0</v>
      </c>
      <c r="Z114" s="78">
        <v>7.1458624923753966</v>
      </c>
      <c r="AA114" s="78">
        <v>4.7639083282502641</v>
      </c>
      <c r="AB114" s="78">
        <v>7.1458624923753966</v>
      </c>
      <c r="AC114" s="78">
        <v>0</v>
      </c>
      <c r="AD114" s="74">
        <f t="shared" si="11"/>
        <v>99.999999999999986</v>
      </c>
      <c r="AF114" s="42">
        <f>('CHUVA - Vetor de Impacto'!AH115/'Contribuição - CHUVA'!$BA114)*100</f>
        <v>5.0272694899268879</v>
      </c>
      <c r="AG114" s="42">
        <f>('CHUVA - Vetor de Impacto'!AI115/'Contribuição - CHUVA'!$BA114)*100</f>
        <v>2.2418567104320739</v>
      </c>
      <c r="AH114" s="42">
        <f>('CHUVA - Vetor de Impacto'!AJ115/'Contribuição - CHUVA'!$BA114)*100</f>
        <v>4.2978485079847095</v>
      </c>
      <c r="AI114" s="42">
        <f>('CHUVA - Vetor de Impacto'!AK115/'Contribuição - CHUVA'!$BA114)*100</f>
        <v>4.74048888186545</v>
      </c>
      <c r="AJ114" s="42">
        <f>('CHUVA - Vetor de Impacto'!AL115/'Contribuição - CHUVA'!$BA114)*100</f>
        <v>1.4331677369240152</v>
      </c>
      <c r="AK114" s="42">
        <f>('CHUVA - Vetor de Impacto'!AM115/'Contribuição - CHUVA'!$BA114)*100</f>
        <v>5.3440778332174155</v>
      </c>
      <c r="AL114" s="42">
        <f>('CHUVA - Vetor de Impacto'!AN115/'Contribuição - CHUVA'!$BA114)*100</f>
        <v>4.4467942264342435</v>
      </c>
      <c r="AM114" s="42">
        <f>('CHUVA - Vetor de Impacto'!AO115/'Contribuição - CHUVA'!$BA114)*100</f>
        <v>4.1293280829770502</v>
      </c>
      <c r="AN114" s="42">
        <f>('CHUVA - Vetor de Impacto'!AP115/'Contribuição - CHUVA'!$BA114)*100</f>
        <v>4.0657444727995813</v>
      </c>
      <c r="AO114" s="42">
        <f>('CHUVA - Vetor de Impacto'!AQ115/'Contribuição - CHUVA'!$BA114)*100</f>
        <v>4.563464473667274</v>
      </c>
      <c r="AP114" s="42">
        <f>('CHUVA - Vetor de Impacto'!AR115/'Contribuição - CHUVA'!$BA114)*100</f>
        <v>4.7797663282607017</v>
      </c>
      <c r="AQ114" s="42">
        <f>('CHUVA - Vetor de Impacto'!AS115/'Contribuição - CHUVA'!$BA114)*100</f>
        <v>5.5923074385601073</v>
      </c>
      <c r="AR114" s="42">
        <f>('CHUVA - Vetor de Impacto'!AT115/'Contribuição - CHUVA'!$BA114)*100</f>
        <v>5.4906374768146398</v>
      </c>
      <c r="AS114" s="42">
        <f>('CHUVA - Vetor de Impacto'!AU115/'Contribuição - CHUVA'!$BA114)*100</f>
        <v>0.50796756896318507</v>
      </c>
      <c r="AT114" s="42">
        <f>('CHUVA - Vetor de Impacto'!AV115/'Contribuição - CHUVA'!$BA114)*100</f>
        <v>7.1518608519102491</v>
      </c>
      <c r="AU114" s="42">
        <f>('CHUVA - Vetor de Impacto'!AW115/'Contribuição - CHUVA'!$BA114)*100</f>
        <v>7.1518608519102491</v>
      </c>
      <c r="AV114" s="42">
        <f>('CHUVA - Vetor de Impacto'!AX115/'Contribuição - CHUVA'!$BA114)*100</f>
        <v>4.7679072346068336</v>
      </c>
      <c r="AW114" s="42">
        <f>('CHUVA - Vetor de Impacto'!AY115/'Contribuição - CHUVA'!$BA114)*100</f>
        <v>7.1518608519102491</v>
      </c>
      <c r="AX114" s="42">
        <f>('CHUVA - Vetor de Impacto'!AZ115/'Contribuição - CHUVA'!$BA114)*100</f>
        <v>7.1518608519102491</v>
      </c>
      <c r="AY114" s="42">
        <f>('CHUVA - Vetor de Impacto'!BA115/'Contribuição - CHUVA'!$BA114)*100</f>
        <v>5.6618898410956149</v>
      </c>
      <c r="AZ114" s="42">
        <f>('CHUVA - Vetor de Impacto'!BB115/'Contribuição - CHUVA'!$BA114)*100</f>
        <v>4.3020402878292145</v>
      </c>
      <c r="BA114" s="77">
        <f>SUM('CHUVA - Vetor de Impacto'!AH115:BB115)</f>
        <v>13.982374946974838</v>
      </c>
      <c r="BB114" s="77">
        <f t="shared" si="7"/>
        <v>99.999999999999986</v>
      </c>
      <c r="BC114" s="42">
        <f>('CHUVA - Vetor de Impacto'!BC115/'Contribuição - CHUVA'!$BI114)*100</f>
        <v>15.649425825803673</v>
      </c>
      <c r="BD114" s="42">
        <f>('CHUVA - Vetor de Impacto'!BD115/'Contribuição - CHUVA'!$BI114)*100</f>
        <v>19.495137330477299</v>
      </c>
      <c r="BE114" s="42">
        <f>('CHUVA - Vetor de Impacto'!BE115/'Contribuição - CHUVA'!$BI114)*100</f>
        <v>20.087153923932767</v>
      </c>
      <c r="BF114" s="42">
        <f>('CHUVA - Vetor de Impacto'!BF115/'Contribuição - CHUVA'!$BI114)*100</f>
        <v>17.568215727263105</v>
      </c>
      <c r="BG114" s="42">
        <f>('CHUVA - Vetor de Impacto'!BG115/'Contribuição - CHUVA'!$BI114)*100</f>
        <v>20.110955410368327</v>
      </c>
      <c r="BH114" s="42">
        <f>('CHUVA - Vetor de Impacto'!BH115/'Contribuição - CHUVA'!$BI114)*100</f>
        <v>7.0891117821548306</v>
      </c>
      <c r="BI114" s="77">
        <f>SUM('CHUVA - Vetor de Impacto'!BC115:BH115)</f>
        <v>2.644901163386745</v>
      </c>
      <c r="BJ114" s="77">
        <f t="shared" si="8"/>
        <v>100.00000000000001</v>
      </c>
      <c r="BL114" s="42">
        <f>('CHUVA - Vetor de Impacto'!AH115/'Contribuição - CHUVA'!$BY114)*100</f>
        <v>8.952846194214537</v>
      </c>
      <c r="BM114" s="42">
        <f>('CHUVA - Vetor de Impacto'!AI115/'Contribuição - CHUVA'!$BY114)*100</f>
        <v>3.9924253828409766</v>
      </c>
      <c r="BN114" s="42">
        <f>('CHUVA - Vetor de Impacto'!AJ115/'Contribuição - CHUVA'!$BY114)*100</f>
        <v>7.6538520035815933</v>
      </c>
      <c r="BO114" s="42">
        <f>('CHUVA - Vetor de Impacto'!AK115/'Contribuição - CHUVA'!$BY114)*100</f>
        <v>8.4421310474331932</v>
      </c>
      <c r="BP114" s="42">
        <f>('CHUVA - Vetor de Impacto'!AL115/'Contribuição - CHUVA'!$BY114)*100</f>
        <v>2.5522662640028533</v>
      </c>
      <c r="BQ114" s="42">
        <f>('CHUVA - Vetor de Impacto'!AM115/'Contribuição - CHUVA'!$BY114)*100</f>
        <v>9.5170364323163845</v>
      </c>
      <c r="BR114" s="42">
        <f>('CHUVA - Vetor de Impacto'!AN115/'Contribuição - CHUVA'!$BY114)*100</f>
        <v>7.9191029735638798</v>
      </c>
      <c r="BS114" s="42">
        <f>('CHUVA - Vetor de Impacto'!AO115/'Contribuição - CHUVA'!$BY114)*100</f>
        <v>7.3537412876750192</v>
      </c>
      <c r="BT114" s="42">
        <f>('CHUVA - Vetor de Impacto'!AP115/'Contribuição - CHUVA'!$BY114)*100</f>
        <v>7.2405079940287607</v>
      </c>
      <c r="BU114" s="42">
        <f>('CHUVA - Vetor de Impacto'!AQ115/'Contribuição - CHUVA'!$BY114)*100</f>
        <v>8.1268759566934339</v>
      </c>
      <c r="BV114" s="42">
        <f>('CHUVA - Vetor de Impacto'!AR115/'Contribuição - CHUVA'!$BY114)*100</f>
        <v>8.512078548195344</v>
      </c>
      <c r="BW114" s="42">
        <f>('CHUVA - Vetor de Impacto'!AS115/'Contribuição - CHUVA'!$BY114)*100</f>
        <v>9.9590977703720878</v>
      </c>
      <c r="BX114" s="42">
        <f>('CHUVA - Vetor de Impacto'!AT115/'Contribuição - CHUVA'!$BY114)*100</f>
        <v>9.7780381450819238</v>
      </c>
      <c r="BY114" s="77">
        <f>SUM('CHUVA - Vetor de Impacto'!AH115:AT115)</f>
        <v>7.8514882801258432</v>
      </c>
      <c r="BZ114" s="77">
        <f t="shared" si="9"/>
        <v>99.999999999999986</v>
      </c>
      <c r="CA114" s="42">
        <f>('SECA - Vetor de Impacto'!AU115/'Contribuição - CHUVA'!$CI114)*100</f>
        <v>1.1584936072219012</v>
      </c>
      <c r="CB114" s="42">
        <f>('SECA - Vetor de Impacto'!AV115/'Contribuição - CHUVA'!$CI114)*100</f>
        <v>16.310854438187743</v>
      </c>
      <c r="CC114" s="42">
        <f>('SECA - Vetor de Impacto'!AW115/'Contribuição - CHUVA'!$CI114)*100</f>
        <v>16.310854438187743</v>
      </c>
      <c r="CD114" s="42">
        <f>('SECA - Vetor de Impacto'!AX115/'Contribuição - CHUVA'!$CI114)*100</f>
        <v>10.873902958791829</v>
      </c>
      <c r="CE114" s="42">
        <f>('SECA - Vetor de Impacto'!AY115/'Contribuição - CHUVA'!$CI114)*100</f>
        <v>16.310854438187743</v>
      </c>
      <c r="CF114" s="42">
        <f>('SECA - Vetor de Impacto'!AZ115/'Contribuição - CHUVA'!$CI114)*100</f>
        <v>16.310854438187743</v>
      </c>
      <c r="CG114" s="42">
        <f>('SECA - Vetor de Impacto'!BA115/'Contribuição - CHUVA'!$CI114)*100</f>
        <v>12.912759763565299</v>
      </c>
      <c r="CH114" s="42">
        <f>('SECA - Vetor de Impacto'!BB115/'Contribuição - CHUVA'!$CI114)*100</f>
        <v>9.8114259176699932</v>
      </c>
      <c r="CI114" s="77">
        <f>SUM('CHUVA - Vetor de Impacto'!AU115:BB115)</f>
        <v>6.1308866668489959</v>
      </c>
      <c r="CJ114" s="77">
        <f t="shared" si="10"/>
        <v>100.00000000000001</v>
      </c>
    </row>
    <row r="115" spans="1:88" x14ac:dyDescent="0.25">
      <c r="A115" s="34" t="s">
        <v>1095</v>
      </c>
      <c r="B115" s="34" t="s">
        <v>1096</v>
      </c>
      <c r="C115" s="78">
        <v>1.5983361794854549</v>
      </c>
      <c r="D115" s="78">
        <v>4.5494420634410755</v>
      </c>
      <c r="E115" s="78">
        <v>1.5719173996592422</v>
      </c>
      <c r="F115" s="78">
        <v>4.5050114045516141</v>
      </c>
      <c r="G115" s="78">
        <v>4.1543819598073011</v>
      </c>
      <c r="H115" s="78">
        <v>4.6385730303703507</v>
      </c>
      <c r="I115" s="78">
        <v>2.4485149983606966</v>
      </c>
      <c r="J115" s="78">
        <v>5.0613979017039368</v>
      </c>
      <c r="K115" s="78">
        <v>4.1845758919652161</v>
      </c>
      <c r="L115" s="78">
        <v>2.5637164848159326</v>
      </c>
      <c r="M115" s="78">
        <v>4.5024223515255342</v>
      </c>
      <c r="N115" s="78">
        <v>4.3170557099661586</v>
      </c>
      <c r="O115" s="78">
        <v>0.69975379547809458</v>
      </c>
      <c r="P115" s="78">
        <v>2.6200476203649847</v>
      </c>
      <c r="Q115" s="78">
        <v>4.6888492796514667</v>
      </c>
      <c r="R115" s="78">
        <v>2.8139188772768065</v>
      </c>
      <c r="S115" s="78">
        <v>3.7249780725811652</v>
      </c>
      <c r="T115" s="78">
        <v>4.8205099134458056</v>
      </c>
      <c r="U115" s="78">
        <v>4.3393976700792036</v>
      </c>
      <c r="V115" s="78">
        <v>4.3582381611519603</v>
      </c>
      <c r="W115" s="78">
        <v>3.9786431607065125</v>
      </c>
      <c r="X115" s="78">
        <v>0.41805410782483171</v>
      </c>
      <c r="Y115" s="78">
        <v>6.3933447179418152</v>
      </c>
      <c r="Z115" s="78">
        <v>0</v>
      </c>
      <c r="AA115" s="78">
        <v>4.2622298119612108</v>
      </c>
      <c r="AB115" s="78">
        <v>6.3933447179418152</v>
      </c>
      <c r="AC115" s="78">
        <v>6.3933447179418152</v>
      </c>
      <c r="AD115" s="74">
        <f t="shared" si="11"/>
        <v>99.999999999999986</v>
      </c>
      <c r="AF115" s="42">
        <f>('CHUVA - Vetor de Impacto'!AH116/'Contribuição - CHUVA'!$BA115)*100</f>
        <v>6.022924066589364</v>
      </c>
      <c r="AG115" s="42">
        <f>('CHUVA - Vetor de Impacto'!AI116/'Contribuição - CHUVA'!$BA115)*100</f>
        <v>2.3042770326415902</v>
      </c>
      <c r="AH115" s="42">
        <f>('CHUVA - Vetor de Impacto'!AJ116/'Contribuição - CHUVA'!$BA115)*100</f>
        <v>4.9382333179633804</v>
      </c>
      <c r="AI115" s="42">
        <f>('CHUVA - Vetor de Impacto'!AK116/'Contribuição - CHUVA'!$BA115)*100</f>
        <v>5.3814233948459194</v>
      </c>
      <c r="AJ115" s="42">
        <f>('CHUVA - Vetor de Impacto'!AL116/'Contribuição - CHUVA'!$BA115)*100</f>
        <v>1.9152619114065783</v>
      </c>
      <c r="AK115" s="42">
        <f>('CHUVA - Vetor de Impacto'!AM116/'Contribuição - CHUVA'!$BA115)*100</f>
        <v>7.5784998529259306</v>
      </c>
      <c r="AL115" s="42">
        <f>('CHUVA - Vetor de Impacto'!AN116/'Contribuição - CHUVA'!$BA115)*100</f>
        <v>3.7967258237406258</v>
      </c>
      <c r="AM115" s="42">
        <f>('CHUVA - Vetor de Impacto'!AO116/'Contribuição - CHUVA'!$BA115)*100</f>
        <v>5.1350346207842463</v>
      </c>
      <c r="AN115" s="42">
        <f>('CHUVA - Vetor de Impacto'!AP116/'Contribuição - CHUVA'!$BA115)*100</f>
        <v>4.1524326974825048</v>
      </c>
      <c r="AO115" s="42">
        <f>('CHUVA - Vetor de Impacto'!AQ116/'Contribuição - CHUVA'!$BA115)*100</f>
        <v>5.5792612300241196</v>
      </c>
      <c r="AP115" s="42">
        <f>('CHUVA - Vetor de Impacto'!AR116/'Contribuição - CHUVA'!$BA115)*100</f>
        <v>7.3809093288059531</v>
      </c>
      <c r="AQ115" s="42">
        <f>('CHUVA - Vetor de Impacto'!AS116/'Contribuição - CHUVA'!$BA115)*100</f>
        <v>6.9088104845622738</v>
      </c>
      <c r="AR115" s="42">
        <f>('CHUVA - Vetor de Impacto'!AT116/'Contribuição - CHUVA'!$BA115)*100</f>
        <v>5.4065801640831763</v>
      </c>
      <c r="AS115" s="42">
        <f>('CHUVA - Vetor de Impacto'!AU116/'Contribuição - CHUVA'!$BA115)*100</f>
        <v>1.0270260190223235</v>
      </c>
      <c r="AT115" s="42">
        <f>('CHUVA - Vetor de Impacto'!AV116/'Contribuição - CHUVA'!$BA115)*100</f>
        <v>0</v>
      </c>
      <c r="AU115" s="42">
        <f>('CHUVA - Vetor de Impacto'!AW116/'Contribuição - CHUVA'!$BA115)*100</f>
        <v>0</v>
      </c>
      <c r="AV115" s="42">
        <f>('CHUVA - Vetor de Impacto'!AX116/'Contribuição - CHUVA'!$BA115)*100</f>
        <v>5.4224528504333396</v>
      </c>
      <c r="AW115" s="42">
        <f>('CHUVA - Vetor de Impacto'!AY116/'Contribuição - CHUVA'!$BA115)*100</f>
        <v>8.1336792756500067</v>
      </c>
      <c r="AX115" s="42">
        <f>('CHUVA - Vetor de Impacto'!AZ116/'Contribuição - CHUVA'!$BA115)*100</f>
        <v>8.1336792756500067</v>
      </c>
      <c r="AY115" s="42">
        <f>('CHUVA - Vetor de Impacto'!BA116/'Contribuição - CHUVA'!$BA115)*100</f>
        <v>4.0668396378250034</v>
      </c>
      <c r="AZ115" s="42">
        <f>('CHUVA - Vetor de Impacto'!BB116/'Contribuição - CHUVA'!$BA115)*100</f>
        <v>6.7159490155636643</v>
      </c>
      <c r="BA115" s="77">
        <f>SUM('CHUVA - Vetor de Impacto'!AH116:BB116)</f>
        <v>12.294559031774515</v>
      </c>
      <c r="BB115" s="77">
        <f t="shared" si="7"/>
        <v>100.00000000000001</v>
      </c>
      <c r="BC115" s="42">
        <f>('CHUVA - Vetor de Impacto'!BC116/'Contribuição - CHUVA'!$BI115)*100</f>
        <v>5.1902469775378286</v>
      </c>
      <c r="BD115" s="42">
        <f>('CHUVA - Vetor de Impacto'!BD116/'Contribuição - CHUVA'!$BI115)*100</f>
        <v>28.109524184057044</v>
      </c>
      <c r="BE115" s="42">
        <f>('CHUVA - Vetor de Impacto'!BE116/'Contribuição - CHUVA'!$BI115)*100</f>
        <v>23.006370834530781</v>
      </c>
      <c r="BF115" s="42">
        <f>('CHUVA - Vetor de Impacto'!BF116/'Contribuição - CHUVA'!$BI115)*100</f>
        <v>19.559934845270384</v>
      </c>
      <c r="BG115" s="42">
        <f>('CHUVA - Vetor de Impacto'!BG116/'Contribuição - CHUVA'!$BI115)*100</f>
        <v>8.8325912322398104</v>
      </c>
      <c r="BH115" s="42">
        <f>('CHUVA - Vetor de Impacto'!BH116/'Contribuição - CHUVA'!$BI115)*100</f>
        <v>15.301331926364153</v>
      </c>
      <c r="BI115" s="77">
        <f>SUM('CHUVA - Vetor de Impacto'!BC116:BH116)</f>
        <v>3.131535666127625</v>
      </c>
      <c r="BJ115" s="77">
        <f t="shared" si="8"/>
        <v>100.00000000000001</v>
      </c>
      <c r="BL115" s="42">
        <f>('CHUVA - Vetor de Impacto'!AH116/'Contribuição - CHUVA'!$BY115)*100</f>
        <v>9.0569777446734356</v>
      </c>
      <c r="BM115" s="42">
        <f>('CHUVA - Vetor de Impacto'!AI116/'Contribuição - CHUVA'!$BY115)*100</f>
        <v>3.4650587607383008</v>
      </c>
      <c r="BN115" s="42">
        <f>('CHUVA - Vetor de Impacto'!AJ116/'Contribuição - CHUVA'!$BY115)*100</f>
        <v>7.4258730085777342</v>
      </c>
      <c r="BO115" s="42">
        <f>('CHUVA - Vetor de Impacto'!AK116/'Contribuição - CHUVA'!$BY115)*100</f>
        <v>8.0923205046123758</v>
      </c>
      <c r="BP115" s="42">
        <f>('CHUVA - Vetor de Impacto'!AL116/'Contribuição - CHUVA'!$BY115)*100</f>
        <v>2.8800769053449118</v>
      </c>
      <c r="BQ115" s="42">
        <f>('CHUVA - Vetor de Impacto'!AM116/'Contribuição - CHUVA'!$BY115)*100</f>
        <v>11.396176300264942</v>
      </c>
      <c r="BR115" s="42">
        <f>('CHUVA - Vetor de Impacto'!AN116/'Contribuição - CHUVA'!$BY115)*100</f>
        <v>5.7093300377134293</v>
      </c>
      <c r="BS115" s="42">
        <f>('CHUVA - Vetor de Impacto'!AO116/'Contribuição - CHUVA'!$BY115)*100</f>
        <v>7.7218131532756988</v>
      </c>
      <c r="BT115" s="42">
        <f>('CHUVA - Vetor de Impacto'!AP116/'Contribuição - CHUVA'!$BY115)*100</f>
        <v>6.2442245845297704</v>
      </c>
      <c r="BU115" s="42">
        <f>('CHUVA - Vetor de Impacto'!AQ116/'Contribuição - CHUVA'!$BY115)*100</f>
        <v>8.3898193358201194</v>
      </c>
      <c r="BV115" s="42">
        <f>('CHUVA - Vetor de Impacto'!AR116/'Contribuição - CHUVA'!$BY115)*100</f>
        <v>11.099049363294213</v>
      </c>
      <c r="BW115" s="42">
        <f>('CHUVA - Vetor de Impacto'!AS116/'Contribuição - CHUVA'!$BY115)*100</f>
        <v>10.389130281079661</v>
      </c>
      <c r="BX115" s="42">
        <f>('CHUVA - Vetor de Impacto'!AT116/'Contribuição - CHUVA'!$BY115)*100</f>
        <v>8.1301500200754084</v>
      </c>
      <c r="BY115" s="77">
        <f>SUM('CHUVA - Vetor de Impacto'!AH116:AT116)</f>
        <v>8.175927728665112</v>
      </c>
      <c r="BZ115" s="77">
        <f t="shared" si="9"/>
        <v>99.999999999999986</v>
      </c>
      <c r="CA115" s="42">
        <f>('SECA - Vetor de Impacto'!AU116/'Contribuição - CHUVA'!$CI115)*100</f>
        <v>3.065783530685442</v>
      </c>
      <c r="CB115" s="42">
        <f>('SECA - Vetor de Impacto'!AV116/'Contribuição - CHUVA'!$CI115)*100</f>
        <v>0</v>
      </c>
      <c r="CC115" s="42">
        <f>('SECA - Vetor de Impacto'!AW116/'Contribuição - CHUVA'!$CI115)*100</f>
        <v>0</v>
      </c>
      <c r="CD115" s="42">
        <f>('SECA - Vetor de Impacto'!AX116/'Contribuição - CHUVA'!$CI115)*100</f>
        <v>16.186607093559449</v>
      </c>
      <c r="CE115" s="42">
        <f>('SECA - Vetor de Impacto'!AY116/'Contribuição - CHUVA'!$CI115)*100</f>
        <v>24.279910640339171</v>
      </c>
      <c r="CF115" s="42">
        <f>('SECA - Vetor de Impacto'!AZ116/'Contribuição - CHUVA'!$CI115)*100</f>
        <v>24.279910640339171</v>
      </c>
      <c r="CG115" s="42">
        <f>('SECA - Vetor de Impacto'!BA116/'Contribuição - CHUVA'!$CI115)*100</f>
        <v>12.139955320169582</v>
      </c>
      <c r="CH115" s="42">
        <f>('SECA - Vetor de Impacto'!BB116/'Contribuição - CHUVA'!$CI115)*100</f>
        <v>20.047832774907189</v>
      </c>
      <c r="CI115" s="77">
        <f>SUM('CHUVA - Vetor de Impacto'!AU116:BB116)</f>
        <v>4.118631303109404</v>
      </c>
      <c r="CJ115" s="77">
        <f t="shared" si="10"/>
        <v>100</v>
      </c>
    </row>
    <row r="116" spans="1:88" x14ac:dyDescent="0.25">
      <c r="A116" s="34" t="s">
        <v>1097</v>
      </c>
      <c r="B116" s="34" t="s">
        <v>1098</v>
      </c>
      <c r="C116" s="78">
        <v>5.9451523453130353</v>
      </c>
      <c r="D116" s="78">
        <v>3.0510970526889554</v>
      </c>
      <c r="E116" s="78">
        <v>2.1569602310681164</v>
      </c>
      <c r="F116" s="78">
        <v>2.4054097650418216</v>
      </c>
      <c r="G116" s="78">
        <v>2.5803018521840442</v>
      </c>
      <c r="H116" s="78">
        <v>1.3596077188859923</v>
      </c>
      <c r="I116" s="78">
        <v>1.214328989680961</v>
      </c>
      <c r="J116" s="78">
        <v>1.0404016604297817</v>
      </c>
      <c r="K116" s="78">
        <v>3.3021332882037218</v>
      </c>
      <c r="L116" s="78">
        <v>3.8068755951536017</v>
      </c>
      <c r="M116" s="78">
        <v>2.709116238404226</v>
      </c>
      <c r="N116" s="78">
        <v>2.7314592191843792</v>
      </c>
      <c r="O116" s="78">
        <v>1.3073150611872189</v>
      </c>
      <c r="P116" s="78">
        <v>5.7419432379971536</v>
      </c>
      <c r="Q116" s="78">
        <v>6.3975369609842971</v>
      </c>
      <c r="R116" s="78">
        <v>4.8923004723285892</v>
      </c>
      <c r="S116" s="78">
        <v>2.4721440850734688</v>
      </c>
      <c r="T116" s="78">
        <v>6.2403175814153906</v>
      </c>
      <c r="U116" s="78">
        <v>5.8045705383507515</v>
      </c>
      <c r="V116" s="78">
        <v>6.515524829203474</v>
      </c>
      <c r="W116" s="78">
        <v>6.737964749843071</v>
      </c>
      <c r="X116" s="78">
        <v>0.18499008425100158</v>
      </c>
      <c r="Y116" s="78">
        <v>0</v>
      </c>
      <c r="Z116" s="78">
        <v>7.1341828143756434</v>
      </c>
      <c r="AA116" s="78">
        <v>7.1341828143756434</v>
      </c>
      <c r="AB116" s="78">
        <v>7.1341828143756434</v>
      </c>
      <c r="AC116" s="78">
        <v>0</v>
      </c>
      <c r="AD116" s="74">
        <f t="shared" si="11"/>
        <v>100</v>
      </c>
      <c r="AF116" s="42">
        <f>('CHUVA - Vetor de Impacto'!AH117/'Contribuição - CHUVA'!$BA116)*100</f>
        <v>5.4696636246609494</v>
      </c>
      <c r="AG116" s="42">
        <f>('CHUVA - Vetor de Impacto'!AI117/'Contribuição - CHUVA'!$BA116)*100</f>
        <v>3.0180975973981403</v>
      </c>
      <c r="AH116" s="42">
        <f>('CHUVA - Vetor de Impacto'!AJ117/'Contribuição - CHUVA'!$BA116)*100</f>
        <v>6.3956174316329815</v>
      </c>
      <c r="AI116" s="42">
        <f>('CHUVA - Vetor de Impacto'!AK117/'Contribuição - CHUVA'!$BA116)*100</f>
        <v>5.9567042345753176</v>
      </c>
      <c r="AJ116" s="42">
        <f>('CHUVA - Vetor de Impacto'!AL117/'Contribuição - CHUVA'!$BA116)*100</f>
        <v>1.2488891329697687</v>
      </c>
      <c r="AK116" s="42">
        <f>('CHUVA - Vetor de Impacto'!AM117/'Contribuição - CHUVA'!$BA116)*100</f>
        <v>2.7383504273897996</v>
      </c>
      <c r="AL116" s="42">
        <f>('CHUVA - Vetor de Impacto'!AN117/'Contribuição - CHUVA'!$BA116)*100</f>
        <v>3.9506817735677853</v>
      </c>
      <c r="AM116" s="42">
        <f>('CHUVA - Vetor de Impacto'!AO117/'Contribuição - CHUVA'!$BA116)*100</f>
        <v>4.5743750471158533</v>
      </c>
      <c r="AN116" s="42">
        <f>('CHUVA - Vetor de Impacto'!AP117/'Contribuição - CHUVA'!$BA116)*100</f>
        <v>6.0353485409574805</v>
      </c>
      <c r="AO116" s="42">
        <f>('CHUVA - Vetor de Impacto'!AQ117/'Contribuição - CHUVA'!$BA116)*100</f>
        <v>5.0498352475777786</v>
      </c>
      <c r="AP116" s="42">
        <f>('CHUVA - Vetor de Impacto'!AR117/'Contribuição - CHUVA'!$BA116)*100</f>
        <v>1.4318974090876735</v>
      </c>
      <c r="AQ116" s="42">
        <f>('CHUVA - Vetor de Impacto'!AS117/'Contribuição - CHUVA'!$BA116)*100</f>
        <v>6.4370515831039867</v>
      </c>
      <c r="AR116" s="42">
        <f>('CHUVA - Vetor de Impacto'!AT117/'Contribuição - CHUVA'!$BA116)*100</f>
        <v>3.7754926039115406</v>
      </c>
      <c r="AS116" s="42">
        <f>('CHUVA - Vetor de Impacto'!AU117/'Contribuição - CHUVA'!$BA116)*100</f>
        <v>1.5592195380857852</v>
      </c>
      <c r="AT116" s="42">
        <f>('CHUVA - Vetor de Impacto'!AV117/'Contribuição - CHUVA'!$BA116)*100</f>
        <v>7.7698187094499982</v>
      </c>
      <c r="AU116" s="42">
        <f>('CHUVA - Vetor de Impacto'!AW117/'Contribuição - CHUVA'!$BA116)*100</f>
        <v>7.7698187094499982</v>
      </c>
      <c r="AV116" s="42">
        <f>('CHUVA - Vetor de Impacto'!AX117/'Contribuição - CHUVA'!$BA116)*100</f>
        <v>5.179879139633333</v>
      </c>
      <c r="AW116" s="42">
        <f>('CHUVA - Vetor de Impacto'!AY117/'Contribuição - CHUVA'!$BA116)*100</f>
        <v>7.7698187094499982</v>
      </c>
      <c r="AX116" s="42">
        <f>('CHUVA - Vetor de Impacto'!AZ117/'Contribuição - CHUVA'!$BA116)*100</f>
        <v>7.7698187094499982</v>
      </c>
      <c r="AY116" s="42">
        <f>('CHUVA - Vetor de Impacto'!BA117/'Contribuição - CHUVA'!$BA116)*100</f>
        <v>0.64748489245416685</v>
      </c>
      <c r="AZ116" s="42">
        <f>('CHUVA - Vetor de Impacto'!BB117/'Contribuição - CHUVA'!$BA116)*100</f>
        <v>5.4521369380776727</v>
      </c>
      <c r="BA116" s="77">
        <f>SUM('CHUVA - Vetor de Impacto'!AH117:BB117)</f>
        <v>12.870313161666894</v>
      </c>
      <c r="BB116" s="77">
        <f t="shared" si="7"/>
        <v>99.999999999999986</v>
      </c>
      <c r="BC116" s="42">
        <f>('CHUVA - Vetor de Impacto'!BC117/'Contribuição - CHUVA'!$BI116)*100</f>
        <v>16.152051874222238</v>
      </c>
      <c r="BD116" s="42">
        <f>('CHUVA - Vetor de Impacto'!BD117/'Contribuição - CHUVA'!$BI116)*100</f>
        <v>17.170644270270063</v>
      </c>
      <c r="BE116" s="42">
        <f>('CHUVA - Vetor de Impacto'!BE117/'Contribuição - CHUVA'!$BI116)*100</f>
        <v>14.794263222806311</v>
      </c>
      <c r="BF116" s="42">
        <f>('CHUVA - Vetor de Impacto'!BF117/'Contribuição - CHUVA'!$BI116)*100</f>
        <v>21.575693947903098</v>
      </c>
      <c r="BG116" s="42">
        <f>('CHUVA - Vetor de Impacto'!BG117/'Contribuição - CHUVA'!$BI116)*100</f>
        <v>9.1811463608098283</v>
      </c>
      <c r="BH116" s="42">
        <f>('CHUVA - Vetor de Impacto'!BH117/'Contribuição - CHUVA'!$BI116)*100</f>
        <v>21.126200323988449</v>
      </c>
      <c r="BI116" s="77">
        <f>SUM('CHUVA - Vetor de Impacto'!BC117:BH117)</f>
        <v>4.6348451290355284</v>
      </c>
      <c r="BJ116" s="77">
        <f t="shared" si="8"/>
        <v>100</v>
      </c>
      <c r="BL116" s="42">
        <f>('CHUVA - Vetor de Impacto'!AH117/'Contribuição - CHUVA'!$BY116)*100</f>
        <v>9.752974520813245</v>
      </c>
      <c r="BM116" s="42">
        <f>('CHUVA - Vetor de Impacto'!AI117/'Contribuição - CHUVA'!$BY116)*100</f>
        <v>5.381579378307082</v>
      </c>
      <c r="BN116" s="42">
        <f>('CHUVA - Vetor de Impacto'!AJ117/'Contribuição - CHUVA'!$BY116)*100</f>
        <v>11.404045684701874</v>
      </c>
      <c r="BO116" s="42">
        <f>('CHUVA - Vetor de Impacto'!AK117/'Contribuição - CHUVA'!$BY116)*100</f>
        <v>10.621418173852444</v>
      </c>
      <c r="BP116" s="42">
        <f>('CHUVA - Vetor de Impacto'!AL117/'Contribuição - CHUVA'!$BY116)*100</f>
        <v>2.2268981657770097</v>
      </c>
      <c r="BQ116" s="42">
        <f>('CHUVA - Vetor de Impacto'!AM117/'Contribuição - CHUVA'!$BY116)*100</f>
        <v>4.8827613140554469</v>
      </c>
      <c r="BR116" s="42">
        <f>('CHUVA - Vetor de Impacto'!AN117/'Contribuição - CHUVA'!$BY116)*100</f>
        <v>7.0444731744973303</v>
      </c>
      <c r="BS116" s="42">
        <f>('CHUVA - Vetor de Impacto'!AO117/'Contribuição - CHUVA'!$BY116)*100</f>
        <v>8.1565826245723301</v>
      </c>
      <c r="BT116" s="42">
        <f>('CHUVA - Vetor de Impacto'!AP117/'Contribuição - CHUVA'!$BY116)*100</f>
        <v>10.761649085474509</v>
      </c>
      <c r="BU116" s="42">
        <f>('CHUVA - Vetor de Impacto'!AQ117/'Contribuição - CHUVA'!$BY116)*100</f>
        <v>9.004377212864469</v>
      </c>
      <c r="BV116" s="42">
        <f>('CHUVA - Vetor de Impacto'!AR117/'Contribuição - CHUVA'!$BY116)*100</f>
        <v>2.553220802150562</v>
      </c>
      <c r="BW116" s="42">
        <f>('CHUVA - Vetor de Impacto'!AS117/'Contribuição - CHUVA'!$BY116)*100</f>
        <v>11.47792705133039</v>
      </c>
      <c r="BX116" s="42">
        <f>('CHUVA - Vetor de Impacto'!AT117/'Contribuição - CHUVA'!$BY116)*100</f>
        <v>6.7320928116033141</v>
      </c>
      <c r="BY116" s="77">
        <f>SUM('CHUVA - Vetor de Impacto'!AH117:AT117)</f>
        <v>7.217929626303845</v>
      </c>
      <c r="BZ116" s="77">
        <f t="shared" si="9"/>
        <v>100</v>
      </c>
      <c r="CA116" s="42">
        <f>('SECA - Vetor de Impacto'!AU117/'Contribuição - CHUVA'!$CI116)*100</f>
        <v>3.5502976076206263</v>
      </c>
      <c r="CB116" s="42">
        <f>('SECA - Vetor de Impacto'!AV117/'Contribuição - CHUVA'!$CI116)*100</f>
        <v>17.691651561570307</v>
      </c>
      <c r="CC116" s="42">
        <f>('SECA - Vetor de Impacto'!AW117/'Contribuição - CHUVA'!$CI116)*100</f>
        <v>17.691651561570307</v>
      </c>
      <c r="CD116" s="42">
        <f>('SECA - Vetor de Impacto'!AX117/'Contribuição - CHUVA'!$CI116)*100</f>
        <v>11.794434374380206</v>
      </c>
      <c r="CE116" s="42">
        <f>('SECA - Vetor de Impacto'!AY117/'Contribuição - CHUVA'!$CI116)*100</f>
        <v>17.691651561570307</v>
      </c>
      <c r="CF116" s="42">
        <f>('SECA - Vetor de Impacto'!AZ117/'Contribuição - CHUVA'!$CI116)*100</f>
        <v>17.691651561570307</v>
      </c>
      <c r="CG116" s="42">
        <f>('SECA - Vetor de Impacto'!BA117/'Contribuição - CHUVA'!$CI116)*100</f>
        <v>1.4743042967975266</v>
      </c>
      <c r="CH116" s="42">
        <f>('SECA - Vetor de Impacto'!BB117/'Contribuição - CHUVA'!$CI116)*100</f>
        <v>12.414357474920406</v>
      </c>
      <c r="CI116" s="77">
        <f>SUM('CHUVA - Vetor de Impacto'!AU117:BB117)</f>
        <v>5.6523835353630503</v>
      </c>
      <c r="CJ116" s="77">
        <f t="shared" si="10"/>
        <v>100</v>
      </c>
    </row>
    <row r="117" spans="1:88" x14ac:dyDescent="0.25">
      <c r="A117" s="34" t="s">
        <v>1099</v>
      </c>
      <c r="B117" s="34" t="s">
        <v>1100</v>
      </c>
      <c r="C117" s="78">
        <v>0.9079445620376887</v>
      </c>
      <c r="D117" s="78">
        <v>0</v>
      </c>
      <c r="E117" s="78">
        <v>0</v>
      </c>
      <c r="F117" s="78">
        <v>2.3968655551411615</v>
      </c>
      <c r="G117" s="78">
        <v>7.1905966654234819</v>
      </c>
      <c r="H117" s="78">
        <v>7.1905966654234819</v>
      </c>
      <c r="I117" s="78">
        <v>5.6925556934602568</v>
      </c>
      <c r="J117" s="78">
        <v>5.1296799212455033</v>
      </c>
      <c r="K117" s="78">
        <v>2.9465599283243598</v>
      </c>
      <c r="L117" s="78">
        <v>3.6998835230152216</v>
      </c>
      <c r="M117" s="78">
        <v>2.5053736158427817</v>
      </c>
      <c r="N117" s="78">
        <v>4.0670047793517607</v>
      </c>
      <c r="O117" s="78">
        <v>2.753845531438782</v>
      </c>
      <c r="P117" s="78">
        <v>1.4980409719632259</v>
      </c>
      <c r="Q117" s="78">
        <v>3.0478785634175312</v>
      </c>
      <c r="R117" s="78">
        <v>4.1997194961132802</v>
      </c>
      <c r="S117" s="78">
        <v>5.7015357755810179</v>
      </c>
      <c r="T117" s="78">
        <v>4.6899926797783307</v>
      </c>
      <c r="U117" s="78">
        <v>2.747130889376685</v>
      </c>
      <c r="V117" s="78">
        <v>2.1551112809215258</v>
      </c>
      <c r="W117" s="78">
        <v>3.6561675696004423</v>
      </c>
      <c r="X117" s="78">
        <v>4.2333659497334652</v>
      </c>
      <c r="Y117" s="78">
        <v>4.3590149538179617</v>
      </c>
      <c r="Z117" s="78">
        <v>5.4250031857506347</v>
      </c>
      <c r="AA117" s="78">
        <v>3.1802002605175814</v>
      </c>
      <c r="AB117" s="78">
        <v>5.7244936228117567</v>
      </c>
      <c r="AC117" s="78">
        <v>4.9014383599120821</v>
      </c>
      <c r="AD117" s="74">
        <f t="shared" si="11"/>
        <v>100.00000000000003</v>
      </c>
      <c r="AF117" s="42">
        <f>('CHUVA - Vetor de Impacto'!AH118/'Contribuição - CHUVA'!$BA117)*100</f>
        <v>5.5283515664412084</v>
      </c>
      <c r="AG117" s="42">
        <f>('CHUVA - Vetor de Impacto'!AI118/'Contribuição - CHUVA'!$BA117)*100</f>
        <v>2.0676588258834996</v>
      </c>
      <c r="AH117" s="42">
        <f>('CHUVA - Vetor de Impacto'!AJ118/'Contribuição - CHUVA'!$BA117)*100</f>
        <v>5.0073094311461892</v>
      </c>
      <c r="AI117" s="42">
        <f>('CHUVA - Vetor de Impacto'!AK118/'Contribuição - CHUVA'!$BA117)*100</f>
        <v>4.8048751732136727</v>
      </c>
      <c r="AJ117" s="42">
        <f>('CHUVA - Vetor de Impacto'!AL118/'Contribuição - CHUVA'!$BA117)*100</f>
        <v>2.4910333271772318</v>
      </c>
      <c r="AK117" s="42">
        <f>('CHUVA - Vetor de Impacto'!AM118/'Contribuição - CHUVA'!$BA117)*100</f>
        <v>5.6232239784882898</v>
      </c>
      <c r="AL117" s="42">
        <f>('CHUVA - Vetor de Impacto'!AN118/'Contribuição - CHUVA'!$BA117)*100</f>
        <v>2.9885236336292484</v>
      </c>
      <c r="AM117" s="42">
        <f>('CHUVA - Vetor de Impacto'!AO118/'Contribuição - CHUVA'!$BA117)*100</f>
        <v>2.8365649955894354</v>
      </c>
      <c r="AN117" s="42">
        <f>('CHUVA - Vetor de Impacto'!AP118/'Contribuição - CHUVA'!$BA117)*100</f>
        <v>4.2475085589111581</v>
      </c>
      <c r="AO117" s="42">
        <f>('CHUVA - Vetor de Impacto'!AQ118/'Contribuição - CHUVA'!$BA117)*100</f>
        <v>6.2886607221841455</v>
      </c>
      <c r="AP117" s="42">
        <f>('CHUVA - Vetor de Impacto'!AR118/'Contribuição - CHUVA'!$BA117)*100</f>
        <v>5.7907187205214328</v>
      </c>
      <c r="AQ117" s="42">
        <f>('CHUVA - Vetor de Impacto'!AS118/'Contribuição - CHUVA'!$BA117)*100</f>
        <v>6.5166202098772761</v>
      </c>
      <c r="AR117" s="42">
        <f>('CHUVA - Vetor de Impacto'!AT118/'Contribuição - CHUVA'!$BA117)*100</f>
        <v>6.1851909498171782</v>
      </c>
      <c r="AS117" s="42">
        <f>('CHUVA - Vetor de Impacto'!AU118/'Contribuição - CHUVA'!$BA117)*100</f>
        <v>1.2124011300866253</v>
      </c>
      <c r="AT117" s="42">
        <f>('CHUVA - Vetor de Impacto'!AV118/'Contribuição - CHUVA'!$BA117)*100</f>
        <v>0</v>
      </c>
      <c r="AU117" s="42">
        <f>('CHUVA - Vetor de Impacto'!AW118/'Contribuição - CHUVA'!$BA117)*100</f>
        <v>7.520278338369482</v>
      </c>
      <c r="AV117" s="42">
        <f>('CHUVA - Vetor de Impacto'!AX118/'Contribuição - CHUVA'!$BA117)*100</f>
        <v>7.520278338369482</v>
      </c>
      <c r="AW117" s="42">
        <f>('CHUVA - Vetor de Impacto'!AY118/'Contribuição - CHUVA'!$BA117)*100</f>
        <v>7.520278338369482</v>
      </c>
      <c r="AX117" s="42">
        <f>('CHUVA - Vetor de Impacto'!AZ118/'Contribuição - CHUVA'!$BA117)*100</f>
        <v>7.520278338369482</v>
      </c>
      <c r="AY117" s="42">
        <f>('CHUVA - Vetor de Impacto'!BA118/'Contribuição - CHUVA'!$BA117)*100</f>
        <v>2.8201043768885574</v>
      </c>
      <c r="AZ117" s="42">
        <f>('CHUVA - Vetor de Impacto'!BB118/'Contribuição - CHUVA'!$BA117)*100</f>
        <v>5.5101410466669449</v>
      </c>
      <c r="BA117" s="77">
        <f>SUM('CHUVA - Vetor de Impacto'!AH118:BB118)</f>
        <v>13.297380163415816</v>
      </c>
      <c r="BB117" s="77">
        <f t="shared" si="7"/>
        <v>100.00000000000001</v>
      </c>
      <c r="BC117" s="42">
        <f>('CHUVA - Vetor de Impacto'!BC118/'Contribuição - CHUVA'!$BI117)*100</f>
        <v>4.8317969821670834</v>
      </c>
      <c r="BD117" s="42">
        <f>('CHUVA - Vetor de Impacto'!BD118/'Contribuição - CHUVA'!$BI117)*100</f>
        <v>15.25607910919965</v>
      </c>
      <c r="BE117" s="42">
        <f>('CHUVA - Vetor de Impacto'!BE118/'Contribuição - CHUVA'!$BI117)*100</f>
        <v>23.109366839302663</v>
      </c>
      <c r="BF117" s="42">
        <f>('CHUVA - Vetor de Impacto'!BF118/'Contribuição - CHUVA'!$BI117)*100</f>
        <v>18.601961144168644</v>
      </c>
      <c r="BG117" s="42">
        <f>('CHUVA - Vetor de Impacto'!BG118/'Contribuição - CHUVA'!$BI117)*100</f>
        <v>20.240228541237929</v>
      </c>
      <c r="BH117" s="42">
        <f>('CHUVA - Vetor de Impacto'!BH118/'Contribuição - CHUVA'!$BI117)*100</f>
        <v>17.960567383924026</v>
      </c>
      <c r="BI117" s="77">
        <f>SUM('CHUVA - Vetor de Impacto'!BC118:BH118)</f>
        <v>3.3638506721532559</v>
      </c>
      <c r="BJ117" s="77">
        <f t="shared" si="8"/>
        <v>100</v>
      </c>
      <c r="BL117" s="42">
        <f>('CHUVA - Vetor de Impacto'!AH118/'Contribuição - CHUVA'!$BY117)*100</f>
        <v>9.156501892030132</v>
      </c>
      <c r="BM117" s="42">
        <f>('CHUVA - Vetor de Impacto'!AI118/'Contribuição - CHUVA'!$BY117)*100</f>
        <v>3.4246233662492251</v>
      </c>
      <c r="BN117" s="42">
        <f>('CHUVA - Vetor de Impacto'!AJ118/'Contribuição - CHUVA'!$BY117)*100</f>
        <v>8.2935098698481067</v>
      </c>
      <c r="BO117" s="42">
        <f>('CHUVA - Vetor de Impacto'!AK118/'Contribuição - CHUVA'!$BY117)*100</f>
        <v>7.9582219194538766</v>
      </c>
      <c r="BP117" s="42">
        <f>('CHUVA - Vetor de Impacto'!AL118/'Contribuição - CHUVA'!$BY117)*100</f>
        <v>4.1258503731685572</v>
      </c>
      <c r="BQ117" s="42">
        <f>('CHUVA - Vetor de Impacto'!AM118/'Contribuição - CHUVA'!$BY117)*100</f>
        <v>9.3136372351736156</v>
      </c>
      <c r="BR117" s="42">
        <f>('CHUVA - Vetor de Impacto'!AN118/'Contribuição - CHUVA'!$BY117)*100</f>
        <v>4.9498339562580327</v>
      </c>
      <c r="BS117" s="42">
        <f>('CHUVA - Vetor de Impacto'!AO118/'Contribuição - CHUVA'!$BY117)*100</f>
        <v>4.6981477999057208</v>
      </c>
      <c r="BT117" s="42">
        <f>('CHUVA - Vetor de Impacto'!AP118/'Contribuição - CHUVA'!$BY117)*100</f>
        <v>7.0350663644787943</v>
      </c>
      <c r="BU117" s="42">
        <f>('CHUVA - Vetor de Impacto'!AQ118/'Contribuição - CHUVA'!$BY117)*100</f>
        <v>10.415787257553578</v>
      </c>
      <c r="BV117" s="42">
        <f>('CHUVA - Vetor de Impacto'!AR118/'Contribuição - CHUVA'!$BY117)*100</f>
        <v>9.5910555404133557</v>
      </c>
      <c r="BW117" s="42">
        <f>('CHUVA - Vetor de Impacto'!AS118/'Contribuição - CHUVA'!$BY117)*100</f>
        <v>10.793352152854194</v>
      </c>
      <c r="BX117" s="42">
        <f>('CHUVA - Vetor de Impacto'!AT118/'Contribuição - CHUVA'!$BY117)*100</f>
        <v>10.244412272612822</v>
      </c>
      <c r="BY117" s="77">
        <f>SUM('CHUVA - Vetor de Impacto'!AH118:AT118)</f>
        <v>8.0284581735269267</v>
      </c>
      <c r="BZ117" s="77">
        <f t="shared" si="9"/>
        <v>100.00000000000001</v>
      </c>
      <c r="CA117" s="42">
        <f>('SECA - Vetor de Impacto'!AU118/'Contribuição - CHUVA'!$CI117)*100</f>
        <v>3.059783152655251</v>
      </c>
      <c r="CB117" s="42">
        <f>('SECA - Vetor de Impacto'!AV118/'Contribuição - CHUVA'!$CI117)*100</f>
        <v>0</v>
      </c>
      <c r="CC117" s="42">
        <f>('SECA - Vetor de Impacto'!AW118/'Contribuição - CHUVA'!$CI117)*100</f>
        <v>18.979214380455986</v>
      </c>
      <c r="CD117" s="42">
        <f>('SECA - Vetor de Impacto'!AX118/'Contribuição - CHUVA'!$CI117)*100</f>
        <v>18.979214380455986</v>
      </c>
      <c r="CE117" s="42">
        <f>('SECA - Vetor de Impacto'!AY118/'Contribuição - CHUVA'!$CI117)*100</f>
        <v>18.979214380455986</v>
      </c>
      <c r="CF117" s="42">
        <f>('SECA - Vetor de Impacto'!AZ118/'Contribuição - CHUVA'!$CI117)*100</f>
        <v>18.979214380455986</v>
      </c>
      <c r="CG117" s="42">
        <f>('SECA - Vetor de Impacto'!BA118/'Contribuição - CHUVA'!$CI117)*100</f>
        <v>7.1172053926709999</v>
      </c>
      <c r="CH117" s="42">
        <f>('SECA - Vetor de Impacto'!BB118/'Contribuição - CHUVA'!$CI117)*100</f>
        <v>13.906153932849822</v>
      </c>
      <c r="CI117" s="77">
        <f>SUM('CHUVA - Vetor de Impacto'!AU118:BB118)</f>
        <v>5.2689219898888906</v>
      </c>
      <c r="CJ117" s="77">
        <f t="shared" si="10"/>
        <v>100.00000000000001</v>
      </c>
    </row>
    <row r="118" spans="1:88" x14ac:dyDescent="0.25">
      <c r="A118" s="34" t="s">
        <v>1101</v>
      </c>
      <c r="B118" s="34" t="s">
        <v>1102</v>
      </c>
      <c r="C118" s="78">
        <v>0.66894305929570197</v>
      </c>
      <c r="D118" s="78">
        <v>0</v>
      </c>
      <c r="E118" s="78">
        <v>6.1170360164462325</v>
      </c>
      <c r="F118" s="78">
        <v>4.078024010964155</v>
      </c>
      <c r="G118" s="78">
        <v>6.1170360164462325</v>
      </c>
      <c r="H118" s="78">
        <v>6.1170360164462325</v>
      </c>
      <c r="I118" s="78">
        <v>2.5487650068525958</v>
      </c>
      <c r="J118" s="78">
        <v>3.5641490176688086</v>
      </c>
      <c r="K118" s="78">
        <v>2.7383425693457624</v>
      </c>
      <c r="L118" s="78">
        <v>2.7212575324144517</v>
      </c>
      <c r="M118" s="78">
        <v>4.7838485386500285</v>
      </c>
      <c r="N118" s="78">
        <v>4.2904780486929903</v>
      </c>
      <c r="O118" s="78">
        <v>4.1647904792825408</v>
      </c>
      <c r="P118" s="78">
        <v>3.568271009593635</v>
      </c>
      <c r="Q118" s="78">
        <v>4.2434713377707851</v>
      </c>
      <c r="R118" s="78">
        <v>2.305986524045466</v>
      </c>
      <c r="S118" s="78">
        <v>4.4320857934370146</v>
      </c>
      <c r="T118" s="78">
        <v>4.1786169155929622</v>
      </c>
      <c r="U118" s="78">
        <v>1.4069370201295341</v>
      </c>
      <c r="V118" s="78">
        <v>4.3572953318859238</v>
      </c>
      <c r="W118" s="78">
        <v>4.5271756787763922</v>
      </c>
      <c r="X118" s="78">
        <v>3.2886667840430293</v>
      </c>
      <c r="Y118" s="78">
        <v>3.3641939310691069</v>
      </c>
      <c r="Z118" s="78">
        <v>4.2024123547992875</v>
      </c>
      <c r="AA118" s="78">
        <v>3.7088599909989242</v>
      </c>
      <c r="AB118" s="78">
        <v>4.5476695426836944</v>
      </c>
      <c r="AC118" s="78">
        <v>3.9586514726685254</v>
      </c>
      <c r="AD118" s="74">
        <f t="shared" si="11"/>
        <v>100.00000000000001</v>
      </c>
      <c r="AF118" s="42">
        <f>('CHUVA - Vetor de Impacto'!AH119/'Contribuição - CHUVA'!$BA118)*100</f>
        <v>5.8159077462976878</v>
      </c>
      <c r="AG118" s="42">
        <f>('CHUVA - Vetor de Impacto'!AI119/'Contribuição - CHUVA'!$BA118)*100</f>
        <v>2.0691226947643027</v>
      </c>
      <c r="AH118" s="42">
        <f>('CHUVA - Vetor de Impacto'!AJ119/'Contribuição - CHUVA'!$BA118)*100</f>
        <v>6.038601164114735</v>
      </c>
      <c r="AI118" s="42">
        <f>('CHUVA - Vetor de Impacto'!AK119/'Contribuição - CHUVA'!$BA118)*100</f>
        <v>6.4536107173290143</v>
      </c>
      <c r="AJ118" s="42">
        <f>('CHUVA - Vetor de Impacto'!AL119/'Contribuição - CHUVA'!$BA118)*100</f>
        <v>1.6602795532338614</v>
      </c>
      <c r="AK118" s="42">
        <f>('CHUVA - Vetor de Impacto'!AM119/'Contribuição - CHUVA'!$BA118)*100</f>
        <v>6.8656164268036761</v>
      </c>
      <c r="AL118" s="42">
        <f>('CHUVA - Vetor de Impacto'!AN119/'Contribuição - CHUVA'!$BA118)*100</f>
        <v>3.7912283843511037</v>
      </c>
      <c r="AM118" s="42">
        <f>('CHUVA - Vetor de Impacto'!AO119/'Contribuição - CHUVA'!$BA118)*100</f>
        <v>1.6060975399761579</v>
      </c>
      <c r="AN118" s="42">
        <f>('CHUVA - Vetor de Impacto'!AP119/'Contribuição - CHUVA'!$BA118)*100</f>
        <v>4.8620336629646568</v>
      </c>
      <c r="AO118" s="42">
        <f>('CHUVA - Vetor de Impacto'!AQ119/'Contribuição - CHUVA'!$BA118)*100</f>
        <v>4.6445749097411992</v>
      </c>
      <c r="AP118" s="42">
        <f>('CHUVA - Vetor de Impacto'!AR119/'Contribuição - CHUVA'!$BA118)*100</f>
        <v>5.0537742467254487</v>
      </c>
      <c r="AQ118" s="42">
        <f>('CHUVA - Vetor de Impacto'!AS119/'Contribuição - CHUVA'!$BA118)*100</f>
        <v>5.1993562399395552</v>
      </c>
      <c r="AR118" s="42">
        <f>('CHUVA - Vetor de Impacto'!AT119/'Contribuição - CHUVA'!$BA118)*100</f>
        <v>3.9257755753863055</v>
      </c>
      <c r="AS118" s="42">
        <f>('CHUVA - Vetor de Impacto'!AU119/'Contribuição - CHUVA'!$BA118)*100</f>
        <v>0.93209423748240972</v>
      </c>
      <c r="AT118" s="42">
        <f>('CHUVA - Vetor de Impacto'!AV119/'Contribuição - CHUVA'!$BA118)*100</f>
        <v>7.8739770347322953</v>
      </c>
      <c r="AU118" s="42">
        <f>('CHUVA - Vetor de Impacto'!AW119/'Contribuição - CHUVA'!$BA118)*100</f>
        <v>0</v>
      </c>
      <c r="AV118" s="42">
        <f>('CHUVA - Vetor de Impacto'!AX119/'Contribuição - CHUVA'!$BA118)*100</f>
        <v>7.8739770347322953</v>
      </c>
      <c r="AW118" s="42">
        <f>('CHUVA - Vetor de Impacto'!AY119/'Contribuição - CHUVA'!$BA118)*100</f>
        <v>7.8739770347322953</v>
      </c>
      <c r="AX118" s="42">
        <f>('CHUVA - Vetor de Impacto'!AZ119/'Contribuição - CHUVA'!$BA118)*100</f>
        <v>7.8739770347322953</v>
      </c>
      <c r="AY118" s="42">
        <f>('CHUVA - Vetor de Impacto'!BA119/'Contribuição - CHUVA'!$BA118)*100</f>
        <v>3.9369885173661467</v>
      </c>
      <c r="AZ118" s="42">
        <f>('CHUVA - Vetor de Impacto'!BB119/'Contribuição - CHUVA'!$BA118)*100</f>
        <v>5.6490302445945551</v>
      </c>
      <c r="BA118" s="77">
        <f>SUM('CHUVA - Vetor de Impacto'!AH119:BB119)</f>
        <v>12.700062440987278</v>
      </c>
      <c r="BB118" s="77">
        <f t="shared" si="7"/>
        <v>99.999999999999972</v>
      </c>
      <c r="BC118" s="42">
        <f>('CHUVA - Vetor de Impacto'!BC119/'Contribuição - CHUVA'!$BI118)*100</f>
        <v>6.1613537018096318</v>
      </c>
      <c r="BD118" s="42">
        <f>('CHUVA - Vetor de Impacto'!BD119/'Contribuição - CHUVA'!$BI118)*100</f>
        <v>22.197594451721578</v>
      </c>
      <c r="BE118" s="42">
        <f>('CHUVA - Vetor de Impacto'!BE119/'Contribuição - CHUVA'!$BI118)*100</f>
        <v>21.321387088238509</v>
      </c>
      <c r="BF118" s="42">
        <f>('CHUVA - Vetor de Impacto'!BF119/'Contribuição - CHUVA'!$BI118)*100</f>
        <v>18.10582841871387</v>
      </c>
      <c r="BG118" s="42">
        <f>('CHUVA - Vetor de Impacto'!BG119/'Contribuição - CHUVA'!$BI118)*100</f>
        <v>17.468508057891256</v>
      </c>
      <c r="BH118" s="42">
        <f>('CHUVA - Vetor de Impacto'!BH119/'Contribuição - CHUVA'!$BI118)*100</f>
        <v>14.745328281625156</v>
      </c>
      <c r="BI118" s="77">
        <f>SUM('CHUVA - Vetor de Impacto'!BC119:BH119)</f>
        <v>3.5321921857946563</v>
      </c>
      <c r="BJ118" s="77">
        <f t="shared" si="8"/>
        <v>100</v>
      </c>
      <c r="BL118" s="42">
        <f>('CHUVA - Vetor de Impacto'!AH119/'Contribuição - CHUVA'!$BY118)*100</f>
        <v>10.029851802926744</v>
      </c>
      <c r="BM118" s="42">
        <f>('CHUVA - Vetor de Impacto'!AI119/'Contribuição - CHUVA'!$BY118)*100</f>
        <v>3.568315540040917</v>
      </c>
      <c r="BN118" s="42">
        <f>('CHUVA - Vetor de Impacto'!AJ119/'Contribuição - CHUVA'!$BY118)*100</f>
        <v>10.413898812546885</v>
      </c>
      <c r="BO118" s="42">
        <f>('CHUVA - Vetor de Impacto'!AK119/'Contribuição - CHUVA'!$BY118)*100</f>
        <v>11.129605542624889</v>
      </c>
      <c r="BP118" s="42">
        <f>('CHUVA - Vetor de Impacto'!AL119/'Contribuição - CHUVA'!$BY118)*100</f>
        <v>2.8632431250247521</v>
      </c>
      <c r="BQ118" s="42">
        <f>('CHUVA - Vetor de Impacto'!AM119/'Contribuição - CHUVA'!$BY118)*100</f>
        <v>11.84013197946893</v>
      </c>
      <c r="BR118" s="42">
        <f>('CHUVA - Vetor de Impacto'!AN119/'Contribuição - CHUVA'!$BY118)*100</f>
        <v>6.5381812272206963</v>
      </c>
      <c r="BS118" s="42">
        <f>('CHUVA - Vetor de Impacto'!AO119/'Contribuição - CHUVA'!$BY118)*100</f>
        <v>2.769803272285527</v>
      </c>
      <c r="BT118" s="42">
        <f>('CHUVA - Vetor de Impacto'!AP119/'Contribuição - CHUVA'!$BY118)*100</f>
        <v>8.384843643955648</v>
      </c>
      <c r="BU118" s="42">
        <f>('CHUVA - Vetor de Impacto'!AQ119/'Contribuição - CHUVA'!$BY118)*100</f>
        <v>8.0098241004512083</v>
      </c>
      <c r="BV118" s="42">
        <f>('CHUVA - Vetor de Impacto'!AR119/'Contribuição - CHUVA'!$BY118)*100</f>
        <v>8.7155107940581669</v>
      </c>
      <c r="BW118" s="42">
        <f>('CHUVA - Vetor de Impacto'!AS119/'Contribuição - CHUVA'!$BY118)*100</f>
        <v>8.9665749238222077</v>
      </c>
      <c r="BX118" s="42">
        <f>('CHUVA - Vetor de Impacto'!AT119/'Contribuição - CHUVA'!$BY118)*100</f>
        <v>6.770215235573426</v>
      </c>
      <c r="BY118" s="77">
        <f>SUM('CHUVA - Vetor de Impacto'!AH119:AT119)</f>
        <v>7.3642555224444024</v>
      </c>
      <c r="BZ118" s="77">
        <f t="shared" si="9"/>
        <v>100</v>
      </c>
      <c r="CA118" s="42">
        <f>('SECA - Vetor de Impacto'!AU119/'Contribuição - CHUVA'!$CI118)*100</f>
        <v>2.2185313669752702</v>
      </c>
      <c r="CB118" s="42">
        <f>('SECA - Vetor de Impacto'!AV119/'Contribuição - CHUVA'!$CI118)*100</f>
        <v>18.741307833400469</v>
      </c>
      <c r="CC118" s="42">
        <f>('SECA - Vetor de Impacto'!AW119/'Contribuição - CHUVA'!$CI118)*100</f>
        <v>0</v>
      </c>
      <c r="CD118" s="42">
        <f>('SECA - Vetor de Impacto'!AX119/'Contribuição - CHUVA'!$CI118)*100</f>
        <v>18.741307833400469</v>
      </c>
      <c r="CE118" s="42">
        <f>('SECA - Vetor de Impacto'!AY119/'Contribuição - CHUVA'!$CI118)*100</f>
        <v>18.741307833400469</v>
      </c>
      <c r="CF118" s="42">
        <f>('SECA - Vetor de Impacto'!AZ119/'Contribuição - CHUVA'!$CI118)*100</f>
        <v>18.741307833400469</v>
      </c>
      <c r="CG118" s="42">
        <f>('SECA - Vetor de Impacto'!BA119/'Contribuição - CHUVA'!$CI118)*100</f>
        <v>9.370653916700233</v>
      </c>
      <c r="CH118" s="42">
        <f>('SECA - Vetor de Impacto'!BB119/'Contribuição - CHUVA'!$CI118)*100</f>
        <v>13.445583382722623</v>
      </c>
      <c r="CI118" s="77">
        <f>SUM('CHUVA - Vetor de Impacto'!AU119:BB119)</f>
        <v>5.3358069185428745</v>
      </c>
      <c r="CJ118" s="77">
        <f t="shared" si="10"/>
        <v>100</v>
      </c>
    </row>
    <row r="119" spans="1:88" x14ac:dyDescent="0.25">
      <c r="A119" s="34" t="s">
        <v>1103</v>
      </c>
      <c r="B119" s="34" t="s">
        <v>1104</v>
      </c>
      <c r="C119" s="78">
        <v>0.56630051420647809</v>
      </c>
      <c r="D119" s="78">
        <v>0</v>
      </c>
      <c r="E119" s="78">
        <v>6.9765077236268986</v>
      </c>
      <c r="F119" s="78">
        <v>4.6510051490845994</v>
      </c>
      <c r="G119" s="78">
        <v>6.9765077236268986</v>
      </c>
      <c r="H119" s="78">
        <v>6.9765077236268986</v>
      </c>
      <c r="I119" s="78">
        <v>5.5230686145379622</v>
      </c>
      <c r="J119" s="78">
        <v>6.0268752706803799</v>
      </c>
      <c r="K119" s="78">
        <v>0.7495421521252047</v>
      </c>
      <c r="L119" s="78">
        <v>3.996554417783289</v>
      </c>
      <c r="M119" s="78">
        <v>3.3162381095332392</v>
      </c>
      <c r="N119" s="78">
        <v>3.1455083664849113</v>
      </c>
      <c r="O119" s="78">
        <v>2.9687266909050627</v>
      </c>
      <c r="P119" s="78">
        <v>1.3080951981800431</v>
      </c>
      <c r="Q119" s="78">
        <v>4.2471108699739348</v>
      </c>
      <c r="R119" s="78">
        <v>2.7747505668428811</v>
      </c>
      <c r="S119" s="78">
        <v>3.8122804157346888</v>
      </c>
      <c r="T119" s="78">
        <v>2.4852752998513505</v>
      </c>
      <c r="U119" s="78">
        <v>0.70017272848393819</v>
      </c>
      <c r="V119" s="78">
        <v>3.9801130080254823</v>
      </c>
      <c r="W119" s="78">
        <v>3.0229370210841013</v>
      </c>
      <c r="X119" s="78">
        <v>3.1201134873769147</v>
      </c>
      <c r="Y119" s="78">
        <v>4.4643230562691274</v>
      </c>
      <c r="Z119" s="78">
        <v>5.2053717881589714</v>
      </c>
      <c r="AA119" s="78">
        <v>2.6230506827611548</v>
      </c>
      <c r="AB119" s="78">
        <v>4.3558906091680631</v>
      </c>
      <c r="AC119" s="78">
        <v>6.0271728118675432</v>
      </c>
      <c r="AD119" s="74">
        <f t="shared" si="11"/>
        <v>100.00000000000001</v>
      </c>
      <c r="AF119" s="42">
        <f>('CHUVA - Vetor de Impacto'!AH120/'Contribuição - CHUVA'!$BA119)*100</f>
        <v>4.6337941837142536</v>
      </c>
      <c r="AG119" s="42">
        <f>('CHUVA - Vetor de Impacto'!AI120/'Contribuição - CHUVA'!$BA119)*100</f>
        <v>3.272282239469785</v>
      </c>
      <c r="AH119" s="42">
        <f>('CHUVA - Vetor de Impacto'!AJ120/'Contribuição - CHUVA'!$BA119)*100</f>
        <v>5.1591309640645022</v>
      </c>
      <c r="AI119" s="42">
        <f>('CHUVA - Vetor de Impacto'!AK120/'Contribuição - CHUVA'!$BA119)*100</f>
        <v>5.3683391304336494</v>
      </c>
      <c r="AJ119" s="42">
        <f>('CHUVA - Vetor de Impacto'!AL120/'Contribuição - CHUVA'!$BA119)*100</f>
        <v>1.0010525135755077</v>
      </c>
      <c r="AK119" s="42">
        <f>('CHUVA - Vetor de Impacto'!AM120/'Contribuição - CHUVA'!$BA119)*100</f>
        <v>7.0277545892850251</v>
      </c>
      <c r="AL119" s="42">
        <f>('CHUVA - Vetor de Impacto'!AN120/'Contribuição - CHUVA'!$BA119)*100</f>
        <v>5.2870539603639477</v>
      </c>
      <c r="AM119" s="42">
        <f>('CHUVA - Vetor de Impacto'!AO120/'Contribuição - CHUVA'!$BA119)*100</f>
        <v>4.2191049280049793</v>
      </c>
      <c r="AN119" s="42">
        <f>('CHUVA - Vetor de Impacto'!AP120/'Contribuição - CHUVA'!$BA119)*100</f>
        <v>5.6280057822001632</v>
      </c>
      <c r="AO119" s="42">
        <f>('CHUVA - Vetor de Impacto'!AQ120/'Contribuição - CHUVA'!$BA119)*100</f>
        <v>5.1402854564605596</v>
      </c>
      <c r="AP119" s="42">
        <f>('CHUVA - Vetor de Impacto'!AR120/'Contribuição - CHUVA'!$BA119)*100</f>
        <v>5.9228563689965368</v>
      </c>
      <c r="AQ119" s="42">
        <f>('CHUVA - Vetor de Impacto'!AS120/'Contribuição - CHUVA'!$BA119)*100</f>
        <v>7.3456906648763711</v>
      </c>
      <c r="AR119" s="42">
        <f>('CHUVA - Vetor de Impacto'!AT120/'Contribuição - CHUVA'!$BA119)*100</f>
        <v>4.0969795674564091</v>
      </c>
      <c r="AS119" s="42">
        <f>('CHUVA - Vetor de Impacto'!AU120/'Contribuição - CHUVA'!$BA119)*100</f>
        <v>2.8204824531371364</v>
      </c>
      <c r="AT119" s="42">
        <f>('CHUVA - Vetor de Impacto'!AV120/'Contribuição - CHUVA'!$BA119)*100</f>
        <v>0</v>
      </c>
      <c r="AU119" s="42">
        <f>('CHUVA - Vetor de Impacto'!AW120/'Contribuição - CHUVA'!$BA119)*100</f>
        <v>0</v>
      </c>
      <c r="AV119" s="42">
        <f>('CHUVA - Vetor de Impacto'!AX120/'Contribuição - CHUVA'!$BA119)*100</f>
        <v>7.7454115663549263</v>
      </c>
      <c r="AW119" s="42">
        <f>('CHUVA - Vetor de Impacto'!AY120/'Contribuição - CHUVA'!$BA119)*100</f>
        <v>7.7454115663549263</v>
      </c>
      <c r="AX119" s="42">
        <f>('CHUVA - Vetor de Impacto'!AZ120/'Contribuição - CHUVA'!$BA119)*100</f>
        <v>7.7454115663549263</v>
      </c>
      <c r="AY119" s="42">
        <f>('CHUVA - Vetor de Impacto'!BA120/'Contribuição - CHUVA'!$BA119)*100</f>
        <v>3.5499803012460065</v>
      </c>
      <c r="AZ119" s="42">
        <f>('CHUVA - Vetor de Impacto'!BB120/'Contribuição - CHUVA'!$BA119)*100</f>
        <v>6.2909721976503672</v>
      </c>
      <c r="BA119" s="77">
        <f>SUM('CHUVA - Vetor de Impacto'!AH120:BB120)</f>
        <v>12.910869763769194</v>
      </c>
      <c r="BB119" s="77">
        <f t="shared" si="7"/>
        <v>99.999999999999986</v>
      </c>
      <c r="BC119" s="42">
        <f>('CHUVA - Vetor de Impacto'!BC120/'Contribuição - CHUVA'!$BI119)*100</f>
        <v>15.924141480488837</v>
      </c>
      <c r="BD119" s="42">
        <f>('CHUVA - Vetor de Impacto'!BD120/'Contribuição - CHUVA'!$BI119)*100</f>
        <v>20.557409222061338</v>
      </c>
      <c r="BE119" s="42">
        <f>('CHUVA - Vetor de Impacto'!BE120/'Contribuição - CHUVA'!$BI119)*100</f>
        <v>19.267674068452468</v>
      </c>
      <c r="BF119" s="42">
        <f>('CHUVA - Vetor de Impacto'!BF120/'Contribuição - CHUVA'!$BI119)*100</f>
        <v>19.134716131389968</v>
      </c>
      <c r="BG119" s="42">
        <f>('CHUVA - Vetor de Impacto'!BG120/'Contribuição - CHUVA'!$BI119)*100</f>
        <v>9.6129006677521751</v>
      </c>
      <c r="BH119" s="42">
        <f>('CHUVA - Vetor de Impacto'!BH120/'Contribuição - CHUVA'!$BI119)*100</f>
        <v>15.503158429855215</v>
      </c>
      <c r="BI119" s="77">
        <f>SUM('CHUVA - Vetor de Impacto'!BC120:BH120)</f>
        <v>3.7626741413541822</v>
      </c>
      <c r="BJ119" s="77">
        <f t="shared" si="8"/>
        <v>100</v>
      </c>
      <c r="BL119" s="42">
        <f>('CHUVA - Vetor de Impacto'!AH120/'Contribuição - CHUVA'!$BY119)*100</f>
        <v>7.2287452866269266</v>
      </c>
      <c r="BM119" s="42">
        <f>('CHUVA - Vetor de Impacto'!AI120/'Contribuição - CHUVA'!$BY119)*100</f>
        <v>5.1047789084408075</v>
      </c>
      <c r="BN119" s="42">
        <f>('CHUVA - Vetor de Impacto'!AJ120/'Contribuição - CHUVA'!$BY119)*100</f>
        <v>8.0482736524303231</v>
      </c>
      <c r="BO119" s="42">
        <f>('CHUVA - Vetor de Impacto'!AK120/'Contribuição - CHUVA'!$BY119)*100</f>
        <v>8.3746395820782009</v>
      </c>
      <c r="BP119" s="42">
        <f>('CHUVA - Vetor de Impacto'!AL120/'Contribuição - CHUVA'!$BY119)*100</f>
        <v>1.5616476158150454</v>
      </c>
      <c r="BQ119" s="42">
        <f>('CHUVA - Vetor de Impacto'!AM120/'Contribuição - CHUVA'!$BY119)*100</f>
        <v>10.963337137719884</v>
      </c>
      <c r="BR119" s="42">
        <f>('CHUVA - Vetor de Impacto'!AN120/'Contribuição - CHUVA'!$BY119)*100</f>
        <v>8.2478342543665963</v>
      </c>
      <c r="BS119" s="42">
        <f>('CHUVA - Vetor de Impacto'!AO120/'Contribuição - CHUVA'!$BY119)*100</f>
        <v>6.5818276886984775</v>
      </c>
      <c r="BT119" s="42">
        <f>('CHUVA - Vetor de Impacto'!AP120/'Contribuição - CHUVA'!$BY119)*100</f>
        <v>8.7797210359866291</v>
      </c>
      <c r="BU119" s="42">
        <f>('CHUVA - Vetor de Impacto'!AQ120/'Contribuição - CHUVA'!$BY119)*100</f>
        <v>8.0188745533626768</v>
      </c>
      <c r="BV119" s="42">
        <f>('CHUVA - Vetor de Impacto'!AR120/'Contribuição - CHUVA'!$BY119)*100</f>
        <v>9.2396896286907246</v>
      </c>
      <c r="BW119" s="42">
        <f>('CHUVA - Vetor de Impacto'!AS120/'Contribuição - CHUVA'!$BY119)*100</f>
        <v>11.4593192242694</v>
      </c>
      <c r="BX119" s="42">
        <f>('CHUVA - Vetor de Impacto'!AT120/'Contribuição - CHUVA'!$BY119)*100</f>
        <v>6.3913114315142918</v>
      </c>
      <c r="BY119" s="77">
        <f>SUM('CHUVA - Vetor de Impacto'!AH120:AT120)</f>
        <v>8.2761683868877931</v>
      </c>
      <c r="BZ119" s="77">
        <f t="shared" si="9"/>
        <v>99.999999999999986</v>
      </c>
      <c r="CA119" s="42">
        <f>('SECA - Vetor de Impacto'!AU120/'Contribuição - CHUVA'!$CI119)*100</f>
        <v>7.8570070997654406</v>
      </c>
      <c r="CB119" s="42">
        <f>('SECA - Vetor de Impacto'!AV120/'Contribuição - CHUVA'!$CI119)*100</f>
        <v>0</v>
      </c>
      <c r="CC119" s="42">
        <f>('SECA - Vetor de Impacto'!AW120/'Contribuição - CHUVA'!$CI119)*100</f>
        <v>0</v>
      </c>
      <c r="CD119" s="42">
        <f>('SECA - Vetor de Impacto'!AX120/'Contribuição - CHUVA'!$CI119)*100</f>
        <v>21.576363150129872</v>
      </c>
      <c r="CE119" s="42">
        <f>('SECA - Vetor de Impacto'!AY120/'Contribuição - CHUVA'!$CI119)*100</f>
        <v>21.576363150129872</v>
      </c>
      <c r="CF119" s="42">
        <f>('SECA - Vetor de Impacto'!AZ120/'Contribuição - CHUVA'!$CI119)*100</f>
        <v>21.576363150129872</v>
      </c>
      <c r="CG119" s="42">
        <f>('SECA - Vetor de Impacto'!BA120/'Contribuição - CHUVA'!$CI119)*100</f>
        <v>9.8891664438095237</v>
      </c>
      <c r="CH119" s="42">
        <f>('SECA - Vetor de Impacto'!BB120/'Contribuição - CHUVA'!$CI119)*100</f>
        <v>17.524737006035419</v>
      </c>
      <c r="CI119" s="77">
        <f>SUM('CHUVA - Vetor de Impacto'!AU120:BB120)</f>
        <v>4.6347013768813987</v>
      </c>
      <c r="CJ119" s="77">
        <f t="shared" si="10"/>
        <v>100</v>
      </c>
    </row>
    <row r="120" spans="1:88" x14ac:dyDescent="0.25">
      <c r="A120" s="34" t="s">
        <v>1105</v>
      </c>
      <c r="B120" s="34" t="s">
        <v>1106</v>
      </c>
      <c r="C120" s="78">
        <v>0.42716515699889313</v>
      </c>
      <c r="D120" s="78">
        <v>6.0142141945717258</v>
      </c>
      <c r="E120" s="78">
        <v>6.0142141945717258</v>
      </c>
      <c r="F120" s="78">
        <v>4.0094761297144839</v>
      </c>
      <c r="G120" s="78">
        <v>6.0142141945717258</v>
      </c>
      <c r="H120" s="78">
        <v>6.0142141945717258</v>
      </c>
      <c r="I120" s="78">
        <v>4.7612529040359499</v>
      </c>
      <c r="J120" s="78">
        <v>3.6177146480375324</v>
      </c>
      <c r="K120" s="78">
        <v>2.4893544978909112</v>
      </c>
      <c r="L120" s="78">
        <v>3.1010919084714992</v>
      </c>
      <c r="M120" s="78">
        <v>3.1952640005436845</v>
      </c>
      <c r="N120" s="78">
        <v>2.794576448195941</v>
      </c>
      <c r="O120" s="78">
        <v>3.1990501034955998</v>
      </c>
      <c r="P120" s="78">
        <v>1.1276651614821982</v>
      </c>
      <c r="Q120" s="78">
        <v>4.2275816255820908</v>
      </c>
      <c r="R120" s="78">
        <v>1.8852445159744917</v>
      </c>
      <c r="S120" s="78">
        <v>3.6141896547017613</v>
      </c>
      <c r="T120" s="78">
        <v>3.9864192149249638</v>
      </c>
      <c r="U120" s="78">
        <v>1.2051937146272116</v>
      </c>
      <c r="V120" s="78">
        <v>4.4939952589888046</v>
      </c>
      <c r="W120" s="78">
        <v>3.7394425745597601</v>
      </c>
      <c r="X120" s="78">
        <v>3.4724757772728383</v>
      </c>
      <c r="Y120" s="78">
        <v>3.4190064133143232</v>
      </c>
      <c r="Z120" s="78">
        <v>3.8375540830919301</v>
      </c>
      <c r="AA120" s="78">
        <v>4.0194487970894093</v>
      </c>
      <c r="AB120" s="78">
        <v>4.7027389757469678</v>
      </c>
      <c r="AC120" s="78">
        <v>4.6172416569718369</v>
      </c>
      <c r="AD120" s="74">
        <f t="shared" si="11"/>
        <v>99.999999999999986</v>
      </c>
      <c r="AF120" s="42">
        <f>('CHUVA - Vetor de Impacto'!AH121/'Contribuição - CHUVA'!$BA120)*100</f>
        <v>4.9195144755138429</v>
      </c>
      <c r="AG120" s="42">
        <f>('CHUVA - Vetor de Impacto'!AI121/'Contribuição - CHUVA'!$BA120)*100</f>
        <v>3.74323266735506</v>
      </c>
      <c r="AH120" s="42">
        <f>('CHUVA - Vetor de Impacto'!AJ121/'Contribuição - CHUVA'!$BA120)*100</f>
        <v>5.085503089496008</v>
      </c>
      <c r="AI120" s="42">
        <f>('CHUVA - Vetor de Impacto'!AK121/'Contribuição - CHUVA'!$BA120)*100</f>
        <v>5.5325628462323548</v>
      </c>
      <c r="AJ120" s="42">
        <f>('CHUVA - Vetor de Impacto'!AL121/'Contribuição - CHUVA'!$BA120)*100</f>
        <v>1.3099064509692242</v>
      </c>
      <c r="AK120" s="42">
        <f>('CHUVA - Vetor de Impacto'!AM121/'Contribuição - CHUVA'!$BA120)*100</f>
        <v>4.6759483009182219</v>
      </c>
      <c r="AL120" s="42">
        <f>('CHUVA - Vetor de Impacto'!AN121/'Contribuição - CHUVA'!$BA120)*100</f>
        <v>6.5699759402242917</v>
      </c>
      <c r="AM120" s="42">
        <f>('CHUVA - Vetor de Impacto'!AO121/'Contribuição - CHUVA'!$BA120)*100</f>
        <v>3.5693553759998089</v>
      </c>
      <c r="AN120" s="42">
        <f>('CHUVA - Vetor de Impacto'!AP121/'Contribuição - CHUVA'!$BA120)*100</f>
        <v>3.8134011155865628</v>
      </c>
      <c r="AO120" s="42">
        <f>('CHUVA - Vetor de Impacto'!AQ121/'Contribuição - CHUVA'!$BA120)*100</f>
        <v>6.5332210322412791</v>
      </c>
      <c r="AP120" s="42">
        <f>('CHUVA - Vetor de Impacto'!AR121/'Contribuição - CHUVA'!$BA120)*100</f>
        <v>4.8356194676448281</v>
      </c>
      <c r="AQ120" s="42">
        <f>('CHUVA - Vetor de Impacto'!AS121/'Contribuição - CHUVA'!$BA120)*100</f>
        <v>6.1082248032602946</v>
      </c>
      <c r="AR120" s="42">
        <f>('CHUVA - Vetor de Impacto'!AT121/'Contribuição - CHUVA'!$BA120)*100</f>
        <v>5.9613733259948836</v>
      </c>
      <c r="AS120" s="42">
        <f>('CHUVA - Vetor de Impacto'!AU121/'Contribuição - CHUVA'!$BA120)*100</f>
        <v>0.76506483790094282</v>
      </c>
      <c r="AT120" s="42">
        <f>('CHUVA - Vetor de Impacto'!AV121/'Contribuição - CHUVA'!$BA120)*100</f>
        <v>0</v>
      </c>
      <c r="AU120" s="42">
        <f>('CHUVA - Vetor de Impacto'!AW121/'Contribuição - CHUVA'!$BA120)*100</f>
        <v>8.5900317875712879</v>
      </c>
      <c r="AV120" s="42">
        <f>('CHUVA - Vetor de Impacto'!AX121/'Contribuição - CHUVA'!$BA120)*100</f>
        <v>8.5900317875712879</v>
      </c>
      <c r="AW120" s="42">
        <f>('CHUVA - Vetor de Impacto'!AY121/'Contribuição - CHUVA'!$BA120)*100</f>
        <v>8.5900317875712879</v>
      </c>
      <c r="AX120" s="42">
        <f>('CHUVA - Vetor de Impacto'!AZ121/'Contribuição - CHUVA'!$BA120)*100</f>
        <v>0</v>
      </c>
      <c r="AY120" s="42">
        <f>('CHUVA - Vetor de Impacto'!BA121/'Contribuição - CHUVA'!$BA120)*100</f>
        <v>5.010851876083251</v>
      </c>
      <c r="AZ120" s="42">
        <f>('CHUVA - Vetor de Impacto'!BB121/'Contribuição - CHUVA'!$BA120)*100</f>
        <v>5.796149031865264</v>
      </c>
      <c r="BA120" s="77">
        <f>SUM('CHUVA - Vetor de Impacto'!AH121:BB121)</f>
        <v>11.641400459622002</v>
      </c>
      <c r="BB120" s="77">
        <f t="shared" si="7"/>
        <v>99.999999999999986</v>
      </c>
      <c r="BC120" s="42">
        <f>('CHUVA - Vetor de Impacto'!BC121/'Contribuição - CHUVA'!$BI120)*100</f>
        <v>13.848218213926792</v>
      </c>
      <c r="BD120" s="42">
        <f>('CHUVA - Vetor de Impacto'!BD121/'Contribuição - CHUVA'!$BI120)*100</f>
        <v>17.630546525228883</v>
      </c>
      <c r="BE120" s="42">
        <f>('CHUVA - Vetor de Impacto'!BE121/'Contribuição - CHUVA'!$BI120)*100</f>
        <v>19.181576832360349</v>
      </c>
      <c r="BF120" s="42">
        <f>('CHUVA - Vetor de Impacto'!BF121/'Contribuição - CHUVA'!$BI120)*100</f>
        <v>16.246337808718945</v>
      </c>
      <c r="BG120" s="42">
        <f>('CHUVA - Vetor de Impacto'!BG121/'Contribuição - CHUVA'!$BI120)*100</f>
        <v>20.022849450614132</v>
      </c>
      <c r="BH120" s="42">
        <f>('CHUVA - Vetor de Impacto'!BH121/'Contribuição - CHUVA'!$BI120)*100</f>
        <v>13.07047116915089</v>
      </c>
      <c r="BI120" s="77">
        <f>SUM('CHUVA - Vetor de Impacto'!BC121:BH121)</f>
        <v>3.1878473336913005</v>
      </c>
      <c r="BJ120" s="77">
        <f t="shared" si="8"/>
        <v>100</v>
      </c>
      <c r="BL120" s="42">
        <f>('CHUVA - Vetor de Impacto'!AH121/'Contribuição - CHUVA'!$BY120)*100</f>
        <v>7.8513950729095168</v>
      </c>
      <c r="BM120" s="42">
        <f>('CHUVA - Vetor de Impacto'!AI121/'Contribuição - CHUVA'!$BY120)*100</f>
        <v>5.9740851800534092</v>
      </c>
      <c r="BN120" s="42">
        <f>('CHUVA - Vetor de Impacto'!AJ121/'Contribuição - CHUVA'!$BY120)*100</f>
        <v>8.1163078386845449</v>
      </c>
      <c r="BO120" s="42">
        <f>('CHUVA - Vetor de Impacto'!AK121/'Contribuição - CHUVA'!$BY120)*100</f>
        <v>8.829801576492736</v>
      </c>
      <c r="BP120" s="42">
        <f>('CHUVA - Vetor de Impacto'!AL121/'Contribuição - CHUVA'!$BY120)*100</f>
        <v>2.0905707476423139</v>
      </c>
      <c r="BQ120" s="42">
        <f>('CHUVA - Vetor de Impacto'!AM121/'Contribuição - CHUVA'!$BY120)*100</f>
        <v>7.4626708862716216</v>
      </c>
      <c r="BR120" s="42">
        <f>('CHUVA - Vetor de Impacto'!AN121/'Contribuição - CHUVA'!$BY120)*100</f>
        <v>10.485481236605814</v>
      </c>
      <c r="BS120" s="42">
        <f>('CHUVA - Vetor de Impacto'!AO121/'Contribuição - CHUVA'!$BY120)*100</f>
        <v>5.6965823257712538</v>
      </c>
      <c r="BT120" s="42">
        <f>('CHUVA - Vetor de Impacto'!AP121/'Contribuição - CHUVA'!$BY120)*100</f>
        <v>6.0860718835097476</v>
      </c>
      <c r="BU120" s="42">
        <f>('CHUVA - Vetor de Impacto'!AQ121/'Contribuição - CHUVA'!$BY120)*100</f>
        <v>10.426821524376198</v>
      </c>
      <c r="BV120" s="42">
        <f>('CHUVA - Vetor de Impacto'!AR121/'Contribuição - CHUVA'!$BY120)*100</f>
        <v>7.7175011988894235</v>
      </c>
      <c r="BW120" s="42">
        <f>('CHUVA - Vetor de Impacto'!AS121/'Contribuição - CHUVA'!$BY120)*100</f>
        <v>9.7485405039960522</v>
      </c>
      <c r="BX120" s="42">
        <f>('CHUVA - Vetor de Impacto'!AT121/'Contribuição - CHUVA'!$BY120)*100</f>
        <v>9.51417002479735</v>
      </c>
      <c r="BY120" s="77">
        <f>SUM('CHUVA - Vetor de Impacto'!AH121:AT121)</f>
        <v>7.2942499446969222</v>
      </c>
      <c r="BZ120" s="77">
        <f t="shared" si="9"/>
        <v>99.999999999999986</v>
      </c>
      <c r="CA120" s="42">
        <f>('SECA - Vetor de Impacto'!AU121/'Contribuição - CHUVA'!$CI120)*100</f>
        <v>2.0487963609730606</v>
      </c>
      <c r="CB120" s="42">
        <f>('SECA - Vetor de Impacto'!AV121/'Contribuição - CHUVA'!$CI120)*100</f>
        <v>0</v>
      </c>
      <c r="CC120" s="42">
        <f>('SECA - Vetor de Impacto'!AW121/'Contribuição - CHUVA'!$CI120)*100</f>
        <v>23.003574331431555</v>
      </c>
      <c r="CD120" s="42">
        <f>('SECA - Vetor de Impacto'!AX121/'Contribuição - CHUVA'!$CI120)*100</f>
        <v>23.003574331431555</v>
      </c>
      <c r="CE120" s="42">
        <f>('SECA - Vetor de Impacto'!AY121/'Contribuição - CHUVA'!$CI120)*100</f>
        <v>23.003574331431555</v>
      </c>
      <c r="CF120" s="42">
        <f>('SECA - Vetor de Impacto'!AZ121/'Contribuição - CHUVA'!$CI120)*100</f>
        <v>0</v>
      </c>
      <c r="CG120" s="42">
        <f>('SECA - Vetor de Impacto'!BA121/'Contribuição - CHUVA'!$CI120)*100</f>
        <v>13.418751693335071</v>
      </c>
      <c r="CH120" s="42">
        <f>('SECA - Vetor de Impacto'!BB121/'Contribuição - CHUVA'!$CI120)*100</f>
        <v>15.521728951397215</v>
      </c>
      <c r="CI120" s="77">
        <f>SUM('CHUVA - Vetor de Impacto'!AU121:BB121)</f>
        <v>4.3471505149250786</v>
      </c>
      <c r="CJ120" s="77">
        <f t="shared" si="10"/>
        <v>100</v>
      </c>
    </row>
    <row r="121" spans="1:88" x14ac:dyDescent="0.25">
      <c r="A121" s="34" t="s">
        <v>1107</v>
      </c>
      <c r="B121" s="34" t="s">
        <v>1108</v>
      </c>
      <c r="C121" s="78">
        <v>0.8185371777703081</v>
      </c>
      <c r="D121" s="78">
        <v>0</v>
      </c>
      <c r="E121" s="78">
        <v>0</v>
      </c>
      <c r="F121" s="78">
        <v>4.3216814088229967</v>
      </c>
      <c r="G121" s="78">
        <v>6.4825221132344941</v>
      </c>
      <c r="H121" s="78">
        <v>6.4825221132344941</v>
      </c>
      <c r="I121" s="78">
        <v>3.2412610566172462</v>
      </c>
      <c r="J121" s="78">
        <v>5.3525946289869735</v>
      </c>
      <c r="K121" s="78">
        <v>1.0536330707461035</v>
      </c>
      <c r="L121" s="78">
        <v>5.7063034594376436</v>
      </c>
      <c r="M121" s="78">
        <v>4.6703506122187397</v>
      </c>
      <c r="N121" s="78">
        <v>3.9707155177406461</v>
      </c>
      <c r="O121" s="78">
        <v>1.7930380313201797</v>
      </c>
      <c r="P121" s="78">
        <v>3.1062085125915289</v>
      </c>
      <c r="Q121" s="78">
        <v>4.80025547170073</v>
      </c>
      <c r="R121" s="78">
        <v>1.8365030526635475</v>
      </c>
      <c r="S121" s="78">
        <v>3.9357596481391486</v>
      </c>
      <c r="T121" s="78">
        <v>4.2889810349668904</v>
      </c>
      <c r="U121" s="78">
        <v>1.526458970480699</v>
      </c>
      <c r="V121" s="78">
        <v>6.040045496853037</v>
      </c>
      <c r="W121" s="78">
        <v>3.0259810199265753</v>
      </c>
      <c r="X121" s="78">
        <v>4.0926097960505521</v>
      </c>
      <c r="Y121" s="78">
        <v>3.3094785118629004</v>
      </c>
      <c r="Z121" s="78">
        <v>4.446657296584009</v>
      </c>
      <c r="AA121" s="78">
        <v>5.8825663415330141</v>
      </c>
      <c r="AB121" s="78">
        <v>5.5063047391602638</v>
      </c>
      <c r="AC121" s="78">
        <v>4.3090309173572958</v>
      </c>
      <c r="AD121" s="74">
        <f t="shared" si="11"/>
        <v>100</v>
      </c>
      <c r="AF121" s="42">
        <f>('CHUVA - Vetor de Impacto'!AH122/'Contribuição - CHUVA'!$BA121)*100</f>
        <v>4.8779890547428213</v>
      </c>
      <c r="AG121" s="42">
        <f>('CHUVA - Vetor de Impacto'!AI122/'Contribuição - CHUVA'!$BA121)*100</f>
        <v>2.0826148479407216</v>
      </c>
      <c r="AH121" s="42">
        <f>('CHUVA - Vetor de Impacto'!AJ122/'Contribuição - CHUVA'!$BA121)*100</f>
        <v>5.4188066386411711</v>
      </c>
      <c r="AI121" s="42">
        <f>('CHUVA - Vetor de Impacto'!AK122/'Contribuição - CHUVA'!$BA121)*100</f>
        <v>5.8335458534136428</v>
      </c>
      <c r="AJ121" s="42">
        <f>('CHUVA - Vetor de Impacto'!AL122/'Contribuição - CHUVA'!$BA121)*100</f>
        <v>1.9153669355468856</v>
      </c>
      <c r="AK121" s="42">
        <f>('CHUVA - Vetor de Impacto'!AM122/'Contribuição - CHUVA'!$BA121)*100</f>
        <v>3.399450975169132</v>
      </c>
      <c r="AL121" s="42">
        <f>('CHUVA - Vetor de Impacto'!AN122/'Contribuição - CHUVA'!$BA121)*100</f>
        <v>3.1490901303063685</v>
      </c>
      <c r="AM121" s="42">
        <f>('CHUVA - Vetor de Impacto'!AO122/'Contribuição - CHUVA'!$BA121)*100</f>
        <v>3.8978274580181762</v>
      </c>
      <c r="AN121" s="42">
        <f>('CHUVA - Vetor de Impacto'!AP122/'Contribuição - CHUVA'!$BA121)*100</f>
        <v>3.5959087518484409</v>
      </c>
      <c r="AO121" s="42">
        <f>('CHUVA - Vetor de Impacto'!AQ122/'Contribuição - CHUVA'!$BA121)*100</f>
        <v>4.8853103009498104</v>
      </c>
      <c r="AP121" s="42">
        <f>('CHUVA - Vetor de Impacto'!AR122/'Contribuição - CHUVA'!$BA121)*100</f>
        <v>4.0979833178308178</v>
      </c>
      <c r="AQ121" s="42">
        <f>('CHUVA - Vetor de Impacto'!AS122/'Contribuição - CHUVA'!$BA121)*100</f>
        <v>5.5059779192474174</v>
      </c>
      <c r="AR121" s="42">
        <f>('CHUVA - Vetor de Impacto'!AT122/'Contribuição - CHUVA'!$BA121)*100</f>
        <v>3.4637843350061517</v>
      </c>
      <c r="AS121" s="42">
        <f>('CHUVA - Vetor de Impacto'!AU122/'Contribuição - CHUVA'!$BA121)*100</f>
        <v>2.0132731196828968</v>
      </c>
      <c r="AT121" s="42">
        <f>('CHUVA - Vetor de Impacto'!AV122/'Contribuição - CHUVA'!$BA121)*100</f>
        <v>7.6972985222358927</v>
      </c>
      <c r="AU121" s="42">
        <f>('CHUVA - Vetor de Impacto'!AW122/'Contribuição - CHUVA'!$BA121)*100</f>
        <v>7.6972985222358927</v>
      </c>
      <c r="AV121" s="42">
        <f>('CHUVA - Vetor de Impacto'!AX122/'Contribuição - CHUVA'!$BA121)*100</f>
        <v>2.5657661740786315</v>
      </c>
      <c r="AW121" s="42">
        <f>('CHUVA - Vetor de Impacto'!AY122/'Contribuição - CHUVA'!$BA121)*100</f>
        <v>7.6972985222358927</v>
      </c>
      <c r="AX121" s="42">
        <f>('CHUVA - Vetor de Impacto'!AZ122/'Contribuição - CHUVA'!$BA121)*100</f>
        <v>7.6972985222358927</v>
      </c>
      <c r="AY121" s="42">
        <f>('CHUVA - Vetor de Impacto'!BA122/'Contribuição - CHUVA'!$BA121)*100</f>
        <v>4.8108115763974331</v>
      </c>
      <c r="AZ121" s="42">
        <f>('CHUVA - Vetor de Impacto'!BB122/'Contribuição - CHUVA'!$BA121)*100</f>
        <v>7.6972985222358927</v>
      </c>
      <c r="BA121" s="77">
        <f>SUM('CHUVA - Vetor de Impacto'!AH122:BB122)</f>
        <v>12.991570966244952</v>
      </c>
      <c r="BB121" s="77">
        <f t="shared" si="7"/>
        <v>100</v>
      </c>
      <c r="BC121" s="42">
        <f>('CHUVA - Vetor de Impacto'!BC122/'Contribuição - CHUVA'!$BI121)*100</f>
        <v>11.817654601062461</v>
      </c>
      <c r="BD121" s="42">
        <f>('CHUVA - Vetor de Impacto'!BD122/'Contribuição - CHUVA'!$BI121)*100</f>
        <v>20.175693864709203</v>
      </c>
      <c r="BE121" s="42">
        <f>('CHUVA - Vetor de Impacto'!BE122/'Contribuição - CHUVA'!$BI121)*100</f>
        <v>22.464307539191914</v>
      </c>
      <c r="BF121" s="42">
        <f>('CHUVA - Vetor de Impacto'!BF122/'Contribuição - CHUVA'!$BI121)*100</f>
        <v>25.318036819356436</v>
      </c>
      <c r="BG121" s="42">
        <f>('CHUVA - Vetor de Impacto'!BG122/'Contribuição - CHUVA'!$BI121)*100</f>
        <v>9.6234621505094342</v>
      </c>
      <c r="BH121" s="42">
        <f>('CHUVA - Vetor de Impacto'!BH122/'Contribuição - CHUVA'!$BI121)*100</f>
        <v>10.600845025170548</v>
      </c>
      <c r="BI121" s="77">
        <f>SUM('CHUVA - Vetor de Impacto'!BC122:BH122)</f>
        <v>3.5374538455151781</v>
      </c>
      <c r="BJ121" s="77">
        <f t="shared" si="8"/>
        <v>100</v>
      </c>
      <c r="BL121" s="42">
        <f>('CHUVA - Vetor de Impacto'!AH122/'Contribuição - CHUVA'!$BY121)*100</f>
        <v>9.3584935910940548</v>
      </c>
      <c r="BM121" s="42">
        <f>('CHUVA - Vetor de Impacto'!AI122/'Contribuição - CHUVA'!$BY121)*100</f>
        <v>3.995527150316275</v>
      </c>
      <c r="BN121" s="42">
        <f>('CHUVA - Vetor de Impacto'!AJ122/'Contribuição - CHUVA'!$BY121)*100</f>
        <v>10.396060062864361</v>
      </c>
      <c r="BO121" s="42">
        <f>('CHUVA - Vetor de Impacto'!AK122/'Contribuição - CHUVA'!$BY121)*100</f>
        <v>11.191743333135289</v>
      </c>
      <c r="BP121" s="42">
        <f>('CHUVA - Vetor de Impacto'!AL122/'Contribuição - CHUVA'!$BY121)*100</f>
        <v>3.6746595758513925</v>
      </c>
      <c r="BQ121" s="42">
        <f>('CHUVA - Vetor de Impacto'!AM122/'Contribuição - CHUVA'!$BY121)*100</f>
        <v>6.5218965863456724</v>
      </c>
      <c r="BR121" s="42">
        <f>('CHUVA - Vetor de Impacto'!AN122/'Contribuição - CHUVA'!$BY121)*100</f>
        <v>6.0415756311703035</v>
      </c>
      <c r="BS121" s="42">
        <f>('CHUVA - Vetor de Impacto'!AO122/'Contribuição - CHUVA'!$BY121)*100</f>
        <v>7.4780391828855235</v>
      </c>
      <c r="BT121" s="42">
        <f>('CHUVA - Vetor de Impacto'!AP122/'Contribuição - CHUVA'!$BY121)*100</f>
        <v>6.8988037141274159</v>
      </c>
      <c r="BU121" s="42">
        <f>('CHUVA - Vetor de Impacto'!AQ122/'Contribuição - CHUVA'!$BY121)*100</f>
        <v>9.3725395093890782</v>
      </c>
      <c r="BV121" s="42">
        <f>('CHUVA - Vetor de Impacto'!AR122/'Contribuição - CHUVA'!$BY121)*100</f>
        <v>7.8620411374317873</v>
      </c>
      <c r="BW121" s="42">
        <f>('CHUVA - Vetor de Impacto'!AS122/'Contribuição - CHUVA'!$BY121)*100</f>
        <v>10.56329944403678</v>
      </c>
      <c r="BX121" s="42">
        <f>('CHUVA - Vetor de Impacto'!AT122/'Contribuição - CHUVA'!$BY121)*100</f>
        <v>6.6453210813520558</v>
      </c>
      <c r="BY121" s="77">
        <f>SUM('CHUVA - Vetor de Impacto'!AH122:AT122)</f>
        <v>6.7716818268236798</v>
      </c>
      <c r="BZ121" s="77">
        <f t="shared" si="9"/>
        <v>99.999999999999972</v>
      </c>
      <c r="CA121" s="42">
        <f>('SECA - Vetor de Impacto'!AU122/'Contribuição - CHUVA'!$CI121)*100</f>
        <v>4.2051522177495544</v>
      </c>
      <c r="CB121" s="42">
        <f>('SECA - Vetor de Impacto'!AV122/'Contribuição - CHUVA'!$CI121)*100</f>
        <v>16.077456970447628</v>
      </c>
      <c r="CC121" s="42">
        <f>('SECA - Vetor de Impacto'!AW122/'Contribuição - CHUVA'!$CI121)*100</f>
        <v>16.077456970447628</v>
      </c>
      <c r="CD121" s="42">
        <f>('SECA - Vetor de Impacto'!AX122/'Contribuição - CHUVA'!$CI121)*100</f>
        <v>5.3591523234825429</v>
      </c>
      <c r="CE121" s="42">
        <f>('SECA - Vetor de Impacto'!AY122/'Contribuição - CHUVA'!$CI121)*100</f>
        <v>16.077456970447628</v>
      </c>
      <c r="CF121" s="42">
        <f>('SECA - Vetor de Impacto'!AZ122/'Contribuição - CHUVA'!$CI121)*100</f>
        <v>16.077456970447628</v>
      </c>
      <c r="CG121" s="42">
        <f>('SECA - Vetor de Impacto'!BA122/'Contribuição - CHUVA'!$CI121)*100</f>
        <v>10.048410606529766</v>
      </c>
      <c r="CH121" s="42">
        <f>('SECA - Vetor de Impacto'!BB122/'Contribuição - CHUVA'!$CI121)*100</f>
        <v>16.077456970447628</v>
      </c>
      <c r="CI121" s="77">
        <f>SUM('CHUVA - Vetor de Impacto'!AU122:BB122)</f>
        <v>6.2198891394212712</v>
      </c>
      <c r="CJ121" s="77">
        <f t="shared" si="10"/>
        <v>100.00000000000001</v>
      </c>
    </row>
    <row r="122" spans="1:88" x14ac:dyDescent="0.25">
      <c r="A122" s="34" t="s">
        <v>1109</v>
      </c>
      <c r="B122" s="34" t="s">
        <v>1110</v>
      </c>
      <c r="C122" s="78">
        <v>1.1463845918841109</v>
      </c>
      <c r="D122" s="78">
        <v>5.7126018707933284</v>
      </c>
      <c r="E122" s="78">
        <v>5.7126018707933284</v>
      </c>
      <c r="F122" s="78">
        <v>3.8084012471955524</v>
      </c>
      <c r="G122" s="78">
        <v>5.7126018707933284</v>
      </c>
      <c r="H122" s="78">
        <v>5.7126018707933284</v>
      </c>
      <c r="I122" s="78">
        <v>0.47605015589944438</v>
      </c>
      <c r="J122" s="78">
        <v>4.0085732804039447</v>
      </c>
      <c r="K122" s="78">
        <v>4.2765828054768278</v>
      </c>
      <c r="L122" s="78">
        <v>4.5462757683677939</v>
      </c>
      <c r="M122" s="78">
        <v>3.9170807654057409</v>
      </c>
      <c r="N122" s="78">
        <v>5.7126018707933284</v>
      </c>
      <c r="O122" s="78">
        <v>2.4308944131035437</v>
      </c>
      <c r="P122" s="78">
        <v>5.5935893318184675</v>
      </c>
      <c r="Q122" s="78">
        <v>4.0214594218067878</v>
      </c>
      <c r="R122" s="78">
        <v>2.2189951433698143</v>
      </c>
      <c r="S122" s="78">
        <v>4.70224820823538</v>
      </c>
      <c r="T122" s="78">
        <v>4.379546167893313</v>
      </c>
      <c r="U122" s="78">
        <v>0.91822044557350824</v>
      </c>
      <c r="V122" s="78">
        <v>2.0133167013753925</v>
      </c>
      <c r="W122" s="78">
        <v>2.9046587744889614</v>
      </c>
      <c r="X122" s="78">
        <v>3.3632166243572654</v>
      </c>
      <c r="Y122" s="78">
        <v>4.4373678016490103</v>
      </c>
      <c r="Z122" s="78">
        <v>3.7127891088919567</v>
      </c>
      <c r="AA122" s="78">
        <v>1.0527735747540228</v>
      </c>
      <c r="AB122" s="78">
        <v>4.7327118290815298</v>
      </c>
      <c r="AC122" s="78">
        <v>2.7758544850009979</v>
      </c>
      <c r="AD122" s="74">
        <f t="shared" si="11"/>
        <v>100</v>
      </c>
      <c r="AF122" s="42">
        <f>('CHUVA - Vetor de Impacto'!AH123/'Contribuição - CHUVA'!$BA122)*100</f>
        <v>5.7458715468858381</v>
      </c>
      <c r="AG122" s="42">
        <f>('CHUVA - Vetor de Impacto'!AI123/'Contribuição - CHUVA'!$BA122)*100</f>
        <v>2.4617024878184441</v>
      </c>
      <c r="AH122" s="42">
        <f>('CHUVA - Vetor de Impacto'!AJ123/'Contribuição - CHUVA'!$BA122)*100</f>
        <v>5.765068678327407</v>
      </c>
      <c r="AI122" s="42">
        <f>('CHUVA - Vetor de Impacto'!AK123/'Contribuição - CHUVA'!$BA122)*100</f>
        <v>5.4438296963287707</v>
      </c>
      <c r="AJ122" s="42">
        <f>('CHUVA - Vetor de Impacto'!AL123/'Contribuição - CHUVA'!$BA122)*100</f>
        <v>3.9033092886280802</v>
      </c>
      <c r="AK122" s="42">
        <f>('CHUVA - Vetor de Impacto'!AM123/'Contribuição - CHUVA'!$BA122)*100</f>
        <v>2.0433020081558189</v>
      </c>
      <c r="AL122" s="42">
        <f>('CHUVA - Vetor de Impacto'!AN123/'Contribuição - CHUVA'!$BA122)*100</f>
        <v>2.9214059747227745</v>
      </c>
      <c r="AM122" s="42">
        <f>('CHUVA - Vetor de Impacto'!AO123/'Contribuição - CHUVA'!$BA122)*100</f>
        <v>3.6028651246810837</v>
      </c>
      <c r="AN122" s="42">
        <f>('CHUVA - Vetor de Impacto'!AP123/'Contribuição - CHUVA'!$BA122)*100</f>
        <v>3.8995377280428221</v>
      </c>
      <c r="AO122" s="42">
        <f>('CHUVA - Vetor de Impacto'!AQ123/'Contribuição - CHUVA'!$BA122)*100</f>
        <v>6.3970099199009463</v>
      </c>
      <c r="AP122" s="42">
        <f>('CHUVA - Vetor de Impacto'!AR123/'Contribuição - CHUVA'!$BA122)*100</f>
        <v>2.6372898145737027</v>
      </c>
      <c r="AQ122" s="42">
        <f>('CHUVA - Vetor de Impacto'!AS123/'Contribuição - CHUVA'!$BA122)*100</f>
        <v>8.1516749449002326</v>
      </c>
      <c r="AR122" s="42">
        <f>('CHUVA - Vetor de Impacto'!AT123/'Contribuição - CHUVA'!$BA122)*100</f>
        <v>5.1690420960845831</v>
      </c>
      <c r="AS122" s="42">
        <f>('CHUVA - Vetor de Impacto'!AU123/'Contribuição - CHUVA'!$BA122)*100</f>
        <v>3.716025718658718</v>
      </c>
      <c r="AT122" s="42">
        <f>('CHUVA - Vetor de Impacto'!AV123/'Contribuição - CHUVA'!$BA122)*100</f>
        <v>0</v>
      </c>
      <c r="AU122" s="42">
        <f>('CHUVA - Vetor de Impacto'!AW123/'Contribuição - CHUVA'!$BA122)*100</f>
        <v>8.3657736356605827</v>
      </c>
      <c r="AV122" s="42">
        <f>('CHUVA - Vetor de Impacto'!AX123/'Contribuição - CHUVA'!$BA122)*100</f>
        <v>2.7885912118868617</v>
      </c>
      <c r="AW122" s="42">
        <f>('CHUVA - Vetor de Impacto'!AY123/'Contribuição - CHUVA'!$BA122)*100</f>
        <v>8.3657736356605827</v>
      </c>
      <c r="AX122" s="42">
        <f>('CHUVA - Vetor de Impacto'!AZ123/'Contribuição - CHUVA'!$BA122)*100</f>
        <v>8.3657736356605827</v>
      </c>
      <c r="AY122" s="42">
        <f>('CHUVA - Vetor de Impacto'!BA123/'Contribuição - CHUVA'!$BA122)*100</f>
        <v>4.1828868178302905</v>
      </c>
      <c r="AZ122" s="42">
        <f>('CHUVA - Vetor de Impacto'!BB123/'Contribuição - CHUVA'!$BA122)*100</f>
        <v>6.0732660355918737</v>
      </c>
      <c r="BA122" s="77">
        <f>SUM('CHUVA - Vetor de Impacto'!AH123:BB123)</f>
        <v>11.953467109572795</v>
      </c>
      <c r="BB122" s="77">
        <f t="shared" si="7"/>
        <v>100.00000000000001</v>
      </c>
      <c r="BC122" s="42">
        <f>('CHUVA - Vetor de Impacto'!BC123/'Contribuição - CHUVA'!$BI122)*100</f>
        <v>9.920497876347433</v>
      </c>
      <c r="BD122" s="42">
        <f>('CHUVA - Vetor de Impacto'!BD123/'Contribuição - CHUVA'!$BI122)*100</f>
        <v>17.304044219299154</v>
      </c>
      <c r="BE122" s="42">
        <f>('CHUVA - Vetor de Impacto'!BE123/'Contribuição - CHUVA'!$BI122)*100</f>
        <v>18.08525492210164</v>
      </c>
      <c r="BF122" s="42">
        <f>('CHUVA - Vetor de Impacto'!BF123/'Contribuição - CHUVA'!$BI122)*100</f>
        <v>23.27295010040304</v>
      </c>
      <c r="BG122" s="42">
        <f>('CHUVA - Vetor de Impacto'!BG123/'Contribuição - CHUVA'!$BI122)*100</f>
        <v>18.888433247753913</v>
      </c>
      <c r="BH122" s="42">
        <f>('CHUVA - Vetor de Impacto'!BH123/'Contribuição - CHUVA'!$BI122)*100</f>
        <v>12.528819634094834</v>
      </c>
      <c r="BI122" s="77">
        <f>SUM('CHUVA - Vetor de Impacto'!BC123:BH123)</f>
        <v>3.4919490644547704</v>
      </c>
      <c r="BJ122" s="77">
        <f t="shared" si="8"/>
        <v>100</v>
      </c>
      <c r="BL122" s="42">
        <f>('CHUVA - Vetor de Impacto'!AH123/'Contribuição - CHUVA'!$BY122)*100</f>
        <v>9.8824954583860265</v>
      </c>
      <c r="BM122" s="42">
        <f>('CHUVA - Vetor de Impacto'!AI123/'Contribuição - CHUVA'!$BY122)*100</f>
        <v>4.2339553638209289</v>
      </c>
      <c r="BN122" s="42">
        <f>('CHUVA - Vetor de Impacto'!AJ123/'Contribuição - CHUVA'!$BY122)*100</f>
        <v>9.9155131760181181</v>
      </c>
      <c r="BO122" s="42">
        <f>('CHUVA - Vetor de Impacto'!AK123/'Contribuição - CHUVA'!$BY122)*100</f>
        <v>9.3630046914908789</v>
      </c>
      <c r="BP122" s="42">
        <f>('CHUVA - Vetor de Impacto'!AL123/'Contribuição - CHUVA'!$BY122)*100</f>
        <v>6.7134177996808262</v>
      </c>
      <c r="BQ122" s="42">
        <f>('CHUVA - Vetor de Impacto'!AM123/'Contribuição - CHUVA'!$BY122)*100</f>
        <v>3.5143359281422044</v>
      </c>
      <c r="BR122" s="42">
        <f>('CHUVA - Vetor de Impacto'!AN123/'Contribuição - CHUVA'!$BY122)*100</f>
        <v>5.0246130707441727</v>
      </c>
      <c r="BS122" s="42">
        <f>('CHUVA - Vetor de Impacto'!AO123/'Contribuição - CHUVA'!$BY122)*100</f>
        <v>6.196674941530091</v>
      </c>
      <c r="BT122" s="42">
        <f>('CHUVA - Vetor de Impacto'!AP123/'Contribuição - CHUVA'!$BY122)*100</f>
        <v>6.706930980396633</v>
      </c>
      <c r="BU122" s="42">
        <f>('CHUVA - Vetor de Impacto'!AQ123/'Contribuição - CHUVA'!$BY122)*100</f>
        <v>11.002407722625602</v>
      </c>
      <c r="BV122" s="42">
        <f>('CHUVA - Vetor de Impacto'!AR123/'Contribuição - CHUVA'!$BY122)*100</f>
        <v>4.5359532322120977</v>
      </c>
      <c r="BW122" s="42">
        <f>('CHUVA - Vetor de Impacto'!AS123/'Contribuição - CHUVA'!$BY122)*100</f>
        <v>14.020308314215137</v>
      </c>
      <c r="BX122" s="42">
        <f>('CHUVA - Vetor de Impacto'!AT123/'Contribuição - CHUVA'!$BY122)*100</f>
        <v>8.8903893207372846</v>
      </c>
      <c r="BY122" s="77">
        <f>SUM('CHUVA - Vetor de Impacto'!AH123:AT123)</f>
        <v>6.9499740061349948</v>
      </c>
      <c r="BZ122" s="77">
        <f t="shared" si="9"/>
        <v>100</v>
      </c>
      <c r="CA122" s="42">
        <f>('SECA - Vetor de Impacto'!AU123/'Contribuição - CHUVA'!$CI122)*100</f>
        <v>8.8776761130726687</v>
      </c>
      <c r="CB122" s="42">
        <f>('SECA - Vetor de Impacto'!AV123/'Contribuição - CHUVA'!$CI122)*100</f>
        <v>0</v>
      </c>
      <c r="CC122" s="42">
        <f>('SECA - Vetor de Impacto'!AW123/'Contribuição - CHUVA'!$CI122)*100</f>
        <v>19.986037340851336</v>
      </c>
      <c r="CD122" s="42">
        <f>('SECA - Vetor de Impacto'!AX123/'Contribuição - CHUVA'!$CI122)*100</f>
        <v>6.662012446950448</v>
      </c>
      <c r="CE122" s="42">
        <f>('SECA - Vetor de Impacto'!AY123/'Contribuição - CHUVA'!$CI122)*100</f>
        <v>19.986037340851336</v>
      </c>
      <c r="CF122" s="42">
        <f>('SECA - Vetor de Impacto'!AZ123/'Contribuição - CHUVA'!$CI122)*100</f>
        <v>19.986037340851336</v>
      </c>
      <c r="CG122" s="42">
        <f>('SECA - Vetor de Impacto'!BA123/'Contribuição - CHUVA'!$CI122)*100</f>
        <v>9.9930186704256663</v>
      </c>
      <c r="CH122" s="42">
        <f>('SECA - Vetor de Impacto'!BB123/'Contribuição - CHUVA'!$CI122)*100</f>
        <v>14.509180746997208</v>
      </c>
      <c r="CI122" s="77">
        <f>SUM('CHUVA - Vetor de Impacto'!AU123:BB123)</f>
        <v>5.0034931034377994</v>
      </c>
      <c r="CJ122" s="77">
        <f t="shared" si="10"/>
        <v>100</v>
      </c>
    </row>
    <row r="123" spans="1:88" x14ac:dyDescent="0.25">
      <c r="A123" s="34" t="s">
        <v>1111</v>
      </c>
      <c r="B123" s="34" t="s">
        <v>1112</v>
      </c>
      <c r="C123" s="78">
        <v>6.1869759553260435</v>
      </c>
      <c r="D123" s="78">
        <v>2.8356973128577692</v>
      </c>
      <c r="E123" s="78">
        <v>6.0841376308215249</v>
      </c>
      <c r="F123" s="78">
        <v>1.7171840977936594</v>
      </c>
      <c r="G123" s="78">
        <v>6.1610259817615587</v>
      </c>
      <c r="H123" s="78">
        <v>5.3997245281891653</v>
      </c>
      <c r="I123" s="78">
        <v>4.473440764481099</v>
      </c>
      <c r="J123" s="78">
        <v>2.1062045805365259</v>
      </c>
      <c r="K123" s="78">
        <v>3.6090693072735252</v>
      </c>
      <c r="L123" s="78">
        <v>5.4227201847975248</v>
      </c>
      <c r="M123" s="78">
        <v>0.59988135031296064</v>
      </c>
      <c r="N123" s="78">
        <v>4.6007683472600398</v>
      </c>
      <c r="O123" s="78">
        <v>4.8443422507350116</v>
      </c>
      <c r="P123" s="78">
        <v>1.0098606282444871</v>
      </c>
      <c r="Q123" s="78">
        <v>3.5286517091280567</v>
      </c>
      <c r="R123" s="78">
        <v>4.7320294236921612</v>
      </c>
      <c r="S123" s="78">
        <v>3.4492464152267299</v>
      </c>
      <c r="T123" s="78">
        <v>4.3525856145749753</v>
      </c>
      <c r="U123" s="78">
        <v>3.4549513781501604</v>
      </c>
      <c r="V123" s="78">
        <v>2.9718098295365256</v>
      </c>
      <c r="W123" s="78">
        <v>4.7030439051272825</v>
      </c>
      <c r="X123" s="78">
        <v>2.7391073928801055</v>
      </c>
      <c r="Y123" s="78">
        <v>2.6435895006410082</v>
      </c>
      <c r="Z123" s="78">
        <v>0</v>
      </c>
      <c r="AA123" s="78">
        <v>0</v>
      </c>
      <c r="AB123" s="78">
        <v>6.1869759553260435</v>
      </c>
      <c r="AC123" s="78">
        <v>6.1869759553260435</v>
      </c>
      <c r="AD123" s="74">
        <f t="shared" si="11"/>
        <v>100</v>
      </c>
      <c r="AF123" s="42">
        <f>('CHUVA - Vetor de Impacto'!AH124/'Contribuição - CHUVA'!$BA123)*100</f>
        <v>4.2860455728280016</v>
      </c>
      <c r="AG123" s="42">
        <f>('CHUVA - Vetor de Impacto'!AI124/'Contribuição - CHUVA'!$BA123)*100</f>
        <v>4.1576266482054969</v>
      </c>
      <c r="AH123" s="42">
        <f>('CHUVA - Vetor de Impacto'!AJ124/'Contribuição - CHUVA'!$BA123)*100</f>
        <v>5.2836502888216224</v>
      </c>
      <c r="AI123" s="42">
        <f>('CHUVA - Vetor de Impacto'!AK124/'Contribuição - CHUVA'!$BA123)*100</f>
        <v>5.8296332061236749</v>
      </c>
      <c r="AJ123" s="42">
        <f>('CHUVA - Vetor de Impacto'!AL124/'Contribuição - CHUVA'!$BA123)*100</f>
        <v>0.87365782086852584</v>
      </c>
      <c r="AK123" s="42">
        <f>('CHUVA - Vetor de Impacto'!AM124/'Contribuição - CHUVA'!$BA123)*100</f>
        <v>5.1313359505970073</v>
      </c>
      <c r="AL123" s="42">
        <f>('CHUVA - Vetor de Impacto'!AN124/'Contribuição - CHUVA'!$BA123)*100</f>
        <v>4.7120999778416728</v>
      </c>
      <c r="AM123" s="42">
        <f>('CHUVA - Vetor de Impacto'!AO124/'Contribuição - CHUVA'!$BA123)*100</f>
        <v>1.3671442696834519</v>
      </c>
      <c r="AN123" s="42">
        <f>('CHUVA - Vetor de Impacto'!AP124/'Contribuição - CHUVA'!$BA123)*100</f>
        <v>4.9924913916468565</v>
      </c>
      <c r="AO123" s="42">
        <f>('CHUVA - Vetor de Impacto'!AQ124/'Contribuição - CHUVA'!$BA123)*100</f>
        <v>5.4104781722055231</v>
      </c>
      <c r="AP123" s="42">
        <f>('CHUVA - Vetor de Impacto'!AR124/'Contribuição - CHUVA'!$BA123)*100</f>
        <v>5.5729163625948246</v>
      </c>
      <c r="AQ123" s="42">
        <f>('CHUVA - Vetor de Impacto'!AS124/'Contribuição - CHUVA'!$BA123)*100</f>
        <v>7.1007317647121582</v>
      </c>
      <c r="AR123" s="42">
        <f>('CHUVA - Vetor de Impacto'!AT124/'Contribuição - CHUVA'!$BA123)*100</f>
        <v>4.5152564582318382</v>
      </c>
      <c r="AS123" s="42">
        <f>('CHUVA - Vetor de Impacto'!AU124/'Contribuição - CHUVA'!$BA123)*100</f>
        <v>0.29927291697673897</v>
      </c>
      <c r="AT123" s="42">
        <f>('CHUVA - Vetor de Impacto'!AV124/'Contribuição - CHUVA'!$BA123)*100</f>
        <v>0</v>
      </c>
      <c r="AU123" s="42">
        <f>('CHUVA - Vetor de Impacto'!AW124/'Contribuição - CHUVA'!$BA123)*100</f>
        <v>7.807502275246299</v>
      </c>
      <c r="AV123" s="42">
        <f>('CHUVA - Vetor de Impacto'!AX124/'Contribuição - CHUVA'!$BA123)*100</f>
        <v>7.807502275246299</v>
      </c>
      <c r="AW123" s="42">
        <f>('CHUVA - Vetor de Impacto'!AY124/'Contribuição - CHUVA'!$BA123)*100</f>
        <v>7.807502275246299</v>
      </c>
      <c r="AX123" s="42">
        <f>('CHUVA - Vetor de Impacto'!AZ124/'Contribuição - CHUVA'!$BA123)*100</f>
        <v>7.807502275246299</v>
      </c>
      <c r="AY123" s="42">
        <f>('CHUVA - Vetor de Impacto'!BA124/'Contribuição - CHUVA'!$BA123)*100</f>
        <v>2.9278133532173642</v>
      </c>
      <c r="AZ123" s="42">
        <f>('CHUVA - Vetor de Impacto'!BB124/'Contribuição - CHUVA'!$BA123)*100</f>
        <v>6.3098367444600623</v>
      </c>
      <c r="BA123" s="77">
        <f>SUM('CHUVA - Vetor de Impacto'!AH124:BB124)</f>
        <v>12.808193513699022</v>
      </c>
      <c r="BB123" s="77">
        <f t="shared" si="7"/>
        <v>99.999999999999986</v>
      </c>
      <c r="BC123" s="42">
        <f>('CHUVA - Vetor de Impacto'!BC124/'Contribuição - CHUVA'!$BI123)*100</f>
        <v>10.828195214660303</v>
      </c>
      <c r="BD123" s="42">
        <f>('CHUVA - Vetor de Impacto'!BD124/'Contribuição - CHUVA'!$BI123)*100</f>
        <v>15.292931721684605</v>
      </c>
      <c r="BE123" s="42">
        <f>('CHUVA - Vetor de Impacto'!BE124/'Contribuição - CHUVA'!$BI123)*100</f>
        <v>17.69549761038359</v>
      </c>
      <c r="BF123" s="42">
        <f>('CHUVA - Vetor de Impacto'!BF124/'Contribuição - CHUVA'!$BI123)*100</f>
        <v>18.148230565778334</v>
      </c>
      <c r="BG123" s="42">
        <f>('CHUVA - Vetor de Impacto'!BG124/'Contribuição - CHUVA'!$BI123)*100</f>
        <v>20.09496809853961</v>
      </c>
      <c r="BH123" s="42">
        <f>('CHUVA - Vetor de Impacto'!BH124/'Contribuição - CHUVA'!$BI123)*100</f>
        <v>17.940176788953561</v>
      </c>
      <c r="BI123" s="77">
        <f>SUM('CHUVA - Vetor de Impacto'!BC124:BH124)</f>
        <v>3.5999273637648717</v>
      </c>
      <c r="BJ123" s="77">
        <f t="shared" si="8"/>
        <v>100.00000000000001</v>
      </c>
      <c r="BL123" s="42">
        <f>('CHUVA - Vetor de Impacto'!AH124/'Contribuição - CHUVA'!$BY123)*100</f>
        <v>7.2359000232700241</v>
      </c>
      <c r="BM123" s="42">
        <f>('CHUVA - Vetor de Impacto'!AI124/'Contribuição - CHUVA'!$BY123)*100</f>
        <v>7.0190972656056507</v>
      </c>
      <c r="BN123" s="42">
        <f>('CHUVA - Vetor de Impacto'!AJ124/'Contribuição - CHUVA'!$BY123)*100</f>
        <v>8.9201023643360333</v>
      </c>
      <c r="BO123" s="42">
        <f>('CHUVA - Vetor de Impacto'!AK124/'Contribuição - CHUVA'!$BY123)*100</f>
        <v>9.8418559334200495</v>
      </c>
      <c r="BP123" s="42">
        <f>('CHUVA - Vetor de Impacto'!AL124/'Contribuição - CHUVA'!$BY123)*100</f>
        <v>1.4749494700732837</v>
      </c>
      <c r="BQ123" s="42">
        <f>('CHUVA - Vetor de Impacto'!AM124/'Contribuição - CHUVA'!$BY123)*100</f>
        <v>8.6629582661745559</v>
      </c>
      <c r="BR123" s="42">
        <f>('CHUVA - Vetor de Impacto'!AN124/'Contribuição - CHUVA'!$BY123)*100</f>
        <v>7.955184740795457</v>
      </c>
      <c r="BS123" s="42">
        <f>('CHUVA - Vetor de Impacto'!AO124/'Contribuição - CHUVA'!$BY123)*100</f>
        <v>2.3080760772892872</v>
      </c>
      <c r="BT123" s="42">
        <f>('CHUVA - Vetor de Impacto'!AP124/'Contribuição - CHUVA'!$BY123)*100</f>
        <v>8.4285544712855032</v>
      </c>
      <c r="BU123" s="42">
        <f>('CHUVA - Vetor de Impacto'!AQ124/'Contribuição - CHUVA'!$BY123)*100</f>
        <v>9.1342190527228393</v>
      </c>
      <c r="BV123" s="42">
        <f>('CHUVA - Vetor de Impacto'!AR124/'Contribuição - CHUVA'!$BY123)*100</f>
        <v>9.40845470552817</v>
      </c>
      <c r="BW123" s="42">
        <f>('CHUVA - Vetor de Impacto'!AS124/'Contribuição - CHUVA'!$BY123)*100</f>
        <v>11.987783206797177</v>
      </c>
      <c r="BX123" s="42">
        <f>('CHUVA - Vetor de Impacto'!AT124/'Contribuição - CHUVA'!$BY123)*100</f>
        <v>7.6228644227019764</v>
      </c>
      <c r="BY123" s="77">
        <f>SUM('CHUVA - Vetor de Impacto'!AH124:AT124)</f>
        <v>7.5866859587296194</v>
      </c>
      <c r="BZ123" s="77">
        <f t="shared" si="9"/>
        <v>100.00000000000001</v>
      </c>
      <c r="CA123" s="42">
        <f>('SECA - Vetor de Impacto'!AU124/'Contribuição - CHUVA'!$CI123)*100</f>
        <v>0.73410703588835757</v>
      </c>
      <c r="CB123" s="42">
        <f>('SECA - Vetor de Impacto'!AV124/'Contribuição - CHUVA'!$CI123)*100</f>
        <v>0</v>
      </c>
      <c r="CC123" s="42">
        <f>('SECA - Vetor de Impacto'!AW124/'Contribuição - CHUVA'!$CI123)*100</f>
        <v>19.151557083323222</v>
      </c>
      <c r="CD123" s="42">
        <f>('SECA - Vetor de Impacto'!AX124/'Contribuição - CHUVA'!$CI123)*100</f>
        <v>19.151557083323222</v>
      </c>
      <c r="CE123" s="42">
        <f>('SECA - Vetor de Impacto'!AY124/'Contribuição - CHUVA'!$CI123)*100</f>
        <v>19.151557083323222</v>
      </c>
      <c r="CF123" s="42">
        <f>('SECA - Vetor de Impacto'!AZ124/'Contribuição - CHUVA'!$CI123)*100</f>
        <v>19.151557083323222</v>
      </c>
      <c r="CG123" s="42">
        <f>('SECA - Vetor de Impacto'!BA124/'Contribuição - CHUVA'!$CI123)*100</f>
        <v>7.1818339062462142</v>
      </c>
      <c r="CH123" s="42">
        <f>('SECA - Vetor de Impacto'!BB124/'Contribuição - CHUVA'!$CI123)*100</f>
        <v>15.47783072457255</v>
      </c>
      <c r="CI123" s="77">
        <f>SUM('CHUVA - Vetor de Impacto'!AU124:BB124)</f>
        <v>5.2215075549694037</v>
      </c>
      <c r="CJ123" s="77">
        <f t="shared" si="10"/>
        <v>100.00000000000001</v>
      </c>
    </row>
    <row r="124" spans="1:88" x14ac:dyDescent="0.25">
      <c r="A124" s="34" t="s">
        <v>1113</v>
      </c>
      <c r="B124" s="34" t="s">
        <v>1114</v>
      </c>
      <c r="C124" s="78">
        <v>6.7264500978538617</v>
      </c>
      <c r="D124" s="78">
        <v>3.643493803004175</v>
      </c>
      <c r="E124" s="78">
        <v>2.8918296242794881</v>
      </c>
      <c r="F124" s="78">
        <v>2.9138685341253932</v>
      </c>
      <c r="G124" s="78">
        <v>2.9914546707679133</v>
      </c>
      <c r="H124" s="78">
        <v>2.7949841150338597</v>
      </c>
      <c r="I124" s="78">
        <v>3.1010468081850693</v>
      </c>
      <c r="J124" s="78">
        <v>3.0054351501049172</v>
      </c>
      <c r="K124" s="78">
        <v>3.0829562948496867</v>
      </c>
      <c r="L124" s="78">
        <v>2.6478781163346219</v>
      </c>
      <c r="M124" s="78">
        <v>4.212898480317536</v>
      </c>
      <c r="N124" s="78">
        <v>3.3990483526435162</v>
      </c>
      <c r="O124" s="78">
        <v>3.2573608222052606</v>
      </c>
      <c r="P124" s="78">
        <v>1.2818504014249479</v>
      </c>
      <c r="Q124" s="78">
        <v>3.5967909120445967</v>
      </c>
      <c r="R124" s="78">
        <v>5.5163147965283388</v>
      </c>
      <c r="S124" s="78">
        <v>3.8009377268516391</v>
      </c>
      <c r="T124" s="78">
        <v>2.5126520894570836</v>
      </c>
      <c r="U124" s="78">
        <v>4.6266045194412477</v>
      </c>
      <c r="V124" s="78">
        <v>4.8355114423951759</v>
      </c>
      <c r="W124" s="78">
        <v>5.5143233035705528</v>
      </c>
      <c r="X124" s="78">
        <v>5.2768575292973789</v>
      </c>
      <c r="Y124" s="78">
        <v>0.43225214834010461</v>
      </c>
      <c r="Z124" s="78">
        <v>6.7264500978538617</v>
      </c>
      <c r="AA124" s="78">
        <v>0</v>
      </c>
      <c r="AB124" s="78">
        <v>4.4843000652359084</v>
      </c>
      <c r="AC124" s="78">
        <v>6.7264500978538617</v>
      </c>
      <c r="AD124" s="74">
        <f t="shared" si="11"/>
        <v>99.999999999999972</v>
      </c>
      <c r="AF124" s="42">
        <f>('CHUVA - Vetor de Impacto'!AH125/'Contribuição - CHUVA'!$BA124)*100</f>
        <v>5.2733362366750249</v>
      </c>
      <c r="AG124" s="42">
        <f>('CHUVA - Vetor de Impacto'!AI125/'Contribuição - CHUVA'!$BA124)*100</f>
        <v>1.2277656909607537</v>
      </c>
      <c r="AH124" s="42">
        <f>('CHUVA - Vetor de Impacto'!AJ125/'Contribuição - CHUVA'!$BA124)*100</f>
        <v>4.5476379099735311</v>
      </c>
      <c r="AI124" s="42">
        <f>('CHUVA - Vetor de Impacto'!AK125/'Contribuição - CHUVA'!$BA124)*100</f>
        <v>3.6707961750061933</v>
      </c>
      <c r="AJ124" s="42">
        <f>('CHUVA - Vetor de Impacto'!AL125/'Contribuição - CHUVA'!$BA124)*100</f>
        <v>1.1246824930888426</v>
      </c>
      <c r="AK124" s="42">
        <f>('CHUVA - Vetor de Impacto'!AM125/'Contribuição - CHUVA'!$BA124)*100</f>
        <v>5.4541079471499625</v>
      </c>
      <c r="AL124" s="42">
        <f>('CHUVA - Vetor de Impacto'!AN125/'Contribuição - CHUVA'!$BA124)*100</f>
        <v>5.5440088065546416</v>
      </c>
      <c r="AM124" s="42">
        <f>('CHUVA - Vetor de Impacto'!AO125/'Contribuição - CHUVA'!$BA124)*100</f>
        <v>3.245665320824171</v>
      </c>
      <c r="AN124" s="42">
        <f>('CHUVA - Vetor de Impacto'!AP125/'Contribuição - CHUVA'!$BA124)*100</f>
        <v>4.5698198440405982</v>
      </c>
      <c r="AO124" s="42">
        <f>('CHUVA - Vetor de Impacto'!AQ125/'Contribuição - CHUVA'!$BA124)*100</f>
        <v>4.4406173294529125</v>
      </c>
      <c r="AP124" s="42">
        <f>('CHUVA - Vetor de Impacto'!AR125/'Contribuição - CHUVA'!$BA124)*100</f>
        <v>4.6868806691318632</v>
      </c>
      <c r="AQ124" s="42">
        <f>('CHUVA - Vetor de Impacto'!AS125/'Contribuição - CHUVA'!$BA124)*100</f>
        <v>6.9711647463298938</v>
      </c>
      <c r="AR124" s="42">
        <f>('CHUVA - Vetor de Impacto'!AT125/'Contribuição - CHUVA'!$BA124)*100</f>
        <v>5.8492327664517338</v>
      </c>
      <c r="AS124" s="42">
        <f>('CHUVA - Vetor de Impacto'!AU125/'Contribuição - CHUVA'!$BA124)*100</f>
        <v>1.1337674027834352</v>
      </c>
      <c r="AT124" s="42">
        <f>('CHUVA - Vetor de Impacto'!AV125/'Contribuição - CHUVA'!$BA124)*100</f>
        <v>7.5612908742022826</v>
      </c>
      <c r="AU124" s="42">
        <f>('CHUVA - Vetor de Impacto'!AW125/'Contribuição - CHUVA'!$BA124)*100</f>
        <v>7.5612908742022826</v>
      </c>
      <c r="AV124" s="42">
        <f>('CHUVA - Vetor de Impacto'!AX125/'Contribuição - CHUVA'!$BA124)*100</f>
        <v>2.5204302914007615</v>
      </c>
      <c r="AW124" s="42">
        <f>('CHUVA - Vetor de Impacto'!AY125/'Contribuição - CHUVA'!$BA124)*100</f>
        <v>7.5612908742022826</v>
      </c>
      <c r="AX124" s="42">
        <f>('CHUVA - Vetor de Impacto'!AZ125/'Contribuição - CHUVA'!$BA124)*100</f>
        <v>7.5612908742022826</v>
      </c>
      <c r="AY124" s="42">
        <f>('CHUVA - Vetor de Impacto'!BA125/'Contribuição - CHUVA'!$BA124)*100</f>
        <v>3.4655916506760449</v>
      </c>
      <c r="AZ124" s="42">
        <f>('CHUVA - Vetor de Impacto'!BB125/'Contribuição - CHUVA'!$BA124)*100</f>
        <v>6.0293312226905034</v>
      </c>
      <c r="BA124" s="77">
        <f>SUM('CHUVA - Vetor de Impacto'!AH125:BB125)</f>
        <v>13.225255007869277</v>
      </c>
      <c r="BB124" s="77">
        <f t="shared" si="7"/>
        <v>100</v>
      </c>
      <c r="BC124" s="42">
        <f>('CHUVA - Vetor de Impacto'!BC125/'Contribuição - CHUVA'!$BI124)*100</f>
        <v>7.2767148910053745</v>
      </c>
      <c r="BD124" s="42">
        <f>('CHUVA - Vetor de Impacto'!BD125/'Contribuição - CHUVA'!$BI124)*100</f>
        <v>18.233785368363094</v>
      </c>
      <c r="BE124" s="42">
        <f>('CHUVA - Vetor de Impacto'!BE125/'Contribuição - CHUVA'!$BI124)*100</f>
        <v>22.337730894106031</v>
      </c>
      <c r="BF124" s="42">
        <f>('CHUVA - Vetor de Impacto'!BF125/'Contribuição - CHUVA'!$BI124)*100</f>
        <v>20.185794889533717</v>
      </c>
      <c r="BG124" s="42">
        <f>('CHUVA - Vetor de Impacto'!BG125/'Contribuição - CHUVA'!$BI124)*100</f>
        <v>16.46452146030779</v>
      </c>
      <c r="BH124" s="42">
        <f>('CHUVA - Vetor de Impacto'!BH125/'Contribuição - CHUVA'!$BI124)*100</f>
        <v>15.50145249668401</v>
      </c>
      <c r="BI124" s="77">
        <f>SUM('CHUVA - Vetor de Impacto'!BC125:BH125)</f>
        <v>3.3599001993184006</v>
      </c>
      <c r="BJ124" s="77">
        <f t="shared" si="8"/>
        <v>100.00000000000003</v>
      </c>
      <c r="BL124" s="42">
        <f>('CHUVA - Vetor de Impacto'!AH125/'Contribuição - CHUVA'!$BY124)*100</f>
        <v>9.3159076773637697</v>
      </c>
      <c r="BM124" s="42">
        <f>('CHUVA - Vetor de Impacto'!AI125/'Contribuição - CHUVA'!$BY124)*100</f>
        <v>2.168978292504427</v>
      </c>
      <c r="BN124" s="42">
        <f>('CHUVA - Vetor de Impacto'!AJ125/'Contribuição - CHUVA'!$BY124)*100</f>
        <v>8.0338846259698027</v>
      </c>
      <c r="BO124" s="42">
        <f>('CHUVA - Vetor de Impacto'!AK125/'Contribuição - CHUVA'!$BY124)*100</f>
        <v>6.4848507157472142</v>
      </c>
      <c r="BP124" s="42">
        <f>('CHUVA - Vetor de Impacto'!AL125/'Contribuição - CHUVA'!$BY124)*100</f>
        <v>1.9868708919212157</v>
      </c>
      <c r="BQ124" s="42">
        <f>('CHUVA - Vetor de Impacto'!AM125/'Contribuição - CHUVA'!$BY124)*100</f>
        <v>9.6352600740024297</v>
      </c>
      <c r="BR124" s="42">
        <f>('CHUVA - Vetor de Impacto'!AN125/'Contribuição - CHUVA'!$BY124)*100</f>
        <v>9.794079475751353</v>
      </c>
      <c r="BS124" s="42">
        <f>('CHUVA - Vetor de Impacto'!AO125/'Contribuição - CHUVA'!$BY124)*100</f>
        <v>5.7338119784836659</v>
      </c>
      <c r="BT124" s="42">
        <f>('CHUVA - Vetor de Impacto'!AP125/'Contribuição - CHUVA'!$BY124)*100</f>
        <v>8.0730713648007164</v>
      </c>
      <c r="BU124" s="42">
        <f>('CHUVA - Vetor de Impacto'!AQ125/'Contribuição - CHUVA'!$BY124)*100</f>
        <v>7.8448214213946699</v>
      </c>
      <c r="BV124" s="42">
        <f>('CHUVA - Vetor de Impacto'!AR125/'Contribuição - CHUVA'!$BY124)*100</f>
        <v>8.2798717261358874</v>
      </c>
      <c r="BW124" s="42">
        <f>('CHUVA - Vetor de Impacto'!AS125/'Contribuição - CHUVA'!$BY124)*100</f>
        <v>12.315301787289481</v>
      </c>
      <c r="BX124" s="42">
        <f>('CHUVA - Vetor de Impacto'!AT125/'Contribuição - CHUVA'!$BY124)*100</f>
        <v>10.33328996863537</v>
      </c>
      <c r="BY124" s="77">
        <f>SUM('CHUVA - Vetor de Impacto'!AH125:AT125)</f>
        <v>7.4862502815185028</v>
      </c>
      <c r="BZ124" s="77">
        <f t="shared" si="9"/>
        <v>100</v>
      </c>
      <c r="CA124" s="42">
        <f>('SECA - Vetor de Impacto'!AU125/'Contribuição - CHUVA'!$CI124)*100</f>
        <v>2.6127113909792761</v>
      </c>
      <c r="CB124" s="42">
        <f>('SECA - Vetor de Impacto'!AV125/'Contribuição - CHUVA'!$CI124)*100</f>
        <v>17.424624088711354</v>
      </c>
      <c r="CC124" s="42">
        <f>('SECA - Vetor de Impacto'!AW125/'Contribuição - CHUVA'!$CI124)*100</f>
        <v>17.424624088711354</v>
      </c>
      <c r="CD124" s="42">
        <f>('SECA - Vetor de Impacto'!AX125/'Contribuição - CHUVA'!$CI124)*100</f>
        <v>5.8082080295704523</v>
      </c>
      <c r="CE124" s="42">
        <f>('SECA - Vetor de Impacto'!AY125/'Contribuição - CHUVA'!$CI124)*100</f>
        <v>17.424624088711354</v>
      </c>
      <c r="CF124" s="42">
        <f>('SECA - Vetor de Impacto'!AZ125/'Contribuição - CHUVA'!$CI124)*100</f>
        <v>17.424624088711354</v>
      </c>
      <c r="CG124" s="42">
        <f>('SECA - Vetor de Impacto'!BA125/'Contribuição - CHUVA'!$CI124)*100</f>
        <v>7.9862860406593681</v>
      </c>
      <c r="CH124" s="42">
        <f>('SECA - Vetor de Impacto'!BB125/'Contribuição - CHUVA'!$CI124)*100</f>
        <v>13.894298183945498</v>
      </c>
      <c r="CI124" s="77">
        <f>SUM('CHUVA - Vetor de Impacto'!AU125:BB125)</f>
        <v>5.7390047263507737</v>
      </c>
      <c r="CJ124" s="77">
        <f t="shared" si="10"/>
        <v>100</v>
      </c>
    </row>
    <row r="125" spans="1:88" x14ac:dyDescent="0.25">
      <c r="A125" s="34" t="s">
        <v>1115</v>
      </c>
      <c r="B125" s="34" t="s">
        <v>1116</v>
      </c>
      <c r="C125" s="78">
        <v>6.2065201937213326</v>
      </c>
      <c r="D125" s="78">
        <v>3.8790751210758332</v>
      </c>
      <c r="E125" s="78">
        <v>5.7269507986988417</v>
      </c>
      <c r="F125" s="78">
        <v>0.66681621916014377</v>
      </c>
      <c r="G125" s="78">
        <v>5.8471113663755441</v>
      </c>
      <c r="H125" s="78">
        <v>5.1618981206956409</v>
      </c>
      <c r="I125" s="78">
        <v>3.9086455462470302</v>
      </c>
      <c r="J125" s="78">
        <v>2.3769651805741292</v>
      </c>
      <c r="K125" s="78">
        <v>2.4567475766813605</v>
      </c>
      <c r="L125" s="78">
        <v>5.5081868778856693</v>
      </c>
      <c r="M125" s="78">
        <v>0.70199302069622249</v>
      </c>
      <c r="N125" s="78">
        <v>5.0134907980493582</v>
      </c>
      <c r="O125" s="78">
        <v>5.5903765425286593</v>
      </c>
      <c r="P125" s="78">
        <v>1.1361347690090446</v>
      </c>
      <c r="Q125" s="78">
        <v>5.3272893799273309</v>
      </c>
      <c r="R125" s="78">
        <v>3.7470061448606002</v>
      </c>
      <c r="S125" s="78">
        <v>0.64914385367364646</v>
      </c>
      <c r="T125" s="78">
        <v>3.2620813439110403</v>
      </c>
      <c r="U125" s="78">
        <v>5.008029785595415</v>
      </c>
      <c r="V125" s="78">
        <v>4.6247335224154451</v>
      </c>
      <c r="W125" s="78">
        <v>5.8035164501780887</v>
      </c>
      <c r="X125" s="78">
        <v>4.79532248511729</v>
      </c>
      <c r="Y125" s="78">
        <v>0.18892451547967953</v>
      </c>
      <c r="Z125" s="78">
        <v>0</v>
      </c>
      <c r="AA125" s="78">
        <v>0</v>
      </c>
      <c r="AB125" s="78">
        <v>6.2065201937213326</v>
      </c>
      <c r="AC125" s="78">
        <v>6.2065201937213326</v>
      </c>
      <c r="AD125" s="74">
        <f t="shared" si="11"/>
        <v>100.00000000000001</v>
      </c>
      <c r="AF125" s="42">
        <f>('CHUVA - Vetor de Impacto'!AH126/'Contribuição - CHUVA'!$BA125)*100</f>
        <v>4.0340074580701755</v>
      </c>
      <c r="AG125" s="42">
        <f>('CHUVA - Vetor de Impacto'!AI126/'Contribuição - CHUVA'!$BA125)*100</f>
        <v>4.1312306609365912</v>
      </c>
      <c r="AH125" s="42">
        <f>('CHUVA - Vetor de Impacto'!AJ126/'Contribuição - CHUVA'!$BA125)*100</f>
        <v>4.0461037280704204</v>
      </c>
      <c r="AI125" s="42">
        <f>('CHUVA - Vetor de Impacto'!AK126/'Contribuição - CHUVA'!$BA125)*100</f>
        <v>3.5134493991118885</v>
      </c>
      <c r="AJ125" s="42">
        <f>('CHUVA - Vetor de Impacto'!AL126/'Contribuição - CHUVA'!$BA125)*100</f>
        <v>1.6191443541435167</v>
      </c>
      <c r="AK125" s="42">
        <f>('CHUVA - Vetor de Impacto'!AM126/'Contribuição - CHUVA'!$BA125)*100</f>
        <v>4.7630953201129946</v>
      </c>
      <c r="AL125" s="42">
        <f>('CHUVA - Vetor de Impacto'!AN126/'Contribuição - CHUVA'!$BA125)*100</f>
        <v>2.7181180873823427</v>
      </c>
      <c r="AM125" s="42">
        <f>('CHUVA - Vetor de Impacto'!AO126/'Contribuição - CHUVA'!$BA125)*100</f>
        <v>4.1975991036776943</v>
      </c>
      <c r="AN125" s="42">
        <f>('CHUVA - Vetor de Impacto'!AP126/'Contribuição - CHUVA'!$BA125)*100</f>
        <v>3.0496075489809953</v>
      </c>
      <c r="AO125" s="42">
        <f>('CHUVA - Vetor de Impacto'!AQ126/'Contribuição - CHUVA'!$BA125)*100</f>
        <v>5.6205580168738773</v>
      </c>
      <c r="AP125" s="42">
        <f>('CHUVA - Vetor de Impacto'!AR126/'Contribuição - CHUVA'!$BA125)*100</f>
        <v>5.838865792029873</v>
      </c>
      <c r="AQ125" s="42">
        <f>('CHUVA - Vetor de Impacto'!AS126/'Contribuição - CHUVA'!$BA125)*100</f>
        <v>6.322727048270214</v>
      </c>
      <c r="AR125" s="42">
        <f>('CHUVA - Vetor de Impacto'!AT126/'Contribuição - CHUVA'!$BA125)*100</f>
        <v>5.9145149039470679</v>
      </c>
      <c r="AS125" s="42">
        <f>('CHUVA - Vetor de Impacto'!AU126/'Contribuição - CHUVA'!$BA125)*100</f>
        <v>0.12799317293992421</v>
      </c>
      <c r="AT125" s="42">
        <f>('CHUVA - Vetor de Impacto'!AV126/'Contribuição - CHUVA'!$BA125)*100</f>
        <v>7.0956215248567727</v>
      </c>
      <c r="AU125" s="42">
        <f>('CHUVA - Vetor de Impacto'!AW126/'Contribuição - CHUVA'!$BA125)*100</f>
        <v>7.0956215248567727</v>
      </c>
      <c r="AV125" s="42">
        <f>('CHUVA - Vetor de Impacto'!AX126/'Contribuição - CHUVA'!$BA125)*100</f>
        <v>7.0956215248567727</v>
      </c>
      <c r="AW125" s="42">
        <f>('CHUVA - Vetor de Impacto'!AY126/'Contribuição - CHUVA'!$BA125)*100</f>
        <v>7.0956215248567727</v>
      </c>
      <c r="AX125" s="42">
        <f>('CHUVA - Vetor de Impacto'!AZ126/'Contribuição - CHUVA'!$BA125)*100</f>
        <v>7.0956215248567727</v>
      </c>
      <c r="AY125" s="42">
        <f>('CHUVA - Vetor de Impacto'!BA126/'Contribuição - CHUVA'!$BA125)*100</f>
        <v>2.6608580718212917</v>
      </c>
      <c r="AZ125" s="42">
        <f>('CHUVA - Vetor de Impacto'!BB126/'Contribuição - CHUVA'!$BA125)*100</f>
        <v>5.9640197093472711</v>
      </c>
      <c r="BA125" s="77">
        <f>SUM('CHUVA - Vetor de Impacto'!AH126:BB126)</f>
        <v>14.093198129253171</v>
      </c>
      <c r="BB125" s="77">
        <f t="shared" si="7"/>
        <v>99.999999999999986</v>
      </c>
      <c r="BC125" s="42">
        <f>('CHUVA - Vetor de Impacto'!BC126/'Contribuição - CHUVA'!$BI125)*100</f>
        <v>7.7656476622551107</v>
      </c>
      <c r="BD125" s="42">
        <f>('CHUVA - Vetor de Impacto'!BD126/'Contribuição - CHUVA'!$BI125)*100</f>
        <v>17.837481943908394</v>
      </c>
      <c r="BE125" s="42">
        <f>('CHUVA - Vetor de Impacto'!BE126/'Contribuição - CHUVA'!$BI125)*100</f>
        <v>14.713757174393836</v>
      </c>
      <c r="BF125" s="42">
        <f>('CHUVA - Vetor de Impacto'!BF126/'Contribuição - CHUVA'!$BI125)*100</f>
        <v>20.202185030588414</v>
      </c>
      <c r="BG125" s="42">
        <f>('CHUVA - Vetor de Impacto'!BG126/'Contribuição - CHUVA'!$BI125)*100</f>
        <v>20.918491099717183</v>
      </c>
      <c r="BH125" s="42">
        <f>('CHUVA - Vetor de Impacto'!BH126/'Contribuição - CHUVA'!$BI125)*100</f>
        <v>18.562437089137056</v>
      </c>
      <c r="BI125" s="77">
        <f>SUM('CHUVA - Vetor de Impacto'!BC126:BH126)</f>
        <v>3.2547809523364348</v>
      </c>
      <c r="BJ125" s="77">
        <f t="shared" si="8"/>
        <v>100</v>
      </c>
      <c r="BL125" s="42">
        <f>('CHUVA - Vetor de Impacto'!AH126/'Contribuição - CHUVA'!$BY125)*100</f>
        <v>7.2334198363882409</v>
      </c>
      <c r="BM125" s="42">
        <f>('CHUVA - Vetor de Impacto'!AI126/'Contribuição - CHUVA'!$BY125)*100</f>
        <v>7.4077517511109674</v>
      </c>
      <c r="BN125" s="42">
        <f>('CHUVA - Vetor de Impacto'!AJ126/'Contribuição - CHUVA'!$BY125)*100</f>
        <v>7.2551097812570937</v>
      </c>
      <c r="BO125" s="42">
        <f>('CHUVA - Vetor de Impacto'!AK126/'Contribuição - CHUVA'!$BY125)*100</f>
        <v>6.3000018819598758</v>
      </c>
      <c r="BP125" s="42">
        <f>('CHUVA - Vetor de Impacto'!AL126/'Contribuição - CHUVA'!$BY125)*100</f>
        <v>2.9033042231509927</v>
      </c>
      <c r="BQ125" s="42">
        <f>('CHUVA - Vetor de Impacto'!AM126/'Contribuição - CHUVA'!$BY125)*100</f>
        <v>8.540754703412345</v>
      </c>
      <c r="BR125" s="42">
        <f>('CHUVA - Vetor de Impacto'!AN126/'Contribuição - CHUVA'!$BY125)*100</f>
        <v>4.8738852109913671</v>
      </c>
      <c r="BS125" s="42">
        <f>('CHUVA - Vetor de Impacto'!AO126/'Contribuição - CHUVA'!$BY125)*100</f>
        <v>7.5267576813735122</v>
      </c>
      <c r="BT125" s="42">
        <f>('CHUVA - Vetor de Impacto'!AP126/'Contribuição - CHUVA'!$BY125)*100</f>
        <v>5.4682823389105195</v>
      </c>
      <c r="BU125" s="42">
        <f>('CHUVA - Vetor de Impacto'!AQ126/'Contribuição - CHUVA'!$BY125)*100</f>
        <v>10.07827979333379</v>
      </c>
      <c r="BV125" s="42">
        <f>('CHUVA - Vetor de Impacto'!AR126/'Contribuição - CHUVA'!$BY125)*100</f>
        <v>10.469729687183662</v>
      </c>
      <c r="BW125" s="42">
        <f>('CHUVA - Vetor de Impacto'!AS126/'Contribuição - CHUVA'!$BY125)*100</f>
        <v>11.337346231111168</v>
      </c>
      <c r="BX125" s="42">
        <f>('CHUVA - Vetor de Impacto'!AT126/'Contribuição - CHUVA'!$BY125)*100</f>
        <v>10.605376879816461</v>
      </c>
      <c r="BY125" s="77">
        <f>SUM('CHUVA - Vetor de Impacto'!AH126:AT126)</f>
        <v>7.8596386836928103</v>
      </c>
      <c r="BZ125" s="77">
        <f t="shared" si="9"/>
        <v>99.999999999999986</v>
      </c>
      <c r="CA125" s="42">
        <f>('SECA - Vetor de Impacto'!AU126/'Contribuição - CHUVA'!$CI125)*100</f>
        <v>0.28937449962378015</v>
      </c>
      <c r="CB125" s="42">
        <f>('SECA - Vetor de Impacto'!AV126/'Contribuição - CHUVA'!$CI125)*100</f>
        <v>16.042198822892686</v>
      </c>
      <c r="CC125" s="42">
        <f>('SECA - Vetor de Impacto'!AW126/'Contribuição - CHUVA'!$CI125)*100</f>
        <v>16.042198822892686</v>
      </c>
      <c r="CD125" s="42">
        <f>('SECA - Vetor de Impacto'!AX126/'Contribuição - CHUVA'!$CI125)*100</f>
        <v>16.042198822892686</v>
      </c>
      <c r="CE125" s="42">
        <f>('SECA - Vetor de Impacto'!AY126/'Contribuição - CHUVA'!$CI125)*100</f>
        <v>16.042198822892686</v>
      </c>
      <c r="CF125" s="42">
        <f>('SECA - Vetor de Impacto'!AZ126/'Contribuição - CHUVA'!$CI125)*100</f>
        <v>16.042198822892686</v>
      </c>
      <c r="CG125" s="42">
        <f>('SECA - Vetor de Impacto'!BA126/'Contribuição - CHUVA'!$CI125)*100</f>
        <v>6.015824558584761</v>
      </c>
      <c r="CH125" s="42">
        <f>('SECA - Vetor de Impacto'!BB126/'Contribuição - CHUVA'!$CI125)*100</f>
        <v>13.48380682732804</v>
      </c>
      <c r="CI125" s="77">
        <f>SUM('CHUVA - Vetor de Impacto'!AU126:BB126)</f>
        <v>6.2335594455603607</v>
      </c>
      <c r="CJ125" s="77">
        <f t="shared" si="10"/>
        <v>100</v>
      </c>
    </row>
    <row r="126" spans="1:88" x14ac:dyDescent="0.25">
      <c r="A126" s="34" t="s">
        <v>1117</v>
      </c>
      <c r="B126" s="34" t="s">
        <v>1118</v>
      </c>
      <c r="C126" s="78">
        <v>6.7142337946445725</v>
      </c>
      <c r="D126" s="78">
        <v>2.7975974144352374</v>
      </c>
      <c r="E126" s="78">
        <v>4.6933278456724858</v>
      </c>
      <c r="F126" s="78">
        <v>2.0161197895764653</v>
      </c>
      <c r="G126" s="78">
        <v>4.2614626884965086</v>
      </c>
      <c r="H126" s="78">
        <v>3.7517206134667171</v>
      </c>
      <c r="I126" s="78">
        <v>3.3731919638675945</v>
      </c>
      <c r="J126" s="78">
        <v>2.4285526491267611</v>
      </c>
      <c r="K126" s="78">
        <v>3.9166363802093334</v>
      </c>
      <c r="L126" s="78">
        <v>3.8990891357306987</v>
      </c>
      <c r="M126" s="78">
        <v>3.227539409428986</v>
      </c>
      <c r="N126" s="78">
        <v>4.0149022492623221</v>
      </c>
      <c r="O126" s="78">
        <v>3.5074962256527038</v>
      </c>
      <c r="P126" s="78">
        <v>0.96874797987605055</v>
      </c>
      <c r="Q126" s="78">
        <v>4.831574171239204</v>
      </c>
      <c r="R126" s="78">
        <v>4.0760083482651615</v>
      </c>
      <c r="S126" s="78">
        <v>4.5153460587742256</v>
      </c>
      <c r="T126" s="78">
        <v>2.8617539324845063</v>
      </c>
      <c r="U126" s="78">
        <v>5.1404375579364698</v>
      </c>
      <c r="V126" s="78">
        <v>4.6076856628680716</v>
      </c>
      <c r="W126" s="78">
        <v>5.3012340853232187</v>
      </c>
      <c r="X126" s="78">
        <v>4.9931801953844115</v>
      </c>
      <c r="Y126" s="78">
        <v>0.67369425898914115</v>
      </c>
      <c r="Z126" s="78">
        <v>0</v>
      </c>
      <c r="AA126" s="78">
        <v>0</v>
      </c>
      <c r="AB126" s="78">
        <v>6.7142337946445725</v>
      </c>
      <c r="AC126" s="78">
        <v>6.7142337946445725</v>
      </c>
      <c r="AD126" s="74">
        <f t="shared" si="11"/>
        <v>99.999999999999972</v>
      </c>
      <c r="AF126" s="42">
        <f>('CHUVA - Vetor de Impacto'!AH127/'Contribuição - CHUVA'!$BA126)*100</f>
        <v>3.1207626565955318</v>
      </c>
      <c r="AG126" s="42">
        <f>('CHUVA - Vetor de Impacto'!AI127/'Contribuição - CHUVA'!$BA126)*100</f>
        <v>6.0558706729243257</v>
      </c>
      <c r="AH126" s="42">
        <f>('CHUVA - Vetor de Impacto'!AJ127/'Contribuição - CHUVA'!$BA126)*100</f>
        <v>5.4983982936254501</v>
      </c>
      <c r="AI126" s="42">
        <f>('CHUVA - Vetor de Impacto'!AK127/'Contribuição - CHUVA'!$BA126)*100</f>
        <v>5.8266219426520287</v>
      </c>
      <c r="AJ126" s="42">
        <f>('CHUVA - Vetor de Impacto'!AL127/'Contribuição - CHUVA'!$BA126)*100</f>
        <v>3.0418017290201398</v>
      </c>
      <c r="AK126" s="42">
        <f>('CHUVA - Vetor de Impacto'!AM127/'Contribuição - CHUVA'!$BA126)*100</f>
        <v>6.9999213765544699</v>
      </c>
      <c r="AL126" s="42">
        <f>('CHUVA - Vetor de Impacto'!AN127/'Contribuição - CHUVA'!$BA126)*100</f>
        <v>4.1796566945499132</v>
      </c>
      <c r="AM126" s="42">
        <f>('CHUVA - Vetor de Impacto'!AO127/'Contribuição - CHUVA'!$BA126)*100</f>
        <v>3.4366853843211107</v>
      </c>
      <c r="AN126" s="42">
        <f>('CHUVA - Vetor de Impacto'!AP127/'Contribuição - CHUVA'!$BA126)*100</f>
        <v>1.988525232787973</v>
      </c>
      <c r="AO126" s="42">
        <f>('CHUVA - Vetor de Impacto'!AQ127/'Contribuição - CHUVA'!$BA126)*100</f>
        <v>8.1178699795805151</v>
      </c>
      <c r="AP126" s="42">
        <f>('CHUVA - Vetor de Impacto'!AR127/'Contribuição - CHUVA'!$BA126)*100</f>
        <v>4.4521529086366582</v>
      </c>
      <c r="AQ126" s="42">
        <f>('CHUVA - Vetor de Impacto'!AS127/'Contribuição - CHUVA'!$BA126)*100</f>
        <v>7.2249607679005399</v>
      </c>
      <c r="AR126" s="42">
        <f>('CHUVA - Vetor de Impacto'!AT127/'Contribuição - CHUVA'!$BA126)*100</f>
        <v>7.4309926716771741</v>
      </c>
      <c r="AS126" s="42">
        <f>('CHUVA - Vetor de Impacto'!AU127/'Contribuição - CHUVA'!$BA126)*100</f>
        <v>0.39369455286561844</v>
      </c>
      <c r="AT126" s="42">
        <f>('CHUVA - Vetor de Impacto'!AV127/'Contribuição - CHUVA'!$BA126)*100</f>
        <v>0</v>
      </c>
      <c r="AU126" s="42">
        <f>('CHUVA - Vetor de Impacto'!AW127/'Contribuição - CHUVA'!$BA126)*100</f>
        <v>0</v>
      </c>
      <c r="AV126" s="42">
        <f>('CHUVA - Vetor de Impacto'!AX127/'Contribuição - CHUVA'!$BA126)*100</f>
        <v>2.9846757982205117</v>
      </c>
      <c r="AW126" s="42">
        <f>('CHUVA - Vetor de Impacto'!AY127/'Contribuição - CHUVA'!$BA126)*100</f>
        <v>8.9540273946615336</v>
      </c>
      <c r="AX126" s="42">
        <f>('CHUVA - Vetor de Impacto'!AZ127/'Contribuição - CHUVA'!$BA126)*100</f>
        <v>8.9540273946615336</v>
      </c>
      <c r="AY126" s="42">
        <f>('CHUVA - Vetor de Impacto'!BA127/'Contribuição - CHUVA'!$BA126)*100</f>
        <v>5.9693515964410215</v>
      </c>
      <c r="AZ126" s="42">
        <f>('CHUVA - Vetor de Impacto'!BB127/'Contribuição - CHUVA'!$BA126)*100</f>
        <v>5.3700029523239641</v>
      </c>
      <c r="BA126" s="77">
        <f>SUM('CHUVA - Vetor de Impacto'!AH127:BB127)</f>
        <v>11.16815881751946</v>
      </c>
      <c r="BB126" s="77">
        <f t="shared" si="7"/>
        <v>100</v>
      </c>
      <c r="BC126" s="42">
        <f>('CHUVA - Vetor de Impacto'!BC127/'Contribuição - CHUVA'!$BI126)*100</f>
        <v>7.691459681557566</v>
      </c>
      <c r="BD126" s="42">
        <f>('CHUVA - Vetor de Impacto'!BD127/'Contribuição - CHUVA'!$BI126)*100</f>
        <v>18.08493809776661</v>
      </c>
      <c r="BE126" s="42">
        <f>('CHUVA - Vetor de Impacto'!BE127/'Contribuição - CHUVA'!$BI126)*100</f>
        <v>17.068823093145664</v>
      </c>
      <c r="BF126" s="42">
        <f>('CHUVA - Vetor de Impacto'!BF127/'Contribuição - CHUVA'!$BI126)*100</f>
        <v>16.016816858231213</v>
      </c>
      <c r="BG126" s="42">
        <f>('CHUVA - Vetor de Impacto'!BG127/'Contribuição - CHUVA'!$BI126)*100</f>
        <v>28.977684114223152</v>
      </c>
      <c r="BH126" s="42">
        <f>('CHUVA - Vetor de Impacto'!BH127/'Contribuição - CHUVA'!$BI126)*100</f>
        <v>12.160278155075781</v>
      </c>
      <c r="BI126" s="77">
        <f>SUM('CHUVA - Vetor de Impacto'!BC127:BH127)</f>
        <v>2.569842531682224</v>
      </c>
      <c r="BJ126" s="77">
        <f t="shared" si="8"/>
        <v>99.999999999999986</v>
      </c>
      <c r="BL126" s="42">
        <f>('CHUVA - Vetor de Impacto'!AH127/'Contribuição - CHUVA'!$BY126)*100</f>
        <v>4.6319833345723804</v>
      </c>
      <c r="BM126" s="42">
        <f>('CHUVA - Vetor de Impacto'!AI127/'Contribuição - CHUVA'!$BY126)*100</f>
        <v>8.9884092832333007</v>
      </c>
      <c r="BN126" s="42">
        <f>('CHUVA - Vetor de Impacto'!AJ127/'Contribuição - CHUVA'!$BY126)*100</f>
        <v>8.1609824473797374</v>
      </c>
      <c r="BO126" s="42">
        <f>('CHUVA - Vetor de Impacto'!AK127/'Contribuição - CHUVA'!$BY126)*100</f>
        <v>8.6481474899024473</v>
      </c>
      <c r="BP126" s="42">
        <f>('CHUVA - Vetor de Impacto'!AL127/'Contribuição - CHUVA'!$BY126)*100</f>
        <v>4.514785796387728</v>
      </c>
      <c r="BQ126" s="42">
        <f>('CHUVA - Vetor de Impacto'!AM127/'Contribuição - CHUVA'!$BY126)*100</f>
        <v>10.389613926900923</v>
      </c>
      <c r="BR126" s="42">
        <f>('CHUVA - Vetor de Impacto'!AN127/'Contribuição - CHUVA'!$BY126)*100</f>
        <v>6.2036438793167257</v>
      </c>
      <c r="BS126" s="42">
        <f>('CHUVA - Vetor de Impacto'!AO127/'Contribuição - CHUVA'!$BY126)*100</f>
        <v>5.1008907687038523</v>
      </c>
      <c r="BT126" s="42">
        <f>('CHUVA - Vetor de Impacto'!AP127/'Contribuição - CHUVA'!$BY126)*100</f>
        <v>2.951463072394847</v>
      </c>
      <c r="BU126" s="42">
        <f>('CHUVA - Vetor de Impacto'!AQ127/'Contribuição - CHUVA'!$BY126)*100</f>
        <v>12.048926046385903</v>
      </c>
      <c r="BV126" s="42">
        <f>('CHUVA - Vetor de Impacto'!AR127/'Contribuição - CHUVA'!$BY126)*100</f>
        <v>6.6080956307872514</v>
      </c>
      <c r="BW126" s="42">
        <f>('CHUVA - Vetor de Impacto'!AS127/'Contribuição - CHUVA'!$BY126)*100</f>
        <v>10.723628020582256</v>
      </c>
      <c r="BX126" s="42">
        <f>('CHUVA - Vetor de Impacto'!AT127/'Contribuição - CHUVA'!$BY126)*100</f>
        <v>11.029430303452651</v>
      </c>
      <c r="BY126" s="77">
        <f>SUM('CHUVA - Vetor de Impacto'!AH127:AT127)</f>
        <v>7.5244599263784817</v>
      </c>
      <c r="BZ126" s="77">
        <f t="shared" si="9"/>
        <v>99.999999999999986</v>
      </c>
      <c r="CA126" s="42">
        <f>('SECA - Vetor de Impacto'!AU127/'Contribuição - CHUVA'!$CI126)*100</f>
        <v>1.2066977605327649</v>
      </c>
      <c r="CB126" s="42">
        <f>('SECA - Vetor de Impacto'!AV127/'Contribuição - CHUVA'!$CI126)*100</f>
        <v>0</v>
      </c>
      <c r="CC126" s="42">
        <f>('SECA - Vetor de Impacto'!AW127/'Contribuição - CHUVA'!$CI126)*100</f>
        <v>0</v>
      </c>
      <c r="CD126" s="42">
        <f>('SECA - Vetor de Impacto'!AX127/'Contribuição - CHUVA'!$CI126)*100</f>
        <v>9.1482129366884717</v>
      </c>
      <c r="CE126" s="42">
        <f>('SECA - Vetor de Impacto'!AY127/'Contribuição - CHUVA'!$CI126)*100</f>
        <v>27.444638810065403</v>
      </c>
      <c r="CF126" s="42">
        <f>('SECA - Vetor de Impacto'!AZ127/'Contribuição - CHUVA'!$CI126)*100</f>
        <v>27.444638810065403</v>
      </c>
      <c r="CG126" s="42">
        <f>('SECA - Vetor de Impacto'!BA127/'Contribuição - CHUVA'!$CI126)*100</f>
        <v>18.296425873376933</v>
      </c>
      <c r="CH126" s="42">
        <f>('SECA - Vetor de Impacto'!BB127/'Contribuição - CHUVA'!$CI126)*100</f>
        <v>16.459385809271026</v>
      </c>
      <c r="CI126" s="77">
        <f>SUM('CHUVA - Vetor de Impacto'!AU127:BB127)</f>
        <v>3.6436988911409793</v>
      </c>
      <c r="CJ126" s="77">
        <f t="shared" si="10"/>
        <v>100</v>
      </c>
    </row>
    <row r="127" spans="1:88" x14ac:dyDescent="0.25">
      <c r="A127" s="34" t="s">
        <v>1119</v>
      </c>
      <c r="B127" s="34" t="s">
        <v>1120</v>
      </c>
      <c r="C127" s="78">
        <v>0</v>
      </c>
      <c r="D127" s="78">
        <v>5.7702443552263052</v>
      </c>
      <c r="E127" s="78">
        <v>4.6292036312205154</v>
      </c>
      <c r="F127" s="78">
        <v>4.4089695787116119</v>
      </c>
      <c r="G127" s="78">
        <v>3.8138503914151207</v>
      </c>
      <c r="H127" s="78">
        <v>4.3315634557230531</v>
      </c>
      <c r="I127" s="78">
        <v>2.6657401618092034</v>
      </c>
      <c r="J127" s="78">
        <v>1.0714573657673609</v>
      </c>
      <c r="K127" s="78">
        <v>0.52456766865693671</v>
      </c>
      <c r="L127" s="78">
        <v>3.1560715304005842</v>
      </c>
      <c r="M127" s="78">
        <v>3.1142031649153519</v>
      </c>
      <c r="N127" s="78">
        <v>4.1040240888929134</v>
      </c>
      <c r="O127" s="78">
        <v>3.6370448406758809</v>
      </c>
      <c r="P127" s="78">
        <v>1.3516665232411622</v>
      </c>
      <c r="Q127" s="78">
        <v>5.5967477372932191</v>
      </c>
      <c r="R127" s="78">
        <v>4.6587464615827976</v>
      </c>
      <c r="S127" s="78">
        <v>3.488511538082006</v>
      </c>
      <c r="T127" s="78">
        <v>2.2667114947416249</v>
      </c>
      <c r="U127" s="78">
        <v>5.5452538112786547</v>
      </c>
      <c r="V127" s="78">
        <v>5.0269652245333214</v>
      </c>
      <c r="W127" s="78">
        <v>5.8567847066544791</v>
      </c>
      <c r="X127" s="78">
        <v>5.6643348069341783</v>
      </c>
      <c r="Y127" s="78">
        <v>0.43290139059400373</v>
      </c>
      <c r="Z127" s="78">
        <v>0</v>
      </c>
      <c r="AA127" s="78">
        <v>6.2948120238832423</v>
      </c>
      <c r="AB127" s="78">
        <v>6.2948120238832423</v>
      </c>
      <c r="AC127" s="78">
        <v>6.2948120238832423</v>
      </c>
      <c r="AD127" s="74">
        <f t="shared" si="11"/>
        <v>100.00000000000001</v>
      </c>
      <c r="AF127" s="42">
        <f>('CHUVA - Vetor de Impacto'!AH128/'Contribuição - CHUVA'!$BA127)*100</f>
        <v>5.1235815314155468</v>
      </c>
      <c r="AG127" s="42">
        <f>('CHUVA - Vetor de Impacto'!AI128/'Contribuição - CHUVA'!$BA127)*100</f>
        <v>3.0245319918243094</v>
      </c>
      <c r="AH127" s="42">
        <f>('CHUVA - Vetor de Impacto'!AJ128/'Contribuição - CHUVA'!$BA127)*100</f>
        <v>7.3404546271501836</v>
      </c>
      <c r="AI127" s="42">
        <f>('CHUVA - Vetor de Impacto'!AK128/'Contribuição - CHUVA'!$BA127)*100</f>
        <v>6.7798175172862862</v>
      </c>
      <c r="AJ127" s="42">
        <f>('CHUVA - Vetor de Impacto'!AL128/'Contribuição - CHUVA'!$BA127)*100</f>
        <v>4.0682579893119648</v>
      </c>
      <c r="AK127" s="42">
        <f>('CHUVA - Vetor de Impacto'!AM128/'Contribuição - CHUVA'!$BA127)*100</f>
        <v>6.6035544995932645</v>
      </c>
      <c r="AL127" s="42">
        <f>('CHUVA - Vetor de Impacto'!AN128/'Contribuição - CHUVA'!$BA127)*100</f>
        <v>3.8541662346825358</v>
      </c>
      <c r="AM127" s="42">
        <f>('CHUVA - Vetor de Impacto'!AO128/'Contribuição - CHUVA'!$BA127)*100</f>
        <v>3.8177133470770745</v>
      </c>
      <c r="AN127" s="42">
        <f>('CHUVA - Vetor de Impacto'!AP128/'Contribuição - CHUVA'!$BA127)*100</f>
        <v>8.0468725522339941</v>
      </c>
      <c r="AO127" s="42">
        <f>('CHUVA - Vetor de Impacto'!AQ128/'Contribuição - CHUVA'!$BA127)*100</f>
        <v>5.9823538277929842</v>
      </c>
      <c r="AP127" s="42">
        <f>('CHUVA - Vetor de Impacto'!AR128/'Contribuição - CHUVA'!$BA127)*100</f>
        <v>4.7998709110358018</v>
      </c>
      <c r="AQ127" s="42">
        <f>('CHUVA - Vetor de Impacto'!AS128/'Contribuição - CHUVA'!$BA127)*100</f>
        <v>5.2128486670983269</v>
      </c>
      <c r="AR127" s="42">
        <f>('CHUVA - Vetor de Impacto'!AT128/'Contribuição - CHUVA'!$BA127)*100</f>
        <v>3.8879806803092305</v>
      </c>
      <c r="AS127" s="42">
        <f>('CHUVA - Vetor de Impacto'!AU128/'Contribuição - CHUVA'!$BA127)*100</f>
        <v>0.50266470227658655</v>
      </c>
      <c r="AT127" s="42">
        <f>('CHUVA - Vetor de Impacto'!AV128/'Contribuição - CHUVA'!$BA127)*100</f>
        <v>0</v>
      </c>
      <c r="AU127" s="42">
        <f>('CHUVA - Vetor de Impacto'!AW128/'Contribuição - CHUVA'!$BA127)*100</f>
        <v>0</v>
      </c>
      <c r="AV127" s="42">
        <f>('CHUVA - Vetor de Impacto'!AX128/'Contribuição - CHUVA'!$BA127)*100</f>
        <v>5.504488776781888</v>
      </c>
      <c r="AW127" s="42">
        <f>('CHUVA - Vetor de Impacto'!AY128/'Contribuição - CHUVA'!$BA127)*100</f>
        <v>8.2567331651728324</v>
      </c>
      <c r="AX127" s="42">
        <f>('CHUVA - Vetor de Impacto'!AZ128/'Contribuição - CHUVA'!$BA127)*100</f>
        <v>8.2567331651728324</v>
      </c>
      <c r="AY127" s="42">
        <f>('CHUVA - Vetor de Impacto'!BA128/'Contribuição - CHUVA'!$BA127)*100</f>
        <v>2.0641832912932094</v>
      </c>
      <c r="AZ127" s="42">
        <f>('CHUVA - Vetor de Impacto'!BB128/'Contribuição - CHUVA'!$BA127)*100</f>
        <v>6.8731925224911343</v>
      </c>
      <c r="BA127" s="77">
        <f>SUM('CHUVA - Vetor de Impacto'!AH128:BB128)</f>
        <v>12.111327567397145</v>
      </c>
      <c r="BB127" s="77">
        <f t="shared" si="7"/>
        <v>99.999999999999986</v>
      </c>
      <c r="BC127" s="42">
        <f>('CHUVA - Vetor de Impacto'!BC128/'Contribuição - CHUVA'!$BI127)*100</f>
        <v>9.3791686811099293</v>
      </c>
      <c r="BD127" s="42">
        <f>('CHUVA - Vetor de Impacto'!BD128/'Contribuição - CHUVA'!$BI127)*100</f>
        <v>20.769032641397693</v>
      </c>
      <c r="BE127" s="42">
        <f>('CHUVA - Vetor de Impacto'!BE128/'Contribuição - CHUVA'!$BI127)*100</f>
        <v>21.072596974884565</v>
      </c>
      <c r="BF127" s="42">
        <f>('CHUVA - Vetor de Impacto'!BF128/'Contribuição - CHUVA'!$BI127)*100</f>
        <v>19.073117844552964</v>
      </c>
      <c r="BG127" s="42">
        <f>('CHUVA - Vetor de Impacto'!BG128/'Contribuição - CHUVA'!$BI127)*100</f>
        <v>8.932761316752595</v>
      </c>
      <c r="BH127" s="42">
        <f>('CHUVA - Vetor de Impacto'!BH128/'Contribuição - CHUVA'!$BI127)*100</f>
        <v>20.773322541302253</v>
      </c>
      <c r="BI127" s="77">
        <f>SUM('CHUVA - Vetor de Impacto'!BC128:BH128)</f>
        <v>3.8109775896111322</v>
      </c>
      <c r="BJ127" s="77">
        <f t="shared" si="8"/>
        <v>100</v>
      </c>
      <c r="BL127" s="42">
        <f>('CHUVA - Vetor de Impacto'!AH128/'Contribuição - CHUVA'!$BY127)*100</f>
        <v>7.4750973187893948</v>
      </c>
      <c r="BM127" s="42">
        <f>('CHUVA - Vetor de Impacto'!AI128/'Contribuição - CHUVA'!$BY127)*100</f>
        <v>4.4126693103354011</v>
      </c>
      <c r="BN127" s="42">
        <f>('CHUVA - Vetor de Impacto'!AJ128/'Contribuição - CHUVA'!$BY127)*100</f>
        <v>10.70942510930354</v>
      </c>
      <c r="BO127" s="42">
        <f>('CHUVA - Vetor de Impacto'!AK128/'Contribuição - CHUVA'!$BY127)*100</f>
        <v>9.8914783408055253</v>
      </c>
      <c r="BP127" s="42">
        <f>('CHUVA - Vetor de Impacto'!AL128/'Contribuição - CHUVA'!$BY127)*100</f>
        <v>5.9354231413289398</v>
      </c>
      <c r="BQ127" s="42">
        <f>('CHUVA - Vetor de Impacto'!AM128/'Contribuição - CHUVA'!$BY127)*100</f>
        <v>9.6343177583340651</v>
      </c>
      <c r="BR127" s="42">
        <f>('CHUVA - Vetor de Impacto'!AN128/'Contribuição - CHUVA'!$BY127)*100</f>
        <v>5.623071968386208</v>
      </c>
      <c r="BS127" s="42">
        <f>('CHUVA - Vetor de Impacto'!AO128/'Contribuição - CHUVA'!$BY127)*100</f>
        <v>5.5698886861975794</v>
      </c>
      <c r="BT127" s="42">
        <f>('CHUVA - Vetor de Impacto'!AP128/'Contribuição - CHUVA'!$BY127)*100</f>
        <v>11.740060165145003</v>
      </c>
      <c r="BU127" s="42">
        <f>('CHUVA - Vetor de Impacto'!AQ128/'Contribuição - CHUVA'!$BY127)*100</f>
        <v>8.7280112132479122</v>
      </c>
      <c r="BV127" s="42">
        <f>('CHUVA - Vetor de Impacto'!AR128/'Contribuição - CHUVA'!$BY127)*100</f>
        <v>7.0028166737704121</v>
      </c>
      <c r="BW127" s="42">
        <f>('CHUVA - Vetor de Impacto'!AS128/'Contribuição - CHUVA'!$BY127)*100</f>
        <v>7.6053344434466066</v>
      </c>
      <c r="BX127" s="42">
        <f>('CHUVA - Vetor de Impacto'!AT128/'Contribuição - CHUVA'!$BY127)*100</f>
        <v>5.6724058709093947</v>
      </c>
      <c r="BY127" s="77">
        <f>SUM('CHUVA - Vetor de Impacto'!AH128:AT128)</f>
        <v>8.301346671335331</v>
      </c>
      <c r="BZ127" s="77">
        <f t="shared" si="9"/>
        <v>99.999999999999986</v>
      </c>
      <c r="CA127" s="42">
        <f>('SECA - Vetor de Impacto'!AU128/'Contribuição - CHUVA'!$CI127)*100</f>
        <v>1.5978917039013756</v>
      </c>
      <c r="CB127" s="42">
        <f>('SECA - Vetor de Impacto'!AV128/'Contribuição - CHUVA'!$CI127)*100</f>
        <v>0</v>
      </c>
      <c r="CC127" s="42">
        <f>('SECA - Vetor de Impacto'!AW128/'Contribuição - CHUVA'!$CI127)*100</f>
        <v>0</v>
      </c>
      <c r="CD127" s="42">
        <f>('SECA - Vetor de Impacto'!AX128/'Contribuição - CHUVA'!$CI127)*100</f>
        <v>17.497900510623733</v>
      </c>
      <c r="CE127" s="42">
        <f>('SECA - Vetor de Impacto'!AY128/'Contribuição - CHUVA'!$CI127)*100</f>
        <v>26.246850765935598</v>
      </c>
      <c r="CF127" s="42">
        <f>('SECA - Vetor de Impacto'!AZ128/'Contribuição - CHUVA'!$CI127)*100</f>
        <v>26.246850765935598</v>
      </c>
      <c r="CG127" s="42">
        <f>('SECA - Vetor de Impacto'!BA128/'Contribuição - CHUVA'!$CI127)*100</f>
        <v>6.5617126914839039</v>
      </c>
      <c r="CH127" s="42">
        <f>('SECA - Vetor de Impacto'!BB128/'Contribuição - CHUVA'!$CI127)*100</f>
        <v>21.848793562119802</v>
      </c>
      <c r="CI127" s="77">
        <f>SUM('CHUVA - Vetor de Impacto'!AU128:BB128)</f>
        <v>3.8099808960618136</v>
      </c>
      <c r="CJ127" s="77">
        <f t="shared" si="10"/>
        <v>100</v>
      </c>
    </row>
    <row r="128" spans="1:88" x14ac:dyDescent="0.25">
      <c r="A128" s="34" t="s">
        <v>1121</v>
      </c>
      <c r="B128" s="34" t="s">
        <v>1122</v>
      </c>
      <c r="C128" s="78">
        <v>6.5134134438013334</v>
      </c>
      <c r="D128" s="78">
        <v>4.3422756292008886</v>
      </c>
      <c r="E128" s="78">
        <v>4.2486416533690665</v>
      </c>
      <c r="F128" s="78">
        <v>1.2650017845399277</v>
      </c>
      <c r="G128" s="78">
        <v>3.8722687961119009</v>
      </c>
      <c r="H128" s="78">
        <v>3.5299857499793168</v>
      </c>
      <c r="I128" s="78">
        <v>3.2660632821053235</v>
      </c>
      <c r="J128" s="78">
        <v>1.2472493828555755</v>
      </c>
      <c r="K128" s="78">
        <v>2.0354417011879162</v>
      </c>
      <c r="L128" s="78">
        <v>3.8434418271352877</v>
      </c>
      <c r="M128" s="78">
        <v>2.8604470019354893</v>
      </c>
      <c r="N128" s="78">
        <v>3.1445733965738905</v>
      </c>
      <c r="O128" s="78">
        <v>3.4262447231618394</v>
      </c>
      <c r="P128" s="78">
        <v>1.1684420856746747</v>
      </c>
      <c r="Q128" s="78">
        <v>6.2401152257026018</v>
      </c>
      <c r="R128" s="78">
        <v>3.996509309331497</v>
      </c>
      <c r="S128" s="78">
        <v>2.2533389623373283</v>
      </c>
      <c r="T128" s="78">
        <v>4.6848634476749327</v>
      </c>
      <c r="U128" s="78">
        <v>4.5373825703064661</v>
      </c>
      <c r="V128" s="78">
        <v>3.3267839373418426</v>
      </c>
      <c r="W128" s="78">
        <v>4.6894372594542606</v>
      </c>
      <c r="X128" s="78">
        <v>5.9311225267526382</v>
      </c>
      <c r="Y128" s="78">
        <v>3.6715972062013033E-2</v>
      </c>
      <c r="Z128" s="78">
        <v>0</v>
      </c>
      <c r="AA128" s="78">
        <v>6.5134134438013334</v>
      </c>
      <c r="AB128" s="78">
        <v>6.5134134438013334</v>
      </c>
      <c r="AC128" s="78">
        <v>6.5134134438013334</v>
      </c>
      <c r="AD128" s="74">
        <f t="shared" si="11"/>
        <v>100.00000000000003</v>
      </c>
      <c r="AF128" s="42">
        <f>('CHUVA - Vetor de Impacto'!AH129/'Contribuição - CHUVA'!$BA128)*100</f>
        <v>7.6215005259208297</v>
      </c>
      <c r="AG128" s="42">
        <f>('CHUVA - Vetor de Impacto'!AI129/'Contribuição - CHUVA'!$BA128)*100</f>
        <v>0.86944639167536519</v>
      </c>
      <c r="AH128" s="42">
        <f>('CHUVA - Vetor de Impacto'!AJ129/'Contribuição - CHUVA'!$BA128)*100</f>
        <v>6.4874822324532291</v>
      </c>
      <c r="AI128" s="42">
        <f>('CHUVA - Vetor de Impacto'!AK129/'Contribuição - CHUVA'!$BA128)*100</f>
        <v>6.2532610469670127</v>
      </c>
      <c r="AJ128" s="42">
        <f>('CHUVA - Vetor de Impacto'!AL129/'Contribuição - CHUVA'!$BA128)*100</f>
        <v>2.0392876421495645</v>
      </c>
      <c r="AK128" s="42">
        <f>('CHUVA - Vetor de Impacto'!AM129/'Contribuição - CHUVA'!$BA128)*100</f>
        <v>7.3412485476281901</v>
      </c>
      <c r="AL128" s="42">
        <f>('CHUVA - Vetor de Impacto'!AN129/'Contribuição - CHUVA'!$BA128)*100</f>
        <v>2.8401060633303712</v>
      </c>
      <c r="AM128" s="42">
        <f>('CHUVA - Vetor de Impacto'!AO129/'Contribuição - CHUVA'!$BA128)*100</f>
        <v>4.7177580291326047</v>
      </c>
      <c r="AN128" s="42">
        <f>('CHUVA - Vetor de Impacto'!AP129/'Contribuição - CHUVA'!$BA128)*100</f>
        <v>8.9324576304275869</v>
      </c>
      <c r="AO128" s="42">
        <f>('CHUVA - Vetor de Impacto'!AQ129/'Contribuição - CHUVA'!$BA128)*100</f>
        <v>4.2377825736097083</v>
      </c>
      <c r="AP128" s="42">
        <f>('CHUVA - Vetor de Impacto'!AR129/'Contribuição - CHUVA'!$BA128)*100</f>
        <v>3.7521695576217691</v>
      </c>
      <c r="AQ128" s="42">
        <f>('CHUVA - Vetor de Impacto'!AS129/'Contribuição - CHUVA'!$BA128)*100</f>
        <v>6.1363414516981383</v>
      </c>
      <c r="AR128" s="42">
        <f>('CHUVA - Vetor de Impacto'!AT129/'Contribuição - CHUVA'!$BA128)*100</f>
        <v>4.7884757044127619</v>
      </c>
      <c r="AS128" s="42">
        <f>('CHUVA - Vetor de Impacto'!AU129/'Contribuição - CHUVA'!$BA128)*100</f>
        <v>0.37260533520385269</v>
      </c>
      <c r="AT128" s="42">
        <f>('CHUVA - Vetor de Impacto'!AV129/'Contribuição - CHUVA'!$BA128)*100</f>
        <v>0</v>
      </c>
      <c r="AU128" s="42">
        <f>('CHUVA - Vetor de Impacto'!AW129/'Contribuição - CHUVA'!$BA128)*100</f>
        <v>0</v>
      </c>
      <c r="AV128" s="42">
        <f>('CHUVA - Vetor de Impacto'!AX129/'Contribuição - CHUVA'!$BA128)*100</f>
        <v>5.9549717536183921</v>
      </c>
      <c r="AW128" s="42">
        <f>('CHUVA - Vetor de Impacto'!AY129/'Contribuição - CHUVA'!$BA128)*100</f>
        <v>8.9324576304275869</v>
      </c>
      <c r="AX128" s="42">
        <f>('CHUVA - Vetor de Impacto'!AZ129/'Contribuição - CHUVA'!$BA128)*100</f>
        <v>8.9324576304275869</v>
      </c>
      <c r="AY128" s="42">
        <f>('CHUVA - Vetor de Impacto'!BA129/'Contribuição - CHUVA'!$BA128)*100</f>
        <v>4.8384145498149431</v>
      </c>
      <c r="AZ128" s="42">
        <f>('CHUVA - Vetor de Impacto'!BB129/'Contribuição - CHUVA'!$BA128)*100</f>
        <v>4.9517757034805188</v>
      </c>
      <c r="BA128" s="77">
        <f>SUM('CHUVA - Vetor de Impacto'!AH129:BB129)</f>
        <v>11.195127269270138</v>
      </c>
      <c r="BB128" s="77">
        <f t="shared" si="7"/>
        <v>100.00000000000003</v>
      </c>
      <c r="BC128" s="42">
        <f>('CHUVA - Vetor de Impacto'!BC129/'Contribuição - CHUVA'!$BI128)*100</f>
        <v>10.821314920149137</v>
      </c>
      <c r="BD128" s="42">
        <f>('CHUVA - Vetor de Impacto'!BD129/'Contribuição - CHUVA'!$BI128)*100</f>
        <v>22.408384257351624</v>
      </c>
      <c r="BE128" s="42">
        <f>('CHUVA - Vetor de Impacto'!BE129/'Contribuição - CHUVA'!$BI128)*100</f>
        <v>25.922934145319974</v>
      </c>
      <c r="BF128" s="42">
        <f>('CHUVA - Vetor de Impacto'!BF129/'Contribuição - CHUVA'!$BI128)*100</f>
        <v>21.532932100389299</v>
      </c>
      <c r="BG128" s="42">
        <f>('CHUVA - Vetor de Impacto'!BG129/'Contribuição - CHUVA'!$BI128)*100</f>
        <v>6.3196513952686999</v>
      </c>
      <c r="BH128" s="42">
        <f>('CHUVA - Vetor de Impacto'!BH129/'Contribuição - CHUVA'!$BI128)*100</f>
        <v>12.994783181521264</v>
      </c>
      <c r="BI128" s="77">
        <f>SUM('CHUVA - Vetor de Impacto'!BC129:BH129)</f>
        <v>3.3667356652947493</v>
      </c>
      <c r="BJ128" s="77">
        <f t="shared" si="8"/>
        <v>100</v>
      </c>
      <c r="BL128" s="42">
        <f>('CHUVA - Vetor de Impacto'!AH129/'Contribuição - CHUVA'!$BY128)*100</f>
        <v>11.544698916021146</v>
      </c>
      <c r="BM128" s="42">
        <f>('CHUVA - Vetor de Impacto'!AI129/'Contribuição - CHUVA'!$BY128)*100</f>
        <v>1.3169974575709098</v>
      </c>
      <c r="BN128" s="42">
        <f>('CHUVA - Vetor de Impacto'!AJ129/'Contribuição - CHUVA'!$BY128)*100</f>
        <v>9.8269400942749776</v>
      </c>
      <c r="BO128" s="42">
        <f>('CHUVA - Vetor de Impacto'!AK129/'Contribuição - CHUVA'!$BY128)*100</f>
        <v>9.4721526010516257</v>
      </c>
      <c r="BP128" s="42">
        <f>('CHUVA - Vetor de Impacto'!AL129/'Contribuição - CHUVA'!$BY128)*100</f>
        <v>3.0890192491241657</v>
      </c>
      <c r="BQ128" s="42">
        <f>('CHUVA - Vetor de Impacto'!AM129/'Contribuição - CHUVA'!$BY128)*100</f>
        <v>11.120186092200679</v>
      </c>
      <c r="BR128" s="42">
        <f>('CHUVA - Vetor de Impacto'!AN129/'Contribuição - CHUVA'!$BY128)*100</f>
        <v>4.3020622092988381</v>
      </c>
      <c r="BS128" s="42">
        <f>('CHUVA - Vetor de Impacto'!AO129/'Contribuição - CHUVA'!$BY128)*100</f>
        <v>7.1462431603515189</v>
      </c>
      <c r="BT128" s="42">
        <f>('CHUVA - Vetor de Impacto'!AP129/'Contribuição - CHUVA'!$BY128)*100</f>
        <v>13.530476521346552</v>
      </c>
      <c r="BU128" s="42">
        <f>('CHUVA - Vetor de Impacto'!AQ129/'Contribuição - CHUVA'!$BY128)*100</f>
        <v>6.4191983871803666</v>
      </c>
      <c r="BV128" s="42">
        <f>('CHUVA - Vetor de Impacto'!AR129/'Contribuição - CHUVA'!$BY128)*100</f>
        <v>5.6836140963685029</v>
      </c>
      <c r="BW128" s="42">
        <f>('CHUVA - Vetor de Impacto'!AS129/'Contribuição - CHUVA'!$BY128)*100</f>
        <v>9.2950481686407773</v>
      </c>
      <c r="BX128" s="42">
        <f>('CHUVA - Vetor de Impacto'!AT129/'Contribuição - CHUVA'!$BY128)*100</f>
        <v>7.2533630465699526</v>
      </c>
      <c r="BY128" s="77">
        <f>SUM('CHUVA - Vetor de Impacto'!AH129:AT129)</f>
        <v>7.3907227023552027</v>
      </c>
      <c r="BZ128" s="77">
        <f t="shared" si="9"/>
        <v>100.00000000000003</v>
      </c>
      <c r="CA128" s="42">
        <f>('SECA - Vetor de Impacto'!AU129/'Contribuição - CHUVA'!$CI128)*100</f>
        <v>1.0964565086196472</v>
      </c>
      <c r="CB128" s="42">
        <f>('SECA - Vetor de Impacto'!AV129/'Contribuição - CHUVA'!$CI128)*100</f>
        <v>0</v>
      </c>
      <c r="CC128" s="42">
        <f>('SECA - Vetor de Impacto'!AW129/'Contribuição - CHUVA'!$CI128)*100</f>
        <v>0</v>
      </c>
      <c r="CD128" s="42">
        <f>('SECA - Vetor de Impacto'!AX129/'Contribuição - CHUVA'!$CI128)*100</f>
        <v>17.523548164786256</v>
      </c>
      <c r="CE128" s="42">
        <f>('SECA - Vetor de Impacto'!AY129/'Contribuição - CHUVA'!$CI128)*100</f>
        <v>26.285322247179376</v>
      </c>
      <c r="CF128" s="42">
        <f>('SECA - Vetor de Impacto'!AZ129/'Contribuição - CHUVA'!$CI128)*100</f>
        <v>26.285322247179376</v>
      </c>
      <c r="CG128" s="42">
        <f>('SECA - Vetor de Impacto'!BA129/'Contribuição - CHUVA'!$CI128)*100</f>
        <v>14.237882883888828</v>
      </c>
      <c r="CH128" s="42">
        <f>('SECA - Vetor de Impacto'!BB129/'Contribuição - CHUVA'!$CI128)*100</f>
        <v>14.571467948346511</v>
      </c>
      <c r="CI128" s="77">
        <f>SUM('CHUVA - Vetor de Impacto'!AU129:BB129)</f>
        <v>3.8044045669149362</v>
      </c>
      <c r="CJ128" s="77">
        <f t="shared" si="10"/>
        <v>100</v>
      </c>
    </row>
    <row r="129" spans="1:88" x14ac:dyDescent="0.25">
      <c r="A129" s="34" t="s">
        <v>1123</v>
      </c>
      <c r="B129" s="34" t="s">
        <v>1124</v>
      </c>
      <c r="C129" s="78">
        <v>3.3755112317755809</v>
      </c>
      <c r="D129" s="78">
        <v>3.0764800626109303</v>
      </c>
      <c r="E129" s="78">
        <v>3.9815673495314963</v>
      </c>
      <c r="F129" s="78">
        <v>4.0164764447612518</v>
      </c>
      <c r="G129" s="78">
        <v>1.2289415422330587</v>
      </c>
      <c r="H129" s="78">
        <v>4.6961992732555391</v>
      </c>
      <c r="I129" s="78">
        <v>2.0467974361628629</v>
      </c>
      <c r="J129" s="78">
        <v>3.4523348832422505</v>
      </c>
      <c r="K129" s="78">
        <v>3.0736692826929306</v>
      </c>
      <c r="L129" s="78">
        <v>4.9034025962370764</v>
      </c>
      <c r="M129" s="78">
        <v>5.4236286662932676</v>
      </c>
      <c r="N129" s="78">
        <v>5.0402001191690395</v>
      </c>
      <c r="O129" s="78">
        <v>5.4142733192673242</v>
      </c>
      <c r="P129" s="78">
        <v>1.093077617442586</v>
      </c>
      <c r="Q129" s="78">
        <v>0</v>
      </c>
      <c r="R129" s="78">
        <v>0</v>
      </c>
      <c r="S129" s="78">
        <v>6.5956452154528709</v>
      </c>
      <c r="T129" s="78">
        <v>6.5956452154528709</v>
      </c>
      <c r="U129" s="78">
        <v>6.5956452154528709</v>
      </c>
      <c r="V129" s="78">
        <v>4.1222782596580441</v>
      </c>
      <c r="W129" s="78">
        <v>4.1689455607107773</v>
      </c>
      <c r="X129" s="78">
        <v>2.938968632505516</v>
      </c>
      <c r="Y129" s="78">
        <v>3.667717742593871</v>
      </c>
      <c r="Z129" s="78">
        <v>4.2122552305640806</v>
      </c>
      <c r="AA129" s="78">
        <v>3.1847580134374049</v>
      </c>
      <c r="AB129" s="78">
        <v>4.2099863077358766</v>
      </c>
      <c r="AC129" s="78">
        <v>2.885594781760632</v>
      </c>
      <c r="AD129" s="74">
        <f t="shared" si="11"/>
        <v>100.00000000000001</v>
      </c>
      <c r="AF129" s="42">
        <f>('CHUVA - Vetor de Impacto'!AH130/'Contribuição - CHUVA'!$BA129)*100</f>
        <v>2.7947460859671316</v>
      </c>
      <c r="AG129" s="42">
        <f>('CHUVA - Vetor de Impacto'!AI130/'Contribuição - CHUVA'!$BA129)*100</f>
        <v>5.4656874515492158</v>
      </c>
      <c r="AH129" s="42">
        <f>('CHUVA - Vetor de Impacto'!AJ130/'Contribuição - CHUVA'!$BA129)*100</f>
        <v>4.9434425012480139</v>
      </c>
      <c r="AI129" s="42">
        <f>('CHUVA - Vetor de Impacto'!AK130/'Contribuição - CHUVA'!$BA129)*100</f>
        <v>5.581379465932967</v>
      </c>
      <c r="AJ129" s="42">
        <f>('CHUVA - Vetor de Impacto'!AL130/'Contribuição - CHUVA'!$BA129)*100</f>
        <v>0.8012759298374611</v>
      </c>
      <c r="AK129" s="42">
        <f>('CHUVA - Vetor de Impacto'!AM130/'Contribuição - CHUVA'!$BA129)*100</f>
        <v>6.8428723667940989</v>
      </c>
      <c r="AL129" s="42">
        <f>('CHUVA - Vetor de Impacto'!AN130/'Contribuição - CHUVA'!$BA129)*100</f>
        <v>3.2559247696601394</v>
      </c>
      <c r="AM129" s="42">
        <f>('CHUVA - Vetor de Impacto'!AO130/'Contribuição - CHUVA'!$BA129)*100</f>
        <v>5.7159307594762616</v>
      </c>
      <c r="AN129" s="42">
        <f>('CHUVA - Vetor de Impacto'!AP130/'Contribuição - CHUVA'!$BA129)*100</f>
        <v>3.6954237649564488</v>
      </c>
      <c r="AO129" s="42">
        <f>('CHUVA - Vetor de Impacto'!AQ130/'Contribuição - CHUVA'!$BA129)*100</f>
        <v>7.1159435153478139</v>
      </c>
      <c r="AP129" s="42">
        <f>('CHUVA - Vetor de Impacto'!AR130/'Contribuição - CHUVA'!$BA129)*100</f>
        <v>6.8558643113963438</v>
      </c>
      <c r="AQ129" s="42">
        <f>('CHUVA - Vetor de Impacto'!AS130/'Contribuição - CHUVA'!$BA129)*100</f>
        <v>7.3858148203311904</v>
      </c>
      <c r="AR129" s="42">
        <f>('CHUVA - Vetor de Impacto'!AT130/'Contribuição - CHUVA'!$BA129)*100</f>
        <v>7.4209847470434287</v>
      </c>
      <c r="AS129" s="42">
        <f>('CHUVA - Vetor de Impacto'!AU130/'Contribuição - CHUVA'!$BA129)*100</f>
        <v>0.18277069519870057</v>
      </c>
      <c r="AT129" s="42">
        <f>('CHUVA - Vetor de Impacto'!AV130/'Contribuição - CHUVA'!$BA129)*100</f>
        <v>0</v>
      </c>
      <c r="AU129" s="42">
        <f>('CHUVA - Vetor de Impacto'!AW130/'Contribuição - CHUVA'!$BA129)*100</f>
        <v>0</v>
      </c>
      <c r="AV129" s="42">
        <f>('CHUVA - Vetor de Impacto'!AX130/'Contribuição - CHUVA'!$BA129)*100</f>
        <v>5.4039202213750981</v>
      </c>
      <c r="AW129" s="42">
        <f>('CHUVA - Vetor de Impacto'!AY130/'Contribuição - CHUVA'!$BA129)*100</f>
        <v>8.1058803320626449</v>
      </c>
      <c r="AX129" s="42">
        <f>('CHUVA - Vetor de Impacto'!AZ130/'Contribuição - CHUVA'!$BA129)*100</f>
        <v>8.1058803320626449</v>
      </c>
      <c r="AY129" s="42">
        <f>('CHUVA - Vetor de Impacto'!BA130/'Contribuição - CHUVA'!$BA129)*100</f>
        <v>5.7416652352110411</v>
      </c>
      <c r="AZ129" s="42">
        <f>('CHUVA - Vetor de Impacto'!BB130/'Contribuição - CHUVA'!$BA129)*100</f>
        <v>4.5845926945493547</v>
      </c>
      <c r="BA129" s="77">
        <f>SUM('CHUVA - Vetor de Impacto'!AH130:BB130)</f>
        <v>12.336722959559621</v>
      </c>
      <c r="BB129" s="77">
        <f t="shared" si="7"/>
        <v>100.00000000000001</v>
      </c>
      <c r="BC129" s="42">
        <f>('CHUVA - Vetor de Impacto'!BC130/'Contribuição - CHUVA'!$BI129)*100</f>
        <v>8.1710209790656432</v>
      </c>
      <c r="BD129" s="42">
        <f>('CHUVA - Vetor de Impacto'!BD130/'Contribuição - CHUVA'!$BI129)*100</f>
        <v>23.642800485233899</v>
      </c>
      <c r="BE129" s="42">
        <f>('CHUVA - Vetor de Impacto'!BE130/'Contribuição - CHUVA'!$BI129)*100</f>
        <v>26.084126589695355</v>
      </c>
      <c r="BF129" s="42">
        <f>('CHUVA - Vetor de Impacto'!BF130/'Contribuição - CHUVA'!$BI129)*100</f>
        <v>16.313032435287671</v>
      </c>
      <c r="BG129" s="42">
        <f>('CHUVA - Vetor de Impacto'!BG130/'Contribuição - CHUVA'!$BI129)*100</f>
        <v>14.746909545021317</v>
      </c>
      <c r="BH129" s="42">
        <f>('CHUVA - Vetor de Impacto'!BH130/'Contribuição - CHUVA'!$BI129)*100</f>
        <v>11.042109965696104</v>
      </c>
      <c r="BI129" s="77">
        <f>SUM('CHUVA - Vetor de Impacto'!BC130:BH130)</f>
        <v>2.4527317168069858</v>
      </c>
      <c r="BJ129" s="77">
        <f t="shared" si="8"/>
        <v>99.999999999999986</v>
      </c>
      <c r="BL129" s="42">
        <f>('CHUVA - Vetor de Impacto'!AH130/'Contribuição - CHUVA'!$BY129)*100</f>
        <v>4.1174720075751248</v>
      </c>
      <c r="BM129" s="42">
        <f>('CHUVA - Vetor de Impacto'!AI130/'Contribuição - CHUVA'!$BY129)*100</f>
        <v>8.0525437344411372</v>
      </c>
      <c r="BN129" s="42">
        <f>('CHUVA - Vetor de Impacto'!AJ130/'Contribuição - CHUVA'!$BY129)*100</f>
        <v>7.2831253694741704</v>
      </c>
      <c r="BO129" s="42">
        <f>('CHUVA - Vetor de Impacto'!AK130/'Contribuição - CHUVA'!$BY129)*100</f>
        <v>8.2229916449389631</v>
      </c>
      <c r="BP129" s="42">
        <f>('CHUVA - Vetor de Impacto'!AL130/'Contribuição - CHUVA'!$BY129)*100</f>
        <v>1.1805119713792409</v>
      </c>
      <c r="BQ129" s="42">
        <f>('CHUVA - Vetor de Impacto'!AM130/'Contribuição - CHUVA'!$BY129)*100</f>
        <v>10.081536767564298</v>
      </c>
      <c r="BR129" s="42">
        <f>('CHUVA - Vetor de Impacto'!AN130/'Contribuição - CHUVA'!$BY129)*100</f>
        <v>4.7969220406679103</v>
      </c>
      <c r="BS129" s="42">
        <f>('CHUVA - Vetor de Impacto'!AO130/'Contribuição - CHUVA'!$BY129)*100</f>
        <v>8.4212247465181438</v>
      </c>
      <c r="BT129" s="42">
        <f>('CHUVA - Vetor de Impacto'!AP130/'Contribuição - CHUVA'!$BY129)*100</f>
        <v>5.4444316014027354</v>
      </c>
      <c r="BU129" s="42">
        <f>('CHUVA - Vetor de Impacto'!AQ130/'Contribuição - CHUVA'!$BY129)*100</f>
        <v>10.48384981342271</v>
      </c>
      <c r="BV129" s="42">
        <f>('CHUVA - Vetor de Impacto'!AR130/'Contribuição - CHUVA'!$BY129)*100</f>
        <v>10.10067767216823</v>
      </c>
      <c r="BW129" s="42">
        <f>('CHUVA - Vetor de Impacto'!AS130/'Contribuição - CHUVA'!$BY129)*100</f>
        <v>10.881448561121568</v>
      </c>
      <c r="BX129" s="42">
        <f>('CHUVA - Vetor de Impacto'!AT130/'Contribuição - CHUVA'!$BY129)*100</f>
        <v>10.933264069325777</v>
      </c>
      <c r="BY129" s="77">
        <f>SUM('CHUVA - Vetor de Impacto'!AH130:AT130)</f>
        <v>8.373586545690932</v>
      </c>
      <c r="BZ129" s="77">
        <f t="shared" si="9"/>
        <v>100</v>
      </c>
      <c r="CA129" s="42">
        <f>('SECA - Vetor de Impacto'!AU130/'Contribuição - CHUVA'!$CI129)*100</f>
        <v>0.56894116081950019</v>
      </c>
      <c r="CB129" s="42">
        <f>('SECA - Vetor de Impacto'!AV130/'Contribuição - CHUVA'!$CI129)*100</f>
        <v>0</v>
      </c>
      <c r="CC129" s="42">
        <f>('SECA - Vetor de Impacto'!AW130/'Contribuição - CHUVA'!$CI129)*100</f>
        <v>0</v>
      </c>
      <c r="CD129" s="42">
        <f>('SECA - Vetor de Impacto'!AX130/'Contribuição - CHUVA'!$CI129)*100</f>
        <v>16.821693654897128</v>
      </c>
      <c r="CE129" s="42">
        <f>('SECA - Vetor de Impacto'!AY130/'Contribuição - CHUVA'!$CI129)*100</f>
        <v>25.232540482345691</v>
      </c>
      <c r="CF129" s="42">
        <f>('SECA - Vetor de Impacto'!AZ130/'Contribuição - CHUVA'!$CI129)*100</f>
        <v>25.232540482345691</v>
      </c>
      <c r="CG129" s="42">
        <f>('SECA - Vetor de Impacto'!BA130/'Contribuição - CHUVA'!$CI129)*100</f>
        <v>17.873049508328194</v>
      </c>
      <c r="CH129" s="42">
        <f>('SECA - Vetor de Impacto'!BB130/'Contribuição - CHUVA'!$CI129)*100</f>
        <v>14.271234711263791</v>
      </c>
      <c r="CI129" s="77">
        <f>SUM('CHUVA - Vetor de Impacto'!AU130:BB130)</f>
        <v>3.9631364138686886</v>
      </c>
      <c r="CJ129" s="77">
        <f t="shared" si="10"/>
        <v>100</v>
      </c>
    </row>
    <row r="130" spans="1:88" x14ac:dyDescent="0.25">
      <c r="A130" s="34" t="s">
        <v>1125</v>
      </c>
      <c r="B130" s="34" t="s">
        <v>1126</v>
      </c>
      <c r="C130" s="78">
        <v>2.4711644883899382</v>
      </c>
      <c r="D130" s="78">
        <v>4.2207719875939906</v>
      </c>
      <c r="E130" s="78">
        <v>4.998250057025297</v>
      </c>
      <c r="F130" s="78">
        <v>5.0625600283232464</v>
      </c>
      <c r="G130" s="78">
        <v>2.1390684518825296</v>
      </c>
      <c r="H130" s="78">
        <v>3.5761661055525273</v>
      </c>
      <c r="I130" s="78">
        <v>3.7599688021415552</v>
      </c>
      <c r="J130" s="78">
        <v>1.3344438650716526</v>
      </c>
      <c r="K130" s="78">
        <v>2.7850574264240744</v>
      </c>
      <c r="L130" s="78">
        <v>5.1639637721294696</v>
      </c>
      <c r="M130" s="78">
        <v>1.6457643174087158</v>
      </c>
      <c r="N130" s="78">
        <v>0</v>
      </c>
      <c r="O130" s="78">
        <v>2.7485782161130721</v>
      </c>
      <c r="P130" s="78">
        <v>1.6182157931093508</v>
      </c>
      <c r="Q130" s="78">
        <v>6.3793662599466092</v>
      </c>
      <c r="R130" s="78">
        <v>6.3793662599466092</v>
      </c>
      <c r="S130" s="78">
        <v>4.2529108399644064</v>
      </c>
      <c r="T130" s="78">
        <v>6.3793662599466092</v>
      </c>
      <c r="U130" s="78">
        <v>6.3793662599466092</v>
      </c>
      <c r="V130" s="78">
        <v>3.7212969849688551</v>
      </c>
      <c r="W130" s="78">
        <v>4.4678490562698849</v>
      </c>
      <c r="X130" s="78">
        <v>1.3136573772204048</v>
      </c>
      <c r="Y130" s="78">
        <v>4.4261115114336649</v>
      </c>
      <c r="Z130" s="78">
        <v>4.1153874498281287</v>
      </c>
      <c r="AA130" s="78">
        <v>4.7457304259016713</v>
      </c>
      <c r="AB130" s="78">
        <v>3.2575487284833753</v>
      </c>
      <c r="AC130" s="78">
        <v>2.6580692749777546</v>
      </c>
      <c r="AD130" s="74">
        <f t="shared" si="11"/>
        <v>99.999999999999986</v>
      </c>
      <c r="AF130" s="42">
        <f>('CHUVA - Vetor de Impacto'!AH131/'Contribuição - CHUVA'!$BA130)*100</f>
        <v>1.8883960112667488</v>
      </c>
      <c r="AG130" s="42">
        <f>('CHUVA - Vetor de Impacto'!AI131/'Contribuição - CHUVA'!$BA130)*100</f>
        <v>5.4584639582680765</v>
      </c>
      <c r="AH130" s="42">
        <f>('CHUVA - Vetor de Impacto'!AJ131/'Contribuição - CHUVA'!$BA130)*100</f>
        <v>2.8426495918519588</v>
      </c>
      <c r="AI130" s="42">
        <f>('CHUVA - Vetor de Impacto'!AK131/'Contribuição - CHUVA'!$BA130)*100</f>
        <v>2.4345345331319579</v>
      </c>
      <c r="AJ130" s="42">
        <f>('CHUVA - Vetor de Impacto'!AL131/'Contribuição - CHUVA'!$BA130)*100</f>
        <v>2.9154758443165054</v>
      </c>
      <c r="AK130" s="42">
        <f>('CHUVA - Vetor de Impacto'!AM131/'Contribuição - CHUVA'!$BA130)*100</f>
        <v>6.7038151779538602</v>
      </c>
      <c r="AL130" s="42">
        <f>('CHUVA - Vetor de Impacto'!AN131/'Contribuição - CHUVA'!$BA130)*100</f>
        <v>4.5463540986428477</v>
      </c>
      <c r="AM130" s="42">
        <f>('CHUVA - Vetor de Impacto'!AO131/'Contribuição - CHUVA'!$BA130)*100</f>
        <v>4.751735037401926</v>
      </c>
      <c r="AN130" s="42">
        <f>('CHUVA - Vetor de Impacto'!AP131/'Contribuição - CHUVA'!$BA130)*100</f>
        <v>4.4979890096115307</v>
      </c>
      <c r="AO130" s="42">
        <f>('CHUVA - Vetor de Impacto'!AQ131/'Contribuição - CHUVA'!$BA130)*100</f>
        <v>5.5502162015359104</v>
      </c>
      <c r="AP130" s="42">
        <f>('CHUVA - Vetor de Impacto'!AR131/'Contribuição - CHUVA'!$BA130)*100</f>
        <v>4.710309180993165</v>
      </c>
      <c r="AQ130" s="42">
        <f>('CHUVA - Vetor de Impacto'!AS131/'Contribuição - CHUVA'!$BA130)*100</f>
        <v>5.9800666217170093</v>
      </c>
      <c r="AR130" s="42">
        <f>('CHUVA - Vetor de Impacto'!AT131/'Contribuição - CHUVA'!$BA130)*100</f>
        <v>6.6312780911551998</v>
      </c>
      <c r="AS130" s="42">
        <f>('CHUVA - Vetor de Impacto'!AU131/'Contribuição - CHUVA'!$BA130)*100</f>
        <v>0.43259320262375522</v>
      </c>
      <c r="AT130" s="42">
        <f>('CHUVA - Vetor de Impacto'!AV131/'Contribuição - CHUVA'!$BA130)*100</f>
        <v>7.1057439023568785</v>
      </c>
      <c r="AU130" s="42">
        <f>('CHUVA - Vetor de Impacto'!AW131/'Contribuição - CHUVA'!$BA130)*100</f>
        <v>7.1057439023568785</v>
      </c>
      <c r="AV130" s="42">
        <f>('CHUVA - Vetor de Impacto'!AX131/'Contribuição - CHUVA'!$BA130)*100</f>
        <v>4.7371626015712529</v>
      </c>
      <c r="AW130" s="42">
        <f>('CHUVA - Vetor de Impacto'!AY131/'Contribuição - CHUVA'!$BA130)*100</f>
        <v>7.1057439023568785</v>
      </c>
      <c r="AX130" s="42">
        <f>('CHUVA - Vetor de Impacto'!AZ131/'Contribuição - CHUVA'!$BA130)*100</f>
        <v>7.1057439023568785</v>
      </c>
      <c r="AY130" s="42">
        <f>('CHUVA - Vetor de Impacto'!BA131/'Contribuição - CHUVA'!$BA130)*100</f>
        <v>5.6253805893658626</v>
      </c>
      <c r="AZ130" s="42">
        <f>('CHUVA - Vetor de Impacto'!BB131/'Contribuição - CHUVA'!$BA130)*100</f>
        <v>1.8706046391649289</v>
      </c>
      <c r="BA130" s="77">
        <f>SUM('CHUVA - Vetor de Impacto'!AH131:BB131)</f>
        <v>14.073121881979361</v>
      </c>
      <c r="BB130" s="77">
        <f t="shared" si="7"/>
        <v>100</v>
      </c>
      <c r="BC130" s="42">
        <f>('CHUVA - Vetor de Impacto'!BC131/'Contribuição - CHUVA'!$BI130)*100</f>
        <v>36.050507428186968</v>
      </c>
      <c r="BD130" s="42">
        <f>('CHUVA - Vetor de Impacto'!BD131/'Contribuição - CHUVA'!$BI130)*100</f>
        <v>14.876450561258924</v>
      </c>
      <c r="BE130" s="42">
        <f>('CHUVA - Vetor de Impacto'!BE131/'Contribuição - CHUVA'!$BI130)*100</f>
        <v>10.616776217337618</v>
      </c>
      <c r="BF130" s="42">
        <f>('CHUVA - Vetor de Impacto'!BF131/'Contribuição - CHUVA'!$BI130)*100</f>
        <v>16.021065593605801</v>
      </c>
      <c r="BG130" s="42">
        <f>('CHUVA - Vetor de Impacto'!BG131/'Contribuição - CHUVA'!$BI130)*100</f>
        <v>11.335680100855933</v>
      </c>
      <c r="BH130" s="42">
        <f>('CHUVA - Vetor de Impacto'!BH131/'Contribuição - CHUVA'!$BI130)*100</f>
        <v>11.099520098754764</v>
      </c>
      <c r="BI130" s="77">
        <f>SUM('CHUVA - Vetor de Impacto'!BC131:BH131)</f>
        <v>1.5015664207443051</v>
      </c>
      <c r="BJ130" s="77">
        <f t="shared" si="8"/>
        <v>100.00000000000001</v>
      </c>
      <c r="BL130" s="42">
        <f>('CHUVA - Vetor de Impacto'!AH131/'Contribuição - CHUVA'!$BY130)*100</f>
        <v>3.2054912126018449</v>
      </c>
      <c r="BM130" s="42">
        <f>('CHUVA - Vetor de Impacto'!AI131/'Contribuição - CHUVA'!$BY130)*100</f>
        <v>9.2655661991125786</v>
      </c>
      <c r="BN130" s="42">
        <f>('CHUVA - Vetor de Impacto'!AJ131/'Contribuição - CHUVA'!$BY130)*100</f>
        <v>4.8253058324748448</v>
      </c>
      <c r="BO130" s="42">
        <f>('CHUVA - Vetor de Impacto'!AK131/'Contribuição - CHUVA'!$BY130)*100</f>
        <v>4.1325437070243183</v>
      </c>
      <c r="BP130" s="42">
        <f>('CHUVA - Vetor de Impacto'!AL131/'Contribuição - CHUVA'!$BY130)*100</f>
        <v>4.9489260429227748</v>
      </c>
      <c r="BQ130" s="42">
        <f>('CHUVA - Vetor de Impacto'!AM131/'Contribuição - CHUVA'!$BY130)*100</f>
        <v>11.379509655616667</v>
      </c>
      <c r="BR130" s="42">
        <f>('CHUVA - Vetor de Impacto'!AN131/'Contribuição - CHUVA'!$BY130)*100</f>
        <v>7.7172891838508821</v>
      </c>
      <c r="BS130" s="42">
        <f>('CHUVA - Vetor de Impacto'!AO131/'Contribuição - CHUVA'!$BY130)*100</f>
        <v>8.065916691270008</v>
      </c>
      <c r="BT130" s="42">
        <f>('CHUVA - Vetor de Impacto'!AP131/'Contribuição - CHUVA'!$BY130)*100</f>
        <v>7.6351910079589542</v>
      </c>
      <c r="BU130" s="42">
        <f>('CHUVA - Vetor de Impacto'!AQ131/'Contribuição - CHUVA'!$BY130)*100</f>
        <v>9.4213126674257879</v>
      </c>
      <c r="BV130" s="42">
        <f>('CHUVA - Vetor de Impacto'!AR131/'Contribuição - CHUVA'!$BY130)*100</f>
        <v>7.9955976385392642</v>
      </c>
      <c r="BW130" s="42">
        <f>('CHUVA - Vetor de Impacto'!AS131/'Contribuição - CHUVA'!$BY130)*100</f>
        <v>10.150969866658819</v>
      </c>
      <c r="BX130" s="42">
        <f>('CHUVA - Vetor de Impacto'!AT131/'Contribuição - CHUVA'!$BY130)*100</f>
        <v>11.256380294543264</v>
      </c>
      <c r="BY130" s="77">
        <f>SUM('CHUVA - Vetor de Impacto'!AH131:AT131)</f>
        <v>8.2906567091879886</v>
      </c>
      <c r="BZ130" s="77">
        <f t="shared" si="9"/>
        <v>99.999999999999986</v>
      </c>
      <c r="CA130" s="42">
        <f>('SECA - Vetor de Impacto'!AU131/'Contribuição - CHUVA'!$CI130)*100</f>
        <v>1.0528272430391599</v>
      </c>
      <c r="CB130" s="42">
        <f>('SECA - Vetor de Impacto'!AV131/'Contribuição - CHUVA'!$CI130)*100</f>
        <v>17.293662306958076</v>
      </c>
      <c r="CC130" s="42">
        <f>('SECA - Vetor de Impacto'!AW131/'Contribuição - CHUVA'!$CI130)*100</f>
        <v>17.293662306958076</v>
      </c>
      <c r="CD130" s="42">
        <f>('SECA - Vetor de Impacto'!AX131/'Contribuição - CHUVA'!$CI130)*100</f>
        <v>11.529108204638719</v>
      </c>
      <c r="CE130" s="42">
        <f>('SECA - Vetor de Impacto'!AY131/'Contribuição - CHUVA'!$CI130)*100</f>
        <v>17.293662306958076</v>
      </c>
      <c r="CF130" s="42">
        <f>('SECA - Vetor de Impacto'!AZ131/'Contribuição - CHUVA'!$CI130)*100</f>
        <v>17.293662306958076</v>
      </c>
      <c r="CG130" s="42">
        <f>('SECA - Vetor de Impacto'!BA131/'Contribuição - CHUVA'!$CI130)*100</f>
        <v>13.69081599300848</v>
      </c>
      <c r="CH130" s="42">
        <f>('SECA - Vetor de Impacto'!BB131/'Contribuição - CHUVA'!$CI130)*100</f>
        <v>4.5525993314813284</v>
      </c>
      <c r="CI130" s="77">
        <f>SUM('CHUVA - Vetor de Impacto'!AU131:BB131)</f>
        <v>5.7824651727913734</v>
      </c>
      <c r="CJ130" s="77">
        <f t="shared" si="10"/>
        <v>100.00000000000001</v>
      </c>
    </row>
    <row r="131" spans="1:88" x14ac:dyDescent="0.25">
      <c r="A131" s="34" t="s">
        <v>1127</v>
      </c>
      <c r="B131" s="34" t="s">
        <v>1128</v>
      </c>
      <c r="C131" s="78">
        <v>4.4121945840307557</v>
      </c>
      <c r="D131" s="78">
        <v>1.6502049414811917</v>
      </c>
      <c r="E131" s="78">
        <v>3.9963492348753631</v>
      </c>
      <c r="F131" s="78">
        <v>3.834785823840869</v>
      </c>
      <c r="G131" s="78">
        <v>1.9881014480934562</v>
      </c>
      <c r="H131" s="78">
        <v>4.487912551236219</v>
      </c>
      <c r="I131" s="78">
        <v>2.3851500093788598</v>
      </c>
      <c r="J131" s="78">
        <v>2.2638713476117762</v>
      </c>
      <c r="K131" s="78">
        <v>3.3899497949831399</v>
      </c>
      <c r="L131" s="78">
        <v>5.0189996865719237</v>
      </c>
      <c r="M131" s="78">
        <v>4.6215906259336279</v>
      </c>
      <c r="N131" s="78">
        <v>5.2009348628880572</v>
      </c>
      <c r="O131" s="78">
        <v>4.9364201393485336</v>
      </c>
      <c r="P131" s="78">
        <v>0.96762111373545256</v>
      </c>
      <c r="Q131" s="78">
        <v>0</v>
      </c>
      <c r="R131" s="78">
        <v>6.001957537645775</v>
      </c>
      <c r="S131" s="78">
        <v>6.001957537645775</v>
      </c>
      <c r="T131" s="78">
        <v>6.001957537645775</v>
      </c>
      <c r="U131" s="78">
        <v>6.001957537645775</v>
      </c>
      <c r="V131" s="78">
        <v>2.2507340766171673</v>
      </c>
      <c r="W131" s="78">
        <v>4.3976607115454875</v>
      </c>
      <c r="X131" s="78">
        <v>0.97552477884600852</v>
      </c>
      <c r="Y131" s="78">
        <v>3.0801549100650019</v>
      </c>
      <c r="Z131" s="78">
        <v>4.6657092709783159</v>
      </c>
      <c r="AA131" s="78">
        <v>3.7556780837940531</v>
      </c>
      <c r="AB131" s="78">
        <v>4.0864391745673361</v>
      </c>
      <c r="AC131" s="78">
        <v>3.6261826789943226</v>
      </c>
      <c r="AD131" s="74">
        <f t="shared" si="11"/>
        <v>100</v>
      </c>
      <c r="AF131" s="42">
        <f>('CHUVA - Vetor de Impacto'!AH132/'Contribuição - CHUVA'!$BA131)*100</f>
        <v>0.87182451852856158</v>
      </c>
      <c r="AG131" s="42">
        <f>('CHUVA - Vetor de Impacto'!AI132/'Contribuição - CHUVA'!$BA131)*100</f>
        <v>6.7502012828980513</v>
      </c>
      <c r="AH131" s="42">
        <f>('CHUVA - Vetor de Impacto'!AJ132/'Contribuição - CHUVA'!$BA131)*100</f>
        <v>1.2814641871939001</v>
      </c>
      <c r="AI131" s="42">
        <f>('CHUVA - Vetor de Impacto'!AK132/'Contribuição - CHUVA'!$BA131)*100</f>
        <v>0.60738542354752045</v>
      </c>
      <c r="AJ131" s="42">
        <f>('CHUVA - Vetor de Impacto'!AL132/'Contribuição - CHUVA'!$BA131)*100</f>
        <v>1.1470501481873836</v>
      </c>
      <c r="AK131" s="42">
        <f>('CHUVA - Vetor de Impacto'!AM132/'Contribuição - CHUVA'!$BA131)*100</f>
        <v>7.2158706819248435</v>
      </c>
      <c r="AL131" s="42">
        <f>('CHUVA - Vetor de Impacto'!AN132/'Contribuição - CHUVA'!$BA131)*100</f>
        <v>6.7449338504610283</v>
      </c>
      <c r="AM131" s="42">
        <f>('CHUVA - Vetor de Impacto'!AO132/'Contribuição - CHUVA'!$BA131)*100</f>
        <v>4.9043970844911442</v>
      </c>
      <c r="AN131" s="42">
        <f>('CHUVA - Vetor de Impacto'!AP132/'Contribuição - CHUVA'!$BA131)*100</f>
        <v>1.5805980473227881</v>
      </c>
      <c r="AO131" s="42">
        <f>('CHUVA - Vetor de Impacto'!AQ132/'Contribuição - CHUVA'!$BA131)*100</f>
        <v>8.1338977958812961</v>
      </c>
      <c r="AP131" s="42">
        <f>('CHUVA - Vetor de Impacto'!AR132/'Contribuição - CHUVA'!$BA131)*100</f>
        <v>6.5661658296602736</v>
      </c>
      <c r="AQ131" s="42">
        <f>('CHUVA - Vetor de Impacto'!AS132/'Contribuição - CHUVA'!$BA131)*100</f>
        <v>7.812322529498072</v>
      </c>
      <c r="AR131" s="42">
        <f>('CHUVA - Vetor de Impacto'!AT132/'Contribuição - CHUVA'!$BA131)*100</f>
        <v>7.9643240358049914</v>
      </c>
      <c r="AS131" s="42">
        <f>('CHUVA - Vetor de Impacto'!AU132/'Contribuição - CHUVA'!$BA131)*100</f>
        <v>0.30598835409575048</v>
      </c>
      <c r="AT131" s="42">
        <f>('CHUVA - Vetor de Impacto'!AV132/'Contribuição - CHUVA'!$BA131)*100</f>
        <v>0</v>
      </c>
      <c r="AU131" s="42">
        <f>('CHUVA - Vetor de Impacto'!AW132/'Contribuição - CHUVA'!$BA131)*100</f>
        <v>8.2245960631188808</v>
      </c>
      <c r="AV131" s="42">
        <f>('CHUVA - Vetor de Impacto'!AX132/'Contribuição - CHUVA'!$BA131)*100</f>
        <v>5.4830640420792536</v>
      </c>
      <c r="AW131" s="42">
        <f>('CHUVA - Vetor de Impacto'!AY132/'Contribuição - CHUVA'!$BA131)*100</f>
        <v>8.2245960631188808</v>
      </c>
      <c r="AX131" s="42">
        <f>('CHUVA - Vetor de Impacto'!AZ132/'Contribuição - CHUVA'!$BA131)*100</f>
        <v>8.2245960631188808</v>
      </c>
      <c r="AY131" s="42">
        <f>('CHUVA - Vetor de Impacto'!BA132/'Contribuição - CHUVA'!$BA131)*100</f>
        <v>7.5392130578589729</v>
      </c>
      <c r="AZ131" s="42">
        <f>('CHUVA - Vetor de Impacto'!BB132/'Contribuição - CHUVA'!$BA131)*100</f>
        <v>0.41751094120953758</v>
      </c>
      <c r="BA131" s="77">
        <f>SUM('CHUVA - Vetor de Impacto'!AH132:BB132)</f>
        <v>12.158651833179345</v>
      </c>
      <c r="BB131" s="77">
        <f t="shared" si="7"/>
        <v>100.00000000000001</v>
      </c>
      <c r="BC131" s="42">
        <f>('CHUVA - Vetor de Impacto'!BC132/'Contribuição - CHUVA'!$BI131)*100</f>
        <v>65.198266006411316</v>
      </c>
      <c r="BD131" s="42">
        <f>('CHUVA - Vetor de Impacto'!BD132/'Contribuição - CHUVA'!$BI131)*100</f>
        <v>5.4739381100975555</v>
      </c>
      <c r="BE131" s="42">
        <f>('CHUVA - Vetor de Impacto'!BE132/'Contribuição - CHUVA'!$BI131)*100</f>
        <v>5.1785209839860524</v>
      </c>
      <c r="BF131" s="42">
        <f>('CHUVA - Vetor de Impacto'!BF132/'Contribuição - CHUVA'!$BI131)*100</f>
        <v>16.755657104963589</v>
      </c>
      <c r="BG131" s="42">
        <f>('CHUVA - Vetor de Impacto'!BG132/'Contribuição - CHUVA'!$BI131)*100</f>
        <v>0</v>
      </c>
      <c r="BH131" s="42">
        <f>('CHUVA - Vetor de Impacto'!BH132/'Contribuição - CHUVA'!$BI131)*100</f>
        <v>7.3936177945414849</v>
      </c>
      <c r="BI131" s="77">
        <f>SUM('CHUVA - Vetor de Impacto'!BC132:BH132)</f>
        <v>1.1270982034648331</v>
      </c>
      <c r="BJ131" s="77">
        <f t="shared" si="8"/>
        <v>99.999999999999986</v>
      </c>
      <c r="BL131" s="42">
        <f>('CHUVA - Vetor de Impacto'!AH132/'Contribuição - CHUVA'!$BY131)*100</f>
        <v>1.4157491947686656</v>
      </c>
      <c r="BM131" s="42">
        <f>('CHUVA - Vetor de Impacto'!AI132/'Contribuição - CHUVA'!$BY131)*100</f>
        <v>10.961600445601883</v>
      </c>
      <c r="BN131" s="42">
        <f>('CHUVA - Vetor de Impacto'!AJ132/'Contribuição - CHUVA'!$BY131)*100</f>
        <v>2.0809599324031982</v>
      </c>
      <c r="BO131" s="42">
        <f>('CHUVA - Vetor de Impacto'!AK132/'Contribuição - CHUVA'!$BY131)*100</f>
        <v>0.98632856271689706</v>
      </c>
      <c r="BP131" s="42">
        <f>('CHUVA - Vetor de Impacto'!AL132/'Contribuição - CHUVA'!$BY131)*100</f>
        <v>1.8626859983203898</v>
      </c>
      <c r="BQ131" s="42">
        <f>('CHUVA - Vetor de Impacto'!AM132/'Contribuição - CHUVA'!$BY131)*100</f>
        <v>11.717797435580197</v>
      </c>
      <c r="BR131" s="42">
        <f>('CHUVA - Vetor de Impacto'!AN132/'Contribuição - CHUVA'!$BY131)*100</f>
        <v>10.953046702190537</v>
      </c>
      <c r="BS131" s="42">
        <f>('CHUVA - Vetor de Impacto'!AO132/'Contribuição - CHUVA'!$BY131)*100</f>
        <v>7.9642130676858898</v>
      </c>
      <c r="BT131" s="42">
        <f>('CHUVA - Vetor de Impacto'!AP132/'Contribuição - CHUVA'!$BY131)*100</f>
        <v>2.5667211293012664</v>
      </c>
      <c r="BU131" s="42">
        <f>('CHUVA - Vetor de Impacto'!AQ132/'Contribuição - CHUVA'!$BY131)*100</f>
        <v>13.208574673129373</v>
      </c>
      <c r="BV131" s="42">
        <f>('CHUVA - Vetor de Impacto'!AR132/'Contribuição - CHUVA'!$BY131)*100</f>
        <v>10.662746674925632</v>
      </c>
      <c r="BW131" s="42">
        <f>('CHUVA - Vetor de Impacto'!AS132/'Contribuição - CHUVA'!$BY131)*100</f>
        <v>12.686371047555777</v>
      </c>
      <c r="BX131" s="42">
        <f>('CHUVA - Vetor de Impacto'!AT132/'Contribuição - CHUVA'!$BY131)*100</f>
        <v>12.933205135820291</v>
      </c>
      <c r="BY131" s="77">
        <f>SUM('CHUVA - Vetor de Impacto'!AH132:AT132)</f>
        <v>7.4873507395143371</v>
      </c>
      <c r="BZ131" s="77">
        <f t="shared" si="9"/>
        <v>99.999999999999986</v>
      </c>
      <c r="CA131" s="42">
        <f>('SECA - Vetor de Impacto'!AU132/'Contribuição - CHUVA'!$CI131)*100</f>
        <v>0.79643889097691845</v>
      </c>
      <c r="CB131" s="42">
        <f>('SECA - Vetor de Impacto'!AV132/'Contribuição - CHUVA'!$CI131)*100</f>
        <v>0</v>
      </c>
      <c r="CC131" s="42">
        <f>('SECA - Vetor de Impacto'!AW132/'Contribuição - CHUVA'!$CI131)*100</f>
        <v>21.407312008985059</v>
      </c>
      <c r="CD131" s="42">
        <f>('SECA - Vetor de Impacto'!AX132/'Contribuição - CHUVA'!$CI131)*100</f>
        <v>14.271541339323374</v>
      </c>
      <c r="CE131" s="42">
        <f>('SECA - Vetor de Impacto'!AY132/'Contribuição - CHUVA'!$CI131)*100</f>
        <v>21.407312008985059</v>
      </c>
      <c r="CF131" s="42">
        <f>('SECA - Vetor de Impacto'!AZ132/'Contribuição - CHUVA'!$CI131)*100</f>
        <v>21.407312008985059</v>
      </c>
      <c r="CG131" s="42">
        <f>('SECA - Vetor de Impacto'!BA132/'Contribuição - CHUVA'!$CI131)*100</f>
        <v>19.623369341569635</v>
      </c>
      <c r="CH131" s="42">
        <f>('SECA - Vetor de Impacto'!BB132/'Contribuição - CHUVA'!$CI131)*100</f>
        <v>1.0867144011748895</v>
      </c>
      <c r="CI131" s="77">
        <f>SUM('CHUVA - Vetor de Impacto'!AU132:BB132)</f>
        <v>4.6713010936650097</v>
      </c>
      <c r="CJ131" s="77">
        <f t="shared" si="10"/>
        <v>99.999999999999986</v>
      </c>
    </row>
    <row r="132" spans="1:88" x14ac:dyDescent="0.25">
      <c r="A132" s="34" t="s">
        <v>1129</v>
      </c>
      <c r="B132" s="34" t="s">
        <v>1130</v>
      </c>
      <c r="C132" s="78">
        <v>4.5503470237052053</v>
      </c>
      <c r="D132" s="78">
        <v>1.6188747666768304</v>
      </c>
      <c r="E132" s="78">
        <v>4.7245816187445806</v>
      </c>
      <c r="F132" s="78">
        <v>5.0492837233266155</v>
      </c>
      <c r="G132" s="78">
        <v>1.2989972422422971</v>
      </c>
      <c r="H132" s="78">
        <v>5.3716356304817845</v>
      </c>
      <c r="I132" s="78">
        <v>2.9662445739275531</v>
      </c>
      <c r="J132" s="78">
        <v>1.2566054139120604</v>
      </c>
      <c r="K132" s="78">
        <v>3.8040390894283851</v>
      </c>
      <c r="L132" s="78">
        <v>3.6339000786885887</v>
      </c>
      <c r="M132" s="78">
        <v>3.9540562892704614</v>
      </c>
      <c r="N132" s="78">
        <v>4.0679591602278942</v>
      </c>
      <c r="O132" s="78">
        <v>3.0715138520836009</v>
      </c>
      <c r="P132" s="78">
        <v>0.72926745477364763</v>
      </c>
      <c r="Q132" s="78">
        <v>6.160573641754481</v>
      </c>
      <c r="R132" s="78">
        <v>0</v>
      </c>
      <c r="S132" s="78">
        <v>6.160573641754481</v>
      </c>
      <c r="T132" s="78">
        <v>6.160573641754481</v>
      </c>
      <c r="U132" s="78">
        <v>6.160573641754481</v>
      </c>
      <c r="V132" s="78">
        <v>3.0802868208772396</v>
      </c>
      <c r="W132" s="78">
        <v>4.4197826171976224</v>
      </c>
      <c r="X132" s="78">
        <v>1.3407309027509706</v>
      </c>
      <c r="Y132" s="78">
        <v>4.830269821941175</v>
      </c>
      <c r="Z132" s="78">
        <v>4.63960420748462</v>
      </c>
      <c r="AA132" s="78">
        <v>3.9398880271630361</v>
      </c>
      <c r="AB132" s="78">
        <v>3.8012050129974471</v>
      </c>
      <c r="AC132" s="78">
        <v>3.2086321050804583</v>
      </c>
      <c r="AD132" s="74">
        <f t="shared" ref="AD132:AD163" si="12">SUM(C132:AC132)</f>
        <v>99.999999999999986</v>
      </c>
      <c r="AF132" s="42">
        <f>('CHUVA - Vetor de Impacto'!AH133/'Contribuição - CHUVA'!$BA132)*100</f>
        <v>5.3671400041196593</v>
      </c>
      <c r="AG132" s="42">
        <f>('CHUVA - Vetor de Impacto'!AI133/'Contribuição - CHUVA'!$BA132)*100</f>
        <v>1.4985853109363569</v>
      </c>
      <c r="AH132" s="42">
        <f>('CHUVA - Vetor de Impacto'!AJ133/'Contribuição - CHUVA'!$BA132)*100</f>
        <v>3.7974865248539693</v>
      </c>
      <c r="AI132" s="42">
        <f>('CHUVA - Vetor de Impacto'!AK133/'Contribuição - CHUVA'!$BA132)*100</f>
        <v>2.758843995278168</v>
      </c>
      <c r="AJ132" s="42">
        <f>('CHUVA - Vetor de Impacto'!AL133/'Contribuição - CHUVA'!$BA132)*100</f>
        <v>0.64009226198925662</v>
      </c>
      <c r="AK132" s="42">
        <f>('CHUVA - Vetor de Impacto'!AM133/'Contribuição - CHUVA'!$BA132)*100</f>
        <v>5.9713647912049561</v>
      </c>
      <c r="AL132" s="42">
        <f>('CHUVA - Vetor de Impacto'!AN133/'Contribuição - CHUVA'!$BA132)*100</f>
        <v>5.2066167704188233</v>
      </c>
      <c r="AM132" s="42">
        <f>('CHUVA - Vetor de Impacto'!AO133/'Contribuição - CHUVA'!$BA132)*100</f>
        <v>3.7178590116592245</v>
      </c>
      <c r="AN132" s="42">
        <f>('CHUVA - Vetor de Impacto'!AP133/'Contribuição - CHUVA'!$BA132)*100</f>
        <v>4.6881209759903069</v>
      </c>
      <c r="AO132" s="42">
        <f>('CHUVA - Vetor de Impacto'!AQ133/'Contribuição - CHUVA'!$BA132)*100</f>
        <v>5.2270037845794173</v>
      </c>
      <c r="AP132" s="42">
        <f>('CHUVA - Vetor de Impacto'!AR133/'Contribuição - CHUVA'!$BA132)*100</f>
        <v>4.914240832623733</v>
      </c>
      <c r="AQ132" s="42">
        <f>('CHUVA - Vetor de Impacto'!AS133/'Contribuição - CHUVA'!$BA132)*100</f>
        <v>5.7967277990126114</v>
      </c>
      <c r="AR132" s="42">
        <f>('CHUVA - Vetor de Impacto'!AT133/'Contribuição - CHUVA'!$BA132)*100</f>
        <v>5.8154436767465993</v>
      </c>
      <c r="AS132" s="42">
        <f>('CHUVA - Vetor de Impacto'!AU133/'Contribuição - CHUVA'!$BA132)*100</f>
        <v>0.43745948822023079</v>
      </c>
      <c r="AT132" s="42">
        <f>('CHUVA - Vetor de Impacto'!AV133/'Contribuição - CHUVA'!$BA132)*100</f>
        <v>6.8074836149358235</v>
      </c>
      <c r="AU132" s="42">
        <f>('CHUVA - Vetor de Impacto'!AW133/'Contribuição - CHUVA'!$BA132)*100</f>
        <v>6.8074836149358235</v>
      </c>
      <c r="AV132" s="42">
        <f>('CHUVA - Vetor de Impacto'!AX133/'Contribuição - CHUVA'!$BA132)*100</f>
        <v>6.8074836149358235</v>
      </c>
      <c r="AW132" s="42">
        <f>('CHUVA - Vetor de Impacto'!AY133/'Contribuição - CHUVA'!$BA132)*100</f>
        <v>6.8074836149358235</v>
      </c>
      <c r="AX132" s="42">
        <f>('CHUVA - Vetor de Impacto'!AZ133/'Contribuição - CHUVA'!$BA132)*100</f>
        <v>6.8074836149358235</v>
      </c>
      <c r="AY132" s="42">
        <f>('CHUVA - Vetor de Impacto'!BA133/'Contribuição - CHUVA'!$BA132)*100</f>
        <v>4.5383224099572157</v>
      </c>
      <c r="AZ132" s="42">
        <f>('CHUVA - Vetor de Impacto'!BB133/'Contribuição - CHUVA'!$BA132)*100</f>
        <v>5.5872742877303487</v>
      </c>
      <c r="BA132" s="77">
        <f>SUM('CHUVA - Vetor de Impacto'!AH133:BB133)</f>
        <v>14.689715856325677</v>
      </c>
      <c r="BB132" s="77">
        <f t="shared" si="7"/>
        <v>99.999999999999986</v>
      </c>
      <c r="BC132" s="42">
        <f>('CHUVA - Vetor de Impacto'!BC133/'Contribuição - CHUVA'!$BI132)*100</f>
        <v>13.625531028065147</v>
      </c>
      <c r="BD132" s="42">
        <f>('CHUVA - Vetor de Impacto'!BD133/'Contribuição - CHUVA'!$BI132)*100</f>
        <v>23.346161199992487</v>
      </c>
      <c r="BE132" s="42">
        <f>('CHUVA - Vetor de Impacto'!BE133/'Contribuição - CHUVA'!$BI132)*100</f>
        <v>23.320099363780798</v>
      </c>
      <c r="BF132" s="42">
        <f>('CHUVA - Vetor de Impacto'!BF133/'Contribuição - CHUVA'!$BI132)*100</f>
        <v>16.804723847569498</v>
      </c>
      <c r="BG132" s="42">
        <f>('CHUVA - Vetor de Impacto'!BG133/'Contribuição - CHUVA'!$BI132)*100</f>
        <v>11.572286935878108</v>
      </c>
      <c r="BH132" s="42">
        <f>('CHUVA - Vetor de Impacto'!BH133/'Contribuição - CHUVA'!$BI132)*100</f>
        <v>11.331197624713974</v>
      </c>
      <c r="BI132" s="77">
        <f>SUM('CHUVA - Vetor de Impacto'!BC133:BH133)</f>
        <v>2.9417308246951284</v>
      </c>
      <c r="BJ132" s="77">
        <f t="shared" si="8"/>
        <v>100.00000000000003</v>
      </c>
      <c r="BL132" s="42">
        <f>('CHUVA - Vetor de Impacto'!AH133/'Contribuição - CHUVA'!$BY132)*100</f>
        <v>9.6880612829890982</v>
      </c>
      <c r="BM132" s="42">
        <f>('CHUVA - Vetor de Impacto'!AI133/'Contribuição - CHUVA'!$BY132)*100</f>
        <v>2.7050507940904862</v>
      </c>
      <c r="BN132" s="42">
        <f>('CHUVA - Vetor de Impacto'!AJ133/'Contribuição - CHUVA'!$BY132)*100</f>
        <v>6.8547274984202797</v>
      </c>
      <c r="BO132" s="42">
        <f>('CHUVA - Vetor de Impacto'!AK133/'Contribuição - CHUVA'!$BY132)*100</f>
        <v>4.9799054386406665</v>
      </c>
      <c r="BP132" s="42">
        <f>('CHUVA - Vetor de Impacto'!AL133/'Contribuição - CHUVA'!$BY132)*100</f>
        <v>1.1554110860084015</v>
      </c>
      <c r="BQ132" s="42">
        <f>('CHUVA - Vetor de Impacto'!AM133/'Contribuição - CHUVA'!$BY132)*100</f>
        <v>10.77872908026851</v>
      </c>
      <c r="BR132" s="42">
        <f>('CHUVA - Vetor de Impacto'!AN133/'Contribuição - CHUVA'!$BY132)*100</f>
        <v>9.3983056730658259</v>
      </c>
      <c r="BS132" s="42">
        <f>('CHUVA - Vetor de Impacto'!AO133/'Contribuição - CHUVA'!$BY132)*100</f>
        <v>6.7109942946934202</v>
      </c>
      <c r="BT132" s="42">
        <f>('CHUVA - Vetor de Impacto'!AP133/'Contribuição - CHUVA'!$BY132)*100</f>
        <v>8.4623846746309219</v>
      </c>
      <c r="BU132" s="42">
        <f>('CHUVA - Vetor de Impacto'!AQ133/'Contribuição - CHUVA'!$BY132)*100</f>
        <v>9.4351056526477652</v>
      </c>
      <c r="BV132" s="42">
        <f>('CHUVA - Vetor de Impacto'!AR133/'Contribuição - CHUVA'!$BY132)*100</f>
        <v>8.8705467547487977</v>
      </c>
      <c r="BW132" s="42">
        <f>('CHUVA - Vetor de Impacto'!AS133/'Contribuição - CHUVA'!$BY132)*100</f>
        <v>10.463497153891021</v>
      </c>
      <c r="BX132" s="42">
        <f>('CHUVA - Vetor de Impacto'!AT133/'Contribuição - CHUVA'!$BY132)*100</f>
        <v>10.497280615904799</v>
      </c>
      <c r="BY132" s="77">
        <f>SUM('CHUVA - Vetor de Impacto'!AH133:AT133)</f>
        <v>8.1380329168717882</v>
      </c>
      <c r="BZ132" s="77">
        <f t="shared" si="9"/>
        <v>100</v>
      </c>
      <c r="CA132" s="42">
        <f>('SECA - Vetor de Impacto'!AU133/'Contribuição - CHUVA'!$CI132)*100</f>
        <v>0.98084044053946362</v>
      </c>
      <c r="CB132" s="42">
        <f>('SECA - Vetor de Impacto'!AV133/'Contribuição - CHUVA'!$CI132)*100</f>
        <v>15.263253872956106</v>
      </c>
      <c r="CC132" s="42">
        <f>('SECA - Vetor de Impacto'!AW133/'Contribuição - CHUVA'!$CI132)*100</f>
        <v>15.263253872956106</v>
      </c>
      <c r="CD132" s="42">
        <f>('SECA - Vetor de Impacto'!AX133/'Contribuição - CHUVA'!$CI132)*100</f>
        <v>15.263253872956106</v>
      </c>
      <c r="CE132" s="42">
        <f>('SECA - Vetor de Impacto'!AY133/'Contribuição - CHUVA'!$CI132)*100</f>
        <v>15.263253872956106</v>
      </c>
      <c r="CF132" s="42">
        <f>('SECA - Vetor de Impacto'!AZ133/'Contribuição - CHUVA'!$CI132)*100</f>
        <v>15.263253872956106</v>
      </c>
      <c r="CG132" s="42">
        <f>('SECA - Vetor de Impacto'!BA133/'Contribuição - CHUVA'!$CI132)*100</f>
        <v>10.175502581970736</v>
      </c>
      <c r="CH132" s="42">
        <f>('SECA - Vetor de Impacto'!BB133/'Contribuição - CHUVA'!$CI132)*100</f>
        <v>12.527387612709266</v>
      </c>
      <c r="CI132" s="77">
        <f>SUM('CHUVA - Vetor de Impacto'!AU133:BB133)</f>
        <v>6.5516829394538876</v>
      </c>
      <c r="CJ132" s="77">
        <f t="shared" si="10"/>
        <v>99.999999999999986</v>
      </c>
    </row>
    <row r="133" spans="1:88" x14ac:dyDescent="0.25">
      <c r="A133" s="34" t="s">
        <v>1131</v>
      </c>
      <c r="B133" s="34" t="s">
        <v>1132</v>
      </c>
      <c r="C133" s="78">
        <v>3.5880982206585812</v>
      </c>
      <c r="D133" s="78">
        <v>2.5338350421776621</v>
      </c>
      <c r="E133" s="78">
        <v>3.9948836522269566</v>
      </c>
      <c r="F133" s="78">
        <v>4.1568803701939796</v>
      </c>
      <c r="G133" s="78">
        <v>0.77514766524804612</v>
      </c>
      <c r="H133" s="78">
        <v>5.4418199724240832</v>
      </c>
      <c r="I133" s="78">
        <v>4.0939386074549082</v>
      </c>
      <c r="J133" s="78">
        <v>3.2669907822302298</v>
      </c>
      <c r="K133" s="78">
        <v>4.3579487418627831</v>
      </c>
      <c r="L133" s="78">
        <v>3.9802909600140044</v>
      </c>
      <c r="M133" s="78">
        <v>4.5862611838703371</v>
      </c>
      <c r="N133" s="78">
        <v>5.6880082625993005</v>
      </c>
      <c r="O133" s="78">
        <v>3.1724251257706304</v>
      </c>
      <c r="P133" s="78">
        <v>2.1839917075013915</v>
      </c>
      <c r="Q133" s="78">
        <v>0</v>
      </c>
      <c r="R133" s="78">
        <v>0</v>
      </c>
      <c r="S133" s="78">
        <v>5.9975252153366405</v>
      </c>
      <c r="T133" s="78">
        <v>5.9975252153366405</v>
      </c>
      <c r="U133" s="78">
        <v>5.9975252153366405</v>
      </c>
      <c r="V133" s="78">
        <v>2.7488657236959595</v>
      </c>
      <c r="W133" s="78">
        <v>4.8713052961943655</v>
      </c>
      <c r="X133" s="78">
        <v>3.5935584967926166</v>
      </c>
      <c r="Y133" s="78">
        <v>4.639135659055551</v>
      </c>
      <c r="Z133" s="78">
        <v>4.3480845700193207</v>
      </c>
      <c r="AA133" s="78">
        <v>4.3180803073071123</v>
      </c>
      <c r="AB133" s="78">
        <v>2.1693176310792111</v>
      </c>
      <c r="AC133" s="78">
        <v>3.4985563756130404</v>
      </c>
      <c r="AD133" s="74">
        <f t="shared" si="12"/>
        <v>99.999999999999972</v>
      </c>
      <c r="AF133" s="42">
        <f>('CHUVA - Vetor de Impacto'!AH134/'Contribuição - CHUVA'!$BA133)*100</f>
        <v>3.6525464662136504</v>
      </c>
      <c r="AG133" s="42">
        <f>('CHUVA - Vetor de Impacto'!AI134/'Contribuição - CHUVA'!$BA133)*100</f>
        <v>3.6313576935821428</v>
      </c>
      <c r="AH133" s="42">
        <f>('CHUVA - Vetor de Impacto'!AJ134/'Contribuição - CHUVA'!$BA133)*100</f>
        <v>4.2820842429133092</v>
      </c>
      <c r="AI133" s="42">
        <f>('CHUVA - Vetor de Impacto'!AK134/'Contribuição - CHUVA'!$BA133)*100</f>
        <v>4.6199958269752548</v>
      </c>
      <c r="AJ133" s="42">
        <f>('CHUVA - Vetor de Impacto'!AL134/'Contribuição - CHUVA'!$BA133)*100</f>
        <v>2.7395035599212063</v>
      </c>
      <c r="AK133" s="42">
        <f>('CHUVA - Vetor de Impacto'!AM134/'Contribuição - CHUVA'!$BA133)*100</f>
        <v>4.6577938116381157</v>
      </c>
      <c r="AL133" s="42">
        <f>('CHUVA - Vetor de Impacto'!AN134/'Contribuição - CHUVA'!$BA133)*100</f>
        <v>4.3823644321299762</v>
      </c>
      <c r="AM133" s="42">
        <f>('CHUVA - Vetor de Impacto'!AO134/'Contribuição - CHUVA'!$BA133)*100</f>
        <v>2.1593881522848362</v>
      </c>
      <c r="AN133" s="42">
        <f>('CHUVA - Vetor de Impacto'!AP134/'Contribuição - CHUVA'!$BA133)*100</f>
        <v>3.3074771052017491</v>
      </c>
      <c r="AO133" s="42">
        <f>('CHUVA - Vetor de Impacto'!AQ134/'Contribuição - CHUVA'!$BA133)*100</f>
        <v>4.9898213079838296</v>
      </c>
      <c r="AP133" s="42">
        <f>('CHUVA - Vetor de Impacto'!AR134/'Contribuição - CHUVA'!$BA133)*100</f>
        <v>4.4859433229904173</v>
      </c>
      <c r="AQ133" s="42">
        <f>('CHUVA - Vetor de Impacto'!AS134/'Contribuição - CHUVA'!$BA133)*100</f>
        <v>6.8726027283219873</v>
      </c>
      <c r="AR133" s="42">
        <f>('CHUVA - Vetor de Impacto'!AT134/'Contribuição - CHUVA'!$BA133)*100</f>
        <v>6.6251786253882239</v>
      </c>
      <c r="AS133" s="42">
        <f>('CHUVA - Vetor de Impacto'!AU134/'Contribuição - CHUVA'!$BA133)*100</f>
        <v>0.20284174697336788</v>
      </c>
      <c r="AT133" s="42">
        <f>('CHUVA - Vetor de Impacto'!AV134/'Contribuição - CHUVA'!$BA133)*100</f>
        <v>7.1968251826149174</v>
      </c>
      <c r="AU133" s="42">
        <f>('CHUVA - Vetor de Impacto'!AW134/'Contribuição - CHUVA'!$BA133)*100</f>
        <v>7.1968251826149174</v>
      </c>
      <c r="AV133" s="42">
        <f>('CHUVA - Vetor de Impacto'!AX134/'Contribuição - CHUVA'!$BA133)*100</f>
        <v>4.7978834550766116</v>
      </c>
      <c r="AW133" s="42">
        <f>('CHUVA - Vetor de Impacto'!AY134/'Contribuição - CHUVA'!$BA133)*100</f>
        <v>7.1968251826149174</v>
      </c>
      <c r="AX133" s="42">
        <f>('CHUVA - Vetor de Impacto'!AZ134/'Contribuição - CHUVA'!$BA133)*100</f>
        <v>7.1968251826149174</v>
      </c>
      <c r="AY133" s="42">
        <f>('CHUVA - Vetor de Impacto'!BA134/'Contribuição - CHUVA'!$BA133)*100</f>
        <v>4.7978834550766107</v>
      </c>
      <c r="AZ133" s="42">
        <f>('CHUVA - Vetor de Impacto'!BB134/'Contribuição - CHUVA'!$BA133)*100</f>
        <v>5.0080333368690537</v>
      </c>
      <c r="BA133" s="77">
        <f>SUM('CHUVA - Vetor de Impacto'!AH134:BB134)</f>
        <v>13.895015852485344</v>
      </c>
      <c r="BB133" s="77">
        <f t="shared" ref="BB133:BB187" si="13">SUM(AF133:AZ133)</f>
        <v>100.00000000000001</v>
      </c>
      <c r="BC133" s="42">
        <f>('CHUVA - Vetor de Impacto'!BC134/'Contribuição - CHUVA'!$BI133)*100</f>
        <v>12.074087846045456</v>
      </c>
      <c r="BD133" s="42">
        <f>('CHUVA - Vetor de Impacto'!BD134/'Contribuição - CHUVA'!$BI133)*100</f>
        <v>18.737093288563486</v>
      </c>
      <c r="BE133" s="42">
        <f>('CHUVA - Vetor de Impacto'!BE134/'Contribuição - CHUVA'!$BI133)*100</f>
        <v>17.834841094769654</v>
      </c>
      <c r="BF133" s="42">
        <f>('CHUVA - Vetor de Impacto'!BF134/'Contribuição - CHUVA'!$BI133)*100</f>
        <v>25.63107257758044</v>
      </c>
      <c r="BG133" s="42">
        <f>('CHUVA - Vetor de Impacto'!BG134/'Contribuição - CHUVA'!$BI133)*100</f>
        <v>11.566271187503201</v>
      </c>
      <c r="BH133" s="42">
        <f>('CHUVA - Vetor de Impacto'!BH134/'Contribuição - CHUVA'!$BI133)*100</f>
        <v>14.156634005537766</v>
      </c>
      <c r="BI133" s="77">
        <f>SUM('CHUVA - Vetor de Impacto'!BC134:BH134)</f>
        <v>2.2074456391099515</v>
      </c>
      <c r="BJ133" s="77">
        <f t="shared" ref="BJ133:BJ187" si="14">SUM(BC133:BH133)</f>
        <v>100.00000000000001</v>
      </c>
      <c r="BL133" s="42">
        <f>('CHUVA - Vetor de Impacto'!AH134/'Contribuição - CHUVA'!$BY133)*100</f>
        <v>6.4754507629754903</v>
      </c>
      <c r="BM133" s="42">
        <f>('CHUVA - Vetor de Impacto'!AI134/'Contribuição - CHUVA'!$BY133)*100</f>
        <v>6.4378860515686993</v>
      </c>
      <c r="BN133" s="42">
        <f>('CHUVA - Vetor de Impacto'!AJ134/'Contribuição - CHUVA'!$BY133)*100</f>
        <v>7.5915326291913026</v>
      </c>
      <c r="BO133" s="42">
        <f>('CHUVA - Vetor de Impacto'!AK134/'Contribuição - CHUVA'!$BY133)*100</f>
        <v>8.1906023042994907</v>
      </c>
      <c r="BP133" s="42">
        <f>('CHUVA - Vetor de Impacto'!AL134/'Contribuição - CHUVA'!$BY133)*100</f>
        <v>4.8567542073339354</v>
      </c>
      <c r="BQ133" s="42">
        <f>('CHUVA - Vetor de Impacto'!AM134/'Contribuição - CHUVA'!$BY133)*100</f>
        <v>8.2576128107743862</v>
      </c>
      <c r="BR133" s="42">
        <f>('CHUVA - Vetor de Impacto'!AN134/'Contribuição - CHUVA'!$BY133)*100</f>
        <v>7.7693152895300583</v>
      </c>
      <c r="BS133" s="42">
        <f>('CHUVA - Vetor de Impacto'!AO134/'Contribuição - CHUVA'!$BY133)*100</f>
        <v>3.82829124492106</v>
      </c>
      <c r="BT133" s="42">
        <f>('CHUVA - Vetor de Impacto'!AP134/'Contribuição - CHUVA'!$BY133)*100</f>
        <v>5.8636913568425078</v>
      </c>
      <c r="BU133" s="42">
        <f>('CHUVA - Vetor de Impacto'!AQ134/'Contribuição - CHUVA'!$BY133)*100</f>
        <v>8.8462508265884541</v>
      </c>
      <c r="BV133" s="42">
        <f>('CHUVA - Vetor de Impacto'!AR134/'Contribuição - CHUVA'!$BY133)*100</f>
        <v>7.9529460835677579</v>
      </c>
      <c r="BW133" s="42">
        <f>('CHUVA - Vetor de Impacto'!AS134/'Contribuição - CHUVA'!$BY133)*100</f>
        <v>12.1841572701123</v>
      </c>
      <c r="BX133" s="42">
        <f>('CHUVA - Vetor de Impacto'!AT134/'Contribuição - CHUVA'!$BY133)*100</f>
        <v>11.745509162294567</v>
      </c>
      <c r="BY133" s="77">
        <f>SUM('CHUVA - Vetor de Impacto'!AH134:AT134)</f>
        <v>7.8376306001988976</v>
      </c>
      <c r="BZ133" s="77">
        <f t="shared" ref="BZ133:BZ187" si="15">SUM(BL133:BX133)</f>
        <v>100</v>
      </c>
      <c r="CA133" s="42">
        <f>('SECA - Vetor de Impacto'!AU134/'Contribuição - CHUVA'!$CI133)*100</f>
        <v>0.46529800769678437</v>
      </c>
      <c r="CB133" s="42">
        <f>('SECA - Vetor de Impacto'!AV134/'Contribuição - CHUVA'!$CI133)*100</f>
        <v>16.508773313081505</v>
      </c>
      <c r="CC133" s="42">
        <f>('SECA - Vetor de Impacto'!AW134/'Contribuição - CHUVA'!$CI133)*100</f>
        <v>16.508773313081505</v>
      </c>
      <c r="CD133" s="42">
        <f>('SECA - Vetor de Impacto'!AX134/'Contribuição - CHUVA'!$CI133)*100</f>
        <v>11.005848875387672</v>
      </c>
      <c r="CE133" s="42">
        <f>('SECA - Vetor de Impacto'!AY134/'Contribuição - CHUVA'!$CI133)*100</f>
        <v>16.508773313081505</v>
      </c>
      <c r="CF133" s="42">
        <f>('SECA - Vetor de Impacto'!AZ134/'Contribuição - CHUVA'!$CI133)*100</f>
        <v>16.508773313081505</v>
      </c>
      <c r="CG133" s="42">
        <f>('SECA - Vetor de Impacto'!BA134/'Contribuição - CHUVA'!$CI133)*100</f>
        <v>11.00584887538767</v>
      </c>
      <c r="CH133" s="42">
        <f>('SECA - Vetor de Impacto'!BB134/'Contribuição - CHUVA'!$CI133)*100</f>
        <v>11.487910989201829</v>
      </c>
      <c r="CI133" s="77">
        <f>SUM('CHUVA - Vetor de Impacto'!AU134:BB134)</f>
        <v>6.0573852522864478</v>
      </c>
      <c r="CJ133" s="77">
        <f t="shared" ref="CJ133:CJ187" si="16">SUM(CA133:CH133)</f>
        <v>99.999999999999972</v>
      </c>
    </row>
    <row r="134" spans="1:88" x14ac:dyDescent="0.25">
      <c r="A134" s="34" t="s">
        <v>1133</v>
      </c>
      <c r="B134" s="34" t="s">
        <v>1134</v>
      </c>
      <c r="C134" s="78">
        <v>3.8619651431131752</v>
      </c>
      <c r="D134" s="78">
        <v>2.9385489474299886</v>
      </c>
      <c r="E134" s="78">
        <v>3.9922711406955553</v>
      </c>
      <c r="F134" s="78">
        <v>4.3432263428802367</v>
      </c>
      <c r="G134" s="78">
        <v>1.0283155135657649</v>
      </c>
      <c r="H134" s="78">
        <v>3.6707584537108731</v>
      </c>
      <c r="I134" s="78">
        <v>5.1576264687356606</v>
      </c>
      <c r="J134" s="78">
        <v>2.8020501035430065</v>
      </c>
      <c r="K134" s="78">
        <v>2.9936332657230262</v>
      </c>
      <c r="L134" s="78">
        <v>5.1287727730762125</v>
      </c>
      <c r="M134" s="78">
        <v>3.7961050673508212</v>
      </c>
      <c r="N134" s="78">
        <v>4.7951380962298416</v>
      </c>
      <c r="O134" s="78">
        <v>4.6798553200053723</v>
      </c>
      <c r="P134" s="78">
        <v>0.60059864665534091</v>
      </c>
      <c r="Q134" s="78">
        <v>0</v>
      </c>
      <c r="R134" s="78">
        <v>6.7434303744719468</v>
      </c>
      <c r="S134" s="78">
        <v>6.7434303744719468</v>
      </c>
      <c r="T134" s="78">
        <v>6.7434303744719468</v>
      </c>
      <c r="U134" s="78">
        <v>0</v>
      </c>
      <c r="V134" s="78">
        <v>3.9336677184419688</v>
      </c>
      <c r="W134" s="78">
        <v>4.550149336233992</v>
      </c>
      <c r="X134" s="78">
        <v>2.9769551446532461</v>
      </c>
      <c r="Y134" s="78">
        <v>3.7900432655332792</v>
      </c>
      <c r="Z134" s="78">
        <v>4.1234686622882624</v>
      </c>
      <c r="AA134" s="78">
        <v>3.4924795503873107</v>
      </c>
      <c r="AB134" s="78">
        <v>4.3043172603012447</v>
      </c>
      <c r="AC134" s="78">
        <v>2.8097626560299789</v>
      </c>
      <c r="AD134" s="74">
        <f t="shared" si="12"/>
        <v>100</v>
      </c>
      <c r="AF134" s="42">
        <f>('CHUVA - Vetor de Impacto'!AH135/'Contribuição - CHUVA'!$BA134)*100</f>
        <v>4.701437136072232</v>
      </c>
      <c r="AG134" s="42">
        <f>('CHUVA - Vetor de Impacto'!AI135/'Contribuição - CHUVA'!$BA134)*100</f>
        <v>2.8808458966580481</v>
      </c>
      <c r="AH134" s="42">
        <f>('CHUVA - Vetor de Impacto'!AJ135/'Contribuição - CHUVA'!$BA134)*100</f>
        <v>4.8214974463629723</v>
      </c>
      <c r="AI134" s="42">
        <f>('CHUVA - Vetor de Impacto'!AK135/'Contribuição - CHUVA'!$BA134)*100</f>
        <v>5.2781622257606093</v>
      </c>
      <c r="AJ134" s="42">
        <f>('CHUVA - Vetor de Impacto'!AL135/'Contribuição - CHUVA'!$BA134)*100</f>
        <v>1.957943747432906</v>
      </c>
      <c r="AK134" s="42">
        <f>('CHUVA - Vetor de Impacto'!AM135/'Contribuição - CHUVA'!$BA134)*100</f>
        <v>7.739859725919505</v>
      </c>
      <c r="AL134" s="42">
        <f>('CHUVA - Vetor de Impacto'!AN135/'Contribuição - CHUVA'!$BA134)*100</f>
        <v>4.5004971133198044</v>
      </c>
      <c r="AM134" s="42">
        <f>('CHUVA - Vetor de Impacto'!AO135/'Contribuição - CHUVA'!$BA134)*100</f>
        <v>0.66595456143625875</v>
      </c>
      <c r="AN134" s="42">
        <f>('CHUVA - Vetor de Impacto'!AP135/'Contribuição - CHUVA'!$BA134)*100</f>
        <v>5.8410550579116221</v>
      </c>
      <c r="AO134" s="42">
        <f>('CHUVA - Vetor de Impacto'!AQ135/'Contribuição - CHUVA'!$BA134)*100</f>
        <v>5.5860815159067423</v>
      </c>
      <c r="AP134" s="42">
        <f>('CHUVA - Vetor de Impacto'!AR135/'Contribuição - CHUVA'!$BA134)*100</f>
        <v>5.4727754786232472</v>
      </c>
      <c r="AQ134" s="42">
        <f>('CHUVA - Vetor de Impacto'!AS135/'Contribuição - CHUVA'!$BA134)*100</f>
        <v>6.606200467426719</v>
      </c>
      <c r="AR134" s="42">
        <f>('CHUVA - Vetor de Impacto'!AT135/'Contribuição - CHUVA'!$BA134)*100</f>
        <v>6.5869018952542699</v>
      </c>
      <c r="AS134" s="42">
        <f>('CHUVA - Vetor de Impacto'!AU135/'Contribuição - CHUVA'!$BA134)*100</f>
        <v>0.74277861371707998</v>
      </c>
      <c r="AT134" s="42">
        <f>('CHUVA - Vetor de Impacto'!AV135/'Contribuição - CHUVA'!$BA134)*100</f>
        <v>0</v>
      </c>
      <c r="AU134" s="42">
        <f>('CHUVA - Vetor de Impacto'!AW135/'Contribuição - CHUVA'!$BA134)*100</f>
        <v>8.1338843255191478</v>
      </c>
      <c r="AV134" s="42">
        <f>('CHUVA - Vetor de Impacto'!AX135/'Contribuição - CHUVA'!$BA134)*100</f>
        <v>8.1338843255191478</v>
      </c>
      <c r="AW134" s="42">
        <f>('CHUVA - Vetor de Impacto'!AY135/'Contribuição - CHUVA'!$BA134)*100</f>
        <v>8.1338843255191478</v>
      </c>
      <c r="AX134" s="42">
        <f>('CHUVA - Vetor de Impacto'!AZ135/'Contribuição - CHUVA'!$BA134)*100</f>
        <v>0</v>
      </c>
      <c r="AY134" s="42">
        <f>('CHUVA - Vetor de Impacto'!BA135/'Contribuição - CHUVA'!$BA134)*100</f>
        <v>6.4393250910359914</v>
      </c>
      <c r="AZ134" s="42">
        <f>('CHUVA - Vetor de Impacto'!BB135/'Contribuição - CHUVA'!$BA134)*100</f>
        <v>5.7770310506045686</v>
      </c>
      <c r="BA134" s="77">
        <f>SUM('CHUVA - Vetor de Impacto'!AH135:BB135)</f>
        <v>12.294249094035091</v>
      </c>
      <c r="BB134" s="77">
        <f t="shared" si="13"/>
        <v>100.00000000000001</v>
      </c>
      <c r="BC134" s="42">
        <f>('CHUVA - Vetor de Impacto'!BC135/'Contribuição - CHUVA'!$BI134)*100</f>
        <v>5.9370948771374898</v>
      </c>
      <c r="BD134" s="42">
        <f>('CHUVA - Vetor de Impacto'!BD135/'Contribuição - CHUVA'!$BI134)*100</f>
        <v>28.086674878526274</v>
      </c>
      <c r="BE134" s="42">
        <f>('CHUVA - Vetor de Impacto'!BE135/'Contribuição - CHUVA'!$BI134)*100</f>
        <v>29.188939487587113</v>
      </c>
      <c r="BF134" s="42">
        <f>('CHUVA - Vetor de Impacto'!BF135/'Contribuição - CHUVA'!$BI134)*100</f>
        <v>16.504143366957749</v>
      </c>
      <c r="BG134" s="42">
        <f>('CHUVA - Vetor de Impacto'!BG135/'Contribuição - CHUVA'!$BI134)*100</f>
        <v>11.463645959579315</v>
      </c>
      <c r="BH134" s="42">
        <f>('CHUVA - Vetor de Impacto'!BH135/'Contribuição - CHUVA'!$BI134)*100</f>
        <v>8.8195014302120587</v>
      </c>
      <c r="BI134" s="77">
        <f>SUM('CHUVA - Vetor de Impacto'!BC135:BH135)</f>
        <v>2.5984084075504992</v>
      </c>
      <c r="BJ134" s="77">
        <f t="shared" si="14"/>
        <v>100</v>
      </c>
      <c r="BL134" s="42">
        <f>('CHUVA - Vetor de Impacto'!AH135/'Contribuição - CHUVA'!$BY134)*100</f>
        <v>7.5055815133033583</v>
      </c>
      <c r="BM134" s="42">
        <f>('CHUVA - Vetor de Impacto'!AI135/'Contribuição - CHUVA'!$BY134)*100</f>
        <v>4.5991093954510935</v>
      </c>
      <c r="BN134" s="42">
        <f>('CHUVA - Vetor de Impacto'!AJ135/'Contribuição - CHUVA'!$BY134)*100</f>
        <v>7.6972510856742602</v>
      </c>
      <c r="BO134" s="42">
        <f>('CHUVA - Vetor de Impacto'!AK135/'Contribuição - CHUVA'!$BY134)*100</f>
        <v>8.4262908721951888</v>
      </c>
      <c r="BP134" s="42">
        <f>('CHUVA - Vetor de Impacto'!AL135/'Contribuição - CHUVA'!$BY134)*100</f>
        <v>3.1257477170262735</v>
      </c>
      <c r="BQ134" s="42">
        <f>('CHUVA - Vetor de Impacto'!AM135/'Contribuição - CHUVA'!$BY134)*100</f>
        <v>12.35625328874548</v>
      </c>
      <c r="BR134" s="42">
        <f>('CHUVA - Vetor de Impacto'!AN135/'Contribuição - CHUVA'!$BY134)*100</f>
        <v>7.1847920022660245</v>
      </c>
      <c r="BS134" s="42">
        <f>('CHUVA - Vetor de Impacto'!AO135/'Contribuição - CHUVA'!$BY134)*100</f>
        <v>1.063159221393285</v>
      </c>
      <c r="BT134" s="42">
        <f>('CHUVA - Vetor de Impacto'!AP135/'Contribuição - CHUVA'!$BY134)*100</f>
        <v>9.3249178053404034</v>
      </c>
      <c r="BU134" s="42">
        <f>('CHUVA - Vetor de Impacto'!AQ135/'Contribuição - CHUVA'!$BY134)*100</f>
        <v>8.9178668020269569</v>
      </c>
      <c r="BV134" s="42">
        <f>('CHUVA - Vetor de Impacto'!AR135/'Contribuição - CHUVA'!$BY134)*100</f>
        <v>8.7369800488561697</v>
      </c>
      <c r="BW134" s="42">
        <f>('CHUVA - Vetor de Impacto'!AS135/'Contribuição - CHUVA'!$BY134)*100</f>
        <v>10.546429669570765</v>
      </c>
      <c r="BX134" s="42">
        <f>('CHUVA - Vetor de Impacto'!AT135/'Contribuição - CHUVA'!$BY134)*100</f>
        <v>10.515620578150752</v>
      </c>
      <c r="BY134" s="77">
        <f>SUM('CHUVA - Vetor de Impacto'!AH135:AT135)</f>
        <v>7.7010207867797495</v>
      </c>
      <c r="BZ134" s="77">
        <f t="shared" si="15"/>
        <v>100</v>
      </c>
      <c r="CA134" s="42">
        <f>('SECA - Vetor de Impacto'!AU135/'Contribuição - CHUVA'!$CI134)*100</f>
        <v>1.9881235348862003</v>
      </c>
      <c r="CB134" s="42">
        <f>('SECA - Vetor de Impacto'!AV135/'Contribuição - CHUVA'!$CI134)*100</f>
        <v>0</v>
      </c>
      <c r="CC134" s="42">
        <f>('SECA - Vetor de Impacto'!AW135/'Contribuição - CHUVA'!$CI134)*100</f>
        <v>21.771179943753854</v>
      </c>
      <c r="CD134" s="42">
        <f>('SECA - Vetor de Impacto'!AX135/'Contribuição - CHUVA'!$CI134)*100</f>
        <v>21.771179943753854</v>
      </c>
      <c r="CE134" s="42">
        <f>('SECA - Vetor de Impacto'!AY135/'Contribuição - CHUVA'!$CI134)*100</f>
        <v>21.771179943753854</v>
      </c>
      <c r="CF134" s="42">
        <f>('SECA - Vetor de Impacto'!AZ135/'Contribuição - CHUVA'!$CI134)*100</f>
        <v>0</v>
      </c>
      <c r="CG134" s="42">
        <f>('SECA - Vetor de Impacto'!BA135/'Contribuição - CHUVA'!$CI134)*100</f>
        <v>17.2355174554718</v>
      </c>
      <c r="CH134" s="42">
        <f>('SECA - Vetor de Impacto'!BB135/'Contribuição - CHUVA'!$CI134)*100</f>
        <v>15.46281917838043</v>
      </c>
      <c r="CI134" s="77">
        <f>SUM('CHUVA - Vetor de Impacto'!AU135:BB135)</f>
        <v>4.5932283072553437</v>
      </c>
      <c r="CJ134" s="77">
        <f t="shared" si="16"/>
        <v>99.999999999999986</v>
      </c>
    </row>
    <row r="135" spans="1:88" x14ac:dyDescent="0.25">
      <c r="A135" s="34" t="s">
        <v>1135</v>
      </c>
      <c r="B135" s="34" t="s">
        <v>1136</v>
      </c>
      <c r="C135" s="78">
        <v>3.8340278206956784</v>
      </c>
      <c r="D135" s="78">
        <v>1.6369047115911588</v>
      </c>
      <c r="E135" s="78">
        <v>4.2591025060461183</v>
      </c>
      <c r="F135" s="78">
        <v>4.5850814432528502</v>
      </c>
      <c r="G135" s="78">
        <v>1.5054503065330382</v>
      </c>
      <c r="H135" s="78">
        <v>2.6719185852245966</v>
      </c>
      <c r="I135" s="78">
        <v>2.4751386347891979</v>
      </c>
      <c r="J135" s="78">
        <v>3.0636351879024679</v>
      </c>
      <c r="K135" s="78">
        <v>2.8263315150051866</v>
      </c>
      <c r="L135" s="78">
        <v>3.8397822127873269</v>
      </c>
      <c r="M135" s="78">
        <v>3.2209547567626711</v>
      </c>
      <c r="N135" s="78">
        <v>4.3276178535098566</v>
      </c>
      <c r="O135" s="78">
        <v>2.7224836620720199</v>
      </c>
      <c r="P135" s="78">
        <v>1.5824031306544142</v>
      </c>
      <c r="Q135" s="78">
        <v>6.0499636934933774</v>
      </c>
      <c r="R135" s="78">
        <v>6.0499636934933774</v>
      </c>
      <c r="S135" s="78">
        <v>2.0166545644977929</v>
      </c>
      <c r="T135" s="78">
        <v>6.0499636934933774</v>
      </c>
      <c r="U135" s="78">
        <v>6.0499636934933774</v>
      </c>
      <c r="V135" s="78">
        <v>3.781227308433361</v>
      </c>
      <c r="W135" s="78">
        <v>6.0499636934933774</v>
      </c>
      <c r="X135" s="78">
        <v>2.5291514889466065</v>
      </c>
      <c r="Y135" s="78">
        <v>4.3178945316165027</v>
      </c>
      <c r="Z135" s="78">
        <v>4.8076914395343495</v>
      </c>
      <c r="AA135" s="78">
        <v>5.4184313791946055</v>
      </c>
      <c r="AB135" s="78">
        <v>2.059562108423278</v>
      </c>
      <c r="AC135" s="78">
        <v>2.2687363850600164</v>
      </c>
      <c r="AD135" s="74">
        <f t="shared" si="12"/>
        <v>99.999999999999972</v>
      </c>
      <c r="AF135" s="42">
        <f>('CHUVA - Vetor de Impacto'!AH136/'Contribuição - CHUVA'!$BA135)*100</f>
        <v>5.2442088854469038</v>
      </c>
      <c r="AG135" s="42">
        <f>('CHUVA - Vetor de Impacto'!AI136/'Contribuição - CHUVA'!$BA135)*100</f>
        <v>1.7727534138112646</v>
      </c>
      <c r="AH135" s="42">
        <f>('CHUVA - Vetor de Impacto'!AJ136/'Contribuição - CHUVA'!$BA135)*100</f>
        <v>4.3928671595109066</v>
      </c>
      <c r="AI135" s="42">
        <f>('CHUVA - Vetor de Impacto'!AK136/'Contribuição - CHUVA'!$BA135)*100</f>
        <v>4.0784894801123963</v>
      </c>
      <c r="AJ135" s="42">
        <f>('CHUVA - Vetor de Impacto'!AL136/'Contribuição - CHUVA'!$BA135)*100</f>
        <v>1.5306546980357363</v>
      </c>
      <c r="AK135" s="42">
        <f>('CHUVA - Vetor de Impacto'!AM136/'Contribuição - CHUVA'!$BA135)*100</f>
        <v>6.4995891442114662</v>
      </c>
      <c r="AL135" s="42">
        <f>('CHUVA - Vetor de Impacto'!AN136/'Contribuição - CHUVA'!$BA135)*100</f>
        <v>5.6485101028911844</v>
      </c>
      <c r="AM135" s="42">
        <f>('CHUVA - Vetor de Impacto'!AO136/'Contribuição - CHUVA'!$BA135)*100</f>
        <v>2.164206755352764</v>
      </c>
      <c r="AN135" s="42">
        <f>('CHUVA - Vetor de Impacto'!AP136/'Contribuição - CHUVA'!$BA135)*100</f>
        <v>4.9330869310078</v>
      </c>
      <c r="AO135" s="42">
        <f>('CHUVA - Vetor de Impacto'!AQ136/'Contribuição - CHUVA'!$BA135)*100</f>
        <v>4.3490034904109267</v>
      </c>
      <c r="AP135" s="42">
        <f>('CHUVA - Vetor de Impacto'!AR136/'Contribuição - CHUVA'!$BA135)*100</f>
        <v>5.1685337659293253</v>
      </c>
      <c r="AQ135" s="42">
        <f>('CHUVA - Vetor de Impacto'!AS136/'Contribuição - CHUVA'!$BA135)*100</f>
        <v>5.9079579820171579</v>
      </c>
      <c r="AR135" s="42">
        <f>('CHUVA - Vetor de Impacto'!AT136/'Contribuição - CHUVA'!$BA135)*100</f>
        <v>5.8606766476142607</v>
      </c>
      <c r="AS135" s="42">
        <f>('CHUVA - Vetor de Impacto'!AU136/'Contribuição - CHUVA'!$BA135)*100</f>
        <v>1.1781573089917246</v>
      </c>
      <c r="AT135" s="42">
        <f>('CHUVA - Vetor de Impacto'!AV136/'Contribuição - CHUVA'!$BA135)*100</f>
        <v>7.8573348351553092</v>
      </c>
      <c r="AU135" s="42">
        <f>('CHUVA - Vetor de Impacto'!AW136/'Contribuição - CHUVA'!$BA135)*100</f>
        <v>7.8573348351553092</v>
      </c>
      <c r="AV135" s="42">
        <f>('CHUVA - Vetor de Impacto'!AX136/'Contribuição - CHUVA'!$BA135)*100</f>
        <v>5.2382232234368731</v>
      </c>
      <c r="AW135" s="42">
        <f>('CHUVA - Vetor de Impacto'!AY136/'Contribuição - CHUVA'!$BA135)*100</f>
        <v>7.8573348351553092</v>
      </c>
      <c r="AX135" s="42">
        <f>('CHUVA - Vetor de Impacto'!AZ136/'Contribuição - CHUVA'!$BA135)*100</f>
        <v>7.8573348351553092</v>
      </c>
      <c r="AY135" s="42">
        <f>('CHUVA - Vetor de Impacto'!BA136/'Contribuição - CHUVA'!$BA135)*100</f>
        <v>0.98216685439441431</v>
      </c>
      <c r="AZ135" s="42">
        <f>('CHUVA - Vetor de Impacto'!BB136/'Contribuição - CHUVA'!$BA135)*100</f>
        <v>3.6215748162036583</v>
      </c>
      <c r="BA135" s="77">
        <f>SUM('CHUVA - Vetor de Impacto'!AH136:BB136)</f>
        <v>12.726961762222443</v>
      </c>
      <c r="BB135" s="77">
        <f t="shared" si="13"/>
        <v>100.00000000000003</v>
      </c>
      <c r="BC135" s="42">
        <f>('CHUVA - Vetor de Impacto'!BC136/'Contribuição - CHUVA'!$BI135)*100</f>
        <v>6.082292261841082</v>
      </c>
      <c r="BD135" s="42">
        <f>('CHUVA - Vetor de Impacto'!BD136/'Contribuição - CHUVA'!$BI135)*100</f>
        <v>16.522822821415666</v>
      </c>
      <c r="BE135" s="42">
        <f>('CHUVA - Vetor de Impacto'!BE136/'Contribuição - CHUVA'!$BI135)*100</f>
        <v>18.018814026640278</v>
      </c>
      <c r="BF135" s="42">
        <f>('CHUVA - Vetor de Impacto'!BF136/'Contribuição - CHUVA'!$BI135)*100</f>
        <v>18.881305423268703</v>
      </c>
      <c r="BG135" s="42">
        <f>('CHUVA - Vetor de Impacto'!BG136/'Contribuição - CHUVA'!$BI135)*100</f>
        <v>13.688371425408771</v>
      </c>
      <c r="BH135" s="42">
        <f>('CHUVA - Vetor de Impacto'!BH136/'Contribuição - CHUVA'!$BI135)*100</f>
        <v>26.806394041425506</v>
      </c>
      <c r="BI135" s="77">
        <f>SUM('CHUVA - Vetor de Impacto'!BC136:BH136)</f>
        <v>3.4195821536089017</v>
      </c>
      <c r="BJ135" s="77">
        <f t="shared" si="14"/>
        <v>100.00000000000001</v>
      </c>
      <c r="BL135" s="42">
        <f>('CHUVA - Vetor de Impacto'!AH136/'Contribuição - CHUVA'!$BY135)*100</f>
        <v>9.1123541605509999</v>
      </c>
      <c r="BM135" s="42">
        <f>('CHUVA - Vetor de Impacto'!AI136/'Contribuição - CHUVA'!$BY135)*100</f>
        <v>3.0803420113189199</v>
      </c>
      <c r="BN135" s="42">
        <f>('CHUVA - Vetor de Impacto'!AJ136/'Contribuição - CHUVA'!$BY135)*100</f>
        <v>7.6330600500681287</v>
      </c>
      <c r="BO135" s="42">
        <f>('CHUVA - Vetor de Impacto'!AK136/'Contribuição - CHUVA'!$BY135)*100</f>
        <v>7.0867963871539343</v>
      </c>
      <c r="BP135" s="42">
        <f>('CHUVA - Vetor de Impacto'!AL136/'Contribuição - CHUVA'!$BY135)*100</f>
        <v>2.6596705071606355</v>
      </c>
      <c r="BQ135" s="42">
        <f>('CHUVA - Vetor de Impacto'!AM136/'Contribuição - CHUVA'!$BY135)*100</f>
        <v>11.293706920120188</v>
      </c>
      <c r="BR135" s="42">
        <f>('CHUVA - Vetor de Impacto'!AN136/'Contribuição - CHUVA'!$BY135)*100</f>
        <v>9.8148692512671616</v>
      </c>
      <c r="BS135" s="42">
        <f>('CHUVA - Vetor de Impacto'!AO136/'Contribuição - CHUVA'!$BY135)*100</f>
        <v>3.7605325917048682</v>
      </c>
      <c r="BT135" s="42">
        <f>('CHUVA - Vetor de Impacto'!AP136/'Contribuição - CHUVA'!$BY135)*100</f>
        <v>8.5717476557568428</v>
      </c>
      <c r="BU135" s="42">
        <f>('CHUVA - Vetor de Impacto'!AQ136/'Contribuição - CHUVA'!$BY135)*100</f>
        <v>7.5568423981112369</v>
      </c>
      <c r="BV135" s="42">
        <f>('CHUVA - Vetor de Impacto'!AR136/'Contribuição - CHUVA'!$BY135)*100</f>
        <v>8.9808608304321655</v>
      </c>
      <c r="BW135" s="42">
        <f>('CHUVA - Vetor de Impacto'!AS136/'Contribuição - CHUVA'!$BY135)*100</f>
        <v>10.265686717245774</v>
      </c>
      <c r="BX135" s="42">
        <f>('CHUVA - Vetor de Impacto'!AT136/'Contribuição - CHUVA'!$BY135)*100</f>
        <v>10.183530519109144</v>
      </c>
      <c r="BY135" s="77">
        <f>SUM('CHUVA - Vetor de Impacto'!AH136:AT136)</f>
        <v>7.3244350232930531</v>
      </c>
      <c r="BZ135" s="77">
        <f t="shared" si="15"/>
        <v>99.999999999999986</v>
      </c>
      <c r="CA135" s="42">
        <f>('SECA - Vetor de Impacto'!AU136/'Contribuição - CHUVA'!$CI135)*100</f>
        <v>2.7754352261460493</v>
      </c>
      <c r="CB135" s="42">
        <f>('SECA - Vetor de Impacto'!AV136/'Contribuição - CHUVA'!$CI135)*100</f>
        <v>18.509857485650656</v>
      </c>
      <c r="CC135" s="42">
        <f>('SECA - Vetor de Impacto'!AW136/'Contribuição - CHUVA'!$CI135)*100</f>
        <v>18.509857485650656</v>
      </c>
      <c r="CD135" s="42">
        <f>('SECA - Vetor de Impacto'!AX136/'Contribuição - CHUVA'!$CI135)*100</f>
        <v>12.339904990433773</v>
      </c>
      <c r="CE135" s="42">
        <f>('SECA - Vetor de Impacto'!AY136/'Contribuição - CHUVA'!$CI135)*100</f>
        <v>18.509857485650656</v>
      </c>
      <c r="CF135" s="42">
        <f>('SECA - Vetor de Impacto'!AZ136/'Contribuição - CHUVA'!$CI135)*100</f>
        <v>18.509857485650656</v>
      </c>
      <c r="CG135" s="42">
        <f>('SECA - Vetor de Impacto'!BA136/'Contribuição - CHUVA'!$CI135)*100</f>
        <v>2.3137321857063338</v>
      </c>
      <c r="CH135" s="42">
        <f>('SECA - Vetor de Impacto'!BB136/'Contribuição - CHUVA'!$CI135)*100</f>
        <v>8.5314976551112149</v>
      </c>
      <c r="CI135" s="77">
        <f>SUM('CHUVA - Vetor de Impacto'!AU136:BB136)</f>
        <v>5.4025267389293896</v>
      </c>
      <c r="CJ135" s="77">
        <f t="shared" si="16"/>
        <v>99.999999999999986</v>
      </c>
    </row>
    <row r="136" spans="1:88" x14ac:dyDescent="0.25">
      <c r="A136" s="34" t="s">
        <v>1137</v>
      </c>
      <c r="B136" s="34" t="s">
        <v>1138</v>
      </c>
      <c r="C136" s="78">
        <v>4.4468265391919282</v>
      </c>
      <c r="D136" s="78">
        <v>1.9051529198140194</v>
      </c>
      <c r="E136" s="78">
        <v>4.461683521787891</v>
      </c>
      <c r="F136" s="78">
        <v>4.2130712757747073</v>
      </c>
      <c r="G136" s="78">
        <v>3.0208366465750673</v>
      </c>
      <c r="H136" s="78">
        <v>1.5813457581341201</v>
      </c>
      <c r="I136" s="78">
        <v>2.2609251728211683</v>
      </c>
      <c r="J136" s="78">
        <v>2.7883178596716371</v>
      </c>
      <c r="K136" s="78">
        <v>3.0179177724638309</v>
      </c>
      <c r="L136" s="78">
        <v>4.9507534672798252</v>
      </c>
      <c r="M136" s="78">
        <v>2.0410429024197447</v>
      </c>
      <c r="N136" s="78">
        <v>6.3087182141227327</v>
      </c>
      <c r="O136" s="78">
        <v>4.0004085346333778</v>
      </c>
      <c r="P136" s="78">
        <v>2.8758947448115757</v>
      </c>
      <c r="Q136" s="78">
        <v>0</v>
      </c>
      <c r="R136" s="78">
        <v>6.4744127884463394</v>
      </c>
      <c r="S136" s="78">
        <v>2.1581375961487805</v>
      </c>
      <c r="T136" s="78">
        <v>6.4744127884463394</v>
      </c>
      <c r="U136" s="78">
        <v>6.4744127884463394</v>
      </c>
      <c r="V136" s="78">
        <v>3.2372063942231688</v>
      </c>
      <c r="W136" s="78">
        <v>4.7002026352782087</v>
      </c>
      <c r="X136" s="78">
        <v>2.2428578736835485</v>
      </c>
      <c r="Y136" s="78">
        <v>3.9121536345827836</v>
      </c>
      <c r="Z136" s="78">
        <v>4.0887722476429103</v>
      </c>
      <c r="AA136" s="78">
        <v>5.2616229575517757</v>
      </c>
      <c r="AB136" s="78">
        <v>4.2703573711029055</v>
      </c>
      <c r="AC136" s="78">
        <v>2.8325555949452745</v>
      </c>
      <c r="AD136" s="74">
        <f t="shared" si="12"/>
        <v>99.999999999999986</v>
      </c>
      <c r="AF136" s="42">
        <f>('CHUVA - Vetor de Impacto'!AH137/'Contribuição - CHUVA'!$BA136)*100</f>
        <v>3.5998124434162109</v>
      </c>
      <c r="AG136" s="42">
        <f>('CHUVA - Vetor de Impacto'!AI137/'Contribuição - CHUVA'!$BA136)*100</f>
        <v>3.9360143382182544</v>
      </c>
      <c r="AH136" s="42">
        <f>('CHUVA - Vetor de Impacto'!AJ137/'Contribuição - CHUVA'!$BA136)*100</f>
        <v>2.9782223105157932</v>
      </c>
      <c r="AI136" s="42">
        <f>('CHUVA - Vetor de Impacto'!AK137/'Contribuição - CHUVA'!$BA136)*100</f>
        <v>3.0233018983348821</v>
      </c>
      <c r="AJ136" s="42">
        <f>('CHUVA - Vetor de Impacto'!AL137/'Contribuição - CHUVA'!$BA136)*100</f>
        <v>0.97955628219831248</v>
      </c>
      <c r="AK136" s="42">
        <f>('CHUVA - Vetor de Impacto'!AM137/'Contribuição - CHUVA'!$BA136)*100</f>
        <v>7.1068829634546846</v>
      </c>
      <c r="AL136" s="42">
        <f>('CHUVA - Vetor de Impacto'!AN137/'Contribuição - CHUVA'!$BA136)*100</f>
        <v>3.0218614349337138</v>
      </c>
      <c r="AM136" s="42">
        <f>('CHUVA - Vetor de Impacto'!AO137/'Contribuição - CHUVA'!$BA136)*100</f>
        <v>2.3010720307756727</v>
      </c>
      <c r="AN136" s="42">
        <f>('CHUVA - Vetor de Impacto'!AP137/'Contribuição - CHUVA'!$BA136)*100</f>
        <v>4.6109336707615576</v>
      </c>
      <c r="AO136" s="42">
        <f>('CHUVA - Vetor de Impacto'!AQ137/'Contribuição - CHUVA'!$BA136)*100</f>
        <v>7.1997486506950512</v>
      </c>
      <c r="AP136" s="42">
        <f>('CHUVA - Vetor de Impacto'!AR137/'Contribuição - CHUVA'!$BA136)*100</f>
        <v>3.5883899825013588</v>
      </c>
      <c r="AQ136" s="42">
        <f>('CHUVA - Vetor de Impacto'!AS137/'Contribuição - CHUVA'!$BA136)*100</f>
        <v>5.8711835032543087</v>
      </c>
      <c r="AR136" s="42">
        <f>('CHUVA - Vetor de Impacto'!AT137/'Contribuição - CHUVA'!$BA136)*100</f>
        <v>6.0541360506542494</v>
      </c>
      <c r="AS136" s="42">
        <f>('CHUVA - Vetor de Impacto'!AU137/'Contribuição - CHUVA'!$BA136)*100</f>
        <v>1.2105520356174857</v>
      </c>
      <c r="AT136" s="42">
        <f>('CHUVA - Vetor de Impacto'!AV137/'Contribuição - CHUVA'!$BA136)*100</f>
        <v>7.5616877154416731</v>
      </c>
      <c r="AU136" s="42">
        <f>('CHUVA - Vetor de Impacto'!AW137/'Contribuição - CHUVA'!$BA136)*100</f>
        <v>7.5616877154416731</v>
      </c>
      <c r="AV136" s="42">
        <f>('CHUVA - Vetor de Impacto'!AX137/'Contribuição - CHUVA'!$BA136)*100</f>
        <v>7.5616877154416731</v>
      </c>
      <c r="AW136" s="42">
        <f>('CHUVA - Vetor de Impacto'!AY137/'Contribuição - CHUVA'!$BA136)*100</f>
        <v>7.5616877154416731</v>
      </c>
      <c r="AX136" s="42">
        <f>('CHUVA - Vetor de Impacto'!AZ137/'Contribuição - CHUVA'!$BA136)*100</f>
        <v>7.5616877154416731</v>
      </c>
      <c r="AY136" s="42">
        <f>('CHUVA - Vetor de Impacto'!BA137/'Contribuição - CHUVA'!$BA136)*100</f>
        <v>3.4657735362440989</v>
      </c>
      <c r="AZ136" s="42">
        <f>('CHUVA - Vetor de Impacto'!BB137/'Contribuição - CHUVA'!$BA136)*100</f>
        <v>3.2441202912159928</v>
      </c>
      <c r="BA136" s="77">
        <f>SUM('CHUVA - Vetor de Impacto'!AH137:BB137)</f>
        <v>13.224560939721256</v>
      </c>
      <c r="BB136" s="77">
        <f t="shared" si="13"/>
        <v>100.00000000000001</v>
      </c>
      <c r="BC136" s="42">
        <f>('CHUVA - Vetor de Impacto'!BC137/'Contribuição - CHUVA'!$BI136)*100</f>
        <v>10.930531089951613</v>
      </c>
      <c r="BD136" s="42">
        <f>('CHUVA - Vetor de Impacto'!BD137/'Contribuição - CHUVA'!$BI136)*100</f>
        <v>17.604980649245817</v>
      </c>
      <c r="BE136" s="42">
        <f>('CHUVA - Vetor de Impacto'!BE137/'Contribuição - CHUVA'!$BI136)*100</f>
        <v>17.232185717906845</v>
      </c>
      <c r="BF136" s="42">
        <f>('CHUVA - Vetor de Impacto'!BF137/'Contribuição - CHUVA'!$BI136)*100</f>
        <v>19.405921778877929</v>
      </c>
      <c r="BG136" s="42">
        <f>('CHUVA - Vetor de Impacto'!BG137/'Contribuição - CHUVA'!$BI136)*100</f>
        <v>14.106888410741385</v>
      </c>
      <c r="BH136" s="42">
        <f>('CHUVA - Vetor de Impacto'!BH137/'Contribuição - CHUVA'!$BI136)*100</f>
        <v>20.719492353276419</v>
      </c>
      <c r="BI136" s="77">
        <f>SUM('CHUVA - Vetor de Impacto'!BC137:BH137)</f>
        <v>2.4131865369806427</v>
      </c>
      <c r="BJ136" s="77">
        <f t="shared" si="14"/>
        <v>100.00000000000001</v>
      </c>
      <c r="BL136" s="42">
        <f>('CHUVA - Vetor de Impacto'!AH137/'Contribuição - CHUVA'!$BY136)*100</f>
        <v>6.6330172252592954</v>
      </c>
      <c r="BM136" s="42">
        <f>('CHUVA - Vetor de Impacto'!AI137/'Contribuição - CHUVA'!$BY136)*100</f>
        <v>7.2525030997151534</v>
      </c>
      <c r="BN136" s="42">
        <f>('CHUVA - Vetor de Impacto'!AJ137/'Contribuição - CHUVA'!$BY136)*100</f>
        <v>5.4876747599538112</v>
      </c>
      <c r="BO136" s="42">
        <f>('CHUVA - Vetor de Impacto'!AK137/'Contribuição - CHUVA'!$BY136)*100</f>
        <v>5.5707384437461362</v>
      </c>
      <c r="BP136" s="42">
        <f>('CHUVA - Vetor de Impacto'!AL137/'Contribuição - CHUVA'!$BY136)*100</f>
        <v>1.804931172126939</v>
      </c>
      <c r="BQ136" s="42">
        <f>('CHUVA - Vetor de Impacto'!AM137/'Contribuição - CHUVA'!$BY136)*100</f>
        <v>13.095148109927903</v>
      </c>
      <c r="BR136" s="42">
        <f>('CHUVA - Vetor de Impacto'!AN137/'Contribuição - CHUVA'!$BY136)*100</f>
        <v>5.5680842447559149</v>
      </c>
      <c r="BS136" s="42">
        <f>('CHUVA - Vetor de Impacto'!AO137/'Contribuição - CHUVA'!$BY136)*100</f>
        <v>4.23995712460309</v>
      </c>
      <c r="BT136" s="42">
        <f>('CHUVA - Vetor de Impacto'!AP137/'Contribuição - CHUVA'!$BY136)*100</f>
        <v>8.4961099900151957</v>
      </c>
      <c r="BU136" s="42">
        <f>('CHUVA - Vetor de Impacto'!AQ137/'Contribuição - CHUVA'!$BY136)*100</f>
        <v>13.266262497908723</v>
      </c>
      <c r="BV136" s="42">
        <f>('CHUVA - Vetor de Impacto'!AR137/'Contribuição - CHUVA'!$BY136)*100</f>
        <v>6.6119701898389822</v>
      </c>
      <c r="BW136" s="42">
        <f>('CHUVA - Vetor de Impacto'!AS137/'Contribuição - CHUVA'!$BY136)*100</f>
        <v>10.818247317570419</v>
      </c>
      <c r="BX136" s="42">
        <f>('CHUVA - Vetor de Impacto'!AT137/'Contribuição - CHUVA'!$BY136)*100</f>
        <v>11.155355824578425</v>
      </c>
      <c r="BY136" s="77">
        <f>SUM('CHUVA - Vetor de Impacto'!AH137:AT137)</f>
        <v>7.1771167498609296</v>
      </c>
      <c r="BZ136" s="77">
        <f t="shared" si="15"/>
        <v>100</v>
      </c>
      <c r="CA136" s="42">
        <f>('SECA - Vetor de Impacto'!AU137/'Contribuição - CHUVA'!$CI136)*100</f>
        <v>2.647237190310773</v>
      </c>
      <c r="CB136" s="42">
        <f>('SECA - Vetor de Impacto'!AV137/'Contribuição - CHUVA'!$CI136)*100</f>
        <v>16.535911181730086</v>
      </c>
      <c r="CC136" s="42">
        <f>('SECA - Vetor de Impacto'!AW137/'Contribuição - CHUVA'!$CI136)*100</f>
        <v>16.535911181730086</v>
      </c>
      <c r="CD136" s="42">
        <f>('SECA - Vetor de Impacto'!AX137/'Contribuição - CHUVA'!$CI136)*100</f>
        <v>16.535911181730086</v>
      </c>
      <c r="CE136" s="42">
        <f>('SECA - Vetor de Impacto'!AY137/'Contribuição - CHUVA'!$CI136)*100</f>
        <v>16.535911181730086</v>
      </c>
      <c r="CF136" s="42">
        <f>('SECA - Vetor de Impacto'!AZ137/'Contribuição - CHUVA'!$CI136)*100</f>
        <v>16.535911181730086</v>
      </c>
      <c r="CG136" s="42">
        <f>('SECA - Vetor de Impacto'!BA137/'Contribuição - CHUVA'!$CI136)*100</f>
        <v>7.5789592916262878</v>
      </c>
      <c r="CH136" s="42">
        <f>('SECA - Vetor de Impacto'!BB137/'Contribuição - CHUVA'!$CI136)*100</f>
        <v>7.0942476094125055</v>
      </c>
      <c r="CI136" s="77">
        <f>SUM('CHUVA - Vetor de Impacto'!AU137:BB137)</f>
        <v>6.0474441898603253</v>
      </c>
      <c r="CJ136" s="77">
        <f t="shared" si="16"/>
        <v>100</v>
      </c>
    </row>
    <row r="137" spans="1:88" x14ac:dyDescent="0.25">
      <c r="A137" s="34" t="s">
        <v>1139</v>
      </c>
      <c r="B137" s="34" t="s">
        <v>1140</v>
      </c>
      <c r="C137" s="78">
        <v>3.345690924346667</v>
      </c>
      <c r="D137" s="78">
        <v>3.2454469994225601</v>
      </c>
      <c r="E137" s="78">
        <v>4.1244220385338268</v>
      </c>
      <c r="F137" s="78">
        <v>4.550616781503046</v>
      </c>
      <c r="G137" s="78">
        <v>0.68197805940165912</v>
      </c>
      <c r="H137" s="78">
        <v>4.0055253328439422</v>
      </c>
      <c r="I137" s="78">
        <v>3.678269365688724</v>
      </c>
      <c r="J137" s="78">
        <v>1.0671940131365545</v>
      </c>
      <c r="K137" s="78">
        <v>3.8971431486414696</v>
      </c>
      <c r="L137" s="78">
        <v>4.2234239952749535</v>
      </c>
      <c r="M137" s="78">
        <v>4.3502233888227426</v>
      </c>
      <c r="N137" s="78">
        <v>5.5428374285209498</v>
      </c>
      <c r="O137" s="78">
        <v>3.5246131420474662</v>
      </c>
      <c r="P137" s="78">
        <v>0.23361270084936872</v>
      </c>
      <c r="Q137" s="78">
        <v>0</v>
      </c>
      <c r="R137" s="78">
        <v>6.094543107452802</v>
      </c>
      <c r="S137" s="78">
        <v>6.094543107452802</v>
      </c>
      <c r="T137" s="78">
        <v>6.094543107452802</v>
      </c>
      <c r="U137" s="78">
        <v>6.094543107452802</v>
      </c>
      <c r="V137" s="78">
        <v>2.2854536652948028</v>
      </c>
      <c r="W137" s="78">
        <v>4.9254640836961352</v>
      </c>
      <c r="X137" s="78">
        <v>2.3756965556599727</v>
      </c>
      <c r="Y137" s="78">
        <v>3.3552558387532749</v>
      </c>
      <c r="Z137" s="78">
        <v>3.88237669254067</v>
      </c>
      <c r="AA137" s="78">
        <v>3.9817059068227372</v>
      </c>
      <c r="AB137" s="78">
        <v>4.4088184181573462</v>
      </c>
      <c r="AC137" s="78">
        <v>3.9360590902299344</v>
      </c>
      <c r="AD137" s="74">
        <f t="shared" si="12"/>
        <v>100.00000000000004</v>
      </c>
      <c r="AF137" s="42">
        <f>('CHUVA - Vetor de Impacto'!AH138/'Contribuição - CHUVA'!$BA137)*100</f>
        <v>4.788209278769866</v>
      </c>
      <c r="AG137" s="42">
        <f>('CHUVA - Vetor de Impacto'!AI138/'Contribuição - CHUVA'!$BA137)*100</f>
        <v>2.1421594724772479</v>
      </c>
      <c r="AH137" s="42">
        <f>('CHUVA - Vetor de Impacto'!AJ138/'Contribuição - CHUVA'!$BA137)*100</f>
        <v>3.456668168574597</v>
      </c>
      <c r="AI137" s="42">
        <f>('CHUVA - Vetor de Impacto'!AK138/'Contribuição - CHUVA'!$BA137)*100</f>
        <v>3.1055426124607539</v>
      </c>
      <c r="AJ137" s="42">
        <f>('CHUVA - Vetor de Impacto'!AL138/'Contribuição - CHUVA'!$BA137)*100</f>
        <v>0.3271720604312669</v>
      </c>
      <c r="AK137" s="42">
        <f>('CHUVA - Vetor de Impacto'!AM138/'Contribuição - CHUVA'!$BA137)*100</f>
        <v>7.3804800628439402</v>
      </c>
      <c r="AL137" s="42">
        <f>('CHUVA - Vetor de Impacto'!AN138/'Contribuição - CHUVA'!$BA137)*100</f>
        <v>5.7885838746862603</v>
      </c>
      <c r="AM137" s="42">
        <f>('CHUVA - Vetor de Impacto'!AO138/'Contribuição - CHUVA'!$BA137)*100</f>
        <v>1.804188095062969</v>
      </c>
      <c r="AN137" s="42">
        <f>('CHUVA - Vetor de Impacto'!AP138/'Contribuição - CHUVA'!$BA137)*100</f>
        <v>4.301810759433077</v>
      </c>
      <c r="AO137" s="42">
        <f>('CHUVA - Vetor de Impacto'!AQ138/'Contribuição - CHUVA'!$BA137)*100</f>
        <v>6.9511579004366375</v>
      </c>
      <c r="AP137" s="42">
        <f>('CHUVA - Vetor de Impacto'!AR138/'Contribuição - CHUVA'!$BA137)*100</f>
        <v>6.7304768079828534</v>
      </c>
      <c r="AQ137" s="42">
        <f>('CHUVA - Vetor de Impacto'!AS138/'Contribuição - CHUVA'!$BA137)*100</f>
        <v>7.1499793189990415</v>
      </c>
      <c r="AR137" s="42">
        <f>('CHUVA - Vetor de Impacto'!AT138/'Contribuição - CHUVA'!$BA137)*100</f>
        <v>6.2430992265165619</v>
      </c>
      <c r="AS137" s="42">
        <f>('CHUVA - Vetor de Impacto'!AU138/'Contribuição - CHUVA'!$BA137)*100</f>
        <v>0.72076813469533907</v>
      </c>
      <c r="AT137" s="42">
        <f>('CHUVA - Vetor de Impacto'!AV138/'Contribuição - CHUVA'!$BA137)*100</f>
        <v>0</v>
      </c>
      <c r="AU137" s="42">
        <f>('CHUVA - Vetor de Impacto'!AW138/'Contribuição - CHUVA'!$BA137)*100</f>
        <v>7.8928559935156377</v>
      </c>
      <c r="AV137" s="42">
        <f>('CHUVA - Vetor de Impacto'!AX138/'Contribuição - CHUVA'!$BA137)*100</f>
        <v>5.261903995677093</v>
      </c>
      <c r="AW137" s="42">
        <f>('CHUVA - Vetor de Impacto'!AY138/'Contribuição - CHUVA'!$BA137)*100</f>
        <v>7.8928559935156377</v>
      </c>
      <c r="AX137" s="42">
        <f>('CHUVA - Vetor de Impacto'!AZ138/'Contribuição - CHUVA'!$BA137)*100</f>
        <v>7.8928559935156377</v>
      </c>
      <c r="AY137" s="42">
        <f>('CHUVA - Vetor de Impacto'!BA138/'Contribuição - CHUVA'!$BA137)*100</f>
        <v>5.2619039956770921</v>
      </c>
      <c r="AZ137" s="42">
        <f>('CHUVA - Vetor de Impacto'!BB138/'Contribuição - CHUVA'!$BA137)*100</f>
        <v>4.9073282547284984</v>
      </c>
      <c r="BA137" s="77">
        <f>SUM('CHUVA - Vetor de Impacto'!AH138:BB138)</f>
        <v>12.669685102851847</v>
      </c>
      <c r="BB137" s="77">
        <f t="shared" si="13"/>
        <v>100</v>
      </c>
      <c r="BC137" s="42">
        <f>('CHUVA - Vetor de Impacto'!BC138/'Contribuição - CHUVA'!$BI137)*100</f>
        <v>10.158048590143293</v>
      </c>
      <c r="BD137" s="42">
        <f>('CHUVA - Vetor de Impacto'!BD138/'Contribuição - CHUVA'!$BI137)*100</f>
        <v>19.526903505474134</v>
      </c>
      <c r="BE137" s="42">
        <f>('CHUVA - Vetor de Impacto'!BE138/'Contribuição - CHUVA'!$BI137)*100</f>
        <v>23.649492347127467</v>
      </c>
      <c r="BF137" s="42">
        <f>('CHUVA - Vetor de Impacto'!BF138/'Contribuição - CHUVA'!$BI137)*100</f>
        <v>19.277542755446177</v>
      </c>
      <c r="BG137" s="42">
        <f>('CHUVA - Vetor de Impacto'!BG138/'Contribuição - CHUVA'!$BI137)*100</f>
        <v>15.447042470779065</v>
      </c>
      <c r="BH137" s="42">
        <f>('CHUVA - Vetor de Impacto'!BH138/'Contribuição - CHUVA'!$BI137)*100</f>
        <v>11.940970331029858</v>
      </c>
      <c r="BI137" s="77">
        <f>SUM('CHUVA - Vetor de Impacto'!BC138:BH138)</f>
        <v>2.617040251644676</v>
      </c>
      <c r="BJ137" s="77">
        <f t="shared" si="14"/>
        <v>100</v>
      </c>
      <c r="BL137" s="42">
        <f>('CHUVA - Vetor de Impacto'!AH138/'Contribuição - CHUVA'!$BY137)*100</f>
        <v>7.957864165933981</v>
      </c>
      <c r="BM137" s="42">
        <f>('CHUVA - Vetor de Impacto'!AI138/'Contribuição - CHUVA'!$BY137)*100</f>
        <v>3.5602065639291074</v>
      </c>
      <c r="BN137" s="42">
        <f>('CHUVA - Vetor de Impacto'!AJ138/'Contribuição - CHUVA'!$BY137)*100</f>
        <v>5.7448816772042601</v>
      </c>
      <c r="BO137" s="42">
        <f>('CHUVA - Vetor de Impacto'!AK138/'Contribuição - CHUVA'!$BY137)*100</f>
        <v>5.1613212440521297</v>
      </c>
      <c r="BP137" s="42">
        <f>('CHUVA - Vetor de Impacto'!AL138/'Contribuição - CHUVA'!$BY137)*100</f>
        <v>0.54375042196769896</v>
      </c>
      <c r="BQ137" s="42">
        <f>('CHUVA - Vetor de Impacto'!AM138/'Contribuição - CHUVA'!$BY137)*100</f>
        <v>12.266142601558336</v>
      </c>
      <c r="BR137" s="42">
        <f>('CHUVA - Vetor de Impacto'!AN138/'Contribuição - CHUVA'!$BY137)*100</f>
        <v>9.6204575669055803</v>
      </c>
      <c r="BS137" s="42">
        <f>('CHUVA - Vetor de Impacto'!AO138/'Contribuição - CHUVA'!$BY137)*100</f>
        <v>2.9985079921140914</v>
      </c>
      <c r="BT137" s="42">
        <f>('CHUVA - Vetor de Impacto'!AP138/'Contribuição - CHUVA'!$BY137)*100</f>
        <v>7.149484013346334</v>
      </c>
      <c r="BU137" s="42">
        <f>('CHUVA - Vetor de Impacto'!AQ138/'Contribuição - CHUVA'!$BY137)*100</f>
        <v>11.55262168946903</v>
      </c>
      <c r="BV137" s="42">
        <f>('CHUVA - Vetor de Impacto'!AR138/'Contribuição - CHUVA'!$BY137)*100</f>
        <v>11.185856150309407</v>
      </c>
      <c r="BW137" s="42">
        <f>('CHUVA - Vetor de Impacto'!AS138/'Contribuição - CHUVA'!$BY137)*100</f>
        <v>11.8830570881917</v>
      </c>
      <c r="BX137" s="42">
        <f>('CHUVA - Vetor de Impacto'!AT138/'Contribuição - CHUVA'!$BY137)*100</f>
        <v>10.375848825018357</v>
      </c>
      <c r="BY137" s="77">
        <f>SUM('CHUVA - Vetor de Impacto'!AH138:AT138)</f>
        <v>7.6232896796935394</v>
      </c>
      <c r="BZ137" s="77">
        <f t="shared" si="15"/>
        <v>100</v>
      </c>
      <c r="CA137" s="42">
        <f>('SECA - Vetor de Impacto'!AU138/'Contribuição - CHUVA'!$CI137)*100</f>
        <v>1.8095897235584861</v>
      </c>
      <c r="CB137" s="42">
        <f>('SECA - Vetor de Impacto'!AV138/'Contribuição - CHUVA'!$CI137)*100</f>
        <v>0</v>
      </c>
      <c r="CC137" s="42">
        <f>('SECA - Vetor de Impacto'!AW138/'Contribuição - CHUVA'!$CI137)*100</f>
        <v>19.816124503659005</v>
      </c>
      <c r="CD137" s="42">
        <f>('SECA - Vetor de Impacto'!AX138/'Contribuição - CHUVA'!$CI137)*100</f>
        <v>13.210749669106006</v>
      </c>
      <c r="CE137" s="42">
        <f>('SECA - Vetor de Impacto'!AY138/'Contribuição - CHUVA'!$CI137)*100</f>
        <v>19.816124503659005</v>
      </c>
      <c r="CF137" s="42">
        <f>('SECA - Vetor de Impacto'!AZ138/'Contribuição - CHUVA'!$CI137)*100</f>
        <v>19.816124503659005</v>
      </c>
      <c r="CG137" s="42">
        <f>('SECA - Vetor de Impacto'!BA138/'Contribuição - CHUVA'!$CI137)*100</f>
        <v>13.210749669106004</v>
      </c>
      <c r="CH137" s="42">
        <f>('SECA - Vetor de Impacto'!BB138/'Contribuição - CHUVA'!$CI137)*100</f>
        <v>12.320537427252491</v>
      </c>
      <c r="CI137" s="77">
        <f>SUM('CHUVA - Vetor de Impacto'!AU138:BB138)</f>
        <v>5.0463954231583079</v>
      </c>
      <c r="CJ137" s="77">
        <f t="shared" si="16"/>
        <v>100</v>
      </c>
    </row>
    <row r="138" spans="1:88" x14ac:dyDescent="0.25">
      <c r="A138" s="34" t="s">
        <v>1141</v>
      </c>
      <c r="B138" s="34" t="s">
        <v>1142</v>
      </c>
      <c r="C138" s="78">
        <v>4.2050385179416612</v>
      </c>
      <c r="D138" s="78">
        <v>0.97903903521094404</v>
      </c>
      <c r="E138" s="78">
        <v>3.6263556349951149</v>
      </c>
      <c r="F138" s="78">
        <v>2.9271486995387686</v>
      </c>
      <c r="G138" s="78">
        <v>0.89683892542289445</v>
      </c>
      <c r="H138" s="78">
        <v>4.3491886292534723</v>
      </c>
      <c r="I138" s="78">
        <v>4.4208769418559495</v>
      </c>
      <c r="J138" s="78">
        <v>2.5881428905467687</v>
      </c>
      <c r="K138" s="78">
        <v>3.6440438465879477</v>
      </c>
      <c r="L138" s="78">
        <v>3.5410157963988507</v>
      </c>
      <c r="M138" s="78">
        <v>3.7373899289081556</v>
      </c>
      <c r="N138" s="78">
        <v>5.5589127940223024</v>
      </c>
      <c r="O138" s="78">
        <v>4.6642671696664983</v>
      </c>
      <c r="P138" s="78">
        <v>0.90408337058686727</v>
      </c>
      <c r="Q138" s="78">
        <v>6.0294883436883344</v>
      </c>
      <c r="R138" s="78">
        <v>6.0294883436883344</v>
      </c>
      <c r="S138" s="78">
        <v>2.0098294478961121</v>
      </c>
      <c r="T138" s="78">
        <v>6.0294883436883344</v>
      </c>
      <c r="U138" s="78">
        <v>6.0294883436883344</v>
      </c>
      <c r="V138" s="78">
        <v>2.7635154908571526</v>
      </c>
      <c r="W138" s="78">
        <v>4.8078804178107832</v>
      </c>
      <c r="X138" s="78">
        <v>1.4741517644692526</v>
      </c>
      <c r="Y138" s="78">
        <v>3.6938875957544015</v>
      </c>
      <c r="Z138" s="78">
        <v>4.5252845418595395</v>
      </c>
      <c r="AA138" s="78">
        <v>4.0893350363915708</v>
      </c>
      <c r="AB138" s="78">
        <v>3.3354616369339731</v>
      </c>
      <c r="AC138" s="78">
        <v>3.140358512337674</v>
      </c>
      <c r="AD138" s="74">
        <f t="shared" si="12"/>
        <v>100</v>
      </c>
      <c r="AF138" s="42">
        <f>('CHUVA - Vetor de Impacto'!AH139/'Contribuição - CHUVA'!$BA138)*100</f>
        <v>5.3598172001498332</v>
      </c>
      <c r="AG138" s="42">
        <f>('CHUVA - Vetor de Impacto'!AI139/'Contribuição - CHUVA'!$BA138)*100</f>
        <v>1.9984667210866125</v>
      </c>
      <c r="AH138" s="42">
        <f>('CHUVA - Vetor de Impacto'!AJ139/'Contribuição - CHUVA'!$BA138)*100</f>
        <v>5.9619656709110771</v>
      </c>
      <c r="AI138" s="42">
        <f>('CHUVA - Vetor de Impacto'!AK139/'Contribuição - CHUVA'!$BA138)*100</f>
        <v>6.1728674699406998</v>
      </c>
      <c r="AJ138" s="42">
        <f>('CHUVA - Vetor de Impacto'!AL139/'Contribuição - CHUVA'!$BA138)*100</f>
        <v>1.696030337588474</v>
      </c>
      <c r="AK138" s="42">
        <f>('CHUVA - Vetor de Impacto'!AM139/'Contribuição - CHUVA'!$BA138)*100</f>
        <v>6.7991138767203791</v>
      </c>
      <c r="AL138" s="42">
        <f>('CHUVA - Vetor de Impacto'!AN139/'Contribuição - CHUVA'!$BA138)*100</f>
        <v>5.5278963723524548</v>
      </c>
      <c r="AM138" s="42">
        <f>('CHUVA - Vetor de Impacto'!AO139/'Contribuição - CHUVA'!$BA138)*100</f>
        <v>3.4185682404739701</v>
      </c>
      <c r="AN138" s="42">
        <f>('CHUVA - Vetor de Impacto'!AP139/'Contribuição - CHUVA'!$BA138)*100</f>
        <v>4.3637672629896915</v>
      </c>
      <c r="AO138" s="42">
        <f>('CHUVA - Vetor de Impacto'!AQ139/'Contribuição - CHUVA'!$BA138)*100</f>
        <v>4.2728144778416386</v>
      </c>
      <c r="AP138" s="42">
        <f>('CHUVA - Vetor de Impacto'!AR139/'Contribuição - CHUVA'!$BA138)*100</f>
        <v>3.6820954072873113</v>
      </c>
      <c r="AQ138" s="42">
        <f>('CHUVA - Vetor de Impacto'!AS139/'Contribuição - CHUVA'!$BA138)*100</f>
        <v>5.8782726094904989</v>
      </c>
      <c r="AR138" s="42">
        <f>('CHUVA - Vetor de Impacto'!AT139/'Contribuição - CHUVA'!$BA138)*100</f>
        <v>3.4827258031475918</v>
      </c>
      <c r="AS138" s="42">
        <f>('CHUVA - Vetor de Impacto'!AU139/'Contribuição - CHUVA'!$BA138)*100</f>
        <v>3.0058879758788315</v>
      </c>
      <c r="AT138" s="42">
        <f>('CHUVA - Vetor de Impacto'!AV139/'Contribuição - CHUVA'!$BA138)*100</f>
        <v>7.2451702027296863</v>
      </c>
      <c r="AU138" s="42">
        <f>('CHUVA - Vetor de Impacto'!AW139/'Contribuição - CHUVA'!$BA138)*100</f>
        <v>0</v>
      </c>
      <c r="AV138" s="42">
        <f>('CHUVA - Vetor de Impacto'!AX139/'Contribuição - CHUVA'!$BA138)*100</f>
        <v>7.2451702027296863</v>
      </c>
      <c r="AW138" s="42">
        <f>('CHUVA - Vetor de Impacto'!AY139/'Contribuição - CHUVA'!$BA138)*100</f>
        <v>7.2451702027296863</v>
      </c>
      <c r="AX138" s="42">
        <f>('CHUVA - Vetor de Impacto'!AZ139/'Contribuição - CHUVA'!$BA138)*100</f>
        <v>7.2451702027296863</v>
      </c>
      <c r="AY138" s="42">
        <f>('CHUVA - Vetor de Impacto'!BA139/'Contribuição - CHUVA'!$BA138)*100</f>
        <v>3.9244671931452473</v>
      </c>
      <c r="AZ138" s="42">
        <f>('CHUVA - Vetor de Impacto'!BB139/'Contribuição - CHUVA'!$BA138)*100</f>
        <v>5.4745625700769702</v>
      </c>
      <c r="BA138" s="77">
        <f>SUM('CHUVA - Vetor de Impacto'!AH139:BB139)</f>
        <v>13.80229824860761</v>
      </c>
      <c r="BB138" s="77">
        <f t="shared" si="13"/>
        <v>100.00000000000001</v>
      </c>
      <c r="BC138" s="42">
        <f>('CHUVA - Vetor de Impacto'!BC139/'Contribuição - CHUVA'!$BI138)*100</f>
        <v>8.596033561842928</v>
      </c>
      <c r="BD138" s="42">
        <f>('CHUVA - Vetor de Impacto'!BD139/'Contribuição - CHUVA'!$BI138)*100</f>
        <v>22.356891882345362</v>
      </c>
      <c r="BE138" s="42">
        <f>('CHUVA - Vetor de Impacto'!BE139/'Contribuição - CHUVA'!$BI138)*100</f>
        <v>21.585584358314382</v>
      </c>
      <c r="BF138" s="42">
        <f>('CHUVA - Vetor de Impacto'!BF139/'Contribuição - CHUVA'!$BI138)*100</f>
        <v>21.046017049194869</v>
      </c>
      <c r="BG138" s="42">
        <f>('CHUVA - Vetor de Impacto'!BG139/'Contribuição - CHUVA'!$BI138)*100</f>
        <v>14.22656618365799</v>
      </c>
      <c r="BH138" s="42">
        <f>('CHUVA - Vetor de Impacto'!BH139/'Contribuição - CHUVA'!$BI138)*100</f>
        <v>12.188906964644477</v>
      </c>
      <c r="BI138" s="77">
        <f>SUM('CHUVA - Vetor de Impacto'!BC139:BH139)</f>
        <v>3.5893292259020946</v>
      </c>
      <c r="BJ138" s="77">
        <f t="shared" si="14"/>
        <v>100.00000000000001</v>
      </c>
      <c r="BL138" s="42">
        <f>('CHUVA - Vetor de Impacto'!AH139/'Contribuição - CHUVA'!$BY138)*100</f>
        <v>9.1441984692511795</v>
      </c>
      <c r="BM138" s="42">
        <f>('CHUVA - Vetor de Impacto'!AI139/'Contribuição - CHUVA'!$BY138)*100</f>
        <v>3.409514848994994</v>
      </c>
      <c r="BN138" s="42">
        <f>('CHUVA - Vetor de Impacto'!AJ139/'Contribuição - CHUVA'!$BY138)*100</f>
        <v>10.171503117708779</v>
      </c>
      <c r="BO138" s="42">
        <f>('CHUVA - Vetor de Impacto'!AK139/'Contribuição - CHUVA'!$BY138)*100</f>
        <v>10.531315371715328</v>
      </c>
      <c r="BP138" s="42">
        <f>('CHUVA - Vetor de Impacto'!AL139/'Contribuição - CHUVA'!$BY138)*100</f>
        <v>2.8935386110456411</v>
      </c>
      <c r="BQ138" s="42">
        <f>('CHUVA - Vetor de Impacto'!AM139/'Contribuição - CHUVA'!$BY138)*100</f>
        <v>11.599732674098091</v>
      </c>
      <c r="BR138" s="42">
        <f>('CHUVA - Vetor de Impacto'!AN139/'Contribuição - CHUVA'!$BY138)*100</f>
        <v>9.4309525229389166</v>
      </c>
      <c r="BS138" s="42">
        <f>('CHUVA - Vetor de Impacto'!AO139/'Contribuição - CHUVA'!$BY138)*100</f>
        <v>5.8323008610627456</v>
      </c>
      <c r="BT138" s="42">
        <f>('CHUVA - Vetor de Impacto'!AP139/'Contribuição - CHUVA'!$BY138)*100</f>
        <v>7.4448721731187524</v>
      </c>
      <c r="BU138" s="42">
        <f>('CHUVA - Vetor de Impacto'!AQ139/'Contribuição - CHUVA'!$BY138)*100</f>
        <v>7.289700776843949</v>
      </c>
      <c r="BV138" s="42">
        <f>('CHUVA - Vetor de Impacto'!AR139/'Contribuição - CHUVA'!$BY138)*100</f>
        <v>6.2818954321823135</v>
      </c>
      <c r="BW138" s="42">
        <f>('CHUVA - Vetor de Impacto'!AS139/'Contribuição - CHUVA'!$BY138)*100</f>
        <v>10.028717284619617</v>
      </c>
      <c r="BX138" s="42">
        <f>('CHUVA - Vetor de Impacto'!AT139/'Contribuição - CHUVA'!$BY138)*100</f>
        <v>5.9417578564197164</v>
      </c>
      <c r="BY138" s="77">
        <f>SUM('CHUVA - Vetor de Impacto'!AH139:AT139)</f>
        <v>8.0901345047624531</v>
      </c>
      <c r="BZ138" s="77">
        <f t="shared" si="15"/>
        <v>100.00000000000001</v>
      </c>
      <c r="CA138" s="42">
        <f>('SECA - Vetor de Impacto'!AU139/'Contribuição - CHUVA'!$CI138)*100</f>
        <v>7.2631255344678181</v>
      </c>
      <c r="CB138" s="42">
        <f>('SECA - Vetor de Impacto'!AV139/'Contribuição - CHUVA'!$CI138)*100</f>
        <v>17.506500948567822</v>
      </c>
      <c r="CC138" s="42">
        <f>('SECA - Vetor de Impacto'!AW139/'Contribuição - CHUVA'!$CI138)*100</f>
        <v>0</v>
      </c>
      <c r="CD138" s="42">
        <f>('SECA - Vetor de Impacto'!AX139/'Contribuição - CHUVA'!$CI138)*100</f>
        <v>17.506500948567822</v>
      </c>
      <c r="CE138" s="42">
        <f>('SECA - Vetor de Impacto'!AY139/'Contribuição - CHUVA'!$CI138)*100</f>
        <v>17.506500948567822</v>
      </c>
      <c r="CF138" s="42">
        <f>('SECA - Vetor de Impacto'!AZ139/'Contribuição - CHUVA'!$CI138)*100</f>
        <v>17.506500948567822</v>
      </c>
      <c r="CG138" s="42">
        <f>('SECA - Vetor de Impacto'!BA139/'Contribuição - CHUVA'!$CI138)*100</f>
        <v>9.4826880138075698</v>
      </c>
      <c r="CH138" s="42">
        <f>('SECA - Vetor de Impacto'!BB139/'Contribuição - CHUVA'!$CI138)*100</f>
        <v>13.228182657453317</v>
      </c>
      <c r="CI138" s="77">
        <f>SUM('CHUVA - Vetor de Impacto'!AU139:BB139)</f>
        <v>5.7121637438451591</v>
      </c>
      <c r="CJ138" s="77">
        <f t="shared" si="16"/>
        <v>100</v>
      </c>
    </row>
    <row r="139" spans="1:88" x14ac:dyDescent="0.25">
      <c r="A139" s="34" t="s">
        <v>1143</v>
      </c>
      <c r="B139" s="34" t="s">
        <v>1144</v>
      </c>
      <c r="C139" s="78">
        <v>3.2771578807010258</v>
      </c>
      <c r="D139" s="78">
        <v>3.3561403289915632</v>
      </c>
      <c r="E139" s="78">
        <v>3.2869846812140211</v>
      </c>
      <c r="F139" s="78">
        <v>2.8542655179552003</v>
      </c>
      <c r="G139" s="78">
        <v>1.3153648661602679</v>
      </c>
      <c r="H139" s="78">
        <v>3.8694562484289121</v>
      </c>
      <c r="I139" s="78">
        <v>2.2081521175477428</v>
      </c>
      <c r="J139" s="78">
        <v>3.4100569038664417</v>
      </c>
      <c r="K139" s="78">
        <v>2.4774484222122508</v>
      </c>
      <c r="L139" s="78">
        <v>4.5660441113183312</v>
      </c>
      <c r="M139" s="78">
        <v>4.7433935716767994</v>
      </c>
      <c r="N139" s="78">
        <v>5.1364740866574312</v>
      </c>
      <c r="O139" s="78">
        <v>4.8048496016579803</v>
      </c>
      <c r="P139" s="78">
        <v>0.10397943973476539</v>
      </c>
      <c r="Q139" s="78">
        <v>5.7643601902958324</v>
      </c>
      <c r="R139" s="78">
        <v>5.7643601902958324</v>
      </c>
      <c r="S139" s="78">
        <v>5.7643601902958324</v>
      </c>
      <c r="T139" s="78">
        <v>5.7643601902958324</v>
      </c>
      <c r="U139" s="78">
        <v>5.7643601902958324</v>
      </c>
      <c r="V139" s="78">
        <v>2.1616350713609385</v>
      </c>
      <c r="W139" s="78">
        <v>4.8450664492558424</v>
      </c>
      <c r="X139" s="78">
        <v>1.4569698277125132</v>
      </c>
      <c r="Y139" s="78">
        <v>3.3466201564821287</v>
      </c>
      <c r="Z139" s="78">
        <v>2.7605553570988284</v>
      </c>
      <c r="AA139" s="78">
        <v>3.7902793589897708</v>
      </c>
      <c r="AB139" s="78">
        <v>3.924670767860992</v>
      </c>
      <c r="AC139" s="78">
        <v>3.4826342816370657</v>
      </c>
      <c r="AD139" s="74">
        <f t="shared" si="12"/>
        <v>99.999999999999943</v>
      </c>
      <c r="AF139" s="42">
        <f>('CHUVA - Vetor de Impacto'!AH140/'Contribuição - CHUVA'!$BA139)*100</f>
        <v>6.3539882857436227</v>
      </c>
      <c r="AG139" s="42">
        <f>('CHUVA - Vetor de Impacto'!AI140/'Contribuição - CHUVA'!$BA139)*100</f>
        <v>2.7841676535788773</v>
      </c>
      <c r="AH139" s="42">
        <f>('CHUVA - Vetor de Impacto'!AJ140/'Contribuição - CHUVA'!$BA139)*100</f>
        <v>6.2858384968335974</v>
      </c>
      <c r="AI139" s="42">
        <f>('CHUVA - Vetor de Impacto'!AK140/'Contribuição - CHUVA'!$BA139)*100</f>
        <v>5.8609944740676365</v>
      </c>
      <c r="AJ139" s="42">
        <f>('CHUVA - Vetor de Impacto'!AL140/'Contribuição - CHUVA'!$BA139)*100</f>
        <v>1.8351088802878373</v>
      </c>
      <c r="AK139" s="42">
        <f>('CHUVA - Vetor de Impacto'!AM140/'Contribuição - CHUVA'!$BA139)*100</f>
        <v>5.1540069807511957</v>
      </c>
      <c r="AL139" s="42">
        <f>('CHUVA - Vetor de Impacto'!AN140/'Contribuição - CHUVA'!$BA139)*100</f>
        <v>3.5412217889062196</v>
      </c>
      <c r="AM139" s="42">
        <f>('CHUVA - Vetor de Impacto'!AO140/'Contribuição - CHUVA'!$BA139)*100</f>
        <v>2.2108911069283455</v>
      </c>
      <c r="AN139" s="42">
        <f>('CHUVA - Vetor de Impacto'!AP140/'Contribuição - CHUVA'!$BA139)*100</f>
        <v>5.7315917170301312</v>
      </c>
      <c r="AO139" s="42">
        <f>('CHUVA - Vetor de Impacto'!AQ140/'Contribuição - CHUVA'!$BA139)*100</f>
        <v>5.4457278469938313</v>
      </c>
      <c r="AP139" s="42">
        <f>('CHUVA - Vetor de Impacto'!AR140/'Contribuição - CHUVA'!$BA139)*100</f>
        <v>7.5436808097545063</v>
      </c>
      <c r="AQ139" s="42">
        <f>('CHUVA - Vetor de Impacto'!AS140/'Contribuição - CHUVA'!$BA139)*100</f>
        <v>7.4706269245282133</v>
      </c>
      <c r="AR139" s="42">
        <f>('CHUVA - Vetor de Impacto'!AT140/'Contribuição - CHUVA'!$BA139)*100</f>
        <v>2.3516900886107828</v>
      </c>
      <c r="AS139" s="42">
        <f>('CHUVA - Vetor de Impacto'!AU140/'Contribuição - CHUVA'!$BA139)*100</f>
        <v>1.816122889608357</v>
      </c>
      <c r="AT139" s="42">
        <f>('CHUVA - Vetor de Impacto'!AV140/'Contribuição - CHUVA'!$BA139)*100</f>
        <v>0</v>
      </c>
      <c r="AU139" s="42">
        <f>('CHUVA - Vetor de Impacto'!AW140/'Contribuição - CHUVA'!$BA139)*100</f>
        <v>0</v>
      </c>
      <c r="AV139" s="42">
        <f>('CHUVA - Vetor de Impacto'!AX140/'Contribuição - CHUVA'!$BA139)*100</f>
        <v>8.4784263320137772</v>
      </c>
      <c r="AW139" s="42">
        <f>('CHUVA - Vetor de Impacto'!AY140/'Contribuição - CHUVA'!$BA139)*100</f>
        <v>8.4784263320137772</v>
      </c>
      <c r="AX139" s="42">
        <f>('CHUVA - Vetor de Impacto'!AZ140/'Contribuição - CHUVA'!$BA139)*100</f>
        <v>8.4784263320137772</v>
      </c>
      <c r="AY139" s="42">
        <f>('CHUVA - Vetor de Impacto'!BA140/'Contribuição - CHUVA'!$BA139)*100</f>
        <v>4.9457486936747026</v>
      </c>
      <c r="AZ139" s="42">
        <f>('CHUVA - Vetor de Impacto'!BB140/'Contribuição - CHUVA'!$BA139)*100</f>
        <v>5.2333143666607951</v>
      </c>
      <c r="BA139" s="77">
        <f>SUM('CHUVA - Vetor de Impacto'!AH140:BB140)</f>
        <v>11.794641609659209</v>
      </c>
      <c r="BB139" s="77">
        <f t="shared" si="13"/>
        <v>99.999999999999986</v>
      </c>
      <c r="BC139" s="42">
        <f>('CHUVA - Vetor de Impacto'!BC140/'Contribuição - CHUVA'!$BI139)*100</f>
        <v>10.393864821296498</v>
      </c>
      <c r="BD139" s="42">
        <f>('CHUVA - Vetor de Impacto'!BD140/'Contribuição - CHUVA'!$BI139)*100</f>
        <v>22.585232459523631</v>
      </c>
      <c r="BE139" s="42">
        <f>('CHUVA - Vetor de Impacto'!BE140/'Contribuição - CHUVA'!$BI139)*100</f>
        <v>17.826871503451905</v>
      </c>
      <c r="BF139" s="42">
        <f>('CHUVA - Vetor de Impacto'!BF140/'Contribuição - CHUVA'!$BI139)*100</f>
        <v>23.726855740045824</v>
      </c>
      <c r="BG139" s="42">
        <f>('CHUVA - Vetor de Impacto'!BG140/'Contribuição - CHUVA'!$BI139)*100</f>
        <v>11.144610122691672</v>
      </c>
      <c r="BH139" s="42">
        <f>('CHUVA - Vetor de Impacto'!BH140/'Contribuição - CHUVA'!$BI139)*100</f>
        <v>14.322565352990468</v>
      </c>
      <c r="BI139" s="77">
        <f>SUM('CHUVA - Vetor de Impacto'!BC140:BH140)</f>
        <v>3.0546203785249451</v>
      </c>
      <c r="BJ139" s="77">
        <f t="shared" si="14"/>
        <v>100</v>
      </c>
      <c r="BL139" s="42">
        <f>('CHUVA - Vetor de Impacto'!AH140/'Contribuição - CHUVA'!$BY139)*100</f>
        <v>10.155083109149485</v>
      </c>
      <c r="BM139" s="42">
        <f>('CHUVA - Vetor de Impacto'!AI140/'Contribuição - CHUVA'!$BY139)*100</f>
        <v>4.4497176639963385</v>
      </c>
      <c r="BN139" s="42">
        <f>('CHUVA - Vetor de Impacto'!AJ140/'Contribuição - CHUVA'!$BY139)*100</f>
        <v>10.046164625335924</v>
      </c>
      <c r="BO139" s="42">
        <f>('CHUVA - Vetor de Impacto'!AK140/'Contribuição - CHUVA'!$BY139)*100</f>
        <v>9.3671696121890289</v>
      </c>
      <c r="BP139" s="42">
        <f>('CHUVA - Vetor de Impacto'!AL140/'Contribuição - CHUVA'!$BY139)*100</f>
        <v>2.9329111662786551</v>
      </c>
      <c r="BQ139" s="42">
        <f>('CHUVA - Vetor de Impacto'!AM140/'Contribuição - CHUVA'!$BY139)*100</f>
        <v>8.2372467308600967</v>
      </c>
      <c r="BR139" s="42">
        <f>('CHUVA - Vetor de Impacto'!AN140/'Contribuição - CHUVA'!$BY139)*100</f>
        <v>5.6596581480894281</v>
      </c>
      <c r="BS139" s="42">
        <f>('CHUVA - Vetor de Impacto'!AO140/'Contribuição - CHUVA'!$BY139)*100</f>
        <v>3.5334945433424361</v>
      </c>
      <c r="BT139" s="42">
        <f>('CHUVA - Vetor de Impacto'!AP140/'Contribuição - CHUVA'!$BY139)*100</f>
        <v>9.1603552944451057</v>
      </c>
      <c r="BU139" s="42">
        <f>('CHUVA - Vetor de Impacto'!AQ140/'Contribuição - CHUVA'!$BY139)*100</f>
        <v>8.7034814023992091</v>
      </c>
      <c r="BV139" s="42">
        <f>('CHUVA - Vetor de Impacto'!AR140/'Contribuição - CHUVA'!$BY139)*100</f>
        <v>12.056475732546559</v>
      </c>
      <c r="BW139" s="42">
        <f>('CHUVA - Vetor de Impacto'!AS140/'Contribuição - CHUVA'!$BY139)*100</f>
        <v>11.939719414694386</v>
      </c>
      <c r="BX139" s="42">
        <f>('CHUVA - Vetor de Impacto'!AT140/'Contribuição - CHUVA'!$BY139)*100</f>
        <v>3.7585225566733467</v>
      </c>
      <c r="BY139" s="77">
        <f>SUM('CHUVA - Vetor de Impacto'!AH140:AT140)</f>
        <v>7.3798524164511337</v>
      </c>
      <c r="BZ139" s="77">
        <f t="shared" si="15"/>
        <v>99.999999999999986</v>
      </c>
      <c r="CA139" s="42">
        <f>('SECA - Vetor de Impacto'!AU140/'Contribuição - CHUVA'!$CI139)*100</f>
        <v>4.8519912649472863</v>
      </c>
      <c r="CB139" s="42">
        <f>('SECA - Vetor de Impacto'!AV140/'Contribuição - CHUVA'!$CI139)*100</f>
        <v>0</v>
      </c>
      <c r="CC139" s="42">
        <f>('SECA - Vetor de Impacto'!AW140/'Contribuição - CHUVA'!$CI139)*100</f>
        <v>0</v>
      </c>
      <c r="CD139" s="42">
        <f>('SECA - Vetor de Impacto'!AX140/'Contribuição - CHUVA'!$CI139)*100</f>
        <v>22.651138168464506</v>
      </c>
      <c r="CE139" s="42">
        <f>('SECA - Vetor de Impacto'!AY140/'Contribuição - CHUVA'!$CI139)*100</f>
        <v>22.651138168464506</v>
      </c>
      <c r="CF139" s="42">
        <f>('SECA - Vetor de Impacto'!AZ140/'Contribuição - CHUVA'!$CI139)*100</f>
        <v>22.651138168464506</v>
      </c>
      <c r="CG139" s="42">
        <f>('SECA - Vetor de Impacto'!BA140/'Contribuição - CHUVA'!$CI139)*100</f>
        <v>13.213163931604294</v>
      </c>
      <c r="CH139" s="42">
        <f>('SECA - Vetor de Impacto'!BB140/'Contribuição - CHUVA'!$CI139)*100</f>
        <v>13.981430298054912</v>
      </c>
      <c r="CI139" s="77">
        <f>SUM('CHUVA - Vetor de Impacto'!AU140:BB140)</f>
        <v>4.4147891932080725</v>
      </c>
      <c r="CJ139" s="77">
        <f t="shared" si="16"/>
        <v>100.00000000000001</v>
      </c>
    </row>
    <row r="140" spans="1:88" x14ac:dyDescent="0.25">
      <c r="A140" s="34" t="s">
        <v>1145</v>
      </c>
      <c r="B140" s="34" t="s">
        <v>1146</v>
      </c>
      <c r="C140" s="78">
        <v>4.3342051514256399</v>
      </c>
      <c r="D140" s="78">
        <v>1.5887322189776028</v>
      </c>
      <c r="E140" s="78">
        <v>4.9145120267767179</v>
      </c>
      <c r="F140" s="78">
        <v>5.2618068586209876</v>
      </c>
      <c r="G140" s="78">
        <v>3.9632759152904735</v>
      </c>
      <c r="H140" s="78">
        <v>2.2957258386285297</v>
      </c>
      <c r="I140" s="78">
        <v>4.438797326154897</v>
      </c>
      <c r="J140" s="78">
        <v>4.4476234679455473</v>
      </c>
      <c r="K140" s="78">
        <v>0.8118459857615592</v>
      </c>
      <c r="L140" s="78">
        <v>2.9311481826884118</v>
      </c>
      <c r="M140" s="78">
        <v>3.6195708711345644</v>
      </c>
      <c r="N140" s="78">
        <v>3.7698082868278582</v>
      </c>
      <c r="O140" s="78">
        <v>4.0067130114629306</v>
      </c>
      <c r="P140" s="78">
        <v>3.5420962988173335</v>
      </c>
      <c r="Q140" s="78">
        <v>2.7675040104018973</v>
      </c>
      <c r="R140" s="78">
        <v>5.3697072693245298</v>
      </c>
      <c r="S140" s="78">
        <v>4.2005962095367355</v>
      </c>
      <c r="T140" s="78">
        <v>1.911026747308139</v>
      </c>
      <c r="U140" s="78">
        <v>0</v>
      </c>
      <c r="V140" s="78">
        <v>6.3724839280538106</v>
      </c>
      <c r="W140" s="78">
        <v>2.1241613093512708</v>
      </c>
      <c r="X140" s="78">
        <v>6.3724839280538106</v>
      </c>
      <c r="Y140" s="78">
        <v>6.3724839280538106</v>
      </c>
      <c r="Z140" s="78">
        <v>2.6552016366890867</v>
      </c>
      <c r="AA140" s="78">
        <v>5.3667519309811542</v>
      </c>
      <c r="AB140" s="78">
        <v>2.7116952885335359</v>
      </c>
      <c r="AC140" s="78">
        <v>3.8500423731991775</v>
      </c>
      <c r="AD140" s="74">
        <f t="shared" si="12"/>
        <v>100</v>
      </c>
      <c r="AF140" s="42">
        <f>('CHUVA - Vetor de Impacto'!AH141/'Contribuição - CHUVA'!$BA140)*100</f>
        <v>4.9562134259681372</v>
      </c>
      <c r="AG140" s="42">
        <f>('CHUVA - Vetor de Impacto'!AI141/'Contribuição - CHUVA'!$BA140)*100</f>
        <v>3.2500702852907319</v>
      </c>
      <c r="AH140" s="42">
        <f>('CHUVA - Vetor de Impacto'!AJ141/'Contribuição - CHUVA'!$BA140)*100</f>
        <v>6.2103178263743173</v>
      </c>
      <c r="AI140" s="42">
        <f>('CHUVA - Vetor de Impacto'!AK141/'Contribuição - CHUVA'!$BA140)*100</f>
        <v>5.6700083101762591</v>
      </c>
      <c r="AJ140" s="42">
        <f>('CHUVA - Vetor de Impacto'!AL141/'Contribuição - CHUVA'!$BA140)*100</f>
        <v>2.1454727261580304</v>
      </c>
      <c r="AK140" s="42">
        <f>('CHUVA - Vetor de Impacto'!AM141/'Contribuição - CHUVA'!$BA140)*100</f>
        <v>4.9885639640250332</v>
      </c>
      <c r="AL140" s="42">
        <f>('CHUVA - Vetor de Impacto'!AN141/'Contribuição - CHUVA'!$BA140)*100</f>
        <v>3.4309032163670588</v>
      </c>
      <c r="AM140" s="42">
        <f>('CHUVA - Vetor de Impacto'!AO141/'Contribuição - CHUVA'!$BA140)*100</f>
        <v>4.2353808218250268</v>
      </c>
      <c r="AN140" s="42">
        <f>('CHUVA - Vetor de Impacto'!AP141/'Contribuição - CHUVA'!$BA140)*100</f>
        <v>4.1358920835697743</v>
      </c>
      <c r="AO140" s="42">
        <f>('CHUVA - Vetor de Impacto'!AQ141/'Contribuição - CHUVA'!$BA140)*100</f>
        <v>5.0008462219659853</v>
      </c>
      <c r="AP140" s="42">
        <f>('CHUVA - Vetor de Impacto'!AR141/'Contribuição - CHUVA'!$BA140)*100</f>
        <v>5.9667483656356257</v>
      </c>
      <c r="AQ140" s="42">
        <f>('CHUVA - Vetor de Impacto'!AS141/'Contribuição - CHUVA'!$BA140)*100</f>
        <v>6.5660806894833001</v>
      </c>
      <c r="AR140" s="42">
        <f>('CHUVA - Vetor de Impacto'!AT141/'Contribuição - CHUVA'!$BA140)*100</f>
        <v>2.6841484403174647</v>
      </c>
      <c r="AS140" s="42">
        <f>('CHUVA - Vetor de Impacto'!AU141/'Contribuição - CHUVA'!$BA140)*100</f>
        <v>1.5045700518283298</v>
      </c>
      <c r="AT140" s="42">
        <f>('CHUVA - Vetor de Impacto'!AV141/'Contribuição - CHUVA'!$BA140)*100</f>
        <v>7.1366504597418503</v>
      </c>
      <c r="AU140" s="42">
        <f>('CHUVA - Vetor de Impacto'!AW141/'Contribuição - CHUVA'!$BA140)*100</f>
        <v>0</v>
      </c>
      <c r="AV140" s="42">
        <f>('CHUVA - Vetor de Impacto'!AX141/'Contribuição - CHUVA'!$BA140)*100</f>
        <v>7.1366504597418503</v>
      </c>
      <c r="AW140" s="42">
        <f>('CHUVA - Vetor de Impacto'!AY141/'Contribuição - CHUVA'!$BA140)*100</f>
        <v>7.1366504597418503</v>
      </c>
      <c r="AX140" s="42">
        <f>('CHUVA - Vetor de Impacto'!AZ141/'Contribuição - CHUVA'!$BA140)*100</f>
        <v>7.1366504597418503</v>
      </c>
      <c r="AY140" s="42">
        <f>('CHUVA - Vetor de Impacto'!BA141/'Contribuição - CHUVA'!$BA140)*100</f>
        <v>4.7577669731612326</v>
      </c>
      <c r="AZ140" s="42">
        <f>('CHUVA - Vetor de Impacto'!BB141/'Contribuição - CHUVA'!$BA140)*100</f>
        <v>5.9504147588862857</v>
      </c>
      <c r="BA140" s="77">
        <f>SUM('CHUVA - Vetor de Impacto'!AH141:BB141)</f>
        <v>14.012175678787166</v>
      </c>
      <c r="BB140" s="77">
        <f t="shared" si="13"/>
        <v>99.999999999999972</v>
      </c>
      <c r="BC140" s="42">
        <f>('CHUVA - Vetor de Impacto'!BC141/'Contribuição - CHUVA'!$BI140)*100</f>
        <v>9.2475102327187226</v>
      </c>
      <c r="BD140" s="42">
        <f>('CHUVA - Vetor de Impacto'!BD141/'Contribuição - CHUVA'!$BI140)*100</f>
        <v>25.1463779050951</v>
      </c>
      <c r="BE140" s="42">
        <f>('CHUVA - Vetor de Impacto'!BE141/'Contribuição - CHUVA'!$BI140)*100</f>
        <v>23.914936835634315</v>
      </c>
      <c r="BF140" s="42">
        <f>('CHUVA - Vetor de Impacto'!BF141/'Contribuição - CHUVA'!$BI140)*100</f>
        <v>17.345125654844345</v>
      </c>
      <c r="BG140" s="42">
        <f>('CHUVA - Vetor de Impacto'!BG141/'Contribuição - CHUVA'!$BI140)*100</f>
        <v>14.219816447192009</v>
      </c>
      <c r="BH140" s="42">
        <f>('CHUVA - Vetor de Impacto'!BH141/'Contribuição - CHUVA'!$BI140)*100</f>
        <v>10.126232924515516</v>
      </c>
      <c r="BI140" s="77">
        <f>SUM('CHUVA - Vetor de Impacto'!BC141:BH141)</f>
        <v>3.2917802288187175</v>
      </c>
      <c r="BJ140" s="77">
        <f t="shared" si="14"/>
        <v>100.00000000000001</v>
      </c>
      <c r="BL140" s="42">
        <f>('CHUVA - Vetor de Impacto'!AH141/'Contribuição - CHUVA'!$BY140)*100</f>
        <v>8.3662379279495127</v>
      </c>
      <c r="BM140" s="42">
        <f>('CHUVA - Vetor de Impacto'!AI141/'Contribuição - CHUVA'!$BY140)*100</f>
        <v>5.4862167853454782</v>
      </c>
      <c r="BN140" s="42">
        <f>('CHUVA - Vetor de Impacto'!AJ141/'Contribuição - CHUVA'!$BY140)*100</f>
        <v>10.483204026566836</v>
      </c>
      <c r="BO140" s="42">
        <f>('CHUVA - Vetor de Impacto'!AK141/'Contribuição - CHUVA'!$BY140)*100</f>
        <v>9.5711452472649245</v>
      </c>
      <c r="BP140" s="42">
        <f>('CHUVA - Vetor de Impacto'!AL141/'Contribuição - CHUVA'!$BY140)*100</f>
        <v>3.6216227495203803</v>
      </c>
      <c r="BQ140" s="42">
        <f>('CHUVA - Vetor de Impacto'!AM141/'Contribuição - CHUVA'!$BY140)*100</f>
        <v>8.4208466130927082</v>
      </c>
      <c r="BR140" s="42">
        <f>('CHUVA - Vetor de Impacto'!AN141/'Contribuição - CHUVA'!$BY140)*100</f>
        <v>5.7914682336923633</v>
      </c>
      <c r="BS140" s="42">
        <f>('CHUVA - Vetor de Impacto'!AO141/'Contribuição - CHUVA'!$BY140)*100</f>
        <v>7.1494507248627741</v>
      </c>
      <c r="BT140" s="42">
        <f>('CHUVA - Vetor de Impacto'!AP141/'Contribuição - CHUVA'!$BY140)*100</f>
        <v>6.9815107303835529</v>
      </c>
      <c r="BU140" s="42">
        <f>('CHUVA - Vetor de Impacto'!AQ141/'Contribuição - CHUVA'!$BY140)*100</f>
        <v>8.4415794353896789</v>
      </c>
      <c r="BV140" s="42">
        <f>('CHUVA - Vetor de Impacto'!AR141/'Contribuição - CHUVA'!$BY140)*100</f>
        <v>10.072051421667824</v>
      </c>
      <c r="BW140" s="42">
        <f>('CHUVA - Vetor de Impacto'!AS141/'Contribuição - CHUVA'!$BY140)*100</f>
        <v>11.083742482619479</v>
      </c>
      <c r="BX140" s="42">
        <f>('CHUVA - Vetor de Impacto'!AT141/'Contribuição - CHUVA'!$BY140)*100</f>
        <v>4.5309236216444706</v>
      </c>
      <c r="BY140" s="77">
        <f>SUM('CHUVA - Vetor de Impacto'!AH141:AT141)</f>
        <v>8.300903443616269</v>
      </c>
      <c r="BZ140" s="77">
        <f t="shared" si="15"/>
        <v>100</v>
      </c>
      <c r="CA140" s="42">
        <f>('SECA - Vetor de Impacto'!AU141/'Contribuição - CHUVA'!$CI140)*100</f>
        <v>3.6913491458929957</v>
      </c>
      <c r="CB140" s="42">
        <f>('SECA - Vetor de Impacto'!AV141/'Contribuição - CHUVA'!$CI140)*100</f>
        <v>17.509233649235725</v>
      </c>
      <c r="CC140" s="42">
        <f>('SECA - Vetor de Impacto'!AW141/'Contribuição - CHUVA'!$CI140)*100</f>
        <v>0</v>
      </c>
      <c r="CD140" s="42">
        <f>('SECA - Vetor de Impacto'!AX141/'Contribuição - CHUVA'!$CI140)*100</f>
        <v>17.509233649235725</v>
      </c>
      <c r="CE140" s="42">
        <f>('SECA - Vetor de Impacto'!AY141/'Contribuição - CHUVA'!$CI140)*100</f>
        <v>17.509233649235725</v>
      </c>
      <c r="CF140" s="42">
        <f>('SECA - Vetor de Impacto'!AZ141/'Contribuição - CHUVA'!$CI140)*100</f>
        <v>17.509233649235725</v>
      </c>
      <c r="CG140" s="42">
        <f>('SECA - Vetor de Impacto'!BA141/'Contribuição - CHUVA'!$CI140)*100</f>
        <v>11.672822432823814</v>
      </c>
      <c r="CH140" s="42">
        <f>('SECA - Vetor de Impacto'!BB141/'Contribuição - CHUVA'!$CI140)*100</f>
        <v>14.598893824340298</v>
      </c>
      <c r="CI140" s="77">
        <f>SUM('CHUVA - Vetor de Impacto'!AU141:BB141)</f>
        <v>5.7112722351708971</v>
      </c>
      <c r="CJ140" s="77">
        <f t="shared" si="16"/>
        <v>100.00000000000001</v>
      </c>
    </row>
    <row r="141" spans="1:88" x14ac:dyDescent="0.25">
      <c r="A141" s="34" t="s">
        <v>1147</v>
      </c>
      <c r="B141" s="34" t="s">
        <v>1148</v>
      </c>
      <c r="C141" s="78">
        <v>5.8213261521876589</v>
      </c>
      <c r="D141" s="78">
        <v>2.6108704091654014</v>
      </c>
      <c r="E141" s="78">
        <v>4.1770252747126033</v>
      </c>
      <c r="F141" s="78">
        <v>4.9090273504068387</v>
      </c>
      <c r="G141" s="78">
        <v>4.5271418431222852</v>
      </c>
      <c r="H141" s="78">
        <v>2.5451347125811323</v>
      </c>
      <c r="I141" s="78">
        <v>4.4408984856060236</v>
      </c>
      <c r="J141" s="78">
        <v>4.2745574928943588</v>
      </c>
      <c r="K141" s="78">
        <v>1.9925703844271814</v>
      </c>
      <c r="L141" s="78">
        <v>3.2986644451043712</v>
      </c>
      <c r="M141" s="78">
        <v>4.5831632044321626</v>
      </c>
      <c r="N141" s="78">
        <v>3.8557353972515171</v>
      </c>
      <c r="O141" s="78">
        <v>4.0793356286937339</v>
      </c>
      <c r="P141" s="78">
        <v>4.6002531957342558</v>
      </c>
      <c r="Q141" s="78">
        <v>3.4375775753734161</v>
      </c>
      <c r="R141" s="78">
        <v>3.6591945176170917</v>
      </c>
      <c r="S141" s="78">
        <v>2.9915617540157347</v>
      </c>
      <c r="T141" s="78">
        <v>1.8416791404809578</v>
      </c>
      <c r="U141" s="78">
        <v>0</v>
      </c>
      <c r="V141" s="78">
        <v>0</v>
      </c>
      <c r="W141" s="78">
        <v>2.2975659600655542</v>
      </c>
      <c r="X141" s="78">
        <v>6.8926978801966614</v>
      </c>
      <c r="Y141" s="78">
        <v>6.8926978801966614</v>
      </c>
      <c r="Z141" s="78">
        <v>2.8719574500819411</v>
      </c>
      <c r="AA141" s="78">
        <v>4.8384864453018128</v>
      </c>
      <c r="AB141" s="78">
        <v>4.2529412452277287</v>
      </c>
      <c r="AC141" s="78">
        <v>4.3079361751229133</v>
      </c>
      <c r="AD141" s="74">
        <f t="shared" si="12"/>
        <v>100</v>
      </c>
      <c r="AF141" s="42">
        <f>('CHUVA - Vetor de Impacto'!AH142/'Contribuição - CHUVA'!$BA141)*100</f>
        <v>3.2495642917267018</v>
      </c>
      <c r="AG141" s="42">
        <f>('CHUVA - Vetor de Impacto'!AI142/'Contribuição - CHUVA'!$BA141)*100</f>
        <v>5.3092882927933598</v>
      </c>
      <c r="AH141" s="42">
        <f>('CHUVA - Vetor de Impacto'!AJ142/'Contribuição - CHUVA'!$BA141)*100</f>
        <v>2.8861242627884582</v>
      </c>
      <c r="AI141" s="42">
        <f>('CHUVA - Vetor de Impacto'!AK142/'Contribuição - CHUVA'!$BA141)*100</f>
        <v>3.4339731189273177</v>
      </c>
      <c r="AJ141" s="42">
        <f>('CHUVA - Vetor de Impacto'!AL142/'Contribuição - CHUVA'!$BA141)*100</f>
        <v>1.3583490452685465</v>
      </c>
      <c r="AK141" s="42">
        <f>('CHUVA - Vetor de Impacto'!AM142/'Contribuição - CHUVA'!$BA141)*100</f>
        <v>3.1266285769526525</v>
      </c>
      <c r="AL141" s="42">
        <f>('CHUVA - Vetor de Impacto'!AN142/'Contribuição - CHUVA'!$BA141)*100</f>
        <v>5.513448683189524</v>
      </c>
      <c r="AM141" s="42">
        <f>('CHUVA - Vetor de Impacto'!AO142/'Contribuição - CHUVA'!$BA141)*100</f>
        <v>3.282367549654404</v>
      </c>
      <c r="AN141" s="42">
        <f>('CHUVA - Vetor de Impacto'!AP142/'Contribuição - CHUVA'!$BA141)*100</f>
        <v>2.4435259825808417</v>
      </c>
      <c r="AO141" s="42">
        <f>('CHUVA - Vetor de Impacto'!AQ142/'Contribuição - CHUVA'!$BA141)*100</f>
        <v>5.4710151659921307</v>
      </c>
      <c r="AP141" s="42">
        <f>('CHUVA - Vetor de Impacto'!AR142/'Contribuição - CHUVA'!$BA141)*100</f>
        <v>3.8420439844066179</v>
      </c>
      <c r="AQ141" s="42">
        <f>('CHUVA - Vetor de Impacto'!AS142/'Contribuição - CHUVA'!$BA141)*100</f>
        <v>5.5541637540369289</v>
      </c>
      <c r="AR141" s="42">
        <f>('CHUVA - Vetor de Impacto'!AT142/'Contribuição - CHUVA'!$BA141)*100</f>
        <v>6.3369343553088058</v>
      </c>
      <c r="AS141" s="42">
        <f>('CHUVA - Vetor de Impacto'!AU142/'Contribuição - CHUVA'!$BA141)*100</f>
        <v>0.38634139030694703</v>
      </c>
      <c r="AT141" s="42">
        <f>('CHUVA - Vetor de Impacto'!AV142/'Contribuição - CHUVA'!$BA141)*100</f>
        <v>7.4496698522231508</v>
      </c>
      <c r="AU141" s="42">
        <f>('CHUVA - Vetor de Impacto'!AW142/'Contribuição - CHUVA'!$BA141)*100</f>
        <v>7.4496698522231508</v>
      </c>
      <c r="AV141" s="42">
        <f>('CHUVA - Vetor de Impacto'!AX142/'Contribuição - CHUVA'!$BA141)*100</f>
        <v>7.4496698522231508</v>
      </c>
      <c r="AW141" s="42">
        <f>('CHUVA - Vetor de Impacto'!AY142/'Contribuição - CHUVA'!$BA141)*100</f>
        <v>7.4496698522231508</v>
      </c>
      <c r="AX141" s="42">
        <f>('CHUVA - Vetor de Impacto'!AZ142/'Contribuição - CHUVA'!$BA141)*100</f>
        <v>7.4496698522231508</v>
      </c>
      <c r="AY141" s="42">
        <f>('CHUVA - Vetor de Impacto'!BA142/'Contribuição - CHUVA'!$BA141)*100</f>
        <v>6.5184611206952559</v>
      </c>
      <c r="AZ141" s="42">
        <f>('CHUVA - Vetor de Impacto'!BB142/'Contribuição - CHUVA'!$BA141)*100</f>
        <v>4.0394211642557671</v>
      </c>
      <c r="BA141" s="77">
        <f>SUM('CHUVA - Vetor de Impacto'!AH142:BB142)</f>
        <v>13.423413652372492</v>
      </c>
      <c r="BB141" s="77">
        <f t="shared" si="13"/>
        <v>100</v>
      </c>
      <c r="BC141" s="42">
        <f>('CHUVA - Vetor de Impacto'!BC142/'Contribuição - CHUVA'!$BI141)*100</f>
        <v>25.827437384457468</v>
      </c>
      <c r="BD141" s="42">
        <f>('CHUVA - Vetor de Impacto'!BD142/'Contribuição - CHUVA'!$BI141)*100</f>
        <v>12.987293322979554</v>
      </c>
      <c r="BE141" s="42">
        <f>('CHUVA - Vetor de Impacto'!BE142/'Contribuição - CHUVA'!$BI141)*100</f>
        <v>22.563989510873856</v>
      </c>
      <c r="BF141" s="42">
        <f>('CHUVA - Vetor de Impacto'!BF142/'Contribuição - CHUVA'!$BI141)*100</f>
        <v>19.328918085790008</v>
      </c>
      <c r="BG141" s="42">
        <f>('CHUVA - Vetor de Impacto'!BG142/'Contribuição - CHUVA'!$BI141)*100</f>
        <v>13.589588112834591</v>
      </c>
      <c r="BH141" s="42">
        <f>('CHUVA - Vetor de Impacto'!BH142/'Contribuição - CHUVA'!$BI141)*100</f>
        <v>5.7027735830645137</v>
      </c>
      <c r="BI141" s="77">
        <f>SUM('CHUVA - Vetor de Impacto'!BC142:BH142)</f>
        <v>2.1919158840745774</v>
      </c>
      <c r="BJ141" s="77">
        <f t="shared" si="14"/>
        <v>99.999999999999986</v>
      </c>
      <c r="BL141" s="42">
        <f>('CHUVA - Vetor de Impacto'!AH142/'Contribuição - CHUVA'!$BY141)*100</f>
        <v>6.2723908055418622</v>
      </c>
      <c r="BM141" s="42">
        <f>('CHUVA - Vetor de Impacto'!AI142/'Contribuição - CHUVA'!$BY141)*100</f>
        <v>10.248121927137706</v>
      </c>
      <c r="BN141" s="42">
        <f>('CHUVA - Vetor de Impacto'!AJ142/'Contribuição - CHUVA'!$BY141)*100</f>
        <v>5.5708697118733976</v>
      </c>
      <c r="BO141" s="42">
        <f>('CHUVA - Vetor de Impacto'!AK142/'Contribuição - CHUVA'!$BY141)*100</f>
        <v>6.6283413664028341</v>
      </c>
      <c r="BP141" s="42">
        <f>('CHUVA - Vetor de Impacto'!AL142/'Contribuição - CHUVA'!$BY141)*100</f>
        <v>2.6219195243962155</v>
      </c>
      <c r="BQ141" s="42">
        <f>('CHUVA - Vetor de Impacto'!AM142/'Contribuição - CHUVA'!$BY141)*100</f>
        <v>6.0350971939076317</v>
      </c>
      <c r="BR141" s="42">
        <f>('CHUVA - Vetor de Impacto'!AN142/'Contribuição - CHUVA'!$BY141)*100</f>
        <v>10.642197452535694</v>
      </c>
      <c r="BS141" s="42">
        <f>('CHUVA - Vetor de Impacto'!AO142/'Contribuição - CHUVA'!$BY141)*100</f>
        <v>6.3357084798348078</v>
      </c>
      <c r="BT141" s="42">
        <f>('CHUVA - Vetor de Impacto'!AP142/'Contribuição - CHUVA'!$BY141)*100</f>
        <v>4.7165553687502619</v>
      </c>
      <c r="BU141" s="42">
        <f>('CHUVA - Vetor de Impacto'!AQ142/'Contribuição - CHUVA'!$BY141)*100</f>
        <v>10.560291209353071</v>
      </c>
      <c r="BV141" s="42">
        <f>('CHUVA - Vetor de Impacto'!AR142/'Contribuição - CHUVA'!$BY141)*100</f>
        <v>7.4160100243698386</v>
      </c>
      <c r="BW141" s="42">
        <f>('CHUVA - Vetor de Impacto'!AS142/'Contribuição - CHUVA'!$BY141)*100</f>
        <v>10.720786707310692</v>
      </c>
      <c r="BX141" s="42">
        <f>('CHUVA - Vetor de Impacto'!AT142/'Contribuição - CHUVA'!$BY141)*100</f>
        <v>12.231710228585996</v>
      </c>
      <c r="BY141" s="77">
        <f>SUM('CHUVA - Vetor de Impacto'!AH142:AT142)</f>
        <v>6.9543252374017319</v>
      </c>
      <c r="BZ141" s="77">
        <f t="shared" si="15"/>
        <v>100.00000000000001</v>
      </c>
      <c r="CA141" s="42">
        <f>('SECA - Vetor de Impacto'!AU142/'Contribuição - CHUVA'!$CI141)*100</f>
        <v>0.80166168097522938</v>
      </c>
      <c r="CB141" s="42">
        <f>('SECA - Vetor de Impacto'!AV142/'Contribuição - CHUVA'!$CI141)*100</f>
        <v>15.458128500544227</v>
      </c>
      <c r="CC141" s="42">
        <f>('SECA - Vetor de Impacto'!AW142/'Contribuição - CHUVA'!$CI141)*100</f>
        <v>15.458128500544227</v>
      </c>
      <c r="CD141" s="42">
        <f>('SECA - Vetor de Impacto'!AX142/'Contribuição - CHUVA'!$CI141)*100</f>
        <v>15.458128500544227</v>
      </c>
      <c r="CE141" s="42">
        <f>('SECA - Vetor de Impacto'!AY142/'Contribuição - CHUVA'!$CI141)*100</f>
        <v>15.458128500544227</v>
      </c>
      <c r="CF141" s="42">
        <f>('SECA - Vetor de Impacto'!AZ142/'Contribuição - CHUVA'!$CI141)*100</f>
        <v>15.458128500544227</v>
      </c>
      <c r="CG141" s="42">
        <f>('SECA - Vetor de Impacto'!BA142/'Contribuição - CHUVA'!$CI141)*100</f>
        <v>13.525862437976196</v>
      </c>
      <c r="CH141" s="42">
        <f>('SECA - Vetor de Impacto'!BB142/'Contribuição - CHUVA'!$CI141)*100</f>
        <v>8.3818333783274355</v>
      </c>
      <c r="CI141" s="77">
        <f>SUM('CHUVA - Vetor de Impacto'!AU142:BB142)</f>
        <v>6.469088414970761</v>
      </c>
      <c r="CJ141" s="77">
        <f t="shared" si="16"/>
        <v>100</v>
      </c>
    </row>
    <row r="142" spans="1:88" x14ac:dyDescent="0.25">
      <c r="A142" s="34" t="s">
        <v>1149</v>
      </c>
      <c r="B142" s="34" t="s">
        <v>1150</v>
      </c>
      <c r="C142" s="78">
        <v>3.9161049025014645</v>
      </c>
      <c r="D142" s="78">
        <v>0.68006321257439339</v>
      </c>
      <c r="E142" s="78">
        <v>3.9782737080614021</v>
      </c>
      <c r="F142" s="78">
        <v>4.7844957204001739</v>
      </c>
      <c r="G142" s="78">
        <v>3.6040895506603756</v>
      </c>
      <c r="H142" s="78">
        <v>2.6182950756838776</v>
      </c>
      <c r="I142" s="78">
        <v>3.9946204232870848</v>
      </c>
      <c r="J142" s="78">
        <v>3.8357585210089127</v>
      </c>
      <c r="K142" s="78">
        <v>0.79178819212666907</v>
      </c>
      <c r="L142" s="78">
        <v>5.3722581165718157</v>
      </c>
      <c r="M142" s="78">
        <v>2.0337030978944024</v>
      </c>
      <c r="N142" s="78">
        <v>2.9527618545213179</v>
      </c>
      <c r="O142" s="78">
        <v>2.9968264533304363</v>
      </c>
      <c r="P142" s="78">
        <v>5.4040721819809949</v>
      </c>
      <c r="Q142" s="78">
        <v>2.9439292382966946</v>
      </c>
      <c r="R142" s="78">
        <v>4.9193269257349614</v>
      </c>
      <c r="S142" s="78">
        <v>5.5630245467208876</v>
      </c>
      <c r="T142" s="78">
        <v>7.0907573992200643E-2</v>
      </c>
      <c r="U142" s="78">
        <v>0</v>
      </c>
      <c r="V142" s="78">
        <v>6.2895018131084104</v>
      </c>
      <c r="W142" s="78">
        <v>6.2895018131084104</v>
      </c>
      <c r="X142" s="78">
        <v>6.2895018131084104</v>
      </c>
      <c r="Y142" s="78">
        <v>6.2895018131084104</v>
      </c>
      <c r="Z142" s="78">
        <v>3.9309386331927567</v>
      </c>
      <c r="AA142" s="78">
        <v>3.6705826517029934</v>
      </c>
      <c r="AB142" s="78">
        <v>4.6836715629530721</v>
      </c>
      <c r="AC142" s="78">
        <v>2.0965006043694694</v>
      </c>
      <c r="AD142" s="74">
        <f t="shared" si="12"/>
        <v>100.00000000000001</v>
      </c>
      <c r="AF142" s="42">
        <f>('CHUVA - Vetor de Impacto'!AH143/'Contribuição - CHUVA'!$BA142)*100</f>
        <v>4.0687842864310193</v>
      </c>
      <c r="AG142" s="42">
        <f>('CHUVA - Vetor de Impacto'!AI143/'Contribuição - CHUVA'!$BA142)*100</f>
        <v>3.9497140168534757</v>
      </c>
      <c r="AH142" s="42">
        <f>('CHUVA - Vetor de Impacto'!AJ143/'Contribuição - CHUVA'!$BA142)*100</f>
        <v>4.7404897996945019</v>
      </c>
      <c r="AI142" s="42">
        <f>('CHUVA - Vetor de Impacto'!AK143/'Contribuição - CHUVA'!$BA142)*100</f>
        <v>4.4379367489195705</v>
      </c>
      <c r="AJ142" s="42">
        <f>('CHUVA - Vetor de Impacto'!AL143/'Contribuição - CHUVA'!$BA142)*100</f>
        <v>1.845693962886984</v>
      </c>
      <c r="AK142" s="42">
        <f>('CHUVA - Vetor de Impacto'!AM143/'Contribuição - CHUVA'!$BA142)*100</f>
        <v>4.3862540739826645</v>
      </c>
      <c r="AL142" s="42">
        <f>('CHUVA - Vetor de Impacto'!AN143/'Contribuição - CHUVA'!$BA142)*100</f>
        <v>3.1266485438398659</v>
      </c>
      <c r="AM142" s="42">
        <f>('CHUVA - Vetor de Impacto'!AO143/'Contribuição - CHUVA'!$BA142)*100</f>
        <v>1.6396556362224062</v>
      </c>
      <c r="AN142" s="42">
        <f>('CHUVA - Vetor de Impacto'!AP143/'Contribuição - CHUVA'!$BA142)*100</f>
        <v>4.8693079034651889</v>
      </c>
      <c r="AO142" s="42">
        <f>('CHUVA - Vetor de Impacto'!AQ143/'Contribuição - CHUVA'!$BA142)*100</f>
        <v>6.428097472823163</v>
      </c>
      <c r="AP142" s="42">
        <f>('CHUVA - Vetor de Impacto'!AR143/'Contribuição - CHUVA'!$BA142)*100</f>
        <v>4.5998048111266021</v>
      </c>
      <c r="AQ142" s="42">
        <f>('CHUVA - Vetor de Impacto'!AS143/'Contribuição - CHUVA'!$BA142)*100</f>
        <v>7.7289379151997544</v>
      </c>
      <c r="AR142" s="42">
        <f>('CHUVA - Vetor de Impacto'!AT143/'Contribuição - CHUVA'!$BA142)*100</f>
        <v>5.80800904320893</v>
      </c>
      <c r="AS142" s="42">
        <f>('CHUVA - Vetor de Impacto'!AU143/'Contribuição - CHUVA'!$BA142)*100</f>
        <v>1.610517027214593</v>
      </c>
      <c r="AT142" s="42">
        <f>('CHUVA - Vetor de Impacto'!AV143/'Contribuição - CHUVA'!$BA142)*100</f>
        <v>0</v>
      </c>
      <c r="AU142" s="42">
        <f>('CHUVA - Vetor de Impacto'!AW143/'Contribuição - CHUVA'!$BA142)*100</f>
        <v>8.2099345008008164</v>
      </c>
      <c r="AV142" s="42">
        <f>('CHUVA - Vetor de Impacto'!AX143/'Contribuição - CHUVA'!$BA142)*100</f>
        <v>8.2099345008008164</v>
      </c>
      <c r="AW142" s="42">
        <f>('CHUVA - Vetor de Impacto'!AY143/'Contribuição - CHUVA'!$BA142)*100</f>
        <v>8.2099345008008164</v>
      </c>
      <c r="AX142" s="42">
        <f>('CHUVA - Vetor de Impacto'!AZ143/'Contribuição - CHUVA'!$BA142)*100</f>
        <v>8.2099345008008164</v>
      </c>
      <c r="AY142" s="42">
        <f>('CHUVA - Vetor de Impacto'!BA143/'Contribuição - CHUVA'!$BA142)*100</f>
        <v>3.420806042000339</v>
      </c>
      <c r="AZ142" s="42">
        <f>('CHUVA - Vetor de Impacto'!BB143/'Contribuição - CHUVA'!$BA142)*100</f>
        <v>4.4996047129276757</v>
      </c>
      <c r="BA142" s="77">
        <f>SUM('CHUVA - Vetor de Impacto'!AH143:BB143)</f>
        <v>12.180365140580081</v>
      </c>
      <c r="BB142" s="77">
        <f t="shared" si="13"/>
        <v>99.999999999999986</v>
      </c>
      <c r="BC142" s="42">
        <f>('CHUVA - Vetor de Impacto'!BC143/'Contribuição - CHUVA'!$BI142)*100</f>
        <v>15.391191115858277</v>
      </c>
      <c r="BD142" s="42">
        <f>('CHUVA - Vetor de Impacto'!BD143/'Contribuição - CHUVA'!$BI142)*100</f>
        <v>15.869918455451179</v>
      </c>
      <c r="BE142" s="42">
        <f>('CHUVA - Vetor de Impacto'!BE143/'Contribuição - CHUVA'!$BI142)*100</f>
        <v>17.693417120909118</v>
      </c>
      <c r="BF142" s="42">
        <f>('CHUVA - Vetor de Impacto'!BF143/'Contribuição - CHUVA'!$BI142)*100</f>
        <v>20.31949434632801</v>
      </c>
      <c r="BG142" s="42">
        <f>('CHUVA - Vetor de Impacto'!BG143/'Contribuição - CHUVA'!$BI142)*100</f>
        <v>13.131252489618333</v>
      </c>
      <c r="BH142" s="42">
        <f>('CHUVA - Vetor de Impacto'!BH143/'Contribuição - CHUVA'!$BI142)*100</f>
        <v>17.594726471835077</v>
      </c>
      <c r="BI142" s="77">
        <f>SUM('CHUVA - Vetor de Impacto'!BC143:BH143)</f>
        <v>3.0785739552913456</v>
      </c>
      <c r="BJ142" s="77">
        <f t="shared" si="14"/>
        <v>99.999999999999986</v>
      </c>
      <c r="BL142" s="42">
        <f>('CHUVA - Vetor de Impacto'!AH143/'Contribuição - CHUVA'!$BY142)*100</f>
        <v>7.06026599452957</v>
      </c>
      <c r="BM142" s="42">
        <f>('CHUVA - Vetor de Impacto'!AI143/'Contribuição - CHUVA'!$BY142)*100</f>
        <v>6.853651999764268</v>
      </c>
      <c r="BN142" s="42">
        <f>('CHUVA - Vetor de Impacto'!AJ143/'Contribuição - CHUVA'!$BY142)*100</f>
        <v>8.2258278085209593</v>
      </c>
      <c r="BO142" s="42">
        <f>('CHUVA - Vetor de Impacto'!AK143/'Contribuição - CHUVA'!$BY142)*100</f>
        <v>7.7008294636710923</v>
      </c>
      <c r="BP142" s="42">
        <f>('CHUVA - Vetor de Impacto'!AL143/'Contribuição - CHUVA'!$BY142)*100</f>
        <v>3.2026987436853926</v>
      </c>
      <c r="BQ142" s="42">
        <f>('CHUVA - Vetor de Impacto'!AM143/'Contribuição - CHUVA'!$BY142)*100</f>
        <v>7.611148269811725</v>
      </c>
      <c r="BR142" s="42">
        <f>('CHUVA - Vetor de Impacto'!AN143/'Contribuição - CHUVA'!$BY142)*100</f>
        <v>5.4254462357554267</v>
      </c>
      <c r="BS142" s="42">
        <f>('CHUVA - Vetor de Impacto'!AO143/'Contribuição - CHUVA'!$BY142)*100</f>
        <v>2.84517539299538</v>
      </c>
      <c r="BT142" s="42">
        <f>('CHUVA - Vetor de Impacto'!AP143/'Contribuição - CHUVA'!$BY142)*100</f>
        <v>8.4493565123072507</v>
      </c>
      <c r="BU142" s="42">
        <f>('CHUVA - Vetor de Impacto'!AQ143/'Contribuição - CHUVA'!$BY142)*100</f>
        <v>11.154210890030743</v>
      </c>
      <c r="BV142" s="42">
        <f>('CHUVA - Vetor de Impacto'!AR143/'Contribuição - CHUVA'!$BY142)*100</f>
        <v>7.9817073610351601</v>
      </c>
      <c r="BW142" s="42">
        <f>('CHUVA - Vetor de Impacto'!AS143/'Contribuição - CHUVA'!$BY142)*100</f>
        <v>13.41146487379412</v>
      </c>
      <c r="BX142" s="42">
        <f>('CHUVA - Vetor de Impacto'!AT143/'Contribuição - CHUVA'!$BY142)*100</f>
        <v>10.078216454098921</v>
      </c>
      <c r="BY142" s="77">
        <f>SUM('CHUVA - Vetor de Impacto'!AH143:AT143)</f>
        <v>7.0194633354301201</v>
      </c>
      <c r="BZ142" s="77">
        <f t="shared" si="15"/>
        <v>100.00000000000001</v>
      </c>
      <c r="CA142" s="42">
        <f>('SECA - Vetor de Impacto'!AU143/'Contribuição - CHUVA'!$CI142)*100</f>
        <v>3.8010189298738819</v>
      </c>
      <c r="CB142" s="42">
        <f>('SECA - Vetor de Impacto'!AV143/'Contribuição - CHUVA'!$CI142)*100</f>
        <v>0</v>
      </c>
      <c r="CC142" s="42">
        <f>('SECA - Vetor de Impacto'!AW143/'Contribuição - CHUVA'!$CI142)*100</f>
        <v>19.376458567805336</v>
      </c>
      <c r="CD142" s="42">
        <f>('SECA - Vetor de Impacto'!AX143/'Contribuição - CHUVA'!$CI142)*100</f>
        <v>19.376458567805336</v>
      </c>
      <c r="CE142" s="42">
        <f>('SECA - Vetor de Impacto'!AY143/'Contribuição - CHUVA'!$CI142)*100</f>
        <v>19.376458567805336</v>
      </c>
      <c r="CF142" s="42">
        <f>('SECA - Vetor de Impacto'!AZ143/'Contribuição - CHUVA'!$CI142)*100</f>
        <v>19.376458567805336</v>
      </c>
      <c r="CG142" s="42">
        <f>('SECA - Vetor de Impacto'!BA143/'Contribuição - CHUVA'!$CI142)*100</f>
        <v>8.0735244032522218</v>
      </c>
      <c r="CH142" s="42">
        <f>('SECA - Vetor de Impacto'!BB143/'Contribuição - CHUVA'!$CI142)*100</f>
        <v>10.619622395652533</v>
      </c>
      <c r="CI142" s="77">
        <f>SUM('CHUVA - Vetor de Impacto'!AU143:BB143)</f>
        <v>5.1609018051499609</v>
      </c>
      <c r="CJ142" s="77">
        <f t="shared" si="16"/>
        <v>99.999999999999986</v>
      </c>
    </row>
    <row r="143" spans="1:88" x14ac:dyDescent="0.25">
      <c r="A143" s="34" t="s">
        <v>1151</v>
      </c>
      <c r="B143" s="34" t="s">
        <v>1152</v>
      </c>
      <c r="C143" s="78">
        <v>3.6415898607014956</v>
      </c>
      <c r="D143" s="78">
        <v>2.8421363991710855</v>
      </c>
      <c r="E143" s="78">
        <v>2.5481327486681957</v>
      </c>
      <c r="F143" s="78">
        <v>2.3135275991340496</v>
      </c>
      <c r="G143" s="78">
        <v>2.936741882755487</v>
      </c>
      <c r="H143" s="78">
        <v>3.4748707696763974</v>
      </c>
      <c r="I143" s="78">
        <v>2.9889402695701612</v>
      </c>
      <c r="J143" s="78">
        <v>2.556236532418863</v>
      </c>
      <c r="K143" s="78">
        <v>1.4612422040837096</v>
      </c>
      <c r="L143" s="78">
        <v>5.5340560068499789</v>
      </c>
      <c r="M143" s="78">
        <v>2.9304146418673973</v>
      </c>
      <c r="N143" s="78">
        <v>3.5755262739328679</v>
      </c>
      <c r="O143" s="78">
        <v>4.07845086123148</v>
      </c>
      <c r="P143" s="78">
        <v>5.3044553332906421</v>
      </c>
      <c r="Q143" s="78">
        <v>3.6636472250506391</v>
      </c>
      <c r="R143" s="78">
        <v>4.1039689717639432</v>
      </c>
      <c r="S143" s="78">
        <v>4.9885426561282271</v>
      </c>
      <c r="T143" s="78">
        <v>1.0836606534334201</v>
      </c>
      <c r="U143" s="78">
        <v>6.4080466639695919</v>
      </c>
      <c r="V143" s="78">
        <v>6.4080466639695919</v>
      </c>
      <c r="W143" s="78">
        <v>4.272031109313061</v>
      </c>
      <c r="X143" s="78">
        <v>6.4080466639695919</v>
      </c>
      <c r="Y143" s="78">
        <v>6.4080466639695919</v>
      </c>
      <c r="Z143" s="78">
        <v>4.0050291649809946</v>
      </c>
      <c r="AA143" s="78">
        <v>2.5651824416196987</v>
      </c>
      <c r="AB143" s="78">
        <v>1.3634141838233176</v>
      </c>
      <c r="AC143" s="78">
        <v>2.1360155546565296</v>
      </c>
      <c r="AD143" s="74">
        <f t="shared" si="12"/>
        <v>99.999999999999986</v>
      </c>
      <c r="AF143" s="42">
        <f>('CHUVA - Vetor de Impacto'!AH144/'Contribuição - CHUVA'!$BA143)*100</f>
        <v>6.0959679183612554</v>
      </c>
      <c r="AG143" s="42">
        <f>('CHUVA - Vetor de Impacto'!AI144/'Contribuição - CHUVA'!$BA143)*100</f>
        <v>1.0212590871095448</v>
      </c>
      <c r="AH143" s="42">
        <f>('CHUVA - Vetor de Impacto'!AJ144/'Contribuição - CHUVA'!$BA143)*100</f>
        <v>5.4229050686504863</v>
      </c>
      <c r="AI143" s="42">
        <f>('CHUVA - Vetor de Impacto'!AK144/'Contribuição - CHUVA'!$BA143)*100</f>
        <v>5.1920405746882174</v>
      </c>
      <c r="AJ143" s="42">
        <f>('CHUVA - Vetor de Impacto'!AL144/'Contribuição - CHUVA'!$BA143)*100</f>
        <v>1.5582596007696474</v>
      </c>
      <c r="AK143" s="42">
        <f>('CHUVA - Vetor de Impacto'!AM144/'Contribuição - CHUVA'!$BA143)*100</f>
        <v>1.3816685509083775</v>
      </c>
      <c r="AL143" s="42">
        <f>('CHUVA - Vetor de Impacto'!AN144/'Contribuição - CHUVA'!$BA143)*100</f>
        <v>4.13785438472748</v>
      </c>
      <c r="AM143" s="42">
        <f>('CHUVA - Vetor de Impacto'!AO144/'Contribuição - CHUVA'!$BA143)*100</f>
        <v>4.3265464747879285</v>
      </c>
      <c r="AN143" s="42">
        <f>('CHUVA - Vetor de Impacto'!AP144/'Contribuição - CHUVA'!$BA143)*100</f>
        <v>4.7461569157737493</v>
      </c>
      <c r="AO143" s="42">
        <f>('CHUVA - Vetor de Impacto'!AQ144/'Contribuição - CHUVA'!$BA143)*100</f>
        <v>5.7866994710169033</v>
      </c>
      <c r="AP143" s="42">
        <f>('CHUVA - Vetor de Impacto'!AR144/'Contribuição - CHUVA'!$BA143)*100</f>
        <v>5.7282897870294986</v>
      </c>
      <c r="AQ143" s="42">
        <f>('CHUVA - Vetor de Impacto'!AS144/'Contribuição - CHUVA'!$BA143)*100</f>
        <v>6.5078142098096592</v>
      </c>
      <c r="AR143" s="42">
        <f>('CHUVA - Vetor de Impacto'!AT144/'Contribuição - CHUVA'!$BA143)*100</f>
        <v>6.7540148546046996</v>
      </c>
      <c r="AS143" s="42">
        <f>('CHUVA - Vetor de Impacto'!AU144/'Contribuição - CHUVA'!$BA143)*100</f>
        <v>0.83752160348224791</v>
      </c>
      <c r="AT143" s="42">
        <f>('CHUVA - Vetor de Impacto'!AV144/'Contribuição - CHUVA'!$BA143)*100</f>
        <v>7.5804251253954344</v>
      </c>
      <c r="AU143" s="42">
        <f>('CHUVA - Vetor de Impacto'!AW144/'Contribuição - CHUVA'!$BA143)*100</f>
        <v>7.5804251253954344</v>
      </c>
      <c r="AV143" s="42">
        <f>('CHUVA - Vetor de Impacto'!AX144/'Contribuição - CHUVA'!$BA143)*100</f>
        <v>7.5804251253954344</v>
      </c>
      <c r="AW143" s="42">
        <f>('CHUVA - Vetor de Impacto'!AY144/'Contribuição - CHUVA'!$BA143)*100</f>
        <v>7.5804251253954344</v>
      </c>
      <c r="AX143" s="42">
        <f>('CHUVA - Vetor de Impacto'!AZ144/'Contribuição - CHUVA'!$BA143)*100</f>
        <v>0</v>
      </c>
      <c r="AY143" s="42">
        <f>('CHUVA - Vetor de Impacto'!BA144/'Contribuição - CHUVA'!$BA143)*100</f>
        <v>4.106063609589194</v>
      </c>
      <c r="AZ143" s="42">
        <f>('CHUVA - Vetor de Impacto'!BB144/'Contribuição - CHUVA'!$BA143)*100</f>
        <v>6.0752373871093717</v>
      </c>
      <c r="BA143" s="77">
        <f>SUM('CHUVA - Vetor de Impacto'!AH144:BB144)</f>
        <v>13.191872269140509</v>
      </c>
      <c r="BB143" s="77">
        <f t="shared" si="13"/>
        <v>100</v>
      </c>
      <c r="BC143" s="42">
        <f>('CHUVA - Vetor de Impacto'!BC144/'Contribuição - CHUVA'!$BI143)*100</f>
        <v>3.4978007140297871</v>
      </c>
      <c r="BD143" s="42">
        <f>('CHUVA - Vetor de Impacto'!BD144/'Contribuição - CHUVA'!$BI143)*100</f>
        <v>22.743026253069804</v>
      </c>
      <c r="BE143" s="42">
        <f>('CHUVA - Vetor de Impacto'!BE144/'Contribuição - CHUVA'!$BI143)*100</f>
        <v>24.654401149375023</v>
      </c>
      <c r="BF143" s="42">
        <f>('CHUVA - Vetor de Impacto'!BF144/'Contribuição - CHUVA'!$BI143)*100</f>
        <v>18.40698250914841</v>
      </c>
      <c r="BG143" s="42">
        <f>('CHUVA - Vetor de Impacto'!BG144/'Contribuição - CHUVA'!$BI143)*100</f>
        <v>18.884222156968107</v>
      </c>
      <c r="BH143" s="42">
        <f>('CHUVA - Vetor de Impacto'!BH144/'Contribuição - CHUVA'!$BI143)*100</f>
        <v>11.813567217408867</v>
      </c>
      <c r="BI143" s="77">
        <f>SUM('CHUVA - Vetor de Impacto'!BC144:BH144)</f>
        <v>4.0560709381714162</v>
      </c>
      <c r="BJ143" s="77">
        <f t="shared" si="14"/>
        <v>100</v>
      </c>
      <c r="BL143" s="42">
        <f>('CHUVA - Vetor de Impacto'!AH144/'Contribuição - CHUVA'!$BY143)*100</f>
        <v>10.392127991418249</v>
      </c>
      <c r="BM143" s="42">
        <f>('CHUVA - Vetor de Impacto'!AI144/'Contribuição - CHUVA'!$BY143)*100</f>
        <v>1.7409958988915408</v>
      </c>
      <c r="BN143" s="42">
        <f>('CHUVA - Vetor de Impacto'!AJ144/'Contribuição - CHUVA'!$BY143)*100</f>
        <v>9.2447211523180641</v>
      </c>
      <c r="BO143" s="42">
        <f>('CHUVA - Vetor de Impacto'!AK144/'Contribuição - CHUVA'!$BY143)*100</f>
        <v>8.8511538957215343</v>
      </c>
      <c r="BP143" s="42">
        <f>('CHUVA - Vetor de Impacto'!AL144/'Contribuição - CHUVA'!$BY143)*100</f>
        <v>2.6564498750524463</v>
      </c>
      <c r="BQ143" s="42">
        <f>('CHUVA - Vetor de Impacto'!AM144/'Contribuição - CHUVA'!$BY143)*100</f>
        <v>2.355405509846769</v>
      </c>
      <c r="BR143" s="42">
        <f>('CHUVA - Vetor de Impacto'!AN144/'Contribuição - CHUVA'!$BY143)*100</f>
        <v>7.0540253741195738</v>
      </c>
      <c r="BS143" s="42">
        <f>('CHUVA - Vetor de Impacto'!AO144/'Contribuição - CHUVA'!$BY143)*100</f>
        <v>7.3756990405721288</v>
      </c>
      <c r="BT143" s="42">
        <f>('CHUVA - Vetor de Impacto'!AP144/'Contribuição - CHUVA'!$BY143)*100</f>
        <v>8.0910317765147983</v>
      </c>
      <c r="BU143" s="42">
        <f>('CHUVA - Vetor de Impacto'!AQ144/'Contribuição - CHUVA'!$BY143)*100</f>
        <v>9.8649012521125581</v>
      </c>
      <c r="BV143" s="42">
        <f>('CHUVA - Vetor de Impacto'!AR144/'Contribuição - CHUVA'!$BY143)*100</f>
        <v>9.7653270876706664</v>
      </c>
      <c r="BW143" s="42">
        <f>('CHUVA - Vetor de Impacto'!AS144/'Contribuição - CHUVA'!$BY143)*100</f>
        <v>11.094224759452636</v>
      </c>
      <c r="BX143" s="42">
        <f>('CHUVA - Vetor de Impacto'!AT144/'Contribuição - CHUVA'!$BY143)*100</f>
        <v>11.513936386309025</v>
      </c>
      <c r="BY143" s="77">
        <f>SUM('CHUVA - Vetor de Impacto'!AH144:AT144)</f>
        <v>7.7382832661614698</v>
      </c>
      <c r="BZ143" s="77">
        <f t="shared" si="15"/>
        <v>99.999999999999986</v>
      </c>
      <c r="CA143" s="42">
        <f>('SECA - Vetor de Impacto'!AU144/'Contribuição - CHUVA'!$CI143)*100</f>
        <v>2.0259095450259079</v>
      </c>
      <c r="CB143" s="42">
        <f>('SECA - Vetor de Impacto'!AV144/'Contribuição - CHUVA'!$CI143)*100</f>
        <v>18.336548637122213</v>
      </c>
      <c r="CC143" s="42">
        <f>('SECA - Vetor de Impacto'!AW144/'Contribuição - CHUVA'!$CI143)*100</f>
        <v>18.336548637122213</v>
      </c>
      <c r="CD143" s="42">
        <f>('SECA - Vetor de Impacto'!AX144/'Contribuição - CHUVA'!$CI143)*100</f>
        <v>18.336548637122213</v>
      </c>
      <c r="CE143" s="42">
        <f>('SECA - Vetor de Impacto'!AY144/'Contribuição - CHUVA'!$CI143)*100</f>
        <v>18.336548637122213</v>
      </c>
      <c r="CF143" s="42">
        <f>('SECA - Vetor de Impacto'!AZ144/'Contribuição - CHUVA'!$CI143)*100</f>
        <v>0</v>
      </c>
      <c r="CG143" s="42">
        <f>('SECA - Vetor de Impacto'!BA144/'Contribuição - CHUVA'!$CI143)*100</f>
        <v>9.932297178441198</v>
      </c>
      <c r="CH143" s="42">
        <f>('SECA - Vetor de Impacto'!BB144/'Contribuição - CHUVA'!$CI143)*100</f>
        <v>14.695598728044043</v>
      </c>
      <c r="CI143" s="77">
        <f>SUM('CHUVA - Vetor de Impacto'!AU144:BB144)</f>
        <v>5.4535890029790401</v>
      </c>
      <c r="CJ143" s="77">
        <f t="shared" si="16"/>
        <v>100.00000000000001</v>
      </c>
    </row>
    <row r="144" spans="1:88" x14ac:dyDescent="0.25">
      <c r="A144" s="34" t="s">
        <v>1153</v>
      </c>
      <c r="B144" s="34" t="s">
        <v>1154</v>
      </c>
      <c r="C144" s="78">
        <v>2.4989439242323841</v>
      </c>
      <c r="D144" s="78">
        <v>1.0869421477859478</v>
      </c>
      <c r="E144" s="78">
        <v>4.4763666891962686</v>
      </c>
      <c r="F144" s="78">
        <v>4.152822822522654</v>
      </c>
      <c r="G144" s="78">
        <v>5.3458073539247106</v>
      </c>
      <c r="H144" s="78">
        <v>1.3577266381759217</v>
      </c>
      <c r="I144" s="78">
        <v>2.8727958164268084</v>
      </c>
      <c r="J144" s="78">
        <v>3.6921970355501661</v>
      </c>
      <c r="K144" s="78">
        <v>0.30929859947938532</v>
      </c>
      <c r="L144" s="78">
        <v>6.4681967155131224</v>
      </c>
      <c r="M144" s="78">
        <v>5.9495375928366281</v>
      </c>
      <c r="N144" s="78">
        <v>4.1049937508296725</v>
      </c>
      <c r="O144" s="78">
        <v>1.7920512809282469</v>
      </c>
      <c r="P144" s="78">
        <v>6.2754559874816414</v>
      </c>
      <c r="Q144" s="78">
        <v>5.847866419682445</v>
      </c>
      <c r="R144" s="78">
        <v>6.3669601340943478</v>
      </c>
      <c r="S144" s="78">
        <v>6.0107150807292031</v>
      </c>
      <c r="T144" s="78">
        <v>0.17501321439945997</v>
      </c>
      <c r="U144" s="78">
        <v>0</v>
      </c>
      <c r="V144" s="78">
        <v>6.4681967155131224</v>
      </c>
      <c r="W144" s="78">
        <v>6.4681967155131224</v>
      </c>
      <c r="X144" s="78">
        <v>6.4681967155131224</v>
      </c>
      <c r="Y144" s="78">
        <v>0</v>
      </c>
      <c r="Z144" s="78">
        <v>4.3121311436754146</v>
      </c>
      <c r="AA144" s="78">
        <v>1.9115930917519151</v>
      </c>
      <c r="AB144" s="78">
        <v>3.0276665476869939</v>
      </c>
      <c r="AC144" s="78">
        <v>2.5603278665572771</v>
      </c>
      <c r="AD144" s="74">
        <f t="shared" si="12"/>
        <v>99.999999999999957</v>
      </c>
      <c r="AF144" s="42">
        <f>('CHUVA - Vetor de Impacto'!AH145/'Contribuição - CHUVA'!$BA144)*100</f>
        <v>5.1200729103535672</v>
      </c>
      <c r="AG144" s="42">
        <f>('CHUVA - Vetor de Impacto'!AI145/'Contribuição - CHUVA'!$BA144)*100</f>
        <v>3.7390747717323101</v>
      </c>
      <c r="AH144" s="42">
        <f>('CHUVA - Vetor de Impacto'!AJ145/'Contribuição - CHUVA'!$BA144)*100</f>
        <v>3.6137975317760889</v>
      </c>
      <c r="AI144" s="42">
        <f>('CHUVA - Vetor de Impacto'!AK145/'Contribuição - CHUVA'!$BA144)*100</f>
        <v>3.4777575220765669</v>
      </c>
      <c r="AJ144" s="42">
        <f>('CHUVA - Vetor de Impacto'!AL145/'Contribuição - CHUVA'!$BA144)*100</f>
        <v>0.30465287141192471</v>
      </c>
      <c r="AK144" s="42">
        <f>('CHUVA - Vetor de Impacto'!AM145/'Contribuição - CHUVA'!$BA144)*100</f>
        <v>7.3325271123236044</v>
      </c>
      <c r="AL144" s="42">
        <f>('CHUVA - Vetor de Impacto'!AN145/'Contribuição - CHUVA'!$BA144)*100</f>
        <v>4.1727058381953679</v>
      </c>
      <c r="AM144" s="42">
        <f>('CHUVA - Vetor de Impacto'!AO145/'Contribuição - CHUVA'!$BA144)*100</f>
        <v>2.9916412441589744</v>
      </c>
      <c r="AN144" s="42">
        <f>('CHUVA - Vetor de Impacto'!AP145/'Contribuição - CHUVA'!$BA144)*100</f>
        <v>4.8410521716723363</v>
      </c>
      <c r="AO144" s="42">
        <f>('CHUVA - Vetor de Impacto'!AQ145/'Contribuição - CHUVA'!$BA144)*100</f>
        <v>6.7492260973983393</v>
      </c>
      <c r="AP144" s="42">
        <f>('CHUVA - Vetor de Impacto'!AR145/'Contribuição - CHUVA'!$BA144)*100</f>
        <v>5.2983064014084809</v>
      </c>
      <c r="AQ144" s="42">
        <f>('CHUVA - Vetor de Impacto'!AS145/'Contribuição - CHUVA'!$BA144)*100</f>
        <v>5.5505275733312258</v>
      </c>
      <c r="AR144" s="42">
        <f>('CHUVA - Vetor de Impacto'!AT145/'Contribuição - CHUVA'!$BA144)*100</f>
        <v>6.564197233298434</v>
      </c>
      <c r="AS144" s="42">
        <f>('CHUVA - Vetor de Impacto'!AU145/'Contribuição - CHUVA'!$BA144)*100</f>
        <v>1.0795293924221077</v>
      </c>
      <c r="AT144" s="42">
        <f>('CHUVA - Vetor de Impacto'!AV145/'Contribuição - CHUVA'!$BA144)*100</f>
        <v>7.7848989518570306</v>
      </c>
      <c r="AU144" s="42">
        <f>('CHUVA - Vetor de Impacto'!AW145/'Contribuição - CHUVA'!$BA144)*100</f>
        <v>7.7848989518570306</v>
      </c>
      <c r="AV144" s="42">
        <f>('CHUVA - Vetor de Impacto'!AX145/'Contribuição - CHUVA'!$BA144)*100</f>
        <v>5.1899326345713535</v>
      </c>
      <c r="AW144" s="42">
        <f>('CHUVA - Vetor de Impacto'!AY145/'Contribuição - CHUVA'!$BA144)*100</f>
        <v>0</v>
      </c>
      <c r="AX144" s="42">
        <f>('CHUVA - Vetor de Impacto'!AZ145/'Contribuição - CHUVA'!$BA144)*100</f>
        <v>7.7848989518570306</v>
      </c>
      <c r="AY144" s="42">
        <f>('CHUVA - Vetor de Impacto'!BA145/'Contribuição - CHUVA'!$BA144)*100</f>
        <v>6.8117865828749</v>
      </c>
      <c r="AZ144" s="42">
        <f>('CHUVA - Vetor de Impacto'!BB145/'Contribuição - CHUVA'!$BA144)*100</f>
        <v>3.8085152554233206</v>
      </c>
      <c r="BA144" s="77">
        <f>SUM('CHUVA - Vetor de Impacto'!AH145:BB145)</f>
        <v>12.845381888501679</v>
      </c>
      <c r="BB144" s="77">
        <f t="shared" si="13"/>
        <v>99.999999999999986</v>
      </c>
      <c r="BC144" s="42">
        <f>('CHUVA - Vetor de Impacto'!BC145/'Contribuição - CHUVA'!$BI144)*100</f>
        <v>13.522104778940806</v>
      </c>
      <c r="BD144" s="42">
        <f>('CHUVA - Vetor de Impacto'!BD145/'Contribuição - CHUVA'!$BI144)*100</f>
        <v>17.787475651681547</v>
      </c>
      <c r="BE144" s="42">
        <f>('CHUVA - Vetor de Impacto'!BE145/'Contribuição - CHUVA'!$BI144)*100</f>
        <v>18.830553626104969</v>
      </c>
      <c r="BF144" s="42">
        <f>('CHUVA - Vetor de Impacto'!BF145/'Contribuição - CHUVA'!$BI144)*100</f>
        <v>16.424034590582657</v>
      </c>
      <c r="BG144" s="42">
        <f>('CHUVA - Vetor de Impacto'!BG145/'Contribuição - CHUVA'!$BI144)*100</f>
        <v>28.459630993043302</v>
      </c>
      <c r="BH144" s="42">
        <f>('CHUVA - Vetor de Impacto'!BH145/'Contribuição - CHUVA'!$BI144)*100</f>
        <v>4.9762003596467093</v>
      </c>
      <c r="BI144" s="77">
        <f>SUM('CHUVA - Vetor de Impacto'!BC145:BH145)</f>
        <v>2.093297277806196</v>
      </c>
      <c r="BJ144" s="77">
        <f t="shared" si="14"/>
        <v>99.999999999999986</v>
      </c>
      <c r="BL144" s="42">
        <f>('CHUVA - Vetor de Impacto'!AH145/'Contribuição - CHUVA'!$BY144)*100</f>
        <v>8.5683653300091063</v>
      </c>
      <c r="BM144" s="42">
        <f>('CHUVA - Vetor de Impacto'!AI145/'Contribuição - CHUVA'!$BY144)*100</f>
        <v>6.2572856288115766</v>
      </c>
      <c r="BN144" s="42">
        <f>('CHUVA - Vetor de Impacto'!AJ145/'Contribuição - CHUVA'!$BY144)*100</f>
        <v>6.0476360440743182</v>
      </c>
      <c r="BO144" s="42">
        <f>('CHUVA - Vetor de Impacto'!AK145/'Contribuição - CHUVA'!$BY144)*100</f>
        <v>5.8199751253701342</v>
      </c>
      <c r="BP144" s="42">
        <f>('CHUVA - Vetor de Impacto'!AL145/'Contribuição - CHUVA'!$BY144)*100</f>
        <v>0.5098320173947285</v>
      </c>
      <c r="BQ144" s="42">
        <f>('CHUVA - Vetor de Impacto'!AM145/'Contribuição - CHUVA'!$BY144)*100</f>
        <v>12.270874300156555</v>
      </c>
      <c r="BR144" s="42">
        <f>('CHUVA - Vetor de Impacto'!AN145/'Contribuição - CHUVA'!$BY144)*100</f>
        <v>6.9829607238641529</v>
      </c>
      <c r="BS144" s="42">
        <f>('CHUVA - Vetor de Impacto'!AO145/'Contribuição - CHUVA'!$BY144)*100</f>
        <v>5.0064668150412999</v>
      </c>
      <c r="BT144" s="42">
        <f>('CHUVA - Vetor de Impacto'!AP145/'Contribuição - CHUVA'!$BY144)*100</f>
        <v>8.1014283028360499</v>
      </c>
      <c r="BU144" s="42">
        <f>('CHUVA - Vetor de Impacto'!AQ145/'Contribuição - CHUVA'!$BY144)*100</f>
        <v>11.294728788021722</v>
      </c>
      <c r="BV144" s="42">
        <f>('CHUVA - Vetor de Impacto'!AR145/'Contribuição - CHUVA'!$BY144)*100</f>
        <v>8.866636407812166</v>
      </c>
      <c r="BW144" s="42">
        <f>('CHUVA - Vetor de Impacto'!AS145/'Contribuição - CHUVA'!$BY144)*100</f>
        <v>9.288724761403186</v>
      </c>
      <c r="BX144" s="42">
        <f>('CHUVA - Vetor de Impacto'!AT145/'Contribuição - CHUVA'!$BY144)*100</f>
        <v>10.985085755205004</v>
      </c>
      <c r="BY144" s="77">
        <f>SUM('CHUVA - Vetor de Impacto'!AH145:AT145)</f>
        <v>7.6758272199387996</v>
      </c>
      <c r="BZ144" s="77">
        <f t="shared" si="15"/>
        <v>100</v>
      </c>
      <c r="CA144" s="42">
        <f>('SECA - Vetor de Impacto'!AU145/'Contribuição - CHUVA'!$CI144)*100</f>
        <v>2.6824297632157816</v>
      </c>
      <c r="CB144" s="42">
        <f>('SECA - Vetor de Impacto'!AV145/'Contribuição - CHUVA'!$CI144)*100</f>
        <v>19.344026016035865</v>
      </c>
      <c r="CC144" s="42">
        <f>('SECA - Vetor de Impacto'!AW145/'Contribuição - CHUVA'!$CI144)*100</f>
        <v>19.344026016035865</v>
      </c>
      <c r="CD144" s="42">
        <f>('SECA - Vetor de Impacto'!AX145/'Contribuição - CHUVA'!$CI144)*100</f>
        <v>12.89601734402391</v>
      </c>
      <c r="CE144" s="42">
        <f>('SECA - Vetor de Impacto'!AY145/'Contribuição - CHUVA'!$CI144)*100</f>
        <v>0</v>
      </c>
      <c r="CF144" s="42">
        <f>('SECA - Vetor de Impacto'!AZ145/'Contribuição - CHUVA'!$CI144)*100</f>
        <v>19.344026016035865</v>
      </c>
      <c r="CG144" s="42">
        <f>('SECA - Vetor de Impacto'!BA145/'Contribuição - CHUVA'!$CI144)*100</f>
        <v>16.92602276403138</v>
      </c>
      <c r="CH144" s="42">
        <f>('SECA - Vetor de Impacto'!BB145/'Contribuição - CHUVA'!$CI144)*100</f>
        <v>9.4634520806213267</v>
      </c>
      <c r="CI144" s="77">
        <f>SUM('CHUVA - Vetor de Impacto'!AU145:BB145)</f>
        <v>5.1695546685628795</v>
      </c>
      <c r="CJ144" s="77">
        <f t="shared" si="16"/>
        <v>100</v>
      </c>
    </row>
    <row r="145" spans="1:88" x14ac:dyDescent="0.25">
      <c r="A145" s="34" t="s">
        <v>1155</v>
      </c>
      <c r="B145" s="34" t="s">
        <v>1156</v>
      </c>
      <c r="C145" s="78">
        <v>3.9690683602654357</v>
      </c>
      <c r="D145" s="78">
        <v>4.0580032847339567</v>
      </c>
      <c r="E145" s="78">
        <v>2.4123314233373594</v>
      </c>
      <c r="F145" s="78">
        <v>2.3698136276461281</v>
      </c>
      <c r="G145" s="78">
        <v>2.7469139494557471</v>
      </c>
      <c r="H145" s="78">
        <v>3.4148015527712463</v>
      </c>
      <c r="I145" s="78">
        <v>3.1352804581579234</v>
      </c>
      <c r="J145" s="78">
        <v>2.9748369371232934</v>
      </c>
      <c r="K145" s="78">
        <v>1.1421930119185781</v>
      </c>
      <c r="L145" s="78">
        <v>4.4153282951601298</v>
      </c>
      <c r="M145" s="78">
        <v>2.0597218750020416</v>
      </c>
      <c r="N145" s="78">
        <v>0.27734836381622252</v>
      </c>
      <c r="O145" s="78">
        <v>4.19340990432383</v>
      </c>
      <c r="P145" s="78">
        <v>4.171417598003595</v>
      </c>
      <c r="Q145" s="78">
        <v>5.2866905711716798</v>
      </c>
      <c r="R145" s="78">
        <v>5.2274698370610455</v>
      </c>
      <c r="S145" s="78">
        <v>5.5666670047181581</v>
      </c>
      <c r="T145" s="78">
        <v>1.1346730632505946</v>
      </c>
      <c r="U145" s="78">
        <v>6.3699683993877896</v>
      </c>
      <c r="V145" s="78">
        <v>6.3699683993877896</v>
      </c>
      <c r="W145" s="78">
        <v>2.1233227997959303</v>
      </c>
      <c r="X145" s="78">
        <v>6.3699683993877896</v>
      </c>
      <c r="Y145" s="78">
        <v>6.3699683993877896</v>
      </c>
      <c r="Z145" s="78">
        <v>3.9812302496173682</v>
      </c>
      <c r="AA145" s="78">
        <v>3.6675205915647768</v>
      </c>
      <c r="AB145" s="78">
        <v>4.2014685187451386</v>
      </c>
      <c r="AC145" s="78">
        <v>1.9906151248086834</v>
      </c>
      <c r="AD145" s="74">
        <f t="shared" si="12"/>
        <v>100.00000000000001</v>
      </c>
      <c r="AF145" s="42">
        <f>('CHUVA - Vetor de Impacto'!AH146/'Contribuição - CHUVA'!$BA145)*100</f>
        <v>5.4373482510856475</v>
      </c>
      <c r="AG145" s="42">
        <f>('CHUVA - Vetor de Impacto'!AI146/'Contribuição - CHUVA'!$BA145)*100</f>
        <v>2.4751950459305263</v>
      </c>
      <c r="AH145" s="42">
        <f>('CHUVA - Vetor de Impacto'!AJ146/'Contribuição - CHUVA'!$BA145)*100</f>
        <v>4.9977993695016636</v>
      </c>
      <c r="AI145" s="42">
        <f>('CHUVA - Vetor de Impacto'!AK146/'Contribuição - CHUVA'!$BA145)*100</f>
        <v>4.591763934962052</v>
      </c>
      <c r="AJ145" s="42">
        <f>('CHUVA - Vetor de Impacto'!AL146/'Contribuição - CHUVA'!$BA145)*100</f>
        <v>1.3502329493406482</v>
      </c>
      <c r="AK145" s="42">
        <f>('CHUVA - Vetor de Impacto'!AM146/'Contribuição - CHUVA'!$BA145)*100</f>
        <v>5.1710459632865815</v>
      </c>
      <c r="AL145" s="42">
        <f>('CHUVA - Vetor de Impacto'!AN146/'Contribuição - CHUVA'!$BA145)*100</f>
        <v>4.0766884575596416</v>
      </c>
      <c r="AM145" s="42">
        <f>('CHUVA - Vetor de Impacto'!AO146/'Contribuição - CHUVA'!$BA145)*100</f>
        <v>4.6410462974804316</v>
      </c>
      <c r="AN145" s="42">
        <f>('CHUVA - Vetor de Impacto'!AP146/'Contribuição - CHUVA'!$BA145)*100</f>
        <v>5.0563731476880545</v>
      </c>
      <c r="AO145" s="42">
        <f>('CHUVA - Vetor de Impacto'!AQ146/'Contribuição - CHUVA'!$BA145)*100</f>
        <v>4.6330373189846528</v>
      </c>
      <c r="AP145" s="42">
        <f>('CHUVA - Vetor de Impacto'!AR146/'Contribuição - CHUVA'!$BA145)*100</f>
        <v>6.3799225531529116</v>
      </c>
      <c r="AQ145" s="42">
        <f>('CHUVA - Vetor de Impacto'!AS146/'Contribuição - CHUVA'!$BA145)*100</f>
        <v>7.4000792924741834</v>
      </c>
      <c r="AR145" s="42">
        <f>('CHUVA - Vetor de Impacto'!AT146/'Contribuição - CHUVA'!$BA145)*100</f>
        <v>3.8816404219118312</v>
      </c>
      <c r="AS145" s="42">
        <f>('CHUVA - Vetor de Impacto'!AU146/'Contribuição - CHUVA'!$BA145)*100</f>
        <v>0.60833574009281965</v>
      </c>
      <c r="AT145" s="42">
        <f>('CHUVA - Vetor de Impacto'!AV146/'Contribuição - CHUVA'!$BA145)*100</f>
        <v>7.820200021193104</v>
      </c>
      <c r="AU145" s="42">
        <f>('CHUVA - Vetor de Impacto'!AW146/'Contribuição - CHUVA'!$BA145)*100</f>
        <v>0</v>
      </c>
      <c r="AV145" s="42">
        <f>('CHUVA - Vetor de Impacto'!AX146/'Contribuição - CHUVA'!$BA145)*100</f>
        <v>5.2134666807954035</v>
      </c>
      <c r="AW145" s="42">
        <f>('CHUVA - Vetor de Impacto'!AY146/'Contribuição - CHUVA'!$BA145)*100</f>
        <v>7.820200021193104</v>
      </c>
      <c r="AX145" s="42">
        <f>('CHUVA - Vetor de Impacto'!AZ146/'Contribuição - CHUVA'!$BA145)*100</f>
        <v>7.820200021193104</v>
      </c>
      <c r="AY145" s="42">
        <f>('CHUVA - Vetor de Impacto'!BA146/'Contribuição - CHUVA'!$BA145)*100</f>
        <v>4.5617833456959769</v>
      </c>
      <c r="AZ145" s="42">
        <f>('CHUVA - Vetor de Impacto'!BB146/'Contribuição - CHUVA'!$BA145)*100</f>
        <v>6.0636411664776739</v>
      </c>
      <c r="BA145" s="77">
        <f>SUM('CHUVA - Vetor de Impacto'!AH146:BB146)</f>
        <v>12.787396707116873</v>
      </c>
      <c r="BB145" s="77">
        <f t="shared" si="13"/>
        <v>100.00000000000001</v>
      </c>
      <c r="BC145" s="42">
        <f>('CHUVA - Vetor de Impacto'!BC146/'Contribuição - CHUVA'!$BI145)*100</f>
        <v>8.1433992455701496</v>
      </c>
      <c r="BD145" s="42">
        <f>('CHUVA - Vetor de Impacto'!BD146/'Contribuição - CHUVA'!$BI145)*100</f>
        <v>23.463919677129201</v>
      </c>
      <c r="BE145" s="42">
        <f>('CHUVA - Vetor de Impacto'!BE146/'Contribuição - CHUVA'!$BI145)*100</f>
        <v>25.190486768701341</v>
      </c>
      <c r="BF145" s="42">
        <f>('CHUVA - Vetor de Impacto'!BF146/'Contribuição - CHUVA'!$BI145)*100</f>
        <v>20.320703533842121</v>
      </c>
      <c r="BG145" s="42">
        <f>('CHUVA - Vetor de Impacto'!BG146/'Contribuição - CHUVA'!$BI145)*100</f>
        <v>10.013096817671522</v>
      </c>
      <c r="BH145" s="42">
        <f>('CHUVA - Vetor de Impacto'!BH146/'Contribuição - CHUVA'!$BI145)*100</f>
        <v>12.868393957085669</v>
      </c>
      <c r="BI145" s="77">
        <f>SUM('CHUVA - Vetor de Impacto'!BC146:BH146)</f>
        <v>3.3998026595937509</v>
      </c>
      <c r="BJ145" s="77">
        <f t="shared" si="14"/>
        <v>100</v>
      </c>
      <c r="BL145" s="42">
        <f>('CHUVA - Vetor de Impacto'!AH146/'Contribuição - CHUVA'!$BY145)*100</f>
        <v>9.0483468633789119</v>
      </c>
      <c r="BM145" s="42">
        <f>('CHUVA - Vetor de Impacto'!AI146/'Contribuição - CHUVA'!$BY145)*100</f>
        <v>4.11899740385853</v>
      </c>
      <c r="BN145" s="42">
        <f>('CHUVA - Vetor de Impacto'!AJ146/'Contribuição - CHUVA'!$BY145)*100</f>
        <v>8.3168890717636614</v>
      </c>
      <c r="BO145" s="42">
        <f>('CHUVA - Vetor de Impacto'!AK146/'Contribuição - CHUVA'!$BY145)*100</f>
        <v>7.6412013503079637</v>
      </c>
      <c r="BP145" s="42">
        <f>('CHUVA - Vetor de Impacto'!AL146/'Contribuição - CHUVA'!$BY145)*100</f>
        <v>2.2469364675249426</v>
      </c>
      <c r="BQ145" s="42">
        <f>('CHUVA - Vetor de Impacto'!AM146/'Contribuição - CHUVA'!$BY145)*100</f>
        <v>8.605190501261367</v>
      </c>
      <c r="BR145" s="42">
        <f>('CHUVA - Vetor de Impacto'!AN146/'Contribuição - CHUVA'!$BY145)*100</f>
        <v>6.7840589777503579</v>
      </c>
      <c r="BS145" s="42">
        <f>('CHUVA - Vetor de Impacto'!AO146/'Contribuição - CHUVA'!$BY145)*100</f>
        <v>7.7232126340663747</v>
      </c>
      <c r="BT145" s="42">
        <f>('CHUVA - Vetor de Impacto'!AP146/'Contribuição - CHUVA'!$BY145)*100</f>
        <v>8.4143622954114683</v>
      </c>
      <c r="BU145" s="42">
        <f>('CHUVA - Vetor de Impacto'!AQ146/'Contribuição - CHUVA'!$BY145)*100</f>
        <v>7.7098848109980826</v>
      </c>
      <c r="BV145" s="42">
        <f>('CHUVA - Vetor de Impacto'!AR146/'Contribuição - CHUVA'!$BY145)*100</f>
        <v>10.616894404528038</v>
      </c>
      <c r="BW145" s="42">
        <f>('CHUVA - Vetor de Impacto'!AS146/'Contribuição - CHUVA'!$BY145)*100</f>
        <v>12.314547673389278</v>
      </c>
      <c r="BX145" s="42">
        <f>('CHUVA - Vetor de Impacto'!AT146/'Contribuição - CHUVA'!$BY145)*100</f>
        <v>6.4594775457610236</v>
      </c>
      <c r="BY145" s="77">
        <f>SUM('CHUVA - Vetor de Impacto'!AH146:AT146)</f>
        <v>7.6842245518664809</v>
      </c>
      <c r="BZ145" s="77">
        <f t="shared" si="15"/>
        <v>99.999999999999972</v>
      </c>
      <c r="CA145" s="42">
        <f>('SECA - Vetor de Impacto'!AU146/'Contribuição - CHUVA'!$CI145)*100</f>
        <v>1.5243519526733937</v>
      </c>
      <c r="CB145" s="42">
        <f>('SECA - Vetor de Impacto'!AV146/'Contribuição - CHUVA'!$CI145)*100</f>
        <v>19.595654811902655</v>
      </c>
      <c r="CC145" s="42">
        <f>('SECA - Vetor de Impacto'!AW146/'Contribuição - CHUVA'!$CI145)*100</f>
        <v>0</v>
      </c>
      <c r="CD145" s="42">
        <f>('SECA - Vetor de Impacto'!AX146/'Contribuição - CHUVA'!$CI145)*100</f>
        <v>13.063769874601771</v>
      </c>
      <c r="CE145" s="42">
        <f>('SECA - Vetor de Impacto'!AY146/'Contribuição - CHUVA'!$CI145)*100</f>
        <v>19.595654811902655</v>
      </c>
      <c r="CF145" s="42">
        <f>('SECA - Vetor de Impacto'!AZ146/'Contribuição - CHUVA'!$CI145)*100</f>
        <v>19.595654811902655</v>
      </c>
      <c r="CG145" s="42">
        <f>('SECA - Vetor de Impacto'!BA146/'Contribuição - CHUVA'!$CI145)*100</f>
        <v>11.430798640276548</v>
      </c>
      <c r="CH145" s="42">
        <f>('SECA - Vetor de Impacto'!BB146/'Contribuição - CHUVA'!$CI145)*100</f>
        <v>15.19411509674034</v>
      </c>
      <c r="CI145" s="77">
        <f>SUM('CHUVA - Vetor de Impacto'!AU146:BB146)</f>
        <v>5.1031721552503928</v>
      </c>
      <c r="CJ145" s="77">
        <f t="shared" si="16"/>
        <v>100.00000000000003</v>
      </c>
    </row>
    <row r="146" spans="1:88" x14ac:dyDescent="0.25">
      <c r="A146" s="34" t="s">
        <v>1157</v>
      </c>
      <c r="B146" s="34" t="s">
        <v>1158</v>
      </c>
      <c r="C146" s="78">
        <v>7.1785993221269768</v>
      </c>
      <c r="D146" s="78">
        <v>7.1785993221269768</v>
      </c>
      <c r="E146" s="78">
        <v>2.9910830508862394</v>
      </c>
      <c r="F146" s="78">
        <v>3.2152127242410611</v>
      </c>
      <c r="G146" s="78">
        <v>2.77354973809451</v>
      </c>
      <c r="H146" s="78">
        <v>1.0625609062923711</v>
      </c>
      <c r="I146" s="78">
        <v>0.77763323295474129</v>
      </c>
      <c r="J146" s="78">
        <v>1.7956810409304407</v>
      </c>
      <c r="K146" s="78">
        <v>4.7348208294880072</v>
      </c>
      <c r="L146" s="78">
        <v>3.8884079661521125</v>
      </c>
      <c r="M146" s="78">
        <v>1.1402563017174896</v>
      </c>
      <c r="N146" s="78">
        <v>6.1280363790459784</v>
      </c>
      <c r="O146" s="78">
        <v>2.7170918415184588</v>
      </c>
      <c r="P146" s="78">
        <v>2.1857357500180807</v>
      </c>
      <c r="Q146" s="78">
        <v>0.77975129904622209</v>
      </c>
      <c r="R146" s="78">
        <v>5.5881675388686034</v>
      </c>
      <c r="S146" s="78">
        <v>5.131196017788251</v>
      </c>
      <c r="T146" s="78">
        <v>7.1785993221269768</v>
      </c>
      <c r="U146" s="78">
        <v>0.44499885389608274</v>
      </c>
      <c r="V146" s="78">
        <v>6.867841092438467</v>
      </c>
      <c r="W146" s="78">
        <v>5.4719795156749953</v>
      </c>
      <c r="X146" s="78">
        <v>6.5454614377515634</v>
      </c>
      <c r="Y146" s="78">
        <v>6.6981329434466428</v>
      </c>
      <c r="Z146" s="78">
        <v>0.34800425124178602</v>
      </c>
      <c r="AA146" s="78">
        <v>0</v>
      </c>
      <c r="AB146" s="78">
        <v>0</v>
      </c>
      <c r="AC146" s="78">
        <v>7.1785993221269768</v>
      </c>
      <c r="AD146" s="74">
        <f t="shared" si="12"/>
        <v>100.00000000000001</v>
      </c>
      <c r="AF146" s="42">
        <f>('CHUVA - Vetor de Impacto'!AH147/'Contribuição - CHUVA'!$BA146)*100</f>
        <v>5.9145358439840336</v>
      </c>
      <c r="AG146" s="42">
        <f>('CHUVA - Vetor de Impacto'!AI147/'Contribuição - CHUVA'!$BA146)*100</f>
        <v>0.81653886213410121</v>
      </c>
      <c r="AH146" s="42">
        <f>('CHUVA - Vetor de Impacto'!AJ147/'Contribuição - CHUVA'!$BA146)*100</f>
        <v>5.7583658562390765</v>
      </c>
      <c r="AI146" s="42">
        <f>('CHUVA - Vetor de Impacto'!AK147/'Contribuição - CHUVA'!$BA146)*100</f>
        <v>5.0428503908654925</v>
      </c>
      <c r="AJ146" s="42">
        <f>('CHUVA - Vetor de Impacto'!AL147/'Contribuição - CHUVA'!$BA146)*100</f>
        <v>1.4692672895493459</v>
      </c>
      <c r="AK146" s="42">
        <f>('CHUVA - Vetor de Impacto'!AM147/'Contribuição - CHUVA'!$BA146)*100</f>
        <v>4.4588035455850648</v>
      </c>
      <c r="AL146" s="42">
        <f>('CHUVA - Vetor de Impacto'!AN147/'Contribuição - CHUVA'!$BA146)*100</f>
        <v>3.4192455088478448</v>
      </c>
      <c r="AM146" s="42">
        <f>('CHUVA - Vetor de Impacto'!AO147/'Contribuição - CHUVA'!$BA146)*100</f>
        <v>3.6992206277992823</v>
      </c>
      <c r="AN146" s="42">
        <f>('CHUVA - Vetor de Impacto'!AP147/'Contribuição - CHUVA'!$BA146)*100</f>
        <v>5.047170420512531</v>
      </c>
      <c r="AO146" s="42">
        <f>('CHUVA - Vetor de Impacto'!AQ147/'Contribuição - CHUVA'!$BA146)*100</f>
        <v>4.9979973886131512</v>
      </c>
      <c r="AP146" s="42">
        <f>('CHUVA - Vetor de Impacto'!AR147/'Contribuição - CHUVA'!$BA146)*100</f>
        <v>2.330636357958165</v>
      </c>
      <c r="AQ146" s="42">
        <f>('CHUVA - Vetor de Impacto'!AS147/'Contribuição - CHUVA'!$BA146)*100</f>
        <v>3.6879660030205748</v>
      </c>
      <c r="AR146" s="42">
        <f>('CHUVA - Vetor de Impacto'!AT147/'Contribuição - CHUVA'!$BA146)*100</f>
        <v>5.5041893281643395</v>
      </c>
      <c r="AS146" s="42">
        <f>('CHUVA - Vetor de Impacto'!AU147/'Contribuição - CHUVA'!$BA146)*100</f>
        <v>0.14700671459514345</v>
      </c>
      <c r="AT146" s="42">
        <f>('CHUVA - Vetor de Impacto'!AV147/'Contribuição - CHUVA'!$BA146)*100</f>
        <v>7.2441642136606896</v>
      </c>
      <c r="AU146" s="42">
        <f>('CHUVA - Vetor de Impacto'!AW147/'Contribuição - CHUVA'!$BA146)*100</f>
        <v>7.2441642136606896</v>
      </c>
      <c r="AV146" s="42">
        <f>('CHUVA - Vetor de Impacto'!AX147/'Contribuição - CHUVA'!$BA146)*100</f>
        <v>7.2441642136606896</v>
      </c>
      <c r="AW146" s="42">
        <f>('CHUVA - Vetor de Impacto'!AY147/'Contribuição - CHUVA'!$BA146)*100</f>
        <v>7.2441642136606896</v>
      </c>
      <c r="AX146" s="42">
        <f>('CHUVA - Vetor de Impacto'!AZ147/'Contribuição - CHUVA'!$BA146)*100</f>
        <v>7.2441642136606896</v>
      </c>
      <c r="AY146" s="42">
        <f>('CHUVA - Vetor de Impacto'!BA147/'Contribuição - CHUVA'!$BA146)*100</f>
        <v>4.5276026335379305</v>
      </c>
      <c r="AZ146" s="42">
        <f>('CHUVA - Vetor de Impacto'!BB147/'Contribuição - CHUVA'!$BA146)*100</f>
        <v>6.9577821602904599</v>
      </c>
      <c r="BA146" s="77">
        <f>SUM('CHUVA - Vetor de Impacto'!AH147:BB147)</f>
        <v>13.80421495849375</v>
      </c>
      <c r="BB146" s="77">
        <f t="shared" si="13"/>
        <v>100</v>
      </c>
      <c r="BC146" s="42">
        <f>('CHUVA - Vetor de Impacto'!BC147/'Contribuição - CHUVA'!$BI146)*100</f>
        <v>10.746993209179628</v>
      </c>
      <c r="BD146" s="42">
        <f>('CHUVA - Vetor de Impacto'!BD147/'Contribuição - CHUVA'!$BI146)*100</f>
        <v>23.944689242539603</v>
      </c>
      <c r="BE146" s="42">
        <f>('CHUVA - Vetor de Impacto'!BE147/'Contribuição - CHUVA'!$BI146)*100</f>
        <v>18.466154146631311</v>
      </c>
      <c r="BF146" s="42">
        <f>('CHUVA - Vetor de Impacto'!BF147/'Contribuição - CHUVA'!$BI146)*100</f>
        <v>18.891604069231153</v>
      </c>
      <c r="BG146" s="42">
        <f>('CHUVA - Vetor de Impacto'!BG147/'Contribuição - CHUVA'!$BI146)*100</f>
        <v>16.705081375328604</v>
      </c>
      <c r="BH146" s="42">
        <f>('CHUVA - Vetor de Impacto'!BH147/'Contribuição - CHUVA'!$BI146)*100</f>
        <v>11.245477957089699</v>
      </c>
      <c r="BI146" s="77">
        <f>SUM('CHUVA - Vetor de Impacto'!BC147:BH147)</f>
        <v>4.0757123448397108</v>
      </c>
      <c r="BJ146" s="77">
        <f t="shared" si="14"/>
        <v>100</v>
      </c>
      <c r="BL146" s="42">
        <f>('CHUVA - Vetor de Impacto'!AH147/'Contribuição - CHUVA'!$BY146)*100</f>
        <v>11.342090541409627</v>
      </c>
      <c r="BM146" s="42">
        <f>('CHUVA - Vetor de Impacto'!AI147/'Contribuição - CHUVA'!$BY146)*100</f>
        <v>1.5658469149907428</v>
      </c>
      <c r="BN146" s="42">
        <f>('CHUVA - Vetor de Impacto'!AJ147/'Contribuição - CHUVA'!$BY146)*100</f>
        <v>11.042609028814551</v>
      </c>
      <c r="BO146" s="42">
        <f>('CHUVA - Vetor de Impacto'!AK147/'Contribuição - CHUVA'!$BY146)*100</f>
        <v>9.670491012098049</v>
      </c>
      <c r="BP146" s="42">
        <f>('CHUVA - Vetor de Impacto'!AL147/'Contribuição - CHUVA'!$BY146)*100</f>
        <v>2.8175605097651992</v>
      </c>
      <c r="BQ146" s="42">
        <f>('CHUVA - Vetor de Impacto'!AM147/'Contribuição - CHUVA'!$BY146)*100</f>
        <v>8.5504855925124712</v>
      </c>
      <c r="BR146" s="42">
        <f>('CHUVA - Vetor de Impacto'!AN147/'Contribuição - CHUVA'!$BY146)*100</f>
        <v>6.5569629075977218</v>
      </c>
      <c r="BS146" s="42">
        <f>('CHUVA - Vetor de Impacto'!AO147/'Contribuição - CHUVA'!$BY146)*100</f>
        <v>7.0938610230633818</v>
      </c>
      <c r="BT146" s="42">
        <f>('CHUVA - Vetor de Impacto'!AP147/'Contribuição - CHUVA'!$BY146)*100</f>
        <v>9.6787753760263069</v>
      </c>
      <c r="BU146" s="42">
        <f>('CHUVA - Vetor de Impacto'!AQ147/'Contribuição - CHUVA'!$BY146)*100</f>
        <v>9.5844780389722626</v>
      </c>
      <c r="BV146" s="42">
        <f>('CHUVA - Vetor de Impacto'!AR147/'Contribuição - CHUVA'!$BY146)*100</f>
        <v>4.4693766828635093</v>
      </c>
      <c r="BW146" s="42">
        <f>('CHUVA - Vetor de Impacto'!AS147/'Contribuição - CHUVA'!$BY146)*100</f>
        <v>7.072278437951562</v>
      </c>
      <c r="BX146" s="42">
        <f>('CHUVA - Vetor de Impacto'!AT147/'Contribuição - CHUVA'!$BY146)*100</f>
        <v>10.555183933934597</v>
      </c>
      <c r="BY146" s="77">
        <f>SUM('CHUVA - Vetor de Impacto'!AH147:AT147)</f>
        <v>7.198454629857391</v>
      </c>
      <c r="BZ146" s="77">
        <f t="shared" si="15"/>
        <v>100</v>
      </c>
      <c r="CA146" s="42">
        <f>('SECA - Vetor de Impacto'!AU147/'Contribuição - CHUVA'!$CI146)*100</f>
        <v>0.30720343876481754</v>
      </c>
      <c r="CB146" s="42">
        <f>('SECA - Vetor de Impacto'!AV147/'Contribuição - CHUVA'!$CI146)*100</f>
        <v>15.138302788021862</v>
      </c>
      <c r="CC146" s="42">
        <f>('SECA - Vetor de Impacto'!AW147/'Contribuição - CHUVA'!$CI146)*100</f>
        <v>15.138302788021862</v>
      </c>
      <c r="CD146" s="42">
        <f>('SECA - Vetor de Impacto'!AX147/'Contribuição - CHUVA'!$CI146)*100</f>
        <v>15.138302788021862</v>
      </c>
      <c r="CE146" s="42">
        <f>('SECA - Vetor de Impacto'!AY147/'Contribuição - CHUVA'!$CI146)*100</f>
        <v>15.138302788021862</v>
      </c>
      <c r="CF146" s="42">
        <f>('SECA - Vetor de Impacto'!AZ147/'Contribuição - CHUVA'!$CI146)*100</f>
        <v>15.138302788021862</v>
      </c>
      <c r="CG146" s="42">
        <f>('SECA - Vetor de Impacto'!BA147/'Contribuição - CHUVA'!$CI146)*100</f>
        <v>9.4614392425136646</v>
      </c>
      <c r="CH146" s="42">
        <f>('SECA - Vetor de Impacto'!BB147/'Contribuição - CHUVA'!$CI146)*100</f>
        <v>14.539843378612202</v>
      </c>
      <c r="CI146" s="77">
        <f>SUM('CHUVA - Vetor de Impacto'!AU147:BB147)</f>
        <v>6.6057603286363582</v>
      </c>
      <c r="CJ146" s="77">
        <f t="shared" si="16"/>
        <v>100</v>
      </c>
    </row>
    <row r="147" spans="1:88" x14ac:dyDescent="0.25">
      <c r="A147" s="34" t="s">
        <v>1159</v>
      </c>
      <c r="B147" s="34" t="s">
        <v>1160</v>
      </c>
      <c r="C147" s="78">
        <v>7.2788488753495182</v>
      </c>
      <c r="D147" s="78">
        <v>7.2788488753495182</v>
      </c>
      <c r="E147" s="78">
        <v>4.5492805470934483</v>
      </c>
      <c r="F147" s="78">
        <v>5.40845284808091</v>
      </c>
      <c r="G147" s="78">
        <v>1.799660293560932</v>
      </c>
      <c r="H147" s="78">
        <v>5.0413242312155582</v>
      </c>
      <c r="I147" s="78">
        <v>5.6077146145578753</v>
      </c>
      <c r="J147" s="78">
        <v>3.9802937251719737</v>
      </c>
      <c r="K147" s="78">
        <v>1.0840838750520558</v>
      </c>
      <c r="L147" s="78">
        <v>2.8812110131591839</v>
      </c>
      <c r="M147" s="78">
        <v>4.7829012319678847</v>
      </c>
      <c r="N147" s="78">
        <v>2.6385625931889032</v>
      </c>
      <c r="O147" s="78">
        <v>4.1776301323222276</v>
      </c>
      <c r="P147" s="78">
        <v>4.2474638715719948</v>
      </c>
      <c r="Q147" s="78">
        <v>1.2296603674929352</v>
      </c>
      <c r="R147" s="78">
        <v>5.5889143530301553</v>
      </c>
      <c r="S147" s="78">
        <v>3.7944808462752269</v>
      </c>
      <c r="T147" s="78">
        <v>2.766169260248776</v>
      </c>
      <c r="U147" s="78">
        <v>3.1869554535314104</v>
      </c>
      <c r="V147" s="78">
        <v>5.3387333609438281</v>
      </c>
      <c r="W147" s="78">
        <v>2.3485318733630036</v>
      </c>
      <c r="X147" s="78">
        <v>6.8647180911978625</v>
      </c>
      <c r="Y147" s="78">
        <v>5.3382064141210455</v>
      </c>
      <c r="Z147" s="78">
        <v>0.36107029370392418</v>
      </c>
      <c r="AA147" s="78">
        <v>0</v>
      </c>
      <c r="AB147" s="78">
        <v>0</v>
      </c>
      <c r="AC147" s="78">
        <v>2.42628295844984</v>
      </c>
      <c r="AD147" s="74">
        <f t="shared" si="12"/>
        <v>99.999999999999986</v>
      </c>
      <c r="AF147" s="42">
        <f>('CHUVA - Vetor de Impacto'!AH148/'Contribuição - CHUVA'!$BA147)*100</f>
        <v>4.0385241461216674</v>
      </c>
      <c r="AG147" s="42">
        <f>('CHUVA - Vetor de Impacto'!AI148/'Contribuição - CHUVA'!$BA147)*100</f>
        <v>4.6252373459114056</v>
      </c>
      <c r="AH147" s="42">
        <f>('CHUVA - Vetor de Impacto'!AJ148/'Contribuição - CHUVA'!$BA147)*100</f>
        <v>7.3960719107240402</v>
      </c>
      <c r="AI147" s="42">
        <f>('CHUVA - Vetor de Impacto'!AK148/'Contribuição - CHUVA'!$BA147)*100</f>
        <v>6.9850617414902629</v>
      </c>
      <c r="AJ147" s="42">
        <f>('CHUVA - Vetor de Impacto'!AL148/'Contribuição - CHUVA'!$BA147)*100</f>
        <v>2.5144609505859163</v>
      </c>
      <c r="AK147" s="42">
        <f>('CHUVA - Vetor de Impacto'!AM148/'Contribuição - CHUVA'!$BA147)*100</f>
        <v>1.4329358213336563</v>
      </c>
      <c r="AL147" s="42">
        <f>('CHUVA - Vetor de Impacto'!AN148/'Contribuição - CHUVA'!$BA147)*100</f>
        <v>4.0300110858724256</v>
      </c>
      <c r="AM147" s="42">
        <f>('CHUVA - Vetor de Impacto'!AO148/'Contribuição - CHUVA'!$BA147)*100</f>
        <v>2.634585764465359</v>
      </c>
      <c r="AN147" s="42">
        <f>('CHUVA - Vetor de Impacto'!AP148/'Contribuição - CHUVA'!$BA147)*100</f>
        <v>5.7307298898527979</v>
      </c>
      <c r="AO147" s="42">
        <f>('CHUVA - Vetor de Impacto'!AQ148/'Contribuição - CHUVA'!$BA147)*100</f>
        <v>5.8977804627454793</v>
      </c>
      <c r="AP147" s="42">
        <f>('CHUVA - Vetor de Impacto'!AR148/'Contribuição - CHUVA'!$BA147)*100</f>
        <v>2.735095151918042</v>
      </c>
      <c r="AQ147" s="42">
        <f>('CHUVA - Vetor de Impacto'!AS148/'Contribuição - CHUVA'!$BA147)*100</f>
        <v>1.477202649668959</v>
      </c>
      <c r="AR147" s="42">
        <f>('CHUVA - Vetor de Impacto'!AT148/'Contribuição - CHUVA'!$BA147)*100</f>
        <v>5.3755276867512265</v>
      </c>
      <c r="AS147" s="42">
        <f>('CHUVA - Vetor de Impacto'!AU148/'Contribuição - CHUVA'!$BA147)*100</f>
        <v>2.0984427051769221</v>
      </c>
      <c r="AT147" s="42">
        <f>('CHUVA - Vetor de Impacto'!AV148/'Contribuição - CHUVA'!$BA147)*100</f>
        <v>8.5381590802381897</v>
      </c>
      <c r="AU147" s="42">
        <f>('CHUVA - Vetor de Impacto'!AW148/'Contribuição - CHUVA'!$BA147)*100</f>
        <v>0</v>
      </c>
      <c r="AV147" s="42">
        <f>('CHUVA - Vetor de Impacto'!AX148/'Contribuição - CHUVA'!$BA147)*100</f>
        <v>8.5381590802381897</v>
      </c>
      <c r="AW147" s="42">
        <f>('CHUVA - Vetor de Impacto'!AY148/'Contribuição - CHUVA'!$BA147)*100</f>
        <v>8.5381590802381897</v>
      </c>
      <c r="AX147" s="42">
        <f>('CHUVA - Vetor de Impacto'!AZ148/'Contribuição - CHUVA'!$BA147)*100</f>
        <v>8.5381590802381897</v>
      </c>
      <c r="AY147" s="42">
        <f>('CHUVA - Vetor de Impacto'!BA148/'Contribuição - CHUVA'!$BA147)*100</f>
        <v>4.2690795401190949</v>
      </c>
      <c r="AZ147" s="42">
        <f>('CHUVA - Vetor de Impacto'!BB148/'Contribuição - CHUVA'!$BA147)*100</f>
        <v>4.6066168263100007</v>
      </c>
      <c r="BA147" s="77">
        <f>SUM('CHUVA - Vetor de Impacto'!AH148:BB148)</f>
        <v>11.712126590783816</v>
      </c>
      <c r="BB147" s="77">
        <f t="shared" si="13"/>
        <v>100.00000000000001</v>
      </c>
      <c r="BC147" s="42">
        <f>('CHUVA - Vetor de Impacto'!BC148/'Contribuição - CHUVA'!$BI147)*100</f>
        <v>10.329240907652489</v>
      </c>
      <c r="BD147" s="42">
        <f>('CHUVA - Vetor de Impacto'!BD148/'Contribuição - CHUVA'!$BI147)*100</f>
        <v>19.279473801860071</v>
      </c>
      <c r="BE147" s="42">
        <f>('CHUVA - Vetor de Impacto'!BE148/'Contribuição - CHUVA'!$BI147)*100</f>
        <v>15.882095017239278</v>
      </c>
      <c r="BF147" s="42">
        <f>('CHUVA - Vetor de Impacto'!BF148/'Contribuição - CHUVA'!$BI147)*100</f>
        <v>20.413235566155404</v>
      </c>
      <c r="BG147" s="42">
        <f>('CHUVA - Vetor de Impacto'!BG148/'Contribuição - CHUVA'!$BI147)*100</f>
        <v>19.42394164391856</v>
      </c>
      <c r="BH147" s="42">
        <f>('CHUVA - Vetor de Impacto'!BH148/'Contribuição - CHUVA'!$BI147)*100</f>
        <v>14.672013063174195</v>
      </c>
      <c r="BI147" s="77">
        <f>SUM('CHUVA - Vetor de Impacto'!BC148:BH148)</f>
        <v>3.8338297381416502</v>
      </c>
      <c r="BJ147" s="77">
        <f t="shared" si="14"/>
        <v>99.999999999999986</v>
      </c>
      <c r="BL147" s="42">
        <f>('CHUVA - Vetor de Impacto'!AH148/'Contribuição - CHUVA'!$BY147)*100</f>
        <v>7.3597354174334644</v>
      </c>
      <c r="BM147" s="42">
        <f>('CHUVA - Vetor de Impacto'!AI148/'Contribuição - CHUVA'!$BY147)*100</f>
        <v>8.4289512398806394</v>
      </c>
      <c r="BN147" s="42">
        <f>('CHUVA - Vetor de Impacto'!AJ148/'Contribuição - CHUVA'!$BY147)*100</f>
        <v>13.478471446930559</v>
      </c>
      <c r="BO147" s="42">
        <f>('CHUVA - Vetor de Impacto'!AK148/'Contribuição - CHUVA'!$BY147)*100</f>
        <v>12.729453738978982</v>
      </c>
      <c r="BP147" s="42">
        <f>('CHUVA - Vetor de Impacto'!AL148/'Contribuição - CHUVA'!$BY147)*100</f>
        <v>4.5823094388459475</v>
      </c>
      <c r="BQ147" s="42">
        <f>('CHUVA - Vetor de Impacto'!AM148/'Contribuição - CHUVA'!$BY147)*100</f>
        <v>2.6113570536172559</v>
      </c>
      <c r="BR147" s="42">
        <f>('CHUVA - Vetor de Impacto'!AN148/'Contribuição - CHUVA'!$BY147)*100</f>
        <v>7.3442213660720883</v>
      </c>
      <c r="BS147" s="42">
        <f>('CHUVA - Vetor de Impacto'!AO148/'Contribuição - CHUVA'!$BY147)*100</f>
        <v>4.8012227881867346</v>
      </c>
      <c r="BT147" s="42">
        <f>('CHUVA - Vetor de Impacto'!AP148/'Contribuição - CHUVA'!$BY147)*100</f>
        <v>10.443581420355725</v>
      </c>
      <c r="BU147" s="42">
        <f>('CHUVA - Vetor de Impacto'!AQ148/'Contribuição - CHUVA'!$BY147)*100</f>
        <v>10.748011448092837</v>
      </c>
      <c r="BV147" s="42">
        <f>('CHUVA - Vetor de Impacto'!AR148/'Contribuição - CHUVA'!$BY147)*100</f>
        <v>4.9843893291941557</v>
      </c>
      <c r="BW147" s="42">
        <f>('CHUVA - Vetor de Impacto'!AS148/'Contribuição - CHUVA'!$BY147)*100</f>
        <v>2.6920281434830038</v>
      </c>
      <c r="BX147" s="42">
        <f>('CHUVA - Vetor de Impacto'!AT148/'Contribuição - CHUVA'!$BY147)*100</f>
        <v>9.7962671689286207</v>
      </c>
      <c r="BY147" s="77">
        <f>SUM('CHUVA - Vetor de Impacto'!AH148:AT148)</f>
        <v>6.4268215304686525</v>
      </c>
      <c r="BZ147" s="77">
        <f t="shared" si="15"/>
        <v>100.00000000000001</v>
      </c>
      <c r="CA147" s="42">
        <f>('SECA - Vetor de Impacto'!AU148/'Contribuição - CHUVA'!$CI147)*100</f>
        <v>4.6501055901347357</v>
      </c>
      <c r="CB147" s="42">
        <f>('SECA - Vetor de Impacto'!AV148/'Contribuição - CHUVA'!$CI147)*100</f>
        <v>18.920383754355509</v>
      </c>
      <c r="CC147" s="42">
        <f>('SECA - Vetor de Impacto'!AW148/'Contribuição - CHUVA'!$CI147)*100</f>
        <v>0</v>
      </c>
      <c r="CD147" s="42">
        <f>('SECA - Vetor de Impacto'!AX148/'Contribuição - CHUVA'!$CI147)*100</f>
        <v>18.920383754355509</v>
      </c>
      <c r="CE147" s="42">
        <f>('SECA - Vetor de Impacto'!AY148/'Contribuição - CHUVA'!$CI147)*100</f>
        <v>18.920383754355509</v>
      </c>
      <c r="CF147" s="42">
        <f>('SECA - Vetor de Impacto'!AZ148/'Contribuição - CHUVA'!$CI147)*100</f>
        <v>18.920383754355509</v>
      </c>
      <c r="CG147" s="42">
        <f>('SECA - Vetor de Impacto'!BA148/'Contribuição - CHUVA'!$CI147)*100</f>
        <v>9.4601918771777527</v>
      </c>
      <c r="CH147" s="42">
        <f>('SECA - Vetor de Impacto'!BB148/'Contribuição - CHUVA'!$CI147)*100</f>
        <v>10.208167515265478</v>
      </c>
      <c r="CI147" s="77">
        <f>SUM('CHUVA - Vetor de Impacto'!AU148:BB148)</f>
        <v>5.2853050603151646</v>
      </c>
      <c r="CJ147" s="77">
        <f t="shared" si="16"/>
        <v>100</v>
      </c>
    </row>
    <row r="148" spans="1:88" x14ac:dyDescent="0.25">
      <c r="A148" s="34" t="s">
        <v>1161</v>
      </c>
      <c r="B148" s="34" t="s">
        <v>1162</v>
      </c>
      <c r="C148" s="78">
        <v>6.579456936242285</v>
      </c>
      <c r="D148" s="78">
        <v>0</v>
      </c>
      <c r="E148" s="78">
        <v>3.5638725071312378</v>
      </c>
      <c r="F148" s="78">
        <v>3.2306138505448412</v>
      </c>
      <c r="G148" s="78">
        <v>3.715671272533525</v>
      </c>
      <c r="H148" s="78">
        <v>3.6444725608139517</v>
      </c>
      <c r="I148" s="78">
        <v>2.3030758717808482</v>
      </c>
      <c r="J148" s="78">
        <v>2.2532214139056133</v>
      </c>
      <c r="K148" s="78">
        <v>2.7997689090392699</v>
      </c>
      <c r="L148" s="78">
        <v>3.0155844291110476</v>
      </c>
      <c r="M148" s="78">
        <v>3.295433723533336</v>
      </c>
      <c r="N148" s="78">
        <v>3.513025740062635</v>
      </c>
      <c r="O148" s="78">
        <v>3.1128963953982565</v>
      </c>
      <c r="P148" s="78">
        <v>3.1065232507681486</v>
      </c>
      <c r="Q148" s="78">
        <v>0.68007452603848861</v>
      </c>
      <c r="R148" s="78">
        <v>5.4253629575387476</v>
      </c>
      <c r="S148" s="78">
        <v>5.9000897549186622</v>
      </c>
      <c r="T148" s="78">
        <v>4.5118945104661963</v>
      </c>
      <c r="U148" s="78">
        <v>2.5674637590189842</v>
      </c>
      <c r="V148" s="78">
        <v>4.7863928275033327</v>
      </c>
      <c r="W148" s="78">
        <v>5.1644626691813871</v>
      </c>
      <c r="X148" s="78">
        <v>5.7417172840388471</v>
      </c>
      <c r="Y148" s="78">
        <v>5.521746770542574</v>
      </c>
      <c r="Z148" s="78">
        <v>0.2151118953224597</v>
      </c>
      <c r="AA148" s="78">
        <v>6.579456936242285</v>
      </c>
      <c r="AB148" s="78">
        <v>6.579456936242285</v>
      </c>
      <c r="AC148" s="78">
        <v>2.1931523120807626</v>
      </c>
      <c r="AD148" s="74">
        <f t="shared" si="12"/>
        <v>100</v>
      </c>
      <c r="AF148" s="42">
        <f>('CHUVA - Vetor de Impacto'!AH149/'Contribuição - CHUVA'!$BA148)*100</f>
        <v>6.3752625489059325</v>
      </c>
      <c r="AG148" s="42">
        <f>('CHUVA - Vetor de Impacto'!AI149/'Contribuição - CHUVA'!$BA148)*100</f>
        <v>1.6446788764261093</v>
      </c>
      <c r="AH148" s="42">
        <f>('CHUVA - Vetor de Impacto'!AJ149/'Contribuição - CHUVA'!$BA148)*100</f>
        <v>5.1982117509810779</v>
      </c>
      <c r="AI148" s="42">
        <f>('CHUVA - Vetor de Impacto'!AK149/'Contribuição - CHUVA'!$BA148)*100</f>
        <v>4.962835377095633</v>
      </c>
      <c r="AJ148" s="42">
        <f>('CHUVA - Vetor de Impacto'!AL149/'Contribuição - CHUVA'!$BA148)*100</f>
        <v>0.22895653654784703</v>
      </c>
      <c r="AK148" s="42">
        <f>('CHUVA - Vetor de Impacto'!AM149/'Contribuição - CHUVA'!$BA148)*100</f>
        <v>6.902064166873954</v>
      </c>
      <c r="AL148" s="42">
        <f>('CHUVA - Vetor de Impacto'!AN149/'Contribuição - CHUVA'!$BA148)*100</f>
        <v>4.899143865235418</v>
      </c>
      <c r="AM148" s="42">
        <f>('CHUVA - Vetor de Impacto'!AO149/'Contribuição - CHUVA'!$BA148)*100</f>
        <v>3.5292474035843768</v>
      </c>
      <c r="AN148" s="42">
        <f>('CHUVA - Vetor de Impacto'!AP149/'Contribuição - CHUVA'!$BA148)*100</f>
        <v>4.8600381822562531</v>
      </c>
      <c r="AO148" s="42">
        <f>('CHUVA - Vetor de Impacto'!AQ149/'Contribuição - CHUVA'!$BA148)*100</f>
        <v>4.2548789846734856</v>
      </c>
      <c r="AP148" s="42">
        <f>('CHUVA - Vetor de Impacto'!AR149/'Contribuição - CHUVA'!$BA148)*100</f>
        <v>5.0047651578281283</v>
      </c>
      <c r="AQ148" s="42">
        <f>('CHUVA - Vetor de Impacto'!AS149/'Contribuição - CHUVA'!$BA148)*100</f>
        <v>7.0953436324046288</v>
      </c>
      <c r="AR148" s="42">
        <f>('CHUVA - Vetor de Impacto'!AT149/'Contribuição - CHUVA'!$BA148)*100</f>
        <v>3.9331749808933476</v>
      </c>
      <c r="AS148" s="42">
        <f>('CHUVA - Vetor de Impacto'!AU149/'Contribuição - CHUVA'!$BA148)*100</f>
        <v>0.40747681749338593</v>
      </c>
      <c r="AT148" s="42">
        <f>('CHUVA - Vetor de Impacto'!AV149/'Contribuição - CHUVA'!$BA148)*100</f>
        <v>0</v>
      </c>
      <c r="AU148" s="42">
        <f>('CHUVA - Vetor de Impacto'!AW149/'Contribuição - CHUVA'!$BA148)*100</f>
        <v>7.3761619819720945</v>
      </c>
      <c r="AV148" s="42">
        <f>('CHUVA - Vetor de Impacto'!AX149/'Contribuição - CHUVA'!$BA148)*100</f>
        <v>7.3761619819720945</v>
      </c>
      <c r="AW148" s="42">
        <f>('CHUVA - Vetor de Impacto'!AY149/'Contribuição - CHUVA'!$BA148)*100</f>
        <v>7.3761619819720945</v>
      </c>
      <c r="AX148" s="42">
        <f>('CHUVA - Vetor de Impacto'!AZ149/'Contribuição - CHUVA'!$BA148)*100</f>
        <v>7.3761619819720945</v>
      </c>
      <c r="AY148" s="42">
        <f>('CHUVA - Vetor de Impacto'!BA149/'Contribuição - CHUVA'!$BA148)*100</f>
        <v>5.2247814038969009</v>
      </c>
      <c r="AZ148" s="42">
        <f>('CHUVA - Vetor de Impacto'!BB149/'Contribuição - CHUVA'!$BA148)*100</f>
        <v>5.974492387015137</v>
      </c>
      <c r="BA148" s="77">
        <f>SUM('CHUVA - Vetor de Impacto'!AH149:BB149)</f>
        <v>13.557186006002535</v>
      </c>
      <c r="BB148" s="77">
        <f t="shared" si="13"/>
        <v>99.999999999999972</v>
      </c>
      <c r="BC148" s="42">
        <f>('CHUVA - Vetor de Impacto'!BC149/'Contribuição - CHUVA'!$BI148)*100</f>
        <v>17.143849358716405</v>
      </c>
      <c r="BD148" s="42">
        <f>('CHUVA - Vetor de Impacto'!BD149/'Contribuição - CHUVA'!$BI148)*100</f>
        <v>15.852888700103554</v>
      </c>
      <c r="BE148" s="42">
        <f>('CHUVA - Vetor de Impacto'!BE149/'Contribuição - CHUVA'!$BI148)*100</f>
        <v>23.920482664052436</v>
      </c>
      <c r="BF148" s="42">
        <f>('CHUVA - Vetor de Impacto'!BF149/'Contribuição - CHUVA'!$BI148)*100</f>
        <v>21.278340173369006</v>
      </c>
      <c r="BG148" s="42">
        <f>('CHUVA - Vetor de Impacto'!BG149/'Contribuição - CHUVA'!$BI148)*100</f>
        <v>13.324163933550764</v>
      </c>
      <c r="BH148" s="42">
        <f>('CHUVA - Vetor de Impacto'!BH149/'Contribuição - CHUVA'!$BI148)*100</f>
        <v>8.4802751702078307</v>
      </c>
      <c r="BI148" s="77">
        <f>SUM('CHUVA - Vetor de Impacto'!BC149:BH149)</f>
        <v>3.1936856752573495</v>
      </c>
      <c r="BJ148" s="77">
        <f t="shared" si="14"/>
        <v>100</v>
      </c>
      <c r="BL148" s="42">
        <f>('CHUVA - Vetor de Impacto'!AH149/'Contribuição - CHUVA'!$BY148)*100</f>
        <v>10.825970375328218</v>
      </c>
      <c r="BM148" s="42">
        <f>('CHUVA - Vetor de Impacto'!AI149/'Contribuição - CHUVA'!$BY148)*100</f>
        <v>2.7928645536602636</v>
      </c>
      <c r="BN148" s="42">
        <f>('CHUVA - Vetor de Impacto'!AJ149/'Contribuição - CHUVA'!$BY148)*100</f>
        <v>8.8271951137858196</v>
      </c>
      <c r="BO148" s="42">
        <f>('CHUVA - Vetor de Impacto'!AK149/'Contribuição - CHUVA'!$BY148)*100</f>
        <v>8.4274974336999549</v>
      </c>
      <c r="BP148" s="42">
        <f>('CHUVA - Vetor de Impacto'!AL149/'Contribuição - CHUVA'!$BY148)*100</f>
        <v>0.38879601630369148</v>
      </c>
      <c r="BQ148" s="42">
        <f>('CHUVA - Vetor de Impacto'!AM149/'Contribuição - CHUVA'!$BY148)*100</f>
        <v>11.720543526794037</v>
      </c>
      <c r="BR148" s="42">
        <f>('CHUVA - Vetor de Impacto'!AN149/'Contribuição - CHUVA'!$BY148)*100</f>
        <v>8.3193415083134958</v>
      </c>
      <c r="BS148" s="42">
        <f>('CHUVA - Vetor de Impacto'!AO149/'Contribuição - CHUVA'!$BY148)*100</f>
        <v>5.9930908798360543</v>
      </c>
      <c r="BT148" s="42">
        <f>('CHUVA - Vetor de Impacto'!AP149/'Contribuição - CHUVA'!$BY148)*100</f>
        <v>8.2529353074407066</v>
      </c>
      <c r="BU148" s="42">
        <f>('CHUVA - Vetor de Impacto'!AQ149/'Contribuição - CHUVA'!$BY148)*100</f>
        <v>7.2253014656763783</v>
      </c>
      <c r="BV148" s="42">
        <f>('CHUVA - Vetor de Impacto'!AR149/'Contribuição - CHUVA'!$BY148)*100</f>
        <v>8.4986992956737648</v>
      </c>
      <c r="BW148" s="42">
        <f>('CHUVA - Vetor de Impacto'!AS149/'Contribuição - CHUVA'!$BY148)*100</f>
        <v>12.048755541898172</v>
      </c>
      <c r="BX148" s="42">
        <f>('CHUVA - Vetor de Impacto'!AT149/'Contribuição - CHUVA'!$BY148)*100</f>
        <v>6.6790089815894405</v>
      </c>
      <c r="BY148" s="77">
        <f>SUM('CHUVA - Vetor de Impacto'!AH149:AT149)</f>
        <v>7.98363723676818</v>
      </c>
      <c r="BZ148" s="77">
        <f t="shared" si="15"/>
        <v>100</v>
      </c>
      <c r="CA148" s="42">
        <f>('SECA - Vetor de Impacto'!AU149/'Contribuição - CHUVA'!$CI148)*100</f>
        <v>0.99115289676574447</v>
      </c>
      <c r="CB148" s="42">
        <f>('SECA - Vetor de Impacto'!AV149/'Contribuição - CHUVA'!$CI148)*100</f>
        <v>0</v>
      </c>
      <c r="CC148" s="42">
        <f>('SECA - Vetor de Impacto'!AW149/'Contribuição - CHUVA'!$CI148)*100</f>
        <v>17.94189019247375</v>
      </c>
      <c r="CD148" s="42">
        <f>('SECA - Vetor de Impacto'!AX149/'Contribuição - CHUVA'!$CI148)*100</f>
        <v>17.94189019247375</v>
      </c>
      <c r="CE148" s="42">
        <f>('SECA - Vetor de Impacto'!AY149/'Contribuição - CHUVA'!$CI148)*100</f>
        <v>17.94189019247375</v>
      </c>
      <c r="CF148" s="42">
        <f>('SECA - Vetor de Impacto'!AZ149/'Contribuição - CHUVA'!$CI148)*100</f>
        <v>17.94189019247375</v>
      </c>
      <c r="CG148" s="42">
        <f>('SECA - Vetor de Impacto'!BA149/'Contribuição - CHUVA'!$CI148)*100</f>
        <v>12.708838886335574</v>
      </c>
      <c r="CH148" s="42">
        <f>('SECA - Vetor de Impacto'!BB149/'Contribuição - CHUVA'!$CI148)*100</f>
        <v>14.532447447003683</v>
      </c>
      <c r="CI148" s="77">
        <f>SUM('CHUVA - Vetor de Impacto'!AU149:BB149)</f>
        <v>5.5735487692343542</v>
      </c>
      <c r="CJ148" s="77">
        <f t="shared" si="16"/>
        <v>100</v>
      </c>
    </row>
    <row r="149" spans="1:88" x14ac:dyDescent="0.25">
      <c r="A149" s="34" t="s">
        <v>1163</v>
      </c>
      <c r="B149" s="34" t="s">
        <v>1164</v>
      </c>
      <c r="C149" s="78">
        <v>4.0617123934091728</v>
      </c>
      <c r="D149" s="78">
        <v>2.5288579153210211</v>
      </c>
      <c r="E149" s="78">
        <v>5.8349100352819718</v>
      </c>
      <c r="F149" s="78">
        <v>5.2006816115147192</v>
      </c>
      <c r="G149" s="78">
        <v>0.71624385996577444</v>
      </c>
      <c r="H149" s="78">
        <v>6.1391799209047786</v>
      </c>
      <c r="I149" s="78">
        <v>0.78115724130320685</v>
      </c>
      <c r="J149" s="78">
        <v>0</v>
      </c>
      <c r="K149" s="78">
        <v>3.4129614949678317</v>
      </c>
      <c r="L149" s="78">
        <v>3.7341683748132297</v>
      </c>
      <c r="M149" s="78">
        <v>1.6555511345319756</v>
      </c>
      <c r="N149" s="78">
        <v>6.1014385162938067</v>
      </c>
      <c r="O149" s="78">
        <v>2.2080316872633174</v>
      </c>
      <c r="P149" s="78">
        <v>6.4695226070951168</v>
      </c>
      <c r="Q149" s="78">
        <v>0</v>
      </c>
      <c r="R149" s="78">
        <v>0</v>
      </c>
      <c r="S149" s="78">
        <v>4.3130150713967446</v>
      </c>
      <c r="T149" s="78">
        <v>6.4695226070951168</v>
      </c>
      <c r="U149" s="78">
        <v>6.4695226070951168</v>
      </c>
      <c r="V149" s="78">
        <v>3.2347613035475571</v>
      </c>
      <c r="W149" s="78">
        <v>5.9260362065889263</v>
      </c>
      <c r="X149" s="78">
        <v>1.7243149097422958</v>
      </c>
      <c r="Y149" s="78">
        <v>5.5565592625950222</v>
      </c>
      <c r="Z149" s="78">
        <v>5.0396378206926871</v>
      </c>
      <c r="AA149" s="78">
        <v>4.785538461712572</v>
      </c>
      <c r="AB149" s="78">
        <v>4.2671319323393329</v>
      </c>
      <c r="AC149" s="78">
        <v>3.3695430245287064</v>
      </c>
      <c r="AD149" s="74">
        <f t="shared" si="12"/>
        <v>100</v>
      </c>
      <c r="AF149" s="42">
        <f>('CHUVA - Vetor de Impacto'!AH150/'Contribuição - CHUVA'!$BA149)*100</f>
        <v>5.2434471850319273</v>
      </c>
      <c r="AG149" s="42">
        <f>('CHUVA - Vetor de Impacto'!AI150/'Contribuição - CHUVA'!$BA149)*100</f>
        <v>3.1716072474932724</v>
      </c>
      <c r="AH149" s="42">
        <f>('CHUVA - Vetor de Impacto'!AJ150/'Contribuição - CHUVA'!$BA149)*100</f>
        <v>6.8072131502531743</v>
      </c>
      <c r="AI149" s="42">
        <f>('CHUVA - Vetor de Impacto'!AK150/'Contribuição - CHUVA'!$BA149)*100</f>
        <v>6.3544083513917302</v>
      </c>
      <c r="AJ149" s="42">
        <f>('CHUVA - Vetor de Impacto'!AL150/'Contribuição - CHUVA'!$BA149)*100</f>
        <v>2.972358303874739</v>
      </c>
      <c r="AK149" s="42">
        <f>('CHUVA - Vetor de Impacto'!AM150/'Contribuição - CHUVA'!$BA149)*100</f>
        <v>4.7898094390339976</v>
      </c>
      <c r="AL149" s="42">
        <f>('CHUVA - Vetor de Impacto'!AN150/'Contribuição - CHUVA'!$BA149)*100</f>
        <v>4.2586883205117161</v>
      </c>
      <c r="AM149" s="42">
        <f>('CHUVA - Vetor de Impacto'!AO150/'Contribuição - CHUVA'!$BA149)*100</f>
        <v>3.2459826267811103</v>
      </c>
      <c r="AN149" s="42">
        <f>('CHUVA - Vetor de Impacto'!AP150/'Contribuição - CHUVA'!$BA149)*100</f>
        <v>3.9773521775032261</v>
      </c>
      <c r="AO149" s="42">
        <f>('CHUVA - Vetor de Impacto'!AQ150/'Contribuição - CHUVA'!$BA149)*100</f>
        <v>4.646557138125802</v>
      </c>
      <c r="AP149" s="42">
        <f>('CHUVA - Vetor de Impacto'!AR150/'Contribuição - CHUVA'!$BA149)*100</f>
        <v>3.9109918603751064</v>
      </c>
      <c r="AQ149" s="42">
        <f>('CHUVA - Vetor de Impacto'!AS150/'Contribuição - CHUVA'!$BA149)*100</f>
        <v>6.4966125734325848</v>
      </c>
      <c r="AR149" s="42">
        <f>('CHUVA - Vetor de Impacto'!AT150/'Contribuição - CHUVA'!$BA149)*100</f>
        <v>3.5809538832248569</v>
      </c>
      <c r="AS149" s="42">
        <f>('CHUVA - Vetor de Impacto'!AU150/'Contribuição - CHUVA'!$BA149)*100</f>
        <v>0.72090255270998549</v>
      </c>
      <c r="AT149" s="42">
        <f>('CHUVA - Vetor de Impacto'!AV150/'Contribuição - CHUVA'!$BA149)*100</f>
        <v>0</v>
      </c>
      <c r="AU149" s="42">
        <f>('CHUVA - Vetor de Impacto'!AW150/'Contribuição - CHUVA'!$BA149)*100</f>
        <v>7.6123876696875525</v>
      </c>
      <c r="AV149" s="42">
        <f>('CHUVA - Vetor de Impacto'!AX150/'Contribuição - CHUVA'!$BA149)*100</f>
        <v>7.6123876696875525</v>
      </c>
      <c r="AW149" s="42">
        <f>('CHUVA - Vetor de Impacto'!AY150/'Contribuição - CHUVA'!$BA149)*100</f>
        <v>7.6123876696875525</v>
      </c>
      <c r="AX149" s="42">
        <f>('CHUVA - Vetor de Impacto'!AZ150/'Contribuição - CHUVA'!$BA149)*100</f>
        <v>7.6123876696875525</v>
      </c>
      <c r="AY149" s="42">
        <f>('CHUVA - Vetor de Impacto'!BA150/'Contribuição - CHUVA'!$BA149)*100</f>
        <v>2.5374625565625188</v>
      </c>
      <c r="AZ149" s="42">
        <f>('CHUVA - Vetor de Impacto'!BB150/'Contribuição - CHUVA'!$BA149)*100</f>
        <v>6.8361019549440352</v>
      </c>
      <c r="BA149" s="77">
        <f>SUM('CHUVA - Vetor de Impacto'!AH150:BB150)</f>
        <v>13.136482840751654</v>
      </c>
      <c r="BB149" s="77">
        <f t="shared" si="13"/>
        <v>99.999999999999986</v>
      </c>
      <c r="BC149" s="42">
        <f>('CHUVA - Vetor de Impacto'!BC150/'Contribuição - CHUVA'!$BI149)*100</f>
        <v>21.142284673944484</v>
      </c>
      <c r="BD149" s="42">
        <f>('CHUVA - Vetor de Impacto'!BD150/'Contribuição - CHUVA'!$BI149)*100</f>
        <v>18.297898347846299</v>
      </c>
      <c r="BE149" s="42">
        <f>('CHUVA - Vetor de Impacto'!BE150/'Contribuição - CHUVA'!$BI149)*100</f>
        <v>18.933722562313594</v>
      </c>
      <c r="BF149" s="42">
        <f>('CHUVA - Vetor de Impacto'!BF150/'Contribuição - CHUVA'!$BI149)*100</f>
        <v>18.792756963442471</v>
      </c>
      <c r="BG149" s="42">
        <f>('CHUVA - Vetor de Impacto'!BG150/'Contribuição - CHUVA'!$BI149)*100</f>
        <v>5.5480911987552961</v>
      </c>
      <c r="BH149" s="42">
        <f>('CHUVA - Vetor de Impacto'!BH150/'Contribuição - CHUVA'!$BI149)*100</f>
        <v>17.285246253697856</v>
      </c>
      <c r="BI149" s="77">
        <f>SUM('CHUVA - Vetor de Impacto'!BC150:BH150)</f>
        <v>4.2184337785218142</v>
      </c>
      <c r="BJ149" s="77">
        <f t="shared" si="14"/>
        <v>100</v>
      </c>
      <c r="BL149" s="42">
        <f>('CHUVA - Vetor de Impacto'!AH150/'Contribuição - CHUVA'!$BY149)*100</f>
        <v>8.8190405506447807</v>
      </c>
      <c r="BM149" s="42">
        <f>('CHUVA - Vetor de Impacto'!AI150/'Contribuição - CHUVA'!$BY149)*100</f>
        <v>5.3343786900738532</v>
      </c>
      <c r="BN149" s="42">
        <f>('CHUVA - Vetor de Impacto'!AJ150/'Contribuição - CHUVA'!$BY149)*100</f>
        <v>11.449164393290175</v>
      </c>
      <c r="BO149" s="42">
        <f>('CHUVA - Vetor de Impacto'!AK150/'Contribuição - CHUVA'!$BY149)*100</f>
        <v>10.687584512389494</v>
      </c>
      <c r="BP149" s="42">
        <f>('CHUVA - Vetor de Impacto'!AL150/'Contribuição - CHUVA'!$BY149)*100</f>
        <v>4.9992585960904359</v>
      </c>
      <c r="BQ149" s="42">
        <f>('CHUVA - Vetor de Impacto'!AM150/'Contribuição - CHUVA'!$BY149)*100</f>
        <v>8.0560597221777392</v>
      </c>
      <c r="BR149" s="42">
        <f>('CHUVA - Vetor de Impacto'!AN150/'Contribuição - CHUVA'!$BY149)*100</f>
        <v>7.1627583278349451</v>
      </c>
      <c r="BS149" s="42">
        <f>('CHUVA - Vetor de Impacto'!AO150/'Contribuição - CHUVA'!$BY149)*100</f>
        <v>5.4594718707168148</v>
      </c>
      <c r="BT149" s="42">
        <f>('CHUVA - Vetor de Impacto'!AP150/'Contribuição - CHUVA'!$BY149)*100</f>
        <v>6.6895744154201271</v>
      </c>
      <c r="BU149" s="42">
        <f>('CHUVA - Vetor de Impacto'!AQ150/'Contribuição - CHUVA'!$BY149)*100</f>
        <v>7.8151213077909327</v>
      </c>
      <c r="BV149" s="42">
        <f>('CHUVA - Vetor de Impacto'!AR150/'Contribuição - CHUVA'!$BY149)*100</f>
        <v>6.5779619003981091</v>
      </c>
      <c r="BW149" s="42">
        <f>('CHUVA - Vetor de Impacto'!AS150/'Contribuição - CHUVA'!$BY149)*100</f>
        <v>10.92676014559339</v>
      </c>
      <c r="BX149" s="42">
        <f>('CHUVA - Vetor de Impacto'!AT150/'Contribuição - CHUVA'!$BY149)*100</f>
        <v>6.0228655675792053</v>
      </c>
      <c r="BY149" s="77">
        <f>SUM('CHUVA - Vetor de Impacto'!AH150:AT150)</f>
        <v>7.8104249069955198</v>
      </c>
      <c r="BZ149" s="77">
        <f t="shared" si="15"/>
        <v>100</v>
      </c>
      <c r="CA149" s="42">
        <f>('SECA - Vetor de Impacto'!AU150/'Contribuição - CHUVA'!$CI149)*100</f>
        <v>1.778073789529756</v>
      </c>
      <c r="CB149" s="42">
        <f>('SECA - Vetor de Impacto'!AV150/'Contribuição - CHUVA'!$CI149)*100</f>
        <v>0</v>
      </c>
      <c r="CC149" s="42">
        <f>('SECA - Vetor de Impacto'!AW150/'Contribuição - CHUVA'!$CI149)*100</f>
        <v>18.775612515629604</v>
      </c>
      <c r="CD149" s="42">
        <f>('SECA - Vetor de Impacto'!AX150/'Contribuição - CHUVA'!$CI149)*100</f>
        <v>18.775612515629604</v>
      </c>
      <c r="CE149" s="42">
        <f>('SECA - Vetor de Impacto'!AY150/'Contribuição - CHUVA'!$CI149)*100</f>
        <v>18.775612515629604</v>
      </c>
      <c r="CF149" s="42">
        <f>('SECA - Vetor de Impacto'!AZ150/'Contribuição - CHUVA'!$CI149)*100</f>
        <v>18.775612515629604</v>
      </c>
      <c r="CG149" s="42">
        <f>('SECA - Vetor de Impacto'!BA150/'Contribuição - CHUVA'!$CI149)*100</f>
        <v>6.2585375052098708</v>
      </c>
      <c r="CH149" s="42">
        <f>('SECA - Vetor de Impacto'!BB150/'Contribuição - CHUVA'!$CI149)*100</f>
        <v>16.860938642741953</v>
      </c>
      <c r="CI149" s="77">
        <f>SUM('CHUVA - Vetor de Impacto'!AU150:BB150)</f>
        <v>5.3260579337561333</v>
      </c>
      <c r="CJ149" s="77">
        <f t="shared" si="16"/>
        <v>100</v>
      </c>
    </row>
    <row r="150" spans="1:88" x14ac:dyDescent="0.25">
      <c r="A150" s="34" t="s">
        <v>1165</v>
      </c>
      <c r="B150" s="34" t="s">
        <v>1166</v>
      </c>
      <c r="C150" s="78">
        <v>4.9693252491257676</v>
      </c>
      <c r="D150" s="78">
        <v>1.3053207980377384</v>
      </c>
      <c r="E150" s="78">
        <v>6.0585279282174058</v>
      </c>
      <c r="F150" s="78">
        <v>6.0585279282174058</v>
      </c>
      <c r="G150" s="78">
        <v>3.6945500260402868</v>
      </c>
      <c r="H150" s="78">
        <v>3.1180321570051928</v>
      </c>
      <c r="I150" s="78">
        <v>1.9263300891764736</v>
      </c>
      <c r="J150" s="78">
        <v>1.060887521741809</v>
      </c>
      <c r="K150" s="78">
        <v>5.9428619551197537</v>
      </c>
      <c r="L150" s="78">
        <v>0</v>
      </c>
      <c r="M150" s="78">
        <v>0.56982684007875406</v>
      </c>
      <c r="N150" s="78">
        <v>3.4136883250362033</v>
      </c>
      <c r="O150" s="78">
        <v>0</v>
      </c>
      <c r="P150" s="78">
        <v>3.4220095738860445</v>
      </c>
      <c r="Q150" s="78">
        <v>6.0585279282174058</v>
      </c>
      <c r="R150" s="78">
        <v>6.0585279282174058</v>
      </c>
      <c r="S150" s="78">
        <v>6.0585279282174058</v>
      </c>
      <c r="T150" s="78">
        <v>6.0585279282174058</v>
      </c>
      <c r="U150" s="78">
        <v>6.0585279282174058</v>
      </c>
      <c r="V150" s="78">
        <v>4.2914572824873298</v>
      </c>
      <c r="W150" s="78">
        <v>5.5332377709191327</v>
      </c>
      <c r="X150" s="78">
        <v>0</v>
      </c>
      <c r="Y150" s="78">
        <v>5.0543746726273202</v>
      </c>
      <c r="Z150" s="78">
        <v>5.8214763908481872</v>
      </c>
      <c r="AA150" s="78">
        <v>4.7948357401636317</v>
      </c>
      <c r="AB150" s="78">
        <v>1.0312387962923248</v>
      </c>
      <c r="AC150" s="78">
        <v>1.6408513138922138</v>
      </c>
      <c r="AD150" s="74">
        <f t="shared" si="12"/>
        <v>100.00000000000001</v>
      </c>
      <c r="AF150" s="42">
        <f>('CHUVA - Vetor de Impacto'!AH151/'Contribuição - CHUVA'!$BA150)*100</f>
        <v>6.9862616633952852</v>
      </c>
      <c r="AG150" s="42">
        <f>('CHUVA - Vetor de Impacto'!AI151/'Contribuição - CHUVA'!$BA150)*100</f>
        <v>2.4568110191742827</v>
      </c>
      <c r="AH150" s="42">
        <f>('CHUVA - Vetor de Impacto'!AJ151/'Contribuição - CHUVA'!$BA150)*100</f>
        <v>6.6653061086090091</v>
      </c>
      <c r="AI150" s="42">
        <f>('CHUVA - Vetor de Impacto'!AK151/'Contribuição - CHUVA'!$BA150)*100</f>
        <v>6.2583332598192838</v>
      </c>
      <c r="AJ150" s="42">
        <f>('CHUVA - Vetor de Impacto'!AL151/'Contribuição - CHUVA'!$BA150)*100</f>
        <v>1.7676602883111099</v>
      </c>
      <c r="AK150" s="42">
        <f>('CHUVA - Vetor de Impacto'!AM151/'Contribuição - CHUVA'!$BA150)*100</f>
        <v>5.7389516016259696</v>
      </c>
      <c r="AL150" s="42">
        <f>('CHUVA - Vetor de Impacto'!AN151/'Contribuição - CHUVA'!$BA150)*100</f>
        <v>5.0911356924701927</v>
      </c>
      <c r="AM150" s="42">
        <f>('CHUVA - Vetor de Impacto'!AO151/'Contribuição - CHUVA'!$BA150)*100</f>
        <v>3.5444518386459705</v>
      </c>
      <c r="AN150" s="42">
        <f>('CHUVA - Vetor de Impacto'!AP151/'Contribuição - CHUVA'!$BA150)*100</f>
        <v>6.2300287775388421</v>
      </c>
      <c r="AO150" s="42">
        <f>('CHUVA - Vetor de Impacto'!AQ151/'Contribuição - CHUVA'!$BA150)*100</f>
        <v>4.0528503544980437</v>
      </c>
      <c r="AP150" s="42">
        <f>('CHUVA - Vetor de Impacto'!AR151/'Contribuição - CHUVA'!$BA150)*100</f>
        <v>2.2291977208662441</v>
      </c>
      <c r="AQ150" s="42">
        <f>('CHUVA - Vetor de Impacto'!AS151/'Contribuição - CHUVA'!$BA150)*100</f>
        <v>7.0523134949300958</v>
      </c>
      <c r="AR150" s="42">
        <f>('CHUVA - Vetor de Impacto'!AT151/'Contribuição - CHUVA'!$BA150)*100</f>
        <v>2.815751495675324</v>
      </c>
      <c r="AS150" s="42">
        <f>('CHUVA - Vetor de Impacto'!AU151/'Contribuição - CHUVA'!$BA150)*100</f>
        <v>1.0830453355035166</v>
      </c>
      <c r="AT150" s="42">
        <f>('CHUVA - Vetor de Impacto'!AV151/'Contribuição - CHUVA'!$BA150)*100</f>
        <v>0</v>
      </c>
      <c r="AU150" s="42">
        <f>('CHUVA - Vetor de Impacto'!AW151/'Contribuição - CHUVA'!$BA150)*100</f>
        <v>9.3268078892390207</v>
      </c>
      <c r="AV150" s="42">
        <f>('CHUVA - Vetor de Impacto'!AX151/'Contribuição - CHUVA'!$BA150)*100</f>
        <v>6.217871926159348</v>
      </c>
      <c r="AW150" s="42">
        <f>('CHUVA - Vetor de Impacto'!AY151/'Contribuição - CHUVA'!$BA150)*100</f>
        <v>9.3268078892390207</v>
      </c>
      <c r="AX150" s="42">
        <f>('CHUVA - Vetor de Impacto'!AZ151/'Contribuição - CHUVA'!$BA150)*100</f>
        <v>0</v>
      </c>
      <c r="AY150" s="42">
        <f>('CHUVA - Vetor de Impacto'!BA151/'Contribuição - CHUVA'!$BA150)*100</f>
        <v>6.2178719261593463</v>
      </c>
      <c r="AZ150" s="42">
        <f>('CHUVA - Vetor de Impacto'!BB151/'Contribuição - CHUVA'!$BA150)*100</f>
        <v>6.9385417181400815</v>
      </c>
      <c r="BA150" s="77">
        <f>SUM('CHUVA - Vetor de Impacto'!AH151:BB151)</f>
        <v>10.721781898754115</v>
      </c>
      <c r="BB150" s="77">
        <f t="shared" si="13"/>
        <v>99.999999999999986</v>
      </c>
      <c r="BC150" s="42">
        <f>('CHUVA - Vetor de Impacto'!BC151/'Contribuição - CHUVA'!$BI150)*100</f>
        <v>12.206868634628929</v>
      </c>
      <c r="BD150" s="42">
        <f>('CHUVA - Vetor de Impacto'!BD151/'Contribuição - CHUVA'!$BI150)*100</f>
        <v>26.350181434533077</v>
      </c>
      <c r="BE150" s="42">
        <f>('CHUVA - Vetor de Impacto'!BE151/'Contribuição - CHUVA'!$BI150)*100</f>
        <v>24.398002716651003</v>
      </c>
      <c r="BF150" s="42">
        <f>('CHUVA - Vetor de Impacto'!BF151/'Contribuição - CHUVA'!$BI150)*100</f>
        <v>18.378871806989995</v>
      </c>
      <c r="BG150" s="42">
        <f>('CHUVA - Vetor de Impacto'!BG151/'Contribuição - CHUVA'!$BI150)*100</f>
        <v>9.7529566713946476</v>
      </c>
      <c r="BH150" s="42">
        <f>('CHUVA - Vetor de Impacto'!BH151/'Contribuição - CHUVA'!$BI150)*100</f>
        <v>8.9131187358023301</v>
      </c>
      <c r="BI150" s="77">
        <f>SUM('CHUVA - Vetor de Impacto'!BC151:BH151)</f>
        <v>3.2723300935630575</v>
      </c>
      <c r="BJ150" s="77">
        <f t="shared" si="14"/>
        <v>99.999999999999972</v>
      </c>
      <c r="BL150" s="42">
        <f>('CHUVA - Vetor de Impacto'!AH151/'Contribuição - CHUVA'!$BY150)*100</f>
        <v>11.473756419218308</v>
      </c>
      <c r="BM150" s="42">
        <f>('CHUVA - Vetor de Impacto'!AI151/'Contribuição - CHUVA'!$BY150)*100</f>
        <v>4.034897712141742</v>
      </c>
      <c r="BN150" s="42">
        <f>('CHUVA - Vetor de Impacto'!AJ151/'Contribuição - CHUVA'!$BY150)*100</f>
        <v>10.946641055602926</v>
      </c>
      <c r="BO150" s="42">
        <f>('CHUVA - Vetor de Impacto'!AK151/'Contribuição - CHUVA'!$BY150)*100</f>
        <v>10.278256795002626</v>
      </c>
      <c r="BP150" s="42">
        <f>('CHUVA - Vetor de Impacto'!AL151/'Contribuição - CHUVA'!$BY150)*100</f>
        <v>2.9030838747814784</v>
      </c>
      <c r="BQ150" s="42">
        <f>('CHUVA - Vetor de Impacto'!AM151/'Contribuição - CHUVA'!$BY150)*100</f>
        <v>9.4252600247923883</v>
      </c>
      <c r="BR150" s="42">
        <f>('CHUVA - Vetor de Impacto'!AN151/'Contribuição - CHUVA'!$BY150)*100</f>
        <v>8.3613316602004009</v>
      </c>
      <c r="BS150" s="42">
        <f>('CHUVA - Vetor de Impacto'!AO151/'Contribuição - CHUVA'!$BY150)*100</f>
        <v>5.8211643072798713</v>
      </c>
      <c r="BT150" s="42">
        <f>('CHUVA - Vetor de Impacto'!AP151/'Contribuição - CHUVA'!$BY150)*100</f>
        <v>10.231771456934135</v>
      </c>
      <c r="BU150" s="42">
        <f>('CHUVA - Vetor de Impacto'!AQ151/'Contribuição - CHUVA'!$BY150)*100</f>
        <v>6.6561231187057608</v>
      </c>
      <c r="BV150" s="42">
        <f>('CHUVA - Vetor de Impacto'!AR151/'Contribuição - CHUVA'!$BY150)*100</f>
        <v>3.6610812608850205</v>
      </c>
      <c r="BW150" s="42">
        <f>('CHUVA - Vetor de Impacto'!AS151/'Contribuição - CHUVA'!$BY150)*100</f>
        <v>11.582235411644902</v>
      </c>
      <c r="BX150" s="42">
        <f>('CHUVA - Vetor de Impacto'!AT151/'Contribuição - CHUVA'!$BY150)*100</f>
        <v>4.6243969028104157</v>
      </c>
      <c r="BY150" s="77">
        <f>SUM('CHUVA - Vetor de Impacto'!AH151:AT151)</f>
        <v>6.5283914967104186</v>
      </c>
      <c r="BZ150" s="77">
        <f t="shared" si="15"/>
        <v>99.999999999999986</v>
      </c>
      <c r="CA150" s="42">
        <f>('SECA - Vetor de Impacto'!AU151/'Contribuição - CHUVA'!$CI150)*100</f>
        <v>2.7691616473563623</v>
      </c>
      <c r="CB150" s="42">
        <f>('SECA - Vetor de Impacto'!AV151/'Contribuição - CHUVA'!$CI150)*100</f>
        <v>0</v>
      </c>
      <c r="CC150" s="42">
        <f>('SECA - Vetor de Impacto'!AW151/'Contribuição - CHUVA'!$CI150)*100</f>
        <v>23.847052244709644</v>
      </c>
      <c r="CD150" s="42">
        <f>('SECA - Vetor de Impacto'!AX151/'Contribuição - CHUVA'!$CI150)*100</f>
        <v>15.898034829806432</v>
      </c>
      <c r="CE150" s="42">
        <f>('SECA - Vetor de Impacto'!AY151/'Contribuição - CHUVA'!$CI150)*100</f>
        <v>23.847052244709644</v>
      </c>
      <c r="CF150" s="42">
        <f>('SECA - Vetor de Impacto'!AZ151/'Contribuição - CHUVA'!$CI150)*100</f>
        <v>0</v>
      </c>
      <c r="CG150" s="42">
        <f>('SECA - Vetor de Impacto'!BA151/'Contribuição - CHUVA'!$CI150)*100</f>
        <v>15.898034829806429</v>
      </c>
      <c r="CH150" s="42">
        <f>('SECA - Vetor de Impacto'!BB151/'Contribuição - CHUVA'!$CI150)*100</f>
        <v>17.740664203611491</v>
      </c>
      <c r="CI150" s="77">
        <f>SUM('CHUVA - Vetor de Impacto'!AU151:BB151)</f>
        <v>4.1933904020436961</v>
      </c>
      <c r="CJ150" s="77">
        <f t="shared" si="16"/>
        <v>100.00000000000001</v>
      </c>
    </row>
    <row r="151" spans="1:88" x14ac:dyDescent="0.25">
      <c r="A151" s="34" t="s">
        <v>1167</v>
      </c>
      <c r="B151" s="34" t="s">
        <v>1168</v>
      </c>
      <c r="C151" s="78">
        <v>4.0674978749572563</v>
      </c>
      <c r="D151" s="78">
        <v>2.306598921271394</v>
      </c>
      <c r="E151" s="78">
        <v>4.3867208621624512</v>
      </c>
      <c r="F151" s="78">
        <v>4.3912170574452887</v>
      </c>
      <c r="G151" s="78">
        <v>0.92574863098064197</v>
      </c>
      <c r="H151" s="78">
        <v>3.9141965466823225</v>
      </c>
      <c r="I151" s="78">
        <v>3.2613206920622058</v>
      </c>
      <c r="J151" s="78">
        <v>2.4921604689912051</v>
      </c>
      <c r="K151" s="78">
        <v>3.300340404177212</v>
      </c>
      <c r="L151" s="78">
        <v>3.6509820182988753</v>
      </c>
      <c r="M151" s="78">
        <v>4.5641857597376241</v>
      </c>
      <c r="N151" s="78">
        <v>3.5475340137096429</v>
      </c>
      <c r="O151" s="78">
        <v>2.7777302088507216</v>
      </c>
      <c r="P151" s="78">
        <v>0.9255900826050566</v>
      </c>
      <c r="Q151" s="78">
        <v>0</v>
      </c>
      <c r="R151" s="78">
        <v>6.414050025552271</v>
      </c>
      <c r="S151" s="78">
        <v>2.1380166751840908</v>
      </c>
      <c r="T151" s="78">
        <v>6.414050025552271</v>
      </c>
      <c r="U151" s="78">
        <v>6.414050025552271</v>
      </c>
      <c r="V151" s="78">
        <v>0</v>
      </c>
      <c r="W151" s="78">
        <v>3.8409383126959491</v>
      </c>
      <c r="X151" s="78">
        <v>3.0877554875075983</v>
      </c>
      <c r="Y151" s="78">
        <v>4.1429677745888975</v>
      </c>
      <c r="Z151" s="78">
        <v>4.6666491697631729</v>
      </c>
      <c r="AA151" s="78">
        <v>5.8145372095266996</v>
      </c>
      <c r="AB151" s="78">
        <v>6.1411117265926016</v>
      </c>
      <c r="AC151" s="78">
        <v>6.414050025552271</v>
      </c>
      <c r="AD151" s="74">
        <f t="shared" si="12"/>
        <v>100</v>
      </c>
      <c r="AF151" s="42">
        <f>('CHUVA - Vetor de Impacto'!AH152/'Contribuição - CHUVA'!$BA151)*100</f>
        <v>7.0854341700289218</v>
      </c>
      <c r="AG151" s="42">
        <f>('CHUVA - Vetor de Impacto'!AI152/'Contribuição - CHUVA'!$BA151)*100</f>
        <v>0.78381691708646484</v>
      </c>
      <c r="AH151" s="42">
        <f>('CHUVA - Vetor de Impacto'!AJ152/'Contribuição - CHUVA'!$BA151)*100</f>
        <v>6.0114555324932262</v>
      </c>
      <c r="AI151" s="42">
        <f>('CHUVA - Vetor de Impacto'!AK152/'Contribuição - CHUVA'!$BA151)*100</f>
        <v>6.3297140447888092</v>
      </c>
      <c r="AJ151" s="42">
        <f>('CHUVA - Vetor de Impacto'!AL152/'Contribuição - CHUVA'!$BA151)*100</f>
        <v>1.3195040050914093</v>
      </c>
      <c r="AK151" s="42">
        <f>('CHUVA - Vetor de Impacto'!AM152/'Contribuição - CHUVA'!$BA151)*100</f>
        <v>4.6106065852483997</v>
      </c>
      <c r="AL151" s="42">
        <f>('CHUVA - Vetor de Impacto'!AN152/'Contribuição - CHUVA'!$BA151)*100</f>
        <v>6.1829638686146957</v>
      </c>
      <c r="AM151" s="42">
        <f>('CHUVA - Vetor de Impacto'!AO152/'Contribuição - CHUVA'!$BA151)*100</f>
        <v>4.5068540471279661</v>
      </c>
      <c r="AN151" s="42">
        <f>('CHUVA - Vetor de Impacto'!AP152/'Contribuição - CHUVA'!$BA151)*100</f>
        <v>5.6871750321812655</v>
      </c>
      <c r="AO151" s="42">
        <f>('CHUVA - Vetor de Impacto'!AQ152/'Contribuição - CHUVA'!$BA151)*100</f>
        <v>4.5143082652802775</v>
      </c>
      <c r="AP151" s="42">
        <f>('CHUVA - Vetor de Impacto'!AR152/'Contribuição - CHUVA'!$BA151)*100</f>
        <v>3.8830258976034808</v>
      </c>
      <c r="AQ151" s="42">
        <f>('CHUVA - Vetor de Impacto'!AS152/'Contribuição - CHUVA'!$BA151)*100</f>
        <v>6.1450908129015565</v>
      </c>
      <c r="AR151" s="42">
        <f>('CHUVA - Vetor de Impacto'!AT152/'Contribuição - CHUVA'!$BA151)*100</f>
        <v>3.5789722603243979</v>
      </c>
      <c r="AS151" s="42">
        <f>('CHUVA - Vetor de Impacto'!AU152/'Contribuição - CHUVA'!$BA151)*100</f>
        <v>3.4541666803836524</v>
      </c>
      <c r="AT151" s="42">
        <f>('CHUVA - Vetor de Impacto'!AV152/'Contribuição - CHUVA'!$BA151)*100</f>
        <v>0</v>
      </c>
      <c r="AU151" s="42">
        <f>('CHUVA - Vetor de Impacto'!AW152/'Contribuição - CHUVA'!$BA151)*100</f>
        <v>0</v>
      </c>
      <c r="AV151" s="42">
        <f>('CHUVA - Vetor de Impacto'!AX152/'Contribuição - CHUVA'!$BA151)*100</f>
        <v>8.0840259775733365</v>
      </c>
      <c r="AW151" s="42">
        <f>('CHUVA - Vetor de Impacto'!AY152/'Contribuição - CHUVA'!$BA151)*100</f>
        <v>8.0840259775733365</v>
      </c>
      <c r="AX151" s="42">
        <f>('CHUVA - Vetor de Impacto'!AZ152/'Contribuição - CHUVA'!$BA151)*100</f>
        <v>8.0840259775733365</v>
      </c>
      <c r="AY151" s="42">
        <f>('CHUVA - Vetor de Impacto'!BA152/'Contribuição - CHUVA'!$BA151)*100</f>
        <v>3.7051785730544449</v>
      </c>
      <c r="AZ151" s="42">
        <f>('CHUVA - Vetor de Impacto'!BB152/'Contribuição - CHUVA'!$BA151)*100</f>
        <v>7.9496553750709982</v>
      </c>
      <c r="BA151" s="77">
        <f>SUM('CHUVA - Vetor de Impacto'!AH152:BB152)</f>
        <v>12.370074054365917</v>
      </c>
      <c r="BB151" s="77">
        <f t="shared" si="13"/>
        <v>99.999999999999972</v>
      </c>
      <c r="BC151" s="42">
        <f>('CHUVA - Vetor de Impacto'!BC152/'Contribuição - CHUVA'!$BI151)*100</f>
        <v>7.3175512991455482</v>
      </c>
      <c r="BD151" s="42">
        <f>('CHUVA - Vetor de Impacto'!BD152/'Contribuição - CHUVA'!$BI151)*100</f>
        <v>26.254391555823808</v>
      </c>
      <c r="BE151" s="42">
        <f>('CHUVA - Vetor de Impacto'!BE152/'Contribuição - CHUVA'!$BI151)*100</f>
        <v>23.01020681885365</v>
      </c>
      <c r="BF151" s="42">
        <f>('CHUVA - Vetor de Impacto'!BF152/'Contribuição - CHUVA'!$BI151)*100</f>
        <v>19.0629719433337</v>
      </c>
      <c r="BG151" s="42">
        <f>('CHUVA - Vetor de Impacto'!BG152/'Contribuição - CHUVA'!$BI151)*100</f>
        <v>8.9753102677656695</v>
      </c>
      <c r="BH151" s="42">
        <f>('CHUVA - Vetor de Impacto'!BH152/'Contribuição - CHUVA'!$BI151)*100</f>
        <v>15.379568115077626</v>
      </c>
      <c r="BI151" s="77">
        <f>SUM('CHUVA - Vetor de Impacto'!BC152:BH152)</f>
        <v>3.7929110165418249</v>
      </c>
      <c r="BJ151" s="77">
        <f t="shared" si="14"/>
        <v>100.00000000000001</v>
      </c>
      <c r="BL151" s="42">
        <f>('CHUVA - Vetor de Impacto'!AH152/'Contribuição - CHUVA'!$BY151)*100</f>
        <v>11.684630929960255</v>
      </c>
      <c r="BM151" s="42">
        <f>('CHUVA - Vetor de Impacto'!AI152/'Contribuição - CHUVA'!$BY151)*100</f>
        <v>1.2925970622315743</v>
      </c>
      <c r="BN151" s="42">
        <f>('CHUVA - Vetor de Impacto'!AJ152/'Contribuição - CHUVA'!$BY151)*100</f>
        <v>9.9135264774839236</v>
      </c>
      <c r="BO151" s="42">
        <f>('CHUVA - Vetor de Impacto'!AK152/'Contribuição - CHUVA'!$BY151)*100</f>
        <v>10.438368451490568</v>
      </c>
      <c r="BP151" s="42">
        <f>('CHUVA - Vetor de Impacto'!AL152/'Contribuição - CHUVA'!$BY151)*100</f>
        <v>2.1760017721023552</v>
      </c>
      <c r="BQ151" s="42">
        <f>('CHUVA - Vetor de Impacto'!AM152/'Contribuição - CHUVA'!$BY151)*100</f>
        <v>7.6033782855189482</v>
      </c>
      <c r="BR151" s="42">
        <f>('CHUVA - Vetor de Impacto'!AN152/'Contribuição - CHUVA'!$BY151)*100</f>
        <v>10.196361877672642</v>
      </c>
      <c r="BS151" s="42">
        <f>('CHUVA - Vetor de Impacto'!AO152/'Contribuição - CHUVA'!$BY151)*100</f>
        <v>7.4322793680931243</v>
      </c>
      <c r="BT151" s="42">
        <f>('CHUVA - Vetor de Impacto'!AP152/'Contribuição - CHUVA'!$BY151)*100</f>
        <v>9.3787536078190215</v>
      </c>
      <c r="BU151" s="42">
        <f>('CHUVA - Vetor de Impacto'!AQ152/'Contribuição - CHUVA'!$BY151)*100</f>
        <v>7.4445721628451507</v>
      </c>
      <c r="BV151" s="42">
        <f>('CHUVA - Vetor de Impacto'!AR152/'Contribuição - CHUVA'!$BY151)*100</f>
        <v>6.4035207181649829</v>
      </c>
      <c r="BW151" s="42">
        <f>('CHUVA - Vetor de Impacto'!AS152/'Contribuição - CHUVA'!$BY151)*100</f>
        <v>10.133905199990172</v>
      </c>
      <c r="BX151" s="42">
        <f>('CHUVA - Vetor de Impacto'!AT152/'Contribuição - CHUVA'!$BY151)*100</f>
        <v>5.9021040866272738</v>
      </c>
      <c r="BY151" s="77">
        <f>SUM('CHUVA - Vetor de Impacto'!AH152:AT152)</f>
        <v>7.501079487744728</v>
      </c>
      <c r="BZ151" s="77">
        <f t="shared" si="15"/>
        <v>99.999999999999986</v>
      </c>
      <c r="CA151" s="42">
        <f>('SECA - Vetor de Impacto'!AU152/'Contribuição - CHUVA'!$CI151)*100</f>
        <v>8.7755895078190953</v>
      </c>
      <c r="CB151" s="42">
        <f>('SECA - Vetor de Impacto'!AV152/'Contribuição - CHUVA'!$CI151)*100</f>
        <v>0</v>
      </c>
      <c r="CC151" s="42">
        <f>('SECA - Vetor de Impacto'!AW152/'Contribuição - CHUVA'!$CI151)*100</f>
        <v>0</v>
      </c>
      <c r="CD151" s="42">
        <f>('SECA - Vetor de Impacto'!AX152/'Contribuição - CHUVA'!$CI151)*100</f>
        <v>20.538121090858905</v>
      </c>
      <c r="CE151" s="42">
        <f>('SECA - Vetor de Impacto'!AY152/'Contribuição - CHUVA'!$CI151)*100</f>
        <v>20.538121090858905</v>
      </c>
      <c r="CF151" s="42">
        <f>('SECA - Vetor de Impacto'!AZ152/'Contribuição - CHUVA'!$CI151)*100</f>
        <v>20.538121090858905</v>
      </c>
      <c r="CG151" s="42">
        <f>('SECA - Vetor de Impacto'!BA152/'Contribuição - CHUVA'!$CI151)*100</f>
        <v>9.4133054999769961</v>
      </c>
      <c r="CH151" s="42">
        <f>('SECA - Vetor de Impacto'!BB152/'Contribuição - CHUVA'!$CI151)*100</f>
        <v>20.196741719627205</v>
      </c>
      <c r="CI151" s="77">
        <f>SUM('CHUVA - Vetor de Impacto'!AU152:BB152)</f>
        <v>4.8689945666211862</v>
      </c>
      <c r="CJ151" s="77">
        <f t="shared" si="16"/>
        <v>100.00000000000003</v>
      </c>
    </row>
    <row r="152" spans="1:88" x14ac:dyDescent="0.25">
      <c r="A152" s="34" t="s">
        <v>1169</v>
      </c>
      <c r="B152" s="34" t="s">
        <v>1170</v>
      </c>
      <c r="C152" s="78">
        <v>4.4571422106694536</v>
      </c>
      <c r="D152" s="78">
        <v>1.5116555815207702</v>
      </c>
      <c r="E152" s="78">
        <v>4.2626210802857356</v>
      </c>
      <c r="F152" s="78">
        <v>4.0561119672431856</v>
      </c>
      <c r="G152" s="78">
        <v>1.0104674176386925</v>
      </c>
      <c r="H152" s="78">
        <v>2.2566475023523962</v>
      </c>
      <c r="I152" s="78">
        <v>3.709951214290319</v>
      </c>
      <c r="J152" s="78">
        <v>1.9456286223102117</v>
      </c>
      <c r="K152" s="78">
        <v>3.7976049972269599</v>
      </c>
      <c r="L152" s="78">
        <v>4.0585882312491641</v>
      </c>
      <c r="M152" s="78">
        <v>3.0572513384506235</v>
      </c>
      <c r="N152" s="78">
        <v>4.2984056407538649</v>
      </c>
      <c r="O152" s="78">
        <v>4.9471426167196366</v>
      </c>
      <c r="P152" s="78">
        <v>0.40361551508647259</v>
      </c>
      <c r="Q152" s="78">
        <v>5.9667826980282657</v>
      </c>
      <c r="R152" s="78">
        <v>5.9667826980282657</v>
      </c>
      <c r="S152" s="78">
        <v>5.9667826980282657</v>
      </c>
      <c r="T152" s="78">
        <v>5.9667826980282657</v>
      </c>
      <c r="U152" s="78">
        <v>5.9667826980282657</v>
      </c>
      <c r="V152" s="78">
        <v>4.4750870235211995</v>
      </c>
      <c r="W152" s="78">
        <v>4.0529090024342915</v>
      </c>
      <c r="X152" s="78">
        <v>3.3696706696853869</v>
      </c>
      <c r="Y152" s="78">
        <v>3.3939053527954042</v>
      </c>
      <c r="Z152" s="78">
        <v>3.1054282142203697</v>
      </c>
      <c r="AA152" s="78">
        <v>3.7142393734134966</v>
      </c>
      <c r="AB152" s="78">
        <v>2.6660092906083741</v>
      </c>
      <c r="AC152" s="78">
        <v>1.6160036473826551</v>
      </c>
      <c r="AD152" s="74">
        <f t="shared" si="12"/>
        <v>99.999999999999986</v>
      </c>
      <c r="AF152" s="42">
        <f>('CHUVA - Vetor de Impacto'!AH153/'Contribuição - CHUVA'!$BA152)*100</f>
        <v>3.2247837189335096</v>
      </c>
      <c r="AG152" s="42">
        <f>('CHUVA - Vetor de Impacto'!AI153/'Contribuição - CHUVA'!$BA152)*100</f>
        <v>5.1307823970591118</v>
      </c>
      <c r="AH152" s="42">
        <f>('CHUVA - Vetor de Impacto'!AJ153/'Contribuição - CHUVA'!$BA152)*100</f>
        <v>4.1396149316139343</v>
      </c>
      <c r="AI152" s="42">
        <f>('CHUVA - Vetor de Impacto'!AK153/'Contribuição - CHUVA'!$BA152)*100</f>
        <v>3.9670572755365945</v>
      </c>
      <c r="AJ152" s="42">
        <f>('CHUVA - Vetor de Impacto'!AL153/'Contribuição - CHUVA'!$BA152)*100</f>
        <v>1.5611331500204015</v>
      </c>
      <c r="AK152" s="42">
        <f>('CHUVA - Vetor de Impacto'!AM153/'Contribuição - CHUVA'!$BA152)*100</f>
        <v>4.3804405882644613</v>
      </c>
      <c r="AL152" s="42">
        <f>('CHUVA - Vetor de Impacto'!AN153/'Contribuição - CHUVA'!$BA152)*100</f>
        <v>6.7181801286916007</v>
      </c>
      <c r="AM152" s="42">
        <f>('CHUVA - Vetor de Impacto'!AO153/'Contribuição - CHUVA'!$BA152)*100</f>
        <v>4.6290658254310388</v>
      </c>
      <c r="AN152" s="42">
        <f>('CHUVA - Vetor de Impacto'!AP153/'Contribuição - CHUVA'!$BA152)*100</f>
        <v>3.0600953644504889</v>
      </c>
      <c r="AO152" s="42">
        <f>('CHUVA - Vetor de Impacto'!AQ153/'Contribuição - CHUVA'!$BA152)*100</f>
        <v>5.6346245079027124</v>
      </c>
      <c r="AP152" s="42">
        <f>('CHUVA - Vetor de Impacto'!AR153/'Contribuição - CHUVA'!$BA152)*100</f>
        <v>5.8890469602650128</v>
      </c>
      <c r="AQ152" s="42">
        <f>('CHUVA - Vetor de Impacto'!AS153/'Contribuição - CHUVA'!$BA152)*100</f>
        <v>6.7157547398389115</v>
      </c>
      <c r="AR152" s="42">
        <f>('CHUVA - Vetor de Impacto'!AT153/'Contribuição - CHUVA'!$BA152)*100</f>
        <v>6.4265511855076003</v>
      </c>
      <c r="AS152" s="42">
        <f>('CHUVA - Vetor de Impacto'!AU153/'Contribuição - CHUVA'!$BA152)*100</f>
        <v>0.52642894770804738</v>
      </c>
      <c r="AT152" s="42">
        <f>('CHUVA - Vetor de Impacto'!AV153/'Contribuição - CHUVA'!$BA152)*100</f>
        <v>8.1919732739830664</v>
      </c>
      <c r="AU152" s="42">
        <f>('CHUVA - Vetor de Impacto'!AW153/'Contribuição - CHUVA'!$BA152)*100</f>
        <v>0</v>
      </c>
      <c r="AV152" s="42">
        <f>('CHUVA - Vetor de Impacto'!AX153/'Contribuição - CHUVA'!$BA152)*100</f>
        <v>5.4613155159887112</v>
      </c>
      <c r="AW152" s="42">
        <f>('CHUVA - Vetor de Impacto'!AY153/'Contribuição - CHUVA'!$BA152)*100</f>
        <v>8.1919732739830664</v>
      </c>
      <c r="AX152" s="42">
        <f>('CHUVA - Vetor de Impacto'!AZ153/'Contribuição - CHUVA'!$BA152)*100</f>
        <v>8.1919732739830664</v>
      </c>
      <c r="AY152" s="42">
        <f>('CHUVA - Vetor de Impacto'!BA153/'Contribuição - CHUVA'!$BA152)*100</f>
        <v>4.437318856740827</v>
      </c>
      <c r="AZ152" s="42">
        <f>('CHUVA - Vetor de Impacto'!BB153/'Contribuição - CHUVA'!$BA152)*100</f>
        <v>3.5218860840978388</v>
      </c>
      <c r="BA152" s="77">
        <f>SUM('CHUVA - Vetor de Impacto'!AH153:BB153)</f>
        <v>12.207071074998566</v>
      </c>
      <c r="BB152" s="77">
        <f t="shared" si="13"/>
        <v>100.00000000000001</v>
      </c>
      <c r="BC152" s="42">
        <f>('CHUVA - Vetor de Impacto'!BC153/'Contribuição - CHUVA'!$BI152)*100</f>
        <v>16.28792607599879</v>
      </c>
      <c r="BD152" s="42">
        <f>('CHUVA - Vetor de Impacto'!BD153/'Contribuição - CHUVA'!$BI152)*100</f>
        <v>16.721616629761201</v>
      </c>
      <c r="BE152" s="42">
        <f>('CHUVA - Vetor de Impacto'!BE153/'Contribuição - CHUVA'!$BI152)*100</f>
        <v>15.62338661340009</v>
      </c>
      <c r="BF152" s="42">
        <f>('CHUVA - Vetor de Impacto'!BF153/'Contribuição - CHUVA'!$BI152)*100</f>
        <v>17.33421414809678</v>
      </c>
      <c r="BG152" s="42">
        <f>('CHUVA - Vetor de Impacto'!BG153/'Contribuição - CHUVA'!$BI152)*100</f>
        <v>16.799764635164095</v>
      </c>
      <c r="BH152" s="42">
        <f>('CHUVA - Vetor de Impacto'!BH153/'Contribuição - CHUVA'!$BI152)*100</f>
        <v>17.23309189757904</v>
      </c>
      <c r="BI152" s="77">
        <f>SUM('CHUVA - Vetor de Impacto'!BC153:BH153)</f>
        <v>2.659611728744518</v>
      </c>
      <c r="BJ152" s="77">
        <f t="shared" si="14"/>
        <v>100</v>
      </c>
      <c r="BL152" s="42">
        <f>('CHUVA - Vetor de Impacto'!AH153/'Contribuição - CHUVA'!$BY152)*100</f>
        <v>5.2455013406753865</v>
      </c>
      <c r="BM152" s="42">
        <f>('CHUVA - Vetor de Impacto'!AI153/'Contribuição - CHUVA'!$BY152)*100</f>
        <v>8.3458390664996287</v>
      </c>
      <c r="BN152" s="42">
        <f>('CHUVA - Vetor de Impacto'!AJ153/'Contribuição - CHUVA'!$BY152)*100</f>
        <v>6.7335851226767049</v>
      </c>
      <c r="BO152" s="42">
        <f>('CHUVA - Vetor de Impacto'!AK153/'Contribuição - CHUVA'!$BY152)*100</f>
        <v>6.4528991929558632</v>
      </c>
      <c r="BP152" s="42">
        <f>('CHUVA - Vetor de Impacto'!AL153/'Contribuição - CHUVA'!$BY152)*100</f>
        <v>2.5393721703956698</v>
      </c>
      <c r="BQ152" s="42">
        <f>('CHUVA - Vetor de Impacto'!AM153/'Contribuição - CHUVA'!$BY152)*100</f>
        <v>7.1253172247127292</v>
      </c>
      <c r="BR152" s="42">
        <f>('CHUVA - Vetor de Impacto'!AN153/'Contribuição - CHUVA'!$BY152)*100</f>
        <v>10.927933760346901</v>
      </c>
      <c r="BS152" s="42">
        <f>('CHUVA - Vetor de Impacto'!AO153/'Contribuição - CHUVA'!$BY152)*100</f>
        <v>7.5297362892304349</v>
      </c>
      <c r="BT152" s="42">
        <f>('CHUVA - Vetor de Impacto'!AP153/'Contribuição - CHUVA'!$BY152)*100</f>
        <v>4.9776157832154251</v>
      </c>
      <c r="BU152" s="42">
        <f>('CHUVA - Vetor de Impacto'!AQ153/'Contribuição - CHUVA'!$BY152)*100</f>
        <v>9.1653992907719335</v>
      </c>
      <c r="BV152" s="42">
        <f>('CHUVA - Vetor de Impacto'!AR153/'Contribuição - CHUVA'!$BY152)*100</f>
        <v>9.5792482280289519</v>
      </c>
      <c r="BW152" s="42">
        <f>('CHUVA - Vetor de Impacto'!AS153/'Contribuição - CHUVA'!$BY152)*100</f>
        <v>10.923988571587806</v>
      </c>
      <c r="BX152" s="42">
        <f>('CHUVA - Vetor de Impacto'!AT153/'Contribuição - CHUVA'!$BY152)*100</f>
        <v>10.453563958902565</v>
      </c>
      <c r="BY152" s="77">
        <f>SUM('CHUVA - Vetor de Impacto'!AH153:AT153)</f>
        <v>7.5045570483928383</v>
      </c>
      <c r="BZ152" s="77">
        <f t="shared" si="15"/>
        <v>100.00000000000001</v>
      </c>
      <c r="CA152" s="42">
        <f>('SECA - Vetor de Impacto'!AU153/'Contribuição - CHUVA'!$CI152)*100</f>
        <v>1.3665361855916107</v>
      </c>
      <c r="CB152" s="42">
        <f>('SECA - Vetor de Impacto'!AV153/'Contribuição - CHUVA'!$CI152)*100</f>
        <v>21.265220993328953</v>
      </c>
      <c r="CC152" s="42">
        <f>('SECA - Vetor de Impacto'!AW153/'Contribuição - CHUVA'!$CI152)*100</f>
        <v>0</v>
      </c>
      <c r="CD152" s="42">
        <f>('SECA - Vetor de Impacto'!AX153/'Contribuição - CHUVA'!$CI152)*100</f>
        <v>14.176813995552633</v>
      </c>
      <c r="CE152" s="42">
        <f>('SECA - Vetor de Impacto'!AY153/'Contribuição - CHUVA'!$CI152)*100</f>
        <v>21.265220993328953</v>
      </c>
      <c r="CF152" s="42">
        <f>('SECA - Vetor de Impacto'!AZ153/'Contribuição - CHUVA'!$CI152)*100</f>
        <v>21.265220993328953</v>
      </c>
      <c r="CG152" s="42">
        <f>('SECA - Vetor de Impacto'!BA153/'Contribuição - CHUVA'!$CI152)*100</f>
        <v>11.518661371386514</v>
      </c>
      <c r="CH152" s="42">
        <f>('SECA - Vetor de Impacto'!BB153/'Contribuição - CHUVA'!$CI152)*100</f>
        <v>9.1423254674823848</v>
      </c>
      <c r="CI152" s="77">
        <f>SUM('CHUVA - Vetor de Impacto'!AU153:BB153)</f>
        <v>4.702514026605729</v>
      </c>
      <c r="CJ152" s="77">
        <f t="shared" si="16"/>
        <v>100</v>
      </c>
    </row>
    <row r="153" spans="1:88" x14ac:dyDescent="0.25">
      <c r="A153" s="34" t="s">
        <v>1171</v>
      </c>
      <c r="B153" s="34" t="s">
        <v>1172</v>
      </c>
      <c r="C153" s="78">
        <v>3.6373367739848828</v>
      </c>
      <c r="D153" s="78">
        <v>2.4345990285120749</v>
      </c>
      <c r="E153" s="78">
        <v>2.985384050992967</v>
      </c>
      <c r="F153" s="78">
        <v>2.960884883651389</v>
      </c>
      <c r="G153" s="78">
        <v>1.0157565266050665</v>
      </c>
      <c r="H153" s="78">
        <v>5.9695701819910605</v>
      </c>
      <c r="I153" s="78">
        <v>1.4555483317000852</v>
      </c>
      <c r="J153" s="78">
        <v>0.39579623690832871</v>
      </c>
      <c r="K153" s="78">
        <v>4.0080343484506429</v>
      </c>
      <c r="L153" s="78">
        <v>4.9126280930198467</v>
      </c>
      <c r="M153" s="78">
        <v>4.5040671568582358</v>
      </c>
      <c r="N153" s="78">
        <v>5.2837011744636238</v>
      </c>
      <c r="O153" s="78">
        <v>6.2031039977484088</v>
      </c>
      <c r="P153" s="78">
        <v>0.39416010064150586</v>
      </c>
      <c r="Q153" s="78">
        <v>6.5966039484721453</v>
      </c>
      <c r="R153" s="78">
        <v>6.5966039484721453</v>
      </c>
      <c r="S153" s="78">
        <v>6.5966039484721453</v>
      </c>
      <c r="T153" s="78">
        <v>6.5966039484721453</v>
      </c>
      <c r="U153" s="78">
        <v>6.5966039484721453</v>
      </c>
      <c r="V153" s="78">
        <v>6.3217454506191384</v>
      </c>
      <c r="W153" s="78">
        <v>3.0908615984979555</v>
      </c>
      <c r="X153" s="78">
        <v>2.466911807176563</v>
      </c>
      <c r="Y153" s="78">
        <v>2.6418546458500276</v>
      </c>
      <c r="Z153" s="78">
        <v>2.1736263293429636</v>
      </c>
      <c r="AA153" s="78">
        <v>2.6204475367039324</v>
      </c>
      <c r="AB153" s="78">
        <v>1.4035327549940737</v>
      </c>
      <c r="AC153" s="78">
        <v>0.13742924892650341</v>
      </c>
      <c r="AD153" s="74">
        <f t="shared" si="12"/>
        <v>100.00000000000001</v>
      </c>
      <c r="AF153" s="42">
        <f>('CHUVA - Vetor de Impacto'!AH154/'Contribuição - CHUVA'!$BA153)*100</f>
        <v>6.9214139051053918</v>
      </c>
      <c r="AG153" s="42">
        <f>('CHUVA - Vetor de Impacto'!AI154/'Contribuição - CHUVA'!$BA153)*100</f>
        <v>0.88210228927432988</v>
      </c>
      <c r="AH153" s="42">
        <f>('CHUVA - Vetor de Impacto'!AJ154/'Contribuição - CHUVA'!$BA153)*100</f>
        <v>6.2997944136667732</v>
      </c>
      <c r="AI153" s="42">
        <f>('CHUVA - Vetor de Impacto'!AK154/'Contribuição - CHUVA'!$BA153)*100</f>
        <v>7.024690845472076</v>
      </c>
      <c r="AJ153" s="42">
        <f>('CHUVA - Vetor de Impacto'!AL154/'Contribuição - CHUVA'!$BA153)*100</f>
        <v>1.4276311175759147</v>
      </c>
      <c r="AK153" s="42">
        <f>('CHUVA - Vetor de Impacto'!AM154/'Contribuição - CHUVA'!$BA153)*100</f>
        <v>6.6941038145936815</v>
      </c>
      <c r="AL153" s="42">
        <f>('CHUVA - Vetor de Impacto'!AN154/'Contribuição - CHUVA'!$BA153)*100</f>
        <v>4.7083697428051972</v>
      </c>
      <c r="AM153" s="42">
        <f>('CHUVA - Vetor de Impacto'!AO154/'Contribuição - CHUVA'!$BA153)*100</f>
        <v>0.8156936928318459</v>
      </c>
      <c r="AN153" s="42">
        <f>('CHUVA - Vetor de Impacto'!AP154/'Contribuição - CHUVA'!$BA153)*100</f>
        <v>4.0990285322340885</v>
      </c>
      <c r="AO153" s="42">
        <f>('CHUVA - Vetor de Impacto'!AQ154/'Contribuição - CHUVA'!$BA153)*100</f>
        <v>6.292932277654935</v>
      </c>
      <c r="AP153" s="42">
        <f>('CHUVA - Vetor de Impacto'!AR154/'Contribuição - CHUVA'!$BA153)*100</f>
        <v>5.8112942823283991</v>
      </c>
      <c r="AQ153" s="42">
        <f>('CHUVA - Vetor de Impacto'!AS154/'Contribuição - CHUVA'!$BA153)*100</f>
        <v>7.2925157310910453</v>
      </c>
      <c r="AR153" s="42">
        <f>('CHUVA - Vetor de Impacto'!AT154/'Contribuição - CHUVA'!$BA153)*100</f>
        <v>6.0256509925631967</v>
      </c>
      <c r="AS153" s="42">
        <f>('CHUVA - Vetor de Impacto'!AU154/'Contribuição - CHUVA'!$BA153)*100</f>
        <v>0.23739658756063992</v>
      </c>
      <c r="AT153" s="42">
        <f>('CHUVA - Vetor de Impacto'!AV154/'Contribuição - CHUVA'!$BA153)*100</f>
        <v>0</v>
      </c>
      <c r="AU153" s="42">
        <f>('CHUVA - Vetor de Impacto'!AW154/'Contribuição - CHUVA'!$BA153)*100</f>
        <v>0</v>
      </c>
      <c r="AV153" s="42">
        <f>('CHUVA - Vetor de Impacto'!AX154/'Contribuição - CHUVA'!$BA153)*100</f>
        <v>7.7989175246773303</v>
      </c>
      <c r="AW153" s="42">
        <f>('CHUVA - Vetor de Impacto'!AY154/'Contribuição - CHUVA'!$BA153)*100</f>
        <v>7.7989175246773303</v>
      </c>
      <c r="AX153" s="42">
        <f>('CHUVA - Vetor de Impacto'!AZ154/'Contribuição - CHUVA'!$BA153)*100</f>
        <v>7.7989175246773303</v>
      </c>
      <c r="AY153" s="42">
        <f>('CHUVA - Vetor de Impacto'!BA154/'Contribuição - CHUVA'!$BA153)*100</f>
        <v>4.8743234529233312</v>
      </c>
      <c r="AZ153" s="42">
        <f>('CHUVA - Vetor de Impacto'!BB154/'Contribuição - CHUVA'!$BA153)*100</f>
        <v>7.1963057482871697</v>
      </c>
      <c r="BA153" s="77">
        <f>SUM('CHUVA - Vetor de Impacto'!AH154:BB154)</f>
        <v>12.822292283971469</v>
      </c>
      <c r="BB153" s="77">
        <f t="shared" si="13"/>
        <v>100.00000000000001</v>
      </c>
      <c r="BC153" s="42">
        <f>('CHUVA - Vetor de Impacto'!BC154/'Contribuição - CHUVA'!$BI153)*100</f>
        <v>3.2657959142804081</v>
      </c>
      <c r="BD153" s="42">
        <f>('CHUVA - Vetor de Impacto'!BD154/'Contribuição - CHUVA'!$BI153)*100</f>
        <v>28.636784562173023</v>
      </c>
      <c r="BE153" s="42">
        <f>('CHUVA - Vetor de Impacto'!BE154/'Contribuição - CHUVA'!$BI153)*100</f>
        <v>25.280887459114076</v>
      </c>
      <c r="BF153" s="42">
        <f>('CHUVA - Vetor de Impacto'!BF154/'Contribuição - CHUVA'!$BI153)*100</f>
        <v>19.142963666032607</v>
      </c>
      <c r="BG153" s="42">
        <f>('CHUVA - Vetor de Impacto'!BG154/'Contribuição - CHUVA'!$BI153)*100</f>
        <v>11.641413259087933</v>
      </c>
      <c r="BH153" s="42">
        <f>('CHUVA - Vetor de Impacto'!BH154/'Contribuição - CHUVA'!$BI153)*100</f>
        <v>12.032155139311943</v>
      </c>
      <c r="BI153" s="77">
        <f>SUM('CHUVA - Vetor de Impacto'!BC154:BH154)</f>
        <v>3.2897957909472981</v>
      </c>
      <c r="BJ153" s="77">
        <f t="shared" si="14"/>
        <v>99.999999999999986</v>
      </c>
      <c r="BL153" s="42">
        <f>('CHUVA - Vetor de Impacto'!AH154/'Contribuição - CHUVA'!$BY153)*100</f>
        <v>10.76505178590306</v>
      </c>
      <c r="BM153" s="42">
        <f>('CHUVA - Vetor de Impacto'!AI154/'Contribuição - CHUVA'!$BY153)*100</f>
        <v>1.3719562151163112</v>
      </c>
      <c r="BN153" s="42">
        <f>('CHUVA - Vetor de Impacto'!AJ154/'Contribuição - CHUVA'!$BY153)*100</f>
        <v>9.7982311177260772</v>
      </c>
      <c r="BO153" s="42">
        <f>('CHUVA - Vetor de Impacto'!AK154/'Contribuição - CHUVA'!$BY153)*100</f>
        <v>10.925681048446785</v>
      </c>
      <c r="BP153" s="42">
        <f>('CHUVA - Vetor de Impacto'!AL154/'Contribuição - CHUVA'!$BY153)*100</f>
        <v>2.2204311319303138</v>
      </c>
      <c r="BQ153" s="42">
        <f>('CHUVA - Vetor de Impacto'!AM154/'Contribuição - CHUVA'!$BY153)*100</f>
        <v>10.411510597734567</v>
      </c>
      <c r="BR153" s="42">
        <f>('CHUVA - Vetor de Impacto'!AN154/'Contribuição - CHUVA'!$BY153)*100</f>
        <v>7.3230476898787966</v>
      </c>
      <c r="BS153" s="42">
        <f>('CHUVA - Vetor de Impacto'!AO154/'Contribuição - CHUVA'!$BY153)*100</f>
        <v>1.2686692293163206</v>
      </c>
      <c r="BT153" s="42">
        <f>('CHUVA - Vetor de Impacto'!AP154/'Contribuição - CHUVA'!$BY153)*100</f>
        <v>6.3753237454627074</v>
      </c>
      <c r="BU153" s="42">
        <f>('CHUVA - Vetor de Impacto'!AQ154/'Contribuição - CHUVA'!$BY153)*100</f>
        <v>9.7875582623612409</v>
      </c>
      <c r="BV153" s="42">
        <f>('CHUVA - Vetor de Impacto'!AR154/'Contribuição - CHUVA'!$BY153)*100</f>
        <v>9.038454389534877</v>
      </c>
      <c r="BW153" s="42">
        <f>('CHUVA - Vetor de Impacto'!AS154/'Contribuição - CHUVA'!$BY153)*100</f>
        <v>11.342235931996676</v>
      </c>
      <c r="BX153" s="42">
        <f>('CHUVA - Vetor de Impacto'!AT154/'Contribuição - CHUVA'!$BY153)*100</f>
        <v>9.3718488545922707</v>
      </c>
      <c r="BY153" s="77">
        <f>SUM('CHUVA - Vetor de Impacto'!AH154:AT154)</f>
        <v>8.2441212429486495</v>
      </c>
      <c r="BZ153" s="77">
        <f t="shared" si="15"/>
        <v>100.00000000000001</v>
      </c>
      <c r="CA153" s="42">
        <f>('SECA - Vetor de Impacto'!AU154/'Contribuição - CHUVA'!$CI153)*100</f>
        <v>0.66488744209082462</v>
      </c>
      <c r="CB153" s="42">
        <f>('SECA - Vetor de Impacto'!AV154/'Contribuição - CHUVA'!$CI153)*100</f>
        <v>0</v>
      </c>
      <c r="CC153" s="42">
        <f>('SECA - Vetor de Impacto'!AW154/'Contribuição - CHUVA'!$CI153)*100</f>
        <v>0</v>
      </c>
      <c r="CD153" s="42">
        <f>('SECA - Vetor de Impacto'!AX154/'Contribuição - CHUVA'!$CI153)*100</f>
        <v>21.842783745724528</v>
      </c>
      <c r="CE153" s="42">
        <f>('SECA - Vetor de Impacto'!AY154/'Contribuição - CHUVA'!$CI153)*100</f>
        <v>21.842783745724528</v>
      </c>
      <c r="CF153" s="42">
        <f>('SECA - Vetor de Impacto'!AZ154/'Contribuição - CHUVA'!$CI153)*100</f>
        <v>21.842783745724528</v>
      </c>
      <c r="CG153" s="42">
        <f>('SECA - Vetor de Impacto'!BA154/'Contribuição - CHUVA'!$CI153)*100</f>
        <v>13.651739841077831</v>
      </c>
      <c r="CH153" s="42">
        <f>('SECA - Vetor de Impacto'!BB154/'Contribuição - CHUVA'!$CI153)*100</f>
        <v>20.155021479657769</v>
      </c>
      <c r="CI153" s="77">
        <f>SUM('CHUVA - Vetor de Impacto'!AU154:BB154)</f>
        <v>4.57817104102282</v>
      </c>
      <c r="CJ153" s="77">
        <f t="shared" si="16"/>
        <v>100</v>
      </c>
    </row>
    <row r="154" spans="1:88" x14ac:dyDescent="0.25">
      <c r="A154" s="34" t="s">
        <v>1173</v>
      </c>
      <c r="B154" s="34" t="s">
        <v>1174</v>
      </c>
      <c r="C154" s="78">
        <v>3.4033553458093406</v>
      </c>
      <c r="D154" s="78">
        <v>1.8632794795387155</v>
      </c>
      <c r="E154" s="78">
        <v>4.0009929848663317</v>
      </c>
      <c r="F154" s="78">
        <v>3.7469168811924005</v>
      </c>
      <c r="G154" s="78">
        <v>1.7689406723462948</v>
      </c>
      <c r="H154" s="78">
        <v>4.5644864997677201</v>
      </c>
      <c r="I154" s="78">
        <v>2.5231266246116286</v>
      </c>
      <c r="J154" s="78">
        <v>2.3499756113211623</v>
      </c>
      <c r="K154" s="78">
        <v>4.0918380361747531</v>
      </c>
      <c r="L154" s="78">
        <v>4.8241304134344043</v>
      </c>
      <c r="M154" s="78">
        <v>1.5950976649988158</v>
      </c>
      <c r="N154" s="78">
        <v>2.265535349907577</v>
      </c>
      <c r="O154" s="78">
        <v>3.4836591957677179</v>
      </c>
      <c r="P154" s="78">
        <v>2.7926649020707464</v>
      </c>
      <c r="Q154" s="78">
        <v>5.6554652240565071</v>
      </c>
      <c r="R154" s="78">
        <v>5.6554652240565071</v>
      </c>
      <c r="S154" s="78">
        <v>5.6554652240565071</v>
      </c>
      <c r="T154" s="78">
        <v>5.6554652240565071</v>
      </c>
      <c r="U154" s="78">
        <v>5.6554652240565071</v>
      </c>
      <c r="V154" s="78">
        <v>1.4138663060141277</v>
      </c>
      <c r="W154" s="78">
        <v>3.9989677729851514</v>
      </c>
      <c r="X154" s="78">
        <v>2.3720236373625414</v>
      </c>
      <c r="Y154" s="78">
        <v>3.3201276697579747</v>
      </c>
      <c r="Z154" s="78">
        <v>4.4192180158229757</v>
      </c>
      <c r="AA154" s="78">
        <v>4.2332040022242543</v>
      </c>
      <c r="AB154" s="78">
        <v>4.3318457035326441</v>
      </c>
      <c r="AC154" s="78">
        <v>4.3594211102102234</v>
      </c>
      <c r="AD154" s="74">
        <f t="shared" si="12"/>
        <v>100.00000000000007</v>
      </c>
      <c r="AF154" s="42">
        <f>('CHUVA - Vetor de Impacto'!AH155/'Contribuição - CHUVA'!$BA154)*100</f>
        <v>4.8585378393914365</v>
      </c>
      <c r="AG154" s="42">
        <f>('CHUVA - Vetor de Impacto'!AI155/'Contribuição - CHUVA'!$BA154)*100</f>
        <v>4.0217398994904325</v>
      </c>
      <c r="AH154" s="42">
        <f>('CHUVA - Vetor de Impacto'!AJ155/'Contribuição - CHUVA'!$BA154)*100</f>
        <v>5.0028490810183044</v>
      </c>
      <c r="AI154" s="42">
        <f>('CHUVA - Vetor de Impacto'!AK155/'Contribuição - CHUVA'!$BA154)*100</f>
        <v>4.3705856779964902</v>
      </c>
      <c r="AJ154" s="42">
        <f>('CHUVA - Vetor de Impacto'!AL155/'Contribuição - CHUVA'!$BA154)*100</f>
        <v>1.2071277555391815</v>
      </c>
      <c r="AK154" s="42">
        <f>('CHUVA - Vetor de Impacto'!AM155/'Contribuição - CHUVA'!$BA154)*100</f>
        <v>6.020479429330317</v>
      </c>
      <c r="AL154" s="42">
        <f>('CHUVA - Vetor de Impacto'!AN155/'Contribuição - CHUVA'!$BA154)*100</f>
        <v>5.0789915552957634</v>
      </c>
      <c r="AM154" s="42">
        <f>('CHUVA - Vetor de Impacto'!AO155/'Contribuição - CHUVA'!$BA154)*100</f>
        <v>5.6264370782050186</v>
      </c>
      <c r="AN154" s="42">
        <f>('CHUVA - Vetor de Impacto'!AP155/'Contribuição - CHUVA'!$BA154)*100</f>
        <v>3.5659456052413607</v>
      </c>
      <c r="AO154" s="42">
        <f>('CHUVA - Vetor de Impacto'!AQ155/'Contribuição - CHUVA'!$BA154)*100</f>
        <v>6.4053448169203939</v>
      </c>
      <c r="AP154" s="42">
        <f>('CHUVA - Vetor de Impacto'!AR155/'Contribuição - CHUVA'!$BA154)*100</f>
        <v>5.7414986848898071</v>
      </c>
      <c r="AQ154" s="42">
        <f>('CHUVA - Vetor de Impacto'!AS155/'Contribuição - CHUVA'!$BA154)*100</f>
        <v>6.6057085392041772</v>
      </c>
      <c r="AR154" s="42">
        <f>('CHUVA - Vetor de Impacto'!AT155/'Contribuição - CHUVA'!$BA154)*100</f>
        <v>6.2218518412067016</v>
      </c>
      <c r="AS154" s="42">
        <f>('CHUVA - Vetor de Impacto'!AU155/'Contribuição - CHUVA'!$BA154)*100</f>
        <v>0.83947017765884369</v>
      </c>
      <c r="AT154" s="42">
        <f>('CHUVA - Vetor de Impacto'!AV155/'Contribuição - CHUVA'!$BA154)*100</f>
        <v>0</v>
      </c>
      <c r="AU154" s="42">
        <f>('CHUVA - Vetor de Impacto'!AW155/'Contribuição - CHUVA'!$BA154)*100</f>
        <v>0</v>
      </c>
      <c r="AV154" s="42">
        <f>('CHUVA - Vetor de Impacto'!AX155/'Contribuição - CHUVA'!$BA154)*100</f>
        <v>8.3664050290268861</v>
      </c>
      <c r="AW154" s="42">
        <f>('CHUVA - Vetor de Impacto'!AY155/'Contribuição - CHUVA'!$BA154)*100</f>
        <v>8.3664050290268861</v>
      </c>
      <c r="AX154" s="42">
        <f>('CHUVA - Vetor de Impacto'!AZ155/'Contribuição - CHUVA'!$BA154)*100</f>
        <v>8.3664050290268861</v>
      </c>
      <c r="AY154" s="42">
        <f>('CHUVA - Vetor de Impacto'!BA155/'Contribuição - CHUVA'!$BA154)*100</f>
        <v>3.4860020954278674</v>
      </c>
      <c r="AZ154" s="42">
        <f>('CHUVA - Vetor de Impacto'!BB155/'Contribuição - CHUVA'!$BA154)*100</f>
        <v>5.8482148361032493</v>
      </c>
      <c r="BA154" s="77">
        <f>SUM('CHUVA - Vetor de Impacto'!AH155:BB155)</f>
        <v>11.952565008872302</v>
      </c>
      <c r="BB154" s="77">
        <f t="shared" si="13"/>
        <v>99.999999999999986</v>
      </c>
      <c r="BC154" s="42">
        <f>('CHUVA - Vetor de Impacto'!BC155/'Contribuição - CHUVA'!$BI154)*100</f>
        <v>10.209398635934605</v>
      </c>
      <c r="BD154" s="42">
        <f>('CHUVA - Vetor de Impacto'!BD155/'Contribuição - CHUVA'!$BI154)*100</f>
        <v>21.579556722749174</v>
      </c>
      <c r="BE154" s="42">
        <f>('CHUVA - Vetor de Impacto'!BE155/'Contribuição - CHUVA'!$BI154)*100</f>
        <v>18.998281506666459</v>
      </c>
      <c r="BF154" s="42">
        <f>('CHUVA - Vetor de Impacto'!BF155/'Contribuição - CHUVA'!$BI154)*100</f>
        <v>17.081455979304671</v>
      </c>
      <c r="BG154" s="42">
        <f>('CHUVA - Vetor de Impacto'!BG155/'Contribuição - CHUVA'!$BI154)*100</f>
        <v>12.297911181407885</v>
      </c>
      <c r="BH154" s="42">
        <f>('CHUVA - Vetor de Impacto'!BH155/'Contribuição - CHUVA'!$BI154)*100</f>
        <v>19.833395973937215</v>
      </c>
      <c r="BI154" s="77">
        <f>SUM('CHUVA - Vetor de Impacto'!BC155:BH155)</f>
        <v>2.9411671813535278</v>
      </c>
      <c r="BJ154" s="77">
        <f t="shared" si="14"/>
        <v>100</v>
      </c>
      <c r="BL154" s="42">
        <f>('CHUVA - Vetor de Impacto'!AH155/'Contribuição - CHUVA'!$BY154)*100</f>
        <v>7.5061882955479913</v>
      </c>
      <c r="BM154" s="42">
        <f>('CHUVA - Vetor de Impacto'!AI155/'Contribuição - CHUVA'!$BY154)*100</f>
        <v>6.2133789957421994</v>
      </c>
      <c r="BN154" s="42">
        <f>('CHUVA - Vetor de Impacto'!AJ155/'Contribuição - CHUVA'!$BY154)*100</f>
        <v>7.7291416590132593</v>
      </c>
      <c r="BO154" s="42">
        <f>('CHUVA - Vetor de Impacto'!AK155/'Contribuição - CHUVA'!$BY154)*100</f>
        <v>6.7523275819492552</v>
      </c>
      <c r="BP154" s="42">
        <f>('CHUVA - Vetor de Impacto'!AL155/'Contribuição - CHUVA'!$BY154)*100</f>
        <v>1.8649496061132378</v>
      </c>
      <c r="BQ154" s="42">
        <f>('CHUVA - Vetor de Impacto'!AM155/'Contribuição - CHUVA'!$BY154)*100</f>
        <v>9.3013276256971817</v>
      </c>
      <c r="BR154" s="42">
        <f>('CHUVA - Vetor de Impacto'!AN155/'Contribuição - CHUVA'!$BY154)*100</f>
        <v>7.8467778220130953</v>
      </c>
      <c r="BS154" s="42">
        <f>('CHUVA - Vetor de Impacto'!AO155/'Contribuição - CHUVA'!$BY154)*100</f>
        <v>8.692552685223033</v>
      </c>
      <c r="BT154" s="42">
        <f>('CHUVA - Vetor de Impacto'!AP155/'Contribuição - CHUVA'!$BY154)*100</f>
        <v>5.5092005145268557</v>
      </c>
      <c r="BU154" s="42">
        <f>('CHUVA - Vetor de Impacto'!AQ155/'Contribuição - CHUVA'!$BY154)*100</f>
        <v>9.8959246347537242</v>
      </c>
      <c r="BV154" s="42">
        <f>('CHUVA - Vetor de Impacto'!AR155/'Contribuição - CHUVA'!$BY154)*100</f>
        <v>8.8703168838183224</v>
      </c>
      <c r="BW154" s="42">
        <f>('CHUVA - Vetor de Impacto'!AS155/'Contribuição - CHUVA'!$BY154)*100</f>
        <v>10.205476165847148</v>
      </c>
      <c r="BX154" s="42">
        <f>('CHUVA - Vetor de Impacto'!AT155/'Contribuição - CHUVA'!$BY154)*100</f>
        <v>9.6124375297546791</v>
      </c>
      <c r="BY154" s="77">
        <f>SUM('CHUVA - Vetor de Impacto'!AH155:AT155)</f>
        <v>7.7365484433471119</v>
      </c>
      <c r="BZ154" s="77">
        <f t="shared" si="15"/>
        <v>99.999999999999972</v>
      </c>
      <c r="CA154" s="42">
        <f>('SECA - Vetor de Impacto'!AU155/'Contribuição - CHUVA'!$CI154)*100</f>
        <v>2.3799294228406316</v>
      </c>
      <c r="CB154" s="42">
        <f>('SECA - Vetor de Impacto'!AV155/'Contribuição - CHUVA'!$CI154)*100</f>
        <v>0</v>
      </c>
      <c r="CC154" s="42">
        <f>('SECA - Vetor de Impacto'!AW155/'Contribuição - CHUVA'!$CI154)*100</f>
        <v>0</v>
      </c>
      <c r="CD154" s="42">
        <f>('SECA - Vetor de Impacto'!AX155/'Contribuição - CHUVA'!$CI154)*100</f>
        <v>23.719071888310513</v>
      </c>
      <c r="CE154" s="42">
        <f>('SECA - Vetor de Impacto'!AY155/'Contribuição - CHUVA'!$CI154)*100</f>
        <v>23.719071888310513</v>
      </c>
      <c r="CF154" s="42">
        <f>('SECA - Vetor de Impacto'!AZ155/'Contribuição - CHUVA'!$CI154)*100</f>
        <v>23.719071888310513</v>
      </c>
      <c r="CG154" s="42">
        <f>('SECA - Vetor de Impacto'!BA155/'Contribuição - CHUVA'!$CI154)*100</f>
        <v>9.8829466201293776</v>
      </c>
      <c r="CH154" s="42">
        <f>('SECA - Vetor de Impacto'!BB155/'Contribuição - CHUVA'!$CI154)*100</f>
        <v>16.579908292098455</v>
      </c>
      <c r="CI154" s="77">
        <f>SUM('CHUVA - Vetor de Impacto'!AU155:BB155)</f>
        <v>4.2160165655251909</v>
      </c>
      <c r="CJ154" s="77">
        <f t="shared" si="16"/>
        <v>100</v>
      </c>
    </row>
    <row r="155" spans="1:88" x14ac:dyDescent="0.25">
      <c r="A155" s="34" t="s">
        <v>1175</v>
      </c>
      <c r="B155" s="34" t="s">
        <v>1176</v>
      </c>
      <c r="C155" s="78">
        <v>4.335792845148057</v>
      </c>
      <c r="D155" s="78">
        <v>2.2580498755965288</v>
      </c>
      <c r="E155" s="78">
        <v>5.3419389122153973</v>
      </c>
      <c r="F155" s="78">
        <v>5.3272481842742048</v>
      </c>
      <c r="G155" s="78">
        <v>0.68929683196178282</v>
      </c>
      <c r="H155" s="78">
        <v>4.8072748627955013</v>
      </c>
      <c r="I155" s="78">
        <v>1.6922588020433009</v>
      </c>
      <c r="J155" s="78">
        <v>0.62000938566855768</v>
      </c>
      <c r="K155" s="78">
        <v>3.6363891207039223</v>
      </c>
      <c r="L155" s="78">
        <v>3.7857871106613765</v>
      </c>
      <c r="M155" s="78">
        <v>3.3170315568378976</v>
      </c>
      <c r="N155" s="78">
        <v>5.266138913883105</v>
      </c>
      <c r="O155" s="78">
        <v>4.291892674249838</v>
      </c>
      <c r="P155" s="78">
        <v>1.1938270924239933</v>
      </c>
      <c r="Q155" s="78">
        <v>0</v>
      </c>
      <c r="R155" s="78">
        <v>0</v>
      </c>
      <c r="S155" s="78">
        <v>4.5253189358123089</v>
      </c>
      <c r="T155" s="78">
        <v>6.7879784037184638</v>
      </c>
      <c r="U155" s="78">
        <v>6.7879784037184638</v>
      </c>
      <c r="V155" s="78">
        <v>2.5454919013944259</v>
      </c>
      <c r="W155" s="78">
        <v>5.3486586343765445</v>
      </c>
      <c r="X155" s="78">
        <v>2.0195638225939181</v>
      </c>
      <c r="Y155" s="78">
        <v>5.152287761447786</v>
      </c>
      <c r="Z155" s="78">
        <v>5.3820931433848589</v>
      </c>
      <c r="AA155" s="78">
        <v>4.2995297033321132</v>
      </c>
      <c r="AB155" s="78">
        <v>5.9214279692012148</v>
      </c>
      <c r="AC155" s="78">
        <v>4.6667351525564449</v>
      </c>
      <c r="AD155" s="74">
        <f t="shared" si="12"/>
        <v>100.00000000000001</v>
      </c>
      <c r="AF155" s="42">
        <f>('CHUVA - Vetor de Impacto'!AH156/'Contribuição - CHUVA'!$BA155)*100</f>
        <v>3.7940916152848918</v>
      </c>
      <c r="AG155" s="42">
        <f>('CHUVA - Vetor de Impacto'!AI156/'Contribuição - CHUVA'!$BA155)*100</f>
        <v>3.7437592914122955</v>
      </c>
      <c r="AH155" s="42">
        <f>('CHUVA - Vetor de Impacto'!AJ156/'Contribuição - CHUVA'!$BA155)*100</f>
        <v>4.9336788582290048</v>
      </c>
      <c r="AI155" s="42">
        <f>('CHUVA - Vetor de Impacto'!AK156/'Contribuição - CHUVA'!$BA155)*100</f>
        <v>4.3722967624476068</v>
      </c>
      <c r="AJ155" s="42">
        <f>('CHUVA - Vetor de Impacto'!AL156/'Contribuição - CHUVA'!$BA155)*100</f>
        <v>1.6249145727820875</v>
      </c>
      <c r="AK155" s="42">
        <f>('CHUVA - Vetor de Impacto'!AM156/'Contribuição - CHUVA'!$BA155)*100</f>
        <v>6.7281661579557746</v>
      </c>
      <c r="AL155" s="42">
        <f>('CHUVA - Vetor de Impacto'!AN156/'Contribuição - CHUVA'!$BA155)*100</f>
        <v>5.6005419133786125</v>
      </c>
      <c r="AM155" s="42">
        <f>('CHUVA - Vetor de Impacto'!AO156/'Contribuição - CHUVA'!$BA155)*100</f>
        <v>4.1937365008902692</v>
      </c>
      <c r="AN155" s="42">
        <f>('CHUVA - Vetor de Impacto'!AP156/'Contribuição - CHUVA'!$BA155)*100</f>
        <v>2.7249417491426486</v>
      </c>
      <c r="AO155" s="42">
        <f>('CHUVA - Vetor de Impacto'!AQ156/'Contribuição - CHUVA'!$BA155)*100</f>
        <v>6.6662624048094807</v>
      </c>
      <c r="AP155" s="42">
        <f>('CHUVA - Vetor de Impacto'!AR156/'Contribuição - CHUVA'!$BA155)*100</f>
        <v>6.0431984589112915</v>
      </c>
      <c r="AQ155" s="42">
        <f>('CHUVA - Vetor de Impacto'!AS156/'Contribuição - CHUVA'!$BA155)*100</f>
        <v>7.0407712670650797</v>
      </c>
      <c r="AR155" s="42">
        <f>('CHUVA - Vetor de Impacto'!AT156/'Contribuição - CHUVA'!$BA155)*100</f>
        <v>6.8094163868420283</v>
      </c>
      <c r="AS155" s="42">
        <f>('CHUVA - Vetor de Impacto'!AU156/'Contribuição - CHUVA'!$BA155)*100</f>
        <v>0.52041518085916438</v>
      </c>
      <c r="AT155" s="42">
        <f>('CHUVA - Vetor de Impacto'!AV156/'Contribuição - CHUVA'!$BA155)*100</f>
        <v>0</v>
      </c>
      <c r="AU155" s="42">
        <f>('CHUVA - Vetor de Impacto'!AW156/'Contribuição - CHUVA'!$BA155)*100</f>
        <v>7.5673486134766321</v>
      </c>
      <c r="AV155" s="42">
        <f>('CHUVA - Vetor de Impacto'!AX156/'Contribuição - CHUVA'!$BA155)*100</f>
        <v>7.5673486134766321</v>
      </c>
      <c r="AW155" s="42">
        <f>('CHUVA - Vetor de Impacto'!AY156/'Contribuição - CHUVA'!$BA155)*100</f>
        <v>7.5673486134766321</v>
      </c>
      <c r="AX155" s="42">
        <f>('CHUVA - Vetor de Impacto'!AZ156/'Contribuição - CHUVA'!$BA155)*100</f>
        <v>0</v>
      </c>
      <c r="AY155" s="42">
        <f>('CHUVA - Vetor de Impacto'!BA156/'Contribuição - CHUVA'!$BA155)*100</f>
        <v>6.9367362290202461</v>
      </c>
      <c r="AZ155" s="42">
        <f>('CHUVA - Vetor de Impacto'!BB156/'Contribuição - CHUVA'!$BA155)*100</f>
        <v>5.565026810539643</v>
      </c>
      <c r="BA155" s="77">
        <f>SUM('CHUVA - Vetor de Impacto'!AH156:BB156)</f>
        <v>13.21466805717273</v>
      </c>
      <c r="BB155" s="77">
        <f t="shared" si="13"/>
        <v>100.00000000000004</v>
      </c>
      <c r="BC155" s="42">
        <f>('CHUVA - Vetor de Impacto'!BC156/'Contribuição - CHUVA'!$BI155)*100</f>
        <v>26.21866443854849</v>
      </c>
      <c r="BD155" s="42">
        <f>('CHUVA - Vetor de Impacto'!BD156/'Contribuição - CHUVA'!$BI155)*100</f>
        <v>22.679690083178137</v>
      </c>
      <c r="BE155" s="42">
        <f>('CHUVA - Vetor de Impacto'!BE156/'Contribuição - CHUVA'!$BI155)*100</f>
        <v>25.758356167444674</v>
      </c>
      <c r="BF155" s="42">
        <f>('CHUVA - Vetor de Impacto'!BF156/'Contribuição - CHUVA'!$BI155)*100</f>
        <v>15.852263331619836</v>
      </c>
      <c r="BG155" s="42">
        <f>('CHUVA - Vetor de Impacto'!BG156/'Contribuição - CHUVA'!$BI155)*100</f>
        <v>6.3715978601681877</v>
      </c>
      <c r="BH155" s="42">
        <f>('CHUVA - Vetor de Impacto'!BH156/'Contribuição - CHUVA'!$BI155)*100</f>
        <v>3.1194281190406725</v>
      </c>
      <c r="BI155" s="77">
        <f>SUM('CHUVA - Vetor de Impacto'!BC156:BH156)</f>
        <v>2.671429831149982</v>
      </c>
      <c r="BJ155" s="77">
        <f t="shared" si="14"/>
        <v>100.00000000000001</v>
      </c>
      <c r="BL155" s="42">
        <f>('CHUVA - Vetor de Impacto'!AH156/'Contribuição - CHUVA'!$BY155)*100</f>
        <v>5.902832847753877</v>
      </c>
      <c r="BM155" s="42">
        <f>('CHUVA - Vetor de Impacto'!AI156/'Contribuição - CHUVA'!$BY155)*100</f>
        <v>5.8245260157675229</v>
      </c>
      <c r="BN155" s="42">
        <f>('CHUVA - Vetor de Impacto'!AJ156/'Contribuição - CHUVA'!$BY155)*100</f>
        <v>7.6757982087989829</v>
      </c>
      <c r="BO155" s="42">
        <f>('CHUVA - Vetor de Impacto'!AK156/'Contribuição - CHUVA'!$BY155)*100</f>
        <v>6.8024021469407003</v>
      </c>
      <c r="BP155" s="42">
        <f>('CHUVA - Vetor de Impacto'!AL156/'Contribuição - CHUVA'!$BY155)*100</f>
        <v>2.5280357164732958</v>
      </c>
      <c r="BQ155" s="42">
        <f>('CHUVA - Vetor de Impacto'!AM156/'Contribuição - CHUVA'!$BY155)*100</f>
        <v>10.467654508481127</v>
      </c>
      <c r="BR155" s="42">
        <f>('CHUVA - Vetor de Impacto'!AN156/'Contribuição - CHUVA'!$BY155)*100</f>
        <v>8.7133011333547543</v>
      </c>
      <c r="BS155" s="42">
        <f>('CHUVA - Vetor de Impacto'!AO156/'Contribuição - CHUVA'!$BY155)*100</f>
        <v>6.5245987926468878</v>
      </c>
      <c r="BT155" s="42">
        <f>('CHUVA - Vetor de Impacto'!AP156/'Contribuição - CHUVA'!$BY155)*100</f>
        <v>4.2394536811540187</v>
      </c>
      <c r="BU155" s="42">
        <f>('CHUVA - Vetor de Impacto'!AQ156/'Contribuição - CHUVA'!$BY155)*100</f>
        <v>10.371344892234882</v>
      </c>
      <c r="BV155" s="42">
        <f>('CHUVA - Vetor de Impacto'!AR156/'Contribuição - CHUVA'!$BY155)*100</f>
        <v>9.4019844499929466</v>
      </c>
      <c r="BW155" s="42">
        <f>('CHUVA - Vetor de Impacto'!AS156/'Contribuição - CHUVA'!$BY155)*100</f>
        <v>10.954004310629365</v>
      </c>
      <c r="BX155" s="42">
        <f>('CHUVA - Vetor de Impacto'!AT156/'Contribuição - CHUVA'!$BY155)*100</f>
        <v>10.594063295771647</v>
      </c>
      <c r="BY155" s="77">
        <f>SUM('CHUVA - Vetor de Impacto'!AH156:AT156)</f>
        <v>8.4938304315309114</v>
      </c>
      <c r="BZ155" s="77">
        <f t="shared" si="15"/>
        <v>100.00000000000001</v>
      </c>
      <c r="CA155" s="42">
        <f>('SECA - Vetor de Impacto'!AU156/'Contribuição - CHUVA'!$CI155)*100</f>
        <v>1.4567571292038226</v>
      </c>
      <c r="CB155" s="42">
        <f>('SECA - Vetor de Impacto'!AV156/'Contribuição - CHUVA'!$CI155)*100</f>
        <v>0</v>
      </c>
      <c r="CC155" s="42">
        <f>('SECA - Vetor de Impacto'!AW156/'Contribuição - CHUVA'!$CI155)*100</f>
        <v>21.182681534488175</v>
      </c>
      <c r="CD155" s="42">
        <f>('SECA - Vetor de Impacto'!AX156/'Contribuição - CHUVA'!$CI155)*100</f>
        <v>21.182681534488175</v>
      </c>
      <c r="CE155" s="42">
        <f>('SECA - Vetor de Impacto'!AY156/'Contribuição - CHUVA'!$CI155)*100</f>
        <v>21.182681534488175</v>
      </c>
      <c r="CF155" s="42">
        <f>('SECA - Vetor de Impacto'!AZ156/'Contribuição - CHUVA'!$CI155)*100</f>
        <v>0</v>
      </c>
      <c r="CG155" s="42">
        <f>('SECA - Vetor de Impacto'!BA156/'Contribuição - CHUVA'!$CI155)*100</f>
        <v>19.417458073280827</v>
      </c>
      <c r="CH155" s="42">
        <f>('SECA - Vetor de Impacto'!BB156/'Contribuição - CHUVA'!$CI155)*100</f>
        <v>15.577740194050826</v>
      </c>
      <c r="CI155" s="77">
        <f>SUM('CHUVA - Vetor de Impacto'!AU156:BB156)</f>
        <v>4.7208376256418205</v>
      </c>
      <c r="CJ155" s="77">
        <f t="shared" si="16"/>
        <v>100</v>
      </c>
    </row>
    <row r="156" spans="1:88" x14ac:dyDescent="0.25">
      <c r="A156" s="34" t="s">
        <v>1177</v>
      </c>
      <c r="B156" s="34" t="s">
        <v>1178</v>
      </c>
      <c r="C156" s="78">
        <v>5.93971623700486</v>
      </c>
      <c r="D156" s="78">
        <v>0</v>
      </c>
      <c r="E156" s="78">
        <v>4.9394888170733138</v>
      </c>
      <c r="F156" s="78">
        <v>5.0232821612603331</v>
      </c>
      <c r="G156" s="78">
        <v>0.92704492474952571</v>
      </c>
      <c r="H156" s="78">
        <v>5.0096056817187318</v>
      </c>
      <c r="I156" s="78">
        <v>0.73675812895088244</v>
      </c>
      <c r="J156" s="78">
        <v>2.0734026786659223</v>
      </c>
      <c r="K156" s="78">
        <v>4.4028474280471004</v>
      </c>
      <c r="L156" s="78">
        <v>3.0301458682398446</v>
      </c>
      <c r="M156" s="78">
        <v>3.8309260743334392</v>
      </c>
      <c r="N156" s="78">
        <v>5.7572284580788446</v>
      </c>
      <c r="O156" s="78">
        <v>0.82065487840210338</v>
      </c>
      <c r="P156" s="78">
        <v>3.6597104030223355</v>
      </c>
      <c r="Q156" s="78">
        <v>6.1018103900015213</v>
      </c>
      <c r="R156" s="78">
        <v>0</v>
      </c>
      <c r="S156" s="78">
        <v>6.1018103900015213</v>
      </c>
      <c r="T156" s="78">
        <v>6.1018103900015213</v>
      </c>
      <c r="U156" s="78">
        <v>6.1018103900015213</v>
      </c>
      <c r="V156" s="78">
        <v>3.3051472945841569</v>
      </c>
      <c r="W156" s="78">
        <v>5.3260636063670086</v>
      </c>
      <c r="X156" s="78">
        <v>0.63035231301668249</v>
      </c>
      <c r="Y156" s="78">
        <v>4.9451825512256953</v>
      </c>
      <c r="Z156" s="78">
        <v>4.9840494891330129</v>
      </c>
      <c r="AA156" s="78">
        <v>4.7227381317747845</v>
      </c>
      <c r="AB156" s="78">
        <v>2.9859923185113826</v>
      </c>
      <c r="AC156" s="78">
        <v>2.5424209958339676</v>
      </c>
      <c r="AD156" s="74">
        <f t="shared" si="12"/>
        <v>100.00000000000001</v>
      </c>
      <c r="AF156" s="42">
        <f>('CHUVA - Vetor de Impacto'!AH157/'Contribuição - CHUVA'!$BA156)*100</f>
        <v>4.5332165409080556</v>
      </c>
      <c r="AG156" s="42">
        <f>('CHUVA - Vetor de Impacto'!AI157/'Contribuição - CHUVA'!$BA156)*100</f>
        <v>3.3738056270334651</v>
      </c>
      <c r="AH156" s="42">
        <f>('CHUVA - Vetor de Impacto'!AJ157/'Contribuição - CHUVA'!$BA156)*100</f>
        <v>3.70892360977223</v>
      </c>
      <c r="AI156" s="42">
        <f>('CHUVA - Vetor de Impacto'!AK157/'Contribuição - CHUVA'!$BA156)*100</f>
        <v>4.0411459183741343</v>
      </c>
      <c r="AJ156" s="42">
        <f>('CHUVA - Vetor de Impacto'!AL157/'Contribuição - CHUVA'!$BA156)*100</f>
        <v>1.3781400182714663</v>
      </c>
      <c r="AK156" s="42">
        <f>('CHUVA - Vetor de Impacto'!AM157/'Contribuição - CHUVA'!$BA156)*100</f>
        <v>7.3600160560805383</v>
      </c>
      <c r="AL156" s="42">
        <f>('CHUVA - Vetor de Impacto'!AN157/'Contribuição - CHUVA'!$BA156)*100</f>
        <v>4.7137547338548176</v>
      </c>
      <c r="AM156" s="42">
        <f>('CHUVA - Vetor de Impacto'!AO157/'Contribuição - CHUVA'!$BA156)*100</f>
        <v>2.6577411382218927</v>
      </c>
      <c r="AN156" s="42">
        <f>('CHUVA - Vetor de Impacto'!AP157/'Contribuição - CHUVA'!$BA156)*100</f>
        <v>5.5256463940615781</v>
      </c>
      <c r="AO156" s="42">
        <f>('CHUVA - Vetor de Impacto'!AQ157/'Contribuição - CHUVA'!$BA156)*100</f>
        <v>5.351697422586529</v>
      </c>
      <c r="AP156" s="42">
        <f>('CHUVA - Vetor de Impacto'!AR157/'Contribuição - CHUVA'!$BA156)*100</f>
        <v>3.9238351069374531</v>
      </c>
      <c r="AQ156" s="42">
        <f>('CHUVA - Vetor de Impacto'!AS157/'Contribuição - CHUVA'!$BA156)*100</f>
        <v>5.5310410585694854</v>
      </c>
      <c r="AR156" s="42">
        <f>('CHUVA - Vetor de Impacto'!AT157/'Contribuição - CHUVA'!$BA156)*100</f>
        <v>6.9955690638012697</v>
      </c>
      <c r="AS156" s="42">
        <f>('CHUVA - Vetor de Impacto'!AU157/'Contribuição - CHUVA'!$BA156)*100</f>
        <v>4.3305313141969115E-2</v>
      </c>
      <c r="AT156" s="42">
        <f>('CHUVA - Vetor de Impacto'!AV157/'Contribuição - CHUVA'!$BA156)*100</f>
        <v>0</v>
      </c>
      <c r="AU156" s="42">
        <f>('CHUVA - Vetor de Impacto'!AW157/'Contribuição - CHUVA'!$BA156)*100</f>
        <v>7.6823625513855811</v>
      </c>
      <c r="AV156" s="42">
        <f>('CHUVA - Vetor de Impacto'!AX157/'Contribuição - CHUVA'!$BA156)*100</f>
        <v>7.6823625513855811</v>
      </c>
      <c r="AW156" s="42">
        <f>('CHUVA - Vetor de Impacto'!AY157/'Contribuição - CHUVA'!$BA156)*100</f>
        <v>7.6823625513855811</v>
      </c>
      <c r="AX156" s="42">
        <f>('CHUVA - Vetor de Impacto'!AZ157/'Contribuição - CHUVA'!$BA156)*100</f>
        <v>7.6823625513855811</v>
      </c>
      <c r="AY156" s="42">
        <f>('CHUVA - Vetor de Impacto'!BA157/'Contribuição - CHUVA'!$BA156)*100</f>
        <v>5.1215750342570541</v>
      </c>
      <c r="AZ156" s="42">
        <f>('CHUVA - Vetor de Impacto'!BB157/'Contribuição - CHUVA'!$BA156)*100</f>
        <v>5.0111367585857458</v>
      </c>
      <c r="BA156" s="77">
        <f>SUM('CHUVA - Vetor de Impacto'!AH157:BB157)</f>
        <v>13.016829045898664</v>
      </c>
      <c r="BB156" s="77">
        <f t="shared" si="13"/>
        <v>100.00000000000001</v>
      </c>
      <c r="BC156" s="42">
        <f>('CHUVA - Vetor de Impacto'!BC157/'Contribuição - CHUVA'!$BI156)*100</f>
        <v>8.313623128614319</v>
      </c>
      <c r="BD156" s="42">
        <f>('CHUVA - Vetor de Impacto'!BD157/'Contribuição - CHUVA'!$BI156)*100</f>
        <v>25.448646647779743</v>
      </c>
      <c r="BE156" s="42">
        <f>('CHUVA - Vetor de Impacto'!BE157/'Contribuição - CHUVA'!$BI156)*100</f>
        <v>23.199153972245419</v>
      </c>
      <c r="BF156" s="42">
        <f>('CHUVA - Vetor de Impacto'!BF157/'Contribuição - CHUVA'!$BI156)*100</f>
        <v>21.464648962138895</v>
      </c>
      <c r="BG156" s="42">
        <f>('CHUVA - Vetor de Impacto'!BG157/'Contribuição - CHUVA'!$BI156)*100</f>
        <v>8.1969539040842054</v>
      </c>
      <c r="BH156" s="42">
        <f>('CHUVA - Vetor de Impacto'!BH157/'Contribuição - CHUVA'!$BI156)*100</f>
        <v>13.376973385137402</v>
      </c>
      <c r="BI156" s="77">
        <f>SUM('CHUVA - Vetor de Impacto'!BC157:BH157)</f>
        <v>2.3361039227842495</v>
      </c>
      <c r="BJ156" s="77">
        <f t="shared" si="14"/>
        <v>100</v>
      </c>
      <c r="BL156" s="42">
        <f>('CHUVA - Vetor de Impacto'!AH157/'Contribuição - CHUVA'!$BY156)*100</f>
        <v>7.6711268110126092</v>
      </c>
      <c r="BM156" s="42">
        <f>('CHUVA - Vetor de Impacto'!AI157/'Contribuição - CHUVA'!$BY156)*100</f>
        <v>5.7091671150342584</v>
      </c>
      <c r="BN156" s="42">
        <f>('CHUVA - Vetor de Impacto'!AJ157/'Contribuição - CHUVA'!$BY156)*100</f>
        <v>6.276255079847175</v>
      </c>
      <c r="BO156" s="42">
        <f>('CHUVA - Vetor de Impacto'!AK157/'Contribuição - CHUVA'!$BY156)*100</f>
        <v>6.8384429735280872</v>
      </c>
      <c r="BP156" s="42">
        <f>('CHUVA - Vetor de Impacto'!AL157/'Contribuição - CHUVA'!$BY156)*100</f>
        <v>2.3320939443528061</v>
      </c>
      <c r="BQ156" s="42">
        <f>('CHUVA - Vetor de Impacto'!AM157/'Contribuição - CHUVA'!$BY156)*100</f>
        <v>12.454648038051406</v>
      </c>
      <c r="BR156" s="42">
        <f>('CHUVA - Vetor de Impacto'!AN157/'Contribuição - CHUVA'!$BY156)*100</f>
        <v>7.9766342492362101</v>
      </c>
      <c r="BS156" s="42">
        <f>('CHUVA - Vetor de Impacto'!AO157/'Contribuição - CHUVA'!$BY156)*100</f>
        <v>4.4974399784708279</v>
      </c>
      <c r="BT156" s="42">
        <f>('CHUVA - Vetor de Impacto'!AP157/'Contribuição - CHUVA'!$BY156)*100</f>
        <v>9.3505205010943779</v>
      </c>
      <c r="BU156" s="42">
        <f>('CHUVA - Vetor de Impacto'!AQ157/'Contribuição - CHUVA'!$BY156)*100</f>
        <v>9.0561633692898997</v>
      </c>
      <c r="BV156" s="42">
        <f>('CHUVA - Vetor de Impacto'!AR157/'Contribuição - CHUVA'!$BY156)*100</f>
        <v>6.6399291582905491</v>
      </c>
      <c r="BW156" s="42">
        <f>('CHUVA - Vetor de Impacto'!AS157/'Contribuição - CHUVA'!$BY156)*100</f>
        <v>9.3596493735339745</v>
      </c>
      <c r="BX156" s="42">
        <f>('CHUVA - Vetor de Impacto'!AT157/'Contribuição - CHUVA'!$BY156)*100</f>
        <v>11.837929408257827</v>
      </c>
      <c r="BY156" s="77">
        <f>SUM('CHUVA - Vetor de Impacto'!AH157:AT157)</f>
        <v>7.6922342955312226</v>
      </c>
      <c r="BZ156" s="77">
        <f t="shared" si="15"/>
        <v>100.00000000000001</v>
      </c>
      <c r="CA156" s="42">
        <f>('SECA - Vetor de Impacto'!AU157/'Contribuição - CHUVA'!$CI156)*100</f>
        <v>0.10586680947112845</v>
      </c>
      <c r="CB156" s="42">
        <f>('SECA - Vetor de Impacto'!AV157/'Contribuição - CHUVA'!$CI156)*100</f>
        <v>0</v>
      </c>
      <c r="CC156" s="42">
        <f>('SECA - Vetor de Impacto'!AW157/'Contribuição - CHUVA'!$CI156)*100</f>
        <v>18.780772000178821</v>
      </c>
      <c r="CD156" s="42">
        <f>('SECA - Vetor de Impacto'!AX157/'Contribuição - CHUVA'!$CI156)*100</f>
        <v>18.780772000178821</v>
      </c>
      <c r="CE156" s="42">
        <f>('SECA - Vetor de Impacto'!AY157/'Contribuição - CHUVA'!$CI156)*100</f>
        <v>18.780772000178821</v>
      </c>
      <c r="CF156" s="42">
        <f>('SECA - Vetor de Impacto'!AZ157/'Contribuição - CHUVA'!$CI156)*100</f>
        <v>18.780772000178821</v>
      </c>
      <c r="CG156" s="42">
        <f>('SECA - Vetor de Impacto'!BA157/'Contribuição - CHUVA'!$CI156)*100</f>
        <v>12.520514666785882</v>
      </c>
      <c r="CH156" s="42">
        <f>('SECA - Vetor de Impacto'!BB157/'Contribuição - CHUVA'!$CI156)*100</f>
        <v>12.250530523027701</v>
      </c>
      <c r="CI156" s="77">
        <f>SUM('CHUVA - Vetor de Impacto'!AU157:BB157)</f>
        <v>5.3245947503674422</v>
      </c>
      <c r="CJ156" s="77">
        <f t="shared" si="16"/>
        <v>100</v>
      </c>
    </row>
    <row r="157" spans="1:88" x14ac:dyDescent="0.25">
      <c r="A157" s="34" t="s">
        <v>1179</v>
      </c>
      <c r="B157" s="34" t="s">
        <v>1180</v>
      </c>
      <c r="C157" s="78">
        <v>5.2916486204610083</v>
      </c>
      <c r="D157" s="78">
        <v>0.62597047203019518</v>
      </c>
      <c r="E157" s="78">
        <v>4.1831170550746801</v>
      </c>
      <c r="F157" s="78">
        <v>4.1265193741317985</v>
      </c>
      <c r="G157" s="78">
        <v>1.6735949443579801</v>
      </c>
      <c r="H157" s="78">
        <v>5.1433302731385462</v>
      </c>
      <c r="I157" s="78">
        <v>1.29059169199394</v>
      </c>
      <c r="J157" s="78">
        <v>2.1915617560760201</v>
      </c>
      <c r="K157" s="78">
        <v>4.8009864618376188</v>
      </c>
      <c r="L157" s="78">
        <v>3.5445536738953658</v>
      </c>
      <c r="M157" s="78">
        <v>4.5041805338289924</v>
      </c>
      <c r="N157" s="78">
        <v>5.5124126225258587</v>
      </c>
      <c r="O157" s="78">
        <v>4.2912097724073845</v>
      </c>
      <c r="P157" s="78">
        <v>1.2687781879288107</v>
      </c>
      <c r="Q157" s="78">
        <v>6.1497609436767968</v>
      </c>
      <c r="R157" s="78">
        <v>6.1497609436767968</v>
      </c>
      <c r="S157" s="78">
        <v>2.0499203145589329</v>
      </c>
      <c r="T157" s="78">
        <v>6.1497609436767968</v>
      </c>
      <c r="U157" s="78">
        <v>6.1497609436767968</v>
      </c>
      <c r="V157" s="78">
        <v>5.1248007863973308</v>
      </c>
      <c r="W157" s="78">
        <v>4.9618017317356395</v>
      </c>
      <c r="X157" s="78">
        <v>1.1689628240046757</v>
      </c>
      <c r="Y157" s="78">
        <v>4.1811052282473149</v>
      </c>
      <c r="Z157" s="78">
        <v>2.7303546566429242</v>
      </c>
      <c r="AA157" s="78">
        <v>2.9682814744427373</v>
      </c>
      <c r="AB157" s="78">
        <v>2.486073572975728</v>
      </c>
      <c r="AC157" s="78">
        <v>1.2812001965993332</v>
      </c>
      <c r="AD157" s="74">
        <f t="shared" si="12"/>
        <v>100</v>
      </c>
      <c r="AF157" s="42">
        <f>('CHUVA - Vetor de Impacto'!AH158/'Contribuição - CHUVA'!$BA157)*100</f>
        <v>5.3910911254546798</v>
      </c>
      <c r="AG157" s="42">
        <f>('CHUVA - Vetor de Impacto'!AI158/'Contribuição - CHUVA'!$BA157)*100</f>
        <v>3.3028984409175406</v>
      </c>
      <c r="AH157" s="42">
        <f>('CHUVA - Vetor de Impacto'!AJ158/'Contribuição - CHUVA'!$BA157)*100</f>
        <v>5.8005804671781682</v>
      </c>
      <c r="AI157" s="42">
        <f>('CHUVA - Vetor de Impacto'!AK158/'Contribuição - CHUVA'!$BA157)*100</f>
        <v>5.5617681043327751</v>
      </c>
      <c r="AJ157" s="42">
        <f>('CHUVA - Vetor de Impacto'!AL158/'Contribuição - CHUVA'!$BA157)*100</f>
        <v>0.90150987201561372</v>
      </c>
      <c r="AK157" s="42">
        <f>('CHUVA - Vetor de Impacto'!AM158/'Contribuição - CHUVA'!$BA157)*100</f>
        <v>3.3754712159814098</v>
      </c>
      <c r="AL157" s="42">
        <f>('CHUVA - Vetor de Impacto'!AN158/'Contribuição - CHUVA'!$BA157)*100</f>
        <v>6.0407588230529612</v>
      </c>
      <c r="AM157" s="42">
        <f>('CHUVA - Vetor de Impacto'!AO158/'Contribuição - CHUVA'!$BA157)*100</f>
        <v>3.6252402820951124</v>
      </c>
      <c r="AN157" s="42">
        <f>('CHUVA - Vetor de Impacto'!AP158/'Contribuição - CHUVA'!$BA157)*100</f>
        <v>4.7989800515183303</v>
      </c>
      <c r="AO157" s="42">
        <f>('CHUVA - Vetor de Impacto'!AQ158/'Contribuição - CHUVA'!$BA157)*100</f>
        <v>6.2103804269491327</v>
      </c>
      <c r="AP157" s="42">
        <f>('CHUVA - Vetor de Impacto'!AR158/'Contribuição - CHUVA'!$BA157)*100</f>
        <v>5.5905517961573077</v>
      </c>
      <c r="AQ157" s="42">
        <f>('CHUVA - Vetor de Impacto'!AS158/'Contribuição - CHUVA'!$BA157)*100</f>
        <v>5.6148244600649146</v>
      </c>
      <c r="AR157" s="42">
        <f>('CHUVA - Vetor de Impacto'!AT158/'Contribuição - CHUVA'!$BA157)*100</f>
        <v>5.1257829679276199</v>
      </c>
      <c r="AS157" s="42">
        <f>('CHUVA - Vetor de Impacto'!AU158/'Contribuição - CHUVA'!$BA157)*100</f>
        <v>0.53858929765899877</v>
      </c>
      <c r="AT157" s="42">
        <f>('CHUVA - Vetor de Impacto'!AV158/'Contribuição - CHUVA'!$BA157)*100</f>
        <v>8.2367018452332985</v>
      </c>
      <c r="AU157" s="42">
        <f>('CHUVA - Vetor de Impacto'!AW158/'Contribuição - CHUVA'!$BA157)*100</f>
        <v>0</v>
      </c>
      <c r="AV157" s="42">
        <f>('CHUVA - Vetor de Impacto'!AX158/'Contribuição - CHUVA'!$BA157)*100</f>
        <v>5.491134563488866</v>
      </c>
      <c r="AW157" s="42">
        <f>('CHUVA - Vetor de Impacto'!AY158/'Contribuição - CHUVA'!$BA157)*100</f>
        <v>8.2367018452332985</v>
      </c>
      <c r="AX157" s="42">
        <f>('CHUVA - Vetor de Impacto'!AZ158/'Contribuição - CHUVA'!$BA157)*100</f>
        <v>8.2367018452332985</v>
      </c>
      <c r="AY157" s="42">
        <f>('CHUVA - Vetor de Impacto'!BA158/'Contribuição - CHUVA'!$BA157)*100</f>
        <v>2.059175461308326</v>
      </c>
      <c r="AZ157" s="42">
        <f>('CHUVA - Vetor de Impacto'!BB158/'Contribuição - CHUVA'!$BA157)*100</f>
        <v>5.8611571081983573</v>
      </c>
      <c r="BA157" s="77">
        <f>SUM('CHUVA - Vetor de Impacto'!AH158:BB158)</f>
        <v>12.140781817648467</v>
      </c>
      <c r="BB157" s="77">
        <f t="shared" si="13"/>
        <v>100.00000000000001</v>
      </c>
      <c r="BC157" s="42">
        <f>('CHUVA - Vetor de Impacto'!BC158/'Contribuição - CHUVA'!$BI157)*100</f>
        <v>7.0238234114470028</v>
      </c>
      <c r="BD157" s="42">
        <f>('CHUVA - Vetor de Impacto'!BD158/'Contribuição - CHUVA'!$BI157)*100</f>
        <v>20.129813805092279</v>
      </c>
      <c r="BE157" s="42">
        <f>('CHUVA - Vetor de Impacto'!BE158/'Contribuição - CHUVA'!$BI157)*100</f>
        <v>18.563090704201837</v>
      </c>
      <c r="BF157" s="42">
        <f>('CHUVA - Vetor de Impacto'!BF158/'Contribuição - CHUVA'!$BI157)*100</f>
        <v>20.726609332961573</v>
      </c>
      <c r="BG157" s="42">
        <f>('CHUVA - Vetor de Impacto'!BG158/'Contribuição - CHUVA'!$BI157)*100</f>
        <v>10.940738344453164</v>
      </c>
      <c r="BH157" s="42">
        <f>('CHUVA - Vetor de Impacto'!BH158/'Contribuição - CHUVA'!$BI157)*100</f>
        <v>22.615924401844147</v>
      </c>
      <c r="BI157" s="77">
        <f>SUM('CHUVA - Vetor de Impacto'!BC158:BH158)</f>
        <v>3.5004833435068994</v>
      </c>
      <c r="BJ157" s="77">
        <f t="shared" si="14"/>
        <v>100</v>
      </c>
      <c r="BL157" s="42">
        <f>('CHUVA - Vetor de Impacto'!AH158/'Contribuição - CHUVA'!$BY157)*100</f>
        <v>8.7888903822954472</v>
      </c>
      <c r="BM157" s="42">
        <f>('CHUVA - Vetor de Impacto'!AI158/'Contribuição - CHUVA'!$BY157)*100</f>
        <v>5.3845894394208633</v>
      </c>
      <c r="BN157" s="42">
        <f>('CHUVA - Vetor de Impacto'!AJ158/'Contribuição - CHUVA'!$BY157)*100</f>
        <v>9.4564652485656815</v>
      </c>
      <c r="BO157" s="42">
        <f>('CHUVA - Vetor de Impacto'!AK158/'Contribuição - CHUVA'!$BY157)*100</f>
        <v>9.0671385556676647</v>
      </c>
      <c r="BP157" s="42">
        <f>('CHUVA - Vetor de Impacto'!AL158/'Contribuição - CHUVA'!$BY157)*100</f>
        <v>1.4696971836168295</v>
      </c>
      <c r="BQ157" s="42">
        <f>('CHUVA - Vetor de Impacto'!AM158/'Contribuição - CHUVA'!$BY157)*100</f>
        <v>5.5029020685218093</v>
      </c>
      <c r="BR157" s="42">
        <f>('CHUVA - Vetor de Impacto'!AN158/'Contribuição - CHUVA'!$BY157)*100</f>
        <v>9.8480188678351883</v>
      </c>
      <c r="BS157" s="42">
        <f>('CHUVA - Vetor de Impacto'!AO158/'Contribuição - CHUVA'!$BY157)*100</f>
        <v>5.9100910571472802</v>
      </c>
      <c r="BT157" s="42">
        <f>('CHUVA - Vetor de Impacto'!AP158/'Contribuição - CHUVA'!$BY157)*100</f>
        <v>7.8235942665613791</v>
      </c>
      <c r="BU157" s="42">
        <f>('CHUVA - Vetor de Impacto'!AQ158/'Contribuição - CHUVA'!$BY157)*100</f>
        <v>10.124546503599621</v>
      </c>
      <c r="BV157" s="42">
        <f>('CHUVA - Vetor de Impacto'!AR158/'Contribuição - CHUVA'!$BY157)*100</f>
        <v>9.1140635113689559</v>
      </c>
      <c r="BW157" s="42">
        <f>('CHUVA - Vetor de Impacto'!AS158/'Contribuição - CHUVA'!$BY157)*100</f>
        <v>9.1536343101935209</v>
      </c>
      <c r="BX157" s="42">
        <f>('CHUVA - Vetor de Impacto'!AT158/'Contribuição - CHUVA'!$BY157)*100</f>
        <v>8.3563686052057609</v>
      </c>
      <c r="BY157" s="77">
        <f>SUM('CHUVA - Vetor de Impacto'!AH158:AT158)</f>
        <v>7.4471359029638595</v>
      </c>
      <c r="BZ157" s="77">
        <f t="shared" si="15"/>
        <v>100</v>
      </c>
      <c r="CA157" s="42">
        <f>('SECA - Vetor de Impacto'!AU158/'Contribuição - CHUVA'!$CI157)*100</f>
        <v>1.3931377166182792</v>
      </c>
      <c r="CB157" s="42">
        <f>('SECA - Vetor de Impacto'!AV158/'Contribuição - CHUVA'!$CI157)*100</f>
        <v>21.305399217938138</v>
      </c>
      <c r="CC157" s="42">
        <f>('SECA - Vetor de Impacto'!AW158/'Contribuição - CHUVA'!$CI157)*100</f>
        <v>0</v>
      </c>
      <c r="CD157" s="42">
        <f>('SECA - Vetor de Impacto'!AX158/'Contribuição - CHUVA'!$CI157)*100</f>
        <v>14.203599478625428</v>
      </c>
      <c r="CE157" s="42">
        <f>('SECA - Vetor de Impacto'!AY158/'Contribuição - CHUVA'!$CI157)*100</f>
        <v>21.305399217938138</v>
      </c>
      <c r="CF157" s="42">
        <f>('SECA - Vetor de Impacto'!AZ158/'Contribuição - CHUVA'!$CI157)*100</f>
        <v>21.305399217938138</v>
      </c>
      <c r="CG157" s="42">
        <f>('SECA - Vetor de Impacto'!BA158/'Contribuição - CHUVA'!$CI157)*100</f>
        <v>5.326349804484539</v>
      </c>
      <c r="CH157" s="42">
        <f>('SECA - Vetor de Impacto'!BB158/'Contribuição - CHUVA'!$CI157)*100</f>
        <v>15.160715346457328</v>
      </c>
      <c r="CI157" s="77">
        <f>SUM('CHUVA - Vetor de Impacto'!AU158:BB158)</f>
        <v>4.6936459146846081</v>
      </c>
      <c r="CJ157" s="77">
        <f t="shared" si="16"/>
        <v>99.999999999999986</v>
      </c>
    </row>
    <row r="158" spans="1:88" x14ac:dyDescent="0.25">
      <c r="A158" s="34" t="s">
        <v>1181</v>
      </c>
      <c r="B158" s="34" t="s">
        <v>1182</v>
      </c>
      <c r="C158" s="78">
        <v>2.1953899754671196</v>
      </c>
      <c r="D158" s="78">
        <v>3.4880576077845435</v>
      </c>
      <c r="E158" s="78">
        <v>4.1265694017682524</v>
      </c>
      <c r="F158" s="78">
        <v>4.1092610175756645</v>
      </c>
      <c r="G158" s="78">
        <v>0.9823879343178008</v>
      </c>
      <c r="H158" s="78">
        <v>4.2500961389236123</v>
      </c>
      <c r="I158" s="78">
        <v>1.6927641312680166</v>
      </c>
      <c r="J158" s="78">
        <v>2.9971714911066845</v>
      </c>
      <c r="K158" s="78">
        <v>2.0257102656072701</v>
      </c>
      <c r="L158" s="78">
        <v>5.2532211596153333</v>
      </c>
      <c r="M158" s="78">
        <v>3.9017852135699149</v>
      </c>
      <c r="N158" s="78">
        <v>5.3290447188578387</v>
      </c>
      <c r="O158" s="78">
        <v>4.9956305688816318</v>
      </c>
      <c r="P158" s="78">
        <v>0.73181652477047288</v>
      </c>
      <c r="Q158" s="78">
        <v>5.4548004829529919</v>
      </c>
      <c r="R158" s="78">
        <v>5.4548004829529919</v>
      </c>
      <c r="S158" s="78">
        <v>1.8182668276509977</v>
      </c>
      <c r="T158" s="78">
        <v>5.4548004829529919</v>
      </c>
      <c r="U158" s="78">
        <v>5.4548004829529919</v>
      </c>
      <c r="V158" s="78">
        <v>2.5001168880201208</v>
      </c>
      <c r="W158" s="78">
        <v>5.2146520340179565</v>
      </c>
      <c r="X158" s="78">
        <v>1.8746180723095986</v>
      </c>
      <c r="Y158" s="78">
        <v>4.6163952132148509</v>
      </c>
      <c r="Z158" s="78">
        <v>4.1045499511177406</v>
      </c>
      <c r="AA158" s="78">
        <v>3.9095697006723036</v>
      </c>
      <c r="AB158" s="78">
        <v>5.2226813134656318</v>
      </c>
      <c r="AC158" s="78">
        <v>2.8410419182046831</v>
      </c>
      <c r="AD158" s="74">
        <f t="shared" si="12"/>
        <v>100</v>
      </c>
      <c r="AF158" s="42">
        <f>('CHUVA - Vetor de Impacto'!AH159/'Contribuição - CHUVA'!$BA158)*100</f>
        <v>3.7001598626893006</v>
      </c>
      <c r="AG158" s="42">
        <f>('CHUVA - Vetor de Impacto'!AI159/'Contribuição - CHUVA'!$BA158)*100</f>
        <v>4.2657418856345615</v>
      </c>
      <c r="AH158" s="42">
        <f>('CHUVA - Vetor de Impacto'!AJ159/'Contribuição - CHUVA'!$BA158)*100</f>
        <v>3.0356627954760813</v>
      </c>
      <c r="AI158" s="42">
        <f>('CHUVA - Vetor de Impacto'!AK159/'Contribuição - CHUVA'!$BA158)*100</f>
        <v>3.0606989140939742</v>
      </c>
      <c r="AJ158" s="42">
        <f>('CHUVA - Vetor de Impacto'!AL159/'Contribuição - CHUVA'!$BA158)*100</f>
        <v>1.464893841376558</v>
      </c>
      <c r="AK158" s="42">
        <f>('CHUVA - Vetor de Impacto'!AM159/'Contribuição - CHUVA'!$BA158)*100</f>
        <v>6.4340552148440544</v>
      </c>
      <c r="AL158" s="42">
        <f>('CHUVA - Vetor de Impacto'!AN159/'Contribuição - CHUVA'!$BA158)*100</f>
        <v>7.1686717091853991</v>
      </c>
      <c r="AM158" s="42">
        <f>('CHUVA - Vetor de Impacto'!AO159/'Contribuição - CHUVA'!$BA158)*100</f>
        <v>5.4819997450113069</v>
      </c>
      <c r="AN158" s="42">
        <f>('CHUVA - Vetor de Impacto'!AP159/'Contribuição - CHUVA'!$BA158)*100</f>
        <v>2.7701269209970416</v>
      </c>
      <c r="AO158" s="42">
        <f>('CHUVA - Vetor de Impacto'!AQ159/'Contribuição - CHUVA'!$BA158)*100</f>
        <v>6.9925017041780517</v>
      </c>
      <c r="AP158" s="42">
        <f>('CHUVA - Vetor de Impacto'!AR159/'Contribuição - CHUVA'!$BA158)*100</f>
        <v>6.5042313715439644</v>
      </c>
      <c r="AQ158" s="42">
        <f>('CHUVA - Vetor de Impacto'!AS159/'Contribuição - CHUVA'!$BA158)*100</f>
        <v>7.3008813858294204</v>
      </c>
      <c r="AR158" s="42">
        <f>('CHUVA - Vetor de Impacto'!AT159/'Contribuição - CHUVA'!$BA158)*100</f>
        <v>7.550133367616672</v>
      </c>
      <c r="AS158" s="42">
        <f>('CHUVA - Vetor de Impacto'!AU159/'Contribuição - CHUVA'!$BA158)*100</f>
        <v>0.20728808470157639</v>
      </c>
      <c r="AT158" s="42">
        <f>('CHUVA - Vetor de Impacto'!AV159/'Contribuição - CHUVA'!$BA158)*100</f>
        <v>0</v>
      </c>
      <c r="AU158" s="42">
        <f>('CHUVA - Vetor de Impacto'!AW159/'Contribuição - CHUVA'!$BA158)*100</f>
        <v>7.9941100491434716</v>
      </c>
      <c r="AV158" s="42">
        <f>('CHUVA - Vetor de Impacto'!AX159/'Contribuição - CHUVA'!$BA158)*100</f>
        <v>7.9941100491434716</v>
      </c>
      <c r="AW158" s="42">
        <f>('CHUVA - Vetor de Impacto'!AY159/'Contribuição - CHUVA'!$BA158)*100</f>
        <v>7.9941100491434716</v>
      </c>
      <c r="AX158" s="42">
        <f>('CHUVA - Vetor de Impacto'!AZ159/'Contribuição - CHUVA'!$BA158)*100</f>
        <v>0</v>
      </c>
      <c r="AY158" s="42">
        <f>('CHUVA - Vetor de Impacto'!BA159/'Contribuição - CHUVA'!$BA158)*100</f>
        <v>6.661758374286225</v>
      </c>
      <c r="AZ158" s="42">
        <f>('CHUVA - Vetor de Impacto'!BB159/'Contribuição - CHUVA'!$BA158)*100</f>
        <v>3.4188646751053846</v>
      </c>
      <c r="BA158" s="77">
        <f>SUM('CHUVA - Vetor de Impacto'!AH159:BB159)</f>
        <v>12.509209828893274</v>
      </c>
      <c r="BB158" s="77">
        <f t="shared" si="13"/>
        <v>99.999999999999986</v>
      </c>
      <c r="BC158" s="42">
        <f>('CHUVA - Vetor de Impacto'!BC159/'Contribuição - CHUVA'!$BI158)*100</f>
        <v>20.051670375854425</v>
      </c>
      <c r="BD158" s="42">
        <f>('CHUVA - Vetor de Impacto'!BD159/'Contribuição - CHUVA'!$BI158)*100</f>
        <v>22.361322676587111</v>
      </c>
      <c r="BE158" s="42">
        <f>('CHUVA - Vetor de Impacto'!BE159/'Contribuição - CHUVA'!$BI158)*100</f>
        <v>23.987165579116873</v>
      </c>
      <c r="BF158" s="42">
        <f>('CHUVA - Vetor de Impacto'!BF159/'Contribuição - CHUVA'!$BI158)*100</f>
        <v>12.639271427859869</v>
      </c>
      <c r="BG158" s="42">
        <f>('CHUVA - Vetor de Impacto'!BG159/'Contribuição - CHUVA'!$BI158)*100</f>
        <v>11.288722099836441</v>
      </c>
      <c r="BH158" s="42">
        <f>('CHUVA - Vetor de Impacto'!BH159/'Contribuição - CHUVA'!$BI158)*100</f>
        <v>9.6718478407452828</v>
      </c>
      <c r="BI158" s="77">
        <f>SUM('CHUVA - Vetor de Impacto'!BC159:BH159)</f>
        <v>1.5078125269813583</v>
      </c>
      <c r="BJ158" s="77">
        <f t="shared" si="14"/>
        <v>100.00000000000001</v>
      </c>
      <c r="BL158" s="42">
        <f>('CHUVA - Vetor de Impacto'!AH159/'Contribuição - CHUVA'!$BY158)*100</f>
        <v>5.6293525715456472</v>
      </c>
      <c r="BM158" s="42">
        <f>('CHUVA - Vetor de Impacto'!AI159/'Contribuição - CHUVA'!$BY158)*100</f>
        <v>6.4898182631476438</v>
      </c>
      <c r="BN158" s="42">
        <f>('CHUVA - Vetor de Impacto'!AJ159/'Contribuição - CHUVA'!$BY158)*100</f>
        <v>4.6183994200830183</v>
      </c>
      <c r="BO158" s="42">
        <f>('CHUVA - Vetor de Impacto'!AK159/'Contribuição - CHUVA'!$BY158)*100</f>
        <v>4.656488892958043</v>
      </c>
      <c r="BP158" s="42">
        <f>('CHUVA - Vetor de Impacto'!AL159/'Contribuição - CHUVA'!$BY158)*100</f>
        <v>2.2286615224783741</v>
      </c>
      <c r="BQ158" s="42">
        <f>('CHUVA - Vetor de Impacto'!AM159/'Contribuição - CHUVA'!$BY158)*100</f>
        <v>9.7886487647116009</v>
      </c>
      <c r="BR158" s="42">
        <f>('CHUVA - Vetor de Impacto'!AN159/'Contribuição - CHUVA'!$BY158)*100</f>
        <v>10.906280273885004</v>
      </c>
      <c r="BS158" s="42">
        <f>('CHUVA - Vetor de Impacto'!AO159/'Contribuição - CHUVA'!$BY158)*100</f>
        <v>8.3402097495762391</v>
      </c>
      <c r="BT158" s="42">
        <f>('CHUVA - Vetor de Impacto'!AP159/'Contribuição - CHUVA'!$BY158)*100</f>
        <v>4.2144182102685379</v>
      </c>
      <c r="BU158" s="42">
        <f>('CHUVA - Vetor de Impacto'!AQ159/'Contribuição - CHUVA'!$BY158)*100</f>
        <v>10.638258591709214</v>
      </c>
      <c r="BV158" s="42">
        <f>('CHUVA - Vetor de Impacto'!AR159/'Contribuição - CHUVA'!$BY158)*100</f>
        <v>9.8954134297098051</v>
      </c>
      <c r="BW158" s="42">
        <f>('CHUVA - Vetor de Impacto'!AS159/'Contribuição - CHUVA'!$BY158)*100</f>
        <v>11.107421551780579</v>
      </c>
      <c r="BX158" s="42">
        <f>('CHUVA - Vetor de Impacto'!AT159/'Contribuição - CHUVA'!$BY158)*100</f>
        <v>11.486628758146281</v>
      </c>
      <c r="BY158" s="77">
        <f>SUM('CHUVA - Vetor de Impacto'!AH159:AT159)</f>
        <v>8.2222734381194833</v>
      </c>
      <c r="BZ158" s="77">
        <f t="shared" si="15"/>
        <v>99.999999999999986</v>
      </c>
      <c r="CA158" s="42">
        <f>('SECA - Vetor de Impacto'!AU159/'Contribuição - CHUVA'!$CI158)*100</f>
        <v>0.60486321937083465</v>
      </c>
      <c r="CB158" s="42">
        <f>('SECA - Vetor de Impacto'!AV159/'Contribuição - CHUVA'!$CI158)*100</f>
        <v>0</v>
      </c>
      <c r="CC158" s="42">
        <f>('SECA - Vetor de Impacto'!AW159/'Contribuição - CHUVA'!$CI158)*100</f>
        <v>23.326681547040646</v>
      </c>
      <c r="CD158" s="42">
        <f>('SECA - Vetor de Impacto'!AX159/'Contribuição - CHUVA'!$CI158)*100</f>
        <v>23.326681547040646</v>
      </c>
      <c r="CE158" s="42">
        <f>('SECA - Vetor de Impacto'!AY159/'Contribuição - CHUVA'!$CI158)*100</f>
        <v>23.326681547040646</v>
      </c>
      <c r="CF158" s="42">
        <f>('SECA - Vetor de Impacto'!AZ159/'Contribuição - CHUVA'!$CI158)*100</f>
        <v>0</v>
      </c>
      <c r="CG158" s="42">
        <f>('SECA - Vetor de Impacto'!BA159/'Contribuição - CHUVA'!$CI158)*100</f>
        <v>19.438901289200537</v>
      </c>
      <c r="CH158" s="42">
        <f>('SECA - Vetor de Impacto'!BB159/'Contribuição - CHUVA'!$CI158)*100</f>
        <v>9.9761908503066952</v>
      </c>
      <c r="CI158" s="77">
        <f>SUM('CHUVA - Vetor de Impacto'!AU159:BB159)</f>
        <v>4.2869363907737901</v>
      </c>
      <c r="CJ158" s="77">
        <f t="shared" si="16"/>
        <v>100</v>
      </c>
    </row>
    <row r="159" spans="1:88" x14ac:dyDescent="0.25">
      <c r="A159" s="34" t="s">
        <v>1183</v>
      </c>
      <c r="B159" s="34" t="s">
        <v>1184</v>
      </c>
      <c r="C159" s="78">
        <v>5.267562296231902</v>
      </c>
      <c r="D159" s="78">
        <v>2.2266438869029095</v>
      </c>
      <c r="E159" s="78">
        <v>4.3952800220528632</v>
      </c>
      <c r="F159" s="78">
        <v>4.7281390238994447</v>
      </c>
      <c r="G159" s="78">
        <v>1.1082323151870996</v>
      </c>
      <c r="H159" s="78">
        <v>5.3696835586522091</v>
      </c>
      <c r="I159" s="78">
        <v>4.9855817058664691</v>
      </c>
      <c r="J159" s="78">
        <v>3.7332487286841474</v>
      </c>
      <c r="K159" s="78">
        <v>4.0488281789740839</v>
      </c>
      <c r="L159" s="78">
        <v>4.2620300466824643</v>
      </c>
      <c r="M159" s="78">
        <v>5.6851256260308158</v>
      </c>
      <c r="N159" s="78">
        <v>3.4821963948456593</v>
      </c>
      <c r="O159" s="78">
        <v>4.6632694138177788</v>
      </c>
      <c r="P159" s="78">
        <v>0.99489489788062602</v>
      </c>
      <c r="Q159" s="78">
        <v>6.7364257589321959</v>
      </c>
      <c r="R159" s="78">
        <v>6.7364257589321959</v>
      </c>
      <c r="S159" s="78">
        <v>0</v>
      </c>
      <c r="T159" s="78">
        <v>6.7364257589321959</v>
      </c>
      <c r="U159" s="78">
        <v>0</v>
      </c>
      <c r="V159" s="78">
        <v>5.0523193191991478</v>
      </c>
      <c r="W159" s="78">
        <v>3.468079029531129</v>
      </c>
      <c r="X159" s="78">
        <v>1.6562699696548107</v>
      </c>
      <c r="Y159" s="78">
        <v>4.2719019797206341</v>
      </c>
      <c r="Z159" s="78">
        <v>4.6169294732600772</v>
      </c>
      <c r="AA159" s="78">
        <v>3.0811309542865519</v>
      </c>
      <c r="AB159" s="78">
        <v>1.2899538687316983</v>
      </c>
      <c r="AC159" s="78">
        <v>1.4034220331108747</v>
      </c>
      <c r="AD159" s="74">
        <f t="shared" si="12"/>
        <v>99.999999999999986</v>
      </c>
      <c r="AF159" s="42">
        <f>('CHUVA - Vetor de Impacto'!AH160/'Contribuição - CHUVA'!$BA159)*100</f>
        <v>5.3971026928947685</v>
      </c>
      <c r="AG159" s="42">
        <f>('CHUVA - Vetor de Impacto'!AI160/'Contribuição - CHUVA'!$BA159)*100</f>
        <v>3.3602836790892385</v>
      </c>
      <c r="AH159" s="42">
        <f>('CHUVA - Vetor de Impacto'!AJ160/'Contribuição - CHUVA'!$BA159)*100</f>
        <v>7.7532837419310106</v>
      </c>
      <c r="AI159" s="42">
        <f>('CHUVA - Vetor de Impacto'!AK160/'Contribuição - CHUVA'!$BA159)*100</f>
        <v>6.9105367420747328</v>
      </c>
      <c r="AJ159" s="42">
        <f>('CHUVA - Vetor de Impacto'!AL160/'Contribuição - CHUVA'!$BA159)*100</f>
        <v>0.95172707739309481</v>
      </c>
      <c r="AK159" s="42">
        <f>('CHUVA - Vetor de Impacto'!AM160/'Contribuição - CHUVA'!$BA159)*100</f>
        <v>8.1575900196788744</v>
      </c>
      <c r="AL159" s="42">
        <f>('CHUVA - Vetor de Impacto'!AN160/'Contribuição - CHUVA'!$BA159)*100</f>
        <v>1.0379823685825091</v>
      </c>
      <c r="AM159" s="42">
        <f>('CHUVA - Vetor de Impacto'!AO160/'Contribuição - CHUVA'!$BA159)*100</f>
        <v>0</v>
      </c>
      <c r="AN159" s="42">
        <f>('CHUVA - Vetor de Impacto'!AP160/'Contribuição - CHUVA'!$BA159)*100</f>
        <v>4.5350585888668098</v>
      </c>
      <c r="AO159" s="42">
        <f>('CHUVA - Vetor de Impacto'!AQ160/'Contribuição - CHUVA'!$BA159)*100</f>
        <v>4.9618703244793467</v>
      </c>
      <c r="AP159" s="42">
        <f>('CHUVA - Vetor de Impacto'!AR160/'Contribuição - CHUVA'!$BA159)*100</f>
        <v>2.1998552878599624</v>
      </c>
      <c r="AQ159" s="42">
        <f>('CHUVA - Vetor de Impacto'!AS160/'Contribuição - CHUVA'!$BA159)*100</f>
        <v>8.1074401772651115</v>
      </c>
      <c r="AR159" s="42">
        <f>('CHUVA - Vetor de Impacto'!AT160/'Contribuição - CHUVA'!$BA159)*100</f>
        <v>2.933977744131556</v>
      </c>
      <c r="AS159" s="42">
        <f>('CHUVA - Vetor de Impacto'!AU160/'Contribuição - CHUVA'!$BA159)*100</f>
        <v>8.5965411881833251</v>
      </c>
      <c r="AT159" s="42">
        <f>('CHUVA - Vetor de Impacto'!AV160/'Contribuição - CHUVA'!$BA159)*100</f>
        <v>0</v>
      </c>
      <c r="AU159" s="42">
        <f>('CHUVA - Vetor de Impacto'!AW160/'Contribuição - CHUVA'!$BA159)*100</f>
        <v>0</v>
      </c>
      <c r="AV159" s="42">
        <f>('CHUVA - Vetor de Impacto'!AX160/'Contribuição - CHUVA'!$BA159)*100</f>
        <v>5.7310274587888843</v>
      </c>
      <c r="AW159" s="42">
        <f>('CHUVA - Vetor de Impacto'!AY160/'Contribuição - CHUVA'!$BA159)*100</f>
        <v>8.5965411881833251</v>
      </c>
      <c r="AX159" s="42">
        <f>('CHUVA - Vetor de Impacto'!AZ160/'Contribuição - CHUVA'!$BA159)*100</f>
        <v>8.5965411881833251</v>
      </c>
      <c r="AY159" s="42">
        <f>('CHUVA - Vetor de Impacto'!BA160/'Contribuição - CHUVA'!$BA159)*100</f>
        <v>4.2982705940916617</v>
      </c>
      <c r="AZ159" s="42">
        <f>('CHUVA - Vetor de Impacto'!BB160/'Contribuição - CHUVA'!$BA159)*100</f>
        <v>7.8743699383224657</v>
      </c>
      <c r="BA159" s="77">
        <f>SUM('CHUVA - Vetor de Impacto'!AH160:BB160)</f>
        <v>11.632585456283101</v>
      </c>
      <c r="BB159" s="77">
        <f t="shared" si="13"/>
        <v>100</v>
      </c>
      <c r="BC159" s="42">
        <f>('CHUVA - Vetor de Impacto'!BC160/'Contribuição - CHUVA'!$BI159)*100</f>
        <v>6.9689772693074259</v>
      </c>
      <c r="BD159" s="42">
        <f>('CHUVA - Vetor de Impacto'!BD160/'Contribuição - CHUVA'!$BI159)*100</f>
        <v>22.457345220294876</v>
      </c>
      <c r="BE159" s="42">
        <f>('CHUVA - Vetor de Impacto'!BE160/'Contribuição - CHUVA'!$BI159)*100</f>
        <v>20.368159678673955</v>
      </c>
      <c r="BF159" s="42">
        <f>('CHUVA - Vetor de Impacto'!BF160/'Contribuição - CHUVA'!$BI159)*100</f>
        <v>19.34119375332412</v>
      </c>
      <c r="BG159" s="42">
        <f>('CHUVA - Vetor de Impacto'!BG160/'Contribuição - CHUVA'!$BI159)*100</f>
        <v>17.246006094126422</v>
      </c>
      <c r="BH159" s="42">
        <f>('CHUVA - Vetor de Impacto'!BH160/'Contribuição - CHUVA'!$BI159)*100</f>
        <v>13.61831798427321</v>
      </c>
      <c r="BI159" s="77">
        <f>SUM('CHUVA - Vetor de Impacto'!BC160:BH160)</f>
        <v>3.8245055955868059</v>
      </c>
      <c r="BJ159" s="77">
        <f t="shared" si="14"/>
        <v>100</v>
      </c>
      <c r="BL159" s="42">
        <f>('CHUVA - Vetor de Impacto'!AH160/'Contribuição - CHUVA'!$BY159)*100</f>
        <v>9.5851859254724427</v>
      </c>
      <c r="BM159" s="42">
        <f>('CHUVA - Vetor de Impacto'!AI160/'Contribuição - CHUVA'!$BY159)*100</f>
        <v>5.9678211920636013</v>
      </c>
      <c r="BN159" s="42">
        <f>('CHUVA - Vetor de Impacto'!AJ160/'Contribuição - CHUVA'!$BY159)*100</f>
        <v>13.769733582647699</v>
      </c>
      <c r="BO159" s="42">
        <f>('CHUVA - Vetor de Impacto'!AK160/'Contribuição - CHUVA'!$BY159)*100</f>
        <v>12.273025600346203</v>
      </c>
      <c r="BP159" s="42">
        <f>('CHUVA - Vetor de Impacto'!AL160/'Contribuição - CHUVA'!$BY159)*100</f>
        <v>1.6902552176983716</v>
      </c>
      <c r="BQ159" s="42">
        <f>('CHUVA - Vetor de Impacto'!AM160/'Contribuição - CHUVA'!$BY159)*100</f>
        <v>14.487776403687747</v>
      </c>
      <c r="BR159" s="42">
        <f>('CHUVA - Vetor de Impacto'!AN160/'Contribuição - CHUVA'!$BY159)*100</f>
        <v>1.843443520784533</v>
      </c>
      <c r="BS159" s="42">
        <f>('CHUVA - Vetor de Impacto'!AO160/'Contribuição - CHUVA'!$BY159)*100</f>
        <v>0</v>
      </c>
      <c r="BT159" s="42">
        <f>('CHUVA - Vetor de Impacto'!AP160/'Contribuição - CHUVA'!$BY159)*100</f>
        <v>8.0542065309274289</v>
      </c>
      <c r="BU159" s="42">
        <f>('CHUVA - Vetor de Impacto'!AQ160/'Contribuição - CHUVA'!$BY159)*100</f>
        <v>8.8122187596748311</v>
      </c>
      <c r="BV159" s="42">
        <f>('CHUVA - Vetor de Impacto'!AR160/'Contribuição - CHUVA'!$BY159)*100</f>
        <v>3.9069150881696171</v>
      </c>
      <c r="BW159" s="42">
        <f>('CHUVA - Vetor de Impacto'!AS160/'Contribuição - CHUVA'!$BY159)*100</f>
        <v>14.398710919663902</v>
      </c>
      <c r="BX159" s="42">
        <f>('CHUVA - Vetor de Impacto'!AT160/'Contribuição - CHUVA'!$BY159)*100</f>
        <v>5.2107072588636232</v>
      </c>
      <c r="BY159" s="77">
        <f>SUM('CHUVA - Vetor de Impacto'!AH160:AT160)</f>
        <v>6.5499259773972067</v>
      </c>
      <c r="BZ159" s="77">
        <f t="shared" si="15"/>
        <v>99.999999999999986</v>
      </c>
      <c r="CA159" s="42">
        <f>('SECA - Vetor de Impacto'!AU160/'Contribuição - CHUVA'!$CI159)*100</f>
        <v>19.674739261092448</v>
      </c>
      <c r="CB159" s="42">
        <f>('SECA - Vetor de Impacto'!AV160/'Contribuição - CHUVA'!$CI159)*100</f>
        <v>0</v>
      </c>
      <c r="CC159" s="42">
        <f>('SECA - Vetor de Impacto'!AW160/'Contribuição - CHUVA'!$CI159)*100</f>
        <v>0</v>
      </c>
      <c r="CD159" s="42">
        <f>('SECA - Vetor de Impacto'!AX160/'Contribuição - CHUVA'!$CI159)*100</f>
        <v>13.1164928407283</v>
      </c>
      <c r="CE159" s="42">
        <f>('SECA - Vetor de Impacto'!AY160/'Contribuição - CHUVA'!$CI159)*100</f>
        <v>19.674739261092448</v>
      </c>
      <c r="CF159" s="42">
        <f>('SECA - Vetor de Impacto'!AZ160/'Contribuição - CHUVA'!$CI159)*100</f>
        <v>19.674739261092448</v>
      </c>
      <c r="CG159" s="42">
        <f>('SECA - Vetor de Impacto'!BA160/'Contribuição - CHUVA'!$CI159)*100</f>
        <v>9.8373696305462222</v>
      </c>
      <c r="CH159" s="42">
        <f>('SECA - Vetor de Impacto'!BB160/'Contribuição - CHUVA'!$CI159)*100</f>
        <v>18.021919745448123</v>
      </c>
      <c r="CI159" s="77">
        <f>SUM('CHUVA - Vetor de Impacto'!AU160:BB160)</f>
        <v>5.082659478885895</v>
      </c>
      <c r="CJ159" s="77">
        <f t="shared" si="16"/>
        <v>99.999999999999972</v>
      </c>
    </row>
    <row r="160" spans="1:88" x14ac:dyDescent="0.25">
      <c r="A160" s="34" t="s">
        <v>1185</v>
      </c>
      <c r="B160" s="34" t="s">
        <v>1186</v>
      </c>
      <c r="C160" s="78">
        <v>4.7853093009388772</v>
      </c>
      <c r="D160" s="78">
        <v>1.3516746568870965</v>
      </c>
      <c r="E160" s="78">
        <v>3.9154026626027076</v>
      </c>
      <c r="F160" s="78">
        <v>3.5305413487556359</v>
      </c>
      <c r="G160" s="78">
        <v>1.6358065075673884</v>
      </c>
      <c r="H160" s="78">
        <v>3.1151195651784924</v>
      </c>
      <c r="I160" s="78">
        <v>2.5641681935804232</v>
      </c>
      <c r="J160" s="78">
        <v>2.741113477508597</v>
      </c>
      <c r="K160" s="78">
        <v>4.5941263237351704</v>
      </c>
      <c r="L160" s="78">
        <v>4.6482961219530878</v>
      </c>
      <c r="M160" s="78">
        <v>3.3430801264108947</v>
      </c>
      <c r="N160" s="78">
        <v>2.6963976394383891</v>
      </c>
      <c r="O160" s="78">
        <v>2.3857299059954871</v>
      </c>
      <c r="P160" s="78">
        <v>3.3842854117228214</v>
      </c>
      <c r="Q160" s="78">
        <v>6.2279277182533992</v>
      </c>
      <c r="R160" s="78">
        <v>6.2279277182533992</v>
      </c>
      <c r="S160" s="78">
        <v>0</v>
      </c>
      <c r="T160" s="78">
        <v>6.2279277182533992</v>
      </c>
      <c r="U160" s="78">
        <v>6.2279277182533992</v>
      </c>
      <c r="V160" s="78">
        <v>2.5949698826055823</v>
      </c>
      <c r="W160" s="78">
        <v>3.0580076352430208</v>
      </c>
      <c r="X160" s="78">
        <v>2.1789168601051858</v>
      </c>
      <c r="Y160" s="78">
        <v>4.5317000769539693</v>
      </c>
      <c r="Z160" s="78">
        <v>5.2693202505448733</v>
      </c>
      <c r="AA160" s="78">
        <v>5.4155893202203478</v>
      </c>
      <c r="AB160" s="78">
        <v>3.9752730116511077</v>
      </c>
      <c r="AC160" s="78">
        <v>3.3734608473872578</v>
      </c>
      <c r="AD160" s="74">
        <f t="shared" si="12"/>
        <v>100.00000000000003</v>
      </c>
      <c r="AF160" s="42">
        <f>('CHUVA - Vetor de Impacto'!AH161/'Contribuição - CHUVA'!$BA160)*100</f>
        <v>6.0855917716935197</v>
      </c>
      <c r="AG160" s="42">
        <f>('CHUVA - Vetor de Impacto'!AI161/'Contribuição - CHUVA'!$BA160)*100</f>
        <v>1.5985368454915228</v>
      </c>
      <c r="AH160" s="42">
        <f>('CHUVA - Vetor de Impacto'!AJ161/'Contribuição - CHUVA'!$BA160)*100</f>
        <v>7.4194635811011889</v>
      </c>
      <c r="AI160" s="42">
        <f>('CHUVA - Vetor de Impacto'!AK161/'Contribuição - CHUVA'!$BA160)*100</f>
        <v>7.4194635811011889</v>
      </c>
      <c r="AJ160" s="42">
        <f>('CHUVA - Vetor de Impacto'!AL161/'Contribuição - CHUVA'!$BA160)*100</f>
        <v>4.5244619966335025</v>
      </c>
      <c r="AK160" s="42">
        <f>('CHUVA - Vetor de Impacto'!AM161/'Contribuição - CHUVA'!$BA160)*100</f>
        <v>3.8184401075145562</v>
      </c>
      <c r="AL160" s="42">
        <f>('CHUVA - Vetor de Impacto'!AN161/'Contribuição - CHUVA'!$BA160)*100</f>
        <v>2.359044327460825</v>
      </c>
      <c r="AM160" s="42">
        <f>('CHUVA - Vetor de Impacto'!AO161/'Contribuição - CHUVA'!$BA160)*100</f>
        <v>1.2991961784228319</v>
      </c>
      <c r="AN160" s="42">
        <f>('CHUVA - Vetor de Impacto'!AP161/'Contribuição - CHUVA'!$BA160)*100</f>
        <v>7.2778153977242157</v>
      </c>
      <c r="AO160" s="42">
        <f>('CHUVA - Vetor de Impacto'!AQ161/'Contribuição - CHUVA'!$BA160)*100</f>
        <v>0</v>
      </c>
      <c r="AP160" s="42">
        <f>('CHUVA - Vetor de Impacto'!AR161/'Contribuição - CHUVA'!$BA160)*100</f>
        <v>0.69782784491384398</v>
      </c>
      <c r="AQ160" s="42">
        <f>('CHUVA - Vetor de Impacto'!AS161/'Contribuição - CHUVA'!$BA160)*100</f>
        <v>4.1805099365595542</v>
      </c>
      <c r="AR160" s="42">
        <f>('CHUVA - Vetor de Impacto'!AT161/'Contribuição - CHUVA'!$BA160)*100</f>
        <v>0</v>
      </c>
      <c r="AS160" s="42">
        <f>('CHUVA - Vetor de Impacto'!AU161/'Contribuição - CHUVA'!$BA160)*100</f>
        <v>4.190700399246559</v>
      </c>
      <c r="AT160" s="42">
        <f>('CHUVA - Vetor de Impacto'!AV161/'Contribuição - CHUVA'!$BA160)*100</f>
        <v>7.4194635811011889</v>
      </c>
      <c r="AU160" s="42">
        <f>('CHUVA - Vetor de Impacto'!AW161/'Contribuição - CHUVA'!$BA160)*100</f>
        <v>7.4194635811011889</v>
      </c>
      <c r="AV160" s="42">
        <f>('CHUVA - Vetor de Impacto'!AX161/'Contribuição - CHUVA'!$BA160)*100</f>
        <v>7.4194635811011889</v>
      </c>
      <c r="AW160" s="42">
        <f>('CHUVA - Vetor de Impacto'!AY161/'Contribuição - CHUVA'!$BA160)*100</f>
        <v>7.4194635811011889</v>
      </c>
      <c r="AX160" s="42">
        <f>('CHUVA - Vetor de Impacto'!AZ161/'Contribuição - CHUVA'!$BA160)*100</f>
        <v>7.4194635811011889</v>
      </c>
      <c r="AY160" s="42">
        <f>('CHUVA - Vetor de Impacto'!BA161/'Contribuição - CHUVA'!$BA160)*100</f>
        <v>5.2554533699466761</v>
      </c>
      <c r="AZ160" s="42">
        <f>('CHUVA - Vetor de Impacto'!BB161/'Contribuição - CHUVA'!$BA160)*100</f>
        <v>6.7761767566840634</v>
      </c>
      <c r="BA160" s="77">
        <f>SUM('CHUVA - Vetor de Impacto'!AH161:BB161)</f>
        <v>13.478063327208636</v>
      </c>
      <c r="BB160" s="77">
        <f t="shared" si="13"/>
        <v>99.999999999999986</v>
      </c>
      <c r="BC160" s="42">
        <f>('CHUVA - Vetor de Impacto'!BC161/'Contribuição - CHUVA'!$BI160)*100</f>
        <v>0</v>
      </c>
      <c r="BD160" s="42">
        <f>('CHUVA - Vetor de Impacto'!BD161/'Contribuição - CHUVA'!$BI160)*100</f>
        <v>27.555122631504002</v>
      </c>
      <c r="BE160" s="42">
        <f>('CHUVA - Vetor de Impacto'!BE161/'Contribuição - CHUVA'!$BI160)*100</f>
        <v>31.737159636177793</v>
      </c>
      <c r="BF160" s="42">
        <f>('CHUVA - Vetor de Impacto'!BF161/'Contribuição - CHUVA'!$BI160)*100</f>
        <v>26.140184567965264</v>
      </c>
      <c r="BG160" s="42">
        <f>('CHUVA - Vetor de Impacto'!BG161/'Contribuição - CHUVA'!$BI160)*100</f>
        <v>5.622042949860834</v>
      </c>
      <c r="BH160" s="42">
        <f>('CHUVA - Vetor de Impacto'!BH161/'Contribuição - CHUVA'!$BI160)*100</f>
        <v>8.9454902144921036</v>
      </c>
      <c r="BI160" s="77">
        <f>SUM('CHUVA - Vetor de Impacto'!BC161:BH161)</f>
        <v>3.0275963288693886</v>
      </c>
      <c r="BJ160" s="77">
        <f t="shared" si="14"/>
        <v>100</v>
      </c>
      <c r="BL160" s="42">
        <f>('CHUVA - Vetor de Impacto'!AH161/'Contribuição - CHUVA'!$BY160)*100</f>
        <v>13.036730802569341</v>
      </c>
      <c r="BM160" s="42">
        <f>('CHUVA - Vetor de Impacto'!AI161/'Contribuição - CHUVA'!$BY160)*100</f>
        <v>3.4244318900250552</v>
      </c>
      <c r="BN160" s="42">
        <f>('CHUVA - Vetor de Impacto'!AJ161/'Contribuição - CHUVA'!$BY160)*100</f>
        <v>15.89418959322771</v>
      </c>
      <c r="BO160" s="42">
        <f>('CHUVA - Vetor de Impacto'!AK161/'Contribuição - CHUVA'!$BY160)*100</f>
        <v>15.89418959322771</v>
      </c>
      <c r="BP160" s="42">
        <f>('CHUVA - Vetor de Impacto'!AL161/'Contribuição - CHUVA'!$BY160)*100</f>
        <v>9.6924334213354637</v>
      </c>
      <c r="BQ160" s="42">
        <f>('CHUVA - Vetor de Impacto'!AM161/'Contribuição - CHUVA'!$BY160)*100</f>
        <v>8.1799728990937979</v>
      </c>
      <c r="BR160" s="42">
        <f>('CHUVA - Vetor de Impacto'!AN161/'Contribuição - CHUVA'!$BY160)*100</f>
        <v>5.0536130260141681</v>
      </c>
      <c r="BS160" s="42">
        <f>('CHUVA - Vetor de Impacto'!AO161/'Contribuição - CHUVA'!$BY160)*100</f>
        <v>2.7831756504942069</v>
      </c>
      <c r="BT160" s="42">
        <f>('CHUVA - Vetor de Impacto'!AP161/'Contribuição - CHUVA'!$BY160)*100</f>
        <v>15.590746755680179</v>
      </c>
      <c r="BU160" s="42">
        <f>('CHUVA - Vetor de Impacto'!AQ161/'Contribuição - CHUVA'!$BY160)*100</f>
        <v>0</v>
      </c>
      <c r="BV160" s="42">
        <f>('CHUVA - Vetor de Impacto'!AR161/'Contribuição - CHUVA'!$BY160)*100</f>
        <v>1.4949070036203294</v>
      </c>
      <c r="BW160" s="42">
        <f>('CHUVA - Vetor de Impacto'!AS161/'Contribuição - CHUVA'!$BY160)*100</f>
        <v>8.9556093647120605</v>
      </c>
      <c r="BX160" s="42">
        <f>('CHUVA - Vetor de Impacto'!AT161/'Contribuição - CHUVA'!$BY160)*100</f>
        <v>0</v>
      </c>
      <c r="BY160" s="77">
        <f>SUM('CHUVA - Vetor de Impacto'!AH161:AT161)</f>
        <v>6.2916073457817943</v>
      </c>
      <c r="BZ160" s="77">
        <f t="shared" si="15"/>
        <v>100</v>
      </c>
      <c r="CA160" s="42">
        <f>('SECA - Vetor de Impacto'!AU161/'Contribuição - CHUVA'!$CI160)*100</f>
        <v>7.8595799532315898</v>
      </c>
      <c r="CB160" s="42">
        <f>('SECA - Vetor de Impacto'!AV161/'Contribuição - CHUVA'!$CI160)*100</f>
        <v>13.915064707617598</v>
      </c>
      <c r="CC160" s="42">
        <f>('SECA - Vetor de Impacto'!AW161/'Contribuição - CHUVA'!$CI160)*100</f>
        <v>13.915064707617598</v>
      </c>
      <c r="CD160" s="42">
        <f>('SECA - Vetor de Impacto'!AX161/'Contribuição - CHUVA'!$CI160)*100</f>
        <v>13.915064707617598</v>
      </c>
      <c r="CE160" s="42">
        <f>('SECA - Vetor de Impacto'!AY161/'Contribuição - CHUVA'!$CI160)*100</f>
        <v>13.915064707617598</v>
      </c>
      <c r="CF160" s="42">
        <f>('SECA - Vetor de Impacto'!AZ161/'Contribuição - CHUVA'!$CI160)*100</f>
        <v>13.915064707617598</v>
      </c>
      <c r="CG160" s="42">
        <f>('SECA - Vetor de Impacto'!BA161/'Contribuição - CHUVA'!$CI160)*100</f>
        <v>9.8565041678957979</v>
      </c>
      <c r="CH160" s="42">
        <f>('SECA - Vetor de Impacto'!BB161/'Contribuição - CHUVA'!$CI160)*100</f>
        <v>12.70859234078463</v>
      </c>
      <c r="CI160" s="77">
        <f>SUM('CHUVA - Vetor de Impacto'!AU161:BB161)</f>
        <v>7.1864559814268398</v>
      </c>
      <c r="CJ160" s="77">
        <f t="shared" si="16"/>
        <v>100</v>
      </c>
    </row>
    <row r="161" spans="1:88" x14ac:dyDescent="0.25">
      <c r="A161" s="34" t="s">
        <v>1187</v>
      </c>
      <c r="B161" s="34" t="s">
        <v>1188</v>
      </c>
      <c r="C161" s="78">
        <v>2.4343035616215709</v>
      </c>
      <c r="D161" s="78">
        <v>3.9842364263680703</v>
      </c>
      <c r="E161" s="78">
        <v>4.9739121795643602</v>
      </c>
      <c r="F161" s="78">
        <v>4.9151386134342996</v>
      </c>
      <c r="G161" s="78">
        <v>1.0491065065011309</v>
      </c>
      <c r="H161" s="78">
        <v>4.4626234000115703</v>
      </c>
      <c r="I161" s="78">
        <v>3.5003577694648405</v>
      </c>
      <c r="J161" s="78">
        <v>3.4041673941732578</v>
      </c>
      <c r="K161" s="78">
        <v>1.9178991186666499</v>
      </c>
      <c r="L161" s="78">
        <v>4.9102318103660139</v>
      </c>
      <c r="M161" s="78">
        <v>3.8774582986067387</v>
      </c>
      <c r="N161" s="78">
        <v>4.4249326720579125</v>
      </c>
      <c r="O161" s="78">
        <v>4.248232107492103</v>
      </c>
      <c r="P161" s="78">
        <v>1.034175684408295</v>
      </c>
      <c r="Q161" s="78">
        <v>6.3263022901390427</v>
      </c>
      <c r="R161" s="78">
        <v>0</v>
      </c>
      <c r="S161" s="78">
        <v>4.2175348600926954</v>
      </c>
      <c r="T161" s="78">
        <v>6.3263022901390427</v>
      </c>
      <c r="U161" s="78">
        <v>6.3263022901390427</v>
      </c>
      <c r="V161" s="78">
        <v>3.9539389313369013</v>
      </c>
      <c r="W161" s="78">
        <v>4.8285658539740517</v>
      </c>
      <c r="X161" s="78">
        <v>2.2002635375483584</v>
      </c>
      <c r="Y161" s="78">
        <v>3.4237869247133239</v>
      </c>
      <c r="Z161" s="78">
        <v>3.6720170123846665</v>
      </c>
      <c r="AA161" s="78">
        <v>3.8507926983455052</v>
      </c>
      <c r="AB161" s="78">
        <v>3.3650544096484274</v>
      </c>
      <c r="AC161" s="78">
        <v>2.3723633588021409</v>
      </c>
      <c r="AD161" s="74">
        <f t="shared" si="12"/>
        <v>100.00000000000001</v>
      </c>
      <c r="AF161" s="42">
        <f>('CHUVA - Vetor de Impacto'!AH162/'Contribuição - CHUVA'!$BA161)*100</f>
        <v>5.8329657971369588</v>
      </c>
      <c r="AG161" s="42">
        <f>('CHUVA - Vetor de Impacto'!AI162/'Contribuição - CHUVA'!$BA161)*100</f>
        <v>3.3077614369080481</v>
      </c>
      <c r="AH161" s="42">
        <f>('CHUVA - Vetor de Impacto'!AJ162/'Contribuição - CHUVA'!$BA161)*100</f>
        <v>6.2907452043474326</v>
      </c>
      <c r="AI161" s="42">
        <f>('CHUVA - Vetor de Impacto'!AK162/'Contribuição - CHUVA'!$BA161)*100</f>
        <v>6.2971929405499516</v>
      </c>
      <c r="AJ161" s="42">
        <f>('CHUVA - Vetor de Impacto'!AL162/'Contribuição - CHUVA'!$BA161)*100</f>
        <v>1.3275631032292041</v>
      </c>
      <c r="AK161" s="42">
        <f>('CHUVA - Vetor de Impacto'!AM162/'Contribuição - CHUVA'!$BA161)*100</f>
        <v>5.6131251403074209</v>
      </c>
      <c r="AL161" s="42">
        <f>('CHUVA - Vetor de Impacto'!AN162/'Contribuição - CHUVA'!$BA161)*100</f>
        <v>4.6768732609341033</v>
      </c>
      <c r="AM161" s="42">
        <f>('CHUVA - Vetor de Impacto'!AO162/'Contribuição - CHUVA'!$BA161)*100</f>
        <v>3.5738646272200603</v>
      </c>
      <c r="AN161" s="42">
        <f>('CHUVA - Vetor de Impacto'!AP162/'Contribuição - CHUVA'!$BA161)*100</f>
        <v>4.7328291958055768</v>
      </c>
      <c r="AO161" s="42">
        <f>('CHUVA - Vetor de Impacto'!AQ162/'Contribuição - CHUVA'!$BA161)*100</f>
        <v>5.2356642568432061</v>
      </c>
      <c r="AP161" s="42">
        <f>('CHUVA - Vetor de Impacto'!AR162/'Contribuição - CHUVA'!$BA161)*100</f>
        <v>6.5452374523020236</v>
      </c>
      <c r="AQ161" s="42">
        <f>('CHUVA - Vetor de Impacto'!AS162/'Contribuição - CHUVA'!$BA161)*100</f>
        <v>5.0873153969049811</v>
      </c>
      <c r="AR161" s="42">
        <f>('CHUVA - Vetor de Impacto'!AT162/'Contribuição - CHUVA'!$BA161)*100</f>
        <v>3.9833838394004388</v>
      </c>
      <c r="AS161" s="42">
        <f>('CHUVA - Vetor de Impacto'!AU162/'Contribuição - CHUVA'!$BA161)*100</f>
        <v>1.3273357380822732</v>
      </c>
      <c r="AT161" s="42">
        <f>('CHUVA - Vetor de Impacto'!AV162/'Contribuição - CHUVA'!$BA161)*100</f>
        <v>0</v>
      </c>
      <c r="AU161" s="42">
        <f>('CHUVA - Vetor de Impacto'!AW162/'Contribuição - CHUVA'!$BA161)*100</f>
        <v>9.1980218724920633</v>
      </c>
      <c r="AV161" s="42">
        <f>('CHUVA - Vetor de Impacto'!AX162/'Contribuição - CHUVA'!$BA161)*100</f>
        <v>3.0660072908306883</v>
      </c>
      <c r="AW161" s="42">
        <f>('CHUVA - Vetor de Impacto'!AY162/'Contribuição - CHUVA'!$BA161)*100</f>
        <v>9.1980218724920633</v>
      </c>
      <c r="AX161" s="42">
        <f>('CHUVA - Vetor de Impacto'!AZ162/'Contribuição - CHUVA'!$BA161)*100</f>
        <v>9.1980218724920633</v>
      </c>
      <c r="AY161" s="42">
        <f>('CHUVA - Vetor de Impacto'!BA162/'Contribuição - CHUVA'!$BA161)*100</f>
        <v>0</v>
      </c>
      <c r="AZ161" s="42">
        <f>('CHUVA - Vetor de Impacto'!BB162/'Contribuição - CHUVA'!$BA161)*100</f>
        <v>5.5080697017214417</v>
      </c>
      <c r="BA161" s="77">
        <f>SUM('CHUVA - Vetor de Impacto'!AH162:BB162)</f>
        <v>10.87190282717892</v>
      </c>
      <c r="BB161" s="77">
        <f t="shared" si="13"/>
        <v>100</v>
      </c>
      <c r="BC161" s="42">
        <f>('CHUVA - Vetor de Impacto'!BC162/'Contribuição - CHUVA'!$BI161)*100</f>
        <v>10.201698893694493</v>
      </c>
      <c r="BD161" s="42">
        <f>('CHUVA - Vetor de Impacto'!BD162/'Contribuição - CHUVA'!$BI161)*100</f>
        <v>13.688036482691695</v>
      </c>
      <c r="BE161" s="42">
        <f>('CHUVA - Vetor de Impacto'!BE162/'Contribuição - CHUVA'!$BI161)*100</f>
        <v>15.418238220300829</v>
      </c>
      <c r="BF161" s="42">
        <f>('CHUVA - Vetor de Impacto'!BF162/'Contribuição - CHUVA'!$BI161)*100</f>
        <v>19.210769135627036</v>
      </c>
      <c r="BG161" s="42">
        <f>('CHUVA - Vetor de Impacto'!BG162/'Contribuição - CHUVA'!$BI161)*100</f>
        <v>20.28974540267248</v>
      </c>
      <c r="BH161" s="42">
        <f>('CHUVA - Vetor de Impacto'!BH162/'Contribuição - CHUVA'!$BI161)*100</f>
        <v>21.191511865013471</v>
      </c>
      <c r="BI161" s="77">
        <f>SUM('CHUVA - Vetor de Impacto'!BC162:BH162)</f>
        <v>4.7188704910241395</v>
      </c>
      <c r="BJ161" s="77">
        <f t="shared" si="14"/>
        <v>100</v>
      </c>
      <c r="BL161" s="42">
        <f>('CHUVA - Vetor de Impacto'!AH162/'Contribuição - CHUVA'!$BY161)*100</f>
        <v>9.332070133458318</v>
      </c>
      <c r="BM161" s="42">
        <f>('CHUVA - Vetor de Impacto'!AI162/'Contribuição - CHUVA'!$BY161)*100</f>
        <v>5.2920354391801983</v>
      </c>
      <c r="BN161" s="42">
        <f>('CHUVA - Vetor de Impacto'!AJ162/'Contribuição - CHUVA'!$BY161)*100</f>
        <v>10.064464198898918</v>
      </c>
      <c r="BO161" s="42">
        <f>('CHUVA - Vetor de Impacto'!AK162/'Contribuição - CHUVA'!$BY161)*100</f>
        <v>10.074779830523827</v>
      </c>
      <c r="BP161" s="42">
        <f>('CHUVA - Vetor de Impacto'!AL162/'Contribuição - CHUVA'!$BY161)*100</f>
        <v>2.1239473051612006</v>
      </c>
      <c r="BQ161" s="42">
        <f>('CHUVA - Vetor de Impacto'!AM162/'Contribuição - CHUVA'!$BY161)*100</f>
        <v>8.9803505281889393</v>
      </c>
      <c r="BR161" s="42">
        <f>('CHUVA - Vetor de Impacto'!AN162/'Contribuição - CHUVA'!$BY161)*100</f>
        <v>7.4824558885216748</v>
      </c>
      <c r="BS161" s="42">
        <f>('CHUVA - Vetor de Impacto'!AO162/'Contribuição - CHUVA'!$BY161)*100</f>
        <v>5.7177697433222869</v>
      </c>
      <c r="BT161" s="42">
        <f>('CHUVA - Vetor de Impacto'!AP162/'Contribuição - CHUVA'!$BY161)*100</f>
        <v>7.5719789076451747</v>
      </c>
      <c r="BU161" s="42">
        <f>('CHUVA - Vetor de Impacto'!AQ162/'Contribuição - CHUVA'!$BY161)*100</f>
        <v>8.3764568042013661</v>
      </c>
      <c r="BV161" s="42">
        <f>('CHUVA - Vetor de Impacto'!AR162/'Contribuição - CHUVA'!$BY161)*100</f>
        <v>10.471622339188274</v>
      </c>
      <c r="BW161" s="42">
        <f>('CHUVA - Vetor de Impacto'!AS162/'Contribuição - CHUVA'!$BY161)*100</f>
        <v>8.1391157990746734</v>
      </c>
      <c r="BX161" s="42">
        <f>('CHUVA - Vetor de Impacto'!AT162/'Contribuição - CHUVA'!$BY161)*100</f>
        <v>6.3729530826351466</v>
      </c>
      <c r="BY161" s="77">
        <f>SUM('CHUVA - Vetor de Impacto'!AH162:AT162)</f>
        <v>6.7954308565864245</v>
      </c>
      <c r="BZ161" s="77">
        <f t="shared" si="15"/>
        <v>100</v>
      </c>
      <c r="CA161" s="42">
        <f>('SECA - Vetor de Impacto'!AU162/'Contribuição - CHUVA'!$CI161)*100</f>
        <v>3.539988810808592</v>
      </c>
      <c r="CB161" s="42">
        <f>('SECA - Vetor de Impacto'!AV162/'Contribuição - CHUVA'!$CI161)*100</f>
        <v>0</v>
      </c>
      <c r="CC161" s="42">
        <f>('SECA - Vetor de Impacto'!AW162/'Contribuição - CHUVA'!$CI161)*100</f>
        <v>24.531016212400324</v>
      </c>
      <c r="CD161" s="42">
        <f>('SECA - Vetor de Impacto'!AX162/'Contribuição - CHUVA'!$CI161)*100</f>
        <v>8.1770054041334443</v>
      </c>
      <c r="CE161" s="42">
        <f>('SECA - Vetor de Impacto'!AY162/'Contribuição - CHUVA'!$CI161)*100</f>
        <v>24.531016212400324</v>
      </c>
      <c r="CF161" s="42">
        <f>('SECA - Vetor de Impacto'!AZ162/'Contribuição - CHUVA'!$CI161)*100</f>
        <v>24.531016212400324</v>
      </c>
      <c r="CG161" s="42">
        <f>('SECA - Vetor de Impacto'!BA162/'Contribuição - CHUVA'!$CI161)*100</f>
        <v>0</v>
      </c>
      <c r="CH161" s="42">
        <f>('SECA - Vetor de Impacto'!BB162/'Contribuição - CHUVA'!$CI161)*100</f>
        <v>14.689957147856989</v>
      </c>
      <c r="CI161" s="77">
        <f>SUM('CHUVA - Vetor de Impacto'!AU162:BB162)</f>
        <v>4.076471970592495</v>
      </c>
      <c r="CJ161" s="77">
        <f t="shared" si="16"/>
        <v>99.999999999999986</v>
      </c>
    </row>
    <row r="162" spans="1:88" x14ac:dyDescent="0.25">
      <c r="A162" s="34" t="s">
        <v>1189</v>
      </c>
      <c r="B162" s="34" t="s">
        <v>1190</v>
      </c>
      <c r="C162" s="78">
        <v>4.2287586206022336</v>
      </c>
      <c r="D162" s="78">
        <v>1.4091665778896945</v>
      </c>
      <c r="E162" s="78">
        <v>3.7136927218691262</v>
      </c>
      <c r="F162" s="78">
        <v>3.719208342258352</v>
      </c>
      <c r="G162" s="78">
        <v>2.8842041577885591</v>
      </c>
      <c r="H162" s="78">
        <v>4.064425597352896</v>
      </c>
      <c r="I162" s="78">
        <v>2.4749777165803808</v>
      </c>
      <c r="J162" s="78">
        <v>1.6105510460473382</v>
      </c>
      <c r="K162" s="78">
        <v>4.3792446428509679</v>
      </c>
      <c r="L162" s="78">
        <v>5.0775660275339529</v>
      </c>
      <c r="M162" s="78">
        <v>4.5088745478770891</v>
      </c>
      <c r="N162" s="78">
        <v>5.2491199350697482</v>
      </c>
      <c r="O162" s="78">
        <v>4.4203023696045962</v>
      </c>
      <c r="P162" s="78">
        <v>1.0324033316062469</v>
      </c>
      <c r="Q162" s="78">
        <v>6.1874442914509533</v>
      </c>
      <c r="R162" s="78">
        <v>0</v>
      </c>
      <c r="S162" s="78">
        <v>4.1249628609673028</v>
      </c>
      <c r="T162" s="78">
        <v>6.1874442914509533</v>
      </c>
      <c r="U162" s="78">
        <v>6.1874442914509533</v>
      </c>
      <c r="V162" s="78">
        <v>3.0937221457254758</v>
      </c>
      <c r="W162" s="78">
        <v>4.4974325532648889</v>
      </c>
      <c r="X162" s="78">
        <v>1.4019760136965276</v>
      </c>
      <c r="Y162" s="78">
        <v>4.0895231178105673</v>
      </c>
      <c r="Z162" s="78">
        <v>4.6158234374704454</v>
      </c>
      <c r="AA162" s="78">
        <v>4.4595581054836124</v>
      </c>
      <c r="AB162" s="78">
        <v>3.1595460211664448</v>
      </c>
      <c r="AC162" s="78">
        <v>3.2226272351307048</v>
      </c>
      <c r="AD162" s="74">
        <f t="shared" si="12"/>
        <v>100.00000000000001</v>
      </c>
      <c r="AF162" s="42">
        <f>('CHUVA - Vetor de Impacto'!AH163/'Contribuição - CHUVA'!$BA162)*100</f>
        <v>5.1938930878152902</v>
      </c>
      <c r="AG162" s="42">
        <f>('CHUVA - Vetor de Impacto'!AI163/'Contribuição - CHUVA'!$BA162)*100</f>
        <v>3.0085602969930423</v>
      </c>
      <c r="AH162" s="42">
        <f>('CHUVA - Vetor de Impacto'!AJ163/'Contribuição - CHUVA'!$BA162)*100</f>
        <v>5.8170662964905402</v>
      </c>
      <c r="AI162" s="42">
        <f>('CHUVA - Vetor de Impacto'!AK163/'Contribuição - CHUVA'!$BA162)*100</f>
        <v>5.8286329998486579</v>
      </c>
      <c r="AJ162" s="42">
        <f>('CHUVA - Vetor de Impacto'!AL163/'Contribuição - CHUVA'!$BA162)*100</f>
        <v>1.0639282613530856</v>
      </c>
      <c r="AK162" s="42">
        <f>('CHUVA - Vetor de Impacto'!AM163/'Contribuição - CHUVA'!$BA162)*100</f>
        <v>3.8412844855672637</v>
      </c>
      <c r="AL162" s="42">
        <f>('CHUVA - Vetor de Impacto'!AN163/'Contribuição - CHUVA'!$BA162)*100</f>
        <v>4.7434658929280049</v>
      </c>
      <c r="AM162" s="42">
        <f>('CHUVA - Vetor de Impacto'!AO163/'Contribuição - CHUVA'!$BA162)*100</f>
        <v>4.9403527843730695</v>
      </c>
      <c r="AN162" s="42">
        <f>('CHUVA - Vetor de Impacto'!AP163/'Contribuição - CHUVA'!$BA162)*100</f>
        <v>5.2508176215563021</v>
      </c>
      <c r="AO162" s="42">
        <f>('CHUVA - Vetor de Impacto'!AQ163/'Contribuição - CHUVA'!$BA162)*100</f>
        <v>4.6419350749278108</v>
      </c>
      <c r="AP162" s="42">
        <f>('CHUVA - Vetor de Impacto'!AR163/'Contribuição - CHUVA'!$BA162)*100</f>
        <v>3.6268279719490621</v>
      </c>
      <c r="AQ162" s="42">
        <f>('CHUVA - Vetor de Impacto'!AS163/'Contribuição - CHUVA'!$BA162)*100</f>
        <v>7.0370284748878316</v>
      </c>
      <c r="AR162" s="42">
        <f>('CHUVA - Vetor de Impacto'!AT163/'Contribuição - CHUVA'!$BA162)*100</f>
        <v>5.5049025310711768</v>
      </c>
      <c r="AS162" s="42">
        <f>('CHUVA - Vetor de Impacto'!AU163/'Contribuição - CHUVA'!$BA162)*100</f>
        <v>2.5044101964186405</v>
      </c>
      <c r="AT162" s="42">
        <f>('CHUVA - Vetor de Impacto'!AV163/'Contribuição - CHUVA'!$BA162)*100</f>
        <v>0</v>
      </c>
      <c r="AU162" s="42">
        <f>('CHUVA - Vetor de Impacto'!AW163/'Contribuição - CHUVA'!$BA162)*100</f>
        <v>8.3511723467042351</v>
      </c>
      <c r="AV162" s="42">
        <f>('CHUVA - Vetor de Impacto'!AX163/'Contribuição - CHUVA'!$BA162)*100</f>
        <v>2.783724115568079</v>
      </c>
      <c r="AW162" s="42">
        <f>('CHUVA - Vetor de Impacto'!AY163/'Contribuição - CHUVA'!$BA162)*100</f>
        <v>8.3511723467042351</v>
      </c>
      <c r="AX162" s="42">
        <f>('CHUVA - Vetor de Impacto'!AZ163/'Contribuição - CHUVA'!$BA162)*100</f>
        <v>8.3511723467042351</v>
      </c>
      <c r="AY162" s="42">
        <f>('CHUVA - Vetor de Impacto'!BA163/'Contribuição - CHUVA'!$BA162)*100</f>
        <v>3.4796551444600961</v>
      </c>
      <c r="AZ162" s="42">
        <f>('CHUVA - Vetor de Impacto'!BB163/'Contribuição - CHUVA'!$BA162)*100</f>
        <v>5.6799977236793424</v>
      </c>
      <c r="BA162" s="77">
        <f>SUM('CHUVA - Vetor de Impacto'!AH163:BB163)</f>
        <v>11.974366693493604</v>
      </c>
      <c r="BB162" s="77">
        <f t="shared" si="13"/>
        <v>100</v>
      </c>
      <c r="BC162" s="42">
        <f>('CHUVA - Vetor de Impacto'!BC163/'Contribuição - CHUVA'!$BI162)*100</f>
        <v>6.7053389752456161</v>
      </c>
      <c r="BD162" s="42">
        <f>('CHUVA - Vetor de Impacto'!BD163/'Contribuição - CHUVA'!$BI162)*100</f>
        <v>20.741990779708498</v>
      </c>
      <c r="BE162" s="42">
        <f>('CHUVA - Vetor de Impacto'!BE163/'Contribuição - CHUVA'!$BI162)*100</f>
        <v>22.207769306794304</v>
      </c>
      <c r="BF162" s="42">
        <f>('CHUVA - Vetor de Impacto'!BF163/'Contribuição - CHUVA'!$BI162)*100</f>
        <v>22.650696236550559</v>
      </c>
      <c r="BG162" s="42">
        <f>('CHUVA - Vetor de Impacto'!BG163/'Contribuição - CHUVA'!$BI162)*100</f>
        <v>11.444871508236316</v>
      </c>
      <c r="BH162" s="42">
        <f>('CHUVA - Vetor de Impacto'!BH163/'Contribuição - CHUVA'!$BI162)*100</f>
        <v>16.24933319346469</v>
      </c>
      <c r="BI162" s="77">
        <f>SUM('CHUVA - Vetor de Impacto'!BC163:BH163)</f>
        <v>3.718101287440251</v>
      </c>
      <c r="BJ162" s="77">
        <f t="shared" si="14"/>
        <v>99.999999999999986</v>
      </c>
      <c r="BL162" s="42">
        <f>('CHUVA - Vetor de Impacto'!AH163/'Contribuição - CHUVA'!$BY162)*100</f>
        <v>8.5851323253696048</v>
      </c>
      <c r="BM162" s="42">
        <f>('CHUVA - Vetor de Impacto'!AI163/'Contribuição - CHUVA'!$BY162)*100</f>
        <v>4.972934140506724</v>
      </c>
      <c r="BN162" s="42">
        <f>('CHUVA - Vetor de Impacto'!AJ163/'Contribuição - CHUVA'!$BY162)*100</f>
        <v>9.6151928922020602</v>
      </c>
      <c r="BO162" s="42">
        <f>('CHUVA - Vetor de Impacto'!AK163/'Contribuição - CHUVA'!$BY162)*100</f>
        <v>9.6343118223030064</v>
      </c>
      <c r="BP162" s="42">
        <f>('CHUVA - Vetor de Impacto'!AL163/'Contribuição - CHUVA'!$BY162)*100</f>
        <v>1.7585970203823891</v>
      </c>
      <c r="BQ162" s="42">
        <f>('CHUVA - Vetor de Impacto'!AM163/'Contribuição - CHUVA'!$BY162)*100</f>
        <v>6.3493674302517826</v>
      </c>
      <c r="BR162" s="42">
        <f>('CHUVA - Vetor de Impacto'!AN163/'Contribuição - CHUVA'!$BY162)*100</f>
        <v>7.8406085152580349</v>
      </c>
      <c r="BS162" s="42">
        <f>('CHUVA - Vetor de Impacto'!AO163/'Contribuição - CHUVA'!$BY162)*100</f>
        <v>8.166048409304361</v>
      </c>
      <c r="BT162" s="42">
        <f>('CHUVA - Vetor de Impacto'!AP163/'Contribuição - CHUVA'!$BY162)*100</f>
        <v>8.679224492163149</v>
      </c>
      <c r="BU162" s="42">
        <f>('CHUVA - Vetor de Impacto'!AQ163/'Contribuição - CHUVA'!$BY162)*100</f>
        <v>7.6727853635494325</v>
      </c>
      <c r="BV162" s="42">
        <f>('CHUVA - Vetor de Impacto'!AR163/'Contribuição - CHUVA'!$BY162)*100</f>
        <v>5.9948862123443636</v>
      </c>
      <c r="BW162" s="42">
        <f>('CHUVA - Vetor de Impacto'!AS163/'Contribuição - CHUVA'!$BY162)*100</f>
        <v>11.631702773404175</v>
      </c>
      <c r="BX162" s="42">
        <f>('CHUVA - Vetor de Impacto'!AT163/'Contribuição - CHUVA'!$BY162)*100</f>
        <v>9.099208602960914</v>
      </c>
      <c r="BY162" s="77">
        <f>SUM('CHUVA - Vetor de Impacto'!AH163:AT163)</f>
        <v>7.2443356774497385</v>
      </c>
      <c r="BZ162" s="77">
        <f t="shared" si="15"/>
        <v>100</v>
      </c>
      <c r="CA162" s="42">
        <f>('SECA - Vetor de Impacto'!AU163/'Contribuição - CHUVA'!$CI162)*100</f>
        <v>6.3400696403727421</v>
      </c>
      <c r="CB162" s="42">
        <f>('SECA - Vetor de Impacto'!AV163/'Contribuição - CHUVA'!$CI162)*100</f>
        <v>0</v>
      </c>
      <c r="CC162" s="42">
        <f>('SECA - Vetor de Impacto'!AW163/'Contribuição - CHUVA'!$CI162)*100</f>
        <v>21.141510417333091</v>
      </c>
      <c r="CD162" s="42">
        <f>('SECA - Vetor de Impacto'!AX163/'Contribuição - CHUVA'!$CI162)*100</f>
        <v>7.0471701391110324</v>
      </c>
      <c r="CE162" s="42">
        <f>('SECA - Vetor de Impacto'!AY163/'Contribuição - CHUVA'!$CI162)*100</f>
        <v>21.141510417333091</v>
      </c>
      <c r="CF162" s="42">
        <f>('SECA - Vetor de Impacto'!AZ163/'Contribuição - CHUVA'!$CI162)*100</f>
        <v>21.141510417333091</v>
      </c>
      <c r="CG162" s="42">
        <f>('SECA - Vetor de Impacto'!BA163/'Contribuição - CHUVA'!$CI162)*100</f>
        <v>8.8089626738887841</v>
      </c>
      <c r="CH162" s="42">
        <f>('SECA - Vetor de Impacto'!BB163/'Contribuição - CHUVA'!$CI162)*100</f>
        <v>14.379266294628174</v>
      </c>
      <c r="CI162" s="77">
        <f>SUM('CHUVA - Vetor de Impacto'!AU163:BB163)</f>
        <v>4.7300310160438652</v>
      </c>
      <c r="CJ162" s="77">
        <f t="shared" si="16"/>
        <v>100</v>
      </c>
    </row>
    <row r="163" spans="1:88" x14ac:dyDescent="0.25">
      <c r="A163" s="34" t="s">
        <v>1191</v>
      </c>
      <c r="B163" s="34" t="s">
        <v>1192</v>
      </c>
      <c r="C163" s="78">
        <v>0.71268649941252016</v>
      </c>
      <c r="D163" s="78">
        <v>5.743248264293829</v>
      </c>
      <c r="E163" s="78">
        <v>3.1818640810860743</v>
      </c>
      <c r="F163" s="78">
        <v>2.6614636164288346</v>
      </c>
      <c r="G163" s="78">
        <v>1.0059208044785448</v>
      </c>
      <c r="H163" s="78">
        <v>5.784715594113834</v>
      </c>
      <c r="I163" s="78">
        <v>4.0905776501868383</v>
      </c>
      <c r="J163" s="78">
        <v>4.2095449722420542</v>
      </c>
      <c r="K163" s="78">
        <v>3.8625501245059057</v>
      </c>
      <c r="L163" s="78">
        <v>4.7755770705960794</v>
      </c>
      <c r="M163" s="78">
        <v>3.2437639918247374</v>
      </c>
      <c r="N163" s="78">
        <v>3.1520080434004027</v>
      </c>
      <c r="O163" s="78">
        <v>5.6506362062622211</v>
      </c>
      <c r="P163" s="78">
        <v>0.75655511504076056</v>
      </c>
      <c r="Q163" s="78">
        <v>6.3307961041618936</v>
      </c>
      <c r="R163" s="78">
        <v>6.3307961041618936</v>
      </c>
      <c r="S163" s="78">
        <v>6.3307961041618936</v>
      </c>
      <c r="T163" s="78">
        <v>6.3307961041618936</v>
      </c>
      <c r="U163" s="78">
        <v>6.3307961041618936</v>
      </c>
      <c r="V163" s="78">
        <v>4.7480970781214209</v>
      </c>
      <c r="W163" s="78">
        <v>4.1864024552229608</v>
      </c>
      <c r="X163" s="78">
        <v>2.4808698231874065</v>
      </c>
      <c r="Y163" s="78">
        <v>1.3456475009658149</v>
      </c>
      <c r="Z163" s="78">
        <v>1.4145772378256647</v>
      </c>
      <c r="AA163" s="78">
        <v>1.4611394954060686</v>
      </c>
      <c r="AB163" s="78">
        <v>2.5592579995548097</v>
      </c>
      <c r="AC163" s="78">
        <v>1.3189158550337283</v>
      </c>
      <c r="AD163" s="74">
        <f t="shared" si="12"/>
        <v>99.999999999999957</v>
      </c>
      <c r="AF163" s="42">
        <f>('CHUVA - Vetor de Impacto'!AH164/'Contribuição - CHUVA'!$BA163)*100</f>
        <v>6.0439484983535436</v>
      </c>
      <c r="AG163" s="42">
        <f>('CHUVA - Vetor de Impacto'!AI164/'Contribuição - CHUVA'!$BA163)*100</f>
        <v>3.3978752284030662</v>
      </c>
      <c r="AH163" s="42">
        <f>('CHUVA - Vetor de Impacto'!AJ164/'Contribuição - CHUVA'!$BA163)*100</f>
        <v>5.9288095366827784</v>
      </c>
      <c r="AI163" s="42">
        <f>('CHUVA - Vetor de Impacto'!AK164/'Contribuição - CHUVA'!$BA163)*100</f>
        <v>5.7067364433376548</v>
      </c>
      <c r="AJ163" s="42">
        <f>('CHUVA - Vetor de Impacto'!AL164/'Contribuição - CHUVA'!$BA163)*100</f>
        <v>2.6601757135395121</v>
      </c>
      <c r="AK163" s="42">
        <f>('CHUVA - Vetor de Impacto'!AM164/'Contribuição - CHUVA'!$BA163)*100</f>
        <v>4.4038730639397512</v>
      </c>
      <c r="AL163" s="42">
        <f>('CHUVA - Vetor de Impacto'!AN164/'Contribuição - CHUVA'!$BA163)*100</f>
        <v>6.1187396655618214</v>
      </c>
      <c r="AM163" s="42">
        <f>('CHUVA - Vetor de Impacto'!AO164/'Contribuição - CHUVA'!$BA163)*100</f>
        <v>5.1475891350014935</v>
      </c>
      <c r="AN163" s="42">
        <f>('CHUVA - Vetor de Impacto'!AP164/'Contribuição - CHUVA'!$BA163)*100</f>
        <v>5.4461060204641836</v>
      </c>
      <c r="AO163" s="42">
        <f>('CHUVA - Vetor de Impacto'!AQ164/'Contribuição - CHUVA'!$BA163)*100</f>
        <v>6.1415556123217154</v>
      </c>
      <c r="AP163" s="42">
        <f>('CHUVA - Vetor de Impacto'!AR164/'Contribuição - CHUVA'!$BA163)*100</f>
        <v>4.5893286635619921</v>
      </c>
      <c r="AQ163" s="42">
        <f>('CHUVA - Vetor de Impacto'!AS164/'Contribuição - CHUVA'!$BA163)*100</f>
        <v>4.8851977641333102</v>
      </c>
      <c r="AR163" s="42">
        <f>('CHUVA - Vetor de Impacto'!AT164/'Contribuição - CHUVA'!$BA163)*100</f>
        <v>3.9938764451094086</v>
      </c>
      <c r="AS163" s="42">
        <f>('CHUVA - Vetor de Impacto'!AU164/'Contribuição - CHUVA'!$BA163)*100</f>
        <v>2.4587287655829395</v>
      </c>
      <c r="AT163" s="42">
        <f>('CHUVA - Vetor de Impacto'!AV164/'Contribuição - CHUVA'!$BA163)*100</f>
        <v>0</v>
      </c>
      <c r="AU163" s="42">
        <f>('CHUVA - Vetor de Impacto'!AW164/'Contribuição - CHUVA'!$BA163)*100</f>
        <v>0</v>
      </c>
      <c r="AV163" s="42">
        <f>('CHUVA - Vetor de Impacto'!AX164/'Contribuição - CHUVA'!$BA163)*100</f>
        <v>3.0673592335753401</v>
      </c>
      <c r="AW163" s="42">
        <f>('CHUVA - Vetor de Impacto'!AY164/'Contribuição - CHUVA'!$BA163)*100</f>
        <v>9.2020777007260168</v>
      </c>
      <c r="AX163" s="42">
        <f>('CHUVA - Vetor de Impacto'!AZ164/'Contribuição - CHUVA'!$BA163)*100</f>
        <v>9.2020777007260168</v>
      </c>
      <c r="AY163" s="42">
        <f>('CHUVA - Vetor de Impacto'!BA164/'Contribuição - CHUVA'!$BA163)*100</f>
        <v>3.8341990419691725</v>
      </c>
      <c r="AZ163" s="42">
        <f>('CHUVA - Vetor de Impacto'!BB164/'Contribuição - CHUVA'!$BA163)*100</f>
        <v>7.7717457670102963</v>
      </c>
      <c r="BA163" s="77">
        <f>SUM('CHUVA - Vetor de Impacto'!AH164:BB164)</f>
        <v>10.867111021254503</v>
      </c>
      <c r="BB163" s="77">
        <f t="shared" si="13"/>
        <v>100.00000000000003</v>
      </c>
      <c r="BC163" s="42">
        <f>('CHUVA - Vetor de Impacto'!BC164/'Contribuição - CHUVA'!$BI163)*100</f>
        <v>10.403413140658367</v>
      </c>
      <c r="BD163" s="42">
        <f>('CHUVA - Vetor de Impacto'!BD164/'Contribuição - CHUVA'!$BI163)*100</f>
        <v>16.643997143350475</v>
      </c>
      <c r="BE163" s="42">
        <f>('CHUVA - Vetor de Impacto'!BE164/'Contribuição - CHUVA'!$BI163)*100</f>
        <v>19.560771559473618</v>
      </c>
      <c r="BF163" s="42">
        <f>('CHUVA - Vetor de Impacto'!BF164/'Contribuição - CHUVA'!$BI163)*100</f>
        <v>19.279690515946012</v>
      </c>
      <c r="BG163" s="42">
        <f>('CHUVA - Vetor de Impacto'!BG164/'Contribuição - CHUVA'!$BI163)*100</f>
        <v>16.946495958485215</v>
      </c>
      <c r="BH163" s="42">
        <f>('CHUVA - Vetor de Impacto'!BH164/'Contribuição - CHUVA'!$BI163)*100</f>
        <v>17.16563168208631</v>
      </c>
      <c r="BI163" s="77">
        <f>SUM('CHUVA - Vetor de Impacto'!BC164:BH164)</f>
        <v>3.6409962160159637</v>
      </c>
      <c r="BJ163" s="77">
        <f t="shared" si="14"/>
        <v>100</v>
      </c>
      <c r="BL163" s="42">
        <f>('CHUVA - Vetor de Impacto'!AH164/'Contribuição - CHUVA'!$BY163)*100</f>
        <v>9.3757231080347854</v>
      </c>
      <c r="BM163" s="42">
        <f>('CHUVA - Vetor de Impacto'!AI164/'Contribuição - CHUVA'!$BY163)*100</f>
        <v>5.2709809333808915</v>
      </c>
      <c r="BN163" s="42">
        <f>('CHUVA - Vetor de Impacto'!AJ164/'Contribuição - CHUVA'!$BY163)*100</f>
        <v>9.1971128793298575</v>
      </c>
      <c r="BO163" s="42">
        <f>('CHUVA - Vetor de Impacto'!AK164/'Contribuição - CHUVA'!$BY163)*100</f>
        <v>8.8526202296132315</v>
      </c>
      <c r="BP163" s="42">
        <f>('CHUVA - Vetor de Impacto'!AL164/'Contribuição - CHUVA'!$BY163)*100</f>
        <v>4.1266187022704814</v>
      </c>
      <c r="BQ163" s="42">
        <f>('CHUVA - Vetor de Impacto'!AM164/'Contribuição - CHUVA'!$BY163)*100</f>
        <v>6.8315430652130322</v>
      </c>
      <c r="BR163" s="42">
        <f>('CHUVA - Vetor de Impacto'!AN164/'Contribuição - CHUVA'!$BY163)*100</f>
        <v>9.4917435001447714</v>
      </c>
      <c r="BS163" s="42">
        <f>('CHUVA - Vetor de Impacto'!AO164/'Contribuição - CHUVA'!$BY163)*100</f>
        <v>7.9852385269083017</v>
      </c>
      <c r="BT163" s="42">
        <f>('CHUVA - Vetor de Impacto'!AP164/'Contribuição - CHUVA'!$BY163)*100</f>
        <v>8.4483152162503039</v>
      </c>
      <c r="BU163" s="42">
        <f>('CHUVA - Vetor de Impacto'!AQ164/'Contribuição - CHUVA'!$BY163)*100</f>
        <v>9.5271369187562467</v>
      </c>
      <c r="BV163" s="42">
        <f>('CHUVA - Vetor de Impacto'!AR164/'Contribuição - CHUVA'!$BY163)*100</f>
        <v>7.119232536982417</v>
      </c>
      <c r="BW163" s="42">
        <f>('CHUVA - Vetor de Impacto'!AS164/'Contribuição - CHUVA'!$BY163)*100</f>
        <v>7.5782018289834401</v>
      </c>
      <c r="BX163" s="42">
        <f>('CHUVA - Vetor de Impacto'!AT164/'Contribuição - CHUVA'!$BY163)*100</f>
        <v>6.1955325541322495</v>
      </c>
      <c r="BY163" s="77">
        <f>SUM('CHUVA - Vetor de Impacto'!AH164:AT164)</f>
        <v>7.0053539957964297</v>
      </c>
      <c r="BZ163" s="77">
        <f t="shared" si="15"/>
        <v>100.00000000000003</v>
      </c>
      <c r="CA163" s="42">
        <f>('SECA - Vetor de Impacto'!AU164/'Contribuição - CHUVA'!$CI163)*100</f>
        <v>6.9189434473994256</v>
      </c>
      <c r="CB163" s="42">
        <f>('SECA - Vetor de Impacto'!AV164/'Contribuição - CHUVA'!$CI163)*100</f>
        <v>0</v>
      </c>
      <c r="CC163" s="42">
        <f>('SECA - Vetor de Impacto'!AW164/'Contribuição - CHUVA'!$CI163)*100</f>
        <v>0</v>
      </c>
      <c r="CD163" s="42">
        <f>('SECA - Vetor de Impacto'!AX164/'Contribuição - CHUVA'!$CI163)*100</f>
        <v>8.6316495609610246</v>
      </c>
      <c r="CE163" s="42">
        <f>('SECA - Vetor de Impacto'!AY164/'Contribuição - CHUVA'!$CI163)*100</f>
        <v>25.894948682883069</v>
      </c>
      <c r="CF163" s="42">
        <f>('SECA - Vetor de Impacto'!AZ164/'Contribuição - CHUVA'!$CI163)*100</f>
        <v>25.894948682883069</v>
      </c>
      <c r="CG163" s="42">
        <f>('SECA - Vetor de Impacto'!BA164/'Contribuição - CHUVA'!$CI163)*100</f>
        <v>10.789561951201273</v>
      </c>
      <c r="CH163" s="42">
        <f>('SECA - Vetor de Impacto'!BB164/'Contribuição - CHUVA'!$CI163)*100</f>
        <v>21.86994767467214</v>
      </c>
      <c r="CI163" s="77">
        <f>SUM('CHUVA - Vetor de Impacto'!AU164:BB164)</f>
        <v>3.8617570254580746</v>
      </c>
      <c r="CJ163" s="77">
        <f t="shared" si="16"/>
        <v>100</v>
      </c>
    </row>
    <row r="164" spans="1:88" x14ac:dyDescent="0.25">
      <c r="A164" s="34" t="s">
        <v>1193</v>
      </c>
      <c r="B164" s="34" t="s">
        <v>1194</v>
      </c>
      <c r="C164" s="78">
        <v>3.1088957684290754</v>
      </c>
      <c r="D164" s="78">
        <v>3.7592430240374508</v>
      </c>
      <c r="E164" s="78">
        <v>3.1259672490248209</v>
      </c>
      <c r="F164" s="78">
        <v>3.0121731476699605</v>
      </c>
      <c r="G164" s="78">
        <v>1.5493389174285237</v>
      </c>
      <c r="H164" s="78">
        <v>4.9682007914391599</v>
      </c>
      <c r="I164" s="78">
        <v>4.23407902065646</v>
      </c>
      <c r="J164" s="78">
        <v>1.9579735526687392</v>
      </c>
      <c r="K164" s="78">
        <v>3.3092538177929383</v>
      </c>
      <c r="L164" s="78">
        <v>5.7662640160047438</v>
      </c>
      <c r="M164" s="78">
        <v>6.1424384000488557</v>
      </c>
      <c r="N164" s="78">
        <v>6.2238682311881579</v>
      </c>
      <c r="O164" s="78">
        <v>6.5496031218390502</v>
      </c>
      <c r="P164" s="78">
        <v>0.9215347925923153</v>
      </c>
      <c r="Q164" s="78">
        <v>0</v>
      </c>
      <c r="R164" s="78">
        <v>7.1701873774506844</v>
      </c>
      <c r="S164" s="78">
        <v>7.1701873774506844</v>
      </c>
      <c r="T164" s="78">
        <v>7.1701873774506844</v>
      </c>
      <c r="U164" s="78">
        <v>0</v>
      </c>
      <c r="V164" s="78">
        <v>3.8838514961191204</v>
      </c>
      <c r="W164" s="78">
        <v>2.5543389893613622</v>
      </c>
      <c r="X164" s="78">
        <v>4.0937226831312747</v>
      </c>
      <c r="Y164" s="78">
        <v>2.2196439885816757</v>
      </c>
      <c r="Z164" s="78">
        <v>3.0002336188912482</v>
      </c>
      <c r="AA164" s="78">
        <v>2.6834985894538668</v>
      </c>
      <c r="AB164" s="78">
        <v>2.2883576736544748</v>
      </c>
      <c r="AC164" s="78">
        <v>3.1369569776346751</v>
      </c>
      <c r="AD164" s="74">
        <f t="shared" ref="AD164:AD195" si="17">SUM(C164:AC164)</f>
        <v>100</v>
      </c>
      <c r="AF164" s="42">
        <f>('CHUVA - Vetor de Impacto'!AH165/'Contribuição - CHUVA'!$BA164)*100</f>
        <v>4.4991273936571448</v>
      </c>
      <c r="AG164" s="42">
        <f>('CHUVA - Vetor de Impacto'!AI165/'Contribuição - CHUVA'!$BA164)*100</f>
        <v>3.2685211990718965</v>
      </c>
      <c r="AH164" s="42">
        <f>('CHUVA - Vetor de Impacto'!AJ165/'Contribuição - CHUVA'!$BA164)*100</f>
        <v>4.9866425129143002</v>
      </c>
      <c r="AI164" s="42">
        <f>('CHUVA - Vetor de Impacto'!AK165/'Contribuição - CHUVA'!$BA164)*100</f>
        <v>4.7883289232263717</v>
      </c>
      <c r="AJ164" s="42">
        <f>('CHUVA - Vetor de Impacto'!AL165/'Contribuição - CHUVA'!$BA164)*100</f>
        <v>0.9884204859778345</v>
      </c>
      <c r="AK164" s="42">
        <f>('CHUVA - Vetor de Impacto'!AM165/'Contribuição - CHUVA'!$BA164)*100</f>
        <v>6.7064020797253638</v>
      </c>
      <c r="AL164" s="42">
        <f>('CHUVA - Vetor de Impacto'!AN165/'Contribuição - CHUVA'!$BA164)*100</f>
        <v>2.5387519343479066</v>
      </c>
      <c r="AM164" s="42">
        <f>('CHUVA - Vetor de Impacto'!AO165/'Contribuição - CHUVA'!$BA164)*100</f>
        <v>3.6860492948041648</v>
      </c>
      <c r="AN164" s="42">
        <f>('CHUVA - Vetor de Impacto'!AP165/'Contribuição - CHUVA'!$BA164)*100</f>
        <v>3.7410568746120219</v>
      </c>
      <c r="AO164" s="42">
        <f>('CHUVA - Vetor de Impacto'!AQ165/'Contribuição - CHUVA'!$BA164)*100</f>
        <v>6.7461168346375473</v>
      </c>
      <c r="AP164" s="42">
        <f>('CHUVA - Vetor de Impacto'!AR165/'Contribuição - CHUVA'!$BA164)*100</f>
        <v>3.6750231909698186</v>
      </c>
      <c r="AQ164" s="42">
        <f>('CHUVA - Vetor de Impacto'!AS165/'Contribuição - CHUVA'!$BA164)*100</f>
        <v>6.1409901776369562</v>
      </c>
      <c r="AR164" s="42">
        <f>('CHUVA - Vetor de Impacto'!AT165/'Contribuição - CHUVA'!$BA164)*100</f>
        <v>6.9445433521908644</v>
      </c>
      <c r="AS164" s="42">
        <f>('CHUVA - Vetor de Impacto'!AU165/'Contribuição - CHUVA'!$BA164)*100</f>
        <v>8.8516726369250898E-2</v>
      </c>
      <c r="AT164" s="42">
        <f>('CHUVA - Vetor de Impacto'!AV165/'Contribuição - CHUVA'!$BA164)*100</f>
        <v>0</v>
      </c>
      <c r="AU164" s="42">
        <f>('CHUVA - Vetor de Impacto'!AW165/'Contribuição - CHUVA'!$BA164)*100</f>
        <v>7.8514336289528215</v>
      </c>
      <c r="AV164" s="42">
        <f>('CHUVA - Vetor de Impacto'!AX165/'Contribuição - CHUVA'!$BA164)*100</f>
        <v>7.8514336289528215</v>
      </c>
      <c r="AW164" s="42">
        <f>('CHUVA - Vetor de Impacto'!AY165/'Contribuição - CHUVA'!$BA164)*100</f>
        <v>7.8514336289528215</v>
      </c>
      <c r="AX164" s="42">
        <f>('CHUVA - Vetor de Impacto'!AZ165/'Contribuição - CHUVA'!$BA164)*100</f>
        <v>7.8514336289528215</v>
      </c>
      <c r="AY164" s="42">
        <f>('CHUVA - Vetor de Impacto'!BA165/'Contribuição - CHUVA'!$BA164)*100</f>
        <v>4.9071460180955127</v>
      </c>
      <c r="AZ164" s="42">
        <f>('CHUVA - Vetor de Impacto'!BB165/'Contribuição - CHUVA'!$BA164)*100</f>
        <v>4.8886284859517577</v>
      </c>
      <c r="BA164" s="77">
        <f>SUM('CHUVA - Vetor de Impacto'!AH165:BB165)</f>
        <v>12.736527458022648</v>
      </c>
      <c r="BB164" s="77">
        <f t="shared" si="13"/>
        <v>99.999999999999986</v>
      </c>
      <c r="BC164" s="42">
        <f>('CHUVA - Vetor de Impacto'!BC165/'Contribuição - CHUVA'!$BI164)*100</f>
        <v>3.4185046510072294</v>
      </c>
      <c r="BD164" s="42">
        <f>('CHUVA - Vetor de Impacto'!BD165/'Contribuição - CHUVA'!$BI164)*100</f>
        <v>19.997769211049594</v>
      </c>
      <c r="BE164" s="42">
        <f>('CHUVA - Vetor de Impacto'!BE165/'Contribuição - CHUVA'!$BI164)*100</f>
        <v>24.050442033170533</v>
      </c>
      <c r="BF164" s="42">
        <f>('CHUVA - Vetor de Impacto'!BF165/'Contribuição - CHUVA'!$BI164)*100</f>
        <v>18.451084597346153</v>
      </c>
      <c r="BG164" s="42">
        <f>('CHUVA - Vetor de Impacto'!BG165/'Contribuição - CHUVA'!$BI164)*100</f>
        <v>23.543624659735414</v>
      </c>
      <c r="BH164" s="42">
        <f>('CHUVA - Vetor de Impacto'!BH165/'Contribuição - CHUVA'!$BI164)*100</f>
        <v>10.538574847691086</v>
      </c>
      <c r="BI164" s="77">
        <f>SUM('CHUVA - Vetor de Impacto'!BC165:BH165)</f>
        <v>3.1629830233294189</v>
      </c>
      <c r="BJ164" s="77">
        <f t="shared" si="14"/>
        <v>100</v>
      </c>
      <c r="BL164" s="42">
        <f>('CHUVA - Vetor de Impacto'!AH165/'Contribuição - CHUVA'!$BY164)*100</f>
        <v>7.6633101118556031</v>
      </c>
      <c r="BM164" s="42">
        <f>('CHUVA - Vetor de Impacto'!AI165/'Contribuição - CHUVA'!$BY164)*100</f>
        <v>5.5672332352656246</v>
      </c>
      <c r="BN164" s="42">
        <f>('CHUVA - Vetor de Impacto'!AJ165/'Contribuição - CHUVA'!$BY164)*100</f>
        <v>8.4936888089231299</v>
      </c>
      <c r="BO164" s="42">
        <f>('CHUVA - Vetor de Impacto'!AK165/'Contribuição - CHUVA'!$BY164)*100</f>
        <v>8.1559036332207491</v>
      </c>
      <c r="BP164" s="42">
        <f>('CHUVA - Vetor de Impacto'!AL165/'Contribuição - CHUVA'!$BY164)*100</f>
        <v>1.6835648431822083</v>
      </c>
      <c r="BQ164" s="42">
        <f>('CHUVA - Vetor de Impacto'!AM165/'Contribuição - CHUVA'!$BY164)*100</f>
        <v>11.422934799353058</v>
      </c>
      <c r="BR164" s="42">
        <f>('CHUVA - Vetor de Impacto'!AN165/'Contribuição - CHUVA'!$BY164)*100</f>
        <v>4.3242259371026526</v>
      </c>
      <c r="BS164" s="42">
        <f>('CHUVA - Vetor de Impacto'!AO165/'Contribuição - CHUVA'!$BY164)*100</f>
        <v>6.278403868602159</v>
      </c>
      <c r="BT164" s="42">
        <f>('CHUVA - Vetor de Impacto'!AP165/'Contribuição - CHUVA'!$BY164)*100</f>
        <v>6.3720976242323157</v>
      </c>
      <c r="BU164" s="42">
        <f>('CHUVA - Vetor de Impacto'!AQ165/'Contribuição - CHUVA'!$BY164)*100</f>
        <v>11.490580468452686</v>
      </c>
      <c r="BV164" s="42">
        <f>('CHUVA - Vetor de Impacto'!AR165/'Contribuição - CHUVA'!$BY164)*100</f>
        <v>6.2596232372452345</v>
      </c>
      <c r="BW164" s="42">
        <f>('CHUVA - Vetor de Impacto'!AS165/'Contribuição - CHUVA'!$BY164)*100</f>
        <v>10.459875439721198</v>
      </c>
      <c r="BX164" s="42">
        <f>('CHUVA - Vetor de Impacto'!AT165/'Contribuição - CHUVA'!$BY164)*100</f>
        <v>11.828557992843386</v>
      </c>
      <c r="BY164" s="77">
        <f>SUM('CHUVA - Vetor de Impacto'!AH165:AT165)</f>
        <v>7.4776119914297219</v>
      </c>
      <c r="BZ164" s="77">
        <f t="shared" si="15"/>
        <v>100.00000000000001</v>
      </c>
      <c r="CA164" s="42">
        <f>('SECA - Vetor de Impacto'!AU165/'Contribuição - CHUVA'!$CI164)*100</f>
        <v>0.21437798782999706</v>
      </c>
      <c r="CB164" s="42">
        <f>('SECA - Vetor de Impacto'!AV165/'Contribuição - CHUVA'!$CI164)*100</f>
        <v>0</v>
      </c>
      <c r="CC164" s="42">
        <f>('SECA - Vetor de Impacto'!AW165/'Contribuição - CHUVA'!$CI164)*100</f>
        <v>19.015327520521382</v>
      </c>
      <c r="CD164" s="42">
        <f>('SECA - Vetor de Impacto'!AX165/'Contribuição - CHUVA'!$CI164)*100</f>
        <v>19.015327520521382</v>
      </c>
      <c r="CE164" s="42">
        <f>('SECA - Vetor de Impacto'!AY165/'Contribuição - CHUVA'!$CI164)*100</f>
        <v>19.015327520521382</v>
      </c>
      <c r="CF164" s="42">
        <f>('SECA - Vetor de Impacto'!AZ165/'Contribuição - CHUVA'!$CI164)*100</f>
        <v>19.015327520521382</v>
      </c>
      <c r="CG164" s="42">
        <f>('SECA - Vetor de Impacto'!BA165/'Contribuição - CHUVA'!$CI164)*100</f>
        <v>11.884579700325865</v>
      </c>
      <c r="CH164" s="42">
        <f>('SECA - Vetor de Impacto'!BB165/'Contribuição - CHUVA'!$CI164)*100</f>
        <v>11.839732229758601</v>
      </c>
      <c r="CI164" s="77">
        <f>SUM('CHUVA - Vetor de Impacto'!AU165:BB165)</f>
        <v>5.2589154665929252</v>
      </c>
      <c r="CJ164" s="77">
        <f t="shared" si="16"/>
        <v>100</v>
      </c>
    </row>
    <row r="165" spans="1:88" x14ac:dyDescent="0.25">
      <c r="A165" s="34" t="s">
        <v>1195</v>
      </c>
      <c r="B165" s="34" t="s">
        <v>1196</v>
      </c>
      <c r="C165" s="78">
        <v>4.0340140719849886</v>
      </c>
      <c r="D165" s="78">
        <v>2.6865812443563653</v>
      </c>
      <c r="E165" s="78">
        <v>4.9638049781966798</v>
      </c>
      <c r="F165" s="78">
        <v>4.742538706961497</v>
      </c>
      <c r="G165" s="78">
        <v>1.9661607899994624</v>
      </c>
      <c r="H165" s="78">
        <v>4.1450099044658142</v>
      </c>
      <c r="I165" s="78">
        <v>1.4947945661976669</v>
      </c>
      <c r="J165" s="78">
        <v>2.9079241887067089</v>
      </c>
      <c r="K165" s="78">
        <v>5.3720491094482066</v>
      </c>
      <c r="L165" s="78">
        <v>4.1732448610216872</v>
      </c>
      <c r="M165" s="78">
        <v>4.1505773162390893</v>
      </c>
      <c r="N165" s="78">
        <v>3.4975634475814368</v>
      </c>
      <c r="O165" s="78">
        <v>5.8001035301905342</v>
      </c>
      <c r="P165" s="78">
        <v>0.82485084885269588</v>
      </c>
      <c r="Q165" s="78">
        <v>0</v>
      </c>
      <c r="R165" s="78">
        <v>0</v>
      </c>
      <c r="S165" s="78">
        <v>6.7744694715956708</v>
      </c>
      <c r="T165" s="78">
        <v>6.7744694715956708</v>
      </c>
      <c r="U165" s="78">
        <v>6.7744694715956708</v>
      </c>
      <c r="V165" s="78">
        <v>4.2340434197472945</v>
      </c>
      <c r="W165" s="78">
        <v>4.6715231980679954</v>
      </c>
      <c r="X165" s="78">
        <v>1.9035699341673764</v>
      </c>
      <c r="Y165" s="78">
        <v>4.1640393464293242</v>
      </c>
      <c r="Z165" s="78">
        <v>5.2717092266434866</v>
      </c>
      <c r="AA165" s="78">
        <v>3.9639923837817999</v>
      </c>
      <c r="AB165" s="78">
        <v>2.4503400216409883</v>
      </c>
      <c r="AC165" s="78">
        <v>2.2581564905318894</v>
      </c>
      <c r="AD165" s="74">
        <f t="shared" si="17"/>
        <v>99.999999999999986</v>
      </c>
      <c r="AF165" s="42">
        <f>('CHUVA - Vetor de Impacto'!AH166/'Contribuição - CHUVA'!$BA165)*100</f>
        <v>3.4056450150291759</v>
      </c>
      <c r="AG165" s="42">
        <f>('CHUVA - Vetor de Impacto'!AI166/'Contribuição - CHUVA'!$BA165)*100</f>
        <v>4.0296957604987904</v>
      </c>
      <c r="AH165" s="42">
        <f>('CHUVA - Vetor de Impacto'!AJ166/'Contribuição - CHUVA'!$BA165)*100</f>
        <v>3.4661778037266848</v>
      </c>
      <c r="AI165" s="42">
        <f>('CHUVA - Vetor de Impacto'!AK166/'Contribuição - CHUVA'!$BA165)*100</f>
        <v>2.9643852103540822</v>
      </c>
      <c r="AJ165" s="42">
        <f>('CHUVA - Vetor de Impacto'!AL166/'Contribuição - CHUVA'!$BA165)*100</f>
        <v>1.6945555403795336</v>
      </c>
      <c r="AK165" s="42">
        <f>('CHUVA - Vetor de Impacto'!AM166/'Contribuição - CHUVA'!$BA165)*100</f>
        <v>6.4176665859844331</v>
      </c>
      <c r="AL165" s="42">
        <f>('CHUVA - Vetor de Impacto'!AN166/'Contribuição - CHUVA'!$BA165)*100</f>
        <v>3.3983075174724653</v>
      </c>
      <c r="AM165" s="42">
        <f>('CHUVA - Vetor de Impacto'!AO166/'Contribuição - CHUVA'!$BA165)*100</f>
        <v>4.1464227082496965</v>
      </c>
      <c r="AN165" s="42">
        <f>('CHUVA - Vetor de Impacto'!AP166/'Contribuição - CHUVA'!$BA165)*100</f>
        <v>4.729648160825751</v>
      </c>
      <c r="AO165" s="42">
        <f>('CHUVA - Vetor de Impacto'!AQ166/'Contribuição - CHUVA'!$BA165)*100</f>
        <v>6.1514060766947907</v>
      </c>
      <c r="AP165" s="42">
        <f>('CHUVA - Vetor de Impacto'!AR166/'Contribuição - CHUVA'!$BA165)*100</f>
        <v>4.2486137382670437</v>
      </c>
      <c r="AQ165" s="42">
        <f>('CHUVA - Vetor de Impacto'!AS166/'Contribuição - CHUVA'!$BA165)*100</f>
        <v>4.7592406920720807</v>
      </c>
      <c r="AR165" s="42">
        <f>('CHUVA - Vetor de Impacto'!AT166/'Contribuição - CHUVA'!$BA165)*100</f>
        <v>5.7850523155827593</v>
      </c>
      <c r="AS165" s="42">
        <f>('CHUVA - Vetor de Impacto'!AU166/'Contribuição - CHUVA'!$BA165)*100</f>
        <v>1.2566863720709442</v>
      </c>
      <c r="AT165" s="42">
        <f>('CHUVA - Vetor de Impacto'!AV166/'Contribuição - CHUVA'!$BA165)*100</f>
        <v>7.4312054135128136</v>
      </c>
      <c r="AU165" s="42">
        <f>('CHUVA - Vetor de Impacto'!AW166/'Contribuição - CHUVA'!$BA165)*100</f>
        <v>7.4312054135128136</v>
      </c>
      <c r="AV165" s="42">
        <f>('CHUVA - Vetor de Impacto'!AX166/'Contribuição - CHUVA'!$BA165)*100</f>
        <v>4.9541369423418757</v>
      </c>
      <c r="AW165" s="42">
        <f>('CHUVA - Vetor de Impacto'!AY166/'Contribuição - CHUVA'!$BA165)*100</f>
        <v>7.4312054135128136</v>
      </c>
      <c r="AX165" s="42">
        <f>('CHUVA - Vetor de Impacto'!AZ166/'Contribuição - CHUVA'!$BA165)*100</f>
        <v>7.4312054135128136</v>
      </c>
      <c r="AY165" s="42">
        <f>('CHUVA - Vetor de Impacto'!BA166/'Contribuição - CHUVA'!$BA165)*100</f>
        <v>4.6445033834455076</v>
      </c>
      <c r="AZ165" s="42">
        <f>('CHUVA - Vetor de Impacto'!BB166/'Contribuição - CHUVA'!$BA165)*100</f>
        <v>4.2230345229531467</v>
      </c>
      <c r="BA165" s="77">
        <f>SUM('CHUVA - Vetor de Impacto'!AH166:BB166)</f>
        <v>13.456767029768983</v>
      </c>
      <c r="BB165" s="77">
        <f t="shared" si="13"/>
        <v>100.00000000000001</v>
      </c>
      <c r="BC165" s="42">
        <f>('CHUVA - Vetor de Impacto'!BC166/'Contribuição - CHUVA'!$BI165)*100</f>
        <v>20.642446154998936</v>
      </c>
      <c r="BD165" s="42">
        <f>('CHUVA - Vetor de Impacto'!BD166/'Contribuição - CHUVA'!$BI165)*100</f>
        <v>18.507096659932813</v>
      </c>
      <c r="BE165" s="42">
        <f>('CHUVA - Vetor de Impacto'!BE166/'Contribuição - CHUVA'!$BI165)*100</f>
        <v>16.803158675690923</v>
      </c>
      <c r="BF165" s="42">
        <f>('CHUVA - Vetor de Impacto'!BF166/'Contribuição - CHUVA'!$BI165)*100</f>
        <v>18.630928636756064</v>
      </c>
      <c r="BG165" s="42">
        <f>('CHUVA - Vetor de Impacto'!BG166/'Contribuição - CHUVA'!$BI165)*100</f>
        <v>9.9024817685537432</v>
      </c>
      <c r="BH165" s="42">
        <f>('CHUVA - Vetor de Impacto'!BH166/'Contribuição - CHUVA'!$BI165)*100</f>
        <v>15.513888104067522</v>
      </c>
      <c r="BI165" s="77">
        <f>SUM('CHUVA - Vetor de Impacto'!BC166:BH166)</f>
        <v>2.1486124632157035</v>
      </c>
      <c r="BJ165" s="77">
        <f t="shared" si="14"/>
        <v>100</v>
      </c>
      <c r="BL165" s="42">
        <f>('CHUVA - Vetor de Impacto'!AH166/'Contribuição - CHUVA'!$BY165)*100</f>
        <v>6.1700025334942818</v>
      </c>
      <c r="BM165" s="42">
        <f>('CHUVA - Vetor de Impacto'!AI166/'Contribuição - CHUVA'!$BY165)*100</f>
        <v>7.3005944371086189</v>
      </c>
      <c r="BN165" s="42">
        <f>('CHUVA - Vetor de Impacto'!AJ166/'Contribuição - CHUVA'!$BY165)*100</f>
        <v>6.2796697060782991</v>
      </c>
      <c r="BO165" s="42">
        <f>('CHUVA - Vetor de Impacto'!AK166/'Contribuição - CHUVA'!$BY165)*100</f>
        <v>5.3705727336297198</v>
      </c>
      <c r="BP165" s="42">
        <f>('CHUVA - Vetor de Impacto'!AL166/'Contribuição - CHUVA'!$BY165)*100</f>
        <v>3.0700240134096659</v>
      </c>
      <c r="BQ165" s="42">
        <f>('CHUVA - Vetor de Impacto'!AM166/'Contribuição - CHUVA'!$BY165)*100</f>
        <v>11.626877998118754</v>
      </c>
      <c r="BR165" s="42">
        <f>('CHUVA - Vetor de Impacto'!AN166/'Contribuição - CHUVA'!$BY165)*100</f>
        <v>6.15670919895277</v>
      </c>
      <c r="BS165" s="42">
        <f>('CHUVA - Vetor de Impacto'!AO166/'Contribuição - CHUVA'!$BY165)*100</f>
        <v>7.5120684927344596</v>
      </c>
      <c r="BT165" s="42">
        <f>('CHUVA - Vetor de Impacto'!AP166/'Contribuição - CHUVA'!$BY165)*100</f>
        <v>8.5686972676397541</v>
      </c>
      <c r="BU165" s="42">
        <f>('CHUVA - Vetor de Impacto'!AQ166/'Contribuição - CHUVA'!$BY165)*100</f>
        <v>11.144494188403787</v>
      </c>
      <c r="BV165" s="42">
        <f>('CHUVA - Vetor de Impacto'!AR166/'Contribuição - CHUVA'!$BY165)*100</f>
        <v>7.6972078455809623</v>
      </c>
      <c r="BW165" s="42">
        <f>('CHUVA - Vetor de Impacto'!AS166/'Contribuição - CHUVA'!$BY165)*100</f>
        <v>8.6223100170474609</v>
      </c>
      <c r="BX165" s="42">
        <f>('CHUVA - Vetor de Impacto'!AT166/'Contribuição - CHUVA'!$BY165)*100</f>
        <v>10.480771567801467</v>
      </c>
      <c r="BY165" s="77">
        <f>SUM('CHUVA - Vetor de Impacto'!AH166:AT166)</f>
        <v>7.4277070883773542</v>
      </c>
      <c r="BZ165" s="77">
        <f t="shared" si="15"/>
        <v>100</v>
      </c>
      <c r="CA165" s="42">
        <f>('SECA - Vetor de Impacto'!AU166/'Contribuição - CHUVA'!$CI165)*100</f>
        <v>2.8049042309804753</v>
      </c>
      <c r="CB165" s="42">
        <f>('SECA - Vetor de Impacto'!AV166/'Contribuição - CHUVA'!$CI165)*100</f>
        <v>16.586333685864457</v>
      </c>
      <c r="CC165" s="42">
        <f>('SECA - Vetor de Impacto'!AW166/'Contribuição - CHUVA'!$CI165)*100</f>
        <v>16.586333685864457</v>
      </c>
      <c r="CD165" s="42">
        <f>('SECA - Vetor de Impacto'!AX166/'Contribuição - CHUVA'!$CI165)*100</f>
        <v>11.057555790576307</v>
      </c>
      <c r="CE165" s="42">
        <f>('SECA - Vetor de Impacto'!AY166/'Contribuição - CHUVA'!$CI165)*100</f>
        <v>16.586333685864457</v>
      </c>
      <c r="CF165" s="42">
        <f>('SECA - Vetor de Impacto'!AZ166/'Contribuição - CHUVA'!$CI165)*100</f>
        <v>16.586333685864457</v>
      </c>
      <c r="CG165" s="42">
        <f>('SECA - Vetor de Impacto'!BA166/'Contribuição - CHUVA'!$CI165)*100</f>
        <v>10.366458553665286</v>
      </c>
      <c r="CH165" s="42">
        <f>('SECA - Vetor de Impacto'!BB166/'Contribuição - CHUVA'!$CI165)*100</f>
        <v>9.4257466813200956</v>
      </c>
      <c r="CI165" s="77">
        <f>SUM('CHUVA - Vetor de Impacto'!AU166:BB166)</f>
        <v>6.0290599413916306</v>
      </c>
      <c r="CJ165" s="77">
        <f t="shared" si="16"/>
        <v>99.999999999999986</v>
      </c>
    </row>
    <row r="166" spans="1:88" x14ac:dyDescent="0.25">
      <c r="A166" s="34" t="s">
        <v>1197</v>
      </c>
      <c r="B166" s="34" t="s">
        <v>1198</v>
      </c>
      <c r="C166" s="78">
        <v>4.1234989379527436</v>
      </c>
      <c r="D166" s="78">
        <v>1.7173266770564515</v>
      </c>
      <c r="E166" s="78">
        <v>4.1649325858240909</v>
      </c>
      <c r="F166" s="78">
        <v>4.7130058490450368</v>
      </c>
      <c r="G166" s="78">
        <v>5.7502848320697186</v>
      </c>
      <c r="H166" s="78">
        <v>2.9752321186325368</v>
      </c>
      <c r="I166" s="78">
        <v>3.9251711718816367</v>
      </c>
      <c r="J166" s="78">
        <v>2.6397426820197012</v>
      </c>
      <c r="K166" s="78">
        <v>4.5545959331183621</v>
      </c>
      <c r="L166" s="78">
        <v>4.1946587383633869</v>
      </c>
      <c r="M166" s="78">
        <v>2.8970951461896837</v>
      </c>
      <c r="N166" s="78">
        <v>4.5462277289079109</v>
      </c>
      <c r="O166" s="78">
        <v>3.4028584291045481</v>
      </c>
      <c r="P166" s="78">
        <v>0.65476749497072939</v>
      </c>
      <c r="Q166" s="78">
        <v>5.7502848320697186</v>
      </c>
      <c r="R166" s="78">
        <v>0</v>
      </c>
      <c r="S166" s="78">
        <v>1.9167616106899068</v>
      </c>
      <c r="T166" s="78">
        <v>5.7502848320697186</v>
      </c>
      <c r="U166" s="78">
        <v>5.7502848320697186</v>
      </c>
      <c r="V166" s="78">
        <v>3.1147376173710977</v>
      </c>
      <c r="W166" s="78">
        <v>3.8800214814774123</v>
      </c>
      <c r="X166" s="78">
        <v>4.3919186492874083</v>
      </c>
      <c r="Y166" s="78">
        <v>4.4860157409977006</v>
      </c>
      <c r="Z166" s="78">
        <v>3.8704019007124071</v>
      </c>
      <c r="AA166" s="78">
        <v>4.2843531884219903</v>
      </c>
      <c r="AB166" s="78">
        <v>3.670394573661524</v>
      </c>
      <c r="AC166" s="78">
        <v>2.8751424160348606</v>
      </c>
      <c r="AD166" s="74">
        <f t="shared" si="17"/>
        <v>99.999999999999986</v>
      </c>
      <c r="AF166" s="42">
        <f>('CHUVA - Vetor de Impacto'!AH167/'Contribuição - CHUVA'!$BA166)*100</f>
        <v>6.4575150016848823</v>
      </c>
      <c r="AG166" s="42">
        <f>('CHUVA - Vetor de Impacto'!AI167/'Contribuição - CHUVA'!$BA166)*100</f>
        <v>1.6400778317930527</v>
      </c>
      <c r="AH166" s="42">
        <f>('CHUVA - Vetor de Impacto'!AJ167/'Contribuição - CHUVA'!$BA166)*100</f>
        <v>3.4702189684658351</v>
      </c>
      <c r="AI166" s="42">
        <f>('CHUVA - Vetor de Impacto'!AK167/'Contribuição - CHUVA'!$BA166)*100</f>
        <v>4.4600218765342063</v>
      </c>
      <c r="AJ166" s="42">
        <f>('CHUVA - Vetor de Impacto'!AL167/'Contribuição - CHUVA'!$BA166)*100</f>
        <v>0.37361996306730066</v>
      </c>
      <c r="AK166" s="42">
        <f>('CHUVA - Vetor de Impacto'!AM167/'Contribuição - CHUVA'!$BA166)*100</f>
        <v>7.8133151007789063</v>
      </c>
      <c r="AL166" s="42">
        <f>('CHUVA - Vetor de Impacto'!AN167/'Contribuição - CHUVA'!$BA166)*100</f>
        <v>7.1867962526978451</v>
      </c>
      <c r="AM166" s="42">
        <f>('CHUVA - Vetor de Impacto'!AO167/'Contribuição - CHUVA'!$BA166)*100</f>
        <v>4.9586632986959369</v>
      </c>
      <c r="AN166" s="42">
        <f>('CHUVA - Vetor de Impacto'!AP167/'Contribuição - CHUVA'!$BA166)*100</f>
        <v>2.1647241032520275</v>
      </c>
      <c r="AO166" s="42">
        <f>('CHUVA - Vetor de Impacto'!AQ167/'Contribuição - CHUVA'!$BA166)*100</f>
        <v>7.5804922434821149</v>
      </c>
      <c r="AP166" s="42">
        <f>('CHUVA - Vetor de Impacto'!AR167/'Contribuição - CHUVA'!$BA166)*100</f>
        <v>7.063981665037848</v>
      </c>
      <c r="AQ166" s="42">
        <f>('CHUVA - Vetor de Impacto'!AS167/'Contribuição - CHUVA'!$BA166)*100</f>
        <v>7.6910254820272916</v>
      </c>
      <c r="AR166" s="42">
        <f>('CHUVA - Vetor de Impacto'!AT167/'Contribuição - CHUVA'!$BA166)*100</f>
        <v>7.2606961371636887</v>
      </c>
      <c r="AS166" s="42">
        <f>('CHUVA - Vetor de Impacto'!AU167/'Contribuição - CHUVA'!$BA166)*100</f>
        <v>0.2114087513175886</v>
      </c>
      <c r="AT166" s="42">
        <f>('CHUVA - Vetor de Impacto'!AV167/'Contribuição - CHUVA'!$BA166)*100</f>
        <v>0</v>
      </c>
      <c r="AU166" s="42">
        <f>('CHUVA - Vetor de Impacto'!AW167/'Contribuição - CHUVA'!$BA166)*100</f>
        <v>7.8133151007789063</v>
      </c>
      <c r="AV166" s="42">
        <f>('CHUVA - Vetor de Impacto'!AX167/'Contribuição - CHUVA'!$BA166)*100</f>
        <v>7.8133151007789063</v>
      </c>
      <c r="AW166" s="42">
        <f>('CHUVA - Vetor de Impacto'!AY167/'Contribuição - CHUVA'!$BA166)*100</f>
        <v>7.8133151007789063</v>
      </c>
      <c r="AX166" s="42">
        <f>('CHUVA - Vetor de Impacto'!AZ167/'Contribuição - CHUVA'!$BA166)*100</f>
        <v>0</v>
      </c>
      <c r="AY166" s="42">
        <f>('CHUVA - Vetor de Impacto'!BA167/'Contribuição - CHUVA'!$BA166)*100</f>
        <v>5.2088767338526045</v>
      </c>
      <c r="AZ166" s="42">
        <f>('CHUVA - Vetor de Impacto'!BB167/'Contribuição - CHUVA'!$BA166)*100</f>
        <v>3.0186212878121572</v>
      </c>
      <c r="BA166" s="77">
        <f>SUM('CHUVA - Vetor de Impacto'!AH167:BB167)</f>
        <v>12.798664678201835</v>
      </c>
      <c r="BB166" s="77">
        <f t="shared" si="13"/>
        <v>100.00000000000001</v>
      </c>
      <c r="BC166" s="42">
        <f>('CHUVA - Vetor de Impacto'!BC167/'Contribuição - CHUVA'!$BI166)*100</f>
        <v>6.3136610056005917</v>
      </c>
      <c r="BD166" s="42">
        <f>('CHUVA - Vetor de Impacto'!BD167/'Contribuição - CHUVA'!$BI166)*100</f>
        <v>26.001624713805477</v>
      </c>
      <c r="BE166" s="42">
        <f>('CHUVA - Vetor de Impacto'!BE167/'Contribuição - CHUVA'!$BI166)*100</f>
        <v>24.122273270143619</v>
      </c>
      <c r="BF166" s="42">
        <f>('CHUVA - Vetor de Impacto'!BF167/'Contribuição - CHUVA'!$BI166)*100</f>
        <v>11.103765537617486</v>
      </c>
      <c r="BG166" s="42">
        <f>('CHUVA - Vetor de Impacto'!BG167/'Contribuição - CHUVA'!$BI166)*100</f>
        <v>17.586639968861707</v>
      </c>
      <c r="BH166" s="42">
        <f>('CHUVA - Vetor de Impacto'!BH167/'Contribuição - CHUVA'!$BI166)*100</f>
        <v>14.872035503971118</v>
      </c>
      <c r="BI166" s="77">
        <f>SUM('CHUVA - Vetor de Impacto'!BC167:BH167)</f>
        <v>2.6615948652599588</v>
      </c>
      <c r="BJ166" s="77">
        <f t="shared" si="14"/>
        <v>100</v>
      </c>
      <c r="BL166" s="42">
        <f>('CHUVA - Vetor de Impacto'!AH167/'Contribuição - CHUVA'!$BY166)*100</f>
        <v>9.4794571119452087</v>
      </c>
      <c r="BM166" s="42">
        <f>('CHUVA - Vetor de Impacto'!AI167/'Contribuição - CHUVA'!$BY166)*100</f>
        <v>2.4075898333457721</v>
      </c>
      <c r="BN166" s="42">
        <f>('CHUVA - Vetor de Impacto'!AJ167/'Contribuição - CHUVA'!$BY166)*100</f>
        <v>5.0941874501332975</v>
      </c>
      <c r="BO166" s="42">
        <f>('CHUVA - Vetor de Impacto'!AK167/'Contribuição - CHUVA'!$BY166)*100</f>
        <v>6.5471913090271023</v>
      </c>
      <c r="BP166" s="42">
        <f>('CHUVA - Vetor de Impacto'!AL167/'Contribuição - CHUVA'!$BY166)*100</f>
        <v>0.54846398578074262</v>
      </c>
      <c r="BQ166" s="42">
        <f>('CHUVA - Vetor de Impacto'!AM167/'Contribuição - CHUVA'!$BY166)*100</f>
        <v>11.469734933735708</v>
      </c>
      <c r="BR166" s="42">
        <f>('CHUVA - Vetor de Impacto'!AN167/'Contribuição - CHUVA'!$BY166)*100</f>
        <v>10.550022234863134</v>
      </c>
      <c r="BS166" s="42">
        <f>('CHUVA - Vetor de Impacto'!AO167/'Contribuição - CHUVA'!$BY166)*100</f>
        <v>7.2791834103831441</v>
      </c>
      <c r="BT166" s="42">
        <f>('CHUVA - Vetor de Impacto'!AP167/'Contribuição - CHUVA'!$BY166)*100</f>
        <v>3.1777563490936531</v>
      </c>
      <c r="BU166" s="42">
        <f>('CHUVA - Vetor de Impacto'!AQ167/'Contribuição - CHUVA'!$BY166)*100</f>
        <v>11.127957285546021</v>
      </c>
      <c r="BV166" s="42">
        <f>('CHUVA - Vetor de Impacto'!AR167/'Contribuição - CHUVA'!$BY166)*100</f>
        <v>10.369733746777483</v>
      </c>
      <c r="BW166" s="42">
        <f>('CHUVA - Vetor de Impacto'!AS167/'Contribuição - CHUVA'!$BY166)*100</f>
        <v>11.29021708578807</v>
      </c>
      <c r="BX166" s="42">
        <f>('CHUVA - Vetor de Impacto'!AT167/'Contribuição - CHUVA'!$BY166)*100</f>
        <v>10.658505263580667</v>
      </c>
      <c r="BY166" s="77">
        <f>SUM('CHUVA - Vetor de Impacto'!AH167:AT167)</f>
        <v>8.718597297821761</v>
      </c>
      <c r="BZ166" s="77">
        <f t="shared" si="15"/>
        <v>100</v>
      </c>
      <c r="CA166" s="42">
        <f>('SECA - Vetor de Impacto'!AU167/'Contribuição - CHUVA'!$CI166)*100</f>
        <v>0.66316299852359917</v>
      </c>
      <c r="CB166" s="42">
        <f>('SECA - Vetor de Impacto'!AV167/'Contribuição - CHUVA'!$CI166)*100</f>
        <v>0</v>
      </c>
      <c r="CC166" s="42">
        <f>('SECA - Vetor de Impacto'!AW167/'Contribuição - CHUVA'!$CI166)*100</f>
        <v>24.509399153767063</v>
      </c>
      <c r="CD166" s="42">
        <f>('SECA - Vetor de Impacto'!AX167/'Contribuição - CHUVA'!$CI166)*100</f>
        <v>24.509399153767063</v>
      </c>
      <c r="CE166" s="42">
        <f>('SECA - Vetor de Impacto'!AY167/'Contribuição - CHUVA'!$CI166)*100</f>
        <v>24.509399153767063</v>
      </c>
      <c r="CF166" s="42">
        <f>('SECA - Vetor de Impacto'!AZ167/'Contribuição - CHUVA'!$CI166)*100</f>
        <v>0</v>
      </c>
      <c r="CG166" s="42">
        <f>('SECA - Vetor de Impacto'!BA167/'Contribuição - CHUVA'!$CI166)*100</f>
        <v>16.339599435844708</v>
      </c>
      <c r="CH166" s="42">
        <f>('SECA - Vetor de Impacto'!BB167/'Contribuição - CHUVA'!$CI166)*100</f>
        <v>9.4690401043304959</v>
      </c>
      <c r="CI166" s="77">
        <f>SUM('CHUVA - Vetor de Impacto'!AU167:BB167)</f>
        <v>4.0800673803800747</v>
      </c>
      <c r="CJ166" s="77">
        <f t="shared" si="16"/>
        <v>100</v>
      </c>
    </row>
    <row r="167" spans="1:88" x14ac:dyDescent="0.25">
      <c r="A167" s="34" t="s">
        <v>1199</v>
      </c>
      <c r="B167" s="34" t="s">
        <v>1200</v>
      </c>
      <c r="C167" s="78">
        <v>3.3718972095818067</v>
      </c>
      <c r="D167" s="78">
        <v>2.8708665781541156</v>
      </c>
      <c r="E167" s="78">
        <v>4.7408487661965575</v>
      </c>
      <c r="F167" s="78">
        <v>4.6593169459950721</v>
      </c>
      <c r="G167" s="78">
        <v>1.2428234635119912</v>
      </c>
      <c r="H167" s="78">
        <v>2.7402217511213114</v>
      </c>
      <c r="I167" s="78">
        <v>1.7959665088441299</v>
      </c>
      <c r="J167" s="78">
        <v>2.4677772140598506</v>
      </c>
      <c r="K167" s="78">
        <v>2.9732198397574869</v>
      </c>
      <c r="L167" s="78">
        <v>3.7315042361533899</v>
      </c>
      <c r="M167" s="78">
        <v>1.918854671731145</v>
      </c>
      <c r="N167" s="78">
        <v>4.707739983451444</v>
      </c>
      <c r="O167" s="78">
        <v>2.8240861899582921</v>
      </c>
      <c r="P167" s="78">
        <v>1.5463413957360499</v>
      </c>
      <c r="Q167" s="78">
        <v>5.7873621013412464</v>
      </c>
      <c r="R167" s="78">
        <v>5.7873621013412464</v>
      </c>
      <c r="S167" s="78">
        <v>3.8582414008941646</v>
      </c>
      <c r="T167" s="78">
        <v>5.7873621013412464</v>
      </c>
      <c r="U167" s="78">
        <v>5.7873621013412464</v>
      </c>
      <c r="V167" s="78">
        <v>2.4114008755588516</v>
      </c>
      <c r="W167" s="78">
        <v>5.163387750792328</v>
      </c>
      <c r="X167" s="78">
        <v>1.2634943430614156</v>
      </c>
      <c r="Y167" s="78">
        <v>5.5931710850873397</v>
      </c>
      <c r="Z167" s="78">
        <v>4.7964459387995522</v>
      </c>
      <c r="AA167" s="78">
        <v>4.8617832171006912</v>
      </c>
      <c r="AB167" s="78">
        <v>3.6940609157497333</v>
      </c>
      <c r="AC167" s="78">
        <v>3.6171013133382792</v>
      </c>
      <c r="AD167" s="74">
        <f t="shared" si="17"/>
        <v>99.999999999999986</v>
      </c>
      <c r="AF167" s="42">
        <f>('CHUVA - Vetor de Impacto'!AH168/'Contribuição - CHUVA'!$BA167)*100</f>
        <v>3.378727662359335</v>
      </c>
      <c r="AG167" s="42">
        <f>('CHUVA - Vetor de Impacto'!AI168/'Contribuição - CHUVA'!$BA167)*100</f>
        <v>4.2002351293537279</v>
      </c>
      <c r="AH167" s="42">
        <f>('CHUVA - Vetor de Impacto'!AJ168/'Contribuição - CHUVA'!$BA167)*100</f>
        <v>3.8564217912001557</v>
      </c>
      <c r="AI167" s="42">
        <f>('CHUVA - Vetor de Impacto'!AK168/'Contribuição - CHUVA'!$BA167)*100</f>
        <v>3.6590748874598891</v>
      </c>
      <c r="AJ167" s="42">
        <f>('CHUVA - Vetor de Impacto'!AL168/'Contribuição - CHUVA'!$BA167)*100</f>
        <v>1.404907178067027</v>
      </c>
      <c r="AK167" s="42">
        <f>('CHUVA - Vetor de Impacto'!AM168/'Contribuição - CHUVA'!$BA167)*100</f>
        <v>5.4308915837029366</v>
      </c>
      <c r="AL167" s="42">
        <f>('CHUVA - Vetor de Impacto'!AN168/'Contribuição - CHUVA'!$BA167)*100</f>
        <v>2.5334755306823085</v>
      </c>
      <c r="AM167" s="42">
        <f>('CHUVA - Vetor de Impacto'!AO168/'Contribuição - CHUVA'!$BA167)*100</f>
        <v>0.34114086068172567</v>
      </c>
      <c r="AN167" s="42">
        <f>('CHUVA - Vetor de Impacto'!AP168/'Contribuição - CHUVA'!$BA167)*100</f>
        <v>5.157930064084371</v>
      </c>
      <c r="AO167" s="42">
        <f>('CHUVA - Vetor de Impacto'!AQ168/'Contribuição - CHUVA'!$BA167)*100</f>
        <v>5.1308793391288336</v>
      </c>
      <c r="AP167" s="42">
        <f>('CHUVA - Vetor de Impacto'!AR168/'Contribuição - CHUVA'!$BA167)*100</f>
        <v>6.5026746391859582</v>
      </c>
      <c r="AQ167" s="42">
        <f>('CHUVA - Vetor de Impacto'!AS168/'Contribuição - CHUVA'!$BA167)*100</f>
        <v>6.4298326294956034</v>
      </c>
      <c r="AR167" s="42">
        <f>('CHUVA - Vetor de Impacto'!AT168/'Contribuição - CHUVA'!$BA167)*100</f>
        <v>6.8470480481235132</v>
      </c>
      <c r="AS167" s="42">
        <f>('CHUVA - Vetor de Impacto'!AU168/'Contribuição - CHUVA'!$BA167)*100</f>
        <v>1.3956575768594346</v>
      </c>
      <c r="AT167" s="42">
        <f>('CHUVA - Vetor de Impacto'!AV168/'Contribuição - CHUVA'!$BA167)*100</f>
        <v>7.8351156371791779</v>
      </c>
      <c r="AU167" s="42">
        <f>('CHUVA - Vetor de Impacto'!AW168/'Contribuição - CHUVA'!$BA167)*100</f>
        <v>7.8351156371791779</v>
      </c>
      <c r="AV167" s="42">
        <f>('CHUVA - Vetor de Impacto'!AX168/'Contribuição - CHUVA'!$BA167)*100</f>
        <v>2.6117052123930602</v>
      </c>
      <c r="AW167" s="42">
        <f>('CHUVA - Vetor de Impacto'!AY168/'Contribuição - CHUVA'!$BA167)*100</f>
        <v>7.8351156371791779</v>
      </c>
      <c r="AX167" s="42">
        <f>('CHUVA - Vetor de Impacto'!AZ168/'Contribuição - CHUVA'!$BA167)*100</f>
        <v>7.8351156371791779</v>
      </c>
      <c r="AY167" s="42">
        <f>('CHUVA - Vetor de Impacto'!BA168/'Contribuição - CHUVA'!$BA167)*100</f>
        <v>4.8969472732369868</v>
      </c>
      <c r="AZ167" s="42">
        <f>('CHUVA - Vetor de Impacto'!BB168/'Contribuição - CHUVA'!$BA167)*100</f>
        <v>4.8819880452684252</v>
      </c>
      <c r="BA167" s="77">
        <f>SUM('CHUVA - Vetor de Impacto'!AH168:BB168)</f>
        <v>12.763053492852123</v>
      </c>
      <c r="BB167" s="77">
        <f t="shared" si="13"/>
        <v>99.999999999999986</v>
      </c>
      <c r="BC167" s="42">
        <f>('CHUVA - Vetor de Impacto'!BC168/'Contribuição - CHUVA'!$BI167)*100</f>
        <v>21.700839459570069</v>
      </c>
      <c r="BD167" s="42">
        <f>('CHUVA - Vetor de Impacto'!BD168/'Contribuição - CHUVA'!$BI167)*100</f>
        <v>12.900338730147737</v>
      </c>
      <c r="BE167" s="42">
        <f>('CHUVA - Vetor de Impacto'!BE168/'Contribuição - CHUVA'!$BI167)*100</f>
        <v>12.672967830291332</v>
      </c>
      <c r="BF167" s="42">
        <f>('CHUVA - Vetor de Impacto'!BF168/'Contribuição - CHUVA'!$BI167)*100</f>
        <v>19.612669085710827</v>
      </c>
      <c r="BG167" s="42">
        <f>('CHUVA - Vetor de Impacto'!BG168/'Contribuição - CHUVA'!$BI167)*100</f>
        <v>22.468043375599038</v>
      </c>
      <c r="BH167" s="42">
        <f>('CHUVA - Vetor de Impacto'!BH168/'Contribuição - CHUVA'!$BI167)*100</f>
        <v>10.64514151868099</v>
      </c>
      <c r="BI167" s="77">
        <f>SUM('CHUVA - Vetor de Impacto'!BC168:BH168)</f>
        <v>2.9356115130230878</v>
      </c>
      <c r="BJ167" s="77">
        <f t="shared" si="14"/>
        <v>99.999999999999986</v>
      </c>
      <c r="BL167" s="42">
        <f>('CHUVA - Vetor de Impacto'!AH168/'Contribuição - CHUVA'!$BY167)*100</f>
        <v>6.1573322493453242</v>
      </c>
      <c r="BM167" s="42">
        <f>('CHUVA - Vetor de Impacto'!AI168/'Contribuição - CHUVA'!$BY167)*100</f>
        <v>7.6544326152476776</v>
      </c>
      <c r="BN167" s="42">
        <f>('CHUVA - Vetor de Impacto'!AJ168/'Contribuição - CHUVA'!$BY167)*100</f>
        <v>7.0278733993771105</v>
      </c>
      <c r="BO167" s="42">
        <f>('CHUVA - Vetor de Impacto'!AK168/'Contribuição - CHUVA'!$BY167)*100</f>
        <v>6.668231967412785</v>
      </c>
      <c r="BP167" s="42">
        <f>('CHUVA - Vetor de Impacto'!AL168/'Contribuição - CHUVA'!$BY167)*100</f>
        <v>2.5602774592398743</v>
      </c>
      <c r="BQ167" s="42">
        <f>('CHUVA - Vetor de Impacto'!AM168/'Contribuição - CHUVA'!$BY167)*100</f>
        <v>9.8971587037238393</v>
      </c>
      <c r="BR167" s="42">
        <f>('CHUVA - Vetor de Impacto'!AN168/'Contribuição - CHUVA'!$BY167)*100</f>
        <v>4.6169600355136291</v>
      </c>
      <c r="BS167" s="42">
        <f>('CHUVA - Vetor de Impacto'!AO168/'Contribuição - CHUVA'!$BY167)*100</f>
        <v>0.62168894120878548</v>
      </c>
      <c r="BT167" s="42">
        <f>('CHUVA - Vetor de Impacto'!AP168/'Contribuição - CHUVA'!$BY167)*100</f>
        <v>9.3997185618912553</v>
      </c>
      <c r="BU167" s="42">
        <f>('CHUVA - Vetor de Impacto'!AQ168/'Contribuição - CHUVA'!$BY167)*100</f>
        <v>9.3504218094502516</v>
      </c>
      <c r="BV167" s="42">
        <f>('CHUVA - Vetor de Impacto'!AR168/'Contribuição - CHUVA'!$BY167)*100</f>
        <v>11.850356780428022</v>
      </c>
      <c r="BW167" s="42">
        <f>('CHUVA - Vetor de Impacto'!AS168/'Contribuição - CHUVA'!$BY167)*100</f>
        <v>11.717610817984765</v>
      </c>
      <c r="BX167" s="42">
        <f>('CHUVA - Vetor de Impacto'!AT168/'Contribuição - CHUVA'!$BY167)*100</f>
        <v>12.477936659176676</v>
      </c>
      <c r="BY167" s="77">
        <f>SUM('CHUVA - Vetor de Impacto'!AH168:AT168)</f>
        <v>7.0035008906749221</v>
      </c>
      <c r="BZ167" s="77">
        <f t="shared" si="15"/>
        <v>100</v>
      </c>
      <c r="CA167" s="42">
        <f>('SECA - Vetor de Impacto'!AU168/'Contribuição - CHUVA'!$CI167)*100</f>
        <v>3.092749305636656</v>
      </c>
      <c r="CB167" s="42">
        <f>('SECA - Vetor de Impacto'!AV168/'Contribuição - CHUVA'!$CI167)*100</f>
        <v>17.362459709491741</v>
      </c>
      <c r="CC167" s="42">
        <f>('SECA - Vetor de Impacto'!AW168/'Contribuição - CHUVA'!$CI167)*100</f>
        <v>17.362459709491741</v>
      </c>
      <c r="CD167" s="42">
        <f>('SECA - Vetor de Impacto'!AX168/'Contribuição - CHUVA'!$CI167)*100</f>
        <v>5.7874865698305822</v>
      </c>
      <c r="CE167" s="42">
        <f>('SECA - Vetor de Impacto'!AY168/'Contribuição - CHUVA'!$CI167)*100</f>
        <v>17.362459709491741</v>
      </c>
      <c r="CF167" s="42">
        <f>('SECA - Vetor de Impacto'!AZ168/'Contribuição - CHUVA'!$CI167)*100</f>
        <v>17.362459709491741</v>
      </c>
      <c r="CG167" s="42">
        <f>('SECA - Vetor de Impacto'!BA168/'Contribuição - CHUVA'!$CI167)*100</f>
        <v>10.851537318432339</v>
      </c>
      <c r="CH167" s="42">
        <f>('SECA - Vetor de Impacto'!BB168/'Contribuição - CHUVA'!$CI167)*100</f>
        <v>10.81838796813344</v>
      </c>
      <c r="CI167" s="77">
        <f>SUM('CHUVA - Vetor de Impacto'!AU168:BB168)</f>
        <v>5.7595526021772026</v>
      </c>
      <c r="CJ167" s="77">
        <f t="shared" si="16"/>
        <v>99.999999999999972</v>
      </c>
    </row>
    <row r="168" spans="1:88" x14ac:dyDescent="0.25">
      <c r="A168" s="34" t="s">
        <v>1201</v>
      </c>
      <c r="B168" s="34" t="s">
        <v>1202</v>
      </c>
      <c r="C168" s="78">
        <v>5.5587148044744614</v>
      </c>
      <c r="D168" s="78">
        <v>0.61622122357024245</v>
      </c>
      <c r="E168" s="78">
        <v>3.3308226683239348</v>
      </c>
      <c r="F168" s="78">
        <v>3.0973347321542022</v>
      </c>
      <c r="G168" s="78">
        <v>0.73213568283366648</v>
      </c>
      <c r="H168" s="78">
        <v>3.5752806091672586</v>
      </c>
      <c r="I168" s="78">
        <v>4.0757014036156001</v>
      </c>
      <c r="J168" s="78">
        <v>3.1147744100793959</v>
      </c>
      <c r="K168" s="78">
        <v>3.8070323934037282</v>
      </c>
      <c r="L168" s="78">
        <v>4.473578549823416</v>
      </c>
      <c r="M168" s="78">
        <v>5.5587148044744614</v>
      </c>
      <c r="N168" s="78">
        <v>5.2024773709389773</v>
      </c>
      <c r="O168" s="78">
        <v>4.9008162801474207</v>
      </c>
      <c r="P168" s="78">
        <v>0</v>
      </c>
      <c r="Q168" s="78">
        <v>5.5587148044744614</v>
      </c>
      <c r="R168" s="78">
        <v>5.5587148044744614</v>
      </c>
      <c r="S168" s="78">
        <v>3.7058098696496411</v>
      </c>
      <c r="T168" s="78">
        <v>5.5587148044744614</v>
      </c>
      <c r="U168" s="78">
        <v>5.5587148044744614</v>
      </c>
      <c r="V168" s="78">
        <v>3.9374229865027437</v>
      </c>
      <c r="W168" s="78">
        <v>3.5634708113140436</v>
      </c>
      <c r="X168" s="78">
        <v>1.0489585788057849</v>
      </c>
      <c r="Y168" s="78">
        <v>4.6396579121638419</v>
      </c>
      <c r="Z168" s="78">
        <v>4.842418005902732</v>
      </c>
      <c r="AA168" s="78">
        <v>3.6422837284250402</v>
      </c>
      <c r="AB168" s="78">
        <v>2.7202221383598428</v>
      </c>
      <c r="AC168" s="78">
        <v>1.6212918179717184</v>
      </c>
      <c r="AD168" s="74">
        <f t="shared" si="17"/>
        <v>100</v>
      </c>
      <c r="AF168" s="42">
        <f>('CHUVA - Vetor de Impacto'!AH169/'Contribuição - CHUVA'!$BA168)*100</f>
        <v>4.2781754869798645</v>
      </c>
      <c r="AG168" s="42">
        <f>('CHUVA - Vetor de Impacto'!AI169/'Contribuição - CHUVA'!$BA168)*100</f>
        <v>3.899178727697806</v>
      </c>
      <c r="AH168" s="42">
        <f>('CHUVA - Vetor de Impacto'!AJ169/'Contribuição - CHUVA'!$BA168)*100</f>
        <v>5.0463004460408589</v>
      </c>
      <c r="AI168" s="42">
        <f>('CHUVA - Vetor de Impacto'!AK169/'Contribuição - CHUVA'!$BA168)*100</f>
        <v>5.0905447768191694</v>
      </c>
      <c r="AJ168" s="42">
        <f>('CHUVA - Vetor de Impacto'!AL169/'Contribuição - CHUVA'!$BA168)*100</f>
        <v>1.5575796434684335</v>
      </c>
      <c r="AK168" s="42">
        <f>('CHUVA - Vetor de Impacto'!AM169/'Contribuição - CHUVA'!$BA168)*100</f>
        <v>5.9520360719541099</v>
      </c>
      <c r="AL168" s="42">
        <f>('CHUVA - Vetor de Impacto'!AN169/'Contribuição - CHUVA'!$BA168)*100</f>
        <v>2.5941429362683786</v>
      </c>
      <c r="AM168" s="42">
        <f>('CHUVA - Vetor de Impacto'!AO169/'Contribuição - CHUVA'!$BA168)*100</f>
        <v>4.3755429788818567</v>
      </c>
      <c r="AN168" s="42">
        <f>('CHUVA - Vetor de Impacto'!AP169/'Contribuição - CHUVA'!$BA168)*100</f>
        <v>3.8956163014699556</v>
      </c>
      <c r="AO168" s="42">
        <f>('CHUVA - Vetor de Impacto'!AQ169/'Contribuição - CHUVA'!$BA168)*100</f>
        <v>6.2146487893569464</v>
      </c>
      <c r="AP168" s="42">
        <f>('CHUVA - Vetor de Impacto'!AR169/'Contribuição - CHUVA'!$BA168)*100</f>
        <v>6.8739914097136134</v>
      </c>
      <c r="AQ168" s="42">
        <f>('CHUVA - Vetor de Impacto'!AS169/'Contribuição - CHUVA'!$BA168)*100</f>
        <v>6.3880280996604837</v>
      </c>
      <c r="AR168" s="42">
        <f>('CHUVA - Vetor de Impacto'!AT169/'Contribuição - CHUVA'!$BA168)*100</f>
        <v>6.8621342972437107</v>
      </c>
      <c r="AS168" s="42">
        <f>('CHUVA - Vetor de Impacto'!AU169/'Contribuição - CHUVA'!$BA168)*100</f>
        <v>1.3853835899841949</v>
      </c>
      <c r="AT168" s="42">
        <f>('CHUVA - Vetor de Impacto'!AV169/'Contribuição - CHUVA'!$BA168)*100</f>
        <v>0</v>
      </c>
      <c r="AU168" s="42">
        <f>('CHUVA - Vetor de Impacto'!AW169/'Contribuição - CHUVA'!$BA168)*100</f>
        <v>0</v>
      </c>
      <c r="AV168" s="42">
        <f>('CHUVA - Vetor de Impacto'!AX169/'Contribuição - CHUVA'!$BA168)*100</f>
        <v>8.3594234307209447</v>
      </c>
      <c r="AW168" s="42">
        <f>('CHUVA - Vetor de Impacto'!AY169/'Contribuição - CHUVA'!$BA168)*100</f>
        <v>8.3594234307209447</v>
      </c>
      <c r="AX168" s="42">
        <f>('CHUVA - Vetor de Impacto'!AZ169/'Contribuição - CHUVA'!$BA168)*100</f>
        <v>8.3594234307209447</v>
      </c>
      <c r="AY168" s="42">
        <f>('CHUVA - Vetor de Impacto'!BA169/'Contribuição - CHUVA'!$BA168)*100</f>
        <v>5.2246396442005896</v>
      </c>
      <c r="AZ168" s="42">
        <f>('CHUVA - Vetor de Impacto'!BB169/'Contribuição - CHUVA'!$BA168)*100</f>
        <v>5.2837865080972009</v>
      </c>
      <c r="BA168" s="77">
        <f>SUM('CHUVA - Vetor de Impacto'!AH169:BB169)</f>
        <v>11.962547516435075</v>
      </c>
      <c r="BB168" s="77">
        <f t="shared" si="13"/>
        <v>100</v>
      </c>
      <c r="BC168" s="42">
        <f>('CHUVA - Vetor de Impacto'!BC169/'Contribuição - CHUVA'!$BI168)*100</f>
        <v>13.929236134139714</v>
      </c>
      <c r="BD168" s="42">
        <f>('CHUVA - Vetor de Impacto'!BD169/'Contribuição - CHUVA'!$BI168)*100</f>
        <v>17.383141128120901</v>
      </c>
      <c r="BE168" s="42">
        <f>('CHUVA - Vetor de Impacto'!BE169/'Contribuição - CHUVA'!$BI168)*100</f>
        <v>19.963975496319652</v>
      </c>
      <c r="BF168" s="42">
        <f>('CHUVA - Vetor de Impacto'!BF169/'Contribuição - CHUVA'!$BI168)*100</f>
        <v>15.094154428400506</v>
      </c>
      <c r="BG168" s="42">
        <f>('CHUVA - Vetor de Impacto'!BG169/'Contribuição - CHUVA'!$BI168)*100</f>
        <v>19.953221940975563</v>
      </c>
      <c r="BH168" s="42">
        <f>('CHUVA - Vetor de Impacto'!BH169/'Contribuição - CHUVA'!$BI168)*100</f>
        <v>13.676270872043665</v>
      </c>
      <c r="BI168" s="77">
        <f>SUM('CHUVA - Vetor de Impacto'!BC169:BH169)</f>
        <v>3.1989714454567824</v>
      </c>
      <c r="BJ168" s="77">
        <f t="shared" si="14"/>
        <v>100</v>
      </c>
      <c r="BL168" s="42">
        <f>('CHUVA - Vetor de Impacto'!AH169/'Contribuição - CHUVA'!$BY168)*100</f>
        <v>6.7877465880484262</v>
      </c>
      <c r="BM168" s="42">
        <f>('CHUVA - Vetor de Impacto'!AI169/'Contribuição - CHUVA'!$BY168)*100</f>
        <v>6.1864309179625643</v>
      </c>
      <c r="BN168" s="42">
        <f>('CHUVA - Vetor de Impacto'!AJ169/'Contribuição - CHUVA'!$BY168)*100</f>
        <v>8.0064524559888159</v>
      </c>
      <c r="BO168" s="42">
        <f>('CHUVA - Vetor de Impacto'!AK169/'Contribuição - CHUVA'!$BY168)*100</f>
        <v>8.0766504425358736</v>
      </c>
      <c r="BP168" s="42">
        <f>('CHUVA - Vetor de Impacto'!AL169/'Contribuição - CHUVA'!$BY168)*100</f>
        <v>2.4712534450123882</v>
      </c>
      <c r="BQ168" s="42">
        <f>('CHUVA - Vetor de Impacto'!AM169/'Contribuição - CHUVA'!$BY168)*100</f>
        <v>9.4434911943895692</v>
      </c>
      <c r="BR168" s="42">
        <f>('CHUVA - Vetor de Impacto'!AN169/'Contribuição - CHUVA'!$BY168)*100</f>
        <v>4.1158631566551449</v>
      </c>
      <c r="BS168" s="42">
        <f>('CHUVA - Vetor de Impacto'!AO169/'Contribuição - CHUVA'!$BY168)*100</f>
        <v>6.9422296995888404</v>
      </c>
      <c r="BT168" s="42">
        <f>('CHUVA - Vetor de Impacto'!AP169/'Contribuição - CHUVA'!$BY168)*100</f>
        <v>6.1807787780382295</v>
      </c>
      <c r="BU168" s="42">
        <f>('CHUVA - Vetor de Impacto'!AQ169/'Contribuição - CHUVA'!$BY168)*100</f>
        <v>9.8601521242542312</v>
      </c>
      <c r="BV168" s="42">
        <f>('CHUVA - Vetor de Impacto'!AR169/'Contribuição - CHUVA'!$BY168)*100</f>
        <v>10.906264102433104</v>
      </c>
      <c r="BW168" s="42">
        <f>('CHUVA - Vetor de Impacto'!AS169/'Contribuição - CHUVA'!$BY168)*100</f>
        <v>10.135235468902584</v>
      </c>
      <c r="BX168" s="42">
        <f>('CHUVA - Vetor de Impacto'!AT169/'Contribuição - CHUVA'!$BY168)*100</f>
        <v>10.887451626190222</v>
      </c>
      <c r="BY168" s="77">
        <f>SUM('CHUVA - Vetor de Impacto'!AH169:AT169)</f>
        <v>7.5397448745002089</v>
      </c>
      <c r="BZ168" s="77">
        <f t="shared" si="15"/>
        <v>99.999999999999986</v>
      </c>
      <c r="CA168" s="42">
        <f>('SECA - Vetor de Impacto'!AU169/'Contribuição - CHUVA'!$CI168)*100</f>
        <v>3.7471075165192511</v>
      </c>
      <c r="CB168" s="42">
        <f>('SECA - Vetor de Impacto'!AV169/'Contribuição - CHUVA'!$CI168)*100</f>
        <v>0</v>
      </c>
      <c r="CC168" s="42">
        <f>('SECA - Vetor de Impacto'!AW169/'Contribuição - CHUVA'!$CI168)*100</f>
        <v>0</v>
      </c>
      <c r="CD168" s="42">
        <f>('SECA - Vetor de Impacto'!AX169/'Contribuição - CHUVA'!$CI168)*100</f>
        <v>22.610097735731767</v>
      </c>
      <c r="CE168" s="42">
        <f>('SECA - Vetor de Impacto'!AY169/'Contribuição - CHUVA'!$CI168)*100</f>
        <v>22.610097735731767</v>
      </c>
      <c r="CF168" s="42">
        <f>('SECA - Vetor de Impacto'!AZ169/'Contribuição - CHUVA'!$CI168)*100</f>
        <v>22.610097735731767</v>
      </c>
      <c r="CG168" s="42">
        <f>('SECA - Vetor de Impacto'!BA169/'Contribuição - CHUVA'!$CI168)*100</f>
        <v>14.131311084832355</v>
      </c>
      <c r="CH168" s="42">
        <f>('SECA - Vetor de Impacto'!BB169/'Contribuição - CHUVA'!$CI168)*100</f>
        <v>14.2912881914531</v>
      </c>
      <c r="CI168" s="77">
        <f>SUM('CHUVA - Vetor de Impacto'!AU169:BB169)</f>
        <v>4.4228026419348661</v>
      </c>
      <c r="CJ168" s="77">
        <f t="shared" si="16"/>
        <v>100</v>
      </c>
    </row>
    <row r="169" spans="1:88" x14ac:dyDescent="0.25">
      <c r="A169" s="34" t="s">
        <v>1203</v>
      </c>
      <c r="B169" s="34" t="s">
        <v>1204</v>
      </c>
      <c r="C169" s="78">
        <v>5.7187818193572921</v>
      </c>
      <c r="D169" s="78">
        <v>2.319475252160613</v>
      </c>
      <c r="E169" s="78">
        <v>4.5881781775568253</v>
      </c>
      <c r="F169" s="78">
        <v>4.6607377441401319</v>
      </c>
      <c r="G169" s="78">
        <v>0.63297127666967412</v>
      </c>
      <c r="H169" s="78">
        <v>6.4178574483672444</v>
      </c>
      <c r="I169" s="78">
        <v>1.5221554135167501</v>
      </c>
      <c r="J169" s="78">
        <v>1.684439538314725</v>
      </c>
      <c r="K169" s="78">
        <v>4.6197065441922609</v>
      </c>
      <c r="L169" s="78">
        <v>3.5697285130246947</v>
      </c>
      <c r="M169" s="78">
        <v>5.6836108692668414</v>
      </c>
      <c r="N169" s="78">
        <v>6.2137116629224005</v>
      </c>
      <c r="O169" s="78">
        <v>2.6047818616097311</v>
      </c>
      <c r="P169" s="78">
        <v>1.6303717959403803</v>
      </c>
      <c r="Q169" s="78">
        <v>0</v>
      </c>
      <c r="R169" s="78">
        <v>0</v>
      </c>
      <c r="S169" s="78">
        <v>6.6033780045621748</v>
      </c>
      <c r="T169" s="78">
        <v>6.6033780045621748</v>
      </c>
      <c r="U169" s="78">
        <v>6.6033780045621748</v>
      </c>
      <c r="V169" s="78">
        <v>3.5768297524711778</v>
      </c>
      <c r="W169" s="78">
        <v>4.9124860626931559</v>
      </c>
      <c r="X169" s="78">
        <v>2.0737881336641539</v>
      </c>
      <c r="Y169" s="78">
        <v>5.1354643174432937</v>
      </c>
      <c r="Z169" s="78">
        <v>3.8680741326643102</v>
      </c>
      <c r="AA169" s="78">
        <v>3.6197793237036855</v>
      </c>
      <c r="AB169" s="78">
        <v>2.2479584696381876</v>
      </c>
      <c r="AC169" s="78">
        <v>2.8889778769959524</v>
      </c>
      <c r="AD169" s="74">
        <f t="shared" si="17"/>
        <v>100</v>
      </c>
      <c r="AF169" s="42">
        <f>('CHUVA - Vetor de Impacto'!AH170/'Contribuição - CHUVA'!$BA169)*100</f>
        <v>3.1090284607794016</v>
      </c>
      <c r="AG169" s="42">
        <f>('CHUVA - Vetor de Impacto'!AI170/'Contribuição - CHUVA'!$BA169)*100</f>
        <v>5.3102495999527699</v>
      </c>
      <c r="AH169" s="42">
        <f>('CHUVA - Vetor de Impacto'!AJ170/'Contribuição - CHUVA'!$BA169)*100</f>
        <v>6.288412509322133</v>
      </c>
      <c r="AI169" s="42">
        <f>('CHUVA - Vetor de Impacto'!AK170/'Contribuição - CHUVA'!$BA169)*100</f>
        <v>6.3693223524412783</v>
      </c>
      <c r="AJ169" s="42">
        <f>('CHUVA - Vetor de Impacto'!AL170/'Contribuição - CHUVA'!$BA169)*100</f>
        <v>2.6912108553288312</v>
      </c>
      <c r="AK169" s="42">
        <f>('CHUVA - Vetor de Impacto'!AM170/'Contribuição - CHUVA'!$BA169)*100</f>
        <v>4.4992562230778592</v>
      </c>
      <c r="AL169" s="42">
        <f>('CHUVA - Vetor de Impacto'!AN170/'Contribuição - CHUVA'!$BA169)*100</f>
        <v>4.7305025919651067</v>
      </c>
      <c r="AM169" s="42">
        <f>('CHUVA - Vetor de Impacto'!AO170/'Contribuição - CHUVA'!$BA169)*100</f>
        <v>1.6788942926754986</v>
      </c>
      <c r="AN169" s="42">
        <f>('CHUVA - Vetor de Impacto'!AP170/'Contribuição - CHUVA'!$BA169)*100</f>
        <v>3.5039443324547968</v>
      </c>
      <c r="AO169" s="42">
        <f>('CHUVA - Vetor de Impacto'!AQ170/'Contribuição - CHUVA'!$BA169)*100</f>
        <v>6.4969007176226823</v>
      </c>
      <c r="AP169" s="42">
        <f>('CHUVA - Vetor de Impacto'!AR170/'Contribuição - CHUVA'!$BA169)*100</f>
        <v>2.0705736613642558</v>
      </c>
      <c r="AQ169" s="42">
        <f>('CHUVA - Vetor de Impacto'!AS170/'Contribuição - CHUVA'!$BA169)*100</f>
        <v>0</v>
      </c>
      <c r="AR169" s="42">
        <f>('CHUVA - Vetor de Impacto'!AT170/'Contribuição - CHUVA'!$BA169)*100</f>
        <v>3.4580490051236894</v>
      </c>
      <c r="AS169" s="42">
        <f>('CHUVA - Vetor de Impacto'!AU170/'Contribuição - CHUVA'!$BA169)*100</f>
        <v>2.0359142339964715</v>
      </c>
      <c r="AT169" s="42">
        <f>('CHUVA - Vetor de Impacto'!AV170/'Contribuição - CHUVA'!$BA169)*100</f>
        <v>8.0260263357993846</v>
      </c>
      <c r="AU169" s="42">
        <f>('CHUVA - Vetor de Impacto'!AW170/'Contribuição - CHUVA'!$BA169)*100</f>
        <v>8.0260263357993846</v>
      </c>
      <c r="AV169" s="42">
        <f>('CHUVA - Vetor de Impacto'!AX170/'Contribuição - CHUVA'!$BA169)*100</f>
        <v>5.3506842238662564</v>
      </c>
      <c r="AW169" s="42">
        <f>('CHUVA - Vetor de Impacto'!AY170/'Contribuição - CHUVA'!$BA169)*100</f>
        <v>8.0260263357993846</v>
      </c>
      <c r="AX169" s="42">
        <f>('CHUVA - Vetor de Impacto'!AZ170/'Contribuição - CHUVA'!$BA169)*100</f>
        <v>8.0260263357993846</v>
      </c>
      <c r="AY169" s="42">
        <f>('CHUVA - Vetor de Impacto'!BA170/'Contribuição - CHUVA'!$BA169)*100</f>
        <v>4.6818486958829739</v>
      </c>
      <c r="AZ169" s="42">
        <f>('CHUVA - Vetor de Impacto'!BB170/'Contribuição - CHUVA'!$BA169)*100</f>
        <v>5.6211029009484461</v>
      </c>
      <c r="BA169" s="77">
        <f>SUM('CHUVA - Vetor de Impacto'!AH170:BB170)</f>
        <v>12.459465720160772</v>
      </c>
      <c r="BB169" s="77">
        <f t="shared" si="13"/>
        <v>99.999999999999986</v>
      </c>
      <c r="BC169" s="42">
        <f>('CHUVA - Vetor de Impacto'!BC170/'Contribuição - CHUVA'!$BI169)*100</f>
        <v>6.4029297001859051</v>
      </c>
      <c r="BD169" s="42">
        <f>('CHUVA - Vetor de Impacto'!BD170/'Contribuição - CHUVA'!$BI169)*100</f>
        <v>21.573418871866505</v>
      </c>
      <c r="BE169" s="42">
        <f>('CHUVA - Vetor de Impacto'!BE170/'Contribuição - CHUVA'!$BI169)*100</f>
        <v>20.05891108839392</v>
      </c>
      <c r="BF169" s="42">
        <f>('CHUVA - Vetor de Impacto'!BF170/'Contribuição - CHUVA'!$BI169)*100</f>
        <v>23.131281276231494</v>
      </c>
      <c r="BG169" s="42">
        <f>('CHUVA - Vetor de Impacto'!BG170/'Contribuição - CHUVA'!$BI169)*100</f>
        <v>15.877698298731904</v>
      </c>
      <c r="BH169" s="42">
        <f>('CHUVA - Vetor de Impacto'!BH170/'Contribuição - CHUVA'!$BI169)*100</f>
        <v>12.955760764590272</v>
      </c>
      <c r="BI169" s="77">
        <f>SUM('CHUVA - Vetor de Impacto'!BC170:BH170)</f>
        <v>3.2160725582820993</v>
      </c>
      <c r="BJ169" s="77">
        <f t="shared" si="14"/>
        <v>99.999999999999986</v>
      </c>
      <c r="BL169" s="42">
        <f>('CHUVA - Vetor de Impacto'!AH170/'Contribuição - CHUVA'!$BY169)*100</f>
        <v>6.1925011378917327</v>
      </c>
      <c r="BM169" s="42">
        <f>('CHUVA - Vetor de Impacto'!AI170/'Contribuição - CHUVA'!$BY169)*100</f>
        <v>10.576849683117096</v>
      </c>
      <c r="BN169" s="42">
        <f>('CHUVA - Vetor de Impacto'!AJ170/'Contribuição - CHUVA'!$BY169)*100</f>
        <v>12.52513513811572</v>
      </c>
      <c r="BO169" s="42">
        <f>('CHUVA - Vetor de Impacto'!AK170/'Contribuição - CHUVA'!$BY169)*100</f>
        <v>12.686289756641258</v>
      </c>
      <c r="BP169" s="42">
        <f>('CHUVA - Vetor de Impacto'!AL170/'Contribuição - CHUVA'!$BY169)*100</f>
        <v>5.3603003298826488</v>
      </c>
      <c r="BQ169" s="42">
        <f>('CHUVA - Vetor de Impacto'!AM170/'Contribuição - CHUVA'!$BY169)*100</f>
        <v>8.9615291826860517</v>
      </c>
      <c r="BR169" s="42">
        <f>('CHUVA - Vetor de Impacto'!AN170/'Contribuição - CHUVA'!$BY169)*100</f>
        <v>9.4221211073121225</v>
      </c>
      <c r="BS169" s="42">
        <f>('CHUVA - Vetor de Impacto'!AO170/'Contribuição - CHUVA'!$BY169)*100</f>
        <v>3.343988306619313</v>
      </c>
      <c r="BT169" s="42">
        <f>('CHUVA - Vetor de Impacto'!AP170/'Contribuição - CHUVA'!$BY169)*100</f>
        <v>6.9790867274325654</v>
      </c>
      <c r="BU169" s="42">
        <f>('CHUVA - Vetor de Impacto'!AQ170/'Contribuição - CHUVA'!$BY169)*100</f>
        <v>12.940397810498752</v>
      </c>
      <c r="BV169" s="42">
        <f>('CHUVA - Vetor de Impacto'!AR170/'Contribuição - CHUVA'!$BY169)*100</f>
        <v>4.1241274937934964</v>
      </c>
      <c r="BW169" s="42">
        <f>('CHUVA - Vetor de Impacto'!AS170/'Contribuição - CHUVA'!$BY169)*100</f>
        <v>0</v>
      </c>
      <c r="BX169" s="42">
        <f>('CHUVA - Vetor de Impacto'!AT170/'Contribuição - CHUVA'!$BY169)*100</f>
        <v>6.8876733260092315</v>
      </c>
      <c r="BY169" s="77">
        <f>SUM('CHUVA - Vetor de Impacto'!AH170:AT170)</f>
        <v>6.2554422950454729</v>
      </c>
      <c r="BZ169" s="77">
        <f t="shared" si="15"/>
        <v>99.999999999999986</v>
      </c>
      <c r="CA169" s="42">
        <f>('SECA - Vetor de Impacto'!AU170/'Contribuição - CHUVA'!$CI169)*100</f>
        <v>4.0887021001528527</v>
      </c>
      <c r="CB169" s="42">
        <f>('SECA - Vetor de Impacto'!AV170/'Contribuição - CHUVA'!$CI169)*100</f>
        <v>16.118572279269166</v>
      </c>
      <c r="CC169" s="42">
        <f>('SECA - Vetor de Impacto'!AW170/'Contribuição - CHUVA'!$CI169)*100</f>
        <v>16.118572279269166</v>
      </c>
      <c r="CD169" s="42">
        <f>('SECA - Vetor de Impacto'!AX170/'Contribuição - CHUVA'!$CI169)*100</f>
        <v>10.745714852846113</v>
      </c>
      <c r="CE169" s="42">
        <f>('SECA - Vetor de Impacto'!AY170/'Contribuição - CHUVA'!$CI169)*100</f>
        <v>16.118572279269166</v>
      </c>
      <c r="CF169" s="42">
        <f>('SECA - Vetor de Impacto'!AZ170/'Contribuição - CHUVA'!$CI169)*100</f>
        <v>16.118572279269166</v>
      </c>
      <c r="CG169" s="42">
        <f>('SECA - Vetor de Impacto'!BA170/'Contribuição - CHUVA'!$CI169)*100</f>
        <v>9.4025004962403465</v>
      </c>
      <c r="CH169" s="42">
        <f>('SECA - Vetor de Impacto'!BB170/'Contribuição - CHUVA'!$CI169)*100</f>
        <v>11.288793433684022</v>
      </c>
      <c r="CI169" s="77">
        <f>SUM('CHUVA - Vetor de Impacto'!AU170:BB170)</f>
        <v>6.2040234251152988</v>
      </c>
      <c r="CJ169" s="77">
        <f t="shared" si="16"/>
        <v>100</v>
      </c>
    </row>
    <row r="170" spans="1:88" x14ac:dyDescent="0.25">
      <c r="A170" s="34" t="s">
        <v>1205</v>
      </c>
      <c r="B170" s="34" t="s">
        <v>1206</v>
      </c>
      <c r="C170" s="78">
        <v>3.943447615621511</v>
      </c>
      <c r="D170" s="78">
        <v>2.2904662965667884</v>
      </c>
      <c r="E170" s="78">
        <v>4.9223818118050513</v>
      </c>
      <c r="F170" s="78">
        <v>4.4523290953127015</v>
      </c>
      <c r="G170" s="78">
        <v>1.4075118075226296</v>
      </c>
      <c r="H170" s="78">
        <v>4.7559810409873595</v>
      </c>
      <c r="I170" s="78">
        <v>1.8452073630473693</v>
      </c>
      <c r="J170" s="78">
        <v>3.7004441764919882</v>
      </c>
      <c r="K170" s="78">
        <v>2.9808826817859377</v>
      </c>
      <c r="L170" s="78">
        <v>4.607411289550293</v>
      </c>
      <c r="M170" s="78">
        <v>4.2545393715042712</v>
      </c>
      <c r="N170" s="78">
        <v>5.0858234537850855</v>
      </c>
      <c r="O170" s="78">
        <v>3.4255570272514411</v>
      </c>
      <c r="P170" s="78">
        <v>0.36869451002955633</v>
      </c>
      <c r="Q170" s="78">
        <v>5.9460369162947302</v>
      </c>
      <c r="R170" s="78">
        <v>0</v>
      </c>
      <c r="S170" s="78">
        <v>5.9460369162947302</v>
      </c>
      <c r="T170" s="78">
        <v>5.9460369162947302</v>
      </c>
      <c r="U170" s="78">
        <v>5.9460369162947302</v>
      </c>
      <c r="V170" s="78">
        <v>1.7342607672526309</v>
      </c>
      <c r="W170" s="78">
        <v>5.3476935788059548</v>
      </c>
      <c r="X170" s="78">
        <v>0.97462588572874909</v>
      </c>
      <c r="Y170" s="78">
        <v>4.6242484365934402</v>
      </c>
      <c r="Z170" s="78">
        <v>3.6156903544356478</v>
      </c>
      <c r="AA170" s="78">
        <v>3.7502967947440244</v>
      </c>
      <c r="AB170" s="78">
        <v>3.6688312887776013</v>
      </c>
      <c r="AC170" s="78">
        <v>4.4595276872210476</v>
      </c>
      <c r="AD170" s="74">
        <f t="shared" si="17"/>
        <v>100</v>
      </c>
      <c r="AF170" s="42">
        <f>('CHUVA - Vetor de Impacto'!AH171/'Contribuição - CHUVA'!$BA170)*100</f>
        <v>1.3419935440589252</v>
      </c>
      <c r="AG170" s="42">
        <f>('CHUVA - Vetor de Impacto'!AI171/'Contribuição - CHUVA'!$BA170)*100</f>
        <v>7.2122252216900833</v>
      </c>
      <c r="AH170" s="42">
        <f>('CHUVA - Vetor de Impacto'!AJ171/'Contribuição - CHUVA'!$BA170)*100</f>
        <v>3.1978071109457993</v>
      </c>
      <c r="AI170" s="42">
        <f>('CHUVA - Vetor de Impacto'!AK171/'Contribuição - CHUVA'!$BA170)*100</f>
        <v>2.5724420563384873</v>
      </c>
      <c r="AJ170" s="42">
        <f>('CHUVA - Vetor de Impacto'!AL171/'Contribuição - CHUVA'!$BA170)*100</f>
        <v>0.9177070170236622</v>
      </c>
      <c r="AK170" s="42">
        <f>('CHUVA - Vetor de Impacto'!AM171/'Contribuição - CHUVA'!$BA170)*100</f>
        <v>6.5768413197854398</v>
      </c>
      <c r="AL170" s="42">
        <f>('CHUVA - Vetor de Impacto'!AN171/'Contribuição - CHUVA'!$BA170)*100</f>
        <v>6.0390211558583307</v>
      </c>
      <c r="AM170" s="42">
        <f>('CHUVA - Vetor de Impacto'!AO171/'Contribuição - CHUVA'!$BA170)*100</f>
        <v>8.4486566144556274</v>
      </c>
      <c r="AN170" s="42">
        <f>('CHUVA - Vetor de Impacto'!AP171/'Contribuição - CHUVA'!$BA170)*100</f>
        <v>0.52372925994152753</v>
      </c>
      <c r="AO170" s="42">
        <f>('CHUVA - Vetor de Impacto'!AQ171/'Contribuição - CHUVA'!$BA170)*100</f>
        <v>8.0829181946135176</v>
      </c>
      <c r="AP170" s="42">
        <f>('CHUVA - Vetor de Impacto'!AR171/'Contribuição - CHUVA'!$BA170)*100</f>
        <v>6.4400969959102428</v>
      </c>
      <c r="AQ170" s="42">
        <f>('CHUVA - Vetor de Impacto'!AS171/'Contribuição - CHUVA'!$BA170)*100</f>
        <v>7.7035022556933592</v>
      </c>
      <c r="AR170" s="42">
        <f>('CHUVA - Vetor de Impacto'!AT171/'Contribuição - CHUVA'!$BA170)*100</f>
        <v>7.8831848188994984</v>
      </c>
      <c r="AS170" s="42">
        <f>('CHUVA - Vetor de Impacto'!AU171/'Contribuição - CHUVA'!$BA170)*100</f>
        <v>0.40957410870529526</v>
      </c>
      <c r="AT170" s="42">
        <f>('CHUVA - Vetor de Impacto'!AV171/'Contribuição - CHUVA'!$BA170)*100</f>
        <v>0</v>
      </c>
      <c r="AU170" s="42">
        <f>('CHUVA - Vetor de Impacto'!AW171/'Contribuição - CHUVA'!$BA170)*100</f>
        <v>0</v>
      </c>
      <c r="AV170" s="42">
        <f>('CHUVA - Vetor de Impacto'!AX171/'Contribuição - CHUVA'!$BA170)*100</f>
        <v>8.4486566144556274</v>
      </c>
      <c r="AW170" s="42">
        <f>('CHUVA - Vetor de Impacto'!AY171/'Contribuição - CHUVA'!$BA170)*100</f>
        <v>8.4486566144556274</v>
      </c>
      <c r="AX170" s="42">
        <f>('CHUVA - Vetor de Impacto'!AZ171/'Contribuição - CHUVA'!$BA170)*100</f>
        <v>8.4486566144556274</v>
      </c>
      <c r="AY170" s="42">
        <f>('CHUVA - Vetor de Impacto'!BA171/'Contribuição - CHUVA'!$BA170)*100</f>
        <v>3.5202735893565102</v>
      </c>
      <c r="AZ170" s="42">
        <f>('CHUVA - Vetor de Impacto'!BB171/'Contribuição - CHUVA'!$BA170)*100</f>
        <v>3.7840568933568139</v>
      </c>
      <c r="BA170" s="77">
        <f>SUM('CHUVA - Vetor de Impacto'!AH171:BB171)</f>
        <v>11.836201252267761</v>
      </c>
      <c r="BB170" s="77">
        <f t="shared" si="13"/>
        <v>100.00000000000001</v>
      </c>
      <c r="BC170" s="42">
        <f>('CHUVA - Vetor de Impacto'!BC171/'Contribuição - CHUVA'!$BI170)*100</f>
        <v>18.450167155301987</v>
      </c>
      <c r="BD170" s="42">
        <f>('CHUVA - Vetor de Impacto'!BD171/'Contribuição - CHUVA'!$BI170)*100</f>
        <v>7.0683521786243837</v>
      </c>
      <c r="BE170" s="42">
        <f>('CHUVA - Vetor de Impacto'!BE171/'Contribuição - CHUVA'!$BI170)*100</f>
        <v>5.1729604616320639</v>
      </c>
      <c r="BF170" s="42">
        <f>('CHUVA - Vetor de Impacto'!BF171/'Contribuição - CHUVA'!$BI170)*100</f>
        <v>11.945203256219507</v>
      </c>
      <c r="BG170" s="42">
        <f>('CHUVA - Vetor de Impacto'!BG171/'Contribuição - CHUVA'!$BI170)*100</f>
        <v>31.496906132455511</v>
      </c>
      <c r="BH170" s="42">
        <f>('CHUVA - Vetor de Impacto'!BH171/'Contribuição - CHUVA'!$BI170)*100</f>
        <v>25.866410815766542</v>
      </c>
      <c r="BI170" s="77">
        <f>SUM('CHUVA - Vetor de Impacto'!BC171:BH171)</f>
        <v>2.0940928779206605</v>
      </c>
      <c r="BJ170" s="77">
        <f t="shared" si="14"/>
        <v>100</v>
      </c>
      <c r="BL170" s="42">
        <f>('CHUVA - Vetor de Impacto'!AH171/'Contribuição - CHUVA'!$BY170)*100</f>
        <v>2.0047669954719858</v>
      </c>
      <c r="BM170" s="42">
        <f>('CHUVA - Vetor de Impacto'!AI171/'Contribuição - CHUVA'!$BY170)*100</f>
        <v>10.774143551110878</v>
      </c>
      <c r="BN170" s="42">
        <f>('CHUVA - Vetor de Impacto'!AJ171/'Contribuição - CHUVA'!$BY170)*100</f>
        <v>4.7771154952950123</v>
      </c>
      <c r="BO170" s="42">
        <f>('CHUVA - Vetor de Impacto'!AK171/'Contribuição - CHUVA'!$BY170)*100</f>
        <v>3.8428999566670354</v>
      </c>
      <c r="BP170" s="42">
        <f>('CHUVA - Vetor de Impacto'!AL171/'Contribuição - CHUVA'!$BY170)*100</f>
        <v>1.3709371012900364</v>
      </c>
      <c r="BQ170" s="42">
        <f>('CHUVA - Vetor de Impacto'!AM171/'Contribuição - CHUVA'!$BY170)*100</f>
        <v>9.8249611339287704</v>
      </c>
      <c r="BR170" s="42">
        <f>('CHUVA - Vetor de Impacto'!AN171/'Contribuição - CHUVA'!$BY170)*100</f>
        <v>9.0215264833571123</v>
      </c>
      <c r="BS170" s="42">
        <f>('CHUVA - Vetor de Impacto'!AO171/'Contribuição - CHUVA'!$BY170)*100</f>
        <v>12.621214171797101</v>
      </c>
      <c r="BT170" s="42">
        <f>('CHUVA - Vetor de Impacto'!AP171/'Contribuição - CHUVA'!$BY170)*100</f>
        <v>0.7823846392867897</v>
      </c>
      <c r="BU170" s="42">
        <f>('CHUVA - Vetor de Impacto'!AQ171/'Contribuição - CHUVA'!$BY170)*100</f>
        <v>12.074847673745349</v>
      </c>
      <c r="BV170" s="42">
        <f>('CHUVA - Vetor de Impacto'!AR171/'Contribuição - CHUVA'!$BY170)*100</f>
        <v>9.6206825749619522</v>
      </c>
      <c r="BW170" s="42">
        <f>('CHUVA - Vetor de Impacto'!AS171/'Contribuição - CHUVA'!$BY170)*100</f>
        <v>11.508048708675402</v>
      </c>
      <c r="BX170" s="42">
        <f>('CHUVA - Vetor de Impacto'!AT171/'Contribuição - CHUVA'!$BY170)*100</f>
        <v>11.776471514412581</v>
      </c>
      <c r="BY170" s="77">
        <f>SUM('CHUVA - Vetor de Impacto'!AH171:AT171)</f>
        <v>7.9231679804195299</v>
      </c>
      <c r="BZ170" s="77">
        <f t="shared" si="15"/>
        <v>100</v>
      </c>
      <c r="CA170" s="42">
        <f>('SECA - Vetor de Impacto'!AU171/'Contribuição - CHUVA'!$CI170)*100</f>
        <v>1.2388858569721082</v>
      </c>
      <c r="CB170" s="42">
        <f>('SECA - Vetor de Impacto'!AV171/'Contribuição - CHUVA'!$CI170)*100</f>
        <v>0</v>
      </c>
      <c r="CC170" s="42">
        <f>('SECA - Vetor de Impacto'!AW171/'Contribuição - CHUVA'!$CI170)*100</f>
        <v>0</v>
      </c>
      <c r="CD170" s="42">
        <f>('SECA - Vetor de Impacto'!AX171/'Contribuição - CHUVA'!$CI170)*100</f>
        <v>25.555622212424307</v>
      </c>
      <c r="CE170" s="42">
        <f>('SECA - Vetor de Impacto'!AY171/'Contribuição - CHUVA'!$CI170)*100</f>
        <v>25.555622212424307</v>
      </c>
      <c r="CF170" s="42">
        <f>('SECA - Vetor de Impacto'!AZ171/'Contribuição - CHUVA'!$CI170)*100</f>
        <v>25.555622212424307</v>
      </c>
      <c r="CG170" s="42">
        <f>('SECA - Vetor de Impacto'!BA171/'Contribuição - CHUVA'!$CI170)*100</f>
        <v>10.648175921843455</v>
      </c>
      <c r="CH170" s="42">
        <f>('SECA - Vetor de Impacto'!BB171/'Contribuição - CHUVA'!$CI170)*100</f>
        <v>11.446071583911523</v>
      </c>
      <c r="CI170" s="77">
        <f>SUM('CHUVA - Vetor de Impacto'!AU171:BB171)</f>
        <v>3.913033271848231</v>
      </c>
      <c r="CJ170" s="77">
        <f t="shared" si="16"/>
        <v>100.00000000000001</v>
      </c>
    </row>
    <row r="171" spans="1:88" x14ac:dyDescent="0.25">
      <c r="A171" s="34" t="s">
        <v>1207</v>
      </c>
      <c r="B171" s="34" t="s">
        <v>1208</v>
      </c>
      <c r="C171" s="78">
        <v>4.6230367236924259</v>
      </c>
      <c r="D171" s="78">
        <v>2.0184488208342679</v>
      </c>
      <c r="E171" s="78">
        <v>3.8442802810498833</v>
      </c>
      <c r="F171" s="78">
        <v>4.0688010867936368</v>
      </c>
      <c r="G171" s="78">
        <v>1.9634293101510047</v>
      </c>
      <c r="H171" s="78">
        <v>3.5213704276791198</v>
      </c>
      <c r="I171" s="78">
        <v>2.8079420562604156</v>
      </c>
      <c r="J171" s="78">
        <v>2.9656088261258589</v>
      </c>
      <c r="K171" s="78">
        <v>3.6407632687673481</v>
      </c>
      <c r="L171" s="78">
        <v>3.8714373156624728</v>
      </c>
      <c r="M171" s="78">
        <v>4.1226950495272394</v>
      </c>
      <c r="N171" s="78">
        <v>5.5115838809658699</v>
      </c>
      <c r="O171" s="78">
        <v>4.5554962442850497</v>
      </c>
      <c r="P171" s="78">
        <v>0.50256551437689634</v>
      </c>
      <c r="Q171" s="78">
        <v>0</v>
      </c>
      <c r="R171" s="78">
        <v>6.3682230178901822</v>
      </c>
      <c r="S171" s="78">
        <v>6.3682230178901822</v>
      </c>
      <c r="T171" s="78">
        <v>6.3682230178901822</v>
      </c>
      <c r="U171" s="78">
        <v>6.3682230178901822</v>
      </c>
      <c r="V171" s="78">
        <v>3.4494541346905154</v>
      </c>
      <c r="W171" s="78">
        <v>4.182543599351054</v>
      </c>
      <c r="X171" s="78">
        <v>2.065725235142061</v>
      </c>
      <c r="Y171" s="78">
        <v>3.3180932000940464</v>
      </c>
      <c r="Z171" s="78">
        <v>4.5859442718969889</v>
      </c>
      <c r="AA171" s="78">
        <v>4.0922023032027521</v>
      </c>
      <c r="AB171" s="78">
        <v>1.8969174946906933</v>
      </c>
      <c r="AC171" s="78">
        <v>2.9187688831996672</v>
      </c>
      <c r="AD171" s="74">
        <f t="shared" si="17"/>
        <v>99.999999999999986</v>
      </c>
      <c r="AF171" s="42">
        <f>('CHUVA - Vetor de Impacto'!AH172/'Contribuição - CHUVA'!$BA171)*100</f>
        <v>6.0082387267770025</v>
      </c>
      <c r="AG171" s="42">
        <f>('CHUVA - Vetor de Impacto'!AI172/'Contribuição - CHUVA'!$BA171)*100</f>
        <v>3.3145392694843694</v>
      </c>
      <c r="AH171" s="42">
        <f>('CHUVA - Vetor de Impacto'!AJ172/'Contribuição - CHUVA'!$BA171)*100</f>
        <v>5.2479024612518854</v>
      </c>
      <c r="AI171" s="42">
        <f>('CHUVA - Vetor de Impacto'!AK172/'Contribuição - CHUVA'!$BA171)*100</f>
        <v>5.3356269941759047</v>
      </c>
      <c r="AJ171" s="42">
        <f>('CHUVA - Vetor de Impacto'!AL172/'Contribuição - CHUVA'!$BA171)*100</f>
        <v>1.5446886068592565</v>
      </c>
      <c r="AK171" s="42">
        <f>('CHUVA - Vetor de Impacto'!AM172/'Contribuição - CHUVA'!$BA171)*100</f>
        <v>7.0207453651932497</v>
      </c>
      <c r="AL171" s="42">
        <f>('CHUVA - Vetor de Impacto'!AN172/'Contribuição - CHUVA'!$BA171)*100</f>
        <v>4.7665936767053596</v>
      </c>
      <c r="AM171" s="42">
        <f>('CHUVA - Vetor de Impacto'!AO172/'Contribuição - CHUVA'!$BA171)*100</f>
        <v>3.4748376494090203</v>
      </c>
      <c r="AN171" s="42">
        <f>('CHUVA - Vetor de Impacto'!AP172/'Contribuição - CHUVA'!$BA171)*100</f>
        <v>4.0034255878920382</v>
      </c>
      <c r="AO171" s="42">
        <f>('CHUVA - Vetor de Impacto'!AQ172/'Contribuição - CHUVA'!$BA171)*100</f>
        <v>6.7064701894254872</v>
      </c>
      <c r="AP171" s="42">
        <f>('CHUVA - Vetor de Impacto'!AR172/'Contribuição - CHUVA'!$BA171)*100</f>
        <v>2.9502052140023136</v>
      </c>
      <c r="AQ171" s="42">
        <f>('CHUVA - Vetor de Impacto'!AS172/'Contribuição - CHUVA'!$BA171)*100</f>
        <v>8.6233988710178426</v>
      </c>
      <c r="AR171" s="42">
        <f>('CHUVA - Vetor de Impacto'!AT172/'Contribuição - CHUVA'!$BA171)*100</f>
        <v>6.7058082434320303</v>
      </c>
      <c r="AS171" s="42">
        <f>('CHUVA - Vetor de Impacto'!AU172/'Contribuição - CHUVA'!$BA171)*100</f>
        <v>0.45357334732753479</v>
      </c>
      <c r="AT171" s="42">
        <f>('CHUVA - Vetor de Impacto'!AV172/'Contribuição - CHUVA'!$BA171)*100</f>
        <v>0</v>
      </c>
      <c r="AU171" s="42">
        <f>('CHUVA - Vetor de Impacto'!AW172/'Contribuição - CHUVA'!$BA171)*100</f>
        <v>0</v>
      </c>
      <c r="AV171" s="42">
        <f>('CHUVA - Vetor de Impacto'!AX172/'Contribuição - CHUVA'!$BA171)*100</f>
        <v>3.047875447572129</v>
      </c>
      <c r="AW171" s="42">
        <f>('CHUVA - Vetor de Impacto'!AY172/'Contribuição - CHUVA'!$BA171)*100</f>
        <v>9.1436263427163862</v>
      </c>
      <c r="AX171" s="42">
        <f>('CHUVA - Vetor de Impacto'!AZ172/'Contribuição - CHUVA'!$BA171)*100</f>
        <v>9.1436263427163862</v>
      </c>
      <c r="AY171" s="42">
        <f>('CHUVA - Vetor de Impacto'!BA172/'Contribuição - CHUVA'!$BA171)*100</f>
        <v>5.7147664641977407</v>
      </c>
      <c r="AZ171" s="42">
        <f>('CHUVA - Vetor de Impacto'!BB172/'Contribuição - CHUVA'!$BA171)*100</f>
        <v>6.7940511998440725</v>
      </c>
      <c r="BA171" s="77">
        <f>SUM('CHUVA - Vetor de Impacto'!AH172:BB172)</f>
        <v>10.936579892031331</v>
      </c>
      <c r="BB171" s="77">
        <f t="shared" si="13"/>
        <v>100.00000000000001</v>
      </c>
      <c r="BC171" s="42">
        <f>('CHUVA - Vetor de Impacto'!BC172/'Contribuição - CHUVA'!$BI171)*100</f>
        <v>8.8243351049174219</v>
      </c>
      <c r="BD171" s="42">
        <f>('CHUVA - Vetor de Impacto'!BD172/'Contribuição - CHUVA'!$BI171)*100</f>
        <v>24.719295384776512</v>
      </c>
      <c r="BE171" s="42">
        <f>('CHUVA - Vetor de Impacto'!BE172/'Contribuição - CHUVA'!$BI171)*100</f>
        <v>27.496496482504696</v>
      </c>
      <c r="BF171" s="42">
        <f>('CHUVA - Vetor de Impacto'!BF172/'Contribuição - CHUVA'!$BI171)*100</f>
        <v>19.516708665844885</v>
      </c>
      <c r="BG171" s="42">
        <f>('CHUVA - Vetor de Impacto'!BG172/'Contribuição - CHUVA'!$BI171)*100</f>
        <v>5.3156250818693067</v>
      </c>
      <c r="BH171" s="42">
        <f>('CHUVA - Vetor de Impacto'!BH172/'Contribuição - CHUVA'!$BI171)*100</f>
        <v>14.127539280087175</v>
      </c>
      <c r="BI171" s="77">
        <f>SUM('CHUVA - Vetor de Impacto'!BC172:BH172)</f>
        <v>2.8018561865990494</v>
      </c>
      <c r="BJ171" s="77">
        <f t="shared" si="14"/>
        <v>100</v>
      </c>
      <c r="BL171" s="42">
        <f>('CHUVA - Vetor de Impacto'!AH172/'Contribuição - CHUVA'!$BY171)*100</f>
        <v>9.14461470637535</v>
      </c>
      <c r="BM171" s="42">
        <f>('CHUVA - Vetor de Impacto'!AI172/'Contribuição - CHUVA'!$BY171)*100</f>
        <v>5.0447703440113898</v>
      </c>
      <c r="BN171" s="42">
        <f>('CHUVA - Vetor de Impacto'!AJ172/'Contribuição - CHUVA'!$BY171)*100</f>
        <v>7.987373372983579</v>
      </c>
      <c r="BO171" s="42">
        <f>('CHUVA - Vetor de Impacto'!AK172/'Contribuição - CHUVA'!$BY171)*100</f>
        <v>8.1208912124648389</v>
      </c>
      <c r="BP171" s="42">
        <f>('CHUVA - Vetor de Impacto'!AL172/'Contribuição - CHUVA'!$BY171)*100</f>
        <v>2.351035435410036</v>
      </c>
      <c r="BQ171" s="42">
        <f>('CHUVA - Vetor de Impacto'!AM172/'Contribuição - CHUVA'!$BY171)*100</f>
        <v>10.685662510401386</v>
      </c>
      <c r="BR171" s="42">
        <f>('CHUVA - Vetor de Impacto'!AN172/'Contribuição - CHUVA'!$BY171)*100</f>
        <v>7.2548153656167775</v>
      </c>
      <c r="BS171" s="42">
        <f>('CHUVA - Vetor de Impacto'!AO172/'Contribuição - CHUVA'!$BY171)*100</f>
        <v>5.2887464889561908</v>
      </c>
      <c r="BT171" s="42">
        <f>('CHUVA - Vetor de Impacto'!AP172/'Contribuição - CHUVA'!$BY171)*100</f>
        <v>6.0932639616594422</v>
      </c>
      <c r="BU171" s="42">
        <f>('CHUVA - Vetor de Impacto'!AQ172/'Contribuição - CHUVA'!$BY171)*100</f>
        <v>10.20733175077855</v>
      </c>
      <c r="BV171" s="42">
        <f>('CHUVA - Vetor de Impacto'!AR172/'Contribuição - CHUVA'!$BY171)*100</f>
        <v>4.4902493415508573</v>
      </c>
      <c r="BW171" s="42">
        <f>('CHUVA - Vetor de Impacto'!AS172/'Contribuição - CHUVA'!$BY171)*100</f>
        <v>13.124921249118202</v>
      </c>
      <c r="BX171" s="42">
        <f>('CHUVA - Vetor de Impacto'!AT172/'Contribuição - CHUVA'!$BY171)*100</f>
        <v>10.206324260673405</v>
      </c>
      <c r="BY171" s="77">
        <f>SUM('CHUVA - Vetor de Impacto'!AH172:AT172)</f>
        <v>7.185604309822101</v>
      </c>
      <c r="BZ171" s="77">
        <f t="shared" si="15"/>
        <v>100</v>
      </c>
      <c r="CA171" s="42">
        <f>('SECA - Vetor de Impacto'!AU172/'Contribuição - CHUVA'!$CI171)*100</f>
        <v>1.3224669265967404</v>
      </c>
      <c r="CB171" s="42">
        <f>('SECA - Vetor de Impacto'!AV172/'Contribuição - CHUVA'!$CI171)*100</f>
        <v>0</v>
      </c>
      <c r="CC171" s="42">
        <f>('SECA - Vetor de Impacto'!AW172/'Contribuição - CHUVA'!$CI171)*100</f>
        <v>0</v>
      </c>
      <c r="CD171" s="42">
        <f>('SECA - Vetor de Impacto'!AX172/'Contribuição - CHUVA'!$CI171)*100</f>
        <v>8.8865769991765315</v>
      </c>
      <c r="CE171" s="42">
        <f>('SECA - Vetor de Impacto'!AY172/'Contribuição - CHUVA'!$CI171)*100</f>
        <v>26.659730997529586</v>
      </c>
      <c r="CF171" s="42">
        <f>('SECA - Vetor de Impacto'!AZ172/'Contribuição - CHUVA'!$CI171)*100</f>
        <v>26.659730997529586</v>
      </c>
      <c r="CG171" s="42">
        <f>('SECA - Vetor de Impacto'!BA172/'Contribuição - CHUVA'!$CI171)*100</f>
        <v>16.66233187345599</v>
      </c>
      <c r="CH171" s="42">
        <f>('SECA - Vetor de Impacto'!BB172/'Contribuição - CHUVA'!$CI171)*100</f>
        <v>19.809162205711566</v>
      </c>
      <c r="CI171" s="77">
        <f>SUM('CHUVA - Vetor de Impacto'!AU172:BB172)</f>
        <v>3.7509755822092301</v>
      </c>
      <c r="CJ171" s="77">
        <f t="shared" si="16"/>
        <v>100</v>
      </c>
    </row>
    <row r="172" spans="1:88" x14ac:dyDescent="0.25">
      <c r="A172" s="34" t="s">
        <v>1209</v>
      </c>
      <c r="B172" s="34" t="s">
        <v>1210</v>
      </c>
      <c r="C172" s="78">
        <v>4.1810882545739734</v>
      </c>
      <c r="D172" s="78">
        <v>2.5238765404974233</v>
      </c>
      <c r="E172" s="78">
        <v>3.5023303393807348</v>
      </c>
      <c r="F172" s="78">
        <v>3.1606126410808604</v>
      </c>
      <c r="G172" s="78">
        <v>1.3060955311955791</v>
      </c>
      <c r="H172" s="78">
        <v>3.0869596720144252</v>
      </c>
      <c r="I172" s="78">
        <v>1.5487093764913755</v>
      </c>
      <c r="J172" s="78">
        <v>2.8576587498425492</v>
      </c>
      <c r="K172" s="78">
        <v>2.9378330863691065</v>
      </c>
      <c r="L172" s="78">
        <v>5.1022323801616007</v>
      </c>
      <c r="M172" s="78">
        <v>5.8700874177326732</v>
      </c>
      <c r="N172" s="78">
        <v>6.0282261880580519</v>
      </c>
      <c r="O172" s="78">
        <v>5.2420131173782831</v>
      </c>
      <c r="P172" s="78">
        <v>7.7039359475221822E-2</v>
      </c>
      <c r="Q172" s="78">
        <v>6.2121738049560751</v>
      </c>
      <c r="R172" s="78">
        <v>6.2121738049560751</v>
      </c>
      <c r="S172" s="78">
        <v>2.0707246016520258</v>
      </c>
      <c r="T172" s="78">
        <v>6.2121738049560751</v>
      </c>
      <c r="U172" s="78">
        <v>6.2121738049560751</v>
      </c>
      <c r="V172" s="78">
        <v>5.1768115041300629</v>
      </c>
      <c r="W172" s="78">
        <v>4.7163403999891154</v>
      </c>
      <c r="X172" s="78">
        <v>2.0364977487321538</v>
      </c>
      <c r="Y172" s="78">
        <v>4.0722476099326466</v>
      </c>
      <c r="Z172" s="78">
        <v>3.9422444922316244</v>
      </c>
      <c r="AA172" s="78">
        <v>2.8258787180177514</v>
      </c>
      <c r="AB172" s="78">
        <v>1.8504347504124485</v>
      </c>
      <c r="AC172" s="78">
        <v>1.0353623008260127</v>
      </c>
      <c r="AD172" s="74">
        <f t="shared" si="17"/>
        <v>99.999999999999986</v>
      </c>
      <c r="AF172" s="42">
        <f>('CHUVA - Vetor de Impacto'!AH173/'Contribuição - CHUVA'!$BA172)*100</f>
        <v>4.0057197088348504</v>
      </c>
      <c r="AG172" s="42">
        <f>('CHUVA - Vetor de Impacto'!AI173/'Contribuição - CHUVA'!$BA172)*100</f>
        <v>4.2702107295075402</v>
      </c>
      <c r="AH172" s="42">
        <f>('CHUVA - Vetor de Impacto'!AJ173/'Contribuição - CHUVA'!$BA172)*100</f>
        <v>3.7838389385777687</v>
      </c>
      <c r="AI172" s="42">
        <f>('CHUVA - Vetor de Impacto'!AK173/'Contribuição - CHUVA'!$BA172)*100</f>
        <v>3.7760921491734574</v>
      </c>
      <c r="AJ172" s="42">
        <f>('CHUVA - Vetor de Impacto'!AL173/'Contribuição - CHUVA'!$BA172)*100</f>
        <v>0.82665535433922888</v>
      </c>
      <c r="AK172" s="42">
        <f>('CHUVA - Vetor de Impacto'!AM173/'Contribuição - CHUVA'!$BA172)*100</f>
        <v>6.5947262636173161</v>
      </c>
      <c r="AL172" s="42">
        <f>('CHUVA - Vetor de Impacto'!AN173/'Contribuição - CHUVA'!$BA172)*100</f>
        <v>7.1717739751209404</v>
      </c>
      <c r="AM172" s="42">
        <f>('CHUVA - Vetor de Impacto'!AO173/'Contribuição - CHUVA'!$BA172)*100</f>
        <v>5.4843720981832051</v>
      </c>
      <c r="AN172" s="42">
        <f>('CHUVA - Vetor de Impacto'!AP173/'Contribuição - CHUVA'!$BA172)*100</f>
        <v>3.1208457047027367</v>
      </c>
      <c r="AO172" s="42">
        <f>('CHUVA - Vetor de Impacto'!AQ173/'Contribuição - CHUVA'!$BA172)*100</f>
        <v>5.8180347996192738</v>
      </c>
      <c r="AP172" s="42">
        <f>('CHUVA - Vetor de Impacto'!AR173/'Contribuição - CHUVA'!$BA172)*100</f>
        <v>6.2775924612742271</v>
      </c>
      <c r="AQ172" s="42">
        <f>('CHUVA - Vetor de Impacto'!AS173/'Contribuição - CHUVA'!$BA172)*100</f>
        <v>6.9792664689284152</v>
      </c>
      <c r="AR172" s="42">
        <f>('CHUVA - Vetor de Impacto'!AT173/'Contribuição - CHUVA'!$BA172)*100</f>
        <v>6.7118842985688199</v>
      </c>
      <c r="AS172" s="42">
        <f>('CHUVA - Vetor de Impacto'!AU173/'Contribuição - CHUVA'!$BA172)*100</f>
        <v>0.26147634302112821</v>
      </c>
      <c r="AT172" s="42">
        <f>('CHUVA - Vetor de Impacto'!AV173/'Contribuição - CHUVA'!$BA172)*100</f>
        <v>7.997569526198145</v>
      </c>
      <c r="AU172" s="42">
        <f>('CHUVA - Vetor de Impacto'!AW173/'Contribuição - CHUVA'!$BA172)*100</f>
        <v>7.997569526198145</v>
      </c>
      <c r="AV172" s="42">
        <f>('CHUVA - Vetor de Impacto'!AX173/'Contribuição - CHUVA'!$BA172)*100</f>
        <v>2.6658565087327153</v>
      </c>
      <c r="AW172" s="42">
        <f>('CHUVA - Vetor de Impacto'!AY173/'Contribuição - CHUVA'!$BA172)*100</f>
        <v>7.997569526198145</v>
      </c>
      <c r="AX172" s="42">
        <f>('CHUVA - Vetor de Impacto'!AZ173/'Contribuição - CHUVA'!$BA172)*100</f>
        <v>0</v>
      </c>
      <c r="AY172" s="42">
        <f>('CHUVA - Vetor de Impacto'!BA173/'Contribuição - CHUVA'!$BA172)*100</f>
        <v>4.3320168266906611</v>
      </c>
      <c r="AZ172" s="42">
        <f>('CHUVA - Vetor de Impacto'!BB173/'Contribuição - CHUVA'!$BA172)*100</f>
        <v>3.9269287925132836</v>
      </c>
      <c r="BA172" s="77">
        <f>SUM('CHUVA - Vetor de Impacto'!AH173:BB173)</f>
        <v>12.503798769416592</v>
      </c>
      <c r="BB172" s="77">
        <f t="shared" si="13"/>
        <v>100.00000000000003</v>
      </c>
      <c r="BC172" s="42">
        <f>('CHUVA - Vetor de Impacto'!BC173/'Contribuição - CHUVA'!$BI172)*100</f>
        <v>20.954851927172403</v>
      </c>
      <c r="BD172" s="42">
        <f>('CHUVA - Vetor de Impacto'!BD173/'Contribuição - CHUVA'!$BI172)*100</f>
        <v>20.55332058813341</v>
      </c>
      <c r="BE172" s="42">
        <f>('CHUVA - Vetor de Impacto'!BE173/'Contribuição - CHUVA'!$BI172)*100</f>
        <v>12.988397070256633</v>
      </c>
      <c r="BF172" s="42">
        <f>('CHUVA - Vetor de Impacto'!BF173/'Contribuição - CHUVA'!$BI172)*100</f>
        <v>12.707238510723275</v>
      </c>
      <c r="BG172" s="42">
        <f>('CHUVA - Vetor de Impacto'!BG173/'Contribuição - CHUVA'!$BI172)*100</f>
        <v>15.789540735990816</v>
      </c>
      <c r="BH172" s="42">
        <f>('CHUVA - Vetor de Impacto'!BH173/'Contribuição - CHUVA'!$BI172)*100</f>
        <v>17.006651167723444</v>
      </c>
      <c r="BI172" s="77">
        <f>SUM('CHUVA - Vetor de Impacto'!BC173:BH173)</f>
        <v>2.6950240162695542</v>
      </c>
      <c r="BJ172" s="77">
        <f t="shared" si="14"/>
        <v>99.999999999999986</v>
      </c>
      <c r="BL172" s="42">
        <f>('CHUVA - Vetor de Impacto'!AH173/'Contribuição - CHUVA'!$BY172)*100</f>
        <v>6.1796623139737274</v>
      </c>
      <c r="BM172" s="42">
        <f>('CHUVA - Vetor de Impacto'!AI173/'Contribuição - CHUVA'!$BY172)*100</f>
        <v>6.587695154921275</v>
      </c>
      <c r="BN172" s="42">
        <f>('CHUVA - Vetor de Impacto'!AJ173/'Contribuição - CHUVA'!$BY172)*100</f>
        <v>5.8373647160841386</v>
      </c>
      <c r="BO172" s="42">
        <f>('CHUVA - Vetor de Impacto'!AK173/'Contribuição - CHUVA'!$BY172)*100</f>
        <v>5.8254136695766841</v>
      </c>
      <c r="BP172" s="42">
        <f>('CHUVA - Vetor de Impacto'!AL173/'Contribuição - CHUVA'!$BY172)*100</f>
        <v>1.2752891642886897</v>
      </c>
      <c r="BQ172" s="42">
        <f>('CHUVA - Vetor de Impacto'!AM173/'Contribuição - CHUVA'!$BY172)*100</f>
        <v>10.173747622022869</v>
      </c>
      <c r="BR172" s="42">
        <f>('CHUVA - Vetor de Impacto'!AN173/'Contribuição - CHUVA'!$BY172)*100</f>
        <v>11.063964675472413</v>
      </c>
      <c r="BS172" s="42">
        <f>('CHUVA - Vetor de Impacto'!AO173/'Contribuição - CHUVA'!$BY172)*100</f>
        <v>8.4607935737994655</v>
      </c>
      <c r="BT172" s="42">
        <f>('CHUVA - Vetor de Impacto'!AP173/'Contribuição - CHUVA'!$BY172)*100</f>
        <v>4.8145586788167867</v>
      </c>
      <c r="BU172" s="42">
        <f>('CHUVA - Vetor de Impacto'!AQ173/'Contribuição - CHUVA'!$BY172)*100</f>
        <v>8.9755382318182093</v>
      </c>
      <c r="BV172" s="42">
        <f>('CHUVA - Vetor de Impacto'!AR173/'Contribuição - CHUVA'!$BY172)*100</f>
        <v>9.6845022555773905</v>
      </c>
      <c r="BW172" s="42">
        <f>('CHUVA - Vetor de Impacto'!AS173/'Contribuição - CHUVA'!$BY172)*100</f>
        <v>10.766981494509647</v>
      </c>
      <c r="BX172" s="42">
        <f>('CHUVA - Vetor de Impacto'!AT173/'Contribuição - CHUVA'!$BY172)*100</f>
        <v>10.354488449138707</v>
      </c>
      <c r="BY172" s="77">
        <f>SUM('CHUVA - Vetor de Impacto'!AH173:AT173)</f>
        <v>8.1050890196214596</v>
      </c>
      <c r="BZ172" s="77">
        <f t="shared" si="15"/>
        <v>100</v>
      </c>
      <c r="CA172" s="42">
        <f>('SECA - Vetor de Impacto'!AU173/'Contribuição - CHUVA'!$CI172)*100</f>
        <v>0.74327422404976951</v>
      </c>
      <c r="CB172" s="42">
        <f>('SECA - Vetor de Impacto'!AV173/'Contribuição - CHUVA'!$CI172)*100</f>
        <v>22.733939197660732</v>
      </c>
      <c r="CC172" s="42">
        <f>('SECA - Vetor de Impacto'!AW173/'Contribuição - CHUVA'!$CI172)*100</f>
        <v>22.733939197660732</v>
      </c>
      <c r="CD172" s="42">
        <f>('SECA - Vetor de Impacto'!AX173/'Contribuição - CHUVA'!$CI172)*100</f>
        <v>7.5779797325535787</v>
      </c>
      <c r="CE172" s="42">
        <f>('SECA - Vetor de Impacto'!AY173/'Contribuição - CHUVA'!$CI172)*100</f>
        <v>22.733939197660732</v>
      </c>
      <c r="CF172" s="42">
        <f>('SECA - Vetor de Impacto'!AZ173/'Contribuição - CHUVA'!$CI172)*100</f>
        <v>0</v>
      </c>
      <c r="CG172" s="42">
        <f>('SECA - Vetor de Impacto'!BA173/'Contribuição - CHUVA'!$CI172)*100</f>
        <v>12.314217065399562</v>
      </c>
      <c r="CH172" s="42">
        <f>('SECA - Vetor de Impacto'!BB173/'Contribuição - CHUVA'!$CI172)*100</f>
        <v>11.162711385014903</v>
      </c>
      <c r="CI172" s="77">
        <f>SUM('CHUVA - Vetor de Impacto'!AU173:BB173)</f>
        <v>4.3987097497951329</v>
      </c>
      <c r="CJ172" s="77">
        <f t="shared" si="16"/>
        <v>100.00000000000001</v>
      </c>
    </row>
    <row r="173" spans="1:88" x14ac:dyDescent="0.25">
      <c r="A173" s="34" t="s">
        <v>1211</v>
      </c>
      <c r="B173" s="34" t="s">
        <v>1212</v>
      </c>
      <c r="C173" s="78">
        <v>4.3784719139524251</v>
      </c>
      <c r="D173" s="78">
        <v>2.392189899805687</v>
      </c>
      <c r="E173" s="78">
        <v>4.9533773683012434</v>
      </c>
      <c r="F173" s="78">
        <v>4.8186141880899145</v>
      </c>
      <c r="G173" s="78">
        <v>1.2581250158724322</v>
      </c>
      <c r="H173" s="78">
        <v>5.5474262771871121</v>
      </c>
      <c r="I173" s="78">
        <v>4.1587678235853458</v>
      </c>
      <c r="J173" s="78">
        <v>4.0429002521435207</v>
      </c>
      <c r="K173" s="78">
        <v>4.5539087286625675</v>
      </c>
      <c r="L173" s="78">
        <v>4.2297626597703317</v>
      </c>
      <c r="M173" s="78">
        <v>4.2074991518584985</v>
      </c>
      <c r="N173" s="78">
        <v>5.5798448161260339</v>
      </c>
      <c r="O173" s="78">
        <v>3.0599890320485432</v>
      </c>
      <c r="P173" s="78">
        <v>1.4056391288276346</v>
      </c>
      <c r="Q173" s="78">
        <v>0</v>
      </c>
      <c r="R173" s="78">
        <v>0</v>
      </c>
      <c r="S173" s="78">
        <v>2.2835199766851808</v>
      </c>
      <c r="T173" s="78">
        <v>6.8505599300555406</v>
      </c>
      <c r="U173" s="78">
        <v>6.8505599300555406</v>
      </c>
      <c r="V173" s="78">
        <v>3.1398399679421218</v>
      </c>
      <c r="W173" s="78">
        <v>3.2590938750803304</v>
      </c>
      <c r="X173" s="78">
        <v>1.807000312128977</v>
      </c>
      <c r="Y173" s="78">
        <v>4.1236830102580306</v>
      </c>
      <c r="Z173" s="78">
        <v>5.6443740345291893</v>
      </c>
      <c r="AA173" s="78">
        <v>4.825964264076668</v>
      </c>
      <c r="AB173" s="78">
        <v>3.0608884793865183</v>
      </c>
      <c r="AC173" s="78">
        <v>3.5679999635705935</v>
      </c>
      <c r="AD173" s="74">
        <f t="shared" si="17"/>
        <v>100</v>
      </c>
      <c r="AF173" s="42">
        <f>('CHUVA - Vetor de Impacto'!AH174/'Contribuição - CHUVA'!$BA173)*100</f>
        <v>5.9085351940224022</v>
      </c>
      <c r="AG173" s="42">
        <f>('CHUVA - Vetor de Impacto'!AI174/'Contribuição - CHUVA'!$BA173)*100</f>
        <v>3.9218914126884536</v>
      </c>
      <c r="AH173" s="42">
        <f>('CHUVA - Vetor de Impacto'!AJ174/'Contribuição - CHUVA'!$BA173)*100</f>
        <v>6.7128695435836789</v>
      </c>
      <c r="AI173" s="42">
        <f>('CHUVA - Vetor de Impacto'!AK174/'Contribuição - CHUVA'!$BA173)*100</f>
        <v>7.3697472030435334</v>
      </c>
      <c r="AJ173" s="42">
        <f>('CHUVA - Vetor de Impacto'!AL174/'Contribuição - CHUVA'!$BA173)*100</f>
        <v>2.5193024790863809</v>
      </c>
      <c r="AK173" s="42">
        <f>('CHUVA - Vetor de Impacto'!AM174/'Contribuição - CHUVA'!$BA173)*100</f>
        <v>6.8575700269274824</v>
      </c>
      <c r="AL173" s="42">
        <f>('CHUVA - Vetor de Impacto'!AN174/'Contribuição - CHUVA'!$BA173)*100</f>
        <v>6.3853940709015218</v>
      </c>
      <c r="AM173" s="42">
        <f>('CHUVA - Vetor de Impacto'!AO174/'Contribuição - CHUVA'!$BA173)*100</f>
        <v>5.5294432202187878</v>
      </c>
      <c r="AN173" s="42">
        <f>('CHUVA - Vetor de Impacto'!AP174/'Contribuição - CHUVA'!$BA173)*100</f>
        <v>5.8515097629605899</v>
      </c>
      <c r="AO173" s="42">
        <f>('CHUVA - Vetor de Impacto'!AQ174/'Contribuição - CHUVA'!$BA173)*100</f>
        <v>7.4493238328907845</v>
      </c>
      <c r="AP173" s="42">
        <f>('CHUVA - Vetor de Impacto'!AR174/'Contribuição - CHUVA'!$BA173)*100</f>
        <v>4.4239946225772435</v>
      </c>
      <c r="AQ173" s="42">
        <f>('CHUVA - Vetor de Impacto'!AS174/'Contribuição - CHUVA'!$BA173)*100</f>
        <v>6.1769472469573286</v>
      </c>
      <c r="AR173" s="42">
        <f>('CHUVA - Vetor de Impacto'!AT174/'Contribuição - CHUVA'!$BA173)*100</f>
        <v>5.2826024830378575</v>
      </c>
      <c r="AS173" s="42">
        <f>('CHUVA - Vetor de Impacto'!AU174/'Contribuição - CHUVA'!$BA173)*100</f>
        <v>0.99134014881469656</v>
      </c>
      <c r="AT173" s="42">
        <f>('CHUVA - Vetor de Impacto'!AV174/'Contribuição - CHUVA'!$BA173)*100</f>
        <v>0</v>
      </c>
      <c r="AU173" s="42">
        <f>('CHUVA - Vetor de Impacto'!AW174/'Contribuição - CHUVA'!$BA173)*100</f>
        <v>0</v>
      </c>
      <c r="AV173" s="42">
        <f>('CHUVA - Vetor de Impacto'!AX174/'Contribuição - CHUVA'!$BA173)*100</f>
        <v>3.1181514609880705</v>
      </c>
      <c r="AW173" s="42">
        <f>('CHUVA - Vetor de Impacto'!AY174/'Contribuição - CHUVA'!$BA173)*100</f>
        <v>0</v>
      </c>
      <c r="AX173" s="42">
        <f>('CHUVA - Vetor de Impacto'!AZ174/'Contribuição - CHUVA'!$BA173)*100</f>
        <v>9.3544543829642084</v>
      </c>
      <c r="AY173" s="42">
        <f>('CHUVA - Vetor de Impacto'!BA174/'Contribuição - CHUVA'!$BA173)*100</f>
        <v>5.4567650567291217</v>
      </c>
      <c r="AZ173" s="42">
        <f>('CHUVA - Vetor de Impacto'!BB174/'Contribuição - CHUVA'!$BA173)*100</f>
        <v>6.6901578516078324</v>
      </c>
      <c r="BA173" s="77">
        <f>SUM('CHUVA - Vetor de Impacto'!AH174:BB174)</f>
        <v>10.690094355702264</v>
      </c>
      <c r="BB173" s="77">
        <f t="shared" si="13"/>
        <v>99.999999999999986</v>
      </c>
      <c r="BC173" s="42">
        <f>('CHUVA - Vetor de Impacto'!BC174/'Contribuição - CHUVA'!$BI173)*100</f>
        <v>7.3885143705550966</v>
      </c>
      <c r="BD173" s="42">
        <f>('CHUVA - Vetor de Impacto'!BD174/'Contribuição - CHUVA'!$BI173)*100</f>
        <v>25.165472531628279</v>
      </c>
      <c r="BE173" s="42">
        <f>('CHUVA - Vetor de Impacto'!BE174/'Contribuição - CHUVA'!$BI173)*100</f>
        <v>17.031469017270854</v>
      </c>
      <c r="BF173" s="42">
        <f>('CHUVA - Vetor de Impacto'!BF174/'Contribuição - CHUVA'!$BI173)*100</f>
        <v>23.428528190832189</v>
      </c>
      <c r="BG173" s="42">
        <f>('CHUVA - Vetor de Impacto'!BG174/'Contribuição - CHUVA'!$BI173)*100</f>
        <v>11.903021062706101</v>
      </c>
      <c r="BH173" s="42">
        <f>('CHUVA - Vetor de Impacto'!BH174/'Contribuição - CHUVA'!$BI173)*100</f>
        <v>15.082994827007479</v>
      </c>
      <c r="BI173" s="77">
        <f>SUM('CHUVA - Vetor de Impacto'!BC174:BH174)</f>
        <v>3.0387422298431455</v>
      </c>
      <c r="BJ173" s="77">
        <f t="shared" si="14"/>
        <v>100.00000000000001</v>
      </c>
      <c r="BL173" s="42">
        <f>('CHUVA - Vetor de Impacto'!AH174/'Contribuição - CHUVA'!$BY173)*100</f>
        <v>7.9427398959228954</v>
      </c>
      <c r="BM173" s="42">
        <f>('CHUVA - Vetor de Impacto'!AI174/'Contribuição - CHUVA'!$BY173)*100</f>
        <v>5.2721296172615943</v>
      </c>
      <c r="BN173" s="42">
        <f>('CHUVA - Vetor de Impacto'!AJ174/'Contribuição - CHUVA'!$BY173)*100</f>
        <v>9.0239924091320614</v>
      </c>
      <c r="BO173" s="42">
        <f>('CHUVA - Vetor de Impacto'!AK174/'Contribuição - CHUVA'!$BY173)*100</f>
        <v>9.9070214884562642</v>
      </c>
      <c r="BP173" s="42">
        <f>('CHUVA - Vetor de Impacto'!AL174/'Contribuição - CHUVA'!$BY173)*100</f>
        <v>3.3866539934941757</v>
      </c>
      <c r="BQ173" s="42">
        <f>('CHUVA - Vetor de Impacto'!AM174/'Contribuição - CHUVA'!$BY173)*100</f>
        <v>9.2185107227704268</v>
      </c>
      <c r="BR173" s="42">
        <f>('CHUVA - Vetor de Impacto'!AN174/'Contribuição - CHUVA'!$BY173)*100</f>
        <v>8.583772893398244</v>
      </c>
      <c r="BS173" s="42">
        <f>('CHUVA - Vetor de Impacto'!AO174/'Contribuição - CHUVA'!$BY173)*100</f>
        <v>7.4331332259651104</v>
      </c>
      <c r="BT173" s="42">
        <f>('CHUVA - Vetor de Impacto'!AP174/'Contribuição - CHUVA'!$BY173)*100</f>
        <v>7.8660816123545603</v>
      </c>
      <c r="BU173" s="42">
        <f>('CHUVA - Vetor de Impacto'!AQ174/'Contribuição - CHUVA'!$BY173)*100</f>
        <v>10.01399495174549</v>
      </c>
      <c r="BV173" s="42">
        <f>('CHUVA - Vetor de Impacto'!AR174/'Contribuição - CHUVA'!$BY173)*100</f>
        <v>5.9470981274076156</v>
      </c>
      <c r="BW173" s="42">
        <f>('CHUVA - Vetor de Impacto'!AS174/'Contribuição - CHUVA'!$BY173)*100</f>
        <v>8.3035614957586148</v>
      </c>
      <c r="BX173" s="42">
        <f>('CHUVA - Vetor de Impacto'!AT174/'Contribuição - CHUVA'!$BY173)*100</f>
        <v>7.1013095663329393</v>
      </c>
      <c r="BY173" s="77">
        <f>SUM('CHUVA - Vetor de Impacto'!AH174:AT174)</f>
        <v>7.9522683048590448</v>
      </c>
      <c r="BZ173" s="77">
        <f t="shared" si="15"/>
        <v>100</v>
      </c>
      <c r="CA173" s="42">
        <f>('SECA - Vetor de Impacto'!AU174/'Contribuição - CHUVA'!$CI173)*100</f>
        <v>3.8707790533884068</v>
      </c>
      <c r="CB173" s="42">
        <f>('SECA - Vetor de Impacto'!AV174/'Contribuição - CHUVA'!$CI173)*100</f>
        <v>0</v>
      </c>
      <c r="CC173" s="42">
        <f>('SECA - Vetor de Impacto'!AW174/'Contribuição - CHUVA'!$CI173)*100</f>
        <v>0</v>
      </c>
      <c r="CD173" s="42">
        <f>('SECA - Vetor de Impacto'!AX174/'Contribuição - CHUVA'!$CI173)*100</f>
        <v>12.175110001260698</v>
      </c>
      <c r="CE173" s="42">
        <f>('SECA - Vetor de Impacto'!AY174/'Contribuição - CHUVA'!$CI173)*100</f>
        <v>0</v>
      </c>
      <c r="CF173" s="42">
        <f>('SECA - Vetor de Impacto'!AZ174/'Contribuição - CHUVA'!$CI173)*100</f>
        <v>36.525330003782088</v>
      </c>
      <c r="CG173" s="42">
        <f>('SECA - Vetor de Impacto'!BA174/'Contribuição - CHUVA'!$CI173)*100</f>
        <v>21.306442502206213</v>
      </c>
      <c r="CH173" s="42">
        <f>('SECA - Vetor de Impacto'!BB174/'Contribuição - CHUVA'!$CI173)*100</f>
        <v>26.122338439362597</v>
      </c>
      <c r="CI173" s="77">
        <f>SUM('CHUVA - Vetor de Impacto'!AU174:BB174)</f>
        <v>2.7378260508432177</v>
      </c>
      <c r="CJ173" s="77">
        <f t="shared" si="16"/>
        <v>100</v>
      </c>
    </row>
    <row r="174" spans="1:88" x14ac:dyDescent="0.25">
      <c r="A174" s="34" t="s">
        <v>1213</v>
      </c>
      <c r="B174" s="34" t="s">
        <v>1214</v>
      </c>
      <c r="C174" s="78">
        <v>2.3979578317371462</v>
      </c>
      <c r="D174" s="78">
        <v>3.8349933928975264</v>
      </c>
      <c r="E174" s="78">
        <v>4.0241255487842835</v>
      </c>
      <c r="F174" s="78">
        <v>4.0690849047610813</v>
      </c>
      <c r="G174" s="78">
        <v>1.7741155650542666</v>
      </c>
      <c r="H174" s="78">
        <v>2.825523976035734</v>
      </c>
      <c r="I174" s="78">
        <v>3.5334326942024497</v>
      </c>
      <c r="J174" s="78">
        <v>3.0656092539968958</v>
      </c>
      <c r="K174" s="78">
        <v>2.7063802899765985</v>
      </c>
      <c r="L174" s="78">
        <v>4.1360518981525285</v>
      </c>
      <c r="M174" s="78">
        <v>4.7875053729938291</v>
      </c>
      <c r="N174" s="78">
        <v>5.2695505437458658</v>
      </c>
      <c r="O174" s="78">
        <v>3.5275956861451472</v>
      </c>
      <c r="P174" s="78">
        <v>0.7078256442959594</v>
      </c>
      <c r="Q174" s="78">
        <v>6.0369360239472876</v>
      </c>
      <c r="R174" s="78">
        <v>0</v>
      </c>
      <c r="S174" s="78">
        <v>6.0369360239472876</v>
      </c>
      <c r="T174" s="78">
        <v>6.0369360239472876</v>
      </c>
      <c r="U174" s="78">
        <v>6.0369360239472876</v>
      </c>
      <c r="V174" s="78">
        <v>2.0123120079824304</v>
      </c>
      <c r="W174" s="78">
        <v>3.7696950014765167</v>
      </c>
      <c r="X174" s="78">
        <v>1.5715990475565278</v>
      </c>
      <c r="Y174" s="78">
        <v>3.4615796062087143</v>
      </c>
      <c r="Z174" s="78">
        <v>4.0750538237639331</v>
      </c>
      <c r="AA174" s="78">
        <v>3.9891647735334494</v>
      </c>
      <c r="AB174" s="78">
        <v>6.0369360239472876</v>
      </c>
      <c r="AC174" s="78">
        <v>4.2761630169626628</v>
      </c>
      <c r="AD174" s="74">
        <f t="shared" si="17"/>
        <v>100</v>
      </c>
      <c r="AF174" s="42">
        <f>('CHUVA - Vetor de Impacto'!AH175/'Contribuição - CHUVA'!$BA174)*100</f>
        <v>8.8588961238881989</v>
      </c>
      <c r="AG174" s="42">
        <f>('CHUVA - Vetor de Impacto'!AI175/'Contribuição - CHUVA'!$BA174)*100</f>
        <v>0.62692434808387032</v>
      </c>
      <c r="AH174" s="42">
        <f>('CHUVA - Vetor de Impacto'!AJ175/'Contribuição - CHUVA'!$BA174)*100</f>
        <v>6.0164607844829652</v>
      </c>
      <c r="AI174" s="42">
        <f>('CHUVA - Vetor de Impacto'!AK175/'Contribuição - CHUVA'!$BA174)*100</f>
        <v>8.0192645911903568</v>
      </c>
      <c r="AJ174" s="42">
        <f>('CHUVA - Vetor de Impacto'!AL175/'Contribuição - CHUVA'!$BA174)*100</f>
        <v>2.9720641491312696</v>
      </c>
      <c r="AK174" s="42">
        <f>('CHUVA - Vetor de Impacto'!AM175/'Contribuição - CHUVA'!$BA174)*100</f>
        <v>2.5911297836643801</v>
      </c>
      <c r="AL174" s="42">
        <f>('CHUVA - Vetor de Impacto'!AN175/'Contribuição - CHUVA'!$BA174)*100</f>
        <v>1.1301267966617714</v>
      </c>
      <c r="AM174" s="42">
        <f>('CHUVA - Vetor de Impacto'!AO175/'Contribuição - CHUVA'!$BA174)*100</f>
        <v>3.2654104614837407</v>
      </c>
      <c r="AN174" s="42">
        <f>('CHUVA - Vetor de Impacto'!AP175/'Contribuição - CHUVA'!$BA174)*100</f>
        <v>6.0688586346289028</v>
      </c>
      <c r="AO174" s="42">
        <f>('CHUVA - Vetor de Impacto'!AQ175/'Contribuição - CHUVA'!$BA174)*100</f>
        <v>6.9576319126784494</v>
      </c>
      <c r="AP174" s="42">
        <f>('CHUVA - Vetor de Impacto'!AR175/'Contribuição - CHUVA'!$BA174)*100</f>
        <v>5.5456967175224028</v>
      </c>
      <c r="AQ174" s="42">
        <f>('CHUVA - Vetor de Impacto'!AS175/'Contribuição - CHUVA'!$BA174)*100</f>
        <v>8.3873462080946322</v>
      </c>
      <c r="AR174" s="42">
        <f>('CHUVA - Vetor de Impacto'!AT175/'Contribuição - CHUVA'!$BA174)*100</f>
        <v>5.6788216322979581</v>
      </c>
      <c r="AS174" s="42">
        <f>('CHUVA - Vetor de Impacto'!AU175/'Contribuição - CHUVA'!$BA174)*100</f>
        <v>1.5892210519594587</v>
      </c>
      <c r="AT174" s="42">
        <f>('CHUVA - Vetor de Impacto'!AV175/'Contribuição - CHUVA'!$BA174)*100</f>
        <v>0</v>
      </c>
      <c r="AU174" s="42">
        <f>('CHUVA - Vetor de Impacto'!AW175/'Contribuição - CHUVA'!$BA174)*100</f>
        <v>0</v>
      </c>
      <c r="AV174" s="42">
        <f>('CHUVA - Vetor de Impacto'!AX175/'Contribuição - CHUVA'!$BA174)*100</f>
        <v>3.0913137567720161</v>
      </c>
      <c r="AW174" s="42">
        <f>('CHUVA - Vetor de Impacto'!AY175/'Contribuição - CHUVA'!$BA174)*100</f>
        <v>9.2739412703160475</v>
      </c>
      <c r="AX174" s="42">
        <f>('CHUVA - Vetor de Impacto'!AZ175/'Contribuição - CHUVA'!$BA174)*100</f>
        <v>9.2739412703160475</v>
      </c>
      <c r="AY174" s="42">
        <f>('CHUVA - Vetor de Impacto'!BA175/'Contribuição - CHUVA'!$BA174)*100</f>
        <v>4.636970635158022</v>
      </c>
      <c r="AZ174" s="42">
        <f>('CHUVA - Vetor de Impacto'!BB175/'Contribuição - CHUVA'!$BA174)*100</f>
        <v>6.015979871669531</v>
      </c>
      <c r="BA174" s="77">
        <f>SUM('CHUVA - Vetor de Impacto'!AH175:BB175)</f>
        <v>10.78290201384811</v>
      </c>
      <c r="BB174" s="77">
        <f t="shared" si="13"/>
        <v>100</v>
      </c>
      <c r="BC174" s="42">
        <f>('CHUVA - Vetor de Impacto'!BC175/'Contribuição - CHUVA'!$BI174)*100</f>
        <v>12.633534241550054</v>
      </c>
      <c r="BD174" s="42">
        <f>('CHUVA - Vetor de Impacto'!BD175/'Contribuição - CHUVA'!$BI174)*100</f>
        <v>26.231219771150343</v>
      </c>
      <c r="BE174" s="42">
        <f>('CHUVA - Vetor de Impacto'!BE175/'Contribuição - CHUVA'!$BI174)*100</f>
        <v>19.729674389147434</v>
      </c>
      <c r="BF174" s="42">
        <f>('CHUVA - Vetor de Impacto'!BF175/'Contribuição - CHUVA'!$BI174)*100</f>
        <v>21.142830913321511</v>
      </c>
      <c r="BG174" s="42">
        <f>('CHUVA - Vetor de Impacto'!BG175/'Contribuição - CHUVA'!$BI174)*100</f>
        <v>2.5018946697668718</v>
      </c>
      <c r="BH174" s="42">
        <f>('CHUVA - Vetor de Impacto'!BH175/'Contribuição - CHUVA'!$BI174)*100</f>
        <v>17.760846015063787</v>
      </c>
      <c r="BI174" s="77">
        <f>SUM('CHUVA - Vetor de Impacto'!BC175:BH175)</f>
        <v>3.4016772970963505</v>
      </c>
      <c r="BJ174" s="77">
        <f t="shared" si="14"/>
        <v>100</v>
      </c>
      <c r="BL174" s="42">
        <f>('CHUVA - Vetor de Impacto'!AH175/'Contribuição - CHUVA'!$BY174)*100</f>
        <v>13.398486684691214</v>
      </c>
      <c r="BM174" s="42">
        <f>('CHUVA - Vetor de Impacto'!AI175/'Contribuição - CHUVA'!$BY174)*100</f>
        <v>0.94818106145980396</v>
      </c>
      <c r="BN174" s="42">
        <f>('CHUVA - Vetor de Impacto'!AJ175/'Contribuição - CHUVA'!$BY174)*100</f>
        <v>9.099493727270529</v>
      </c>
      <c r="BO174" s="42">
        <f>('CHUVA - Vetor de Impacto'!AK175/'Contribuição - CHUVA'!$BY174)*100</f>
        <v>12.128600261645389</v>
      </c>
      <c r="BP174" s="42">
        <f>('CHUVA - Vetor de Impacto'!AL175/'Contribuição - CHUVA'!$BY174)*100</f>
        <v>4.4950478447088731</v>
      </c>
      <c r="BQ174" s="42">
        <f>('CHUVA - Vetor de Impacto'!AM175/'Contribuição - CHUVA'!$BY174)*100</f>
        <v>3.9189101462786446</v>
      </c>
      <c r="BR174" s="42">
        <f>('CHUVA - Vetor de Impacto'!AN175/'Contribuição - CHUVA'!$BY174)*100</f>
        <v>1.7092410414718362</v>
      </c>
      <c r="BS174" s="42">
        <f>('CHUVA - Vetor de Impacto'!AO175/'Contribuição - CHUVA'!$BY174)*100</f>
        <v>4.9387144827518972</v>
      </c>
      <c r="BT174" s="42">
        <f>('CHUVA - Vetor de Impacto'!AP175/'Contribuição - CHUVA'!$BY174)*100</f>
        <v>9.1787419640337617</v>
      </c>
      <c r="BU174" s="42">
        <f>('CHUVA - Vetor de Impacto'!AQ175/'Contribuição - CHUVA'!$BY174)*100</f>
        <v>10.522951983558144</v>
      </c>
      <c r="BV174" s="42">
        <f>('CHUVA - Vetor de Impacto'!AR175/'Contribuição - CHUVA'!$BY174)*100</f>
        <v>8.3874946255095537</v>
      </c>
      <c r="BW174" s="42">
        <f>('CHUVA - Vetor de Impacto'!AS175/'Contribuição - CHUVA'!$BY174)*100</f>
        <v>12.685299039236087</v>
      </c>
      <c r="BX174" s="42">
        <f>('CHUVA - Vetor de Impacto'!AT175/'Contribuição - CHUVA'!$BY174)*100</f>
        <v>8.5888371373842816</v>
      </c>
      <c r="BY174" s="77">
        <f>SUM('CHUVA - Vetor de Impacto'!AH175:AT175)</f>
        <v>7.1295073169635925</v>
      </c>
      <c r="BZ174" s="77">
        <f t="shared" si="15"/>
        <v>100.00000000000003</v>
      </c>
      <c r="CA174" s="42">
        <f>('SECA - Vetor de Impacto'!AU175/'Contribuição - CHUVA'!$CI174)*100</f>
        <v>4.6905457262082217</v>
      </c>
      <c r="CB174" s="42">
        <f>('SECA - Vetor de Impacto'!AV175/'Contribuição - CHUVA'!$CI174)*100</f>
        <v>0</v>
      </c>
      <c r="CC174" s="42">
        <f>('SECA - Vetor de Impacto'!AW175/'Contribuição - CHUVA'!$CI174)*100</f>
        <v>0</v>
      </c>
      <c r="CD174" s="42">
        <f>('SECA - Vetor de Impacto'!AX175/'Contribuição - CHUVA'!$CI174)*100</f>
        <v>9.123934340233971</v>
      </c>
      <c r="CE174" s="42">
        <f>('SECA - Vetor de Impacto'!AY175/'Contribuição - CHUVA'!$CI174)*100</f>
        <v>27.371803020701908</v>
      </c>
      <c r="CF174" s="42">
        <f>('SECA - Vetor de Impacto'!AZ175/'Contribuição - CHUVA'!$CI174)*100</f>
        <v>27.371803020701908</v>
      </c>
      <c r="CG174" s="42">
        <f>('SECA - Vetor de Impacto'!BA175/'Contribuição - CHUVA'!$CI174)*100</f>
        <v>13.68590151035095</v>
      </c>
      <c r="CH174" s="42">
        <f>('SECA - Vetor de Impacto'!BB175/'Contribuição - CHUVA'!$CI174)*100</f>
        <v>17.756012381803039</v>
      </c>
      <c r="CI174" s="77">
        <f>SUM('CHUVA - Vetor de Impacto'!AU175:BB175)</f>
        <v>3.6533946968845186</v>
      </c>
      <c r="CJ174" s="77">
        <f t="shared" si="16"/>
        <v>100</v>
      </c>
    </row>
    <row r="175" spans="1:88" x14ac:dyDescent="0.25">
      <c r="A175" s="34" t="s">
        <v>1215</v>
      </c>
      <c r="B175" s="34" t="s">
        <v>1216</v>
      </c>
      <c r="C175" s="78">
        <v>3.5642283932567773</v>
      </c>
      <c r="D175" s="78">
        <v>3.5212238802602935</v>
      </c>
      <c r="E175" s="78">
        <v>4.1073538459176779</v>
      </c>
      <c r="F175" s="78">
        <v>3.6722830734934049</v>
      </c>
      <c r="G175" s="78">
        <v>1.1562763878698377</v>
      </c>
      <c r="H175" s="78">
        <v>4.686027157912438</v>
      </c>
      <c r="I175" s="78">
        <v>4.3109793159456977</v>
      </c>
      <c r="J175" s="78">
        <v>3.2548727817927068</v>
      </c>
      <c r="K175" s="78">
        <v>2.847517685628608</v>
      </c>
      <c r="L175" s="78">
        <v>4.8386610909135657</v>
      </c>
      <c r="M175" s="78">
        <v>4.7469463122628666</v>
      </c>
      <c r="N175" s="78">
        <v>5.6897479743298982</v>
      </c>
      <c r="O175" s="78">
        <v>3.7096909817748709</v>
      </c>
      <c r="P175" s="78">
        <v>0.68664749614452214</v>
      </c>
      <c r="Q175" s="78">
        <v>0</v>
      </c>
      <c r="R175" s="78">
        <v>0</v>
      </c>
      <c r="S175" s="78">
        <v>6.8433295402268524</v>
      </c>
      <c r="T175" s="78">
        <v>6.8433295402268524</v>
      </c>
      <c r="U175" s="78">
        <v>6.8433295402268524</v>
      </c>
      <c r="V175" s="78">
        <v>2.2811098467422859</v>
      </c>
      <c r="W175" s="78">
        <v>3.6276409961669769</v>
      </c>
      <c r="X175" s="78">
        <v>3.6855948350257561</v>
      </c>
      <c r="Y175" s="78">
        <v>3.5073105531564486</v>
      </c>
      <c r="Z175" s="78">
        <v>2.8955526930919437</v>
      </c>
      <c r="AA175" s="78">
        <v>4.3385215051045547</v>
      </c>
      <c r="AB175" s="78">
        <v>3.4944661482009463</v>
      </c>
      <c r="AC175" s="78">
        <v>4.8473584243273544</v>
      </c>
      <c r="AD175" s="74">
        <f t="shared" si="17"/>
        <v>99.999999999999957</v>
      </c>
      <c r="AF175" s="42">
        <f>('CHUVA - Vetor de Impacto'!AH176/'Contribuição - CHUVA'!$BA175)*100</f>
        <v>4.6629519709984084</v>
      </c>
      <c r="AG175" s="42">
        <f>('CHUVA - Vetor de Impacto'!AI176/'Contribuição - CHUVA'!$BA175)*100</f>
        <v>3.5544334716742862</v>
      </c>
      <c r="AH175" s="42">
        <f>('CHUVA - Vetor de Impacto'!AJ176/'Contribuição - CHUVA'!$BA175)*100</f>
        <v>5.3901153241887583</v>
      </c>
      <c r="AI175" s="42">
        <f>('CHUVA - Vetor de Impacto'!AK176/'Contribuição - CHUVA'!$BA175)*100</f>
        <v>4.9069710033447773</v>
      </c>
      <c r="AJ175" s="42">
        <f>('CHUVA - Vetor de Impacto'!AL176/'Contribuição - CHUVA'!$BA175)*100</f>
        <v>1.2443840574176281</v>
      </c>
      <c r="AK175" s="42">
        <f>('CHUVA - Vetor de Impacto'!AM176/'Contribuição - CHUVA'!$BA175)*100</f>
        <v>6.3471666523802401</v>
      </c>
      <c r="AL175" s="42">
        <f>('CHUVA - Vetor de Impacto'!AN176/'Contribuição - CHUVA'!$BA175)*100</f>
        <v>6.196729733648823</v>
      </c>
      <c r="AM175" s="42">
        <f>('CHUVA - Vetor de Impacto'!AO176/'Contribuição - CHUVA'!$BA175)*100</f>
        <v>4.3554439097531681</v>
      </c>
      <c r="AN175" s="42">
        <f>('CHUVA - Vetor de Impacto'!AP176/'Contribuição - CHUVA'!$BA175)*100</f>
        <v>3.7182169022916058</v>
      </c>
      <c r="AO175" s="42">
        <f>('CHUVA - Vetor de Impacto'!AQ176/'Contribuição - CHUVA'!$BA175)*100</f>
        <v>6.0379117609765744</v>
      </c>
      <c r="AP175" s="42">
        <f>('CHUVA - Vetor de Impacto'!AR176/'Contribuição - CHUVA'!$BA175)*100</f>
        <v>5.3123434153014166</v>
      </c>
      <c r="AQ175" s="42">
        <f>('CHUVA - Vetor de Impacto'!AS176/'Contribuição - CHUVA'!$BA175)*100</f>
        <v>7.3237490538052219</v>
      </c>
      <c r="AR175" s="42">
        <f>('CHUVA - Vetor de Impacto'!AT176/'Contribuição - CHUVA'!$BA175)*100</f>
        <v>4.5961444118354366</v>
      </c>
      <c r="AS175" s="42">
        <f>('CHUVA - Vetor de Impacto'!AU176/'Contribuição - CHUVA'!$BA175)*100</f>
        <v>1.0124607279664732</v>
      </c>
      <c r="AT175" s="42">
        <f>('CHUVA - Vetor de Impacto'!AV176/'Contribuição - CHUVA'!$BA175)*100</f>
        <v>7.9473687230642867</v>
      </c>
      <c r="AU175" s="42">
        <f>('CHUVA - Vetor de Impacto'!AW176/'Contribuição - CHUVA'!$BA175)*100</f>
        <v>0</v>
      </c>
      <c r="AV175" s="42">
        <f>('CHUVA - Vetor de Impacto'!AX176/'Contribuição - CHUVA'!$BA175)*100</f>
        <v>2.649122907688096</v>
      </c>
      <c r="AW175" s="42">
        <f>('CHUVA - Vetor de Impacto'!AY176/'Contribuição - CHUVA'!$BA175)*100</f>
        <v>7.9473687230642867</v>
      </c>
      <c r="AX175" s="42">
        <f>('CHUVA - Vetor de Impacto'!AZ176/'Contribuição - CHUVA'!$BA175)*100</f>
        <v>7.9473687230642867</v>
      </c>
      <c r="AY175" s="42">
        <f>('CHUVA - Vetor de Impacto'!BA176/'Contribuição - CHUVA'!$BA175)*100</f>
        <v>2.9802632711491093</v>
      </c>
      <c r="AZ175" s="42">
        <f>('CHUVA - Vetor de Impacto'!BB176/'Contribuição - CHUVA'!$BA175)*100</f>
        <v>5.8694852563871045</v>
      </c>
      <c r="BA175" s="77">
        <f>SUM('CHUVA - Vetor de Impacto'!AH176:BB176)</f>
        <v>12.582780978789513</v>
      </c>
      <c r="BB175" s="77">
        <f t="shared" si="13"/>
        <v>100</v>
      </c>
      <c r="BC175" s="42">
        <f>('CHUVA - Vetor de Impacto'!BC176/'Contribuição - CHUVA'!$BI175)*100</f>
        <v>7.3070230917006196</v>
      </c>
      <c r="BD175" s="42">
        <f>('CHUVA - Vetor de Impacto'!BD176/'Contribuição - CHUVA'!$BI175)*100</f>
        <v>20.682155478295307</v>
      </c>
      <c r="BE175" s="42">
        <f>('CHUVA - Vetor de Impacto'!BE176/'Contribuição - CHUVA'!$BI175)*100</f>
        <v>20.8366116108825</v>
      </c>
      <c r="BF175" s="42">
        <f>('CHUVA - Vetor de Impacto'!BF176/'Contribuição - CHUVA'!$BI175)*100</f>
        <v>15.953395287901065</v>
      </c>
      <c r="BG175" s="42">
        <f>('CHUVA - Vetor de Impacto'!BG176/'Contribuição - CHUVA'!$BI175)*100</f>
        <v>18.402747795703029</v>
      </c>
      <c r="BH175" s="42">
        <f>('CHUVA - Vetor de Impacto'!BH176/'Contribuição - CHUVA'!$BI175)*100</f>
        <v>16.81806673551748</v>
      </c>
      <c r="BI175" s="77">
        <f>SUM('CHUVA - Vetor de Impacto'!BC176:BH176)</f>
        <v>3.4684922025039429</v>
      </c>
      <c r="BJ175" s="77">
        <f t="shared" si="14"/>
        <v>100</v>
      </c>
      <c r="BL175" s="42">
        <f>('CHUVA - Vetor de Impacto'!AH176/'Contribuição - CHUVA'!$BY175)*100</f>
        <v>7.3263218763488025</v>
      </c>
      <c r="BM175" s="42">
        <f>('CHUVA - Vetor de Impacto'!AI176/'Contribuição - CHUVA'!$BY175)*100</f>
        <v>5.5846433468578036</v>
      </c>
      <c r="BN175" s="42">
        <f>('CHUVA - Vetor de Impacto'!AJ176/'Contribuição - CHUVA'!$BY175)*100</f>
        <v>8.468824054216384</v>
      </c>
      <c r="BO175" s="42">
        <f>('CHUVA - Vetor de Impacto'!AK176/'Contribuição - CHUVA'!$BY175)*100</f>
        <v>7.7097189145434468</v>
      </c>
      <c r="BP175" s="42">
        <f>('CHUVA - Vetor de Impacto'!AL176/'Contribuição - CHUVA'!$BY175)*100</f>
        <v>1.9551473399556416</v>
      </c>
      <c r="BQ175" s="42">
        <f>('CHUVA - Vetor de Impacto'!AM176/'Contribuição - CHUVA'!$BY175)*100</f>
        <v>9.9725208810607366</v>
      </c>
      <c r="BR175" s="42">
        <f>('CHUVA - Vetor de Impacto'!AN176/'Contribuição - CHUVA'!$BY175)*100</f>
        <v>9.736157887067364</v>
      </c>
      <c r="BS175" s="42">
        <f>('CHUVA - Vetor de Impacto'!AO176/'Contribuição - CHUVA'!$BY175)*100</f>
        <v>6.8431723499829467</v>
      </c>
      <c r="BT175" s="42">
        <f>('CHUVA - Vetor de Impacto'!AP176/'Contribuição - CHUVA'!$BY175)*100</f>
        <v>5.8419760704582577</v>
      </c>
      <c r="BU175" s="42">
        <f>('CHUVA - Vetor de Impacto'!AQ176/'Contribuição - CHUVA'!$BY175)*100</f>
        <v>9.4866267757063909</v>
      </c>
      <c r="BV175" s="42">
        <f>('CHUVA - Vetor de Impacto'!AR176/'Contribuição - CHUVA'!$BY175)*100</f>
        <v>8.3466306366151439</v>
      </c>
      <c r="BW175" s="42">
        <f>('CHUVA - Vetor de Impacto'!AS176/'Contribuição - CHUVA'!$BY175)*100</f>
        <v>11.50690447671359</v>
      </c>
      <c r="BX175" s="42">
        <f>('CHUVA - Vetor de Impacto'!AT176/'Contribuição - CHUVA'!$BY175)*100</f>
        <v>7.2213553904734713</v>
      </c>
      <c r="BY175" s="77">
        <f>SUM('CHUVA - Vetor de Impacto'!AH176:AT176)</f>
        <v>8.0085074551663684</v>
      </c>
      <c r="BZ175" s="77">
        <f t="shared" si="15"/>
        <v>99.999999999999972</v>
      </c>
      <c r="CA175" s="42">
        <f>('SECA - Vetor de Impacto'!AU176/'Contribuição - CHUVA'!$CI175)*100</f>
        <v>2.785048057103785</v>
      </c>
      <c r="CB175" s="42">
        <f>('SECA - Vetor de Impacto'!AV176/'Contribuição - CHUVA'!$CI175)*100</f>
        <v>21.861394926115612</v>
      </c>
      <c r="CC175" s="42">
        <f>('SECA - Vetor de Impacto'!AW176/'Contribuição - CHUVA'!$CI175)*100</f>
        <v>0</v>
      </c>
      <c r="CD175" s="42">
        <f>('SECA - Vetor de Impacto'!AX176/'Contribuição - CHUVA'!$CI175)*100</f>
        <v>7.2871316420385401</v>
      </c>
      <c r="CE175" s="42">
        <f>('SECA - Vetor de Impacto'!AY176/'Contribuição - CHUVA'!$CI175)*100</f>
        <v>21.861394926115612</v>
      </c>
      <c r="CF175" s="42">
        <f>('SECA - Vetor de Impacto'!AZ176/'Contribuição - CHUVA'!$CI175)*100</f>
        <v>21.861394926115612</v>
      </c>
      <c r="CG175" s="42">
        <f>('SECA - Vetor de Impacto'!BA176/'Contribuição - CHUVA'!$CI175)*100</f>
        <v>8.1980230972933619</v>
      </c>
      <c r="CH175" s="42">
        <f>('SECA - Vetor de Impacto'!BB176/'Contribuição - CHUVA'!$CI175)*100</f>
        <v>16.145612425217472</v>
      </c>
      <c r="CI175" s="77">
        <f>SUM('CHUVA - Vetor de Impacto'!AU176:BB176)</f>
        <v>4.5742735236231447</v>
      </c>
      <c r="CJ175" s="77">
        <f t="shared" si="16"/>
        <v>100</v>
      </c>
    </row>
    <row r="176" spans="1:88" x14ac:dyDescent="0.25">
      <c r="A176" s="34" t="s">
        <v>1217</v>
      </c>
      <c r="B176" s="34" t="s">
        <v>1218</v>
      </c>
      <c r="C176" s="78">
        <v>5.3150858266816208</v>
      </c>
      <c r="D176" s="78">
        <v>1.0544861231540339</v>
      </c>
      <c r="E176" s="78">
        <v>4.3252498229848415</v>
      </c>
      <c r="F176" s="78">
        <v>4.1451100760557065</v>
      </c>
      <c r="G176" s="78">
        <v>0.97567812139296095</v>
      </c>
      <c r="H176" s="78">
        <v>5.6967518859996238</v>
      </c>
      <c r="I176" s="78">
        <v>4.1044149865334099</v>
      </c>
      <c r="J176" s="78">
        <v>1.0481146608110299</v>
      </c>
      <c r="K176" s="78">
        <v>5.8801499702666851</v>
      </c>
      <c r="L176" s="78">
        <v>3.2079874955893746</v>
      </c>
      <c r="M176" s="78">
        <v>5.5689236383932332</v>
      </c>
      <c r="N176" s="78">
        <v>4.1031488986146085</v>
      </c>
      <c r="O176" s="78">
        <v>5.2937619834321978</v>
      </c>
      <c r="P176" s="78">
        <v>0.42971722821578701</v>
      </c>
      <c r="Q176" s="78">
        <v>0</v>
      </c>
      <c r="R176" s="78">
        <v>0</v>
      </c>
      <c r="S176" s="78">
        <v>6.5717100246103897</v>
      </c>
      <c r="T176" s="78">
        <v>6.5717100246103897</v>
      </c>
      <c r="U176" s="78">
        <v>6.5717100246103897</v>
      </c>
      <c r="V176" s="78">
        <v>2.4643912592288979</v>
      </c>
      <c r="W176" s="78">
        <v>4.1420077109291906</v>
      </c>
      <c r="X176" s="78">
        <v>2.1634141816554862</v>
      </c>
      <c r="Y176" s="78">
        <v>4.8076357871828419</v>
      </c>
      <c r="Z176" s="78">
        <v>5.0735513932925809</v>
      </c>
      <c r="AA176" s="78">
        <v>5.1166445604369351</v>
      </c>
      <c r="AB176" s="78">
        <v>1.3982361754490193</v>
      </c>
      <c r="AC176" s="78">
        <v>3.9704081398687774</v>
      </c>
      <c r="AD176" s="74">
        <f t="shared" si="17"/>
        <v>100</v>
      </c>
      <c r="AF176" s="42">
        <f>('CHUVA - Vetor de Impacto'!AH177/'Contribuição - CHUVA'!$BA176)*100</f>
        <v>7.525500300331962</v>
      </c>
      <c r="AG176" s="42">
        <f>('CHUVA - Vetor de Impacto'!AI177/'Contribuição - CHUVA'!$BA176)*100</f>
        <v>1.5889123306992932</v>
      </c>
      <c r="AH176" s="42">
        <f>('CHUVA - Vetor de Impacto'!AJ177/'Contribuição - CHUVA'!$BA176)*100</f>
        <v>5.4346669179416063</v>
      </c>
      <c r="AI176" s="42">
        <f>('CHUVA - Vetor de Impacto'!AK177/'Contribuição - CHUVA'!$BA176)*100</f>
        <v>5.6622384666740642</v>
      </c>
      <c r="AJ176" s="42">
        <f>('CHUVA - Vetor de Impacto'!AL177/'Contribuição - CHUVA'!$BA176)*100</f>
        <v>1.1419097022443534</v>
      </c>
      <c r="AK176" s="42">
        <f>('CHUVA - Vetor de Impacto'!AM177/'Contribuição - CHUVA'!$BA176)*100</f>
        <v>7.4554659979153897</v>
      </c>
      <c r="AL176" s="42">
        <f>('CHUVA - Vetor de Impacto'!AN177/'Contribuição - CHUVA'!$BA176)*100</f>
        <v>3.7026929943986584</v>
      </c>
      <c r="AM176" s="42">
        <f>('CHUVA - Vetor de Impacto'!AO177/'Contribuição - CHUVA'!$BA176)*100</f>
        <v>2.4768490384764008</v>
      </c>
      <c r="AN176" s="42">
        <f>('CHUVA - Vetor de Impacto'!AP177/'Contribuição - CHUVA'!$BA176)*100</f>
        <v>6.8945719515487429</v>
      </c>
      <c r="AO176" s="42">
        <f>('CHUVA - Vetor de Impacto'!AQ177/'Contribuição - CHUVA'!$BA176)*100</f>
        <v>4.8928989234764302</v>
      </c>
      <c r="AP176" s="42">
        <f>('CHUVA - Vetor de Impacto'!AR177/'Contribuição - CHUVA'!$BA176)*100</f>
        <v>7.7743760609285548</v>
      </c>
      <c r="AQ176" s="42">
        <f>('CHUVA - Vetor de Impacto'!AS177/'Contribuição - CHUVA'!$BA176)*100</f>
        <v>8.257382825570172</v>
      </c>
      <c r="AR176" s="42">
        <f>('CHUVA - Vetor de Impacto'!AT177/'Contribuição - CHUVA'!$BA176)*100</f>
        <v>6.3534892545809338</v>
      </c>
      <c r="AS176" s="42">
        <f>('CHUVA - Vetor de Impacto'!AU177/'Contribuição - CHUVA'!$BA176)*100</f>
        <v>2.1961732321279421</v>
      </c>
      <c r="AT176" s="42">
        <f>('CHUVA - Vetor de Impacto'!AV177/'Contribuição - CHUVA'!$BA176)*100</f>
        <v>0</v>
      </c>
      <c r="AU176" s="42">
        <f>('CHUVA - Vetor de Impacto'!AW177/'Contribuição - CHUVA'!$BA176)*100</f>
        <v>0</v>
      </c>
      <c r="AV176" s="42">
        <f>('CHUVA - Vetor de Impacto'!AX177/'Contribuição - CHUVA'!$BA176)*100</f>
        <v>0</v>
      </c>
      <c r="AW176" s="42">
        <f>('CHUVA - Vetor de Impacto'!AY177/'Contribuição - CHUVA'!$BA176)*100</f>
        <v>8.9769845939976509</v>
      </c>
      <c r="AX176" s="42">
        <f>('CHUVA - Vetor de Impacto'!AZ177/'Contribuição - CHUVA'!$BA176)*100</f>
        <v>8.9769845939976509</v>
      </c>
      <c r="AY176" s="42">
        <f>('CHUVA - Vetor de Impacto'!BA177/'Contribuição - CHUVA'!$BA176)*100</f>
        <v>5.236574346498629</v>
      </c>
      <c r="AZ176" s="42">
        <f>('CHUVA - Vetor de Impacto'!BB177/'Contribuição - CHUVA'!$BA176)*100</f>
        <v>5.4523284685915669</v>
      </c>
      <c r="BA176" s="77">
        <f>SUM('CHUVA - Vetor de Impacto'!AH177:BB177)</f>
        <v>11.139598041291476</v>
      </c>
      <c r="BB176" s="77">
        <f t="shared" si="13"/>
        <v>100.00000000000003</v>
      </c>
      <c r="BC176" s="42">
        <f>('CHUVA - Vetor de Impacto'!BC177/'Contribuição - CHUVA'!$BI176)*100</f>
        <v>12.563724027789039</v>
      </c>
      <c r="BD176" s="42">
        <f>('CHUVA - Vetor de Impacto'!BD177/'Contribuição - CHUVA'!$BI176)*100</f>
        <v>17.83666129173513</v>
      </c>
      <c r="BE176" s="42">
        <f>('CHUVA - Vetor de Impacto'!BE177/'Contribuição - CHUVA'!$BI176)*100</f>
        <v>13.25422101892017</v>
      </c>
      <c r="BF176" s="42">
        <f>('CHUVA - Vetor de Impacto'!BF177/'Contribuição - CHUVA'!$BI176)*100</f>
        <v>21.423002382052069</v>
      </c>
      <c r="BG176" s="42">
        <f>('CHUVA - Vetor de Impacto'!BG177/'Contribuição - CHUVA'!$BI176)*100</f>
        <v>23.045745909484282</v>
      </c>
      <c r="BH176" s="42">
        <f>('CHUVA - Vetor de Impacto'!BH177/'Contribuição - CHUVA'!$BI176)*100</f>
        <v>11.876645370019311</v>
      </c>
      <c r="BI176" s="77">
        <f>SUM('CHUVA - Vetor de Impacto'!BC177:BH177)</f>
        <v>3.5082858305972078</v>
      </c>
      <c r="BJ176" s="77">
        <f t="shared" si="14"/>
        <v>100</v>
      </c>
      <c r="BL176" s="42">
        <f>('CHUVA - Vetor de Impacto'!AH177/'Contribuição - CHUVA'!$BY176)*100</f>
        <v>10.881139981259464</v>
      </c>
      <c r="BM176" s="42">
        <f>('CHUVA - Vetor de Impacto'!AI177/'Contribuição - CHUVA'!$BY176)*100</f>
        <v>2.297412371045362</v>
      </c>
      <c r="BN176" s="42">
        <f>('CHUVA - Vetor de Impacto'!AJ177/'Contribuição - CHUVA'!$BY176)*100</f>
        <v>7.857998687879129</v>
      </c>
      <c r="BO176" s="42">
        <f>('CHUVA - Vetor de Impacto'!AK177/'Contribuição - CHUVA'!$BY176)*100</f>
        <v>8.1870449676860222</v>
      </c>
      <c r="BP176" s="42">
        <f>('CHUVA - Vetor de Impacto'!AL177/'Contribuição - CHUVA'!$BY176)*100</f>
        <v>1.65109013623068</v>
      </c>
      <c r="BQ176" s="42">
        <f>('CHUVA - Vetor de Impacto'!AM177/'Contribuição - CHUVA'!$BY176)*100</f>
        <v>10.779877205673504</v>
      </c>
      <c r="BR176" s="42">
        <f>('CHUVA - Vetor de Impacto'!AN177/'Contribuição - CHUVA'!$BY176)*100</f>
        <v>5.3537331967023283</v>
      </c>
      <c r="BS176" s="42">
        <f>('CHUVA - Vetor de Impacto'!AO177/'Contribuição - CHUVA'!$BY176)*100</f>
        <v>3.5812823100838589</v>
      </c>
      <c r="BT176" s="42">
        <f>('CHUVA - Vetor de Impacto'!AP177/'Contribuição - CHUVA'!$BY176)*100</f>
        <v>9.9688790806848857</v>
      </c>
      <c r="BU176" s="42">
        <f>('CHUVA - Vetor de Impacto'!AQ177/'Contribuição - CHUVA'!$BY176)*100</f>
        <v>7.0746549698698775</v>
      </c>
      <c r="BV176" s="42">
        <f>('CHUVA - Vetor de Impacto'!AR177/'Contribuição - CHUVA'!$BY176)*100</f>
        <v>11.240990075063126</v>
      </c>
      <c r="BW176" s="42">
        <f>('CHUVA - Vetor de Impacto'!AS177/'Contribuição - CHUVA'!$BY176)*100</f>
        <v>11.939370781755656</v>
      </c>
      <c r="BX176" s="42">
        <f>('CHUVA - Vetor de Impacto'!AT177/'Contribuição - CHUVA'!$BY176)*100</f>
        <v>9.1865262360661131</v>
      </c>
      <c r="BY176" s="77">
        <f>SUM('CHUVA - Vetor de Impacto'!AH177:AT177)</f>
        <v>7.7042523623166472</v>
      </c>
      <c r="BZ176" s="77">
        <f t="shared" si="15"/>
        <v>100.00000000000001</v>
      </c>
      <c r="CA176" s="42">
        <f>('SECA - Vetor de Impacto'!AU177/'Contribuição - CHUVA'!$CI176)*100</f>
        <v>7.1214047496523989</v>
      </c>
      <c r="CB176" s="42">
        <f>('SECA - Vetor de Impacto'!AV177/'Contribuição - CHUVA'!$CI176)*100</f>
        <v>0</v>
      </c>
      <c r="CC176" s="42">
        <f>('SECA - Vetor de Impacto'!AW177/'Contribuição - CHUVA'!$CI176)*100</f>
        <v>0</v>
      </c>
      <c r="CD176" s="42">
        <f>('SECA - Vetor de Impacto'!AX177/'Contribuição - CHUVA'!$CI176)*100</f>
        <v>0</v>
      </c>
      <c r="CE176" s="42">
        <f>('SECA - Vetor de Impacto'!AY177/'Contribuição - CHUVA'!$CI176)*100</f>
        <v>29.109152133371875</v>
      </c>
      <c r="CF176" s="42">
        <f>('SECA - Vetor de Impacto'!AZ177/'Contribuição - CHUVA'!$CI176)*100</f>
        <v>29.109152133371875</v>
      </c>
      <c r="CG176" s="42">
        <f>('SECA - Vetor de Impacto'!BA177/'Contribuição - CHUVA'!$CI176)*100</f>
        <v>16.980338744466923</v>
      </c>
      <c r="CH176" s="42">
        <f>('SECA - Vetor de Impacto'!BB177/'Contribuição - CHUVA'!$CI176)*100</f>
        <v>17.67995223913692</v>
      </c>
      <c r="CI176" s="77">
        <f>SUM('CHUVA - Vetor de Impacto'!AU177:BB177)</f>
        <v>3.4353456789748291</v>
      </c>
      <c r="CJ176" s="77">
        <f t="shared" si="16"/>
        <v>100</v>
      </c>
    </row>
    <row r="177" spans="1:88" x14ac:dyDescent="0.25">
      <c r="A177" s="34" t="s">
        <v>1219</v>
      </c>
      <c r="B177" s="34" t="s">
        <v>1220</v>
      </c>
      <c r="C177" s="78">
        <v>3.8737530224595313</v>
      </c>
      <c r="D177" s="78">
        <v>3.067228343245826</v>
      </c>
      <c r="E177" s="78">
        <v>4.4640521173130567</v>
      </c>
      <c r="F177" s="78">
        <v>4.171021207248014</v>
      </c>
      <c r="G177" s="78">
        <v>1.8542252508498922</v>
      </c>
      <c r="H177" s="78">
        <v>5.6124184465647211</v>
      </c>
      <c r="I177" s="78">
        <v>4.3054212671662944</v>
      </c>
      <c r="J177" s="78">
        <v>4.1184879140875355</v>
      </c>
      <c r="K177" s="78">
        <v>4.3420505488990369</v>
      </c>
      <c r="L177" s="78">
        <v>5.4931619093066306</v>
      </c>
      <c r="M177" s="78">
        <v>4.1833113815476608</v>
      </c>
      <c r="N177" s="78">
        <v>5.0030368582516616</v>
      </c>
      <c r="O177" s="78">
        <v>5.3543435152645324</v>
      </c>
      <c r="P177" s="78">
        <v>0.2890185765473634</v>
      </c>
      <c r="Q177" s="78">
        <v>0</v>
      </c>
      <c r="R177" s="78">
        <v>0</v>
      </c>
      <c r="S177" s="78">
        <v>2.3095448414190454</v>
      </c>
      <c r="T177" s="78">
        <v>6.9286345242571343</v>
      </c>
      <c r="U177" s="78">
        <v>6.9286345242571343</v>
      </c>
      <c r="V177" s="78">
        <v>4.619089682838089</v>
      </c>
      <c r="W177" s="78">
        <v>3.7320003569561124</v>
      </c>
      <c r="X177" s="78">
        <v>3.7887987687742197</v>
      </c>
      <c r="Y177" s="78">
        <v>3.5782164766729108</v>
      </c>
      <c r="Z177" s="78">
        <v>3.565698252337989</v>
      </c>
      <c r="AA177" s="78">
        <v>4.6341298139639759</v>
      </c>
      <c r="AB177" s="78">
        <v>1.474177558352582</v>
      </c>
      <c r="AC177" s="78">
        <v>2.309544841419044</v>
      </c>
      <c r="AD177" s="74">
        <f t="shared" si="17"/>
        <v>99.999999999999986</v>
      </c>
      <c r="AF177" s="42">
        <f>('CHUVA - Vetor de Impacto'!AH178/'Contribuição - CHUVA'!$BA177)*100</f>
        <v>3.6959743122050517</v>
      </c>
      <c r="AG177" s="42">
        <f>('CHUVA - Vetor de Impacto'!AI178/'Contribuição - CHUVA'!$BA177)*100</f>
        <v>4.8188908927390912</v>
      </c>
      <c r="AH177" s="42">
        <f>('CHUVA - Vetor de Impacto'!AJ178/'Contribuição - CHUVA'!$BA177)*100</f>
        <v>5.2024900018976856</v>
      </c>
      <c r="AI177" s="42">
        <f>('CHUVA - Vetor de Impacto'!AK178/'Contribuição - CHUVA'!$BA177)*100</f>
        <v>4.4315101362757474</v>
      </c>
      <c r="AJ177" s="42">
        <f>('CHUVA - Vetor de Impacto'!AL178/'Contribuição - CHUVA'!$BA177)*100</f>
        <v>2.8204544290215163</v>
      </c>
      <c r="AK177" s="42">
        <f>('CHUVA - Vetor de Impacto'!AM178/'Contribuição - CHUVA'!$BA177)*100</f>
        <v>7.3778862749715044</v>
      </c>
      <c r="AL177" s="42">
        <f>('CHUVA - Vetor de Impacto'!AN178/'Contribuição - CHUVA'!$BA177)*100</f>
        <v>4.9648321598130867</v>
      </c>
      <c r="AM177" s="42">
        <f>('CHUVA - Vetor de Impacto'!AO178/'Contribuição - CHUVA'!$BA177)*100</f>
        <v>4.3085281918919707</v>
      </c>
      <c r="AN177" s="42">
        <f>('CHUVA - Vetor de Impacto'!AP178/'Contribuição - CHUVA'!$BA177)*100</f>
        <v>3.1953126886509566</v>
      </c>
      <c r="AO177" s="42">
        <f>('CHUVA - Vetor de Impacto'!AQ178/'Contribuição - CHUVA'!$BA177)*100</f>
        <v>7.6914524152132753</v>
      </c>
      <c r="AP177" s="42">
        <f>('CHUVA - Vetor de Impacto'!AR178/'Contribuição - CHUVA'!$BA177)*100</f>
        <v>4.0065496244251184</v>
      </c>
      <c r="AQ177" s="42">
        <f>('CHUVA - Vetor de Impacto'!AS178/'Contribuição - CHUVA'!$BA177)*100</f>
        <v>5.9633503471085749</v>
      </c>
      <c r="AR177" s="42">
        <f>('CHUVA - Vetor de Impacto'!AT178/'Contribuição - CHUVA'!$BA177)*100</f>
        <v>7.3747308365062425</v>
      </c>
      <c r="AS177" s="42">
        <f>('CHUVA - Vetor de Impacto'!AU178/'Contribuição - CHUVA'!$BA177)*100</f>
        <v>0.46389697103639183</v>
      </c>
      <c r="AT177" s="42">
        <f>('CHUVA - Vetor de Impacto'!AV178/'Contribuição - CHUVA'!$BA177)*100</f>
        <v>0</v>
      </c>
      <c r="AU177" s="42">
        <f>('CHUVA - Vetor de Impacto'!AW178/'Contribuição - CHUVA'!$BA177)*100</f>
        <v>8.5724294439432498</v>
      </c>
      <c r="AV177" s="42">
        <f>('CHUVA - Vetor de Impacto'!AX178/'Contribuição - CHUVA'!$BA177)*100</f>
        <v>0</v>
      </c>
      <c r="AW177" s="42">
        <f>('CHUVA - Vetor de Impacto'!AY178/'Contribuição - CHUVA'!$BA177)*100</f>
        <v>8.5724294439432498</v>
      </c>
      <c r="AX177" s="42">
        <f>('CHUVA - Vetor de Impacto'!AZ178/'Contribuição - CHUVA'!$BA177)*100</f>
        <v>8.5724294439432498</v>
      </c>
      <c r="AY177" s="42">
        <f>('CHUVA - Vetor de Impacto'!BA178/'Contribuição - CHUVA'!$BA177)*100</f>
        <v>1.7859228008215113</v>
      </c>
      <c r="AZ177" s="42">
        <f>('CHUVA - Vetor de Impacto'!BB178/'Contribuição - CHUVA'!$BA177)*100</f>
        <v>6.1809295855925077</v>
      </c>
      <c r="BA177" s="77">
        <f>SUM('CHUVA - Vetor de Impacto'!AH178:BB178)</f>
        <v>11.665304527021082</v>
      </c>
      <c r="BB177" s="77">
        <f t="shared" si="13"/>
        <v>99.999999999999986</v>
      </c>
      <c r="BC177" s="42">
        <f>('CHUVA - Vetor de Impacto'!BC178/'Contribuição - CHUVA'!$BI177)*100</f>
        <v>6.1971946563584668</v>
      </c>
      <c r="BD177" s="42">
        <f>('CHUVA - Vetor de Impacto'!BD178/'Contribuição - CHUVA'!$BI177)*100</f>
        <v>17.898168430575325</v>
      </c>
      <c r="BE177" s="42">
        <f>('CHUVA - Vetor de Impacto'!BE178/'Contribuição - CHUVA'!$BI177)*100</f>
        <v>19.815124457189341</v>
      </c>
      <c r="BF177" s="42">
        <f>('CHUVA - Vetor de Impacto'!BF178/'Contribuição - CHUVA'!$BI177)*100</f>
        <v>14.245798210542624</v>
      </c>
      <c r="BG177" s="42">
        <f>('CHUVA - Vetor de Impacto'!BG178/'Contribuição - CHUVA'!$BI177)*100</f>
        <v>16.248842957034473</v>
      </c>
      <c r="BH177" s="42">
        <f>('CHUVA - Vetor de Impacto'!BH178/'Contribuição - CHUVA'!$BI177)*100</f>
        <v>25.594871288299771</v>
      </c>
      <c r="BI177" s="77">
        <f>SUM('CHUVA - Vetor de Impacto'!BC178:BH178)</f>
        <v>3.0116710674208611</v>
      </c>
      <c r="BJ177" s="77">
        <f t="shared" si="14"/>
        <v>100</v>
      </c>
      <c r="BL177" s="42">
        <f>('CHUVA - Vetor de Impacto'!AH178/'Contribuição - CHUVA'!$BY177)*100</f>
        <v>5.6125500023306003</v>
      </c>
      <c r="BM177" s="42">
        <f>('CHUVA - Vetor de Impacto'!AI178/'Contribuição - CHUVA'!$BY177)*100</f>
        <v>7.317763546667523</v>
      </c>
      <c r="BN177" s="42">
        <f>('CHUVA - Vetor de Impacto'!AJ178/'Contribuição - CHUVA'!$BY177)*100</f>
        <v>7.9002809018050915</v>
      </c>
      <c r="BO177" s="42">
        <f>('CHUVA - Vetor de Impacto'!AK178/'Contribuição - CHUVA'!$BY177)*100</f>
        <v>6.7295035421508702</v>
      </c>
      <c r="BP177" s="42">
        <f>('CHUVA - Vetor de Impacto'!AL178/'Contribuição - CHUVA'!$BY177)*100</f>
        <v>4.283022601078029</v>
      </c>
      <c r="BQ177" s="42">
        <f>('CHUVA - Vetor de Impacto'!AM178/'Contribuição - CHUVA'!$BY177)*100</f>
        <v>11.203745516586498</v>
      </c>
      <c r="BR177" s="42">
        <f>('CHUVA - Vetor de Impacto'!AN178/'Contribuição - CHUVA'!$BY177)*100</f>
        <v>7.5393837717192476</v>
      </c>
      <c r="BS177" s="42">
        <f>('CHUVA - Vetor de Impacto'!AO178/'Contribuição - CHUVA'!$BY177)*100</f>
        <v>6.5427483718136656</v>
      </c>
      <c r="BT177" s="42">
        <f>('CHUVA - Vetor de Impacto'!AP178/'Contribuição - CHUVA'!$BY177)*100</f>
        <v>4.8522664724461855</v>
      </c>
      <c r="BU177" s="42">
        <f>('CHUVA - Vetor de Impacto'!AQ178/'Contribuição - CHUVA'!$BY177)*100</f>
        <v>11.679913772229696</v>
      </c>
      <c r="BV177" s="42">
        <f>('CHUVA - Vetor de Impacto'!AR178/'Contribuição - CHUVA'!$BY177)*100</f>
        <v>6.0841765132531291</v>
      </c>
      <c r="BW177" s="42">
        <f>('CHUVA - Vetor de Impacto'!AS178/'Contribuição - CHUVA'!$BY177)*100</f>
        <v>9.0556911864991143</v>
      </c>
      <c r="BX177" s="42">
        <f>('CHUVA - Vetor de Impacto'!AT178/'Contribuição - CHUVA'!$BY177)*100</f>
        <v>11.198953801420332</v>
      </c>
      <c r="BY177" s="77">
        <f>SUM('CHUVA - Vetor de Impacto'!AH178:AT178)</f>
        <v>7.6818319405646172</v>
      </c>
      <c r="BZ177" s="77">
        <f t="shared" si="15"/>
        <v>99.999999999999972</v>
      </c>
      <c r="CA177" s="42">
        <f>('SECA - Vetor de Impacto'!AU178/'Contribuição - CHUVA'!$CI177)*100</f>
        <v>1.3584879320372178</v>
      </c>
      <c r="CB177" s="42">
        <f>('SECA - Vetor de Impacto'!AV178/'Contribuição - CHUVA'!$CI177)*100</f>
        <v>0</v>
      </c>
      <c r="CC177" s="42">
        <f>('SECA - Vetor de Impacto'!AW178/'Contribuição - CHUVA'!$CI177)*100</f>
        <v>25.103724910770868</v>
      </c>
      <c r="CD177" s="42">
        <f>('SECA - Vetor de Impacto'!AX178/'Contribuição - CHUVA'!$CI177)*100</f>
        <v>0</v>
      </c>
      <c r="CE177" s="42">
        <f>('SECA - Vetor de Impacto'!AY178/'Contribuição - CHUVA'!$CI177)*100</f>
        <v>25.103724910770868</v>
      </c>
      <c r="CF177" s="42">
        <f>('SECA - Vetor de Impacto'!AZ178/'Contribuição - CHUVA'!$CI177)*100</f>
        <v>25.103724910770868</v>
      </c>
      <c r="CG177" s="42">
        <f>('SECA - Vetor de Impacto'!BA178/'Contribuição - CHUVA'!$CI177)*100</f>
        <v>5.2299426897439352</v>
      </c>
      <c r="CH177" s="42">
        <f>('SECA - Vetor de Impacto'!BB178/'Contribuição - CHUVA'!$CI177)*100</f>
        <v>18.100394645906228</v>
      </c>
      <c r="CI177" s="77">
        <f>SUM('CHUVA - Vetor de Impacto'!AU178:BB178)</f>
        <v>3.9834725864564637</v>
      </c>
      <c r="CJ177" s="77">
        <f t="shared" si="16"/>
        <v>99.999999999999972</v>
      </c>
    </row>
    <row r="178" spans="1:88" x14ac:dyDescent="0.25">
      <c r="A178" s="34" t="s">
        <v>1221</v>
      </c>
      <c r="B178" s="34" t="s">
        <v>1222</v>
      </c>
      <c r="C178" s="78">
        <v>5.5822774261806494</v>
      </c>
      <c r="D178" s="78">
        <v>1.8160986278180651</v>
      </c>
      <c r="E178" s="78">
        <v>4.2760397489197652</v>
      </c>
      <c r="F178" s="78">
        <v>4.6461425640206997</v>
      </c>
      <c r="G178" s="78">
        <v>3.0764106816463355</v>
      </c>
      <c r="H178" s="78">
        <v>3.4610744991855515</v>
      </c>
      <c r="I178" s="78">
        <v>3.9374315794593842</v>
      </c>
      <c r="J178" s="78">
        <v>2.1828835091225383</v>
      </c>
      <c r="K178" s="78">
        <v>4.2317515392263525</v>
      </c>
      <c r="L178" s="78">
        <v>5.2014038207880908</v>
      </c>
      <c r="M178" s="78">
        <v>2.845360086990417</v>
      </c>
      <c r="N178" s="78">
        <v>4.7384190555469345</v>
      </c>
      <c r="O178" s="78">
        <v>4.070243036717244</v>
      </c>
      <c r="P178" s="78">
        <v>1.3459784701287891</v>
      </c>
      <c r="Q178" s="78">
        <v>0</v>
      </c>
      <c r="R178" s="78">
        <v>0</v>
      </c>
      <c r="S178" s="78">
        <v>4.3493001930937503</v>
      </c>
      <c r="T178" s="78">
        <v>6.5239502896406254</v>
      </c>
      <c r="U178" s="78">
        <v>6.5239502896406254</v>
      </c>
      <c r="V178" s="78">
        <v>3.2619751448203118</v>
      </c>
      <c r="W178" s="78">
        <v>5.1347533276955879</v>
      </c>
      <c r="X178" s="78">
        <v>1.8421622718682158</v>
      </c>
      <c r="Y178" s="78">
        <v>4.9818935779639686</v>
      </c>
      <c r="Z178" s="78">
        <v>3.8268216088627627</v>
      </c>
      <c r="AA178" s="78">
        <v>4.7145880947738137</v>
      </c>
      <c r="AB178" s="78">
        <v>4.3030310421033926</v>
      </c>
      <c r="AC178" s="78">
        <v>3.1260595137861333</v>
      </c>
      <c r="AD178" s="74">
        <f t="shared" si="17"/>
        <v>100.00000000000001</v>
      </c>
      <c r="AF178" s="42">
        <f>('CHUVA - Vetor de Impacto'!AH179/'Contribuição - CHUVA'!$BA178)*100</f>
        <v>6.8108652840505073</v>
      </c>
      <c r="AG178" s="42">
        <f>('CHUVA - Vetor de Impacto'!AI179/'Contribuição - CHUVA'!$BA178)*100</f>
        <v>1.348418216151086</v>
      </c>
      <c r="AH178" s="42">
        <f>('CHUVA - Vetor de Impacto'!AJ179/'Contribuição - CHUVA'!$BA178)*100</f>
        <v>4.8019850630562111</v>
      </c>
      <c r="AI178" s="42">
        <f>('CHUVA - Vetor de Impacto'!AK179/'Contribuição - CHUVA'!$BA178)*100</f>
        <v>4.2002935251928495</v>
      </c>
      <c r="AJ178" s="42">
        <f>('CHUVA - Vetor de Impacto'!AL179/'Contribuição - CHUVA'!$BA178)*100</f>
        <v>2.404474220635556</v>
      </c>
      <c r="AK178" s="42">
        <f>('CHUVA - Vetor de Impacto'!AM179/'Contribuição - CHUVA'!$BA178)*100</f>
        <v>7.8119717559771082</v>
      </c>
      <c r="AL178" s="42">
        <f>('CHUVA - Vetor de Impacto'!AN179/'Contribuição - CHUVA'!$BA178)*100</f>
        <v>5.9702814284215924</v>
      </c>
      <c r="AM178" s="42">
        <f>('CHUVA - Vetor de Impacto'!AO179/'Contribuição - CHUVA'!$BA178)*100</f>
        <v>2.0317666984824965</v>
      </c>
      <c r="AN178" s="42">
        <f>('CHUVA - Vetor de Impacto'!AP179/'Contribuição - CHUVA'!$BA178)*100</f>
        <v>6.9995219102422457</v>
      </c>
      <c r="AO178" s="42">
        <f>('CHUVA - Vetor de Impacto'!AQ179/'Contribuição - CHUVA'!$BA178)*100</f>
        <v>6.1033548528132471</v>
      </c>
      <c r="AP178" s="42">
        <f>('CHUVA - Vetor de Impacto'!AR179/'Contribuição - CHUVA'!$BA178)*100</f>
        <v>4.3958198579719419</v>
      </c>
      <c r="AQ178" s="42">
        <f>('CHUVA - Vetor de Impacto'!AS179/'Contribuição - CHUVA'!$BA178)*100</f>
        <v>4.4767544326989368</v>
      </c>
      <c r="AR178" s="42">
        <f>('CHUVA - Vetor de Impacto'!AT179/'Contribuição - CHUVA'!$BA178)*100</f>
        <v>3.8809141349959777</v>
      </c>
      <c r="AS178" s="42">
        <f>('CHUVA - Vetor de Impacto'!AU179/'Contribuição - CHUVA'!$BA178)*100</f>
        <v>3.2923585837126743</v>
      </c>
      <c r="AT178" s="42">
        <f>('CHUVA - Vetor de Impacto'!AV179/'Contribuição - CHUVA'!$BA178)*100</f>
        <v>0</v>
      </c>
      <c r="AU178" s="42">
        <f>('CHUVA - Vetor de Impacto'!AW179/'Contribuição - CHUVA'!$BA178)*100</f>
        <v>8.3200058796385932</v>
      </c>
      <c r="AV178" s="42">
        <f>('CHUVA - Vetor de Impacto'!AX179/'Contribuição - CHUVA'!$BA178)*100</f>
        <v>0</v>
      </c>
      <c r="AW178" s="42">
        <f>('CHUVA - Vetor de Impacto'!AY179/'Contribuição - CHUVA'!$BA178)*100</f>
        <v>8.3200058796385932</v>
      </c>
      <c r="AX178" s="42">
        <f>('CHUVA - Vetor de Impacto'!AZ179/'Contribuição - CHUVA'!$BA178)*100</f>
        <v>8.3200058796385932</v>
      </c>
      <c r="AY178" s="42">
        <f>('CHUVA - Vetor de Impacto'!BA179/'Contribuição - CHUVA'!$BA178)*100</f>
        <v>3.8133360281676874</v>
      </c>
      <c r="AZ178" s="42">
        <f>('CHUVA - Vetor de Impacto'!BB179/'Contribuição - CHUVA'!$BA178)*100</f>
        <v>6.6978663685140907</v>
      </c>
      <c r="BA178" s="77">
        <f>SUM('CHUVA - Vetor de Impacto'!AH179:BB179)</f>
        <v>12.01922227539866</v>
      </c>
      <c r="BB178" s="77">
        <f t="shared" si="13"/>
        <v>99.999999999999972</v>
      </c>
      <c r="BC178" s="42">
        <f>('CHUVA - Vetor de Impacto'!BC179/'Contribuição - CHUVA'!$BI178)*100</f>
        <v>4.4509079358737065</v>
      </c>
      <c r="BD178" s="42">
        <f>('CHUVA - Vetor de Impacto'!BD179/'Contribuição - CHUVA'!$BI178)*100</f>
        <v>18.826875601969519</v>
      </c>
      <c r="BE178" s="42">
        <f>('CHUVA - Vetor de Impacto'!BE179/'Contribuição - CHUVA'!$BI178)*100</f>
        <v>23.847761330413274</v>
      </c>
      <c r="BF178" s="42">
        <f>('CHUVA - Vetor de Impacto'!BF179/'Contribuição - CHUVA'!$BI178)*100</f>
        <v>24.241360658495537</v>
      </c>
      <c r="BG178" s="42">
        <f>('CHUVA - Vetor de Impacto'!BG179/'Contribuição - CHUVA'!$BI178)*100</f>
        <v>13.816256213036834</v>
      </c>
      <c r="BH178" s="42">
        <f>('CHUVA - Vetor de Impacto'!BH179/'Contribuição - CHUVA'!$BI178)*100</f>
        <v>14.81683826021113</v>
      </c>
      <c r="BI178" s="77">
        <f>SUM('CHUVA - Vetor de Impacto'!BC179:BH179)</f>
        <v>3.2339333010971187</v>
      </c>
      <c r="BJ178" s="77">
        <f t="shared" si="14"/>
        <v>100</v>
      </c>
      <c r="BL178" s="42">
        <f>('CHUVA - Vetor de Impacto'!AH179/'Contribuição - CHUVA'!$BY178)*100</f>
        <v>11.122245765651877</v>
      </c>
      <c r="BM178" s="42">
        <f>('CHUVA - Vetor de Impacto'!AI179/'Contribuição - CHUVA'!$BY178)*100</f>
        <v>2.2019872908123519</v>
      </c>
      <c r="BN178" s="42">
        <f>('CHUVA - Vetor de Impacto'!AJ179/'Contribuição - CHUVA'!$BY178)*100</f>
        <v>7.8417140564168655</v>
      </c>
      <c r="BO178" s="42">
        <f>('CHUVA - Vetor de Impacto'!AK179/'Contribuição - CHUVA'!$BY178)*100</f>
        <v>6.8591426972533158</v>
      </c>
      <c r="BP178" s="42">
        <f>('CHUVA - Vetor de Impacto'!AL179/'Contribuição - CHUVA'!$BY178)*100</f>
        <v>3.9265426790497937</v>
      </c>
      <c r="BQ178" s="42">
        <f>('CHUVA - Vetor de Impacto'!AM179/'Contribuição - CHUVA'!$BY178)*100</f>
        <v>12.757067738188452</v>
      </c>
      <c r="BR178" s="42">
        <f>('CHUVA - Vetor de Impacto'!AN179/'Contribuição - CHUVA'!$BY178)*100</f>
        <v>9.7495596473641353</v>
      </c>
      <c r="BS178" s="42">
        <f>('CHUVA - Vetor de Impacto'!AO179/'Contribuição - CHUVA'!$BY178)*100</f>
        <v>3.3179056722658071</v>
      </c>
      <c r="BT178" s="42">
        <f>('CHUVA - Vetor de Impacto'!AP179/'Contribuição - CHUVA'!$BY178)*100</f>
        <v>11.430324882520763</v>
      </c>
      <c r="BU178" s="42">
        <f>('CHUVA - Vetor de Impacto'!AQ179/'Contribuição - CHUVA'!$BY178)*100</f>
        <v>9.9668705570993303</v>
      </c>
      <c r="BV178" s="42">
        <f>('CHUVA - Vetor de Impacto'!AR179/'Contribuição - CHUVA'!$BY178)*100</f>
        <v>7.1784401486238965</v>
      </c>
      <c r="BW178" s="42">
        <f>('CHUVA - Vetor de Impacto'!AS179/'Contribuição - CHUVA'!$BY178)*100</f>
        <v>7.3106075302281335</v>
      </c>
      <c r="BX178" s="42">
        <f>('CHUVA - Vetor de Impacto'!AT179/'Contribuição - CHUVA'!$BY178)*100</f>
        <v>6.3375913345252766</v>
      </c>
      <c r="BY178" s="77">
        <f>SUM('CHUVA - Vetor de Impacto'!AH179:AT179)</f>
        <v>7.3601415992448507</v>
      </c>
      <c r="BZ178" s="77">
        <f t="shared" si="15"/>
        <v>100</v>
      </c>
      <c r="CA178" s="42">
        <f>('SECA - Vetor de Impacto'!AU179/'Contribuição - CHUVA'!$CI178)*100</f>
        <v>8.4934330136190592</v>
      </c>
      <c r="CB178" s="42">
        <f>('SECA - Vetor de Impacto'!AV179/'Contribuição - CHUVA'!$CI178)*100</f>
        <v>0</v>
      </c>
      <c r="CC178" s="42">
        <f>('SECA - Vetor de Impacto'!AW179/'Contribuição - CHUVA'!$CI178)*100</f>
        <v>21.463461775157025</v>
      </c>
      <c r="CD178" s="42">
        <f>('SECA - Vetor de Impacto'!AX179/'Contribuição - CHUVA'!$CI178)*100</f>
        <v>0</v>
      </c>
      <c r="CE178" s="42">
        <f>('SECA - Vetor de Impacto'!AY179/'Contribuição - CHUVA'!$CI178)*100</f>
        <v>21.463461775157025</v>
      </c>
      <c r="CF178" s="42">
        <f>('SECA - Vetor de Impacto'!AZ179/'Contribuição - CHUVA'!$CI178)*100</f>
        <v>21.463461775157025</v>
      </c>
      <c r="CG178" s="42">
        <f>('SECA - Vetor de Impacto'!BA179/'Contribuição - CHUVA'!$CI178)*100</f>
        <v>9.8374199802803002</v>
      </c>
      <c r="CH178" s="42">
        <f>('SECA - Vetor de Impacto'!BB179/'Contribuição - CHUVA'!$CI178)*100</f>
        <v>17.278761680629561</v>
      </c>
      <c r="CI178" s="77">
        <f>SUM('CHUVA - Vetor de Impacto'!AU179:BB179)</f>
        <v>4.6590806761538079</v>
      </c>
      <c r="CJ178" s="77">
        <f t="shared" si="16"/>
        <v>100</v>
      </c>
    </row>
    <row r="179" spans="1:88" x14ac:dyDescent="0.25">
      <c r="A179" s="34" t="s">
        <v>1223</v>
      </c>
      <c r="B179" s="34" t="s">
        <v>1224</v>
      </c>
      <c r="C179" s="78">
        <v>4.484829822446522</v>
      </c>
      <c r="D179" s="78">
        <v>2.4241820084624712</v>
      </c>
      <c r="E179" s="78">
        <v>4.5486768972130793</v>
      </c>
      <c r="F179" s="78">
        <v>4.7209872108035329</v>
      </c>
      <c r="G179" s="78">
        <v>1.5219291144942697</v>
      </c>
      <c r="H179" s="78">
        <v>5.1686407645660353</v>
      </c>
      <c r="I179" s="78">
        <v>0.89842759711545728</v>
      </c>
      <c r="J179" s="78">
        <v>1.000795691815076</v>
      </c>
      <c r="K179" s="78">
        <v>2.8044986738162074</v>
      </c>
      <c r="L179" s="78">
        <v>5.0831620013276844</v>
      </c>
      <c r="M179" s="78">
        <v>5.1739855746252168</v>
      </c>
      <c r="N179" s="78">
        <v>5.7824359777657115</v>
      </c>
      <c r="O179" s="78">
        <v>4.9191410290789124</v>
      </c>
      <c r="P179" s="78">
        <v>0.4768165269008468</v>
      </c>
      <c r="Q179" s="78">
        <v>0</v>
      </c>
      <c r="R179" s="78">
        <v>6.3124814830007567</v>
      </c>
      <c r="S179" s="78">
        <v>2.1041604943335863</v>
      </c>
      <c r="T179" s="78">
        <v>6.3124814830007567</v>
      </c>
      <c r="U179" s="78">
        <v>6.3124814830007567</v>
      </c>
      <c r="V179" s="78">
        <v>3.9453009268754728</v>
      </c>
      <c r="W179" s="78">
        <v>4.4181698789376398</v>
      </c>
      <c r="X179" s="78">
        <v>2.0346014697275123</v>
      </c>
      <c r="Y179" s="78">
        <v>4.8110145032801066</v>
      </c>
      <c r="Z179" s="78">
        <v>4.3488251574884762</v>
      </c>
      <c r="AA179" s="78">
        <v>3.9983482597746614</v>
      </c>
      <c r="AB179" s="78">
        <v>3.8949353831281281</v>
      </c>
      <c r="AC179" s="78">
        <v>2.4986905870211324</v>
      </c>
      <c r="AD179" s="74">
        <f t="shared" si="17"/>
        <v>100</v>
      </c>
      <c r="AF179" s="42">
        <f>('CHUVA - Vetor de Impacto'!AH180/'Contribuição - CHUVA'!$BA179)*100</f>
        <v>5.3425386359646181</v>
      </c>
      <c r="AG179" s="42">
        <f>('CHUVA - Vetor de Impacto'!AI180/'Contribuição - CHUVA'!$BA179)*100</f>
        <v>1.3427181802542325</v>
      </c>
      <c r="AH179" s="42">
        <f>('CHUVA - Vetor de Impacto'!AJ180/'Contribuição - CHUVA'!$BA179)*100</f>
        <v>5.7000549230330311</v>
      </c>
      <c r="AI179" s="42">
        <f>('CHUVA - Vetor de Impacto'!AK180/'Contribuição - CHUVA'!$BA179)*100</f>
        <v>5.2067805153232198</v>
      </c>
      <c r="AJ179" s="42">
        <f>('CHUVA - Vetor de Impacto'!AL180/'Contribuição - CHUVA'!$BA179)*100</f>
        <v>1.9992633519408813</v>
      </c>
      <c r="AK179" s="42">
        <f>('CHUVA - Vetor de Impacto'!AM180/'Contribuição - CHUVA'!$BA179)*100</f>
        <v>4.0479182968489447</v>
      </c>
      <c r="AL179" s="42">
        <f>('CHUVA - Vetor de Impacto'!AN180/'Contribuição - CHUVA'!$BA179)*100</f>
        <v>4.3191327036293696</v>
      </c>
      <c r="AM179" s="42">
        <f>('CHUVA - Vetor de Impacto'!AO180/'Contribuição - CHUVA'!$BA179)*100</f>
        <v>3.5141098148729686</v>
      </c>
      <c r="AN179" s="42">
        <f>('CHUVA - Vetor de Impacto'!AP180/'Contribuição - CHUVA'!$BA179)*100</f>
        <v>6.5678111790454814</v>
      </c>
      <c r="AO179" s="42">
        <f>('CHUVA - Vetor de Impacto'!AQ180/'Contribuição - CHUVA'!$BA179)*100</f>
        <v>6.3258258917543175</v>
      </c>
      <c r="AP179" s="42">
        <f>('CHUVA - Vetor de Impacto'!AR180/'Contribuição - CHUVA'!$BA179)*100</f>
        <v>0.26460266618501116</v>
      </c>
      <c r="AQ179" s="42">
        <f>('CHUVA - Vetor de Impacto'!AS180/'Contribuição - CHUVA'!$BA179)*100</f>
        <v>6.2163381953398034</v>
      </c>
      <c r="AR179" s="42">
        <f>('CHUVA - Vetor de Impacto'!AT180/'Contribuição - CHUVA'!$BA179)*100</f>
        <v>6.5762901626404098</v>
      </c>
      <c r="AS179" s="42">
        <f>('CHUVA - Vetor de Impacto'!AU180/'Contribuição - CHUVA'!$BA179)*100</f>
        <v>0.80121039557811324</v>
      </c>
      <c r="AT179" s="42">
        <f>('CHUVA - Vetor de Impacto'!AV180/'Contribuição - CHUVA'!$BA179)*100</f>
        <v>8.1686623089401316</v>
      </c>
      <c r="AU179" s="42">
        <f>('CHUVA - Vetor de Impacto'!AW180/'Contribuição - CHUVA'!$BA179)*100</f>
        <v>8.1686623089401316</v>
      </c>
      <c r="AV179" s="42">
        <f>('CHUVA - Vetor de Impacto'!AX180/'Contribuição - CHUVA'!$BA179)*100</f>
        <v>0</v>
      </c>
      <c r="AW179" s="42">
        <f>('CHUVA - Vetor de Impacto'!AY180/'Contribuição - CHUVA'!$BA179)*100</f>
        <v>8.1686623089401316</v>
      </c>
      <c r="AX179" s="42">
        <f>('CHUVA - Vetor de Impacto'!AZ180/'Contribuição - CHUVA'!$BA179)*100</f>
        <v>8.1686623089401316</v>
      </c>
      <c r="AY179" s="42">
        <f>('CHUVA - Vetor de Impacto'!BA180/'Contribuição - CHUVA'!$BA179)*100</f>
        <v>4.0843311544700649</v>
      </c>
      <c r="AZ179" s="42">
        <f>('CHUVA - Vetor de Impacto'!BB180/'Contribuição - CHUVA'!$BA179)*100</f>
        <v>5.0164246973590156</v>
      </c>
      <c r="BA179" s="77">
        <f>SUM('CHUVA - Vetor de Impacto'!AH180:BB180)</f>
        <v>12.241906473542889</v>
      </c>
      <c r="BB179" s="77">
        <f t="shared" si="13"/>
        <v>100</v>
      </c>
      <c r="BC179" s="42">
        <f>('CHUVA - Vetor de Impacto'!BC180/'Contribuição - CHUVA'!$BI179)*100</f>
        <v>18.96230119293099</v>
      </c>
      <c r="BD179" s="42">
        <f>('CHUVA - Vetor de Impacto'!BD180/'Contribuição - CHUVA'!$BI179)*100</f>
        <v>19.433344150449862</v>
      </c>
      <c r="BE179" s="42">
        <f>('CHUVA - Vetor de Impacto'!BE180/'Contribuição - CHUVA'!$BI179)*100</f>
        <v>21.760559386566001</v>
      </c>
      <c r="BF179" s="42">
        <f>('CHUVA - Vetor de Impacto'!BF180/'Contribuição - CHUVA'!$BI179)*100</f>
        <v>21.74051321804307</v>
      </c>
      <c r="BG179" s="42">
        <f>('CHUVA - Vetor de Impacto'!BG180/'Contribuição - CHUVA'!$BI179)*100</f>
        <v>5.1689476843809379</v>
      </c>
      <c r="BH179" s="42">
        <f>('CHUVA - Vetor de Impacto'!BH180/'Contribuição - CHUVA'!$BI179)*100</f>
        <v>12.934334367629141</v>
      </c>
      <c r="BI179" s="77">
        <f>SUM('CHUVA - Vetor de Impacto'!BC180:BH180)</f>
        <v>3.7046101720230831</v>
      </c>
      <c r="BJ179" s="77">
        <f t="shared" si="14"/>
        <v>100</v>
      </c>
      <c r="BL179" s="42">
        <f>('CHUVA - Vetor de Impacto'!AH180/'Contribuição - CHUVA'!$BY179)*100</f>
        <v>9.3037682834570319</v>
      </c>
      <c r="BM179" s="42">
        <f>('CHUVA - Vetor de Impacto'!AI180/'Contribuição - CHUVA'!$BY179)*100</f>
        <v>2.3382776747696701</v>
      </c>
      <c r="BN179" s="42">
        <f>('CHUVA - Vetor de Impacto'!AJ180/'Contribuição - CHUVA'!$BY179)*100</f>
        <v>9.9263653143993942</v>
      </c>
      <c r="BO179" s="42">
        <f>('CHUVA - Vetor de Impacto'!AK180/'Contribuição - CHUVA'!$BY179)*100</f>
        <v>9.0673521930721055</v>
      </c>
      <c r="BP179" s="42">
        <f>('CHUVA - Vetor de Impacto'!AL180/'Contribuição - CHUVA'!$BY179)*100</f>
        <v>3.481618801752874</v>
      </c>
      <c r="BQ179" s="42">
        <f>('CHUVA - Vetor de Impacto'!AM180/'Contribuição - CHUVA'!$BY179)*100</f>
        <v>7.0492506335330951</v>
      </c>
      <c r="BR179" s="42">
        <f>('CHUVA - Vetor de Impacto'!AN180/'Contribuição - CHUVA'!$BY179)*100</f>
        <v>7.5215571843615727</v>
      </c>
      <c r="BS179" s="42">
        <f>('CHUVA - Vetor de Impacto'!AO180/'Contribuição - CHUVA'!$BY179)*100</f>
        <v>6.1196494153751804</v>
      </c>
      <c r="BT179" s="42">
        <f>('CHUVA - Vetor de Impacto'!AP180/'Contribuição - CHUVA'!$BY179)*100</f>
        <v>11.437520157176188</v>
      </c>
      <c r="BU179" s="42">
        <f>('CHUVA - Vetor de Impacto'!AQ180/'Contribuição - CHUVA'!$BY179)*100</f>
        <v>11.016114680422668</v>
      </c>
      <c r="BV179" s="42">
        <f>('CHUVA - Vetor de Impacto'!AR180/'Contribuição - CHUVA'!$BY179)*100</f>
        <v>0.46079252975318663</v>
      </c>
      <c r="BW179" s="42">
        <f>('CHUVA - Vetor de Impacto'!AS180/'Contribuição - CHUVA'!$BY179)*100</f>
        <v>10.825447241824685</v>
      </c>
      <c r="BX179" s="42">
        <f>('CHUVA - Vetor de Impacto'!AT180/'Contribuição - CHUVA'!$BY179)*100</f>
        <v>11.452285890102367</v>
      </c>
      <c r="BY179" s="77">
        <f>SUM('CHUVA - Vetor de Impacto'!AH180:AT180)</f>
        <v>7.0297170264935156</v>
      </c>
      <c r="BZ179" s="77">
        <f t="shared" si="15"/>
        <v>100.00000000000003</v>
      </c>
      <c r="CA179" s="42">
        <f>('SECA - Vetor de Impacto'!AU180/'Contribuição - CHUVA'!$CI179)*100</f>
        <v>1.8818085620141984</v>
      </c>
      <c r="CB179" s="42">
        <f>('SECA - Vetor de Impacto'!AV180/'Contribuição - CHUVA'!$CI179)*100</f>
        <v>19.185795339156389</v>
      </c>
      <c r="CC179" s="42">
        <f>('SECA - Vetor de Impacto'!AW180/'Contribuição - CHUVA'!$CI179)*100</f>
        <v>19.185795339156389</v>
      </c>
      <c r="CD179" s="42">
        <f>('SECA - Vetor de Impacto'!AX180/'Contribuição - CHUVA'!$CI179)*100</f>
        <v>0</v>
      </c>
      <c r="CE179" s="42">
        <f>('SECA - Vetor de Impacto'!AY180/'Contribuição - CHUVA'!$CI179)*100</f>
        <v>19.185795339156389</v>
      </c>
      <c r="CF179" s="42">
        <f>('SECA - Vetor de Impacto'!AZ180/'Contribuição - CHUVA'!$CI179)*100</f>
        <v>19.185795339156389</v>
      </c>
      <c r="CG179" s="42">
        <f>('SECA - Vetor de Impacto'!BA180/'Contribuição - CHUVA'!$CI179)*100</f>
        <v>9.5928976695781927</v>
      </c>
      <c r="CH179" s="42">
        <f>('SECA - Vetor de Impacto'!BB180/'Contribuição - CHUVA'!$CI179)*100</f>
        <v>11.782112411782032</v>
      </c>
      <c r="CI179" s="77">
        <f>SUM('CHUVA - Vetor de Impacto'!AU180:BB180)</f>
        <v>5.2121894470493739</v>
      </c>
      <c r="CJ179" s="77">
        <f t="shared" si="16"/>
        <v>99.999999999999986</v>
      </c>
    </row>
    <row r="180" spans="1:88" x14ac:dyDescent="0.25">
      <c r="A180" s="34" t="s">
        <v>1225</v>
      </c>
      <c r="B180" s="34" t="s">
        <v>1226</v>
      </c>
      <c r="C180" s="78">
        <v>4.8017871085712471</v>
      </c>
      <c r="D180" s="78">
        <v>1.7652946722480671</v>
      </c>
      <c r="E180" s="78">
        <v>4.590460959887201</v>
      </c>
      <c r="F180" s="78">
        <v>4.8836826307917107</v>
      </c>
      <c r="G180" s="78">
        <v>0.4541901546053369</v>
      </c>
      <c r="H180" s="78">
        <v>5.9076688088702474</v>
      </c>
      <c r="I180" s="78">
        <v>4.760899843056646</v>
      </c>
      <c r="J180" s="78">
        <v>2.3201097729133999</v>
      </c>
      <c r="K180" s="78">
        <v>4.5471310046591205</v>
      </c>
      <c r="L180" s="78">
        <v>3.7166225359576814</v>
      </c>
      <c r="M180" s="78">
        <v>3.9594907878258856</v>
      </c>
      <c r="N180" s="78">
        <v>6.1608818503952003</v>
      </c>
      <c r="O180" s="78">
        <v>3.6750473647715278</v>
      </c>
      <c r="P180" s="78">
        <v>0.8198897965739016</v>
      </c>
      <c r="Q180" s="78">
        <v>0</v>
      </c>
      <c r="R180" s="78">
        <v>0</v>
      </c>
      <c r="S180" s="78">
        <v>4.3288229140538741</v>
      </c>
      <c r="T180" s="78">
        <v>6.4932343710808107</v>
      </c>
      <c r="U180" s="78">
        <v>6.4932343710808107</v>
      </c>
      <c r="V180" s="78">
        <v>3.7877200497971391</v>
      </c>
      <c r="W180" s="78">
        <v>5.0434870743929592</v>
      </c>
      <c r="X180" s="78">
        <v>1.0374864835335669</v>
      </c>
      <c r="Y180" s="78">
        <v>5.6024023250415809</v>
      </c>
      <c r="Z180" s="78">
        <v>5.3310661497733793</v>
      </c>
      <c r="AA180" s="78">
        <v>4.068065433404584</v>
      </c>
      <c r="AB180" s="78">
        <v>1.9341549190453484</v>
      </c>
      <c r="AC180" s="78">
        <v>3.517168617668772</v>
      </c>
      <c r="AD180" s="74">
        <f t="shared" si="17"/>
        <v>100.00000000000001</v>
      </c>
      <c r="AF180" s="42">
        <f>('CHUVA - Vetor de Impacto'!AH181/'Contribuição - CHUVA'!$BA180)*100</f>
        <v>5.233997095765349</v>
      </c>
      <c r="AG180" s="42">
        <f>('CHUVA - Vetor de Impacto'!AI181/'Contribuição - CHUVA'!$BA180)*100</f>
        <v>2.5622276574018752</v>
      </c>
      <c r="AH180" s="42">
        <f>('CHUVA - Vetor de Impacto'!AJ181/'Contribuição - CHUVA'!$BA180)*100</f>
        <v>4.8941563728164921</v>
      </c>
      <c r="AI180" s="42">
        <f>('CHUVA - Vetor de Impacto'!AK181/'Contribuição - CHUVA'!$BA180)*100</f>
        <v>4.2856209590072032</v>
      </c>
      <c r="AJ180" s="42">
        <f>('CHUVA - Vetor de Impacto'!AL181/'Contribuição - CHUVA'!$BA180)*100</f>
        <v>1.4229514811812913</v>
      </c>
      <c r="AK180" s="42">
        <f>('CHUVA - Vetor de Impacto'!AM181/'Contribuição - CHUVA'!$BA180)*100</f>
        <v>4.948285737523193</v>
      </c>
      <c r="AL180" s="42">
        <f>('CHUVA - Vetor de Impacto'!AN181/'Contribuição - CHUVA'!$BA180)*100</f>
        <v>4.877229198738851</v>
      </c>
      <c r="AM180" s="42">
        <f>('CHUVA - Vetor de Impacto'!AO181/'Contribuição - CHUVA'!$BA180)*100</f>
        <v>4.1127209873410671</v>
      </c>
      <c r="AN180" s="42">
        <f>('CHUVA - Vetor de Impacto'!AP181/'Contribuição - CHUVA'!$BA180)*100</f>
        <v>3.1812297858406282</v>
      </c>
      <c r="AO180" s="42">
        <f>('CHUVA - Vetor de Impacto'!AQ181/'Contribuição - CHUVA'!$BA180)*100</f>
        <v>6.3120149728850796</v>
      </c>
      <c r="AP180" s="42">
        <f>('CHUVA - Vetor de Impacto'!AR181/'Contribuição - CHUVA'!$BA180)*100</f>
        <v>1.2766547286280014</v>
      </c>
      <c r="AQ180" s="42">
        <f>('CHUVA - Vetor de Impacto'!AS181/'Contribuição - CHUVA'!$BA180)*100</f>
        <v>7.0378328668905823</v>
      </c>
      <c r="AR180" s="42">
        <f>('CHUVA - Vetor de Impacto'!AT181/'Contribuição - CHUVA'!$BA180)*100</f>
        <v>6.7518723235708507</v>
      </c>
      <c r="AS180" s="42">
        <f>('CHUVA - Vetor de Impacto'!AU181/'Contribuição - CHUVA'!$BA180)*100</f>
        <v>0.75154667234764527</v>
      </c>
      <c r="AT180" s="42">
        <f>('CHUVA - Vetor de Impacto'!AV181/'Contribuição - CHUVA'!$BA180)*100</f>
        <v>8.0315891370163364</v>
      </c>
      <c r="AU180" s="42">
        <f>('CHUVA - Vetor de Impacto'!AW181/'Contribuição - CHUVA'!$BA180)*100</f>
        <v>8.0315891370163364</v>
      </c>
      <c r="AV180" s="42">
        <f>('CHUVA - Vetor de Impacto'!AX181/'Contribuição - CHUVA'!$BA180)*100</f>
        <v>0</v>
      </c>
      <c r="AW180" s="42">
        <f>('CHUVA - Vetor de Impacto'!AY181/'Contribuição - CHUVA'!$BA180)*100</f>
        <v>8.0315891370163364</v>
      </c>
      <c r="AX180" s="42">
        <f>('CHUVA - Vetor de Impacto'!AZ181/'Contribuição - CHUVA'!$BA180)*100</f>
        <v>8.0315891370163364</v>
      </c>
      <c r="AY180" s="42">
        <f>('CHUVA - Vetor de Impacto'!BA181/'Contribuição - CHUVA'!$BA180)*100</f>
        <v>4.0157945685081664</v>
      </c>
      <c r="AZ180" s="42">
        <f>('CHUVA - Vetor de Impacto'!BB181/'Contribuição - CHUVA'!$BA180)*100</f>
        <v>6.2095080434883725</v>
      </c>
      <c r="BA180" s="77">
        <f>SUM('CHUVA - Vetor de Impacto'!AH181:BB181)</f>
        <v>12.450836104042683</v>
      </c>
      <c r="BB180" s="77">
        <f t="shared" si="13"/>
        <v>100.00000000000001</v>
      </c>
      <c r="BC180" s="42">
        <f>('CHUVA - Vetor de Impacto'!BC181/'Contribuição - CHUVA'!$BI180)*100</f>
        <v>12.197222123583485</v>
      </c>
      <c r="BD180" s="42">
        <f>('CHUVA - Vetor de Impacto'!BD181/'Contribuição - CHUVA'!$BI180)*100</f>
        <v>23.225781709075129</v>
      </c>
      <c r="BE180" s="42">
        <f>('CHUVA - Vetor de Impacto'!BE181/'Contribuição - CHUVA'!$BI180)*100</f>
        <v>23.865457527291468</v>
      </c>
      <c r="BF180" s="42">
        <f>('CHUVA - Vetor de Impacto'!BF181/'Contribuição - CHUVA'!$BI180)*100</f>
        <v>14.962424191072163</v>
      </c>
      <c r="BG180" s="42">
        <f>('CHUVA - Vetor de Impacto'!BG181/'Contribuição - CHUVA'!$BI180)*100</f>
        <v>12.332170113035907</v>
      </c>
      <c r="BH180" s="42">
        <f>('CHUVA - Vetor de Impacto'!BH181/'Contribuição - CHUVA'!$BI180)*100</f>
        <v>13.416944335941841</v>
      </c>
      <c r="BI180" s="77">
        <f>SUM('CHUVA - Vetor de Impacto'!BC181:BH181)</f>
        <v>3.1055257906264369</v>
      </c>
      <c r="BJ180" s="77">
        <f t="shared" si="14"/>
        <v>99.999999999999986</v>
      </c>
      <c r="BL180" s="42">
        <f>('CHUVA - Vetor de Impacto'!AH181/'Contribuição - CHUVA'!$BY180)*100</f>
        <v>9.1991072121717821</v>
      </c>
      <c r="BM180" s="42">
        <f>('CHUVA - Vetor de Impacto'!AI181/'Contribuição - CHUVA'!$BY180)*100</f>
        <v>4.5032900269473712</v>
      </c>
      <c r="BN180" s="42">
        <f>('CHUVA - Vetor de Impacto'!AJ181/'Contribuição - CHUVA'!$BY180)*100</f>
        <v>8.6018139412225434</v>
      </c>
      <c r="BO180" s="42">
        <f>('CHUVA - Vetor de Impacto'!AK181/'Contribuição - CHUVA'!$BY180)*100</f>
        <v>7.5322714077419448</v>
      </c>
      <c r="BP180" s="42">
        <f>('CHUVA - Vetor de Impacto'!AL181/'Contribuição - CHUVA'!$BY180)*100</f>
        <v>2.5009343707309126</v>
      </c>
      <c r="BQ180" s="42">
        <f>('CHUVA - Vetor de Impacto'!AM181/'Contribuição - CHUVA'!$BY180)*100</f>
        <v>8.696949995017178</v>
      </c>
      <c r="BR180" s="42">
        <f>('CHUVA - Vetor de Impacto'!AN181/'Contribuição - CHUVA'!$BY180)*100</f>
        <v>8.5720632771907841</v>
      </c>
      <c r="BS180" s="42">
        <f>('CHUVA - Vetor de Impacto'!AO181/'Contribuição - CHUVA'!$BY180)*100</f>
        <v>7.2283879039423171</v>
      </c>
      <c r="BT180" s="42">
        <f>('CHUVA - Vetor de Impacto'!AP181/'Contribuição - CHUVA'!$BY180)*100</f>
        <v>5.5912285259346284</v>
      </c>
      <c r="BU180" s="42">
        <f>('CHUVA - Vetor de Impacto'!AQ181/'Contribuição - CHUVA'!$BY180)*100</f>
        <v>11.093797225715273</v>
      </c>
      <c r="BV180" s="42">
        <f>('CHUVA - Vetor de Impacto'!AR181/'Contribuição - CHUVA'!$BY180)*100</f>
        <v>2.2438078406800801</v>
      </c>
      <c r="BW180" s="42">
        <f>('CHUVA - Vetor de Impacto'!AS181/'Contribuição - CHUVA'!$BY180)*100</f>
        <v>12.369471724822539</v>
      </c>
      <c r="BX180" s="42">
        <f>('CHUVA - Vetor de Impacto'!AT181/'Contribuição - CHUVA'!$BY180)*100</f>
        <v>11.86687654788264</v>
      </c>
      <c r="BY180" s="77">
        <f>SUM('CHUVA - Vetor de Impacto'!AH181:AT181)</f>
        <v>7.0841265902612056</v>
      </c>
      <c r="BZ180" s="77">
        <f t="shared" si="15"/>
        <v>100</v>
      </c>
      <c r="CA180" s="42">
        <f>('SECA - Vetor de Impacto'!AU181/'Contribuição - CHUVA'!$CI180)*100</f>
        <v>1.7435980870419465</v>
      </c>
      <c r="CB180" s="42">
        <f>('SECA - Vetor de Impacto'!AV181/'Contribuição - CHUVA'!$CI180)*100</f>
        <v>18.633391604893902</v>
      </c>
      <c r="CC180" s="42">
        <f>('SECA - Vetor de Impacto'!AW181/'Contribuição - CHUVA'!$CI180)*100</f>
        <v>18.633391604893902</v>
      </c>
      <c r="CD180" s="42">
        <f>('SECA - Vetor de Impacto'!AX181/'Contribuição - CHUVA'!$CI180)*100</f>
        <v>0</v>
      </c>
      <c r="CE180" s="42">
        <f>('SECA - Vetor de Impacto'!AY181/'Contribuição - CHUVA'!$CI180)*100</f>
        <v>18.633391604893902</v>
      </c>
      <c r="CF180" s="42">
        <f>('SECA - Vetor de Impacto'!AZ181/'Contribuição - CHUVA'!$CI180)*100</f>
        <v>18.633391604893902</v>
      </c>
      <c r="CG180" s="42">
        <f>('SECA - Vetor de Impacto'!BA181/'Contribuição - CHUVA'!$CI180)*100</f>
        <v>9.3166958024469473</v>
      </c>
      <c r="CH180" s="42">
        <f>('SECA - Vetor de Impacto'!BB181/'Contribuição - CHUVA'!$CI180)*100</f>
        <v>14.406139690935493</v>
      </c>
      <c r="CI180" s="77">
        <f>SUM('CHUVA - Vetor de Impacto'!AU181:BB181)</f>
        <v>5.3667095137814771</v>
      </c>
      <c r="CJ180" s="77">
        <f t="shared" si="16"/>
        <v>99.999999999999986</v>
      </c>
    </row>
    <row r="181" spans="1:88" x14ac:dyDescent="0.25">
      <c r="A181" s="34" t="s">
        <v>1227</v>
      </c>
      <c r="B181" s="34" t="s">
        <v>1228</v>
      </c>
      <c r="C181" s="78">
        <v>3.2996120656951318</v>
      </c>
      <c r="D181" s="78">
        <v>2.7050756999284422</v>
      </c>
      <c r="E181" s="78">
        <v>1.9263417863126773</v>
      </c>
      <c r="F181" s="78">
        <v>4.0133789982499817</v>
      </c>
      <c r="G181" s="78">
        <v>2.6318002686242683</v>
      </c>
      <c r="H181" s="78">
        <v>5.0289115892864293</v>
      </c>
      <c r="I181" s="78">
        <v>4.5913866728850907</v>
      </c>
      <c r="J181" s="78">
        <v>1.7373334117060941</v>
      </c>
      <c r="K181" s="78">
        <v>4.0395754024119501</v>
      </c>
      <c r="L181" s="78">
        <v>2.7782328423248148</v>
      </c>
      <c r="M181" s="78">
        <v>3.4296724089485542</v>
      </c>
      <c r="N181" s="78">
        <v>3.3491096933512079</v>
      </c>
      <c r="O181" s="78">
        <v>4.0495211718602615</v>
      </c>
      <c r="P181" s="78">
        <v>4.8316770325133236</v>
      </c>
      <c r="Q181" s="78">
        <v>5.3169966817640537</v>
      </c>
      <c r="R181" s="78">
        <v>2.1735353288284345</v>
      </c>
      <c r="S181" s="78">
        <v>1.218351456732147</v>
      </c>
      <c r="T181" s="78">
        <v>5.7790253589380338</v>
      </c>
      <c r="U181" s="78">
        <v>0</v>
      </c>
      <c r="V181" s="78">
        <v>5.7790253589380338</v>
      </c>
      <c r="W181" s="78">
        <v>5.7790253589380338</v>
      </c>
      <c r="X181" s="78">
        <v>5.7790253589380338</v>
      </c>
      <c r="Y181" s="78">
        <v>3.8526835726253554</v>
      </c>
      <c r="Z181" s="78">
        <v>4.8184506137416845</v>
      </c>
      <c r="AA181" s="78">
        <v>1.7591798957648841</v>
      </c>
      <c r="AB181" s="78">
        <v>4.7836662354191448</v>
      </c>
      <c r="AC181" s="78">
        <v>4.5494057352739352</v>
      </c>
      <c r="AD181" s="74">
        <f t="shared" si="17"/>
        <v>100</v>
      </c>
      <c r="AF181" s="42">
        <f>('CHUVA - Vetor de Impacto'!AH182/'Contribuição - CHUVA'!$BA181)*100</f>
        <v>5.235701078575965</v>
      </c>
      <c r="AG181" s="42">
        <f>('CHUVA - Vetor de Impacto'!AI182/'Contribuição - CHUVA'!$BA181)*100</f>
        <v>2.903355912692108</v>
      </c>
      <c r="AH181" s="42">
        <f>('CHUVA - Vetor de Impacto'!AJ182/'Contribuição - CHUVA'!$BA181)*100</f>
        <v>4.977576471105964</v>
      </c>
      <c r="AI181" s="42">
        <f>('CHUVA - Vetor de Impacto'!AK182/'Contribuição - CHUVA'!$BA181)*100</f>
        <v>6.1009886170181309</v>
      </c>
      <c r="AJ181" s="42">
        <f>('CHUVA - Vetor de Impacto'!AL182/'Contribuição - CHUVA'!$BA181)*100</f>
        <v>2.3614748542825312</v>
      </c>
      <c r="AK181" s="42">
        <f>('CHUVA - Vetor de Impacto'!AM182/'Contribuição - CHUVA'!$BA181)*100</f>
        <v>4.9440178156497723</v>
      </c>
      <c r="AL181" s="42">
        <f>('CHUVA - Vetor de Impacto'!AN182/'Contribuição - CHUVA'!$BA181)*100</f>
        <v>1.9691822529300425</v>
      </c>
      <c r="AM181" s="42">
        <f>('CHUVA - Vetor de Impacto'!AO182/'Contribuição - CHUVA'!$BA181)*100</f>
        <v>4.6091746309315598</v>
      </c>
      <c r="AN181" s="42">
        <f>('CHUVA - Vetor de Impacto'!AP182/'Contribuição - CHUVA'!$BA181)*100</f>
        <v>5.0372272887722263</v>
      </c>
      <c r="AO181" s="42">
        <f>('CHUVA - Vetor de Impacto'!AQ182/'Contribuição - CHUVA'!$BA181)*100</f>
        <v>6.2085608924794551</v>
      </c>
      <c r="AP181" s="42">
        <f>('CHUVA - Vetor de Impacto'!AR182/'Contribuição - CHUVA'!$BA181)*100</f>
        <v>4.888758759489761</v>
      </c>
      <c r="AQ181" s="42">
        <f>('CHUVA - Vetor de Impacto'!AS182/'Contribuição - CHUVA'!$BA181)*100</f>
        <v>3.1641866224699879</v>
      </c>
      <c r="AR181" s="42">
        <f>('CHUVA - Vetor de Impacto'!AT182/'Contribuição - CHUVA'!$BA181)*100</f>
        <v>6.4489974713081795</v>
      </c>
      <c r="AS181" s="42">
        <f>('CHUVA - Vetor de Impacto'!AU182/'Contribuição - CHUVA'!$BA181)*100</f>
        <v>0.18700587827448156</v>
      </c>
      <c r="AT181" s="42">
        <f>('CHUVA - Vetor de Impacto'!AV182/'Contribuição - CHUVA'!$BA181)*100</f>
        <v>7.8987720966410269</v>
      </c>
      <c r="AU181" s="42">
        <f>('CHUVA - Vetor de Impacto'!AW182/'Contribuição - CHUVA'!$BA181)*100</f>
        <v>7.8987720966410269</v>
      </c>
      <c r="AV181" s="42">
        <f>('CHUVA - Vetor de Impacto'!AX182/'Contribuição - CHUVA'!$BA181)*100</f>
        <v>2.6329240322136767</v>
      </c>
      <c r="AW181" s="42">
        <f>('CHUVA - Vetor de Impacto'!AY182/'Contribuição - CHUVA'!$BA181)*100</f>
        <v>7.8987720966410269</v>
      </c>
      <c r="AX181" s="42">
        <f>('CHUVA - Vetor de Impacto'!AZ182/'Contribuição - CHUVA'!$BA181)*100</f>
        <v>7.8987720966410269</v>
      </c>
      <c r="AY181" s="42">
        <f>('CHUVA - Vetor de Impacto'!BA182/'Contribuição - CHUVA'!$BA181)*100</f>
        <v>3.620270544293803</v>
      </c>
      <c r="AZ181" s="42">
        <f>('CHUVA - Vetor de Impacto'!BB182/'Contribuição - CHUVA'!$BA181)*100</f>
        <v>3.1155084909482529</v>
      </c>
      <c r="BA181" s="77">
        <f>SUM('CHUVA - Vetor de Impacto'!AH182:BB182)</f>
        <v>12.660195632499038</v>
      </c>
      <c r="BB181" s="77">
        <f t="shared" si="13"/>
        <v>100.00000000000001</v>
      </c>
      <c r="BC181" s="42">
        <f>('CHUVA - Vetor de Impacto'!BC182/'Contribuição - CHUVA'!$BI181)*100</f>
        <v>8.7292103134068899</v>
      </c>
      <c r="BD181" s="42">
        <f>('CHUVA - Vetor de Impacto'!BD182/'Contribuição - CHUVA'!$BI181)*100</f>
        <v>18.54586031194291</v>
      </c>
      <c r="BE181" s="42">
        <f>('CHUVA - Vetor de Impacto'!BE182/'Contribuição - CHUVA'!$BI181)*100</f>
        <v>16.836829529542495</v>
      </c>
      <c r="BF181" s="42">
        <f>('CHUVA - Vetor de Impacto'!BF182/'Contribuição - CHUVA'!$BI181)*100</f>
        <v>22.059793995036145</v>
      </c>
      <c r="BG181" s="42">
        <f>('CHUVA - Vetor de Impacto'!BG182/'Contribuição - CHUVA'!$BI181)*100</f>
        <v>17.092196640036168</v>
      </c>
      <c r="BH181" s="42">
        <f>('CHUVA - Vetor de Impacto'!BH182/'Contribuição - CHUVA'!$BI181)*100</f>
        <v>16.736109210035409</v>
      </c>
      <c r="BI181" s="77">
        <f>SUM('CHUVA - Vetor de Impacto'!BC182:BH182)</f>
        <v>3.3609962324021536</v>
      </c>
      <c r="BJ181" s="77">
        <f t="shared" si="14"/>
        <v>100.00000000000001</v>
      </c>
      <c r="BL181" s="42">
        <f>('CHUVA - Vetor de Impacto'!AH182/'Contribuição - CHUVA'!$BY181)*100</f>
        <v>8.896808862712307</v>
      </c>
      <c r="BM181" s="42">
        <f>('CHUVA - Vetor de Impacto'!AI182/'Contribuição - CHUVA'!$BY181)*100</f>
        <v>4.9335518258183058</v>
      </c>
      <c r="BN181" s="42">
        <f>('CHUVA - Vetor de Impacto'!AJ182/'Contribuição - CHUVA'!$BY181)*100</f>
        <v>8.4581884638472413</v>
      </c>
      <c r="BO181" s="42">
        <f>('CHUVA - Vetor de Impacto'!AK182/'Contribuição - CHUVA'!$BY181)*100</f>
        <v>10.367155951912554</v>
      </c>
      <c r="BP181" s="42">
        <f>('CHUVA - Vetor de Impacto'!AL182/'Contribuição - CHUVA'!$BY181)*100</f>
        <v>4.0127559036214837</v>
      </c>
      <c r="BQ181" s="42">
        <f>('CHUVA - Vetor de Impacto'!AM182/'Contribuição - CHUVA'!$BY181)*100</f>
        <v>8.401163637791937</v>
      </c>
      <c r="BR181" s="42">
        <f>('CHUVA - Vetor de Impacto'!AN182/'Contribuição - CHUVA'!$BY181)*100</f>
        <v>3.3461494186235745</v>
      </c>
      <c r="BS181" s="42">
        <f>('CHUVA - Vetor de Impacto'!AO182/'Contribuição - CHUVA'!$BY181)*100</f>
        <v>7.832178554665294</v>
      </c>
      <c r="BT181" s="42">
        <f>('CHUVA - Vetor de Impacto'!AP182/'Contribuição - CHUVA'!$BY181)*100</f>
        <v>8.5595506148403189</v>
      </c>
      <c r="BU181" s="42">
        <f>('CHUVA - Vetor de Impacto'!AQ182/'Contribuição - CHUVA'!$BY181)*100</f>
        <v>10.549949041002877</v>
      </c>
      <c r="BV181" s="42">
        <f>('CHUVA - Vetor de Impacto'!AR182/'Contribuição - CHUVA'!$BY181)*100</f>
        <v>8.307264224282406</v>
      </c>
      <c r="BW181" s="42">
        <f>('CHUVA - Vetor de Impacto'!AS182/'Contribuição - CHUVA'!$BY181)*100</f>
        <v>5.3767705916708701</v>
      </c>
      <c r="BX181" s="42">
        <f>('CHUVA - Vetor de Impacto'!AT182/'Contribuição - CHUVA'!$BY181)*100</f>
        <v>10.958512909210846</v>
      </c>
      <c r="BY181" s="77">
        <f>SUM('CHUVA - Vetor de Impacto'!AH182:AT182)</f>
        <v>7.450424185897381</v>
      </c>
      <c r="BZ181" s="77">
        <f t="shared" si="15"/>
        <v>100.00000000000003</v>
      </c>
      <c r="CA181" s="42">
        <f>('SECA - Vetor de Impacto'!AU182/'Contribuição - CHUVA'!$CI181)*100</f>
        <v>0.45444047356944683</v>
      </c>
      <c r="CB181" s="42">
        <f>('SECA - Vetor de Impacto'!AV182/'Contribuição - CHUVA'!$CI181)*100</f>
        <v>19.194700002670981</v>
      </c>
      <c r="CC181" s="42">
        <f>('SECA - Vetor de Impacto'!AW182/'Contribuição - CHUVA'!$CI181)*100</f>
        <v>19.194700002670981</v>
      </c>
      <c r="CD181" s="42">
        <f>('SECA - Vetor de Impacto'!AX182/'Contribuição - CHUVA'!$CI181)*100</f>
        <v>6.3982333342236615</v>
      </c>
      <c r="CE181" s="42">
        <f>('SECA - Vetor de Impacto'!AY182/'Contribuição - CHUVA'!$CI181)*100</f>
        <v>19.194700002670981</v>
      </c>
      <c r="CF181" s="42">
        <f>('SECA - Vetor de Impacto'!AZ182/'Contribuição - CHUVA'!$CI181)*100</f>
        <v>19.194700002670981</v>
      </c>
      <c r="CG181" s="42">
        <f>('SECA - Vetor de Impacto'!BA182/'Contribuição - CHUVA'!$CI181)*100</f>
        <v>8.797570834557531</v>
      </c>
      <c r="CH181" s="42">
        <f>('SECA - Vetor de Impacto'!BB182/'Contribuição - CHUVA'!$CI181)*100</f>
        <v>7.5709553469654507</v>
      </c>
      <c r="CI181" s="77">
        <f>SUM('CHUVA - Vetor de Impacto'!AU182:BB182)</f>
        <v>5.209771446601656</v>
      </c>
      <c r="CJ181" s="77">
        <f t="shared" si="16"/>
        <v>100.00000000000001</v>
      </c>
    </row>
    <row r="182" spans="1:88" x14ac:dyDescent="0.25">
      <c r="A182" s="34" t="s">
        <v>1229</v>
      </c>
      <c r="B182" s="34" t="s">
        <v>1230</v>
      </c>
      <c r="C182" s="78">
        <v>2.7131904245332548</v>
      </c>
      <c r="D182" s="78">
        <v>1.9075635882693414</v>
      </c>
      <c r="E182" s="78">
        <v>0.80049543436302695</v>
      </c>
      <c r="F182" s="78">
        <v>2.7934246008714845</v>
      </c>
      <c r="G182" s="78">
        <v>4.5640261889778531</v>
      </c>
      <c r="H182" s="78">
        <v>2.4810004643919226</v>
      </c>
      <c r="I182" s="78">
        <v>2.951948054563899</v>
      </c>
      <c r="J182" s="78">
        <v>1.1676782789877407</v>
      </c>
      <c r="K182" s="78">
        <v>2.6877453100047473</v>
      </c>
      <c r="L182" s="78">
        <v>4.7395286889616681</v>
      </c>
      <c r="M182" s="78">
        <v>2.8216232821276983</v>
      </c>
      <c r="N182" s="78">
        <v>2.1005294802101</v>
      </c>
      <c r="O182" s="78">
        <v>4.7030515430432178</v>
      </c>
      <c r="P182" s="78">
        <v>3.302738219704187</v>
      </c>
      <c r="Q182" s="78">
        <v>4.7745286059723675</v>
      </c>
      <c r="R182" s="78">
        <v>5.4474220951083945</v>
      </c>
      <c r="S182" s="78">
        <v>0.33211084537270735</v>
      </c>
      <c r="T182" s="78">
        <v>6.4039634749042156</v>
      </c>
      <c r="U182" s="78">
        <v>6.4039634749042156</v>
      </c>
      <c r="V182" s="78">
        <v>6.4039634749042156</v>
      </c>
      <c r="W182" s="78">
        <v>6.4039634749042156</v>
      </c>
      <c r="X182" s="78">
        <v>6.4039634749042156</v>
      </c>
      <c r="Y182" s="78">
        <v>5.6034680405411876</v>
      </c>
      <c r="Z182" s="78">
        <v>3.4724096649637843</v>
      </c>
      <c r="AA182" s="78">
        <v>3.6253842812474275</v>
      </c>
      <c r="AB182" s="78">
        <v>1.8230197742116721</v>
      </c>
      <c r="AC182" s="78">
        <v>3.1672957590512523</v>
      </c>
      <c r="AD182" s="74">
        <f t="shared" si="17"/>
        <v>100.00000000000003</v>
      </c>
      <c r="AF182" s="42">
        <f>('CHUVA - Vetor de Impacto'!AH183/'Contribuição - CHUVA'!$BA182)*100</f>
        <v>4.631523621644952</v>
      </c>
      <c r="AG182" s="42">
        <f>('CHUVA - Vetor de Impacto'!AI183/'Contribuição - CHUVA'!$BA182)*100</f>
        <v>4.2196548977057695</v>
      </c>
      <c r="AH182" s="42">
        <f>('CHUVA - Vetor de Impacto'!AJ183/'Contribuição - CHUVA'!$BA182)*100</f>
        <v>6.6184462414477769</v>
      </c>
      <c r="AI182" s="42">
        <f>('CHUVA - Vetor de Impacto'!AK183/'Contribuição - CHUVA'!$BA182)*100</f>
        <v>5.9544467798212741</v>
      </c>
      <c r="AJ182" s="42">
        <f>('CHUVA - Vetor de Impacto'!AL183/'Contribuição - CHUVA'!$BA182)*100</f>
        <v>2.7208997533388586</v>
      </c>
      <c r="AK182" s="42">
        <f>('CHUVA - Vetor de Impacto'!AM183/'Contribuição - CHUVA'!$BA182)*100</f>
        <v>2.5001324506017419</v>
      </c>
      <c r="AL182" s="42">
        <f>('CHUVA - Vetor de Impacto'!AN183/'Contribuição - CHUVA'!$BA182)*100</f>
        <v>1.1135257339264273</v>
      </c>
      <c r="AM182" s="42">
        <f>('CHUVA - Vetor de Impacto'!AO183/'Contribuição - CHUVA'!$BA182)*100</f>
        <v>3.2563637080165089</v>
      </c>
      <c r="AN182" s="42">
        <f>('CHUVA - Vetor de Impacto'!AP183/'Contribuição - CHUVA'!$BA182)*100</f>
        <v>5.626602142935738</v>
      </c>
      <c r="AO182" s="42">
        <f>('CHUVA - Vetor de Impacto'!AQ183/'Contribuição - CHUVA'!$BA182)*100</f>
        <v>6.9036672887443462</v>
      </c>
      <c r="AP182" s="42">
        <f>('CHUVA - Vetor de Impacto'!AR183/'Contribuição - CHUVA'!$BA182)*100</f>
        <v>1.9376937279520305</v>
      </c>
      <c r="AQ182" s="42">
        <f>('CHUVA - Vetor de Impacto'!AS183/'Contribuição - CHUVA'!$BA182)*100</f>
        <v>7.4794717107881104</v>
      </c>
      <c r="AR182" s="42">
        <f>('CHUVA - Vetor de Impacto'!AT183/'Contribuição - CHUVA'!$BA182)*100</f>
        <v>7.405594405086223</v>
      </c>
      <c r="AS182" s="42">
        <f>('CHUVA - Vetor de Impacto'!AU183/'Contribuição - CHUVA'!$BA182)*100</f>
        <v>1.4319524840740967</v>
      </c>
      <c r="AT182" s="42">
        <f>('CHUVA - Vetor de Impacto'!AV183/'Contribuição - CHUVA'!$BA182)*100</f>
        <v>0</v>
      </c>
      <c r="AU182" s="42">
        <f>('CHUVA - Vetor de Impacto'!AW183/'Contribuição - CHUVA'!$BA182)*100</f>
        <v>9.1377111753504359</v>
      </c>
      <c r="AV182" s="42">
        <f>('CHUVA - Vetor de Impacto'!AX183/'Contribuição - CHUVA'!$BA182)*100</f>
        <v>0</v>
      </c>
      <c r="AW182" s="42">
        <f>('CHUVA - Vetor de Impacto'!AY183/'Contribuição - CHUVA'!$BA182)*100</f>
        <v>9.1377111753504359</v>
      </c>
      <c r="AX182" s="42">
        <f>('CHUVA - Vetor de Impacto'!AZ183/'Contribuição - CHUVA'!$BA182)*100</f>
        <v>9.1377111753504359</v>
      </c>
      <c r="AY182" s="42">
        <f>('CHUVA - Vetor de Impacto'!BA183/'Contribuição - CHUVA'!$BA182)*100</f>
        <v>4.9495935533148199</v>
      </c>
      <c r="AZ182" s="42">
        <f>('CHUVA - Vetor de Impacto'!BB183/'Contribuição - CHUVA'!$BA182)*100</f>
        <v>5.8372979745500135</v>
      </c>
      <c r="BA182" s="77">
        <f>SUM('CHUVA - Vetor de Impacto'!AH183:BB183)</f>
        <v>10.943659531476156</v>
      </c>
      <c r="BB182" s="77">
        <f t="shared" si="13"/>
        <v>100</v>
      </c>
      <c r="BC182" s="42">
        <f>('CHUVA - Vetor de Impacto'!BC183/'Contribuição - CHUVA'!$BI182)*100</f>
        <v>14.432077894116066</v>
      </c>
      <c r="BD182" s="42">
        <f>('CHUVA - Vetor de Impacto'!BD183/'Contribuição - CHUVA'!$BI182)*100</f>
        <v>18.58083604549055</v>
      </c>
      <c r="BE182" s="42">
        <f>('CHUVA - Vetor de Impacto'!BE183/'Contribuição - CHUVA'!$BI182)*100</f>
        <v>20.768403472207154</v>
      </c>
      <c r="BF182" s="42">
        <f>('CHUVA - Vetor de Impacto'!BF183/'Contribuição - CHUVA'!$BI182)*100</f>
        <v>22.976979096367277</v>
      </c>
      <c r="BG182" s="42">
        <f>('CHUVA - Vetor de Impacto'!BG183/'Contribuição - CHUVA'!$BI182)*100</f>
        <v>9.5404940217272785</v>
      </c>
      <c r="BH182" s="42">
        <f>('CHUVA - Vetor de Impacto'!BH183/'Contribuição - CHUVA'!$BI182)*100</f>
        <v>13.701209470091669</v>
      </c>
      <c r="BI182" s="77">
        <f>SUM('CHUVA - Vetor de Impacto'!BC183:BH183)</f>
        <v>3.3452034605691408</v>
      </c>
      <c r="BJ182" s="77">
        <f t="shared" si="14"/>
        <v>100</v>
      </c>
      <c r="BL182" s="42">
        <f>('CHUVA - Vetor de Impacto'!AH183/'Contribuição - CHUVA'!$BY182)*100</f>
        <v>7.6721473269388927</v>
      </c>
      <c r="BM182" s="42">
        <f>('CHUVA - Vetor de Impacto'!AI183/'Contribuição - CHUVA'!$BY182)*100</f>
        <v>6.9898842559589278</v>
      </c>
      <c r="BN182" s="42">
        <f>('CHUVA - Vetor de Impacto'!AJ183/'Contribuição - CHUVA'!$BY182)*100</f>
        <v>10.963496850692493</v>
      </c>
      <c r="BO182" s="42">
        <f>('CHUVA - Vetor de Impacto'!AK183/'Contribuição - CHUVA'!$BY182)*100</f>
        <v>9.8635776640993509</v>
      </c>
      <c r="BP182" s="42">
        <f>('CHUVA - Vetor de Impacto'!AL183/'Contribuição - CHUVA'!$BY182)*100</f>
        <v>4.5071871536808246</v>
      </c>
      <c r="BQ182" s="42">
        <f>('CHUVA - Vetor de Impacto'!AM183/'Contribuição - CHUVA'!$BY182)*100</f>
        <v>4.1414847607027401</v>
      </c>
      <c r="BR182" s="42">
        <f>('CHUVA - Vetor de Impacto'!AN183/'Contribuição - CHUVA'!$BY182)*100</f>
        <v>1.8445622177323779</v>
      </c>
      <c r="BS182" s="42">
        <f>('CHUVA - Vetor de Impacto'!AO183/'Contribuição - CHUVA'!$BY182)*100</f>
        <v>5.3941864835240763</v>
      </c>
      <c r="BT182" s="42">
        <f>('CHUVA - Vetor de Impacto'!AP183/'Contribuição - CHUVA'!$BY182)*100</f>
        <v>9.3205010094154055</v>
      </c>
      <c r="BU182" s="42">
        <f>('CHUVA - Vetor de Impacto'!AQ183/'Contribuição - CHUVA'!$BY182)*100</f>
        <v>11.43596726742026</v>
      </c>
      <c r="BV182" s="42">
        <f>('CHUVA - Vetor de Impacto'!AR183/'Contribuição - CHUVA'!$BY182)*100</f>
        <v>3.2098015620297016</v>
      </c>
      <c r="BW182" s="42">
        <f>('CHUVA - Vetor de Impacto'!AS183/'Contribuição - CHUVA'!$BY182)*100</f>
        <v>12.389790829234171</v>
      </c>
      <c r="BX182" s="42">
        <f>('CHUVA - Vetor de Impacto'!AT183/'Contribuição - CHUVA'!$BY182)*100</f>
        <v>12.267412618570772</v>
      </c>
      <c r="BY182" s="77">
        <f>SUM('CHUVA - Vetor de Impacto'!AH183:AT183)</f>
        <v>6.606470844127398</v>
      </c>
      <c r="BZ182" s="77">
        <f t="shared" si="15"/>
        <v>99.999999999999986</v>
      </c>
      <c r="CA182" s="42">
        <f>('SECA - Vetor de Impacto'!AU183/'Contribuição - CHUVA'!$CI182)*100</f>
        <v>3.6131239797495898</v>
      </c>
      <c r="CB182" s="42">
        <f>('SECA - Vetor de Impacto'!AV183/'Contribuição - CHUVA'!$CI182)*100</f>
        <v>0</v>
      </c>
      <c r="CC182" s="42">
        <f>('SECA - Vetor de Impacto'!AW183/'Contribuição - CHUVA'!$CI182)*100</f>
        <v>23.056409856387436</v>
      </c>
      <c r="CD182" s="42">
        <f>('SECA - Vetor de Impacto'!AX183/'Contribuição - CHUVA'!$CI182)*100</f>
        <v>0</v>
      </c>
      <c r="CE182" s="42">
        <f>('SECA - Vetor de Impacto'!AY183/'Contribuição - CHUVA'!$CI182)*100</f>
        <v>23.056409856387436</v>
      </c>
      <c r="CF182" s="42">
        <f>('SECA - Vetor de Impacto'!AZ183/'Contribuição - CHUVA'!$CI182)*100</f>
        <v>23.056409856387436</v>
      </c>
      <c r="CG182" s="42">
        <f>('SECA - Vetor de Impacto'!BA183/'Contribuição - CHUVA'!$CI182)*100</f>
        <v>12.488888672209859</v>
      </c>
      <c r="CH182" s="42">
        <f>('SECA - Vetor de Impacto'!BB183/'Contribuição - CHUVA'!$CI182)*100</f>
        <v>14.728757778878235</v>
      </c>
      <c r="CI182" s="77">
        <f>SUM('CHUVA - Vetor de Impacto'!AU183:BB183)</f>
        <v>4.3371886873487586</v>
      </c>
      <c r="CJ182" s="77">
        <f t="shared" si="16"/>
        <v>99.999999999999986</v>
      </c>
    </row>
    <row r="183" spans="1:88" x14ac:dyDescent="0.25">
      <c r="A183" s="34" t="s">
        <v>1231</v>
      </c>
      <c r="B183" s="34" t="s">
        <v>1232</v>
      </c>
      <c r="C183" s="78">
        <v>4.0995685012086147</v>
      </c>
      <c r="D183" s="78">
        <v>2.6493016100858204</v>
      </c>
      <c r="E183" s="78">
        <v>3.5498317626369191</v>
      </c>
      <c r="F183" s="78">
        <v>3.2478849267046046</v>
      </c>
      <c r="G183" s="78">
        <v>3.1528377316322942</v>
      </c>
      <c r="H183" s="78">
        <v>3.7840701992904067</v>
      </c>
      <c r="I183" s="78">
        <v>3.5425588720820667</v>
      </c>
      <c r="J183" s="78">
        <v>1.4733151672261682</v>
      </c>
      <c r="K183" s="78">
        <v>3.5013034579134792</v>
      </c>
      <c r="L183" s="78">
        <v>2.4958301944161243</v>
      </c>
      <c r="M183" s="78">
        <v>1.308846193599575</v>
      </c>
      <c r="N183" s="78">
        <v>3.8868985499893505</v>
      </c>
      <c r="O183" s="78">
        <v>5.1311938455413779</v>
      </c>
      <c r="P183" s="78">
        <v>3.6717691723455523</v>
      </c>
      <c r="Q183" s="78">
        <v>6.1695826534544818</v>
      </c>
      <c r="R183" s="78">
        <v>4.6362116292355395</v>
      </c>
      <c r="S183" s="78">
        <v>1.2855864574427016</v>
      </c>
      <c r="T183" s="78">
        <v>0</v>
      </c>
      <c r="U183" s="78">
        <v>6.5535355617912359</v>
      </c>
      <c r="V183" s="78">
        <v>6.5535355617912359</v>
      </c>
      <c r="W183" s="78">
        <v>6.5535355617912359</v>
      </c>
      <c r="X183" s="78">
        <v>6.5535355617912359</v>
      </c>
      <c r="Y183" s="78">
        <v>2.7306398174130138</v>
      </c>
      <c r="Z183" s="78">
        <v>3.5917849889421904</v>
      </c>
      <c r="AA183" s="78">
        <v>3.1052565196366189</v>
      </c>
      <c r="AB183" s="78">
        <v>3.2018423641764517</v>
      </c>
      <c r="AC183" s="78">
        <v>3.5697431378617099</v>
      </c>
      <c r="AD183" s="74">
        <f t="shared" si="17"/>
        <v>100</v>
      </c>
      <c r="AF183" s="42">
        <f>('CHUVA - Vetor de Impacto'!AH184/'Contribuição - CHUVA'!$BA183)*100</f>
        <v>3.2375187750902854</v>
      </c>
      <c r="AG183" s="42">
        <f>('CHUVA - Vetor de Impacto'!AI184/'Contribuição - CHUVA'!$BA183)*100</f>
        <v>5.5859401554415173</v>
      </c>
      <c r="AH183" s="42">
        <f>('CHUVA - Vetor de Impacto'!AJ184/'Contribuição - CHUVA'!$BA183)*100</f>
        <v>4.5599688271947283</v>
      </c>
      <c r="AI183" s="42">
        <f>('CHUVA - Vetor de Impacto'!AK184/'Contribuição - CHUVA'!$BA183)*100</f>
        <v>4.0366252118668511</v>
      </c>
      <c r="AJ183" s="42">
        <f>('CHUVA - Vetor de Impacto'!AL184/'Contribuição - CHUVA'!$BA183)*100</f>
        <v>1.2484866818068645</v>
      </c>
      <c r="AK183" s="42">
        <f>('CHUVA - Vetor de Impacto'!AM184/'Contribuição - CHUVA'!$BA183)*100</f>
        <v>6.8778081742303323</v>
      </c>
      <c r="AL183" s="42">
        <f>('CHUVA - Vetor de Impacto'!AN184/'Contribuição - CHUVA'!$BA183)*100</f>
        <v>4.3964779026585905</v>
      </c>
      <c r="AM183" s="42">
        <f>('CHUVA - Vetor de Impacto'!AO184/'Contribuição - CHUVA'!$BA183)*100</f>
        <v>3.6062237858027557</v>
      </c>
      <c r="AN183" s="42">
        <f>('CHUVA - Vetor de Impacto'!AP184/'Contribuição - CHUVA'!$BA183)*100</f>
        <v>1.9744614249877039</v>
      </c>
      <c r="AO183" s="42">
        <f>('CHUVA - Vetor de Impacto'!AQ184/'Contribuição - CHUVA'!$BA183)*100</f>
        <v>6.2359496436984667</v>
      </c>
      <c r="AP183" s="42">
        <f>('CHUVA - Vetor de Impacto'!AR184/'Contribuição - CHUVA'!$BA183)*100</f>
        <v>5.5878762953871535</v>
      </c>
      <c r="AQ183" s="42">
        <f>('CHUVA - Vetor de Impacto'!AS184/'Contribuição - CHUVA'!$BA183)*100</f>
        <v>7.689537897306101</v>
      </c>
      <c r="AR183" s="42">
        <f>('CHUVA - Vetor de Impacto'!AT184/'Contribuição - CHUVA'!$BA183)*100</f>
        <v>6.4409493972463014</v>
      </c>
      <c r="AS183" s="42">
        <f>('CHUVA - Vetor de Impacto'!AU184/'Contribuição - CHUVA'!$BA183)*100</f>
        <v>1.3231001029615757</v>
      </c>
      <c r="AT183" s="42">
        <f>('CHUVA - Vetor de Impacto'!AV184/'Contribuição - CHUVA'!$BA183)*100</f>
        <v>8.3827842237637196</v>
      </c>
      <c r="AU183" s="42">
        <f>('CHUVA - Vetor de Impacto'!AW184/'Contribuição - CHUVA'!$BA183)*100</f>
        <v>0</v>
      </c>
      <c r="AV183" s="42">
        <f>('CHUVA - Vetor de Impacto'!AX184/'Contribuição - CHUVA'!$BA183)*100</f>
        <v>2.79426140792124</v>
      </c>
      <c r="AW183" s="42">
        <f>('CHUVA - Vetor de Impacto'!AY184/'Contribuição - CHUVA'!$BA183)*100</f>
        <v>8.3827842237637196</v>
      </c>
      <c r="AX183" s="42">
        <f>('CHUVA - Vetor de Impacto'!AZ184/'Contribuição - CHUVA'!$BA183)*100</f>
        <v>8.3827842237637196</v>
      </c>
      <c r="AY183" s="42">
        <f>('CHUVA - Vetor de Impacto'!BA184/'Contribuição - CHUVA'!$BA183)*100</f>
        <v>4.1913921118818589</v>
      </c>
      <c r="AZ183" s="42">
        <f>('CHUVA - Vetor de Impacto'!BB184/'Contribuição - CHUVA'!$BA183)*100</f>
        <v>5.0650695332265103</v>
      </c>
      <c r="BA183" s="77">
        <f>SUM('CHUVA - Vetor de Impacto'!AH184:BB184)</f>
        <v>11.929210788525081</v>
      </c>
      <c r="BB183" s="77">
        <f t="shared" si="13"/>
        <v>99.999999999999986</v>
      </c>
      <c r="BC183" s="42">
        <f>('CHUVA - Vetor de Impacto'!BC184/'Contribuição - CHUVA'!$BI183)*100</f>
        <v>24.94042145680271</v>
      </c>
      <c r="BD183" s="42">
        <f>('CHUVA - Vetor de Impacto'!BD184/'Contribuição - CHUVA'!$BI183)*100</f>
        <v>17.110779303674235</v>
      </c>
      <c r="BE183" s="42">
        <f>('CHUVA - Vetor de Impacto'!BE184/'Contribuição - CHUVA'!$BI183)*100</f>
        <v>18.924253715702054</v>
      </c>
      <c r="BF183" s="42">
        <f>('CHUVA - Vetor de Impacto'!BF184/'Contribuição - CHUVA'!$BI183)*100</f>
        <v>21.009620769307734</v>
      </c>
      <c r="BG183" s="42">
        <f>('CHUVA - Vetor de Impacto'!BG184/'Contribuição - CHUVA'!$BI183)*100</f>
        <v>1.5968908369651671</v>
      </c>
      <c r="BH183" s="42">
        <f>('CHUVA - Vetor de Impacto'!BH184/'Contribuição - CHUVA'!$BI183)*100</f>
        <v>16.418033917548108</v>
      </c>
      <c r="BI183" s="77">
        <f>SUM('CHUVA - Vetor de Impacto'!BC184:BH184)</f>
        <v>2.6647526871800795</v>
      </c>
      <c r="BJ183" s="77">
        <f t="shared" si="14"/>
        <v>100</v>
      </c>
      <c r="BL183" s="42">
        <f>('CHUVA - Vetor de Impacto'!AH184/'Contribuição - CHUVA'!$BY183)*100</f>
        <v>5.2661570552573593</v>
      </c>
      <c r="BM183" s="42">
        <f>('CHUVA - Vetor de Impacto'!AI184/'Contribuição - CHUVA'!$BY183)*100</f>
        <v>9.0861058123140594</v>
      </c>
      <c r="BN183" s="42">
        <f>('CHUVA - Vetor de Impacto'!AJ184/'Contribuição - CHUVA'!$BY183)*100</f>
        <v>7.4172579927093949</v>
      </c>
      <c r="BO183" s="42">
        <f>('CHUVA - Vetor de Impacto'!AK184/'Contribuição - CHUVA'!$BY183)*100</f>
        <v>6.5659858106334967</v>
      </c>
      <c r="BP183" s="42">
        <f>('CHUVA - Vetor de Impacto'!AL184/'Contribuição - CHUVA'!$BY183)*100</f>
        <v>2.0307919133561532</v>
      </c>
      <c r="BQ183" s="42">
        <f>('CHUVA - Vetor de Impacto'!AM184/'Contribuição - CHUVA'!$BY183)*100</f>
        <v>11.187461929211436</v>
      </c>
      <c r="BR183" s="42">
        <f>('CHUVA - Vetor de Impacto'!AN184/'Contribuição - CHUVA'!$BY183)*100</f>
        <v>7.1513231995767974</v>
      </c>
      <c r="BS183" s="42">
        <f>('CHUVA - Vetor de Impacto'!AO184/'Contribuição - CHUVA'!$BY183)*100</f>
        <v>5.8658936524352612</v>
      </c>
      <c r="BT183" s="42">
        <f>('CHUVA - Vetor de Impacto'!AP184/'Contribuição - CHUVA'!$BY183)*100</f>
        <v>3.2116644522756572</v>
      </c>
      <c r="BU183" s="42">
        <f>('CHUVA - Vetor de Impacto'!AQ184/'Contribuição - CHUVA'!$BY183)*100</f>
        <v>10.143413056029768</v>
      </c>
      <c r="BV183" s="42">
        <f>('CHUVA - Vetor de Impacto'!AR184/'Contribuição - CHUVA'!$BY183)*100</f>
        <v>9.0892551429413082</v>
      </c>
      <c r="BW183" s="42">
        <f>('CHUVA - Vetor de Impacto'!AS184/'Contribuição - CHUVA'!$BY183)*100</f>
        <v>12.507823757234613</v>
      </c>
      <c r="BX183" s="42">
        <f>('CHUVA - Vetor de Impacto'!AT184/'Contribuição - CHUVA'!$BY183)*100</f>
        <v>10.476866226024695</v>
      </c>
      <c r="BY183" s="77">
        <f>SUM('CHUVA - Vetor de Impacto'!AH184:AT184)</f>
        <v>7.3338192337623145</v>
      </c>
      <c r="BZ183" s="77">
        <f t="shared" si="15"/>
        <v>100.00000000000001</v>
      </c>
      <c r="CA183" s="42">
        <f>('SECA - Vetor de Impacto'!AU184/'Contribuição - CHUVA'!$CI183)*100</f>
        <v>3.4346453037694826</v>
      </c>
      <c r="CB183" s="42">
        <f>('SECA - Vetor de Impacto'!AV184/'Contribuição - CHUVA'!$CI183)*100</f>
        <v>21.760931317453849</v>
      </c>
      <c r="CC183" s="42">
        <f>('SECA - Vetor de Impacto'!AW184/'Contribuição - CHUVA'!$CI183)*100</f>
        <v>0</v>
      </c>
      <c r="CD183" s="42">
        <f>('SECA - Vetor de Impacto'!AX184/'Contribuição - CHUVA'!$CI183)*100</f>
        <v>7.2536437724846179</v>
      </c>
      <c r="CE183" s="42">
        <f>('SECA - Vetor de Impacto'!AY184/'Contribuição - CHUVA'!$CI183)*100</f>
        <v>21.760931317453849</v>
      </c>
      <c r="CF183" s="42">
        <f>('SECA - Vetor de Impacto'!AZ184/'Contribuição - CHUVA'!$CI183)*100</f>
        <v>21.760931317453849</v>
      </c>
      <c r="CG183" s="42">
        <f>('SECA - Vetor de Impacto'!BA184/'Contribuição - CHUVA'!$CI183)*100</f>
        <v>10.880465658726921</v>
      </c>
      <c r="CH183" s="42">
        <f>('SECA - Vetor de Impacto'!BB184/'Contribuição - CHUVA'!$CI183)*100</f>
        <v>13.148451312657436</v>
      </c>
      <c r="CI183" s="77">
        <f>SUM('CHUVA - Vetor de Impacto'!AU184:BB184)</f>
        <v>4.5953915547627657</v>
      </c>
      <c r="CJ183" s="77">
        <f t="shared" si="16"/>
        <v>100</v>
      </c>
    </row>
    <row r="184" spans="1:88" x14ac:dyDescent="0.25">
      <c r="A184" s="34" t="s">
        <v>1233</v>
      </c>
      <c r="B184" s="34" t="s">
        <v>1234</v>
      </c>
      <c r="C184" s="78">
        <v>4.3286336183630159</v>
      </c>
      <c r="D184" s="78">
        <v>4.4408625283726471</v>
      </c>
      <c r="E184" s="78">
        <v>2.7781090238257127</v>
      </c>
      <c r="F184" s="78">
        <v>4.6624243348452543</v>
      </c>
      <c r="G184" s="78">
        <v>0.78109715859551476</v>
      </c>
      <c r="H184" s="78">
        <v>4.1476406858172288</v>
      </c>
      <c r="I184" s="78">
        <v>3.9710668834093612</v>
      </c>
      <c r="J184" s="78">
        <v>1.1918152424574662</v>
      </c>
      <c r="K184" s="78">
        <v>1.0567518006520851</v>
      </c>
      <c r="L184" s="78">
        <v>3.1647858446384043</v>
      </c>
      <c r="M184" s="78">
        <v>3.3091046147291681</v>
      </c>
      <c r="N184" s="78">
        <v>3.6300383790481519</v>
      </c>
      <c r="O184" s="78">
        <v>4.4258842555323472</v>
      </c>
      <c r="P184" s="78">
        <v>4.3812103439139429</v>
      </c>
      <c r="Q184" s="78">
        <v>4.977419787114794</v>
      </c>
      <c r="R184" s="78">
        <v>5.1657232514571012</v>
      </c>
      <c r="S184" s="78">
        <v>0.64056785687349527</v>
      </c>
      <c r="T184" s="78">
        <v>5.7977927453753999</v>
      </c>
      <c r="U184" s="78">
        <v>5.7977927453753999</v>
      </c>
      <c r="V184" s="78">
        <v>5.7977927453753999</v>
      </c>
      <c r="W184" s="78">
        <v>5.7977927453753999</v>
      </c>
      <c r="X184" s="78">
        <v>0</v>
      </c>
      <c r="Y184" s="78">
        <v>3.1404710704116749</v>
      </c>
      <c r="Z184" s="78">
        <v>4.6465688489441677</v>
      </c>
      <c r="AA184" s="78">
        <v>0.82255186332460839</v>
      </c>
      <c r="AB184" s="78">
        <v>5.3483088807968437</v>
      </c>
      <c r="AC184" s="78">
        <v>5.7977927453753999</v>
      </c>
      <c r="AD184" s="74">
        <f t="shared" si="17"/>
        <v>100.00000000000001</v>
      </c>
      <c r="AF184" s="42">
        <f>('CHUVA - Vetor de Impacto'!AH185/'Contribuição - CHUVA'!$BA184)*100</f>
        <v>4.3261857782859279</v>
      </c>
      <c r="AG184" s="42">
        <f>('CHUVA - Vetor de Impacto'!AI185/'Contribuição - CHUVA'!$BA184)*100</f>
        <v>3.60023904853028</v>
      </c>
      <c r="AH184" s="42">
        <f>('CHUVA - Vetor de Impacto'!AJ185/'Contribuição - CHUVA'!$BA184)*100</f>
        <v>6.5271103589525534</v>
      </c>
      <c r="AI184" s="42">
        <f>('CHUVA - Vetor de Impacto'!AK185/'Contribuição - CHUVA'!$BA184)*100</f>
        <v>6.855761941576084</v>
      </c>
      <c r="AJ184" s="42">
        <f>('CHUVA - Vetor de Impacto'!AL185/'Contribuição - CHUVA'!$BA184)*100</f>
        <v>2.5193957267512221</v>
      </c>
      <c r="AK184" s="42">
        <f>('CHUVA - Vetor de Impacto'!AM185/'Contribuição - CHUVA'!$BA184)*100</f>
        <v>3.9086316054725434</v>
      </c>
      <c r="AL184" s="42">
        <f>('CHUVA - Vetor de Impacto'!AN185/'Contribuição - CHUVA'!$BA184)*100</f>
        <v>3.8815944060034218</v>
      </c>
      <c r="AM184" s="42">
        <f>('CHUVA - Vetor de Impacto'!AO185/'Contribuição - CHUVA'!$BA184)*100</f>
        <v>2.302338495987756</v>
      </c>
      <c r="AN184" s="42">
        <f>('CHUVA - Vetor de Impacto'!AP185/'Contribuição - CHUVA'!$BA184)*100</f>
        <v>3.9703228310003662</v>
      </c>
      <c r="AO184" s="42">
        <f>('CHUVA - Vetor de Impacto'!AQ185/'Contribuição - CHUVA'!$BA184)*100</f>
        <v>5.2094209904974269</v>
      </c>
      <c r="AP184" s="42">
        <f>('CHUVA - Vetor de Impacto'!AR185/'Contribuição - CHUVA'!$BA184)*100</f>
        <v>5.1486414609226099</v>
      </c>
      <c r="AQ184" s="42">
        <f>('CHUVA - Vetor de Impacto'!AS185/'Contribuição - CHUVA'!$BA184)*100</f>
        <v>5.3151221622251974</v>
      </c>
      <c r="AR184" s="42">
        <f>('CHUVA - Vetor de Impacto'!AT185/'Contribuição - CHUVA'!$BA184)*100</f>
        <v>3.1300065691842636</v>
      </c>
      <c r="AS184" s="42">
        <f>('CHUVA - Vetor de Impacto'!AU185/'Contribuição - CHUVA'!$BA184)*100</f>
        <v>2.2924594815684358</v>
      </c>
      <c r="AT184" s="42">
        <f>('CHUVA - Vetor de Impacto'!AV185/'Contribuição - CHUVA'!$BA184)*100</f>
        <v>7.6732511703819037</v>
      </c>
      <c r="AU184" s="42">
        <f>('CHUVA - Vetor de Impacto'!AW185/'Contribuição - CHUVA'!$BA184)*100</f>
        <v>7.6732511703819037</v>
      </c>
      <c r="AV184" s="42">
        <f>('CHUVA - Vetor de Impacto'!AX185/'Contribuição - CHUVA'!$BA184)*100</f>
        <v>0</v>
      </c>
      <c r="AW184" s="42">
        <f>('CHUVA - Vetor de Impacto'!AY185/'Contribuição - CHUVA'!$BA184)*100</f>
        <v>7.6732511703819037</v>
      </c>
      <c r="AX184" s="42">
        <f>('CHUVA - Vetor de Impacto'!AZ185/'Contribuição - CHUVA'!$BA184)*100</f>
        <v>7.6732511703819037</v>
      </c>
      <c r="AY184" s="42">
        <f>('CHUVA - Vetor de Impacto'!BA185/'Contribuição - CHUVA'!$BA184)*100</f>
        <v>4.1563443839568643</v>
      </c>
      <c r="AZ184" s="42">
        <f>('CHUVA - Vetor de Impacto'!BB185/'Contribuição - CHUVA'!$BA184)*100</f>
        <v>6.1634200775574337</v>
      </c>
      <c r="BA184" s="77">
        <f>SUM('CHUVA - Vetor de Impacto'!AH185:BB185)</f>
        <v>13.032285504479704</v>
      </c>
      <c r="BB184" s="77">
        <f t="shared" si="13"/>
        <v>100</v>
      </c>
      <c r="BC184" s="42">
        <f>('CHUVA - Vetor de Impacto'!BC185/'Contribuição - CHUVA'!$BI184)*100</f>
        <v>11.044130286591113</v>
      </c>
      <c r="BD184" s="42">
        <f>('CHUVA - Vetor de Impacto'!BD185/'Contribuição - CHUVA'!$BI184)*100</f>
        <v>19.891832532688081</v>
      </c>
      <c r="BE184" s="42">
        <f>('CHUVA - Vetor de Impacto'!BE185/'Contribuição - CHUVA'!$BI184)*100</f>
        <v>17.762718568360331</v>
      </c>
      <c r="BF184" s="42">
        <f>('CHUVA - Vetor de Impacto'!BF185/'Contribuição - CHUVA'!$BI184)*100</f>
        <v>23.767860759432004</v>
      </c>
      <c r="BG184" s="42">
        <f>('CHUVA - Vetor de Impacto'!BG185/'Contribuição - CHUVA'!$BI184)*100</f>
        <v>15.374387203782883</v>
      </c>
      <c r="BH184" s="42">
        <f>('CHUVA - Vetor de Impacto'!BH185/'Contribuição - CHUVA'!$BI184)*100</f>
        <v>12.159070649145596</v>
      </c>
      <c r="BI184" s="77">
        <f>SUM('CHUVA - Vetor de Impacto'!BC185:BH185)</f>
        <v>3.5981368364755961</v>
      </c>
      <c r="BJ184" s="77">
        <f t="shared" si="14"/>
        <v>100</v>
      </c>
      <c r="BL184" s="42">
        <f>('CHUVA - Vetor de Impacto'!AH185/'Contribuição - CHUVA'!$BY184)*100</f>
        <v>7.6306609469173381</v>
      </c>
      <c r="BM184" s="42">
        <f>('CHUVA - Vetor de Impacto'!AI185/'Contribuição - CHUVA'!$BY184)*100</f>
        <v>6.3502135403143898</v>
      </c>
      <c r="BN184" s="42">
        <f>('CHUVA - Vetor de Impacto'!AJ185/'Contribuição - CHUVA'!$BY184)*100</f>
        <v>11.51272013381092</v>
      </c>
      <c r="BO184" s="42">
        <f>('CHUVA - Vetor de Impacto'!AK185/'Contribuição - CHUVA'!$BY184)*100</f>
        <v>12.092406010745584</v>
      </c>
      <c r="BP184" s="42">
        <f>('CHUVA - Vetor de Impacto'!AL185/'Contribuição - CHUVA'!$BY184)*100</f>
        <v>4.4437884934215548</v>
      </c>
      <c r="BQ184" s="42">
        <f>('CHUVA - Vetor de Impacto'!AM185/'Contribuição - CHUVA'!$BY184)*100</f>
        <v>6.8941659180395281</v>
      </c>
      <c r="BR184" s="42">
        <f>('CHUVA - Vetor de Impacto'!AN185/'Contribuição - CHUVA'!$BY184)*100</f>
        <v>6.8464768652164709</v>
      </c>
      <c r="BS184" s="42">
        <f>('CHUVA - Vetor de Impacto'!AO185/'Contribuição - CHUVA'!$BY184)*100</f>
        <v>4.0609362029937852</v>
      </c>
      <c r="BT184" s="42">
        <f>('CHUVA - Vetor de Impacto'!AP185/'Contribuição - CHUVA'!$BY184)*100</f>
        <v>7.0029788191787707</v>
      </c>
      <c r="BU184" s="42">
        <f>('CHUVA - Vetor de Impacto'!AQ185/'Contribuição - CHUVA'!$BY184)*100</f>
        <v>9.188538667886327</v>
      </c>
      <c r="BV184" s="42">
        <f>('CHUVA - Vetor de Impacto'!AR185/'Contribuição - CHUVA'!$BY184)*100</f>
        <v>9.0813338444073128</v>
      </c>
      <c r="BW184" s="42">
        <f>('CHUVA - Vetor de Impacto'!AS185/'Contribuição - CHUVA'!$BY184)*100</f>
        <v>9.3749776800976967</v>
      </c>
      <c r="BX184" s="42">
        <f>('CHUVA - Vetor de Impacto'!AT185/'Contribuição - CHUVA'!$BY184)*100</f>
        <v>5.5208028769703317</v>
      </c>
      <c r="BY184" s="77">
        <f>SUM('CHUVA - Vetor de Impacto'!AH185:AT185)</f>
        <v>7.3886244717528138</v>
      </c>
      <c r="BZ184" s="77">
        <f t="shared" si="15"/>
        <v>100.00000000000003</v>
      </c>
      <c r="CA184" s="42">
        <f>('SECA - Vetor de Impacto'!AU185/'Contribuição - CHUVA'!$CI184)*100</f>
        <v>5.2937244632525315</v>
      </c>
      <c r="CB184" s="42">
        <f>('SECA - Vetor de Impacto'!AV185/'Contribuição - CHUVA'!$CI184)*100</f>
        <v>17.718994712849057</v>
      </c>
      <c r="CC184" s="42">
        <f>('SECA - Vetor de Impacto'!AW185/'Contribuição - CHUVA'!$CI184)*100</f>
        <v>17.718994712849057</v>
      </c>
      <c r="CD184" s="42">
        <f>('SECA - Vetor de Impacto'!AX185/'Contribuição - CHUVA'!$CI184)*100</f>
        <v>0</v>
      </c>
      <c r="CE184" s="42">
        <f>('SECA - Vetor de Impacto'!AY185/'Contribuição - CHUVA'!$CI184)*100</f>
        <v>17.718994712849057</v>
      </c>
      <c r="CF184" s="42">
        <f>('SECA - Vetor de Impacto'!AZ185/'Contribuição - CHUVA'!$CI184)*100</f>
        <v>17.718994712849057</v>
      </c>
      <c r="CG184" s="42">
        <f>('SECA - Vetor de Impacto'!BA185/'Contribuição - CHUVA'!$CI184)*100</f>
        <v>9.5977888027932377</v>
      </c>
      <c r="CH184" s="42">
        <f>('SECA - Vetor de Impacto'!BB185/'Contribuição - CHUVA'!$CI184)*100</f>
        <v>14.232507882558007</v>
      </c>
      <c r="CI184" s="77">
        <f>SUM('CHUVA - Vetor de Impacto'!AU185:BB185)</f>
        <v>5.6436610327268895</v>
      </c>
      <c r="CJ184" s="77">
        <f t="shared" si="16"/>
        <v>100</v>
      </c>
    </row>
    <row r="185" spans="1:88" x14ac:dyDescent="0.25">
      <c r="A185" s="34" t="s">
        <v>1235</v>
      </c>
      <c r="B185" s="34" t="s">
        <v>1236</v>
      </c>
      <c r="C185" s="78">
        <v>2.3014341841279844</v>
      </c>
      <c r="D185" s="78">
        <v>3.9879341019297319</v>
      </c>
      <c r="E185" s="78">
        <v>0.69729502526301124</v>
      </c>
      <c r="F185" s="78">
        <v>4.4026176008115456</v>
      </c>
      <c r="G185" s="78">
        <v>3.2151332000548236</v>
      </c>
      <c r="H185" s="78">
        <v>3.1074105579617717</v>
      </c>
      <c r="I185" s="78">
        <v>2.9904332899415142</v>
      </c>
      <c r="J185" s="78">
        <v>0.26196308476460634</v>
      </c>
      <c r="K185" s="78">
        <v>6.3050494569840998</v>
      </c>
      <c r="L185" s="78">
        <v>3.5880012819933498</v>
      </c>
      <c r="M185" s="78">
        <v>2.5724345390109926</v>
      </c>
      <c r="N185" s="78">
        <v>4.1626949206822506</v>
      </c>
      <c r="O185" s="78">
        <v>5.803484076989565</v>
      </c>
      <c r="P185" s="78">
        <v>4.5558759466420664</v>
      </c>
      <c r="Q185" s="78">
        <v>4.7727543759626592</v>
      </c>
      <c r="R185" s="78">
        <v>5.6443825665213954</v>
      </c>
      <c r="S185" s="78">
        <v>0.92825926249217472</v>
      </c>
      <c r="T185" s="78">
        <v>6.6940322425249059</v>
      </c>
      <c r="U185" s="78">
        <v>6.6940322425249059</v>
      </c>
      <c r="V185" s="78">
        <v>4.4626881616832712</v>
      </c>
      <c r="W185" s="78">
        <v>0</v>
      </c>
      <c r="X185" s="78">
        <v>6.6940322425249059</v>
      </c>
      <c r="Y185" s="78">
        <v>5.8572782122092919</v>
      </c>
      <c r="Z185" s="78">
        <v>3.2748432668956102</v>
      </c>
      <c r="AA185" s="78">
        <v>1.8947983826981656</v>
      </c>
      <c r="AB185" s="78">
        <v>2.4924877190405281</v>
      </c>
      <c r="AC185" s="78">
        <v>2.6386500577648699</v>
      </c>
      <c r="AD185" s="74">
        <f t="shared" si="17"/>
        <v>100.00000000000001</v>
      </c>
      <c r="AF185" s="42">
        <f>('CHUVA - Vetor de Impacto'!AH186/'Contribuição - CHUVA'!$BA185)*100</f>
        <v>1.9776162677717504</v>
      </c>
      <c r="AG185" s="42">
        <f>('CHUVA - Vetor de Impacto'!AI186/'Contribuição - CHUVA'!$BA185)*100</f>
        <v>6.7688107795826209</v>
      </c>
      <c r="AH185" s="42">
        <f>('CHUVA - Vetor de Impacto'!AJ186/'Contribuição - CHUVA'!$BA185)*100</f>
        <v>5.0141964610517409</v>
      </c>
      <c r="AI185" s="42">
        <f>('CHUVA - Vetor de Impacto'!AK186/'Contribuição - CHUVA'!$BA185)*100</f>
        <v>5.2624277569218076</v>
      </c>
      <c r="AJ185" s="42">
        <f>('CHUVA - Vetor de Impacto'!AL186/'Contribuição - CHUVA'!$BA185)*100</f>
        <v>2.1624430658878722</v>
      </c>
      <c r="AK185" s="42">
        <f>('CHUVA - Vetor de Impacto'!AM186/'Contribuição - CHUVA'!$BA185)*100</f>
        <v>4.7983086421112615</v>
      </c>
      <c r="AL185" s="42">
        <f>('CHUVA - Vetor de Impacto'!AN186/'Contribuição - CHUVA'!$BA185)*100</f>
        <v>5.1038717433737997</v>
      </c>
      <c r="AM185" s="42">
        <f>('CHUVA - Vetor de Impacto'!AO186/'Contribuição - CHUVA'!$BA185)*100</f>
        <v>1.1636002515681165</v>
      </c>
      <c r="AN185" s="42">
        <f>('CHUVA - Vetor de Impacto'!AP186/'Contribuição - CHUVA'!$BA185)*100</f>
        <v>4.0337835074425499</v>
      </c>
      <c r="AO185" s="42">
        <f>('CHUVA - Vetor de Impacto'!AQ186/'Contribuição - CHUVA'!$BA185)*100</f>
        <v>8.1012136636891867</v>
      </c>
      <c r="AP185" s="42">
        <f>('CHUVA - Vetor de Impacto'!AR186/'Contribuição - CHUVA'!$BA185)*100</f>
        <v>1.0623119355539821</v>
      </c>
      <c r="AQ185" s="42">
        <f>('CHUVA - Vetor de Impacto'!AS186/'Contribuição - CHUVA'!$BA185)*100</f>
        <v>6.4304405493193952</v>
      </c>
      <c r="AR185" s="42">
        <f>('CHUVA - Vetor de Impacto'!AT186/'Contribuição - CHUVA'!$BA185)*100</f>
        <v>7.2647344706713799</v>
      </c>
      <c r="AS185" s="42">
        <f>('CHUVA - Vetor de Impacto'!AU186/'Contribuição - CHUVA'!$BA185)*100</f>
        <v>0.63585114020544298</v>
      </c>
      <c r="AT185" s="42">
        <f>('CHUVA - Vetor de Impacto'!AV186/'Contribuição - CHUVA'!$BA185)*100</f>
        <v>0</v>
      </c>
      <c r="AU185" s="42">
        <f>('CHUVA - Vetor de Impacto'!AW186/'Contribuição - CHUVA'!$BA185)*100</f>
        <v>8.8124993962846681</v>
      </c>
      <c r="AV185" s="42">
        <f>('CHUVA - Vetor de Impacto'!AX186/'Contribuição - CHUVA'!$BA185)*100</f>
        <v>2.9374997987615568</v>
      </c>
      <c r="AW185" s="42">
        <f>('CHUVA - Vetor de Impacto'!AY186/'Contribuição - CHUVA'!$BA185)*100</f>
        <v>8.8124993962846681</v>
      </c>
      <c r="AX185" s="42">
        <f>('CHUVA - Vetor de Impacto'!AZ186/'Contribuição - CHUVA'!$BA185)*100</f>
        <v>8.8124993962846681</v>
      </c>
      <c r="AY185" s="42">
        <f>('CHUVA - Vetor de Impacto'!BA186/'Contribuição - CHUVA'!$BA185)*100</f>
        <v>5.1406246478327224</v>
      </c>
      <c r="AZ185" s="42">
        <f>('CHUVA - Vetor de Impacto'!BB186/'Contribuição - CHUVA'!$BA185)*100</f>
        <v>5.7047671294008122</v>
      </c>
      <c r="BA185" s="77">
        <f>SUM('CHUVA - Vetor de Impacto'!AH186:BB186)</f>
        <v>11.347518507877551</v>
      </c>
      <c r="BB185" s="77">
        <f t="shared" si="13"/>
        <v>99.999999999999986</v>
      </c>
      <c r="BC185" s="42">
        <f>('CHUVA - Vetor de Impacto'!BC186/'Contribuição - CHUVA'!$BI185)*100</f>
        <v>14.494736018819825</v>
      </c>
      <c r="BD185" s="42">
        <f>('CHUVA - Vetor de Impacto'!BD186/'Contribuição - CHUVA'!$BI185)*100</f>
        <v>19.387783648493073</v>
      </c>
      <c r="BE185" s="42">
        <f>('CHUVA - Vetor de Impacto'!BE186/'Contribuição - CHUVA'!$BI185)*100</f>
        <v>16.321836507765543</v>
      </c>
      <c r="BF185" s="42">
        <f>('CHUVA - Vetor de Impacto'!BF186/'Contribuição - CHUVA'!$BI185)*100</f>
        <v>19.480189435169223</v>
      </c>
      <c r="BG185" s="42">
        <f>('CHUVA - Vetor de Impacto'!BG186/'Contribuição - CHUVA'!$BI185)*100</f>
        <v>16.074685967843433</v>
      </c>
      <c r="BH185" s="42">
        <f>('CHUVA - Vetor de Impacto'!BH186/'Contribuição - CHUVA'!$BI185)*100</f>
        <v>14.240768421908911</v>
      </c>
      <c r="BI185" s="77">
        <f>SUM('CHUVA - Vetor de Impacto'!BC186:BH186)</f>
        <v>2.779578472214729</v>
      </c>
      <c r="BJ185" s="77">
        <f t="shared" si="14"/>
        <v>100.00000000000001</v>
      </c>
      <c r="BL185" s="42">
        <f>('CHUVA - Vetor de Impacto'!AH186/'Contribuição - CHUVA'!$BY185)*100</f>
        <v>3.3437446284011414</v>
      </c>
      <c r="BM185" s="42">
        <f>('CHUVA - Vetor de Impacto'!AI186/'Contribuição - CHUVA'!$BY185)*100</f>
        <v>11.444674608383316</v>
      </c>
      <c r="BN185" s="42">
        <f>('CHUVA - Vetor de Impacto'!AJ186/'Contribuição - CHUVA'!$BY185)*100</f>
        <v>8.4779806657238055</v>
      </c>
      <c r="BO185" s="42">
        <f>('CHUVA - Vetor de Impacto'!AK186/'Contribuição - CHUVA'!$BY185)*100</f>
        <v>8.8976890164756952</v>
      </c>
      <c r="BP185" s="42">
        <f>('CHUVA - Vetor de Impacto'!AL186/'Contribuição - CHUVA'!$BY185)*100</f>
        <v>3.6562489415264086</v>
      </c>
      <c r="BQ185" s="42">
        <f>('CHUVA - Vetor de Impacto'!AM186/'Contribuição - CHUVA'!$BY185)*100</f>
        <v>8.1129585192722953</v>
      </c>
      <c r="BR185" s="42">
        <f>('CHUVA - Vetor de Impacto'!AN186/'Contribuição - CHUVA'!$BY185)*100</f>
        <v>8.6296032269108611</v>
      </c>
      <c r="BS185" s="42">
        <f>('CHUVA - Vetor de Impacto'!AO186/'Contribuição - CHUVA'!$BY185)*100</f>
        <v>1.9674100350979551</v>
      </c>
      <c r="BT185" s="42">
        <f>('CHUVA - Vetor de Impacto'!AP186/'Contribuição - CHUVA'!$BY185)*100</f>
        <v>6.8203028843110607</v>
      </c>
      <c r="BU185" s="42">
        <f>('CHUVA - Vetor de Impacto'!AQ186/'Contribuição - CHUVA'!$BY185)*100</f>
        <v>13.697495370025498</v>
      </c>
      <c r="BV185" s="42">
        <f>('CHUVA - Vetor de Impacto'!AR186/'Contribuição - CHUVA'!$BY185)*100</f>
        <v>1.7961522091428397</v>
      </c>
      <c r="BW185" s="42">
        <f>('CHUVA - Vetor de Impacto'!AS186/'Contribuição - CHUVA'!$BY185)*100</f>
        <v>10.872559755622555</v>
      </c>
      <c r="BX185" s="42">
        <f>('CHUVA - Vetor de Impacto'!AT186/'Contribuição - CHUVA'!$BY185)*100</f>
        <v>12.283180139106575</v>
      </c>
      <c r="BY185" s="77">
        <f>SUM('CHUVA - Vetor de Impacto'!AH186:AT186)</f>
        <v>6.711349009553448</v>
      </c>
      <c r="BZ185" s="77">
        <f t="shared" si="15"/>
        <v>100.00000000000001</v>
      </c>
      <c r="CA185" s="42">
        <f>('SECA - Vetor de Impacto'!AU186/'Contribuição - CHUVA'!$CI185)*100</f>
        <v>1.5563133712743957</v>
      </c>
      <c r="CB185" s="42">
        <f>('SECA - Vetor de Impacto'!AV186/'Contribuição - CHUVA'!$CI185)*100</f>
        <v>0</v>
      </c>
      <c r="CC185" s="42">
        <f>('SECA - Vetor de Impacto'!AW186/'Contribuição - CHUVA'!$CI185)*100</f>
        <v>21.56953063000573</v>
      </c>
      <c r="CD185" s="42">
        <f>('SECA - Vetor de Impacto'!AX186/'Contribuição - CHUVA'!$CI185)*100</f>
        <v>7.189843543335245</v>
      </c>
      <c r="CE185" s="42">
        <f>('SECA - Vetor de Impacto'!AY186/'Contribuição - CHUVA'!$CI185)*100</f>
        <v>21.56953063000573</v>
      </c>
      <c r="CF185" s="42">
        <f>('SECA - Vetor de Impacto'!AZ186/'Contribuição - CHUVA'!$CI185)*100</f>
        <v>21.56953063000573</v>
      </c>
      <c r="CG185" s="42">
        <f>('SECA - Vetor de Impacto'!BA186/'Contribuição - CHUVA'!$CI185)*100</f>
        <v>12.582226200836672</v>
      </c>
      <c r="CH185" s="42">
        <f>('SECA - Vetor de Impacto'!BB186/'Contribuição - CHUVA'!$CI185)*100</f>
        <v>13.963024994536505</v>
      </c>
      <c r="CI185" s="77">
        <f>SUM('CHUVA - Vetor de Impacto'!AU186:BB186)</f>
        <v>4.6361694983241017</v>
      </c>
      <c r="CJ185" s="77">
        <f t="shared" si="16"/>
        <v>100.00000000000001</v>
      </c>
    </row>
    <row r="186" spans="1:88" x14ac:dyDescent="0.25">
      <c r="A186" s="34" t="s">
        <v>1237</v>
      </c>
      <c r="B186" s="34" t="s">
        <v>1238</v>
      </c>
      <c r="C186" s="78">
        <v>4.2679638616949651</v>
      </c>
      <c r="D186" s="78">
        <v>2.1030539267650412</v>
      </c>
      <c r="E186" s="78">
        <v>2.7027528980691353</v>
      </c>
      <c r="F186" s="78">
        <v>4.2953402590672649</v>
      </c>
      <c r="G186" s="78">
        <v>1.9553290388759708</v>
      </c>
      <c r="H186" s="78">
        <v>3.9481099696483914</v>
      </c>
      <c r="I186" s="78">
        <v>3.6273542872736906</v>
      </c>
      <c r="J186" s="78">
        <v>1.066643091191376</v>
      </c>
      <c r="K186" s="78">
        <v>4.0849695259370753</v>
      </c>
      <c r="L186" s="78">
        <v>3.2204602771092468</v>
      </c>
      <c r="M186" s="78">
        <v>3.6662858594320271</v>
      </c>
      <c r="N186" s="78">
        <v>3.9943814784706277</v>
      </c>
      <c r="O186" s="78">
        <v>3.6599590092509566</v>
      </c>
      <c r="P186" s="78">
        <v>5.0399453790397395</v>
      </c>
      <c r="Q186" s="78">
        <v>5.8458382721591988</v>
      </c>
      <c r="R186" s="78">
        <v>3.0663782427641504</v>
      </c>
      <c r="S186" s="78">
        <v>0.48056679005771652</v>
      </c>
      <c r="T186" s="78">
        <v>6.1777209098723072</v>
      </c>
      <c r="U186" s="78">
        <v>0</v>
      </c>
      <c r="V186" s="78">
        <v>4.1184806065815387</v>
      </c>
      <c r="W186" s="78">
        <v>6.1777209098723072</v>
      </c>
      <c r="X186" s="78">
        <v>6.1777209098723072</v>
      </c>
      <c r="Y186" s="78">
        <v>3.6036705307588455</v>
      </c>
      <c r="Z186" s="78">
        <v>4.7900926731534614</v>
      </c>
      <c r="AA186" s="78">
        <v>1.7103607477745644</v>
      </c>
      <c r="AB186" s="78">
        <v>4.9281345534578707</v>
      </c>
      <c r="AC186" s="78">
        <v>5.2907659918502201</v>
      </c>
      <c r="AD186" s="74">
        <f t="shared" si="17"/>
        <v>100</v>
      </c>
      <c r="AF186" s="42">
        <f>('CHUVA - Vetor de Impacto'!AH187/'Contribuição - CHUVA'!$BA186)*100</f>
        <v>4.3262600740797117</v>
      </c>
      <c r="AG186" s="42">
        <f>('CHUVA - Vetor de Impacto'!AI187/'Contribuição - CHUVA'!$BA186)*100</f>
        <v>4.0417897997465015</v>
      </c>
      <c r="AH186" s="42">
        <f>('CHUVA - Vetor de Impacto'!AJ187/'Contribuição - CHUVA'!$BA186)*100</f>
        <v>5.0903336872320075</v>
      </c>
      <c r="AI186" s="42">
        <f>('CHUVA - Vetor de Impacto'!AK187/'Contribuição - CHUVA'!$BA186)*100</f>
        <v>5.2444823983219448</v>
      </c>
      <c r="AJ186" s="42">
        <f>('CHUVA - Vetor de Impacto'!AL187/'Contribuição - CHUVA'!$BA186)*100</f>
        <v>0.75109702816433122</v>
      </c>
      <c r="AK186" s="42">
        <f>('CHUVA - Vetor de Impacto'!AM187/'Contribuição - CHUVA'!$BA186)*100</f>
        <v>6.1987406971991881</v>
      </c>
      <c r="AL186" s="42">
        <f>('CHUVA - Vetor de Impacto'!AN187/'Contribuição - CHUVA'!$BA186)*100</f>
        <v>4.434549191422386</v>
      </c>
      <c r="AM186" s="42">
        <f>('CHUVA - Vetor de Impacto'!AO187/'Contribuição - CHUVA'!$BA186)*100</f>
        <v>3.4175295239623171</v>
      </c>
      <c r="AN186" s="42">
        <f>('CHUVA - Vetor de Impacto'!AP187/'Contribuição - CHUVA'!$BA186)*100</f>
        <v>2.6205608860372167</v>
      </c>
      <c r="AO186" s="42">
        <f>('CHUVA - Vetor de Impacto'!AQ187/'Contribuição - CHUVA'!$BA186)*100</f>
        <v>6.6908220512437016</v>
      </c>
      <c r="AP186" s="42">
        <f>('CHUVA - Vetor de Impacto'!AR187/'Contribuição - CHUVA'!$BA186)*100</f>
        <v>5.2488646971093074</v>
      </c>
      <c r="AQ186" s="42">
        <f>('CHUVA - Vetor de Impacto'!AS187/'Contribuição - CHUVA'!$BA186)*100</f>
        <v>6.5619464909914935</v>
      </c>
      <c r="AR186" s="42">
        <f>('CHUVA - Vetor de Impacto'!AT187/'Contribuição - CHUVA'!$BA186)*100</f>
        <v>6.8162949003939906</v>
      </c>
      <c r="AS186" s="42">
        <f>('CHUVA - Vetor de Impacto'!AU187/'Contribuição - CHUVA'!$BA186)*100</f>
        <v>0.22589331045589303</v>
      </c>
      <c r="AT186" s="42">
        <f>('CHUVA - Vetor de Impacto'!AV187/'Contribuição - CHUVA'!$BA186)*100</f>
        <v>0</v>
      </c>
      <c r="AU186" s="42">
        <f>('CHUVA - Vetor de Impacto'!AW187/'Contribuição - CHUVA'!$BA186)*100</f>
        <v>8.014694654974889</v>
      </c>
      <c r="AV186" s="42">
        <f>('CHUVA - Vetor de Impacto'!AX187/'Contribuição - CHUVA'!$BA186)*100</f>
        <v>5.3431297699832596</v>
      </c>
      <c r="AW186" s="42">
        <f>('CHUVA - Vetor de Impacto'!AY187/'Contribuição - CHUVA'!$BA186)*100</f>
        <v>8.014694654974889</v>
      </c>
      <c r="AX186" s="42">
        <f>('CHUVA - Vetor de Impacto'!AZ187/'Contribuição - CHUVA'!$BA186)*100</f>
        <v>8.014694654974889</v>
      </c>
      <c r="AY186" s="42">
        <f>('CHUVA - Vetor de Impacto'!BA187/'Contribuição - CHUVA'!$BA186)*100</f>
        <v>4.0073473274874436</v>
      </c>
      <c r="AZ186" s="42">
        <f>('CHUVA - Vetor de Impacto'!BB187/'Contribuição - CHUVA'!$BA186)*100</f>
        <v>4.9362742012446423</v>
      </c>
      <c r="BA186" s="77">
        <f>SUM('CHUVA - Vetor de Impacto'!AH187:BB187)</f>
        <v>12.477081698668071</v>
      </c>
      <c r="BB186" s="77">
        <f t="shared" si="13"/>
        <v>100</v>
      </c>
      <c r="BC186" s="42">
        <f>('CHUVA - Vetor de Impacto'!BC187/'Contribuição - CHUVA'!$BI186)*100</f>
        <v>7.6025069493046136</v>
      </c>
      <c r="BD186" s="42">
        <f>('CHUVA - Vetor de Impacto'!BD187/'Contribuição - CHUVA'!$BI186)*100</f>
        <v>21.118547654687159</v>
      </c>
      <c r="BE186" s="42">
        <f>('CHUVA - Vetor de Impacto'!BE187/'Contribuição - CHUVA'!$BI186)*100</f>
        <v>18.308873220123871</v>
      </c>
      <c r="BF186" s="42">
        <f>('CHUVA - Vetor de Impacto'!BF187/'Contribuição - CHUVA'!$BI186)*100</f>
        <v>19.774310408882439</v>
      </c>
      <c r="BG186" s="42">
        <f>('CHUVA - Vetor de Impacto'!BG187/'Contribuição - CHUVA'!$BI186)*100</f>
        <v>16.419409046043949</v>
      </c>
      <c r="BH186" s="42">
        <f>('CHUVA - Vetor de Impacto'!BH187/'Contribuição - CHUVA'!$BI186)*100</f>
        <v>16.776352720957956</v>
      </c>
      <c r="BI186" s="77">
        <f>SUM('CHUVA - Vetor de Impacto'!BC187:BH187)</f>
        <v>2.9803855958236518</v>
      </c>
      <c r="BJ186" s="77">
        <f t="shared" si="14"/>
        <v>100</v>
      </c>
      <c r="BL186" s="42">
        <f>('CHUVA - Vetor de Impacto'!AH187/'Contribuição - CHUVA'!$BY186)*100</f>
        <v>7.0410640151165316</v>
      </c>
      <c r="BM186" s="42">
        <f>('CHUVA - Vetor de Impacto'!AI187/'Contribuição - CHUVA'!$BY186)*100</f>
        <v>6.5780836631079964</v>
      </c>
      <c r="BN186" s="42">
        <f>('CHUVA - Vetor de Impacto'!AJ187/'Contribuição - CHUVA'!$BY186)*100</f>
        <v>8.2846071979916651</v>
      </c>
      <c r="BO186" s="42">
        <f>('CHUVA - Vetor de Impacto'!AK187/'Contribuição - CHUVA'!$BY186)*100</f>
        <v>8.5354869241400841</v>
      </c>
      <c r="BP186" s="42">
        <f>('CHUVA - Vetor de Impacto'!AL187/'Contribuição - CHUVA'!$BY186)*100</f>
        <v>1.2224235636120009</v>
      </c>
      <c r="BQ186" s="42">
        <f>('CHUVA - Vetor de Impacto'!AM187/'Contribuição - CHUVA'!$BY186)*100</f>
        <v>10.088559012803213</v>
      </c>
      <c r="BR186" s="42">
        <f>('CHUVA - Vetor de Impacto'!AN187/'Contribuição - CHUVA'!$BY186)*100</f>
        <v>7.2173064495273733</v>
      </c>
      <c r="BS186" s="42">
        <f>('CHUVA - Vetor de Impacto'!AO187/'Contribuição - CHUVA'!$BY186)*100</f>
        <v>5.5620891346639922</v>
      </c>
      <c r="BT186" s="42">
        <f>('CHUVA - Vetor de Impacto'!AP187/'Contribuição - CHUVA'!$BY186)*100</f>
        <v>4.2650087230420564</v>
      </c>
      <c r="BU186" s="42">
        <f>('CHUVA - Vetor de Impacto'!AQ187/'Contribuição - CHUVA'!$BY186)*100</f>
        <v>10.88943003191541</v>
      </c>
      <c r="BV186" s="42">
        <f>('CHUVA - Vetor de Impacto'!AR187/'Contribuição - CHUVA'!$BY186)*100</f>
        <v>8.5426191921421992</v>
      </c>
      <c r="BW186" s="42">
        <f>('CHUVA - Vetor de Impacto'!AS187/'Contribuição - CHUVA'!$BY186)*100</f>
        <v>10.679682801240006</v>
      </c>
      <c r="BX186" s="42">
        <f>('CHUVA - Vetor de Impacto'!AT187/'Contribuição - CHUVA'!$BY186)*100</f>
        <v>11.093639290697475</v>
      </c>
      <c r="BY186" s="77">
        <f>SUM('CHUVA - Vetor de Impacto'!AH187:AT187)</f>
        <v>7.6663271741444285</v>
      </c>
      <c r="BZ186" s="77">
        <f t="shared" si="15"/>
        <v>100</v>
      </c>
      <c r="CA186" s="42">
        <f>('SECA - Vetor de Impacto'!AU187/'Contribuição - CHUVA'!$CI186)*100</f>
        <v>0.58587260592346535</v>
      </c>
      <c r="CB186" s="42">
        <f>('SECA - Vetor de Impacto'!AV187/'Contribuição - CHUVA'!$CI186)*100</f>
        <v>0</v>
      </c>
      <c r="CC186" s="42">
        <f>('SECA - Vetor de Impacto'!AW187/'Contribuição - CHUVA'!$CI186)*100</f>
        <v>20.786760058164042</v>
      </c>
      <c r="CD186" s="42">
        <f>('SECA - Vetor de Impacto'!AX187/'Contribuição - CHUVA'!$CI186)*100</f>
        <v>13.857840038776029</v>
      </c>
      <c r="CE186" s="42">
        <f>('SECA - Vetor de Impacto'!AY187/'Contribuição - CHUVA'!$CI186)*100</f>
        <v>20.786760058164042</v>
      </c>
      <c r="CF186" s="42">
        <f>('SECA - Vetor de Impacto'!AZ187/'Contribuição - CHUVA'!$CI186)*100</f>
        <v>20.786760058164042</v>
      </c>
      <c r="CG186" s="42">
        <f>('SECA - Vetor de Impacto'!BA187/'Contribuição - CHUVA'!$CI186)*100</f>
        <v>10.393380029082019</v>
      </c>
      <c r="CH186" s="42">
        <f>('SECA - Vetor de Impacto'!BB187/'Contribuição - CHUVA'!$CI186)*100</f>
        <v>12.802627151726369</v>
      </c>
      <c r="CI186" s="77">
        <f>SUM('CHUVA - Vetor de Impacto'!AU187:BB187)</f>
        <v>4.8107545245236425</v>
      </c>
      <c r="CJ186" s="77">
        <f t="shared" si="16"/>
        <v>100.00000000000001</v>
      </c>
    </row>
    <row r="187" spans="1:88" x14ac:dyDescent="0.25">
      <c r="A187" s="34" t="s">
        <v>1239</v>
      </c>
      <c r="B187" s="34" t="s">
        <v>1240</v>
      </c>
      <c r="C187" s="78">
        <v>4.3063230969867847</v>
      </c>
      <c r="D187" s="78">
        <v>3.8079073380955646</v>
      </c>
      <c r="E187" s="78">
        <v>2.5633959554627697</v>
      </c>
      <c r="F187" s="78">
        <v>4.5663230495825458</v>
      </c>
      <c r="G187" s="78">
        <v>0.63040960869911256</v>
      </c>
      <c r="H187" s="78">
        <v>4.4457518613263822</v>
      </c>
      <c r="I187" s="78">
        <v>3.8933374626223012</v>
      </c>
      <c r="J187" s="78">
        <v>1.1343492147555512</v>
      </c>
      <c r="K187" s="78">
        <v>3.442423537677088</v>
      </c>
      <c r="L187" s="78">
        <v>2.63983176213475</v>
      </c>
      <c r="M187" s="78">
        <v>2.8559868202324945</v>
      </c>
      <c r="N187" s="78">
        <v>3.8966727456390089</v>
      </c>
      <c r="O187" s="78">
        <v>3.8587086593771285</v>
      </c>
      <c r="P187" s="78">
        <v>1.7993700270435311</v>
      </c>
      <c r="Q187" s="78">
        <v>2.8472976764184978</v>
      </c>
      <c r="R187" s="78">
        <v>4.2495146299650921</v>
      </c>
      <c r="S187" s="78">
        <v>0.11349667446550321</v>
      </c>
      <c r="T187" s="78">
        <v>5.5928639028278608</v>
      </c>
      <c r="U187" s="78">
        <v>5.5928639028278608</v>
      </c>
      <c r="V187" s="78">
        <v>5.5928639028278608</v>
      </c>
      <c r="W187" s="78">
        <v>5.5928639028278608</v>
      </c>
      <c r="X187" s="78">
        <v>5.5928639028278608</v>
      </c>
      <c r="Y187" s="78">
        <v>3.4955399392674127</v>
      </c>
      <c r="Z187" s="78">
        <v>5.3717623648903752</v>
      </c>
      <c r="AA187" s="78">
        <v>2.4497668334700524</v>
      </c>
      <c r="AB187" s="78">
        <v>5.4581690341086953</v>
      </c>
      <c r="AC187" s="78">
        <v>4.2093421936400475</v>
      </c>
      <c r="AD187" s="74">
        <f t="shared" si="17"/>
        <v>99.999999999999972</v>
      </c>
      <c r="AF187" s="42">
        <f>('CHUVA - Vetor de Impacto'!AH188/'Contribuição - CHUVA'!$BA187)*100</f>
        <v>7.5587134452991522</v>
      </c>
      <c r="AG187" s="42">
        <f>('CHUVA - Vetor de Impacto'!AI188/'Contribuição - CHUVA'!$BA187)*100</f>
        <v>0.98523450739937679</v>
      </c>
      <c r="AH187" s="42">
        <f>('CHUVA - Vetor de Impacto'!AJ188/'Contribuição - CHUVA'!$BA187)*100</f>
        <v>7.7467081089966747</v>
      </c>
      <c r="AI187" s="42">
        <f>('CHUVA - Vetor de Impacto'!AK188/'Contribuição - CHUVA'!$BA187)*100</f>
        <v>6.7910713608869369</v>
      </c>
      <c r="AJ187" s="42">
        <f>('CHUVA - Vetor de Impacto'!AL188/'Contribuição - CHUVA'!$BA187)*100</f>
        <v>2.0936624228046972</v>
      </c>
      <c r="AK187" s="42">
        <f>('CHUVA - Vetor de Impacto'!AM188/'Contribuição - CHUVA'!$BA187)*100</f>
        <v>5.2330094431291929</v>
      </c>
      <c r="AL187" s="42">
        <f>('CHUVA - Vetor de Impacto'!AN188/'Contribuição - CHUVA'!$BA187)*100</f>
        <v>5.187375187697131</v>
      </c>
      <c r="AM187" s="42">
        <f>('CHUVA - Vetor de Impacto'!AO188/'Contribuição - CHUVA'!$BA187)*100</f>
        <v>3.4441965281911333</v>
      </c>
      <c r="AN187" s="42">
        <f>('CHUVA - Vetor de Impacto'!AP188/'Contribuição - CHUVA'!$BA187)*100</f>
        <v>6.2794980948331931</v>
      </c>
      <c r="AO187" s="42">
        <f>('CHUVA - Vetor de Impacto'!AQ188/'Contribuição - CHUVA'!$BA187)*100</f>
        <v>5.6291155580561458</v>
      </c>
      <c r="AP187" s="42">
        <f>('CHUVA - Vetor de Impacto'!AR188/'Contribuição - CHUVA'!$BA187)*100</f>
        <v>5.932698143069155</v>
      </c>
      <c r="AQ187" s="42">
        <f>('CHUVA - Vetor de Impacto'!AS188/'Contribuição - CHUVA'!$BA187)*100</f>
        <v>5.4145252966787529</v>
      </c>
      <c r="AR187" s="42">
        <f>('CHUVA - Vetor de Impacto'!AT188/'Contribuição - CHUVA'!$BA187)*100</f>
        <v>5.431273376258277</v>
      </c>
      <c r="AS187" s="42">
        <f>('CHUVA - Vetor de Impacto'!AU188/'Contribuição - CHUVA'!$BA187)*100</f>
        <v>1.4466761945843798</v>
      </c>
      <c r="AT187" s="42">
        <f>('CHUVA - Vetor de Impacto'!AV188/'Contribuição - CHUVA'!$BA187)*100</f>
        <v>0</v>
      </c>
      <c r="AU187" s="42">
        <f>('CHUVA - Vetor de Impacto'!AW188/'Contribuição - CHUVA'!$BA187)*100</f>
        <v>9.1657270328310592</v>
      </c>
      <c r="AV187" s="42">
        <f>('CHUVA - Vetor de Impacto'!AX188/'Contribuição - CHUVA'!$BA187)*100</f>
        <v>3.0552423442770205</v>
      </c>
      <c r="AW187" s="42">
        <f>('CHUVA - Vetor de Impacto'!AY188/'Contribuição - CHUVA'!$BA187)*100</f>
        <v>0</v>
      </c>
      <c r="AX187" s="42">
        <f>('CHUVA - Vetor de Impacto'!AZ188/'Contribuição - CHUVA'!$BA187)*100</f>
        <v>9.1657270328310592</v>
      </c>
      <c r="AY187" s="42">
        <f>('CHUVA - Vetor de Impacto'!BA188/'Contribuição - CHUVA'!$BA187)*100</f>
        <v>2.2914317582077661</v>
      </c>
      <c r="AZ187" s="42">
        <f>('CHUVA - Vetor de Impacto'!BB188/'Contribuição - CHUVA'!$BA187)*100</f>
        <v>7.1481141639688799</v>
      </c>
      <c r="BA187" s="77">
        <f>SUM('CHUVA - Vetor de Impacto'!AH188:BB188)</f>
        <v>10.91020926564868</v>
      </c>
      <c r="BB187" s="77">
        <f t="shared" si="13"/>
        <v>99.999999999999986</v>
      </c>
      <c r="BC187" s="42">
        <f>('CHUVA - Vetor de Impacto'!BC188/'Contribuição - CHUVA'!$BI187)*100</f>
        <v>4.8277168335632545</v>
      </c>
      <c r="BD187" s="42">
        <f>('CHUVA - Vetor de Impacto'!BD188/'Contribuição - CHUVA'!$BI187)*100</f>
        <v>19.486214149313732</v>
      </c>
      <c r="BE187" s="42">
        <f>('CHUVA - Vetor de Impacto'!BE188/'Contribuição - CHUVA'!$BI187)*100</f>
        <v>23.0591171882152</v>
      </c>
      <c r="BF187" s="42">
        <f>('CHUVA - Vetor de Impacto'!BF188/'Contribuição - CHUVA'!$BI187)*100</f>
        <v>20.649116540222934</v>
      </c>
      <c r="BG187" s="42">
        <f>('CHUVA - Vetor de Impacto'!BG188/'Contribuição - CHUVA'!$BI187)*100</f>
        <v>14.156195859022555</v>
      </c>
      <c r="BH187" s="42">
        <f>('CHUVA - Vetor de Impacto'!BH188/'Contribuição - CHUVA'!$BI187)*100</f>
        <v>17.821639429662323</v>
      </c>
      <c r="BI187" s="77">
        <f>SUM('CHUVA - Vetor de Impacto'!BC188:BH188)</f>
        <v>4.2083670414277412</v>
      </c>
      <c r="BJ187" s="77">
        <f t="shared" si="14"/>
        <v>100.00000000000001</v>
      </c>
      <c r="BL187" s="42">
        <f>('CHUVA - Vetor de Impacto'!AH188/'Contribuição - CHUVA'!$BY187)*100</f>
        <v>11.160548012509645</v>
      </c>
      <c r="BM187" s="42">
        <f>('CHUVA - Vetor de Impacto'!AI188/'Contribuição - CHUVA'!$BY187)*100</f>
        <v>1.4547127765837478</v>
      </c>
      <c r="BN187" s="42">
        <f>('CHUVA - Vetor de Impacto'!AJ188/'Contribuição - CHUVA'!$BY187)*100</f>
        <v>11.438124809867489</v>
      </c>
      <c r="BO187" s="42">
        <f>('CHUVA - Vetor de Impacto'!AK188/'Contribuição - CHUVA'!$BY187)*100</f>
        <v>10.027113546246923</v>
      </c>
      <c r="BP187" s="42">
        <f>('CHUVA - Vetor de Impacto'!AL188/'Contribuição - CHUVA'!$BY187)*100</f>
        <v>3.0913223739459164</v>
      </c>
      <c r="BQ187" s="42">
        <f>('CHUVA - Vetor de Impacto'!AM188/'Contribuição - CHUVA'!$BY187)*100</f>
        <v>7.7266129431433015</v>
      </c>
      <c r="BR187" s="42">
        <f>('CHUVA - Vetor de Impacto'!AN188/'Contribuição - CHUVA'!$BY187)*100</f>
        <v>7.6592333153203418</v>
      </c>
      <c r="BS187" s="42">
        <f>('CHUVA - Vetor de Impacto'!AO188/'Contribuição - CHUVA'!$BY187)*100</f>
        <v>5.0854052075888507</v>
      </c>
      <c r="BT187" s="42">
        <f>('CHUVA - Vetor de Impacto'!AP188/'Contribuição - CHUVA'!$BY187)*100</f>
        <v>9.271768335844758</v>
      </c>
      <c r="BU187" s="42">
        <f>('CHUVA - Vetor de Impacto'!AQ188/'Contribuição - CHUVA'!$BY187)*100</f>
        <v>8.311469261044893</v>
      </c>
      <c r="BV187" s="42">
        <f>('CHUVA - Vetor de Impacto'!AR188/'Contribuição - CHUVA'!$BY187)*100</f>
        <v>8.7597132698062818</v>
      </c>
      <c r="BW187" s="42">
        <f>('CHUVA - Vetor de Impacto'!AS188/'Contribuição - CHUVA'!$BY187)*100</f>
        <v>7.9946236850813239</v>
      </c>
      <c r="BX187" s="42">
        <f>('CHUVA - Vetor de Impacto'!AT188/'Contribuição - CHUVA'!$BY187)*100</f>
        <v>8.0193524630165243</v>
      </c>
      <c r="BY187" s="77">
        <f>SUM('CHUVA - Vetor de Impacto'!AH188:AT188)</f>
        <v>7.3891663182533875</v>
      </c>
      <c r="BZ187" s="77">
        <f t="shared" si="15"/>
        <v>100</v>
      </c>
      <c r="CA187" s="42">
        <f>('SECA - Vetor de Impacto'!AU188/'Contribuição - CHUVA'!$CI187)*100</f>
        <v>4.482632066224534</v>
      </c>
      <c r="CB187" s="42">
        <f>('SECA - Vetor de Impacto'!AV188/'Contribuição - CHUVA'!$CI187)*100</f>
        <v>0</v>
      </c>
      <c r="CC187" s="42">
        <f>('SECA - Vetor de Impacto'!AW188/'Contribuição - CHUVA'!$CI187)*100</f>
        <v>28.400676019579794</v>
      </c>
      <c r="CD187" s="42">
        <f>('SECA - Vetor de Impacto'!AX188/'Contribuição - CHUVA'!$CI187)*100</f>
        <v>9.4668920065266011</v>
      </c>
      <c r="CE187" s="42">
        <f>('SECA - Vetor de Impacto'!AY188/'Contribuição - CHUVA'!$CI187)*100</f>
        <v>0</v>
      </c>
      <c r="CF187" s="42">
        <f>('SECA - Vetor de Impacto'!AZ188/'Contribuição - CHUVA'!$CI187)*100</f>
        <v>28.400676019579794</v>
      </c>
      <c r="CG187" s="42">
        <f>('SECA - Vetor de Impacto'!BA188/'Contribuição - CHUVA'!$CI187)*100</f>
        <v>7.1001690048949548</v>
      </c>
      <c r="CH187" s="42">
        <f>('SECA - Vetor de Impacto'!BB188/'Contribuição - CHUVA'!$CI187)*100</f>
        <v>22.148954883194321</v>
      </c>
      <c r="CI187" s="77">
        <f>SUM('CHUVA - Vetor de Impacto'!AU188:BB188)</f>
        <v>3.5210429473952907</v>
      </c>
      <c r="CJ187" s="77">
        <f t="shared" si="16"/>
        <v>100</v>
      </c>
    </row>
    <row r="188" spans="1:88" x14ac:dyDescent="0.25">
      <c r="AF188" s="66"/>
      <c r="AG188" s="66"/>
      <c r="AH188" s="66"/>
      <c r="AI188" s="66"/>
      <c r="AJ188" s="66"/>
      <c r="AK188" s="66"/>
      <c r="AL188" s="66"/>
      <c r="AM188" s="66"/>
      <c r="AN188" s="66"/>
      <c r="AO188" s="66"/>
      <c r="AP188" s="66"/>
      <c r="AQ188" s="66"/>
      <c r="AR188" s="66"/>
      <c r="AS188" s="66"/>
      <c r="AT188" s="66"/>
      <c r="AU188" s="66"/>
      <c r="AV188" s="66"/>
      <c r="AW188" s="66"/>
      <c r="AX188" s="66"/>
      <c r="AY188" s="66"/>
      <c r="AZ188" s="66"/>
    </row>
    <row r="189" spans="1:88" x14ac:dyDescent="0.25">
      <c r="AF189" s="66"/>
      <c r="AG189" s="66"/>
      <c r="AH189" s="66"/>
      <c r="AI189" s="66"/>
      <c r="AJ189" s="66"/>
      <c r="AK189" s="66"/>
      <c r="AL189" s="66"/>
      <c r="AM189" s="66"/>
      <c r="AN189" s="66"/>
      <c r="AO189" s="66"/>
      <c r="AP189" s="66"/>
      <c r="AQ189" s="66"/>
      <c r="AR189" s="66"/>
      <c r="AS189" s="66"/>
      <c r="AT189" s="66"/>
      <c r="AU189" s="66"/>
      <c r="AV189" s="66"/>
      <c r="AW189" s="66"/>
      <c r="AX189" s="66"/>
      <c r="AY189" s="66"/>
      <c r="AZ189" s="66"/>
    </row>
    <row r="190" spans="1:88" x14ac:dyDescent="0.25">
      <c r="AF190" s="66"/>
      <c r="AG190" s="66"/>
      <c r="AH190" s="66"/>
      <c r="AI190" s="66"/>
      <c r="AJ190" s="66"/>
      <c r="AK190" s="66"/>
      <c r="AL190" s="66"/>
      <c r="AM190" s="66"/>
      <c r="AN190" s="66"/>
      <c r="AO190" s="66"/>
      <c r="AP190" s="66"/>
      <c r="AQ190" s="66"/>
      <c r="AR190" s="66"/>
      <c r="AS190" s="66"/>
      <c r="AT190" s="66"/>
      <c r="AU190" s="66"/>
      <c r="AV190" s="66"/>
      <c r="AW190" s="66"/>
      <c r="AX190" s="66"/>
      <c r="AY190" s="66"/>
      <c r="AZ190" s="66"/>
    </row>
    <row r="191" spans="1:88" ht="23.25" customHeight="1" x14ac:dyDescent="0.25">
      <c r="A191" s="34"/>
      <c r="B191" s="35"/>
      <c r="C191" s="125" t="s">
        <v>833</v>
      </c>
      <c r="D191" s="126"/>
      <c r="E191" s="126"/>
      <c r="F191" s="126"/>
      <c r="G191" s="126"/>
      <c r="H191" s="126"/>
      <c r="I191" s="126"/>
      <c r="J191" s="126"/>
      <c r="K191" s="126"/>
      <c r="L191" s="126"/>
      <c r="M191" s="126"/>
      <c r="N191" s="126"/>
      <c r="O191" s="126"/>
      <c r="P191" s="126"/>
      <c r="Q191" s="126"/>
      <c r="R191" s="126"/>
      <c r="S191" s="126"/>
      <c r="T191" s="126"/>
      <c r="U191" s="126"/>
      <c r="V191" s="126"/>
      <c r="W191" s="126"/>
      <c r="X191" s="126"/>
      <c r="Y191" s="126"/>
      <c r="Z191" s="126"/>
      <c r="AA191" s="126"/>
      <c r="AB191" s="126"/>
      <c r="AC191" s="126"/>
      <c r="AF191" s="66"/>
      <c r="AG191" s="66"/>
      <c r="AH191" s="66"/>
      <c r="AI191" s="66"/>
      <c r="AJ191" s="66"/>
      <c r="AK191" s="66"/>
      <c r="AL191" s="66"/>
      <c r="AM191" s="66"/>
      <c r="AN191" s="66"/>
      <c r="AO191" s="66"/>
      <c r="AP191" s="66"/>
      <c r="AQ191" s="66"/>
      <c r="AR191" s="66"/>
      <c r="AS191" s="66"/>
      <c r="AT191" s="66"/>
      <c r="AU191" s="66"/>
      <c r="AV191" s="66"/>
      <c r="AW191" s="66"/>
      <c r="AX191" s="66"/>
      <c r="AY191" s="66"/>
      <c r="AZ191" s="66"/>
    </row>
    <row r="192" spans="1:88" ht="33" customHeight="1" x14ac:dyDescent="0.25">
      <c r="A192" s="34"/>
      <c r="B192" s="34"/>
      <c r="C192" s="127" t="s">
        <v>1372</v>
      </c>
      <c r="D192" s="127"/>
      <c r="E192" s="127"/>
      <c r="F192" s="127"/>
      <c r="G192" s="127"/>
      <c r="H192" s="127"/>
      <c r="I192" s="127"/>
      <c r="J192" s="127"/>
      <c r="K192" s="127"/>
      <c r="L192" s="127"/>
      <c r="M192" s="127"/>
      <c r="N192" s="127"/>
      <c r="O192" s="127"/>
      <c r="P192" s="127"/>
      <c r="Q192" s="127"/>
      <c r="R192" s="127"/>
      <c r="S192" s="127"/>
      <c r="T192" s="127"/>
      <c r="U192" s="127"/>
      <c r="V192" s="127"/>
      <c r="W192" s="127"/>
      <c r="X192" s="127"/>
      <c r="Y192" s="127"/>
      <c r="Z192" s="127"/>
      <c r="AA192" s="127"/>
      <c r="AB192" s="127"/>
      <c r="AC192" s="127"/>
      <c r="AF192" s="66"/>
      <c r="AG192" s="66"/>
      <c r="AH192" s="66"/>
      <c r="AI192" s="66"/>
      <c r="AJ192" s="66"/>
      <c r="AK192" s="66"/>
      <c r="AL192" s="66"/>
      <c r="AM192" s="66"/>
      <c r="AN192" s="66"/>
      <c r="AO192" s="66"/>
      <c r="AP192" s="66"/>
      <c r="AQ192" s="66"/>
      <c r="AR192" s="66"/>
      <c r="AS192" s="66"/>
      <c r="AT192" s="66"/>
      <c r="AU192" s="66"/>
      <c r="AV192" s="66"/>
      <c r="AW192" s="66"/>
      <c r="AX192" s="66"/>
      <c r="AY192" s="66"/>
      <c r="AZ192" s="66"/>
    </row>
    <row r="193" spans="1:52" x14ac:dyDescent="0.25">
      <c r="A193" s="41" t="s">
        <v>0</v>
      </c>
      <c r="B193" s="41" t="s">
        <v>1243</v>
      </c>
      <c r="C193" s="56" t="s">
        <v>4</v>
      </c>
      <c r="D193" s="57" t="s">
        <v>10</v>
      </c>
      <c r="E193" s="57" t="s">
        <v>11</v>
      </c>
      <c r="F193" s="63" t="s">
        <v>14</v>
      </c>
      <c r="G193" s="63" t="s">
        <v>17</v>
      </c>
      <c r="H193" s="63" t="s">
        <v>21</v>
      </c>
      <c r="I193" s="63" t="s">
        <v>22</v>
      </c>
      <c r="J193" s="63" t="s">
        <v>23</v>
      </c>
      <c r="K193" s="63" t="s">
        <v>24</v>
      </c>
      <c r="L193" s="63" t="s">
        <v>30</v>
      </c>
      <c r="M193" s="63" t="s">
        <v>32</v>
      </c>
      <c r="N193" s="63" t="s">
        <v>33</v>
      </c>
      <c r="O193" s="63" t="s">
        <v>819</v>
      </c>
      <c r="P193" s="64" t="s">
        <v>37</v>
      </c>
      <c r="Q193" s="64" t="s">
        <v>38</v>
      </c>
      <c r="R193" s="64" t="s">
        <v>39</v>
      </c>
      <c r="S193" s="64" t="s">
        <v>40</v>
      </c>
      <c r="T193" s="64" t="s">
        <v>41</v>
      </c>
      <c r="U193" s="64" t="s">
        <v>42</v>
      </c>
      <c r="V193" s="64" t="s">
        <v>45</v>
      </c>
      <c r="W193" s="64" t="s">
        <v>46</v>
      </c>
      <c r="X193" s="65" t="s">
        <v>807</v>
      </c>
      <c r="Y193" s="65" t="s">
        <v>808</v>
      </c>
      <c r="Z193" s="65" t="s">
        <v>809</v>
      </c>
      <c r="AA193" s="65" t="s">
        <v>810</v>
      </c>
      <c r="AB193" s="65" t="s">
        <v>811</v>
      </c>
      <c r="AC193" s="65" t="s">
        <v>812</v>
      </c>
      <c r="AF193" s="66"/>
      <c r="AG193" s="66"/>
      <c r="AH193" s="66"/>
      <c r="AI193" s="66"/>
      <c r="AJ193" s="66"/>
      <c r="AK193" s="66"/>
      <c r="AL193" s="66"/>
      <c r="AM193" s="66"/>
      <c r="AN193" s="66"/>
      <c r="AO193" s="66"/>
      <c r="AP193" s="66"/>
      <c r="AQ193" s="66"/>
      <c r="AR193" s="66"/>
      <c r="AS193" s="66"/>
      <c r="AT193" s="66"/>
      <c r="AU193" s="66"/>
      <c r="AV193" s="66"/>
      <c r="AW193" s="66"/>
      <c r="AX193" s="66"/>
      <c r="AY193" s="66"/>
      <c r="AZ193" s="66"/>
    </row>
    <row r="194" spans="1:52" x14ac:dyDescent="0.25">
      <c r="A194" s="34" t="s">
        <v>873</v>
      </c>
      <c r="B194" s="34" t="s">
        <v>874</v>
      </c>
      <c r="C194" s="42">
        <f>C4+0.09</f>
        <v>2.5471422106694499</v>
      </c>
      <c r="D194" s="42">
        <f>D4+0.56</f>
        <v>2.07165558152077</v>
      </c>
      <c r="E194" s="42">
        <f>E4+0.83</f>
        <v>3.4510802857400003</v>
      </c>
      <c r="F194" s="42">
        <f t="shared" ref="F194:AB194" si="18">F4</f>
        <v>4.0561119672431856</v>
      </c>
      <c r="G194" s="42">
        <f>G4-0.82</f>
        <v>6.6438689999999996</v>
      </c>
      <c r="H194" s="42">
        <f>H4+1.2</f>
        <v>3.4566475023523964</v>
      </c>
      <c r="I194" s="42">
        <f>I4-0.25</f>
        <v>3.459951214290319</v>
      </c>
      <c r="J194" s="42">
        <f t="shared" si="18"/>
        <v>1.9456286223102117</v>
      </c>
      <c r="K194" s="42">
        <f t="shared" si="18"/>
        <v>3.7976049972269599</v>
      </c>
      <c r="L194" s="42">
        <f t="shared" si="18"/>
        <v>5.8588231249160003E-2</v>
      </c>
      <c r="M194" s="42">
        <f t="shared" si="18"/>
        <v>3.0572513384506235</v>
      </c>
      <c r="N194" s="42">
        <f t="shared" si="18"/>
        <v>4.0507538600000004</v>
      </c>
      <c r="O194" s="42">
        <f>O4</f>
        <v>7.1426167196400003</v>
      </c>
      <c r="P194" s="42">
        <f t="shared" si="18"/>
        <v>0.40361551508647259</v>
      </c>
      <c r="Q194" s="42">
        <f t="shared" si="18"/>
        <v>5.2698028270000004</v>
      </c>
      <c r="R194" s="42">
        <f t="shared" si="18"/>
        <v>6.6782698028269998</v>
      </c>
      <c r="S194" s="42">
        <f>S4-0.9</f>
        <v>5.0667826980282653</v>
      </c>
      <c r="T194" s="42">
        <f>T4+0.51</f>
        <v>6.4767826980282655</v>
      </c>
      <c r="U194" s="42">
        <f t="shared" si="18"/>
        <v>5.9667826980282657</v>
      </c>
      <c r="V194" s="42">
        <f t="shared" si="18"/>
        <v>4.4750870235211995</v>
      </c>
      <c r="W194" s="42">
        <f>W4-0.61</f>
        <v>3.4429090024342917</v>
      </c>
      <c r="X194" s="42">
        <f>X4-0.8</f>
        <v>2.5696706696853866</v>
      </c>
      <c r="Y194" s="42">
        <f>Y4</f>
        <v>0.39390535279540001</v>
      </c>
      <c r="Z194" s="42">
        <f t="shared" si="18"/>
        <v>5.1054282142203702</v>
      </c>
      <c r="AA194" s="42">
        <f t="shared" si="18"/>
        <v>3.9373413500000001</v>
      </c>
      <c r="AB194" s="42">
        <f t="shared" si="18"/>
        <v>2.6660092906083741</v>
      </c>
      <c r="AC194" s="42">
        <f>AC4+0.19</f>
        <v>1.8060036473826551</v>
      </c>
      <c r="AD194" s="74">
        <f t="shared" ref="AD194:AD225" si="19">SUM(C194:AC194)</f>
        <v>99.997292320339014</v>
      </c>
      <c r="AF194" s="66"/>
      <c r="AG194" s="66"/>
      <c r="AH194" s="66"/>
      <c r="AI194" s="66"/>
      <c r="AJ194" s="66"/>
      <c r="AK194" s="66"/>
      <c r="AL194" s="66"/>
      <c r="AM194" s="66"/>
      <c r="AN194" s="66"/>
      <c r="AO194" s="66"/>
      <c r="AP194" s="66"/>
      <c r="AQ194" s="66"/>
      <c r="AR194" s="66"/>
      <c r="AS194" s="66"/>
      <c r="AT194" s="66"/>
      <c r="AU194" s="66"/>
      <c r="AV194" s="66"/>
      <c r="AW194" s="66"/>
      <c r="AX194" s="66"/>
      <c r="AY194" s="66"/>
      <c r="AZ194" s="66"/>
    </row>
    <row r="195" spans="1:52" x14ac:dyDescent="0.25">
      <c r="A195" s="34" t="s">
        <v>875</v>
      </c>
      <c r="B195" s="34" t="s">
        <v>876</v>
      </c>
      <c r="C195" s="42">
        <f t="shared" ref="C195:C258" si="20">C5+0.09</f>
        <v>6.6866039484721451</v>
      </c>
      <c r="D195" s="42">
        <f t="shared" ref="D195:D258" si="21">D5+0.56</f>
        <v>7.1566039484721458</v>
      </c>
      <c r="E195" s="42">
        <f t="shared" ref="E195:E258" si="22">E5+0.83</f>
        <v>7.4266039484721453</v>
      </c>
      <c r="F195" s="42">
        <f t="shared" ref="F195" si="23">F5</f>
        <v>6.5966039484721453</v>
      </c>
      <c r="G195" s="42">
        <f t="shared" ref="G195:G258" si="24">G5-0.82</f>
        <v>5.776603948472145</v>
      </c>
      <c r="H195" s="42">
        <f t="shared" ref="H195:H258" si="25">H5+1.57</f>
        <v>7.8917454506191387</v>
      </c>
      <c r="I195" s="42">
        <f t="shared" ref="I195:I258" si="26">I5-0.25</f>
        <v>2.8408615984979555</v>
      </c>
      <c r="J195" s="42">
        <f t="shared" ref="J195:O195" si="27">J5</f>
        <v>2.466911807176563</v>
      </c>
      <c r="K195" s="42">
        <f t="shared" si="27"/>
        <v>2.6418546458500276</v>
      </c>
      <c r="L195" s="42">
        <f t="shared" si="27"/>
        <v>2.1736263293429636</v>
      </c>
      <c r="M195" s="42">
        <f t="shared" si="27"/>
        <v>2.6204475367039324</v>
      </c>
      <c r="N195" s="42">
        <f t="shared" si="27"/>
        <v>1.4035327549940737</v>
      </c>
      <c r="O195" s="42">
        <f t="shared" si="27"/>
        <v>0.13742924892650341</v>
      </c>
      <c r="P195" s="42">
        <f t="shared" ref="P195:R195" si="28">P5</f>
        <v>0.39416010064150586</v>
      </c>
      <c r="Q195" s="42">
        <f t="shared" si="28"/>
        <v>3.6373367739848828</v>
      </c>
      <c r="R195" s="42">
        <f t="shared" si="28"/>
        <v>2.4345990285120749</v>
      </c>
      <c r="S195" s="42">
        <f t="shared" ref="S195:S258" si="29">S5-0.9</f>
        <v>2.0853840509929671</v>
      </c>
      <c r="T195" s="42">
        <f t="shared" ref="T195:T258" si="30">T5+0.51</f>
        <v>3.4708848836513893</v>
      </c>
      <c r="U195" s="42">
        <f t="shared" ref="U195:AB195" si="31">U5</f>
        <v>1.0157565266050665</v>
      </c>
      <c r="V195" s="42">
        <f t="shared" si="31"/>
        <v>5.9695701819910605</v>
      </c>
      <c r="W195" s="42">
        <f t="shared" ref="W195:W257" si="32">W5-0.61</f>
        <v>0.84554833170008525</v>
      </c>
      <c r="X195" s="42">
        <f>X5-0.4</f>
        <v>-4.2037630916713087E-3</v>
      </c>
      <c r="Y195" s="42">
        <f>Y5-0.3</f>
        <v>3.7080343484506431</v>
      </c>
      <c r="Z195" s="42">
        <f t="shared" si="31"/>
        <v>4.9126280930198467</v>
      </c>
      <c r="AA195" s="42">
        <f>AA5-0.47</f>
        <v>4.034067156858236</v>
      </c>
      <c r="AB195" s="42">
        <f t="shared" si="31"/>
        <v>5.2837011744636238</v>
      </c>
      <c r="AC195" s="42">
        <f t="shared" ref="AC195:AC258" si="33">AC5+0.19</f>
        <v>6.3931039977484092</v>
      </c>
      <c r="AD195" s="74">
        <f t="shared" si="19"/>
        <v>100.00000000000001</v>
      </c>
      <c r="AF195" s="66"/>
      <c r="AG195" s="66"/>
      <c r="AH195" s="66"/>
      <c r="AI195" s="66"/>
      <c r="AJ195" s="66"/>
      <c r="AK195" s="66"/>
      <c r="AL195" s="66"/>
      <c r="AM195" s="66"/>
      <c r="AN195" s="66"/>
      <c r="AO195" s="66"/>
      <c r="AP195" s="66"/>
      <c r="AQ195" s="66"/>
      <c r="AR195" s="66"/>
      <c r="AS195" s="66"/>
      <c r="AT195" s="66"/>
      <c r="AU195" s="66"/>
      <c r="AV195" s="66"/>
      <c r="AW195" s="66"/>
      <c r="AX195" s="66"/>
      <c r="AY195" s="66"/>
      <c r="AZ195" s="66"/>
    </row>
    <row r="196" spans="1:52" x14ac:dyDescent="0.25">
      <c r="A196" s="34" t="s">
        <v>877</v>
      </c>
      <c r="B196" s="34" t="s">
        <v>878</v>
      </c>
      <c r="C196" s="42">
        <f t="shared" si="20"/>
        <v>5.7454652240565069</v>
      </c>
      <c r="D196" s="42">
        <f t="shared" si="21"/>
        <v>6.2154652240565067</v>
      </c>
      <c r="E196" s="42">
        <f t="shared" si="22"/>
        <v>6.4854652240565072</v>
      </c>
      <c r="F196" s="42">
        <f t="shared" ref="F196" si="34">F6</f>
        <v>5.6554652240565071</v>
      </c>
      <c r="G196" s="42">
        <f t="shared" si="24"/>
        <v>4.8354652240565068</v>
      </c>
      <c r="H196" s="42">
        <f t="shared" si="25"/>
        <v>2.9838663060141277</v>
      </c>
      <c r="I196" s="42">
        <f t="shared" si="26"/>
        <v>3.7489677729851514</v>
      </c>
      <c r="J196" s="42">
        <f t="shared" ref="J196:O196" si="35">J6</f>
        <v>2.3720236373625414</v>
      </c>
      <c r="K196" s="42">
        <f t="shared" si="35"/>
        <v>3.3201276697579747</v>
      </c>
      <c r="L196" s="42">
        <f t="shared" si="35"/>
        <v>4.4192180158229757</v>
      </c>
      <c r="M196" s="42">
        <f t="shared" si="35"/>
        <v>4.2332040022242543</v>
      </c>
      <c r="N196" s="42">
        <f t="shared" si="35"/>
        <v>4.3318457035326441</v>
      </c>
      <c r="O196" s="42">
        <f t="shared" si="35"/>
        <v>4.3594211102102234</v>
      </c>
      <c r="P196" s="42">
        <f t="shared" ref="P196:R196" si="36">P6</f>
        <v>2.7926649020707464</v>
      </c>
      <c r="Q196" s="42">
        <f t="shared" si="36"/>
        <v>3.4033553458093406</v>
      </c>
      <c r="R196" s="42">
        <f t="shared" si="36"/>
        <v>1.8632794795387155</v>
      </c>
      <c r="S196" s="42">
        <f t="shared" si="29"/>
        <v>3.1009929848663318</v>
      </c>
      <c r="T196" s="42">
        <f t="shared" si="30"/>
        <v>4.2569168811924003</v>
      </c>
      <c r="U196" s="42">
        <f>U6+0.4</f>
        <v>2.1689406723462947</v>
      </c>
      <c r="V196" s="42">
        <f t="shared" ref="V196:AB196" si="37">V6</f>
        <v>4.5644864997677201</v>
      </c>
      <c r="W196" s="42">
        <f t="shared" si="32"/>
        <v>1.9131266246116287</v>
      </c>
      <c r="X196" s="42">
        <f t="shared" ref="X196:X257" si="38">X6-0.8</f>
        <v>1.5499756113211622</v>
      </c>
      <c r="Y196" s="42">
        <f t="shared" ref="Y196:Y259" si="39">Y6-0.3</f>
        <v>3.7918380361747532</v>
      </c>
      <c r="Z196" s="42">
        <f t="shared" si="37"/>
        <v>4.8241304134344043</v>
      </c>
      <c r="AA196" s="42">
        <f t="shared" ref="AA196:AA258" si="40">AA6-0.47</f>
        <v>1.1250976649988158</v>
      </c>
      <c r="AB196" s="42">
        <f t="shared" si="37"/>
        <v>2.265535349907577</v>
      </c>
      <c r="AC196" s="42">
        <f t="shared" si="33"/>
        <v>3.6736591957677178</v>
      </c>
      <c r="AD196" s="74">
        <f t="shared" si="19"/>
        <v>100.00000000000004</v>
      </c>
      <c r="AF196" s="66"/>
      <c r="AG196" s="66"/>
      <c r="AH196" s="66"/>
      <c r="AI196" s="66"/>
      <c r="AJ196" s="66"/>
      <c r="AK196" s="66"/>
      <c r="AL196" s="66"/>
      <c r="AM196" s="66"/>
      <c r="AN196" s="66"/>
      <c r="AO196" s="66"/>
      <c r="AP196" s="66"/>
      <c r="AQ196" s="66"/>
      <c r="AR196" s="66"/>
      <c r="AS196" s="66"/>
      <c r="AT196" s="66"/>
      <c r="AU196" s="66"/>
      <c r="AV196" s="66"/>
      <c r="AW196" s="66"/>
      <c r="AX196" s="66"/>
      <c r="AY196" s="66"/>
      <c r="AZ196" s="66"/>
    </row>
    <row r="197" spans="1:52" x14ac:dyDescent="0.25">
      <c r="A197" s="34" t="s">
        <v>879</v>
      </c>
      <c r="B197" s="34" t="s">
        <v>880</v>
      </c>
      <c r="C197" s="42">
        <f t="shared" si="20"/>
        <v>0.09</v>
      </c>
      <c r="D197" s="42">
        <f t="shared" si="21"/>
        <v>0.56000000000000005</v>
      </c>
      <c r="E197" s="42">
        <f t="shared" si="22"/>
        <v>5.355318935812309</v>
      </c>
      <c r="F197" s="42">
        <f t="shared" ref="F197" si="41">F7</f>
        <v>6.7879784037184638</v>
      </c>
      <c r="G197" s="42">
        <f t="shared" si="24"/>
        <v>5.9679784037184636</v>
      </c>
      <c r="H197" s="42">
        <f t="shared" si="25"/>
        <v>4.1154919013944262</v>
      </c>
      <c r="I197" s="42">
        <f t="shared" si="26"/>
        <v>5.0986586343765445</v>
      </c>
      <c r="J197" s="42">
        <f t="shared" ref="J197:O197" si="42">J7</f>
        <v>2.0195638225939181</v>
      </c>
      <c r="K197" s="42">
        <f t="shared" si="42"/>
        <v>5.152287761447786</v>
      </c>
      <c r="L197" s="42">
        <f t="shared" si="42"/>
        <v>5.3820931433848589</v>
      </c>
      <c r="M197" s="42">
        <f t="shared" si="42"/>
        <v>4.2995297033321132</v>
      </c>
      <c r="N197" s="42">
        <f>N7-0.55</f>
        <v>5.371427969201215</v>
      </c>
      <c r="O197" s="42">
        <f t="shared" si="42"/>
        <v>4.6667351525564449</v>
      </c>
      <c r="P197" s="42">
        <f t="shared" ref="P197:R197" si="43">P7</f>
        <v>1.1938270924239933</v>
      </c>
      <c r="Q197" s="42">
        <f t="shared" si="43"/>
        <v>4.335792845148057</v>
      </c>
      <c r="R197" s="42">
        <f t="shared" si="43"/>
        <v>2.2580498755965288</v>
      </c>
      <c r="S197" s="42">
        <f t="shared" si="29"/>
        <v>4.4419389122153969</v>
      </c>
      <c r="T197" s="42">
        <f t="shared" si="30"/>
        <v>5.8372481842742046</v>
      </c>
      <c r="U197" s="42">
        <f t="shared" ref="U197:AB197" si="44">U7</f>
        <v>0.68929683196178282</v>
      </c>
      <c r="V197" s="42">
        <f t="shared" si="44"/>
        <v>4.8072748627955013</v>
      </c>
      <c r="W197" s="42">
        <f t="shared" si="32"/>
        <v>1.082258802043301</v>
      </c>
      <c r="X197" s="42">
        <f>X7+0.15</f>
        <v>0.7700093856685577</v>
      </c>
      <c r="Y197" s="42">
        <f t="shared" si="39"/>
        <v>3.3363891207039225</v>
      </c>
      <c r="Z197" s="42">
        <f t="shared" si="44"/>
        <v>3.7857871106613765</v>
      </c>
      <c r="AA197" s="42">
        <f t="shared" si="40"/>
        <v>2.8470315568378979</v>
      </c>
      <c r="AB197" s="42">
        <f t="shared" si="44"/>
        <v>5.266138913883105</v>
      </c>
      <c r="AC197" s="42">
        <f t="shared" si="33"/>
        <v>4.4818926742498384</v>
      </c>
      <c r="AD197" s="74">
        <f t="shared" si="19"/>
        <v>99.999999999999986</v>
      </c>
      <c r="AF197" s="66"/>
      <c r="AG197" s="66"/>
      <c r="AH197" s="66"/>
      <c r="AI197" s="66"/>
      <c r="AJ197" s="66"/>
      <c r="AK197" s="66"/>
      <c r="AL197" s="66"/>
      <c r="AM197" s="66"/>
      <c r="AN197" s="66"/>
      <c r="AO197" s="66"/>
      <c r="AP197" s="66"/>
      <c r="AQ197" s="66"/>
      <c r="AR197" s="66"/>
      <c r="AS197" s="66"/>
      <c r="AT197" s="66"/>
      <c r="AU197" s="66"/>
      <c r="AV197" s="66"/>
      <c r="AW197" s="66"/>
      <c r="AX197" s="66"/>
      <c r="AY197" s="66"/>
      <c r="AZ197" s="66"/>
    </row>
    <row r="198" spans="1:52" x14ac:dyDescent="0.25">
      <c r="A198" s="34" t="s">
        <v>881</v>
      </c>
      <c r="B198" s="34" t="s">
        <v>882</v>
      </c>
      <c r="C198" s="42">
        <f t="shared" si="20"/>
        <v>6.1918103900015211</v>
      </c>
      <c r="D198" s="42">
        <f t="shared" si="21"/>
        <v>0.56000000000000005</v>
      </c>
      <c r="E198" s="42">
        <f t="shared" si="22"/>
        <v>6.9318103900015213</v>
      </c>
      <c r="F198" s="42">
        <f t="shared" ref="F198" si="45">F8</f>
        <v>6.1018103900015213</v>
      </c>
      <c r="G198" s="42">
        <f t="shared" si="24"/>
        <v>5.281810390001521</v>
      </c>
      <c r="H198" s="42">
        <f t="shared" si="25"/>
        <v>4.8751472945841572</v>
      </c>
      <c r="I198" s="42">
        <f t="shared" si="26"/>
        <v>5.0760636063670086</v>
      </c>
      <c r="J198" s="42">
        <f t="shared" ref="J198:O198" si="46">J8</f>
        <v>0.63035231301668249</v>
      </c>
      <c r="K198" s="42">
        <f t="shared" si="46"/>
        <v>4.9451825512256953</v>
      </c>
      <c r="L198" s="42">
        <f t="shared" si="46"/>
        <v>4.9840494891330129</v>
      </c>
      <c r="M198" s="42">
        <f t="shared" si="46"/>
        <v>4.7227381317747845</v>
      </c>
      <c r="N198" s="42">
        <f t="shared" si="46"/>
        <v>2.9859923185113826</v>
      </c>
      <c r="O198" s="42">
        <f t="shared" si="46"/>
        <v>2.5424209958339676</v>
      </c>
      <c r="P198" s="42">
        <f t="shared" ref="P198:R198" si="47">P8</f>
        <v>3.6597104030223355</v>
      </c>
      <c r="Q198" s="42">
        <f t="shared" si="47"/>
        <v>5.93971623700486</v>
      </c>
      <c r="R198" s="42">
        <f t="shared" si="47"/>
        <v>0</v>
      </c>
      <c r="S198" s="42">
        <f t="shared" si="29"/>
        <v>4.0394888170733134</v>
      </c>
      <c r="T198" s="42">
        <f t="shared" si="30"/>
        <v>5.5332821612603329</v>
      </c>
      <c r="U198" s="42">
        <f t="shared" ref="U198:U200" si="48">U8+0.4</f>
        <v>1.3270449247495257</v>
      </c>
      <c r="V198" s="42">
        <f t="shared" ref="V198:AB198" si="49">V8</f>
        <v>5.0096056817187318</v>
      </c>
      <c r="W198" s="42">
        <f t="shared" si="32"/>
        <v>0.12675812895088245</v>
      </c>
      <c r="X198" s="42">
        <f t="shared" si="38"/>
        <v>1.2734026786659223</v>
      </c>
      <c r="Y198" s="42">
        <f t="shared" si="39"/>
        <v>4.1028474280471006</v>
      </c>
      <c r="Z198" s="42">
        <f t="shared" si="49"/>
        <v>3.0301458682398446</v>
      </c>
      <c r="AA198" s="42">
        <f t="shared" si="40"/>
        <v>3.360926074333439</v>
      </c>
      <c r="AB198" s="42">
        <f t="shared" si="49"/>
        <v>5.7572284580788446</v>
      </c>
      <c r="AC198" s="42">
        <f t="shared" si="33"/>
        <v>1.0106548784021034</v>
      </c>
      <c r="AD198" s="74">
        <f t="shared" si="19"/>
        <v>100.00000000000001</v>
      </c>
      <c r="AF198" s="66"/>
      <c r="AG198" s="66"/>
      <c r="AH198" s="66"/>
      <c r="AI198" s="66"/>
      <c r="AJ198" s="66"/>
      <c r="AK198" s="66"/>
      <c r="AL198" s="66"/>
      <c r="AM198" s="66"/>
      <c r="AN198" s="66"/>
      <c r="AO198" s="66"/>
      <c r="AP198" s="66"/>
      <c r="AQ198" s="66"/>
      <c r="AR198" s="66"/>
      <c r="AS198" s="66"/>
      <c r="AT198" s="66"/>
      <c r="AU198" s="66"/>
      <c r="AV198" s="66"/>
      <c r="AW198" s="66"/>
      <c r="AX198" s="66"/>
      <c r="AY198" s="66"/>
      <c r="AZ198" s="66"/>
    </row>
    <row r="199" spans="1:52" x14ac:dyDescent="0.25">
      <c r="A199" s="34" t="s">
        <v>883</v>
      </c>
      <c r="B199" s="34" t="s">
        <v>884</v>
      </c>
      <c r="C199" s="42">
        <f t="shared" si="20"/>
        <v>6.2397609436767967</v>
      </c>
      <c r="D199" s="42">
        <f t="shared" si="21"/>
        <v>6.7097609436767964</v>
      </c>
      <c r="E199" s="42">
        <f t="shared" si="22"/>
        <v>2.8799203145589329</v>
      </c>
      <c r="F199" s="42">
        <f t="shared" ref="F199" si="50">F9</f>
        <v>6.1497609436767968</v>
      </c>
      <c r="G199" s="42">
        <f t="shared" si="24"/>
        <v>5.3297609436767965</v>
      </c>
      <c r="H199" s="42">
        <f t="shared" si="25"/>
        <v>6.6948007863973311</v>
      </c>
      <c r="I199" s="42">
        <f t="shared" si="26"/>
        <v>4.7118017317356395</v>
      </c>
      <c r="J199" s="42">
        <f t="shared" ref="J199:O199" si="51">J9</f>
        <v>1.1689628240046757</v>
      </c>
      <c r="K199" s="42">
        <f t="shared" si="51"/>
        <v>4.1811052282473149</v>
      </c>
      <c r="L199" s="42">
        <f t="shared" si="51"/>
        <v>2.7303546566429242</v>
      </c>
      <c r="M199" s="42">
        <f t="shared" si="51"/>
        <v>2.9682814744427373</v>
      </c>
      <c r="N199" s="42">
        <f t="shared" si="51"/>
        <v>2.486073572975728</v>
      </c>
      <c r="O199" s="42">
        <f t="shared" si="51"/>
        <v>1.2812001965993332</v>
      </c>
      <c r="P199" s="42">
        <f t="shared" ref="P199:R199" si="52">P9</f>
        <v>1.2687781879288107</v>
      </c>
      <c r="Q199" s="42">
        <f t="shared" si="52"/>
        <v>5.2916486204610083</v>
      </c>
      <c r="R199" s="42">
        <f t="shared" si="52"/>
        <v>0.62597047203019518</v>
      </c>
      <c r="S199" s="42">
        <f t="shared" si="29"/>
        <v>3.2831170550746802</v>
      </c>
      <c r="T199" s="42">
        <f t="shared" si="30"/>
        <v>4.6365193741317983</v>
      </c>
      <c r="U199" s="42">
        <f t="shared" si="48"/>
        <v>2.0735949443579802</v>
      </c>
      <c r="V199" s="42">
        <f t="shared" ref="V199:AB199" si="53">V9</f>
        <v>5.1433302731385462</v>
      </c>
      <c r="W199" s="42">
        <f t="shared" si="32"/>
        <v>0.68059169199393998</v>
      </c>
      <c r="X199" s="42">
        <f t="shared" si="38"/>
        <v>1.3915617560760201</v>
      </c>
      <c r="Y199" s="42">
        <f t="shared" si="39"/>
        <v>4.500986461837619</v>
      </c>
      <c r="Z199" s="42">
        <f t="shared" si="53"/>
        <v>3.5445536738953658</v>
      </c>
      <c r="AA199" s="42">
        <f t="shared" si="40"/>
        <v>4.0341805338289927</v>
      </c>
      <c r="AB199" s="42">
        <f t="shared" si="53"/>
        <v>5.5124126225258587</v>
      </c>
      <c r="AC199" s="42">
        <f t="shared" si="33"/>
        <v>4.4812097724073849</v>
      </c>
      <c r="AD199" s="74">
        <f t="shared" si="19"/>
        <v>99.999999999999986</v>
      </c>
      <c r="AF199" s="66"/>
      <c r="AG199" s="66"/>
      <c r="AH199" s="66"/>
      <c r="AI199" s="66"/>
      <c r="AJ199" s="66"/>
      <c r="AK199" s="66"/>
      <c r="AL199" s="66"/>
      <c r="AM199" s="66"/>
      <c r="AN199" s="66"/>
      <c r="AO199" s="66"/>
      <c r="AP199" s="66"/>
      <c r="AQ199" s="66"/>
      <c r="AR199" s="66"/>
      <c r="AS199" s="66"/>
      <c r="AT199" s="66"/>
      <c r="AU199" s="66"/>
      <c r="AV199" s="66"/>
      <c r="AW199" s="66"/>
      <c r="AX199" s="66"/>
      <c r="AY199" s="66"/>
      <c r="AZ199" s="66"/>
    </row>
    <row r="200" spans="1:52" x14ac:dyDescent="0.25">
      <c r="A200" s="34" t="s">
        <v>885</v>
      </c>
      <c r="B200" s="34" t="s">
        <v>886</v>
      </c>
      <c r="C200" s="42">
        <f t="shared" si="20"/>
        <v>5.5448004829529918</v>
      </c>
      <c r="D200" s="42">
        <f t="shared" si="21"/>
        <v>6.0148004829529924</v>
      </c>
      <c r="E200" s="42">
        <f t="shared" si="22"/>
        <v>2.6482668276509975</v>
      </c>
      <c r="F200" s="42">
        <f t="shared" ref="F200" si="54">F10</f>
        <v>5.4548004829529919</v>
      </c>
      <c r="G200" s="42">
        <f t="shared" si="24"/>
        <v>4.6348004829529916</v>
      </c>
      <c r="H200" s="42">
        <f t="shared" si="25"/>
        <v>4.0701168880201211</v>
      </c>
      <c r="I200" s="42">
        <f t="shared" si="26"/>
        <v>4.9646520340179565</v>
      </c>
      <c r="J200" s="42">
        <f t="shared" ref="J200:O200" si="55">J10</f>
        <v>1.8746180723095986</v>
      </c>
      <c r="K200" s="42">
        <f t="shared" si="55"/>
        <v>4.6163952132148509</v>
      </c>
      <c r="L200" s="42">
        <f t="shared" si="55"/>
        <v>4.1045499511177406</v>
      </c>
      <c r="M200" s="42">
        <f t="shared" si="55"/>
        <v>3.9095697006723036</v>
      </c>
      <c r="N200" s="42">
        <f t="shared" si="55"/>
        <v>5.2226813134656318</v>
      </c>
      <c r="O200" s="42">
        <f t="shared" si="55"/>
        <v>2.8410419182046831</v>
      </c>
      <c r="P200" s="42">
        <f t="shared" ref="P200:R200" si="56">P10</f>
        <v>0.73181652477047288</v>
      </c>
      <c r="Q200" s="42">
        <f t="shared" si="56"/>
        <v>2.1953899754671196</v>
      </c>
      <c r="R200" s="42">
        <f t="shared" si="56"/>
        <v>3.4880576077845435</v>
      </c>
      <c r="S200" s="42">
        <f t="shared" si="29"/>
        <v>3.2265694017682525</v>
      </c>
      <c r="T200" s="42">
        <f t="shared" si="30"/>
        <v>4.6192610175756643</v>
      </c>
      <c r="U200" s="42">
        <f t="shared" si="48"/>
        <v>1.3823879343178009</v>
      </c>
      <c r="V200" s="42">
        <f t="shared" ref="V200:AB200" si="57">V10</f>
        <v>4.2500961389236123</v>
      </c>
      <c r="W200" s="42">
        <f t="shared" si="32"/>
        <v>1.0827641312680165</v>
      </c>
      <c r="X200" s="42">
        <f t="shared" si="38"/>
        <v>2.1971714911066842</v>
      </c>
      <c r="Y200" s="42">
        <f t="shared" si="39"/>
        <v>1.72571026560727</v>
      </c>
      <c r="Z200" s="42">
        <f t="shared" si="57"/>
        <v>5.2532211596153333</v>
      </c>
      <c r="AA200" s="42">
        <f t="shared" si="40"/>
        <v>3.4317852135699152</v>
      </c>
      <c r="AB200" s="42">
        <f t="shared" si="57"/>
        <v>5.3290447188578387</v>
      </c>
      <c r="AC200" s="42">
        <f t="shared" si="33"/>
        <v>5.1856305688816322</v>
      </c>
      <c r="AD200" s="74">
        <f t="shared" si="19"/>
        <v>100.00000000000003</v>
      </c>
      <c r="AF200" s="66"/>
      <c r="AG200" s="66"/>
      <c r="AH200" s="66"/>
      <c r="AI200" s="66"/>
      <c r="AJ200" s="66"/>
      <c r="AK200" s="66"/>
      <c r="AL200" s="66"/>
      <c r="AM200" s="66"/>
      <c r="AN200" s="66"/>
      <c r="AO200" s="66"/>
      <c r="AP200" s="66"/>
      <c r="AQ200" s="66"/>
      <c r="AR200" s="66"/>
      <c r="AS200" s="66"/>
      <c r="AT200" s="66"/>
      <c r="AU200" s="66"/>
      <c r="AV200" s="66"/>
      <c r="AW200" s="66"/>
      <c r="AX200" s="66"/>
      <c r="AY200" s="66"/>
      <c r="AZ200" s="66"/>
    </row>
    <row r="201" spans="1:52" x14ac:dyDescent="0.25">
      <c r="A201" s="34" t="s">
        <v>887</v>
      </c>
      <c r="B201" s="34" t="s">
        <v>888</v>
      </c>
      <c r="C201" s="42">
        <f t="shared" si="20"/>
        <v>6.8264257589321957</v>
      </c>
      <c r="D201" s="42">
        <f t="shared" si="21"/>
        <v>7.2964257589321964</v>
      </c>
      <c r="E201" s="42">
        <f t="shared" si="22"/>
        <v>0.83</v>
      </c>
      <c r="F201" s="42">
        <f t="shared" ref="F201" si="58">F11</f>
        <v>6.7364257589321959</v>
      </c>
      <c r="G201" s="42">
        <f>G11</f>
        <v>0</v>
      </c>
      <c r="H201" s="42">
        <f t="shared" si="25"/>
        <v>6.6223193191991481</v>
      </c>
      <c r="I201" s="42">
        <f t="shared" si="26"/>
        <v>3.218079029531129</v>
      </c>
      <c r="J201" s="42">
        <f t="shared" ref="J201:O201" si="59">J11</f>
        <v>1.6562699696548107</v>
      </c>
      <c r="K201" s="42">
        <f t="shared" si="59"/>
        <v>4.2719019797206341</v>
      </c>
      <c r="L201" s="42">
        <f t="shared" si="59"/>
        <v>4.6169294732600772</v>
      </c>
      <c r="M201" s="42">
        <f t="shared" si="59"/>
        <v>3.0811309542865519</v>
      </c>
      <c r="N201" s="42">
        <f t="shared" si="59"/>
        <v>1.2899538687316983</v>
      </c>
      <c r="O201" s="42">
        <f t="shared" si="59"/>
        <v>1.4034220331108747</v>
      </c>
      <c r="P201" s="42">
        <f t="shared" ref="P201:Q201" si="60">P11</f>
        <v>0.99489489788062602</v>
      </c>
      <c r="Q201" s="42">
        <f t="shared" si="60"/>
        <v>5.267562296231902</v>
      </c>
      <c r="R201" s="42">
        <f>R11-0.42</f>
        <v>1.8066438869029096</v>
      </c>
      <c r="S201" s="42">
        <f t="shared" si="29"/>
        <v>3.4952800220528633</v>
      </c>
      <c r="T201" s="42">
        <f t="shared" si="30"/>
        <v>5.2381390238994445</v>
      </c>
      <c r="U201" s="42">
        <f t="shared" ref="U201:AB201" si="61">U11</f>
        <v>1.1082323151870996</v>
      </c>
      <c r="V201" s="42">
        <f t="shared" si="61"/>
        <v>5.3696835586522091</v>
      </c>
      <c r="W201" s="42">
        <f t="shared" si="32"/>
        <v>4.3755817058664688</v>
      </c>
      <c r="X201" s="42">
        <f t="shared" si="38"/>
        <v>2.9332487286841475</v>
      </c>
      <c r="Y201" s="42">
        <f t="shared" si="39"/>
        <v>3.748828178974084</v>
      </c>
      <c r="Z201" s="42">
        <f t="shared" si="61"/>
        <v>4.2620300466824643</v>
      </c>
      <c r="AA201" s="42">
        <f t="shared" si="40"/>
        <v>5.2151256260308161</v>
      </c>
      <c r="AB201" s="42">
        <f t="shared" si="61"/>
        <v>3.4821963948456593</v>
      </c>
      <c r="AC201" s="42">
        <f t="shared" si="33"/>
        <v>4.8532694138177792</v>
      </c>
      <c r="AD201" s="74">
        <f t="shared" si="19"/>
        <v>99.999999999999986</v>
      </c>
      <c r="AF201" s="66"/>
      <c r="AG201" s="66"/>
      <c r="AH201" s="66"/>
      <c r="AI201" s="66"/>
      <c r="AJ201" s="66"/>
      <c r="AK201" s="66"/>
      <c r="AL201" s="66"/>
      <c r="AM201" s="66"/>
      <c r="AN201" s="66"/>
      <c r="AO201" s="66"/>
      <c r="AP201" s="66"/>
      <c r="AQ201" s="66"/>
      <c r="AR201" s="66"/>
      <c r="AS201" s="66"/>
      <c r="AT201" s="66"/>
      <c r="AU201" s="66"/>
      <c r="AV201" s="66"/>
      <c r="AW201" s="66"/>
      <c r="AX201" s="66"/>
      <c r="AY201" s="66"/>
      <c r="AZ201" s="66"/>
    </row>
    <row r="202" spans="1:52" x14ac:dyDescent="0.25">
      <c r="A202" s="34" t="s">
        <v>889</v>
      </c>
      <c r="B202" s="34" t="s">
        <v>890</v>
      </c>
      <c r="C202" s="42">
        <f t="shared" si="20"/>
        <v>3.7333254521734327</v>
      </c>
      <c r="D202" s="42">
        <f t="shared" si="21"/>
        <v>0.56000000000000005</v>
      </c>
      <c r="E202" s="42">
        <f t="shared" si="22"/>
        <v>7.3192162170237678</v>
      </c>
      <c r="F202" s="42">
        <f t="shared" ref="F202" si="62">F12</f>
        <v>4.3261441446825124</v>
      </c>
      <c r="G202" s="42">
        <f t="shared" si="24"/>
        <v>5.6692162170237674</v>
      </c>
      <c r="H202" s="42">
        <f t="shared" si="25"/>
        <v>8.0592162170237671</v>
      </c>
      <c r="I202" s="42">
        <f t="shared" si="26"/>
        <v>2.7242240994692262</v>
      </c>
      <c r="J202" s="42">
        <f t="shared" ref="J202:O202" si="63">J12</f>
        <v>3.8917806153309651</v>
      </c>
      <c r="K202" s="42">
        <f t="shared" si="63"/>
        <v>1.8993917990599862</v>
      </c>
      <c r="L202" s="42">
        <f t="shared" si="63"/>
        <v>3.6805296146345055</v>
      </c>
      <c r="M202" s="42">
        <f t="shared" si="63"/>
        <v>5.2176026268810345</v>
      </c>
      <c r="N202" s="42">
        <f t="shared" si="63"/>
        <v>4.9430402020883975</v>
      </c>
      <c r="O202" s="42">
        <f t="shared" si="63"/>
        <v>1.5187527316438598</v>
      </c>
      <c r="P202" s="42">
        <f t="shared" ref="P202:R202" si="64">P12</f>
        <v>3.379800113033212</v>
      </c>
      <c r="Q202" s="42">
        <f t="shared" si="64"/>
        <v>4.6427105249697345</v>
      </c>
      <c r="R202" s="42">
        <f t="shared" si="64"/>
        <v>1.5333880623035219</v>
      </c>
      <c r="S202" s="42">
        <f t="shared" si="29"/>
        <v>2.975526455101388</v>
      </c>
      <c r="T202" s="42">
        <f t="shared" si="30"/>
        <v>4.4675577110480909</v>
      </c>
      <c r="U202" s="42">
        <f t="shared" ref="U202:U232" si="65">U12+0.4</f>
        <v>1.8267720961143543</v>
      </c>
      <c r="V202" s="42">
        <f t="shared" ref="V202:AB202" si="66">V12</f>
        <v>4.8401055092727576</v>
      </c>
      <c r="W202" s="42">
        <f t="shared" si="32"/>
        <v>0.38601923331062438</v>
      </c>
      <c r="X202" s="42">
        <f t="shared" si="38"/>
        <v>1.9946932122534922</v>
      </c>
      <c r="Y202" s="42">
        <f t="shared" si="39"/>
        <v>4.1689392418100431</v>
      </c>
      <c r="Z202" s="42">
        <f t="shared" si="66"/>
        <v>5.2414657032154661</v>
      </c>
      <c r="AA202" s="42">
        <f t="shared" si="40"/>
        <v>2.5929340774475911</v>
      </c>
      <c r="AB202" s="42">
        <f t="shared" si="66"/>
        <v>4.6075082150060886</v>
      </c>
      <c r="AC202" s="42">
        <f t="shared" si="33"/>
        <v>3.8001399080784113</v>
      </c>
      <c r="AD202" s="74">
        <f t="shared" si="19"/>
        <v>99.999999999999986</v>
      </c>
      <c r="AF202" s="66"/>
      <c r="AG202" s="66"/>
      <c r="AH202" s="66"/>
      <c r="AI202" s="66"/>
      <c r="AJ202" s="66"/>
      <c r="AK202" s="66"/>
      <c r="AL202" s="66"/>
      <c r="AM202" s="66"/>
      <c r="AN202" s="66"/>
      <c r="AO202" s="66"/>
      <c r="AP202" s="66"/>
      <c r="AQ202" s="66"/>
      <c r="AR202" s="66"/>
      <c r="AS202" s="66"/>
      <c r="AT202" s="66"/>
      <c r="AU202" s="66"/>
      <c r="AV202" s="66"/>
      <c r="AW202" s="66"/>
      <c r="AX202" s="66"/>
      <c r="AY202" s="66"/>
      <c r="AZ202" s="66"/>
    </row>
    <row r="203" spans="1:52" x14ac:dyDescent="0.25">
      <c r="A203" s="34" t="s">
        <v>891</v>
      </c>
      <c r="B203" s="34" t="s">
        <v>892</v>
      </c>
      <c r="C203" s="42">
        <f t="shared" si="20"/>
        <v>1.4437126470333748</v>
      </c>
      <c r="D203" s="42">
        <f t="shared" si="21"/>
        <v>0.56000000000000005</v>
      </c>
      <c r="E203" s="42">
        <f t="shared" si="22"/>
        <v>0.83</v>
      </c>
      <c r="F203" s="42">
        <f t="shared" ref="F203" si="67">F13</f>
        <v>4.3742918685559271</v>
      </c>
      <c r="G203" s="42">
        <f t="shared" si="24"/>
        <v>5.7414378028338904</v>
      </c>
      <c r="H203" s="42">
        <f t="shared" si="25"/>
        <v>8.1314378028338901</v>
      </c>
      <c r="I203" s="42">
        <f t="shared" si="26"/>
        <v>1.6637526924932193</v>
      </c>
      <c r="J203" s="42">
        <f t="shared" ref="J203:O203" si="68">J13</f>
        <v>4.7722227326092002</v>
      </c>
      <c r="K203" s="42">
        <f t="shared" si="68"/>
        <v>2.051579037525193</v>
      </c>
      <c r="L203" s="42">
        <f t="shared" si="68"/>
        <v>5.2786238906305396</v>
      </c>
      <c r="M203" s="42">
        <f t="shared" si="68"/>
        <v>5.870815974273687</v>
      </c>
      <c r="N203" s="42">
        <f t="shared" si="68"/>
        <v>4.6109778392257326</v>
      </c>
      <c r="O203" s="42">
        <f t="shared" si="68"/>
        <v>5.1653872064862556</v>
      </c>
      <c r="P203" s="42">
        <f t="shared" ref="P203:R203" si="69">P13</f>
        <v>5.0577749730177892</v>
      </c>
      <c r="Q203" s="42">
        <f t="shared" si="69"/>
        <v>4.6952290515134054</v>
      </c>
      <c r="R203" s="42">
        <f t="shared" si="69"/>
        <v>2.3021459089376717</v>
      </c>
      <c r="S203" s="42">
        <f t="shared" si="29"/>
        <v>4.1466347232596554</v>
      </c>
      <c r="T203" s="42">
        <f t="shared" si="30"/>
        <v>5.5998804747770157</v>
      </c>
      <c r="U203" s="42">
        <f t="shared" si="65"/>
        <v>1.8643999982653821</v>
      </c>
      <c r="V203" s="42">
        <f t="shared" ref="V203:AB203" si="70">V13</f>
        <v>1.2861543796035404</v>
      </c>
      <c r="W203" s="42">
        <f t="shared" si="32"/>
        <v>1.8888396618420433</v>
      </c>
      <c r="X203" s="42">
        <f t="shared" si="38"/>
        <v>2.5195347899808009</v>
      </c>
      <c r="Y203" s="42">
        <f t="shared" si="39"/>
        <v>3.1214558939676667</v>
      </c>
      <c r="Z203" s="42">
        <f t="shared" si="70"/>
        <v>4.6739852579548788</v>
      </c>
      <c r="AA203" s="42">
        <f t="shared" si="40"/>
        <v>4.0958316038923943</v>
      </c>
      <c r="AB203" s="42">
        <f t="shared" si="70"/>
        <v>4.30767828680127</v>
      </c>
      <c r="AC203" s="42">
        <f t="shared" si="33"/>
        <v>3.9462155016856029</v>
      </c>
      <c r="AD203" s="74">
        <f t="shared" si="19"/>
        <v>100.00000000000003</v>
      </c>
      <c r="AF203" s="66"/>
      <c r="AG203" s="66"/>
      <c r="AH203" s="66"/>
      <c r="AI203" s="66"/>
      <c r="AJ203" s="66"/>
      <c r="AK203" s="66"/>
      <c r="AL203" s="66"/>
      <c r="AM203" s="66"/>
      <c r="AN203" s="66"/>
      <c r="AO203" s="66"/>
      <c r="AP203" s="66"/>
      <c r="AQ203" s="66"/>
      <c r="AR203" s="66"/>
      <c r="AS203" s="66"/>
      <c r="AT203" s="66"/>
      <c r="AU203" s="66"/>
      <c r="AV203" s="66"/>
      <c r="AW203" s="66"/>
      <c r="AX203" s="66"/>
      <c r="AY203" s="66"/>
      <c r="AZ203" s="66"/>
    </row>
    <row r="204" spans="1:52" x14ac:dyDescent="0.25">
      <c r="A204" s="34" t="s">
        <v>893</v>
      </c>
      <c r="B204" s="34" t="s">
        <v>894</v>
      </c>
      <c r="C204" s="42">
        <f t="shared" si="20"/>
        <v>0.61266232475522753</v>
      </c>
      <c r="D204" s="42">
        <f t="shared" si="21"/>
        <v>0.56000000000000005</v>
      </c>
      <c r="E204" s="42">
        <f t="shared" si="22"/>
        <v>7.0948848926740862</v>
      </c>
      <c r="F204" s="42">
        <f t="shared" ref="F204" si="71">F14</f>
        <v>6.2648848926740861</v>
      </c>
      <c r="G204" s="42">
        <f t="shared" si="24"/>
        <v>5.4448848926740858</v>
      </c>
      <c r="H204" s="42">
        <f t="shared" si="25"/>
        <v>7.8348848926740864</v>
      </c>
      <c r="I204" s="42">
        <f t="shared" si="26"/>
        <v>3.4045161873932166</v>
      </c>
      <c r="J204" s="42">
        <f t="shared" ref="J204:O204" si="72">J14</f>
        <v>3.1915451340037766</v>
      </c>
      <c r="K204" s="42">
        <f t="shared" si="72"/>
        <v>2.9641707446743109</v>
      </c>
      <c r="L204" s="42">
        <f t="shared" si="72"/>
        <v>2.2360663437794939</v>
      </c>
      <c r="M204" s="42">
        <f t="shared" si="72"/>
        <v>2.3216032617637836</v>
      </c>
      <c r="N204" s="42">
        <f t="shared" si="72"/>
        <v>2.4178783870404681</v>
      </c>
      <c r="O204" s="42">
        <f t="shared" si="72"/>
        <v>3.5989764277063903</v>
      </c>
      <c r="P204" s="42">
        <f t="shared" ref="P204:R204" si="73">P14</f>
        <v>1.9577765289606512</v>
      </c>
      <c r="Q204" s="42">
        <f t="shared" si="73"/>
        <v>3.1051463380580504</v>
      </c>
      <c r="R204" s="42">
        <f t="shared" si="73"/>
        <v>3.1513460922390553</v>
      </c>
      <c r="S204" s="42">
        <f t="shared" si="29"/>
        <v>2.7049857829283876</v>
      </c>
      <c r="T204" s="42">
        <f t="shared" si="30"/>
        <v>3.4945426213889261</v>
      </c>
      <c r="U204" s="42">
        <f t="shared" si="65"/>
        <v>1.0495948818914007</v>
      </c>
      <c r="V204" s="42">
        <f t="shared" ref="V204:AB204" si="74">V14</f>
        <v>6.1098307127575655</v>
      </c>
      <c r="W204" s="42">
        <f t="shared" si="32"/>
        <v>4.2748618763157387</v>
      </c>
      <c r="X204" s="42">
        <f t="shared" si="38"/>
        <v>2.339854756905754</v>
      </c>
      <c r="Y204" s="42">
        <f t="shared" si="39"/>
        <v>1.8896475202802232</v>
      </c>
      <c r="Z204" s="42">
        <f t="shared" si="74"/>
        <v>5.146995413350143</v>
      </c>
      <c r="AA204" s="42">
        <f t="shared" si="40"/>
        <v>5.0143109651625188</v>
      </c>
      <c r="AB204" s="42">
        <f t="shared" si="74"/>
        <v>6.0343244080452187</v>
      </c>
      <c r="AC204" s="42">
        <f t="shared" si="33"/>
        <v>5.7798237199033498</v>
      </c>
      <c r="AD204" s="74">
        <f t="shared" si="19"/>
        <v>99.999999999999986</v>
      </c>
      <c r="AF204" s="66"/>
      <c r="AG204" s="66"/>
      <c r="AH204" s="66"/>
      <c r="AI204" s="66"/>
      <c r="AJ204" s="66"/>
      <c r="AK204" s="66"/>
      <c r="AL204" s="66"/>
      <c r="AM204" s="66"/>
      <c r="AN204" s="66"/>
      <c r="AO204" s="66"/>
      <c r="AP204" s="66"/>
      <c r="AQ204" s="66"/>
      <c r="AR204" s="66"/>
      <c r="AS204" s="66"/>
      <c r="AT204" s="66"/>
      <c r="AU204" s="66"/>
      <c r="AV204" s="66"/>
      <c r="AW204" s="66"/>
      <c r="AX204" s="66"/>
      <c r="AY204" s="66"/>
      <c r="AZ204" s="66"/>
    </row>
    <row r="205" spans="1:52" x14ac:dyDescent="0.25">
      <c r="A205" s="34" t="s">
        <v>895</v>
      </c>
      <c r="B205" s="34" t="s">
        <v>896</v>
      </c>
      <c r="C205" s="42">
        <f t="shared" si="20"/>
        <v>0.9772928391193243</v>
      </c>
      <c r="D205" s="42">
        <f t="shared" si="21"/>
        <v>0.56000000000000005</v>
      </c>
      <c r="E205" s="42">
        <f t="shared" si="22"/>
        <v>7.1262299863907188</v>
      </c>
      <c r="F205" s="42">
        <f t="shared" ref="F205" si="75">F15</f>
        <v>6.2962299863907187</v>
      </c>
      <c r="G205" s="42">
        <f t="shared" si="24"/>
        <v>5.4762299863907185</v>
      </c>
      <c r="H205" s="42">
        <f t="shared" si="25"/>
        <v>7.866229986390719</v>
      </c>
      <c r="I205" s="42">
        <f t="shared" si="26"/>
        <v>2.3734291609961318</v>
      </c>
      <c r="J205" s="42">
        <f t="shared" ref="J205:O205" si="76">J15</f>
        <v>3.3121677062280028</v>
      </c>
      <c r="K205" s="42">
        <f t="shared" si="76"/>
        <v>3.135106253554051</v>
      </c>
      <c r="L205" s="42">
        <f t="shared" si="76"/>
        <v>3.0241667503297323</v>
      </c>
      <c r="M205" s="42">
        <f t="shared" si="76"/>
        <v>2.9592789927951202</v>
      </c>
      <c r="N205" s="42">
        <f t="shared" si="76"/>
        <v>4.0543813856053621</v>
      </c>
      <c r="O205" s="42">
        <f t="shared" si="76"/>
        <v>5.3584936054389116</v>
      </c>
      <c r="P205" s="42">
        <f t="shared" ref="P205:R205" si="77">P15</f>
        <v>3.6728008253945856</v>
      </c>
      <c r="Q205" s="42">
        <f t="shared" si="77"/>
        <v>2.0147200609322695</v>
      </c>
      <c r="R205" s="42">
        <f t="shared" si="77"/>
        <v>4.1883725518258643</v>
      </c>
      <c r="S205" s="42">
        <f t="shared" si="29"/>
        <v>2.889903112937688</v>
      </c>
      <c r="T205" s="42">
        <f t="shared" si="30"/>
        <v>4.2355234937632726</v>
      </c>
      <c r="U205" s="42">
        <f t="shared" si="65"/>
        <v>1.9857528244000684</v>
      </c>
      <c r="V205" s="42">
        <f t="shared" ref="V205:AB205" si="78">V15</f>
        <v>4.1516504277032675</v>
      </c>
      <c r="W205" s="42">
        <f t="shared" si="32"/>
        <v>1.42587864490178</v>
      </c>
      <c r="X205" s="42">
        <f t="shared" si="38"/>
        <v>9.3927589170476278E-2</v>
      </c>
      <c r="Y205" s="42">
        <f t="shared" si="39"/>
        <v>2.4277628934714017</v>
      </c>
      <c r="Z205" s="42">
        <f t="shared" si="78"/>
        <v>5.9209971340811824</v>
      </c>
      <c r="AA205" s="42">
        <f t="shared" si="40"/>
        <v>4.2922341104838635</v>
      </c>
      <c r="AB205" s="42">
        <f t="shared" si="78"/>
        <v>5.4932209589386023</v>
      </c>
      <c r="AC205" s="42">
        <f t="shared" si="33"/>
        <v>4.688018732366154</v>
      </c>
      <c r="AD205" s="74">
        <f t="shared" si="19"/>
        <v>99.999999999999986</v>
      </c>
      <c r="AF205" s="66"/>
      <c r="AG205" s="66"/>
      <c r="AH205" s="66"/>
      <c r="AI205" s="66"/>
      <c r="AJ205" s="66"/>
      <c r="AK205" s="66"/>
      <c r="AL205" s="66"/>
      <c r="AM205" s="66"/>
      <c r="AN205" s="66"/>
      <c r="AO205" s="66"/>
      <c r="AP205" s="66"/>
      <c r="AQ205" s="66"/>
      <c r="AR205" s="66"/>
      <c r="AS205" s="66"/>
      <c r="AT205" s="66"/>
      <c r="AU205" s="66"/>
      <c r="AV205" s="66"/>
      <c r="AW205" s="66"/>
      <c r="AX205" s="66"/>
      <c r="AY205" s="66"/>
      <c r="AZ205" s="66"/>
    </row>
    <row r="206" spans="1:52" x14ac:dyDescent="0.25">
      <c r="A206" s="34" t="s">
        <v>897</v>
      </c>
      <c r="B206" s="34" t="s">
        <v>898</v>
      </c>
      <c r="C206" s="42">
        <f t="shared" si="20"/>
        <v>0.79782564429595937</v>
      </c>
      <c r="D206" s="42">
        <f t="shared" si="21"/>
        <v>6.5969360239472881</v>
      </c>
      <c r="E206" s="42">
        <f t="shared" si="22"/>
        <v>0.83</v>
      </c>
      <c r="F206" s="42">
        <f t="shared" ref="F206" si="79">F16</f>
        <v>6.0369360239472876</v>
      </c>
      <c r="G206" s="42">
        <f t="shared" si="24"/>
        <v>5.2169360239472873</v>
      </c>
      <c r="H206" s="42">
        <f t="shared" si="25"/>
        <v>7.6069360239472879</v>
      </c>
      <c r="I206" s="42">
        <f t="shared" si="26"/>
        <v>1.7623120079824304</v>
      </c>
      <c r="J206" s="42">
        <f t="shared" ref="J206:O206" si="80">J16</f>
        <v>3.7696950014765167</v>
      </c>
      <c r="K206" s="42">
        <f t="shared" si="80"/>
        <v>1.5715990475565278</v>
      </c>
      <c r="L206" s="42">
        <f t="shared" si="80"/>
        <v>3.4615796062087143</v>
      </c>
      <c r="M206" s="42">
        <f t="shared" si="80"/>
        <v>4.0750538237639331</v>
      </c>
      <c r="N206" s="42">
        <f t="shared" si="80"/>
        <v>3.9891647735334494</v>
      </c>
      <c r="O206" s="42">
        <f t="shared" si="80"/>
        <v>6.0369360239472876</v>
      </c>
      <c r="P206" s="42">
        <f t="shared" ref="P206:R206" si="81">P16</f>
        <v>4.2761630169626628</v>
      </c>
      <c r="Q206" s="42">
        <f t="shared" si="81"/>
        <v>2.3979578317371462</v>
      </c>
      <c r="R206" s="42">
        <f t="shared" si="81"/>
        <v>3.8349933928975264</v>
      </c>
      <c r="S206" s="42">
        <f t="shared" si="29"/>
        <v>3.1241255487842836</v>
      </c>
      <c r="T206" s="42">
        <f t="shared" si="30"/>
        <v>4.5790849047610811</v>
      </c>
      <c r="U206" s="42">
        <f t="shared" si="65"/>
        <v>2.1741155650542665</v>
      </c>
      <c r="V206" s="42">
        <f t="shared" ref="V206:AB206" si="82">V16</f>
        <v>2.825523976035734</v>
      </c>
      <c r="W206" s="42">
        <f t="shared" si="32"/>
        <v>2.9234326942024498</v>
      </c>
      <c r="X206" s="42">
        <f t="shared" si="38"/>
        <v>2.2656092539968959</v>
      </c>
      <c r="Y206" s="42">
        <f t="shared" si="39"/>
        <v>2.4063802899765987</v>
      </c>
      <c r="Z206" s="42">
        <f t="shared" si="82"/>
        <v>4.1360518981525285</v>
      </c>
      <c r="AA206" s="42">
        <f t="shared" si="40"/>
        <v>4.3175053729938293</v>
      </c>
      <c r="AB206" s="42">
        <f t="shared" si="82"/>
        <v>5.2695505437458658</v>
      </c>
      <c r="AC206" s="42">
        <f t="shared" si="33"/>
        <v>3.7175956861451471</v>
      </c>
      <c r="AD206" s="74">
        <f t="shared" si="19"/>
        <v>99.999999999999972</v>
      </c>
      <c r="AF206" s="66"/>
      <c r="AG206" s="66"/>
      <c r="AH206" s="66"/>
      <c r="AI206" s="66"/>
      <c r="AJ206" s="66"/>
      <c r="AK206" s="66"/>
      <c r="AL206" s="66"/>
      <c r="AM206" s="66"/>
      <c r="AN206" s="66"/>
      <c r="AO206" s="66"/>
      <c r="AP206" s="66"/>
      <c r="AQ206" s="66"/>
      <c r="AR206" s="66"/>
      <c r="AS206" s="66"/>
      <c r="AT206" s="66"/>
      <c r="AU206" s="66"/>
      <c r="AV206" s="66"/>
      <c r="AW206" s="66"/>
      <c r="AX206" s="66"/>
      <c r="AY206" s="66"/>
      <c r="AZ206" s="66"/>
    </row>
    <row r="207" spans="1:52" x14ac:dyDescent="0.25">
      <c r="A207" s="34" t="s">
        <v>899</v>
      </c>
      <c r="B207" s="34" t="s">
        <v>900</v>
      </c>
      <c r="C207" s="42">
        <f t="shared" si="20"/>
        <v>0.77664749614452211</v>
      </c>
      <c r="D207" s="42">
        <f t="shared" si="21"/>
        <v>0.56000000000000005</v>
      </c>
      <c r="E207" s="42">
        <f t="shared" si="22"/>
        <v>0.83</v>
      </c>
      <c r="F207" s="42">
        <f t="shared" ref="F207" si="83">F17</f>
        <v>6.8433295402268524</v>
      </c>
      <c r="G207" s="42">
        <f t="shared" si="24"/>
        <v>6.0233295402268521</v>
      </c>
      <c r="H207" s="42">
        <f t="shared" si="25"/>
        <v>8.4133295402268526</v>
      </c>
      <c r="I207" s="42">
        <f t="shared" si="26"/>
        <v>2.0311098467422859</v>
      </c>
      <c r="J207" s="42">
        <f t="shared" ref="J207:O207" si="84">J17</f>
        <v>3.6276409961669769</v>
      </c>
      <c r="K207" s="42">
        <f t="shared" si="84"/>
        <v>3.6855948350257561</v>
      </c>
      <c r="L207" s="42">
        <f t="shared" si="84"/>
        <v>3.5073105531564486</v>
      </c>
      <c r="M207" s="42">
        <f t="shared" si="84"/>
        <v>2.8955526930919437</v>
      </c>
      <c r="N207" s="42">
        <f t="shared" si="84"/>
        <v>4.3385215051045547</v>
      </c>
      <c r="O207" s="42">
        <f t="shared" si="84"/>
        <v>3.4944661482009463</v>
      </c>
      <c r="P207" s="42">
        <f t="shared" ref="P207:R207" si="85">P17</f>
        <v>4.8473584243273544</v>
      </c>
      <c r="Q207" s="42">
        <f t="shared" si="85"/>
        <v>3.5642283932567773</v>
      </c>
      <c r="R207" s="42">
        <f t="shared" si="85"/>
        <v>3.5212238802602935</v>
      </c>
      <c r="S207" s="42">
        <f t="shared" si="29"/>
        <v>3.207353845917678</v>
      </c>
      <c r="T207" s="42">
        <f t="shared" si="30"/>
        <v>4.1822830734934051</v>
      </c>
      <c r="U207" s="42">
        <f t="shared" si="65"/>
        <v>1.5562763878698376</v>
      </c>
      <c r="V207" s="42">
        <f t="shared" ref="V207:AB207" si="86">V17</f>
        <v>4.686027157912438</v>
      </c>
      <c r="W207" s="42">
        <f t="shared" si="32"/>
        <v>3.7009793159456978</v>
      </c>
      <c r="X207" s="42">
        <f t="shared" si="38"/>
        <v>2.454872781792707</v>
      </c>
      <c r="Y207" s="42">
        <f t="shared" si="39"/>
        <v>2.5475176856286081</v>
      </c>
      <c r="Z207" s="42">
        <f t="shared" si="86"/>
        <v>4.8386610909135657</v>
      </c>
      <c r="AA207" s="42">
        <f t="shared" si="40"/>
        <v>4.2769463122628668</v>
      </c>
      <c r="AB207" s="42">
        <f t="shared" si="86"/>
        <v>5.6897479743298982</v>
      </c>
      <c r="AC207" s="42">
        <f t="shared" si="33"/>
        <v>3.8996909817748708</v>
      </c>
      <c r="AD207" s="74">
        <f t="shared" si="19"/>
        <v>99.999999999999986</v>
      </c>
      <c r="AF207" s="66"/>
      <c r="AG207" s="66"/>
      <c r="AH207" s="66"/>
      <c r="AI207" s="66"/>
      <c r="AJ207" s="66"/>
      <c r="AK207" s="66"/>
      <c r="AL207" s="66"/>
      <c r="AM207" s="66"/>
      <c r="AN207" s="66"/>
      <c r="AO207" s="66"/>
      <c r="AP207" s="66"/>
      <c r="AQ207" s="66"/>
      <c r="AR207" s="66"/>
      <c r="AS207" s="66"/>
      <c r="AT207" s="66"/>
      <c r="AU207" s="66"/>
      <c r="AV207" s="66"/>
      <c r="AW207" s="66"/>
      <c r="AX207" s="66"/>
      <c r="AY207" s="66"/>
      <c r="AZ207" s="66"/>
    </row>
    <row r="208" spans="1:52" x14ac:dyDescent="0.25">
      <c r="A208" s="34" t="s">
        <v>901</v>
      </c>
      <c r="B208" s="34" t="s">
        <v>902</v>
      </c>
      <c r="C208" s="42">
        <f t="shared" si="20"/>
        <v>0.51971722821578703</v>
      </c>
      <c r="D208" s="42">
        <f t="shared" si="21"/>
        <v>0.56000000000000005</v>
      </c>
      <c r="E208" s="42">
        <f t="shared" si="22"/>
        <v>0.83</v>
      </c>
      <c r="F208" s="42">
        <f t="shared" ref="F208" si="87">F18</f>
        <v>6.5717100246103897</v>
      </c>
      <c r="G208" s="42">
        <f t="shared" si="24"/>
        <v>5.7517100246103894</v>
      </c>
      <c r="H208" s="42">
        <f t="shared" si="25"/>
        <v>8.14171002461039</v>
      </c>
      <c r="I208" s="42">
        <f t="shared" si="26"/>
        <v>2.2143912592288979</v>
      </c>
      <c r="J208" s="42">
        <f t="shared" ref="J208:O208" si="88">J18</f>
        <v>4.1420077109291906</v>
      </c>
      <c r="K208" s="42">
        <f t="shared" si="88"/>
        <v>2.1634141816554862</v>
      </c>
      <c r="L208" s="42">
        <f t="shared" si="88"/>
        <v>4.8076357871828419</v>
      </c>
      <c r="M208" s="42">
        <f t="shared" si="88"/>
        <v>5.0735513932925809</v>
      </c>
      <c r="N208" s="42">
        <f t="shared" si="88"/>
        <v>5.1166445604369351</v>
      </c>
      <c r="O208" s="42">
        <f t="shared" si="88"/>
        <v>1.3982361754490193</v>
      </c>
      <c r="P208" s="42">
        <f t="shared" ref="P208:R208" si="89">P18</f>
        <v>3.9704081398687774</v>
      </c>
      <c r="Q208" s="42">
        <f t="shared" si="89"/>
        <v>5.3150858266816208</v>
      </c>
      <c r="R208" s="42">
        <f t="shared" si="89"/>
        <v>1.0544861231540339</v>
      </c>
      <c r="S208" s="42">
        <f t="shared" si="29"/>
        <v>3.4252498229848416</v>
      </c>
      <c r="T208" s="42">
        <f t="shared" si="30"/>
        <v>4.6551100760557063</v>
      </c>
      <c r="U208" s="42">
        <f t="shared" si="65"/>
        <v>1.375678121392961</v>
      </c>
      <c r="V208" s="42">
        <f t="shared" ref="V208:AB208" si="90">V18</f>
        <v>5.6967518859996238</v>
      </c>
      <c r="W208" s="42">
        <f t="shared" si="32"/>
        <v>3.49441498653341</v>
      </c>
      <c r="X208" s="42">
        <f t="shared" si="38"/>
        <v>0.24811466081102984</v>
      </c>
      <c r="Y208" s="42">
        <f t="shared" si="39"/>
        <v>5.5801499702666852</v>
      </c>
      <c r="Z208" s="42">
        <f t="shared" si="90"/>
        <v>3.2079874955893746</v>
      </c>
      <c r="AA208" s="42">
        <f t="shared" si="40"/>
        <v>5.0989236383932335</v>
      </c>
      <c r="AB208" s="42">
        <f t="shared" si="90"/>
        <v>4.1031488986146085</v>
      </c>
      <c r="AC208" s="42">
        <f t="shared" si="33"/>
        <v>5.4837619834321982</v>
      </c>
      <c r="AD208" s="74">
        <f t="shared" si="19"/>
        <v>100.00000000000001</v>
      </c>
      <c r="AF208" s="66"/>
      <c r="AG208" s="66"/>
      <c r="AH208" s="66"/>
      <c r="AI208" s="66"/>
      <c r="AJ208" s="66"/>
      <c r="AK208" s="66"/>
      <c r="AL208" s="66"/>
      <c r="AM208" s="66"/>
      <c r="AN208" s="66"/>
      <c r="AO208" s="66"/>
      <c r="AP208" s="66"/>
      <c r="AQ208" s="66"/>
      <c r="AR208" s="66"/>
      <c r="AS208" s="66"/>
      <c r="AT208" s="66"/>
      <c r="AU208" s="66"/>
      <c r="AV208" s="66"/>
      <c r="AW208" s="66"/>
      <c r="AX208" s="66"/>
      <c r="AY208" s="66"/>
      <c r="AZ208" s="66"/>
    </row>
    <row r="209" spans="1:52" x14ac:dyDescent="0.25">
      <c r="A209" s="34" t="s">
        <v>903</v>
      </c>
      <c r="B209" s="34" t="s">
        <v>904</v>
      </c>
      <c r="C209" s="42">
        <f t="shared" si="20"/>
        <v>0.37901857654736337</v>
      </c>
      <c r="D209" s="42">
        <f t="shared" si="21"/>
        <v>0.56000000000000005</v>
      </c>
      <c r="E209" s="42">
        <f t="shared" si="22"/>
        <v>0.83</v>
      </c>
      <c r="F209" s="42">
        <f t="shared" ref="F209" si="91">F19</f>
        <v>2.3095448414190454</v>
      </c>
      <c r="G209" s="42">
        <f t="shared" si="24"/>
        <v>6.108634524257134</v>
      </c>
      <c r="H209" s="42">
        <f t="shared" si="25"/>
        <v>8.4986345242571346</v>
      </c>
      <c r="I209" s="42">
        <f t="shared" si="26"/>
        <v>4.369089682838089</v>
      </c>
      <c r="J209" s="42">
        <f t="shared" ref="J209:O209" si="92">J19</f>
        <v>3.7320003569561124</v>
      </c>
      <c r="K209" s="42">
        <f t="shared" si="92"/>
        <v>3.7887987687742197</v>
      </c>
      <c r="L209" s="42">
        <f t="shared" si="92"/>
        <v>3.5782164766729108</v>
      </c>
      <c r="M209" s="42">
        <f t="shared" si="92"/>
        <v>3.565698252337989</v>
      </c>
      <c r="N209" s="42">
        <f t="shared" si="92"/>
        <v>4.6341298139639759</v>
      </c>
      <c r="O209" s="42">
        <f t="shared" si="92"/>
        <v>1.474177558352582</v>
      </c>
      <c r="P209" s="42">
        <f t="shared" ref="P209:R209" si="93">P19</f>
        <v>2.309544841419044</v>
      </c>
      <c r="Q209" s="42">
        <f t="shared" si="93"/>
        <v>3.8737530224595313</v>
      </c>
      <c r="R209" s="42">
        <f t="shared" si="93"/>
        <v>3.067228343245826</v>
      </c>
      <c r="S209" s="42">
        <f t="shared" si="29"/>
        <v>3.5640521173130568</v>
      </c>
      <c r="T209" s="42">
        <f t="shared" si="30"/>
        <v>4.6810212072480137</v>
      </c>
      <c r="U209" s="42">
        <f t="shared" si="65"/>
        <v>2.2542252508498923</v>
      </c>
      <c r="V209" s="42">
        <f t="shared" ref="V209:AB209" si="94">V19</f>
        <v>5.6124184465647211</v>
      </c>
      <c r="W209" s="42">
        <f t="shared" si="32"/>
        <v>3.6954212671662945</v>
      </c>
      <c r="X209" s="42">
        <f t="shared" si="38"/>
        <v>3.3184879140875356</v>
      </c>
      <c r="Y209" s="42">
        <f t="shared" si="39"/>
        <v>4.042050548899037</v>
      </c>
      <c r="Z209" s="42">
        <f t="shared" si="94"/>
        <v>5.4931619093066306</v>
      </c>
      <c r="AA209" s="42">
        <f t="shared" si="40"/>
        <v>3.713311381547661</v>
      </c>
      <c r="AB209" s="42">
        <f t="shared" si="94"/>
        <v>5.0030368582516616</v>
      </c>
      <c r="AC209" s="42">
        <f t="shared" si="33"/>
        <v>5.5443435152645328</v>
      </c>
      <c r="AD209" s="74">
        <f t="shared" si="19"/>
        <v>100</v>
      </c>
      <c r="AF209" s="66"/>
      <c r="AG209" s="66"/>
      <c r="AH209" s="66"/>
      <c r="AI209" s="66"/>
      <c r="AJ209" s="66"/>
      <c r="AK209" s="66"/>
      <c r="AL209" s="66"/>
      <c r="AM209" s="66"/>
      <c r="AN209" s="66"/>
      <c r="AO209" s="66"/>
      <c r="AP209" s="66"/>
      <c r="AQ209" s="66"/>
      <c r="AR209" s="66"/>
      <c r="AS209" s="66"/>
      <c r="AT209" s="66"/>
      <c r="AU209" s="66"/>
      <c r="AV209" s="66"/>
      <c r="AW209" s="66"/>
      <c r="AX209" s="66"/>
      <c r="AY209" s="66"/>
      <c r="AZ209" s="66"/>
    </row>
    <row r="210" spans="1:52" x14ac:dyDescent="0.25">
      <c r="A210" s="34" t="s">
        <v>905</v>
      </c>
      <c r="B210" s="34" t="s">
        <v>906</v>
      </c>
      <c r="C210" s="42">
        <f t="shared" si="20"/>
        <v>1.4359784701287892</v>
      </c>
      <c r="D210" s="42">
        <f t="shared" si="21"/>
        <v>0.56000000000000005</v>
      </c>
      <c r="E210" s="42">
        <f t="shared" si="22"/>
        <v>0.83</v>
      </c>
      <c r="F210" s="42">
        <f t="shared" ref="F210" si="95">F20</f>
        <v>4.3493001930937503</v>
      </c>
      <c r="G210" s="42">
        <f t="shared" si="24"/>
        <v>5.7039502896406251</v>
      </c>
      <c r="H210" s="42">
        <f t="shared" si="25"/>
        <v>8.0939502896406257</v>
      </c>
      <c r="I210" s="42">
        <f t="shared" si="26"/>
        <v>3.0119751448203118</v>
      </c>
      <c r="J210" s="42">
        <f t="shared" ref="J210:O210" si="96">J20</f>
        <v>5.1347533276955879</v>
      </c>
      <c r="K210" s="42">
        <f t="shared" si="96"/>
        <v>1.8421622718682158</v>
      </c>
      <c r="L210" s="42">
        <f t="shared" si="96"/>
        <v>4.9818935779639686</v>
      </c>
      <c r="M210" s="42">
        <f t="shared" si="96"/>
        <v>3.8268216088627627</v>
      </c>
      <c r="N210" s="42">
        <f t="shared" si="96"/>
        <v>4.7145880947738137</v>
      </c>
      <c r="O210" s="42">
        <f t="shared" si="96"/>
        <v>4.3030310421033926</v>
      </c>
      <c r="P210" s="42">
        <f t="shared" ref="P210:R210" si="97">P20</f>
        <v>3.1260595137861333</v>
      </c>
      <c r="Q210" s="42">
        <f t="shared" si="97"/>
        <v>5.5822774261806494</v>
      </c>
      <c r="R210" s="42">
        <f t="shared" si="97"/>
        <v>1.8160986278180651</v>
      </c>
      <c r="S210" s="42">
        <f t="shared" si="29"/>
        <v>3.3760397489197653</v>
      </c>
      <c r="T210" s="42">
        <f t="shared" si="30"/>
        <v>5.1561425640206995</v>
      </c>
      <c r="U210" s="42">
        <f t="shared" si="65"/>
        <v>3.4764106816463354</v>
      </c>
      <c r="V210" s="42">
        <f t="shared" ref="V210:AB210" si="98">V20</f>
        <v>3.4610744991855515</v>
      </c>
      <c r="W210" s="42">
        <f t="shared" si="32"/>
        <v>3.3274315794593843</v>
      </c>
      <c r="X210" s="42">
        <f t="shared" si="38"/>
        <v>1.3828835091225382</v>
      </c>
      <c r="Y210" s="42">
        <f t="shared" si="39"/>
        <v>3.9317515392263527</v>
      </c>
      <c r="Z210" s="42">
        <f t="shared" si="98"/>
        <v>5.2014038207880908</v>
      </c>
      <c r="AA210" s="42">
        <f t="shared" si="40"/>
        <v>2.3753600869904172</v>
      </c>
      <c r="AB210" s="42">
        <f t="shared" si="98"/>
        <v>4.7384190555469345</v>
      </c>
      <c r="AC210" s="42">
        <f t="shared" si="33"/>
        <v>4.2602430367172444</v>
      </c>
      <c r="AD210" s="74">
        <f t="shared" si="19"/>
        <v>100</v>
      </c>
      <c r="AF210" s="66"/>
      <c r="AG210" s="66"/>
      <c r="AH210" s="66"/>
      <c r="AI210" s="66"/>
      <c r="AJ210" s="66"/>
      <c r="AK210" s="66"/>
      <c r="AL210" s="66"/>
      <c r="AM210" s="66"/>
      <c r="AN210" s="66"/>
      <c r="AO210" s="66"/>
      <c r="AP210" s="66"/>
      <c r="AQ210" s="66"/>
      <c r="AR210" s="66"/>
      <c r="AS210" s="66"/>
      <c r="AT210" s="66"/>
      <c r="AU210" s="66"/>
      <c r="AV210" s="66"/>
      <c r="AW210" s="66"/>
      <c r="AX210" s="66"/>
      <c r="AY210" s="66"/>
      <c r="AZ210" s="66"/>
    </row>
    <row r="211" spans="1:52" x14ac:dyDescent="0.25">
      <c r="A211" s="34" t="s">
        <v>907</v>
      </c>
      <c r="B211" s="34" t="s">
        <v>908</v>
      </c>
      <c r="C211" s="42">
        <f t="shared" si="20"/>
        <v>0.52300451224968358</v>
      </c>
      <c r="D211" s="42">
        <f t="shared" si="21"/>
        <v>6.3793182176585912</v>
      </c>
      <c r="E211" s="42">
        <f t="shared" si="22"/>
        <v>6.6493182176585917</v>
      </c>
      <c r="F211" s="42">
        <f t="shared" ref="F211" si="99">F21</f>
        <v>3.8795454784390615</v>
      </c>
      <c r="G211" s="42">
        <f t="shared" si="24"/>
        <v>4.9993182176585913</v>
      </c>
      <c r="H211" s="42">
        <f t="shared" si="25"/>
        <v>7.3893182176585919</v>
      </c>
      <c r="I211" s="42">
        <f t="shared" si="26"/>
        <v>4.3569602556463858</v>
      </c>
      <c r="J211" s="42">
        <f t="shared" ref="J211:O211" si="100">J21</f>
        <v>4.2847540695159196</v>
      </c>
      <c r="K211" s="42">
        <f t="shared" si="100"/>
        <v>0.13626502713525859</v>
      </c>
      <c r="L211" s="42">
        <f t="shared" si="100"/>
        <v>4.2131202520215307</v>
      </c>
      <c r="M211" s="42">
        <f t="shared" si="100"/>
        <v>5.4439086834878916</v>
      </c>
      <c r="N211" s="42">
        <f t="shared" si="100"/>
        <v>2.961487934173316</v>
      </c>
      <c r="O211" s="42">
        <f t="shared" si="100"/>
        <v>2.7239361869891288</v>
      </c>
      <c r="P211" s="42">
        <f t="shared" ref="P211:R211" si="101">P21</f>
        <v>0.84865057340854499</v>
      </c>
      <c r="Q211" s="42">
        <f t="shared" si="101"/>
        <v>4.4255551824606494</v>
      </c>
      <c r="R211" s="42">
        <f t="shared" si="101"/>
        <v>1.6105533589666674</v>
      </c>
      <c r="S211" s="42">
        <f t="shared" si="29"/>
        <v>2.455802033864058</v>
      </c>
      <c r="T211" s="42">
        <f t="shared" si="30"/>
        <v>3.7754406705626602</v>
      </c>
      <c r="U211" s="42">
        <f t="shared" si="65"/>
        <v>1.5405376108883866</v>
      </c>
      <c r="V211" s="42">
        <f t="shared" ref="V211:AB211" si="102">V21</f>
        <v>5.22346581745719</v>
      </c>
      <c r="W211" s="42">
        <f t="shared" si="32"/>
        <v>2.762497906605863</v>
      </c>
      <c r="X211" s="42">
        <f t="shared" si="38"/>
        <v>2.1000199163248929</v>
      </c>
      <c r="Y211" s="42">
        <f t="shared" si="39"/>
        <v>2.7873507691844837</v>
      </c>
      <c r="Z211" s="42">
        <f t="shared" si="102"/>
        <v>4.6136734531835719</v>
      </c>
      <c r="AA211" s="42">
        <f t="shared" si="40"/>
        <v>3.6864635210347236</v>
      </c>
      <c r="AB211" s="42">
        <f t="shared" si="102"/>
        <v>5.0426706298111776</v>
      </c>
      <c r="AC211" s="42">
        <f t="shared" si="33"/>
        <v>5.1870632859546157</v>
      </c>
      <c r="AD211" s="74">
        <f t="shared" si="19"/>
        <v>100.00000000000006</v>
      </c>
      <c r="AF211" s="66"/>
      <c r="AG211" s="66"/>
      <c r="AH211" s="66"/>
      <c r="AI211" s="66"/>
      <c r="AJ211" s="66"/>
      <c r="AK211" s="66"/>
      <c r="AL211" s="66"/>
      <c r="AM211" s="66"/>
      <c r="AN211" s="66"/>
      <c r="AO211" s="66"/>
      <c r="AP211" s="66"/>
      <c r="AQ211" s="66"/>
      <c r="AR211" s="66"/>
      <c r="AS211" s="66"/>
      <c r="AT211" s="66"/>
      <c r="AU211" s="66"/>
      <c r="AV211" s="66"/>
      <c r="AW211" s="66"/>
      <c r="AX211" s="66"/>
      <c r="AY211" s="66"/>
      <c r="AZ211" s="66"/>
    </row>
    <row r="212" spans="1:52" x14ac:dyDescent="0.25">
      <c r="A212" s="34" t="s">
        <v>909</v>
      </c>
      <c r="B212" s="34" t="s">
        <v>910</v>
      </c>
      <c r="C212" s="42">
        <f t="shared" si="20"/>
        <v>1.4033713554715102</v>
      </c>
      <c r="D212" s="42">
        <f t="shared" si="21"/>
        <v>0.56000000000000005</v>
      </c>
      <c r="E212" s="42">
        <f t="shared" si="22"/>
        <v>7.2662452613438306</v>
      </c>
      <c r="F212" s="42">
        <f t="shared" ref="F212" si="103">F22</f>
        <v>6.4362452613438306</v>
      </c>
      <c r="G212" s="42">
        <f t="shared" si="24"/>
        <v>5.6162452613438303</v>
      </c>
      <c r="H212" s="42">
        <f t="shared" si="25"/>
        <v>1.57</v>
      </c>
      <c r="I212" s="42">
        <f t="shared" si="26"/>
        <v>3.5044764024505675</v>
      </c>
      <c r="J212" s="42">
        <f t="shared" ref="J212:O212" si="104">J22</f>
        <v>4.8083898785331511</v>
      </c>
      <c r="K212" s="42">
        <f t="shared" si="104"/>
        <v>2.9255660278835545</v>
      </c>
      <c r="L212" s="42">
        <f t="shared" si="104"/>
        <v>4.0406139916973851</v>
      </c>
      <c r="M212" s="42">
        <f t="shared" si="104"/>
        <v>4.544394996974698</v>
      </c>
      <c r="N212" s="42">
        <f t="shared" si="104"/>
        <v>5.1381479121396447</v>
      </c>
      <c r="O212" s="42">
        <f t="shared" si="104"/>
        <v>0.13694138853923027</v>
      </c>
      <c r="P212" s="42">
        <f t="shared" ref="P212:R212" si="105">P22</f>
        <v>2.5476804159485993</v>
      </c>
      <c r="Q212" s="42">
        <f t="shared" si="105"/>
        <v>4.1630408104190142</v>
      </c>
      <c r="R212" s="42">
        <f t="shared" si="105"/>
        <v>2.2565923762367448</v>
      </c>
      <c r="S212" s="42">
        <f t="shared" si="29"/>
        <v>3.1479630216873873</v>
      </c>
      <c r="T212" s="42">
        <f t="shared" si="30"/>
        <v>4.873556109385647</v>
      </c>
      <c r="U212" s="42">
        <f t="shared" si="65"/>
        <v>1.8799644289999304</v>
      </c>
      <c r="V212" s="42">
        <f t="shared" ref="V212:AB212" si="106">V22</f>
        <v>4.4727706478236087</v>
      </c>
      <c r="W212" s="42">
        <f t="shared" si="32"/>
        <v>4.3007054542829843</v>
      </c>
      <c r="X212" s="42">
        <f t="shared" si="38"/>
        <v>1.9079138842094967</v>
      </c>
      <c r="Y212" s="42">
        <f t="shared" si="39"/>
        <v>3.0924453171637465</v>
      </c>
      <c r="Z212" s="42">
        <f t="shared" si="106"/>
        <v>4.6874953756948026</v>
      </c>
      <c r="AA212" s="42">
        <f t="shared" si="40"/>
        <v>4.6579987407305605</v>
      </c>
      <c r="AB212" s="42">
        <f t="shared" si="106"/>
        <v>5.477887252886541</v>
      </c>
      <c r="AC212" s="42">
        <f t="shared" si="33"/>
        <v>4.5833484268096969</v>
      </c>
      <c r="AD212" s="74">
        <f t="shared" si="19"/>
        <v>100</v>
      </c>
      <c r="AF212" s="66"/>
      <c r="AG212" s="66"/>
      <c r="AH212" s="66"/>
      <c r="AI212" s="66"/>
      <c r="AJ212" s="66"/>
      <c r="AK212" s="66"/>
      <c r="AL212" s="66"/>
      <c r="AM212" s="66"/>
      <c r="AN212" s="66"/>
      <c r="AO212" s="66"/>
      <c r="AP212" s="66"/>
      <c r="AQ212" s="66"/>
      <c r="AR212" s="66"/>
      <c r="AS212" s="66"/>
      <c r="AT212" s="66"/>
      <c r="AU212" s="66"/>
      <c r="AV212" s="66"/>
      <c r="AW212" s="66"/>
      <c r="AX212" s="66"/>
      <c r="AY212" s="66"/>
      <c r="AZ212" s="66"/>
    </row>
    <row r="213" spans="1:52" x14ac:dyDescent="0.25">
      <c r="A213" s="34" t="s">
        <v>911</v>
      </c>
      <c r="B213" s="34" t="s">
        <v>912</v>
      </c>
      <c r="C213" s="42">
        <f t="shared" si="20"/>
        <v>0.93107451426156995</v>
      </c>
      <c r="D213" s="42">
        <f t="shared" si="21"/>
        <v>6.9913197771552724</v>
      </c>
      <c r="E213" s="42">
        <f t="shared" si="22"/>
        <v>7.2613197771552729</v>
      </c>
      <c r="F213" s="42">
        <f t="shared" ref="F213" si="107">F23</f>
        <v>4.2875465181035155</v>
      </c>
      <c r="G213" s="42">
        <f t="shared" si="24"/>
        <v>5.6113197771552725</v>
      </c>
      <c r="H213" s="42">
        <f t="shared" si="25"/>
        <v>1.57</v>
      </c>
      <c r="I213" s="42">
        <f t="shared" si="26"/>
        <v>4.8414614902479247</v>
      </c>
      <c r="J213" s="42">
        <f t="shared" ref="J213:O213" si="108">J23</f>
        <v>3.5334699404586254</v>
      </c>
      <c r="K213" s="42">
        <f t="shared" si="108"/>
        <v>2.9587614401788684</v>
      </c>
      <c r="L213" s="42">
        <f t="shared" si="108"/>
        <v>4.252450243669033</v>
      </c>
      <c r="M213" s="42">
        <f t="shared" si="108"/>
        <v>4.6937716207079871</v>
      </c>
      <c r="N213" s="42">
        <f t="shared" si="108"/>
        <v>2.6089897123184964</v>
      </c>
      <c r="O213" s="42">
        <f t="shared" si="108"/>
        <v>1.2315293190297341</v>
      </c>
      <c r="P213" s="42">
        <f t="shared" ref="P213:R213" si="109">P23</f>
        <v>1.2058724582166132</v>
      </c>
      <c r="Q213" s="42">
        <f t="shared" si="109"/>
        <v>5.5248802595960225</v>
      </c>
      <c r="R213" s="42">
        <f t="shared" si="109"/>
        <v>0.60767354576586141</v>
      </c>
      <c r="S213" s="42">
        <f t="shared" si="29"/>
        <v>2.6000271365890835</v>
      </c>
      <c r="T213" s="42">
        <f t="shared" si="30"/>
        <v>4.2337030065672021</v>
      </c>
      <c r="U213" s="42">
        <f t="shared" si="65"/>
        <v>0.79770885155303439</v>
      </c>
      <c r="V213" s="42">
        <f t="shared" ref="V213:AB213" si="110">V23</f>
        <v>6.338155381698539</v>
      </c>
      <c r="W213" s="42">
        <f t="shared" si="32"/>
        <v>1.5018659361263369</v>
      </c>
      <c r="X213" s="42">
        <f t="shared" si="38"/>
        <v>1.8449677644808029</v>
      </c>
      <c r="Y213" s="42">
        <f t="shared" si="39"/>
        <v>2.8124777023886587</v>
      </c>
      <c r="Z213" s="42">
        <f t="shared" si="110"/>
        <v>5.4285952365828463</v>
      </c>
      <c r="AA213" s="42">
        <f t="shared" si="40"/>
        <v>4.492621808610096</v>
      </c>
      <c r="AB213" s="42">
        <f t="shared" si="110"/>
        <v>5.8205620402807563</v>
      </c>
      <c r="AC213" s="42">
        <f t="shared" si="33"/>
        <v>6.0178747411025713</v>
      </c>
      <c r="AD213" s="74">
        <f t="shared" si="19"/>
        <v>100.00000000000001</v>
      </c>
      <c r="AF213" s="66"/>
      <c r="AG213" s="66"/>
      <c r="AH213" s="66"/>
      <c r="AI213" s="66"/>
      <c r="AJ213" s="66"/>
      <c r="AK213" s="66"/>
      <c r="AL213" s="66"/>
      <c r="AM213" s="66"/>
      <c r="AN213" s="66"/>
      <c r="AO213" s="66"/>
      <c r="AP213" s="66"/>
      <c r="AQ213" s="66"/>
      <c r="AR213" s="66"/>
      <c r="AS213" s="66"/>
      <c r="AT213" s="66"/>
      <c r="AU213" s="66"/>
      <c r="AV213" s="66"/>
      <c r="AW213" s="66"/>
      <c r="AX213" s="66"/>
      <c r="AY213" s="66"/>
      <c r="AZ213" s="66"/>
    </row>
    <row r="214" spans="1:52" x14ac:dyDescent="0.25">
      <c r="A214" s="34" t="s">
        <v>913</v>
      </c>
      <c r="B214" s="34" t="s">
        <v>914</v>
      </c>
      <c r="C214" s="42">
        <f t="shared" si="20"/>
        <v>0.49923405049152647</v>
      </c>
      <c r="D214" s="42">
        <f t="shared" si="21"/>
        <v>0.56000000000000005</v>
      </c>
      <c r="E214" s="42">
        <f t="shared" si="22"/>
        <v>0.83</v>
      </c>
      <c r="F214" s="42">
        <f t="shared" ref="F214" si="111">F24</f>
        <v>4.8398747038130017</v>
      </c>
      <c r="G214" s="42">
        <f t="shared" si="24"/>
        <v>6.4398120557195018</v>
      </c>
      <c r="H214" s="42">
        <f t="shared" si="25"/>
        <v>8.8298120557195023</v>
      </c>
      <c r="I214" s="42">
        <f t="shared" si="26"/>
        <v>3.0774138588714375</v>
      </c>
      <c r="J214" s="42">
        <f t="shared" ref="J214:O214" si="112">J24</f>
        <v>3.8158041802299283</v>
      </c>
      <c r="K214" s="42">
        <f t="shared" si="112"/>
        <v>1.8599518489859863</v>
      </c>
      <c r="L214" s="42">
        <f t="shared" si="112"/>
        <v>4.543889943141445</v>
      </c>
      <c r="M214" s="42">
        <f t="shared" si="112"/>
        <v>4.5554293594579445</v>
      </c>
      <c r="N214" s="42">
        <f t="shared" si="112"/>
        <v>4.1715066399460845</v>
      </c>
      <c r="O214" s="42">
        <f t="shared" si="112"/>
        <v>3.3982098984218951</v>
      </c>
      <c r="P214" s="42">
        <f t="shared" ref="P214:R214" si="113">P24</f>
        <v>4.0836442813422185</v>
      </c>
      <c r="Q214" s="42">
        <f t="shared" si="113"/>
        <v>5.1226546433952249</v>
      </c>
      <c r="R214" s="42">
        <f t="shared" si="113"/>
        <v>2.1464242021462003</v>
      </c>
      <c r="S214" s="42">
        <f t="shared" si="29"/>
        <v>4.3474935790412443</v>
      </c>
      <c r="T214" s="42">
        <f t="shared" si="30"/>
        <v>6.1987570860344405</v>
      </c>
      <c r="U214" s="42">
        <f t="shared" si="65"/>
        <v>1.7647047807988994</v>
      </c>
      <c r="V214" s="42">
        <f t="shared" ref="V214:AB214" si="114">V24</f>
        <v>3.0190632119165954</v>
      </c>
      <c r="W214" s="42">
        <f t="shared" si="32"/>
        <v>1.0634710952625972</v>
      </c>
      <c r="X214" s="42">
        <f t="shared" si="38"/>
        <v>0.4368823190056903</v>
      </c>
      <c r="Y214" s="42">
        <f t="shared" si="39"/>
        <v>3.047278496995915</v>
      </c>
      <c r="Z214" s="42">
        <f t="shared" si="114"/>
        <v>5.5385450256151936</v>
      </c>
      <c r="AA214" s="42">
        <f t="shared" si="40"/>
        <v>4.6506703035309815</v>
      </c>
      <c r="AB214" s="42">
        <f t="shared" si="114"/>
        <v>6.2448510217028801</v>
      </c>
      <c r="AC214" s="42">
        <f t="shared" si="33"/>
        <v>4.9146213584136573</v>
      </c>
      <c r="AD214" s="74">
        <f t="shared" si="19"/>
        <v>100</v>
      </c>
      <c r="AF214" s="66"/>
      <c r="AG214" s="66"/>
      <c r="AH214" s="66"/>
      <c r="AI214" s="66"/>
      <c r="AJ214" s="66"/>
      <c r="AK214" s="66"/>
      <c r="AL214" s="66"/>
      <c r="AM214" s="66"/>
      <c r="AN214" s="66"/>
      <c r="AO214" s="66"/>
      <c r="AP214" s="66"/>
      <c r="AQ214" s="66"/>
      <c r="AR214" s="66"/>
      <c r="AS214" s="66"/>
      <c r="AT214" s="66"/>
      <c r="AU214" s="66"/>
      <c r="AV214" s="66"/>
      <c r="AW214" s="66"/>
      <c r="AX214" s="66"/>
      <c r="AY214" s="66"/>
      <c r="AZ214" s="66"/>
    </row>
    <row r="215" spans="1:52" x14ac:dyDescent="0.25">
      <c r="A215" s="34" t="s">
        <v>915</v>
      </c>
      <c r="B215" s="34" t="s">
        <v>916</v>
      </c>
      <c r="C215" s="42">
        <f t="shared" si="20"/>
        <v>0.19060031014846812</v>
      </c>
      <c r="D215" s="42">
        <f t="shared" si="21"/>
        <v>0.56000000000000005</v>
      </c>
      <c r="E215" s="42">
        <f t="shared" si="22"/>
        <v>0.83</v>
      </c>
      <c r="F215" s="42">
        <f t="shared" ref="F215" si="115">F25</f>
        <v>4.5760243641892444</v>
      </c>
      <c r="G215" s="42">
        <f t="shared" si="24"/>
        <v>6.0440365462838654</v>
      </c>
      <c r="H215" s="42">
        <f t="shared" si="25"/>
        <v>8.4340365462838651</v>
      </c>
      <c r="I215" s="42">
        <f t="shared" si="26"/>
        <v>3.182018273141932</v>
      </c>
      <c r="J215" s="42">
        <f t="shared" ref="J215:O215" si="116">J25</f>
        <v>4.3540070095924621</v>
      </c>
      <c r="K215" s="42">
        <f t="shared" si="116"/>
        <v>2.4014673316199771</v>
      </c>
      <c r="L215" s="42">
        <f t="shared" si="116"/>
        <v>2.3171115117004795</v>
      </c>
      <c r="M215" s="42">
        <f t="shared" si="116"/>
        <v>2.0375701049275952</v>
      </c>
      <c r="N215" s="42">
        <f t="shared" si="116"/>
        <v>1.5999870670039198</v>
      </c>
      <c r="O215" s="42">
        <f t="shared" si="116"/>
        <v>3.6510832692999293</v>
      </c>
      <c r="P215" s="42">
        <f t="shared" ref="P215:R215" si="117">P25</f>
        <v>3.5750190345228465</v>
      </c>
      <c r="Q215" s="42">
        <f t="shared" si="117"/>
        <v>2.2405281982008178</v>
      </c>
      <c r="R215" s="42">
        <f t="shared" si="117"/>
        <v>4.8504889568113683</v>
      </c>
      <c r="S215" s="42">
        <f t="shared" si="29"/>
        <v>2.4325518034967488</v>
      </c>
      <c r="T215" s="42">
        <f t="shared" si="30"/>
        <v>3.921243344127757</v>
      </c>
      <c r="U215" s="42">
        <f t="shared" si="65"/>
        <v>1.4118926935297593</v>
      </c>
      <c r="V215" s="42">
        <f t="shared" ref="V215:AB215" si="118">V25</f>
        <v>6.3954885191246369</v>
      </c>
      <c r="W215" s="42">
        <f t="shared" si="32"/>
        <v>4.4942891303249501</v>
      </c>
      <c r="X215" s="42">
        <f t="shared" si="38"/>
        <v>4.7971296588959316</v>
      </c>
      <c r="Y215" s="42">
        <f t="shared" si="39"/>
        <v>1.1304352181559931</v>
      </c>
      <c r="Z215" s="42">
        <f t="shared" si="118"/>
        <v>5.9412085451058596</v>
      </c>
      <c r="AA215" s="42">
        <f t="shared" si="40"/>
        <v>5.6841280927464108</v>
      </c>
      <c r="AB215" s="42">
        <f t="shared" si="118"/>
        <v>6.3617191509762891</v>
      </c>
      <c r="AC215" s="42">
        <f t="shared" si="33"/>
        <v>6.5859353197888737</v>
      </c>
      <c r="AD215" s="74">
        <f t="shared" si="19"/>
        <v>99.999999999999972</v>
      </c>
      <c r="AF215" s="66"/>
      <c r="AG215" s="66"/>
      <c r="AH215" s="66"/>
      <c r="AI215" s="66"/>
      <c r="AJ215" s="66"/>
      <c r="AK215" s="66"/>
      <c r="AL215" s="66"/>
      <c r="AM215" s="66"/>
      <c r="AN215" s="66"/>
      <c r="AO215" s="66"/>
      <c r="AP215" s="66"/>
      <c r="AQ215" s="66"/>
      <c r="AR215" s="66"/>
      <c r="AS215" s="66"/>
      <c r="AT215" s="66"/>
      <c r="AU215" s="66"/>
      <c r="AV215" s="66"/>
      <c r="AW215" s="66"/>
      <c r="AX215" s="66"/>
      <c r="AY215" s="66"/>
      <c r="AZ215" s="66"/>
    </row>
    <row r="216" spans="1:52" x14ac:dyDescent="0.25">
      <c r="A216" s="34" t="s">
        <v>917</v>
      </c>
      <c r="B216" s="34" t="s">
        <v>918</v>
      </c>
      <c r="C216" s="42">
        <f t="shared" si="20"/>
        <v>0.44312358264591789</v>
      </c>
      <c r="D216" s="42">
        <f t="shared" si="21"/>
        <v>0.56000000000000005</v>
      </c>
      <c r="E216" s="42">
        <f t="shared" si="22"/>
        <v>0.83</v>
      </c>
      <c r="F216" s="42">
        <f t="shared" ref="F216" si="119">F26</f>
        <v>6.3922575062638485</v>
      </c>
      <c r="G216" s="42">
        <f t="shared" si="24"/>
        <v>5.5722575062638482</v>
      </c>
      <c r="H216" s="42">
        <f t="shared" si="25"/>
        <v>7.9622575062638488</v>
      </c>
      <c r="I216" s="42">
        <f t="shared" si="26"/>
        <v>2.6797846903709295</v>
      </c>
      <c r="J216" s="42">
        <f t="shared" ref="J216:O216" si="120">J26</f>
        <v>4.4079583432681986</v>
      </c>
      <c r="K216" s="42">
        <f t="shared" si="120"/>
        <v>3.1433001786999926</v>
      </c>
      <c r="L216" s="42">
        <f t="shared" si="120"/>
        <v>5.1183033313583355</v>
      </c>
      <c r="M216" s="42">
        <f t="shared" si="120"/>
        <v>4.6518271682608869</v>
      </c>
      <c r="N216" s="42">
        <f t="shared" si="120"/>
        <v>4.0868330886628481</v>
      </c>
      <c r="O216" s="42">
        <f t="shared" si="120"/>
        <v>2.9921205348469084</v>
      </c>
      <c r="P216" s="42">
        <f t="shared" ref="P216:R216" si="121">P26</f>
        <v>3.5956448472734137</v>
      </c>
      <c r="Q216" s="42">
        <f t="shared" si="121"/>
        <v>4.5903270666366254</v>
      </c>
      <c r="R216" s="42">
        <f t="shared" si="121"/>
        <v>1.7469610960984456</v>
      </c>
      <c r="S216" s="42">
        <f t="shared" si="29"/>
        <v>3.3103078298626634</v>
      </c>
      <c r="T216" s="42">
        <f t="shared" si="30"/>
        <v>4.7276517444476962</v>
      </c>
      <c r="U216" s="42">
        <f t="shared" si="65"/>
        <v>1.3839220172390867</v>
      </c>
      <c r="V216" s="42">
        <f t="shared" ref="V216:AB216" si="122">V26</f>
        <v>5.5156217114423258</v>
      </c>
      <c r="W216" s="42">
        <f t="shared" si="32"/>
        <v>4.2790363922326851</v>
      </c>
      <c r="X216" s="42">
        <f t="shared" si="38"/>
        <v>1.892432172538961</v>
      </c>
      <c r="Y216" s="42">
        <f t="shared" si="39"/>
        <v>3.8022193082176283</v>
      </c>
      <c r="Z216" s="42">
        <f t="shared" si="122"/>
        <v>3.979037814199434</v>
      </c>
      <c r="AA216" s="42">
        <f t="shared" si="40"/>
        <v>4.1866457099656937</v>
      </c>
      <c r="AB216" s="42">
        <f t="shared" si="122"/>
        <v>5.2687452415207723</v>
      </c>
      <c r="AC216" s="42">
        <f t="shared" si="33"/>
        <v>2.8814236114190028</v>
      </c>
      <c r="AD216" s="74">
        <f t="shared" si="19"/>
        <v>100</v>
      </c>
      <c r="AF216" s="66"/>
      <c r="AG216" s="66"/>
      <c r="AH216" s="66"/>
      <c r="AI216" s="66"/>
      <c r="AJ216" s="66"/>
      <c r="AK216" s="66"/>
      <c r="AL216" s="66"/>
      <c r="AM216" s="66"/>
      <c r="AN216" s="66"/>
      <c r="AO216" s="66"/>
      <c r="AP216" s="66"/>
      <c r="AQ216" s="66"/>
      <c r="AR216" s="66"/>
      <c r="AS216" s="66"/>
      <c r="AT216" s="66"/>
      <c r="AU216" s="66"/>
      <c r="AV216" s="66"/>
      <c r="AW216" s="66"/>
      <c r="AX216" s="66"/>
      <c r="AY216" s="66"/>
      <c r="AZ216" s="66"/>
    </row>
    <row r="217" spans="1:52" x14ac:dyDescent="0.25">
      <c r="A217" s="34" t="s">
        <v>919</v>
      </c>
      <c r="B217" s="34" t="s">
        <v>920</v>
      </c>
      <c r="C217" s="42">
        <f t="shared" si="20"/>
        <v>1.5893538791226463</v>
      </c>
      <c r="D217" s="42">
        <f t="shared" si="21"/>
        <v>6.3422908294860054</v>
      </c>
      <c r="E217" s="42">
        <f t="shared" si="22"/>
        <v>0.83</v>
      </c>
      <c r="F217" s="42">
        <f t="shared" ref="F217" si="123">F27</f>
        <v>5.7822908294860058</v>
      </c>
      <c r="G217" s="42">
        <f t="shared" si="24"/>
        <v>4.9622908294860055</v>
      </c>
      <c r="H217" s="42">
        <f t="shared" si="25"/>
        <v>7.3522908294860061</v>
      </c>
      <c r="I217" s="42">
        <f t="shared" si="26"/>
        <v>2.4002166301810854</v>
      </c>
      <c r="J217" s="42">
        <f t="shared" ref="J217:O217" si="124">J27</f>
        <v>3.2184448956573073</v>
      </c>
      <c r="K217" s="42">
        <f t="shared" si="124"/>
        <v>2.2938013207878316</v>
      </c>
      <c r="L217" s="42">
        <f t="shared" si="124"/>
        <v>5.0461068664842035</v>
      </c>
      <c r="M217" s="42">
        <f t="shared" si="124"/>
        <v>4.3780869772809972</v>
      </c>
      <c r="N217" s="42">
        <f t="shared" si="124"/>
        <v>4.8331578586241974</v>
      </c>
      <c r="O217" s="42">
        <f t="shared" si="124"/>
        <v>2.5835767536001306</v>
      </c>
      <c r="P217" s="42">
        <f t="shared" ref="P217:R217" si="125">P27</f>
        <v>3.613931768428754</v>
      </c>
      <c r="Q217" s="42">
        <f t="shared" si="125"/>
        <v>5.0070123254434025</v>
      </c>
      <c r="R217" s="42">
        <f t="shared" si="125"/>
        <v>0.93203215711974619</v>
      </c>
      <c r="S217" s="42">
        <f t="shared" si="29"/>
        <v>3.6590863785617924</v>
      </c>
      <c r="T217" s="42">
        <f t="shared" si="30"/>
        <v>5.2964907441417148</v>
      </c>
      <c r="U217" s="42">
        <f t="shared" si="65"/>
        <v>0.96680135361827813</v>
      </c>
      <c r="V217" s="42">
        <f t="shared" ref="V217:AB217" si="126">V27</f>
        <v>4.5522646332185079</v>
      </c>
      <c r="W217" s="42">
        <f t="shared" si="32"/>
        <v>3.3370186145830987</v>
      </c>
      <c r="X217" s="42">
        <f t="shared" si="38"/>
        <v>1.9939985503574127</v>
      </c>
      <c r="Y217" s="42">
        <f t="shared" si="39"/>
        <v>3.868968511793879</v>
      </c>
      <c r="Z217" s="42">
        <f t="shared" si="126"/>
        <v>4.6867488668370267</v>
      </c>
      <c r="AA217" s="42">
        <f t="shared" si="40"/>
        <v>2.8673263475596578</v>
      </c>
      <c r="AB217" s="42">
        <f t="shared" si="126"/>
        <v>4.3660698522134176</v>
      </c>
      <c r="AC217" s="42">
        <f t="shared" si="33"/>
        <v>3.2403413964408774</v>
      </c>
      <c r="AD217" s="74">
        <f t="shared" si="19"/>
        <v>100</v>
      </c>
      <c r="AF217" s="66"/>
      <c r="AG217" s="66"/>
      <c r="AH217" s="66"/>
      <c r="AI217" s="66"/>
      <c r="AJ217" s="66"/>
      <c r="AK217" s="66"/>
      <c r="AL217" s="66"/>
      <c r="AM217" s="66"/>
      <c r="AN217" s="66"/>
      <c r="AO217" s="66"/>
      <c r="AP217" s="66"/>
      <c r="AQ217" s="66"/>
      <c r="AR217" s="66"/>
      <c r="AS217" s="66"/>
      <c r="AT217" s="66"/>
      <c r="AU217" s="66"/>
      <c r="AV217" s="66"/>
      <c r="AW217" s="66"/>
      <c r="AX217" s="66"/>
      <c r="AY217" s="66"/>
      <c r="AZ217" s="66"/>
    </row>
    <row r="218" spans="1:52" x14ac:dyDescent="0.25">
      <c r="A218" s="34" t="s">
        <v>921</v>
      </c>
      <c r="B218" s="34" t="s">
        <v>922</v>
      </c>
      <c r="C218" s="42">
        <f t="shared" si="20"/>
        <v>0.50888299706570583</v>
      </c>
      <c r="D218" s="42">
        <f t="shared" si="21"/>
        <v>0.56000000000000005</v>
      </c>
      <c r="E218" s="42">
        <f t="shared" si="22"/>
        <v>7.2360210068496658</v>
      </c>
      <c r="F218" s="42">
        <f t="shared" ref="F218" si="127">F28</f>
        <v>6.4060210068496657</v>
      </c>
      <c r="G218" s="42">
        <f t="shared" si="24"/>
        <v>5.5860210068496654</v>
      </c>
      <c r="H218" s="42">
        <f t="shared" si="25"/>
        <v>7.976021006849666</v>
      </c>
      <c r="I218" s="42">
        <f t="shared" si="26"/>
        <v>0.55075262585620888</v>
      </c>
      <c r="J218" s="42">
        <f t="shared" ref="J218:O218" si="128">J28</f>
        <v>3.6548277981577186</v>
      </c>
      <c r="K218" s="42">
        <f t="shared" si="128"/>
        <v>2.5235840330013835</v>
      </c>
      <c r="L218" s="42">
        <f t="shared" si="128"/>
        <v>4.4238034391774734</v>
      </c>
      <c r="M218" s="42">
        <f t="shared" si="128"/>
        <v>4.3449083466021579</v>
      </c>
      <c r="N218" s="42">
        <f t="shared" si="128"/>
        <v>2.9704993023526232</v>
      </c>
      <c r="O218" s="42">
        <f t="shared" si="128"/>
        <v>2.5896680665988026</v>
      </c>
      <c r="P218" s="42">
        <f t="shared" ref="P218:R218" si="129">P28</f>
        <v>5.738727151969492</v>
      </c>
      <c r="Q218" s="42">
        <f t="shared" si="129"/>
        <v>3.5806618154186145</v>
      </c>
      <c r="R218" s="42">
        <f t="shared" si="129"/>
        <v>2.9931420314198864</v>
      </c>
      <c r="S218" s="42">
        <f t="shared" si="29"/>
        <v>2.1054505293468573</v>
      </c>
      <c r="T218" s="42">
        <f t="shared" si="30"/>
        <v>4.4614136840071481</v>
      </c>
      <c r="U218" s="42">
        <f t="shared" si="65"/>
        <v>2.2626927696465566</v>
      </c>
      <c r="V218" s="42">
        <f t="shared" ref="V218:AB218" si="130">V28</f>
        <v>4.5972228523449505</v>
      </c>
      <c r="W218" s="42">
        <f t="shared" si="32"/>
        <v>1.9238047740581194</v>
      </c>
      <c r="X218" s="42">
        <f t="shared" si="38"/>
        <v>0.121642397577994</v>
      </c>
      <c r="Y218" s="42">
        <f t="shared" si="39"/>
        <v>2.0207551663687693</v>
      </c>
      <c r="Z218" s="42">
        <f t="shared" si="130"/>
        <v>4.8323222752279866</v>
      </c>
      <c r="AA218" s="42">
        <f t="shared" si="40"/>
        <v>4.5034853050634096</v>
      </c>
      <c r="AB218" s="42">
        <f t="shared" si="130"/>
        <v>5.9087685302181452</v>
      </c>
      <c r="AC218" s="42">
        <f t="shared" si="33"/>
        <v>5.618900081121331</v>
      </c>
      <c r="AD218" s="74">
        <f t="shared" si="19"/>
        <v>100</v>
      </c>
      <c r="AF218" s="66"/>
      <c r="AG218" s="66"/>
      <c r="AH218" s="66"/>
      <c r="AI218" s="66"/>
      <c r="AJ218" s="66"/>
      <c r="AK218" s="66"/>
      <c r="AL218" s="66"/>
      <c r="AM218" s="66"/>
      <c r="AN218" s="66"/>
      <c r="AO218" s="66"/>
      <c r="AP218" s="66"/>
      <c r="AQ218" s="66"/>
      <c r="AR218" s="66"/>
      <c r="AS218" s="66"/>
      <c r="AT218" s="66"/>
      <c r="AU218" s="66"/>
      <c r="AV218" s="66"/>
      <c r="AW218" s="66"/>
      <c r="AX218" s="66"/>
      <c r="AY218" s="66"/>
      <c r="AZ218" s="66"/>
    </row>
    <row r="219" spans="1:52" x14ac:dyDescent="0.25">
      <c r="A219" s="34" t="s">
        <v>923</v>
      </c>
      <c r="B219" s="34" t="s">
        <v>924</v>
      </c>
      <c r="C219" s="42">
        <f t="shared" si="20"/>
        <v>0.65593787885164456</v>
      </c>
      <c r="D219" s="42">
        <f t="shared" si="21"/>
        <v>0.56000000000000005</v>
      </c>
      <c r="E219" s="42">
        <f t="shared" si="22"/>
        <v>6.8780349221855976</v>
      </c>
      <c r="F219" s="42">
        <f t="shared" ref="F219" si="131">F29</f>
        <v>6.0480349221855976</v>
      </c>
      <c r="G219" s="42">
        <f t="shared" si="24"/>
        <v>5.2280349221855973</v>
      </c>
      <c r="H219" s="42">
        <f t="shared" si="25"/>
        <v>7.6180349221855979</v>
      </c>
      <c r="I219" s="42">
        <f t="shared" si="26"/>
        <v>2.2700145509106644</v>
      </c>
      <c r="J219" s="42">
        <f t="shared" ref="J219:O219" si="132">J29</f>
        <v>5.3280307647825538</v>
      </c>
      <c r="K219" s="42">
        <f t="shared" si="132"/>
        <v>1.4828515373953688</v>
      </c>
      <c r="L219" s="42">
        <f t="shared" si="132"/>
        <v>4.2035929367159266</v>
      </c>
      <c r="M219" s="42">
        <f t="shared" si="132"/>
        <v>3.605352426531657</v>
      </c>
      <c r="N219" s="42">
        <f t="shared" si="132"/>
        <v>3.476374794384022</v>
      </c>
      <c r="O219" s="42">
        <f t="shared" si="132"/>
        <v>3.7317662285826043</v>
      </c>
      <c r="P219" s="42">
        <f t="shared" ref="P219:R219" si="133">P29</f>
        <v>3.5280203712749314</v>
      </c>
      <c r="Q219" s="42">
        <f t="shared" si="133"/>
        <v>3.1151118032521179</v>
      </c>
      <c r="R219" s="42">
        <f t="shared" si="133"/>
        <v>3.1556263224721559</v>
      </c>
      <c r="S219" s="42">
        <f t="shared" si="29"/>
        <v>2.9157901775592561</v>
      </c>
      <c r="T219" s="42">
        <f t="shared" si="30"/>
        <v>4.3888698547552307</v>
      </c>
      <c r="U219" s="42">
        <f t="shared" si="65"/>
        <v>1.3099574185571596</v>
      </c>
      <c r="V219" s="42">
        <f t="shared" ref="V219:AB219" si="134">V29</f>
        <v>4.1546397248980966</v>
      </c>
      <c r="W219" s="42">
        <f t="shared" si="32"/>
        <v>3.9752543828662898</v>
      </c>
      <c r="X219" s="42">
        <f t="shared" si="38"/>
        <v>1.9077335714091703</v>
      </c>
      <c r="Y219" s="42">
        <f t="shared" si="39"/>
        <v>2.7591440583981899</v>
      </c>
      <c r="Z219" s="42">
        <f t="shared" si="134"/>
        <v>4.8666672373616855</v>
      </c>
      <c r="AA219" s="42">
        <f t="shared" si="40"/>
        <v>3.5454641853798181</v>
      </c>
      <c r="AB219" s="42">
        <f t="shared" si="134"/>
        <v>4.5130006779760556</v>
      </c>
      <c r="AC219" s="42">
        <f t="shared" si="33"/>
        <v>4.7786594069430297</v>
      </c>
      <c r="AD219" s="74">
        <f t="shared" si="19"/>
        <v>100.00000000000004</v>
      </c>
      <c r="AF219" s="66"/>
      <c r="AG219" s="66"/>
      <c r="AH219" s="66"/>
      <c r="AI219" s="66"/>
      <c r="AJ219" s="66"/>
      <c r="AK219" s="66"/>
      <c r="AL219" s="66"/>
      <c r="AM219" s="66"/>
      <c r="AN219" s="66"/>
      <c r="AO219" s="66"/>
      <c r="AP219" s="66"/>
      <c r="AQ219" s="66"/>
      <c r="AR219" s="66"/>
      <c r="AS219" s="66"/>
      <c r="AT219" s="66"/>
      <c r="AU219" s="66"/>
      <c r="AV219" s="66"/>
      <c r="AW219" s="66"/>
      <c r="AX219" s="66"/>
      <c r="AY219" s="66"/>
      <c r="AZ219" s="66"/>
    </row>
    <row r="220" spans="1:52" x14ac:dyDescent="0.25">
      <c r="A220" s="34" t="s">
        <v>925</v>
      </c>
      <c r="B220" s="34" t="s">
        <v>926</v>
      </c>
      <c r="C220" s="42">
        <f t="shared" si="20"/>
        <v>0.47135825502076201</v>
      </c>
      <c r="D220" s="42">
        <f t="shared" si="21"/>
        <v>6.9423541925174259</v>
      </c>
      <c r="E220" s="42">
        <f t="shared" si="22"/>
        <v>0.83</v>
      </c>
      <c r="F220" s="42">
        <f t="shared" ref="F220" si="135">F30</f>
        <v>2.1274513975058094</v>
      </c>
      <c r="G220" s="42">
        <f t="shared" si="24"/>
        <v>5.562354192517426</v>
      </c>
      <c r="H220" s="42">
        <f t="shared" si="25"/>
        <v>7.9523541925174266</v>
      </c>
      <c r="I220" s="42">
        <f t="shared" si="26"/>
        <v>2.4093142468822597</v>
      </c>
      <c r="J220" s="42">
        <f t="shared" ref="J220:O220" si="136">J30</f>
        <v>4.8885507179884176</v>
      </c>
      <c r="K220" s="42">
        <f t="shared" si="136"/>
        <v>2.413162845517947</v>
      </c>
      <c r="L220" s="42">
        <f t="shared" si="136"/>
        <v>4.3979610204967194</v>
      </c>
      <c r="M220" s="42">
        <f t="shared" si="136"/>
        <v>4.7003433058879347</v>
      </c>
      <c r="N220" s="42">
        <f t="shared" si="136"/>
        <v>4.860417596140449</v>
      </c>
      <c r="O220" s="42">
        <f t="shared" si="136"/>
        <v>2.8516901711248077</v>
      </c>
      <c r="P220" s="42">
        <f t="shared" ref="P220:R220" si="137">P30</f>
        <v>3.8560056579792783</v>
      </c>
      <c r="Q220" s="42">
        <f t="shared" si="137"/>
        <v>4.5334564071672094</v>
      </c>
      <c r="R220" s="42">
        <f t="shared" si="137"/>
        <v>2.0528207829079634</v>
      </c>
      <c r="S220" s="42">
        <f t="shared" si="29"/>
        <v>3.5425105972192141</v>
      </c>
      <c r="T220" s="42">
        <f t="shared" si="30"/>
        <v>5.3566485075745227</v>
      </c>
      <c r="U220" s="42">
        <f t="shared" si="65"/>
        <v>1.7874592107154887</v>
      </c>
      <c r="V220" s="42">
        <f t="shared" ref="V220:AB220" si="138">V30</f>
        <v>4.8542886405240271</v>
      </c>
      <c r="W220" s="42">
        <f t="shared" si="32"/>
        <v>2.4024711788682249</v>
      </c>
      <c r="X220" s="42">
        <f t="shared" si="38"/>
        <v>0.51392525969951786</v>
      </c>
      <c r="Y220" s="42">
        <f t="shared" si="39"/>
        <v>3.9140420263648696</v>
      </c>
      <c r="Z220" s="42">
        <f t="shared" si="138"/>
        <v>5.6680456636974306</v>
      </c>
      <c r="AA220" s="42">
        <f t="shared" si="40"/>
        <v>3.1915102314546404</v>
      </c>
      <c r="AB220" s="42">
        <f t="shared" si="138"/>
        <v>4.1172124126857339</v>
      </c>
      <c r="AC220" s="42">
        <f t="shared" si="33"/>
        <v>3.8022912890244984</v>
      </c>
      <c r="AD220" s="74">
        <f t="shared" si="19"/>
        <v>100</v>
      </c>
      <c r="AF220" s="66"/>
      <c r="AG220" s="66"/>
      <c r="AH220" s="66"/>
      <c r="AI220" s="66"/>
      <c r="AJ220" s="66"/>
      <c r="AK220" s="66"/>
      <c r="AL220" s="66"/>
      <c r="AM220" s="66"/>
      <c r="AN220" s="66"/>
      <c r="AO220" s="66"/>
      <c r="AP220" s="66"/>
      <c r="AQ220" s="66"/>
      <c r="AR220" s="66"/>
      <c r="AS220" s="66"/>
      <c r="AT220" s="66"/>
      <c r="AU220" s="66"/>
      <c r="AV220" s="66"/>
      <c r="AW220" s="66"/>
      <c r="AX220" s="66"/>
      <c r="AY220" s="66"/>
      <c r="AZ220" s="66"/>
    </row>
    <row r="221" spans="1:52" x14ac:dyDescent="0.25">
      <c r="A221" s="34" t="s">
        <v>927</v>
      </c>
      <c r="B221" s="34" t="s">
        <v>928</v>
      </c>
      <c r="C221" s="42">
        <f t="shared" si="20"/>
        <v>0.35427885801434456</v>
      </c>
      <c r="D221" s="42">
        <f t="shared" si="21"/>
        <v>0.56000000000000005</v>
      </c>
      <c r="E221" s="42">
        <f t="shared" si="22"/>
        <v>7.933495365415669</v>
      </c>
      <c r="F221" s="42">
        <f t="shared" ref="F221" si="139">F31</f>
        <v>2.3678317884718902</v>
      </c>
      <c r="G221" s="42">
        <f t="shared" si="24"/>
        <v>6.2834953654156687</v>
      </c>
      <c r="H221" s="42">
        <f t="shared" si="25"/>
        <v>1.57</v>
      </c>
      <c r="I221" s="42">
        <f t="shared" si="26"/>
        <v>3.0057687091488474</v>
      </c>
      <c r="J221" s="42">
        <f t="shared" ref="J221:O221" si="140">J31</f>
        <v>4.9303236026806854</v>
      </c>
      <c r="K221" s="42">
        <f t="shared" si="140"/>
        <v>3.0184963088577592</v>
      </c>
      <c r="L221" s="42">
        <f t="shared" si="140"/>
        <v>4.4989124347870035</v>
      </c>
      <c r="M221" s="42">
        <f t="shared" si="140"/>
        <v>4.5974602987484108</v>
      </c>
      <c r="N221" s="42">
        <f t="shared" si="140"/>
        <v>2.9537805857723463</v>
      </c>
      <c r="O221" s="42">
        <f t="shared" si="140"/>
        <v>3.3250403838115905</v>
      </c>
      <c r="P221" s="42">
        <f t="shared" ref="P221:R221" si="141">P31</f>
        <v>4.1437056298258064</v>
      </c>
      <c r="Q221" s="42">
        <f t="shared" si="141"/>
        <v>3.1747674891443847</v>
      </c>
      <c r="R221" s="42">
        <f t="shared" si="141"/>
        <v>4.4716880877978005</v>
      </c>
      <c r="S221" s="42">
        <f t="shared" si="29"/>
        <v>3.3318321411505294</v>
      </c>
      <c r="T221" s="42">
        <f t="shared" si="30"/>
        <v>4.7346877702910977</v>
      </c>
      <c r="U221" s="42">
        <f t="shared" si="65"/>
        <v>0.99495328333619626</v>
      </c>
      <c r="V221" s="42">
        <f t="shared" ref="V221:AB221" si="142">V31</f>
        <v>5.5604642248414162</v>
      </c>
      <c r="W221" s="42">
        <f t="shared" si="32"/>
        <v>3.26751728411713</v>
      </c>
      <c r="X221" s="42">
        <f t="shared" si="38"/>
        <v>0.51446601413986182</v>
      </c>
      <c r="Y221" s="42">
        <f t="shared" si="39"/>
        <v>1.904983782778251</v>
      </c>
      <c r="Z221" s="42">
        <f t="shared" si="142"/>
        <v>5.2159523101990466</v>
      </c>
      <c r="AA221" s="42">
        <f t="shared" si="40"/>
        <v>5.909504225095076</v>
      </c>
      <c r="AB221" s="42">
        <f t="shared" si="142"/>
        <v>6.2501143655095541</v>
      </c>
      <c r="AC221" s="42">
        <f t="shared" si="33"/>
        <v>5.1264796906496235</v>
      </c>
      <c r="AD221" s="74">
        <f t="shared" si="19"/>
        <v>99.999999999999986</v>
      </c>
      <c r="AF221" s="66"/>
      <c r="AG221" s="66"/>
      <c r="AH221" s="66"/>
      <c r="AI221" s="66"/>
      <c r="AJ221" s="66"/>
      <c r="AK221" s="66"/>
      <c r="AL221" s="66"/>
      <c r="AM221" s="66"/>
      <c r="AN221" s="66"/>
      <c r="AO221" s="66"/>
      <c r="AP221" s="66"/>
      <c r="AQ221" s="66"/>
      <c r="AR221" s="66"/>
      <c r="AS221" s="66"/>
      <c r="AT221" s="66"/>
      <c r="AU221" s="66"/>
      <c r="AV221" s="66"/>
      <c r="AW221" s="66"/>
      <c r="AX221" s="66"/>
      <c r="AY221" s="66"/>
      <c r="AZ221" s="66"/>
    </row>
    <row r="222" spans="1:52" x14ac:dyDescent="0.25">
      <c r="A222" s="34" t="s">
        <v>929</v>
      </c>
      <c r="B222" s="34" t="s">
        <v>930</v>
      </c>
      <c r="C222" s="42">
        <f t="shared" si="20"/>
        <v>4.0035900270506843</v>
      </c>
      <c r="D222" s="42">
        <f t="shared" si="21"/>
        <v>0.56000000000000005</v>
      </c>
      <c r="E222" s="42">
        <f t="shared" si="22"/>
        <v>0.83</v>
      </c>
      <c r="F222" s="42">
        <f t="shared" ref="F222" si="143">F32</f>
        <v>2.1192639523772634</v>
      </c>
      <c r="G222" s="42">
        <f t="shared" si="24"/>
        <v>5.5377918571317881</v>
      </c>
      <c r="H222" s="42">
        <f t="shared" si="25"/>
        <v>7.9277918571317887</v>
      </c>
      <c r="I222" s="42">
        <f t="shared" si="26"/>
        <v>1.0745399702357903</v>
      </c>
      <c r="J222" s="42">
        <f t="shared" ref="J222:O222" si="144">J32</f>
        <v>5.1210785264318526</v>
      </c>
      <c r="K222" s="42">
        <f t="shared" si="144"/>
        <v>5.7622962010918926</v>
      </c>
      <c r="L222" s="42">
        <f t="shared" si="144"/>
        <v>3.8907174360447949</v>
      </c>
      <c r="M222" s="42">
        <f t="shared" si="144"/>
        <v>2.7445924427715238</v>
      </c>
      <c r="N222" s="42">
        <f t="shared" si="144"/>
        <v>5.4116121457754591</v>
      </c>
      <c r="O222" s="42">
        <f t="shared" si="144"/>
        <v>2.7054433434603351</v>
      </c>
      <c r="P222" s="42">
        <f t="shared" ref="P222:R222" si="145">P32</f>
        <v>4.7683438928488417</v>
      </c>
      <c r="Q222" s="42">
        <f t="shared" si="145"/>
        <v>3.4094553451459646</v>
      </c>
      <c r="R222" s="42">
        <f t="shared" si="145"/>
        <v>3.3822788139023552</v>
      </c>
      <c r="S222" s="42">
        <f t="shared" si="29"/>
        <v>3.3616261494670847</v>
      </c>
      <c r="T222" s="42">
        <f t="shared" si="30"/>
        <v>4.564439298721755</v>
      </c>
      <c r="U222" s="42">
        <f t="shared" si="65"/>
        <v>2.0908451130813082</v>
      </c>
      <c r="V222" s="42">
        <f t="shared" ref="V222:AB222" si="146">V32</f>
        <v>4.888017101760691</v>
      </c>
      <c r="W222" s="42">
        <f t="shared" si="32"/>
        <v>3.2271491692159113</v>
      </c>
      <c r="X222" s="42">
        <f t="shared" si="38"/>
        <v>1.6703015213938477</v>
      </c>
      <c r="Y222" s="42">
        <f t="shared" si="39"/>
        <v>3.1095898136636611</v>
      </c>
      <c r="Z222" s="42">
        <f t="shared" si="146"/>
        <v>4.6751102018420987</v>
      </c>
      <c r="AA222" s="42">
        <f t="shared" si="40"/>
        <v>4.0056089137722051</v>
      </c>
      <c r="AB222" s="42">
        <f t="shared" si="146"/>
        <v>5.380187229353699</v>
      </c>
      <c r="AC222" s="42">
        <f t="shared" si="33"/>
        <v>3.7783296763273877</v>
      </c>
      <c r="AD222" s="74">
        <f t="shared" si="19"/>
        <v>100</v>
      </c>
      <c r="AF222" s="66"/>
      <c r="AG222" s="66"/>
      <c r="AH222" s="66"/>
      <c r="AI222" s="66"/>
      <c r="AJ222" s="66"/>
      <c r="AK222" s="66"/>
      <c r="AL222" s="66"/>
      <c r="AM222" s="66"/>
      <c r="AN222" s="66"/>
      <c r="AO222" s="66"/>
      <c r="AP222" s="66"/>
      <c r="AQ222" s="66"/>
      <c r="AR222" s="66"/>
      <c r="AS222" s="66"/>
      <c r="AT222" s="66"/>
      <c r="AU222" s="66"/>
      <c r="AV222" s="66"/>
      <c r="AW222" s="66"/>
      <c r="AX222" s="66"/>
      <c r="AY222" s="66"/>
      <c r="AZ222" s="66"/>
    </row>
    <row r="223" spans="1:52" x14ac:dyDescent="0.25">
      <c r="A223" s="34" t="s">
        <v>931</v>
      </c>
      <c r="B223" s="34" t="s">
        <v>932</v>
      </c>
      <c r="C223" s="42">
        <f t="shared" si="20"/>
        <v>0.53107303578658449</v>
      </c>
      <c r="D223" s="42">
        <f t="shared" si="21"/>
        <v>7.0805297123782438</v>
      </c>
      <c r="E223" s="42">
        <f t="shared" si="22"/>
        <v>7.3505297123782443</v>
      </c>
      <c r="F223" s="42">
        <f t="shared" ref="F223" si="147">F33</f>
        <v>2.1735099041260821</v>
      </c>
      <c r="G223" s="42">
        <f t="shared" si="24"/>
        <v>5.7005297123782439</v>
      </c>
      <c r="H223" s="42">
        <f t="shared" si="25"/>
        <v>1.57</v>
      </c>
      <c r="I223" s="42">
        <f t="shared" si="26"/>
        <v>5.7271522363467238</v>
      </c>
      <c r="J223" s="42">
        <f t="shared" ref="J223:O223" si="148">J33</f>
        <v>4.5696434642003885</v>
      </c>
      <c r="K223" s="42">
        <f t="shared" si="148"/>
        <v>3.7677165486813697</v>
      </c>
      <c r="L223" s="42">
        <f t="shared" si="148"/>
        <v>3.0242694972307702</v>
      </c>
      <c r="M223" s="42">
        <f t="shared" si="148"/>
        <v>3.6181823723334094</v>
      </c>
      <c r="N223" s="42">
        <f t="shared" si="148"/>
        <v>1.8483784666385372</v>
      </c>
      <c r="O223" s="42">
        <f t="shared" si="148"/>
        <v>1.6648160967774241</v>
      </c>
      <c r="P223" s="42">
        <f t="shared" ref="P223:R223" si="149">P33</f>
        <v>0.40753310702364026</v>
      </c>
      <c r="Q223" s="42">
        <f t="shared" si="149"/>
        <v>3.4788043275695122</v>
      </c>
      <c r="R223" s="42">
        <f t="shared" si="149"/>
        <v>2.9675590059568293</v>
      </c>
      <c r="S223" s="42">
        <f t="shared" si="29"/>
        <v>2.1624038480726164</v>
      </c>
      <c r="T223" s="42">
        <f t="shared" si="30"/>
        <v>3.6439591959009237</v>
      </c>
      <c r="U223" s="42">
        <f t="shared" si="65"/>
        <v>1.1108650069189041</v>
      </c>
      <c r="V223" s="42">
        <f t="shared" ref="V223:AB223" si="150">V33</f>
        <v>5.9878516498166992</v>
      </c>
      <c r="W223" s="42">
        <f t="shared" si="32"/>
        <v>1.5311599892739731</v>
      </c>
      <c r="X223" s="42">
        <f t="shared" si="38"/>
        <v>1.9433747819707812</v>
      </c>
      <c r="Y223" s="42">
        <f t="shared" si="39"/>
        <v>3.83429330699727</v>
      </c>
      <c r="Z223" s="42">
        <f t="shared" si="150"/>
        <v>5.7157904752334865</v>
      </c>
      <c r="AA223" s="42">
        <f t="shared" si="40"/>
        <v>5.8604356022996562</v>
      </c>
      <c r="AB223" s="42">
        <f t="shared" si="150"/>
        <v>6.5205297123782442</v>
      </c>
      <c r="AC223" s="42">
        <f t="shared" si="33"/>
        <v>6.2091092313314373</v>
      </c>
      <c r="AD223" s="74">
        <f t="shared" si="19"/>
        <v>100</v>
      </c>
      <c r="AF223" s="66"/>
      <c r="AG223" s="66"/>
      <c r="AH223" s="66"/>
      <c r="AI223" s="66"/>
      <c r="AJ223" s="66"/>
      <c r="AK223" s="66"/>
      <c r="AL223" s="66"/>
      <c r="AM223" s="66"/>
      <c r="AN223" s="66"/>
      <c r="AO223" s="66"/>
      <c r="AP223" s="66"/>
      <c r="AQ223" s="66"/>
      <c r="AR223" s="66"/>
      <c r="AS223" s="66"/>
      <c r="AT223" s="66"/>
      <c r="AU223" s="66"/>
      <c r="AV223" s="66"/>
      <c r="AW223" s="66"/>
      <c r="AX223" s="66"/>
      <c r="AY223" s="66"/>
      <c r="AZ223" s="66"/>
    </row>
    <row r="224" spans="1:52" x14ac:dyDescent="0.25">
      <c r="A224" s="34" t="s">
        <v>933</v>
      </c>
      <c r="B224" s="34" t="s">
        <v>934</v>
      </c>
      <c r="C224" s="42">
        <f t="shared" si="20"/>
        <v>0.60132309427616437</v>
      </c>
      <c r="D224" s="42">
        <f t="shared" si="21"/>
        <v>6.9479378115909363</v>
      </c>
      <c r="E224" s="42">
        <f t="shared" si="22"/>
        <v>7.2179378115909358</v>
      </c>
      <c r="F224" s="42">
        <f t="shared" ref="F224" si="151">F34</f>
        <v>6.3879378115909358</v>
      </c>
      <c r="G224" s="42">
        <f t="shared" si="24"/>
        <v>5.5679378115909355</v>
      </c>
      <c r="H224" s="42">
        <f t="shared" si="25"/>
        <v>7.9579378115909361</v>
      </c>
      <c r="I224" s="42">
        <f t="shared" si="26"/>
        <v>5.3394455851420677</v>
      </c>
      <c r="J224" s="42">
        <f t="shared" ref="J224:O224" si="152">J34</f>
        <v>1.5180678806521113</v>
      </c>
      <c r="K224" s="42">
        <f t="shared" si="152"/>
        <v>4.1398412401563807</v>
      </c>
      <c r="L224" s="42">
        <f t="shared" si="152"/>
        <v>0.64216449655149055</v>
      </c>
      <c r="M224" s="42">
        <f t="shared" si="152"/>
        <v>0.81592091692107327</v>
      </c>
      <c r="N224" s="42">
        <f t="shared" si="152"/>
        <v>2.1007640724960037</v>
      </c>
      <c r="O224" s="42">
        <f t="shared" si="152"/>
        <v>0.27182714091876348</v>
      </c>
      <c r="P224" s="42">
        <f t="shared" ref="P224:R224" si="153">P34</f>
        <v>0.93157426419034517</v>
      </c>
      <c r="Q224" s="42">
        <f t="shared" si="153"/>
        <v>0.68585252265684449</v>
      </c>
      <c r="R224" s="42">
        <f t="shared" si="153"/>
        <v>6.385944826722854</v>
      </c>
      <c r="S224" s="42">
        <f t="shared" si="29"/>
        <v>1.3010457012442385</v>
      </c>
      <c r="T224" s="42">
        <f t="shared" si="30"/>
        <v>2.4936634971828999</v>
      </c>
      <c r="U224" s="42">
        <f t="shared" si="65"/>
        <v>1.8458408186671478</v>
      </c>
      <c r="V224" s="42">
        <f t="shared" ref="V224:AB224" si="154">V34</f>
        <v>5.0402637331191542</v>
      </c>
      <c r="W224" s="42">
        <f t="shared" si="32"/>
        <v>3.5174991664475015</v>
      </c>
      <c r="X224" s="42">
        <f t="shared" si="38"/>
        <v>2.3954804859685854</v>
      </c>
      <c r="Y224" s="42">
        <f t="shared" si="39"/>
        <v>3.4578265562147941</v>
      </c>
      <c r="Z224" s="42">
        <f t="shared" si="154"/>
        <v>5.9592775079506239</v>
      </c>
      <c r="AA224" s="42">
        <f t="shared" si="40"/>
        <v>4.4783608961606785</v>
      </c>
      <c r="AB224" s="42">
        <f t="shared" si="154"/>
        <v>5.8853335675317506</v>
      </c>
      <c r="AC224" s="42">
        <f t="shared" si="33"/>
        <v>6.1129929708738731</v>
      </c>
      <c r="AD224" s="74">
        <f t="shared" si="19"/>
        <v>100.00000000000004</v>
      </c>
      <c r="AF224" s="66"/>
      <c r="AG224" s="66"/>
      <c r="AH224" s="66"/>
      <c r="AI224" s="66"/>
      <c r="AJ224" s="66"/>
      <c r="AK224" s="66"/>
      <c r="AL224" s="66"/>
      <c r="AM224" s="66"/>
      <c r="AN224" s="66"/>
      <c r="AO224" s="66"/>
      <c r="AP224" s="66"/>
      <c r="AQ224" s="66"/>
      <c r="AR224" s="66"/>
      <c r="AS224" s="66"/>
      <c r="AT224" s="66"/>
      <c r="AU224" s="66"/>
      <c r="AV224" s="66"/>
      <c r="AW224" s="66"/>
      <c r="AX224" s="66"/>
      <c r="AY224" s="66"/>
      <c r="AZ224" s="66"/>
    </row>
    <row r="225" spans="1:52" x14ac:dyDescent="0.25">
      <c r="A225" s="34" t="s">
        <v>935</v>
      </c>
      <c r="B225" s="34" t="s">
        <v>936</v>
      </c>
      <c r="C225" s="42">
        <f t="shared" si="20"/>
        <v>2.0048960877269879</v>
      </c>
      <c r="D225" s="42">
        <f t="shared" si="21"/>
        <v>7.1433830612939317</v>
      </c>
      <c r="E225" s="42">
        <f t="shared" si="22"/>
        <v>0.83</v>
      </c>
      <c r="F225" s="42">
        <f t="shared" ref="F225" si="155">F35</f>
        <v>2.1944610204313113</v>
      </c>
      <c r="G225" s="42">
        <f t="shared" si="24"/>
        <v>5.7633830612939319</v>
      </c>
      <c r="H225" s="42">
        <f t="shared" si="25"/>
        <v>8.1533830612939315</v>
      </c>
      <c r="I225" s="42">
        <f t="shared" si="26"/>
        <v>3.0416915306469652</v>
      </c>
      <c r="J225" s="42">
        <f t="shared" ref="J225:O225" si="156">J35</f>
        <v>4.4037095140461231</v>
      </c>
      <c r="K225" s="42">
        <f t="shared" si="156"/>
        <v>3.2055453335639168</v>
      </c>
      <c r="L225" s="42">
        <f t="shared" si="156"/>
        <v>2.3301488416107325</v>
      </c>
      <c r="M225" s="42">
        <f t="shared" si="156"/>
        <v>2.435372747654085</v>
      </c>
      <c r="N225" s="42">
        <f t="shared" si="156"/>
        <v>3.8219180346259169</v>
      </c>
      <c r="O225" s="42">
        <f t="shared" si="156"/>
        <v>3.221655540633201</v>
      </c>
      <c r="P225" s="42">
        <f t="shared" ref="P225:R225" si="157">P35</f>
        <v>2.8802300893160964</v>
      </c>
      <c r="Q225" s="42">
        <f t="shared" si="157"/>
        <v>2.6311064362920207</v>
      </c>
      <c r="R225" s="42">
        <f t="shared" si="157"/>
        <v>4.0338659648466146</v>
      </c>
      <c r="S225" s="42">
        <f t="shared" si="29"/>
        <v>2.2604152521148477</v>
      </c>
      <c r="T225" s="42">
        <f t="shared" si="30"/>
        <v>3.7817660371200477</v>
      </c>
      <c r="U225" s="42">
        <f t="shared" si="65"/>
        <v>1.7384438828898112</v>
      </c>
      <c r="V225" s="42">
        <f t="shared" ref="V225:AB225" si="158">V35</f>
        <v>5.8716289522285505</v>
      </c>
      <c r="W225" s="42">
        <f t="shared" si="32"/>
        <v>2.8709255181762532</v>
      </c>
      <c r="X225" s="42">
        <f t="shared" si="38"/>
        <v>2.0321321356915218</v>
      </c>
      <c r="Y225" s="42">
        <f t="shared" si="39"/>
        <v>1.7813939086253041</v>
      </c>
      <c r="Z225" s="42">
        <f t="shared" si="158"/>
        <v>5.1259870222674593</v>
      </c>
      <c r="AA225" s="42">
        <f t="shared" si="40"/>
        <v>5.0973912746481549</v>
      </c>
      <c r="AB225" s="42">
        <f t="shared" si="158"/>
        <v>5.7103328964395974</v>
      </c>
      <c r="AC225" s="42">
        <f t="shared" si="33"/>
        <v>5.634832794522687</v>
      </c>
      <c r="AD225" s="74">
        <f t="shared" si="19"/>
        <v>99.999999999999972</v>
      </c>
      <c r="AF225" s="66"/>
      <c r="AG225" s="66"/>
      <c r="AH225" s="66"/>
      <c r="AI225" s="66"/>
      <c r="AJ225" s="66"/>
      <c r="AK225" s="66"/>
      <c r="AL225" s="66"/>
      <c r="AM225" s="66"/>
      <c r="AN225" s="66"/>
      <c r="AO225" s="66"/>
      <c r="AP225" s="66"/>
      <c r="AQ225" s="66"/>
      <c r="AR225" s="66"/>
      <c r="AS225" s="66"/>
      <c r="AT225" s="66"/>
      <c r="AU225" s="66"/>
      <c r="AV225" s="66"/>
      <c r="AW225" s="66"/>
      <c r="AX225" s="66"/>
      <c r="AY225" s="66"/>
      <c r="AZ225" s="66"/>
    </row>
    <row r="226" spans="1:52" x14ac:dyDescent="0.25">
      <c r="A226" s="34" t="s">
        <v>937</v>
      </c>
      <c r="B226" s="34" t="s">
        <v>938</v>
      </c>
      <c r="C226" s="42">
        <f t="shared" si="20"/>
        <v>1.6052056191635002</v>
      </c>
      <c r="D226" s="42">
        <f t="shared" si="21"/>
        <v>0.56000000000000005</v>
      </c>
      <c r="E226" s="42">
        <f t="shared" si="22"/>
        <v>0.83</v>
      </c>
      <c r="F226" s="42">
        <f t="shared" ref="F226" si="159">F36</f>
        <v>6.7199369209901061</v>
      </c>
      <c r="G226" s="42">
        <f t="shared" si="24"/>
        <v>5.8999369209901058</v>
      </c>
      <c r="H226" s="42">
        <f t="shared" si="25"/>
        <v>8.2899369209901064</v>
      </c>
      <c r="I226" s="42">
        <f t="shared" si="26"/>
        <v>2.5499737170792098</v>
      </c>
      <c r="J226" s="42">
        <f t="shared" ref="J226:O226" si="160">J36</f>
        <v>4.6731636809041701</v>
      </c>
      <c r="K226" s="42">
        <f t="shared" si="160"/>
        <v>3.5774870798383902</v>
      </c>
      <c r="L226" s="42">
        <f t="shared" si="160"/>
        <v>3.8541215813931893</v>
      </c>
      <c r="M226" s="42">
        <f t="shared" si="160"/>
        <v>3.4626417085198815</v>
      </c>
      <c r="N226" s="42">
        <f t="shared" si="160"/>
        <v>4.2294029347583777</v>
      </c>
      <c r="O226" s="42">
        <f t="shared" si="160"/>
        <v>3.4314571511438841</v>
      </c>
      <c r="P226" s="42">
        <f t="shared" ref="P226:R226" si="161">P36</f>
        <v>3.9199632039108949</v>
      </c>
      <c r="Q226" s="42">
        <f t="shared" si="161"/>
        <v>3.9480213089676925</v>
      </c>
      <c r="R226" s="42">
        <f t="shared" si="161"/>
        <v>2.9829494485223242</v>
      </c>
      <c r="S226" s="42">
        <f t="shared" si="29"/>
        <v>2.4940924899427359</v>
      </c>
      <c r="T226" s="42">
        <f t="shared" si="30"/>
        <v>3.711325881851824</v>
      </c>
      <c r="U226" s="42">
        <f t="shared" si="65"/>
        <v>1.3141050182773042</v>
      </c>
      <c r="V226" s="42">
        <f t="shared" ref="V226:AB226" si="162">V36</f>
        <v>3.9311578396481668</v>
      </c>
      <c r="W226" s="42">
        <f t="shared" si="32"/>
        <v>4.2121017124202487</v>
      </c>
      <c r="X226" s="42">
        <f t="shared" si="38"/>
        <v>2.1576627243354487</v>
      </c>
      <c r="Y226" s="42">
        <f t="shared" si="39"/>
        <v>3.8169757306629437</v>
      </c>
      <c r="Z226" s="42">
        <f t="shared" si="162"/>
        <v>5.0060534312866221</v>
      </c>
      <c r="AA226" s="42">
        <f t="shared" si="40"/>
        <v>3.8438512233426767</v>
      </c>
      <c r="AB226" s="42">
        <f t="shared" si="162"/>
        <v>4.9404612388666695</v>
      </c>
      <c r="AC226" s="42">
        <f t="shared" si="33"/>
        <v>4.0380145121935431</v>
      </c>
      <c r="AD226" s="74">
        <f t="shared" ref="AD226:AD257" si="163">SUM(C226:AC226)</f>
        <v>100.00000000000001</v>
      </c>
      <c r="AF226" s="66"/>
      <c r="AG226" s="66"/>
      <c r="AH226" s="66"/>
      <c r="AI226" s="66"/>
      <c r="AJ226" s="66"/>
      <c r="AK226" s="66"/>
      <c r="AL226" s="66"/>
      <c r="AM226" s="66"/>
      <c r="AN226" s="66"/>
      <c r="AO226" s="66"/>
      <c r="AP226" s="66"/>
      <c r="AQ226" s="66"/>
      <c r="AR226" s="66"/>
      <c r="AS226" s="66"/>
      <c r="AT226" s="66"/>
      <c r="AU226" s="66"/>
      <c r="AV226" s="66"/>
      <c r="AW226" s="66"/>
      <c r="AX226" s="66"/>
      <c r="AY226" s="66"/>
      <c r="AZ226" s="66"/>
    </row>
    <row r="227" spans="1:52" x14ac:dyDescent="0.25">
      <c r="A227" s="34" t="s">
        <v>939</v>
      </c>
      <c r="B227" s="34" t="s">
        <v>940</v>
      </c>
      <c r="C227" s="42">
        <f t="shared" si="20"/>
        <v>0.41078234365199717</v>
      </c>
      <c r="D227" s="42">
        <f t="shared" si="21"/>
        <v>0.56000000000000005</v>
      </c>
      <c r="E227" s="42">
        <f t="shared" si="22"/>
        <v>0.83</v>
      </c>
      <c r="F227" s="42">
        <f t="shared" ref="F227" si="164">F37</f>
        <v>2.258205863645439</v>
      </c>
      <c r="G227" s="42">
        <f t="shared" si="24"/>
        <v>5.9546175909363148</v>
      </c>
      <c r="H227" s="42">
        <f t="shared" si="25"/>
        <v>8.3446175909363145</v>
      </c>
      <c r="I227" s="42">
        <f t="shared" si="26"/>
        <v>4.2664117272908761</v>
      </c>
      <c r="J227" s="42">
        <f t="shared" ref="J227:O227" si="165">J37</f>
        <v>4.1238125946624935</v>
      </c>
      <c r="K227" s="42">
        <f t="shared" si="165"/>
        <v>1.9689315587982921</v>
      </c>
      <c r="L227" s="42">
        <f t="shared" si="165"/>
        <v>4.6755952281648154</v>
      </c>
      <c r="M227" s="42">
        <f t="shared" si="165"/>
        <v>5.711051919020524</v>
      </c>
      <c r="N227" s="42">
        <f t="shared" si="165"/>
        <v>4.4480729940106665</v>
      </c>
      <c r="O227" s="42">
        <f t="shared" si="165"/>
        <v>3.4593791953717354</v>
      </c>
      <c r="P227" s="42">
        <f t="shared" ref="P227:R227" si="166">P37</f>
        <v>2.1170679971675974</v>
      </c>
      <c r="Q227" s="42">
        <f t="shared" si="166"/>
        <v>4.3231221225312959</v>
      </c>
      <c r="R227" s="42">
        <f t="shared" si="166"/>
        <v>2.0760325409514331</v>
      </c>
      <c r="S227" s="42">
        <f t="shared" si="29"/>
        <v>3.550405214556132</v>
      </c>
      <c r="T227" s="42">
        <f t="shared" si="30"/>
        <v>5.3244074163191497</v>
      </c>
      <c r="U227" s="42">
        <f t="shared" si="65"/>
        <v>1.1694245385266491</v>
      </c>
      <c r="V227" s="42">
        <f t="shared" ref="V227:AB227" si="167">V37</f>
        <v>4.3400160282967413</v>
      </c>
      <c r="W227" s="42">
        <f t="shared" si="32"/>
        <v>4.251339543858859</v>
      </c>
      <c r="X227" s="42">
        <f t="shared" si="38"/>
        <v>2.9960942866391855</v>
      </c>
      <c r="Y227" s="42">
        <f t="shared" si="39"/>
        <v>3.8434636398619118</v>
      </c>
      <c r="Z227" s="42">
        <f t="shared" si="167"/>
        <v>3.7997943104489109</v>
      </c>
      <c r="AA227" s="42">
        <f t="shared" si="40"/>
        <v>4.377409740853901</v>
      </c>
      <c r="AB227" s="42">
        <f t="shared" si="167"/>
        <v>6.0452858748223992</v>
      </c>
      <c r="AC227" s="42">
        <f t="shared" si="33"/>
        <v>4.7746581386763634</v>
      </c>
      <c r="AD227" s="74">
        <f t="shared" si="163"/>
        <v>100.00000000000001</v>
      </c>
      <c r="AF227" s="66"/>
      <c r="AG227" s="66"/>
      <c r="AH227" s="66"/>
      <c r="AI227" s="66"/>
      <c r="AJ227" s="66"/>
      <c r="AK227" s="66"/>
      <c r="AL227" s="66"/>
      <c r="AM227" s="66"/>
      <c r="AN227" s="66"/>
      <c r="AO227" s="66"/>
      <c r="AP227" s="66"/>
      <c r="AQ227" s="66"/>
      <c r="AR227" s="66"/>
      <c r="AS227" s="66"/>
      <c r="AT227" s="66"/>
      <c r="AU227" s="66"/>
      <c r="AV227" s="66"/>
      <c r="AW227" s="66"/>
      <c r="AX227" s="66"/>
      <c r="AY227" s="66"/>
      <c r="AZ227" s="66"/>
    </row>
    <row r="228" spans="1:52" x14ac:dyDescent="0.25">
      <c r="A228" s="34" t="s">
        <v>941</v>
      </c>
      <c r="B228" s="34" t="s">
        <v>942</v>
      </c>
      <c r="C228" s="42">
        <f t="shared" si="20"/>
        <v>3.3147477171374908</v>
      </c>
      <c r="D228" s="42">
        <f t="shared" si="21"/>
        <v>3.8604968168269904</v>
      </c>
      <c r="E228" s="42">
        <f t="shared" si="22"/>
        <v>6.3436423473689549</v>
      </c>
      <c r="F228" s="42">
        <f t="shared" ref="F228" si="168">F38</f>
        <v>5.552904066221398</v>
      </c>
      <c r="G228" s="42">
        <f t="shared" si="24"/>
        <v>1.1144787908523068</v>
      </c>
      <c r="H228" s="42">
        <f t="shared" si="25"/>
        <v>3.4623308005380364</v>
      </c>
      <c r="I228" s="42">
        <f t="shared" si="26"/>
        <v>2.7989013235342348</v>
      </c>
      <c r="J228" s="42">
        <f t="shared" ref="J228:O228" si="169">J38</f>
        <v>2.5697897291302372</v>
      </c>
      <c r="K228" s="42">
        <f t="shared" si="169"/>
        <v>3.2322963563427773</v>
      </c>
      <c r="L228" s="42">
        <f t="shared" si="169"/>
        <v>3.9585782494442192</v>
      </c>
      <c r="M228" s="42">
        <f t="shared" si="169"/>
        <v>0.91712488248159374</v>
      </c>
      <c r="N228" s="42">
        <f t="shared" si="169"/>
        <v>1.7609008647198992</v>
      </c>
      <c r="O228" s="42">
        <f t="shared" si="169"/>
        <v>2.9717463859826374</v>
      </c>
      <c r="P228" s="42">
        <f t="shared" ref="P228:R228" si="170">P38</f>
        <v>1.104256156030998</v>
      </c>
      <c r="Q228" s="42">
        <f t="shared" si="170"/>
        <v>6.1217200649968309</v>
      </c>
      <c r="R228" s="42">
        <f t="shared" si="170"/>
        <v>6.1217200649968309</v>
      </c>
      <c r="S228" s="42">
        <f t="shared" si="29"/>
        <v>5.2217200649968305</v>
      </c>
      <c r="T228" s="42">
        <f t="shared" si="30"/>
        <v>6.6317200649968306</v>
      </c>
      <c r="U228" s="42">
        <f t="shared" si="65"/>
        <v>6.5217200649968312</v>
      </c>
      <c r="V228" s="42">
        <f t="shared" ref="V228:AB228" si="171">V38</f>
        <v>3.8260750406230191</v>
      </c>
      <c r="W228" s="42">
        <f t="shared" si="32"/>
        <v>4.7499426804487097</v>
      </c>
      <c r="X228" s="42">
        <f t="shared" si="38"/>
        <v>1.4429442662385077</v>
      </c>
      <c r="Y228" s="42">
        <f t="shared" si="39"/>
        <v>4.4277470073064418</v>
      </c>
      <c r="Z228" s="42">
        <f t="shared" si="171"/>
        <v>3.9818399064643906</v>
      </c>
      <c r="AA228" s="42">
        <f t="shared" si="40"/>
        <v>3.6842337081562491</v>
      </c>
      <c r="AB228" s="42">
        <f t="shared" si="171"/>
        <v>1.6932417201055066</v>
      </c>
      <c r="AC228" s="42">
        <f t="shared" si="33"/>
        <v>2.6131808590612451</v>
      </c>
      <c r="AD228" s="74">
        <f t="shared" si="163"/>
        <v>99.999999999999986</v>
      </c>
      <c r="AF228" s="66"/>
      <c r="AG228" s="66"/>
      <c r="AH228" s="66"/>
      <c r="AI228" s="66"/>
      <c r="AJ228" s="66"/>
      <c r="AK228" s="66"/>
      <c r="AL228" s="66"/>
      <c r="AM228" s="66"/>
      <c r="AN228" s="66"/>
      <c r="AO228" s="66"/>
      <c r="AP228" s="66"/>
      <c r="AQ228" s="66"/>
      <c r="AR228" s="66"/>
      <c r="AS228" s="66"/>
      <c r="AT228" s="66"/>
      <c r="AU228" s="66"/>
      <c r="AV228" s="66"/>
      <c r="AW228" s="66"/>
      <c r="AX228" s="66"/>
      <c r="AY228" s="66"/>
      <c r="AZ228" s="66"/>
    </row>
    <row r="229" spans="1:52" x14ac:dyDescent="0.25">
      <c r="A229" s="34" t="s">
        <v>943</v>
      </c>
      <c r="B229" s="34" t="s">
        <v>944</v>
      </c>
      <c r="C229" s="42">
        <f t="shared" si="20"/>
        <v>2.7717448107427201</v>
      </c>
      <c r="D229" s="42">
        <f t="shared" si="21"/>
        <v>4.8829631522304382</v>
      </c>
      <c r="E229" s="42">
        <f t="shared" si="22"/>
        <v>4.4673168200215816</v>
      </c>
      <c r="F229" s="42">
        <f t="shared" ref="F229" si="172">F39</f>
        <v>3.6933224592409011</v>
      </c>
      <c r="G229" s="42">
        <f t="shared" si="24"/>
        <v>0.14094465483431051</v>
      </c>
      <c r="H229" s="42">
        <f t="shared" si="25"/>
        <v>7.0365495671474951</v>
      </c>
      <c r="I229" s="42">
        <f t="shared" si="26"/>
        <v>4.9206967440128428</v>
      </c>
      <c r="J229" s="42">
        <f t="shared" ref="J229:O229" si="173">J39</f>
        <v>4.4728850140612337</v>
      </c>
      <c r="K229" s="42">
        <f t="shared" si="173"/>
        <v>2.3978656283847468</v>
      </c>
      <c r="L229" s="42">
        <f t="shared" si="173"/>
        <v>5.0822862410561847</v>
      </c>
      <c r="M229" s="42">
        <f t="shared" si="173"/>
        <v>4.6785546831001641</v>
      </c>
      <c r="N229" s="42">
        <f t="shared" si="173"/>
        <v>4.6957583558443687</v>
      </c>
      <c r="O229" s="42">
        <f t="shared" si="173"/>
        <v>5.2607965355922763</v>
      </c>
      <c r="P229" s="42">
        <f t="shared" ref="P229:R229" si="174">P39</f>
        <v>0.39633258803041016</v>
      </c>
      <c r="Q229" s="42">
        <f t="shared" si="174"/>
        <v>0</v>
      </c>
      <c r="R229" s="42">
        <f t="shared" si="174"/>
        <v>0</v>
      </c>
      <c r="S229" s="42">
        <f t="shared" si="29"/>
        <v>3.6070128920893594</v>
      </c>
      <c r="T229" s="42">
        <f t="shared" si="30"/>
        <v>7.2705193381340374</v>
      </c>
      <c r="U229" s="42">
        <f t="shared" si="65"/>
        <v>7.160519338134038</v>
      </c>
      <c r="V229" s="42">
        <f t="shared" ref="V229:AB229" si="175">V39</f>
        <v>1.6901298345335107</v>
      </c>
      <c r="W229" s="42">
        <f t="shared" si="32"/>
        <v>3.3533772400111972</v>
      </c>
      <c r="X229" s="42">
        <f t="shared" si="38"/>
        <v>2.9946441188562307</v>
      </c>
      <c r="Y229" s="42">
        <f t="shared" si="39"/>
        <v>3.0450438668050577</v>
      </c>
      <c r="Z229" s="42">
        <f t="shared" si="175"/>
        <v>2.5052724855300261</v>
      </c>
      <c r="AA229" s="42">
        <f t="shared" si="40"/>
        <v>2.7581123750178431</v>
      </c>
      <c r="AB229" s="42">
        <f t="shared" si="175"/>
        <v>5.0344292943551352</v>
      </c>
      <c r="AC229" s="42">
        <f t="shared" si="33"/>
        <v>5.6829219622339053</v>
      </c>
      <c r="AD229" s="74">
        <f t="shared" si="163"/>
        <v>100.00000000000003</v>
      </c>
      <c r="AF229" s="66"/>
      <c r="AG229" s="66"/>
      <c r="AH229" s="66"/>
      <c r="AI229" s="66"/>
      <c r="AJ229" s="66"/>
      <c r="AK229" s="66"/>
      <c r="AL229" s="66"/>
      <c r="AM229" s="66"/>
      <c r="AN229" s="66"/>
      <c r="AO229" s="66"/>
      <c r="AP229" s="66"/>
      <c r="AQ229" s="66"/>
      <c r="AR229" s="66"/>
      <c r="AS229" s="66"/>
      <c r="AT229" s="66"/>
      <c r="AU229" s="66"/>
      <c r="AV229" s="66"/>
      <c r="AW229" s="66"/>
      <c r="AX229" s="66"/>
      <c r="AY229" s="66"/>
      <c r="AZ229" s="66"/>
    </row>
    <row r="230" spans="1:52" x14ac:dyDescent="0.25">
      <c r="A230" s="34" t="s">
        <v>945</v>
      </c>
      <c r="B230" s="34" t="s">
        <v>946</v>
      </c>
      <c r="C230" s="42">
        <f t="shared" si="20"/>
        <v>1.5959594616449566</v>
      </c>
      <c r="D230" s="42">
        <f t="shared" si="21"/>
        <v>5.5378849315984056</v>
      </c>
      <c r="E230" s="42">
        <f t="shared" si="22"/>
        <v>2.6741250820868205</v>
      </c>
      <c r="F230" s="42">
        <f t="shared" ref="F230" si="176">F40</f>
        <v>1.5380535655167176</v>
      </c>
      <c r="G230" s="42">
        <f t="shared" si="24"/>
        <v>4.046742466391573E-2</v>
      </c>
      <c r="H230" s="42">
        <f t="shared" si="25"/>
        <v>7.2324276575709776</v>
      </c>
      <c r="I230" s="42">
        <f t="shared" si="26"/>
        <v>4.0446518872134707</v>
      </c>
      <c r="J230" s="42">
        <f t="shared" ref="J230:O230" si="177">J40</f>
        <v>5.441273931995795</v>
      </c>
      <c r="K230" s="42">
        <f t="shared" si="177"/>
        <v>1.3953568649644066</v>
      </c>
      <c r="L230" s="42">
        <f t="shared" si="177"/>
        <v>5.7060650521230647</v>
      </c>
      <c r="M230" s="42">
        <f t="shared" si="177"/>
        <v>4.7582420101407532</v>
      </c>
      <c r="N230" s="42">
        <f t="shared" si="177"/>
        <v>5.337803838672885</v>
      </c>
      <c r="O230" s="42">
        <f t="shared" si="177"/>
        <v>5.685787350178626</v>
      </c>
      <c r="P230" s="42">
        <f t="shared" ref="P230:R230" si="178">P40</f>
        <v>0.18619638316255568</v>
      </c>
      <c r="Q230" s="42">
        <f t="shared" si="178"/>
        <v>6.3521612255840418</v>
      </c>
      <c r="R230" s="42">
        <f t="shared" si="178"/>
        <v>6.3521612255840418</v>
      </c>
      <c r="S230" s="42">
        <f t="shared" si="29"/>
        <v>3.3347741503893622</v>
      </c>
      <c r="T230" s="42">
        <f t="shared" si="30"/>
        <v>6.8621612255840416</v>
      </c>
      <c r="U230" s="42">
        <f t="shared" si="65"/>
        <v>6.7521612255840422</v>
      </c>
      <c r="V230" s="42">
        <f t="shared" ref="V230:AB230" si="179">V40</f>
        <v>2.3820604595940176</v>
      </c>
      <c r="W230" s="42">
        <f t="shared" si="32"/>
        <v>1.9354302844658435</v>
      </c>
      <c r="X230" s="42">
        <f t="shared" si="38"/>
        <v>2.0829712449448268</v>
      </c>
      <c r="Y230" s="42">
        <f t="shared" si="39"/>
        <v>1.4971004089698601</v>
      </c>
      <c r="Z230" s="42">
        <f t="shared" si="179"/>
        <v>1.3371889920307878</v>
      </c>
      <c r="AA230" s="42">
        <f t="shared" si="40"/>
        <v>1.0386534992768075</v>
      </c>
      <c r="AB230" s="42">
        <f t="shared" si="179"/>
        <v>5.1357899270679512</v>
      </c>
      <c r="AC230" s="42">
        <f t="shared" si="33"/>
        <v>3.7630906893910225</v>
      </c>
      <c r="AD230" s="74">
        <f t="shared" si="163"/>
        <v>99.999999999999986</v>
      </c>
      <c r="AF230" s="66"/>
      <c r="AG230" s="66"/>
      <c r="AH230" s="66"/>
      <c r="AI230" s="66"/>
      <c r="AJ230" s="66"/>
      <c r="AK230" s="66"/>
      <c r="AL230" s="66"/>
      <c r="AM230" s="66"/>
      <c r="AN230" s="66"/>
      <c r="AO230" s="66"/>
      <c r="AP230" s="66"/>
      <c r="AQ230" s="66"/>
      <c r="AR230" s="66"/>
      <c r="AS230" s="66"/>
      <c r="AT230" s="66"/>
      <c r="AU230" s="66"/>
      <c r="AV230" s="66"/>
      <c r="AW230" s="66"/>
      <c r="AX230" s="66"/>
      <c r="AY230" s="66"/>
      <c r="AZ230" s="66"/>
    </row>
    <row r="231" spans="1:52" x14ac:dyDescent="0.25">
      <c r="A231" s="34" t="s">
        <v>947</v>
      </c>
      <c r="B231" s="34" t="s">
        <v>948</v>
      </c>
      <c r="C231" s="42">
        <f t="shared" si="20"/>
        <v>3.8542708110357471</v>
      </c>
      <c r="D231" s="42">
        <f t="shared" si="21"/>
        <v>2.7348832908654805</v>
      </c>
      <c r="E231" s="42">
        <f t="shared" si="22"/>
        <v>5.6464094413495323</v>
      </c>
      <c r="F231" s="42">
        <f t="shared" ref="F231" si="180">F41</f>
        <v>4.8885762450404355</v>
      </c>
      <c r="G231" s="42">
        <f t="shared" si="24"/>
        <v>0.33452973857970625</v>
      </c>
      <c r="H231" s="42">
        <f t="shared" si="25"/>
        <v>6.8909303633882848</v>
      </c>
      <c r="I231" s="42">
        <f t="shared" si="26"/>
        <v>0.52062077781922445</v>
      </c>
      <c r="J231" s="42">
        <f t="shared" ref="J231:O231" si="181">J41</f>
        <v>2.4706097977443702</v>
      </c>
      <c r="K231" s="42">
        <f t="shared" si="181"/>
        <v>3.1640270087639646</v>
      </c>
      <c r="L231" s="42">
        <f t="shared" si="181"/>
        <v>5.4322676502445502</v>
      </c>
      <c r="M231" s="42">
        <f t="shared" si="181"/>
        <v>3.9245756868102575</v>
      </c>
      <c r="N231" s="42">
        <f t="shared" si="181"/>
        <v>4.4720897364754251</v>
      </c>
      <c r="O231" s="42">
        <f t="shared" si="181"/>
        <v>3.5044592562814927</v>
      </c>
      <c r="P231" s="42">
        <f t="shared" ref="P231:R231" si="182">P41</f>
        <v>0.41166023394209267</v>
      </c>
      <c r="Q231" s="42">
        <f t="shared" si="182"/>
        <v>0</v>
      </c>
      <c r="R231" s="42">
        <f t="shared" si="182"/>
        <v>5.7053535547910972</v>
      </c>
      <c r="S231" s="42">
        <f t="shared" si="29"/>
        <v>2.9035690365273985</v>
      </c>
      <c r="T231" s="42">
        <f t="shared" si="30"/>
        <v>6.215353554791097</v>
      </c>
      <c r="U231" s="42">
        <f t="shared" si="65"/>
        <v>6.1053535547910975</v>
      </c>
      <c r="V231" s="42">
        <f t="shared" ref="V231:AB231" si="183">V41</f>
        <v>2.139507583046663</v>
      </c>
      <c r="W231" s="42">
        <f t="shared" si="32"/>
        <v>4.3418162928375565</v>
      </c>
      <c r="X231" s="42">
        <f t="shared" si="38"/>
        <v>0.65384353668919259</v>
      </c>
      <c r="Y231" s="42">
        <f t="shared" si="39"/>
        <v>5.2625460310952041</v>
      </c>
      <c r="Z231" s="42">
        <f t="shared" si="183"/>
        <v>5.415704239317467</v>
      </c>
      <c r="AA231" s="42">
        <f t="shared" si="40"/>
        <v>4.6408865305033453</v>
      </c>
      <c r="AB231" s="42">
        <f t="shared" si="183"/>
        <v>4.4914485431334183</v>
      </c>
      <c r="AC231" s="42">
        <f t="shared" si="33"/>
        <v>3.8747075041359169</v>
      </c>
      <c r="AD231" s="74">
        <f t="shared" si="163"/>
        <v>100</v>
      </c>
      <c r="AF231" s="66"/>
      <c r="AG231" s="66"/>
      <c r="AH231" s="66"/>
      <c r="AI231" s="66"/>
      <c r="AJ231" s="66"/>
      <c r="AK231" s="66"/>
      <c r="AL231" s="66"/>
      <c r="AM231" s="66"/>
      <c r="AN231" s="66"/>
      <c r="AO231" s="66"/>
      <c r="AP231" s="66"/>
      <c r="AQ231" s="66"/>
      <c r="AR231" s="66"/>
      <c r="AS231" s="66"/>
      <c r="AT231" s="66"/>
      <c r="AU231" s="66"/>
      <c r="AV231" s="66"/>
      <c r="AW231" s="66"/>
      <c r="AX231" s="66"/>
      <c r="AY231" s="66"/>
      <c r="AZ231" s="66"/>
    </row>
    <row r="232" spans="1:52" x14ac:dyDescent="0.25">
      <c r="A232" s="34" t="s">
        <v>949</v>
      </c>
      <c r="B232" s="34" t="s">
        <v>950</v>
      </c>
      <c r="C232" s="42">
        <f t="shared" si="20"/>
        <v>4.4755404744936911</v>
      </c>
      <c r="D232" s="42">
        <f t="shared" si="21"/>
        <v>2.0653013402101905</v>
      </c>
      <c r="E232" s="42">
        <f t="shared" si="22"/>
        <v>4.5700479263542393</v>
      </c>
      <c r="F232" s="42">
        <f t="shared" ref="F232" si="184">F42</f>
        <v>3.3231394849803517</v>
      </c>
      <c r="G232" s="42">
        <f t="shared" si="24"/>
        <v>0.81176303505127378</v>
      </c>
      <c r="H232" s="42">
        <f t="shared" si="25"/>
        <v>5.2884197064266179</v>
      </c>
      <c r="I232" s="42">
        <f t="shared" si="26"/>
        <v>3.7754399337813469</v>
      </c>
      <c r="J232" s="42">
        <f t="shared" ref="J232:O232" si="185">J42</f>
        <v>2.2722536336486581</v>
      </c>
      <c r="K232" s="42">
        <f t="shared" si="185"/>
        <v>3.5799454874270991</v>
      </c>
      <c r="L232" s="42">
        <f t="shared" si="185"/>
        <v>5.5853486260149978</v>
      </c>
      <c r="M232" s="42">
        <f t="shared" si="185"/>
        <v>3.424530351882884</v>
      </c>
      <c r="N232" s="42">
        <f t="shared" si="185"/>
        <v>4.7403000967082951</v>
      </c>
      <c r="O232" s="42">
        <f t="shared" si="185"/>
        <v>4.1508395853954996</v>
      </c>
      <c r="P232" s="42">
        <f t="shared" ref="P232:R232" si="186">P42</f>
        <v>0.86019484301182036</v>
      </c>
      <c r="Q232" s="42">
        <f t="shared" si="186"/>
        <v>6.2031937052966573</v>
      </c>
      <c r="R232" s="42">
        <f t="shared" si="186"/>
        <v>6.2031937052966573</v>
      </c>
      <c r="S232" s="42">
        <f t="shared" si="29"/>
        <v>1.1677312350988864</v>
      </c>
      <c r="T232" s="42">
        <f t="shared" si="30"/>
        <v>6.713193705296657</v>
      </c>
      <c r="U232" s="42">
        <f t="shared" si="65"/>
        <v>6.6031937052966576</v>
      </c>
      <c r="V232" s="42">
        <f t="shared" ref="V232:AB232" si="187">V42</f>
        <v>2.0677312350988872</v>
      </c>
      <c r="W232" s="42">
        <f t="shared" si="32"/>
        <v>3.8737999424179335</v>
      </c>
      <c r="X232" s="42">
        <f t="shared" si="38"/>
        <v>0.18687172584265177</v>
      </c>
      <c r="Y232" s="42">
        <f t="shared" si="39"/>
        <v>3.3081084750467227</v>
      </c>
      <c r="Z232" s="42">
        <f t="shared" si="187"/>
        <v>3.8041574331754595</v>
      </c>
      <c r="AA232" s="42">
        <f t="shared" si="40"/>
        <v>3.5874423488963965</v>
      </c>
      <c r="AB232" s="42">
        <f t="shared" si="187"/>
        <v>2.9036225854580104</v>
      </c>
      <c r="AC232" s="42">
        <f t="shared" si="33"/>
        <v>4.4546956723914528</v>
      </c>
      <c r="AD232" s="74">
        <f t="shared" si="163"/>
        <v>100</v>
      </c>
      <c r="AF232" s="66"/>
      <c r="AG232" s="66"/>
      <c r="AH232" s="66"/>
      <c r="AI232" s="66"/>
      <c r="AJ232" s="66"/>
      <c r="AK232" s="66"/>
      <c r="AL232" s="66"/>
      <c r="AM232" s="66"/>
      <c r="AN232" s="66"/>
      <c r="AO232" s="66"/>
      <c r="AP232" s="66"/>
      <c r="AQ232" s="66"/>
      <c r="AR232" s="66"/>
      <c r="AS232" s="66"/>
      <c r="AT232" s="66"/>
      <c r="AU232" s="66"/>
      <c r="AV232" s="66"/>
      <c r="AW232" s="66"/>
      <c r="AX232" s="66"/>
      <c r="AY232" s="66"/>
      <c r="AZ232" s="66"/>
    </row>
    <row r="233" spans="1:52" x14ac:dyDescent="0.25">
      <c r="A233" s="34" t="s">
        <v>951</v>
      </c>
      <c r="B233" s="34" t="s">
        <v>952</v>
      </c>
      <c r="C233" s="42">
        <f t="shared" si="20"/>
        <v>5.0315730766280753</v>
      </c>
      <c r="D233" s="42">
        <f t="shared" si="21"/>
        <v>2.2584290927723938</v>
      </c>
      <c r="E233" s="42">
        <f t="shared" si="22"/>
        <v>5.3692519071452898</v>
      </c>
      <c r="F233" s="42">
        <f t="shared" ref="F233" si="188">F43</f>
        <v>4.6353273428001645</v>
      </c>
      <c r="G233" s="42">
        <f t="shared" si="24"/>
        <v>0.45147631527720022</v>
      </c>
      <c r="H233" s="42">
        <f t="shared" si="25"/>
        <v>7.2572152579234013</v>
      </c>
      <c r="I233" s="42">
        <f t="shared" si="26"/>
        <v>0.56634171461493799</v>
      </c>
      <c r="J233" s="42">
        <f t="shared" ref="J233:O233" si="189">J43</f>
        <v>1.6475432475909009</v>
      </c>
      <c r="K233" s="42">
        <f t="shared" si="189"/>
        <v>3.9092150567985762</v>
      </c>
      <c r="L233" s="42">
        <f t="shared" si="189"/>
        <v>4.7321292534178419</v>
      </c>
      <c r="M233" s="42">
        <f t="shared" si="189"/>
        <v>1.4137747803001317</v>
      </c>
      <c r="N233" s="42">
        <f>N43-0.4</f>
        <v>4.5432268523332748</v>
      </c>
      <c r="O233" s="42">
        <f t="shared" si="189"/>
        <v>3.9447611443247426</v>
      </c>
      <c r="P233" s="42">
        <f t="shared" ref="P233:R233" si="190">P43</f>
        <v>2.0713991845494162</v>
      </c>
      <c r="Q233" s="42">
        <f t="shared" si="190"/>
        <v>6.0438522259714835</v>
      </c>
      <c r="R233" s="42">
        <f t="shared" si="190"/>
        <v>0</v>
      </c>
      <c r="S233" s="42">
        <f t="shared" si="29"/>
        <v>3.1292348173143227</v>
      </c>
      <c r="T233" s="42">
        <f t="shared" si="30"/>
        <v>6.5538522259714833</v>
      </c>
      <c r="U233" s="42">
        <f t="shared" ref="U233:AB233" si="191">U43</f>
        <v>6.0438522259714835</v>
      </c>
      <c r="V233" s="42">
        <f t="shared" si="191"/>
        <v>4.0292348173143218</v>
      </c>
      <c r="W233" s="42">
        <f t="shared" si="32"/>
        <v>4.7523576578138744</v>
      </c>
      <c r="X233" s="42">
        <f>X43</f>
        <v>0.66182679333985506</v>
      </c>
      <c r="Y233" s="42">
        <f t="shared" si="39"/>
        <v>5.014435883721915</v>
      </c>
      <c r="Z233" s="42">
        <f t="shared" si="191"/>
        <v>5.6099847420052207</v>
      </c>
      <c r="AA233" s="42">
        <f t="shared" si="40"/>
        <v>3.3778768050429449</v>
      </c>
      <c r="AB233" s="42">
        <f t="shared" si="191"/>
        <v>4.2435558182352979</v>
      </c>
      <c r="AC233" s="42">
        <f t="shared" si="33"/>
        <v>2.7082717608214524</v>
      </c>
      <c r="AD233" s="74">
        <f t="shared" si="163"/>
        <v>99.999999999999986</v>
      </c>
      <c r="AF233" s="66"/>
      <c r="AG233" s="66"/>
      <c r="AH233" s="66"/>
      <c r="AI233" s="66"/>
      <c r="AJ233" s="66"/>
      <c r="AK233" s="66"/>
      <c r="AL233" s="66"/>
      <c r="AM233" s="66"/>
      <c r="AN233" s="66"/>
      <c r="AO233" s="66"/>
      <c r="AP233" s="66"/>
      <c r="AQ233" s="66"/>
      <c r="AR233" s="66"/>
      <c r="AS233" s="66"/>
      <c r="AT233" s="66"/>
      <c r="AU233" s="66"/>
      <c r="AV233" s="66"/>
      <c r="AW233" s="66"/>
      <c r="AX233" s="66"/>
      <c r="AY233" s="66"/>
      <c r="AZ233" s="66"/>
    </row>
    <row r="234" spans="1:52" x14ac:dyDescent="0.25">
      <c r="A234" s="34" t="s">
        <v>953</v>
      </c>
      <c r="B234" s="34" t="s">
        <v>954</v>
      </c>
      <c r="C234" s="42">
        <f t="shared" si="20"/>
        <v>5.1819259283222294</v>
      </c>
      <c r="D234" s="42">
        <f t="shared" si="21"/>
        <v>2.8524111864062944</v>
      </c>
      <c r="E234" s="42">
        <f t="shared" si="22"/>
        <v>5.8036715816296569</v>
      </c>
      <c r="F234" s="42">
        <f t="shared" ref="F234" si="192">F44</f>
        <v>4.7261856871773595</v>
      </c>
      <c r="G234" s="42">
        <f>G44</f>
        <v>0.26072998739973696</v>
      </c>
      <c r="H234" s="42">
        <f>H44+0.75</f>
        <v>6.7471332814022249</v>
      </c>
      <c r="I234" s="42">
        <f t="shared" si="26"/>
        <v>3.3329274817922983</v>
      </c>
      <c r="J234" s="42">
        <f t="shared" ref="J234:O234" si="193">J44</f>
        <v>2.4944363434187213</v>
      </c>
      <c r="K234" s="42">
        <f t="shared" si="193"/>
        <v>4.6984690986200741</v>
      </c>
      <c r="L234" s="42">
        <f t="shared" si="193"/>
        <v>5.0707093235748593</v>
      </c>
      <c r="M234" s="42">
        <f t="shared" si="193"/>
        <v>5.1089023503997906</v>
      </c>
      <c r="N234" s="42">
        <f t="shared" si="193"/>
        <v>6.1126227693140631</v>
      </c>
      <c r="O234" s="42">
        <f t="shared" si="193"/>
        <v>2.9204825476705714</v>
      </c>
      <c r="P234" s="42">
        <f t="shared" ref="P234:R234" si="194">P44</f>
        <v>0.33300079565491963</v>
      </c>
      <c r="Q234" s="42">
        <f>Q44+0.4</f>
        <v>0.4</v>
      </c>
      <c r="R234" s="42">
        <f t="shared" si="194"/>
        <v>6.5638156832425372</v>
      </c>
      <c r="S234" s="42">
        <f t="shared" si="29"/>
        <v>1.2879385610808463</v>
      </c>
      <c r="T234" s="42">
        <f t="shared" si="30"/>
        <v>7.073815683242537</v>
      </c>
      <c r="U234" s="42">
        <f t="shared" ref="U234:AB234" si="195">U44</f>
        <v>0</v>
      </c>
      <c r="V234" s="42">
        <f t="shared" si="195"/>
        <v>5.4698464027021139</v>
      </c>
      <c r="W234" s="42">
        <f t="shared" si="32"/>
        <v>4.5797194979815226</v>
      </c>
      <c r="X234" s="42">
        <f t="shared" si="38"/>
        <v>1.8806767907457422</v>
      </c>
      <c r="Y234" s="42">
        <f t="shared" si="39"/>
        <v>5.0506953716055056</v>
      </c>
      <c r="Z234" s="42">
        <f t="shared" si="195"/>
        <v>5.4622407957395867</v>
      </c>
      <c r="AA234" s="42">
        <f t="shared" si="40"/>
        <v>2.9382559504444581</v>
      </c>
      <c r="AB234" s="42">
        <f t="shared" si="195"/>
        <v>1.955179139689267</v>
      </c>
      <c r="AC234" s="42">
        <f t="shared" si="33"/>
        <v>1.6942077607430814</v>
      </c>
      <c r="AD234" s="74">
        <f t="shared" si="163"/>
        <v>100</v>
      </c>
      <c r="AF234" s="66"/>
      <c r="AG234" s="66"/>
      <c r="AH234" s="66"/>
      <c r="AI234" s="66"/>
      <c r="AJ234" s="66"/>
      <c r="AK234" s="66"/>
      <c r="AL234" s="66"/>
      <c r="AM234" s="66"/>
      <c r="AN234" s="66"/>
      <c r="AO234" s="66"/>
      <c r="AP234" s="66"/>
      <c r="AQ234" s="66"/>
      <c r="AR234" s="66"/>
      <c r="AS234" s="66"/>
      <c r="AT234" s="66"/>
      <c r="AU234" s="66"/>
      <c r="AV234" s="66"/>
      <c r="AW234" s="66"/>
      <c r="AX234" s="66"/>
      <c r="AY234" s="66"/>
      <c r="AZ234" s="66"/>
    </row>
    <row r="235" spans="1:52" x14ac:dyDescent="0.25">
      <c r="A235" s="34" t="s">
        <v>955</v>
      </c>
      <c r="B235" s="34" t="s">
        <v>956</v>
      </c>
      <c r="C235" s="42">
        <f t="shared" si="20"/>
        <v>4.4688026480193903</v>
      </c>
      <c r="D235" s="42">
        <f t="shared" si="21"/>
        <v>1.7643975521673199</v>
      </c>
      <c r="E235" s="42">
        <f t="shared" si="22"/>
        <v>2.9568158943076939</v>
      </c>
      <c r="F235" s="42">
        <f t="shared" ref="F235" si="196">F45</f>
        <v>1.3487471907184267</v>
      </c>
      <c r="G235" s="42">
        <f t="shared" si="24"/>
        <v>0.51196347124131159</v>
      </c>
      <c r="H235" s="42">
        <f t="shared" si="25"/>
        <v>8.1684483518996256</v>
      </c>
      <c r="I235" s="42">
        <f t="shared" si="26"/>
        <v>4.1459789736419745</v>
      </c>
      <c r="J235" s="42">
        <f t="shared" ref="J235:N235" si="197">J45</f>
        <v>4.8619080605209186</v>
      </c>
      <c r="K235" s="42">
        <f t="shared" si="197"/>
        <v>4.5006846350591827</v>
      </c>
      <c r="L235" s="42">
        <f t="shared" si="197"/>
        <v>5.8839798564415329</v>
      </c>
      <c r="M235" s="42">
        <f t="shared" si="197"/>
        <v>4.3509347259084521</v>
      </c>
      <c r="N235" s="42">
        <f t="shared" si="197"/>
        <v>5.8307075696121453</v>
      </c>
      <c r="O235" s="42">
        <f>O45-0.35</f>
        <v>6.3501079113112437</v>
      </c>
      <c r="P235" s="42">
        <f t="shared" ref="P235:R235" si="198">P45</f>
        <v>0.42186001273244089</v>
      </c>
      <c r="Q235" s="42">
        <f t="shared" si="198"/>
        <v>6.8034514780666893</v>
      </c>
      <c r="R235" s="42">
        <f t="shared" si="198"/>
        <v>6.8034514780666893</v>
      </c>
      <c r="S235" s="42">
        <f t="shared" si="29"/>
        <v>3.6356343187111269</v>
      </c>
      <c r="T235" s="42">
        <f t="shared" si="30"/>
        <v>7.313451478066689</v>
      </c>
      <c r="U235" s="42">
        <f t="shared" ref="U235:AB235" si="199">U45</f>
        <v>6.8034514780666893</v>
      </c>
      <c r="V235" s="42">
        <f t="shared" si="199"/>
        <v>0.28347714491944559</v>
      </c>
      <c r="W235" s="42">
        <f>W45+0.14</f>
        <v>0.14000000000000001</v>
      </c>
      <c r="X235" s="42">
        <f t="shared" si="38"/>
        <v>1.8520341161058813</v>
      </c>
      <c r="Y235" s="42">
        <f t="shared" si="39"/>
        <v>0.3093742224976524</v>
      </c>
      <c r="Z235" s="42">
        <f t="shared" si="199"/>
        <v>0.50379640694495453</v>
      </c>
      <c r="AA235" s="42">
        <f t="shared" si="40"/>
        <v>0.81875953108752286</v>
      </c>
      <c r="AB235" s="42">
        <f t="shared" si="199"/>
        <v>2.3160685882780223</v>
      </c>
      <c r="AC235" s="42">
        <f t="shared" si="33"/>
        <v>6.8517129056069672</v>
      </c>
      <c r="AD235" s="74">
        <f t="shared" si="163"/>
        <v>99.999999999999986</v>
      </c>
      <c r="AF235" s="66"/>
      <c r="AG235" s="66"/>
      <c r="AH235" s="66"/>
      <c r="AI235" s="66"/>
      <c r="AJ235" s="66"/>
      <c r="AK235" s="66"/>
      <c r="AL235" s="66"/>
      <c r="AM235" s="66"/>
      <c r="AN235" s="66"/>
      <c r="AO235" s="66"/>
      <c r="AP235" s="66"/>
      <c r="AQ235" s="66"/>
      <c r="AR235" s="66"/>
      <c r="AS235" s="66"/>
      <c r="AT235" s="66"/>
      <c r="AU235" s="66"/>
      <c r="AV235" s="66"/>
      <c r="AW235" s="66"/>
      <c r="AX235" s="66"/>
      <c r="AY235" s="66"/>
      <c r="AZ235" s="66"/>
    </row>
    <row r="236" spans="1:52" x14ac:dyDescent="0.25">
      <c r="A236" s="34" t="s">
        <v>957</v>
      </c>
      <c r="B236" s="34" t="s">
        <v>958</v>
      </c>
      <c r="C236" s="42">
        <f t="shared" si="20"/>
        <v>4.1776367785847626</v>
      </c>
      <c r="D236" s="42">
        <f t="shared" si="21"/>
        <v>2.3222438862548098</v>
      </c>
      <c r="E236" s="42">
        <f t="shared" si="22"/>
        <v>4.4918095974975785</v>
      </c>
      <c r="F236" s="42">
        <f t="shared" ref="F236" si="200">F46</f>
        <v>3.7084672994490302</v>
      </c>
      <c r="G236" s="42">
        <f>G46</f>
        <v>0.57914963615232673</v>
      </c>
      <c r="H236" s="42">
        <f>H46+0.75</f>
        <v>5.0773487519753164</v>
      </c>
      <c r="I236" s="42">
        <f t="shared" si="26"/>
        <v>1.2271013254364322</v>
      </c>
      <c r="J236" s="42">
        <f t="shared" ref="J236:O236" si="201">J46</f>
        <v>3.2554923620375558</v>
      </c>
      <c r="K236" s="42">
        <f t="shared" si="201"/>
        <v>2.8265268769380216</v>
      </c>
      <c r="L236" s="42">
        <f t="shared" si="201"/>
        <v>4.5493585662016001</v>
      </c>
      <c r="M236" s="42">
        <f t="shared" si="201"/>
        <v>3.7397585306129697</v>
      </c>
      <c r="N236" s="42">
        <f t="shared" si="201"/>
        <v>5.79461138823602</v>
      </c>
      <c r="O236" s="42">
        <f t="shared" si="201"/>
        <v>3.6055884983413553</v>
      </c>
      <c r="P236" s="42">
        <f t="shared" ref="P236:R236" si="202">P46</f>
        <v>0.42082437557918784</v>
      </c>
      <c r="Q236" s="42">
        <f>Q46+0.4</f>
        <v>6.3249400180752406</v>
      </c>
      <c r="R236" s="42">
        <f t="shared" si="202"/>
        <v>5.9249400180752403</v>
      </c>
      <c r="S236" s="42">
        <f t="shared" si="29"/>
        <v>1.0749800060250805</v>
      </c>
      <c r="T236" s="42">
        <f t="shared" si="30"/>
        <v>6.4349400180752401</v>
      </c>
      <c r="U236" s="42">
        <f t="shared" ref="U236:AB236" si="203">U46</f>
        <v>5.9249400180752403</v>
      </c>
      <c r="V236" s="42">
        <f t="shared" si="203"/>
        <v>2.9624700090376193</v>
      </c>
      <c r="W236" s="42">
        <f t="shared" si="32"/>
        <v>4.3141415244560637</v>
      </c>
      <c r="X236" s="42">
        <f t="shared" si="38"/>
        <v>1.3422820313288539</v>
      </c>
      <c r="Y236" s="42">
        <f t="shared" si="39"/>
        <v>4.9307175778569805</v>
      </c>
      <c r="Z236" s="42">
        <f t="shared" si="203"/>
        <v>4.6221237812793907</v>
      </c>
      <c r="AA236" s="42">
        <f t="shared" si="40"/>
        <v>3.6880119184500453</v>
      </c>
      <c r="AB236" s="42">
        <f t="shared" si="203"/>
        <v>3.4036889465538618</v>
      </c>
      <c r="AC236" s="42">
        <f t="shared" si="33"/>
        <v>3.275906259414187</v>
      </c>
      <c r="AD236" s="74">
        <f t="shared" si="163"/>
        <v>99.999999999999986</v>
      </c>
      <c r="AF236" s="66"/>
      <c r="AG236" s="66"/>
      <c r="AH236" s="66"/>
      <c r="AI236" s="66"/>
      <c r="AJ236" s="66"/>
      <c r="AK236" s="66"/>
      <c r="AL236" s="66"/>
      <c r="AM236" s="66"/>
      <c r="AN236" s="66"/>
      <c r="AO236" s="66"/>
      <c r="AP236" s="66"/>
      <c r="AQ236" s="66"/>
      <c r="AR236" s="66"/>
      <c r="AS236" s="66"/>
      <c r="AT236" s="66"/>
      <c r="AU236" s="66"/>
      <c r="AV236" s="66"/>
      <c r="AW236" s="66"/>
      <c r="AX236" s="66"/>
      <c r="AY236" s="66"/>
      <c r="AZ236" s="66"/>
    </row>
    <row r="237" spans="1:52" x14ac:dyDescent="0.25">
      <c r="A237" s="34" t="s">
        <v>959</v>
      </c>
      <c r="B237" s="34" t="s">
        <v>960</v>
      </c>
      <c r="C237" s="42">
        <f t="shared" si="20"/>
        <v>2.9990314388586654</v>
      </c>
      <c r="D237" s="42">
        <f t="shared" si="21"/>
        <v>5.0381550801922241</v>
      </c>
      <c r="E237" s="42">
        <f t="shared" si="22"/>
        <v>5.5085810710799494</v>
      </c>
      <c r="F237" s="42">
        <f t="shared" ref="F237" si="204">F47</f>
        <v>4.1899479709811303</v>
      </c>
      <c r="G237" s="42">
        <f t="shared" si="24"/>
        <v>2.2214451770469714</v>
      </c>
      <c r="H237" s="42">
        <f t="shared" si="25"/>
        <v>5.1221690448480768</v>
      </c>
      <c r="I237" s="42">
        <f t="shared" si="26"/>
        <v>4.1313821823339136</v>
      </c>
      <c r="J237" s="42">
        <f t="shared" ref="J237:O237" si="205">J47</f>
        <v>3.1566311520467738</v>
      </c>
      <c r="K237" s="42">
        <f t="shared" si="205"/>
        <v>1.52675863594895</v>
      </c>
      <c r="L237" s="42">
        <f t="shared" si="205"/>
        <v>6.6456950877091669</v>
      </c>
      <c r="M237" s="42">
        <f t="shared" si="205"/>
        <v>5.0609543750210229</v>
      </c>
      <c r="N237" s="42">
        <f t="shared" si="205"/>
        <v>6.9151953933017216</v>
      </c>
      <c r="O237" s="42">
        <f t="shared" si="205"/>
        <v>6.2354709994389887</v>
      </c>
      <c r="P237" s="42">
        <f t="shared" ref="P237:R237" si="206">P47</f>
        <v>0.21901998525436958</v>
      </c>
      <c r="Q237" s="42">
        <f t="shared" si="206"/>
        <v>0</v>
      </c>
      <c r="R237" s="42">
        <f t="shared" si="206"/>
        <v>0</v>
      </c>
      <c r="S237" s="42">
        <f t="shared" si="29"/>
        <v>3.8968080721142253</v>
      </c>
      <c r="T237" s="42">
        <f t="shared" si="30"/>
        <v>7.7052121081713372</v>
      </c>
      <c r="U237" s="42">
        <f>U47+0.4</f>
        <v>7.5952121081713377</v>
      </c>
      <c r="V237" s="42">
        <f t="shared" ref="V237:AB237" si="207">V47</f>
        <v>6.295810594649919</v>
      </c>
      <c r="W237" s="42">
        <f t="shared" si="32"/>
        <v>2.0793155768187543</v>
      </c>
      <c r="X237" s="42">
        <f t="shared" si="38"/>
        <v>1.603359416296896</v>
      </c>
      <c r="Y237" s="42">
        <f t="shared" si="39"/>
        <v>3.08684114792695</v>
      </c>
      <c r="Z237" s="42">
        <f t="shared" si="207"/>
        <v>2.3743618290667254</v>
      </c>
      <c r="AA237" s="42">
        <f t="shared" si="40"/>
        <v>1.9320790470298104</v>
      </c>
      <c r="AB237" s="42">
        <f t="shared" si="207"/>
        <v>3.5210612444242715</v>
      </c>
      <c r="AC237" s="42">
        <f t="shared" si="33"/>
        <v>0.93950126126784794</v>
      </c>
      <c r="AD237" s="74">
        <f t="shared" si="163"/>
        <v>100.00000000000001</v>
      </c>
      <c r="AF237" s="66"/>
      <c r="AG237" s="66"/>
      <c r="AH237" s="66"/>
      <c r="AI237" s="66"/>
      <c r="AJ237" s="66"/>
      <c r="AK237" s="66"/>
      <c r="AL237" s="66"/>
      <c r="AM237" s="66"/>
      <c r="AN237" s="66"/>
      <c r="AO237" s="66"/>
      <c r="AP237" s="66"/>
      <c r="AQ237" s="66"/>
      <c r="AR237" s="66"/>
      <c r="AS237" s="66"/>
      <c r="AT237" s="66"/>
      <c r="AU237" s="66"/>
      <c r="AV237" s="66"/>
      <c r="AW237" s="66"/>
      <c r="AX237" s="66"/>
      <c r="AY237" s="66"/>
      <c r="AZ237" s="66"/>
    </row>
    <row r="238" spans="1:52" x14ac:dyDescent="0.25">
      <c r="A238" s="34" t="s">
        <v>961</v>
      </c>
      <c r="B238" s="34" t="s">
        <v>962</v>
      </c>
      <c r="C238" s="42">
        <f t="shared" si="20"/>
        <v>5.2394386627973866</v>
      </c>
      <c r="D238" s="42">
        <f t="shared" si="21"/>
        <v>2.9273779833394586</v>
      </c>
      <c r="E238" s="42">
        <f t="shared" si="22"/>
        <v>0.83</v>
      </c>
      <c r="F238" s="42">
        <f t="shared" ref="F238" si="208">F48</f>
        <v>0</v>
      </c>
      <c r="G238" s="42">
        <f>G48</f>
        <v>0.5897683377135976</v>
      </c>
      <c r="H238" s="42">
        <f>H48+0.75</f>
        <v>7.3671993114057646</v>
      </c>
      <c r="I238" s="42">
        <f t="shared" si="26"/>
        <v>5.3145530337813716</v>
      </c>
      <c r="J238" s="42">
        <f t="shared" ref="J238:O238" si="209">J48</f>
        <v>6.0733167567515824</v>
      </c>
      <c r="K238" s="42">
        <f t="shared" si="209"/>
        <v>0</v>
      </c>
      <c r="L238" s="42">
        <f t="shared" si="209"/>
        <v>6.8006986258696838</v>
      </c>
      <c r="M238" s="42">
        <f t="shared" si="209"/>
        <v>6.4301376526183391</v>
      </c>
      <c r="N238" s="42">
        <f t="shared" si="209"/>
        <v>6.629530449795551</v>
      </c>
      <c r="O238" s="42">
        <f t="shared" si="209"/>
        <v>6.8006986258696838</v>
      </c>
      <c r="P238" s="42">
        <f t="shared" ref="P238:R238" si="210">P48</f>
        <v>0.16100864841405463</v>
      </c>
      <c r="Q238" s="42">
        <f>Q48+0.4</f>
        <v>7.2006986258696841</v>
      </c>
      <c r="R238" s="42">
        <f t="shared" si="210"/>
        <v>6.8006986258696838</v>
      </c>
      <c r="S238" s="42">
        <f t="shared" si="29"/>
        <v>1.3668995419565619</v>
      </c>
      <c r="T238" s="42">
        <f t="shared" si="30"/>
        <v>7.3106986258696836</v>
      </c>
      <c r="U238" s="42">
        <f t="shared" ref="U238:Z238" si="211">U48</f>
        <v>6.8006986258696838</v>
      </c>
      <c r="V238" s="42">
        <f t="shared" si="211"/>
        <v>1.4168122137228518</v>
      </c>
      <c r="W238" s="42">
        <f t="shared" si="32"/>
        <v>1.6294034558681396</v>
      </c>
      <c r="X238" s="42">
        <f t="shared" si="38"/>
        <v>1.8603283880812522</v>
      </c>
      <c r="Y238" s="42">
        <f>Y48+0.94</f>
        <v>0.94</v>
      </c>
      <c r="Z238" s="42">
        <f t="shared" si="211"/>
        <v>0</v>
      </c>
      <c r="AA238" s="42">
        <f>AA48+0.26</f>
        <v>0.26</v>
      </c>
      <c r="AB238" s="42">
        <f>AB48-0.94</f>
        <v>4.8478286177614347</v>
      </c>
      <c r="AC238" s="42">
        <f>AC48-0.84</f>
        <v>4.4022051907745468</v>
      </c>
      <c r="AD238" s="74">
        <f t="shared" si="163"/>
        <v>100</v>
      </c>
      <c r="AF238" s="66"/>
      <c r="AG238" s="66"/>
      <c r="AH238" s="66"/>
      <c r="AI238" s="66"/>
      <c r="AJ238" s="66"/>
      <c r="AK238" s="66"/>
      <c r="AL238" s="66"/>
      <c r="AM238" s="66"/>
      <c r="AN238" s="66"/>
      <c r="AO238" s="66"/>
      <c r="AP238" s="66"/>
      <c r="AQ238" s="66"/>
      <c r="AR238" s="66"/>
      <c r="AS238" s="66"/>
      <c r="AT238" s="66"/>
      <c r="AU238" s="66"/>
      <c r="AV238" s="66"/>
      <c r="AW238" s="66"/>
      <c r="AX238" s="66"/>
      <c r="AY238" s="66"/>
      <c r="AZ238" s="66"/>
    </row>
    <row r="239" spans="1:52" x14ac:dyDescent="0.25">
      <c r="A239" s="34" t="s">
        <v>963</v>
      </c>
      <c r="B239" s="34" t="s">
        <v>964</v>
      </c>
      <c r="C239" s="42">
        <f t="shared" si="20"/>
        <v>2.1618005069288402</v>
      </c>
      <c r="D239" s="42">
        <f t="shared" si="21"/>
        <v>3.8071164109607505</v>
      </c>
      <c r="E239" s="42">
        <f t="shared" si="22"/>
        <v>4.7047181420431539</v>
      </c>
      <c r="F239" s="42">
        <f t="shared" ref="F239" si="212">F49</f>
        <v>3.6130917147908512</v>
      </c>
      <c r="G239" s="42">
        <f t="shared" si="24"/>
        <v>0.11873258191584113</v>
      </c>
      <c r="H239" s="42">
        <f t="shared" si="25"/>
        <v>6.8816495540291163</v>
      </c>
      <c r="I239" s="42">
        <f t="shared" si="26"/>
        <v>1.7248074390773354</v>
      </c>
      <c r="J239" s="42">
        <f t="shared" ref="J239:O239" si="213">J49</f>
        <v>1.1982325476584659</v>
      </c>
      <c r="K239" s="42">
        <f t="shared" si="213"/>
        <v>4.4452606075163787</v>
      </c>
      <c r="L239" s="42">
        <f t="shared" si="213"/>
        <v>5.0367738817912144</v>
      </c>
      <c r="M239" s="42">
        <f t="shared" si="213"/>
        <v>3.2462987882144456</v>
      </c>
      <c r="N239" s="42">
        <f t="shared" si="213"/>
        <v>4.7394058042811142</v>
      </c>
      <c r="O239" s="42">
        <f t="shared" si="213"/>
        <v>5.2964470771987289</v>
      </c>
      <c r="P239" s="42">
        <f t="shared" ref="P239:R239" si="214">P49</f>
        <v>0.21696259762275957</v>
      </c>
      <c r="Q239" s="42">
        <f t="shared" si="214"/>
        <v>6.0139320028559062</v>
      </c>
      <c r="R239" s="42">
        <f t="shared" si="214"/>
        <v>6.0139320028559062</v>
      </c>
      <c r="S239" s="42">
        <f t="shared" si="29"/>
        <v>3.1092880019039382</v>
      </c>
      <c r="T239" s="42">
        <f t="shared" si="30"/>
        <v>6.523932002855906</v>
      </c>
      <c r="U239" s="42">
        <f>U49+0.4</f>
        <v>6.4139320028559066</v>
      </c>
      <c r="V239" s="42">
        <f t="shared" ref="V239:AB239" si="215">V49</f>
        <v>3.7587075017849414</v>
      </c>
      <c r="W239" s="42">
        <f t="shared" si="32"/>
        <v>1.4648875912818196</v>
      </c>
      <c r="X239" s="42">
        <f t="shared" si="38"/>
        <v>2.5507375966325254</v>
      </c>
      <c r="Y239" s="42">
        <f t="shared" si="39"/>
        <v>3.2826468148524635</v>
      </c>
      <c r="Z239" s="42">
        <f t="shared" si="215"/>
        <v>3.8378317890496794</v>
      </c>
      <c r="AA239" s="42">
        <f t="shared" si="40"/>
        <v>2.6619442857240401</v>
      </c>
      <c r="AB239" s="42">
        <f t="shared" si="215"/>
        <v>4.6064160021875029</v>
      </c>
      <c r="AC239" s="42">
        <f t="shared" si="33"/>
        <v>2.5705147511304625</v>
      </c>
      <c r="AD239" s="74">
        <f t="shared" si="163"/>
        <v>99.999999999999986</v>
      </c>
      <c r="AF239" s="66"/>
      <c r="AG239" s="66"/>
      <c r="AH239" s="66"/>
      <c r="AI239" s="66"/>
      <c r="AJ239" s="66"/>
      <c r="AK239" s="66"/>
      <c r="AL239" s="66"/>
      <c r="AM239" s="66"/>
      <c r="AN239" s="66"/>
      <c r="AO239" s="66"/>
      <c r="AP239" s="66"/>
      <c r="AQ239" s="66"/>
      <c r="AR239" s="66"/>
      <c r="AS239" s="66"/>
      <c r="AT239" s="66"/>
      <c r="AU239" s="66"/>
      <c r="AV239" s="66"/>
      <c r="AW239" s="66"/>
      <c r="AX239" s="66"/>
      <c r="AY239" s="66"/>
      <c r="AZ239" s="66"/>
    </row>
    <row r="240" spans="1:52" x14ac:dyDescent="0.25">
      <c r="A240" s="34" t="s">
        <v>965</v>
      </c>
      <c r="B240" s="34" t="s">
        <v>966</v>
      </c>
      <c r="C240" s="42">
        <f t="shared" si="20"/>
        <v>3.3073956536698139</v>
      </c>
      <c r="D240" s="42">
        <f t="shared" si="21"/>
        <v>3.2528099217212159</v>
      </c>
      <c r="E240" s="42">
        <f t="shared" si="22"/>
        <v>5.8059424725077378</v>
      </c>
      <c r="F240" s="42">
        <f t="shared" ref="F240" si="216">F50</f>
        <v>4.6859720703376722</v>
      </c>
      <c r="G240" s="42">
        <f>G50</f>
        <v>0.80568523908810208</v>
      </c>
      <c r="H240" s="42">
        <f>H50+0.75</f>
        <v>6.3194893842885413</v>
      </c>
      <c r="I240" s="42">
        <f t="shared" si="26"/>
        <v>2.4983852010156267</v>
      </c>
      <c r="J240" s="42">
        <f t="shared" ref="J240:O240" si="217">J50</f>
        <v>1.8297268526331159</v>
      </c>
      <c r="K240" s="42">
        <f t="shared" si="217"/>
        <v>2.8277982324310917</v>
      </c>
      <c r="L240" s="42">
        <f t="shared" si="217"/>
        <v>3.9100444308003746</v>
      </c>
      <c r="M240" s="42">
        <f t="shared" si="217"/>
        <v>5.0774451518382202</v>
      </c>
      <c r="N240" s="42">
        <f t="shared" si="217"/>
        <v>5.2848238511650001</v>
      </c>
      <c r="O240" s="42">
        <f t="shared" si="217"/>
        <v>3.6175427469638657</v>
      </c>
      <c r="P240" s="42">
        <f t="shared" ref="P240:R240" si="218">P50</f>
        <v>1.1111840684018122</v>
      </c>
      <c r="Q240" s="42">
        <f>Q50+0.4</f>
        <v>6.2667873135262102</v>
      </c>
      <c r="R240" s="42">
        <f t="shared" si="218"/>
        <v>5.8667873135262099</v>
      </c>
      <c r="S240" s="42">
        <f t="shared" si="29"/>
        <v>4.9667873135262095</v>
      </c>
      <c r="T240" s="42">
        <f t="shared" si="30"/>
        <v>6.3767873135262096</v>
      </c>
      <c r="U240" s="42">
        <f t="shared" ref="U240:AB240" si="219">U50</f>
        <v>5.8667873135262099</v>
      </c>
      <c r="V240" s="42">
        <f t="shared" si="219"/>
        <v>3.1778431281600299</v>
      </c>
      <c r="W240" s="42">
        <f t="shared" si="32"/>
        <v>2.3260292305787069</v>
      </c>
      <c r="X240" s="42">
        <f t="shared" si="38"/>
        <v>0.26264811532877808</v>
      </c>
      <c r="Y240" s="42">
        <f t="shared" si="39"/>
        <v>2.2623040790234894</v>
      </c>
      <c r="Z240" s="42">
        <f t="shared" si="219"/>
        <v>3.2165361002695847</v>
      </c>
      <c r="AA240" s="42">
        <f t="shared" si="40"/>
        <v>3.321331238428928</v>
      </c>
      <c r="AB240" s="42">
        <f t="shared" si="219"/>
        <v>3.1206315497479844</v>
      </c>
      <c r="AC240" s="42">
        <f t="shared" si="33"/>
        <v>2.6344947139692545</v>
      </c>
      <c r="AD240" s="74">
        <f t="shared" si="163"/>
        <v>99.999999999999986</v>
      </c>
      <c r="AF240" s="66"/>
      <c r="AG240" s="66"/>
      <c r="AH240" s="66"/>
      <c r="AI240" s="66"/>
      <c r="AJ240" s="66"/>
      <c r="AK240" s="66"/>
      <c r="AL240" s="66"/>
      <c r="AM240" s="66"/>
      <c r="AN240" s="66"/>
      <c r="AO240" s="66"/>
      <c r="AP240" s="66"/>
      <c r="AQ240" s="66"/>
      <c r="AR240" s="66"/>
      <c r="AS240" s="66"/>
      <c r="AT240" s="66"/>
      <c r="AU240" s="66"/>
      <c r="AV240" s="66"/>
      <c r="AW240" s="66"/>
      <c r="AX240" s="66"/>
      <c r="AY240" s="66"/>
      <c r="AZ240" s="66"/>
    </row>
    <row r="241" spans="1:52" x14ac:dyDescent="0.25">
      <c r="A241" s="34" t="s">
        <v>967</v>
      </c>
      <c r="B241" s="34" t="s">
        <v>968</v>
      </c>
      <c r="C241" s="42">
        <f t="shared" si="20"/>
        <v>3.0025759909741931</v>
      </c>
      <c r="D241" s="42">
        <f t="shared" si="21"/>
        <v>4.6709006070635244</v>
      </c>
      <c r="E241" s="42">
        <f t="shared" si="22"/>
        <v>3.4078222091726302</v>
      </c>
      <c r="F241" s="42">
        <f t="shared" ref="F241" si="220">F51</f>
        <v>2.4915993492209627</v>
      </c>
      <c r="G241" s="42">
        <f t="shared" si="24"/>
        <v>0.64863390119262199</v>
      </c>
      <c r="H241" s="42">
        <f t="shared" si="25"/>
        <v>7.0944931413227783</v>
      </c>
      <c r="I241" s="42">
        <f t="shared" si="26"/>
        <v>4.4468463316837061</v>
      </c>
      <c r="J241" s="42">
        <f>J51-0.57</f>
        <v>5.5255111472589888</v>
      </c>
      <c r="K241" s="42">
        <f t="shared" ref="K241:O241" si="221">K51</f>
        <v>2.4001049855489471</v>
      </c>
      <c r="L241" s="42">
        <f t="shared" si="221"/>
        <v>5.5965901454276095</v>
      </c>
      <c r="M241" s="42">
        <f t="shared" si="221"/>
        <v>5.5156809617515981</v>
      </c>
      <c r="N241" s="42">
        <f>N51-0.5</f>
        <v>5.3538522798566097</v>
      </c>
      <c r="O241" s="42">
        <f t="shared" si="221"/>
        <v>6.1457135075545466</v>
      </c>
      <c r="P241" s="42">
        <f t="shared" ref="P241:R241" si="222">P51</f>
        <v>9.3984778728770091E-2</v>
      </c>
      <c r="Q241" s="42">
        <f t="shared" si="222"/>
        <v>6.9470415610346512</v>
      </c>
      <c r="R241" s="42">
        <f t="shared" si="222"/>
        <v>6.9470415610346512</v>
      </c>
      <c r="S241" s="42">
        <f>S51+0.57</f>
        <v>0.56999999999999995</v>
      </c>
      <c r="T241" s="42">
        <f t="shared" si="30"/>
        <v>0.51</v>
      </c>
      <c r="U241" s="42">
        <f t="shared" ref="U241:AB241" si="223">U51</f>
        <v>6.9470415610346512</v>
      </c>
      <c r="V241" s="42">
        <f t="shared" si="223"/>
        <v>4.3419009756466576</v>
      </c>
      <c r="W241" s="42">
        <f t="shared" si="32"/>
        <v>1.5246704527168449</v>
      </c>
      <c r="X241" s="42">
        <f t="shared" si="38"/>
        <v>3.0132177163530391</v>
      </c>
      <c r="Y241" s="42">
        <f t="shared" si="39"/>
        <v>1.9492586193418917</v>
      </c>
      <c r="Z241" s="42">
        <f t="shared" si="223"/>
        <v>1.9330409905482031</v>
      </c>
      <c r="AA241" s="42">
        <f t="shared" si="40"/>
        <v>1.6868960678868363</v>
      </c>
      <c r="AB241" s="42">
        <f t="shared" si="223"/>
        <v>4.7299006373001884</v>
      </c>
      <c r="AC241" s="42">
        <f t="shared" si="33"/>
        <v>2.5056805203448831</v>
      </c>
      <c r="AD241" s="74">
        <f t="shared" si="163"/>
        <v>99.999999999999986</v>
      </c>
      <c r="AF241" s="66"/>
      <c r="AG241" s="66"/>
      <c r="AH241" s="66"/>
      <c r="AI241" s="66"/>
      <c r="AJ241" s="66"/>
      <c r="AK241" s="66"/>
      <c r="AL241" s="66"/>
      <c r="AM241" s="66"/>
      <c r="AN241" s="66"/>
      <c r="AO241" s="66"/>
      <c r="AP241" s="66"/>
      <c r="AQ241" s="66"/>
      <c r="AR241" s="66"/>
      <c r="AS241" s="66"/>
      <c r="AT241" s="66"/>
      <c r="AU241" s="66"/>
      <c r="AV241" s="66"/>
      <c r="AW241" s="66"/>
      <c r="AX241" s="66"/>
      <c r="AY241" s="66"/>
      <c r="AZ241" s="66"/>
    </row>
    <row r="242" spans="1:52" x14ac:dyDescent="0.25">
      <c r="A242" s="34" t="s">
        <v>969</v>
      </c>
      <c r="B242" s="34" t="s">
        <v>970</v>
      </c>
      <c r="C242" s="42">
        <f t="shared" si="20"/>
        <v>4.9325464263714798</v>
      </c>
      <c r="D242" s="42">
        <f t="shared" si="21"/>
        <v>2.0232115331721774</v>
      </c>
      <c r="E242" s="42">
        <f t="shared" si="22"/>
        <v>4.4514640342217744</v>
      </c>
      <c r="F242" s="42">
        <f t="shared" ref="F242" si="224">F52</f>
        <v>3.9736905108358251</v>
      </c>
      <c r="G242" s="42">
        <f t="shared" si="24"/>
        <v>0.85899890339062679</v>
      </c>
      <c r="H242" s="42">
        <f t="shared" si="25"/>
        <v>7.6041886078771768</v>
      </c>
      <c r="I242" s="42">
        <f t="shared" si="26"/>
        <v>1.3450821360944829</v>
      </c>
      <c r="J242" s="42">
        <f t="shared" ref="J242:O242" si="225">J52</f>
        <v>3.3792585322427473</v>
      </c>
      <c r="K242" s="42">
        <f t="shared" si="225"/>
        <v>5.2583579580694906</v>
      </c>
      <c r="L242" s="42">
        <f t="shared" si="225"/>
        <v>4.2454397433942752</v>
      </c>
      <c r="M242" s="42">
        <f t="shared" si="225"/>
        <v>1.86527343040119</v>
      </c>
      <c r="N242" s="42">
        <f t="shared" si="225"/>
        <v>4.2086193015710442</v>
      </c>
      <c r="O242" s="42">
        <f t="shared" si="225"/>
        <v>5.3260831828845596</v>
      </c>
      <c r="P242" s="42">
        <f t="shared" ref="P242:R242" si="226">P52</f>
        <v>0.1514789884666313</v>
      </c>
      <c r="Q242" s="42">
        <f t="shared" si="226"/>
        <v>6.3981839414237642</v>
      </c>
      <c r="R242" s="42">
        <f t="shared" si="226"/>
        <v>6.3981839414237642</v>
      </c>
      <c r="S242" s="42">
        <f t="shared" si="29"/>
        <v>1.2327279804745888</v>
      </c>
      <c r="T242" s="42">
        <f t="shared" si="30"/>
        <v>6.908183941423764</v>
      </c>
      <c r="U242" s="42">
        <f>U52+0.4</f>
        <v>6.7981839414237646</v>
      </c>
      <c r="V242" s="42">
        <f t="shared" ref="V242:AB242" si="227">V52</f>
        <v>4.2654559609491756</v>
      </c>
      <c r="W242" s="42">
        <f t="shared" si="32"/>
        <v>3.138082596413561</v>
      </c>
      <c r="X242" s="42">
        <f t="shared" si="38"/>
        <v>3.0115902956828933</v>
      </c>
      <c r="Y242" s="42">
        <f t="shared" si="39"/>
        <v>2.6631962699896565</v>
      </c>
      <c r="Z242" s="42">
        <f t="shared" si="227"/>
        <v>3.1634028282738678</v>
      </c>
      <c r="AA242" s="42">
        <f t="shared" si="40"/>
        <v>3.1206299460585392</v>
      </c>
      <c r="AB242" s="42">
        <f t="shared" si="227"/>
        <v>1.0890525857742581</v>
      </c>
      <c r="AC242" s="42">
        <f t="shared" si="33"/>
        <v>2.1894324816949258</v>
      </c>
      <c r="AD242" s="74">
        <f t="shared" si="163"/>
        <v>100</v>
      </c>
      <c r="AF242" s="66"/>
      <c r="AG242" s="66"/>
      <c r="AH242" s="66"/>
      <c r="AI242" s="66"/>
      <c r="AJ242" s="66"/>
      <c r="AK242" s="66"/>
      <c r="AL242" s="66"/>
      <c r="AM242" s="66"/>
      <c r="AN242" s="66"/>
      <c r="AO242" s="66"/>
      <c r="AP242" s="66"/>
      <c r="AQ242" s="66"/>
      <c r="AR242" s="66"/>
      <c r="AS242" s="66"/>
      <c r="AT242" s="66"/>
      <c r="AU242" s="66"/>
      <c r="AV242" s="66"/>
      <c r="AW242" s="66"/>
      <c r="AX242" s="66"/>
      <c r="AY242" s="66"/>
      <c r="AZ242" s="66"/>
    </row>
    <row r="243" spans="1:52" x14ac:dyDescent="0.25">
      <c r="A243" s="34" t="s">
        <v>971</v>
      </c>
      <c r="B243" s="34" t="s">
        <v>972</v>
      </c>
      <c r="C243" s="42">
        <f t="shared" si="20"/>
        <v>3.5878511722983113</v>
      </c>
      <c r="D243" s="42">
        <f t="shared" si="21"/>
        <v>3.6717917048244981</v>
      </c>
      <c r="E243" s="42">
        <f t="shared" si="22"/>
        <v>4.2484205003489288</v>
      </c>
      <c r="F243" s="42">
        <f t="shared" ref="F243" si="228">F53</f>
        <v>3.1522694236979318</v>
      </c>
      <c r="G243" s="42">
        <f t="shared" si="24"/>
        <v>3.5753795259877208E-2</v>
      </c>
      <c r="H243" s="42">
        <f t="shared" si="25"/>
        <v>6.551751684754171</v>
      </c>
      <c r="I243" s="42">
        <f t="shared" si="26"/>
        <v>4.4415042583727562</v>
      </c>
      <c r="J243" s="42">
        <f t="shared" ref="J243:O243" si="229">J53</f>
        <v>2.6550308903235309</v>
      </c>
      <c r="K243" s="42">
        <f t="shared" si="229"/>
        <v>3.3426858144589686</v>
      </c>
      <c r="L243" s="42">
        <f t="shared" si="229"/>
        <v>4.6405232540653039</v>
      </c>
      <c r="M243" s="42">
        <f t="shared" si="229"/>
        <v>4.2365605125049566</v>
      </c>
      <c r="N243" s="42">
        <f>N53-0.5</f>
        <v>4.0491703137370196</v>
      </c>
      <c r="O243" s="42">
        <f t="shared" si="229"/>
        <v>5.4223153018660293</v>
      </c>
      <c r="P243" s="42">
        <f t="shared" ref="P243:R243" si="230">P53</f>
        <v>0.35733222958450428</v>
      </c>
      <c r="Q243" s="42">
        <f t="shared" si="230"/>
        <v>6.3390737528289511</v>
      </c>
      <c r="R243" s="42">
        <f t="shared" si="230"/>
        <v>6.3390737528289511</v>
      </c>
      <c r="S243" s="42">
        <f>S53</f>
        <v>0</v>
      </c>
      <c r="T243" s="42">
        <f t="shared" si="30"/>
        <v>6.8490737528289509</v>
      </c>
      <c r="U243" s="42">
        <f t="shared" ref="U243:AB243" si="231">U53</f>
        <v>6.3390737528289511</v>
      </c>
      <c r="V243" s="42">
        <f t="shared" si="231"/>
        <v>4.2260491685526329</v>
      </c>
      <c r="W243" s="42">
        <f t="shared" si="32"/>
        <v>4.6697137186634681</v>
      </c>
      <c r="X243" s="42">
        <f t="shared" si="38"/>
        <v>0.76293967184074596</v>
      </c>
      <c r="Y243" s="42">
        <f t="shared" si="39"/>
        <v>2.7739061466836641</v>
      </c>
      <c r="Z243" s="42">
        <f t="shared" si="231"/>
        <v>3.8977360520628133</v>
      </c>
      <c r="AA243" s="42">
        <f t="shared" si="40"/>
        <v>3.0898858922226555</v>
      </c>
      <c r="AB243" s="42">
        <f t="shared" si="231"/>
        <v>1.753360825250561</v>
      </c>
      <c r="AC243" s="42">
        <f t="shared" si="33"/>
        <v>2.5671526573108565</v>
      </c>
      <c r="AD243" s="74">
        <f t="shared" si="163"/>
        <v>100</v>
      </c>
      <c r="AF243" s="66"/>
      <c r="AG243" s="66"/>
      <c r="AH243" s="66"/>
      <c r="AI243" s="66"/>
      <c r="AJ243" s="66"/>
      <c r="AK243" s="66"/>
      <c r="AL243" s="66"/>
      <c r="AM243" s="66"/>
      <c r="AN243" s="66"/>
      <c r="AO243" s="66"/>
      <c r="AP243" s="66"/>
      <c r="AQ243" s="66"/>
      <c r="AR243" s="66"/>
      <c r="AS243" s="66"/>
      <c r="AT243" s="66"/>
      <c r="AU243" s="66"/>
      <c r="AV243" s="66"/>
      <c r="AW243" s="66"/>
      <c r="AX243" s="66"/>
      <c r="AY243" s="66"/>
      <c r="AZ243" s="66"/>
    </row>
    <row r="244" spans="1:52" x14ac:dyDescent="0.25">
      <c r="A244" s="34" t="s">
        <v>973</v>
      </c>
      <c r="B244" s="34" t="s">
        <v>974</v>
      </c>
      <c r="C244" s="42">
        <f t="shared" si="20"/>
        <v>2.8278240802556898</v>
      </c>
      <c r="D244" s="42">
        <f t="shared" si="21"/>
        <v>4.3307285230498351</v>
      </c>
      <c r="E244" s="42">
        <f t="shared" si="22"/>
        <v>6.7013490875699127</v>
      </c>
      <c r="F244" s="42">
        <f t="shared" ref="F244" si="232">F54</f>
        <v>5.8645220197555146</v>
      </c>
      <c r="G244" s="42">
        <f t="shared" si="24"/>
        <v>0.7466857809988422</v>
      </c>
      <c r="H244" s="42">
        <f t="shared" si="25"/>
        <v>7.5041096990415115</v>
      </c>
      <c r="I244" s="42">
        <f>I54</f>
        <v>0</v>
      </c>
      <c r="J244" s="42">
        <f t="shared" ref="J244:O244" si="233">J54</f>
        <v>0.36916089867663243</v>
      </c>
      <c r="K244" s="42">
        <f>K54+0.15</f>
        <v>4.7704924531155211</v>
      </c>
      <c r="L244" s="42">
        <f t="shared" si="233"/>
        <v>4.7562480179734754</v>
      </c>
      <c r="M244" s="42">
        <f t="shared" si="233"/>
        <v>1.2315144071757551</v>
      </c>
      <c r="N244" s="42">
        <f t="shared" si="233"/>
        <v>2.8948179484120447</v>
      </c>
      <c r="O244" s="42">
        <f t="shared" si="233"/>
        <v>3.4403024399314392</v>
      </c>
      <c r="P244" s="42">
        <f t="shared" ref="P244:R244" si="234">P54</f>
        <v>1.5001705940850061</v>
      </c>
      <c r="Q244" s="42">
        <f t="shared" si="234"/>
        <v>6.5549325958295732</v>
      </c>
      <c r="R244" s="42">
        <f t="shared" si="234"/>
        <v>6.5549325958295732</v>
      </c>
      <c r="S244" s="42">
        <f t="shared" si="29"/>
        <v>1.2849775319431918</v>
      </c>
      <c r="T244" s="42">
        <f t="shared" si="30"/>
        <v>7.064932595829573</v>
      </c>
      <c r="U244" s="42">
        <f t="shared" ref="U244:AB244" si="235">U54</f>
        <v>6.5549325958295732</v>
      </c>
      <c r="V244" s="42">
        <f t="shared" si="235"/>
        <v>3.004344106421887</v>
      </c>
      <c r="W244" s="42">
        <f t="shared" si="32"/>
        <v>3.5037649759092191</v>
      </c>
      <c r="X244" s="42">
        <f>X54</f>
        <v>0.5913885468689194</v>
      </c>
      <c r="Y244" s="42">
        <f t="shared" si="39"/>
        <v>3.5543819593391057</v>
      </c>
      <c r="Z244" s="42">
        <f>Z54-0.8</f>
        <v>3.8091191365016677</v>
      </c>
      <c r="AA244" s="42">
        <f t="shared" si="40"/>
        <v>5.0278069023439391</v>
      </c>
      <c r="AB244" s="42">
        <f t="shared" si="235"/>
        <v>1.9525331136513631</v>
      </c>
      <c r="AC244" s="42">
        <f t="shared" si="33"/>
        <v>3.6040273936612359</v>
      </c>
      <c r="AD244" s="74">
        <f t="shared" si="163"/>
        <v>99.999999999999986</v>
      </c>
      <c r="AF244" s="66"/>
      <c r="AG244" s="66"/>
      <c r="AH244" s="66"/>
      <c r="AI244" s="66"/>
      <c r="AJ244" s="66"/>
      <c r="AK244" s="66"/>
      <c r="AL244" s="66"/>
      <c r="AM244" s="66"/>
      <c r="AN244" s="66"/>
      <c r="AO244" s="66"/>
      <c r="AP244" s="66"/>
      <c r="AQ244" s="66"/>
      <c r="AR244" s="66"/>
      <c r="AS244" s="66"/>
      <c r="AT244" s="66"/>
      <c r="AU244" s="66"/>
      <c r="AV244" s="66"/>
      <c r="AW244" s="66"/>
      <c r="AX244" s="66"/>
      <c r="AY244" s="66"/>
      <c r="AZ244" s="66"/>
    </row>
    <row r="245" spans="1:52" x14ac:dyDescent="0.25">
      <c r="A245" s="34" t="s">
        <v>975</v>
      </c>
      <c r="B245" s="34" t="s">
        <v>976</v>
      </c>
      <c r="C245" s="42">
        <f t="shared" si="20"/>
        <v>2.8533365424899659</v>
      </c>
      <c r="D245" s="42">
        <f t="shared" si="21"/>
        <v>5.5287441194112983</v>
      </c>
      <c r="E245" s="42">
        <f t="shared" si="22"/>
        <v>4.4266231964342584</v>
      </c>
      <c r="F245" s="42">
        <f t="shared" ref="F245" si="236">F55</f>
        <v>3.4737372286181847</v>
      </c>
      <c r="G245" s="42">
        <f t="shared" si="24"/>
        <v>0.5597461973294503</v>
      </c>
      <c r="H245" s="42">
        <f t="shared" si="25"/>
        <v>7.7564959564110687</v>
      </c>
      <c r="I245" s="42">
        <f t="shared" si="26"/>
        <v>2.1102898547931352</v>
      </c>
      <c r="J245" s="42">
        <f t="shared" ref="J245:O245" si="237">J55</f>
        <v>2.8652421584925434</v>
      </c>
      <c r="K245" s="42">
        <f t="shared" si="237"/>
        <v>3.5426903866115658</v>
      </c>
      <c r="L245" s="42">
        <f t="shared" si="237"/>
        <v>5.2127377162954422</v>
      </c>
      <c r="M245" s="42">
        <f t="shared" si="237"/>
        <v>5.3409891389256385</v>
      </c>
      <c r="N245" s="42">
        <f>N55-0.5</f>
        <v>6.261291873336809</v>
      </c>
      <c r="O245" s="42">
        <f t="shared" si="237"/>
        <v>6.585318315838693</v>
      </c>
      <c r="P245" s="42">
        <f t="shared" ref="P245:R245" si="238">P55</f>
        <v>0.22294487332840218</v>
      </c>
      <c r="Q245" s="42">
        <f t="shared" si="238"/>
        <v>0</v>
      </c>
      <c r="R245" s="42">
        <f t="shared" si="238"/>
        <v>0</v>
      </c>
      <c r="S245" s="42">
        <f>S55+1.42</f>
        <v>1.42</v>
      </c>
      <c r="T245" s="42">
        <f>T55-0.91</f>
        <v>6.6958501016265606</v>
      </c>
      <c r="U245" s="42">
        <f t="shared" ref="U245:AB245" si="239">U55</f>
        <v>7.6058501016265607</v>
      </c>
      <c r="V245" s="42">
        <f t="shared" si="239"/>
        <v>5.7043875762199212</v>
      </c>
      <c r="W245" s="42">
        <f t="shared" si="32"/>
        <v>3.8113701848628811</v>
      </c>
      <c r="X245" s="42">
        <f t="shared" si="38"/>
        <v>2.1386239029011671</v>
      </c>
      <c r="Y245" s="42">
        <f t="shared" si="39"/>
        <v>3.257492058087271</v>
      </c>
      <c r="Z245" s="42">
        <f t="shared" si="239"/>
        <v>3.8699450719189636</v>
      </c>
      <c r="AA245" s="42">
        <f t="shared" si="40"/>
        <v>2.7742497943540219</v>
      </c>
      <c r="AB245" s="42">
        <f t="shared" si="239"/>
        <v>4.207491545580651</v>
      </c>
      <c r="AC245" s="42">
        <f t="shared" si="33"/>
        <v>1.7745521045055339</v>
      </c>
      <c r="AD245" s="74">
        <f t="shared" si="163"/>
        <v>99.999999999999972</v>
      </c>
      <c r="AF245" s="66"/>
      <c r="AG245" s="66"/>
      <c r="AH245" s="66"/>
      <c r="AI245" s="66"/>
      <c r="AJ245" s="66"/>
      <c r="AK245" s="66"/>
      <c r="AL245" s="66"/>
      <c r="AM245" s="66"/>
      <c r="AN245" s="66"/>
      <c r="AO245" s="66"/>
      <c r="AP245" s="66"/>
      <c r="AQ245" s="66"/>
      <c r="AR245" s="66"/>
      <c r="AS245" s="66"/>
      <c r="AT245" s="66"/>
      <c r="AU245" s="66"/>
      <c r="AV245" s="66"/>
      <c r="AW245" s="66"/>
      <c r="AX245" s="66"/>
      <c r="AY245" s="66"/>
      <c r="AZ245" s="66"/>
    </row>
    <row r="246" spans="1:52" x14ac:dyDescent="0.25">
      <c r="A246" s="34" t="s">
        <v>977</v>
      </c>
      <c r="B246" s="34" t="s">
        <v>978</v>
      </c>
      <c r="C246" s="42">
        <f t="shared" si="20"/>
        <v>4.1844683198345463</v>
      </c>
      <c r="D246" s="42">
        <f t="shared" si="21"/>
        <v>2.2029775159017024</v>
      </c>
      <c r="E246" s="42">
        <f t="shared" si="22"/>
        <v>4.5571396672053686</v>
      </c>
      <c r="F246" s="42">
        <f t="shared" ref="F246" si="240">F56</f>
        <v>3.6627614014141274</v>
      </c>
      <c r="G246" s="42">
        <f t="shared" si="24"/>
        <v>3.7769609742330901E-2</v>
      </c>
      <c r="H246" s="42">
        <f t="shared" si="25"/>
        <v>6.96817551230136</v>
      </c>
      <c r="I246" s="42">
        <f t="shared" si="26"/>
        <v>4.6971535079866422</v>
      </c>
      <c r="J246" s="42">
        <f t="shared" ref="J246:O246" si="241">J56</f>
        <v>3.707303857465746</v>
      </c>
      <c r="K246" s="42">
        <f t="shared" si="241"/>
        <v>4.5665260030294137</v>
      </c>
      <c r="L246" s="42">
        <f t="shared" si="241"/>
        <v>4.6291610543828812</v>
      </c>
      <c r="M246" s="42">
        <f t="shared" si="241"/>
        <v>3.7824687384065077</v>
      </c>
      <c r="N246" s="42">
        <f t="shared" si="241"/>
        <v>5.4205545211125061</v>
      </c>
      <c r="O246" s="42">
        <f t="shared" si="241"/>
        <v>4.6623401458061666</v>
      </c>
      <c r="P246" s="42">
        <f t="shared" ref="P246:R246" si="242">P56</f>
        <v>0.83531488877474569</v>
      </c>
      <c r="Q246" s="42">
        <f t="shared" si="242"/>
        <v>0</v>
      </c>
      <c r="R246" s="42">
        <f t="shared" si="242"/>
        <v>6.3326863790017143</v>
      </c>
      <c r="S246" s="42">
        <f t="shared" si="29"/>
        <v>3.3217909193344766</v>
      </c>
      <c r="T246" s="42">
        <f t="shared" si="30"/>
        <v>6.8426863790017141</v>
      </c>
      <c r="U246" s="42">
        <f t="shared" ref="U246:U248" si="243">U56+0.4</f>
        <v>6.7326863790017146</v>
      </c>
      <c r="V246" s="42">
        <f t="shared" ref="V246:AB246" si="244">V56</f>
        <v>2.9024812570424516</v>
      </c>
      <c r="W246" s="42">
        <f t="shared" si="32"/>
        <v>2.8038471045831357</v>
      </c>
      <c r="X246" s="42">
        <f t="shared" si="38"/>
        <v>1.3152568139227456</v>
      </c>
      <c r="Y246" s="42">
        <f t="shared" si="39"/>
        <v>3.1400941431053835</v>
      </c>
      <c r="Z246" s="42">
        <f t="shared" si="244"/>
        <v>3.5590004613435666</v>
      </c>
      <c r="AA246" s="42">
        <f t="shared" si="40"/>
        <v>2.688459170833263</v>
      </c>
      <c r="AB246" s="42">
        <f t="shared" si="244"/>
        <v>2.6947601612773249</v>
      </c>
      <c r="AC246" s="42">
        <f t="shared" si="33"/>
        <v>3.7521360881884633</v>
      </c>
      <c r="AD246" s="74">
        <f t="shared" si="163"/>
        <v>100.00000000000004</v>
      </c>
      <c r="AF246" s="66"/>
      <c r="AG246" s="66"/>
      <c r="AH246" s="66"/>
      <c r="AI246" s="66"/>
      <c r="AJ246" s="66"/>
      <c r="AK246" s="66"/>
      <c r="AL246" s="66"/>
      <c r="AM246" s="66"/>
      <c r="AN246" s="66"/>
      <c r="AO246" s="66"/>
      <c r="AP246" s="66"/>
      <c r="AQ246" s="66"/>
      <c r="AR246" s="66"/>
      <c r="AS246" s="66"/>
      <c r="AT246" s="66"/>
      <c r="AU246" s="66"/>
      <c r="AV246" s="66"/>
      <c r="AW246" s="66"/>
      <c r="AX246" s="66"/>
      <c r="AY246" s="66"/>
      <c r="AZ246" s="66"/>
    </row>
    <row r="247" spans="1:52" x14ac:dyDescent="0.25">
      <c r="A247" s="34" t="s">
        <v>979</v>
      </c>
      <c r="B247" s="34" t="s">
        <v>980</v>
      </c>
      <c r="C247" s="42">
        <f t="shared" si="20"/>
        <v>4.7327105249697343</v>
      </c>
      <c r="D247" s="42">
        <f t="shared" si="21"/>
        <v>2.0933880623035219</v>
      </c>
      <c r="E247" s="42">
        <f t="shared" si="22"/>
        <v>4.7055264551013876</v>
      </c>
      <c r="F247" s="42">
        <f t="shared" ref="F247" si="245">F57</f>
        <v>3.9575577110480906</v>
      </c>
      <c r="G247" s="42">
        <f t="shared" si="24"/>
        <v>0.60677209611435445</v>
      </c>
      <c r="H247" s="42">
        <f t="shared" si="25"/>
        <v>6.4101055092727579</v>
      </c>
      <c r="I247" s="42">
        <f t="shared" si="26"/>
        <v>0.74601923331062436</v>
      </c>
      <c r="J247" s="42">
        <f t="shared" ref="J247:O247" si="246">J57</f>
        <v>2.7946932122534922</v>
      </c>
      <c r="K247" s="42">
        <f t="shared" si="246"/>
        <v>4.4689392418100429</v>
      </c>
      <c r="L247" s="42">
        <f t="shared" si="246"/>
        <v>5.2414657032154661</v>
      </c>
      <c r="M247" s="42">
        <f t="shared" si="246"/>
        <v>3.0629340774475908</v>
      </c>
      <c r="N247" s="42">
        <f t="shared" si="246"/>
        <v>4.6075082150060886</v>
      </c>
      <c r="O247" s="42">
        <f t="shared" si="246"/>
        <v>3.6101399080784113</v>
      </c>
      <c r="P247" s="42">
        <f t="shared" ref="P247:R247" si="247">P57</f>
        <v>3.6433254521734328</v>
      </c>
      <c r="Q247" s="42">
        <f t="shared" si="247"/>
        <v>0</v>
      </c>
      <c r="R247" s="42">
        <f t="shared" si="247"/>
        <v>6.4892162170237677</v>
      </c>
      <c r="S247" s="42">
        <f t="shared" si="29"/>
        <v>3.4261441446825125</v>
      </c>
      <c r="T247" s="42">
        <f t="shared" si="30"/>
        <v>6.9992162170237675</v>
      </c>
      <c r="U247" s="42">
        <f t="shared" si="243"/>
        <v>6.8892162170237681</v>
      </c>
      <c r="V247" s="42">
        <f t="shared" ref="V247:AB247" si="248">V57</f>
        <v>2.9742240994692262</v>
      </c>
      <c r="W247" s="42">
        <f t="shared" si="32"/>
        <v>3.2817806153309652</v>
      </c>
      <c r="X247" s="42">
        <f t="shared" si="38"/>
        <v>1.0993917990599862</v>
      </c>
      <c r="Y247" s="42">
        <f t="shared" si="39"/>
        <v>3.3805296146345056</v>
      </c>
      <c r="Z247" s="42">
        <f t="shared" si="248"/>
        <v>5.2176026268810345</v>
      </c>
      <c r="AA247" s="42">
        <f t="shared" si="40"/>
        <v>4.4730402020883977</v>
      </c>
      <c r="AB247" s="42">
        <f t="shared" si="248"/>
        <v>1.5187527316438598</v>
      </c>
      <c r="AC247" s="42">
        <f t="shared" si="33"/>
        <v>3.569800113033212</v>
      </c>
      <c r="AD247" s="74">
        <f t="shared" si="163"/>
        <v>99.999999999999986</v>
      </c>
      <c r="AF247" s="66"/>
      <c r="AG247" s="66"/>
      <c r="AH247" s="66"/>
      <c r="AI247" s="66"/>
      <c r="AJ247" s="66"/>
      <c r="AK247" s="66"/>
      <c r="AL247" s="66"/>
      <c r="AM247" s="66"/>
      <c r="AN247" s="66"/>
      <c r="AO247" s="66"/>
      <c r="AP247" s="66"/>
      <c r="AQ247" s="66"/>
      <c r="AR247" s="66"/>
      <c r="AS247" s="66"/>
      <c r="AT247" s="66"/>
      <c r="AU247" s="66"/>
      <c r="AV247" s="66"/>
      <c r="AW247" s="66"/>
      <c r="AX247" s="66"/>
      <c r="AY247" s="66"/>
      <c r="AZ247" s="66"/>
    </row>
    <row r="248" spans="1:52" x14ac:dyDescent="0.25">
      <c r="A248" s="34" t="s">
        <v>981</v>
      </c>
      <c r="B248" s="34" t="s">
        <v>982</v>
      </c>
      <c r="C248" s="42">
        <f t="shared" si="20"/>
        <v>4.7852290515134053</v>
      </c>
      <c r="D248" s="42">
        <f t="shared" si="21"/>
        <v>2.8621459089376717</v>
      </c>
      <c r="E248" s="42">
        <f t="shared" si="22"/>
        <v>5.8766347232596559</v>
      </c>
      <c r="F248" s="42">
        <f t="shared" ref="F248" si="249">F58</f>
        <v>5.0898804747770159</v>
      </c>
      <c r="G248" s="42">
        <f t="shared" si="24"/>
        <v>0.64439999826538197</v>
      </c>
      <c r="H248" s="42">
        <f t="shared" si="25"/>
        <v>2.8561543796035407</v>
      </c>
      <c r="I248" s="42">
        <f t="shared" si="26"/>
        <v>2.2488396618420432</v>
      </c>
      <c r="J248" s="42">
        <f t="shared" ref="J248:O248" si="250">J58</f>
        <v>3.3195347899808012</v>
      </c>
      <c r="K248" s="42">
        <f t="shared" si="250"/>
        <v>3.4214558939676665</v>
      </c>
      <c r="L248" s="42">
        <f t="shared" si="250"/>
        <v>4.6739852579548788</v>
      </c>
      <c r="M248" s="42">
        <f t="shared" si="250"/>
        <v>4.5658316038923941</v>
      </c>
      <c r="N248" s="42">
        <f t="shared" si="250"/>
        <v>4.30767828680127</v>
      </c>
      <c r="O248" s="42">
        <f t="shared" si="250"/>
        <v>3.7562155016856029</v>
      </c>
      <c r="P248" s="42">
        <f t="shared" ref="P248:R248" si="251">P58</f>
        <v>1.3537126470333747</v>
      </c>
      <c r="Q248" s="42">
        <f t="shared" si="251"/>
        <v>0</v>
      </c>
      <c r="R248" s="42">
        <f t="shared" si="251"/>
        <v>0</v>
      </c>
      <c r="S248" s="42">
        <f t="shared" si="29"/>
        <v>3.4742918685559272</v>
      </c>
      <c r="T248" s="42">
        <f t="shared" si="30"/>
        <v>7.0714378028338905</v>
      </c>
      <c r="U248" s="42">
        <f t="shared" si="243"/>
        <v>6.961437802833891</v>
      </c>
      <c r="V248" s="42">
        <f t="shared" ref="V248:AB248" si="252">V58</f>
        <v>1.9137526924932193</v>
      </c>
      <c r="W248" s="42">
        <f t="shared" si="32"/>
        <v>4.1622227326091998</v>
      </c>
      <c r="X248" s="42">
        <f t="shared" si="38"/>
        <v>1.251579037525193</v>
      </c>
      <c r="Y248" s="42">
        <f t="shared" si="39"/>
        <v>4.9786238906305398</v>
      </c>
      <c r="Z248" s="42">
        <f t="shared" si="252"/>
        <v>5.870815974273687</v>
      </c>
      <c r="AA248" s="42">
        <f t="shared" si="40"/>
        <v>4.1409778392257328</v>
      </c>
      <c r="AB248" s="42">
        <f t="shared" si="252"/>
        <v>5.1653872064862556</v>
      </c>
      <c r="AC248" s="42">
        <f t="shared" si="33"/>
        <v>5.2477749730177896</v>
      </c>
      <c r="AD248" s="74">
        <f t="shared" si="163"/>
        <v>100.00000000000001</v>
      </c>
      <c r="AF248" s="66"/>
      <c r="AG248" s="66"/>
      <c r="AH248" s="66"/>
      <c r="AI248" s="66"/>
      <c r="AJ248" s="66"/>
      <c r="AK248" s="66"/>
      <c r="AL248" s="66"/>
      <c r="AM248" s="66"/>
      <c r="AN248" s="66"/>
      <c r="AO248" s="66"/>
      <c r="AP248" s="66"/>
      <c r="AQ248" s="66"/>
      <c r="AR248" s="66"/>
      <c r="AS248" s="66"/>
      <c r="AT248" s="66"/>
      <c r="AU248" s="66"/>
      <c r="AV248" s="66"/>
      <c r="AW248" s="66"/>
      <c r="AX248" s="66"/>
      <c r="AY248" s="66"/>
      <c r="AZ248" s="66"/>
    </row>
    <row r="249" spans="1:52" x14ac:dyDescent="0.25">
      <c r="A249" s="34" t="s">
        <v>983</v>
      </c>
      <c r="B249" s="34" t="s">
        <v>984</v>
      </c>
      <c r="C249" s="42">
        <f t="shared" si="20"/>
        <v>3.1951463380580503</v>
      </c>
      <c r="D249" s="42">
        <f t="shared" si="21"/>
        <v>3.7113460922390553</v>
      </c>
      <c r="E249" s="42">
        <f t="shared" si="22"/>
        <v>4.4349857829283872</v>
      </c>
      <c r="F249" s="42">
        <f t="shared" ref="F249" si="253">F59</f>
        <v>2.9845426213889259</v>
      </c>
      <c r="G249" s="42">
        <f>G59</f>
        <v>0.6495948818914008</v>
      </c>
      <c r="H249" s="42">
        <f>H59+0.75</f>
        <v>6.8598307127575655</v>
      </c>
      <c r="I249" s="42">
        <f t="shared" si="26"/>
        <v>4.634861876315739</v>
      </c>
      <c r="J249" s="42">
        <f t="shared" ref="J249:O249" si="254">J59</f>
        <v>3.1398547569057542</v>
      </c>
      <c r="K249" s="42">
        <f t="shared" si="254"/>
        <v>2.1896475202802232</v>
      </c>
      <c r="L249" s="42">
        <f t="shared" si="254"/>
        <v>5.146995413350143</v>
      </c>
      <c r="M249" s="42">
        <f t="shared" si="254"/>
        <v>5.4843109651625186</v>
      </c>
      <c r="N249" s="42">
        <f t="shared" si="254"/>
        <v>6.0343244080452187</v>
      </c>
      <c r="O249" s="42">
        <f t="shared" si="254"/>
        <v>5.5898237199033494</v>
      </c>
      <c r="P249" s="42">
        <f t="shared" ref="P249:R249" si="255">P59</f>
        <v>0.52266232475522756</v>
      </c>
      <c r="Q249" s="42">
        <f>Q59+0.4</f>
        <v>0.4</v>
      </c>
      <c r="R249" s="42">
        <f t="shared" si="255"/>
        <v>6.2648848926740861</v>
      </c>
      <c r="S249" s="42">
        <f t="shared" si="29"/>
        <v>5.3648848926740857</v>
      </c>
      <c r="T249" s="42">
        <f t="shared" si="30"/>
        <v>6.7748848926740859</v>
      </c>
      <c r="U249" s="42">
        <f t="shared" ref="U249:AB249" si="256">U59</f>
        <v>6.2648848926740861</v>
      </c>
      <c r="V249" s="42">
        <f t="shared" si="256"/>
        <v>3.6545161873932166</v>
      </c>
      <c r="W249" s="42">
        <f t="shared" si="32"/>
        <v>2.5815451340037767</v>
      </c>
      <c r="X249" s="42">
        <f t="shared" si="38"/>
        <v>2.164170744674311</v>
      </c>
      <c r="Y249" s="42">
        <f t="shared" si="39"/>
        <v>1.9360663437794938</v>
      </c>
      <c r="Z249" s="42">
        <f t="shared" si="256"/>
        <v>2.3216032617637836</v>
      </c>
      <c r="AA249" s="42">
        <f t="shared" si="40"/>
        <v>1.9478783870404681</v>
      </c>
      <c r="AB249" s="42">
        <f t="shared" si="256"/>
        <v>3.5989764277063903</v>
      </c>
      <c r="AC249" s="42">
        <f t="shared" si="33"/>
        <v>2.1477765289606512</v>
      </c>
      <c r="AD249" s="74">
        <f t="shared" si="163"/>
        <v>99.999999999999972</v>
      </c>
      <c r="AF249" s="66"/>
      <c r="AG249" s="66"/>
      <c r="AH249" s="66"/>
      <c r="AI249" s="66"/>
      <c r="AJ249" s="66"/>
      <c r="AK249" s="66"/>
      <c r="AL249" s="66"/>
      <c r="AM249" s="66"/>
      <c r="AN249" s="66"/>
      <c r="AO249" s="66"/>
      <c r="AP249" s="66"/>
      <c r="AQ249" s="66"/>
      <c r="AR249" s="66"/>
      <c r="AS249" s="66"/>
      <c r="AT249" s="66"/>
      <c r="AU249" s="66"/>
      <c r="AV249" s="66"/>
      <c r="AW249" s="66"/>
      <c r="AX249" s="66"/>
      <c r="AY249" s="66"/>
      <c r="AZ249" s="66"/>
    </row>
    <row r="250" spans="1:52" x14ac:dyDescent="0.25">
      <c r="A250" s="34" t="s">
        <v>985</v>
      </c>
      <c r="B250" s="34" t="s">
        <v>986</v>
      </c>
      <c r="C250" s="42">
        <f t="shared" si="20"/>
        <v>2.1047200609322694</v>
      </c>
      <c r="D250" s="42">
        <f t="shared" si="21"/>
        <v>4.7483725518258648</v>
      </c>
      <c r="E250" s="42">
        <f t="shared" si="22"/>
        <v>4.6199031129376875</v>
      </c>
      <c r="F250" s="42">
        <f t="shared" ref="F250" si="257">F60</f>
        <v>3.7255234937632729</v>
      </c>
      <c r="G250" s="42">
        <f t="shared" si="24"/>
        <v>0.76575282440006831</v>
      </c>
      <c r="H250" s="42">
        <f t="shared" si="25"/>
        <v>5.7216504277032678</v>
      </c>
      <c r="I250" s="42">
        <f t="shared" si="26"/>
        <v>1.7858786449017798</v>
      </c>
      <c r="J250" s="42">
        <f t="shared" ref="J250:O250" si="258">J60</f>
        <v>0.89392758917047632</v>
      </c>
      <c r="K250" s="42">
        <f t="shared" si="258"/>
        <v>2.7277628934714016</v>
      </c>
      <c r="L250" s="42">
        <f t="shared" si="258"/>
        <v>5.9209971340811824</v>
      </c>
      <c r="M250" s="42">
        <f t="shared" si="258"/>
        <v>4.7622341104838632</v>
      </c>
      <c r="N250" s="42">
        <f t="shared" si="258"/>
        <v>5.4932209589386023</v>
      </c>
      <c r="O250" s="42">
        <f t="shared" si="258"/>
        <v>4.4980187323661536</v>
      </c>
      <c r="P250" s="42">
        <f t="shared" ref="P250:R250" si="259">P60</f>
        <v>0.88729283911932433</v>
      </c>
      <c r="Q250" s="42">
        <f t="shared" si="259"/>
        <v>0</v>
      </c>
      <c r="R250" s="42">
        <f t="shared" si="259"/>
        <v>6.2962299863907187</v>
      </c>
      <c r="S250" s="42">
        <f t="shared" si="29"/>
        <v>5.3962299863907184</v>
      </c>
      <c r="T250" s="42">
        <f t="shared" si="30"/>
        <v>6.8062299863907185</v>
      </c>
      <c r="U250" s="42">
        <f>U60+0.4</f>
        <v>6.6962299863907191</v>
      </c>
      <c r="V250" s="42">
        <f t="shared" ref="V250:AB250" si="260">V60</f>
        <v>2.6234291609961318</v>
      </c>
      <c r="W250" s="42">
        <f t="shared" si="32"/>
        <v>2.702167706228003</v>
      </c>
      <c r="X250" s="42">
        <f t="shared" si="38"/>
        <v>2.3351062535540512</v>
      </c>
      <c r="Y250" s="42">
        <f t="shared" si="39"/>
        <v>2.7241667503297324</v>
      </c>
      <c r="Z250" s="42">
        <f t="shared" si="260"/>
        <v>2.9592789927951202</v>
      </c>
      <c r="AA250" s="42">
        <f t="shared" si="40"/>
        <v>3.5843813856053623</v>
      </c>
      <c r="AB250" s="42">
        <f t="shared" si="260"/>
        <v>5.3584936054389116</v>
      </c>
      <c r="AC250" s="42">
        <f t="shared" si="33"/>
        <v>3.8628008253945856</v>
      </c>
      <c r="AD250" s="74">
        <f t="shared" si="163"/>
        <v>99.999999999999972</v>
      </c>
      <c r="AF250" s="66"/>
      <c r="AG250" s="66"/>
      <c r="AH250" s="66"/>
      <c r="AI250" s="66"/>
      <c r="AJ250" s="66"/>
      <c r="AK250" s="66"/>
      <c r="AL250" s="66"/>
      <c r="AM250" s="66"/>
      <c r="AN250" s="66"/>
      <c r="AO250" s="66"/>
      <c r="AP250" s="66"/>
      <c r="AQ250" s="66"/>
      <c r="AR250" s="66"/>
      <c r="AS250" s="66"/>
      <c r="AT250" s="66"/>
      <c r="AU250" s="66"/>
      <c r="AV250" s="66"/>
      <c r="AW250" s="66"/>
      <c r="AX250" s="66"/>
      <c r="AY250" s="66"/>
      <c r="AZ250" s="66"/>
    </row>
    <row r="251" spans="1:52" x14ac:dyDescent="0.25">
      <c r="A251" s="34" t="s">
        <v>987</v>
      </c>
      <c r="B251" s="34" t="s">
        <v>988</v>
      </c>
      <c r="C251" s="42">
        <f t="shared" si="20"/>
        <v>3.9331754147262812</v>
      </c>
      <c r="D251" s="42">
        <f t="shared" si="21"/>
        <v>3.5965133741823245</v>
      </c>
      <c r="E251" s="42">
        <f t="shared" si="22"/>
        <v>2.8459963553381904</v>
      </c>
      <c r="F251" s="42">
        <f t="shared" ref="F251" si="261">F61</f>
        <v>2.7250740104612414</v>
      </c>
      <c r="G251" s="42">
        <f>G61</f>
        <v>0.77685663734878663</v>
      </c>
      <c r="H251" s="42">
        <f>H61+0.75</f>
        <v>1.7642294987609166</v>
      </c>
      <c r="I251" s="42">
        <f t="shared" si="26"/>
        <v>4.1093803925901469</v>
      </c>
      <c r="J251" s="42">
        <f t="shared" ref="J251:O251" si="262">J61</f>
        <v>2.8856527850332814</v>
      </c>
      <c r="K251" s="42">
        <f t="shared" si="262"/>
        <v>3.0148015816524638</v>
      </c>
      <c r="L251" s="42">
        <f t="shared" si="262"/>
        <v>2.0094268459107023</v>
      </c>
      <c r="M251" s="42">
        <f t="shared" si="262"/>
        <v>1.0252553207748636</v>
      </c>
      <c r="N251" s="42">
        <f t="shared" si="262"/>
        <v>5.6192391273280871</v>
      </c>
      <c r="O251" s="42">
        <f t="shared" si="262"/>
        <v>3.8006717328450939</v>
      </c>
      <c r="P251" s="42">
        <f t="shared" ref="P251:R251" si="263">P61</f>
        <v>1.2873466709307992</v>
      </c>
      <c r="Q251" s="42">
        <f>Q61+0.4</f>
        <v>3.848263650646373</v>
      </c>
      <c r="R251" s="42">
        <f t="shared" si="263"/>
        <v>4.61043695659174</v>
      </c>
      <c r="S251" s="42">
        <f t="shared" si="29"/>
        <v>3.2317766739202818</v>
      </c>
      <c r="T251" s="42">
        <f t="shared" si="30"/>
        <v>6.3572647371457398</v>
      </c>
      <c r="U251" s="42">
        <f t="shared" ref="U251:AB251" si="264">U61</f>
        <v>4.8336380542213293</v>
      </c>
      <c r="V251" s="42">
        <f t="shared" si="264"/>
        <v>0.56943211993567144</v>
      </c>
      <c r="W251" s="42">
        <f t="shared" si="32"/>
        <v>5.4753769925654989</v>
      </c>
      <c r="X251" s="42">
        <f t="shared" si="38"/>
        <v>5.2853769925654994</v>
      </c>
      <c r="Y251" s="42">
        <f t="shared" si="39"/>
        <v>5.7853769925654994</v>
      </c>
      <c r="Z251" s="42">
        <f t="shared" si="264"/>
        <v>6.0853769925654992</v>
      </c>
      <c r="AA251" s="42">
        <f t="shared" si="40"/>
        <v>5.6153769925654995</v>
      </c>
      <c r="AB251" s="42">
        <f t="shared" si="264"/>
        <v>4.817590119114354</v>
      </c>
      <c r="AC251" s="42">
        <f t="shared" si="33"/>
        <v>4.0910929777138243</v>
      </c>
      <c r="AD251" s="74">
        <f t="shared" si="163"/>
        <v>100.00000000000001</v>
      </c>
      <c r="AF251" s="66"/>
      <c r="AG251" s="66"/>
      <c r="AH251" s="66"/>
      <c r="AI251" s="66"/>
      <c r="AJ251" s="66"/>
      <c r="AK251" s="66"/>
      <c r="AL251" s="66"/>
      <c r="AM251" s="66"/>
      <c r="AN251" s="66"/>
      <c r="AO251" s="66"/>
      <c r="AP251" s="66"/>
      <c r="AQ251" s="66"/>
      <c r="AR251" s="66"/>
      <c r="AS251" s="66"/>
      <c r="AT251" s="66"/>
      <c r="AU251" s="66"/>
      <c r="AV251" s="66"/>
      <c r="AW251" s="66"/>
      <c r="AX251" s="66"/>
      <c r="AY251" s="66"/>
      <c r="AZ251" s="66"/>
    </row>
    <row r="252" spans="1:52" x14ac:dyDescent="0.25">
      <c r="A252" s="34" t="s">
        <v>989</v>
      </c>
      <c r="B252" s="34" t="s">
        <v>990</v>
      </c>
      <c r="C252" s="42">
        <f t="shared" si="20"/>
        <v>1.6481555689560705</v>
      </c>
      <c r="D252" s="42">
        <f t="shared" si="21"/>
        <v>5.277249019409421</v>
      </c>
      <c r="E252" s="42">
        <f t="shared" si="22"/>
        <v>5.7056775734190976</v>
      </c>
      <c r="F252" s="42">
        <f t="shared" ref="F252" si="265">F62</f>
        <v>4.4970854044033981</v>
      </c>
      <c r="G252" s="42">
        <f t="shared" si="24"/>
        <v>2.3159649125015203</v>
      </c>
      <c r="H252" s="42">
        <f>H62</f>
        <v>2.9171006946498514</v>
      </c>
      <c r="I252" s="42">
        <f t="shared" si="26"/>
        <v>4.0616660051432527</v>
      </c>
      <c r="J252" s="42">
        <f t="shared" ref="J252:O252" si="266">J62</f>
        <v>3.2273005190732955</v>
      </c>
      <c r="K252" s="42">
        <f t="shared" si="266"/>
        <v>4.4176944407718972</v>
      </c>
      <c r="L252" s="42">
        <f t="shared" si="266"/>
        <v>5.18587417998795</v>
      </c>
      <c r="M252" s="42">
        <f t="shared" si="266"/>
        <v>1.9161189705505635</v>
      </c>
      <c r="N252" s="42">
        <f t="shared" si="266"/>
        <v>3.8586180597334301</v>
      </c>
      <c r="O252" s="42">
        <f t="shared" si="266"/>
        <v>4.9002150146249353</v>
      </c>
      <c r="P252" s="42">
        <f t="shared" ref="P252:R252" si="267">P62</f>
        <v>4.1224655643423933</v>
      </c>
      <c r="Q252" s="42">
        <f t="shared" si="267"/>
        <v>4.1649004270358025</v>
      </c>
      <c r="R252" s="42">
        <f t="shared" si="267"/>
        <v>5.3499031633757168</v>
      </c>
      <c r="S252" s="42">
        <f t="shared" si="29"/>
        <v>4.1147503697402561</v>
      </c>
      <c r="T252" s="42">
        <f t="shared" si="30"/>
        <v>7.5568673473213872</v>
      </c>
      <c r="U252" s="42">
        <f t="shared" ref="U252:AB252" si="268">U62</f>
        <v>3.5331705948523848</v>
      </c>
      <c r="V252" s="42">
        <f t="shared" si="268"/>
        <v>1.8943066517681129</v>
      </c>
      <c r="W252" s="42">
        <f t="shared" ref="W252:W253" si="269">W62+0.14</f>
        <v>0.14000000000000001</v>
      </c>
      <c r="X252" s="42">
        <f>X62+0.17</f>
        <v>0.17</v>
      </c>
      <c r="Y252" s="42">
        <f t="shared" si="39"/>
        <v>2.1565058481261921</v>
      </c>
      <c r="Z252" s="42">
        <f>Z62+0.25</f>
        <v>0.25</v>
      </c>
      <c r="AA252" s="42">
        <f t="shared" si="40"/>
        <v>6.8995175443785737</v>
      </c>
      <c r="AB252" s="42">
        <f t="shared" si="268"/>
        <v>4.6059484652366081</v>
      </c>
      <c r="AC252" s="42">
        <f t="shared" si="33"/>
        <v>5.1129436605979057</v>
      </c>
      <c r="AD252" s="74">
        <f t="shared" si="163"/>
        <v>100</v>
      </c>
      <c r="AF252" s="66"/>
      <c r="AG252" s="66"/>
      <c r="AH252" s="66"/>
      <c r="AI252" s="66"/>
      <c r="AJ252" s="66"/>
      <c r="AK252" s="66"/>
      <c r="AL252" s="66"/>
      <c r="AM252" s="66"/>
      <c r="AN252" s="66"/>
      <c r="AO252" s="66"/>
      <c r="AP252" s="66"/>
      <c r="AQ252" s="66"/>
      <c r="AR252" s="66"/>
      <c r="AS252" s="66"/>
      <c r="AT252" s="66"/>
      <c r="AU252" s="66"/>
      <c r="AV252" s="66"/>
      <c r="AW252" s="66"/>
      <c r="AX252" s="66"/>
      <c r="AY252" s="66"/>
      <c r="AZ252" s="66"/>
    </row>
    <row r="253" spans="1:52" x14ac:dyDescent="0.25">
      <c r="A253" s="34" t="s">
        <v>991</v>
      </c>
      <c r="B253" s="34" t="s">
        <v>992</v>
      </c>
      <c r="C253" s="42">
        <f t="shared" si="20"/>
        <v>3.5225549562682135</v>
      </c>
      <c r="D253" s="42">
        <f t="shared" si="21"/>
        <v>1.6171780902588955</v>
      </c>
      <c r="E253" s="42">
        <f t="shared" si="22"/>
        <v>1.4495314390058935</v>
      </c>
      <c r="F253" s="42">
        <f t="shared" ref="F253" si="270">F63</f>
        <v>1.3294157612038906</v>
      </c>
      <c r="G253" s="42">
        <f t="shared" si="24"/>
        <v>3.3869454288366829</v>
      </c>
      <c r="H253" s="42">
        <f t="shared" si="25"/>
        <v>1.57</v>
      </c>
      <c r="I253" s="42">
        <f t="shared" si="26"/>
        <v>1.1148424993148465</v>
      </c>
      <c r="J253" s="42">
        <f t="shared" ref="J253:O253" si="271">J63</f>
        <v>6.19780826286686</v>
      </c>
      <c r="K253" s="42">
        <f t="shared" si="271"/>
        <v>2.8694678818249759</v>
      </c>
      <c r="L253" s="42">
        <f t="shared" si="271"/>
        <v>1.7974004865605662</v>
      </c>
      <c r="M253" s="42">
        <f t="shared" si="271"/>
        <v>1.5078052223591389</v>
      </c>
      <c r="N253" s="42">
        <f t="shared" si="271"/>
        <v>4.2046608792898805</v>
      </c>
      <c r="O253" s="42">
        <f t="shared" si="271"/>
        <v>4.3623493857203481</v>
      </c>
      <c r="P253" s="42">
        <f t="shared" ref="P253:Q253" si="272">P63</f>
        <v>4.5594179361664713</v>
      </c>
      <c r="Q253" s="42">
        <f t="shared" si="272"/>
        <v>4.6680235112515867</v>
      </c>
      <c r="R253" s="42">
        <f>R63-0.35</f>
        <v>6.0906109155110491</v>
      </c>
      <c r="S253" s="42">
        <f t="shared" si="29"/>
        <v>3.6425431236317443</v>
      </c>
      <c r="T253" s="42">
        <f t="shared" si="30"/>
        <v>6.6157655525967227</v>
      </c>
      <c r="U253" s="42">
        <f t="shared" ref="U253:AB253" si="273">U63</f>
        <v>6.4794029329052609</v>
      </c>
      <c r="V253" s="42">
        <f t="shared" si="273"/>
        <v>0.30747025643249154</v>
      </c>
      <c r="W253" s="42">
        <f t="shared" si="269"/>
        <v>0.14000000000000001</v>
      </c>
      <c r="X253" s="42">
        <f t="shared" si="38"/>
        <v>6.0181529363904831</v>
      </c>
      <c r="Y253" s="42">
        <f t="shared" si="39"/>
        <v>4.2454352909269897</v>
      </c>
      <c r="Z253" s="42">
        <f t="shared" si="273"/>
        <v>6.8181529363904829</v>
      </c>
      <c r="AA253" s="42">
        <f t="shared" si="40"/>
        <v>6.3481529363904832</v>
      </c>
      <c r="AB253" s="42">
        <f t="shared" si="273"/>
        <v>6.8181529363904829</v>
      </c>
      <c r="AC253" s="42">
        <f t="shared" si="33"/>
        <v>2.3187584415055671</v>
      </c>
      <c r="AD253" s="74">
        <f t="shared" si="163"/>
        <v>100</v>
      </c>
      <c r="AF253" s="66"/>
      <c r="AG253" s="66"/>
      <c r="AH253" s="66"/>
      <c r="AI253" s="66"/>
      <c r="AJ253" s="66"/>
      <c r="AK253" s="66"/>
      <c r="AL253" s="66"/>
      <c r="AM253" s="66"/>
      <c r="AN253" s="66"/>
      <c r="AO253" s="66"/>
      <c r="AP253" s="66"/>
      <c r="AQ253" s="66"/>
      <c r="AR253" s="66"/>
      <c r="AS253" s="66"/>
      <c r="AT253" s="66"/>
      <c r="AU253" s="66"/>
      <c r="AV253" s="66"/>
      <c r="AW253" s="66"/>
      <c r="AX253" s="66"/>
      <c r="AY253" s="66"/>
      <c r="AZ253" s="66"/>
    </row>
    <row r="254" spans="1:52" x14ac:dyDescent="0.25">
      <c r="A254" s="34" t="s">
        <v>993</v>
      </c>
      <c r="B254" s="34" t="s">
        <v>994</v>
      </c>
      <c r="C254" s="42">
        <f t="shared" si="20"/>
        <v>1.0396407116923305</v>
      </c>
      <c r="D254" s="42">
        <f t="shared" si="21"/>
        <v>5.883519461173444</v>
      </c>
      <c r="E254" s="42">
        <f t="shared" si="22"/>
        <v>6.5133915779893909</v>
      </c>
      <c r="F254" s="42">
        <f t="shared" ref="F254" si="274">F64</f>
        <v>5.1456962755396622</v>
      </c>
      <c r="G254" s="42">
        <f>G64</f>
        <v>0.54582021311322093</v>
      </c>
      <c r="H254" s="42">
        <f>H64+0.75</f>
        <v>4.0903059917085134</v>
      </c>
      <c r="I254" s="42">
        <f t="shared" si="26"/>
        <v>5.4346295006009262</v>
      </c>
      <c r="J254" s="42">
        <f t="shared" ref="J254:O254" si="275">J64</f>
        <v>0.85840597416447473</v>
      </c>
      <c r="K254" s="42">
        <f t="shared" si="275"/>
        <v>4.8104377910218696</v>
      </c>
      <c r="L254" s="42">
        <f t="shared" si="275"/>
        <v>5.3826645123531502</v>
      </c>
      <c r="M254" s="42">
        <f t="shared" si="275"/>
        <v>1.839681643658968</v>
      </c>
      <c r="N254" s="42">
        <f t="shared" si="275"/>
        <v>0.63332779066628231</v>
      </c>
      <c r="O254" s="42">
        <f t="shared" si="275"/>
        <v>2.4424565992283682</v>
      </c>
      <c r="P254" s="42">
        <f t="shared" ref="P254:R254" si="276">P64</f>
        <v>2.7195433997425429</v>
      </c>
      <c r="Q254" s="42">
        <f>Q64+0.4</f>
        <v>6.6164496704300371</v>
      </c>
      <c r="R254" s="42">
        <f t="shared" si="276"/>
        <v>0.2693562560371614</v>
      </c>
      <c r="S254" s="42">
        <f t="shared" si="29"/>
        <v>2.6932479965595926</v>
      </c>
      <c r="T254" s="42">
        <f t="shared" si="30"/>
        <v>5.7296943984139537</v>
      </c>
      <c r="U254" s="42">
        <f t="shared" ref="U254:AB254" si="277">U64</f>
        <v>3.0950683366210527</v>
      </c>
      <c r="V254" s="42">
        <f t="shared" si="277"/>
        <v>1.1134855418583653</v>
      </c>
      <c r="W254" s="42">
        <f t="shared" si="32"/>
        <v>5.8033875040803471</v>
      </c>
      <c r="X254" s="42">
        <f t="shared" si="38"/>
        <v>5.6133875040803476</v>
      </c>
      <c r="Y254" s="42">
        <f t="shared" si="39"/>
        <v>1.8377958346934495</v>
      </c>
      <c r="Z254" s="42">
        <f t="shared" si="277"/>
        <v>6.4133875040803474</v>
      </c>
      <c r="AA254" s="42">
        <f t="shared" si="40"/>
        <v>5.9433875040803477</v>
      </c>
      <c r="AB254" s="42">
        <f t="shared" si="277"/>
        <v>2.9394692727034917</v>
      </c>
      <c r="AC254" s="42">
        <f t="shared" si="33"/>
        <v>4.5923612337083473</v>
      </c>
      <c r="AD254" s="74">
        <f t="shared" si="163"/>
        <v>100</v>
      </c>
      <c r="AF254" s="66"/>
      <c r="AG254" s="66"/>
      <c r="AH254" s="66"/>
      <c r="AI254" s="66"/>
      <c r="AJ254" s="66"/>
      <c r="AK254" s="66"/>
      <c r="AL254" s="66"/>
      <c r="AM254" s="66"/>
      <c r="AN254" s="66"/>
      <c r="AO254" s="66"/>
      <c r="AP254" s="66"/>
      <c r="AQ254" s="66"/>
      <c r="AR254" s="66"/>
      <c r="AS254" s="66"/>
      <c r="AT254" s="66"/>
      <c r="AU254" s="66"/>
      <c r="AV254" s="66"/>
      <c r="AW254" s="66"/>
      <c r="AX254" s="66"/>
      <c r="AY254" s="66"/>
      <c r="AZ254" s="66"/>
    </row>
    <row r="255" spans="1:52" x14ac:dyDescent="0.25">
      <c r="A255" s="34" t="s">
        <v>995</v>
      </c>
      <c r="B255" s="34" t="s">
        <v>996</v>
      </c>
      <c r="C255" s="42">
        <f t="shared" si="20"/>
        <v>0.22626502713525859</v>
      </c>
      <c r="D255" s="42">
        <f t="shared" si="21"/>
        <v>4.7731202520215312</v>
      </c>
      <c r="E255" s="42">
        <f t="shared" si="22"/>
        <v>6.2739086834878917</v>
      </c>
      <c r="F255" s="42">
        <f t="shared" ref="F255" si="278">F65</f>
        <v>2.961487934173316</v>
      </c>
      <c r="G255" s="42">
        <f t="shared" si="24"/>
        <v>1.9039361869891289</v>
      </c>
      <c r="H255" s="42">
        <f t="shared" si="25"/>
        <v>2.4186505734085451</v>
      </c>
      <c r="I255" s="42">
        <f t="shared" si="26"/>
        <v>4.1755551824606494</v>
      </c>
      <c r="J255" s="42">
        <f t="shared" ref="J255:O255" si="279">J65</f>
        <v>1.6105533589666674</v>
      </c>
      <c r="K255" s="42">
        <f t="shared" si="279"/>
        <v>3.355802033864058</v>
      </c>
      <c r="L255" s="42">
        <f t="shared" si="279"/>
        <v>3.2654406705626604</v>
      </c>
      <c r="M255" s="42">
        <f t="shared" si="279"/>
        <v>1.1405376108883867</v>
      </c>
      <c r="N255" s="42">
        <f t="shared" si="279"/>
        <v>5.22346581745719</v>
      </c>
      <c r="O255" s="42">
        <f t="shared" si="279"/>
        <v>3.3724979066058629</v>
      </c>
      <c r="P255" s="42">
        <f t="shared" ref="P255:R255" si="280">P65</f>
        <v>2.9000199163248928</v>
      </c>
      <c r="Q255" s="42">
        <f t="shared" si="280"/>
        <v>3.0873507691844835</v>
      </c>
      <c r="R255" s="42">
        <f t="shared" si="280"/>
        <v>4.6136734531835719</v>
      </c>
      <c r="S255" s="42">
        <f t="shared" si="29"/>
        <v>3.2564635210347235</v>
      </c>
      <c r="T255" s="42">
        <f t="shared" si="30"/>
        <v>5.5526706298111774</v>
      </c>
      <c r="U255" s="42">
        <f>U65+0.4</f>
        <v>5.3970632859546157</v>
      </c>
      <c r="V255" s="42">
        <f t="shared" ref="V255:AB255" si="281">V65</f>
        <v>0.43300451224968356</v>
      </c>
      <c r="W255" s="42">
        <f t="shared" si="32"/>
        <v>5.2093182176585913</v>
      </c>
      <c r="X255" s="42">
        <f t="shared" si="38"/>
        <v>5.0193182176585918</v>
      </c>
      <c r="Y255" s="42">
        <f t="shared" si="39"/>
        <v>3.5795454784390617</v>
      </c>
      <c r="Z255" s="42">
        <f t="shared" si="281"/>
        <v>5.8193182176585916</v>
      </c>
      <c r="AA255" s="42">
        <f t="shared" si="40"/>
        <v>5.3493182176585918</v>
      </c>
      <c r="AB255" s="42">
        <f t="shared" si="281"/>
        <v>4.6069602556463858</v>
      </c>
      <c r="AC255" s="42">
        <f t="shared" si="33"/>
        <v>4.47475406951592</v>
      </c>
      <c r="AD255" s="74">
        <f t="shared" si="163"/>
        <v>100.00000000000003</v>
      </c>
      <c r="AF255" s="66"/>
      <c r="AG255" s="66"/>
      <c r="AH255" s="66"/>
      <c r="AI255" s="66"/>
      <c r="AJ255" s="66"/>
      <c r="AK255" s="66"/>
      <c r="AL255" s="66"/>
      <c r="AM255" s="66"/>
      <c r="AN255" s="66"/>
      <c r="AO255" s="66"/>
      <c r="AP255" s="66"/>
      <c r="AQ255" s="66"/>
      <c r="AR255" s="66"/>
      <c r="AS255" s="66"/>
      <c r="AT255" s="66"/>
      <c r="AU255" s="66"/>
      <c r="AV255" s="66"/>
      <c r="AW255" s="66"/>
      <c r="AX255" s="66"/>
      <c r="AY255" s="66"/>
      <c r="AZ255" s="66"/>
    </row>
    <row r="256" spans="1:52" x14ac:dyDescent="0.25">
      <c r="A256" s="34" t="s">
        <v>997</v>
      </c>
      <c r="B256" s="34" t="s">
        <v>998</v>
      </c>
      <c r="C256" s="42">
        <f t="shared" si="20"/>
        <v>3.0155660278835543</v>
      </c>
      <c r="D256" s="42">
        <f t="shared" si="21"/>
        <v>4.6006139916973847</v>
      </c>
      <c r="E256" s="42">
        <f t="shared" si="22"/>
        <v>5.374394996974698</v>
      </c>
      <c r="F256" s="42">
        <f t="shared" ref="F256" si="282">F66</f>
        <v>5.1381479121396447</v>
      </c>
      <c r="G256" s="42">
        <f>G66</f>
        <v>0.13694138853923027</v>
      </c>
      <c r="H256" s="42">
        <f>H66+0.75</f>
        <v>3.2976804159485993</v>
      </c>
      <c r="I256" s="42">
        <f t="shared" si="26"/>
        <v>3.9130408104190142</v>
      </c>
      <c r="J256" s="42">
        <f t="shared" ref="J256:O256" si="283">J66</f>
        <v>2.2565923762367448</v>
      </c>
      <c r="K256" s="42">
        <f t="shared" si="283"/>
        <v>4.0479630216873872</v>
      </c>
      <c r="L256" s="42">
        <f t="shared" si="283"/>
        <v>4.3635561093856472</v>
      </c>
      <c r="M256" s="42">
        <f t="shared" si="283"/>
        <v>1.4799644289999305</v>
      </c>
      <c r="N256" s="42">
        <f t="shared" si="283"/>
        <v>4.4727706478236087</v>
      </c>
      <c r="O256" s="42">
        <f t="shared" si="283"/>
        <v>4.9107054542829847</v>
      </c>
      <c r="P256" s="42">
        <f t="shared" ref="P256:R256" si="284">P66</f>
        <v>2.7079138842094967</v>
      </c>
      <c r="Q256" s="42">
        <f>Q66+0.4</f>
        <v>3.7924453171637462</v>
      </c>
      <c r="R256" s="42">
        <f t="shared" si="284"/>
        <v>4.6874953756948026</v>
      </c>
      <c r="S256" s="42">
        <f t="shared" si="29"/>
        <v>4.2279987407305599</v>
      </c>
      <c r="T256" s="42">
        <f t="shared" si="30"/>
        <v>5.9878872528865408</v>
      </c>
      <c r="U256" s="42">
        <f>U66-1.23</f>
        <v>3.1633484268096965</v>
      </c>
      <c r="V256" s="42">
        <f t="shared" ref="V256:AB256" si="285">V66</f>
        <v>1.3133713554715101</v>
      </c>
      <c r="W256" s="42">
        <f>W66+0.14</f>
        <v>0.14000000000000001</v>
      </c>
      <c r="X256" s="42">
        <f t="shared" si="38"/>
        <v>5.6362452613438307</v>
      </c>
      <c r="Y256" s="42">
        <f t="shared" si="39"/>
        <v>6.1362452613438307</v>
      </c>
      <c r="Z256" s="42">
        <f t="shared" si="285"/>
        <v>6.4362452613438306</v>
      </c>
      <c r="AA256" s="42">
        <f>AA66+0.2</f>
        <v>0.2</v>
      </c>
      <c r="AB256" s="42">
        <f t="shared" si="285"/>
        <v>3.7544764024505675</v>
      </c>
      <c r="AC256" s="42">
        <f>AC66</f>
        <v>4.8083898785331511</v>
      </c>
      <c r="AD256" s="74">
        <f t="shared" si="163"/>
        <v>99.999999999999972</v>
      </c>
      <c r="AF256" s="66"/>
      <c r="AG256" s="66"/>
      <c r="AH256" s="66"/>
      <c r="AI256" s="66"/>
      <c r="AJ256" s="66"/>
      <c r="AK256" s="66"/>
      <c r="AL256" s="66"/>
      <c r="AM256" s="66"/>
      <c r="AN256" s="66"/>
      <c r="AO256" s="66"/>
      <c r="AP256" s="66"/>
      <c r="AQ256" s="66"/>
      <c r="AR256" s="66"/>
      <c r="AS256" s="66"/>
      <c r="AT256" s="66"/>
      <c r="AU256" s="66"/>
      <c r="AV256" s="66"/>
      <c r="AW256" s="66"/>
      <c r="AX256" s="66"/>
      <c r="AY256" s="66"/>
      <c r="AZ256" s="66"/>
    </row>
    <row r="257" spans="1:52" x14ac:dyDescent="0.25">
      <c r="A257" s="34" t="s">
        <v>999</v>
      </c>
      <c r="B257" s="34" t="s">
        <v>1000</v>
      </c>
      <c r="C257" s="42">
        <f t="shared" si="20"/>
        <v>3.0487614401788683</v>
      </c>
      <c r="D257" s="42">
        <f>D67</f>
        <v>4.252450243669033</v>
      </c>
      <c r="E257" s="42">
        <f t="shared" si="22"/>
        <v>5.5237716207079872</v>
      </c>
      <c r="F257" s="42">
        <f t="shared" ref="F257" si="286">F67</f>
        <v>2.6089897123184964</v>
      </c>
      <c r="G257" s="42">
        <f>G67-0.41</f>
        <v>0.82152931902973414</v>
      </c>
      <c r="H257" s="42">
        <f t="shared" si="25"/>
        <v>2.7758724582166132</v>
      </c>
      <c r="I257" s="42">
        <f t="shared" si="26"/>
        <v>5.2748802595960225</v>
      </c>
      <c r="J257" s="42">
        <f t="shared" ref="J257:O257" si="287">J67</f>
        <v>0.60767354576586141</v>
      </c>
      <c r="K257" s="42">
        <f t="shared" si="287"/>
        <v>3.5000271365890834</v>
      </c>
      <c r="L257" s="42">
        <f t="shared" si="287"/>
        <v>3.7237030065672019</v>
      </c>
      <c r="M257" s="42">
        <f t="shared" si="287"/>
        <v>0.39770885155303437</v>
      </c>
      <c r="N257" s="42">
        <f t="shared" si="287"/>
        <v>6.338155381698539</v>
      </c>
      <c r="O257" s="42">
        <f t="shared" si="287"/>
        <v>2.1118659361263368</v>
      </c>
      <c r="P257" s="42">
        <f t="shared" ref="P257:R257" si="288">P67</f>
        <v>2.644967764480803</v>
      </c>
      <c r="Q257" s="42">
        <f t="shared" si="288"/>
        <v>3.1124777023886585</v>
      </c>
      <c r="R257" s="42">
        <f t="shared" si="288"/>
        <v>5.4285952365828463</v>
      </c>
      <c r="S257" s="42">
        <f t="shared" si="29"/>
        <v>4.0626218086100954</v>
      </c>
      <c r="T257" s="42">
        <f t="shared" si="30"/>
        <v>6.3305620402807561</v>
      </c>
      <c r="U257" s="42">
        <f t="shared" ref="U257:AB257" si="289">U67</f>
        <v>5.8278747411025709</v>
      </c>
      <c r="V257" s="42">
        <f t="shared" si="289"/>
        <v>0.84107451426156998</v>
      </c>
      <c r="W257" s="42">
        <f t="shared" si="32"/>
        <v>5.8213197771552725</v>
      </c>
      <c r="X257" s="42">
        <f t="shared" si="38"/>
        <v>5.631319777155273</v>
      </c>
      <c r="Y257" s="42">
        <f t="shared" si="39"/>
        <v>3.9875465181035157</v>
      </c>
      <c r="Z257" s="42">
        <f t="shared" si="289"/>
        <v>6.4313197771552728</v>
      </c>
      <c r="AA257" s="42">
        <f>AA67+0.08</f>
        <v>0.08</v>
      </c>
      <c r="AB257" s="42">
        <f t="shared" si="289"/>
        <v>5.0914614902479247</v>
      </c>
      <c r="AC257" s="42">
        <f t="shared" si="33"/>
        <v>3.7234699404586253</v>
      </c>
      <c r="AD257" s="74">
        <f t="shared" si="163"/>
        <v>99.999999999999972</v>
      </c>
      <c r="AF257" s="66"/>
      <c r="AG257" s="66"/>
      <c r="AH257" s="66"/>
      <c r="AI257" s="66"/>
      <c r="AJ257" s="66"/>
      <c r="AK257" s="66"/>
      <c r="AL257" s="66"/>
      <c r="AM257" s="66"/>
      <c r="AN257" s="66"/>
      <c r="AO257" s="66"/>
      <c r="AP257" s="66"/>
      <c r="AQ257" s="66"/>
      <c r="AR257" s="66"/>
      <c r="AS257" s="66"/>
      <c r="AT257" s="66"/>
      <c r="AU257" s="66"/>
      <c r="AV257" s="66"/>
      <c r="AW257" s="66"/>
      <c r="AX257" s="66"/>
      <c r="AY257" s="66"/>
      <c r="AZ257" s="66"/>
    </row>
    <row r="258" spans="1:52" x14ac:dyDescent="0.25">
      <c r="A258" s="34" t="s">
        <v>1001</v>
      </c>
      <c r="B258" s="34" t="s">
        <v>1002</v>
      </c>
      <c r="C258" s="42">
        <f t="shared" si="20"/>
        <v>1.9499518489859864</v>
      </c>
      <c r="D258" s="42">
        <f t="shared" si="21"/>
        <v>5.1038899431414446</v>
      </c>
      <c r="E258" s="42">
        <f t="shared" si="22"/>
        <v>5.3854293594579445</v>
      </c>
      <c r="F258" s="42">
        <f t="shared" ref="F258" si="290">F68</f>
        <v>4.1715066399460845</v>
      </c>
      <c r="G258" s="42">
        <f t="shared" si="24"/>
        <v>2.5782098984218953</v>
      </c>
      <c r="H258" s="42">
        <f t="shared" si="25"/>
        <v>5.6536442813422187</v>
      </c>
      <c r="I258" s="42">
        <f t="shared" si="26"/>
        <v>4.8726546433952249</v>
      </c>
      <c r="J258" s="42">
        <f t="shared" ref="J258:O258" si="291">J68</f>
        <v>2.1464242021462003</v>
      </c>
      <c r="K258" s="42">
        <f t="shared" si="291"/>
        <v>5.2474935790412447</v>
      </c>
      <c r="L258" s="42">
        <f t="shared" si="291"/>
        <v>5.6887570860344407</v>
      </c>
      <c r="M258" s="42">
        <f t="shared" si="291"/>
        <v>1.3647047807988995</v>
      </c>
      <c r="N258" s="42">
        <f t="shared" si="291"/>
        <v>3.0190632119165954</v>
      </c>
      <c r="O258" s="42">
        <f t="shared" si="291"/>
        <v>1.6734710952625971</v>
      </c>
      <c r="P258" s="42">
        <f t="shared" ref="P258:R258" si="292">P68</f>
        <v>1.2368823190056903</v>
      </c>
      <c r="Q258" s="42">
        <f t="shared" si="292"/>
        <v>3.3472784969959148</v>
      </c>
      <c r="R258" s="42">
        <f t="shared" si="292"/>
        <v>5.5385450256151936</v>
      </c>
      <c r="S258" s="42">
        <f t="shared" si="29"/>
        <v>4.2206703035309809</v>
      </c>
      <c r="T258" s="42">
        <f t="shared" si="30"/>
        <v>6.7548510217028799</v>
      </c>
      <c r="U258" s="42">
        <f>U68-2.04</f>
        <v>2.6846213584136569</v>
      </c>
      <c r="V258" s="42">
        <f t="shared" ref="V258:AB258" si="293">V68</f>
        <v>0.40923405049152645</v>
      </c>
      <c r="W258" s="42">
        <f t="shared" ref="W258:W260" si="294">W68+0.14</f>
        <v>0.14000000000000001</v>
      </c>
      <c r="X258" s="42">
        <f>X68+0.89</f>
        <v>0.89</v>
      </c>
      <c r="Y258" s="42">
        <f t="shared" si="39"/>
        <v>4.5398747038130018</v>
      </c>
      <c r="Z258" s="42">
        <f t="shared" si="293"/>
        <v>7.2598120557195021</v>
      </c>
      <c r="AA258" s="42">
        <f t="shared" si="40"/>
        <v>6.7898120557195023</v>
      </c>
      <c r="AB258" s="42">
        <f t="shared" si="293"/>
        <v>3.3274138588714375</v>
      </c>
      <c r="AC258" s="42">
        <f t="shared" si="33"/>
        <v>4.0058041802299282</v>
      </c>
      <c r="AD258" s="74">
        <f t="shared" ref="AD258:AD289" si="295">SUM(C258:AC258)</f>
        <v>99.999999999999986</v>
      </c>
      <c r="AF258" s="66"/>
      <c r="AG258" s="66"/>
      <c r="AH258" s="66"/>
      <c r="AI258" s="66"/>
      <c r="AJ258" s="66"/>
      <c r="AK258" s="66"/>
      <c r="AL258" s="66"/>
      <c r="AM258" s="66"/>
      <c r="AN258" s="66"/>
      <c r="AO258" s="66"/>
      <c r="AP258" s="66"/>
      <c r="AQ258" s="66"/>
      <c r="AR258" s="66"/>
      <c r="AS258" s="66"/>
      <c r="AT258" s="66"/>
      <c r="AU258" s="66"/>
      <c r="AV258" s="66"/>
      <c r="AW258" s="66"/>
      <c r="AX258" s="66"/>
      <c r="AY258" s="66"/>
      <c r="AZ258" s="66"/>
    </row>
    <row r="259" spans="1:52" x14ac:dyDescent="0.25">
      <c r="A259" s="34" t="s">
        <v>1003</v>
      </c>
      <c r="B259" s="34" t="s">
        <v>1004</v>
      </c>
      <c r="C259" s="42">
        <f t="shared" ref="C259:C322" si="296">C69+0.09</f>
        <v>2.4914673316199769</v>
      </c>
      <c r="D259" s="42">
        <f t="shared" ref="D259:D322" si="297">D69+0.56</f>
        <v>2.8771115117004795</v>
      </c>
      <c r="E259" s="42">
        <f t="shared" ref="E259:E322" si="298">E69+0.83</f>
        <v>2.8675701049275952</v>
      </c>
      <c r="F259" s="42">
        <f t="shared" ref="F259" si="299">F69</f>
        <v>1.5999870670039198</v>
      </c>
      <c r="G259" s="42">
        <f t="shared" ref="G259:G322" si="300">G69-0.82</f>
        <v>2.8310832692999295</v>
      </c>
      <c r="H259" s="42">
        <f t="shared" ref="H259:H322" si="301">H69+1.57</f>
        <v>5.1450190345228464</v>
      </c>
      <c r="I259" s="42">
        <f t="shared" ref="I259:I322" si="302">I69-0.25</f>
        <v>1.9905281982008178</v>
      </c>
      <c r="J259" s="42">
        <f t="shared" ref="J259:O259" si="303">J69</f>
        <v>4.8504889568113683</v>
      </c>
      <c r="K259" s="42">
        <f t="shared" si="303"/>
        <v>3.3325518034967487</v>
      </c>
      <c r="L259" s="42">
        <f t="shared" si="303"/>
        <v>3.4112433441277568</v>
      </c>
      <c r="M259" s="42">
        <f t="shared" si="303"/>
        <v>1.0118926935297592</v>
      </c>
      <c r="N259" s="42">
        <f t="shared" si="303"/>
        <v>6.3954885191246369</v>
      </c>
      <c r="O259" s="42">
        <f t="shared" si="303"/>
        <v>5.1042891303249505</v>
      </c>
      <c r="P259" s="42">
        <f>P69-0.26</f>
        <v>5.3371296588959316</v>
      </c>
      <c r="Q259" s="42">
        <f t="shared" ref="Q259:R259" si="304">Q69</f>
        <v>1.4304352181559932</v>
      </c>
      <c r="R259" s="42">
        <f t="shared" si="304"/>
        <v>5.9412085451058596</v>
      </c>
      <c r="S259" s="42">
        <f t="shared" ref="S259:S322" si="305">S69-0.9</f>
        <v>5.2541280927464102</v>
      </c>
      <c r="T259" s="42">
        <f t="shared" ref="T259:T322" si="306">T69+0.51</f>
        <v>6.8717191509762889</v>
      </c>
      <c r="U259" s="42">
        <f t="shared" ref="U259:AB259" si="307">U69</f>
        <v>6.3959353197888733</v>
      </c>
      <c r="V259" s="42">
        <f t="shared" si="307"/>
        <v>0.10060031014846813</v>
      </c>
      <c r="W259" s="42">
        <f t="shared" si="294"/>
        <v>0.14000000000000001</v>
      </c>
      <c r="X259" s="42">
        <f>X69+1.3</f>
        <v>1.3</v>
      </c>
      <c r="Y259" s="42">
        <f t="shared" si="39"/>
        <v>4.2760243641892446</v>
      </c>
      <c r="Z259" s="42">
        <f t="shared" si="307"/>
        <v>6.8640365462838657</v>
      </c>
      <c r="AA259" s="42">
        <f>AA69-2.47</f>
        <v>4.394036546283866</v>
      </c>
      <c r="AB259" s="42">
        <f t="shared" si="307"/>
        <v>3.432018273141932</v>
      </c>
      <c r="AC259" s="42">
        <f>AC69</f>
        <v>4.3540070095924621</v>
      </c>
      <c r="AD259" s="74">
        <f t="shared" si="295"/>
        <v>99.999999999999986</v>
      </c>
      <c r="AF259" s="66"/>
      <c r="AG259" s="66"/>
      <c r="AH259" s="66"/>
      <c r="AI259" s="66"/>
      <c r="AJ259" s="66"/>
      <c r="AK259" s="66"/>
      <c r="AL259" s="66"/>
      <c r="AM259" s="66"/>
      <c r="AN259" s="66"/>
      <c r="AO259" s="66"/>
      <c r="AP259" s="66"/>
      <c r="AQ259" s="66"/>
      <c r="AR259" s="66"/>
      <c r="AS259" s="66"/>
      <c r="AT259" s="66"/>
      <c r="AU259" s="66"/>
      <c r="AV259" s="66"/>
      <c r="AW259" s="66"/>
      <c r="AX259" s="66"/>
      <c r="AY259" s="66"/>
      <c r="AZ259" s="66"/>
    </row>
    <row r="260" spans="1:52" x14ac:dyDescent="0.25">
      <c r="A260" s="34" t="s">
        <v>1005</v>
      </c>
      <c r="B260" s="34" t="s">
        <v>1006</v>
      </c>
      <c r="C260" s="42">
        <f t="shared" si="296"/>
        <v>3.2333001786999924</v>
      </c>
      <c r="D260" s="42">
        <f t="shared" si="297"/>
        <v>5.678303331358336</v>
      </c>
      <c r="E260" s="42">
        <f>E70</f>
        <v>4.6518271682608869</v>
      </c>
      <c r="F260" s="42">
        <f t="shared" ref="F260" si="308">F70</f>
        <v>4.0868330886628481</v>
      </c>
      <c r="G260" s="42">
        <f t="shared" si="300"/>
        <v>2.1721205348469086</v>
      </c>
      <c r="H260" s="42">
        <f t="shared" si="301"/>
        <v>5.1656448472734136</v>
      </c>
      <c r="I260" s="42">
        <f t="shared" si="302"/>
        <v>4.3403270666366254</v>
      </c>
      <c r="J260" s="42">
        <f t="shared" ref="J260:O260" si="309">J70</f>
        <v>1.7469610960984456</v>
      </c>
      <c r="K260" s="42">
        <f t="shared" si="309"/>
        <v>4.2103078298626633</v>
      </c>
      <c r="L260" s="42">
        <f>L70-0.32</f>
        <v>3.8976517444476966</v>
      </c>
      <c r="M260" s="42">
        <f t="shared" si="309"/>
        <v>0.98392201723908657</v>
      </c>
      <c r="N260" s="42">
        <f t="shared" si="309"/>
        <v>5.5156217114423258</v>
      </c>
      <c r="O260" s="42">
        <f t="shared" si="309"/>
        <v>4.8890363922326854</v>
      </c>
      <c r="P260" s="42">
        <f t="shared" ref="P260:R260" si="310">P70</f>
        <v>2.6924321725389611</v>
      </c>
      <c r="Q260" s="42">
        <f t="shared" si="310"/>
        <v>4.1022193082176281</v>
      </c>
      <c r="R260" s="42">
        <f t="shared" si="310"/>
        <v>3.979037814199434</v>
      </c>
      <c r="S260" s="42">
        <f t="shared" si="305"/>
        <v>3.7566457099656936</v>
      </c>
      <c r="T260" s="42">
        <f t="shared" si="306"/>
        <v>5.7787452415207721</v>
      </c>
      <c r="U260" s="42">
        <f t="shared" ref="U260:AB260" si="311">U70</f>
        <v>2.6914236114190029</v>
      </c>
      <c r="V260" s="42">
        <f t="shared" si="311"/>
        <v>0.35312358264591787</v>
      </c>
      <c r="W260" s="42">
        <f t="shared" si="294"/>
        <v>0.14000000000000001</v>
      </c>
      <c r="X260" s="42">
        <f>X70</f>
        <v>0</v>
      </c>
      <c r="Y260" s="42">
        <f t="shared" ref="Y260:Y323" si="312">Y70-0.3</f>
        <v>6.0922575062638487</v>
      </c>
      <c r="Z260" s="42">
        <f t="shared" si="311"/>
        <v>6.3922575062638485</v>
      </c>
      <c r="AA260" s="42">
        <f t="shared" ref="AA260:AA323" si="313">AA70-0.47</f>
        <v>5.9222575062638487</v>
      </c>
      <c r="AB260" s="42">
        <f t="shared" si="311"/>
        <v>2.9297846903709295</v>
      </c>
      <c r="AC260" s="42">
        <f t="shared" ref="AC260:AC322" si="314">AC70+0.19</f>
        <v>4.597958343268199</v>
      </c>
      <c r="AD260" s="74">
        <f t="shared" si="295"/>
        <v>99.999999999999986</v>
      </c>
      <c r="AF260" s="66"/>
      <c r="AG260" s="66"/>
      <c r="AH260" s="66"/>
      <c r="AI260" s="66"/>
      <c r="AJ260" s="66"/>
      <c r="AK260" s="66"/>
      <c r="AL260" s="66"/>
      <c r="AM260" s="66"/>
      <c r="AN260" s="66"/>
      <c r="AO260" s="66"/>
      <c r="AP260" s="66"/>
      <c r="AQ260" s="66"/>
      <c r="AR260" s="66"/>
      <c r="AS260" s="66"/>
      <c r="AT260" s="66"/>
      <c r="AU260" s="66"/>
      <c r="AV260" s="66"/>
      <c r="AW260" s="66"/>
      <c r="AX260" s="66"/>
      <c r="AY260" s="66"/>
      <c r="AZ260" s="66"/>
    </row>
    <row r="261" spans="1:52" x14ac:dyDescent="0.25">
      <c r="A261" s="34" t="s">
        <v>1007</v>
      </c>
      <c r="B261" s="34" t="s">
        <v>1008</v>
      </c>
      <c r="C261" s="42">
        <f t="shared" si="296"/>
        <v>2.3838013207878315</v>
      </c>
      <c r="D261" s="42">
        <f t="shared" si="297"/>
        <v>5.606106866484204</v>
      </c>
      <c r="E261" s="42">
        <f t="shared" si="298"/>
        <v>5.2080869772809972</v>
      </c>
      <c r="F261" s="42">
        <f t="shared" ref="F261" si="315">F71</f>
        <v>4.8331578586241974</v>
      </c>
      <c r="G261" s="42">
        <f t="shared" si="300"/>
        <v>1.7635767536001308</v>
      </c>
      <c r="H261" s="42">
        <f t="shared" si="301"/>
        <v>5.1839317684287538</v>
      </c>
      <c r="I261" s="42">
        <f t="shared" si="302"/>
        <v>4.7570123254434025</v>
      </c>
      <c r="J261" s="42">
        <f t="shared" ref="J261:O261" si="316">J71</f>
        <v>0.93203215711974619</v>
      </c>
      <c r="K261" s="42">
        <f t="shared" si="316"/>
        <v>4.5590863785617923</v>
      </c>
      <c r="L261" s="42">
        <f t="shared" si="316"/>
        <v>4.786490744141715</v>
      </c>
      <c r="M261" s="42">
        <f t="shared" si="316"/>
        <v>0.5668013536182781</v>
      </c>
      <c r="N261" s="42">
        <f t="shared" si="316"/>
        <v>4.5522646332185079</v>
      </c>
      <c r="O261" s="42">
        <f t="shared" si="316"/>
        <v>3.9470186145830986</v>
      </c>
      <c r="P261" s="42">
        <f t="shared" ref="P261:R261" si="317">P71</f>
        <v>2.7939985503574127</v>
      </c>
      <c r="Q261" s="42">
        <f t="shared" si="317"/>
        <v>4.1689685117938788</v>
      </c>
      <c r="R261" s="42">
        <f t="shared" si="317"/>
        <v>4.6867488668370267</v>
      </c>
      <c r="S261" s="42">
        <f t="shared" si="305"/>
        <v>2.437326347559658</v>
      </c>
      <c r="T261" s="42">
        <f t="shared" si="306"/>
        <v>4.8760698522134174</v>
      </c>
      <c r="U261" s="42">
        <f t="shared" ref="U261:AB261" si="318">U71</f>
        <v>3.0503413964408774</v>
      </c>
      <c r="V261" s="42">
        <f t="shared" si="318"/>
        <v>1.4993538791226462</v>
      </c>
      <c r="W261" s="42">
        <f>W71-2.02</f>
        <v>3.7622908294860058</v>
      </c>
      <c r="X261" s="42">
        <f>X71+1.2</f>
        <v>1.2</v>
      </c>
      <c r="Y261" s="42">
        <f t="shared" si="312"/>
        <v>5.482290829486006</v>
      </c>
      <c r="Z261" s="42">
        <f t="shared" si="318"/>
        <v>5.7822908294860058</v>
      </c>
      <c r="AA261" s="42">
        <f t="shared" si="313"/>
        <v>5.3122908294860061</v>
      </c>
      <c r="AB261" s="42">
        <f t="shared" si="318"/>
        <v>2.6502166301810854</v>
      </c>
      <c r="AC261" s="42">
        <f>AC71</f>
        <v>3.2184448956573073</v>
      </c>
      <c r="AD261" s="74">
        <f t="shared" si="295"/>
        <v>100</v>
      </c>
      <c r="AF261" s="66"/>
      <c r="AG261" s="66"/>
      <c r="AH261" s="66"/>
      <c r="AI261" s="66"/>
      <c r="AJ261" s="66"/>
      <c r="AK261" s="66"/>
      <c r="AL261" s="66"/>
      <c r="AM261" s="66"/>
      <c r="AN261" s="66"/>
      <c r="AO261" s="66"/>
      <c r="AP261" s="66"/>
      <c r="AQ261" s="66"/>
      <c r="AR261" s="66"/>
      <c r="AS261" s="66"/>
      <c r="AT261" s="66"/>
      <c r="AU261" s="66"/>
      <c r="AV261" s="66"/>
      <c r="AW261" s="66"/>
      <c r="AX261" s="66"/>
      <c r="AY261" s="66"/>
      <c r="AZ261" s="66"/>
    </row>
    <row r="262" spans="1:52" x14ac:dyDescent="0.25">
      <c r="A262" s="34" t="s">
        <v>1009</v>
      </c>
      <c r="B262" s="34" t="s">
        <v>1010</v>
      </c>
      <c r="C262" s="42">
        <f t="shared" si="296"/>
        <v>2.6135840330013833</v>
      </c>
      <c r="D262" s="42">
        <f t="shared" si="297"/>
        <v>4.983803439177473</v>
      </c>
      <c r="E262" s="42">
        <f t="shared" si="298"/>
        <v>5.1749083466021579</v>
      </c>
      <c r="F262" s="42">
        <f t="shared" ref="F262" si="319">F72</f>
        <v>2.9704993023526232</v>
      </c>
      <c r="G262" s="42">
        <f t="shared" si="300"/>
        <v>1.7696680665988027</v>
      </c>
      <c r="H262" s="42">
        <f t="shared" si="301"/>
        <v>7.3087271519694923</v>
      </c>
      <c r="I262" s="42">
        <f t="shared" si="302"/>
        <v>3.3306618154186145</v>
      </c>
      <c r="J262" s="42">
        <f t="shared" ref="J262:O262" si="320">J72</f>
        <v>2.9931420314198864</v>
      </c>
      <c r="K262" s="42">
        <f t="shared" si="320"/>
        <v>3.0054505293468572</v>
      </c>
      <c r="L262" s="42">
        <f t="shared" si="320"/>
        <v>3.9514136840071483</v>
      </c>
      <c r="M262" s="42">
        <f t="shared" si="320"/>
        <v>1.8626927696465567</v>
      </c>
      <c r="N262" s="42">
        <f t="shared" si="320"/>
        <v>4.5972228523449505</v>
      </c>
      <c r="O262" s="42">
        <f t="shared" si="320"/>
        <v>2.5338047740581193</v>
      </c>
      <c r="P262" s="42">
        <f>P72+0.16</f>
        <v>1.0816423975779941</v>
      </c>
      <c r="Q262" s="42">
        <f t="shared" ref="Q262:R262" si="321">Q72</f>
        <v>2.3207551663687691</v>
      </c>
      <c r="R262" s="42">
        <f t="shared" si="321"/>
        <v>4.8323222752279866</v>
      </c>
      <c r="S262" s="42">
        <f t="shared" si="305"/>
        <v>4.073485305063409</v>
      </c>
      <c r="T262" s="42">
        <f>T72</f>
        <v>5.9087685302181452</v>
      </c>
      <c r="U262" s="42">
        <f t="shared" ref="U262:AB262" si="322">U72</f>
        <v>5.4289000811213306</v>
      </c>
      <c r="V262" s="42">
        <f t="shared" si="322"/>
        <v>0.41888299706570586</v>
      </c>
      <c r="W262" s="42">
        <f t="shared" ref="W262:W263" si="323">W72+0.14</f>
        <v>0.14000000000000001</v>
      </c>
      <c r="X262" s="42">
        <f t="shared" ref="X262:X322" si="324">X72-0.8</f>
        <v>5.6060210068496659</v>
      </c>
      <c r="Y262" s="42">
        <f t="shared" si="312"/>
        <v>6.1060210068496659</v>
      </c>
      <c r="Z262" s="42">
        <f t="shared" si="322"/>
        <v>6.4060210068496657</v>
      </c>
      <c r="AA262" s="42">
        <f t="shared" si="313"/>
        <v>5.9360210068496659</v>
      </c>
      <c r="AB262" s="42">
        <f t="shared" si="322"/>
        <v>0.80075262585620888</v>
      </c>
      <c r="AC262" s="42">
        <f t="shared" si="314"/>
        <v>3.8448277981577186</v>
      </c>
      <c r="AD262" s="74">
        <f t="shared" si="295"/>
        <v>100</v>
      </c>
      <c r="AF262" s="66"/>
      <c r="AG262" s="66"/>
      <c r="AH262" s="66"/>
      <c r="AI262" s="66"/>
      <c r="AJ262" s="66"/>
      <c r="AK262" s="66"/>
      <c r="AL262" s="66"/>
      <c r="AM262" s="66"/>
      <c r="AN262" s="66"/>
      <c r="AO262" s="66"/>
      <c r="AP262" s="66"/>
      <c r="AQ262" s="66"/>
      <c r="AR262" s="66"/>
      <c r="AS262" s="66"/>
      <c r="AT262" s="66"/>
      <c r="AU262" s="66"/>
      <c r="AV262" s="66"/>
      <c r="AW262" s="66"/>
      <c r="AX262" s="66"/>
      <c r="AY262" s="66"/>
      <c r="AZ262" s="66"/>
    </row>
    <row r="263" spans="1:52" x14ac:dyDescent="0.25">
      <c r="A263" s="34" t="s">
        <v>1011</v>
      </c>
      <c r="B263" s="34" t="s">
        <v>1012</v>
      </c>
      <c r="C263" s="42">
        <f t="shared" si="296"/>
        <v>1.5728515373953689</v>
      </c>
      <c r="D263" s="42">
        <f t="shared" si="297"/>
        <v>4.7635929367159271</v>
      </c>
      <c r="E263" s="42">
        <f t="shared" si="298"/>
        <v>4.4353524265316571</v>
      </c>
      <c r="F263" s="42">
        <f t="shared" ref="F263" si="325">F73</f>
        <v>3.476374794384022</v>
      </c>
      <c r="G263" s="42">
        <f t="shared" si="300"/>
        <v>2.9117662285826045</v>
      </c>
      <c r="H263" s="42">
        <f t="shared" si="301"/>
        <v>5.0980203712749317</v>
      </c>
      <c r="I263" s="42">
        <f t="shared" si="302"/>
        <v>2.8651118032521179</v>
      </c>
      <c r="J263" s="42">
        <f t="shared" ref="J263:O263" si="326">J73</f>
        <v>3.1556263224721559</v>
      </c>
      <c r="K263" s="42">
        <f t="shared" si="326"/>
        <v>3.815790177559256</v>
      </c>
      <c r="L263" s="42">
        <f t="shared" si="326"/>
        <v>3.8788698547552309</v>
      </c>
      <c r="M263" s="42">
        <f t="shared" si="326"/>
        <v>0.90995741855715961</v>
      </c>
      <c r="N263" s="42">
        <f t="shared" si="326"/>
        <v>4.1546397248980966</v>
      </c>
      <c r="O263" s="42">
        <f t="shared" si="326"/>
        <v>4.5852543828662897</v>
      </c>
      <c r="P263" s="42">
        <f t="shared" ref="P263:R263" si="327">P73</f>
        <v>2.7077335714091704</v>
      </c>
      <c r="Q263" s="42">
        <f t="shared" si="327"/>
        <v>3.0591440583981897</v>
      </c>
      <c r="R263" s="42">
        <f t="shared" si="327"/>
        <v>4.8666672373616855</v>
      </c>
      <c r="S263" s="42">
        <f t="shared" si="305"/>
        <v>3.115464185379818</v>
      </c>
      <c r="T263" s="42">
        <f t="shared" si="306"/>
        <v>5.0230006779760554</v>
      </c>
      <c r="U263" s="42">
        <f t="shared" ref="U263:AB263" si="328">U73</f>
        <v>4.5886594069430293</v>
      </c>
      <c r="V263" s="42">
        <f t="shared" si="328"/>
        <v>0.56593787885164459</v>
      </c>
      <c r="W263" s="42">
        <f t="shared" si="323"/>
        <v>0.14000000000000001</v>
      </c>
      <c r="X263" s="42">
        <f t="shared" si="324"/>
        <v>5.2480349221855978</v>
      </c>
      <c r="Y263" s="42">
        <f t="shared" si="312"/>
        <v>5.7480349221855978</v>
      </c>
      <c r="Z263" s="42">
        <f t="shared" si="328"/>
        <v>6.0480349221855976</v>
      </c>
      <c r="AA263" s="42">
        <f>AA73-0.82</f>
        <v>5.2280349221855973</v>
      </c>
      <c r="AB263" s="42">
        <f t="shared" si="328"/>
        <v>2.5200145509106644</v>
      </c>
      <c r="AC263" s="42">
        <f t="shared" si="314"/>
        <v>5.5180307647825542</v>
      </c>
      <c r="AD263" s="74">
        <f t="shared" si="295"/>
        <v>100</v>
      </c>
      <c r="AF263" s="66"/>
      <c r="AG263" s="66"/>
      <c r="AH263" s="66"/>
      <c r="AI263" s="66"/>
      <c r="AJ263" s="66"/>
      <c r="AK263" s="66"/>
      <c r="AL263" s="66"/>
      <c r="AM263" s="66"/>
      <c r="AN263" s="66"/>
      <c r="AO263" s="66"/>
      <c r="AP263" s="66"/>
      <c r="AQ263" s="66"/>
      <c r="AR263" s="66"/>
      <c r="AS263" s="66"/>
      <c r="AT263" s="66"/>
      <c r="AU263" s="66"/>
      <c r="AV263" s="66"/>
      <c r="AW263" s="66"/>
      <c r="AX263" s="66"/>
      <c r="AY263" s="66"/>
      <c r="AZ263" s="66"/>
    </row>
    <row r="264" spans="1:52" x14ac:dyDescent="0.25">
      <c r="A264" s="34" t="s">
        <v>1013</v>
      </c>
      <c r="B264" s="34" t="s">
        <v>1014</v>
      </c>
      <c r="C264" s="42">
        <f t="shared" si="296"/>
        <v>2.5031628455179469</v>
      </c>
      <c r="D264" s="42">
        <f t="shared" si="297"/>
        <v>4.9579610204967199</v>
      </c>
      <c r="E264" s="42">
        <f t="shared" si="298"/>
        <v>5.5303433058879348</v>
      </c>
      <c r="F264" s="42">
        <f t="shared" ref="F264" si="329">F74</f>
        <v>4.860417596140449</v>
      </c>
      <c r="G264" s="42">
        <f t="shared" si="300"/>
        <v>2.0316901711248079</v>
      </c>
      <c r="H264" s="42">
        <f t="shared" si="301"/>
        <v>5.4260056579792781</v>
      </c>
      <c r="I264" s="42">
        <f t="shared" si="302"/>
        <v>4.2834564071672094</v>
      </c>
      <c r="J264" s="42">
        <f t="shared" ref="J264:O264" si="330">J74</f>
        <v>2.0528207829079634</v>
      </c>
      <c r="K264" s="42">
        <f t="shared" si="330"/>
        <v>4.442510597219214</v>
      </c>
      <c r="L264" s="42">
        <f t="shared" si="330"/>
        <v>4.8466485075745229</v>
      </c>
      <c r="M264" s="42">
        <f t="shared" si="330"/>
        <v>1.3874592107154886</v>
      </c>
      <c r="N264" s="42">
        <f t="shared" si="330"/>
        <v>4.8542886405240271</v>
      </c>
      <c r="O264" s="42">
        <f t="shared" si="330"/>
        <v>3.0124711788682248</v>
      </c>
      <c r="P264" s="42">
        <f t="shared" ref="P264:R264" si="331">P74</f>
        <v>1.3139252596995179</v>
      </c>
      <c r="Q264" s="42">
        <f t="shared" si="331"/>
        <v>4.2140420263648695</v>
      </c>
      <c r="R264" s="42">
        <f t="shared" si="331"/>
        <v>5.6680456636974306</v>
      </c>
      <c r="S264" s="42">
        <f t="shared" si="305"/>
        <v>2.7615102314546407</v>
      </c>
      <c r="T264" s="42">
        <f t="shared" si="306"/>
        <v>4.6272124126857337</v>
      </c>
      <c r="U264" s="42">
        <f t="shared" ref="U264:AB264" si="332">U74</f>
        <v>3.6122912890244985</v>
      </c>
      <c r="V264" s="42">
        <f t="shared" si="332"/>
        <v>0.38135825502076198</v>
      </c>
      <c r="W264" s="42">
        <f>W74-1.01</f>
        <v>5.3723541925174265</v>
      </c>
      <c r="X264" s="42">
        <f>X74</f>
        <v>0</v>
      </c>
      <c r="Y264" s="42">
        <f t="shared" si="312"/>
        <v>1.8274513975058093</v>
      </c>
      <c r="Z264" s="42">
        <f t="shared" si="332"/>
        <v>6.3823541925174263</v>
      </c>
      <c r="AA264" s="42">
        <f t="shared" si="313"/>
        <v>5.9123541925174266</v>
      </c>
      <c r="AB264" s="42">
        <f t="shared" si="332"/>
        <v>2.6593142468822597</v>
      </c>
      <c r="AC264" s="42">
        <f t="shared" si="314"/>
        <v>5.078550717988418</v>
      </c>
      <c r="AD264" s="74">
        <f t="shared" si="295"/>
        <v>100</v>
      </c>
      <c r="AF264" s="66"/>
      <c r="AG264" s="66"/>
      <c r="AH264" s="66"/>
      <c r="AI264" s="66"/>
      <c r="AJ264" s="66"/>
      <c r="AK264" s="66"/>
      <c r="AL264" s="66"/>
      <c r="AM264" s="66"/>
      <c r="AN264" s="66"/>
      <c r="AO264" s="66"/>
      <c r="AP264" s="66"/>
      <c r="AQ264" s="66"/>
      <c r="AR264" s="66"/>
      <c r="AS264" s="66"/>
      <c r="AT264" s="66"/>
      <c r="AU264" s="66"/>
      <c r="AV264" s="66"/>
      <c r="AW264" s="66"/>
      <c r="AX264" s="66"/>
      <c r="AY264" s="66"/>
      <c r="AZ264" s="66"/>
    </row>
    <row r="265" spans="1:52" x14ac:dyDescent="0.25">
      <c r="A265" s="34" t="s">
        <v>1015</v>
      </c>
      <c r="B265" s="34" t="s">
        <v>1016</v>
      </c>
      <c r="C265" s="42">
        <f t="shared" si="296"/>
        <v>3.1084963088577591</v>
      </c>
      <c r="D265" s="42">
        <f t="shared" si="297"/>
        <v>5.058912434787004</v>
      </c>
      <c r="E265" s="42">
        <f t="shared" si="298"/>
        <v>5.4274602987484108</v>
      </c>
      <c r="F265" s="42">
        <f t="shared" ref="F265" si="333">F75</f>
        <v>2.9537805857723463</v>
      </c>
      <c r="G265" s="42">
        <f t="shared" si="300"/>
        <v>2.5050403838115907</v>
      </c>
      <c r="H265" s="42">
        <f t="shared" si="301"/>
        <v>5.7137056298258067</v>
      </c>
      <c r="I265" s="42">
        <f t="shared" si="302"/>
        <v>2.9247674891443847</v>
      </c>
      <c r="J265" s="42">
        <f t="shared" ref="J265:O265" si="334">J75</f>
        <v>4.4716880877978005</v>
      </c>
      <c r="K265" s="42">
        <f t="shared" si="334"/>
        <v>4.2318321411505293</v>
      </c>
      <c r="L265" s="42">
        <f t="shared" si="334"/>
        <v>4.2246877702910979</v>
      </c>
      <c r="M265" s="42">
        <f t="shared" si="334"/>
        <v>0.59495328333619624</v>
      </c>
      <c r="N265" s="42">
        <f t="shared" si="334"/>
        <v>5.5604642248414162</v>
      </c>
      <c r="O265" s="42">
        <f t="shared" si="334"/>
        <v>3.8775172841171299</v>
      </c>
      <c r="P265" s="42">
        <f t="shared" ref="P265:R265" si="335">P75</f>
        <v>1.3144660141398619</v>
      </c>
      <c r="Q265" s="42">
        <f t="shared" si="335"/>
        <v>2.204983782778251</v>
      </c>
      <c r="R265" s="42">
        <f t="shared" si="335"/>
        <v>5.2159523101990466</v>
      </c>
      <c r="S265" s="42">
        <f t="shared" si="305"/>
        <v>5.4795042250950754</v>
      </c>
      <c r="T265" s="42">
        <f t="shared" si="306"/>
        <v>6.7601143655095539</v>
      </c>
      <c r="U265" s="42">
        <f t="shared" ref="U265:AB265" si="336">U75</f>
        <v>4.9364796906496231</v>
      </c>
      <c r="V265" s="42">
        <f t="shared" si="336"/>
        <v>0.26427885801434459</v>
      </c>
      <c r="W265" s="42">
        <f t="shared" ref="W265:W266" si="337">W75+0.14</f>
        <v>0.14000000000000001</v>
      </c>
      <c r="X265" s="42">
        <f t="shared" si="324"/>
        <v>6.3034953654156691</v>
      </c>
      <c r="Y265" s="42">
        <f t="shared" si="312"/>
        <v>2.0678317884718904</v>
      </c>
      <c r="Z265" s="42">
        <f>Z75-0.82</f>
        <v>6.2834953654156687</v>
      </c>
      <c r="AA265" s="42">
        <f>AA75</f>
        <v>0</v>
      </c>
      <c r="AB265" s="42">
        <f t="shared" si="336"/>
        <v>3.2557687091488474</v>
      </c>
      <c r="AC265" s="42">
        <f t="shared" si="314"/>
        <v>5.1203236026806858</v>
      </c>
      <c r="AD265" s="74">
        <f t="shared" si="295"/>
        <v>100</v>
      </c>
      <c r="AF265" s="66"/>
      <c r="AG265" s="66"/>
      <c r="AH265" s="66"/>
      <c r="AI265" s="66"/>
      <c r="AJ265" s="66"/>
      <c r="AK265" s="66"/>
      <c r="AL265" s="66"/>
      <c r="AM265" s="66"/>
      <c r="AN265" s="66"/>
      <c r="AO265" s="66"/>
      <c r="AP265" s="66"/>
      <c r="AQ265" s="66"/>
      <c r="AR265" s="66"/>
      <c r="AS265" s="66"/>
      <c r="AT265" s="66"/>
      <c r="AU265" s="66"/>
      <c r="AV265" s="66"/>
      <c r="AW265" s="66"/>
      <c r="AX265" s="66"/>
      <c r="AY265" s="66"/>
      <c r="AZ265" s="66"/>
    </row>
    <row r="266" spans="1:52" x14ac:dyDescent="0.25">
      <c r="A266" s="34" t="s">
        <v>1017</v>
      </c>
      <c r="B266" s="34" t="s">
        <v>1018</v>
      </c>
      <c r="C266" s="42">
        <f t="shared" si="296"/>
        <v>5.8522962010918924</v>
      </c>
      <c r="D266" s="42">
        <f t="shared" si="297"/>
        <v>4.450717436044795</v>
      </c>
      <c r="E266" s="42">
        <f t="shared" si="298"/>
        <v>3.5745924427715239</v>
      </c>
      <c r="F266" s="42">
        <f t="shared" ref="F266" si="338">F76</f>
        <v>5.4116121457754591</v>
      </c>
      <c r="G266" s="42">
        <f t="shared" si="300"/>
        <v>1.8854433434603353</v>
      </c>
      <c r="H266" s="42">
        <f t="shared" si="301"/>
        <v>6.338343892848842</v>
      </c>
      <c r="I266" s="42">
        <f t="shared" si="302"/>
        <v>3.1594553451459646</v>
      </c>
      <c r="J266" s="42">
        <f t="shared" ref="J266:O266" si="339">J76</f>
        <v>3.3822788139023552</v>
      </c>
      <c r="K266" s="42">
        <f t="shared" si="339"/>
        <v>4.2616261494670846</v>
      </c>
      <c r="L266" s="42">
        <f t="shared" si="339"/>
        <v>4.0544392987217552</v>
      </c>
      <c r="M266" s="42">
        <f t="shared" si="339"/>
        <v>1.6908451130813082</v>
      </c>
      <c r="N266" s="42">
        <f t="shared" si="339"/>
        <v>4.888017101760691</v>
      </c>
      <c r="O266" s="42">
        <f t="shared" si="339"/>
        <v>3.8371491692159112</v>
      </c>
      <c r="P266" s="42">
        <f t="shared" ref="P266:R266" si="340">P76</f>
        <v>2.4703015213938477</v>
      </c>
      <c r="Q266" s="42">
        <f t="shared" si="340"/>
        <v>3.4095898136636609</v>
      </c>
      <c r="R266" s="42">
        <f t="shared" si="340"/>
        <v>4.6751102018420987</v>
      </c>
      <c r="S266" s="42">
        <f t="shared" si="305"/>
        <v>3.5756089137722049</v>
      </c>
      <c r="T266" s="42">
        <f t="shared" si="306"/>
        <v>5.8901872293536988</v>
      </c>
      <c r="U266" s="42">
        <f t="shared" ref="U266:AB266" si="341">U76</f>
        <v>3.5883296763273878</v>
      </c>
      <c r="V266" s="42">
        <f t="shared" si="341"/>
        <v>3.9135900270506845</v>
      </c>
      <c r="W266" s="42">
        <f t="shared" si="337"/>
        <v>0.14000000000000001</v>
      </c>
      <c r="X266" s="42">
        <f>X76+0.76</f>
        <v>0.76</v>
      </c>
      <c r="Y266" s="42">
        <f t="shared" si="312"/>
        <v>1.8192639523772633</v>
      </c>
      <c r="Z266" s="42">
        <f>Z76-1.91</f>
        <v>4.4477918571317883</v>
      </c>
      <c r="AA266" s="42">
        <f t="shared" si="313"/>
        <v>5.8877918571317887</v>
      </c>
      <c r="AB266" s="42">
        <f t="shared" si="341"/>
        <v>1.3245399702357903</v>
      </c>
      <c r="AC266" s="42">
        <f t="shared" si="314"/>
        <v>5.311078526431853</v>
      </c>
      <c r="AD266" s="74">
        <f t="shared" si="295"/>
        <v>100</v>
      </c>
      <c r="AF266" s="66"/>
      <c r="AG266" s="66"/>
      <c r="AH266" s="66"/>
      <c r="AI266" s="66"/>
      <c r="AJ266" s="66"/>
      <c r="AK266" s="66"/>
      <c r="AL266" s="66"/>
      <c r="AM266" s="66"/>
      <c r="AN266" s="66"/>
      <c r="AO266" s="66"/>
      <c r="AP266" s="66"/>
      <c r="AQ266" s="66"/>
      <c r="AR266" s="66"/>
      <c r="AS266" s="66"/>
      <c r="AT266" s="66"/>
      <c r="AU266" s="66"/>
      <c r="AV266" s="66"/>
      <c r="AW266" s="66"/>
      <c r="AX266" s="66"/>
      <c r="AY266" s="66"/>
      <c r="AZ266" s="66"/>
    </row>
    <row r="267" spans="1:52" x14ac:dyDescent="0.25">
      <c r="A267" s="34" t="s">
        <v>1019</v>
      </c>
      <c r="B267" s="34" t="s">
        <v>1020</v>
      </c>
      <c r="C267" s="42">
        <f t="shared" si="296"/>
        <v>3.8577165486813696</v>
      </c>
      <c r="D267" s="42">
        <f>D77</f>
        <v>3.0242694972307702</v>
      </c>
      <c r="E267" s="42">
        <f t="shared" si="298"/>
        <v>4.4481823723334095</v>
      </c>
      <c r="F267" s="42">
        <f t="shared" ref="F267" si="342">F77</f>
        <v>1.8483784666385372</v>
      </c>
      <c r="G267" s="42">
        <f>G77-0.41</f>
        <v>1.2548160967774242</v>
      </c>
      <c r="H267" s="42">
        <f t="shared" si="301"/>
        <v>1.9775331070236404</v>
      </c>
      <c r="I267" s="42">
        <f t="shared" si="302"/>
        <v>3.2288043275695122</v>
      </c>
      <c r="J267" s="42">
        <f t="shared" ref="J267:O267" si="343">J77</f>
        <v>2.9675590059568293</v>
      </c>
      <c r="K267" s="42">
        <f t="shared" si="343"/>
        <v>3.0624038480726163</v>
      </c>
      <c r="L267" s="42">
        <f t="shared" si="343"/>
        <v>3.1339591959009234</v>
      </c>
      <c r="M267" s="42">
        <f t="shared" si="343"/>
        <v>0.7108650069189042</v>
      </c>
      <c r="N267" s="42">
        <f t="shared" si="343"/>
        <v>5.9878516498166992</v>
      </c>
      <c r="O267" s="42">
        <f t="shared" si="343"/>
        <v>2.141159989273973</v>
      </c>
      <c r="P267" s="42">
        <f t="shared" ref="P267:R267" si="344">P77</f>
        <v>2.7433747819707812</v>
      </c>
      <c r="Q267" s="42">
        <f t="shared" si="344"/>
        <v>4.1342933069972698</v>
      </c>
      <c r="R267" s="42">
        <f t="shared" si="344"/>
        <v>5.7157904752334865</v>
      </c>
      <c r="S267" s="42">
        <f t="shared" si="305"/>
        <v>5.4304356022996556</v>
      </c>
      <c r="T267" s="42">
        <f t="shared" si="306"/>
        <v>7.030529712378244</v>
      </c>
      <c r="U267" s="42">
        <f t="shared" ref="U267:AB267" si="345">U77</f>
        <v>6.0191092313314369</v>
      </c>
      <c r="V267" s="42">
        <f t="shared" si="345"/>
        <v>0.44107303578658452</v>
      </c>
      <c r="W267" s="42">
        <f t="shared" ref="W267:W322" si="346">W77-0.61</f>
        <v>5.9105297123782439</v>
      </c>
      <c r="X267" s="42">
        <f t="shared" si="324"/>
        <v>5.7205297123782444</v>
      </c>
      <c r="Y267" s="42">
        <f t="shared" si="312"/>
        <v>1.8735099041260821</v>
      </c>
      <c r="Z267" s="42">
        <f t="shared" si="345"/>
        <v>6.5205297123782442</v>
      </c>
      <c r="AA267" s="42">
        <f>AA77+0.08</f>
        <v>0.08</v>
      </c>
      <c r="AB267" s="42">
        <f t="shared" si="345"/>
        <v>5.9771522363467238</v>
      </c>
      <c r="AC267" s="42">
        <f t="shared" si="314"/>
        <v>4.7596434642003889</v>
      </c>
      <c r="AD267" s="74">
        <f t="shared" si="295"/>
        <v>100</v>
      </c>
      <c r="AF267" s="66"/>
      <c r="AG267" s="66"/>
      <c r="AH267" s="66"/>
      <c r="AI267" s="66"/>
      <c r="AJ267" s="66"/>
      <c r="AK267" s="66"/>
      <c r="AL267" s="66"/>
      <c r="AM267" s="66"/>
      <c r="AN267" s="66"/>
      <c r="AO267" s="66"/>
      <c r="AP267" s="66"/>
      <c r="AQ267" s="66"/>
      <c r="AR267" s="66"/>
      <c r="AS267" s="66"/>
      <c r="AT267" s="66"/>
      <c r="AU267" s="66"/>
      <c r="AV267" s="66"/>
      <c r="AW267" s="66"/>
      <c r="AX267" s="66"/>
      <c r="AY267" s="66"/>
      <c r="AZ267" s="66"/>
    </row>
    <row r="268" spans="1:52" x14ac:dyDescent="0.25">
      <c r="A268" s="34" t="s">
        <v>1021</v>
      </c>
      <c r="B268" s="34" t="s">
        <v>1022</v>
      </c>
      <c r="C268" s="42">
        <f t="shared" si="296"/>
        <v>4.2298412401563805</v>
      </c>
      <c r="D268" s="42">
        <f t="shared" si="297"/>
        <v>1.2021644965514906</v>
      </c>
      <c r="E268" s="42">
        <f t="shared" si="298"/>
        <v>1.6459209169210731</v>
      </c>
      <c r="F268" s="42">
        <f t="shared" ref="F268" si="347">F78</f>
        <v>2.1007640724960037</v>
      </c>
      <c r="G268" s="42">
        <f>G78</f>
        <v>0.27182714091876348</v>
      </c>
      <c r="H268" s="42">
        <f>H78+0.75</f>
        <v>1.6815742641903451</v>
      </c>
      <c r="I268" s="42">
        <f t="shared" si="302"/>
        <v>0.43585252265684449</v>
      </c>
      <c r="J268" s="42">
        <f t="shared" ref="J268:O268" si="348">J78</f>
        <v>6.385944826722854</v>
      </c>
      <c r="K268" s="42">
        <f t="shared" si="348"/>
        <v>2.2010457012442384</v>
      </c>
      <c r="L268" s="42">
        <f t="shared" si="348"/>
        <v>1.9836634971828997</v>
      </c>
      <c r="M268" s="42">
        <f t="shared" si="348"/>
        <v>1.4458408186671479</v>
      </c>
      <c r="N268" s="42">
        <f t="shared" si="348"/>
        <v>5.0402637331191542</v>
      </c>
      <c r="O268" s="42">
        <f t="shared" si="348"/>
        <v>4.1274991664475014</v>
      </c>
      <c r="P268" s="42">
        <f t="shared" ref="P268:R268" si="349">P78</f>
        <v>3.1954804859685857</v>
      </c>
      <c r="Q268" s="42">
        <f>Q78+0.4</f>
        <v>4.1578265562147942</v>
      </c>
      <c r="R268" s="42">
        <f t="shared" si="349"/>
        <v>5.9592775079506239</v>
      </c>
      <c r="S268" s="42">
        <f t="shared" si="305"/>
        <v>4.0483608961606778</v>
      </c>
      <c r="T268" s="42">
        <f t="shared" si="306"/>
        <v>6.3953335675317504</v>
      </c>
      <c r="U268" s="42">
        <f t="shared" ref="U268:AB268" si="350">U78</f>
        <v>5.9229929708738727</v>
      </c>
      <c r="V268" s="42">
        <f t="shared" si="350"/>
        <v>0.5113230942761644</v>
      </c>
      <c r="W268" s="42">
        <f t="shared" si="346"/>
        <v>5.7779378115909354</v>
      </c>
      <c r="X268" s="42">
        <f t="shared" si="324"/>
        <v>5.5879378115909359</v>
      </c>
      <c r="Y268" s="42">
        <f t="shared" si="312"/>
        <v>6.0879378115909359</v>
      </c>
      <c r="Z268" s="42">
        <f t="shared" si="350"/>
        <v>6.3879378115909358</v>
      </c>
      <c r="AA268" s="42">
        <f t="shared" si="313"/>
        <v>5.917937811590936</v>
      </c>
      <c r="AB268" s="42">
        <f t="shared" si="350"/>
        <v>5.5894455851420677</v>
      </c>
      <c r="AC268" s="42">
        <f t="shared" si="314"/>
        <v>1.7080678806521112</v>
      </c>
      <c r="AD268" s="74">
        <f t="shared" si="295"/>
        <v>100.00000000000001</v>
      </c>
      <c r="AF268" s="66"/>
      <c r="AG268" s="66"/>
      <c r="AH268" s="66"/>
      <c r="AI268" s="66"/>
      <c r="AJ268" s="66"/>
      <c r="AK268" s="66"/>
      <c r="AL268" s="66"/>
      <c r="AM268" s="66"/>
      <c r="AN268" s="66"/>
      <c r="AO268" s="66"/>
      <c r="AP268" s="66"/>
      <c r="AQ268" s="66"/>
      <c r="AR268" s="66"/>
      <c r="AS268" s="66"/>
      <c r="AT268" s="66"/>
      <c r="AU268" s="66"/>
      <c r="AV268" s="66"/>
      <c r="AW268" s="66"/>
      <c r="AX268" s="66"/>
      <c r="AY268" s="66"/>
      <c r="AZ268" s="66"/>
    </row>
    <row r="269" spans="1:52" x14ac:dyDescent="0.25">
      <c r="A269" s="34" t="s">
        <v>1023</v>
      </c>
      <c r="B269" s="34" t="s">
        <v>1024</v>
      </c>
      <c r="C269" s="42">
        <f t="shared" si="296"/>
        <v>3.2955453335639167</v>
      </c>
      <c r="D269" s="42">
        <f t="shared" si="297"/>
        <v>2.8901488416107326</v>
      </c>
      <c r="E269" s="42">
        <f t="shared" si="298"/>
        <v>3.265372747654085</v>
      </c>
      <c r="F269" s="42">
        <f t="shared" ref="F269" si="351">F79</f>
        <v>3.8219180346259169</v>
      </c>
      <c r="G269" s="42">
        <f t="shared" si="300"/>
        <v>2.4016555406332012</v>
      </c>
      <c r="H269" s="42">
        <f t="shared" si="301"/>
        <v>4.4502300893160962</v>
      </c>
      <c r="I269" s="42">
        <f t="shared" si="302"/>
        <v>2.3811064362920207</v>
      </c>
      <c r="J269" s="42">
        <f t="shared" ref="J269:O269" si="352">J79</f>
        <v>4.0338659648466146</v>
      </c>
      <c r="K269" s="42">
        <f t="shared" si="352"/>
        <v>3.1604152521148476</v>
      </c>
      <c r="L269" s="42">
        <f t="shared" si="352"/>
        <v>3.2717660371200474</v>
      </c>
      <c r="M269" s="42">
        <f t="shared" si="352"/>
        <v>1.3384438828898111</v>
      </c>
      <c r="N269" s="42">
        <f t="shared" si="352"/>
        <v>5.8716289522285505</v>
      </c>
      <c r="O269" s="42">
        <f t="shared" si="352"/>
        <v>3.4809255181762531</v>
      </c>
      <c r="P269" s="42">
        <f t="shared" ref="P269:R269" si="353">P79</f>
        <v>2.8321321356915221</v>
      </c>
      <c r="Q269" s="42">
        <f t="shared" si="353"/>
        <v>2.0813939086253042</v>
      </c>
      <c r="R269" s="42">
        <f t="shared" si="353"/>
        <v>5.1259870222674593</v>
      </c>
      <c r="S269" s="42">
        <f t="shared" si="305"/>
        <v>4.6673912746481543</v>
      </c>
      <c r="T269" s="42">
        <f t="shared" si="306"/>
        <v>6.2203328964395972</v>
      </c>
      <c r="U269" s="42">
        <f t="shared" ref="U269:AB269" si="354">U79</f>
        <v>5.4448327945226866</v>
      </c>
      <c r="V269" s="42">
        <f t="shared" si="354"/>
        <v>1.914896087726988</v>
      </c>
      <c r="W269" s="42">
        <f>W79-1.01</f>
        <v>5.5733830612939324</v>
      </c>
      <c r="X269" s="42">
        <f>X79</f>
        <v>0</v>
      </c>
      <c r="Y269" s="42">
        <f t="shared" si="312"/>
        <v>1.8944610204313113</v>
      </c>
      <c r="Z269" s="42">
        <f t="shared" si="354"/>
        <v>6.5833830612939321</v>
      </c>
      <c r="AA269" s="42">
        <f t="shared" si="313"/>
        <v>6.1133830612939324</v>
      </c>
      <c r="AB269" s="42">
        <f t="shared" si="354"/>
        <v>3.2916915306469652</v>
      </c>
      <c r="AC269" s="42">
        <f t="shared" si="314"/>
        <v>4.5937095140461235</v>
      </c>
      <c r="AD269" s="74">
        <f t="shared" si="295"/>
        <v>100</v>
      </c>
      <c r="AF269" s="66"/>
      <c r="AG269" s="66"/>
      <c r="AH269" s="66"/>
      <c r="AI269" s="66"/>
      <c r="AJ269" s="66"/>
      <c r="AK269" s="66"/>
      <c r="AL269" s="66"/>
      <c r="AM269" s="66"/>
      <c r="AN269" s="66"/>
      <c r="AO269" s="66"/>
      <c r="AP269" s="66"/>
      <c r="AQ269" s="66"/>
      <c r="AR269" s="66"/>
      <c r="AS269" s="66"/>
      <c r="AT269" s="66"/>
      <c r="AU269" s="66"/>
      <c r="AV269" s="66"/>
      <c r="AW269" s="66"/>
      <c r="AX269" s="66"/>
      <c r="AY269" s="66"/>
      <c r="AZ269" s="66"/>
    </row>
    <row r="270" spans="1:52" x14ac:dyDescent="0.25">
      <c r="A270" s="34" t="s">
        <v>1025</v>
      </c>
      <c r="B270" s="34" t="s">
        <v>1026</v>
      </c>
      <c r="C270" s="42">
        <f t="shared" si="296"/>
        <v>3.6674870798383901</v>
      </c>
      <c r="D270" s="42">
        <f t="shared" si="297"/>
        <v>4.4141215813931893</v>
      </c>
      <c r="E270" s="42">
        <f t="shared" si="298"/>
        <v>4.2926417085198816</v>
      </c>
      <c r="F270" s="42">
        <f t="shared" ref="F270" si="355">F80</f>
        <v>4.2294029347583777</v>
      </c>
      <c r="G270" s="42">
        <f t="shared" si="300"/>
        <v>2.6114571511438842</v>
      </c>
      <c r="H270" s="42">
        <f t="shared" si="301"/>
        <v>5.4899632039108948</v>
      </c>
      <c r="I270" s="42">
        <f t="shared" si="302"/>
        <v>3.6980213089676925</v>
      </c>
      <c r="J270" s="42">
        <f t="shared" ref="J270:O270" si="356">J80</f>
        <v>2.9829494485223242</v>
      </c>
      <c r="K270" s="42">
        <f t="shared" si="356"/>
        <v>3.3940924899427358</v>
      </c>
      <c r="L270" s="42">
        <f t="shared" si="356"/>
        <v>3.2013258818518242</v>
      </c>
      <c r="M270" s="42">
        <f t="shared" si="356"/>
        <v>0.91410501827730428</v>
      </c>
      <c r="N270" s="42">
        <f t="shared" si="356"/>
        <v>3.9311578396481668</v>
      </c>
      <c r="O270" s="42">
        <f t="shared" si="356"/>
        <v>4.822101712420249</v>
      </c>
      <c r="P270" s="42">
        <f t="shared" ref="P270:R270" si="357">P80</f>
        <v>2.9576627243354485</v>
      </c>
      <c r="Q270" s="42">
        <f t="shared" si="357"/>
        <v>4.1169757306629435</v>
      </c>
      <c r="R270" s="42">
        <f t="shared" si="357"/>
        <v>5.0060534312866221</v>
      </c>
      <c r="S270" s="42">
        <f t="shared" si="305"/>
        <v>3.4138512233426765</v>
      </c>
      <c r="T270" s="42">
        <f t="shared" si="306"/>
        <v>5.4504612388666693</v>
      </c>
      <c r="U270" s="42">
        <f t="shared" ref="U270:AB270" si="358">U80</f>
        <v>3.8480145121935427</v>
      </c>
      <c r="V270" s="42">
        <f t="shared" si="358"/>
        <v>1.5152056191635002</v>
      </c>
      <c r="W270" s="42">
        <f t="shared" ref="W270:W271" si="359">W80+0.14</f>
        <v>0.14000000000000001</v>
      </c>
      <c r="X270" s="42">
        <f>X80+0.29</f>
        <v>0.28999999999999998</v>
      </c>
      <c r="Y270" s="42">
        <f t="shared" si="312"/>
        <v>6.4199369209901063</v>
      </c>
      <c r="Z270" s="42">
        <f t="shared" si="358"/>
        <v>6.7199369209901061</v>
      </c>
      <c r="AA270" s="42">
        <f>AA80-1.91</f>
        <v>4.8099369209901059</v>
      </c>
      <c r="AB270" s="42">
        <f t="shared" si="358"/>
        <v>2.7999737170792098</v>
      </c>
      <c r="AC270" s="42">
        <f t="shared" si="314"/>
        <v>4.8631636809041705</v>
      </c>
      <c r="AD270" s="74">
        <f t="shared" si="295"/>
        <v>100.00000000000003</v>
      </c>
      <c r="AF270" s="66"/>
      <c r="AG270" s="66"/>
      <c r="AH270" s="66"/>
      <c r="AI270" s="66"/>
      <c r="AJ270" s="66"/>
      <c r="AK270" s="66"/>
      <c r="AL270" s="66"/>
      <c r="AM270" s="66"/>
      <c r="AN270" s="66"/>
      <c r="AO270" s="66"/>
      <c r="AP270" s="66"/>
      <c r="AQ270" s="66"/>
      <c r="AR270" s="66"/>
      <c r="AS270" s="66"/>
      <c r="AT270" s="66"/>
      <c r="AU270" s="66"/>
      <c r="AV270" s="66"/>
      <c r="AW270" s="66"/>
      <c r="AX270" s="66"/>
      <c r="AY270" s="66"/>
      <c r="AZ270" s="66"/>
    </row>
    <row r="271" spans="1:52" x14ac:dyDescent="0.25">
      <c r="A271" s="34" t="s">
        <v>1027</v>
      </c>
      <c r="B271" s="34" t="s">
        <v>1028</v>
      </c>
      <c r="C271" s="42">
        <f t="shared" si="296"/>
        <v>2.0589315587982919</v>
      </c>
      <c r="D271" s="42">
        <f t="shared" si="297"/>
        <v>5.235595228164815</v>
      </c>
      <c r="E271" s="42">
        <f t="shared" si="298"/>
        <v>6.5410519190205241</v>
      </c>
      <c r="F271" s="42">
        <f t="shared" ref="F271" si="360">F81</f>
        <v>4.4480729940106665</v>
      </c>
      <c r="G271" s="42">
        <f t="shared" si="300"/>
        <v>2.6393791953717356</v>
      </c>
      <c r="H271" s="42">
        <f t="shared" si="301"/>
        <v>3.6870679971675973</v>
      </c>
      <c r="I271" s="42">
        <f t="shared" si="302"/>
        <v>4.0731221225312959</v>
      </c>
      <c r="J271" s="42">
        <f t="shared" ref="J271:O271" si="361">J81</f>
        <v>2.0760325409514331</v>
      </c>
      <c r="K271" s="42">
        <f>K81-1.15</f>
        <v>3.300405214556132</v>
      </c>
      <c r="L271" s="42">
        <f t="shared" si="361"/>
        <v>4.8144074163191499</v>
      </c>
      <c r="M271" s="42">
        <f t="shared" si="361"/>
        <v>0.76942453852664905</v>
      </c>
      <c r="N271" s="42">
        <f t="shared" si="361"/>
        <v>4.3400160282967413</v>
      </c>
      <c r="O271" s="42">
        <f t="shared" si="361"/>
        <v>4.8613395438588594</v>
      </c>
      <c r="P271" s="42">
        <f t="shared" ref="P271:R271" si="362">P81</f>
        <v>3.7960942866391854</v>
      </c>
      <c r="Q271" s="42">
        <f t="shared" si="362"/>
        <v>4.1434636398619116</v>
      </c>
      <c r="R271" s="42">
        <f t="shared" si="362"/>
        <v>3.7997943104489109</v>
      </c>
      <c r="S271" s="42">
        <f t="shared" si="305"/>
        <v>3.9474097408539008</v>
      </c>
      <c r="T271" s="42">
        <f t="shared" si="306"/>
        <v>6.555285874822399</v>
      </c>
      <c r="U271" s="42">
        <f t="shared" ref="U271:AB271" si="363">U81</f>
        <v>4.584658138676363</v>
      </c>
      <c r="V271" s="42">
        <f t="shared" si="363"/>
        <v>0.3207823436519972</v>
      </c>
      <c r="W271" s="42">
        <f t="shared" si="359"/>
        <v>0.14000000000000001</v>
      </c>
      <c r="X271" s="42">
        <f>X81</f>
        <v>0</v>
      </c>
      <c r="Y271" s="42">
        <f t="shared" si="312"/>
        <v>1.9582058636454389</v>
      </c>
      <c r="Z271" s="42">
        <f t="shared" si="363"/>
        <v>6.7746175909363151</v>
      </c>
      <c r="AA271" s="42">
        <f t="shared" si="313"/>
        <v>6.3046175909363154</v>
      </c>
      <c r="AB271" s="42">
        <f t="shared" si="363"/>
        <v>4.5164117272908761</v>
      </c>
      <c r="AC271" s="42">
        <f t="shared" si="314"/>
        <v>4.3138125946624939</v>
      </c>
      <c r="AD271" s="74">
        <f t="shared" si="295"/>
        <v>100</v>
      </c>
      <c r="AF271" s="66"/>
      <c r="AG271" s="66"/>
      <c r="AH271" s="66"/>
      <c r="AI271" s="66"/>
      <c r="AJ271" s="66"/>
      <c r="AK271" s="66"/>
      <c r="AL271" s="66"/>
      <c r="AM271" s="66"/>
      <c r="AN271" s="66"/>
      <c r="AO271" s="66"/>
      <c r="AP271" s="66"/>
      <c r="AQ271" s="66"/>
      <c r="AR271" s="66"/>
      <c r="AS271" s="66"/>
      <c r="AT271" s="66"/>
      <c r="AU271" s="66"/>
      <c r="AV271" s="66"/>
      <c r="AW271" s="66"/>
      <c r="AX271" s="66"/>
      <c r="AY271" s="66"/>
      <c r="AZ271" s="66"/>
    </row>
    <row r="272" spans="1:52" x14ac:dyDescent="0.25">
      <c r="A272" s="34" t="s">
        <v>1029</v>
      </c>
      <c r="B272" s="34" t="s">
        <v>1030</v>
      </c>
      <c r="C272" s="42">
        <f t="shared" si="296"/>
        <v>4.6907393514020601</v>
      </c>
      <c r="D272" s="42">
        <f t="shared" si="297"/>
        <v>3.6138195274754552</v>
      </c>
      <c r="E272" s="42">
        <f t="shared" si="298"/>
        <v>6.0570422458072128</v>
      </c>
      <c r="F272" s="42">
        <f t="shared" ref="F272" si="364">F82</f>
        <v>5.7385265304385857</v>
      </c>
      <c r="G272" s="42">
        <f t="shared" si="300"/>
        <v>1.1416797857688334</v>
      </c>
      <c r="H272" s="42">
        <f t="shared" si="301"/>
        <v>6.9097147079362786</v>
      </c>
      <c r="I272" s="42">
        <f t="shared" si="302"/>
        <v>4.7220502309822825</v>
      </c>
      <c r="J272" s="42">
        <f t="shared" ref="J272:O272" si="365">J82</f>
        <v>4.305555637603848</v>
      </c>
      <c r="K272" s="42">
        <f t="shared" si="365"/>
        <v>4.556335935648157</v>
      </c>
      <c r="L272" s="42">
        <f t="shared" si="365"/>
        <v>5.8004896601091334</v>
      </c>
      <c r="M272" s="42">
        <f t="shared" si="365"/>
        <v>3.444787156565265</v>
      </c>
      <c r="N272" s="42">
        <f t="shared" si="365"/>
        <v>4.8097410504319082</v>
      </c>
      <c r="O272" s="42">
        <f t="shared" si="365"/>
        <v>4.1133506568792981</v>
      </c>
      <c r="P272" s="42">
        <f t="shared" ref="P272:R272" si="366">P82</f>
        <v>0.77191680907490523</v>
      </c>
      <c r="Q272" s="42">
        <f t="shared" si="366"/>
        <v>0</v>
      </c>
      <c r="R272" s="42">
        <f t="shared" si="366"/>
        <v>0</v>
      </c>
      <c r="S272" s="42">
        <f t="shared" si="305"/>
        <v>1.5279794668419893</v>
      </c>
      <c r="T272" s="42">
        <f t="shared" si="306"/>
        <v>0.51</v>
      </c>
      <c r="U272" s="42">
        <f t="shared" ref="U272:U274" si="367">U82+0.4</f>
        <v>7.6839384005259665</v>
      </c>
      <c r="V272" s="42">
        <f t="shared" ref="V272:AB272" si="368">V82</f>
        <v>4.2489640669734801</v>
      </c>
      <c r="W272" s="42">
        <f t="shared" si="346"/>
        <v>4.5993575622809297</v>
      </c>
      <c r="X272" s="42">
        <f t="shared" si="324"/>
        <v>0.83537459956711735</v>
      </c>
      <c r="Y272" s="42">
        <f t="shared" si="312"/>
        <v>5.2701285130256759</v>
      </c>
      <c r="Z272" s="42">
        <f t="shared" si="368"/>
        <v>3.7697472627459376</v>
      </c>
      <c r="AA272" s="42">
        <f t="shared" si="313"/>
        <v>4.715673057796403</v>
      </c>
      <c r="AB272" s="42">
        <f t="shared" si="368"/>
        <v>2.6346160172115205</v>
      </c>
      <c r="AC272" s="42">
        <f t="shared" si="314"/>
        <v>3.5284717669077343</v>
      </c>
      <c r="AD272" s="74">
        <f t="shared" si="295"/>
        <v>99.999999999999972</v>
      </c>
      <c r="AF272" s="66"/>
      <c r="AG272" s="66"/>
      <c r="AH272" s="66"/>
      <c r="AI272" s="66"/>
      <c r="AJ272" s="66"/>
      <c r="AK272" s="66"/>
      <c r="AL272" s="66"/>
      <c r="AM272" s="66"/>
      <c r="AN272" s="66"/>
      <c r="AO272" s="66"/>
      <c r="AP272" s="66"/>
      <c r="AQ272" s="66"/>
      <c r="AR272" s="66"/>
      <c r="AS272" s="66"/>
      <c r="AT272" s="66"/>
      <c r="AU272" s="66"/>
      <c r="AV272" s="66"/>
      <c r="AW272" s="66"/>
      <c r="AX272" s="66"/>
      <c r="AY272" s="66"/>
      <c r="AZ272" s="66"/>
    </row>
    <row r="273" spans="1:52" x14ac:dyDescent="0.25">
      <c r="A273" s="34" t="s">
        <v>1031</v>
      </c>
      <c r="B273" s="34" t="s">
        <v>1032</v>
      </c>
      <c r="C273" s="42">
        <f t="shared" si="296"/>
        <v>6.8243984450099919</v>
      </c>
      <c r="D273" s="42">
        <f t="shared" si="297"/>
        <v>1.0365783790477372</v>
      </c>
      <c r="E273" s="42">
        <f t="shared" si="298"/>
        <v>5.403622219390301</v>
      </c>
      <c r="F273" s="42">
        <f t="shared" ref="F273" si="369">F83</f>
        <v>6.0961232909606675</v>
      </c>
      <c r="G273" s="42">
        <f t="shared" si="300"/>
        <v>1.4393180803202474</v>
      </c>
      <c r="H273" s="42">
        <f t="shared" si="301"/>
        <v>3.5397375544200136</v>
      </c>
      <c r="I273" s="42">
        <f t="shared" si="302"/>
        <v>0.60910524693710766</v>
      </c>
      <c r="J273" s="42">
        <f t="shared" ref="J273:O273" si="370">J83</f>
        <v>2.4823154969429453</v>
      </c>
      <c r="K273" s="42">
        <f t="shared" si="370"/>
        <v>4.6134542702022703</v>
      </c>
      <c r="L273" s="42">
        <f t="shared" si="370"/>
        <v>5.2890862335936983</v>
      </c>
      <c r="M273" s="42">
        <f t="shared" si="370"/>
        <v>4.2157545171201516</v>
      </c>
      <c r="N273" s="42">
        <f t="shared" si="370"/>
        <v>6.3759333523782233</v>
      </c>
      <c r="O273" s="42">
        <f t="shared" si="370"/>
        <v>4.3169540578438683</v>
      </c>
      <c r="P273" s="42">
        <f t="shared" ref="P273:R273" si="371">P83</f>
        <v>1.2081017354107526</v>
      </c>
      <c r="Q273" s="42">
        <f t="shared" si="371"/>
        <v>0</v>
      </c>
      <c r="R273" s="42">
        <f t="shared" si="371"/>
        <v>0</v>
      </c>
      <c r="S273" s="42">
        <f t="shared" si="305"/>
        <v>1.4499698230467923</v>
      </c>
      <c r="T273" s="42">
        <f t="shared" si="306"/>
        <v>7.5599094691403739</v>
      </c>
      <c r="U273" s="42">
        <f t="shared" si="367"/>
        <v>7.4499094691403744</v>
      </c>
      <c r="V273" s="42">
        <f t="shared" ref="V273:AB273" si="372">V83</f>
        <v>3.5249547345701862</v>
      </c>
      <c r="W273" s="42">
        <f t="shared" si="346"/>
        <v>3.9632566367649162</v>
      </c>
      <c r="X273" s="42">
        <f t="shared" si="324"/>
        <v>2.2297131602917259</v>
      </c>
      <c r="Y273" s="42">
        <f t="shared" si="312"/>
        <v>5.9906444255149207</v>
      </c>
      <c r="Z273" s="42">
        <f t="shared" si="372"/>
        <v>4.7314752152630071</v>
      </c>
      <c r="AA273" s="42">
        <f t="shared" si="313"/>
        <v>4.6003715871714439</v>
      </c>
      <c r="AB273" s="42">
        <f t="shared" si="372"/>
        <v>0.59999229524598918</v>
      </c>
      <c r="AC273" s="42">
        <f t="shared" si="314"/>
        <v>4.4493203042723106</v>
      </c>
      <c r="AD273" s="74">
        <f t="shared" si="295"/>
        <v>99.999999999999986</v>
      </c>
      <c r="AF273" s="66"/>
      <c r="AG273" s="66"/>
      <c r="AH273" s="66"/>
      <c r="AI273" s="66"/>
      <c r="AJ273" s="66"/>
      <c r="AK273" s="66"/>
      <c r="AL273" s="66"/>
      <c r="AM273" s="66"/>
      <c r="AN273" s="66"/>
      <c r="AO273" s="66"/>
      <c r="AP273" s="66"/>
      <c r="AQ273" s="66"/>
      <c r="AR273" s="66"/>
      <c r="AS273" s="66"/>
      <c r="AT273" s="66"/>
      <c r="AU273" s="66"/>
      <c r="AV273" s="66"/>
      <c r="AW273" s="66"/>
      <c r="AX273" s="66"/>
      <c r="AY273" s="66"/>
      <c r="AZ273" s="66"/>
    </row>
    <row r="274" spans="1:52" x14ac:dyDescent="0.25">
      <c r="A274" s="34" t="s">
        <v>1033</v>
      </c>
      <c r="B274" s="34" t="s">
        <v>1034</v>
      </c>
      <c r="C274" s="42">
        <f t="shared" si="296"/>
        <v>3.7453426449726543</v>
      </c>
      <c r="D274" s="42">
        <f t="shared" si="297"/>
        <v>3.346362014564626</v>
      </c>
      <c r="E274" s="42">
        <f t="shared" si="298"/>
        <v>5.0553745113332402</v>
      </c>
      <c r="F274" s="42">
        <f t="shared" ref="F274" si="373">F84</f>
        <v>3.8466320214595533</v>
      </c>
      <c r="G274" s="42">
        <f t="shared" si="300"/>
        <v>0.15548723214252236</v>
      </c>
      <c r="H274" s="42">
        <f t="shared" si="301"/>
        <v>6.545618252878147</v>
      </c>
      <c r="I274" s="42">
        <f t="shared" si="302"/>
        <v>4.6076889909347756</v>
      </c>
      <c r="J274" s="42">
        <f t="shared" ref="J274:O274" si="374">J84</f>
        <v>3.4142834753878741</v>
      </c>
      <c r="K274" s="42">
        <f t="shared" si="374"/>
        <v>2.9147537634393679</v>
      </c>
      <c r="L274" s="42">
        <f t="shared" si="374"/>
        <v>4.7331897226798905</v>
      </c>
      <c r="M274" s="42">
        <f t="shared" si="374"/>
        <v>4.1644082013851769</v>
      </c>
      <c r="N274" s="42">
        <f t="shared" si="374"/>
        <v>5.7411726314050622</v>
      </c>
      <c r="O274" s="42">
        <f t="shared" si="374"/>
        <v>3.6029714171466347</v>
      </c>
      <c r="P274" s="42">
        <f t="shared" ref="P274:R274" si="375">P84</f>
        <v>0.79367981877443416</v>
      </c>
      <c r="Q274" s="42">
        <f t="shared" si="375"/>
        <v>6.2300353916188058</v>
      </c>
      <c r="R274" s="42">
        <f t="shared" si="375"/>
        <v>0</v>
      </c>
      <c r="S274" s="42">
        <f t="shared" si="305"/>
        <v>1.176678463872936</v>
      </c>
      <c r="T274" s="42">
        <f t="shared" si="306"/>
        <v>6.7400353916188056</v>
      </c>
      <c r="U274" s="42">
        <f t="shared" si="367"/>
        <v>6.6300353916188062</v>
      </c>
      <c r="V274" s="42">
        <f t="shared" ref="V274:AB274" si="376">V84</f>
        <v>2.336263271857054</v>
      </c>
      <c r="W274" s="42">
        <f t="shared" si="346"/>
        <v>3.99115821375621</v>
      </c>
      <c r="X274" s="42">
        <f t="shared" si="324"/>
        <v>0.77896213782074186</v>
      </c>
      <c r="Y274" s="42">
        <f t="shared" si="312"/>
        <v>4.1691716474581133</v>
      </c>
      <c r="Z274" s="42">
        <f t="shared" si="376"/>
        <v>4.5025478093025164</v>
      </c>
      <c r="AA274" s="42">
        <f t="shared" si="313"/>
        <v>2.9773419357185853</v>
      </c>
      <c r="AB274" s="42">
        <f t="shared" si="376"/>
        <v>3.9766183350758353</v>
      </c>
      <c r="AC274" s="42">
        <f t="shared" si="314"/>
        <v>3.8241873117776364</v>
      </c>
      <c r="AD274" s="74">
        <f t="shared" si="295"/>
        <v>100</v>
      </c>
      <c r="AF274" s="66"/>
      <c r="AG274" s="66"/>
      <c r="AH274" s="66"/>
      <c r="AI274" s="66"/>
      <c r="AJ274" s="66"/>
      <c r="AK274" s="66"/>
      <c r="AL274" s="66"/>
      <c r="AM274" s="66"/>
      <c r="AN274" s="66"/>
      <c r="AO274" s="66"/>
      <c r="AP274" s="66"/>
      <c r="AQ274" s="66"/>
      <c r="AR274" s="66"/>
      <c r="AS274" s="66"/>
      <c r="AT274" s="66"/>
      <c r="AU274" s="66"/>
      <c r="AV274" s="66"/>
      <c r="AW274" s="66"/>
      <c r="AX274" s="66"/>
      <c r="AY274" s="66"/>
      <c r="AZ274" s="66"/>
    </row>
    <row r="275" spans="1:52" x14ac:dyDescent="0.25">
      <c r="A275" s="34" t="s">
        <v>1035</v>
      </c>
      <c r="B275" s="34" t="s">
        <v>1036</v>
      </c>
      <c r="C275" s="42">
        <f t="shared" si="296"/>
        <v>5.813082537963024</v>
      </c>
      <c r="D275" s="42">
        <f t="shared" si="297"/>
        <v>1.7683550662775374</v>
      </c>
      <c r="E275" s="42">
        <f t="shared" si="298"/>
        <v>4.9630205430122603</v>
      </c>
      <c r="F275" s="42">
        <f t="shared" ref="F275" si="377">F85</f>
        <v>4.306086878101036</v>
      </c>
      <c r="G275" s="42">
        <f t="shared" si="300"/>
        <v>4.8413157402563134E-2</v>
      </c>
      <c r="H275" s="42">
        <f t="shared" si="301"/>
        <v>7.2398220134499862</v>
      </c>
      <c r="I275" s="42">
        <f t="shared" si="302"/>
        <v>2.5658682843645924</v>
      </c>
      <c r="J275" s="42">
        <f t="shared" ref="J275:O275" si="378">J85</f>
        <v>1.8836238011510682</v>
      </c>
      <c r="K275" s="42">
        <f t="shared" si="378"/>
        <v>5.2432665959627549</v>
      </c>
      <c r="L275" s="42">
        <f t="shared" si="378"/>
        <v>3.7210103343867784</v>
      </c>
      <c r="M275" s="42">
        <f t="shared" si="378"/>
        <v>5.9123505550714412</v>
      </c>
      <c r="N275" s="42">
        <f t="shared" ref="N275:N279" si="379">N85-0.5</f>
        <v>5.7796733203521127</v>
      </c>
      <c r="O275" s="42">
        <f t="shared" si="378"/>
        <v>4.831777550580111</v>
      </c>
      <c r="P275" s="42">
        <f t="shared" ref="P275:S275" si="380">P85</f>
        <v>1.6701721046478208</v>
      </c>
      <c r="Q275" s="42">
        <f t="shared" si="380"/>
        <v>0</v>
      </c>
      <c r="R275" s="42">
        <f t="shared" si="380"/>
        <v>0</v>
      </c>
      <c r="S275" s="42">
        <f t="shared" si="380"/>
        <v>0</v>
      </c>
      <c r="T275" s="42">
        <f t="shared" si="306"/>
        <v>7.3369246858185324</v>
      </c>
      <c r="U275" s="42">
        <f t="shared" ref="U275:AB275" si="381">U85</f>
        <v>6.8269246858185326</v>
      </c>
      <c r="V275" s="42">
        <f t="shared" si="381"/>
        <v>3.9823727333941434</v>
      </c>
      <c r="W275" s="42">
        <f t="shared" si="346"/>
        <v>3.5364520104342581</v>
      </c>
      <c r="X275" s="42">
        <f t="shared" si="324"/>
        <v>2.2091128091762178</v>
      </c>
      <c r="Y275" s="42">
        <f t="shared" si="312"/>
        <v>3.9720236330551639</v>
      </c>
      <c r="Z275" s="42">
        <f t="shared" si="381"/>
        <v>3.1744923842221664</v>
      </c>
      <c r="AA275" s="42">
        <f t="shared" si="313"/>
        <v>4.6609811275908681</v>
      </c>
      <c r="AB275" s="42">
        <f t="shared" si="381"/>
        <v>5.5196412353426449</v>
      </c>
      <c r="AC275" s="42">
        <f t="shared" si="314"/>
        <v>3.0345519524243891</v>
      </c>
      <c r="AD275" s="74">
        <f t="shared" si="295"/>
        <v>100</v>
      </c>
      <c r="AF275" s="66"/>
      <c r="AG275" s="66"/>
      <c r="AH275" s="66"/>
      <c r="AI275" s="66"/>
      <c r="AJ275" s="66"/>
      <c r="AK275" s="66"/>
      <c r="AL275" s="66"/>
      <c r="AM275" s="66"/>
      <c r="AN275" s="66"/>
      <c r="AO275" s="66"/>
      <c r="AP275" s="66"/>
      <c r="AQ275" s="66"/>
      <c r="AR275" s="66"/>
      <c r="AS275" s="66"/>
      <c r="AT275" s="66"/>
      <c r="AU275" s="66"/>
      <c r="AV275" s="66"/>
      <c r="AW275" s="66"/>
      <c r="AX275" s="66"/>
      <c r="AY275" s="66"/>
      <c r="AZ275" s="66"/>
    </row>
    <row r="276" spans="1:52" x14ac:dyDescent="0.25">
      <c r="A276" s="34" t="s">
        <v>1037</v>
      </c>
      <c r="B276" s="34" t="s">
        <v>1038</v>
      </c>
      <c r="C276" s="42">
        <f t="shared" si="296"/>
        <v>3.0275715452062486</v>
      </c>
      <c r="D276" s="42">
        <f t="shared" si="297"/>
        <v>4.3900690346298408</v>
      </c>
      <c r="E276" s="42">
        <f t="shared" si="298"/>
        <v>4.9649547650608143</v>
      </c>
      <c r="F276" s="42">
        <f t="shared" ref="F276" si="382">F86</f>
        <v>3.5221776395004532</v>
      </c>
      <c r="G276" s="42">
        <f t="shared" si="300"/>
        <v>1.42170569797642</v>
      </c>
      <c r="H276" s="42">
        <f t="shared" si="301"/>
        <v>7.4339662926103154</v>
      </c>
      <c r="I276" s="42">
        <f t="shared" si="302"/>
        <v>3.6960635944437961</v>
      </c>
      <c r="J276" s="42">
        <f t="shared" ref="J276:O276" si="383">J86</f>
        <v>3.4244312186979822</v>
      </c>
      <c r="K276" s="42">
        <f t="shared" si="383"/>
        <v>2.5396441748042009</v>
      </c>
      <c r="L276" s="42">
        <f t="shared" si="383"/>
        <v>6.1131896078461896</v>
      </c>
      <c r="M276" s="42">
        <f t="shared" si="383"/>
        <v>3.1844177412981547</v>
      </c>
      <c r="N276" s="42">
        <f t="shared" si="379"/>
        <v>4.2396888652374587</v>
      </c>
      <c r="O276" s="42">
        <f t="shared" si="383"/>
        <v>5.8614583405886815</v>
      </c>
      <c r="P276" s="42">
        <f t="shared" ref="P276:S276" si="384">P86</f>
        <v>0.36870671355149504</v>
      </c>
      <c r="Q276" s="42">
        <f t="shared" si="384"/>
        <v>0</v>
      </c>
      <c r="R276" s="42">
        <f t="shared" si="384"/>
        <v>6.8133928108369428</v>
      </c>
      <c r="S276" s="42">
        <f t="shared" si="384"/>
        <v>0</v>
      </c>
      <c r="T276" s="42">
        <f t="shared" si="306"/>
        <v>7.3233928108369426</v>
      </c>
      <c r="U276" s="42">
        <f t="shared" ref="U276:AB276" si="385">U86</f>
        <v>6.8133928108369428</v>
      </c>
      <c r="V276" s="42">
        <f t="shared" si="385"/>
        <v>1.4194568355910309</v>
      </c>
      <c r="W276" s="42">
        <f t="shared" si="346"/>
        <v>4.3026215010751558</v>
      </c>
      <c r="X276" s="42">
        <f t="shared" si="324"/>
        <v>0.47164562791790954</v>
      </c>
      <c r="Y276" s="42">
        <f t="shared" si="312"/>
        <v>3.3726501093728016</v>
      </c>
      <c r="Z276" s="42">
        <f t="shared" si="385"/>
        <v>4.0660036968147377</v>
      </c>
      <c r="AA276" s="42">
        <f t="shared" si="313"/>
        <v>2.4531947704031323</v>
      </c>
      <c r="AB276" s="42">
        <f t="shared" si="385"/>
        <v>3.3342135031755253</v>
      </c>
      <c r="AC276" s="42">
        <f t="shared" si="314"/>
        <v>5.4419902916868095</v>
      </c>
      <c r="AD276" s="74">
        <f t="shared" si="295"/>
        <v>99.999999999999972</v>
      </c>
      <c r="AF276" s="66"/>
      <c r="AG276" s="66"/>
      <c r="AH276" s="66"/>
      <c r="AI276" s="66"/>
      <c r="AJ276" s="66"/>
      <c r="AK276" s="66"/>
      <c r="AL276" s="66"/>
      <c r="AM276" s="66"/>
      <c r="AN276" s="66"/>
      <c r="AO276" s="66"/>
      <c r="AP276" s="66"/>
      <c r="AQ276" s="66"/>
      <c r="AR276" s="66"/>
      <c r="AS276" s="66"/>
      <c r="AT276" s="66"/>
      <c r="AU276" s="66"/>
      <c r="AV276" s="66"/>
      <c r="AW276" s="66"/>
      <c r="AX276" s="66"/>
      <c r="AY276" s="66"/>
      <c r="AZ276" s="66"/>
    </row>
    <row r="277" spans="1:52" x14ac:dyDescent="0.25">
      <c r="A277" s="34" t="s">
        <v>1039</v>
      </c>
      <c r="B277" s="34" t="s">
        <v>1040</v>
      </c>
      <c r="C277" s="42">
        <f t="shared" si="296"/>
        <v>5.4568438197105102</v>
      </c>
      <c r="D277" s="42">
        <f t="shared" si="297"/>
        <v>1.6225301878576788</v>
      </c>
      <c r="E277" s="42">
        <f t="shared" si="298"/>
        <v>4.6138810170502706</v>
      </c>
      <c r="F277" s="42">
        <f t="shared" ref="F277" si="386">F87</f>
        <v>3.3097585118061708</v>
      </c>
      <c r="G277" s="42">
        <f t="shared" si="300"/>
        <v>1.0746840192083127</v>
      </c>
      <c r="H277" s="42">
        <f t="shared" si="301"/>
        <v>7.7256983716149943</v>
      </c>
      <c r="I277" s="42">
        <f t="shared" si="302"/>
        <v>4.4544783077843135</v>
      </c>
      <c r="J277" s="42">
        <f t="shared" ref="J277:O277" si="387">J87</f>
        <v>1.6009969503257544</v>
      </c>
      <c r="K277" s="42">
        <f t="shared" si="387"/>
        <v>5.5155019719566845</v>
      </c>
      <c r="L277" s="42">
        <f t="shared" si="387"/>
        <v>4.8093378602022021</v>
      </c>
      <c r="M277" s="42">
        <f t="shared" si="387"/>
        <v>3.4638298737994093</v>
      </c>
      <c r="N277" s="42">
        <f t="shared" si="379"/>
        <v>3.0276049161852354</v>
      </c>
      <c r="O277" s="42">
        <f t="shared" si="387"/>
        <v>3.0580930867925633</v>
      </c>
      <c r="P277" s="42">
        <f t="shared" ref="P277:R277" si="388">P87</f>
        <v>2.5943215113426668</v>
      </c>
      <c r="Q277" s="42">
        <f t="shared" si="388"/>
        <v>0</v>
      </c>
      <c r="R277" s="42">
        <f t="shared" si="388"/>
        <v>6.556020457438601</v>
      </c>
      <c r="S277" s="42">
        <f>S87+2.06</f>
        <v>2.06</v>
      </c>
      <c r="T277" s="42">
        <f>T87-1.55</f>
        <v>5.0060204574386011</v>
      </c>
      <c r="U277" s="42">
        <f t="shared" ref="U277:AB277" si="389">U87</f>
        <v>6.556020457438601</v>
      </c>
      <c r="V277" s="42">
        <f t="shared" si="389"/>
        <v>3.004842709659358</v>
      </c>
      <c r="W277" s="42">
        <f t="shared" si="346"/>
        <v>4.6678026324034043</v>
      </c>
      <c r="X277" s="42">
        <f t="shared" si="324"/>
        <v>0.14366961129798195</v>
      </c>
      <c r="Y277" s="42">
        <f t="shared" si="312"/>
        <v>3.6916238747765808</v>
      </c>
      <c r="Z277" s="42">
        <f t="shared" si="389"/>
        <v>5.0561386551304972</v>
      </c>
      <c r="AA277" s="42">
        <f t="shared" si="313"/>
        <v>4.6695885332879135</v>
      </c>
      <c r="AB277" s="42">
        <f t="shared" si="389"/>
        <v>2.9292857363023539</v>
      </c>
      <c r="AC277" s="42">
        <f t="shared" si="314"/>
        <v>3.3314264691893296</v>
      </c>
      <c r="AD277" s="74">
        <f t="shared" si="295"/>
        <v>99.999999999999986</v>
      </c>
      <c r="AF277" s="66"/>
      <c r="AG277" s="66"/>
      <c r="AH277" s="66"/>
      <c r="AI277" s="66"/>
      <c r="AJ277" s="66"/>
      <c r="AK277" s="66"/>
      <c r="AL277" s="66"/>
      <c r="AM277" s="66"/>
      <c r="AN277" s="66"/>
      <c r="AO277" s="66"/>
      <c r="AP277" s="66"/>
      <c r="AQ277" s="66"/>
      <c r="AR277" s="66"/>
      <c r="AS277" s="66"/>
      <c r="AT277" s="66"/>
      <c r="AU277" s="66"/>
      <c r="AV277" s="66"/>
      <c r="AW277" s="66"/>
      <c r="AX277" s="66"/>
      <c r="AY277" s="66"/>
      <c r="AZ277" s="66"/>
    </row>
    <row r="278" spans="1:52" x14ac:dyDescent="0.25">
      <c r="A278" s="34" t="s">
        <v>1041</v>
      </c>
      <c r="B278" s="34" t="s">
        <v>1042</v>
      </c>
      <c r="C278" s="42">
        <f t="shared" si="296"/>
        <v>4.1913883951235169</v>
      </c>
      <c r="D278" s="42">
        <f t="shared" si="297"/>
        <v>1.5907850139527837</v>
      </c>
      <c r="E278" s="42">
        <f t="shared" si="298"/>
        <v>5.2058483945288909</v>
      </c>
      <c r="F278" s="42">
        <f t="shared" ref="F278" si="390">F88</f>
        <v>3.9971688810531467</v>
      </c>
      <c r="G278" s="42">
        <f t="shared" si="300"/>
        <v>0.71480509345265097</v>
      </c>
      <c r="H278" s="42">
        <f t="shared" si="301"/>
        <v>4.6775273869510983</v>
      </c>
      <c r="I278" s="42">
        <f t="shared" si="302"/>
        <v>3.0657347011802258</v>
      </c>
      <c r="J278" s="42">
        <f t="shared" ref="J278:O278" si="391">J88</f>
        <v>2.6977304603633177</v>
      </c>
      <c r="K278" s="42">
        <f t="shared" si="391"/>
        <v>5.0420121194380512</v>
      </c>
      <c r="L278" s="42">
        <f t="shared" si="391"/>
        <v>4.8562435706800668</v>
      </c>
      <c r="M278" s="42">
        <f t="shared" si="391"/>
        <v>0.20313157814234545</v>
      </c>
      <c r="N278" s="42">
        <f t="shared" si="379"/>
        <v>4.2721914752098735</v>
      </c>
      <c r="O278" s="42">
        <f t="shared" si="391"/>
        <v>5.0485213105339435</v>
      </c>
      <c r="P278" s="42">
        <f t="shared" ref="P278:S278" si="392">P88</f>
        <v>0.61507744583359114</v>
      </c>
      <c r="Q278" s="42">
        <f t="shared" si="392"/>
        <v>6.2709620052229802</v>
      </c>
      <c r="R278" s="42">
        <f t="shared" si="392"/>
        <v>6.2709620052229802</v>
      </c>
      <c r="S278" s="42">
        <f t="shared" si="392"/>
        <v>0</v>
      </c>
      <c r="T278" s="42">
        <f t="shared" si="306"/>
        <v>6.78096200522298</v>
      </c>
      <c r="U278" s="42">
        <f t="shared" ref="U278:AB278" si="393">U88</f>
        <v>6.2709620052229802</v>
      </c>
      <c r="V278" s="42">
        <f t="shared" si="393"/>
        <v>3.1354810026114892</v>
      </c>
      <c r="W278" s="42">
        <f t="shared" si="346"/>
        <v>3.2410355171337915</v>
      </c>
      <c r="X278" s="42">
        <f t="shared" si="324"/>
        <v>3.6052212433384607</v>
      </c>
      <c r="Y278" s="42">
        <f t="shared" si="312"/>
        <v>4.2146514449724632</v>
      </c>
      <c r="Z278" s="42">
        <f t="shared" si="393"/>
        <v>5.0552977458434567</v>
      </c>
      <c r="AA278" s="42">
        <f t="shared" si="313"/>
        <v>4.5806407262904871</v>
      </c>
      <c r="AB278" s="42">
        <f t="shared" si="393"/>
        <v>1.2008225116384439</v>
      </c>
      <c r="AC278" s="42">
        <f t="shared" si="314"/>
        <v>3.1948359608360115</v>
      </c>
      <c r="AD278" s="74">
        <f t="shared" si="295"/>
        <v>100.00000000000004</v>
      </c>
      <c r="AF278" s="66"/>
      <c r="AG278" s="66"/>
      <c r="AH278" s="66"/>
      <c r="AI278" s="66"/>
      <c r="AJ278" s="66"/>
      <c r="AK278" s="66"/>
      <c r="AL278" s="66"/>
      <c r="AM278" s="66"/>
      <c r="AN278" s="66"/>
      <c r="AO278" s="66"/>
      <c r="AP278" s="66"/>
      <c r="AQ278" s="66"/>
      <c r="AR278" s="66"/>
      <c r="AS278" s="66"/>
      <c r="AT278" s="66"/>
      <c r="AU278" s="66"/>
      <c r="AV278" s="66"/>
      <c r="AW278" s="66"/>
      <c r="AX278" s="66"/>
      <c r="AY278" s="66"/>
      <c r="AZ278" s="66"/>
    </row>
    <row r="279" spans="1:52" x14ac:dyDescent="0.25">
      <c r="A279" s="34" t="s">
        <v>1043</v>
      </c>
      <c r="B279" s="34" t="s">
        <v>1044</v>
      </c>
      <c r="C279" s="42">
        <f t="shared" si="296"/>
        <v>4.2791311380935095</v>
      </c>
      <c r="D279" s="42">
        <f t="shared" si="297"/>
        <v>2.6107286240549703</v>
      </c>
      <c r="E279" s="42">
        <f t="shared" si="298"/>
        <v>4.7471330210809723</v>
      </c>
      <c r="F279" s="42">
        <f t="shared" ref="F279" si="394">F89</f>
        <v>3.4300798943829052</v>
      </c>
      <c r="G279" s="42">
        <f t="shared" si="300"/>
        <v>0.31888682946263314</v>
      </c>
      <c r="H279" s="42">
        <f t="shared" si="301"/>
        <v>5.5304565084710431</v>
      </c>
      <c r="I279" s="42">
        <f t="shared" si="302"/>
        <v>3.653585028846519</v>
      </c>
      <c r="J279" s="42">
        <f t="shared" ref="J279:O279" si="395">J89</f>
        <v>3.2916960470421981</v>
      </c>
      <c r="K279" s="42">
        <f t="shared" si="395"/>
        <v>2.5461589889068943</v>
      </c>
      <c r="L279" s="42">
        <f t="shared" si="395"/>
        <v>5.0519436643208238</v>
      </c>
      <c r="M279" s="42">
        <f t="shared" si="395"/>
        <v>1.0217953847580135</v>
      </c>
      <c r="N279" s="42">
        <f t="shared" si="379"/>
        <v>5.1328660998383961</v>
      </c>
      <c r="O279" s="42">
        <f t="shared" si="395"/>
        <v>5.4039920301038089</v>
      </c>
      <c r="P279" s="42">
        <f t="shared" ref="P279:R279" si="396">P89</f>
        <v>0.60151496251484105</v>
      </c>
      <c r="Q279" s="42">
        <f t="shared" si="396"/>
        <v>6.4282382138633691</v>
      </c>
      <c r="R279" s="42">
        <f t="shared" si="396"/>
        <v>6.4282382138633691</v>
      </c>
      <c r="S279" s="42">
        <f>S89+3.76</f>
        <v>3.76</v>
      </c>
      <c r="T279" s="42">
        <f>T89-2.5</f>
        <v>3.9282382138633691</v>
      </c>
      <c r="U279" s="42">
        <f>U89-0.75</f>
        <v>5.6782382138633691</v>
      </c>
      <c r="V279" s="42">
        <f t="shared" ref="V279:AB279" si="397">V89</f>
        <v>3.2141191069316837</v>
      </c>
      <c r="W279" s="42">
        <f t="shared" si="346"/>
        <v>4.3599002542941863</v>
      </c>
      <c r="X279" s="42">
        <f t="shared" si="324"/>
        <v>1.6349387173724874</v>
      </c>
      <c r="Y279" s="42">
        <f t="shared" si="312"/>
        <v>4.3365766361934277</v>
      </c>
      <c r="Z279" s="42">
        <f t="shared" si="397"/>
        <v>4.7642755007841044</v>
      </c>
      <c r="AA279" s="42">
        <f t="shared" si="313"/>
        <v>2.5169576530995084</v>
      </c>
      <c r="AB279" s="42">
        <f t="shared" si="397"/>
        <v>2.4618784648838452</v>
      </c>
      <c r="AC279" s="42">
        <f t="shared" si="314"/>
        <v>2.8684325891097378</v>
      </c>
      <c r="AD279" s="74">
        <f t="shared" si="295"/>
        <v>100</v>
      </c>
      <c r="AF279" s="66"/>
      <c r="AG279" s="66"/>
      <c r="AH279" s="66"/>
      <c r="AI279" s="66"/>
      <c r="AJ279" s="66"/>
      <c r="AK279" s="66"/>
      <c r="AL279" s="66"/>
      <c r="AM279" s="66"/>
      <c r="AN279" s="66"/>
      <c r="AO279" s="66"/>
      <c r="AP279" s="66"/>
      <c r="AQ279" s="66"/>
      <c r="AR279" s="66"/>
      <c r="AS279" s="66"/>
      <c r="AT279" s="66"/>
      <c r="AU279" s="66"/>
      <c r="AV279" s="66"/>
      <c r="AW279" s="66"/>
      <c r="AX279" s="66"/>
      <c r="AY279" s="66"/>
      <c r="AZ279" s="66"/>
    </row>
    <row r="280" spans="1:52" x14ac:dyDescent="0.25">
      <c r="A280" s="34" t="s">
        <v>1045</v>
      </c>
      <c r="B280" s="34" t="s">
        <v>1046</v>
      </c>
      <c r="C280" s="42">
        <f t="shared" si="296"/>
        <v>4.2273326333650241</v>
      </c>
      <c r="D280" s="42">
        <f t="shared" si="297"/>
        <v>2.8542771146746753</v>
      </c>
      <c r="E280" s="42">
        <f t="shared" si="298"/>
        <v>4.7633585435664063</v>
      </c>
      <c r="F280" s="42">
        <f t="shared" ref="F280" si="398">F90</f>
        <v>4.8210963388007375</v>
      </c>
      <c r="G280" s="42">
        <f t="shared" si="300"/>
        <v>1.0460742526865925</v>
      </c>
      <c r="H280" s="42">
        <f t="shared" si="301"/>
        <v>5.4768399707397615</v>
      </c>
      <c r="I280" s="42">
        <f t="shared" si="302"/>
        <v>1.3060785220203275</v>
      </c>
      <c r="J280" s="42">
        <f t="shared" ref="J280:O280" si="399">J90</f>
        <v>3.6422416649152951</v>
      </c>
      <c r="K280" s="42">
        <f t="shared" si="399"/>
        <v>3.9804955498304566</v>
      </c>
      <c r="L280" s="42">
        <f t="shared" si="399"/>
        <v>4.9061016282609433</v>
      </c>
      <c r="M280" s="42">
        <f t="shared" si="399"/>
        <v>3.8631734028993474</v>
      </c>
      <c r="N280" s="42">
        <f t="shared" si="399"/>
        <v>2.5003896087136392</v>
      </c>
      <c r="O280" s="42">
        <f t="shared" si="399"/>
        <v>5.0960983620151348</v>
      </c>
      <c r="P280" s="42">
        <f t="shared" ref="P280:R280" si="400">P90</f>
        <v>0.14777496102327842</v>
      </c>
      <c r="Q280" s="42">
        <f t="shared" si="400"/>
        <v>6.2417328775069096</v>
      </c>
      <c r="R280" s="42">
        <f t="shared" si="400"/>
        <v>6.2417328775069096</v>
      </c>
      <c r="S280" s="42">
        <f t="shared" si="305"/>
        <v>1.1805776258356371</v>
      </c>
      <c r="T280" s="42">
        <f t="shared" si="306"/>
        <v>6.7517328775069094</v>
      </c>
      <c r="U280" s="42">
        <f>U90+0.4</f>
        <v>6.64173287750691</v>
      </c>
      <c r="V280" s="42">
        <f t="shared" ref="V280:AB280" si="401">V90</f>
        <v>2.8607942355239997</v>
      </c>
      <c r="W280" s="42">
        <f t="shared" si="346"/>
        <v>1.8519233901397385</v>
      </c>
      <c r="X280" s="42">
        <f t="shared" si="324"/>
        <v>1.0312522078635951</v>
      </c>
      <c r="Y280" s="42">
        <f t="shared" si="312"/>
        <v>3.5906323050567366</v>
      </c>
      <c r="Z280" s="42">
        <f t="shared" si="401"/>
        <v>3.5321042960831339</v>
      </c>
      <c r="AA280" s="42">
        <f t="shared" si="313"/>
        <v>4.1578007984733292</v>
      </c>
      <c r="AB280" s="42">
        <f t="shared" si="401"/>
        <v>3.5856763338869486</v>
      </c>
      <c r="AC280" s="42">
        <f t="shared" si="314"/>
        <v>3.7009747435976359</v>
      </c>
      <c r="AD280" s="74">
        <f t="shared" si="295"/>
        <v>100.00000000000003</v>
      </c>
      <c r="AF280" s="66"/>
      <c r="AG280" s="66"/>
      <c r="AH280" s="66"/>
      <c r="AI280" s="66"/>
      <c r="AJ280" s="66"/>
      <c r="AK280" s="66"/>
      <c r="AL280" s="66"/>
      <c r="AM280" s="66"/>
      <c r="AN280" s="66"/>
      <c r="AO280" s="66"/>
      <c r="AP280" s="66"/>
      <c r="AQ280" s="66"/>
      <c r="AR280" s="66"/>
      <c r="AS280" s="66"/>
      <c r="AT280" s="66"/>
      <c r="AU280" s="66"/>
      <c r="AV280" s="66"/>
      <c r="AW280" s="66"/>
      <c r="AX280" s="66"/>
      <c r="AY280" s="66"/>
      <c r="AZ280" s="66"/>
    </row>
    <row r="281" spans="1:52" x14ac:dyDescent="0.25">
      <c r="A281" s="34" t="s">
        <v>1047</v>
      </c>
      <c r="B281" s="34" t="s">
        <v>1048</v>
      </c>
      <c r="C281" s="42">
        <f t="shared" si="296"/>
        <v>3.6372253919355839</v>
      </c>
      <c r="D281" s="42">
        <f t="shared" si="297"/>
        <v>3.7917803429514043</v>
      </c>
      <c r="E281" s="42">
        <f t="shared" si="298"/>
        <v>5.8989843085558844</v>
      </c>
      <c r="F281" s="42">
        <f t="shared" ref="F281" si="402">F91</f>
        <v>4.5604355149136424</v>
      </c>
      <c r="G281" s="42">
        <f t="shared" si="300"/>
        <v>1.2639027245481143</v>
      </c>
      <c r="H281" s="42">
        <f t="shared" si="301"/>
        <v>3.4848198382343236</v>
      </c>
      <c r="I281" s="42">
        <f t="shared" si="302"/>
        <v>0.60283528286414234</v>
      </c>
      <c r="J281" s="42">
        <f t="shared" ref="J281:O281" si="403">J91</f>
        <v>2.4940077983130631</v>
      </c>
      <c r="K281" s="42">
        <f t="shared" si="403"/>
        <v>4.3093434520047111</v>
      </c>
      <c r="L281" s="42">
        <f t="shared" si="403"/>
        <v>5.2874315030291186</v>
      </c>
      <c r="M281" s="42">
        <f t="shared" si="403"/>
        <v>1.4840551306838774</v>
      </c>
      <c r="N281" s="42">
        <f>N91-0.5</f>
        <v>5.228432830781605</v>
      </c>
      <c r="O281" s="42">
        <f t="shared" si="403"/>
        <v>5.6718511362720898</v>
      </c>
      <c r="P281" s="42">
        <f t="shared" ref="P281:R281" si="404">P91</f>
        <v>1.0967143053777253</v>
      </c>
      <c r="Q281" s="42">
        <f t="shared" si="404"/>
        <v>0</v>
      </c>
      <c r="R281" s="42">
        <f t="shared" si="404"/>
        <v>6.9984574738851251</v>
      </c>
      <c r="S281" s="42">
        <f>S91</f>
        <v>0</v>
      </c>
      <c r="T281" s="42">
        <f t="shared" si="306"/>
        <v>7.5084574738851249</v>
      </c>
      <c r="U281" s="42">
        <f t="shared" ref="U281:AB281" si="405">U91</f>
        <v>6.9984574738851251</v>
      </c>
      <c r="V281" s="42">
        <f t="shared" si="405"/>
        <v>3.7908311316877761</v>
      </c>
      <c r="W281" s="42">
        <f t="shared" si="346"/>
        <v>3.860712725905056</v>
      </c>
      <c r="X281" s="42">
        <f t="shared" si="324"/>
        <v>2.5787318796098235</v>
      </c>
      <c r="Y281" s="42">
        <f t="shared" si="312"/>
        <v>4.0500086097995229</v>
      </c>
      <c r="Z281" s="42">
        <f t="shared" si="405"/>
        <v>4.8621457987525281</v>
      </c>
      <c r="AA281" s="42">
        <f t="shared" si="313"/>
        <v>4.909201272304351</v>
      </c>
      <c r="AB281" s="42">
        <f t="shared" si="405"/>
        <v>2.2335502576229138</v>
      </c>
      <c r="AC281" s="42">
        <f t="shared" si="314"/>
        <v>3.3976263421973494</v>
      </c>
      <c r="AD281" s="74">
        <f t="shared" si="295"/>
        <v>99.999999999999972</v>
      </c>
      <c r="AF281" s="66"/>
      <c r="AG281" s="66"/>
      <c r="AH281" s="66"/>
      <c r="AI281" s="66"/>
      <c r="AJ281" s="66"/>
      <c r="AK281" s="66"/>
      <c r="AL281" s="66"/>
      <c r="AM281" s="66"/>
      <c r="AN281" s="66"/>
      <c r="AO281" s="66"/>
      <c r="AP281" s="66"/>
      <c r="AQ281" s="66"/>
      <c r="AR281" s="66"/>
      <c r="AS281" s="66"/>
      <c r="AT281" s="66"/>
      <c r="AU281" s="66"/>
      <c r="AV281" s="66"/>
      <c r="AW281" s="66"/>
      <c r="AX281" s="66"/>
      <c r="AY281" s="66"/>
      <c r="AZ281" s="66"/>
    </row>
    <row r="282" spans="1:52" x14ac:dyDescent="0.25">
      <c r="A282" s="34" t="s">
        <v>1049</v>
      </c>
      <c r="B282" s="34" t="s">
        <v>1050</v>
      </c>
      <c r="C282" s="42">
        <f t="shared" si="296"/>
        <v>2.7363711495614398</v>
      </c>
      <c r="D282" s="42">
        <f t="shared" si="297"/>
        <v>5.12598768917562</v>
      </c>
      <c r="E282" s="42">
        <f t="shared" si="298"/>
        <v>4.5573513407968171</v>
      </c>
      <c r="F282" s="42">
        <f t="shared" ref="F282" si="406">F92</f>
        <v>3.2995665027390824</v>
      </c>
      <c r="G282" s="42">
        <f t="shared" si="300"/>
        <v>0.20052199998538744</v>
      </c>
      <c r="H282" s="42">
        <f t="shared" si="301"/>
        <v>7.1919699062574285</v>
      </c>
      <c r="I282" s="42">
        <f t="shared" si="302"/>
        <v>3.3437126823166063</v>
      </c>
      <c r="J282" s="42">
        <f t="shared" ref="J282:O282" si="407">J92</f>
        <v>2.9477532791588237</v>
      </c>
      <c r="K282" s="42">
        <f t="shared" si="407"/>
        <v>1.6139389804353226</v>
      </c>
      <c r="L282" s="42">
        <f t="shared" si="407"/>
        <v>5.0973101234729841</v>
      </c>
      <c r="M282" s="42">
        <f t="shared" si="407"/>
        <v>4.5675703039030058</v>
      </c>
      <c r="N282" s="42">
        <f t="shared" si="407"/>
        <v>6.28548362451511</v>
      </c>
      <c r="O282" s="42">
        <f t="shared" si="407"/>
        <v>5.2648783975569122</v>
      </c>
      <c r="P282" s="42">
        <f t="shared" ref="P282:R282" si="408">P92</f>
        <v>1.0815115474848913</v>
      </c>
      <c r="Q282" s="42">
        <f t="shared" si="408"/>
        <v>6.8521481615650082</v>
      </c>
      <c r="R282" s="42">
        <f t="shared" si="408"/>
        <v>0</v>
      </c>
      <c r="S282" s="42">
        <f t="shared" si="305"/>
        <v>1.384049387188337</v>
      </c>
      <c r="T282" s="42">
        <f t="shared" si="306"/>
        <v>7.362148161565008</v>
      </c>
      <c r="U282" s="42">
        <f>U92+0.4</f>
        <v>7.2521481615650085</v>
      </c>
      <c r="V282" s="42">
        <f t="shared" ref="V282:AB282" si="409">V92</f>
        <v>3.4260740807825032</v>
      </c>
      <c r="W282" s="42">
        <f t="shared" si="346"/>
        <v>3.530224293488295</v>
      </c>
      <c r="X282" s="42">
        <f t="shared" si="324"/>
        <v>3.753941443464349</v>
      </c>
      <c r="Y282" s="42">
        <f t="shared" si="312"/>
        <v>2.8243051419935163</v>
      </c>
      <c r="Z282" s="42">
        <f t="shared" si="409"/>
        <v>3.4554325167213031</v>
      </c>
      <c r="AA282" s="42">
        <f t="shared" si="313"/>
        <v>3.366205530789987</v>
      </c>
      <c r="AB282" s="42">
        <f t="shared" si="409"/>
        <v>0.29158077283255385</v>
      </c>
      <c r="AC282" s="42">
        <f t="shared" si="314"/>
        <v>3.1878148206846921</v>
      </c>
      <c r="AD282" s="74">
        <f t="shared" si="295"/>
        <v>99.999999999999986</v>
      </c>
      <c r="AF282" s="66"/>
      <c r="AG282" s="66"/>
      <c r="AH282" s="66"/>
      <c r="AI282" s="66"/>
      <c r="AJ282" s="66"/>
      <c r="AK282" s="66"/>
      <c r="AL282" s="66"/>
      <c r="AM282" s="66"/>
      <c r="AN282" s="66"/>
      <c r="AO282" s="66"/>
      <c r="AP282" s="66"/>
      <c r="AQ282" s="66"/>
      <c r="AR282" s="66"/>
      <c r="AS282" s="66"/>
      <c r="AT282" s="66"/>
      <c r="AU282" s="66"/>
      <c r="AV282" s="66"/>
      <c r="AW282" s="66"/>
      <c r="AX282" s="66"/>
      <c r="AY282" s="66"/>
      <c r="AZ282" s="66"/>
    </row>
    <row r="283" spans="1:52" x14ac:dyDescent="0.25">
      <c r="A283" s="34" t="s">
        <v>1051</v>
      </c>
      <c r="B283" s="34" t="s">
        <v>1052</v>
      </c>
      <c r="C283" s="42">
        <f t="shared" si="296"/>
        <v>3.4801777749321614</v>
      </c>
      <c r="D283" s="42">
        <f t="shared" si="297"/>
        <v>3.3812959480455258</v>
      </c>
      <c r="E283" s="42">
        <f t="shared" si="298"/>
        <v>5.9449131376918727</v>
      </c>
      <c r="F283" s="42">
        <f t="shared" ref="F283" si="410">F93</f>
        <v>5.3724580856455466</v>
      </c>
      <c r="G283" s="42">
        <f t="shared" si="300"/>
        <v>1.1543025003598326</v>
      </c>
      <c r="H283" s="42">
        <f t="shared" si="301"/>
        <v>4.6329650871166645</v>
      </c>
      <c r="I283" s="42">
        <f t="shared" si="302"/>
        <v>2.7917776214288308</v>
      </c>
      <c r="J283" s="42">
        <f t="shared" ref="J283:O283" si="411">J93</f>
        <v>1.8042074935027343</v>
      </c>
      <c r="K283" s="42">
        <f t="shared" si="411"/>
        <v>3.1113088782553833</v>
      </c>
      <c r="L283" s="42">
        <f t="shared" si="411"/>
        <v>4.0823173500530645</v>
      </c>
      <c r="M283" s="42">
        <f t="shared" si="411"/>
        <v>4.0346880015009052</v>
      </c>
      <c r="N283" s="42">
        <f>N93-0.5</f>
        <v>3.6651491519082668</v>
      </c>
      <c r="O283" s="42">
        <f t="shared" si="411"/>
        <v>2.4528023644986501</v>
      </c>
      <c r="P283" s="42">
        <f t="shared" ref="P283:R283" si="412">P93</f>
        <v>1.7964658899657997</v>
      </c>
      <c r="Q283" s="42">
        <f t="shared" si="412"/>
        <v>6.0130763939610032</v>
      </c>
      <c r="R283" s="42">
        <f t="shared" si="412"/>
        <v>6.0130763939610032</v>
      </c>
      <c r="S283" s="42">
        <f>S93</f>
        <v>0</v>
      </c>
      <c r="T283" s="42">
        <f t="shared" si="306"/>
        <v>6.523076393961003</v>
      </c>
      <c r="U283" s="42">
        <f t="shared" ref="U283:AB283" si="413">U93</f>
        <v>6.0130763939610032</v>
      </c>
      <c r="V283" s="42">
        <f t="shared" si="413"/>
        <v>3.2570830467288769</v>
      </c>
      <c r="W283" s="42">
        <f t="shared" si="346"/>
        <v>4.219910418868948</v>
      </c>
      <c r="X283" s="42">
        <f t="shared" si="324"/>
        <v>1.5894938562778911</v>
      </c>
      <c r="Y283" s="42">
        <f t="shared" si="312"/>
        <v>4.0037713603103393</v>
      </c>
      <c r="Z283" s="42">
        <f t="shared" si="413"/>
        <v>3.8431189952025622</v>
      </c>
      <c r="AA283" s="42">
        <f t="shared" si="313"/>
        <v>4.6723838534832192</v>
      </c>
      <c r="AB283" s="42">
        <f t="shared" si="413"/>
        <v>3.3263826860209811</v>
      </c>
      <c r="AC283" s="42">
        <f t="shared" si="314"/>
        <v>2.8207209223579399</v>
      </c>
      <c r="AD283" s="74">
        <f t="shared" si="295"/>
        <v>100</v>
      </c>
      <c r="AF283" s="66"/>
      <c r="AG283" s="66"/>
      <c r="AH283" s="66"/>
      <c r="AI283" s="66"/>
      <c r="AJ283" s="66"/>
      <c r="AK283" s="66"/>
      <c r="AL283" s="66"/>
      <c r="AM283" s="66"/>
      <c r="AN283" s="66"/>
      <c r="AO283" s="66"/>
      <c r="AP283" s="66"/>
      <c r="AQ283" s="66"/>
      <c r="AR283" s="66"/>
      <c r="AS283" s="66"/>
      <c r="AT283" s="66"/>
      <c r="AU283" s="66"/>
      <c r="AV283" s="66"/>
      <c r="AW283" s="66"/>
      <c r="AX283" s="66"/>
      <c r="AY283" s="66"/>
      <c r="AZ283" s="66"/>
    </row>
    <row r="284" spans="1:52" x14ac:dyDescent="0.25">
      <c r="A284" s="34" t="s">
        <v>1053</v>
      </c>
      <c r="B284" s="34" t="s">
        <v>1054</v>
      </c>
      <c r="C284" s="42">
        <f t="shared" si="296"/>
        <v>1.6785101681996859</v>
      </c>
      <c r="D284" s="42">
        <f t="shared" si="297"/>
        <v>5.9970126931154635</v>
      </c>
      <c r="E284" s="42">
        <f t="shared" si="298"/>
        <v>4.8576277018625715</v>
      </c>
      <c r="F284" s="42">
        <f t="shared" ref="F284" si="414">F94</f>
        <v>4.2270182226531778</v>
      </c>
      <c r="G284" s="42">
        <f t="shared" si="300"/>
        <v>0.91697134995061191</v>
      </c>
      <c r="H284" s="42">
        <f t="shared" si="301"/>
        <v>5.4242169137505742</v>
      </c>
      <c r="I284" s="42">
        <f t="shared" si="302"/>
        <v>3.8496589144522968</v>
      </c>
      <c r="J284" s="42">
        <f t="shared" ref="J284:O284" si="415">J94</f>
        <v>0.9346559600353167</v>
      </c>
      <c r="K284" s="42">
        <f t="shared" si="415"/>
        <v>3.2401160034491783</v>
      </c>
      <c r="L284" s="42">
        <f t="shared" si="415"/>
        <v>6.5072585057303858</v>
      </c>
      <c r="M284" s="42">
        <f t="shared" si="415"/>
        <v>0.85329663743550588</v>
      </c>
      <c r="N284" s="42">
        <f t="shared" si="415"/>
        <v>5.1652185335767022</v>
      </c>
      <c r="O284" s="42">
        <f t="shared" si="415"/>
        <v>5.835360865500407</v>
      </c>
      <c r="P284" s="42">
        <f t="shared" ref="P284:R284" si="416">P94</f>
        <v>0.51074418133492383</v>
      </c>
      <c r="Q284" s="42">
        <f t="shared" si="416"/>
        <v>0</v>
      </c>
      <c r="R284" s="42">
        <f t="shared" si="416"/>
        <v>7.0785951381885939</v>
      </c>
      <c r="S284" s="42">
        <f t="shared" si="305"/>
        <v>1.459531712729532</v>
      </c>
      <c r="T284" s="42">
        <f t="shared" si="306"/>
        <v>7.5885951381885937</v>
      </c>
      <c r="U284" s="42">
        <f>U94+0.4</f>
        <v>7.4785951381885942</v>
      </c>
      <c r="V284" s="42">
        <f t="shared" ref="V284:AB284" si="417">V94</f>
        <v>4.1291804972766792</v>
      </c>
      <c r="W284" s="42">
        <f t="shared" si="346"/>
        <v>3.9723250647483224</v>
      </c>
      <c r="X284" s="42">
        <f t="shared" si="324"/>
        <v>2.0519133304685386</v>
      </c>
      <c r="Y284" s="42">
        <f t="shared" si="312"/>
        <v>3.514645438425811</v>
      </c>
      <c r="Z284" s="42">
        <f t="shared" si="417"/>
        <v>3.2114046819332569</v>
      </c>
      <c r="AA284" s="42">
        <f t="shared" si="313"/>
        <v>3.3628267488333954</v>
      </c>
      <c r="AB284" s="42">
        <f t="shared" si="417"/>
        <v>3.1627765511055421</v>
      </c>
      <c r="AC284" s="42">
        <f t="shared" si="314"/>
        <v>2.9919439088663182</v>
      </c>
      <c r="AD284" s="74">
        <f t="shared" si="295"/>
        <v>99.999999999999972</v>
      </c>
      <c r="AF284" s="66"/>
      <c r="AG284" s="66"/>
      <c r="AH284" s="66"/>
      <c r="AI284" s="66"/>
      <c r="AJ284" s="66"/>
      <c r="AK284" s="66"/>
      <c r="AL284" s="66"/>
      <c r="AM284" s="66"/>
      <c r="AN284" s="66"/>
      <c r="AO284" s="66"/>
      <c r="AP284" s="66"/>
      <c r="AQ284" s="66"/>
      <c r="AR284" s="66"/>
      <c r="AS284" s="66"/>
      <c r="AT284" s="66"/>
      <c r="AU284" s="66"/>
      <c r="AV284" s="66"/>
      <c r="AW284" s="66"/>
      <c r="AX284" s="66"/>
      <c r="AY284" s="66"/>
      <c r="AZ284" s="66"/>
    </row>
    <row r="285" spans="1:52" x14ac:dyDescent="0.25">
      <c r="A285" s="34" t="s">
        <v>1055</v>
      </c>
      <c r="B285" s="34" t="s">
        <v>1056</v>
      </c>
      <c r="C285" s="42">
        <f t="shared" si="296"/>
        <v>3.58210510141036</v>
      </c>
      <c r="D285" s="42">
        <f t="shared" si="297"/>
        <v>3.8224841171911148</v>
      </c>
      <c r="E285" s="42">
        <f t="shared" si="298"/>
        <v>4.9388561327060838</v>
      </c>
      <c r="F285" s="42">
        <f t="shared" ref="F285" si="418">F95</f>
        <v>4.2332831184063169</v>
      </c>
      <c r="G285" s="42">
        <f>G95</f>
        <v>0.60627648795819811</v>
      </c>
      <c r="H285" s="42">
        <f>H95+0.75</f>
        <v>5.7535489407358407</v>
      </c>
      <c r="I285" s="42">
        <f t="shared" si="302"/>
        <v>3.3295147745747786</v>
      </c>
      <c r="J285" s="42">
        <f t="shared" ref="J285:O285" si="419">J95</f>
        <v>2.7585887303337917</v>
      </c>
      <c r="K285" s="42">
        <f t="shared" si="419"/>
        <v>2.1152852306581895</v>
      </c>
      <c r="L285" s="42">
        <f t="shared" si="419"/>
        <v>5.4007510916336452</v>
      </c>
      <c r="M285" s="42">
        <f t="shared" si="419"/>
        <v>4.2368204572831312</v>
      </c>
      <c r="N285" s="42">
        <f t="shared" si="419"/>
        <v>5.2967242893384583</v>
      </c>
      <c r="O285" s="42">
        <f t="shared" si="419"/>
        <v>5.5020312664505573</v>
      </c>
      <c r="P285" s="42">
        <f t="shared" ref="P285:R285" si="420">P95</f>
        <v>0.18233836346172558</v>
      </c>
      <c r="Q285" s="42">
        <f>Q95+0.4</f>
        <v>0.4</v>
      </c>
      <c r="R285" s="42">
        <f t="shared" si="420"/>
        <v>6.4693651356218655</v>
      </c>
      <c r="S285" s="42">
        <f t="shared" si="305"/>
        <v>3.4129100904145777</v>
      </c>
      <c r="T285" s="42">
        <f t="shared" si="306"/>
        <v>6.9793651356218653</v>
      </c>
      <c r="U285" s="42">
        <f t="shared" ref="U285:AB285" si="421">U95</f>
        <v>6.4693651356218655</v>
      </c>
      <c r="V285" s="42">
        <f t="shared" si="421"/>
        <v>3.2346825678109319</v>
      </c>
      <c r="W285" s="42">
        <f t="shared" si="346"/>
        <v>3.3745011684355699</v>
      </c>
      <c r="X285" s="42">
        <f t="shared" si="324"/>
        <v>0.6658547724652808</v>
      </c>
      <c r="Y285" s="42">
        <f t="shared" si="312"/>
        <v>3.7719099730635808</v>
      </c>
      <c r="Z285" s="42">
        <f t="shared" si="421"/>
        <v>3.5301709511275337</v>
      </c>
      <c r="AA285" s="42">
        <f t="shared" si="313"/>
        <v>3.3427248654105499</v>
      </c>
      <c r="AB285" s="42">
        <f t="shared" si="421"/>
        <v>3.1658595344532534</v>
      </c>
      <c r="AC285" s="42">
        <f t="shared" si="314"/>
        <v>3.4246825678109341</v>
      </c>
      <c r="AD285" s="74">
        <f t="shared" si="295"/>
        <v>99.999999999999986</v>
      </c>
      <c r="AF285" s="66"/>
      <c r="AG285" s="66"/>
      <c r="AH285" s="66"/>
      <c r="AI285" s="66"/>
      <c r="AJ285" s="66"/>
      <c r="AK285" s="66"/>
      <c r="AL285" s="66"/>
      <c r="AM285" s="66"/>
      <c r="AN285" s="66"/>
      <c r="AO285" s="66"/>
      <c r="AP285" s="66"/>
      <c r="AQ285" s="66"/>
      <c r="AR285" s="66"/>
      <c r="AS285" s="66"/>
      <c r="AT285" s="66"/>
      <c r="AU285" s="66"/>
      <c r="AV285" s="66"/>
      <c r="AW285" s="66"/>
      <c r="AX285" s="66"/>
      <c r="AY285" s="66"/>
      <c r="AZ285" s="66"/>
    </row>
    <row r="286" spans="1:52" x14ac:dyDescent="0.25">
      <c r="A286" s="34" t="s">
        <v>1057</v>
      </c>
      <c r="B286" s="34" t="s">
        <v>1058</v>
      </c>
      <c r="C286" s="42">
        <f t="shared" si="296"/>
        <v>5.5446898988555144</v>
      </c>
      <c r="D286" s="42">
        <f t="shared" si="297"/>
        <v>1.2709872274437806</v>
      </c>
      <c r="E286" s="42">
        <f t="shared" si="298"/>
        <v>6.4203548636052172</v>
      </c>
      <c r="F286" s="42">
        <f t="shared" ref="F286" si="422">F96</f>
        <v>4.9007266412083021</v>
      </c>
      <c r="G286" s="42">
        <f t="shared" si="300"/>
        <v>0.69087607063455303</v>
      </c>
      <c r="H286" s="42">
        <f t="shared" si="301"/>
        <v>5.3463627311211859</v>
      </c>
      <c r="I286" s="42">
        <f t="shared" si="302"/>
        <v>3.4934311067186403</v>
      </c>
      <c r="J286" s="42">
        <f t="shared" ref="J286:O286" si="423">J96</f>
        <v>2.4854790630647954</v>
      </c>
      <c r="K286" s="42">
        <f t="shared" si="423"/>
        <v>4.5315535607546034</v>
      </c>
      <c r="L286" s="42">
        <f t="shared" si="423"/>
        <v>4.0622097922120739</v>
      </c>
      <c r="M286" s="42">
        <f t="shared" si="423"/>
        <v>4.2812879292419641</v>
      </c>
      <c r="N286" s="42">
        <f t="shared" si="423"/>
        <v>3.907352310234637</v>
      </c>
      <c r="O286" s="42">
        <f t="shared" si="423"/>
        <v>3.9194384385379233</v>
      </c>
      <c r="P286" s="42">
        <f t="shared" ref="P286:R286" si="424">P96</f>
        <v>1.0439832231531092</v>
      </c>
      <c r="Q286" s="42">
        <f t="shared" si="424"/>
        <v>0</v>
      </c>
      <c r="R286" s="42">
        <f t="shared" si="424"/>
        <v>6.6143794209772171</v>
      </c>
      <c r="S286" s="42">
        <f t="shared" si="305"/>
        <v>1.3047931403257396</v>
      </c>
      <c r="T286" s="42">
        <f t="shared" si="306"/>
        <v>0.51</v>
      </c>
      <c r="U286" s="42">
        <f>U96+0.4</f>
        <v>7.0143794209772174</v>
      </c>
      <c r="V286" s="42">
        <f t="shared" ref="V286:AB286" si="425">V96</f>
        <v>1.6535948552443054</v>
      </c>
      <c r="W286" s="42">
        <f t="shared" si="346"/>
        <v>4.5483839509507877</v>
      </c>
      <c r="X286" s="42">
        <f t="shared" si="324"/>
        <v>0.54383052974399337</v>
      </c>
      <c r="Y286" s="42">
        <f t="shared" si="312"/>
        <v>5.1241311961227058</v>
      </c>
      <c r="Z286" s="42">
        <f t="shared" si="425"/>
        <v>6.4186750662417555</v>
      </c>
      <c r="AA286" s="42">
        <f t="shared" si="313"/>
        <v>5.277833639719141</v>
      </c>
      <c r="AB286" s="42">
        <f t="shared" si="425"/>
        <v>3.9404813571779167</v>
      </c>
      <c r="AC286" s="42">
        <f t="shared" si="314"/>
        <v>5.1507845657329128</v>
      </c>
      <c r="AD286" s="74">
        <f t="shared" si="295"/>
        <v>100</v>
      </c>
      <c r="AF286" s="66"/>
      <c r="AG286" s="66"/>
      <c r="AH286" s="66"/>
      <c r="AI286" s="66"/>
      <c r="AJ286" s="66"/>
      <c r="AK286" s="66"/>
      <c r="AL286" s="66"/>
      <c r="AM286" s="66"/>
      <c r="AN286" s="66"/>
      <c r="AO286" s="66"/>
      <c r="AP286" s="66"/>
      <c r="AQ286" s="66"/>
      <c r="AR286" s="66"/>
      <c r="AS286" s="66"/>
      <c r="AT286" s="66"/>
      <c r="AU286" s="66"/>
      <c r="AV286" s="66"/>
      <c r="AW286" s="66"/>
      <c r="AX286" s="66"/>
      <c r="AY286" s="66"/>
      <c r="AZ286" s="66"/>
    </row>
    <row r="287" spans="1:52" x14ac:dyDescent="0.25">
      <c r="A287" s="34" t="s">
        <v>1059</v>
      </c>
      <c r="B287" s="34" t="s">
        <v>1060</v>
      </c>
      <c r="C287" s="42">
        <f t="shared" si="296"/>
        <v>7.3690792094230657</v>
      </c>
      <c r="D287" s="42">
        <f t="shared" ref="D287:D290" si="426">D97</f>
        <v>7.2790792094230659</v>
      </c>
      <c r="E287" s="42">
        <f t="shared" si="298"/>
        <v>5.68271947294871</v>
      </c>
      <c r="F287" s="42">
        <f t="shared" ref="F287" si="427">F97</f>
        <v>4.3654855096944249</v>
      </c>
      <c r="G287" s="42">
        <f t="shared" ref="G287:G290" si="428">G97-0.41</f>
        <v>1.0287711660498742</v>
      </c>
      <c r="H287" s="42">
        <f t="shared" si="301"/>
        <v>4.9529843166510936</v>
      </c>
      <c r="I287" s="42">
        <f t="shared" si="302"/>
        <v>2.9429089563726398</v>
      </c>
      <c r="J287" s="42">
        <f t="shared" ref="J287:O287" si="429">J97</f>
        <v>2.9961197512066979</v>
      </c>
      <c r="K287" s="42">
        <f t="shared" si="429"/>
        <v>5.4205909006341981</v>
      </c>
      <c r="L287" s="42">
        <f t="shared" si="429"/>
        <v>2.2747122529447075</v>
      </c>
      <c r="M287" s="42">
        <f t="shared" si="429"/>
        <v>2.5369900682582309</v>
      </c>
      <c r="N287" s="42">
        <f t="shared" si="429"/>
        <v>4.9230542154159469</v>
      </c>
      <c r="O287" s="42">
        <f t="shared" si="429"/>
        <v>4.469863106306609</v>
      </c>
      <c r="P287" s="42">
        <f t="shared" ref="P287:R287" si="430">P97</f>
        <v>4.7366889528630738</v>
      </c>
      <c r="Q287" s="42">
        <f t="shared" si="430"/>
        <v>2.4727996407626129</v>
      </c>
      <c r="R287" s="42">
        <f t="shared" si="430"/>
        <v>5.6905099698547188</v>
      </c>
      <c r="S287" s="42">
        <f t="shared" si="305"/>
        <v>2.4978064625939478</v>
      </c>
      <c r="T287" s="42">
        <f t="shared" si="306"/>
        <v>3.30381601459636</v>
      </c>
      <c r="U287" s="42">
        <f t="shared" ref="U287:AB287" si="431">U97</f>
        <v>1.6165499658879752</v>
      </c>
      <c r="V287" s="42">
        <f t="shared" si="431"/>
        <v>6.5993341307392583</v>
      </c>
      <c r="W287" s="42">
        <f t="shared" si="346"/>
        <v>3.0093292968649172</v>
      </c>
      <c r="X287" s="42">
        <f t="shared" si="324"/>
        <v>5.0734532960975045</v>
      </c>
      <c r="Y287" s="42">
        <f t="shared" si="312"/>
        <v>5.7409446919974654</v>
      </c>
      <c r="Z287" s="42">
        <f t="shared" si="431"/>
        <v>0.32004970593855997</v>
      </c>
      <c r="AA287" s="42">
        <f t="shared" ref="AA287:AA290" si="432">AA97+0.08</f>
        <v>0.08</v>
      </c>
      <c r="AB287" s="42">
        <f t="shared" si="431"/>
        <v>0</v>
      </c>
      <c r="AC287" s="42">
        <f t="shared" si="314"/>
        <v>2.6163597364743558</v>
      </c>
      <c r="AD287" s="74">
        <f t="shared" si="295"/>
        <v>100</v>
      </c>
      <c r="AF287" s="66"/>
      <c r="AG287" s="66"/>
      <c r="AH287" s="66"/>
      <c r="AI287" s="66"/>
      <c r="AJ287" s="66"/>
      <c r="AK287" s="66"/>
      <c r="AL287" s="66"/>
      <c r="AM287" s="66"/>
      <c r="AN287" s="66"/>
      <c r="AO287" s="66"/>
      <c r="AP287" s="66"/>
      <c r="AQ287" s="66"/>
      <c r="AR287" s="66"/>
      <c r="AS287" s="66"/>
      <c r="AT287" s="66"/>
      <c r="AU287" s="66"/>
      <c r="AV287" s="66"/>
      <c r="AW287" s="66"/>
      <c r="AX287" s="66"/>
      <c r="AY287" s="66"/>
      <c r="AZ287" s="66"/>
    </row>
    <row r="288" spans="1:52" x14ac:dyDescent="0.25">
      <c r="A288" s="34" t="s">
        <v>1061</v>
      </c>
      <c r="B288" s="34" t="s">
        <v>1062</v>
      </c>
      <c r="C288" s="42">
        <f t="shared" si="296"/>
        <v>6.3704976423897088</v>
      </c>
      <c r="D288" s="42">
        <f t="shared" si="426"/>
        <v>6.280497642389709</v>
      </c>
      <c r="E288" s="42">
        <f t="shared" si="298"/>
        <v>2.4001244105974284</v>
      </c>
      <c r="F288" s="42">
        <f t="shared" ref="F288" si="433">F98</f>
        <v>5.228105180300151</v>
      </c>
      <c r="G288" s="42">
        <f t="shared" si="428"/>
        <v>1.8348886201103702</v>
      </c>
      <c r="H288" s="42">
        <f t="shared" si="301"/>
        <v>6.5410338530618057</v>
      </c>
      <c r="I288" s="42">
        <f t="shared" si="302"/>
        <v>4.7936914777283244</v>
      </c>
      <c r="J288" s="42">
        <f t="shared" ref="J288:O288" si="434">J98</f>
        <v>4.5651194316929615</v>
      </c>
      <c r="K288" s="42">
        <f t="shared" si="434"/>
        <v>2.1380417506007525</v>
      </c>
      <c r="L288" s="42">
        <f t="shared" si="434"/>
        <v>4.9720606335585193</v>
      </c>
      <c r="M288" s="42">
        <f t="shared" si="434"/>
        <v>3.8972607064955613</v>
      </c>
      <c r="N288" s="42">
        <f t="shared" si="434"/>
        <v>2.3006152268682656</v>
      </c>
      <c r="O288" s="42">
        <f t="shared" si="434"/>
        <v>5.5835288676087851</v>
      </c>
      <c r="P288" s="42">
        <f t="shared" ref="P288:R288" si="435">P98</f>
        <v>5.1570793292382806</v>
      </c>
      <c r="Q288" s="42">
        <f t="shared" si="435"/>
        <v>3.0945271210023493</v>
      </c>
      <c r="R288" s="42">
        <f t="shared" si="435"/>
        <v>5.0230045753476062</v>
      </c>
      <c r="S288" s="42">
        <f t="shared" si="305"/>
        <v>2.0316778762336334</v>
      </c>
      <c r="T288" s="42">
        <f t="shared" si="306"/>
        <v>3.4139499274087779</v>
      </c>
      <c r="U288" s="42">
        <f t="shared" ref="U288:AB288" si="436">U98</f>
        <v>6.1208668224968834</v>
      </c>
      <c r="V288" s="42">
        <f t="shared" si="436"/>
        <v>4.5504872641246878</v>
      </c>
      <c r="W288" s="42">
        <f t="shared" si="346"/>
        <v>3.0410296914632449</v>
      </c>
      <c r="X288" s="42">
        <f t="shared" si="324"/>
        <v>3.1651618998589832</v>
      </c>
      <c r="Y288" s="42">
        <f t="shared" si="312"/>
        <v>2.6573988898341407</v>
      </c>
      <c r="Z288" s="42">
        <f t="shared" si="436"/>
        <v>0.38235273132924896</v>
      </c>
      <c r="AA288" s="42">
        <f t="shared" si="432"/>
        <v>0.08</v>
      </c>
      <c r="AB288" s="42">
        <f t="shared" si="436"/>
        <v>0</v>
      </c>
      <c r="AC288" s="42">
        <f t="shared" si="314"/>
        <v>4.3769984282598067</v>
      </c>
      <c r="AD288" s="74">
        <f t="shared" si="295"/>
        <v>99.999999999999972</v>
      </c>
      <c r="AF288" s="66"/>
      <c r="AG288" s="66"/>
      <c r="AH288" s="66"/>
      <c r="AI288" s="66"/>
      <c r="AJ288" s="66"/>
      <c r="AK288" s="66"/>
      <c r="AL288" s="66"/>
      <c r="AM288" s="66"/>
      <c r="AN288" s="66"/>
      <c r="AO288" s="66"/>
      <c r="AP288" s="66"/>
      <c r="AQ288" s="66"/>
      <c r="AR288" s="66"/>
      <c r="AS288" s="66"/>
      <c r="AT288" s="66"/>
      <c r="AU288" s="66"/>
      <c r="AV288" s="66"/>
      <c r="AW288" s="66"/>
      <c r="AX288" s="66"/>
      <c r="AY288" s="66"/>
      <c r="AZ288" s="66"/>
    </row>
    <row r="289" spans="1:52" x14ac:dyDescent="0.25">
      <c r="A289" s="34" t="s">
        <v>1063</v>
      </c>
      <c r="B289" s="34" t="s">
        <v>1064</v>
      </c>
      <c r="C289" s="42">
        <f t="shared" si="296"/>
        <v>6.9572532113067869</v>
      </c>
      <c r="D289" s="42">
        <f t="shared" si="426"/>
        <v>6.867253211306787</v>
      </c>
      <c r="E289" s="42">
        <f t="shared" si="298"/>
        <v>4.5497621561245092</v>
      </c>
      <c r="F289" s="42">
        <f t="shared" ref="F289" si="437">F99</f>
        <v>3.8069139545159798</v>
      </c>
      <c r="G289" s="42">
        <f t="shared" si="428"/>
        <v>2.0919124991606655</v>
      </c>
      <c r="H289" s="42">
        <f t="shared" si="301"/>
        <v>6.7508691525161213</v>
      </c>
      <c r="I289" s="42">
        <f t="shared" si="302"/>
        <v>5.7434410403612031</v>
      </c>
      <c r="J289" s="42">
        <f t="shared" ref="J289:O289" si="438">J99</f>
        <v>4.9784626325983901</v>
      </c>
      <c r="K289" s="42">
        <f t="shared" si="438"/>
        <v>1.4611177045333592</v>
      </c>
      <c r="L289" s="42">
        <f t="shared" si="438"/>
        <v>3.0044232799467205</v>
      </c>
      <c r="M289" s="42">
        <f t="shared" si="438"/>
        <v>5.859392356177433</v>
      </c>
      <c r="N289" s="42">
        <f t="shared" si="438"/>
        <v>0.66842841828357358</v>
      </c>
      <c r="O289" s="42">
        <f t="shared" si="438"/>
        <v>4.9875616585463218</v>
      </c>
      <c r="P289" s="42">
        <f t="shared" ref="P289:R289" si="439">P99</f>
        <v>4.8074929412084133</v>
      </c>
      <c r="Q289" s="42">
        <f t="shared" si="439"/>
        <v>1.5677997241907402</v>
      </c>
      <c r="R289" s="42">
        <f t="shared" si="439"/>
        <v>5.643935269501827</v>
      </c>
      <c r="S289" s="42">
        <f t="shared" si="305"/>
        <v>1.2834671140694511</v>
      </c>
      <c r="T289" s="42">
        <f t="shared" si="306"/>
        <v>4.1370016960806337</v>
      </c>
      <c r="U289" s="42">
        <f t="shared" ref="U289:AB289" si="440">U99</f>
        <v>6.867253211306787</v>
      </c>
      <c r="V289" s="42">
        <f t="shared" si="440"/>
        <v>3.2579976521028442</v>
      </c>
      <c r="W289" s="42">
        <f t="shared" si="346"/>
        <v>2.2746594643978426</v>
      </c>
      <c r="X289" s="42">
        <f t="shared" si="324"/>
        <v>3.9176054209654065</v>
      </c>
      <c r="Y289" s="42">
        <f t="shared" si="312"/>
        <v>3.3813692847954733</v>
      </c>
      <c r="Z289" s="42">
        <f t="shared" si="440"/>
        <v>0.28645813846488</v>
      </c>
      <c r="AA289" s="42">
        <f t="shared" si="432"/>
        <v>0.08</v>
      </c>
      <c r="AB289" s="42">
        <f t="shared" si="440"/>
        <v>0</v>
      </c>
      <c r="AC289" s="42">
        <f t="shared" si="314"/>
        <v>4.768168807537859</v>
      </c>
      <c r="AD289" s="74">
        <f t="shared" si="295"/>
        <v>100</v>
      </c>
      <c r="AF289" s="66"/>
      <c r="AG289" s="66"/>
      <c r="AH289" s="66"/>
      <c r="AI289" s="66"/>
      <c r="AJ289" s="66"/>
      <c r="AK289" s="66"/>
      <c r="AL289" s="66"/>
      <c r="AM289" s="66"/>
      <c r="AN289" s="66"/>
      <c r="AO289" s="66"/>
      <c r="AP289" s="66"/>
      <c r="AQ289" s="66"/>
      <c r="AR289" s="66"/>
      <c r="AS289" s="66"/>
      <c r="AT289" s="66"/>
      <c r="AU289" s="66"/>
      <c r="AV289" s="66"/>
      <c r="AW289" s="66"/>
      <c r="AX289" s="66"/>
      <c r="AY289" s="66"/>
      <c r="AZ289" s="66"/>
    </row>
    <row r="290" spans="1:52" x14ac:dyDescent="0.25">
      <c r="A290" s="34" t="s">
        <v>1065</v>
      </c>
      <c r="B290" s="34" t="s">
        <v>1066</v>
      </c>
      <c r="C290" s="42">
        <f t="shared" si="296"/>
        <v>6.8515745264630308</v>
      </c>
      <c r="D290" s="42">
        <f t="shared" si="426"/>
        <v>6.7615745264630309</v>
      </c>
      <c r="E290" s="42">
        <f t="shared" si="298"/>
        <v>5.6194486229113148</v>
      </c>
      <c r="F290" s="42">
        <f t="shared" ref="F290" si="441">F100</f>
        <v>3.8242687910228885</v>
      </c>
      <c r="G290" s="42">
        <f t="shared" si="428"/>
        <v>0.94510894435312731</v>
      </c>
      <c r="H290" s="42">
        <f t="shared" si="301"/>
        <v>5.4909996509837047</v>
      </c>
      <c r="I290" s="42">
        <f t="shared" si="302"/>
        <v>4.0758771869384338</v>
      </c>
      <c r="J290" s="42">
        <f t="shared" ref="J290:O290" si="442">J100</f>
        <v>2.7054068542005894</v>
      </c>
      <c r="K290" s="42">
        <f t="shared" si="442"/>
        <v>2.4456758925504589</v>
      </c>
      <c r="L290" s="42">
        <f t="shared" si="442"/>
        <v>1.8312597675837377</v>
      </c>
      <c r="M290" s="42">
        <f t="shared" si="442"/>
        <v>2.3312562200136826</v>
      </c>
      <c r="N290" s="42">
        <f t="shared" si="442"/>
        <v>4.5592399009176745</v>
      </c>
      <c r="O290" s="42">
        <f t="shared" si="442"/>
        <v>4.1236057676868922</v>
      </c>
      <c r="P290" s="42">
        <f t="shared" ref="P290:R290" si="443">P100</f>
        <v>4.6557451718230629</v>
      </c>
      <c r="Q290" s="42">
        <f t="shared" si="443"/>
        <v>0.66838969907150181</v>
      </c>
      <c r="R290" s="42">
        <f t="shared" si="443"/>
        <v>5.7080279485669561</v>
      </c>
      <c r="S290" s="42">
        <f t="shared" si="305"/>
        <v>1.8159515167690574</v>
      </c>
      <c r="T290" s="42">
        <f t="shared" si="306"/>
        <v>5.2779820371178019</v>
      </c>
      <c r="U290" s="42">
        <f t="shared" ref="U290:AB290" si="444">U100</f>
        <v>3.0825625558251244</v>
      </c>
      <c r="V290" s="42">
        <f t="shared" si="444"/>
        <v>5.935812081361199</v>
      </c>
      <c r="W290" s="42">
        <f t="shared" si="346"/>
        <v>5.1088652664242504</v>
      </c>
      <c r="X290" s="42">
        <f t="shared" si="324"/>
        <v>5.3609270431477869</v>
      </c>
      <c r="Y290" s="42">
        <f t="shared" si="312"/>
        <v>5.8902642737523898</v>
      </c>
      <c r="Z290" s="42">
        <f t="shared" si="444"/>
        <v>0.15245940307695155</v>
      </c>
      <c r="AA290" s="42">
        <f t="shared" si="432"/>
        <v>0.08</v>
      </c>
      <c r="AB290" s="42">
        <f t="shared" si="444"/>
        <v>0</v>
      </c>
      <c r="AC290" s="42">
        <f t="shared" si="314"/>
        <v>4.6977163509753552</v>
      </c>
      <c r="AD290" s="74">
        <f t="shared" ref="AD290:AD321" si="445">SUM(C290:AC290)</f>
        <v>100</v>
      </c>
      <c r="AF290" s="66"/>
      <c r="AG290" s="66"/>
      <c r="AH290" s="66"/>
      <c r="AI290" s="66"/>
      <c r="AJ290" s="66"/>
      <c r="AK290" s="66"/>
      <c r="AL290" s="66"/>
      <c r="AM290" s="66"/>
      <c r="AN290" s="66"/>
      <c r="AO290" s="66"/>
      <c r="AP290" s="66"/>
      <c r="AQ290" s="66"/>
      <c r="AR290" s="66"/>
      <c r="AS290" s="66"/>
      <c r="AT290" s="66"/>
      <c r="AU290" s="66"/>
      <c r="AV290" s="66"/>
      <c r="AW290" s="66"/>
      <c r="AX290" s="66"/>
      <c r="AY290" s="66"/>
      <c r="AZ290" s="66"/>
    </row>
    <row r="291" spans="1:52" x14ac:dyDescent="0.25">
      <c r="A291" s="34" t="s">
        <v>1067</v>
      </c>
      <c r="B291" s="34" t="s">
        <v>1068</v>
      </c>
      <c r="C291" s="42">
        <f t="shared" si="296"/>
        <v>6.510674241198922</v>
      </c>
      <c r="D291" s="42">
        <f t="shared" si="297"/>
        <v>6.9806742411989227</v>
      </c>
      <c r="E291" s="42">
        <f t="shared" si="298"/>
        <v>5.9130337742824803</v>
      </c>
      <c r="F291" s="42">
        <f t="shared" ref="F291" si="446">F101</f>
        <v>1.6902583581952246</v>
      </c>
      <c r="G291" s="42">
        <f t="shared" si="300"/>
        <v>2.6556542380043764</v>
      </c>
      <c r="H291" s="42">
        <f t="shared" si="301"/>
        <v>3.004248839428957</v>
      </c>
      <c r="I291" s="42">
        <f t="shared" si="302"/>
        <v>0.7735707036090762</v>
      </c>
      <c r="J291" s="42">
        <f t="shared" ref="J291:O291" si="447">J101</f>
        <v>1.544601962640461</v>
      </c>
      <c r="K291" s="42">
        <f t="shared" si="447"/>
        <v>1.0928807219062</v>
      </c>
      <c r="L291" s="42">
        <f t="shared" si="447"/>
        <v>1.0701123735331539</v>
      </c>
      <c r="M291" s="42">
        <f t="shared" si="447"/>
        <v>1.7063344518652834</v>
      </c>
      <c r="N291" s="42">
        <f t="shared" si="447"/>
        <v>4.9322096904927761</v>
      </c>
      <c r="O291" s="42">
        <f t="shared" si="447"/>
        <v>2.5685877878464844</v>
      </c>
      <c r="P291" s="42">
        <f t="shared" ref="P291:R291" si="448">P101</f>
        <v>2.199819382880503</v>
      </c>
      <c r="Q291" s="42">
        <f t="shared" si="448"/>
        <v>2.6343928111779711</v>
      </c>
      <c r="R291" s="42">
        <f t="shared" si="448"/>
        <v>6.057495741799805</v>
      </c>
      <c r="S291" s="42">
        <f t="shared" si="305"/>
        <v>3.2080369703224361</v>
      </c>
      <c r="T291" s="42">
        <f t="shared" si="306"/>
        <v>4.8036169913933167</v>
      </c>
      <c r="U291" s="42">
        <f>U101+0.4</f>
        <v>4.4643347928187316</v>
      </c>
      <c r="V291" s="42">
        <f t="shared" ref="V291:AB291" si="449">V101</f>
        <v>5.0151160368257193</v>
      </c>
      <c r="W291" s="42">
        <f t="shared" si="346"/>
        <v>3.64618503031812</v>
      </c>
      <c r="X291" s="42">
        <f t="shared" si="324"/>
        <v>4.6035242820919029</v>
      </c>
      <c r="Y291" s="42">
        <f t="shared" si="312"/>
        <v>5.6919520054732979</v>
      </c>
      <c r="Z291" s="42">
        <f t="shared" si="449"/>
        <v>0.39088659416543553</v>
      </c>
      <c r="AA291" s="42">
        <f t="shared" si="313"/>
        <v>5.9506742411989224</v>
      </c>
      <c r="AB291" s="42">
        <f t="shared" si="449"/>
        <v>6.4206742411989222</v>
      </c>
      <c r="AC291" s="42">
        <f t="shared" si="314"/>
        <v>4.4704494941326161</v>
      </c>
      <c r="AD291" s="74">
        <f t="shared" si="445"/>
        <v>100.00000000000003</v>
      </c>
      <c r="AF291" s="66"/>
      <c r="AG291" s="66"/>
      <c r="AH291" s="66"/>
      <c r="AI291" s="66"/>
      <c r="AJ291" s="66"/>
      <c r="AK291" s="66"/>
      <c r="AL291" s="66"/>
      <c r="AM291" s="66"/>
      <c r="AN291" s="66"/>
      <c r="AO291" s="66"/>
      <c r="AP291" s="66"/>
      <c r="AQ291" s="66"/>
      <c r="AR291" s="66"/>
      <c r="AS291" s="66"/>
      <c r="AT291" s="66"/>
      <c r="AU291" s="66"/>
      <c r="AV291" s="66"/>
      <c r="AW291" s="66"/>
      <c r="AX291" s="66"/>
      <c r="AY291" s="66"/>
      <c r="AZ291" s="66"/>
    </row>
    <row r="292" spans="1:52" x14ac:dyDescent="0.25">
      <c r="A292" s="34" t="s">
        <v>1069</v>
      </c>
      <c r="B292" s="34" t="s">
        <v>1070</v>
      </c>
      <c r="C292" s="42">
        <f t="shared" si="296"/>
        <v>7.6168614661712244</v>
      </c>
      <c r="D292" s="42">
        <f>D102</f>
        <v>7.5268614661712245</v>
      </c>
      <c r="E292" s="42">
        <f t="shared" si="298"/>
        <v>7.7296230106569555</v>
      </c>
      <c r="F292" s="42">
        <f t="shared" ref="F292" si="450">F102</f>
        <v>0.38209135025936469</v>
      </c>
      <c r="G292" s="42">
        <f>G102-0.41</f>
        <v>5.1211027440803711</v>
      </c>
      <c r="H292" s="42">
        <f t="shared" si="301"/>
        <v>2.0343821984270165</v>
      </c>
      <c r="I292" s="42">
        <f t="shared" si="302"/>
        <v>0.18932045097620254</v>
      </c>
      <c r="J292" s="42">
        <f t="shared" ref="J292:O292" si="451">J102</f>
        <v>1.4214681872524093</v>
      </c>
      <c r="K292" s="42">
        <f t="shared" si="451"/>
        <v>0</v>
      </c>
      <c r="L292" s="42">
        <f t="shared" si="451"/>
        <v>0.62723845551426849</v>
      </c>
      <c r="M292" s="42">
        <f t="shared" si="451"/>
        <v>0.79786318056421024</v>
      </c>
      <c r="N292" s="42">
        <f t="shared" si="451"/>
        <v>6.1775471445922747</v>
      </c>
      <c r="O292" s="42">
        <f t="shared" si="451"/>
        <v>1.1727510186330687</v>
      </c>
      <c r="P292" s="42">
        <f t="shared" ref="P292:R292" si="452">P102</f>
        <v>0.55585780803443685</v>
      </c>
      <c r="Q292" s="42">
        <f t="shared" si="452"/>
        <v>1.0497400108040804</v>
      </c>
      <c r="R292" s="42">
        <f t="shared" si="452"/>
        <v>6.6037114241034951</v>
      </c>
      <c r="S292" s="42">
        <f t="shared" si="305"/>
        <v>5.2727265754200472</v>
      </c>
      <c r="T292" s="42">
        <f t="shared" si="306"/>
        <v>4.998331967522831</v>
      </c>
      <c r="U292" s="42">
        <f t="shared" ref="U292:AB292" si="453">U102</f>
        <v>1.4465078217334228</v>
      </c>
      <c r="V292" s="42">
        <f t="shared" si="453"/>
        <v>7.4438575973514105</v>
      </c>
      <c r="W292" s="42">
        <f t="shared" si="346"/>
        <v>5.3991243611808928</v>
      </c>
      <c r="X292" s="42">
        <f t="shared" si="324"/>
        <v>6.3495632073974129</v>
      </c>
      <c r="Y292" s="42">
        <f t="shared" si="312"/>
        <v>6.9886696476215029</v>
      </c>
      <c r="Z292" s="42">
        <f t="shared" si="453"/>
        <v>0.28002979524651339</v>
      </c>
      <c r="AA292" s="42">
        <f>AA102+0.08</f>
        <v>0.08</v>
      </c>
      <c r="AB292" s="42">
        <f t="shared" si="453"/>
        <v>7.5268614661712245</v>
      </c>
      <c r="AC292" s="42">
        <f t="shared" si="314"/>
        <v>5.207907644114151</v>
      </c>
      <c r="AD292" s="74">
        <f t="shared" si="445"/>
        <v>100.00000000000003</v>
      </c>
      <c r="AF292" s="66"/>
      <c r="AG292" s="66"/>
      <c r="AH292" s="66"/>
      <c r="AI292" s="66"/>
      <c r="AJ292" s="66"/>
      <c r="AK292" s="66"/>
      <c r="AL292" s="66"/>
      <c r="AM292" s="66"/>
      <c r="AN292" s="66"/>
      <c r="AO292" s="66"/>
      <c r="AP292" s="66"/>
      <c r="AQ292" s="66"/>
      <c r="AR292" s="66"/>
      <c r="AS292" s="66"/>
      <c r="AT292" s="66"/>
      <c r="AU292" s="66"/>
      <c r="AV292" s="66"/>
      <c r="AW292" s="66"/>
      <c r="AX292" s="66"/>
      <c r="AY292" s="66"/>
      <c r="AZ292" s="66"/>
    </row>
    <row r="293" spans="1:52" x14ac:dyDescent="0.25">
      <c r="A293" s="34" t="s">
        <v>1071</v>
      </c>
      <c r="B293" s="34" t="s">
        <v>1072</v>
      </c>
      <c r="C293" s="42">
        <f t="shared" si="296"/>
        <v>5.7616843381685756</v>
      </c>
      <c r="D293" s="42">
        <f t="shared" si="297"/>
        <v>6.2316843381685754</v>
      </c>
      <c r="E293" s="42">
        <f t="shared" si="298"/>
        <v>4.611122892112383</v>
      </c>
      <c r="F293" s="42">
        <f t="shared" ref="F293" si="454">F103</f>
        <v>4.6550616737798718</v>
      </c>
      <c r="G293" s="42">
        <f t="shared" si="300"/>
        <v>1.4533610776956674</v>
      </c>
      <c r="H293" s="42">
        <f t="shared" si="301"/>
        <v>5.4652062915090909</v>
      </c>
      <c r="I293" s="42">
        <f t="shared" si="302"/>
        <v>3.6408579865560657</v>
      </c>
      <c r="J293" s="42">
        <f t="shared" ref="J293:O293" si="455">J103</f>
        <v>2.8037956860396664</v>
      </c>
      <c r="K293" s="42">
        <f t="shared" si="455"/>
        <v>1.9307861576744092</v>
      </c>
      <c r="L293" s="42">
        <f t="shared" si="455"/>
        <v>1.8905614460561915</v>
      </c>
      <c r="M293" s="42">
        <f t="shared" si="455"/>
        <v>4.4716558458305551</v>
      </c>
      <c r="N293" s="42">
        <f t="shared" si="455"/>
        <v>1.2485528160213353</v>
      </c>
      <c r="O293" s="42">
        <f t="shared" si="455"/>
        <v>3.1638922788099162</v>
      </c>
      <c r="P293" s="42">
        <f t="shared" ref="P293:R293" si="456">P103</f>
        <v>2.2985427750628702</v>
      </c>
      <c r="Q293" s="42">
        <f t="shared" si="456"/>
        <v>0.5332956291429265</v>
      </c>
      <c r="R293" s="42">
        <f t="shared" si="456"/>
        <v>4.9750683335412926</v>
      </c>
      <c r="S293" s="42">
        <f t="shared" si="305"/>
        <v>3.4379152212485615</v>
      </c>
      <c r="T293" s="42">
        <f t="shared" si="306"/>
        <v>3.6075502727148789</v>
      </c>
      <c r="U293" s="42">
        <f t="shared" ref="U293:U294" si="457">U103+0.4</f>
        <v>4.3059282135656627</v>
      </c>
      <c r="V293" s="42">
        <f t="shared" ref="V293:AB293" si="458">V103</f>
        <v>4.3549007500367578</v>
      </c>
      <c r="W293" s="42">
        <f t="shared" si="346"/>
        <v>3.4843209474979093</v>
      </c>
      <c r="X293" s="42">
        <f t="shared" si="324"/>
        <v>4.0295687701917702</v>
      </c>
      <c r="Y293" s="42">
        <f t="shared" si="312"/>
        <v>4.5451619844576179</v>
      </c>
      <c r="Z293" s="42">
        <f t="shared" si="458"/>
        <v>0.36447125961173743</v>
      </c>
      <c r="AA293" s="42">
        <f t="shared" si="313"/>
        <v>5.201684338168576</v>
      </c>
      <c r="AB293" s="42">
        <f t="shared" si="458"/>
        <v>5.6716843381685758</v>
      </c>
      <c r="AC293" s="42">
        <f t="shared" si="314"/>
        <v>5.8616843381685761</v>
      </c>
      <c r="AD293" s="74">
        <f t="shared" si="445"/>
        <v>100.00000000000001</v>
      </c>
      <c r="AF293" s="66"/>
      <c r="AG293" s="66"/>
      <c r="AH293" s="66"/>
      <c r="AI293" s="66"/>
      <c r="AJ293" s="66"/>
      <c r="AK293" s="66"/>
      <c r="AL293" s="66"/>
      <c r="AM293" s="66"/>
      <c r="AN293" s="66"/>
      <c r="AO293" s="66"/>
      <c r="AP293" s="66"/>
      <c r="AQ293" s="66"/>
      <c r="AR293" s="66"/>
      <c r="AS293" s="66"/>
      <c r="AT293" s="66"/>
      <c r="AU293" s="66"/>
      <c r="AV293" s="66"/>
      <c r="AW293" s="66"/>
      <c r="AX293" s="66"/>
      <c r="AY293" s="66"/>
      <c r="AZ293" s="66"/>
    </row>
    <row r="294" spans="1:52" x14ac:dyDescent="0.25">
      <c r="A294" s="34" t="s">
        <v>1073</v>
      </c>
      <c r="B294" s="34" t="s">
        <v>1074</v>
      </c>
      <c r="C294" s="42">
        <f t="shared" si="296"/>
        <v>6.3002306564865984</v>
      </c>
      <c r="D294" s="42">
        <f t="shared" si="297"/>
        <v>6.7702306564865982</v>
      </c>
      <c r="E294" s="42">
        <f t="shared" si="298"/>
        <v>4.9701537709910646</v>
      </c>
      <c r="F294" s="42">
        <f t="shared" ref="F294" si="459">F104</f>
        <v>4.3214947380493021</v>
      </c>
      <c r="G294" s="42">
        <f t="shared" si="300"/>
        <v>0.83520610472473622</v>
      </c>
      <c r="H294" s="42">
        <f t="shared" si="301"/>
        <v>4.1386206354863386</v>
      </c>
      <c r="I294" s="42">
        <f t="shared" si="302"/>
        <v>2.194933168721886</v>
      </c>
      <c r="J294" s="42">
        <f t="shared" ref="J294:O294" si="460">J104</f>
        <v>3.5136987855317781</v>
      </c>
      <c r="K294" s="42">
        <f t="shared" si="460"/>
        <v>1.5855908059114718</v>
      </c>
      <c r="L294" s="42">
        <f t="shared" si="460"/>
        <v>1.9406970801520613</v>
      </c>
      <c r="M294" s="42">
        <f t="shared" si="460"/>
        <v>3.1518281274243813</v>
      </c>
      <c r="N294" s="42">
        <f t="shared" si="460"/>
        <v>3.133544069936451</v>
      </c>
      <c r="O294" s="42">
        <f t="shared" si="460"/>
        <v>3.695064165687592</v>
      </c>
      <c r="P294" s="42">
        <f t="shared" ref="P294:R294" si="461">P104</f>
        <v>3.9866523070242366</v>
      </c>
      <c r="Q294" s="42">
        <f t="shared" si="461"/>
        <v>2.3639519593270584</v>
      </c>
      <c r="R294" s="42">
        <f t="shared" si="461"/>
        <v>4.0192686617571187</v>
      </c>
      <c r="S294" s="42">
        <f t="shared" si="305"/>
        <v>2.8815971978940715</v>
      </c>
      <c r="T294" s="42">
        <f t="shared" si="306"/>
        <v>2.3733631027981565</v>
      </c>
      <c r="U294" s="42">
        <f t="shared" si="457"/>
        <v>3.2540634506406487</v>
      </c>
      <c r="V294" s="42">
        <f t="shared" ref="V294:AB294" si="462">V104</f>
        <v>4.3057793500511252</v>
      </c>
      <c r="W294" s="42">
        <f t="shared" si="346"/>
        <v>3.2609767210955334</v>
      </c>
      <c r="X294" s="42">
        <f t="shared" si="324"/>
        <v>5.1304550368098552</v>
      </c>
      <c r="Y294" s="42">
        <f t="shared" si="312"/>
        <v>5.4169496771264267</v>
      </c>
      <c r="Z294" s="42">
        <f t="shared" si="462"/>
        <v>0.17503468592127255</v>
      </c>
      <c r="AA294" s="42">
        <f t="shared" si="313"/>
        <v>5.7402306564865988</v>
      </c>
      <c r="AB294" s="42">
        <f t="shared" si="462"/>
        <v>6.2102306564865986</v>
      </c>
      <c r="AC294" s="42">
        <f t="shared" si="314"/>
        <v>4.3301537709910658</v>
      </c>
      <c r="AD294" s="74">
        <f t="shared" si="445"/>
        <v>100.00000000000001</v>
      </c>
      <c r="AF294" s="66"/>
      <c r="AG294" s="66"/>
      <c r="AH294" s="66"/>
      <c r="AI294" s="66"/>
      <c r="AJ294" s="66"/>
      <c r="AK294" s="66"/>
      <c r="AL294" s="66"/>
      <c r="AM294" s="66"/>
      <c r="AN294" s="66"/>
      <c r="AO294" s="66"/>
      <c r="AP294" s="66"/>
      <c r="AQ294" s="66"/>
      <c r="AR294" s="66"/>
      <c r="AS294" s="66"/>
      <c r="AT294" s="66"/>
      <c r="AU294" s="66"/>
      <c r="AV294" s="66"/>
      <c r="AW294" s="66"/>
      <c r="AX294" s="66"/>
      <c r="AY294" s="66"/>
      <c r="AZ294" s="66"/>
    </row>
    <row r="295" spans="1:52" x14ac:dyDescent="0.25">
      <c r="A295" s="34" t="s">
        <v>1075</v>
      </c>
      <c r="B295" s="34" t="s">
        <v>1076</v>
      </c>
      <c r="C295" s="42">
        <f t="shared" si="296"/>
        <v>6.8047183092979342</v>
      </c>
      <c r="D295" s="42">
        <f>D105</f>
        <v>0</v>
      </c>
      <c r="E295" s="42">
        <f t="shared" si="298"/>
        <v>6.1458186615275316</v>
      </c>
      <c r="F295" s="42">
        <f t="shared" ref="F295" si="463">F105</f>
        <v>4.7690789070081019</v>
      </c>
      <c r="G295" s="42">
        <f>G105-0.41</f>
        <v>0.6258794085969257</v>
      </c>
      <c r="H295" s="42">
        <f t="shared" si="301"/>
        <v>6.4704452117917821</v>
      </c>
      <c r="I295" s="42">
        <f t="shared" si="302"/>
        <v>4.8427637168822333</v>
      </c>
      <c r="J295" s="42">
        <f t="shared" ref="J295:O295" si="464">J105</f>
        <v>2.8795737013058953</v>
      </c>
      <c r="K295" s="42">
        <f t="shared" si="464"/>
        <v>2.0001288580887473</v>
      </c>
      <c r="L295" s="42">
        <f t="shared" si="464"/>
        <v>1.5387896125474434</v>
      </c>
      <c r="M295" s="42">
        <f t="shared" si="464"/>
        <v>3.8811501066659901</v>
      </c>
      <c r="N295" s="42">
        <f t="shared" si="464"/>
        <v>2.378207989492275</v>
      </c>
      <c r="O295" s="42">
        <f t="shared" si="464"/>
        <v>3.9802627976591425</v>
      </c>
      <c r="P295" s="42">
        <f t="shared" ref="P295:R295" si="465">P105</f>
        <v>4.3572506220141562</v>
      </c>
      <c r="Q295" s="42">
        <f t="shared" si="465"/>
        <v>1.6163299357744472</v>
      </c>
      <c r="R295" s="42">
        <f t="shared" si="465"/>
        <v>6.3894414689395456</v>
      </c>
      <c r="S295" s="42">
        <f t="shared" si="305"/>
        <v>2.8152692561585235</v>
      </c>
      <c r="T295" s="42">
        <f t="shared" si="306"/>
        <v>1.0597616031748909</v>
      </c>
      <c r="U295" s="42">
        <f t="shared" ref="U295:AB295" si="466">U105</f>
        <v>4.8219322740950323</v>
      </c>
      <c r="V295" s="42">
        <f t="shared" si="466"/>
        <v>4.6114454461086458</v>
      </c>
      <c r="W295" s="42">
        <f t="shared" si="346"/>
        <v>3.9079085709019874</v>
      </c>
      <c r="X295" s="42">
        <f t="shared" si="324"/>
        <v>4.6535783222724358</v>
      </c>
      <c r="Y295" s="42">
        <f t="shared" si="312"/>
        <v>5.1376468840169034</v>
      </c>
      <c r="Z295" s="42">
        <f t="shared" si="466"/>
        <v>0.61318171708357605</v>
      </c>
      <c r="AA295" s="42">
        <f>AA105+0.08</f>
        <v>0.08</v>
      </c>
      <c r="AB295" s="42">
        <f t="shared" si="466"/>
        <v>6.7147183092979343</v>
      </c>
      <c r="AC295" s="42">
        <f t="shared" si="314"/>
        <v>6.9047183092979347</v>
      </c>
      <c r="AD295" s="74">
        <f t="shared" si="445"/>
        <v>100.00000000000001</v>
      </c>
      <c r="AF295" s="66"/>
      <c r="AG295" s="66"/>
      <c r="AH295" s="66"/>
      <c r="AI295" s="66"/>
      <c r="AJ295" s="66"/>
      <c r="AK295" s="66"/>
      <c r="AL295" s="66"/>
      <c r="AM295" s="66"/>
      <c r="AN295" s="66"/>
      <c r="AO295" s="66"/>
      <c r="AP295" s="66"/>
      <c r="AQ295" s="66"/>
      <c r="AR295" s="66"/>
      <c r="AS295" s="66"/>
      <c r="AT295" s="66"/>
      <c r="AU295" s="66"/>
      <c r="AV295" s="66"/>
      <c r="AW295" s="66"/>
      <c r="AX295" s="66"/>
      <c r="AY295" s="66"/>
      <c r="AZ295" s="66"/>
    </row>
    <row r="296" spans="1:52" x14ac:dyDescent="0.25">
      <c r="A296" s="34" t="s">
        <v>1077</v>
      </c>
      <c r="B296" s="34" t="s">
        <v>1078</v>
      </c>
      <c r="C296" s="42">
        <f t="shared" si="296"/>
        <v>6.2832758193505498</v>
      </c>
      <c r="D296" s="42">
        <f t="shared" si="297"/>
        <v>6.7532758193505504</v>
      </c>
      <c r="E296" s="42">
        <f t="shared" si="298"/>
        <v>1.6041594774188193</v>
      </c>
      <c r="F296" s="42">
        <f t="shared" ref="F296" si="467">F106</f>
        <v>2.8545826552801712</v>
      </c>
      <c r="G296" s="42">
        <f t="shared" si="300"/>
        <v>0.46813312496133663</v>
      </c>
      <c r="H296" s="42">
        <f t="shared" si="301"/>
        <v>5.0692720635378024</v>
      </c>
      <c r="I296" s="42">
        <f t="shared" si="302"/>
        <v>3.5660992962885922</v>
      </c>
      <c r="J296" s="42">
        <f t="shared" ref="J296:O296" si="468">J106</f>
        <v>3.9987613076097883</v>
      </c>
      <c r="K296" s="42">
        <f t="shared" si="468"/>
        <v>2.8989801707598324</v>
      </c>
      <c r="L296" s="42">
        <f t="shared" si="468"/>
        <v>5.6771695010713366</v>
      </c>
      <c r="M296" s="42">
        <f t="shared" si="468"/>
        <v>4.133568539874962</v>
      </c>
      <c r="N296" s="42">
        <f t="shared" si="468"/>
        <v>1.3973123306780177</v>
      </c>
      <c r="O296" s="42">
        <f t="shared" si="468"/>
        <v>3.4625275016780255</v>
      </c>
      <c r="P296" s="42">
        <f t="shared" ref="P296:R296" si="469">P106</f>
        <v>3.2147300333493321</v>
      </c>
      <c r="Q296" s="42">
        <f t="shared" si="469"/>
        <v>1.2064862867629929</v>
      </c>
      <c r="R296" s="42">
        <f t="shared" si="469"/>
        <v>5.1230791517824574</v>
      </c>
      <c r="S296" s="42">
        <f t="shared" si="305"/>
        <v>3.5522451657619585</v>
      </c>
      <c r="T296" s="42">
        <f t="shared" si="306"/>
        <v>2.2158620571992524</v>
      </c>
      <c r="U296" s="42">
        <f t="shared" ref="U296:U297" si="470">U106+0.4</f>
        <v>4.2883372855474002</v>
      </c>
      <c r="V296" s="42">
        <f t="shared" ref="V296:AB296" si="471">V106</f>
        <v>3.4279534626578938</v>
      </c>
      <c r="W296" s="42">
        <f t="shared" si="346"/>
        <v>3.4639202115718688</v>
      </c>
      <c r="X296" s="42">
        <f t="shared" si="324"/>
        <v>3.8567460951335031</v>
      </c>
      <c r="Y296" s="42">
        <f t="shared" si="312"/>
        <v>4.3194781981674826</v>
      </c>
      <c r="Z296" s="42">
        <f t="shared" si="471"/>
        <v>0.92864225927128063</v>
      </c>
      <c r="AA296" s="42">
        <f t="shared" si="313"/>
        <v>5.7232758193505502</v>
      </c>
      <c r="AB296" s="42">
        <f t="shared" si="471"/>
        <v>6.1932758193505499</v>
      </c>
      <c r="AC296" s="42">
        <f t="shared" si="314"/>
        <v>4.3188505462337003</v>
      </c>
      <c r="AD296" s="74">
        <f t="shared" si="445"/>
        <v>100.00000000000003</v>
      </c>
      <c r="AF296" s="66"/>
      <c r="AG296" s="66"/>
      <c r="AH296" s="66"/>
      <c r="AI296" s="66"/>
      <c r="AJ296" s="66"/>
      <c r="AK296" s="66"/>
      <c r="AL296" s="66"/>
      <c r="AM296" s="66"/>
      <c r="AN296" s="66"/>
      <c r="AO296" s="66"/>
      <c r="AP296" s="66"/>
      <c r="AQ296" s="66"/>
      <c r="AR296" s="66"/>
      <c r="AS296" s="66"/>
      <c r="AT296" s="66"/>
      <c r="AU296" s="66"/>
      <c r="AV296" s="66"/>
      <c r="AW296" s="66"/>
      <c r="AX296" s="66"/>
      <c r="AY296" s="66"/>
      <c r="AZ296" s="66"/>
    </row>
    <row r="297" spans="1:52" x14ac:dyDescent="0.25">
      <c r="A297" s="34" t="s">
        <v>1079</v>
      </c>
      <c r="B297" s="34" t="s">
        <v>1080</v>
      </c>
      <c r="C297" s="42">
        <f t="shared" si="296"/>
        <v>6.4847828898622577</v>
      </c>
      <c r="D297" s="42">
        <f t="shared" si="297"/>
        <v>6.9547828898622583</v>
      </c>
      <c r="E297" s="42">
        <f t="shared" si="298"/>
        <v>3.7609421578535343</v>
      </c>
      <c r="F297" s="42">
        <f t="shared" ref="F297" si="472">F107</f>
        <v>2.7434940071062255</v>
      </c>
      <c r="G297" s="42">
        <f t="shared" si="300"/>
        <v>0.86677813141683691</v>
      </c>
      <c r="H297" s="42">
        <f t="shared" si="301"/>
        <v>4.2867661039328233</v>
      </c>
      <c r="I297" s="42">
        <f t="shared" si="302"/>
        <v>2.4092371208934078</v>
      </c>
      <c r="J297" s="42">
        <f t="shared" ref="J297:O297" si="473">J107</f>
        <v>2.994683808793952</v>
      </c>
      <c r="K297" s="42">
        <f t="shared" si="473"/>
        <v>2.1769473667616204</v>
      </c>
      <c r="L297" s="42">
        <f t="shared" si="473"/>
        <v>3.1973914449311303</v>
      </c>
      <c r="M297" s="42">
        <f t="shared" si="473"/>
        <v>3.0442964436182947</v>
      </c>
      <c r="N297" s="42">
        <f t="shared" si="473"/>
        <v>3.3286163210484361</v>
      </c>
      <c r="O297" s="42">
        <f t="shared" si="473"/>
        <v>2.518628881565764</v>
      </c>
      <c r="P297" s="42">
        <f t="shared" ref="P297:R297" si="474">P107</f>
        <v>2.5567518757590935</v>
      </c>
      <c r="Q297" s="42">
        <f t="shared" si="474"/>
        <v>0.82839307688772701</v>
      </c>
      <c r="R297" s="42">
        <f t="shared" si="474"/>
        <v>6.0101627156787529</v>
      </c>
      <c r="S297" s="42">
        <f t="shared" si="305"/>
        <v>1.6555337018463501</v>
      </c>
      <c r="T297" s="42">
        <f t="shared" si="306"/>
        <v>2.4559751056230157</v>
      </c>
      <c r="U297" s="42">
        <f t="shared" si="470"/>
        <v>4.2993834251926035</v>
      </c>
      <c r="V297" s="42">
        <f t="shared" ref="V297:AB297" si="475">V107</f>
        <v>6.0886975521025439</v>
      </c>
      <c r="W297" s="42">
        <f t="shared" si="346"/>
        <v>2.4246366744811416</v>
      </c>
      <c r="X297" s="42">
        <f t="shared" si="324"/>
        <v>4.1651539739180077</v>
      </c>
      <c r="Y297" s="42">
        <f t="shared" si="312"/>
        <v>4.8198736428327571</v>
      </c>
      <c r="Z297" s="42">
        <f t="shared" si="475"/>
        <v>1.0237420184446835</v>
      </c>
      <c r="AA297" s="42">
        <f t="shared" si="313"/>
        <v>5.9247828898622581</v>
      </c>
      <c r="AB297" s="42">
        <f t="shared" si="475"/>
        <v>6.3947828898622578</v>
      </c>
      <c r="AC297" s="42">
        <f t="shared" si="314"/>
        <v>6.5847828898622582</v>
      </c>
      <c r="AD297" s="74">
        <f t="shared" si="445"/>
        <v>99.999999999999972</v>
      </c>
      <c r="AF297" s="66"/>
      <c r="AG297" s="66"/>
      <c r="AH297" s="66"/>
      <c r="AI297" s="66"/>
      <c r="AJ297" s="66"/>
      <c r="AK297" s="66"/>
      <c r="AL297" s="66"/>
      <c r="AM297" s="66"/>
      <c r="AN297" s="66"/>
      <c r="AO297" s="66"/>
      <c r="AP297" s="66"/>
      <c r="AQ297" s="66"/>
      <c r="AR297" s="66"/>
      <c r="AS297" s="66"/>
      <c r="AT297" s="66"/>
      <c r="AU297" s="66"/>
      <c r="AV297" s="66"/>
      <c r="AW297" s="66"/>
      <c r="AX297" s="66"/>
      <c r="AY297" s="66"/>
      <c r="AZ297" s="66"/>
    </row>
    <row r="298" spans="1:52" x14ac:dyDescent="0.25">
      <c r="A298" s="34" t="s">
        <v>1081</v>
      </c>
      <c r="B298" s="34" t="s">
        <v>1082</v>
      </c>
      <c r="C298" s="42">
        <f t="shared" si="296"/>
        <v>6.6316233811373761</v>
      </c>
      <c r="D298" s="42">
        <f>D108</f>
        <v>6.5416233811373763</v>
      </c>
      <c r="E298" s="42">
        <f t="shared" si="298"/>
        <v>5.1910822540915831</v>
      </c>
      <c r="F298" s="42">
        <f t="shared" ref="F298" si="476">F108</f>
        <v>4.067208786834736</v>
      </c>
      <c r="G298" s="42">
        <f>G108-0.41</f>
        <v>1.3290266013216414</v>
      </c>
      <c r="H298" s="42">
        <f t="shared" si="301"/>
        <v>4.9129456786031485</v>
      </c>
      <c r="I298" s="42">
        <f t="shared" si="302"/>
        <v>3.7987201783336904</v>
      </c>
      <c r="J298" s="42">
        <f t="shared" ref="J298:O298" si="477">J108</f>
        <v>3.3002558869787104</v>
      </c>
      <c r="K298" s="42">
        <f t="shared" si="477"/>
        <v>2.6444860476938343</v>
      </c>
      <c r="L298" s="42">
        <f t="shared" si="477"/>
        <v>2.0442573066054295</v>
      </c>
      <c r="M298" s="42">
        <f t="shared" si="477"/>
        <v>3.9684826123158667</v>
      </c>
      <c r="N298" s="42">
        <f t="shared" si="477"/>
        <v>1.7754283750767268</v>
      </c>
      <c r="O298" s="42">
        <f t="shared" si="477"/>
        <v>2.8648972350386126</v>
      </c>
      <c r="P298" s="42">
        <f t="shared" ref="P298:R298" si="478">P108</f>
        <v>2.5738832916097429</v>
      </c>
      <c r="Q298" s="42">
        <f t="shared" si="478"/>
        <v>0.2711612123584129</v>
      </c>
      <c r="R298" s="42">
        <f t="shared" si="478"/>
        <v>6.1169646301393028</v>
      </c>
      <c r="S298" s="42">
        <f t="shared" si="305"/>
        <v>3.8975961615708905</v>
      </c>
      <c r="T298" s="42">
        <f t="shared" si="306"/>
        <v>2.005316655508449</v>
      </c>
      <c r="U298" s="42">
        <f t="shared" ref="U298:AB298" si="479">U108</f>
        <v>3.5653540199206466</v>
      </c>
      <c r="V298" s="42">
        <f t="shared" si="479"/>
        <v>5.7611410983339146</v>
      </c>
      <c r="W298" s="42">
        <f t="shared" si="346"/>
        <v>4.9682399285473862</v>
      </c>
      <c r="X298" s="42">
        <f t="shared" si="324"/>
        <v>5.1259249030057896</v>
      </c>
      <c r="Y298" s="42">
        <f t="shared" si="312"/>
        <v>4.8742998864407818</v>
      </c>
      <c r="Z298" s="42">
        <f t="shared" si="479"/>
        <v>0.59737485216699748</v>
      </c>
      <c r="AA298" s="42">
        <f>AA108+0.08</f>
        <v>0.08</v>
      </c>
      <c r="AB298" s="42">
        <f t="shared" si="479"/>
        <v>6.5416233811373763</v>
      </c>
      <c r="AC298" s="42">
        <f t="shared" si="314"/>
        <v>4.5510822540915843</v>
      </c>
      <c r="AD298" s="74">
        <f t="shared" si="445"/>
        <v>100</v>
      </c>
      <c r="AF298" s="66"/>
      <c r="AG298" s="66"/>
      <c r="AH298" s="66"/>
      <c r="AI298" s="66"/>
      <c r="AJ298" s="66"/>
      <c r="AK298" s="66"/>
      <c r="AL298" s="66"/>
      <c r="AM298" s="66"/>
      <c r="AN298" s="66"/>
      <c r="AO298" s="66"/>
      <c r="AP298" s="66"/>
      <c r="AQ298" s="66"/>
      <c r="AR298" s="66"/>
      <c r="AS298" s="66"/>
      <c r="AT298" s="66"/>
      <c r="AU298" s="66"/>
      <c r="AV298" s="66"/>
      <c r="AW298" s="66"/>
      <c r="AX298" s="66"/>
      <c r="AY298" s="66"/>
      <c r="AZ298" s="66"/>
    </row>
    <row r="299" spans="1:52" x14ac:dyDescent="0.25">
      <c r="A299" s="34" t="s">
        <v>1083</v>
      </c>
      <c r="B299" s="34" t="s">
        <v>1084</v>
      </c>
      <c r="C299" s="42">
        <f t="shared" si="296"/>
        <v>5.8398931682251405</v>
      </c>
      <c r="D299" s="42">
        <f t="shared" si="297"/>
        <v>6.3098931682251411</v>
      </c>
      <c r="E299" s="42">
        <f t="shared" si="298"/>
        <v>3.9445254661219509</v>
      </c>
      <c r="F299" s="42">
        <f t="shared" ref="F299" si="480">F109</f>
        <v>4.3447081351997694</v>
      </c>
      <c r="G299" s="42">
        <f t="shared" si="300"/>
        <v>0.95407172132566165</v>
      </c>
      <c r="H299" s="42">
        <f t="shared" si="301"/>
        <v>6.184073383945786</v>
      </c>
      <c r="I299" s="42">
        <f t="shared" si="302"/>
        <v>4.2048889348641678</v>
      </c>
      <c r="J299" s="42">
        <f t="shared" ref="J299:O299" si="481">J109</f>
        <v>4.3435316329208886</v>
      </c>
      <c r="K299" s="42">
        <f t="shared" si="481"/>
        <v>2.9361156603702847</v>
      </c>
      <c r="L299" s="42">
        <f t="shared" si="481"/>
        <v>2.5155782610984998</v>
      </c>
      <c r="M299" s="42">
        <f t="shared" si="481"/>
        <v>4.2536442125908938</v>
      </c>
      <c r="N299" s="42">
        <f t="shared" si="481"/>
        <v>1.5860179712785598</v>
      </c>
      <c r="O299" s="42">
        <f t="shared" si="481"/>
        <v>4.7315197188119678</v>
      </c>
      <c r="P299" s="42">
        <f t="shared" ref="P299:R299" si="482">P109</f>
        <v>4.8988950570683336</v>
      </c>
      <c r="Q299" s="42">
        <f t="shared" si="482"/>
        <v>1.345999193715061</v>
      </c>
      <c r="R299" s="42">
        <f t="shared" si="482"/>
        <v>5.3958951047154358</v>
      </c>
      <c r="S299" s="42">
        <f t="shared" si="305"/>
        <v>3.4870347689100094</v>
      </c>
      <c r="T299" s="42">
        <f t="shared" si="306"/>
        <v>3.2230352525889572</v>
      </c>
      <c r="U299" s="42">
        <f>U109+0.4</f>
        <v>3.8631616471529684</v>
      </c>
      <c r="V299" s="42">
        <f t="shared" ref="V299:AB299" si="483">V109</f>
        <v>3.3909799339122215</v>
      </c>
      <c r="W299" s="42">
        <f t="shared" si="346"/>
        <v>2.3121749986132629</v>
      </c>
      <c r="X299" s="42">
        <f t="shared" si="324"/>
        <v>3.8650994486699739</v>
      </c>
      <c r="Y299" s="42">
        <f t="shared" si="312"/>
        <v>2.4639518109284766</v>
      </c>
      <c r="Z299" s="42">
        <f t="shared" si="483"/>
        <v>2.3855250122963367</v>
      </c>
      <c r="AA299" s="42">
        <f t="shared" si="313"/>
        <v>5.2798931682251409</v>
      </c>
      <c r="AB299" s="42">
        <f t="shared" si="483"/>
        <v>0</v>
      </c>
      <c r="AC299" s="42">
        <f t="shared" si="314"/>
        <v>5.939893168225141</v>
      </c>
      <c r="AD299" s="74">
        <f t="shared" si="445"/>
        <v>100.00000000000003</v>
      </c>
      <c r="AF299" s="66"/>
      <c r="AG299" s="66"/>
      <c r="AH299" s="66"/>
      <c r="AI299" s="66"/>
      <c r="AJ299" s="66"/>
      <c r="AK299" s="66"/>
      <c r="AL299" s="66"/>
      <c r="AM299" s="66"/>
      <c r="AN299" s="66"/>
      <c r="AO299" s="66"/>
      <c r="AP299" s="66"/>
      <c r="AQ299" s="66"/>
      <c r="AR299" s="66"/>
      <c r="AS299" s="66"/>
      <c r="AT299" s="66"/>
      <c r="AU299" s="66"/>
      <c r="AV299" s="66"/>
      <c r="AW299" s="66"/>
      <c r="AX299" s="66"/>
      <c r="AY299" s="66"/>
      <c r="AZ299" s="66"/>
    </row>
    <row r="300" spans="1:52" x14ac:dyDescent="0.25">
      <c r="A300" s="34" t="s">
        <v>1085</v>
      </c>
      <c r="B300" s="34" t="s">
        <v>1086</v>
      </c>
      <c r="C300" s="42">
        <f t="shared" si="296"/>
        <v>6.82434141572638</v>
      </c>
      <c r="D300" s="42">
        <f>D110</f>
        <v>6.7343414157263801</v>
      </c>
      <c r="E300" s="42">
        <f t="shared" si="298"/>
        <v>4.7583658258403876</v>
      </c>
      <c r="F300" s="42">
        <f t="shared" ref="F300" si="484">F110</f>
        <v>4.1567767768230217</v>
      </c>
      <c r="G300" s="42">
        <f>G110-0.41</f>
        <v>1.728107019731308</v>
      </c>
      <c r="H300" s="42">
        <f t="shared" si="301"/>
        <v>6.2159757649558669</v>
      </c>
      <c r="I300" s="42">
        <f t="shared" si="302"/>
        <v>3.4171401597682212</v>
      </c>
      <c r="J300" s="42">
        <f t="shared" ref="J300:O300" si="485">J110</f>
        <v>4.88081745204149</v>
      </c>
      <c r="K300" s="42">
        <f t="shared" si="485"/>
        <v>2.2925417585451511</v>
      </c>
      <c r="L300" s="42">
        <f t="shared" si="485"/>
        <v>2.946274369380292</v>
      </c>
      <c r="M300" s="42">
        <f t="shared" si="485"/>
        <v>5.0469184719046991</v>
      </c>
      <c r="N300" s="42">
        <f t="shared" si="485"/>
        <v>2.2114405201617906</v>
      </c>
      <c r="O300" s="42">
        <f t="shared" si="485"/>
        <v>4.9927876782930509</v>
      </c>
      <c r="P300" s="42">
        <f t="shared" ref="P300:R300" si="486">P110</f>
        <v>4.6553377099028621</v>
      </c>
      <c r="Q300" s="42">
        <f t="shared" si="486"/>
        <v>1.4576112654568929</v>
      </c>
      <c r="R300" s="42">
        <f t="shared" si="486"/>
        <v>4.0937835994821556</v>
      </c>
      <c r="S300" s="42">
        <f t="shared" si="305"/>
        <v>1.9127621354987387</v>
      </c>
      <c r="T300" s="42">
        <f t="shared" si="306"/>
        <v>2.2660918694109027</v>
      </c>
      <c r="U300" s="42">
        <f t="shared" ref="U300:AB300" si="487">U110</f>
        <v>4.5525542083541879</v>
      </c>
      <c r="V300" s="42">
        <f t="shared" si="487"/>
        <v>4.3254949848782163</v>
      </c>
      <c r="W300" s="42">
        <f t="shared" si="346"/>
        <v>5.3818810537195256</v>
      </c>
      <c r="X300" s="42">
        <f t="shared" si="324"/>
        <v>5.1338549784086505</v>
      </c>
      <c r="Y300" s="42">
        <f t="shared" si="312"/>
        <v>1.567927294583598</v>
      </c>
      <c r="Z300" s="42">
        <f t="shared" si="487"/>
        <v>1.4425308556798286</v>
      </c>
      <c r="AA300" s="42">
        <f>AA110+0.08</f>
        <v>0.08</v>
      </c>
      <c r="AB300" s="42">
        <f t="shared" si="487"/>
        <v>0</v>
      </c>
      <c r="AC300" s="42">
        <f t="shared" si="314"/>
        <v>6.9243414157263805</v>
      </c>
      <c r="AD300" s="74">
        <f t="shared" si="445"/>
        <v>99.999999999999972</v>
      </c>
      <c r="AF300" s="66"/>
      <c r="AG300" s="66"/>
      <c r="AH300" s="66"/>
      <c r="AI300" s="66"/>
      <c r="AJ300" s="66"/>
      <c r="AK300" s="66"/>
      <c r="AL300" s="66"/>
      <c r="AM300" s="66"/>
      <c r="AN300" s="66"/>
      <c r="AO300" s="66"/>
      <c r="AP300" s="66"/>
      <c r="AQ300" s="66"/>
      <c r="AR300" s="66"/>
      <c r="AS300" s="66"/>
      <c r="AT300" s="66"/>
      <c r="AU300" s="66"/>
      <c r="AV300" s="66"/>
      <c r="AW300" s="66"/>
      <c r="AX300" s="66"/>
      <c r="AY300" s="66"/>
      <c r="AZ300" s="66"/>
    </row>
    <row r="301" spans="1:52" x14ac:dyDescent="0.25">
      <c r="A301" s="34" t="s">
        <v>1087</v>
      </c>
      <c r="B301" s="34" t="s">
        <v>1088</v>
      </c>
      <c r="C301" s="42">
        <f t="shared" si="296"/>
        <v>3.3062704527200979</v>
      </c>
      <c r="D301" s="42">
        <f t="shared" si="297"/>
        <v>4.0305667688381286</v>
      </c>
      <c r="E301" s="42">
        <f t="shared" si="298"/>
        <v>3.3773216395510444</v>
      </c>
      <c r="F301" s="42">
        <f t="shared" ref="F301" si="488">F111</f>
        <v>4.7545624362629963</v>
      </c>
      <c r="G301" s="42">
        <f t="shared" si="300"/>
        <v>3.0967257962631831</v>
      </c>
      <c r="H301" s="42">
        <f t="shared" si="301"/>
        <v>6.6041624477358072</v>
      </c>
      <c r="I301" s="42">
        <f t="shared" si="302"/>
        <v>4.5401900359661056</v>
      </c>
      <c r="J301" s="42">
        <f t="shared" ref="J301:O301" si="489">J111</f>
        <v>3.6183042593101105</v>
      </c>
      <c r="K301" s="42">
        <f t="shared" si="489"/>
        <v>3.0425729391318463</v>
      </c>
      <c r="L301" s="42">
        <f t="shared" si="489"/>
        <v>3.4845952324555163</v>
      </c>
      <c r="M301" s="42">
        <f t="shared" si="489"/>
        <v>5.572106897776659</v>
      </c>
      <c r="N301" s="42">
        <f t="shared" si="489"/>
        <v>5.2624570421927528</v>
      </c>
      <c r="O301" s="42">
        <f t="shared" si="489"/>
        <v>1.8943630316296161</v>
      </c>
      <c r="P301" s="42">
        <f t="shared" ref="P301:R301" si="490">P111</f>
        <v>1.0795556980114445</v>
      </c>
      <c r="Q301" s="42">
        <f t="shared" si="490"/>
        <v>3.0361593073677731</v>
      </c>
      <c r="R301" s="42">
        <f t="shared" si="490"/>
        <v>1.9848635448873697</v>
      </c>
      <c r="S301" s="42">
        <f t="shared" si="305"/>
        <v>3.417459312725589</v>
      </c>
      <c r="T301" s="42">
        <f t="shared" si="306"/>
        <v>4.9533130984551716</v>
      </c>
      <c r="U301" s="42">
        <f>U111+0.4</f>
        <v>2.4605860443271532</v>
      </c>
      <c r="V301" s="42">
        <f t="shared" ref="V301:AB301" si="491">V111</f>
        <v>1.1129057657889341</v>
      </c>
      <c r="W301" s="42">
        <f t="shared" si="346"/>
        <v>3.4398544719535669</v>
      </c>
      <c r="X301" s="42">
        <f t="shared" si="324"/>
        <v>0.78094015488834989</v>
      </c>
      <c r="Y301" s="42">
        <f t="shared" si="312"/>
        <v>6.132540905440198</v>
      </c>
      <c r="Z301" s="42">
        <f t="shared" si="491"/>
        <v>0</v>
      </c>
      <c r="AA301" s="42">
        <f t="shared" si="313"/>
        <v>5.9625409054401981</v>
      </c>
      <c r="AB301" s="42">
        <f t="shared" si="491"/>
        <v>6.4325409054401979</v>
      </c>
      <c r="AC301" s="42">
        <f t="shared" si="314"/>
        <v>6.6225409054401982</v>
      </c>
      <c r="AD301" s="74">
        <f t="shared" si="445"/>
        <v>100.00000000000001</v>
      </c>
      <c r="AF301" s="66"/>
      <c r="AG301" s="66"/>
      <c r="AH301" s="66"/>
      <c r="AI301" s="66"/>
      <c r="AJ301" s="66"/>
      <c r="AK301" s="66"/>
      <c r="AL301" s="66"/>
      <c r="AM301" s="66"/>
      <c r="AN301" s="66"/>
      <c r="AO301" s="66"/>
      <c r="AP301" s="66"/>
      <c r="AQ301" s="66"/>
      <c r="AR301" s="66"/>
      <c r="AS301" s="66"/>
      <c r="AT301" s="66"/>
      <c r="AU301" s="66"/>
      <c r="AV301" s="66"/>
      <c r="AW301" s="66"/>
      <c r="AX301" s="66"/>
      <c r="AY301" s="66"/>
      <c r="AZ301" s="66"/>
    </row>
    <row r="302" spans="1:52" x14ac:dyDescent="0.25">
      <c r="A302" s="34" t="s">
        <v>1089</v>
      </c>
      <c r="B302" s="34" t="s">
        <v>1090</v>
      </c>
      <c r="C302" s="42">
        <f>C112</f>
        <v>4.2286356603506468</v>
      </c>
      <c r="D302" s="42">
        <f>D112</f>
        <v>4.8354083371569505</v>
      </c>
      <c r="E302" s="42">
        <f t="shared" si="298"/>
        <v>4.0986099659492119</v>
      </c>
      <c r="F302" s="42">
        <f t="shared" ref="F302" si="492">F112</f>
        <v>3.0224781442037676</v>
      </c>
      <c r="G302" s="42">
        <f t="shared" si="300"/>
        <v>3.7406285023896841</v>
      </c>
      <c r="H302" s="42">
        <f t="shared" si="301"/>
        <v>5.626883217663714</v>
      </c>
      <c r="I302" s="42">
        <f t="shared" si="302"/>
        <v>2.2903568422632166</v>
      </c>
      <c r="J302" s="42">
        <f t="shared" ref="J302:O302" si="493">J112</f>
        <v>1.6168312818987765</v>
      </c>
      <c r="K302" s="42">
        <f t="shared" si="493"/>
        <v>5.1597685097972672</v>
      </c>
      <c r="L302" s="42">
        <f t="shared" si="493"/>
        <v>1.331107889316419</v>
      </c>
      <c r="M302" s="42">
        <f t="shared" si="493"/>
        <v>4.2071317211199659</v>
      </c>
      <c r="N302" s="42">
        <f t="shared" si="493"/>
        <v>4.0166317075742022</v>
      </c>
      <c r="O302" s="42">
        <f t="shared" si="493"/>
        <v>0.18530416878196862</v>
      </c>
      <c r="P302" s="42">
        <f t="shared" ref="P302:R302" si="494">P112</f>
        <v>5.5861312483433245</v>
      </c>
      <c r="Q302" s="42">
        <f t="shared" si="494"/>
        <v>3.965083484310187</v>
      </c>
      <c r="R302" s="42">
        <f t="shared" si="494"/>
        <v>2.8563685772319287</v>
      </c>
      <c r="S302" s="42">
        <f t="shared" si="305"/>
        <v>3.0334336079259367</v>
      </c>
      <c r="T302" s="42">
        <f t="shared" si="306"/>
        <v>3.9536527797406569</v>
      </c>
      <c r="U302" s="42">
        <f t="shared" ref="U302:AB302" si="495">U112</f>
        <v>4.0505672452225081</v>
      </c>
      <c r="V302" s="42">
        <f t="shared" si="495"/>
        <v>5.7425604608165841</v>
      </c>
      <c r="W302" s="42">
        <f t="shared" si="346"/>
        <v>2.5732841791619534</v>
      </c>
      <c r="X302" s="42">
        <f t="shared" ref="X302:X303" si="496">X112</f>
        <v>0.32978815150688834</v>
      </c>
      <c r="Y302" s="42">
        <f>Y112+0.45</f>
        <v>0.45</v>
      </c>
      <c r="Z302" s="42">
        <f t="shared" si="495"/>
        <v>5.9698385793185595</v>
      </c>
      <c r="AA302" s="42">
        <f>AA112-0.78</f>
        <v>5.1898385793185593</v>
      </c>
      <c r="AB302" s="42">
        <f t="shared" si="495"/>
        <v>5.9698385793185595</v>
      </c>
      <c r="AC302" s="42">
        <f>AC112</f>
        <v>5.9698385793185595</v>
      </c>
      <c r="AD302" s="74">
        <f t="shared" si="445"/>
        <v>100</v>
      </c>
      <c r="AF302" s="66"/>
      <c r="AG302" s="66"/>
      <c r="AH302" s="66"/>
      <c r="AI302" s="66"/>
      <c r="AJ302" s="66"/>
      <c r="AK302" s="66"/>
      <c r="AL302" s="66"/>
      <c r="AM302" s="66"/>
      <c r="AN302" s="66"/>
      <c r="AO302" s="66"/>
      <c r="AP302" s="66"/>
      <c r="AQ302" s="66"/>
      <c r="AR302" s="66"/>
      <c r="AS302" s="66"/>
      <c r="AT302" s="66"/>
      <c r="AU302" s="66"/>
      <c r="AV302" s="66"/>
      <c r="AW302" s="66"/>
      <c r="AX302" s="66"/>
      <c r="AY302" s="66"/>
      <c r="AZ302" s="66"/>
    </row>
    <row r="303" spans="1:52" x14ac:dyDescent="0.25">
      <c r="A303" s="34" t="s">
        <v>1091</v>
      </c>
      <c r="B303" s="34" t="s">
        <v>1092</v>
      </c>
      <c r="C303" s="42">
        <f t="shared" si="296"/>
        <v>2.0106853057602763</v>
      </c>
      <c r="D303" s="42">
        <f t="shared" si="297"/>
        <v>5.7344608170010662</v>
      </c>
      <c r="E303" s="42">
        <f t="shared" si="298"/>
        <v>5.9690237003296618</v>
      </c>
      <c r="F303" s="42">
        <f t="shared" ref="F303" si="497">F113</f>
        <v>4.4476429452154109</v>
      </c>
      <c r="G303" s="42">
        <f t="shared" si="300"/>
        <v>3.7821917916519436</v>
      </c>
      <c r="H303" s="42">
        <f t="shared" si="301"/>
        <v>6.1379274931287755</v>
      </c>
      <c r="I303" s="42">
        <f t="shared" si="302"/>
        <v>1.0985662785125327</v>
      </c>
      <c r="J303" s="42">
        <f t="shared" ref="J303:O303" si="498">J113</f>
        <v>4.2014991063506013</v>
      </c>
      <c r="K303" s="42">
        <f t="shared" si="498"/>
        <v>3.9689302739757579</v>
      </c>
      <c r="L303" s="42">
        <f t="shared" si="498"/>
        <v>2.4006893895433268</v>
      </c>
      <c r="M303" s="42">
        <f t="shared" si="498"/>
        <v>5.1525939711131477</v>
      </c>
      <c r="N303" s="42">
        <f t="shared" si="498"/>
        <v>4.8098517614589946</v>
      </c>
      <c r="O303" s="42">
        <f t="shared" si="498"/>
        <v>2.2498715903972348</v>
      </c>
      <c r="P303" s="42">
        <f t="shared" ref="P303:R303" si="499">P113</f>
        <v>3.6255575804071194</v>
      </c>
      <c r="Q303" s="42">
        <f t="shared" si="499"/>
        <v>3.2235352824676169</v>
      </c>
      <c r="R303" s="42">
        <f t="shared" si="499"/>
        <v>2.456986455972562</v>
      </c>
      <c r="S303" s="42">
        <f t="shared" si="305"/>
        <v>2.1105830974360882</v>
      </c>
      <c r="T303" s="42">
        <f t="shared" si="306"/>
        <v>4.0271254032862656</v>
      </c>
      <c r="U303" s="42">
        <f t="shared" ref="U303:Z303" si="500">U113</f>
        <v>2.9603528839245881</v>
      </c>
      <c r="V303" s="42">
        <f t="shared" si="500"/>
        <v>4.9174906146844579</v>
      </c>
      <c r="W303" s="42">
        <f t="shared" si="346"/>
        <v>2.1005367471639071</v>
      </c>
      <c r="X303" s="42">
        <f t="shared" si="496"/>
        <v>0.54567384109536787</v>
      </c>
      <c r="Y303" s="42">
        <f>Y113+0.74</f>
        <v>0.74</v>
      </c>
      <c r="Z303" s="42">
        <f t="shared" si="500"/>
        <v>5.7620559172808239</v>
      </c>
      <c r="AA303" s="42">
        <f t="shared" si="313"/>
        <v>5.2920559172808241</v>
      </c>
      <c r="AB303" s="42">
        <f>AB113-1.44</f>
        <v>4.3220559172808244</v>
      </c>
      <c r="AC303" s="42">
        <f t="shared" si="314"/>
        <v>5.9520559172808243</v>
      </c>
      <c r="AD303" s="74">
        <f t="shared" si="445"/>
        <v>99.999999999999972</v>
      </c>
      <c r="AF303" s="66"/>
      <c r="AG303" s="66"/>
      <c r="AH303" s="66"/>
      <c r="AI303" s="66"/>
      <c r="AJ303" s="66"/>
      <c r="AK303" s="66"/>
      <c r="AL303" s="66"/>
      <c r="AM303" s="66"/>
      <c r="AN303" s="66"/>
      <c r="AO303" s="66"/>
      <c r="AP303" s="66"/>
      <c r="AQ303" s="66"/>
      <c r="AR303" s="66"/>
      <c r="AS303" s="66"/>
      <c r="AT303" s="66"/>
      <c r="AU303" s="66"/>
      <c r="AV303" s="66"/>
      <c r="AW303" s="66"/>
      <c r="AX303" s="66"/>
      <c r="AY303" s="66"/>
      <c r="AZ303" s="66"/>
    </row>
    <row r="304" spans="1:52" x14ac:dyDescent="0.25">
      <c r="A304" s="34" t="s">
        <v>1093</v>
      </c>
      <c r="B304" s="34" t="s">
        <v>1094</v>
      </c>
      <c r="C304" s="42">
        <f t="shared" si="296"/>
        <v>4.8539083282502631</v>
      </c>
      <c r="D304" s="42">
        <f t="shared" si="297"/>
        <v>5.8760594282900538</v>
      </c>
      <c r="E304" s="42">
        <f t="shared" si="298"/>
        <v>3.6844078826292921</v>
      </c>
      <c r="F304" s="42">
        <f t="shared" ref="F304" si="501">F114</f>
        <v>6.1616265273857946</v>
      </c>
      <c r="G304" s="42">
        <f t="shared" si="300"/>
        <v>4.8851364571301064</v>
      </c>
      <c r="H304" s="42">
        <f t="shared" si="301"/>
        <v>5.8676457050486013</v>
      </c>
      <c r="I304" s="42">
        <f t="shared" si="302"/>
        <v>2.0305944124602342</v>
      </c>
      <c r="J304" s="42">
        <f t="shared" ref="J304:O304" si="502">J114</f>
        <v>2.0842098936094913</v>
      </c>
      <c r="K304" s="42">
        <f t="shared" si="502"/>
        <v>5.352620722463465</v>
      </c>
      <c r="L304" s="42">
        <f t="shared" si="502"/>
        <v>1.8823196447551664</v>
      </c>
      <c r="M304" s="42">
        <f t="shared" si="502"/>
        <v>5.1067161977961399</v>
      </c>
      <c r="N304" s="42">
        <f t="shared" si="502"/>
        <v>4.7949083370448715</v>
      </c>
      <c r="O304" s="42">
        <f t="shared" si="502"/>
        <v>1.3543173080768203</v>
      </c>
      <c r="P304" s="42">
        <f t="shared" ref="P304:R304" si="503">P114</f>
        <v>4.3969769167147215</v>
      </c>
      <c r="Q304" s="42">
        <f t="shared" si="503"/>
        <v>3.900643823745007</v>
      </c>
      <c r="R304" s="42">
        <f t="shared" si="503"/>
        <v>2.7156306584843559</v>
      </c>
      <c r="S304" s="42">
        <f t="shared" si="305"/>
        <v>3.8732224675924445</v>
      </c>
      <c r="T304" s="42">
        <f t="shared" si="306"/>
        <v>3.6151471928388625</v>
      </c>
      <c r="U304" s="42">
        <f t="shared" ref="U304:AB304" si="504">U114</f>
        <v>1.7079305771919908</v>
      </c>
      <c r="V304" s="42">
        <f t="shared" si="504"/>
        <v>5.4032272441290274</v>
      </c>
      <c r="W304" s="42">
        <f t="shared" si="346"/>
        <v>1.547326841052572</v>
      </c>
      <c r="X304" s="42">
        <f t="shared" si="324"/>
        <v>2.9790120309657109E-2</v>
      </c>
      <c r="Y304" s="42">
        <f>Y114</f>
        <v>0</v>
      </c>
      <c r="Z304" s="42">
        <f t="shared" si="504"/>
        <v>7.1458624923753966</v>
      </c>
      <c r="AA304" s="42">
        <f t="shared" si="313"/>
        <v>4.2939083282502644</v>
      </c>
      <c r="AB304" s="42">
        <f t="shared" si="504"/>
        <v>7.1458624923753966</v>
      </c>
      <c r="AC304" s="42">
        <f>AC114+0.29</f>
        <v>0.28999999999999998</v>
      </c>
      <c r="AD304" s="74">
        <f t="shared" si="445"/>
        <v>100</v>
      </c>
      <c r="AF304" s="66"/>
      <c r="AG304" s="66"/>
      <c r="AH304" s="66"/>
      <c r="AI304" s="66"/>
      <c r="AJ304" s="66"/>
      <c r="AK304" s="66"/>
      <c r="AL304" s="66"/>
      <c r="AM304" s="66"/>
      <c r="AN304" s="66"/>
      <c r="AO304" s="66"/>
      <c r="AP304" s="66"/>
      <c r="AQ304" s="66"/>
      <c r="AR304" s="66"/>
      <c r="AS304" s="66"/>
      <c r="AT304" s="66"/>
      <c r="AU304" s="66"/>
      <c r="AV304" s="66"/>
      <c r="AW304" s="66"/>
      <c r="AX304" s="66"/>
      <c r="AY304" s="66"/>
      <c r="AZ304" s="66"/>
    </row>
    <row r="305" spans="1:52" x14ac:dyDescent="0.25">
      <c r="A305" s="34" t="s">
        <v>1095</v>
      </c>
      <c r="B305" s="34" t="s">
        <v>1096</v>
      </c>
      <c r="C305" s="42">
        <f t="shared" si="296"/>
        <v>1.688336179485455</v>
      </c>
      <c r="D305" s="42">
        <f t="shared" si="297"/>
        <v>5.109442063441076</v>
      </c>
      <c r="E305" s="42">
        <f t="shared" si="298"/>
        <v>2.4019173996592422</v>
      </c>
      <c r="F305" s="42">
        <f t="shared" ref="F305" si="505">F115</f>
        <v>4.5050114045516141</v>
      </c>
      <c r="G305" s="42">
        <f t="shared" si="300"/>
        <v>3.3343819598073012</v>
      </c>
      <c r="H305" s="42">
        <f t="shared" si="301"/>
        <v>6.208573030370351</v>
      </c>
      <c r="I305" s="42">
        <f t="shared" si="302"/>
        <v>2.1985149983606966</v>
      </c>
      <c r="J305" s="42">
        <f t="shared" ref="J305:O305" si="506">J115</f>
        <v>5.0613979017039368</v>
      </c>
      <c r="K305" s="42">
        <f t="shared" si="506"/>
        <v>4.1845758919652161</v>
      </c>
      <c r="L305" s="42">
        <f t="shared" si="506"/>
        <v>2.5637164848159326</v>
      </c>
      <c r="M305" s="42">
        <f t="shared" si="506"/>
        <v>4.5024223515255342</v>
      </c>
      <c r="N305" s="42">
        <f t="shared" si="506"/>
        <v>4.3170557099661586</v>
      </c>
      <c r="O305" s="42">
        <f t="shared" si="506"/>
        <v>0.69975379547809458</v>
      </c>
      <c r="P305" s="42">
        <f t="shared" ref="P305:R305" si="507">P115</f>
        <v>2.6200476203649847</v>
      </c>
      <c r="Q305" s="42">
        <f t="shared" si="507"/>
        <v>4.6888492796514667</v>
      </c>
      <c r="R305" s="42">
        <f t="shared" si="507"/>
        <v>2.8139188772768065</v>
      </c>
      <c r="S305" s="42">
        <f t="shared" si="305"/>
        <v>2.8249780725811653</v>
      </c>
      <c r="T305" s="42">
        <f t="shared" si="306"/>
        <v>5.3305099134458054</v>
      </c>
      <c r="U305" s="42">
        <f t="shared" ref="U305:Z305" si="508">U115</f>
        <v>4.3393976700792036</v>
      </c>
      <c r="V305" s="42">
        <f t="shared" si="508"/>
        <v>4.3582381611519603</v>
      </c>
      <c r="W305" s="42">
        <f t="shared" si="346"/>
        <v>3.3686431607065126</v>
      </c>
      <c r="X305" s="42">
        <f t="shared" ref="X305:X306" si="509">X115</f>
        <v>0.41805410782483171</v>
      </c>
      <c r="Y305" s="42">
        <f t="shared" si="312"/>
        <v>6.0933447179418154</v>
      </c>
      <c r="Z305" s="42">
        <f t="shared" si="508"/>
        <v>0</v>
      </c>
      <c r="AA305" s="42">
        <f t="shared" si="313"/>
        <v>3.792229811961211</v>
      </c>
      <c r="AB305" s="42">
        <f>AB115-0.4</f>
        <v>5.9933447179418149</v>
      </c>
      <c r="AC305" s="42">
        <f t="shared" si="314"/>
        <v>6.5833447179418156</v>
      </c>
      <c r="AD305" s="74">
        <f t="shared" si="445"/>
        <v>100</v>
      </c>
      <c r="AF305" s="66"/>
      <c r="AG305" s="66"/>
      <c r="AH305" s="66"/>
      <c r="AI305" s="66"/>
      <c r="AJ305" s="66"/>
      <c r="AK305" s="66"/>
      <c r="AL305" s="66"/>
      <c r="AM305" s="66"/>
      <c r="AN305" s="66"/>
      <c r="AO305" s="66"/>
      <c r="AP305" s="66"/>
      <c r="AQ305" s="66"/>
      <c r="AR305" s="66"/>
      <c r="AS305" s="66"/>
      <c r="AT305" s="66"/>
      <c r="AU305" s="66"/>
      <c r="AV305" s="66"/>
      <c r="AW305" s="66"/>
      <c r="AX305" s="66"/>
      <c r="AY305" s="66"/>
      <c r="AZ305" s="66"/>
    </row>
    <row r="306" spans="1:52" x14ac:dyDescent="0.25">
      <c r="A306" s="34" t="s">
        <v>1097</v>
      </c>
      <c r="B306" s="34" t="s">
        <v>1098</v>
      </c>
      <c r="C306" s="42">
        <f t="shared" si="296"/>
        <v>6.0351523453130351</v>
      </c>
      <c r="D306" s="42">
        <f t="shared" si="297"/>
        <v>3.6110970526889554</v>
      </c>
      <c r="E306" s="42">
        <f t="shared" si="298"/>
        <v>2.9869602310681165</v>
      </c>
      <c r="F306" s="42">
        <f t="shared" ref="F306" si="510">F116</f>
        <v>2.4054097650418216</v>
      </c>
      <c r="G306" s="42">
        <f t="shared" si="300"/>
        <v>1.7603018521840443</v>
      </c>
      <c r="H306" s="42">
        <f t="shared" si="301"/>
        <v>2.9296077188859924</v>
      </c>
      <c r="I306" s="42">
        <f t="shared" si="302"/>
        <v>0.96432898968096104</v>
      </c>
      <c r="J306" s="42">
        <f t="shared" ref="J306:O306" si="511">J116</f>
        <v>1.0404016604297817</v>
      </c>
      <c r="K306" s="42">
        <f t="shared" si="511"/>
        <v>3.3021332882037218</v>
      </c>
      <c r="L306" s="42">
        <f t="shared" si="511"/>
        <v>3.8068755951536017</v>
      </c>
      <c r="M306" s="42">
        <f t="shared" si="511"/>
        <v>2.709116238404226</v>
      </c>
      <c r="N306" s="42">
        <f t="shared" si="511"/>
        <v>2.7314592191843792</v>
      </c>
      <c r="O306" s="42">
        <f t="shared" si="511"/>
        <v>1.3073150611872189</v>
      </c>
      <c r="P306" s="42">
        <f t="shared" ref="P306:R306" si="512">P116</f>
        <v>5.7419432379971536</v>
      </c>
      <c r="Q306" s="42">
        <f t="shared" si="512"/>
        <v>6.3975369609842971</v>
      </c>
      <c r="R306" s="42">
        <f t="shared" si="512"/>
        <v>4.8923004723285892</v>
      </c>
      <c r="S306" s="42">
        <f t="shared" si="305"/>
        <v>1.5721440850734689</v>
      </c>
      <c r="T306" s="42">
        <f t="shared" si="306"/>
        <v>6.7503175814153904</v>
      </c>
      <c r="U306" s="42">
        <f t="shared" ref="U306:AB306" si="513">U116</f>
        <v>5.8045705383507515</v>
      </c>
      <c r="V306" s="42">
        <f t="shared" si="513"/>
        <v>6.515524829203474</v>
      </c>
      <c r="W306" s="42">
        <f t="shared" si="346"/>
        <v>6.1279647498430707</v>
      </c>
      <c r="X306" s="42">
        <f t="shared" si="509"/>
        <v>0.18499008425100158</v>
      </c>
      <c r="Y306" s="42">
        <f>Y116+1.2</f>
        <v>1.2</v>
      </c>
      <c r="Z306" s="42">
        <f>Z116-1.9</f>
        <v>5.234182814375643</v>
      </c>
      <c r="AA306" s="42">
        <f t="shared" si="313"/>
        <v>6.6641828143756436</v>
      </c>
      <c r="AB306" s="42">
        <f t="shared" si="513"/>
        <v>7.1341828143756434</v>
      </c>
      <c r="AC306" s="42">
        <f t="shared" si="314"/>
        <v>0.19</v>
      </c>
      <c r="AD306" s="74">
        <f t="shared" si="445"/>
        <v>100</v>
      </c>
      <c r="AF306" s="66"/>
      <c r="AG306" s="66"/>
      <c r="AH306" s="66"/>
      <c r="AI306" s="66"/>
      <c r="AJ306" s="66"/>
      <c r="AK306" s="66"/>
      <c r="AL306" s="66"/>
      <c r="AM306" s="66"/>
      <c r="AN306" s="66"/>
      <c r="AO306" s="66"/>
      <c r="AP306" s="66"/>
      <c r="AQ306" s="66"/>
      <c r="AR306" s="66"/>
      <c r="AS306" s="66"/>
      <c r="AT306" s="66"/>
      <c r="AU306" s="66"/>
      <c r="AV306" s="66"/>
      <c r="AW306" s="66"/>
      <c r="AX306" s="66"/>
      <c r="AY306" s="66"/>
      <c r="AZ306" s="66"/>
    </row>
    <row r="307" spans="1:52" x14ac:dyDescent="0.25">
      <c r="A307" s="34" t="s">
        <v>1099</v>
      </c>
      <c r="B307" s="34" t="s">
        <v>1100</v>
      </c>
      <c r="C307" s="42">
        <f t="shared" si="296"/>
        <v>0.99794456203768866</v>
      </c>
      <c r="D307" s="42">
        <f t="shared" si="297"/>
        <v>0.56000000000000005</v>
      </c>
      <c r="E307" s="42">
        <f t="shared" si="298"/>
        <v>0.83</v>
      </c>
      <c r="F307" s="42">
        <f t="shared" ref="F307" si="514">F117</f>
        <v>2.3968655551411615</v>
      </c>
      <c r="G307" s="42">
        <f t="shared" si="300"/>
        <v>6.3705966654234816</v>
      </c>
      <c r="H307" s="42">
        <f t="shared" si="301"/>
        <v>8.7605966654234813</v>
      </c>
      <c r="I307" s="42">
        <f t="shared" si="302"/>
        <v>5.4425556934602568</v>
      </c>
      <c r="J307" s="42">
        <f t="shared" ref="J307:O307" si="515">J117</f>
        <v>5.1296799212455033</v>
      </c>
      <c r="K307" s="42">
        <f t="shared" si="515"/>
        <v>2.9465599283243598</v>
      </c>
      <c r="L307" s="42">
        <f t="shared" si="515"/>
        <v>3.6998835230152216</v>
      </c>
      <c r="M307" s="42">
        <f t="shared" si="515"/>
        <v>2.5053736158427817</v>
      </c>
      <c r="N307" s="42">
        <f t="shared" si="515"/>
        <v>4.0670047793517607</v>
      </c>
      <c r="O307" s="42">
        <f t="shared" si="515"/>
        <v>2.753845531438782</v>
      </c>
      <c r="P307" s="42">
        <f t="shared" ref="P307:R307" si="516">P117</f>
        <v>1.4980409719632259</v>
      </c>
      <c r="Q307" s="42">
        <f t="shared" si="516"/>
        <v>3.0478785634175312</v>
      </c>
      <c r="R307" s="42">
        <f t="shared" si="516"/>
        <v>4.1997194961132802</v>
      </c>
      <c r="S307" s="42">
        <f t="shared" si="305"/>
        <v>4.8015357755810175</v>
      </c>
      <c r="T307" s="42">
        <f t="shared" si="306"/>
        <v>5.1999926797783305</v>
      </c>
      <c r="U307" s="42">
        <f t="shared" ref="U307:U312" si="517">U117+0.4</f>
        <v>3.1471308893766849</v>
      </c>
      <c r="V307" s="42">
        <f t="shared" ref="V307:AB307" si="518">V117</f>
        <v>2.1551112809215258</v>
      </c>
      <c r="W307" s="42">
        <f t="shared" si="346"/>
        <v>3.0461675696004424</v>
      </c>
      <c r="X307" s="42">
        <f t="shared" si="324"/>
        <v>3.4333659497334654</v>
      </c>
      <c r="Y307" s="42">
        <f t="shared" si="312"/>
        <v>4.0590149538179618</v>
      </c>
      <c r="Z307" s="42">
        <f t="shared" si="518"/>
        <v>5.4250031857506347</v>
      </c>
      <c r="AA307" s="42">
        <f t="shared" si="313"/>
        <v>2.7102002605175812</v>
      </c>
      <c r="AB307" s="42">
        <f t="shared" si="518"/>
        <v>5.7244936228117567</v>
      </c>
      <c r="AC307" s="42">
        <f t="shared" si="314"/>
        <v>5.0914383599120825</v>
      </c>
      <c r="AD307" s="74">
        <f t="shared" si="445"/>
        <v>100.00000000000003</v>
      </c>
      <c r="AF307" s="66"/>
      <c r="AG307" s="66"/>
      <c r="AH307" s="66"/>
      <c r="AI307" s="66"/>
      <c r="AJ307" s="66"/>
      <c r="AK307" s="66"/>
      <c r="AL307" s="66"/>
      <c r="AM307" s="66"/>
      <c r="AN307" s="66"/>
      <c r="AO307" s="66"/>
      <c r="AP307" s="66"/>
      <c r="AQ307" s="66"/>
      <c r="AR307" s="66"/>
      <c r="AS307" s="66"/>
      <c r="AT307" s="66"/>
      <c r="AU307" s="66"/>
      <c r="AV307" s="66"/>
      <c r="AW307" s="66"/>
      <c r="AX307" s="66"/>
      <c r="AY307" s="66"/>
      <c r="AZ307" s="66"/>
    </row>
    <row r="308" spans="1:52" x14ac:dyDescent="0.25">
      <c r="A308" s="34" t="s">
        <v>1101</v>
      </c>
      <c r="B308" s="34" t="s">
        <v>1102</v>
      </c>
      <c r="C308" s="42">
        <f t="shared" si="296"/>
        <v>0.75894305929570194</v>
      </c>
      <c r="D308" s="42">
        <f t="shared" si="297"/>
        <v>0.56000000000000005</v>
      </c>
      <c r="E308" s="42">
        <f t="shared" si="298"/>
        <v>6.9470360164462326</v>
      </c>
      <c r="F308" s="42">
        <f t="shared" ref="F308" si="519">F118</f>
        <v>4.078024010964155</v>
      </c>
      <c r="G308" s="42">
        <f t="shared" si="300"/>
        <v>5.2970360164462322</v>
      </c>
      <c r="H308" s="42">
        <f t="shared" si="301"/>
        <v>7.6870360164462328</v>
      </c>
      <c r="I308" s="42">
        <f t="shared" si="302"/>
        <v>2.2987650068525958</v>
      </c>
      <c r="J308" s="42">
        <f t="shared" ref="J308:O308" si="520">J118</f>
        <v>3.5641490176688086</v>
      </c>
      <c r="K308" s="42">
        <f t="shared" si="520"/>
        <v>2.7383425693457624</v>
      </c>
      <c r="L308" s="42">
        <f t="shared" si="520"/>
        <v>2.7212575324144517</v>
      </c>
      <c r="M308" s="42">
        <f t="shared" si="520"/>
        <v>4.7838485386500285</v>
      </c>
      <c r="N308" s="42">
        <f t="shared" si="520"/>
        <v>4.2904780486929903</v>
      </c>
      <c r="O308" s="42">
        <f t="shared" si="520"/>
        <v>4.1647904792825408</v>
      </c>
      <c r="P308" s="42">
        <f t="shared" ref="P308:R308" si="521">P118</f>
        <v>3.568271009593635</v>
      </c>
      <c r="Q308" s="42">
        <f t="shared" si="521"/>
        <v>4.2434713377707851</v>
      </c>
      <c r="R308" s="42">
        <f t="shared" si="521"/>
        <v>2.305986524045466</v>
      </c>
      <c r="S308" s="42">
        <f t="shared" si="305"/>
        <v>3.5320857934370147</v>
      </c>
      <c r="T308" s="42">
        <f t="shared" si="306"/>
        <v>4.688616915592962</v>
      </c>
      <c r="U308" s="42">
        <f t="shared" si="517"/>
        <v>1.8069370201295341</v>
      </c>
      <c r="V308" s="42">
        <f t="shared" ref="V308:AB308" si="522">V118</f>
        <v>4.3572953318859238</v>
      </c>
      <c r="W308" s="42">
        <f t="shared" si="346"/>
        <v>3.9171756787763923</v>
      </c>
      <c r="X308" s="42">
        <f t="shared" si="324"/>
        <v>2.488666784043029</v>
      </c>
      <c r="Y308" s="42">
        <f t="shared" si="312"/>
        <v>3.0641939310691071</v>
      </c>
      <c r="Z308" s="42">
        <f t="shared" si="522"/>
        <v>4.2024123547992875</v>
      </c>
      <c r="AA308" s="42">
        <f t="shared" si="313"/>
        <v>3.2388599909989244</v>
      </c>
      <c r="AB308" s="42">
        <f t="shared" si="522"/>
        <v>4.5476695426836944</v>
      </c>
      <c r="AC308" s="42">
        <f t="shared" si="314"/>
        <v>4.1486514726685257</v>
      </c>
      <c r="AD308" s="74">
        <f t="shared" si="445"/>
        <v>100</v>
      </c>
      <c r="AF308" s="66"/>
      <c r="AG308" s="66"/>
      <c r="AH308" s="66"/>
      <c r="AI308" s="66"/>
      <c r="AJ308" s="66"/>
      <c r="AK308" s="66"/>
      <c r="AL308" s="66"/>
      <c r="AM308" s="66"/>
      <c r="AN308" s="66"/>
      <c r="AO308" s="66"/>
      <c r="AP308" s="66"/>
      <c r="AQ308" s="66"/>
      <c r="AR308" s="66"/>
      <c r="AS308" s="66"/>
      <c r="AT308" s="66"/>
      <c r="AU308" s="66"/>
      <c r="AV308" s="66"/>
      <c r="AW308" s="66"/>
      <c r="AX308" s="66"/>
      <c r="AY308" s="66"/>
      <c r="AZ308" s="66"/>
    </row>
    <row r="309" spans="1:52" x14ac:dyDescent="0.25">
      <c r="A309" s="34" t="s">
        <v>1103</v>
      </c>
      <c r="B309" s="34" t="s">
        <v>1104</v>
      </c>
      <c r="C309" s="42">
        <f t="shared" si="296"/>
        <v>0.65630051420647806</v>
      </c>
      <c r="D309" s="42">
        <f t="shared" si="297"/>
        <v>0.56000000000000005</v>
      </c>
      <c r="E309" s="42">
        <f t="shared" si="298"/>
        <v>7.8065077236268987</v>
      </c>
      <c r="F309" s="42">
        <f t="shared" ref="F309" si="523">F119</f>
        <v>4.6510051490845994</v>
      </c>
      <c r="G309" s="42">
        <f t="shared" si="300"/>
        <v>6.1565077236268984</v>
      </c>
      <c r="H309" s="42">
        <f t="shared" si="301"/>
        <v>8.5465077236268989</v>
      </c>
      <c r="I309" s="42">
        <f t="shared" si="302"/>
        <v>5.2730686145379622</v>
      </c>
      <c r="J309" s="42">
        <f t="shared" ref="J309:O309" si="524">J119</f>
        <v>6.0268752706803799</v>
      </c>
      <c r="K309" s="42">
        <f t="shared" si="524"/>
        <v>0.7495421521252047</v>
      </c>
      <c r="L309" s="42">
        <f t="shared" si="524"/>
        <v>3.996554417783289</v>
      </c>
      <c r="M309" s="42">
        <f t="shared" si="524"/>
        <v>3.3162381095332392</v>
      </c>
      <c r="N309" s="42">
        <f t="shared" si="524"/>
        <v>3.1455083664849113</v>
      </c>
      <c r="O309" s="42">
        <f t="shared" si="524"/>
        <v>2.9687266909050627</v>
      </c>
      <c r="P309" s="42">
        <f t="shared" ref="P309:R309" si="525">P119</f>
        <v>1.3080951981800431</v>
      </c>
      <c r="Q309" s="42">
        <f t="shared" si="525"/>
        <v>4.2471108699739348</v>
      </c>
      <c r="R309" s="42">
        <f t="shared" si="525"/>
        <v>2.7747505668428811</v>
      </c>
      <c r="S309" s="42">
        <f t="shared" si="305"/>
        <v>2.9122804157346889</v>
      </c>
      <c r="T309" s="42">
        <f t="shared" si="306"/>
        <v>2.9952752998513503</v>
      </c>
      <c r="U309" s="42">
        <f t="shared" si="517"/>
        <v>1.1001727284839382</v>
      </c>
      <c r="V309" s="42">
        <f t="shared" ref="V309:AB309" si="526">V119</f>
        <v>3.9801130080254823</v>
      </c>
      <c r="W309" s="42">
        <f t="shared" si="346"/>
        <v>2.4129370210841015</v>
      </c>
      <c r="X309" s="42">
        <f t="shared" si="324"/>
        <v>2.3201134873769149</v>
      </c>
      <c r="Y309" s="42">
        <f t="shared" si="312"/>
        <v>4.1643230562691276</v>
      </c>
      <c r="Z309" s="42">
        <f t="shared" si="526"/>
        <v>5.2053717881589714</v>
      </c>
      <c r="AA309" s="42">
        <f t="shared" si="313"/>
        <v>2.1530506827611546</v>
      </c>
      <c r="AB309" s="42">
        <f t="shared" si="526"/>
        <v>4.3558906091680631</v>
      </c>
      <c r="AC309" s="42">
        <f t="shared" si="314"/>
        <v>6.2171728118675436</v>
      </c>
      <c r="AD309" s="74">
        <f t="shared" si="445"/>
        <v>100.00000000000001</v>
      </c>
      <c r="AF309" s="66"/>
      <c r="AG309" s="66"/>
      <c r="AH309" s="66"/>
      <c r="AI309" s="66"/>
      <c r="AJ309" s="66"/>
      <c r="AK309" s="66"/>
      <c r="AL309" s="66"/>
      <c r="AM309" s="66"/>
      <c r="AN309" s="66"/>
      <c r="AO309" s="66"/>
      <c r="AP309" s="66"/>
      <c r="AQ309" s="66"/>
      <c r="AR309" s="66"/>
      <c r="AS309" s="66"/>
      <c r="AT309" s="66"/>
      <c r="AU309" s="66"/>
      <c r="AV309" s="66"/>
      <c r="AW309" s="66"/>
      <c r="AX309" s="66"/>
      <c r="AY309" s="66"/>
      <c r="AZ309" s="66"/>
    </row>
    <row r="310" spans="1:52" x14ac:dyDescent="0.25">
      <c r="A310" s="34" t="s">
        <v>1105</v>
      </c>
      <c r="B310" s="34" t="s">
        <v>1106</v>
      </c>
      <c r="C310" s="42">
        <f t="shared" si="296"/>
        <v>0.51716515699889309</v>
      </c>
      <c r="D310" s="42">
        <f t="shared" si="297"/>
        <v>6.5742141945717254</v>
      </c>
      <c r="E310" s="42">
        <f t="shared" si="298"/>
        <v>6.8442141945717259</v>
      </c>
      <c r="F310" s="42">
        <f t="shared" ref="F310" si="527">F120</f>
        <v>4.0094761297144839</v>
      </c>
      <c r="G310" s="42">
        <f t="shared" si="300"/>
        <v>5.1942141945717255</v>
      </c>
      <c r="H310" s="42">
        <f t="shared" si="301"/>
        <v>7.5842141945717261</v>
      </c>
      <c r="I310" s="42">
        <f t="shared" si="302"/>
        <v>4.5112529040359499</v>
      </c>
      <c r="J310" s="42">
        <f t="shared" ref="J310:O310" si="528">J120</f>
        <v>3.6177146480375324</v>
      </c>
      <c r="K310" s="42">
        <f t="shared" si="528"/>
        <v>2.4893544978909112</v>
      </c>
      <c r="L310" s="42">
        <f t="shared" si="528"/>
        <v>3.1010919084714992</v>
      </c>
      <c r="M310" s="42">
        <f t="shared" si="528"/>
        <v>3.1952640005436845</v>
      </c>
      <c r="N310" s="42">
        <f t="shared" si="528"/>
        <v>2.794576448195941</v>
      </c>
      <c r="O310" s="42">
        <f t="shared" si="528"/>
        <v>3.1990501034955998</v>
      </c>
      <c r="P310" s="42">
        <f t="shared" ref="P310:R310" si="529">P120</f>
        <v>1.1276651614821982</v>
      </c>
      <c r="Q310" s="42">
        <f t="shared" si="529"/>
        <v>4.2275816255820908</v>
      </c>
      <c r="R310" s="42">
        <f t="shared" si="529"/>
        <v>1.8852445159744917</v>
      </c>
      <c r="S310" s="42">
        <f t="shared" si="305"/>
        <v>2.7141896547017614</v>
      </c>
      <c r="T310" s="42">
        <f t="shared" si="306"/>
        <v>4.4964192149249635</v>
      </c>
      <c r="U310" s="42">
        <f t="shared" si="517"/>
        <v>1.6051937146272115</v>
      </c>
      <c r="V310" s="42">
        <f t="shared" ref="V310:AB310" si="530">V120</f>
        <v>4.4939952589888046</v>
      </c>
      <c r="W310" s="42">
        <f t="shared" si="346"/>
        <v>3.1294425745597603</v>
      </c>
      <c r="X310" s="42">
        <f t="shared" si="324"/>
        <v>2.6724757772728385</v>
      </c>
      <c r="Y310" s="42">
        <f t="shared" si="312"/>
        <v>3.1190064133143234</v>
      </c>
      <c r="Z310" s="42">
        <f t="shared" si="530"/>
        <v>3.8375540830919301</v>
      </c>
      <c r="AA310" s="42">
        <f t="shared" si="313"/>
        <v>3.5494487970894095</v>
      </c>
      <c r="AB310" s="42">
        <f t="shared" si="530"/>
        <v>4.7027389757469678</v>
      </c>
      <c r="AC310" s="42">
        <f t="shared" si="314"/>
        <v>4.8072416569718373</v>
      </c>
      <c r="AD310" s="74">
        <f t="shared" si="445"/>
        <v>100</v>
      </c>
      <c r="AF310" s="66"/>
      <c r="AG310" s="66"/>
      <c r="AH310" s="66"/>
      <c r="AI310" s="66"/>
      <c r="AJ310" s="66"/>
      <c r="AK310" s="66"/>
      <c r="AL310" s="66"/>
      <c r="AM310" s="66"/>
      <c r="AN310" s="66"/>
      <c r="AO310" s="66"/>
      <c r="AP310" s="66"/>
      <c r="AQ310" s="66"/>
      <c r="AR310" s="66"/>
      <c r="AS310" s="66"/>
      <c r="AT310" s="66"/>
      <c r="AU310" s="66"/>
      <c r="AV310" s="66"/>
      <c r="AW310" s="66"/>
      <c r="AX310" s="66"/>
      <c r="AY310" s="66"/>
      <c r="AZ310" s="66"/>
    </row>
    <row r="311" spans="1:52" x14ac:dyDescent="0.25">
      <c r="A311" s="34" t="s">
        <v>1107</v>
      </c>
      <c r="B311" s="34" t="s">
        <v>1108</v>
      </c>
      <c r="C311" s="42">
        <f t="shared" si="296"/>
        <v>0.90853717777030807</v>
      </c>
      <c r="D311" s="42">
        <f t="shared" si="297"/>
        <v>0.56000000000000005</v>
      </c>
      <c r="E311" s="42">
        <f t="shared" si="298"/>
        <v>0.83</v>
      </c>
      <c r="F311" s="42">
        <f t="shared" ref="F311" si="531">F121</f>
        <v>4.3216814088229967</v>
      </c>
      <c r="G311" s="42">
        <f t="shared" si="300"/>
        <v>5.6625221132344938</v>
      </c>
      <c r="H311" s="42">
        <f t="shared" si="301"/>
        <v>8.0525221132344935</v>
      </c>
      <c r="I311" s="42">
        <f t="shared" si="302"/>
        <v>2.9912610566172462</v>
      </c>
      <c r="J311" s="42">
        <f t="shared" ref="J311:O311" si="532">J121</f>
        <v>5.3525946289869735</v>
      </c>
      <c r="K311" s="42">
        <f t="shared" si="532"/>
        <v>1.0536330707461035</v>
      </c>
      <c r="L311" s="42">
        <f t="shared" si="532"/>
        <v>5.7063034594376436</v>
      </c>
      <c r="M311" s="42">
        <f t="shared" si="532"/>
        <v>4.6703506122187397</v>
      </c>
      <c r="N311" s="42">
        <f t="shared" si="532"/>
        <v>3.9707155177406461</v>
      </c>
      <c r="O311" s="42">
        <f t="shared" si="532"/>
        <v>1.7930380313201797</v>
      </c>
      <c r="P311" s="42">
        <f t="shared" ref="P311:R311" si="533">P121</f>
        <v>3.1062085125915289</v>
      </c>
      <c r="Q311" s="42">
        <f t="shared" si="533"/>
        <v>4.80025547170073</v>
      </c>
      <c r="R311" s="42">
        <f t="shared" si="533"/>
        <v>1.8365030526635475</v>
      </c>
      <c r="S311" s="42">
        <f t="shared" si="305"/>
        <v>3.0357596481391487</v>
      </c>
      <c r="T311" s="42">
        <f t="shared" si="306"/>
        <v>4.7989810349668902</v>
      </c>
      <c r="U311" s="42">
        <f t="shared" si="517"/>
        <v>1.9264589704806991</v>
      </c>
      <c r="V311" s="42">
        <f t="shared" ref="V311:AB311" si="534">V121</f>
        <v>6.040045496853037</v>
      </c>
      <c r="W311" s="42">
        <f t="shared" si="346"/>
        <v>2.4159810199265754</v>
      </c>
      <c r="X311" s="42">
        <f t="shared" si="324"/>
        <v>3.2926097960505523</v>
      </c>
      <c r="Y311" s="42">
        <f t="shared" si="312"/>
        <v>3.0094785118629006</v>
      </c>
      <c r="Z311" s="42">
        <f t="shared" si="534"/>
        <v>4.446657296584009</v>
      </c>
      <c r="AA311" s="42">
        <f t="shared" si="313"/>
        <v>5.4125663415330143</v>
      </c>
      <c r="AB311" s="42">
        <f t="shared" si="534"/>
        <v>5.5063047391602638</v>
      </c>
      <c r="AC311" s="42">
        <f t="shared" si="314"/>
        <v>4.4990309173572962</v>
      </c>
      <c r="AD311" s="74">
        <f t="shared" si="445"/>
        <v>100.00000000000001</v>
      </c>
      <c r="AF311" s="66"/>
      <c r="AG311" s="66"/>
      <c r="AH311" s="66"/>
      <c r="AI311" s="66"/>
      <c r="AJ311" s="66"/>
      <c r="AK311" s="66"/>
      <c r="AL311" s="66"/>
      <c r="AM311" s="66"/>
      <c r="AN311" s="66"/>
      <c r="AO311" s="66"/>
      <c r="AP311" s="66"/>
      <c r="AQ311" s="66"/>
      <c r="AR311" s="66"/>
      <c r="AS311" s="66"/>
      <c r="AT311" s="66"/>
      <c r="AU311" s="66"/>
      <c r="AV311" s="66"/>
      <c r="AW311" s="66"/>
      <c r="AX311" s="66"/>
      <c r="AY311" s="66"/>
      <c r="AZ311" s="66"/>
    </row>
    <row r="312" spans="1:52" x14ac:dyDescent="0.25">
      <c r="A312" s="34" t="s">
        <v>1109</v>
      </c>
      <c r="B312" s="34" t="s">
        <v>1110</v>
      </c>
      <c r="C312" s="42">
        <f t="shared" si="296"/>
        <v>1.236384591884111</v>
      </c>
      <c r="D312" s="42">
        <f t="shared" si="297"/>
        <v>6.2726018707933289</v>
      </c>
      <c r="E312" s="42">
        <f t="shared" si="298"/>
        <v>6.5426018707933284</v>
      </c>
      <c r="F312" s="42">
        <f t="shared" ref="F312" si="535">F122</f>
        <v>3.8084012471955524</v>
      </c>
      <c r="G312" s="42">
        <f t="shared" si="300"/>
        <v>4.8926018707933281</v>
      </c>
      <c r="H312" s="42">
        <f t="shared" si="301"/>
        <v>7.2826018707933287</v>
      </c>
      <c r="I312" s="42">
        <f t="shared" si="302"/>
        <v>0.22605015589944438</v>
      </c>
      <c r="J312" s="42">
        <f t="shared" ref="J312:O312" si="536">J122</f>
        <v>4.0085732804039447</v>
      </c>
      <c r="K312" s="42">
        <f t="shared" si="536"/>
        <v>4.2765828054768278</v>
      </c>
      <c r="L312" s="42">
        <f t="shared" si="536"/>
        <v>4.5462757683677939</v>
      </c>
      <c r="M312" s="42">
        <f t="shared" si="536"/>
        <v>3.9170807654057409</v>
      </c>
      <c r="N312" s="42">
        <f t="shared" si="536"/>
        <v>5.7126018707933284</v>
      </c>
      <c r="O312" s="42">
        <f t="shared" si="536"/>
        <v>2.4308944131035437</v>
      </c>
      <c r="P312" s="42">
        <f t="shared" ref="P312:R312" si="537">P122</f>
        <v>5.5935893318184675</v>
      </c>
      <c r="Q312" s="42">
        <f t="shared" si="537"/>
        <v>4.0214594218067878</v>
      </c>
      <c r="R312" s="42">
        <f t="shared" si="537"/>
        <v>2.2189951433698143</v>
      </c>
      <c r="S312" s="42">
        <f t="shared" si="305"/>
        <v>3.8022482082353801</v>
      </c>
      <c r="T312" s="42">
        <f t="shared" si="306"/>
        <v>4.8895461678933128</v>
      </c>
      <c r="U312" s="42">
        <f t="shared" si="517"/>
        <v>1.3182204455735083</v>
      </c>
      <c r="V312" s="42">
        <f t="shared" ref="V312:AB312" si="538">V122</f>
        <v>2.0133167013753925</v>
      </c>
      <c r="W312" s="42">
        <f t="shared" si="346"/>
        <v>2.2946587744889615</v>
      </c>
      <c r="X312" s="42">
        <f t="shared" si="324"/>
        <v>2.5632166243572652</v>
      </c>
      <c r="Y312" s="42">
        <f t="shared" si="312"/>
        <v>4.1373678016490105</v>
      </c>
      <c r="Z312" s="42">
        <f t="shared" si="538"/>
        <v>3.7127891088919567</v>
      </c>
      <c r="AA312" s="42">
        <f t="shared" si="313"/>
        <v>0.58277357475402281</v>
      </c>
      <c r="AB312" s="42">
        <f t="shared" si="538"/>
        <v>4.7327118290815298</v>
      </c>
      <c r="AC312" s="42">
        <f t="shared" si="314"/>
        <v>2.9658544850009978</v>
      </c>
      <c r="AD312" s="74">
        <f t="shared" si="445"/>
        <v>100</v>
      </c>
      <c r="AF312" s="66"/>
      <c r="AG312" s="66"/>
      <c r="AH312" s="66"/>
      <c r="AI312" s="66"/>
      <c r="AJ312" s="66"/>
      <c r="AK312" s="66"/>
      <c r="AL312" s="66"/>
      <c r="AM312" s="66"/>
      <c r="AN312" s="66"/>
      <c r="AO312" s="66"/>
      <c r="AP312" s="66"/>
      <c r="AQ312" s="66"/>
      <c r="AR312" s="66"/>
      <c r="AS312" s="66"/>
      <c r="AT312" s="66"/>
      <c r="AU312" s="66"/>
      <c r="AV312" s="66"/>
      <c r="AW312" s="66"/>
      <c r="AX312" s="66"/>
      <c r="AY312" s="66"/>
      <c r="AZ312" s="66"/>
    </row>
    <row r="313" spans="1:52" x14ac:dyDescent="0.25">
      <c r="A313" s="34" t="s">
        <v>1111</v>
      </c>
      <c r="B313" s="34" t="s">
        <v>1112</v>
      </c>
      <c r="C313" s="42">
        <f t="shared" si="296"/>
        <v>6.2769759553260434</v>
      </c>
      <c r="D313" s="42">
        <f t="shared" ref="D313:D314" si="539">D123</f>
        <v>2.8356973128577692</v>
      </c>
      <c r="E313" s="42">
        <f t="shared" si="298"/>
        <v>6.914137630821525</v>
      </c>
      <c r="F313" s="42">
        <f t="shared" ref="F313" si="540">F123</f>
        <v>1.7171840977936594</v>
      </c>
      <c r="G313" s="42">
        <f t="shared" ref="G313:G314" si="541">G123-0.41</f>
        <v>5.7510259817615585</v>
      </c>
      <c r="H313" s="42">
        <f t="shared" si="301"/>
        <v>6.9697245281891655</v>
      </c>
      <c r="I313" s="42">
        <f t="shared" si="302"/>
        <v>4.223440764481099</v>
      </c>
      <c r="J313" s="42">
        <f t="shared" ref="J313:O313" si="542">J123</f>
        <v>2.1062045805365259</v>
      </c>
      <c r="K313" s="42">
        <f t="shared" si="542"/>
        <v>3.6090693072735252</v>
      </c>
      <c r="L313" s="42">
        <f t="shared" si="542"/>
        <v>5.4227201847975248</v>
      </c>
      <c r="M313" s="42">
        <f t="shared" si="542"/>
        <v>0.59988135031296064</v>
      </c>
      <c r="N313" s="42">
        <f t="shared" si="542"/>
        <v>4.6007683472600398</v>
      </c>
      <c r="O313" s="42">
        <f t="shared" si="542"/>
        <v>4.8443422507350116</v>
      </c>
      <c r="P313" s="42">
        <f t="shared" ref="P313:R313" si="543">P123</f>
        <v>1.0098606282444871</v>
      </c>
      <c r="Q313" s="42">
        <f t="shared" si="543"/>
        <v>3.5286517091280567</v>
      </c>
      <c r="R313" s="42">
        <f t="shared" si="543"/>
        <v>4.7320294236921612</v>
      </c>
      <c r="S313" s="42">
        <f t="shared" si="305"/>
        <v>2.54924641522673</v>
      </c>
      <c r="T313" s="42">
        <f t="shared" si="306"/>
        <v>4.8625856145749751</v>
      </c>
      <c r="U313" s="42">
        <f t="shared" ref="U313:AB313" si="544">U123</f>
        <v>3.4549513781501604</v>
      </c>
      <c r="V313" s="42">
        <f t="shared" si="544"/>
        <v>2.9718098295365256</v>
      </c>
      <c r="W313" s="42">
        <f t="shared" si="346"/>
        <v>4.0930439051272822</v>
      </c>
      <c r="X313" s="42">
        <f t="shared" si="324"/>
        <v>1.9391073928801055</v>
      </c>
      <c r="Y313" s="42">
        <f t="shared" si="312"/>
        <v>2.3435895006410083</v>
      </c>
      <c r="Z313" s="42">
        <f t="shared" si="544"/>
        <v>0</v>
      </c>
      <c r="AA313" s="42">
        <f t="shared" ref="AA313:AA314" si="545">AA123+0.08</f>
        <v>0.08</v>
      </c>
      <c r="AB313" s="42">
        <f t="shared" si="544"/>
        <v>6.1869759553260435</v>
      </c>
      <c r="AC313" s="42">
        <f t="shared" si="314"/>
        <v>6.3769759553260439</v>
      </c>
      <c r="AD313" s="74">
        <f t="shared" si="445"/>
        <v>100</v>
      </c>
      <c r="AF313" s="66"/>
      <c r="AG313" s="66"/>
      <c r="AH313" s="66"/>
      <c r="AI313" s="66"/>
      <c r="AJ313" s="66"/>
      <c r="AK313" s="66"/>
      <c r="AL313" s="66"/>
      <c r="AM313" s="66"/>
      <c r="AN313" s="66"/>
      <c r="AO313" s="66"/>
      <c r="AP313" s="66"/>
      <c r="AQ313" s="66"/>
      <c r="AR313" s="66"/>
      <c r="AS313" s="66"/>
      <c r="AT313" s="66"/>
      <c r="AU313" s="66"/>
      <c r="AV313" s="66"/>
      <c r="AW313" s="66"/>
      <c r="AX313" s="66"/>
      <c r="AY313" s="66"/>
      <c r="AZ313" s="66"/>
    </row>
    <row r="314" spans="1:52" x14ac:dyDescent="0.25">
      <c r="A314" s="34" t="s">
        <v>1113</v>
      </c>
      <c r="B314" s="34" t="s">
        <v>1114</v>
      </c>
      <c r="C314" s="42">
        <f t="shared" si="296"/>
        <v>6.8164500978538616</v>
      </c>
      <c r="D314" s="42">
        <f t="shared" si="539"/>
        <v>3.643493803004175</v>
      </c>
      <c r="E314" s="42">
        <f t="shared" si="298"/>
        <v>3.7218296242794882</v>
      </c>
      <c r="F314" s="42">
        <f t="shared" ref="F314" si="546">F124</f>
        <v>2.9138685341253932</v>
      </c>
      <c r="G314" s="42">
        <f t="shared" si="541"/>
        <v>2.5814546707679131</v>
      </c>
      <c r="H314" s="42">
        <f t="shared" si="301"/>
        <v>4.3649841150338595</v>
      </c>
      <c r="I314" s="42">
        <f t="shared" si="302"/>
        <v>2.8510468081850693</v>
      </c>
      <c r="J314" s="42">
        <f t="shared" ref="J314:O314" si="547">J124</f>
        <v>3.0054351501049172</v>
      </c>
      <c r="K314" s="42">
        <f t="shared" si="547"/>
        <v>3.0829562948496867</v>
      </c>
      <c r="L314" s="42">
        <f t="shared" si="547"/>
        <v>2.6478781163346219</v>
      </c>
      <c r="M314" s="42">
        <f t="shared" si="547"/>
        <v>4.212898480317536</v>
      </c>
      <c r="N314" s="42">
        <f t="shared" si="547"/>
        <v>3.3990483526435162</v>
      </c>
      <c r="O314" s="42">
        <f t="shared" si="547"/>
        <v>3.2573608222052606</v>
      </c>
      <c r="P314" s="42">
        <f t="shared" ref="P314:R314" si="548">P124</f>
        <v>1.2818504014249479</v>
      </c>
      <c r="Q314" s="42">
        <f t="shared" si="548"/>
        <v>3.5967909120445967</v>
      </c>
      <c r="R314" s="42">
        <f t="shared" si="548"/>
        <v>5.5163147965283388</v>
      </c>
      <c r="S314" s="42">
        <f t="shared" si="305"/>
        <v>2.9009377268516392</v>
      </c>
      <c r="T314" s="42">
        <f t="shared" si="306"/>
        <v>3.0226520894570834</v>
      </c>
      <c r="U314" s="42">
        <f t="shared" ref="U314:AB314" si="549">U124</f>
        <v>4.6266045194412477</v>
      </c>
      <c r="V314" s="42">
        <f t="shared" si="549"/>
        <v>4.8355114423951759</v>
      </c>
      <c r="W314" s="42">
        <f t="shared" si="346"/>
        <v>4.9043233035705525</v>
      </c>
      <c r="X314" s="42">
        <f t="shared" si="324"/>
        <v>4.4768575292973791</v>
      </c>
      <c r="Y314" s="42">
        <f t="shared" si="312"/>
        <v>0.13225214834010462</v>
      </c>
      <c r="Z314" s="42">
        <f t="shared" si="549"/>
        <v>6.7264500978538617</v>
      </c>
      <c r="AA314" s="42">
        <f t="shared" si="545"/>
        <v>0.08</v>
      </c>
      <c r="AB314" s="42">
        <f t="shared" si="549"/>
        <v>4.4843000652359084</v>
      </c>
      <c r="AC314" s="42">
        <f t="shared" si="314"/>
        <v>6.9164500978538621</v>
      </c>
      <c r="AD314" s="74">
        <f t="shared" si="445"/>
        <v>100</v>
      </c>
      <c r="AF314" s="66"/>
      <c r="AG314" s="66"/>
      <c r="AH314" s="66"/>
      <c r="AI314" s="66"/>
      <c r="AJ314" s="66"/>
      <c r="AK314" s="66"/>
      <c r="AL314" s="66"/>
      <c r="AM314" s="66"/>
      <c r="AN314" s="66"/>
      <c r="AO314" s="66"/>
      <c r="AP314" s="66"/>
      <c r="AQ314" s="66"/>
      <c r="AR314" s="66"/>
      <c r="AS314" s="66"/>
      <c r="AT314" s="66"/>
      <c r="AU314" s="66"/>
      <c r="AV314" s="66"/>
      <c r="AW314" s="66"/>
      <c r="AX314" s="66"/>
      <c r="AY314" s="66"/>
      <c r="AZ314" s="66"/>
    </row>
    <row r="315" spans="1:52" x14ac:dyDescent="0.25">
      <c r="A315" s="34" t="s">
        <v>1115</v>
      </c>
      <c r="B315" s="34" t="s">
        <v>1116</v>
      </c>
      <c r="C315" s="42">
        <f t="shared" si="296"/>
        <v>6.2965201937213324</v>
      </c>
      <c r="D315" s="42">
        <f t="shared" si="297"/>
        <v>4.4390751210758328</v>
      </c>
      <c r="E315" s="42">
        <f t="shared" si="298"/>
        <v>6.5569507986988418</v>
      </c>
      <c r="F315" s="42">
        <f t="shared" ref="F315" si="550">F125</f>
        <v>0.66681621916014377</v>
      </c>
      <c r="G315" s="42">
        <f t="shared" si="300"/>
        <v>5.0271113663755438</v>
      </c>
      <c r="H315" s="42">
        <f t="shared" si="301"/>
        <v>6.7318981206956412</v>
      </c>
      <c r="I315" s="42">
        <f t="shared" si="302"/>
        <v>3.6586455462470302</v>
      </c>
      <c r="J315" s="42">
        <f t="shared" ref="J315:O315" si="551">J125</f>
        <v>2.3769651805741292</v>
      </c>
      <c r="K315" s="42">
        <f t="shared" si="551"/>
        <v>2.4567475766813605</v>
      </c>
      <c r="L315" s="42">
        <f t="shared" si="551"/>
        <v>5.5081868778856693</v>
      </c>
      <c r="M315" s="42">
        <f t="shared" si="551"/>
        <v>0.70199302069622249</v>
      </c>
      <c r="N315" s="42">
        <f>N125-0.5</f>
        <v>4.5134907980493582</v>
      </c>
      <c r="O315" s="42">
        <f t="shared" si="551"/>
        <v>5.5903765425286593</v>
      </c>
      <c r="P315" s="42">
        <f t="shared" ref="P315:R315" si="552">P125</f>
        <v>1.1361347690090446</v>
      </c>
      <c r="Q315" s="42">
        <f t="shared" si="552"/>
        <v>5.3272893799273309</v>
      </c>
      <c r="R315" s="42">
        <f t="shared" si="552"/>
        <v>3.7470061448606002</v>
      </c>
      <c r="S315" s="42">
        <f>S125</f>
        <v>0.64914385367364646</v>
      </c>
      <c r="T315" s="42">
        <f t="shared" si="306"/>
        <v>3.7720813439110401</v>
      </c>
      <c r="U315" s="42">
        <f t="shared" ref="U315:V315" si="553">U125</f>
        <v>5.008029785595415</v>
      </c>
      <c r="V315" s="42">
        <f t="shared" si="553"/>
        <v>4.6247335224154451</v>
      </c>
      <c r="W315" s="42">
        <f t="shared" si="346"/>
        <v>5.1935164501780884</v>
      </c>
      <c r="X315" s="42">
        <f t="shared" si="324"/>
        <v>3.9953224851172902</v>
      </c>
      <c r="Y315" s="42">
        <f>Y125</f>
        <v>0.18892451547967953</v>
      </c>
      <c r="Z315" s="42">
        <f>Z125+0.3</f>
        <v>0.3</v>
      </c>
      <c r="AA315" s="42">
        <f>AA125</f>
        <v>0</v>
      </c>
      <c r="AB315" s="42">
        <f>AB125-1.07</f>
        <v>5.1365201937213323</v>
      </c>
      <c r="AC315" s="42">
        <f t="shared" si="314"/>
        <v>6.396520193721333</v>
      </c>
      <c r="AD315" s="74">
        <f t="shared" si="445"/>
        <v>100.00000000000001</v>
      </c>
      <c r="AF315" s="66"/>
      <c r="AG315" s="66"/>
      <c r="AH315" s="66"/>
      <c r="AI315" s="66"/>
      <c r="AJ315" s="66"/>
      <c r="AK315" s="66"/>
      <c r="AL315" s="66"/>
      <c r="AM315" s="66"/>
      <c r="AN315" s="66"/>
      <c r="AO315" s="66"/>
      <c r="AP315" s="66"/>
      <c r="AQ315" s="66"/>
      <c r="AR315" s="66"/>
      <c r="AS315" s="66"/>
      <c r="AT315" s="66"/>
      <c r="AU315" s="66"/>
      <c r="AV315" s="66"/>
      <c r="AW315" s="66"/>
      <c r="AX315" s="66"/>
      <c r="AY315" s="66"/>
      <c r="AZ315" s="66"/>
    </row>
    <row r="316" spans="1:52" x14ac:dyDescent="0.25">
      <c r="A316" s="34" t="s">
        <v>1117</v>
      </c>
      <c r="B316" s="34" t="s">
        <v>1118</v>
      </c>
      <c r="C316" s="42">
        <f t="shared" si="296"/>
        <v>6.8042337946445723</v>
      </c>
      <c r="D316" s="42">
        <f>D126</f>
        <v>2.7975974144352374</v>
      </c>
      <c r="E316" s="42">
        <f t="shared" si="298"/>
        <v>5.5233278456724859</v>
      </c>
      <c r="F316" s="42">
        <f t="shared" ref="F316" si="554">F126</f>
        <v>2.0161197895764653</v>
      </c>
      <c r="G316" s="42">
        <f>G126-0.41</f>
        <v>3.8514626884965084</v>
      </c>
      <c r="H316" s="42">
        <f t="shared" si="301"/>
        <v>5.3217206134667174</v>
      </c>
      <c r="I316" s="42">
        <f t="shared" si="302"/>
        <v>3.1231919638675945</v>
      </c>
      <c r="J316" s="42">
        <f t="shared" ref="J316:O316" si="555">J126</f>
        <v>2.4285526491267611</v>
      </c>
      <c r="K316" s="42">
        <f t="shared" si="555"/>
        <v>3.9166363802093334</v>
      </c>
      <c r="L316" s="42">
        <f t="shared" si="555"/>
        <v>3.8990891357306987</v>
      </c>
      <c r="M316" s="42">
        <f t="shared" si="555"/>
        <v>3.227539409428986</v>
      </c>
      <c r="N316" s="42">
        <f t="shared" si="555"/>
        <v>4.0149022492623221</v>
      </c>
      <c r="O316" s="42">
        <f t="shared" si="555"/>
        <v>3.5074962256527038</v>
      </c>
      <c r="P316" s="42">
        <f t="shared" ref="P316:R316" si="556">P126</f>
        <v>0.96874797987605055</v>
      </c>
      <c r="Q316" s="42">
        <f t="shared" si="556"/>
        <v>4.831574171239204</v>
      </c>
      <c r="R316" s="42">
        <f t="shared" si="556"/>
        <v>4.0760083482651615</v>
      </c>
      <c r="S316" s="42">
        <f t="shared" si="305"/>
        <v>3.6153460587742257</v>
      </c>
      <c r="T316" s="42">
        <f t="shared" si="306"/>
        <v>3.3717539324845065</v>
      </c>
      <c r="U316" s="42">
        <f t="shared" ref="U316:AB316" si="557">U126</f>
        <v>5.1404375579364698</v>
      </c>
      <c r="V316" s="42">
        <f t="shared" si="557"/>
        <v>4.6076856628680716</v>
      </c>
      <c r="W316" s="42">
        <f t="shared" si="346"/>
        <v>4.6912340853232184</v>
      </c>
      <c r="X316" s="42">
        <f t="shared" si="324"/>
        <v>4.1931801953844117</v>
      </c>
      <c r="Y316" s="42">
        <f t="shared" si="312"/>
        <v>0.37369425898914116</v>
      </c>
      <c r="Z316" s="42">
        <f t="shared" si="557"/>
        <v>0</v>
      </c>
      <c r="AA316" s="42">
        <f>AA126+0.08</f>
        <v>0.08</v>
      </c>
      <c r="AB316" s="42">
        <f t="shared" si="557"/>
        <v>6.7142337946445725</v>
      </c>
      <c r="AC316" s="42">
        <f t="shared" si="314"/>
        <v>6.9042337946445729</v>
      </c>
      <c r="AD316" s="74">
        <f t="shared" si="445"/>
        <v>99.999999999999972</v>
      </c>
      <c r="AF316" s="66"/>
      <c r="AG316" s="66"/>
      <c r="AH316" s="66"/>
      <c r="AI316" s="66"/>
      <c r="AJ316" s="66"/>
      <c r="AK316" s="66"/>
      <c r="AL316" s="66"/>
      <c r="AM316" s="66"/>
      <c r="AN316" s="66"/>
      <c r="AO316" s="66"/>
      <c r="AP316" s="66"/>
      <c r="AQ316" s="66"/>
      <c r="AR316" s="66"/>
      <c r="AS316" s="66"/>
      <c r="AT316" s="66"/>
      <c r="AU316" s="66"/>
      <c r="AV316" s="66"/>
      <c r="AW316" s="66"/>
      <c r="AX316" s="66"/>
      <c r="AY316" s="66"/>
      <c r="AZ316" s="66"/>
    </row>
    <row r="317" spans="1:52" x14ac:dyDescent="0.25">
      <c r="A317" s="34" t="s">
        <v>1119</v>
      </c>
      <c r="B317" s="34" t="s">
        <v>1120</v>
      </c>
      <c r="C317" s="42">
        <f t="shared" si="296"/>
        <v>0.09</v>
      </c>
      <c r="D317" s="42">
        <f t="shared" si="297"/>
        <v>6.3302443552263057</v>
      </c>
      <c r="E317" s="42">
        <f t="shared" si="298"/>
        <v>5.4592036312205154</v>
      </c>
      <c r="F317" s="42">
        <f t="shared" ref="F317" si="558">F127</f>
        <v>4.4089695787116119</v>
      </c>
      <c r="G317" s="42">
        <f t="shared" si="300"/>
        <v>2.9938503914151209</v>
      </c>
      <c r="H317" s="42">
        <f t="shared" si="301"/>
        <v>5.9015634557230534</v>
      </c>
      <c r="I317" s="42">
        <f t="shared" si="302"/>
        <v>2.4157401618092034</v>
      </c>
      <c r="J317" s="42">
        <f t="shared" ref="J317:O317" si="559">J127</f>
        <v>1.0714573657673609</v>
      </c>
      <c r="K317" s="42">
        <f t="shared" si="559"/>
        <v>0.52456766865693671</v>
      </c>
      <c r="L317" s="42">
        <f t="shared" si="559"/>
        <v>3.1560715304005842</v>
      </c>
      <c r="M317" s="42">
        <f t="shared" si="559"/>
        <v>3.1142031649153519</v>
      </c>
      <c r="N317" s="42">
        <f t="shared" si="559"/>
        <v>4.1040240888929134</v>
      </c>
      <c r="O317" s="42">
        <f t="shared" si="559"/>
        <v>3.6370448406758809</v>
      </c>
      <c r="P317" s="42">
        <f t="shared" ref="P317:R317" si="560">P127</f>
        <v>1.3516665232411622</v>
      </c>
      <c r="Q317" s="42">
        <f t="shared" si="560"/>
        <v>5.5967477372932191</v>
      </c>
      <c r="R317" s="42">
        <f t="shared" si="560"/>
        <v>4.6587464615827976</v>
      </c>
      <c r="S317" s="42">
        <f t="shared" si="305"/>
        <v>2.5885115380820061</v>
      </c>
      <c r="T317" s="42">
        <f t="shared" si="306"/>
        <v>2.7767114947416252</v>
      </c>
      <c r="U317" s="42">
        <f>U127+0.4</f>
        <v>5.945253811278655</v>
      </c>
      <c r="V317" s="42">
        <f t="shared" ref="V317:AB317" si="561">V127</f>
        <v>5.0269652245333214</v>
      </c>
      <c r="W317" s="42">
        <f t="shared" si="346"/>
        <v>5.2467847066544788</v>
      </c>
      <c r="X317" s="42">
        <f t="shared" si="324"/>
        <v>4.8643348069341785</v>
      </c>
      <c r="Y317" s="42">
        <f t="shared" si="312"/>
        <v>0.13290139059400374</v>
      </c>
      <c r="Z317" s="42">
        <f t="shared" si="561"/>
        <v>0</v>
      </c>
      <c r="AA317" s="42">
        <f t="shared" si="313"/>
        <v>5.8248120238832426</v>
      </c>
      <c r="AB317" s="42">
        <f t="shared" si="561"/>
        <v>6.2948120238832423</v>
      </c>
      <c r="AC317" s="42">
        <f t="shared" si="314"/>
        <v>6.4848120238832427</v>
      </c>
      <c r="AD317" s="74">
        <f t="shared" si="445"/>
        <v>100.00000000000001</v>
      </c>
      <c r="AF317" s="66"/>
      <c r="AG317" s="66"/>
      <c r="AH317" s="66"/>
      <c r="AI317" s="66"/>
      <c r="AJ317" s="66"/>
      <c r="AK317" s="66"/>
      <c r="AL317" s="66"/>
      <c r="AM317" s="66"/>
      <c r="AN317" s="66"/>
      <c r="AO317" s="66"/>
      <c r="AP317" s="66"/>
      <c r="AQ317" s="66"/>
      <c r="AR317" s="66"/>
      <c r="AS317" s="66"/>
      <c r="AT317" s="66"/>
      <c r="AU317" s="66"/>
      <c r="AV317" s="66"/>
      <c r="AW317" s="66"/>
      <c r="AX317" s="66"/>
      <c r="AY317" s="66"/>
      <c r="AZ317" s="66"/>
    </row>
    <row r="318" spans="1:52" x14ac:dyDescent="0.25">
      <c r="A318" s="34" t="s">
        <v>1121</v>
      </c>
      <c r="B318" s="34" t="s">
        <v>1122</v>
      </c>
      <c r="C318" s="42">
        <f t="shared" si="296"/>
        <v>6.6034134438013332</v>
      </c>
      <c r="D318" s="42">
        <f t="shared" si="297"/>
        <v>4.9022756292008882</v>
      </c>
      <c r="E318" s="42">
        <f t="shared" si="298"/>
        <v>5.0786416533690666</v>
      </c>
      <c r="F318" s="42">
        <f t="shared" ref="F318" si="562">F128</f>
        <v>1.2650017845399277</v>
      </c>
      <c r="G318" s="42">
        <f t="shared" si="300"/>
        <v>3.0522687961119011</v>
      </c>
      <c r="H318" s="42">
        <f t="shared" si="301"/>
        <v>5.0999857499793171</v>
      </c>
      <c r="I318" s="42">
        <f t="shared" si="302"/>
        <v>3.0160632821053235</v>
      </c>
      <c r="J318" s="42">
        <f t="shared" ref="J318:O318" si="563">J128</f>
        <v>1.2472493828555755</v>
      </c>
      <c r="K318" s="42">
        <f t="shared" si="563"/>
        <v>2.0354417011879162</v>
      </c>
      <c r="L318" s="42">
        <f t="shared" si="563"/>
        <v>3.8434418271352877</v>
      </c>
      <c r="M318" s="42">
        <f t="shared" si="563"/>
        <v>2.8604470019354893</v>
      </c>
      <c r="N318" s="42">
        <f t="shared" si="563"/>
        <v>3.1445733965738905</v>
      </c>
      <c r="O318" s="42">
        <f t="shared" si="563"/>
        <v>3.4262447231618394</v>
      </c>
      <c r="P318" s="42">
        <f t="shared" ref="P318:R318" si="564">P128</f>
        <v>1.1684420856746747</v>
      </c>
      <c r="Q318" s="42">
        <f t="shared" si="564"/>
        <v>6.2401152257026018</v>
      </c>
      <c r="R318" s="42">
        <f t="shared" si="564"/>
        <v>3.996509309331497</v>
      </c>
      <c r="S318" s="42">
        <f t="shared" si="305"/>
        <v>1.3533389623373284</v>
      </c>
      <c r="T318" s="42">
        <f t="shared" si="306"/>
        <v>5.1948634476749325</v>
      </c>
      <c r="U318" s="42">
        <f t="shared" ref="U318:AB318" si="565">U128</f>
        <v>4.5373825703064661</v>
      </c>
      <c r="V318" s="42">
        <f>V128-0.18</f>
        <v>3.1467839373418425</v>
      </c>
      <c r="W318" s="42">
        <f t="shared" si="346"/>
        <v>4.0794372594542603</v>
      </c>
      <c r="X318" s="42">
        <f t="shared" si="324"/>
        <v>5.1311225267526384</v>
      </c>
      <c r="Y318" s="42">
        <f>Y128</f>
        <v>3.6715972062013033E-2</v>
      </c>
      <c r="Z318" s="42">
        <f t="shared" si="565"/>
        <v>0</v>
      </c>
      <c r="AA318" s="42">
        <f>AA128</f>
        <v>6.5134134438013334</v>
      </c>
      <c r="AB318" s="42">
        <f t="shared" si="565"/>
        <v>6.5134134438013334</v>
      </c>
      <c r="AC318" s="42">
        <f>AC128</f>
        <v>6.5134134438013334</v>
      </c>
      <c r="AD318" s="74">
        <f t="shared" si="445"/>
        <v>100.00000000000003</v>
      </c>
      <c r="AF318" s="66"/>
      <c r="AG318" s="66"/>
      <c r="AH318" s="66"/>
      <c r="AI318" s="66"/>
      <c r="AJ318" s="66"/>
      <c r="AK318" s="66"/>
      <c r="AL318" s="66"/>
      <c r="AM318" s="66"/>
      <c r="AN318" s="66"/>
      <c r="AO318" s="66"/>
      <c r="AP318" s="66"/>
      <c r="AQ318" s="66"/>
      <c r="AR318" s="66"/>
      <c r="AS318" s="66"/>
      <c r="AT318" s="66"/>
      <c r="AU318" s="66"/>
      <c r="AV318" s="66"/>
      <c r="AW318" s="66"/>
      <c r="AX318" s="66"/>
      <c r="AY318" s="66"/>
      <c r="AZ318" s="66"/>
    </row>
    <row r="319" spans="1:52" x14ac:dyDescent="0.25">
      <c r="A319" s="34" t="s">
        <v>1123</v>
      </c>
      <c r="B319" s="34" t="s">
        <v>1124</v>
      </c>
      <c r="C319" s="42">
        <f t="shared" si="296"/>
        <v>3.4655112317755807</v>
      </c>
      <c r="D319" s="42">
        <f t="shared" si="297"/>
        <v>3.6364800626109304</v>
      </c>
      <c r="E319" s="42">
        <f t="shared" si="298"/>
        <v>4.8115673495314963</v>
      </c>
      <c r="F319" s="42">
        <f t="shared" ref="F319" si="566">F129</f>
        <v>4.0164764447612518</v>
      </c>
      <c r="G319" s="42">
        <f t="shared" si="300"/>
        <v>0.40894154223305879</v>
      </c>
      <c r="H319" s="42">
        <f t="shared" si="301"/>
        <v>6.2661992732555394</v>
      </c>
      <c r="I319" s="42">
        <f t="shared" si="302"/>
        <v>1.7967974361628629</v>
      </c>
      <c r="J319" s="42">
        <f t="shared" ref="J319:O319" si="567">J129</f>
        <v>3.4523348832422505</v>
      </c>
      <c r="K319" s="42">
        <f t="shared" si="567"/>
        <v>3.0736692826929306</v>
      </c>
      <c r="L319" s="42">
        <f t="shared" si="567"/>
        <v>4.9034025962370764</v>
      </c>
      <c r="M319" s="42">
        <f t="shared" si="567"/>
        <v>5.4236286662932676</v>
      </c>
      <c r="N319" s="42">
        <f t="shared" si="567"/>
        <v>5.0402001191690395</v>
      </c>
      <c r="O319" s="42">
        <f t="shared" si="567"/>
        <v>5.4142733192673242</v>
      </c>
      <c r="P319" s="42">
        <f t="shared" ref="P319:R319" si="568">P129</f>
        <v>1.093077617442586</v>
      </c>
      <c r="Q319" s="42">
        <f t="shared" si="568"/>
        <v>0</v>
      </c>
      <c r="R319" s="42">
        <f t="shared" si="568"/>
        <v>0</v>
      </c>
      <c r="S319" s="42">
        <f t="shared" si="305"/>
        <v>5.6956452154528705</v>
      </c>
      <c r="T319" s="42">
        <f t="shared" si="306"/>
        <v>7.1056452154528706</v>
      </c>
      <c r="U319" s="42">
        <f t="shared" ref="U319:U322" si="569">U129+0.4</f>
        <v>6.9956452154528712</v>
      </c>
      <c r="V319" s="42">
        <f t="shared" ref="V319:AB319" si="570">V129</f>
        <v>4.1222782596580441</v>
      </c>
      <c r="W319" s="42">
        <f t="shared" si="346"/>
        <v>3.5589455607107774</v>
      </c>
      <c r="X319" s="42">
        <f t="shared" si="324"/>
        <v>2.1389686325055157</v>
      </c>
      <c r="Y319" s="42">
        <f t="shared" si="312"/>
        <v>3.3677177425938711</v>
      </c>
      <c r="Z319" s="42">
        <f t="shared" si="570"/>
        <v>4.2122552305640806</v>
      </c>
      <c r="AA319" s="42">
        <f t="shared" si="313"/>
        <v>2.7147580134374047</v>
      </c>
      <c r="AB319" s="42">
        <f t="shared" si="570"/>
        <v>4.2099863077358766</v>
      </c>
      <c r="AC319" s="42">
        <f t="shared" si="314"/>
        <v>3.0755947817606319</v>
      </c>
      <c r="AD319" s="74">
        <f t="shared" si="445"/>
        <v>100</v>
      </c>
      <c r="AF319" s="66"/>
      <c r="AG319" s="66"/>
      <c r="AH319" s="66"/>
      <c r="AI319" s="66"/>
      <c r="AJ319" s="66"/>
      <c r="AK319" s="66"/>
      <c r="AL319" s="66"/>
      <c r="AM319" s="66"/>
      <c r="AN319" s="66"/>
      <c r="AO319" s="66"/>
      <c r="AP319" s="66"/>
      <c r="AQ319" s="66"/>
      <c r="AR319" s="66"/>
      <c r="AS319" s="66"/>
      <c r="AT319" s="66"/>
      <c r="AU319" s="66"/>
      <c r="AV319" s="66"/>
      <c r="AW319" s="66"/>
      <c r="AX319" s="66"/>
      <c r="AY319" s="66"/>
      <c r="AZ319" s="66"/>
    </row>
    <row r="320" spans="1:52" x14ac:dyDescent="0.25">
      <c r="A320" s="34" t="s">
        <v>1125</v>
      </c>
      <c r="B320" s="34" t="s">
        <v>1126</v>
      </c>
      <c r="C320" s="42">
        <f t="shared" si="296"/>
        <v>2.561164488389938</v>
      </c>
      <c r="D320" s="42">
        <f t="shared" si="297"/>
        <v>4.7807719875939902</v>
      </c>
      <c r="E320" s="42">
        <f t="shared" si="298"/>
        <v>5.8282500570252971</v>
      </c>
      <c r="F320" s="42">
        <f t="shared" ref="F320" si="571">F130</f>
        <v>5.0625600283232464</v>
      </c>
      <c r="G320" s="42">
        <f t="shared" si="300"/>
        <v>1.3190684518825297</v>
      </c>
      <c r="H320" s="42">
        <f t="shared" si="301"/>
        <v>5.1461661055525276</v>
      </c>
      <c r="I320" s="42">
        <f t="shared" si="302"/>
        <v>3.5099688021415552</v>
      </c>
      <c r="J320" s="42">
        <f t="shared" ref="J320:O320" si="572">J130</f>
        <v>1.3344438650716526</v>
      </c>
      <c r="K320" s="42">
        <f t="shared" si="572"/>
        <v>2.7850574264240744</v>
      </c>
      <c r="L320" s="42">
        <f t="shared" si="572"/>
        <v>5.1639637721294696</v>
      </c>
      <c r="M320" s="42">
        <f t="shared" si="572"/>
        <v>1.6457643174087158</v>
      </c>
      <c r="N320" s="42">
        <f t="shared" si="572"/>
        <v>0</v>
      </c>
      <c r="O320" s="42">
        <f t="shared" si="572"/>
        <v>2.7485782161130721</v>
      </c>
      <c r="P320" s="42">
        <f t="shared" ref="P320:R320" si="573">P130</f>
        <v>1.6182157931093508</v>
      </c>
      <c r="Q320" s="42">
        <f t="shared" si="573"/>
        <v>6.3793662599466092</v>
      </c>
      <c r="R320" s="42">
        <f t="shared" si="573"/>
        <v>6.3793662599466092</v>
      </c>
      <c r="S320" s="42">
        <f t="shared" si="305"/>
        <v>3.3529108399644065</v>
      </c>
      <c r="T320" s="42">
        <f t="shared" si="306"/>
        <v>6.889366259946609</v>
      </c>
      <c r="U320" s="42">
        <f t="shared" si="569"/>
        <v>6.7793662599466096</v>
      </c>
      <c r="V320" s="42">
        <f t="shared" ref="V320:AB320" si="574">V130</f>
        <v>3.7212969849688551</v>
      </c>
      <c r="W320" s="42">
        <f t="shared" si="346"/>
        <v>3.8578490562698851</v>
      </c>
      <c r="X320" s="42">
        <f t="shared" si="324"/>
        <v>0.51365737722040472</v>
      </c>
      <c r="Y320" s="42">
        <f t="shared" si="312"/>
        <v>4.1261115114336651</v>
      </c>
      <c r="Z320" s="42">
        <f t="shared" si="574"/>
        <v>4.1153874498281287</v>
      </c>
      <c r="AA320" s="42">
        <f t="shared" si="313"/>
        <v>4.2757304259016715</v>
      </c>
      <c r="AB320" s="42">
        <f t="shared" si="574"/>
        <v>3.2575487284833753</v>
      </c>
      <c r="AC320" s="42">
        <f t="shared" si="314"/>
        <v>2.8480692749777545</v>
      </c>
      <c r="AD320" s="74">
        <f t="shared" si="445"/>
        <v>100.00000000000001</v>
      </c>
      <c r="AF320" s="66"/>
      <c r="AG320" s="66"/>
      <c r="AH320" s="66"/>
      <c r="AI320" s="66"/>
      <c r="AJ320" s="66"/>
      <c r="AK320" s="66"/>
      <c r="AL320" s="66"/>
      <c r="AM320" s="66"/>
      <c r="AN320" s="66"/>
      <c r="AO320" s="66"/>
      <c r="AP320" s="66"/>
      <c r="AQ320" s="66"/>
      <c r="AR320" s="66"/>
      <c r="AS320" s="66"/>
      <c r="AT320" s="66"/>
      <c r="AU320" s="66"/>
      <c r="AV320" s="66"/>
      <c r="AW320" s="66"/>
      <c r="AX320" s="66"/>
      <c r="AY320" s="66"/>
      <c r="AZ320" s="66"/>
    </row>
    <row r="321" spans="1:52" x14ac:dyDescent="0.25">
      <c r="A321" s="34" t="s">
        <v>1127</v>
      </c>
      <c r="B321" s="34" t="s">
        <v>1128</v>
      </c>
      <c r="C321" s="42">
        <f t="shared" si="296"/>
        <v>4.5021945840307556</v>
      </c>
      <c r="D321" s="42">
        <f t="shared" si="297"/>
        <v>2.2102049414811917</v>
      </c>
      <c r="E321" s="42">
        <f t="shared" si="298"/>
        <v>4.8263492348753632</v>
      </c>
      <c r="F321" s="42">
        <f t="shared" ref="F321" si="575">F131</f>
        <v>3.834785823840869</v>
      </c>
      <c r="G321" s="42">
        <f t="shared" si="300"/>
        <v>1.1681014480934562</v>
      </c>
      <c r="H321" s="42">
        <f t="shared" si="301"/>
        <v>6.0579125512362193</v>
      </c>
      <c r="I321" s="42">
        <f t="shared" si="302"/>
        <v>2.1351500093788598</v>
      </c>
      <c r="J321" s="42">
        <f t="shared" ref="J321:O321" si="576">J131</f>
        <v>2.2638713476117762</v>
      </c>
      <c r="K321" s="42">
        <f t="shared" si="576"/>
        <v>3.3899497949831399</v>
      </c>
      <c r="L321" s="42">
        <f t="shared" si="576"/>
        <v>5.0189996865719237</v>
      </c>
      <c r="M321" s="42">
        <f t="shared" si="576"/>
        <v>4.6215906259336279</v>
      </c>
      <c r="N321" s="42">
        <f t="shared" si="576"/>
        <v>5.2009348628880572</v>
      </c>
      <c r="O321" s="42">
        <f t="shared" si="576"/>
        <v>4.9364201393485336</v>
      </c>
      <c r="P321" s="42">
        <f t="shared" ref="P321:R321" si="577">P131</f>
        <v>0.96762111373545256</v>
      </c>
      <c r="Q321" s="42">
        <f t="shared" si="577"/>
        <v>0</v>
      </c>
      <c r="R321" s="42">
        <f t="shared" si="577"/>
        <v>6.001957537645775</v>
      </c>
      <c r="S321" s="42">
        <f t="shared" si="305"/>
        <v>5.1019575376457746</v>
      </c>
      <c r="T321" s="42">
        <f t="shared" si="306"/>
        <v>6.5119575376457748</v>
      </c>
      <c r="U321" s="42">
        <f t="shared" si="569"/>
        <v>6.4019575376457754</v>
      </c>
      <c r="V321" s="42">
        <f t="shared" ref="V321:AB321" si="578">V131</f>
        <v>2.2507340766171673</v>
      </c>
      <c r="W321" s="42">
        <f t="shared" si="346"/>
        <v>3.7876607115454877</v>
      </c>
      <c r="X321" s="42">
        <f t="shared" si="324"/>
        <v>0.17552477884600848</v>
      </c>
      <c r="Y321" s="42">
        <f t="shared" si="312"/>
        <v>2.780154910065002</v>
      </c>
      <c r="Z321" s="42">
        <f t="shared" si="578"/>
        <v>4.6657092709783159</v>
      </c>
      <c r="AA321" s="42">
        <f t="shared" si="313"/>
        <v>3.2856780837940534</v>
      </c>
      <c r="AB321" s="42">
        <f t="shared" si="578"/>
        <v>4.0864391745673361</v>
      </c>
      <c r="AC321" s="42">
        <f t="shared" si="314"/>
        <v>3.8161826789943225</v>
      </c>
      <c r="AD321" s="74">
        <f t="shared" si="445"/>
        <v>100</v>
      </c>
      <c r="AF321" s="66"/>
      <c r="AG321" s="66"/>
      <c r="AH321" s="66"/>
      <c r="AI321" s="66"/>
      <c r="AJ321" s="66"/>
      <c r="AK321" s="66"/>
      <c r="AL321" s="66"/>
      <c r="AM321" s="66"/>
      <c r="AN321" s="66"/>
      <c r="AO321" s="66"/>
      <c r="AP321" s="66"/>
      <c r="AQ321" s="66"/>
      <c r="AR321" s="66"/>
      <c r="AS321" s="66"/>
      <c r="AT321" s="66"/>
      <c r="AU321" s="66"/>
      <c r="AV321" s="66"/>
      <c r="AW321" s="66"/>
      <c r="AX321" s="66"/>
      <c r="AY321" s="66"/>
      <c r="AZ321" s="66"/>
    </row>
    <row r="322" spans="1:52" x14ac:dyDescent="0.25">
      <c r="A322" s="34" t="s">
        <v>1129</v>
      </c>
      <c r="B322" s="34" t="s">
        <v>1130</v>
      </c>
      <c r="C322" s="42">
        <f t="shared" si="296"/>
        <v>4.6403470237052051</v>
      </c>
      <c r="D322" s="42">
        <f t="shared" si="297"/>
        <v>2.1788747666768304</v>
      </c>
      <c r="E322" s="42">
        <f t="shared" si="298"/>
        <v>5.5545816187445807</v>
      </c>
      <c r="F322" s="42">
        <f t="shared" ref="F322" si="579">F132</f>
        <v>5.0492837233266155</v>
      </c>
      <c r="G322" s="42">
        <f t="shared" si="300"/>
        <v>0.47899724224229712</v>
      </c>
      <c r="H322" s="42">
        <f t="shared" si="301"/>
        <v>6.9416356304817848</v>
      </c>
      <c r="I322" s="42">
        <f t="shared" si="302"/>
        <v>2.7162445739275531</v>
      </c>
      <c r="J322" s="42">
        <f t="shared" ref="J322:O322" si="580">J132</f>
        <v>1.2566054139120604</v>
      </c>
      <c r="K322" s="42">
        <f t="shared" si="580"/>
        <v>3.8040390894283851</v>
      </c>
      <c r="L322" s="42">
        <f t="shared" si="580"/>
        <v>3.6339000786885887</v>
      </c>
      <c r="M322" s="42">
        <f t="shared" si="580"/>
        <v>3.9540562892704614</v>
      </c>
      <c r="N322" s="42">
        <f t="shared" si="580"/>
        <v>4.0679591602278942</v>
      </c>
      <c r="O322" s="42">
        <f t="shared" si="580"/>
        <v>3.0715138520836009</v>
      </c>
      <c r="P322" s="42">
        <f t="shared" ref="P322:R322" si="581">P132</f>
        <v>0.72926745477364763</v>
      </c>
      <c r="Q322" s="42">
        <f t="shared" si="581"/>
        <v>6.160573641754481</v>
      </c>
      <c r="R322" s="42">
        <f t="shared" si="581"/>
        <v>0</v>
      </c>
      <c r="S322" s="42">
        <f t="shared" si="305"/>
        <v>5.2605736417544806</v>
      </c>
      <c r="T322" s="42">
        <f t="shared" si="306"/>
        <v>6.6705736417544808</v>
      </c>
      <c r="U322" s="42">
        <f t="shared" si="569"/>
        <v>6.5605736417544813</v>
      </c>
      <c r="V322" s="42">
        <f t="shared" ref="V322:AB322" si="582">V132</f>
        <v>3.0802868208772396</v>
      </c>
      <c r="W322" s="42">
        <f t="shared" si="346"/>
        <v>3.8097826171976226</v>
      </c>
      <c r="X322" s="42">
        <f t="shared" si="324"/>
        <v>0.54073090275097058</v>
      </c>
      <c r="Y322" s="42">
        <f t="shared" si="312"/>
        <v>4.5302698219411752</v>
      </c>
      <c r="Z322" s="42">
        <f t="shared" si="582"/>
        <v>4.63960420748462</v>
      </c>
      <c r="AA322" s="42">
        <f t="shared" si="313"/>
        <v>3.4698880271630363</v>
      </c>
      <c r="AB322" s="42">
        <f t="shared" si="582"/>
        <v>3.8012050129974471</v>
      </c>
      <c r="AC322" s="42">
        <f t="shared" si="314"/>
        <v>3.3986321050804582</v>
      </c>
      <c r="AD322" s="74">
        <f t="shared" ref="AD322:AD353" si="583">SUM(C322:AC322)</f>
        <v>100</v>
      </c>
      <c r="AF322" s="66"/>
      <c r="AG322" s="66"/>
      <c r="AH322" s="66"/>
      <c r="AI322" s="66"/>
      <c r="AJ322" s="66"/>
      <c r="AK322" s="66"/>
      <c r="AL322" s="66"/>
      <c r="AM322" s="66"/>
      <c r="AN322" s="66"/>
      <c r="AO322" s="66"/>
      <c r="AP322" s="66"/>
      <c r="AQ322" s="66"/>
      <c r="AR322" s="66"/>
      <c r="AS322" s="66"/>
      <c r="AT322" s="66"/>
      <c r="AU322" s="66"/>
      <c r="AV322" s="66"/>
      <c r="AW322" s="66"/>
      <c r="AX322" s="66"/>
      <c r="AY322" s="66"/>
      <c r="AZ322" s="66"/>
    </row>
    <row r="323" spans="1:52" x14ac:dyDescent="0.25">
      <c r="A323" s="34" t="s">
        <v>1131</v>
      </c>
      <c r="B323" s="34" t="s">
        <v>1132</v>
      </c>
      <c r="C323" s="42">
        <f t="shared" ref="C323:C377" si="584">C133+0.09</f>
        <v>3.6780982206585811</v>
      </c>
      <c r="D323" s="42">
        <f t="shared" ref="D323:D377" si="585">D133+0.56</f>
        <v>3.0938350421776621</v>
      </c>
      <c r="E323" s="42">
        <f t="shared" ref="E323:E377" si="586">E133+0.83</f>
        <v>4.8248836522269567</v>
      </c>
      <c r="F323" s="42">
        <f t="shared" ref="F323" si="587">F133</f>
        <v>4.1568803701939796</v>
      </c>
      <c r="G323" s="42">
        <f>G133</f>
        <v>0.77514766524804612</v>
      </c>
      <c r="H323" s="42">
        <f>H133+0.75</f>
        <v>6.1918199724240832</v>
      </c>
      <c r="I323" s="42">
        <f t="shared" ref="I323:I377" si="588">I133-0.25</f>
        <v>3.8439386074549082</v>
      </c>
      <c r="J323" s="42">
        <f t="shared" ref="J323:O323" si="589">J133</f>
        <v>3.2669907822302298</v>
      </c>
      <c r="K323" s="42">
        <f t="shared" si="589"/>
        <v>4.3579487418627831</v>
      </c>
      <c r="L323" s="42">
        <f t="shared" si="589"/>
        <v>3.9802909600140044</v>
      </c>
      <c r="M323" s="42">
        <f t="shared" si="589"/>
        <v>4.5862611838703371</v>
      </c>
      <c r="N323" s="42">
        <f t="shared" si="589"/>
        <v>5.6880082625993005</v>
      </c>
      <c r="O323" s="42">
        <f t="shared" si="589"/>
        <v>3.1724251257706304</v>
      </c>
      <c r="P323" s="42">
        <f t="shared" ref="P323:R323" si="590">P133</f>
        <v>2.1839917075013915</v>
      </c>
      <c r="Q323" s="42">
        <f>Q133+0.4</f>
        <v>0.4</v>
      </c>
      <c r="R323" s="42">
        <f t="shared" si="590"/>
        <v>0</v>
      </c>
      <c r="S323" s="42">
        <f t="shared" ref="S323:S375" si="591">S133-0.9</f>
        <v>5.0975252153366402</v>
      </c>
      <c r="T323" s="42">
        <f t="shared" ref="T323:T377" si="592">T133+0.51</f>
        <v>6.5075252153366403</v>
      </c>
      <c r="U323" s="42">
        <f t="shared" ref="U323:AB323" si="593">U133</f>
        <v>5.9975252153366405</v>
      </c>
      <c r="V323" s="42">
        <f t="shared" si="593"/>
        <v>2.7488657236959595</v>
      </c>
      <c r="W323" s="42">
        <f t="shared" ref="W323:W377" si="594">W133-0.61</f>
        <v>4.2613052961943652</v>
      </c>
      <c r="X323" s="42">
        <f t="shared" ref="X323:X377" si="595">X133-0.8</f>
        <v>2.7935584967926168</v>
      </c>
      <c r="Y323" s="42">
        <f t="shared" si="312"/>
        <v>4.3391356590555512</v>
      </c>
      <c r="Z323" s="42">
        <f t="shared" si="593"/>
        <v>4.3480845700193207</v>
      </c>
      <c r="AA323" s="42">
        <f t="shared" si="313"/>
        <v>3.8480803073071126</v>
      </c>
      <c r="AB323" s="42">
        <f t="shared" si="593"/>
        <v>2.1693176310792111</v>
      </c>
      <c r="AC323" s="42">
        <f t="shared" ref="AC323:AC377" si="596">AC133+0.19</f>
        <v>3.6885563756130404</v>
      </c>
      <c r="AD323" s="74">
        <f t="shared" si="583"/>
        <v>100</v>
      </c>
      <c r="AF323" s="66"/>
      <c r="AG323" s="66"/>
      <c r="AH323" s="66"/>
      <c r="AI323" s="66"/>
      <c r="AJ323" s="66"/>
      <c r="AK323" s="66"/>
      <c r="AL323" s="66"/>
      <c r="AM323" s="66"/>
      <c r="AN323" s="66"/>
      <c r="AO323" s="66"/>
      <c r="AP323" s="66"/>
      <c r="AQ323" s="66"/>
      <c r="AR323" s="66"/>
      <c r="AS323" s="66"/>
      <c r="AT323" s="66"/>
      <c r="AU323" s="66"/>
      <c r="AV323" s="66"/>
      <c r="AW323" s="66"/>
      <c r="AX323" s="66"/>
      <c r="AY323" s="66"/>
      <c r="AZ323" s="66"/>
    </row>
    <row r="324" spans="1:52" x14ac:dyDescent="0.25">
      <c r="A324" s="34" t="s">
        <v>1133</v>
      </c>
      <c r="B324" s="34" t="s">
        <v>1134</v>
      </c>
      <c r="C324" s="42">
        <f t="shared" si="584"/>
        <v>3.951965143113175</v>
      </c>
      <c r="D324" s="42">
        <f t="shared" si="585"/>
        <v>3.4985489474299887</v>
      </c>
      <c r="E324" s="42">
        <f t="shared" si="586"/>
        <v>4.8222711406955554</v>
      </c>
      <c r="F324" s="42">
        <f t="shared" ref="F324" si="597">F134</f>
        <v>4.3432263428802367</v>
      </c>
      <c r="G324" s="42">
        <f t="shared" ref="G324:G376" si="598">G134-0.82</f>
        <v>0.20831551356576494</v>
      </c>
      <c r="H324" s="42">
        <f t="shared" ref="H324:H376" si="599">H134+1.57</f>
        <v>5.2407584537108729</v>
      </c>
      <c r="I324" s="42">
        <f t="shared" si="588"/>
        <v>4.9076264687356606</v>
      </c>
      <c r="J324" s="42">
        <f t="shared" ref="J324:O324" si="600">J134</f>
        <v>2.8020501035430065</v>
      </c>
      <c r="K324" s="42">
        <f t="shared" si="600"/>
        <v>2.9936332657230262</v>
      </c>
      <c r="L324" s="42">
        <f t="shared" si="600"/>
        <v>5.1287727730762125</v>
      </c>
      <c r="M324" s="42">
        <f t="shared" si="600"/>
        <v>3.7961050673508212</v>
      </c>
      <c r="N324" s="42">
        <f t="shared" si="600"/>
        <v>4.7951380962298416</v>
      </c>
      <c r="O324" s="42">
        <f t="shared" si="600"/>
        <v>4.6798553200053723</v>
      </c>
      <c r="P324" s="42">
        <f t="shared" ref="P324:R324" si="601">P134</f>
        <v>0.60059864665534091</v>
      </c>
      <c r="Q324" s="42">
        <f t="shared" si="601"/>
        <v>0</v>
      </c>
      <c r="R324" s="42">
        <f t="shared" si="601"/>
        <v>6.7434303744719468</v>
      </c>
      <c r="S324" s="42">
        <f t="shared" si="591"/>
        <v>5.8434303744719465</v>
      </c>
      <c r="T324" s="42">
        <f t="shared" si="592"/>
        <v>7.2534303744719466</v>
      </c>
      <c r="U324" s="42">
        <f t="shared" ref="U324:U326" si="602">U134+0.4</f>
        <v>0.4</v>
      </c>
      <c r="V324" s="42">
        <f t="shared" ref="V324:AB324" si="603">V134</f>
        <v>3.9336677184419688</v>
      </c>
      <c r="W324" s="42">
        <f t="shared" si="594"/>
        <v>3.9401493362339921</v>
      </c>
      <c r="X324" s="42">
        <f t="shared" si="595"/>
        <v>2.1769551446532462</v>
      </c>
      <c r="Y324" s="42">
        <f t="shared" ref="Y324:Y377" si="604">Y134-0.3</f>
        <v>3.4900432655332794</v>
      </c>
      <c r="Z324" s="42">
        <f t="shared" si="603"/>
        <v>4.1234686622882624</v>
      </c>
      <c r="AA324" s="42">
        <f t="shared" ref="AA324:AA377" si="605">AA134-0.47</f>
        <v>3.0224795503873105</v>
      </c>
      <c r="AB324" s="42">
        <f t="shared" si="603"/>
        <v>4.3043172603012447</v>
      </c>
      <c r="AC324" s="42">
        <f t="shared" si="596"/>
        <v>2.9997626560299788</v>
      </c>
      <c r="AD324" s="74">
        <f t="shared" si="583"/>
        <v>100</v>
      </c>
      <c r="AF324" s="66"/>
      <c r="AG324" s="66"/>
      <c r="AH324" s="66"/>
      <c r="AI324" s="66"/>
      <c r="AJ324" s="66"/>
      <c r="AK324" s="66"/>
      <c r="AL324" s="66"/>
      <c r="AM324" s="66"/>
      <c r="AN324" s="66"/>
      <c r="AO324" s="66"/>
      <c r="AP324" s="66"/>
      <c r="AQ324" s="66"/>
      <c r="AR324" s="66"/>
      <c r="AS324" s="66"/>
      <c r="AT324" s="66"/>
      <c r="AU324" s="66"/>
      <c r="AV324" s="66"/>
      <c r="AW324" s="66"/>
      <c r="AX324" s="66"/>
      <c r="AY324" s="66"/>
      <c r="AZ324" s="66"/>
    </row>
    <row r="325" spans="1:52" x14ac:dyDescent="0.25">
      <c r="A325" s="34" t="s">
        <v>1135</v>
      </c>
      <c r="B325" s="34" t="s">
        <v>1136</v>
      </c>
      <c r="C325" s="42">
        <f t="shared" si="584"/>
        <v>3.9240278206956782</v>
      </c>
      <c r="D325" s="42">
        <f t="shared" si="585"/>
        <v>2.1969047115911589</v>
      </c>
      <c r="E325" s="42">
        <f t="shared" si="586"/>
        <v>5.0891025060461184</v>
      </c>
      <c r="F325" s="42">
        <f t="shared" ref="F325" si="606">F135</f>
        <v>4.5850814432528502</v>
      </c>
      <c r="G325" s="42">
        <f t="shared" si="598"/>
        <v>0.68545030653303829</v>
      </c>
      <c r="H325" s="42">
        <f t="shared" si="599"/>
        <v>4.2419185852245969</v>
      </c>
      <c r="I325" s="42">
        <f t="shared" si="588"/>
        <v>2.2251386347891979</v>
      </c>
      <c r="J325" s="42">
        <f t="shared" ref="J325:O325" si="607">J135</f>
        <v>3.0636351879024679</v>
      </c>
      <c r="K325" s="42">
        <f t="shared" si="607"/>
        <v>2.8263315150051866</v>
      </c>
      <c r="L325" s="42">
        <f t="shared" si="607"/>
        <v>3.8397822127873269</v>
      </c>
      <c r="M325" s="42">
        <f t="shared" si="607"/>
        <v>3.2209547567626711</v>
      </c>
      <c r="N325" s="42">
        <f t="shared" si="607"/>
        <v>4.3276178535098566</v>
      </c>
      <c r="O325" s="42">
        <f t="shared" si="607"/>
        <v>2.7224836620720199</v>
      </c>
      <c r="P325" s="42">
        <f t="shared" ref="P325:R325" si="608">P135</f>
        <v>1.5824031306544142</v>
      </c>
      <c r="Q325" s="42">
        <f t="shared" si="608"/>
        <v>6.0499636934933774</v>
      </c>
      <c r="R325" s="42">
        <f t="shared" si="608"/>
        <v>6.0499636934933774</v>
      </c>
      <c r="S325" s="42">
        <f t="shared" si="591"/>
        <v>1.116654564497793</v>
      </c>
      <c r="T325" s="42">
        <f t="shared" si="592"/>
        <v>6.5599636934933772</v>
      </c>
      <c r="U325" s="42">
        <f t="shared" si="602"/>
        <v>6.4499636934933777</v>
      </c>
      <c r="V325" s="42">
        <f t="shared" ref="V325:AB325" si="609">V135</f>
        <v>3.781227308433361</v>
      </c>
      <c r="W325" s="42">
        <f t="shared" si="594"/>
        <v>5.4399636934933771</v>
      </c>
      <c r="X325" s="42">
        <f t="shared" si="595"/>
        <v>1.7291514889466064</v>
      </c>
      <c r="Y325" s="42">
        <f t="shared" si="604"/>
        <v>4.0178945316165029</v>
      </c>
      <c r="Z325" s="42">
        <f t="shared" si="609"/>
        <v>4.8076914395343495</v>
      </c>
      <c r="AA325" s="42">
        <f t="shared" si="605"/>
        <v>4.9484313791946057</v>
      </c>
      <c r="AB325" s="42">
        <f t="shared" si="609"/>
        <v>2.059562108423278</v>
      </c>
      <c r="AC325" s="42">
        <f t="shared" si="596"/>
        <v>2.4587363850600163</v>
      </c>
      <c r="AD325" s="74">
        <f t="shared" si="583"/>
        <v>99.999999999999986</v>
      </c>
      <c r="AF325" s="66"/>
      <c r="AG325" s="66"/>
      <c r="AH325" s="66"/>
      <c r="AI325" s="66"/>
      <c r="AJ325" s="66"/>
      <c r="AK325" s="66"/>
      <c r="AL325" s="66"/>
      <c r="AM325" s="66"/>
      <c r="AN325" s="66"/>
      <c r="AO325" s="66"/>
      <c r="AP325" s="66"/>
      <c r="AQ325" s="66"/>
      <c r="AR325" s="66"/>
      <c r="AS325" s="66"/>
      <c r="AT325" s="66"/>
      <c r="AU325" s="66"/>
      <c r="AV325" s="66"/>
      <c r="AW325" s="66"/>
      <c r="AX325" s="66"/>
      <c r="AY325" s="66"/>
      <c r="AZ325" s="66"/>
    </row>
    <row r="326" spans="1:52" x14ac:dyDescent="0.25">
      <c r="A326" s="34" t="s">
        <v>1137</v>
      </c>
      <c r="B326" s="34" t="s">
        <v>1138</v>
      </c>
      <c r="C326" s="42">
        <f t="shared" si="584"/>
        <v>4.536826539191928</v>
      </c>
      <c r="D326" s="42">
        <f t="shared" si="585"/>
        <v>2.4651529198140194</v>
      </c>
      <c r="E326" s="42">
        <f t="shared" si="586"/>
        <v>5.291683521787891</v>
      </c>
      <c r="F326" s="42">
        <f t="shared" ref="F326" si="610">F136</f>
        <v>4.2130712757747073</v>
      </c>
      <c r="G326" s="42">
        <f t="shared" si="598"/>
        <v>2.2008366465750675</v>
      </c>
      <c r="H326" s="42">
        <f t="shared" si="599"/>
        <v>3.15134575813412</v>
      </c>
      <c r="I326" s="42">
        <f t="shared" si="588"/>
        <v>2.0109251728211683</v>
      </c>
      <c r="J326" s="42">
        <f t="shared" ref="J326:O326" si="611">J136</f>
        <v>2.7883178596716371</v>
      </c>
      <c r="K326" s="42">
        <f t="shared" si="611"/>
        <v>3.0179177724638309</v>
      </c>
      <c r="L326" s="42">
        <f t="shared" si="611"/>
        <v>4.9507534672798252</v>
      </c>
      <c r="M326" s="42">
        <f t="shared" si="611"/>
        <v>2.0410429024197447</v>
      </c>
      <c r="N326" s="42">
        <f t="shared" si="611"/>
        <v>6.3087182141227327</v>
      </c>
      <c r="O326" s="42">
        <f t="shared" si="611"/>
        <v>4.0004085346333778</v>
      </c>
      <c r="P326" s="42">
        <f t="shared" ref="P326:R326" si="612">P136</f>
        <v>2.8758947448115757</v>
      </c>
      <c r="Q326" s="42">
        <f t="shared" si="612"/>
        <v>0</v>
      </c>
      <c r="R326" s="42">
        <f t="shared" si="612"/>
        <v>6.4744127884463394</v>
      </c>
      <c r="S326" s="42">
        <f t="shared" si="591"/>
        <v>1.2581375961487806</v>
      </c>
      <c r="T326" s="42">
        <f t="shared" si="592"/>
        <v>6.9844127884463392</v>
      </c>
      <c r="U326" s="42">
        <f t="shared" si="602"/>
        <v>6.8744127884463397</v>
      </c>
      <c r="V326" s="42">
        <f t="shared" ref="V326:AB326" si="613">V136</f>
        <v>3.2372063942231688</v>
      </c>
      <c r="W326" s="42">
        <f t="shared" si="594"/>
        <v>4.0902026352782084</v>
      </c>
      <c r="X326" s="42">
        <f t="shared" si="595"/>
        <v>1.4428578736835485</v>
      </c>
      <c r="Y326" s="42">
        <f t="shared" si="604"/>
        <v>3.6121536345827838</v>
      </c>
      <c r="Z326" s="42">
        <f t="shared" si="613"/>
        <v>4.0887722476429103</v>
      </c>
      <c r="AA326" s="42">
        <f t="shared" si="605"/>
        <v>4.7916229575517759</v>
      </c>
      <c r="AB326" s="42">
        <f t="shared" si="613"/>
        <v>4.2703573711029055</v>
      </c>
      <c r="AC326" s="42">
        <f t="shared" si="596"/>
        <v>3.0225555949452745</v>
      </c>
      <c r="AD326" s="74">
        <f t="shared" si="583"/>
        <v>99.999999999999986</v>
      </c>
      <c r="AF326" s="66"/>
      <c r="AG326" s="66"/>
      <c r="AH326" s="66"/>
      <c r="AI326" s="66"/>
      <c r="AJ326" s="66"/>
      <c r="AK326" s="66"/>
      <c r="AL326" s="66"/>
      <c r="AM326" s="66"/>
      <c r="AN326" s="66"/>
      <c r="AO326" s="66"/>
      <c r="AP326" s="66"/>
      <c r="AQ326" s="66"/>
      <c r="AR326" s="66"/>
      <c r="AS326" s="66"/>
      <c r="AT326" s="66"/>
      <c r="AU326" s="66"/>
      <c r="AV326" s="66"/>
      <c r="AW326" s="66"/>
      <c r="AX326" s="66"/>
      <c r="AY326" s="66"/>
      <c r="AZ326" s="66"/>
    </row>
    <row r="327" spans="1:52" x14ac:dyDescent="0.25">
      <c r="A327" s="34" t="s">
        <v>1139</v>
      </c>
      <c r="B327" s="34" t="s">
        <v>1140</v>
      </c>
      <c r="C327" s="42">
        <f t="shared" si="584"/>
        <v>3.4356909243466669</v>
      </c>
      <c r="D327" s="42">
        <f t="shared" si="585"/>
        <v>3.8054469994225602</v>
      </c>
      <c r="E327" s="42">
        <f t="shared" si="586"/>
        <v>4.9544220385338269</v>
      </c>
      <c r="F327" s="42">
        <f t="shared" ref="F327" si="614">F137</f>
        <v>4.550616781503046</v>
      </c>
      <c r="G327" s="42">
        <f>G137</f>
        <v>0.68197805940165912</v>
      </c>
      <c r="H327" s="42">
        <f>H137+0.75</f>
        <v>4.7555253328439422</v>
      </c>
      <c r="I327" s="42">
        <f t="shared" si="588"/>
        <v>3.428269365688724</v>
      </c>
      <c r="J327" s="42">
        <f t="shared" ref="J327:O327" si="615">J137</f>
        <v>1.0671940131365545</v>
      </c>
      <c r="K327" s="42">
        <f t="shared" si="615"/>
        <v>3.8971431486414696</v>
      </c>
      <c r="L327" s="42">
        <f t="shared" si="615"/>
        <v>4.2234239952749535</v>
      </c>
      <c r="M327" s="42">
        <f t="shared" si="615"/>
        <v>4.3502233888227426</v>
      </c>
      <c r="N327" s="42">
        <f t="shared" si="615"/>
        <v>5.5428374285209498</v>
      </c>
      <c r="O327" s="42">
        <f t="shared" si="615"/>
        <v>3.5246131420474662</v>
      </c>
      <c r="P327" s="42">
        <f t="shared" ref="P327:R327" si="616">P137</f>
        <v>0.23361270084936872</v>
      </c>
      <c r="Q327" s="42">
        <f>Q137+0.4</f>
        <v>0.4</v>
      </c>
      <c r="R327" s="42">
        <f t="shared" si="616"/>
        <v>6.094543107452802</v>
      </c>
      <c r="S327" s="42">
        <f t="shared" si="591"/>
        <v>5.1945431074528017</v>
      </c>
      <c r="T327" s="42">
        <f t="shared" si="592"/>
        <v>6.6045431074528018</v>
      </c>
      <c r="U327" s="42">
        <f t="shared" ref="U327:AB327" si="617">U137</f>
        <v>6.094543107452802</v>
      </c>
      <c r="V327" s="42">
        <f t="shared" si="617"/>
        <v>2.2854536652948028</v>
      </c>
      <c r="W327" s="42">
        <f t="shared" si="594"/>
        <v>4.3154640836961349</v>
      </c>
      <c r="X327" s="42">
        <f t="shared" si="595"/>
        <v>1.5756965556599727</v>
      </c>
      <c r="Y327" s="42">
        <f t="shared" si="604"/>
        <v>3.0552558387532751</v>
      </c>
      <c r="Z327" s="42">
        <f t="shared" si="617"/>
        <v>3.88237669254067</v>
      </c>
      <c r="AA327" s="42">
        <f t="shared" si="605"/>
        <v>3.511705906822737</v>
      </c>
      <c r="AB327" s="42">
        <f t="shared" si="617"/>
        <v>4.4088184181573462</v>
      </c>
      <c r="AC327" s="42">
        <f t="shared" si="596"/>
        <v>4.1260590902299343</v>
      </c>
      <c r="AD327" s="74">
        <f t="shared" si="583"/>
        <v>100</v>
      </c>
      <c r="AF327" s="66"/>
      <c r="AG327" s="66"/>
      <c r="AH327" s="66"/>
      <c r="AI327" s="66"/>
      <c r="AJ327" s="66"/>
      <c r="AK327" s="66"/>
      <c r="AL327" s="66"/>
      <c r="AM327" s="66"/>
      <c r="AN327" s="66"/>
      <c r="AO327" s="66"/>
      <c r="AP327" s="66"/>
      <c r="AQ327" s="66"/>
      <c r="AR327" s="66"/>
      <c r="AS327" s="66"/>
      <c r="AT327" s="66"/>
      <c r="AU327" s="66"/>
      <c r="AV327" s="66"/>
      <c r="AW327" s="66"/>
      <c r="AX327" s="66"/>
      <c r="AY327" s="66"/>
      <c r="AZ327" s="66"/>
    </row>
    <row r="328" spans="1:52" x14ac:dyDescent="0.25">
      <c r="A328" s="34" t="s">
        <v>1141</v>
      </c>
      <c r="B328" s="34" t="s">
        <v>1142</v>
      </c>
      <c r="C328" s="42">
        <f t="shared" si="584"/>
        <v>4.295038517941661</v>
      </c>
      <c r="D328" s="42">
        <f t="shared" si="585"/>
        <v>1.5390390352109442</v>
      </c>
      <c r="E328" s="42">
        <f t="shared" si="586"/>
        <v>4.4563556349951146</v>
      </c>
      <c r="F328" s="42">
        <f t="shared" ref="F328" si="618">F138</f>
        <v>2.9271486995387686</v>
      </c>
      <c r="G328" s="42">
        <f t="shared" si="598"/>
        <v>7.68389254228945E-2</v>
      </c>
      <c r="H328" s="42">
        <f t="shared" si="599"/>
        <v>5.9191886292534726</v>
      </c>
      <c r="I328" s="42">
        <f t="shared" si="588"/>
        <v>4.1708769418559495</v>
      </c>
      <c r="J328" s="42">
        <f t="shared" ref="J328:O328" si="619">J138</f>
        <v>2.5881428905467687</v>
      </c>
      <c r="K328" s="42">
        <f t="shared" si="619"/>
        <v>3.6440438465879477</v>
      </c>
      <c r="L328" s="42">
        <f t="shared" si="619"/>
        <v>3.5410157963988507</v>
      </c>
      <c r="M328" s="42">
        <f t="shared" si="619"/>
        <v>3.7373899289081556</v>
      </c>
      <c r="N328" s="42">
        <f t="shared" si="619"/>
        <v>5.5589127940223024</v>
      </c>
      <c r="O328" s="42">
        <f t="shared" si="619"/>
        <v>4.6642671696664983</v>
      </c>
      <c r="P328" s="42">
        <f t="shared" ref="P328:R328" si="620">P138</f>
        <v>0.90408337058686727</v>
      </c>
      <c r="Q328" s="42">
        <f t="shared" si="620"/>
        <v>6.0294883436883344</v>
      </c>
      <c r="R328" s="42">
        <f t="shared" si="620"/>
        <v>6.0294883436883344</v>
      </c>
      <c r="S328" s="42">
        <f t="shared" si="591"/>
        <v>1.1098294478961122</v>
      </c>
      <c r="T328" s="42">
        <f t="shared" si="592"/>
        <v>6.5394883436883342</v>
      </c>
      <c r="U328" s="42">
        <f t="shared" ref="U328:U333" si="621">U138+0.4</f>
        <v>6.4294883436883348</v>
      </c>
      <c r="V328" s="42">
        <f t="shared" ref="V328:AB328" si="622">V138</f>
        <v>2.7635154908571526</v>
      </c>
      <c r="W328" s="42">
        <f t="shared" si="594"/>
        <v>4.1978804178107829</v>
      </c>
      <c r="X328" s="42">
        <f t="shared" si="595"/>
        <v>0.67415176446925251</v>
      </c>
      <c r="Y328" s="42">
        <f t="shared" si="604"/>
        <v>3.3938875957544017</v>
      </c>
      <c r="Z328" s="42">
        <f t="shared" si="622"/>
        <v>4.5252845418595395</v>
      </c>
      <c r="AA328" s="42">
        <f t="shared" si="605"/>
        <v>3.6193350363915711</v>
      </c>
      <c r="AB328" s="42">
        <f t="shared" si="622"/>
        <v>3.3354616369339731</v>
      </c>
      <c r="AC328" s="42">
        <f t="shared" si="596"/>
        <v>3.330358512337674</v>
      </c>
      <c r="AD328" s="74">
        <f t="shared" si="583"/>
        <v>100</v>
      </c>
      <c r="AF328" s="66"/>
      <c r="AG328" s="66"/>
      <c r="AH328" s="66"/>
      <c r="AI328" s="66"/>
      <c r="AJ328" s="66"/>
      <c r="AK328" s="66"/>
      <c r="AL328" s="66"/>
      <c r="AM328" s="66"/>
      <c r="AN328" s="66"/>
      <c r="AO328" s="66"/>
      <c r="AP328" s="66"/>
      <c r="AQ328" s="66"/>
      <c r="AR328" s="66"/>
      <c r="AS328" s="66"/>
      <c r="AT328" s="66"/>
      <c r="AU328" s="66"/>
      <c r="AV328" s="66"/>
      <c r="AW328" s="66"/>
      <c r="AX328" s="66"/>
      <c r="AY328" s="66"/>
      <c r="AZ328" s="66"/>
    </row>
    <row r="329" spans="1:52" x14ac:dyDescent="0.25">
      <c r="A329" s="34" t="s">
        <v>1143</v>
      </c>
      <c r="B329" s="34" t="s">
        <v>1144</v>
      </c>
      <c r="C329" s="42">
        <f t="shared" si="584"/>
        <v>3.3671578807010256</v>
      </c>
      <c r="D329" s="42">
        <f t="shared" si="585"/>
        <v>3.9161403289915633</v>
      </c>
      <c r="E329" s="42">
        <f t="shared" si="586"/>
        <v>4.1169846812140207</v>
      </c>
      <c r="F329" s="42">
        <f t="shared" ref="F329" si="623">F139</f>
        <v>2.8542655179552003</v>
      </c>
      <c r="G329" s="42">
        <f t="shared" si="598"/>
        <v>0.49536486616026798</v>
      </c>
      <c r="H329" s="42">
        <f t="shared" si="599"/>
        <v>5.439456248428912</v>
      </c>
      <c r="I329" s="42">
        <f t="shared" si="588"/>
        <v>1.9581521175477428</v>
      </c>
      <c r="J329" s="42">
        <f t="shared" ref="J329:O329" si="624">J139</f>
        <v>3.4100569038664417</v>
      </c>
      <c r="K329" s="42">
        <f t="shared" si="624"/>
        <v>2.4774484222122508</v>
      </c>
      <c r="L329" s="42">
        <f t="shared" si="624"/>
        <v>4.5660441113183312</v>
      </c>
      <c r="M329" s="42">
        <f t="shared" si="624"/>
        <v>4.7433935716767994</v>
      </c>
      <c r="N329" s="42">
        <f t="shared" si="624"/>
        <v>5.1364740866574312</v>
      </c>
      <c r="O329" s="42">
        <f t="shared" si="624"/>
        <v>4.8048496016579803</v>
      </c>
      <c r="P329" s="42">
        <f t="shared" ref="P329:R329" si="625">P139</f>
        <v>0.10397943973476539</v>
      </c>
      <c r="Q329" s="42">
        <f t="shared" si="625"/>
        <v>5.7643601902958324</v>
      </c>
      <c r="R329" s="42">
        <f t="shared" si="625"/>
        <v>5.7643601902958324</v>
      </c>
      <c r="S329" s="42">
        <f t="shared" si="591"/>
        <v>4.864360190295832</v>
      </c>
      <c r="T329" s="42">
        <f t="shared" si="592"/>
        <v>6.2743601902958321</v>
      </c>
      <c r="U329" s="42">
        <f t="shared" si="621"/>
        <v>6.1643601902958327</v>
      </c>
      <c r="V329" s="42">
        <f t="shared" ref="V329:AB329" si="626">V139</f>
        <v>2.1616350713609385</v>
      </c>
      <c r="W329" s="42">
        <f t="shared" si="594"/>
        <v>4.2350664492558421</v>
      </c>
      <c r="X329" s="42">
        <f t="shared" si="595"/>
        <v>0.65696982771251311</v>
      </c>
      <c r="Y329" s="42">
        <f t="shared" si="604"/>
        <v>3.0466201564821289</v>
      </c>
      <c r="Z329" s="42">
        <f t="shared" si="626"/>
        <v>2.7605553570988284</v>
      </c>
      <c r="AA329" s="42">
        <f t="shared" si="605"/>
        <v>3.3202793589897706</v>
      </c>
      <c r="AB329" s="42">
        <f t="shared" si="626"/>
        <v>3.924670767860992</v>
      </c>
      <c r="AC329" s="42">
        <f t="shared" si="596"/>
        <v>3.6726342816370656</v>
      </c>
      <c r="AD329" s="74">
        <f t="shared" si="583"/>
        <v>99.999999999999957</v>
      </c>
      <c r="AF329" s="66"/>
      <c r="AG329" s="66"/>
      <c r="AH329" s="66"/>
      <c r="AI329" s="66"/>
      <c r="AJ329" s="66"/>
      <c r="AK329" s="66"/>
      <c r="AL329" s="66"/>
      <c r="AM329" s="66"/>
      <c r="AN329" s="66"/>
      <c r="AO329" s="66"/>
      <c r="AP329" s="66"/>
      <c r="AQ329" s="66"/>
      <c r="AR329" s="66"/>
      <c r="AS329" s="66"/>
      <c r="AT329" s="66"/>
      <c r="AU329" s="66"/>
      <c r="AV329" s="66"/>
      <c r="AW329" s="66"/>
      <c r="AX329" s="66"/>
      <c r="AY329" s="66"/>
      <c r="AZ329" s="66"/>
    </row>
    <row r="330" spans="1:52" x14ac:dyDescent="0.25">
      <c r="A330" s="34" t="s">
        <v>1145</v>
      </c>
      <c r="B330" s="34" t="s">
        <v>1146</v>
      </c>
      <c r="C330" s="42">
        <f t="shared" si="584"/>
        <v>4.4242051514256397</v>
      </c>
      <c r="D330" s="42">
        <f t="shared" si="585"/>
        <v>2.148732218977603</v>
      </c>
      <c r="E330" s="42">
        <f t="shared" si="586"/>
        <v>5.744512026776718</v>
      </c>
      <c r="F330" s="42">
        <f t="shared" ref="F330" si="627">F140</f>
        <v>5.2618068586209876</v>
      </c>
      <c r="G330" s="42">
        <f t="shared" si="598"/>
        <v>3.1432759152904737</v>
      </c>
      <c r="H330" s="42">
        <f t="shared" si="599"/>
        <v>3.8657258386285296</v>
      </c>
      <c r="I330" s="42">
        <f t="shared" si="588"/>
        <v>4.188797326154897</v>
      </c>
      <c r="J330" s="42">
        <f t="shared" ref="J330:O330" si="628">J140</f>
        <v>4.4476234679455473</v>
      </c>
      <c r="K330" s="42">
        <f t="shared" si="628"/>
        <v>0.8118459857615592</v>
      </c>
      <c r="L330" s="42">
        <f t="shared" si="628"/>
        <v>2.9311481826884118</v>
      </c>
      <c r="M330" s="42">
        <f t="shared" si="628"/>
        <v>3.6195708711345644</v>
      </c>
      <c r="N330" s="42">
        <f t="shared" si="628"/>
        <v>3.7698082868278582</v>
      </c>
      <c r="O330" s="42">
        <f t="shared" si="628"/>
        <v>4.0067130114629306</v>
      </c>
      <c r="P330" s="42">
        <f t="shared" ref="P330:R330" si="629">P140</f>
        <v>3.5420962988173335</v>
      </c>
      <c r="Q330" s="42">
        <f t="shared" si="629"/>
        <v>2.7675040104018973</v>
      </c>
      <c r="R330" s="42">
        <f t="shared" si="629"/>
        <v>5.3697072693245298</v>
      </c>
      <c r="S330" s="42">
        <f t="shared" si="591"/>
        <v>3.3005962095367356</v>
      </c>
      <c r="T330" s="42">
        <f t="shared" si="592"/>
        <v>2.4210267473081393</v>
      </c>
      <c r="U330" s="42">
        <f t="shared" si="621"/>
        <v>0.4</v>
      </c>
      <c r="V330" s="42">
        <f t="shared" ref="V330:AB330" si="630">V140</f>
        <v>6.3724839280538106</v>
      </c>
      <c r="W330" s="42">
        <f t="shared" si="594"/>
        <v>1.5141613093512709</v>
      </c>
      <c r="X330" s="42">
        <f t="shared" si="595"/>
        <v>5.5724839280538108</v>
      </c>
      <c r="Y330" s="42">
        <f t="shared" si="604"/>
        <v>6.0724839280538108</v>
      </c>
      <c r="Z330" s="42">
        <f t="shared" si="630"/>
        <v>2.6552016366890867</v>
      </c>
      <c r="AA330" s="42">
        <f t="shared" si="605"/>
        <v>4.8967519309811545</v>
      </c>
      <c r="AB330" s="42">
        <f t="shared" si="630"/>
        <v>2.7116952885335359</v>
      </c>
      <c r="AC330" s="42">
        <f t="shared" si="596"/>
        <v>4.0400423731991779</v>
      </c>
      <c r="AD330" s="74">
        <f t="shared" si="583"/>
        <v>100</v>
      </c>
      <c r="AF330" s="66"/>
      <c r="AG330" s="66"/>
      <c r="AH330" s="66"/>
      <c r="AI330" s="66"/>
      <c r="AJ330" s="66"/>
      <c r="AK330" s="66"/>
      <c r="AL330" s="66"/>
      <c r="AM330" s="66"/>
      <c r="AN330" s="66"/>
      <c r="AO330" s="66"/>
      <c r="AP330" s="66"/>
      <c r="AQ330" s="66"/>
      <c r="AR330" s="66"/>
      <c r="AS330" s="66"/>
      <c r="AT330" s="66"/>
      <c r="AU330" s="66"/>
      <c r="AV330" s="66"/>
      <c r="AW330" s="66"/>
      <c r="AX330" s="66"/>
      <c r="AY330" s="66"/>
      <c r="AZ330" s="66"/>
    </row>
    <row r="331" spans="1:52" x14ac:dyDescent="0.25">
      <c r="A331" s="34" t="s">
        <v>1147</v>
      </c>
      <c r="B331" s="34" t="s">
        <v>1148</v>
      </c>
      <c r="C331" s="42">
        <f t="shared" si="584"/>
        <v>5.9113261521876588</v>
      </c>
      <c r="D331" s="42">
        <f t="shared" si="585"/>
        <v>3.1708704091654014</v>
      </c>
      <c r="E331" s="42">
        <f t="shared" si="586"/>
        <v>5.0070252747126034</v>
      </c>
      <c r="F331" s="42">
        <f t="shared" ref="F331" si="631">F141</f>
        <v>4.9090273504068387</v>
      </c>
      <c r="G331" s="42">
        <f t="shared" si="598"/>
        <v>3.7071418431222853</v>
      </c>
      <c r="H331" s="42">
        <f t="shared" si="599"/>
        <v>4.1151347125811322</v>
      </c>
      <c r="I331" s="42">
        <f t="shared" si="588"/>
        <v>4.1908984856060236</v>
      </c>
      <c r="J331" s="42">
        <f t="shared" ref="J331:O331" si="632">J141</f>
        <v>4.2745574928943588</v>
      </c>
      <c r="K331" s="42">
        <f t="shared" si="632"/>
        <v>1.9925703844271814</v>
      </c>
      <c r="L331" s="42">
        <f t="shared" si="632"/>
        <v>3.2986644451043712</v>
      </c>
      <c r="M331" s="42">
        <f t="shared" si="632"/>
        <v>4.5831632044321626</v>
      </c>
      <c r="N331" s="42">
        <f t="shared" si="632"/>
        <v>3.8557353972515171</v>
      </c>
      <c r="O331" s="42">
        <f t="shared" si="632"/>
        <v>4.0793356286937339</v>
      </c>
      <c r="P331" s="42">
        <f t="shared" ref="P331:R331" si="633">P141</f>
        <v>4.6002531957342558</v>
      </c>
      <c r="Q331" s="42">
        <f t="shared" si="633"/>
        <v>3.4375775753734161</v>
      </c>
      <c r="R331" s="42">
        <f t="shared" si="633"/>
        <v>3.6591945176170917</v>
      </c>
      <c r="S331" s="42">
        <f t="shared" si="591"/>
        <v>2.0915617540157347</v>
      </c>
      <c r="T331" s="42">
        <f t="shared" si="592"/>
        <v>2.3516791404809578</v>
      </c>
      <c r="U331" s="42">
        <f t="shared" si="621"/>
        <v>0.4</v>
      </c>
      <c r="V331" s="42">
        <f t="shared" ref="V331:AB331" si="634">V141</f>
        <v>0</v>
      </c>
      <c r="W331" s="42">
        <f t="shared" si="594"/>
        <v>1.6875659600655544</v>
      </c>
      <c r="X331" s="42">
        <f t="shared" si="595"/>
        <v>6.0926978801966616</v>
      </c>
      <c r="Y331" s="42">
        <f t="shared" si="604"/>
        <v>6.5926978801966616</v>
      </c>
      <c r="Z331" s="42">
        <f t="shared" si="634"/>
        <v>2.8719574500819411</v>
      </c>
      <c r="AA331" s="42">
        <f t="shared" si="605"/>
        <v>4.3684864453018131</v>
      </c>
      <c r="AB331" s="42">
        <f t="shared" si="634"/>
        <v>4.2529412452277287</v>
      </c>
      <c r="AC331" s="42">
        <f t="shared" si="596"/>
        <v>4.4979361751229137</v>
      </c>
      <c r="AD331" s="74">
        <f t="shared" si="583"/>
        <v>100</v>
      </c>
      <c r="AF331" s="66"/>
      <c r="AG331" s="66"/>
      <c r="AH331" s="66"/>
      <c r="AI331" s="66"/>
      <c r="AJ331" s="66"/>
      <c r="AK331" s="66"/>
      <c r="AL331" s="66"/>
      <c r="AM331" s="66"/>
      <c r="AN331" s="66"/>
      <c r="AO331" s="66"/>
      <c r="AP331" s="66"/>
      <c r="AQ331" s="66"/>
      <c r="AR331" s="66"/>
      <c r="AS331" s="66"/>
      <c r="AT331" s="66"/>
      <c r="AU331" s="66"/>
      <c r="AV331" s="66"/>
      <c r="AW331" s="66"/>
      <c r="AX331" s="66"/>
      <c r="AY331" s="66"/>
      <c r="AZ331" s="66"/>
    </row>
    <row r="332" spans="1:52" x14ac:dyDescent="0.25">
      <c r="A332" s="34" t="s">
        <v>1149</v>
      </c>
      <c r="B332" s="34" t="s">
        <v>1150</v>
      </c>
      <c r="C332" s="42">
        <f t="shared" si="584"/>
        <v>4.0061049025014643</v>
      </c>
      <c r="D332" s="42">
        <f t="shared" si="585"/>
        <v>1.2400632125743933</v>
      </c>
      <c r="E332" s="42">
        <f t="shared" si="586"/>
        <v>4.8082737080614022</v>
      </c>
      <c r="F332" s="42">
        <f t="shared" ref="F332" si="635">F142</f>
        <v>4.7844957204001739</v>
      </c>
      <c r="G332" s="42">
        <f t="shared" si="598"/>
        <v>2.7840895506603758</v>
      </c>
      <c r="H332" s="42">
        <f t="shared" si="599"/>
        <v>4.1882950756838779</v>
      </c>
      <c r="I332" s="42">
        <f t="shared" si="588"/>
        <v>3.7446204232870848</v>
      </c>
      <c r="J332" s="42">
        <f t="shared" ref="J332:O332" si="636">J142</f>
        <v>3.8357585210089127</v>
      </c>
      <c r="K332" s="42">
        <f t="shared" si="636"/>
        <v>0.79178819212666907</v>
      </c>
      <c r="L332" s="42">
        <f t="shared" si="636"/>
        <v>5.3722581165718157</v>
      </c>
      <c r="M332" s="42">
        <f t="shared" si="636"/>
        <v>2.0337030978944024</v>
      </c>
      <c r="N332" s="42">
        <f t="shared" si="636"/>
        <v>2.9527618545213179</v>
      </c>
      <c r="O332" s="42">
        <f t="shared" si="636"/>
        <v>2.9968264533304363</v>
      </c>
      <c r="P332" s="42">
        <f t="shared" ref="P332:R332" si="637">P142</f>
        <v>5.4040721819809949</v>
      </c>
      <c r="Q332" s="42">
        <f t="shared" si="637"/>
        <v>2.9439292382966946</v>
      </c>
      <c r="R332" s="42">
        <f t="shared" si="637"/>
        <v>4.9193269257349614</v>
      </c>
      <c r="S332" s="42">
        <f t="shared" si="591"/>
        <v>4.6630245467208873</v>
      </c>
      <c r="T332" s="42">
        <f t="shared" si="592"/>
        <v>0.58090757399220061</v>
      </c>
      <c r="U332" s="42">
        <f t="shared" si="621"/>
        <v>0.4</v>
      </c>
      <c r="V332" s="42">
        <f t="shared" ref="V332:AB332" si="638">V142</f>
        <v>6.2895018131084104</v>
      </c>
      <c r="W332" s="42">
        <f t="shared" si="594"/>
        <v>5.6795018131084101</v>
      </c>
      <c r="X332" s="42">
        <f t="shared" si="595"/>
        <v>5.4895018131084106</v>
      </c>
      <c r="Y332" s="42">
        <f t="shared" si="604"/>
        <v>5.9895018131084106</v>
      </c>
      <c r="Z332" s="42">
        <f t="shared" si="638"/>
        <v>3.9309386331927567</v>
      </c>
      <c r="AA332" s="42">
        <f t="shared" si="605"/>
        <v>3.2005826517029936</v>
      </c>
      <c r="AB332" s="42">
        <f t="shared" si="638"/>
        <v>4.6836715629530721</v>
      </c>
      <c r="AC332" s="42">
        <f t="shared" si="596"/>
        <v>2.2865006043694693</v>
      </c>
      <c r="AD332" s="74">
        <f t="shared" si="583"/>
        <v>99.999999999999986</v>
      </c>
      <c r="AF332" s="66"/>
      <c r="AG332" s="66"/>
      <c r="AH332" s="66"/>
      <c r="AI332" s="66"/>
      <c r="AJ332" s="66"/>
      <c r="AK332" s="66"/>
      <c r="AL332" s="66"/>
      <c r="AM332" s="66"/>
      <c r="AN332" s="66"/>
      <c r="AO332" s="66"/>
      <c r="AP332" s="66"/>
      <c r="AQ332" s="66"/>
      <c r="AR332" s="66"/>
      <c r="AS332" s="66"/>
      <c r="AT332" s="66"/>
      <c r="AU332" s="66"/>
      <c r="AV332" s="66"/>
      <c r="AW332" s="66"/>
      <c r="AX332" s="66"/>
      <c r="AY332" s="66"/>
      <c r="AZ332" s="66"/>
    </row>
    <row r="333" spans="1:52" x14ac:dyDescent="0.25">
      <c r="A333" s="34" t="s">
        <v>1151</v>
      </c>
      <c r="B333" s="34" t="s">
        <v>1152</v>
      </c>
      <c r="C333" s="42">
        <f t="shared" si="584"/>
        <v>3.7315898607014955</v>
      </c>
      <c r="D333" s="42">
        <f t="shared" si="585"/>
        <v>3.4021363991710856</v>
      </c>
      <c r="E333" s="42">
        <f t="shared" si="586"/>
        <v>3.3781327486681958</v>
      </c>
      <c r="F333" s="42">
        <f t="shared" ref="F333" si="639">F143</f>
        <v>2.3135275991340496</v>
      </c>
      <c r="G333" s="42">
        <f t="shared" si="598"/>
        <v>2.1167418827554871</v>
      </c>
      <c r="H333" s="42">
        <f t="shared" si="599"/>
        <v>5.0448707696763977</v>
      </c>
      <c r="I333" s="42">
        <f t="shared" si="588"/>
        <v>2.7389402695701612</v>
      </c>
      <c r="J333" s="42">
        <f t="shared" ref="J333:O333" si="640">J143</f>
        <v>2.556236532418863</v>
      </c>
      <c r="K333" s="42">
        <f t="shared" si="640"/>
        <v>1.4612422040837096</v>
      </c>
      <c r="L333" s="42">
        <f t="shared" si="640"/>
        <v>5.5340560068499789</v>
      </c>
      <c r="M333" s="42">
        <f t="shared" si="640"/>
        <v>2.9304146418673973</v>
      </c>
      <c r="N333" s="42">
        <f t="shared" si="640"/>
        <v>3.5755262739328679</v>
      </c>
      <c r="O333" s="42">
        <f t="shared" si="640"/>
        <v>4.07845086123148</v>
      </c>
      <c r="P333" s="42">
        <f t="shared" ref="P333:R333" si="641">P143</f>
        <v>5.3044553332906421</v>
      </c>
      <c r="Q333" s="42">
        <f t="shared" si="641"/>
        <v>3.6636472250506391</v>
      </c>
      <c r="R333" s="42">
        <f t="shared" si="641"/>
        <v>4.1039689717639432</v>
      </c>
      <c r="S333" s="42">
        <f t="shared" si="591"/>
        <v>4.0885426561282268</v>
      </c>
      <c r="T333" s="42">
        <f t="shared" si="592"/>
        <v>1.5936606534334201</v>
      </c>
      <c r="U333" s="42">
        <f t="shared" si="621"/>
        <v>6.8080466639695922</v>
      </c>
      <c r="V333" s="42">
        <f t="shared" ref="V333:AB333" si="642">V143</f>
        <v>6.4080466639695919</v>
      </c>
      <c r="W333" s="42">
        <f t="shared" si="594"/>
        <v>3.6620311093130611</v>
      </c>
      <c r="X333" s="42">
        <f t="shared" si="595"/>
        <v>5.6080466639695921</v>
      </c>
      <c r="Y333" s="42">
        <f t="shared" si="604"/>
        <v>6.1080466639695921</v>
      </c>
      <c r="Z333" s="42">
        <f t="shared" si="642"/>
        <v>4.0050291649809946</v>
      </c>
      <c r="AA333" s="42">
        <f t="shared" si="605"/>
        <v>2.0951824416196985</v>
      </c>
      <c r="AB333" s="42">
        <f t="shared" si="642"/>
        <v>1.3634141838233176</v>
      </c>
      <c r="AC333" s="42">
        <f t="shared" si="596"/>
        <v>2.3260155546565295</v>
      </c>
      <c r="AD333" s="74">
        <f t="shared" si="583"/>
        <v>100.00000000000001</v>
      </c>
      <c r="AF333" s="66"/>
      <c r="AG333" s="66"/>
      <c r="AH333" s="66"/>
      <c r="AI333" s="66"/>
      <c r="AJ333" s="66"/>
      <c r="AK333" s="66"/>
      <c r="AL333" s="66"/>
      <c r="AM333" s="66"/>
      <c r="AN333" s="66"/>
      <c r="AO333" s="66"/>
      <c r="AP333" s="66"/>
      <c r="AQ333" s="66"/>
      <c r="AR333" s="66"/>
      <c r="AS333" s="66"/>
      <c r="AT333" s="66"/>
      <c r="AU333" s="66"/>
      <c r="AV333" s="66"/>
      <c r="AW333" s="66"/>
      <c r="AX333" s="66"/>
      <c r="AY333" s="66"/>
      <c r="AZ333" s="66"/>
    </row>
    <row r="334" spans="1:52" x14ac:dyDescent="0.25">
      <c r="A334" s="34" t="s">
        <v>1153</v>
      </c>
      <c r="B334" s="34" t="s">
        <v>1154</v>
      </c>
      <c r="C334" s="42">
        <f t="shared" si="584"/>
        <v>2.588943924232384</v>
      </c>
      <c r="D334" s="42">
        <f t="shared" si="585"/>
        <v>1.6469421477859478</v>
      </c>
      <c r="E334" s="42">
        <f t="shared" si="586"/>
        <v>5.3063666891962686</v>
      </c>
      <c r="F334" s="42">
        <f t="shared" ref="F334" si="643">F144</f>
        <v>4.152822822522654</v>
      </c>
      <c r="G334" s="42">
        <f t="shared" si="598"/>
        <v>4.5258073539247103</v>
      </c>
      <c r="H334" s="42">
        <f t="shared" si="599"/>
        <v>2.9277266381759217</v>
      </c>
      <c r="I334" s="42">
        <f t="shared" si="588"/>
        <v>2.6227958164268084</v>
      </c>
      <c r="J334" s="42">
        <f t="shared" ref="J334:O334" si="644">J144</f>
        <v>3.6921970355501661</v>
      </c>
      <c r="K334" s="42">
        <f t="shared" si="644"/>
        <v>0.30929859947938532</v>
      </c>
      <c r="L334" s="42">
        <f>L144-0.18</f>
        <v>6.2881967155131226</v>
      </c>
      <c r="M334" s="42">
        <f t="shared" si="644"/>
        <v>5.9495375928366281</v>
      </c>
      <c r="N334" s="42">
        <f t="shared" si="644"/>
        <v>4.1049937508296725</v>
      </c>
      <c r="O334" s="42">
        <f t="shared" si="644"/>
        <v>1.7920512809282469</v>
      </c>
      <c r="P334" s="42">
        <f t="shared" ref="P334:R334" si="645">P144</f>
        <v>6.2754559874816414</v>
      </c>
      <c r="Q334" s="42">
        <f t="shared" si="645"/>
        <v>5.847866419682445</v>
      </c>
      <c r="R334" s="42">
        <f t="shared" si="645"/>
        <v>6.3669601340943478</v>
      </c>
      <c r="S334" s="42">
        <f t="shared" si="591"/>
        <v>5.1107150807292028</v>
      </c>
      <c r="T334" s="42">
        <f t="shared" si="592"/>
        <v>0.68501321439945995</v>
      </c>
      <c r="U334" s="42">
        <f t="shared" ref="U334:AB334" si="646">U144</f>
        <v>0</v>
      </c>
      <c r="V334" s="42">
        <f t="shared" si="646"/>
        <v>6.4681967155131224</v>
      </c>
      <c r="W334" s="42">
        <f t="shared" si="594"/>
        <v>5.858196715513122</v>
      </c>
      <c r="X334" s="42">
        <f t="shared" si="595"/>
        <v>5.6681967155131225</v>
      </c>
      <c r="Y334" s="42">
        <f>Y144</f>
        <v>0</v>
      </c>
      <c r="Z334" s="42">
        <f t="shared" si="646"/>
        <v>4.3121311436754146</v>
      </c>
      <c r="AA334" s="42">
        <f>AA144</f>
        <v>1.9115930917519151</v>
      </c>
      <c r="AB334" s="42">
        <f t="shared" si="646"/>
        <v>3.0276665476869939</v>
      </c>
      <c r="AC334" s="42">
        <f>AC144</f>
        <v>2.5603278665572771</v>
      </c>
      <c r="AD334" s="74">
        <f t="shared" si="583"/>
        <v>99.999999999999957</v>
      </c>
      <c r="AF334" s="66"/>
      <c r="AG334" s="66"/>
      <c r="AH334" s="66"/>
      <c r="AI334" s="66"/>
      <c r="AJ334" s="66"/>
      <c r="AK334" s="66"/>
      <c r="AL334" s="66"/>
      <c r="AM334" s="66"/>
      <c r="AN334" s="66"/>
      <c r="AO334" s="66"/>
      <c r="AP334" s="66"/>
      <c r="AQ334" s="66"/>
      <c r="AR334" s="66"/>
      <c r="AS334" s="66"/>
      <c r="AT334" s="66"/>
      <c r="AU334" s="66"/>
      <c r="AV334" s="66"/>
      <c r="AW334" s="66"/>
      <c r="AX334" s="66"/>
      <c r="AY334" s="66"/>
      <c r="AZ334" s="66"/>
    </row>
    <row r="335" spans="1:52" x14ac:dyDescent="0.25">
      <c r="A335" s="34" t="s">
        <v>1155</v>
      </c>
      <c r="B335" s="34" t="s">
        <v>1156</v>
      </c>
      <c r="C335" s="42">
        <f t="shared" si="584"/>
        <v>4.059068360265436</v>
      </c>
      <c r="D335" s="42">
        <f t="shared" si="585"/>
        <v>4.6180032847339572</v>
      </c>
      <c r="E335" s="42">
        <f t="shared" si="586"/>
        <v>3.2423314233373595</v>
      </c>
      <c r="F335" s="42">
        <f t="shared" ref="F335" si="647">F145</f>
        <v>2.3698136276461281</v>
      </c>
      <c r="G335" s="42">
        <f t="shared" si="598"/>
        <v>1.9269139494557472</v>
      </c>
      <c r="H335" s="42">
        <f t="shared" si="599"/>
        <v>4.9848015527712466</v>
      </c>
      <c r="I335" s="42">
        <f t="shared" si="588"/>
        <v>2.8852804581579234</v>
      </c>
      <c r="J335" s="42">
        <f t="shared" ref="J335:O335" si="648">J145</f>
        <v>2.9748369371232934</v>
      </c>
      <c r="K335" s="42">
        <f t="shared" si="648"/>
        <v>1.1421930119185781</v>
      </c>
      <c r="L335" s="42">
        <f t="shared" si="648"/>
        <v>4.4153282951601298</v>
      </c>
      <c r="M335" s="42">
        <f t="shared" si="648"/>
        <v>2.0597218750020416</v>
      </c>
      <c r="N335" s="42">
        <f t="shared" si="648"/>
        <v>0.27734836381622252</v>
      </c>
      <c r="O335" s="42">
        <f t="shared" si="648"/>
        <v>4.19340990432383</v>
      </c>
      <c r="P335" s="42">
        <f t="shared" ref="P335:R335" si="649">P145</f>
        <v>4.171417598003595</v>
      </c>
      <c r="Q335" s="42">
        <f t="shared" si="649"/>
        <v>5.2866905711716798</v>
      </c>
      <c r="R335" s="42">
        <f t="shared" si="649"/>
        <v>5.2274698370610455</v>
      </c>
      <c r="S335" s="42">
        <f t="shared" si="591"/>
        <v>4.6666670047181578</v>
      </c>
      <c r="T335" s="42">
        <f t="shared" si="592"/>
        <v>1.6446730632505946</v>
      </c>
      <c r="U335" s="42">
        <f>U145+0.4</f>
        <v>6.7699683993877899</v>
      </c>
      <c r="V335" s="42">
        <f t="shared" ref="V335:AB335" si="650">V145</f>
        <v>6.3699683993877896</v>
      </c>
      <c r="W335" s="42">
        <f t="shared" si="594"/>
        <v>1.5133227997959304</v>
      </c>
      <c r="X335" s="42">
        <f t="shared" si="595"/>
        <v>5.5699683993877898</v>
      </c>
      <c r="Y335" s="42">
        <f t="shared" si="604"/>
        <v>6.0699683993877898</v>
      </c>
      <c r="Z335" s="42">
        <f t="shared" si="650"/>
        <v>3.9812302496173682</v>
      </c>
      <c r="AA335" s="42">
        <f t="shared" si="605"/>
        <v>3.1975205915647766</v>
      </c>
      <c r="AB335" s="42">
        <f t="shared" si="650"/>
        <v>4.2014685187451386</v>
      </c>
      <c r="AC335" s="42">
        <f t="shared" si="596"/>
        <v>2.1806151248086834</v>
      </c>
      <c r="AD335" s="74">
        <f t="shared" si="583"/>
        <v>100.00000000000003</v>
      </c>
      <c r="AF335" s="66"/>
      <c r="AG335" s="66"/>
      <c r="AH335" s="66"/>
      <c r="AI335" s="66"/>
      <c r="AJ335" s="66"/>
      <c r="AK335" s="66"/>
      <c r="AL335" s="66"/>
      <c r="AM335" s="66"/>
      <c r="AN335" s="66"/>
      <c r="AO335" s="66"/>
      <c r="AP335" s="66"/>
      <c r="AQ335" s="66"/>
      <c r="AR335" s="66"/>
      <c r="AS335" s="66"/>
      <c r="AT335" s="66"/>
      <c r="AU335" s="66"/>
      <c r="AV335" s="66"/>
      <c r="AW335" s="66"/>
      <c r="AX335" s="66"/>
      <c r="AY335" s="66"/>
      <c r="AZ335" s="66"/>
    </row>
    <row r="336" spans="1:52" x14ac:dyDescent="0.25">
      <c r="A336" s="34" t="s">
        <v>1157</v>
      </c>
      <c r="B336" s="34" t="s">
        <v>1158</v>
      </c>
      <c r="C336" s="42">
        <f t="shared" si="584"/>
        <v>7.2685993221269767</v>
      </c>
      <c r="D336" s="42">
        <f t="shared" ref="D336:D337" si="651">D146</f>
        <v>7.1785993221269768</v>
      </c>
      <c r="E336" s="42">
        <f t="shared" si="586"/>
        <v>3.8210830508862395</v>
      </c>
      <c r="F336" s="42">
        <f t="shared" ref="F336" si="652">F146</f>
        <v>3.2152127242410611</v>
      </c>
      <c r="G336" s="42">
        <f t="shared" ref="G336:G337" si="653">G146-0.41</f>
        <v>2.3635497380945099</v>
      </c>
      <c r="H336" s="42">
        <f t="shared" si="599"/>
        <v>2.6325609062923712</v>
      </c>
      <c r="I336" s="42">
        <f t="shared" si="588"/>
        <v>0.52763323295474129</v>
      </c>
      <c r="J336" s="42">
        <f t="shared" ref="J336:O336" si="654">J146</f>
        <v>1.7956810409304407</v>
      </c>
      <c r="K336" s="42">
        <f t="shared" si="654"/>
        <v>4.7348208294880072</v>
      </c>
      <c r="L336" s="42">
        <f t="shared" si="654"/>
        <v>3.8884079661521125</v>
      </c>
      <c r="M336" s="42">
        <f t="shared" si="654"/>
        <v>1.1402563017174896</v>
      </c>
      <c r="N336" s="42">
        <f t="shared" si="654"/>
        <v>6.1280363790459784</v>
      </c>
      <c r="O336" s="42">
        <f t="shared" si="654"/>
        <v>2.7170918415184588</v>
      </c>
      <c r="P336" s="42">
        <f t="shared" ref="P336:R336" si="655">P146</f>
        <v>2.1857357500180807</v>
      </c>
      <c r="Q336" s="42">
        <f t="shared" si="655"/>
        <v>0.77975129904622209</v>
      </c>
      <c r="R336" s="42">
        <f t="shared" si="655"/>
        <v>5.5881675388686034</v>
      </c>
      <c r="S336" s="42">
        <f t="shared" si="591"/>
        <v>4.2311960177882506</v>
      </c>
      <c r="T336" s="42">
        <f t="shared" si="592"/>
        <v>7.6885993221269766</v>
      </c>
      <c r="U336" s="42">
        <f t="shared" ref="U336:AB336" si="656">U146</f>
        <v>0.44499885389608274</v>
      </c>
      <c r="V336" s="42">
        <f t="shared" si="656"/>
        <v>6.867841092438467</v>
      </c>
      <c r="W336" s="42">
        <f t="shared" si="594"/>
        <v>4.861979515674995</v>
      </c>
      <c r="X336" s="42">
        <f t="shared" si="595"/>
        <v>5.7454614377515636</v>
      </c>
      <c r="Y336" s="42">
        <f t="shared" si="604"/>
        <v>6.398132943446643</v>
      </c>
      <c r="Z336" s="42">
        <f t="shared" si="656"/>
        <v>0.34800425124178602</v>
      </c>
      <c r="AA336" s="42">
        <f t="shared" ref="AA336:AA337" si="657">AA146+0.08</f>
        <v>0.08</v>
      </c>
      <c r="AB336" s="42">
        <f t="shared" si="656"/>
        <v>0</v>
      </c>
      <c r="AC336" s="42">
        <f t="shared" si="596"/>
        <v>7.3685993221269772</v>
      </c>
      <c r="AD336" s="74">
        <f t="shared" si="583"/>
        <v>100.00000000000001</v>
      </c>
      <c r="AF336" s="66"/>
      <c r="AG336" s="66"/>
      <c r="AH336" s="66"/>
      <c r="AI336" s="66"/>
      <c r="AJ336" s="66"/>
      <c r="AK336" s="66"/>
      <c r="AL336" s="66"/>
      <c r="AM336" s="66"/>
      <c r="AN336" s="66"/>
      <c r="AO336" s="66"/>
      <c r="AP336" s="66"/>
      <c r="AQ336" s="66"/>
      <c r="AR336" s="66"/>
      <c r="AS336" s="66"/>
      <c r="AT336" s="66"/>
      <c r="AU336" s="66"/>
      <c r="AV336" s="66"/>
      <c r="AW336" s="66"/>
      <c r="AX336" s="66"/>
      <c r="AY336" s="66"/>
      <c r="AZ336" s="66"/>
    </row>
    <row r="337" spans="1:52" x14ac:dyDescent="0.25">
      <c r="A337" s="34" t="s">
        <v>1159</v>
      </c>
      <c r="B337" s="34" t="s">
        <v>1160</v>
      </c>
      <c r="C337" s="42">
        <f t="shared" si="584"/>
        <v>7.368848875349518</v>
      </c>
      <c r="D337" s="42">
        <f t="shared" si="651"/>
        <v>7.2788488753495182</v>
      </c>
      <c r="E337" s="42">
        <f t="shared" si="586"/>
        <v>5.3792805470934484</v>
      </c>
      <c r="F337" s="42">
        <f t="shared" ref="F337" si="658">F147</f>
        <v>5.40845284808091</v>
      </c>
      <c r="G337" s="42">
        <f t="shared" si="653"/>
        <v>1.3896602935609321</v>
      </c>
      <c r="H337" s="42">
        <f t="shared" si="599"/>
        <v>6.6113242312155585</v>
      </c>
      <c r="I337" s="42">
        <f t="shared" si="588"/>
        <v>5.3577146145578753</v>
      </c>
      <c r="J337" s="42">
        <f t="shared" ref="J337:O337" si="659">J147</f>
        <v>3.9802937251719737</v>
      </c>
      <c r="K337" s="42">
        <f t="shared" si="659"/>
        <v>1.0840838750520558</v>
      </c>
      <c r="L337" s="42">
        <f t="shared" si="659"/>
        <v>2.8812110131591839</v>
      </c>
      <c r="M337" s="42">
        <f t="shared" si="659"/>
        <v>4.7829012319678847</v>
      </c>
      <c r="N337" s="42">
        <f t="shared" si="659"/>
        <v>2.6385625931889032</v>
      </c>
      <c r="O337" s="42">
        <f t="shared" si="659"/>
        <v>4.1776301323222276</v>
      </c>
      <c r="P337" s="42">
        <f t="shared" ref="P337:R337" si="660">P147</f>
        <v>4.2474638715719948</v>
      </c>
      <c r="Q337" s="42">
        <f t="shared" si="660"/>
        <v>1.2296603674929352</v>
      </c>
      <c r="R337" s="42">
        <f t="shared" si="660"/>
        <v>5.5889143530301553</v>
      </c>
      <c r="S337" s="42">
        <f t="shared" si="591"/>
        <v>2.8944808462752269</v>
      </c>
      <c r="T337" s="42">
        <f t="shared" si="592"/>
        <v>3.2761692602487757</v>
      </c>
      <c r="U337" s="42">
        <f t="shared" ref="U337:AB337" si="661">U147</f>
        <v>3.1869554535314104</v>
      </c>
      <c r="V337" s="42">
        <f t="shared" si="661"/>
        <v>5.3387333609438281</v>
      </c>
      <c r="W337" s="42">
        <f t="shared" si="594"/>
        <v>1.7385318733630037</v>
      </c>
      <c r="X337" s="42">
        <f t="shared" si="595"/>
        <v>6.0647180911978626</v>
      </c>
      <c r="Y337" s="42">
        <f t="shared" si="604"/>
        <v>5.0382064141210456</v>
      </c>
      <c r="Z337" s="42">
        <f t="shared" si="661"/>
        <v>0.36107029370392418</v>
      </c>
      <c r="AA337" s="42">
        <f t="shared" si="657"/>
        <v>0.08</v>
      </c>
      <c r="AB337" s="42">
        <f t="shared" si="661"/>
        <v>0</v>
      </c>
      <c r="AC337" s="42">
        <f t="shared" si="596"/>
        <v>2.6162829584498399</v>
      </c>
      <c r="AD337" s="74">
        <f t="shared" si="583"/>
        <v>100</v>
      </c>
      <c r="AF337" s="66"/>
      <c r="AG337" s="66"/>
      <c r="AH337" s="66"/>
      <c r="AI337" s="66"/>
      <c r="AJ337" s="66"/>
      <c r="AK337" s="66"/>
      <c r="AL337" s="66"/>
      <c r="AM337" s="66"/>
      <c r="AN337" s="66"/>
      <c r="AO337" s="66"/>
      <c r="AP337" s="66"/>
      <c r="AQ337" s="66"/>
      <c r="AR337" s="66"/>
      <c r="AS337" s="66"/>
      <c r="AT337" s="66"/>
      <c r="AU337" s="66"/>
      <c r="AV337" s="66"/>
      <c r="AW337" s="66"/>
      <c r="AX337" s="66"/>
      <c r="AY337" s="66"/>
      <c r="AZ337" s="66"/>
    </row>
    <row r="338" spans="1:52" x14ac:dyDescent="0.25">
      <c r="A338" s="34" t="s">
        <v>1161</v>
      </c>
      <c r="B338" s="34" t="s">
        <v>1162</v>
      </c>
      <c r="C338" s="42">
        <f t="shared" si="584"/>
        <v>6.6694569362422849</v>
      </c>
      <c r="D338" s="42">
        <f t="shared" si="585"/>
        <v>0.56000000000000005</v>
      </c>
      <c r="E338" s="42">
        <f t="shared" si="586"/>
        <v>4.3938725071312374</v>
      </c>
      <c r="F338" s="42">
        <f t="shared" ref="F338" si="662">F148</f>
        <v>3.2306138505448412</v>
      </c>
      <c r="G338" s="42">
        <f t="shared" si="598"/>
        <v>2.8956712725335252</v>
      </c>
      <c r="H338" s="42">
        <f t="shared" si="599"/>
        <v>5.2144725608139515</v>
      </c>
      <c r="I338" s="42">
        <f t="shared" si="588"/>
        <v>2.0530758717808482</v>
      </c>
      <c r="J338" s="42">
        <f t="shared" ref="J338:O338" si="663">J148</f>
        <v>2.2532214139056133</v>
      </c>
      <c r="K338" s="42">
        <f t="shared" si="663"/>
        <v>2.7997689090392699</v>
      </c>
      <c r="L338" s="42">
        <f t="shared" si="663"/>
        <v>3.0155844291110476</v>
      </c>
      <c r="M338" s="42">
        <f t="shared" si="663"/>
        <v>3.295433723533336</v>
      </c>
      <c r="N338" s="42">
        <f t="shared" si="663"/>
        <v>3.513025740062635</v>
      </c>
      <c r="O338" s="42">
        <f t="shared" si="663"/>
        <v>3.1128963953982565</v>
      </c>
      <c r="P338" s="42">
        <f t="shared" ref="P338:R338" si="664">P148</f>
        <v>3.1065232507681486</v>
      </c>
      <c r="Q338" s="42">
        <f t="shared" si="664"/>
        <v>0.68007452603848861</v>
      </c>
      <c r="R338" s="42">
        <f t="shared" si="664"/>
        <v>5.4253629575387476</v>
      </c>
      <c r="S338" s="42">
        <f t="shared" si="591"/>
        <v>5.0000897549186618</v>
      </c>
      <c r="T338" s="42">
        <f t="shared" si="592"/>
        <v>5.0218945104661961</v>
      </c>
      <c r="U338" s="42">
        <f>U148+0.4</f>
        <v>2.9674637590189841</v>
      </c>
      <c r="V338" s="42">
        <f t="shared" ref="V338:AB338" si="665">V148</f>
        <v>4.7863928275033327</v>
      </c>
      <c r="W338" s="42">
        <f t="shared" si="594"/>
        <v>4.5544626691813868</v>
      </c>
      <c r="X338" s="42">
        <f t="shared" si="595"/>
        <v>4.9417172840388472</v>
      </c>
      <c r="Y338" s="42">
        <f t="shared" si="604"/>
        <v>5.2217467705425742</v>
      </c>
      <c r="Z338" s="42">
        <f t="shared" si="665"/>
        <v>0.2151118953224597</v>
      </c>
      <c r="AA338" s="42">
        <f t="shared" si="605"/>
        <v>6.1094569362422853</v>
      </c>
      <c r="AB338" s="42">
        <f t="shared" si="665"/>
        <v>6.579456936242285</v>
      </c>
      <c r="AC338" s="42">
        <f t="shared" si="596"/>
        <v>2.3831523120807625</v>
      </c>
      <c r="AD338" s="74">
        <f t="shared" si="583"/>
        <v>100.00000000000003</v>
      </c>
      <c r="AF338" s="66"/>
      <c r="AG338" s="66"/>
      <c r="AH338" s="66"/>
      <c r="AI338" s="66"/>
      <c r="AJ338" s="66"/>
      <c r="AK338" s="66"/>
      <c r="AL338" s="66"/>
      <c r="AM338" s="66"/>
      <c r="AN338" s="66"/>
      <c r="AO338" s="66"/>
      <c r="AP338" s="66"/>
      <c r="AQ338" s="66"/>
      <c r="AR338" s="66"/>
      <c r="AS338" s="66"/>
      <c r="AT338" s="66"/>
      <c r="AU338" s="66"/>
      <c r="AV338" s="66"/>
      <c r="AW338" s="66"/>
      <c r="AX338" s="66"/>
      <c r="AY338" s="66"/>
      <c r="AZ338" s="66"/>
    </row>
    <row r="339" spans="1:52" x14ac:dyDescent="0.25">
      <c r="A339" s="34" t="s">
        <v>1163</v>
      </c>
      <c r="B339" s="34" t="s">
        <v>1164</v>
      </c>
      <c r="C339" s="42">
        <f t="shared" si="584"/>
        <v>4.1517123934091726</v>
      </c>
      <c r="D339" s="42">
        <f t="shared" si="585"/>
        <v>3.0888579153210212</v>
      </c>
      <c r="E339" s="42">
        <f t="shared" si="586"/>
        <v>6.6649100352819719</v>
      </c>
      <c r="F339" s="42">
        <f t="shared" ref="F339" si="666">F149</f>
        <v>5.2006816115147192</v>
      </c>
      <c r="G339" s="42">
        <f>G149</f>
        <v>0.71624385996577444</v>
      </c>
      <c r="H339" s="42">
        <f>H149+0.75</f>
        <v>6.8891799209047786</v>
      </c>
      <c r="I339" s="42">
        <f t="shared" si="588"/>
        <v>0.53115724130320685</v>
      </c>
      <c r="J339" s="42">
        <f t="shared" ref="J339:O339" si="667">J149</f>
        <v>0</v>
      </c>
      <c r="K339" s="42">
        <f t="shared" si="667"/>
        <v>3.4129614949678317</v>
      </c>
      <c r="L339" s="42">
        <f t="shared" si="667"/>
        <v>3.7341683748132297</v>
      </c>
      <c r="M339" s="42">
        <f t="shared" si="667"/>
        <v>1.6555511345319756</v>
      </c>
      <c r="N339" s="42">
        <f t="shared" si="667"/>
        <v>6.1014385162938067</v>
      </c>
      <c r="O339" s="42">
        <f t="shared" si="667"/>
        <v>2.2080316872633174</v>
      </c>
      <c r="P339" s="42">
        <f t="shared" ref="P339:R339" si="668">P149</f>
        <v>6.4695226070951168</v>
      </c>
      <c r="Q339" s="42">
        <f>Q149+0.4</f>
        <v>0.4</v>
      </c>
      <c r="R339" s="42">
        <f t="shared" si="668"/>
        <v>0</v>
      </c>
      <c r="S339" s="42">
        <f t="shared" si="591"/>
        <v>3.4130150713967446</v>
      </c>
      <c r="T339" s="42">
        <f t="shared" si="592"/>
        <v>6.9795226070951166</v>
      </c>
      <c r="U339" s="42">
        <f t="shared" ref="U339:AB339" si="669">U149</f>
        <v>6.4695226070951168</v>
      </c>
      <c r="V339" s="42">
        <f t="shared" si="669"/>
        <v>3.2347613035475571</v>
      </c>
      <c r="W339" s="42">
        <f t="shared" si="594"/>
        <v>5.3160362065889259</v>
      </c>
      <c r="X339" s="42">
        <f t="shared" si="595"/>
        <v>0.9243149097422958</v>
      </c>
      <c r="Y339" s="42">
        <f t="shared" si="604"/>
        <v>5.2565592625950224</v>
      </c>
      <c r="Z339" s="42">
        <f t="shared" si="669"/>
        <v>5.0396378206926871</v>
      </c>
      <c r="AA339" s="42">
        <f t="shared" si="605"/>
        <v>4.3155384617125723</v>
      </c>
      <c r="AB339" s="42">
        <f t="shared" si="669"/>
        <v>4.2671319323393329</v>
      </c>
      <c r="AC339" s="42">
        <f t="shared" si="596"/>
        <v>3.5595430245287063</v>
      </c>
      <c r="AD339" s="74">
        <f t="shared" si="583"/>
        <v>100</v>
      </c>
      <c r="AF339" s="66"/>
      <c r="AG339" s="66"/>
      <c r="AH339" s="66"/>
      <c r="AI339" s="66"/>
      <c r="AJ339" s="66"/>
      <c r="AK339" s="66"/>
      <c r="AL339" s="66"/>
      <c r="AM339" s="66"/>
      <c r="AN339" s="66"/>
      <c r="AO339" s="66"/>
      <c r="AP339" s="66"/>
      <c r="AQ339" s="66"/>
      <c r="AR339" s="66"/>
      <c r="AS339" s="66"/>
      <c r="AT339" s="66"/>
      <c r="AU339" s="66"/>
      <c r="AV339" s="66"/>
      <c r="AW339" s="66"/>
      <c r="AX339" s="66"/>
      <c r="AY339" s="66"/>
      <c r="AZ339" s="66"/>
    </row>
    <row r="340" spans="1:52" x14ac:dyDescent="0.25">
      <c r="A340" s="34" t="s">
        <v>1165</v>
      </c>
      <c r="B340" s="34" t="s">
        <v>1166</v>
      </c>
      <c r="C340" s="42">
        <f t="shared" si="584"/>
        <v>5.0593252491257674</v>
      </c>
      <c r="D340" s="42">
        <f t="shared" si="585"/>
        <v>1.8653207980377384</v>
      </c>
      <c r="E340" s="42">
        <f t="shared" si="586"/>
        <v>6.8885279282174059</v>
      </c>
      <c r="F340" s="42">
        <f>F150-0.21</f>
        <v>5.8485279282174059</v>
      </c>
      <c r="G340" s="42">
        <f t="shared" si="598"/>
        <v>2.874550026040287</v>
      </c>
      <c r="H340" s="42">
        <f t="shared" si="599"/>
        <v>4.6880321570051926</v>
      </c>
      <c r="I340" s="42">
        <f t="shared" si="588"/>
        <v>1.6763300891764736</v>
      </c>
      <c r="J340" s="42">
        <f t="shared" ref="J340:O340" si="670">J150</f>
        <v>1.060887521741809</v>
      </c>
      <c r="K340" s="42">
        <f t="shared" si="670"/>
        <v>5.9428619551197537</v>
      </c>
      <c r="L340" s="42">
        <f t="shared" si="670"/>
        <v>0</v>
      </c>
      <c r="M340" s="42">
        <f t="shared" si="670"/>
        <v>0.56982684007875406</v>
      </c>
      <c r="N340" s="42">
        <f t="shared" si="670"/>
        <v>3.4136883250362033</v>
      </c>
      <c r="O340" s="42">
        <f t="shared" si="670"/>
        <v>0</v>
      </c>
      <c r="P340" s="42">
        <f t="shared" ref="P340:R340" si="671">P150</f>
        <v>3.4220095738860445</v>
      </c>
      <c r="Q340" s="42">
        <f t="shared" si="671"/>
        <v>6.0585279282174058</v>
      </c>
      <c r="R340" s="42">
        <f t="shared" si="671"/>
        <v>6.0585279282174058</v>
      </c>
      <c r="S340" s="42">
        <f t="shared" si="591"/>
        <v>5.1585279282174055</v>
      </c>
      <c r="T340" s="42">
        <f t="shared" si="592"/>
        <v>6.5685279282174056</v>
      </c>
      <c r="U340" s="42">
        <f t="shared" ref="U340:AB340" si="672">U150</f>
        <v>6.0585279282174058</v>
      </c>
      <c r="V340" s="42">
        <f t="shared" si="672"/>
        <v>4.2914572824873298</v>
      </c>
      <c r="W340" s="42">
        <f t="shared" si="594"/>
        <v>4.9232377709191324</v>
      </c>
      <c r="X340" s="42">
        <f>X150</f>
        <v>0</v>
      </c>
      <c r="Y340" s="42">
        <f t="shared" si="604"/>
        <v>4.7543746726273204</v>
      </c>
      <c r="Z340" s="42">
        <f t="shared" si="672"/>
        <v>5.8214763908481872</v>
      </c>
      <c r="AA340" s="42">
        <f t="shared" si="605"/>
        <v>4.3248357401636319</v>
      </c>
      <c r="AB340" s="42">
        <f t="shared" si="672"/>
        <v>1.0312387962923248</v>
      </c>
      <c r="AC340" s="42">
        <f>AC150</f>
        <v>1.6408513138922138</v>
      </c>
      <c r="AD340" s="74">
        <f t="shared" si="583"/>
        <v>100.00000000000001</v>
      </c>
      <c r="AF340" s="66"/>
      <c r="AG340" s="66"/>
      <c r="AH340" s="66"/>
      <c r="AI340" s="66"/>
      <c r="AJ340" s="66"/>
      <c r="AK340" s="66"/>
      <c r="AL340" s="66"/>
      <c r="AM340" s="66"/>
      <c r="AN340" s="66"/>
      <c r="AO340" s="66"/>
      <c r="AP340" s="66"/>
      <c r="AQ340" s="66"/>
      <c r="AR340" s="66"/>
      <c r="AS340" s="66"/>
      <c r="AT340" s="66"/>
      <c r="AU340" s="66"/>
      <c r="AV340" s="66"/>
      <c r="AW340" s="66"/>
      <c r="AX340" s="66"/>
      <c r="AY340" s="66"/>
      <c r="AZ340" s="66"/>
    </row>
    <row r="341" spans="1:52" x14ac:dyDescent="0.25">
      <c r="A341" s="34" t="s">
        <v>1167</v>
      </c>
      <c r="B341" s="34" t="s">
        <v>1168</v>
      </c>
      <c r="C341" s="42">
        <f t="shared" si="584"/>
        <v>4.1574978749572562</v>
      </c>
      <c r="D341" s="42">
        <f t="shared" si="585"/>
        <v>2.866598921271394</v>
      </c>
      <c r="E341" s="42">
        <f t="shared" si="586"/>
        <v>5.2167208621624512</v>
      </c>
      <c r="F341" s="42">
        <f t="shared" ref="F341" si="673">F151</f>
        <v>4.3912170574452887</v>
      </c>
      <c r="G341" s="42">
        <f t="shared" si="598"/>
        <v>0.10574863098064202</v>
      </c>
      <c r="H341" s="42">
        <f t="shared" si="599"/>
        <v>5.4841965466823224</v>
      </c>
      <c r="I341" s="42">
        <f t="shared" si="588"/>
        <v>3.0113206920622058</v>
      </c>
      <c r="J341" s="42">
        <f t="shared" ref="J341:O341" si="674">J151</f>
        <v>2.4921604689912051</v>
      </c>
      <c r="K341" s="42">
        <f t="shared" si="674"/>
        <v>3.300340404177212</v>
      </c>
      <c r="L341" s="42">
        <f t="shared" si="674"/>
        <v>3.6509820182988753</v>
      </c>
      <c r="M341" s="42">
        <f t="shared" si="674"/>
        <v>4.5641857597376241</v>
      </c>
      <c r="N341" s="42">
        <f t="shared" si="674"/>
        <v>3.5475340137096429</v>
      </c>
      <c r="O341" s="42">
        <f t="shared" si="674"/>
        <v>2.7777302088507216</v>
      </c>
      <c r="P341" s="42">
        <f t="shared" ref="P341:R341" si="675">P151</f>
        <v>0.9255900826050566</v>
      </c>
      <c r="Q341" s="42">
        <f t="shared" si="675"/>
        <v>0</v>
      </c>
      <c r="R341" s="42">
        <f t="shared" si="675"/>
        <v>6.414050025552271</v>
      </c>
      <c r="S341" s="42">
        <f t="shared" si="591"/>
        <v>1.2380166751840909</v>
      </c>
      <c r="T341" s="42">
        <f t="shared" si="592"/>
        <v>6.9240500255522708</v>
      </c>
      <c r="U341" s="42">
        <f t="shared" ref="U341:U344" si="676">U151+0.4</f>
        <v>6.8140500255522714</v>
      </c>
      <c r="V341" s="42">
        <f t="shared" ref="V341:AB341" si="677">V151</f>
        <v>0</v>
      </c>
      <c r="W341" s="42">
        <f t="shared" si="594"/>
        <v>3.2309383126959492</v>
      </c>
      <c r="X341" s="42">
        <f t="shared" si="595"/>
        <v>2.2877554875075985</v>
      </c>
      <c r="Y341" s="42">
        <f t="shared" si="604"/>
        <v>3.8429677745888977</v>
      </c>
      <c r="Z341" s="42">
        <f t="shared" si="677"/>
        <v>4.6666491697631729</v>
      </c>
      <c r="AA341" s="42">
        <f t="shared" si="605"/>
        <v>5.3445372095266999</v>
      </c>
      <c r="AB341" s="42">
        <f t="shared" si="677"/>
        <v>6.1411117265926016</v>
      </c>
      <c r="AC341" s="42">
        <f t="shared" si="596"/>
        <v>6.6040500255522714</v>
      </c>
      <c r="AD341" s="74">
        <f t="shared" si="583"/>
        <v>100</v>
      </c>
      <c r="AF341" s="66"/>
      <c r="AG341" s="66"/>
      <c r="AH341" s="66"/>
      <c r="AI341" s="66"/>
      <c r="AJ341" s="66"/>
      <c r="AK341" s="66"/>
      <c r="AL341" s="66"/>
      <c r="AM341" s="66"/>
      <c r="AN341" s="66"/>
      <c r="AO341" s="66"/>
      <c r="AP341" s="66"/>
      <c r="AQ341" s="66"/>
      <c r="AR341" s="66"/>
      <c r="AS341" s="66"/>
      <c r="AT341" s="66"/>
      <c r="AU341" s="66"/>
      <c r="AV341" s="66"/>
      <c r="AW341" s="66"/>
      <c r="AX341" s="66"/>
      <c r="AY341" s="66"/>
      <c r="AZ341" s="66"/>
    </row>
    <row r="342" spans="1:52" x14ac:dyDescent="0.25">
      <c r="A342" s="34" t="s">
        <v>1169</v>
      </c>
      <c r="B342" s="34" t="s">
        <v>1170</v>
      </c>
      <c r="C342" s="42">
        <f t="shared" si="584"/>
        <v>4.5471422106694535</v>
      </c>
      <c r="D342" s="42">
        <f t="shared" si="585"/>
        <v>2.07165558152077</v>
      </c>
      <c r="E342" s="42">
        <f t="shared" si="586"/>
        <v>5.0926210802857357</v>
      </c>
      <c r="F342" s="42">
        <f t="shared" ref="F342" si="678">F152</f>
        <v>4.0561119672431856</v>
      </c>
      <c r="G342" s="42">
        <f t="shared" si="598"/>
        <v>0.19046741763869257</v>
      </c>
      <c r="H342" s="42">
        <f t="shared" si="599"/>
        <v>3.8266475023523965</v>
      </c>
      <c r="I342" s="42">
        <f t="shared" si="588"/>
        <v>3.459951214290319</v>
      </c>
      <c r="J342" s="42">
        <f t="shared" ref="J342:O342" si="679">J152</f>
        <v>1.9456286223102117</v>
      </c>
      <c r="K342" s="42">
        <f t="shared" si="679"/>
        <v>3.7976049972269599</v>
      </c>
      <c r="L342" s="42">
        <f t="shared" si="679"/>
        <v>4.0585882312491641</v>
      </c>
      <c r="M342" s="42">
        <f t="shared" si="679"/>
        <v>3.0572513384506235</v>
      </c>
      <c r="N342" s="42">
        <f t="shared" si="679"/>
        <v>4.2984056407538649</v>
      </c>
      <c r="O342" s="42">
        <f t="shared" si="679"/>
        <v>4.9471426167196366</v>
      </c>
      <c r="P342" s="42">
        <f t="shared" ref="P342:R342" si="680">P152</f>
        <v>0.40361551508647259</v>
      </c>
      <c r="Q342" s="42">
        <f t="shared" si="680"/>
        <v>5.9667826980282657</v>
      </c>
      <c r="R342" s="42">
        <f t="shared" si="680"/>
        <v>5.9667826980282657</v>
      </c>
      <c r="S342" s="42">
        <f t="shared" si="591"/>
        <v>5.0667826980282653</v>
      </c>
      <c r="T342" s="42">
        <f t="shared" si="592"/>
        <v>6.4767826980282655</v>
      </c>
      <c r="U342" s="42">
        <f t="shared" si="676"/>
        <v>6.366782698028266</v>
      </c>
      <c r="V342" s="42">
        <f t="shared" ref="V342:AB342" si="681">V152</f>
        <v>4.4750870235211995</v>
      </c>
      <c r="W342" s="42">
        <f t="shared" si="594"/>
        <v>3.4429090024342917</v>
      </c>
      <c r="X342" s="42">
        <f t="shared" si="595"/>
        <v>2.5696706696853866</v>
      </c>
      <c r="Y342" s="42">
        <f t="shared" si="604"/>
        <v>3.0939053527954044</v>
      </c>
      <c r="Z342" s="42">
        <f t="shared" si="681"/>
        <v>3.1054282142203697</v>
      </c>
      <c r="AA342" s="42">
        <f t="shared" si="605"/>
        <v>3.2442393734134969</v>
      </c>
      <c r="AB342" s="42">
        <f t="shared" si="681"/>
        <v>2.6660092906083741</v>
      </c>
      <c r="AC342" s="42">
        <f t="shared" si="596"/>
        <v>1.8060036473826551</v>
      </c>
      <c r="AD342" s="74">
        <f t="shared" si="583"/>
        <v>99.999999999999986</v>
      </c>
      <c r="AF342" s="66"/>
      <c r="AG342" s="66"/>
      <c r="AH342" s="66"/>
      <c r="AI342" s="66"/>
      <c r="AJ342" s="66"/>
      <c r="AK342" s="66"/>
      <c r="AL342" s="66"/>
      <c r="AM342" s="66"/>
      <c r="AN342" s="66"/>
      <c r="AO342" s="66"/>
      <c r="AP342" s="66"/>
      <c r="AQ342" s="66"/>
      <c r="AR342" s="66"/>
      <c r="AS342" s="66"/>
      <c r="AT342" s="66"/>
      <c r="AU342" s="66"/>
      <c r="AV342" s="66"/>
      <c r="AW342" s="66"/>
      <c r="AX342" s="66"/>
      <c r="AY342" s="66"/>
      <c r="AZ342" s="66"/>
    </row>
    <row r="343" spans="1:52" x14ac:dyDescent="0.25">
      <c r="A343" s="34" t="s">
        <v>1171</v>
      </c>
      <c r="B343" s="34" t="s">
        <v>1172</v>
      </c>
      <c r="C343" s="42">
        <f t="shared" si="584"/>
        <v>3.7273367739848826</v>
      </c>
      <c r="D343" s="42">
        <f t="shared" si="585"/>
        <v>2.9945990285120749</v>
      </c>
      <c r="E343" s="42">
        <f t="shared" si="586"/>
        <v>3.8153840509929671</v>
      </c>
      <c r="F343" s="42">
        <f t="shared" ref="F343" si="682">F153</f>
        <v>2.960884883651389</v>
      </c>
      <c r="G343" s="42">
        <f t="shared" si="598"/>
        <v>0.19575652660506659</v>
      </c>
      <c r="H343" s="42">
        <f t="shared" si="599"/>
        <v>7.5395701819910608</v>
      </c>
      <c r="I343" s="42">
        <f t="shared" si="588"/>
        <v>1.2055483317000852</v>
      </c>
      <c r="J343" s="42">
        <f t="shared" ref="J343:O343" si="683">J153</f>
        <v>0.39579623690832871</v>
      </c>
      <c r="K343" s="42">
        <f t="shared" si="683"/>
        <v>4.0080343484506429</v>
      </c>
      <c r="L343" s="42">
        <f t="shared" si="683"/>
        <v>4.9126280930198467</v>
      </c>
      <c r="M343" s="42">
        <f t="shared" si="683"/>
        <v>4.5040671568582358</v>
      </c>
      <c r="N343" s="42">
        <f t="shared" si="683"/>
        <v>5.2837011744636238</v>
      </c>
      <c r="O343" s="42">
        <f t="shared" si="683"/>
        <v>6.2031039977484088</v>
      </c>
      <c r="P343" s="42">
        <f t="shared" ref="P343:R343" si="684">P153</f>
        <v>0.39416010064150586</v>
      </c>
      <c r="Q343" s="42">
        <f t="shared" si="684"/>
        <v>6.5966039484721453</v>
      </c>
      <c r="R343" s="42">
        <f t="shared" si="684"/>
        <v>6.5966039484721453</v>
      </c>
      <c r="S343" s="42">
        <f t="shared" si="591"/>
        <v>5.6966039484721449</v>
      </c>
      <c r="T343" s="42">
        <f t="shared" si="592"/>
        <v>7.106603948472145</v>
      </c>
      <c r="U343" s="42">
        <f t="shared" si="676"/>
        <v>6.9966039484721456</v>
      </c>
      <c r="V343" s="42">
        <f t="shared" ref="V343:AB343" si="685">V153</f>
        <v>6.3217454506191384</v>
      </c>
      <c r="W343" s="42">
        <f t="shared" si="594"/>
        <v>2.4808615984979556</v>
      </c>
      <c r="X343" s="42">
        <f t="shared" si="595"/>
        <v>1.666911807176563</v>
      </c>
      <c r="Y343" s="42">
        <f t="shared" si="604"/>
        <v>2.3418546458500278</v>
      </c>
      <c r="Z343" s="42">
        <f t="shared" si="685"/>
        <v>2.1736263293429636</v>
      </c>
      <c r="AA343" s="42">
        <f t="shared" si="605"/>
        <v>2.1504475367039326</v>
      </c>
      <c r="AB343" s="42">
        <f t="shared" si="685"/>
        <v>1.4035327549940737</v>
      </c>
      <c r="AC343" s="42">
        <f t="shared" si="596"/>
        <v>0.32742924892650338</v>
      </c>
      <c r="AD343" s="74">
        <f t="shared" si="583"/>
        <v>100</v>
      </c>
      <c r="AF343" s="66"/>
      <c r="AG343" s="66"/>
      <c r="AH343" s="66"/>
      <c r="AI343" s="66"/>
      <c r="AJ343" s="66"/>
      <c r="AK343" s="66"/>
      <c r="AL343" s="66"/>
      <c r="AM343" s="66"/>
      <c r="AN343" s="66"/>
      <c r="AO343" s="66"/>
      <c r="AP343" s="66"/>
      <c r="AQ343" s="66"/>
      <c r="AR343" s="66"/>
      <c r="AS343" s="66"/>
      <c r="AT343" s="66"/>
      <c r="AU343" s="66"/>
      <c r="AV343" s="66"/>
      <c r="AW343" s="66"/>
      <c r="AX343" s="66"/>
      <c r="AY343" s="66"/>
      <c r="AZ343" s="66"/>
    </row>
    <row r="344" spans="1:52" x14ac:dyDescent="0.25">
      <c r="A344" s="34" t="s">
        <v>1173</v>
      </c>
      <c r="B344" s="34" t="s">
        <v>1174</v>
      </c>
      <c r="C344" s="42">
        <f t="shared" si="584"/>
        <v>3.4933553458093405</v>
      </c>
      <c r="D344" s="42">
        <f t="shared" si="585"/>
        <v>2.4232794795387154</v>
      </c>
      <c r="E344" s="42">
        <f t="shared" si="586"/>
        <v>4.8309929848663318</v>
      </c>
      <c r="F344" s="42">
        <f t="shared" ref="F344" si="686">F154</f>
        <v>3.7469168811924005</v>
      </c>
      <c r="G344" s="42">
        <f t="shared" si="598"/>
        <v>0.94894067234629487</v>
      </c>
      <c r="H344" s="42">
        <f t="shared" si="599"/>
        <v>6.1344864997677204</v>
      </c>
      <c r="I344" s="42">
        <f t="shared" si="588"/>
        <v>2.2731266246116286</v>
      </c>
      <c r="J344" s="42">
        <f t="shared" ref="J344:O344" si="687">J154</f>
        <v>2.3499756113211623</v>
      </c>
      <c r="K344" s="42">
        <f t="shared" si="687"/>
        <v>4.0918380361747531</v>
      </c>
      <c r="L344" s="42">
        <f t="shared" si="687"/>
        <v>4.8241304134344043</v>
      </c>
      <c r="M344" s="42">
        <f t="shared" si="687"/>
        <v>1.5950976649988158</v>
      </c>
      <c r="N344" s="42">
        <f t="shared" si="687"/>
        <v>2.265535349907577</v>
      </c>
      <c r="O344" s="42">
        <f t="shared" si="687"/>
        <v>3.4836591957677179</v>
      </c>
      <c r="P344" s="42">
        <f t="shared" ref="P344:R344" si="688">P154</f>
        <v>2.7926649020707464</v>
      </c>
      <c r="Q344" s="42">
        <f t="shared" si="688"/>
        <v>5.6554652240565071</v>
      </c>
      <c r="R344" s="42">
        <f t="shared" si="688"/>
        <v>5.6554652240565071</v>
      </c>
      <c r="S344" s="42">
        <f t="shared" si="591"/>
        <v>4.7554652240565067</v>
      </c>
      <c r="T344" s="42">
        <f t="shared" si="592"/>
        <v>6.1654652240565069</v>
      </c>
      <c r="U344" s="42">
        <f t="shared" si="676"/>
        <v>6.0554652240565074</v>
      </c>
      <c r="V344" s="42">
        <f t="shared" ref="V344:AB344" si="689">V154</f>
        <v>1.4138663060141277</v>
      </c>
      <c r="W344" s="42">
        <f t="shared" si="594"/>
        <v>3.3889677729851515</v>
      </c>
      <c r="X344" s="42">
        <f t="shared" si="595"/>
        <v>1.5720236373625414</v>
      </c>
      <c r="Y344" s="42">
        <f t="shared" si="604"/>
        <v>3.0201276697579749</v>
      </c>
      <c r="Z344" s="42">
        <f t="shared" si="689"/>
        <v>4.4192180158229757</v>
      </c>
      <c r="AA344" s="42">
        <f t="shared" si="605"/>
        <v>3.7632040022242546</v>
      </c>
      <c r="AB344" s="42">
        <f t="shared" si="689"/>
        <v>4.3318457035326441</v>
      </c>
      <c r="AC344" s="42">
        <f t="shared" si="596"/>
        <v>4.5494211102102238</v>
      </c>
      <c r="AD344" s="74">
        <f t="shared" si="583"/>
        <v>100.00000000000006</v>
      </c>
      <c r="AF344" s="66"/>
      <c r="AG344" s="66"/>
      <c r="AH344" s="66"/>
      <c r="AI344" s="66"/>
      <c r="AJ344" s="66"/>
      <c r="AK344" s="66"/>
      <c r="AL344" s="66"/>
      <c r="AM344" s="66"/>
      <c r="AN344" s="66"/>
      <c r="AO344" s="66"/>
      <c r="AP344" s="66"/>
      <c r="AQ344" s="66"/>
      <c r="AR344" s="66"/>
      <c r="AS344" s="66"/>
      <c r="AT344" s="66"/>
      <c r="AU344" s="66"/>
      <c r="AV344" s="66"/>
      <c r="AW344" s="66"/>
      <c r="AX344" s="66"/>
      <c r="AY344" s="66"/>
      <c r="AZ344" s="66"/>
    </row>
    <row r="345" spans="1:52" x14ac:dyDescent="0.25">
      <c r="A345" s="34" t="s">
        <v>1175</v>
      </c>
      <c r="B345" s="34" t="s">
        <v>1176</v>
      </c>
      <c r="C345" s="42">
        <f t="shared" si="584"/>
        <v>4.4257928451480568</v>
      </c>
      <c r="D345" s="42">
        <f t="shared" si="585"/>
        <v>2.8180498755965289</v>
      </c>
      <c r="E345" s="42">
        <f t="shared" si="586"/>
        <v>6.1719389122153974</v>
      </c>
      <c r="F345" s="42">
        <f t="shared" ref="F345" si="690">F155</f>
        <v>5.3272481842742048</v>
      </c>
      <c r="G345" s="42">
        <f>G155</f>
        <v>0.68929683196178282</v>
      </c>
      <c r="H345" s="42">
        <f>H155+0.75</f>
        <v>5.5572748627955013</v>
      </c>
      <c r="I345" s="42">
        <f t="shared" si="588"/>
        <v>1.4422588020433009</v>
      </c>
      <c r="J345" s="42">
        <f t="shared" ref="J345:O345" si="691">J155</f>
        <v>0.62000938566855768</v>
      </c>
      <c r="K345" s="42">
        <f t="shared" si="691"/>
        <v>3.6363891207039223</v>
      </c>
      <c r="L345" s="42">
        <f t="shared" si="691"/>
        <v>3.7857871106613765</v>
      </c>
      <c r="M345" s="42">
        <f t="shared" si="691"/>
        <v>3.3170315568378976</v>
      </c>
      <c r="N345" s="42">
        <f t="shared" si="691"/>
        <v>5.266138913883105</v>
      </c>
      <c r="O345" s="42">
        <f t="shared" si="691"/>
        <v>4.291892674249838</v>
      </c>
      <c r="P345" s="42">
        <f t="shared" ref="P345:R345" si="692">P155</f>
        <v>1.1938270924239933</v>
      </c>
      <c r="Q345" s="42">
        <f>Q155+0.4</f>
        <v>0.4</v>
      </c>
      <c r="R345" s="42">
        <f t="shared" si="692"/>
        <v>0</v>
      </c>
      <c r="S345" s="42">
        <f t="shared" si="591"/>
        <v>3.625318935812309</v>
      </c>
      <c r="T345" s="42">
        <f t="shared" si="592"/>
        <v>7.2979784037184636</v>
      </c>
      <c r="U345" s="42">
        <f t="shared" ref="U345:AB345" si="693">U155</f>
        <v>6.7879784037184638</v>
      </c>
      <c r="V345" s="42">
        <f t="shared" si="693"/>
        <v>2.5454919013944259</v>
      </c>
      <c r="W345" s="42">
        <f t="shared" si="594"/>
        <v>4.7386586343765442</v>
      </c>
      <c r="X345" s="42">
        <f t="shared" si="595"/>
        <v>1.219563822593918</v>
      </c>
      <c r="Y345" s="42">
        <f t="shared" si="604"/>
        <v>4.8522877614477862</v>
      </c>
      <c r="Z345" s="42">
        <f t="shared" si="693"/>
        <v>5.3820931433848589</v>
      </c>
      <c r="AA345" s="42">
        <f t="shared" si="605"/>
        <v>3.8295297033321134</v>
      </c>
      <c r="AB345" s="42">
        <f t="shared" si="693"/>
        <v>5.9214279692012148</v>
      </c>
      <c r="AC345" s="42">
        <f t="shared" si="596"/>
        <v>4.8567351525564453</v>
      </c>
      <c r="AD345" s="74">
        <f t="shared" si="583"/>
        <v>100.00000000000001</v>
      </c>
      <c r="AF345" s="66"/>
      <c r="AG345" s="66"/>
      <c r="AH345" s="66"/>
      <c r="AI345" s="66"/>
      <c r="AJ345" s="66"/>
      <c r="AK345" s="66"/>
      <c r="AL345" s="66"/>
      <c r="AM345" s="66"/>
      <c r="AN345" s="66"/>
      <c r="AO345" s="66"/>
      <c r="AP345" s="66"/>
      <c r="AQ345" s="66"/>
      <c r="AR345" s="66"/>
      <c r="AS345" s="66"/>
      <c r="AT345" s="66"/>
      <c r="AU345" s="66"/>
      <c r="AV345" s="66"/>
      <c r="AW345" s="66"/>
      <c r="AX345" s="66"/>
      <c r="AY345" s="66"/>
      <c r="AZ345" s="66"/>
    </row>
    <row r="346" spans="1:52" x14ac:dyDescent="0.25">
      <c r="A346" s="34" t="s">
        <v>1177</v>
      </c>
      <c r="B346" s="34" t="s">
        <v>1178</v>
      </c>
      <c r="C346" s="42">
        <f t="shared" si="584"/>
        <v>6.0297162370048598</v>
      </c>
      <c r="D346" s="42">
        <f t="shared" si="585"/>
        <v>0.56000000000000005</v>
      </c>
      <c r="E346" s="42">
        <f t="shared" si="586"/>
        <v>5.7694888170733138</v>
      </c>
      <c r="F346" s="42">
        <f>F156-0.4</f>
        <v>4.6232821612603328</v>
      </c>
      <c r="G346" s="42">
        <f t="shared" si="598"/>
        <v>0.10704492474952576</v>
      </c>
      <c r="H346" s="42">
        <f t="shared" si="599"/>
        <v>6.5796056817187321</v>
      </c>
      <c r="I346" s="42">
        <f t="shared" si="588"/>
        <v>0.48675812895088244</v>
      </c>
      <c r="J346" s="42">
        <f t="shared" ref="J346:O346" si="694">J156</f>
        <v>2.0734026786659223</v>
      </c>
      <c r="K346" s="42">
        <f t="shared" si="694"/>
        <v>4.4028474280471004</v>
      </c>
      <c r="L346" s="42">
        <f t="shared" si="694"/>
        <v>3.0301458682398446</v>
      </c>
      <c r="M346" s="42">
        <f t="shared" si="694"/>
        <v>3.8309260743334392</v>
      </c>
      <c r="N346" s="42">
        <f t="shared" si="694"/>
        <v>5.7572284580788446</v>
      </c>
      <c r="O346" s="42">
        <f t="shared" si="694"/>
        <v>0.82065487840210338</v>
      </c>
      <c r="P346" s="42">
        <f t="shared" ref="P346:R346" si="695">P156</f>
        <v>3.6597104030223355</v>
      </c>
      <c r="Q346" s="42">
        <f t="shared" si="695"/>
        <v>6.1018103900015213</v>
      </c>
      <c r="R346" s="42">
        <f t="shared" si="695"/>
        <v>0</v>
      </c>
      <c r="S346" s="42">
        <f t="shared" si="591"/>
        <v>5.2018103900015209</v>
      </c>
      <c r="T346" s="42">
        <f t="shared" si="592"/>
        <v>6.611810390001521</v>
      </c>
      <c r="U346" s="42">
        <f t="shared" ref="U346:AB346" si="696">U156</f>
        <v>6.1018103900015213</v>
      </c>
      <c r="V346" s="42">
        <f t="shared" si="696"/>
        <v>3.3051472945841569</v>
      </c>
      <c r="W346" s="42">
        <f t="shared" si="594"/>
        <v>4.7160636063670083</v>
      </c>
      <c r="X346" s="42">
        <f>X156</f>
        <v>0.63035231301668249</v>
      </c>
      <c r="Y346" s="42">
        <f t="shared" si="604"/>
        <v>4.6451825512256955</v>
      </c>
      <c r="Z346" s="42">
        <f t="shared" si="696"/>
        <v>4.9840494891330129</v>
      </c>
      <c r="AA346" s="42">
        <f t="shared" si="605"/>
        <v>4.2527381317747848</v>
      </c>
      <c r="AB346" s="42">
        <f t="shared" si="696"/>
        <v>2.9859923185113826</v>
      </c>
      <c r="AC346" s="42">
        <f t="shared" si="596"/>
        <v>2.7324209958339676</v>
      </c>
      <c r="AD346" s="74">
        <f t="shared" si="583"/>
        <v>100</v>
      </c>
      <c r="AF346" s="66"/>
      <c r="AG346" s="66"/>
      <c r="AH346" s="66"/>
      <c r="AI346" s="66"/>
      <c r="AJ346" s="66"/>
      <c r="AK346" s="66"/>
      <c r="AL346" s="66"/>
      <c r="AM346" s="66"/>
      <c r="AN346" s="66"/>
      <c r="AO346" s="66"/>
      <c r="AP346" s="66"/>
      <c r="AQ346" s="66"/>
      <c r="AR346" s="66"/>
      <c r="AS346" s="66"/>
      <c r="AT346" s="66"/>
      <c r="AU346" s="66"/>
      <c r="AV346" s="66"/>
      <c r="AW346" s="66"/>
      <c r="AX346" s="66"/>
      <c r="AY346" s="66"/>
      <c r="AZ346" s="66"/>
    </row>
    <row r="347" spans="1:52" x14ac:dyDescent="0.25">
      <c r="A347" s="34" t="s">
        <v>1179</v>
      </c>
      <c r="B347" s="34" t="s">
        <v>1180</v>
      </c>
      <c r="C347" s="42">
        <f t="shared" si="584"/>
        <v>5.3816486204610081</v>
      </c>
      <c r="D347" s="42">
        <f t="shared" si="585"/>
        <v>1.1859704720301951</v>
      </c>
      <c r="E347" s="42">
        <f t="shared" si="586"/>
        <v>5.0131170550746802</v>
      </c>
      <c r="F347" s="42">
        <f t="shared" ref="F347" si="697">F157</f>
        <v>4.1265193741317985</v>
      </c>
      <c r="G347" s="42">
        <f t="shared" si="598"/>
        <v>0.85359494435798011</v>
      </c>
      <c r="H347" s="42">
        <f t="shared" si="599"/>
        <v>6.7133302731385465</v>
      </c>
      <c r="I347" s="42">
        <f t="shared" si="588"/>
        <v>1.04059169199394</v>
      </c>
      <c r="J347" s="42">
        <f t="shared" ref="J347:O347" si="698">J157</f>
        <v>2.1915617560760201</v>
      </c>
      <c r="K347" s="42">
        <f t="shared" si="698"/>
        <v>4.8009864618376188</v>
      </c>
      <c r="L347" s="42">
        <f t="shared" si="698"/>
        <v>3.5445536738953658</v>
      </c>
      <c r="M347" s="42">
        <f t="shared" si="698"/>
        <v>4.5041805338289924</v>
      </c>
      <c r="N347" s="42">
        <f t="shared" si="698"/>
        <v>5.5124126225258587</v>
      </c>
      <c r="O347" s="42">
        <f t="shared" si="698"/>
        <v>4.2912097724073845</v>
      </c>
      <c r="P347" s="42">
        <f t="shared" ref="P347:R347" si="699">P157</f>
        <v>1.2687781879288107</v>
      </c>
      <c r="Q347" s="42">
        <f t="shared" si="699"/>
        <v>6.1497609436767968</v>
      </c>
      <c r="R347" s="42">
        <f t="shared" si="699"/>
        <v>6.1497609436767968</v>
      </c>
      <c r="S347" s="42">
        <f t="shared" si="591"/>
        <v>1.149920314558933</v>
      </c>
      <c r="T347" s="42">
        <f t="shared" si="592"/>
        <v>6.6597609436767966</v>
      </c>
      <c r="U347" s="42">
        <f t="shared" ref="U347:U348" si="700">U157+0.4</f>
        <v>6.5497609436767972</v>
      </c>
      <c r="V347" s="42">
        <f t="shared" ref="V347:AB347" si="701">V157</f>
        <v>5.1248007863973308</v>
      </c>
      <c r="W347" s="42">
        <f t="shared" si="594"/>
        <v>4.3518017317356392</v>
      </c>
      <c r="X347" s="42">
        <f t="shared" si="595"/>
        <v>0.36896282400467562</v>
      </c>
      <c r="Y347" s="42">
        <f t="shared" si="604"/>
        <v>3.8811052282473151</v>
      </c>
      <c r="Z347" s="42">
        <f t="shared" si="701"/>
        <v>2.7303546566429242</v>
      </c>
      <c r="AA347" s="42">
        <f t="shared" si="605"/>
        <v>2.4982814744427371</v>
      </c>
      <c r="AB347" s="42">
        <f t="shared" si="701"/>
        <v>2.486073572975728</v>
      </c>
      <c r="AC347" s="42">
        <f t="shared" si="596"/>
        <v>1.4712001965993331</v>
      </c>
      <c r="AD347" s="74">
        <f t="shared" si="583"/>
        <v>99.999999999999986</v>
      </c>
      <c r="AF347" s="66"/>
      <c r="AG347" s="66"/>
      <c r="AH347" s="66"/>
      <c r="AI347" s="66"/>
      <c r="AJ347" s="66"/>
      <c r="AK347" s="66"/>
      <c r="AL347" s="66"/>
      <c r="AM347" s="66"/>
      <c r="AN347" s="66"/>
      <c r="AO347" s="66"/>
      <c r="AP347" s="66"/>
      <c r="AQ347" s="66"/>
      <c r="AR347" s="66"/>
      <c r="AS347" s="66"/>
      <c r="AT347" s="66"/>
      <c r="AU347" s="66"/>
      <c r="AV347" s="66"/>
      <c r="AW347" s="66"/>
      <c r="AX347" s="66"/>
      <c r="AY347" s="66"/>
      <c r="AZ347" s="66"/>
    </row>
    <row r="348" spans="1:52" x14ac:dyDescent="0.25">
      <c r="A348" s="34" t="s">
        <v>1181</v>
      </c>
      <c r="B348" s="34" t="s">
        <v>1182</v>
      </c>
      <c r="C348" s="42">
        <f t="shared" si="584"/>
        <v>2.2853899754671194</v>
      </c>
      <c r="D348" s="42">
        <f t="shared" si="585"/>
        <v>4.0480576077845436</v>
      </c>
      <c r="E348" s="42">
        <f t="shared" si="586"/>
        <v>4.9565694017682524</v>
      </c>
      <c r="F348" s="42">
        <f t="shared" ref="F348" si="702">F158</f>
        <v>4.1092610175756645</v>
      </c>
      <c r="G348" s="42">
        <f t="shared" si="598"/>
        <v>0.16238793431780085</v>
      </c>
      <c r="H348" s="42">
        <f t="shared" si="599"/>
        <v>5.8200961389236125</v>
      </c>
      <c r="I348" s="42">
        <f t="shared" si="588"/>
        <v>1.4427641312680166</v>
      </c>
      <c r="J348" s="42">
        <f t="shared" ref="J348:O348" si="703">J158</f>
        <v>2.9971714911066845</v>
      </c>
      <c r="K348" s="42">
        <f t="shared" si="703"/>
        <v>2.0257102656072701</v>
      </c>
      <c r="L348" s="42">
        <f t="shared" si="703"/>
        <v>5.2532211596153333</v>
      </c>
      <c r="M348" s="42">
        <f t="shared" si="703"/>
        <v>3.9017852135699149</v>
      </c>
      <c r="N348" s="42">
        <f t="shared" si="703"/>
        <v>5.3290447188578387</v>
      </c>
      <c r="O348" s="42">
        <f t="shared" si="703"/>
        <v>4.9956305688816318</v>
      </c>
      <c r="P348" s="42">
        <f t="shared" ref="P348:R348" si="704">P158</f>
        <v>0.73181652477047288</v>
      </c>
      <c r="Q348" s="42">
        <f t="shared" si="704"/>
        <v>5.4548004829529919</v>
      </c>
      <c r="R348" s="42">
        <f t="shared" si="704"/>
        <v>5.4548004829529919</v>
      </c>
      <c r="S348" s="42">
        <f t="shared" si="591"/>
        <v>0.91826682765099765</v>
      </c>
      <c r="T348" s="42">
        <f t="shared" si="592"/>
        <v>5.9648004829529917</v>
      </c>
      <c r="U348" s="42">
        <f t="shared" si="700"/>
        <v>5.8548004829529923</v>
      </c>
      <c r="V348" s="42">
        <f t="shared" ref="V348:AB348" si="705">V158</f>
        <v>2.5001168880201208</v>
      </c>
      <c r="W348" s="42">
        <f t="shared" si="594"/>
        <v>4.6046520340179562</v>
      </c>
      <c r="X348" s="42">
        <f t="shared" si="595"/>
        <v>1.0746180723095986</v>
      </c>
      <c r="Y348" s="42">
        <f t="shared" si="604"/>
        <v>4.3163952132148511</v>
      </c>
      <c r="Z348" s="42">
        <f t="shared" si="705"/>
        <v>4.1045499511177406</v>
      </c>
      <c r="AA348" s="42">
        <f t="shared" si="605"/>
        <v>3.4395697006723038</v>
      </c>
      <c r="AB348" s="42">
        <f t="shared" si="705"/>
        <v>5.2226813134656318</v>
      </c>
      <c r="AC348" s="42">
        <f t="shared" si="596"/>
        <v>3.031041918204683</v>
      </c>
      <c r="AD348" s="74">
        <f t="shared" si="583"/>
        <v>100</v>
      </c>
      <c r="AF348" s="66"/>
      <c r="AG348" s="66"/>
      <c r="AH348" s="66"/>
      <c r="AI348" s="66"/>
      <c r="AJ348" s="66"/>
      <c r="AK348" s="66"/>
      <c r="AL348" s="66"/>
      <c r="AM348" s="66"/>
      <c r="AN348" s="66"/>
      <c r="AO348" s="66"/>
      <c r="AP348" s="66"/>
      <c r="AQ348" s="66"/>
      <c r="AR348" s="66"/>
      <c r="AS348" s="66"/>
      <c r="AT348" s="66"/>
      <c r="AU348" s="66"/>
      <c r="AV348" s="66"/>
      <c r="AW348" s="66"/>
      <c r="AX348" s="66"/>
      <c r="AY348" s="66"/>
      <c r="AZ348" s="66"/>
    </row>
    <row r="349" spans="1:52" x14ac:dyDescent="0.25">
      <c r="A349" s="34" t="s">
        <v>1183</v>
      </c>
      <c r="B349" s="34" t="s">
        <v>1184</v>
      </c>
      <c r="C349" s="42">
        <f t="shared" si="584"/>
        <v>5.3575622962319018</v>
      </c>
      <c r="D349" s="42">
        <f t="shared" si="585"/>
        <v>2.7866438869029095</v>
      </c>
      <c r="E349" s="42">
        <f t="shared" si="586"/>
        <v>5.2252800220528632</v>
      </c>
      <c r="F349" s="42">
        <f t="shared" ref="F349" si="706">F159</f>
        <v>4.7281390238994447</v>
      </c>
      <c r="G349" s="42">
        <f t="shared" si="598"/>
        <v>0.28823231518709969</v>
      </c>
      <c r="H349" s="42">
        <f t="shared" si="599"/>
        <v>6.9396835586522094</v>
      </c>
      <c r="I349" s="42">
        <f t="shared" si="588"/>
        <v>4.7355817058664691</v>
      </c>
      <c r="J349" s="42">
        <f t="shared" ref="J349:O349" si="707">J159</f>
        <v>3.7332487286841474</v>
      </c>
      <c r="K349" s="42">
        <f t="shared" si="707"/>
        <v>4.0488281789740839</v>
      </c>
      <c r="L349" s="42">
        <f t="shared" si="707"/>
        <v>4.2620300466824643</v>
      </c>
      <c r="M349" s="42">
        <f t="shared" si="707"/>
        <v>5.6851256260308158</v>
      </c>
      <c r="N349" s="42">
        <f t="shared" ref="N349:N350" si="708">N159-0.5</f>
        <v>2.9821963948456593</v>
      </c>
      <c r="O349" s="42">
        <f t="shared" si="707"/>
        <v>4.6632694138177788</v>
      </c>
      <c r="P349" s="42">
        <f t="shared" ref="P349:S349" si="709">P159</f>
        <v>0.99489489788062602</v>
      </c>
      <c r="Q349" s="42">
        <f t="shared" si="709"/>
        <v>6.7364257589321959</v>
      </c>
      <c r="R349" s="42">
        <f t="shared" si="709"/>
        <v>6.7364257589321959</v>
      </c>
      <c r="S349" s="42">
        <f t="shared" si="709"/>
        <v>0</v>
      </c>
      <c r="T349" s="42">
        <f t="shared" si="592"/>
        <v>7.2464257589321956</v>
      </c>
      <c r="U349" s="42">
        <f t="shared" ref="U349:AB349" si="710">U159</f>
        <v>0</v>
      </c>
      <c r="V349" s="42">
        <f t="shared" si="710"/>
        <v>5.0523193191991478</v>
      </c>
      <c r="W349" s="42">
        <f t="shared" si="594"/>
        <v>2.8580790295311291</v>
      </c>
      <c r="X349" s="42">
        <f t="shared" si="595"/>
        <v>0.85626996965481061</v>
      </c>
      <c r="Y349" s="42">
        <f t="shared" si="604"/>
        <v>3.9719019797206343</v>
      </c>
      <c r="Z349" s="42">
        <f t="shared" si="710"/>
        <v>4.6169294732600772</v>
      </c>
      <c r="AA349" s="42">
        <f t="shared" si="605"/>
        <v>2.6111309542865522</v>
      </c>
      <c r="AB349" s="42">
        <f t="shared" si="710"/>
        <v>1.2899538687316983</v>
      </c>
      <c r="AC349" s="42">
        <f t="shared" si="596"/>
        <v>1.5934220331108746</v>
      </c>
      <c r="AD349" s="74">
        <f t="shared" si="583"/>
        <v>99.999999999999943</v>
      </c>
      <c r="AF349" s="66"/>
      <c r="AG349" s="66"/>
      <c r="AH349" s="66"/>
      <c r="AI349" s="66"/>
      <c r="AJ349" s="66"/>
      <c r="AK349" s="66"/>
      <c r="AL349" s="66"/>
      <c r="AM349" s="66"/>
      <c r="AN349" s="66"/>
      <c r="AO349" s="66"/>
      <c r="AP349" s="66"/>
      <c r="AQ349" s="66"/>
      <c r="AR349" s="66"/>
      <c r="AS349" s="66"/>
      <c r="AT349" s="66"/>
      <c r="AU349" s="66"/>
      <c r="AV349" s="66"/>
      <c r="AW349" s="66"/>
      <c r="AX349" s="66"/>
      <c r="AY349" s="66"/>
      <c r="AZ349" s="66"/>
    </row>
    <row r="350" spans="1:52" x14ac:dyDescent="0.25">
      <c r="A350" s="34" t="s">
        <v>1185</v>
      </c>
      <c r="B350" s="34" t="s">
        <v>1186</v>
      </c>
      <c r="C350" s="42">
        <f t="shared" si="584"/>
        <v>4.875309300938877</v>
      </c>
      <c r="D350" s="42">
        <f t="shared" si="585"/>
        <v>1.9116746568870966</v>
      </c>
      <c r="E350" s="42">
        <f t="shared" si="586"/>
        <v>4.7454026626027073</v>
      </c>
      <c r="F350" s="42">
        <f t="shared" ref="F350" si="711">F160</f>
        <v>3.5305413487556359</v>
      </c>
      <c r="G350" s="42">
        <f t="shared" si="598"/>
        <v>0.81580650756738848</v>
      </c>
      <c r="H350" s="42">
        <f t="shared" si="599"/>
        <v>4.6851195651784927</v>
      </c>
      <c r="I350" s="42">
        <f t="shared" si="588"/>
        <v>2.3141681935804232</v>
      </c>
      <c r="J350" s="42">
        <f t="shared" ref="J350:O350" si="712">J160</f>
        <v>2.741113477508597</v>
      </c>
      <c r="K350" s="42">
        <f t="shared" si="712"/>
        <v>4.5941263237351704</v>
      </c>
      <c r="L350" s="42">
        <f t="shared" si="712"/>
        <v>4.6482961219530878</v>
      </c>
      <c r="M350" s="42">
        <f t="shared" si="712"/>
        <v>3.3430801264108947</v>
      </c>
      <c r="N350" s="42">
        <f t="shared" si="708"/>
        <v>2.1963976394383891</v>
      </c>
      <c r="O350" s="42">
        <f t="shared" si="712"/>
        <v>2.3857299059954871</v>
      </c>
      <c r="P350" s="42">
        <f t="shared" ref="P350:S350" si="713">P160</f>
        <v>3.3842854117228214</v>
      </c>
      <c r="Q350" s="42">
        <f t="shared" si="713"/>
        <v>6.2279277182533992</v>
      </c>
      <c r="R350" s="42">
        <f t="shared" si="713"/>
        <v>6.2279277182533992</v>
      </c>
      <c r="S350" s="42">
        <f t="shared" si="713"/>
        <v>0</v>
      </c>
      <c r="T350" s="42">
        <f t="shared" si="592"/>
        <v>6.737927718253399</v>
      </c>
      <c r="U350" s="42">
        <f t="shared" ref="U350:AB350" si="714">U160</f>
        <v>6.2279277182533992</v>
      </c>
      <c r="V350" s="42">
        <f t="shared" si="714"/>
        <v>2.5949698826055823</v>
      </c>
      <c r="W350" s="42">
        <f t="shared" si="594"/>
        <v>2.4480076352430209</v>
      </c>
      <c r="X350" s="42">
        <f t="shared" si="595"/>
        <v>1.3789168601051858</v>
      </c>
      <c r="Y350" s="42">
        <f t="shared" si="604"/>
        <v>4.2317000769539694</v>
      </c>
      <c r="Z350" s="42">
        <f t="shared" si="714"/>
        <v>5.2693202505448733</v>
      </c>
      <c r="AA350" s="42">
        <f t="shared" si="605"/>
        <v>4.945589320220348</v>
      </c>
      <c r="AB350" s="42">
        <f t="shared" si="714"/>
        <v>3.9752730116511077</v>
      </c>
      <c r="AC350" s="42">
        <f t="shared" si="596"/>
        <v>3.5634608473872578</v>
      </c>
      <c r="AD350" s="74">
        <f t="shared" si="583"/>
        <v>100.00000000000003</v>
      </c>
      <c r="AF350" s="66"/>
      <c r="AG350" s="66"/>
      <c r="AH350" s="66"/>
      <c r="AI350" s="66"/>
      <c r="AJ350" s="66"/>
      <c r="AK350" s="66"/>
      <c r="AL350" s="66"/>
      <c r="AM350" s="66"/>
      <c r="AN350" s="66"/>
      <c r="AO350" s="66"/>
      <c r="AP350" s="66"/>
      <c r="AQ350" s="66"/>
      <c r="AR350" s="66"/>
      <c r="AS350" s="66"/>
      <c r="AT350" s="66"/>
      <c r="AU350" s="66"/>
      <c r="AV350" s="66"/>
      <c r="AW350" s="66"/>
      <c r="AX350" s="66"/>
      <c r="AY350" s="66"/>
      <c r="AZ350" s="66"/>
    </row>
    <row r="351" spans="1:52" x14ac:dyDescent="0.25">
      <c r="A351" s="34" t="s">
        <v>1187</v>
      </c>
      <c r="B351" s="34" t="s">
        <v>1188</v>
      </c>
      <c r="C351" s="42">
        <f t="shared" si="584"/>
        <v>2.5243035616215708</v>
      </c>
      <c r="D351" s="42">
        <f t="shared" si="585"/>
        <v>4.5442364263680703</v>
      </c>
      <c r="E351" s="42">
        <f t="shared" si="586"/>
        <v>5.8039121795643602</v>
      </c>
      <c r="F351" s="42">
        <f t="shared" ref="F351" si="715">F161</f>
        <v>4.9151386134342996</v>
      </c>
      <c r="G351" s="42">
        <f t="shared" si="598"/>
        <v>0.22910650650113096</v>
      </c>
      <c r="H351" s="42">
        <f t="shared" si="599"/>
        <v>6.0326234000115706</v>
      </c>
      <c r="I351" s="42">
        <f t="shared" si="588"/>
        <v>3.2503577694648405</v>
      </c>
      <c r="J351" s="42">
        <f t="shared" ref="J351:O351" si="716">J161</f>
        <v>3.4041673941732578</v>
      </c>
      <c r="K351" s="42">
        <f t="shared" si="716"/>
        <v>1.9178991186666499</v>
      </c>
      <c r="L351" s="42">
        <f t="shared" si="716"/>
        <v>4.9102318103660139</v>
      </c>
      <c r="M351" s="42">
        <f t="shared" si="716"/>
        <v>3.8774582986067387</v>
      </c>
      <c r="N351" s="42">
        <f t="shared" si="716"/>
        <v>4.4249326720579125</v>
      </c>
      <c r="O351" s="42">
        <f t="shared" si="716"/>
        <v>4.248232107492103</v>
      </c>
      <c r="P351" s="42">
        <f t="shared" ref="P351:R351" si="717">P161</f>
        <v>1.034175684408295</v>
      </c>
      <c r="Q351" s="42">
        <f t="shared" si="717"/>
        <v>6.3263022901390427</v>
      </c>
      <c r="R351" s="42">
        <f t="shared" si="717"/>
        <v>0</v>
      </c>
      <c r="S351" s="42">
        <f t="shared" si="591"/>
        <v>3.3175348600926955</v>
      </c>
      <c r="T351" s="42">
        <f t="shared" si="592"/>
        <v>6.8363022901390424</v>
      </c>
      <c r="U351" s="42">
        <f t="shared" ref="U351:U357" si="718">U161+0.4</f>
        <v>6.726302290139043</v>
      </c>
      <c r="V351" s="42">
        <f t="shared" ref="V351:AB351" si="719">V161</f>
        <v>3.9539389313369013</v>
      </c>
      <c r="W351" s="42">
        <f t="shared" si="594"/>
        <v>4.2185658539740514</v>
      </c>
      <c r="X351" s="42">
        <f t="shared" si="595"/>
        <v>1.4002635375483583</v>
      </c>
      <c r="Y351" s="42">
        <f t="shared" si="604"/>
        <v>3.1237869247133241</v>
      </c>
      <c r="Z351" s="42">
        <f t="shared" si="719"/>
        <v>3.6720170123846665</v>
      </c>
      <c r="AA351" s="42">
        <f t="shared" si="605"/>
        <v>3.3807926983455054</v>
      </c>
      <c r="AB351" s="42">
        <f t="shared" si="719"/>
        <v>3.3650544096484274</v>
      </c>
      <c r="AC351" s="42">
        <f t="shared" si="596"/>
        <v>2.5623633588021408</v>
      </c>
      <c r="AD351" s="74">
        <f t="shared" si="583"/>
        <v>100.00000000000003</v>
      </c>
      <c r="AF351" s="66"/>
      <c r="AG351" s="66"/>
      <c r="AH351" s="66"/>
      <c r="AI351" s="66"/>
      <c r="AJ351" s="66"/>
      <c r="AK351" s="66"/>
      <c r="AL351" s="66"/>
      <c r="AM351" s="66"/>
      <c r="AN351" s="66"/>
      <c r="AO351" s="66"/>
      <c r="AP351" s="66"/>
      <c r="AQ351" s="66"/>
      <c r="AR351" s="66"/>
      <c r="AS351" s="66"/>
      <c r="AT351" s="66"/>
      <c r="AU351" s="66"/>
      <c r="AV351" s="66"/>
      <c r="AW351" s="66"/>
      <c r="AX351" s="66"/>
      <c r="AY351" s="66"/>
      <c r="AZ351" s="66"/>
    </row>
    <row r="352" spans="1:52" x14ac:dyDescent="0.25">
      <c r="A352" s="34" t="s">
        <v>1189</v>
      </c>
      <c r="B352" s="34" t="s">
        <v>1190</v>
      </c>
      <c r="C352" s="42">
        <f t="shared" si="584"/>
        <v>4.3187586206022335</v>
      </c>
      <c r="D352" s="42">
        <f t="shared" si="585"/>
        <v>1.9691665778896945</v>
      </c>
      <c r="E352" s="42">
        <f t="shared" si="586"/>
        <v>4.5436927218691263</v>
      </c>
      <c r="F352" s="42">
        <f t="shared" ref="F352" si="720">F162</f>
        <v>3.719208342258352</v>
      </c>
      <c r="G352" s="42">
        <f t="shared" si="598"/>
        <v>2.0642041577885593</v>
      </c>
      <c r="H352" s="42">
        <f t="shared" si="599"/>
        <v>5.6344255973528963</v>
      </c>
      <c r="I352" s="42">
        <f t="shared" si="588"/>
        <v>2.2249777165803808</v>
      </c>
      <c r="J352" s="42">
        <f t="shared" ref="J352:O352" si="721">J162</f>
        <v>1.6105510460473382</v>
      </c>
      <c r="K352" s="42">
        <f t="shared" si="721"/>
        <v>4.3792446428509679</v>
      </c>
      <c r="L352" s="42">
        <f t="shared" si="721"/>
        <v>5.0775660275339529</v>
      </c>
      <c r="M352" s="42">
        <f t="shared" si="721"/>
        <v>4.5088745478770891</v>
      </c>
      <c r="N352" s="42">
        <f t="shared" si="721"/>
        <v>5.2491199350697482</v>
      </c>
      <c r="O352" s="42">
        <f t="shared" si="721"/>
        <v>4.4203023696045962</v>
      </c>
      <c r="P352" s="42">
        <f t="shared" ref="P352:R352" si="722">P162</f>
        <v>1.0324033316062469</v>
      </c>
      <c r="Q352" s="42">
        <f t="shared" si="722"/>
        <v>6.1874442914509533</v>
      </c>
      <c r="R352" s="42">
        <f t="shared" si="722"/>
        <v>0</v>
      </c>
      <c r="S352" s="42">
        <f t="shared" si="591"/>
        <v>3.2249628609673029</v>
      </c>
      <c r="T352" s="42">
        <f t="shared" si="592"/>
        <v>6.6974442914509531</v>
      </c>
      <c r="U352" s="42">
        <f t="shared" si="718"/>
        <v>6.5874442914509537</v>
      </c>
      <c r="V352" s="42">
        <f t="shared" ref="V352:AB352" si="723">V162</f>
        <v>3.0937221457254758</v>
      </c>
      <c r="W352" s="42">
        <f t="shared" si="594"/>
        <v>3.887432553264889</v>
      </c>
      <c r="X352" s="42">
        <f t="shared" si="595"/>
        <v>0.60197601369652753</v>
      </c>
      <c r="Y352" s="42">
        <f t="shared" si="604"/>
        <v>3.7895231178105675</v>
      </c>
      <c r="Z352" s="42">
        <f t="shared" si="723"/>
        <v>4.6158234374704454</v>
      </c>
      <c r="AA352" s="42">
        <f t="shared" si="605"/>
        <v>3.9895581054836127</v>
      </c>
      <c r="AB352" s="42">
        <f t="shared" si="723"/>
        <v>3.1595460211664448</v>
      </c>
      <c r="AC352" s="42">
        <f t="shared" si="596"/>
        <v>3.4126272351307048</v>
      </c>
      <c r="AD352" s="74">
        <f t="shared" si="583"/>
        <v>100</v>
      </c>
      <c r="AF352" s="66"/>
      <c r="AG352" s="66"/>
      <c r="AH352" s="66"/>
      <c r="AI352" s="66"/>
      <c r="AJ352" s="66"/>
      <c r="AK352" s="66"/>
      <c r="AL352" s="66"/>
      <c r="AM352" s="66"/>
      <c r="AN352" s="66"/>
      <c r="AO352" s="66"/>
      <c r="AP352" s="66"/>
      <c r="AQ352" s="66"/>
      <c r="AR352" s="66"/>
      <c r="AS352" s="66"/>
      <c r="AT352" s="66"/>
      <c r="AU352" s="66"/>
      <c r="AV352" s="66"/>
      <c r="AW352" s="66"/>
      <c r="AX352" s="66"/>
      <c r="AY352" s="66"/>
      <c r="AZ352" s="66"/>
    </row>
    <row r="353" spans="1:52" x14ac:dyDescent="0.25">
      <c r="A353" s="34" t="s">
        <v>1191</v>
      </c>
      <c r="B353" s="34" t="s">
        <v>1192</v>
      </c>
      <c r="C353" s="42">
        <f t="shared" si="584"/>
        <v>0.80268649941252013</v>
      </c>
      <c r="D353" s="42">
        <f t="shared" si="585"/>
        <v>6.3032482642938295</v>
      </c>
      <c r="E353" s="42">
        <f t="shared" si="586"/>
        <v>4.011864081086074</v>
      </c>
      <c r="F353" s="42">
        <f t="shared" ref="F353" si="724">F163</f>
        <v>2.6614636164288346</v>
      </c>
      <c r="G353" s="42">
        <f t="shared" si="598"/>
        <v>0.18592080447854487</v>
      </c>
      <c r="H353" s="42">
        <f t="shared" si="599"/>
        <v>7.3547155941138342</v>
      </c>
      <c r="I353" s="42">
        <f t="shared" si="588"/>
        <v>3.8405776501868383</v>
      </c>
      <c r="J353" s="42">
        <f t="shared" ref="J353:O353" si="725">J163</f>
        <v>4.2095449722420542</v>
      </c>
      <c r="K353" s="42">
        <f t="shared" si="725"/>
        <v>3.8625501245059057</v>
      </c>
      <c r="L353" s="42">
        <f t="shared" si="725"/>
        <v>4.7755770705960794</v>
      </c>
      <c r="M353" s="42">
        <f t="shared" si="725"/>
        <v>3.2437639918247374</v>
      </c>
      <c r="N353" s="42">
        <f t="shared" si="725"/>
        <v>3.1520080434004027</v>
      </c>
      <c r="O353" s="42">
        <f t="shared" si="725"/>
        <v>5.6506362062622211</v>
      </c>
      <c r="P353" s="42">
        <f t="shared" ref="P353:R353" si="726">P163</f>
        <v>0.75655511504076056</v>
      </c>
      <c r="Q353" s="42">
        <f t="shared" si="726"/>
        <v>6.3307961041618936</v>
      </c>
      <c r="R353" s="42">
        <f t="shared" si="726"/>
        <v>6.3307961041618936</v>
      </c>
      <c r="S353" s="42">
        <f t="shared" si="591"/>
        <v>5.4307961041618933</v>
      </c>
      <c r="T353" s="42">
        <f t="shared" si="592"/>
        <v>6.8407961041618934</v>
      </c>
      <c r="U353" s="42">
        <f t="shared" si="718"/>
        <v>6.730796104161894</v>
      </c>
      <c r="V353" s="42">
        <f t="shared" ref="V353:AB353" si="727">V163</f>
        <v>4.7480970781214209</v>
      </c>
      <c r="W353" s="42">
        <f t="shared" si="594"/>
        <v>3.576402455222961</v>
      </c>
      <c r="X353" s="42">
        <f t="shared" si="595"/>
        <v>1.6808698231874064</v>
      </c>
      <c r="Y353" s="42">
        <f t="shared" si="604"/>
        <v>1.0456475009658148</v>
      </c>
      <c r="Z353" s="42">
        <f t="shared" si="727"/>
        <v>1.4145772378256647</v>
      </c>
      <c r="AA353" s="42">
        <f t="shared" si="605"/>
        <v>0.9911394954060686</v>
      </c>
      <c r="AB353" s="42">
        <f t="shared" si="727"/>
        <v>2.5592579995548097</v>
      </c>
      <c r="AC353" s="42">
        <f t="shared" si="596"/>
        <v>1.5089158550337283</v>
      </c>
      <c r="AD353" s="74">
        <f t="shared" si="583"/>
        <v>100</v>
      </c>
      <c r="AF353" s="66"/>
      <c r="AG353" s="66"/>
      <c r="AH353" s="66"/>
      <c r="AI353" s="66"/>
      <c r="AJ353" s="66"/>
      <c r="AK353" s="66"/>
      <c r="AL353" s="66"/>
      <c r="AM353" s="66"/>
      <c r="AN353" s="66"/>
      <c r="AO353" s="66"/>
      <c r="AP353" s="66"/>
      <c r="AQ353" s="66"/>
      <c r="AR353" s="66"/>
      <c r="AS353" s="66"/>
      <c r="AT353" s="66"/>
      <c r="AU353" s="66"/>
      <c r="AV353" s="66"/>
      <c r="AW353" s="66"/>
      <c r="AX353" s="66"/>
      <c r="AY353" s="66"/>
      <c r="AZ353" s="66"/>
    </row>
    <row r="354" spans="1:52" x14ac:dyDescent="0.25">
      <c r="A354" s="34" t="s">
        <v>1193</v>
      </c>
      <c r="B354" s="34" t="s">
        <v>1194</v>
      </c>
      <c r="C354" s="42">
        <f t="shared" si="584"/>
        <v>3.1988957684290753</v>
      </c>
      <c r="D354" s="42">
        <f t="shared" si="585"/>
        <v>4.3192430240374513</v>
      </c>
      <c r="E354" s="42">
        <f t="shared" si="586"/>
        <v>3.955967249024821</v>
      </c>
      <c r="F354" s="42">
        <f t="shared" ref="F354" si="728">F164</f>
        <v>3.0121731476699605</v>
      </c>
      <c r="G354" s="42">
        <f t="shared" si="598"/>
        <v>0.72933891742852375</v>
      </c>
      <c r="H354" s="42">
        <f t="shared" si="599"/>
        <v>6.5382007914391602</v>
      </c>
      <c r="I354" s="42">
        <f t="shared" si="588"/>
        <v>3.98407902065646</v>
      </c>
      <c r="J354" s="42">
        <f t="shared" ref="J354:O354" si="729">J164</f>
        <v>1.9579735526687392</v>
      </c>
      <c r="K354" s="42">
        <f t="shared" si="729"/>
        <v>3.3092538177929383</v>
      </c>
      <c r="L354" s="42">
        <f t="shared" si="729"/>
        <v>5.7662640160047438</v>
      </c>
      <c r="M354" s="42">
        <f t="shared" si="729"/>
        <v>6.1424384000488557</v>
      </c>
      <c r="N354" s="42">
        <f t="shared" si="729"/>
        <v>6.2238682311881579</v>
      </c>
      <c r="O354" s="42">
        <f t="shared" si="729"/>
        <v>6.5496031218390502</v>
      </c>
      <c r="P354" s="42">
        <f t="shared" ref="P354:R354" si="730">P164</f>
        <v>0.9215347925923153</v>
      </c>
      <c r="Q354" s="42">
        <f t="shared" si="730"/>
        <v>0</v>
      </c>
      <c r="R354" s="42">
        <f t="shared" si="730"/>
        <v>7.1701873774506844</v>
      </c>
      <c r="S354" s="42">
        <f t="shared" si="591"/>
        <v>6.270187377450684</v>
      </c>
      <c r="T354" s="42">
        <f t="shared" si="592"/>
        <v>7.6801873774506841</v>
      </c>
      <c r="U354" s="42">
        <f t="shared" si="718"/>
        <v>0.4</v>
      </c>
      <c r="V354" s="42">
        <f t="shared" ref="V354:AB354" si="731">V164</f>
        <v>3.8838514961191204</v>
      </c>
      <c r="W354" s="42">
        <f t="shared" si="594"/>
        <v>1.9443389893613623</v>
      </c>
      <c r="X354" s="42">
        <f t="shared" si="595"/>
        <v>3.2937226831312749</v>
      </c>
      <c r="Y354" s="42">
        <f t="shared" si="604"/>
        <v>1.9196439885816756</v>
      </c>
      <c r="Z354" s="42">
        <f t="shared" si="731"/>
        <v>3.0002336188912482</v>
      </c>
      <c r="AA354" s="42">
        <f t="shared" si="605"/>
        <v>2.2134985894538666</v>
      </c>
      <c r="AB354" s="42">
        <f t="shared" si="731"/>
        <v>2.2883576736544748</v>
      </c>
      <c r="AC354" s="42">
        <f t="shared" si="596"/>
        <v>3.326956977634675</v>
      </c>
      <c r="AD354" s="74">
        <f t="shared" ref="AD354:AD385" si="732">SUM(C354:AC354)</f>
        <v>99.999999999999986</v>
      </c>
      <c r="AF354" s="66"/>
      <c r="AG354" s="66"/>
      <c r="AH354" s="66"/>
      <c r="AI354" s="66"/>
      <c r="AJ354" s="66"/>
      <c r="AK354" s="66"/>
      <c r="AL354" s="66"/>
      <c r="AM354" s="66"/>
      <c r="AN354" s="66"/>
      <c r="AO354" s="66"/>
      <c r="AP354" s="66"/>
      <c r="AQ354" s="66"/>
      <c r="AR354" s="66"/>
      <c r="AS354" s="66"/>
      <c r="AT354" s="66"/>
      <c r="AU354" s="66"/>
      <c r="AV354" s="66"/>
      <c r="AW354" s="66"/>
      <c r="AX354" s="66"/>
      <c r="AY354" s="66"/>
      <c r="AZ354" s="66"/>
    </row>
    <row r="355" spans="1:52" x14ac:dyDescent="0.25">
      <c r="A355" s="34" t="s">
        <v>1195</v>
      </c>
      <c r="B355" s="34" t="s">
        <v>1196</v>
      </c>
      <c r="C355" s="42">
        <f t="shared" si="584"/>
        <v>4.1240140719849885</v>
      </c>
      <c r="D355" s="42">
        <f t="shared" si="585"/>
        <v>3.2465812443563653</v>
      </c>
      <c r="E355" s="42">
        <f t="shared" si="586"/>
        <v>5.7938049781966798</v>
      </c>
      <c r="F355" s="42">
        <f t="shared" ref="F355" si="733">F165</f>
        <v>4.742538706961497</v>
      </c>
      <c r="G355" s="42">
        <f t="shared" si="598"/>
        <v>1.1461607899994624</v>
      </c>
      <c r="H355" s="42">
        <f t="shared" si="599"/>
        <v>5.7150099044658145</v>
      </c>
      <c r="I355" s="42">
        <f t="shared" si="588"/>
        <v>1.2447945661976669</v>
      </c>
      <c r="J355" s="42">
        <f t="shared" ref="J355:O355" si="734">J165</f>
        <v>2.9079241887067089</v>
      </c>
      <c r="K355" s="42">
        <f t="shared" si="734"/>
        <v>5.3720491094482066</v>
      </c>
      <c r="L355" s="42">
        <f t="shared" si="734"/>
        <v>4.1732448610216872</v>
      </c>
      <c r="M355" s="42">
        <f t="shared" si="734"/>
        <v>4.1505773162390893</v>
      </c>
      <c r="N355" s="42">
        <f t="shared" si="734"/>
        <v>3.4975634475814368</v>
      </c>
      <c r="O355" s="42">
        <f t="shared" si="734"/>
        <v>5.8001035301905342</v>
      </c>
      <c r="P355" s="42">
        <f t="shared" ref="P355:R355" si="735">P165</f>
        <v>0.82485084885269588</v>
      </c>
      <c r="Q355" s="42">
        <f t="shared" si="735"/>
        <v>0</v>
      </c>
      <c r="R355" s="42">
        <f t="shared" si="735"/>
        <v>0</v>
      </c>
      <c r="S355" s="42">
        <f t="shared" si="591"/>
        <v>5.8744694715956705</v>
      </c>
      <c r="T355" s="42">
        <f t="shared" si="592"/>
        <v>7.2844694715956706</v>
      </c>
      <c r="U355" s="42">
        <f t="shared" si="718"/>
        <v>7.1744694715956712</v>
      </c>
      <c r="V355" s="42">
        <f t="shared" ref="V355:AB355" si="736">V165</f>
        <v>4.2340434197472945</v>
      </c>
      <c r="W355" s="42">
        <f t="shared" si="594"/>
        <v>4.0615231980679951</v>
      </c>
      <c r="X355" s="42">
        <f t="shared" si="595"/>
        <v>1.1035699341673764</v>
      </c>
      <c r="Y355" s="42">
        <f t="shared" si="604"/>
        <v>3.8640393464293243</v>
      </c>
      <c r="Z355" s="42">
        <f t="shared" si="736"/>
        <v>5.2717092266434866</v>
      </c>
      <c r="AA355" s="42">
        <f t="shared" si="605"/>
        <v>3.4939923837817997</v>
      </c>
      <c r="AB355" s="42">
        <f t="shared" si="736"/>
        <v>2.4503400216409883</v>
      </c>
      <c r="AC355" s="42">
        <f t="shared" si="596"/>
        <v>2.4481564905318893</v>
      </c>
      <c r="AD355" s="74">
        <f t="shared" si="732"/>
        <v>99.999999999999986</v>
      </c>
      <c r="AF355" s="66"/>
      <c r="AG355" s="66"/>
      <c r="AH355" s="66"/>
      <c r="AI355" s="66"/>
      <c r="AJ355" s="66"/>
      <c r="AK355" s="66"/>
      <c r="AL355" s="66"/>
      <c r="AM355" s="66"/>
      <c r="AN355" s="66"/>
      <c r="AO355" s="66"/>
      <c r="AP355" s="66"/>
      <c r="AQ355" s="66"/>
      <c r="AR355" s="66"/>
      <c r="AS355" s="66"/>
      <c r="AT355" s="66"/>
      <c r="AU355" s="66"/>
      <c r="AV355" s="66"/>
      <c r="AW355" s="66"/>
      <c r="AX355" s="66"/>
      <c r="AY355" s="66"/>
      <c r="AZ355" s="66"/>
    </row>
    <row r="356" spans="1:52" x14ac:dyDescent="0.25">
      <c r="A356" s="34" t="s">
        <v>1197</v>
      </c>
      <c r="B356" s="34" t="s">
        <v>1198</v>
      </c>
      <c r="C356" s="42">
        <f t="shared" si="584"/>
        <v>4.2134989379527434</v>
      </c>
      <c r="D356" s="42">
        <f t="shared" si="585"/>
        <v>2.2773266770564513</v>
      </c>
      <c r="E356" s="42">
        <f t="shared" si="586"/>
        <v>4.9949325858240909</v>
      </c>
      <c r="F356" s="42">
        <f t="shared" ref="F356" si="737">F166</f>
        <v>4.7130058490450368</v>
      </c>
      <c r="G356" s="42">
        <f t="shared" si="598"/>
        <v>4.9302848320697183</v>
      </c>
      <c r="H356" s="42">
        <f t="shared" si="599"/>
        <v>4.5452321186325371</v>
      </c>
      <c r="I356" s="42">
        <f t="shared" si="588"/>
        <v>3.6751711718816367</v>
      </c>
      <c r="J356" s="42">
        <f t="shared" ref="J356:O356" si="738">J166</f>
        <v>2.6397426820197012</v>
      </c>
      <c r="K356" s="42">
        <f t="shared" si="738"/>
        <v>4.5545959331183621</v>
      </c>
      <c r="L356" s="42">
        <f t="shared" si="738"/>
        <v>4.1946587383633869</v>
      </c>
      <c r="M356" s="42">
        <f t="shared" si="738"/>
        <v>2.8970951461896837</v>
      </c>
      <c r="N356" s="42">
        <f t="shared" si="738"/>
        <v>4.5462277289079109</v>
      </c>
      <c r="O356" s="42">
        <f t="shared" si="738"/>
        <v>3.4028584291045481</v>
      </c>
      <c r="P356" s="42">
        <f t="shared" ref="P356:R356" si="739">P166</f>
        <v>0.65476749497072939</v>
      </c>
      <c r="Q356" s="42">
        <f t="shared" si="739"/>
        <v>5.7502848320697186</v>
      </c>
      <c r="R356" s="42">
        <f t="shared" si="739"/>
        <v>0</v>
      </c>
      <c r="S356" s="42">
        <f t="shared" si="591"/>
        <v>1.0167616106899069</v>
      </c>
      <c r="T356" s="42">
        <f t="shared" si="592"/>
        <v>6.2602848320697184</v>
      </c>
      <c r="U356" s="42">
        <f t="shared" si="718"/>
        <v>6.150284832069719</v>
      </c>
      <c r="V356" s="42">
        <f t="shared" ref="V356:AB356" si="740">V166</f>
        <v>3.1147376173710977</v>
      </c>
      <c r="W356" s="42">
        <f t="shared" si="594"/>
        <v>3.2700214814774125</v>
      </c>
      <c r="X356" s="42">
        <f t="shared" si="595"/>
        <v>3.5919186492874084</v>
      </c>
      <c r="Y356" s="42">
        <f t="shared" si="604"/>
        <v>4.1860157409977008</v>
      </c>
      <c r="Z356" s="42">
        <f t="shared" si="740"/>
        <v>3.8704019007124071</v>
      </c>
      <c r="AA356" s="42">
        <f t="shared" si="605"/>
        <v>3.8143531884219906</v>
      </c>
      <c r="AB356" s="42">
        <f t="shared" si="740"/>
        <v>3.670394573661524</v>
      </c>
      <c r="AC356" s="42">
        <f t="shared" si="596"/>
        <v>3.0651424160348606</v>
      </c>
      <c r="AD356" s="74">
        <f t="shared" si="732"/>
        <v>99.999999999999986</v>
      </c>
      <c r="AF356" s="66"/>
      <c r="AG356" s="66"/>
      <c r="AH356" s="66"/>
      <c r="AI356" s="66"/>
      <c r="AJ356" s="66"/>
      <c r="AK356" s="66"/>
      <c r="AL356" s="66"/>
      <c r="AM356" s="66"/>
      <c r="AN356" s="66"/>
      <c r="AO356" s="66"/>
      <c r="AP356" s="66"/>
      <c r="AQ356" s="66"/>
      <c r="AR356" s="66"/>
      <c r="AS356" s="66"/>
      <c r="AT356" s="66"/>
      <c r="AU356" s="66"/>
      <c r="AV356" s="66"/>
      <c r="AW356" s="66"/>
      <c r="AX356" s="66"/>
      <c r="AY356" s="66"/>
      <c r="AZ356" s="66"/>
    </row>
    <row r="357" spans="1:52" x14ac:dyDescent="0.25">
      <c r="A357" s="34" t="s">
        <v>1199</v>
      </c>
      <c r="B357" s="34" t="s">
        <v>1200</v>
      </c>
      <c r="C357" s="42">
        <f t="shared" si="584"/>
        <v>3.4618972095818066</v>
      </c>
      <c r="D357" s="42">
        <f t="shared" si="585"/>
        <v>3.4308665781541157</v>
      </c>
      <c r="E357" s="42">
        <f t="shared" si="586"/>
        <v>5.5708487661965576</v>
      </c>
      <c r="F357" s="42">
        <f t="shared" ref="F357" si="741">F167</f>
        <v>4.6593169459950721</v>
      </c>
      <c r="G357" s="42">
        <f t="shared" si="598"/>
        <v>0.42282346351199129</v>
      </c>
      <c r="H357" s="42">
        <f t="shared" si="599"/>
        <v>4.3102217511213112</v>
      </c>
      <c r="I357" s="42">
        <f t="shared" si="588"/>
        <v>1.5459665088441299</v>
      </c>
      <c r="J357" s="42">
        <f t="shared" ref="J357:O357" si="742">J167</f>
        <v>2.4677772140598506</v>
      </c>
      <c r="K357" s="42">
        <f t="shared" si="742"/>
        <v>2.9732198397574869</v>
      </c>
      <c r="L357" s="42">
        <f t="shared" si="742"/>
        <v>3.7315042361533899</v>
      </c>
      <c r="M357" s="42">
        <f t="shared" si="742"/>
        <v>1.918854671731145</v>
      </c>
      <c r="N357" s="42">
        <f t="shared" si="742"/>
        <v>4.707739983451444</v>
      </c>
      <c r="O357" s="42">
        <f t="shared" si="742"/>
        <v>2.8240861899582921</v>
      </c>
      <c r="P357" s="42">
        <f t="shared" ref="P357:R357" si="743">P167</f>
        <v>1.5463413957360499</v>
      </c>
      <c r="Q357" s="42">
        <f t="shared" si="743"/>
        <v>5.7873621013412464</v>
      </c>
      <c r="R357" s="42">
        <f t="shared" si="743"/>
        <v>5.7873621013412464</v>
      </c>
      <c r="S357" s="42">
        <f t="shared" si="591"/>
        <v>2.9582414008941647</v>
      </c>
      <c r="T357" s="42">
        <f t="shared" si="592"/>
        <v>6.2973621013412462</v>
      </c>
      <c r="U357" s="42">
        <f t="shared" si="718"/>
        <v>6.1873621013412468</v>
      </c>
      <c r="V357" s="42">
        <f t="shared" ref="V357:AB357" si="744">V167</f>
        <v>2.4114008755588516</v>
      </c>
      <c r="W357" s="42">
        <f t="shared" si="594"/>
        <v>4.5533877507923277</v>
      </c>
      <c r="X357" s="42">
        <f t="shared" si="595"/>
        <v>0.46349434306141557</v>
      </c>
      <c r="Y357" s="42">
        <f t="shared" si="604"/>
        <v>5.2931710850873399</v>
      </c>
      <c r="Z357" s="42">
        <f t="shared" si="744"/>
        <v>4.7964459387995522</v>
      </c>
      <c r="AA357" s="42">
        <f t="shared" si="605"/>
        <v>4.3917832171006914</v>
      </c>
      <c r="AB357" s="42">
        <f t="shared" si="744"/>
        <v>3.6940609157497333</v>
      </c>
      <c r="AC357" s="42">
        <f t="shared" si="596"/>
        <v>3.8071013133382792</v>
      </c>
      <c r="AD357" s="74">
        <f t="shared" si="732"/>
        <v>99.999999999999986</v>
      </c>
      <c r="AF357" s="66"/>
      <c r="AG357" s="66"/>
      <c r="AH357" s="66"/>
      <c r="AI357" s="66"/>
      <c r="AJ357" s="66"/>
      <c r="AK357" s="66"/>
      <c r="AL357" s="66"/>
      <c r="AM357" s="66"/>
      <c r="AN357" s="66"/>
      <c r="AO357" s="66"/>
      <c r="AP357" s="66"/>
      <c r="AQ357" s="66"/>
      <c r="AR357" s="66"/>
      <c r="AS357" s="66"/>
      <c r="AT357" s="66"/>
      <c r="AU357" s="66"/>
      <c r="AV357" s="66"/>
      <c r="AW357" s="66"/>
      <c r="AX357" s="66"/>
      <c r="AY357" s="66"/>
      <c r="AZ357" s="66"/>
    </row>
    <row r="358" spans="1:52" x14ac:dyDescent="0.25">
      <c r="A358" s="34" t="s">
        <v>1201</v>
      </c>
      <c r="B358" s="34" t="s">
        <v>1202</v>
      </c>
      <c r="C358" s="42">
        <f t="shared" si="584"/>
        <v>5.6487148044744613</v>
      </c>
      <c r="D358" s="42">
        <f t="shared" si="585"/>
        <v>1.1762212235702425</v>
      </c>
      <c r="E358" s="42">
        <f t="shared" si="586"/>
        <v>4.1608226683239344</v>
      </c>
      <c r="F358" s="42">
        <f t="shared" ref="F358:G358" si="745">F168</f>
        <v>3.0973347321542022</v>
      </c>
      <c r="G358" s="42">
        <f t="shared" si="745"/>
        <v>0.73213568283366648</v>
      </c>
      <c r="H358" s="42">
        <f t="shared" ref="H358:H359" si="746">H168+0.75</f>
        <v>4.3252806091672582</v>
      </c>
      <c r="I358" s="42">
        <f t="shared" si="588"/>
        <v>3.8257014036156001</v>
      </c>
      <c r="J358" s="42">
        <f t="shared" ref="J358:O358" si="747">J168</f>
        <v>3.1147744100793959</v>
      </c>
      <c r="K358" s="42">
        <f t="shared" si="747"/>
        <v>3.8070323934037282</v>
      </c>
      <c r="L358" s="42">
        <f t="shared" si="747"/>
        <v>4.473578549823416</v>
      </c>
      <c r="M358" s="42">
        <f t="shared" si="747"/>
        <v>5.5587148044744614</v>
      </c>
      <c r="N358" s="42">
        <f t="shared" si="747"/>
        <v>5.2024773709389773</v>
      </c>
      <c r="O358" s="42">
        <f t="shared" si="747"/>
        <v>4.9008162801474207</v>
      </c>
      <c r="P358" s="42">
        <f t="shared" ref="P358:R358" si="748">P168</f>
        <v>0</v>
      </c>
      <c r="Q358" s="42">
        <f t="shared" ref="Q358:Q359" si="749">Q168+0.4</f>
        <v>5.9587148044744618</v>
      </c>
      <c r="R358" s="42">
        <f t="shared" si="748"/>
        <v>5.5587148044744614</v>
      </c>
      <c r="S358" s="42">
        <f t="shared" si="591"/>
        <v>2.8058098696496412</v>
      </c>
      <c r="T358" s="42">
        <f t="shared" si="592"/>
        <v>6.0687148044744612</v>
      </c>
      <c r="U358" s="42">
        <f t="shared" ref="U358:AB358" si="750">U168</f>
        <v>5.5587148044744614</v>
      </c>
      <c r="V358" s="42">
        <f t="shared" si="750"/>
        <v>3.9374229865027437</v>
      </c>
      <c r="W358" s="42">
        <f t="shared" si="594"/>
        <v>2.9534708113140438</v>
      </c>
      <c r="X358" s="42">
        <f t="shared" si="595"/>
        <v>0.24895857880578487</v>
      </c>
      <c r="Y358" s="42">
        <f t="shared" si="604"/>
        <v>4.3396579121638421</v>
      </c>
      <c r="Z358" s="42">
        <f t="shared" si="750"/>
        <v>4.842418005902732</v>
      </c>
      <c r="AA358" s="42">
        <f t="shared" si="605"/>
        <v>3.1722837284250405</v>
      </c>
      <c r="AB358" s="42">
        <f t="shared" si="750"/>
        <v>2.7202221383598428</v>
      </c>
      <c r="AC358" s="42">
        <f t="shared" si="596"/>
        <v>1.8112918179717183</v>
      </c>
      <c r="AD358" s="74">
        <f t="shared" si="732"/>
        <v>100.00000000000001</v>
      </c>
      <c r="AF358" s="66"/>
      <c r="AG358" s="66"/>
      <c r="AH358" s="66"/>
      <c r="AI358" s="66"/>
      <c r="AJ358" s="66"/>
      <c r="AK358" s="66"/>
      <c r="AL358" s="66"/>
      <c r="AM358" s="66"/>
      <c r="AN358" s="66"/>
      <c r="AO358" s="66"/>
      <c r="AP358" s="66"/>
      <c r="AQ358" s="66"/>
      <c r="AR358" s="66"/>
      <c r="AS358" s="66"/>
      <c r="AT358" s="66"/>
      <c r="AU358" s="66"/>
      <c r="AV358" s="66"/>
      <c r="AW358" s="66"/>
      <c r="AX358" s="66"/>
      <c r="AY358" s="66"/>
      <c r="AZ358" s="66"/>
    </row>
    <row r="359" spans="1:52" x14ac:dyDescent="0.25">
      <c r="A359" s="34" t="s">
        <v>1203</v>
      </c>
      <c r="B359" s="34" t="s">
        <v>1204</v>
      </c>
      <c r="C359" s="42">
        <f t="shared" si="584"/>
        <v>5.808781819357292</v>
      </c>
      <c r="D359" s="42">
        <f t="shared" si="585"/>
        <v>2.8794752521606131</v>
      </c>
      <c r="E359" s="42">
        <f t="shared" si="586"/>
        <v>5.4181781775568254</v>
      </c>
      <c r="F359" s="42">
        <f t="shared" ref="F359:G359" si="751">F169</f>
        <v>4.6607377441401319</v>
      </c>
      <c r="G359" s="42">
        <f t="shared" si="751"/>
        <v>0.63297127666967412</v>
      </c>
      <c r="H359" s="42">
        <f t="shared" si="746"/>
        <v>7.1678574483672444</v>
      </c>
      <c r="I359" s="42">
        <f t="shared" si="588"/>
        <v>1.2721554135167501</v>
      </c>
      <c r="J359" s="42">
        <f t="shared" ref="J359:O359" si="752">J169</f>
        <v>1.684439538314725</v>
      </c>
      <c r="K359" s="42">
        <f t="shared" si="752"/>
        <v>4.6197065441922609</v>
      </c>
      <c r="L359" s="42">
        <f t="shared" si="752"/>
        <v>3.5697285130246947</v>
      </c>
      <c r="M359" s="42">
        <f t="shared" si="752"/>
        <v>5.6836108692668414</v>
      </c>
      <c r="N359" s="42">
        <f t="shared" si="752"/>
        <v>6.2137116629224005</v>
      </c>
      <c r="O359" s="42">
        <f t="shared" si="752"/>
        <v>2.6047818616097311</v>
      </c>
      <c r="P359" s="42">
        <f t="shared" ref="P359:R359" si="753">P169</f>
        <v>1.6303717959403803</v>
      </c>
      <c r="Q359" s="42">
        <f t="shared" si="749"/>
        <v>0.4</v>
      </c>
      <c r="R359" s="42">
        <f t="shared" si="753"/>
        <v>0</v>
      </c>
      <c r="S359" s="42">
        <f t="shared" si="591"/>
        <v>5.7033780045621745</v>
      </c>
      <c r="T359" s="42">
        <f t="shared" si="592"/>
        <v>7.1133780045621746</v>
      </c>
      <c r="U359" s="42">
        <f t="shared" ref="U359:AB359" si="754">U169</f>
        <v>6.6033780045621748</v>
      </c>
      <c r="V359" s="42">
        <f t="shared" si="754"/>
        <v>3.5768297524711778</v>
      </c>
      <c r="W359" s="42">
        <f t="shared" si="594"/>
        <v>4.3024860626931556</v>
      </c>
      <c r="X359" s="42">
        <f t="shared" si="595"/>
        <v>1.2737881336641539</v>
      </c>
      <c r="Y359" s="42">
        <f t="shared" si="604"/>
        <v>4.8354643174432939</v>
      </c>
      <c r="Z359" s="42">
        <f t="shared" si="754"/>
        <v>3.8680741326643102</v>
      </c>
      <c r="AA359" s="42">
        <f t="shared" si="605"/>
        <v>3.1497793237036857</v>
      </c>
      <c r="AB359" s="42">
        <f t="shared" si="754"/>
        <v>2.2479584696381876</v>
      </c>
      <c r="AC359" s="42">
        <f t="shared" si="596"/>
        <v>3.0789778769959524</v>
      </c>
      <c r="AD359" s="74">
        <f t="shared" si="732"/>
        <v>100.00000000000001</v>
      </c>
      <c r="AF359" s="66"/>
      <c r="AG359" s="66"/>
      <c r="AH359" s="66"/>
      <c r="AI359" s="66"/>
      <c r="AJ359" s="66"/>
      <c r="AK359" s="66"/>
      <c r="AL359" s="66"/>
      <c r="AM359" s="66"/>
      <c r="AN359" s="66"/>
      <c r="AO359" s="66"/>
      <c r="AP359" s="66"/>
      <c r="AQ359" s="66"/>
      <c r="AR359" s="66"/>
      <c r="AS359" s="66"/>
      <c r="AT359" s="66"/>
      <c r="AU359" s="66"/>
      <c r="AV359" s="66"/>
      <c r="AW359" s="66"/>
      <c r="AX359" s="66"/>
      <c r="AY359" s="66"/>
      <c r="AZ359" s="66"/>
    </row>
    <row r="360" spans="1:52" x14ac:dyDescent="0.25">
      <c r="A360" s="34" t="s">
        <v>1205</v>
      </c>
      <c r="B360" s="34" t="s">
        <v>1206</v>
      </c>
      <c r="C360" s="42">
        <f t="shared" si="584"/>
        <v>4.0334476156215109</v>
      </c>
      <c r="D360" s="42">
        <f t="shared" si="585"/>
        <v>2.8504662965667884</v>
      </c>
      <c r="E360" s="42">
        <f t="shared" si="586"/>
        <v>5.7523818118050514</v>
      </c>
      <c r="F360" s="42">
        <f t="shared" ref="F360" si="755">F170</f>
        <v>4.4523290953127015</v>
      </c>
      <c r="G360" s="42">
        <f t="shared" si="598"/>
        <v>0.58751180752262966</v>
      </c>
      <c r="H360" s="42">
        <f t="shared" si="599"/>
        <v>6.3259810409873598</v>
      </c>
      <c r="I360" s="42">
        <f t="shared" si="588"/>
        <v>1.5952073630473693</v>
      </c>
      <c r="J360" s="42">
        <f t="shared" ref="J360:O360" si="756">J170</f>
        <v>3.7004441764919882</v>
      </c>
      <c r="K360" s="42">
        <f t="shared" si="756"/>
        <v>2.9808826817859377</v>
      </c>
      <c r="L360" s="42">
        <f t="shared" si="756"/>
        <v>4.607411289550293</v>
      </c>
      <c r="M360" s="42">
        <f t="shared" si="756"/>
        <v>4.2545393715042712</v>
      </c>
      <c r="N360" s="42">
        <f t="shared" si="756"/>
        <v>5.0858234537850855</v>
      </c>
      <c r="O360" s="42">
        <f t="shared" si="756"/>
        <v>3.4255570272514411</v>
      </c>
      <c r="P360" s="42">
        <f t="shared" ref="P360:R360" si="757">P170</f>
        <v>0.36869451002955633</v>
      </c>
      <c r="Q360" s="42">
        <f t="shared" si="757"/>
        <v>5.9460369162947302</v>
      </c>
      <c r="R360" s="42">
        <f t="shared" si="757"/>
        <v>0</v>
      </c>
      <c r="S360" s="42">
        <f t="shared" si="591"/>
        <v>5.0460369162947298</v>
      </c>
      <c r="T360" s="42">
        <f t="shared" si="592"/>
        <v>6.45603691629473</v>
      </c>
      <c r="U360" s="42">
        <f t="shared" ref="U360:U369" si="758">U170+0.4</f>
        <v>6.3460369162947305</v>
      </c>
      <c r="V360" s="42">
        <f t="shared" ref="V360:AB360" si="759">V170</f>
        <v>1.7342607672526309</v>
      </c>
      <c r="W360" s="42">
        <f t="shared" si="594"/>
        <v>4.7376935788059544</v>
      </c>
      <c r="X360" s="42">
        <f t="shared" si="595"/>
        <v>0.17462588572874904</v>
      </c>
      <c r="Y360" s="42">
        <f t="shared" si="604"/>
        <v>4.3242484365934404</v>
      </c>
      <c r="Z360" s="42">
        <f t="shared" si="759"/>
        <v>3.6156903544356478</v>
      </c>
      <c r="AA360" s="42">
        <f t="shared" si="605"/>
        <v>3.2802967947440242</v>
      </c>
      <c r="AB360" s="42">
        <f t="shared" si="759"/>
        <v>3.6688312887776013</v>
      </c>
      <c r="AC360" s="42">
        <f t="shared" si="596"/>
        <v>4.649527687221048</v>
      </c>
      <c r="AD360" s="74">
        <f t="shared" si="732"/>
        <v>100</v>
      </c>
      <c r="AF360" s="66"/>
      <c r="AG360" s="66"/>
      <c r="AH360" s="66"/>
      <c r="AI360" s="66"/>
      <c r="AJ360" s="66"/>
      <c r="AK360" s="66"/>
      <c r="AL360" s="66"/>
      <c r="AM360" s="66"/>
      <c r="AN360" s="66"/>
      <c r="AO360" s="66"/>
      <c r="AP360" s="66"/>
      <c r="AQ360" s="66"/>
      <c r="AR360" s="66"/>
      <c r="AS360" s="66"/>
      <c r="AT360" s="66"/>
      <c r="AU360" s="66"/>
      <c r="AV360" s="66"/>
      <c r="AW360" s="66"/>
      <c r="AX360" s="66"/>
      <c r="AY360" s="66"/>
      <c r="AZ360" s="66"/>
    </row>
    <row r="361" spans="1:52" x14ac:dyDescent="0.25">
      <c r="A361" s="34" t="s">
        <v>1207</v>
      </c>
      <c r="B361" s="34" t="s">
        <v>1208</v>
      </c>
      <c r="C361" s="42">
        <f t="shared" si="584"/>
        <v>4.7130367236924258</v>
      </c>
      <c r="D361" s="42">
        <f t="shared" si="585"/>
        <v>2.578448820834268</v>
      </c>
      <c r="E361" s="42">
        <f t="shared" si="586"/>
        <v>4.6742802810498834</v>
      </c>
      <c r="F361" s="42">
        <f t="shared" ref="F361" si="760">F171</f>
        <v>4.0688010867936368</v>
      </c>
      <c r="G361" s="42">
        <f t="shared" si="598"/>
        <v>1.1434293101510047</v>
      </c>
      <c r="H361" s="42">
        <f t="shared" si="599"/>
        <v>5.0913704276791201</v>
      </c>
      <c r="I361" s="42">
        <f t="shared" si="588"/>
        <v>2.5579420562604156</v>
      </c>
      <c r="J361" s="42">
        <f t="shared" ref="J361:O361" si="761">J171</f>
        <v>2.9656088261258589</v>
      </c>
      <c r="K361" s="42">
        <f t="shared" si="761"/>
        <v>3.6407632687673481</v>
      </c>
      <c r="L361" s="42">
        <f t="shared" si="761"/>
        <v>3.8714373156624728</v>
      </c>
      <c r="M361" s="42">
        <f t="shared" si="761"/>
        <v>4.1226950495272394</v>
      </c>
      <c r="N361" s="42">
        <f t="shared" si="761"/>
        <v>5.5115838809658699</v>
      </c>
      <c r="O361" s="42">
        <f t="shared" si="761"/>
        <v>4.5554962442850497</v>
      </c>
      <c r="P361" s="42">
        <f t="shared" ref="P361:R361" si="762">P171</f>
        <v>0.50256551437689634</v>
      </c>
      <c r="Q361" s="42">
        <f t="shared" si="762"/>
        <v>0</v>
      </c>
      <c r="R361" s="42">
        <f t="shared" si="762"/>
        <v>6.3682230178901822</v>
      </c>
      <c r="S361" s="42">
        <f t="shared" si="591"/>
        <v>5.4682230178901818</v>
      </c>
      <c r="T361" s="42">
        <f t="shared" si="592"/>
        <v>6.878223017890182</v>
      </c>
      <c r="U361" s="42">
        <f t="shared" si="758"/>
        <v>6.7682230178901825</v>
      </c>
      <c r="V361" s="42">
        <f t="shared" ref="V361:AB361" si="763">V171</f>
        <v>3.4494541346905154</v>
      </c>
      <c r="W361" s="42">
        <f t="shared" si="594"/>
        <v>3.5725435993510541</v>
      </c>
      <c r="X361" s="42">
        <f t="shared" si="595"/>
        <v>1.2657252351420609</v>
      </c>
      <c r="Y361" s="42">
        <f t="shared" si="604"/>
        <v>3.0180932000940466</v>
      </c>
      <c r="Z361" s="42">
        <f t="shared" si="763"/>
        <v>4.5859442718969889</v>
      </c>
      <c r="AA361" s="42">
        <f t="shared" si="605"/>
        <v>3.6222023032027524</v>
      </c>
      <c r="AB361" s="42">
        <f t="shared" si="763"/>
        <v>1.8969174946906933</v>
      </c>
      <c r="AC361" s="42">
        <f t="shared" si="596"/>
        <v>3.1087688831996672</v>
      </c>
      <c r="AD361" s="74">
        <f t="shared" si="732"/>
        <v>100</v>
      </c>
      <c r="AF361" s="66"/>
      <c r="AG361" s="66"/>
      <c r="AH361" s="66"/>
      <c r="AI361" s="66"/>
      <c r="AJ361" s="66"/>
      <c r="AK361" s="66"/>
      <c r="AL361" s="66"/>
      <c r="AM361" s="66"/>
      <c r="AN361" s="66"/>
      <c r="AO361" s="66"/>
      <c r="AP361" s="66"/>
      <c r="AQ361" s="66"/>
      <c r="AR361" s="66"/>
      <c r="AS361" s="66"/>
      <c r="AT361" s="66"/>
      <c r="AU361" s="66"/>
      <c r="AV361" s="66"/>
      <c r="AW361" s="66"/>
      <c r="AX361" s="66"/>
      <c r="AY361" s="66"/>
      <c r="AZ361" s="66"/>
    </row>
    <row r="362" spans="1:52" x14ac:dyDescent="0.25">
      <c r="A362" s="34" t="s">
        <v>1209</v>
      </c>
      <c r="B362" s="34" t="s">
        <v>1210</v>
      </c>
      <c r="C362" s="42">
        <f t="shared" si="584"/>
        <v>4.2710882545739732</v>
      </c>
      <c r="D362" s="42">
        <f t="shared" si="585"/>
        <v>3.0838765404974233</v>
      </c>
      <c r="E362" s="42">
        <f t="shared" si="586"/>
        <v>4.3323303393807349</v>
      </c>
      <c r="F362" s="42">
        <f t="shared" ref="F362" si="764">F172</f>
        <v>3.1606126410808604</v>
      </c>
      <c r="G362" s="42">
        <f t="shared" si="598"/>
        <v>0.48609553119557913</v>
      </c>
      <c r="H362" s="42">
        <f t="shared" si="599"/>
        <v>4.6569596720144251</v>
      </c>
      <c r="I362" s="42">
        <f t="shared" si="588"/>
        <v>1.2987093764913755</v>
      </c>
      <c r="J362" s="42">
        <f t="shared" ref="J362:O362" si="765">J172</f>
        <v>2.8576587498425492</v>
      </c>
      <c r="K362" s="42">
        <f t="shared" si="765"/>
        <v>2.9378330863691065</v>
      </c>
      <c r="L362" s="42">
        <f t="shared" si="765"/>
        <v>5.1022323801616007</v>
      </c>
      <c r="M362" s="42">
        <f t="shared" si="765"/>
        <v>5.8700874177326732</v>
      </c>
      <c r="N362" s="42">
        <f t="shared" si="765"/>
        <v>6.0282261880580519</v>
      </c>
      <c r="O362" s="42">
        <f t="shared" si="765"/>
        <v>5.2420131173782831</v>
      </c>
      <c r="P362" s="42">
        <f t="shared" ref="P362:R362" si="766">P172</f>
        <v>7.7039359475221822E-2</v>
      </c>
      <c r="Q362" s="42">
        <f t="shared" si="766"/>
        <v>6.2121738049560751</v>
      </c>
      <c r="R362" s="42">
        <f t="shared" si="766"/>
        <v>6.2121738049560751</v>
      </c>
      <c r="S362" s="42">
        <f t="shared" si="591"/>
        <v>1.1707246016520259</v>
      </c>
      <c r="T362" s="42">
        <f t="shared" si="592"/>
        <v>6.7221738049560749</v>
      </c>
      <c r="U362" s="42">
        <f t="shared" si="758"/>
        <v>6.6121738049560754</v>
      </c>
      <c r="V362" s="42">
        <f t="shared" ref="V362:AB362" si="767">V172</f>
        <v>5.1768115041300629</v>
      </c>
      <c r="W362" s="42">
        <f t="shared" si="594"/>
        <v>4.106340399989115</v>
      </c>
      <c r="X362" s="42">
        <f t="shared" si="595"/>
        <v>1.2364977487321538</v>
      </c>
      <c r="Y362" s="42">
        <f t="shared" si="604"/>
        <v>3.7722476099326467</v>
      </c>
      <c r="Z362" s="42">
        <f t="shared" si="767"/>
        <v>3.9422444922316244</v>
      </c>
      <c r="AA362" s="42">
        <f t="shared" si="605"/>
        <v>2.3558787180177516</v>
      </c>
      <c r="AB362" s="42">
        <f t="shared" si="767"/>
        <v>1.8504347504124485</v>
      </c>
      <c r="AC362" s="42">
        <f t="shared" si="596"/>
        <v>1.2253623008260126</v>
      </c>
      <c r="AD362" s="74">
        <f t="shared" si="732"/>
        <v>99.999999999999957</v>
      </c>
      <c r="AF362" s="66"/>
      <c r="AG362" s="66"/>
      <c r="AH362" s="66"/>
      <c r="AI362" s="66"/>
      <c r="AJ362" s="66"/>
      <c r="AK362" s="66"/>
      <c r="AL362" s="66"/>
      <c r="AM362" s="66"/>
      <c r="AN362" s="66"/>
      <c r="AO362" s="66"/>
      <c r="AP362" s="66"/>
      <c r="AQ362" s="66"/>
      <c r="AR362" s="66"/>
      <c r="AS362" s="66"/>
      <c r="AT362" s="66"/>
      <c r="AU362" s="66"/>
      <c r="AV362" s="66"/>
      <c r="AW362" s="66"/>
      <c r="AX362" s="66"/>
      <c r="AY362" s="66"/>
      <c r="AZ362" s="66"/>
    </row>
    <row r="363" spans="1:52" x14ac:dyDescent="0.25">
      <c r="A363" s="34" t="s">
        <v>1211</v>
      </c>
      <c r="B363" s="34" t="s">
        <v>1212</v>
      </c>
      <c r="C363" s="42">
        <f t="shared" si="584"/>
        <v>4.4684719139524249</v>
      </c>
      <c r="D363" s="42">
        <f t="shared" si="585"/>
        <v>2.952189899805687</v>
      </c>
      <c r="E363" s="42">
        <f t="shared" si="586"/>
        <v>5.7833773683012435</v>
      </c>
      <c r="F363" s="42">
        <f t="shared" ref="F363" si="768">F173</f>
        <v>4.8186141880899145</v>
      </c>
      <c r="G363" s="42">
        <f t="shared" si="598"/>
        <v>0.43812501587243224</v>
      </c>
      <c r="H363" s="42">
        <f t="shared" si="599"/>
        <v>7.1174262771871124</v>
      </c>
      <c r="I363" s="42">
        <f t="shared" si="588"/>
        <v>3.9087678235853458</v>
      </c>
      <c r="J363" s="42">
        <f t="shared" ref="J363:O363" si="769">J173</f>
        <v>4.0429002521435207</v>
      </c>
      <c r="K363" s="42">
        <f t="shared" si="769"/>
        <v>4.5539087286625675</v>
      </c>
      <c r="L363" s="42">
        <f t="shared" si="769"/>
        <v>4.2297626597703317</v>
      </c>
      <c r="M363" s="42">
        <f t="shared" si="769"/>
        <v>4.2074991518584985</v>
      </c>
      <c r="N363" s="42">
        <f t="shared" si="769"/>
        <v>5.5798448161260339</v>
      </c>
      <c r="O363" s="42">
        <f t="shared" si="769"/>
        <v>3.0599890320485432</v>
      </c>
      <c r="P363" s="42">
        <f t="shared" ref="P363:R363" si="770">P173</f>
        <v>1.4056391288276346</v>
      </c>
      <c r="Q363" s="42">
        <f t="shared" si="770"/>
        <v>0</v>
      </c>
      <c r="R363" s="42">
        <f t="shared" si="770"/>
        <v>0</v>
      </c>
      <c r="S363" s="42">
        <f t="shared" si="591"/>
        <v>1.3835199766851809</v>
      </c>
      <c r="T363" s="42">
        <f t="shared" si="592"/>
        <v>7.3605599300555404</v>
      </c>
      <c r="U363" s="42">
        <f t="shared" si="758"/>
        <v>7.250559930055541</v>
      </c>
      <c r="V363" s="42">
        <f t="shared" ref="V363:AB363" si="771">V173</f>
        <v>3.1398399679421218</v>
      </c>
      <c r="W363" s="42">
        <f t="shared" si="594"/>
        <v>2.6490938750803306</v>
      </c>
      <c r="X363" s="42">
        <f t="shared" si="595"/>
        <v>1.007000312128977</v>
      </c>
      <c r="Y363" s="42">
        <f t="shared" si="604"/>
        <v>3.8236830102580308</v>
      </c>
      <c r="Z363" s="42">
        <f t="shared" si="771"/>
        <v>5.6443740345291893</v>
      </c>
      <c r="AA363" s="42">
        <f t="shared" si="605"/>
        <v>4.3559642640766683</v>
      </c>
      <c r="AB363" s="42">
        <f t="shared" si="771"/>
        <v>3.0608884793865183</v>
      </c>
      <c r="AC363" s="42">
        <f t="shared" si="596"/>
        <v>3.7579999635705934</v>
      </c>
      <c r="AD363" s="74">
        <f t="shared" si="732"/>
        <v>100.00000000000001</v>
      </c>
      <c r="AF363" s="66"/>
      <c r="AG363" s="66"/>
      <c r="AH363" s="66"/>
      <c r="AI363" s="66"/>
      <c r="AJ363" s="66"/>
      <c r="AK363" s="66"/>
      <c r="AL363" s="66"/>
      <c r="AM363" s="66"/>
      <c r="AN363" s="66"/>
      <c r="AO363" s="66"/>
      <c r="AP363" s="66"/>
      <c r="AQ363" s="66"/>
      <c r="AR363" s="66"/>
      <c r="AS363" s="66"/>
      <c r="AT363" s="66"/>
      <c r="AU363" s="66"/>
      <c r="AV363" s="66"/>
      <c r="AW363" s="66"/>
      <c r="AX363" s="66"/>
      <c r="AY363" s="66"/>
      <c r="AZ363" s="66"/>
    </row>
    <row r="364" spans="1:52" x14ac:dyDescent="0.25">
      <c r="A364" s="34" t="s">
        <v>1213</v>
      </c>
      <c r="B364" s="34" t="s">
        <v>1214</v>
      </c>
      <c r="C364" s="42">
        <f t="shared" si="584"/>
        <v>2.487957831737146</v>
      </c>
      <c r="D364" s="42">
        <f t="shared" si="585"/>
        <v>4.3949933928975264</v>
      </c>
      <c r="E364" s="42">
        <f t="shared" si="586"/>
        <v>4.8541255487842836</v>
      </c>
      <c r="F364" s="42">
        <f t="shared" ref="F364" si="772">F174</f>
        <v>4.0690849047610813</v>
      </c>
      <c r="G364" s="42">
        <f t="shared" si="598"/>
        <v>0.95411556505426665</v>
      </c>
      <c r="H364" s="42">
        <f t="shared" si="599"/>
        <v>4.3955239760357339</v>
      </c>
      <c r="I364" s="42">
        <f t="shared" si="588"/>
        <v>3.2834326942024497</v>
      </c>
      <c r="J364" s="42">
        <f t="shared" ref="J364:O364" si="773">J174</f>
        <v>3.0656092539968958</v>
      </c>
      <c r="K364" s="42">
        <f t="shared" si="773"/>
        <v>2.7063802899765985</v>
      </c>
      <c r="L364" s="42">
        <f t="shared" si="773"/>
        <v>4.1360518981525285</v>
      </c>
      <c r="M364" s="42">
        <f t="shared" si="773"/>
        <v>4.7875053729938291</v>
      </c>
      <c r="N364" s="42">
        <f t="shared" si="773"/>
        <v>5.2695505437458658</v>
      </c>
      <c r="O364" s="42">
        <f t="shared" si="773"/>
        <v>3.5275956861451472</v>
      </c>
      <c r="P364" s="42">
        <f t="shared" ref="P364:R364" si="774">P174</f>
        <v>0.7078256442959594</v>
      </c>
      <c r="Q364" s="42">
        <f t="shared" si="774"/>
        <v>6.0369360239472876</v>
      </c>
      <c r="R364" s="42">
        <f t="shared" si="774"/>
        <v>0</v>
      </c>
      <c r="S364" s="42">
        <f t="shared" si="591"/>
        <v>5.1369360239472872</v>
      </c>
      <c r="T364" s="42">
        <f t="shared" si="592"/>
        <v>6.5469360239472874</v>
      </c>
      <c r="U364" s="42">
        <f t="shared" si="758"/>
        <v>6.4369360239472879</v>
      </c>
      <c r="V364" s="42">
        <f t="shared" ref="V364:AB364" si="775">V174</f>
        <v>2.0123120079824304</v>
      </c>
      <c r="W364" s="42">
        <f t="shared" si="594"/>
        <v>3.1596950014765168</v>
      </c>
      <c r="X364" s="42">
        <f t="shared" si="595"/>
        <v>0.77159904755652775</v>
      </c>
      <c r="Y364" s="42">
        <f t="shared" si="604"/>
        <v>3.1615796062087145</v>
      </c>
      <c r="Z364" s="42">
        <f t="shared" si="775"/>
        <v>4.0750538237639331</v>
      </c>
      <c r="AA364" s="42">
        <f t="shared" si="605"/>
        <v>3.5191647735334497</v>
      </c>
      <c r="AB364" s="42">
        <f t="shared" si="775"/>
        <v>6.0369360239472876</v>
      </c>
      <c r="AC364" s="42">
        <f t="shared" si="596"/>
        <v>4.4661630169626632</v>
      </c>
      <c r="AD364" s="74">
        <f t="shared" si="732"/>
        <v>100</v>
      </c>
      <c r="AF364" s="66"/>
      <c r="AG364" s="66"/>
      <c r="AH364" s="66"/>
      <c r="AI364" s="66"/>
      <c r="AJ364" s="66"/>
      <c r="AK364" s="66"/>
      <c r="AL364" s="66"/>
      <c r="AM364" s="66"/>
      <c r="AN364" s="66"/>
      <c r="AO364" s="66"/>
      <c r="AP364" s="66"/>
      <c r="AQ364" s="66"/>
      <c r="AR364" s="66"/>
      <c r="AS364" s="66"/>
      <c r="AT364" s="66"/>
      <c r="AU364" s="66"/>
      <c r="AV364" s="66"/>
      <c r="AW364" s="66"/>
      <c r="AX364" s="66"/>
      <c r="AY364" s="66"/>
      <c r="AZ364" s="66"/>
    </row>
    <row r="365" spans="1:52" x14ac:dyDescent="0.25">
      <c r="A365" s="34" t="s">
        <v>1215</v>
      </c>
      <c r="B365" s="34" t="s">
        <v>1216</v>
      </c>
      <c r="C365" s="42">
        <f t="shared" si="584"/>
        <v>3.6542283932567772</v>
      </c>
      <c r="D365" s="42">
        <f t="shared" si="585"/>
        <v>4.0812238802602936</v>
      </c>
      <c r="E365" s="42">
        <f t="shared" si="586"/>
        <v>4.937353845917678</v>
      </c>
      <c r="F365" s="42">
        <f t="shared" ref="F365" si="776">F175</f>
        <v>3.6722830734934049</v>
      </c>
      <c r="G365" s="42">
        <f t="shared" si="598"/>
        <v>0.33627638786983771</v>
      </c>
      <c r="H365" s="42">
        <f t="shared" si="599"/>
        <v>6.2560271579124382</v>
      </c>
      <c r="I365" s="42">
        <f t="shared" si="588"/>
        <v>4.0609793159456977</v>
      </c>
      <c r="J365" s="42">
        <f t="shared" ref="J365:O365" si="777">J175</f>
        <v>3.2548727817927068</v>
      </c>
      <c r="K365" s="42">
        <f t="shared" si="777"/>
        <v>2.847517685628608</v>
      </c>
      <c r="L365" s="42">
        <f t="shared" si="777"/>
        <v>4.8386610909135657</v>
      </c>
      <c r="M365" s="42">
        <f t="shared" si="777"/>
        <v>4.7469463122628666</v>
      </c>
      <c r="N365" s="42">
        <f t="shared" si="777"/>
        <v>5.6897479743298982</v>
      </c>
      <c r="O365" s="42">
        <f t="shared" si="777"/>
        <v>3.7096909817748709</v>
      </c>
      <c r="P365" s="42">
        <f t="shared" ref="P365:R365" si="778">P175</f>
        <v>0.68664749614452214</v>
      </c>
      <c r="Q365" s="42">
        <f t="shared" si="778"/>
        <v>0</v>
      </c>
      <c r="R365" s="42">
        <f t="shared" si="778"/>
        <v>0</v>
      </c>
      <c r="S365" s="42">
        <f t="shared" si="591"/>
        <v>5.943329540226852</v>
      </c>
      <c r="T365" s="42">
        <f t="shared" si="592"/>
        <v>7.3533295402268521</v>
      </c>
      <c r="U365" s="42">
        <f t="shared" si="758"/>
        <v>7.2433295402268527</v>
      </c>
      <c r="V365" s="42">
        <f t="shared" ref="V365:AB365" si="779">V175</f>
        <v>2.2811098467422859</v>
      </c>
      <c r="W365" s="42">
        <f t="shared" si="594"/>
        <v>3.017640996166977</v>
      </c>
      <c r="X365" s="42">
        <f t="shared" si="595"/>
        <v>2.8855948350257563</v>
      </c>
      <c r="Y365" s="42">
        <f t="shared" si="604"/>
        <v>3.2073105531564488</v>
      </c>
      <c r="Z365" s="42">
        <f t="shared" si="779"/>
        <v>2.8955526930919437</v>
      </c>
      <c r="AA365" s="42">
        <f t="shared" si="605"/>
        <v>3.8685215051045549</v>
      </c>
      <c r="AB365" s="42">
        <f t="shared" si="779"/>
        <v>3.4944661482009463</v>
      </c>
      <c r="AC365" s="42">
        <f t="shared" si="596"/>
        <v>5.0373584243273548</v>
      </c>
      <c r="AD365" s="74">
        <f t="shared" si="732"/>
        <v>99.999999999999972</v>
      </c>
      <c r="AF365" s="66"/>
      <c r="AG365" s="66"/>
      <c r="AH365" s="66"/>
      <c r="AI365" s="66"/>
      <c r="AJ365" s="66"/>
      <c r="AK365" s="66"/>
      <c r="AL365" s="66"/>
      <c r="AM365" s="66"/>
      <c r="AN365" s="66"/>
      <c r="AO365" s="66"/>
      <c r="AP365" s="66"/>
      <c r="AQ365" s="66"/>
      <c r="AR365" s="66"/>
      <c r="AS365" s="66"/>
      <c r="AT365" s="66"/>
      <c r="AU365" s="66"/>
      <c r="AV365" s="66"/>
      <c r="AW365" s="66"/>
      <c r="AX365" s="66"/>
      <c r="AY365" s="66"/>
      <c r="AZ365" s="66"/>
    </row>
    <row r="366" spans="1:52" x14ac:dyDescent="0.25">
      <c r="A366" s="34" t="s">
        <v>1217</v>
      </c>
      <c r="B366" s="34" t="s">
        <v>1218</v>
      </c>
      <c r="C366" s="42">
        <f t="shared" si="584"/>
        <v>5.4050858266816206</v>
      </c>
      <c r="D366" s="42">
        <f t="shared" si="585"/>
        <v>1.6144861231540339</v>
      </c>
      <c r="E366" s="42">
        <f t="shared" si="586"/>
        <v>5.1552498229848416</v>
      </c>
      <c r="F366" s="42">
        <f t="shared" ref="F366" si="780">F176</f>
        <v>4.1451100760557065</v>
      </c>
      <c r="G366" s="42">
        <f t="shared" si="598"/>
        <v>0.155678121392961</v>
      </c>
      <c r="H366" s="42">
        <f t="shared" si="599"/>
        <v>7.2667518859996241</v>
      </c>
      <c r="I366" s="42">
        <f t="shared" si="588"/>
        <v>3.8544149865334099</v>
      </c>
      <c r="J366" s="42">
        <f t="shared" ref="J366:O366" si="781">J176</f>
        <v>1.0481146608110299</v>
      </c>
      <c r="K366" s="42">
        <f t="shared" si="781"/>
        <v>5.8801499702666851</v>
      </c>
      <c r="L366" s="42">
        <f t="shared" si="781"/>
        <v>3.2079874955893746</v>
      </c>
      <c r="M366" s="42">
        <f t="shared" si="781"/>
        <v>5.5689236383932332</v>
      </c>
      <c r="N366" s="42">
        <f t="shared" si="781"/>
        <v>4.1031488986146085</v>
      </c>
      <c r="O366" s="42">
        <f t="shared" si="781"/>
        <v>5.2937619834321978</v>
      </c>
      <c r="P366" s="42">
        <f t="shared" ref="P366:R366" si="782">P176</f>
        <v>0.42971722821578701</v>
      </c>
      <c r="Q366" s="42">
        <f t="shared" si="782"/>
        <v>0</v>
      </c>
      <c r="R366" s="42">
        <f t="shared" si="782"/>
        <v>0</v>
      </c>
      <c r="S366" s="42">
        <f t="shared" si="591"/>
        <v>5.6717100246103893</v>
      </c>
      <c r="T366" s="42">
        <f t="shared" si="592"/>
        <v>7.0817100246103895</v>
      </c>
      <c r="U366" s="42">
        <f t="shared" si="758"/>
        <v>6.97171002461039</v>
      </c>
      <c r="V366" s="42">
        <f t="shared" ref="V366:AB366" si="783">V176</f>
        <v>2.4643912592288979</v>
      </c>
      <c r="W366" s="42">
        <f t="shared" si="594"/>
        <v>3.5320077109291907</v>
      </c>
      <c r="X366" s="42">
        <f t="shared" si="595"/>
        <v>1.3634141816554861</v>
      </c>
      <c r="Y366" s="42">
        <f t="shared" si="604"/>
        <v>4.5076357871828421</v>
      </c>
      <c r="Z366" s="42">
        <f t="shared" si="783"/>
        <v>5.0735513932925809</v>
      </c>
      <c r="AA366" s="42">
        <f t="shared" si="605"/>
        <v>4.6466445604369353</v>
      </c>
      <c r="AB366" s="42">
        <f t="shared" si="783"/>
        <v>1.3982361754490193</v>
      </c>
      <c r="AC366" s="42">
        <f t="shared" si="596"/>
        <v>4.1604081398687773</v>
      </c>
      <c r="AD366" s="74">
        <f t="shared" si="732"/>
        <v>100.00000000000001</v>
      </c>
      <c r="AF366" s="66"/>
      <c r="AG366" s="66"/>
      <c r="AH366" s="66"/>
      <c r="AI366" s="66"/>
      <c r="AJ366" s="66"/>
      <c r="AK366" s="66"/>
      <c r="AL366" s="66"/>
      <c r="AM366" s="66"/>
      <c r="AN366" s="66"/>
      <c r="AO366" s="66"/>
      <c r="AP366" s="66"/>
      <c r="AQ366" s="66"/>
      <c r="AR366" s="66"/>
      <c r="AS366" s="66"/>
      <c r="AT366" s="66"/>
      <c r="AU366" s="66"/>
      <c r="AV366" s="66"/>
      <c r="AW366" s="66"/>
      <c r="AX366" s="66"/>
      <c r="AY366" s="66"/>
      <c r="AZ366" s="66"/>
    </row>
    <row r="367" spans="1:52" x14ac:dyDescent="0.25">
      <c r="A367" s="34" t="s">
        <v>1219</v>
      </c>
      <c r="B367" s="34" t="s">
        <v>1220</v>
      </c>
      <c r="C367" s="42">
        <f t="shared" si="584"/>
        <v>3.9637530224595312</v>
      </c>
      <c r="D367" s="42">
        <f t="shared" si="585"/>
        <v>3.6272283432458261</v>
      </c>
      <c r="E367" s="42">
        <f t="shared" si="586"/>
        <v>5.2940521173130568</v>
      </c>
      <c r="F367" s="42">
        <f t="shared" ref="F367" si="784">F177</f>
        <v>4.171021207248014</v>
      </c>
      <c r="G367" s="42">
        <f t="shared" si="598"/>
        <v>1.0342252508498921</v>
      </c>
      <c r="H367" s="42">
        <f t="shared" si="599"/>
        <v>7.1824184465647214</v>
      </c>
      <c r="I367" s="42">
        <f t="shared" si="588"/>
        <v>4.0554212671662944</v>
      </c>
      <c r="J367" s="42">
        <f t="shared" ref="J367:O367" si="785">J177</f>
        <v>4.1184879140875355</v>
      </c>
      <c r="K367" s="42">
        <f t="shared" si="785"/>
        <v>4.3420505488990369</v>
      </c>
      <c r="L367" s="42">
        <f t="shared" si="785"/>
        <v>5.4931619093066306</v>
      </c>
      <c r="M367" s="42">
        <f t="shared" si="785"/>
        <v>4.1833113815476608</v>
      </c>
      <c r="N367" s="42">
        <f t="shared" si="785"/>
        <v>5.0030368582516616</v>
      </c>
      <c r="O367" s="42">
        <f t="shared" si="785"/>
        <v>5.3543435152645324</v>
      </c>
      <c r="P367" s="42">
        <f t="shared" ref="P367:R367" si="786">P177</f>
        <v>0.2890185765473634</v>
      </c>
      <c r="Q367" s="42">
        <f t="shared" si="786"/>
        <v>0</v>
      </c>
      <c r="R367" s="42">
        <f t="shared" si="786"/>
        <v>0</v>
      </c>
      <c r="S367" s="42">
        <f t="shared" si="591"/>
        <v>1.4095448414190455</v>
      </c>
      <c r="T367" s="42">
        <f t="shared" si="592"/>
        <v>7.4386345242571341</v>
      </c>
      <c r="U367" s="42">
        <f t="shared" si="758"/>
        <v>7.3286345242571347</v>
      </c>
      <c r="V367" s="42">
        <f t="shared" ref="V367:AB367" si="787">V177</f>
        <v>4.619089682838089</v>
      </c>
      <c r="W367" s="42">
        <f t="shared" si="594"/>
        <v>3.1220003569561126</v>
      </c>
      <c r="X367" s="42">
        <f t="shared" si="595"/>
        <v>2.9887987687742195</v>
      </c>
      <c r="Y367" s="42">
        <f t="shared" si="604"/>
        <v>3.2782164766729109</v>
      </c>
      <c r="Z367" s="42">
        <f t="shared" si="787"/>
        <v>3.565698252337989</v>
      </c>
      <c r="AA367" s="42">
        <f t="shared" si="605"/>
        <v>4.1641298139639762</v>
      </c>
      <c r="AB367" s="42">
        <f t="shared" si="787"/>
        <v>1.474177558352582</v>
      </c>
      <c r="AC367" s="42">
        <f t="shared" si="596"/>
        <v>2.499544841419044</v>
      </c>
      <c r="AD367" s="74">
        <f t="shared" si="732"/>
        <v>100</v>
      </c>
      <c r="AF367" s="66"/>
      <c r="AG367" s="66"/>
      <c r="AH367" s="66"/>
      <c r="AI367" s="66"/>
      <c r="AJ367" s="66"/>
      <c r="AK367" s="66"/>
      <c r="AL367" s="66"/>
      <c r="AM367" s="66"/>
      <c r="AN367" s="66"/>
      <c r="AO367" s="66"/>
      <c r="AP367" s="66"/>
      <c r="AQ367" s="66"/>
      <c r="AR367" s="66"/>
      <c r="AS367" s="66"/>
      <c r="AT367" s="66"/>
      <c r="AU367" s="66"/>
      <c r="AV367" s="66"/>
      <c r="AW367" s="66"/>
      <c r="AX367" s="66"/>
      <c r="AY367" s="66"/>
      <c r="AZ367" s="66"/>
    </row>
    <row r="368" spans="1:52" x14ac:dyDescent="0.25">
      <c r="A368" s="34" t="s">
        <v>1221</v>
      </c>
      <c r="B368" s="34" t="s">
        <v>1222</v>
      </c>
      <c r="C368" s="42">
        <f t="shared" si="584"/>
        <v>5.6722774261806492</v>
      </c>
      <c r="D368" s="42">
        <f t="shared" si="585"/>
        <v>2.3760986278180649</v>
      </c>
      <c r="E368" s="42">
        <f t="shared" si="586"/>
        <v>5.1060397489197653</v>
      </c>
      <c r="F368" s="42">
        <f t="shared" ref="F368" si="788">F178</f>
        <v>4.6461425640206997</v>
      </c>
      <c r="G368" s="42">
        <f t="shared" si="598"/>
        <v>2.2564106816463356</v>
      </c>
      <c r="H368" s="42">
        <f t="shared" si="599"/>
        <v>5.0310744991855518</v>
      </c>
      <c r="I368" s="42">
        <f t="shared" si="588"/>
        <v>3.6874315794593842</v>
      </c>
      <c r="J368" s="42">
        <f t="shared" ref="J368:O368" si="789">J178</f>
        <v>2.1828835091225383</v>
      </c>
      <c r="K368" s="42">
        <f t="shared" si="789"/>
        <v>4.2317515392263525</v>
      </c>
      <c r="L368" s="42">
        <f t="shared" si="789"/>
        <v>5.2014038207880908</v>
      </c>
      <c r="M368" s="42">
        <f t="shared" si="789"/>
        <v>2.845360086990417</v>
      </c>
      <c r="N368" s="42">
        <f t="shared" si="789"/>
        <v>4.7384190555469345</v>
      </c>
      <c r="O368" s="42">
        <f t="shared" si="789"/>
        <v>4.070243036717244</v>
      </c>
      <c r="P368" s="42">
        <f t="shared" ref="P368:R368" si="790">P178</f>
        <v>1.3459784701287891</v>
      </c>
      <c r="Q368" s="42">
        <f t="shared" si="790"/>
        <v>0</v>
      </c>
      <c r="R368" s="42">
        <f t="shared" si="790"/>
        <v>0</v>
      </c>
      <c r="S368" s="42">
        <f t="shared" si="591"/>
        <v>3.4493001930937504</v>
      </c>
      <c r="T368" s="42">
        <f t="shared" si="592"/>
        <v>7.0339502896406252</v>
      </c>
      <c r="U368" s="42">
        <f t="shared" si="758"/>
        <v>6.9239502896406258</v>
      </c>
      <c r="V368" s="42">
        <f t="shared" ref="V368:AB368" si="791">V178</f>
        <v>3.2619751448203118</v>
      </c>
      <c r="W368" s="42">
        <f t="shared" si="594"/>
        <v>4.5247533276955876</v>
      </c>
      <c r="X368" s="42">
        <f t="shared" si="595"/>
        <v>1.0421622718682158</v>
      </c>
      <c r="Y368" s="42">
        <f t="shared" si="604"/>
        <v>4.6818935779639688</v>
      </c>
      <c r="Z368" s="42">
        <f t="shared" si="791"/>
        <v>3.8268216088627627</v>
      </c>
      <c r="AA368" s="42">
        <f t="shared" si="605"/>
        <v>4.2445880947738139</v>
      </c>
      <c r="AB368" s="42">
        <f t="shared" si="791"/>
        <v>4.3030310421033926</v>
      </c>
      <c r="AC368" s="42">
        <f t="shared" si="596"/>
        <v>3.3160595137861333</v>
      </c>
      <c r="AD368" s="74">
        <f t="shared" si="732"/>
        <v>100.00000000000001</v>
      </c>
      <c r="AF368" s="66"/>
      <c r="AG368" s="66"/>
      <c r="AH368" s="66"/>
      <c r="AI368" s="66"/>
      <c r="AJ368" s="66"/>
      <c r="AK368" s="66"/>
      <c r="AL368" s="66"/>
      <c r="AM368" s="66"/>
      <c r="AN368" s="66"/>
      <c r="AO368" s="66"/>
      <c r="AP368" s="66"/>
      <c r="AQ368" s="66"/>
      <c r="AR368" s="66"/>
      <c r="AS368" s="66"/>
      <c r="AT368" s="66"/>
      <c r="AU368" s="66"/>
      <c r="AV368" s="66"/>
      <c r="AW368" s="66"/>
      <c r="AX368" s="66"/>
      <c r="AY368" s="66"/>
      <c r="AZ368" s="66"/>
    </row>
    <row r="369" spans="1:52" x14ac:dyDescent="0.25">
      <c r="A369" s="34" t="s">
        <v>1223</v>
      </c>
      <c r="B369" s="34" t="s">
        <v>1224</v>
      </c>
      <c r="C369" s="42">
        <f t="shared" si="584"/>
        <v>4.5748298224465218</v>
      </c>
      <c r="D369" s="42">
        <f t="shared" si="585"/>
        <v>2.9841820084624713</v>
      </c>
      <c r="E369" s="42">
        <f t="shared" si="586"/>
        <v>5.3786768972130794</v>
      </c>
      <c r="F369" s="42">
        <f t="shared" ref="F369" si="792">F179</f>
        <v>4.7209872108035329</v>
      </c>
      <c r="G369" s="42">
        <f t="shared" si="598"/>
        <v>0.70192911449426976</v>
      </c>
      <c r="H369" s="42">
        <f t="shared" si="599"/>
        <v>6.7386407645660356</v>
      </c>
      <c r="I369" s="42">
        <f t="shared" si="588"/>
        <v>0.64842759711545728</v>
      </c>
      <c r="J369" s="42">
        <f t="shared" ref="J369:O369" si="793">J179</f>
        <v>1.000795691815076</v>
      </c>
      <c r="K369" s="42">
        <f t="shared" si="793"/>
        <v>2.8044986738162074</v>
      </c>
      <c r="L369" s="42">
        <f t="shared" si="793"/>
        <v>5.0831620013276844</v>
      </c>
      <c r="M369" s="42">
        <f t="shared" si="793"/>
        <v>5.1739855746252168</v>
      </c>
      <c r="N369" s="42">
        <f t="shared" si="793"/>
        <v>5.7824359777657115</v>
      </c>
      <c r="O369" s="42">
        <f t="shared" si="793"/>
        <v>4.9191410290789124</v>
      </c>
      <c r="P369" s="42">
        <f t="shared" ref="P369:R369" si="794">P179</f>
        <v>0.4768165269008468</v>
      </c>
      <c r="Q369" s="42">
        <f t="shared" si="794"/>
        <v>0</v>
      </c>
      <c r="R369" s="42">
        <f t="shared" si="794"/>
        <v>6.3124814830007567</v>
      </c>
      <c r="S369" s="42">
        <f t="shared" si="591"/>
        <v>1.2041604943335864</v>
      </c>
      <c r="T369" s="42">
        <f t="shared" si="592"/>
        <v>6.8224814830007565</v>
      </c>
      <c r="U369" s="42">
        <f t="shared" si="758"/>
        <v>6.7124814830007571</v>
      </c>
      <c r="V369" s="42">
        <f t="shared" ref="V369:AB369" si="795">V179</f>
        <v>3.9453009268754728</v>
      </c>
      <c r="W369" s="42">
        <f t="shared" si="594"/>
        <v>3.8081698789376399</v>
      </c>
      <c r="X369" s="42">
        <f t="shared" si="595"/>
        <v>1.2346014697275123</v>
      </c>
      <c r="Y369" s="42">
        <f t="shared" si="604"/>
        <v>4.5110145032801068</v>
      </c>
      <c r="Z369" s="42">
        <f t="shared" si="795"/>
        <v>4.3488251574884762</v>
      </c>
      <c r="AA369" s="42">
        <f t="shared" si="605"/>
        <v>3.5283482597746616</v>
      </c>
      <c r="AB369" s="42">
        <f t="shared" si="795"/>
        <v>3.8949353831281281</v>
      </c>
      <c r="AC369" s="42">
        <f t="shared" si="596"/>
        <v>2.6886905870211324</v>
      </c>
      <c r="AD369" s="74">
        <f t="shared" si="732"/>
        <v>100.00000000000001</v>
      </c>
      <c r="AF369" s="66"/>
      <c r="AG369" s="66"/>
      <c r="AH369" s="66"/>
      <c r="AI369" s="66"/>
      <c r="AJ369" s="66"/>
      <c r="AK369" s="66"/>
      <c r="AL369" s="66"/>
      <c r="AM369" s="66"/>
      <c r="AN369" s="66"/>
      <c r="AO369" s="66"/>
      <c r="AP369" s="66"/>
      <c r="AQ369" s="66"/>
      <c r="AR369" s="66"/>
      <c r="AS369" s="66"/>
      <c r="AT369" s="66"/>
      <c r="AU369" s="66"/>
      <c r="AV369" s="66"/>
      <c r="AW369" s="66"/>
      <c r="AX369" s="66"/>
      <c r="AY369" s="66"/>
      <c r="AZ369" s="66"/>
    </row>
    <row r="370" spans="1:52" x14ac:dyDescent="0.25">
      <c r="A370" s="34" t="s">
        <v>1225</v>
      </c>
      <c r="B370" s="34" t="s">
        <v>1226</v>
      </c>
      <c r="C370" s="42">
        <f t="shared" si="584"/>
        <v>4.891787108571247</v>
      </c>
      <c r="D370" s="42">
        <f t="shared" si="585"/>
        <v>2.3252946722480674</v>
      </c>
      <c r="E370" s="42">
        <f t="shared" si="586"/>
        <v>5.4204609598872011</v>
      </c>
      <c r="F370" s="42">
        <f t="shared" ref="F370" si="796">F180</f>
        <v>4.8836826307917107</v>
      </c>
      <c r="G370" s="42">
        <f>G180</f>
        <v>0.4541901546053369</v>
      </c>
      <c r="H370" s="42">
        <f>H180+0.75</f>
        <v>6.6576688088702474</v>
      </c>
      <c r="I370" s="42">
        <f t="shared" si="588"/>
        <v>4.510899843056646</v>
      </c>
      <c r="J370" s="42">
        <f t="shared" ref="J370:O370" si="797">J180</f>
        <v>2.3201097729133999</v>
      </c>
      <c r="K370" s="42">
        <f t="shared" si="797"/>
        <v>4.5471310046591205</v>
      </c>
      <c r="L370" s="42">
        <f t="shared" si="797"/>
        <v>3.7166225359576814</v>
      </c>
      <c r="M370" s="42">
        <f t="shared" si="797"/>
        <v>3.9594907878258856</v>
      </c>
      <c r="N370" s="42">
        <f t="shared" si="797"/>
        <v>6.1608818503952003</v>
      </c>
      <c r="O370" s="42">
        <f t="shared" si="797"/>
        <v>3.6750473647715278</v>
      </c>
      <c r="P370" s="42">
        <f t="shared" ref="P370:R370" si="798">P180</f>
        <v>0.8198897965739016</v>
      </c>
      <c r="Q370" s="42">
        <f>Q180+0.4</f>
        <v>0.4</v>
      </c>
      <c r="R370" s="42">
        <f t="shared" si="798"/>
        <v>0</v>
      </c>
      <c r="S370" s="42">
        <f t="shared" si="591"/>
        <v>3.4288229140538742</v>
      </c>
      <c r="T370" s="42">
        <f t="shared" si="592"/>
        <v>7.0032343710808105</v>
      </c>
      <c r="U370" s="42">
        <f t="shared" ref="U370:AB370" si="799">U180</f>
        <v>6.4932343710808107</v>
      </c>
      <c r="V370" s="42">
        <f t="shared" si="799"/>
        <v>3.7877200497971391</v>
      </c>
      <c r="W370" s="42">
        <f t="shared" si="594"/>
        <v>4.4334870743929589</v>
      </c>
      <c r="X370" s="42">
        <f t="shared" si="595"/>
        <v>0.23748648353356683</v>
      </c>
      <c r="Y370" s="42">
        <f t="shared" si="604"/>
        <v>5.302402325041581</v>
      </c>
      <c r="Z370" s="42">
        <f t="shared" si="799"/>
        <v>5.3310661497733793</v>
      </c>
      <c r="AA370" s="42">
        <f t="shared" si="605"/>
        <v>3.5980654334045843</v>
      </c>
      <c r="AB370" s="42">
        <f t="shared" si="799"/>
        <v>1.9341549190453484</v>
      </c>
      <c r="AC370" s="42">
        <f t="shared" si="596"/>
        <v>3.7071686176687719</v>
      </c>
      <c r="AD370" s="74">
        <f t="shared" si="732"/>
        <v>100.00000000000003</v>
      </c>
      <c r="AF370" s="66"/>
      <c r="AG370" s="66"/>
      <c r="AH370" s="66"/>
      <c r="AI370" s="66"/>
      <c r="AJ370" s="66"/>
      <c r="AK370" s="66"/>
      <c r="AL370" s="66"/>
      <c r="AM370" s="66"/>
      <c r="AN370" s="66"/>
      <c r="AO370" s="66"/>
      <c r="AP370" s="66"/>
      <c r="AQ370" s="66"/>
      <c r="AR370" s="66"/>
      <c r="AS370" s="66"/>
      <c r="AT370" s="66"/>
      <c r="AU370" s="66"/>
      <c r="AV370" s="66"/>
      <c r="AW370" s="66"/>
      <c r="AX370" s="66"/>
      <c r="AY370" s="66"/>
      <c r="AZ370" s="66"/>
    </row>
    <row r="371" spans="1:52" x14ac:dyDescent="0.25">
      <c r="A371" s="34" t="s">
        <v>1227</v>
      </c>
      <c r="B371" s="34" t="s">
        <v>1228</v>
      </c>
      <c r="C371" s="42">
        <f t="shared" si="584"/>
        <v>3.3896120656951316</v>
      </c>
      <c r="D371" s="42">
        <f t="shared" si="585"/>
        <v>3.2650756999284423</v>
      </c>
      <c r="E371" s="42">
        <f t="shared" si="586"/>
        <v>2.7563417863126771</v>
      </c>
      <c r="F371" s="42">
        <f t="shared" ref="F371" si="800">F181</f>
        <v>4.0133789982499817</v>
      </c>
      <c r="G371" s="42">
        <f t="shared" si="598"/>
        <v>1.8118002686242685</v>
      </c>
      <c r="H371" s="42">
        <f t="shared" si="599"/>
        <v>6.5989115892864296</v>
      </c>
      <c r="I371" s="42">
        <f t="shared" si="588"/>
        <v>4.3413866728850907</v>
      </c>
      <c r="J371" s="42">
        <f t="shared" ref="J371:O371" si="801">J181</f>
        <v>1.7373334117060941</v>
      </c>
      <c r="K371" s="42">
        <f t="shared" si="801"/>
        <v>4.0395754024119501</v>
      </c>
      <c r="L371" s="42">
        <f t="shared" si="801"/>
        <v>2.7782328423248148</v>
      </c>
      <c r="M371" s="42">
        <f t="shared" si="801"/>
        <v>3.4296724089485542</v>
      </c>
      <c r="N371" s="42">
        <f t="shared" si="801"/>
        <v>3.3491096933512079</v>
      </c>
      <c r="O371" s="42">
        <f t="shared" si="801"/>
        <v>4.0495211718602615</v>
      </c>
      <c r="P371" s="42">
        <f t="shared" ref="P371:R371" si="802">P181</f>
        <v>4.8316770325133236</v>
      </c>
      <c r="Q371" s="42">
        <f t="shared" si="802"/>
        <v>5.3169966817640537</v>
      </c>
      <c r="R371" s="42">
        <f t="shared" si="802"/>
        <v>2.1735353288284345</v>
      </c>
      <c r="S371" s="42">
        <f t="shared" si="591"/>
        <v>0.31835145673214693</v>
      </c>
      <c r="T371" s="42">
        <f t="shared" si="592"/>
        <v>6.2890253589380336</v>
      </c>
      <c r="U371" s="42">
        <f>U181+0.4</f>
        <v>0.4</v>
      </c>
      <c r="V371" s="42">
        <f t="shared" ref="V371:AB371" si="803">V181</f>
        <v>5.7790253589380338</v>
      </c>
      <c r="W371" s="42">
        <f t="shared" si="594"/>
        <v>5.1690253589380335</v>
      </c>
      <c r="X371" s="42">
        <f t="shared" si="595"/>
        <v>4.979025358938034</v>
      </c>
      <c r="Y371" s="42">
        <f t="shared" si="604"/>
        <v>3.5526835726253556</v>
      </c>
      <c r="Z371" s="42">
        <f t="shared" si="803"/>
        <v>4.8184506137416845</v>
      </c>
      <c r="AA371" s="42">
        <f t="shared" si="605"/>
        <v>1.2891798957648841</v>
      </c>
      <c r="AB371" s="42">
        <f t="shared" si="803"/>
        <v>4.7836662354191448</v>
      </c>
      <c r="AC371" s="42">
        <f t="shared" si="596"/>
        <v>4.7394057352739356</v>
      </c>
      <c r="AD371" s="74">
        <f t="shared" si="732"/>
        <v>100</v>
      </c>
      <c r="AF371" s="66"/>
      <c r="AG371" s="66"/>
      <c r="AH371" s="66"/>
      <c r="AI371" s="66"/>
      <c r="AJ371" s="66"/>
      <c r="AK371" s="66"/>
      <c r="AL371" s="66"/>
      <c r="AM371" s="66"/>
      <c r="AN371" s="66"/>
      <c r="AO371" s="66"/>
      <c r="AP371" s="66"/>
      <c r="AQ371" s="66"/>
      <c r="AR371" s="66"/>
      <c r="AS371" s="66"/>
      <c r="AT371" s="66"/>
      <c r="AU371" s="66"/>
      <c r="AV371" s="66"/>
      <c r="AW371" s="66"/>
      <c r="AX371" s="66"/>
      <c r="AY371" s="66"/>
      <c r="AZ371" s="66"/>
    </row>
    <row r="372" spans="1:52" x14ac:dyDescent="0.25">
      <c r="A372" s="34" t="s">
        <v>1229</v>
      </c>
      <c r="B372" s="34" t="s">
        <v>1230</v>
      </c>
      <c r="C372" s="42">
        <f t="shared" si="584"/>
        <v>2.8031904245332546</v>
      </c>
      <c r="D372" s="42">
        <f t="shared" si="585"/>
        <v>2.4675635882693414</v>
      </c>
      <c r="E372" s="42">
        <f t="shared" si="586"/>
        <v>1.6304954343630269</v>
      </c>
      <c r="F372" s="42">
        <f t="shared" ref="F372" si="804">F182</f>
        <v>2.7934246008714845</v>
      </c>
      <c r="G372" s="42">
        <f t="shared" si="598"/>
        <v>3.7440261889778532</v>
      </c>
      <c r="H372" s="42">
        <f t="shared" si="599"/>
        <v>4.0510004643919224</v>
      </c>
      <c r="I372" s="42">
        <f t="shared" si="588"/>
        <v>2.701948054563899</v>
      </c>
      <c r="J372" s="42">
        <f t="shared" ref="J372:O372" si="805">J182</f>
        <v>1.1676782789877407</v>
      </c>
      <c r="K372" s="42">
        <f t="shared" si="805"/>
        <v>2.6877453100047473</v>
      </c>
      <c r="L372" s="42">
        <f t="shared" si="805"/>
        <v>4.7395286889616681</v>
      </c>
      <c r="M372" s="42">
        <f t="shared" si="805"/>
        <v>2.8216232821276983</v>
      </c>
      <c r="N372" s="42">
        <f>N182-0.5</f>
        <v>1.6005294802101</v>
      </c>
      <c r="O372" s="42">
        <f t="shared" si="805"/>
        <v>4.7030515430432178</v>
      </c>
      <c r="P372" s="42">
        <f t="shared" ref="P372:R372" si="806">P182</f>
        <v>3.302738219704187</v>
      </c>
      <c r="Q372" s="42">
        <f t="shared" si="806"/>
        <v>4.7745286059723675</v>
      </c>
      <c r="R372" s="42">
        <f t="shared" si="806"/>
        <v>5.4474220951083945</v>
      </c>
      <c r="S372" s="42">
        <f>S182</f>
        <v>0.33211084537270735</v>
      </c>
      <c r="T372" s="42">
        <f t="shared" si="592"/>
        <v>6.9139634749042154</v>
      </c>
      <c r="U372" s="42">
        <f t="shared" ref="U372:AB372" si="807">U182</f>
        <v>6.4039634749042156</v>
      </c>
      <c r="V372" s="42">
        <f t="shared" si="807"/>
        <v>6.4039634749042156</v>
      </c>
      <c r="W372" s="42">
        <f t="shared" si="594"/>
        <v>5.7939634749042153</v>
      </c>
      <c r="X372" s="42">
        <f t="shared" si="595"/>
        <v>5.6039634749042158</v>
      </c>
      <c r="Y372" s="42">
        <f t="shared" si="604"/>
        <v>5.3034680405411878</v>
      </c>
      <c r="Z372" s="42">
        <f t="shared" si="807"/>
        <v>3.4724096649637843</v>
      </c>
      <c r="AA372" s="42">
        <f t="shared" si="605"/>
        <v>3.1553842812474278</v>
      </c>
      <c r="AB372" s="42">
        <f t="shared" si="807"/>
        <v>1.8230197742116721</v>
      </c>
      <c r="AC372" s="42">
        <f t="shared" si="596"/>
        <v>3.3572957590512522</v>
      </c>
      <c r="AD372" s="74">
        <f t="shared" si="732"/>
        <v>100.00000000000003</v>
      </c>
      <c r="AF372" s="66"/>
      <c r="AG372" s="66"/>
      <c r="AH372" s="66"/>
      <c r="AI372" s="66"/>
      <c r="AJ372" s="66"/>
      <c r="AK372" s="66"/>
      <c r="AL372" s="66"/>
      <c r="AM372" s="66"/>
      <c r="AN372" s="66"/>
      <c r="AO372" s="66"/>
      <c r="AP372" s="66"/>
      <c r="AQ372" s="66"/>
      <c r="AR372" s="66"/>
      <c r="AS372" s="66"/>
      <c r="AT372" s="66"/>
      <c r="AU372" s="66"/>
      <c r="AV372" s="66"/>
      <c r="AW372" s="66"/>
      <c r="AX372" s="66"/>
      <c r="AY372" s="66"/>
      <c r="AZ372" s="66"/>
    </row>
    <row r="373" spans="1:52" x14ac:dyDescent="0.25">
      <c r="A373" s="34" t="s">
        <v>1231</v>
      </c>
      <c r="B373" s="34" t="s">
        <v>1232</v>
      </c>
      <c r="C373" s="42">
        <f t="shared" si="584"/>
        <v>4.1895685012086146</v>
      </c>
      <c r="D373" s="42">
        <f t="shared" si="585"/>
        <v>3.2093016100858205</v>
      </c>
      <c r="E373" s="42">
        <f t="shared" si="586"/>
        <v>4.3798317626369192</v>
      </c>
      <c r="F373" s="42">
        <f t="shared" ref="F373" si="808">F183</f>
        <v>3.2478849267046046</v>
      </c>
      <c r="G373" s="42">
        <f t="shared" si="598"/>
        <v>2.3328377316322944</v>
      </c>
      <c r="H373" s="42">
        <f t="shared" si="599"/>
        <v>5.3540701992904065</v>
      </c>
      <c r="I373" s="42">
        <f t="shared" si="588"/>
        <v>3.2925588720820667</v>
      </c>
      <c r="J373" s="42">
        <f t="shared" ref="J373:O373" si="809">J183</f>
        <v>1.4733151672261682</v>
      </c>
      <c r="K373" s="42">
        <f t="shared" si="809"/>
        <v>3.5013034579134792</v>
      </c>
      <c r="L373" s="42">
        <f t="shared" si="809"/>
        <v>2.4958301944161243</v>
      </c>
      <c r="M373" s="42">
        <f t="shared" si="809"/>
        <v>1.308846193599575</v>
      </c>
      <c r="N373" s="42">
        <f t="shared" si="809"/>
        <v>3.8868985499893505</v>
      </c>
      <c r="O373" s="42">
        <f t="shared" si="809"/>
        <v>5.1311938455413779</v>
      </c>
      <c r="P373" s="42">
        <f t="shared" ref="P373:R373" si="810">P183</f>
        <v>3.6717691723455523</v>
      </c>
      <c r="Q373" s="42">
        <f t="shared" si="810"/>
        <v>6.1695826534544818</v>
      </c>
      <c r="R373" s="42">
        <f t="shared" si="810"/>
        <v>4.6362116292355395</v>
      </c>
      <c r="S373" s="42">
        <f t="shared" si="591"/>
        <v>0.38558645744270159</v>
      </c>
      <c r="T373" s="42">
        <f t="shared" si="592"/>
        <v>0.51</v>
      </c>
      <c r="U373" s="42">
        <f>U183+0.4</f>
        <v>6.9535355617912362</v>
      </c>
      <c r="V373" s="42">
        <f t="shared" ref="V373:AB373" si="811">V183</f>
        <v>6.5535355617912359</v>
      </c>
      <c r="W373" s="42">
        <f t="shared" si="594"/>
        <v>5.9435355617912355</v>
      </c>
      <c r="X373" s="42">
        <f t="shared" si="595"/>
        <v>5.753535561791236</v>
      </c>
      <c r="Y373" s="42">
        <f t="shared" si="604"/>
        <v>2.4306398174130139</v>
      </c>
      <c r="Z373" s="42">
        <f t="shared" si="811"/>
        <v>3.5917849889421904</v>
      </c>
      <c r="AA373" s="42">
        <f t="shared" si="605"/>
        <v>2.6352565196366191</v>
      </c>
      <c r="AB373" s="42">
        <f t="shared" si="811"/>
        <v>3.2018423641764517</v>
      </c>
      <c r="AC373" s="42">
        <f t="shared" si="596"/>
        <v>3.7597431378617099</v>
      </c>
      <c r="AD373" s="74">
        <f t="shared" si="732"/>
        <v>100</v>
      </c>
      <c r="AF373" s="66"/>
      <c r="AG373" s="66"/>
      <c r="AH373" s="66"/>
      <c r="AI373" s="66"/>
      <c r="AJ373" s="66"/>
      <c r="AK373" s="66"/>
      <c r="AL373" s="66"/>
      <c r="AM373" s="66"/>
      <c r="AN373" s="66"/>
      <c r="AO373" s="66"/>
      <c r="AP373" s="66"/>
      <c r="AQ373" s="66"/>
      <c r="AR373" s="66"/>
      <c r="AS373" s="66"/>
      <c r="AT373" s="66"/>
      <c r="AU373" s="66"/>
      <c r="AV373" s="66"/>
      <c r="AW373" s="66"/>
      <c r="AX373" s="66"/>
      <c r="AY373" s="66"/>
      <c r="AZ373" s="66"/>
    </row>
    <row r="374" spans="1:52" x14ac:dyDescent="0.25">
      <c r="A374" s="34" t="s">
        <v>1233</v>
      </c>
      <c r="B374" s="34" t="s">
        <v>1234</v>
      </c>
      <c r="C374" s="42">
        <f t="shared" si="584"/>
        <v>4.4186336183630157</v>
      </c>
      <c r="D374" s="42">
        <f t="shared" si="585"/>
        <v>5.0008625283726467</v>
      </c>
      <c r="E374" s="42">
        <f t="shared" si="586"/>
        <v>3.6081090238257127</v>
      </c>
      <c r="F374" s="42">
        <f t="shared" ref="F374" si="812">F184</f>
        <v>4.6624243348452543</v>
      </c>
      <c r="G374" s="42">
        <f>G184</f>
        <v>0.78109715859551476</v>
      </c>
      <c r="H374" s="42">
        <f>H184+0.75</f>
        <v>4.8976406858172288</v>
      </c>
      <c r="I374" s="42">
        <f t="shared" si="588"/>
        <v>3.7210668834093612</v>
      </c>
      <c r="J374" s="42">
        <f t="shared" ref="J374:O374" si="813">J184</f>
        <v>1.1918152424574662</v>
      </c>
      <c r="K374" s="42">
        <f t="shared" si="813"/>
        <v>1.0567518006520851</v>
      </c>
      <c r="L374" s="42">
        <f t="shared" si="813"/>
        <v>3.1647858446384043</v>
      </c>
      <c r="M374" s="42">
        <f t="shared" si="813"/>
        <v>3.3091046147291681</v>
      </c>
      <c r="N374" s="42">
        <f>N184-0.9</f>
        <v>2.7300383790481519</v>
      </c>
      <c r="O374" s="42">
        <f t="shared" si="813"/>
        <v>4.4258842555323472</v>
      </c>
      <c r="P374" s="42">
        <f t="shared" ref="P374:R374" si="814">P184</f>
        <v>4.3812103439139429</v>
      </c>
      <c r="Q374" s="42">
        <f>Q184+0.4</f>
        <v>5.3774197871147944</v>
      </c>
      <c r="R374" s="42">
        <f t="shared" si="814"/>
        <v>5.1657232514571012</v>
      </c>
      <c r="S374" s="42">
        <f>S184</f>
        <v>0.64056785687349527</v>
      </c>
      <c r="T374" s="42">
        <f t="shared" si="592"/>
        <v>6.3077927453753997</v>
      </c>
      <c r="U374" s="42">
        <f t="shared" ref="U374:AB374" si="815">U184</f>
        <v>5.7977927453753999</v>
      </c>
      <c r="V374" s="42">
        <f>V184-0.8</f>
        <v>4.9977927453754001</v>
      </c>
      <c r="W374" s="42">
        <f t="shared" si="594"/>
        <v>5.1877927453753996</v>
      </c>
      <c r="X374" s="42">
        <f>X184</f>
        <v>0</v>
      </c>
      <c r="Y374" s="42">
        <f t="shared" si="604"/>
        <v>2.8404710704116751</v>
      </c>
      <c r="Z374" s="42">
        <f t="shared" si="815"/>
        <v>4.6465688489441677</v>
      </c>
      <c r="AA374" s="42">
        <f t="shared" si="605"/>
        <v>0.35255186332460842</v>
      </c>
      <c r="AB374" s="42">
        <f t="shared" si="815"/>
        <v>5.3483088807968437</v>
      </c>
      <c r="AC374" s="42">
        <f t="shared" si="596"/>
        <v>5.9877927453754003</v>
      </c>
      <c r="AD374" s="74">
        <f t="shared" si="732"/>
        <v>100.00000000000001</v>
      </c>
      <c r="AF374" s="66"/>
      <c r="AG374" s="66"/>
      <c r="AH374" s="66"/>
      <c r="AI374" s="66"/>
      <c r="AJ374" s="66"/>
      <c r="AK374" s="66"/>
      <c r="AL374" s="66"/>
      <c r="AM374" s="66"/>
      <c r="AN374" s="66"/>
      <c r="AO374" s="66"/>
      <c r="AP374" s="66"/>
      <c r="AQ374" s="66"/>
      <c r="AR374" s="66"/>
      <c r="AS374" s="66"/>
      <c r="AT374" s="66"/>
      <c r="AU374" s="66"/>
      <c r="AV374" s="66"/>
      <c r="AW374" s="66"/>
      <c r="AX374" s="66"/>
      <c r="AY374" s="66"/>
      <c r="AZ374" s="66"/>
    </row>
    <row r="375" spans="1:52" x14ac:dyDescent="0.25">
      <c r="A375" s="34" t="s">
        <v>1235</v>
      </c>
      <c r="B375" s="34" t="s">
        <v>1236</v>
      </c>
      <c r="C375" s="42">
        <f t="shared" si="584"/>
        <v>2.3914341841279843</v>
      </c>
      <c r="D375" s="42">
        <f t="shared" si="585"/>
        <v>4.5479341019297319</v>
      </c>
      <c r="E375" s="42">
        <f t="shared" si="586"/>
        <v>1.5272950252630113</v>
      </c>
      <c r="F375" s="42">
        <f t="shared" ref="F375" si="816">F185</f>
        <v>4.4026176008115456</v>
      </c>
      <c r="G375" s="42">
        <f t="shared" si="598"/>
        <v>2.3951332000548238</v>
      </c>
      <c r="H375" s="42">
        <f t="shared" si="599"/>
        <v>4.677410557961772</v>
      </c>
      <c r="I375" s="42">
        <f t="shared" si="588"/>
        <v>2.7404332899415142</v>
      </c>
      <c r="J375" s="42">
        <f t="shared" ref="J375:O375" si="817">J185</f>
        <v>0.26196308476460634</v>
      </c>
      <c r="K375" s="42">
        <f t="shared" si="817"/>
        <v>6.3050494569840998</v>
      </c>
      <c r="L375" s="42">
        <f t="shared" si="817"/>
        <v>3.5880012819933498</v>
      </c>
      <c r="M375" s="42">
        <f t="shared" si="817"/>
        <v>2.5724345390109926</v>
      </c>
      <c r="N375" s="42">
        <f t="shared" si="817"/>
        <v>4.1626949206822506</v>
      </c>
      <c r="O375" s="42">
        <f t="shared" si="817"/>
        <v>5.803484076989565</v>
      </c>
      <c r="P375" s="42">
        <f t="shared" ref="P375:R375" si="818">P185</f>
        <v>4.5558759466420664</v>
      </c>
      <c r="Q375" s="42">
        <f t="shared" si="818"/>
        <v>4.7727543759626592</v>
      </c>
      <c r="R375" s="42">
        <f t="shared" si="818"/>
        <v>5.6443825665213954</v>
      </c>
      <c r="S375" s="42">
        <f t="shared" si="591"/>
        <v>2.8259262492174697E-2</v>
      </c>
      <c r="T375" s="42">
        <f t="shared" si="592"/>
        <v>7.2040322425249057</v>
      </c>
      <c r="U375" s="42">
        <f t="shared" ref="U375:AB375" si="819">U185</f>
        <v>6.6940322425249059</v>
      </c>
      <c r="V375" s="42">
        <f t="shared" si="819"/>
        <v>4.4626881616832712</v>
      </c>
      <c r="W375" s="42">
        <f>W185+0.14</f>
        <v>0.14000000000000001</v>
      </c>
      <c r="X375" s="42">
        <f>X185-1.15</f>
        <v>5.5440322425249065</v>
      </c>
      <c r="Y375" s="42">
        <f t="shared" si="604"/>
        <v>5.5572782122092921</v>
      </c>
      <c r="Z375" s="42">
        <f t="shared" si="819"/>
        <v>3.2748432668956102</v>
      </c>
      <c r="AA375" s="42">
        <f t="shared" si="605"/>
        <v>1.4247983826981656</v>
      </c>
      <c r="AB375" s="42">
        <f t="shared" si="819"/>
        <v>2.4924877190405281</v>
      </c>
      <c r="AC375" s="42">
        <f t="shared" si="596"/>
        <v>2.8286500577648699</v>
      </c>
      <c r="AD375" s="74">
        <f t="shared" si="732"/>
        <v>100.00000000000001</v>
      </c>
      <c r="AF375" s="66"/>
      <c r="AG375" s="66"/>
      <c r="AH375" s="66"/>
      <c r="AI375" s="66"/>
      <c r="AJ375" s="66"/>
      <c r="AK375" s="66"/>
      <c r="AL375" s="66"/>
      <c r="AM375" s="66"/>
      <c r="AN375" s="66"/>
      <c r="AO375" s="66"/>
      <c r="AP375" s="66"/>
      <c r="AQ375" s="66"/>
      <c r="AR375" s="66"/>
      <c r="AS375" s="66"/>
      <c r="AT375" s="66"/>
      <c r="AU375" s="66"/>
      <c r="AV375" s="66"/>
      <c r="AW375" s="66"/>
      <c r="AX375" s="66"/>
      <c r="AY375" s="66"/>
      <c r="AZ375" s="66"/>
    </row>
    <row r="376" spans="1:52" x14ac:dyDescent="0.25">
      <c r="A376" s="34" t="s">
        <v>1237</v>
      </c>
      <c r="B376" s="34" t="s">
        <v>1238</v>
      </c>
      <c r="C376" s="42">
        <f t="shared" si="584"/>
        <v>4.357963861694965</v>
      </c>
      <c r="D376" s="42">
        <f t="shared" si="585"/>
        <v>2.6630539267650413</v>
      </c>
      <c r="E376" s="42">
        <f t="shared" si="586"/>
        <v>3.5327528980691354</v>
      </c>
      <c r="F376" s="42">
        <f t="shared" ref="F376" si="820">F186</f>
        <v>4.2953402590672649</v>
      </c>
      <c r="G376" s="42">
        <f t="shared" si="598"/>
        <v>1.1353290388759709</v>
      </c>
      <c r="H376" s="42">
        <f t="shared" si="599"/>
        <v>5.5181099696483917</v>
      </c>
      <c r="I376" s="42">
        <f t="shared" si="588"/>
        <v>3.3773542872736906</v>
      </c>
      <c r="J376" s="42">
        <f t="shared" ref="J376:O376" si="821">J186</f>
        <v>1.066643091191376</v>
      </c>
      <c r="K376" s="42">
        <f t="shared" si="821"/>
        <v>4.0849695259370753</v>
      </c>
      <c r="L376" s="42">
        <f t="shared" si="821"/>
        <v>3.2204602771092468</v>
      </c>
      <c r="M376" s="42">
        <f t="shared" si="821"/>
        <v>3.6662858594320271</v>
      </c>
      <c r="N376" s="42">
        <f t="shared" ref="N376" si="822">N186-0.5</f>
        <v>3.4943814784706277</v>
      </c>
      <c r="O376" s="42">
        <f t="shared" si="821"/>
        <v>3.6599590092509566</v>
      </c>
      <c r="P376" s="42">
        <f t="shared" ref="P376:S376" si="823">P186</f>
        <v>5.0399453790397395</v>
      </c>
      <c r="Q376" s="42">
        <f t="shared" si="823"/>
        <v>5.8458382721591988</v>
      </c>
      <c r="R376" s="42">
        <f t="shared" si="823"/>
        <v>3.0663782427641504</v>
      </c>
      <c r="S376" s="42">
        <f t="shared" si="823"/>
        <v>0.48056679005771652</v>
      </c>
      <c r="T376" s="42">
        <f t="shared" si="592"/>
        <v>6.6877209098723069</v>
      </c>
      <c r="U376" s="42">
        <f t="shared" ref="U376:AB376" si="824">U186</f>
        <v>0</v>
      </c>
      <c r="V376" s="42">
        <f t="shared" si="824"/>
        <v>4.1184806065815387</v>
      </c>
      <c r="W376" s="42">
        <f t="shared" si="594"/>
        <v>5.5677209098723068</v>
      </c>
      <c r="X376" s="42">
        <f t="shared" si="595"/>
        <v>5.3777209098723073</v>
      </c>
      <c r="Y376" s="42">
        <f t="shared" si="604"/>
        <v>3.3036705307588456</v>
      </c>
      <c r="Z376" s="42">
        <f t="shared" si="824"/>
        <v>4.7900926731534614</v>
      </c>
      <c r="AA376" s="42">
        <f t="shared" si="605"/>
        <v>1.2403607477745644</v>
      </c>
      <c r="AB376" s="42">
        <f t="shared" si="824"/>
        <v>4.9281345534578707</v>
      </c>
      <c r="AC376" s="42">
        <f t="shared" si="596"/>
        <v>5.4807659918502205</v>
      </c>
      <c r="AD376" s="74">
        <f t="shared" si="732"/>
        <v>100.00000000000001</v>
      </c>
      <c r="AF376" s="66"/>
      <c r="AG376" s="66"/>
      <c r="AH376" s="66"/>
      <c r="AI376" s="66"/>
      <c r="AJ376" s="66"/>
      <c r="AK376" s="66"/>
      <c r="AL376" s="66"/>
      <c r="AM376" s="66"/>
      <c r="AN376" s="66"/>
      <c r="AO376" s="66"/>
      <c r="AP376" s="66"/>
      <c r="AQ376" s="66"/>
      <c r="AR376" s="66"/>
      <c r="AS376" s="66"/>
      <c r="AT376" s="66"/>
      <c r="AU376" s="66"/>
      <c r="AV376" s="66"/>
      <c r="AW376" s="66"/>
      <c r="AX376" s="66"/>
      <c r="AY376" s="66"/>
      <c r="AZ376" s="66"/>
    </row>
    <row r="377" spans="1:52" x14ac:dyDescent="0.25">
      <c r="A377" s="34" t="s">
        <v>1239</v>
      </c>
      <c r="B377" s="34" t="s">
        <v>1240</v>
      </c>
      <c r="C377" s="42">
        <f t="shared" si="584"/>
        <v>4.3963230969867846</v>
      </c>
      <c r="D377" s="42">
        <f t="shared" si="585"/>
        <v>4.3679073380955646</v>
      </c>
      <c r="E377" s="42">
        <f t="shared" si="586"/>
        <v>3.3933959554627697</v>
      </c>
      <c r="F377" s="42">
        <f t="shared" ref="F377" si="825">F187</f>
        <v>4.5663230495825458</v>
      </c>
      <c r="G377" s="42">
        <f>G187</f>
        <v>0.63040960869911256</v>
      </c>
      <c r="H377" s="42">
        <f>H187+0.75</f>
        <v>5.1957518613263822</v>
      </c>
      <c r="I377" s="42">
        <f t="shared" si="588"/>
        <v>3.6433374626223012</v>
      </c>
      <c r="J377" s="42">
        <f t="shared" ref="J377:O377" si="826">J187</f>
        <v>1.1343492147555512</v>
      </c>
      <c r="K377" s="42">
        <f t="shared" si="826"/>
        <v>3.442423537677088</v>
      </c>
      <c r="L377" s="42">
        <f t="shared" si="826"/>
        <v>2.63983176213475</v>
      </c>
      <c r="M377" s="42">
        <f t="shared" si="826"/>
        <v>2.8559868202324945</v>
      </c>
      <c r="N377" s="42">
        <f>N187-0.9</f>
        <v>2.996672745639009</v>
      </c>
      <c r="O377" s="42">
        <f t="shared" si="826"/>
        <v>3.8587086593771285</v>
      </c>
      <c r="P377" s="42">
        <f t="shared" ref="P377:S377" si="827">P187</f>
        <v>1.7993700270435311</v>
      </c>
      <c r="Q377" s="42">
        <f>Q187+0.4</f>
        <v>3.2472976764184978</v>
      </c>
      <c r="R377" s="42">
        <f t="shared" si="827"/>
        <v>4.2495146299650921</v>
      </c>
      <c r="S377" s="42">
        <f t="shared" si="827"/>
        <v>0.11349667446550321</v>
      </c>
      <c r="T377" s="42">
        <f t="shared" si="592"/>
        <v>6.1028639028278606</v>
      </c>
      <c r="U377" s="42">
        <f t="shared" ref="U377:AB377" si="828">U187</f>
        <v>5.5928639028278608</v>
      </c>
      <c r="V377" s="42">
        <f t="shared" si="828"/>
        <v>5.5928639028278608</v>
      </c>
      <c r="W377" s="42">
        <f t="shared" si="594"/>
        <v>4.9828639028278605</v>
      </c>
      <c r="X377" s="42">
        <f t="shared" si="595"/>
        <v>4.792863902827861</v>
      </c>
      <c r="Y377" s="42">
        <f t="shared" si="604"/>
        <v>3.1955399392674129</v>
      </c>
      <c r="Z377" s="42">
        <f t="shared" si="828"/>
        <v>5.3717623648903752</v>
      </c>
      <c r="AA377" s="42">
        <f t="shared" si="605"/>
        <v>1.9797668334700524</v>
      </c>
      <c r="AB377" s="42">
        <f t="shared" si="828"/>
        <v>5.4581690341086953</v>
      </c>
      <c r="AC377" s="42">
        <f t="shared" si="596"/>
        <v>4.3993421936400479</v>
      </c>
      <c r="AD377" s="74">
        <f t="shared" si="732"/>
        <v>100</v>
      </c>
      <c r="AF377" s="66"/>
      <c r="AG377" s="66"/>
      <c r="AH377" s="66"/>
      <c r="AI377" s="66"/>
      <c r="AJ377" s="66"/>
      <c r="AK377" s="66"/>
      <c r="AL377" s="66"/>
      <c r="AM377" s="66"/>
      <c r="AN377" s="66"/>
      <c r="AO377" s="66"/>
      <c r="AP377" s="66"/>
      <c r="AQ377" s="66"/>
      <c r="AR377" s="66"/>
      <c r="AS377" s="66"/>
      <c r="AT377" s="66"/>
      <c r="AU377" s="66"/>
      <c r="AV377" s="66"/>
      <c r="AW377" s="66"/>
      <c r="AX377" s="66"/>
      <c r="AY377" s="66"/>
      <c r="AZ377" s="66"/>
    </row>
    <row r="381" spans="1:52" ht="24" customHeight="1" x14ac:dyDescent="0.25">
      <c r="A381" s="34"/>
      <c r="B381" s="35"/>
      <c r="C381" s="125" t="s">
        <v>833</v>
      </c>
      <c r="D381" s="126"/>
      <c r="E381" s="126"/>
      <c r="F381" s="126"/>
      <c r="G381" s="126"/>
      <c r="H381" s="126"/>
      <c r="I381" s="126"/>
      <c r="J381" s="126"/>
      <c r="K381" s="126"/>
      <c r="L381" s="126"/>
      <c r="M381" s="126"/>
      <c r="N381" s="126"/>
      <c r="O381" s="126"/>
      <c r="P381" s="126"/>
      <c r="Q381" s="126"/>
      <c r="R381" s="126"/>
      <c r="S381" s="126"/>
      <c r="T381" s="126"/>
      <c r="U381" s="126"/>
      <c r="V381" s="126"/>
      <c r="W381" s="126"/>
      <c r="X381" s="126"/>
      <c r="Y381" s="126"/>
      <c r="Z381" s="126"/>
      <c r="AA381" s="126"/>
      <c r="AB381" s="126"/>
      <c r="AC381" s="126"/>
    </row>
    <row r="382" spans="1:52" ht="28.5" customHeight="1" x14ac:dyDescent="0.25">
      <c r="A382" s="34"/>
      <c r="B382" s="34"/>
      <c r="C382" s="127" t="s">
        <v>1373</v>
      </c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  <c r="S382" s="127"/>
      <c r="T382" s="127"/>
      <c r="U382" s="127"/>
      <c r="V382" s="127"/>
      <c r="W382" s="127"/>
      <c r="X382" s="127"/>
      <c r="Y382" s="127"/>
      <c r="Z382" s="127"/>
      <c r="AA382" s="127"/>
      <c r="AB382" s="127"/>
      <c r="AC382" s="127"/>
    </row>
    <row r="383" spans="1:52" x14ac:dyDescent="0.25">
      <c r="A383" s="41" t="s">
        <v>0</v>
      </c>
      <c r="B383" s="41" t="s">
        <v>1243</v>
      </c>
      <c r="C383" s="56" t="s">
        <v>4</v>
      </c>
      <c r="D383" s="57" t="s">
        <v>10</v>
      </c>
      <c r="E383" s="57" t="s">
        <v>11</v>
      </c>
      <c r="F383" s="63" t="s">
        <v>14</v>
      </c>
      <c r="G383" s="63" t="s">
        <v>17</v>
      </c>
      <c r="H383" s="63" t="s">
        <v>21</v>
      </c>
      <c r="I383" s="63" t="s">
        <v>22</v>
      </c>
      <c r="J383" s="63" t="s">
        <v>23</v>
      </c>
      <c r="K383" s="63" t="s">
        <v>24</v>
      </c>
      <c r="L383" s="63" t="s">
        <v>30</v>
      </c>
      <c r="M383" s="63" t="s">
        <v>32</v>
      </c>
      <c r="N383" s="63" t="s">
        <v>33</v>
      </c>
      <c r="O383" s="63" t="s">
        <v>819</v>
      </c>
      <c r="P383" s="64" t="s">
        <v>37</v>
      </c>
      <c r="Q383" s="64" t="s">
        <v>38</v>
      </c>
      <c r="R383" s="64" t="s">
        <v>39</v>
      </c>
      <c r="S383" s="64" t="s">
        <v>40</v>
      </c>
      <c r="T383" s="64" t="s">
        <v>41</v>
      </c>
      <c r="U383" s="64" t="s">
        <v>42</v>
      </c>
      <c r="V383" s="64" t="s">
        <v>45</v>
      </c>
      <c r="W383" s="64" t="s">
        <v>46</v>
      </c>
      <c r="X383" s="65" t="s">
        <v>807</v>
      </c>
      <c r="Y383" s="65" t="s">
        <v>808</v>
      </c>
      <c r="Z383" s="65" t="s">
        <v>809</v>
      </c>
      <c r="AA383" s="65" t="s">
        <v>810</v>
      </c>
      <c r="AB383" s="65" t="s">
        <v>811</v>
      </c>
      <c r="AC383" s="65" t="s">
        <v>812</v>
      </c>
    </row>
    <row r="384" spans="1:52" x14ac:dyDescent="0.25">
      <c r="A384" s="34" t="s">
        <v>873</v>
      </c>
      <c r="B384" s="34" t="s">
        <v>874</v>
      </c>
      <c r="C384" s="42">
        <f>C194</f>
        <v>2.5471422106694499</v>
      </c>
      <c r="D384" s="42">
        <f>D194-0.83</f>
        <v>1.2416555815207699</v>
      </c>
      <c r="E384" s="42">
        <f>E194+0.83</f>
        <v>4.2810802857399999</v>
      </c>
      <c r="F384" s="42">
        <f>F194-0.56</f>
        <v>3.4961119672431855</v>
      </c>
      <c r="G384" s="42">
        <f>G194</f>
        <v>6.6438689999999996</v>
      </c>
      <c r="H384" s="42">
        <f>H194+0.83</f>
        <v>4.2866475023523964</v>
      </c>
      <c r="I384" s="42">
        <f>I194+1.39</f>
        <v>4.8499512142903187</v>
      </c>
      <c r="J384" s="42">
        <f>J194-0.83</f>
        <v>1.1156286223102119</v>
      </c>
      <c r="K384" s="42">
        <f>K194-0.83</f>
        <v>2.9676049972269598</v>
      </c>
      <c r="L384" s="42">
        <f>L194</f>
        <v>5.8588231249160003E-2</v>
      </c>
      <c r="M384" s="42">
        <f>M194+0.56</f>
        <v>3.6172513384506235</v>
      </c>
      <c r="N384" s="42">
        <f>N194-0.83</f>
        <v>3.2207538600000003</v>
      </c>
      <c r="O384" s="42">
        <f>O194-0.56</f>
        <v>6.5826167196400007</v>
      </c>
      <c r="P384" s="42">
        <f>P194</f>
        <v>0.40361551508647259</v>
      </c>
      <c r="Q384" s="42">
        <f>Q194-0.83</f>
        <v>4.4398028270000003</v>
      </c>
      <c r="R384" s="42">
        <f>R194+0.56</f>
        <v>7.2382698028270003</v>
      </c>
      <c r="S384" s="42">
        <f>S194-0.83</f>
        <v>4.2367826980282652</v>
      </c>
      <c r="T384" s="42">
        <f>T194+0.83</f>
        <v>7.3067826980282655</v>
      </c>
      <c r="U384" s="42">
        <f>U194-0.56</f>
        <v>5.4067826980282661</v>
      </c>
      <c r="V384" s="42">
        <f>V194+0.83</f>
        <v>5.3050870235211995</v>
      </c>
      <c r="W384" s="42">
        <f>W194+0.83</f>
        <v>4.2729090024342913</v>
      </c>
      <c r="X384" s="42">
        <f>X194-0.83</f>
        <v>1.7396706696853865</v>
      </c>
      <c r="Y384" s="42">
        <f>Y194+0.83</f>
        <v>1.2239053527954</v>
      </c>
      <c r="Z384" s="42">
        <f>Z194+0.83</f>
        <v>5.9354282142203703</v>
      </c>
      <c r="AA384" s="42">
        <f>AA194-0.83</f>
        <v>3.10734135</v>
      </c>
      <c r="AB384" s="42">
        <f>AB194+0.83</f>
        <v>3.4960092906083742</v>
      </c>
      <c r="AC384" s="42">
        <f>AC194-0.83</f>
        <v>0.9760036473826551</v>
      </c>
      <c r="AD384" s="74">
        <f>SUM(C384:AC384)</f>
        <v>99.997292320339</v>
      </c>
    </row>
    <row r="385" spans="1:30" x14ac:dyDescent="0.25">
      <c r="A385" s="34" t="s">
        <v>875</v>
      </c>
      <c r="B385" s="34" t="s">
        <v>876</v>
      </c>
      <c r="C385" s="42">
        <f t="shared" ref="C385:C448" si="829">C195+0.83</f>
        <v>7.5166039484721452</v>
      </c>
      <c r="D385" s="42">
        <f t="shared" ref="D385:D448" si="830">D195-0.83</f>
        <v>6.3266039484721457</v>
      </c>
      <c r="E385" s="42">
        <f t="shared" ref="E385:F396" si="831">E195+0.83</f>
        <v>8.2566039484721454</v>
      </c>
      <c r="F385" s="42">
        <f t="shared" si="831"/>
        <v>7.4266039484721453</v>
      </c>
      <c r="G385" s="42">
        <f>G195-0.56</f>
        <v>5.2166039484721445</v>
      </c>
      <c r="H385" s="42">
        <f t="shared" ref="H385:H448" si="832">H195+0.83</f>
        <v>8.7217454506191388</v>
      </c>
      <c r="I385" s="42">
        <f t="shared" ref="I385:I448" si="833">I195+0.56</f>
        <v>3.4008615984979556</v>
      </c>
      <c r="J385" s="42">
        <f t="shared" ref="J385:L392" si="834">J195-0.83</f>
        <v>1.6369118071765629</v>
      </c>
      <c r="K385" s="42">
        <f t="shared" si="834"/>
        <v>1.8118546458500275</v>
      </c>
      <c r="L385" s="42">
        <f t="shared" si="834"/>
        <v>1.3436263293429636</v>
      </c>
      <c r="M385" s="42">
        <f t="shared" ref="M385:M448" si="835">M195+0.56</f>
        <v>3.1804475367039324</v>
      </c>
      <c r="N385" s="42">
        <f t="shared" ref="N385:N448" si="836">N195-0.83</f>
        <v>0.57353275499407375</v>
      </c>
      <c r="O385" s="42">
        <f>O195+0.27</f>
        <v>0.40742924892650345</v>
      </c>
      <c r="P385" s="42">
        <f>P195</f>
        <v>0.39416010064150586</v>
      </c>
      <c r="Q385" s="42">
        <f t="shared" ref="Q385:Q448" si="837">Q195-0.83</f>
        <v>2.8073367739848827</v>
      </c>
      <c r="R385" s="42">
        <f t="shared" ref="R385:R448" si="838">R195+0.56</f>
        <v>2.9945990285120749</v>
      </c>
      <c r="S385" s="42">
        <f t="shared" ref="S385:S448" si="839">S195-0.83</f>
        <v>1.255384050992967</v>
      </c>
      <c r="T385" s="42">
        <f t="shared" ref="T385:T448" si="840">T195+0.83</f>
        <v>4.3008848836513893</v>
      </c>
      <c r="U385" s="42">
        <f t="shared" ref="U385:U448" si="841">U195-0.56</f>
        <v>0.45575652660506649</v>
      </c>
      <c r="V385" s="42">
        <f t="shared" ref="V385:W396" si="842">V195+0.83</f>
        <v>6.7995701819910606</v>
      </c>
      <c r="W385" s="42">
        <f t="shared" si="842"/>
        <v>1.6755483317000852</v>
      </c>
      <c r="X385" s="42">
        <f>X195</f>
        <v>-4.2037630916713087E-3</v>
      </c>
      <c r="Y385" s="42">
        <f>Y195-0.83</f>
        <v>2.878034348450643</v>
      </c>
      <c r="Z385" s="42">
        <f t="shared" ref="Z385" si="843">Z195+0.83</f>
        <v>5.7426280930198468</v>
      </c>
      <c r="AA385" s="42">
        <f t="shared" ref="AA385:AA448" si="844">AA195-0.83</f>
        <v>3.204067156858236</v>
      </c>
      <c r="AB385" s="42">
        <f>AB195</f>
        <v>5.2837011744636238</v>
      </c>
      <c r="AC385" s="42">
        <f>AC195</f>
        <v>6.3931039977484092</v>
      </c>
      <c r="AD385" s="74">
        <f t="shared" ref="AD385:AD448" si="845">SUM(C385:AC385)</f>
        <v>100.00000000000001</v>
      </c>
    </row>
    <row r="386" spans="1:30" x14ac:dyDescent="0.25">
      <c r="A386" s="34" t="s">
        <v>877</v>
      </c>
      <c r="B386" s="34" t="s">
        <v>878</v>
      </c>
      <c r="C386" s="42">
        <f t="shared" si="829"/>
        <v>6.575465224056507</v>
      </c>
      <c r="D386" s="42">
        <f t="shared" si="830"/>
        <v>5.3854652240565066</v>
      </c>
      <c r="E386" s="42">
        <f t="shared" si="831"/>
        <v>7.3154652240565072</v>
      </c>
      <c r="F386" s="42">
        <f t="shared" si="831"/>
        <v>6.4854652240565072</v>
      </c>
      <c r="G386" s="42">
        <f t="shared" ref="G386:G448" si="846">G196</f>
        <v>4.8354652240565068</v>
      </c>
      <c r="H386" s="42">
        <f t="shared" si="832"/>
        <v>3.8138663060141278</v>
      </c>
      <c r="I386" s="42">
        <f t="shared" si="833"/>
        <v>4.3089677729851514</v>
      </c>
      <c r="J386" s="42">
        <f t="shared" si="834"/>
        <v>1.5420236373625413</v>
      </c>
      <c r="K386" s="42">
        <f t="shared" si="834"/>
        <v>2.4901276697579746</v>
      </c>
      <c r="L386" s="42">
        <f t="shared" si="834"/>
        <v>3.5892180158229756</v>
      </c>
      <c r="M386" s="42">
        <f t="shared" si="835"/>
        <v>4.7932040022242539</v>
      </c>
      <c r="N386" s="42">
        <f t="shared" si="836"/>
        <v>3.501845703532644</v>
      </c>
      <c r="O386" s="42">
        <f t="shared" ref="O386:P400" si="847">O196-0.56</f>
        <v>3.7994211102102233</v>
      </c>
      <c r="P386" s="42">
        <f t="shared" si="847"/>
        <v>2.2326649020707463</v>
      </c>
      <c r="Q386" s="42">
        <f t="shared" si="837"/>
        <v>2.5733553458093406</v>
      </c>
      <c r="R386" s="42">
        <f t="shared" si="838"/>
        <v>2.4232794795387154</v>
      </c>
      <c r="S386" s="42">
        <f t="shared" si="839"/>
        <v>2.2709929848663317</v>
      </c>
      <c r="T386" s="42">
        <f t="shared" si="840"/>
        <v>5.0869168811924004</v>
      </c>
      <c r="U386" s="42">
        <f t="shared" si="841"/>
        <v>1.6089406723462947</v>
      </c>
      <c r="V386" s="42">
        <f t="shared" si="842"/>
        <v>5.3944864997677202</v>
      </c>
      <c r="W386" s="42">
        <f t="shared" si="842"/>
        <v>2.7431266246116288</v>
      </c>
      <c r="X386" s="42">
        <f t="shared" ref="X386:X448" si="848">X196-0.83</f>
        <v>0.71997561132116228</v>
      </c>
      <c r="Y386" s="42">
        <f t="shared" ref="Y386:Z390" si="849">Y196+0.83</f>
        <v>4.6218380361747533</v>
      </c>
      <c r="Z386" s="42">
        <f t="shared" si="849"/>
        <v>5.6541304134344044</v>
      </c>
      <c r="AA386" s="42">
        <f t="shared" si="844"/>
        <v>0.29509766499881585</v>
      </c>
      <c r="AB386" s="42">
        <f>AB196</f>
        <v>2.265535349907577</v>
      </c>
      <c r="AC386" s="42">
        <f t="shared" ref="AC386:AC449" si="850">AC196</f>
        <v>3.6736591957677178</v>
      </c>
      <c r="AD386" s="74">
        <f t="shared" si="845"/>
        <v>100.00000000000003</v>
      </c>
    </row>
    <row r="387" spans="1:30" x14ac:dyDescent="0.25">
      <c r="A387" s="34" t="s">
        <v>879</v>
      </c>
      <c r="B387" s="34" t="s">
        <v>880</v>
      </c>
      <c r="C387" s="42">
        <f t="shared" si="829"/>
        <v>0.91999999999999993</v>
      </c>
      <c r="D387" s="42">
        <f>D197-0.37</f>
        <v>0.19000000000000006</v>
      </c>
      <c r="E387" s="42">
        <f>E197</f>
        <v>5.355318935812309</v>
      </c>
      <c r="F387" s="42">
        <f>F197</f>
        <v>6.7879784037184638</v>
      </c>
      <c r="G387" s="42">
        <f t="shared" si="846"/>
        <v>5.9679784037184636</v>
      </c>
      <c r="H387" s="42">
        <f t="shared" si="832"/>
        <v>4.9454919013944263</v>
      </c>
      <c r="I387" s="42">
        <f t="shared" si="833"/>
        <v>5.658658634376545</v>
      </c>
      <c r="J387" s="42">
        <f t="shared" si="834"/>
        <v>1.189563822593918</v>
      </c>
      <c r="K387" s="42">
        <f t="shared" si="834"/>
        <v>4.3222877614477859</v>
      </c>
      <c r="L387" s="42">
        <f t="shared" si="834"/>
        <v>4.5520931433848588</v>
      </c>
      <c r="M387" s="42">
        <f t="shared" si="835"/>
        <v>4.8595297033321128</v>
      </c>
      <c r="N387" s="42">
        <f t="shared" si="836"/>
        <v>4.5414279692012149</v>
      </c>
      <c r="O387" s="42">
        <f t="shared" si="847"/>
        <v>4.1067351525564444</v>
      </c>
      <c r="P387" s="42">
        <f>P197</f>
        <v>1.1938270924239933</v>
      </c>
      <c r="Q387" s="42">
        <f t="shared" si="837"/>
        <v>3.5057928451480569</v>
      </c>
      <c r="R387" s="42">
        <f t="shared" si="838"/>
        <v>2.8180498755965289</v>
      </c>
      <c r="S387" s="42">
        <f t="shared" si="839"/>
        <v>3.6119389122153969</v>
      </c>
      <c r="T387" s="42">
        <f t="shared" si="840"/>
        <v>6.6672481842742046</v>
      </c>
      <c r="U387" s="42">
        <f>U197+0.08</f>
        <v>0.76929683196178278</v>
      </c>
      <c r="V387" s="42">
        <f>V197-0.37</f>
        <v>4.4372748627955012</v>
      </c>
      <c r="W387" s="42">
        <f t="shared" si="842"/>
        <v>1.9122588020433011</v>
      </c>
      <c r="X387" s="42">
        <f>X197+0.37</f>
        <v>1.1400093856685576</v>
      </c>
      <c r="Y387" s="42">
        <f t="shared" si="849"/>
        <v>4.1663891207039221</v>
      </c>
      <c r="Z387" s="42">
        <f t="shared" si="849"/>
        <v>4.6157871106613761</v>
      </c>
      <c r="AA387" s="42">
        <f t="shared" si="844"/>
        <v>2.0170315568378978</v>
      </c>
      <c r="AB387" s="42">
        <f>AB197</f>
        <v>5.266138913883105</v>
      </c>
      <c r="AC387" s="42">
        <f t="shared" si="850"/>
        <v>4.4818926742498384</v>
      </c>
      <c r="AD387" s="74">
        <f t="shared" si="845"/>
        <v>100.00000000000001</v>
      </c>
    </row>
    <row r="388" spans="1:30" x14ac:dyDescent="0.25">
      <c r="A388" s="34" t="s">
        <v>881</v>
      </c>
      <c r="B388" s="34" t="s">
        <v>882</v>
      </c>
      <c r="C388" s="42">
        <f t="shared" si="829"/>
        <v>7.0218103900015212</v>
      </c>
      <c r="D388" s="42">
        <f>D198-0.37</f>
        <v>0.19000000000000006</v>
      </c>
      <c r="E388" s="42">
        <f>E198</f>
        <v>6.9318103900015213</v>
      </c>
      <c r="F388" s="42">
        <f>F198</f>
        <v>6.1018103900015213</v>
      </c>
      <c r="G388" s="42">
        <f t="shared" si="846"/>
        <v>5.281810390001521</v>
      </c>
      <c r="H388" s="42">
        <f>H198-0.83</f>
        <v>4.0451472945841571</v>
      </c>
      <c r="I388" s="42">
        <f t="shared" si="833"/>
        <v>5.6360636063670082</v>
      </c>
      <c r="J388" s="42">
        <f>J198</f>
        <v>0.63035231301668249</v>
      </c>
      <c r="K388" s="42">
        <f t="shared" si="834"/>
        <v>4.1151825512256952</v>
      </c>
      <c r="L388" s="42">
        <f t="shared" si="834"/>
        <v>4.1540494891330129</v>
      </c>
      <c r="M388" s="42">
        <f t="shared" si="835"/>
        <v>5.282738131774785</v>
      </c>
      <c r="N388" s="42">
        <f t="shared" si="836"/>
        <v>2.1559923185113825</v>
      </c>
      <c r="O388" s="42">
        <f t="shared" si="847"/>
        <v>1.9824209958339676</v>
      </c>
      <c r="P388" s="42">
        <f>P198-0.83</f>
        <v>2.8297104030223355</v>
      </c>
      <c r="Q388" s="42">
        <f t="shared" si="837"/>
        <v>5.1097162370048599</v>
      </c>
      <c r="R388" s="42">
        <f t="shared" si="838"/>
        <v>0.56000000000000005</v>
      </c>
      <c r="S388" s="42">
        <f t="shared" si="839"/>
        <v>3.2094888170733133</v>
      </c>
      <c r="T388" s="42">
        <f t="shared" si="840"/>
        <v>6.363282161260333</v>
      </c>
      <c r="U388" s="42">
        <f>U198+0.08</f>
        <v>1.4070449247495258</v>
      </c>
      <c r="V388" s="42">
        <f t="shared" si="842"/>
        <v>5.8396056817187318</v>
      </c>
      <c r="W388" s="42">
        <f t="shared" si="842"/>
        <v>0.95675812895088241</v>
      </c>
      <c r="X388" s="42">
        <f>X198</f>
        <v>1.2734026786659223</v>
      </c>
      <c r="Y388" s="42">
        <f t="shared" si="849"/>
        <v>4.9328474280471006</v>
      </c>
      <c r="Z388" s="42">
        <f t="shared" si="849"/>
        <v>3.8601458682398446</v>
      </c>
      <c r="AA388" s="42">
        <f t="shared" si="844"/>
        <v>2.530926074333439</v>
      </c>
      <c r="AB388" s="42">
        <f t="shared" ref="AB388:AB448" si="851">AB198+0.83</f>
        <v>6.5872284580788447</v>
      </c>
      <c r="AC388" s="42">
        <f t="shared" si="850"/>
        <v>1.0106548784021034</v>
      </c>
      <c r="AD388" s="74">
        <f t="shared" si="845"/>
        <v>100</v>
      </c>
    </row>
    <row r="389" spans="1:30" x14ac:dyDescent="0.25">
      <c r="A389" s="34" t="s">
        <v>883</v>
      </c>
      <c r="B389" s="34" t="s">
        <v>884</v>
      </c>
      <c r="C389" s="42">
        <f t="shared" si="829"/>
        <v>7.0697609436767967</v>
      </c>
      <c r="D389" s="42">
        <f t="shared" si="830"/>
        <v>5.8797609436767964</v>
      </c>
      <c r="E389" s="42">
        <f t="shared" si="831"/>
        <v>3.709920314558933</v>
      </c>
      <c r="F389" s="42">
        <f t="shared" si="831"/>
        <v>6.9797609436767969</v>
      </c>
      <c r="G389" s="42">
        <f t="shared" si="846"/>
        <v>5.3297609436767965</v>
      </c>
      <c r="H389" s="42">
        <f t="shared" si="832"/>
        <v>7.5248007863973312</v>
      </c>
      <c r="I389" s="42">
        <f t="shared" si="833"/>
        <v>5.2718017317356392</v>
      </c>
      <c r="J389" s="42">
        <f t="shared" si="834"/>
        <v>0.3389628240046757</v>
      </c>
      <c r="K389" s="42">
        <f t="shared" si="834"/>
        <v>3.3511052282473148</v>
      </c>
      <c r="L389" s="42">
        <f t="shared" si="834"/>
        <v>1.9003546566429241</v>
      </c>
      <c r="M389" s="42">
        <f t="shared" si="835"/>
        <v>3.5282814744427373</v>
      </c>
      <c r="N389" s="42">
        <f t="shared" si="836"/>
        <v>1.6560735729757279</v>
      </c>
      <c r="O389" s="42">
        <f t="shared" si="847"/>
        <v>0.7212001965993331</v>
      </c>
      <c r="P389" s="42">
        <f t="shared" si="847"/>
        <v>0.70877818792881064</v>
      </c>
      <c r="Q389" s="42">
        <f t="shared" si="837"/>
        <v>4.4616486204610082</v>
      </c>
      <c r="R389" s="42">
        <f t="shared" si="838"/>
        <v>1.1859704720301951</v>
      </c>
      <c r="S389" s="42">
        <f t="shared" si="839"/>
        <v>2.4531170550746801</v>
      </c>
      <c r="T389" s="42">
        <f t="shared" si="840"/>
        <v>5.4665193741317983</v>
      </c>
      <c r="U389" s="42">
        <f t="shared" si="841"/>
        <v>1.5135949443579801</v>
      </c>
      <c r="V389" s="42">
        <f t="shared" si="842"/>
        <v>5.9733302731385463</v>
      </c>
      <c r="W389" s="42">
        <f t="shared" si="842"/>
        <v>1.5105916919939399</v>
      </c>
      <c r="X389" s="42">
        <f t="shared" si="848"/>
        <v>0.5615617560760201</v>
      </c>
      <c r="Y389" s="42">
        <f t="shared" si="849"/>
        <v>5.330986461837619</v>
      </c>
      <c r="Z389" s="42">
        <f>Z199</f>
        <v>3.5445536738953658</v>
      </c>
      <c r="AA389" s="42">
        <f t="shared" si="844"/>
        <v>3.2041805338289926</v>
      </c>
      <c r="AB389" s="42">
        <f>AB199</f>
        <v>5.5124126225258587</v>
      </c>
      <c r="AC389" s="42">
        <f>AC199+0.83</f>
        <v>5.311209772407385</v>
      </c>
      <c r="AD389" s="74">
        <f t="shared" si="845"/>
        <v>99.999999999999972</v>
      </c>
    </row>
    <row r="390" spans="1:30" x14ac:dyDescent="0.25">
      <c r="A390" s="34" t="s">
        <v>885</v>
      </c>
      <c r="B390" s="34" t="s">
        <v>886</v>
      </c>
      <c r="C390" s="42">
        <f t="shared" si="829"/>
        <v>6.3748004829529918</v>
      </c>
      <c r="D390" s="42">
        <f t="shared" si="830"/>
        <v>5.1848004829529923</v>
      </c>
      <c r="E390" s="42">
        <f t="shared" si="831"/>
        <v>3.4782668276509976</v>
      </c>
      <c r="F390" s="42">
        <f t="shared" si="831"/>
        <v>6.284800482952992</v>
      </c>
      <c r="G390" s="42">
        <f t="shared" si="846"/>
        <v>4.6348004829529916</v>
      </c>
      <c r="H390" s="42">
        <f t="shared" si="832"/>
        <v>4.9001168880201211</v>
      </c>
      <c r="I390" s="42">
        <f t="shared" si="833"/>
        <v>5.5246520340179561</v>
      </c>
      <c r="J390" s="42">
        <f t="shared" si="834"/>
        <v>1.0446180723095986</v>
      </c>
      <c r="K390" s="42">
        <f t="shared" si="834"/>
        <v>3.7863952132148508</v>
      </c>
      <c r="L390" s="42">
        <f t="shared" si="834"/>
        <v>3.2745499511177405</v>
      </c>
      <c r="M390" s="42">
        <f t="shared" si="835"/>
        <v>4.4695697006723041</v>
      </c>
      <c r="N390" s="42">
        <f t="shared" si="836"/>
        <v>4.3926813134656317</v>
      </c>
      <c r="O390" s="42">
        <f t="shared" si="847"/>
        <v>2.281041918204683</v>
      </c>
      <c r="P390" s="42">
        <f t="shared" si="847"/>
        <v>0.17181652477047282</v>
      </c>
      <c r="Q390" s="42">
        <f t="shared" si="837"/>
        <v>1.3653899754671195</v>
      </c>
      <c r="R390" s="42">
        <f t="shared" si="838"/>
        <v>4.0480576077845436</v>
      </c>
      <c r="S390" s="42">
        <f t="shared" si="839"/>
        <v>2.3965694017682524</v>
      </c>
      <c r="T390" s="42">
        <f t="shared" si="840"/>
        <v>5.4492610175756644</v>
      </c>
      <c r="U390" s="42">
        <f t="shared" si="841"/>
        <v>0.82238793431780088</v>
      </c>
      <c r="V390" s="42">
        <f t="shared" si="842"/>
        <v>5.0800961389236123</v>
      </c>
      <c r="W390" s="42">
        <f t="shared" si="842"/>
        <v>1.9127641312680166</v>
      </c>
      <c r="X390" s="42">
        <f t="shared" si="848"/>
        <v>1.3671714911066841</v>
      </c>
      <c r="Y390" s="42">
        <f t="shared" si="849"/>
        <v>2.5557102656072699</v>
      </c>
      <c r="Z390" s="42">
        <f>Z200</f>
        <v>5.2532211596153333</v>
      </c>
      <c r="AA390" s="42">
        <f t="shared" si="844"/>
        <v>2.6017852135699151</v>
      </c>
      <c r="AB390" s="42">
        <f t="shared" si="851"/>
        <v>6.1590447188578388</v>
      </c>
      <c r="AC390" s="42">
        <f t="shared" si="850"/>
        <v>5.1856305688816322</v>
      </c>
      <c r="AD390" s="74">
        <f t="shared" si="845"/>
        <v>100.00000000000001</v>
      </c>
    </row>
    <row r="391" spans="1:30" x14ac:dyDescent="0.25">
      <c r="A391" s="34" t="s">
        <v>887</v>
      </c>
      <c r="B391" s="34" t="s">
        <v>888</v>
      </c>
      <c r="C391" s="42">
        <f>C201</f>
        <v>6.8264257589321957</v>
      </c>
      <c r="D391" s="42">
        <f t="shared" si="830"/>
        <v>6.4664257589321963</v>
      </c>
      <c r="E391" s="42">
        <f t="shared" si="831"/>
        <v>1.66</v>
      </c>
      <c r="F391" s="42">
        <f>F201</f>
        <v>6.7364257589321959</v>
      </c>
      <c r="G391" s="42">
        <f t="shared" si="846"/>
        <v>0</v>
      </c>
      <c r="H391" s="42">
        <f t="shared" si="832"/>
        <v>7.4523193191991481</v>
      </c>
      <c r="I391" s="42">
        <f t="shared" si="833"/>
        <v>3.7780790295311291</v>
      </c>
      <c r="J391" s="42">
        <f>J201</f>
        <v>1.6562699696548107</v>
      </c>
      <c r="K391" s="42">
        <f t="shared" si="834"/>
        <v>3.4419019797206341</v>
      </c>
      <c r="L391" s="42">
        <f>L201</f>
        <v>4.6169294732600772</v>
      </c>
      <c r="M391" s="42">
        <f t="shared" si="835"/>
        <v>3.641130954286552</v>
      </c>
      <c r="N391" s="42">
        <f t="shared" si="836"/>
        <v>0.4599538687316983</v>
      </c>
      <c r="O391" s="42">
        <f t="shared" si="847"/>
        <v>0.8434220331108746</v>
      </c>
      <c r="P391" s="42">
        <f t="shared" si="847"/>
        <v>0.43489489788062596</v>
      </c>
      <c r="Q391" s="42">
        <f t="shared" si="837"/>
        <v>4.4375622962319019</v>
      </c>
      <c r="R391" s="42">
        <f t="shared" si="838"/>
        <v>2.3666438869029096</v>
      </c>
      <c r="S391" s="42">
        <f t="shared" si="839"/>
        <v>2.6652800220528632</v>
      </c>
      <c r="T391" s="42">
        <f t="shared" si="840"/>
        <v>6.0681390238994446</v>
      </c>
      <c r="U391" s="42">
        <f>U201</f>
        <v>1.1082323151870996</v>
      </c>
      <c r="V391" s="42">
        <f t="shared" si="842"/>
        <v>6.1996835586522092</v>
      </c>
      <c r="W391" s="42">
        <f t="shared" si="842"/>
        <v>5.2055817058664688</v>
      </c>
      <c r="X391" s="42">
        <f t="shared" si="848"/>
        <v>2.1032487286841475</v>
      </c>
      <c r="Y391" s="42">
        <f>Y201</f>
        <v>3.748828178974084</v>
      </c>
      <c r="Z391" s="42">
        <f>Z201+0.27</f>
        <v>4.5320300466824648</v>
      </c>
      <c r="AA391" s="42">
        <f t="shared" si="844"/>
        <v>4.385125626030816</v>
      </c>
      <c r="AB391" s="42">
        <f>AB201</f>
        <v>3.4821963948456593</v>
      </c>
      <c r="AC391" s="42">
        <f>AC201+0.83</f>
        <v>5.6832694138177793</v>
      </c>
      <c r="AD391" s="74">
        <f t="shared" si="845"/>
        <v>99.999999999999972</v>
      </c>
    </row>
    <row r="392" spans="1:30" x14ac:dyDescent="0.25">
      <c r="A392" s="34" t="s">
        <v>889</v>
      </c>
      <c r="B392" s="34" t="s">
        <v>890</v>
      </c>
      <c r="C392" s="42">
        <f t="shared" si="829"/>
        <v>4.5633254521734328</v>
      </c>
      <c r="D392" s="42">
        <f t="shared" ref="D392:D395" si="852">D202-0.37</f>
        <v>0.19000000000000006</v>
      </c>
      <c r="E392" s="42">
        <f t="shared" ref="E392:F395" si="853">E202</f>
        <v>7.3192162170237678</v>
      </c>
      <c r="F392" s="42">
        <f t="shared" si="853"/>
        <v>4.3261441446825124</v>
      </c>
      <c r="G392" s="42">
        <f t="shared" si="846"/>
        <v>5.6692162170237674</v>
      </c>
      <c r="H392" s="42">
        <f t="shared" si="832"/>
        <v>8.8892162170237672</v>
      </c>
      <c r="I392" s="42">
        <f t="shared" si="833"/>
        <v>3.2842240994692262</v>
      </c>
      <c r="J392" s="42">
        <f>J202</f>
        <v>3.8917806153309651</v>
      </c>
      <c r="K392" s="42">
        <f t="shared" si="834"/>
        <v>1.0693917990599862</v>
      </c>
      <c r="L392" s="42">
        <f t="shared" si="834"/>
        <v>2.8505296146345054</v>
      </c>
      <c r="M392" s="42">
        <f t="shared" si="835"/>
        <v>5.7776026268810341</v>
      </c>
      <c r="N392" s="42">
        <f t="shared" si="836"/>
        <v>4.1130402020883974</v>
      </c>
      <c r="O392" s="42">
        <f t="shared" si="847"/>
        <v>0.95875273164385977</v>
      </c>
      <c r="P392" s="42">
        <f t="shared" ref="P392:P395" si="854">P202</f>
        <v>3.379800113033212</v>
      </c>
      <c r="Q392" s="42">
        <f t="shared" si="837"/>
        <v>3.8127105249697344</v>
      </c>
      <c r="R392" s="42">
        <f>R202-1.1</f>
        <v>0.43338806230352178</v>
      </c>
      <c r="S392" s="42">
        <f t="shared" si="839"/>
        <v>2.145526455101388</v>
      </c>
      <c r="T392" s="42">
        <f t="shared" si="840"/>
        <v>5.2975577110480909</v>
      </c>
      <c r="U392" s="42">
        <f t="shared" ref="U392:U395" si="855">U202+0.08</f>
        <v>1.9067720961143544</v>
      </c>
      <c r="V392" s="42">
        <f t="shared" si="842"/>
        <v>5.6701055092727577</v>
      </c>
      <c r="W392" s="42">
        <f t="shared" si="842"/>
        <v>1.2160192333106243</v>
      </c>
      <c r="X392" s="42">
        <f t="shared" si="848"/>
        <v>1.1646932122534923</v>
      </c>
      <c r="Y392" s="42">
        <f t="shared" ref="Y392:Z407" si="856">Y202+0.83</f>
        <v>4.9989392418100431</v>
      </c>
      <c r="Z392" s="42">
        <f t="shared" si="856"/>
        <v>6.0714657032154662</v>
      </c>
      <c r="AA392" s="42">
        <f t="shared" si="844"/>
        <v>1.762934077447591</v>
      </c>
      <c r="AB392" s="42">
        <f t="shared" si="851"/>
        <v>5.4375082150060887</v>
      </c>
      <c r="AC392" s="42">
        <f t="shared" si="850"/>
        <v>3.8001399080784113</v>
      </c>
      <c r="AD392" s="74">
        <f t="shared" si="845"/>
        <v>100</v>
      </c>
    </row>
    <row r="393" spans="1:30" x14ac:dyDescent="0.25">
      <c r="A393" s="34" t="s">
        <v>891</v>
      </c>
      <c r="B393" s="34" t="s">
        <v>892</v>
      </c>
      <c r="C393" s="42">
        <f t="shared" si="829"/>
        <v>2.2737126470333746</v>
      </c>
      <c r="D393" s="42">
        <f t="shared" si="852"/>
        <v>0.19000000000000006</v>
      </c>
      <c r="E393" s="42">
        <f t="shared" si="853"/>
        <v>0.83</v>
      </c>
      <c r="F393" s="42">
        <f t="shared" si="853"/>
        <v>4.3742918685559271</v>
      </c>
      <c r="G393" s="42">
        <f t="shared" si="846"/>
        <v>5.7414378028338904</v>
      </c>
      <c r="H393" s="42">
        <f t="shared" si="832"/>
        <v>8.9614378028338901</v>
      </c>
      <c r="I393" s="42">
        <f t="shared" si="833"/>
        <v>2.2237526924932194</v>
      </c>
      <c r="J393" s="42">
        <f t="shared" ref="J393:L406" si="857">J203-0.83</f>
        <v>3.9422227326092001</v>
      </c>
      <c r="K393" s="42">
        <f t="shared" si="857"/>
        <v>1.2215790375251929</v>
      </c>
      <c r="L393" s="42">
        <f t="shared" si="857"/>
        <v>4.4486238906305395</v>
      </c>
      <c r="M393" s="42">
        <f t="shared" si="835"/>
        <v>6.4308159742736866</v>
      </c>
      <c r="N393" s="42">
        <f t="shared" si="836"/>
        <v>3.7809778392257325</v>
      </c>
      <c r="O393" s="42">
        <f t="shared" si="847"/>
        <v>4.605387206486256</v>
      </c>
      <c r="P393" s="42">
        <f t="shared" si="854"/>
        <v>5.0577749730177892</v>
      </c>
      <c r="Q393" s="42">
        <f t="shared" si="837"/>
        <v>3.8652290515134053</v>
      </c>
      <c r="R393" s="42">
        <f t="shared" si="838"/>
        <v>2.8621459089376717</v>
      </c>
      <c r="S393" s="42">
        <f t="shared" si="839"/>
        <v>3.3166347232596554</v>
      </c>
      <c r="T393" s="42">
        <f t="shared" si="840"/>
        <v>6.4298804747770157</v>
      </c>
      <c r="U393" s="42">
        <f t="shared" si="855"/>
        <v>1.9443999982653821</v>
      </c>
      <c r="V393" s="42">
        <f t="shared" si="842"/>
        <v>2.1161543796035405</v>
      </c>
      <c r="W393" s="42">
        <f t="shared" si="842"/>
        <v>2.7188396618420434</v>
      </c>
      <c r="X393" s="42">
        <f t="shared" si="848"/>
        <v>1.6895347899808009</v>
      </c>
      <c r="Y393" s="42">
        <f t="shared" si="856"/>
        <v>3.9514558939676667</v>
      </c>
      <c r="Z393" s="42">
        <f t="shared" si="856"/>
        <v>5.5039852579548789</v>
      </c>
      <c r="AA393" s="42">
        <f t="shared" si="844"/>
        <v>3.2658316038923942</v>
      </c>
      <c r="AB393" s="42">
        <f>AB203</f>
        <v>4.30767828680127</v>
      </c>
      <c r="AC393" s="42">
        <f t="shared" si="850"/>
        <v>3.9462155016856029</v>
      </c>
      <c r="AD393" s="74">
        <f t="shared" si="845"/>
        <v>100.00000000000003</v>
      </c>
    </row>
    <row r="394" spans="1:30" x14ac:dyDescent="0.25">
      <c r="A394" s="34" t="s">
        <v>893</v>
      </c>
      <c r="B394" s="34" t="s">
        <v>894</v>
      </c>
      <c r="C394" s="42">
        <f t="shared" si="829"/>
        <v>1.4426623247552275</v>
      </c>
      <c r="D394" s="42">
        <f t="shared" si="852"/>
        <v>0.19000000000000006</v>
      </c>
      <c r="E394" s="42">
        <f t="shared" si="853"/>
        <v>7.0948848926740862</v>
      </c>
      <c r="F394" s="42">
        <f t="shared" si="853"/>
        <v>6.2648848926740861</v>
      </c>
      <c r="G394" s="42">
        <f t="shared" si="846"/>
        <v>5.4448848926740858</v>
      </c>
      <c r="H394" s="42">
        <f t="shared" si="832"/>
        <v>8.6648848926740865</v>
      </c>
      <c r="I394" s="42">
        <f t="shared" si="833"/>
        <v>3.9645161873932167</v>
      </c>
      <c r="J394" s="42">
        <f t="shared" si="857"/>
        <v>2.3615451340037765</v>
      </c>
      <c r="K394" s="42">
        <f t="shared" si="857"/>
        <v>2.1341707446743108</v>
      </c>
      <c r="L394" s="42">
        <f t="shared" si="857"/>
        <v>1.4060663437794938</v>
      </c>
      <c r="M394" s="42">
        <f t="shared" si="835"/>
        <v>2.8816032617637837</v>
      </c>
      <c r="N394" s="42">
        <f t="shared" si="836"/>
        <v>1.587878387040468</v>
      </c>
      <c r="O394" s="42">
        <f t="shared" si="847"/>
        <v>3.0389764277063902</v>
      </c>
      <c r="P394" s="42">
        <f t="shared" si="854"/>
        <v>1.9577765289606512</v>
      </c>
      <c r="Q394" s="42">
        <f t="shared" si="837"/>
        <v>2.2751463380580503</v>
      </c>
      <c r="R394" s="42">
        <f t="shared" si="838"/>
        <v>3.7113460922390553</v>
      </c>
      <c r="S394" s="42">
        <f t="shared" si="839"/>
        <v>1.8749857829283876</v>
      </c>
      <c r="T394" s="42">
        <f t="shared" si="840"/>
        <v>4.3245426213889262</v>
      </c>
      <c r="U394" s="42">
        <f t="shared" si="855"/>
        <v>1.1295948818914008</v>
      </c>
      <c r="V394" s="42">
        <f t="shared" si="842"/>
        <v>6.9398307127575656</v>
      </c>
      <c r="W394" s="42">
        <f t="shared" si="842"/>
        <v>5.1048618763157387</v>
      </c>
      <c r="X394" s="42">
        <f t="shared" si="848"/>
        <v>1.5098547569057539</v>
      </c>
      <c r="Y394" s="42">
        <f t="shared" si="856"/>
        <v>2.7196475202802231</v>
      </c>
      <c r="Z394" s="42">
        <f t="shared" si="856"/>
        <v>5.9769954133501431</v>
      </c>
      <c r="AA394" s="42">
        <f t="shared" si="844"/>
        <v>4.1843109651625188</v>
      </c>
      <c r="AB394" s="42">
        <f>AB204</f>
        <v>6.0343244080452187</v>
      </c>
      <c r="AC394" s="42">
        <f t="shared" si="850"/>
        <v>5.7798237199033498</v>
      </c>
      <c r="AD394" s="74">
        <f t="shared" si="845"/>
        <v>99.999999999999986</v>
      </c>
    </row>
    <row r="395" spans="1:30" x14ac:dyDescent="0.25">
      <c r="A395" s="34" t="s">
        <v>895</v>
      </c>
      <c r="B395" s="34" t="s">
        <v>896</v>
      </c>
      <c r="C395" s="42">
        <f t="shared" si="829"/>
        <v>1.8072928391193241</v>
      </c>
      <c r="D395" s="42">
        <f t="shared" si="852"/>
        <v>0.19000000000000006</v>
      </c>
      <c r="E395" s="42">
        <f t="shared" si="853"/>
        <v>7.1262299863907188</v>
      </c>
      <c r="F395" s="42">
        <f t="shared" si="853"/>
        <v>6.2962299863907187</v>
      </c>
      <c r="G395" s="42">
        <f t="shared" si="846"/>
        <v>5.4762299863907185</v>
      </c>
      <c r="H395" s="42">
        <f t="shared" si="832"/>
        <v>8.6962299863907191</v>
      </c>
      <c r="I395" s="42">
        <f t="shared" si="833"/>
        <v>2.9334291609961318</v>
      </c>
      <c r="J395" s="42">
        <f t="shared" si="857"/>
        <v>2.4821677062280028</v>
      </c>
      <c r="K395" s="42">
        <f t="shared" si="857"/>
        <v>2.305106253554051</v>
      </c>
      <c r="L395" s="42">
        <f t="shared" si="857"/>
        <v>2.1941667503297322</v>
      </c>
      <c r="M395" s="42">
        <f t="shared" si="835"/>
        <v>3.5192789927951202</v>
      </c>
      <c r="N395" s="42">
        <f t="shared" si="836"/>
        <v>3.224381385605362</v>
      </c>
      <c r="O395" s="42">
        <f t="shared" si="847"/>
        <v>4.798493605438912</v>
      </c>
      <c r="P395" s="42">
        <f t="shared" si="854"/>
        <v>3.6728008253945856</v>
      </c>
      <c r="Q395" s="42">
        <f t="shared" si="837"/>
        <v>1.1847200609322694</v>
      </c>
      <c r="R395" s="42">
        <f t="shared" si="838"/>
        <v>4.7483725518258648</v>
      </c>
      <c r="S395" s="42">
        <f t="shared" si="839"/>
        <v>2.0599031129376879</v>
      </c>
      <c r="T395" s="42">
        <f t="shared" si="840"/>
        <v>5.0655234937632727</v>
      </c>
      <c r="U395" s="42">
        <f t="shared" si="855"/>
        <v>2.0657528244000685</v>
      </c>
      <c r="V395" s="42">
        <f>V205-0.37</f>
        <v>3.7816504277032674</v>
      </c>
      <c r="W395" s="42">
        <f t="shared" si="842"/>
        <v>2.25587864490178</v>
      </c>
      <c r="X395" s="42">
        <f>X205+0.37</f>
        <v>0.46392758917047627</v>
      </c>
      <c r="Y395" s="42">
        <f t="shared" si="856"/>
        <v>3.2577628934714018</v>
      </c>
      <c r="Z395" s="42">
        <f t="shared" si="856"/>
        <v>6.7509971340811825</v>
      </c>
      <c r="AA395" s="42">
        <f t="shared" si="844"/>
        <v>3.4622341104838634</v>
      </c>
      <c r="AB395" s="42">
        <f>AB205</f>
        <v>5.4932209589386023</v>
      </c>
      <c r="AC395" s="42">
        <f t="shared" si="850"/>
        <v>4.688018732366154</v>
      </c>
      <c r="AD395" s="74">
        <f t="shared" si="845"/>
        <v>100.00000000000003</v>
      </c>
    </row>
    <row r="396" spans="1:30" x14ac:dyDescent="0.25">
      <c r="A396" s="34" t="s">
        <v>897</v>
      </c>
      <c r="B396" s="34" t="s">
        <v>898</v>
      </c>
      <c r="C396" s="42">
        <f t="shared" si="829"/>
        <v>1.6278256442959593</v>
      </c>
      <c r="D396" s="42">
        <f t="shared" si="830"/>
        <v>5.766936023947288</v>
      </c>
      <c r="E396" s="42">
        <f t="shared" si="831"/>
        <v>1.66</v>
      </c>
      <c r="F396" s="42">
        <f t="shared" si="831"/>
        <v>6.8669360239472876</v>
      </c>
      <c r="G396" s="42">
        <f t="shared" si="846"/>
        <v>5.2169360239472873</v>
      </c>
      <c r="H396" s="42">
        <f t="shared" si="832"/>
        <v>8.4369360239472879</v>
      </c>
      <c r="I396" s="42">
        <f t="shared" si="833"/>
        <v>2.3223120079824304</v>
      </c>
      <c r="J396" s="42">
        <f t="shared" si="857"/>
        <v>2.9396950014765166</v>
      </c>
      <c r="K396" s="42">
        <f t="shared" si="857"/>
        <v>0.74159904755652784</v>
      </c>
      <c r="L396" s="42">
        <f>L206</f>
        <v>3.4615796062087143</v>
      </c>
      <c r="M396" s="42">
        <f t="shared" si="835"/>
        <v>4.6350538237639327</v>
      </c>
      <c r="N396" s="42">
        <f t="shared" si="836"/>
        <v>3.1591647735334494</v>
      </c>
      <c r="O396" s="42">
        <f t="shared" si="847"/>
        <v>5.4769360239472871</v>
      </c>
      <c r="P396" s="42">
        <f t="shared" si="847"/>
        <v>3.7161630169626627</v>
      </c>
      <c r="Q396" s="42">
        <f t="shared" si="837"/>
        <v>1.5679578317371461</v>
      </c>
      <c r="R396" s="42">
        <f t="shared" si="838"/>
        <v>4.3949933928975264</v>
      </c>
      <c r="S396" s="42">
        <f t="shared" si="839"/>
        <v>2.2941255487842835</v>
      </c>
      <c r="T396" s="42">
        <f t="shared" si="840"/>
        <v>5.4090849047610812</v>
      </c>
      <c r="U396" s="42">
        <f>U206</f>
        <v>2.1741155650542665</v>
      </c>
      <c r="V396" s="42">
        <f>V206-1.39</f>
        <v>1.4355239760357341</v>
      </c>
      <c r="W396" s="42">
        <f t="shared" si="842"/>
        <v>3.7534326942024498</v>
      </c>
      <c r="X396" s="42">
        <f t="shared" si="848"/>
        <v>1.4356092539968959</v>
      </c>
      <c r="Y396" s="42">
        <f t="shared" si="856"/>
        <v>3.2363802899765988</v>
      </c>
      <c r="Z396" s="42">
        <f t="shared" si="856"/>
        <v>4.9660518981525286</v>
      </c>
      <c r="AA396" s="42">
        <f t="shared" si="844"/>
        <v>3.4875053729938292</v>
      </c>
      <c r="AB396" s="42">
        <f t="shared" si="851"/>
        <v>6.0995505437458659</v>
      </c>
      <c r="AC396" s="42">
        <f t="shared" si="850"/>
        <v>3.7175956861451471</v>
      </c>
      <c r="AD396" s="74">
        <f t="shared" si="845"/>
        <v>99.999999999999972</v>
      </c>
    </row>
    <row r="397" spans="1:30" x14ac:dyDescent="0.25">
      <c r="A397" s="34" t="s">
        <v>899</v>
      </c>
      <c r="B397" s="34" t="s">
        <v>900</v>
      </c>
      <c r="C397" s="42">
        <f t="shared" si="829"/>
        <v>1.6066474961445221</v>
      </c>
      <c r="D397" s="42">
        <f t="shared" ref="D397:D400" si="858">D207-0.37</f>
        <v>0.19000000000000006</v>
      </c>
      <c r="E397" s="42">
        <f t="shared" ref="E397:F400" si="859">E207</f>
        <v>0.83</v>
      </c>
      <c r="F397" s="42">
        <f t="shared" si="859"/>
        <v>6.8433295402268524</v>
      </c>
      <c r="G397" s="42">
        <f t="shared" si="846"/>
        <v>6.0233295402268521</v>
      </c>
      <c r="H397" s="42">
        <f t="shared" si="832"/>
        <v>9.2433295402268527</v>
      </c>
      <c r="I397" s="42">
        <f t="shared" si="833"/>
        <v>2.5911098467422859</v>
      </c>
      <c r="J397" s="42">
        <f t="shared" si="857"/>
        <v>2.7976409961669768</v>
      </c>
      <c r="K397" s="42">
        <f t="shared" si="857"/>
        <v>2.8555948350257561</v>
      </c>
      <c r="L397" s="42">
        <f t="shared" si="857"/>
        <v>2.6773105531564485</v>
      </c>
      <c r="M397" s="42">
        <f t="shared" si="835"/>
        <v>3.4555526930919438</v>
      </c>
      <c r="N397" s="42">
        <f t="shared" si="836"/>
        <v>3.5085215051045546</v>
      </c>
      <c r="O397" s="42">
        <f t="shared" si="847"/>
        <v>2.9344661482009462</v>
      </c>
      <c r="P397" s="42">
        <f t="shared" ref="P397:P400" si="860">P207</f>
        <v>4.8473584243273544</v>
      </c>
      <c r="Q397" s="42">
        <f t="shared" si="837"/>
        <v>2.7342283932567772</v>
      </c>
      <c r="R397" s="42">
        <f t="shared" si="838"/>
        <v>4.0812238802602936</v>
      </c>
      <c r="S397" s="42">
        <f t="shared" si="839"/>
        <v>2.377353845917678</v>
      </c>
      <c r="T397" s="42">
        <f t="shared" si="840"/>
        <v>5.0122830734934052</v>
      </c>
      <c r="U397" s="42">
        <f t="shared" ref="U397:U400" si="861">U207+0.08</f>
        <v>1.6362763878698376</v>
      </c>
      <c r="V397" s="42">
        <f t="shared" ref="V397:W412" si="862">V207+0.83</f>
        <v>5.516027157912438</v>
      </c>
      <c r="W397" s="42">
        <f t="shared" si="862"/>
        <v>4.5309793159456975</v>
      </c>
      <c r="X397" s="42">
        <f t="shared" si="848"/>
        <v>1.6248727817927069</v>
      </c>
      <c r="Y397" s="42">
        <f t="shared" si="856"/>
        <v>3.3775176856286082</v>
      </c>
      <c r="Z397" s="42">
        <f t="shared" si="856"/>
        <v>5.6686610909135657</v>
      </c>
      <c r="AA397" s="42">
        <f t="shared" si="844"/>
        <v>3.4469463122628667</v>
      </c>
      <c r="AB397" s="42">
        <f>AB207</f>
        <v>5.6897479743298982</v>
      </c>
      <c r="AC397" s="42">
        <f t="shared" si="850"/>
        <v>3.8996909817748708</v>
      </c>
      <c r="AD397" s="74">
        <f t="shared" si="845"/>
        <v>99.999999999999972</v>
      </c>
    </row>
    <row r="398" spans="1:30" x14ac:dyDescent="0.25">
      <c r="A398" s="34" t="s">
        <v>901</v>
      </c>
      <c r="B398" s="34" t="s">
        <v>902</v>
      </c>
      <c r="C398" s="42">
        <f t="shared" si="829"/>
        <v>1.349717228215787</v>
      </c>
      <c r="D398" s="42">
        <f t="shared" si="858"/>
        <v>0.19000000000000006</v>
      </c>
      <c r="E398" s="42">
        <f t="shared" si="859"/>
        <v>0.83</v>
      </c>
      <c r="F398" s="42">
        <f t="shared" si="859"/>
        <v>6.5717100246103897</v>
      </c>
      <c r="G398" s="42">
        <f t="shared" si="846"/>
        <v>5.7517100246103894</v>
      </c>
      <c r="H398" s="42">
        <f t="shared" si="832"/>
        <v>8.97171002461039</v>
      </c>
      <c r="I398" s="42">
        <f t="shared" si="833"/>
        <v>2.774391259228898</v>
      </c>
      <c r="J398" s="42">
        <f t="shared" si="857"/>
        <v>3.3120077109291906</v>
      </c>
      <c r="K398" s="42">
        <f t="shared" si="857"/>
        <v>1.3334141816554861</v>
      </c>
      <c r="L398" s="42">
        <f t="shared" si="857"/>
        <v>3.9776357871828418</v>
      </c>
      <c r="M398" s="42">
        <f t="shared" si="835"/>
        <v>5.6335513932925814</v>
      </c>
      <c r="N398" s="42">
        <f t="shared" si="836"/>
        <v>4.286644560436935</v>
      </c>
      <c r="O398" s="42">
        <f t="shared" si="847"/>
        <v>0.83823617544901929</v>
      </c>
      <c r="P398" s="42">
        <f t="shared" si="860"/>
        <v>3.9704081398687774</v>
      </c>
      <c r="Q398" s="42">
        <f t="shared" si="837"/>
        <v>4.4850858266816207</v>
      </c>
      <c r="R398" s="42">
        <f t="shared" si="838"/>
        <v>1.6144861231540339</v>
      </c>
      <c r="S398" s="42">
        <f t="shared" si="839"/>
        <v>2.5952498229848415</v>
      </c>
      <c r="T398" s="42">
        <f t="shared" si="840"/>
        <v>5.4851100760557063</v>
      </c>
      <c r="U398" s="42">
        <f t="shared" si="861"/>
        <v>1.455678121392961</v>
      </c>
      <c r="V398" s="42">
        <f>V208-0.37</f>
        <v>5.3267518859996237</v>
      </c>
      <c r="W398" s="42">
        <f t="shared" si="862"/>
        <v>4.3244149865334096</v>
      </c>
      <c r="X398" s="42">
        <f>X208+0.37</f>
        <v>0.61811466081102984</v>
      </c>
      <c r="Y398" s="42">
        <f t="shared" si="856"/>
        <v>6.4101499702666853</v>
      </c>
      <c r="Z398" s="42">
        <f>Z208</f>
        <v>3.2079874955893746</v>
      </c>
      <c r="AA398" s="42">
        <f t="shared" si="844"/>
        <v>4.2689236383932334</v>
      </c>
      <c r="AB398" s="42">
        <f t="shared" si="851"/>
        <v>4.9331488986146086</v>
      </c>
      <c r="AC398" s="42">
        <f t="shared" si="850"/>
        <v>5.4837619834321982</v>
      </c>
      <c r="AD398" s="74">
        <f t="shared" si="845"/>
        <v>100.00000000000003</v>
      </c>
    </row>
    <row r="399" spans="1:30" x14ac:dyDescent="0.25">
      <c r="A399" s="34" t="s">
        <v>903</v>
      </c>
      <c r="B399" s="34" t="s">
        <v>904</v>
      </c>
      <c r="C399" s="42">
        <f t="shared" si="829"/>
        <v>1.2090185765473633</v>
      </c>
      <c r="D399" s="42">
        <f t="shared" si="858"/>
        <v>0.19000000000000006</v>
      </c>
      <c r="E399" s="42">
        <f t="shared" si="859"/>
        <v>0.83</v>
      </c>
      <c r="F399" s="42">
        <f t="shared" si="859"/>
        <v>2.3095448414190454</v>
      </c>
      <c r="G399" s="42">
        <f t="shared" si="846"/>
        <v>6.108634524257134</v>
      </c>
      <c r="H399" s="42">
        <f t="shared" si="832"/>
        <v>9.3286345242571347</v>
      </c>
      <c r="I399" s="42">
        <f t="shared" si="833"/>
        <v>4.9290896828380895</v>
      </c>
      <c r="J399" s="42">
        <f t="shared" si="857"/>
        <v>2.9020003569561124</v>
      </c>
      <c r="K399" s="42">
        <f t="shared" si="857"/>
        <v>2.9587987687742197</v>
      </c>
      <c r="L399" s="42">
        <f t="shared" si="857"/>
        <v>2.7482164766729107</v>
      </c>
      <c r="M399" s="42">
        <f t="shared" si="835"/>
        <v>4.1256982523379886</v>
      </c>
      <c r="N399" s="42">
        <f t="shared" si="836"/>
        <v>3.8041298139639759</v>
      </c>
      <c r="O399" s="42">
        <f t="shared" si="847"/>
        <v>0.91417755835258196</v>
      </c>
      <c r="P399" s="42">
        <f t="shared" si="860"/>
        <v>2.309544841419044</v>
      </c>
      <c r="Q399" s="42">
        <f t="shared" si="837"/>
        <v>3.0437530224595313</v>
      </c>
      <c r="R399" s="42">
        <f t="shared" si="838"/>
        <v>3.6272283432458261</v>
      </c>
      <c r="S399" s="42">
        <f t="shared" si="839"/>
        <v>2.7340521173130568</v>
      </c>
      <c r="T399" s="42">
        <f t="shared" si="840"/>
        <v>5.5110212072480138</v>
      </c>
      <c r="U399" s="42">
        <f t="shared" si="861"/>
        <v>2.3342252508498924</v>
      </c>
      <c r="V399" s="42">
        <f t="shared" si="862"/>
        <v>6.4424184465647212</v>
      </c>
      <c r="W399" s="42">
        <f t="shared" si="862"/>
        <v>4.5254212671662941</v>
      </c>
      <c r="X399" s="42">
        <f t="shared" si="848"/>
        <v>2.4884879140875356</v>
      </c>
      <c r="Y399" s="42">
        <f t="shared" si="856"/>
        <v>4.8720505488990371</v>
      </c>
      <c r="Z399" s="42">
        <f>Z209</f>
        <v>5.4931619093066306</v>
      </c>
      <c r="AA399" s="42">
        <f t="shared" si="844"/>
        <v>2.883311381547661</v>
      </c>
      <c r="AB399" s="42">
        <f t="shared" si="851"/>
        <v>5.8330368582516616</v>
      </c>
      <c r="AC399" s="42">
        <f t="shared" si="850"/>
        <v>5.5443435152645328</v>
      </c>
      <c r="AD399" s="74">
        <f t="shared" si="845"/>
        <v>99.999999999999986</v>
      </c>
    </row>
    <row r="400" spans="1:30" x14ac:dyDescent="0.25">
      <c r="A400" s="34" t="s">
        <v>905</v>
      </c>
      <c r="B400" s="34" t="s">
        <v>906</v>
      </c>
      <c r="C400" s="42">
        <f t="shared" si="829"/>
        <v>2.2659784701287893</v>
      </c>
      <c r="D400" s="42">
        <f t="shared" si="858"/>
        <v>0.19000000000000006</v>
      </c>
      <c r="E400" s="42">
        <f t="shared" si="859"/>
        <v>0.83</v>
      </c>
      <c r="F400" s="42">
        <f t="shared" si="859"/>
        <v>4.3493001930937503</v>
      </c>
      <c r="G400" s="42">
        <f t="shared" si="846"/>
        <v>5.7039502896406251</v>
      </c>
      <c r="H400" s="42">
        <f t="shared" si="832"/>
        <v>8.9239502896406258</v>
      </c>
      <c r="I400" s="42">
        <f t="shared" si="833"/>
        <v>3.5719751448203119</v>
      </c>
      <c r="J400" s="42">
        <f t="shared" si="857"/>
        <v>4.3047533276955878</v>
      </c>
      <c r="K400" s="42">
        <f t="shared" si="857"/>
        <v>1.0121622718682159</v>
      </c>
      <c r="L400" s="42">
        <f t="shared" si="857"/>
        <v>4.1518935779639685</v>
      </c>
      <c r="M400" s="42">
        <f t="shared" si="835"/>
        <v>4.3868216088627623</v>
      </c>
      <c r="N400" s="42">
        <f t="shared" si="836"/>
        <v>3.8845880947738136</v>
      </c>
      <c r="O400" s="42">
        <f t="shared" si="847"/>
        <v>3.7430310421033925</v>
      </c>
      <c r="P400" s="42">
        <f t="shared" si="860"/>
        <v>3.1260595137861333</v>
      </c>
      <c r="Q400" s="42">
        <f t="shared" si="837"/>
        <v>4.7522774261806493</v>
      </c>
      <c r="R400" s="42">
        <f t="shared" si="838"/>
        <v>2.3760986278180649</v>
      </c>
      <c r="S400" s="42">
        <f t="shared" si="839"/>
        <v>2.5460397489197653</v>
      </c>
      <c r="T400" s="42">
        <f t="shared" si="840"/>
        <v>5.9861425640206996</v>
      </c>
      <c r="U400" s="42">
        <f t="shared" si="861"/>
        <v>3.5564106816463354</v>
      </c>
      <c r="V400" s="42">
        <f t="shared" si="862"/>
        <v>4.2910744991855516</v>
      </c>
      <c r="W400" s="42">
        <f t="shared" si="862"/>
        <v>4.1574315794593844</v>
      </c>
      <c r="X400" s="42">
        <f t="shared" si="848"/>
        <v>0.55288350912253825</v>
      </c>
      <c r="Y400" s="42">
        <f t="shared" si="856"/>
        <v>4.7617515392263527</v>
      </c>
      <c r="Z400" s="42">
        <f t="shared" ref="Z400:Z405" si="863">Z210</f>
        <v>5.2014038207880908</v>
      </c>
      <c r="AA400" s="42">
        <f t="shared" si="844"/>
        <v>1.5453600869904172</v>
      </c>
      <c r="AB400" s="42">
        <f t="shared" si="851"/>
        <v>5.5684190555469346</v>
      </c>
      <c r="AC400" s="42">
        <f t="shared" si="850"/>
        <v>4.2602430367172444</v>
      </c>
      <c r="AD400" s="74">
        <f t="shared" si="845"/>
        <v>100</v>
      </c>
    </row>
    <row r="401" spans="1:30" x14ac:dyDescent="0.25">
      <c r="A401" s="34" t="s">
        <v>907</v>
      </c>
      <c r="B401" s="34" t="s">
        <v>908</v>
      </c>
      <c r="C401" s="42">
        <f t="shared" si="829"/>
        <v>1.3530045122496834</v>
      </c>
      <c r="D401" s="42">
        <f t="shared" si="830"/>
        <v>5.5493182176585911</v>
      </c>
      <c r="E401" s="42">
        <f t="shared" ref="E401:F415" si="864">E211+0.83</f>
        <v>7.4793182176585917</v>
      </c>
      <c r="F401" s="42">
        <f t="shared" si="864"/>
        <v>4.7095454784390611</v>
      </c>
      <c r="G401" s="42">
        <f t="shared" si="846"/>
        <v>4.9993182176585913</v>
      </c>
      <c r="H401" s="42">
        <f>H211</f>
        <v>7.3893182176585919</v>
      </c>
      <c r="I401" s="42">
        <f t="shared" si="833"/>
        <v>4.9169602556463854</v>
      </c>
      <c r="J401" s="42">
        <f t="shared" si="857"/>
        <v>3.4547540695159196</v>
      </c>
      <c r="K401" s="42">
        <f>K211</f>
        <v>0.13626502713525859</v>
      </c>
      <c r="L401" s="42">
        <f t="shared" si="857"/>
        <v>3.3831202520215307</v>
      </c>
      <c r="M401" s="42">
        <f t="shared" si="835"/>
        <v>6.0039086834878912</v>
      </c>
      <c r="N401" s="42">
        <f t="shared" si="836"/>
        <v>2.1314879341733159</v>
      </c>
      <c r="O401" s="42">
        <f t="shared" ref="O401:P416" si="865">O211-0.56</f>
        <v>2.1639361869891287</v>
      </c>
      <c r="P401" s="42">
        <f t="shared" si="865"/>
        <v>0.28865057340854494</v>
      </c>
      <c r="Q401" s="42">
        <f t="shared" si="837"/>
        <v>3.5955551824606493</v>
      </c>
      <c r="R401" s="42">
        <f t="shared" si="838"/>
        <v>2.1705533589666675</v>
      </c>
      <c r="S401" s="42">
        <f t="shared" si="839"/>
        <v>1.625802033864058</v>
      </c>
      <c r="T401" s="42">
        <f t="shared" si="840"/>
        <v>4.6054406705626603</v>
      </c>
      <c r="U401" s="42">
        <f t="shared" si="841"/>
        <v>0.98053761088838653</v>
      </c>
      <c r="V401" s="42">
        <f t="shared" si="862"/>
        <v>6.05346581745719</v>
      </c>
      <c r="W401" s="42">
        <f t="shared" si="862"/>
        <v>3.5924979066058631</v>
      </c>
      <c r="X401" s="42">
        <f t="shared" si="848"/>
        <v>1.2700199163248929</v>
      </c>
      <c r="Y401" s="42">
        <f t="shared" si="856"/>
        <v>3.6173507691844837</v>
      </c>
      <c r="Z401" s="42">
        <f t="shared" si="863"/>
        <v>4.6136734531835719</v>
      </c>
      <c r="AA401" s="42">
        <f t="shared" si="844"/>
        <v>2.8564635210347236</v>
      </c>
      <c r="AB401" s="42">
        <f t="shared" si="851"/>
        <v>5.8726706298111777</v>
      </c>
      <c r="AC401" s="42">
        <f t="shared" si="850"/>
        <v>5.1870632859546157</v>
      </c>
      <c r="AD401" s="74">
        <f t="shared" si="845"/>
        <v>100.00000000000004</v>
      </c>
    </row>
    <row r="402" spans="1:30" x14ac:dyDescent="0.25">
      <c r="A402" s="34" t="s">
        <v>909</v>
      </c>
      <c r="B402" s="34" t="s">
        <v>910</v>
      </c>
      <c r="C402" s="42">
        <f>C212</f>
        <v>1.4033713554715102</v>
      </c>
      <c r="D402" s="42">
        <f>D212-0.37</f>
        <v>0.19000000000000006</v>
      </c>
      <c r="E402" s="42">
        <f>E212</f>
        <v>7.2662452613438306</v>
      </c>
      <c r="F402" s="42">
        <f>F212</f>
        <v>6.4362452613438306</v>
      </c>
      <c r="G402" s="42">
        <f t="shared" si="846"/>
        <v>5.6162452613438303</v>
      </c>
      <c r="H402" s="42">
        <f t="shared" si="832"/>
        <v>2.4</v>
      </c>
      <c r="I402" s="42">
        <f t="shared" si="833"/>
        <v>4.064476402450568</v>
      </c>
      <c r="J402" s="42">
        <f t="shared" si="857"/>
        <v>3.9783898785331511</v>
      </c>
      <c r="K402" s="42">
        <f t="shared" si="857"/>
        <v>2.0955660278835544</v>
      </c>
      <c r="L402" s="42">
        <f t="shared" si="857"/>
        <v>3.210613991697385</v>
      </c>
      <c r="M402" s="42">
        <f t="shared" si="835"/>
        <v>5.1043949969746976</v>
      </c>
      <c r="N402" s="42">
        <f t="shared" si="836"/>
        <v>4.3081479121396447</v>
      </c>
      <c r="O402" s="42">
        <f>O212+0.27</f>
        <v>0.40694138853923029</v>
      </c>
      <c r="P402" s="42">
        <f>P212</f>
        <v>2.5476804159485993</v>
      </c>
      <c r="Q402" s="42">
        <f t="shared" si="837"/>
        <v>3.3330408104190141</v>
      </c>
      <c r="R402" s="42">
        <f t="shared" si="838"/>
        <v>2.8165923762367449</v>
      </c>
      <c r="S402" s="42">
        <f t="shared" si="839"/>
        <v>2.3179630216873872</v>
      </c>
      <c r="T402" s="42">
        <f t="shared" si="840"/>
        <v>5.7035561093856471</v>
      </c>
      <c r="U402" s="42">
        <f>U212+0.08</f>
        <v>1.9599644289999305</v>
      </c>
      <c r="V402" s="42">
        <f t="shared" si="862"/>
        <v>5.3027706478236087</v>
      </c>
      <c r="W402" s="42">
        <f t="shared" si="862"/>
        <v>5.1307054542829844</v>
      </c>
      <c r="X402" s="42">
        <f t="shared" si="848"/>
        <v>1.0779138842094969</v>
      </c>
      <c r="Y402" s="42">
        <f t="shared" si="856"/>
        <v>3.9224453171637466</v>
      </c>
      <c r="Z402" s="42">
        <f t="shared" si="863"/>
        <v>4.6874953756948026</v>
      </c>
      <c r="AA402" s="42">
        <f t="shared" si="844"/>
        <v>3.8279987407305605</v>
      </c>
      <c r="AB402" s="42">
        <f t="shared" si="851"/>
        <v>6.3078872528865411</v>
      </c>
      <c r="AC402" s="42">
        <f t="shared" si="850"/>
        <v>4.5833484268096969</v>
      </c>
      <c r="AD402" s="74">
        <f t="shared" si="845"/>
        <v>100</v>
      </c>
    </row>
    <row r="403" spans="1:30" x14ac:dyDescent="0.25">
      <c r="A403" s="34" t="s">
        <v>911</v>
      </c>
      <c r="B403" s="34" t="s">
        <v>912</v>
      </c>
      <c r="C403" s="42">
        <f t="shared" si="829"/>
        <v>1.76107451426157</v>
      </c>
      <c r="D403" s="42">
        <f t="shared" si="830"/>
        <v>6.1613197771552723</v>
      </c>
      <c r="E403" s="42">
        <f t="shared" si="864"/>
        <v>8.0913197771552721</v>
      </c>
      <c r="F403" s="42">
        <f t="shared" si="864"/>
        <v>5.1175465181035156</v>
      </c>
      <c r="G403" s="42">
        <f t="shared" si="846"/>
        <v>5.6113197771552725</v>
      </c>
      <c r="H403" s="42">
        <f t="shared" si="832"/>
        <v>2.4</v>
      </c>
      <c r="I403" s="42">
        <f t="shared" si="833"/>
        <v>5.4014614902479252</v>
      </c>
      <c r="J403" s="42">
        <f t="shared" si="857"/>
        <v>2.7034699404586253</v>
      </c>
      <c r="K403" s="42">
        <f t="shared" si="857"/>
        <v>2.1287614401788684</v>
      </c>
      <c r="L403" s="42">
        <f t="shared" si="857"/>
        <v>3.4224502436690329</v>
      </c>
      <c r="M403" s="42">
        <f t="shared" si="835"/>
        <v>5.2537716207079868</v>
      </c>
      <c r="N403" s="42">
        <f t="shared" si="836"/>
        <v>1.7789897123184963</v>
      </c>
      <c r="O403" s="42">
        <f t="shared" si="865"/>
        <v>0.67152931902973401</v>
      </c>
      <c r="P403" s="42">
        <f t="shared" si="865"/>
        <v>0.6458724582166131</v>
      </c>
      <c r="Q403" s="42">
        <f t="shared" si="837"/>
        <v>4.6948802595960224</v>
      </c>
      <c r="R403" s="42">
        <f t="shared" si="838"/>
        <v>1.1676735457658616</v>
      </c>
      <c r="S403" s="42">
        <f t="shared" si="839"/>
        <v>1.7700271365890834</v>
      </c>
      <c r="T403" s="42">
        <f t="shared" si="840"/>
        <v>5.0637030065672022</v>
      </c>
      <c r="U403" s="42">
        <f t="shared" si="841"/>
        <v>0.23770885155303434</v>
      </c>
      <c r="V403" s="42">
        <f t="shared" si="862"/>
        <v>7.1681553816985391</v>
      </c>
      <c r="W403" s="42">
        <f t="shared" si="862"/>
        <v>2.331865936126337</v>
      </c>
      <c r="X403" s="42">
        <f t="shared" si="848"/>
        <v>1.0149677644808031</v>
      </c>
      <c r="Y403" s="42">
        <f t="shared" si="856"/>
        <v>3.6424777023886588</v>
      </c>
      <c r="Z403" s="42">
        <f t="shared" si="863"/>
        <v>5.4285952365828463</v>
      </c>
      <c r="AA403" s="42">
        <f t="shared" si="844"/>
        <v>3.6626218086100959</v>
      </c>
      <c r="AB403" s="42">
        <f t="shared" si="851"/>
        <v>6.6505620402807564</v>
      </c>
      <c r="AC403" s="42">
        <f t="shared" si="850"/>
        <v>6.0178747411025713</v>
      </c>
      <c r="AD403" s="74">
        <f t="shared" si="845"/>
        <v>100.00000000000003</v>
      </c>
    </row>
    <row r="404" spans="1:30" x14ac:dyDescent="0.25">
      <c r="A404" s="34" t="s">
        <v>913</v>
      </c>
      <c r="B404" s="34" t="s">
        <v>914</v>
      </c>
      <c r="C404" s="42">
        <f t="shared" si="829"/>
        <v>1.3292340504915265</v>
      </c>
      <c r="D404" s="42">
        <f t="shared" ref="D404:D406" si="866">D214-0.37</f>
        <v>0.19000000000000006</v>
      </c>
      <c r="E404" s="42">
        <f t="shared" ref="E404:F406" si="867">E214</f>
        <v>0.83</v>
      </c>
      <c r="F404" s="42">
        <f t="shared" si="867"/>
        <v>4.8398747038130017</v>
      </c>
      <c r="G404" s="42">
        <f t="shared" si="846"/>
        <v>6.4398120557195018</v>
      </c>
      <c r="H404" s="42">
        <f t="shared" si="832"/>
        <v>9.6598120557195024</v>
      </c>
      <c r="I404" s="42">
        <f t="shared" si="833"/>
        <v>3.6374138588714375</v>
      </c>
      <c r="J404" s="42">
        <f t="shared" si="857"/>
        <v>2.9858041802299282</v>
      </c>
      <c r="K404" s="42">
        <f t="shared" si="857"/>
        <v>1.0299518489859865</v>
      </c>
      <c r="L404" s="42">
        <f t="shared" si="857"/>
        <v>3.7138899431414449</v>
      </c>
      <c r="M404" s="42">
        <f t="shared" si="835"/>
        <v>5.115429359457945</v>
      </c>
      <c r="N404" s="42">
        <f t="shared" si="836"/>
        <v>3.3415066399460844</v>
      </c>
      <c r="O404" s="42">
        <f t="shared" si="865"/>
        <v>2.8382098984218951</v>
      </c>
      <c r="P404" s="42">
        <f t="shared" ref="P404:P406" si="868">P214</f>
        <v>4.0836442813422185</v>
      </c>
      <c r="Q404" s="42">
        <f t="shared" si="837"/>
        <v>4.2926546433952248</v>
      </c>
      <c r="R404" s="42">
        <f t="shared" si="838"/>
        <v>2.7064242021462004</v>
      </c>
      <c r="S404" s="42">
        <f t="shared" si="839"/>
        <v>3.5174935790412443</v>
      </c>
      <c r="T404" s="42">
        <f t="shared" si="840"/>
        <v>7.0287570860344406</v>
      </c>
      <c r="U404" s="42">
        <f t="shared" ref="U404:U406" si="869">U214+0.08</f>
        <v>1.8447047807988994</v>
      </c>
      <c r="V404" s="42">
        <f>V214-0.37</f>
        <v>2.6490632119165953</v>
      </c>
      <c r="W404" s="42">
        <f t="shared" si="862"/>
        <v>1.8934710952625973</v>
      </c>
      <c r="X404" s="42">
        <f>X214+0.37</f>
        <v>0.8068823190056903</v>
      </c>
      <c r="Y404" s="42">
        <f t="shared" si="856"/>
        <v>3.8772784969959151</v>
      </c>
      <c r="Z404" s="42">
        <f t="shared" si="863"/>
        <v>5.5385450256151936</v>
      </c>
      <c r="AA404" s="42">
        <f t="shared" si="844"/>
        <v>3.8206703035309815</v>
      </c>
      <c r="AB404" s="42">
        <f t="shared" si="851"/>
        <v>7.0748510217028802</v>
      </c>
      <c r="AC404" s="42">
        <f t="shared" si="850"/>
        <v>4.9146213584136573</v>
      </c>
      <c r="AD404" s="74">
        <f t="shared" si="845"/>
        <v>99.999999999999986</v>
      </c>
    </row>
    <row r="405" spans="1:30" x14ac:dyDescent="0.25">
      <c r="A405" s="34" t="s">
        <v>915</v>
      </c>
      <c r="B405" s="34" t="s">
        <v>916</v>
      </c>
      <c r="C405" s="42">
        <f t="shared" si="829"/>
        <v>1.0206003101484682</v>
      </c>
      <c r="D405" s="42">
        <f t="shared" si="866"/>
        <v>0.19000000000000006</v>
      </c>
      <c r="E405" s="42">
        <f t="shared" si="867"/>
        <v>0.83</v>
      </c>
      <c r="F405" s="42">
        <f t="shared" si="867"/>
        <v>4.5760243641892444</v>
      </c>
      <c r="G405" s="42">
        <f t="shared" si="846"/>
        <v>6.0440365462838654</v>
      </c>
      <c r="H405" s="42">
        <f t="shared" si="832"/>
        <v>9.2640365462838652</v>
      </c>
      <c r="I405" s="42">
        <f t="shared" si="833"/>
        <v>3.742018273141932</v>
      </c>
      <c r="J405" s="42">
        <f t="shared" si="857"/>
        <v>3.524007009592462</v>
      </c>
      <c r="K405" s="42">
        <f t="shared" si="857"/>
        <v>1.571467331619977</v>
      </c>
      <c r="L405" s="42">
        <f t="shared" si="857"/>
        <v>1.4871115117004794</v>
      </c>
      <c r="M405" s="42">
        <f t="shared" si="835"/>
        <v>2.5975701049275952</v>
      </c>
      <c r="N405" s="42">
        <f t="shared" si="836"/>
        <v>0.76998706700391983</v>
      </c>
      <c r="O405" s="42">
        <f t="shared" si="865"/>
        <v>3.0910832692999293</v>
      </c>
      <c r="P405" s="42">
        <f t="shared" si="868"/>
        <v>3.5750190345228465</v>
      </c>
      <c r="Q405" s="42">
        <f t="shared" si="837"/>
        <v>1.4105281982008178</v>
      </c>
      <c r="R405" s="42">
        <f t="shared" si="838"/>
        <v>5.4104889568113688</v>
      </c>
      <c r="S405" s="42">
        <f t="shared" si="839"/>
        <v>1.6025518034967488</v>
      </c>
      <c r="T405" s="42">
        <f t="shared" si="840"/>
        <v>4.7512433441277571</v>
      </c>
      <c r="U405" s="42">
        <f t="shared" si="869"/>
        <v>1.4918926935297594</v>
      </c>
      <c r="V405" s="42">
        <f t="shared" si="862"/>
        <v>7.225488519124637</v>
      </c>
      <c r="W405" s="42">
        <f t="shared" si="862"/>
        <v>5.3242891303249502</v>
      </c>
      <c r="X405" s="42">
        <f t="shared" si="848"/>
        <v>3.9671296588959315</v>
      </c>
      <c r="Y405" s="42">
        <f t="shared" si="856"/>
        <v>1.9604352181559932</v>
      </c>
      <c r="Z405" s="42">
        <f t="shared" si="863"/>
        <v>5.9412085451058596</v>
      </c>
      <c r="AA405" s="42">
        <f t="shared" si="844"/>
        <v>4.8541280927464108</v>
      </c>
      <c r="AB405" s="42">
        <f t="shared" si="851"/>
        <v>7.1917191509762892</v>
      </c>
      <c r="AC405" s="42">
        <f t="shared" si="850"/>
        <v>6.5859353197888737</v>
      </c>
      <c r="AD405" s="74">
        <f t="shared" si="845"/>
        <v>99.999999999999986</v>
      </c>
    </row>
    <row r="406" spans="1:30" x14ac:dyDescent="0.25">
      <c r="A406" s="34" t="s">
        <v>917</v>
      </c>
      <c r="B406" s="34" t="s">
        <v>918</v>
      </c>
      <c r="C406" s="42">
        <f t="shared" si="829"/>
        <v>1.2731235826459177</v>
      </c>
      <c r="D406" s="42">
        <f t="shared" si="866"/>
        <v>0.19000000000000006</v>
      </c>
      <c r="E406" s="42">
        <f t="shared" si="867"/>
        <v>0.83</v>
      </c>
      <c r="F406" s="42">
        <f t="shared" si="867"/>
        <v>6.3922575062638485</v>
      </c>
      <c r="G406" s="42">
        <f t="shared" si="846"/>
        <v>5.5722575062638482</v>
      </c>
      <c r="H406" s="42">
        <f t="shared" si="832"/>
        <v>8.7922575062638479</v>
      </c>
      <c r="I406" s="42">
        <f t="shared" si="833"/>
        <v>3.2397846903709295</v>
      </c>
      <c r="J406" s="42">
        <f>J216</f>
        <v>4.4079583432681986</v>
      </c>
      <c r="K406" s="42">
        <f>K216</f>
        <v>3.1433001786999926</v>
      </c>
      <c r="L406" s="42">
        <f t="shared" si="857"/>
        <v>4.2883033313583354</v>
      </c>
      <c r="M406" s="42">
        <f t="shared" si="835"/>
        <v>5.2118271682608874</v>
      </c>
      <c r="N406" s="42">
        <f t="shared" si="836"/>
        <v>3.256833088662848</v>
      </c>
      <c r="O406" s="42">
        <f t="shared" si="865"/>
        <v>2.4321205348469084</v>
      </c>
      <c r="P406" s="42">
        <f t="shared" si="868"/>
        <v>3.5956448472734137</v>
      </c>
      <c r="Q406" s="42">
        <f t="shared" si="837"/>
        <v>3.7603270666366253</v>
      </c>
      <c r="R406" s="42">
        <f>R216-1.1</f>
        <v>0.64696109609844554</v>
      </c>
      <c r="S406" s="42">
        <f t="shared" si="839"/>
        <v>2.4803078298626633</v>
      </c>
      <c r="T406" s="42">
        <f t="shared" si="840"/>
        <v>5.5576517444476963</v>
      </c>
      <c r="U406" s="42">
        <f t="shared" si="869"/>
        <v>1.4639220172390868</v>
      </c>
      <c r="V406" s="42">
        <f t="shared" si="862"/>
        <v>6.3456217114423259</v>
      </c>
      <c r="W406" s="42">
        <f t="shared" si="862"/>
        <v>5.1090363922326851</v>
      </c>
      <c r="X406" s="42">
        <f t="shared" si="848"/>
        <v>1.0624321725389612</v>
      </c>
      <c r="Y406" s="42">
        <f t="shared" si="856"/>
        <v>4.6322193082176284</v>
      </c>
      <c r="Z406" s="42">
        <f t="shared" si="856"/>
        <v>4.8090378141994341</v>
      </c>
      <c r="AA406" s="42">
        <f t="shared" si="844"/>
        <v>3.3566457099656937</v>
      </c>
      <c r="AB406" s="42">
        <f>AB216</f>
        <v>5.2687452415207723</v>
      </c>
      <c r="AC406" s="42">
        <f t="shared" si="850"/>
        <v>2.8814236114190028</v>
      </c>
      <c r="AD406" s="74">
        <f t="shared" si="845"/>
        <v>99.999999999999986</v>
      </c>
    </row>
    <row r="407" spans="1:30" x14ac:dyDescent="0.25">
      <c r="A407" s="34" t="s">
        <v>919</v>
      </c>
      <c r="B407" s="34" t="s">
        <v>920</v>
      </c>
      <c r="C407" s="42">
        <f t="shared" si="829"/>
        <v>2.4193538791226463</v>
      </c>
      <c r="D407" s="42">
        <f t="shared" si="830"/>
        <v>5.5122908294860054</v>
      </c>
      <c r="E407" s="42">
        <f t="shared" si="864"/>
        <v>1.66</v>
      </c>
      <c r="F407" s="42">
        <f t="shared" si="864"/>
        <v>6.6122908294860059</v>
      </c>
      <c r="G407" s="42">
        <f t="shared" si="846"/>
        <v>4.9622908294860055</v>
      </c>
      <c r="H407" s="42">
        <f t="shared" si="832"/>
        <v>8.1822908294860053</v>
      </c>
      <c r="I407" s="42">
        <f t="shared" si="833"/>
        <v>2.9602166301810855</v>
      </c>
      <c r="J407" s="42">
        <f t="shared" ref="J407:L408" si="870">J217-0.83</f>
        <v>2.3884448956573072</v>
      </c>
      <c r="K407" s="42">
        <f t="shared" si="870"/>
        <v>1.4638013207878315</v>
      </c>
      <c r="L407" s="42">
        <f t="shared" si="870"/>
        <v>4.2161068664842034</v>
      </c>
      <c r="M407" s="42">
        <f t="shared" si="835"/>
        <v>4.9380869772809977</v>
      </c>
      <c r="N407" s="42">
        <f t="shared" si="836"/>
        <v>4.0031578586241974</v>
      </c>
      <c r="O407" s="42">
        <f t="shared" si="865"/>
        <v>2.0235767536001306</v>
      </c>
      <c r="P407" s="42">
        <f t="shared" si="865"/>
        <v>3.0539317684287539</v>
      </c>
      <c r="Q407" s="42">
        <f t="shared" si="837"/>
        <v>4.1770123254434024</v>
      </c>
      <c r="R407" s="42">
        <f t="shared" si="838"/>
        <v>1.4920321571197461</v>
      </c>
      <c r="S407" s="42">
        <f t="shared" si="839"/>
        <v>2.8290863785617923</v>
      </c>
      <c r="T407" s="42">
        <f t="shared" si="840"/>
        <v>6.1264907441417149</v>
      </c>
      <c r="U407" s="42">
        <f t="shared" si="841"/>
        <v>0.40680135361827807</v>
      </c>
      <c r="V407" s="42">
        <f t="shared" si="862"/>
        <v>5.382264633218508</v>
      </c>
      <c r="W407" s="42">
        <f t="shared" si="862"/>
        <v>4.1670186145830987</v>
      </c>
      <c r="X407" s="42">
        <f t="shared" si="848"/>
        <v>1.1639985503574128</v>
      </c>
      <c r="Y407" s="42">
        <f t="shared" si="856"/>
        <v>4.6989685117938791</v>
      </c>
      <c r="Z407" s="42">
        <f>Z217</f>
        <v>4.6867488668370267</v>
      </c>
      <c r="AA407" s="42">
        <f t="shared" si="844"/>
        <v>2.0373263475596577</v>
      </c>
      <c r="AB407" s="42">
        <f t="shared" si="851"/>
        <v>5.1960698522134177</v>
      </c>
      <c r="AC407" s="42">
        <f t="shared" si="850"/>
        <v>3.2403413964408774</v>
      </c>
      <c r="AD407" s="74">
        <f t="shared" si="845"/>
        <v>99.999999999999986</v>
      </c>
    </row>
    <row r="408" spans="1:30" x14ac:dyDescent="0.25">
      <c r="A408" s="34" t="s">
        <v>921</v>
      </c>
      <c r="B408" s="34" t="s">
        <v>922</v>
      </c>
      <c r="C408" s="42">
        <f t="shared" si="829"/>
        <v>1.3388829970657059</v>
      </c>
      <c r="D408" s="42">
        <f t="shared" ref="D408:D409" si="871">D218-0.37</f>
        <v>0.19000000000000006</v>
      </c>
      <c r="E408" s="42">
        <f t="shared" ref="E408:F409" si="872">E218</f>
        <v>7.2360210068496658</v>
      </c>
      <c r="F408" s="42">
        <f t="shared" si="872"/>
        <v>6.4060210068496657</v>
      </c>
      <c r="G408" s="42">
        <f t="shared" si="846"/>
        <v>5.5860210068496654</v>
      </c>
      <c r="H408" s="42">
        <f t="shared" si="832"/>
        <v>8.8060210068496652</v>
      </c>
      <c r="I408" s="42">
        <f t="shared" si="833"/>
        <v>1.1107526258562088</v>
      </c>
      <c r="J408" s="42">
        <f>J218</f>
        <v>3.6548277981577186</v>
      </c>
      <c r="K408" s="42">
        <f t="shared" si="870"/>
        <v>1.6935840330013834</v>
      </c>
      <c r="L408" s="42">
        <f t="shared" si="870"/>
        <v>3.5938034391774734</v>
      </c>
      <c r="M408" s="42">
        <f t="shared" si="835"/>
        <v>4.9049083466021575</v>
      </c>
      <c r="N408" s="42">
        <f t="shared" si="836"/>
        <v>2.1404993023526231</v>
      </c>
      <c r="O408" s="42">
        <f t="shared" si="865"/>
        <v>2.0296680665988025</v>
      </c>
      <c r="P408" s="42">
        <f t="shared" ref="P408:P409" si="873">P218</f>
        <v>5.738727151969492</v>
      </c>
      <c r="Q408" s="42">
        <f t="shared" si="837"/>
        <v>2.7506618154186144</v>
      </c>
      <c r="R408" s="42">
        <f>R218-1.1</f>
        <v>1.8931420314198864</v>
      </c>
      <c r="S408" s="42">
        <f t="shared" si="839"/>
        <v>1.2754505293468572</v>
      </c>
      <c r="T408" s="42">
        <f t="shared" si="840"/>
        <v>5.2914136840071482</v>
      </c>
      <c r="U408" s="42">
        <f t="shared" ref="U408:U409" si="874">U218+0.08</f>
        <v>2.3426927696465567</v>
      </c>
      <c r="V408" s="42">
        <f>V218-0.37</f>
        <v>4.2272228523449504</v>
      </c>
      <c r="W408" s="42">
        <f t="shared" si="862"/>
        <v>2.7538047740581195</v>
      </c>
      <c r="X408" s="42">
        <f>X218+0.37</f>
        <v>0.49164239757799399</v>
      </c>
      <c r="Y408" s="42">
        <f t="shared" ref="Y408:Z423" si="875">Y218+0.83</f>
        <v>2.8507551663687694</v>
      </c>
      <c r="Z408" s="42">
        <f t="shared" si="875"/>
        <v>5.6623222752279867</v>
      </c>
      <c r="AA408" s="42">
        <f t="shared" si="844"/>
        <v>3.6734853050634095</v>
      </c>
      <c r="AB408" s="42">
        <f t="shared" si="851"/>
        <v>6.7387685302181453</v>
      </c>
      <c r="AC408" s="42">
        <f t="shared" si="850"/>
        <v>5.618900081121331</v>
      </c>
      <c r="AD408" s="74">
        <f t="shared" si="845"/>
        <v>100</v>
      </c>
    </row>
    <row r="409" spans="1:30" x14ac:dyDescent="0.25">
      <c r="A409" s="34" t="s">
        <v>923</v>
      </c>
      <c r="B409" s="34" t="s">
        <v>924</v>
      </c>
      <c r="C409" s="42">
        <f t="shared" si="829"/>
        <v>1.4859378788516446</v>
      </c>
      <c r="D409" s="42">
        <f t="shared" si="871"/>
        <v>0.19000000000000006</v>
      </c>
      <c r="E409" s="42">
        <f t="shared" si="872"/>
        <v>6.8780349221855976</v>
      </c>
      <c r="F409" s="42">
        <f t="shared" si="872"/>
        <v>6.0480349221855976</v>
      </c>
      <c r="G409" s="42">
        <f t="shared" si="846"/>
        <v>5.2280349221855973</v>
      </c>
      <c r="H409" s="42">
        <f t="shared" si="832"/>
        <v>8.448034922185597</v>
      </c>
      <c r="I409" s="42">
        <f t="shared" si="833"/>
        <v>2.8300145509106645</v>
      </c>
      <c r="J409" s="42">
        <f t="shared" ref="J409:L410" si="876">J219-0.83</f>
        <v>4.4980307647825537</v>
      </c>
      <c r="K409" s="42">
        <f t="shared" si="876"/>
        <v>0.65285153739536883</v>
      </c>
      <c r="L409" s="42">
        <f t="shared" si="876"/>
        <v>3.3735929367159265</v>
      </c>
      <c r="M409" s="42">
        <f t="shared" si="835"/>
        <v>4.1653524265316566</v>
      </c>
      <c r="N409" s="42">
        <f t="shared" si="836"/>
        <v>2.6463747943840219</v>
      </c>
      <c r="O409" s="42">
        <f t="shared" si="865"/>
        <v>3.1717662285826043</v>
      </c>
      <c r="P409" s="42">
        <f t="shared" si="873"/>
        <v>3.5280203712749314</v>
      </c>
      <c r="Q409" s="42">
        <f t="shared" si="837"/>
        <v>2.2851118032521178</v>
      </c>
      <c r="R409" s="42">
        <f t="shared" si="838"/>
        <v>3.715626322472156</v>
      </c>
      <c r="S409" s="42">
        <f t="shared" si="839"/>
        <v>2.085790177559256</v>
      </c>
      <c r="T409" s="42">
        <f t="shared" si="840"/>
        <v>5.2188698547552308</v>
      </c>
      <c r="U409" s="42">
        <f t="shared" si="874"/>
        <v>1.3899574185571597</v>
      </c>
      <c r="V409" s="42">
        <f t="shared" si="862"/>
        <v>4.9846397248980967</v>
      </c>
      <c r="W409" s="42">
        <f t="shared" si="862"/>
        <v>4.8052543828662895</v>
      </c>
      <c r="X409" s="42">
        <f>X219</f>
        <v>1.9077335714091703</v>
      </c>
      <c r="Y409" s="42">
        <f t="shared" si="875"/>
        <v>3.58914405839819</v>
      </c>
      <c r="Z409" s="42">
        <f t="shared" si="875"/>
        <v>5.6966672373616856</v>
      </c>
      <c r="AA409" s="42">
        <f t="shared" si="844"/>
        <v>2.715464185379818</v>
      </c>
      <c r="AB409" s="42">
        <f t="shared" si="851"/>
        <v>5.3430006779760557</v>
      </c>
      <c r="AC409" s="42">
        <f t="shared" si="850"/>
        <v>4.7786594069430297</v>
      </c>
      <c r="AD409" s="74">
        <f t="shared" si="845"/>
        <v>101.66000000000001</v>
      </c>
    </row>
    <row r="410" spans="1:30" x14ac:dyDescent="0.25">
      <c r="A410" s="34" t="s">
        <v>925</v>
      </c>
      <c r="B410" s="34" t="s">
        <v>926</v>
      </c>
      <c r="C410" s="42">
        <f t="shared" si="829"/>
        <v>1.3013582550207619</v>
      </c>
      <c r="D410" s="42">
        <f t="shared" si="830"/>
        <v>6.1123541925174258</v>
      </c>
      <c r="E410" s="42">
        <f t="shared" si="864"/>
        <v>1.66</v>
      </c>
      <c r="F410" s="42">
        <f t="shared" si="864"/>
        <v>2.9574513975058094</v>
      </c>
      <c r="G410" s="42">
        <f t="shared" si="846"/>
        <v>5.562354192517426</v>
      </c>
      <c r="H410" s="42">
        <f t="shared" si="832"/>
        <v>8.7823541925174258</v>
      </c>
      <c r="I410" s="42">
        <f t="shared" si="833"/>
        <v>2.9693142468822598</v>
      </c>
      <c r="J410" s="42">
        <f>J220</f>
        <v>4.8885507179884176</v>
      </c>
      <c r="K410" s="42">
        <f t="shared" si="876"/>
        <v>1.5831628455179469</v>
      </c>
      <c r="L410" s="42">
        <f t="shared" si="876"/>
        <v>3.5679610204967194</v>
      </c>
      <c r="M410" s="42">
        <f t="shared" si="835"/>
        <v>5.2603433058879343</v>
      </c>
      <c r="N410" s="42">
        <f t="shared" si="836"/>
        <v>4.0304175961404489</v>
      </c>
      <c r="O410" s="42">
        <f t="shared" si="865"/>
        <v>2.2916901711248077</v>
      </c>
      <c r="P410" s="42">
        <f t="shared" si="865"/>
        <v>3.2960056579792782</v>
      </c>
      <c r="Q410" s="42">
        <f t="shared" si="837"/>
        <v>3.7034564071672094</v>
      </c>
      <c r="R410" s="42">
        <f>R220-1.1</f>
        <v>0.95282078290796335</v>
      </c>
      <c r="S410" s="42">
        <f t="shared" si="839"/>
        <v>2.7125105972192141</v>
      </c>
      <c r="T410" s="42">
        <f t="shared" si="840"/>
        <v>6.1866485075745228</v>
      </c>
      <c r="U410" s="42">
        <f t="shared" si="841"/>
        <v>1.2274592107154887</v>
      </c>
      <c r="V410" s="42">
        <f t="shared" ref="V410:V411" si="877">V220-0.37</f>
        <v>4.484288640524027</v>
      </c>
      <c r="W410" s="42">
        <f t="shared" si="862"/>
        <v>3.232471178868225</v>
      </c>
      <c r="X410" s="42">
        <f t="shared" ref="X410:X411" si="878">X220+0.37</f>
        <v>0.88392525969951785</v>
      </c>
      <c r="Y410" s="42">
        <f t="shared" si="875"/>
        <v>4.7440420263648697</v>
      </c>
      <c r="Z410" s="42">
        <f t="shared" si="875"/>
        <v>6.4980456636974306</v>
      </c>
      <c r="AA410" s="42">
        <f t="shared" si="844"/>
        <v>2.3615102314546403</v>
      </c>
      <c r="AB410" s="42">
        <f t="shared" si="851"/>
        <v>4.947212412685734</v>
      </c>
      <c r="AC410" s="42">
        <f t="shared" si="850"/>
        <v>3.8022912890244984</v>
      </c>
      <c r="AD410" s="74">
        <f t="shared" si="845"/>
        <v>100</v>
      </c>
    </row>
    <row r="411" spans="1:30" x14ac:dyDescent="0.25">
      <c r="A411" s="34" t="s">
        <v>927</v>
      </c>
      <c r="B411" s="34" t="s">
        <v>928</v>
      </c>
      <c r="C411" s="42">
        <f t="shared" si="829"/>
        <v>1.1842788580143444</v>
      </c>
      <c r="D411" s="42">
        <f t="shared" ref="D411:D412" si="879">D221-0.37</f>
        <v>0.19000000000000006</v>
      </c>
      <c r="E411" s="42">
        <f t="shared" ref="E411:F412" si="880">E221</f>
        <v>7.933495365415669</v>
      </c>
      <c r="F411" s="42">
        <f t="shared" si="880"/>
        <v>2.3678317884718902</v>
      </c>
      <c r="G411" s="42">
        <f t="shared" si="846"/>
        <v>6.2834953654156687</v>
      </c>
      <c r="H411" s="42">
        <f t="shared" si="832"/>
        <v>2.4</v>
      </c>
      <c r="I411" s="42">
        <f t="shared" si="833"/>
        <v>3.5657687091488475</v>
      </c>
      <c r="J411" s="42">
        <f t="shared" ref="J411:L426" si="881">J221-0.83</f>
        <v>4.1003236026806853</v>
      </c>
      <c r="K411" s="42">
        <f t="shared" si="881"/>
        <v>2.1884963088577591</v>
      </c>
      <c r="L411" s="42">
        <f t="shared" si="881"/>
        <v>3.6689124347870035</v>
      </c>
      <c r="M411" s="42">
        <f t="shared" si="835"/>
        <v>5.1574602987484113</v>
      </c>
      <c r="N411" s="42">
        <f t="shared" si="836"/>
        <v>2.1237805857723462</v>
      </c>
      <c r="O411" s="42">
        <f t="shared" si="865"/>
        <v>2.7650403838115905</v>
      </c>
      <c r="P411" s="42">
        <f t="shared" ref="P411:P412" si="882">P221</f>
        <v>4.1437056298258064</v>
      </c>
      <c r="Q411" s="42">
        <f t="shared" si="837"/>
        <v>2.3447674891443846</v>
      </c>
      <c r="R411" s="42">
        <f t="shared" si="838"/>
        <v>5.0316880877978001</v>
      </c>
      <c r="S411" s="42">
        <f t="shared" si="839"/>
        <v>2.5018321411505293</v>
      </c>
      <c r="T411" s="42">
        <f t="shared" si="840"/>
        <v>5.5646877702910977</v>
      </c>
      <c r="U411" s="42">
        <f t="shared" ref="U411:U412" si="883">U221+0.08</f>
        <v>1.0749532833361963</v>
      </c>
      <c r="V411" s="42">
        <f t="shared" si="877"/>
        <v>5.1904642248414161</v>
      </c>
      <c r="W411" s="42">
        <f t="shared" si="862"/>
        <v>4.0975172841171297</v>
      </c>
      <c r="X411" s="42">
        <f t="shared" si="878"/>
        <v>0.88446601413986181</v>
      </c>
      <c r="Y411" s="42">
        <f t="shared" si="875"/>
        <v>2.7349837827782508</v>
      </c>
      <c r="Z411" s="42">
        <f t="shared" ref="Z411:Z414" si="884">Z221</f>
        <v>5.2159523101990466</v>
      </c>
      <c r="AA411" s="42">
        <f t="shared" si="844"/>
        <v>5.0795042250950759</v>
      </c>
      <c r="AB411" s="42">
        <f t="shared" si="851"/>
        <v>7.0801143655095542</v>
      </c>
      <c r="AC411" s="42">
        <f t="shared" si="850"/>
        <v>5.1264796906496235</v>
      </c>
      <c r="AD411" s="74">
        <f t="shared" si="845"/>
        <v>100</v>
      </c>
    </row>
    <row r="412" spans="1:30" x14ac:dyDescent="0.25">
      <c r="A412" s="34" t="s">
        <v>929</v>
      </c>
      <c r="B412" s="34" t="s">
        <v>930</v>
      </c>
      <c r="C412" s="42">
        <f t="shared" si="829"/>
        <v>4.8335900270506844</v>
      </c>
      <c r="D412" s="42">
        <f t="shared" si="879"/>
        <v>0.19000000000000006</v>
      </c>
      <c r="E412" s="42">
        <f t="shared" si="880"/>
        <v>0.83</v>
      </c>
      <c r="F412" s="42">
        <f t="shared" si="880"/>
        <v>2.1192639523772634</v>
      </c>
      <c r="G412" s="42">
        <f t="shared" si="846"/>
        <v>5.5377918571317881</v>
      </c>
      <c r="H412" s="42">
        <f t="shared" si="832"/>
        <v>8.7577918571317888</v>
      </c>
      <c r="I412" s="42">
        <f t="shared" si="833"/>
        <v>1.6345399702357903</v>
      </c>
      <c r="J412" s="42">
        <f t="shared" si="881"/>
        <v>4.2910785264318525</v>
      </c>
      <c r="K412" s="42">
        <f t="shared" si="881"/>
        <v>4.9322962010918925</v>
      </c>
      <c r="L412" s="42">
        <f t="shared" si="881"/>
        <v>3.0607174360447948</v>
      </c>
      <c r="M412" s="42">
        <f t="shared" si="835"/>
        <v>3.3045924427715239</v>
      </c>
      <c r="N412" s="42">
        <f t="shared" si="836"/>
        <v>4.5816121457754591</v>
      </c>
      <c r="O412" s="42">
        <f t="shared" si="865"/>
        <v>2.1454433434603351</v>
      </c>
      <c r="P412" s="42">
        <f t="shared" si="882"/>
        <v>4.7683438928488417</v>
      </c>
      <c r="Q412" s="42">
        <f t="shared" si="837"/>
        <v>2.5794553451459645</v>
      </c>
      <c r="R412" s="42">
        <f t="shared" si="838"/>
        <v>3.9422788139023552</v>
      </c>
      <c r="S412" s="42">
        <f t="shared" si="839"/>
        <v>2.5316261494670846</v>
      </c>
      <c r="T412" s="42">
        <f t="shared" si="840"/>
        <v>5.3944392987217551</v>
      </c>
      <c r="U412" s="42">
        <f t="shared" si="883"/>
        <v>2.1708451130813082</v>
      </c>
      <c r="V412" s="42">
        <f t="shared" si="862"/>
        <v>5.7180171017606911</v>
      </c>
      <c r="W412" s="42">
        <f t="shared" si="862"/>
        <v>4.0571491692159114</v>
      </c>
      <c r="X412" s="42">
        <f t="shared" si="848"/>
        <v>0.84030152139384773</v>
      </c>
      <c r="Y412" s="42">
        <f t="shared" si="875"/>
        <v>3.9395898136636611</v>
      </c>
      <c r="Z412" s="42">
        <f t="shared" si="884"/>
        <v>4.6751102018420987</v>
      </c>
      <c r="AA412" s="42">
        <f t="shared" si="844"/>
        <v>3.175608913772205</v>
      </c>
      <c r="AB412" s="42">
        <f t="shared" si="851"/>
        <v>6.210187229353699</v>
      </c>
      <c r="AC412" s="42">
        <f t="shared" si="850"/>
        <v>3.7783296763273877</v>
      </c>
      <c r="AD412" s="74">
        <f t="shared" si="845"/>
        <v>99.999999999999986</v>
      </c>
    </row>
    <row r="413" spans="1:30" x14ac:dyDescent="0.25">
      <c r="A413" s="34" t="s">
        <v>931</v>
      </c>
      <c r="B413" s="34" t="s">
        <v>932</v>
      </c>
      <c r="C413" s="42">
        <f t="shared" si="829"/>
        <v>1.3610730357865846</v>
      </c>
      <c r="D413" s="42">
        <f t="shared" si="830"/>
        <v>6.2505297123782437</v>
      </c>
      <c r="E413" s="42">
        <f>E223</f>
        <v>7.3505297123782443</v>
      </c>
      <c r="F413" s="42">
        <f t="shared" si="864"/>
        <v>3.0035099041260822</v>
      </c>
      <c r="G413" s="42">
        <f t="shared" si="846"/>
        <v>5.7005297123782439</v>
      </c>
      <c r="H413" s="42">
        <f t="shared" si="832"/>
        <v>2.4</v>
      </c>
      <c r="I413" s="42">
        <f t="shared" si="833"/>
        <v>6.2871522363467243</v>
      </c>
      <c r="J413" s="42">
        <f t="shared" si="881"/>
        <v>3.7396434642003884</v>
      </c>
      <c r="K413" s="42">
        <f t="shared" si="881"/>
        <v>2.9377165486813697</v>
      </c>
      <c r="L413" s="42">
        <f t="shared" si="881"/>
        <v>2.1942694972307701</v>
      </c>
      <c r="M413" s="42">
        <f t="shared" si="835"/>
        <v>4.1781823723334099</v>
      </c>
      <c r="N413" s="42">
        <f t="shared" si="836"/>
        <v>1.0183784666385374</v>
      </c>
      <c r="O413" s="42">
        <f t="shared" si="865"/>
        <v>1.1048160967774241</v>
      </c>
      <c r="P413" s="42">
        <f>P223+0.27</f>
        <v>0.67753310702364034</v>
      </c>
      <c r="Q413" s="42">
        <f t="shared" si="837"/>
        <v>2.6488043275695121</v>
      </c>
      <c r="R413" s="42">
        <f t="shared" si="838"/>
        <v>3.5275590059568294</v>
      </c>
      <c r="S413" s="42">
        <f t="shared" si="839"/>
        <v>1.3324038480726164</v>
      </c>
      <c r="T413" s="42">
        <f t="shared" si="840"/>
        <v>4.4739591959009237</v>
      </c>
      <c r="U413" s="42">
        <f t="shared" si="841"/>
        <v>0.55086500691890405</v>
      </c>
      <c r="V413" s="42">
        <f t="shared" ref="V413:W428" si="885">V223+0.83</f>
        <v>6.8178516498166992</v>
      </c>
      <c r="W413" s="42">
        <f t="shared" si="885"/>
        <v>2.3611599892739732</v>
      </c>
      <c r="X413" s="42">
        <f t="shared" si="848"/>
        <v>1.1133747819707813</v>
      </c>
      <c r="Y413" s="42">
        <f t="shared" si="875"/>
        <v>4.6642933069972701</v>
      </c>
      <c r="Z413" s="42">
        <f t="shared" si="884"/>
        <v>5.7157904752334865</v>
      </c>
      <c r="AA413" s="42">
        <f t="shared" si="844"/>
        <v>5.0304356022996561</v>
      </c>
      <c r="AB413" s="42">
        <f>AB223+0.83</f>
        <v>7.3505297123782443</v>
      </c>
      <c r="AC413" s="42">
        <f t="shared" si="850"/>
        <v>6.2091092313314373</v>
      </c>
      <c r="AD413" s="74">
        <f t="shared" si="845"/>
        <v>100.00000000000001</v>
      </c>
    </row>
    <row r="414" spans="1:30" x14ac:dyDescent="0.25">
      <c r="A414" s="34" t="s">
        <v>933</v>
      </c>
      <c r="B414" s="34" t="s">
        <v>934</v>
      </c>
      <c r="C414" s="42">
        <f t="shared" si="829"/>
        <v>1.4313230942761643</v>
      </c>
      <c r="D414" s="42">
        <f t="shared" si="830"/>
        <v>6.1179378115909362</v>
      </c>
      <c r="E414" s="42">
        <f>E224</f>
        <v>7.2179378115909358</v>
      </c>
      <c r="F414" s="42">
        <f>F224-1.39</f>
        <v>4.9979378115909361</v>
      </c>
      <c r="G414" s="42">
        <f t="shared" si="846"/>
        <v>5.5679378115909355</v>
      </c>
      <c r="H414" s="42">
        <f t="shared" si="832"/>
        <v>8.7879378115909361</v>
      </c>
      <c r="I414" s="42">
        <f t="shared" si="833"/>
        <v>5.8994455851420682</v>
      </c>
      <c r="J414" s="42">
        <f>J224</f>
        <v>1.5180678806521113</v>
      </c>
      <c r="K414" s="42">
        <f t="shared" si="881"/>
        <v>3.3098412401563806</v>
      </c>
      <c r="L414" s="42">
        <f>L224</f>
        <v>0.64216449655149055</v>
      </c>
      <c r="M414" s="42">
        <f t="shared" si="835"/>
        <v>1.3759209169210733</v>
      </c>
      <c r="N414" s="42">
        <f t="shared" si="836"/>
        <v>1.2707640724960036</v>
      </c>
      <c r="O414" s="42">
        <f>O224</f>
        <v>0.27182714091876348</v>
      </c>
      <c r="P414" s="42">
        <f t="shared" si="865"/>
        <v>0.37157426419034512</v>
      </c>
      <c r="Q414" s="42">
        <f>Q224</f>
        <v>0.68585252265684449</v>
      </c>
      <c r="R414" s="42">
        <f t="shared" si="838"/>
        <v>6.9459448267228545</v>
      </c>
      <c r="S414" s="42">
        <f t="shared" si="839"/>
        <v>0.4710457012442385</v>
      </c>
      <c r="T414" s="42">
        <f t="shared" si="840"/>
        <v>3.3236634971829</v>
      </c>
      <c r="U414" s="42">
        <f t="shared" si="841"/>
        <v>1.2858408186671477</v>
      </c>
      <c r="V414" s="42">
        <f t="shared" si="885"/>
        <v>5.8702637331191543</v>
      </c>
      <c r="W414" s="42">
        <f t="shared" si="885"/>
        <v>4.3474991664475011</v>
      </c>
      <c r="X414" s="42">
        <f t="shared" si="848"/>
        <v>1.5654804859685854</v>
      </c>
      <c r="Y414" s="42">
        <f t="shared" si="875"/>
        <v>4.2878265562147941</v>
      </c>
      <c r="Z414" s="42">
        <f t="shared" si="884"/>
        <v>5.9592775079506239</v>
      </c>
      <c r="AA414" s="42">
        <f t="shared" si="844"/>
        <v>3.6483608961606784</v>
      </c>
      <c r="AB414" s="42">
        <f t="shared" si="851"/>
        <v>6.7153335675317507</v>
      </c>
      <c r="AC414" s="42">
        <f t="shared" si="850"/>
        <v>6.1129929708738731</v>
      </c>
      <c r="AD414" s="74">
        <f t="shared" si="845"/>
        <v>100.00000000000006</v>
      </c>
    </row>
    <row r="415" spans="1:30" x14ac:dyDescent="0.25">
      <c r="A415" s="34" t="s">
        <v>935</v>
      </c>
      <c r="B415" s="34" t="s">
        <v>936</v>
      </c>
      <c r="C415" s="42">
        <f t="shared" si="829"/>
        <v>2.834896087726988</v>
      </c>
      <c r="D415" s="42">
        <f t="shared" si="830"/>
        <v>6.3133830612939317</v>
      </c>
      <c r="E415" s="42">
        <f t="shared" si="864"/>
        <v>1.66</v>
      </c>
      <c r="F415" s="42">
        <f t="shared" si="864"/>
        <v>3.0244610204313114</v>
      </c>
      <c r="G415" s="42">
        <f t="shared" si="846"/>
        <v>5.7633830612939319</v>
      </c>
      <c r="H415" s="42">
        <f t="shared" si="832"/>
        <v>8.9833830612939316</v>
      </c>
      <c r="I415" s="42">
        <f t="shared" si="833"/>
        <v>3.6016915306469652</v>
      </c>
      <c r="J415" s="42">
        <f t="shared" si="881"/>
        <v>3.573709514046123</v>
      </c>
      <c r="K415" s="42">
        <f t="shared" si="881"/>
        <v>2.3755453335639167</v>
      </c>
      <c r="L415" s="42">
        <f t="shared" si="881"/>
        <v>1.5001488416107325</v>
      </c>
      <c r="M415" s="42">
        <f t="shared" si="835"/>
        <v>2.995372747654085</v>
      </c>
      <c r="N415" s="42">
        <f t="shared" si="836"/>
        <v>2.9919180346259169</v>
      </c>
      <c r="O415" s="42">
        <f t="shared" si="865"/>
        <v>2.661655540633201</v>
      </c>
      <c r="P415" s="42">
        <f t="shared" si="865"/>
        <v>2.3202300893160963</v>
      </c>
      <c r="Q415" s="42">
        <f t="shared" si="837"/>
        <v>1.8011064362920206</v>
      </c>
      <c r="R415" s="42">
        <f t="shared" si="838"/>
        <v>4.5938659648466142</v>
      </c>
      <c r="S415" s="42">
        <f t="shared" si="839"/>
        <v>1.4304152521148477</v>
      </c>
      <c r="T415" s="42">
        <f t="shared" si="840"/>
        <v>4.6117660371200477</v>
      </c>
      <c r="U415" s="42">
        <f t="shared" si="841"/>
        <v>1.1784438828898112</v>
      </c>
      <c r="V415" s="42">
        <f t="shared" si="885"/>
        <v>6.7016289522285506</v>
      </c>
      <c r="W415" s="42">
        <f t="shared" si="885"/>
        <v>3.7009255181762533</v>
      </c>
      <c r="X415" s="42">
        <f t="shared" si="848"/>
        <v>1.2021321356915218</v>
      </c>
      <c r="Y415" s="42">
        <f t="shared" si="875"/>
        <v>2.611393908625304</v>
      </c>
      <c r="Z415" s="42">
        <f t="shared" si="875"/>
        <v>5.9559870222674594</v>
      </c>
      <c r="AA415" s="42">
        <f t="shared" si="844"/>
        <v>4.2673912746481548</v>
      </c>
      <c r="AB415" s="42">
        <f>AB225</f>
        <v>5.7103328964395974</v>
      </c>
      <c r="AC415" s="42">
        <f t="shared" si="850"/>
        <v>5.634832794522687</v>
      </c>
      <c r="AD415" s="74">
        <f t="shared" si="845"/>
        <v>100.00000000000003</v>
      </c>
    </row>
    <row r="416" spans="1:30" x14ac:dyDescent="0.25">
      <c r="A416" s="34" t="s">
        <v>937</v>
      </c>
      <c r="B416" s="34" t="s">
        <v>938</v>
      </c>
      <c r="C416" s="42">
        <f t="shared" si="829"/>
        <v>2.4352056191635003</v>
      </c>
      <c r="D416" s="42">
        <f t="shared" ref="D416:D417" si="886">D226-0.37</f>
        <v>0.19000000000000006</v>
      </c>
      <c r="E416" s="42">
        <f t="shared" ref="E416:F417" si="887">E226</f>
        <v>0.83</v>
      </c>
      <c r="F416" s="42">
        <f t="shared" si="887"/>
        <v>6.7199369209901061</v>
      </c>
      <c r="G416" s="42">
        <f t="shared" si="846"/>
        <v>5.8999369209901058</v>
      </c>
      <c r="H416" s="42">
        <f t="shared" si="832"/>
        <v>9.1199369209901064</v>
      </c>
      <c r="I416" s="42">
        <f t="shared" si="833"/>
        <v>3.1099737170792099</v>
      </c>
      <c r="J416" s="42">
        <f t="shared" si="881"/>
        <v>3.84316368090417</v>
      </c>
      <c r="K416" s="42">
        <f t="shared" si="881"/>
        <v>2.7474870798383901</v>
      </c>
      <c r="L416" s="42">
        <f t="shared" si="881"/>
        <v>3.0241215813931892</v>
      </c>
      <c r="M416" s="42">
        <f t="shared" si="835"/>
        <v>4.0226417085198811</v>
      </c>
      <c r="N416" s="42">
        <f t="shared" si="836"/>
        <v>3.3994029347583776</v>
      </c>
      <c r="O416" s="42">
        <f t="shared" si="865"/>
        <v>2.871457151143884</v>
      </c>
      <c r="P416" s="42">
        <f t="shared" ref="P416:P417" si="888">P226</f>
        <v>3.9199632039108949</v>
      </c>
      <c r="Q416" s="42">
        <f t="shared" si="837"/>
        <v>3.1180213089676925</v>
      </c>
      <c r="R416" s="42">
        <f t="shared" si="838"/>
        <v>3.5429494485223243</v>
      </c>
      <c r="S416" s="42">
        <f t="shared" si="839"/>
        <v>1.6640924899427358</v>
      </c>
      <c r="T416" s="42">
        <f t="shared" si="840"/>
        <v>4.5413258818518241</v>
      </c>
      <c r="U416" s="42">
        <f t="shared" ref="U416:U417" si="889">U226+0.08</f>
        <v>1.3941050182773043</v>
      </c>
      <c r="V416" s="42">
        <f t="shared" si="885"/>
        <v>4.7611578396481669</v>
      </c>
      <c r="W416" s="42">
        <f t="shared" si="885"/>
        <v>5.0421017124202487</v>
      </c>
      <c r="X416" s="42">
        <f t="shared" si="848"/>
        <v>1.3276627243354486</v>
      </c>
      <c r="Y416" s="42">
        <f t="shared" si="875"/>
        <v>4.6469757306629438</v>
      </c>
      <c r="Z416" s="42">
        <f t="shared" si="875"/>
        <v>5.8360534312866221</v>
      </c>
      <c r="AA416" s="42">
        <f t="shared" si="844"/>
        <v>3.0138512233426766</v>
      </c>
      <c r="AB416" s="42">
        <f>AB226</f>
        <v>4.9404612388666695</v>
      </c>
      <c r="AC416" s="42">
        <f t="shared" si="850"/>
        <v>4.0380145121935431</v>
      </c>
      <c r="AD416" s="74">
        <f t="shared" si="845"/>
        <v>100.00000000000003</v>
      </c>
    </row>
    <row r="417" spans="1:30" x14ac:dyDescent="0.25">
      <c r="A417" s="34" t="s">
        <v>939</v>
      </c>
      <c r="B417" s="34" t="s">
        <v>940</v>
      </c>
      <c r="C417" s="42">
        <f t="shared" si="829"/>
        <v>1.2407823436519971</v>
      </c>
      <c r="D417" s="42">
        <f t="shared" si="886"/>
        <v>0.19000000000000006</v>
      </c>
      <c r="E417" s="42">
        <f t="shared" si="887"/>
        <v>0.83</v>
      </c>
      <c r="F417" s="42">
        <f t="shared" si="887"/>
        <v>2.258205863645439</v>
      </c>
      <c r="G417" s="42">
        <f t="shared" si="846"/>
        <v>5.9546175909363148</v>
      </c>
      <c r="H417" s="42">
        <f t="shared" si="832"/>
        <v>9.1746175909363146</v>
      </c>
      <c r="I417" s="42">
        <f t="shared" si="833"/>
        <v>4.8264117272908766</v>
      </c>
      <c r="J417" s="42">
        <f t="shared" si="881"/>
        <v>3.2938125946624934</v>
      </c>
      <c r="K417" s="42">
        <f t="shared" si="881"/>
        <v>1.138931558798292</v>
      </c>
      <c r="L417" s="42">
        <f t="shared" si="881"/>
        <v>3.8455952281648154</v>
      </c>
      <c r="M417" s="42">
        <f t="shared" si="835"/>
        <v>6.2710519190205236</v>
      </c>
      <c r="N417" s="42">
        <f t="shared" si="836"/>
        <v>3.6180729940106664</v>
      </c>
      <c r="O417" s="42">
        <f t="shared" ref="O417:P423" si="890">O227-0.56</f>
        <v>2.8993791953717354</v>
      </c>
      <c r="P417" s="42">
        <f t="shared" si="888"/>
        <v>2.1170679971675974</v>
      </c>
      <c r="Q417" s="42">
        <f t="shared" si="837"/>
        <v>3.4931221225312958</v>
      </c>
      <c r="R417" s="42">
        <f t="shared" si="838"/>
        <v>2.6360325409514331</v>
      </c>
      <c r="S417" s="42">
        <f t="shared" si="839"/>
        <v>2.7204052145561319</v>
      </c>
      <c r="T417" s="42">
        <f t="shared" si="840"/>
        <v>6.1544074163191498</v>
      </c>
      <c r="U417" s="42">
        <f t="shared" si="889"/>
        <v>1.2494245385266491</v>
      </c>
      <c r="V417" s="42">
        <f t="shared" si="885"/>
        <v>5.1700160282967413</v>
      </c>
      <c r="W417" s="42">
        <f t="shared" si="885"/>
        <v>5.0813395438588591</v>
      </c>
      <c r="X417" s="42">
        <f t="shared" si="848"/>
        <v>2.1660942866391855</v>
      </c>
      <c r="Y417" s="42">
        <f t="shared" si="875"/>
        <v>4.6734636398619118</v>
      </c>
      <c r="Z417" s="42">
        <f t="shared" si="875"/>
        <v>4.6297943104489105</v>
      </c>
      <c r="AA417" s="42">
        <f t="shared" si="844"/>
        <v>3.5474097408539009</v>
      </c>
      <c r="AB417" s="42">
        <f>AB227</f>
        <v>6.0452858748223992</v>
      </c>
      <c r="AC417" s="42">
        <f t="shared" si="850"/>
        <v>4.7746581386763634</v>
      </c>
      <c r="AD417" s="74">
        <f t="shared" si="845"/>
        <v>99.999999999999986</v>
      </c>
    </row>
    <row r="418" spans="1:30" x14ac:dyDescent="0.25">
      <c r="A418" s="34" t="s">
        <v>941</v>
      </c>
      <c r="B418" s="34" t="s">
        <v>942</v>
      </c>
      <c r="C418" s="42">
        <f t="shared" si="829"/>
        <v>4.1447477171374905</v>
      </c>
      <c r="D418" s="42">
        <f t="shared" si="830"/>
        <v>3.0304968168269903</v>
      </c>
      <c r="E418" s="42">
        <f t="shared" ref="E418:F432" si="891">E228+0.83</f>
        <v>7.173642347368955</v>
      </c>
      <c r="F418" s="42">
        <f t="shared" si="891"/>
        <v>6.3829040662213981</v>
      </c>
      <c r="G418" s="42">
        <f t="shared" si="846"/>
        <v>1.1144787908523068</v>
      </c>
      <c r="H418" s="42">
        <f t="shared" si="832"/>
        <v>4.2923308005380365</v>
      </c>
      <c r="I418" s="42">
        <f t="shared" si="833"/>
        <v>3.3589013235342349</v>
      </c>
      <c r="J418" s="42">
        <f t="shared" si="881"/>
        <v>1.7397897291302371</v>
      </c>
      <c r="K418" s="42">
        <f t="shared" si="881"/>
        <v>2.4022963563427773</v>
      </c>
      <c r="L418" s="42">
        <f t="shared" si="881"/>
        <v>3.1285782494442191</v>
      </c>
      <c r="M418" s="42">
        <f t="shared" si="835"/>
        <v>1.4771248824815939</v>
      </c>
      <c r="N418" s="42">
        <f t="shared" si="836"/>
        <v>0.93090086471989919</v>
      </c>
      <c r="O418" s="42">
        <f t="shared" si="890"/>
        <v>2.4117463859826374</v>
      </c>
      <c r="P418" s="42">
        <f t="shared" si="890"/>
        <v>0.54425615603099797</v>
      </c>
      <c r="Q418" s="42">
        <f t="shared" si="837"/>
        <v>5.2917200649968308</v>
      </c>
      <c r="R418" s="42">
        <f t="shared" si="838"/>
        <v>6.6817200649968314</v>
      </c>
      <c r="S418" s="42">
        <f t="shared" si="839"/>
        <v>4.3917200649968304</v>
      </c>
      <c r="T418" s="42">
        <f t="shared" si="840"/>
        <v>7.4617200649968307</v>
      </c>
      <c r="U418" s="42">
        <f t="shared" si="841"/>
        <v>5.9617200649968307</v>
      </c>
      <c r="V418" s="42">
        <f t="shared" si="885"/>
        <v>4.6560750406230191</v>
      </c>
      <c r="W418" s="42">
        <f t="shared" si="885"/>
        <v>5.5799426804487098</v>
      </c>
      <c r="X418" s="42">
        <f t="shared" si="848"/>
        <v>0.61294426623850773</v>
      </c>
      <c r="Y418" s="42">
        <f t="shared" si="875"/>
        <v>5.2577470073064418</v>
      </c>
      <c r="Z418" s="42">
        <f>Z228</f>
        <v>3.9818399064643906</v>
      </c>
      <c r="AA418" s="42">
        <f t="shared" si="844"/>
        <v>2.854233708156249</v>
      </c>
      <c r="AB418" s="42">
        <f t="shared" si="851"/>
        <v>2.5232417201055064</v>
      </c>
      <c r="AC418" s="42">
        <f t="shared" si="850"/>
        <v>2.6131808590612451</v>
      </c>
      <c r="AD418" s="74">
        <f t="shared" si="845"/>
        <v>100</v>
      </c>
    </row>
    <row r="419" spans="1:30" x14ac:dyDescent="0.25">
      <c r="A419" s="34" t="s">
        <v>943</v>
      </c>
      <c r="B419" s="34" t="s">
        <v>944</v>
      </c>
      <c r="C419" s="42">
        <f>C229</f>
        <v>2.7717448107427201</v>
      </c>
      <c r="D419" s="42">
        <f t="shared" si="830"/>
        <v>4.0529631522304381</v>
      </c>
      <c r="E419" s="42">
        <f t="shared" si="891"/>
        <v>5.2973168200215817</v>
      </c>
      <c r="F419" s="42">
        <f t="shared" si="891"/>
        <v>4.5233224592409007</v>
      </c>
      <c r="G419" s="42">
        <f>G229+0.27</f>
        <v>0.41094465483431053</v>
      </c>
      <c r="H419" s="42">
        <f>H229</f>
        <v>7.0365495671474951</v>
      </c>
      <c r="I419" s="42">
        <f t="shared" si="833"/>
        <v>5.4806967440128425</v>
      </c>
      <c r="J419" s="42">
        <f t="shared" si="881"/>
        <v>3.6428850140612337</v>
      </c>
      <c r="K419" s="42">
        <f t="shared" si="881"/>
        <v>1.5678656283847467</v>
      </c>
      <c r="L419" s="42">
        <f t="shared" si="881"/>
        <v>4.2522862410561846</v>
      </c>
      <c r="M419" s="42">
        <f t="shared" si="835"/>
        <v>5.2385546831001637</v>
      </c>
      <c r="N419" s="42">
        <f t="shared" si="836"/>
        <v>3.8657583558443687</v>
      </c>
      <c r="O419" s="42">
        <f t="shared" si="890"/>
        <v>4.7007965355922767</v>
      </c>
      <c r="P419" s="42">
        <f t="shared" ref="P419:P421" si="892">P229</f>
        <v>0.39633258803041016</v>
      </c>
      <c r="Q419" s="42">
        <f>Q229</f>
        <v>0</v>
      </c>
      <c r="R419" s="42">
        <f t="shared" si="838"/>
        <v>0.56000000000000005</v>
      </c>
      <c r="S419" s="42">
        <f t="shared" si="839"/>
        <v>2.7770128920893593</v>
      </c>
      <c r="T419" s="42">
        <f t="shared" si="840"/>
        <v>8.1005193381340366</v>
      </c>
      <c r="U419" s="42">
        <f t="shared" si="841"/>
        <v>6.6005193381340383</v>
      </c>
      <c r="V419" s="42">
        <f t="shared" si="885"/>
        <v>2.5201298345335106</v>
      </c>
      <c r="W419" s="42">
        <f t="shared" si="885"/>
        <v>4.1833772400111968</v>
      </c>
      <c r="X419" s="42">
        <f t="shared" si="848"/>
        <v>2.1646441188562306</v>
      </c>
      <c r="Y419" s="42">
        <f t="shared" si="875"/>
        <v>3.8750438668050577</v>
      </c>
      <c r="Z419" s="42">
        <f t="shared" ref="Z419:Z422" si="893">Z229</f>
        <v>2.5052724855300261</v>
      </c>
      <c r="AA419" s="42">
        <f t="shared" si="844"/>
        <v>1.928112375017843</v>
      </c>
      <c r="AB419" s="42">
        <f t="shared" si="851"/>
        <v>5.8644292943551353</v>
      </c>
      <c r="AC419" s="42">
        <f t="shared" si="850"/>
        <v>5.6829219622339053</v>
      </c>
      <c r="AD419" s="74">
        <f t="shared" si="845"/>
        <v>100.00000000000001</v>
      </c>
    </row>
    <row r="420" spans="1:30" x14ac:dyDescent="0.25">
      <c r="A420" s="34" t="s">
        <v>945</v>
      </c>
      <c r="B420" s="34" t="s">
        <v>946</v>
      </c>
      <c r="C420" s="42">
        <f t="shared" si="829"/>
        <v>2.4259594616449567</v>
      </c>
      <c r="D420" s="42">
        <f t="shared" si="830"/>
        <v>4.7078849315984055</v>
      </c>
      <c r="E420" s="42">
        <f t="shared" si="891"/>
        <v>3.5041250820868206</v>
      </c>
      <c r="F420" s="42">
        <f t="shared" si="891"/>
        <v>2.3680535655167176</v>
      </c>
      <c r="G420" s="42">
        <f t="shared" si="846"/>
        <v>4.046742466391573E-2</v>
      </c>
      <c r="H420" s="42">
        <f t="shared" si="832"/>
        <v>8.0624276575709768</v>
      </c>
      <c r="I420" s="42">
        <f t="shared" si="833"/>
        <v>4.6046518872134712</v>
      </c>
      <c r="J420" s="42">
        <f t="shared" si="881"/>
        <v>4.6112739319957949</v>
      </c>
      <c r="K420" s="42">
        <f t="shared" si="881"/>
        <v>0.56535686496440662</v>
      </c>
      <c r="L420" s="42">
        <f t="shared" si="881"/>
        <v>4.8760650521230646</v>
      </c>
      <c r="M420" s="42">
        <f t="shared" si="835"/>
        <v>5.3182420101407537</v>
      </c>
      <c r="N420" s="42">
        <f t="shared" si="836"/>
        <v>4.5078038386728849</v>
      </c>
      <c r="O420" s="42">
        <f t="shared" si="890"/>
        <v>5.1257873501786264</v>
      </c>
      <c r="P420" s="42">
        <f t="shared" si="892"/>
        <v>0.18619638316255568</v>
      </c>
      <c r="Q420" s="42">
        <f t="shared" si="837"/>
        <v>5.5221612255840418</v>
      </c>
      <c r="R420" s="42">
        <f>R230</f>
        <v>6.3521612255840418</v>
      </c>
      <c r="S420" s="42">
        <f t="shared" si="839"/>
        <v>2.5047741503893621</v>
      </c>
      <c r="T420" s="42">
        <f>T230</f>
        <v>6.8621612255840416</v>
      </c>
      <c r="U420" s="42">
        <f t="shared" si="841"/>
        <v>6.1921612255840426</v>
      </c>
      <c r="V420" s="42">
        <f t="shared" si="885"/>
        <v>3.2120604595940176</v>
      </c>
      <c r="W420" s="42">
        <f t="shared" si="885"/>
        <v>2.7654302844658436</v>
      </c>
      <c r="X420" s="42">
        <f t="shared" si="848"/>
        <v>1.2529712449448267</v>
      </c>
      <c r="Y420" s="42">
        <f t="shared" si="875"/>
        <v>2.3271004089698599</v>
      </c>
      <c r="Z420" s="42">
        <f t="shared" si="893"/>
        <v>1.3371889920307878</v>
      </c>
      <c r="AA420" s="42">
        <f>AA230</f>
        <v>1.0386534992768075</v>
      </c>
      <c r="AB420" s="42">
        <f t="shared" si="851"/>
        <v>5.9657899270679513</v>
      </c>
      <c r="AC420" s="42">
        <f t="shared" si="850"/>
        <v>3.7630906893910225</v>
      </c>
      <c r="AD420" s="74">
        <f t="shared" si="845"/>
        <v>100</v>
      </c>
    </row>
    <row r="421" spans="1:30" x14ac:dyDescent="0.25">
      <c r="A421" s="34" t="s">
        <v>947</v>
      </c>
      <c r="B421" s="34" t="s">
        <v>948</v>
      </c>
      <c r="C421" s="42">
        <f t="shared" si="829"/>
        <v>4.6842708110357467</v>
      </c>
      <c r="D421" s="42">
        <f t="shared" si="830"/>
        <v>1.9048832908654805</v>
      </c>
      <c r="E421" s="42">
        <f t="shared" si="891"/>
        <v>6.4764094413495323</v>
      </c>
      <c r="F421" s="42">
        <f>F231</f>
        <v>4.8885762450404355</v>
      </c>
      <c r="G421" s="42">
        <f t="shared" si="846"/>
        <v>0.33452973857970625</v>
      </c>
      <c r="H421" s="42">
        <f t="shared" si="832"/>
        <v>7.7209303633882849</v>
      </c>
      <c r="I421" s="42">
        <f t="shared" si="833"/>
        <v>1.0806207778192245</v>
      </c>
      <c r="J421" s="42">
        <f t="shared" si="881"/>
        <v>1.6406097977443701</v>
      </c>
      <c r="K421" s="42">
        <f t="shared" si="881"/>
        <v>2.3340270087639645</v>
      </c>
      <c r="L421" s="42">
        <f t="shared" si="881"/>
        <v>4.6022676502445501</v>
      </c>
      <c r="M421" s="42">
        <f>M231</f>
        <v>3.9245756868102575</v>
      </c>
      <c r="N421" s="42">
        <f t="shared" si="836"/>
        <v>3.642089736475425</v>
      </c>
      <c r="O421" s="42">
        <f t="shared" si="890"/>
        <v>2.9444592562814926</v>
      </c>
      <c r="P421" s="42">
        <f t="shared" si="892"/>
        <v>0.41166023394209267</v>
      </c>
      <c r="Q421" s="42">
        <f>Q231+0.29</f>
        <v>0.28999999999999998</v>
      </c>
      <c r="R421" s="42">
        <f>R231</f>
        <v>5.7053535547910972</v>
      </c>
      <c r="S421" s="42">
        <f t="shared" si="839"/>
        <v>2.0735690365273984</v>
      </c>
      <c r="T421" s="42">
        <f>T231</f>
        <v>6.215353554791097</v>
      </c>
      <c r="U421" s="42">
        <f t="shared" si="841"/>
        <v>5.545353554791097</v>
      </c>
      <c r="V421" s="42">
        <f t="shared" si="885"/>
        <v>2.9695075830466631</v>
      </c>
      <c r="W421" s="42">
        <f t="shared" si="885"/>
        <v>5.1718162928375566</v>
      </c>
      <c r="X421" s="42">
        <f>X231+0.27</f>
        <v>0.92384353668919261</v>
      </c>
      <c r="Y421" s="42">
        <f t="shared" si="875"/>
        <v>6.0925460310952042</v>
      </c>
      <c r="Z421" s="42">
        <f t="shared" si="893"/>
        <v>5.415704239317467</v>
      </c>
      <c r="AA421" s="42">
        <f t="shared" si="844"/>
        <v>3.8108865305033452</v>
      </c>
      <c r="AB421" s="42">
        <f t="shared" si="851"/>
        <v>5.3214485431334184</v>
      </c>
      <c r="AC421" s="42">
        <f t="shared" si="850"/>
        <v>3.8747075041359169</v>
      </c>
      <c r="AD421" s="74">
        <f t="shared" si="845"/>
        <v>100</v>
      </c>
    </row>
    <row r="422" spans="1:30" x14ac:dyDescent="0.25">
      <c r="A422" s="34" t="s">
        <v>949</v>
      </c>
      <c r="B422" s="34" t="s">
        <v>950</v>
      </c>
      <c r="C422" s="42">
        <f t="shared" si="829"/>
        <v>5.3055404744936911</v>
      </c>
      <c r="D422" s="42">
        <f t="shared" si="830"/>
        <v>1.2353013402101904</v>
      </c>
      <c r="E422" s="42">
        <f t="shared" si="891"/>
        <v>5.4000479263542394</v>
      </c>
      <c r="F422" s="42">
        <f t="shared" si="891"/>
        <v>4.1531394849803513</v>
      </c>
      <c r="G422" s="42">
        <f t="shared" si="846"/>
        <v>0.81176303505127378</v>
      </c>
      <c r="H422" s="42">
        <f t="shared" si="832"/>
        <v>6.1184197064266179</v>
      </c>
      <c r="I422" s="42">
        <f t="shared" si="833"/>
        <v>4.3354399337813465</v>
      </c>
      <c r="J422" s="42">
        <f t="shared" si="881"/>
        <v>1.442253633648658</v>
      </c>
      <c r="K422" s="42">
        <f t="shared" si="881"/>
        <v>2.749945487427099</v>
      </c>
      <c r="L422" s="42">
        <f t="shared" si="881"/>
        <v>4.7553486260149977</v>
      </c>
      <c r="M422" s="42">
        <f t="shared" si="835"/>
        <v>3.9845303518828841</v>
      </c>
      <c r="N422" s="42">
        <f t="shared" si="836"/>
        <v>3.910300096708295</v>
      </c>
      <c r="O422" s="42">
        <f t="shared" si="890"/>
        <v>3.5908395853954995</v>
      </c>
      <c r="P422" s="42">
        <f t="shared" si="890"/>
        <v>0.30019484301182031</v>
      </c>
      <c r="Q422" s="42">
        <f t="shared" si="837"/>
        <v>5.3731937052966572</v>
      </c>
      <c r="R422" s="42">
        <f t="shared" si="838"/>
        <v>6.7631937052966578</v>
      </c>
      <c r="S422" s="42">
        <f t="shared" si="839"/>
        <v>0.33773123509888647</v>
      </c>
      <c r="T422" s="42">
        <f t="shared" si="840"/>
        <v>7.5431937052966571</v>
      </c>
      <c r="U422" s="42">
        <f t="shared" si="841"/>
        <v>6.0431937052966571</v>
      </c>
      <c r="V422" s="42">
        <f>V232-0.37</f>
        <v>1.6977312350988871</v>
      </c>
      <c r="W422" s="42">
        <f t="shared" si="885"/>
        <v>4.7037999424179331</v>
      </c>
      <c r="X422" s="42">
        <f>X232+0.37</f>
        <v>0.55687172584265177</v>
      </c>
      <c r="Y422" s="42">
        <f t="shared" si="875"/>
        <v>4.1381084750467227</v>
      </c>
      <c r="Z422" s="42">
        <f t="shared" si="893"/>
        <v>3.8041574331754595</v>
      </c>
      <c r="AA422" s="42">
        <f t="shared" si="844"/>
        <v>2.7574423488963964</v>
      </c>
      <c r="AB422" s="42">
        <f t="shared" si="851"/>
        <v>3.7336225854580105</v>
      </c>
      <c r="AC422" s="42">
        <f t="shared" si="850"/>
        <v>4.4546956723914528</v>
      </c>
      <c r="AD422" s="74">
        <f t="shared" si="845"/>
        <v>99.999999999999986</v>
      </c>
    </row>
    <row r="423" spans="1:30" x14ac:dyDescent="0.25">
      <c r="A423" s="34" t="s">
        <v>951</v>
      </c>
      <c r="B423" s="34" t="s">
        <v>952</v>
      </c>
      <c r="C423" s="42">
        <f t="shared" si="829"/>
        <v>5.8615730766280754</v>
      </c>
      <c r="D423" s="42">
        <f t="shared" si="830"/>
        <v>1.4284290927723937</v>
      </c>
      <c r="E423" s="42">
        <f t="shared" si="891"/>
        <v>6.1992519071452898</v>
      </c>
      <c r="F423" s="42">
        <f t="shared" si="891"/>
        <v>5.4653273428001645</v>
      </c>
      <c r="G423" s="42">
        <f t="shared" si="846"/>
        <v>0.45147631527720022</v>
      </c>
      <c r="H423" s="42">
        <f t="shared" si="832"/>
        <v>8.0872152579234005</v>
      </c>
      <c r="I423" s="42">
        <f t="shared" si="833"/>
        <v>1.1263417146149379</v>
      </c>
      <c r="J423" s="42">
        <f t="shared" si="881"/>
        <v>0.81754324759090091</v>
      </c>
      <c r="K423" s="42">
        <f t="shared" si="881"/>
        <v>3.0792150567985761</v>
      </c>
      <c r="L423" s="42">
        <f t="shared" si="881"/>
        <v>3.9021292534178418</v>
      </c>
      <c r="M423" s="42">
        <f t="shared" si="835"/>
        <v>1.9737747803001318</v>
      </c>
      <c r="N423" s="42">
        <f t="shared" si="836"/>
        <v>3.7132268523332748</v>
      </c>
      <c r="O423" s="42">
        <f>O233-0.16</f>
        <v>3.7847611443247424</v>
      </c>
      <c r="P423" s="42">
        <f t="shared" si="890"/>
        <v>1.5113991845494161</v>
      </c>
      <c r="Q423" s="42">
        <f t="shared" si="837"/>
        <v>5.2138522259714835</v>
      </c>
      <c r="R423" s="42">
        <f t="shared" si="838"/>
        <v>0.56000000000000005</v>
      </c>
      <c r="S423" s="42">
        <f t="shared" si="839"/>
        <v>2.2992348173143227</v>
      </c>
      <c r="T423" s="42">
        <f t="shared" si="840"/>
        <v>7.3838522259714834</v>
      </c>
      <c r="U423" s="42">
        <f>U233-1.56</f>
        <v>4.4838522259714839</v>
      </c>
      <c r="V423" s="42">
        <f t="shared" si="885"/>
        <v>4.8592348173143218</v>
      </c>
      <c r="W423" s="42">
        <f t="shared" si="885"/>
        <v>5.5823576578138745</v>
      </c>
      <c r="X423" s="42">
        <f>X233-0.23</f>
        <v>0.43182679333985508</v>
      </c>
      <c r="Y423" s="42">
        <f t="shared" si="875"/>
        <v>5.844435883721915</v>
      </c>
      <c r="Z423" s="42">
        <f>Z233</f>
        <v>5.6099847420052207</v>
      </c>
      <c r="AA423" s="42">
        <f t="shared" si="844"/>
        <v>2.5478768050429448</v>
      </c>
      <c r="AB423" s="42">
        <f t="shared" si="851"/>
        <v>5.073555818235298</v>
      </c>
      <c r="AC423" s="42">
        <f t="shared" si="850"/>
        <v>2.7082717608214524</v>
      </c>
      <c r="AD423" s="74">
        <f t="shared" si="845"/>
        <v>99.999999999999986</v>
      </c>
    </row>
    <row r="424" spans="1:30" x14ac:dyDescent="0.25">
      <c r="A424" s="34" t="s">
        <v>953</v>
      </c>
      <c r="B424" s="34" t="s">
        <v>954</v>
      </c>
      <c r="C424" s="42">
        <f t="shared" si="829"/>
        <v>6.0119259283222295</v>
      </c>
      <c r="D424" s="42">
        <f t="shared" si="830"/>
        <v>2.0224111864062944</v>
      </c>
      <c r="E424" s="42">
        <f t="shared" si="891"/>
        <v>6.633671581629657</v>
      </c>
      <c r="F424" s="42">
        <f>F234</f>
        <v>4.7261856871773595</v>
      </c>
      <c r="G424" s="42">
        <f t="shared" si="846"/>
        <v>0.26072998739973696</v>
      </c>
      <c r="H424" s="42">
        <f t="shared" si="832"/>
        <v>7.577133281402225</v>
      </c>
      <c r="I424" s="42">
        <f t="shared" si="833"/>
        <v>3.8929274817922983</v>
      </c>
      <c r="J424" s="42">
        <f t="shared" si="881"/>
        <v>1.6644363434187213</v>
      </c>
      <c r="K424" s="42">
        <f t="shared" si="881"/>
        <v>3.868469098620074</v>
      </c>
      <c r="L424" s="42">
        <f t="shared" si="881"/>
        <v>4.2407093235748592</v>
      </c>
      <c r="M424" s="42">
        <f>M234</f>
        <v>5.1089023503997906</v>
      </c>
      <c r="N424" s="42">
        <f t="shared" si="836"/>
        <v>5.282622769314063</v>
      </c>
      <c r="O424" s="42">
        <f t="shared" ref="O424:P439" si="894">O234-0.56</f>
        <v>2.3604825476705713</v>
      </c>
      <c r="P424" s="42">
        <f t="shared" ref="P424:P427" si="895">P234</f>
        <v>0.33300079565491963</v>
      </c>
      <c r="Q424" s="42">
        <f>Q234+0.29</f>
        <v>0.69</v>
      </c>
      <c r="R424" s="42">
        <f t="shared" ref="R424:R425" si="896">R234</f>
        <v>6.5638156832425372</v>
      </c>
      <c r="S424" s="42">
        <f t="shared" si="839"/>
        <v>0.4579385610808463</v>
      </c>
      <c r="T424" s="42">
        <f>T234</f>
        <v>7.073815683242537</v>
      </c>
      <c r="U424" s="42">
        <f>U234+0.27</f>
        <v>0.27</v>
      </c>
      <c r="V424" s="42">
        <f t="shared" si="885"/>
        <v>6.2998464027021139</v>
      </c>
      <c r="W424" s="42">
        <f t="shared" si="885"/>
        <v>5.4097194979815226</v>
      </c>
      <c r="X424" s="42">
        <f>X234</f>
        <v>1.8806767907457422</v>
      </c>
      <c r="Y424" s="42">
        <f t="shared" ref="Y424:Z439" si="897">Y234+0.83</f>
        <v>5.8806953716055057</v>
      </c>
      <c r="Z424" s="42">
        <f>Z234-0.56</f>
        <v>4.902240795739587</v>
      </c>
      <c r="AA424" s="42">
        <f t="shared" si="844"/>
        <v>2.108255950444458</v>
      </c>
      <c r="AB424" s="42">
        <f t="shared" si="851"/>
        <v>2.7851791396892671</v>
      </c>
      <c r="AC424" s="42">
        <f t="shared" si="850"/>
        <v>1.6942077607430814</v>
      </c>
      <c r="AD424" s="74">
        <f t="shared" si="845"/>
        <v>100.00000000000001</v>
      </c>
    </row>
    <row r="425" spans="1:30" x14ac:dyDescent="0.25">
      <c r="A425" s="34" t="s">
        <v>955</v>
      </c>
      <c r="B425" s="34" t="s">
        <v>956</v>
      </c>
      <c r="C425" s="42">
        <f t="shared" si="829"/>
        <v>5.2988026480193904</v>
      </c>
      <c r="D425" s="42">
        <f t="shared" si="830"/>
        <v>0.9343975521673199</v>
      </c>
      <c r="E425" s="42">
        <f t="shared" si="891"/>
        <v>3.7868158943076939</v>
      </c>
      <c r="F425" s="42">
        <f t="shared" si="891"/>
        <v>2.1787471907184268</v>
      </c>
      <c r="G425" s="42">
        <f t="shared" si="846"/>
        <v>0.51196347124131159</v>
      </c>
      <c r="H425" s="42">
        <f t="shared" si="832"/>
        <v>8.9984483518996257</v>
      </c>
      <c r="I425" s="42">
        <f t="shared" si="833"/>
        <v>4.7059789736419742</v>
      </c>
      <c r="J425" s="42">
        <f t="shared" si="881"/>
        <v>4.0319080605209185</v>
      </c>
      <c r="K425" s="42">
        <f t="shared" si="881"/>
        <v>3.6706846350591826</v>
      </c>
      <c r="L425" s="42">
        <f t="shared" si="881"/>
        <v>5.0539798564415328</v>
      </c>
      <c r="M425" s="42">
        <f t="shared" si="835"/>
        <v>4.9109347259084526</v>
      </c>
      <c r="N425" s="42">
        <f t="shared" si="836"/>
        <v>5.0007075696121452</v>
      </c>
      <c r="O425" s="42">
        <f t="shared" si="894"/>
        <v>5.7901079113112441</v>
      </c>
      <c r="P425" s="42">
        <f t="shared" si="895"/>
        <v>0.42186001273244089</v>
      </c>
      <c r="Q425" s="42">
        <f t="shared" si="837"/>
        <v>5.9734514780666892</v>
      </c>
      <c r="R425" s="42">
        <f t="shared" si="896"/>
        <v>6.8034514780666893</v>
      </c>
      <c r="S425" s="42">
        <f t="shared" si="839"/>
        <v>2.8056343187111268</v>
      </c>
      <c r="T425" s="42">
        <f t="shared" si="840"/>
        <v>8.1434514780666891</v>
      </c>
      <c r="U425" s="42">
        <f t="shared" si="841"/>
        <v>6.2434514780666888</v>
      </c>
      <c r="V425" s="42">
        <f t="shared" si="885"/>
        <v>1.1134771449194456</v>
      </c>
      <c r="W425" s="42">
        <f t="shared" si="885"/>
        <v>0.97</v>
      </c>
      <c r="X425" s="42">
        <f t="shared" si="848"/>
        <v>1.0220341161058815</v>
      </c>
      <c r="Y425" s="42">
        <f t="shared" si="897"/>
        <v>1.1393742224976524</v>
      </c>
      <c r="Z425" s="42">
        <f t="shared" ref="Z425" si="898">Z235</f>
        <v>0.50379640694495453</v>
      </c>
      <c r="AA425" s="42">
        <f>AA235-0.76</f>
        <v>5.8759531087522854E-2</v>
      </c>
      <c r="AB425" s="42">
        <f t="shared" si="851"/>
        <v>3.1460685882780224</v>
      </c>
      <c r="AC425" s="42">
        <f>AC235-0.07</f>
        <v>6.7817129056069669</v>
      </c>
      <c r="AD425" s="74">
        <f t="shared" si="845"/>
        <v>100</v>
      </c>
    </row>
    <row r="426" spans="1:30" x14ac:dyDescent="0.25">
      <c r="A426" s="34" t="s">
        <v>957</v>
      </c>
      <c r="B426" s="34" t="s">
        <v>958</v>
      </c>
      <c r="C426" s="42">
        <f t="shared" si="829"/>
        <v>5.0076367785847626</v>
      </c>
      <c r="D426" s="42">
        <f t="shared" si="830"/>
        <v>1.4922438862548097</v>
      </c>
      <c r="E426" s="42">
        <f t="shared" si="891"/>
        <v>5.3218095974975785</v>
      </c>
      <c r="F426" s="42">
        <f t="shared" si="891"/>
        <v>4.5384672994490298</v>
      </c>
      <c r="G426" s="42">
        <f t="shared" si="846"/>
        <v>0.57914963615232673</v>
      </c>
      <c r="H426" s="42">
        <f t="shared" si="832"/>
        <v>5.9073487519753165</v>
      </c>
      <c r="I426" s="42">
        <f t="shared" si="833"/>
        <v>1.7871013254364323</v>
      </c>
      <c r="J426" s="42">
        <f>J236</f>
        <v>3.2554923620375558</v>
      </c>
      <c r="K426" s="42">
        <f t="shared" si="881"/>
        <v>1.9965268769380216</v>
      </c>
      <c r="L426" s="42">
        <f t="shared" si="881"/>
        <v>3.7193585662016</v>
      </c>
      <c r="M426" s="42">
        <f t="shared" si="835"/>
        <v>4.2997585306129693</v>
      </c>
      <c r="N426" s="42">
        <f t="shared" si="836"/>
        <v>4.9646113882360199</v>
      </c>
      <c r="O426" s="42">
        <f t="shared" si="894"/>
        <v>3.0455884983413553</v>
      </c>
      <c r="P426" s="42">
        <f t="shared" si="895"/>
        <v>0.42082437557918784</v>
      </c>
      <c r="Q426" s="42">
        <f t="shared" si="837"/>
        <v>5.4949400180752406</v>
      </c>
      <c r="R426" s="42">
        <f>R236-1.66</f>
        <v>4.2649400180752401</v>
      </c>
      <c r="S426" s="42">
        <f t="shared" si="839"/>
        <v>0.24498000602508052</v>
      </c>
      <c r="T426" s="42">
        <f t="shared" si="840"/>
        <v>7.2649400180752401</v>
      </c>
      <c r="U426" s="42">
        <f t="shared" si="841"/>
        <v>5.3649400180752398</v>
      </c>
      <c r="V426" s="42">
        <f t="shared" si="885"/>
        <v>3.7924700090376193</v>
      </c>
      <c r="W426" s="42">
        <f t="shared" si="885"/>
        <v>5.1441415244560638</v>
      </c>
      <c r="X426" s="42">
        <f t="shared" si="848"/>
        <v>0.51228203132885397</v>
      </c>
      <c r="Y426" s="42">
        <f t="shared" si="897"/>
        <v>5.7607175778569806</v>
      </c>
      <c r="Z426" s="42">
        <f t="shared" si="897"/>
        <v>5.4521237812793908</v>
      </c>
      <c r="AA426" s="42">
        <f t="shared" si="844"/>
        <v>2.8580119184500452</v>
      </c>
      <c r="AB426" s="42">
        <f t="shared" si="851"/>
        <v>4.2336889465538619</v>
      </c>
      <c r="AC426" s="42">
        <f t="shared" si="850"/>
        <v>3.275906259414187</v>
      </c>
      <c r="AD426" s="74">
        <f t="shared" si="845"/>
        <v>100.00000000000001</v>
      </c>
    </row>
    <row r="427" spans="1:30" x14ac:dyDescent="0.25">
      <c r="A427" s="34" t="s">
        <v>959</v>
      </c>
      <c r="B427" s="34" t="s">
        <v>960</v>
      </c>
      <c r="C427" s="42">
        <f t="shared" si="829"/>
        <v>3.8290314388586655</v>
      </c>
      <c r="D427" s="42">
        <f t="shared" si="830"/>
        <v>4.2081550801922241</v>
      </c>
      <c r="E427" s="42">
        <f t="shared" si="891"/>
        <v>6.3385810710799495</v>
      </c>
      <c r="F427" s="42">
        <f>F237-0.83</f>
        <v>3.3599479709811302</v>
      </c>
      <c r="G427" s="42">
        <f>G237+0.53</f>
        <v>2.7514451770469712</v>
      </c>
      <c r="H427" s="42">
        <f t="shared" si="832"/>
        <v>5.9521690448480769</v>
      </c>
      <c r="I427" s="42">
        <f t="shared" si="833"/>
        <v>4.6913821823339141</v>
      </c>
      <c r="J427" s="42">
        <f t="shared" ref="J427:L428" si="899">J237-0.83</f>
        <v>2.3266311520467737</v>
      </c>
      <c r="K427" s="42">
        <f t="shared" si="899"/>
        <v>0.69675863594895004</v>
      </c>
      <c r="L427" s="42">
        <f t="shared" si="899"/>
        <v>5.8156950877091669</v>
      </c>
      <c r="M427" s="42">
        <f t="shared" si="835"/>
        <v>5.6209543750210234</v>
      </c>
      <c r="N427" s="42">
        <f t="shared" si="836"/>
        <v>6.0851953933017215</v>
      </c>
      <c r="O427" s="42">
        <f t="shared" si="894"/>
        <v>5.6754709994389891</v>
      </c>
      <c r="P427" s="42">
        <f t="shared" si="895"/>
        <v>0.21901998525436958</v>
      </c>
      <c r="Q427" s="42">
        <f>Q237</f>
        <v>0</v>
      </c>
      <c r="R427" s="42">
        <f t="shared" si="838"/>
        <v>0.56000000000000005</v>
      </c>
      <c r="S427" s="42">
        <f t="shared" si="839"/>
        <v>3.0668080721142252</v>
      </c>
      <c r="T427" s="42">
        <f t="shared" si="840"/>
        <v>8.5352121081713364</v>
      </c>
      <c r="U427" s="42">
        <f>U237-1.65</f>
        <v>5.9452121081713383</v>
      </c>
      <c r="V427" s="42">
        <f t="shared" si="885"/>
        <v>7.1258105946499191</v>
      </c>
      <c r="W427" s="42">
        <f t="shared" si="885"/>
        <v>2.9093155768187544</v>
      </c>
      <c r="X427" s="42">
        <f t="shared" si="848"/>
        <v>0.77335941629689609</v>
      </c>
      <c r="Y427" s="42">
        <f t="shared" si="897"/>
        <v>3.91684114792695</v>
      </c>
      <c r="Z427" s="42">
        <f t="shared" si="897"/>
        <v>3.2043618290667255</v>
      </c>
      <c r="AA427" s="42">
        <f t="shared" si="844"/>
        <v>1.1020790470298105</v>
      </c>
      <c r="AB427" s="42">
        <f t="shared" si="851"/>
        <v>4.3510612444242716</v>
      </c>
      <c r="AC427" s="42">
        <f t="shared" si="850"/>
        <v>0.93950126126784794</v>
      </c>
      <c r="AD427" s="74">
        <f t="shared" si="845"/>
        <v>100</v>
      </c>
    </row>
    <row r="428" spans="1:30" x14ac:dyDescent="0.25">
      <c r="A428" s="34" t="s">
        <v>961</v>
      </c>
      <c r="B428" s="34" t="s">
        <v>962</v>
      </c>
      <c r="C428" s="42">
        <f t="shared" si="829"/>
        <v>6.0694386627973866</v>
      </c>
      <c r="D428" s="42">
        <f t="shared" si="830"/>
        <v>2.0973779833394586</v>
      </c>
      <c r="E428" s="42">
        <f t="shared" si="891"/>
        <v>1.66</v>
      </c>
      <c r="F428" s="42">
        <f t="shared" si="891"/>
        <v>0.83</v>
      </c>
      <c r="G428" s="42">
        <f t="shared" si="846"/>
        <v>0.5897683377135976</v>
      </c>
      <c r="H428" s="42">
        <f>H238</f>
        <v>7.3671993114057646</v>
      </c>
      <c r="I428" s="42">
        <f t="shared" si="833"/>
        <v>5.8745530337813712</v>
      </c>
      <c r="J428" s="42">
        <f>J238</f>
        <v>6.0733167567515824</v>
      </c>
      <c r="K428" s="42">
        <f>K238</f>
        <v>0</v>
      </c>
      <c r="L428" s="42">
        <f t="shared" si="899"/>
        <v>5.9706986258696837</v>
      </c>
      <c r="M428" s="42">
        <f>M238</f>
        <v>6.4301376526183391</v>
      </c>
      <c r="N428" s="42">
        <f t="shared" si="836"/>
        <v>5.7995304497955509</v>
      </c>
      <c r="O428" s="42">
        <f t="shared" si="894"/>
        <v>6.2406986258696833</v>
      </c>
      <c r="P428" s="42">
        <f>P238</f>
        <v>0.16100864841405463</v>
      </c>
      <c r="Q428" s="42">
        <f t="shared" si="837"/>
        <v>6.3706986258696841</v>
      </c>
      <c r="R428" s="42">
        <f>R238-1.1</f>
        <v>5.7006986258696841</v>
      </c>
      <c r="S428" s="42">
        <f t="shared" si="839"/>
        <v>0.53689954195656198</v>
      </c>
      <c r="T428" s="42">
        <f t="shared" si="840"/>
        <v>8.1406986258696836</v>
      </c>
      <c r="U428" s="42">
        <f t="shared" si="841"/>
        <v>6.2406986258696833</v>
      </c>
      <c r="V428" s="42">
        <f t="shared" si="885"/>
        <v>2.2468122137228517</v>
      </c>
      <c r="W428" s="42">
        <f t="shared" si="885"/>
        <v>2.4594034558681397</v>
      </c>
      <c r="X428" s="42">
        <f t="shared" si="848"/>
        <v>1.0303283880812524</v>
      </c>
      <c r="Y428" s="42">
        <f t="shared" si="897"/>
        <v>1.77</v>
      </c>
      <c r="Z428" s="42">
        <f t="shared" si="897"/>
        <v>0.83</v>
      </c>
      <c r="AA428" s="42">
        <f>AA238</f>
        <v>0.26</v>
      </c>
      <c r="AB428" s="42">
        <f>AB238</f>
        <v>4.8478286177614347</v>
      </c>
      <c r="AC428" s="42">
        <f t="shared" si="850"/>
        <v>4.4022051907745468</v>
      </c>
      <c r="AD428" s="74">
        <f t="shared" si="845"/>
        <v>100.00000000000001</v>
      </c>
    </row>
    <row r="429" spans="1:30" x14ac:dyDescent="0.25">
      <c r="A429" s="34" t="s">
        <v>963</v>
      </c>
      <c r="B429" s="34" t="s">
        <v>964</v>
      </c>
      <c r="C429" s="42">
        <f t="shared" si="829"/>
        <v>2.9918005069288403</v>
      </c>
      <c r="D429" s="42">
        <f>D239</f>
        <v>3.8071164109607505</v>
      </c>
      <c r="E429" s="42">
        <f t="shared" si="891"/>
        <v>5.5347181420431539</v>
      </c>
      <c r="F429" s="42">
        <f>F239+0.34</f>
        <v>3.9530917147908511</v>
      </c>
      <c r="G429" s="42">
        <f t="shared" si="846"/>
        <v>0.11873258191584113</v>
      </c>
      <c r="H429" s="42">
        <f>H239+0.83</f>
        <v>7.7116495540291163</v>
      </c>
      <c r="I429" s="42">
        <f t="shared" si="833"/>
        <v>2.2848074390773352</v>
      </c>
      <c r="J429" s="42">
        <f t="shared" ref="J429:L442" si="900">J239-0.83</f>
        <v>0.36823254765846591</v>
      </c>
      <c r="K429" s="42">
        <f>K239</f>
        <v>4.4452606075163787</v>
      </c>
      <c r="L429" s="42">
        <f>L239-2</f>
        <v>3.0367738817912144</v>
      </c>
      <c r="M429" s="42">
        <f t="shared" si="835"/>
        <v>3.8062987882144457</v>
      </c>
      <c r="N429" s="42">
        <f t="shared" si="836"/>
        <v>3.9094058042811142</v>
      </c>
      <c r="O429" s="42">
        <f t="shared" si="894"/>
        <v>4.7364470771987293</v>
      </c>
      <c r="P429" s="42">
        <f>P239</f>
        <v>0.21696259762275957</v>
      </c>
      <c r="Q429" s="42">
        <f t="shared" si="837"/>
        <v>5.1839320028559062</v>
      </c>
      <c r="R429" s="42">
        <f t="shared" si="838"/>
        <v>6.5739320028559067</v>
      </c>
      <c r="S429" s="42">
        <f t="shared" si="839"/>
        <v>2.2792880019039381</v>
      </c>
      <c r="T429" s="42">
        <f t="shared" si="840"/>
        <v>7.3539320028559061</v>
      </c>
      <c r="U429" s="42">
        <f>U239-1.12</f>
        <v>5.2939320028559065</v>
      </c>
      <c r="V429" s="42">
        <f t="shared" ref="V429:W438" si="901">V239+0.83</f>
        <v>4.588707501784941</v>
      </c>
      <c r="W429" s="42">
        <f t="shared" si="901"/>
        <v>2.2948875912818196</v>
      </c>
      <c r="X429" s="42">
        <f>X239+0.83</f>
        <v>3.3807375966325255</v>
      </c>
      <c r="Y429" s="42">
        <f t="shared" si="897"/>
        <v>4.1126468148524635</v>
      </c>
      <c r="Z429" s="42">
        <f>Z239-0.83</f>
        <v>3.0078317890496793</v>
      </c>
      <c r="AA429" s="42">
        <f t="shared" si="844"/>
        <v>1.83194428572404</v>
      </c>
      <c r="AB429" s="42">
        <f t="shared" ref="AB429" si="902">AB239</f>
        <v>4.6064160021875029</v>
      </c>
      <c r="AC429" s="42">
        <f t="shared" si="850"/>
        <v>2.5705147511304625</v>
      </c>
      <c r="AD429" s="74">
        <f t="shared" si="845"/>
        <v>99.999999999999986</v>
      </c>
    </row>
    <row r="430" spans="1:30" x14ac:dyDescent="0.25">
      <c r="A430" s="34" t="s">
        <v>965</v>
      </c>
      <c r="B430" s="34" t="s">
        <v>966</v>
      </c>
      <c r="C430" s="42">
        <f t="shared" si="829"/>
        <v>4.137395653669814</v>
      </c>
      <c r="D430" s="42">
        <f t="shared" si="830"/>
        <v>2.4228099217212158</v>
      </c>
      <c r="E430" s="42">
        <f t="shared" si="891"/>
        <v>6.6359424725077378</v>
      </c>
      <c r="F430" s="42">
        <f t="shared" si="891"/>
        <v>5.5159720703376722</v>
      </c>
      <c r="G430" s="42">
        <f t="shared" si="846"/>
        <v>0.80568523908810208</v>
      </c>
      <c r="H430" s="42">
        <f t="shared" si="832"/>
        <v>7.1494893842885414</v>
      </c>
      <c r="I430" s="42">
        <f t="shared" si="833"/>
        <v>3.0583852010156267</v>
      </c>
      <c r="J430" s="42">
        <f t="shared" si="900"/>
        <v>0.99972685263311589</v>
      </c>
      <c r="K430" s="42">
        <f t="shared" si="900"/>
        <v>1.9977982324310917</v>
      </c>
      <c r="L430" s="42">
        <f t="shared" si="900"/>
        <v>3.0800444308003745</v>
      </c>
      <c r="M430" s="42">
        <f t="shared" si="835"/>
        <v>5.6374451518382198</v>
      </c>
      <c r="N430" s="42">
        <f t="shared" si="836"/>
        <v>4.454823851165</v>
      </c>
      <c r="O430" s="42">
        <f t="shared" si="894"/>
        <v>3.0575427469638656</v>
      </c>
      <c r="P430" s="42">
        <f t="shared" si="894"/>
        <v>0.55118406840181211</v>
      </c>
      <c r="Q430" s="42">
        <f t="shared" si="837"/>
        <v>5.4367873135262101</v>
      </c>
      <c r="R430" s="42">
        <f t="shared" si="838"/>
        <v>6.4267873135262104</v>
      </c>
      <c r="S430" s="42">
        <f t="shared" si="839"/>
        <v>4.1367873135262094</v>
      </c>
      <c r="T430" s="42">
        <f t="shared" si="840"/>
        <v>7.2067873135262097</v>
      </c>
      <c r="U430" s="42">
        <f t="shared" si="841"/>
        <v>5.3067873135262094</v>
      </c>
      <c r="V430" s="42">
        <f>V240-0.37</f>
        <v>2.8078431281600298</v>
      </c>
      <c r="W430" s="42">
        <f t="shared" si="901"/>
        <v>3.156029230578707</v>
      </c>
      <c r="X430" s="42">
        <f>X240+0.37</f>
        <v>0.63264811532877807</v>
      </c>
      <c r="Y430" s="42">
        <f t="shared" si="897"/>
        <v>3.0923040790234895</v>
      </c>
      <c r="Z430" s="42">
        <f t="shared" ref="Z430:Z433" si="903">Z240</f>
        <v>3.2165361002695847</v>
      </c>
      <c r="AA430" s="42">
        <f t="shared" si="844"/>
        <v>2.4913312384289279</v>
      </c>
      <c r="AB430" s="42">
        <f t="shared" si="851"/>
        <v>3.9506315497479845</v>
      </c>
      <c r="AC430" s="42">
        <f t="shared" si="850"/>
        <v>2.6344947139692545</v>
      </c>
      <c r="AD430" s="74">
        <f t="shared" si="845"/>
        <v>100.00000000000001</v>
      </c>
    </row>
    <row r="431" spans="1:30" x14ac:dyDescent="0.25">
      <c r="A431" s="34" t="s">
        <v>967</v>
      </c>
      <c r="B431" s="34" t="s">
        <v>968</v>
      </c>
      <c r="C431" s="42">
        <f t="shared" si="829"/>
        <v>3.8325759909741932</v>
      </c>
      <c r="D431" s="42">
        <f t="shared" si="830"/>
        <v>3.8409006070635243</v>
      </c>
      <c r="E431" s="42">
        <f t="shared" si="891"/>
        <v>4.2378222091726299</v>
      </c>
      <c r="F431" s="42">
        <f t="shared" si="891"/>
        <v>3.3215993492209628</v>
      </c>
      <c r="G431" s="42">
        <f t="shared" si="846"/>
        <v>0.64863390119262199</v>
      </c>
      <c r="H431" s="42">
        <f>H241</f>
        <v>7.0944931413227783</v>
      </c>
      <c r="I431" s="42">
        <f t="shared" si="833"/>
        <v>5.0068463316837057</v>
      </c>
      <c r="J431" s="42">
        <f t="shared" si="900"/>
        <v>4.6955111472589888</v>
      </c>
      <c r="K431" s="42">
        <f t="shared" si="900"/>
        <v>1.5701049855489471</v>
      </c>
      <c r="L431" s="42">
        <f t="shared" si="900"/>
        <v>4.7665901454276094</v>
      </c>
      <c r="M431" s="42">
        <f>M241</f>
        <v>5.5156809617515981</v>
      </c>
      <c r="N431" s="42">
        <f t="shared" si="836"/>
        <v>4.5238522798566096</v>
      </c>
      <c r="O431" s="42">
        <f t="shared" si="894"/>
        <v>5.5857135075545461</v>
      </c>
      <c r="P431" s="42">
        <f t="shared" ref="P431:P433" si="904">P241</f>
        <v>9.3984778728770091E-2</v>
      </c>
      <c r="Q431" s="42">
        <f t="shared" si="837"/>
        <v>6.1170415610346511</v>
      </c>
      <c r="R431" s="42">
        <f>R241</f>
        <v>6.9470415610346512</v>
      </c>
      <c r="S431" s="42">
        <f>S241+0.58</f>
        <v>1.1499999999999999</v>
      </c>
      <c r="T431" s="42">
        <f t="shared" si="840"/>
        <v>1.3399999999999999</v>
      </c>
      <c r="U431" s="42">
        <f t="shared" ref="U431:U433" si="905">U241-1.12</f>
        <v>5.8270415610346511</v>
      </c>
      <c r="V431" s="42">
        <f t="shared" si="901"/>
        <v>5.1719009756466576</v>
      </c>
      <c r="W431" s="42">
        <f t="shared" si="901"/>
        <v>2.3546704527168449</v>
      </c>
      <c r="X431" s="42">
        <f>X241</f>
        <v>3.0132177163530391</v>
      </c>
      <c r="Y431" s="42">
        <f t="shared" si="897"/>
        <v>2.7792586193418916</v>
      </c>
      <c r="Z431" s="42">
        <f t="shared" si="903"/>
        <v>1.9330409905482031</v>
      </c>
      <c r="AA431" s="42">
        <f t="shared" si="844"/>
        <v>0.85689606788683637</v>
      </c>
      <c r="AB431" s="42">
        <f t="shared" si="851"/>
        <v>5.5599006373001885</v>
      </c>
      <c r="AC431" s="42">
        <f>AC241-0.29</f>
        <v>2.2156805203448831</v>
      </c>
      <c r="AD431" s="74">
        <f t="shared" si="845"/>
        <v>100</v>
      </c>
    </row>
    <row r="432" spans="1:30" x14ac:dyDescent="0.25">
      <c r="A432" s="34" t="s">
        <v>969</v>
      </c>
      <c r="B432" s="34" t="s">
        <v>970</v>
      </c>
      <c r="C432" s="42">
        <f t="shared" si="829"/>
        <v>5.7625464263714798</v>
      </c>
      <c r="D432" s="42">
        <f t="shared" si="830"/>
        <v>1.1932115331721773</v>
      </c>
      <c r="E432" s="42">
        <f t="shared" si="891"/>
        <v>5.2814640342217745</v>
      </c>
      <c r="F432" s="42">
        <f t="shared" si="891"/>
        <v>4.8036905108358248</v>
      </c>
      <c r="G432" s="42">
        <f t="shared" si="846"/>
        <v>0.85899890339062679</v>
      </c>
      <c r="H432" s="42">
        <f t="shared" si="832"/>
        <v>8.4341886078771768</v>
      </c>
      <c r="I432" s="42">
        <f t="shared" si="833"/>
        <v>1.905082136094483</v>
      </c>
      <c r="J432" s="42">
        <f t="shared" si="900"/>
        <v>2.5492585322427472</v>
      </c>
      <c r="K432" s="42">
        <f t="shared" si="900"/>
        <v>4.4283579580694905</v>
      </c>
      <c r="L432" s="42">
        <f t="shared" si="900"/>
        <v>3.4154397433942751</v>
      </c>
      <c r="M432" s="42">
        <f t="shared" si="835"/>
        <v>2.42527343040119</v>
      </c>
      <c r="N432" s="42">
        <f t="shared" si="836"/>
        <v>3.3786193015710442</v>
      </c>
      <c r="O432" s="42">
        <f t="shared" si="894"/>
        <v>4.7660831828845591</v>
      </c>
      <c r="P432" s="42">
        <f t="shared" si="904"/>
        <v>0.1514789884666313</v>
      </c>
      <c r="Q432" s="42">
        <f t="shared" si="837"/>
        <v>5.5681839414237642</v>
      </c>
      <c r="R432" s="42">
        <f t="shared" si="838"/>
        <v>6.9581839414237638</v>
      </c>
      <c r="S432" s="42">
        <f t="shared" si="839"/>
        <v>0.4027279804745888</v>
      </c>
      <c r="T432" s="42">
        <f t="shared" si="840"/>
        <v>7.7381839414237641</v>
      </c>
      <c r="U432" s="42">
        <f t="shared" si="905"/>
        <v>5.6781839414237645</v>
      </c>
      <c r="V432" s="42">
        <f t="shared" si="901"/>
        <v>5.0954559609491756</v>
      </c>
      <c r="W432" s="42">
        <f t="shared" si="901"/>
        <v>3.9680825964135611</v>
      </c>
      <c r="X432" s="42">
        <f t="shared" si="848"/>
        <v>2.1815902956828932</v>
      </c>
      <c r="Y432" s="42">
        <f t="shared" si="897"/>
        <v>3.4931962699896566</v>
      </c>
      <c r="Z432" s="42">
        <f t="shared" si="903"/>
        <v>3.1634028282738678</v>
      </c>
      <c r="AA432" s="42">
        <f t="shared" si="844"/>
        <v>2.2906299460585391</v>
      </c>
      <c r="AB432" s="42">
        <f t="shared" si="851"/>
        <v>1.9190525857742582</v>
      </c>
      <c r="AC432" s="42">
        <f t="shared" si="850"/>
        <v>2.1894324816949258</v>
      </c>
      <c r="AD432" s="74">
        <f t="shared" si="845"/>
        <v>100</v>
      </c>
    </row>
    <row r="433" spans="1:30" x14ac:dyDescent="0.25">
      <c r="A433" s="34" t="s">
        <v>971</v>
      </c>
      <c r="B433" s="34" t="s">
        <v>972</v>
      </c>
      <c r="C433" s="42">
        <f t="shared" si="829"/>
        <v>4.4178511722983114</v>
      </c>
      <c r="D433" s="42">
        <f t="shared" si="830"/>
        <v>2.8417917048244981</v>
      </c>
      <c r="E433" s="42">
        <f t="shared" ref="E433:F442" si="906">E243+0.83</f>
        <v>5.0784205003489289</v>
      </c>
      <c r="F433" s="42">
        <f t="shared" si="906"/>
        <v>3.9822694236979319</v>
      </c>
      <c r="G433" s="42">
        <f t="shared" si="846"/>
        <v>3.5753795259877208E-2</v>
      </c>
      <c r="H433" s="42">
        <f>H243</f>
        <v>6.551751684754171</v>
      </c>
      <c r="I433" s="42">
        <f t="shared" si="833"/>
        <v>5.0015042583727567</v>
      </c>
      <c r="J433" s="42">
        <f t="shared" si="900"/>
        <v>1.8250308903235308</v>
      </c>
      <c r="K433" s="42">
        <f t="shared" si="900"/>
        <v>2.5126858144589685</v>
      </c>
      <c r="L433" s="42">
        <f t="shared" si="900"/>
        <v>3.8105232540653038</v>
      </c>
      <c r="M433" s="42">
        <f>M243</f>
        <v>4.2365605125049566</v>
      </c>
      <c r="N433" s="42">
        <f t="shared" si="836"/>
        <v>3.2191703137370196</v>
      </c>
      <c r="O433" s="42">
        <f t="shared" si="894"/>
        <v>4.8623153018660297</v>
      </c>
      <c r="P433" s="42">
        <f t="shared" si="904"/>
        <v>0.35733222958450428</v>
      </c>
      <c r="Q433" s="42">
        <f t="shared" si="837"/>
        <v>5.5090737528289511</v>
      </c>
      <c r="R433" s="42">
        <f>R243</f>
        <v>6.3390737528289511</v>
      </c>
      <c r="S433" s="42">
        <f>S243+0.58</f>
        <v>0.57999999999999996</v>
      </c>
      <c r="T433" s="42">
        <f t="shared" si="840"/>
        <v>7.679073752828951</v>
      </c>
      <c r="U433" s="42">
        <f t="shared" si="905"/>
        <v>5.219073752828951</v>
      </c>
      <c r="V433" s="42">
        <f t="shared" si="901"/>
        <v>5.056049168552633</v>
      </c>
      <c r="W433" s="42">
        <f t="shared" si="901"/>
        <v>5.4997137186634681</v>
      </c>
      <c r="X433" s="42">
        <f>X243</f>
        <v>0.76293967184074596</v>
      </c>
      <c r="Y433" s="42">
        <f t="shared" si="897"/>
        <v>3.6039061466836642</v>
      </c>
      <c r="Z433" s="42">
        <f t="shared" si="903"/>
        <v>3.8977360520628133</v>
      </c>
      <c r="AA433" s="42">
        <f t="shared" si="844"/>
        <v>2.2598858922226555</v>
      </c>
      <c r="AB433" s="42">
        <f t="shared" si="851"/>
        <v>2.5833608252505611</v>
      </c>
      <c r="AC433" s="42">
        <f>AC243-0.29</f>
        <v>2.2771526573108565</v>
      </c>
      <c r="AD433" s="74">
        <f t="shared" si="845"/>
        <v>99.999999999999986</v>
      </c>
    </row>
    <row r="434" spans="1:30" x14ac:dyDescent="0.25">
      <c r="A434" s="34" t="s">
        <v>973</v>
      </c>
      <c r="B434" s="34" t="s">
        <v>974</v>
      </c>
      <c r="C434" s="42">
        <f t="shared" si="829"/>
        <v>3.6578240802556898</v>
      </c>
      <c r="D434" s="42">
        <f t="shared" si="830"/>
        <v>3.5007285230498351</v>
      </c>
      <c r="E434" s="42">
        <f t="shared" si="906"/>
        <v>7.5313490875699127</v>
      </c>
      <c r="F434" s="42">
        <f>F244</f>
        <v>5.8645220197555146</v>
      </c>
      <c r="G434" s="42">
        <f t="shared" si="846"/>
        <v>0.7466857809988422</v>
      </c>
      <c r="H434" s="42">
        <f t="shared" si="832"/>
        <v>8.3341096990415107</v>
      </c>
      <c r="I434" s="42">
        <f t="shared" si="833"/>
        <v>0.56000000000000005</v>
      </c>
      <c r="J434" s="42">
        <f>J244</f>
        <v>0.36916089867663243</v>
      </c>
      <c r="K434" s="42">
        <f t="shared" si="900"/>
        <v>3.940492453115521</v>
      </c>
      <c r="L434" s="42">
        <f t="shared" si="900"/>
        <v>3.9262480179734753</v>
      </c>
      <c r="M434" s="42">
        <f t="shared" si="835"/>
        <v>1.7915144071757552</v>
      </c>
      <c r="N434" s="42">
        <f t="shared" si="836"/>
        <v>2.0648179484120446</v>
      </c>
      <c r="O434" s="42">
        <f t="shared" si="894"/>
        <v>2.8803024399314392</v>
      </c>
      <c r="P434" s="42">
        <f t="shared" si="894"/>
        <v>0.94017059408500603</v>
      </c>
      <c r="Q434" s="42">
        <f t="shared" si="837"/>
        <v>5.7249325958295731</v>
      </c>
      <c r="R434" s="42">
        <f t="shared" si="838"/>
        <v>7.1149325958295737</v>
      </c>
      <c r="S434" s="42">
        <f t="shared" si="839"/>
        <v>0.45497753194319179</v>
      </c>
      <c r="T434" s="42">
        <f>T244</f>
        <v>7.064932595829573</v>
      </c>
      <c r="U434" s="42">
        <f t="shared" si="841"/>
        <v>5.9949325958295727</v>
      </c>
      <c r="V434" s="42">
        <f t="shared" si="901"/>
        <v>3.8343441064218871</v>
      </c>
      <c r="W434" s="42">
        <f t="shared" si="901"/>
        <v>4.3337649759092187</v>
      </c>
      <c r="X434" s="42">
        <f>X244</f>
        <v>0.5913885468689194</v>
      </c>
      <c r="Y434" s="42">
        <f t="shared" si="897"/>
        <v>4.3843819593391054</v>
      </c>
      <c r="Z434" s="42">
        <f t="shared" si="897"/>
        <v>4.6391191365016677</v>
      </c>
      <c r="AA434" s="42">
        <f t="shared" si="844"/>
        <v>4.1978069023439391</v>
      </c>
      <c r="AB434" s="42">
        <f t="shared" ref="AB434:AB436" si="907">AB244</f>
        <v>1.9525331136513631</v>
      </c>
      <c r="AC434" s="42">
        <f t="shared" si="850"/>
        <v>3.6040273936612359</v>
      </c>
      <c r="AD434" s="74">
        <f t="shared" si="845"/>
        <v>99.999999999999986</v>
      </c>
    </row>
    <row r="435" spans="1:30" x14ac:dyDescent="0.25">
      <c r="A435" s="34" t="s">
        <v>975</v>
      </c>
      <c r="B435" s="34" t="s">
        <v>976</v>
      </c>
      <c r="C435" s="42">
        <f t="shared" si="829"/>
        <v>3.683336542489966</v>
      </c>
      <c r="D435" s="42">
        <f t="shared" si="830"/>
        <v>4.6987441194112982</v>
      </c>
      <c r="E435" s="42">
        <f t="shared" si="906"/>
        <v>5.2566231964342585</v>
      </c>
      <c r="F435" s="42">
        <f t="shared" ref="F435:F440" si="908">F245</f>
        <v>3.4737372286181847</v>
      </c>
      <c r="G435" s="42">
        <f t="shared" si="846"/>
        <v>0.5597461973294503</v>
      </c>
      <c r="H435" s="42">
        <f t="shared" si="832"/>
        <v>8.5864959564110688</v>
      </c>
      <c r="I435" s="42">
        <f t="shared" si="833"/>
        <v>2.6702898547931353</v>
      </c>
      <c r="J435" s="42">
        <f t="shared" si="900"/>
        <v>2.0352421584925433</v>
      </c>
      <c r="K435" s="42">
        <f t="shared" si="900"/>
        <v>2.7126903866115657</v>
      </c>
      <c r="L435" s="42">
        <f t="shared" si="900"/>
        <v>4.3827377162954422</v>
      </c>
      <c r="M435" s="42">
        <f t="shared" ref="M435:M440" si="909">M245</f>
        <v>5.3409891389256385</v>
      </c>
      <c r="N435" s="42">
        <f t="shared" si="836"/>
        <v>5.431291873336809</v>
      </c>
      <c r="O435" s="42">
        <f t="shared" si="894"/>
        <v>6.0253183158386925</v>
      </c>
      <c r="P435" s="42">
        <f>P245</f>
        <v>0.22294487332840218</v>
      </c>
      <c r="Q435" s="42">
        <f t="shared" ref="Q435:Q440" si="910">Q245+0.29</f>
        <v>0.28999999999999998</v>
      </c>
      <c r="R435" s="42">
        <f t="shared" si="838"/>
        <v>0.56000000000000005</v>
      </c>
      <c r="S435" s="42">
        <f t="shared" si="839"/>
        <v>0.59</v>
      </c>
      <c r="T435" s="42">
        <f t="shared" ref="T435:T440" si="911">T245</f>
        <v>6.6958501016265606</v>
      </c>
      <c r="U435" s="42">
        <f>U245-1.12</f>
        <v>6.4858501016265606</v>
      </c>
      <c r="V435" s="42">
        <f t="shared" si="901"/>
        <v>6.5343875762199213</v>
      </c>
      <c r="W435" s="42">
        <f t="shared" si="901"/>
        <v>4.6413701848628808</v>
      </c>
      <c r="X435" s="42">
        <f t="shared" si="848"/>
        <v>1.308623902901167</v>
      </c>
      <c r="Y435" s="42">
        <f t="shared" si="897"/>
        <v>4.0874920580872711</v>
      </c>
      <c r="Z435" s="42">
        <f t="shared" si="897"/>
        <v>4.6999450719189637</v>
      </c>
      <c r="AA435" s="42">
        <f t="shared" si="844"/>
        <v>1.9442497943540218</v>
      </c>
      <c r="AB435" s="42">
        <f t="shared" si="907"/>
        <v>4.207491545580651</v>
      </c>
      <c r="AC435" s="42">
        <f>AC245+1.1</f>
        <v>2.874552104505534</v>
      </c>
      <c r="AD435" s="74">
        <f t="shared" si="845"/>
        <v>99.999999999999986</v>
      </c>
    </row>
    <row r="436" spans="1:30" x14ac:dyDescent="0.25">
      <c r="A436" s="34" t="s">
        <v>977</v>
      </c>
      <c r="B436" s="34" t="s">
        <v>978</v>
      </c>
      <c r="C436" s="42">
        <f t="shared" si="829"/>
        <v>5.0144683198345463</v>
      </c>
      <c r="D436" s="42">
        <f t="shared" si="830"/>
        <v>1.3729775159017024</v>
      </c>
      <c r="E436" s="42">
        <f t="shared" si="906"/>
        <v>5.3871396672053686</v>
      </c>
      <c r="F436" s="42">
        <f t="shared" si="908"/>
        <v>3.6627614014141274</v>
      </c>
      <c r="G436" s="42">
        <f t="shared" si="846"/>
        <v>3.7769609742330901E-2</v>
      </c>
      <c r="H436" s="42">
        <f t="shared" si="832"/>
        <v>7.7981755123013601</v>
      </c>
      <c r="I436" s="42">
        <f t="shared" si="833"/>
        <v>5.2571535079866418</v>
      </c>
      <c r="J436" s="42">
        <f t="shared" si="900"/>
        <v>2.8773038574657459</v>
      </c>
      <c r="K436" s="42">
        <f t="shared" si="900"/>
        <v>3.7365260030294136</v>
      </c>
      <c r="L436" s="42">
        <f t="shared" si="900"/>
        <v>3.7991610543828811</v>
      </c>
      <c r="M436" s="42">
        <f t="shared" si="909"/>
        <v>3.7824687384065077</v>
      </c>
      <c r="N436" s="42">
        <f t="shared" si="836"/>
        <v>4.5905545211125061</v>
      </c>
      <c r="O436" s="42">
        <f t="shared" si="894"/>
        <v>4.102340145806167</v>
      </c>
      <c r="P436" s="42">
        <f t="shared" si="894"/>
        <v>0.27531488877474564</v>
      </c>
      <c r="Q436" s="42">
        <f t="shared" si="910"/>
        <v>0.28999999999999998</v>
      </c>
      <c r="R436" s="42">
        <f t="shared" si="838"/>
        <v>6.8926863790017148</v>
      </c>
      <c r="S436" s="42">
        <f t="shared" si="839"/>
        <v>2.4917909193344765</v>
      </c>
      <c r="T436" s="42">
        <f t="shared" si="911"/>
        <v>6.8426863790017141</v>
      </c>
      <c r="U436" s="42">
        <f t="shared" si="841"/>
        <v>6.1726863790017141</v>
      </c>
      <c r="V436" s="42">
        <f t="shared" si="901"/>
        <v>3.7324812570424517</v>
      </c>
      <c r="W436" s="42">
        <f t="shared" si="901"/>
        <v>3.6338471045831358</v>
      </c>
      <c r="X436" s="42">
        <f t="shared" si="848"/>
        <v>0.48525681392274567</v>
      </c>
      <c r="Y436" s="42">
        <f t="shared" si="897"/>
        <v>3.9700941431053836</v>
      </c>
      <c r="Z436" s="42">
        <f t="shared" si="897"/>
        <v>4.3890004613435663</v>
      </c>
      <c r="AA436" s="42">
        <f t="shared" si="844"/>
        <v>1.858459170833263</v>
      </c>
      <c r="AB436" s="42">
        <f t="shared" si="907"/>
        <v>2.6947601612773249</v>
      </c>
      <c r="AC436" s="42">
        <f>AC246+1.1</f>
        <v>4.8521360881884634</v>
      </c>
      <c r="AD436" s="74">
        <f t="shared" si="845"/>
        <v>100</v>
      </c>
    </row>
    <row r="437" spans="1:30" x14ac:dyDescent="0.25">
      <c r="A437" s="34" t="s">
        <v>979</v>
      </c>
      <c r="B437" s="34" t="s">
        <v>980</v>
      </c>
      <c r="C437" s="42">
        <f t="shared" si="829"/>
        <v>5.5627105249697344</v>
      </c>
      <c r="D437" s="42">
        <f>D247</f>
        <v>2.0933880623035219</v>
      </c>
      <c r="E437" s="42">
        <f t="shared" si="906"/>
        <v>5.5355264551013876</v>
      </c>
      <c r="F437" s="42">
        <f t="shared" si="908"/>
        <v>3.9575577110480906</v>
      </c>
      <c r="G437" s="42">
        <f t="shared" si="846"/>
        <v>0.60677209611435445</v>
      </c>
      <c r="H437" s="42">
        <f>H247</f>
        <v>6.4101055092727579</v>
      </c>
      <c r="I437" s="42">
        <f>I247</f>
        <v>0.74601923331062436</v>
      </c>
      <c r="J437" s="42">
        <f t="shared" si="900"/>
        <v>1.9646932122534921</v>
      </c>
      <c r="K437" s="42">
        <f t="shared" si="900"/>
        <v>3.6389392418100428</v>
      </c>
      <c r="L437" s="42">
        <f t="shared" si="900"/>
        <v>4.411465703215466</v>
      </c>
      <c r="M437" s="42">
        <f t="shared" si="909"/>
        <v>3.0629340774475908</v>
      </c>
      <c r="N437" s="42">
        <f t="shared" si="836"/>
        <v>3.7775082150060886</v>
      </c>
      <c r="O437" s="42">
        <f t="shared" si="894"/>
        <v>3.0501399080784113</v>
      </c>
      <c r="P437" s="42">
        <f t="shared" si="894"/>
        <v>3.0833254521734328</v>
      </c>
      <c r="Q437" s="42">
        <f t="shared" si="910"/>
        <v>0.28999999999999998</v>
      </c>
      <c r="R437" s="42">
        <f t="shared" si="838"/>
        <v>7.0492162170237673</v>
      </c>
      <c r="S437" s="42">
        <f t="shared" si="839"/>
        <v>2.5961441446825124</v>
      </c>
      <c r="T437" s="42">
        <f t="shared" si="911"/>
        <v>6.9992162170237675</v>
      </c>
      <c r="U437" s="42">
        <f t="shared" si="841"/>
        <v>6.3292162170237685</v>
      </c>
      <c r="V437" s="42">
        <f t="shared" si="901"/>
        <v>3.8042240994692262</v>
      </c>
      <c r="W437" s="42">
        <f t="shared" si="901"/>
        <v>4.1117806153309653</v>
      </c>
      <c r="X437" s="42">
        <f>X247</f>
        <v>1.0993917990599862</v>
      </c>
      <c r="Y437" s="42">
        <f t="shared" si="897"/>
        <v>4.2105296146345053</v>
      </c>
      <c r="Z437" s="42">
        <f t="shared" si="897"/>
        <v>6.0476026268810346</v>
      </c>
      <c r="AA437" s="42">
        <f t="shared" si="844"/>
        <v>3.6430402020883976</v>
      </c>
      <c r="AB437" s="42">
        <f t="shared" si="851"/>
        <v>2.3487527316438599</v>
      </c>
      <c r="AC437" s="42">
        <f t="shared" si="850"/>
        <v>3.569800113033212</v>
      </c>
      <c r="AD437" s="74">
        <f t="shared" si="845"/>
        <v>100</v>
      </c>
    </row>
    <row r="438" spans="1:30" x14ac:dyDescent="0.25">
      <c r="A438" s="34" t="s">
        <v>981</v>
      </c>
      <c r="B438" s="34" t="s">
        <v>982</v>
      </c>
      <c r="C438" s="42">
        <f t="shared" si="829"/>
        <v>5.6152290515134053</v>
      </c>
      <c r="D438" s="42">
        <f t="shared" si="830"/>
        <v>2.0321459089376717</v>
      </c>
      <c r="E438" s="42">
        <f t="shared" si="906"/>
        <v>6.7066347232596559</v>
      </c>
      <c r="F438" s="42">
        <f t="shared" si="908"/>
        <v>5.0898804747770159</v>
      </c>
      <c r="G438" s="42">
        <f t="shared" si="846"/>
        <v>0.64439999826538197</v>
      </c>
      <c r="H438" s="42">
        <f t="shared" si="832"/>
        <v>3.6861543796035408</v>
      </c>
      <c r="I438" s="42">
        <f t="shared" si="833"/>
        <v>2.8088396618420433</v>
      </c>
      <c r="J438" s="42">
        <f t="shared" si="900"/>
        <v>2.4895347899808011</v>
      </c>
      <c r="K438" s="42">
        <f t="shared" si="900"/>
        <v>2.5914558939676664</v>
      </c>
      <c r="L438" s="42">
        <f>L248</f>
        <v>4.6739852579548788</v>
      </c>
      <c r="M438" s="42">
        <f t="shared" si="909"/>
        <v>4.5658316038923941</v>
      </c>
      <c r="N438" s="42">
        <f t="shared" si="836"/>
        <v>3.4776782868012699</v>
      </c>
      <c r="O438" s="42">
        <f t="shared" si="894"/>
        <v>3.1962155016856029</v>
      </c>
      <c r="P438" s="42">
        <f t="shared" si="894"/>
        <v>0.79371264703337463</v>
      </c>
      <c r="Q438" s="42">
        <f t="shared" si="910"/>
        <v>0.28999999999999998</v>
      </c>
      <c r="R438" s="42">
        <f t="shared" si="838"/>
        <v>0.56000000000000005</v>
      </c>
      <c r="S438" s="42">
        <f t="shared" si="839"/>
        <v>2.6442918685559271</v>
      </c>
      <c r="T438" s="42">
        <f t="shared" si="911"/>
        <v>7.0714378028338905</v>
      </c>
      <c r="U438" s="42">
        <f>U248</f>
        <v>6.961437802833891</v>
      </c>
      <c r="V438" s="42">
        <f>V248-1.39</f>
        <v>0.52375269249321943</v>
      </c>
      <c r="W438" s="42">
        <f t="shared" si="901"/>
        <v>4.9922227326091999</v>
      </c>
      <c r="X438" s="42">
        <f t="shared" si="848"/>
        <v>0.42157903752519299</v>
      </c>
      <c r="Y438" s="42">
        <f t="shared" si="897"/>
        <v>5.8086238906305399</v>
      </c>
      <c r="Z438" s="42">
        <f t="shared" si="897"/>
        <v>6.700815974273687</v>
      </c>
      <c r="AA438" s="42">
        <f t="shared" si="844"/>
        <v>3.3109778392257327</v>
      </c>
      <c r="AB438" s="42">
        <f t="shared" si="851"/>
        <v>5.9953872064862557</v>
      </c>
      <c r="AC438" s="42">
        <f>AC248+1.1</f>
        <v>6.3477749730177901</v>
      </c>
      <c r="AD438" s="74">
        <f t="shared" si="845"/>
        <v>100.00000000000001</v>
      </c>
    </row>
    <row r="439" spans="1:30" x14ac:dyDescent="0.25">
      <c r="A439" s="34" t="s">
        <v>983</v>
      </c>
      <c r="B439" s="34" t="s">
        <v>984</v>
      </c>
      <c r="C439" s="42">
        <f>C249+0.43</f>
        <v>3.6251463380580504</v>
      </c>
      <c r="D439" s="42">
        <f t="shared" si="830"/>
        <v>2.8813460922390552</v>
      </c>
      <c r="E439" s="42">
        <f t="shared" si="906"/>
        <v>5.2649857829283873</v>
      </c>
      <c r="F439" s="42">
        <f t="shared" si="908"/>
        <v>2.9845426213889259</v>
      </c>
      <c r="G439" s="42">
        <f t="shared" si="846"/>
        <v>0.6495948818914008</v>
      </c>
      <c r="H439" s="42">
        <f t="shared" si="832"/>
        <v>7.6898307127575656</v>
      </c>
      <c r="I439" s="42">
        <f t="shared" si="833"/>
        <v>5.1948618763157395</v>
      </c>
      <c r="J439" s="42">
        <f t="shared" si="900"/>
        <v>2.3098547569057541</v>
      </c>
      <c r="K439" s="42">
        <f t="shared" si="900"/>
        <v>1.3596475202802232</v>
      </c>
      <c r="L439" s="42">
        <f t="shared" si="900"/>
        <v>4.3169954133501429</v>
      </c>
      <c r="M439" s="42">
        <f t="shared" si="909"/>
        <v>5.4843109651625186</v>
      </c>
      <c r="N439" s="42">
        <f>N249</f>
        <v>6.0343244080452187</v>
      </c>
      <c r="O439" s="42">
        <f t="shared" si="894"/>
        <v>5.0298237199033498</v>
      </c>
      <c r="P439" s="42">
        <f>P249</f>
        <v>0.52266232475522756</v>
      </c>
      <c r="Q439" s="42">
        <f t="shared" si="910"/>
        <v>0.69</v>
      </c>
      <c r="R439" s="42">
        <f t="shared" si="838"/>
        <v>6.8248848926740866</v>
      </c>
      <c r="S439" s="42">
        <f t="shared" si="839"/>
        <v>4.5348848926740857</v>
      </c>
      <c r="T439" s="42">
        <f t="shared" si="911"/>
        <v>6.7748848926740859</v>
      </c>
      <c r="U439" s="42">
        <f>U249-2.78</f>
        <v>3.4848848926740863</v>
      </c>
      <c r="V439" s="42">
        <f t="shared" ref="V439:W454" si="912">V249+0.83</f>
        <v>4.4845161873932167</v>
      </c>
      <c r="W439" s="42">
        <f t="shared" si="912"/>
        <v>3.4115451340037768</v>
      </c>
      <c r="X439" s="42">
        <f t="shared" si="848"/>
        <v>1.334170744674311</v>
      </c>
      <c r="Y439" s="42">
        <f t="shared" si="897"/>
        <v>2.7660663437794937</v>
      </c>
      <c r="Z439" s="42">
        <f t="shared" si="897"/>
        <v>3.1516032617637837</v>
      </c>
      <c r="AA439" s="42">
        <f t="shared" si="844"/>
        <v>1.1178783870404683</v>
      </c>
      <c r="AB439" s="42">
        <f t="shared" si="851"/>
        <v>4.4289764277063899</v>
      </c>
      <c r="AC439" s="42">
        <f>AC249+1.5</f>
        <v>3.6477765289606512</v>
      </c>
      <c r="AD439" s="74">
        <f t="shared" si="845"/>
        <v>99.999999999999986</v>
      </c>
    </row>
    <row r="440" spans="1:30" x14ac:dyDescent="0.25">
      <c r="A440" s="34" t="s">
        <v>985</v>
      </c>
      <c r="B440" s="34" t="s">
        <v>986</v>
      </c>
      <c r="C440" s="42">
        <f t="shared" si="829"/>
        <v>2.9347200609322694</v>
      </c>
      <c r="D440" s="42">
        <f t="shared" si="830"/>
        <v>3.9183725518258647</v>
      </c>
      <c r="E440" s="42">
        <f t="shared" si="906"/>
        <v>5.4499031129376876</v>
      </c>
      <c r="F440" s="42">
        <f t="shared" si="908"/>
        <v>3.7255234937632729</v>
      </c>
      <c r="G440" s="42">
        <f t="shared" si="846"/>
        <v>0.76575282440006831</v>
      </c>
      <c r="H440" s="42">
        <f t="shared" si="832"/>
        <v>6.5516504277032679</v>
      </c>
      <c r="I440" s="42">
        <f t="shared" si="833"/>
        <v>2.3458786449017799</v>
      </c>
      <c r="J440" s="42">
        <f t="shared" si="900"/>
        <v>6.3927589170476362E-2</v>
      </c>
      <c r="K440" s="42">
        <f t="shared" si="900"/>
        <v>1.8977628934714015</v>
      </c>
      <c r="L440" s="42">
        <f t="shared" si="900"/>
        <v>5.0909971340811824</v>
      </c>
      <c r="M440" s="42">
        <f t="shared" si="909"/>
        <v>4.7622341104838632</v>
      </c>
      <c r="N440" s="42">
        <f t="shared" si="836"/>
        <v>4.6632209589386022</v>
      </c>
      <c r="O440" s="42">
        <f t="shared" ref="O440:P455" si="913">O250-0.56</f>
        <v>3.9380187323661535</v>
      </c>
      <c r="P440" s="42">
        <f t="shared" si="913"/>
        <v>0.32729283911932427</v>
      </c>
      <c r="Q440" s="42">
        <f t="shared" si="910"/>
        <v>0.28999999999999998</v>
      </c>
      <c r="R440" s="42">
        <f t="shared" si="838"/>
        <v>6.8562299863907192</v>
      </c>
      <c r="S440" s="42">
        <f t="shared" si="839"/>
        <v>4.5662299863907183</v>
      </c>
      <c r="T440" s="42">
        <f t="shared" si="911"/>
        <v>6.8062299863907185</v>
      </c>
      <c r="U440" s="42">
        <f t="shared" si="841"/>
        <v>6.1362299863907186</v>
      </c>
      <c r="V440" s="42">
        <f t="shared" si="912"/>
        <v>3.4534291609961318</v>
      </c>
      <c r="W440" s="42">
        <f t="shared" si="912"/>
        <v>3.532167706228003</v>
      </c>
      <c r="X440" s="42">
        <f t="shared" si="848"/>
        <v>1.5051062535540511</v>
      </c>
      <c r="Y440" s="42">
        <f t="shared" ref="Y440:Z455" si="914">Y250+0.83</f>
        <v>3.5541667503297325</v>
      </c>
      <c r="Z440" s="42">
        <f t="shared" si="914"/>
        <v>3.7892789927951203</v>
      </c>
      <c r="AA440" s="42">
        <f t="shared" si="844"/>
        <v>2.7543813856053623</v>
      </c>
      <c r="AB440" s="42">
        <f t="shared" ref="AB440:AB441" si="915">AB250</f>
        <v>5.3584936054389116</v>
      </c>
      <c r="AC440" s="42">
        <f>AC250+1.1</f>
        <v>4.9628008253945861</v>
      </c>
      <c r="AD440" s="74">
        <f t="shared" si="845"/>
        <v>99.999999999999972</v>
      </c>
    </row>
    <row r="441" spans="1:30" x14ac:dyDescent="0.25">
      <c r="A441" s="34" t="s">
        <v>987</v>
      </c>
      <c r="B441" s="34" t="s">
        <v>988</v>
      </c>
      <c r="C441" s="42">
        <f t="shared" si="829"/>
        <v>4.7631754147262813</v>
      </c>
      <c r="D441" s="42">
        <f t="shared" si="830"/>
        <v>2.7665133741823245</v>
      </c>
      <c r="E441" s="42">
        <f t="shared" si="906"/>
        <v>3.6759963553381905</v>
      </c>
      <c r="F441" s="42">
        <f t="shared" si="906"/>
        <v>3.5550740104612415</v>
      </c>
      <c r="G441" s="42">
        <f t="shared" si="846"/>
        <v>0.77685663734878663</v>
      </c>
      <c r="H441" s="42">
        <f t="shared" si="832"/>
        <v>2.5942294987609165</v>
      </c>
      <c r="I441" s="42">
        <f t="shared" si="833"/>
        <v>4.6693803925901474</v>
      </c>
      <c r="J441" s="42">
        <f t="shared" si="900"/>
        <v>2.0556527850332813</v>
      </c>
      <c r="K441" s="42">
        <f t="shared" si="900"/>
        <v>2.1848015816524637</v>
      </c>
      <c r="L441" s="42">
        <f t="shared" si="900"/>
        <v>1.1794268459107022</v>
      </c>
      <c r="M441" s="42">
        <f t="shared" si="835"/>
        <v>1.5852553207748636</v>
      </c>
      <c r="N441" s="42">
        <f t="shared" si="836"/>
        <v>4.789239127328087</v>
      </c>
      <c r="O441" s="42">
        <f t="shared" si="913"/>
        <v>3.2406717328450938</v>
      </c>
      <c r="P441" s="42">
        <f t="shared" si="913"/>
        <v>0.72734667093079919</v>
      </c>
      <c r="Q441" s="42">
        <f t="shared" si="837"/>
        <v>3.0182636506463729</v>
      </c>
      <c r="R441" s="42">
        <f t="shared" si="838"/>
        <v>5.1704369565917396</v>
      </c>
      <c r="S441" s="42">
        <f t="shared" si="839"/>
        <v>2.4017766739202817</v>
      </c>
      <c r="T441" s="42">
        <f t="shared" si="840"/>
        <v>7.1872647371457399</v>
      </c>
      <c r="U441" s="42">
        <f t="shared" si="841"/>
        <v>4.2736380542213297</v>
      </c>
      <c r="V441" s="42">
        <f t="shared" si="912"/>
        <v>1.3994321199356714</v>
      </c>
      <c r="W441" s="42">
        <f t="shared" si="912"/>
        <v>6.305376992565499</v>
      </c>
      <c r="X441" s="42">
        <f t="shared" si="848"/>
        <v>4.4553769925654994</v>
      </c>
      <c r="Y441" s="42">
        <f t="shared" si="914"/>
        <v>6.6153769925654995</v>
      </c>
      <c r="Z441" s="42">
        <f t="shared" si="914"/>
        <v>6.9153769925654993</v>
      </c>
      <c r="AA441" s="42">
        <f t="shared" si="844"/>
        <v>4.7853769925654994</v>
      </c>
      <c r="AB441" s="42">
        <f t="shared" si="915"/>
        <v>4.817590119114354</v>
      </c>
      <c r="AC441" s="42">
        <f t="shared" si="850"/>
        <v>4.0910929777138243</v>
      </c>
      <c r="AD441" s="74">
        <f t="shared" si="845"/>
        <v>100.00000000000001</v>
      </c>
    </row>
    <row r="442" spans="1:30" x14ac:dyDescent="0.25">
      <c r="A442" s="34" t="s">
        <v>989</v>
      </c>
      <c r="B442" s="34" t="s">
        <v>990</v>
      </c>
      <c r="C442" s="42">
        <f t="shared" si="829"/>
        <v>2.4781555689560704</v>
      </c>
      <c r="D442" s="42">
        <f t="shared" si="830"/>
        <v>4.447249019409421</v>
      </c>
      <c r="E442" s="42">
        <f>E252-2</f>
        <v>3.7056775734190976</v>
      </c>
      <c r="F442" s="42">
        <f t="shared" si="906"/>
        <v>5.3270854044033982</v>
      </c>
      <c r="G442" s="42">
        <f t="shared" si="846"/>
        <v>2.3159649125015203</v>
      </c>
      <c r="H442" s="42">
        <f>H252</f>
        <v>2.9171006946498514</v>
      </c>
      <c r="I442" s="42">
        <f t="shared" si="833"/>
        <v>4.6216660051432523</v>
      </c>
      <c r="J442" s="42">
        <f>J252-0.22</f>
        <v>3.0073005190732953</v>
      </c>
      <c r="K442" s="42">
        <f t="shared" si="900"/>
        <v>3.5876944407718971</v>
      </c>
      <c r="L442" s="42">
        <f t="shared" si="900"/>
        <v>4.3558741799879499</v>
      </c>
      <c r="M442" s="42">
        <f t="shared" si="835"/>
        <v>2.4761189705505635</v>
      </c>
      <c r="N442" s="42">
        <f t="shared" si="836"/>
        <v>3.02861805973343</v>
      </c>
      <c r="O442" s="42">
        <f t="shared" si="913"/>
        <v>4.3402150146249348</v>
      </c>
      <c r="P442" s="42">
        <f>P252</f>
        <v>4.1224655643423933</v>
      </c>
      <c r="Q442" s="42">
        <f>Q252</f>
        <v>4.1649004270358025</v>
      </c>
      <c r="R442" s="42">
        <f t="shared" si="838"/>
        <v>5.9099031633757164</v>
      </c>
      <c r="S442" s="42">
        <f t="shared" si="839"/>
        <v>3.284750369740256</v>
      </c>
      <c r="T442" s="42">
        <f t="shared" si="840"/>
        <v>8.3868673473213864</v>
      </c>
      <c r="U442" s="42">
        <f t="shared" si="841"/>
        <v>2.9731705948523848</v>
      </c>
      <c r="V442" s="42">
        <f>V252-0.37</f>
        <v>1.524306651768113</v>
      </c>
      <c r="W442" s="42">
        <f t="shared" si="912"/>
        <v>0.97</v>
      </c>
      <c r="X442" s="42">
        <f>X252+0.37</f>
        <v>0.54</v>
      </c>
      <c r="Y442" s="42">
        <f t="shared" si="914"/>
        <v>2.9865058481261921</v>
      </c>
      <c r="Z442" s="42">
        <f t="shared" si="914"/>
        <v>1.08</v>
      </c>
      <c r="AA442" s="42">
        <f>AA252</f>
        <v>6.8995175443785737</v>
      </c>
      <c r="AB442" s="42">
        <f t="shared" si="851"/>
        <v>5.4359484652366081</v>
      </c>
      <c r="AC442" s="42">
        <f t="shared" si="850"/>
        <v>5.1129436605979057</v>
      </c>
      <c r="AD442" s="74">
        <f t="shared" si="845"/>
        <v>100.00000000000001</v>
      </c>
    </row>
    <row r="443" spans="1:30" x14ac:dyDescent="0.25">
      <c r="A443" s="34" t="s">
        <v>991</v>
      </c>
      <c r="B443" s="34" t="s">
        <v>992</v>
      </c>
      <c r="C443" s="42">
        <f t="shared" si="829"/>
        <v>4.3525549562682135</v>
      </c>
      <c r="D443" s="42">
        <f t="shared" si="830"/>
        <v>0.78717809025889551</v>
      </c>
      <c r="E443" s="42">
        <f t="shared" ref="E443:F450" si="916">E253+0.83</f>
        <v>2.2795314390058934</v>
      </c>
      <c r="F443" s="42">
        <f t="shared" si="916"/>
        <v>2.1594157612038907</v>
      </c>
      <c r="G443" s="42">
        <f t="shared" si="846"/>
        <v>3.3869454288366829</v>
      </c>
      <c r="H443" s="42">
        <f t="shared" si="832"/>
        <v>2.4</v>
      </c>
      <c r="I443" s="42">
        <f t="shared" si="833"/>
        <v>1.6748424993148465</v>
      </c>
      <c r="J443" s="42">
        <f t="shared" ref="J443:L449" si="917">J253-0.83</f>
        <v>5.36780826286686</v>
      </c>
      <c r="K443" s="42">
        <f t="shared" si="917"/>
        <v>2.0394678818249758</v>
      </c>
      <c r="L443" s="42">
        <f t="shared" si="917"/>
        <v>0.96740048656056621</v>
      </c>
      <c r="M443" s="42">
        <f t="shared" si="835"/>
        <v>2.067805222359139</v>
      </c>
      <c r="N443" s="42">
        <f t="shared" si="836"/>
        <v>3.3746608792898805</v>
      </c>
      <c r="O443" s="42">
        <f t="shared" si="913"/>
        <v>3.8023493857203481</v>
      </c>
      <c r="P443" s="42">
        <f t="shared" si="913"/>
        <v>3.9994179361664712</v>
      </c>
      <c r="Q443" s="42">
        <f t="shared" si="837"/>
        <v>3.8380235112515866</v>
      </c>
      <c r="R443" s="42">
        <f t="shared" si="838"/>
        <v>6.6506109155110487</v>
      </c>
      <c r="S443" s="42">
        <f t="shared" si="839"/>
        <v>2.8125431236317442</v>
      </c>
      <c r="T443" s="42">
        <f t="shared" si="840"/>
        <v>7.4457655525967228</v>
      </c>
      <c r="U443" s="42">
        <f t="shared" si="841"/>
        <v>5.9194029329052604</v>
      </c>
      <c r="V443" s="42">
        <f t="shared" si="912"/>
        <v>1.1374702564324914</v>
      </c>
      <c r="W443" s="42">
        <f t="shared" si="912"/>
        <v>0.97</v>
      </c>
      <c r="X443" s="42">
        <f t="shared" si="848"/>
        <v>5.188152936390483</v>
      </c>
      <c r="Y443" s="42">
        <f t="shared" si="914"/>
        <v>5.0754352909269898</v>
      </c>
      <c r="Z443" s="42">
        <f t="shared" si="914"/>
        <v>7.648152936390483</v>
      </c>
      <c r="AA443" s="42">
        <f t="shared" si="844"/>
        <v>5.5181529363904831</v>
      </c>
      <c r="AB443" s="42">
        <f t="shared" ref="AB443:AB447" si="918">AB253</f>
        <v>6.8181529363904829</v>
      </c>
      <c r="AC443" s="42">
        <f t="shared" si="850"/>
        <v>2.3187584415055671</v>
      </c>
      <c r="AD443" s="74">
        <f t="shared" si="845"/>
        <v>100</v>
      </c>
    </row>
    <row r="444" spans="1:30" x14ac:dyDescent="0.25">
      <c r="A444" s="34" t="s">
        <v>993</v>
      </c>
      <c r="B444" s="34" t="s">
        <v>994</v>
      </c>
      <c r="C444" s="42">
        <f t="shared" si="829"/>
        <v>1.8696407116923304</v>
      </c>
      <c r="D444" s="42">
        <f t="shared" si="830"/>
        <v>5.053519461173444</v>
      </c>
      <c r="E444" s="42">
        <f t="shared" si="916"/>
        <v>7.343391577989391</v>
      </c>
      <c r="F444" s="42">
        <f t="shared" si="916"/>
        <v>5.9756962755396623</v>
      </c>
      <c r="G444" s="42">
        <f t="shared" si="846"/>
        <v>0.54582021311322093</v>
      </c>
      <c r="H444" s="42">
        <f>H254</f>
        <v>4.0903059917085134</v>
      </c>
      <c r="I444" s="42">
        <f t="shared" si="833"/>
        <v>5.9946295006009258</v>
      </c>
      <c r="J444" s="42">
        <f t="shared" si="917"/>
        <v>2.8405974164474768E-2</v>
      </c>
      <c r="K444" s="42">
        <f t="shared" si="917"/>
        <v>3.9804377910218696</v>
      </c>
      <c r="L444" s="42">
        <f t="shared" si="917"/>
        <v>4.5526645123531502</v>
      </c>
      <c r="M444" s="42">
        <f t="shared" si="835"/>
        <v>2.3996816436589681</v>
      </c>
      <c r="N444" s="42">
        <f>N254</f>
        <v>0.63332779066628231</v>
      </c>
      <c r="O444" s="42">
        <f t="shared" si="913"/>
        <v>1.8824565992283682</v>
      </c>
      <c r="P444" s="42">
        <f t="shared" si="913"/>
        <v>2.1595433997425428</v>
      </c>
      <c r="Q444" s="42">
        <f t="shared" si="837"/>
        <v>5.786449670430037</v>
      </c>
      <c r="R444" s="42">
        <f t="shared" si="838"/>
        <v>0.82935625603716145</v>
      </c>
      <c r="S444" s="42">
        <f t="shared" si="839"/>
        <v>1.8632479965595925</v>
      </c>
      <c r="T444" s="42">
        <f t="shared" si="840"/>
        <v>6.5596943984139537</v>
      </c>
      <c r="U444" s="42">
        <f t="shared" si="841"/>
        <v>2.5350683366210527</v>
      </c>
      <c r="V444" s="42">
        <f t="shared" si="912"/>
        <v>1.9434855418583652</v>
      </c>
      <c r="W444" s="42">
        <f t="shared" si="912"/>
        <v>6.6333875040803472</v>
      </c>
      <c r="X444" s="42">
        <f t="shared" si="848"/>
        <v>4.7833875040803475</v>
      </c>
      <c r="Y444" s="42">
        <f t="shared" si="914"/>
        <v>2.6677958346934494</v>
      </c>
      <c r="Z444" s="42">
        <f t="shared" si="914"/>
        <v>7.2433875040803475</v>
      </c>
      <c r="AA444" s="42">
        <f t="shared" si="844"/>
        <v>5.1133875040803476</v>
      </c>
      <c r="AB444" s="42">
        <f t="shared" si="918"/>
        <v>2.9394692727034917</v>
      </c>
      <c r="AC444" s="42">
        <f t="shared" si="850"/>
        <v>4.5923612337083473</v>
      </c>
      <c r="AD444" s="74">
        <f t="shared" si="845"/>
        <v>99.999999999999986</v>
      </c>
    </row>
    <row r="445" spans="1:30" x14ac:dyDescent="0.25">
      <c r="A445" s="34" t="s">
        <v>995</v>
      </c>
      <c r="B445" s="34" t="s">
        <v>996</v>
      </c>
      <c r="C445" s="42">
        <f t="shared" si="829"/>
        <v>1.0562650271352585</v>
      </c>
      <c r="D445" s="42">
        <f t="shared" si="830"/>
        <v>3.9431202520215312</v>
      </c>
      <c r="E445" s="42">
        <f t="shared" si="916"/>
        <v>7.1039086834878917</v>
      </c>
      <c r="F445" s="42">
        <f t="shared" si="916"/>
        <v>3.7914879341733161</v>
      </c>
      <c r="G445" s="42">
        <f t="shared" si="846"/>
        <v>1.9039361869891289</v>
      </c>
      <c r="H445" s="42">
        <f t="shared" si="832"/>
        <v>3.2486505734085451</v>
      </c>
      <c r="I445" s="42">
        <f t="shared" si="833"/>
        <v>4.735555182460649</v>
      </c>
      <c r="J445" s="42">
        <f t="shared" si="917"/>
        <v>0.78055335896666744</v>
      </c>
      <c r="K445" s="42">
        <f t="shared" si="917"/>
        <v>2.5258020338640579</v>
      </c>
      <c r="L445" s="42">
        <f t="shared" si="917"/>
        <v>2.4354406705626603</v>
      </c>
      <c r="M445" s="42">
        <f t="shared" si="835"/>
        <v>1.7005376108883867</v>
      </c>
      <c r="N445" s="42">
        <f t="shared" si="836"/>
        <v>4.3934658174571899</v>
      </c>
      <c r="O445" s="42">
        <f t="shared" si="913"/>
        <v>2.8124979066058629</v>
      </c>
      <c r="P445" s="42">
        <f t="shared" si="913"/>
        <v>2.3400199163248927</v>
      </c>
      <c r="Q445" s="42">
        <f t="shared" si="837"/>
        <v>2.2573507691844834</v>
      </c>
      <c r="R445" s="42">
        <f t="shared" si="838"/>
        <v>5.1736734531835715</v>
      </c>
      <c r="S445" s="42">
        <f t="shared" si="839"/>
        <v>2.4264635210347234</v>
      </c>
      <c r="T445" s="42">
        <f t="shared" si="840"/>
        <v>6.3826706298111775</v>
      </c>
      <c r="U445" s="42">
        <f t="shared" si="841"/>
        <v>4.8370632859546152</v>
      </c>
      <c r="V445" s="42">
        <f t="shared" si="912"/>
        <v>1.2630045122496836</v>
      </c>
      <c r="W445" s="42">
        <f t="shared" si="912"/>
        <v>6.0393182176585913</v>
      </c>
      <c r="X445" s="42">
        <f t="shared" si="848"/>
        <v>4.1893182176585917</v>
      </c>
      <c r="Y445" s="42">
        <f t="shared" si="914"/>
        <v>4.4095454784390613</v>
      </c>
      <c r="Z445" s="42">
        <f t="shared" si="914"/>
        <v>6.6493182176585917</v>
      </c>
      <c r="AA445" s="42">
        <f t="shared" si="844"/>
        <v>4.5193182176585918</v>
      </c>
      <c r="AB445" s="42">
        <f t="shared" si="918"/>
        <v>4.6069602556463858</v>
      </c>
      <c r="AC445" s="42">
        <f t="shared" si="850"/>
        <v>4.47475406951592</v>
      </c>
      <c r="AD445" s="74">
        <f t="shared" si="845"/>
        <v>100.00000000000003</v>
      </c>
    </row>
    <row r="446" spans="1:30" x14ac:dyDescent="0.25">
      <c r="A446" s="34" t="s">
        <v>997</v>
      </c>
      <c r="B446" s="34" t="s">
        <v>998</v>
      </c>
      <c r="C446" s="42">
        <f t="shared" si="829"/>
        <v>3.8455660278835544</v>
      </c>
      <c r="D446" s="42">
        <f t="shared" si="830"/>
        <v>3.7706139916973846</v>
      </c>
      <c r="E446" s="42">
        <f t="shared" si="916"/>
        <v>6.2043949969746981</v>
      </c>
      <c r="F446" s="42">
        <f t="shared" si="916"/>
        <v>5.9681479121396448</v>
      </c>
      <c r="G446" s="42">
        <f t="shared" si="846"/>
        <v>0.13694138853923027</v>
      </c>
      <c r="H446" s="42">
        <f t="shared" si="832"/>
        <v>4.1276804159485989</v>
      </c>
      <c r="I446" s="42">
        <f t="shared" si="833"/>
        <v>4.4730408104190147</v>
      </c>
      <c r="J446" s="42">
        <f t="shared" si="917"/>
        <v>1.4265923762367447</v>
      </c>
      <c r="K446" s="42">
        <f t="shared" si="917"/>
        <v>3.2179630216873871</v>
      </c>
      <c r="L446" s="42">
        <f t="shared" si="917"/>
        <v>3.5335561093856471</v>
      </c>
      <c r="M446" s="42">
        <f t="shared" si="835"/>
        <v>2.0399644289999306</v>
      </c>
      <c r="N446" s="42">
        <f t="shared" si="836"/>
        <v>3.6427706478236086</v>
      </c>
      <c r="O446" s="42">
        <f t="shared" si="913"/>
        <v>4.3507054542829842</v>
      </c>
      <c r="P446" s="42">
        <f t="shared" si="913"/>
        <v>2.1479138842094967</v>
      </c>
      <c r="Q446" s="42">
        <f t="shared" si="837"/>
        <v>2.9624453171637462</v>
      </c>
      <c r="R446" s="42">
        <f t="shared" si="838"/>
        <v>5.2474953756948022</v>
      </c>
      <c r="S446" s="42">
        <f t="shared" si="839"/>
        <v>3.3979987407305599</v>
      </c>
      <c r="T446" s="42">
        <f t="shared" si="840"/>
        <v>6.8178872528865408</v>
      </c>
      <c r="U446" s="42">
        <f t="shared" si="841"/>
        <v>2.6033484268096965</v>
      </c>
      <c r="V446" s="42">
        <f t="shared" si="912"/>
        <v>2.1433713554715101</v>
      </c>
      <c r="W446" s="42">
        <f t="shared" si="912"/>
        <v>0.97</v>
      </c>
      <c r="X446" s="42">
        <f t="shared" si="848"/>
        <v>4.8062452613438307</v>
      </c>
      <c r="Y446" s="42">
        <f t="shared" si="914"/>
        <v>6.9662452613438308</v>
      </c>
      <c r="Z446" s="42">
        <f t="shared" si="914"/>
        <v>7.2662452613438306</v>
      </c>
      <c r="AA446" s="42">
        <f>AA256</f>
        <v>0.2</v>
      </c>
      <c r="AB446" s="42">
        <f t="shared" si="918"/>
        <v>3.7544764024505675</v>
      </c>
      <c r="AC446" s="42">
        <f>AC256-0.83</f>
        <v>3.9783898785331511</v>
      </c>
      <c r="AD446" s="74">
        <f t="shared" si="845"/>
        <v>100</v>
      </c>
    </row>
    <row r="447" spans="1:30" x14ac:dyDescent="0.25">
      <c r="A447" s="34" t="s">
        <v>999</v>
      </c>
      <c r="B447" s="34" t="s">
        <v>1000</v>
      </c>
      <c r="C447" s="42">
        <f t="shared" si="829"/>
        <v>3.8787614401788684</v>
      </c>
      <c r="D447" s="42">
        <f t="shared" si="830"/>
        <v>3.4224502436690329</v>
      </c>
      <c r="E447" s="42">
        <f t="shared" si="916"/>
        <v>6.3537716207079873</v>
      </c>
      <c r="F447" s="42">
        <f>F257</f>
        <v>2.6089897123184964</v>
      </c>
      <c r="G447" s="42">
        <f t="shared" si="846"/>
        <v>0.82152931902973414</v>
      </c>
      <c r="H447" s="42">
        <f t="shared" si="832"/>
        <v>3.6058724582166133</v>
      </c>
      <c r="I447" s="42">
        <f t="shared" si="833"/>
        <v>5.834880259596023</v>
      </c>
      <c r="J447" s="42">
        <f>J257</f>
        <v>0.60767354576586141</v>
      </c>
      <c r="K447" s="42">
        <f t="shared" si="917"/>
        <v>2.6700271365890833</v>
      </c>
      <c r="L447" s="42">
        <f t="shared" si="917"/>
        <v>2.8937030065672018</v>
      </c>
      <c r="M447" s="42">
        <f t="shared" si="835"/>
        <v>0.95770885155303442</v>
      </c>
      <c r="N447" s="42">
        <f t="shared" si="836"/>
        <v>5.5081553816985389</v>
      </c>
      <c r="O447" s="42">
        <f t="shared" si="913"/>
        <v>1.5518659361263367</v>
      </c>
      <c r="P447" s="42">
        <f t="shared" si="913"/>
        <v>2.0849677644808029</v>
      </c>
      <c r="Q447" s="42">
        <f t="shared" si="837"/>
        <v>2.2824777023886584</v>
      </c>
      <c r="R447" s="42">
        <f t="shared" si="838"/>
        <v>5.9885952365828459</v>
      </c>
      <c r="S447" s="42">
        <f t="shared" si="839"/>
        <v>3.2326218086100953</v>
      </c>
      <c r="T447" s="42">
        <f t="shared" si="840"/>
        <v>7.1605620402807562</v>
      </c>
      <c r="U447" s="42">
        <f t="shared" si="841"/>
        <v>5.2678747411025704</v>
      </c>
      <c r="V447" s="42">
        <f t="shared" si="912"/>
        <v>1.6710745142615699</v>
      </c>
      <c r="W447" s="42">
        <f>W257</f>
        <v>5.8213197771552725</v>
      </c>
      <c r="X447" s="42">
        <f t="shared" si="848"/>
        <v>4.8013197771552729</v>
      </c>
      <c r="Y447" s="42">
        <f t="shared" si="914"/>
        <v>4.8175465181035158</v>
      </c>
      <c r="Z447" s="42">
        <f t="shared" si="914"/>
        <v>7.2613197771552729</v>
      </c>
      <c r="AA447" s="42">
        <f>AA257</f>
        <v>0.08</v>
      </c>
      <c r="AB447" s="42">
        <f t="shared" si="918"/>
        <v>5.0914614902479247</v>
      </c>
      <c r="AC447" s="42">
        <f t="shared" si="850"/>
        <v>3.7234699404586253</v>
      </c>
      <c r="AD447" s="74">
        <f t="shared" si="845"/>
        <v>100</v>
      </c>
    </row>
    <row r="448" spans="1:30" x14ac:dyDescent="0.25">
      <c r="A448" s="34" t="s">
        <v>1001</v>
      </c>
      <c r="B448" s="34" t="s">
        <v>1002</v>
      </c>
      <c r="C448" s="42">
        <f t="shared" si="829"/>
        <v>2.7799518489859865</v>
      </c>
      <c r="D448" s="42">
        <f t="shared" si="830"/>
        <v>4.2738899431414445</v>
      </c>
      <c r="E448" s="42">
        <f t="shared" si="916"/>
        <v>6.2154293594579446</v>
      </c>
      <c r="F448" s="42">
        <f t="shared" si="916"/>
        <v>5.0015066399460846</v>
      </c>
      <c r="G448" s="42">
        <f t="shared" si="846"/>
        <v>2.5782098984218953</v>
      </c>
      <c r="H448" s="42">
        <f t="shared" si="832"/>
        <v>6.4836442813422188</v>
      </c>
      <c r="I448" s="42">
        <f t="shared" si="833"/>
        <v>5.4326546433952245</v>
      </c>
      <c r="J448" s="42">
        <f t="shared" si="917"/>
        <v>1.3164242021462003</v>
      </c>
      <c r="K448" s="42">
        <f t="shared" si="917"/>
        <v>4.4174935790412446</v>
      </c>
      <c r="L448" s="42">
        <f t="shared" si="917"/>
        <v>4.8587570860344407</v>
      </c>
      <c r="M448" s="42">
        <f t="shared" si="835"/>
        <v>1.9247047807988995</v>
      </c>
      <c r="N448" s="42">
        <f t="shared" si="836"/>
        <v>2.1890632119165954</v>
      </c>
      <c r="O448" s="42">
        <f t="shared" si="913"/>
        <v>1.113471095262597</v>
      </c>
      <c r="P448" s="42">
        <f t="shared" si="913"/>
        <v>0.67688231900569029</v>
      </c>
      <c r="Q448" s="42">
        <f t="shared" si="837"/>
        <v>2.5172784969959148</v>
      </c>
      <c r="R448" s="42">
        <f t="shared" si="838"/>
        <v>6.0985450256151932</v>
      </c>
      <c r="S448" s="42">
        <f t="shared" si="839"/>
        <v>3.3906703035309809</v>
      </c>
      <c r="T448" s="42">
        <f t="shared" si="840"/>
        <v>7.5848510217028799</v>
      </c>
      <c r="U448" s="42">
        <f t="shared" si="841"/>
        <v>2.1246213584136568</v>
      </c>
      <c r="V448" s="42">
        <f t="shared" si="912"/>
        <v>1.2392340504915265</v>
      </c>
      <c r="W448" s="42">
        <f t="shared" si="912"/>
        <v>0.97</v>
      </c>
      <c r="X448" s="42">
        <f t="shared" si="848"/>
        <v>6.0000000000000053E-2</v>
      </c>
      <c r="Y448" s="42">
        <f t="shared" si="914"/>
        <v>5.3698747038130019</v>
      </c>
      <c r="Z448" s="42">
        <f t="shared" ref="Z448" si="919">Z258</f>
        <v>7.2598120557195021</v>
      </c>
      <c r="AA448" s="42">
        <f t="shared" si="844"/>
        <v>5.9598120557195022</v>
      </c>
      <c r="AB448" s="42">
        <f t="shared" si="851"/>
        <v>4.1574138588714371</v>
      </c>
      <c r="AC448" s="42">
        <f t="shared" si="850"/>
        <v>4.0058041802299282</v>
      </c>
      <c r="AD448" s="74">
        <f t="shared" si="845"/>
        <v>100</v>
      </c>
    </row>
    <row r="449" spans="1:30" x14ac:dyDescent="0.25">
      <c r="A449" s="34" t="s">
        <v>1003</v>
      </c>
      <c r="B449" s="34" t="s">
        <v>1004</v>
      </c>
      <c r="C449" s="42">
        <f t="shared" ref="C449:C512" si="920">C259+0.83</f>
        <v>3.321467331619977</v>
      </c>
      <c r="D449" s="42">
        <f t="shared" ref="D449:D512" si="921">D259-0.83</f>
        <v>2.0471115117004794</v>
      </c>
      <c r="E449" s="42">
        <f t="shared" si="916"/>
        <v>3.6975701049275953</v>
      </c>
      <c r="F449" s="42">
        <f t="shared" si="916"/>
        <v>2.4299870670039199</v>
      </c>
      <c r="G449" s="42">
        <f t="shared" ref="G449:G512" si="922">G259</f>
        <v>2.8310832692999295</v>
      </c>
      <c r="H449" s="42">
        <f t="shared" ref="H449:H512" si="923">H259+0.83</f>
        <v>5.9750190345228464</v>
      </c>
      <c r="I449" s="42">
        <f t="shared" ref="I449:I512" si="924">I259+0.56</f>
        <v>2.5505281982008179</v>
      </c>
      <c r="J449" s="42">
        <f>J259</f>
        <v>4.8504889568113683</v>
      </c>
      <c r="K449" s="42">
        <f t="shared" si="917"/>
        <v>2.5025518034967487</v>
      </c>
      <c r="L449" s="42">
        <f t="shared" si="917"/>
        <v>2.5812433441277567</v>
      </c>
      <c r="M449" s="42">
        <f t="shared" ref="M449:M512" si="925">M259+0.56</f>
        <v>1.5718926935297592</v>
      </c>
      <c r="N449" s="42">
        <f t="shared" ref="N449:N512" si="926">N259-0.83</f>
        <v>5.5654885191246368</v>
      </c>
      <c r="O449" s="42">
        <f t="shared" si="913"/>
        <v>4.54428913032495</v>
      </c>
      <c r="P449" s="42">
        <f t="shared" si="913"/>
        <v>4.777129658895932</v>
      </c>
      <c r="Q449" s="42">
        <f t="shared" ref="Q449:Q512" si="927">Q259-0.83</f>
        <v>0.60043521815599321</v>
      </c>
      <c r="R449" s="42">
        <f>R259-1.1</f>
        <v>4.8412085451058591</v>
      </c>
      <c r="S449" s="42">
        <f t="shared" ref="S449:S512" si="928">S259-0.83</f>
        <v>4.4241280927464102</v>
      </c>
      <c r="T449" s="42">
        <f t="shared" ref="T449:T512" si="929">T259+0.83</f>
        <v>7.701719150976289</v>
      </c>
      <c r="U449" s="42">
        <f t="shared" ref="U449:U512" si="930">U259-0.56</f>
        <v>5.8359353197888737</v>
      </c>
      <c r="V449" s="42">
        <f t="shared" si="912"/>
        <v>0.93060031014846811</v>
      </c>
      <c r="W449" s="42">
        <f t="shared" si="912"/>
        <v>0.97</v>
      </c>
      <c r="X449" s="42">
        <f t="shared" ref="X449:X509" si="931">X259-0.83</f>
        <v>0.47000000000000008</v>
      </c>
      <c r="Y449" s="42">
        <f t="shared" si="914"/>
        <v>5.1060243641892447</v>
      </c>
      <c r="Z449" s="42">
        <f t="shared" si="914"/>
        <v>7.6940365462838658</v>
      </c>
      <c r="AA449" s="42">
        <f t="shared" ref="AA449:AA512" si="932">AA259-0.83</f>
        <v>3.5640365462838659</v>
      </c>
      <c r="AB449" s="42">
        <f t="shared" ref="AB449:AB512" si="933">AB259+0.83</f>
        <v>4.2620182731419316</v>
      </c>
      <c r="AC449" s="42">
        <f t="shared" si="850"/>
        <v>4.3540070095924621</v>
      </c>
      <c r="AD449" s="74">
        <f t="shared" ref="AD449:AD512" si="934">SUM(C449:AC449)</f>
        <v>99.999999999999972</v>
      </c>
    </row>
    <row r="450" spans="1:30" x14ac:dyDescent="0.25">
      <c r="A450" s="34" t="s">
        <v>1005</v>
      </c>
      <c r="B450" s="34" t="s">
        <v>1006</v>
      </c>
      <c r="C450" s="42">
        <f>C260+0.96</f>
        <v>4.1933001786999924</v>
      </c>
      <c r="D450" s="42">
        <f t="shared" si="921"/>
        <v>4.8483033313583359</v>
      </c>
      <c r="E450" s="42">
        <f>E260-0.83</f>
        <v>3.8218271682608869</v>
      </c>
      <c r="F450" s="42">
        <f t="shared" si="916"/>
        <v>4.9168330886628482</v>
      </c>
      <c r="G450" s="42">
        <f t="shared" si="922"/>
        <v>2.1721205348469086</v>
      </c>
      <c r="H450" s="42">
        <f t="shared" si="923"/>
        <v>5.9956448472734136</v>
      </c>
      <c r="I450" s="42">
        <f t="shared" si="924"/>
        <v>4.9003270666366259</v>
      </c>
      <c r="J450" s="42">
        <f t="shared" ref="J450:L465" si="935">J260-0.83</f>
        <v>0.91696109609844567</v>
      </c>
      <c r="K450" s="42">
        <f t="shared" si="935"/>
        <v>3.3803078298626632</v>
      </c>
      <c r="L450" s="42">
        <f t="shared" si="935"/>
        <v>3.0676517444476965</v>
      </c>
      <c r="M450" s="42">
        <f t="shared" si="925"/>
        <v>1.5439220172390866</v>
      </c>
      <c r="N450" s="42">
        <f t="shared" si="926"/>
        <v>4.6856217114423258</v>
      </c>
      <c r="O450" s="42">
        <f t="shared" si="913"/>
        <v>4.3290363922326858</v>
      </c>
      <c r="P450" s="42">
        <f t="shared" si="913"/>
        <v>2.132432172538961</v>
      </c>
      <c r="Q450" s="42">
        <f t="shared" si="927"/>
        <v>3.2722193082176281</v>
      </c>
      <c r="R450" s="42">
        <f t="shared" ref="R450:R513" si="936">R260+0.56</f>
        <v>4.5390378141994336</v>
      </c>
      <c r="S450" s="42">
        <f>S260-0.13</f>
        <v>3.6266457099656937</v>
      </c>
      <c r="T450" s="42">
        <f t="shared" si="929"/>
        <v>6.6087452415207721</v>
      </c>
      <c r="U450" s="42">
        <f t="shared" si="930"/>
        <v>2.1314236114190028</v>
      </c>
      <c r="V450" s="42">
        <f>V260-0.37</f>
        <v>-1.6876417354082129E-2</v>
      </c>
      <c r="W450" s="42">
        <f t="shared" si="912"/>
        <v>0.97</v>
      </c>
      <c r="X450" s="42">
        <f>X260+0.37</f>
        <v>0.37</v>
      </c>
      <c r="Y450" s="42">
        <f t="shared" si="914"/>
        <v>6.9222575062638487</v>
      </c>
      <c r="Z450" s="42">
        <f t="shared" si="914"/>
        <v>7.2222575062638485</v>
      </c>
      <c r="AA450" s="42">
        <f t="shared" si="932"/>
        <v>5.0922575062638487</v>
      </c>
      <c r="AB450" s="42">
        <f t="shared" si="933"/>
        <v>3.7597846903709295</v>
      </c>
      <c r="AC450" s="42">
        <f t="shared" ref="AC450:AC512" si="937">AC260</f>
        <v>4.597958343268199</v>
      </c>
      <c r="AD450" s="74">
        <f t="shared" si="934"/>
        <v>100.00000000000001</v>
      </c>
    </row>
    <row r="451" spans="1:30" x14ac:dyDescent="0.25">
      <c r="A451" s="34" t="s">
        <v>1007</v>
      </c>
      <c r="B451" s="34" t="s">
        <v>1008</v>
      </c>
      <c r="C451" s="42">
        <f t="shared" si="920"/>
        <v>3.2138013207878315</v>
      </c>
      <c r="D451" s="42">
        <f t="shared" si="921"/>
        <v>4.7761068664842039</v>
      </c>
      <c r="E451" s="42">
        <f t="shared" ref="E451:F452" si="938">E261+0.83</f>
        <v>6.0380869772809973</v>
      </c>
      <c r="F451" s="42">
        <f t="shared" si="938"/>
        <v>5.6631578586241975</v>
      </c>
      <c r="G451" s="42">
        <f t="shared" si="922"/>
        <v>1.7635767536001308</v>
      </c>
      <c r="H451" s="42">
        <f t="shared" si="923"/>
        <v>6.0139317684287539</v>
      </c>
      <c r="I451" s="42">
        <f t="shared" si="924"/>
        <v>5.3170123254434021</v>
      </c>
      <c r="J451" s="42">
        <f t="shared" si="935"/>
        <v>0.10203215711974623</v>
      </c>
      <c r="K451" s="42">
        <f t="shared" si="935"/>
        <v>3.7290863785617923</v>
      </c>
      <c r="L451" s="42">
        <f t="shared" si="935"/>
        <v>3.956490744141715</v>
      </c>
      <c r="M451" s="42">
        <f t="shared" si="925"/>
        <v>1.1268013536182782</v>
      </c>
      <c r="N451" s="42">
        <f t="shared" si="926"/>
        <v>3.7222646332185079</v>
      </c>
      <c r="O451" s="42">
        <f t="shared" si="913"/>
        <v>3.3870186145830985</v>
      </c>
      <c r="P451" s="42">
        <f t="shared" si="913"/>
        <v>2.2339985503574127</v>
      </c>
      <c r="Q451" s="42">
        <f t="shared" si="927"/>
        <v>3.3389685117938788</v>
      </c>
      <c r="R451" s="42">
        <f t="shared" si="936"/>
        <v>5.2467488668370272</v>
      </c>
      <c r="S451" s="42">
        <f t="shared" si="928"/>
        <v>1.607326347559658</v>
      </c>
      <c r="T451" s="42">
        <f t="shared" si="929"/>
        <v>5.7060698522134174</v>
      </c>
      <c r="U451" s="42">
        <f t="shared" si="930"/>
        <v>2.4903413964408774</v>
      </c>
      <c r="V451" s="42">
        <f t="shared" si="912"/>
        <v>2.329353879122646</v>
      </c>
      <c r="W451" s="42">
        <f t="shared" si="912"/>
        <v>4.5922908294860054</v>
      </c>
      <c r="X451" s="42">
        <f t="shared" si="931"/>
        <v>0.37</v>
      </c>
      <c r="Y451" s="42">
        <f t="shared" si="914"/>
        <v>6.3122908294860061</v>
      </c>
      <c r="Z451" s="42">
        <f t="shared" ref="Z451" si="939">Z261</f>
        <v>5.7822908294860058</v>
      </c>
      <c r="AA451" s="42">
        <f t="shared" si="932"/>
        <v>4.482290829486006</v>
      </c>
      <c r="AB451" s="42">
        <f t="shared" si="933"/>
        <v>3.4802166301810855</v>
      </c>
      <c r="AC451" s="42">
        <f t="shared" si="937"/>
        <v>3.2184448956573073</v>
      </c>
      <c r="AD451" s="74">
        <f t="shared" si="934"/>
        <v>100</v>
      </c>
    </row>
    <row r="452" spans="1:30" x14ac:dyDescent="0.25">
      <c r="A452" s="34" t="s">
        <v>1009</v>
      </c>
      <c r="B452" s="34" t="s">
        <v>1010</v>
      </c>
      <c r="C452" s="42">
        <f t="shared" si="920"/>
        <v>3.4435840330013834</v>
      </c>
      <c r="D452" s="42">
        <f t="shared" si="921"/>
        <v>4.153803439177473</v>
      </c>
      <c r="E452" s="42">
        <f>E262-0.2</f>
        <v>4.9749083466021577</v>
      </c>
      <c r="F452" s="42">
        <f t="shared" si="938"/>
        <v>3.8004993023526232</v>
      </c>
      <c r="G452" s="42">
        <f t="shared" si="922"/>
        <v>1.7696680665988027</v>
      </c>
      <c r="H452" s="42">
        <f t="shared" si="923"/>
        <v>8.1387271519694924</v>
      </c>
      <c r="I452" s="42">
        <f t="shared" si="924"/>
        <v>3.8906618154186146</v>
      </c>
      <c r="J452" s="42">
        <f t="shared" si="935"/>
        <v>2.1631420314198864</v>
      </c>
      <c r="K452" s="42">
        <f t="shared" si="935"/>
        <v>2.1754505293468571</v>
      </c>
      <c r="L452" s="42">
        <f t="shared" si="935"/>
        <v>3.1214136840071482</v>
      </c>
      <c r="M452" s="42">
        <f t="shared" si="925"/>
        <v>2.4226927696465568</v>
      </c>
      <c r="N452" s="42">
        <f t="shared" si="926"/>
        <v>3.7672228523449505</v>
      </c>
      <c r="O452" s="42">
        <f t="shared" si="913"/>
        <v>1.9738047740581193</v>
      </c>
      <c r="P452" s="42">
        <f t="shared" si="913"/>
        <v>0.52164239757799402</v>
      </c>
      <c r="Q452" s="42">
        <f t="shared" si="927"/>
        <v>1.490755166368769</v>
      </c>
      <c r="R452" s="42">
        <f t="shared" si="936"/>
        <v>5.3923222752279862</v>
      </c>
      <c r="S452" s="42">
        <f>S262-0.63</f>
        <v>3.4434853050634091</v>
      </c>
      <c r="T452" s="42">
        <f t="shared" si="929"/>
        <v>6.7387685302181453</v>
      </c>
      <c r="U452" s="42">
        <f t="shared" si="930"/>
        <v>4.8689000811213301</v>
      </c>
      <c r="V452" s="42">
        <f t="shared" si="912"/>
        <v>1.2488829970657058</v>
      </c>
      <c r="W452" s="42">
        <f t="shared" si="912"/>
        <v>0.97</v>
      </c>
      <c r="X452" s="42">
        <f t="shared" si="931"/>
        <v>4.7760210068496658</v>
      </c>
      <c r="Y452" s="42">
        <f t="shared" si="914"/>
        <v>6.9360210068496659</v>
      </c>
      <c r="Z452" s="42">
        <f t="shared" si="914"/>
        <v>7.2360210068496658</v>
      </c>
      <c r="AA452" s="42">
        <f t="shared" si="932"/>
        <v>5.1060210068496659</v>
      </c>
      <c r="AB452" s="42">
        <f t="shared" si="933"/>
        <v>1.6307526258562088</v>
      </c>
      <c r="AC452" s="42">
        <f t="shared" si="937"/>
        <v>3.8448277981577186</v>
      </c>
      <c r="AD452" s="74">
        <f t="shared" si="934"/>
        <v>99.999999999999986</v>
      </c>
    </row>
    <row r="453" spans="1:30" x14ac:dyDescent="0.25">
      <c r="A453" s="34" t="s">
        <v>1011</v>
      </c>
      <c r="B453" s="34" t="s">
        <v>1012</v>
      </c>
      <c r="C453" s="42">
        <f t="shared" si="920"/>
        <v>2.4028515373953687</v>
      </c>
      <c r="D453" s="42">
        <f t="shared" si="921"/>
        <v>3.933592936715927</v>
      </c>
      <c r="E453" s="42">
        <f t="shared" ref="E453:F455" si="940">E263+0.83</f>
        <v>5.2653524265316571</v>
      </c>
      <c r="F453" s="42">
        <f t="shared" si="940"/>
        <v>4.3063747943840216</v>
      </c>
      <c r="G453" s="42">
        <f t="shared" si="922"/>
        <v>2.9117662285826045</v>
      </c>
      <c r="H453" s="42">
        <f t="shared" si="923"/>
        <v>5.9280203712749318</v>
      </c>
      <c r="I453" s="42">
        <f t="shared" si="924"/>
        <v>3.4251118032521179</v>
      </c>
      <c r="J453" s="42">
        <f t="shared" si="935"/>
        <v>2.3256263224721558</v>
      </c>
      <c r="K453" s="42">
        <f>K263</f>
        <v>3.815790177559256</v>
      </c>
      <c r="L453" s="42">
        <f t="shared" si="935"/>
        <v>3.0488698547552309</v>
      </c>
      <c r="M453" s="42">
        <f t="shared" si="925"/>
        <v>1.4699574185571596</v>
      </c>
      <c r="N453" s="42">
        <f t="shared" si="926"/>
        <v>3.3246397248980966</v>
      </c>
      <c r="O453" s="42">
        <f t="shared" si="913"/>
        <v>4.0252543828662901</v>
      </c>
      <c r="P453" s="42">
        <f t="shared" si="913"/>
        <v>2.1477335714091703</v>
      </c>
      <c r="Q453" s="42">
        <f t="shared" si="927"/>
        <v>2.2291440583981896</v>
      </c>
      <c r="R453" s="42">
        <f t="shared" si="936"/>
        <v>5.426667237361686</v>
      </c>
      <c r="S453" s="42">
        <f t="shared" si="928"/>
        <v>2.2854641853798179</v>
      </c>
      <c r="T453" s="42">
        <f t="shared" si="929"/>
        <v>5.8530006779760555</v>
      </c>
      <c r="U453" s="42">
        <f t="shared" si="930"/>
        <v>4.0286594069430297</v>
      </c>
      <c r="V453" s="42">
        <f t="shared" si="912"/>
        <v>1.3959378788516446</v>
      </c>
      <c r="W453" s="42">
        <f t="shared" si="912"/>
        <v>0.97</v>
      </c>
      <c r="X453" s="42">
        <f t="shared" si="931"/>
        <v>4.4180349221855977</v>
      </c>
      <c r="Y453" s="42">
        <f t="shared" si="914"/>
        <v>6.5780349221855978</v>
      </c>
      <c r="Z453" s="42">
        <f t="shared" si="914"/>
        <v>6.8780349221855976</v>
      </c>
      <c r="AA453" s="42">
        <f t="shared" si="932"/>
        <v>4.3980349221855972</v>
      </c>
      <c r="AB453" s="42">
        <f>AB263-0.83</f>
        <v>1.6900145509106643</v>
      </c>
      <c r="AC453" s="42">
        <f t="shared" si="937"/>
        <v>5.5180307647825542</v>
      </c>
      <c r="AD453" s="74">
        <f t="shared" si="934"/>
        <v>100.00000000000001</v>
      </c>
    </row>
    <row r="454" spans="1:30" x14ac:dyDescent="0.25">
      <c r="A454" s="34" t="s">
        <v>1013</v>
      </c>
      <c r="B454" s="34" t="s">
        <v>1014</v>
      </c>
      <c r="C454" s="42">
        <f t="shared" si="920"/>
        <v>3.3331628455179469</v>
      </c>
      <c r="D454" s="42">
        <f t="shared" si="921"/>
        <v>4.1279610204967199</v>
      </c>
      <c r="E454" s="42">
        <f>E264-0.53</f>
        <v>5.0003433058879345</v>
      </c>
      <c r="F454" s="42">
        <f t="shared" si="940"/>
        <v>5.6904175961404491</v>
      </c>
      <c r="G454" s="42">
        <f t="shared" si="922"/>
        <v>2.0316901711248079</v>
      </c>
      <c r="H454" s="42">
        <f>H264+1.16</f>
        <v>6.5860056579792783</v>
      </c>
      <c r="I454" s="42">
        <f t="shared" si="924"/>
        <v>4.8434564071672099</v>
      </c>
      <c r="J454" s="42">
        <f t="shared" si="935"/>
        <v>1.2228207829079634</v>
      </c>
      <c r="K454" s="42">
        <f t="shared" si="935"/>
        <v>3.612510597219214</v>
      </c>
      <c r="L454" s="42">
        <f t="shared" si="935"/>
        <v>4.0166485075745229</v>
      </c>
      <c r="M454" s="42">
        <f t="shared" si="925"/>
        <v>1.9474592107154887</v>
      </c>
      <c r="N454" s="42">
        <f t="shared" si="926"/>
        <v>4.024288640524027</v>
      </c>
      <c r="O454" s="42">
        <f t="shared" si="913"/>
        <v>2.4524711788682247</v>
      </c>
      <c r="P454" s="42">
        <f t="shared" si="913"/>
        <v>0.75392525969951785</v>
      </c>
      <c r="Q454" s="42">
        <f>Q264-0.63</f>
        <v>3.5840420263648696</v>
      </c>
      <c r="R454" s="42">
        <f t="shared" si="936"/>
        <v>6.2280456636974311</v>
      </c>
      <c r="S454" s="42">
        <f t="shared" si="928"/>
        <v>1.9315102314546406</v>
      </c>
      <c r="T454" s="42">
        <f t="shared" si="929"/>
        <v>5.4572124126857338</v>
      </c>
      <c r="U454" s="42">
        <f t="shared" si="930"/>
        <v>3.0522912890244984</v>
      </c>
      <c r="V454" s="42">
        <f>V264-0.37</f>
        <v>1.1358255020761987E-2</v>
      </c>
      <c r="W454" s="42">
        <f t="shared" si="912"/>
        <v>6.2023541925174266</v>
      </c>
      <c r="X454" s="42">
        <f>X264+0.37</f>
        <v>0.37</v>
      </c>
      <c r="Y454" s="42">
        <f t="shared" si="914"/>
        <v>2.6574513975058092</v>
      </c>
      <c r="Z454" s="42">
        <f t="shared" si="914"/>
        <v>7.2123541925174264</v>
      </c>
      <c r="AA454" s="42">
        <f t="shared" si="932"/>
        <v>5.0823541925174265</v>
      </c>
      <c r="AB454" s="42">
        <f t="shared" si="933"/>
        <v>3.4893142468822598</v>
      </c>
      <c r="AC454" s="42">
        <f t="shared" si="937"/>
        <v>5.078550717988418</v>
      </c>
      <c r="AD454" s="74">
        <f t="shared" si="934"/>
        <v>100.00000000000001</v>
      </c>
    </row>
    <row r="455" spans="1:30" x14ac:dyDescent="0.25">
      <c r="A455" s="34" t="s">
        <v>1015</v>
      </c>
      <c r="B455" s="34" t="s">
        <v>1016</v>
      </c>
      <c r="C455" s="42">
        <f t="shared" si="920"/>
        <v>3.9384963088577591</v>
      </c>
      <c r="D455" s="42">
        <f t="shared" si="921"/>
        <v>4.228912434787004</v>
      </c>
      <c r="E455" s="42">
        <f>E265-0.7</f>
        <v>4.7274602987484107</v>
      </c>
      <c r="F455" s="42">
        <f t="shared" si="940"/>
        <v>3.7837805857723463</v>
      </c>
      <c r="G455" s="42">
        <f t="shared" si="922"/>
        <v>2.5050403838115907</v>
      </c>
      <c r="H455" s="42">
        <f t="shared" si="923"/>
        <v>6.5437056298258067</v>
      </c>
      <c r="I455" s="42">
        <f t="shared" si="924"/>
        <v>3.4847674891443847</v>
      </c>
      <c r="J455" s="42">
        <f t="shared" si="935"/>
        <v>3.6416880877978004</v>
      </c>
      <c r="K455" s="42">
        <f t="shared" si="935"/>
        <v>3.4018321411505292</v>
      </c>
      <c r="L455" s="42">
        <f t="shared" si="935"/>
        <v>3.3946877702910978</v>
      </c>
      <c r="M455" s="42">
        <f t="shared" si="925"/>
        <v>1.1549532833361962</v>
      </c>
      <c r="N455" s="42">
        <f t="shared" si="926"/>
        <v>4.7304642248414162</v>
      </c>
      <c r="O455" s="42">
        <f t="shared" si="913"/>
        <v>3.3175172841171299</v>
      </c>
      <c r="P455" s="42">
        <f t="shared" si="913"/>
        <v>0.75446601413986181</v>
      </c>
      <c r="Q455" s="42">
        <f t="shared" si="927"/>
        <v>1.374983782778251</v>
      </c>
      <c r="R455" s="42">
        <f t="shared" si="936"/>
        <v>5.7759523101990471</v>
      </c>
      <c r="S455" s="42">
        <f>S265-0.13</f>
        <v>5.3495042250950755</v>
      </c>
      <c r="T455" s="42">
        <f t="shared" si="929"/>
        <v>7.590114365509554</v>
      </c>
      <c r="U455" s="42">
        <f t="shared" si="930"/>
        <v>4.3764796906496226</v>
      </c>
      <c r="V455" s="42">
        <f t="shared" ref="V455:W456" si="941">V265+0.83</f>
        <v>1.0942788580143445</v>
      </c>
      <c r="W455" s="42">
        <f t="shared" si="941"/>
        <v>0.97</v>
      </c>
      <c r="X455" s="42">
        <f t="shared" si="931"/>
        <v>5.4734953654156691</v>
      </c>
      <c r="Y455" s="42">
        <f t="shared" si="914"/>
        <v>2.8978317884718905</v>
      </c>
      <c r="Z455" s="42">
        <f t="shared" si="914"/>
        <v>7.1134953654156687</v>
      </c>
      <c r="AA455" s="42">
        <f>AA265</f>
        <v>0</v>
      </c>
      <c r="AB455" s="42">
        <f t="shared" si="933"/>
        <v>4.085768709148847</v>
      </c>
      <c r="AC455" s="42">
        <f>AC265-0.83</f>
        <v>4.2903236026806857</v>
      </c>
      <c r="AD455" s="74">
        <f t="shared" si="934"/>
        <v>100.00000000000001</v>
      </c>
    </row>
    <row r="456" spans="1:30" x14ac:dyDescent="0.25">
      <c r="A456" s="34" t="s">
        <v>1017</v>
      </c>
      <c r="B456" s="34" t="s">
        <v>1018</v>
      </c>
      <c r="C456" s="42">
        <f t="shared" si="920"/>
        <v>6.6822962010918925</v>
      </c>
      <c r="D456" s="42">
        <f t="shared" si="921"/>
        <v>3.6207174360447949</v>
      </c>
      <c r="E456" s="42">
        <f t="shared" ref="E456:F457" si="942">E266+0.83</f>
        <v>4.4045924427715235</v>
      </c>
      <c r="F456" s="42">
        <f t="shared" si="942"/>
        <v>6.2416121457754592</v>
      </c>
      <c r="G456" s="42">
        <f t="shared" si="922"/>
        <v>1.8854433434603353</v>
      </c>
      <c r="H456" s="42">
        <f t="shared" si="923"/>
        <v>7.1683438928488421</v>
      </c>
      <c r="I456" s="42">
        <f t="shared" si="924"/>
        <v>3.7194553451459647</v>
      </c>
      <c r="J456" s="42">
        <f t="shared" si="935"/>
        <v>2.5522788139023551</v>
      </c>
      <c r="K456" s="42">
        <f t="shared" si="935"/>
        <v>3.4316261494670846</v>
      </c>
      <c r="L456" s="42">
        <f t="shared" si="935"/>
        <v>3.2244392987217552</v>
      </c>
      <c r="M456" s="42">
        <f>M266-1.66</f>
        <v>3.0845113081308329E-2</v>
      </c>
      <c r="N456" s="42">
        <f t="shared" si="926"/>
        <v>4.058017101760691</v>
      </c>
      <c r="O456" s="42">
        <f>O266</f>
        <v>3.8371491692159112</v>
      </c>
      <c r="P456" s="42">
        <f t="shared" ref="P456" si="943">P266-0.56</f>
        <v>1.9103015213938477</v>
      </c>
      <c r="Q456" s="42">
        <f t="shared" si="927"/>
        <v>2.5795898136636608</v>
      </c>
      <c r="R456" s="42">
        <f t="shared" si="936"/>
        <v>5.2351102018420992</v>
      </c>
      <c r="S456" s="42">
        <f t="shared" si="928"/>
        <v>2.7456089137722048</v>
      </c>
      <c r="T456" s="42">
        <f t="shared" si="929"/>
        <v>6.7201872293536988</v>
      </c>
      <c r="U456" s="42">
        <f t="shared" si="930"/>
        <v>3.0283296763273877</v>
      </c>
      <c r="V456" s="42">
        <f t="shared" si="941"/>
        <v>4.7435900270506846</v>
      </c>
      <c r="W456" s="42">
        <f t="shared" si="941"/>
        <v>0.97</v>
      </c>
      <c r="X456" s="42">
        <f>X266</f>
        <v>0.76</v>
      </c>
      <c r="Y456" s="42">
        <f t="shared" ref="Y456:Z471" si="944">Y266+0.83</f>
        <v>2.6492639523772632</v>
      </c>
      <c r="Z456" s="42">
        <f t="shared" si="944"/>
        <v>5.2777918571317883</v>
      </c>
      <c r="AA456" s="42">
        <f t="shared" si="932"/>
        <v>5.0577918571317886</v>
      </c>
      <c r="AB456" s="42">
        <f t="shared" si="933"/>
        <v>2.1545399702357901</v>
      </c>
      <c r="AC456" s="42">
        <f t="shared" si="937"/>
        <v>5.311078526431853</v>
      </c>
      <c r="AD456" s="74">
        <f t="shared" si="934"/>
        <v>99.999999999999986</v>
      </c>
    </row>
    <row r="457" spans="1:30" x14ac:dyDescent="0.25">
      <c r="A457" s="34" t="s">
        <v>1019</v>
      </c>
      <c r="B457" s="34" t="s">
        <v>1020</v>
      </c>
      <c r="C457" s="42">
        <f>C267</f>
        <v>3.8577165486813696</v>
      </c>
      <c r="D457" s="42">
        <f t="shared" si="921"/>
        <v>2.1942694972307701</v>
      </c>
      <c r="E457" s="42">
        <f>E267</f>
        <v>4.4481823723334095</v>
      </c>
      <c r="F457" s="42">
        <f t="shared" si="942"/>
        <v>2.6783784666385371</v>
      </c>
      <c r="G457" s="42">
        <f t="shared" si="922"/>
        <v>1.2548160967774242</v>
      </c>
      <c r="H457" s="42">
        <f t="shared" si="923"/>
        <v>2.8075331070236405</v>
      </c>
      <c r="I457" s="42">
        <f t="shared" si="924"/>
        <v>3.7888043275695122</v>
      </c>
      <c r="J457" s="42">
        <f t="shared" si="935"/>
        <v>2.1375590059568292</v>
      </c>
      <c r="K457" s="42">
        <f t="shared" si="935"/>
        <v>2.2324038480726163</v>
      </c>
      <c r="L457" s="42">
        <f>L267</f>
        <v>3.1339591959009234</v>
      </c>
      <c r="M457" s="42">
        <f t="shared" si="925"/>
        <v>1.2708650069189042</v>
      </c>
      <c r="N457" s="42">
        <f t="shared" si="926"/>
        <v>5.1578516498166991</v>
      </c>
      <c r="O457" s="42">
        <f t="shared" ref="O457:P472" si="945">O267-0.56</f>
        <v>1.5811599892739729</v>
      </c>
      <c r="P457" s="42">
        <f t="shared" si="945"/>
        <v>2.1833747819707812</v>
      </c>
      <c r="Q457" s="42">
        <f t="shared" si="927"/>
        <v>3.3042933069972698</v>
      </c>
      <c r="R457" s="42">
        <f t="shared" si="936"/>
        <v>6.275790475233487</v>
      </c>
      <c r="S457" s="42">
        <f>S267</f>
        <v>5.4304356022996556</v>
      </c>
      <c r="T457" s="42">
        <f t="shared" si="929"/>
        <v>7.860529712378244</v>
      </c>
      <c r="U457" s="42">
        <f>U267</f>
        <v>6.0191092313314369</v>
      </c>
      <c r="V457" s="42">
        <f>V267</f>
        <v>0.44107303578658452</v>
      </c>
      <c r="W457" s="42">
        <f>W267-0.56</f>
        <v>5.3505297123782434</v>
      </c>
      <c r="X457" s="42">
        <f t="shared" si="931"/>
        <v>4.8905297123782443</v>
      </c>
      <c r="Y457" s="42">
        <f t="shared" si="944"/>
        <v>2.7035099041260819</v>
      </c>
      <c r="Z457" s="42">
        <f t="shared" si="944"/>
        <v>7.3505297123782443</v>
      </c>
      <c r="AA457" s="42">
        <f>AA267</f>
        <v>0.08</v>
      </c>
      <c r="AB457" s="42">
        <f t="shared" si="933"/>
        <v>6.8071522363467238</v>
      </c>
      <c r="AC457" s="42">
        <f t="shared" si="937"/>
        <v>4.7596434642003889</v>
      </c>
      <c r="AD457" s="74">
        <f t="shared" si="934"/>
        <v>100</v>
      </c>
    </row>
    <row r="458" spans="1:30" x14ac:dyDescent="0.25">
      <c r="A458" s="34" t="s">
        <v>1021</v>
      </c>
      <c r="B458" s="34" t="s">
        <v>1022</v>
      </c>
      <c r="C458" s="42">
        <f t="shared" si="920"/>
        <v>5.0598412401563806</v>
      </c>
      <c r="D458" s="42">
        <f t="shared" si="921"/>
        <v>0.37216449655149064</v>
      </c>
      <c r="E458" s="42">
        <f t="shared" ref="E458:F469" si="946">E268+0.83</f>
        <v>2.4759209169210732</v>
      </c>
      <c r="F458" s="42">
        <f t="shared" si="946"/>
        <v>2.9307640724960038</v>
      </c>
      <c r="G458" s="42">
        <f t="shared" si="922"/>
        <v>0.27182714091876348</v>
      </c>
      <c r="H458" s="42">
        <f t="shared" si="923"/>
        <v>2.5115742641903451</v>
      </c>
      <c r="I458" s="42">
        <f t="shared" si="924"/>
        <v>0.99585252265684454</v>
      </c>
      <c r="J458" s="42">
        <f t="shared" si="935"/>
        <v>5.5559448267228539</v>
      </c>
      <c r="K458" s="42">
        <f t="shared" si="935"/>
        <v>1.3710457012442383</v>
      </c>
      <c r="L458" s="42">
        <f>L268</f>
        <v>1.9836634971828997</v>
      </c>
      <c r="M458" s="42">
        <f t="shared" si="925"/>
        <v>2.0058408186671479</v>
      </c>
      <c r="N458" s="42">
        <f t="shared" si="926"/>
        <v>4.2102637331191541</v>
      </c>
      <c r="O458" s="42">
        <f t="shared" si="945"/>
        <v>3.5674991664475013</v>
      </c>
      <c r="P458" s="42">
        <f t="shared" si="945"/>
        <v>2.6354804859685856</v>
      </c>
      <c r="Q458" s="42">
        <f t="shared" si="927"/>
        <v>3.3278265562147942</v>
      </c>
      <c r="R458" s="42">
        <f t="shared" si="936"/>
        <v>6.5192775079506244</v>
      </c>
      <c r="S458" s="42">
        <f t="shared" si="928"/>
        <v>3.2183608961606778</v>
      </c>
      <c r="T458" s="42">
        <f t="shared" si="929"/>
        <v>7.2253335675317505</v>
      </c>
      <c r="U458" s="42">
        <f>U268</f>
        <v>5.9229929708738727</v>
      </c>
      <c r="V458" s="42">
        <f>V268</f>
        <v>0.5113230942761644</v>
      </c>
      <c r="W458" s="42">
        <f>W268-0.56</f>
        <v>5.2179378115909358</v>
      </c>
      <c r="X458" s="42">
        <f t="shared" si="931"/>
        <v>4.7579378115909359</v>
      </c>
      <c r="Y458" s="42">
        <f t="shared" si="944"/>
        <v>6.917937811590936</v>
      </c>
      <c r="Z458" s="42">
        <f t="shared" si="944"/>
        <v>7.2179378115909358</v>
      </c>
      <c r="AA458" s="42">
        <f t="shared" si="932"/>
        <v>5.0879378115909359</v>
      </c>
      <c r="AB458" s="42">
        <f t="shared" si="933"/>
        <v>6.4194455851420678</v>
      </c>
      <c r="AC458" s="42">
        <f t="shared" si="937"/>
        <v>1.7080678806521112</v>
      </c>
      <c r="AD458" s="74">
        <f t="shared" si="934"/>
        <v>100.00000000000003</v>
      </c>
    </row>
    <row r="459" spans="1:30" x14ac:dyDescent="0.25">
      <c r="A459" s="34" t="s">
        <v>1023</v>
      </c>
      <c r="B459" s="34" t="s">
        <v>1024</v>
      </c>
      <c r="C459" s="42">
        <f t="shared" si="920"/>
        <v>4.1255453335639167</v>
      </c>
      <c r="D459" s="42">
        <f t="shared" si="921"/>
        <v>2.0601488416107325</v>
      </c>
      <c r="E459" s="42">
        <f t="shared" si="946"/>
        <v>4.0953727476540847</v>
      </c>
      <c r="F459" s="42">
        <f t="shared" si="946"/>
        <v>4.6519180346259166</v>
      </c>
      <c r="G459" s="42">
        <f t="shared" si="922"/>
        <v>2.4016555406332012</v>
      </c>
      <c r="H459" s="42">
        <f t="shared" si="923"/>
        <v>5.2802300893160963</v>
      </c>
      <c r="I459" s="42">
        <f t="shared" si="924"/>
        <v>2.9411064362920207</v>
      </c>
      <c r="J459" s="42">
        <f t="shared" si="935"/>
        <v>3.2038659648466146</v>
      </c>
      <c r="K459" s="42">
        <f t="shared" si="935"/>
        <v>2.3304152521148476</v>
      </c>
      <c r="L459" s="42">
        <f t="shared" si="935"/>
        <v>2.4417660371200474</v>
      </c>
      <c r="M459" s="42">
        <f t="shared" si="925"/>
        <v>1.8984438828898111</v>
      </c>
      <c r="N459" s="42">
        <f t="shared" si="926"/>
        <v>5.0416289522285505</v>
      </c>
      <c r="O459" s="42">
        <f t="shared" si="945"/>
        <v>2.920925518176253</v>
      </c>
      <c r="P459" s="42">
        <f t="shared" si="945"/>
        <v>2.2721321356915221</v>
      </c>
      <c r="Q459" s="42">
        <f t="shared" si="927"/>
        <v>1.2513939086253041</v>
      </c>
      <c r="R459" s="42">
        <f t="shared" si="936"/>
        <v>5.6859870222674598</v>
      </c>
      <c r="S459" s="42">
        <f t="shared" si="928"/>
        <v>3.8373912746481542</v>
      </c>
      <c r="T459" s="42">
        <f t="shared" si="929"/>
        <v>7.0503328964395973</v>
      </c>
      <c r="U459" s="42">
        <f t="shared" si="930"/>
        <v>4.884832794522687</v>
      </c>
      <c r="V459" s="42">
        <f t="shared" ref="V459:V461" si="947">V269-0.37</f>
        <v>1.5448960877269879</v>
      </c>
      <c r="W459" s="42">
        <f t="shared" ref="V459:W466" si="948">W269+0.83</f>
        <v>6.4033830612939324</v>
      </c>
      <c r="X459" s="42">
        <f t="shared" ref="X459:X461" si="949">X269+0.37</f>
        <v>0.37</v>
      </c>
      <c r="Y459" s="42">
        <f t="shared" si="944"/>
        <v>2.7244610204313111</v>
      </c>
      <c r="Z459" s="42">
        <f t="shared" ref="Z459:Z465" si="950">Z269</f>
        <v>6.5833830612939321</v>
      </c>
      <c r="AA459" s="42">
        <f t="shared" si="932"/>
        <v>5.2833830612939323</v>
      </c>
      <c r="AB459" s="42">
        <f t="shared" si="933"/>
        <v>4.1216915306469648</v>
      </c>
      <c r="AC459" s="42">
        <f t="shared" si="937"/>
        <v>4.5937095140461235</v>
      </c>
      <c r="AD459" s="74">
        <f t="shared" si="934"/>
        <v>100.00000000000001</v>
      </c>
    </row>
    <row r="460" spans="1:30" x14ac:dyDescent="0.25">
      <c r="A460" s="34" t="s">
        <v>1025</v>
      </c>
      <c r="B460" s="34" t="s">
        <v>1026</v>
      </c>
      <c r="C460" s="42">
        <f t="shared" si="920"/>
        <v>4.4974870798383897</v>
      </c>
      <c r="D460" s="42">
        <f t="shared" si="921"/>
        <v>3.5841215813931893</v>
      </c>
      <c r="E460" s="42">
        <f t="shared" si="946"/>
        <v>5.1226417085198817</v>
      </c>
      <c r="F460" s="42">
        <f t="shared" si="946"/>
        <v>5.0594029347583778</v>
      </c>
      <c r="G460" s="42">
        <f t="shared" si="922"/>
        <v>2.6114571511438842</v>
      </c>
      <c r="H460" s="42">
        <f t="shared" si="923"/>
        <v>6.3199632039108948</v>
      </c>
      <c r="I460" s="42">
        <f t="shared" si="924"/>
        <v>4.2580213089676926</v>
      </c>
      <c r="J460" s="42">
        <f t="shared" si="935"/>
        <v>2.1529494485223242</v>
      </c>
      <c r="K460" s="42">
        <f t="shared" si="935"/>
        <v>2.5640924899427358</v>
      </c>
      <c r="L460" s="42">
        <f t="shared" si="935"/>
        <v>2.3713258818518241</v>
      </c>
      <c r="M460" s="42">
        <f t="shared" si="925"/>
        <v>1.4741050182773043</v>
      </c>
      <c r="N460" s="42">
        <f t="shared" si="926"/>
        <v>3.1011578396481667</v>
      </c>
      <c r="O460" s="42">
        <f t="shared" si="945"/>
        <v>4.2621017124202485</v>
      </c>
      <c r="P460" s="42">
        <f t="shared" si="945"/>
        <v>2.3976627243354485</v>
      </c>
      <c r="Q460" s="42">
        <f t="shared" si="927"/>
        <v>3.2869757306629435</v>
      </c>
      <c r="R460" s="42">
        <f t="shared" si="936"/>
        <v>5.5660534312866226</v>
      </c>
      <c r="S460" s="42">
        <f t="shared" si="928"/>
        <v>2.5838512233426765</v>
      </c>
      <c r="T460" s="42">
        <f t="shared" si="929"/>
        <v>6.2804612388666694</v>
      </c>
      <c r="U460" s="42">
        <f t="shared" si="930"/>
        <v>3.2880145121935427</v>
      </c>
      <c r="V460" s="42">
        <f t="shared" si="947"/>
        <v>1.1452056191635003</v>
      </c>
      <c r="W460" s="42">
        <f t="shared" si="948"/>
        <v>0.97</v>
      </c>
      <c r="X460" s="42">
        <f t="shared" si="949"/>
        <v>0.65999999999999992</v>
      </c>
      <c r="Y460" s="42">
        <f t="shared" si="944"/>
        <v>7.2499369209901063</v>
      </c>
      <c r="Z460" s="42">
        <f t="shared" si="950"/>
        <v>6.7199369209901061</v>
      </c>
      <c r="AA460" s="42">
        <f t="shared" si="932"/>
        <v>3.9799369209901059</v>
      </c>
      <c r="AB460" s="42">
        <f t="shared" si="933"/>
        <v>3.6299737170792099</v>
      </c>
      <c r="AC460" s="42">
        <f t="shared" si="937"/>
        <v>4.8631636809041705</v>
      </c>
      <c r="AD460" s="74">
        <f t="shared" si="934"/>
        <v>100.00000000000001</v>
      </c>
    </row>
    <row r="461" spans="1:30" x14ac:dyDescent="0.25">
      <c r="A461" s="34" t="s">
        <v>1027</v>
      </c>
      <c r="B461" s="34" t="s">
        <v>1028</v>
      </c>
      <c r="C461" s="42">
        <f t="shared" si="920"/>
        <v>2.888931558798292</v>
      </c>
      <c r="D461" s="42">
        <f t="shared" si="921"/>
        <v>4.405595228164815</v>
      </c>
      <c r="E461" s="42">
        <f t="shared" si="946"/>
        <v>7.3710519190205241</v>
      </c>
      <c r="F461" s="42">
        <f t="shared" si="946"/>
        <v>5.2780729940106665</v>
      </c>
      <c r="G461" s="42">
        <f t="shared" si="922"/>
        <v>2.6393791953717356</v>
      </c>
      <c r="H461" s="42">
        <f t="shared" si="923"/>
        <v>4.5170679971675973</v>
      </c>
      <c r="I461" s="42">
        <f t="shared" si="924"/>
        <v>4.6331221225312955</v>
      </c>
      <c r="J461" s="42">
        <f t="shared" si="935"/>
        <v>1.246032540951433</v>
      </c>
      <c r="K461" s="42">
        <f t="shared" si="935"/>
        <v>2.4704052145561319</v>
      </c>
      <c r="L461" s="42">
        <f t="shared" si="935"/>
        <v>3.9844074163191499</v>
      </c>
      <c r="M461" s="42">
        <f t="shared" si="925"/>
        <v>1.329424538526649</v>
      </c>
      <c r="N461" s="42">
        <f t="shared" si="926"/>
        <v>3.5100160282967412</v>
      </c>
      <c r="O461" s="42">
        <f t="shared" si="945"/>
        <v>4.3013395438588589</v>
      </c>
      <c r="P461" s="42">
        <f t="shared" si="945"/>
        <v>3.2360942866391853</v>
      </c>
      <c r="Q461" s="42">
        <f t="shared" si="927"/>
        <v>3.3134636398619115</v>
      </c>
      <c r="R461" s="42">
        <f t="shared" si="936"/>
        <v>4.359794310448911</v>
      </c>
      <c r="S461" s="42">
        <f t="shared" si="928"/>
        <v>3.1174097408539008</v>
      </c>
      <c r="T461" s="42">
        <f t="shared" si="929"/>
        <v>7.3852858748223991</v>
      </c>
      <c r="U461" s="42">
        <f t="shared" si="930"/>
        <v>4.0246581386763634</v>
      </c>
      <c r="V461" s="42">
        <f t="shared" si="947"/>
        <v>-4.9217656348002792E-2</v>
      </c>
      <c r="W461" s="42">
        <f t="shared" si="948"/>
        <v>0.97</v>
      </c>
      <c r="X461" s="42">
        <f t="shared" si="949"/>
        <v>0.37</v>
      </c>
      <c r="Y461" s="42">
        <f t="shared" si="944"/>
        <v>2.7882058636454388</v>
      </c>
      <c r="Z461" s="42">
        <f t="shared" si="950"/>
        <v>6.7746175909363151</v>
      </c>
      <c r="AA461" s="42">
        <f t="shared" si="932"/>
        <v>5.4746175909363153</v>
      </c>
      <c r="AB461" s="42">
        <f t="shared" si="933"/>
        <v>5.3464117272908762</v>
      </c>
      <c r="AC461" s="42">
        <f t="shared" si="937"/>
        <v>4.3138125946624939</v>
      </c>
      <c r="AD461" s="74">
        <f t="shared" si="934"/>
        <v>100</v>
      </c>
    </row>
    <row r="462" spans="1:30" x14ac:dyDescent="0.25">
      <c r="A462" s="34" t="s">
        <v>1029</v>
      </c>
      <c r="B462" s="34" t="s">
        <v>1030</v>
      </c>
      <c r="C462" s="42">
        <f t="shared" si="920"/>
        <v>5.5207393514020602</v>
      </c>
      <c r="D462" s="42">
        <f t="shared" si="921"/>
        <v>2.7838195274754551</v>
      </c>
      <c r="E462" s="42">
        <f t="shared" si="946"/>
        <v>6.8870422458072129</v>
      </c>
      <c r="F462" s="42">
        <f t="shared" ref="F462:F463" si="951">F272</f>
        <v>5.7385265304385857</v>
      </c>
      <c r="G462" s="42">
        <f t="shared" si="922"/>
        <v>1.1416797857688334</v>
      </c>
      <c r="H462" s="42">
        <f t="shared" si="923"/>
        <v>7.7397147079362787</v>
      </c>
      <c r="I462" s="42">
        <f t="shared" si="924"/>
        <v>5.2820502309822821</v>
      </c>
      <c r="J462" s="42">
        <f t="shared" si="935"/>
        <v>3.4755556376038479</v>
      </c>
      <c r="K462" s="42">
        <f t="shared" si="935"/>
        <v>3.7263359356481569</v>
      </c>
      <c r="L462" s="42">
        <f t="shared" si="935"/>
        <v>4.9704896601091333</v>
      </c>
      <c r="M462" s="42">
        <f t="shared" ref="M462:M463" si="952">M272</f>
        <v>3.444787156565265</v>
      </c>
      <c r="N462" s="42">
        <f t="shared" si="926"/>
        <v>3.9797410504319082</v>
      </c>
      <c r="O462" s="42">
        <f t="shared" si="945"/>
        <v>3.5533506568792981</v>
      </c>
      <c r="P462" s="42">
        <f t="shared" si="945"/>
        <v>0.21191680907490518</v>
      </c>
      <c r="Q462" s="42">
        <f t="shared" ref="Q462:Q463" si="953">Q272+0.29</f>
        <v>0.28999999999999998</v>
      </c>
      <c r="R462" s="42">
        <f t="shared" si="936"/>
        <v>0.56000000000000005</v>
      </c>
      <c r="S462" s="42">
        <f t="shared" si="928"/>
        <v>0.6979794668419893</v>
      </c>
      <c r="T462" s="42">
        <f t="shared" ref="T462:T463" si="954">T272</f>
        <v>0.51</v>
      </c>
      <c r="U462" s="42">
        <f t="shared" si="930"/>
        <v>7.1239384005259669</v>
      </c>
      <c r="V462" s="42">
        <f t="shared" si="948"/>
        <v>5.0789640669734801</v>
      </c>
      <c r="W462" s="42">
        <f t="shared" si="948"/>
        <v>5.4293575622809298</v>
      </c>
      <c r="X462" s="42">
        <f t="shared" si="931"/>
        <v>5.3745995671173885E-3</v>
      </c>
      <c r="Y462" s="42">
        <f t="shared" si="944"/>
        <v>6.1001285130256759</v>
      </c>
      <c r="Z462" s="42">
        <f t="shared" si="950"/>
        <v>3.7697472627459376</v>
      </c>
      <c r="AA462" s="42">
        <f t="shared" si="932"/>
        <v>3.8856730577964029</v>
      </c>
      <c r="AB462" s="42">
        <f t="shared" si="933"/>
        <v>3.4646160172115206</v>
      </c>
      <c r="AC462" s="42">
        <f t="shared" ref="AC462:AC463" si="955">AC272+1.1</f>
        <v>4.6284717669077349</v>
      </c>
      <c r="AD462" s="74">
        <f t="shared" si="934"/>
        <v>100</v>
      </c>
    </row>
    <row r="463" spans="1:30" x14ac:dyDescent="0.25">
      <c r="A463" s="34" t="s">
        <v>1031</v>
      </c>
      <c r="B463" s="34" t="s">
        <v>1032</v>
      </c>
      <c r="C463" s="42">
        <f t="shared" si="920"/>
        <v>7.654398445009992</v>
      </c>
      <c r="D463" s="42">
        <f t="shared" si="921"/>
        <v>0.20657837904773724</v>
      </c>
      <c r="E463" s="42">
        <f t="shared" si="946"/>
        <v>6.233622219390301</v>
      </c>
      <c r="F463" s="42">
        <f t="shared" si="951"/>
        <v>6.0961232909606675</v>
      </c>
      <c r="G463" s="42">
        <f t="shared" si="922"/>
        <v>1.4393180803202474</v>
      </c>
      <c r="H463" s="42">
        <f t="shared" si="923"/>
        <v>4.3697375544200137</v>
      </c>
      <c r="I463" s="42">
        <f t="shared" si="924"/>
        <v>1.1691052469371077</v>
      </c>
      <c r="J463" s="42">
        <f t="shared" si="935"/>
        <v>1.6523154969429452</v>
      </c>
      <c r="K463" s="42">
        <f t="shared" si="935"/>
        <v>3.7834542702022702</v>
      </c>
      <c r="L463" s="42">
        <f t="shared" si="935"/>
        <v>4.4590862335936983</v>
      </c>
      <c r="M463" s="42">
        <f t="shared" si="952"/>
        <v>4.2157545171201516</v>
      </c>
      <c r="N463" s="42">
        <f t="shared" si="926"/>
        <v>5.5459333523782233</v>
      </c>
      <c r="O463" s="42">
        <f t="shared" si="945"/>
        <v>3.7569540578438683</v>
      </c>
      <c r="P463" s="42">
        <f t="shared" si="945"/>
        <v>0.64810173541075256</v>
      </c>
      <c r="Q463" s="42">
        <f t="shared" si="953"/>
        <v>0.28999999999999998</v>
      </c>
      <c r="R463" s="42">
        <f t="shared" si="936"/>
        <v>0.56000000000000005</v>
      </c>
      <c r="S463" s="42">
        <f t="shared" si="928"/>
        <v>0.61996982304679238</v>
      </c>
      <c r="T463" s="42">
        <f t="shared" si="954"/>
        <v>7.5599094691403739</v>
      </c>
      <c r="U463" s="42">
        <f t="shared" si="930"/>
        <v>6.8899094691403739</v>
      </c>
      <c r="V463" s="42">
        <f t="shared" si="948"/>
        <v>4.3549547345701862</v>
      </c>
      <c r="W463" s="42">
        <f t="shared" si="948"/>
        <v>4.7932566367649159</v>
      </c>
      <c r="X463" s="42">
        <f t="shared" si="931"/>
        <v>1.3997131602917259</v>
      </c>
      <c r="Y463" s="42">
        <f t="shared" si="944"/>
        <v>6.8206444255149208</v>
      </c>
      <c r="Z463" s="42">
        <f t="shared" si="950"/>
        <v>4.7314752152630071</v>
      </c>
      <c r="AA463" s="42">
        <f t="shared" si="932"/>
        <v>3.7703715871714438</v>
      </c>
      <c r="AB463" s="42">
        <f t="shared" si="933"/>
        <v>1.4299922952459891</v>
      </c>
      <c r="AC463" s="42">
        <f t="shared" si="955"/>
        <v>5.5493203042723103</v>
      </c>
      <c r="AD463" s="74">
        <f t="shared" si="934"/>
        <v>100.00000000000004</v>
      </c>
    </row>
    <row r="464" spans="1:30" x14ac:dyDescent="0.25">
      <c r="A464" s="34" t="s">
        <v>1033</v>
      </c>
      <c r="B464" s="34" t="s">
        <v>1034</v>
      </c>
      <c r="C464" s="42">
        <f t="shared" si="920"/>
        <v>4.575342644972654</v>
      </c>
      <c r="D464" s="42">
        <f t="shared" si="921"/>
        <v>2.5163620145646259</v>
      </c>
      <c r="E464" s="42">
        <f t="shared" si="946"/>
        <v>5.8853745113332403</v>
      </c>
      <c r="F464" s="42">
        <f t="shared" si="946"/>
        <v>4.6766320214595529</v>
      </c>
      <c r="G464" s="42">
        <f t="shared" si="922"/>
        <v>0.15548723214252236</v>
      </c>
      <c r="H464" s="42">
        <f t="shared" si="923"/>
        <v>7.3756182528781471</v>
      </c>
      <c r="I464" s="42">
        <f t="shared" si="924"/>
        <v>5.1676889909347761</v>
      </c>
      <c r="J464" s="42">
        <f t="shared" si="935"/>
        <v>2.5842834753878741</v>
      </c>
      <c r="K464" s="42">
        <f t="shared" si="935"/>
        <v>2.0847537634393678</v>
      </c>
      <c r="L464" s="42">
        <f t="shared" si="935"/>
        <v>3.9031897226798904</v>
      </c>
      <c r="M464" s="42">
        <f t="shared" si="925"/>
        <v>4.7244082013851774</v>
      </c>
      <c r="N464" s="42">
        <f t="shared" si="926"/>
        <v>4.9111726314050621</v>
      </c>
      <c r="O464" s="42">
        <f t="shared" si="945"/>
        <v>3.0429714171466347</v>
      </c>
      <c r="P464" s="42">
        <f t="shared" si="945"/>
        <v>0.23367981877443411</v>
      </c>
      <c r="Q464" s="42">
        <f t="shared" si="927"/>
        <v>5.4000353916188057</v>
      </c>
      <c r="R464" s="42">
        <f t="shared" si="936"/>
        <v>0.56000000000000005</v>
      </c>
      <c r="S464" s="42">
        <f t="shared" si="928"/>
        <v>0.34667846387293599</v>
      </c>
      <c r="T464" s="42">
        <f t="shared" si="929"/>
        <v>7.5700353916188057</v>
      </c>
      <c r="U464" s="42">
        <f t="shared" si="930"/>
        <v>6.0700353916188057</v>
      </c>
      <c r="V464" s="42">
        <f>V274-0.37</f>
        <v>1.9662632718570539</v>
      </c>
      <c r="W464" s="42">
        <f t="shared" si="948"/>
        <v>4.8211582137562097</v>
      </c>
      <c r="X464" s="42">
        <f>X274+0.37</f>
        <v>1.148962137820742</v>
      </c>
      <c r="Y464" s="42">
        <f t="shared" si="944"/>
        <v>4.9991716474581134</v>
      </c>
      <c r="Z464" s="42">
        <f t="shared" si="950"/>
        <v>4.5025478093025164</v>
      </c>
      <c r="AA464" s="42">
        <f t="shared" si="932"/>
        <v>2.1473419357185852</v>
      </c>
      <c r="AB464" s="42">
        <f t="shared" si="933"/>
        <v>4.8066183350758349</v>
      </c>
      <c r="AC464" s="42">
        <f t="shared" si="937"/>
        <v>3.8241873117776364</v>
      </c>
      <c r="AD464" s="74">
        <f t="shared" si="934"/>
        <v>100.00000000000001</v>
      </c>
    </row>
    <row r="465" spans="1:30" x14ac:dyDescent="0.25">
      <c r="A465" s="34" t="s">
        <v>1035</v>
      </c>
      <c r="B465" s="34" t="s">
        <v>1036</v>
      </c>
      <c r="C465" s="42">
        <f t="shared" si="920"/>
        <v>6.6430825379630241</v>
      </c>
      <c r="D465" s="42">
        <f t="shared" si="921"/>
        <v>0.9383550662775374</v>
      </c>
      <c r="E465" s="42">
        <f t="shared" si="946"/>
        <v>5.7930205430122603</v>
      </c>
      <c r="F465" s="42">
        <f t="shared" ref="F465:F467" si="956">F275</f>
        <v>4.306086878101036</v>
      </c>
      <c r="G465" s="42">
        <f t="shared" si="922"/>
        <v>4.8413157402563134E-2</v>
      </c>
      <c r="H465" s="42">
        <f>H275</f>
        <v>7.2398220134499862</v>
      </c>
      <c r="I465" s="42">
        <f t="shared" si="924"/>
        <v>3.1258682843645924</v>
      </c>
      <c r="J465" s="42">
        <f t="shared" si="935"/>
        <v>1.0536238011510681</v>
      </c>
      <c r="K465" s="42">
        <f t="shared" si="935"/>
        <v>4.4132665959627548</v>
      </c>
      <c r="L465" s="42">
        <f t="shared" si="935"/>
        <v>2.8910103343867783</v>
      </c>
      <c r="M465" s="42">
        <f t="shared" ref="M465:M467" si="957">M275</f>
        <v>5.9123505550714412</v>
      </c>
      <c r="N465" s="42">
        <f t="shared" si="926"/>
        <v>4.9496733203521126</v>
      </c>
      <c r="O465" s="42">
        <f t="shared" si="945"/>
        <v>4.2717775505801114</v>
      </c>
      <c r="P465" s="42">
        <f t="shared" si="945"/>
        <v>1.1101721046478208</v>
      </c>
      <c r="Q465" s="42">
        <f t="shared" ref="Q465:Q467" si="958">Q275+0.29</f>
        <v>0.28999999999999998</v>
      </c>
      <c r="R465" s="42">
        <f t="shared" si="936"/>
        <v>0.56000000000000005</v>
      </c>
      <c r="S465" s="42">
        <f>S275</f>
        <v>0</v>
      </c>
      <c r="T465" s="42">
        <f t="shared" ref="T465:T467" si="959">T275</f>
        <v>7.3369246858185324</v>
      </c>
      <c r="U465" s="42">
        <f t="shared" si="930"/>
        <v>6.2669246858185321</v>
      </c>
      <c r="V465" s="42">
        <f t="shared" si="948"/>
        <v>4.8123727333941435</v>
      </c>
      <c r="W465" s="42">
        <f t="shared" si="948"/>
        <v>4.3664520104342577</v>
      </c>
      <c r="X465" s="42">
        <f t="shared" si="931"/>
        <v>1.3791128091762177</v>
      </c>
      <c r="Y465" s="42">
        <f t="shared" si="944"/>
        <v>4.802023633055164</v>
      </c>
      <c r="Z465" s="42">
        <f t="shared" si="950"/>
        <v>3.1744923842221664</v>
      </c>
      <c r="AA465" s="42">
        <f t="shared" si="932"/>
        <v>3.8309811275908681</v>
      </c>
      <c r="AB465" s="42">
        <f t="shared" si="933"/>
        <v>6.349641235342645</v>
      </c>
      <c r="AC465" s="42">
        <f>AC275+1.1</f>
        <v>4.1345519524243892</v>
      </c>
      <c r="AD465" s="74">
        <f t="shared" si="934"/>
        <v>100.00000000000001</v>
      </c>
    </row>
    <row r="466" spans="1:30" x14ac:dyDescent="0.25">
      <c r="A466" s="34" t="s">
        <v>1037</v>
      </c>
      <c r="B466" s="34" t="s">
        <v>1038</v>
      </c>
      <c r="C466" s="42">
        <f t="shared" si="920"/>
        <v>3.8575715452062487</v>
      </c>
      <c r="D466" s="42">
        <f t="shared" si="921"/>
        <v>3.5600690346298407</v>
      </c>
      <c r="E466" s="42">
        <f t="shared" si="946"/>
        <v>5.7949547650608144</v>
      </c>
      <c r="F466" s="42">
        <f t="shared" si="956"/>
        <v>3.5221776395004532</v>
      </c>
      <c r="G466" s="42">
        <f t="shared" si="922"/>
        <v>1.42170569797642</v>
      </c>
      <c r="H466" s="42">
        <f t="shared" si="923"/>
        <v>8.2639662926103146</v>
      </c>
      <c r="I466" s="42">
        <f t="shared" si="924"/>
        <v>4.2560635944437966</v>
      </c>
      <c r="J466" s="42">
        <f t="shared" ref="J466:L481" si="960">J276-0.83</f>
        <v>2.5944312186979821</v>
      </c>
      <c r="K466" s="42">
        <f t="shared" si="960"/>
        <v>1.7096441748042008</v>
      </c>
      <c r="L466" s="42">
        <f>L276</f>
        <v>6.1131896078461896</v>
      </c>
      <c r="M466" s="42">
        <f t="shared" si="957"/>
        <v>3.1844177412981547</v>
      </c>
      <c r="N466" s="42">
        <f t="shared" si="926"/>
        <v>3.4096888652374586</v>
      </c>
      <c r="O466" s="42">
        <f t="shared" si="945"/>
        <v>5.301458340588681</v>
      </c>
      <c r="P466" s="42">
        <f>P276</f>
        <v>0.36870671355149504</v>
      </c>
      <c r="Q466" s="42">
        <f t="shared" si="958"/>
        <v>0.28999999999999998</v>
      </c>
      <c r="R466" s="42">
        <f t="shared" si="936"/>
        <v>7.3733928108369433</v>
      </c>
      <c r="S466" s="42">
        <f>S276+0.26</f>
        <v>0.26</v>
      </c>
      <c r="T466" s="42">
        <f t="shared" si="959"/>
        <v>7.3233928108369426</v>
      </c>
      <c r="U466" s="42">
        <f>U276-0.56</f>
        <v>6.2533928108369423</v>
      </c>
      <c r="V466" s="42">
        <f>V276-1.39</f>
        <v>2.9456835591030961E-2</v>
      </c>
      <c r="W466" s="42">
        <f t="shared" si="948"/>
        <v>5.1326215010751559</v>
      </c>
      <c r="X466" s="42">
        <f>X276</f>
        <v>0.47164562791790954</v>
      </c>
      <c r="Y466" s="42">
        <f t="shared" si="944"/>
        <v>4.2026501093728017</v>
      </c>
      <c r="Z466" s="42">
        <f t="shared" si="944"/>
        <v>4.8960036968147378</v>
      </c>
      <c r="AA466" s="42">
        <f t="shared" si="932"/>
        <v>1.6231947704031322</v>
      </c>
      <c r="AB466" s="42">
        <f t="shared" si="933"/>
        <v>4.1642135031755254</v>
      </c>
      <c r="AC466" s="42">
        <f>AC276-0.82</f>
        <v>4.6219902916868092</v>
      </c>
      <c r="AD466" s="74">
        <f t="shared" si="934"/>
        <v>99.999999999999986</v>
      </c>
    </row>
    <row r="467" spans="1:30" x14ac:dyDescent="0.25">
      <c r="A467" s="34" t="s">
        <v>1039</v>
      </c>
      <c r="B467" s="34" t="s">
        <v>1040</v>
      </c>
      <c r="C467" s="42">
        <f t="shared" si="920"/>
        <v>6.2868438197105103</v>
      </c>
      <c r="D467" s="42">
        <f t="shared" si="921"/>
        <v>0.79253018785767881</v>
      </c>
      <c r="E467" s="42">
        <f t="shared" si="946"/>
        <v>5.4438810170502707</v>
      </c>
      <c r="F467" s="42">
        <f t="shared" si="956"/>
        <v>3.3097585118061708</v>
      </c>
      <c r="G467" s="42">
        <f t="shared" si="922"/>
        <v>1.0746840192083127</v>
      </c>
      <c r="H467" s="42">
        <f t="shared" si="923"/>
        <v>8.5556983716149944</v>
      </c>
      <c r="I467" s="42">
        <f t="shared" si="924"/>
        <v>5.014478307784314</v>
      </c>
      <c r="J467" s="42">
        <f t="shared" si="960"/>
        <v>0.77099695032575444</v>
      </c>
      <c r="K467" s="42">
        <f t="shared" si="960"/>
        <v>4.6855019719566844</v>
      </c>
      <c r="L467" s="42">
        <f t="shared" si="960"/>
        <v>3.979337860202202</v>
      </c>
      <c r="M467" s="42">
        <f t="shared" si="957"/>
        <v>3.4638298737994093</v>
      </c>
      <c r="N467" s="42">
        <f t="shared" si="926"/>
        <v>2.1976049161852353</v>
      </c>
      <c r="O467" s="42">
        <f t="shared" si="945"/>
        <v>2.4980930867925633</v>
      </c>
      <c r="P467" s="42">
        <f t="shared" si="945"/>
        <v>2.0343215113426667</v>
      </c>
      <c r="Q467" s="42">
        <f t="shared" si="958"/>
        <v>0.28999999999999998</v>
      </c>
      <c r="R467" s="42">
        <f t="shared" si="936"/>
        <v>7.1160204574386015</v>
      </c>
      <c r="S467" s="42">
        <f t="shared" si="928"/>
        <v>1.23</v>
      </c>
      <c r="T467" s="42">
        <f t="shared" si="959"/>
        <v>5.0060204574386011</v>
      </c>
      <c r="U467" s="42">
        <f t="shared" si="930"/>
        <v>5.9960204574386005</v>
      </c>
      <c r="V467" s="42">
        <f t="shared" ref="V467:W468" si="961">V277+0.83</f>
        <v>3.834842709659358</v>
      </c>
      <c r="W467" s="42">
        <f t="shared" si="961"/>
        <v>5.4978026324034044</v>
      </c>
      <c r="X467" s="42">
        <f>X277+0.27</f>
        <v>0.41366961129798197</v>
      </c>
      <c r="Y467" s="42">
        <f t="shared" si="944"/>
        <v>4.5216238747765809</v>
      </c>
      <c r="Z467" s="42">
        <f t="shared" ref="Z467" si="962">Z277</f>
        <v>5.0561386551304972</v>
      </c>
      <c r="AA467" s="42">
        <f t="shared" si="932"/>
        <v>3.8395885332879134</v>
      </c>
      <c r="AB467" s="42">
        <f t="shared" si="933"/>
        <v>3.759285736302354</v>
      </c>
      <c r="AC467" s="42">
        <f t="shared" si="937"/>
        <v>3.3314264691893296</v>
      </c>
      <c r="AD467" s="74">
        <f t="shared" si="934"/>
        <v>99.999999999999986</v>
      </c>
    </row>
    <row r="468" spans="1:30" x14ac:dyDescent="0.25">
      <c r="A468" s="34" t="s">
        <v>1041</v>
      </c>
      <c r="B468" s="34" t="s">
        <v>1042</v>
      </c>
      <c r="C468" s="42">
        <f t="shared" si="920"/>
        <v>5.021388395123517</v>
      </c>
      <c r="D468" s="42">
        <f t="shared" si="921"/>
        <v>0.76078501395278375</v>
      </c>
      <c r="E468" s="42">
        <f t="shared" si="946"/>
        <v>6.035848394528891</v>
      </c>
      <c r="F468" s="42">
        <f t="shared" si="946"/>
        <v>4.8271688810531463</v>
      </c>
      <c r="G468" s="42">
        <f t="shared" si="922"/>
        <v>0.71480509345265097</v>
      </c>
      <c r="H468" s="42">
        <f>H278</f>
        <v>4.6775273869510983</v>
      </c>
      <c r="I468" s="42">
        <f t="shared" si="924"/>
        <v>3.6257347011802259</v>
      </c>
      <c r="J468" s="42">
        <f t="shared" si="960"/>
        <v>1.8677304603633176</v>
      </c>
      <c r="K468" s="42">
        <f t="shared" si="960"/>
        <v>4.2120121194380511</v>
      </c>
      <c r="L468" s="42">
        <f>L278</f>
        <v>4.8562435706800668</v>
      </c>
      <c r="M468" s="42">
        <f>M278</f>
        <v>0.20313157814234545</v>
      </c>
      <c r="N468" s="42">
        <f t="shared" si="926"/>
        <v>3.4421914752098735</v>
      </c>
      <c r="O468" s="42">
        <f t="shared" si="945"/>
        <v>4.4885213105339439</v>
      </c>
      <c r="P468" s="42">
        <f t="shared" si="945"/>
        <v>5.5077445833591088E-2</v>
      </c>
      <c r="Q468" s="42">
        <f t="shared" si="927"/>
        <v>5.4409620052229801</v>
      </c>
      <c r="R468" s="42">
        <f>R278</f>
        <v>6.2709620052229802</v>
      </c>
      <c r="S468" s="42">
        <f>S278+0.58</f>
        <v>0.57999999999999996</v>
      </c>
      <c r="T468" s="42">
        <f t="shared" si="929"/>
        <v>7.6109620052229801</v>
      </c>
      <c r="U468" s="42">
        <f>U278</f>
        <v>6.2709620052229802</v>
      </c>
      <c r="V468" s="42">
        <f>V278-1.39</f>
        <v>1.7454810026114893</v>
      </c>
      <c r="W468" s="42">
        <f t="shared" si="961"/>
        <v>4.0710355171337911</v>
      </c>
      <c r="X468" s="42">
        <f>X278</f>
        <v>3.6052212433384607</v>
      </c>
      <c r="Y468" s="42">
        <f t="shared" si="944"/>
        <v>5.0446514449724633</v>
      </c>
      <c r="Z468" s="42">
        <f t="shared" si="944"/>
        <v>5.8852977458434568</v>
      </c>
      <c r="AA468" s="42">
        <f t="shared" si="932"/>
        <v>3.7506407262904871</v>
      </c>
      <c r="AB468" s="42">
        <f t="shared" si="933"/>
        <v>2.0308225116384437</v>
      </c>
      <c r="AC468" s="42">
        <f>AC278-0.29</f>
        <v>2.9048359608360115</v>
      </c>
      <c r="AD468" s="74">
        <f t="shared" si="934"/>
        <v>100.00000000000003</v>
      </c>
    </row>
    <row r="469" spans="1:30" x14ac:dyDescent="0.25">
      <c r="A469" s="34" t="s">
        <v>1043</v>
      </c>
      <c r="B469" s="34" t="s">
        <v>1044</v>
      </c>
      <c r="C469" s="42">
        <f t="shared" si="920"/>
        <v>5.1091311380935096</v>
      </c>
      <c r="D469" s="42">
        <f t="shared" si="921"/>
        <v>1.7807286240549702</v>
      </c>
      <c r="E469" s="42">
        <f>E279-0.83</f>
        <v>3.9171330210809723</v>
      </c>
      <c r="F469" s="42">
        <f t="shared" si="946"/>
        <v>4.2600798943829048</v>
      </c>
      <c r="G469" s="42">
        <f t="shared" si="922"/>
        <v>0.31888682946263314</v>
      </c>
      <c r="H469" s="42">
        <f t="shared" si="923"/>
        <v>6.3604565084710432</v>
      </c>
      <c r="I469" s="42">
        <f t="shared" si="924"/>
        <v>4.2135850288465191</v>
      </c>
      <c r="J469" s="42">
        <f t="shared" si="960"/>
        <v>2.461696047042198</v>
      </c>
      <c r="K469" s="42">
        <f t="shared" si="960"/>
        <v>1.7161589889068942</v>
      </c>
      <c r="L469" s="42">
        <f t="shared" si="960"/>
        <v>4.2219436643208237</v>
      </c>
      <c r="M469" s="42">
        <f t="shared" si="925"/>
        <v>1.5817953847580135</v>
      </c>
      <c r="N469" s="42">
        <f t="shared" si="926"/>
        <v>4.3028660998383961</v>
      </c>
      <c r="O469" s="42">
        <f t="shared" si="945"/>
        <v>4.8439920301038093</v>
      </c>
      <c r="P469" s="42">
        <f t="shared" si="945"/>
        <v>4.1514962514840992E-2</v>
      </c>
      <c r="Q469" s="42">
        <f t="shared" si="927"/>
        <v>5.5982382138633691</v>
      </c>
      <c r="R469" s="42">
        <f t="shared" si="936"/>
        <v>6.9882382138633687</v>
      </c>
      <c r="S469" s="42">
        <f>S279</f>
        <v>3.76</v>
      </c>
      <c r="T469" s="42">
        <f t="shared" si="929"/>
        <v>4.7582382138633692</v>
      </c>
      <c r="U469" s="42">
        <f t="shared" si="930"/>
        <v>5.1182382138633695</v>
      </c>
      <c r="V469" s="42">
        <f t="shared" ref="V469:W478" si="963">V279+0.83</f>
        <v>4.0441191069316833</v>
      </c>
      <c r="W469" s="42">
        <f t="shared" si="963"/>
        <v>5.1899002542941863</v>
      </c>
      <c r="X469" s="42">
        <f t="shared" si="931"/>
        <v>0.80493871737248746</v>
      </c>
      <c r="Y469" s="42">
        <f t="shared" si="944"/>
        <v>5.1665766361934278</v>
      </c>
      <c r="Z469" s="42">
        <f t="shared" si="944"/>
        <v>5.5942755007841045</v>
      </c>
      <c r="AA469" s="42">
        <f t="shared" si="932"/>
        <v>1.6869576530995083</v>
      </c>
      <c r="AB469" s="42">
        <f t="shared" si="933"/>
        <v>3.2918784648838453</v>
      </c>
      <c r="AC469" s="42">
        <f t="shared" si="937"/>
        <v>2.8684325891097378</v>
      </c>
      <c r="AD469" s="74">
        <f t="shared" si="934"/>
        <v>100</v>
      </c>
    </row>
    <row r="470" spans="1:30" x14ac:dyDescent="0.25">
      <c r="A470" s="34" t="s">
        <v>1045</v>
      </c>
      <c r="B470" s="34" t="s">
        <v>1046</v>
      </c>
      <c r="C470" s="42">
        <f t="shared" si="920"/>
        <v>5.0573326333650241</v>
      </c>
      <c r="D470" s="42">
        <f t="shared" si="921"/>
        <v>2.0242771146746752</v>
      </c>
      <c r="E470" s="42">
        <f t="shared" ref="E470:F482" si="964">E280+0.83</f>
        <v>5.5933585435664064</v>
      </c>
      <c r="F470" s="42">
        <f t="shared" si="964"/>
        <v>5.6510963388007376</v>
      </c>
      <c r="G470" s="42">
        <f t="shared" si="922"/>
        <v>1.0460742526865925</v>
      </c>
      <c r="H470" s="42">
        <f t="shared" si="923"/>
        <v>6.3068399707397615</v>
      </c>
      <c r="I470" s="42">
        <f t="shared" si="924"/>
        <v>1.8660785220203275</v>
      </c>
      <c r="J470" s="42">
        <f t="shared" si="960"/>
        <v>2.812241664915295</v>
      </c>
      <c r="K470" s="42">
        <f t="shared" si="960"/>
        <v>3.1504955498304565</v>
      </c>
      <c r="L470" s="42">
        <f t="shared" si="960"/>
        <v>4.0761016282609432</v>
      </c>
      <c r="M470" s="42">
        <f t="shared" si="925"/>
        <v>4.4231734028993479</v>
      </c>
      <c r="N470" s="42">
        <f t="shared" si="926"/>
        <v>1.6703896087136392</v>
      </c>
      <c r="O470" s="42">
        <f t="shared" si="945"/>
        <v>4.5360983620151352</v>
      </c>
      <c r="P470" s="42">
        <f>P280</f>
        <v>0.14777496102327842</v>
      </c>
      <c r="Q470" s="42">
        <f t="shared" si="927"/>
        <v>5.4117328775069096</v>
      </c>
      <c r="R470" s="42">
        <f t="shared" si="936"/>
        <v>6.8017328775069092</v>
      </c>
      <c r="S470" s="42">
        <f t="shared" si="928"/>
        <v>0.35057762583563712</v>
      </c>
      <c r="T470" s="42">
        <f t="shared" si="929"/>
        <v>7.5817328775069095</v>
      </c>
      <c r="U470" s="42">
        <f>U280-1.12</f>
        <v>5.5217328775069099</v>
      </c>
      <c r="V470" s="42">
        <f t="shared" si="963"/>
        <v>3.6907942355239998</v>
      </c>
      <c r="W470" s="42">
        <f t="shared" si="963"/>
        <v>2.6819233901397386</v>
      </c>
      <c r="X470" s="42">
        <f t="shared" si="931"/>
        <v>0.2012522078635951</v>
      </c>
      <c r="Y470" s="42">
        <f t="shared" si="944"/>
        <v>4.4206323050567367</v>
      </c>
      <c r="Z470" s="42">
        <f t="shared" ref="Z470:Z474" si="965">Z280</f>
        <v>3.5321042960831339</v>
      </c>
      <c r="AA470" s="42">
        <f t="shared" si="932"/>
        <v>3.3278007984733291</v>
      </c>
      <c r="AB470" s="42">
        <f t="shared" si="933"/>
        <v>4.4156763338869487</v>
      </c>
      <c r="AC470" s="42">
        <f t="shared" si="937"/>
        <v>3.7009747435976359</v>
      </c>
      <c r="AD470" s="74">
        <f t="shared" si="934"/>
        <v>100.00000000000003</v>
      </c>
    </row>
    <row r="471" spans="1:30" x14ac:dyDescent="0.25">
      <c r="A471" s="34" t="s">
        <v>1047</v>
      </c>
      <c r="B471" s="34" t="s">
        <v>1048</v>
      </c>
      <c r="C471" s="42">
        <f t="shared" si="920"/>
        <v>4.4672253919355835</v>
      </c>
      <c r="D471" s="42">
        <f t="shared" si="921"/>
        <v>2.9617803429514042</v>
      </c>
      <c r="E471" s="42">
        <f t="shared" si="964"/>
        <v>6.7289843085558845</v>
      </c>
      <c r="F471" s="42">
        <f>F281</f>
        <v>4.5604355149136424</v>
      </c>
      <c r="G471" s="42">
        <f t="shared" si="922"/>
        <v>1.2639027245481143</v>
      </c>
      <c r="H471" s="42">
        <f t="shared" si="923"/>
        <v>4.3148198382343237</v>
      </c>
      <c r="I471" s="42">
        <f t="shared" si="924"/>
        <v>1.1628352828641424</v>
      </c>
      <c r="J471" s="42">
        <f t="shared" si="960"/>
        <v>1.664007798313063</v>
      </c>
      <c r="K471" s="42">
        <f t="shared" si="960"/>
        <v>3.4793434520047111</v>
      </c>
      <c r="L471" s="42">
        <f t="shared" si="960"/>
        <v>4.4574315030291185</v>
      </c>
      <c r="M471" s="42">
        <f>M281</f>
        <v>1.4840551306838774</v>
      </c>
      <c r="N471" s="42">
        <f t="shared" si="926"/>
        <v>4.398432830781605</v>
      </c>
      <c r="O471" s="42">
        <f t="shared" si="945"/>
        <v>5.1118511362720902</v>
      </c>
      <c r="P471" s="42">
        <f t="shared" si="945"/>
        <v>0.53671430537772524</v>
      </c>
      <c r="Q471" s="42">
        <f>Q281+0.29</f>
        <v>0.28999999999999998</v>
      </c>
      <c r="R471" s="42">
        <f t="shared" si="936"/>
        <v>7.5584574738851256</v>
      </c>
      <c r="S471" s="42">
        <f>S281+0.87</f>
        <v>0.87</v>
      </c>
      <c r="T471" s="42">
        <f>T281</f>
        <v>7.5084574738851249</v>
      </c>
      <c r="U471" s="42">
        <f t="shared" si="930"/>
        <v>6.4384574738851246</v>
      </c>
      <c r="V471" s="42">
        <f t="shared" si="963"/>
        <v>4.6208311316877761</v>
      </c>
      <c r="W471" s="42">
        <f t="shared" si="963"/>
        <v>4.6907127259050556</v>
      </c>
      <c r="X471" s="42">
        <f t="shared" si="931"/>
        <v>1.7487318796098235</v>
      </c>
      <c r="Y471" s="42">
        <f t="shared" si="944"/>
        <v>4.880008609799523</v>
      </c>
      <c r="Z471" s="42">
        <f>Z281-0.6</f>
        <v>4.2621457987525284</v>
      </c>
      <c r="AA471" s="42">
        <f t="shared" si="932"/>
        <v>4.0792012723043509</v>
      </c>
      <c r="AB471" s="42">
        <f t="shared" si="933"/>
        <v>3.0635502576229139</v>
      </c>
      <c r="AC471" s="42">
        <f t="shared" si="937"/>
        <v>3.3976263421973494</v>
      </c>
      <c r="AD471" s="74">
        <f t="shared" si="934"/>
        <v>99.999999999999986</v>
      </c>
    </row>
    <row r="472" spans="1:30" x14ac:dyDescent="0.25">
      <c r="A472" s="34" t="s">
        <v>1049</v>
      </c>
      <c r="B472" s="34" t="s">
        <v>1050</v>
      </c>
      <c r="C472" s="42">
        <f t="shared" si="920"/>
        <v>3.5663711495614399</v>
      </c>
      <c r="D472" s="42">
        <f t="shared" si="921"/>
        <v>4.2959876891756199</v>
      </c>
      <c r="E472" s="42">
        <f t="shared" si="964"/>
        <v>5.3873513407968172</v>
      </c>
      <c r="F472" s="42">
        <f t="shared" si="964"/>
        <v>4.129566502739082</v>
      </c>
      <c r="G472" s="42">
        <f t="shared" si="922"/>
        <v>0.20052199998538744</v>
      </c>
      <c r="H472" s="42">
        <f t="shared" si="923"/>
        <v>8.0219699062574286</v>
      </c>
      <c r="I472" s="42">
        <f t="shared" si="924"/>
        <v>3.9037126823166064</v>
      </c>
      <c r="J472" s="42">
        <f t="shared" si="960"/>
        <v>2.1177532791588236</v>
      </c>
      <c r="K472" s="42">
        <f t="shared" si="960"/>
        <v>0.78393898043532262</v>
      </c>
      <c r="L472" s="42">
        <f t="shared" si="960"/>
        <v>4.267310123472984</v>
      </c>
      <c r="M472" s="42">
        <f t="shared" si="925"/>
        <v>5.1275703039030063</v>
      </c>
      <c r="N472" s="42">
        <f t="shared" si="926"/>
        <v>5.4554836245151099</v>
      </c>
      <c r="O472" s="42">
        <f t="shared" si="945"/>
        <v>4.7048783975569126</v>
      </c>
      <c r="P472" s="42">
        <f t="shared" si="945"/>
        <v>0.52151154748489126</v>
      </c>
      <c r="Q472" s="42">
        <f t="shared" si="927"/>
        <v>6.0221481615650081</v>
      </c>
      <c r="R472" s="42">
        <f t="shared" si="936"/>
        <v>0.56000000000000005</v>
      </c>
      <c r="S472" s="42">
        <f t="shared" si="928"/>
        <v>0.55404938718833707</v>
      </c>
      <c r="T472" s="42">
        <f t="shared" si="929"/>
        <v>8.192148161565008</v>
      </c>
      <c r="U472" s="42">
        <f t="shared" si="930"/>
        <v>6.692148161565008</v>
      </c>
      <c r="V472" s="42">
        <f t="shared" si="963"/>
        <v>4.2560740807825033</v>
      </c>
      <c r="W472" s="42">
        <f t="shared" si="963"/>
        <v>4.3602242934882947</v>
      </c>
      <c r="X472" s="42">
        <f t="shared" si="931"/>
        <v>2.9239414434643489</v>
      </c>
      <c r="Y472" s="42">
        <f t="shared" ref="Y472:Z487" si="966">Y282+0.83</f>
        <v>3.6543051419935164</v>
      </c>
      <c r="Z472" s="42">
        <f t="shared" si="965"/>
        <v>3.4554325167213031</v>
      </c>
      <c r="AA472" s="42">
        <f t="shared" si="932"/>
        <v>2.5362055307899869</v>
      </c>
      <c r="AB472" s="42">
        <f t="shared" si="933"/>
        <v>1.1215807728325538</v>
      </c>
      <c r="AC472" s="42">
        <f t="shared" si="937"/>
        <v>3.1878148206846921</v>
      </c>
      <c r="AD472" s="74">
        <f t="shared" si="934"/>
        <v>99.999999999999972</v>
      </c>
    </row>
    <row r="473" spans="1:30" x14ac:dyDescent="0.25">
      <c r="A473" s="34" t="s">
        <v>1051</v>
      </c>
      <c r="B473" s="34" t="s">
        <v>1052</v>
      </c>
      <c r="C473" s="42">
        <f t="shared" si="920"/>
        <v>4.3101777749321615</v>
      </c>
      <c r="D473" s="42">
        <f t="shared" si="921"/>
        <v>2.5512959480455257</v>
      </c>
      <c r="E473" s="42">
        <f t="shared" si="964"/>
        <v>6.7749131376918728</v>
      </c>
      <c r="F473" s="42">
        <f t="shared" si="964"/>
        <v>6.2024580856455467</v>
      </c>
      <c r="G473" s="42">
        <f t="shared" si="922"/>
        <v>1.1543025003598326</v>
      </c>
      <c r="H473" s="42">
        <f>H283</f>
        <v>4.6329650871166645</v>
      </c>
      <c r="I473" s="42">
        <f t="shared" si="924"/>
        <v>3.3517776214288308</v>
      </c>
      <c r="J473" s="42">
        <f t="shared" si="960"/>
        <v>0.97420749350273439</v>
      </c>
      <c r="K473" s="42">
        <f t="shared" si="960"/>
        <v>2.2813088782553832</v>
      </c>
      <c r="L473" s="42">
        <f t="shared" si="960"/>
        <v>3.2523173500530644</v>
      </c>
      <c r="M473" s="42">
        <f>M283</f>
        <v>4.0346880015009052</v>
      </c>
      <c r="N473" s="42">
        <f t="shared" si="926"/>
        <v>2.8351491519082668</v>
      </c>
      <c r="O473" s="42">
        <f t="shared" ref="O473:P488" si="967">O283-0.56</f>
        <v>1.89280236449865</v>
      </c>
      <c r="P473" s="42">
        <f t="shared" si="967"/>
        <v>1.2364658899657996</v>
      </c>
      <c r="Q473" s="42">
        <f t="shared" si="927"/>
        <v>5.1830763939610032</v>
      </c>
      <c r="R473" s="42">
        <f>R283</f>
        <v>6.0130763939610032</v>
      </c>
      <c r="S473" s="42">
        <f>S283+0.58</f>
        <v>0.57999999999999996</v>
      </c>
      <c r="T473" s="42">
        <f t="shared" si="929"/>
        <v>7.3530763939610031</v>
      </c>
      <c r="U473" s="42">
        <f t="shared" si="930"/>
        <v>5.4530763939610036</v>
      </c>
      <c r="V473" s="42">
        <f t="shared" si="963"/>
        <v>4.0870830467288766</v>
      </c>
      <c r="W473" s="42">
        <f t="shared" si="963"/>
        <v>5.0499104188689481</v>
      </c>
      <c r="X473" s="42">
        <f>X283</f>
        <v>1.5894938562778911</v>
      </c>
      <c r="Y473" s="42">
        <f t="shared" si="966"/>
        <v>4.8337713603103394</v>
      </c>
      <c r="Z473" s="42">
        <f t="shared" si="965"/>
        <v>3.8431189952025622</v>
      </c>
      <c r="AA473" s="42">
        <f t="shared" si="932"/>
        <v>3.8423838534832191</v>
      </c>
      <c r="AB473" s="42">
        <f t="shared" si="933"/>
        <v>4.1563826860209812</v>
      </c>
      <c r="AC473" s="42">
        <f>AC283-0.29</f>
        <v>2.5307209223579399</v>
      </c>
      <c r="AD473" s="74">
        <f t="shared" si="934"/>
        <v>99.999999999999986</v>
      </c>
    </row>
    <row r="474" spans="1:30" x14ac:dyDescent="0.25">
      <c r="A474" s="34" t="s">
        <v>1053</v>
      </c>
      <c r="B474" s="34" t="s">
        <v>1054</v>
      </c>
      <c r="C474" s="42">
        <f t="shared" si="920"/>
        <v>2.508510168199686</v>
      </c>
      <c r="D474" s="42">
        <f>D284</f>
        <v>5.9970126931154635</v>
      </c>
      <c r="E474" s="42">
        <f t="shared" si="964"/>
        <v>5.6876277018625716</v>
      </c>
      <c r="F474" s="42">
        <f t="shared" ref="F474:F476" si="968">F284</f>
        <v>4.2270182226531778</v>
      </c>
      <c r="G474" s="42">
        <f t="shared" si="922"/>
        <v>0.91697134995061191</v>
      </c>
      <c r="H474" s="42">
        <f t="shared" si="923"/>
        <v>6.2542169137505743</v>
      </c>
      <c r="I474" s="42">
        <f t="shared" si="924"/>
        <v>4.4096589144522973</v>
      </c>
      <c r="J474" s="42">
        <f t="shared" si="960"/>
        <v>0.10465596003531674</v>
      </c>
      <c r="K474" s="42">
        <f t="shared" si="960"/>
        <v>2.4101160034491782</v>
      </c>
      <c r="L474" s="42">
        <f t="shared" si="960"/>
        <v>5.6772585057303857</v>
      </c>
      <c r="M474" s="42">
        <f t="shared" ref="M474:M476" si="969">M284</f>
        <v>0.85329663743550588</v>
      </c>
      <c r="N474" s="42">
        <f t="shared" si="926"/>
        <v>4.3352185335767022</v>
      </c>
      <c r="O474" s="42">
        <f t="shared" si="967"/>
        <v>5.2753608655004065</v>
      </c>
      <c r="P474" s="42">
        <f t="shared" ref="P474:P475" si="970">P284</f>
        <v>0.51074418133492383</v>
      </c>
      <c r="Q474" s="42">
        <f t="shared" ref="Q474:Q476" si="971">Q284+0.29</f>
        <v>0.28999999999999998</v>
      </c>
      <c r="R474" s="42">
        <f t="shared" si="936"/>
        <v>7.6385951381885935</v>
      </c>
      <c r="S474" s="42">
        <f t="shared" si="928"/>
        <v>0.62953171272953201</v>
      </c>
      <c r="T474" s="42">
        <f>T284-0.83</f>
        <v>6.7585951381885936</v>
      </c>
      <c r="U474" s="42">
        <f>U284-1.12</f>
        <v>6.3585951381885941</v>
      </c>
      <c r="V474" s="42">
        <f t="shared" si="963"/>
        <v>4.9591804972766793</v>
      </c>
      <c r="W474" s="42">
        <f t="shared" si="963"/>
        <v>4.802325064748322</v>
      </c>
      <c r="X474" s="42">
        <f t="shared" si="931"/>
        <v>1.2219133304685386</v>
      </c>
      <c r="Y474" s="42">
        <f t="shared" si="966"/>
        <v>4.3446454384258111</v>
      </c>
      <c r="Z474" s="42">
        <f t="shared" si="965"/>
        <v>3.2114046819332569</v>
      </c>
      <c r="AA474" s="42">
        <f t="shared" si="932"/>
        <v>2.5328267488333953</v>
      </c>
      <c r="AB474" s="42">
        <f t="shared" si="933"/>
        <v>3.9927765511055422</v>
      </c>
      <c r="AC474" s="42">
        <f>AC284+1.1</f>
        <v>4.0919439088663179</v>
      </c>
      <c r="AD474" s="74">
        <f t="shared" si="934"/>
        <v>99.999999999999957</v>
      </c>
    </row>
    <row r="475" spans="1:30" x14ac:dyDescent="0.25">
      <c r="A475" s="34" t="s">
        <v>1055</v>
      </c>
      <c r="B475" s="34" t="s">
        <v>1056</v>
      </c>
      <c r="C475" s="42">
        <f t="shared" si="920"/>
        <v>4.4121051014103596</v>
      </c>
      <c r="D475" s="42">
        <f t="shared" si="921"/>
        <v>2.9924841171911147</v>
      </c>
      <c r="E475" s="42">
        <f t="shared" si="964"/>
        <v>5.7688561327060839</v>
      </c>
      <c r="F475" s="42">
        <f t="shared" si="968"/>
        <v>4.2332831184063169</v>
      </c>
      <c r="G475" s="42">
        <f t="shared" si="922"/>
        <v>0.60627648795819811</v>
      </c>
      <c r="H475" s="42">
        <f t="shared" si="923"/>
        <v>6.5835489407358407</v>
      </c>
      <c r="I475" s="42">
        <f t="shared" si="924"/>
        <v>3.8895147745747787</v>
      </c>
      <c r="J475" s="42">
        <f>J285</f>
        <v>2.7585887303337917</v>
      </c>
      <c r="K475" s="42">
        <f t="shared" si="960"/>
        <v>1.2852852306581894</v>
      </c>
      <c r="L475" s="42">
        <f>L285</f>
        <v>5.4007510916336452</v>
      </c>
      <c r="M475" s="42">
        <f t="shared" si="969"/>
        <v>4.2368204572831312</v>
      </c>
      <c r="N475" s="42">
        <f t="shared" si="926"/>
        <v>4.4667242893384582</v>
      </c>
      <c r="O475" s="42">
        <f t="shared" si="967"/>
        <v>4.9420312664505577</v>
      </c>
      <c r="P475" s="42">
        <f t="shared" si="970"/>
        <v>0.18233836346172558</v>
      </c>
      <c r="Q475" s="42">
        <f t="shared" si="971"/>
        <v>0.69</v>
      </c>
      <c r="R475" s="42">
        <f>R285</f>
        <v>6.4693651356218655</v>
      </c>
      <c r="S475" s="42">
        <f t="shared" si="928"/>
        <v>2.5829100904145776</v>
      </c>
      <c r="T475" s="42">
        <f>T285</f>
        <v>6.9793651356218653</v>
      </c>
      <c r="U475" s="42">
        <f>U285-0.56</f>
        <v>5.9093651356218651</v>
      </c>
      <c r="V475" s="42">
        <f>V285-1.39</f>
        <v>1.844682567810932</v>
      </c>
      <c r="W475" s="42">
        <f t="shared" si="963"/>
        <v>4.20450116843557</v>
      </c>
      <c r="X475" s="42">
        <f>X285</f>
        <v>0.6658547724652808</v>
      </c>
      <c r="Y475" s="42">
        <f t="shared" si="966"/>
        <v>4.6019099730635808</v>
      </c>
      <c r="Z475" s="42">
        <f t="shared" si="966"/>
        <v>4.3601709511275333</v>
      </c>
      <c r="AA475" s="42">
        <f t="shared" si="932"/>
        <v>2.5127248654105498</v>
      </c>
      <c r="AB475" s="42">
        <f t="shared" si="933"/>
        <v>3.9958595344532535</v>
      </c>
      <c r="AC475" s="42">
        <f t="shared" si="937"/>
        <v>3.4246825678109341</v>
      </c>
      <c r="AD475" s="74">
        <f t="shared" si="934"/>
        <v>100</v>
      </c>
    </row>
    <row r="476" spans="1:30" x14ac:dyDescent="0.25">
      <c r="A476" s="34" t="s">
        <v>1057</v>
      </c>
      <c r="B476" s="34" t="s">
        <v>1058</v>
      </c>
      <c r="C476" s="42">
        <f t="shared" si="920"/>
        <v>6.3746898988555145</v>
      </c>
      <c r="D476" s="42">
        <f t="shared" si="921"/>
        <v>0.44098722744378061</v>
      </c>
      <c r="E476" s="42">
        <f t="shared" si="964"/>
        <v>7.2503548636052173</v>
      </c>
      <c r="F476" s="42">
        <f t="shared" si="968"/>
        <v>4.9007266412083021</v>
      </c>
      <c r="G476" s="42">
        <f t="shared" si="922"/>
        <v>0.69087607063455303</v>
      </c>
      <c r="H476" s="42">
        <f t="shared" si="923"/>
        <v>6.1763627311211859</v>
      </c>
      <c r="I476" s="42">
        <f t="shared" si="924"/>
        <v>4.0534311067186408</v>
      </c>
      <c r="J476" s="42">
        <f t="shared" si="960"/>
        <v>1.6554790630647953</v>
      </c>
      <c r="K476" s="42">
        <f t="shared" si="960"/>
        <v>3.7015535607546033</v>
      </c>
      <c r="L476" s="42">
        <f>L286</f>
        <v>4.0622097922120739</v>
      </c>
      <c r="M476" s="42">
        <f t="shared" si="969"/>
        <v>4.2812879292419641</v>
      </c>
      <c r="N476" s="42">
        <f t="shared" si="926"/>
        <v>3.077352310234637</v>
      </c>
      <c r="O476" s="42">
        <f t="shared" si="967"/>
        <v>3.3594384385379232</v>
      </c>
      <c r="P476" s="42">
        <f t="shared" si="967"/>
        <v>0.48398322315310915</v>
      </c>
      <c r="Q476" s="42">
        <f t="shared" si="971"/>
        <v>0.28999999999999998</v>
      </c>
      <c r="R476" s="42">
        <f>R286</f>
        <v>6.6143794209772171</v>
      </c>
      <c r="S476" s="42">
        <f t="shared" si="928"/>
        <v>0.4747931403257396</v>
      </c>
      <c r="T476" s="42">
        <f>T286+0.83</f>
        <v>1.3399999999999999</v>
      </c>
      <c r="U476" s="42">
        <f>U286</f>
        <v>7.0143794209772174</v>
      </c>
      <c r="V476" s="42">
        <f>V286-1.39</f>
        <v>0.26359485524430548</v>
      </c>
      <c r="W476" s="42">
        <f t="shared" si="963"/>
        <v>5.3783839509507878</v>
      </c>
      <c r="X476" s="42">
        <f>X286</f>
        <v>0.54383052974399337</v>
      </c>
      <c r="Y476" s="42">
        <f t="shared" si="966"/>
        <v>5.9541311961227059</v>
      </c>
      <c r="Z476" s="42">
        <f t="shared" si="966"/>
        <v>7.2486750662417556</v>
      </c>
      <c r="AA476" s="42">
        <f t="shared" si="932"/>
        <v>4.4478336397191409</v>
      </c>
      <c r="AB476" s="42">
        <f t="shared" si="933"/>
        <v>4.7704813571779168</v>
      </c>
      <c r="AC476" s="42">
        <f t="shared" si="937"/>
        <v>5.1507845657329128</v>
      </c>
      <c r="AD476" s="74">
        <f t="shared" si="934"/>
        <v>100</v>
      </c>
    </row>
    <row r="477" spans="1:30" x14ac:dyDescent="0.25">
      <c r="A477" s="34" t="s">
        <v>1059</v>
      </c>
      <c r="B477" s="34" t="s">
        <v>1060</v>
      </c>
      <c r="C477" s="42">
        <f t="shared" si="920"/>
        <v>8.1990792094230649</v>
      </c>
      <c r="D477" s="42">
        <f t="shared" si="921"/>
        <v>6.4490792094230658</v>
      </c>
      <c r="E477" s="42">
        <f t="shared" si="964"/>
        <v>6.5127194729487101</v>
      </c>
      <c r="F477" s="42">
        <f t="shared" si="964"/>
        <v>5.195485509694425</v>
      </c>
      <c r="G477" s="42">
        <f t="shared" si="922"/>
        <v>1.0287711660498742</v>
      </c>
      <c r="H477" s="42">
        <f t="shared" si="923"/>
        <v>5.7829843166510937</v>
      </c>
      <c r="I477" s="42">
        <f t="shared" si="924"/>
        <v>3.5029089563726399</v>
      </c>
      <c r="J477" s="42">
        <f t="shared" si="960"/>
        <v>2.1661197512066979</v>
      </c>
      <c r="K477" s="42">
        <f t="shared" si="960"/>
        <v>4.5905909006341981</v>
      </c>
      <c r="L477" s="42">
        <f>L287</f>
        <v>2.2747122529447075</v>
      </c>
      <c r="M477" s="42">
        <f t="shared" si="925"/>
        <v>3.096990068258231</v>
      </c>
      <c r="N477" s="42">
        <f t="shared" si="926"/>
        <v>4.0930542154159468</v>
      </c>
      <c r="O477" s="42">
        <f t="shared" si="967"/>
        <v>3.9098631063066089</v>
      </c>
      <c r="P477" s="42">
        <f t="shared" si="967"/>
        <v>4.1766889528630742</v>
      </c>
      <c r="Q477" s="42">
        <f t="shared" si="927"/>
        <v>1.6427996407626129</v>
      </c>
      <c r="R477" s="42">
        <f t="shared" si="936"/>
        <v>6.2505099698547184</v>
      </c>
      <c r="S477" s="42">
        <f t="shared" si="928"/>
        <v>1.6678064625939477</v>
      </c>
      <c r="T477" s="42">
        <f t="shared" si="929"/>
        <v>4.1338160145963601</v>
      </c>
      <c r="U477" s="42">
        <f>U287</f>
        <v>1.6165499658879752</v>
      </c>
      <c r="V477" s="42">
        <f>V287-1.39</f>
        <v>5.2093341307392587</v>
      </c>
      <c r="W477" s="42">
        <f t="shared" si="963"/>
        <v>3.8393292968649173</v>
      </c>
      <c r="X477" s="42">
        <f t="shared" si="931"/>
        <v>4.2434532960975044</v>
      </c>
      <c r="Y477" s="42">
        <f t="shared" si="966"/>
        <v>6.5709446919974654</v>
      </c>
      <c r="Z477" s="42">
        <f t="shared" si="966"/>
        <v>1.1500497059385599</v>
      </c>
      <c r="AA477" s="42">
        <f t="shared" ref="AA477:AA478" si="972">AA287</f>
        <v>0.08</v>
      </c>
      <c r="AB477" s="42">
        <f t="shared" si="933"/>
        <v>0.83</v>
      </c>
      <c r="AC477" s="42">
        <f t="shared" ref="AC477:AC478" si="973">AC287-0.83</f>
        <v>1.7863597364743558</v>
      </c>
      <c r="AD477" s="74">
        <f t="shared" si="934"/>
        <v>100.00000000000001</v>
      </c>
    </row>
    <row r="478" spans="1:30" x14ac:dyDescent="0.25">
      <c r="A478" s="34" t="s">
        <v>1061</v>
      </c>
      <c r="B478" s="34" t="s">
        <v>1062</v>
      </c>
      <c r="C478" s="42">
        <f t="shared" si="920"/>
        <v>7.2004976423897089</v>
      </c>
      <c r="D478" s="42">
        <f t="shared" si="921"/>
        <v>5.4504976423897089</v>
      </c>
      <c r="E478" s="42">
        <f t="shared" si="964"/>
        <v>3.2301244105974285</v>
      </c>
      <c r="F478" s="42">
        <f t="shared" si="964"/>
        <v>6.0581051803001511</v>
      </c>
      <c r="G478" s="42">
        <f t="shared" si="922"/>
        <v>1.8348886201103702</v>
      </c>
      <c r="H478" s="42">
        <f t="shared" si="923"/>
        <v>7.3710338530618058</v>
      </c>
      <c r="I478" s="42">
        <f t="shared" si="924"/>
        <v>5.353691477728324</v>
      </c>
      <c r="J478" s="42">
        <f t="shared" si="960"/>
        <v>3.7351194316929615</v>
      </c>
      <c r="K478" s="42">
        <f>K288</f>
        <v>2.1380417506007525</v>
      </c>
      <c r="L478" s="42">
        <f>L288</f>
        <v>4.9720606335585193</v>
      </c>
      <c r="M478" s="42">
        <f t="shared" si="925"/>
        <v>4.4572607064955614</v>
      </c>
      <c r="N478" s="42">
        <f t="shared" si="926"/>
        <v>1.4706152268682655</v>
      </c>
      <c r="O478" s="42">
        <f t="shared" si="967"/>
        <v>5.0235288676087855</v>
      </c>
      <c r="P478" s="42">
        <f t="shared" si="967"/>
        <v>4.5970793292382801</v>
      </c>
      <c r="Q478" s="42">
        <f t="shared" si="927"/>
        <v>2.2645271210023492</v>
      </c>
      <c r="R478" s="42">
        <f t="shared" si="936"/>
        <v>5.5830045753476067</v>
      </c>
      <c r="S478" s="42">
        <f t="shared" si="928"/>
        <v>1.2016778762336333</v>
      </c>
      <c r="T478" s="42">
        <f t="shared" si="929"/>
        <v>4.243949927408778</v>
      </c>
      <c r="U478" s="42">
        <f>U288</f>
        <v>6.1208668224968834</v>
      </c>
      <c r="V478" s="42">
        <f>V288-1.39</f>
        <v>3.1604872641246882</v>
      </c>
      <c r="W478" s="42">
        <f t="shared" si="963"/>
        <v>3.8710296914632449</v>
      </c>
      <c r="X478" s="42">
        <f t="shared" si="931"/>
        <v>2.3351618998589831</v>
      </c>
      <c r="Y478" s="42">
        <f t="shared" si="966"/>
        <v>3.4873988898341408</v>
      </c>
      <c r="Z478" s="42">
        <f t="shared" ref="Z478:Z479" si="974">Z288</f>
        <v>0.38235273132924896</v>
      </c>
      <c r="AA478" s="42">
        <f t="shared" si="972"/>
        <v>0.08</v>
      </c>
      <c r="AB478" s="42">
        <f t="shared" si="933"/>
        <v>0.83</v>
      </c>
      <c r="AC478" s="42">
        <f t="shared" si="973"/>
        <v>3.5469984282598066</v>
      </c>
      <c r="AD478" s="74">
        <f t="shared" si="934"/>
        <v>99.999999999999986</v>
      </c>
    </row>
    <row r="479" spans="1:30" x14ac:dyDescent="0.25">
      <c r="A479" s="34" t="s">
        <v>1063</v>
      </c>
      <c r="B479" s="34" t="s">
        <v>1064</v>
      </c>
      <c r="C479" s="42">
        <f t="shared" si="920"/>
        <v>7.7872532113067869</v>
      </c>
      <c r="D479" s="42">
        <f t="shared" si="921"/>
        <v>6.0372532113067869</v>
      </c>
      <c r="E479" s="42">
        <f t="shared" si="964"/>
        <v>5.3797621561245093</v>
      </c>
      <c r="F479" s="42">
        <f t="shared" si="964"/>
        <v>4.6369139545159799</v>
      </c>
      <c r="G479" s="42">
        <f t="shared" si="922"/>
        <v>2.0919124991606655</v>
      </c>
      <c r="H479" s="42">
        <f>H289</f>
        <v>6.7508691525161213</v>
      </c>
      <c r="I479" s="42">
        <f t="shared" si="924"/>
        <v>6.3034410403612036</v>
      </c>
      <c r="J479" s="42">
        <f t="shared" si="960"/>
        <v>4.14846263259839</v>
      </c>
      <c r="K479" s="42">
        <f t="shared" si="960"/>
        <v>0.63111770453335925</v>
      </c>
      <c r="L479" s="42">
        <f t="shared" si="960"/>
        <v>2.1744232799467205</v>
      </c>
      <c r="M479" s="42">
        <f t="shared" si="925"/>
        <v>6.4193923561774326</v>
      </c>
      <c r="N479" s="42">
        <f>N289</f>
        <v>0.66842841828357358</v>
      </c>
      <c r="O479" s="42">
        <f t="shared" si="967"/>
        <v>4.4275616585463222</v>
      </c>
      <c r="P479" s="42">
        <f t="shared" si="967"/>
        <v>4.2474929412084137</v>
      </c>
      <c r="Q479" s="42">
        <f t="shared" si="927"/>
        <v>0.73779972419074025</v>
      </c>
      <c r="R479" s="42">
        <f t="shared" si="936"/>
        <v>6.2039352695018266</v>
      </c>
      <c r="S479" s="42">
        <f t="shared" si="928"/>
        <v>0.45346711406945117</v>
      </c>
      <c r="T479" s="42">
        <f t="shared" si="929"/>
        <v>4.9670016960806338</v>
      </c>
      <c r="U479" s="42">
        <f t="shared" si="930"/>
        <v>6.3072532113067865</v>
      </c>
      <c r="V479" s="42">
        <f t="shared" ref="V479:W485" si="975">V289+0.83</f>
        <v>4.0879976521028443</v>
      </c>
      <c r="W479" s="42">
        <f t="shared" si="975"/>
        <v>3.1046594643978427</v>
      </c>
      <c r="X479" s="42">
        <f t="shared" si="931"/>
        <v>3.0876054209654065</v>
      </c>
      <c r="Y479" s="42">
        <f t="shared" si="966"/>
        <v>4.2113692847954729</v>
      </c>
      <c r="Z479" s="42">
        <f t="shared" si="974"/>
        <v>0.28645813846488</v>
      </c>
      <c r="AA479" s="42">
        <f>AA289</f>
        <v>0.08</v>
      </c>
      <c r="AB479" s="42">
        <f>AB289</f>
        <v>0</v>
      </c>
      <c r="AC479" s="42">
        <f t="shared" si="937"/>
        <v>4.768168807537859</v>
      </c>
      <c r="AD479" s="74">
        <f t="shared" si="934"/>
        <v>100</v>
      </c>
    </row>
    <row r="480" spans="1:30" x14ac:dyDescent="0.25">
      <c r="A480" s="34" t="s">
        <v>1065</v>
      </c>
      <c r="B480" s="34" t="s">
        <v>1066</v>
      </c>
      <c r="C480" s="42">
        <f t="shared" si="920"/>
        <v>7.6815745264630308</v>
      </c>
      <c r="D480" s="42">
        <f t="shared" si="921"/>
        <v>5.9315745264630308</v>
      </c>
      <c r="E480" s="42">
        <f t="shared" si="964"/>
        <v>6.4494486229113148</v>
      </c>
      <c r="F480" s="42">
        <f>F290</f>
        <v>3.8242687910228885</v>
      </c>
      <c r="G480" s="42">
        <f t="shared" si="922"/>
        <v>0.94510894435312731</v>
      </c>
      <c r="H480" s="42">
        <f t="shared" si="923"/>
        <v>6.3209996509837048</v>
      </c>
      <c r="I480" s="42">
        <f t="shared" si="924"/>
        <v>4.6358771869384334</v>
      </c>
      <c r="J480" s="42">
        <f t="shared" si="960"/>
        <v>1.8754068542005893</v>
      </c>
      <c r="K480" s="42">
        <f t="shared" si="960"/>
        <v>1.6156758925504588</v>
      </c>
      <c r="L480" s="42">
        <f t="shared" si="960"/>
        <v>1.0012597675837376</v>
      </c>
      <c r="M480" s="42">
        <f>M290</f>
        <v>2.3312562200136826</v>
      </c>
      <c r="N480" s="42">
        <f>N290-0.53</f>
        <v>4.0292399009176743</v>
      </c>
      <c r="O480" s="42">
        <f t="shared" si="967"/>
        <v>3.5636057676868922</v>
      </c>
      <c r="P480" s="42">
        <f t="shared" si="967"/>
        <v>4.0957451718230633</v>
      </c>
      <c r="Q480" s="42">
        <f>Q290+0.29</f>
        <v>0.95838969907150173</v>
      </c>
      <c r="R480" s="42">
        <f t="shared" si="936"/>
        <v>6.2680279485669566</v>
      </c>
      <c r="S480" s="42">
        <f t="shared" si="928"/>
        <v>0.98595151676905746</v>
      </c>
      <c r="T480" s="42">
        <f>T290</f>
        <v>5.2779820371178019</v>
      </c>
      <c r="U480" s="42">
        <f>U290-1.69</f>
        <v>1.3925625558251244</v>
      </c>
      <c r="V480" s="42">
        <f t="shared" si="975"/>
        <v>6.765812081361199</v>
      </c>
      <c r="W480" s="42">
        <f t="shared" si="975"/>
        <v>5.9388652664242505</v>
      </c>
      <c r="X480" s="42">
        <f t="shared" si="931"/>
        <v>4.5309270431477868</v>
      </c>
      <c r="Y480" s="42">
        <f>Y290</f>
        <v>5.8902642737523898</v>
      </c>
      <c r="Z480" s="42">
        <f t="shared" si="966"/>
        <v>0.98245940307695157</v>
      </c>
      <c r="AA480" s="42">
        <f>AA290</f>
        <v>0.08</v>
      </c>
      <c r="AB480" s="42">
        <f t="shared" si="933"/>
        <v>0.83</v>
      </c>
      <c r="AC480" s="42">
        <f>AC290+1.1</f>
        <v>5.7977163509753549</v>
      </c>
      <c r="AD480" s="74">
        <f t="shared" si="934"/>
        <v>99.999999999999986</v>
      </c>
    </row>
    <row r="481" spans="1:30" x14ac:dyDescent="0.25">
      <c r="A481" s="34" t="s">
        <v>1067</v>
      </c>
      <c r="B481" s="34" t="s">
        <v>1068</v>
      </c>
      <c r="C481" s="42">
        <f t="shared" si="920"/>
        <v>7.3406742411989221</v>
      </c>
      <c r="D481" s="42">
        <f t="shared" si="921"/>
        <v>6.1506742411989226</v>
      </c>
      <c r="E481" s="42">
        <f t="shared" si="964"/>
        <v>6.7430337742824804</v>
      </c>
      <c r="F481" s="42">
        <f t="shared" si="964"/>
        <v>2.5202583581952247</v>
      </c>
      <c r="G481" s="42">
        <f t="shared" si="922"/>
        <v>2.6556542380043764</v>
      </c>
      <c r="H481" s="42">
        <f t="shared" si="923"/>
        <v>3.8342488394289571</v>
      </c>
      <c r="I481" s="42">
        <f t="shared" si="924"/>
        <v>1.3335707036090763</v>
      </c>
      <c r="J481" s="42">
        <f t="shared" si="960"/>
        <v>0.71460196264046105</v>
      </c>
      <c r="K481" s="42">
        <f t="shared" si="960"/>
        <v>0.26288072190620004</v>
      </c>
      <c r="L481" s="42">
        <f t="shared" si="960"/>
        <v>0.24011237353315396</v>
      </c>
      <c r="M481" s="42">
        <f t="shared" si="925"/>
        <v>2.2663344518652835</v>
      </c>
      <c r="N481" s="42">
        <f t="shared" si="926"/>
        <v>4.1022096904927761</v>
      </c>
      <c r="O481" s="42">
        <f t="shared" si="967"/>
        <v>2.0085877878464844</v>
      </c>
      <c r="P481" s="42">
        <f t="shared" si="967"/>
        <v>1.639819382880503</v>
      </c>
      <c r="Q481" s="42">
        <f t="shared" si="927"/>
        <v>1.804392811177971</v>
      </c>
      <c r="R481" s="42">
        <f t="shared" si="936"/>
        <v>6.6174957417998055</v>
      </c>
      <c r="S481" s="42">
        <f t="shared" si="928"/>
        <v>2.378036970322436</v>
      </c>
      <c r="T481" s="42">
        <f t="shared" si="929"/>
        <v>5.6336169913933167</v>
      </c>
      <c r="U481" s="42">
        <f t="shared" si="930"/>
        <v>3.9043347928187315</v>
      </c>
      <c r="V481" s="42">
        <f t="shared" si="975"/>
        <v>5.8451160368257193</v>
      </c>
      <c r="W481" s="42">
        <f t="shared" si="975"/>
        <v>4.4761850303181197</v>
      </c>
      <c r="X481" s="42">
        <f t="shared" si="931"/>
        <v>3.7735242820919028</v>
      </c>
      <c r="Y481" s="42">
        <f t="shared" si="966"/>
        <v>6.521952005473298</v>
      </c>
      <c r="Z481" s="42">
        <f t="shared" si="966"/>
        <v>1.2208865941654354</v>
      </c>
      <c r="AA481" s="42">
        <f t="shared" si="932"/>
        <v>5.1206742411989223</v>
      </c>
      <c r="AB481" s="42">
        <f t="shared" ref="AB481" si="976">AB291</f>
        <v>6.4206742411989222</v>
      </c>
      <c r="AC481" s="42">
        <f t="shared" si="937"/>
        <v>4.4704494941326161</v>
      </c>
      <c r="AD481" s="74">
        <f t="shared" si="934"/>
        <v>100.00000000000003</v>
      </c>
    </row>
    <row r="482" spans="1:30" x14ac:dyDescent="0.25">
      <c r="A482" s="34" t="s">
        <v>1069</v>
      </c>
      <c r="B482" s="34" t="s">
        <v>1070</v>
      </c>
      <c r="C482" s="42">
        <f t="shared" si="920"/>
        <v>8.4468614661712245</v>
      </c>
      <c r="D482" s="42">
        <f t="shared" si="921"/>
        <v>6.6968614661712245</v>
      </c>
      <c r="E482" s="42">
        <f>E292-0.83</f>
        <v>6.8996230106569554</v>
      </c>
      <c r="F482" s="42">
        <f t="shared" si="964"/>
        <v>1.2120913502593647</v>
      </c>
      <c r="G482" s="42">
        <f t="shared" si="922"/>
        <v>5.1211027440803711</v>
      </c>
      <c r="H482" s="42">
        <f>H292-0.83</f>
        <v>1.2043821984270164</v>
      </c>
      <c r="I482" s="42">
        <f t="shared" si="924"/>
        <v>0.74932045097620259</v>
      </c>
      <c r="J482" s="42">
        <f t="shared" ref="J482:L487" si="977">J292-0.83</f>
        <v>0.59146818725240935</v>
      </c>
      <c r="K482" s="42">
        <f>K292</f>
        <v>0</v>
      </c>
      <c r="L482" s="42">
        <f>L292</f>
        <v>0.62723845551426849</v>
      </c>
      <c r="M482" s="42">
        <f t="shared" si="925"/>
        <v>1.3578631805642103</v>
      </c>
      <c r="N482" s="42">
        <f t="shared" si="926"/>
        <v>5.3475471445922746</v>
      </c>
      <c r="O482" s="42">
        <f t="shared" si="967"/>
        <v>0.61275101863306869</v>
      </c>
      <c r="P482" s="42">
        <f t="shared" si="967"/>
        <v>-4.1421919655632022E-3</v>
      </c>
      <c r="Q482" s="42">
        <f>Q292</f>
        <v>1.0497400108040804</v>
      </c>
      <c r="R482" s="42">
        <f t="shared" si="936"/>
        <v>7.1637114241034947</v>
      </c>
      <c r="S482" s="42">
        <f t="shared" si="928"/>
        <v>4.4427265754200471</v>
      </c>
      <c r="T482" s="42">
        <f t="shared" si="929"/>
        <v>5.8283319675228311</v>
      </c>
      <c r="U482" s="42">
        <f t="shared" si="930"/>
        <v>0.8865078217334228</v>
      </c>
      <c r="V482" s="42">
        <f t="shared" si="975"/>
        <v>8.2738575973514106</v>
      </c>
      <c r="W482" s="42">
        <f t="shared" si="975"/>
        <v>6.2291243611808929</v>
      </c>
      <c r="X482" s="42">
        <f t="shared" si="931"/>
        <v>5.5195632073974128</v>
      </c>
      <c r="Y482" s="42">
        <f>Y292</f>
        <v>6.9886696476215029</v>
      </c>
      <c r="Z482" s="42">
        <f t="shared" si="966"/>
        <v>1.1100297952465135</v>
      </c>
      <c r="AA482" s="42">
        <f>AA292</f>
        <v>0.08</v>
      </c>
      <c r="AB482" s="42">
        <f t="shared" si="933"/>
        <v>8.3568614661712246</v>
      </c>
      <c r="AC482" s="42">
        <f t="shared" si="937"/>
        <v>5.207907644114151</v>
      </c>
      <c r="AD482" s="74">
        <f t="shared" si="934"/>
        <v>100.00000000000003</v>
      </c>
    </row>
    <row r="483" spans="1:30" x14ac:dyDescent="0.25">
      <c r="A483" s="34" t="s">
        <v>1071</v>
      </c>
      <c r="B483" s="34" t="s">
        <v>1072</v>
      </c>
      <c r="C483" s="42">
        <f t="shared" si="920"/>
        <v>6.5916843381685757</v>
      </c>
      <c r="D483" s="42">
        <f t="shared" si="921"/>
        <v>5.4016843381685753</v>
      </c>
      <c r="E483" s="42">
        <f t="shared" ref="E483:F496" si="978">E293+0.83</f>
        <v>5.4411228921123831</v>
      </c>
      <c r="F483" s="42">
        <f>F293</f>
        <v>4.6550616737798718</v>
      </c>
      <c r="G483" s="42">
        <f t="shared" si="922"/>
        <v>1.4533610776956674</v>
      </c>
      <c r="H483" s="42">
        <f t="shared" si="923"/>
        <v>6.2952062915090909</v>
      </c>
      <c r="I483" s="42">
        <f t="shared" si="924"/>
        <v>4.2008579865560662</v>
      </c>
      <c r="J483" s="42">
        <f t="shared" si="977"/>
        <v>1.9737956860396664</v>
      </c>
      <c r="K483" s="42">
        <f t="shared" si="977"/>
        <v>1.1007861576744093</v>
      </c>
      <c r="L483" s="42">
        <f t="shared" si="977"/>
        <v>1.0605614460561914</v>
      </c>
      <c r="M483" s="42">
        <f>M293</f>
        <v>4.4716558458305551</v>
      </c>
      <c r="N483" s="42">
        <f t="shared" si="926"/>
        <v>0.41855281602133532</v>
      </c>
      <c r="O483" s="42">
        <f t="shared" si="967"/>
        <v>2.6038922788099161</v>
      </c>
      <c r="P483" s="42">
        <f t="shared" si="967"/>
        <v>1.7385427750628701</v>
      </c>
      <c r="Q483" s="42">
        <f>Q293+0.29</f>
        <v>0.82329562914292653</v>
      </c>
      <c r="R483" s="42">
        <f t="shared" si="936"/>
        <v>5.5350683335412931</v>
      </c>
      <c r="S483" s="42">
        <f t="shared" si="928"/>
        <v>2.6079152212485615</v>
      </c>
      <c r="T483" s="42">
        <f>T293</f>
        <v>3.6075502727148789</v>
      </c>
      <c r="U483" s="42">
        <f t="shared" si="930"/>
        <v>3.7459282135656626</v>
      </c>
      <c r="V483" s="42">
        <f t="shared" si="975"/>
        <v>5.1849007500367579</v>
      </c>
      <c r="W483" s="42">
        <f t="shared" si="975"/>
        <v>4.314320947497909</v>
      </c>
      <c r="X483" s="42">
        <f t="shared" si="931"/>
        <v>3.1995687701917701</v>
      </c>
      <c r="Y483" s="42">
        <f t="shared" si="966"/>
        <v>5.3751619844576179</v>
      </c>
      <c r="Z483" s="42">
        <f t="shared" si="966"/>
        <v>1.1944712596117375</v>
      </c>
      <c r="AA483" s="42">
        <f t="shared" si="932"/>
        <v>4.3716843381685759</v>
      </c>
      <c r="AB483" s="42">
        <f t="shared" ref="AB483:AB484" si="979">AB293</f>
        <v>5.6716843381685758</v>
      </c>
      <c r="AC483" s="42">
        <f>AC293+1.1</f>
        <v>6.9616843381685758</v>
      </c>
      <c r="AD483" s="74">
        <f t="shared" si="934"/>
        <v>100</v>
      </c>
    </row>
    <row r="484" spans="1:30" x14ac:dyDescent="0.25">
      <c r="A484" s="34" t="s">
        <v>1073</v>
      </c>
      <c r="B484" s="34" t="s">
        <v>1074</v>
      </c>
      <c r="C484" s="42">
        <f t="shared" si="920"/>
        <v>7.1302306564865985</v>
      </c>
      <c r="D484" s="42">
        <f t="shared" si="921"/>
        <v>5.9402306564865981</v>
      </c>
      <c r="E484" s="42">
        <f t="shared" si="978"/>
        <v>5.8001537709910647</v>
      </c>
      <c r="F484" s="42">
        <f t="shared" si="978"/>
        <v>5.1514947380493021</v>
      </c>
      <c r="G484" s="42">
        <f t="shared" si="922"/>
        <v>0.83520610472473622</v>
      </c>
      <c r="H484" s="42">
        <f t="shared" si="923"/>
        <v>4.9686206354863387</v>
      </c>
      <c r="I484" s="42">
        <f t="shared" si="924"/>
        <v>2.7549331687218861</v>
      </c>
      <c r="J484" s="42">
        <f t="shared" si="977"/>
        <v>2.683698785531778</v>
      </c>
      <c r="K484" s="42">
        <f t="shared" si="977"/>
        <v>0.75559080591147187</v>
      </c>
      <c r="L484" s="42">
        <f t="shared" si="977"/>
        <v>1.1106970801520615</v>
      </c>
      <c r="M484" s="42">
        <f t="shared" si="925"/>
        <v>3.7118281274243814</v>
      </c>
      <c r="N484" s="42">
        <f t="shared" si="926"/>
        <v>2.3035440699364509</v>
      </c>
      <c r="O484" s="42">
        <f t="shared" si="967"/>
        <v>3.1350641656875919</v>
      </c>
      <c r="P484" s="42">
        <f t="shared" si="967"/>
        <v>3.4266523070242365</v>
      </c>
      <c r="Q484" s="42">
        <f t="shared" si="927"/>
        <v>1.5339519593270583</v>
      </c>
      <c r="R484" s="42">
        <f t="shared" si="936"/>
        <v>4.5792686617571192</v>
      </c>
      <c r="S484" s="42">
        <f t="shared" si="928"/>
        <v>2.0515971978940715</v>
      </c>
      <c r="T484" s="42">
        <f t="shared" si="929"/>
        <v>3.2033631027981566</v>
      </c>
      <c r="U484" s="42">
        <f t="shared" si="930"/>
        <v>2.6940634506406487</v>
      </c>
      <c r="V484" s="42">
        <f t="shared" si="975"/>
        <v>5.1357793500511253</v>
      </c>
      <c r="W484" s="42">
        <f t="shared" si="975"/>
        <v>4.090976721095533</v>
      </c>
      <c r="X484" s="42">
        <f t="shared" si="931"/>
        <v>4.3004550368098551</v>
      </c>
      <c r="Y484" s="42">
        <f t="shared" si="966"/>
        <v>6.2469496771264268</v>
      </c>
      <c r="Z484" s="42">
        <f t="shared" si="966"/>
        <v>1.0050346859212724</v>
      </c>
      <c r="AA484" s="42">
        <f t="shared" si="932"/>
        <v>4.9102306564865987</v>
      </c>
      <c r="AB484" s="42">
        <f t="shared" si="979"/>
        <v>6.2102306564865986</v>
      </c>
      <c r="AC484" s="42">
        <f t="shared" si="937"/>
        <v>4.3301537709910658</v>
      </c>
      <c r="AD484" s="74">
        <f t="shared" si="934"/>
        <v>100.00000000000003</v>
      </c>
    </row>
    <row r="485" spans="1:30" x14ac:dyDescent="0.25">
      <c r="A485" s="34" t="s">
        <v>1075</v>
      </c>
      <c r="B485" s="34" t="s">
        <v>1076</v>
      </c>
      <c r="C485" s="42">
        <f t="shared" si="920"/>
        <v>7.6347183092979343</v>
      </c>
      <c r="D485" s="42">
        <f>D295</f>
        <v>0</v>
      </c>
      <c r="E485" s="42">
        <f>E295</f>
        <v>6.1458186615275316</v>
      </c>
      <c r="F485" s="42">
        <f>F295-0.37</f>
        <v>4.3990789070081018</v>
      </c>
      <c r="G485" s="42">
        <f t="shared" si="922"/>
        <v>0.6258794085969257</v>
      </c>
      <c r="H485" s="42">
        <f t="shared" si="923"/>
        <v>7.3004452117917822</v>
      </c>
      <c r="I485" s="42">
        <f t="shared" si="924"/>
        <v>5.4027637168822338</v>
      </c>
      <c r="J485" s="42">
        <f t="shared" si="977"/>
        <v>2.0495737013058952</v>
      </c>
      <c r="K485" s="42">
        <f t="shared" si="977"/>
        <v>1.1701288580887472</v>
      </c>
      <c r="L485" s="42">
        <f>L295</f>
        <v>1.5387896125474434</v>
      </c>
      <c r="M485" s="42">
        <f t="shared" si="925"/>
        <v>4.4411501066659902</v>
      </c>
      <c r="N485" s="42">
        <f t="shared" si="926"/>
        <v>1.5482079894922749</v>
      </c>
      <c r="O485" s="42">
        <f t="shared" si="967"/>
        <v>3.4202627976591424</v>
      </c>
      <c r="P485" s="42">
        <f>P295</f>
        <v>4.3572506220141562</v>
      </c>
      <c r="Q485" s="42">
        <f>Q295+0.73</f>
        <v>2.3463299357744472</v>
      </c>
      <c r="R485" s="42">
        <f t="shared" si="936"/>
        <v>6.9494414689395452</v>
      </c>
      <c r="S485" s="42">
        <f t="shared" si="928"/>
        <v>1.9852692561585235</v>
      </c>
      <c r="T485" s="42">
        <f t="shared" si="929"/>
        <v>1.8897616031748909</v>
      </c>
      <c r="U485" s="42">
        <f>U295+0.08</f>
        <v>4.9019322740950324</v>
      </c>
      <c r="V485" s="42">
        <f>V295-1.39</f>
        <v>3.2214454461086461</v>
      </c>
      <c r="W485" s="42">
        <f t="shared" si="975"/>
        <v>4.737908570901987</v>
      </c>
      <c r="X485" s="42">
        <f t="shared" si="931"/>
        <v>3.8235783222724358</v>
      </c>
      <c r="Y485" s="42">
        <f t="shared" si="966"/>
        <v>5.9676468840169035</v>
      </c>
      <c r="Z485" s="42">
        <f t="shared" si="966"/>
        <v>1.4431817170835761</v>
      </c>
      <c r="AA485" s="42">
        <f>AA295</f>
        <v>0.08</v>
      </c>
      <c r="AB485" s="42">
        <f>AB295-1</f>
        <v>5.7147183092979343</v>
      </c>
      <c r="AC485" s="42">
        <f t="shared" si="937"/>
        <v>6.9047183092979347</v>
      </c>
      <c r="AD485" s="74">
        <f t="shared" si="934"/>
        <v>100.00000000000003</v>
      </c>
    </row>
    <row r="486" spans="1:30" x14ac:dyDescent="0.25">
      <c r="A486" s="34" t="s">
        <v>1077</v>
      </c>
      <c r="B486" s="34" t="s">
        <v>1078</v>
      </c>
      <c r="C486" s="42">
        <f t="shared" si="920"/>
        <v>7.1132758193505499</v>
      </c>
      <c r="D486" s="42">
        <f t="shared" si="921"/>
        <v>5.9232758193505504</v>
      </c>
      <c r="E486" s="42">
        <f t="shared" si="978"/>
        <v>2.4341594774188193</v>
      </c>
      <c r="F486" s="42">
        <f t="shared" si="978"/>
        <v>3.6845826552801713</v>
      </c>
      <c r="G486" s="42">
        <f t="shared" si="922"/>
        <v>0.46813312496133663</v>
      </c>
      <c r="H486" s="42">
        <f t="shared" si="923"/>
        <v>5.8992720635378024</v>
      </c>
      <c r="I486" s="42">
        <f t="shared" si="924"/>
        <v>4.1260992962885918</v>
      </c>
      <c r="J486" s="42">
        <f>J296</f>
        <v>3.9987613076097883</v>
      </c>
      <c r="K486" s="42">
        <f t="shared" si="977"/>
        <v>2.0689801707598323</v>
      </c>
      <c r="L486" s="42">
        <f t="shared" si="977"/>
        <v>4.8471695010713365</v>
      </c>
      <c r="M486" s="42">
        <f t="shared" si="925"/>
        <v>4.6935685398749616</v>
      </c>
      <c r="N486" s="42">
        <f t="shared" si="926"/>
        <v>0.56731233067801778</v>
      </c>
      <c r="O486" s="42">
        <f t="shared" si="967"/>
        <v>2.9025275016780254</v>
      </c>
      <c r="P486" s="42">
        <f t="shared" si="967"/>
        <v>2.654730033349332</v>
      </c>
      <c r="Q486" s="42">
        <f t="shared" si="927"/>
        <v>0.37648628676299289</v>
      </c>
      <c r="R486" s="42">
        <f>R296-1.1</f>
        <v>4.0230791517824578</v>
      </c>
      <c r="S486" s="42">
        <f t="shared" si="928"/>
        <v>2.7222451657619584</v>
      </c>
      <c r="T486" s="42">
        <f t="shared" si="929"/>
        <v>3.0458620571992525</v>
      </c>
      <c r="U486" s="42">
        <f t="shared" si="930"/>
        <v>3.7283372855474002</v>
      </c>
      <c r="V486" s="42">
        <f t="shared" ref="V486:W500" si="980">V296+0.83</f>
        <v>4.2579534626578939</v>
      </c>
      <c r="W486" s="42">
        <f t="shared" si="980"/>
        <v>4.2939202115718684</v>
      </c>
      <c r="X486" s="42">
        <f t="shared" si="931"/>
        <v>3.026746095133503</v>
      </c>
      <c r="Y486" s="42">
        <f t="shared" si="966"/>
        <v>5.1494781981674826</v>
      </c>
      <c r="Z486" s="42">
        <f t="shared" si="966"/>
        <v>1.7586422592712805</v>
      </c>
      <c r="AA486" s="42">
        <f t="shared" si="932"/>
        <v>4.8932758193505501</v>
      </c>
      <c r="AB486" s="42">
        <f t="shared" si="933"/>
        <v>7.02327581935055</v>
      </c>
      <c r="AC486" s="42">
        <f t="shared" si="937"/>
        <v>4.3188505462337003</v>
      </c>
      <c r="AD486" s="74">
        <f t="shared" si="934"/>
        <v>100.00000000000001</v>
      </c>
    </row>
    <row r="487" spans="1:30" x14ac:dyDescent="0.25">
      <c r="A487" s="34" t="s">
        <v>1079</v>
      </c>
      <c r="B487" s="34" t="s">
        <v>1080</v>
      </c>
      <c r="C487" s="42">
        <f>C297</f>
        <v>6.4847828898622577</v>
      </c>
      <c r="D487" s="42">
        <f t="shared" si="921"/>
        <v>6.1247828898622583</v>
      </c>
      <c r="E487" s="42">
        <f t="shared" si="978"/>
        <v>4.5909421578535339</v>
      </c>
      <c r="F487" s="42">
        <f t="shared" si="978"/>
        <v>3.5734940071062256</v>
      </c>
      <c r="G487" s="42">
        <f t="shared" si="922"/>
        <v>0.86677813141683691</v>
      </c>
      <c r="H487" s="42">
        <f t="shared" si="923"/>
        <v>5.1167661039328234</v>
      </c>
      <c r="I487" s="42">
        <f>I297-0.79</f>
        <v>1.6192371208934078</v>
      </c>
      <c r="J487" s="42">
        <f t="shared" ref="J487" si="981">J297-0.83</f>
        <v>2.1646838087939519</v>
      </c>
      <c r="K487" s="42">
        <f>K297-0.87</f>
        <v>1.3069473667616203</v>
      </c>
      <c r="L487" s="42">
        <f t="shared" si="977"/>
        <v>2.3673914449311302</v>
      </c>
      <c r="M487" s="42">
        <f t="shared" si="925"/>
        <v>3.6042964436182947</v>
      </c>
      <c r="N487" s="42">
        <f t="shared" si="926"/>
        <v>2.498616321048436</v>
      </c>
      <c r="O487" s="42">
        <f t="shared" si="967"/>
        <v>1.958628881565764</v>
      </c>
      <c r="P487" s="42">
        <f>P297</f>
        <v>2.5567518757590935</v>
      </c>
      <c r="Q487" s="42">
        <f>Q297</f>
        <v>0.82839307688772701</v>
      </c>
      <c r="R487" s="42">
        <f t="shared" si="936"/>
        <v>6.5701627156787534</v>
      </c>
      <c r="S487" s="42">
        <f t="shared" si="928"/>
        <v>0.82553370184635011</v>
      </c>
      <c r="T487" s="42">
        <f t="shared" si="929"/>
        <v>3.2859751056230158</v>
      </c>
      <c r="U487" s="42">
        <f t="shared" si="930"/>
        <v>3.7393834251926035</v>
      </c>
      <c r="V487" s="42">
        <f t="shared" si="980"/>
        <v>6.918697552102544</v>
      </c>
      <c r="W487" s="42">
        <f t="shared" si="980"/>
        <v>3.2546366744811417</v>
      </c>
      <c r="X487" s="42">
        <f t="shared" si="931"/>
        <v>3.3351539739180076</v>
      </c>
      <c r="Y487" s="42">
        <f t="shared" si="966"/>
        <v>5.6498736428327572</v>
      </c>
      <c r="Z487" s="42">
        <f t="shared" si="966"/>
        <v>1.8537420184446836</v>
      </c>
      <c r="AA487" s="42">
        <f t="shared" si="932"/>
        <v>5.094782889862258</v>
      </c>
      <c r="AB487" s="42">
        <f t="shared" si="933"/>
        <v>7.2247828898622579</v>
      </c>
      <c r="AC487" s="42">
        <f t="shared" si="937"/>
        <v>6.5847828898622582</v>
      </c>
      <c r="AD487" s="74">
        <f t="shared" si="934"/>
        <v>100</v>
      </c>
    </row>
    <row r="488" spans="1:30" x14ac:dyDescent="0.25">
      <c r="A488" s="34" t="s">
        <v>1081</v>
      </c>
      <c r="B488" s="34" t="s">
        <v>1082</v>
      </c>
      <c r="C488" s="42">
        <f t="shared" si="920"/>
        <v>7.4616233811373762</v>
      </c>
      <c r="D488" s="42">
        <f t="shared" si="921"/>
        <v>5.7116233811373762</v>
      </c>
      <c r="E488" s="42">
        <f t="shared" si="978"/>
        <v>6.0210822540915832</v>
      </c>
      <c r="F488" s="42">
        <f>F298</f>
        <v>4.067208786834736</v>
      </c>
      <c r="G488" s="42">
        <f t="shared" si="922"/>
        <v>1.3290266013216414</v>
      </c>
      <c r="H488" s="42">
        <f t="shared" si="923"/>
        <v>5.7429456786031485</v>
      </c>
      <c r="I488" s="42">
        <f t="shared" si="924"/>
        <v>4.3587201783336909</v>
      </c>
      <c r="J488" s="42">
        <f>J298</f>
        <v>3.3002558869787104</v>
      </c>
      <c r="K488" s="42">
        <f t="shared" ref="K488:L490" si="982">K298-0.83</f>
        <v>1.8144860476938343</v>
      </c>
      <c r="L488" s="42">
        <f t="shared" si="982"/>
        <v>1.2142573066054294</v>
      </c>
      <c r="M488" s="42">
        <f>M298</f>
        <v>3.9684826123158667</v>
      </c>
      <c r="N488" s="42">
        <f t="shared" si="926"/>
        <v>0.94542837507672683</v>
      </c>
      <c r="O488" s="42">
        <f t="shared" si="967"/>
        <v>2.3048972350386125</v>
      </c>
      <c r="P488" s="42">
        <f t="shared" si="967"/>
        <v>2.0138832916097429</v>
      </c>
      <c r="Q488" s="42">
        <f>Q298+0.29</f>
        <v>0.56116121235841288</v>
      </c>
      <c r="R488" s="42">
        <f t="shared" ref="R488:R490" si="983">R298-1.1</f>
        <v>5.0169646301393023</v>
      </c>
      <c r="S488" s="42">
        <f t="shared" si="928"/>
        <v>3.0675961615708904</v>
      </c>
      <c r="T488" s="42">
        <f>T298</f>
        <v>2.005316655508449</v>
      </c>
      <c r="U488" s="42">
        <f t="shared" si="930"/>
        <v>3.0053540199206465</v>
      </c>
      <c r="V488" s="42">
        <f t="shared" si="980"/>
        <v>6.5911410983339147</v>
      </c>
      <c r="W488" s="42">
        <f t="shared" si="980"/>
        <v>5.7982399285473862</v>
      </c>
      <c r="X488" s="42">
        <f t="shared" si="931"/>
        <v>4.2959249030057896</v>
      </c>
      <c r="Y488" s="42">
        <f>Y298</f>
        <v>4.8742998864407818</v>
      </c>
      <c r="Z488" s="42">
        <f t="shared" ref="Y488:Z503" si="984">Z298+0.83</f>
        <v>1.4273748521669973</v>
      </c>
      <c r="AA488" s="42">
        <f>AA298</f>
        <v>0.08</v>
      </c>
      <c r="AB488" s="42">
        <f t="shared" si="933"/>
        <v>7.3716233811373764</v>
      </c>
      <c r="AC488" s="42">
        <f>AC298+1.1</f>
        <v>5.6510822540915839</v>
      </c>
      <c r="AD488" s="74">
        <f t="shared" si="934"/>
        <v>100.00000000000003</v>
      </c>
    </row>
    <row r="489" spans="1:30" x14ac:dyDescent="0.25">
      <c r="A489" s="34" t="s">
        <v>1083</v>
      </c>
      <c r="B489" s="34" t="s">
        <v>1084</v>
      </c>
      <c r="C489" s="42">
        <f t="shared" si="920"/>
        <v>6.6698931682251406</v>
      </c>
      <c r="D489" s="42">
        <f t="shared" si="921"/>
        <v>5.4798931682251411</v>
      </c>
      <c r="E489" s="42">
        <f t="shared" si="978"/>
        <v>4.7745254661219505</v>
      </c>
      <c r="F489" s="42">
        <f t="shared" si="978"/>
        <v>5.1747081351997695</v>
      </c>
      <c r="G489" s="42">
        <f t="shared" si="922"/>
        <v>0.95407172132566165</v>
      </c>
      <c r="H489" s="42">
        <f t="shared" si="923"/>
        <v>7.0140733839457861</v>
      </c>
      <c r="I489" s="42">
        <f t="shared" si="924"/>
        <v>4.7648889348641674</v>
      </c>
      <c r="J489" s="42">
        <f>J299</f>
        <v>4.3435316329208886</v>
      </c>
      <c r="K489" s="42">
        <f t="shared" si="982"/>
        <v>2.1061156603702846</v>
      </c>
      <c r="L489" s="42">
        <f t="shared" si="982"/>
        <v>1.6855782610984997</v>
      </c>
      <c r="M489" s="42">
        <f t="shared" si="925"/>
        <v>4.8136442125908943</v>
      </c>
      <c r="N489" s="42">
        <f t="shared" si="926"/>
        <v>0.75601797127855985</v>
      </c>
      <c r="O489" s="42">
        <f t="shared" ref="O489:P504" si="985">O299-0.56</f>
        <v>4.1715197188119681</v>
      </c>
      <c r="P489" s="42">
        <f t="shared" si="985"/>
        <v>4.3388950570683331</v>
      </c>
      <c r="Q489" s="42">
        <f t="shared" si="927"/>
        <v>0.51599919371506109</v>
      </c>
      <c r="R489" s="42">
        <f t="shared" si="983"/>
        <v>4.2958951047154361</v>
      </c>
      <c r="S489" s="42">
        <f t="shared" si="928"/>
        <v>2.6570347689100093</v>
      </c>
      <c r="T489" s="42">
        <f t="shared" si="929"/>
        <v>4.0530352525889572</v>
      </c>
      <c r="U489" s="42">
        <f t="shared" si="930"/>
        <v>3.3031616471529683</v>
      </c>
      <c r="V489" s="42">
        <f t="shared" si="980"/>
        <v>4.2209799339122211</v>
      </c>
      <c r="W489" s="42">
        <f t="shared" si="980"/>
        <v>3.142174998613263</v>
      </c>
      <c r="X489" s="42">
        <f t="shared" si="931"/>
        <v>3.0350994486699738</v>
      </c>
      <c r="Y489" s="42">
        <f t="shared" si="984"/>
        <v>3.2939518109284767</v>
      </c>
      <c r="Z489" s="42">
        <f t="shared" si="984"/>
        <v>3.2155250122963368</v>
      </c>
      <c r="AA489" s="42">
        <f t="shared" si="932"/>
        <v>4.4498931682251408</v>
      </c>
      <c r="AB489" s="42">
        <f t="shared" si="933"/>
        <v>0.83</v>
      </c>
      <c r="AC489" s="42">
        <f t="shared" si="937"/>
        <v>5.939893168225141</v>
      </c>
      <c r="AD489" s="74">
        <f t="shared" si="934"/>
        <v>100.00000000000001</v>
      </c>
    </row>
    <row r="490" spans="1:30" x14ac:dyDescent="0.25">
      <c r="A490" s="34" t="s">
        <v>1085</v>
      </c>
      <c r="B490" s="34" t="s">
        <v>1086</v>
      </c>
      <c r="C490" s="42">
        <f t="shared" si="920"/>
        <v>7.65434141572638</v>
      </c>
      <c r="D490" s="42">
        <f t="shared" si="921"/>
        <v>5.90434141572638</v>
      </c>
      <c r="E490" s="42">
        <f t="shared" si="978"/>
        <v>5.5883658258403877</v>
      </c>
      <c r="F490" s="42">
        <f t="shared" si="978"/>
        <v>4.9867767768230218</v>
      </c>
      <c r="G490" s="42">
        <f t="shared" si="922"/>
        <v>1.728107019731308</v>
      </c>
      <c r="H490" s="42">
        <f t="shared" si="923"/>
        <v>7.045975764955867</v>
      </c>
      <c r="I490" s="42">
        <f t="shared" si="924"/>
        <v>3.9771401597682212</v>
      </c>
      <c r="J490" s="42">
        <f>J300</f>
        <v>4.88081745204149</v>
      </c>
      <c r="K490" s="42">
        <f t="shared" si="982"/>
        <v>1.462541758545151</v>
      </c>
      <c r="L490" s="42">
        <f t="shared" si="982"/>
        <v>2.1162743693802919</v>
      </c>
      <c r="M490" s="42">
        <f t="shared" si="925"/>
        <v>5.6069184719046987</v>
      </c>
      <c r="N490" s="42">
        <f t="shared" si="926"/>
        <v>1.3814405201617905</v>
      </c>
      <c r="O490" s="42">
        <f t="shared" si="985"/>
        <v>4.4327876782930513</v>
      </c>
      <c r="P490" s="42">
        <f t="shared" si="985"/>
        <v>4.0953377099028625</v>
      </c>
      <c r="Q490" s="42">
        <f t="shared" si="927"/>
        <v>0.62761126545689294</v>
      </c>
      <c r="R490" s="42">
        <f t="shared" si="983"/>
        <v>2.9937835994821556</v>
      </c>
      <c r="S490" s="42">
        <f t="shared" si="928"/>
        <v>1.0827621354987387</v>
      </c>
      <c r="T490" s="42">
        <f t="shared" si="929"/>
        <v>3.0960918694109028</v>
      </c>
      <c r="U490" s="42">
        <f t="shared" si="930"/>
        <v>3.9925542083541878</v>
      </c>
      <c r="V490" s="42">
        <f t="shared" si="980"/>
        <v>5.1554949848782163</v>
      </c>
      <c r="W490" s="42">
        <f t="shared" si="980"/>
        <v>6.2118810537195257</v>
      </c>
      <c r="X490" s="42">
        <f t="shared" si="931"/>
        <v>4.3038549784086504</v>
      </c>
      <c r="Y490" s="42">
        <f t="shared" si="984"/>
        <v>2.3979272945835981</v>
      </c>
      <c r="Z490" s="42">
        <f t="shared" si="984"/>
        <v>2.2725308556798285</v>
      </c>
      <c r="AA490" s="42">
        <f>AA300</f>
        <v>0.08</v>
      </c>
      <c r="AB490" s="42">
        <f t="shared" si="933"/>
        <v>0.83</v>
      </c>
      <c r="AC490" s="42">
        <f>AC300-0.83</f>
        <v>6.0943414157263804</v>
      </c>
      <c r="AD490" s="74">
        <f t="shared" si="934"/>
        <v>99.999999999999972</v>
      </c>
    </row>
    <row r="491" spans="1:30" x14ac:dyDescent="0.25">
      <c r="A491" s="34" t="s">
        <v>1087</v>
      </c>
      <c r="B491" s="34" t="s">
        <v>1088</v>
      </c>
      <c r="C491" s="42">
        <f t="shared" si="920"/>
        <v>4.1362704527200975</v>
      </c>
      <c r="D491" s="42">
        <f t="shared" si="921"/>
        <v>3.2005667688381285</v>
      </c>
      <c r="E491" s="42">
        <f t="shared" si="978"/>
        <v>4.2073216395510444</v>
      </c>
      <c r="F491" s="42">
        <f t="shared" si="978"/>
        <v>5.5845624362629964</v>
      </c>
      <c r="G491" s="42">
        <f t="shared" si="922"/>
        <v>3.0967257962631831</v>
      </c>
      <c r="H491" s="42">
        <f t="shared" si="923"/>
        <v>7.4341624477358073</v>
      </c>
      <c r="I491" s="42">
        <f t="shared" si="924"/>
        <v>5.1001900359661061</v>
      </c>
      <c r="J491" s="42">
        <f t="shared" ref="J491:L506" si="986">J301-0.83</f>
        <v>2.7883042593101104</v>
      </c>
      <c r="K491" s="42">
        <f t="shared" si="986"/>
        <v>2.2125729391318463</v>
      </c>
      <c r="L491" s="42">
        <f t="shared" si="986"/>
        <v>2.6545952324555162</v>
      </c>
      <c r="M491" s="42">
        <f t="shared" si="925"/>
        <v>6.1321068977766586</v>
      </c>
      <c r="N491" s="42">
        <f t="shared" si="926"/>
        <v>4.4324570421927527</v>
      </c>
      <c r="O491" s="42">
        <f t="shared" si="985"/>
        <v>1.334363031629616</v>
      </c>
      <c r="P491" s="42">
        <f t="shared" si="985"/>
        <v>0.51955569801144441</v>
      </c>
      <c r="Q491" s="42">
        <f t="shared" si="927"/>
        <v>2.206159307367773</v>
      </c>
      <c r="R491" s="42">
        <f t="shared" si="936"/>
        <v>2.5448635448873698</v>
      </c>
      <c r="S491" s="42">
        <f t="shared" si="928"/>
        <v>2.5874593127255889</v>
      </c>
      <c r="T491" s="42">
        <f t="shared" si="929"/>
        <v>5.7833130984551717</v>
      </c>
      <c r="U491" s="42">
        <f t="shared" si="930"/>
        <v>1.9005860443271532</v>
      </c>
      <c r="V491" s="42">
        <f>V301-0.37</f>
        <v>0.74290576578893408</v>
      </c>
      <c r="W491" s="42">
        <f t="shared" si="980"/>
        <v>4.2698544719535665</v>
      </c>
      <c r="X491" s="42">
        <f>X301+0.37</f>
        <v>1.15094015488835</v>
      </c>
      <c r="Y491" s="42">
        <f t="shared" si="984"/>
        <v>6.9625409054401981</v>
      </c>
      <c r="Z491" s="42">
        <f t="shared" si="984"/>
        <v>0.83</v>
      </c>
      <c r="AA491" s="42">
        <f t="shared" si="932"/>
        <v>5.132540905440198</v>
      </c>
      <c r="AB491" s="42">
        <f t="shared" ref="AB491" si="987">AB301</f>
        <v>6.4325409054401979</v>
      </c>
      <c r="AC491" s="42">
        <f t="shared" si="937"/>
        <v>6.6225409054401982</v>
      </c>
      <c r="AD491" s="74">
        <f t="shared" si="934"/>
        <v>99.999999999999986</v>
      </c>
    </row>
    <row r="492" spans="1:30" x14ac:dyDescent="0.25">
      <c r="A492" s="34" t="s">
        <v>1089</v>
      </c>
      <c r="B492" s="34" t="s">
        <v>1090</v>
      </c>
      <c r="C492" s="42">
        <f t="shared" si="920"/>
        <v>5.0586356603506468</v>
      </c>
      <c r="D492" s="42">
        <f t="shared" si="921"/>
        <v>4.0054083371569504</v>
      </c>
      <c r="E492" s="42">
        <f t="shared" si="978"/>
        <v>4.928609965949212</v>
      </c>
      <c r="F492" s="42">
        <f t="shared" si="978"/>
        <v>3.8524781442037677</v>
      </c>
      <c r="G492" s="42">
        <f t="shared" si="922"/>
        <v>3.7406285023896841</v>
      </c>
      <c r="H492" s="42">
        <f t="shared" si="923"/>
        <v>6.4568832176637141</v>
      </c>
      <c r="I492" s="42">
        <f t="shared" si="924"/>
        <v>2.8503568422632166</v>
      </c>
      <c r="J492" s="42">
        <f t="shared" si="986"/>
        <v>0.78683128189877649</v>
      </c>
      <c r="K492" s="42">
        <f t="shared" si="986"/>
        <v>4.3297685097972671</v>
      </c>
      <c r="L492" s="42">
        <f t="shared" si="986"/>
        <v>0.50110788931641903</v>
      </c>
      <c r="M492" s="42">
        <f t="shared" si="925"/>
        <v>4.7671317211199664</v>
      </c>
      <c r="N492" s="42">
        <f t="shared" si="926"/>
        <v>3.1866317075742021</v>
      </c>
      <c r="O492" s="42">
        <f>O302+0.27</f>
        <v>0.45530416878196867</v>
      </c>
      <c r="P492" s="42">
        <f t="shared" si="985"/>
        <v>5.026131248343324</v>
      </c>
      <c r="Q492" s="42">
        <f t="shared" si="927"/>
        <v>3.1350834843101869</v>
      </c>
      <c r="R492" s="42">
        <f t="shared" si="936"/>
        <v>3.4163685772319288</v>
      </c>
      <c r="S492" s="42">
        <f t="shared" si="928"/>
        <v>2.2034336079259367</v>
      </c>
      <c r="T492" s="42">
        <f t="shared" si="929"/>
        <v>4.7836527797406569</v>
      </c>
      <c r="U492" s="42">
        <f t="shared" si="930"/>
        <v>3.4905672452225081</v>
      </c>
      <c r="V492" s="42">
        <f t="shared" si="980"/>
        <v>6.5725604608165842</v>
      </c>
      <c r="W492" s="42">
        <f t="shared" si="980"/>
        <v>3.4032841791619535</v>
      </c>
      <c r="X492" s="42">
        <f>X302</f>
        <v>0.32978815150688834</v>
      </c>
      <c r="Y492" s="42">
        <f t="shared" si="984"/>
        <v>1.28</v>
      </c>
      <c r="Z492" s="42">
        <f t="shared" si="984"/>
        <v>6.7998385793185596</v>
      </c>
      <c r="AA492" s="42">
        <f t="shared" si="932"/>
        <v>4.3598385793185592</v>
      </c>
      <c r="AB492" s="42">
        <f>AB302-1.66</f>
        <v>4.3098385793185594</v>
      </c>
      <c r="AC492" s="42">
        <f t="shared" si="937"/>
        <v>5.9698385793185595</v>
      </c>
      <c r="AD492" s="74">
        <f t="shared" si="934"/>
        <v>100.00000000000003</v>
      </c>
    </row>
    <row r="493" spans="1:30" x14ac:dyDescent="0.25">
      <c r="A493" s="34" t="s">
        <v>1091</v>
      </c>
      <c r="B493" s="34" t="s">
        <v>1092</v>
      </c>
      <c r="C493" s="42">
        <f t="shared" si="920"/>
        <v>2.8406853057602763</v>
      </c>
      <c r="D493" s="42">
        <f t="shared" si="921"/>
        <v>4.9044608170010662</v>
      </c>
      <c r="E493" s="42">
        <f t="shared" si="978"/>
        <v>6.7990237003296619</v>
      </c>
      <c r="F493" s="42">
        <f>F303-0.3</f>
        <v>4.1476429452154111</v>
      </c>
      <c r="G493" s="42">
        <f t="shared" si="922"/>
        <v>3.7821917916519436</v>
      </c>
      <c r="H493" s="42">
        <f t="shared" si="923"/>
        <v>6.9679274931287756</v>
      </c>
      <c r="I493" s="42">
        <f t="shared" si="924"/>
        <v>1.6585662785125328</v>
      </c>
      <c r="J493" s="42">
        <f t="shared" si="986"/>
        <v>3.3714991063506012</v>
      </c>
      <c r="K493" s="42">
        <f t="shared" si="986"/>
        <v>3.1389302739757579</v>
      </c>
      <c r="L493" s="42">
        <f t="shared" si="986"/>
        <v>1.5706893895433267</v>
      </c>
      <c r="M493" s="42">
        <f t="shared" si="925"/>
        <v>5.7125939711131473</v>
      </c>
      <c r="N493" s="42">
        <f t="shared" si="926"/>
        <v>3.9798517614589946</v>
      </c>
      <c r="O493" s="42">
        <f t="shared" si="985"/>
        <v>1.6898715903972348</v>
      </c>
      <c r="P493" s="42">
        <f t="shared" si="985"/>
        <v>3.0655575804071193</v>
      </c>
      <c r="Q493" s="42">
        <f t="shared" si="927"/>
        <v>2.3935352824676168</v>
      </c>
      <c r="R493" s="42">
        <f t="shared" si="936"/>
        <v>3.0169864559725621</v>
      </c>
      <c r="S493" s="42">
        <f t="shared" si="928"/>
        <v>1.2805830974360881</v>
      </c>
      <c r="T493" s="42">
        <f t="shared" si="929"/>
        <v>4.8571254032862656</v>
      </c>
      <c r="U493" s="42">
        <f t="shared" si="930"/>
        <v>2.400352883924588</v>
      </c>
      <c r="V493" s="42">
        <f t="shared" si="980"/>
        <v>5.747490614684458</v>
      </c>
      <c r="W493" s="42">
        <f t="shared" si="980"/>
        <v>2.9305367471639072</v>
      </c>
      <c r="X493" s="42">
        <f>X303-0.53</f>
        <v>1.5673841095367846E-2</v>
      </c>
      <c r="Y493" s="42">
        <f t="shared" si="984"/>
        <v>1.5699999999999998</v>
      </c>
      <c r="Z493" s="42">
        <f t="shared" si="984"/>
        <v>6.592055917280824</v>
      </c>
      <c r="AA493" s="42">
        <f t="shared" si="932"/>
        <v>4.4620559172808241</v>
      </c>
      <c r="AB493" s="42">
        <f t="shared" si="933"/>
        <v>5.1520559172808245</v>
      </c>
      <c r="AC493" s="42">
        <f t="shared" si="937"/>
        <v>5.9520559172808243</v>
      </c>
      <c r="AD493" s="74">
        <f t="shared" si="934"/>
        <v>99.999999999999972</v>
      </c>
    </row>
    <row r="494" spans="1:30" x14ac:dyDescent="0.25">
      <c r="A494" s="34" t="s">
        <v>1093</v>
      </c>
      <c r="B494" s="34" t="s">
        <v>1094</v>
      </c>
      <c r="C494" s="42">
        <f t="shared" si="920"/>
        <v>5.6839083282502632</v>
      </c>
      <c r="D494" s="42">
        <f t="shared" si="921"/>
        <v>5.0460594282900537</v>
      </c>
      <c r="E494" s="42">
        <f t="shared" si="978"/>
        <v>4.5144078826292917</v>
      </c>
      <c r="F494" s="42">
        <f t="shared" si="978"/>
        <v>6.9916265273857947</v>
      </c>
      <c r="G494" s="42">
        <f t="shared" si="922"/>
        <v>4.8851364571301064</v>
      </c>
      <c r="H494" s="42">
        <f t="shared" si="923"/>
        <v>6.6976457050486014</v>
      </c>
      <c r="I494" s="42">
        <f t="shared" si="924"/>
        <v>2.5905944124602343</v>
      </c>
      <c r="J494" s="42">
        <f t="shared" si="986"/>
        <v>1.2542098936094912</v>
      </c>
      <c r="K494" s="42">
        <f t="shared" si="986"/>
        <v>4.5226207224634649</v>
      </c>
      <c r="L494" s="42">
        <f t="shared" si="986"/>
        <v>1.0523196447551664</v>
      </c>
      <c r="M494" s="42">
        <f t="shared" si="925"/>
        <v>5.6667161977961396</v>
      </c>
      <c r="N494" s="42">
        <f t="shared" si="926"/>
        <v>3.9649083370448714</v>
      </c>
      <c r="O494" s="42">
        <f t="shared" si="985"/>
        <v>0.79431730807682022</v>
      </c>
      <c r="P494" s="42">
        <f t="shared" si="985"/>
        <v>3.8369769167147214</v>
      </c>
      <c r="Q494" s="42">
        <f t="shared" si="927"/>
        <v>3.0706438237450069</v>
      </c>
      <c r="R494" s="42">
        <f t="shared" si="936"/>
        <v>3.275630658484356</v>
      </c>
      <c r="S494" s="42">
        <f t="shared" si="928"/>
        <v>3.0432224675924444</v>
      </c>
      <c r="T494" s="42">
        <f t="shared" si="929"/>
        <v>4.4451471928388626</v>
      </c>
      <c r="U494" s="42">
        <f t="shared" si="930"/>
        <v>1.1479305771919908</v>
      </c>
      <c r="V494" s="42">
        <f t="shared" ref="V494:V496" si="988">V304-0.37</f>
        <v>5.0332272441290273</v>
      </c>
      <c r="W494" s="42">
        <f t="shared" si="980"/>
        <v>2.3773268410525721</v>
      </c>
      <c r="X494" s="42">
        <f t="shared" ref="X494:X496" si="989">X304+0.37</f>
        <v>0.3997901203096571</v>
      </c>
      <c r="Y494" s="42">
        <f t="shared" si="984"/>
        <v>0.83</v>
      </c>
      <c r="Z494" s="42">
        <f t="shared" si="984"/>
        <v>7.9758624923753967</v>
      </c>
      <c r="AA494" s="42">
        <f t="shared" si="932"/>
        <v>3.4639083282502643</v>
      </c>
      <c r="AB494" s="42">
        <f t="shared" ref="AB494:AB499" si="990">AB304</f>
        <v>7.1458624923753966</v>
      </c>
      <c r="AC494" s="42">
        <f t="shared" si="937"/>
        <v>0.28999999999999998</v>
      </c>
      <c r="AD494" s="74">
        <f t="shared" si="934"/>
        <v>100.00000000000001</v>
      </c>
    </row>
    <row r="495" spans="1:30" x14ac:dyDescent="0.25">
      <c r="A495" s="34" t="s">
        <v>1095</v>
      </c>
      <c r="B495" s="34" t="s">
        <v>1096</v>
      </c>
      <c r="C495" s="42">
        <f t="shared" si="920"/>
        <v>2.5183361794854551</v>
      </c>
      <c r="D495" s="42">
        <f t="shared" si="921"/>
        <v>4.2794420634410759</v>
      </c>
      <c r="E495" s="42">
        <f t="shared" si="978"/>
        <v>3.2319173996592423</v>
      </c>
      <c r="F495" s="42">
        <f t="shared" si="978"/>
        <v>5.3350114045516142</v>
      </c>
      <c r="G495" s="42">
        <f t="shared" si="922"/>
        <v>3.3343819598073012</v>
      </c>
      <c r="H495" s="42">
        <f t="shared" si="923"/>
        <v>7.0385730303703511</v>
      </c>
      <c r="I495" s="42">
        <f t="shared" si="924"/>
        <v>2.7585149983606967</v>
      </c>
      <c r="J495" s="42">
        <f t="shared" si="986"/>
        <v>4.2313979017039367</v>
      </c>
      <c r="K495" s="42">
        <f t="shared" si="986"/>
        <v>3.354575891965216</v>
      </c>
      <c r="L495" s="42">
        <f t="shared" si="986"/>
        <v>1.7337164848159325</v>
      </c>
      <c r="M495" s="42">
        <f t="shared" si="925"/>
        <v>5.0624223515255338</v>
      </c>
      <c r="N495" s="42">
        <f t="shared" si="926"/>
        <v>3.4870557099661585</v>
      </c>
      <c r="O495" s="42">
        <f t="shared" si="985"/>
        <v>0.13975379547809452</v>
      </c>
      <c r="P495" s="42">
        <f t="shared" si="985"/>
        <v>2.0600476203649847</v>
      </c>
      <c r="Q495" s="42">
        <f t="shared" si="927"/>
        <v>3.8588492796514666</v>
      </c>
      <c r="R495" s="42">
        <f t="shared" si="936"/>
        <v>3.3739188772768065</v>
      </c>
      <c r="S495" s="42">
        <f t="shared" si="928"/>
        <v>1.9949780725811652</v>
      </c>
      <c r="T495" s="42">
        <f t="shared" si="929"/>
        <v>6.1605099134458055</v>
      </c>
      <c r="U495" s="42">
        <f t="shared" si="930"/>
        <v>3.7793976700792036</v>
      </c>
      <c r="V495" s="42">
        <f t="shared" si="988"/>
        <v>3.9882381611519602</v>
      </c>
      <c r="W495" s="42">
        <f t="shared" si="980"/>
        <v>4.1986431607065127</v>
      </c>
      <c r="X495" s="42">
        <f t="shared" si="989"/>
        <v>0.78805410782483176</v>
      </c>
      <c r="Y495" s="42">
        <f t="shared" si="984"/>
        <v>6.9233447179418155</v>
      </c>
      <c r="Z495" s="42">
        <f t="shared" si="984"/>
        <v>0.83</v>
      </c>
      <c r="AA495" s="42">
        <f t="shared" si="932"/>
        <v>2.9622298119612109</v>
      </c>
      <c r="AB495" s="42">
        <f t="shared" si="990"/>
        <v>5.9933447179418149</v>
      </c>
      <c r="AC495" s="42">
        <f t="shared" si="937"/>
        <v>6.5833447179418156</v>
      </c>
      <c r="AD495" s="74">
        <f t="shared" si="934"/>
        <v>99.999999999999986</v>
      </c>
    </row>
    <row r="496" spans="1:30" x14ac:dyDescent="0.25">
      <c r="A496" s="34" t="s">
        <v>1097</v>
      </c>
      <c r="B496" s="34" t="s">
        <v>1098</v>
      </c>
      <c r="C496" s="42">
        <f t="shared" si="920"/>
        <v>6.8651523453130352</v>
      </c>
      <c r="D496" s="42">
        <f t="shared" si="921"/>
        <v>2.7810970526889554</v>
      </c>
      <c r="E496" s="42">
        <f t="shared" si="978"/>
        <v>3.8169602310681165</v>
      </c>
      <c r="F496" s="42">
        <f t="shared" si="978"/>
        <v>3.2354097650418217</v>
      </c>
      <c r="G496" s="42">
        <f t="shared" si="922"/>
        <v>1.7603018521840443</v>
      </c>
      <c r="H496" s="42">
        <f t="shared" si="923"/>
        <v>3.7596077188859924</v>
      </c>
      <c r="I496" s="42">
        <f t="shared" si="924"/>
        <v>1.5243289896809611</v>
      </c>
      <c r="J496" s="42">
        <f t="shared" si="986"/>
        <v>0.2104016604297817</v>
      </c>
      <c r="K496" s="42">
        <f t="shared" si="986"/>
        <v>2.4721332882037217</v>
      </c>
      <c r="L496" s="42">
        <f t="shared" si="986"/>
        <v>2.9768755951536017</v>
      </c>
      <c r="M496" s="42">
        <f t="shared" si="925"/>
        <v>3.269116238404226</v>
      </c>
      <c r="N496" s="42">
        <f t="shared" si="926"/>
        <v>1.9014592191843791</v>
      </c>
      <c r="O496" s="42">
        <f t="shared" si="985"/>
        <v>0.7473150611872188</v>
      </c>
      <c r="P496" s="42">
        <f t="shared" si="985"/>
        <v>5.1819432379971531</v>
      </c>
      <c r="Q496" s="42">
        <f t="shared" si="927"/>
        <v>5.5675369609842971</v>
      </c>
      <c r="R496" s="42">
        <f t="shared" si="936"/>
        <v>5.4523004723285897</v>
      </c>
      <c r="S496" s="42">
        <f t="shared" si="928"/>
        <v>0.74214408507346896</v>
      </c>
      <c r="T496" s="42">
        <f t="shared" si="929"/>
        <v>7.5803175814153905</v>
      </c>
      <c r="U496" s="42">
        <f t="shared" si="930"/>
        <v>5.2445705383507519</v>
      </c>
      <c r="V496" s="42">
        <f t="shared" si="988"/>
        <v>6.1455248292034739</v>
      </c>
      <c r="W496" s="42">
        <f t="shared" si="980"/>
        <v>6.9579647498430708</v>
      </c>
      <c r="X496" s="42">
        <f t="shared" si="989"/>
        <v>0.5549900842510016</v>
      </c>
      <c r="Y496" s="42">
        <f t="shared" si="984"/>
        <v>2.0299999999999998</v>
      </c>
      <c r="Z496" s="42">
        <f t="shared" si="984"/>
        <v>6.0641828143756431</v>
      </c>
      <c r="AA496" s="42">
        <f t="shared" si="932"/>
        <v>5.8341828143756436</v>
      </c>
      <c r="AB496" s="42">
        <f t="shared" si="990"/>
        <v>7.1341828143756434</v>
      </c>
      <c r="AC496" s="42">
        <f t="shared" si="937"/>
        <v>0.19</v>
      </c>
      <c r="AD496" s="74">
        <f t="shared" si="934"/>
        <v>99.999999999999972</v>
      </c>
    </row>
    <row r="497" spans="1:30" x14ac:dyDescent="0.25">
      <c r="A497" s="34" t="s">
        <v>1099</v>
      </c>
      <c r="B497" s="34" t="s">
        <v>1100</v>
      </c>
      <c r="C497" s="42">
        <f t="shared" si="920"/>
        <v>1.8279445620376886</v>
      </c>
      <c r="D497" s="42">
        <f t="shared" ref="D497:D499" si="991">D307-0.37</f>
        <v>0.19000000000000006</v>
      </c>
      <c r="E497" s="42">
        <f t="shared" ref="E497:F499" si="992">E307</f>
        <v>0.83</v>
      </c>
      <c r="F497" s="42">
        <f t="shared" si="992"/>
        <v>2.3968655551411615</v>
      </c>
      <c r="G497" s="42">
        <f t="shared" si="922"/>
        <v>6.3705966654234816</v>
      </c>
      <c r="H497" s="42">
        <f t="shared" si="923"/>
        <v>9.5905966654234813</v>
      </c>
      <c r="I497" s="42">
        <f t="shared" si="924"/>
        <v>6.0025556934602573</v>
      </c>
      <c r="J497" s="42">
        <f t="shared" si="986"/>
        <v>4.2996799212455032</v>
      </c>
      <c r="K497" s="42">
        <f t="shared" si="986"/>
        <v>2.1165599283243597</v>
      </c>
      <c r="L497" s="42">
        <f t="shared" si="986"/>
        <v>2.8698835230152215</v>
      </c>
      <c r="M497" s="42">
        <f t="shared" si="925"/>
        <v>3.0653736158427818</v>
      </c>
      <c r="N497" s="42">
        <f t="shared" si="926"/>
        <v>3.2370047793517607</v>
      </c>
      <c r="O497" s="42">
        <f t="shared" si="985"/>
        <v>2.1938455314387819</v>
      </c>
      <c r="P497" s="42">
        <f t="shared" ref="P497:P499" si="993">P307</f>
        <v>1.4980409719632259</v>
      </c>
      <c r="Q497" s="42">
        <f t="shared" si="927"/>
        <v>2.2178785634175311</v>
      </c>
      <c r="R497" s="42">
        <f t="shared" si="936"/>
        <v>4.7597194961132807</v>
      </c>
      <c r="S497" s="42">
        <f t="shared" si="928"/>
        <v>3.9715357755810174</v>
      </c>
      <c r="T497" s="42">
        <f t="shared" si="929"/>
        <v>6.0299926797783305</v>
      </c>
      <c r="U497" s="42">
        <f t="shared" ref="U497:U499" si="994">U307+0.08</f>
        <v>3.227130889376685</v>
      </c>
      <c r="V497" s="42">
        <f t="shared" si="980"/>
        <v>2.9851112809215259</v>
      </c>
      <c r="W497" s="42">
        <f t="shared" si="980"/>
        <v>3.8761675696004425</v>
      </c>
      <c r="X497" s="42">
        <f t="shared" si="931"/>
        <v>2.6033659497334654</v>
      </c>
      <c r="Y497" s="42">
        <f t="shared" si="984"/>
        <v>4.8890149538179619</v>
      </c>
      <c r="Z497" s="42">
        <f t="shared" si="984"/>
        <v>6.2550031857506347</v>
      </c>
      <c r="AA497" s="42">
        <f t="shared" si="932"/>
        <v>1.8802002605175812</v>
      </c>
      <c r="AB497" s="42">
        <f t="shared" si="990"/>
        <v>5.7244936228117567</v>
      </c>
      <c r="AC497" s="42">
        <f t="shared" si="937"/>
        <v>5.0914383599120825</v>
      </c>
      <c r="AD497" s="74">
        <f t="shared" si="934"/>
        <v>100</v>
      </c>
    </row>
    <row r="498" spans="1:30" x14ac:dyDescent="0.25">
      <c r="A498" s="34" t="s">
        <v>1101</v>
      </c>
      <c r="B498" s="34" t="s">
        <v>1102</v>
      </c>
      <c r="C498" s="42">
        <f t="shared" si="920"/>
        <v>1.5889430592957019</v>
      </c>
      <c r="D498" s="42">
        <f t="shared" si="991"/>
        <v>0.19000000000000006</v>
      </c>
      <c r="E498" s="42">
        <f t="shared" si="992"/>
        <v>6.9470360164462326</v>
      </c>
      <c r="F498" s="42">
        <f t="shared" si="992"/>
        <v>4.078024010964155</v>
      </c>
      <c r="G498" s="42">
        <f t="shared" si="922"/>
        <v>5.2970360164462322</v>
      </c>
      <c r="H498" s="42">
        <f t="shared" si="923"/>
        <v>8.517036016446232</v>
      </c>
      <c r="I498" s="42">
        <f t="shared" si="924"/>
        <v>2.8587650068525958</v>
      </c>
      <c r="J498" s="42">
        <f t="shared" si="986"/>
        <v>2.7341490176688086</v>
      </c>
      <c r="K498" s="42">
        <f t="shared" si="986"/>
        <v>1.9083425693457623</v>
      </c>
      <c r="L498" s="42">
        <f t="shared" si="986"/>
        <v>1.8912575324144516</v>
      </c>
      <c r="M498" s="42">
        <f t="shared" si="925"/>
        <v>5.343848538650029</v>
      </c>
      <c r="N498" s="42">
        <f t="shared" si="926"/>
        <v>3.4604780486929902</v>
      </c>
      <c r="O498" s="42">
        <f t="shared" si="985"/>
        <v>3.6047904792825407</v>
      </c>
      <c r="P498" s="42">
        <f t="shared" si="993"/>
        <v>3.568271009593635</v>
      </c>
      <c r="Q498" s="42">
        <f t="shared" si="927"/>
        <v>3.413471337770785</v>
      </c>
      <c r="R498" s="42">
        <f t="shared" si="936"/>
        <v>2.8659865240454661</v>
      </c>
      <c r="S498" s="42">
        <f t="shared" si="928"/>
        <v>2.7020857934370146</v>
      </c>
      <c r="T498" s="42">
        <f t="shared" si="929"/>
        <v>5.5186169155929621</v>
      </c>
      <c r="U498" s="42">
        <f t="shared" si="994"/>
        <v>1.8869370201295341</v>
      </c>
      <c r="V498" s="42">
        <f t="shared" si="980"/>
        <v>5.1872953318859238</v>
      </c>
      <c r="W498" s="42">
        <f t="shared" si="980"/>
        <v>4.7471756787763919</v>
      </c>
      <c r="X498" s="42">
        <f t="shared" si="931"/>
        <v>1.6586667840430289</v>
      </c>
      <c r="Y498" s="42">
        <f t="shared" si="984"/>
        <v>3.8941939310691072</v>
      </c>
      <c r="Z498" s="42">
        <f t="shared" si="984"/>
        <v>5.0324123547992876</v>
      </c>
      <c r="AA498" s="42">
        <f t="shared" si="932"/>
        <v>2.4088599909989243</v>
      </c>
      <c r="AB498" s="42">
        <f t="shared" si="990"/>
        <v>4.5476695426836944</v>
      </c>
      <c r="AC498" s="42">
        <f t="shared" si="937"/>
        <v>4.1486514726685257</v>
      </c>
      <c r="AD498" s="74">
        <f t="shared" si="934"/>
        <v>100.00000000000003</v>
      </c>
    </row>
    <row r="499" spans="1:30" x14ac:dyDescent="0.25">
      <c r="A499" s="34" t="s">
        <v>1103</v>
      </c>
      <c r="B499" s="34" t="s">
        <v>1104</v>
      </c>
      <c r="C499" s="42">
        <f t="shared" si="920"/>
        <v>1.486300514206478</v>
      </c>
      <c r="D499" s="42">
        <f t="shared" si="991"/>
        <v>0.19000000000000006</v>
      </c>
      <c r="E499" s="42">
        <f t="shared" si="992"/>
        <v>7.8065077236268987</v>
      </c>
      <c r="F499" s="42">
        <f t="shared" si="992"/>
        <v>4.6510051490845994</v>
      </c>
      <c r="G499" s="42">
        <f t="shared" si="922"/>
        <v>6.1565077236268984</v>
      </c>
      <c r="H499" s="42">
        <f>H309</f>
        <v>8.5465077236268989</v>
      </c>
      <c r="I499" s="42">
        <f t="shared" si="924"/>
        <v>5.8330686145379627</v>
      </c>
      <c r="J499" s="42">
        <f t="shared" si="986"/>
        <v>5.1968752706803798</v>
      </c>
      <c r="K499" s="42">
        <f>K309</f>
        <v>0.7495421521252047</v>
      </c>
      <c r="L499" s="42">
        <f t="shared" si="986"/>
        <v>3.1665544177832889</v>
      </c>
      <c r="M499" s="42">
        <f t="shared" si="925"/>
        <v>3.8762381095332392</v>
      </c>
      <c r="N499" s="42">
        <f t="shared" si="926"/>
        <v>2.3155083664849112</v>
      </c>
      <c r="O499" s="42">
        <f t="shared" si="985"/>
        <v>2.4087266909050626</v>
      </c>
      <c r="P499" s="42">
        <f t="shared" si="993"/>
        <v>1.3080951981800431</v>
      </c>
      <c r="Q499" s="42">
        <f t="shared" si="927"/>
        <v>3.4171108699739348</v>
      </c>
      <c r="R499" s="42">
        <f t="shared" si="936"/>
        <v>3.3347505668428812</v>
      </c>
      <c r="S499" s="42">
        <f t="shared" si="928"/>
        <v>2.0822804157346888</v>
      </c>
      <c r="T499" s="42">
        <f t="shared" si="929"/>
        <v>3.8252752998513504</v>
      </c>
      <c r="U499" s="42">
        <f t="shared" si="994"/>
        <v>1.1801727284839383</v>
      </c>
      <c r="V499" s="42">
        <f t="shared" si="980"/>
        <v>4.8101130080254819</v>
      </c>
      <c r="W499" s="42">
        <f t="shared" si="980"/>
        <v>3.2429370210841015</v>
      </c>
      <c r="X499" s="42">
        <f t="shared" si="931"/>
        <v>1.4901134873769148</v>
      </c>
      <c r="Y499" s="42">
        <f t="shared" si="984"/>
        <v>4.9943230562691276</v>
      </c>
      <c r="Z499" s="42">
        <f t="shared" si="984"/>
        <v>6.0353717881589715</v>
      </c>
      <c r="AA499" s="42">
        <f t="shared" si="932"/>
        <v>1.3230506827611546</v>
      </c>
      <c r="AB499" s="42">
        <f t="shared" si="990"/>
        <v>4.3558906091680631</v>
      </c>
      <c r="AC499" s="42">
        <f t="shared" si="937"/>
        <v>6.2171728118675436</v>
      </c>
      <c r="AD499" s="74">
        <f t="shared" si="934"/>
        <v>99.999999999999986</v>
      </c>
    </row>
    <row r="500" spans="1:30" x14ac:dyDescent="0.25">
      <c r="A500" s="34" t="s">
        <v>1105</v>
      </c>
      <c r="B500" s="34" t="s">
        <v>1106</v>
      </c>
      <c r="C500" s="42">
        <f t="shared" si="920"/>
        <v>1.3471651569988929</v>
      </c>
      <c r="D500" s="42">
        <f t="shared" si="921"/>
        <v>5.7442141945717253</v>
      </c>
      <c r="E500" s="42">
        <f t="shared" ref="E500:F514" si="995">E310+0.83</f>
        <v>7.6742141945717259</v>
      </c>
      <c r="F500" s="42">
        <f t="shared" si="995"/>
        <v>4.8394761297144839</v>
      </c>
      <c r="G500" s="42">
        <f t="shared" si="922"/>
        <v>5.1942141945717255</v>
      </c>
      <c r="H500" s="42">
        <f t="shared" si="923"/>
        <v>8.4142141945717253</v>
      </c>
      <c r="I500" s="42">
        <f t="shared" si="924"/>
        <v>5.0712529040359495</v>
      </c>
      <c r="J500" s="42">
        <f t="shared" si="986"/>
        <v>2.7877146480375323</v>
      </c>
      <c r="K500" s="42">
        <f t="shared" si="986"/>
        <v>1.6593544978909112</v>
      </c>
      <c r="L500" s="42">
        <f>L310</f>
        <v>3.1010919084714992</v>
      </c>
      <c r="M500" s="42">
        <f t="shared" si="925"/>
        <v>3.7552640005436846</v>
      </c>
      <c r="N500" s="42">
        <f t="shared" si="926"/>
        <v>1.9645764481959409</v>
      </c>
      <c r="O500" s="42">
        <f t="shared" si="985"/>
        <v>2.6390501034955998</v>
      </c>
      <c r="P500" s="42">
        <f t="shared" si="985"/>
        <v>0.56766516148219814</v>
      </c>
      <c r="Q500" s="42">
        <f t="shared" si="927"/>
        <v>3.3975816255820908</v>
      </c>
      <c r="R500" s="42">
        <f t="shared" si="936"/>
        <v>2.4452445159744918</v>
      </c>
      <c r="S500" s="42">
        <f t="shared" si="928"/>
        <v>1.8841896547017614</v>
      </c>
      <c r="T500" s="42">
        <f t="shared" si="929"/>
        <v>5.3264192149249636</v>
      </c>
      <c r="U500" s="42">
        <f>U310</f>
        <v>1.6051937146272115</v>
      </c>
      <c r="V500" s="42">
        <f>V310-1.39</f>
        <v>3.1039952589888049</v>
      </c>
      <c r="W500" s="42">
        <f t="shared" si="980"/>
        <v>3.9594425745597603</v>
      </c>
      <c r="X500" s="42">
        <f t="shared" si="931"/>
        <v>1.8424757772728384</v>
      </c>
      <c r="Y500" s="42">
        <f t="shared" si="984"/>
        <v>3.9490064133143234</v>
      </c>
      <c r="Z500" s="42">
        <f t="shared" si="984"/>
        <v>4.6675540830919298</v>
      </c>
      <c r="AA500" s="42">
        <f t="shared" si="932"/>
        <v>2.7194487970894095</v>
      </c>
      <c r="AB500" s="42">
        <f t="shared" si="933"/>
        <v>5.5327389757469678</v>
      </c>
      <c r="AC500" s="42">
        <f t="shared" si="937"/>
        <v>4.8072416569718373</v>
      </c>
      <c r="AD500" s="74">
        <f t="shared" si="934"/>
        <v>99.999999999999972</v>
      </c>
    </row>
    <row r="501" spans="1:30" x14ac:dyDescent="0.25">
      <c r="A501" s="34" t="s">
        <v>1107</v>
      </c>
      <c r="B501" s="34" t="s">
        <v>1108</v>
      </c>
      <c r="C501" s="42">
        <f t="shared" si="920"/>
        <v>1.738537177770308</v>
      </c>
      <c r="D501" s="42">
        <f>D311-0.37</f>
        <v>0.19000000000000006</v>
      </c>
      <c r="E501" s="42">
        <f>E311</f>
        <v>0.83</v>
      </c>
      <c r="F501" s="42">
        <f>F311</f>
        <v>4.3216814088229967</v>
      </c>
      <c r="G501" s="42">
        <f t="shared" si="922"/>
        <v>5.6625221132344938</v>
      </c>
      <c r="H501" s="42">
        <f t="shared" si="923"/>
        <v>8.8825221132344936</v>
      </c>
      <c r="I501" s="42">
        <f t="shared" si="924"/>
        <v>3.5512610566172462</v>
      </c>
      <c r="J501" s="42">
        <f t="shared" si="986"/>
        <v>4.5225946289869734</v>
      </c>
      <c r="K501" s="42">
        <f t="shared" si="986"/>
        <v>0.2236330707461035</v>
      </c>
      <c r="L501" s="42">
        <f t="shared" si="986"/>
        <v>4.8763034594376435</v>
      </c>
      <c r="M501" s="42">
        <f t="shared" si="925"/>
        <v>5.2303506122187393</v>
      </c>
      <c r="N501" s="42">
        <f t="shared" si="926"/>
        <v>3.1407155177406461</v>
      </c>
      <c r="O501" s="42">
        <f t="shared" si="985"/>
        <v>1.2330380313201796</v>
      </c>
      <c r="P501" s="42">
        <f>P311</f>
        <v>3.1062085125915289</v>
      </c>
      <c r="Q501" s="42">
        <f t="shared" si="927"/>
        <v>3.9702554717007299</v>
      </c>
      <c r="R501" s="42">
        <f t="shared" si="936"/>
        <v>2.3965030526635474</v>
      </c>
      <c r="S501" s="42">
        <f t="shared" si="928"/>
        <v>2.2057596481391486</v>
      </c>
      <c r="T501" s="42">
        <f t="shared" si="929"/>
        <v>5.6289810349668903</v>
      </c>
      <c r="U501" s="42">
        <f>U311+0.08</f>
        <v>2.0064589704806992</v>
      </c>
      <c r="V501" s="42">
        <f t="shared" ref="V501:W514" si="996">V311+0.83</f>
        <v>6.8700454968530371</v>
      </c>
      <c r="W501" s="42">
        <f t="shared" si="996"/>
        <v>3.2459810199265755</v>
      </c>
      <c r="X501" s="42">
        <f t="shared" si="931"/>
        <v>2.4626097960505522</v>
      </c>
      <c r="Y501" s="42">
        <f t="shared" si="984"/>
        <v>3.8394785118629007</v>
      </c>
      <c r="Z501" s="42">
        <f t="shared" ref="Z501:AA510" si="997">Z311</f>
        <v>4.446657296584009</v>
      </c>
      <c r="AA501" s="42">
        <f t="shared" si="932"/>
        <v>4.5825663415330142</v>
      </c>
      <c r="AB501" s="42">
        <f t="shared" si="933"/>
        <v>6.3363047391602638</v>
      </c>
      <c r="AC501" s="42">
        <f t="shared" si="937"/>
        <v>4.4990309173572962</v>
      </c>
      <c r="AD501" s="74">
        <f t="shared" si="934"/>
        <v>100.00000000000004</v>
      </c>
    </row>
    <row r="502" spans="1:30" x14ac:dyDescent="0.25">
      <c r="A502" s="34" t="s">
        <v>1109</v>
      </c>
      <c r="B502" s="34" t="s">
        <v>1110</v>
      </c>
      <c r="C502" s="42">
        <f t="shared" si="920"/>
        <v>2.0663845918841108</v>
      </c>
      <c r="D502" s="42">
        <f t="shared" si="921"/>
        <v>5.4426018707933288</v>
      </c>
      <c r="E502" s="42">
        <f t="shared" si="995"/>
        <v>7.3726018707933285</v>
      </c>
      <c r="F502" s="42">
        <f t="shared" si="995"/>
        <v>4.638401247195552</v>
      </c>
      <c r="G502" s="42">
        <f t="shared" si="922"/>
        <v>4.8926018707933281</v>
      </c>
      <c r="H502" s="42">
        <f t="shared" si="923"/>
        <v>8.1126018707933287</v>
      </c>
      <c r="I502" s="42">
        <f t="shared" si="924"/>
        <v>0.78605015589944438</v>
      </c>
      <c r="J502" s="42">
        <f t="shared" si="986"/>
        <v>3.1785732804039446</v>
      </c>
      <c r="K502" s="42">
        <f t="shared" si="986"/>
        <v>3.4465828054768277</v>
      </c>
      <c r="L502" s="42">
        <f t="shared" si="986"/>
        <v>3.7162757683677938</v>
      </c>
      <c r="M502" s="42">
        <f t="shared" si="925"/>
        <v>4.4770807654057414</v>
      </c>
      <c r="N502" s="42">
        <f t="shared" si="926"/>
        <v>4.8826018707933283</v>
      </c>
      <c r="O502" s="42">
        <f t="shared" si="985"/>
        <v>1.8708944131035437</v>
      </c>
      <c r="P502" s="42">
        <f t="shared" si="985"/>
        <v>5.033589331818467</v>
      </c>
      <c r="Q502" s="42">
        <f t="shared" si="927"/>
        <v>3.1914594218067878</v>
      </c>
      <c r="R502" s="42">
        <f t="shared" si="936"/>
        <v>2.7789951433698143</v>
      </c>
      <c r="S502" s="42">
        <f t="shared" si="928"/>
        <v>2.9722482082353801</v>
      </c>
      <c r="T502" s="42">
        <f t="shared" si="929"/>
        <v>5.7195461678933128</v>
      </c>
      <c r="U502" s="42">
        <f t="shared" si="930"/>
        <v>0.75822044557350821</v>
      </c>
      <c r="V502" s="42">
        <f t="shared" si="996"/>
        <v>2.8433167013753926</v>
      </c>
      <c r="W502" s="42">
        <f t="shared" si="996"/>
        <v>3.1246587744889616</v>
      </c>
      <c r="X502" s="42">
        <f t="shared" si="931"/>
        <v>1.7332166243572651</v>
      </c>
      <c r="Y502" s="42">
        <f t="shared" si="984"/>
        <v>4.9673678016490106</v>
      </c>
      <c r="Z502" s="42">
        <f t="shared" si="997"/>
        <v>3.7127891088919567</v>
      </c>
      <c r="AA502" s="42">
        <f t="shared" si="997"/>
        <v>0.58277357475402281</v>
      </c>
      <c r="AB502" s="42">
        <f t="shared" si="933"/>
        <v>5.5627118290815298</v>
      </c>
      <c r="AC502" s="42">
        <f t="shared" ref="AC502:AC504" si="998">AC312-0.83</f>
        <v>2.1358544850009977</v>
      </c>
      <c r="AD502" s="74">
        <f t="shared" si="934"/>
        <v>100.00000000000003</v>
      </c>
    </row>
    <row r="503" spans="1:30" x14ac:dyDescent="0.25">
      <c r="A503" s="34" t="s">
        <v>1111</v>
      </c>
      <c r="B503" s="34" t="s">
        <v>1112</v>
      </c>
      <c r="C503" s="42">
        <f t="shared" si="920"/>
        <v>7.1069759553260434</v>
      </c>
      <c r="D503" s="42">
        <f t="shared" si="921"/>
        <v>2.0056973128577691</v>
      </c>
      <c r="E503" s="42">
        <f t="shared" si="995"/>
        <v>7.7441376308215251</v>
      </c>
      <c r="F503" s="42">
        <f t="shared" si="995"/>
        <v>2.5471840977936595</v>
      </c>
      <c r="G503" s="42">
        <f t="shared" si="922"/>
        <v>5.7510259817615585</v>
      </c>
      <c r="H503" s="42">
        <f t="shared" si="923"/>
        <v>7.7997245281891656</v>
      </c>
      <c r="I503" s="42">
        <f t="shared" si="924"/>
        <v>4.7834407644810994</v>
      </c>
      <c r="J503" s="42">
        <f t="shared" si="986"/>
        <v>1.2762045805365259</v>
      </c>
      <c r="K503" s="42">
        <f t="shared" si="986"/>
        <v>2.7790693072735251</v>
      </c>
      <c r="L503" s="42">
        <f t="shared" si="986"/>
        <v>4.5927201847975248</v>
      </c>
      <c r="M503" s="42">
        <f t="shared" si="925"/>
        <v>1.1598813503129608</v>
      </c>
      <c r="N503" s="42">
        <f t="shared" si="926"/>
        <v>3.7707683472600397</v>
      </c>
      <c r="O503" s="42">
        <f t="shared" si="985"/>
        <v>4.284342250735012</v>
      </c>
      <c r="P503" s="42">
        <f t="shared" si="985"/>
        <v>0.44986062824448703</v>
      </c>
      <c r="Q503" s="42">
        <f t="shared" si="927"/>
        <v>2.6986517091280566</v>
      </c>
      <c r="R503" s="42">
        <f t="shared" si="936"/>
        <v>5.2920294236921617</v>
      </c>
      <c r="S503" s="42">
        <f t="shared" si="928"/>
        <v>1.7192464152267299</v>
      </c>
      <c r="T503" s="42">
        <f t="shared" si="929"/>
        <v>5.6925856145749751</v>
      </c>
      <c r="U503" s="42">
        <f t="shared" si="930"/>
        <v>2.8949513781501603</v>
      </c>
      <c r="V503" s="42">
        <f t="shared" si="996"/>
        <v>3.8018098295365257</v>
      </c>
      <c r="W503" s="42">
        <f t="shared" si="996"/>
        <v>4.9230439051272823</v>
      </c>
      <c r="X503" s="42">
        <f t="shared" si="931"/>
        <v>1.1091073928801056</v>
      </c>
      <c r="Y503" s="42">
        <f t="shared" si="984"/>
        <v>3.1735895006410084</v>
      </c>
      <c r="Z503" s="42">
        <f t="shared" si="997"/>
        <v>0</v>
      </c>
      <c r="AA503" s="42">
        <f t="shared" si="997"/>
        <v>0.08</v>
      </c>
      <c r="AB503" s="42">
        <f t="shared" si="933"/>
        <v>7.0169759553260436</v>
      </c>
      <c r="AC503" s="42">
        <f t="shared" si="998"/>
        <v>5.5469759553260438</v>
      </c>
      <c r="AD503" s="74">
        <f t="shared" si="934"/>
        <v>100.00000000000001</v>
      </c>
    </row>
    <row r="504" spans="1:30" x14ac:dyDescent="0.25">
      <c r="A504" s="34" t="s">
        <v>1113</v>
      </c>
      <c r="B504" s="34" t="s">
        <v>1114</v>
      </c>
      <c r="C504" s="42">
        <f t="shared" si="920"/>
        <v>7.6464500978538616</v>
      </c>
      <c r="D504" s="42">
        <f t="shared" si="921"/>
        <v>2.813493803004175</v>
      </c>
      <c r="E504" s="42">
        <f t="shared" si="995"/>
        <v>4.5518296242794882</v>
      </c>
      <c r="F504" s="42">
        <f t="shared" si="995"/>
        <v>3.7438685341253932</v>
      </c>
      <c r="G504" s="42">
        <f t="shared" si="922"/>
        <v>2.5814546707679131</v>
      </c>
      <c r="H504" s="42">
        <f t="shared" si="923"/>
        <v>5.1949841150338596</v>
      </c>
      <c r="I504" s="42">
        <f t="shared" si="924"/>
        <v>3.4110468081850693</v>
      </c>
      <c r="J504" s="42">
        <f t="shared" si="986"/>
        <v>2.1754351501049172</v>
      </c>
      <c r="K504" s="42">
        <f t="shared" si="986"/>
        <v>2.2529562948496866</v>
      </c>
      <c r="L504" s="42">
        <f t="shared" si="986"/>
        <v>1.8178781163346218</v>
      </c>
      <c r="M504" s="42">
        <f t="shared" si="925"/>
        <v>4.7728984803175365</v>
      </c>
      <c r="N504" s="42">
        <f t="shared" si="926"/>
        <v>2.5690483526435162</v>
      </c>
      <c r="O504" s="42">
        <f t="shared" si="985"/>
        <v>2.6973608222052605</v>
      </c>
      <c r="P504" s="42">
        <f t="shared" si="985"/>
        <v>0.72185040142494783</v>
      </c>
      <c r="Q504" s="42">
        <f t="shared" si="927"/>
        <v>2.7667909120445966</v>
      </c>
      <c r="R504" s="42">
        <f t="shared" si="936"/>
        <v>6.0763147965283384</v>
      </c>
      <c r="S504" s="42">
        <f t="shared" si="928"/>
        <v>2.0709377268516391</v>
      </c>
      <c r="T504" s="42">
        <f t="shared" si="929"/>
        <v>3.8526520894570835</v>
      </c>
      <c r="U504" s="42">
        <f t="shared" si="930"/>
        <v>4.0666045194412472</v>
      </c>
      <c r="V504" s="42">
        <f t="shared" si="996"/>
        <v>5.665511442395176</v>
      </c>
      <c r="W504" s="42">
        <f t="shared" si="996"/>
        <v>5.7343233035705525</v>
      </c>
      <c r="X504" s="42">
        <f t="shared" si="931"/>
        <v>3.6468575292973791</v>
      </c>
      <c r="Y504" s="42">
        <f t="shared" ref="Y504:Z519" si="999">Y314+0.83</f>
        <v>0.96225214834010453</v>
      </c>
      <c r="Z504" s="42">
        <f t="shared" si="997"/>
        <v>6.7264500978538617</v>
      </c>
      <c r="AA504" s="42">
        <f t="shared" si="997"/>
        <v>0.08</v>
      </c>
      <c r="AB504" s="42">
        <f t="shared" si="933"/>
        <v>5.3143000652359085</v>
      </c>
      <c r="AC504" s="42">
        <f t="shared" si="998"/>
        <v>6.086450097853862</v>
      </c>
      <c r="AD504" s="74">
        <f t="shared" si="934"/>
        <v>99.999999999999957</v>
      </c>
    </row>
    <row r="505" spans="1:30" x14ac:dyDescent="0.25">
      <c r="A505" s="34" t="s">
        <v>1115</v>
      </c>
      <c r="B505" s="34" t="s">
        <v>1116</v>
      </c>
      <c r="C505" s="42">
        <f t="shared" si="920"/>
        <v>7.1265201937213325</v>
      </c>
      <c r="D505" s="42">
        <f t="shared" si="921"/>
        <v>3.6090751210758327</v>
      </c>
      <c r="E505" s="42">
        <f t="shared" si="995"/>
        <v>7.3869507986988419</v>
      </c>
      <c r="F505" s="42">
        <f t="shared" si="995"/>
        <v>1.4968162191601437</v>
      </c>
      <c r="G505" s="42">
        <f t="shared" si="922"/>
        <v>5.0271113663755438</v>
      </c>
      <c r="H505" s="42">
        <f>H315</f>
        <v>6.7318981206956412</v>
      </c>
      <c r="I505" s="42">
        <f t="shared" si="924"/>
        <v>4.2186455462470303</v>
      </c>
      <c r="J505" s="42">
        <f t="shared" si="986"/>
        <v>1.5469651805741291</v>
      </c>
      <c r="K505" s="42">
        <f t="shared" si="986"/>
        <v>1.6267475766813604</v>
      </c>
      <c r="L505" s="42">
        <f t="shared" si="986"/>
        <v>4.6781868778856692</v>
      </c>
      <c r="M505" s="42">
        <f>M315</f>
        <v>0.70199302069622249</v>
      </c>
      <c r="N505" s="42">
        <f t="shared" si="926"/>
        <v>3.6834907980493581</v>
      </c>
      <c r="O505" s="42">
        <f t="shared" ref="O505:P520" si="1000">O315-0.56</f>
        <v>5.0303765425286588</v>
      </c>
      <c r="P505" s="42">
        <f t="shared" si="1000"/>
        <v>0.57613476900904459</v>
      </c>
      <c r="Q505" s="42">
        <f t="shared" si="927"/>
        <v>4.4972893799273308</v>
      </c>
      <c r="R505" s="42">
        <f>R315</f>
        <v>3.7470061448606002</v>
      </c>
      <c r="S505" s="42">
        <f>S315+0.58</f>
        <v>1.2291438536736465</v>
      </c>
      <c r="T505" s="42">
        <f t="shared" si="929"/>
        <v>4.6020813439110402</v>
      </c>
      <c r="U505" s="42">
        <f t="shared" si="930"/>
        <v>4.4480297855954145</v>
      </c>
      <c r="V505" s="42">
        <f t="shared" si="996"/>
        <v>5.4547335224154452</v>
      </c>
      <c r="W505" s="42">
        <f t="shared" si="996"/>
        <v>6.0235164501780885</v>
      </c>
      <c r="X505" s="42">
        <f>X315</f>
        <v>3.9953224851172902</v>
      </c>
      <c r="Y505" s="42">
        <f t="shared" si="999"/>
        <v>1.0189245154796795</v>
      </c>
      <c r="Z505" s="42">
        <f t="shared" si="997"/>
        <v>0.3</v>
      </c>
      <c r="AA505" s="42">
        <f>AA315</f>
        <v>0</v>
      </c>
      <c r="AB505" s="42">
        <f t="shared" si="933"/>
        <v>5.9665201937213324</v>
      </c>
      <c r="AC505" s="42">
        <f>AC315-1.12</f>
        <v>5.2765201937213329</v>
      </c>
      <c r="AD505" s="74">
        <f t="shared" si="934"/>
        <v>100.00000000000001</v>
      </c>
    </row>
    <row r="506" spans="1:30" x14ac:dyDescent="0.25">
      <c r="A506" s="34" t="s">
        <v>1117</v>
      </c>
      <c r="B506" s="34" t="s">
        <v>1118</v>
      </c>
      <c r="C506" s="42">
        <f t="shared" si="920"/>
        <v>7.6342337946445724</v>
      </c>
      <c r="D506" s="42">
        <f t="shared" si="921"/>
        <v>1.9675974144352373</v>
      </c>
      <c r="E506" s="42">
        <f t="shared" si="995"/>
        <v>6.353327845672486</v>
      </c>
      <c r="F506" s="42">
        <f t="shared" si="995"/>
        <v>2.8461197895764654</v>
      </c>
      <c r="G506" s="42">
        <f t="shared" si="922"/>
        <v>3.8514626884965084</v>
      </c>
      <c r="H506" s="42">
        <f t="shared" si="923"/>
        <v>6.1517206134667175</v>
      </c>
      <c r="I506" s="42">
        <f t="shared" si="924"/>
        <v>3.6831919638675945</v>
      </c>
      <c r="J506" s="42">
        <f t="shared" si="986"/>
        <v>1.598552649126761</v>
      </c>
      <c r="K506" s="42">
        <f t="shared" si="986"/>
        <v>3.0866363802093333</v>
      </c>
      <c r="L506" s="42">
        <f t="shared" si="986"/>
        <v>3.0690891357306986</v>
      </c>
      <c r="M506" s="42">
        <f t="shared" si="925"/>
        <v>3.787539409428986</v>
      </c>
      <c r="N506" s="42">
        <f t="shared" si="926"/>
        <v>3.184902249262322</v>
      </c>
      <c r="O506" s="42">
        <f t="shared" si="1000"/>
        <v>2.9474962256527037</v>
      </c>
      <c r="P506" s="42">
        <f t="shared" si="1000"/>
        <v>0.40874797987605049</v>
      </c>
      <c r="Q506" s="42">
        <f t="shared" si="927"/>
        <v>4.0015741712392039</v>
      </c>
      <c r="R506" s="42">
        <f t="shared" si="936"/>
        <v>4.6360083482651611</v>
      </c>
      <c r="S506" s="42">
        <f t="shared" si="928"/>
        <v>2.7853460587742256</v>
      </c>
      <c r="T506" s="42">
        <f t="shared" si="929"/>
        <v>4.2017539324845066</v>
      </c>
      <c r="U506" s="42">
        <f t="shared" si="930"/>
        <v>4.5804375579364702</v>
      </c>
      <c r="V506" s="42">
        <f t="shared" si="996"/>
        <v>5.4376856628680716</v>
      </c>
      <c r="W506" s="42">
        <f t="shared" si="996"/>
        <v>5.5212340853232185</v>
      </c>
      <c r="X506" s="42">
        <f t="shared" si="931"/>
        <v>3.3631801953844116</v>
      </c>
      <c r="Y506" s="42">
        <f t="shared" si="999"/>
        <v>1.2036942589891411</v>
      </c>
      <c r="Z506" s="42">
        <f t="shared" si="997"/>
        <v>0</v>
      </c>
      <c r="AA506" s="42">
        <f>AA316</f>
        <v>0.08</v>
      </c>
      <c r="AB506" s="42">
        <f t="shared" si="933"/>
        <v>7.5442337946445726</v>
      </c>
      <c r="AC506" s="42">
        <f>AC316-0.83</f>
        <v>6.0742337946445728</v>
      </c>
      <c r="AD506" s="74">
        <f t="shared" si="934"/>
        <v>100</v>
      </c>
    </row>
    <row r="507" spans="1:30" x14ac:dyDescent="0.25">
      <c r="A507" s="34" t="s">
        <v>1119</v>
      </c>
      <c r="B507" s="34" t="s">
        <v>1120</v>
      </c>
      <c r="C507" s="42">
        <f t="shared" si="920"/>
        <v>0.91999999999999993</v>
      </c>
      <c r="D507" s="42">
        <f t="shared" si="921"/>
        <v>5.5002443552263056</v>
      </c>
      <c r="E507" s="42">
        <f t="shared" si="995"/>
        <v>6.2892036312205155</v>
      </c>
      <c r="F507" s="42">
        <f t="shared" si="995"/>
        <v>5.238969578711612</v>
      </c>
      <c r="G507" s="42">
        <f t="shared" si="922"/>
        <v>2.9938503914151209</v>
      </c>
      <c r="H507" s="42">
        <f>H317</f>
        <v>5.9015634557230534</v>
      </c>
      <c r="I507" s="42">
        <f t="shared" si="924"/>
        <v>2.9757401618092034</v>
      </c>
      <c r="J507" s="42">
        <f t="shared" ref="J507:L522" si="1001">J317-0.83</f>
        <v>0.24145736576736099</v>
      </c>
      <c r="K507" s="42">
        <f>K317</f>
        <v>0.52456766865693671</v>
      </c>
      <c r="L507" s="42">
        <f t="shared" si="1001"/>
        <v>2.3260715304005841</v>
      </c>
      <c r="M507" s="42">
        <f t="shared" si="925"/>
        <v>3.6742031649153519</v>
      </c>
      <c r="N507" s="42">
        <f t="shared" si="926"/>
        <v>3.2740240888929133</v>
      </c>
      <c r="O507" s="42">
        <f t="shared" si="1000"/>
        <v>3.0770448406758808</v>
      </c>
      <c r="P507" s="42">
        <f t="shared" si="1000"/>
        <v>0.79166652324116216</v>
      </c>
      <c r="Q507" s="42">
        <f t="shared" si="927"/>
        <v>4.766747737293219</v>
      </c>
      <c r="R507" s="42">
        <f t="shared" si="936"/>
        <v>5.2187464615827981</v>
      </c>
      <c r="S507" s="42">
        <f t="shared" si="928"/>
        <v>1.758511538082006</v>
      </c>
      <c r="T507" s="42">
        <f t="shared" si="929"/>
        <v>3.6067114947416252</v>
      </c>
      <c r="U507" s="42">
        <f t="shared" si="930"/>
        <v>5.3852538112786554</v>
      </c>
      <c r="V507" s="42">
        <f t="shared" si="996"/>
        <v>5.8569652245333215</v>
      </c>
      <c r="W507" s="42">
        <f t="shared" si="996"/>
        <v>6.0767847066544789</v>
      </c>
      <c r="X507" s="42">
        <f t="shared" si="931"/>
        <v>4.0343348069341785</v>
      </c>
      <c r="Y507" s="42">
        <f t="shared" si="999"/>
        <v>0.9629013905940037</v>
      </c>
      <c r="Z507" s="42">
        <f t="shared" si="997"/>
        <v>0</v>
      </c>
      <c r="AA507" s="42">
        <f t="shared" si="932"/>
        <v>4.9948120238832425</v>
      </c>
      <c r="AB507" s="42">
        <f t="shared" si="933"/>
        <v>7.1248120238832424</v>
      </c>
      <c r="AC507" s="42">
        <f t="shared" si="937"/>
        <v>6.4848120238832427</v>
      </c>
      <c r="AD507" s="74">
        <f t="shared" si="934"/>
        <v>100</v>
      </c>
    </row>
    <row r="508" spans="1:30" x14ac:dyDescent="0.25">
      <c r="A508" s="34" t="s">
        <v>1121</v>
      </c>
      <c r="B508" s="34" t="s">
        <v>1122</v>
      </c>
      <c r="C508" s="42">
        <f t="shared" si="920"/>
        <v>7.4334134438013333</v>
      </c>
      <c r="D508" s="42">
        <f t="shared" si="921"/>
        <v>4.0722756292008881</v>
      </c>
      <c r="E508" s="42">
        <f t="shared" si="995"/>
        <v>5.9086416533690667</v>
      </c>
      <c r="F508" s="42">
        <f t="shared" si="995"/>
        <v>2.0950017845399276</v>
      </c>
      <c r="G508" s="42">
        <f t="shared" si="922"/>
        <v>3.0522687961119011</v>
      </c>
      <c r="H508" s="42">
        <f t="shared" si="923"/>
        <v>5.9299857499793172</v>
      </c>
      <c r="I508" s="42">
        <f t="shared" si="924"/>
        <v>3.5760632821053235</v>
      </c>
      <c r="J508" s="42">
        <f t="shared" si="1001"/>
        <v>0.41724938285557556</v>
      </c>
      <c r="K508" s="42">
        <f t="shared" si="1001"/>
        <v>1.2054417011879162</v>
      </c>
      <c r="L508" s="42">
        <f t="shared" si="1001"/>
        <v>3.0134418271352876</v>
      </c>
      <c r="M508" s="42">
        <f t="shared" si="925"/>
        <v>3.4204470019354893</v>
      </c>
      <c r="N508" s="42">
        <f t="shared" si="926"/>
        <v>2.3145733965738904</v>
      </c>
      <c r="O508" s="42">
        <f t="shared" si="1000"/>
        <v>2.8662447231618393</v>
      </c>
      <c r="P508" s="42">
        <f t="shared" si="1000"/>
        <v>0.60844208567467462</v>
      </c>
      <c r="Q508" s="42">
        <f t="shared" si="927"/>
        <v>5.4101152257026017</v>
      </c>
      <c r="R508" s="42">
        <f t="shared" si="936"/>
        <v>4.5565093093314974</v>
      </c>
      <c r="S508" s="42">
        <f t="shared" si="928"/>
        <v>0.52333896233732846</v>
      </c>
      <c r="T508" s="42">
        <f t="shared" si="929"/>
        <v>6.0248634476749325</v>
      </c>
      <c r="U508" s="42">
        <f t="shared" si="930"/>
        <v>3.977382570306466</v>
      </c>
      <c r="V508" s="42">
        <f t="shared" si="996"/>
        <v>3.9767839373418425</v>
      </c>
      <c r="W508" s="42">
        <f t="shared" si="996"/>
        <v>4.9094372594542603</v>
      </c>
      <c r="X508" s="42">
        <f t="shared" si="931"/>
        <v>4.3011225267526383</v>
      </c>
      <c r="Y508" s="42">
        <f t="shared" si="999"/>
        <v>0.86671597206201301</v>
      </c>
      <c r="Z508" s="42">
        <f t="shared" si="997"/>
        <v>0</v>
      </c>
      <c r="AA508" s="42">
        <f t="shared" si="932"/>
        <v>5.6834134438013333</v>
      </c>
      <c r="AB508" s="42">
        <f t="shared" si="933"/>
        <v>7.3434134438013334</v>
      </c>
      <c r="AC508" s="42">
        <f t="shared" si="937"/>
        <v>6.5134134438013334</v>
      </c>
      <c r="AD508" s="74">
        <f t="shared" si="934"/>
        <v>100</v>
      </c>
    </row>
    <row r="509" spans="1:30" x14ac:dyDescent="0.25">
      <c r="A509" s="34" t="s">
        <v>1123</v>
      </c>
      <c r="B509" s="34" t="s">
        <v>1124</v>
      </c>
      <c r="C509" s="42">
        <f t="shared" si="920"/>
        <v>4.2955112317755804</v>
      </c>
      <c r="D509" s="42">
        <f t="shared" si="921"/>
        <v>2.8064800626109303</v>
      </c>
      <c r="E509" s="42">
        <f t="shared" si="995"/>
        <v>5.6415673495314964</v>
      </c>
      <c r="F509" s="42">
        <f>F319</f>
        <v>4.0164764447612518</v>
      </c>
      <c r="G509" s="42">
        <f t="shared" si="922"/>
        <v>0.40894154223305879</v>
      </c>
      <c r="H509" s="42">
        <f t="shared" si="923"/>
        <v>7.0961992732555395</v>
      </c>
      <c r="I509" s="42">
        <f t="shared" si="924"/>
        <v>2.356797436162863</v>
      </c>
      <c r="J509" s="42">
        <f t="shared" si="1001"/>
        <v>2.6223348832422504</v>
      </c>
      <c r="K509" s="42">
        <f t="shared" si="1001"/>
        <v>2.2436692826929305</v>
      </c>
      <c r="L509" s="42">
        <f t="shared" si="1001"/>
        <v>4.0734025962370763</v>
      </c>
      <c r="M509" s="42">
        <f>M319</f>
        <v>5.4236286662932676</v>
      </c>
      <c r="N509" s="42">
        <f t="shared" si="926"/>
        <v>4.2102001191690395</v>
      </c>
      <c r="O509" s="42">
        <f t="shared" si="1000"/>
        <v>4.8542733192673246</v>
      </c>
      <c r="P509" s="42">
        <f t="shared" si="1000"/>
        <v>0.53307761744258597</v>
      </c>
      <c r="Q509" s="42">
        <f>Q319+0.29</f>
        <v>0.28999999999999998</v>
      </c>
      <c r="R509" s="42">
        <f t="shared" si="936"/>
        <v>0.56000000000000005</v>
      </c>
      <c r="S509" s="42">
        <f t="shared" si="928"/>
        <v>4.8656452154528704</v>
      </c>
      <c r="T509" s="42">
        <f>T319</f>
        <v>7.1056452154528706</v>
      </c>
      <c r="U509" s="42">
        <f t="shared" si="930"/>
        <v>6.4356452154528707</v>
      </c>
      <c r="V509" s="42">
        <f t="shared" si="996"/>
        <v>4.9522782596580441</v>
      </c>
      <c r="W509" s="42">
        <f t="shared" si="996"/>
        <v>4.388945560710777</v>
      </c>
      <c r="X509" s="42">
        <f t="shared" si="931"/>
        <v>1.3089686325055157</v>
      </c>
      <c r="Y509" s="42">
        <f t="shared" si="999"/>
        <v>4.1977177425938708</v>
      </c>
      <c r="Z509" s="42">
        <f t="shared" si="997"/>
        <v>4.2122552305640806</v>
      </c>
      <c r="AA509" s="42">
        <f t="shared" si="932"/>
        <v>1.8847580134374047</v>
      </c>
      <c r="AB509" s="42">
        <f t="shared" si="933"/>
        <v>5.0399863077358766</v>
      </c>
      <c r="AC509" s="42">
        <f>AC319+1.1</f>
        <v>4.1755947817606316</v>
      </c>
      <c r="AD509" s="74">
        <f t="shared" si="934"/>
        <v>100.00000000000001</v>
      </c>
    </row>
    <row r="510" spans="1:30" x14ac:dyDescent="0.25">
      <c r="A510" s="34" t="s">
        <v>1125</v>
      </c>
      <c r="B510" s="34" t="s">
        <v>1126</v>
      </c>
      <c r="C510" s="42">
        <f t="shared" si="920"/>
        <v>3.3911644883899381</v>
      </c>
      <c r="D510" s="42">
        <f t="shared" si="921"/>
        <v>3.9507719875939902</v>
      </c>
      <c r="E510" s="42">
        <f t="shared" si="995"/>
        <v>6.6582500570252972</v>
      </c>
      <c r="F510" s="42">
        <f t="shared" si="995"/>
        <v>5.8925600283232464</v>
      </c>
      <c r="G510" s="42">
        <f t="shared" si="922"/>
        <v>1.3190684518825297</v>
      </c>
      <c r="H510" s="42">
        <f>H320</f>
        <v>5.1461661055525276</v>
      </c>
      <c r="I510" s="42">
        <f t="shared" si="924"/>
        <v>4.0699688021415552</v>
      </c>
      <c r="J510" s="42">
        <f t="shared" si="1001"/>
        <v>0.50444386507165262</v>
      </c>
      <c r="K510" s="42">
        <f t="shared" si="1001"/>
        <v>1.9550574264240743</v>
      </c>
      <c r="L510" s="42">
        <f t="shared" si="1001"/>
        <v>4.3339637721294695</v>
      </c>
      <c r="M510" s="42">
        <f t="shared" si="925"/>
        <v>2.2057643174087156</v>
      </c>
      <c r="N510" s="42">
        <f>N320</f>
        <v>0</v>
      </c>
      <c r="O510" s="42">
        <f t="shared" si="1000"/>
        <v>2.188578216113072</v>
      </c>
      <c r="P510" s="42">
        <f t="shared" si="1000"/>
        <v>1.0582157931093508</v>
      </c>
      <c r="Q510" s="42">
        <f>Q320-1.31</f>
        <v>5.0693662599466087</v>
      </c>
      <c r="R510" s="42">
        <f t="shared" si="936"/>
        <v>6.9393662599466097</v>
      </c>
      <c r="S510" s="42">
        <f t="shared" si="928"/>
        <v>2.5229108399644065</v>
      </c>
      <c r="T510" s="42">
        <f t="shared" si="929"/>
        <v>7.7193662599466091</v>
      </c>
      <c r="U510" s="42">
        <f t="shared" si="930"/>
        <v>6.2193662599466091</v>
      </c>
      <c r="V510" s="42">
        <f t="shared" si="996"/>
        <v>4.5512969849688547</v>
      </c>
      <c r="W510" s="42">
        <f t="shared" si="996"/>
        <v>4.6878490562698847</v>
      </c>
      <c r="X510" s="42">
        <f>X320-0.35</f>
        <v>0.16365737722040474</v>
      </c>
      <c r="Y510" s="42">
        <f t="shared" si="999"/>
        <v>4.9561115114336651</v>
      </c>
      <c r="Z510" s="42">
        <f t="shared" si="997"/>
        <v>4.1153874498281287</v>
      </c>
      <c r="AA510" s="42">
        <f t="shared" si="932"/>
        <v>3.4457304259016714</v>
      </c>
      <c r="AB510" s="42">
        <f t="shared" si="933"/>
        <v>4.0875487284833749</v>
      </c>
      <c r="AC510" s="42">
        <f t="shared" si="937"/>
        <v>2.8480692749777545</v>
      </c>
      <c r="AD510" s="74">
        <f t="shared" si="934"/>
        <v>100</v>
      </c>
    </row>
    <row r="511" spans="1:30" x14ac:dyDescent="0.25">
      <c r="A511" s="34" t="s">
        <v>1127</v>
      </c>
      <c r="B511" s="34" t="s">
        <v>1128</v>
      </c>
      <c r="C511" s="42">
        <f t="shared" si="920"/>
        <v>5.3321945840307556</v>
      </c>
      <c r="D511" s="42">
        <f t="shared" si="921"/>
        <v>1.3802049414811917</v>
      </c>
      <c r="E511" s="42">
        <f t="shared" si="995"/>
        <v>5.6563492348753632</v>
      </c>
      <c r="F511" s="42">
        <f>F321</f>
        <v>3.834785823840869</v>
      </c>
      <c r="G511" s="42">
        <f t="shared" si="922"/>
        <v>1.1681014480934562</v>
      </c>
      <c r="H511" s="42">
        <f t="shared" si="923"/>
        <v>6.8879125512362194</v>
      </c>
      <c r="I511" s="42">
        <f t="shared" si="924"/>
        <v>2.6951500093788598</v>
      </c>
      <c r="J511" s="42">
        <f t="shared" si="1001"/>
        <v>1.4338713476117761</v>
      </c>
      <c r="K511" s="42">
        <f t="shared" si="1001"/>
        <v>2.5599497949831398</v>
      </c>
      <c r="L511" s="42">
        <f t="shared" si="1001"/>
        <v>4.1889996865719237</v>
      </c>
      <c r="M511" s="42">
        <f>M321</f>
        <v>4.6215906259336279</v>
      </c>
      <c r="N511" s="42">
        <f>N321-0.23</f>
        <v>4.9709348628880567</v>
      </c>
      <c r="O511" s="42">
        <f t="shared" si="1000"/>
        <v>4.376420139348534</v>
      </c>
      <c r="P511" s="42">
        <f>P321-0.26</f>
        <v>0.70762111373545256</v>
      </c>
      <c r="Q511" s="42">
        <f>Q321+0.29</f>
        <v>0.28999999999999998</v>
      </c>
      <c r="R511" s="42">
        <f t="shared" si="936"/>
        <v>6.5619575376457746</v>
      </c>
      <c r="S511" s="42">
        <f>S321</f>
        <v>5.1019575376457746</v>
      </c>
      <c r="T511" s="42">
        <f>T321</f>
        <v>6.5119575376457748</v>
      </c>
      <c r="U511" s="42">
        <f>U321-1.46</f>
        <v>4.9419575376457754</v>
      </c>
      <c r="V511" s="42">
        <f t="shared" si="996"/>
        <v>3.0807340766171674</v>
      </c>
      <c r="W511" s="42">
        <f t="shared" si="996"/>
        <v>4.6176607115454873</v>
      </c>
      <c r="X511" s="42">
        <f>X321-0.15</f>
        <v>2.5524778846008483E-2</v>
      </c>
      <c r="Y511" s="42">
        <f t="shared" si="999"/>
        <v>3.6101549100650021</v>
      </c>
      <c r="Z511" s="42">
        <f t="shared" si="999"/>
        <v>5.495709270978316</v>
      </c>
      <c r="AA511" s="42">
        <f t="shared" si="932"/>
        <v>2.4556780837940533</v>
      </c>
      <c r="AB511" s="42">
        <f>AB321</f>
        <v>4.0864391745673361</v>
      </c>
      <c r="AC511" s="42">
        <f>AC321-0.41</f>
        <v>3.4061826789943224</v>
      </c>
      <c r="AD511" s="74">
        <f t="shared" si="934"/>
        <v>100</v>
      </c>
    </row>
    <row r="512" spans="1:30" x14ac:dyDescent="0.25">
      <c r="A512" s="34" t="s">
        <v>1129</v>
      </c>
      <c r="B512" s="34" t="s">
        <v>1130</v>
      </c>
      <c r="C512" s="42">
        <f t="shared" si="920"/>
        <v>5.4703470237052052</v>
      </c>
      <c r="D512" s="42">
        <f t="shared" si="921"/>
        <v>1.3488747666768304</v>
      </c>
      <c r="E512" s="42">
        <f t="shared" si="995"/>
        <v>6.3845816187445807</v>
      </c>
      <c r="F512" s="42">
        <f t="shared" si="995"/>
        <v>5.8792837233266155</v>
      </c>
      <c r="G512" s="42">
        <f t="shared" si="922"/>
        <v>0.47899724224229712</v>
      </c>
      <c r="H512" s="42">
        <f t="shared" si="923"/>
        <v>7.7716356304817849</v>
      </c>
      <c r="I512" s="42">
        <f t="shared" si="924"/>
        <v>3.2762445739275532</v>
      </c>
      <c r="J512" s="42">
        <f t="shared" si="1001"/>
        <v>0.42660541391206042</v>
      </c>
      <c r="K512" s="42">
        <f t="shared" si="1001"/>
        <v>2.974039089428385</v>
      </c>
      <c r="L512" s="42">
        <f t="shared" si="1001"/>
        <v>2.8039000786885886</v>
      </c>
      <c r="M512" s="42">
        <f t="shared" si="925"/>
        <v>4.5140562892704619</v>
      </c>
      <c r="N512" s="42">
        <f t="shared" si="926"/>
        <v>3.2379591602278941</v>
      </c>
      <c r="O512" s="42">
        <f t="shared" si="1000"/>
        <v>2.5115138520836009</v>
      </c>
      <c r="P512" s="42">
        <f t="shared" si="1000"/>
        <v>0.16926745477364757</v>
      </c>
      <c r="Q512" s="42">
        <f t="shared" si="927"/>
        <v>5.3305736417544809</v>
      </c>
      <c r="R512" s="42">
        <f t="shared" si="936"/>
        <v>0.56000000000000005</v>
      </c>
      <c r="S512" s="42">
        <f t="shared" si="928"/>
        <v>4.4305736417544805</v>
      </c>
      <c r="T512" s="42">
        <f t="shared" si="929"/>
        <v>7.5005736417544808</v>
      </c>
      <c r="U512" s="42">
        <f t="shared" si="930"/>
        <v>6.0005736417544817</v>
      </c>
      <c r="V512" s="42">
        <f>V322-0.37</f>
        <v>2.7102868208772395</v>
      </c>
      <c r="W512" s="42">
        <f t="shared" si="996"/>
        <v>4.6397826171976222</v>
      </c>
      <c r="X512" s="42">
        <f>X322+0.37</f>
        <v>0.91073090275097057</v>
      </c>
      <c r="Y512" s="42">
        <f t="shared" si="999"/>
        <v>5.3602698219411753</v>
      </c>
      <c r="Z512" s="42">
        <f t="shared" ref="Z512:Z513" si="1002">Z322</f>
        <v>4.63960420748462</v>
      </c>
      <c r="AA512" s="42">
        <f t="shared" si="932"/>
        <v>2.6398880271630363</v>
      </c>
      <c r="AB512" s="42">
        <f t="shared" si="933"/>
        <v>4.6312050129974471</v>
      </c>
      <c r="AC512" s="42">
        <f t="shared" si="937"/>
        <v>3.3986321050804582</v>
      </c>
      <c r="AD512" s="74">
        <f t="shared" si="934"/>
        <v>100</v>
      </c>
    </row>
    <row r="513" spans="1:30" x14ac:dyDescent="0.25">
      <c r="A513" s="34" t="s">
        <v>1131</v>
      </c>
      <c r="B513" s="34" t="s">
        <v>1132</v>
      </c>
      <c r="C513" s="42">
        <f t="shared" ref="C513:C567" si="1003">C323+0.83</f>
        <v>4.5080982206585807</v>
      </c>
      <c r="D513" s="42">
        <f t="shared" ref="D513:D567" si="1004">D323-0.83</f>
        <v>2.2638350421776621</v>
      </c>
      <c r="E513" s="42">
        <f t="shared" si="995"/>
        <v>5.6548836522269568</v>
      </c>
      <c r="F513" s="42">
        <f t="shared" ref="F513:F514" si="1005">F323</f>
        <v>4.1568803701939796</v>
      </c>
      <c r="G513" s="42">
        <f t="shared" ref="G513:H567" si="1006">G323</f>
        <v>0.77514766524804612</v>
      </c>
      <c r="H513" s="42">
        <f t="shared" ref="H513:H563" si="1007">H323+0.83</f>
        <v>7.0218199724240833</v>
      </c>
      <c r="I513" s="42">
        <f t="shared" ref="I513:I567" si="1008">I323+0.56</f>
        <v>4.4039386074549078</v>
      </c>
      <c r="J513" s="42">
        <f t="shared" si="1001"/>
        <v>2.4369907822302297</v>
      </c>
      <c r="K513" s="42">
        <f t="shared" si="1001"/>
        <v>3.5279487418627831</v>
      </c>
      <c r="L513" s="42">
        <f t="shared" si="1001"/>
        <v>3.1502909600140043</v>
      </c>
      <c r="M513" s="42">
        <f t="shared" ref="M513:M514" si="1009">M323</f>
        <v>4.5862611838703371</v>
      </c>
      <c r="N513" s="42">
        <f t="shared" ref="N513:N567" si="1010">N323-0.83</f>
        <v>4.8580082625993004</v>
      </c>
      <c r="O513" s="42">
        <f t="shared" si="1000"/>
        <v>2.6124251257706304</v>
      </c>
      <c r="P513" s="42">
        <f t="shared" si="1000"/>
        <v>1.6239917075013914</v>
      </c>
      <c r="Q513" s="42">
        <f t="shared" ref="Q513:Q514" si="1011">Q323+0.29</f>
        <v>0.69</v>
      </c>
      <c r="R513" s="42">
        <f t="shared" si="936"/>
        <v>0.56000000000000005</v>
      </c>
      <c r="S513" s="42">
        <f t="shared" ref="S513:S560" si="1012">S323-0.83</f>
        <v>4.2675252153366401</v>
      </c>
      <c r="T513" s="42">
        <f t="shared" ref="T513:T514" si="1013">T323</f>
        <v>6.5075252153366403</v>
      </c>
      <c r="U513" s="42">
        <f t="shared" ref="U513:U567" si="1014">U323-0.56</f>
        <v>5.43752521533664</v>
      </c>
      <c r="V513" s="42">
        <f t="shared" si="996"/>
        <v>3.5788657236959596</v>
      </c>
      <c r="W513" s="42">
        <f t="shared" si="996"/>
        <v>5.0913052961943652</v>
      </c>
      <c r="X513" s="42">
        <f t="shared" ref="X513:X563" si="1015">X323-0.83</f>
        <v>1.9635584967926167</v>
      </c>
      <c r="Y513" s="42">
        <f t="shared" si="999"/>
        <v>5.1691356590555513</v>
      </c>
      <c r="Z513" s="42">
        <f t="shared" si="1002"/>
        <v>4.3480845700193207</v>
      </c>
      <c r="AA513" s="42">
        <f t="shared" ref="AA513:AA567" si="1016">AA323-0.83</f>
        <v>3.0180803073071125</v>
      </c>
      <c r="AB513" s="42">
        <f t="shared" ref="AB513:AB567" si="1017">AB323+0.83</f>
        <v>2.9993176310792111</v>
      </c>
      <c r="AC513" s="42">
        <f t="shared" ref="AC513:AC514" si="1018">AC323+1.1</f>
        <v>4.7885563756130409</v>
      </c>
      <c r="AD513" s="74">
        <f t="shared" ref="AD513:AD567" si="1019">SUM(C513:AC513)</f>
        <v>99.999999999999986</v>
      </c>
    </row>
    <row r="514" spans="1:30" x14ac:dyDescent="0.25">
      <c r="A514" s="34" t="s">
        <v>1133</v>
      </c>
      <c r="B514" s="34" t="s">
        <v>1134</v>
      </c>
      <c r="C514" s="42">
        <f t="shared" si="1003"/>
        <v>4.7819651431131751</v>
      </c>
      <c r="D514" s="42">
        <f t="shared" si="1004"/>
        <v>2.6685489474299886</v>
      </c>
      <c r="E514" s="42">
        <f t="shared" si="995"/>
        <v>5.6522711406955555</v>
      </c>
      <c r="F514" s="42">
        <f t="shared" si="1005"/>
        <v>4.3432263428802367</v>
      </c>
      <c r="G514" s="42">
        <f t="shared" si="1006"/>
        <v>0.20831551356576494</v>
      </c>
      <c r="H514" s="42">
        <f t="shared" si="1007"/>
        <v>6.070758453710873</v>
      </c>
      <c r="I514" s="42">
        <f t="shared" si="1008"/>
        <v>5.467626468735661</v>
      </c>
      <c r="J514" s="42">
        <f t="shared" si="1001"/>
        <v>1.9720501035430065</v>
      </c>
      <c r="K514" s="42">
        <f t="shared" si="1001"/>
        <v>2.1636332657230262</v>
      </c>
      <c r="L514" s="42">
        <f>L324</f>
        <v>5.1287727730762125</v>
      </c>
      <c r="M514" s="42">
        <f t="shared" si="1009"/>
        <v>3.7961050673508212</v>
      </c>
      <c r="N514" s="42">
        <f t="shared" si="1010"/>
        <v>3.9651380962298415</v>
      </c>
      <c r="O514" s="42">
        <f t="shared" si="1000"/>
        <v>4.1198553200053727</v>
      </c>
      <c r="P514" s="42">
        <f t="shared" si="1000"/>
        <v>4.0598646655340853E-2</v>
      </c>
      <c r="Q514" s="42">
        <f t="shared" si="1011"/>
        <v>0.28999999999999998</v>
      </c>
      <c r="R514" s="42">
        <f t="shared" ref="R514:R563" si="1020">R324+0.56</f>
        <v>7.3034303744719473</v>
      </c>
      <c r="S514" s="42">
        <f t="shared" si="1012"/>
        <v>5.0134303744719464</v>
      </c>
      <c r="T514" s="42">
        <f t="shared" si="1013"/>
        <v>7.2534303744719466</v>
      </c>
      <c r="U514" s="42">
        <f>U324</f>
        <v>0.4</v>
      </c>
      <c r="V514" s="42">
        <f>V324-1.39</f>
        <v>2.5436677184419691</v>
      </c>
      <c r="W514" s="42">
        <f t="shared" si="996"/>
        <v>4.7701493362339917</v>
      </c>
      <c r="X514" s="42">
        <f t="shared" si="1015"/>
        <v>1.3469551446532462</v>
      </c>
      <c r="Y514" s="42">
        <f t="shared" si="999"/>
        <v>4.320043265533279</v>
      </c>
      <c r="Z514" s="42">
        <f t="shared" si="999"/>
        <v>4.9534686622882624</v>
      </c>
      <c r="AA514" s="42">
        <f t="shared" si="1016"/>
        <v>2.1924795503873105</v>
      </c>
      <c r="AB514" s="42">
        <f t="shared" si="1017"/>
        <v>5.1343172603012448</v>
      </c>
      <c r="AC514" s="42">
        <f t="shared" si="1018"/>
        <v>4.0997626560299789</v>
      </c>
      <c r="AD514" s="74">
        <f t="shared" si="1019"/>
        <v>99.999999999999986</v>
      </c>
    </row>
    <row r="515" spans="1:30" x14ac:dyDescent="0.25">
      <c r="A515" s="34" t="s">
        <v>1135</v>
      </c>
      <c r="B515" s="34" t="s">
        <v>1136</v>
      </c>
      <c r="C515" s="42">
        <f t="shared" si="1003"/>
        <v>4.7540278206956783</v>
      </c>
      <c r="D515" s="42">
        <f t="shared" si="1004"/>
        <v>1.3669047115911588</v>
      </c>
      <c r="E515" s="42">
        <f t="shared" ref="E515:F530" si="1021">E325+0.83</f>
        <v>5.9191025060461184</v>
      </c>
      <c r="F515" s="42">
        <f t="shared" si="1021"/>
        <v>5.4150814432528502</v>
      </c>
      <c r="G515" s="42">
        <f t="shared" si="1006"/>
        <v>0.68545030653303829</v>
      </c>
      <c r="H515" s="42">
        <f t="shared" si="1007"/>
        <v>5.0719185852245969</v>
      </c>
      <c r="I515" s="42">
        <f t="shared" si="1008"/>
        <v>2.785138634789198</v>
      </c>
      <c r="J515" s="42">
        <f t="shared" si="1001"/>
        <v>2.2336351879024678</v>
      </c>
      <c r="K515" s="42">
        <f t="shared" si="1001"/>
        <v>1.9963315150051866</v>
      </c>
      <c r="L515" s="42">
        <f t="shared" si="1001"/>
        <v>3.0097822127873268</v>
      </c>
      <c r="M515" s="42">
        <f t="shared" ref="M515:M565" si="1022">M325+0.56</f>
        <v>3.7809547567626711</v>
      </c>
      <c r="N515" s="42">
        <f t="shared" si="1010"/>
        <v>3.4976178535098565</v>
      </c>
      <c r="O515" s="42">
        <f t="shared" si="1000"/>
        <v>2.1624836620720198</v>
      </c>
      <c r="P515" s="42">
        <f t="shared" si="1000"/>
        <v>1.0224031306544141</v>
      </c>
      <c r="Q515" s="42">
        <f t="shared" ref="Q515:Q567" si="1023">Q325-0.83</f>
        <v>5.2199636934933773</v>
      </c>
      <c r="R515" s="42">
        <f t="shared" si="1020"/>
        <v>6.609963693493377</v>
      </c>
      <c r="S515" s="42">
        <f t="shared" si="1012"/>
        <v>0.28665456449779303</v>
      </c>
      <c r="T515" s="42">
        <f t="shared" ref="T515:T567" si="1024">T325+0.83</f>
        <v>7.3899636934933772</v>
      </c>
      <c r="U515" s="42">
        <f t="shared" si="1014"/>
        <v>5.8899636934933781</v>
      </c>
      <c r="V515" s="42">
        <f t="shared" ref="V515:W523" si="1025">V325+0.83</f>
        <v>4.611227308433361</v>
      </c>
      <c r="W515" s="42">
        <f t="shared" si="1025"/>
        <v>6.2699636934933771</v>
      </c>
      <c r="X515" s="42">
        <f t="shared" si="1015"/>
        <v>0.89915148894660646</v>
      </c>
      <c r="Y515" s="42">
        <f t="shared" si="999"/>
        <v>4.847894531616503</v>
      </c>
      <c r="Z515" s="42">
        <f t="shared" ref="Z515:Z522" si="1026">Z325</f>
        <v>4.8076914395343495</v>
      </c>
      <c r="AA515" s="42">
        <f t="shared" si="1016"/>
        <v>4.1184313791946057</v>
      </c>
      <c r="AB515" s="42">
        <f t="shared" si="1017"/>
        <v>2.8895621084232781</v>
      </c>
      <c r="AC515" s="42">
        <f t="shared" ref="AC515:AC566" si="1027">AC325</f>
        <v>2.4587363850600163</v>
      </c>
      <c r="AD515" s="74">
        <f t="shared" si="1019"/>
        <v>99.999999999999986</v>
      </c>
    </row>
    <row r="516" spans="1:30" x14ac:dyDescent="0.25">
      <c r="A516" s="34" t="s">
        <v>1137</v>
      </c>
      <c r="B516" s="34" t="s">
        <v>1138</v>
      </c>
      <c r="C516" s="42">
        <f t="shared" si="1003"/>
        <v>5.3668265391919281</v>
      </c>
      <c r="D516" s="42">
        <f t="shared" si="1004"/>
        <v>1.6351529198140193</v>
      </c>
      <c r="E516" s="42">
        <f t="shared" si="1021"/>
        <v>6.1216835217878911</v>
      </c>
      <c r="F516" s="42">
        <f t="shared" ref="F516:F517" si="1028">F326</f>
        <v>4.2130712757747073</v>
      </c>
      <c r="G516" s="42">
        <f t="shared" si="1006"/>
        <v>2.2008366465750675</v>
      </c>
      <c r="H516" s="42">
        <f t="shared" si="1007"/>
        <v>3.9813457581341201</v>
      </c>
      <c r="I516" s="42">
        <f t="shared" si="1008"/>
        <v>2.5709251728211684</v>
      </c>
      <c r="J516" s="42">
        <f t="shared" si="1001"/>
        <v>1.9583178596716371</v>
      </c>
      <c r="K516" s="42">
        <f t="shared" si="1001"/>
        <v>2.1879177724638308</v>
      </c>
      <c r="L516" s="42">
        <f t="shared" si="1001"/>
        <v>4.1207534672798252</v>
      </c>
      <c r="M516" s="42">
        <f t="shared" ref="M516:M517" si="1029">M326</f>
        <v>2.0410429024197447</v>
      </c>
      <c r="N516" s="42">
        <f t="shared" si="1010"/>
        <v>5.4787182141227326</v>
      </c>
      <c r="O516" s="42">
        <f t="shared" si="1000"/>
        <v>3.4404085346333777</v>
      </c>
      <c r="P516" s="42">
        <f t="shared" si="1000"/>
        <v>2.3158947448115756</v>
      </c>
      <c r="Q516" s="42">
        <f t="shared" ref="Q516:Q517" si="1030">Q326+0.29</f>
        <v>0.28999999999999998</v>
      </c>
      <c r="R516" s="42">
        <f t="shared" si="1020"/>
        <v>7.034412788446339</v>
      </c>
      <c r="S516" s="42">
        <f t="shared" si="1012"/>
        <v>0.42813759614878066</v>
      </c>
      <c r="T516" s="42">
        <f t="shared" ref="T516:T517" si="1031">T326</f>
        <v>6.9844127884463392</v>
      </c>
      <c r="U516" s="42">
        <f t="shared" si="1014"/>
        <v>6.3144127884463401</v>
      </c>
      <c r="V516" s="42">
        <f t="shared" si="1025"/>
        <v>4.0672063942231684</v>
      </c>
      <c r="W516" s="42">
        <f t="shared" si="1025"/>
        <v>4.9202026352782084</v>
      </c>
      <c r="X516" s="42">
        <f t="shared" si="1015"/>
        <v>0.61285787368354849</v>
      </c>
      <c r="Y516" s="42">
        <f t="shared" si="999"/>
        <v>4.4421536345827839</v>
      </c>
      <c r="Z516" s="42">
        <f t="shared" si="1026"/>
        <v>4.0887722476429103</v>
      </c>
      <c r="AA516" s="42">
        <f t="shared" si="1016"/>
        <v>3.9616229575517758</v>
      </c>
      <c r="AB516" s="42">
        <f t="shared" si="1017"/>
        <v>5.1003573711029055</v>
      </c>
      <c r="AC516" s="42">
        <f t="shared" ref="AC516:AC517" si="1032">AC326+1.1</f>
        <v>4.1225555949452746</v>
      </c>
      <c r="AD516" s="74">
        <f t="shared" si="1019"/>
        <v>99.999999999999986</v>
      </c>
    </row>
    <row r="517" spans="1:30" x14ac:dyDescent="0.25">
      <c r="A517" s="34" t="s">
        <v>1139</v>
      </c>
      <c r="B517" s="34" t="s">
        <v>1140</v>
      </c>
      <c r="C517" s="42">
        <f t="shared" si="1003"/>
        <v>4.265690924346667</v>
      </c>
      <c r="D517" s="42">
        <f t="shared" si="1004"/>
        <v>2.9754469994225601</v>
      </c>
      <c r="E517" s="42">
        <f t="shared" si="1021"/>
        <v>5.784422038533827</v>
      </c>
      <c r="F517" s="42">
        <f t="shared" si="1028"/>
        <v>4.550616781503046</v>
      </c>
      <c r="G517" s="42">
        <f t="shared" si="1006"/>
        <v>0.68197805940165912</v>
      </c>
      <c r="H517" s="42">
        <f t="shared" si="1007"/>
        <v>5.5855253328439423</v>
      </c>
      <c r="I517" s="42">
        <f t="shared" si="1008"/>
        <v>3.988269365688724</v>
      </c>
      <c r="J517" s="42">
        <f t="shared" si="1001"/>
        <v>0.23719401313655453</v>
      </c>
      <c r="K517" s="42">
        <f t="shared" si="1001"/>
        <v>3.0671431486414695</v>
      </c>
      <c r="L517" s="42">
        <f t="shared" si="1001"/>
        <v>3.3934239952749534</v>
      </c>
      <c r="M517" s="42">
        <f t="shared" si="1029"/>
        <v>4.3502233888227426</v>
      </c>
      <c r="N517" s="42">
        <f t="shared" si="1010"/>
        <v>4.7128374285209498</v>
      </c>
      <c r="O517" s="42">
        <f t="shared" si="1000"/>
        <v>2.9646131420474662</v>
      </c>
      <c r="P517" s="42">
        <f>P327</f>
        <v>0.23361270084936872</v>
      </c>
      <c r="Q517" s="42">
        <f t="shared" si="1030"/>
        <v>0.69</v>
      </c>
      <c r="R517" s="42">
        <f t="shared" si="1020"/>
        <v>6.6545431074528025</v>
      </c>
      <c r="S517" s="42">
        <f t="shared" si="1012"/>
        <v>4.3645431074528016</v>
      </c>
      <c r="T517" s="42">
        <f t="shared" si="1031"/>
        <v>6.6045431074528018</v>
      </c>
      <c r="U517" s="42">
        <f>U327-1.12</f>
        <v>4.9745431074528019</v>
      </c>
      <c r="V517" s="42">
        <f t="shared" si="1025"/>
        <v>3.1154536652948028</v>
      </c>
      <c r="W517" s="42">
        <f t="shared" si="1025"/>
        <v>5.1454640836961349</v>
      </c>
      <c r="X517" s="42">
        <f t="shared" si="1015"/>
        <v>0.74569655565997273</v>
      </c>
      <c r="Y517" s="42">
        <f t="shared" si="999"/>
        <v>3.8852558387532752</v>
      </c>
      <c r="Z517" s="42">
        <f t="shared" si="1026"/>
        <v>3.88237669254067</v>
      </c>
      <c r="AA517" s="42">
        <f t="shared" si="1016"/>
        <v>2.6817059068227369</v>
      </c>
      <c r="AB517" s="42">
        <f t="shared" si="1017"/>
        <v>5.2388184181573463</v>
      </c>
      <c r="AC517" s="42">
        <f t="shared" si="1032"/>
        <v>5.2260590902299349</v>
      </c>
      <c r="AD517" s="74">
        <f t="shared" si="1019"/>
        <v>100.00000000000004</v>
      </c>
    </row>
    <row r="518" spans="1:30" x14ac:dyDescent="0.25">
      <c r="A518" s="34" t="s">
        <v>1141</v>
      </c>
      <c r="B518" s="34" t="s">
        <v>1142</v>
      </c>
      <c r="C518" s="42">
        <f t="shared" si="1003"/>
        <v>5.1250385179416611</v>
      </c>
      <c r="D518" s="42">
        <f t="shared" si="1004"/>
        <v>0.70903903521094425</v>
      </c>
      <c r="E518" s="42">
        <f t="shared" si="1021"/>
        <v>5.2863556349951146</v>
      </c>
      <c r="F518" s="42">
        <f t="shared" si="1021"/>
        <v>3.7571486995387686</v>
      </c>
      <c r="G518" s="42">
        <f t="shared" si="1006"/>
        <v>7.68389254228945E-2</v>
      </c>
      <c r="H518" s="42">
        <f t="shared" si="1007"/>
        <v>6.7491886292534726</v>
      </c>
      <c r="I518" s="42">
        <f t="shared" si="1008"/>
        <v>4.73087694185595</v>
      </c>
      <c r="J518" s="42">
        <f t="shared" si="1001"/>
        <v>1.7581428905467686</v>
      </c>
      <c r="K518" s="42">
        <f t="shared" si="1001"/>
        <v>2.8140438465879476</v>
      </c>
      <c r="L518" s="42">
        <f t="shared" si="1001"/>
        <v>2.7110157963988506</v>
      </c>
      <c r="M518" s="42">
        <f t="shared" si="1022"/>
        <v>4.2973899289081556</v>
      </c>
      <c r="N518" s="42">
        <f t="shared" si="1010"/>
        <v>4.7289127940223024</v>
      </c>
      <c r="O518" s="42">
        <f t="shared" si="1000"/>
        <v>4.1042671696664978</v>
      </c>
      <c r="P518" s="42">
        <f t="shared" si="1000"/>
        <v>0.34408337058686722</v>
      </c>
      <c r="Q518" s="42">
        <f t="shared" si="1023"/>
        <v>5.1994883436883343</v>
      </c>
      <c r="R518" s="42">
        <f t="shared" si="1020"/>
        <v>6.589488343688334</v>
      </c>
      <c r="S518" s="42">
        <f t="shared" si="1012"/>
        <v>0.27982944789611219</v>
      </c>
      <c r="T518" s="42">
        <f t="shared" si="1024"/>
        <v>7.3694883436883343</v>
      </c>
      <c r="U518" s="42">
        <f t="shared" si="1014"/>
        <v>5.8694883436883352</v>
      </c>
      <c r="V518" s="42">
        <f t="shared" ref="V518:V519" si="1033">V328-0.37</f>
        <v>2.3935154908571525</v>
      </c>
      <c r="W518" s="42">
        <f t="shared" si="1025"/>
        <v>5.027880417810783</v>
      </c>
      <c r="X518" s="42">
        <f t="shared" ref="X518:X519" si="1034">X328+0.37</f>
        <v>1.0441517644692526</v>
      </c>
      <c r="Y518" s="42">
        <f t="shared" si="999"/>
        <v>4.2238875957544018</v>
      </c>
      <c r="Z518" s="42">
        <f t="shared" si="1026"/>
        <v>4.5252845418595395</v>
      </c>
      <c r="AA518" s="42">
        <f t="shared" si="1016"/>
        <v>2.789335036391571</v>
      </c>
      <c r="AB518" s="42">
        <f t="shared" si="1017"/>
        <v>4.1654616369339728</v>
      </c>
      <c r="AC518" s="42">
        <f t="shared" si="1027"/>
        <v>3.330358512337674</v>
      </c>
      <c r="AD518" s="74">
        <f t="shared" si="1019"/>
        <v>99.999999999999972</v>
      </c>
    </row>
    <row r="519" spans="1:30" x14ac:dyDescent="0.25">
      <c r="A519" s="34" t="s">
        <v>1143</v>
      </c>
      <c r="B519" s="34" t="s">
        <v>1144</v>
      </c>
      <c r="C519" s="42">
        <f t="shared" si="1003"/>
        <v>4.1971578807010257</v>
      </c>
      <c r="D519" s="42">
        <f t="shared" si="1004"/>
        <v>3.0861403289915632</v>
      </c>
      <c r="E519" s="42">
        <f t="shared" si="1021"/>
        <v>4.9469846812140208</v>
      </c>
      <c r="F519" s="42">
        <f t="shared" si="1021"/>
        <v>3.6842655179552004</v>
      </c>
      <c r="G519" s="42">
        <f t="shared" si="1006"/>
        <v>0.49536486616026798</v>
      </c>
      <c r="H519" s="42">
        <f t="shared" si="1007"/>
        <v>6.269456248428912</v>
      </c>
      <c r="I519" s="42">
        <f t="shared" si="1008"/>
        <v>2.5181521175477428</v>
      </c>
      <c r="J519" s="42">
        <f t="shared" si="1001"/>
        <v>2.5800569038664416</v>
      </c>
      <c r="K519" s="42">
        <f t="shared" si="1001"/>
        <v>1.6474484222122507</v>
      </c>
      <c r="L519" s="42">
        <f t="shared" si="1001"/>
        <v>3.7360441113183311</v>
      </c>
      <c r="M519" s="42">
        <f t="shared" si="1022"/>
        <v>5.3033935716767999</v>
      </c>
      <c r="N519" s="42">
        <f t="shared" si="1010"/>
        <v>4.3064740866574311</v>
      </c>
      <c r="O519" s="42">
        <f t="shared" si="1000"/>
        <v>4.2448496016579806</v>
      </c>
      <c r="P519" s="42">
        <f>P329</f>
        <v>0.10397943973476539</v>
      </c>
      <c r="Q519" s="42">
        <f t="shared" si="1023"/>
        <v>4.9343601902958323</v>
      </c>
      <c r="R519" s="42">
        <f t="shared" si="1020"/>
        <v>6.3243601902958329</v>
      </c>
      <c r="S519" s="42">
        <f t="shared" si="1012"/>
        <v>4.0343601902958319</v>
      </c>
      <c r="T519" s="42">
        <f t="shared" si="1024"/>
        <v>7.1043601902958322</v>
      </c>
      <c r="U519" s="42">
        <f>U329-1.12</f>
        <v>5.0443601902958326</v>
      </c>
      <c r="V519" s="42">
        <f t="shared" si="1033"/>
        <v>1.7916350713609384</v>
      </c>
      <c r="W519" s="42">
        <f t="shared" si="1025"/>
        <v>5.0650664492558422</v>
      </c>
      <c r="X519" s="42">
        <f t="shared" si="1034"/>
        <v>1.026969827712513</v>
      </c>
      <c r="Y519" s="42">
        <f t="shared" si="999"/>
        <v>3.876620156482129</v>
      </c>
      <c r="Z519" s="42">
        <f t="shared" si="1026"/>
        <v>2.7605553570988284</v>
      </c>
      <c r="AA519" s="42">
        <f t="shared" si="1016"/>
        <v>2.4902793589897705</v>
      </c>
      <c r="AB519" s="42">
        <f t="shared" si="1017"/>
        <v>4.7546707678609916</v>
      </c>
      <c r="AC519" s="42">
        <f t="shared" si="1027"/>
        <v>3.6726342816370656</v>
      </c>
      <c r="AD519" s="74">
        <f t="shared" si="1019"/>
        <v>99.999999999999972</v>
      </c>
    </row>
    <row r="520" spans="1:30" x14ac:dyDescent="0.25">
      <c r="A520" s="34" t="s">
        <v>1145</v>
      </c>
      <c r="B520" s="34" t="s">
        <v>1146</v>
      </c>
      <c r="C520" s="42">
        <f t="shared" si="1003"/>
        <v>5.2542051514256398</v>
      </c>
      <c r="D520" s="42">
        <f t="shared" si="1004"/>
        <v>1.318732218977603</v>
      </c>
      <c r="E520" s="42">
        <f t="shared" si="1021"/>
        <v>6.5745120267767181</v>
      </c>
      <c r="F520" s="42">
        <f t="shared" si="1021"/>
        <v>6.0918068586209877</v>
      </c>
      <c r="G520" s="42">
        <f t="shared" si="1006"/>
        <v>3.1432759152904737</v>
      </c>
      <c r="H520" s="42">
        <f>H330-0.4</f>
        <v>3.4657258386285297</v>
      </c>
      <c r="I520" s="42">
        <f t="shared" si="1008"/>
        <v>4.7487973261548966</v>
      </c>
      <c r="J520" s="42">
        <f t="shared" si="1001"/>
        <v>3.6176234679455472</v>
      </c>
      <c r="K520" s="42">
        <f>K330</f>
        <v>0.8118459857615592</v>
      </c>
      <c r="L520" s="42">
        <f t="shared" si="1001"/>
        <v>2.1011481826884117</v>
      </c>
      <c r="M520" s="42">
        <f t="shared" si="1022"/>
        <v>4.1795708711345645</v>
      </c>
      <c r="N520" s="42">
        <f t="shared" si="1010"/>
        <v>2.9398082868278581</v>
      </c>
      <c r="O520" s="42">
        <f t="shared" si="1000"/>
        <v>3.4467130114629305</v>
      </c>
      <c r="P520" s="42">
        <f t="shared" si="1000"/>
        <v>2.9820962988173334</v>
      </c>
      <c r="Q520" s="42">
        <f t="shared" si="1023"/>
        <v>1.9375040104018972</v>
      </c>
      <c r="R520" s="42">
        <f t="shared" si="1020"/>
        <v>5.9297072693245294</v>
      </c>
      <c r="S520" s="42">
        <f t="shared" si="1012"/>
        <v>2.4705962095367355</v>
      </c>
      <c r="T520" s="42">
        <f t="shared" si="1024"/>
        <v>3.2510267473081393</v>
      </c>
      <c r="U520" s="42">
        <f>U330-0.16</f>
        <v>0.24000000000000002</v>
      </c>
      <c r="V520" s="42">
        <f t="shared" si="1025"/>
        <v>7.2024839280538107</v>
      </c>
      <c r="W520" s="42">
        <f t="shared" si="1025"/>
        <v>2.344161309351271</v>
      </c>
      <c r="X520" s="42">
        <f t="shared" si="1015"/>
        <v>4.7424839280538107</v>
      </c>
      <c r="Y520" s="42">
        <f t="shared" ref="Y520:Z535" si="1035">Y330+0.83</f>
        <v>6.9024839280538108</v>
      </c>
      <c r="Z520" s="42">
        <f t="shared" si="1026"/>
        <v>2.6552016366890867</v>
      </c>
      <c r="AA520" s="42">
        <f t="shared" si="1016"/>
        <v>4.0667519309811544</v>
      </c>
      <c r="AB520" s="42">
        <f t="shared" si="1017"/>
        <v>3.541695288533536</v>
      </c>
      <c r="AC520" s="42">
        <f t="shared" si="1027"/>
        <v>4.0400423731991779</v>
      </c>
      <c r="AD520" s="74">
        <f t="shared" si="1019"/>
        <v>100</v>
      </c>
    </row>
    <row r="521" spans="1:30" x14ac:dyDescent="0.25">
      <c r="A521" s="34" t="s">
        <v>1147</v>
      </c>
      <c r="B521" s="34" t="s">
        <v>1148</v>
      </c>
      <c r="C521" s="42">
        <f t="shared" si="1003"/>
        <v>6.7413261521876588</v>
      </c>
      <c r="D521" s="42">
        <f t="shared" si="1004"/>
        <v>2.3408704091654013</v>
      </c>
      <c r="E521" s="42">
        <f t="shared" si="1021"/>
        <v>5.8370252747126035</v>
      </c>
      <c r="F521" s="42">
        <f t="shared" si="1021"/>
        <v>5.7390273504068388</v>
      </c>
      <c r="G521" s="42">
        <f t="shared" si="1006"/>
        <v>3.7071418431222853</v>
      </c>
      <c r="H521" s="42">
        <f t="shared" si="1007"/>
        <v>4.9451347125811322</v>
      </c>
      <c r="I521" s="42">
        <f t="shared" si="1008"/>
        <v>4.7508984856060241</v>
      </c>
      <c r="J521" s="42">
        <f t="shared" si="1001"/>
        <v>3.4445574928943588</v>
      </c>
      <c r="K521" s="42">
        <f t="shared" si="1001"/>
        <v>1.1625703844271813</v>
      </c>
      <c r="L521" s="42">
        <f t="shared" si="1001"/>
        <v>2.4686644451043711</v>
      </c>
      <c r="M521" s="42">
        <f t="shared" si="1022"/>
        <v>5.1431632044321631</v>
      </c>
      <c r="N521" s="42">
        <f t="shared" si="1010"/>
        <v>3.0257353972515171</v>
      </c>
      <c r="O521" s="42">
        <f t="shared" ref="O521:P536" si="1036">O331-0.56</f>
        <v>3.5193356286937338</v>
      </c>
      <c r="P521" s="42">
        <f t="shared" si="1036"/>
        <v>4.0402531957342553</v>
      </c>
      <c r="Q521" s="42">
        <f t="shared" si="1023"/>
        <v>2.6075775753734161</v>
      </c>
      <c r="R521" s="42">
        <f t="shared" si="1020"/>
        <v>4.2191945176170922</v>
      </c>
      <c r="S521" s="42">
        <f t="shared" si="1012"/>
        <v>1.2615617540157347</v>
      </c>
      <c r="T521" s="42">
        <f t="shared" si="1024"/>
        <v>3.1816791404809579</v>
      </c>
      <c r="U521" s="42">
        <f>U331+0.27</f>
        <v>0.67</v>
      </c>
      <c r="V521" s="42">
        <f t="shared" si="1025"/>
        <v>0.83</v>
      </c>
      <c r="W521" s="42">
        <f t="shared" si="1025"/>
        <v>2.5175659600655544</v>
      </c>
      <c r="X521" s="42">
        <f t="shared" si="1015"/>
        <v>5.2626978801966615</v>
      </c>
      <c r="Y521" s="42">
        <f>Y331</f>
        <v>6.5926978801966616</v>
      </c>
      <c r="Z521" s="42">
        <f t="shared" si="1026"/>
        <v>2.8719574500819411</v>
      </c>
      <c r="AA521" s="42">
        <f t="shared" si="1016"/>
        <v>3.538486445301813</v>
      </c>
      <c r="AB521" s="42">
        <f t="shared" si="1017"/>
        <v>5.0829412452277287</v>
      </c>
      <c r="AC521" s="42">
        <f t="shared" si="1027"/>
        <v>4.4979361751229137</v>
      </c>
      <c r="AD521" s="74">
        <f t="shared" si="1019"/>
        <v>100</v>
      </c>
    </row>
    <row r="522" spans="1:30" x14ac:dyDescent="0.25">
      <c r="A522" s="34" t="s">
        <v>1149</v>
      </c>
      <c r="B522" s="34" t="s">
        <v>1150</v>
      </c>
      <c r="C522" s="42">
        <f t="shared" si="1003"/>
        <v>4.8361049025014644</v>
      </c>
      <c r="D522" s="42">
        <f t="shared" si="1004"/>
        <v>0.41006321257439338</v>
      </c>
      <c r="E522" s="42">
        <f t="shared" si="1021"/>
        <v>5.6382737080614023</v>
      </c>
      <c r="F522" s="42">
        <f t="shared" si="1021"/>
        <v>5.614495720400174</v>
      </c>
      <c r="G522" s="42">
        <f t="shared" si="1006"/>
        <v>2.7840895506603758</v>
      </c>
      <c r="H522" s="42">
        <f>H332-0.4</f>
        <v>3.788295075683878</v>
      </c>
      <c r="I522" s="42">
        <f t="shared" si="1008"/>
        <v>4.3046204232870853</v>
      </c>
      <c r="J522" s="42">
        <f t="shared" si="1001"/>
        <v>3.0057585210089126</v>
      </c>
      <c r="K522" s="42">
        <f>K332</f>
        <v>0.79178819212666907</v>
      </c>
      <c r="L522" s="42">
        <f t="shared" si="1001"/>
        <v>4.5422581165718157</v>
      </c>
      <c r="M522" s="42">
        <f t="shared" si="1022"/>
        <v>2.5937030978944025</v>
      </c>
      <c r="N522" s="42">
        <f t="shared" si="1010"/>
        <v>2.1227618545213178</v>
      </c>
      <c r="O522" s="42">
        <f t="shared" si="1036"/>
        <v>2.4368264533304362</v>
      </c>
      <c r="P522" s="42">
        <f t="shared" si="1036"/>
        <v>4.8440721819809944</v>
      </c>
      <c r="Q522" s="42">
        <f t="shared" si="1023"/>
        <v>2.1139292382966945</v>
      </c>
      <c r="R522" s="42">
        <f t="shared" si="1020"/>
        <v>5.4793269257349611</v>
      </c>
      <c r="S522" s="42">
        <f t="shared" si="1012"/>
        <v>3.8330245467208872</v>
      </c>
      <c r="T522" s="42">
        <f t="shared" si="1024"/>
        <v>1.4109075739922006</v>
      </c>
      <c r="U522" s="42">
        <f>U332-0.16</f>
        <v>0.24000000000000002</v>
      </c>
      <c r="V522" s="42">
        <f t="shared" si="1025"/>
        <v>7.1195018131084105</v>
      </c>
      <c r="W522" s="42">
        <f t="shared" si="1025"/>
        <v>6.5095018131084101</v>
      </c>
      <c r="X522" s="42">
        <f t="shared" si="1015"/>
        <v>4.6595018131084105</v>
      </c>
      <c r="Y522" s="42">
        <f t="shared" si="1035"/>
        <v>6.8195018131084106</v>
      </c>
      <c r="Z522" s="42">
        <f t="shared" si="1026"/>
        <v>3.9309386331927567</v>
      </c>
      <c r="AA522" s="42">
        <f t="shared" si="1016"/>
        <v>2.3705826517029935</v>
      </c>
      <c r="AB522" s="42">
        <f t="shared" si="1017"/>
        <v>5.5136715629530721</v>
      </c>
      <c r="AC522" s="42">
        <f t="shared" si="1027"/>
        <v>2.2865006043694693</v>
      </c>
      <c r="AD522" s="74">
        <f t="shared" si="1019"/>
        <v>100</v>
      </c>
    </row>
    <row r="523" spans="1:30" x14ac:dyDescent="0.25">
      <c r="A523" s="34" t="s">
        <v>1151</v>
      </c>
      <c r="B523" s="34" t="s">
        <v>1152</v>
      </c>
      <c r="C523" s="42">
        <f t="shared" si="1003"/>
        <v>4.5615898607014955</v>
      </c>
      <c r="D523" s="42">
        <f t="shared" si="1004"/>
        <v>2.5721363991710855</v>
      </c>
      <c r="E523" s="42">
        <f t="shared" si="1021"/>
        <v>4.2081327486681959</v>
      </c>
      <c r="F523" s="42">
        <f t="shared" si="1021"/>
        <v>3.1435275991340497</v>
      </c>
      <c r="G523" s="42">
        <f t="shared" si="1006"/>
        <v>2.1167418827554871</v>
      </c>
      <c r="H523" s="42">
        <f t="shared" si="1007"/>
        <v>5.8748707696763978</v>
      </c>
      <c r="I523" s="42">
        <f t="shared" si="1008"/>
        <v>3.2989402695701613</v>
      </c>
      <c r="J523" s="42">
        <f t="shared" ref="J523:L538" si="1037">J333-0.83</f>
        <v>1.7262365324188629</v>
      </c>
      <c r="K523" s="42">
        <f>K333-0.93</f>
        <v>0.53124220408370959</v>
      </c>
      <c r="L523" s="42">
        <f>L333</f>
        <v>5.5340560068499789</v>
      </c>
      <c r="M523" s="42">
        <f t="shared" si="1022"/>
        <v>3.4904146418673974</v>
      </c>
      <c r="N523" s="42">
        <f t="shared" si="1010"/>
        <v>2.7455262739328679</v>
      </c>
      <c r="O523" s="42">
        <f t="shared" si="1036"/>
        <v>3.51845086123148</v>
      </c>
      <c r="P523" s="42">
        <f t="shared" si="1036"/>
        <v>4.7444553332906416</v>
      </c>
      <c r="Q523" s="42">
        <f t="shared" si="1023"/>
        <v>2.833647225050639</v>
      </c>
      <c r="R523" s="42">
        <f t="shared" si="1020"/>
        <v>4.6639689717639428</v>
      </c>
      <c r="S523" s="42">
        <f t="shared" si="1012"/>
        <v>3.2585426561282267</v>
      </c>
      <c r="T523" s="42">
        <f t="shared" si="1024"/>
        <v>2.4236606534334202</v>
      </c>
      <c r="U523" s="42">
        <f>U333</f>
        <v>6.8080466639695922</v>
      </c>
      <c r="V523" s="42">
        <f>V333-1.39</f>
        <v>5.0180466639695922</v>
      </c>
      <c r="W523" s="42">
        <f t="shared" si="1025"/>
        <v>4.4920311093130607</v>
      </c>
      <c r="X523" s="42">
        <f>X333-0.73</f>
        <v>4.8780466639695916</v>
      </c>
      <c r="Y523" s="42">
        <f t="shared" si="1035"/>
        <v>6.9380466639695921</v>
      </c>
      <c r="Z523" s="42">
        <f t="shared" si="1035"/>
        <v>4.8350291649809947</v>
      </c>
      <c r="AA523" s="42">
        <f t="shared" si="1016"/>
        <v>1.2651824416196984</v>
      </c>
      <c r="AB523" s="42">
        <f t="shared" si="1017"/>
        <v>2.1934141838233177</v>
      </c>
      <c r="AC523" s="42">
        <f t="shared" si="1027"/>
        <v>2.3260155546565295</v>
      </c>
      <c r="AD523" s="74">
        <f t="shared" si="1019"/>
        <v>100</v>
      </c>
    </row>
    <row r="524" spans="1:30" x14ac:dyDescent="0.25">
      <c r="A524" s="34" t="s">
        <v>1153</v>
      </c>
      <c r="B524" s="34" t="s">
        <v>1154</v>
      </c>
      <c r="C524" s="42">
        <f t="shared" si="1003"/>
        <v>3.418943924232384</v>
      </c>
      <c r="D524" s="42">
        <f t="shared" si="1004"/>
        <v>0.81694214778594787</v>
      </c>
      <c r="E524" s="42">
        <f t="shared" si="1021"/>
        <v>6.1363666891962687</v>
      </c>
      <c r="F524" s="42">
        <f t="shared" si="1021"/>
        <v>4.9828228225226541</v>
      </c>
      <c r="G524" s="42">
        <f t="shared" si="1006"/>
        <v>4.5258073539247103</v>
      </c>
      <c r="H524" s="42">
        <f t="shared" si="1007"/>
        <v>3.7577266381759218</v>
      </c>
      <c r="I524" s="42">
        <f t="shared" si="1008"/>
        <v>3.1827958164268084</v>
      </c>
      <c r="J524" s="42">
        <f t="shared" si="1037"/>
        <v>2.862197035550166</v>
      </c>
      <c r="K524" s="42">
        <f>K334</f>
        <v>0.30929859947938532</v>
      </c>
      <c r="L524" s="42">
        <f t="shared" ref="L524" si="1038">L334-0.83</f>
        <v>5.4581967155131226</v>
      </c>
      <c r="M524" s="42">
        <f t="shared" si="1022"/>
        <v>6.5095375928366277</v>
      </c>
      <c r="N524" s="42">
        <f t="shared" si="1010"/>
        <v>3.2749937508296725</v>
      </c>
      <c r="O524" s="42">
        <f t="shared" si="1036"/>
        <v>1.2320512809282469</v>
      </c>
      <c r="P524" s="42">
        <f t="shared" si="1036"/>
        <v>5.7154559874816417</v>
      </c>
      <c r="Q524" s="42">
        <f t="shared" si="1023"/>
        <v>5.017866419682445</v>
      </c>
      <c r="R524" s="42">
        <f t="shared" si="1020"/>
        <v>6.9269601340943474</v>
      </c>
      <c r="S524" s="42">
        <f t="shared" si="1012"/>
        <v>4.2807150807292027</v>
      </c>
      <c r="T524" s="42">
        <f t="shared" si="1024"/>
        <v>1.5150132143994599</v>
      </c>
      <c r="U524" s="42">
        <f>U334+0.27</f>
        <v>0.27</v>
      </c>
      <c r="V524" s="42">
        <f>V334</f>
        <v>6.4681967155131224</v>
      </c>
      <c r="W524" s="42">
        <f t="shared" ref="V524:W529" si="1039">W334+0.83</f>
        <v>6.6881967155131221</v>
      </c>
      <c r="X524" s="42">
        <f t="shared" si="1015"/>
        <v>4.8381967155131225</v>
      </c>
      <c r="Y524" s="42">
        <f t="shared" si="1035"/>
        <v>0.83</v>
      </c>
      <c r="Z524" s="42">
        <f t="shared" ref="Z524:Z529" si="1040">Z334</f>
        <v>4.3121311436754146</v>
      </c>
      <c r="AA524" s="42">
        <f t="shared" si="1016"/>
        <v>1.0815930917519152</v>
      </c>
      <c r="AB524" s="42">
        <f>AB334</f>
        <v>3.0276665476869939</v>
      </c>
      <c r="AC524" s="42">
        <f t="shared" si="1027"/>
        <v>2.5603278665572771</v>
      </c>
      <c r="AD524" s="74">
        <f t="shared" si="1019"/>
        <v>99.999999999999972</v>
      </c>
    </row>
    <row r="525" spans="1:30" x14ac:dyDescent="0.25">
      <c r="A525" s="34" t="s">
        <v>1155</v>
      </c>
      <c r="B525" s="34" t="s">
        <v>1156</v>
      </c>
      <c r="C525" s="42">
        <f t="shared" si="1003"/>
        <v>4.8890683602654361</v>
      </c>
      <c r="D525" s="42">
        <f t="shared" si="1004"/>
        <v>3.7880032847339571</v>
      </c>
      <c r="E525" s="42">
        <f t="shared" si="1021"/>
        <v>4.0723314233373591</v>
      </c>
      <c r="F525" s="42">
        <f t="shared" si="1021"/>
        <v>3.1998136276461282</v>
      </c>
      <c r="G525" s="42">
        <f t="shared" si="1006"/>
        <v>1.9269139494557472</v>
      </c>
      <c r="H525" s="42">
        <f>H335</f>
        <v>4.9848015527712466</v>
      </c>
      <c r="I525" s="42">
        <f t="shared" si="1008"/>
        <v>3.4452804581579235</v>
      </c>
      <c r="J525" s="42">
        <f t="shared" si="1037"/>
        <v>2.1448369371232934</v>
      </c>
      <c r="K525" s="42">
        <f t="shared" si="1037"/>
        <v>0.31219301191857818</v>
      </c>
      <c r="L525" s="42">
        <f t="shared" si="1037"/>
        <v>3.5853282951601297</v>
      </c>
      <c r="M525" s="42">
        <f t="shared" si="1022"/>
        <v>2.6197218750020417</v>
      </c>
      <c r="N525" s="42">
        <f>N335</f>
        <v>0.27734836381622252</v>
      </c>
      <c r="O525" s="42">
        <f t="shared" si="1036"/>
        <v>3.6334099043238299</v>
      </c>
      <c r="P525" s="42">
        <f t="shared" si="1036"/>
        <v>3.611417598003595</v>
      </c>
      <c r="Q525" s="42">
        <f t="shared" si="1023"/>
        <v>4.4566905711716798</v>
      </c>
      <c r="R525" s="42">
        <f t="shared" si="1020"/>
        <v>5.787469837061046</v>
      </c>
      <c r="S525" s="42">
        <f t="shared" si="1012"/>
        <v>3.8366670047181577</v>
      </c>
      <c r="T525" s="42">
        <f t="shared" si="1024"/>
        <v>2.4746730632505947</v>
      </c>
      <c r="U525" s="42">
        <f t="shared" si="1014"/>
        <v>6.2099683993877903</v>
      </c>
      <c r="V525" s="42">
        <f t="shared" si="1039"/>
        <v>7.1999683993877897</v>
      </c>
      <c r="W525" s="42">
        <f t="shared" si="1039"/>
        <v>2.3433227997959305</v>
      </c>
      <c r="X525" s="42">
        <f t="shared" si="1015"/>
        <v>4.7399683993877897</v>
      </c>
      <c r="Y525" s="42">
        <f t="shared" si="1035"/>
        <v>6.8999683993877898</v>
      </c>
      <c r="Z525" s="42">
        <f t="shared" si="1040"/>
        <v>3.9812302496173682</v>
      </c>
      <c r="AA525" s="42">
        <f t="shared" si="1016"/>
        <v>2.3675205915647766</v>
      </c>
      <c r="AB525" s="42">
        <f t="shared" si="1017"/>
        <v>5.0314685187451387</v>
      </c>
      <c r="AC525" s="42">
        <f t="shared" si="1027"/>
        <v>2.1806151248086834</v>
      </c>
      <c r="AD525" s="74">
        <f t="shared" si="1019"/>
        <v>100</v>
      </c>
    </row>
    <row r="526" spans="1:30" x14ac:dyDescent="0.25">
      <c r="A526" s="34" t="s">
        <v>1157</v>
      </c>
      <c r="B526" s="34" t="s">
        <v>1158</v>
      </c>
      <c r="C526" s="42">
        <f t="shared" si="1003"/>
        <v>8.0985993221269759</v>
      </c>
      <c r="D526" s="42">
        <f t="shared" si="1004"/>
        <v>6.3485993221269768</v>
      </c>
      <c r="E526" s="42">
        <f t="shared" si="1021"/>
        <v>4.6510830508862391</v>
      </c>
      <c r="F526" s="42">
        <f>F336</f>
        <v>3.2152127242410611</v>
      </c>
      <c r="G526" s="42">
        <f t="shared" si="1006"/>
        <v>2.3635497380945099</v>
      </c>
      <c r="H526" s="42">
        <f t="shared" si="1007"/>
        <v>3.4625609062923712</v>
      </c>
      <c r="I526" s="42">
        <f t="shared" si="1008"/>
        <v>1.0876332329547413</v>
      </c>
      <c r="J526" s="42">
        <f t="shared" si="1037"/>
        <v>0.96568104093044072</v>
      </c>
      <c r="K526" s="42">
        <f t="shared" si="1037"/>
        <v>3.9048208294880071</v>
      </c>
      <c r="L526" s="42">
        <f t="shared" si="1037"/>
        <v>3.0584079661521124</v>
      </c>
      <c r="M526" s="42">
        <f>M336</f>
        <v>1.1402563017174896</v>
      </c>
      <c r="N526" s="42">
        <f t="shared" si="1010"/>
        <v>5.2980363790459784</v>
      </c>
      <c r="O526" s="42">
        <f t="shared" si="1036"/>
        <v>2.1570918415184588</v>
      </c>
      <c r="P526" s="42">
        <f t="shared" si="1036"/>
        <v>1.6257357500180807</v>
      </c>
      <c r="Q526" s="42">
        <f>Q336+0.29</f>
        <v>1.0697512990462221</v>
      </c>
      <c r="R526" s="42">
        <f t="shared" si="1020"/>
        <v>6.1481675388686039</v>
      </c>
      <c r="S526" s="42">
        <f t="shared" si="1012"/>
        <v>3.4011960177882505</v>
      </c>
      <c r="T526" s="42">
        <f>T336</f>
        <v>7.6885993221269766</v>
      </c>
      <c r="U526" s="42">
        <f>U336</f>
        <v>0.44499885389608274</v>
      </c>
      <c r="V526" s="42">
        <f t="shared" si="1039"/>
        <v>7.697841092438467</v>
      </c>
      <c r="W526" s="42">
        <f t="shared" si="1039"/>
        <v>5.691979515674995</v>
      </c>
      <c r="X526" s="42">
        <f t="shared" si="1015"/>
        <v>4.9154614377515635</v>
      </c>
      <c r="Y526" s="42">
        <f t="shared" si="1035"/>
        <v>7.228132943446643</v>
      </c>
      <c r="Z526" s="42">
        <f t="shared" si="1040"/>
        <v>0.34800425124178602</v>
      </c>
      <c r="AA526" s="42">
        <f>AA336</f>
        <v>0.08</v>
      </c>
      <c r="AB526" s="42">
        <f t="shared" si="1017"/>
        <v>0.83</v>
      </c>
      <c r="AC526" s="42">
        <f>AC336-0.29</f>
        <v>7.0785993221269772</v>
      </c>
      <c r="AD526" s="74">
        <f t="shared" si="1019"/>
        <v>100</v>
      </c>
    </row>
    <row r="527" spans="1:30" x14ac:dyDescent="0.25">
      <c r="A527" s="34" t="s">
        <v>1159</v>
      </c>
      <c r="B527" s="34" t="s">
        <v>1160</v>
      </c>
      <c r="C527" s="42">
        <f t="shared" si="1003"/>
        <v>8.1988488753495172</v>
      </c>
      <c r="D527" s="42">
        <f t="shared" si="1004"/>
        <v>6.4488488753495181</v>
      </c>
      <c r="E527" s="42">
        <f t="shared" si="1021"/>
        <v>6.2092805470934485</v>
      </c>
      <c r="F527" s="42">
        <f t="shared" si="1021"/>
        <v>6.2384528480809101</v>
      </c>
      <c r="G527" s="42">
        <f t="shared" si="1006"/>
        <v>1.3896602935609321</v>
      </c>
      <c r="H527" s="42">
        <f t="shared" si="1007"/>
        <v>7.4413242312155585</v>
      </c>
      <c r="I527" s="42">
        <f t="shared" si="1008"/>
        <v>5.917714614557875</v>
      </c>
      <c r="J527" s="42">
        <f t="shared" si="1037"/>
        <v>3.1502937251719736</v>
      </c>
      <c r="K527" s="42">
        <f t="shared" si="1037"/>
        <v>0.25408387505205587</v>
      </c>
      <c r="L527" s="42">
        <f t="shared" si="1037"/>
        <v>2.0512110131591839</v>
      </c>
      <c r="M527" s="42">
        <f t="shared" si="1022"/>
        <v>5.3429012319678844</v>
      </c>
      <c r="N527" s="42">
        <f t="shared" si="1010"/>
        <v>1.8085625931889031</v>
      </c>
      <c r="O527" s="42">
        <f t="shared" si="1036"/>
        <v>3.6176301323222275</v>
      </c>
      <c r="P527" s="42">
        <f t="shared" si="1036"/>
        <v>3.6874638715719947</v>
      </c>
      <c r="Q527" s="42">
        <f t="shared" si="1023"/>
        <v>0.39966036749293521</v>
      </c>
      <c r="R527" s="42">
        <f t="shared" si="1020"/>
        <v>6.1489143530301558</v>
      </c>
      <c r="S527" s="42">
        <f t="shared" si="1012"/>
        <v>2.0644808462752269</v>
      </c>
      <c r="T527" s="42">
        <f t="shared" si="1024"/>
        <v>4.1061692602487758</v>
      </c>
      <c r="U527" s="42">
        <f t="shared" si="1014"/>
        <v>2.6269554535314104</v>
      </c>
      <c r="V527" s="42">
        <f t="shared" si="1039"/>
        <v>6.1687333609438282</v>
      </c>
      <c r="W527" s="42">
        <f t="shared" si="1039"/>
        <v>2.5685318733630038</v>
      </c>
      <c r="X527" s="42">
        <f t="shared" si="1015"/>
        <v>5.2347180911978626</v>
      </c>
      <c r="Y527" s="42">
        <f t="shared" si="1035"/>
        <v>5.8682064141210457</v>
      </c>
      <c r="Z527" s="42">
        <f t="shared" si="1040"/>
        <v>0.36107029370392418</v>
      </c>
      <c r="AA527" s="42">
        <f>AA337</f>
        <v>0.08</v>
      </c>
      <c r="AB527" s="42">
        <f t="shared" si="1017"/>
        <v>0.83</v>
      </c>
      <c r="AC527" s="42">
        <f>AC337-0.83</f>
        <v>1.7862829584498399</v>
      </c>
      <c r="AD527" s="74">
        <f t="shared" si="1019"/>
        <v>99.999999999999986</v>
      </c>
    </row>
    <row r="528" spans="1:30" x14ac:dyDescent="0.25">
      <c r="A528" s="34" t="s">
        <v>1161</v>
      </c>
      <c r="B528" s="34" t="s">
        <v>1162</v>
      </c>
      <c r="C528" s="42">
        <f t="shared" si="1003"/>
        <v>7.4994569362422849</v>
      </c>
      <c r="D528" s="42">
        <f>D338-0.37</f>
        <v>0.19000000000000006</v>
      </c>
      <c r="E528" s="42">
        <f>E338</f>
        <v>4.3938725071312374</v>
      </c>
      <c r="F528" s="42">
        <f>F338</f>
        <v>3.2306138505448412</v>
      </c>
      <c r="G528" s="42">
        <f t="shared" si="1006"/>
        <v>2.8956712725335252</v>
      </c>
      <c r="H528" s="42">
        <f t="shared" si="1007"/>
        <v>6.0444725608139516</v>
      </c>
      <c r="I528" s="42">
        <f t="shared" si="1008"/>
        <v>2.6130758717808482</v>
      </c>
      <c r="J528" s="42">
        <f t="shared" si="1037"/>
        <v>1.4232214139056132</v>
      </c>
      <c r="K528" s="42">
        <f t="shared" si="1037"/>
        <v>1.9697689090392698</v>
      </c>
      <c r="L528" s="42">
        <f t="shared" si="1037"/>
        <v>2.1855844291110476</v>
      </c>
      <c r="M528" s="42">
        <f>M338</f>
        <v>3.295433723533336</v>
      </c>
      <c r="N528" s="42">
        <f t="shared" si="1010"/>
        <v>2.6830257400626349</v>
      </c>
      <c r="O528" s="42">
        <f t="shared" si="1036"/>
        <v>2.5528963953982564</v>
      </c>
      <c r="P528" s="42">
        <f>P338</f>
        <v>3.1065232507681486</v>
      </c>
      <c r="Q528" s="42">
        <f>Q338+0.29</f>
        <v>0.97007452603848865</v>
      </c>
      <c r="R528" s="42">
        <f t="shared" si="1020"/>
        <v>5.9853629575387473</v>
      </c>
      <c r="S528" s="42">
        <f t="shared" si="1012"/>
        <v>4.1700897549186617</v>
      </c>
      <c r="T528" s="42">
        <f>T338</f>
        <v>5.0218945104661961</v>
      </c>
      <c r="U528" s="42">
        <f>U338+0.08</f>
        <v>3.0474637590189841</v>
      </c>
      <c r="V528" s="42">
        <f t="shared" si="1039"/>
        <v>5.6163928275033328</v>
      </c>
      <c r="W528" s="42">
        <f t="shared" si="1039"/>
        <v>5.3844626691813868</v>
      </c>
      <c r="X528" s="42">
        <f t="shared" si="1015"/>
        <v>4.1117172840388472</v>
      </c>
      <c r="Y528" s="42">
        <f t="shared" si="1035"/>
        <v>6.0517467705425743</v>
      </c>
      <c r="Z528" s="42">
        <f>Z338+0.27</f>
        <v>0.48511189532245969</v>
      </c>
      <c r="AA528" s="42">
        <f t="shared" si="1016"/>
        <v>5.2794569362422852</v>
      </c>
      <c r="AB528" s="42">
        <f t="shared" si="1017"/>
        <v>7.4094569362422851</v>
      </c>
      <c r="AC528" s="42">
        <f t="shared" si="1027"/>
        <v>2.3831523120807625</v>
      </c>
      <c r="AD528" s="74">
        <f t="shared" si="1019"/>
        <v>100.00000000000001</v>
      </c>
    </row>
    <row r="529" spans="1:30" x14ac:dyDescent="0.25">
      <c r="A529" s="34" t="s">
        <v>1163</v>
      </c>
      <c r="B529" s="34" t="s">
        <v>1164</v>
      </c>
      <c r="C529" s="42">
        <f t="shared" si="1003"/>
        <v>4.9817123934091727</v>
      </c>
      <c r="D529" s="42">
        <f t="shared" si="1004"/>
        <v>2.2588579153210211</v>
      </c>
      <c r="E529" s="42">
        <f t="shared" si="1021"/>
        <v>7.494910035281972</v>
      </c>
      <c r="F529" s="42">
        <f t="shared" si="1021"/>
        <v>6.0306816115147193</v>
      </c>
      <c r="G529" s="42">
        <f t="shared" si="1006"/>
        <v>0.71624385996577444</v>
      </c>
      <c r="H529" s="42">
        <f t="shared" si="1007"/>
        <v>7.7191799209047787</v>
      </c>
      <c r="I529" s="42">
        <f t="shared" si="1008"/>
        <v>1.0911572413032069</v>
      </c>
      <c r="J529" s="42">
        <f>J339</f>
        <v>0</v>
      </c>
      <c r="K529" s="42">
        <f t="shared" si="1037"/>
        <v>2.5829614949678317</v>
      </c>
      <c r="L529" s="42">
        <f t="shared" si="1037"/>
        <v>2.9041683748132296</v>
      </c>
      <c r="M529" s="42">
        <f t="shared" si="1022"/>
        <v>2.2155511345319754</v>
      </c>
      <c r="N529" s="42">
        <f t="shared" si="1010"/>
        <v>5.2714385162938067</v>
      </c>
      <c r="O529" s="42">
        <f t="shared" si="1036"/>
        <v>1.6480316872633174</v>
      </c>
      <c r="P529" s="42">
        <f>P339-0.83</f>
        <v>5.6395226070951168</v>
      </c>
      <c r="Q529" s="42">
        <f>Q339</f>
        <v>0.4</v>
      </c>
      <c r="R529" s="42">
        <f>R339+0.83</f>
        <v>0.83</v>
      </c>
      <c r="S529" s="42">
        <f t="shared" si="1012"/>
        <v>2.5830150713967446</v>
      </c>
      <c r="T529" s="42">
        <f>T339</f>
        <v>6.9795226070951166</v>
      </c>
      <c r="U529" s="42">
        <f t="shared" si="1014"/>
        <v>5.9095226070951163</v>
      </c>
      <c r="V529" s="42">
        <f t="shared" si="1039"/>
        <v>4.0647613035475567</v>
      </c>
      <c r="W529" s="42">
        <f t="shared" si="1039"/>
        <v>6.146036206588926</v>
      </c>
      <c r="X529" s="42">
        <f>X339</f>
        <v>0.9243149097422958</v>
      </c>
      <c r="Y529" s="42">
        <f>Y339</f>
        <v>5.2565592625950224</v>
      </c>
      <c r="Z529" s="42">
        <f t="shared" si="1040"/>
        <v>5.0396378206926871</v>
      </c>
      <c r="AA529" s="42">
        <f t="shared" si="1016"/>
        <v>3.4855384617125722</v>
      </c>
      <c r="AB529" s="42">
        <f>AB339</f>
        <v>4.2671319323393329</v>
      </c>
      <c r="AC529" s="42">
        <f t="shared" si="1027"/>
        <v>3.5595430245287063</v>
      </c>
      <c r="AD529" s="74">
        <f t="shared" si="1019"/>
        <v>100.00000000000001</v>
      </c>
    </row>
    <row r="530" spans="1:30" x14ac:dyDescent="0.25">
      <c r="A530" s="34" t="s">
        <v>1165</v>
      </c>
      <c r="B530" s="34" t="s">
        <v>1166</v>
      </c>
      <c r="C530" s="42">
        <f t="shared" si="1003"/>
        <v>5.8893252491257675</v>
      </c>
      <c r="D530" s="42">
        <f>D340</f>
        <v>1.8653207980377384</v>
      </c>
      <c r="E530" s="42">
        <f>E340</f>
        <v>6.8885279282174059</v>
      </c>
      <c r="F530" s="42">
        <f t="shared" si="1021"/>
        <v>6.6785279282174059</v>
      </c>
      <c r="G530" s="42">
        <f t="shared" si="1006"/>
        <v>2.874550026040287</v>
      </c>
      <c r="H530" s="42">
        <f t="shared" si="1007"/>
        <v>5.5180321570051927</v>
      </c>
      <c r="I530" s="42">
        <f t="shared" si="1008"/>
        <v>2.2363300891764739</v>
      </c>
      <c r="J530" s="42">
        <f t="shared" si="1037"/>
        <v>0.23088752174180904</v>
      </c>
      <c r="K530" s="42">
        <f t="shared" si="1037"/>
        <v>5.1128619551197536</v>
      </c>
      <c r="L530" s="42">
        <f>L340</f>
        <v>0</v>
      </c>
      <c r="M530" s="42">
        <f t="shared" si="1022"/>
        <v>1.1298268400787541</v>
      </c>
      <c r="N530" s="42">
        <f t="shared" si="1010"/>
        <v>2.5836883250362033</v>
      </c>
      <c r="O530" s="42">
        <f>O340+0.27</f>
        <v>0.27</v>
      </c>
      <c r="P530" s="42">
        <f t="shared" si="1036"/>
        <v>2.8620095738860445</v>
      </c>
      <c r="Q530" s="42">
        <f t="shared" si="1023"/>
        <v>5.2285279282174058</v>
      </c>
      <c r="R530" s="42">
        <f>R340</f>
        <v>6.0585279282174058</v>
      </c>
      <c r="S530" s="42">
        <f t="shared" si="1012"/>
        <v>4.3285279282174054</v>
      </c>
      <c r="T530" s="42">
        <f t="shared" si="1024"/>
        <v>7.3985279282174057</v>
      </c>
      <c r="U530" s="42">
        <f>U340</f>
        <v>6.0585279282174058</v>
      </c>
      <c r="V530" s="42">
        <f>V340-1.39</f>
        <v>2.9014572824873301</v>
      </c>
      <c r="W530" s="42">
        <f>W340-0.27</f>
        <v>4.6532377709191319</v>
      </c>
      <c r="X530" s="42">
        <f>X340</f>
        <v>0</v>
      </c>
      <c r="Y530" s="42">
        <f t="shared" si="1035"/>
        <v>5.5843746726273205</v>
      </c>
      <c r="Z530" s="42">
        <f t="shared" si="1035"/>
        <v>6.6514763908481873</v>
      </c>
      <c r="AA530" s="42">
        <f t="shared" si="1016"/>
        <v>3.4948357401636319</v>
      </c>
      <c r="AB530" s="42">
        <f t="shared" si="1017"/>
        <v>1.8612387962923247</v>
      </c>
      <c r="AC530" s="42">
        <f t="shared" si="1027"/>
        <v>1.6408513138922138</v>
      </c>
      <c r="AD530" s="74">
        <f t="shared" si="1019"/>
        <v>100.00000000000001</v>
      </c>
    </row>
    <row r="531" spans="1:30" x14ac:dyDescent="0.25">
      <c r="A531" s="34" t="s">
        <v>1167</v>
      </c>
      <c r="B531" s="34" t="s">
        <v>1168</v>
      </c>
      <c r="C531" s="42">
        <f t="shared" si="1003"/>
        <v>4.9874978749572563</v>
      </c>
      <c r="D531" s="42">
        <f t="shared" si="1004"/>
        <v>2.036598921271394</v>
      </c>
      <c r="E531" s="42">
        <f t="shared" ref="E531:F546" si="1041">E341+0.83</f>
        <v>6.0467208621624513</v>
      </c>
      <c r="F531" s="42">
        <f>F341</f>
        <v>4.3912170574452887</v>
      </c>
      <c r="G531" s="42">
        <f t="shared" si="1006"/>
        <v>0.10574863098064202</v>
      </c>
      <c r="H531" s="42">
        <f t="shared" si="1007"/>
        <v>6.3141965466823224</v>
      </c>
      <c r="I531" s="42">
        <f t="shared" si="1008"/>
        <v>3.5713206920622058</v>
      </c>
      <c r="J531" s="42">
        <f t="shared" si="1037"/>
        <v>1.6621604689912051</v>
      </c>
      <c r="K531" s="42">
        <f t="shared" si="1037"/>
        <v>2.4703404041772119</v>
      </c>
      <c r="L531" s="42">
        <f t="shared" si="1037"/>
        <v>2.8209820182988752</v>
      </c>
      <c r="M531" s="42">
        <f>M341</f>
        <v>4.5641857597376241</v>
      </c>
      <c r="N531" s="42">
        <f t="shared" si="1010"/>
        <v>2.7175340137096429</v>
      </c>
      <c r="O531" s="42">
        <f t="shared" si="1036"/>
        <v>2.2177302088507216</v>
      </c>
      <c r="P531" s="42">
        <f t="shared" si="1036"/>
        <v>0.36559008260505654</v>
      </c>
      <c r="Q531" s="42">
        <f>Q341+0.29</f>
        <v>0.28999999999999998</v>
      </c>
      <c r="R531" s="42">
        <f t="shared" si="1020"/>
        <v>6.9740500255522715</v>
      </c>
      <c r="S531" s="42">
        <f t="shared" si="1012"/>
        <v>0.4080166751840909</v>
      </c>
      <c r="T531" s="42">
        <f>T341</f>
        <v>6.9240500255522708</v>
      </c>
      <c r="U531" s="42">
        <f t="shared" si="1014"/>
        <v>6.2540500255522709</v>
      </c>
      <c r="V531" s="42">
        <f t="shared" ref="V531:W535" si="1042">V341+0.83</f>
        <v>0.83</v>
      </c>
      <c r="W531" s="42">
        <f t="shared" si="1042"/>
        <v>4.0609383126959493</v>
      </c>
      <c r="X531" s="42">
        <f t="shared" si="1015"/>
        <v>1.4577554875075984</v>
      </c>
      <c r="Y531" s="42">
        <f t="shared" si="1035"/>
        <v>4.6729677745888978</v>
      </c>
      <c r="Z531" s="42">
        <f t="shared" ref="Z531:Z532" si="1043">Z341</f>
        <v>4.6666491697631729</v>
      </c>
      <c r="AA531" s="42">
        <f t="shared" si="1016"/>
        <v>4.5145372095266998</v>
      </c>
      <c r="AB531" s="42">
        <f t="shared" si="1017"/>
        <v>6.9711117265926017</v>
      </c>
      <c r="AC531" s="42">
        <f>AC341+1.1</f>
        <v>7.7040500255522719</v>
      </c>
      <c r="AD531" s="74">
        <f t="shared" si="1019"/>
        <v>100</v>
      </c>
    </row>
    <row r="532" spans="1:30" x14ac:dyDescent="0.25">
      <c r="A532" s="34" t="s">
        <v>1169</v>
      </c>
      <c r="B532" s="34" t="s">
        <v>1170</v>
      </c>
      <c r="C532" s="42">
        <f t="shared" si="1003"/>
        <v>5.3771422106694535</v>
      </c>
      <c r="D532" s="42">
        <f t="shared" si="1004"/>
        <v>1.2416555815207699</v>
      </c>
      <c r="E532" s="42">
        <f t="shared" si="1041"/>
        <v>5.9226210802857358</v>
      </c>
      <c r="F532" s="42">
        <f t="shared" si="1041"/>
        <v>4.8861119672431856</v>
      </c>
      <c r="G532" s="42">
        <f t="shared" si="1006"/>
        <v>0.19046741763869257</v>
      </c>
      <c r="H532" s="42">
        <f t="shared" si="1007"/>
        <v>4.6566475023523966</v>
      </c>
      <c r="I532" s="42">
        <f t="shared" si="1008"/>
        <v>4.0199512142903195</v>
      </c>
      <c r="J532" s="42">
        <f t="shared" si="1037"/>
        <v>1.1156286223102119</v>
      </c>
      <c r="K532" s="42">
        <f t="shared" si="1037"/>
        <v>2.9676049972269598</v>
      </c>
      <c r="L532" s="42">
        <f t="shared" si="1037"/>
        <v>3.2285882312491641</v>
      </c>
      <c r="M532" s="42">
        <f t="shared" si="1022"/>
        <v>3.6172513384506235</v>
      </c>
      <c r="N532" s="42">
        <f t="shared" si="1010"/>
        <v>3.4684056407538648</v>
      </c>
      <c r="O532" s="42">
        <f t="shared" si="1036"/>
        <v>4.3871426167196361</v>
      </c>
      <c r="P532" s="42">
        <f>P342</f>
        <v>0.40361551508647259</v>
      </c>
      <c r="Q532" s="42">
        <f t="shared" si="1023"/>
        <v>5.1367826980282656</v>
      </c>
      <c r="R532" s="42">
        <f t="shared" si="1020"/>
        <v>6.5267826980282653</v>
      </c>
      <c r="S532" s="42">
        <f t="shared" si="1012"/>
        <v>4.2367826980282652</v>
      </c>
      <c r="T532" s="42">
        <f t="shared" si="1024"/>
        <v>7.3067826980282655</v>
      </c>
      <c r="U532" s="42">
        <f>U342-1.12</f>
        <v>5.2467826980282659</v>
      </c>
      <c r="V532" s="42">
        <f t="shared" si="1042"/>
        <v>5.3050870235211995</v>
      </c>
      <c r="W532" s="42">
        <f t="shared" si="1042"/>
        <v>4.2729090024342913</v>
      </c>
      <c r="X532" s="42">
        <f t="shared" si="1015"/>
        <v>1.7396706696853865</v>
      </c>
      <c r="Y532" s="42">
        <f t="shared" si="1035"/>
        <v>3.9239053527954044</v>
      </c>
      <c r="Z532" s="42">
        <f t="shared" si="1043"/>
        <v>3.1054282142203697</v>
      </c>
      <c r="AA532" s="42">
        <f t="shared" si="1016"/>
        <v>2.4142393734134968</v>
      </c>
      <c r="AB532" s="42">
        <f t="shared" si="1017"/>
        <v>3.4960092906083742</v>
      </c>
      <c r="AC532" s="42">
        <f t="shared" si="1027"/>
        <v>1.8060036473826551</v>
      </c>
      <c r="AD532" s="74">
        <f t="shared" si="1019"/>
        <v>99.999999999999957</v>
      </c>
    </row>
    <row r="533" spans="1:30" x14ac:dyDescent="0.25">
      <c r="A533" s="34" t="s">
        <v>1171</v>
      </c>
      <c r="B533" s="34" t="s">
        <v>1172</v>
      </c>
      <c r="C533" s="42">
        <f t="shared" si="1003"/>
        <v>4.5573367739848827</v>
      </c>
      <c r="D533" s="42">
        <f t="shared" si="1004"/>
        <v>2.1645990285120749</v>
      </c>
      <c r="E533" s="42">
        <f t="shared" si="1041"/>
        <v>4.6453840509929671</v>
      </c>
      <c r="F533" s="42">
        <f t="shared" si="1041"/>
        <v>3.7908848836513891</v>
      </c>
      <c r="G533" s="42">
        <f t="shared" si="1006"/>
        <v>0.19575652660506659</v>
      </c>
      <c r="H533" s="42">
        <f>H343</f>
        <v>7.5395701819910608</v>
      </c>
      <c r="I533" s="42">
        <f t="shared" si="1008"/>
        <v>1.7655483317000853</v>
      </c>
      <c r="J533" s="42">
        <f>J343</f>
        <v>0.39579623690832871</v>
      </c>
      <c r="K533" s="42">
        <f t="shared" si="1037"/>
        <v>3.1780343484506428</v>
      </c>
      <c r="L533" s="42">
        <f t="shared" si="1037"/>
        <v>4.0826280930198466</v>
      </c>
      <c r="M533" s="42">
        <f t="shared" si="1022"/>
        <v>5.0640671568582363</v>
      </c>
      <c r="N533" s="42">
        <f t="shared" si="1010"/>
        <v>4.4537011744636237</v>
      </c>
      <c r="O533" s="42">
        <f>O343-0.56</f>
        <v>5.6431039977484083</v>
      </c>
      <c r="P533" s="42">
        <f>P343</f>
        <v>0.39416010064150586</v>
      </c>
      <c r="Q533" s="42">
        <f>Q343-1.39</f>
        <v>5.2066039484721456</v>
      </c>
      <c r="R533" s="42">
        <f t="shared" si="1020"/>
        <v>7.1566039484721458</v>
      </c>
      <c r="S533" s="42">
        <f t="shared" si="1012"/>
        <v>4.8666039484721448</v>
      </c>
      <c r="T533" s="42">
        <f t="shared" si="1024"/>
        <v>7.9366039484721451</v>
      </c>
      <c r="U533" s="42">
        <f>U343-2.22</f>
        <v>4.776603948472145</v>
      </c>
      <c r="V533" s="42">
        <f t="shared" si="1042"/>
        <v>7.1517454506191385</v>
      </c>
      <c r="W533" s="42">
        <f t="shared" si="1042"/>
        <v>3.3108615984979557</v>
      </c>
      <c r="X533" s="42">
        <f>X343</f>
        <v>1.666911807176563</v>
      </c>
      <c r="Y533" s="42">
        <f t="shared" si="1035"/>
        <v>3.1718546458500279</v>
      </c>
      <c r="Z533" s="42">
        <f t="shared" si="1035"/>
        <v>3.0036263293429637</v>
      </c>
      <c r="AA533" s="42">
        <f t="shared" si="1016"/>
        <v>1.3204475367039326</v>
      </c>
      <c r="AB533" s="42">
        <f t="shared" si="1017"/>
        <v>2.2335327549940738</v>
      </c>
      <c r="AC533" s="42">
        <f t="shared" si="1027"/>
        <v>0.32742924892650338</v>
      </c>
      <c r="AD533" s="74">
        <f t="shared" si="1019"/>
        <v>99.999999999999986</v>
      </c>
    </row>
    <row r="534" spans="1:30" x14ac:dyDescent="0.25">
      <c r="A534" s="34" t="s">
        <v>1173</v>
      </c>
      <c r="B534" s="34" t="s">
        <v>1174</v>
      </c>
      <c r="C534" s="42">
        <f t="shared" si="1003"/>
        <v>4.3233553458093406</v>
      </c>
      <c r="D534" s="42">
        <f t="shared" si="1004"/>
        <v>1.5932794795387153</v>
      </c>
      <c r="E534" s="42">
        <f t="shared" si="1041"/>
        <v>5.6609929848663318</v>
      </c>
      <c r="F534" s="42">
        <f t="shared" si="1041"/>
        <v>4.5769168811924006</v>
      </c>
      <c r="G534" s="42">
        <f t="shared" si="1006"/>
        <v>0.94894067234629487</v>
      </c>
      <c r="H534" s="42">
        <f t="shared" si="1007"/>
        <v>6.9644864997677205</v>
      </c>
      <c r="I534" s="42">
        <f t="shared" si="1008"/>
        <v>2.8331266246116287</v>
      </c>
      <c r="J534" s="42">
        <f t="shared" si="1037"/>
        <v>1.5199756113211622</v>
      </c>
      <c r="K534" s="42">
        <f t="shared" si="1037"/>
        <v>3.261838036174753</v>
      </c>
      <c r="L534" s="42">
        <f t="shared" si="1037"/>
        <v>3.9941304134344042</v>
      </c>
      <c r="M534" s="42">
        <f t="shared" si="1022"/>
        <v>2.1550976649988156</v>
      </c>
      <c r="N534" s="42">
        <f t="shared" si="1010"/>
        <v>1.4355353499075769</v>
      </c>
      <c r="O534" s="42">
        <f t="shared" si="1036"/>
        <v>2.9236591957677178</v>
      </c>
      <c r="P534" s="42">
        <f t="shared" si="1036"/>
        <v>2.2326649020707463</v>
      </c>
      <c r="Q534" s="42">
        <f t="shared" si="1023"/>
        <v>4.825465224056507</v>
      </c>
      <c r="R534" s="42">
        <f t="shared" si="1020"/>
        <v>6.2154652240565067</v>
      </c>
      <c r="S534" s="42">
        <f t="shared" si="1012"/>
        <v>3.9254652240565067</v>
      </c>
      <c r="T534" s="42">
        <f t="shared" si="1024"/>
        <v>6.9954652240565069</v>
      </c>
      <c r="U534" s="42">
        <f t="shared" si="1014"/>
        <v>5.4954652240565078</v>
      </c>
      <c r="V534" s="42">
        <f t="shared" si="1042"/>
        <v>2.2438663060141275</v>
      </c>
      <c r="W534" s="42">
        <f t="shared" si="1042"/>
        <v>4.2189677729851516</v>
      </c>
      <c r="X534" s="42">
        <f t="shared" si="1015"/>
        <v>0.7420236373625414</v>
      </c>
      <c r="Y534" s="42">
        <f t="shared" si="1035"/>
        <v>3.8501276697579749</v>
      </c>
      <c r="Z534" s="42">
        <f t="shared" ref="Z534" si="1044">Z344</f>
        <v>4.4192180158229757</v>
      </c>
      <c r="AA534" s="42">
        <f t="shared" si="1016"/>
        <v>2.9332040022242545</v>
      </c>
      <c r="AB534" s="42">
        <f t="shared" si="1017"/>
        <v>5.1618457035326442</v>
      </c>
      <c r="AC534" s="42">
        <f t="shared" si="1027"/>
        <v>4.5494211102102238</v>
      </c>
      <c r="AD534" s="74">
        <f t="shared" si="1019"/>
        <v>100.00000000000004</v>
      </c>
    </row>
    <row r="535" spans="1:30" x14ac:dyDescent="0.25">
      <c r="A535" s="34" t="s">
        <v>1175</v>
      </c>
      <c r="B535" s="34" t="s">
        <v>1176</v>
      </c>
      <c r="C535" s="42">
        <f t="shared" si="1003"/>
        <v>5.2557928451480569</v>
      </c>
      <c r="D535" s="42">
        <f t="shared" si="1004"/>
        <v>1.9880498755965288</v>
      </c>
      <c r="E535" s="42">
        <f t="shared" si="1041"/>
        <v>7.0019389122153974</v>
      </c>
      <c r="F535" s="42">
        <f t="shared" si="1041"/>
        <v>6.1572481842742048</v>
      </c>
      <c r="G535" s="42">
        <f t="shared" si="1006"/>
        <v>0.68929683196178282</v>
      </c>
      <c r="H535" s="42">
        <f t="shared" si="1007"/>
        <v>6.3872748627955014</v>
      </c>
      <c r="I535" s="42">
        <f t="shared" si="1008"/>
        <v>2.002258802043301</v>
      </c>
      <c r="J535" s="42">
        <f>J345</f>
        <v>0.62000938566855768</v>
      </c>
      <c r="K535" s="42">
        <f t="shared" si="1037"/>
        <v>2.8063891207039222</v>
      </c>
      <c r="L535" s="42">
        <f>L345</f>
        <v>3.7857871106613765</v>
      </c>
      <c r="M535" s="42">
        <f t="shared" si="1022"/>
        <v>3.8770315568378977</v>
      </c>
      <c r="N535" s="42">
        <f t="shared" si="1010"/>
        <v>4.4361389138831049</v>
      </c>
      <c r="O535" s="42">
        <f t="shared" si="1036"/>
        <v>3.7318926742498379</v>
      </c>
      <c r="P535" s="42">
        <f t="shared" si="1036"/>
        <v>0.63382709242399327</v>
      </c>
      <c r="Q535" s="42">
        <f>Q345+0.83</f>
        <v>1.23</v>
      </c>
      <c r="R535" s="42">
        <f t="shared" si="1020"/>
        <v>0.56000000000000005</v>
      </c>
      <c r="S535" s="42">
        <f t="shared" si="1012"/>
        <v>2.7953189358123089</v>
      </c>
      <c r="T535" s="42">
        <f t="shared" si="1024"/>
        <v>8.1279784037184637</v>
      </c>
      <c r="U535" s="42">
        <f>U345-2.49</f>
        <v>4.2979784037184636</v>
      </c>
      <c r="V535" s="42">
        <f>V345-1.39</f>
        <v>1.155491901394426</v>
      </c>
      <c r="W535" s="42">
        <f t="shared" si="1042"/>
        <v>5.5686586343765443</v>
      </c>
      <c r="X535" s="42">
        <f t="shared" si="1015"/>
        <v>0.38956382259391809</v>
      </c>
      <c r="Y535" s="42">
        <f t="shared" si="1035"/>
        <v>5.6822877614477862</v>
      </c>
      <c r="Z535" s="42">
        <f t="shared" si="1035"/>
        <v>6.212093143384859</v>
      </c>
      <c r="AA535" s="42">
        <f t="shared" si="1016"/>
        <v>2.9995297033321133</v>
      </c>
      <c r="AB535" s="42">
        <f t="shared" si="1017"/>
        <v>6.7514279692012149</v>
      </c>
      <c r="AC535" s="42">
        <f t="shared" si="1027"/>
        <v>4.8567351525564453</v>
      </c>
      <c r="AD535" s="74">
        <f t="shared" si="1019"/>
        <v>100</v>
      </c>
    </row>
    <row r="536" spans="1:30" x14ac:dyDescent="0.25">
      <c r="A536" s="34" t="s">
        <v>1177</v>
      </c>
      <c r="B536" s="34" t="s">
        <v>1178</v>
      </c>
      <c r="C536" s="42">
        <f t="shared" si="1003"/>
        <v>6.8597162370048599</v>
      </c>
      <c r="D536" s="42">
        <f>D346-0.37</f>
        <v>0.19000000000000006</v>
      </c>
      <c r="E536" s="42">
        <f>E346</f>
        <v>5.7694888170733138</v>
      </c>
      <c r="F536" s="42">
        <f>F346</f>
        <v>4.6232821612603328</v>
      </c>
      <c r="G536" s="42">
        <f t="shared" si="1006"/>
        <v>0.10704492474952576</v>
      </c>
      <c r="H536" s="42">
        <f t="shared" si="1007"/>
        <v>7.4096056817187321</v>
      </c>
      <c r="I536" s="42">
        <f t="shared" si="1008"/>
        <v>1.0467581289508825</v>
      </c>
      <c r="J536" s="42">
        <f t="shared" si="1037"/>
        <v>1.2434026786659222</v>
      </c>
      <c r="K536" s="42">
        <f t="shared" si="1037"/>
        <v>3.5728474280471003</v>
      </c>
      <c r="L536" s="42">
        <f t="shared" si="1037"/>
        <v>2.2001458682398445</v>
      </c>
      <c r="M536" s="42">
        <f t="shared" si="1022"/>
        <v>4.3909260743334393</v>
      </c>
      <c r="N536" s="42">
        <f t="shared" si="1010"/>
        <v>4.9272284580788446</v>
      </c>
      <c r="O536" s="42">
        <f t="shared" si="1036"/>
        <v>0.26065487840210333</v>
      </c>
      <c r="P536" s="42">
        <f>P346</f>
        <v>3.6597104030223355</v>
      </c>
      <c r="Q536" s="42">
        <f t="shared" si="1023"/>
        <v>5.2718103900015212</v>
      </c>
      <c r="R536" s="42">
        <f t="shared" si="1020"/>
        <v>0.56000000000000005</v>
      </c>
      <c r="S536" s="42">
        <f t="shared" si="1012"/>
        <v>4.3718103900015208</v>
      </c>
      <c r="T536" s="42">
        <f t="shared" si="1024"/>
        <v>7.4418103900015211</v>
      </c>
      <c r="U536" s="42">
        <f>U346+0.08</f>
        <v>6.1818103900015213</v>
      </c>
      <c r="V536" s="42">
        <f t="shared" ref="V536:V537" si="1045">V346-0.37</f>
        <v>2.9351472945841568</v>
      </c>
      <c r="W536" s="42">
        <f t="shared" ref="W536:W538" si="1046">W346+0.83</f>
        <v>5.5460636063670083</v>
      </c>
      <c r="X536" s="42">
        <f t="shared" ref="X536:X537" si="1047">X346+0.37</f>
        <v>1.0003523130166825</v>
      </c>
      <c r="Y536" s="42">
        <f t="shared" ref="Y536:Z551" si="1048">Y346+0.83</f>
        <v>5.4751825512256955</v>
      </c>
      <c r="Z536" s="42">
        <f t="shared" ref="Z536:Z537" si="1049">Z346</f>
        <v>4.9840494891330129</v>
      </c>
      <c r="AA536" s="42">
        <f t="shared" si="1016"/>
        <v>3.4227381317747847</v>
      </c>
      <c r="AB536" s="42">
        <f t="shared" si="1017"/>
        <v>3.8159923185113827</v>
      </c>
      <c r="AC536" s="42">
        <f t="shared" si="1027"/>
        <v>2.7324209958339676</v>
      </c>
      <c r="AD536" s="74">
        <f t="shared" si="1019"/>
        <v>100.00000000000001</v>
      </c>
    </row>
    <row r="537" spans="1:30" x14ac:dyDescent="0.25">
      <c r="A537" s="34" t="s">
        <v>1179</v>
      </c>
      <c r="B537" s="34" t="s">
        <v>1180</v>
      </c>
      <c r="C537" s="42">
        <f t="shared" si="1003"/>
        <v>6.2116486204610082</v>
      </c>
      <c r="D537" s="42">
        <f t="shared" si="1004"/>
        <v>0.35597047203019516</v>
      </c>
      <c r="E537" s="42">
        <f t="shared" si="1041"/>
        <v>5.8431170550746803</v>
      </c>
      <c r="F537" s="42">
        <f t="shared" si="1041"/>
        <v>4.9565193741317985</v>
      </c>
      <c r="G537" s="42">
        <f t="shared" si="1006"/>
        <v>0.85359494435798011</v>
      </c>
      <c r="H537" s="42">
        <f t="shared" si="1007"/>
        <v>7.5433302731385465</v>
      </c>
      <c r="I537" s="42">
        <f t="shared" si="1008"/>
        <v>1.60059169199394</v>
      </c>
      <c r="J537" s="42">
        <f t="shared" si="1037"/>
        <v>1.36156175607602</v>
      </c>
      <c r="K537" s="42">
        <f t="shared" si="1037"/>
        <v>3.9709864618376187</v>
      </c>
      <c r="L537" s="42">
        <f t="shared" si="1037"/>
        <v>2.7145536738953657</v>
      </c>
      <c r="M537" s="42">
        <f t="shared" si="1022"/>
        <v>5.064180533828992</v>
      </c>
      <c r="N537" s="42">
        <f t="shared" si="1010"/>
        <v>4.6824126225258587</v>
      </c>
      <c r="O537" s="42">
        <f t="shared" ref="O537:P540" si="1050">O347-0.56</f>
        <v>3.7312097724073845</v>
      </c>
      <c r="P537" s="42">
        <f t="shared" si="1050"/>
        <v>0.70877818792881064</v>
      </c>
      <c r="Q537" s="42">
        <f t="shared" si="1023"/>
        <v>5.3197609436767967</v>
      </c>
      <c r="R537" s="42">
        <f t="shared" si="1020"/>
        <v>6.7097609436767964</v>
      </c>
      <c r="S537" s="42">
        <f t="shared" si="1012"/>
        <v>0.31992031455893299</v>
      </c>
      <c r="T537" s="42">
        <f t="shared" si="1024"/>
        <v>7.4897609436767967</v>
      </c>
      <c r="U537" s="42">
        <f t="shared" si="1014"/>
        <v>5.9897609436767976</v>
      </c>
      <c r="V537" s="42">
        <f t="shared" si="1045"/>
        <v>4.7548007863973307</v>
      </c>
      <c r="W537" s="42">
        <f t="shared" si="1046"/>
        <v>5.1818017317356393</v>
      </c>
      <c r="X537" s="42">
        <f t="shared" si="1047"/>
        <v>0.73896282400467561</v>
      </c>
      <c r="Y537" s="42">
        <f t="shared" si="1048"/>
        <v>4.7111052282473151</v>
      </c>
      <c r="Z537" s="42">
        <f t="shared" si="1049"/>
        <v>2.7303546566429242</v>
      </c>
      <c r="AA537" s="42">
        <f t="shared" si="1016"/>
        <v>1.668281474442737</v>
      </c>
      <c r="AB537" s="42">
        <f t="shared" si="1017"/>
        <v>3.316073572975728</v>
      </c>
      <c r="AC537" s="42">
        <f t="shared" si="1027"/>
        <v>1.4712001965993331</v>
      </c>
      <c r="AD537" s="74">
        <f t="shared" si="1019"/>
        <v>100.00000000000001</v>
      </c>
    </row>
    <row r="538" spans="1:30" x14ac:dyDescent="0.25">
      <c r="A538" s="34" t="s">
        <v>1181</v>
      </c>
      <c r="B538" s="34" t="s">
        <v>1182</v>
      </c>
      <c r="C538" s="42">
        <f t="shared" si="1003"/>
        <v>3.1153899754671195</v>
      </c>
      <c r="D538" s="42">
        <f t="shared" si="1004"/>
        <v>3.2180576077845435</v>
      </c>
      <c r="E538" s="42">
        <f t="shared" si="1041"/>
        <v>5.7865694017682525</v>
      </c>
      <c r="F538" s="42">
        <f t="shared" si="1041"/>
        <v>4.9392610175756646</v>
      </c>
      <c r="G538" s="42">
        <f t="shared" si="1006"/>
        <v>0.16238793431780085</v>
      </c>
      <c r="H538" s="42">
        <f t="shared" si="1007"/>
        <v>6.6500961389236126</v>
      </c>
      <c r="I538" s="42">
        <f t="shared" si="1008"/>
        <v>2.0027641312680169</v>
      </c>
      <c r="J538" s="42">
        <f t="shared" si="1037"/>
        <v>2.1671714911066844</v>
      </c>
      <c r="K538" s="42">
        <f t="shared" si="1037"/>
        <v>1.19571026560727</v>
      </c>
      <c r="L538" s="42">
        <f>L348</f>
        <v>5.2532211596153333</v>
      </c>
      <c r="M538" s="42">
        <f t="shared" si="1022"/>
        <v>4.4617852135699145</v>
      </c>
      <c r="N538" s="42">
        <f t="shared" si="1010"/>
        <v>4.4990447188578386</v>
      </c>
      <c r="O538" s="42">
        <f t="shared" si="1050"/>
        <v>4.4356305688816313</v>
      </c>
      <c r="P538" s="42">
        <f t="shared" si="1050"/>
        <v>0.17181652477047282</v>
      </c>
      <c r="Q538" s="42">
        <f t="shared" si="1023"/>
        <v>4.6248004829529918</v>
      </c>
      <c r="R538" s="42">
        <f t="shared" si="1020"/>
        <v>6.0148004829529924</v>
      </c>
      <c r="S538" s="42">
        <f t="shared" si="1012"/>
        <v>8.8266827650997692E-2</v>
      </c>
      <c r="T538" s="42">
        <f t="shared" si="1024"/>
        <v>6.7948004829529918</v>
      </c>
      <c r="U538" s="42">
        <f>U348</f>
        <v>5.8548004829529923</v>
      </c>
      <c r="V538" s="42">
        <f>V348-1.39</f>
        <v>1.1101168880201209</v>
      </c>
      <c r="W538" s="42">
        <f t="shared" si="1046"/>
        <v>5.4346520340179563</v>
      </c>
      <c r="X538" s="42">
        <f t="shared" si="1015"/>
        <v>0.24461807230959864</v>
      </c>
      <c r="Y538" s="42">
        <f t="shared" si="1048"/>
        <v>5.1463952132148512</v>
      </c>
      <c r="Z538" s="42">
        <f t="shared" si="1048"/>
        <v>4.9345499511177406</v>
      </c>
      <c r="AA538" s="42">
        <f t="shared" si="1016"/>
        <v>2.6095697006723038</v>
      </c>
      <c r="AB538" s="42">
        <f t="shared" si="1017"/>
        <v>6.0526813134656319</v>
      </c>
      <c r="AC538" s="42">
        <f t="shared" si="1027"/>
        <v>3.031041918204683</v>
      </c>
      <c r="AD538" s="74">
        <f t="shared" si="1019"/>
        <v>99.999999999999986</v>
      </c>
    </row>
    <row r="539" spans="1:30" x14ac:dyDescent="0.25">
      <c r="A539" s="34" t="s">
        <v>1183</v>
      </c>
      <c r="B539" s="34" t="s">
        <v>1184</v>
      </c>
      <c r="C539" s="42">
        <f t="shared" si="1003"/>
        <v>6.1875622962319019</v>
      </c>
      <c r="D539" s="42">
        <f t="shared" si="1004"/>
        <v>1.9566438869029095</v>
      </c>
      <c r="E539" s="42">
        <f t="shared" si="1041"/>
        <v>6.0552800220528633</v>
      </c>
      <c r="F539" s="42">
        <f t="shared" si="1041"/>
        <v>5.5581390238994448</v>
      </c>
      <c r="G539" s="42">
        <f t="shared" si="1006"/>
        <v>0.28823231518709969</v>
      </c>
      <c r="H539" s="42">
        <f t="shared" si="1006"/>
        <v>6.9396835586522094</v>
      </c>
      <c r="I539" s="42">
        <f t="shared" si="1008"/>
        <v>5.2955817058664696</v>
      </c>
      <c r="J539" s="42">
        <f t="shared" ref="J539:L554" si="1051">J349-0.83</f>
        <v>2.9032487286841473</v>
      </c>
      <c r="K539" s="42">
        <f t="shared" si="1051"/>
        <v>3.2188281789740838</v>
      </c>
      <c r="L539" s="42">
        <f t="shared" si="1051"/>
        <v>3.4320300466824643</v>
      </c>
      <c r="M539" s="42">
        <f t="shared" ref="M539:M540" si="1052">M349</f>
        <v>5.6851256260308158</v>
      </c>
      <c r="N539" s="42">
        <f t="shared" si="1010"/>
        <v>2.1521963948456593</v>
      </c>
      <c r="O539" s="42">
        <f t="shared" si="1050"/>
        <v>4.1032694138177792</v>
      </c>
      <c r="P539" s="42">
        <f t="shared" si="1050"/>
        <v>0.43489489788062596</v>
      </c>
      <c r="Q539" s="42">
        <f t="shared" si="1023"/>
        <v>5.9064257589321958</v>
      </c>
      <c r="R539" s="42">
        <f t="shared" ref="R539:R540" si="1053">R349</f>
        <v>6.7364257589321959</v>
      </c>
      <c r="S539" s="42">
        <f t="shared" ref="S539:S540" si="1054">S349+0.58</f>
        <v>0.57999999999999996</v>
      </c>
      <c r="T539" s="42">
        <f t="shared" si="1024"/>
        <v>8.0764257589321957</v>
      </c>
      <c r="U539" s="42">
        <f>U349</f>
        <v>0</v>
      </c>
      <c r="V539" s="42">
        <f t="shared" ref="V539:W546" si="1055">V349+0.83</f>
        <v>5.8823193191991479</v>
      </c>
      <c r="W539" s="42">
        <f t="shared" si="1055"/>
        <v>3.6880790295311292</v>
      </c>
      <c r="X539" s="42">
        <f t="shared" ref="X539:X540" si="1056">X349</f>
        <v>0.85626996965481061</v>
      </c>
      <c r="Y539" s="42">
        <f t="shared" si="1048"/>
        <v>4.8019019797206344</v>
      </c>
      <c r="Z539" s="42">
        <f t="shared" ref="Z539" si="1057">Z349</f>
        <v>4.6169294732600772</v>
      </c>
      <c r="AA539" s="42">
        <f t="shared" si="1016"/>
        <v>1.7811309542865521</v>
      </c>
      <c r="AB539" s="42">
        <f t="shared" si="1017"/>
        <v>2.1199538687316983</v>
      </c>
      <c r="AC539" s="42">
        <f>AC349-0.85</f>
        <v>0.74342203311087462</v>
      </c>
      <c r="AD539" s="74">
        <f t="shared" si="1019"/>
        <v>99.999999999999972</v>
      </c>
    </row>
    <row r="540" spans="1:30" x14ac:dyDescent="0.25">
      <c r="A540" s="34" t="s">
        <v>1185</v>
      </c>
      <c r="B540" s="34" t="s">
        <v>1186</v>
      </c>
      <c r="C540" s="42">
        <f t="shared" si="1003"/>
        <v>5.7053093009388771</v>
      </c>
      <c r="D540" s="42">
        <f>D350</f>
        <v>1.9116746568870966</v>
      </c>
      <c r="E540" s="42">
        <f t="shared" si="1041"/>
        <v>5.5754026626027073</v>
      </c>
      <c r="F540" s="42">
        <f>F350</f>
        <v>3.5305413487556359</v>
      </c>
      <c r="G540" s="42">
        <f t="shared" si="1006"/>
        <v>0.81580650756738848</v>
      </c>
      <c r="H540" s="42">
        <f t="shared" si="1006"/>
        <v>4.6851195651784927</v>
      </c>
      <c r="I540" s="42">
        <f t="shared" si="1008"/>
        <v>2.8741681935804233</v>
      </c>
      <c r="J540" s="42">
        <f t="shared" si="1051"/>
        <v>1.9111134775085969</v>
      </c>
      <c r="K540" s="42">
        <f t="shared" si="1051"/>
        <v>3.7641263237351703</v>
      </c>
      <c r="L540" s="42">
        <f t="shared" si="1051"/>
        <v>3.8182961219530878</v>
      </c>
      <c r="M540" s="42">
        <f t="shared" si="1052"/>
        <v>3.3430801264108947</v>
      </c>
      <c r="N540" s="42">
        <f t="shared" si="1010"/>
        <v>1.366397639438389</v>
      </c>
      <c r="O540" s="42">
        <f>O350</f>
        <v>2.3857299059954871</v>
      </c>
      <c r="P540" s="42">
        <f t="shared" si="1050"/>
        <v>2.8242854117228213</v>
      </c>
      <c r="Q540" s="42">
        <f t="shared" si="1023"/>
        <v>5.3979277182533991</v>
      </c>
      <c r="R540" s="42">
        <f t="shared" si="1053"/>
        <v>6.2279277182533992</v>
      </c>
      <c r="S540" s="42">
        <f t="shared" si="1054"/>
        <v>0.57999999999999996</v>
      </c>
      <c r="T540" s="42">
        <f t="shared" si="1024"/>
        <v>7.567927718253399</v>
      </c>
      <c r="U540" s="42">
        <f t="shared" si="1014"/>
        <v>5.6679277182533987</v>
      </c>
      <c r="V540" s="42">
        <f t="shared" si="1055"/>
        <v>3.4249698826055823</v>
      </c>
      <c r="W540" s="42">
        <f t="shared" si="1055"/>
        <v>3.278007635243021</v>
      </c>
      <c r="X540" s="42">
        <f t="shared" si="1056"/>
        <v>1.3789168601051858</v>
      </c>
      <c r="Y540" s="42">
        <f t="shared" si="1048"/>
        <v>5.0617000769539695</v>
      </c>
      <c r="Z540" s="42">
        <f>Z350-0.83</f>
        <v>4.4393202505448732</v>
      </c>
      <c r="AA540" s="42">
        <f t="shared" si="1016"/>
        <v>4.115589320220348</v>
      </c>
      <c r="AB540" s="42">
        <f t="shared" si="1017"/>
        <v>4.8052730116511073</v>
      </c>
      <c r="AC540" s="42">
        <f>AC350-0.02</f>
        <v>3.5434608473872578</v>
      </c>
      <c r="AD540" s="74">
        <f t="shared" si="1019"/>
        <v>100</v>
      </c>
    </row>
    <row r="541" spans="1:30" x14ac:dyDescent="0.25">
      <c r="A541" s="34" t="s">
        <v>1187</v>
      </c>
      <c r="B541" s="34" t="s">
        <v>1188</v>
      </c>
      <c r="C541" s="42">
        <f t="shared" si="1003"/>
        <v>3.3543035616215708</v>
      </c>
      <c r="D541" s="42">
        <f t="shared" si="1004"/>
        <v>3.7142364263680703</v>
      </c>
      <c r="E541" s="42">
        <f t="shared" si="1041"/>
        <v>6.6339121795643603</v>
      </c>
      <c r="F541" s="42">
        <f t="shared" si="1041"/>
        <v>5.7451386134342997</v>
      </c>
      <c r="G541" s="42">
        <f t="shared" si="1006"/>
        <v>0.22910650650113096</v>
      </c>
      <c r="H541" s="42">
        <f t="shared" si="1007"/>
        <v>6.8626234000115707</v>
      </c>
      <c r="I541" s="42">
        <f t="shared" si="1008"/>
        <v>3.8103577694648405</v>
      </c>
      <c r="J541" s="42">
        <f t="shared" si="1051"/>
        <v>2.5741673941732577</v>
      </c>
      <c r="K541" s="42">
        <f t="shared" si="1051"/>
        <v>1.08789911866665</v>
      </c>
      <c r="L541" s="42">
        <f t="shared" si="1051"/>
        <v>4.0802318103660138</v>
      </c>
      <c r="M541" s="42">
        <f t="shared" si="1022"/>
        <v>4.4374582986067388</v>
      </c>
      <c r="N541" s="42">
        <f t="shared" si="1010"/>
        <v>3.5949326720579124</v>
      </c>
      <c r="O541" s="42">
        <f t="shared" ref="O541:P556" si="1058">O351-0.56</f>
        <v>3.688232107492103</v>
      </c>
      <c r="P541" s="42">
        <f t="shared" si="1058"/>
        <v>0.47417568440829494</v>
      </c>
      <c r="Q541" s="42">
        <f t="shared" si="1023"/>
        <v>5.4963022901390426</v>
      </c>
      <c r="R541" s="42">
        <f t="shared" si="1020"/>
        <v>0.56000000000000005</v>
      </c>
      <c r="S541" s="42">
        <f t="shared" si="1012"/>
        <v>2.4875348600926954</v>
      </c>
      <c r="T541" s="42">
        <f t="shared" si="1024"/>
        <v>7.6663022901390425</v>
      </c>
      <c r="U541" s="42">
        <f t="shared" si="1014"/>
        <v>6.1663022901390434</v>
      </c>
      <c r="V541" s="42">
        <f t="shared" si="1055"/>
        <v>4.783938931336901</v>
      </c>
      <c r="W541" s="42">
        <f t="shared" si="1055"/>
        <v>5.0485658539740514</v>
      </c>
      <c r="X541" s="42">
        <f t="shared" si="1015"/>
        <v>0.57026353754835835</v>
      </c>
      <c r="Y541" s="42">
        <f t="shared" si="1048"/>
        <v>3.9537869247133242</v>
      </c>
      <c r="Z541" s="42">
        <f t="shared" ref="Z541:Z543" si="1059">Z351</f>
        <v>3.6720170123846665</v>
      </c>
      <c r="AA541" s="42">
        <f t="shared" si="1016"/>
        <v>2.5507926983455054</v>
      </c>
      <c r="AB541" s="42">
        <f t="shared" si="1017"/>
        <v>4.195054409648427</v>
      </c>
      <c r="AC541" s="42">
        <f t="shared" si="1027"/>
        <v>2.5623633588021408</v>
      </c>
      <c r="AD541" s="74">
        <f t="shared" si="1019"/>
        <v>100.00000000000003</v>
      </c>
    </row>
    <row r="542" spans="1:30" x14ac:dyDescent="0.25">
      <c r="A542" s="34" t="s">
        <v>1189</v>
      </c>
      <c r="B542" s="34" t="s">
        <v>1190</v>
      </c>
      <c r="C542" s="42">
        <f t="shared" si="1003"/>
        <v>5.1487586206022335</v>
      </c>
      <c r="D542" s="42">
        <f t="shared" si="1004"/>
        <v>1.1391665778896947</v>
      </c>
      <c r="E542" s="42">
        <f t="shared" si="1041"/>
        <v>5.3736927218691264</v>
      </c>
      <c r="F542" s="42">
        <f t="shared" si="1041"/>
        <v>4.5492083422583516</v>
      </c>
      <c r="G542" s="42">
        <f t="shared" si="1006"/>
        <v>2.0642041577885593</v>
      </c>
      <c r="H542" s="42">
        <f t="shared" si="1007"/>
        <v>6.4644255973528963</v>
      </c>
      <c r="I542" s="42">
        <f t="shared" si="1008"/>
        <v>2.7849777165803808</v>
      </c>
      <c r="J542" s="42">
        <f t="shared" si="1051"/>
        <v>0.78055104604733827</v>
      </c>
      <c r="K542" s="42">
        <f t="shared" si="1051"/>
        <v>3.5492446428509679</v>
      </c>
      <c r="L542" s="42">
        <f t="shared" si="1051"/>
        <v>4.2475660275339528</v>
      </c>
      <c r="M542" s="42">
        <f t="shared" si="1022"/>
        <v>5.0688745478770887</v>
      </c>
      <c r="N542" s="42">
        <f t="shared" si="1010"/>
        <v>4.4191199350697481</v>
      </c>
      <c r="O542" s="42">
        <f t="shared" si="1058"/>
        <v>3.8603023696045962</v>
      </c>
      <c r="P542" s="42">
        <f t="shared" si="1058"/>
        <v>0.47240333160624681</v>
      </c>
      <c r="Q542" s="42">
        <f t="shared" si="1023"/>
        <v>5.3574442914509532</v>
      </c>
      <c r="R542" s="42">
        <f t="shared" si="1020"/>
        <v>0.56000000000000005</v>
      </c>
      <c r="S542" s="42">
        <f t="shared" si="1012"/>
        <v>2.3949628609673028</v>
      </c>
      <c r="T542" s="42">
        <f t="shared" si="1024"/>
        <v>7.5274442914509532</v>
      </c>
      <c r="U542" s="42">
        <f t="shared" si="1014"/>
        <v>6.0274442914509532</v>
      </c>
      <c r="V542" s="42">
        <f>V352-0.37</f>
        <v>2.7237221457254757</v>
      </c>
      <c r="W542" s="42">
        <f t="shared" si="1055"/>
        <v>4.7174325532648886</v>
      </c>
      <c r="X542" s="42">
        <f>X352+0.37</f>
        <v>0.97197601369652753</v>
      </c>
      <c r="Y542" s="42">
        <f t="shared" si="1048"/>
        <v>4.6195231178105676</v>
      </c>
      <c r="Z542" s="42">
        <f t="shared" si="1059"/>
        <v>4.6158234374704454</v>
      </c>
      <c r="AA542" s="42">
        <f t="shared" si="1016"/>
        <v>3.1595581054836126</v>
      </c>
      <c r="AB542" s="42">
        <f t="shared" si="1017"/>
        <v>3.9895460211664449</v>
      </c>
      <c r="AC542" s="42">
        <f t="shared" si="1027"/>
        <v>3.4126272351307048</v>
      </c>
      <c r="AD542" s="74">
        <f t="shared" si="1019"/>
        <v>100</v>
      </c>
    </row>
    <row r="543" spans="1:30" x14ac:dyDescent="0.25">
      <c r="A543" s="34" t="s">
        <v>1191</v>
      </c>
      <c r="B543" s="34" t="s">
        <v>1192</v>
      </c>
      <c r="C543" s="42">
        <f t="shared" si="1003"/>
        <v>1.6326864994125201</v>
      </c>
      <c r="D543" s="42">
        <f t="shared" si="1004"/>
        <v>5.4732482642938294</v>
      </c>
      <c r="E543" s="42">
        <f t="shared" si="1041"/>
        <v>4.841864081086074</v>
      </c>
      <c r="F543" s="42">
        <f t="shared" si="1041"/>
        <v>3.4914636164288346</v>
      </c>
      <c r="G543" s="42">
        <f t="shared" si="1006"/>
        <v>0.18592080447854487</v>
      </c>
      <c r="H543" s="42">
        <f t="shared" si="1007"/>
        <v>8.1847155941138343</v>
      </c>
      <c r="I543" s="42">
        <f t="shared" si="1008"/>
        <v>4.4005776501868379</v>
      </c>
      <c r="J543" s="42">
        <f t="shared" si="1051"/>
        <v>3.3795449722420541</v>
      </c>
      <c r="K543" s="42">
        <f t="shared" si="1051"/>
        <v>3.0325501245059057</v>
      </c>
      <c r="L543" s="42">
        <f t="shared" si="1051"/>
        <v>3.9455770705960793</v>
      </c>
      <c r="M543" s="42">
        <f t="shared" si="1022"/>
        <v>3.8037639918247375</v>
      </c>
      <c r="N543" s="42">
        <f t="shared" si="1010"/>
        <v>2.3220080434004027</v>
      </c>
      <c r="O543" s="42">
        <f t="shared" si="1058"/>
        <v>5.0906362062622215</v>
      </c>
      <c r="P543" s="42">
        <f t="shared" si="1058"/>
        <v>0.19655511504076051</v>
      </c>
      <c r="Q543" s="42">
        <f t="shared" si="1023"/>
        <v>5.5007961041618936</v>
      </c>
      <c r="R543" s="42">
        <f t="shared" si="1020"/>
        <v>6.8907961041618933</v>
      </c>
      <c r="S543" s="42">
        <f t="shared" si="1012"/>
        <v>4.6007961041618932</v>
      </c>
      <c r="T543" s="42">
        <f t="shared" si="1024"/>
        <v>7.6707961041618935</v>
      </c>
      <c r="U543" s="42">
        <f t="shared" si="1014"/>
        <v>6.1707961041618944</v>
      </c>
      <c r="V543" s="42">
        <f t="shared" si="1055"/>
        <v>5.578097078121421</v>
      </c>
      <c r="W543" s="42">
        <f t="shared" si="1055"/>
        <v>4.4064024552229606</v>
      </c>
      <c r="X543" s="42">
        <f t="shared" si="1015"/>
        <v>0.85086982318740645</v>
      </c>
      <c r="Y543" s="42">
        <f t="shared" si="1048"/>
        <v>1.8756475009658149</v>
      </c>
      <c r="Z543" s="42">
        <f t="shared" si="1059"/>
        <v>1.4145772378256647</v>
      </c>
      <c r="AA543" s="42">
        <f t="shared" si="1016"/>
        <v>0.16113949540606864</v>
      </c>
      <c r="AB543" s="42">
        <f t="shared" si="1017"/>
        <v>3.3892579995548098</v>
      </c>
      <c r="AC543" s="42">
        <f t="shared" si="1027"/>
        <v>1.5089158550337283</v>
      </c>
      <c r="AD543" s="74">
        <f t="shared" si="1019"/>
        <v>100</v>
      </c>
    </row>
    <row r="544" spans="1:30" x14ac:dyDescent="0.25">
      <c r="A544" s="34" t="s">
        <v>1193</v>
      </c>
      <c r="B544" s="34" t="s">
        <v>1194</v>
      </c>
      <c r="C544" s="42">
        <f t="shared" si="1003"/>
        <v>4.0288957684290754</v>
      </c>
      <c r="D544" s="42">
        <f t="shared" si="1004"/>
        <v>3.4892430240374512</v>
      </c>
      <c r="E544" s="42">
        <f t="shared" si="1041"/>
        <v>4.7859672490248206</v>
      </c>
      <c r="F544" s="42">
        <f t="shared" ref="F544:F545" si="1060">F354</f>
        <v>3.0121731476699605</v>
      </c>
      <c r="G544" s="42">
        <f t="shared" si="1006"/>
        <v>0.72933891742852375</v>
      </c>
      <c r="H544" s="42">
        <f t="shared" si="1007"/>
        <v>7.3682007914391603</v>
      </c>
      <c r="I544" s="42">
        <f t="shared" si="1008"/>
        <v>4.5440790206564596</v>
      </c>
      <c r="J544" s="42">
        <f t="shared" si="1051"/>
        <v>1.1279735526687391</v>
      </c>
      <c r="K544" s="42">
        <f t="shared" si="1051"/>
        <v>2.4792538177929382</v>
      </c>
      <c r="L544" s="42">
        <f t="shared" si="1051"/>
        <v>4.9362640160047437</v>
      </c>
      <c r="M544" s="42">
        <f t="shared" ref="M544:M545" si="1061">M354</f>
        <v>6.1424384000488557</v>
      </c>
      <c r="N544" s="42">
        <f t="shared" si="1010"/>
        <v>5.3938682311881578</v>
      </c>
      <c r="O544" s="42">
        <f t="shared" si="1058"/>
        <v>5.9896031218390497</v>
      </c>
      <c r="P544" s="42">
        <f t="shared" si="1058"/>
        <v>0.36153479259231525</v>
      </c>
      <c r="Q544" s="42">
        <f t="shared" ref="Q544:Q545" si="1062">Q354+0.29</f>
        <v>0.28999999999999998</v>
      </c>
      <c r="R544" s="42">
        <f t="shared" si="1020"/>
        <v>7.7301873774506848</v>
      </c>
      <c r="S544" s="42">
        <f t="shared" si="1012"/>
        <v>5.4401873774506839</v>
      </c>
      <c r="T544" s="42">
        <f t="shared" ref="T544:T545" si="1063">T354</f>
        <v>7.6801873774506841</v>
      </c>
      <c r="U544" s="42">
        <f>U354</f>
        <v>0.4</v>
      </c>
      <c r="V544" s="42">
        <f t="shared" si="1055"/>
        <v>4.71385149611912</v>
      </c>
      <c r="W544" s="42">
        <f t="shared" si="1055"/>
        <v>2.7743389893613624</v>
      </c>
      <c r="X544" s="42">
        <f>X354</f>
        <v>3.2937226831312749</v>
      </c>
      <c r="Y544" s="42">
        <f t="shared" si="1048"/>
        <v>2.7496439885816755</v>
      </c>
      <c r="Z544" s="42">
        <f t="shared" si="1048"/>
        <v>3.8302336188912482</v>
      </c>
      <c r="AA544" s="42">
        <f t="shared" si="1016"/>
        <v>1.3834985894538665</v>
      </c>
      <c r="AB544" s="42">
        <f>AB354+0.51</f>
        <v>2.7983576736544746</v>
      </c>
      <c r="AC544" s="42">
        <f>AC354-0.8</f>
        <v>2.5269569776346748</v>
      </c>
      <c r="AD544" s="74">
        <f t="shared" si="1019"/>
        <v>100.00000000000001</v>
      </c>
    </row>
    <row r="545" spans="1:30" x14ac:dyDescent="0.25">
      <c r="A545" s="34" t="s">
        <v>1195</v>
      </c>
      <c r="B545" s="34" t="s">
        <v>1196</v>
      </c>
      <c r="C545" s="42">
        <f t="shared" si="1003"/>
        <v>4.9540140719849886</v>
      </c>
      <c r="D545" s="42">
        <f t="shared" si="1004"/>
        <v>2.4165812443563652</v>
      </c>
      <c r="E545" s="42">
        <f t="shared" si="1041"/>
        <v>6.6238049781966799</v>
      </c>
      <c r="F545" s="42">
        <f t="shared" si="1060"/>
        <v>4.742538706961497</v>
      </c>
      <c r="G545" s="42">
        <f t="shared" si="1006"/>
        <v>1.1461607899994624</v>
      </c>
      <c r="H545" s="42">
        <f t="shared" si="1007"/>
        <v>6.5450099044658145</v>
      </c>
      <c r="I545" s="42">
        <f t="shared" si="1008"/>
        <v>1.804794566197667</v>
      </c>
      <c r="J545" s="42">
        <f t="shared" si="1051"/>
        <v>2.0779241887067088</v>
      </c>
      <c r="K545" s="42">
        <f t="shared" si="1051"/>
        <v>4.5420491094482065</v>
      </c>
      <c r="L545" s="42">
        <f t="shared" si="1051"/>
        <v>3.3432448610216872</v>
      </c>
      <c r="M545" s="42">
        <f t="shared" si="1061"/>
        <v>4.1505773162390893</v>
      </c>
      <c r="N545" s="42">
        <f t="shared" si="1010"/>
        <v>2.6675634475814367</v>
      </c>
      <c r="O545" s="42">
        <f t="shared" si="1058"/>
        <v>5.2401035301905345</v>
      </c>
      <c r="P545" s="42">
        <f t="shared" si="1058"/>
        <v>0.26485084885269583</v>
      </c>
      <c r="Q545" s="42">
        <f t="shared" si="1062"/>
        <v>0.28999999999999998</v>
      </c>
      <c r="R545" s="42">
        <f t="shared" si="1020"/>
        <v>0.56000000000000005</v>
      </c>
      <c r="S545" s="42">
        <f t="shared" si="1012"/>
        <v>5.0444694715956704</v>
      </c>
      <c r="T545" s="42">
        <f t="shared" si="1063"/>
        <v>7.2844694715956706</v>
      </c>
      <c r="U545" s="42">
        <f t="shared" si="1014"/>
        <v>6.6144694715956707</v>
      </c>
      <c r="V545" s="42">
        <f t="shared" si="1055"/>
        <v>5.0640434197472945</v>
      </c>
      <c r="W545" s="42">
        <f t="shared" si="1055"/>
        <v>4.8915231980679952</v>
      </c>
      <c r="X545" s="42">
        <f t="shared" si="1015"/>
        <v>0.27356993416737641</v>
      </c>
      <c r="Y545" s="42">
        <f t="shared" si="1048"/>
        <v>4.6940393464293244</v>
      </c>
      <c r="Z545" s="42">
        <f t="shared" ref="Z545" si="1064">Z355</f>
        <v>5.2717092266434866</v>
      </c>
      <c r="AA545" s="42">
        <f t="shared" si="1016"/>
        <v>2.6639923837817996</v>
      </c>
      <c r="AB545" s="42">
        <f t="shared" si="1017"/>
        <v>3.2803400216409884</v>
      </c>
      <c r="AC545" s="42">
        <f>AC355+1.1</f>
        <v>3.5481564905318894</v>
      </c>
      <c r="AD545" s="74">
        <f t="shared" si="1019"/>
        <v>99.999999999999986</v>
      </c>
    </row>
    <row r="546" spans="1:30" x14ac:dyDescent="0.25">
      <c r="A546" s="34" t="s">
        <v>1197</v>
      </c>
      <c r="B546" s="34" t="s">
        <v>1198</v>
      </c>
      <c r="C546" s="42">
        <f t="shared" si="1003"/>
        <v>5.0434989379527435</v>
      </c>
      <c r="D546" s="42">
        <f t="shared" si="1004"/>
        <v>1.4473266770564512</v>
      </c>
      <c r="E546" s="42">
        <f t="shared" si="1041"/>
        <v>5.824932585824091</v>
      </c>
      <c r="F546" s="42">
        <f t="shared" si="1041"/>
        <v>5.5430058490450369</v>
      </c>
      <c r="G546" s="42">
        <f t="shared" si="1006"/>
        <v>4.9302848320697183</v>
      </c>
      <c r="H546" s="42">
        <f t="shared" si="1007"/>
        <v>5.3752321186325371</v>
      </c>
      <c r="I546" s="42">
        <f t="shared" si="1008"/>
        <v>4.2351711718816372</v>
      </c>
      <c r="J546" s="42">
        <f t="shared" si="1051"/>
        <v>1.8097426820197011</v>
      </c>
      <c r="K546" s="42">
        <f t="shared" si="1051"/>
        <v>3.724595933118362</v>
      </c>
      <c r="L546" s="42">
        <f>L356</f>
        <v>4.1946587383633869</v>
      </c>
      <c r="M546" s="42">
        <f t="shared" si="1022"/>
        <v>3.4570951461896837</v>
      </c>
      <c r="N546" s="42">
        <f t="shared" si="1010"/>
        <v>3.7162277289079109</v>
      </c>
      <c r="O546" s="42">
        <f t="shared" si="1058"/>
        <v>2.842858429104548</v>
      </c>
      <c r="P546" s="42">
        <f t="shared" si="1058"/>
        <v>9.4767494970729338E-2</v>
      </c>
      <c r="Q546" s="42">
        <f t="shared" si="1023"/>
        <v>4.9202848320697186</v>
      </c>
      <c r="R546" s="42">
        <f t="shared" si="1020"/>
        <v>0.56000000000000005</v>
      </c>
      <c r="S546" s="42">
        <f t="shared" si="1012"/>
        <v>0.18676161068990693</v>
      </c>
      <c r="T546" s="42">
        <f t="shared" si="1024"/>
        <v>7.0902848320697185</v>
      </c>
      <c r="U546" s="42">
        <f>U356</f>
        <v>6.150284832069719</v>
      </c>
      <c r="V546" s="42">
        <f>V356-1.39</f>
        <v>1.7247376173710978</v>
      </c>
      <c r="W546" s="42">
        <f t="shared" si="1055"/>
        <v>4.1000214814774125</v>
      </c>
      <c r="X546" s="42">
        <f t="shared" si="1015"/>
        <v>2.7619186492874084</v>
      </c>
      <c r="Y546" s="42">
        <f t="shared" si="1048"/>
        <v>5.0160157409977009</v>
      </c>
      <c r="Z546" s="42">
        <f t="shared" si="1048"/>
        <v>4.7004019007124072</v>
      </c>
      <c r="AA546" s="42">
        <f t="shared" si="1016"/>
        <v>2.9843531884219905</v>
      </c>
      <c r="AB546" s="42">
        <f t="shared" si="1017"/>
        <v>4.5003945736615236</v>
      </c>
      <c r="AC546" s="42">
        <f t="shared" si="1027"/>
        <v>3.0651424160348606</v>
      </c>
      <c r="AD546" s="74">
        <f t="shared" si="1019"/>
        <v>100.00000000000001</v>
      </c>
    </row>
    <row r="547" spans="1:30" x14ac:dyDescent="0.25">
      <c r="A547" s="34" t="s">
        <v>1199</v>
      </c>
      <c r="B547" s="34" t="s">
        <v>1200</v>
      </c>
      <c r="C547" s="42">
        <f t="shared" si="1003"/>
        <v>4.2918972095818066</v>
      </c>
      <c r="D547" s="42">
        <f t="shared" si="1004"/>
        <v>2.6008665781541156</v>
      </c>
      <c r="E547" s="42">
        <f t="shared" ref="E547:F550" si="1065">E357+0.83</f>
        <v>6.4008487661965576</v>
      </c>
      <c r="F547" s="42">
        <f t="shared" si="1065"/>
        <v>5.4893169459950721</v>
      </c>
      <c r="G547" s="42">
        <f t="shared" si="1006"/>
        <v>0.42282346351199129</v>
      </c>
      <c r="H547" s="42">
        <f t="shared" si="1007"/>
        <v>5.1402217511213113</v>
      </c>
      <c r="I547" s="42">
        <f t="shared" si="1008"/>
        <v>2.1059665088441299</v>
      </c>
      <c r="J547" s="42">
        <f t="shared" si="1051"/>
        <v>1.6377772140598506</v>
      </c>
      <c r="K547" s="42">
        <f t="shared" si="1051"/>
        <v>2.1432198397574869</v>
      </c>
      <c r="L547" s="42">
        <f t="shared" si="1051"/>
        <v>2.9015042361533898</v>
      </c>
      <c r="M547" s="42">
        <f t="shared" si="1022"/>
        <v>2.478854671731145</v>
      </c>
      <c r="N547" s="42">
        <f t="shared" si="1010"/>
        <v>3.8777399834514439</v>
      </c>
      <c r="O547" s="42">
        <f t="shared" si="1058"/>
        <v>2.264086189958292</v>
      </c>
      <c r="P547" s="42">
        <f t="shared" si="1058"/>
        <v>0.98634139573604984</v>
      </c>
      <c r="Q547" s="42">
        <f t="shared" si="1023"/>
        <v>4.9573621013412463</v>
      </c>
      <c r="R547" s="42">
        <f t="shared" si="1020"/>
        <v>6.3473621013412469</v>
      </c>
      <c r="S547" s="42">
        <f t="shared" si="1012"/>
        <v>2.1282414008941646</v>
      </c>
      <c r="T547" s="42">
        <f t="shared" si="1024"/>
        <v>7.1273621013412463</v>
      </c>
      <c r="U547" s="42">
        <f t="shared" si="1014"/>
        <v>5.6273621013412463</v>
      </c>
      <c r="V547" s="42">
        <f t="shared" ref="V547:V548" si="1066">V357-0.37</f>
        <v>2.0414008755588515</v>
      </c>
      <c r="W547" s="42">
        <f t="shared" ref="V547:W552" si="1067">W357+0.83</f>
        <v>5.3833877507923278</v>
      </c>
      <c r="X547" s="42">
        <f t="shared" ref="X547:X548" si="1068">X357+0.37</f>
        <v>0.83349434306141557</v>
      </c>
      <c r="Y547" s="42">
        <f t="shared" si="1048"/>
        <v>6.12317108508734</v>
      </c>
      <c r="Z547" s="42">
        <f t="shared" ref="Z547:Z549" si="1069">Z357</f>
        <v>4.7964459387995522</v>
      </c>
      <c r="AA547" s="42">
        <f t="shared" si="1016"/>
        <v>3.5617832171006913</v>
      </c>
      <c r="AB547" s="42">
        <f t="shared" si="1017"/>
        <v>4.5240609157497333</v>
      </c>
      <c r="AC547" s="42">
        <f t="shared" si="1027"/>
        <v>3.8071013133382792</v>
      </c>
      <c r="AD547" s="74">
        <f t="shared" si="1019"/>
        <v>99.999999999999957</v>
      </c>
    </row>
    <row r="548" spans="1:30" x14ac:dyDescent="0.25">
      <c r="A548" s="34" t="s">
        <v>1201</v>
      </c>
      <c r="B548" s="34" t="s">
        <v>1202</v>
      </c>
      <c r="C548" s="42">
        <f t="shared" si="1003"/>
        <v>6.4787148044744614</v>
      </c>
      <c r="D548" s="42">
        <f t="shared" si="1004"/>
        <v>0.34622122357024254</v>
      </c>
      <c r="E548" s="42">
        <f t="shared" si="1065"/>
        <v>4.9908226683239345</v>
      </c>
      <c r="F548" s="42">
        <f t="shared" si="1065"/>
        <v>3.9273347321542023</v>
      </c>
      <c r="G548" s="42">
        <f t="shared" si="1006"/>
        <v>0.73213568283366648</v>
      </c>
      <c r="H548" s="42">
        <f t="shared" si="1007"/>
        <v>5.1552806091672583</v>
      </c>
      <c r="I548" s="42">
        <f t="shared" si="1008"/>
        <v>4.3857014036156006</v>
      </c>
      <c r="J548" s="42">
        <f t="shared" si="1051"/>
        <v>2.2847744100793959</v>
      </c>
      <c r="K548" s="42">
        <f t="shared" si="1051"/>
        <v>2.9770323934037282</v>
      </c>
      <c r="L548" s="42">
        <f t="shared" si="1051"/>
        <v>3.6435785498234159</v>
      </c>
      <c r="M548" s="42">
        <f t="shared" si="1022"/>
        <v>6.118714804474461</v>
      </c>
      <c r="N548" s="42">
        <f t="shared" si="1010"/>
        <v>4.3724773709389773</v>
      </c>
      <c r="O548" s="42">
        <f t="shared" si="1058"/>
        <v>4.3408162801474202</v>
      </c>
      <c r="P548" s="42">
        <f>P358</f>
        <v>0</v>
      </c>
      <c r="Q548" s="42">
        <f t="shared" si="1023"/>
        <v>5.1287148044744617</v>
      </c>
      <c r="R548" s="42">
        <f t="shared" si="1020"/>
        <v>6.118714804474461</v>
      </c>
      <c r="S548" s="42">
        <f t="shared" si="1012"/>
        <v>1.9758098696496411</v>
      </c>
      <c r="T548" s="42">
        <f t="shared" si="1024"/>
        <v>6.8987148044744613</v>
      </c>
      <c r="U548" s="42">
        <f>U358-1.12</f>
        <v>4.4387148044744613</v>
      </c>
      <c r="V548" s="42">
        <f t="shared" si="1066"/>
        <v>3.5674229865027436</v>
      </c>
      <c r="W548" s="42">
        <f t="shared" si="1067"/>
        <v>3.7834708113140438</v>
      </c>
      <c r="X548" s="42">
        <f t="shared" si="1068"/>
        <v>0.61895857880578486</v>
      </c>
      <c r="Y548" s="42">
        <f t="shared" si="1048"/>
        <v>5.1696579121638422</v>
      </c>
      <c r="Z548" s="42">
        <f t="shared" si="1069"/>
        <v>4.842418005902732</v>
      </c>
      <c r="AA548" s="42">
        <f t="shared" si="1016"/>
        <v>2.3422837284250404</v>
      </c>
      <c r="AB548" s="42">
        <f t="shared" si="1017"/>
        <v>3.5502221383598429</v>
      </c>
      <c r="AC548" s="42">
        <f t="shared" si="1027"/>
        <v>1.8112918179717183</v>
      </c>
      <c r="AD548" s="74">
        <f t="shared" si="1019"/>
        <v>100.00000000000001</v>
      </c>
    </row>
    <row r="549" spans="1:30" x14ac:dyDescent="0.25">
      <c r="A549" s="34" t="s">
        <v>1203</v>
      </c>
      <c r="B549" s="34" t="s">
        <v>1204</v>
      </c>
      <c r="C549" s="42">
        <f t="shared" si="1003"/>
        <v>6.6387818193572921</v>
      </c>
      <c r="D549" s="42">
        <f t="shared" si="1004"/>
        <v>2.049475252160613</v>
      </c>
      <c r="E549" s="42">
        <f t="shared" si="1065"/>
        <v>6.2481781775568255</v>
      </c>
      <c r="F549" s="42">
        <f>F359</f>
        <v>4.6607377441401319</v>
      </c>
      <c r="G549" s="42">
        <f t="shared" si="1006"/>
        <v>0.63297127666967412</v>
      </c>
      <c r="H549" s="42">
        <f t="shared" si="1007"/>
        <v>7.9978574483672444</v>
      </c>
      <c r="I549" s="42">
        <f t="shared" si="1008"/>
        <v>1.8321554135167502</v>
      </c>
      <c r="J549" s="42">
        <f t="shared" si="1051"/>
        <v>0.85443953831472508</v>
      </c>
      <c r="K549" s="42">
        <f t="shared" si="1051"/>
        <v>3.7897065441922608</v>
      </c>
      <c r="L549" s="42">
        <f t="shared" si="1051"/>
        <v>2.7397285130246947</v>
      </c>
      <c r="M549" s="42">
        <f>M359</f>
        <v>5.6836108692668414</v>
      </c>
      <c r="N549" s="42">
        <f t="shared" si="1010"/>
        <v>5.3837116629224004</v>
      </c>
      <c r="O549" s="42">
        <f t="shared" si="1058"/>
        <v>2.0447818616097311</v>
      </c>
      <c r="P549" s="42">
        <f t="shared" si="1058"/>
        <v>1.0703717959403802</v>
      </c>
      <c r="Q549" s="42">
        <f>Q359+0.29</f>
        <v>0.69</v>
      </c>
      <c r="R549" s="42">
        <f t="shared" si="1020"/>
        <v>0.56000000000000005</v>
      </c>
      <c r="S549" s="42">
        <f t="shared" si="1012"/>
        <v>4.8733780045621744</v>
      </c>
      <c r="T549" s="42">
        <f>T359</f>
        <v>7.1133780045621746</v>
      </c>
      <c r="U549" s="42">
        <f t="shared" si="1014"/>
        <v>6.0433780045621752</v>
      </c>
      <c r="V549" s="42">
        <f t="shared" si="1067"/>
        <v>4.4068297524711779</v>
      </c>
      <c r="W549" s="42">
        <f t="shared" si="1067"/>
        <v>5.1324860626931557</v>
      </c>
      <c r="X549" s="42">
        <f t="shared" si="1015"/>
        <v>0.44378813366415393</v>
      </c>
      <c r="Y549" s="42">
        <f t="shared" si="1048"/>
        <v>5.6654643174432939</v>
      </c>
      <c r="Z549" s="42">
        <f t="shared" si="1069"/>
        <v>3.8680741326643102</v>
      </c>
      <c r="AA549" s="42">
        <f t="shared" si="1016"/>
        <v>2.3197793237036857</v>
      </c>
      <c r="AB549" s="42">
        <f t="shared" si="1017"/>
        <v>3.0779584696381876</v>
      </c>
      <c r="AC549" s="42">
        <f>AC359+1.1</f>
        <v>4.1789778769959529</v>
      </c>
      <c r="AD549" s="74">
        <f t="shared" si="1019"/>
        <v>100.00000000000003</v>
      </c>
    </row>
    <row r="550" spans="1:30" x14ac:dyDescent="0.25">
      <c r="A550" s="34" t="s">
        <v>1205</v>
      </c>
      <c r="B550" s="34" t="s">
        <v>1206</v>
      </c>
      <c r="C550" s="42">
        <f t="shared" si="1003"/>
        <v>4.863447615621511</v>
      </c>
      <c r="D550" s="42">
        <f t="shared" si="1004"/>
        <v>2.0204662965667883</v>
      </c>
      <c r="E550" s="42">
        <f>E360-0.83</f>
        <v>4.9223818118050513</v>
      </c>
      <c r="F550" s="42">
        <f t="shared" si="1065"/>
        <v>5.2823290953127016</v>
      </c>
      <c r="G550" s="42">
        <f t="shared" si="1006"/>
        <v>0.58751180752262966</v>
      </c>
      <c r="H550" s="42">
        <f t="shared" si="1007"/>
        <v>7.1559810409873599</v>
      </c>
      <c r="I550" s="42">
        <f t="shared" si="1008"/>
        <v>2.1552073630473694</v>
      </c>
      <c r="J550" s="42">
        <f t="shared" si="1051"/>
        <v>2.8704441764919881</v>
      </c>
      <c r="K550" s="42">
        <f t="shared" si="1051"/>
        <v>2.1508826817859377</v>
      </c>
      <c r="L550" s="42">
        <f t="shared" si="1051"/>
        <v>3.7774112895502929</v>
      </c>
      <c r="M550" s="42">
        <f t="shared" si="1022"/>
        <v>4.8145393715042708</v>
      </c>
      <c r="N550" s="42">
        <f t="shared" si="1010"/>
        <v>4.2558234537850854</v>
      </c>
      <c r="O550" s="42">
        <f t="shared" si="1058"/>
        <v>2.865557027251441</v>
      </c>
      <c r="P550" s="42">
        <f t="shared" ref="P550:P552" si="1070">P360</f>
        <v>0.36869451002955633</v>
      </c>
      <c r="Q550" s="42">
        <f>Q360</f>
        <v>5.9460369162947302</v>
      </c>
      <c r="R550" s="42">
        <f t="shared" si="1020"/>
        <v>0.56000000000000005</v>
      </c>
      <c r="S550" s="42">
        <f t="shared" si="1012"/>
        <v>4.2160369162947298</v>
      </c>
      <c r="T550" s="42">
        <f t="shared" si="1024"/>
        <v>7.28603691629473</v>
      </c>
      <c r="U550" s="42">
        <f t="shared" ref="U550:U551" si="1071">U360-1.12</f>
        <v>5.2260369162947304</v>
      </c>
      <c r="V550" s="42">
        <f>V360-0.37</f>
        <v>1.364260767252631</v>
      </c>
      <c r="W550" s="42">
        <f t="shared" si="1067"/>
        <v>5.5676935788059545</v>
      </c>
      <c r="X550" s="42">
        <f>X360+0.37</f>
        <v>0.54462588572874904</v>
      </c>
      <c r="Y550" s="42">
        <f t="shared" si="1048"/>
        <v>5.1542484365934405</v>
      </c>
      <c r="Z550" s="42">
        <f t="shared" si="1048"/>
        <v>4.4456903544356479</v>
      </c>
      <c r="AA550" s="42">
        <f t="shared" si="1016"/>
        <v>2.4502967947440242</v>
      </c>
      <c r="AB550" s="42">
        <f t="shared" si="1017"/>
        <v>4.498831288777601</v>
      </c>
      <c r="AC550" s="42">
        <f t="shared" si="1027"/>
        <v>4.649527687221048</v>
      </c>
      <c r="AD550" s="74">
        <f t="shared" si="1019"/>
        <v>99.999999999999986</v>
      </c>
    </row>
    <row r="551" spans="1:30" x14ac:dyDescent="0.25">
      <c r="A551" s="34" t="s">
        <v>1207</v>
      </c>
      <c r="B551" s="34" t="s">
        <v>1208</v>
      </c>
      <c r="C551" s="42">
        <f t="shared" si="1003"/>
        <v>5.5430367236924258</v>
      </c>
      <c r="D551" s="42">
        <f t="shared" si="1004"/>
        <v>1.7484488208342679</v>
      </c>
      <c r="E551" s="42">
        <f t="shared" ref="E551:F554" si="1072">E361+0.83</f>
        <v>5.5042802810498834</v>
      </c>
      <c r="F551" s="42">
        <f>F361</f>
        <v>4.0688010867936368</v>
      </c>
      <c r="G551" s="42">
        <f t="shared" si="1006"/>
        <v>1.1434293101510047</v>
      </c>
      <c r="H551" s="42">
        <f t="shared" si="1007"/>
        <v>5.9213704276791201</v>
      </c>
      <c r="I551" s="42">
        <f t="shared" si="1008"/>
        <v>3.1179420562604157</v>
      </c>
      <c r="J551" s="42">
        <f t="shared" si="1051"/>
        <v>2.1356088261258588</v>
      </c>
      <c r="K551" s="42">
        <f t="shared" si="1051"/>
        <v>2.8107632687673481</v>
      </c>
      <c r="L551" s="42">
        <f t="shared" si="1051"/>
        <v>3.0414373156624728</v>
      </c>
      <c r="M551" s="42">
        <f>M361</f>
        <v>4.1226950495272394</v>
      </c>
      <c r="N551" s="42">
        <f t="shared" si="1010"/>
        <v>4.6815838809658699</v>
      </c>
      <c r="O551" s="42">
        <f t="shared" si="1058"/>
        <v>3.9954962442850497</v>
      </c>
      <c r="P551" s="42">
        <f t="shared" si="1070"/>
        <v>0.50256551437689634</v>
      </c>
      <c r="Q551" s="42">
        <f>Q361+0.29</f>
        <v>0.28999999999999998</v>
      </c>
      <c r="R551" s="42">
        <f t="shared" si="1020"/>
        <v>6.9282230178901827</v>
      </c>
      <c r="S551" s="42">
        <f t="shared" si="1012"/>
        <v>4.6382230178901818</v>
      </c>
      <c r="T551" s="42">
        <f>T361</f>
        <v>6.878223017890182</v>
      </c>
      <c r="U551" s="42">
        <f t="shared" si="1071"/>
        <v>5.6482230178901824</v>
      </c>
      <c r="V551" s="42">
        <f t="shared" si="1067"/>
        <v>4.2794541346905151</v>
      </c>
      <c r="W551" s="42">
        <f t="shared" si="1067"/>
        <v>4.4025435993510538</v>
      </c>
      <c r="X551" s="42">
        <f t="shared" si="1015"/>
        <v>0.43572523514206096</v>
      </c>
      <c r="Y551" s="42">
        <f t="shared" si="1048"/>
        <v>3.8480932000940467</v>
      </c>
      <c r="Z551" s="42">
        <f t="shared" ref="Z551" si="1073">Z361</f>
        <v>4.5859442718969889</v>
      </c>
      <c r="AA551" s="42">
        <f t="shared" si="1016"/>
        <v>2.7922023032027523</v>
      </c>
      <c r="AB551" s="42">
        <f t="shared" si="1017"/>
        <v>2.7269174946906931</v>
      </c>
      <c r="AC551" s="42">
        <f>AC361+1.1</f>
        <v>4.2087688831996672</v>
      </c>
      <c r="AD551" s="74">
        <f t="shared" si="1019"/>
        <v>100</v>
      </c>
    </row>
    <row r="552" spans="1:30" x14ac:dyDescent="0.25">
      <c r="A552" s="34" t="s">
        <v>1209</v>
      </c>
      <c r="B552" s="34" t="s">
        <v>1210</v>
      </c>
      <c r="C552" s="42">
        <f t="shared" si="1003"/>
        <v>5.1010882545739733</v>
      </c>
      <c r="D552" s="42">
        <f t="shared" si="1004"/>
        <v>2.2538765404974233</v>
      </c>
      <c r="E552" s="42">
        <f t="shared" si="1072"/>
        <v>5.1623303393807349</v>
      </c>
      <c r="F552" s="42">
        <f t="shared" si="1072"/>
        <v>3.9906126410808604</v>
      </c>
      <c r="G552" s="42">
        <f t="shared" si="1006"/>
        <v>0.48609553119557913</v>
      </c>
      <c r="H552" s="42">
        <f t="shared" si="1007"/>
        <v>5.4869596720144251</v>
      </c>
      <c r="I552" s="42">
        <f t="shared" si="1008"/>
        <v>1.8587093764913756</v>
      </c>
      <c r="J552" s="42">
        <f t="shared" si="1051"/>
        <v>2.0276587498425491</v>
      </c>
      <c r="K552" s="42">
        <f t="shared" si="1051"/>
        <v>2.1078330863691064</v>
      </c>
      <c r="L552" s="42">
        <f>L362</f>
        <v>5.1022323801616007</v>
      </c>
      <c r="M552" s="42">
        <f t="shared" si="1022"/>
        <v>6.4300874177326737</v>
      </c>
      <c r="N552" s="42">
        <f t="shared" si="1010"/>
        <v>5.1982261880580518</v>
      </c>
      <c r="O552" s="42">
        <f t="shared" si="1058"/>
        <v>4.6820131173782826</v>
      </c>
      <c r="P552" s="42">
        <f t="shared" si="1070"/>
        <v>7.7039359475221822E-2</v>
      </c>
      <c r="Q552" s="42">
        <f t="shared" si="1023"/>
        <v>5.382173804956075</v>
      </c>
      <c r="R552" s="42">
        <f t="shared" si="1020"/>
        <v>6.7721738049560756</v>
      </c>
      <c r="S552" s="42">
        <f t="shared" si="1012"/>
        <v>0.34072460165202589</v>
      </c>
      <c r="T552" s="42">
        <f t="shared" si="1024"/>
        <v>7.5521738049560749</v>
      </c>
      <c r="U552" s="42">
        <f>U362-0.56</f>
        <v>6.0521738049560749</v>
      </c>
      <c r="V552" s="42">
        <f>V362-1.39</f>
        <v>3.7868115041300632</v>
      </c>
      <c r="W552" s="42">
        <f t="shared" si="1067"/>
        <v>4.9363403999891151</v>
      </c>
      <c r="X552" s="42">
        <f t="shared" si="1015"/>
        <v>0.40649774873215383</v>
      </c>
      <c r="Y552" s="42">
        <f t="shared" ref="Y552:Z552" si="1074">Y362+0.83</f>
        <v>4.6022476099326468</v>
      </c>
      <c r="Z552" s="42">
        <f t="shared" si="1074"/>
        <v>4.7722444922316241</v>
      </c>
      <c r="AA552" s="42">
        <f t="shared" si="1016"/>
        <v>1.5258787180177515</v>
      </c>
      <c r="AB552" s="42">
        <f t="shared" si="1017"/>
        <v>2.6804347504124486</v>
      </c>
      <c r="AC552" s="42">
        <f t="shared" si="1027"/>
        <v>1.2253623008260126</v>
      </c>
      <c r="AD552" s="74">
        <f t="shared" si="1019"/>
        <v>99.999999999999972</v>
      </c>
    </row>
    <row r="553" spans="1:30" x14ac:dyDescent="0.25">
      <c r="A553" s="34" t="s">
        <v>1211</v>
      </c>
      <c r="B553" s="34" t="s">
        <v>1212</v>
      </c>
      <c r="C553" s="42">
        <f t="shared" si="1003"/>
        <v>5.298471913952425</v>
      </c>
      <c r="D553" s="42">
        <f t="shared" si="1004"/>
        <v>2.122189899805687</v>
      </c>
      <c r="E553" s="42">
        <f t="shared" si="1072"/>
        <v>6.6133773683012436</v>
      </c>
      <c r="F553" s="42">
        <f>F363</f>
        <v>4.8186141880899145</v>
      </c>
      <c r="G553" s="42">
        <f t="shared" si="1006"/>
        <v>0.43812501587243224</v>
      </c>
      <c r="H553" s="42">
        <f t="shared" si="1007"/>
        <v>7.9474262771871125</v>
      </c>
      <c r="I553" s="42">
        <f t="shared" si="1008"/>
        <v>4.4687678235853454</v>
      </c>
      <c r="J553" s="42">
        <f t="shared" si="1051"/>
        <v>3.2129002521435206</v>
      </c>
      <c r="K553" s="42">
        <f>K363</f>
        <v>4.5539087286625675</v>
      </c>
      <c r="L553" s="42">
        <f t="shared" ref="L553" si="1075">L363-0.83</f>
        <v>3.3997626597703317</v>
      </c>
      <c r="M553" s="42">
        <f>M363</f>
        <v>4.2074991518584985</v>
      </c>
      <c r="N553" s="42">
        <f t="shared" si="1010"/>
        <v>4.7498448161260338</v>
      </c>
      <c r="O553" s="42">
        <f t="shared" si="1058"/>
        <v>2.4999890320485432</v>
      </c>
      <c r="P553" s="42">
        <f t="shared" si="1058"/>
        <v>0.84563912882763459</v>
      </c>
      <c r="Q553" s="42">
        <f>Q363+0.29</f>
        <v>0.28999999999999998</v>
      </c>
      <c r="R553" s="42">
        <f t="shared" si="1020"/>
        <v>0.56000000000000005</v>
      </c>
      <c r="S553" s="42">
        <f t="shared" si="1012"/>
        <v>0.55351997668518094</v>
      </c>
      <c r="T553" s="42">
        <f>T363</f>
        <v>7.3605599300555404</v>
      </c>
      <c r="U553" s="42">
        <f t="shared" si="1014"/>
        <v>6.6905599300555405</v>
      </c>
      <c r="V553" s="42">
        <f t="shared" ref="V553:W567" si="1076">V363+0.83</f>
        <v>3.9698399679421219</v>
      </c>
      <c r="W553" s="42">
        <f t="shared" si="1076"/>
        <v>3.4790938750803306</v>
      </c>
      <c r="X553" s="42">
        <f t="shared" si="1015"/>
        <v>0.17700031212897704</v>
      </c>
      <c r="Y553" s="42">
        <f>Y363</f>
        <v>3.8236830102580308</v>
      </c>
      <c r="Z553" s="42">
        <f t="shared" ref="Z553" si="1077">Z363</f>
        <v>5.6443740345291893</v>
      </c>
      <c r="AA553" s="42">
        <f t="shared" si="1016"/>
        <v>3.5259642640766682</v>
      </c>
      <c r="AB553" s="42">
        <f t="shared" si="1017"/>
        <v>3.8908884793865184</v>
      </c>
      <c r="AC553" s="42">
        <f>AC363+1.1</f>
        <v>4.8579999635705935</v>
      </c>
      <c r="AD553" s="74">
        <f t="shared" si="1019"/>
        <v>100.00000000000001</v>
      </c>
    </row>
    <row r="554" spans="1:30" x14ac:dyDescent="0.25">
      <c r="A554" s="34" t="s">
        <v>1213</v>
      </c>
      <c r="B554" s="34" t="s">
        <v>1214</v>
      </c>
      <c r="C554" s="42">
        <f t="shared" si="1003"/>
        <v>3.3179578317371461</v>
      </c>
      <c r="D554" s="42">
        <f t="shared" si="1004"/>
        <v>3.5649933928975264</v>
      </c>
      <c r="E554" s="42">
        <f>E364-0.83</f>
        <v>4.0241255487842835</v>
      </c>
      <c r="F554" s="42">
        <f t="shared" si="1072"/>
        <v>4.8990849047610814</v>
      </c>
      <c r="G554" s="42">
        <f t="shared" si="1006"/>
        <v>0.95411556505426665</v>
      </c>
      <c r="H554" s="42">
        <f t="shared" si="1007"/>
        <v>5.2255239760357339</v>
      </c>
      <c r="I554" s="42">
        <f t="shared" si="1008"/>
        <v>3.8434326942024497</v>
      </c>
      <c r="J554" s="42">
        <f t="shared" si="1051"/>
        <v>2.2356092539968957</v>
      </c>
      <c r="K554" s="42">
        <f t="shared" si="1051"/>
        <v>1.8763802899765984</v>
      </c>
      <c r="L554" s="42">
        <f t="shared" si="1051"/>
        <v>3.3060518981525284</v>
      </c>
      <c r="M554" s="42">
        <f t="shared" si="1022"/>
        <v>5.3475053729938296</v>
      </c>
      <c r="N554" s="42">
        <f t="shared" si="1010"/>
        <v>4.4395505437458658</v>
      </c>
      <c r="O554" s="42">
        <f t="shared" si="1058"/>
        <v>2.9675956861451471</v>
      </c>
      <c r="P554" s="42">
        <f t="shared" si="1058"/>
        <v>0.14782564429595935</v>
      </c>
      <c r="Q554" s="42">
        <f t="shared" si="1023"/>
        <v>5.2069360239472875</v>
      </c>
      <c r="R554" s="42">
        <f t="shared" si="1020"/>
        <v>0.56000000000000005</v>
      </c>
      <c r="S554" s="42">
        <f>S364</f>
        <v>5.1369360239472872</v>
      </c>
      <c r="T554" s="42">
        <f t="shared" si="1024"/>
        <v>7.3769360239472874</v>
      </c>
      <c r="U554" s="42">
        <f t="shared" si="1014"/>
        <v>5.8769360239472874</v>
      </c>
      <c r="V554" s="42">
        <f>V364-0.37</f>
        <v>1.6423120079824303</v>
      </c>
      <c r="W554" s="42">
        <f t="shared" si="1076"/>
        <v>3.9896950014765169</v>
      </c>
      <c r="X554" s="42">
        <f>X364+0.37</f>
        <v>1.1415990475565279</v>
      </c>
      <c r="Y554" s="42">
        <f t="shared" ref="Y554:Z567" si="1078">Y364+0.83</f>
        <v>3.9915796062087145</v>
      </c>
      <c r="Z554" s="42">
        <f t="shared" si="1078"/>
        <v>4.9050538237639332</v>
      </c>
      <c r="AA554" s="42">
        <f t="shared" si="1016"/>
        <v>2.6891647735334496</v>
      </c>
      <c r="AB554" s="42">
        <f t="shared" si="1017"/>
        <v>6.8669360239472876</v>
      </c>
      <c r="AC554" s="42">
        <f t="shared" si="1027"/>
        <v>4.4661630169626632</v>
      </c>
      <c r="AD554" s="74">
        <f t="shared" si="1019"/>
        <v>99.999999999999986</v>
      </c>
    </row>
    <row r="555" spans="1:30" x14ac:dyDescent="0.25">
      <c r="A555" s="34" t="s">
        <v>1215</v>
      </c>
      <c r="B555" s="34" t="s">
        <v>1216</v>
      </c>
      <c r="C555" s="42">
        <f t="shared" si="1003"/>
        <v>4.4842283932567772</v>
      </c>
      <c r="D555" s="42">
        <f t="shared" si="1004"/>
        <v>3.2512238802602935</v>
      </c>
      <c r="E555" s="42">
        <f t="shared" ref="E555:F563" si="1079">E365+0.83</f>
        <v>5.7673538459176781</v>
      </c>
      <c r="F555" s="42">
        <f t="shared" ref="F555:F560" si="1080">F365</f>
        <v>3.6722830734934049</v>
      </c>
      <c r="G555" s="42">
        <f t="shared" si="1006"/>
        <v>0.33627638786983771</v>
      </c>
      <c r="H555" s="42">
        <f t="shared" si="1007"/>
        <v>7.0860271579124383</v>
      </c>
      <c r="I555" s="42">
        <f t="shared" si="1008"/>
        <v>4.6209793159456982</v>
      </c>
      <c r="J555" s="42">
        <f t="shared" ref="J555:L560" si="1081">J365-0.83</f>
        <v>2.4248727817927067</v>
      </c>
      <c r="K555" s="42">
        <f t="shared" si="1081"/>
        <v>2.0175176856286079</v>
      </c>
      <c r="L555" s="42">
        <f t="shared" si="1081"/>
        <v>4.0086610909135656</v>
      </c>
      <c r="M555" s="42">
        <f t="shared" ref="M555:M562" si="1082">M365</f>
        <v>4.7469463122628666</v>
      </c>
      <c r="N555" s="42">
        <f t="shared" si="1010"/>
        <v>4.8597479743298981</v>
      </c>
      <c r="O555" s="42">
        <f t="shared" si="1058"/>
        <v>3.1496909817748708</v>
      </c>
      <c r="P555" s="42">
        <f t="shared" si="1058"/>
        <v>0.12664749614452209</v>
      </c>
      <c r="Q555" s="42">
        <f t="shared" ref="Q555:Q560" si="1083">Q365+0.29</f>
        <v>0.28999999999999998</v>
      </c>
      <c r="R555" s="42">
        <f t="shared" si="1020"/>
        <v>0.56000000000000005</v>
      </c>
      <c r="S555" s="42">
        <f t="shared" si="1012"/>
        <v>5.1133295402268519</v>
      </c>
      <c r="T555" s="42">
        <f t="shared" ref="T555:T560" si="1084">T365</f>
        <v>7.3533295402268521</v>
      </c>
      <c r="U555" s="42">
        <f t="shared" si="1014"/>
        <v>6.6833295402268522</v>
      </c>
      <c r="V555" s="42">
        <f t="shared" si="1076"/>
        <v>3.111109846742286</v>
      </c>
      <c r="W555" s="42">
        <f t="shared" si="1076"/>
        <v>3.8476409961669771</v>
      </c>
      <c r="X555" s="42">
        <f t="shared" si="1015"/>
        <v>2.0555948350257562</v>
      </c>
      <c r="Y555" s="42">
        <f t="shared" si="1078"/>
        <v>4.0373105531564484</v>
      </c>
      <c r="Z555" s="42">
        <f t="shared" ref="Z555" si="1085">Z365</f>
        <v>2.8955526930919437</v>
      </c>
      <c r="AA555" s="42">
        <f t="shared" si="1016"/>
        <v>3.0385215051045549</v>
      </c>
      <c r="AB555" s="42">
        <f t="shared" si="1017"/>
        <v>4.3244661482009459</v>
      </c>
      <c r="AC555" s="42">
        <f>AC365+1.1</f>
        <v>6.1373584243273545</v>
      </c>
      <c r="AD555" s="74">
        <f t="shared" si="1019"/>
        <v>99.999999999999972</v>
      </c>
    </row>
    <row r="556" spans="1:30" x14ac:dyDescent="0.25">
      <c r="A556" s="34" t="s">
        <v>1217</v>
      </c>
      <c r="B556" s="34" t="s">
        <v>1218</v>
      </c>
      <c r="C556" s="42">
        <f t="shared" si="1003"/>
        <v>6.2350858266816207</v>
      </c>
      <c r="D556" s="42">
        <f t="shared" si="1004"/>
        <v>0.78448612315403399</v>
      </c>
      <c r="E556" s="42">
        <f t="shared" si="1079"/>
        <v>5.9852498229848416</v>
      </c>
      <c r="F556" s="42">
        <f t="shared" si="1080"/>
        <v>4.1451100760557065</v>
      </c>
      <c r="G556" s="42">
        <f t="shared" si="1006"/>
        <v>0.155678121392961</v>
      </c>
      <c r="H556" s="42">
        <f t="shared" si="1007"/>
        <v>8.0967518859996233</v>
      </c>
      <c r="I556" s="42">
        <f t="shared" si="1008"/>
        <v>4.4144149865334104</v>
      </c>
      <c r="J556" s="42">
        <f>J366</f>
        <v>1.0481146608110299</v>
      </c>
      <c r="K556" s="42">
        <f t="shared" si="1081"/>
        <v>5.050149970266685</v>
      </c>
      <c r="L556" s="42">
        <f t="shared" si="1081"/>
        <v>2.3779874955893745</v>
      </c>
      <c r="M556" s="42">
        <f t="shared" si="1082"/>
        <v>5.5689236383932332</v>
      </c>
      <c r="N556" s="42">
        <f t="shared" si="1010"/>
        <v>3.2731488986146084</v>
      </c>
      <c r="O556" s="42">
        <f t="shared" si="1058"/>
        <v>4.7337619834321973</v>
      </c>
      <c r="P556" s="42">
        <f t="shared" ref="P556:P557" si="1086">P366</f>
        <v>0.42971722821578701</v>
      </c>
      <c r="Q556" s="42">
        <f t="shared" si="1083"/>
        <v>0.28999999999999998</v>
      </c>
      <c r="R556" s="42">
        <f>R366</f>
        <v>0</v>
      </c>
      <c r="S556" s="42">
        <f t="shared" si="1012"/>
        <v>4.8417100246103892</v>
      </c>
      <c r="T556" s="42">
        <f t="shared" si="1084"/>
        <v>7.0817100246103895</v>
      </c>
      <c r="U556" s="42">
        <f t="shared" ref="U556:U557" si="1087">U366-1.12</f>
        <v>5.8517100246103899</v>
      </c>
      <c r="V556" s="42">
        <f t="shared" si="1076"/>
        <v>3.294391259228898</v>
      </c>
      <c r="W556" s="42">
        <f t="shared" si="1076"/>
        <v>4.3620077109291904</v>
      </c>
      <c r="X556" s="42">
        <f t="shared" si="1015"/>
        <v>0.53341418165548615</v>
      </c>
      <c r="Y556" s="42">
        <f t="shared" si="1078"/>
        <v>5.3376357871828422</v>
      </c>
      <c r="Z556" s="42">
        <f t="shared" si="1078"/>
        <v>5.9035513932925809</v>
      </c>
      <c r="AA556" s="42">
        <f t="shared" si="1016"/>
        <v>3.8166445604369352</v>
      </c>
      <c r="AB556" s="42">
        <f t="shared" si="1017"/>
        <v>2.2282361754490192</v>
      </c>
      <c r="AC556" s="42">
        <f t="shared" si="1027"/>
        <v>4.1604081398687773</v>
      </c>
      <c r="AD556" s="74">
        <f t="shared" si="1019"/>
        <v>100.00000000000001</v>
      </c>
    </row>
    <row r="557" spans="1:30" x14ac:dyDescent="0.25">
      <c r="A557" s="34" t="s">
        <v>1219</v>
      </c>
      <c r="B557" s="34" t="s">
        <v>1220</v>
      </c>
      <c r="C557" s="42">
        <f t="shared" si="1003"/>
        <v>4.7937530224595308</v>
      </c>
      <c r="D557" s="42">
        <f t="shared" si="1004"/>
        <v>2.797228343245826</v>
      </c>
      <c r="E557" s="42">
        <f t="shared" si="1079"/>
        <v>6.1240521173130569</v>
      </c>
      <c r="F557" s="42">
        <f t="shared" si="1080"/>
        <v>4.171021207248014</v>
      </c>
      <c r="G557" s="42">
        <f t="shared" si="1006"/>
        <v>1.0342252508498921</v>
      </c>
      <c r="H557" s="42">
        <f t="shared" si="1007"/>
        <v>8.0124184465647215</v>
      </c>
      <c r="I557" s="42">
        <f t="shared" si="1008"/>
        <v>4.615421267166294</v>
      </c>
      <c r="J557" s="42">
        <f>J367</f>
        <v>4.1184879140875355</v>
      </c>
      <c r="K557" s="42">
        <f t="shared" si="1081"/>
        <v>3.5120505488990368</v>
      </c>
      <c r="L557" s="42">
        <f t="shared" si="1081"/>
        <v>4.6631619093066305</v>
      </c>
      <c r="M557" s="42">
        <f t="shared" si="1082"/>
        <v>4.1833113815476608</v>
      </c>
      <c r="N557" s="42">
        <f t="shared" si="1010"/>
        <v>4.1730368582516615</v>
      </c>
      <c r="O557" s="42">
        <f t="shared" ref="O557:P567" si="1088">O367-0.56</f>
        <v>4.7943435152645328</v>
      </c>
      <c r="P557" s="42">
        <f t="shared" si="1086"/>
        <v>0.2890185765473634</v>
      </c>
      <c r="Q557" s="42">
        <f t="shared" si="1083"/>
        <v>0.28999999999999998</v>
      </c>
      <c r="R557" s="42">
        <f t="shared" ref="R557:R562" si="1089">R367</f>
        <v>0</v>
      </c>
      <c r="S557" s="42">
        <f t="shared" si="1012"/>
        <v>0.5795448414190455</v>
      </c>
      <c r="T557" s="42">
        <f t="shared" si="1084"/>
        <v>7.4386345242571341</v>
      </c>
      <c r="U557" s="42">
        <f t="shared" si="1087"/>
        <v>6.2086345242571346</v>
      </c>
      <c r="V557" s="42">
        <f t="shared" si="1076"/>
        <v>5.449089682838089</v>
      </c>
      <c r="W557" s="42">
        <f t="shared" si="1076"/>
        <v>3.9520003569561126</v>
      </c>
      <c r="X557" s="42">
        <f t="shared" si="1015"/>
        <v>2.1587987687742194</v>
      </c>
      <c r="Y557" s="42">
        <f t="shared" si="1078"/>
        <v>4.1082164766729106</v>
      </c>
      <c r="Z557" s="42">
        <f t="shared" si="1078"/>
        <v>4.3956982523379891</v>
      </c>
      <c r="AA557" s="42">
        <f t="shared" si="1016"/>
        <v>3.3341298139639761</v>
      </c>
      <c r="AB557" s="42">
        <f t="shared" si="1017"/>
        <v>2.3041775583525821</v>
      </c>
      <c r="AC557" s="42">
        <f t="shared" si="1027"/>
        <v>2.499544841419044</v>
      </c>
      <c r="AD557" s="74">
        <f t="shared" si="1019"/>
        <v>99.999999999999986</v>
      </c>
    </row>
    <row r="558" spans="1:30" x14ac:dyDescent="0.25">
      <c r="A558" s="34" t="s">
        <v>1221</v>
      </c>
      <c r="B558" s="34" t="s">
        <v>1222</v>
      </c>
      <c r="C558" s="42">
        <f t="shared" si="1003"/>
        <v>6.5022774261806493</v>
      </c>
      <c r="D558" s="42">
        <f t="shared" si="1004"/>
        <v>1.5460986278180648</v>
      </c>
      <c r="E558" s="42">
        <f t="shared" si="1079"/>
        <v>5.9360397489197654</v>
      </c>
      <c r="F558" s="42">
        <f t="shared" si="1080"/>
        <v>4.6461425640206997</v>
      </c>
      <c r="G558" s="42">
        <f t="shared" si="1006"/>
        <v>2.2564106816463356</v>
      </c>
      <c r="H558" s="42">
        <f t="shared" si="1007"/>
        <v>5.8610744991855519</v>
      </c>
      <c r="I558" s="42">
        <f t="shared" si="1008"/>
        <v>4.2474315794593842</v>
      </c>
      <c r="J558" s="42">
        <f>J368</f>
        <v>2.1828835091225383</v>
      </c>
      <c r="K558" s="42">
        <f t="shared" si="1081"/>
        <v>3.4017515392263524</v>
      </c>
      <c r="L558" s="42">
        <f t="shared" si="1081"/>
        <v>4.3714038207880908</v>
      </c>
      <c r="M558" s="42">
        <f t="shared" si="1082"/>
        <v>2.845360086990417</v>
      </c>
      <c r="N558" s="42">
        <f t="shared" si="1010"/>
        <v>3.9084190555469345</v>
      </c>
      <c r="O558" s="42">
        <f t="shared" si="1088"/>
        <v>3.5102430367172439</v>
      </c>
      <c r="P558" s="42">
        <f t="shared" si="1088"/>
        <v>0.78597847012878908</v>
      </c>
      <c r="Q558" s="42">
        <f t="shared" si="1083"/>
        <v>0.28999999999999998</v>
      </c>
      <c r="R558" s="42">
        <f t="shared" si="1089"/>
        <v>0</v>
      </c>
      <c r="S558" s="42">
        <f t="shared" si="1012"/>
        <v>2.6193001930937503</v>
      </c>
      <c r="T558" s="42">
        <f t="shared" si="1084"/>
        <v>7.0339502896406252</v>
      </c>
      <c r="U558" s="42">
        <f t="shared" si="1014"/>
        <v>6.3639502896406253</v>
      </c>
      <c r="V558" s="42">
        <f t="shared" si="1076"/>
        <v>4.0919751448203119</v>
      </c>
      <c r="W558" s="42">
        <f t="shared" si="1076"/>
        <v>5.3547533276955877</v>
      </c>
      <c r="X558" s="42">
        <f t="shared" si="1015"/>
        <v>0.21216227186821579</v>
      </c>
      <c r="Y558" s="42">
        <f t="shared" si="1078"/>
        <v>5.5118935779639688</v>
      </c>
      <c r="Z558" s="42">
        <f t="shared" si="1078"/>
        <v>4.6568216088627628</v>
      </c>
      <c r="AA558" s="42">
        <f t="shared" si="1016"/>
        <v>3.4145880947738139</v>
      </c>
      <c r="AB558" s="42">
        <f t="shared" si="1017"/>
        <v>5.1330310421033927</v>
      </c>
      <c r="AC558" s="42">
        <f t="shared" si="1027"/>
        <v>3.3160595137861333</v>
      </c>
      <c r="AD558" s="74">
        <f t="shared" si="1019"/>
        <v>100</v>
      </c>
    </row>
    <row r="559" spans="1:30" x14ac:dyDescent="0.25">
      <c r="A559" s="34" t="s">
        <v>1223</v>
      </c>
      <c r="B559" s="34" t="s">
        <v>1224</v>
      </c>
      <c r="C559" s="42">
        <f t="shared" si="1003"/>
        <v>5.4048298224465219</v>
      </c>
      <c r="D559" s="42">
        <f>D369</f>
        <v>2.9841820084624713</v>
      </c>
      <c r="E559" s="42">
        <f t="shared" si="1079"/>
        <v>6.2086768972130795</v>
      </c>
      <c r="F559" s="42">
        <f t="shared" si="1080"/>
        <v>4.7209872108035329</v>
      </c>
      <c r="G559" s="42">
        <f t="shared" si="1006"/>
        <v>0.70192911449426976</v>
      </c>
      <c r="H559" s="42">
        <f t="shared" si="1007"/>
        <v>7.5686407645660356</v>
      </c>
      <c r="I559" s="42">
        <f t="shared" si="1008"/>
        <v>1.2084275971154574</v>
      </c>
      <c r="J559" s="42">
        <f>J369</f>
        <v>1.000795691815076</v>
      </c>
      <c r="K559" s="42">
        <f t="shared" si="1081"/>
        <v>1.9744986738162074</v>
      </c>
      <c r="L559" s="42">
        <f t="shared" si="1081"/>
        <v>4.2531620013276843</v>
      </c>
      <c r="M559" s="42">
        <f t="shared" si="1082"/>
        <v>5.1739855746252168</v>
      </c>
      <c r="N559" s="42">
        <f t="shared" si="1010"/>
        <v>4.9524359777657114</v>
      </c>
      <c r="O559" s="42">
        <f t="shared" si="1088"/>
        <v>4.3591410290789128</v>
      </c>
      <c r="P559" s="42">
        <f>P369</f>
        <v>0.4768165269008468</v>
      </c>
      <c r="Q559" s="42">
        <f t="shared" si="1083"/>
        <v>0.28999999999999998</v>
      </c>
      <c r="R559" s="42">
        <f t="shared" si="1020"/>
        <v>6.8724814830007563</v>
      </c>
      <c r="S559" s="42">
        <f t="shared" si="1012"/>
        <v>0.37416049433358645</v>
      </c>
      <c r="T559" s="42">
        <f t="shared" si="1084"/>
        <v>6.8224814830007565</v>
      </c>
      <c r="U559" s="42">
        <f>U369-1.12</f>
        <v>5.592481483000757</v>
      </c>
      <c r="V559" s="42">
        <f t="shared" si="1076"/>
        <v>4.7753009268754729</v>
      </c>
      <c r="W559" s="42">
        <f t="shared" si="1076"/>
        <v>4.6381698789376395</v>
      </c>
      <c r="X559" s="42">
        <f t="shared" si="1015"/>
        <v>0.40460146972751232</v>
      </c>
      <c r="Y559" s="42">
        <f t="shared" si="1078"/>
        <v>5.3410145032801069</v>
      </c>
      <c r="Z559" s="42">
        <f>Z369-1.66</f>
        <v>2.6888251574884761</v>
      </c>
      <c r="AA559" s="42">
        <f t="shared" si="1016"/>
        <v>2.6983482597746615</v>
      </c>
      <c r="AB559" s="42">
        <f t="shared" si="1017"/>
        <v>4.7249353831281278</v>
      </c>
      <c r="AC559" s="42">
        <f>AC369+1.1</f>
        <v>3.7886905870211325</v>
      </c>
      <c r="AD559" s="74">
        <f t="shared" si="1019"/>
        <v>100.00000000000001</v>
      </c>
    </row>
    <row r="560" spans="1:30" x14ac:dyDescent="0.25">
      <c r="A560" s="34" t="s">
        <v>1225</v>
      </c>
      <c r="B560" s="34" t="s">
        <v>1226</v>
      </c>
      <c r="C560" s="42">
        <f t="shared" si="1003"/>
        <v>5.7217871085712471</v>
      </c>
      <c r="D560" s="42">
        <f t="shared" si="1004"/>
        <v>1.4952946722480673</v>
      </c>
      <c r="E560" s="42">
        <f t="shared" si="1079"/>
        <v>6.2504609598872012</v>
      </c>
      <c r="F560" s="42">
        <f t="shared" si="1080"/>
        <v>4.8836826307917107</v>
      </c>
      <c r="G560" s="42">
        <f t="shared" si="1006"/>
        <v>0.4541901546053369</v>
      </c>
      <c r="H560" s="42">
        <f t="shared" si="1007"/>
        <v>7.4876688088702474</v>
      </c>
      <c r="I560" s="42">
        <f t="shared" si="1008"/>
        <v>5.0708998430566457</v>
      </c>
      <c r="J560" s="42">
        <f>J370</f>
        <v>2.3201097729133999</v>
      </c>
      <c r="K560" s="42">
        <f t="shared" si="1081"/>
        <v>3.7171310046591204</v>
      </c>
      <c r="L560" s="42">
        <f t="shared" si="1081"/>
        <v>2.8866225359576814</v>
      </c>
      <c r="M560" s="42">
        <f t="shared" si="1082"/>
        <v>3.9594907878258856</v>
      </c>
      <c r="N560" s="42">
        <f t="shared" si="1010"/>
        <v>5.3308818503952002</v>
      </c>
      <c r="O560" s="42">
        <f t="shared" si="1088"/>
        <v>3.1150473647715278</v>
      </c>
      <c r="P560" s="42">
        <f t="shared" si="1088"/>
        <v>0.25988979657390154</v>
      </c>
      <c r="Q560" s="42">
        <f t="shared" si="1083"/>
        <v>0.69</v>
      </c>
      <c r="R560" s="42">
        <f t="shared" si="1089"/>
        <v>0</v>
      </c>
      <c r="S560" s="42">
        <f t="shared" si="1012"/>
        <v>2.5988229140538741</v>
      </c>
      <c r="T560" s="42">
        <f t="shared" si="1084"/>
        <v>7.0032343710808105</v>
      </c>
      <c r="U560" s="42">
        <f t="shared" si="1014"/>
        <v>5.9332343710808111</v>
      </c>
      <c r="V560" s="42">
        <f>V370-0.37</f>
        <v>3.4177200497971389</v>
      </c>
      <c r="W560" s="42">
        <f t="shared" si="1076"/>
        <v>5.2634870743929589</v>
      </c>
      <c r="X560" s="42">
        <f>X370+0.37</f>
        <v>0.60748648353356682</v>
      </c>
      <c r="Y560" s="42">
        <f t="shared" si="1078"/>
        <v>6.1324023250415811</v>
      </c>
      <c r="Z560" s="42">
        <f t="shared" si="1078"/>
        <v>6.1610661497733794</v>
      </c>
      <c r="AA560" s="42">
        <f t="shared" si="1016"/>
        <v>2.7680654334045842</v>
      </c>
      <c r="AB560" s="42">
        <f t="shared" si="1017"/>
        <v>2.7641549190453483</v>
      </c>
      <c r="AC560" s="42">
        <f t="shared" si="1027"/>
        <v>3.7071686176687719</v>
      </c>
      <c r="AD560" s="74">
        <f t="shared" si="1019"/>
        <v>100</v>
      </c>
    </row>
    <row r="561" spans="1:30" x14ac:dyDescent="0.25">
      <c r="A561" s="34" t="s">
        <v>1227</v>
      </c>
      <c r="B561" s="34" t="s">
        <v>1228</v>
      </c>
      <c r="C561" s="42">
        <f t="shared" si="1003"/>
        <v>4.2196120656951317</v>
      </c>
      <c r="D561" s="42">
        <f t="shared" si="1004"/>
        <v>2.4350756999284422</v>
      </c>
      <c r="E561" s="42">
        <f t="shared" si="1079"/>
        <v>3.5863417863126772</v>
      </c>
      <c r="F561" s="42">
        <f t="shared" si="1079"/>
        <v>4.8433789982499817</v>
      </c>
      <c r="G561" s="42">
        <f t="shared" si="1006"/>
        <v>1.8118002686242685</v>
      </c>
      <c r="H561" s="42">
        <f t="shared" si="1006"/>
        <v>6.5989115892864296</v>
      </c>
      <c r="I561" s="42">
        <f t="shared" si="1008"/>
        <v>4.9013866728850903</v>
      </c>
      <c r="J561" s="42">
        <f t="shared" ref="J561:L562" si="1090">J371-0.83</f>
        <v>0.90733341170609416</v>
      </c>
      <c r="K561" s="42">
        <f t="shared" si="1090"/>
        <v>3.2095754024119501</v>
      </c>
      <c r="L561" s="42">
        <f t="shared" si="1090"/>
        <v>1.9482328423248148</v>
      </c>
      <c r="M561" s="42">
        <f t="shared" si="1082"/>
        <v>3.4296724089485542</v>
      </c>
      <c r="N561" s="42">
        <f t="shared" si="1010"/>
        <v>2.5191096933512078</v>
      </c>
      <c r="O561" s="42">
        <f t="shared" si="1088"/>
        <v>3.4895211718602615</v>
      </c>
      <c r="P561" s="42">
        <f t="shared" si="1088"/>
        <v>4.271677032513324</v>
      </c>
      <c r="Q561" s="42">
        <f t="shared" si="1023"/>
        <v>4.4869966817640536</v>
      </c>
      <c r="R561" s="42">
        <f t="shared" si="1089"/>
        <v>2.1735353288284345</v>
      </c>
      <c r="S561" s="42">
        <f t="shared" ref="S561:S562" si="1091">S371+0.58</f>
        <v>0.89835145673214689</v>
      </c>
      <c r="T561" s="42">
        <f t="shared" si="1024"/>
        <v>7.1190253589380337</v>
      </c>
      <c r="U561" s="42">
        <f>U371</f>
        <v>0.4</v>
      </c>
      <c r="V561" s="42">
        <f t="shared" si="1076"/>
        <v>6.6090253589380339</v>
      </c>
      <c r="W561" s="42">
        <f t="shared" si="1076"/>
        <v>5.9990253589380336</v>
      </c>
      <c r="X561" s="42">
        <f t="shared" ref="X561" si="1092">X371</f>
        <v>4.979025358938034</v>
      </c>
      <c r="Y561" s="42">
        <f t="shared" si="1078"/>
        <v>4.3826835726253552</v>
      </c>
      <c r="Z561" s="42">
        <f t="shared" ref="Z561" si="1093">Z371</f>
        <v>4.8184506137416845</v>
      </c>
      <c r="AA561" s="42">
        <f t="shared" si="1016"/>
        <v>0.45917989576488416</v>
      </c>
      <c r="AB561" s="42">
        <f t="shared" si="1017"/>
        <v>5.6136662354191449</v>
      </c>
      <c r="AC561" s="42">
        <f>AC371-0.85</f>
        <v>3.8894057352739355</v>
      </c>
      <c r="AD561" s="74">
        <f t="shared" si="1019"/>
        <v>100</v>
      </c>
    </row>
    <row r="562" spans="1:30" x14ac:dyDescent="0.25">
      <c r="A562" s="34" t="s">
        <v>1229</v>
      </c>
      <c r="B562" s="34" t="s">
        <v>1230</v>
      </c>
      <c r="C562" s="42">
        <f t="shared" si="1003"/>
        <v>3.6331904245332547</v>
      </c>
      <c r="D562" s="42">
        <f t="shared" si="1004"/>
        <v>1.6375635882693413</v>
      </c>
      <c r="E562" s="42">
        <f t="shared" si="1079"/>
        <v>2.4604954343630268</v>
      </c>
      <c r="F562" s="42">
        <f t="shared" si="1079"/>
        <v>3.6234246008714845</v>
      </c>
      <c r="G562" s="42">
        <f t="shared" si="1006"/>
        <v>3.7440261889778532</v>
      </c>
      <c r="H562" s="42">
        <f t="shared" si="1006"/>
        <v>4.0510004643919224</v>
      </c>
      <c r="I562" s="42">
        <f t="shared" si="1008"/>
        <v>3.261948054563899</v>
      </c>
      <c r="J562" s="42">
        <f>J372</f>
        <v>1.1676782789877407</v>
      </c>
      <c r="K562" s="42">
        <f t="shared" si="1090"/>
        <v>1.8577453100047472</v>
      </c>
      <c r="L562" s="42">
        <f t="shared" si="1090"/>
        <v>3.9095286889616681</v>
      </c>
      <c r="M562" s="42">
        <f t="shared" si="1082"/>
        <v>2.8216232821276983</v>
      </c>
      <c r="N562" s="42">
        <f t="shared" si="1010"/>
        <v>0.77052948021010004</v>
      </c>
      <c r="O562" s="42">
        <f t="shared" si="1088"/>
        <v>4.1430515430432173</v>
      </c>
      <c r="P562" s="42">
        <f t="shared" si="1088"/>
        <v>2.742738219704187</v>
      </c>
      <c r="Q562" s="42">
        <f t="shared" si="1023"/>
        <v>3.9445286059723674</v>
      </c>
      <c r="R562" s="42">
        <f t="shared" si="1089"/>
        <v>5.4474220951083945</v>
      </c>
      <c r="S562" s="42">
        <f t="shared" si="1091"/>
        <v>0.91211084537270737</v>
      </c>
      <c r="T562" s="42">
        <f t="shared" si="1024"/>
        <v>7.7439634749042154</v>
      </c>
      <c r="U562" s="42">
        <f t="shared" si="1014"/>
        <v>5.843963474904216</v>
      </c>
      <c r="V562" s="42">
        <f t="shared" si="1076"/>
        <v>7.2339634749042157</v>
      </c>
      <c r="W562" s="42">
        <f t="shared" si="1076"/>
        <v>6.6239634749042153</v>
      </c>
      <c r="X562" s="42">
        <f>X372-1.12</f>
        <v>4.4839634749042157</v>
      </c>
      <c r="Y562" s="42">
        <f>Y372</f>
        <v>5.3034680405411878</v>
      </c>
      <c r="Z562" s="42">
        <f t="shared" si="1078"/>
        <v>4.3024096649637844</v>
      </c>
      <c r="AA562" s="42">
        <f t="shared" si="1016"/>
        <v>2.3253842812474277</v>
      </c>
      <c r="AB562" s="42">
        <f t="shared" si="1017"/>
        <v>2.6530197742116721</v>
      </c>
      <c r="AC562" s="42">
        <f t="shared" si="1027"/>
        <v>3.3572957590512522</v>
      </c>
      <c r="AD562" s="74">
        <f t="shared" si="1019"/>
        <v>100.00000000000001</v>
      </c>
    </row>
    <row r="563" spans="1:30" x14ac:dyDescent="0.25">
      <c r="A563" s="34" t="s">
        <v>1231</v>
      </c>
      <c r="B563" s="34" t="s">
        <v>1232</v>
      </c>
      <c r="C563" s="42">
        <f t="shared" si="1003"/>
        <v>5.0195685012086146</v>
      </c>
      <c r="D563" s="42">
        <f t="shared" si="1004"/>
        <v>2.3793016100858204</v>
      </c>
      <c r="E563" s="42">
        <f>E373-0.83</f>
        <v>3.5498317626369191</v>
      </c>
      <c r="F563" s="42">
        <f t="shared" si="1079"/>
        <v>4.0778849267046047</v>
      </c>
      <c r="G563" s="42">
        <f t="shared" si="1006"/>
        <v>2.3328377316322944</v>
      </c>
      <c r="H563" s="42">
        <f t="shared" si="1007"/>
        <v>6.1840701992904066</v>
      </c>
      <c r="I563" s="42">
        <f t="shared" si="1008"/>
        <v>3.8525588720820667</v>
      </c>
      <c r="J563" s="42">
        <f t="shared" ref="J563:L564" si="1094">J373-0.83</f>
        <v>0.64331516722616822</v>
      </c>
      <c r="K563" s="42">
        <f t="shared" si="1094"/>
        <v>2.6713034579134791</v>
      </c>
      <c r="L563" s="42">
        <f t="shared" si="1094"/>
        <v>1.6658301944161242</v>
      </c>
      <c r="M563" s="42">
        <f t="shared" si="1022"/>
        <v>1.868846193599575</v>
      </c>
      <c r="N563" s="42">
        <f t="shared" si="1010"/>
        <v>3.0568985499893504</v>
      </c>
      <c r="O563" s="42">
        <f t="shared" si="1088"/>
        <v>4.5711938455413783</v>
      </c>
      <c r="P563" s="42">
        <f t="shared" si="1088"/>
        <v>3.1117691723455523</v>
      </c>
      <c r="Q563" s="42">
        <f t="shared" si="1023"/>
        <v>5.3395826534544817</v>
      </c>
      <c r="R563" s="42">
        <f t="shared" si="1020"/>
        <v>5.19621162923554</v>
      </c>
      <c r="S563" s="42">
        <f>S373</f>
        <v>0.38558645744270159</v>
      </c>
      <c r="T563" s="42">
        <f t="shared" si="1024"/>
        <v>1.3399999999999999</v>
      </c>
      <c r="U563" s="42">
        <f t="shared" si="1014"/>
        <v>6.3935355617912357</v>
      </c>
      <c r="V563" s="42">
        <f t="shared" si="1076"/>
        <v>7.3835355617912359</v>
      </c>
      <c r="W563" s="42">
        <f t="shared" si="1076"/>
        <v>6.7735355617912356</v>
      </c>
      <c r="X563" s="42">
        <f t="shared" si="1015"/>
        <v>4.923535561791236</v>
      </c>
      <c r="Y563" s="42">
        <f t="shared" si="1078"/>
        <v>3.260639817413014</v>
      </c>
      <c r="Z563" s="42">
        <f t="shared" si="1078"/>
        <v>4.4217849889421901</v>
      </c>
      <c r="AA563" s="42">
        <f t="shared" si="1016"/>
        <v>1.805256519636619</v>
      </c>
      <c r="AB563" s="42">
        <f t="shared" si="1017"/>
        <v>4.0318423641764518</v>
      </c>
      <c r="AC563" s="42">
        <f t="shared" si="1027"/>
        <v>3.7597431378617099</v>
      </c>
      <c r="AD563" s="74">
        <f t="shared" si="1019"/>
        <v>100</v>
      </c>
    </row>
    <row r="564" spans="1:30" x14ac:dyDescent="0.25">
      <c r="A564" s="34" t="s">
        <v>1233</v>
      </c>
      <c r="B564" s="34" t="s">
        <v>1234</v>
      </c>
      <c r="C564" s="42">
        <f t="shared" si="1003"/>
        <v>5.2486336183630158</v>
      </c>
      <c r="D564" s="42">
        <f t="shared" si="1004"/>
        <v>4.1708625283726466</v>
      </c>
      <c r="E564" s="42">
        <f t="shared" ref="E564:F567" si="1095">E374+0.83</f>
        <v>4.4381090238257128</v>
      </c>
      <c r="F564" s="42">
        <f t="shared" si="1095"/>
        <v>5.4924243348452544</v>
      </c>
      <c r="G564" s="42">
        <f t="shared" si="1006"/>
        <v>0.78109715859551476</v>
      </c>
      <c r="H564" s="42">
        <f>H374-1.12</f>
        <v>3.7776406858172287</v>
      </c>
      <c r="I564" s="42">
        <f t="shared" si="1008"/>
        <v>4.2810668834093608</v>
      </c>
      <c r="J564" s="42">
        <f>J374</f>
        <v>1.1918152424574662</v>
      </c>
      <c r="K564" s="42">
        <f t="shared" si="1094"/>
        <v>0.22675180065208511</v>
      </c>
      <c r="L564" s="42">
        <f t="shared" si="1094"/>
        <v>2.3347858446384042</v>
      </c>
      <c r="M564" s="42">
        <f>M374</f>
        <v>3.3091046147291681</v>
      </c>
      <c r="N564" s="42">
        <f t="shared" si="1010"/>
        <v>1.9000383790481519</v>
      </c>
      <c r="O564" s="42">
        <f t="shared" si="1088"/>
        <v>3.8658842555323472</v>
      </c>
      <c r="P564" s="42">
        <f t="shared" si="1088"/>
        <v>3.8212103439139429</v>
      </c>
      <c r="Q564" s="42">
        <f t="shared" si="1023"/>
        <v>4.5474197871147943</v>
      </c>
      <c r="R564" s="42">
        <f>R374</f>
        <v>5.1657232514571012</v>
      </c>
      <c r="S564" s="42">
        <f>S374+0.58</f>
        <v>1.2205678568734952</v>
      </c>
      <c r="T564" s="42">
        <f t="shared" si="1024"/>
        <v>7.1377927453753998</v>
      </c>
      <c r="U564" s="42">
        <f t="shared" si="1014"/>
        <v>5.2377927453753994</v>
      </c>
      <c r="V564" s="42">
        <f t="shared" si="1076"/>
        <v>5.8277927453754002</v>
      </c>
      <c r="W564" s="42">
        <f t="shared" si="1076"/>
        <v>6.0177927453753997</v>
      </c>
      <c r="X564" s="42">
        <f>X374</f>
        <v>0</v>
      </c>
      <c r="Y564" s="42">
        <f>Y374</f>
        <v>2.8404710704116751</v>
      </c>
      <c r="Z564" s="42">
        <f>Z374</f>
        <v>4.6465688489441677</v>
      </c>
      <c r="AA564" s="42">
        <f>AA374</f>
        <v>0.35255186332460842</v>
      </c>
      <c r="AB564" s="42">
        <f t="shared" si="1017"/>
        <v>6.1783088807968438</v>
      </c>
      <c r="AC564" s="42">
        <f t="shared" si="1027"/>
        <v>5.9877927453754003</v>
      </c>
      <c r="AD564" s="74">
        <f t="shared" si="1019"/>
        <v>100</v>
      </c>
    </row>
    <row r="565" spans="1:30" x14ac:dyDescent="0.25">
      <c r="A565" s="34" t="s">
        <v>1235</v>
      </c>
      <c r="B565" s="34" t="s">
        <v>1236</v>
      </c>
      <c r="C565" s="42">
        <f t="shared" si="1003"/>
        <v>3.2214341841279843</v>
      </c>
      <c r="D565" s="42">
        <f>D375</f>
        <v>4.5479341019297319</v>
      </c>
      <c r="E565" s="42">
        <f t="shared" si="1095"/>
        <v>2.3572950252630114</v>
      </c>
      <c r="F565" s="42">
        <f t="shared" si="1095"/>
        <v>5.2326176008115457</v>
      </c>
      <c r="G565" s="42">
        <f t="shared" si="1006"/>
        <v>2.3951332000548238</v>
      </c>
      <c r="H565" s="42">
        <f>H375</f>
        <v>4.677410557961772</v>
      </c>
      <c r="I565" s="42">
        <f t="shared" si="1008"/>
        <v>3.3004332899415143</v>
      </c>
      <c r="J565" s="42">
        <f>J375</f>
        <v>0.26196308476460634</v>
      </c>
      <c r="K565" s="42">
        <f>K375-2.83</f>
        <v>3.4750494569840997</v>
      </c>
      <c r="L565" s="42">
        <f>L375</f>
        <v>3.5880012819933498</v>
      </c>
      <c r="M565" s="42">
        <f t="shared" si="1022"/>
        <v>3.1324345390109927</v>
      </c>
      <c r="N565" s="42">
        <f t="shared" si="1010"/>
        <v>3.3326949206822505</v>
      </c>
      <c r="O565" s="42">
        <f>O375-1.59</f>
        <v>4.2134840769895652</v>
      </c>
      <c r="P565" s="42">
        <f>P375-0.83</f>
        <v>3.7258759466420663</v>
      </c>
      <c r="Q565" s="42">
        <f>Q375-0.87</f>
        <v>3.9027543759626591</v>
      </c>
      <c r="R565" s="42">
        <f>R375</f>
        <v>5.6443825665213954</v>
      </c>
      <c r="S565" s="42">
        <f>S375</f>
        <v>2.8259262492174697E-2</v>
      </c>
      <c r="T565" s="42">
        <f t="shared" si="1024"/>
        <v>8.0340322425249049</v>
      </c>
      <c r="U565" s="42">
        <f>U375</f>
        <v>6.6940322425249059</v>
      </c>
      <c r="V565" s="42">
        <f>V375</f>
        <v>4.4626881616832712</v>
      </c>
      <c r="W565" s="42">
        <f t="shared" si="1076"/>
        <v>0.97</v>
      </c>
      <c r="X565" s="42">
        <f>X375-0.81</f>
        <v>4.734032242524906</v>
      </c>
      <c r="Y565" s="42">
        <f t="shared" si="1078"/>
        <v>6.3872782122092921</v>
      </c>
      <c r="Z565" s="42">
        <f t="shared" si="1078"/>
        <v>4.1048432668956103</v>
      </c>
      <c r="AA565" s="42">
        <f>AA375</f>
        <v>1.4247983826981656</v>
      </c>
      <c r="AB565" s="42">
        <f t="shared" si="1017"/>
        <v>3.3224877190405282</v>
      </c>
      <c r="AC565" s="42">
        <f t="shared" si="1027"/>
        <v>2.8286500577648699</v>
      </c>
      <c r="AD565" s="74">
        <f t="shared" si="1019"/>
        <v>100.00000000000001</v>
      </c>
    </row>
    <row r="566" spans="1:30" x14ac:dyDescent="0.25">
      <c r="A566" s="34" t="s">
        <v>1237</v>
      </c>
      <c r="B566" s="34" t="s">
        <v>1238</v>
      </c>
      <c r="C566" s="42">
        <f t="shared" si="1003"/>
        <v>5.187963861694965</v>
      </c>
      <c r="D566" s="42">
        <f t="shared" si="1004"/>
        <v>1.8330539267650412</v>
      </c>
      <c r="E566" s="42">
        <f t="shared" si="1095"/>
        <v>4.362752898069135</v>
      </c>
      <c r="F566" s="42">
        <f t="shared" si="1095"/>
        <v>5.125340259067265</v>
      </c>
      <c r="G566" s="42">
        <f t="shared" si="1006"/>
        <v>1.1353290388759709</v>
      </c>
      <c r="H566" s="42">
        <f t="shared" si="1006"/>
        <v>5.5181099696483917</v>
      </c>
      <c r="I566" s="42">
        <f t="shared" si="1008"/>
        <v>3.9373542872736906</v>
      </c>
      <c r="J566" s="42">
        <f t="shared" ref="J566:L567" si="1096">J376-0.83</f>
        <v>0.23664309119137605</v>
      </c>
      <c r="K566" s="42">
        <f t="shared" si="1096"/>
        <v>3.2549695259370752</v>
      </c>
      <c r="L566" s="42">
        <f t="shared" si="1096"/>
        <v>2.3904602771092467</v>
      </c>
      <c r="M566" s="42">
        <f t="shared" ref="M566:M567" si="1097">M376</f>
        <v>3.6662858594320271</v>
      </c>
      <c r="N566" s="42">
        <f t="shared" si="1010"/>
        <v>2.6643814784706277</v>
      </c>
      <c r="O566" s="42">
        <f t="shared" si="1088"/>
        <v>3.0999590092509566</v>
      </c>
      <c r="P566" s="42">
        <f t="shared" si="1088"/>
        <v>4.479945379039739</v>
      </c>
      <c r="Q566" s="42">
        <f t="shared" si="1023"/>
        <v>5.0158382721591988</v>
      </c>
      <c r="R566" s="42">
        <f t="shared" ref="R566:R567" si="1098">R376</f>
        <v>3.0663782427641504</v>
      </c>
      <c r="S566" s="42">
        <f t="shared" ref="S566:S567" si="1099">S376+0.58</f>
        <v>1.0605667900577165</v>
      </c>
      <c r="T566" s="42">
        <f t="shared" si="1024"/>
        <v>7.517720909872307</v>
      </c>
      <c r="U566" s="42">
        <f>U376</f>
        <v>0</v>
      </c>
      <c r="V566" s="42">
        <f t="shared" si="1076"/>
        <v>4.9484806065815388</v>
      </c>
      <c r="W566" s="42">
        <f>W376-0.02</f>
        <v>5.5477209098723073</v>
      </c>
      <c r="X566" s="42">
        <f t="shared" ref="X566:X567" si="1100">X376</f>
        <v>5.3777209098723073</v>
      </c>
      <c r="Y566" s="42">
        <f t="shared" si="1078"/>
        <v>4.1336705307588453</v>
      </c>
      <c r="Z566" s="42">
        <f t="shared" ref="Z566" si="1101">Z376</f>
        <v>4.7900926731534614</v>
      </c>
      <c r="AA566" s="42">
        <f t="shared" si="1016"/>
        <v>0.41036074777456444</v>
      </c>
      <c r="AB566" s="42">
        <f t="shared" si="1017"/>
        <v>5.7581345534578707</v>
      </c>
      <c r="AC566" s="42">
        <f t="shared" si="1027"/>
        <v>5.4807659918502205</v>
      </c>
      <c r="AD566" s="74">
        <f t="shared" si="1019"/>
        <v>100.00000000000001</v>
      </c>
    </row>
    <row r="567" spans="1:30" x14ac:dyDescent="0.25">
      <c r="A567" s="34" t="s">
        <v>1239</v>
      </c>
      <c r="B567" s="34" t="s">
        <v>1240</v>
      </c>
      <c r="C567" s="42">
        <f t="shared" si="1003"/>
        <v>5.2263230969867847</v>
      </c>
      <c r="D567" s="42">
        <f t="shared" si="1004"/>
        <v>3.5379073380955646</v>
      </c>
      <c r="E567" s="42">
        <f t="shared" si="1095"/>
        <v>4.2233959554627694</v>
      </c>
      <c r="F567" s="42">
        <f t="shared" si="1095"/>
        <v>5.3963230495825458</v>
      </c>
      <c r="G567" s="42">
        <f t="shared" si="1006"/>
        <v>0.63040960869911256</v>
      </c>
      <c r="H567" s="42">
        <f t="shared" si="1006"/>
        <v>5.1957518613263822</v>
      </c>
      <c r="I567" s="42">
        <f t="shared" si="1008"/>
        <v>4.2033374626223008</v>
      </c>
      <c r="J567" s="42">
        <f t="shared" si="1096"/>
        <v>0.30434921475555121</v>
      </c>
      <c r="K567" s="42">
        <f>K377</f>
        <v>3.442423537677088</v>
      </c>
      <c r="L567" s="42">
        <f t="shared" si="1096"/>
        <v>1.8098317621347499</v>
      </c>
      <c r="M567" s="42">
        <f t="shared" si="1097"/>
        <v>2.8559868202324945</v>
      </c>
      <c r="N567" s="42">
        <f t="shared" si="1010"/>
        <v>2.1666727456390089</v>
      </c>
      <c r="O567" s="42">
        <f t="shared" si="1088"/>
        <v>3.2987086593771284</v>
      </c>
      <c r="P567" s="42">
        <f t="shared" si="1088"/>
        <v>1.2393700270435311</v>
      </c>
      <c r="Q567" s="42">
        <f t="shared" si="1023"/>
        <v>2.4172976764184977</v>
      </c>
      <c r="R567" s="42">
        <f t="shared" si="1098"/>
        <v>4.2495146299650921</v>
      </c>
      <c r="S567" s="42">
        <f t="shared" si="1099"/>
        <v>0.69349667446550312</v>
      </c>
      <c r="T567" s="42">
        <f t="shared" si="1024"/>
        <v>6.9328639028278607</v>
      </c>
      <c r="U567" s="42">
        <f t="shared" si="1014"/>
        <v>5.0328639028278612</v>
      </c>
      <c r="V567" s="42">
        <f t="shared" si="1076"/>
        <v>6.4228639028278609</v>
      </c>
      <c r="W567" s="42">
        <f t="shared" si="1076"/>
        <v>5.8128639028278606</v>
      </c>
      <c r="X567" s="42">
        <f t="shared" si="1100"/>
        <v>4.792863902827861</v>
      </c>
      <c r="Y567" s="42">
        <f t="shared" si="1078"/>
        <v>4.0255399392674125</v>
      </c>
      <c r="Z567" s="42">
        <f>Z377-0.83</f>
        <v>4.5417623648903751</v>
      </c>
      <c r="AA567" s="42">
        <f t="shared" si="1016"/>
        <v>1.1497668334700526</v>
      </c>
      <c r="AB567" s="42">
        <f t="shared" si="1017"/>
        <v>6.2881690341086953</v>
      </c>
      <c r="AC567" s="42">
        <f>AC377-0.29</f>
        <v>4.1093421936400478</v>
      </c>
      <c r="AD567" s="74">
        <f t="shared" si="1019"/>
        <v>99.999999999999986</v>
      </c>
    </row>
    <row r="571" spans="1:30" ht="15.75" x14ac:dyDescent="0.25">
      <c r="C571" s="125" t="s">
        <v>833</v>
      </c>
      <c r="D571" s="126"/>
      <c r="E571" s="126"/>
      <c r="F571" s="126"/>
      <c r="G571" s="126"/>
      <c r="H571" s="126"/>
      <c r="I571" s="126"/>
      <c r="J571" s="126"/>
      <c r="K571" s="126"/>
      <c r="L571" s="126"/>
      <c r="M571" s="126"/>
      <c r="N571" s="126"/>
      <c r="O571" s="126"/>
      <c r="P571" s="126"/>
      <c r="Q571" s="126"/>
      <c r="R571" s="126"/>
      <c r="S571" s="126"/>
      <c r="T571" s="126"/>
      <c r="U571" s="126"/>
      <c r="V571" s="126"/>
      <c r="W571" s="126"/>
      <c r="X571" s="126"/>
      <c r="Y571" s="126"/>
      <c r="Z571" s="126"/>
      <c r="AA571" s="126"/>
      <c r="AB571" s="126"/>
      <c r="AC571" s="126"/>
    </row>
    <row r="572" spans="1:30" x14ac:dyDescent="0.25">
      <c r="A572" s="34"/>
      <c r="B572" s="35"/>
      <c r="C572" s="127" t="s">
        <v>1374</v>
      </c>
      <c r="D572" s="127"/>
      <c r="E572" s="127"/>
      <c r="F572" s="127"/>
      <c r="G572" s="127"/>
      <c r="H572" s="127"/>
      <c r="I572" s="127"/>
      <c r="J572" s="127"/>
      <c r="K572" s="127"/>
      <c r="L572" s="127"/>
      <c r="M572" s="127"/>
      <c r="N572" s="127"/>
      <c r="O572" s="127"/>
      <c r="P572" s="127"/>
      <c r="Q572" s="127"/>
      <c r="R572" s="127"/>
      <c r="S572" s="127"/>
      <c r="T572" s="127"/>
      <c r="U572" s="127"/>
      <c r="V572" s="127"/>
      <c r="W572" s="127"/>
      <c r="X572" s="127"/>
      <c r="Y572" s="127"/>
      <c r="Z572" s="127"/>
      <c r="AA572" s="127"/>
      <c r="AB572" s="127"/>
      <c r="AC572" s="127"/>
    </row>
    <row r="573" spans="1:30" x14ac:dyDescent="0.25">
      <c r="A573" s="34"/>
      <c r="B573" s="34"/>
      <c r="C573" s="56" t="s">
        <v>4</v>
      </c>
      <c r="D573" s="57" t="s">
        <v>10</v>
      </c>
      <c r="E573" s="57" t="s">
        <v>11</v>
      </c>
      <c r="F573" s="63" t="s">
        <v>14</v>
      </c>
      <c r="G573" s="63" t="s">
        <v>17</v>
      </c>
      <c r="H573" s="63" t="s">
        <v>21</v>
      </c>
      <c r="I573" s="63" t="s">
        <v>22</v>
      </c>
      <c r="J573" s="63" t="s">
        <v>23</v>
      </c>
      <c r="K573" s="63" t="s">
        <v>24</v>
      </c>
      <c r="L573" s="63" t="s">
        <v>30</v>
      </c>
      <c r="M573" s="63" t="s">
        <v>32</v>
      </c>
      <c r="N573" s="63" t="s">
        <v>33</v>
      </c>
      <c r="O573" s="63" t="s">
        <v>819</v>
      </c>
      <c r="P573" s="64" t="s">
        <v>37</v>
      </c>
      <c r="Q573" s="64" t="s">
        <v>38</v>
      </c>
      <c r="R573" s="64" t="s">
        <v>39</v>
      </c>
      <c r="S573" s="64" t="s">
        <v>40</v>
      </c>
      <c r="T573" s="64" t="s">
        <v>41</v>
      </c>
      <c r="U573" s="64" t="s">
        <v>42</v>
      </c>
      <c r="V573" s="64" t="s">
        <v>45</v>
      </c>
      <c r="W573" s="64" t="s">
        <v>46</v>
      </c>
      <c r="X573" s="65" t="s">
        <v>807</v>
      </c>
      <c r="Y573" s="65" t="s">
        <v>808</v>
      </c>
      <c r="Z573" s="65" t="s">
        <v>809</v>
      </c>
      <c r="AA573" s="65" t="s">
        <v>810</v>
      </c>
      <c r="AB573" s="65" t="s">
        <v>811</v>
      </c>
      <c r="AC573" s="65" t="s">
        <v>812</v>
      </c>
    </row>
    <row r="574" spans="1:30" x14ac:dyDescent="0.25">
      <c r="A574" s="41" t="s">
        <v>0</v>
      </c>
      <c r="B574" s="41" t="s">
        <v>1243</v>
      </c>
      <c r="C574" s="42">
        <f>C4-0.53</f>
        <v>1.92714221066945</v>
      </c>
      <c r="D574" s="42">
        <f>D4+1</f>
        <v>2.5116555815207704</v>
      </c>
      <c r="E574" s="42">
        <f>E4-0.37</f>
        <v>2.2510802857400001</v>
      </c>
      <c r="F574" s="42">
        <f t="shared" ref="F574:AB589" si="1102">F4</f>
        <v>4.0561119672431856</v>
      </c>
      <c r="G574" s="42">
        <f>G4+0.53</f>
        <v>7.9938690000000001</v>
      </c>
      <c r="H574" s="42">
        <f t="shared" si="1102"/>
        <v>2.2566475023523962</v>
      </c>
      <c r="I574" s="42">
        <f t="shared" si="1102"/>
        <v>3.709951214290319</v>
      </c>
      <c r="J574" s="42">
        <f>J4+0.24</f>
        <v>2.1856286223102117</v>
      </c>
      <c r="K574" s="42">
        <f>K4+0.37</f>
        <v>4.1676049972269595</v>
      </c>
      <c r="L574" s="42">
        <f>L4</f>
        <v>5.8588231249160003E-2</v>
      </c>
      <c r="M574" s="42">
        <f>M4-0.2</f>
        <v>2.8572513384506233</v>
      </c>
      <c r="N574" s="42">
        <f t="shared" si="1102"/>
        <v>4.0507538600000004</v>
      </c>
      <c r="O574" s="42">
        <f t="shared" si="1102"/>
        <v>7.1426167196400003</v>
      </c>
      <c r="P574" s="42">
        <f t="shared" si="1102"/>
        <v>0.40361551508647259</v>
      </c>
      <c r="Q574" s="42">
        <f>Q4-0.24</f>
        <v>5.0298028270000001</v>
      </c>
      <c r="R574" s="42">
        <f>R4-0.9</f>
        <v>5.7782698028269994</v>
      </c>
      <c r="S574" s="42">
        <f t="shared" si="1102"/>
        <v>5.9667826980282657</v>
      </c>
      <c r="T574" s="42">
        <f t="shared" si="1102"/>
        <v>5.9667826980282657</v>
      </c>
      <c r="U574" s="42">
        <f t="shared" si="1102"/>
        <v>5.9667826980282657</v>
      </c>
      <c r="V574" s="42">
        <f t="shared" si="1102"/>
        <v>4.4750870235211995</v>
      </c>
      <c r="W574" s="42">
        <f t="shared" si="1102"/>
        <v>4.0529090024342915</v>
      </c>
      <c r="X574" s="42">
        <f t="shared" si="1102"/>
        <v>3.3696706696853869</v>
      </c>
      <c r="Y574" s="42">
        <f t="shared" si="1102"/>
        <v>0.39390535279540001</v>
      </c>
      <c r="Z574" s="42">
        <f t="shared" si="1102"/>
        <v>5.1054282142203702</v>
      </c>
      <c r="AA574" s="42">
        <f>AA4-0.9</f>
        <v>3.0373413500000002</v>
      </c>
      <c r="AB574" s="42">
        <f t="shared" si="1102"/>
        <v>2.6660092906083741</v>
      </c>
      <c r="AC574" s="42">
        <f>AC4+1</f>
        <v>2.6160036473826551</v>
      </c>
      <c r="AD574" s="74">
        <f t="shared" ref="AD574:AD637" si="1103">SUM(C574:AC574)</f>
        <v>99.997292320339028</v>
      </c>
    </row>
    <row r="575" spans="1:30" x14ac:dyDescent="0.25">
      <c r="A575" s="34" t="s">
        <v>873</v>
      </c>
      <c r="B575" s="34" t="s">
        <v>874</v>
      </c>
      <c r="C575" s="42">
        <f t="shared" ref="C575:C638" si="1104">C5-0.53</f>
        <v>6.066603948472145</v>
      </c>
      <c r="D575" s="42">
        <f t="shared" ref="D575:D638" si="1105">D5+1</f>
        <v>7.5966039484721453</v>
      </c>
      <c r="E575" s="42">
        <f t="shared" ref="E575:E638" si="1106">E5-0.37</f>
        <v>6.2266039484721452</v>
      </c>
      <c r="F575" s="42">
        <f t="shared" si="1102"/>
        <v>6.5966039484721453</v>
      </c>
      <c r="G575" s="42">
        <f t="shared" ref="G575:G638" si="1107">G5+0.53</f>
        <v>7.1266039484721455</v>
      </c>
      <c r="H575" s="42">
        <f t="shared" si="1102"/>
        <v>6.3217454506191384</v>
      </c>
      <c r="I575" s="42">
        <f t="shared" si="1102"/>
        <v>3.0908615984979555</v>
      </c>
      <c r="J575" s="42">
        <f t="shared" ref="J575:J638" si="1108">J5+0.24</f>
        <v>2.7069118071765628</v>
      </c>
      <c r="K575" s="42">
        <f t="shared" ref="K575:K638" si="1109">K5+0.37</f>
        <v>3.0118546458500277</v>
      </c>
      <c r="L575" s="42">
        <f t="shared" ref="L575:L638" si="1110">L5-0.24</f>
        <v>1.9336263293429636</v>
      </c>
      <c r="M575" s="42">
        <f t="shared" ref="M575:M638" si="1111">M5-0.2</f>
        <v>2.4204475367039322</v>
      </c>
      <c r="N575" s="42">
        <f t="shared" si="1102"/>
        <v>1.4035327549940737</v>
      </c>
      <c r="O575" s="42">
        <f t="shared" si="1102"/>
        <v>0.13742924892650341</v>
      </c>
      <c r="P575" s="42">
        <f t="shared" si="1102"/>
        <v>0.39416010064150586</v>
      </c>
      <c r="Q575" s="42">
        <f t="shared" si="1102"/>
        <v>3.6373367739848828</v>
      </c>
      <c r="R575" s="42">
        <f t="shared" ref="R575:R638" si="1112">R5-0.9</f>
        <v>1.534599028512075</v>
      </c>
      <c r="S575" s="42">
        <f t="shared" si="1102"/>
        <v>2.985384050992967</v>
      </c>
      <c r="T575" s="42">
        <f t="shared" si="1102"/>
        <v>2.960884883651389</v>
      </c>
      <c r="U575" s="42">
        <f t="shared" si="1102"/>
        <v>1.0157565266050665</v>
      </c>
      <c r="V575" s="42">
        <f t="shared" si="1102"/>
        <v>5.9695701819910605</v>
      </c>
      <c r="W575" s="42">
        <f t="shared" si="1102"/>
        <v>1.4555483317000852</v>
      </c>
      <c r="X575" s="42">
        <f t="shared" si="1102"/>
        <v>0.39579623690832871</v>
      </c>
      <c r="Y575" s="42">
        <f t="shared" si="1102"/>
        <v>4.0080343484506429</v>
      </c>
      <c r="Z575" s="42">
        <f t="shared" si="1102"/>
        <v>4.9126280930198467</v>
      </c>
      <c r="AA575" s="42">
        <f t="shared" ref="AA575:AA638" si="1113">AA5-0.9</f>
        <v>3.6040671568582359</v>
      </c>
      <c r="AB575" s="42">
        <f t="shared" si="1102"/>
        <v>5.2837011744636238</v>
      </c>
      <c r="AC575" s="42">
        <f t="shared" ref="AC575:AC638" si="1114">AC5+1</f>
        <v>7.2031039977484088</v>
      </c>
      <c r="AD575" s="74">
        <f t="shared" si="1103"/>
        <v>100</v>
      </c>
    </row>
    <row r="576" spans="1:30" x14ac:dyDescent="0.25">
      <c r="A576" s="34" t="s">
        <v>875</v>
      </c>
      <c r="B576" s="34" t="s">
        <v>876</v>
      </c>
      <c r="C576" s="42">
        <f t="shared" si="1104"/>
        <v>5.1254652240565068</v>
      </c>
      <c r="D576" s="42">
        <f t="shared" si="1105"/>
        <v>6.6554652240565071</v>
      </c>
      <c r="E576" s="42">
        <f t="shared" si="1106"/>
        <v>5.285465224056507</v>
      </c>
      <c r="F576" s="42">
        <f t="shared" si="1102"/>
        <v>5.6554652240565071</v>
      </c>
      <c r="G576" s="42">
        <f t="shared" si="1107"/>
        <v>6.1854652240565073</v>
      </c>
      <c r="H576" s="42">
        <f t="shared" si="1102"/>
        <v>1.4138663060141277</v>
      </c>
      <c r="I576" s="42">
        <f t="shared" si="1102"/>
        <v>3.9989677729851514</v>
      </c>
      <c r="J576" s="42">
        <f t="shared" si="1108"/>
        <v>2.6120236373625412</v>
      </c>
      <c r="K576" s="42">
        <f t="shared" si="1109"/>
        <v>3.6901276697579748</v>
      </c>
      <c r="L576" s="42">
        <f t="shared" si="1110"/>
        <v>4.1792180158229755</v>
      </c>
      <c r="M576" s="42">
        <f t="shared" si="1111"/>
        <v>4.0332040022242541</v>
      </c>
      <c r="N576" s="42">
        <f t="shared" si="1102"/>
        <v>4.3318457035326441</v>
      </c>
      <c r="O576" s="42">
        <f t="shared" si="1102"/>
        <v>4.3594211102102234</v>
      </c>
      <c r="P576" s="42">
        <f t="shared" si="1102"/>
        <v>2.7926649020707464</v>
      </c>
      <c r="Q576" s="42">
        <f t="shared" si="1102"/>
        <v>3.4033553458093406</v>
      </c>
      <c r="R576" s="42">
        <f t="shared" si="1112"/>
        <v>0.96327947953871551</v>
      </c>
      <c r="S576" s="42">
        <f t="shared" si="1102"/>
        <v>4.0009929848663317</v>
      </c>
      <c r="T576" s="42">
        <f t="shared" si="1102"/>
        <v>3.7469168811924005</v>
      </c>
      <c r="U576" s="42">
        <f t="shared" si="1102"/>
        <v>1.7689406723462948</v>
      </c>
      <c r="V576" s="42">
        <f t="shared" si="1102"/>
        <v>4.5644864997677201</v>
      </c>
      <c r="W576" s="42">
        <f t="shared" si="1102"/>
        <v>2.5231266246116286</v>
      </c>
      <c r="X576" s="42">
        <f t="shared" si="1102"/>
        <v>2.3499756113211623</v>
      </c>
      <c r="Y576" s="42">
        <f t="shared" si="1102"/>
        <v>4.0918380361747531</v>
      </c>
      <c r="Z576" s="42">
        <f t="shared" si="1102"/>
        <v>4.8241304134344043</v>
      </c>
      <c r="AA576" s="42">
        <f t="shared" si="1113"/>
        <v>0.69509766499881576</v>
      </c>
      <c r="AB576" s="42">
        <f t="shared" si="1102"/>
        <v>2.265535349907577</v>
      </c>
      <c r="AC576" s="42">
        <f t="shared" si="1114"/>
        <v>4.4836591957677179</v>
      </c>
      <c r="AD576" s="74">
        <f t="shared" si="1103"/>
        <v>100.00000000000003</v>
      </c>
    </row>
    <row r="577" spans="1:30" x14ac:dyDescent="0.25">
      <c r="A577" s="34" t="s">
        <v>877</v>
      </c>
      <c r="B577" s="34" t="s">
        <v>878</v>
      </c>
      <c r="C577" s="42">
        <f>C7</f>
        <v>0</v>
      </c>
      <c r="D577" s="42">
        <f t="shared" si="1105"/>
        <v>1</v>
      </c>
      <c r="E577" s="42">
        <f t="shared" si="1106"/>
        <v>4.1553189358123088</v>
      </c>
      <c r="F577" s="42">
        <f>F7-0.9</f>
        <v>5.8879784037184635</v>
      </c>
      <c r="G577" s="42">
        <f>G7</f>
        <v>6.7879784037184638</v>
      </c>
      <c r="H577" s="42">
        <f t="shared" si="1102"/>
        <v>2.5454919013944259</v>
      </c>
      <c r="I577" s="42">
        <f t="shared" si="1102"/>
        <v>5.3486586343765445</v>
      </c>
      <c r="J577" s="42">
        <f t="shared" si="1108"/>
        <v>2.2595638225939183</v>
      </c>
      <c r="K577" s="42">
        <f t="shared" si="1109"/>
        <v>5.5222877614477861</v>
      </c>
      <c r="L577" s="42">
        <f t="shared" si="1110"/>
        <v>5.1420931433848587</v>
      </c>
      <c r="M577" s="42">
        <f t="shared" si="1111"/>
        <v>4.099529703332113</v>
      </c>
      <c r="N577" s="42">
        <f t="shared" si="1102"/>
        <v>5.9214279692012148</v>
      </c>
      <c r="O577" s="42">
        <f t="shared" si="1102"/>
        <v>4.6667351525564449</v>
      </c>
      <c r="P577" s="42">
        <f t="shared" si="1102"/>
        <v>1.1938270924239933</v>
      </c>
      <c r="Q577" s="42">
        <f t="shared" si="1102"/>
        <v>4.335792845148057</v>
      </c>
      <c r="R577" s="42">
        <f>R7</f>
        <v>2.2580498755965288</v>
      </c>
      <c r="S577" s="42">
        <f t="shared" si="1102"/>
        <v>5.3419389122153973</v>
      </c>
      <c r="T577" s="42">
        <f t="shared" si="1102"/>
        <v>5.3272481842742048</v>
      </c>
      <c r="U577" s="42">
        <f t="shared" si="1102"/>
        <v>0.68929683196178282</v>
      </c>
      <c r="V577" s="42">
        <f t="shared" si="1102"/>
        <v>4.8072748627955013</v>
      </c>
      <c r="W577" s="42">
        <f t="shared" si="1102"/>
        <v>1.6922588020433009</v>
      </c>
      <c r="X577" s="42">
        <f t="shared" si="1102"/>
        <v>0.62000938566855768</v>
      </c>
      <c r="Y577" s="42">
        <f t="shared" si="1102"/>
        <v>3.6363891207039223</v>
      </c>
      <c r="Z577" s="42">
        <f t="shared" si="1102"/>
        <v>3.7857871106613765</v>
      </c>
      <c r="AA577" s="42">
        <f t="shared" si="1113"/>
        <v>2.4170315568378977</v>
      </c>
      <c r="AB577" s="42">
        <f t="shared" si="1102"/>
        <v>5.266138913883105</v>
      </c>
      <c r="AC577" s="42">
        <f t="shared" si="1114"/>
        <v>5.291892674249838</v>
      </c>
      <c r="AD577" s="74">
        <f t="shared" si="1103"/>
        <v>100</v>
      </c>
    </row>
    <row r="578" spans="1:30" x14ac:dyDescent="0.25">
      <c r="A578" s="34" t="s">
        <v>879</v>
      </c>
      <c r="B578" s="34" t="s">
        <v>880</v>
      </c>
      <c r="C578" s="42">
        <f t="shared" si="1104"/>
        <v>5.571810390001521</v>
      </c>
      <c r="D578" s="42">
        <f t="shared" si="1105"/>
        <v>1</v>
      </c>
      <c r="E578" s="42">
        <f t="shared" si="1106"/>
        <v>5.7318103900015211</v>
      </c>
      <c r="F578" s="42">
        <f>F8-0.9</f>
        <v>5.2018103900015209</v>
      </c>
      <c r="G578" s="42">
        <f t="shared" si="1107"/>
        <v>6.6318103900015215</v>
      </c>
      <c r="H578" s="42">
        <f t="shared" si="1102"/>
        <v>3.3051472945841569</v>
      </c>
      <c r="I578" s="42">
        <f t="shared" si="1102"/>
        <v>5.3260636063670086</v>
      </c>
      <c r="J578" s="42">
        <f t="shared" si="1108"/>
        <v>0.87035231301668248</v>
      </c>
      <c r="K578" s="42">
        <f t="shared" si="1109"/>
        <v>5.3151825512256954</v>
      </c>
      <c r="L578" s="42">
        <f t="shared" si="1110"/>
        <v>4.7440494891330127</v>
      </c>
      <c r="M578" s="42">
        <f t="shared" si="1111"/>
        <v>4.5227381317747843</v>
      </c>
      <c r="N578" s="42">
        <f t="shared" si="1102"/>
        <v>2.9859923185113826</v>
      </c>
      <c r="O578" s="42">
        <f t="shared" si="1102"/>
        <v>2.5424209958339676</v>
      </c>
      <c r="P578" s="42">
        <f t="shared" si="1102"/>
        <v>3.6597104030223355</v>
      </c>
      <c r="Q578" s="42">
        <f t="shared" si="1102"/>
        <v>5.93971623700486</v>
      </c>
      <c r="R578" s="42">
        <f>R8</f>
        <v>0</v>
      </c>
      <c r="S578" s="42">
        <f t="shared" si="1102"/>
        <v>4.9394888170733138</v>
      </c>
      <c r="T578" s="42">
        <f t="shared" si="1102"/>
        <v>5.0232821612603331</v>
      </c>
      <c r="U578" s="42">
        <f t="shared" si="1102"/>
        <v>0.92704492474952571</v>
      </c>
      <c r="V578" s="42">
        <f t="shared" si="1102"/>
        <v>5.0096056817187318</v>
      </c>
      <c r="W578" s="42">
        <f t="shared" si="1102"/>
        <v>0.73675812895088244</v>
      </c>
      <c r="X578" s="42">
        <f t="shared" si="1102"/>
        <v>2.0734026786659223</v>
      </c>
      <c r="Y578" s="42">
        <f t="shared" si="1102"/>
        <v>4.4028474280471004</v>
      </c>
      <c r="Z578" s="42">
        <f t="shared" si="1102"/>
        <v>3.0301458682398446</v>
      </c>
      <c r="AA578" s="42">
        <f t="shared" si="1113"/>
        <v>2.9309260743334393</v>
      </c>
      <c r="AB578" s="42">
        <f t="shared" si="1102"/>
        <v>5.7572284580788446</v>
      </c>
      <c r="AC578" s="42">
        <f t="shared" si="1114"/>
        <v>1.8206548784021033</v>
      </c>
      <c r="AD578" s="74">
        <f t="shared" si="1103"/>
        <v>100</v>
      </c>
    </row>
    <row r="579" spans="1:30" x14ac:dyDescent="0.25">
      <c r="A579" s="34" t="s">
        <v>881</v>
      </c>
      <c r="B579" s="34" t="s">
        <v>882</v>
      </c>
      <c r="C579" s="42">
        <f t="shared" si="1104"/>
        <v>5.6197609436767966</v>
      </c>
      <c r="D579" s="42">
        <f t="shared" si="1105"/>
        <v>7.1497609436767968</v>
      </c>
      <c r="E579" s="42">
        <f t="shared" si="1106"/>
        <v>1.6799203145589328</v>
      </c>
      <c r="F579" s="42">
        <f>F9-1.41</f>
        <v>4.7397609436767967</v>
      </c>
      <c r="G579" s="42">
        <f t="shared" si="1107"/>
        <v>6.6797609436767971</v>
      </c>
      <c r="H579" s="42">
        <f t="shared" si="1102"/>
        <v>5.1248007863973308</v>
      </c>
      <c r="I579" s="42">
        <f t="shared" si="1102"/>
        <v>4.9618017317356395</v>
      </c>
      <c r="J579" s="42">
        <f t="shared" si="1108"/>
        <v>1.4089628240046757</v>
      </c>
      <c r="K579" s="42">
        <f t="shared" si="1109"/>
        <v>4.551105228247315</v>
      </c>
      <c r="L579" s="42">
        <f t="shared" si="1110"/>
        <v>2.490354656642924</v>
      </c>
      <c r="M579" s="42">
        <f t="shared" si="1111"/>
        <v>2.7682814744427371</v>
      </c>
      <c r="N579" s="42">
        <f t="shared" si="1102"/>
        <v>2.486073572975728</v>
      </c>
      <c r="O579" s="42">
        <f t="shared" si="1102"/>
        <v>1.2812001965993332</v>
      </c>
      <c r="P579" s="42">
        <f t="shared" si="1102"/>
        <v>1.2687781879288107</v>
      </c>
      <c r="Q579" s="42">
        <f t="shared" si="1102"/>
        <v>5.2916486204610083</v>
      </c>
      <c r="R579" s="42">
        <f>R9+0.51</f>
        <v>1.1359704720301953</v>
      </c>
      <c r="S579" s="42">
        <f t="shared" si="1102"/>
        <v>4.1831170550746801</v>
      </c>
      <c r="T579" s="42">
        <f t="shared" si="1102"/>
        <v>4.1265193741317985</v>
      </c>
      <c r="U579" s="42">
        <f t="shared" si="1102"/>
        <v>1.6735949443579801</v>
      </c>
      <c r="V579" s="42">
        <f t="shared" si="1102"/>
        <v>5.1433302731385462</v>
      </c>
      <c r="W579" s="42">
        <f t="shared" si="1102"/>
        <v>1.29059169199394</v>
      </c>
      <c r="X579" s="42">
        <f t="shared" si="1102"/>
        <v>2.1915617560760201</v>
      </c>
      <c r="Y579" s="42">
        <f t="shared" si="1102"/>
        <v>4.8009864618376188</v>
      </c>
      <c r="Z579" s="42">
        <f t="shared" si="1102"/>
        <v>3.5445536738953658</v>
      </c>
      <c r="AA579" s="42">
        <f t="shared" si="1113"/>
        <v>3.6041805338289925</v>
      </c>
      <c r="AB579" s="42">
        <f t="shared" si="1102"/>
        <v>5.5124126225258587</v>
      </c>
      <c r="AC579" s="42">
        <f t="shared" si="1114"/>
        <v>5.2912097724073845</v>
      </c>
      <c r="AD579" s="74">
        <f t="shared" si="1103"/>
        <v>100.00000000000003</v>
      </c>
    </row>
    <row r="580" spans="1:30" x14ac:dyDescent="0.25">
      <c r="A580" s="34" t="s">
        <v>883</v>
      </c>
      <c r="B580" s="34" t="s">
        <v>884</v>
      </c>
      <c r="C580" s="42">
        <f t="shared" si="1104"/>
        <v>4.9248004829529917</v>
      </c>
      <c r="D580" s="42">
        <f t="shared" si="1105"/>
        <v>6.4548004829529919</v>
      </c>
      <c r="E580" s="42">
        <f t="shared" si="1106"/>
        <v>1.4482668276509978</v>
      </c>
      <c r="F580" s="42">
        <f t="shared" ref="F580:F582" si="1115">F10</f>
        <v>5.4548004829529919</v>
      </c>
      <c r="G580" s="42">
        <f t="shared" si="1107"/>
        <v>5.9848004829529922</v>
      </c>
      <c r="H580" s="42">
        <f t="shared" si="1102"/>
        <v>2.5001168880201208</v>
      </c>
      <c r="I580" s="42">
        <f t="shared" si="1102"/>
        <v>5.2146520340179565</v>
      </c>
      <c r="J580" s="42">
        <f t="shared" si="1108"/>
        <v>2.1146180723095984</v>
      </c>
      <c r="K580" s="42">
        <f t="shared" si="1109"/>
        <v>4.986395213214851</v>
      </c>
      <c r="L580" s="42">
        <f t="shared" si="1110"/>
        <v>3.8645499511177404</v>
      </c>
      <c r="M580" s="42">
        <f t="shared" si="1111"/>
        <v>3.7095697006723034</v>
      </c>
      <c r="N580" s="42">
        <f t="shared" si="1102"/>
        <v>5.2226813134656318</v>
      </c>
      <c r="O580" s="42">
        <f t="shared" si="1102"/>
        <v>2.8410419182046831</v>
      </c>
      <c r="P580" s="42">
        <f t="shared" si="1102"/>
        <v>0.73181652477047288</v>
      </c>
      <c r="Q580" s="42">
        <f t="shared" si="1102"/>
        <v>2.1953899754671196</v>
      </c>
      <c r="R580" s="42">
        <f t="shared" si="1112"/>
        <v>2.5880576077845436</v>
      </c>
      <c r="S580" s="42">
        <f t="shared" si="1102"/>
        <v>4.1265694017682524</v>
      </c>
      <c r="T580" s="42">
        <f t="shared" si="1102"/>
        <v>4.1092610175756645</v>
      </c>
      <c r="U580" s="42">
        <f t="shared" si="1102"/>
        <v>0.9823879343178008</v>
      </c>
      <c r="V580" s="42">
        <f t="shared" si="1102"/>
        <v>4.2500961389236123</v>
      </c>
      <c r="W580" s="42">
        <f t="shared" si="1102"/>
        <v>1.6927641312680166</v>
      </c>
      <c r="X580" s="42">
        <f t="shared" si="1102"/>
        <v>2.9971714911066845</v>
      </c>
      <c r="Y580" s="42">
        <f t="shared" si="1102"/>
        <v>2.0257102656072701</v>
      </c>
      <c r="Z580" s="42">
        <f t="shared" si="1102"/>
        <v>5.2532211596153333</v>
      </c>
      <c r="AA580" s="42">
        <f t="shared" si="1113"/>
        <v>3.001785213569915</v>
      </c>
      <c r="AB580" s="42">
        <f t="shared" si="1102"/>
        <v>5.3290447188578387</v>
      </c>
      <c r="AC580" s="42">
        <f t="shared" si="1114"/>
        <v>5.9956305688816318</v>
      </c>
      <c r="AD580" s="74">
        <f t="shared" si="1103"/>
        <v>100.00000000000001</v>
      </c>
    </row>
    <row r="581" spans="1:30" x14ac:dyDescent="0.25">
      <c r="A581" s="34" t="s">
        <v>885</v>
      </c>
      <c r="B581" s="34" t="s">
        <v>886</v>
      </c>
      <c r="C581" s="42">
        <f t="shared" si="1104"/>
        <v>6.2064257589321956</v>
      </c>
      <c r="D581" s="42">
        <f t="shared" si="1105"/>
        <v>7.7364257589321959</v>
      </c>
      <c r="E581" s="42">
        <f>E11+1.35</f>
        <v>1.35</v>
      </c>
      <c r="F581" s="42">
        <f>F11-1.72</f>
        <v>5.0164257589321961</v>
      </c>
      <c r="G581" s="42">
        <f t="shared" si="1107"/>
        <v>0.53</v>
      </c>
      <c r="H581" s="42">
        <f t="shared" si="1102"/>
        <v>5.0523193191991478</v>
      </c>
      <c r="I581" s="42">
        <f t="shared" si="1102"/>
        <v>3.468079029531129</v>
      </c>
      <c r="J581" s="42">
        <f t="shared" si="1108"/>
        <v>1.8962699696548106</v>
      </c>
      <c r="K581" s="42">
        <f t="shared" si="1109"/>
        <v>4.6419019797206342</v>
      </c>
      <c r="L581" s="42">
        <f t="shared" si="1110"/>
        <v>4.376929473260077</v>
      </c>
      <c r="M581" s="42">
        <f t="shared" si="1111"/>
        <v>2.8811309542865517</v>
      </c>
      <c r="N581" s="42">
        <f t="shared" si="1102"/>
        <v>1.2899538687316983</v>
      </c>
      <c r="O581" s="42">
        <f t="shared" si="1102"/>
        <v>1.4034220331108747</v>
      </c>
      <c r="P581" s="42">
        <f t="shared" si="1102"/>
        <v>0.99489489788062602</v>
      </c>
      <c r="Q581" s="42">
        <f t="shared" si="1102"/>
        <v>5.267562296231902</v>
      </c>
      <c r="R581" s="42">
        <f t="shared" si="1112"/>
        <v>1.3266438869029096</v>
      </c>
      <c r="S581" s="42">
        <f t="shared" si="1102"/>
        <v>4.3952800220528632</v>
      </c>
      <c r="T581" s="42">
        <f t="shared" si="1102"/>
        <v>4.7281390238994447</v>
      </c>
      <c r="U581" s="42">
        <f t="shared" si="1102"/>
        <v>1.1082323151870996</v>
      </c>
      <c r="V581" s="42">
        <f t="shared" si="1102"/>
        <v>5.3696835586522091</v>
      </c>
      <c r="W581" s="42">
        <f t="shared" si="1102"/>
        <v>4.9855817058664691</v>
      </c>
      <c r="X581" s="42">
        <f t="shared" si="1102"/>
        <v>3.7332487286841474</v>
      </c>
      <c r="Y581" s="42">
        <f t="shared" si="1102"/>
        <v>4.0488281789740839</v>
      </c>
      <c r="Z581" s="42">
        <f t="shared" si="1102"/>
        <v>4.2620300466824643</v>
      </c>
      <c r="AA581" s="42">
        <f t="shared" si="1113"/>
        <v>4.7851256260308155</v>
      </c>
      <c r="AB581" s="42">
        <f t="shared" si="1102"/>
        <v>3.4821963948456593</v>
      </c>
      <c r="AC581" s="42">
        <f t="shared" si="1114"/>
        <v>5.6632694138177788</v>
      </c>
      <c r="AD581" s="74">
        <f t="shared" si="1103"/>
        <v>99.999999999999986</v>
      </c>
    </row>
    <row r="582" spans="1:30" x14ac:dyDescent="0.25">
      <c r="A582" s="34" t="s">
        <v>887</v>
      </c>
      <c r="B582" s="34" t="s">
        <v>888</v>
      </c>
      <c r="C582" s="42">
        <f t="shared" si="1104"/>
        <v>3.1133254521734326</v>
      </c>
      <c r="D582" s="42">
        <f t="shared" si="1105"/>
        <v>1</v>
      </c>
      <c r="E582" s="42">
        <f t="shared" si="1106"/>
        <v>6.1192162170237676</v>
      </c>
      <c r="F582" s="42">
        <f t="shared" si="1115"/>
        <v>4.3261441446825124</v>
      </c>
      <c r="G582" s="42">
        <f t="shared" si="1107"/>
        <v>7.019216217023768</v>
      </c>
      <c r="H582" s="42">
        <f t="shared" si="1102"/>
        <v>6.4892162170237677</v>
      </c>
      <c r="I582" s="42">
        <f t="shared" si="1102"/>
        <v>2.9742240994692262</v>
      </c>
      <c r="J582" s="42">
        <f t="shared" si="1108"/>
        <v>4.1317806153309649</v>
      </c>
      <c r="K582" s="42">
        <f t="shared" si="1109"/>
        <v>2.2693917990599863</v>
      </c>
      <c r="L582" s="42">
        <f t="shared" si="1110"/>
        <v>3.4405296146345057</v>
      </c>
      <c r="M582" s="42">
        <f t="shared" si="1111"/>
        <v>5.0176026268810343</v>
      </c>
      <c r="N582" s="42">
        <f t="shared" si="1102"/>
        <v>4.9430402020883975</v>
      </c>
      <c r="O582" s="42">
        <f t="shared" si="1102"/>
        <v>1.5187527316438598</v>
      </c>
      <c r="P582" s="42">
        <f t="shared" si="1102"/>
        <v>3.379800113033212</v>
      </c>
      <c r="Q582" s="42">
        <f t="shared" si="1102"/>
        <v>4.6427105249697345</v>
      </c>
      <c r="R582" s="42">
        <f t="shared" si="1112"/>
        <v>0.63338806230352185</v>
      </c>
      <c r="S582" s="42">
        <f t="shared" si="1102"/>
        <v>3.8755264551013879</v>
      </c>
      <c r="T582" s="42">
        <f t="shared" si="1102"/>
        <v>3.9575577110480906</v>
      </c>
      <c r="U582" s="42">
        <f t="shared" si="1102"/>
        <v>1.4267720961143544</v>
      </c>
      <c r="V582" s="42">
        <f t="shared" si="1102"/>
        <v>4.8401055092727576</v>
      </c>
      <c r="W582" s="42">
        <f t="shared" si="1102"/>
        <v>0.99601923331062436</v>
      </c>
      <c r="X582" s="42">
        <f t="shared" si="1102"/>
        <v>2.7946932122534922</v>
      </c>
      <c r="Y582" s="42">
        <f t="shared" si="1102"/>
        <v>4.4689392418100429</v>
      </c>
      <c r="Z582" s="42">
        <f t="shared" si="1102"/>
        <v>5.2414657032154661</v>
      </c>
      <c r="AA582" s="42">
        <f t="shared" si="1113"/>
        <v>2.1629340774475909</v>
      </c>
      <c r="AB582" s="42">
        <f t="shared" si="1102"/>
        <v>4.6075082150060886</v>
      </c>
      <c r="AC582" s="42">
        <f t="shared" si="1114"/>
        <v>4.6101399080784109</v>
      </c>
      <c r="AD582" s="74">
        <f t="shared" si="1103"/>
        <v>100.00000000000001</v>
      </c>
    </row>
    <row r="583" spans="1:30" x14ac:dyDescent="0.25">
      <c r="A583" s="34" t="s">
        <v>889</v>
      </c>
      <c r="B583" s="34" t="s">
        <v>890</v>
      </c>
      <c r="C583" s="42">
        <f t="shared" si="1104"/>
        <v>0.82371264703337466</v>
      </c>
      <c r="D583" s="42">
        <f t="shared" si="1105"/>
        <v>1</v>
      </c>
      <c r="E583" s="42">
        <f>E13+1.35</f>
        <v>1.35</v>
      </c>
      <c r="F583" s="42">
        <f>F13-1.72</f>
        <v>2.6542918685559274</v>
      </c>
      <c r="G583" s="42">
        <f t="shared" si="1107"/>
        <v>7.0914378028338909</v>
      </c>
      <c r="H583" s="42">
        <f t="shared" si="1102"/>
        <v>6.5614378028338907</v>
      </c>
      <c r="I583" s="42">
        <f t="shared" si="1102"/>
        <v>1.9137526924932193</v>
      </c>
      <c r="J583" s="42">
        <f t="shared" si="1108"/>
        <v>5.0122227326092004</v>
      </c>
      <c r="K583" s="42">
        <f t="shared" si="1109"/>
        <v>2.4215790375251931</v>
      </c>
      <c r="L583" s="42">
        <f t="shared" si="1110"/>
        <v>5.0386238906305394</v>
      </c>
      <c r="M583" s="42">
        <f t="shared" si="1111"/>
        <v>5.6708159742736868</v>
      </c>
      <c r="N583" s="42">
        <f t="shared" si="1102"/>
        <v>4.6109778392257326</v>
      </c>
      <c r="O583" s="42">
        <f t="shared" si="1102"/>
        <v>5.1653872064862556</v>
      </c>
      <c r="P583" s="42">
        <f t="shared" si="1102"/>
        <v>5.0577749730177892</v>
      </c>
      <c r="Q583" s="42">
        <f t="shared" si="1102"/>
        <v>4.6952290515134054</v>
      </c>
      <c r="R583" s="42">
        <f>R13</f>
        <v>2.3021459089376717</v>
      </c>
      <c r="S583" s="42">
        <f t="shared" si="1102"/>
        <v>5.0466347232596558</v>
      </c>
      <c r="T583" s="42">
        <f t="shared" si="1102"/>
        <v>5.0898804747770159</v>
      </c>
      <c r="U583" s="42">
        <f t="shared" si="1102"/>
        <v>1.4643999982653819</v>
      </c>
      <c r="V583" s="42">
        <f t="shared" si="1102"/>
        <v>1.2861543796035404</v>
      </c>
      <c r="W583" s="42">
        <f t="shared" si="1102"/>
        <v>2.4988396618420432</v>
      </c>
      <c r="X583" s="42">
        <f t="shared" si="1102"/>
        <v>3.3195347899808012</v>
      </c>
      <c r="Y583" s="42">
        <f t="shared" si="1102"/>
        <v>3.4214558939676665</v>
      </c>
      <c r="Z583" s="42">
        <f t="shared" si="1102"/>
        <v>4.6739852579548788</v>
      </c>
      <c r="AA583" s="42">
        <f>AA13-1.8</f>
        <v>2.7658316038923942</v>
      </c>
      <c r="AB583" s="42">
        <f t="shared" si="1102"/>
        <v>4.30767828680127</v>
      </c>
      <c r="AC583" s="42">
        <f t="shared" si="1114"/>
        <v>4.7562155016856025</v>
      </c>
      <c r="AD583" s="74">
        <f t="shared" si="1103"/>
        <v>100.00000000000003</v>
      </c>
    </row>
    <row r="584" spans="1:30" x14ac:dyDescent="0.25">
      <c r="A584" s="34" t="s">
        <v>891</v>
      </c>
      <c r="B584" s="34" t="s">
        <v>892</v>
      </c>
      <c r="C584" s="42">
        <f>C14</f>
        <v>0.52266232475522756</v>
      </c>
      <c r="D584" s="42">
        <f t="shared" si="1105"/>
        <v>1</v>
      </c>
      <c r="E584" s="42">
        <f t="shared" si="1106"/>
        <v>5.894884892674086</v>
      </c>
      <c r="F584" s="42">
        <f t="shared" ref="F584" si="1116">F14-0.9</f>
        <v>5.3648848926740857</v>
      </c>
      <c r="G584" s="42">
        <f>G14</f>
        <v>6.2648848926740861</v>
      </c>
      <c r="H584" s="42">
        <f t="shared" si="1102"/>
        <v>6.2648848926740861</v>
      </c>
      <c r="I584" s="42">
        <f t="shared" si="1102"/>
        <v>3.6545161873932166</v>
      </c>
      <c r="J584" s="42">
        <f t="shared" si="1108"/>
        <v>3.4315451340037768</v>
      </c>
      <c r="K584" s="42">
        <f t="shared" si="1109"/>
        <v>3.334170744674311</v>
      </c>
      <c r="L584" s="42">
        <f t="shared" si="1110"/>
        <v>1.9960663437794939</v>
      </c>
      <c r="M584" s="42">
        <f t="shared" si="1111"/>
        <v>2.1216032617637834</v>
      </c>
      <c r="N584" s="42">
        <f t="shared" si="1102"/>
        <v>2.4178783870404681</v>
      </c>
      <c r="O584" s="42">
        <f t="shared" si="1102"/>
        <v>3.5989764277063903</v>
      </c>
      <c r="P584" s="42">
        <f t="shared" si="1102"/>
        <v>1.9577765289606512</v>
      </c>
      <c r="Q584" s="42">
        <f t="shared" si="1102"/>
        <v>3.1051463380580504</v>
      </c>
      <c r="R584" s="42">
        <f>R14</f>
        <v>3.1513460922390553</v>
      </c>
      <c r="S584" s="42">
        <f t="shared" si="1102"/>
        <v>3.6049857829283876</v>
      </c>
      <c r="T584" s="42">
        <f t="shared" si="1102"/>
        <v>2.9845426213889259</v>
      </c>
      <c r="U584" s="42">
        <f t="shared" si="1102"/>
        <v>0.6495948818914008</v>
      </c>
      <c r="V584" s="42">
        <f t="shared" si="1102"/>
        <v>6.1098307127575655</v>
      </c>
      <c r="W584" s="42">
        <f t="shared" si="1102"/>
        <v>4.884861876315739</v>
      </c>
      <c r="X584" s="42">
        <f t="shared" si="1102"/>
        <v>3.1398547569057542</v>
      </c>
      <c r="Y584" s="42">
        <f t="shared" si="1102"/>
        <v>2.1896475202802232</v>
      </c>
      <c r="Z584" s="42">
        <f t="shared" si="1102"/>
        <v>5.146995413350143</v>
      </c>
      <c r="AA584" s="42">
        <f t="shared" si="1113"/>
        <v>4.5843109651625182</v>
      </c>
      <c r="AB584" s="42">
        <f t="shared" si="1102"/>
        <v>6.0343244080452187</v>
      </c>
      <c r="AC584" s="42">
        <f t="shared" si="1114"/>
        <v>6.5898237199033494</v>
      </c>
      <c r="AD584" s="74">
        <f t="shared" si="1103"/>
        <v>99.999999999999972</v>
      </c>
    </row>
    <row r="585" spans="1:30" x14ac:dyDescent="0.25">
      <c r="A585" s="34" t="s">
        <v>893</v>
      </c>
      <c r="B585" s="34" t="s">
        <v>894</v>
      </c>
      <c r="C585" s="42">
        <f t="shared" si="1104"/>
        <v>0.3572928391193243</v>
      </c>
      <c r="D585" s="42">
        <f t="shared" si="1105"/>
        <v>1</v>
      </c>
      <c r="E585" s="42">
        <f t="shared" si="1106"/>
        <v>5.9262299863907186</v>
      </c>
      <c r="F585" s="42">
        <f t="shared" ref="F585" si="1117">F15</f>
        <v>6.2962299863907187</v>
      </c>
      <c r="G585" s="42">
        <f t="shared" si="1107"/>
        <v>6.826229986390719</v>
      </c>
      <c r="H585" s="42">
        <f t="shared" si="1102"/>
        <v>6.2962299863907187</v>
      </c>
      <c r="I585" s="42">
        <f t="shared" si="1102"/>
        <v>2.6234291609961318</v>
      </c>
      <c r="J585" s="42">
        <f t="shared" si="1108"/>
        <v>3.552167706228003</v>
      </c>
      <c r="K585" s="42">
        <f t="shared" si="1109"/>
        <v>3.5051062535540511</v>
      </c>
      <c r="L585" s="42">
        <f t="shared" si="1110"/>
        <v>2.7841667503297325</v>
      </c>
      <c r="M585" s="42">
        <f t="shared" si="1111"/>
        <v>2.75927899279512</v>
      </c>
      <c r="N585" s="42">
        <f t="shared" si="1102"/>
        <v>4.0543813856053621</v>
      </c>
      <c r="O585" s="42">
        <f t="shared" si="1102"/>
        <v>5.3584936054389116</v>
      </c>
      <c r="P585" s="42">
        <f t="shared" si="1102"/>
        <v>3.6728008253945856</v>
      </c>
      <c r="Q585" s="42">
        <f t="shared" si="1102"/>
        <v>2.0147200609322695</v>
      </c>
      <c r="R585" s="42">
        <f t="shared" si="1112"/>
        <v>3.2883725518258644</v>
      </c>
      <c r="S585" s="42">
        <f t="shared" si="1102"/>
        <v>3.7899031129376879</v>
      </c>
      <c r="T585" s="42">
        <f t="shared" si="1102"/>
        <v>3.7255234937632729</v>
      </c>
      <c r="U585" s="42">
        <f t="shared" si="1102"/>
        <v>1.5857528244000683</v>
      </c>
      <c r="V585" s="42">
        <f t="shared" si="1102"/>
        <v>4.1516504277032675</v>
      </c>
      <c r="W585" s="42">
        <f t="shared" si="1102"/>
        <v>2.0358786449017798</v>
      </c>
      <c r="X585" s="42">
        <f t="shared" si="1102"/>
        <v>0.89392758917047632</v>
      </c>
      <c r="Y585" s="42">
        <f t="shared" si="1102"/>
        <v>2.7277628934714016</v>
      </c>
      <c r="Z585" s="42">
        <f t="shared" si="1102"/>
        <v>5.9209971340811824</v>
      </c>
      <c r="AA585" s="42">
        <f t="shared" si="1113"/>
        <v>3.8622341104838633</v>
      </c>
      <c r="AB585" s="42">
        <f t="shared" si="1102"/>
        <v>5.4932209589386023</v>
      </c>
      <c r="AC585" s="42">
        <f t="shared" si="1114"/>
        <v>5.4980187323661536</v>
      </c>
      <c r="AD585" s="74">
        <f t="shared" si="1103"/>
        <v>100.00000000000001</v>
      </c>
    </row>
    <row r="586" spans="1:30" x14ac:dyDescent="0.25">
      <c r="A586" s="34" t="s">
        <v>895</v>
      </c>
      <c r="B586" s="34" t="s">
        <v>896</v>
      </c>
      <c r="C586" s="42">
        <f t="shared" si="1104"/>
        <v>0.17782564429595937</v>
      </c>
      <c r="D586" s="42">
        <f t="shared" si="1105"/>
        <v>7.0369360239472876</v>
      </c>
      <c r="E586" s="42">
        <f t="shared" ref="E586:E587" si="1118">E16+1.35</f>
        <v>1.35</v>
      </c>
      <c r="F586" s="42">
        <f t="shared" ref="F586:F587" si="1119">F16-1.72</f>
        <v>4.3169360239472878</v>
      </c>
      <c r="G586" s="42">
        <f t="shared" si="1107"/>
        <v>6.5669360239472878</v>
      </c>
      <c r="H586" s="42">
        <f t="shared" si="1102"/>
        <v>6.0369360239472876</v>
      </c>
      <c r="I586" s="42">
        <f t="shared" si="1102"/>
        <v>2.0123120079824304</v>
      </c>
      <c r="J586" s="42">
        <f t="shared" si="1108"/>
        <v>4.0096950014765165</v>
      </c>
      <c r="K586" s="42">
        <f t="shared" si="1109"/>
        <v>1.9415990475565277</v>
      </c>
      <c r="L586" s="42">
        <f t="shared" si="1110"/>
        <v>3.2215796062087145</v>
      </c>
      <c r="M586" s="42">
        <f t="shared" si="1111"/>
        <v>3.8750538237639329</v>
      </c>
      <c r="N586" s="42">
        <f t="shared" si="1102"/>
        <v>3.9891647735334494</v>
      </c>
      <c r="O586" s="42">
        <f t="shared" si="1102"/>
        <v>6.0369360239472876</v>
      </c>
      <c r="P586" s="42">
        <f t="shared" si="1102"/>
        <v>4.2761630169626628</v>
      </c>
      <c r="Q586" s="42">
        <f t="shared" si="1102"/>
        <v>2.3979578317371462</v>
      </c>
      <c r="R586" s="42">
        <f t="shared" si="1112"/>
        <v>2.9349933928975265</v>
      </c>
      <c r="S586" s="42">
        <f t="shared" si="1102"/>
        <v>4.0241255487842835</v>
      </c>
      <c r="T586" s="42">
        <f t="shared" si="1102"/>
        <v>4.0690849047610813</v>
      </c>
      <c r="U586" s="42">
        <f t="shared" si="1102"/>
        <v>1.7741155650542666</v>
      </c>
      <c r="V586" s="42">
        <f t="shared" si="1102"/>
        <v>2.825523976035734</v>
      </c>
      <c r="W586" s="42">
        <f t="shared" si="1102"/>
        <v>3.5334326942024497</v>
      </c>
      <c r="X586" s="42">
        <f t="shared" si="1102"/>
        <v>3.0656092539968958</v>
      </c>
      <c r="Y586" s="42">
        <f t="shared" si="1102"/>
        <v>2.7063802899765985</v>
      </c>
      <c r="Z586" s="42">
        <f t="shared" si="1102"/>
        <v>4.1360518981525285</v>
      </c>
      <c r="AA586" s="42">
        <f t="shared" si="1113"/>
        <v>3.8875053729938291</v>
      </c>
      <c r="AB586" s="42">
        <f t="shared" si="1102"/>
        <v>5.2695505437458658</v>
      </c>
      <c r="AC586" s="42">
        <f t="shared" si="1114"/>
        <v>4.5275956861451476</v>
      </c>
      <c r="AD586" s="74">
        <f t="shared" si="1103"/>
        <v>99.999999999999986</v>
      </c>
    </row>
    <row r="587" spans="1:30" x14ac:dyDescent="0.25">
      <c r="A587" s="34" t="s">
        <v>897</v>
      </c>
      <c r="B587" s="34" t="s">
        <v>898</v>
      </c>
      <c r="C587" s="42">
        <f t="shared" si="1104"/>
        <v>0.15664749614452211</v>
      </c>
      <c r="D587" s="42">
        <f t="shared" si="1105"/>
        <v>1</v>
      </c>
      <c r="E587" s="42">
        <f t="shared" si="1118"/>
        <v>1.35</v>
      </c>
      <c r="F587" s="42">
        <f t="shared" si="1119"/>
        <v>5.1233295402268526</v>
      </c>
      <c r="G587" s="42">
        <f t="shared" si="1107"/>
        <v>7.3733295402268526</v>
      </c>
      <c r="H587" s="42">
        <f t="shared" si="1102"/>
        <v>6.8433295402268524</v>
      </c>
      <c r="I587" s="42">
        <f t="shared" si="1102"/>
        <v>2.2811098467422859</v>
      </c>
      <c r="J587" s="42">
        <f t="shared" si="1108"/>
        <v>3.8676409961669771</v>
      </c>
      <c r="K587" s="42">
        <f t="shared" si="1109"/>
        <v>4.0555948350257562</v>
      </c>
      <c r="L587" s="42">
        <f t="shared" si="1110"/>
        <v>3.2673105531564488</v>
      </c>
      <c r="M587" s="42">
        <f t="shared" si="1111"/>
        <v>2.6955526930919436</v>
      </c>
      <c r="N587" s="42">
        <f t="shared" si="1102"/>
        <v>4.3385215051045547</v>
      </c>
      <c r="O587" s="42">
        <f t="shared" si="1102"/>
        <v>3.4944661482009463</v>
      </c>
      <c r="P587" s="42">
        <f t="shared" si="1102"/>
        <v>4.8473584243273544</v>
      </c>
      <c r="Q587" s="42">
        <f t="shared" si="1102"/>
        <v>3.5642283932567773</v>
      </c>
      <c r="R587" s="42">
        <f>R17</f>
        <v>3.5212238802602935</v>
      </c>
      <c r="S587" s="42">
        <f t="shared" si="1102"/>
        <v>4.1073538459176779</v>
      </c>
      <c r="T587" s="42">
        <f t="shared" si="1102"/>
        <v>3.6722830734934049</v>
      </c>
      <c r="U587" s="42">
        <f t="shared" si="1102"/>
        <v>1.1562763878698377</v>
      </c>
      <c r="V587" s="42">
        <f t="shared" si="1102"/>
        <v>4.686027157912438</v>
      </c>
      <c r="W587" s="42">
        <f t="shared" si="1102"/>
        <v>4.3109793159456977</v>
      </c>
      <c r="X587" s="42">
        <f t="shared" si="1102"/>
        <v>3.2548727817927068</v>
      </c>
      <c r="Y587" s="42">
        <f t="shared" si="1102"/>
        <v>2.847517685628608</v>
      </c>
      <c r="Z587" s="42">
        <f t="shared" si="1102"/>
        <v>4.8386610909135657</v>
      </c>
      <c r="AA587" s="42">
        <f>AA17-1.8</f>
        <v>2.9469463122628667</v>
      </c>
      <c r="AB587" s="42">
        <f t="shared" si="1102"/>
        <v>5.6897479743298982</v>
      </c>
      <c r="AC587" s="42">
        <f t="shared" si="1114"/>
        <v>4.7096909817748713</v>
      </c>
      <c r="AD587" s="74">
        <f t="shared" si="1103"/>
        <v>99.999999999999986</v>
      </c>
    </row>
    <row r="588" spans="1:30" x14ac:dyDescent="0.25">
      <c r="A588" s="34" t="s">
        <v>899</v>
      </c>
      <c r="B588" s="34" t="s">
        <v>900</v>
      </c>
      <c r="C588" s="42">
        <f t="shared" ref="C588:C589" si="1120">C18</f>
        <v>0.42971722821578701</v>
      </c>
      <c r="D588" s="42">
        <f t="shared" si="1105"/>
        <v>1</v>
      </c>
      <c r="E588" s="42">
        <f>E18</f>
        <v>0</v>
      </c>
      <c r="F588" s="42">
        <f t="shared" ref="F588" si="1121">F18-0.9</f>
        <v>5.6717100246103893</v>
      </c>
      <c r="G588" s="42">
        <f t="shared" ref="G588:G589" si="1122">G18</f>
        <v>6.5717100246103897</v>
      </c>
      <c r="H588" s="42">
        <f>H18-0.37</f>
        <v>6.2017100246103896</v>
      </c>
      <c r="I588" s="42">
        <f t="shared" si="1102"/>
        <v>2.4643912592288979</v>
      </c>
      <c r="J588" s="42">
        <f t="shared" si="1108"/>
        <v>4.3820077109291908</v>
      </c>
      <c r="K588" s="42">
        <f t="shared" si="1109"/>
        <v>2.5334141816554863</v>
      </c>
      <c r="L588" s="42">
        <f t="shared" si="1110"/>
        <v>4.5676357871828417</v>
      </c>
      <c r="M588" s="42">
        <f t="shared" si="1111"/>
        <v>4.8735513932925807</v>
      </c>
      <c r="N588" s="42">
        <f t="shared" si="1102"/>
        <v>5.1166445604369351</v>
      </c>
      <c r="O588" s="42">
        <f t="shared" si="1102"/>
        <v>1.3982361754490193</v>
      </c>
      <c r="P588" s="42">
        <f t="shared" si="1102"/>
        <v>3.9704081398687774</v>
      </c>
      <c r="Q588" s="42">
        <f t="shared" si="1102"/>
        <v>5.3150858266816208</v>
      </c>
      <c r="R588" s="42">
        <f>R18</f>
        <v>1.0544861231540339</v>
      </c>
      <c r="S588" s="42">
        <f t="shared" si="1102"/>
        <v>4.3252498229848415</v>
      </c>
      <c r="T588" s="42">
        <f t="shared" si="1102"/>
        <v>4.1451100760557065</v>
      </c>
      <c r="U588" s="42">
        <f t="shared" si="1102"/>
        <v>0.97567812139296095</v>
      </c>
      <c r="V588" s="42">
        <f t="shared" si="1102"/>
        <v>5.6967518859996238</v>
      </c>
      <c r="W588" s="42">
        <f t="shared" si="1102"/>
        <v>4.1044149865334099</v>
      </c>
      <c r="X588" s="42">
        <f t="shared" si="1102"/>
        <v>1.0481146608110299</v>
      </c>
      <c r="Y588" s="42">
        <f t="shared" si="1102"/>
        <v>5.8801499702666851</v>
      </c>
      <c r="Z588" s="42">
        <f t="shared" si="1102"/>
        <v>3.2079874955893746</v>
      </c>
      <c r="AA588" s="42">
        <f t="shared" si="1113"/>
        <v>4.6689236383932329</v>
      </c>
      <c r="AB588" s="42">
        <f t="shared" si="1102"/>
        <v>4.1031488986146085</v>
      </c>
      <c r="AC588" s="42">
        <f t="shared" si="1114"/>
        <v>6.2937619834321978</v>
      </c>
      <c r="AD588" s="74">
        <f t="shared" si="1103"/>
        <v>100</v>
      </c>
    </row>
    <row r="589" spans="1:30" x14ac:dyDescent="0.25">
      <c r="A589" s="34" t="s">
        <v>901</v>
      </c>
      <c r="B589" s="34" t="s">
        <v>902</v>
      </c>
      <c r="C589" s="42">
        <f t="shared" si="1120"/>
        <v>0.2890185765473634</v>
      </c>
      <c r="D589" s="42">
        <f t="shared" si="1105"/>
        <v>1</v>
      </c>
      <c r="E589" s="42">
        <f>E19</f>
        <v>0</v>
      </c>
      <c r="F589" s="42">
        <f t="shared" ref="F589" si="1123">F19</f>
        <v>2.3095448414190454</v>
      </c>
      <c r="G589" s="42">
        <f t="shared" si="1122"/>
        <v>6.9286345242571343</v>
      </c>
      <c r="H589" s="42">
        <f>H19-0.37</f>
        <v>6.5586345242571342</v>
      </c>
      <c r="I589" s="42">
        <f t="shared" si="1102"/>
        <v>4.619089682838089</v>
      </c>
      <c r="J589" s="42">
        <f t="shared" si="1108"/>
        <v>3.9720003569561122</v>
      </c>
      <c r="K589" s="42">
        <f t="shared" si="1109"/>
        <v>4.1587987687742194</v>
      </c>
      <c r="L589" s="42">
        <f t="shared" si="1110"/>
        <v>3.338216476672911</v>
      </c>
      <c r="M589" s="42">
        <f t="shared" si="1111"/>
        <v>3.3656982523379888</v>
      </c>
      <c r="N589" s="42">
        <f t="shared" si="1102"/>
        <v>4.6341298139639759</v>
      </c>
      <c r="O589" s="42">
        <f t="shared" si="1102"/>
        <v>1.474177558352582</v>
      </c>
      <c r="P589" s="42">
        <f t="shared" si="1102"/>
        <v>2.309544841419044</v>
      </c>
      <c r="Q589" s="42">
        <f t="shared" si="1102"/>
        <v>3.8737530224595313</v>
      </c>
      <c r="R589" s="42">
        <f t="shared" si="1112"/>
        <v>2.1672283432458261</v>
      </c>
      <c r="S589" s="42">
        <f t="shared" si="1102"/>
        <v>4.4640521173130567</v>
      </c>
      <c r="T589" s="42">
        <f t="shared" si="1102"/>
        <v>4.171021207248014</v>
      </c>
      <c r="U589" s="42">
        <f t="shared" si="1102"/>
        <v>1.8542252508498922</v>
      </c>
      <c r="V589" s="42">
        <f t="shared" si="1102"/>
        <v>5.6124184465647211</v>
      </c>
      <c r="W589" s="42">
        <f t="shared" si="1102"/>
        <v>4.3054212671662944</v>
      </c>
      <c r="X589" s="42">
        <f t="shared" si="1102"/>
        <v>4.1184879140875355</v>
      </c>
      <c r="Y589" s="42">
        <f t="shared" si="1102"/>
        <v>4.3420505488990369</v>
      </c>
      <c r="Z589" s="42">
        <f t="shared" si="1102"/>
        <v>5.4931619093066306</v>
      </c>
      <c r="AA589" s="42">
        <f t="shared" si="1113"/>
        <v>3.2833113815476609</v>
      </c>
      <c r="AB589" s="42">
        <f t="shared" si="1102"/>
        <v>5.0030368582516616</v>
      </c>
      <c r="AC589" s="42">
        <f t="shared" si="1114"/>
        <v>6.3543435152645324</v>
      </c>
      <c r="AD589" s="74">
        <f t="shared" si="1103"/>
        <v>100</v>
      </c>
    </row>
    <row r="590" spans="1:30" x14ac:dyDescent="0.25">
      <c r="A590" s="34" t="s">
        <v>903</v>
      </c>
      <c r="B590" s="34" t="s">
        <v>904</v>
      </c>
      <c r="C590" s="42">
        <f t="shared" si="1104"/>
        <v>0.8159784701287891</v>
      </c>
      <c r="D590" s="42">
        <f t="shared" si="1105"/>
        <v>1</v>
      </c>
      <c r="E590" s="42">
        <f>E20+1.35</f>
        <v>1.35</v>
      </c>
      <c r="F590" s="42">
        <f>F20-1.72</f>
        <v>2.6293001930937505</v>
      </c>
      <c r="G590" s="42">
        <f t="shared" si="1107"/>
        <v>7.0539502896406256</v>
      </c>
      <c r="H590" s="42">
        <f t="shared" ref="H590:I605" si="1124">H20</f>
        <v>6.5239502896406254</v>
      </c>
      <c r="I590" s="42">
        <f t="shared" si="1124"/>
        <v>3.2619751448203118</v>
      </c>
      <c r="J590" s="42">
        <f t="shared" si="1108"/>
        <v>5.3747533276955881</v>
      </c>
      <c r="K590" s="42">
        <f t="shared" si="1109"/>
        <v>2.2121622718682157</v>
      </c>
      <c r="L590" s="42">
        <f t="shared" si="1110"/>
        <v>4.7418935779639684</v>
      </c>
      <c r="M590" s="42">
        <f t="shared" si="1111"/>
        <v>3.6268216088627625</v>
      </c>
      <c r="N590" s="42">
        <f t="shared" ref="N590:Q605" si="1125">N20</f>
        <v>4.7145880947738137</v>
      </c>
      <c r="O590" s="42">
        <f t="shared" si="1125"/>
        <v>4.3030310421033926</v>
      </c>
      <c r="P590" s="42">
        <f t="shared" si="1125"/>
        <v>3.1260595137861333</v>
      </c>
      <c r="Q590" s="42">
        <f t="shared" si="1125"/>
        <v>5.5822774261806494</v>
      </c>
      <c r="R590" s="42">
        <f t="shared" si="1112"/>
        <v>0.91609862781806506</v>
      </c>
      <c r="S590" s="42">
        <f t="shared" ref="S590:Z605" si="1126">S20</f>
        <v>4.2760397489197652</v>
      </c>
      <c r="T590" s="42">
        <f t="shared" si="1126"/>
        <v>4.6461425640206997</v>
      </c>
      <c r="U590" s="42">
        <f t="shared" si="1126"/>
        <v>3.0764106816463355</v>
      </c>
      <c r="V590" s="42">
        <f t="shared" si="1126"/>
        <v>3.4610744991855515</v>
      </c>
      <c r="W590" s="42">
        <f t="shared" si="1126"/>
        <v>3.9374315794593842</v>
      </c>
      <c r="X590" s="42">
        <f t="shared" si="1126"/>
        <v>2.1828835091225383</v>
      </c>
      <c r="Y590" s="42">
        <f t="shared" si="1126"/>
        <v>4.2317515392263525</v>
      </c>
      <c r="Z590" s="42">
        <f t="shared" si="1126"/>
        <v>5.2014038207880908</v>
      </c>
      <c r="AA590" s="42">
        <f t="shared" si="1113"/>
        <v>1.9453600869904171</v>
      </c>
      <c r="AB590" s="42">
        <f t="shared" ref="AB590:AB653" si="1127">AB20</f>
        <v>4.7384190555469345</v>
      </c>
      <c r="AC590" s="42">
        <f t="shared" si="1114"/>
        <v>5.070243036717244</v>
      </c>
      <c r="AD590" s="74">
        <f t="shared" si="1103"/>
        <v>100</v>
      </c>
    </row>
    <row r="591" spans="1:30" x14ac:dyDescent="0.25">
      <c r="A591" s="34" t="s">
        <v>905</v>
      </c>
      <c r="B591" s="34" t="s">
        <v>906</v>
      </c>
      <c r="C591" s="42">
        <f>C21</f>
        <v>0.43300451224968356</v>
      </c>
      <c r="D591" s="42">
        <f t="shared" si="1105"/>
        <v>6.8193182176585916</v>
      </c>
      <c r="E591" s="42">
        <f t="shared" si="1106"/>
        <v>5.4493182176585915</v>
      </c>
      <c r="F591" s="42">
        <f t="shared" ref="F591:F592" si="1128">F21-0.9</f>
        <v>2.9795454784390616</v>
      </c>
      <c r="G591" s="42">
        <f>G21</f>
        <v>5.8193182176585916</v>
      </c>
      <c r="H591" s="42">
        <f t="shared" si="1124"/>
        <v>5.8193182176585916</v>
      </c>
      <c r="I591" s="42">
        <f t="shared" si="1124"/>
        <v>4.6069602556463858</v>
      </c>
      <c r="J591" s="42">
        <f t="shared" si="1108"/>
        <v>4.5247540695159199</v>
      </c>
      <c r="K591" s="42">
        <f t="shared" si="1109"/>
        <v>0.50626502713525856</v>
      </c>
      <c r="L591" s="42">
        <f t="shared" si="1110"/>
        <v>3.9731202520215305</v>
      </c>
      <c r="M591" s="42">
        <f t="shared" si="1111"/>
        <v>5.2439086834878914</v>
      </c>
      <c r="N591" s="42">
        <f t="shared" si="1125"/>
        <v>2.961487934173316</v>
      </c>
      <c r="O591" s="42">
        <f t="shared" si="1125"/>
        <v>2.7239361869891288</v>
      </c>
      <c r="P591" s="42">
        <f t="shared" si="1125"/>
        <v>0.84865057340854499</v>
      </c>
      <c r="Q591" s="42">
        <f t="shared" si="1125"/>
        <v>4.4255551824606494</v>
      </c>
      <c r="R591" s="42">
        <f>R21</f>
        <v>1.6105533589666674</v>
      </c>
      <c r="S591" s="42">
        <f t="shared" si="1126"/>
        <v>3.355802033864058</v>
      </c>
      <c r="T591" s="42">
        <f t="shared" si="1126"/>
        <v>3.2654406705626604</v>
      </c>
      <c r="U591" s="42">
        <f t="shared" si="1126"/>
        <v>1.1405376108883867</v>
      </c>
      <c r="V591" s="42">
        <f t="shared" si="1126"/>
        <v>5.22346581745719</v>
      </c>
      <c r="W591" s="42">
        <f t="shared" si="1126"/>
        <v>3.3724979066058629</v>
      </c>
      <c r="X591" s="42">
        <f t="shared" si="1126"/>
        <v>2.9000199163248928</v>
      </c>
      <c r="Y591" s="42">
        <f t="shared" si="1126"/>
        <v>3.0873507691844835</v>
      </c>
      <c r="Z591" s="42">
        <f t="shared" si="1126"/>
        <v>4.6136734531835719</v>
      </c>
      <c r="AA591" s="42">
        <f t="shared" si="1113"/>
        <v>3.2564635210347235</v>
      </c>
      <c r="AB591" s="42">
        <f t="shared" si="1127"/>
        <v>5.0426706298111776</v>
      </c>
      <c r="AC591" s="42">
        <f t="shared" si="1114"/>
        <v>5.9970632859546154</v>
      </c>
      <c r="AD591" s="74">
        <f t="shared" si="1103"/>
        <v>100.00000000000001</v>
      </c>
    </row>
    <row r="592" spans="1:30" x14ac:dyDescent="0.25">
      <c r="A592" s="34" t="s">
        <v>907</v>
      </c>
      <c r="B592" s="34" t="s">
        <v>908</v>
      </c>
      <c r="C592" s="42">
        <f t="shared" si="1104"/>
        <v>0.78337135547151004</v>
      </c>
      <c r="D592" s="42">
        <f t="shared" si="1105"/>
        <v>1</v>
      </c>
      <c r="E592" s="42">
        <f t="shared" si="1106"/>
        <v>6.0662452613438305</v>
      </c>
      <c r="F592" s="42">
        <f t="shared" si="1128"/>
        <v>5.5362452613438302</v>
      </c>
      <c r="G592" s="42">
        <f t="shared" si="1107"/>
        <v>6.9662452613438308</v>
      </c>
      <c r="H592" s="42">
        <f t="shared" si="1124"/>
        <v>0</v>
      </c>
      <c r="I592" s="42">
        <f t="shared" si="1124"/>
        <v>3.7544764024505675</v>
      </c>
      <c r="J592" s="42">
        <f t="shared" si="1108"/>
        <v>5.0483898785331514</v>
      </c>
      <c r="K592" s="42">
        <f t="shared" si="1109"/>
        <v>3.2955660278835546</v>
      </c>
      <c r="L592" s="42">
        <f t="shared" si="1110"/>
        <v>3.8006139916973849</v>
      </c>
      <c r="M592" s="42">
        <f t="shared" si="1111"/>
        <v>4.3443949969746978</v>
      </c>
      <c r="N592" s="42">
        <f t="shared" si="1125"/>
        <v>5.1381479121396447</v>
      </c>
      <c r="O592" s="42">
        <f t="shared" si="1125"/>
        <v>0.13694138853923027</v>
      </c>
      <c r="P592" s="42">
        <f t="shared" si="1125"/>
        <v>2.5476804159485993</v>
      </c>
      <c r="Q592" s="42">
        <f t="shared" si="1125"/>
        <v>4.1630408104190142</v>
      </c>
      <c r="R592" s="42">
        <f>R22</f>
        <v>2.2565923762367448</v>
      </c>
      <c r="S592" s="42">
        <f t="shared" si="1126"/>
        <v>4.0479630216873872</v>
      </c>
      <c r="T592" s="42">
        <f t="shared" si="1126"/>
        <v>4.3635561093856472</v>
      </c>
      <c r="U592" s="42">
        <f t="shared" si="1126"/>
        <v>1.4799644289999305</v>
      </c>
      <c r="V592" s="42">
        <f t="shared" si="1126"/>
        <v>4.4727706478236087</v>
      </c>
      <c r="W592" s="42">
        <f t="shared" si="1126"/>
        <v>4.9107054542829847</v>
      </c>
      <c r="X592" s="42">
        <f t="shared" si="1126"/>
        <v>2.7079138842094967</v>
      </c>
      <c r="Y592" s="42">
        <f t="shared" si="1126"/>
        <v>3.3924453171637463</v>
      </c>
      <c r="Z592" s="42">
        <f t="shared" si="1126"/>
        <v>4.6874953756948026</v>
      </c>
      <c r="AA592" s="42">
        <f t="shared" si="1113"/>
        <v>4.2279987407305599</v>
      </c>
      <c r="AB592" s="42">
        <f t="shared" si="1127"/>
        <v>5.477887252886541</v>
      </c>
      <c r="AC592" s="42">
        <f t="shared" si="1114"/>
        <v>5.3933484268096965</v>
      </c>
      <c r="AD592" s="74">
        <f t="shared" si="1103"/>
        <v>100</v>
      </c>
    </row>
    <row r="593" spans="1:30" x14ac:dyDescent="0.25">
      <c r="A593" s="34" t="s">
        <v>909</v>
      </c>
      <c r="B593" s="34" t="s">
        <v>910</v>
      </c>
      <c r="C593" s="42">
        <f t="shared" si="1104"/>
        <v>0.31107451426156996</v>
      </c>
      <c r="D593" s="42">
        <f t="shared" si="1105"/>
        <v>7.4313197771552728</v>
      </c>
      <c r="E593" s="42">
        <f t="shared" si="1106"/>
        <v>6.0613197771552727</v>
      </c>
      <c r="F593" s="42">
        <f>F23-1.41</f>
        <v>2.8775465181035154</v>
      </c>
      <c r="G593" s="42">
        <f t="shared" si="1107"/>
        <v>6.9613197771552731</v>
      </c>
      <c r="H593" s="42">
        <f t="shared" si="1124"/>
        <v>0</v>
      </c>
      <c r="I593" s="42">
        <f t="shared" si="1124"/>
        <v>5.0914614902479247</v>
      </c>
      <c r="J593" s="42">
        <f t="shared" si="1108"/>
        <v>3.7734699404586252</v>
      </c>
      <c r="K593" s="42">
        <f t="shared" si="1109"/>
        <v>3.3287614401788685</v>
      </c>
      <c r="L593" s="42">
        <f t="shared" si="1110"/>
        <v>4.0124502436690328</v>
      </c>
      <c r="M593" s="42">
        <f t="shared" si="1111"/>
        <v>4.493771620707987</v>
      </c>
      <c r="N593" s="42">
        <f t="shared" si="1125"/>
        <v>2.6089897123184964</v>
      </c>
      <c r="O593" s="42">
        <f t="shared" si="1125"/>
        <v>1.2315293190297341</v>
      </c>
      <c r="P593" s="42">
        <f t="shared" si="1125"/>
        <v>1.2058724582166132</v>
      </c>
      <c r="Q593" s="42">
        <f t="shared" si="1125"/>
        <v>5.5248802595960225</v>
      </c>
      <c r="R593" s="42">
        <f>R23+0.51</f>
        <v>1.1176735457658613</v>
      </c>
      <c r="S593" s="42">
        <f t="shared" si="1126"/>
        <v>3.5000271365890834</v>
      </c>
      <c r="T593" s="42">
        <f t="shared" si="1126"/>
        <v>3.7237030065672019</v>
      </c>
      <c r="U593" s="42">
        <f t="shared" si="1126"/>
        <v>0.39770885155303437</v>
      </c>
      <c r="V593" s="42">
        <f t="shared" si="1126"/>
        <v>6.338155381698539</v>
      </c>
      <c r="W593" s="42">
        <f t="shared" si="1126"/>
        <v>2.1118659361263368</v>
      </c>
      <c r="X593" s="42">
        <f t="shared" si="1126"/>
        <v>2.644967764480803</v>
      </c>
      <c r="Y593" s="42">
        <f t="shared" si="1126"/>
        <v>3.1124777023886585</v>
      </c>
      <c r="Z593" s="42">
        <f t="shared" si="1126"/>
        <v>5.4285952365828463</v>
      </c>
      <c r="AA593" s="42">
        <f t="shared" si="1113"/>
        <v>4.0626218086100954</v>
      </c>
      <c r="AB593" s="42">
        <f t="shared" si="1127"/>
        <v>5.8205620402807563</v>
      </c>
      <c r="AC593" s="42">
        <f t="shared" si="1114"/>
        <v>6.8278747411025709</v>
      </c>
      <c r="AD593" s="74">
        <f t="shared" si="1103"/>
        <v>99.999999999999986</v>
      </c>
    </row>
    <row r="594" spans="1:30" x14ac:dyDescent="0.25">
      <c r="A594" s="34" t="s">
        <v>911</v>
      </c>
      <c r="B594" s="34" t="s">
        <v>912</v>
      </c>
      <c r="C594" s="42">
        <f t="shared" ref="C594:C596" si="1129">C24</f>
        <v>0.40923405049152645</v>
      </c>
      <c r="D594" s="42">
        <f t="shared" si="1105"/>
        <v>1</v>
      </c>
      <c r="E594" s="42">
        <f t="shared" ref="E594:E596" si="1130">E24</f>
        <v>0</v>
      </c>
      <c r="F594" s="42">
        <f t="shared" ref="F594:G594" si="1131">F24</f>
        <v>4.8398747038130017</v>
      </c>
      <c r="G594" s="42">
        <f t="shared" si="1131"/>
        <v>7.2598120557195021</v>
      </c>
      <c r="H594" s="42">
        <f t="shared" ref="H594:H596" si="1132">H24-0.37</f>
        <v>6.8898120557195019</v>
      </c>
      <c r="I594" s="42">
        <f t="shared" si="1124"/>
        <v>3.3274138588714375</v>
      </c>
      <c r="J594" s="42">
        <f t="shared" si="1108"/>
        <v>4.0558041802299281</v>
      </c>
      <c r="K594" s="42">
        <f t="shared" si="1109"/>
        <v>2.2299518489859862</v>
      </c>
      <c r="L594" s="42">
        <f t="shared" si="1110"/>
        <v>4.3038899431414448</v>
      </c>
      <c r="M594" s="42">
        <f t="shared" si="1111"/>
        <v>4.3554293594579443</v>
      </c>
      <c r="N594" s="42">
        <f t="shared" si="1125"/>
        <v>4.1715066399460845</v>
      </c>
      <c r="O594" s="42">
        <f t="shared" si="1125"/>
        <v>3.3982098984218951</v>
      </c>
      <c r="P594" s="42">
        <f t="shared" si="1125"/>
        <v>4.0836442813422185</v>
      </c>
      <c r="Q594" s="42">
        <f t="shared" si="1125"/>
        <v>5.1226546433952249</v>
      </c>
      <c r="R594" s="42">
        <f t="shared" si="1112"/>
        <v>1.2464242021462004</v>
      </c>
      <c r="S594" s="42">
        <f t="shared" si="1126"/>
        <v>5.2474935790412447</v>
      </c>
      <c r="T594" s="42">
        <f t="shared" si="1126"/>
        <v>5.6887570860344407</v>
      </c>
      <c r="U594" s="42">
        <f t="shared" si="1126"/>
        <v>1.3647047807988995</v>
      </c>
      <c r="V594" s="42">
        <f t="shared" si="1126"/>
        <v>3.0190632119165954</v>
      </c>
      <c r="W594" s="42">
        <f t="shared" si="1126"/>
        <v>1.6734710952625971</v>
      </c>
      <c r="X594" s="42">
        <f t="shared" si="1126"/>
        <v>1.2368823190056903</v>
      </c>
      <c r="Y594" s="42">
        <f t="shared" si="1126"/>
        <v>3.3472784969959148</v>
      </c>
      <c r="Z594" s="42">
        <f t="shared" si="1126"/>
        <v>5.5385450256151936</v>
      </c>
      <c r="AA594" s="42">
        <f t="shared" si="1113"/>
        <v>4.2206703035309809</v>
      </c>
      <c r="AB594" s="42">
        <f t="shared" si="1127"/>
        <v>6.2448510217028801</v>
      </c>
      <c r="AC594" s="42">
        <f t="shared" si="1114"/>
        <v>5.7246213584136569</v>
      </c>
      <c r="AD594" s="74">
        <f t="shared" si="1103"/>
        <v>99.999999999999986</v>
      </c>
    </row>
    <row r="595" spans="1:30" x14ac:dyDescent="0.25">
      <c r="A595" s="34" t="s">
        <v>913</v>
      </c>
      <c r="B595" s="34" t="s">
        <v>914</v>
      </c>
      <c r="C595" s="42">
        <f t="shared" si="1129"/>
        <v>0.10060031014846813</v>
      </c>
      <c r="D595" s="42">
        <f t="shared" si="1105"/>
        <v>1</v>
      </c>
      <c r="E595" s="42">
        <f t="shared" si="1130"/>
        <v>0</v>
      </c>
      <c r="F595" s="42">
        <f>F25-0.9</f>
        <v>3.6760243641892445</v>
      </c>
      <c r="G595" s="42">
        <f t="shared" ref="G595:G596" si="1133">G25</f>
        <v>6.8640365462838657</v>
      </c>
      <c r="H595" s="42">
        <f t="shared" si="1132"/>
        <v>6.4940365462838656</v>
      </c>
      <c r="I595" s="42">
        <f t="shared" si="1124"/>
        <v>3.432018273141932</v>
      </c>
      <c r="J595" s="42">
        <f t="shared" si="1108"/>
        <v>4.5940070095924623</v>
      </c>
      <c r="K595" s="42">
        <f t="shared" si="1109"/>
        <v>2.7714673316199772</v>
      </c>
      <c r="L595" s="42">
        <f t="shared" si="1110"/>
        <v>2.0771115117004797</v>
      </c>
      <c r="M595" s="42">
        <f t="shared" si="1111"/>
        <v>1.8375701049275952</v>
      </c>
      <c r="N595" s="42">
        <f t="shared" si="1125"/>
        <v>1.5999870670039198</v>
      </c>
      <c r="O595" s="42">
        <f t="shared" si="1125"/>
        <v>3.6510832692999293</v>
      </c>
      <c r="P595" s="42">
        <f t="shared" si="1125"/>
        <v>3.5750190345228465</v>
      </c>
      <c r="Q595" s="42">
        <f t="shared" si="1125"/>
        <v>2.2405281982008178</v>
      </c>
      <c r="R595" s="42">
        <f>R25</f>
        <v>4.8504889568113683</v>
      </c>
      <c r="S595" s="42">
        <f t="shared" si="1126"/>
        <v>3.3325518034967487</v>
      </c>
      <c r="T595" s="42">
        <f t="shared" si="1126"/>
        <v>3.4112433441277568</v>
      </c>
      <c r="U595" s="42">
        <f t="shared" si="1126"/>
        <v>1.0118926935297592</v>
      </c>
      <c r="V595" s="42">
        <f t="shared" si="1126"/>
        <v>6.3954885191246369</v>
      </c>
      <c r="W595" s="42">
        <f t="shared" si="1126"/>
        <v>5.1042891303249505</v>
      </c>
      <c r="X595" s="42">
        <f t="shared" si="1126"/>
        <v>5.5971296588959314</v>
      </c>
      <c r="Y595" s="42">
        <f t="shared" si="1126"/>
        <v>1.4304352181559932</v>
      </c>
      <c r="Z595" s="42">
        <f t="shared" si="1126"/>
        <v>5.9412085451058596</v>
      </c>
      <c r="AA595" s="42">
        <f t="shared" si="1113"/>
        <v>5.2541280927464102</v>
      </c>
      <c r="AB595" s="42">
        <f t="shared" si="1127"/>
        <v>6.3617191509762891</v>
      </c>
      <c r="AC595" s="42">
        <f t="shared" si="1114"/>
        <v>7.3959353197888733</v>
      </c>
      <c r="AD595" s="74">
        <f t="shared" si="1103"/>
        <v>99.999999999999986</v>
      </c>
    </row>
    <row r="596" spans="1:30" x14ac:dyDescent="0.25">
      <c r="A596" s="34" t="s">
        <v>915</v>
      </c>
      <c r="B596" s="34" t="s">
        <v>916</v>
      </c>
      <c r="C596" s="42">
        <f t="shared" si="1129"/>
        <v>0.35312358264591787</v>
      </c>
      <c r="D596" s="42">
        <f t="shared" si="1105"/>
        <v>1</v>
      </c>
      <c r="E596" s="42">
        <f t="shared" si="1130"/>
        <v>0</v>
      </c>
      <c r="F596" s="42">
        <f t="shared" ref="F596:F599" si="1134">F26</f>
        <v>6.3922575062638485</v>
      </c>
      <c r="G596" s="42">
        <f t="shared" si="1133"/>
        <v>6.3922575062638485</v>
      </c>
      <c r="H596" s="42">
        <f t="shared" si="1132"/>
        <v>6.0222575062638484</v>
      </c>
      <c r="I596" s="42">
        <f t="shared" si="1124"/>
        <v>2.9297846903709295</v>
      </c>
      <c r="J596" s="42">
        <f t="shared" si="1108"/>
        <v>4.6479583432681988</v>
      </c>
      <c r="K596" s="42">
        <f t="shared" si="1109"/>
        <v>3.5133001786999927</v>
      </c>
      <c r="L596" s="42">
        <f t="shared" si="1110"/>
        <v>4.8783033313583353</v>
      </c>
      <c r="M596" s="42">
        <f t="shared" si="1111"/>
        <v>4.4518271682608868</v>
      </c>
      <c r="N596" s="42">
        <f t="shared" si="1125"/>
        <v>4.0868330886628481</v>
      </c>
      <c r="O596" s="42">
        <f t="shared" si="1125"/>
        <v>2.9921205348469084</v>
      </c>
      <c r="P596" s="42">
        <f t="shared" si="1125"/>
        <v>3.5956448472734137</v>
      </c>
      <c r="Q596" s="42">
        <f t="shared" si="1125"/>
        <v>4.5903270666366254</v>
      </c>
      <c r="R596" s="42">
        <f t="shared" si="1112"/>
        <v>0.84696109609844561</v>
      </c>
      <c r="S596" s="42">
        <f t="shared" si="1126"/>
        <v>4.2103078298626633</v>
      </c>
      <c r="T596" s="42">
        <f t="shared" si="1126"/>
        <v>4.2176517444476964</v>
      </c>
      <c r="U596" s="42">
        <f t="shared" si="1126"/>
        <v>0.98392201723908657</v>
      </c>
      <c r="V596" s="42">
        <f t="shared" si="1126"/>
        <v>5.5156217114423258</v>
      </c>
      <c r="W596" s="42">
        <f t="shared" si="1126"/>
        <v>4.8890363922326854</v>
      </c>
      <c r="X596" s="42">
        <f t="shared" si="1126"/>
        <v>2.6924321725389611</v>
      </c>
      <c r="Y596" s="42">
        <f t="shared" si="1126"/>
        <v>4.1022193082176281</v>
      </c>
      <c r="Z596" s="42">
        <f t="shared" si="1126"/>
        <v>3.979037814199434</v>
      </c>
      <c r="AA596" s="42">
        <f t="shared" si="1113"/>
        <v>3.7566457099656936</v>
      </c>
      <c r="AB596" s="42">
        <f t="shared" si="1127"/>
        <v>5.2687452415207723</v>
      </c>
      <c r="AC596" s="42">
        <f t="shared" si="1114"/>
        <v>3.6914236114190029</v>
      </c>
      <c r="AD596" s="74">
        <f t="shared" si="1103"/>
        <v>99.999999999999986</v>
      </c>
    </row>
    <row r="597" spans="1:30" x14ac:dyDescent="0.25">
      <c r="A597" s="34" t="s">
        <v>917</v>
      </c>
      <c r="B597" s="34" t="s">
        <v>918</v>
      </c>
      <c r="C597" s="42">
        <f t="shared" si="1104"/>
        <v>0.96935387912264614</v>
      </c>
      <c r="D597" s="42">
        <f t="shared" si="1105"/>
        <v>6.7822908294860058</v>
      </c>
      <c r="E597" s="42">
        <f>E27+1.35</f>
        <v>1.35</v>
      </c>
      <c r="F597" s="42">
        <f>F27-1.72</f>
        <v>4.0622908294860061</v>
      </c>
      <c r="G597" s="42">
        <f t="shared" si="1107"/>
        <v>6.3122908294860061</v>
      </c>
      <c r="H597" s="42">
        <f t="shared" si="1124"/>
        <v>5.7822908294860058</v>
      </c>
      <c r="I597" s="42">
        <f t="shared" si="1124"/>
        <v>2.6502166301810854</v>
      </c>
      <c r="J597" s="42">
        <f t="shared" si="1108"/>
        <v>3.4584448956573075</v>
      </c>
      <c r="K597" s="42">
        <f t="shared" si="1109"/>
        <v>2.6638013207878317</v>
      </c>
      <c r="L597" s="42">
        <f t="shared" si="1110"/>
        <v>4.8061068664842033</v>
      </c>
      <c r="M597" s="42">
        <f t="shared" si="1111"/>
        <v>4.178086977280997</v>
      </c>
      <c r="N597" s="42">
        <f t="shared" si="1125"/>
        <v>4.8331578586241974</v>
      </c>
      <c r="O597" s="42">
        <f t="shared" si="1125"/>
        <v>2.5835767536001306</v>
      </c>
      <c r="P597" s="42">
        <f t="shared" si="1125"/>
        <v>3.613931768428754</v>
      </c>
      <c r="Q597" s="42">
        <f t="shared" si="1125"/>
        <v>5.0070123254434025</v>
      </c>
      <c r="R597" s="42">
        <f t="shared" si="1112"/>
        <v>3.2032157119746163E-2</v>
      </c>
      <c r="S597" s="42">
        <f t="shared" si="1126"/>
        <v>4.5590863785617923</v>
      </c>
      <c r="T597" s="42">
        <f t="shared" si="1126"/>
        <v>4.786490744141715</v>
      </c>
      <c r="U597" s="42">
        <f t="shared" si="1126"/>
        <v>0.5668013536182781</v>
      </c>
      <c r="V597" s="42">
        <f t="shared" si="1126"/>
        <v>4.5522646332185079</v>
      </c>
      <c r="W597" s="42">
        <f t="shared" si="1126"/>
        <v>3.9470186145830986</v>
      </c>
      <c r="X597" s="42">
        <f t="shared" si="1126"/>
        <v>2.7939985503574127</v>
      </c>
      <c r="Y597" s="42">
        <f t="shared" si="1126"/>
        <v>4.1689685117938788</v>
      </c>
      <c r="Z597" s="42">
        <f t="shared" si="1126"/>
        <v>4.6867488668370267</v>
      </c>
      <c r="AA597" s="42">
        <f t="shared" si="1113"/>
        <v>2.437326347559658</v>
      </c>
      <c r="AB597" s="42">
        <f t="shared" si="1127"/>
        <v>4.3660698522134176</v>
      </c>
      <c r="AC597" s="42">
        <f t="shared" si="1114"/>
        <v>4.0503413964408779</v>
      </c>
      <c r="AD597" s="74">
        <f t="shared" si="1103"/>
        <v>100</v>
      </c>
    </row>
    <row r="598" spans="1:30" x14ac:dyDescent="0.25">
      <c r="A598" s="34" t="s">
        <v>919</v>
      </c>
      <c r="B598" s="34" t="s">
        <v>920</v>
      </c>
      <c r="C598" s="42">
        <f>C28</f>
        <v>0.41888299706570586</v>
      </c>
      <c r="D598" s="42">
        <f t="shared" si="1105"/>
        <v>1</v>
      </c>
      <c r="E598" s="42">
        <f t="shared" si="1106"/>
        <v>6.0360210068496656</v>
      </c>
      <c r="F598" s="42">
        <f t="shared" si="1134"/>
        <v>6.4060210068496657</v>
      </c>
      <c r="G598" s="42">
        <f>G28</f>
        <v>6.4060210068496657</v>
      </c>
      <c r="H598" s="42">
        <f t="shared" si="1124"/>
        <v>6.4060210068496657</v>
      </c>
      <c r="I598" s="42">
        <f t="shared" si="1124"/>
        <v>0.80075262585620888</v>
      </c>
      <c r="J598" s="42">
        <f t="shared" si="1108"/>
        <v>3.8948277981577188</v>
      </c>
      <c r="K598" s="42">
        <f t="shared" si="1109"/>
        <v>2.8935840330013836</v>
      </c>
      <c r="L598" s="42">
        <f t="shared" si="1110"/>
        <v>4.1838034391774732</v>
      </c>
      <c r="M598" s="42">
        <f t="shared" si="1111"/>
        <v>4.1449083466021577</v>
      </c>
      <c r="N598" s="42">
        <f t="shared" si="1125"/>
        <v>2.9704993023526232</v>
      </c>
      <c r="O598" s="42">
        <f t="shared" si="1125"/>
        <v>2.5896680665988026</v>
      </c>
      <c r="P598" s="42">
        <f t="shared" si="1125"/>
        <v>5.738727151969492</v>
      </c>
      <c r="Q598" s="42">
        <f t="shared" si="1125"/>
        <v>3.5806618154186145</v>
      </c>
      <c r="R598" s="42">
        <f t="shared" si="1112"/>
        <v>2.0931420314198865</v>
      </c>
      <c r="S598" s="42">
        <f t="shared" si="1126"/>
        <v>3.0054505293468572</v>
      </c>
      <c r="T598" s="42">
        <f t="shared" si="1126"/>
        <v>3.9514136840071483</v>
      </c>
      <c r="U598" s="42">
        <f t="shared" si="1126"/>
        <v>1.8626927696465567</v>
      </c>
      <c r="V598" s="42">
        <f t="shared" si="1126"/>
        <v>4.5972228523449505</v>
      </c>
      <c r="W598" s="42">
        <f t="shared" si="1126"/>
        <v>2.5338047740581193</v>
      </c>
      <c r="X598" s="42">
        <f t="shared" si="1126"/>
        <v>0.92164239757799404</v>
      </c>
      <c r="Y598" s="42">
        <f t="shared" si="1126"/>
        <v>2.3207551663687691</v>
      </c>
      <c r="Z598" s="42">
        <f t="shared" si="1126"/>
        <v>4.8323222752279866</v>
      </c>
      <c r="AA598" s="42">
        <f t="shared" si="1113"/>
        <v>4.073485305063409</v>
      </c>
      <c r="AB598" s="42">
        <f t="shared" si="1127"/>
        <v>5.9087685302181452</v>
      </c>
      <c r="AC598" s="42">
        <f t="shared" si="1114"/>
        <v>6.4289000811213306</v>
      </c>
      <c r="AD598" s="74">
        <f t="shared" si="1103"/>
        <v>100</v>
      </c>
    </row>
    <row r="599" spans="1:30" x14ac:dyDescent="0.25">
      <c r="A599" s="34" t="s">
        <v>921</v>
      </c>
      <c r="B599" s="34" t="s">
        <v>922</v>
      </c>
      <c r="C599" s="42">
        <f t="shared" si="1104"/>
        <v>3.5937878851644567E-2</v>
      </c>
      <c r="D599" s="42">
        <f t="shared" si="1105"/>
        <v>1</v>
      </c>
      <c r="E599" s="42">
        <f t="shared" si="1106"/>
        <v>5.6780349221855975</v>
      </c>
      <c r="F599" s="42">
        <f t="shared" si="1134"/>
        <v>6.0480349221855976</v>
      </c>
      <c r="G599" s="42">
        <f t="shared" si="1107"/>
        <v>6.5780349221855978</v>
      </c>
      <c r="H599" s="42">
        <f t="shared" si="1124"/>
        <v>6.0480349221855976</v>
      </c>
      <c r="I599" s="42">
        <f t="shared" si="1124"/>
        <v>2.5200145509106644</v>
      </c>
      <c r="J599" s="42">
        <f t="shared" si="1108"/>
        <v>5.568030764782554</v>
      </c>
      <c r="K599" s="42">
        <f t="shared" si="1109"/>
        <v>1.8528515373953689</v>
      </c>
      <c r="L599" s="42">
        <f t="shared" si="1110"/>
        <v>3.9635929367159264</v>
      </c>
      <c r="M599" s="42">
        <f t="shared" si="1111"/>
        <v>3.4053524265316568</v>
      </c>
      <c r="N599" s="42">
        <f t="shared" si="1125"/>
        <v>3.476374794384022</v>
      </c>
      <c r="O599" s="42">
        <f t="shared" si="1125"/>
        <v>3.7317662285826043</v>
      </c>
      <c r="P599" s="42">
        <f t="shared" si="1125"/>
        <v>3.5280203712749314</v>
      </c>
      <c r="Q599" s="42">
        <f t="shared" si="1125"/>
        <v>3.1151118032521179</v>
      </c>
      <c r="R599" s="42">
        <f t="shared" si="1112"/>
        <v>2.255626322472156</v>
      </c>
      <c r="S599" s="42">
        <f t="shared" si="1126"/>
        <v>3.815790177559256</v>
      </c>
      <c r="T599" s="42">
        <f t="shared" si="1126"/>
        <v>3.8788698547552309</v>
      </c>
      <c r="U599" s="42">
        <f t="shared" si="1126"/>
        <v>0.90995741855715961</v>
      </c>
      <c r="V599" s="42">
        <f t="shared" si="1126"/>
        <v>4.1546397248980966</v>
      </c>
      <c r="W599" s="42">
        <f t="shared" si="1126"/>
        <v>4.5852543828662897</v>
      </c>
      <c r="X599" s="42">
        <f t="shared" si="1126"/>
        <v>2.7077335714091704</v>
      </c>
      <c r="Y599" s="42">
        <f t="shared" si="1126"/>
        <v>3.0591440583981897</v>
      </c>
      <c r="Z599" s="42">
        <f t="shared" si="1126"/>
        <v>4.8666672373616855</v>
      </c>
      <c r="AA599" s="42">
        <f t="shared" si="1113"/>
        <v>3.115464185379818</v>
      </c>
      <c r="AB599" s="42">
        <f t="shared" si="1127"/>
        <v>4.5130006779760556</v>
      </c>
      <c r="AC599" s="42">
        <f t="shared" si="1114"/>
        <v>5.5886594069430293</v>
      </c>
      <c r="AD599" s="74">
        <f t="shared" si="1103"/>
        <v>100</v>
      </c>
    </row>
    <row r="600" spans="1:30" x14ac:dyDescent="0.25">
      <c r="A600" s="34" t="s">
        <v>923</v>
      </c>
      <c r="B600" s="34" t="s">
        <v>924</v>
      </c>
      <c r="C600" s="42">
        <f t="shared" ref="C600:C601" si="1135">C30</f>
        <v>0.38135825502076198</v>
      </c>
      <c r="D600" s="42">
        <f t="shared" si="1105"/>
        <v>7.3823541925174263</v>
      </c>
      <c r="E600" s="42">
        <f>E30</f>
        <v>0</v>
      </c>
      <c r="F600" s="42">
        <f>F30-0.9</f>
        <v>1.2274513975058094</v>
      </c>
      <c r="G600" s="42">
        <f t="shared" ref="G600:G601" si="1136">G30</f>
        <v>6.3823541925174263</v>
      </c>
      <c r="H600" s="42">
        <f>H30-0.37</f>
        <v>6.0123541925174262</v>
      </c>
      <c r="I600" s="42">
        <f t="shared" si="1124"/>
        <v>2.6593142468822597</v>
      </c>
      <c r="J600" s="42">
        <f t="shared" si="1108"/>
        <v>5.1285507179884178</v>
      </c>
      <c r="K600" s="42">
        <f t="shared" si="1109"/>
        <v>2.7831628455179471</v>
      </c>
      <c r="L600" s="42">
        <f t="shared" si="1110"/>
        <v>4.1579610204967192</v>
      </c>
      <c r="M600" s="42">
        <f t="shared" si="1111"/>
        <v>4.5003433058879345</v>
      </c>
      <c r="N600" s="42">
        <f t="shared" si="1125"/>
        <v>4.860417596140449</v>
      </c>
      <c r="O600" s="42">
        <f t="shared" si="1125"/>
        <v>2.8516901711248077</v>
      </c>
      <c r="P600" s="42">
        <f t="shared" si="1125"/>
        <v>3.8560056579792783</v>
      </c>
      <c r="Q600" s="42">
        <f t="shared" si="1125"/>
        <v>4.5334564071672094</v>
      </c>
      <c r="R600" s="42">
        <f>R30</f>
        <v>2.0528207829079634</v>
      </c>
      <c r="S600" s="42">
        <f t="shared" si="1126"/>
        <v>4.442510597219214</v>
      </c>
      <c r="T600" s="42">
        <f t="shared" si="1126"/>
        <v>4.8466485075745229</v>
      </c>
      <c r="U600" s="42">
        <f t="shared" si="1126"/>
        <v>1.3874592107154886</v>
      </c>
      <c r="V600" s="42">
        <f t="shared" si="1126"/>
        <v>4.8542886405240271</v>
      </c>
      <c r="W600" s="42">
        <f t="shared" si="1126"/>
        <v>3.0124711788682248</v>
      </c>
      <c r="X600" s="42">
        <f t="shared" si="1126"/>
        <v>1.3139252596995179</v>
      </c>
      <c r="Y600" s="42">
        <f t="shared" si="1126"/>
        <v>4.2140420263648695</v>
      </c>
      <c r="Z600" s="42">
        <f t="shared" si="1126"/>
        <v>5.6680456636974306</v>
      </c>
      <c r="AA600" s="42">
        <f t="shared" si="1113"/>
        <v>2.7615102314546407</v>
      </c>
      <c r="AB600" s="42">
        <f t="shared" si="1127"/>
        <v>4.1172124126857339</v>
      </c>
      <c r="AC600" s="42">
        <f t="shared" si="1114"/>
        <v>4.6122912890244985</v>
      </c>
      <c r="AD600" s="74">
        <f t="shared" si="1103"/>
        <v>100</v>
      </c>
    </row>
    <row r="601" spans="1:30" x14ac:dyDescent="0.25">
      <c r="A601" s="34" t="s">
        <v>925</v>
      </c>
      <c r="B601" s="34" t="s">
        <v>926</v>
      </c>
      <c r="C601" s="42">
        <f t="shared" si="1135"/>
        <v>0.26427885801434459</v>
      </c>
      <c r="D601" s="42">
        <f t="shared" si="1105"/>
        <v>1</v>
      </c>
      <c r="E601" s="42">
        <f t="shared" si="1106"/>
        <v>6.7334953654156688</v>
      </c>
      <c r="F601" s="42">
        <f t="shared" ref="F601" si="1137">F31</f>
        <v>2.3678317884718902</v>
      </c>
      <c r="G601" s="42">
        <f t="shared" si="1136"/>
        <v>7.1034953654156689</v>
      </c>
      <c r="H601" s="42">
        <f t="shared" si="1124"/>
        <v>0</v>
      </c>
      <c r="I601" s="42">
        <f t="shared" si="1124"/>
        <v>3.2557687091488474</v>
      </c>
      <c r="J601" s="42">
        <f t="shared" si="1108"/>
        <v>5.1703236026806856</v>
      </c>
      <c r="K601" s="42">
        <f t="shared" si="1109"/>
        <v>3.3884963088577593</v>
      </c>
      <c r="L601" s="42">
        <f t="shared" si="1110"/>
        <v>4.2589124347870033</v>
      </c>
      <c r="M601" s="42">
        <f t="shared" si="1111"/>
        <v>4.3974602987484106</v>
      </c>
      <c r="N601" s="42">
        <f t="shared" si="1125"/>
        <v>2.9537805857723463</v>
      </c>
      <c r="O601" s="42">
        <f t="shared" si="1125"/>
        <v>3.3250403838115905</v>
      </c>
      <c r="P601" s="42">
        <f t="shared" si="1125"/>
        <v>4.1437056298258064</v>
      </c>
      <c r="Q601" s="42">
        <f t="shared" si="1125"/>
        <v>3.1747674891443847</v>
      </c>
      <c r="R601" s="42">
        <f t="shared" si="1112"/>
        <v>3.5716880877978006</v>
      </c>
      <c r="S601" s="42">
        <f t="shared" si="1126"/>
        <v>4.2318321411505293</v>
      </c>
      <c r="T601" s="42">
        <f t="shared" si="1126"/>
        <v>4.2246877702910979</v>
      </c>
      <c r="U601" s="42">
        <f t="shared" si="1126"/>
        <v>0.59495328333619624</v>
      </c>
      <c r="V601" s="42">
        <f t="shared" si="1126"/>
        <v>5.5604642248414162</v>
      </c>
      <c r="W601" s="42">
        <f t="shared" si="1126"/>
        <v>3.8775172841171299</v>
      </c>
      <c r="X601" s="42">
        <f t="shared" si="1126"/>
        <v>1.3144660141398619</v>
      </c>
      <c r="Y601" s="42">
        <f t="shared" si="1126"/>
        <v>2.204983782778251</v>
      </c>
      <c r="Z601" s="42">
        <f t="shared" si="1126"/>
        <v>5.2159523101990466</v>
      </c>
      <c r="AA601" s="42">
        <f t="shared" si="1113"/>
        <v>5.4795042250950754</v>
      </c>
      <c r="AB601" s="42">
        <f t="shared" si="1127"/>
        <v>6.2501143655095541</v>
      </c>
      <c r="AC601" s="42">
        <f t="shared" si="1114"/>
        <v>5.9364796906496231</v>
      </c>
      <c r="AD601" s="74">
        <f t="shared" si="1103"/>
        <v>100</v>
      </c>
    </row>
    <row r="602" spans="1:30" x14ac:dyDescent="0.25">
      <c r="A602" s="34" t="s">
        <v>927</v>
      </c>
      <c r="B602" s="34" t="s">
        <v>928</v>
      </c>
      <c r="C602" s="42">
        <f t="shared" si="1104"/>
        <v>3.3835900270506842</v>
      </c>
      <c r="D602" s="42">
        <f t="shared" si="1105"/>
        <v>1</v>
      </c>
      <c r="E602" s="42">
        <f>E32+1.35</f>
        <v>1.35</v>
      </c>
      <c r="F602" s="42">
        <f>F32-1.72</f>
        <v>0.39926395237726342</v>
      </c>
      <c r="G602" s="42">
        <f t="shared" si="1107"/>
        <v>6.8877918571317887</v>
      </c>
      <c r="H602" s="42">
        <f t="shared" si="1124"/>
        <v>6.3577918571317884</v>
      </c>
      <c r="I602" s="42">
        <f t="shared" si="1124"/>
        <v>1.3245399702357903</v>
      </c>
      <c r="J602" s="42">
        <f t="shared" si="1108"/>
        <v>5.3610785264318528</v>
      </c>
      <c r="K602" s="42">
        <f t="shared" si="1109"/>
        <v>6.1322962010918927</v>
      </c>
      <c r="L602" s="42">
        <f t="shared" si="1110"/>
        <v>3.6507174360447951</v>
      </c>
      <c r="M602" s="42">
        <f t="shared" si="1111"/>
        <v>2.5445924427715236</v>
      </c>
      <c r="N602" s="42">
        <f t="shared" si="1125"/>
        <v>5.4116121457754591</v>
      </c>
      <c r="O602" s="42">
        <f t="shared" si="1125"/>
        <v>2.7054433434603351</v>
      </c>
      <c r="P602" s="42">
        <f t="shared" si="1125"/>
        <v>4.7683438928488417</v>
      </c>
      <c r="Q602" s="42">
        <f t="shared" si="1125"/>
        <v>3.4094553451459646</v>
      </c>
      <c r="R602" s="42">
        <f t="shared" si="1112"/>
        <v>2.4822788139023553</v>
      </c>
      <c r="S602" s="42">
        <f t="shared" si="1126"/>
        <v>4.2616261494670846</v>
      </c>
      <c r="T602" s="42">
        <f t="shared" si="1126"/>
        <v>4.0544392987217552</v>
      </c>
      <c r="U602" s="42">
        <f t="shared" si="1126"/>
        <v>1.6908451130813082</v>
      </c>
      <c r="V602" s="42">
        <f t="shared" si="1126"/>
        <v>4.888017101760691</v>
      </c>
      <c r="W602" s="42">
        <f t="shared" si="1126"/>
        <v>3.8371491692159112</v>
      </c>
      <c r="X602" s="42">
        <f t="shared" si="1126"/>
        <v>2.4703015213938477</v>
      </c>
      <c r="Y602" s="42">
        <f t="shared" si="1126"/>
        <v>3.4095898136636609</v>
      </c>
      <c r="Z602" s="42">
        <f t="shared" si="1126"/>
        <v>4.6751102018420987</v>
      </c>
      <c r="AA602" s="42">
        <f t="shared" si="1113"/>
        <v>3.5756089137722049</v>
      </c>
      <c r="AB602" s="42">
        <f t="shared" si="1127"/>
        <v>5.380187229353699</v>
      </c>
      <c r="AC602" s="42">
        <f t="shared" si="1114"/>
        <v>4.5883296763273878</v>
      </c>
      <c r="AD602" s="74">
        <f t="shared" si="1103"/>
        <v>99.999999999999972</v>
      </c>
    </row>
    <row r="603" spans="1:30" x14ac:dyDescent="0.25">
      <c r="A603" s="34" t="s">
        <v>929</v>
      </c>
      <c r="B603" s="34" t="s">
        <v>930</v>
      </c>
      <c r="C603" s="42">
        <f t="shared" ref="C603:C604" si="1138">C33</f>
        <v>0.44107303578658452</v>
      </c>
      <c r="D603" s="42">
        <f t="shared" si="1105"/>
        <v>7.5205297123782442</v>
      </c>
      <c r="E603" s="42">
        <f t="shared" si="1106"/>
        <v>6.1505297123782441</v>
      </c>
      <c r="F603" s="42">
        <f>F33-0.9</f>
        <v>1.2735099041260822</v>
      </c>
      <c r="G603" s="42">
        <f t="shared" ref="G603:G604" si="1139">G33</f>
        <v>6.5205297123782442</v>
      </c>
      <c r="H603" s="42">
        <f t="shared" si="1124"/>
        <v>0</v>
      </c>
      <c r="I603" s="42">
        <f t="shared" si="1124"/>
        <v>5.9771522363467238</v>
      </c>
      <c r="J603" s="42">
        <f t="shared" si="1108"/>
        <v>4.8096434642003887</v>
      </c>
      <c r="K603" s="42">
        <f t="shared" si="1109"/>
        <v>4.1377165486813698</v>
      </c>
      <c r="L603" s="42">
        <f t="shared" si="1110"/>
        <v>2.7842694972307704</v>
      </c>
      <c r="M603" s="42">
        <f t="shared" si="1111"/>
        <v>3.4181823723334093</v>
      </c>
      <c r="N603" s="42">
        <f t="shared" si="1125"/>
        <v>1.8483784666385372</v>
      </c>
      <c r="O603" s="42">
        <f t="shared" si="1125"/>
        <v>1.6648160967774241</v>
      </c>
      <c r="P603" s="42">
        <f t="shared" si="1125"/>
        <v>0.40753310702364026</v>
      </c>
      <c r="Q603" s="42">
        <f t="shared" si="1125"/>
        <v>3.4788043275695122</v>
      </c>
      <c r="R603" s="42">
        <f>R33</f>
        <v>2.9675590059568293</v>
      </c>
      <c r="S603" s="42">
        <f t="shared" si="1126"/>
        <v>3.0624038480726163</v>
      </c>
      <c r="T603" s="42">
        <f t="shared" si="1126"/>
        <v>3.1339591959009234</v>
      </c>
      <c r="U603" s="42">
        <f t="shared" si="1126"/>
        <v>0.7108650069189042</v>
      </c>
      <c r="V603" s="42">
        <f t="shared" si="1126"/>
        <v>5.9878516498166992</v>
      </c>
      <c r="W603" s="42">
        <f t="shared" si="1126"/>
        <v>2.141159989273973</v>
      </c>
      <c r="X603" s="42">
        <f t="shared" si="1126"/>
        <v>2.7433747819707812</v>
      </c>
      <c r="Y603" s="42">
        <f t="shared" si="1126"/>
        <v>4.1342933069972698</v>
      </c>
      <c r="Z603" s="42">
        <f t="shared" si="1126"/>
        <v>5.7157904752334865</v>
      </c>
      <c r="AA603" s="42">
        <f t="shared" si="1113"/>
        <v>5.4304356022996556</v>
      </c>
      <c r="AB603" s="42">
        <f t="shared" si="1127"/>
        <v>6.5205297123782442</v>
      </c>
      <c r="AC603" s="42">
        <f t="shared" si="1114"/>
        <v>7.0191092313314369</v>
      </c>
      <c r="AD603" s="74">
        <f t="shared" si="1103"/>
        <v>100</v>
      </c>
    </row>
    <row r="604" spans="1:30" x14ac:dyDescent="0.25">
      <c r="A604" s="34" t="s">
        <v>931</v>
      </c>
      <c r="B604" s="34" t="s">
        <v>932</v>
      </c>
      <c r="C604" s="42">
        <f t="shared" si="1138"/>
        <v>0.5113230942761644</v>
      </c>
      <c r="D604" s="42">
        <f t="shared" si="1105"/>
        <v>7.3879378115909358</v>
      </c>
      <c r="E604" s="42">
        <f t="shared" si="1106"/>
        <v>6.0179378115909357</v>
      </c>
      <c r="F604" s="42">
        <f t="shared" ref="F604" si="1140">F34</f>
        <v>6.3879378115909358</v>
      </c>
      <c r="G604" s="42">
        <f t="shared" si="1139"/>
        <v>6.3879378115909358</v>
      </c>
      <c r="H604" s="42">
        <f t="shared" si="1124"/>
        <v>6.3879378115909358</v>
      </c>
      <c r="I604" s="42">
        <f t="shared" si="1124"/>
        <v>5.5894455851420677</v>
      </c>
      <c r="J604" s="42">
        <f t="shared" si="1108"/>
        <v>1.7580678806521113</v>
      </c>
      <c r="K604" s="42">
        <f t="shared" si="1109"/>
        <v>4.5098412401563808</v>
      </c>
      <c r="L604" s="42">
        <f t="shared" si="1110"/>
        <v>0.40216449655149056</v>
      </c>
      <c r="M604" s="42">
        <f t="shared" si="1111"/>
        <v>0.61592091692107331</v>
      </c>
      <c r="N604" s="42">
        <f t="shared" si="1125"/>
        <v>2.1007640724960037</v>
      </c>
      <c r="O604" s="42">
        <f t="shared" si="1125"/>
        <v>0.27182714091876348</v>
      </c>
      <c r="P604" s="42">
        <f t="shared" si="1125"/>
        <v>0.93157426419034517</v>
      </c>
      <c r="Q604" s="42">
        <f t="shared" si="1125"/>
        <v>0.68585252265684449</v>
      </c>
      <c r="R604" s="42">
        <f t="shared" si="1112"/>
        <v>5.4859448267228537</v>
      </c>
      <c r="S604" s="42">
        <f t="shared" si="1126"/>
        <v>2.2010457012442384</v>
      </c>
      <c r="T604" s="42">
        <f t="shared" si="1126"/>
        <v>1.9836634971828997</v>
      </c>
      <c r="U604" s="42">
        <f t="shared" si="1126"/>
        <v>1.4458408186671479</v>
      </c>
      <c r="V604" s="42">
        <f t="shared" si="1126"/>
        <v>5.0402637331191542</v>
      </c>
      <c r="W604" s="42">
        <f t="shared" si="1126"/>
        <v>4.1274991664475014</v>
      </c>
      <c r="X604" s="42">
        <f t="shared" si="1126"/>
        <v>3.1954804859685857</v>
      </c>
      <c r="Y604" s="42">
        <f t="shared" si="1126"/>
        <v>3.7578265562147939</v>
      </c>
      <c r="Z604" s="42">
        <f t="shared" si="1126"/>
        <v>5.9592775079506239</v>
      </c>
      <c r="AA604" s="42">
        <f t="shared" si="1113"/>
        <v>4.0483608961606778</v>
      </c>
      <c r="AB604" s="42">
        <f t="shared" si="1127"/>
        <v>5.8853335675317506</v>
      </c>
      <c r="AC604" s="42">
        <f t="shared" si="1114"/>
        <v>6.9229929708738727</v>
      </c>
      <c r="AD604" s="74">
        <f t="shared" si="1103"/>
        <v>100.00000000000004</v>
      </c>
    </row>
    <row r="605" spans="1:30" x14ac:dyDescent="0.25">
      <c r="A605" s="34" t="s">
        <v>933</v>
      </c>
      <c r="B605" s="34" t="s">
        <v>934</v>
      </c>
      <c r="C605" s="42">
        <f t="shared" si="1104"/>
        <v>1.384896087726988</v>
      </c>
      <c r="D605" s="42">
        <f t="shared" si="1105"/>
        <v>7.5833830612939321</v>
      </c>
      <c r="E605" s="42">
        <f t="shared" ref="E605:E606" si="1141">E35+1.35</f>
        <v>1.35</v>
      </c>
      <c r="F605" s="42">
        <f t="shared" ref="F605:F606" si="1142">F35-1.72</f>
        <v>0.47446102043131133</v>
      </c>
      <c r="G605" s="42">
        <f t="shared" si="1107"/>
        <v>7.1133830612939324</v>
      </c>
      <c r="H605" s="42">
        <f t="shared" si="1124"/>
        <v>6.5833830612939321</v>
      </c>
      <c r="I605" s="42">
        <f t="shared" si="1124"/>
        <v>3.2916915306469652</v>
      </c>
      <c r="J605" s="42">
        <f t="shared" si="1108"/>
        <v>4.6437095140461233</v>
      </c>
      <c r="K605" s="42">
        <f t="shared" si="1109"/>
        <v>3.5755453335639169</v>
      </c>
      <c r="L605" s="42">
        <f t="shared" si="1110"/>
        <v>2.0901488416107323</v>
      </c>
      <c r="M605" s="42">
        <f t="shared" si="1111"/>
        <v>2.2353727476540848</v>
      </c>
      <c r="N605" s="42">
        <f t="shared" si="1125"/>
        <v>3.8219180346259169</v>
      </c>
      <c r="O605" s="42">
        <f t="shared" si="1125"/>
        <v>3.221655540633201</v>
      </c>
      <c r="P605" s="42">
        <f t="shared" si="1125"/>
        <v>2.8802300893160964</v>
      </c>
      <c r="Q605" s="42">
        <f t="shared" si="1125"/>
        <v>2.6311064362920207</v>
      </c>
      <c r="R605" s="42">
        <f t="shared" si="1112"/>
        <v>3.1338659648466147</v>
      </c>
      <c r="S605" s="42">
        <f t="shared" si="1126"/>
        <v>3.1604152521148476</v>
      </c>
      <c r="T605" s="42">
        <f t="shared" si="1126"/>
        <v>3.2717660371200474</v>
      </c>
      <c r="U605" s="42">
        <f t="shared" si="1126"/>
        <v>1.3384438828898111</v>
      </c>
      <c r="V605" s="42">
        <f t="shared" si="1126"/>
        <v>5.8716289522285505</v>
      </c>
      <c r="W605" s="42">
        <f t="shared" si="1126"/>
        <v>3.4809255181762531</v>
      </c>
      <c r="X605" s="42">
        <f t="shared" si="1126"/>
        <v>2.8321321356915221</v>
      </c>
      <c r="Y605" s="42">
        <f t="shared" si="1126"/>
        <v>2.0813939086253042</v>
      </c>
      <c r="Z605" s="42">
        <f t="shared" si="1126"/>
        <v>5.1259870222674593</v>
      </c>
      <c r="AA605" s="42">
        <f t="shared" si="1113"/>
        <v>4.6673912746481543</v>
      </c>
      <c r="AB605" s="42">
        <f t="shared" si="1127"/>
        <v>5.7103328964395974</v>
      </c>
      <c r="AC605" s="42">
        <f t="shared" si="1114"/>
        <v>6.4448327945226866</v>
      </c>
      <c r="AD605" s="74">
        <f t="shared" si="1103"/>
        <v>99.999999999999972</v>
      </c>
    </row>
    <row r="606" spans="1:30" x14ac:dyDescent="0.25">
      <c r="A606" s="34" t="s">
        <v>935</v>
      </c>
      <c r="B606" s="34" t="s">
        <v>936</v>
      </c>
      <c r="C606" s="42">
        <f t="shared" si="1104"/>
        <v>0.98520561916350013</v>
      </c>
      <c r="D606" s="42">
        <f t="shared" si="1105"/>
        <v>1</v>
      </c>
      <c r="E606" s="42">
        <f t="shared" si="1141"/>
        <v>1.35</v>
      </c>
      <c r="F606" s="42">
        <f t="shared" si="1142"/>
        <v>4.9999369209901063</v>
      </c>
      <c r="G606" s="42">
        <f t="shared" si="1107"/>
        <v>7.2499369209901063</v>
      </c>
      <c r="H606" s="42">
        <f t="shared" ref="H606:I621" si="1143">H36</f>
        <v>6.7199369209901061</v>
      </c>
      <c r="I606" s="42">
        <f t="shared" si="1143"/>
        <v>2.7999737170792098</v>
      </c>
      <c r="J606" s="42">
        <f t="shared" si="1108"/>
        <v>4.9131636809041703</v>
      </c>
      <c r="K606" s="42">
        <f t="shared" si="1109"/>
        <v>3.9474870798383903</v>
      </c>
      <c r="L606" s="42">
        <f t="shared" si="1110"/>
        <v>3.6141215813931895</v>
      </c>
      <c r="M606" s="42">
        <f t="shared" si="1111"/>
        <v>3.2626417085198813</v>
      </c>
      <c r="N606" s="42">
        <f t="shared" ref="N606:Q621" si="1144">N36</f>
        <v>4.2294029347583777</v>
      </c>
      <c r="O606" s="42">
        <f t="shared" si="1144"/>
        <v>3.4314571511438841</v>
      </c>
      <c r="P606" s="42">
        <f t="shared" si="1144"/>
        <v>3.9199632039108949</v>
      </c>
      <c r="Q606" s="42">
        <f t="shared" si="1144"/>
        <v>3.9480213089676925</v>
      </c>
      <c r="R606" s="42">
        <f>R36</f>
        <v>2.9829494485223242</v>
      </c>
      <c r="S606" s="42">
        <f t="shared" ref="S606:Z621" si="1145">S36</f>
        <v>3.3940924899427358</v>
      </c>
      <c r="T606" s="42">
        <f t="shared" si="1145"/>
        <v>3.2013258818518242</v>
      </c>
      <c r="U606" s="42">
        <f t="shared" si="1145"/>
        <v>0.91410501827730428</v>
      </c>
      <c r="V606" s="42">
        <f t="shared" si="1145"/>
        <v>3.9311578396481668</v>
      </c>
      <c r="W606" s="42">
        <f t="shared" si="1145"/>
        <v>4.822101712420249</v>
      </c>
      <c r="X606" s="42">
        <f t="shared" si="1145"/>
        <v>2.9576627243354485</v>
      </c>
      <c r="Y606" s="42">
        <f t="shared" si="1145"/>
        <v>4.1169757306629435</v>
      </c>
      <c r="Z606" s="42">
        <f t="shared" si="1145"/>
        <v>5.0060534312866221</v>
      </c>
      <c r="AA606" s="42">
        <f>AA36-1.8</f>
        <v>2.5138512233426766</v>
      </c>
      <c r="AB606" s="42">
        <f t="shared" si="1127"/>
        <v>4.9404612388666695</v>
      </c>
      <c r="AC606" s="42">
        <f t="shared" si="1114"/>
        <v>4.8480145121935427</v>
      </c>
      <c r="AD606" s="74">
        <f t="shared" si="1103"/>
        <v>100.00000000000003</v>
      </c>
    </row>
    <row r="607" spans="1:30" x14ac:dyDescent="0.25">
      <c r="A607" s="34" t="s">
        <v>937</v>
      </c>
      <c r="B607" s="34" t="s">
        <v>938</v>
      </c>
      <c r="C607" s="42">
        <f>C37</f>
        <v>0.3207823436519972</v>
      </c>
      <c r="D607" s="42">
        <f t="shared" si="1105"/>
        <v>1</v>
      </c>
      <c r="E607" s="42">
        <f>E37</f>
        <v>0</v>
      </c>
      <c r="F607" s="42">
        <f t="shared" ref="F607:F610" si="1146">F37-0.9</f>
        <v>1.358205863645439</v>
      </c>
      <c r="G607" s="42">
        <f>G37</f>
        <v>6.7746175909363151</v>
      </c>
      <c r="H607" s="42">
        <f>H37-0.37</f>
        <v>6.404617590936315</v>
      </c>
      <c r="I607" s="42">
        <f t="shared" si="1143"/>
        <v>4.5164117272908761</v>
      </c>
      <c r="J607" s="42">
        <f t="shared" si="1108"/>
        <v>4.3638125946624937</v>
      </c>
      <c r="K607" s="42">
        <f t="shared" si="1109"/>
        <v>2.3389315587982922</v>
      </c>
      <c r="L607" s="42">
        <f t="shared" si="1110"/>
        <v>4.4355952281648152</v>
      </c>
      <c r="M607" s="42">
        <f t="shared" si="1111"/>
        <v>5.5110519190205238</v>
      </c>
      <c r="N607" s="42">
        <f t="shared" si="1144"/>
        <v>4.4480729940106665</v>
      </c>
      <c r="O607" s="42">
        <f t="shared" si="1144"/>
        <v>3.4593791953717354</v>
      </c>
      <c r="P607" s="42">
        <f t="shared" si="1144"/>
        <v>2.1170679971675974</v>
      </c>
      <c r="Q607" s="42">
        <f t="shared" si="1144"/>
        <v>4.3231221225312959</v>
      </c>
      <c r="R607" s="42">
        <f>R37</f>
        <v>2.0760325409514331</v>
      </c>
      <c r="S607" s="42">
        <f t="shared" si="1145"/>
        <v>4.4504052145561319</v>
      </c>
      <c r="T607" s="42">
        <f t="shared" si="1145"/>
        <v>4.8144074163191499</v>
      </c>
      <c r="U607" s="42">
        <f t="shared" si="1145"/>
        <v>0.76942453852664905</v>
      </c>
      <c r="V607" s="42">
        <f t="shared" si="1145"/>
        <v>4.3400160282967413</v>
      </c>
      <c r="W607" s="42">
        <f t="shared" si="1145"/>
        <v>4.8613395438588594</v>
      </c>
      <c r="X607" s="42">
        <f t="shared" si="1145"/>
        <v>3.7960942866391854</v>
      </c>
      <c r="Y607" s="42">
        <f t="shared" si="1145"/>
        <v>4.1434636398619116</v>
      </c>
      <c r="Z607" s="42">
        <f t="shared" si="1145"/>
        <v>3.7997943104489109</v>
      </c>
      <c r="AA607" s="42">
        <f t="shared" si="1113"/>
        <v>3.9474097408539008</v>
      </c>
      <c r="AB607" s="42">
        <f t="shared" si="1127"/>
        <v>6.0452858748223992</v>
      </c>
      <c r="AC607" s="42">
        <f t="shared" si="1114"/>
        <v>5.584658138676363</v>
      </c>
      <c r="AD607" s="74">
        <f t="shared" si="1103"/>
        <v>100</v>
      </c>
    </row>
    <row r="608" spans="1:30" x14ac:dyDescent="0.25">
      <c r="A608" s="34" t="s">
        <v>939</v>
      </c>
      <c r="B608" s="34" t="s">
        <v>940</v>
      </c>
      <c r="C608" s="42">
        <f t="shared" si="1104"/>
        <v>2.6947477171374912</v>
      </c>
      <c r="D608" s="42">
        <f t="shared" si="1105"/>
        <v>4.3004968168269908</v>
      </c>
      <c r="E608" s="42">
        <f t="shared" si="1106"/>
        <v>5.1436423473689548</v>
      </c>
      <c r="F608" s="42">
        <f t="shared" si="1146"/>
        <v>4.6529040662213976</v>
      </c>
      <c r="G608" s="42">
        <f t="shared" si="1107"/>
        <v>2.4644787908523069</v>
      </c>
      <c r="H608" s="42">
        <f t="shared" si="1143"/>
        <v>1.8923308005380366</v>
      </c>
      <c r="I608" s="42">
        <f t="shared" si="1143"/>
        <v>3.0489013235342348</v>
      </c>
      <c r="J608" s="42">
        <f t="shared" si="1108"/>
        <v>2.8097897291302374</v>
      </c>
      <c r="K608" s="42">
        <f t="shared" si="1109"/>
        <v>3.6022963563427775</v>
      </c>
      <c r="L608" s="42">
        <f t="shared" si="1110"/>
        <v>3.718578249444219</v>
      </c>
      <c r="M608" s="42">
        <f t="shared" si="1111"/>
        <v>0.71712488248159367</v>
      </c>
      <c r="N608" s="42">
        <f t="shared" si="1144"/>
        <v>1.7609008647198992</v>
      </c>
      <c r="O608" s="42">
        <f t="shared" si="1144"/>
        <v>2.9717463859826374</v>
      </c>
      <c r="P608" s="42">
        <f t="shared" si="1144"/>
        <v>1.104256156030998</v>
      </c>
      <c r="Q608" s="42">
        <f t="shared" si="1144"/>
        <v>6.1217200649968309</v>
      </c>
      <c r="R608" s="42">
        <f>R38</f>
        <v>6.1217200649968309</v>
      </c>
      <c r="S608" s="42">
        <f t="shared" si="1145"/>
        <v>6.1217200649968309</v>
      </c>
      <c r="T608" s="42">
        <f t="shared" si="1145"/>
        <v>6.1217200649968309</v>
      </c>
      <c r="U608" s="42">
        <f t="shared" si="1145"/>
        <v>6.1217200649968309</v>
      </c>
      <c r="V608" s="42">
        <f t="shared" si="1145"/>
        <v>3.8260750406230191</v>
      </c>
      <c r="W608" s="42">
        <f t="shared" si="1145"/>
        <v>5.35994268044871</v>
      </c>
      <c r="X608" s="42">
        <f t="shared" si="1145"/>
        <v>2.2429442662385077</v>
      </c>
      <c r="Y608" s="42">
        <f t="shared" si="1145"/>
        <v>4.7277470073064416</v>
      </c>
      <c r="Z608" s="42">
        <f t="shared" si="1145"/>
        <v>3.9818399064643906</v>
      </c>
      <c r="AA608" s="42">
        <f t="shared" si="1113"/>
        <v>3.2542337081562489</v>
      </c>
      <c r="AB608" s="42">
        <f t="shared" si="1127"/>
        <v>1.6932417201055066</v>
      </c>
      <c r="AC608" s="42">
        <f t="shared" si="1114"/>
        <v>3.4231808590612451</v>
      </c>
      <c r="AD608" s="74">
        <f t="shared" si="1103"/>
        <v>100.00000000000001</v>
      </c>
    </row>
    <row r="609" spans="1:30" x14ac:dyDescent="0.25">
      <c r="A609" s="34" t="s">
        <v>941</v>
      </c>
      <c r="B609" s="34" t="s">
        <v>942</v>
      </c>
      <c r="C609" s="42">
        <f t="shared" si="1104"/>
        <v>2.1517448107427199</v>
      </c>
      <c r="D609" s="42">
        <f t="shared" si="1105"/>
        <v>5.3229631522304386</v>
      </c>
      <c r="E609" s="42">
        <f t="shared" si="1106"/>
        <v>3.2673168200215819</v>
      </c>
      <c r="F609" s="42">
        <f t="shared" si="1146"/>
        <v>2.7933224592409012</v>
      </c>
      <c r="G609" s="42">
        <f t="shared" si="1107"/>
        <v>1.4909446548343106</v>
      </c>
      <c r="H609" s="42">
        <f t="shared" si="1143"/>
        <v>5.4665495671474948</v>
      </c>
      <c r="I609" s="42">
        <f t="shared" si="1143"/>
        <v>5.1706967440128428</v>
      </c>
      <c r="J609" s="42">
        <f t="shared" si="1108"/>
        <v>4.7128850140612339</v>
      </c>
      <c r="K609" s="42">
        <f t="shared" si="1109"/>
        <v>2.7678656283847469</v>
      </c>
      <c r="L609" s="42">
        <f t="shared" si="1110"/>
        <v>4.8422862410561844</v>
      </c>
      <c r="M609" s="42">
        <f t="shared" si="1111"/>
        <v>4.4785546831001639</v>
      </c>
      <c r="N609" s="42">
        <f t="shared" si="1144"/>
        <v>4.6957583558443687</v>
      </c>
      <c r="O609" s="42">
        <f t="shared" si="1144"/>
        <v>5.2607965355922763</v>
      </c>
      <c r="P609" s="42">
        <f t="shared" si="1144"/>
        <v>0.39633258803041016</v>
      </c>
      <c r="Q609" s="42">
        <f t="shared" si="1144"/>
        <v>0</v>
      </c>
      <c r="R609" s="42">
        <f>R39</f>
        <v>0</v>
      </c>
      <c r="S609" s="42">
        <f t="shared" si="1145"/>
        <v>4.5070128920893593</v>
      </c>
      <c r="T609" s="42">
        <f t="shared" si="1145"/>
        <v>6.7605193381340376</v>
      </c>
      <c r="U609" s="42">
        <f t="shared" si="1145"/>
        <v>6.7605193381340376</v>
      </c>
      <c r="V609" s="42">
        <f t="shared" si="1145"/>
        <v>1.6901298345335107</v>
      </c>
      <c r="W609" s="42">
        <f t="shared" si="1145"/>
        <v>3.9633772400111971</v>
      </c>
      <c r="X609" s="42">
        <f t="shared" si="1145"/>
        <v>3.7946441188562305</v>
      </c>
      <c r="Y609" s="42">
        <f t="shared" si="1145"/>
        <v>3.3450438668050575</v>
      </c>
      <c r="Z609" s="42">
        <f t="shared" si="1145"/>
        <v>2.5052724855300261</v>
      </c>
      <c r="AA609" s="42">
        <f t="shared" si="1113"/>
        <v>2.328112375017843</v>
      </c>
      <c r="AB609" s="42">
        <f t="shared" si="1127"/>
        <v>5.0344292943551352</v>
      </c>
      <c r="AC609" s="42">
        <f t="shared" si="1114"/>
        <v>6.4929219622339049</v>
      </c>
      <c r="AD609" s="74">
        <f t="shared" si="1103"/>
        <v>100</v>
      </c>
    </row>
    <row r="610" spans="1:30" x14ac:dyDescent="0.25">
      <c r="A610" s="34" t="s">
        <v>943</v>
      </c>
      <c r="B610" s="34" t="s">
        <v>944</v>
      </c>
      <c r="C610" s="42">
        <f t="shared" si="1104"/>
        <v>0.97595946164495651</v>
      </c>
      <c r="D610" s="42">
        <f t="shared" si="1105"/>
        <v>5.9778849315984051</v>
      </c>
      <c r="E610" s="42">
        <f t="shared" si="1106"/>
        <v>1.4741250820868208</v>
      </c>
      <c r="F610" s="42">
        <f t="shared" si="1146"/>
        <v>0.63805356551671755</v>
      </c>
      <c r="G610" s="42">
        <f t="shared" si="1107"/>
        <v>1.3904674246639157</v>
      </c>
      <c r="H610" s="42">
        <f t="shared" si="1143"/>
        <v>5.6624276575709773</v>
      </c>
      <c r="I610" s="42">
        <f t="shared" si="1143"/>
        <v>4.2946518872134707</v>
      </c>
      <c r="J610" s="42">
        <f t="shared" si="1108"/>
        <v>5.6812739319957952</v>
      </c>
      <c r="K610" s="42">
        <f t="shared" si="1109"/>
        <v>1.7653568649644065</v>
      </c>
      <c r="L610" s="42">
        <f t="shared" si="1110"/>
        <v>5.4660650521230645</v>
      </c>
      <c r="M610" s="42">
        <f t="shared" si="1111"/>
        <v>4.558242010140753</v>
      </c>
      <c r="N610" s="42">
        <f t="shared" si="1144"/>
        <v>5.337803838672885</v>
      </c>
      <c r="O610" s="42">
        <f t="shared" si="1144"/>
        <v>5.685787350178626</v>
      </c>
      <c r="P610" s="42">
        <f t="shared" si="1144"/>
        <v>0.18619638316255568</v>
      </c>
      <c r="Q610" s="42">
        <f t="shared" si="1144"/>
        <v>6.3521612255840418</v>
      </c>
      <c r="R610" s="42">
        <f>R40</f>
        <v>6.3521612255840418</v>
      </c>
      <c r="S610" s="42">
        <f t="shared" si="1145"/>
        <v>4.2347741503893621</v>
      </c>
      <c r="T610" s="42">
        <f t="shared" si="1145"/>
        <v>6.3521612255840418</v>
      </c>
      <c r="U610" s="42">
        <f t="shared" si="1145"/>
        <v>6.3521612255840418</v>
      </c>
      <c r="V610" s="42">
        <f t="shared" si="1145"/>
        <v>2.3820604595940176</v>
      </c>
      <c r="W610" s="42">
        <f t="shared" si="1145"/>
        <v>2.5454302844658434</v>
      </c>
      <c r="X610" s="42">
        <f t="shared" si="1145"/>
        <v>2.882971244944827</v>
      </c>
      <c r="Y610" s="42">
        <f t="shared" si="1145"/>
        <v>1.7971004089698601</v>
      </c>
      <c r="Z610" s="42">
        <f t="shared" si="1145"/>
        <v>1.3371889920307878</v>
      </c>
      <c r="AA610" s="42">
        <f t="shared" si="1113"/>
        <v>0.60865349927680745</v>
      </c>
      <c r="AB610" s="42">
        <f t="shared" si="1127"/>
        <v>5.1357899270679512</v>
      </c>
      <c r="AC610" s="42">
        <f t="shared" si="1114"/>
        <v>4.573090689391023</v>
      </c>
      <c r="AD610" s="74">
        <f t="shared" si="1103"/>
        <v>99.999999999999986</v>
      </c>
    </row>
    <row r="611" spans="1:30" x14ac:dyDescent="0.25">
      <c r="A611" s="34" t="s">
        <v>945</v>
      </c>
      <c r="B611" s="34" t="s">
        <v>946</v>
      </c>
      <c r="C611" s="42">
        <f t="shared" si="1104"/>
        <v>3.2342708110357474</v>
      </c>
      <c r="D611" s="42">
        <f t="shared" si="1105"/>
        <v>3.1748832908654805</v>
      </c>
      <c r="E611" s="42">
        <f t="shared" si="1106"/>
        <v>4.4464094413495321</v>
      </c>
      <c r="F611" s="42">
        <f t="shared" ref="F611" si="1147">F41</f>
        <v>4.8885762450404355</v>
      </c>
      <c r="G611" s="42">
        <f t="shared" si="1107"/>
        <v>1.6845297385797062</v>
      </c>
      <c r="H611" s="42">
        <f t="shared" si="1143"/>
        <v>5.3209303633882845</v>
      </c>
      <c r="I611" s="42">
        <f t="shared" si="1143"/>
        <v>0.77062077781922445</v>
      </c>
      <c r="J611" s="42">
        <f t="shared" si="1108"/>
        <v>2.7106097977443699</v>
      </c>
      <c r="K611" s="42">
        <f t="shared" si="1109"/>
        <v>3.5340270087639647</v>
      </c>
      <c r="L611" s="42">
        <f t="shared" si="1110"/>
        <v>5.1922676502445499</v>
      </c>
      <c r="M611" s="42">
        <f t="shared" si="1111"/>
        <v>3.7245756868102573</v>
      </c>
      <c r="N611" s="42">
        <f t="shared" si="1144"/>
        <v>4.4720897364754251</v>
      </c>
      <c r="O611" s="42">
        <f t="shared" si="1144"/>
        <v>3.5044592562814927</v>
      </c>
      <c r="P611" s="42">
        <f t="shared" si="1144"/>
        <v>0.41166023394209267</v>
      </c>
      <c r="Q611" s="42">
        <f t="shared" si="1144"/>
        <v>0</v>
      </c>
      <c r="R611" s="42">
        <f t="shared" si="1112"/>
        <v>4.8053535547910968</v>
      </c>
      <c r="S611" s="42">
        <f t="shared" si="1145"/>
        <v>3.8035690365273984</v>
      </c>
      <c r="T611" s="42">
        <f t="shared" si="1145"/>
        <v>5.7053535547910972</v>
      </c>
      <c r="U611" s="42">
        <f t="shared" si="1145"/>
        <v>5.7053535547910972</v>
      </c>
      <c r="V611" s="42">
        <f t="shared" si="1145"/>
        <v>2.139507583046663</v>
      </c>
      <c r="W611" s="42">
        <f t="shared" si="1145"/>
        <v>4.9518162928375569</v>
      </c>
      <c r="X611" s="42">
        <f t="shared" si="1145"/>
        <v>1.4538435366891926</v>
      </c>
      <c r="Y611" s="42">
        <f t="shared" si="1145"/>
        <v>5.562546031095204</v>
      </c>
      <c r="Z611" s="42">
        <f t="shared" si="1145"/>
        <v>5.415704239317467</v>
      </c>
      <c r="AA611" s="42">
        <f t="shared" si="1113"/>
        <v>4.2108865305033447</v>
      </c>
      <c r="AB611" s="42">
        <f t="shared" si="1127"/>
        <v>4.4914485431334183</v>
      </c>
      <c r="AC611" s="42">
        <f t="shared" si="1114"/>
        <v>4.6847075041359165</v>
      </c>
      <c r="AD611" s="74">
        <f t="shared" si="1103"/>
        <v>100.00000000000003</v>
      </c>
    </row>
    <row r="612" spans="1:30" x14ac:dyDescent="0.25">
      <c r="A612" s="34" t="s">
        <v>947</v>
      </c>
      <c r="B612" s="34" t="s">
        <v>948</v>
      </c>
      <c r="C612" s="42">
        <f t="shared" si="1104"/>
        <v>3.855540474493691</v>
      </c>
      <c r="D612" s="42">
        <f t="shared" si="1105"/>
        <v>2.5053013402101905</v>
      </c>
      <c r="E612" s="42">
        <f t="shared" si="1106"/>
        <v>3.3700479263542396</v>
      </c>
      <c r="F612" s="42">
        <f>F42-0.9</f>
        <v>2.4231394849803518</v>
      </c>
      <c r="G612" s="42">
        <f t="shared" si="1107"/>
        <v>2.1617630350512735</v>
      </c>
      <c r="H612" s="42">
        <f t="shared" si="1143"/>
        <v>3.718419706426618</v>
      </c>
      <c r="I612" s="42">
        <f t="shared" si="1143"/>
        <v>4.0254399337813469</v>
      </c>
      <c r="J612" s="42">
        <f t="shared" si="1108"/>
        <v>2.5122536336486583</v>
      </c>
      <c r="K612" s="42">
        <f t="shared" si="1109"/>
        <v>3.9499454874270992</v>
      </c>
      <c r="L612" s="42">
        <f t="shared" si="1110"/>
        <v>5.3453486260149976</v>
      </c>
      <c r="M612" s="42">
        <f t="shared" si="1111"/>
        <v>3.2245303518828838</v>
      </c>
      <c r="N612" s="42">
        <f t="shared" si="1144"/>
        <v>4.7403000967082951</v>
      </c>
      <c r="O612" s="42">
        <f t="shared" si="1144"/>
        <v>4.1508395853954996</v>
      </c>
      <c r="P612" s="42">
        <f t="shared" si="1144"/>
        <v>0.86019484301182036</v>
      </c>
      <c r="Q612" s="42">
        <f t="shared" si="1144"/>
        <v>6.2031937052966573</v>
      </c>
      <c r="R612" s="42">
        <f>R42</f>
        <v>6.2031937052966573</v>
      </c>
      <c r="S612" s="42">
        <f t="shared" si="1145"/>
        <v>2.0677312350988863</v>
      </c>
      <c r="T612" s="42">
        <f t="shared" si="1145"/>
        <v>6.2031937052966573</v>
      </c>
      <c r="U612" s="42">
        <f t="shared" si="1145"/>
        <v>6.2031937052966573</v>
      </c>
      <c r="V612" s="42">
        <f t="shared" si="1145"/>
        <v>2.0677312350988872</v>
      </c>
      <c r="W612" s="42">
        <f t="shared" si="1145"/>
        <v>4.4837999424179333</v>
      </c>
      <c r="X612" s="42">
        <f t="shared" si="1145"/>
        <v>0.98687172584265181</v>
      </c>
      <c r="Y612" s="42">
        <f t="shared" si="1145"/>
        <v>3.6081084750467225</v>
      </c>
      <c r="Z612" s="42">
        <f t="shared" si="1145"/>
        <v>3.8041574331754595</v>
      </c>
      <c r="AA612" s="42">
        <f t="shared" si="1113"/>
        <v>3.1574423488963963</v>
      </c>
      <c r="AB612" s="42">
        <f t="shared" si="1127"/>
        <v>2.9036225854580104</v>
      </c>
      <c r="AC612" s="42">
        <f t="shared" si="1114"/>
        <v>5.2646956723914524</v>
      </c>
      <c r="AD612" s="74">
        <f t="shared" si="1103"/>
        <v>99.999999999999986</v>
      </c>
    </row>
    <row r="613" spans="1:30" x14ac:dyDescent="0.25">
      <c r="A613" s="34" t="s">
        <v>949</v>
      </c>
      <c r="B613" s="34" t="s">
        <v>950</v>
      </c>
      <c r="C613" s="42">
        <f t="shared" si="1104"/>
        <v>4.4115730766280752</v>
      </c>
      <c r="D613" s="42">
        <f t="shared" si="1105"/>
        <v>2.6984290927723933</v>
      </c>
      <c r="E613" s="42">
        <f t="shared" si="1106"/>
        <v>4.1692519071452896</v>
      </c>
      <c r="F613" s="42">
        <f>F43-1.41</f>
        <v>3.2253273428001643</v>
      </c>
      <c r="G613" s="42">
        <f t="shared" si="1107"/>
        <v>1.8014763152772002</v>
      </c>
      <c r="H613" s="42">
        <f t="shared" si="1143"/>
        <v>5.687215257923401</v>
      </c>
      <c r="I613" s="42">
        <f t="shared" si="1143"/>
        <v>0.81634171461493799</v>
      </c>
      <c r="J613" s="42">
        <f t="shared" si="1108"/>
        <v>1.8875432475909009</v>
      </c>
      <c r="K613" s="42">
        <f t="shared" si="1109"/>
        <v>4.2792150567985763</v>
      </c>
      <c r="L613" s="42">
        <f t="shared" si="1110"/>
        <v>4.4921292534178416</v>
      </c>
      <c r="M613" s="42">
        <f t="shared" si="1111"/>
        <v>1.2137747803001318</v>
      </c>
      <c r="N613" s="42">
        <f t="shared" si="1144"/>
        <v>4.9432268523332752</v>
      </c>
      <c r="O613" s="42">
        <f t="shared" si="1144"/>
        <v>3.9447611443247426</v>
      </c>
      <c r="P613" s="42">
        <f t="shared" si="1144"/>
        <v>2.0713991845494162</v>
      </c>
      <c r="Q613" s="42">
        <f t="shared" si="1144"/>
        <v>6.0438522259714835</v>
      </c>
      <c r="R613" s="42">
        <f>R43+0.51</f>
        <v>0.51</v>
      </c>
      <c r="S613" s="42">
        <f t="shared" si="1145"/>
        <v>4.0292348173143226</v>
      </c>
      <c r="T613" s="42">
        <f t="shared" si="1145"/>
        <v>6.0438522259714835</v>
      </c>
      <c r="U613" s="42">
        <f t="shared" si="1145"/>
        <v>6.0438522259714835</v>
      </c>
      <c r="V613" s="42">
        <f t="shared" si="1145"/>
        <v>4.0292348173143218</v>
      </c>
      <c r="W613" s="42">
        <f t="shared" si="1145"/>
        <v>5.3623576578138747</v>
      </c>
      <c r="X613" s="42">
        <f t="shared" si="1145"/>
        <v>0.66182679333985506</v>
      </c>
      <c r="Y613" s="42">
        <f t="shared" si="1145"/>
        <v>5.3144358837219148</v>
      </c>
      <c r="Z613" s="42">
        <f t="shared" si="1145"/>
        <v>5.6099847420052207</v>
      </c>
      <c r="AA613" s="42">
        <f t="shared" si="1113"/>
        <v>2.9478768050429447</v>
      </c>
      <c r="AB613" s="42">
        <f t="shared" si="1127"/>
        <v>4.2435558182352979</v>
      </c>
      <c r="AC613" s="42">
        <f t="shared" si="1114"/>
        <v>3.5182717608214524</v>
      </c>
      <c r="AD613" s="74">
        <f t="shared" si="1103"/>
        <v>99.999999999999986</v>
      </c>
    </row>
    <row r="614" spans="1:30" x14ac:dyDescent="0.25">
      <c r="A614" s="34" t="s">
        <v>951</v>
      </c>
      <c r="B614" s="34" t="s">
        <v>952</v>
      </c>
      <c r="C614" s="42">
        <f t="shared" si="1104"/>
        <v>4.5619259283222293</v>
      </c>
      <c r="D614" s="42">
        <f t="shared" si="1105"/>
        <v>3.2924111864062944</v>
      </c>
      <c r="E614" s="42">
        <f t="shared" si="1106"/>
        <v>4.6036715816296567</v>
      </c>
      <c r="F614" s="42">
        <f t="shared" ref="F614" si="1148">F44</f>
        <v>4.7261856871773595</v>
      </c>
      <c r="G614" s="42">
        <f t="shared" si="1107"/>
        <v>0.79072998739973699</v>
      </c>
      <c r="H614" s="42">
        <f t="shared" si="1143"/>
        <v>5.9971332814022249</v>
      </c>
      <c r="I614" s="42">
        <f t="shared" si="1143"/>
        <v>3.5829274817922983</v>
      </c>
      <c r="J614" s="42">
        <f t="shared" si="1108"/>
        <v>2.7344363434187215</v>
      </c>
      <c r="K614" s="42">
        <f t="shared" si="1109"/>
        <v>5.0684690986200742</v>
      </c>
      <c r="L614" s="42">
        <f t="shared" si="1110"/>
        <v>4.830709323574859</v>
      </c>
      <c r="M614" s="42">
        <f t="shared" si="1111"/>
        <v>4.9089023503997904</v>
      </c>
      <c r="N614" s="42">
        <f t="shared" si="1144"/>
        <v>6.1126227693140631</v>
      </c>
      <c r="O614" s="42">
        <f t="shared" si="1144"/>
        <v>2.9204825476705714</v>
      </c>
      <c r="P614" s="42">
        <f t="shared" si="1144"/>
        <v>0.33300079565491963</v>
      </c>
      <c r="Q614" s="42">
        <f t="shared" si="1144"/>
        <v>0</v>
      </c>
      <c r="R614" s="42">
        <f t="shared" si="1112"/>
        <v>5.6638156832425368</v>
      </c>
      <c r="S614" s="42">
        <f t="shared" si="1145"/>
        <v>2.1879385610808462</v>
      </c>
      <c r="T614" s="42">
        <f t="shared" si="1145"/>
        <v>6.5638156832425372</v>
      </c>
      <c r="U614" s="42">
        <f t="shared" si="1145"/>
        <v>0</v>
      </c>
      <c r="V614" s="42">
        <f t="shared" si="1145"/>
        <v>5.4698464027021139</v>
      </c>
      <c r="W614" s="42">
        <f t="shared" si="1145"/>
        <v>5.1897194979815229</v>
      </c>
      <c r="X614" s="42">
        <f t="shared" si="1145"/>
        <v>2.6806767907457423</v>
      </c>
      <c r="Y614" s="42">
        <f t="shared" si="1145"/>
        <v>5.3506953716055055</v>
      </c>
      <c r="Z614" s="42">
        <f t="shared" si="1145"/>
        <v>5.4622407957395867</v>
      </c>
      <c r="AA614" s="42">
        <f t="shared" si="1113"/>
        <v>2.5082559504444584</v>
      </c>
      <c r="AB614" s="42">
        <f t="shared" si="1127"/>
        <v>1.955179139689267</v>
      </c>
      <c r="AC614" s="42">
        <f t="shared" si="1114"/>
        <v>2.5042077607430815</v>
      </c>
      <c r="AD614" s="74">
        <f t="shared" si="1103"/>
        <v>100.00000000000003</v>
      </c>
    </row>
    <row r="615" spans="1:30" x14ac:dyDescent="0.25">
      <c r="A615" s="34" t="s">
        <v>953</v>
      </c>
      <c r="B615" s="34" t="s">
        <v>954</v>
      </c>
      <c r="C615" s="42">
        <f t="shared" si="1104"/>
        <v>3.8488026480193902</v>
      </c>
      <c r="D615" s="42">
        <f t="shared" si="1105"/>
        <v>2.20439755216732</v>
      </c>
      <c r="E615" s="42">
        <f t="shared" si="1106"/>
        <v>1.7568158943076937</v>
      </c>
      <c r="F615" s="42">
        <f t="shared" ref="F615:F616" si="1149">F45-0.9</f>
        <v>0.44874719071842673</v>
      </c>
      <c r="G615" s="42">
        <f t="shared" si="1107"/>
        <v>1.8619634712413116</v>
      </c>
      <c r="H615" s="42">
        <f t="shared" si="1143"/>
        <v>6.5984483518996262</v>
      </c>
      <c r="I615" s="42">
        <f t="shared" si="1143"/>
        <v>4.3959789736419745</v>
      </c>
      <c r="J615" s="42">
        <f t="shared" si="1108"/>
        <v>5.1019080605209188</v>
      </c>
      <c r="K615" s="42">
        <f t="shared" si="1109"/>
        <v>4.8706846350591828</v>
      </c>
      <c r="L615" s="42">
        <f t="shared" si="1110"/>
        <v>5.6439798564415327</v>
      </c>
      <c r="M615" s="42">
        <f t="shared" si="1111"/>
        <v>4.1509347259084519</v>
      </c>
      <c r="N615" s="42">
        <f t="shared" si="1144"/>
        <v>5.8307075696121453</v>
      </c>
      <c r="O615" s="42">
        <f t="shared" si="1144"/>
        <v>6.7001079113112434</v>
      </c>
      <c r="P615" s="42">
        <f t="shared" si="1144"/>
        <v>0.42186001273244089</v>
      </c>
      <c r="Q615" s="42">
        <f t="shared" si="1144"/>
        <v>6.8034514780666893</v>
      </c>
      <c r="R615" s="42">
        <f>R45</f>
        <v>6.8034514780666893</v>
      </c>
      <c r="S615" s="42">
        <f t="shared" si="1145"/>
        <v>4.5356343187111268</v>
      </c>
      <c r="T615" s="42">
        <f t="shared" si="1145"/>
        <v>6.8034514780666893</v>
      </c>
      <c r="U615" s="42">
        <f t="shared" si="1145"/>
        <v>6.8034514780666893</v>
      </c>
      <c r="V615" s="42">
        <f t="shared" si="1145"/>
        <v>0.28347714491944559</v>
      </c>
      <c r="W615" s="42">
        <f t="shared" si="1145"/>
        <v>0</v>
      </c>
      <c r="X615" s="42">
        <f t="shared" si="1145"/>
        <v>2.6520341161058814</v>
      </c>
      <c r="Y615" s="42">
        <f t="shared" si="1145"/>
        <v>0.60937422249765238</v>
      </c>
      <c r="Z615" s="42">
        <f t="shared" si="1145"/>
        <v>0.50379640694495453</v>
      </c>
      <c r="AA615" s="42">
        <f t="shared" si="1113"/>
        <v>0.38875953108752281</v>
      </c>
      <c r="AB615" s="42">
        <f t="shared" si="1127"/>
        <v>2.3160685882780223</v>
      </c>
      <c r="AC615" s="42">
        <f t="shared" si="1114"/>
        <v>7.6617129056069668</v>
      </c>
      <c r="AD615" s="74">
        <f t="shared" si="1103"/>
        <v>100</v>
      </c>
    </row>
    <row r="616" spans="1:30" x14ac:dyDescent="0.25">
      <c r="A616" s="34" t="s">
        <v>955</v>
      </c>
      <c r="B616" s="34" t="s">
        <v>956</v>
      </c>
      <c r="C616" s="42">
        <f t="shared" si="1104"/>
        <v>3.5576367785847625</v>
      </c>
      <c r="D616" s="42">
        <f t="shared" si="1105"/>
        <v>2.7622438862548098</v>
      </c>
      <c r="E616" s="42">
        <f t="shared" si="1106"/>
        <v>3.2918095974975783</v>
      </c>
      <c r="F616" s="42">
        <f t="shared" si="1149"/>
        <v>2.8084672994490303</v>
      </c>
      <c r="G616" s="42">
        <f t="shared" si="1107"/>
        <v>1.1091496361523268</v>
      </c>
      <c r="H616" s="42">
        <f t="shared" si="1143"/>
        <v>4.3273487519753164</v>
      </c>
      <c r="I616" s="42">
        <f t="shared" si="1143"/>
        <v>1.4771013254364322</v>
      </c>
      <c r="J616" s="42">
        <f t="shared" si="1108"/>
        <v>3.495492362037556</v>
      </c>
      <c r="K616" s="42">
        <f t="shared" si="1109"/>
        <v>3.1965268769380217</v>
      </c>
      <c r="L616" s="42">
        <f t="shared" si="1110"/>
        <v>4.3093585662015998</v>
      </c>
      <c r="M616" s="42">
        <f t="shared" si="1111"/>
        <v>3.5397585306129695</v>
      </c>
      <c r="N616" s="42">
        <f t="shared" si="1144"/>
        <v>5.79461138823602</v>
      </c>
      <c r="O616" s="42">
        <f t="shared" si="1144"/>
        <v>3.6055884983413553</v>
      </c>
      <c r="P616" s="42">
        <f t="shared" si="1144"/>
        <v>0.42082437557918784</v>
      </c>
      <c r="Q616" s="42">
        <f t="shared" si="1144"/>
        <v>5.9249400180752403</v>
      </c>
      <c r="R616" s="42">
        <f>R46</f>
        <v>5.9249400180752403</v>
      </c>
      <c r="S616" s="42">
        <f t="shared" si="1145"/>
        <v>1.9749800060250806</v>
      </c>
      <c r="T616" s="42">
        <f t="shared" si="1145"/>
        <v>5.9249400180752403</v>
      </c>
      <c r="U616" s="42">
        <f t="shared" si="1145"/>
        <v>5.9249400180752403</v>
      </c>
      <c r="V616" s="42">
        <f t="shared" si="1145"/>
        <v>2.9624700090376193</v>
      </c>
      <c r="W616" s="42">
        <f t="shared" si="1145"/>
        <v>4.924141524456064</v>
      </c>
      <c r="X616" s="42">
        <f t="shared" si="1145"/>
        <v>2.142282031328854</v>
      </c>
      <c r="Y616" s="42">
        <f t="shared" si="1145"/>
        <v>5.2307175778569803</v>
      </c>
      <c r="Z616" s="42">
        <f t="shared" si="1145"/>
        <v>4.6221237812793907</v>
      </c>
      <c r="AA616" s="42">
        <f t="shared" si="1113"/>
        <v>3.2580119184500451</v>
      </c>
      <c r="AB616" s="42">
        <f t="shared" si="1127"/>
        <v>3.4036889465538618</v>
      </c>
      <c r="AC616" s="42">
        <f t="shared" si="1114"/>
        <v>4.0859062594141875</v>
      </c>
      <c r="AD616" s="74">
        <f t="shared" si="1103"/>
        <v>100</v>
      </c>
    </row>
    <row r="617" spans="1:30" x14ac:dyDescent="0.25">
      <c r="A617" s="34" t="s">
        <v>957</v>
      </c>
      <c r="B617" s="34" t="s">
        <v>958</v>
      </c>
      <c r="C617" s="42">
        <f t="shared" si="1104"/>
        <v>2.3790314388586653</v>
      </c>
      <c r="D617" s="42">
        <f t="shared" si="1105"/>
        <v>5.4781550801922236</v>
      </c>
      <c r="E617" s="42">
        <f t="shared" si="1106"/>
        <v>4.3085810710799493</v>
      </c>
      <c r="F617" s="42">
        <f>F47-1.41</f>
        <v>2.7799479709811301</v>
      </c>
      <c r="G617" s="42">
        <f t="shared" si="1107"/>
        <v>3.5714451770469715</v>
      </c>
      <c r="H617" s="42">
        <f t="shared" si="1143"/>
        <v>3.5521690448480765</v>
      </c>
      <c r="I617" s="42">
        <f t="shared" si="1143"/>
        <v>4.3813821823339136</v>
      </c>
      <c r="J617" s="42">
        <f t="shared" si="1108"/>
        <v>3.3966311520467736</v>
      </c>
      <c r="K617" s="42">
        <f t="shared" si="1109"/>
        <v>1.8967586359489501</v>
      </c>
      <c r="L617" s="42">
        <f t="shared" si="1110"/>
        <v>6.4056950877091667</v>
      </c>
      <c r="M617" s="42">
        <f t="shared" si="1111"/>
        <v>4.8609543750210227</v>
      </c>
      <c r="N617" s="42">
        <f t="shared" si="1144"/>
        <v>6.9151953933017216</v>
      </c>
      <c r="O617" s="42">
        <f t="shared" si="1144"/>
        <v>6.2354709994389887</v>
      </c>
      <c r="P617" s="42">
        <f t="shared" si="1144"/>
        <v>0.21901998525436958</v>
      </c>
      <c r="Q617" s="42">
        <f t="shared" si="1144"/>
        <v>0</v>
      </c>
      <c r="R617" s="42">
        <f>R47+0.51</f>
        <v>0.51</v>
      </c>
      <c r="S617" s="42">
        <f t="shared" si="1145"/>
        <v>4.7968080721142252</v>
      </c>
      <c r="T617" s="42">
        <f t="shared" si="1145"/>
        <v>7.1952121081713374</v>
      </c>
      <c r="U617" s="42">
        <f t="shared" si="1145"/>
        <v>7.1952121081713374</v>
      </c>
      <c r="V617" s="42">
        <f t="shared" si="1145"/>
        <v>6.295810594649919</v>
      </c>
      <c r="W617" s="42">
        <f t="shared" si="1145"/>
        <v>2.6893155768187542</v>
      </c>
      <c r="X617" s="42">
        <f t="shared" si="1145"/>
        <v>2.4033594162968961</v>
      </c>
      <c r="Y617" s="42">
        <f t="shared" si="1145"/>
        <v>3.3868411479269498</v>
      </c>
      <c r="Z617" s="42">
        <f t="shared" si="1145"/>
        <v>2.3743618290667254</v>
      </c>
      <c r="AA617" s="42">
        <f t="shared" si="1113"/>
        <v>1.5020790470298104</v>
      </c>
      <c r="AB617" s="42">
        <f t="shared" si="1127"/>
        <v>3.5210612444242715</v>
      </c>
      <c r="AC617" s="42">
        <f t="shared" si="1114"/>
        <v>1.7495012612678478</v>
      </c>
      <c r="AD617" s="74">
        <f t="shared" si="1103"/>
        <v>100</v>
      </c>
    </row>
    <row r="618" spans="1:30" x14ac:dyDescent="0.25">
      <c r="A618" s="34" t="s">
        <v>959</v>
      </c>
      <c r="B618" s="34" t="s">
        <v>960</v>
      </c>
      <c r="C618" s="42">
        <f t="shared" si="1104"/>
        <v>4.6194386627973865</v>
      </c>
      <c r="D618" s="42">
        <f t="shared" si="1105"/>
        <v>3.3673779833394586</v>
      </c>
      <c r="E618" s="42">
        <f>E48+1.35</f>
        <v>1.35</v>
      </c>
      <c r="F618" s="42">
        <f>F48</f>
        <v>0</v>
      </c>
      <c r="G618" s="42">
        <f t="shared" si="1107"/>
        <v>1.1197683377135976</v>
      </c>
      <c r="H618" s="42">
        <f t="shared" si="1143"/>
        <v>6.6171993114057646</v>
      </c>
      <c r="I618" s="42">
        <f t="shared" si="1143"/>
        <v>5.5645530337813716</v>
      </c>
      <c r="J618" s="42">
        <f t="shared" si="1108"/>
        <v>6.3133167567515827</v>
      </c>
      <c r="K618" s="42">
        <f t="shared" si="1109"/>
        <v>0.37</v>
      </c>
      <c r="L618" s="42">
        <f t="shared" si="1110"/>
        <v>6.5606986258696836</v>
      </c>
      <c r="M618" s="42">
        <f t="shared" si="1111"/>
        <v>6.230137652618339</v>
      </c>
      <c r="N618" s="42">
        <f t="shared" si="1144"/>
        <v>6.629530449795551</v>
      </c>
      <c r="O618" s="42">
        <f t="shared" si="1144"/>
        <v>6.8006986258696838</v>
      </c>
      <c r="P618" s="42">
        <f t="shared" si="1144"/>
        <v>0.16100864841405463</v>
      </c>
      <c r="Q618" s="42">
        <f t="shared" si="1144"/>
        <v>6.8006986258696838</v>
      </c>
      <c r="R618" s="42">
        <f>R48</f>
        <v>6.8006986258696838</v>
      </c>
      <c r="S618" s="42">
        <f t="shared" si="1145"/>
        <v>2.2668995419565618</v>
      </c>
      <c r="T618" s="42">
        <f t="shared" si="1145"/>
        <v>6.8006986258696838</v>
      </c>
      <c r="U618" s="42">
        <f t="shared" si="1145"/>
        <v>6.8006986258696838</v>
      </c>
      <c r="V618" s="42">
        <f t="shared" si="1145"/>
        <v>1.4168122137228518</v>
      </c>
      <c r="W618" s="42">
        <f t="shared" si="1145"/>
        <v>2.2394034558681395</v>
      </c>
      <c r="X618" s="42">
        <f t="shared" si="1145"/>
        <v>2.6603283880812523</v>
      </c>
      <c r="Y618" s="42">
        <f t="shared" si="1145"/>
        <v>0</v>
      </c>
      <c r="Z618" s="42">
        <f t="shared" si="1145"/>
        <v>0</v>
      </c>
      <c r="AA618" s="42">
        <f>AA48</f>
        <v>0</v>
      </c>
      <c r="AB618" s="42">
        <f t="shared" si="1127"/>
        <v>5.7878286177614342</v>
      </c>
      <c r="AC618" s="42">
        <f>AC48-2.52</f>
        <v>2.7222051907745466</v>
      </c>
      <c r="AD618" s="74">
        <f t="shared" si="1103"/>
        <v>100</v>
      </c>
    </row>
    <row r="619" spans="1:30" x14ac:dyDescent="0.25">
      <c r="A619" s="34" t="s">
        <v>961</v>
      </c>
      <c r="B619" s="34" t="s">
        <v>962</v>
      </c>
      <c r="C619" s="42">
        <f t="shared" si="1104"/>
        <v>1.5418005069288403</v>
      </c>
      <c r="D619" s="42">
        <f t="shared" si="1105"/>
        <v>4.24711641096075</v>
      </c>
      <c r="E619" s="42">
        <f t="shared" si="1106"/>
        <v>3.5047181420431541</v>
      </c>
      <c r="F619" s="42">
        <f t="shared" ref="F619" si="1150">F49</f>
        <v>3.6130917147908512</v>
      </c>
      <c r="G619" s="42">
        <f t="shared" si="1107"/>
        <v>1.468732581915841</v>
      </c>
      <c r="H619" s="42">
        <f t="shared" si="1143"/>
        <v>5.311649554029116</v>
      </c>
      <c r="I619" s="42">
        <f t="shared" si="1143"/>
        <v>1.9748074390773354</v>
      </c>
      <c r="J619" s="42">
        <f t="shared" si="1108"/>
        <v>1.4382325476584659</v>
      </c>
      <c r="K619" s="42">
        <f t="shared" si="1109"/>
        <v>4.8152606075163789</v>
      </c>
      <c r="L619" s="42">
        <f t="shared" si="1110"/>
        <v>4.7967738817912142</v>
      </c>
      <c r="M619" s="42">
        <f t="shared" si="1111"/>
        <v>3.0462987882144454</v>
      </c>
      <c r="N619" s="42">
        <f t="shared" si="1144"/>
        <v>4.7394058042811142</v>
      </c>
      <c r="O619" s="42">
        <f t="shared" si="1144"/>
        <v>5.2964470771987289</v>
      </c>
      <c r="P619" s="42">
        <f t="shared" si="1144"/>
        <v>0.21696259762275957</v>
      </c>
      <c r="Q619" s="42">
        <f t="shared" si="1144"/>
        <v>6.0139320028559062</v>
      </c>
      <c r="R619" s="42">
        <f t="shared" si="1112"/>
        <v>5.1139320028559059</v>
      </c>
      <c r="S619" s="42">
        <f t="shared" si="1145"/>
        <v>4.0092880019039381</v>
      </c>
      <c r="T619" s="42">
        <f t="shared" si="1145"/>
        <v>6.0139320028559062</v>
      </c>
      <c r="U619" s="42">
        <f t="shared" si="1145"/>
        <v>6.0139320028559062</v>
      </c>
      <c r="V619" s="42">
        <f t="shared" si="1145"/>
        <v>3.7587075017849414</v>
      </c>
      <c r="W619" s="42">
        <f t="shared" si="1145"/>
        <v>2.0748875912818194</v>
      </c>
      <c r="X619" s="42">
        <f t="shared" si="1145"/>
        <v>3.3507375966325257</v>
      </c>
      <c r="Y619" s="42">
        <f t="shared" si="1145"/>
        <v>3.5826468148524633</v>
      </c>
      <c r="Z619" s="42">
        <f t="shared" si="1145"/>
        <v>3.8378317890496794</v>
      </c>
      <c r="AA619" s="42">
        <f t="shared" si="1113"/>
        <v>2.2319442857240399</v>
      </c>
      <c r="AB619" s="42">
        <f t="shared" si="1127"/>
        <v>4.6064160021875029</v>
      </c>
      <c r="AC619" s="42">
        <f t="shared" si="1114"/>
        <v>3.3805147511304625</v>
      </c>
      <c r="AD619" s="74">
        <f t="shared" si="1103"/>
        <v>99.999999999999986</v>
      </c>
    </row>
    <row r="620" spans="1:30" x14ac:dyDescent="0.25">
      <c r="A620" s="34" t="s">
        <v>963</v>
      </c>
      <c r="B620" s="34" t="s">
        <v>964</v>
      </c>
      <c r="C620" s="42">
        <f t="shared" si="1104"/>
        <v>2.6873956536698138</v>
      </c>
      <c r="D620" s="42">
        <f t="shared" si="1105"/>
        <v>3.6928099217212158</v>
      </c>
      <c r="E620" s="42">
        <f t="shared" si="1106"/>
        <v>4.6059424725077376</v>
      </c>
      <c r="F620" s="42">
        <f>F50-0.9</f>
        <v>3.7859720703376722</v>
      </c>
      <c r="G620" s="42">
        <f t="shared" si="1107"/>
        <v>1.335685239088102</v>
      </c>
      <c r="H620" s="42">
        <f t="shared" si="1143"/>
        <v>5.5694893842885413</v>
      </c>
      <c r="I620" s="42">
        <f t="shared" si="1143"/>
        <v>2.7483852010156267</v>
      </c>
      <c r="J620" s="42">
        <f t="shared" si="1108"/>
        <v>2.0697268526331158</v>
      </c>
      <c r="K620" s="42">
        <f t="shared" si="1109"/>
        <v>3.1977982324310918</v>
      </c>
      <c r="L620" s="42">
        <f t="shared" si="1110"/>
        <v>3.6700444308003748</v>
      </c>
      <c r="M620" s="42">
        <f t="shared" si="1111"/>
        <v>4.87744515183822</v>
      </c>
      <c r="N620" s="42">
        <f t="shared" si="1144"/>
        <v>5.2848238511650001</v>
      </c>
      <c r="O620" s="42">
        <f t="shared" si="1144"/>
        <v>3.6175427469638657</v>
      </c>
      <c r="P620" s="42">
        <f t="shared" si="1144"/>
        <v>1.1111840684018122</v>
      </c>
      <c r="Q620" s="42">
        <f t="shared" si="1144"/>
        <v>5.8667873135262099</v>
      </c>
      <c r="R620" s="42">
        <f>R50</f>
        <v>5.8667873135262099</v>
      </c>
      <c r="S620" s="42">
        <f t="shared" si="1145"/>
        <v>5.8667873135262099</v>
      </c>
      <c r="T620" s="42">
        <f t="shared" si="1145"/>
        <v>5.8667873135262099</v>
      </c>
      <c r="U620" s="42">
        <f t="shared" si="1145"/>
        <v>5.8667873135262099</v>
      </c>
      <c r="V620" s="42">
        <f t="shared" si="1145"/>
        <v>3.1778431281600299</v>
      </c>
      <c r="W620" s="42">
        <f t="shared" si="1145"/>
        <v>2.9360292305787068</v>
      </c>
      <c r="X620" s="42">
        <f t="shared" si="1145"/>
        <v>1.0626481153287781</v>
      </c>
      <c r="Y620" s="42">
        <f t="shared" si="1145"/>
        <v>2.5623040790234892</v>
      </c>
      <c r="Z620" s="42">
        <f t="shared" si="1145"/>
        <v>3.2165361002695847</v>
      </c>
      <c r="AA620" s="42">
        <f t="shared" si="1113"/>
        <v>2.8913312384289283</v>
      </c>
      <c r="AB620" s="42">
        <f t="shared" si="1127"/>
        <v>3.1206315497479844</v>
      </c>
      <c r="AC620" s="42">
        <f t="shared" si="1114"/>
        <v>3.4444947139692546</v>
      </c>
      <c r="AD620" s="74">
        <f t="shared" si="1103"/>
        <v>99.999999999999986</v>
      </c>
    </row>
    <row r="621" spans="1:30" x14ac:dyDescent="0.25">
      <c r="A621" s="34" t="s">
        <v>965</v>
      </c>
      <c r="B621" s="34" t="s">
        <v>966</v>
      </c>
      <c r="C621" s="42">
        <f t="shared" si="1104"/>
        <v>2.3825759909741935</v>
      </c>
      <c r="D621" s="42">
        <f t="shared" si="1105"/>
        <v>5.1109006070635248</v>
      </c>
      <c r="E621" s="42">
        <f t="shared" si="1106"/>
        <v>2.2078222091726301</v>
      </c>
      <c r="F621" s="42">
        <f t="shared" ref="F621:F622" si="1151">F51</f>
        <v>2.4915993492209627</v>
      </c>
      <c r="G621" s="42">
        <f t="shared" si="1107"/>
        <v>1.998633901192622</v>
      </c>
      <c r="H621" s="42">
        <f t="shared" si="1143"/>
        <v>5.524493141322778</v>
      </c>
      <c r="I621" s="42">
        <f t="shared" si="1143"/>
        <v>4.6968463316837061</v>
      </c>
      <c r="J621" s="42">
        <f t="shared" si="1108"/>
        <v>6.3355111472589893</v>
      </c>
      <c r="K621" s="42">
        <f t="shared" si="1109"/>
        <v>2.7701049855489472</v>
      </c>
      <c r="L621" s="42">
        <f t="shared" si="1110"/>
        <v>5.3565901454276093</v>
      </c>
      <c r="M621" s="42">
        <f t="shared" si="1111"/>
        <v>5.3156809617515979</v>
      </c>
      <c r="N621" s="42">
        <f t="shared" si="1144"/>
        <v>5.8538522798566097</v>
      </c>
      <c r="O621" s="42">
        <f t="shared" si="1144"/>
        <v>6.1457135075545466</v>
      </c>
      <c r="P621" s="42">
        <f t="shared" si="1144"/>
        <v>9.3984778728770091E-2</v>
      </c>
      <c r="Q621" s="42">
        <f t="shared" si="1144"/>
        <v>6.9470415610346512</v>
      </c>
      <c r="R621" s="42">
        <f t="shared" si="1112"/>
        <v>6.0470415610346508</v>
      </c>
      <c r="S621" s="42">
        <f t="shared" si="1145"/>
        <v>0</v>
      </c>
      <c r="T621" s="42">
        <f t="shared" si="1145"/>
        <v>0</v>
      </c>
      <c r="U621" s="42">
        <f t="shared" si="1145"/>
        <v>6.9470415610346512</v>
      </c>
      <c r="V621" s="42">
        <f t="shared" si="1145"/>
        <v>4.3419009756466576</v>
      </c>
      <c r="W621" s="42">
        <f t="shared" si="1145"/>
        <v>2.1346704527168447</v>
      </c>
      <c r="X621" s="42">
        <f t="shared" si="1145"/>
        <v>3.8132177163530394</v>
      </c>
      <c r="Y621" s="42">
        <f t="shared" si="1145"/>
        <v>2.2492586193418918</v>
      </c>
      <c r="Z621" s="42">
        <f t="shared" si="1145"/>
        <v>1.9330409905482031</v>
      </c>
      <c r="AA621" s="42">
        <f t="shared" si="1113"/>
        <v>1.2568960678868364</v>
      </c>
      <c r="AB621" s="42">
        <f t="shared" si="1127"/>
        <v>4.7299006373001884</v>
      </c>
      <c r="AC621" s="42">
        <f t="shared" si="1114"/>
        <v>3.3156805203448831</v>
      </c>
      <c r="AD621" s="74">
        <f t="shared" si="1103"/>
        <v>99.999999999999986</v>
      </c>
    </row>
    <row r="622" spans="1:30" x14ac:dyDescent="0.25">
      <c r="A622" s="34" t="s">
        <v>967</v>
      </c>
      <c r="B622" s="34" t="s">
        <v>968</v>
      </c>
      <c r="C622" s="42">
        <f t="shared" si="1104"/>
        <v>4.3125464263714797</v>
      </c>
      <c r="D622" s="42">
        <f t="shared" si="1105"/>
        <v>2.4632115331721778</v>
      </c>
      <c r="E622" s="42">
        <f t="shared" si="1106"/>
        <v>3.2514640342217747</v>
      </c>
      <c r="F622" s="42">
        <f t="shared" si="1151"/>
        <v>3.9736905108358251</v>
      </c>
      <c r="G622" s="42">
        <f t="shared" si="1107"/>
        <v>2.2089989033906265</v>
      </c>
      <c r="H622" s="42">
        <f t="shared" ref="H622:I632" si="1152">H52</f>
        <v>6.0341886078771765</v>
      </c>
      <c r="I622" s="42">
        <f t="shared" si="1152"/>
        <v>1.5950821360944829</v>
      </c>
      <c r="J622" s="42">
        <f t="shared" si="1108"/>
        <v>3.6192585322427471</v>
      </c>
      <c r="K622" s="42">
        <f t="shared" si="1109"/>
        <v>5.6283579580694907</v>
      </c>
      <c r="L622" s="42">
        <f t="shared" si="1110"/>
        <v>4.005439743394275</v>
      </c>
      <c r="M622" s="42">
        <f t="shared" si="1111"/>
        <v>1.66527343040119</v>
      </c>
      <c r="N622" s="42">
        <f t="shared" ref="N622:Q637" si="1153">N52</f>
        <v>4.2086193015710442</v>
      </c>
      <c r="O622" s="42">
        <f t="shared" si="1153"/>
        <v>5.3260831828845596</v>
      </c>
      <c r="P622" s="42">
        <f t="shared" si="1153"/>
        <v>0.1514789884666313</v>
      </c>
      <c r="Q622" s="42">
        <f t="shared" si="1153"/>
        <v>6.3981839414237642</v>
      </c>
      <c r="R622" s="42">
        <f t="shared" si="1112"/>
        <v>5.4981839414237639</v>
      </c>
      <c r="S622" s="42">
        <f t="shared" ref="S622:Z637" si="1154">S52</f>
        <v>2.1327279804745887</v>
      </c>
      <c r="T622" s="42">
        <f t="shared" si="1154"/>
        <v>6.3981839414237642</v>
      </c>
      <c r="U622" s="42">
        <f t="shared" si="1154"/>
        <v>6.3981839414237642</v>
      </c>
      <c r="V622" s="42">
        <f t="shared" si="1154"/>
        <v>4.2654559609491756</v>
      </c>
      <c r="W622" s="42">
        <f t="shared" si="1154"/>
        <v>3.7480825964135609</v>
      </c>
      <c r="X622" s="42">
        <f t="shared" si="1154"/>
        <v>3.8115902956828931</v>
      </c>
      <c r="Y622" s="42">
        <f t="shared" si="1154"/>
        <v>2.9631962699896564</v>
      </c>
      <c r="Z622" s="42">
        <f t="shared" si="1154"/>
        <v>3.1634028282738678</v>
      </c>
      <c r="AA622" s="42">
        <f t="shared" si="1113"/>
        <v>2.690629946058539</v>
      </c>
      <c r="AB622" s="42">
        <f t="shared" si="1127"/>
        <v>1.0890525857742581</v>
      </c>
      <c r="AC622" s="42">
        <f t="shared" si="1114"/>
        <v>2.9994324816949258</v>
      </c>
      <c r="AD622" s="74">
        <f t="shared" si="1103"/>
        <v>100.00000000000001</v>
      </c>
    </row>
    <row r="623" spans="1:30" x14ac:dyDescent="0.25">
      <c r="A623" s="34" t="s">
        <v>969</v>
      </c>
      <c r="B623" s="34" t="s">
        <v>970</v>
      </c>
      <c r="C623" s="42">
        <f t="shared" si="1104"/>
        <v>2.9678511722983112</v>
      </c>
      <c r="D623" s="42">
        <f t="shared" si="1105"/>
        <v>4.1117917048244976</v>
      </c>
      <c r="E623" s="42">
        <f t="shared" si="1106"/>
        <v>3.0484205003489286</v>
      </c>
      <c r="F623" s="42">
        <f>F53-0.9</f>
        <v>2.2522694236979319</v>
      </c>
      <c r="G623" s="42">
        <f t="shared" si="1107"/>
        <v>1.3857537952598773</v>
      </c>
      <c r="H623" s="42">
        <f t="shared" si="1152"/>
        <v>4.9817516847541707</v>
      </c>
      <c r="I623" s="42">
        <f t="shared" si="1152"/>
        <v>4.6915042583727562</v>
      </c>
      <c r="J623" s="42">
        <f t="shared" si="1108"/>
        <v>2.8950308903235307</v>
      </c>
      <c r="K623" s="42">
        <f t="shared" si="1109"/>
        <v>3.7126858144589687</v>
      </c>
      <c r="L623" s="42">
        <f t="shared" si="1110"/>
        <v>4.4005232540653036</v>
      </c>
      <c r="M623" s="42">
        <f t="shared" si="1111"/>
        <v>4.0365605125049564</v>
      </c>
      <c r="N623" s="42">
        <f t="shared" si="1153"/>
        <v>4.5491703137370196</v>
      </c>
      <c r="O623" s="42">
        <f t="shared" si="1153"/>
        <v>5.4223153018660293</v>
      </c>
      <c r="P623" s="42">
        <f t="shared" si="1153"/>
        <v>0.35733222958450428</v>
      </c>
      <c r="Q623" s="42">
        <f t="shared" si="1153"/>
        <v>6.3390737528289511</v>
      </c>
      <c r="R623" s="42">
        <f>R53</f>
        <v>6.3390737528289511</v>
      </c>
      <c r="S623" s="42">
        <f t="shared" si="1154"/>
        <v>0</v>
      </c>
      <c r="T623" s="42">
        <f t="shared" si="1154"/>
        <v>6.3390737528289511</v>
      </c>
      <c r="U623" s="42">
        <f t="shared" si="1154"/>
        <v>6.3390737528289511</v>
      </c>
      <c r="V623" s="42">
        <f t="shared" si="1154"/>
        <v>4.2260491685526329</v>
      </c>
      <c r="W623" s="42">
        <f t="shared" si="1154"/>
        <v>5.2797137186634684</v>
      </c>
      <c r="X623" s="42">
        <f t="shared" si="1154"/>
        <v>1.562939671840746</v>
      </c>
      <c r="Y623" s="42">
        <f t="shared" si="1154"/>
        <v>3.0739061466836639</v>
      </c>
      <c r="Z623" s="42">
        <f t="shared" si="1154"/>
        <v>3.8977360520628133</v>
      </c>
      <c r="AA623" s="42">
        <f t="shared" si="1113"/>
        <v>2.6598858922226558</v>
      </c>
      <c r="AB623" s="42">
        <f t="shared" si="1127"/>
        <v>1.753360825250561</v>
      </c>
      <c r="AC623" s="42">
        <f t="shared" si="1114"/>
        <v>3.3771526573108566</v>
      </c>
      <c r="AD623" s="74">
        <f t="shared" si="1103"/>
        <v>100.00000000000001</v>
      </c>
    </row>
    <row r="624" spans="1:30" x14ac:dyDescent="0.25">
      <c r="A624" s="34" t="s">
        <v>971</v>
      </c>
      <c r="B624" s="34" t="s">
        <v>972</v>
      </c>
      <c r="C624" s="42">
        <f t="shared" si="1104"/>
        <v>2.2078240802556897</v>
      </c>
      <c r="D624" s="42">
        <f t="shared" si="1105"/>
        <v>4.7707285230498346</v>
      </c>
      <c r="E624" s="42">
        <f t="shared" si="1106"/>
        <v>5.5013490875699125</v>
      </c>
      <c r="F624" s="42">
        <f t="shared" ref="F624:F626" si="1155">F54</f>
        <v>5.8645220197555146</v>
      </c>
      <c r="G624" s="42">
        <f t="shared" si="1107"/>
        <v>2.0966857809988424</v>
      </c>
      <c r="H624" s="42">
        <f t="shared" si="1152"/>
        <v>5.9341096990415112</v>
      </c>
      <c r="I624" s="42">
        <f t="shared" si="1152"/>
        <v>0</v>
      </c>
      <c r="J624" s="42">
        <f t="shared" si="1108"/>
        <v>0.60916089867663237</v>
      </c>
      <c r="K624" s="42">
        <f t="shared" si="1109"/>
        <v>4.9904924531155208</v>
      </c>
      <c r="L624" s="42">
        <f t="shared" si="1110"/>
        <v>4.5162480179734752</v>
      </c>
      <c r="M624" s="42">
        <f t="shared" si="1111"/>
        <v>1.0315144071757552</v>
      </c>
      <c r="N624" s="42">
        <f t="shared" si="1153"/>
        <v>2.8948179484120447</v>
      </c>
      <c r="O624" s="42">
        <f t="shared" si="1153"/>
        <v>3.4403024399314392</v>
      </c>
      <c r="P624" s="42">
        <f t="shared" si="1153"/>
        <v>1.5001705940850061</v>
      </c>
      <c r="Q624" s="42">
        <f t="shared" si="1153"/>
        <v>6.5549325958295732</v>
      </c>
      <c r="R624" s="42">
        <f t="shared" si="1112"/>
        <v>5.6549325958295729</v>
      </c>
      <c r="S624" s="42">
        <f t="shared" si="1154"/>
        <v>2.1849775319431917</v>
      </c>
      <c r="T624" s="42">
        <f t="shared" si="1154"/>
        <v>6.5549325958295732</v>
      </c>
      <c r="U624" s="42">
        <f t="shared" si="1154"/>
        <v>6.5549325958295732</v>
      </c>
      <c r="V624" s="42">
        <f t="shared" si="1154"/>
        <v>3.004344106421887</v>
      </c>
      <c r="W624" s="42">
        <f t="shared" si="1154"/>
        <v>4.113764975909219</v>
      </c>
      <c r="X624" s="42">
        <f t="shared" si="1154"/>
        <v>0.5913885468689194</v>
      </c>
      <c r="Y624" s="42">
        <f t="shared" si="1154"/>
        <v>3.8543819593391055</v>
      </c>
      <c r="Z624" s="42">
        <f t="shared" si="1154"/>
        <v>4.6091191365016675</v>
      </c>
      <c r="AA624" s="42">
        <f t="shared" si="1113"/>
        <v>4.5978069023439385</v>
      </c>
      <c r="AB624" s="42">
        <f t="shared" si="1127"/>
        <v>1.9525331136513631</v>
      </c>
      <c r="AC624" s="42">
        <f t="shared" si="1114"/>
        <v>4.414027393661236</v>
      </c>
      <c r="AD624" s="74">
        <f t="shared" si="1103"/>
        <v>99.999999999999972</v>
      </c>
    </row>
    <row r="625" spans="1:30" x14ac:dyDescent="0.25">
      <c r="A625" s="34" t="s">
        <v>973</v>
      </c>
      <c r="B625" s="34" t="s">
        <v>974</v>
      </c>
      <c r="C625" s="42">
        <f t="shared" si="1104"/>
        <v>2.2333365424899663</v>
      </c>
      <c r="D625" s="42">
        <f t="shared" si="1105"/>
        <v>5.9687441194112987</v>
      </c>
      <c r="E625" s="42">
        <f t="shared" si="1106"/>
        <v>3.2266231964342587</v>
      </c>
      <c r="F625" s="42">
        <f>F55-1.41</f>
        <v>2.0637372286181845</v>
      </c>
      <c r="G625" s="42">
        <f t="shared" si="1107"/>
        <v>1.9097461973294503</v>
      </c>
      <c r="H625" s="42">
        <f t="shared" si="1152"/>
        <v>6.1864959564110684</v>
      </c>
      <c r="I625" s="42">
        <f t="shared" si="1152"/>
        <v>2.3602898547931352</v>
      </c>
      <c r="J625" s="42">
        <f t="shared" si="1108"/>
        <v>3.1052421584925431</v>
      </c>
      <c r="K625" s="42">
        <f t="shared" si="1109"/>
        <v>3.9126903866115659</v>
      </c>
      <c r="L625" s="42">
        <f t="shared" si="1110"/>
        <v>4.972737716295442</v>
      </c>
      <c r="M625" s="42">
        <f t="shared" si="1111"/>
        <v>5.1409891389256384</v>
      </c>
      <c r="N625" s="42">
        <f t="shared" si="1153"/>
        <v>6.761291873336809</v>
      </c>
      <c r="O625" s="42">
        <f t="shared" si="1153"/>
        <v>6.585318315838693</v>
      </c>
      <c r="P625" s="42">
        <f t="shared" si="1153"/>
        <v>0.22294487332840218</v>
      </c>
      <c r="Q625" s="42">
        <f t="shared" si="1153"/>
        <v>0</v>
      </c>
      <c r="R625" s="42">
        <f>R55+0.51</f>
        <v>0.51</v>
      </c>
      <c r="S625" s="42">
        <f t="shared" si="1154"/>
        <v>0</v>
      </c>
      <c r="T625" s="42">
        <f t="shared" si="1154"/>
        <v>7.6058501016265607</v>
      </c>
      <c r="U625" s="42">
        <f t="shared" si="1154"/>
        <v>7.6058501016265607</v>
      </c>
      <c r="V625" s="42">
        <f t="shared" si="1154"/>
        <v>5.7043875762199212</v>
      </c>
      <c r="W625" s="42">
        <f t="shared" si="1154"/>
        <v>4.421370184862881</v>
      </c>
      <c r="X625" s="42">
        <f t="shared" si="1154"/>
        <v>2.9386239029011669</v>
      </c>
      <c r="Y625" s="42">
        <f t="shared" si="1154"/>
        <v>3.5574920580872709</v>
      </c>
      <c r="Z625" s="42">
        <f t="shared" si="1154"/>
        <v>3.8699450719189636</v>
      </c>
      <c r="AA625" s="42">
        <f t="shared" si="1113"/>
        <v>2.3442497943540221</v>
      </c>
      <c r="AB625" s="42">
        <f t="shared" si="1127"/>
        <v>4.207491545580651</v>
      </c>
      <c r="AC625" s="42">
        <f t="shared" si="1114"/>
        <v>2.584552104505534</v>
      </c>
      <c r="AD625" s="74">
        <f t="shared" si="1103"/>
        <v>99.999999999999986</v>
      </c>
    </row>
    <row r="626" spans="1:30" x14ac:dyDescent="0.25">
      <c r="A626" s="34" t="s">
        <v>975</v>
      </c>
      <c r="B626" s="34" t="s">
        <v>976</v>
      </c>
      <c r="C626" s="42">
        <f t="shared" si="1104"/>
        <v>3.5644683198345462</v>
      </c>
      <c r="D626" s="42">
        <f t="shared" si="1105"/>
        <v>2.6429775159017028</v>
      </c>
      <c r="E626" s="42">
        <f t="shared" si="1106"/>
        <v>3.3571396672053688</v>
      </c>
      <c r="F626" s="42">
        <f t="shared" si="1155"/>
        <v>3.6627614014141274</v>
      </c>
      <c r="G626" s="42">
        <f t="shared" si="1107"/>
        <v>1.3877696097423309</v>
      </c>
      <c r="H626" s="42">
        <f t="shared" si="1152"/>
        <v>5.3981755123013597</v>
      </c>
      <c r="I626" s="42">
        <f t="shared" si="1152"/>
        <v>4.9471535079866422</v>
      </c>
      <c r="J626" s="42">
        <f t="shared" si="1108"/>
        <v>3.9473038574657462</v>
      </c>
      <c r="K626" s="42">
        <f t="shared" si="1109"/>
        <v>4.9365260030294138</v>
      </c>
      <c r="L626" s="42">
        <f t="shared" si="1110"/>
        <v>4.389161054382881</v>
      </c>
      <c r="M626" s="42">
        <f t="shared" si="1111"/>
        <v>3.5824687384065075</v>
      </c>
      <c r="N626" s="42">
        <f t="shared" si="1153"/>
        <v>5.4205545211125061</v>
      </c>
      <c r="O626" s="42">
        <f t="shared" si="1153"/>
        <v>4.6623401458061666</v>
      </c>
      <c r="P626" s="42">
        <f t="shared" si="1153"/>
        <v>0.83531488877474569</v>
      </c>
      <c r="Q626" s="42">
        <f t="shared" si="1153"/>
        <v>0</v>
      </c>
      <c r="R626" s="42">
        <f t="shared" si="1112"/>
        <v>5.4326863790017139</v>
      </c>
      <c r="S626" s="42">
        <f t="shared" si="1154"/>
        <v>4.2217909193344765</v>
      </c>
      <c r="T626" s="42">
        <f t="shared" si="1154"/>
        <v>6.3326863790017143</v>
      </c>
      <c r="U626" s="42">
        <f t="shared" si="1154"/>
        <v>6.3326863790017143</v>
      </c>
      <c r="V626" s="42">
        <f t="shared" si="1154"/>
        <v>2.9024812570424516</v>
      </c>
      <c r="W626" s="42">
        <f t="shared" si="1154"/>
        <v>3.4138471045831356</v>
      </c>
      <c r="X626" s="42">
        <f t="shared" si="1154"/>
        <v>2.1152568139227457</v>
      </c>
      <c r="Y626" s="42">
        <f t="shared" si="1154"/>
        <v>3.4400941431053833</v>
      </c>
      <c r="Z626" s="42">
        <f t="shared" si="1154"/>
        <v>3.5590004613435666</v>
      </c>
      <c r="AA626" s="42">
        <f t="shared" si="1113"/>
        <v>2.2584591708332629</v>
      </c>
      <c r="AB626" s="42">
        <f t="shared" si="1127"/>
        <v>2.6947601612773249</v>
      </c>
      <c r="AC626" s="42">
        <f t="shared" si="1114"/>
        <v>4.5621360881884634</v>
      </c>
      <c r="AD626" s="74">
        <f t="shared" si="1103"/>
        <v>100.00000000000001</v>
      </c>
    </row>
    <row r="627" spans="1:30" x14ac:dyDescent="0.25">
      <c r="A627" s="34" t="s">
        <v>977</v>
      </c>
      <c r="B627" s="34" t="s">
        <v>978</v>
      </c>
      <c r="C627" s="42">
        <f t="shared" si="1104"/>
        <v>4.1127105249697342</v>
      </c>
      <c r="D627" s="42">
        <f t="shared" si="1105"/>
        <v>2.5333880623035219</v>
      </c>
      <c r="E627" s="42">
        <f t="shared" si="1106"/>
        <v>3.5055264551013878</v>
      </c>
      <c r="F627" s="42">
        <f>F57-0.9</f>
        <v>3.0575577110480907</v>
      </c>
      <c r="G627" s="42">
        <f t="shared" si="1107"/>
        <v>1.9567720961143544</v>
      </c>
      <c r="H627" s="42">
        <f t="shared" si="1152"/>
        <v>4.8401055092727576</v>
      </c>
      <c r="I627" s="42">
        <f t="shared" si="1152"/>
        <v>0.99601923331062436</v>
      </c>
      <c r="J627" s="42">
        <f t="shared" si="1108"/>
        <v>3.034693212253492</v>
      </c>
      <c r="K627" s="42">
        <f t="shared" si="1109"/>
        <v>4.838939241810043</v>
      </c>
      <c r="L627" s="42">
        <f t="shared" si="1110"/>
        <v>5.0014657032154659</v>
      </c>
      <c r="M627" s="42">
        <f t="shared" si="1111"/>
        <v>2.8629340774475907</v>
      </c>
      <c r="N627" s="42">
        <f t="shared" si="1153"/>
        <v>4.6075082150060886</v>
      </c>
      <c r="O627" s="42">
        <f t="shared" si="1153"/>
        <v>3.6101399080784113</v>
      </c>
      <c r="P627" s="42">
        <f t="shared" si="1153"/>
        <v>3.6433254521734328</v>
      </c>
      <c r="Q627" s="42">
        <f t="shared" si="1153"/>
        <v>0</v>
      </c>
      <c r="R627" s="42">
        <f>R57</f>
        <v>6.4892162170237677</v>
      </c>
      <c r="S627" s="42">
        <f t="shared" si="1154"/>
        <v>4.3261441446825124</v>
      </c>
      <c r="T627" s="42">
        <f t="shared" si="1154"/>
        <v>6.4892162170237677</v>
      </c>
      <c r="U627" s="42">
        <f t="shared" si="1154"/>
        <v>6.4892162170237677</v>
      </c>
      <c r="V627" s="42">
        <f t="shared" si="1154"/>
        <v>2.9742240994692262</v>
      </c>
      <c r="W627" s="42">
        <f t="shared" si="1154"/>
        <v>3.8917806153309651</v>
      </c>
      <c r="X627" s="42">
        <f t="shared" si="1154"/>
        <v>1.8993917990599862</v>
      </c>
      <c r="Y627" s="42">
        <f t="shared" si="1154"/>
        <v>3.6805296146345055</v>
      </c>
      <c r="Z627" s="42">
        <f t="shared" si="1154"/>
        <v>5.2176026268810345</v>
      </c>
      <c r="AA627" s="42">
        <f t="shared" si="1113"/>
        <v>4.0430402020883971</v>
      </c>
      <c r="AB627" s="42">
        <f t="shared" si="1127"/>
        <v>1.5187527316438598</v>
      </c>
      <c r="AC627" s="42">
        <f t="shared" si="1114"/>
        <v>4.3798001130332125</v>
      </c>
      <c r="AD627" s="74">
        <f t="shared" si="1103"/>
        <v>99.999999999999972</v>
      </c>
    </row>
    <row r="628" spans="1:30" x14ac:dyDescent="0.25">
      <c r="A628" s="34" t="s">
        <v>979</v>
      </c>
      <c r="B628" s="34" t="s">
        <v>980</v>
      </c>
      <c r="C628" s="42">
        <f t="shared" si="1104"/>
        <v>4.1652290515134052</v>
      </c>
      <c r="D628" s="42">
        <f t="shared" si="1105"/>
        <v>3.3021459089376717</v>
      </c>
      <c r="E628" s="42">
        <f t="shared" si="1106"/>
        <v>4.6766347232596557</v>
      </c>
      <c r="F628" s="42">
        <f>F58-1.41</f>
        <v>3.6798804747770157</v>
      </c>
      <c r="G628" s="42">
        <f t="shared" si="1107"/>
        <v>1.9943999982653819</v>
      </c>
      <c r="H628" s="42">
        <f t="shared" si="1152"/>
        <v>1.2861543796035404</v>
      </c>
      <c r="I628" s="42">
        <f t="shared" si="1152"/>
        <v>2.4988396618420432</v>
      </c>
      <c r="J628" s="42">
        <f t="shared" si="1108"/>
        <v>3.559534789980801</v>
      </c>
      <c r="K628" s="42">
        <f t="shared" si="1109"/>
        <v>3.7914558939676666</v>
      </c>
      <c r="L628" s="42">
        <f t="shared" si="1110"/>
        <v>4.4339852579548786</v>
      </c>
      <c r="M628" s="42">
        <f t="shared" si="1111"/>
        <v>4.3658316038923939</v>
      </c>
      <c r="N628" s="42">
        <f t="shared" si="1153"/>
        <v>4.30767828680127</v>
      </c>
      <c r="O628" s="42">
        <f t="shared" si="1153"/>
        <v>3.7562155016856029</v>
      </c>
      <c r="P628" s="42">
        <f t="shared" si="1153"/>
        <v>1.3537126470333747</v>
      </c>
      <c r="Q628" s="42">
        <f t="shared" si="1153"/>
        <v>0</v>
      </c>
      <c r="R628" s="42">
        <f>R58+0.51</f>
        <v>0.51</v>
      </c>
      <c r="S628" s="42">
        <f t="shared" si="1154"/>
        <v>4.3742918685559271</v>
      </c>
      <c r="T628" s="42">
        <f t="shared" si="1154"/>
        <v>6.5614378028338907</v>
      </c>
      <c r="U628" s="42">
        <f t="shared" si="1154"/>
        <v>6.5614378028338907</v>
      </c>
      <c r="V628" s="42">
        <f t="shared" si="1154"/>
        <v>1.9137526924932193</v>
      </c>
      <c r="W628" s="42">
        <f t="shared" si="1154"/>
        <v>4.7722227326092002</v>
      </c>
      <c r="X628" s="42">
        <f t="shared" si="1154"/>
        <v>2.051579037525193</v>
      </c>
      <c r="Y628" s="42">
        <f t="shared" si="1154"/>
        <v>5.2786238906305396</v>
      </c>
      <c r="Z628" s="42">
        <f t="shared" si="1154"/>
        <v>5.870815974273687</v>
      </c>
      <c r="AA628" s="42">
        <f t="shared" si="1113"/>
        <v>3.7109778392257327</v>
      </c>
      <c r="AB628" s="42">
        <f t="shared" si="1127"/>
        <v>5.1653872064862556</v>
      </c>
      <c r="AC628" s="42">
        <f t="shared" si="1114"/>
        <v>6.0577749730177892</v>
      </c>
      <c r="AD628" s="74">
        <f t="shared" si="1103"/>
        <v>100.00000000000001</v>
      </c>
    </row>
    <row r="629" spans="1:30" x14ac:dyDescent="0.25">
      <c r="A629" s="34" t="s">
        <v>981</v>
      </c>
      <c r="B629" s="34" t="s">
        <v>982</v>
      </c>
      <c r="C629" s="42">
        <f t="shared" si="1104"/>
        <v>2.5751463380580502</v>
      </c>
      <c r="D629" s="42">
        <f t="shared" si="1105"/>
        <v>4.1513460922390557</v>
      </c>
      <c r="E629" s="42">
        <f t="shared" si="1106"/>
        <v>3.2349857829283875</v>
      </c>
      <c r="F629" s="42">
        <f t="shared" ref="F629:F630" si="1156">F59</f>
        <v>2.9845426213889259</v>
      </c>
      <c r="G629" s="42">
        <f t="shared" si="1107"/>
        <v>1.1795948818914008</v>
      </c>
      <c r="H629" s="42">
        <f t="shared" si="1152"/>
        <v>6.1098307127575655</v>
      </c>
      <c r="I629" s="42">
        <f t="shared" si="1152"/>
        <v>4.884861876315739</v>
      </c>
      <c r="J629" s="42">
        <f t="shared" si="1108"/>
        <v>3.379854756905754</v>
      </c>
      <c r="K629" s="42">
        <f t="shared" si="1109"/>
        <v>2.5596475202802234</v>
      </c>
      <c r="L629" s="42">
        <f t="shared" si="1110"/>
        <v>4.9069954133501428</v>
      </c>
      <c r="M629" s="42">
        <f t="shared" si="1111"/>
        <v>5.2843109651625184</v>
      </c>
      <c r="N629" s="42">
        <f t="shared" si="1153"/>
        <v>6.0343244080452187</v>
      </c>
      <c r="O629" s="42">
        <f t="shared" si="1153"/>
        <v>5.5898237199033494</v>
      </c>
      <c r="P629" s="42">
        <f t="shared" si="1153"/>
        <v>0.52266232475522756</v>
      </c>
      <c r="Q629" s="42">
        <f t="shared" si="1153"/>
        <v>0</v>
      </c>
      <c r="R629" s="42">
        <f t="shared" si="1112"/>
        <v>5.3648848926740857</v>
      </c>
      <c r="S629" s="42">
        <f t="shared" si="1154"/>
        <v>6.2648848926740861</v>
      </c>
      <c r="T629" s="42">
        <f t="shared" si="1154"/>
        <v>6.2648848926740861</v>
      </c>
      <c r="U629" s="42">
        <f t="shared" si="1154"/>
        <v>6.2648848926740861</v>
      </c>
      <c r="V629" s="42">
        <f t="shared" si="1154"/>
        <v>3.6545161873932166</v>
      </c>
      <c r="W629" s="42">
        <f t="shared" si="1154"/>
        <v>3.1915451340037766</v>
      </c>
      <c r="X629" s="42">
        <f t="shared" si="1154"/>
        <v>2.9641707446743109</v>
      </c>
      <c r="Y629" s="42">
        <f t="shared" si="1154"/>
        <v>2.2360663437794939</v>
      </c>
      <c r="Z629" s="42">
        <f t="shared" si="1154"/>
        <v>2.3216032617637836</v>
      </c>
      <c r="AA629" s="42">
        <f t="shared" si="1113"/>
        <v>1.5178783870404682</v>
      </c>
      <c r="AB629" s="42">
        <f t="shared" si="1127"/>
        <v>3.5989764277063903</v>
      </c>
      <c r="AC629" s="42">
        <f t="shared" si="1114"/>
        <v>2.9577765289606512</v>
      </c>
      <c r="AD629" s="74">
        <f t="shared" si="1103"/>
        <v>100</v>
      </c>
    </row>
    <row r="630" spans="1:30" x14ac:dyDescent="0.25">
      <c r="A630" s="34" t="s">
        <v>983</v>
      </c>
      <c r="B630" s="34" t="s">
        <v>984</v>
      </c>
      <c r="C630" s="42">
        <f t="shared" si="1104"/>
        <v>1.4847200609322695</v>
      </c>
      <c r="D630" s="42">
        <f t="shared" si="1105"/>
        <v>5.1883725518258643</v>
      </c>
      <c r="E630" s="42">
        <f t="shared" si="1106"/>
        <v>3.4199031129376878</v>
      </c>
      <c r="F630" s="42">
        <f t="shared" si="1156"/>
        <v>3.7255234937632729</v>
      </c>
      <c r="G630" s="42">
        <f t="shared" si="1107"/>
        <v>2.1157528244000683</v>
      </c>
      <c r="H630" s="42">
        <f t="shared" si="1152"/>
        <v>4.1516504277032675</v>
      </c>
      <c r="I630" s="42">
        <f t="shared" si="1152"/>
        <v>2.0358786449017798</v>
      </c>
      <c r="J630" s="42">
        <f t="shared" si="1108"/>
        <v>1.1339275891704763</v>
      </c>
      <c r="K630" s="42">
        <f t="shared" si="1109"/>
        <v>3.0977628934714017</v>
      </c>
      <c r="L630" s="42">
        <f t="shared" si="1110"/>
        <v>5.6809971340811822</v>
      </c>
      <c r="M630" s="42">
        <f t="shared" si="1111"/>
        <v>4.5622341104838631</v>
      </c>
      <c r="N630" s="42">
        <f t="shared" si="1153"/>
        <v>5.4932209589386023</v>
      </c>
      <c r="O630" s="42">
        <f t="shared" si="1153"/>
        <v>4.4980187323661536</v>
      </c>
      <c r="P630" s="42">
        <f t="shared" si="1153"/>
        <v>0.88729283911932433</v>
      </c>
      <c r="Q630" s="42">
        <f t="shared" si="1153"/>
        <v>0</v>
      </c>
      <c r="R630" s="42">
        <f t="shared" si="1112"/>
        <v>5.3962299863907184</v>
      </c>
      <c r="S630" s="42">
        <f t="shared" si="1154"/>
        <v>6.2962299863907187</v>
      </c>
      <c r="T630" s="42">
        <f t="shared" si="1154"/>
        <v>6.2962299863907187</v>
      </c>
      <c r="U630" s="42">
        <f t="shared" si="1154"/>
        <v>6.2962299863907187</v>
      </c>
      <c r="V630" s="42">
        <f t="shared" si="1154"/>
        <v>2.6234291609961318</v>
      </c>
      <c r="W630" s="42">
        <f t="shared" si="1154"/>
        <v>3.3121677062280028</v>
      </c>
      <c r="X630" s="42">
        <f t="shared" si="1154"/>
        <v>3.135106253554051</v>
      </c>
      <c r="Y630" s="42">
        <f t="shared" si="1154"/>
        <v>3.0241667503297323</v>
      </c>
      <c r="Z630" s="42">
        <f t="shared" si="1154"/>
        <v>2.9592789927951202</v>
      </c>
      <c r="AA630" s="42">
        <f t="shared" si="1113"/>
        <v>3.1543813856053622</v>
      </c>
      <c r="AB630" s="42">
        <f t="shared" si="1127"/>
        <v>5.3584936054389116</v>
      </c>
      <c r="AC630" s="42">
        <f t="shared" si="1114"/>
        <v>4.6728008253945852</v>
      </c>
      <c r="AD630" s="74">
        <f t="shared" si="1103"/>
        <v>99.999999999999972</v>
      </c>
    </row>
    <row r="631" spans="1:30" x14ac:dyDescent="0.25">
      <c r="A631" s="34" t="s">
        <v>985</v>
      </c>
      <c r="B631" s="34" t="s">
        <v>986</v>
      </c>
      <c r="C631" s="42">
        <f t="shared" si="1104"/>
        <v>3.3131754147262811</v>
      </c>
      <c r="D631" s="42">
        <f t="shared" si="1105"/>
        <v>4.0365133741823245</v>
      </c>
      <c r="E631" s="42">
        <f t="shared" si="1106"/>
        <v>1.6459963553381902</v>
      </c>
      <c r="F631" s="42">
        <f>F61-0.9</f>
        <v>1.8250740104612415</v>
      </c>
      <c r="G631" s="42">
        <f t="shared" si="1107"/>
        <v>1.3068566373487867</v>
      </c>
      <c r="H631" s="42">
        <f t="shared" si="1152"/>
        <v>1.0142294987609166</v>
      </c>
      <c r="I631" s="42">
        <f t="shared" si="1152"/>
        <v>4.3593803925901469</v>
      </c>
      <c r="J631" s="42">
        <f t="shared" si="1108"/>
        <v>3.1256527850332816</v>
      </c>
      <c r="K631" s="42">
        <f t="shared" si="1109"/>
        <v>3.3848015816524639</v>
      </c>
      <c r="L631" s="42">
        <f t="shared" si="1110"/>
        <v>1.7694268459107023</v>
      </c>
      <c r="M631" s="42">
        <f t="shared" si="1111"/>
        <v>0.82525532077486363</v>
      </c>
      <c r="N631" s="42">
        <f t="shared" si="1153"/>
        <v>5.6192391273280871</v>
      </c>
      <c r="O631" s="42">
        <f t="shared" si="1153"/>
        <v>3.8006717328450939</v>
      </c>
      <c r="P631" s="42">
        <f t="shared" si="1153"/>
        <v>1.2873466709307992</v>
      </c>
      <c r="Q631" s="42">
        <f t="shared" si="1153"/>
        <v>3.4482636506463731</v>
      </c>
      <c r="R631" s="42">
        <f>R61</f>
        <v>4.61043695659174</v>
      </c>
      <c r="S631" s="42">
        <f t="shared" si="1154"/>
        <v>4.1317766739202817</v>
      </c>
      <c r="T631" s="42">
        <f t="shared" si="1154"/>
        <v>5.84726473714574</v>
      </c>
      <c r="U631" s="42">
        <f t="shared" si="1154"/>
        <v>4.8336380542213293</v>
      </c>
      <c r="V631" s="42">
        <f t="shared" si="1154"/>
        <v>0.56943211993567144</v>
      </c>
      <c r="W631" s="42">
        <f t="shared" si="1154"/>
        <v>6.0853769925654992</v>
      </c>
      <c r="X631" s="42">
        <f t="shared" si="1154"/>
        <v>6.0853769925654992</v>
      </c>
      <c r="Y631" s="42">
        <f t="shared" si="1154"/>
        <v>6.0853769925654992</v>
      </c>
      <c r="Z631" s="42">
        <f t="shared" si="1154"/>
        <v>6.0853769925654992</v>
      </c>
      <c r="AA631" s="42">
        <f t="shared" si="1113"/>
        <v>5.1853769925654989</v>
      </c>
      <c r="AB631" s="42">
        <f t="shared" si="1127"/>
        <v>4.817590119114354</v>
      </c>
      <c r="AC631" s="42">
        <f t="shared" si="1114"/>
        <v>4.9010929777138248</v>
      </c>
      <c r="AD631" s="74">
        <f t="shared" si="1103"/>
        <v>100.00000000000001</v>
      </c>
    </row>
    <row r="632" spans="1:30" x14ac:dyDescent="0.25">
      <c r="A632" s="34" t="s">
        <v>987</v>
      </c>
      <c r="B632" s="34" t="s">
        <v>988</v>
      </c>
      <c r="C632" s="42">
        <f t="shared" si="1104"/>
        <v>1.0281555689560704</v>
      </c>
      <c r="D632" s="42">
        <f t="shared" si="1105"/>
        <v>5.7172490194094205</v>
      </c>
      <c r="E632" s="42">
        <f>E62</f>
        <v>4.8756775734190976</v>
      </c>
      <c r="F632" s="42">
        <f t="shared" ref="F632:F633" si="1157">F62</f>
        <v>4.4970854044033981</v>
      </c>
      <c r="G632" s="42">
        <f t="shared" si="1107"/>
        <v>3.6659649125015203</v>
      </c>
      <c r="H632" s="42">
        <f>H62-0.37</f>
        <v>2.5471006946498513</v>
      </c>
      <c r="I632" s="42">
        <f t="shared" si="1152"/>
        <v>4.3116660051432527</v>
      </c>
      <c r="J632" s="42">
        <f t="shared" si="1108"/>
        <v>3.4673005190732953</v>
      </c>
      <c r="K632" s="42">
        <f t="shared" si="1109"/>
        <v>4.7876944407718973</v>
      </c>
      <c r="L632" s="42">
        <f t="shared" si="1110"/>
        <v>4.9458741799879498</v>
      </c>
      <c r="M632" s="42">
        <f t="shared" si="1111"/>
        <v>1.7161189705505635</v>
      </c>
      <c r="N632" s="42">
        <f t="shared" si="1153"/>
        <v>3.8586180597334301</v>
      </c>
      <c r="O632" s="42">
        <f t="shared" si="1153"/>
        <v>4.9002150146249353</v>
      </c>
      <c r="P632" s="42">
        <f t="shared" si="1153"/>
        <v>4.1224655643423933</v>
      </c>
      <c r="Q632" s="42">
        <f t="shared" si="1153"/>
        <v>4.1649004270358025</v>
      </c>
      <c r="R632" s="42">
        <f t="shared" si="1112"/>
        <v>4.4499031633757165</v>
      </c>
      <c r="S632" s="42">
        <f t="shared" si="1154"/>
        <v>5.0147503697402565</v>
      </c>
      <c r="T632" s="42">
        <f>T62-0.9</f>
        <v>6.1468673473213871</v>
      </c>
      <c r="U632" s="42">
        <f t="shared" si="1154"/>
        <v>3.5331705948523848</v>
      </c>
      <c r="V632" s="42">
        <f t="shared" si="1154"/>
        <v>1.8943066517681129</v>
      </c>
      <c r="W632" s="42">
        <f t="shared" si="1154"/>
        <v>0</v>
      </c>
      <c r="X632" s="42">
        <f t="shared" si="1154"/>
        <v>0</v>
      </c>
      <c r="Y632" s="42">
        <f t="shared" si="1154"/>
        <v>2.4565058481261919</v>
      </c>
      <c r="Z632" s="42">
        <f t="shared" si="1154"/>
        <v>0</v>
      </c>
      <c r="AA632" s="42">
        <f>AA62</f>
        <v>7.3695175443785734</v>
      </c>
      <c r="AB632" s="42">
        <f t="shared" si="1127"/>
        <v>4.6059484652366081</v>
      </c>
      <c r="AC632" s="42">
        <f t="shared" si="1114"/>
        <v>5.9229436605979053</v>
      </c>
      <c r="AD632" s="74">
        <f t="shared" si="1103"/>
        <v>100.00000000000001</v>
      </c>
    </row>
    <row r="633" spans="1:30" x14ac:dyDescent="0.25">
      <c r="A633" s="34" t="s">
        <v>989</v>
      </c>
      <c r="B633" s="34" t="s">
        <v>990</v>
      </c>
      <c r="C633" s="42">
        <f t="shared" si="1104"/>
        <v>2.9025549562682134</v>
      </c>
      <c r="D633" s="42">
        <f t="shared" si="1105"/>
        <v>2.0571780902588954</v>
      </c>
      <c r="E633" s="42">
        <f t="shared" si="1106"/>
        <v>0.24953143900589358</v>
      </c>
      <c r="F633" s="42">
        <f t="shared" si="1157"/>
        <v>1.3294157612038906</v>
      </c>
      <c r="G633" s="42">
        <f t="shared" si="1107"/>
        <v>4.736945428836683</v>
      </c>
      <c r="H633" s="42">
        <f t="shared" ref="H633:I648" si="1158">H63</f>
        <v>0</v>
      </c>
      <c r="I633" s="42">
        <f t="shared" si="1158"/>
        <v>1.3648424993148465</v>
      </c>
      <c r="J633" s="42">
        <f t="shared" si="1108"/>
        <v>6.4378082628668603</v>
      </c>
      <c r="K633" s="42">
        <f t="shared" si="1109"/>
        <v>3.239467881824976</v>
      </c>
      <c r="L633" s="42">
        <f t="shared" si="1110"/>
        <v>1.5574004865605662</v>
      </c>
      <c r="M633" s="42">
        <f t="shared" si="1111"/>
        <v>1.307805222359139</v>
      </c>
      <c r="N633" s="42">
        <f t="shared" si="1153"/>
        <v>4.2046608792898805</v>
      </c>
      <c r="O633" s="42">
        <f t="shared" si="1153"/>
        <v>4.3623493857203481</v>
      </c>
      <c r="P633" s="42">
        <f t="shared" si="1153"/>
        <v>4.5594179361664713</v>
      </c>
      <c r="Q633" s="42">
        <f t="shared" si="1153"/>
        <v>4.6680235112515867</v>
      </c>
      <c r="R633" s="42">
        <f t="shared" si="1112"/>
        <v>5.5406109155110483</v>
      </c>
      <c r="S633" s="42">
        <f t="shared" si="1154"/>
        <v>4.5425431236317442</v>
      </c>
      <c r="T633" s="42">
        <f t="shared" si="1154"/>
        <v>6.1057655525967229</v>
      </c>
      <c r="U633" s="42">
        <f t="shared" si="1154"/>
        <v>6.4794029329052609</v>
      </c>
      <c r="V633" s="42">
        <f t="shared" si="1154"/>
        <v>0.30747025643249154</v>
      </c>
      <c r="W633" s="42">
        <f t="shared" si="1154"/>
        <v>0</v>
      </c>
      <c r="X633" s="42">
        <f t="shared" si="1154"/>
        <v>6.8181529363904829</v>
      </c>
      <c r="Y633" s="42">
        <f t="shared" si="1154"/>
        <v>4.5454352909269895</v>
      </c>
      <c r="Z633" s="42">
        <f t="shared" si="1154"/>
        <v>6.8181529363904829</v>
      </c>
      <c r="AA633" s="42">
        <f t="shared" si="1113"/>
        <v>5.9181529363904826</v>
      </c>
      <c r="AB633" s="42">
        <f t="shared" si="1127"/>
        <v>6.8181529363904829</v>
      </c>
      <c r="AC633" s="42">
        <f t="shared" si="1114"/>
        <v>3.1287584415055671</v>
      </c>
      <c r="AD633" s="74">
        <f t="shared" si="1103"/>
        <v>100.00000000000003</v>
      </c>
    </row>
    <row r="634" spans="1:30" x14ac:dyDescent="0.25">
      <c r="A634" s="34" t="s">
        <v>991</v>
      </c>
      <c r="B634" s="34" t="s">
        <v>992</v>
      </c>
      <c r="C634" s="42">
        <f t="shared" si="1104"/>
        <v>0.41964071169233053</v>
      </c>
      <c r="D634" s="42">
        <f t="shared" si="1105"/>
        <v>6.3235194611734444</v>
      </c>
      <c r="E634" s="42">
        <f t="shared" si="1106"/>
        <v>5.3133915779893908</v>
      </c>
      <c r="F634" s="42">
        <f>F64-1.41</f>
        <v>3.7356962755396621</v>
      </c>
      <c r="G634" s="42">
        <f t="shared" si="1107"/>
        <v>1.0758202131132211</v>
      </c>
      <c r="H634" s="42">
        <f t="shared" si="1158"/>
        <v>3.3403059917085138</v>
      </c>
      <c r="I634" s="42">
        <f t="shared" si="1158"/>
        <v>5.6846295006009262</v>
      </c>
      <c r="J634" s="42">
        <f t="shared" si="1108"/>
        <v>1.0984059741644747</v>
      </c>
      <c r="K634" s="42">
        <f t="shared" si="1109"/>
        <v>5.1804377910218697</v>
      </c>
      <c r="L634" s="42">
        <f t="shared" si="1110"/>
        <v>5.14266451235315</v>
      </c>
      <c r="M634" s="42">
        <f t="shared" si="1111"/>
        <v>1.6396816436589681</v>
      </c>
      <c r="N634" s="42">
        <f t="shared" si="1153"/>
        <v>0.63332779066628231</v>
      </c>
      <c r="O634" s="42">
        <f t="shared" si="1153"/>
        <v>2.4424565992283682</v>
      </c>
      <c r="P634" s="42">
        <f t="shared" si="1153"/>
        <v>2.7195433997425429</v>
      </c>
      <c r="Q634" s="42">
        <f t="shared" si="1153"/>
        <v>6.2164496704300367</v>
      </c>
      <c r="R634" s="42">
        <f>R64+0.51</f>
        <v>0.77935625603716141</v>
      </c>
      <c r="S634" s="42">
        <f t="shared" si="1154"/>
        <v>3.5932479965595925</v>
      </c>
      <c r="T634" s="42">
        <f t="shared" si="1154"/>
        <v>5.2196943984139539</v>
      </c>
      <c r="U634" s="42">
        <f t="shared" si="1154"/>
        <v>3.0950683366210527</v>
      </c>
      <c r="V634" s="42">
        <f t="shared" si="1154"/>
        <v>1.1134855418583653</v>
      </c>
      <c r="W634" s="42">
        <f t="shared" si="1154"/>
        <v>6.4133875040803474</v>
      </c>
      <c r="X634" s="42">
        <f t="shared" si="1154"/>
        <v>6.4133875040803474</v>
      </c>
      <c r="Y634" s="42">
        <f t="shared" si="1154"/>
        <v>2.1377958346934496</v>
      </c>
      <c r="Z634" s="42">
        <f t="shared" si="1154"/>
        <v>6.4133875040803474</v>
      </c>
      <c r="AA634" s="42">
        <f t="shared" si="1113"/>
        <v>5.5133875040803471</v>
      </c>
      <c r="AB634" s="42">
        <f t="shared" si="1127"/>
        <v>2.9394692727034917</v>
      </c>
      <c r="AC634" s="42">
        <f t="shared" si="1114"/>
        <v>5.4023612337083469</v>
      </c>
      <c r="AD634" s="74">
        <f t="shared" si="1103"/>
        <v>99.999999999999986</v>
      </c>
    </row>
    <row r="635" spans="1:30" x14ac:dyDescent="0.25">
      <c r="A635" s="34" t="s">
        <v>993</v>
      </c>
      <c r="B635" s="34" t="s">
        <v>994</v>
      </c>
      <c r="C635" s="42">
        <f>C65</f>
        <v>0.13626502713525859</v>
      </c>
      <c r="D635" s="42">
        <f t="shared" si="1105"/>
        <v>5.2131202520215307</v>
      </c>
      <c r="E635" s="42">
        <f t="shared" si="1106"/>
        <v>5.0739086834878915</v>
      </c>
      <c r="F635" s="42">
        <f t="shared" ref="F635:F636" si="1159">F65-0.9</f>
        <v>2.0614879341733161</v>
      </c>
      <c r="G635" s="42">
        <f>G65</f>
        <v>2.7239361869891288</v>
      </c>
      <c r="H635" s="42">
        <f t="shared" si="1158"/>
        <v>0.84865057340854499</v>
      </c>
      <c r="I635" s="42">
        <f t="shared" si="1158"/>
        <v>4.4255551824606494</v>
      </c>
      <c r="J635" s="42">
        <f t="shared" si="1108"/>
        <v>1.8505533589666674</v>
      </c>
      <c r="K635" s="42">
        <f t="shared" si="1109"/>
        <v>3.7258020338640581</v>
      </c>
      <c r="L635" s="42">
        <f t="shared" si="1110"/>
        <v>3.0254406705626602</v>
      </c>
      <c r="M635" s="42">
        <f t="shared" si="1111"/>
        <v>0.94053761088838672</v>
      </c>
      <c r="N635" s="42">
        <f t="shared" si="1153"/>
        <v>5.22346581745719</v>
      </c>
      <c r="O635" s="42">
        <f t="shared" si="1153"/>
        <v>3.3724979066058629</v>
      </c>
      <c r="P635" s="42">
        <f t="shared" si="1153"/>
        <v>2.9000199163248928</v>
      </c>
      <c r="Q635" s="42">
        <f t="shared" si="1153"/>
        <v>3.0873507691844835</v>
      </c>
      <c r="R635" s="42">
        <f>R65</f>
        <v>4.6136734531835719</v>
      </c>
      <c r="S635" s="42">
        <f t="shared" si="1154"/>
        <v>4.1564635210347234</v>
      </c>
      <c r="T635" s="42">
        <f t="shared" si="1154"/>
        <v>5.0426706298111776</v>
      </c>
      <c r="U635" s="42">
        <f t="shared" si="1154"/>
        <v>4.9970632859546154</v>
      </c>
      <c r="V635" s="42">
        <f t="shared" si="1154"/>
        <v>0.43300451224968356</v>
      </c>
      <c r="W635" s="42">
        <f t="shared" si="1154"/>
        <v>5.8193182176585916</v>
      </c>
      <c r="X635" s="42">
        <f t="shared" si="1154"/>
        <v>5.8193182176585916</v>
      </c>
      <c r="Y635" s="42">
        <f t="shared" si="1154"/>
        <v>3.8795454784390615</v>
      </c>
      <c r="Z635" s="42">
        <f t="shared" si="1154"/>
        <v>5.8193182176585916</v>
      </c>
      <c r="AA635" s="42">
        <f t="shared" si="1113"/>
        <v>4.9193182176585912</v>
      </c>
      <c r="AB635" s="42">
        <f t="shared" si="1127"/>
        <v>4.6069602556463858</v>
      </c>
      <c r="AC635" s="42">
        <f t="shared" si="1114"/>
        <v>5.2847540695159196</v>
      </c>
      <c r="AD635" s="74">
        <f t="shared" si="1103"/>
        <v>100.00000000000003</v>
      </c>
    </row>
    <row r="636" spans="1:30" x14ac:dyDescent="0.25">
      <c r="A636" s="34" t="s">
        <v>995</v>
      </c>
      <c r="B636" s="34" t="s">
        <v>996</v>
      </c>
      <c r="C636" s="42">
        <f t="shared" si="1104"/>
        <v>2.3955660278835547</v>
      </c>
      <c r="D636" s="42">
        <f t="shared" si="1105"/>
        <v>5.0406139916973851</v>
      </c>
      <c r="E636" s="42">
        <f t="shared" si="1106"/>
        <v>4.1743949969746978</v>
      </c>
      <c r="F636" s="42">
        <f t="shared" si="1159"/>
        <v>4.2381479121396444</v>
      </c>
      <c r="G636" s="42">
        <f t="shared" si="1107"/>
        <v>0.66694138853923035</v>
      </c>
      <c r="H636" s="42">
        <f t="shared" si="1158"/>
        <v>2.5476804159485993</v>
      </c>
      <c r="I636" s="42">
        <f>I66-0.9</f>
        <v>3.2630408104190143</v>
      </c>
      <c r="J636" s="42">
        <f t="shared" si="1108"/>
        <v>2.4965923762367446</v>
      </c>
      <c r="K636" s="42">
        <f t="shared" si="1109"/>
        <v>4.4179630216873873</v>
      </c>
      <c r="L636" s="42">
        <f t="shared" si="1110"/>
        <v>4.123556109385647</v>
      </c>
      <c r="M636" s="42">
        <f t="shared" si="1111"/>
        <v>1.2799644289999306</v>
      </c>
      <c r="N636" s="42">
        <f t="shared" si="1153"/>
        <v>4.4727706478236087</v>
      </c>
      <c r="O636" s="42">
        <f t="shared" si="1153"/>
        <v>4.9107054542829847</v>
      </c>
      <c r="P636" s="42">
        <f t="shared" si="1153"/>
        <v>2.7079138842094967</v>
      </c>
      <c r="Q636" s="42">
        <f t="shared" si="1153"/>
        <v>3.3924453171637463</v>
      </c>
      <c r="R636" s="42">
        <f>R66</f>
        <v>4.6874953756948026</v>
      </c>
      <c r="S636" s="42">
        <f t="shared" si="1154"/>
        <v>5.1279987407305603</v>
      </c>
      <c r="T636" s="42">
        <f t="shared" si="1154"/>
        <v>5.477887252886541</v>
      </c>
      <c r="U636" s="42">
        <f t="shared" si="1154"/>
        <v>4.3933484268096965</v>
      </c>
      <c r="V636" s="42">
        <f t="shared" si="1154"/>
        <v>1.3133713554715101</v>
      </c>
      <c r="W636" s="42">
        <f t="shared" si="1154"/>
        <v>0</v>
      </c>
      <c r="X636" s="42">
        <f t="shared" si="1154"/>
        <v>6.4362452613438306</v>
      </c>
      <c r="Y636" s="42">
        <f t="shared" si="1154"/>
        <v>6.4362452613438306</v>
      </c>
      <c r="Z636" s="42">
        <f t="shared" si="1154"/>
        <v>6.4362452613438306</v>
      </c>
      <c r="AA636" s="42">
        <f>AA66</f>
        <v>0</v>
      </c>
      <c r="AB636" s="42">
        <f t="shared" si="1127"/>
        <v>3.7544764024505675</v>
      </c>
      <c r="AC636" s="42">
        <f t="shared" si="1114"/>
        <v>5.8083898785331511</v>
      </c>
      <c r="AD636" s="74">
        <f t="shared" si="1103"/>
        <v>99.999999999999972</v>
      </c>
    </row>
    <row r="637" spans="1:30" x14ac:dyDescent="0.25">
      <c r="A637" s="34" t="s">
        <v>997</v>
      </c>
      <c r="B637" s="34" t="s">
        <v>998</v>
      </c>
      <c r="C637" s="42">
        <f t="shared" si="1104"/>
        <v>2.4287614401788682</v>
      </c>
      <c r="D637" s="42">
        <f t="shared" si="1105"/>
        <v>5.252450243669033</v>
      </c>
      <c r="E637" s="42">
        <f t="shared" si="1106"/>
        <v>4.323771620707987</v>
      </c>
      <c r="F637" s="42">
        <f t="shared" ref="F637:F638" si="1160">F67</f>
        <v>2.6089897123184964</v>
      </c>
      <c r="G637" s="42">
        <f t="shared" si="1107"/>
        <v>1.7615293190297341</v>
      </c>
      <c r="H637" s="42">
        <f t="shared" si="1158"/>
        <v>1.2058724582166132</v>
      </c>
      <c r="I637" s="42">
        <f>I67-0.9</f>
        <v>4.6248802595960221</v>
      </c>
      <c r="J637" s="42">
        <f t="shared" si="1108"/>
        <v>0.8476735457658614</v>
      </c>
      <c r="K637" s="42">
        <f t="shared" si="1109"/>
        <v>3.8700271365890835</v>
      </c>
      <c r="L637" s="42">
        <f t="shared" si="1110"/>
        <v>3.4837030065672021</v>
      </c>
      <c r="M637" s="42">
        <f t="shared" si="1111"/>
        <v>0.19770885155303436</v>
      </c>
      <c r="N637" s="42">
        <f t="shared" si="1153"/>
        <v>6.338155381698539</v>
      </c>
      <c r="O637" s="42">
        <f t="shared" si="1153"/>
        <v>2.1118659361263368</v>
      </c>
      <c r="P637" s="42">
        <f t="shared" si="1153"/>
        <v>2.644967764480803</v>
      </c>
      <c r="Q637" s="42">
        <f t="shared" si="1153"/>
        <v>3.1124777023886585</v>
      </c>
      <c r="R637" s="42">
        <f t="shared" si="1112"/>
        <v>4.5285952365828459</v>
      </c>
      <c r="S637" s="42">
        <f t="shared" si="1154"/>
        <v>4.9626218086100957</v>
      </c>
      <c r="T637" s="42">
        <f t="shared" si="1154"/>
        <v>5.8205620402807563</v>
      </c>
      <c r="U637" s="42">
        <f t="shared" si="1154"/>
        <v>5.8278747411025709</v>
      </c>
      <c r="V637" s="42">
        <f t="shared" si="1154"/>
        <v>0.84107451426156998</v>
      </c>
      <c r="W637" s="42">
        <f t="shared" si="1154"/>
        <v>6.4313197771552728</v>
      </c>
      <c r="X637" s="42">
        <f t="shared" si="1154"/>
        <v>6.4313197771552728</v>
      </c>
      <c r="Y637" s="42">
        <f t="shared" si="1154"/>
        <v>4.2875465181035155</v>
      </c>
      <c r="Z637" s="42">
        <f t="shared" si="1154"/>
        <v>6.4313197771552728</v>
      </c>
      <c r="AA637" s="42">
        <f>AA67</f>
        <v>0</v>
      </c>
      <c r="AB637" s="42">
        <f t="shared" si="1127"/>
        <v>5.0914614902479247</v>
      </c>
      <c r="AC637" s="42">
        <f t="shared" si="1114"/>
        <v>4.5334699404586249</v>
      </c>
      <c r="AD637" s="74">
        <f t="shared" si="1103"/>
        <v>99.999999999999972</v>
      </c>
    </row>
    <row r="638" spans="1:30" x14ac:dyDescent="0.25">
      <c r="A638" s="34" t="s">
        <v>999</v>
      </c>
      <c r="B638" s="34" t="s">
        <v>1000</v>
      </c>
      <c r="C638" s="42">
        <f t="shared" si="1104"/>
        <v>1.3299518489859863</v>
      </c>
      <c r="D638" s="42">
        <f t="shared" si="1105"/>
        <v>5.543889943141445</v>
      </c>
      <c r="E638" s="42">
        <f t="shared" si="1106"/>
        <v>4.1854293594579444</v>
      </c>
      <c r="F638" s="42">
        <f t="shared" si="1160"/>
        <v>4.1715066399460845</v>
      </c>
      <c r="G638" s="42">
        <f t="shared" si="1107"/>
        <v>3.9282098984218949</v>
      </c>
      <c r="H638" s="42">
        <f t="shared" si="1158"/>
        <v>4.0836442813422185</v>
      </c>
      <c r="I638" s="42">
        <f t="shared" si="1158"/>
        <v>5.1226546433952249</v>
      </c>
      <c r="J638" s="42">
        <f t="shared" si="1108"/>
        <v>2.3864242021462001</v>
      </c>
      <c r="K638" s="42">
        <f t="shared" si="1109"/>
        <v>5.6174935790412448</v>
      </c>
      <c r="L638" s="42">
        <f t="shared" si="1110"/>
        <v>5.4487570860344405</v>
      </c>
      <c r="M638" s="42">
        <f t="shared" si="1111"/>
        <v>1.1647047807988995</v>
      </c>
      <c r="N638" s="42">
        <f t="shared" ref="N638:Q653" si="1161">N68</f>
        <v>3.0190632119165954</v>
      </c>
      <c r="O638" s="42">
        <f t="shared" si="1161"/>
        <v>1.6734710952625971</v>
      </c>
      <c r="P638" s="42">
        <f t="shared" si="1161"/>
        <v>1.2368823190056903</v>
      </c>
      <c r="Q638" s="42">
        <f t="shared" si="1161"/>
        <v>3.3472784969959148</v>
      </c>
      <c r="R638" s="42">
        <f t="shared" si="1112"/>
        <v>4.6385450256151932</v>
      </c>
      <c r="S638" s="42">
        <f t="shared" ref="S638:Z653" si="1162">S68</f>
        <v>5.1206703035309813</v>
      </c>
      <c r="T638" s="42">
        <f t="shared" si="1162"/>
        <v>6.2448510217028801</v>
      </c>
      <c r="U638" s="42">
        <f t="shared" si="1162"/>
        <v>4.7246213584136569</v>
      </c>
      <c r="V638" s="42">
        <f t="shared" si="1162"/>
        <v>0.40923405049152645</v>
      </c>
      <c r="W638" s="42">
        <f t="shared" si="1162"/>
        <v>0</v>
      </c>
      <c r="X638" s="42">
        <f t="shared" si="1162"/>
        <v>0</v>
      </c>
      <c r="Y638" s="42">
        <f t="shared" si="1162"/>
        <v>4.8398747038130017</v>
      </c>
      <c r="Z638" s="42">
        <f t="shared" si="1162"/>
        <v>7.2598120557195021</v>
      </c>
      <c r="AA638" s="42">
        <f t="shared" si="1113"/>
        <v>6.3598120557195017</v>
      </c>
      <c r="AB638" s="42">
        <f t="shared" si="1127"/>
        <v>3.3274138588714375</v>
      </c>
      <c r="AC638" s="42">
        <f t="shared" si="1114"/>
        <v>4.8158041802299287</v>
      </c>
      <c r="AD638" s="74">
        <f t="shared" ref="AD638:AD701" si="1163">SUM(C638:AC638)</f>
        <v>99.999999999999986</v>
      </c>
    </row>
    <row r="639" spans="1:30" x14ac:dyDescent="0.25">
      <c r="A639" s="34" t="s">
        <v>1001</v>
      </c>
      <c r="B639" s="34" t="s">
        <v>1002</v>
      </c>
      <c r="C639" s="42">
        <f t="shared" ref="C639:C702" si="1164">C69-0.53</f>
        <v>1.871467331619977</v>
      </c>
      <c r="D639" s="42">
        <f t="shared" ref="D639:D702" si="1165">D69+1</f>
        <v>3.3171115117004795</v>
      </c>
      <c r="E639" s="42">
        <f t="shared" ref="E639:E702" si="1166">E69-0.37</f>
        <v>1.6675701049275951</v>
      </c>
      <c r="F639" s="42">
        <f>F69-0.9</f>
        <v>0.69998706700391977</v>
      </c>
      <c r="G639" s="42">
        <f t="shared" ref="G639:G702" si="1167">G69+0.53</f>
        <v>4.1810832692999291</v>
      </c>
      <c r="H639" s="42">
        <f t="shared" si="1158"/>
        <v>3.5750190345228465</v>
      </c>
      <c r="I639" s="42">
        <f t="shared" si="1158"/>
        <v>2.2405281982008178</v>
      </c>
      <c r="J639" s="42">
        <f t="shared" ref="J639:J702" si="1168">J69+0.24</f>
        <v>5.0904889568113685</v>
      </c>
      <c r="K639" s="42">
        <f t="shared" ref="K639:K702" si="1169">K69+0.37</f>
        <v>3.7025518034967488</v>
      </c>
      <c r="L639" s="42">
        <f t="shared" ref="L639:L702" si="1170">L69-0.24</f>
        <v>3.171243344127757</v>
      </c>
      <c r="M639" s="42">
        <f t="shared" ref="M639:M702" si="1171">M69-0.2</f>
        <v>0.81189269352975924</v>
      </c>
      <c r="N639" s="42">
        <f t="shared" si="1161"/>
        <v>6.3954885191246369</v>
      </c>
      <c r="O639" s="42">
        <f t="shared" si="1161"/>
        <v>5.1042891303249505</v>
      </c>
      <c r="P639" s="42">
        <f t="shared" si="1161"/>
        <v>5.5971296588959314</v>
      </c>
      <c r="Q639" s="42">
        <f t="shared" si="1161"/>
        <v>1.4304352181559932</v>
      </c>
      <c r="R639" s="42">
        <f>R69</f>
        <v>5.9412085451058596</v>
      </c>
      <c r="S639" s="42">
        <f t="shared" si="1162"/>
        <v>6.1541280927464106</v>
      </c>
      <c r="T639" s="42">
        <f t="shared" si="1162"/>
        <v>6.3617191509762891</v>
      </c>
      <c r="U639" s="42">
        <f t="shared" si="1162"/>
        <v>6.3959353197888733</v>
      </c>
      <c r="V639" s="42">
        <f t="shared" si="1162"/>
        <v>0.10060031014846813</v>
      </c>
      <c r="W639" s="42">
        <f t="shared" si="1162"/>
        <v>0</v>
      </c>
      <c r="X639" s="42">
        <f t="shared" si="1162"/>
        <v>0</v>
      </c>
      <c r="Y639" s="42">
        <f t="shared" si="1162"/>
        <v>4.5760243641892444</v>
      </c>
      <c r="Z639" s="42">
        <f t="shared" si="1162"/>
        <v>6.8640365462838657</v>
      </c>
      <c r="AA639" s="42">
        <f t="shared" ref="AA639:AA702" si="1172">AA69-0.9</f>
        <v>5.9640365462838654</v>
      </c>
      <c r="AB639" s="42">
        <f t="shared" si="1127"/>
        <v>3.432018273141932</v>
      </c>
      <c r="AC639" s="42">
        <f t="shared" ref="AC639:AC702" si="1173">AC69+1</f>
        <v>5.3540070095924621</v>
      </c>
      <c r="AD639" s="74">
        <f t="shared" si="1163"/>
        <v>99.999999999999986</v>
      </c>
    </row>
    <row r="640" spans="1:30" x14ac:dyDescent="0.25">
      <c r="A640" s="34" t="s">
        <v>1003</v>
      </c>
      <c r="B640" s="34" t="s">
        <v>1004</v>
      </c>
      <c r="C640" s="42">
        <f t="shared" si="1164"/>
        <v>2.6133001786999923</v>
      </c>
      <c r="D640" s="42">
        <f t="shared" si="1165"/>
        <v>6.1183033313583355</v>
      </c>
      <c r="E640" s="42">
        <f t="shared" si="1166"/>
        <v>4.2818271682608868</v>
      </c>
      <c r="F640" s="42">
        <f t="shared" ref="F640:F642" si="1174">F70</f>
        <v>4.0868330886628481</v>
      </c>
      <c r="G640" s="42">
        <f t="shared" si="1167"/>
        <v>3.5221205348469082</v>
      </c>
      <c r="H640" s="42">
        <f t="shared" si="1158"/>
        <v>3.5956448472734137</v>
      </c>
      <c r="I640" s="42">
        <f t="shared" si="1158"/>
        <v>4.5903270666366254</v>
      </c>
      <c r="J640" s="42">
        <f t="shared" si="1168"/>
        <v>1.9869610960984456</v>
      </c>
      <c r="K640" s="42">
        <f t="shared" si="1169"/>
        <v>4.5803078298626634</v>
      </c>
      <c r="L640" s="42">
        <f t="shared" si="1170"/>
        <v>3.9776517444476962</v>
      </c>
      <c r="M640" s="42">
        <f t="shared" si="1171"/>
        <v>0.78392201723908661</v>
      </c>
      <c r="N640" s="42">
        <f t="shared" si="1161"/>
        <v>5.5156217114423258</v>
      </c>
      <c r="O640" s="42">
        <f t="shared" si="1161"/>
        <v>4.8890363922326854</v>
      </c>
      <c r="P640" s="42">
        <f t="shared" si="1161"/>
        <v>2.6924321725389611</v>
      </c>
      <c r="Q640" s="42">
        <f t="shared" si="1161"/>
        <v>4.1022193082176281</v>
      </c>
      <c r="R640" s="42">
        <f t="shared" ref="R640:R701" si="1175">R70-0.9</f>
        <v>3.0790378141994341</v>
      </c>
      <c r="S640" s="42">
        <f t="shared" si="1162"/>
        <v>4.6566457099656935</v>
      </c>
      <c r="T640" s="42">
        <f t="shared" si="1162"/>
        <v>5.2687452415207723</v>
      </c>
      <c r="U640" s="42">
        <f t="shared" si="1162"/>
        <v>2.6914236114190029</v>
      </c>
      <c r="V640" s="42">
        <f t="shared" si="1162"/>
        <v>0.35312358264591787</v>
      </c>
      <c r="W640" s="42">
        <f t="shared" si="1162"/>
        <v>0</v>
      </c>
      <c r="X640" s="42">
        <f t="shared" si="1162"/>
        <v>0</v>
      </c>
      <c r="Y640" s="42">
        <f t="shared" si="1162"/>
        <v>6.3922575062638485</v>
      </c>
      <c r="Z640" s="42">
        <f t="shared" si="1162"/>
        <v>6.3922575062638485</v>
      </c>
      <c r="AA640" s="42">
        <f t="shared" si="1172"/>
        <v>5.4922575062638481</v>
      </c>
      <c r="AB640" s="42">
        <f t="shared" si="1127"/>
        <v>2.9297846903709295</v>
      </c>
      <c r="AC640" s="42">
        <f t="shared" si="1173"/>
        <v>5.4079583432681986</v>
      </c>
      <c r="AD640" s="74">
        <f t="shared" si="1163"/>
        <v>99.999999999999972</v>
      </c>
    </row>
    <row r="641" spans="1:30" x14ac:dyDescent="0.25">
      <c r="A641" s="34" t="s">
        <v>1005</v>
      </c>
      <c r="B641" s="34" t="s">
        <v>1006</v>
      </c>
      <c r="C641" s="42">
        <f t="shared" si="1164"/>
        <v>1.7638013207878316</v>
      </c>
      <c r="D641" s="42">
        <f t="shared" si="1165"/>
        <v>6.0461068664842035</v>
      </c>
      <c r="E641" s="42">
        <f t="shared" si="1166"/>
        <v>4.0080869772809971</v>
      </c>
      <c r="F641" s="42">
        <f t="shared" si="1174"/>
        <v>4.8331578586241974</v>
      </c>
      <c r="G641" s="42">
        <f t="shared" si="1167"/>
        <v>3.1135767536001309</v>
      </c>
      <c r="H641" s="42">
        <f t="shared" si="1158"/>
        <v>3.613931768428754</v>
      </c>
      <c r="I641" s="42">
        <f t="shared" si="1158"/>
        <v>5.0070123254434025</v>
      </c>
      <c r="J641" s="42">
        <f t="shared" si="1168"/>
        <v>1.1720321571197463</v>
      </c>
      <c r="K641" s="42">
        <f t="shared" si="1169"/>
        <v>4.9290863785617924</v>
      </c>
      <c r="L641" s="42">
        <f t="shared" si="1170"/>
        <v>4.5464907441417148</v>
      </c>
      <c r="M641" s="42">
        <f t="shared" si="1171"/>
        <v>0.36680135361827809</v>
      </c>
      <c r="N641" s="42">
        <f t="shared" si="1161"/>
        <v>4.5522646332185079</v>
      </c>
      <c r="O641" s="42">
        <f t="shared" si="1161"/>
        <v>3.9470186145830986</v>
      </c>
      <c r="P641" s="42">
        <f t="shared" si="1161"/>
        <v>2.7939985503574127</v>
      </c>
      <c r="Q641" s="42">
        <f t="shared" si="1161"/>
        <v>4.1689685117938788</v>
      </c>
      <c r="R641" s="42">
        <f t="shared" si="1175"/>
        <v>3.7867488668370268</v>
      </c>
      <c r="S641" s="42">
        <f t="shared" si="1162"/>
        <v>3.337326347559658</v>
      </c>
      <c r="T641" s="42">
        <f t="shared" si="1162"/>
        <v>4.3660698522134176</v>
      </c>
      <c r="U641" s="42">
        <f t="shared" si="1162"/>
        <v>3.0503413964408774</v>
      </c>
      <c r="V641" s="42">
        <f t="shared" si="1162"/>
        <v>1.4993538791226462</v>
      </c>
      <c r="W641" s="42">
        <f t="shared" si="1162"/>
        <v>5.7822908294860058</v>
      </c>
      <c r="X641" s="42">
        <f t="shared" si="1162"/>
        <v>0</v>
      </c>
      <c r="Y641" s="42">
        <f t="shared" si="1162"/>
        <v>5.7822908294860058</v>
      </c>
      <c r="Z641" s="42">
        <f t="shared" si="1162"/>
        <v>5.7822908294860058</v>
      </c>
      <c r="AA641" s="42">
        <f t="shared" si="1172"/>
        <v>4.8822908294860055</v>
      </c>
      <c r="AB641" s="42">
        <f t="shared" si="1127"/>
        <v>2.6502166301810854</v>
      </c>
      <c r="AC641" s="42">
        <f t="shared" si="1173"/>
        <v>4.2184448956573073</v>
      </c>
      <c r="AD641" s="74">
        <f t="shared" si="1163"/>
        <v>100</v>
      </c>
    </row>
    <row r="642" spans="1:30" x14ac:dyDescent="0.25">
      <c r="A642" s="34" t="s">
        <v>1007</v>
      </c>
      <c r="B642" s="34" t="s">
        <v>1008</v>
      </c>
      <c r="C642" s="42">
        <f t="shared" si="1164"/>
        <v>1.9935840330013834</v>
      </c>
      <c r="D642" s="42">
        <f t="shared" si="1165"/>
        <v>5.4238034391774734</v>
      </c>
      <c r="E642" s="42">
        <f t="shared" si="1166"/>
        <v>3.9749083466021577</v>
      </c>
      <c r="F642" s="42">
        <f t="shared" si="1174"/>
        <v>2.9704993023526232</v>
      </c>
      <c r="G642" s="42">
        <f t="shared" si="1167"/>
        <v>3.1196680665988028</v>
      </c>
      <c r="H642" s="42">
        <f t="shared" si="1158"/>
        <v>5.738727151969492</v>
      </c>
      <c r="I642" s="42">
        <f t="shared" si="1158"/>
        <v>3.5806618154186145</v>
      </c>
      <c r="J642" s="42">
        <f t="shared" si="1168"/>
        <v>3.2331420314198862</v>
      </c>
      <c r="K642" s="42">
        <f t="shared" si="1169"/>
        <v>3.3754505293468573</v>
      </c>
      <c r="L642" s="42">
        <f t="shared" si="1170"/>
        <v>3.7114136840071481</v>
      </c>
      <c r="M642" s="42">
        <f t="shared" si="1171"/>
        <v>1.6626927696465568</v>
      </c>
      <c r="N642" s="42">
        <f t="shared" si="1161"/>
        <v>4.5972228523449505</v>
      </c>
      <c r="O642" s="42">
        <f t="shared" si="1161"/>
        <v>2.5338047740581193</v>
      </c>
      <c r="P642" s="42">
        <f t="shared" si="1161"/>
        <v>0.92164239757799404</v>
      </c>
      <c r="Q642" s="42">
        <f t="shared" si="1161"/>
        <v>2.3207551663687691</v>
      </c>
      <c r="R642" s="42">
        <f t="shared" si="1175"/>
        <v>3.9323222752279867</v>
      </c>
      <c r="S642" s="42">
        <f t="shared" si="1162"/>
        <v>4.9734853050634094</v>
      </c>
      <c r="T642" s="42">
        <f t="shared" si="1162"/>
        <v>5.9087685302181452</v>
      </c>
      <c r="U642" s="42">
        <f t="shared" si="1162"/>
        <v>5.4289000811213306</v>
      </c>
      <c r="V642" s="42">
        <f t="shared" si="1162"/>
        <v>0.41888299706570586</v>
      </c>
      <c r="W642" s="42">
        <f t="shared" si="1162"/>
        <v>0</v>
      </c>
      <c r="X642" s="42">
        <f t="shared" si="1162"/>
        <v>6.4060210068496657</v>
      </c>
      <c r="Y642" s="42">
        <f t="shared" si="1162"/>
        <v>6.4060210068496657</v>
      </c>
      <c r="Z642" s="42">
        <f t="shared" si="1162"/>
        <v>6.4060210068496657</v>
      </c>
      <c r="AA642" s="42">
        <f t="shared" si="1172"/>
        <v>5.5060210068496653</v>
      </c>
      <c r="AB642" s="42">
        <f t="shared" si="1127"/>
        <v>0.80075262585620888</v>
      </c>
      <c r="AC642" s="42">
        <f t="shared" si="1173"/>
        <v>4.6548277981577186</v>
      </c>
      <c r="AD642" s="74">
        <f t="shared" si="1163"/>
        <v>100.00000000000003</v>
      </c>
    </row>
    <row r="643" spans="1:30" x14ac:dyDescent="0.25">
      <c r="A643" s="34" t="s">
        <v>1009</v>
      </c>
      <c r="B643" s="34" t="s">
        <v>1010</v>
      </c>
      <c r="C643" s="42">
        <f t="shared" si="1164"/>
        <v>0.95285153739536876</v>
      </c>
      <c r="D643" s="42">
        <f t="shared" si="1165"/>
        <v>5.2035929367159266</v>
      </c>
      <c r="E643" s="42">
        <f t="shared" si="1166"/>
        <v>3.2353524265316569</v>
      </c>
      <c r="F643" s="42">
        <f>F73-0.9</f>
        <v>2.5763747943840221</v>
      </c>
      <c r="G643" s="42">
        <f t="shared" si="1167"/>
        <v>4.2617662285826041</v>
      </c>
      <c r="H643" s="42">
        <f t="shared" si="1158"/>
        <v>3.5280203712749314</v>
      </c>
      <c r="I643" s="42">
        <f t="shared" si="1158"/>
        <v>3.1151118032521179</v>
      </c>
      <c r="J643" s="42">
        <f t="shared" si="1168"/>
        <v>3.3956263224721557</v>
      </c>
      <c r="K643" s="42">
        <f t="shared" si="1169"/>
        <v>4.1857901775592561</v>
      </c>
      <c r="L643" s="42">
        <f t="shared" si="1170"/>
        <v>3.6388698547552307</v>
      </c>
      <c r="M643" s="42">
        <f t="shared" si="1171"/>
        <v>0.70995741855715955</v>
      </c>
      <c r="N643" s="42">
        <f t="shared" si="1161"/>
        <v>4.1546397248980966</v>
      </c>
      <c r="O643" s="42">
        <f t="shared" si="1161"/>
        <v>4.5852543828662897</v>
      </c>
      <c r="P643" s="42">
        <f t="shared" si="1161"/>
        <v>2.7077335714091704</v>
      </c>
      <c r="Q643" s="42">
        <f t="shared" si="1161"/>
        <v>3.0591440583981897</v>
      </c>
      <c r="R643" s="42">
        <f>R73</f>
        <v>4.8666672373616855</v>
      </c>
      <c r="S643" s="42">
        <f t="shared" si="1162"/>
        <v>4.0154641853798179</v>
      </c>
      <c r="T643" s="42">
        <f t="shared" si="1162"/>
        <v>4.5130006779760556</v>
      </c>
      <c r="U643" s="42">
        <f t="shared" si="1162"/>
        <v>4.5886594069430293</v>
      </c>
      <c r="V643" s="42">
        <f t="shared" si="1162"/>
        <v>0.56593787885164459</v>
      </c>
      <c r="W643" s="42">
        <f t="shared" si="1162"/>
        <v>0</v>
      </c>
      <c r="X643" s="42">
        <f t="shared" si="1162"/>
        <v>6.0480349221855976</v>
      </c>
      <c r="Y643" s="42">
        <f t="shared" si="1162"/>
        <v>6.0480349221855976</v>
      </c>
      <c r="Z643" s="42">
        <f t="shared" si="1162"/>
        <v>6.0480349221855976</v>
      </c>
      <c r="AA643" s="42">
        <f t="shared" si="1172"/>
        <v>5.1480349221855972</v>
      </c>
      <c r="AB643" s="42">
        <f t="shared" si="1127"/>
        <v>2.5200145509106644</v>
      </c>
      <c r="AC643" s="42">
        <f t="shared" si="1173"/>
        <v>6.3280307647825538</v>
      </c>
      <c r="AD643" s="74">
        <f t="shared" si="1163"/>
        <v>100</v>
      </c>
    </row>
    <row r="644" spans="1:30" x14ac:dyDescent="0.25">
      <c r="A644" s="34" t="s">
        <v>1011</v>
      </c>
      <c r="B644" s="34" t="s">
        <v>1012</v>
      </c>
      <c r="C644" s="42">
        <f t="shared" si="1164"/>
        <v>1.883162845517947</v>
      </c>
      <c r="D644" s="42">
        <f t="shared" si="1165"/>
        <v>5.3979610204967194</v>
      </c>
      <c r="E644" s="42">
        <f t="shared" si="1166"/>
        <v>4.3303433058879346</v>
      </c>
      <c r="F644" s="42">
        <f t="shared" ref="F644:F648" si="1176">F74</f>
        <v>4.860417596140449</v>
      </c>
      <c r="G644" s="42">
        <f t="shared" si="1167"/>
        <v>3.3816901711248075</v>
      </c>
      <c r="H644" s="42">
        <f t="shared" si="1158"/>
        <v>3.8560056579792783</v>
      </c>
      <c r="I644" s="42">
        <f t="shared" si="1158"/>
        <v>4.5334564071672094</v>
      </c>
      <c r="J644" s="42">
        <f t="shared" si="1168"/>
        <v>2.2928207829079632</v>
      </c>
      <c r="K644" s="42">
        <f t="shared" si="1169"/>
        <v>4.8125105972192141</v>
      </c>
      <c r="L644" s="42">
        <f t="shared" si="1170"/>
        <v>4.6066485075745227</v>
      </c>
      <c r="M644" s="42">
        <f t="shared" si="1171"/>
        <v>1.1874592107154887</v>
      </c>
      <c r="N644" s="42">
        <f t="shared" si="1161"/>
        <v>4.8542886405240271</v>
      </c>
      <c r="O644" s="42">
        <f t="shared" si="1161"/>
        <v>3.0124711788682248</v>
      </c>
      <c r="P644" s="42">
        <f t="shared" si="1161"/>
        <v>1.3139252596995179</v>
      </c>
      <c r="Q644" s="42">
        <f t="shared" si="1161"/>
        <v>4.2140420263648695</v>
      </c>
      <c r="R644" s="42">
        <f t="shared" si="1175"/>
        <v>4.7680456636974302</v>
      </c>
      <c r="S644" s="42">
        <f t="shared" si="1162"/>
        <v>3.6615102314546406</v>
      </c>
      <c r="T644" s="42">
        <f t="shared" si="1162"/>
        <v>4.1172124126857339</v>
      </c>
      <c r="U644" s="42">
        <f t="shared" si="1162"/>
        <v>3.6122912890244985</v>
      </c>
      <c r="V644" s="42">
        <f t="shared" si="1162"/>
        <v>0.38135825502076198</v>
      </c>
      <c r="W644" s="42">
        <f t="shared" si="1162"/>
        <v>6.3823541925174263</v>
      </c>
      <c r="X644" s="42">
        <f t="shared" si="1162"/>
        <v>0</v>
      </c>
      <c r="Y644" s="42">
        <f t="shared" si="1162"/>
        <v>2.1274513975058094</v>
      </c>
      <c r="Z644" s="42">
        <f t="shared" si="1162"/>
        <v>6.3823541925174263</v>
      </c>
      <c r="AA644" s="42">
        <f t="shared" si="1172"/>
        <v>5.482354192517426</v>
      </c>
      <c r="AB644" s="42">
        <f t="shared" si="1127"/>
        <v>2.6593142468822597</v>
      </c>
      <c r="AC644" s="42">
        <f t="shared" si="1173"/>
        <v>5.8885507179884176</v>
      </c>
      <c r="AD644" s="74">
        <f t="shared" si="1163"/>
        <v>100</v>
      </c>
    </row>
    <row r="645" spans="1:30" x14ac:dyDescent="0.25">
      <c r="A645" s="34" t="s">
        <v>1013</v>
      </c>
      <c r="B645" s="34" t="s">
        <v>1014</v>
      </c>
      <c r="C645" s="42">
        <f t="shared" si="1164"/>
        <v>2.4884963088577594</v>
      </c>
      <c r="D645" s="42">
        <f t="shared" si="1165"/>
        <v>5.4989124347870035</v>
      </c>
      <c r="E645" s="42">
        <f t="shared" si="1166"/>
        <v>4.2274602987484107</v>
      </c>
      <c r="F645" s="42">
        <f t="shared" si="1176"/>
        <v>2.9537805857723463</v>
      </c>
      <c r="G645" s="42">
        <f t="shared" si="1167"/>
        <v>3.8550403838115903</v>
      </c>
      <c r="H645" s="42">
        <f t="shared" si="1158"/>
        <v>4.1437056298258064</v>
      </c>
      <c r="I645" s="42">
        <f>I75-0.9</f>
        <v>2.2747674891443848</v>
      </c>
      <c r="J645" s="42">
        <f t="shared" si="1168"/>
        <v>4.7116880877978007</v>
      </c>
      <c r="K645" s="42">
        <f t="shared" si="1169"/>
        <v>4.6018321411505294</v>
      </c>
      <c r="L645" s="42">
        <f t="shared" si="1170"/>
        <v>3.9846877702910977</v>
      </c>
      <c r="M645" s="42">
        <f t="shared" si="1171"/>
        <v>0.39495328333619623</v>
      </c>
      <c r="N645" s="42">
        <f t="shared" si="1161"/>
        <v>5.5604642248414162</v>
      </c>
      <c r="O645" s="42">
        <f t="shared" si="1161"/>
        <v>3.8775172841171299</v>
      </c>
      <c r="P645" s="42">
        <f t="shared" si="1161"/>
        <v>1.3144660141398619</v>
      </c>
      <c r="Q645" s="42">
        <f t="shared" si="1161"/>
        <v>2.204983782778251</v>
      </c>
      <c r="R645" s="42">
        <f t="shared" si="1175"/>
        <v>4.3159523101990462</v>
      </c>
      <c r="S645" s="42">
        <f t="shared" si="1162"/>
        <v>6.3795042250950758</v>
      </c>
      <c r="T645" s="42">
        <f t="shared" si="1162"/>
        <v>6.2501143655095541</v>
      </c>
      <c r="U645" s="42">
        <f t="shared" si="1162"/>
        <v>4.9364796906496231</v>
      </c>
      <c r="V645" s="42">
        <f t="shared" si="1162"/>
        <v>0.26427885801434459</v>
      </c>
      <c r="W645" s="42">
        <f t="shared" si="1162"/>
        <v>0</v>
      </c>
      <c r="X645" s="42">
        <f t="shared" si="1162"/>
        <v>7.1034953654156689</v>
      </c>
      <c r="Y645" s="42">
        <f t="shared" si="1162"/>
        <v>2.3678317884718902</v>
      </c>
      <c r="Z645" s="42">
        <f t="shared" si="1162"/>
        <v>7.1034953654156689</v>
      </c>
      <c r="AA645" s="42">
        <f>AA75</f>
        <v>0</v>
      </c>
      <c r="AB645" s="42">
        <f t="shared" si="1127"/>
        <v>3.2557687091488474</v>
      </c>
      <c r="AC645" s="42">
        <f t="shared" si="1173"/>
        <v>5.9303236026806854</v>
      </c>
      <c r="AD645" s="74">
        <f t="shared" si="1163"/>
        <v>99.999999999999986</v>
      </c>
    </row>
    <row r="646" spans="1:30" x14ac:dyDescent="0.25">
      <c r="A646" s="34" t="s">
        <v>1015</v>
      </c>
      <c r="B646" s="34" t="s">
        <v>1016</v>
      </c>
      <c r="C646" s="42">
        <f t="shared" si="1164"/>
        <v>5.2322962010918923</v>
      </c>
      <c r="D646" s="42">
        <f t="shared" si="1165"/>
        <v>4.8907174360447954</v>
      </c>
      <c r="E646" s="42">
        <f t="shared" si="1166"/>
        <v>2.3745924427715237</v>
      </c>
      <c r="F646" s="42">
        <f t="shared" si="1176"/>
        <v>5.4116121457754591</v>
      </c>
      <c r="G646" s="42">
        <f t="shared" si="1167"/>
        <v>3.2354433434603349</v>
      </c>
      <c r="H646" s="42">
        <f t="shared" si="1158"/>
        <v>4.7683438928488417</v>
      </c>
      <c r="I646" s="42">
        <f t="shared" si="1158"/>
        <v>3.4094553451459646</v>
      </c>
      <c r="J646" s="42">
        <f t="shared" si="1168"/>
        <v>3.622278813902355</v>
      </c>
      <c r="K646" s="42">
        <f t="shared" si="1169"/>
        <v>4.6316261494670847</v>
      </c>
      <c r="L646" s="42">
        <f t="shared" si="1170"/>
        <v>3.814439298721755</v>
      </c>
      <c r="M646" s="42">
        <f t="shared" si="1171"/>
        <v>1.4908451130813083</v>
      </c>
      <c r="N646" s="42">
        <f t="shared" si="1161"/>
        <v>4.888017101760691</v>
      </c>
      <c r="O646" s="42">
        <f t="shared" si="1161"/>
        <v>3.8371491692159112</v>
      </c>
      <c r="P646" s="42">
        <f t="shared" si="1161"/>
        <v>2.4703015213938477</v>
      </c>
      <c r="Q646" s="42">
        <f t="shared" si="1161"/>
        <v>3.4095898136636609</v>
      </c>
      <c r="R646" s="42">
        <f t="shared" si="1175"/>
        <v>3.7751102018420988</v>
      </c>
      <c r="S646" s="42">
        <f t="shared" si="1162"/>
        <v>4.4756089137722048</v>
      </c>
      <c r="T646" s="42">
        <f t="shared" si="1162"/>
        <v>5.380187229353699</v>
      </c>
      <c r="U646" s="42">
        <f t="shared" si="1162"/>
        <v>3.5883296763273878</v>
      </c>
      <c r="V646" s="42">
        <f t="shared" si="1162"/>
        <v>3.9135900270506845</v>
      </c>
      <c r="W646" s="42">
        <f t="shared" si="1162"/>
        <v>0</v>
      </c>
      <c r="X646" s="42">
        <f t="shared" si="1162"/>
        <v>0</v>
      </c>
      <c r="Y646" s="42">
        <f t="shared" si="1162"/>
        <v>2.1192639523772634</v>
      </c>
      <c r="Z646" s="42">
        <f t="shared" si="1162"/>
        <v>6.3577918571317884</v>
      </c>
      <c r="AA646" s="42">
        <f t="shared" si="1172"/>
        <v>5.457791857131788</v>
      </c>
      <c r="AB646" s="42">
        <f t="shared" si="1127"/>
        <v>1.3245399702357903</v>
      </c>
      <c r="AC646" s="42">
        <f t="shared" si="1173"/>
        <v>6.1210785264318526</v>
      </c>
      <c r="AD646" s="74">
        <f t="shared" si="1163"/>
        <v>99.999999999999986</v>
      </c>
    </row>
    <row r="647" spans="1:30" x14ac:dyDescent="0.25">
      <c r="A647" s="34" t="s">
        <v>1017</v>
      </c>
      <c r="B647" s="34" t="s">
        <v>1018</v>
      </c>
      <c r="C647" s="42">
        <f t="shared" si="1164"/>
        <v>3.2377165486813695</v>
      </c>
      <c r="D647" s="42">
        <f t="shared" si="1165"/>
        <v>4.0242694972307707</v>
      </c>
      <c r="E647" s="42">
        <f t="shared" si="1166"/>
        <v>3.2481823723334093</v>
      </c>
      <c r="F647" s="42">
        <f t="shared" si="1176"/>
        <v>1.8483784666385372</v>
      </c>
      <c r="G647" s="42">
        <f t="shared" si="1167"/>
        <v>2.1948160967774242</v>
      </c>
      <c r="H647" s="42">
        <f t="shared" si="1158"/>
        <v>0.40753310702364026</v>
      </c>
      <c r="I647" s="42">
        <f>I77-0.9</f>
        <v>2.5788043275695123</v>
      </c>
      <c r="J647" s="42">
        <f t="shared" si="1168"/>
        <v>3.2075590059568295</v>
      </c>
      <c r="K647" s="42">
        <f t="shared" si="1169"/>
        <v>3.4324038480726164</v>
      </c>
      <c r="L647" s="42">
        <f t="shared" si="1170"/>
        <v>2.8939591959009237</v>
      </c>
      <c r="M647" s="42">
        <f t="shared" si="1171"/>
        <v>0.51086500691890424</v>
      </c>
      <c r="N647" s="42">
        <f t="shared" si="1161"/>
        <v>5.9878516498166992</v>
      </c>
      <c r="O647" s="42">
        <f t="shared" si="1161"/>
        <v>2.141159989273973</v>
      </c>
      <c r="P647" s="42">
        <f t="shared" si="1161"/>
        <v>2.7433747819707812</v>
      </c>
      <c r="Q647" s="42">
        <f t="shared" si="1161"/>
        <v>4.1342933069972698</v>
      </c>
      <c r="R647" s="42">
        <f t="shared" si="1175"/>
        <v>4.8157904752334861</v>
      </c>
      <c r="S647" s="42">
        <f t="shared" si="1162"/>
        <v>6.330435602299656</v>
      </c>
      <c r="T647" s="42">
        <f t="shared" si="1162"/>
        <v>6.5205297123782442</v>
      </c>
      <c r="U647" s="42">
        <f t="shared" si="1162"/>
        <v>6.0191092313314369</v>
      </c>
      <c r="V647" s="42">
        <f t="shared" si="1162"/>
        <v>0.44107303578658452</v>
      </c>
      <c r="W647" s="42">
        <f t="shared" si="1162"/>
        <v>6.5205297123782442</v>
      </c>
      <c r="X647" s="42">
        <f t="shared" si="1162"/>
        <v>6.5205297123782442</v>
      </c>
      <c r="Y647" s="42">
        <f t="shared" si="1162"/>
        <v>2.1735099041260821</v>
      </c>
      <c r="Z647" s="42">
        <f t="shared" si="1162"/>
        <v>6.5205297123782442</v>
      </c>
      <c r="AA647" s="42">
        <f>AA77</f>
        <v>0</v>
      </c>
      <c r="AB647" s="42">
        <f t="shared" si="1127"/>
        <v>5.9771522363467238</v>
      </c>
      <c r="AC647" s="42">
        <f t="shared" si="1173"/>
        <v>5.5696434642003885</v>
      </c>
      <c r="AD647" s="74">
        <f t="shared" si="1163"/>
        <v>100</v>
      </c>
    </row>
    <row r="648" spans="1:30" x14ac:dyDescent="0.25">
      <c r="A648" s="34" t="s">
        <v>1019</v>
      </c>
      <c r="B648" s="34" t="s">
        <v>1020</v>
      </c>
      <c r="C648" s="42">
        <f t="shared" si="1164"/>
        <v>3.6098412401563804</v>
      </c>
      <c r="D648" s="42">
        <f t="shared" si="1165"/>
        <v>1.6421644965514905</v>
      </c>
      <c r="E648" s="42">
        <f t="shared" si="1166"/>
        <v>0.44592091692107327</v>
      </c>
      <c r="F648" s="42">
        <f t="shared" si="1176"/>
        <v>2.1007640724960037</v>
      </c>
      <c r="G648" s="42">
        <f t="shared" si="1167"/>
        <v>0.8018271409187635</v>
      </c>
      <c r="H648" s="42">
        <f t="shared" si="1158"/>
        <v>0.93157426419034517</v>
      </c>
      <c r="I648" s="42">
        <f t="shared" si="1158"/>
        <v>0.68585252265684449</v>
      </c>
      <c r="J648" s="42">
        <f t="shared" si="1168"/>
        <v>6.6259448267228542</v>
      </c>
      <c r="K648" s="42">
        <f t="shared" si="1169"/>
        <v>2.5710457012442385</v>
      </c>
      <c r="L648" s="42">
        <f t="shared" si="1170"/>
        <v>1.7436634971828997</v>
      </c>
      <c r="M648" s="42">
        <f t="shared" si="1171"/>
        <v>1.2458408186671479</v>
      </c>
      <c r="N648" s="42">
        <f t="shared" si="1161"/>
        <v>5.0402637331191542</v>
      </c>
      <c r="O648" s="42">
        <f t="shared" si="1161"/>
        <v>4.1274991664475014</v>
      </c>
      <c r="P648" s="42">
        <f t="shared" si="1161"/>
        <v>3.1954804859685857</v>
      </c>
      <c r="Q648" s="42">
        <f t="shared" si="1161"/>
        <v>3.7578265562147939</v>
      </c>
      <c r="R648" s="42">
        <f t="shared" si="1175"/>
        <v>5.0592775079506236</v>
      </c>
      <c r="S648" s="42">
        <f t="shared" si="1162"/>
        <v>4.9483608961606782</v>
      </c>
      <c r="T648" s="42">
        <f t="shared" si="1162"/>
        <v>5.8853335675317506</v>
      </c>
      <c r="U648" s="42">
        <f t="shared" si="1162"/>
        <v>5.9229929708738727</v>
      </c>
      <c r="V648" s="42">
        <f t="shared" si="1162"/>
        <v>0.5113230942761644</v>
      </c>
      <c r="W648" s="42">
        <f t="shared" si="1162"/>
        <v>6.3879378115909358</v>
      </c>
      <c r="X648" s="42">
        <f t="shared" si="1162"/>
        <v>6.3879378115909358</v>
      </c>
      <c r="Y648" s="42">
        <f t="shared" si="1162"/>
        <v>6.3879378115909358</v>
      </c>
      <c r="Z648" s="42">
        <f t="shared" si="1162"/>
        <v>6.3879378115909358</v>
      </c>
      <c r="AA648" s="42">
        <f t="shared" si="1172"/>
        <v>5.4879378115909354</v>
      </c>
      <c r="AB648" s="42">
        <f t="shared" si="1127"/>
        <v>5.5894455851420677</v>
      </c>
      <c r="AC648" s="42">
        <f t="shared" si="1173"/>
        <v>2.5180678806521115</v>
      </c>
      <c r="AD648" s="74">
        <f t="shared" si="1163"/>
        <v>100.00000000000001</v>
      </c>
    </row>
    <row r="649" spans="1:30" x14ac:dyDescent="0.25">
      <c r="A649" s="34" t="s">
        <v>1021</v>
      </c>
      <c r="B649" s="34" t="s">
        <v>1022</v>
      </c>
      <c r="C649" s="42">
        <f t="shared" si="1164"/>
        <v>2.6755453335639166</v>
      </c>
      <c r="D649" s="42">
        <f t="shared" si="1165"/>
        <v>3.3301488416107325</v>
      </c>
      <c r="E649" s="42">
        <f t="shared" si="1166"/>
        <v>2.0653727476540849</v>
      </c>
      <c r="F649" s="42">
        <f t="shared" ref="F649:F652" si="1177">F79-0.9</f>
        <v>2.921918034625917</v>
      </c>
      <c r="G649" s="42">
        <f t="shared" si="1167"/>
        <v>3.7516555406332008</v>
      </c>
      <c r="H649" s="42">
        <f t="shared" ref="H649:I664" si="1178">H79</f>
        <v>2.8802300893160964</v>
      </c>
      <c r="I649" s="42">
        <f t="shared" si="1178"/>
        <v>2.6311064362920207</v>
      </c>
      <c r="J649" s="42">
        <f t="shared" si="1168"/>
        <v>4.2738659648466149</v>
      </c>
      <c r="K649" s="42">
        <f t="shared" si="1169"/>
        <v>3.5304152521148477</v>
      </c>
      <c r="L649" s="42">
        <f t="shared" si="1170"/>
        <v>3.0317660371200477</v>
      </c>
      <c r="M649" s="42">
        <f t="shared" si="1171"/>
        <v>1.1384438828898111</v>
      </c>
      <c r="N649" s="42">
        <f t="shared" si="1161"/>
        <v>5.8716289522285505</v>
      </c>
      <c r="O649" s="42">
        <f t="shared" si="1161"/>
        <v>3.4809255181762531</v>
      </c>
      <c r="P649" s="42">
        <f t="shared" si="1161"/>
        <v>2.8321321356915221</v>
      </c>
      <c r="Q649" s="42">
        <f t="shared" si="1161"/>
        <v>2.0813939086253042</v>
      </c>
      <c r="R649" s="42">
        <f>R79</f>
        <v>5.1259870222674593</v>
      </c>
      <c r="S649" s="42">
        <f t="shared" si="1162"/>
        <v>5.5673912746481546</v>
      </c>
      <c r="T649" s="42">
        <f t="shared" si="1162"/>
        <v>5.7103328964395974</v>
      </c>
      <c r="U649" s="42">
        <f t="shared" si="1162"/>
        <v>5.4448327945226866</v>
      </c>
      <c r="V649" s="42">
        <f t="shared" si="1162"/>
        <v>1.914896087726988</v>
      </c>
      <c r="W649" s="42">
        <f t="shared" si="1162"/>
        <v>6.5833830612939321</v>
      </c>
      <c r="X649" s="42">
        <f t="shared" si="1162"/>
        <v>0</v>
      </c>
      <c r="Y649" s="42">
        <f t="shared" si="1162"/>
        <v>2.1944610204313113</v>
      </c>
      <c r="Z649" s="42">
        <f t="shared" si="1162"/>
        <v>6.5833830612939321</v>
      </c>
      <c r="AA649" s="42">
        <f t="shared" si="1172"/>
        <v>5.6833830612939318</v>
      </c>
      <c r="AB649" s="42">
        <f t="shared" si="1127"/>
        <v>3.2916915306469652</v>
      </c>
      <c r="AC649" s="42">
        <f t="shared" si="1173"/>
        <v>5.4037095140461231</v>
      </c>
      <c r="AD649" s="74">
        <f t="shared" si="1163"/>
        <v>100</v>
      </c>
    </row>
    <row r="650" spans="1:30" x14ac:dyDescent="0.25">
      <c r="A650" s="34" t="s">
        <v>1023</v>
      </c>
      <c r="B650" s="34" t="s">
        <v>1024</v>
      </c>
      <c r="C650" s="42">
        <f t="shared" si="1164"/>
        <v>3.0474870798383904</v>
      </c>
      <c r="D650" s="42">
        <f t="shared" si="1165"/>
        <v>4.8541215813931888</v>
      </c>
      <c r="E650" s="42">
        <f t="shared" si="1166"/>
        <v>3.0926417085198814</v>
      </c>
      <c r="F650" s="42">
        <f t="shared" si="1177"/>
        <v>3.3294029347583778</v>
      </c>
      <c r="G650" s="42">
        <f t="shared" si="1167"/>
        <v>3.9614571511438843</v>
      </c>
      <c r="H650" s="42">
        <f t="shared" si="1178"/>
        <v>3.9199632039108949</v>
      </c>
      <c r="I650" s="42">
        <f t="shared" si="1178"/>
        <v>3.9480213089676925</v>
      </c>
      <c r="J650" s="42">
        <f t="shared" si="1168"/>
        <v>3.222949448522324</v>
      </c>
      <c r="K650" s="42">
        <f t="shared" si="1169"/>
        <v>3.7640924899427359</v>
      </c>
      <c r="L650" s="42">
        <f t="shared" si="1170"/>
        <v>2.961325881851824</v>
      </c>
      <c r="M650" s="42">
        <f t="shared" si="1171"/>
        <v>0.71410501827730433</v>
      </c>
      <c r="N650" s="42">
        <f t="shared" si="1161"/>
        <v>3.9311578396481668</v>
      </c>
      <c r="O650" s="42">
        <f t="shared" si="1161"/>
        <v>4.822101712420249</v>
      </c>
      <c r="P650" s="42">
        <f t="shared" si="1161"/>
        <v>2.9576627243354485</v>
      </c>
      <c r="Q650" s="42">
        <f t="shared" si="1161"/>
        <v>4.1169757306629435</v>
      </c>
      <c r="R650" s="42">
        <f>R80</f>
        <v>5.0060534312866221</v>
      </c>
      <c r="S650" s="42">
        <f t="shared" si="1162"/>
        <v>4.3138512233426765</v>
      </c>
      <c r="T650" s="42">
        <f t="shared" si="1162"/>
        <v>4.9404612388666695</v>
      </c>
      <c r="U650" s="42">
        <f t="shared" si="1162"/>
        <v>3.8480145121935427</v>
      </c>
      <c r="V650" s="42">
        <f t="shared" si="1162"/>
        <v>1.5152056191635002</v>
      </c>
      <c r="W650" s="42">
        <f t="shared" si="1162"/>
        <v>0</v>
      </c>
      <c r="X650" s="42">
        <f t="shared" si="1162"/>
        <v>0</v>
      </c>
      <c r="Y650" s="42">
        <f t="shared" si="1162"/>
        <v>6.7199369209901061</v>
      </c>
      <c r="Z650" s="42">
        <f t="shared" si="1162"/>
        <v>6.7199369209901061</v>
      </c>
      <c r="AA650" s="42">
        <f t="shared" si="1172"/>
        <v>5.8199369209901057</v>
      </c>
      <c r="AB650" s="42">
        <f t="shared" si="1127"/>
        <v>2.7999737170792098</v>
      </c>
      <c r="AC650" s="42">
        <f t="shared" si="1173"/>
        <v>5.6731636809041701</v>
      </c>
      <c r="AD650" s="74">
        <f t="shared" si="1163"/>
        <v>100</v>
      </c>
    </row>
    <row r="651" spans="1:30" x14ac:dyDescent="0.25">
      <c r="A651" s="34" t="s">
        <v>1025</v>
      </c>
      <c r="B651" s="34" t="s">
        <v>1026</v>
      </c>
      <c r="C651" s="42">
        <f t="shared" si="1164"/>
        <v>1.438931558798292</v>
      </c>
      <c r="D651" s="42">
        <f t="shared" si="1165"/>
        <v>5.6755952281648154</v>
      </c>
      <c r="E651" s="42">
        <f t="shared" si="1166"/>
        <v>5.3410519190205239</v>
      </c>
      <c r="F651" s="42">
        <f t="shared" si="1177"/>
        <v>3.5480729940106666</v>
      </c>
      <c r="G651" s="42">
        <f t="shared" si="1167"/>
        <v>3.9893791953717352</v>
      </c>
      <c r="H651" s="42">
        <f t="shared" si="1178"/>
        <v>2.1170679971675974</v>
      </c>
      <c r="I651" s="42">
        <f t="shared" si="1178"/>
        <v>4.3231221225312959</v>
      </c>
      <c r="J651" s="42">
        <f t="shared" si="1168"/>
        <v>2.3160325409514328</v>
      </c>
      <c r="K651" s="42">
        <f t="shared" si="1169"/>
        <v>4.820405214556132</v>
      </c>
      <c r="L651" s="42">
        <f t="shared" si="1170"/>
        <v>4.5744074163191497</v>
      </c>
      <c r="M651" s="42">
        <f t="shared" si="1171"/>
        <v>0.56942453852664898</v>
      </c>
      <c r="N651" s="42">
        <f t="shared" si="1161"/>
        <v>4.3400160282967413</v>
      </c>
      <c r="O651" s="42">
        <f t="shared" si="1161"/>
        <v>4.8613395438588594</v>
      </c>
      <c r="P651" s="42">
        <f t="shared" si="1161"/>
        <v>3.7960942866391854</v>
      </c>
      <c r="Q651" s="42">
        <f t="shared" si="1161"/>
        <v>4.1434636398619116</v>
      </c>
      <c r="R651" s="42">
        <f>R81</f>
        <v>3.7997943104489109</v>
      </c>
      <c r="S651" s="42">
        <f t="shared" si="1162"/>
        <v>4.8474097408539008</v>
      </c>
      <c r="T651" s="42">
        <f t="shared" si="1162"/>
        <v>6.0452858748223992</v>
      </c>
      <c r="U651" s="42">
        <f t="shared" si="1162"/>
        <v>4.584658138676363</v>
      </c>
      <c r="V651" s="42">
        <f t="shared" si="1162"/>
        <v>0.3207823436519972</v>
      </c>
      <c r="W651" s="42">
        <f t="shared" si="1162"/>
        <v>0</v>
      </c>
      <c r="X651" s="42">
        <f t="shared" si="1162"/>
        <v>0</v>
      </c>
      <c r="Y651" s="42">
        <f t="shared" si="1162"/>
        <v>2.258205863645439</v>
      </c>
      <c r="Z651" s="42">
        <f t="shared" si="1162"/>
        <v>6.7746175909363151</v>
      </c>
      <c r="AA651" s="42">
        <f t="shared" si="1172"/>
        <v>5.8746175909363147</v>
      </c>
      <c r="AB651" s="42">
        <f t="shared" si="1127"/>
        <v>4.5164117272908761</v>
      </c>
      <c r="AC651" s="42">
        <f t="shared" si="1173"/>
        <v>5.1238125946624935</v>
      </c>
      <c r="AD651" s="74">
        <f t="shared" si="1163"/>
        <v>100</v>
      </c>
    </row>
    <row r="652" spans="1:30" x14ac:dyDescent="0.25">
      <c r="A652" s="34" t="s">
        <v>1027</v>
      </c>
      <c r="B652" s="34" t="s">
        <v>1028</v>
      </c>
      <c r="C652" s="42">
        <f t="shared" si="1164"/>
        <v>4.07073935140206</v>
      </c>
      <c r="D652" s="42">
        <f t="shared" si="1165"/>
        <v>4.0538195274754552</v>
      </c>
      <c r="E652" s="42">
        <f t="shared" si="1166"/>
        <v>4.8570422458072127</v>
      </c>
      <c r="F652" s="42">
        <f t="shared" si="1177"/>
        <v>4.8385265304385854</v>
      </c>
      <c r="G652" s="42">
        <f t="shared" si="1167"/>
        <v>2.4916797857688335</v>
      </c>
      <c r="H652" s="42">
        <f t="shared" si="1178"/>
        <v>5.3397147079362783</v>
      </c>
      <c r="I652" s="42">
        <f t="shared" si="1178"/>
        <v>4.9720502309822825</v>
      </c>
      <c r="J652" s="42">
        <f t="shared" si="1168"/>
        <v>4.5455556376038482</v>
      </c>
      <c r="K652" s="42">
        <f t="shared" si="1169"/>
        <v>4.9263359356481571</v>
      </c>
      <c r="L652" s="42">
        <f t="shared" si="1170"/>
        <v>5.5604896601091331</v>
      </c>
      <c r="M652" s="42">
        <f t="shared" si="1171"/>
        <v>3.2447871565652648</v>
      </c>
      <c r="N652" s="42">
        <f t="shared" si="1161"/>
        <v>4.8097410504319082</v>
      </c>
      <c r="O652" s="42">
        <f t="shared" si="1161"/>
        <v>4.1133506568792981</v>
      </c>
      <c r="P652" s="42">
        <f t="shared" si="1161"/>
        <v>0.77191680907490523</v>
      </c>
      <c r="Q652" s="42">
        <f t="shared" si="1161"/>
        <v>0</v>
      </c>
      <c r="R652" s="42">
        <f>R82</f>
        <v>0</v>
      </c>
      <c r="S652" s="42">
        <f t="shared" si="1162"/>
        <v>2.4279794668419892</v>
      </c>
      <c r="T652" s="42">
        <f t="shared" si="1162"/>
        <v>0</v>
      </c>
      <c r="U652" s="42">
        <f t="shared" si="1162"/>
        <v>7.2839384005259662</v>
      </c>
      <c r="V652" s="42">
        <f t="shared" si="1162"/>
        <v>4.2489640669734801</v>
      </c>
      <c r="W652" s="42">
        <f t="shared" si="1162"/>
        <v>5.2093575622809301</v>
      </c>
      <c r="X652" s="42">
        <f t="shared" si="1162"/>
        <v>1.6353745995671174</v>
      </c>
      <c r="Y652" s="42">
        <f t="shared" si="1162"/>
        <v>5.5701285130256757</v>
      </c>
      <c r="Z652" s="42">
        <f t="shared" si="1162"/>
        <v>3.7697472627459376</v>
      </c>
      <c r="AA652" s="42">
        <f t="shared" si="1172"/>
        <v>4.2856730577964024</v>
      </c>
      <c r="AB652" s="42">
        <f t="shared" si="1127"/>
        <v>2.6346160172115205</v>
      </c>
      <c r="AC652" s="42">
        <f t="shared" si="1173"/>
        <v>4.338471766907734</v>
      </c>
      <c r="AD652" s="74">
        <f t="shared" si="1163"/>
        <v>99.999999999999972</v>
      </c>
    </row>
    <row r="653" spans="1:30" x14ac:dyDescent="0.25">
      <c r="A653" s="34" t="s">
        <v>1029</v>
      </c>
      <c r="B653" s="34" t="s">
        <v>1030</v>
      </c>
      <c r="C653" s="42">
        <f t="shared" si="1164"/>
        <v>6.2043984450099918</v>
      </c>
      <c r="D653" s="42">
        <f t="shared" si="1165"/>
        <v>1.4765783790477371</v>
      </c>
      <c r="E653" s="42">
        <f t="shared" si="1166"/>
        <v>4.2036222193903008</v>
      </c>
      <c r="F653" s="42">
        <f t="shared" ref="F653:F654" si="1179">F83-1.41</f>
        <v>4.6861232909606674</v>
      </c>
      <c r="G653" s="42">
        <f t="shared" si="1167"/>
        <v>2.7893180803202471</v>
      </c>
      <c r="H653" s="42">
        <f t="shared" si="1178"/>
        <v>1.9697375544200133</v>
      </c>
      <c r="I653" s="42">
        <f t="shared" si="1178"/>
        <v>0.85910524693710766</v>
      </c>
      <c r="J653" s="42">
        <f t="shared" si="1168"/>
        <v>2.7223154969429455</v>
      </c>
      <c r="K653" s="42">
        <f t="shared" si="1169"/>
        <v>4.9834542702022704</v>
      </c>
      <c r="L653" s="42">
        <f t="shared" si="1170"/>
        <v>5.0490862335936981</v>
      </c>
      <c r="M653" s="42">
        <f t="shared" si="1171"/>
        <v>4.0157545171201514</v>
      </c>
      <c r="N653" s="42">
        <f t="shared" si="1161"/>
        <v>6.3759333523782233</v>
      </c>
      <c r="O653" s="42">
        <f t="shared" si="1161"/>
        <v>4.3169540578438683</v>
      </c>
      <c r="P653" s="42">
        <f t="shared" si="1161"/>
        <v>1.2081017354107526</v>
      </c>
      <c r="Q653" s="42">
        <f t="shared" si="1161"/>
        <v>0</v>
      </c>
      <c r="R653" s="42">
        <f t="shared" ref="R653:R654" si="1180">R83+0.51</f>
        <v>0.51</v>
      </c>
      <c r="S653" s="42">
        <f t="shared" si="1162"/>
        <v>2.3499698230467922</v>
      </c>
      <c r="T653" s="42">
        <f t="shared" si="1162"/>
        <v>7.0499094691403741</v>
      </c>
      <c r="U653" s="42">
        <f t="shared" si="1162"/>
        <v>7.0499094691403741</v>
      </c>
      <c r="V653" s="42">
        <f t="shared" si="1162"/>
        <v>3.5249547345701862</v>
      </c>
      <c r="W653" s="42">
        <f t="shared" si="1162"/>
        <v>4.5732566367649161</v>
      </c>
      <c r="X653" s="42">
        <f t="shared" si="1162"/>
        <v>3.0297131602917262</v>
      </c>
      <c r="Y653" s="42">
        <f t="shared" si="1162"/>
        <v>6.2906444255149205</v>
      </c>
      <c r="Z653" s="42">
        <f t="shared" si="1162"/>
        <v>4.7314752152630071</v>
      </c>
      <c r="AA653" s="42">
        <f t="shared" si="1172"/>
        <v>4.1703715871714433</v>
      </c>
      <c r="AB653" s="42">
        <f t="shared" si="1127"/>
        <v>0.59999229524598918</v>
      </c>
      <c r="AC653" s="42">
        <f t="shared" si="1173"/>
        <v>5.2593203042723102</v>
      </c>
      <c r="AD653" s="74">
        <f t="shared" si="1163"/>
        <v>99.999999999999986</v>
      </c>
    </row>
    <row r="654" spans="1:30" x14ac:dyDescent="0.25">
      <c r="A654" s="34" t="s">
        <v>1031</v>
      </c>
      <c r="B654" s="34" t="s">
        <v>1032</v>
      </c>
      <c r="C654" s="42">
        <f t="shared" si="1164"/>
        <v>3.1253426449726547</v>
      </c>
      <c r="D654" s="42">
        <f t="shared" si="1165"/>
        <v>3.786362014564626</v>
      </c>
      <c r="E654" s="42">
        <f t="shared" si="1166"/>
        <v>3.8553745113332401</v>
      </c>
      <c r="F654" s="42">
        <f t="shared" si="1179"/>
        <v>2.4366320214595536</v>
      </c>
      <c r="G654" s="42">
        <f t="shared" si="1167"/>
        <v>1.5054872321425223</v>
      </c>
      <c r="H654" s="42">
        <f t="shared" si="1178"/>
        <v>4.9756182528781467</v>
      </c>
      <c r="I654" s="42">
        <f t="shared" si="1178"/>
        <v>4.8576889909347756</v>
      </c>
      <c r="J654" s="42">
        <f t="shared" si="1168"/>
        <v>3.6542834753878743</v>
      </c>
      <c r="K654" s="42">
        <f t="shared" si="1169"/>
        <v>3.284753763439368</v>
      </c>
      <c r="L654" s="42">
        <f t="shared" si="1170"/>
        <v>4.4931897226798903</v>
      </c>
      <c r="M654" s="42">
        <f t="shared" si="1171"/>
        <v>3.9644082013851767</v>
      </c>
      <c r="N654" s="42">
        <f t="shared" ref="N654:Q669" si="1181">N84</f>
        <v>5.7411726314050622</v>
      </c>
      <c r="O654" s="42">
        <f t="shared" si="1181"/>
        <v>3.6029714171466347</v>
      </c>
      <c r="P654" s="42">
        <f t="shared" si="1181"/>
        <v>0.79367981877443416</v>
      </c>
      <c r="Q654" s="42">
        <f t="shared" si="1181"/>
        <v>6.2300353916188058</v>
      </c>
      <c r="R654" s="42">
        <f t="shared" si="1180"/>
        <v>0.51</v>
      </c>
      <c r="S654" s="42">
        <f t="shared" ref="S654:Z664" si="1182">S84</f>
        <v>2.0766784638729359</v>
      </c>
      <c r="T654" s="42">
        <f t="shared" si="1182"/>
        <v>6.2300353916188058</v>
      </c>
      <c r="U654" s="42">
        <f t="shared" si="1182"/>
        <v>6.2300353916188058</v>
      </c>
      <c r="V654" s="42">
        <f t="shared" si="1182"/>
        <v>2.336263271857054</v>
      </c>
      <c r="W654" s="42">
        <f t="shared" si="1182"/>
        <v>4.6011582137562099</v>
      </c>
      <c r="X654" s="42">
        <f t="shared" si="1182"/>
        <v>1.5789621378207419</v>
      </c>
      <c r="Y654" s="42">
        <f t="shared" si="1182"/>
        <v>4.4691716474581131</v>
      </c>
      <c r="Z654" s="42">
        <f t="shared" si="1182"/>
        <v>4.5025478093025164</v>
      </c>
      <c r="AA654" s="42">
        <f t="shared" si="1172"/>
        <v>2.5473419357185851</v>
      </c>
      <c r="AB654" s="42">
        <f t="shared" ref="AB654:AB717" si="1183">AB84</f>
        <v>3.9766183350758353</v>
      </c>
      <c r="AC654" s="42">
        <f t="shared" si="1173"/>
        <v>4.6341873117776364</v>
      </c>
      <c r="AD654" s="74">
        <f t="shared" si="1163"/>
        <v>100.00000000000001</v>
      </c>
    </row>
    <row r="655" spans="1:30" x14ac:dyDescent="0.25">
      <c r="A655" s="34" t="s">
        <v>1033</v>
      </c>
      <c r="B655" s="34" t="s">
        <v>1034</v>
      </c>
      <c r="C655" s="42">
        <f t="shared" si="1164"/>
        <v>5.1930825379630239</v>
      </c>
      <c r="D655" s="42">
        <f t="shared" si="1165"/>
        <v>2.2083550662775373</v>
      </c>
      <c r="E655" s="42">
        <f t="shared" si="1166"/>
        <v>3.7630205430122601</v>
      </c>
      <c r="F655" s="42">
        <f>F85-0.9</f>
        <v>3.4060868781010361</v>
      </c>
      <c r="G655" s="42">
        <f t="shared" si="1167"/>
        <v>1.3984131574025631</v>
      </c>
      <c r="H655" s="42">
        <f t="shared" si="1178"/>
        <v>5.6698220134499859</v>
      </c>
      <c r="I655" s="42">
        <f t="shared" si="1178"/>
        <v>2.8158682843645924</v>
      </c>
      <c r="J655" s="42">
        <f t="shared" si="1168"/>
        <v>2.1236238011510684</v>
      </c>
      <c r="K655" s="42">
        <f t="shared" si="1169"/>
        <v>5.613266595962755</v>
      </c>
      <c r="L655" s="42">
        <f t="shared" si="1170"/>
        <v>3.4810103343867782</v>
      </c>
      <c r="M655" s="42">
        <f t="shared" si="1171"/>
        <v>5.7123505550714411</v>
      </c>
      <c r="N655" s="42">
        <f t="shared" si="1181"/>
        <v>6.2796733203521127</v>
      </c>
      <c r="O655" s="42">
        <f t="shared" si="1181"/>
        <v>4.831777550580111</v>
      </c>
      <c r="P655" s="42">
        <f t="shared" si="1181"/>
        <v>1.6701721046478208</v>
      </c>
      <c r="Q655" s="42">
        <f t="shared" si="1181"/>
        <v>0</v>
      </c>
      <c r="R655" s="42">
        <f>R85</f>
        <v>0</v>
      </c>
      <c r="S655" s="42">
        <f t="shared" si="1182"/>
        <v>0</v>
      </c>
      <c r="T655" s="42">
        <f t="shared" si="1182"/>
        <v>6.8269246858185326</v>
      </c>
      <c r="U655" s="42">
        <f t="shared" si="1182"/>
        <v>6.8269246858185326</v>
      </c>
      <c r="V655" s="42">
        <f t="shared" si="1182"/>
        <v>3.9823727333941434</v>
      </c>
      <c r="W655" s="42">
        <f t="shared" si="1182"/>
        <v>4.1464520104342579</v>
      </c>
      <c r="X655" s="42">
        <f t="shared" si="1182"/>
        <v>3.0091128091762176</v>
      </c>
      <c r="Y655" s="42">
        <f t="shared" si="1182"/>
        <v>4.2720236330551637</v>
      </c>
      <c r="Z655" s="42">
        <f t="shared" si="1182"/>
        <v>3.1744923842221664</v>
      </c>
      <c r="AA655" s="42">
        <f t="shared" si="1172"/>
        <v>4.2309811275908675</v>
      </c>
      <c r="AB655" s="42">
        <f t="shared" si="1183"/>
        <v>5.5196412353426449</v>
      </c>
      <c r="AC655" s="42">
        <f t="shared" si="1173"/>
        <v>3.8445519524243892</v>
      </c>
      <c r="AD655" s="74">
        <f t="shared" si="1163"/>
        <v>100</v>
      </c>
    </row>
    <row r="656" spans="1:30" x14ac:dyDescent="0.25">
      <c r="A656" s="34" t="s">
        <v>1035</v>
      </c>
      <c r="B656" s="34" t="s">
        <v>1036</v>
      </c>
      <c r="C656" s="42">
        <f t="shared" si="1164"/>
        <v>2.4075715452062489</v>
      </c>
      <c r="D656" s="42">
        <f t="shared" si="1165"/>
        <v>4.8300690346298403</v>
      </c>
      <c r="E656" s="42">
        <f t="shared" si="1166"/>
        <v>3.7649547650608142</v>
      </c>
      <c r="F656" s="42">
        <f t="shared" ref="F656" si="1184">F86</f>
        <v>3.5221776395004532</v>
      </c>
      <c r="G656" s="42">
        <f t="shared" si="1167"/>
        <v>2.7717056979764196</v>
      </c>
      <c r="H656" s="42">
        <f t="shared" si="1178"/>
        <v>5.8639662926103151</v>
      </c>
      <c r="I656" s="42">
        <f t="shared" si="1178"/>
        <v>3.9460635944437961</v>
      </c>
      <c r="J656" s="42">
        <f t="shared" si="1168"/>
        <v>3.6644312186979819</v>
      </c>
      <c r="K656" s="42">
        <f t="shared" si="1169"/>
        <v>2.909644174804201</v>
      </c>
      <c r="L656" s="42">
        <f t="shared" si="1170"/>
        <v>5.8731896078461894</v>
      </c>
      <c r="M656" s="42">
        <f t="shared" si="1171"/>
        <v>2.9844177412981545</v>
      </c>
      <c r="N656" s="42">
        <f t="shared" si="1181"/>
        <v>4.7396888652374587</v>
      </c>
      <c r="O656" s="42">
        <f t="shared" si="1181"/>
        <v>5.8614583405886815</v>
      </c>
      <c r="P656" s="42">
        <f t="shared" si="1181"/>
        <v>0.36870671355149504</v>
      </c>
      <c r="Q656" s="42">
        <f t="shared" si="1181"/>
        <v>0</v>
      </c>
      <c r="R656" s="42">
        <f t="shared" si="1175"/>
        <v>5.9133928108369425</v>
      </c>
      <c r="S656" s="42">
        <f t="shared" si="1182"/>
        <v>0</v>
      </c>
      <c r="T656" s="42">
        <f t="shared" si="1182"/>
        <v>6.8133928108369428</v>
      </c>
      <c r="U656" s="42">
        <f t="shared" si="1182"/>
        <v>6.8133928108369428</v>
      </c>
      <c r="V656" s="42">
        <f t="shared" si="1182"/>
        <v>1.4194568355910309</v>
      </c>
      <c r="W656" s="42">
        <f t="shared" si="1182"/>
        <v>4.9126215010751562</v>
      </c>
      <c r="X656" s="42">
        <f t="shared" si="1182"/>
        <v>1.2716456279179096</v>
      </c>
      <c r="Y656" s="42">
        <f t="shared" si="1182"/>
        <v>3.6726501093728015</v>
      </c>
      <c r="Z656" s="42">
        <f t="shared" si="1182"/>
        <v>4.0660036968147377</v>
      </c>
      <c r="AA656" s="42">
        <f t="shared" si="1172"/>
        <v>2.0231947704031321</v>
      </c>
      <c r="AB656" s="42">
        <f t="shared" si="1183"/>
        <v>3.3342135031755253</v>
      </c>
      <c r="AC656" s="42">
        <f t="shared" si="1173"/>
        <v>6.2519902916868091</v>
      </c>
      <c r="AD656" s="74">
        <f t="shared" si="1163"/>
        <v>99.999999999999972</v>
      </c>
    </row>
    <row r="657" spans="1:30" x14ac:dyDescent="0.25">
      <c r="A657" s="34" t="s">
        <v>1037</v>
      </c>
      <c r="B657" s="34" t="s">
        <v>1038</v>
      </c>
      <c r="C657" s="42">
        <f t="shared" si="1164"/>
        <v>4.8368438197105101</v>
      </c>
      <c r="D657" s="42">
        <f t="shared" si="1165"/>
        <v>2.0625301878576785</v>
      </c>
      <c r="E657" s="42">
        <f t="shared" si="1166"/>
        <v>3.4138810170502705</v>
      </c>
      <c r="F657" s="42">
        <f>F87-0.9</f>
        <v>2.4097585118061708</v>
      </c>
      <c r="G657" s="42">
        <f t="shared" si="1167"/>
        <v>2.4246840192083128</v>
      </c>
      <c r="H657" s="42">
        <f t="shared" si="1178"/>
        <v>6.155698371614994</v>
      </c>
      <c r="I657" s="42">
        <f t="shared" si="1178"/>
        <v>4.7044783077843135</v>
      </c>
      <c r="J657" s="42">
        <f t="shared" si="1168"/>
        <v>1.8409969503257544</v>
      </c>
      <c r="K657" s="42">
        <f t="shared" si="1169"/>
        <v>5.8855019719566846</v>
      </c>
      <c r="L657" s="42">
        <f t="shared" si="1170"/>
        <v>4.5693378602022019</v>
      </c>
      <c r="M657" s="42">
        <f t="shared" si="1171"/>
        <v>3.2638298737994091</v>
      </c>
      <c r="N657" s="42">
        <f t="shared" si="1181"/>
        <v>3.5276049161852354</v>
      </c>
      <c r="O657" s="42">
        <f t="shared" si="1181"/>
        <v>3.0580930867925633</v>
      </c>
      <c r="P657" s="42">
        <f t="shared" si="1181"/>
        <v>2.5943215113426668</v>
      </c>
      <c r="Q657" s="42">
        <f t="shared" si="1181"/>
        <v>0</v>
      </c>
      <c r="R657" s="42">
        <f>R87</f>
        <v>6.556020457438601</v>
      </c>
      <c r="S657" s="42">
        <f t="shared" si="1182"/>
        <v>0</v>
      </c>
      <c r="T657" s="42">
        <f t="shared" si="1182"/>
        <v>6.556020457438601</v>
      </c>
      <c r="U657" s="42">
        <f t="shared" si="1182"/>
        <v>6.556020457438601</v>
      </c>
      <c r="V657" s="42">
        <f t="shared" si="1182"/>
        <v>3.004842709659358</v>
      </c>
      <c r="W657" s="42">
        <f t="shared" si="1182"/>
        <v>5.2778026324034046</v>
      </c>
      <c r="X657" s="42">
        <f t="shared" si="1182"/>
        <v>0.94366961129798199</v>
      </c>
      <c r="Y657" s="42">
        <f t="shared" si="1182"/>
        <v>3.9916238747765806</v>
      </c>
      <c r="Z657" s="42">
        <f t="shared" si="1182"/>
        <v>5.0561386551304972</v>
      </c>
      <c r="AA657" s="42">
        <f t="shared" si="1172"/>
        <v>4.2395885332879129</v>
      </c>
      <c r="AB657" s="42">
        <f t="shared" si="1183"/>
        <v>2.9292857363023539</v>
      </c>
      <c r="AC657" s="42">
        <f t="shared" si="1173"/>
        <v>4.1414264691893301</v>
      </c>
      <c r="AD657" s="74">
        <f t="shared" si="1163"/>
        <v>99.999999999999972</v>
      </c>
    </row>
    <row r="658" spans="1:30" x14ac:dyDescent="0.25">
      <c r="A658" s="34" t="s">
        <v>1039</v>
      </c>
      <c r="B658" s="34" t="s">
        <v>1040</v>
      </c>
      <c r="C658" s="42">
        <f t="shared" si="1164"/>
        <v>3.5713883951235168</v>
      </c>
      <c r="D658" s="42">
        <f t="shared" si="1165"/>
        <v>2.0307850139527837</v>
      </c>
      <c r="E658" s="42">
        <f t="shared" si="1166"/>
        <v>4.0058483945288907</v>
      </c>
      <c r="F658" s="42">
        <f t="shared" ref="F658:F659" si="1185">F88</f>
        <v>3.9971688810531467</v>
      </c>
      <c r="G658" s="42">
        <f t="shared" si="1167"/>
        <v>2.0648050934526507</v>
      </c>
      <c r="H658" s="42">
        <f t="shared" si="1178"/>
        <v>3.107527386951098</v>
      </c>
      <c r="I658" s="42">
        <f t="shared" si="1178"/>
        <v>3.3157347011802258</v>
      </c>
      <c r="J658" s="42">
        <f t="shared" si="1168"/>
        <v>2.9377304603633174</v>
      </c>
      <c r="K658" s="42">
        <f t="shared" si="1169"/>
        <v>5.4120121194380513</v>
      </c>
      <c r="L658" s="42">
        <f t="shared" si="1170"/>
        <v>4.6162435706800666</v>
      </c>
      <c r="M658" s="42">
        <f t="shared" si="1171"/>
        <v>3.131578142345437E-3</v>
      </c>
      <c r="N658" s="42">
        <f t="shared" si="1181"/>
        <v>4.7721914752098735</v>
      </c>
      <c r="O658" s="42">
        <f t="shared" si="1181"/>
        <v>5.0485213105339435</v>
      </c>
      <c r="P658" s="42">
        <f t="shared" si="1181"/>
        <v>0.61507744583359114</v>
      </c>
      <c r="Q658" s="42">
        <f t="shared" si="1181"/>
        <v>6.2709620052229802</v>
      </c>
      <c r="R658" s="42">
        <f t="shared" si="1175"/>
        <v>5.3709620052229798</v>
      </c>
      <c r="S658" s="42">
        <f t="shared" si="1182"/>
        <v>0</v>
      </c>
      <c r="T658" s="42">
        <f t="shared" si="1182"/>
        <v>6.2709620052229802</v>
      </c>
      <c r="U658" s="42">
        <f t="shared" si="1182"/>
        <v>6.2709620052229802</v>
      </c>
      <c r="V658" s="42">
        <f t="shared" si="1182"/>
        <v>3.1354810026114892</v>
      </c>
      <c r="W658" s="42">
        <f t="shared" si="1182"/>
        <v>3.8510355171337913</v>
      </c>
      <c r="X658" s="42">
        <f t="shared" si="1182"/>
        <v>4.4052212433384605</v>
      </c>
      <c r="Y658" s="42">
        <f t="shared" si="1182"/>
        <v>4.5146514449724631</v>
      </c>
      <c r="Z658" s="42">
        <f t="shared" si="1182"/>
        <v>5.0552977458434567</v>
      </c>
      <c r="AA658" s="42">
        <f t="shared" si="1172"/>
        <v>4.1506407262904865</v>
      </c>
      <c r="AB658" s="42">
        <f t="shared" si="1183"/>
        <v>1.2008225116384439</v>
      </c>
      <c r="AC658" s="42">
        <f t="shared" si="1173"/>
        <v>4.0048359608360116</v>
      </c>
      <c r="AD658" s="74">
        <f t="shared" si="1163"/>
        <v>100.00000000000003</v>
      </c>
    </row>
    <row r="659" spans="1:30" x14ac:dyDescent="0.25">
      <c r="A659" s="34" t="s">
        <v>1041</v>
      </c>
      <c r="B659" s="34" t="s">
        <v>1042</v>
      </c>
      <c r="C659" s="42">
        <f t="shared" si="1164"/>
        <v>3.6591311380935094</v>
      </c>
      <c r="D659" s="42">
        <f t="shared" si="1165"/>
        <v>3.0507286240549703</v>
      </c>
      <c r="E659" s="42">
        <f t="shared" si="1166"/>
        <v>3.5471330210809722</v>
      </c>
      <c r="F659" s="42">
        <f t="shared" si="1185"/>
        <v>3.4300798943829052</v>
      </c>
      <c r="G659" s="42">
        <f t="shared" si="1167"/>
        <v>1.6688868294626331</v>
      </c>
      <c r="H659" s="42">
        <f t="shared" si="1178"/>
        <v>3.9604565084710432</v>
      </c>
      <c r="I659" s="42">
        <f t="shared" si="1178"/>
        <v>3.903585028846519</v>
      </c>
      <c r="J659" s="42">
        <f t="shared" si="1168"/>
        <v>3.5316960470421979</v>
      </c>
      <c r="K659" s="42">
        <f t="shared" si="1169"/>
        <v>2.9161589889068944</v>
      </c>
      <c r="L659" s="42">
        <f t="shared" si="1170"/>
        <v>4.8119436643208235</v>
      </c>
      <c r="M659" s="42">
        <f t="shared" si="1171"/>
        <v>0.8217953847580135</v>
      </c>
      <c r="N659" s="42">
        <f t="shared" si="1181"/>
        <v>5.6328660998383961</v>
      </c>
      <c r="O659" s="42">
        <f t="shared" si="1181"/>
        <v>5.4039920301038089</v>
      </c>
      <c r="P659" s="42">
        <f t="shared" si="1181"/>
        <v>0.60151496251484105</v>
      </c>
      <c r="Q659" s="42">
        <f t="shared" si="1181"/>
        <v>6.4282382138633691</v>
      </c>
      <c r="R659" s="42">
        <f t="shared" si="1175"/>
        <v>5.5282382138633688</v>
      </c>
      <c r="S659" s="42">
        <f t="shared" si="1182"/>
        <v>0</v>
      </c>
      <c r="T659" s="42">
        <f t="shared" si="1182"/>
        <v>6.4282382138633691</v>
      </c>
      <c r="U659" s="42">
        <f t="shared" si="1182"/>
        <v>6.4282382138633691</v>
      </c>
      <c r="V659" s="42">
        <f t="shared" si="1182"/>
        <v>3.2141191069316837</v>
      </c>
      <c r="W659" s="42">
        <f t="shared" si="1182"/>
        <v>4.9699002542941866</v>
      </c>
      <c r="X659" s="42">
        <f t="shared" si="1182"/>
        <v>2.4349387173724875</v>
      </c>
      <c r="Y659" s="42">
        <f t="shared" si="1182"/>
        <v>4.6365766361934275</v>
      </c>
      <c r="Z659" s="42">
        <f t="shared" si="1182"/>
        <v>4.7642755007841044</v>
      </c>
      <c r="AA659" s="42">
        <f t="shared" si="1172"/>
        <v>2.0869576530995086</v>
      </c>
      <c r="AB659" s="42">
        <f t="shared" si="1183"/>
        <v>2.4618784648838452</v>
      </c>
      <c r="AC659" s="42">
        <f t="shared" si="1173"/>
        <v>3.6784325891097378</v>
      </c>
      <c r="AD659" s="74">
        <f t="shared" si="1163"/>
        <v>99.999999999999972</v>
      </c>
    </row>
    <row r="660" spans="1:30" x14ac:dyDescent="0.25">
      <c r="A660" s="34" t="s">
        <v>1043</v>
      </c>
      <c r="B660" s="34" t="s">
        <v>1044</v>
      </c>
      <c r="C660" s="42">
        <f t="shared" si="1164"/>
        <v>3.607332633365024</v>
      </c>
      <c r="D660" s="42">
        <f t="shared" si="1165"/>
        <v>3.2942771146746752</v>
      </c>
      <c r="E660" s="42">
        <f t="shared" si="1166"/>
        <v>3.5633585435664061</v>
      </c>
      <c r="F660" s="42">
        <f t="shared" ref="F660:F662" si="1186">F90-0.9</f>
        <v>3.9210963388007376</v>
      </c>
      <c r="G660" s="42">
        <f t="shared" si="1167"/>
        <v>2.3960742526865921</v>
      </c>
      <c r="H660" s="42">
        <f t="shared" si="1178"/>
        <v>3.9068399707397612</v>
      </c>
      <c r="I660" s="42">
        <f t="shared" si="1178"/>
        <v>1.5560785220203275</v>
      </c>
      <c r="J660" s="42">
        <f t="shared" si="1168"/>
        <v>3.8822416649152949</v>
      </c>
      <c r="K660" s="42">
        <f t="shared" si="1169"/>
        <v>4.3504955498304563</v>
      </c>
      <c r="L660" s="42">
        <f t="shared" si="1170"/>
        <v>4.6661016282609431</v>
      </c>
      <c r="M660" s="42">
        <f t="shared" si="1171"/>
        <v>3.6631734028993472</v>
      </c>
      <c r="N660" s="42">
        <f t="shared" si="1181"/>
        <v>2.5003896087136392</v>
      </c>
      <c r="O660" s="42">
        <f t="shared" si="1181"/>
        <v>5.0960983620151348</v>
      </c>
      <c r="P660" s="42">
        <f t="shared" si="1181"/>
        <v>0.14777496102327842</v>
      </c>
      <c r="Q660" s="42">
        <f t="shared" si="1181"/>
        <v>6.2417328775069096</v>
      </c>
      <c r="R660" s="42">
        <f>R90</f>
        <v>6.2417328775069096</v>
      </c>
      <c r="S660" s="42">
        <f t="shared" si="1182"/>
        <v>2.080577625835637</v>
      </c>
      <c r="T660" s="42">
        <f t="shared" si="1182"/>
        <v>6.2417328775069096</v>
      </c>
      <c r="U660" s="42">
        <f t="shared" si="1182"/>
        <v>6.2417328775069096</v>
      </c>
      <c r="V660" s="42">
        <f t="shared" si="1182"/>
        <v>2.8607942355239997</v>
      </c>
      <c r="W660" s="42">
        <f t="shared" si="1182"/>
        <v>2.4619233901397384</v>
      </c>
      <c r="X660" s="42">
        <f t="shared" si="1182"/>
        <v>1.8312522078635951</v>
      </c>
      <c r="Y660" s="42">
        <f t="shared" si="1182"/>
        <v>3.8906323050567364</v>
      </c>
      <c r="Z660" s="42">
        <f t="shared" si="1182"/>
        <v>3.5321042960831339</v>
      </c>
      <c r="AA660" s="42">
        <f t="shared" si="1172"/>
        <v>3.727800798473329</v>
      </c>
      <c r="AB660" s="42">
        <f t="shared" si="1183"/>
        <v>3.5856763338869486</v>
      </c>
      <c r="AC660" s="42">
        <f t="shared" si="1173"/>
        <v>4.5109747435976359</v>
      </c>
      <c r="AD660" s="74">
        <f t="shared" si="1163"/>
        <v>100.00000000000003</v>
      </c>
    </row>
    <row r="661" spans="1:30" x14ac:dyDescent="0.25">
      <c r="A661" s="34" t="s">
        <v>1045</v>
      </c>
      <c r="B661" s="34" t="s">
        <v>1046</v>
      </c>
      <c r="C661" s="42">
        <f t="shared" si="1164"/>
        <v>3.0172253919355843</v>
      </c>
      <c r="D661" s="42">
        <f t="shared" si="1165"/>
        <v>4.2317803429514047</v>
      </c>
      <c r="E661" s="42">
        <f t="shared" si="1166"/>
        <v>4.6989843085558842</v>
      </c>
      <c r="F661" s="42">
        <f t="shared" si="1186"/>
        <v>3.6604355149136425</v>
      </c>
      <c r="G661" s="42">
        <f t="shared" si="1167"/>
        <v>2.6139027245481143</v>
      </c>
      <c r="H661" s="42">
        <f t="shared" si="1178"/>
        <v>1.9148198382343233</v>
      </c>
      <c r="I661" s="42">
        <f t="shared" si="1178"/>
        <v>0.85283528286414234</v>
      </c>
      <c r="J661" s="42">
        <f t="shared" si="1168"/>
        <v>2.7340077983130628</v>
      </c>
      <c r="K661" s="42">
        <f t="shared" si="1169"/>
        <v>4.6793434520047112</v>
      </c>
      <c r="L661" s="42">
        <f t="shared" si="1170"/>
        <v>5.0474315030291184</v>
      </c>
      <c r="M661" s="42">
        <f t="shared" si="1171"/>
        <v>1.2840551306838774</v>
      </c>
      <c r="N661" s="42">
        <f t="shared" si="1181"/>
        <v>5.728432830781605</v>
      </c>
      <c r="O661" s="42">
        <f t="shared" si="1181"/>
        <v>5.6718511362720898</v>
      </c>
      <c r="P661" s="42">
        <f t="shared" si="1181"/>
        <v>1.0967143053777253</v>
      </c>
      <c r="Q661" s="42">
        <f t="shared" si="1181"/>
        <v>0</v>
      </c>
      <c r="R661" s="42">
        <f>R91</f>
        <v>6.9984574738851251</v>
      </c>
      <c r="S661" s="42">
        <f t="shared" si="1182"/>
        <v>0</v>
      </c>
      <c r="T661" s="42">
        <f t="shared" si="1182"/>
        <v>6.9984574738851251</v>
      </c>
      <c r="U661" s="42">
        <f t="shared" si="1182"/>
        <v>6.9984574738851251</v>
      </c>
      <c r="V661" s="42">
        <f t="shared" si="1182"/>
        <v>3.7908311316877761</v>
      </c>
      <c r="W661" s="42">
        <f t="shared" si="1182"/>
        <v>4.4707127259050559</v>
      </c>
      <c r="X661" s="42">
        <f t="shared" si="1182"/>
        <v>3.3787318796098234</v>
      </c>
      <c r="Y661" s="42">
        <f t="shared" si="1182"/>
        <v>4.3500086097995228</v>
      </c>
      <c r="Z661" s="42">
        <f t="shared" si="1182"/>
        <v>4.8621457987525281</v>
      </c>
      <c r="AA661" s="42">
        <f t="shared" si="1172"/>
        <v>4.4792012723043504</v>
      </c>
      <c r="AB661" s="42">
        <f t="shared" si="1183"/>
        <v>2.2335502576229138</v>
      </c>
      <c r="AC661" s="42">
        <f t="shared" si="1173"/>
        <v>4.207626342197349</v>
      </c>
      <c r="AD661" s="74">
        <f t="shared" si="1163"/>
        <v>99.999999999999957</v>
      </c>
    </row>
    <row r="662" spans="1:30" x14ac:dyDescent="0.25">
      <c r="A662" s="34" t="s">
        <v>1047</v>
      </c>
      <c r="B662" s="34" t="s">
        <v>1048</v>
      </c>
      <c r="C662" s="42">
        <f t="shared" si="1164"/>
        <v>2.1163711495614397</v>
      </c>
      <c r="D662" s="42">
        <f t="shared" si="1165"/>
        <v>5.5659876891756195</v>
      </c>
      <c r="E662" s="42">
        <f t="shared" si="1166"/>
        <v>3.3573513407968174</v>
      </c>
      <c r="F662" s="42">
        <f t="shared" si="1186"/>
        <v>2.3995665027390825</v>
      </c>
      <c r="G662" s="42">
        <f t="shared" si="1167"/>
        <v>1.5505219999853874</v>
      </c>
      <c r="H662" s="42">
        <f t="shared" si="1178"/>
        <v>5.6219699062574282</v>
      </c>
      <c r="I662" s="42">
        <f t="shared" si="1178"/>
        <v>3.5937126823166063</v>
      </c>
      <c r="J662" s="42">
        <f t="shared" si="1168"/>
        <v>3.1877532791588239</v>
      </c>
      <c r="K662" s="42">
        <f t="shared" si="1169"/>
        <v>1.9839389804353225</v>
      </c>
      <c r="L662" s="42">
        <f t="shared" si="1170"/>
        <v>4.8573101234729839</v>
      </c>
      <c r="M662" s="42">
        <f t="shared" si="1171"/>
        <v>4.3675703039030056</v>
      </c>
      <c r="N662" s="42">
        <f t="shared" si="1181"/>
        <v>6.28548362451511</v>
      </c>
      <c r="O662" s="42">
        <f t="shared" si="1181"/>
        <v>5.2648783975569122</v>
      </c>
      <c r="P662" s="42">
        <f t="shared" si="1181"/>
        <v>1.0815115474848913</v>
      </c>
      <c r="Q662" s="42">
        <f t="shared" si="1181"/>
        <v>6.8521481615650082</v>
      </c>
      <c r="R662" s="42">
        <f>R92</f>
        <v>0</v>
      </c>
      <c r="S662" s="42">
        <f t="shared" si="1182"/>
        <v>2.2840493871883369</v>
      </c>
      <c r="T662" s="42">
        <f t="shared" si="1182"/>
        <v>6.8521481615650082</v>
      </c>
      <c r="U662" s="42">
        <f t="shared" si="1182"/>
        <v>6.8521481615650082</v>
      </c>
      <c r="V662" s="42">
        <f t="shared" si="1182"/>
        <v>3.4260740807825032</v>
      </c>
      <c r="W662" s="42">
        <f t="shared" si="1182"/>
        <v>4.1402242934882949</v>
      </c>
      <c r="X662" s="42">
        <f t="shared" si="1182"/>
        <v>4.5539414434643488</v>
      </c>
      <c r="Y662" s="42">
        <f t="shared" si="1182"/>
        <v>3.1243051419935162</v>
      </c>
      <c r="Z662" s="42">
        <f t="shared" si="1182"/>
        <v>3.4554325167213031</v>
      </c>
      <c r="AA662" s="42">
        <f t="shared" si="1172"/>
        <v>2.9362055307899868</v>
      </c>
      <c r="AB662" s="42">
        <f t="shared" si="1183"/>
        <v>0.29158077283255385</v>
      </c>
      <c r="AC662" s="42">
        <f t="shared" si="1173"/>
        <v>3.9978148206846922</v>
      </c>
      <c r="AD662" s="74">
        <f t="shared" si="1163"/>
        <v>100</v>
      </c>
    </row>
    <row r="663" spans="1:30" x14ac:dyDescent="0.25">
      <c r="A663" s="34" t="s">
        <v>1049</v>
      </c>
      <c r="B663" s="34" t="s">
        <v>1050</v>
      </c>
      <c r="C663" s="42">
        <f t="shared" si="1164"/>
        <v>2.8601777749321613</v>
      </c>
      <c r="D663" s="42">
        <f t="shared" si="1165"/>
        <v>3.8212959480455257</v>
      </c>
      <c r="E663" s="42">
        <f t="shared" si="1166"/>
        <v>4.7449131376918725</v>
      </c>
      <c r="F663" s="42">
        <f t="shared" ref="F663" si="1187">F93</f>
        <v>5.3724580856455466</v>
      </c>
      <c r="G663" s="42">
        <f t="shared" si="1167"/>
        <v>2.5043025003598327</v>
      </c>
      <c r="H663" s="42">
        <f t="shared" si="1178"/>
        <v>3.0629650871166643</v>
      </c>
      <c r="I663" s="42">
        <f t="shared" si="1178"/>
        <v>3.0417776214288308</v>
      </c>
      <c r="J663" s="42">
        <f t="shared" si="1168"/>
        <v>2.0442074935027343</v>
      </c>
      <c r="K663" s="42">
        <f t="shared" si="1169"/>
        <v>3.4813088782553834</v>
      </c>
      <c r="L663" s="42">
        <f t="shared" si="1170"/>
        <v>3.8423173500530643</v>
      </c>
      <c r="M663" s="42">
        <f t="shared" si="1171"/>
        <v>3.8346880015009051</v>
      </c>
      <c r="N663" s="42">
        <f t="shared" si="1181"/>
        <v>4.1651491519082668</v>
      </c>
      <c r="O663" s="42">
        <f t="shared" si="1181"/>
        <v>2.4528023644986501</v>
      </c>
      <c r="P663" s="42">
        <f t="shared" si="1181"/>
        <v>1.7964658899657997</v>
      </c>
      <c r="Q663" s="42">
        <f t="shared" si="1181"/>
        <v>6.0130763939610032</v>
      </c>
      <c r="R663" s="42">
        <f t="shared" si="1175"/>
        <v>5.1130763939610029</v>
      </c>
      <c r="S663" s="42">
        <f t="shared" si="1182"/>
        <v>0</v>
      </c>
      <c r="T663" s="42">
        <f t="shared" si="1182"/>
        <v>6.0130763939610032</v>
      </c>
      <c r="U663" s="42">
        <f t="shared" si="1182"/>
        <v>6.0130763939610032</v>
      </c>
      <c r="V663" s="42">
        <f t="shared" si="1182"/>
        <v>3.2570830467288769</v>
      </c>
      <c r="W663" s="42">
        <f t="shared" si="1182"/>
        <v>4.8299104188689483</v>
      </c>
      <c r="X663" s="42">
        <f t="shared" si="1182"/>
        <v>2.3894938562778911</v>
      </c>
      <c r="Y663" s="42">
        <f t="shared" si="1182"/>
        <v>4.3037713603103391</v>
      </c>
      <c r="Z663" s="42">
        <f t="shared" si="1182"/>
        <v>3.8431189952025622</v>
      </c>
      <c r="AA663" s="42">
        <f t="shared" si="1172"/>
        <v>4.2423838534832186</v>
      </c>
      <c r="AB663" s="42">
        <f t="shared" si="1183"/>
        <v>3.3263826860209811</v>
      </c>
      <c r="AC663" s="42">
        <f t="shared" si="1173"/>
        <v>3.63072092235794</v>
      </c>
      <c r="AD663" s="74">
        <f t="shared" si="1163"/>
        <v>100.00000000000001</v>
      </c>
    </row>
    <row r="664" spans="1:30" x14ac:dyDescent="0.25">
      <c r="A664" s="34" t="s">
        <v>1051</v>
      </c>
      <c r="B664" s="34" t="s">
        <v>1052</v>
      </c>
      <c r="C664" s="42">
        <f t="shared" si="1164"/>
        <v>1.0585101681996858</v>
      </c>
      <c r="D664" s="42">
        <f t="shared" si="1165"/>
        <v>6.437012693115463</v>
      </c>
      <c r="E664" s="42">
        <f t="shared" si="1166"/>
        <v>3.6576277018625714</v>
      </c>
      <c r="F664" s="42">
        <f>F94-0.2</f>
        <v>4.0270182226531777</v>
      </c>
      <c r="G664" s="42">
        <f t="shared" si="1167"/>
        <v>2.2669713499506119</v>
      </c>
      <c r="H664" s="42">
        <f t="shared" si="1178"/>
        <v>3.854216913750574</v>
      </c>
      <c r="I664" s="42">
        <f t="shared" si="1178"/>
        <v>4.0996589144522968</v>
      </c>
      <c r="J664" s="42">
        <f t="shared" si="1168"/>
        <v>1.1746559600353166</v>
      </c>
      <c r="K664" s="42">
        <f t="shared" si="1169"/>
        <v>3.6101160034491784</v>
      </c>
      <c r="L664" s="42">
        <f t="shared" si="1170"/>
        <v>6.2672585057303856</v>
      </c>
      <c r="M664" s="42">
        <f>M94</f>
        <v>0.85329663743550588</v>
      </c>
      <c r="N664" s="42">
        <f t="shared" si="1181"/>
        <v>5.1652185335767022</v>
      </c>
      <c r="O664" s="42">
        <f t="shared" si="1181"/>
        <v>5.835360865500407</v>
      </c>
      <c r="P664" s="42">
        <f t="shared" si="1181"/>
        <v>0.51074418133492383</v>
      </c>
      <c r="Q664" s="42">
        <f t="shared" si="1181"/>
        <v>0</v>
      </c>
      <c r="R664" s="42">
        <f>R94</f>
        <v>7.0785951381885939</v>
      </c>
      <c r="S664" s="42">
        <f>S94-0.9</f>
        <v>1.459531712729532</v>
      </c>
      <c r="T664" s="42">
        <f t="shared" si="1182"/>
        <v>7.0785951381885939</v>
      </c>
      <c r="U664" s="42">
        <f t="shared" si="1182"/>
        <v>7.0785951381885939</v>
      </c>
      <c r="V664" s="42">
        <f t="shared" si="1182"/>
        <v>4.1291804972766792</v>
      </c>
      <c r="W664" s="42">
        <f t="shared" si="1182"/>
        <v>4.5823250647483222</v>
      </c>
      <c r="X664" s="42">
        <f t="shared" si="1182"/>
        <v>2.8519133304685385</v>
      </c>
      <c r="Y664" s="42">
        <f t="shared" si="1182"/>
        <v>3.8146454384258108</v>
      </c>
      <c r="Z664" s="42">
        <f t="shared" si="1182"/>
        <v>3.2114046819332569</v>
      </c>
      <c r="AA664" s="42">
        <f t="shared" si="1172"/>
        <v>2.9328267488333952</v>
      </c>
      <c r="AB664" s="42">
        <f t="shared" si="1183"/>
        <v>3.1627765511055421</v>
      </c>
      <c r="AC664" s="42">
        <f t="shared" si="1173"/>
        <v>3.8019439088663183</v>
      </c>
      <c r="AD664" s="74">
        <f t="shared" si="1163"/>
        <v>99.999999999999957</v>
      </c>
    </row>
    <row r="665" spans="1:30" x14ac:dyDescent="0.25">
      <c r="A665" s="34" t="s">
        <v>1053</v>
      </c>
      <c r="B665" s="34" t="s">
        <v>1054</v>
      </c>
      <c r="C665" s="42">
        <f t="shared" si="1164"/>
        <v>2.9621051014103603</v>
      </c>
      <c r="D665" s="42">
        <f t="shared" si="1165"/>
        <v>4.2624841171911143</v>
      </c>
      <c r="E665" s="42">
        <f t="shared" si="1166"/>
        <v>3.7388561327060836</v>
      </c>
      <c r="F665" s="42">
        <f t="shared" ref="F665:F672" si="1188">F95</f>
        <v>4.2332831184063169</v>
      </c>
      <c r="G665" s="42">
        <f t="shared" si="1167"/>
        <v>1.1362764879581981</v>
      </c>
      <c r="H665" s="42">
        <f t="shared" ref="H665:I672" si="1189">H95</f>
        <v>5.0035489407358407</v>
      </c>
      <c r="I665" s="42">
        <f t="shared" si="1189"/>
        <v>3.5795147745747786</v>
      </c>
      <c r="J665" s="42">
        <f t="shared" si="1168"/>
        <v>2.9985887303337915</v>
      </c>
      <c r="K665" s="42">
        <f t="shared" si="1169"/>
        <v>2.4852852306581896</v>
      </c>
      <c r="L665" s="42">
        <f t="shared" si="1170"/>
        <v>5.160751091633645</v>
      </c>
      <c r="M665" s="42">
        <f t="shared" si="1171"/>
        <v>4.036820457283131</v>
      </c>
      <c r="N665" s="42">
        <f t="shared" si="1181"/>
        <v>5.2967242893384583</v>
      </c>
      <c r="O665" s="42">
        <f t="shared" si="1181"/>
        <v>5.5020312664505573</v>
      </c>
      <c r="P665" s="42">
        <f t="shared" si="1181"/>
        <v>0.18233836346172558</v>
      </c>
      <c r="Q665" s="42">
        <f t="shared" si="1181"/>
        <v>0</v>
      </c>
      <c r="R665" s="42">
        <f t="shared" si="1175"/>
        <v>5.5693651356218652</v>
      </c>
      <c r="S665" s="42">
        <f t="shared" ref="S665:AA680" si="1190">S95</f>
        <v>4.3129100904145776</v>
      </c>
      <c r="T665" s="42">
        <f t="shared" si="1190"/>
        <v>6.4693651356218655</v>
      </c>
      <c r="U665" s="42">
        <f t="shared" si="1190"/>
        <v>6.4693651356218655</v>
      </c>
      <c r="V665" s="42">
        <f t="shared" si="1190"/>
        <v>3.2346825678109319</v>
      </c>
      <c r="W665" s="42">
        <f t="shared" si="1190"/>
        <v>3.9845011684355698</v>
      </c>
      <c r="X665" s="42">
        <f t="shared" si="1190"/>
        <v>1.4658547724652808</v>
      </c>
      <c r="Y665" s="42">
        <f t="shared" si="1190"/>
        <v>4.0719099730635806</v>
      </c>
      <c r="Z665" s="42">
        <f t="shared" si="1190"/>
        <v>3.5301709511275337</v>
      </c>
      <c r="AA665" s="42">
        <f t="shared" si="1172"/>
        <v>2.9127248654105502</v>
      </c>
      <c r="AB665" s="42">
        <f t="shared" si="1183"/>
        <v>3.1658595344532534</v>
      </c>
      <c r="AC665" s="42">
        <f t="shared" si="1173"/>
        <v>4.2346825678109337</v>
      </c>
      <c r="AD665" s="74">
        <f t="shared" si="1163"/>
        <v>100</v>
      </c>
    </row>
    <row r="666" spans="1:30" x14ac:dyDescent="0.25">
      <c r="A666" s="34" t="s">
        <v>1055</v>
      </c>
      <c r="B666" s="34" t="s">
        <v>1056</v>
      </c>
      <c r="C666" s="42">
        <f t="shared" si="1164"/>
        <v>4.9246898988555143</v>
      </c>
      <c r="D666" s="42">
        <f t="shared" si="1165"/>
        <v>1.7109872274437805</v>
      </c>
      <c r="E666" s="42">
        <f t="shared" si="1166"/>
        <v>5.2203548636052171</v>
      </c>
      <c r="F666" s="42">
        <f t="shared" si="1188"/>
        <v>4.9007266412083021</v>
      </c>
      <c r="G666" s="42">
        <f t="shared" si="1167"/>
        <v>2.0408760706345532</v>
      </c>
      <c r="H666" s="42">
        <f t="shared" si="1189"/>
        <v>3.7763627311211856</v>
      </c>
      <c r="I666" s="42">
        <f t="shared" si="1189"/>
        <v>3.7434311067186403</v>
      </c>
      <c r="J666" s="42">
        <f t="shared" si="1168"/>
        <v>2.7254790630647951</v>
      </c>
      <c r="K666" s="42">
        <f t="shared" si="1169"/>
        <v>4.9015535607546035</v>
      </c>
      <c r="L666" s="42">
        <f t="shared" si="1170"/>
        <v>3.8222097922120737</v>
      </c>
      <c r="M666" s="42">
        <f t="shared" si="1171"/>
        <v>4.0812879292419639</v>
      </c>
      <c r="N666" s="42">
        <f t="shared" si="1181"/>
        <v>3.907352310234637</v>
      </c>
      <c r="O666" s="42">
        <f t="shared" si="1181"/>
        <v>3.9194384385379233</v>
      </c>
      <c r="P666" s="42">
        <f t="shared" si="1181"/>
        <v>1.0439832231531092</v>
      </c>
      <c r="Q666" s="42">
        <f t="shared" si="1181"/>
        <v>0</v>
      </c>
      <c r="R666" s="42">
        <f t="shared" si="1175"/>
        <v>5.7143794209772167</v>
      </c>
      <c r="S666" s="42">
        <f t="shared" si="1190"/>
        <v>2.2047931403257395</v>
      </c>
      <c r="T666" s="42">
        <f t="shared" si="1190"/>
        <v>0</v>
      </c>
      <c r="U666" s="42">
        <f t="shared" si="1190"/>
        <v>6.6143794209772171</v>
      </c>
      <c r="V666" s="42">
        <f t="shared" si="1190"/>
        <v>1.6535948552443054</v>
      </c>
      <c r="W666" s="42">
        <f t="shared" si="1190"/>
        <v>5.1583839509507881</v>
      </c>
      <c r="X666" s="42">
        <f t="shared" si="1190"/>
        <v>1.3438305297439934</v>
      </c>
      <c r="Y666" s="42">
        <f t="shared" si="1190"/>
        <v>5.4241311961227057</v>
      </c>
      <c r="Z666" s="42">
        <f t="shared" si="1190"/>
        <v>6.4186750662417555</v>
      </c>
      <c r="AA666" s="42">
        <f t="shared" si="1172"/>
        <v>4.8478336397191404</v>
      </c>
      <c r="AB666" s="42">
        <f t="shared" si="1183"/>
        <v>3.9404813571779167</v>
      </c>
      <c r="AC666" s="42">
        <f t="shared" si="1173"/>
        <v>5.9607845657329124</v>
      </c>
      <c r="AD666" s="74">
        <f t="shared" si="1163"/>
        <v>99.999999999999986</v>
      </c>
    </row>
    <row r="667" spans="1:30" x14ac:dyDescent="0.25">
      <c r="A667" s="34" t="s">
        <v>1057</v>
      </c>
      <c r="B667" s="34" t="s">
        <v>1058</v>
      </c>
      <c r="C667" s="42">
        <f t="shared" si="1164"/>
        <v>6.7490792094230656</v>
      </c>
      <c r="D667" s="42">
        <f t="shared" si="1165"/>
        <v>8.2790792094230667</v>
      </c>
      <c r="E667" s="42">
        <f t="shared" si="1166"/>
        <v>4.4827194729487099</v>
      </c>
      <c r="F667" s="42">
        <f t="shared" si="1188"/>
        <v>4.3654855096944249</v>
      </c>
      <c r="G667" s="42">
        <f t="shared" si="1167"/>
        <v>1.9687711660498741</v>
      </c>
      <c r="H667" s="42">
        <f t="shared" si="1189"/>
        <v>3.3829843166510933</v>
      </c>
      <c r="I667" s="42">
        <f t="shared" ref="I667:I670" si="1191">I97-0.9</f>
        <v>2.2929089563726399</v>
      </c>
      <c r="J667" s="42">
        <f t="shared" si="1168"/>
        <v>3.2361197512066981</v>
      </c>
      <c r="K667" s="42">
        <f t="shared" si="1169"/>
        <v>5.7905909006341982</v>
      </c>
      <c r="L667" s="42">
        <f t="shared" si="1170"/>
        <v>2.0347122529447077</v>
      </c>
      <c r="M667" s="42">
        <f t="shared" si="1171"/>
        <v>2.3369900682582307</v>
      </c>
      <c r="N667" s="42">
        <f t="shared" si="1181"/>
        <v>4.9230542154159469</v>
      </c>
      <c r="O667" s="42">
        <f t="shared" si="1181"/>
        <v>4.469863106306609</v>
      </c>
      <c r="P667" s="42">
        <f t="shared" si="1181"/>
        <v>4.7366889528630738</v>
      </c>
      <c r="Q667" s="42">
        <f t="shared" si="1181"/>
        <v>2.4727996407626129</v>
      </c>
      <c r="R667" s="42">
        <f t="shared" si="1175"/>
        <v>4.7905099698547184</v>
      </c>
      <c r="S667" s="42">
        <f t="shared" si="1190"/>
        <v>3.3978064625939477</v>
      </c>
      <c r="T667" s="42">
        <f t="shared" si="1190"/>
        <v>2.7938160145963598</v>
      </c>
      <c r="U667" s="42">
        <f t="shared" si="1190"/>
        <v>1.6165499658879752</v>
      </c>
      <c r="V667" s="42">
        <f t="shared" si="1190"/>
        <v>6.5993341307392583</v>
      </c>
      <c r="W667" s="42">
        <f t="shared" si="1190"/>
        <v>3.6193292968649171</v>
      </c>
      <c r="X667" s="42">
        <f t="shared" si="1190"/>
        <v>5.8734532960975043</v>
      </c>
      <c r="Y667" s="42">
        <f t="shared" si="1190"/>
        <v>6.0409446919974652</v>
      </c>
      <c r="Z667" s="42">
        <f t="shared" si="1190"/>
        <v>0.32004970593855997</v>
      </c>
      <c r="AA667" s="42">
        <f t="shared" si="1190"/>
        <v>0</v>
      </c>
      <c r="AB667" s="42">
        <f t="shared" si="1183"/>
        <v>0</v>
      </c>
      <c r="AC667" s="42">
        <f t="shared" si="1173"/>
        <v>3.4263597364743559</v>
      </c>
      <c r="AD667" s="74">
        <f t="shared" si="1163"/>
        <v>100.00000000000001</v>
      </c>
    </row>
    <row r="668" spans="1:30" x14ac:dyDescent="0.25">
      <c r="A668" s="34" t="s">
        <v>1059</v>
      </c>
      <c r="B668" s="34" t="s">
        <v>1060</v>
      </c>
      <c r="C668" s="42">
        <f t="shared" si="1164"/>
        <v>5.7504976423897087</v>
      </c>
      <c r="D668" s="42">
        <f t="shared" si="1165"/>
        <v>7.280497642389709</v>
      </c>
      <c r="E668" s="42">
        <f t="shared" si="1166"/>
        <v>1.2001244105974282</v>
      </c>
      <c r="F668" s="42">
        <f t="shared" si="1188"/>
        <v>5.228105180300151</v>
      </c>
      <c r="G668" s="42">
        <f t="shared" si="1167"/>
        <v>2.77488862011037</v>
      </c>
      <c r="H668" s="42">
        <f t="shared" si="1189"/>
        <v>4.9710338530618055</v>
      </c>
      <c r="I668" s="42">
        <f t="shared" si="1191"/>
        <v>4.143691477728324</v>
      </c>
      <c r="J668" s="42">
        <f t="shared" si="1168"/>
        <v>4.8051194316929617</v>
      </c>
      <c r="K668" s="42">
        <f t="shared" si="1169"/>
        <v>2.5080417506007526</v>
      </c>
      <c r="L668" s="42">
        <f t="shared" si="1170"/>
        <v>4.7320606335585191</v>
      </c>
      <c r="M668" s="42">
        <f t="shared" si="1171"/>
        <v>3.6972607064955612</v>
      </c>
      <c r="N668" s="42">
        <f t="shared" si="1181"/>
        <v>2.3006152268682656</v>
      </c>
      <c r="O668" s="42">
        <f t="shared" si="1181"/>
        <v>5.5835288676087851</v>
      </c>
      <c r="P668" s="42">
        <f t="shared" si="1181"/>
        <v>5.1570793292382806</v>
      </c>
      <c r="Q668" s="42">
        <f t="shared" si="1181"/>
        <v>3.0945271210023493</v>
      </c>
      <c r="R668" s="42">
        <f t="shared" si="1175"/>
        <v>4.1230045753476059</v>
      </c>
      <c r="S668" s="42">
        <f t="shared" si="1190"/>
        <v>2.9316778762336333</v>
      </c>
      <c r="T668" s="42">
        <f t="shared" si="1190"/>
        <v>2.9039499274087777</v>
      </c>
      <c r="U668" s="42">
        <f t="shared" si="1190"/>
        <v>6.1208668224968834</v>
      </c>
      <c r="V668" s="42">
        <f t="shared" si="1190"/>
        <v>4.5504872641246878</v>
      </c>
      <c r="W668" s="42">
        <f t="shared" si="1190"/>
        <v>3.6510296914632447</v>
      </c>
      <c r="X668" s="42">
        <f t="shared" si="1190"/>
        <v>3.9651618998589835</v>
      </c>
      <c r="Y668" s="42">
        <f t="shared" si="1190"/>
        <v>2.9573988898341406</v>
      </c>
      <c r="Z668" s="42">
        <f t="shared" si="1190"/>
        <v>0.38235273132924896</v>
      </c>
      <c r="AA668" s="42">
        <f t="shared" si="1190"/>
        <v>0</v>
      </c>
      <c r="AB668" s="42">
        <f t="shared" si="1183"/>
        <v>0</v>
      </c>
      <c r="AC668" s="42">
        <f t="shared" si="1173"/>
        <v>5.1869984282598063</v>
      </c>
      <c r="AD668" s="74">
        <f t="shared" si="1163"/>
        <v>99.999999999999986</v>
      </c>
    </row>
    <row r="669" spans="1:30" x14ac:dyDescent="0.25">
      <c r="A669" s="34" t="s">
        <v>1061</v>
      </c>
      <c r="B669" s="34" t="s">
        <v>1062</v>
      </c>
      <c r="C669" s="42">
        <f t="shared" si="1164"/>
        <v>6.3372532113067868</v>
      </c>
      <c r="D669" s="42">
        <f t="shared" si="1165"/>
        <v>7.867253211306787</v>
      </c>
      <c r="E669" s="42">
        <f t="shared" si="1166"/>
        <v>3.3497621561245094</v>
      </c>
      <c r="F669" s="42">
        <f t="shared" si="1188"/>
        <v>3.8069139545159798</v>
      </c>
      <c r="G669" s="42">
        <f t="shared" si="1167"/>
        <v>3.0319124991606659</v>
      </c>
      <c r="H669" s="42">
        <f t="shared" si="1189"/>
        <v>5.180869152516121</v>
      </c>
      <c r="I669" s="42">
        <f t="shared" si="1191"/>
        <v>5.0934410403612027</v>
      </c>
      <c r="J669" s="42">
        <f t="shared" si="1168"/>
        <v>5.2184626325983903</v>
      </c>
      <c r="K669" s="42">
        <f t="shared" si="1169"/>
        <v>1.8311177045333591</v>
      </c>
      <c r="L669" s="42">
        <f t="shared" si="1170"/>
        <v>2.7644232799467208</v>
      </c>
      <c r="M669" s="42">
        <f t="shared" si="1171"/>
        <v>5.6593923561774329</v>
      </c>
      <c r="N669" s="42">
        <f t="shared" si="1181"/>
        <v>0.66842841828357358</v>
      </c>
      <c r="O669" s="42">
        <f t="shared" si="1181"/>
        <v>4.9875616585463218</v>
      </c>
      <c r="P669" s="42">
        <f t="shared" si="1181"/>
        <v>4.8074929412084133</v>
      </c>
      <c r="Q669" s="42">
        <f t="shared" si="1181"/>
        <v>1.5677997241907402</v>
      </c>
      <c r="R669" s="42">
        <f t="shared" si="1175"/>
        <v>4.7439352695018266</v>
      </c>
      <c r="S669" s="42">
        <f t="shared" si="1190"/>
        <v>2.183467114069451</v>
      </c>
      <c r="T669" s="42">
        <f t="shared" si="1190"/>
        <v>3.6270016960806339</v>
      </c>
      <c r="U669" s="42">
        <f t="shared" si="1190"/>
        <v>6.867253211306787</v>
      </c>
      <c r="V669" s="42">
        <f t="shared" si="1190"/>
        <v>3.2579976521028442</v>
      </c>
      <c r="W669" s="42">
        <f t="shared" si="1190"/>
        <v>2.8846594643978425</v>
      </c>
      <c r="X669" s="42">
        <f t="shared" si="1190"/>
        <v>4.7176054209654064</v>
      </c>
      <c r="Y669" s="42">
        <f t="shared" si="1190"/>
        <v>3.6813692847954731</v>
      </c>
      <c r="Z669" s="42">
        <f t="shared" si="1190"/>
        <v>0.28645813846488</v>
      </c>
      <c r="AA669" s="42">
        <f t="shared" si="1190"/>
        <v>0</v>
      </c>
      <c r="AB669" s="42">
        <f t="shared" si="1183"/>
        <v>0</v>
      </c>
      <c r="AC669" s="42">
        <f t="shared" si="1173"/>
        <v>5.5781688075378586</v>
      </c>
      <c r="AD669" s="74">
        <f t="shared" si="1163"/>
        <v>100.00000000000003</v>
      </c>
    </row>
    <row r="670" spans="1:30" x14ac:dyDescent="0.25">
      <c r="A670" s="34" t="s">
        <v>1063</v>
      </c>
      <c r="B670" s="34" t="s">
        <v>1064</v>
      </c>
      <c r="C670" s="42">
        <f t="shared" si="1164"/>
        <v>6.2315745264630307</v>
      </c>
      <c r="D670" s="42">
        <f t="shared" si="1165"/>
        <v>7.7615745264630309</v>
      </c>
      <c r="E670" s="42">
        <f t="shared" si="1166"/>
        <v>4.4194486229113146</v>
      </c>
      <c r="F670" s="42">
        <f t="shared" si="1188"/>
        <v>3.8242687910228885</v>
      </c>
      <c r="G670" s="42">
        <f t="shared" si="1167"/>
        <v>1.8851089443531273</v>
      </c>
      <c r="H670" s="42">
        <f t="shared" si="1189"/>
        <v>3.9209996509837044</v>
      </c>
      <c r="I670" s="42">
        <f t="shared" si="1191"/>
        <v>3.4258771869384339</v>
      </c>
      <c r="J670" s="42">
        <f t="shared" si="1168"/>
        <v>2.9454068542005896</v>
      </c>
      <c r="K670" s="42">
        <f t="shared" si="1169"/>
        <v>2.815675892550459</v>
      </c>
      <c r="L670" s="42">
        <f t="shared" si="1170"/>
        <v>1.5912597675837377</v>
      </c>
      <c r="M670" s="42">
        <f t="shared" si="1171"/>
        <v>2.1312562200136824</v>
      </c>
      <c r="N670" s="42">
        <f t="shared" ref="N670:Q685" si="1192">N100</f>
        <v>4.5592399009176745</v>
      </c>
      <c r="O670" s="42">
        <f t="shared" si="1192"/>
        <v>4.1236057676868922</v>
      </c>
      <c r="P670" s="42">
        <f t="shared" si="1192"/>
        <v>4.6557451718230629</v>
      </c>
      <c r="Q670" s="42">
        <f t="shared" si="1192"/>
        <v>0.66838969907150181</v>
      </c>
      <c r="R670" s="42">
        <f t="shared" si="1175"/>
        <v>4.8080279485669557</v>
      </c>
      <c r="S670" s="42">
        <f t="shared" si="1190"/>
        <v>2.7159515167690573</v>
      </c>
      <c r="T670" s="42">
        <f t="shared" si="1190"/>
        <v>4.7679820371178021</v>
      </c>
      <c r="U670" s="42">
        <f t="shared" si="1190"/>
        <v>3.0825625558251244</v>
      </c>
      <c r="V670" s="42">
        <f t="shared" si="1190"/>
        <v>5.935812081361199</v>
      </c>
      <c r="W670" s="42">
        <f t="shared" si="1190"/>
        <v>5.7188652664242507</v>
      </c>
      <c r="X670" s="42">
        <f t="shared" si="1190"/>
        <v>6.1609270431477867</v>
      </c>
      <c r="Y670" s="42">
        <f t="shared" si="1190"/>
        <v>6.1902642737523896</v>
      </c>
      <c r="Z670" s="42">
        <f t="shared" si="1190"/>
        <v>0.15245940307695155</v>
      </c>
      <c r="AA670" s="42">
        <f t="shared" si="1190"/>
        <v>0</v>
      </c>
      <c r="AB670" s="42">
        <f t="shared" si="1183"/>
        <v>0</v>
      </c>
      <c r="AC670" s="42">
        <f t="shared" si="1173"/>
        <v>5.5077163509753548</v>
      </c>
      <c r="AD670" s="74">
        <f t="shared" si="1163"/>
        <v>99.999999999999972</v>
      </c>
    </row>
    <row r="671" spans="1:30" x14ac:dyDescent="0.25">
      <c r="A671" s="34" t="s">
        <v>1065</v>
      </c>
      <c r="B671" s="34" t="s">
        <v>1066</v>
      </c>
      <c r="C671" s="42">
        <f t="shared" si="1164"/>
        <v>5.8906742411989219</v>
      </c>
      <c r="D671" s="42">
        <f t="shared" si="1165"/>
        <v>7.4206742411989222</v>
      </c>
      <c r="E671" s="42">
        <f t="shared" si="1166"/>
        <v>4.7130337742824802</v>
      </c>
      <c r="F671" s="42">
        <f t="shared" si="1188"/>
        <v>1.6902583581952246</v>
      </c>
      <c r="G671" s="42">
        <f t="shared" si="1167"/>
        <v>4.005654238004376</v>
      </c>
      <c r="H671" s="42">
        <f t="shared" si="1189"/>
        <v>1.4342488394289572</v>
      </c>
      <c r="I671" s="42">
        <f t="shared" si="1189"/>
        <v>1.0235707036090762</v>
      </c>
      <c r="J671" s="42">
        <f t="shared" si="1168"/>
        <v>1.784601962640461</v>
      </c>
      <c r="K671" s="42">
        <f t="shared" si="1169"/>
        <v>1.4628807219061999</v>
      </c>
      <c r="L671" s="42">
        <f t="shared" si="1170"/>
        <v>0.83011237353315392</v>
      </c>
      <c r="M671" s="42">
        <f t="shared" si="1171"/>
        <v>1.5063344518652835</v>
      </c>
      <c r="N671" s="42">
        <f t="shared" si="1192"/>
        <v>4.9322096904927761</v>
      </c>
      <c r="O671" s="42">
        <f t="shared" si="1192"/>
        <v>2.5685877878464844</v>
      </c>
      <c r="P671" s="42">
        <f t="shared" si="1192"/>
        <v>2.199819382880503</v>
      </c>
      <c r="Q671" s="42">
        <f t="shared" si="1192"/>
        <v>2.6343928111779711</v>
      </c>
      <c r="R671" s="42">
        <f t="shared" si="1175"/>
        <v>5.1574957417998046</v>
      </c>
      <c r="S671" s="42">
        <f t="shared" si="1190"/>
        <v>4.108036970322436</v>
      </c>
      <c r="T671" s="42">
        <f t="shared" si="1190"/>
        <v>4.2936169913933169</v>
      </c>
      <c r="U671" s="42">
        <f t="shared" si="1190"/>
        <v>4.0643347928187312</v>
      </c>
      <c r="V671" s="42">
        <f t="shared" si="1190"/>
        <v>5.0151160368257193</v>
      </c>
      <c r="W671" s="42">
        <f t="shared" si="1190"/>
        <v>4.2561850303181199</v>
      </c>
      <c r="X671" s="42">
        <f t="shared" si="1190"/>
        <v>5.4035242820919027</v>
      </c>
      <c r="Y671" s="42">
        <f t="shared" si="1190"/>
        <v>5.9919520054732978</v>
      </c>
      <c r="Z671" s="42">
        <f t="shared" si="1190"/>
        <v>0.39088659416543553</v>
      </c>
      <c r="AA671" s="42">
        <f t="shared" si="1172"/>
        <v>5.5206742411989218</v>
      </c>
      <c r="AB671" s="42">
        <f t="shared" si="1183"/>
        <v>6.4206742411989222</v>
      </c>
      <c r="AC671" s="42">
        <f t="shared" si="1173"/>
        <v>5.2804494941326157</v>
      </c>
      <c r="AD671" s="74">
        <f t="shared" si="1163"/>
        <v>100.00000000000003</v>
      </c>
    </row>
    <row r="672" spans="1:30" x14ac:dyDescent="0.25">
      <c r="A672" s="34" t="s">
        <v>1067</v>
      </c>
      <c r="B672" s="34" t="s">
        <v>1068</v>
      </c>
      <c r="C672" s="42">
        <f>C102</f>
        <v>7.5268614661712245</v>
      </c>
      <c r="D672" s="42">
        <f t="shared" si="1165"/>
        <v>8.5268614661712245</v>
      </c>
      <c r="E672" s="42">
        <f t="shared" si="1166"/>
        <v>6.5296230106569553</v>
      </c>
      <c r="F672" s="42">
        <f t="shared" si="1188"/>
        <v>0.38209135025936469</v>
      </c>
      <c r="G672" s="42">
        <f t="shared" si="1167"/>
        <v>6.0611027440803715</v>
      </c>
      <c r="H672" s="42">
        <f>H102</f>
        <v>0.46438219842701656</v>
      </c>
      <c r="I672" s="42">
        <f t="shared" si="1189"/>
        <v>0.43932045097620254</v>
      </c>
      <c r="J672" s="42">
        <f t="shared" si="1168"/>
        <v>1.6614681872524093</v>
      </c>
      <c r="K672" s="42">
        <f t="shared" si="1169"/>
        <v>0.37</v>
      </c>
      <c r="L672" s="42">
        <f t="shared" si="1170"/>
        <v>0.3872384555142685</v>
      </c>
      <c r="M672" s="42">
        <f t="shared" si="1171"/>
        <v>0.59786318056421028</v>
      </c>
      <c r="N672" s="42">
        <f>N102-0.53</f>
        <v>5.6475471445922745</v>
      </c>
      <c r="O672" s="42">
        <f t="shared" si="1192"/>
        <v>1.1727510186330687</v>
      </c>
      <c r="P672" s="42">
        <f t="shared" si="1192"/>
        <v>0.55585780803443685</v>
      </c>
      <c r="Q672" s="42">
        <f t="shared" si="1192"/>
        <v>1.0497400108040804</v>
      </c>
      <c r="R672" s="42">
        <f>R102-1.8</f>
        <v>4.8037114241034953</v>
      </c>
      <c r="S672" s="42">
        <f t="shared" si="1190"/>
        <v>6.1727265754200475</v>
      </c>
      <c r="T672" s="42">
        <f t="shared" si="1190"/>
        <v>4.4883319675228313</v>
      </c>
      <c r="U672" s="42">
        <f t="shared" si="1190"/>
        <v>1.4465078217334228</v>
      </c>
      <c r="V672" s="42">
        <f t="shared" si="1190"/>
        <v>7.4438575973514105</v>
      </c>
      <c r="W672" s="42">
        <f t="shared" si="1190"/>
        <v>6.0091243611808931</v>
      </c>
      <c r="X672" s="42">
        <f t="shared" si="1190"/>
        <v>7.1495632073974127</v>
      </c>
      <c r="Y672" s="42">
        <f t="shared" si="1190"/>
        <v>7.2886696476215027</v>
      </c>
      <c r="Z672" s="42">
        <f t="shared" si="1190"/>
        <v>0.28002979524651339</v>
      </c>
      <c r="AA672" s="42">
        <f>AA102</f>
        <v>0</v>
      </c>
      <c r="AB672" s="42">
        <f t="shared" si="1183"/>
        <v>7.5268614661712245</v>
      </c>
      <c r="AC672" s="42">
        <f t="shared" si="1173"/>
        <v>6.0179076441141506</v>
      </c>
      <c r="AD672" s="74">
        <f t="shared" si="1163"/>
        <v>100.00000000000001</v>
      </c>
    </row>
    <row r="673" spans="1:30" x14ac:dyDescent="0.25">
      <c r="A673" s="34" t="s">
        <v>1069</v>
      </c>
      <c r="B673" s="34" t="s">
        <v>1070</v>
      </c>
      <c r="C673" s="42">
        <f t="shared" si="1164"/>
        <v>5.1416843381685755</v>
      </c>
      <c r="D673" s="42">
        <f t="shared" si="1165"/>
        <v>6.6716843381685758</v>
      </c>
      <c r="E673" s="42">
        <f t="shared" si="1166"/>
        <v>3.4111228921123833</v>
      </c>
      <c r="F673" s="42">
        <f>F103-0.9</f>
        <v>3.7550616737798719</v>
      </c>
      <c r="G673" s="42">
        <f t="shared" si="1167"/>
        <v>2.8033610776956674</v>
      </c>
      <c r="H673" s="42">
        <f t="shared" ref="H673:I688" si="1193">H103</f>
        <v>3.895206291509091</v>
      </c>
      <c r="I673" s="42">
        <f t="shared" si="1193"/>
        <v>3.8908579865560657</v>
      </c>
      <c r="J673" s="42">
        <f t="shared" si="1168"/>
        <v>3.0437956860396662</v>
      </c>
      <c r="K673" s="42">
        <f t="shared" si="1169"/>
        <v>2.3007861576744091</v>
      </c>
      <c r="L673" s="42">
        <f t="shared" si="1170"/>
        <v>1.6505614460561915</v>
      </c>
      <c r="M673" s="42">
        <f t="shared" si="1171"/>
        <v>4.2716558458305549</v>
      </c>
      <c r="N673" s="42">
        <f t="shared" si="1192"/>
        <v>1.2485528160213353</v>
      </c>
      <c r="O673" s="42">
        <f t="shared" si="1192"/>
        <v>3.1638922788099162</v>
      </c>
      <c r="P673" s="42">
        <f t="shared" si="1192"/>
        <v>2.2985427750628702</v>
      </c>
      <c r="Q673" s="42">
        <f t="shared" si="1192"/>
        <v>0.5332956291429265</v>
      </c>
      <c r="R673" s="42">
        <f>R103</f>
        <v>4.9750683335412926</v>
      </c>
      <c r="S673" s="42">
        <f t="shared" si="1190"/>
        <v>4.3379152212485614</v>
      </c>
      <c r="T673" s="42">
        <f t="shared" si="1190"/>
        <v>3.0975502727148787</v>
      </c>
      <c r="U673" s="42">
        <f t="shared" si="1190"/>
        <v>3.9059282135656623</v>
      </c>
      <c r="V673" s="42">
        <f t="shared" si="1190"/>
        <v>4.3549007500367578</v>
      </c>
      <c r="W673" s="42">
        <f t="shared" si="1190"/>
        <v>4.0943209474979092</v>
      </c>
      <c r="X673" s="42">
        <f t="shared" si="1190"/>
        <v>4.82956877019177</v>
      </c>
      <c r="Y673" s="42">
        <f t="shared" si="1190"/>
        <v>4.8451619844576177</v>
      </c>
      <c r="Z673" s="42">
        <f t="shared" si="1190"/>
        <v>0.36447125961173743</v>
      </c>
      <c r="AA673" s="42">
        <f t="shared" si="1172"/>
        <v>4.7716843381685754</v>
      </c>
      <c r="AB673" s="42">
        <f t="shared" si="1183"/>
        <v>5.6716843381685758</v>
      </c>
      <c r="AC673" s="42">
        <f t="shared" si="1173"/>
        <v>6.6716843381685758</v>
      </c>
      <c r="AD673" s="74">
        <f t="shared" si="1163"/>
        <v>100.00000000000001</v>
      </c>
    </row>
    <row r="674" spans="1:30" x14ac:dyDescent="0.25">
      <c r="A674" s="34" t="s">
        <v>1071</v>
      </c>
      <c r="B674" s="34" t="s">
        <v>1072</v>
      </c>
      <c r="C674" s="42">
        <f t="shared" si="1164"/>
        <v>5.6802306564865983</v>
      </c>
      <c r="D674" s="42">
        <f t="shared" si="1165"/>
        <v>7.2102306564865986</v>
      </c>
      <c r="E674" s="42">
        <f t="shared" si="1166"/>
        <v>3.7701537709910644</v>
      </c>
      <c r="F674" s="42">
        <f t="shared" ref="F674:F675" si="1194">F104</f>
        <v>4.3214947380493021</v>
      </c>
      <c r="G674" s="42">
        <f t="shared" si="1167"/>
        <v>2.1852061047247364</v>
      </c>
      <c r="H674" s="42">
        <f t="shared" si="1193"/>
        <v>2.5686206354863388</v>
      </c>
      <c r="I674" s="42">
        <f t="shared" si="1193"/>
        <v>2.444933168721886</v>
      </c>
      <c r="J674" s="42">
        <f t="shared" si="1168"/>
        <v>3.7536987855317783</v>
      </c>
      <c r="K674" s="42">
        <f t="shared" si="1169"/>
        <v>1.9555908059114717</v>
      </c>
      <c r="L674" s="42">
        <f t="shared" si="1170"/>
        <v>1.7006970801520613</v>
      </c>
      <c r="M674" s="42">
        <f t="shared" si="1171"/>
        <v>2.9518281274243812</v>
      </c>
      <c r="N674" s="42">
        <f t="shared" si="1192"/>
        <v>3.133544069936451</v>
      </c>
      <c r="O674" s="42">
        <f t="shared" si="1192"/>
        <v>3.695064165687592</v>
      </c>
      <c r="P674" s="42">
        <f t="shared" si="1192"/>
        <v>3.9866523070242366</v>
      </c>
      <c r="Q674" s="42">
        <f t="shared" si="1192"/>
        <v>2.3639519593270584</v>
      </c>
      <c r="R674" s="42">
        <f t="shared" si="1175"/>
        <v>3.1192686617571188</v>
      </c>
      <c r="S674" s="42">
        <f t="shared" si="1190"/>
        <v>3.7815971978940714</v>
      </c>
      <c r="T674" s="42">
        <f t="shared" si="1190"/>
        <v>1.8633631027981565</v>
      </c>
      <c r="U674" s="42">
        <f t="shared" si="1190"/>
        <v>2.8540634506406488</v>
      </c>
      <c r="V674" s="42">
        <f t="shared" si="1190"/>
        <v>4.3057793500511252</v>
      </c>
      <c r="W674" s="42">
        <f t="shared" si="1190"/>
        <v>3.8709767210955333</v>
      </c>
      <c r="X674" s="42">
        <f t="shared" si="1190"/>
        <v>5.930455036809855</v>
      </c>
      <c r="Y674" s="42">
        <f t="shared" si="1190"/>
        <v>5.7169496771264265</v>
      </c>
      <c r="Z674" s="42">
        <f t="shared" si="1190"/>
        <v>0.17503468592127255</v>
      </c>
      <c r="AA674" s="42">
        <f t="shared" si="1172"/>
        <v>5.3102306564865982</v>
      </c>
      <c r="AB674" s="42">
        <f t="shared" si="1183"/>
        <v>6.2102306564865986</v>
      </c>
      <c r="AC674" s="42">
        <f t="shared" si="1173"/>
        <v>5.1401537709910654</v>
      </c>
      <c r="AD674" s="74">
        <f t="shared" si="1163"/>
        <v>100.00000000000003</v>
      </c>
    </row>
    <row r="675" spans="1:30" x14ac:dyDescent="0.25">
      <c r="A675" s="34" t="s">
        <v>1073</v>
      </c>
      <c r="B675" s="34" t="s">
        <v>1074</v>
      </c>
      <c r="C675" s="42">
        <f t="shared" si="1164"/>
        <v>6.1847183092979341</v>
      </c>
      <c r="D675" s="42">
        <f t="shared" si="1165"/>
        <v>1</v>
      </c>
      <c r="E675" s="42">
        <f t="shared" si="1166"/>
        <v>4.9458186615275315</v>
      </c>
      <c r="F675" s="42">
        <f t="shared" si="1194"/>
        <v>4.7690789070081019</v>
      </c>
      <c r="G675" s="42">
        <f t="shared" si="1167"/>
        <v>1.5658794085969256</v>
      </c>
      <c r="H675" s="42">
        <f t="shared" si="1193"/>
        <v>4.9004452117917818</v>
      </c>
      <c r="I675" s="42">
        <f>I105-0.9</f>
        <v>4.1927637168822329</v>
      </c>
      <c r="J675" s="42">
        <f t="shared" si="1168"/>
        <v>3.1195737013058951</v>
      </c>
      <c r="K675" s="42">
        <f t="shared" si="1169"/>
        <v>2.3701288580887474</v>
      </c>
      <c r="L675" s="42">
        <f t="shared" si="1170"/>
        <v>1.2987896125474434</v>
      </c>
      <c r="M675" s="42">
        <f t="shared" si="1171"/>
        <v>3.68115010666599</v>
      </c>
      <c r="N675" s="42">
        <f t="shared" si="1192"/>
        <v>2.378207989492275</v>
      </c>
      <c r="O675" s="42">
        <f t="shared" si="1192"/>
        <v>3.9802627976591425</v>
      </c>
      <c r="P675" s="42">
        <f t="shared" si="1192"/>
        <v>4.3572506220141562</v>
      </c>
      <c r="Q675" s="42">
        <f t="shared" si="1192"/>
        <v>1.6163299357744472</v>
      </c>
      <c r="R675" s="42">
        <f t="shared" si="1175"/>
        <v>5.4894414689395452</v>
      </c>
      <c r="S675" s="42">
        <f t="shared" si="1190"/>
        <v>3.7152692561585234</v>
      </c>
      <c r="T675" s="42">
        <f t="shared" si="1190"/>
        <v>0.54976160317489098</v>
      </c>
      <c r="U675" s="42">
        <f t="shared" si="1190"/>
        <v>4.8219322740950323</v>
      </c>
      <c r="V675" s="42">
        <f t="shared" si="1190"/>
        <v>4.6114454461086458</v>
      </c>
      <c r="W675" s="42">
        <f t="shared" si="1190"/>
        <v>4.5179085709019873</v>
      </c>
      <c r="X675" s="42">
        <f t="shared" si="1190"/>
        <v>5.4535783222724357</v>
      </c>
      <c r="Y675" s="42">
        <f t="shared" si="1190"/>
        <v>5.4376468840169032</v>
      </c>
      <c r="Z675" s="42">
        <f t="shared" si="1190"/>
        <v>0.61318171708357605</v>
      </c>
      <c r="AA675" s="42">
        <f>AA105</f>
        <v>0</v>
      </c>
      <c r="AB675" s="42">
        <f t="shared" si="1183"/>
        <v>6.7147183092979343</v>
      </c>
      <c r="AC675" s="42">
        <f t="shared" si="1173"/>
        <v>7.7147183092979343</v>
      </c>
      <c r="AD675" s="74">
        <f t="shared" si="1163"/>
        <v>100.00000000000001</v>
      </c>
    </row>
    <row r="676" spans="1:30" x14ac:dyDescent="0.25">
      <c r="A676" s="34" t="s">
        <v>1075</v>
      </c>
      <c r="B676" s="34" t="s">
        <v>1076</v>
      </c>
      <c r="C676" s="42">
        <f t="shared" si="1164"/>
        <v>5.6632758193505497</v>
      </c>
      <c r="D676" s="42">
        <f t="shared" si="1165"/>
        <v>7.1932758193505499</v>
      </c>
      <c r="E676" s="42">
        <f t="shared" si="1166"/>
        <v>0.40415947741881919</v>
      </c>
      <c r="F676" s="42">
        <f>F106-0.9</f>
        <v>1.9545826552801713</v>
      </c>
      <c r="G676" s="42">
        <f t="shared" si="1167"/>
        <v>1.8181331249613366</v>
      </c>
      <c r="H676" s="42">
        <f t="shared" si="1193"/>
        <v>3.4992720635378025</v>
      </c>
      <c r="I676" s="42">
        <f t="shared" si="1193"/>
        <v>3.8160992962885922</v>
      </c>
      <c r="J676" s="42">
        <f t="shared" si="1168"/>
        <v>4.2387613076097885</v>
      </c>
      <c r="K676" s="42">
        <f t="shared" si="1169"/>
        <v>3.2689801707598325</v>
      </c>
      <c r="L676" s="42">
        <f t="shared" si="1170"/>
        <v>5.4371695010713363</v>
      </c>
      <c r="M676" s="42">
        <f t="shared" si="1171"/>
        <v>3.9335685398749618</v>
      </c>
      <c r="N676" s="42">
        <f t="shared" si="1192"/>
        <v>1.3973123306780177</v>
      </c>
      <c r="O676" s="42">
        <f t="shared" si="1192"/>
        <v>3.4625275016780255</v>
      </c>
      <c r="P676" s="42">
        <f t="shared" si="1192"/>
        <v>3.2147300333493321</v>
      </c>
      <c r="Q676" s="42">
        <f t="shared" si="1192"/>
        <v>1.2064862867629929</v>
      </c>
      <c r="R676" s="42">
        <f>R106</f>
        <v>5.1230791517824574</v>
      </c>
      <c r="S676" s="42">
        <f t="shared" si="1190"/>
        <v>4.4522451657619584</v>
      </c>
      <c r="T676" s="42">
        <f t="shared" si="1190"/>
        <v>1.7058620571992524</v>
      </c>
      <c r="U676" s="42">
        <f t="shared" si="1190"/>
        <v>3.8883372855474003</v>
      </c>
      <c r="V676" s="42">
        <f t="shared" si="1190"/>
        <v>3.4279534626578938</v>
      </c>
      <c r="W676" s="42">
        <f t="shared" si="1190"/>
        <v>4.0739202115718687</v>
      </c>
      <c r="X676" s="42">
        <f t="shared" si="1190"/>
        <v>4.6567460951335029</v>
      </c>
      <c r="Y676" s="42">
        <f t="shared" si="1190"/>
        <v>4.6194781981674824</v>
      </c>
      <c r="Z676" s="42">
        <f t="shared" si="1190"/>
        <v>0.92864225927128063</v>
      </c>
      <c r="AA676" s="42">
        <f t="shared" si="1172"/>
        <v>5.2932758193505496</v>
      </c>
      <c r="AB676" s="42">
        <f t="shared" si="1183"/>
        <v>6.1932758193505499</v>
      </c>
      <c r="AC676" s="42">
        <f t="shared" si="1173"/>
        <v>5.1288505462337</v>
      </c>
      <c r="AD676" s="74">
        <f t="shared" si="1163"/>
        <v>100.00000000000003</v>
      </c>
    </row>
    <row r="677" spans="1:30" x14ac:dyDescent="0.25">
      <c r="A677" s="34" t="s">
        <v>1077</v>
      </c>
      <c r="B677" s="34" t="s">
        <v>1078</v>
      </c>
      <c r="C677" s="42">
        <f>C107</f>
        <v>6.3947828898622578</v>
      </c>
      <c r="D677" s="42">
        <f t="shared" si="1165"/>
        <v>7.3947828898622578</v>
      </c>
      <c r="E677" s="42">
        <f t="shared" si="1166"/>
        <v>2.5609421578535341</v>
      </c>
      <c r="F677" s="42">
        <f t="shared" ref="F677:F680" si="1195">F107</f>
        <v>2.7434940071062255</v>
      </c>
      <c r="G677" s="42">
        <f t="shared" si="1167"/>
        <v>2.2167781314168371</v>
      </c>
      <c r="H677" s="42">
        <f t="shared" si="1193"/>
        <v>2.716766103932823</v>
      </c>
      <c r="I677" s="42">
        <f>I107-0.53</f>
        <v>2.129237120893408</v>
      </c>
      <c r="J677" s="42">
        <f t="shared" si="1168"/>
        <v>3.2346838087939522</v>
      </c>
      <c r="K677" s="42">
        <f t="shared" si="1169"/>
        <v>2.5469473667616205</v>
      </c>
      <c r="L677" s="42">
        <f t="shared" si="1170"/>
        <v>2.9573914449311305</v>
      </c>
      <c r="M677" s="42">
        <f t="shared" si="1171"/>
        <v>2.8442964436182945</v>
      </c>
      <c r="N677" s="42">
        <f t="shared" si="1192"/>
        <v>3.3286163210484361</v>
      </c>
      <c r="O677" s="42">
        <f t="shared" si="1192"/>
        <v>2.518628881565764</v>
      </c>
      <c r="P677" s="42">
        <f t="shared" si="1192"/>
        <v>2.5567518757590935</v>
      </c>
      <c r="Q677" s="42">
        <f t="shared" si="1192"/>
        <v>0.82839307688772701</v>
      </c>
      <c r="R677" s="42">
        <f t="shared" si="1175"/>
        <v>5.1101627156787526</v>
      </c>
      <c r="S677" s="42">
        <f t="shared" si="1190"/>
        <v>2.55553370184635</v>
      </c>
      <c r="T677" s="42">
        <f t="shared" si="1190"/>
        <v>1.9459751056230159</v>
      </c>
      <c r="U677" s="42">
        <f t="shared" si="1190"/>
        <v>3.8993834251926036</v>
      </c>
      <c r="V677" s="42">
        <f t="shared" si="1190"/>
        <v>6.0886975521025439</v>
      </c>
      <c r="W677" s="42">
        <f t="shared" si="1190"/>
        <v>3.0346366744811415</v>
      </c>
      <c r="X677" s="42">
        <f t="shared" si="1190"/>
        <v>4.9651539739180075</v>
      </c>
      <c r="Y677" s="42">
        <f t="shared" si="1190"/>
        <v>5.1198736428327569</v>
      </c>
      <c r="Z677" s="42">
        <f t="shared" si="1190"/>
        <v>1.0237420184446835</v>
      </c>
      <c r="AA677" s="42">
        <f t="shared" si="1172"/>
        <v>5.4947828898622575</v>
      </c>
      <c r="AB677" s="42">
        <f t="shared" si="1183"/>
        <v>6.3947828898622578</v>
      </c>
      <c r="AC677" s="42">
        <f t="shared" si="1173"/>
        <v>7.3947828898622578</v>
      </c>
      <c r="AD677" s="74">
        <f t="shared" si="1163"/>
        <v>99.999999999999972</v>
      </c>
    </row>
    <row r="678" spans="1:30" x14ac:dyDescent="0.25">
      <c r="A678" s="34" t="s">
        <v>1079</v>
      </c>
      <c r="B678" s="34" t="s">
        <v>1080</v>
      </c>
      <c r="C678" s="42">
        <f t="shared" si="1164"/>
        <v>6.011623381137376</v>
      </c>
      <c r="D678" s="42">
        <f t="shared" si="1165"/>
        <v>7.5416233811373763</v>
      </c>
      <c r="E678" s="42">
        <f t="shared" si="1166"/>
        <v>3.9910822540915829</v>
      </c>
      <c r="F678" s="42">
        <f t="shared" si="1195"/>
        <v>4.067208786834736</v>
      </c>
      <c r="G678" s="42">
        <f t="shared" si="1167"/>
        <v>2.2690266013216416</v>
      </c>
      <c r="H678" s="42">
        <f t="shared" si="1193"/>
        <v>3.3429456786031482</v>
      </c>
      <c r="I678" s="42">
        <f>I108-0.9</f>
        <v>3.1487201783336904</v>
      </c>
      <c r="J678" s="42">
        <f t="shared" si="1168"/>
        <v>3.5402558869787102</v>
      </c>
      <c r="K678" s="42">
        <f t="shared" si="1169"/>
        <v>3.0144860476938344</v>
      </c>
      <c r="L678" s="42">
        <f t="shared" si="1170"/>
        <v>1.8042573066054295</v>
      </c>
      <c r="M678" s="42">
        <f t="shared" si="1171"/>
        <v>3.7684826123158666</v>
      </c>
      <c r="N678" s="42">
        <f t="shared" si="1192"/>
        <v>1.7754283750767268</v>
      </c>
      <c r="O678" s="42">
        <f t="shared" si="1192"/>
        <v>2.8648972350386126</v>
      </c>
      <c r="P678" s="42">
        <f t="shared" si="1192"/>
        <v>2.5738832916097429</v>
      </c>
      <c r="Q678" s="42">
        <f t="shared" si="1192"/>
        <v>0.2711612123584129</v>
      </c>
      <c r="R678" s="42">
        <f t="shared" si="1175"/>
        <v>5.2169646301393025</v>
      </c>
      <c r="S678" s="42">
        <f t="shared" si="1190"/>
        <v>4.7975961615708904</v>
      </c>
      <c r="T678" s="42">
        <f t="shared" si="1190"/>
        <v>1.4953166555084489</v>
      </c>
      <c r="U678" s="42">
        <f t="shared" si="1190"/>
        <v>3.5653540199206466</v>
      </c>
      <c r="V678" s="42">
        <f t="shared" si="1190"/>
        <v>5.7611410983339146</v>
      </c>
      <c r="W678" s="42">
        <f t="shared" si="1190"/>
        <v>5.5782399285473865</v>
      </c>
      <c r="X678" s="42">
        <f t="shared" si="1190"/>
        <v>5.9259249030057894</v>
      </c>
      <c r="Y678" s="42">
        <f t="shared" si="1190"/>
        <v>5.1742998864407816</v>
      </c>
      <c r="Z678" s="42">
        <f t="shared" si="1190"/>
        <v>0.59737485216699748</v>
      </c>
      <c r="AA678" s="42">
        <f>AA108</f>
        <v>0</v>
      </c>
      <c r="AB678" s="42">
        <f t="shared" si="1183"/>
        <v>6.5416233811373763</v>
      </c>
      <c r="AC678" s="42">
        <f t="shared" si="1173"/>
        <v>5.3610822540915839</v>
      </c>
      <c r="AD678" s="74">
        <f t="shared" si="1163"/>
        <v>99.999999999999986</v>
      </c>
    </row>
    <row r="679" spans="1:30" x14ac:dyDescent="0.25">
      <c r="A679" s="34" t="s">
        <v>1081</v>
      </c>
      <c r="B679" s="34" t="s">
        <v>1082</v>
      </c>
      <c r="C679" s="42">
        <f t="shared" si="1164"/>
        <v>5.2198931682251404</v>
      </c>
      <c r="D679" s="42">
        <f t="shared" si="1165"/>
        <v>6.7498931682251406</v>
      </c>
      <c r="E679" s="42">
        <f t="shared" si="1166"/>
        <v>2.7445254661219507</v>
      </c>
      <c r="F679" s="42">
        <f t="shared" si="1195"/>
        <v>4.3447081351997694</v>
      </c>
      <c r="G679" s="42">
        <f t="shared" si="1167"/>
        <v>2.3040717213256618</v>
      </c>
      <c r="H679" s="42">
        <f t="shared" si="1193"/>
        <v>4.6140733839457857</v>
      </c>
      <c r="I679" s="42">
        <f t="shared" si="1193"/>
        <v>4.4548889348641678</v>
      </c>
      <c r="J679" s="42">
        <f t="shared" si="1168"/>
        <v>4.5835316329208888</v>
      </c>
      <c r="K679" s="42">
        <f t="shared" si="1169"/>
        <v>3.3061156603702848</v>
      </c>
      <c r="L679" s="42">
        <f t="shared" si="1170"/>
        <v>2.2755782610984996</v>
      </c>
      <c r="M679" s="42">
        <f t="shared" si="1171"/>
        <v>4.0536442125908936</v>
      </c>
      <c r="N679" s="42">
        <f t="shared" si="1192"/>
        <v>1.5860179712785598</v>
      </c>
      <c r="O679" s="42">
        <f t="shared" si="1192"/>
        <v>4.7315197188119678</v>
      </c>
      <c r="P679" s="42">
        <f t="shared" si="1192"/>
        <v>4.8988950570683336</v>
      </c>
      <c r="Q679" s="42">
        <f t="shared" si="1192"/>
        <v>1.345999193715061</v>
      </c>
      <c r="R679" s="42">
        <f t="shared" si="1175"/>
        <v>4.4958951047154354</v>
      </c>
      <c r="S679" s="42">
        <f t="shared" si="1190"/>
        <v>4.3870347689100093</v>
      </c>
      <c r="T679" s="42">
        <f t="shared" si="1190"/>
        <v>2.7130352525889569</v>
      </c>
      <c r="U679" s="42">
        <f t="shared" si="1190"/>
        <v>3.4631616471529685</v>
      </c>
      <c r="V679" s="42">
        <f t="shared" si="1190"/>
        <v>3.3909799339122215</v>
      </c>
      <c r="W679" s="42">
        <f t="shared" si="1190"/>
        <v>2.9221749986132628</v>
      </c>
      <c r="X679" s="42">
        <f t="shared" si="1190"/>
        <v>4.6650994486699737</v>
      </c>
      <c r="Y679" s="42">
        <f t="shared" si="1190"/>
        <v>2.7639518109284764</v>
      </c>
      <c r="Z679" s="42">
        <f t="shared" si="1190"/>
        <v>2.3855250122963367</v>
      </c>
      <c r="AA679" s="42">
        <f t="shared" si="1172"/>
        <v>4.8498931682251403</v>
      </c>
      <c r="AB679" s="42">
        <f t="shared" si="1183"/>
        <v>0</v>
      </c>
      <c r="AC679" s="42">
        <f t="shared" si="1173"/>
        <v>6.7498931682251406</v>
      </c>
      <c r="AD679" s="74">
        <f t="shared" si="1163"/>
        <v>100.00000000000003</v>
      </c>
    </row>
    <row r="680" spans="1:30" x14ac:dyDescent="0.25">
      <c r="A680" s="34" t="s">
        <v>1083</v>
      </c>
      <c r="B680" s="34" t="s">
        <v>1084</v>
      </c>
      <c r="C680" s="42">
        <f t="shared" si="1164"/>
        <v>6.2043414157263799</v>
      </c>
      <c r="D680" s="42">
        <f t="shared" si="1165"/>
        <v>7.7343414157263801</v>
      </c>
      <c r="E680" s="42">
        <f t="shared" si="1166"/>
        <v>3.5583658258403879</v>
      </c>
      <c r="F680" s="42">
        <f t="shared" si="1195"/>
        <v>4.1567767768230217</v>
      </c>
      <c r="G680" s="42">
        <f t="shared" si="1167"/>
        <v>2.6681070197313081</v>
      </c>
      <c r="H680" s="42">
        <f t="shared" si="1193"/>
        <v>4.6459757649558666</v>
      </c>
      <c r="I680" s="42">
        <f>I110-0.9</f>
        <v>2.7671401597682213</v>
      </c>
      <c r="J680" s="42">
        <f t="shared" si="1168"/>
        <v>5.1208174520414902</v>
      </c>
      <c r="K680" s="42">
        <f t="shared" si="1169"/>
        <v>2.6625417585451512</v>
      </c>
      <c r="L680" s="42">
        <f t="shared" si="1170"/>
        <v>2.7062743693802922</v>
      </c>
      <c r="M680" s="42">
        <f t="shared" si="1171"/>
        <v>4.8469184719046989</v>
      </c>
      <c r="N680" s="42">
        <f t="shared" si="1192"/>
        <v>2.2114405201617906</v>
      </c>
      <c r="O680" s="42">
        <f t="shared" si="1192"/>
        <v>4.9927876782930509</v>
      </c>
      <c r="P680" s="42">
        <f t="shared" si="1192"/>
        <v>4.6553377099028621</v>
      </c>
      <c r="Q680" s="42">
        <f t="shared" si="1192"/>
        <v>1.4576112654568929</v>
      </c>
      <c r="R680" s="42">
        <f t="shared" si="1175"/>
        <v>3.1937835994821557</v>
      </c>
      <c r="S680" s="42">
        <f t="shared" si="1190"/>
        <v>2.8127621354987387</v>
      </c>
      <c r="T680" s="42">
        <f t="shared" si="1190"/>
        <v>1.7560918694109029</v>
      </c>
      <c r="U680" s="42">
        <f t="shared" si="1190"/>
        <v>4.5525542083541879</v>
      </c>
      <c r="V680" s="42">
        <f t="shared" si="1190"/>
        <v>4.3254949848782163</v>
      </c>
      <c r="W680" s="42">
        <f t="shared" si="1190"/>
        <v>5.991881053719526</v>
      </c>
      <c r="X680" s="42">
        <f t="shared" si="1190"/>
        <v>5.9338549784086503</v>
      </c>
      <c r="Y680" s="42">
        <f t="shared" si="1190"/>
        <v>1.8679272945835981</v>
      </c>
      <c r="Z680" s="42">
        <f t="shared" si="1190"/>
        <v>1.4425308556798286</v>
      </c>
      <c r="AA680" s="42">
        <f>AA110</f>
        <v>0</v>
      </c>
      <c r="AB680" s="42">
        <f t="shared" si="1183"/>
        <v>0</v>
      </c>
      <c r="AC680" s="42">
        <f t="shared" si="1173"/>
        <v>7.7343414157263801</v>
      </c>
      <c r="AD680" s="74">
        <f t="shared" si="1163"/>
        <v>99.999999999999972</v>
      </c>
    </row>
    <row r="681" spans="1:30" x14ac:dyDescent="0.25">
      <c r="A681" s="34" t="s">
        <v>1085</v>
      </c>
      <c r="B681" s="34" t="s">
        <v>1086</v>
      </c>
      <c r="C681" s="42">
        <f t="shared" si="1164"/>
        <v>2.6862704527200982</v>
      </c>
      <c r="D681" s="42">
        <f t="shared" si="1165"/>
        <v>4.470566768838129</v>
      </c>
      <c r="E681" s="42">
        <f t="shared" si="1166"/>
        <v>2.1773216395510442</v>
      </c>
      <c r="F681" s="42">
        <f>F111-0.9</f>
        <v>3.8545624362629964</v>
      </c>
      <c r="G681" s="42">
        <f t="shared" si="1167"/>
        <v>4.4467257962631832</v>
      </c>
      <c r="H681" s="42">
        <f t="shared" si="1193"/>
        <v>5.0341624477358069</v>
      </c>
      <c r="I681" s="42">
        <f t="shared" si="1193"/>
        <v>4.7901900359661056</v>
      </c>
      <c r="J681" s="42">
        <f t="shared" si="1168"/>
        <v>3.8583042593101107</v>
      </c>
      <c r="K681" s="42">
        <f t="shared" si="1169"/>
        <v>3.4125729391318465</v>
      </c>
      <c r="L681" s="42">
        <f t="shared" si="1170"/>
        <v>3.2445952324555165</v>
      </c>
      <c r="M681" s="42">
        <f t="shared" si="1171"/>
        <v>5.3721068977766588</v>
      </c>
      <c r="N681" s="42">
        <f t="shared" si="1192"/>
        <v>5.2624570421927528</v>
      </c>
      <c r="O681" s="42">
        <f t="shared" si="1192"/>
        <v>1.8943630316296161</v>
      </c>
      <c r="P681" s="42">
        <f t="shared" si="1192"/>
        <v>1.0795556980114445</v>
      </c>
      <c r="Q681" s="42">
        <f t="shared" si="1192"/>
        <v>3.0361593073677731</v>
      </c>
      <c r="R681" s="42">
        <f>R111</f>
        <v>1.9848635448873697</v>
      </c>
      <c r="S681" s="42">
        <f t="shared" ref="S681:AA696" si="1196">S111</f>
        <v>4.3174593127255889</v>
      </c>
      <c r="T681" s="42">
        <f t="shared" si="1196"/>
        <v>4.4433130984551719</v>
      </c>
      <c r="U681" s="42">
        <f t="shared" si="1196"/>
        <v>2.0605860443271533</v>
      </c>
      <c r="V681" s="42">
        <f t="shared" si="1196"/>
        <v>1.1129057657889341</v>
      </c>
      <c r="W681" s="42">
        <f t="shared" si="1196"/>
        <v>4.0498544719535667</v>
      </c>
      <c r="X681" s="42">
        <f t="shared" si="1196"/>
        <v>1.5809401548883499</v>
      </c>
      <c r="Y681" s="42">
        <f t="shared" si="1196"/>
        <v>6.4325409054401979</v>
      </c>
      <c r="Z681" s="42">
        <f t="shared" si="1196"/>
        <v>0</v>
      </c>
      <c r="AA681" s="42">
        <f t="shared" si="1172"/>
        <v>5.5325409054401975</v>
      </c>
      <c r="AB681" s="42">
        <f t="shared" si="1183"/>
        <v>6.4325409054401979</v>
      </c>
      <c r="AC681" s="42">
        <f t="shared" si="1173"/>
        <v>7.4325409054401979</v>
      </c>
      <c r="AD681" s="74">
        <f t="shared" si="1163"/>
        <v>100</v>
      </c>
    </row>
    <row r="682" spans="1:30" x14ac:dyDescent="0.25">
      <c r="A682" s="34" t="s">
        <v>1087</v>
      </c>
      <c r="B682" s="34" t="s">
        <v>1088</v>
      </c>
      <c r="C682" s="42">
        <f t="shared" si="1164"/>
        <v>3.6986356603506465</v>
      </c>
      <c r="D682" s="42">
        <f t="shared" si="1165"/>
        <v>5.8354083371569505</v>
      </c>
      <c r="E682" s="42">
        <f t="shared" si="1166"/>
        <v>2.8986099659492117</v>
      </c>
      <c r="F682" s="42">
        <f t="shared" ref="F682:F684" si="1197">F112</f>
        <v>3.0224781442037676</v>
      </c>
      <c r="G682" s="42">
        <f t="shared" si="1167"/>
        <v>5.0906285023896842</v>
      </c>
      <c r="H682" s="42">
        <f t="shared" si="1193"/>
        <v>4.0568832176637137</v>
      </c>
      <c r="I682" s="42">
        <f t="shared" si="1193"/>
        <v>2.5403568422632166</v>
      </c>
      <c r="J682" s="42">
        <f t="shared" si="1168"/>
        <v>1.8568312818987764</v>
      </c>
      <c r="K682" s="42">
        <f t="shared" si="1169"/>
        <v>5.5297685097972673</v>
      </c>
      <c r="L682" s="42">
        <f t="shared" si="1170"/>
        <v>1.091107889316419</v>
      </c>
      <c r="M682" s="42">
        <f t="shared" si="1171"/>
        <v>4.0071317211199657</v>
      </c>
      <c r="N682" s="42">
        <f t="shared" si="1192"/>
        <v>4.0166317075742022</v>
      </c>
      <c r="O682" s="42">
        <f t="shared" si="1192"/>
        <v>0.18530416878196862</v>
      </c>
      <c r="P682" s="42">
        <f t="shared" si="1192"/>
        <v>5.5861312483433245</v>
      </c>
      <c r="Q682" s="42">
        <f t="shared" si="1192"/>
        <v>3.965083484310187</v>
      </c>
      <c r="R682" s="42">
        <f t="shared" si="1175"/>
        <v>1.9563685772319288</v>
      </c>
      <c r="S682" s="42">
        <f t="shared" si="1196"/>
        <v>3.9334336079259367</v>
      </c>
      <c r="T682" s="42">
        <f t="shared" si="1196"/>
        <v>3.4436527797406566</v>
      </c>
      <c r="U682" s="42">
        <f t="shared" si="1196"/>
        <v>4.0505672452225081</v>
      </c>
      <c r="V682" s="42">
        <f t="shared" si="1196"/>
        <v>5.7425604608165841</v>
      </c>
      <c r="W682" s="42">
        <f t="shared" si="1196"/>
        <v>3.1832841791619533</v>
      </c>
      <c r="X682" s="42">
        <f t="shared" si="1196"/>
        <v>0.32978815150688834</v>
      </c>
      <c r="Y682" s="42">
        <f t="shared" si="1196"/>
        <v>0</v>
      </c>
      <c r="Z682" s="42">
        <f t="shared" si="1196"/>
        <v>5.9698385793185595</v>
      </c>
      <c r="AA682" s="42">
        <f t="shared" si="1172"/>
        <v>5.0698385793185592</v>
      </c>
      <c r="AB682" s="42">
        <f t="shared" si="1183"/>
        <v>5.9698385793185595</v>
      </c>
      <c r="AC682" s="42">
        <f t="shared" si="1173"/>
        <v>6.9698385793185595</v>
      </c>
      <c r="AD682" s="74">
        <f t="shared" si="1163"/>
        <v>100</v>
      </c>
    </row>
    <row r="683" spans="1:30" x14ac:dyDescent="0.25">
      <c r="A683" s="34" t="s">
        <v>1089</v>
      </c>
      <c r="B683" s="34" t="s">
        <v>1090</v>
      </c>
      <c r="C683" s="42">
        <f t="shared" si="1164"/>
        <v>1.3906853057602762</v>
      </c>
      <c r="D683" s="42">
        <f t="shared" si="1165"/>
        <v>6.1744608170010657</v>
      </c>
      <c r="E683" s="42">
        <f t="shared" si="1166"/>
        <v>4.7690237003296616</v>
      </c>
      <c r="F683" s="42">
        <f t="shared" si="1197"/>
        <v>4.4476429452154109</v>
      </c>
      <c r="G683" s="42">
        <f t="shared" si="1167"/>
        <v>5.1321917916519437</v>
      </c>
      <c r="H683" s="42">
        <f t="shared" si="1193"/>
        <v>4.5679274931287752</v>
      </c>
      <c r="I683" s="42">
        <f t="shared" si="1193"/>
        <v>1.3485662785125327</v>
      </c>
      <c r="J683" s="42">
        <f t="shared" si="1168"/>
        <v>4.4414991063506015</v>
      </c>
      <c r="K683" s="42">
        <f t="shared" si="1169"/>
        <v>4.338930273975758</v>
      </c>
      <c r="L683" s="42">
        <f t="shared" si="1170"/>
        <v>2.160689389543327</v>
      </c>
      <c r="M683" s="42">
        <f t="shared" si="1171"/>
        <v>4.9525939711131475</v>
      </c>
      <c r="N683" s="42">
        <f t="shared" si="1192"/>
        <v>4.8098517614589946</v>
      </c>
      <c r="O683" s="42">
        <f t="shared" si="1192"/>
        <v>2.2498715903972348</v>
      </c>
      <c r="P683" s="42">
        <f t="shared" si="1192"/>
        <v>3.6255575804071194</v>
      </c>
      <c r="Q683" s="42">
        <f t="shared" si="1192"/>
        <v>3.2235352824676169</v>
      </c>
      <c r="R683" s="42">
        <f t="shared" si="1175"/>
        <v>1.5569864559725621</v>
      </c>
      <c r="S683" s="42">
        <f t="shared" si="1196"/>
        <v>3.0105830974360881</v>
      </c>
      <c r="T683" s="42">
        <f t="shared" si="1196"/>
        <v>3.5171254032862658</v>
      </c>
      <c r="U683" s="42">
        <f t="shared" si="1196"/>
        <v>2.9603528839245881</v>
      </c>
      <c r="V683" s="42">
        <f t="shared" si="1196"/>
        <v>4.9174906146844579</v>
      </c>
      <c r="W683" s="42">
        <f t="shared" si="1196"/>
        <v>2.710536747163907</v>
      </c>
      <c r="X683" s="42">
        <f t="shared" si="1196"/>
        <v>0.54567384109536787</v>
      </c>
      <c r="Y683" s="42">
        <f t="shared" si="1196"/>
        <v>0</v>
      </c>
      <c r="Z683" s="42">
        <f t="shared" si="1196"/>
        <v>5.7620559172808239</v>
      </c>
      <c r="AA683" s="42">
        <f t="shared" si="1172"/>
        <v>4.8620559172808235</v>
      </c>
      <c r="AB683" s="42">
        <f t="shared" si="1183"/>
        <v>5.7620559172808239</v>
      </c>
      <c r="AC683" s="42">
        <f t="shared" si="1173"/>
        <v>6.7620559172808239</v>
      </c>
      <c r="AD683" s="74">
        <f t="shared" si="1163"/>
        <v>99.999999999999972</v>
      </c>
    </row>
    <row r="684" spans="1:30" x14ac:dyDescent="0.25">
      <c r="A684" s="34" t="s">
        <v>1091</v>
      </c>
      <c r="B684" s="34" t="s">
        <v>1092</v>
      </c>
      <c r="C684" s="42">
        <f t="shared" si="1164"/>
        <v>4.233908328250263</v>
      </c>
      <c r="D684" s="42">
        <f t="shared" si="1165"/>
        <v>6.3160594282900542</v>
      </c>
      <c r="E684" s="42">
        <f t="shared" si="1166"/>
        <v>2.4844078826292919</v>
      </c>
      <c r="F684" s="42">
        <f t="shared" si="1197"/>
        <v>6.1616265273857946</v>
      </c>
      <c r="G684" s="42">
        <f t="shared" si="1167"/>
        <v>6.2351364571301069</v>
      </c>
      <c r="H684" s="42">
        <f t="shared" si="1193"/>
        <v>4.297645705048601</v>
      </c>
      <c r="I684" s="42">
        <f t="shared" si="1193"/>
        <v>2.2805944124602342</v>
      </c>
      <c r="J684" s="42">
        <f t="shared" si="1168"/>
        <v>2.324209893609491</v>
      </c>
      <c r="K684" s="42">
        <f t="shared" si="1169"/>
        <v>5.7226207224634651</v>
      </c>
      <c r="L684" s="42">
        <f t="shared" si="1170"/>
        <v>1.6423196447551665</v>
      </c>
      <c r="M684" s="42">
        <f t="shared" si="1171"/>
        <v>4.9067161977961398</v>
      </c>
      <c r="N684" s="42">
        <f t="shared" si="1192"/>
        <v>4.7949083370448715</v>
      </c>
      <c r="O684" s="42">
        <f t="shared" si="1192"/>
        <v>1.3543173080768203</v>
      </c>
      <c r="P684" s="42">
        <f t="shared" si="1192"/>
        <v>4.3969769167147215</v>
      </c>
      <c r="Q684" s="42">
        <f t="shared" si="1192"/>
        <v>3.900643823745007</v>
      </c>
      <c r="R684" s="42">
        <f t="shared" si="1175"/>
        <v>1.815630658484356</v>
      </c>
      <c r="S684" s="42">
        <f t="shared" si="1196"/>
        <v>4.7732224675924444</v>
      </c>
      <c r="T684" s="42">
        <f t="shared" si="1196"/>
        <v>3.1051471928388623</v>
      </c>
      <c r="U684" s="42">
        <f t="shared" si="1196"/>
        <v>1.7079305771919908</v>
      </c>
      <c r="V684" s="42">
        <f t="shared" si="1196"/>
        <v>5.4032272441290274</v>
      </c>
      <c r="W684" s="42">
        <f t="shared" si="1196"/>
        <v>2.1573268410525719</v>
      </c>
      <c r="X684" s="42">
        <f t="shared" si="1196"/>
        <v>0.82979012030965715</v>
      </c>
      <c r="Y684" s="42">
        <f t="shared" si="1196"/>
        <v>0</v>
      </c>
      <c r="Z684" s="42">
        <f t="shared" si="1196"/>
        <v>7.1458624923753966</v>
      </c>
      <c r="AA684" s="42">
        <f t="shared" si="1172"/>
        <v>3.8639083282502642</v>
      </c>
      <c r="AB684" s="42">
        <f t="shared" si="1183"/>
        <v>7.1458624923753966</v>
      </c>
      <c r="AC684" s="42">
        <f t="shared" si="1173"/>
        <v>1</v>
      </c>
      <c r="AD684" s="74">
        <f t="shared" si="1163"/>
        <v>99.999999999999986</v>
      </c>
    </row>
    <row r="685" spans="1:30" x14ac:dyDescent="0.25">
      <c r="A685" s="34" t="s">
        <v>1093</v>
      </c>
      <c r="B685" s="34" t="s">
        <v>1094</v>
      </c>
      <c r="C685" s="42">
        <f t="shared" si="1164"/>
        <v>1.0683361794854549</v>
      </c>
      <c r="D685" s="42">
        <f t="shared" si="1165"/>
        <v>5.5494420634410755</v>
      </c>
      <c r="E685" s="42">
        <f t="shared" si="1166"/>
        <v>1.201917399659242</v>
      </c>
      <c r="F685" s="42">
        <f>F115-0.9</f>
        <v>3.6050114045516142</v>
      </c>
      <c r="G685" s="42">
        <f t="shared" si="1167"/>
        <v>4.6843819598073013</v>
      </c>
      <c r="H685" s="42">
        <f t="shared" si="1193"/>
        <v>4.6385730303703507</v>
      </c>
      <c r="I685" s="42">
        <f t="shared" si="1193"/>
        <v>2.4485149983606966</v>
      </c>
      <c r="J685" s="42">
        <f t="shared" si="1168"/>
        <v>5.301397901703937</v>
      </c>
      <c r="K685" s="42">
        <f t="shared" si="1169"/>
        <v>4.5545758919652162</v>
      </c>
      <c r="L685" s="42">
        <f t="shared" si="1170"/>
        <v>2.3237164848159324</v>
      </c>
      <c r="M685" s="42">
        <f t="shared" si="1171"/>
        <v>4.302422351525534</v>
      </c>
      <c r="N685" s="42">
        <f t="shared" si="1192"/>
        <v>4.3170557099661586</v>
      </c>
      <c r="O685" s="42">
        <f t="shared" si="1192"/>
        <v>0.69975379547809458</v>
      </c>
      <c r="P685" s="42">
        <f t="shared" si="1192"/>
        <v>2.6200476203649847</v>
      </c>
      <c r="Q685" s="42">
        <f t="shared" si="1192"/>
        <v>4.6888492796514667</v>
      </c>
      <c r="R685" s="42">
        <f>R115</f>
        <v>2.8139188772768065</v>
      </c>
      <c r="S685" s="42">
        <f t="shared" si="1196"/>
        <v>3.7249780725811652</v>
      </c>
      <c r="T685" s="42">
        <f t="shared" si="1196"/>
        <v>4.8205099134458056</v>
      </c>
      <c r="U685" s="42">
        <f t="shared" si="1196"/>
        <v>4.3393976700792036</v>
      </c>
      <c r="V685" s="42">
        <f t="shared" si="1196"/>
        <v>4.3582381611519603</v>
      </c>
      <c r="W685" s="42">
        <f t="shared" si="1196"/>
        <v>3.9786431607065125</v>
      </c>
      <c r="X685" s="42">
        <f t="shared" si="1196"/>
        <v>0.41805410782483171</v>
      </c>
      <c r="Y685" s="42">
        <f t="shared" si="1196"/>
        <v>6.3933447179418152</v>
      </c>
      <c r="Z685" s="42">
        <f t="shared" si="1196"/>
        <v>0</v>
      </c>
      <c r="AA685" s="42">
        <f t="shared" si="1172"/>
        <v>3.3622298119612108</v>
      </c>
      <c r="AB685" s="42">
        <f t="shared" si="1183"/>
        <v>6.3933447179418152</v>
      </c>
      <c r="AC685" s="42">
        <f t="shared" si="1173"/>
        <v>7.3933447179418152</v>
      </c>
      <c r="AD685" s="74">
        <f t="shared" si="1163"/>
        <v>100</v>
      </c>
    </row>
    <row r="686" spans="1:30" x14ac:dyDescent="0.25">
      <c r="A686" s="34" t="s">
        <v>1095</v>
      </c>
      <c r="B686" s="34" t="s">
        <v>1096</v>
      </c>
      <c r="C686" s="42">
        <f t="shared" si="1164"/>
        <v>5.415152345313035</v>
      </c>
      <c r="D686" s="42">
        <f t="shared" si="1165"/>
        <v>4.0510970526889558</v>
      </c>
      <c r="E686" s="42">
        <f t="shared" si="1166"/>
        <v>1.7869602310681163</v>
      </c>
      <c r="F686" s="42">
        <f t="shared" ref="F686" si="1198">F116</f>
        <v>2.4054097650418216</v>
      </c>
      <c r="G686" s="42">
        <f t="shared" si="1167"/>
        <v>3.110301852184044</v>
      </c>
      <c r="H686" s="42">
        <f t="shared" si="1193"/>
        <v>1.3596077188859923</v>
      </c>
      <c r="I686" s="42">
        <f t="shared" si="1193"/>
        <v>1.214328989680961</v>
      </c>
      <c r="J686" s="42">
        <f t="shared" si="1168"/>
        <v>1.2804016604297817</v>
      </c>
      <c r="K686" s="42">
        <f t="shared" si="1169"/>
        <v>3.6721332882037219</v>
      </c>
      <c r="L686" s="42">
        <f t="shared" si="1170"/>
        <v>3.5668755951536015</v>
      </c>
      <c r="M686" s="42">
        <f t="shared" si="1171"/>
        <v>2.5091162384042258</v>
      </c>
      <c r="N686" s="42">
        <f t="shared" ref="N686:Q701" si="1199">N116</f>
        <v>2.7314592191843792</v>
      </c>
      <c r="O686" s="42">
        <f t="shared" si="1199"/>
        <v>1.3073150611872189</v>
      </c>
      <c r="P686" s="42">
        <f t="shared" si="1199"/>
        <v>5.7419432379971536</v>
      </c>
      <c r="Q686" s="42">
        <f t="shared" si="1199"/>
        <v>6.3975369609842971</v>
      </c>
      <c r="R686" s="42">
        <f t="shared" si="1175"/>
        <v>3.9923004723285893</v>
      </c>
      <c r="S686" s="42">
        <f t="shared" si="1196"/>
        <v>2.4721440850734688</v>
      </c>
      <c r="T686" s="42">
        <f t="shared" si="1196"/>
        <v>6.2403175814153906</v>
      </c>
      <c r="U686" s="42">
        <f t="shared" si="1196"/>
        <v>5.8045705383507515</v>
      </c>
      <c r="V686" s="42">
        <f t="shared" si="1196"/>
        <v>6.515524829203474</v>
      </c>
      <c r="W686" s="42">
        <f t="shared" si="1196"/>
        <v>6.737964749843071</v>
      </c>
      <c r="X686" s="42">
        <f t="shared" si="1196"/>
        <v>0.18499008425100158</v>
      </c>
      <c r="Y686" s="42">
        <f t="shared" si="1196"/>
        <v>0</v>
      </c>
      <c r="Z686" s="42">
        <f t="shared" si="1196"/>
        <v>7.1341828143756434</v>
      </c>
      <c r="AA686" s="42">
        <f t="shared" si="1172"/>
        <v>6.234182814375643</v>
      </c>
      <c r="AB686" s="42">
        <f t="shared" si="1183"/>
        <v>7.1341828143756434</v>
      </c>
      <c r="AC686" s="42">
        <f t="shared" si="1173"/>
        <v>1</v>
      </c>
      <c r="AD686" s="74">
        <f t="shared" si="1163"/>
        <v>99.999999999999986</v>
      </c>
    </row>
    <row r="687" spans="1:30" x14ac:dyDescent="0.25">
      <c r="A687" s="34" t="s">
        <v>1097</v>
      </c>
      <c r="B687" s="34" t="s">
        <v>1098</v>
      </c>
      <c r="C687" s="42">
        <f t="shared" si="1164"/>
        <v>0.37794456203768867</v>
      </c>
      <c r="D687" s="42">
        <f t="shared" si="1165"/>
        <v>1</v>
      </c>
      <c r="E687" s="42">
        <f>E117+1.35</f>
        <v>1.35</v>
      </c>
      <c r="F687" s="42">
        <f>F117-1.72</f>
        <v>0.67686555514116153</v>
      </c>
      <c r="G687" s="42">
        <f t="shared" si="1167"/>
        <v>7.7205966654234821</v>
      </c>
      <c r="H687" s="42">
        <f t="shared" si="1193"/>
        <v>7.1905966654234819</v>
      </c>
      <c r="I687" s="42">
        <f t="shared" si="1193"/>
        <v>5.6925556934602568</v>
      </c>
      <c r="J687" s="42">
        <f t="shared" si="1168"/>
        <v>5.3696799212455035</v>
      </c>
      <c r="K687" s="42">
        <f t="shared" si="1169"/>
        <v>3.3165599283243599</v>
      </c>
      <c r="L687" s="42">
        <f t="shared" si="1170"/>
        <v>3.4598835230152218</v>
      </c>
      <c r="M687" s="42">
        <f t="shared" si="1171"/>
        <v>2.3053736158427816</v>
      </c>
      <c r="N687" s="42">
        <f t="shared" si="1199"/>
        <v>4.0670047793517607</v>
      </c>
      <c r="O687" s="42">
        <f t="shared" si="1199"/>
        <v>2.753845531438782</v>
      </c>
      <c r="P687" s="42">
        <f t="shared" si="1199"/>
        <v>1.4980409719632259</v>
      </c>
      <c r="Q687" s="42">
        <f t="shared" si="1199"/>
        <v>3.0478785634175312</v>
      </c>
      <c r="R687" s="42">
        <f t="shared" si="1175"/>
        <v>3.2997194961132803</v>
      </c>
      <c r="S687" s="42">
        <f t="shared" si="1196"/>
        <v>5.7015357755810179</v>
      </c>
      <c r="T687" s="42">
        <f t="shared" si="1196"/>
        <v>4.6899926797783307</v>
      </c>
      <c r="U687" s="42">
        <f t="shared" si="1196"/>
        <v>2.747130889376685</v>
      </c>
      <c r="V687" s="42">
        <f t="shared" si="1196"/>
        <v>2.1551112809215258</v>
      </c>
      <c r="W687" s="42">
        <f t="shared" si="1196"/>
        <v>3.6561675696004423</v>
      </c>
      <c r="X687" s="42">
        <f t="shared" si="1196"/>
        <v>4.2333659497334652</v>
      </c>
      <c r="Y687" s="42">
        <f t="shared" si="1196"/>
        <v>4.3590149538179617</v>
      </c>
      <c r="Z687" s="42">
        <f t="shared" si="1196"/>
        <v>5.4250031857506347</v>
      </c>
      <c r="AA687" s="42">
        <f t="shared" si="1172"/>
        <v>2.2802002605175815</v>
      </c>
      <c r="AB687" s="42">
        <f t="shared" si="1183"/>
        <v>5.7244936228117567</v>
      </c>
      <c r="AC687" s="42">
        <f t="shared" si="1173"/>
        <v>5.9014383599120821</v>
      </c>
      <c r="AD687" s="74">
        <f t="shared" si="1163"/>
        <v>100.00000000000003</v>
      </c>
    </row>
    <row r="688" spans="1:30" x14ac:dyDescent="0.25">
      <c r="A688" s="34" t="s">
        <v>1099</v>
      </c>
      <c r="B688" s="34" t="s">
        <v>1100</v>
      </c>
      <c r="C688" s="42">
        <f t="shared" si="1164"/>
        <v>0.13894305929570194</v>
      </c>
      <c r="D688" s="42">
        <f t="shared" si="1165"/>
        <v>1</v>
      </c>
      <c r="E688" s="42">
        <f t="shared" si="1166"/>
        <v>5.7470360164462324</v>
      </c>
      <c r="F688" s="42">
        <f t="shared" ref="F688:F689" si="1200">F118-0.9</f>
        <v>3.1780240109641551</v>
      </c>
      <c r="G688" s="42">
        <f t="shared" si="1167"/>
        <v>6.6470360164462328</v>
      </c>
      <c r="H688" s="42">
        <f t="shared" si="1193"/>
        <v>6.1170360164462325</v>
      </c>
      <c r="I688" s="42">
        <f t="shared" si="1193"/>
        <v>2.5487650068525958</v>
      </c>
      <c r="J688" s="42">
        <f t="shared" si="1168"/>
        <v>3.8041490176688084</v>
      </c>
      <c r="K688" s="42">
        <f t="shared" si="1169"/>
        <v>3.1083425693457625</v>
      </c>
      <c r="L688" s="42">
        <f t="shared" si="1170"/>
        <v>2.4812575324144515</v>
      </c>
      <c r="M688" s="42">
        <f t="shared" si="1171"/>
        <v>4.5838485386500283</v>
      </c>
      <c r="N688" s="42">
        <f t="shared" si="1199"/>
        <v>4.2904780486929903</v>
      </c>
      <c r="O688" s="42">
        <f t="shared" si="1199"/>
        <v>4.1647904792825408</v>
      </c>
      <c r="P688" s="42">
        <f t="shared" si="1199"/>
        <v>3.568271009593635</v>
      </c>
      <c r="Q688" s="42">
        <f t="shared" si="1199"/>
        <v>4.2434713377707851</v>
      </c>
      <c r="R688" s="42">
        <f>R118</f>
        <v>2.305986524045466</v>
      </c>
      <c r="S688" s="42">
        <f t="shared" si="1196"/>
        <v>4.4320857934370146</v>
      </c>
      <c r="T688" s="42">
        <f t="shared" si="1196"/>
        <v>4.1786169155929622</v>
      </c>
      <c r="U688" s="42">
        <f t="shared" si="1196"/>
        <v>1.4069370201295341</v>
      </c>
      <c r="V688" s="42">
        <f t="shared" si="1196"/>
        <v>4.3572953318859238</v>
      </c>
      <c r="W688" s="42">
        <f t="shared" si="1196"/>
        <v>4.5271756787763922</v>
      </c>
      <c r="X688" s="42">
        <f t="shared" si="1196"/>
        <v>3.2886667840430293</v>
      </c>
      <c r="Y688" s="42">
        <f t="shared" si="1196"/>
        <v>3.3641939310691069</v>
      </c>
      <c r="Z688" s="42">
        <f t="shared" si="1196"/>
        <v>4.2024123547992875</v>
      </c>
      <c r="AA688" s="42">
        <f t="shared" si="1172"/>
        <v>2.8088599909989242</v>
      </c>
      <c r="AB688" s="42">
        <f t="shared" si="1183"/>
        <v>4.5476695426836944</v>
      </c>
      <c r="AC688" s="42">
        <f t="shared" si="1173"/>
        <v>4.9586514726685254</v>
      </c>
      <c r="AD688" s="74">
        <f t="shared" si="1163"/>
        <v>100.00000000000003</v>
      </c>
    </row>
    <row r="689" spans="1:30" x14ac:dyDescent="0.25">
      <c r="A689" s="34" t="s">
        <v>1101</v>
      </c>
      <c r="B689" s="34" t="s">
        <v>1102</v>
      </c>
      <c r="C689" s="42">
        <f t="shared" si="1164"/>
        <v>3.6300514206478063E-2</v>
      </c>
      <c r="D689" s="42">
        <f t="shared" si="1165"/>
        <v>1</v>
      </c>
      <c r="E689" s="42">
        <f t="shared" si="1166"/>
        <v>6.6065077236268985</v>
      </c>
      <c r="F689" s="42">
        <f t="shared" si="1200"/>
        <v>3.7510051490845995</v>
      </c>
      <c r="G689" s="42">
        <f t="shared" si="1167"/>
        <v>7.5065077236268989</v>
      </c>
      <c r="H689" s="42">
        <f t="shared" ref="H689:I704" si="1201">H119</f>
        <v>6.9765077236268986</v>
      </c>
      <c r="I689" s="42">
        <f t="shared" si="1201"/>
        <v>5.5230686145379622</v>
      </c>
      <c r="J689" s="42">
        <f t="shared" si="1168"/>
        <v>6.2668752706803801</v>
      </c>
      <c r="K689" s="42">
        <f t="shared" si="1169"/>
        <v>1.1195421521252047</v>
      </c>
      <c r="L689" s="42">
        <f t="shared" si="1170"/>
        <v>3.7565544177832892</v>
      </c>
      <c r="M689" s="42">
        <f t="shared" si="1171"/>
        <v>3.116238109533239</v>
      </c>
      <c r="N689" s="42">
        <f t="shared" si="1199"/>
        <v>3.1455083664849113</v>
      </c>
      <c r="O689" s="42">
        <f t="shared" si="1199"/>
        <v>2.9687266909050627</v>
      </c>
      <c r="P689" s="42">
        <f t="shared" si="1199"/>
        <v>1.3080951981800431</v>
      </c>
      <c r="Q689" s="42">
        <f t="shared" si="1199"/>
        <v>4.2471108699739348</v>
      </c>
      <c r="R689" s="42">
        <f>R119</f>
        <v>2.7747505668428811</v>
      </c>
      <c r="S689" s="42">
        <f t="shared" si="1196"/>
        <v>3.8122804157346888</v>
      </c>
      <c r="T689" s="42">
        <f t="shared" si="1196"/>
        <v>2.4852752998513505</v>
      </c>
      <c r="U689" s="42">
        <f t="shared" si="1196"/>
        <v>0.70017272848393819</v>
      </c>
      <c r="V689" s="42">
        <f t="shared" si="1196"/>
        <v>3.9801130080254823</v>
      </c>
      <c r="W689" s="42">
        <f t="shared" si="1196"/>
        <v>3.0229370210841013</v>
      </c>
      <c r="X689" s="42">
        <f t="shared" si="1196"/>
        <v>3.1201134873769147</v>
      </c>
      <c r="Y689" s="42">
        <f t="shared" si="1196"/>
        <v>4.4643230562691274</v>
      </c>
      <c r="Z689" s="42">
        <f t="shared" si="1196"/>
        <v>5.2053717881589714</v>
      </c>
      <c r="AA689" s="42">
        <f t="shared" si="1172"/>
        <v>1.7230506827611549</v>
      </c>
      <c r="AB689" s="42">
        <f t="shared" si="1183"/>
        <v>4.3558906091680631</v>
      </c>
      <c r="AC689" s="42">
        <f t="shared" si="1173"/>
        <v>7.0271728118675432</v>
      </c>
      <c r="AD689" s="74">
        <f t="shared" si="1163"/>
        <v>100.00000000000001</v>
      </c>
    </row>
    <row r="690" spans="1:30" x14ac:dyDescent="0.25">
      <c r="A690" s="34" t="s">
        <v>1103</v>
      </c>
      <c r="B690" s="34" t="s">
        <v>1104</v>
      </c>
      <c r="C690" s="42">
        <f>C120</f>
        <v>0.42716515699889313</v>
      </c>
      <c r="D690" s="42">
        <f t="shared" si="1165"/>
        <v>7.0142141945717258</v>
      </c>
      <c r="E690" s="42">
        <f t="shared" si="1166"/>
        <v>5.6442141945717257</v>
      </c>
      <c r="F690" s="42">
        <f t="shared" ref="F690:F695" si="1202">F120</f>
        <v>4.0094761297144839</v>
      </c>
      <c r="G690" s="42">
        <f>G120</f>
        <v>6.0142141945717258</v>
      </c>
      <c r="H690" s="42">
        <f t="shared" si="1201"/>
        <v>6.0142141945717258</v>
      </c>
      <c r="I690" s="42">
        <f t="shared" si="1201"/>
        <v>4.7612529040359499</v>
      </c>
      <c r="J690" s="42">
        <f t="shared" si="1168"/>
        <v>3.8577146480375326</v>
      </c>
      <c r="K690" s="42">
        <f t="shared" si="1169"/>
        <v>2.8593544978909113</v>
      </c>
      <c r="L690" s="42">
        <f t="shared" si="1170"/>
        <v>2.861091908471499</v>
      </c>
      <c r="M690" s="42">
        <f t="shared" si="1171"/>
        <v>2.9952640005436844</v>
      </c>
      <c r="N690" s="42">
        <f t="shared" si="1199"/>
        <v>2.794576448195941</v>
      </c>
      <c r="O690" s="42">
        <f t="shared" si="1199"/>
        <v>3.1990501034955998</v>
      </c>
      <c r="P690" s="42">
        <f t="shared" si="1199"/>
        <v>1.1276651614821982</v>
      </c>
      <c r="Q690" s="42">
        <f t="shared" si="1199"/>
        <v>4.2275816255820908</v>
      </c>
      <c r="R690" s="42">
        <f t="shared" si="1175"/>
        <v>0.9852445159744917</v>
      </c>
      <c r="S690" s="42">
        <f t="shared" si="1196"/>
        <v>3.6141896547017613</v>
      </c>
      <c r="T690" s="42">
        <f t="shared" si="1196"/>
        <v>3.9864192149249638</v>
      </c>
      <c r="U690" s="42">
        <f t="shared" si="1196"/>
        <v>1.2051937146272116</v>
      </c>
      <c r="V690" s="42">
        <f t="shared" si="1196"/>
        <v>4.4939952589888046</v>
      </c>
      <c r="W690" s="42">
        <f t="shared" si="1196"/>
        <v>3.7394425745597601</v>
      </c>
      <c r="X690" s="42">
        <f t="shared" si="1196"/>
        <v>3.4724757772728383</v>
      </c>
      <c r="Y690" s="42">
        <f t="shared" si="1196"/>
        <v>3.4190064133143232</v>
      </c>
      <c r="Z690" s="42">
        <f t="shared" si="1196"/>
        <v>3.8375540830919301</v>
      </c>
      <c r="AA690" s="42">
        <f t="shared" si="1172"/>
        <v>3.1194487970894094</v>
      </c>
      <c r="AB690" s="42">
        <f t="shared" si="1183"/>
        <v>4.7027389757469678</v>
      </c>
      <c r="AC690" s="42">
        <f t="shared" si="1173"/>
        <v>5.6172416569718369</v>
      </c>
      <c r="AD690" s="74">
        <f t="shared" si="1163"/>
        <v>99.999999999999986</v>
      </c>
    </row>
    <row r="691" spans="1:30" x14ac:dyDescent="0.25">
      <c r="A691" s="34" t="s">
        <v>1105</v>
      </c>
      <c r="B691" s="34" t="s">
        <v>1106</v>
      </c>
      <c r="C691" s="42">
        <f t="shared" si="1164"/>
        <v>0.28853717777030807</v>
      </c>
      <c r="D691" s="42">
        <f t="shared" si="1165"/>
        <v>1</v>
      </c>
      <c r="E691" s="42">
        <f>E121+1.35</f>
        <v>1.35</v>
      </c>
      <c r="F691" s="42">
        <f>F121-1.72</f>
        <v>2.6016814088229969</v>
      </c>
      <c r="G691" s="42">
        <f t="shared" si="1167"/>
        <v>7.0125221132344944</v>
      </c>
      <c r="H691" s="42">
        <f t="shared" si="1201"/>
        <v>6.4825221132344941</v>
      </c>
      <c r="I691" s="42">
        <f t="shared" si="1201"/>
        <v>3.2412610566172462</v>
      </c>
      <c r="J691" s="42">
        <f t="shared" si="1168"/>
        <v>5.5925946289869737</v>
      </c>
      <c r="K691" s="42">
        <f t="shared" si="1169"/>
        <v>1.4236330707461033</v>
      </c>
      <c r="L691" s="42">
        <f t="shared" si="1170"/>
        <v>5.4663034594376434</v>
      </c>
      <c r="M691" s="42">
        <f t="shared" si="1171"/>
        <v>4.4703506122187395</v>
      </c>
      <c r="N691" s="42">
        <f t="shared" si="1199"/>
        <v>3.9707155177406461</v>
      </c>
      <c r="O691" s="42">
        <f t="shared" si="1199"/>
        <v>1.7930380313201797</v>
      </c>
      <c r="P691" s="42">
        <f t="shared" si="1199"/>
        <v>3.1062085125915289</v>
      </c>
      <c r="Q691" s="42">
        <f t="shared" si="1199"/>
        <v>4.80025547170073</v>
      </c>
      <c r="R691" s="42">
        <f t="shared" si="1175"/>
        <v>0.9365030526635475</v>
      </c>
      <c r="S691" s="42">
        <f t="shared" si="1196"/>
        <v>3.9357596481391486</v>
      </c>
      <c r="T691" s="42">
        <f t="shared" si="1196"/>
        <v>4.2889810349668904</v>
      </c>
      <c r="U691" s="42">
        <f t="shared" si="1196"/>
        <v>1.526458970480699</v>
      </c>
      <c r="V691" s="42">
        <f t="shared" si="1196"/>
        <v>6.040045496853037</v>
      </c>
      <c r="W691" s="42">
        <f t="shared" si="1196"/>
        <v>3.0259810199265753</v>
      </c>
      <c r="X691" s="42">
        <f t="shared" si="1196"/>
        <v>4.0926097960505521</v>
      </c>
      <c r="Y691" s="42">
        <f t="shared" si="1196"/>
        <v>3.3094785118629004</v>
      </c>
      <c r="Z691" s="42">
        <f t="shared" si="1196"/>
        <v>4.446657296584009</v>
      </c>
      <c r="AA691" s="42">
        <f t="shared" si="1172"/>
        <v>4.9825663415330137</v>
      </c>
      <c r="AB691" s="42">
        <f t="shared" si="1183"/>
        <v>5.5063047391602638</v>
      </c>
      <c r="AC691" s="42">
        <f t="shared" si="1173"/>
        <v>5.3090309173572958</v>
      </c>
      <c r="AD691" s="74">
        <f t="shared" si="1163"/>
        <v>100</v>
      </c>
    </row>
    <row r="692" spans="1:30" x14ac:dyDescent="0.25">
      <c r="A692" s="34" t="s">
        <v>1107</v>
      </c>
      <c r="B692" s="34" t="s">
        <v>1108</v>
      </c>
      <c r="C692" s="42">
        <f t="shared" si="1164"/>
        <v>0.61638459188411088</v>
      </c>
      <c r="D692" s="42">
        <f t="shared" si="1165"/>
        <v>6.7126018707933284</v>
      </c>
      <c r="E692" s="42">
        <f t="shared" si="1166"/>
        <v>5.3426018707933283</v>
      </c>
      <c r="F692" s="42">
        <f t="shared" si="1202"/>
        <v>3.8084012471955524</v>
      </c>
      <c r="G692" s="42">
        <f t="shared" si="1167"/>
        <v>6.2426018707933286</v>
      </c>
      <c r="H692" s="42">
        <f t="shared" si="1201"/>
        <v>5.7126018707933284</v>
      </c>
      <c r="I692" s="42">
        <f t="shared" si="1201"/>
        <v>0.47605015589944438</v>
      </c>
      <c r="J692" s="42">
        <f t="shared" si="1168"/>
        <v>4.2485732804039449</v>
      </c>
      <c r="K692" s="42">
        <f t="shared" si="1169"/>
        <v>4.6465828054768279</v>
      </c>
      <c r="L692" s="42">
        <f t="shared" si="1170"/>
        <v>4.3062757683677937</v>
      </c>
      <c r="M692" s="42">
        <f t="shared" si="1171"/>
        <v>3.7170807654057407</v>
      </c>
      <c r="N692" s="42">
        <f t="shared" si="1199"/>
        <v>5.7126018707933284</v>
      </c>
      <c r="O692" s="42">
        <f t="shared" si="1199"/>
        <v>2.4308944131035437</v>
      </c>
      <c r="P692" s="42">
        <f t="shared" si="1199"/>
        <v>5.5935893318184675</v>
      </c>
      <c r="Q692" s="42">
        <f t="shared" si="1199"/>
        <v>4.0214594218067878</v>
      </c>
      <c r="R692" s="42">
        <f t="shared" si="1175"/>
        <v>1.3189951433698144</v>
      </c>
      <c r="S692" s="42">
        <f t="shared" si="1196"/>
        <v>4.70224820823538</v>
      </c>
      <c r="T692" s="42">
        <f t="shared" si="1196"/>
        <v>4.379546167893313</v>
      </c>
      <c r="U692" s="42">
        <f t="shared" si="1196"/>
        <v>0.91822044557350824</v>
      </c>
      <c r="V692" s="42">
        <f t="shared" si="1196"/>
        <v>2.0133167013753925</v>
      </c>
      <c r="W692" s="42">
        <f t="shared" si="1196"/>
        <v>2.9046587744889614</v>
      </c>
      <c r="X692" s="42">
        <f t="shared" si="1196"/>
        <v>3.3632166243572654</v>
      </c>
      <c r="Y692" s="42">
        <f t="shared" si="1196"/>
        <v>4.4373678016490103</v>
      </c>
      <c r="Z692" s="42">
        <f t="shared" si="1196"/>
        <v>3.7127891088919567</v>
      </c>
      <c r="AA692" s="42">
        <f t="shared" si="1172"/>
        <v>0.15277357475402276</v>
      </c>
      <c r="AB692" s="42">
        <f t="shared" si="1183"/>
        <v>4.7327118290815298</v>
      </c>
      <c r="AC692" s="42">
        <f t="shared" si="1173"/>
        <v>3.7758544850009979</v>
      </c>
      <c r="AD692" s="74">
        <f t="shared" si="1163"/>
        <v>99.999999999999972</v>
      </c>
    </row>
    <row r="693" spans="1:30" x14ac:dyDescent="0.25">
      <c r="A693" s="34" t="s">
        <v>1109</v>
      </c>
      <c r="B693" s="34" t="s">
        <v>1110</v>
      </c>
      <c r="C693" s="42">
        <f t="shared" si="1164"/>
        <v>5.6569759553260432</v>
      </c>
      <c r="D693" s="42">
        <f t="shared" si="1165"/>
        <v>3.8356973128577692</v>
      </c>
      <c r="E693" s="42">
        <f t="shared" si="1166"/>
        <v>5.7141376308215248</v>
      </c>
      <c r="F693" s="42">
        <f t="shared" si="1202"/>
        <v>1.7171840977936594</v>
      </c>
      <c r="G693" s="42">
        <f t="shared" si="1167"/>
        <v>6.6910259817615589</v>
      </c>
      <c r="H693" s="42">
        <f t="shared" si="1201"/>
        <v>5.3997245281891653</v>
      </c>
      <c r="I693" s="42">
        <f t="shared" ref="I693:I696" si="1203">I123-0.9</f>
        <v>3.573440764481099</v>
      </c>
      <c r="J693" s="42">
        <f t="shared" si="1168"/>
        <v>2.3462045805365257</v>
      </c>
      <c r="K693" s="42">
        <f t="shared" si="1169"/>
        <v>3.9790693072735253</v>
      </c>
      <c r="L693" s="42">
        <f t="shared" si="1170"/>
        <v>5.1827201847975246</v>
      </c>
      <c r="M693" s="42">
        <f t="shared" si="1171"/>
        <v>0.39988135031296063</v>
      </c>
      <c r="N693" s="42">
        <f t="shared" si="1199"/>
        <v>4.6007683472600398</v>
      </c>
      <c r="O693" s="42">
        <f t="shared" si="1199"/>
        <v>4.8443422507350116</v>
      </c>
      <c r="P693" s="42">
        <f t="shared" si="1199"/>
        <v>1.0098606282444871</v>
      </c>
      <c r="Q693" s="42">
        <f t="shared" si="1199"/>
        <v>3.5286517091280567</v>
      </c>
      <c r="R693" s="42">
        <f t="shared" si="1175"/>
        <v>3.8320294236921613</v>
      </c>
      <c r="S693" s="42">
        <f t="shared" si="1196"/>
        <v>3.4492464152267299</v>
      </c>
      <c r="T693" s="42">
        <f t="shared" si="1196"/>
        <v>4.3525856145749753</v>
      </c>
      <c r="U693" s="42">
        <f t="shared" si="1196"/>
        <v>3.4549513781501604</v>
      </c>
      <c r="V693" s="42">
        <f t="shared" si="1196"/>
        <v>2.9718098295365256</v>
      </c>
      <c r="W693" s="42">
        <f t="shared" si="1196"/>
        <v>4.7030439051272825</v>
      </c>
      <c r="X693" s="42">
        <f t="shared" si="1196"/>
        <v>2.7391073928801055</v>
      </c>
      <c r="Y693" s="42">
        <f t="shared" si="1196"/>
        <v>2.6435895006410082</v>
      </c>
      <c r="Z693" s="42">
        <f t="shared" si="1196"/>
        <v>0</v>
      </c>
      <c r="AA693" s="42">
        <f t="shared" si="1196"/>
        <v>0</v>
      </c>
      <c r="AB693" s="42">
        <f t="shared" si="1183"/>
        <v>6.1869759553260435</v>
      </c>
      <c r="AC693" s="42">
        <f t="shared" si="1173"/>
        <v>7.1869759553260435</v>
      </c>
      <c r="AD693" s="74">
        <f t="shared" si="1163"/>
        <v>100</v>
      </c>
    </row>
    <row r="694" spans="1:30" x14ac:dyDescent="0.25">
      <c r="A694" s="34" t="s">
        <v>1111</v>
      </c>
      <c r="B694" s="34" t="s">
        <v>1112</v>
      </c>
      <c r="C694" s="42">
        <f t="shared" si="1164"/>
        <v>6.1964500978538615</v>
      </c>
      <c r="D694" s="42">
        <f t="shared" si="1165"/>
        <v>4.6434938030041746</v>
      </c>
      <c r="E694" s="42">
        <f t="shared" si="1166"/>
        <v>2.521829624279488</v>
      </c>
      <c r="F694" s="42">
        <f t="shared" si="1202"/>
        <v>2.9138685341253932</v>
      </c>
      <c r="G694" s="42">
        <f t="shared" si="1167"/>
        <v>3.5214546707679135</v>
      </c>
      <c r="H694" s="42">
        <f t="shared" si="1201"/>
        <v>2.7949841150338597</v>
      </c>
      <c r="I694" s="42">
        <f t="shared" si="1203"/>
        <v>2.2010468081850694</v>
      </c>
      <c r="J694" s="42">
        <f t="shared" si="1168"/>
        <v>3.2454351501049175</v>
      </c>
      <c r="K694" s="42">
        <f t="shared" si="1169"/>
        <v>3.4529562948496868</v>
      </c>
      <c r="L694" s="42">
        <f t="shared" si="1170"/>
        <v>2.4078781163346221</v>
      </c>
      <c r="M694" s="42">
        <f t="shared" si="1171"/>
        <v>4.0128984803175358</v>
      </c>
      <c r="N694" s="42">
        <f t="shared" si="1199"/>
        <v>3.3990483526435162</v>
      </c>
      <c r="O694" s="42">
        <f t="shared" si="1199"/>
        <v>3.2573608222052606</v>
      </c>
      <c r="P694" s="42">
        <f t="shared" si="1199"/>
        <v>1.2818504014249479</v>
      </c>
      <c r="Q694" s="42">
        <f t="shared" si="1199"/>
        <v>3.5967909120445967</v>
      </c>
      <c r="R694" s="42">
        <f t="shared" si="1175"/>
        <v>4.6163147965283384</v>
      </c>
      <c r="S694" s="42">
        <f t="shared" si="1196"/>
        <v>3.8009377268516391</v>
      </c>
      <c r="T694" s="42">
        <f t="shared" si="1196"/>
        <v>2.5126520894570836</v>
      </c>
      <c r="U694" s="42">
        <f t="shared" si="1196"/>
        <v>4.6266045194412477</v>
      </c>
      <c r="V694" s="42">
        <f t="shared" si="1196"/>
        <v>4.8355114423951759</v>
      </c>
      <c r="W694" s="42">
        <f t="shared" si="1196"/>
        <v>5.5143233035705528</v>
      </c>
      <c r="X694" s="42">
        <f t="shared" si="1196"/>
        <v>5.2768575292973789</v>
      </c>
      <c r="Y694" s="42">
        <f t="shared" si="1196"/>
        <v>0.43225214834010461</v>
      </c>
      <c r="Z694" s="42">
        <f t="shared" si="1196"/>
        <v>6.7264500978538617</v>
      </c>
      <c r="AA694" s="42">
        <f t="shared" si="1196"/>
        <v>0</v>
      </c>
      <c r="AB694" s="42">
        <f t="shared" si="1183"/>
        <v>4.4843000652359084</v>
      </c>
      <c r="AC694" s="42">
        <f t="shared" si="1173"/>
        <v>7.7264500978538617</v>
      </c>
      <c r="AD694" s="74">
        <f t="shared" si="1163"/>
        <v>99.999999999999972</v>
      </c>
    </row>
    <row r="695" spans="1:30" x14ac:dyDescent="0.25">
      <c r="A695" s="34" t="s">
        <v>1113</v>
      </c>
      <c r="B695" s="34" t="s">
        <v>1114</v>
      </c>
      <c r="C695" s="42">
        <f t="shared" si="1164"/>
        <v>5.6765201937213323</v>
      </c>
      <c r="D695" s="42">
        <f t="shared" si="1165"/>
        <v>4.8790751210758332</v>
      </c>
      <c r="E695" s="42">
        <f t="shared" si="1166"/>
        <v>5.3569507986988416</v>
      </c>
      <c r="F695" s="42">
        <f t="shared" si="1202"/>
        <v>0.66681621916014377</v>
      </c>
      <c r="G695" s="42">
        <f t="shared" si="1167"/>
        <v>6.3771113663755443</v>
      </c>
      <c r="H695" s="42">
        <f t="shared" si="1201"/>
        <v>5.1618981206956409</v>
      </c>
      <c r="I695" s="42">
        <f t="shared" si="1203"/>
        <v>3.0086455462470303</v>
      </c>
      <c r="J695" s="42">
        <f t="shared" si="1168"/>
        <v>2.6169651805741294</v>
      </c>
      <c r="K695" s="42">
        <f t="shared" si="1169"/>
        <v>2.8267475766813606</v>
      </c>
      <c r="L695" s="42">
        <f t="shared" si="1170"/>
        <v>5.2681868778856691</v>
      </c>
      <c r="M695" s="42">
        <f t="shared" si="1171"/>
        <v>0.50199302069622243</v>
      </c>
      <c r="N695" s="42">
        <f t="shared" si="1199"/>
        <v>5.0134907980493582</v>
      </c>
      <c r="O695" s="42">
        <f t="shared" si="1199"/>
        <v>5.5903765425286593</v>
      </c>
      <c r="P695" s="42">
        <f t="shared" si="1199"/>
        <v>1.1361347690090446</v>
      </c>
      <c r="Q695" s="42">
        <f t="shared" si="1199"/>
        <v>5.3272893799273309</v>
      </c>
      <c r="R695" s="42">
        <f t="shared" si="1175"/>
        <v>2.8470061448606003</v>
      </c>
      <c r="S695" s="42">
        <f t="shared" si="1196"/>
        <v>0.64914385367364646</v>
      </c>
      <c r="T695" s="42">
        <f t="shared" si="1196"/>
        <v>3.2620813439110403</v>
      </c>
      <c r="U695" s="42">
        <f t="shared" si="1196"/>
        <v>5.008029785595415</v>
      </c>
      <c r="V695" s="42">
        <f t="shared" si="1196"/>
        <v>4.6247335224154451</v>
      </c>
      <c r="W695" s="42">
        <f t="shared" si="1196"/>
        <v>5.8035164501780887</v>
      </c>
      <c r="X695" s="42">
        <f t="shared" si="1196"/>
        <v>4.79532248511729</v>
      </c>
      <c r="Y695" s="42">
        <f t="shared" si="1196"/>
        <v>0.18892451547967953</v>
      </c>
      <c r="Z695" s="42">
        <f t="shared" si="1196"/>
        <v>0</v>
      </c>
      <c r="AA695" s="42">
        <f t="shared" si="1196"/>
        <v>0</v>
      </c>
      <c r="AB695" s="42">
        <f t="shared" si="1183"/>
        <v>6.2065201937213326</v>
      </c>
      <c r="AC695" s="42">
        <f t="shared" si="1173"/>
        <v>7.2065201937213326</v>
      </c>
      <c r="AD695" s="74">
        <f t="shared" si="1163"/>
        <v>100.00000000000003</v>
      </c>
    </row>
    <row r="696" spans="1:30" x14ac:dyDescent="0.25">
      <c r="A696" s="34" t="s">
        <v>1115</v>
      </c>
      <c r="B696" s="34" t="s">
        <v>1116</v>
      </c>
      <c r="C696" s="42">
        <f t="shared" si="1164"/>
        <v>6.1842337946445722</v>
      </c>
      <c r="D696" s="42">
        <f t="shared" si="1165"/>
        <v>3.7975974144352374</v>
      </c>
      <c r="E696" s="42">
        <f t="shared" si="1166"/>
        <v>4.3233278456724857</v>
      </c>
      <c r="F696" s="42">
        <f t="shared" ref="F696:F699" si="1204">F126-0.9</f>
        <v>1.1161197895764654</v>
      </c>
      <c r="G696" s="42">
        <f t="shared" si="1167"/>
        <v>4.7914626884965088</v>
      </c>
      <c r="H696" s="42">
        <f t="shared" si="1201"/>
        <v>3.7517206134667171</v>
      </c>
      <c r="I696" s="42">
        <f t="shared" si="1203"/>
        <v>2.4731919638675945</v>
      </c>
      <c r="J696" s="42">
        <f t="shared" si="1168"/>
        <v>2.6685526491267613</v>
      </c>
      <c r="K696" s="42">
        <f t="shared" si="1169"/>
        <v>4.286636380209333</v>
      </c>
      <c r="L696" s="42">
        <f t="shared" si="1170"/>
        <v>3.6590891357306985</v>
      </c>
      <c r="M696" s="42">
        <f t="shared" si="1171"/>
        <v>3.0275394094289858</v>
      </c>
      <c r="N696" s="42">
        <f t="shared" si="1199"/>
        <v>4.0149022492623221</v>
      </c>
      <c r="O696" s="42">
        <f t="shared" si="1199"/>
        <v>3.5074962256527038</v>
      </c>
      <c r="P696" s="42">
        <f t="shared" si="1199"/>
        <v>0.96874797987605055</v>
      </c>
      <c r="Q696" s="42">
        <f t="shared" si="1199"/>
        <v>4.831574171239204</v>
      </c>
      <c r="R696" s="42">
        <f>R126</f>
        <v>4.0760083482651615</v>
      </c>
      <c r="S696" s="42">
        <f t="shared" si="1196"/>
        <v>4.5153460587742256</v>
      </c>
      <c r="T696" s="42">
        <f t="shared" si="1196"/>
        <v>2.8617539324845063</v>
      </c>
      <c r="U696" s="42">
        <f t="shared" si="1196"/>
        <v>5.1404375579364698</v>
      </c>
      <c r="V696" s="42">
        <f t="shared" si="1196"/>
        <v>4.6076856628680716</v>
      </c>
      <c r="W696" s="42">
        <f t="shared" si="1196"/>
        <v>5.3012340853232187</v>
      </c>
      <c r="X696" s="42">
        <f t="shared" si="1196"/>
        <v>4.9931801953844115</v>
      </c>
      <c r="Y696" s="42">
        <f t="shared" si="1196"/>
        <v>0.67369425898914115</v>
      </c>
      <c r="Z696" s="42">
        <f t="shared" si="1196"/>
        <v>0</v>
      </c>
      <c r="AA696" s="42">
        <f t="shared" si="1196"/>
        <v>0</v>
      </c>
      <c r="AB696" s="42">
        <f t="shared" si="1183"/>
        <v>6.7142337946445725</v>
      </c>
      <c r="AC696" s="42">
        <f t="shared" si="1173"/>
        <v>7.7142337946445725</v>
      </c>
      <c r="AD696" s="74">
        <f t="shared" si="1163"/>
        <v>99.999999999999972</v>
      </c>
    </row>
    <row r="697" spans="1:30" x14ac:dyDescent="0.25">
      <c r="A697" s="34" t="s">
        <v>1117</v>
      </c>
      <c r="B697" s="34" t="s">
        <v>1118</v>
      </c>
      <c r="C697" s="42">
        <f>C127</f>
        <v>0</v>
      </c>
      <c r="D697" s="42">
        <f t="shared" si="1165"/>
        <v>6.7702443552263052</v>
      </c>
      <c r="E697" s="42">
        <f t="shared" si="1166"/>
        <v>4.2592036312205153</v>
      </c>
      <c r="F697" s="42">
        <f t="shared" si="1204"/>
        <v>3.508969578711612</v>
      </c>
      <c r="G697" s="42">
        <f>G127</f>
        <v>3.8138503914151207</v>
      </c>
      <c r="H697" s="42">
        <f t="shared" si="1201"/>
        <v>4.3315634557230531</v>
      </c>
      <c r="I697" s="42">
        <f t="shared" si="1201"/>
        <v>2.6657401618092034</v>
      </c>
      <c r="J697" s="42">
        <f t="shared" si="1168"/>
        <v>1.3114573657673609</v>
      </c>
      <c r="K697" s="42">
        <f t="shared" si="1169"/>
        <v>0.89456766865693671</v>
      </c>
      <c r="L697" s="42">
        <f t="shared" si="1170"/>
        <v>2.9160715304005844</v>
      </c>
      <c r="M697" s="42">
        <f t="shared" si="1171"/>
        <v>2.9142031649153517</v>
      </c>
      <c r="N697" s="42">
        <f t="shared" si="1199"/>
        <v>4.1040240888929134</v>
      </c>
      <c r="O697" s="42">
        <f t="shared" si="1199"/>
        <v>3.6370448406758809</v>
      </c>
      <c r="P697" s="42">
        <f t="shared" si="1199"/>
        <v>1.3516665232411622</v>
      </c>
      <c r="Q697" s="42">
        <f t="shared" si="1199"/>
        <v>5.5967477372932191</v>
      </c>
      <c r="R697" s="42">
        <f>R127</f>
        <v>4.6587464615827976</v>
      </c>
      <c r="S697" s="42">
        <f t="shared" ref="S697:Z712" si="1205">S127</f>
        <v>3.488511538082006</v>
      </c>
      <c r="T697" s="42">
        <f t="shared" si="1205"/>
        <v>2.2667114947416249</v>
      </c>
      <c r="U697" s="42">
        <f t="shared" si="1205"/>
        <v>5.5452538112786547</v>
      </c>
      <c r="V697" s="42">
        <f t="shared" si="1205"/>
        <v>5.0269652245333214</v>
      </c>
      <c r="W697" s="42">
        <f t="shared" si="1205"/>
        <v>5.8567847066544791</v>
      </c>
      <c r="X697" s="42">
        <f t="shared" si="1205"/>
        <v>5.6643348069341783</v>
      </c>
      <c r="Y697" s="42">
        <f t="shared" si="1205"/>
        <v>0.43290139059400373</v>
      </c>
      <c r="Z697" s="42">
        <f t="shared" si="1205"/>
        <v>0</v>
      </c>
      <c r="AA697" s="42">
        <f t="shared" si="1172"/>
        <v>5.394812023883242</v>
      </c>
      <c r="AB697" s="42">
        <f t="shared" si="1183"/>
        <v>6.2948120238832423</v>
      </c>
      <c r="AC697" s="42">
        <f t="shared" si="1173"/>
        <v>7.2948120238832423</v>
      </c>
      <c r="AD697" s="74">
        <f t="shared" si="1163"/>
        <v>100.00000000000001</v>
      </c>
    </row>
    <row r="698" spans="1:30" x14ac:dyDescent="0.25">
      <c r="A698" s="34" t="s">
        <v>1119</v>
      </c>
      <c r="B698" s="34" t="s">
        <v>1120</v>
      </c>
      <c r="C698" s="42">
        <f t="shared" si="1164"/>
        <v>5.9834134438013331</v>
      </c>
      <c r="D698" s="42">
        <f t="shared" si="1165"/>
        <v>5.3422756292008886</v>
      </c>
      <c r="E698" s="42">
        <f t="shared" si="1166"/>
        <v>3.8786416533690664</v>
      </c>
      <c r="F698" s="42">
        <f t="shared" si="1204"/>
        <v>0.36500178453992771</v>
      </c>
      <c r="G698" s="42">
        <f t="shared" si="1167"/>
        <v>4.4022687961119011</v>
      </c>
      <c r="H698" s="42">
        <f t="shared" si="1201"/>
        <v>3.5299857499793168</v>
      </c>
      <c r="I698" s="42">
        <f t="shared" si="1201"/>
        <v>3.2660632821053235</v>
      </c>
      <c r="J698" s="42">
        <f t="shared" si="1168"/>
        <v>1.4872493828555755</v>
      </c>
      <c r="K698" s="42">
        <f t="shared" si="1169"/>
        <v>2.4054417011879163</v>
      </c>
      <c r="L698" s="42">
        <f t="shared" si="1170"/>
        <v>3.6034418271352875</v>
      </c>
      <c r="M698" s="42">
        <f t="shared" si="1171"/>
        <v>2.6604470019354891</v>
      </c>
      <c r="N698" s="42">
        <f t="shared" si="1199"/>
        <v>3.1445733965738905</v>
      </c>
      <c r="O698" s="42">
        <f t="shared" si="1199"/>
        <v>3.4262447231618394</v>
      </c>
      <c r="P698" s="42">
        <f t="shared" si="1199"/>
        <v>1.1684420856746747</v>
      </c>
      <c r="Q698" s="42">
        <f t="shared" si="1199"/>
        <v>6.2401152257026018</v>
      </c>
      <c r="R698" s="42">
        <f>R128</f>
        <v>3.996509309331497</v>
      </c>
      <c r="S698" s="42">
        <f t="shared" si="1205"/>
        <v>2.2533389623373283</v>
      </c>
      <c r="T698" s="42">
        <f t="shared" si="1205"/>
        <v>4.6848634476749327</v>
      </c>
      <c r="U698" s="42">
        <f t="shared" si="1205"/>
        <v>4.5373825703064661</v>
      </c>
      <c r="V698" s="42">
        <f t="shared" si="1205"/>
        <v>3.3267839373418426</v>
      </c>
      <c r="W698" s="42">
        <f t="shared" si="1205"/>
        <v>4.6894372594542606</v>
      </c>
      <c r="X698" s="42">
        <f t="shared" si="1205"/>
        <v>5.9311225267526382</v>
      </c>
      <c r="Y698" s="42">
        <f t="shared" si="1205"/>
        <v>3.6715972062013033E-2</v>
      </c>
      <c r="Z698" s="42">
        <f t="shared" si="1205"/>
        <v>0</v>
      </c>
      <c r="AA698" s="42">
        <f t="shared" si="1172"/>
        <v>5.613413443801333</v>
      </c>
      <c r="AB698" s="42">
        <f t="shared" si="1183"/>
        <v>6.5134134438013334</v>
      </c>
      <c r="AC698" s="42">
        <f t="shared" si="1173"/>
        <v>7.5134134438013334</v>
      </c>
      <c r="AD698" s="74">
        <f t="shared" si="1163"/>
        <v>100.00000000000003</v>
      </c>
    </row>
    <row r="699" spans="1:30" x14ac:dyDescent="0.25">
      <c r="A699" s="34" t="s">
        <v>1121</v>
      </c>
      <c r="B699" s="34" t="s">
        <v>1122</v>
      </c>
      <c r="C699" s="42">
        <f t="shared" si="1164"/>
        <v>2.8455112317755811</v>
      </c>
      <c r="D699" s="42">
        <f t="shared" si="1165"/>
        <v>4.0764800626109299</v>
      </c>
      <c r="E699" s="42">
        <f t="shared" si="1166"/>
        <v>3.6115673495314962</v>
      </c>
      <c r="F699" s="42">
        <f t="shared" si="1204"/>
        <v>3.1164764447612519</v>
      </c>
      <c r="G699" s="42">
        <f t="shared" si="1167"/>
        <v>1.7589415422330588</v>
      </c>
      <c r="H699" s="42">
        <f t="shared" si="1201"/>
        <v>4.6961992732555391</v>
      </c>
      <c r="I699" s="42">
        <f t="shared" si="1201"/>
        <v>2.0467974361628629</v>
      </c>
      <c r="J699" s="42">
        <f t="shared" si="1168"/>
        <v>3.6923348832422507</v>
      </c>
      <c r="K699" s="42">
        <f t="shared" si="1169"/>
        <v>3.4436692826929307</v>
      </c>
      <c r="L699" s="42">
        <f t="shared" si="1170"/>
        <v>4.6634025962370762</v>
      </c>
      <c r="M699" s="42">
        <f t="shared" si="1171"/>
        <v>5.2236286662932674</v>
      </c>
      <c r="N699" s="42">
        <f t="shared" si="1199"/>
        <v>5.0402001191690395</v>
      </c>
      <c r="O699" s="42">
        <f t="shared" si="1199"/>
        <v>5.4142733192673242</v>
      </c>
      <c r="P699" s="42">
        <f t="shared" si="1199"/>
        <v>1.093077617442586</v>
      </c>
      <c r="Q699" s="42">
        <f t="shared" si="1199"/>
        <v>0</v>
      </c>
      <c r="R699" s="42">
        <f>R129</f>
        <v>0</v>
      </c>
      <c r="S699" s="42">
        <f t="shared" si="1205"/>
        <v>6.5956452154528709</v>
      </c>
      <c r="T699" s="42">
        <f t="shared" si="1205"/>
        <v>6.5956452154528709</v>
      </c>
      <c r="U699" s="42">
        <f t="shared" si="1205"/>
        <v>6.5956452154528709</v>
      </c>
      <c r="V699" s="42">
        <f t="shared" si="1205"/>
        <v>4.1222782596580441</v>
      </c>
      <c r="W699" s="42">
        <f t="shared" si="1205"/>
        <v>4.1689455607107773</v>
      </c>
      <c r="X699" s="42">
        <f t="shared" si="1205"/>
        <v>2.938968632505516</v>
      </c>
      <c r="Y699" s="42">
        <f t="shared" si="1205"/>
        <v>3.667717742593871</v>
      </c>
      <c r="Z699" s="42">
        <f t="shared" si="1205"/>
        <v>4.2122552305640806</v>
      </c>
      <c r="AA699" s="42">
        <f t="shared" si="1172"/>
        <v>2.284758013437405</v>
      </c>
      <c r="AB699" s="42">
        <f t="shared" si="1183"/>
        <v>4.2099863077358766</v>
      </c>
      <c r="AC699" s="42">
        <f t="shared" si="1173"/>
        <v>3.885594781760632</v>
      </c>
      <c r="AD699" s="74">
        <f t="shared" si="1163"/>
        <v>100.00000000000001</v>
      </c>
    </row>
    <row r="700" spans="1:30" x14ac:dyDescent="0.25">
      <c r="A700" s="34" t="s">
        <v>1123</v>
      </c>
      <c r="B700" s="34" t="s">
        <v>1124</v>
      </c>
      <c r="C700" s="42">
        <f t="shared" si="1164"/>
        <v>1.9411644883899382</v>
      </c>
      <c r="D700" s="42">
        <f t="shared" si="1165"/>
        <v>5.2207719875939906</v>
      </c>
      <c r="E700" s="42">
        <f t="shared" si="1166"/>
        <v>4.6282500570252969</v>
      </c>
      <c r="F700" s="42">
        <f t="shared" ref="F700:F707" si="1206">F130</f>
        <v>5.0625600283232464</v>
      </c>
      <c r="G700" s="42">
        <f t="shared" si="1167"/>
        <v>2.6690684518825298</v>
      </c>
      <c r="H700" s="42">
        <f t="shared" si="1201"/>
        <v>3.5761661055525273</v>
      </c>
      <c r="I700" s="42">
        <f t="shared" si="1201"/>
        <v>3.7599688021415552</v>
      </c>
      <c r="J700" s="42">
        <f t="shared" si="1168"/>
        <v>1.5744438650716526</v>
      </c>
      <c r="K700" s="42">
        <f t="shared" si="1169"/>
        <v>3.1550574264240745</v>
      </c>
      <c r="L700" s="42">
        <f t="shared" si="1170"/>
        <v>4.9239637721294693</v>
      </c>
      <c r="M700" s="42">
        <f t="shared" si="1171"/>
        <v>1.4457643174087158</v>
      </c>
      <c r="N700" s="42">
        <f t="shared" si="1199"/>
        <v>0</v>
      </c>
      <c r="O700" s="42">
        <f t="shared" si="1199"/>
        <v>2.7485782161130721</v>
      </c>
      <c r="P700" s="42">
        <f t="shared" si="1199"/>
        <v>1.6182157931093508</v>
      </c>
      <c r="Q700" s="42">
        <f t="shared" si="1199"/>
        <v>6.3793662599466092</v>
      </c>
      <c r="R700" s="42">
        <f t="shared" si="1175"/>
        <v>5.4793662599466089</v>
      </c>
      <c r="S700" s="42">
        <f t="shared" si="1205"/>
        <v>4.2529108399644064</v>
      </c>
      <c r="T700" s="42">
        <f t="shared" si="1205"/>
        <v>6.3793662599466092</v>
      </c>
      <c r="U700" s="42">
        <f t="shared" si="1205"/>
        <v>6.3793662599466092</v>
      </c>
      <c r="V700" s="42">
        <f t="shared" si="1205"/>
        <v>3.7212969849688551</v>
      </c>
      <c r="W700" s="42">
        <f t="shared" si="1205"/>
        <v>4.4678490562698849</v>
      </c>
      <c r="X700" s="42">
        <f t="shared" si="1205"/>
        <v>1.3136573772204048</v>
      </c>
      <c r="Y700" s="42">
        <f t="shared" si="1205"/>
        <v>4.4261115114336649</v>
      </c>
      <c r="Z700" s="42">
        <f t="shared" si="1205"/>
        <v>4.1153874498281287</v>
      </c>
      <c r="AA700" s="42">
        <f t="shared" si="1172"/>
        <v>3.8457304259016714</v>
      </c>
      <c r="AB700" s="42">
        <f t="shared" si="1183"/>
        <v>3.2575487284833753</v>
      </c>
      <c r="AC700" s="42">
        <f t="shared" si="1173"/>
        <v>3.6580692749777546</v>
      </c>
      <c r="AD700" s="74">
        <f t="shared" si="1163"/>
        <v>100.00000000000001</v>
      </c>
    </row>
    <row r="701" spans="1:30" x14ac:dyDescent="0.25">
      <c r="A701" s="34" t="s">
        <v>1125</v>
      </c>
      <c r="B701" s="34" t="s">
        <v>1126</v>
      </c>
      <c r="C701" s="42">
        <f t="shared" si="1164"/>
        <v>3.8821945840307555</v>
      </c>
      <c r="D701" s="42">
        <f t="shared" si="1165"/>
        <v>2.6502049414811917</v>
      </c>
      <c r="E701" s="42">
        <f t="shared" si="1166"/>
        <v>3.626349234875363</v>
      </c>
      <c r="F701" s="42">
        <f t="shared" si="1206"/>
        <v>3.834785823840869</v>
      </c>
      <c r="G701" s="42">
        <f t="shared" si="1167"/>
        <v>2.5181014480934563</v>
      </c>
      <c r="H701" s="42">
        <f t="shared" si="1201"/>
        <v>4.487912551236219</v>
      </c>
      <c r="I701" s="42">
        <f t="shared" si="1201"/>
        <v>2.3851500093788598</v>
      </c>
      <c r="J701" s="42">
        <f t="shared" si="1168"/>
        <v>2.503871347611776</v>
      </c>
      <c r="K701" s="42">
        <f t="shared" si="1169"/>
        <v>3.75994979498314</v>
      </c>
      <c r="L701" s="42">
        <f t="shared" si="1170"/>
        <v>4.7789996865719235</v>
      </c>
      <c r="M701" s="42">
        <f t="shared" si="1171"/>
        <v>4.4215906259336277</v>
      </c>
      <c r="N701" s="42">
        <f t="shared" si="1199"/>
        <v>5.2009348628880572</v>
      </c>
      <c r="O701" s="42">
        <f t="shared" si="1199"/>
        <v>4.9364201393485336</v>
      </c>
      <c r="P701" s="42">
        <f t="shared" si="1199"/>
        <v>0.96762111373545256</v>
      </c>
      <c r="Q701" s="42">
        <f t="shared" si="1199"/>
        <v>0</v>
      </c>
      <c r="R701" s="42">
        <f t="shared" si="1175"/>
        <v>5.1019575376457746</v>
      </c>
      <c r="S701" s="42">
        <f t="shared" si="1205"/>
        <v>6.001957537645775</v>
      </c>
      <c r="T701" s="42">
        <f t="shared" si="1205"/>
        <v>6.001957537645775</v>
      </c>
      <c r="U701" s="42">
        <f t="shared" si="1205"/>
        <v>6.001957537645775</v>
      </c>
      <c r="V701" s="42">
        <f t="shared" si="1205"/>
        <v>2.2507340766171673</v>
      </c>
      <c r="W701" s="42">
        <f t="shared" si="1205"/>
        <v>4.3976607115454875</v>
      </c>
      <c r="X701" s="42">
        <f t="shared" si="1205"/>
        <v>0.97552477884600852</v>
      </c>
      <c r="Y701" s="42">
        <f t="shared" si="1205"/>
        <v>3.0801549100650019</v>
      </c>
      <c r="Z701" s="42">
        <f t="shared" si="1205"/>
        <v>4.6657092709783159</v>
      </c>
      <c r="AA701" s="42">
        <f t="shared" si="1172"/>
        <v>2.8556780837940532</v>
      </c>
      <c r="AB701" s="42">
        <f t="shared" si="1183"/>
        <v>4.0864391745673361</v>
      </c>
      <c r="AC701" s="42">
        <f t="shared" si="1173"/>
        <v>4.6261826789943221</v>
      </c>
      <c r="AD701" s="74">
        <f t="shared" si="1163"/>
        <v>100</v>
      </c>
    </row>
    <row r="702" spans="1:30" x14ac:dyDescent="0.25">
      <c r="A702" s="34" t="s">
        <v>1127</v>
      </c>
      <c r="B702" s="34" t="s">
        <v>1128</v>
      </c>
      <c r="C702" s="42">
        <f t="shared" si="1164"/>
        <v>4.020347023705205</v>
      </c>
      <c r="D702" s="42">
        <f t="shared" si="1165"/>
        <v>2.6188747666768304</v>
      </c>
      <c r="E702" s="42">
        <f t="shared" si="1166"/>
        <v>4.3545816187445805</v>
      </c>
      <c r="F702" s="42">
        <f t="shared" ref="F702:F703" si="1207">F132-1.41</f>
        <v>3.6392837233266153</v>
      </c>
      <c r="G702" s="42">
        <f t="shared" si="1167"/>
        <v>1.8289972422422971</v>
      </c>
      <c r="H702" s="42">
        <f t="shared" si="1201"/>
        <v>5.3716356304817845</v>
      </c>
      <c r="I702" s="42">
        <f t="shared" si="1201"/>
        <v>2.9662445739275531</v>
      </c>
      <c r="J702" s="42">
        <f t="shared" si="1168"/>
        <v>1.4966054139120604</v>
      </c>
      <c r="K702" s="42">
        <f t="shared" si="1169"/>
        <v>4.1740390894283852</v>
      </c>
      <c r="L702" s="42">
        <f t="shared" si="1170"/>
        <v>3.3939000786885885</v>
      </c>
      <c r="M702" s="42">
        <f t="shared" si="1171"/>
        <v>3.7540562892704612</v>
      </c>
      <c r="N702" s="42">
        <f t="shared" ref="N702:Q717" si="1208">N132</f>
        <v>4.0679591602278942</v>
      </c>
      <c r="O702" s="42">
        <f t="shared" si="1208"/>
        <v>3.0715138520836009</v>
      </c>
      <c r="P702" s="42">
        <f t="shared" si="1208"/>
        <v>0.72926745477364763</v>
      </c>
      <c r="Q702" s="42">
        <f t="shared" si="1208"/>
        <v>6.160573641754481</v>
      </c>
      <c r="R702" s="42">
        <f t="shared" ref="R702:R703" si="1209">R132+0.51</f>
        <v>0.51</v>
      </c>
      <c r="S702" s="42">
        <f t="shared" si="1205"/>
        <v>6.160573641754481</v>
      </c>
      <c r="T702" s="42">
        <f t="shared" si="1205"/>
        <v>6.160573641754481</v>
      </c>
      <c r="U702" s="42">
        <f t="shared" si="1205"/>
        <v>6.160573641754481</v>
      </c>
      <c r="V702" s="42">
        <f t="shared" si="1205"/>
        <v>3.0802868208772396</v>
      </c>
      <c r="W702" s="42">
        <f t="shared" si="1205"/>
        <v>4.4197826171976224</v>
      </c>
      <c r="X702" s="42">
        <f t="shared" si="1205"/>
        <v>1.3407309027509706</v>
      </c>
      <c r="Y702" s="42">
        <f t="shared" si="1205"/>
        <v>4.830269821941175</v>
      </c>
      <c r="Z702" s="42">
        <f t="shared" si="1205"/>
        <v>4.63960420748462</v>
      </c>
      <c r="AA702" s="42">
        <f t="shared" si="1172"/>
        <v>3.0398880271630362</v>
      </c>
      <c r="AB702" s="42">
        <f t="shared" si="1183"/>
        <v>3.8012050129974471</v>
      </c>
      <c r="AC702" s="42">
        <f t="shared" si="1173"/>
        <v>4.2086321050804578</v>
      </c>
      <c r="AD702" s="74">
        <f t="shared" ref="AD702:AD757" si="1210">SUM(C702:AC702)</f>
        <v>99.999999999999986</v>
      </c>
    </row>
    <row r="703" spans="1:30" x14ac:dyDescent="0.25">
      <c r="A703" s="34" t="s">
        <v>1129</v>
      </c>
      <c r="B703" s="34" t="s">
        <v>1130</v>
      </c>
      <c r="C703" s="42">
        <f t="shared" ref="C703:C757" si="1211">C133-0.53</f>
        <v>3.0580982206585814</v>
      </c>
      <c r="D703" s="42">
        <f t="shared" ref="D703:D757" si="1212">D133+1</f>
        <v>3.5338350421776621</v>
      </c>
      <c r="E703" s="42">
        <f t="shared" ref="E703:E757" si="1213">E133-0.37</f>
        <v>3.6248836522269565</v>
      </c>
      <c r="F703" s="42">
        <f t="shared" si="1207"/>
        <v>2.7468803701939795</v>
      </c>
      <c r="G703" s="42">
        <f t="shared" ref="G703:G757" si="1214">G133+0.53</f>
        <v>1.3051476652480463</v>
      </c>
      <c r="H703" s="42">
        <f t="shared" si="1201"/>
        <v>5.4418199724240832</v>
      </c>
      <c r="I703" s="42">
        <f t="shared" si="1201"/>
        <v>4.0939386074549082</v>
      </c>
      <c r="J703" s="42">
        <f t="shared" ref="J703:J757" si="1215">J133+0.24</f>
        <v>3.50699078223023</v>
      </c>
      <c r="K703" s="42">
        <f t="shared" ref="K703:K757" si="1216">K133+0.37</f>
        <v>4.7279487418627832</v>
      </c>
      <c r="L703" s="42">
        <f t="shared" ref="L703:L757" si="1217">L133-0.24</f>
        <v>3.7402909600140042</v>
      </c>
      <c r="M703" s="42">
        <f t="shared" ref="M703:M757" si="1218">M133-0.2</f>
        <v>4.3862611838703369</v>
      </c>
      <c r="N703" s="42">
        <f t="shared" si="1208"/>
        <v>5.6880082625993005</v>
      </c>
      <c r="O703" s="42">
        <f t="shared" si="1208"/>
        <v>3.1724251257706304</v>
      </c>
      <c r="P703" s="42">
        <f t="shared" si="1208"/>
        <v>2.1839917075013915</v>
      </c>
      <c r="Q703" s="42">
        <f t="shared" si="1208"/>
        <v>0</v>
      </c>
      <c r="R703" s="42">
        <f t="shared" si="1209"/>
        <v>0.51</v>
      </c>
      <c r="S703" s="42">
        <f t="shared" si="1205"/>
        <v>5.9975252153366405</v>
      </c>
      <c r="T703" s="42">
        <f t="shared" si="1205"/>
        <v>5.9975252153366405</v>
      </c>
      <c r="U703" s="42">
        <f t="shared" si="1205"/>
        <v>5.9975252153366405</v>
      </c>
      <c r="V703" s="42">
        <f t="shared" si="1205"/>
        <v>2.7488657236959595</v>
      </c>
      <c r="W703" s="42">
        <f t="shared" si="1205"/>
        <v>4.8713052961943655</v>
      </c>
      <c r="X703" s="42">
        <f t="shared" si="1205"/>
        <v>3.5935584967926166</v>
      </c>
      <c r="Y703" s="42">
        <f t="shared" si="1205"/>
        <v>4.639135659055551</v>
      </c>
      <c r="Z703" s="42">
        <f t="shared" si="1205"/>
        <v>4.3480845700193207</v>
      </c>
      <c r="AA703" s="42">
        <f t="shared" ref="AA703:AA757" si="1219">AA133-0.9</f>
        <v>3.4180803073071124</v>
      </c>
      <c r="AB703" s="42">
        <f t="shared" si="1183"/>
        <v>2.1693176310792111</v>
      </c>
      <c r="AC703" s="42">
        <f t="shared" ref="AC703:AC757" si="1220">AC133+1</f>
        <v>4.49855637561304</v>
      </c>
      <c r="AD703" s="74">
        <f t="shared" si="1210"/>
        <v>99.999999999999986</v>
      </c>
    </row>
    <row r="704" spans="1:30" x14ac:dyDescent="0.25">
      <c r="A704" s="34" t="s">
        <v>1131</v>
      </c>
      <c r="B704" s="34" t="s">
        <v>1132</v>
      </c>
      <c r="C704" s="42">
        <f t="shared" si="1211"/>
        <v>3.3319651431131749</v>
      </c>
      <c r="D704" s="42">
        <f t="shared" si="1212"/>
        <v>3.9385489474299886</v>
      </c>
      <c r="E704" s="42">
        <f t="shared" si="1213"/>
        <v>3.6222711406955552</v>
      </c>
      <c r="F704" s="42">
        <f t="shared" si="1206"/>
        <v>4.3432263428802367</v>
      </c>
      <c r="G704" s="42">
        <f t="shared" si="1214"/>
        <v>1.5583155135657649</v>
      </c>
      <c r="H704" s="42">
        <f t="shared" si="1201"/>
        <v>3.6707584537108731</v>
      </c>
      <c r="I704" s="42">
        <f t="shared" si="1201"/>
        <v>5.1576264687356606</v>
      </c>
      <c r="J704" s="42">
        <f t="shared" si="1215"/>
        <v>3.0420501035430068</v>
      </c>
      <c r="K704" s="42">
        <f t="shared" si="1216"/>
        <v>3.3636332657230263</v>
      </c>
      <c r="L704" s="42">
        <f t="shared" si="1217"/>
        <v>4.8887727730762123</v>
      </c>
      <c r="M704" s="42">
        <f t="shared" si="1218"/>
        <v>3.596105067350821</v>
      </c>
      <c r="N704" s="42">
        <f t="shared" si="1208"/>
        <v>4.7951380962298416</v>
      </c>
      <c r="O704" s="42">
        <f t="shared" si="1208"/>
        <v>4.6798553200053723</v>
      </c>
      <c r="P704" s="42">
        <f t="shared" si="1208"/>
        <v>0.60059864665534091</v>
      </c>
      <c r="Q704" s="42">
        <f t="shared" si="1208"/>
        <v>0</v>
      </c>
      <c r="R704" s="42">
        <f t="shared" ref="R704:R757" si="1221">R134-0.9</f>
        <v>5.8434303744719465</v>
      </c>
      <c r="S704" s="42">
        <f t="shared" si="1205"/>
        <v>6.7434303744719468</v>
      </c>
      <c r="T704" s="42">
        <f t="shared" si="1205"/>
        <v>6.7434303744719468</v>
      </c>
      <c r="U704" s="42">
        <f t="shared" si="1205"/>
        <v>0</v>
      </c>
      <c r="V704" s="42">
        <f t="shared" si="1205"/>
        <v>3.9336677184419688</v>
      </c>
      <c r="W704" s="42">
        <f t="shared" si="1205"/>
        <v>4.550149336233992</v>
      </c>
      <c r="X704" s="42">
        <f t="shared" si="1205"/>
        <v>2.9769551446532461</v>
      </c>
      <c r="Y704" s="42">
        <f t="shared" si="1205"/>
        <v>3.7900432655332792</v>
      </c>
      <c r="Z704" s="42">
        <f t="shared" si="1205"/>
        <v>4.1234686622882624</v>
      </c>
      <c r="AA704" s="42">
        <f t="shared" si="1219"/>
        <v>2.5924795503873108</v>
      </c>
      <c r="AB704" s="42">
        <f t="shared" si="1183"/>
        <v>4.3043172603012447</v>
      </c>
      <c r="AC704" s="42">
        <f t="shared" si="1220"/>
        <v>3.8097626560299789</v>
      </c>
      <c r="AD704" s="74">
        <f t="shared" si="1210"/>
        <v>100</v>
      </c>
    </row>
    <row r="705" spans="1:30" x14ac:dyDescent="0.25">
      <c r="A705" s="34" t="s">
        <v>1133</v>
      </c>
      <c r="B705" s="34" t="s">
        <v>1134</v>
      </c>
      <c r="C705" s="42">
        <f t="shared" si="1211"/>
        <v>3.3040278206956781</v>
      </c>
      <c r="D705" s="42">
        <f t="shared" si="1212"/>
        <v>2.6369047115911588</v>
      </c>
      <c r="E705" s="42">
        <f t="shared" si="1213"/>
        <v>3.8891025060461182</v>
      </c>
      <c r="F705" s="42">
        <f t="shared" si="1206"/>
        <v>4.5850814432528502</v>
      </c>
      <c r="G705" s="42">
        <f t="shared" si="1214"/>
        <v>2.035450306533038</v>
      </c>
      <c r="H705" s="42">
        <f t="shared" ref="H705:I720" si="1222">H135</f>
        <v>2.6719185852245966</v>
      </c>
      <c r="I705" s="42">
        <f t="shared" si="1222"/>
        <v>2.4751386347891979</v>
      </c>
      <c r="J705" s="42">
        <f t="shared" si="1215"/>
        <v>3.3036351879024677</v>
      </c>
      <c r="K705" s="42">
        <f t="shared" si="1216"/>
        <v>3.1963315150051868</v>
      </c>
      <c r="L705" s="42">
        <f t="shared" si="1217"/>
        <v>3.5997822127873267</v>
      </c>
      <c r="M705" s="42">
        <f t="shared" si="1218"/>
        <v>3.0209547567626709</v>
      </c>
      <c r="N705" s="42">
        <f t="shared" si="1208"/>
        <v>4.3276178535098566</v>
      </c>
      <c r="O705" s="42">
        <f t="shared" si="1208"/>
        <v>2.7224836620720199</v>
      </c>
      <c r="P705" s="42">
        <f t="shared" si="1208"/>
        <v>1.5824031306544142</v>
      </c>
      <c r="Q705" s="42">
        <f t="shared" si="1208"/>
        <v>6.0499636934933774</v>
      </c>
      <c r="R705" s="42">
        <f t="shared" si="1221"/>
        <v>5.149963693493377</v>
      </c>
      <c r="S705" s="42">
        <f t="shared" si="1205"/>
        <v>2.0166545644977929</v>
      </c>
      <c r="T705" s="42">
        <f t="shared" si="1205"/>
        <v>6.0499636934933774</v>
      </c>
      <c r="U705" s="42">
        <f t="shared" si="1205"/>
        <v>6.0499636934933774</v>
      </c>
      <c r="V705" s="42">
        <f t="shared" si="1205"/>
        <v>3.781227308433361</v>
      </c>
      <c r="W705" s="42">
        <f t="shared" si="1205"/>
        <v>6.0499636934933774</v>
      </c>
      <c r="X705" s="42">
        <f t="shared" si="1205"/>
        <v>2.5291514889466065</v>
      </c>
      <c r="Y705" s="42">
        <f t="shared" si="1205"/>
        <v>4.3178945316165027</v>
      </c>
      <c r="Z705" s="42">
        <f t="shared" si="1205"/>
        <v>4.8076914395343495</v>
      </c>
      <c r="AA705" s="42">
        <f t="shared" si="1219"/>
        <v>4.5184313791946051</v>
      </c>
      <c r="AB705" s="42">
        <f t="shared" si="1183"/>
        <v>2.059562108423278</v>
      </c>
      <c r="AC705" s="42">
        <f t="shared" si="1220"/>
        <v>3.2687363850600164</v>
      </c>
      <c r="AD705" s="74">
        <f t="shared" si="1210"/>
        <v>99.999999999999972</v>
      </c>
    </row>
    <row r="706" spans="1:30" x14ac:dyDescent="0.25">
      <c r="A706" s="34" t="s">
        <v>1135</v>
      </c>
      <c r="B706" s="34" t="s">
        <v>1136</v>
      </c>
      <c r="C706" s="42">
        <f t="shared" si="1211"/>
        <v>3.9168265391919279</v>
      </c>
      <c r="D706" s="42">
        <f t="shared" si="1212"/>
        <v>2.9051529198140194</v>
      </c>
      <c r="E706" s="42">
        <f t="shared" si="1213"/>
        <v>4.0916835217878909</v>
      </c>
      <c r="F706" s="42">
        <f t="shared" si="1206"/>
        <v>4.2130712757747073</v>
      </c>
      <c r="G706" s="42">
        <f t="shared" si="1214"/>
        <v>3.5508366465750676</v>
      </c>
      <c r="H706" s="42">
        <f t="shared" si="1222"/>
        <v>1.5813457581341201</v>
      </c>
      <c r="I706" s="42">
        <f t="shared" si="1222"/>
        <v>2.2609251728211683</v>
      </c>
      <c r="J706" s="42">
        <f t="shared" si="1215"/>
        <v>3.0283178596716374</v>
      </c>
      <c r="K706" s="42">
        <f t="shared" si="1216"/>
        <v>3.387917772463831</v>
      </c>
      <c r="L706" s="42">
        <f t="shared" si="1217"/>
        <v>4.710753467279825</v>
      </c>
      <c r="M706" s="42">
        <f t="shared" si="1218"/>
        <v>1.8410429024197448</v>
      </c>
      <c r="N706" s="42">
        <f t="shared" si="1208"/>
        <v>6.3087182141227327</v>
      </c>
      <c r="O706" s="42">
        <f t="shared" si="1208"/>
        <v>4.0004085346333778</v>
      </c>
      <c r="P706" s="42">
        <f t="shared" si="1208"/>
        <v>2.8758947448115757</v>
      </c>
      <c r="Q706" s="42">
        <f t="shared" si="1208"/>
        <v>0</v>
      </c>
      <c r="R706" s="42">
        <f t="shared" si="1221"/>
        <v>5.574412788446339</v>
      </c>
      <c r="S706" s="42">
        <f t="shared" si="1205"/>
        <v>2.1581375961487805</v>
      </c>
      <c r="T706" s="42">
        <f t="shared" si="1205"/>
        <v>6.4744127884463394</v>
      </c>
      <c r="U706" s="42">
        <f t="shared" si="1205"/>
        <v>6.4744127884463394</v>
      </c>
      <c r="V706" s="42">
        <f t="shared" si="1205"/>
        <v>3.2372063942231688</v>
      </c>
      <c r="W706" s="42">
        <f t="shared" si="1205"/>
        <v>4.7002026352782087</v>
      </c>
      <c r="X706" s="42">
        <f t="shared" si="1205"/>
        <v>2.2428578736835485</v>
      </c>
      <c r="Y706" s="42">
        <f t="shared" si="1205"/>
        <v>3.9121536345827836</v>
      </c>
      <c r="Z706" s="42">
        <f t="shared" si="1205"/>
        <v>4.0887722476429103</v>
      </c>
      <c r="AA706" s="42">
        <f t="shared" si="1219"/>
        <v>4.3616229575517753</v>
      </c>
      <c r="AB706" s="42">
        <f t="shared" si="1183"/>
        <v>4.2703573711029055</v>
      </c>
      <c r="AC706" s="42">
        <f t="shared" si="1220"/>
        <v>3.8325555949452745</v>
      </c>
      <c r="AD706" s="74">
        <f t="shared" si="1210"/>
        <v>99.999999999999972</v>
      </c>
    </row>
    <row r="707" spans="1:30" x14ac:dyDescent="0.25">
      <c r="A707" s="34" t="s">
        <v>1137</v>
      </c>
      <c r="B707" s="34" t="s">
        <v>1138</v>
      </c>
      <c r="C707" s="42">
        <f t="shared" si="1211"/>
        <v>2.8156909243466668</v>
      </c>
      <c r="D707" s="42">
        <f t="shared" si="1212"/>
        <v>4.2454469994225601</v>
      </c>
      <c r="E707" s="42">
        <f t="shared" si="1213"/>
        <v>3.7544220385338267</v>
      </c>
      <c r="F707" s="42">
        <f t="shared" si="1206"/>
        <v>4.550616781503046</v>
      </c>
      <c r="G707" s="42">
        <f t="shared" si="1214"/>
        <v>1.2119780594016591</v>
      </c>
      <c r="H707" s="42">
        <f t="shared" si="1222"/>
        <v>4.0055253328439422</v>
      </c>
      <c r="I707" s="42">
        <f t="shared" si="1222"/>
        <v>3.678269365688724</v>
      </c>
      <c r="J707" s="42">
        <f t="shared" si="1215"/>
        <v>1.3071940131365545</v>
      </c>
      <c r="K707" s="42">
        <f t="shared" si="1216"/>
        <v>4.2671431486414697</v>
      </c>
      <c r="L707" s="42">
        <f t="shared" si="1217"/>
        <v>3.9834239952749533</v>
      </c>
      <c r="M707" s="42">
        <f t="shared" si="1218"/>
        <v>4.1502233888227424</v>
      </c>
      <c r="N707" s="42">
        <f t="shared" si="1208"/>
        <v>5.5428374285209498</v>
      </c>
      <c r="O707" s="42">
        <f t="shared" si="1208"/>
        <v>3.5246131420474662</v>
      </c>
      <c r="P707" s="42">
        <f t="shared" si="1208"/>
        <v>0.23361270084936872</v>
      </c>
      <c r="Q707" s="42">
        <f t="shared" si="1208"/>
        <v>0</v>
      </c>
      <c r="R707" s="42">
        <f t="shared" si="1221"/>
        <v>5.1945431074528017</v>
      </c>
      <c r="S707" s="42">
        <f t="shared" si="1205"/>
        <v>6.094543107452802</v>
      </c>
      <c r="T707" s="42">
        <f t="shared" si="1205"/>
        <v>6.094543107452802</v>
      </c>
      <c r="U707" s="42">
        <f t="shared" si="1205"/>
        <v>6.094543107452802</v>
      </c>
      <c r="V707" s="42">
        <f t="shared" si="1205"/>
        <v>2.2854536652948028</v>
      </c>
      <c r="W707" s="42">
        <f t="shared" si="1205"/>
        <v>4.9254640836961352</v>
      </c>
      <c r="X707" s="42">
        <f t="shared" si="1205"/>
        <v>2.3756965556599727</v>
      </c>
      <c r="Y707" s="42">
        <f t="shared" si="1205"/>
        <v>3.3552558387532749</v>
      </c>
      <c r="Z707" s="42">
        <f t="shared" si="1205"/>
        <v>3.88237669254067</v>
      </c>
      <c r="AA707" s="42">
        <f t="shared" si="1219"/>
        <v>3.0817059068227373</v>
      </c>
      <c r="AB707" s="42">
        <f t="shared" si="1183"/>
        <v>4.4088184181573462</v>
      </c>
      <c r="AC707" s="42">
        <f t="shared" si="1220"/>
        <v>4.9360590902299339</v>
      </c>
      <c r="AD707" s="74">
        <f t="shared" si="1210"/>
        <v>100.00000000000004</v>
      </c>
    </row>
    <row r="708" spans="1:30" x14ac:dyDescent="0.25">
      <c r="A708" s="34" t="s">
        <v>1139</v>
      </c>
      <c r="B708" s="34" t="s">
        <v>1140</v>
      </c>
      <c r="C708" s="42">
        <f t="shared" si="1211"/>
        <v>3.6750385179416609</v>
      </c>
      <c r="D708" s="42">
        <f t="shared" si="1212"/>
        <v>1.9790390352109442</v>
      </c>
      <c r="E708" s="42">
        <f t="shared" si="1213"/>
        <v>3.2563556349951148</v>
      </c>
      <c r="F708" s="42">
        <f t="shared" ref="F708:F710" si="1223">F138-0.9</f>
        <v>2.0271486995387686</v>
      </c>
      <c r="G708" s="42">
        <f t="shared" si="1214"/>
        <v>1.4268389254228944</v>
      </c>
      <c r="H708" s="42">
        <f t="shared" si="1222"/>
        <v>4.3491886292534723</v>
      </c>
      <c r="I708" s="42">
        <f t="shared" si="1222"/>
        <v>4.4208769418559495</v>
      </c>
      <c r="J708" s="42">
        <f t="shared" si="1215"/>
        <v>2.8281428905467685</v>
      </c>
      <c r="K708" s="42">
        <f t="shared" si="1216"/>
        <v>4.0140438465879473</v>
      </c>
      <c r="L708" s="42">
        <f t="shared" si="1217"/>
        <v>3.3010157963988505</v>
      </c>
      <c r="M708" s="42">
        <f t="shared" si="1218"/>
        <v>3.5373899289081554</v>
      </c>
      <c r="N708" s="42">
        <f t="shared" si="1208"/>
        <v>5.5589127940223024</v>
      </c>
      <c r="O708" s="42">
        <f t="shared" si="1208"/>
        <v>4.6642671696664983</v>
      </c>
      <c r="P708" s="42">
        <f t="shared" si="1208"/>
        <v>0.90408337058686727</v>
      </c>
      <c r="Q708" s="42">
        <f t="shared" si="1208"/>
        <v>6.0294883436883344</v>
      </c>
      <c r="R708" s="42">
        <f>R138</f>
        <v>6.0294883436883344</v>
      </c>
      <c r="S708" s="42">
        <f t="shared" si="1205"/>
        <v>2.0098294478961121</v>
      </c>
      <c r="T708" s="42">
        <f t="shared" si="1205"/>
        <v>6.0294883436883344</v>
      </c>
      <c r="U708" s="42">
        <f t="shared" si="1205"/>
        <v>6.0294883436883344</v>
      </c>
      <c r="V708" s="42">
        <f t="shared" si="1205"/>
        <v>2.7635154908571526</v>
      </c>
      <c r="W708" s="42">
        <f t="shared" si="1205"/>
        <v>4.8078804178107832</v>
      </c>
      <c r="X708" s="42">
        <f t="shared" si="1205"/>
        <v>1.4741517644692526</v>
      </c>
      <c r="Y708" s="42">
        <f t="shared" si="1205"/>
        <v>3.6938875957544015</v>
      </c>
      <c r="Z708" s="42">
        <f t="shared" si="1205"/>
        <v>4.5252845418595395</v>
      </c>
      <c r="AA708" s="42">
        <f t="shared" si="1219"/>
        <v>3.1893350363915709</v>
      </c>
      <c r="AB708" s="42">
        <f t="shared" si="1183"/>
        <v>3.3354616369339731</v>
      </c>
      <c r="AC708" s="42">
        <f t="shared" si="1220"/>
        <v>4.1403585123376736</v>
      </c>
      <c r="AD708" s="74">
        <f t="shared" si="1210"/>
        <v>99.999999999999986</v>
      </c>
    </row>
    <row r="709" spans="1:30" x14ac:dyDescent="0.25">
      <c r="A709" s="34" t="s">
        <v>1141</v>
      </c>
      <c r="B709" s="34" t="s">
        <v>1142</v>
      </c>
      <c r="C709" s="42">
        <f t="shared" si="1211"/>
        <v>2.7471578807010255</v>
      </c>
      <c r="D709" s="42">
        <f t="shared" si="1212"/>
        <v>4.3561403289915628</v>
      </c>
      <c r="E709" s="42">
        <f t="shared" si="1213"/>
        <v>2.916984681214021</v>
      </c>
      <c r="F709" s="42">
        <f t="shared" si="1223"/>
        <v>1.9542655179552004</v>
      </c>
      <c r="G709" s="42">
        <f t="shared" si="1214"/>
        <v>1.845364866160268</v>
      </c>
      <c r="H709" s="42">
        <f t="shared" si="1222"/>
        <v>3.8694562484289121</v>
      </c>
      <c r="I709" s="42">
        <f t="shared" si="1222"/>
        <v>2.2081521175477428</v>
      </c>
      <c r="J709" s="42">
        <f t="shared" si="1215"/>
        <v>3.6500569038664414</v>
      </c>
      <c r="K709" s="42">
        <f t="shared" si="1216"/>
        <v>2.8474484222122509</v>
      </c>
      <c r="L709" s="42">
        <f t="shared" si="1217"/>
        <v>4.326044111318331</v>
      </c>
      <c r="M709" s="42">
        <f t="shared" si="1218"/>
        <v>4.5433935716767992</v>
      </c>
      <c r="N709" s="42">
        <f t="shared" si="1208"/>
        <v>5.1364740866574312</v>
      </c>
      <c r="O709" s="42">
        <f t="shared" si="1208"/>
        <v>4.8048496016579803</v>
      </c>
      <c r="P709" s="42">
        <f t="shared" si="1208"/>
        <v>0.10397943973476539</v>
      </c>
      <c r="Q709" s="42">
        <f t="shared" si="1208"/>
        <v>5.7643601902958324</v>
      </c>
      <c r="R709" s="42">
        <f>R139</f>
        <v>5.7643601902958324</v>
      </c>
      <c r="S709" s="42">
        <f t="shared" si="1205"/>
        <v>5.7643601902958324</v>
      </c>
      <c r="T709" s="42">
        <f t="shared" si="1205"/>
        <v>5.7643601902958324</v>
      </c>
      <c r="U709" s="42">
        <f t="shared" si="1205"/>
        <v>5.7643601902958324</v>
      </c>
      <c r="V709" s="42">
        <f t="shared" si="1205"/>
        <v>2.1616350713609385</v>
      </c>
      <c r="W709" s="42">
        <f t="shared" si="1205"/>
        <v>4.8450664492558424</v>
      </c>
      <c r="X709" s="42">
        <f t="shared" si="1205"/>
        <v>1.4569698277125132</v>
      </c>
      <c r="Y709" s="42">
        <f t="shared" si="1205"/>
        <v>3.3466201564821287</v>
      </c>
      <c r="Z709" s="42">
        <f t="shared" si="1205"/>
        <v>2.7605553570988284</v>
      </c>
      <c r="AA709" s="42">
        <f t="shared" si="1219"/>
        <v>2.8902793589897708</v>
      </c>
      <c r="AB709" s="42">
        <f t="shared" si="1183"/>
        <v>3.924670767860992</v>
      </c>
      <c r="AC709" s="42">
        <f t="shared" si="1220"/>
        <v>4.4826342816370657</v>
      </c>
      <c r="AD709" s="74">
        <f t="shared" si="1210"/>
        <v>99.999999999999957</v>
      </c>
    </row>
    <row r="710" spans="1:30" x14ac:dyDescent="0.25">
      <c r="A710" s="34" t="s">
        <v>1143</v>
      </c>
      <c r="B710" s="34" t="s">
        <v>1144</v>
      </c>
      <c r="C710" s="42">
        <f t="shared" si="1211"/>
        <v>3.8042051514256396</v>
      </c>
      <c r="D710" s="42">
        <f t="shared" si="1212"/>
        <v>2.5887322189776025</v>
      </c>
      <c r="E710" s="42">
        <f t="shared" si="1213"/>
        <v>4.5445120267767178</v>
      </c>
      <c r="F710" s="42">
        <f t="shared" si="1223"/>
        <v>4.3618068586209873</v>
      </c>
      <c r="G710" s="42">
        <f t="shared" si="1214"/>
        <v>4.4932759152904733</v>
      </c>
      <c r="H710" s="42">
        <f t="shared" si="1222"/>
        <v>2.2957258386285297</v>
      </c>
      <c r="I710" s="42">
        <f t="shared" si="1222"/>
        <v>4.438797326154897</v>
      </c>
      <c r="J710" s="42">
        <f t="shared" si="1215"/>
        <v>4.6876234679455475</v>
      </c>
      <c r="K710" s="42">
        <f t="shared" si="1216"/>
        <v>1.1818459857615591</v>
      </c>
      <c r="L710" s="42">
        <f t="shared" si="1217"/>
        <v>2.691148182688412</v>
      </c>
      <c r="M710" s="42">
        <f t="shared" si="1218"/>
        <v>3.4195708711345643</v>
      </c>
      <c r="N710" s="42">
        <f t="shared" si="1208"/>
        <v>3.7698082868278582</v>
      </c>
      <c r="O710" s="42">
        <f t="shared" si="1208"/>
        <v>4.0067130114629306</v>
      </c>
      <c r="P710" s="42">
        <f t="shared" si="1208"/>
        <v>3.5420962988173335</v>
      </c>
      <c r="Q710" s="42">
        <f t="shared" si="1208"/>
        <v>2.7675040104018973</v>
      </c>
      <c r="R710" s="42">
        <f>R140</f>
        <v>5.3697072693245298</v>
      </c>
      <c r="S710" s="42">
        <f t="shared" si="1205"/>
        <v>4.2005962095367355</v>
      </c>
      <c r="T710" s="42">
        <f t="shared" si="1205"/>
        <v>1.911026747308139</v>
      </c>
      <c r="U710" s="42">
        <f t="shared" si="1205"/>
        <v>0</v>
      </c>
      <c r="V710" s="42">
        <f t="shared" si="1205"/>
        <v>6.3724839280538106</v>
      </c>
      <c r="W710" s="42">
        <f t="shared" si="1205"/>
        <v>2.1241613093512708</v>
      </c>
      <c r="X710" s="42">
        <f t="shared" si="1205"/>
        <v>6.3724839280538106</v>
      </c>
      <c r="Y710" s="42">
        <f t="shared" si="1205"/>
        <v>6.3724839280538106</v>
      </c>
      <c r="Z710" s="42">
        <f t="shared" si="1205"/>
        <v>2.6552016366890867</v>
      </c>
      <c r="AA710" s="42">
        <f t="shared" si="1219"/>
        <v>4.4667519309811539</v>
      </c>
      <c r="AB710" s="42">
        <f t="shared" si="1183"/>
        <v>2.7116952885335359</v>
      </c>
      <c r="AC710" s="42">
        <f t="shared" si="1220"/>
        <v>4.8500423731991775</v>
      </c>
      <c r="AD710" s="74">
        <f t="shared" si="1210"/>
        <v>100</v>
      </c>
    </row>
    <row r="711" spans="1:30" x14ac:dyDescent="0.25">
      <c r="A711" s="34" t="s">
        <v>1145</v>
      </c>
      <c r="B711" s="34" t="s">
        <v>1146</v>
      </c>
      <c r="C711" s="42">
        <f t="shared" si="1211"/>
        <v>5.2913261521876587</v>
      </c>
      <c r="D711" s="42">
        <f t="shared" si="1212"/>
        <v>3.6108704091654014</v>
      </c>
      <c r="E711" s="42">
        <f t="shared" si="1213"/>
        <v>3.8070252747126032</v>
      </c>
      <c r="F711" s="42">
        <f t="shared" ref="F711:F714" si="1224">F141</f>
        <v>4.9090273504068387</v>
      </c>
      <c r="G711" s="42">
        <f t="shared" si="1214"/>
        <v>5.0571418431222854</v>
      </c>
      <c r="H711" s="42">
        <f t="shared" si="1222"/>
        <v>2.5451347125811323</v>
      </c>
      <c r="I711" s="42">
        <f t="shared" si="1222"/>
        <v>4.4408984856060236</v>
      </c>
      <c r="J711" s="42">
        <f t="shared" si="1215"/>
        <v>4.514557492894359</v>
      </c>
      <c r="K711" s="42">
        <f t="shared" si="1216"/>
        <v>2.3625703844271815</v>
      </c>
      <c r="L711" s="42">
        <f t="shared" si="1217"/>
        <v>3.0586644451043714</v>
      </c>
      <c r="M711" s="42">
        <f t="shared" si="1218"/>
        <v>4.3831632044321625</v>
      </c>
      <c r="N711" s="42">
        <f t="shared" si="1208"/>
        <v>3.8557353972515171</v>
      </c>
      <c r="O711" s="42">
        <f t="shared" si="1208"/>
        <v>4.0793356286937339</v>
      </c>
      <c r="P711" s="42">
        <f t="shared" si="1208"/>
        <v>4.6002531957342558</v>
      </c>
      <c r="Q711" s="42">
        <f t="shared" si="1208"/>
        <v>3.4375775753734161</v>
      </c>
      <c r="R711" s="42">
        <f t="shared" si="1221"/>
        <v>2.7591945176170918</v>
      </c>
      <c r="S711" s="42">
        <f t="shared" si="1205"/>
        <v>2.9915617540157347</v>
      </c>
      <c r="T711" s="42">
        <f t="shared" si="1205"/>
        <v>1.8416791404809578</v>
      </c>
      <c r="U711" s="42">
        <f t="shared" si="1205"/>
        <v>0</v>
      </c>
      <c r="V711" s="42">
        <f t="shared" si="1205"/>
        <v>0</v>
      </c>
      <c r="W711" s="42">
        <f t="shared" si="1205"/>
        <v>2.2975659600655542</v>
      </c>
      <c r="X711" s="42">
        <f t="shared" si="1205"/>
        <v>6.8926978801966614</v>
      </c>
      <c r="Y711" s="42">
        <f t="shared" si="1205"/>
        <v>6.8926978801966614</v>
      </c>
      <c r="Z711" s="42">
        <f t="shared" si="1205"/>
        <v>2.8719574500819411</v>
      </c>
      <c r="AA711" s="42">
        <f t="shared" si="1219"/>
        <v>3.9384864453018129</v>
      </c>
      <c r="AB711" s="42">
        <f t="shared" si="1183"/>
        <v>4.2529412452277287</v>
      </c>
      <c r="AC711" s="42">
        <f t="shared" si="1220"/>
        <v>5.3079361751229133</v>
      </c>
      <c r="AD711" s="74">
        <f t="shared" si="1210"/>
        <v>100.00000000000001</v>
      </c>
    </row>
    <row r="712" spans="1:30" x14ac:dyDescent="0.25">
      <c r="A712" s="34" t="s">
        <v>1147</v>
      </c>
      <c r="B712" s="34" t="s">
        <v>1148</v>
      </c>
      <c r="C712" s="42">
        <f t="shared" si="1211"/>
        <v>3.3861049025014642</v>
      </c>
      <c r="D712" s="42">
        <f t="shared" si="1212"/>
        <v>1.6800632125743933</v>
      </c>
      <c r="E712" s="42">
        <f t="shared" si="1213"/>
        <v>3.608273708061402</v>
      </c>
      <c r="F712" s="42">
        <f t="shared" si="1224"/>
        <v>4.7844957204001739</v>
      </c>
      <c r="G712" s="42">
        <f t="shared" si="1214"/>
        <v>4.1340895506603754</v>
      </c>
      <c r="H712" s="42">
        <f t="shared" si="1222"/>
        <v>2.6182950756838776</v>
      </c>
      <c r="I712" s="42">
        <f t="shared" si="1222"/>
        <v>3.9946204232870848</v>
      </c>
      <c r="J712" s="42">
        <f t="shared" si="1215"/>
        <v>4.0757585210089129</v>
      </c>
      <c r="K712" s="42">
        <f t="shared" si="1216"/>
        <v>1.1617881921266691</v>
      </c>
      <c r="L712" s="42">
        <f t="shared" si="1217"/>
        <v>5.1322581165718155</v>
      </c>
      <c r="M712" s="42">
        <f t="shared" si="1218"/>
        <v>1.8337030978944024</v>
      </c>
      <c r="N712" s="42">
        <f t="shared" si="1208"/>
        <v>2.9527618545213179</v>
      </c>
      <c r="O712" s="42">
        <f t="shared" si="1208"/>
        <v>2.9968264533304363</v>
      </c>
      <c r="P712" s="42">
        <f t="shared" si="1208"/>
        <v>5.4040721819809949</v>
      </c>
      <c r="Q712" s="42">
        <f t="shared" si="1208"/>
        <v>2.9439292382966946</v>
      </c>
      <c r="R712" s="42">
        <f t="shared" si="1221"/>
        <v>4.0193269257349611</v>
      </c>
      <c r="S712" s="42">
        <f t="shared" si="1205"/>
        <v>5.5630245467208876</v>
      </c>
      <c r="T712" s="42">
        <f t="shared" si="1205"/>
        <v>7.0907573992200643E-2</v>
      </c>
      <c r="U712" s="42">
        <f t="shared" si="1205"/>
        <v>0</v>
      </c>
      <c r="V712" s="42">
        <f t="shared" si="1205"/>
        <v>6.2895018131084104</v>
      </c>
      <c r="W712" s="42">
        <f t="shared" si="1205"/>
        <v>6.2895018131084104</v>
      </c>
      <c r="X712" s="42">
        <f t="shared" si="1205"/>
        <v>6.2895018131084104</v>
      </c>
      <c r="Y712" s="42">
        <f t="shared" si="1205"/>
        <v>6.2895018131084104</v>
      </c>
      <c r="Z712" s="42">
        <f t="shared" si="1205"/>
        <v>3.9309386331927567</v>
      </c>
      <c r="AA712" s="42">
        <f t="shared" si="1219"/>
        <v>2.7705826517029934</v>
      </c>
      <c r="AB712" s="42">
        <f t="shared" si="1183"/>
        <v>4.6836715629530721</v>
      </c>
      <c r="AC712" s="42">
        <f t="shared" si="1220"/>
        <v>3.0965006043694694</v>
      </c>
      <c r="AD712" s="74">
        <f t="shared" si="1210"/>
        <v>100</v>
      </c>
    </row>
    <row r="713" spans="1:30" x14ac:dyDescent="0.25">
      <c r="A713" s="34" t="s">
        <v>1149</v>
      </c>
      <c r="B713" s="34" t="s">
        <v>1150</v>
      </c>
      <c r="C713" s="42">
        <f t="shared" si="1211"/>
        <v>3.1115898607014953</v>
      </c>
      <c r="D713" s="42">
        <f t="shared" si="1212"/>
        <v>3.8421363991710855</v>
      </c>
      <c r="E713" s="42">
        <f t="shared" si="1213"/>
        <v>2.1781327486681956</v>
      </c>
      <c r="F713" s="42">
        <f t="shared" si="1224"/>
        <v>2.3135275991340496</v>
      </c>
      <c r="G713" s="42">
        <f t="shared" si="1214"/>
        <v>3.4667418827554872</v>
      </c>
      <c r="H713" s="42">
        <f t="shared" si="1222"/>
        <v>3.4748707696763974</v>
      </c>
      <c r="I713" s="42">
        <f t="shared" si="1222"/>
        <v>2.9889402695701612</v>
      </c>
      <c r="J713" s="42">
        <f t="shared" si="1215"/>
        <v>2.7962365324188632</v>
      </c>
      <c r="K713" s="42">
        <f t="shared" si="1216"/>
        <v>1.8312422040837095</v>
      </c>
      <c r="L713" s="42">
        <f t="shared" si="1217"/>
        <v>5.2940560068499787</v>
      </c>
      <c r="M713" s="42">
        <f t="shared" si="1218"/>
        <v>2.7304146418673971</v>
      </c>
      <c r="N713" s="42">
        <f t="shared" si="1208"/>
        <v>3.5755262739328679</v>
      </c>
      <c r="O713" s="42">
        <f t="shared" si="1208"/>
        <v>4.07845086123148</v>
      </c>
      <c r="P713" s="42">
        <f t="shared" si="1208"/>
        <v>5.3044553332906421</v>
      </c>
      <c r="Q713" s="42">
        <f t="shared" si="1208"/>
        <v>3.6636472250506391</v>
      </c>
      <c r="R713" s="42">
        <f t="shared" si="1221"/>
        <v>3.2039689717639432</v>
      </c>
      <c r="S713" s="42">
        <f t="shared" ref="S713:AA728" si="1225">S143</f>
        <v>4.9885426561282271</v>
      </c>
      <c r="T713" s="42">
        <f t="shared" si="1225"/>
        <v>1.0836606534334201</v>
      </c>
      <c r="U713" s="42">
        <f t="shared" si="1225"/>
        <v>6.4080466639695919</v>
      </c>
      <c r="V713" s="42">
        <f t="shared" si="1225"/>
        <v>6.4080466639695919</v>
      </c>
      <c r="W713" s="42">
        <f t="shared" si="1225"/>
        <v>4.272031109313061</v>
      </c>
      <c r="X713" s="42">
        <f t="shared" si="1225"/>
        <v>6.4080466639695919</v>
      </c>
      <c r="Y713" s="42">
        <f t="shared" si="1225"/>
        <v>6.4080466639695919</v>
      </c>
      <c r="Z713" s="42">
        <f t="shared" si="1225"/>
        <v>4.0050291649809946</v>
      </c>
      <c r="AA713" s="42">
        <f t="shared" si="1219"/>
        <v>1.6651824416196987</v>
      </c>
      <c r="AB713" s="42">
        <f t="shared" si="1183"/>
        <v>1.3634141838233176</v>
      </c>
      <c r="AC713" s="42">
        <f t="shared" si="1220"/>
        <v>3.1360155546565296</v>
      </c>
      <c r="AD713" s="74">
        <f t="shared" si="1210"/>
        <v>99.999999999999972</v>
      </c>
    </row>
    <row r="714" spans="1:30" x14ac:dyDescent="0.25">
      <c r="A714" s="34" t="s">
        <v>1151</v>
      </c>
      <c r="B714" s="34" t="s">
        <v>1152</v>
      </c>
      <c r="C714" s="42">
        <f t="shared" si="1211"/>
        <v>1.9689439242323841</v>
      </c>
      <c r="D714" s="42">
        <f t="shared" si="1212"/>
        <v>2.0869421477859476</v>
      </c>
      <c r="E714" s="42">
        <f t="shared" si="1213"/>
        <v>4.1063666891962685</v>
      </c>
      <c r="F714" s="42">
        <f t="shared" si="1224"/>
        <v>4.152822822522654</v>
      </c>
      <c r="G714" s="42">
        <f t="shared" si="1214"/>
        <v>5.8758073539247109</v>
      </c>
      <c r="H714" s="42">
        <f t="shared" si="1222"/>
        <v>1.3577266381759217</v>
      </c>
      <c r="I714" s="42">
        <f t="shared" si="1222"/>
        <v>2.8727958164268084</v>
      </c>
      <c r="J714" s="42">
        <f t="shared" si="1215"/>
        <v>3.9321970355501659</v>
      </c>
      <c r="K714" s="42">
        <f t="shared" si="1216"/>
        <v>0.67929859947938531</v>
      </c>
      <c r="L714" s="42">
        <f t="shared" si="1217"/>
        <v>6.2281967155131222</v>
      </c>
      <c r="M714" s="42">
        <f t="shared" si="1218"/>
        <v>5.7495375928366279</v>
      </c>
      <c r="N714" s="42">
        <f t="shared" si="1208"/>
        <v>4.1049937508296725</v>
      </c>
      <c r="O714" s="42">
        <f t="shared" si="1208"/>
        <v>1.7920512809282469</v>
      </c>
      <c r="P714" s="42">
        <f t="shared" si="1208"/>
        <v>6.2754559874816414</v>
      </c>
      <c r="Q714" s="42">
        <f t="shared" si="1208"/>
        <v>5.847866419682445</v>
      </c>
      <c r="R714" s="42">
        <f t="shared" si="1221"/>
        <v>5.4669601340943474</v>
      </c>
      <c r="S714" s="42">
        <f t="shared" si="1225"/>
        <v>6.0107150807292031</v>
      </c>
      <c r="T714" s="42">
        <f t="shared" si="1225"/>
        <v>0.17501321439945997</v>
      </c>
      <c r="U714" s="42">
        <f t="shared" si="1225"/>
        <v>0</v>
      </c>
      <c r="V714" s="42">
        <f t="shared" si="1225"/>
        <v>6.4681967155131224</v>
      </c>
      <c r="W714" s="42">
        <f t="shared" si="1225"/>
        <v>6.4681967155131224</v>
      </c>
      <c r="X714" s="42">
        <f t="shared" si="1225"/>
        <v>6.4681967155131224</v>
      </c>
      <c r="Y714" s="42">
        <f t="shared" si="1225"/>
        <v>0</v>
      </c>
      <c r="Z714" s="42">
        <f t="shared" si="1225"/>
        <v>4.3121311436754146</v>
      </c>
      <c r="AA714" s="42">
        <f t="shared" si="1219"/>
        <v>1.0115930917519149</v>
      </c>
      <c r="AB714" s="42">
        <f t="shared" si="1183"/>
        <v>3.0276665476869939</v>
      </c>
      <c r="AC714" s="42">
        <f t="shared" si="1220"/>
        <v>3.5603278665572771</v>
      </c>
      <c r="AD714" s="74">
        <f t="shared" si="1210"/>
        <v>99.999999999999957</v>
      </c>
    </row>
    <row r="715" spans="1:30" x14ac:dyDescent="0.25">
      <c r="A715" s="34" t="s">
        <v>1153</v>
      </c>
      <c r="B715" s="34" t="s">
        <v>1154</v>
      </c>
      <c r="C715" s="42">
        <f t="shared" si="1211"/>
        <v>3.4390683602654359</v>
      </c>
      <c r="D715" s="42">
        <f t="shared" si="1212"/>
        <v>5.0580032847339567</v>
      </c>
      <c r="E715" s="42">
        <f t="shared" si="1213"/>
        <v>2.0423314233373593</v>
      </c>
      <c r="F715" s="42">
        <f>F145-0.9</f>
        <v>1.4698136276461282</v>
      </c>
      <c r="G715" s="42">
        <f t="shared" si="1214"/>
        <v>3.2769139494557473</v>
      </c>
      <c r="H715" s="42">
        <f t="shared" si="1222"/>
        <v>3.4148015527712463</v>
      </c>
      <c r="I715" s="42">
        <f t="shared" si="1222"/>
        <v>3.1352804581579234</v>
      </c>
      <c r="J715" s="42">
        <f t="shared" si="1215"/>
        <v>3.2148369371232937</v>
      </c>
      <c r="K715" s="42">
        <f t="shared" si="1216"/>
        <v>1.512193011918578</v>
      </c>
      <c r="L715" s="42">
        <f t="shared" si="1217"/>
        <v>4.1753282951601296</v>
      </c>
      <c r="M715" s="42">
        <f t="shared" si="1218"/>
        <v>1.8597218750020417</v>
      </c>
      <c r="N715" s="42">
        <f t="shared" si="1208"/>
        <v>0.27734836381622252</v>
      </c>
      <c r="O715" s="42">
        <f t="shared" si="1208"/>
        <v>4.19340990432383</v>
      </c>
      <c r="P715" s="42">
        <f t="shared" si="1208"/>
        <v>4.171417598003595</v>
      </c>
      <c r="Q715" s="42">
        <f t="shared" si="1208"/>
        <v>5.2866905711716798</v>
      </c>
      <c r="R715" s="42">
        <f>R145</f>
        <v>5.2274698370610455</v>
      </c>
      <c r="S715" s="42">
        <f t="shared" si="1225"/>
        <v>5.5666670047181581</v>
      </c>
      <c r="T715" s="42">
        <f t="shared" si="1225"/>
        <v>1.1346730632505946</v>
      </c>
      <c r="U715" s="42">
        <f t="shared" si="1225"/>
        <v>6.3699683993877896</v>
      </c>
      <c r="V715" s="42">
        <f t="shared" si="1225"/>
        <v>6.3699683993877896</v>
      </c>
      <c r="W715" s="42">
        <f t="shared" si="1225"/>
        <v>2.1233227997959303</v>
      </c>
      <c r="X715" s="42">
        <f t="shared" si="1225"/>
        <v>6.3699683993877896</v>
      </c>
      <c r="Y715" s="42">
        <f t="shared" si="1225"/>
        <v>6.3699683993877896</v>
      </c>
      <c r="Z715" s="42">
        <f t="shared" si="1225"/>
        <v>3.9812302496173682</v>
      </c>
      <c r="AA715" s="42">
        <f t="shared" si="1219"/>
        <v>2.7675205915647769</v>
      </c>
      <c r="AB715" s="42">
        <f t="shared" si="1183"/>
        <v>4.2014685187451386</v>
      </c>
      <c r="AC715" s="42">
        <f t="shared" si="1220"/>
        <v>2.9906151248086834</v>
      </c>
      <c r="AD715" s="74">
        <f t="shared" si="1210"/>
        <v>100.00000000000001</v>
      </c>
    </row>
    <row r="716" spans="1:30" x14ac:dyDescent="0.25">
      <c r="A716" s="34" t="s">
        <v>1155</v>
      </c>
      <c r="B716" s="34" t="s">
        <v>1156</v>
      </c>
      <c r="C716" s="42">
        <f t="shared" si="1211"/>
        <v>6.6485993221269766</v>
      </c>
      <c r="D716" s="42">
        <f t="shared" si="1212"/>
        <v>8.1785993221269777</v>
      </c>
      <c r="E716" s="42">
        <f t="shared" si="1213"/>
        <v>2.6210830508862393</v>
      </c>
      <c r="F716" s="42">
        <f t="shared" ref="F716" si="1226">F146</f>
        <v>3.2152127242410611</v>
      </c>
      <c r="G716" s="42">
        <f t="shared" si="1214"/>
        <v>3.3035497380945102</v>
      </c>
      <c r="H716" s="42">
        <f t="shared" si="1222"/>
        <v>1.0625609062923711</v>
      </c>
      <c r="I716" s="42">
        <f t="shared" si="1222"/>
        <v>0.77763323295474129</v>
      </c>
      <c r="J716" s="42">
        <f t="shared" si="1215"/>
        <v>2.0356810409304407</v>
      </c>
      <c r="K716" s="42">
        <f>K146-0.53</f>
        <v>4.204820829488007</v>
      </c>
      <c r="L716" s="42">
        <f t="shared" si="1217"/>
        <v>3.6484079661521127</v>
      </c>
      <c r="M716" s="42">
        <f t="shared" si="1218"/>
        <v>0.94025630171748964</v>
      </c>
      <c r="N716" s="42">
        <f t="shared" si="1208"/>
        <v>6.1280363790459784</v>
      </c>
      <c r="O716" s="42">
        <f t="shared" si="1208"/>
        <v>2.7170918415184588</v>
      </c>
      <c r="P716" s="42">
        <f t="shared" si="1208"/>
        <v>2.1857357500180807</v>
      </c>
      <c r="Q716" s="42">
        <f t="shared" si="1208"/>
        <v>0.77975129904622209</v>
      </c>
      <c r="R716" s="42">
        <f t="shared" si="1221"/>
        <v>4.688167538868603</v>
      </c>
      <c r="S716" s="42">
        <f t="shared" si="1225"/>
        <v>5.131196017788251</v>
      </c>
      <c r="T716" s="42">
        <f t="shared" si="1225"/>
        <v>7.1785993221269768</v>
      </c>
      <c r="U716" s="42">
        <f t="shared" si="1225"/>
        <v>0.44499885389608274</v>
      </c>
      <c r="V716" s="42">
        <f t="shared" si="1225"/>
        <v>6.867841092438467</v>
      </c>
      <c r="W716" s="42">
        <f t="shared" si="1225"/>
        <v>5.4719795156749953</v>
      </c>
      <c r="X716" s="42">
        <f t="shared" si="1225"/>
        <v>6.5454614377515634</v>
      </c>
      <c r="Y716" s="42">
        <f t="shared" si="1225"/>
        <v>6.6981329434466428</v>
      </c>
      <c r="Z716" s="42">
        <f t="shared" si="1225"/>
        <v>0.34800425124178602</v>
      </c>
      <c r="AA716" s="42">
        <f t="shared" si="1225"/>
        <v>0</v>
      </c>
      <c r="AB716" s="42">
        <f t="shared" si="1183"/>
        <v>0</v>
      </c>
      <c r="AC716" s="42">
        <f t="shared" si="1220"/>
        <v>8.1785993221269777</v>
      </c>
      <c r="AD716" s="74">
        <f t="shared" si="1210"/>
        <v>100.00000000000003</v>
      </c>
    </row>
    <row r="717" spans="1:30" x14ac:dyDescent="0.25">
      <c r="A717" s="34" t="s">
        <v>1157</v>
      </c>
      <c r="B717" s="34" t="s">
        <v>1158</v>
      </c>
      <c r="C717" s="42">
        <f t="shared" si="1211"/>
        <v>6.7488488753495179</v>
      </c>
      <c r="D717" s="42">
        <f t="shared" si="1212"/>
        <v>8.2788488753495173</v>
      </c>
      <c r="E717" s="42">
        <f t="shared" si="1213"/>
        <v>4.1792805470934482</v>
      </c>
      <c r="F717" s="42">
        <f>F147-0.9</f>
        <v>4.5084528480809096</v>
      </c>
      <c r="G717" s="42">
        <f t="shared" si="1214"/>
        <v>2.3296602935609321</v>
      </c>
      <c r="H717" s="42">
        <f t="shared" si="1222"/>
        <v>5.0413242312155582</v>
      </c>
      <c r="I717" s="42">
        <f t="shared" ref="I717" si="1227">I147-0.9</f>
        <v>4.707714614557875</v>
      </c>
      <c r="J717" s="42">
        <f t="shared" si="1215"/>
        <v>4.2202937251719739</v>
      </c>
      <c r="K717" s="42">
        <f t="shared" si="1216"/>
        <v>1.4540838750520559</v>
      </c>
      <c r="L717" s="42">
        <f t="shared" si="1217"/>
        <v>2.6412110131591842</v>
      </c>
      <c r="M717" s="42">
        <f t="shared" si="1218"/>
        <v>4.5829012319678846</v>
      </c>
      <c r="N717" s="42">
        <f t="shared" si="1208"/>
        <v>2.6385625931889032</v>
      </c>
      <c r="O717" s="42">
        <f t="shared" si="1208"/>
        <v>4.1776301323222276</v>
      </c>
      <c r="P717" s="42">
        <f t="shared" si="1208"/>
        <v>4.2474638715719948</v>
      </c>
      <c r="Q717" s="42">
        <f t="shared" si="1208"/>
        <v>1.2296603674929352</v>
      </c>
      <c r="R717" s="42">
        <f>R147</f>
        <v>5.5889143530301553</v>
      </c>
      <c r="S717" s="42">
        <f t="shared" si="1225"/>
        <v>3.7944808462752269</v>
      </c>
      <c r="T717" s="42">
        <f t="shared" si="1225"/>
        <v>2.766169260248776</v>
      </c>
      <c r="U717" s="42">
        <f t="shared" si="1225"/>
        <v>3.1869554535314104</v>
      </c>
      <c r="V717" s="42">
        <f t="shared" si="1225"/>
        <v>5.3387333609438281</v>
      </c>
      <c r="W717" s="42">
        <f t="shared" si="1225"/>
        <v>2.3485318733630036</v>
      </c>
      <c r="X717" s="42">
        <f t="shared" si="1225"/>
        <v>6.8647180911978625</v>
      </c>
      <c r="Y717" s="42">
        <f t="shared" si="1225"/>
        <v>5.3382064141210455</v>
      </c>
      <c r="Z717" s="42">
        <f t="shared" si="1225"/>
        <v>0.36107029370392418</v>
      </c>
      <c r="AA717" s="42">
        <f t="shared" si="1225"/>
        <v>0</v>
      </c>
      <c r="AB717" s="42">
        <f t="shared" si="1183"/>
        <v>0</v>
      </c>
      <c r="AC717" s="42">
        <f t="shared" si="1220"/>
        <v>3.42628295844984</v>
      </c>
      <c r="AD717" s="74">
        <f t="shared" si="1210"/>
        <v>99.999999999999972</v>
      </c>
    </row>
    <row r="718" spans="1:30" x14ac:dyDescent="0.25">
      <c r="A718" s="34" t="s">
        <v>1159</v>
      </c>
      <c r="B718" s="34" t="s">
        <v>1160</v>
      </c>
      <c r="C718" s="42">
        <f t="shared" si="1211"/>
        <v>6.0494569362422848</v>
      </c>
      <c r="D718" s="42">
        <f t="shared" si="1212"/>
        <v>1</v>
      </c>
      <c r="E718" s="42">
        <f t="shared" si="1213"/>
        <v>3.1938725071312377</v>
      </c>
      <c r="F718" s="42">
        <f t="shared" ref="F718:F720" si="1228">F148</f>
        <v>3.2306138505448412</v>
      </c>
      <c r="G718" s="42">
        <f t="shared" si="1214"/>
        <v>4.2456712725335253</v>
      </c>
      <c r="H718" s="42">
        <f t="shared" si="1222"/>
        <v>3.6444725608139517</v>
      </c>
      <c r="I718" s="42">
        <f t="shared" si="1222"/>
        <v>2.3030758717808482</v>
      </c>
      <c r="J718" s="42">
        <f t="shared" si="1215"/>
        <v>2.493221413905613</v>
      </c>
      <c r="K718" s="42">
        <f t="shared" si="1216"/>
        <v>3.16976890903927</v>
      </c>
      <c r="L718" s="42">
        <f t="shared" si="1217"/>
        <v>2.7755844291110474</v>
      </c>
      <c r="M718" s="42">
        <f t="shared" si="1218"/>
        <v>3.0954337235333358</v>
      </c>
      <c r="N718" s="42">
        <f t="shared" ref="N718:Q733" si="1229">N148</f>
        <v>3.513025740062635</v>
      </c>
      <c r="O718" s="42">
        <f t="shared" si="1229"/>
        <v>3.1128963953982565</v>
      </c>
      <c r="P718" s="42">
        <f t="shared" si="1229"/>
        <v>3.1065232507681486</v>
      </c>
      <c r="Q718" s="42">
        <f t="shared" si="1229"/>
        <v>0.68007452603848861</v>
      </c>
      <c r="R718" s="42">
        <f t="shared" si="1221"/>
        <v>4.5253629575387473</v>
      </c>
      <c r="S718" s="42">
        <f t="shared" si="1225"/>
        <v>5.9000897549186622</v>
      </c>
      <c r="T718" s="42">
        <f t="shared" si="1225"/>
        <v>4.5118945104661963</v>
      </c>
      <c r="U718" s="42">
        <f t="shared" si="1225"/>
        <v>2.5674637590189842</v>
      </c>
      <c r="V718" s="42">
        <f t="shared" si="1225"/>
        <v>4.7863928275033327</v>
      </c>
      <c r="W718" s="42">
        <f t="shared" si="1225"/>
        <v>5.1644626691813871</v>
      </c>
      <c r="X718" s="42">
        <f t="shared" si="1225"/>
        <v>5.7417172840388471</v>
      </c>
      <c r="Y718" s="42">
        <f t="shared" si="1225"/>
        <v>5.521746770542574</v>
      </c>
      <c r="Z718" s="42">
        <f t="shared" si="1225"/>
        <v>0.2151118953224597</v>
      </c>
      <c r="AA718" s="42">
        <f t="shared" si="1219"/>
        <v>5.6794569362422846</v>
      </c>
      <c r="AB718" s="42">
        <f t="shared" ref="AB718:AB757" si="1230">AB148</f>
        <v>6.579456936242285</v>
      </c>
      <c r="AC718" s="42">
        <f t="shared" si="1220"/>
        <v>3.1931523120807626</v>
      </c>
      <c r="AD718" s="74">
        <f t="shared" si="1210"/>
        <v>100</v>
      </c>
    </row>
    <row r="719" spans="1:30" x14ac:dyDescent="0.25">
      <c r="A719" s="34" t="s">
        <v>1161</v>
      </c>
      <c r="B719" s="34" t="s">
        <v>1162</v>
      </c>
      <c r="C719" s="42">
        <f t="shared" si="1211"/>
        <v>3.5317123934091725</v>
      </c>
      <c r="D719" s="42">
        <f t="shared" si="1212"/>
        <v>3.5288579153210211</v>
      </c>
      <c r="E719" s="42">
        <f t="shared" si="1213"/>
        <v>5.4649100352819717</v>
      </c>
      <c r="F719" s="42">
        <f>F149-1.41</f>
        <v>3.7906816115147191</v>
      </c>
      <c r="G719" s="42">
        <f t="shared" si="1214"/>
        <v>1.2462438599657744</v>
      </c>
      <c r="H719" s="42">
        <f t="shared" si="1222"/>
        <v>6.1391799209047786</v>
      </c>
      <c r="I719" s="42">
        <f t="shared" si="1222"/>
        <v>0.78115724130320685</v>
      </c>
      <c r="J719" s="42">
        <f t="shared" si="1215"/>
        <v>0.24</v>
      </c>
      <c r="K719" s="42">
        <f t="shared" si="1216"/>
        <v>3.7829614949678319</v>
      </c>
      <c r="L719" s="42">
        <f t="shared" si="1217"/>
        <v>3.4941683748132295</v>
      </c>
      <c r="M719" s="42">
        <f t="shared" si="1218"/>
        <v>1.4555511345319756</v>
      </c>
      <c r="N719" s="42">
        <f t="shared" si="1229"/>
        <v>6.1014385162938067</v>
      </c>
      <c r="O719" s="42">
        <f t="shared" si="1229"/>
        <v>2.2080316872633174</v>
      </c>
      <c r="P719" s="42">
        <f t="shared" si="1229"/>
        <v>6.4695226070951168</v>
      </c>
      <c r="Q719" s="42">
        <f t="shared" si="1229"/>
        <v>0</v>
      </c>
      <c r="R719" s="42">
        <f>R149+0.51</f>
        <v>0.51</v>
      </c>
      <c r="S719" s="42">
        <f t="shared" si="1225"/>
        <v>4.3130150713967446</v>
      </c>
      <c r="T719" s="42">
        <f t="shared" si="1225"/>
        <v>6.4695226070951168</v>
      </c>
      <c r="U719" s="42">
        <f t="shared" si="1225"/>
        <v>6.4695226070951168</v>
      </c>
      <c r="V719" s="42">
        <f t="shared" si="1225"/>
        <v>3.2347613035475571</v>
      </c>
      <c r="W719" s="42">
        <f t="shared" si="1225"/>
        <v>5.9260362065889263</v>
      </c>
      <c r="X719" s="42">
        <f t="shared" si="1225"/>
        <v>1.7243149097422958</v>
      </c>
      <c r="Y719" s="42">
        <f t="shared" si="1225"/>
        <v>5.5565592625950222</v>
      </c>
      <c r="Z719" s="42">
        <f t="shared" si="1225"/>
        <v>5.0396378206926871</v>
      </c>
      <c r="AA719" s="42">
        <f t="shared" si="1219"/>
        <v>3.8855384617125721</v>
      </c>
      <c r="AB719" s="42">
        <f t="shared" si="1230"/>
        <v>4.2671319323393329</v>
      </c>
      <c r="AC719" s="42">
        <f t="shared" si="1220"/>
        <v>4.3695430245287064</v>
      </c>
      <c r="AD719" s="74">
        <f t="shared" si="1210"/>
        <v>99.999999999999986</v>
      </c>
    </row>
    <row r="720" spans="1:30" x14ac:dyDescent="0.25">
      <c r="A720" s="34" t="s">
        <v>1163</v>
      </c>
      <c r="B720" s="34" t="s">
        <v>1164</v>
      </c>
      <c r="C720" s="42">
        <f t="shared" si="1211"/>
        <v>4.4393252491257673</v>
      </c>
      <c r="D720" s="42">
        <f t="shared" si="1212"/>
        <v>2.3053207980377382</v>
      </c>
      <c r="E720" s="42">
        <f t="shared" si="1213"/>
        <v>5.6885279282174057</v>
      </c>
      <c r="F720" s="42">
        <f t="shared" si="1228"/>
        <v>6.0585279282174058</v>
      </c>
      <c r="G720" s="42">
        <f t="shared" si="1214"/>
        <v>4.2245500260402871</v>
      </c>
      <c r="H720" s="42">
        <f t="shared" si="1222"/>
        <v>3.1180321570051928</v>
      </c>
      <c r="I720" s="42">
        <f t="shared" si="1222"/>
        <v>1.9263300891764736</v>
      </c>
      <c r="J720" s="42">
        <f t="shared" si="1215"/>
        <v>1.300887521741809</v>
      </c>
      <c r="K720" s="42">
        <f t="shared" si="1216"/>
        <v>6.3128619551197538</v>
      </c>
      <c r="L720" s="42">
        <f>L150</f>
        <v>0</v>
      </c>
      <c r="M720" s="42">
        <f t="shared" si="1218"/>
        <v>0.36982684007875405</v>
      </c>
      <c r="N720" s="42">
        <f t="shared" si="1229"/>
        <v>3.4136883250362033</v>
      </c>
      <c r="O720" s="42">
        <f t="shared" si="1229"/>
        <v>0</v>
      </c>
      <c r="P720" s="42">
        <f t="shared" si="1229"/>
        <v>3.4220095738860445</v>
      </c>
      <c r="Q720" s="42">
        <f>Q150-0.24</f>
        <v>5.8185279282174056</v>
      </c>
      <c r="R720" s="42">
        <f t="shared" si="1221"/>
        <v>5.1585279282174055</v>
      </c>
      <c r="S720" s="42">
        <f t="shared" si="1225"/>
        <v>6.0585279282174058</v>
      </c>
      <c r="T720" s="42">
        <f t="shared" si="1225"/>
        <v>6.0585279282174058</v>
      </c>
      <c r="U720" s="42">
        <f t="shared" si="1225"/>
        <v>6.0585279282174058</v>
      </c>
      <c r="V720" s="42">
        <f t="shared" si="1225"/>
        <v>4.2914572824873298</v>
      </c>
      <c r="W720" s="42">
        <f t="shared" si="1225"/>
        <v>5.5332377709191327</v>
      </c>
      <c r="X720" s="42">
        <f t="shared" si="1225"/>
        <v>0</v>
      </c>
      <c r="Y720" s="42">
        <f t="shared" si="1225"/>
        <v>5.0543746726273202</v>
      </c>
      <c r="Z720" s="42">
        <f t="shared" si="1225"/>
        <v>5.8214763908481872</v>
      </c>
      <c r="AA720" s="42">
        <f t="shared" si="1219"/>
        <v>3.8948357401636318</v>
      </c>
      <c r="AB720" s="42">
        <f t="shared" si="1230"/>
        <v>1.0312387962923248</v>
      </c>
      <c r="AC720" s="42">
        <f t="shared" si="1220"/>
        <v>2.6408513138922141</v>
      </c>
      <c r="AD720" s="74">
        <f t="shared" si="1210"/>
        <v>100</v>
      </c>
    </row>
    <row r="721" spans="1:30" x14ac:dyDescent="0.25">
      <c r="A721" s="34" t="s">
        <v>1165</v>
      </c>
      <c r="B721" s="34" t="s">
        <v>1166</v>
      </c>
      <c r="C721" s="42">
        <f t="shared" si="1211"/>
        <v>3.5374978749572561</v>
      </c>
      <c r="D721" s="42">
        <f t="shared" si="1212"/>
        <v>3.306598921271394</v>
      </c>
      <c r="E721" s="42">
        <f t="shared" si="1213"/>
        <v>4.0167208621624511</v>
      </c>
      <c r="F721" s="42">
        <f t="shared" ref="F721:F724" si="1231">F151-0.9</f>
        <v>3.4912170574452888</v>
      </c>
      <c r="G721" s="42">
        <f t="shared" si="1214"/>
        <v>1.455748630980642</v>
      </c>
      <c r="H721" s="42">
        <f t="shared" ref="H721:I736" si="1232">H151</f>
        <v>3.9141965466823225</v>
      </c>
      <c r="I721" s="42">
        <f t="shared" si="1232"/>
        <v>3.2613206920622058</v>
      </c>
      <c r="J721" s="42">
        <f t="shared" si="1215"/>
        <v>2.7321604689912053</v>
      </c>
      <c r="K721" s="42">
        <f t="shared" si="1216"/>
        <v>3.6703404041772121</v>
      </c>
      <c r="L721" s="42">
        <f t="shared" si="1217"/>
        <v>3.410982018298875</v>
      </c>
      <c r="M721" s="42">
        <f t="shared" si="1218"/>
        <v>4.3641857597376239</v>
      </c>
      <c r="N721" s="42">
        <f t="shared" si="1229"/>
        <v>3.5475340137096429</v>
      </c>
      <c r="O721" s="42">
        <f t="shared" si="1229"/>
        <v>2.7777302088507216</v>
      </c>
      <c r="P721" s="42">
        <f t="shared" si="1229"/>
        <v>0.9255900826050566</v>
      </c>
      <c r="Q721" s="42">
        <f t="shared" si="1229"/>
        <v>0</v>
      </c>
      <c r="R721" s="42">
        <f>R151</f>
        <v>6.414050025552271</v>
      </c>
      <c r="S721" s="42">
        <f t="shared" si="1225"/>
        <v>2.1380166751840908</v>
      </c>
      <c r="T721" s="42">
        <f t="shared" si="1225"/>
        <v>6.414050025552271</v>
      </c>
      <c r="U721" s="42">
        <f t="shared" si="1225"/>
        <v>6.414050025552271</v>
      </c>
      <c r="V721" s="42">
        <f t="shared" si="1225"/>
        <v>0</v>
      </c>
      <c r="W721" s="42">
        <f t="shared" si="1225"/>
        <v>3.8409383126959491</v>
      </c>
      <c r="X721" s="42">
        <f t="shared" si="1225"/>
        <v>3.0877554875075983</v>
      </c>
      <c r="Y721" s="42">
        <f t="shared" si="1225"/>
        <v>4.1429677745888975</v>
      </c>
      <c r="Z721" s="42">
        <f t="shared" si="1225"/>
        <v>4.6666491697631729</v>
      </c>
      <c r="AA721" s="42">
        <f t="shared" si="1219"/>
        <v>4.9145372095266993</v>
      </c>
      <c r="AB721" s="42">
        <f t="shared" si="1230"/>
        <v>6.1411117265926016</v>
      </c>
      <c r="AC721" s="42">
        <f t="shared" si="1220"/>
        <v>7.414050025552271</v>
      </c>
      <c r="AD721" s="74">
        <f t="shared" si="1210"/>
        <v>99.999999999999972</v>
      </c>
    </row>
    <row r="722" spans="1:30" x14ac:dyDescent="0.25">
      <c r="A722" s="34" t="s">
        <v>1167</v>
      </c>
      <c r="B722" s="34" t="s">
        <v>1168</v>
      </c>
      <c r="C722" s="42">
        <f t="shared" si="1211"/>
        <v>3.9271422106694533</v>
      </c>
      <c r="D722" s="42">
        <f t="shared" si="1212"/>
        <v>2.5116555815207704</v>
      </c>
      <c r="E722" s="42">
        <f t="shared" si="1213"/>
        <v>3.8926210802857355</v>
      </c>
      <c r="F722" s="42">
        <f t="shared" si="1231"/>
        <v>3.1561119672431857</v>
      </c>
      <c r="G722" s="42">
        <f t="shared" si="1214"/>
        <v>1.5404674176386925</v>
      </c>
      <c r="H722" s="42">
        <f t="shared" si="1232"/>
        <v>2.2566475023523962</v>
      </c>
      <c r="I722" s="42">
        <f t="shared" si="1232"/>
        <v>3.709951214290319</v>
      </c>
      <c r="J722" s="42">
        <f t="shared" si="1215"/>
        <v>2.1856286223102117</v>
      </c>
      <c r="K722" s="42">
        <f t="shared" si="1216"/>
        <v>4.1676049972269595</v>
      </c>
      <c r="L722" s="42">
        <f t="shared" si="1217"/>
        <v>3.8185882312491639</v>
      </c>
      <c r="M722" s="42">
        <f t="shared" si="1218"/>
        <v>2.8572513384506233</v>
      </c>
      <c r="N722" s="42">
        <f t="shared" si="1229"/>
        <v>4.2984056407538649</v>
      </c>
      <c r="O722" s="42">
        <f t="shared" si="1229"/>
        <v>4.9471426167196366</v>
      </c>
      <c r="P722" s="42">
        <f t="shared" si="1229"/>
        <v>0.40361551508647259</v>
      </c>
      <c r="Q722" s="42">
        <f t="shared" si="1229"/>
        <v>5.9667826980282657</v>
      </c>
      <c r="R722" s="42">
        <f>R152</f>
        <v>5.9667826980282657</v>
      </c>
      <c r="S722" s="42">
        <f t="shared" si="1225"/>
        <v>5.9667826980282657</v>
      </c>
      <c r="T722" s="42">
        <f t="shared" si="1225"/>
        <v>5.9667826980282657</v>
      </c>
      <c r="U722" s="42">
        <f t="shared" si="1225"/>
        <v>5.9667826980282657</v>
      </c>
      <c r="V722" s="42">
        <f t="shared" si="1225"/>
        <v>4.4750870235211995</v>
      </c>
      <c r="W722" s="42">
        <f t="shared" si="1225"/>
        <v>4.0529090024342915</v>
      </c>
      <c r="X722" s="42">
        <f t="shared" si="1225"/>
        <v>3.3696706696853869</v>
      </c>
      <c r="Y722" s="42">
        <f t="shared" si="1225"/>
        <v>3.3939053527954042</v>
      </c>
      <c r="Z722" s="42">
        <f t="shared" si="1225"/>
        <v>3.1054282142203697</v>
      </c>
      <c r="AA722" s="42">
        <f t="shared" si="1219"/>
        <v>2.8142393734134967</v>
      </c>
      <c r="AB722" s="42">
        <f t="shared" si="1230"/>
        <v>2.6660092906083741</v>
      </c>
      <c r="AC722" s="42">
        <f t="shared" si="1220"/>
        <v>2.6160036473826551</v>
      </c>
      <c r="AD722" s="74">
        <f t="shared" si="1210"/>
        <v>100</v>
      </c>
    </row>
    <row r="723" spans="1:30" x14ac:dyDescent="0.25">
      <c r="A723" s="34" t="s">
        <v>1169</v>
      </c>
      <c r="B723" s="34" t="s">
        <v>1170</v>
      </c>
      <c r="C723" s="42">
        <f t="shared" si="1211"/>
        <v>3.1073367739848825</v>
      </c>
      <c r="D723" s="42">
        <f t="shared" si="1212"/>
        <v>3.4345990285120749</v>
      </c>
      <c r="E723" s="42">
        <f t="shared" si="1213"/>
        <v>2.6153840509929669</v>
      </c>
      <c r="F723" s="42">
        <f t="shared" si="1231"/>
        <v>2.0608848836513891</v>
      </c>
      <c r="G723" s="42">
        <f t="shared" si="1214"/>
        <v>1.5457565266050666</v>
      </c>
      <c r="H723" s="42">
        <f t="shared" si="1232"/>
        <v>5.9695701819910605</v>
      </c>
      <c r="I723" s="42">
        <f t="shared" si="1232"/>
        <v>1.4555483317000852</v>
      </c>
      <c r="J723" s="42">
        <f t="shared" si="1215"/>
        <v>0.63579623690832876</v>
      </c>
      <c r="K723" s="42">
        <f t="shared" si="1216"/>
        <v>4.378034348450643</v>
      </c>
      <c r="L723" s="42">
        <f t="shared" si="1217"/>
        <v>4.6726280930198465</v>
      </c>
      <c r="M723" s="42">
        <f t="shared" si="1218"/>
        <v>4.3040671568582356</v>
      </c>
      <c r="N723" s="42">
        <f t="shared" si="1229"/>
        <v>5.2837011744636238</v>
      </c>
      <c r="O723" s="42">
        <f t="shared" si="1229"/>
        <v>6.2031039977484088</v>
      </c>
      <c r="P723" s="42">
        <f t="shared" si="1229"/>
        <v>0.39416010064150586</v>
      </c>
      <c r="Q723" s="42">
        <f t="shared" si="1229"/>
        <v>6.5966039484721453</v>
      </c>
      <c r="R723" s="42">
        <f>R153</f>
        <v>6.5966039484721453</v>
      </c>
      <c r="S723" s="42">
        <f t="shared" si="1225"/>
        <v>6.5966039484721453</v>
      </c>
      <c r="T723" s="42">
        <f t="shared" si="1225"/>
        <v>6.5966039484721453</v>
      </c>
      <c r="U723" s="42">
        <f t="shared" si="1225"/>
        <v>6.5966039484721453</v>
      </c>
      <c r="V723" s="42">
        <f t="shared" si="1225"/>
        <v>6.3217454506191384</v>
      </c>
      <c r="W723" s="42">
        <f t="shared" si="1225"/>
        <v>3.0908615984979555</v>
      </c>
      <c r="X723" s="42">
        <f t="shared" si="1225"/>
        <v>2.466911807176563</v>
      </c>
      <c r="Y723" s="42">
        <f t="shared" si="1225"/>
        <v>2.6418546458500276</v>
      </c>
      <c r="Z723" s="42">
        <f t="shared" si="1225"/>
        <v>2.1736263293429636</v>
      </c>
      <c r="AA723" s="42">
        <f t="shared" si="1219"/>
        <v>1.7204475367039325</v>
      </c>
      <c r="AB723" s="42">
        <f t="shared" si="1230"/>
        <v>1.4035327549940737</v>
      </c>
      <c r="AC723" s="42">
        <f t="shared" si="1220"/>
        <v>1.1374292489265034</v>
      </c>
      <c r="AD723" s="74">
        <f t="shared" si="1210"/>
        <v>100.00000000000001</v>
      </c>
    </row>
    <row r="724" spans="1:30" x14ac:dyDescent="0.25">
      <c r="A724" s="34" t="s">
        <v>1171</v>
      </c>
      <c r="B724" s="34" t="s">
        <v>1172</v>
      </c>
      <c r="C724" s="42">
        <f t="shared" si="1211"/>
        <v>2.8733553458093404</v>
      </c>
      <c r="D724" s="42">
        <f t="shared" si="1212"/>
        <v>2.8632794795387158</v>
      </c>
      <c r="E724" s="42">
        <f t="shared" si="1213"/>
        <v>3.6309929848663316</v>
      </c>
      <c r="F724" s="42">
        <f t="shared" si="1231"/>
        <v>2.8469168811924006</v>
      </c>
      <c r="G724" s="42">
        <f t="shared" si="1214"/>
        <v>2.2989406723462951</v>
      </c>
      <c r="H724" s="42">
        <f t="shared" si="1232"/>
        <v>4.5644864997677201</v>
      </c>
      <c r="I724" s="42">
        <f t="shared" si="1232"/>
        <v>2.5231266246116286</v>
      </c>
      <c r="J724" s="42">
        <f t="shared" si="1215"/>
        <v>2.5899756113211625</v>
      </c>
      <c r="K724" s="42">
        <f t="shared" si="1216"/>
        <v>4.4618380361747532</v>
      </c>
      <c r="L724" s="42">
        <f t="shared" si="1217"/>
        <v>4.5841304134344041</v>
      </c>
      <c r="M724" s="42">
        <f t="shared" si="1218"/>
        <v>1.3950976649988158</v>
      </c>
      <c r="N724" s="42">
        <f t="shared" si="1229"/>
        <v>2.265535349907577</v>
      </c>
      <c r="O724" s="42">
        <f t="shared" si="1229"/>
        <v>3.4836591957677179</v>
      </c>
      <c r="P724" s="42">
        <f t="shared" si="1229"/>
        <v>2.7926649020707464</v>
      </c>
      <c r="Q724" s="42">
        <f t="shared" si="1229"/>
        <v>5.6554652240565071</v>
      </c>
      <c r="R724" s="42">
        <f>R154</f>
        <v>5.6554652240565071</v>
      </c>
      <c r="S724" s="42">
        <f t="shared" si="1225"/>
        <v>5.6554652240565071</v>
      </c>
      <c r="T724" s="42">
        <f t="shared" si="1225"/>
        <v>5.6554652240565071</v>
      </c>
      <c r="U724" s="42">
        <f t="shared" si="1225"/>
        <v>5.6554652240565071</v>
      </c>
      <c r="V724" s="42">
        <f t="shared" si="1225"/>
        <v>1.4138663060141277</v>
      </c>
      <c r="W724" s="42">
        <f t="shared" si="1225"/>
        <v>3.9989677729851514</v>
      </c>
      <c r="X724" s="42">
        <f t="shared" si="1225"/>
        <v>2.3720236373625414</v>
      </c>
      <c r="Y724" s="42">
        <f t="shared" si="1225"/>
        <v>3.3201276697579747</v>
      </c>
      <c r="Z724" s="42">
        <f t="shared" si="1225"/>
        <v>4.4192180158229757</v>
      </c>
      <c r="AA724" s="42">
        <f t="shared" si="1219"/>
        <v>3.3332040022242544</v>
      </c>
      <c r="AB724" s="42">
        <f t="shared" si="1230"/>
        <v>4.3318457035326441</v>
      </c>
      <c r="AC724" s="42">
        <f t="shared" si="1220"/>
        <v>5.3594211102102234</v>
      </c>
      <c r="AD724" s="74">
        <f t="shared" si="1210"/>
        <v>100.00000000000006</v>
      </c>
    </row>
    <row r="725" spans="1:30" x14ac:dyDescent="0.25">
      <c r="A725" s="34" t="s">
        <v>1173</v>
      </c>
      <c r="B725" s="34" t="s">
        <v>1174</v>
      </c>
      <c r="C725" s="42">
        <f t="shared" si="1211"/>
        <v>3.8057928451480567</v>
      </c>
      <c r="D725" s="42">
        <f t="shared" si="1212"/>
        <v>3.2580498755965288</v>
      </c>
      <c r="E725" s="42">
        <f t="shared" si="1213"/>
        <v>4.9719389122153972</v>
      </c>
      <c r="F725" s="42">
        <f t="shared" ref="F725:F726" si="1233">F155-1.41</f>
        <v>3.9172481842742046</v>
      </c>
      <c r="G725" s="42">
        <f t="shared" si="1214"/>
        <v>1.219296831961783</v>
      </c>
      <c r="H725" s="42">
        <f t="shared" si="1232"/>
        <v>4.8072748627955013</v>
      </c>
      <c r="I725" s="42">
        <f t="shared" si="1232"/>
        <v>1.6922588020433009</v>
      </c>
      <c r="J725" s="42">
        <f t="shared" si="1215"/>
        <v>0.86000938566855767</v>
      </c>
      <c r="K725" s="42">
        <f t="shared" si="1216"/>
        <v>4.0063891207039219</v>
      </c>
      <c r="L725" s="42">
        <f t="shared" si="1217"/>
        <v>3.5457871106613768</v>
      </c>
      <c r="M725" s="42">
        <f t="shared" si="1218"/>
        <v>3.1170315568378975</v>
      </c>
      <c r="N725" s="42">
        <f t="shared" si="1229"/>
        <v>5.266138913883105</v>
      </c>
      <c r="O725" s="42">
        <f t="shared" si="1229"/>
        <v>4.291892674249838</v>
      </c>
      <c r="P725" s="42">
        <f t="shared" si="1229"/>
        <v>1.1938270924239933</v>
      </c>
      <c r="Q725" s="42">
        <f t="shared" si="1229"/>
        <v>0</v>
      </c>
      <c r="R725" s="42">
        <f t="shared" ref="R725:R726" si="1234">R155+0.51</f>
        <v>0.51</v>
      </c>
      <c r="S725" s="42">
        <f t="shared" si="1225"/>
        <v>4.5253189358123089</v>
      </c>
      <c r="T725" s="42">
        <f t="shared" si="1225"/>
        <v>6.7879784037184638</v>
      </c>
      <c r="U725" s="42">
        <f t="shared" si="1225"/>
        <v>6.7879784037184638</v>
      </c>
      <c r="V725" s="42">
        <f t="shared" si="1225"/>
        <v>2.5454919013944259</v>
      </c>
      <c r="W725" s="42">
        <f t="shared" si="1225"/>
        <v>5.3486586343765445</v>
      </c>
      <c r="X725" s="42">
        <f t="shared" si="1225"/>
        <v>2.0195638225939181</v>
      </c>
      <c r="Y725" s="42">
        <f t="shared" si="1225"/>
        <v>5.152287761447786</v>
      </c>
      <c r="Z725" s="42">
        <f t="shared" si="1225"/>
        <v>5.3820931433848589</v>
      </c>
      <c r="AA725" s="42">
        <f t="shared" si="1219"/>
        <v>3.3995297033321132</v>
      </c>
      <c r="AB725" s="42">
        <f t="shared" si="1230"/>
        <v>5.9214279692012148</v>
      </c>
      <c r="AC725" s="42">
        <f t="shared" si="1220"/>
        <v>5.6667351525564449</v>
      </c>
      <c r="AD725" s="74">
        <f t="shared" si="1210"/>
        <v>100.00000000000001</v>
      </c>
    </row>
    <row r="726" spans="1:30" x14ac:dyDescent="0.25">
      <c r="A726" s="34" t="s">
        <v>1175</v>
      </c>
      <c r="B726" s="34" t="s">
        <v>1176</v>
      </c>
      <c r="C726" s="42">
        <f t="shared" si="1211"/>
        <v>5.4097162370048597</v>
      </c>
      <c r="D726" s="42">
        <f t="shared" si="1212"/>
        <v>1</v>
      </c>
      <c r="E726" s="42">
        <f t="shared" si="1213"/>
        <v>4.5694888170733137</v>
      </c>
      <c r="F726" s="42">
        <f t="shared" si="1233"/>
        <v>3.613282161260333</v>
      </c>
      <c r="G726" s="42">
        <f t="shared" si="1214"/>
        <v>1.4570449247495256</v>
      </c>
      <c r="H726" s="42">
        <f t="shared" si="1232"/>
        <v>5.0096056817187318</v>
      </c>
      <c r="I726" s="42">
        <f t="shared" si="1232"/>
        <v>0.73675812895088244</v>
      </c>
      <c r="J726" s="42">
        <f t="shared" si="1215"/>
        <v>2.3134026786659225</v>
      </c>
      <c r="K726" s="42">
        <f t="shared" si="1216"/>
        <v>4.7728474280471005</v>
      </c>
      <c r="L726" s="42">
        <f t="shared" si="1217"/>
        <v>2.7901458682398443</v>
      </c>
      <c r="M726" s="42">
        <f t="shared" si="1218"/>
        <v>3.6309260743334391</v>
      </c>
      <c r="N726" s="42">
        <f t="shared" si="1229"/>
        <v>5.7572284580788446</v>
      </c>
      <c r="O726" s="42">
        <f t="shared" si="1229"/>
        <v>0.82065487840210338</v>
      </c>
      <c r="P726" s="42">
        <f t="shared" si="1229"/>
        <v>3.6597104030223355</v>
      </c>
      <c r="Q726" s="42">
        <f t="shared" si="1229"/>
        <v>6.1018103900015213</v>
      </c>
      <c r="R726" s="42">
        <f t="shared" si="1234"/>
        <v>0.51</v>
      </c>
      <c r="S726" s="42">
        <f t="shared" si="1225"/>
        <v>6.1018103900015213</v>
      </c>
      <c r="T726" s="42">
        <f t="shared" si="1225"/>
        <v>6.1018103900015213</v>
      </c>
      <c r="U726" s="42">
        <f t="shared" si="1225"/>
        <v>6.1018103900015213</v>
      </c>
      <c r="V726" s="42">
        <f t="shared" si="1225"/>
        <v>3.3051472945841569</v>
      </c>
      <c r="W726" s="42">
        <f t="shared" si="1225"/>
        <v>5.3260636063670086</v>
      </c>
      <c r="X726" s="42">
        <f t="shared" si="1225"/>
        <v>0.63035231301668249</v>
      </c>
      <c r="Y726" s="42">
        <f t="shared" si="1225"/>
        <v>4.9451825512256953</v>
      </c>
      <c r="Z726" s="42">
        <f t="shared" si="1225"/>
        <v>4.9840494891330129</v>
      </c>
      <c r="AA726" s="42">
        <f t="shared" si="1219"/>
        <v>3.8227381317747846</v>
      </c>
      <c r="AB726" s="42">
        <f t="shared" si="1230"/>
        <v>2.9859923185113826</v>
      </c>
      <c r="AC726" s="42">
        <f t="shared" si="1220"/>
        <v>3.5424209958339676</v>
      </c>
      <c r="AD726" s="74">
        <f t="shared" si="1210"/>
        <v>100.00000000000001</v>
      </c>
    </row>
    <row r="727" spans="1:30" x14ac:dyDescent="0.25">
      <c r="A727" s="34" t="s">
        <v>1177</v>
      </c>
      <c r="B727" s="34" t="s">
        <v>1178</v>
      </c>
      <c r="C727" s="42">
        <f t="shared" si="1211"/>
        <v>4.761648620461008</v>
      </c>
      <c r="D727" s="42">
        <f t="shared" si="1212"/>
        <v>1.6259704720301951</v>
      </c>
      <c r="E727" s="42">
        <f t="shared" si="1213"/>
        <v>3.81311705507468</v>
      </c>
      <c r="F727" s="42">
        <f>F157-0.9</f>
        <v>3.2265193741317986</v>
      </c>
      <c r="G727" s="42">
        <f t="shared" si="1214"/>
        <v>2.2035949443579801</v>
      </c>
      <c r="H727" s="42">
        <f t="shared" si="1232"/>
        <v>5.1433302731385462</v>
      </c>
      <c r="I727" s="42">
        <f t="shared" si="1232"/>
        <v>1.29059169199394</v>
      </c>
      <c r="J727" s="42">
        <f t="shared" si="1215"/>
        <v>2.4315617560760199</v>
      </c>
      <c r="K727" s="42">
        <f t="shared" si="1216"/>
        <v>5.1709864618376189</v>
      </c>
      <c r="L727" s="42">
        <f t="shared" si="1217"/>
        <v>3.3045536738953656</v>
      </c>
      <c r="M727" s="42">
        <f t="shared" si="1218"/>
        <v>4.3041805338289922</v>
      </c>
      <c r="N727" s="42">
        <f t="shared" si="1229"/>
        <v>5.5124126225258587</v>
      </c>
      <c r="O727" s="42">
        <f t="shared" si="1229"/>
        <v>4.2912097724073845</v>
      </c>
      <c r="P727" s="42">
        <f t="shared" si="1229"/>
        <v>1.2687781879288107</v>
      </c>
      <c r="Q727" s="42">
        <f t="shared" si="1229"/>
        <v>6.1497609436767968</v>
      </c>
      <c r="R727" s="42">
        <f>R157</f>
        <v>6.1497609436767968</v>
      </c>
      <c r="S727" s="42">
        <f t="shared" si="1225"/>
        <v>2.0499203145589329</v>
      </c>
      <c r="T727" s="42">
        <f t="shared" si="1225"/>
        <v>6.1497609436767968</v>
      </c>
      <c r="U727" s="42">
        <f t="shared" si="1225"/>
        <v>6.1497609436767968</v>
      </c>
      <c r="V727" s="42">
        <f t="shared" si="1225"/>
        <v>5.1248007863973308</v>
      </c>
      <c r="W727" s="42">
        <f t="shared" si="1225"/>
        <v>4.9618017317356395</v>
      </c>
      <c r="X727" s="42">
        <f t="shared" si="1225"/>
        <v>1.1689628240046757</v>
      </c>
      <c r="Y727" s="42">
        <f t="shared" si="1225"/>
        <v>4.1811052282473149</v>
      </c>
      <c r="Z727" s="42">
        <f t="shared" si="1225"/>
        <v>2.7303546566429242</v>
      </c>
      <c r="AA727" s="42">
        <f t="shared" si="1219"/>
        <v>2.0682814744427374</v>
      </c>
      <c r="AB727" s="42">
        <f t="shared" si="1230"/>
        <v>2.486073572975728</v>
      </c>
      <c r="AC727" s="42">
        <f t="shared" si="1220"/>
        <v>2.2812001965993334</v>
      </c>
      <c r="AD727" s="74">
        <f t="shared" si="1210"/>
        <v>100</v>
      </c>
    </row>
    <row r="728" spans="1:30" x14ac:dyDescent="0.25">
      <c r="A728" s="34" t="s">
        <v>1179</v>
      </c>
      <c r="B728" s="34" t="s">
        <v>1180</v>
      </c>
      <c r="C728" s="42">
        <f t="shared" si="1211"/>
        <v>1.6653899754671195</v>
      </c>
      <c r="D728" s="42">
        <f t="shared" si="1212"/>
        <v>4.488057607784544</v>
      </c>
      <c r="E728" s="42">
        <f t="shared" si="1213"/>
        <v>3.7565694017682523</v>
      </c>
      <c r="F728" s="42">
        <f t="shared" ref="F728" si="1235">F158</f>
        <v>4.1092610175756645</v>
      </c>
      <c r="G728" s="42">
        <f t="shared" si="1214"/>
        <v>1.5123879343178008</v>
      </c>
      <c r="H728" s="42">
        <f t="shared" si="1232"/>
        <v>4.2500961389236123</v>
      </c>
      <c r="I728" s="42">
        <f t="shared" si="1232"/>
        <v>1.6927641312680166</v>
      </c>
      <c r="J728" s="42">
        <f t="shared" si="1215"/>
        <v>3.2371714911066842</v>
      </c>
      <c r="K728" s="42">
        <f t="shared" si="1216"/>
        <v>2.3957102656072702</v>
      </c>
      <c r="L728" s="42">
        <f t="shared" si="1217"/>
        <v>5.0132211596153331</v>
      </c>
      <c r="M728" s="42">
        <f t="shared" si="1218"/>
        <v>3.7017852135699147</v>
      </c>
      <c r="N728" s="42">
        <f t="shared" si="1229"/>
        <v>5.3290447188578387</v>
      </c>
      <c r="O728" s="42">
        <f t="shared" si="1229"/>
        <v>4.9956305688816318</v>
      </c>
      <c r="P728" s="42">
        <f t="shared" si="1229"/>
        <v>0.73181652477047288</v>
      </c>
      <c r="Q728" s="42">
        <f t="shared" si="1229"/>
        <v>5.4548004829529919</v>
      </c>
      <c r="R728" s="42">
        <f t="shared" si="1221"/>
        <v>4.5548004829529916</v>
      </c>
      <c r="S728" s="42">
        <f t="shared" si="1225"/>
        <v>1.8182668276509977</v>
      </c>
      <c r="T728" s="42">
        <f t="shared" si="1225"/>
        <v>5.4548004829529919</v>
      </c>
      <c r="U728" s="42">
        <f t="shared" si="1225"/>
        <v>5.4548004829529919</v>
      </c>
      <c r="V728" s="42">
        <f t="shared" si="1225"/>
        <v>2.5001168880201208</v>
      </c>
      <c r="W728" s="42">
        <f t="shared" si="1225"/>
        <v>5.2146520340179565</v>
      </c>
      <c r="X728" s="42">
        <f t="shared" si="1225"/>
        <v>1.8746180723095986</v>
      </c>
      <c r="Y728" s="42">
        <f t="shared" si="1225"/>
        <v>4.6163952132148509</v>
      </c>
      <c r="Z728" s="42">
        <f t="shared" si="1225"/>
        <v>4.1045499511177406</v>
      </c>
      <c r="AA728" s="42">
        <f t="shared" si="1219"/>
        <v>3.0095697006723037</v>
      </c>
      <c r="AB728" s="42">
        <f t="shared" si="1230"/>
        <v>5.2226813134656318</v>
      </c>
      <c r="AC728" s="42">
        <f t="shared" si="1220"/>
        <v>3.8410419182046831</v>
      </c>
      <c r="AD728" s="74">
        <f t="shared" si="1210"/>
        <v>100</v>
      </c>
    </row>
    <row r="729" spans="1:30" x14ac:dyDescent="0.25">
      <c r="A729" s="34" t="s">
        <v>1181</v>
      </c>
      <c r="B729" s="34" t="s">
        <v>1182</v>
      </c>
      <c r="C729" s="42">
        <f t="shared" si="1211"/>
        <v>4.7375622962319017</v>
      </c>
      <c r="D729" s="42">
        <f t="shared" si="1212"/>
        <v>3.2266438869029095</v>
      </c>
      <c r="E729" s="42">
        <f t="shared" si="1213"/>
        <v>4.0252800220528631</v>
      </c>
      <c r="F729" s="42">
        <f>F159-0.9</f>
        <v>3.8281390238994448</v>
      </c>
      <c r="G729" s="42">
        <f t="shared" si="1214"/>
        <v>1.6382323151870997</v>
      </c>
      <c r="H729" s="42">
        <f t="shared" si="1232"/>
        <v>5.3696835586522091</v>
      </c>
      <c r="I729" s="42">
        <f t="shared" si="1232"/>
        <v>4.9855817058664691</v>
      </c>
      <c r="J729" s="42">
        <f t="shared" si="1215"/>
        <v>3.9732487286841476</v>
      </c>
      <c r="K729" s="42">
        <f t="shared" si="1216"/>
        <v>4.418828178974084</v>
      </c>
      <c r="L729" s="42">
        <f t="shared" si="1217"/>
        <v>4.0220300466824641</v>
      </c>
      <c r="M729" s="42">
        <f t="shared" si="1218"/>
        <v>5.4851256260308157</v>
      </c>
      <c r="N729" s="42">
        <f t="shared" si="1229"/>
        <v>3.4821963948456593</v>
      </c>
      <c r="O729" s="42">
        <f t="shared" si="1229"/>
        <v>4.6632694138177788</v>
      </c>
      <c r="P729" s="42">
        <f t="shared" si="1229"/>
        <v>0.99489489788062602</v>
      </c>
      <c r="Q729" s="42">
        <f t="shared" si="1229"/>
        <v>6.7364257589321959</v>
      </c>
      <c r="R729" s="42">
        <f>R159</f>
        <v>6.7364257589321959</v>
      </c>
      <c r="S729" s="42">
        <f t="shared" ref="S729:Z744" si="1236">S159</f>
        <v>0</v>
      </c>
      <c r="T729" s="42">
        <f t="shared" si="1236"/>
        <v>6.7364257589321959</v>
      </c>
      <c r="U729" s="42">
        <f t="shared" si="1236"/>
        <v>0</v>
      </c>
      <c r="V729" s="42">
        <f t="shared" si="1236"/>
        <v>5.0523193191991478</v>
      </c>
      <c r="W729" s="42">
        <f t="shared" si="1236"/>
        <v>3.468079029531129</v>
      </c>
      <c r="X729" s="42">
        <f t="shared" si="1236"/>
        <v>1.6562699696548107</v>
      </c>
      <c r="Y729" s="42">
        <f t="shared" si="1236"/>
        <v>4.2719019797206341</v>
      </c>
      <c r="Z729" s="42">
        <f t="shared" si="1236"/>
        <v>4.6169294732600772</v>
      </c>
      <c r="AA729" s="42">
        <f t="shared" si="1219"/>
        <v>2.181130954286552</v>
      </c>
      <c r="AB729" s="42">
        <f t="shared" si="1230"/>
        <v>1.2899538687316983</v>
      </c>
      <c r="AC729" s="42">
        <f t="shared" si="1220"/>
        <v>2.4034220331108749</v>
      </c>
      <c r="AD729" s="74">
        <f t="shared" si="1210"/>
        <v>99.999999999999986</v>
      </c>
    </row>
    <row r="730" spans="1:30" x14ac:dyDescent="0.25">
      <c r="A730" s="34" t="s">
        <v>1183</v>
      </c>
      <c r="B730" s="34" t="s">
        <v>1184</v>
      </c>
      <c r="C730" s="42">
        <f t="shared" si="1211"/>
        <v>4.2553093009388769</v>
      </c>
      <c r="D730" s="42">
        <f t="shared" si="1212"/>
        <v>2.3516746568870968</v>
      </c>
      <c r="E730" s="42">
        <f t="shared" si="1213"/>
        <v>3.5454026626027075</v>
      </c>
      <c r="F730" s="42">
        <f>F160-0.24</f>
        <v>3.2905413487556361</v>
      </c>
      <c r="G730" s="42">
        <f t="shared" si="1214"/>
        <v>2.1658065075673885</v>
      </c>
      <c r="H730" s="42">
        <f t="shared" si="1232"/>
        <v>3.1151195651784924</v>
      </c>
      <c r="I730" s="42">
        <f t="shared" si="1232"/>
        <v>2.5641681935804232</v>
      </c>
      <c r="J730" s="42">
        <f t="shared" si="1215"/>
        <v>2.9811134775085968</v>
      </c>
      <c r="K730" s="42">
        <f t="shared" si="1216"/>
        <v>4.9641263237351705</v>
      </c>
      <c r="L730" s="42">
        <f>L160</f>
        <v>4.6482961219530878</v>
      </c>
      <c r="M730" s="42">
        <f t="shared" si="1218"/>
        <v>3.1430801264108945</v>
      </c>
      <c r="N730" s="42">
        <f t="shared" si="1229"/>
        <v>2.6963976394383891</v>
      </c>
      <c r="O730" s="42">
        <f t="shared" si="1229"/>
        <v>2.3857299059954871</v>
      </c>
      <c r="P730" s="42">
        <f t="shared" si="1229"/>
        <v>3.3842854117228214</v>
      </c>
      <c r="Q730" s="42">
        <f t="shared" si="1229"/>
        <v>6.2279277182533992</v>
      </c>
      <c r="R730" s="42">
        <f t="shared" si="1221"/>
        <v>5.3279277182533988</v>
      </c>
      <c r="S730" s="42">
        <f t="shared" si="1236"/>
        <v>0</v>
      </c>
      <c r="T730" s="42">
        <f t="shared" si="1236"/>
        <v>6.2279277182533992</v>
      </c>
      <c r="U730" s="42">
        <f t="shared" si="1236"/>
        <v>6.2279277182533992</v>
      </c>
      <c r="V730" s="42">
        <f t="shared" si="1236"/>
        <v>2.5949698826055823</v>
      </c>
      <c r="W730" s="42">
        <f t="shared" si="1236"/>
        <v>3.0580076352430208</v>
      </c>
      <c r="X730" s="42">
        <f t="shared" si="1236"/>
        <v>2.1789168601051858</v>
      </c>
      <c r="Y730" s="42">
        <f t="shared" si="1236"/>
        <v>4.5317000769539693</v>
      </c>
      <c r="Z730" s="42">
        <f t="shared" si="1236"/>
        <v>5.2693202505448733</v>
      </c>
      <c r="AA730" s="42">
        <f t="shared" si="1219"/>
        <v>4.5155893202203474</v>
      </c>
      <c r="AB730" s="42">
        <f t="shared" si="1230"/>
        <v>3.9752730116511077</v>
      </c>
      <c r="AC730" s="42">
        <f t="shared" si="1220"/>
        <v>4.3734608473872578</v>
      </c>
      <c r="AD730" s="74">
        <f t="shared" si="1210"/>
        <v>100.00000000000001</v>
      </c>
    </row>
    <row r="731" spans="1:30" x14ac:dyDescent="0.25">
      <c r="A731" s="34" t="s">
        <v>1185</v>
      </c>
      <c r="B731" s="34" t="s">
        <v>1186</v>
      </c>
      <c r="C731" s="42">
        <f t="shared" si="1211"/>
        <v>1.9043035616215709</v>
      </c>
      <c r="D731" s="42">
        <f t="shared" si="1212"/>
        <v>4.9842364263680707</v>
      </c>
      <c r="E731" s="42">
        <f t="shared" si="1213"/>
        <v>4.6039121795643601</v>
      </c>
      <c r="F731" s="42">
        <f t="shared" ref="F731:F732" si="1237">F161-1.41</f>
        <v>3.5051386134342994</v>
      </c>
      <c r="G731" s="42">
        <f t="shared" si="1214"/>
        <v>1.5791065065011309</v>
      </c>
      <c r="H731" s="42">
        <f t="shared" si="1232"/>
        <v>4.4626234000115703</v>
      </c>
      <c r="I731" s="42">
        <f t="shared" si="1232"/>
        <v>3.5003577694648405</v>
      </c>
      <c r="J731" s="42">
        <f t="shared" si="1215"/>
        <v>3.644167394173258</v>
      </c>
      <c r="K731" s="42">
        <f t="shared" si="1216"/>
        <v>2.2878991186666497</v>
      </c>
      <c r="L731" s="42">
        <f t="shared" si="1217"/>
        <v>4.6702318103660136</v>
      </c>
      <c r="M731" s="42">
        <f t="shared" si="1218"/>
        <v>3.6774582986067386</v>
      </c>
      <c r="N731" s="42">
        <f t="shared" si="1229"/>
        <v>4.4249326720579125</v>
      </c>
      <c r="O731" s="42">
        <f t="shared" si="1229"/>
        <v>4.248232107492103</v>
      </c>
      <c r="P731" s="42">
        <f t="shared" si="1229"/>
        <v>1.034175684408295</v>
      </c>
      <c r="Q731" s="42">
        <f t="shared" si="1229"/>
        <v>6.3263022901390427</v>
      </c>
      <c r="R731" s="42">
        <f t="shared" ref="R731:R732" si="1238">R161+0.51</f>
        <v>0.51</v>
      </c>
      <c r="S731" s="42">
        <f t="shared" si="1236"/>
        <v>4.2175348600926954</v>
      </c>
      <c r="T731" s="42">
        <f t="shared" si="1236"/>
        <v>6.3263022901390427</v>
      </c>
      <c r="U731" s="42">
        <f t="shared" si="1236"/>
        <v>6.3263022901390427</v>
      </c>
      <c r="V731" s="42">
        <f t="shared" si="1236"/>
        <v>3.9539389313369013</v>
      </c>
      <c r="W731" s="42">
        <f t="shared" si="1236"/>
        <v>4.8285658539740517</v>
      </c>
      <c r="X731" s="42">
        <f t="shared" si="1236"/>
        <v>2.2002635375483584</v>
      </c>
      <c r="Y731" s="42">
        <f t="shared" si="1236"/>
        <v>3.4237869247133239</v>
      </c>
      <c r="Z731" s="42">
        <f t="shared" si="1236"/>
        <v>3.6720170123846665</v>
      </c>
      <c r="AA731" s="42">
        <f t="shared" si="1219"/>
        <v>2.9507926983455053</v>
      </c>
      <c r="AB731" s="42">
        <f t="shared" si="1230"/>
        <v>3.3650544096484274</v>
      </c>
      <c r="AC731" s="42">
        <f t="shared" si="1220"/>
        <v>3.3723633588021409</v>
      </c>
      <c r="AD731" s="74">
        <f t="shared" si="1210"/>
        <v>100.00000000000003</v>
      </c>
    </row>
    <row r="732" spans="1:30" x14ac:dyDescent="0.25">
      <c r="A732" s="34" t="s">
        <v>1187</v>
      </c>
      <c r="B732" s="34" t="s">
        <v>1188</v>
      </c>
      <c r="C732" s="42">
        <f t="shared" si="1211"/>
        <v>3.6987586206022334</v>
      </c>
      <c r="D732" s="42">
        <f t="shared" si="1212"/>
        <v>2.4091665778896942</v>
      </c>
      <c r="E732" s="42">
        <f t="shared" si="1213"/>
        <v>3.3436927218691261</v>
      </c>
      <c r="F732" s="42">
        <f t="shared" si="1237"/>
        <v>2.3092083422583523</v>
      </c>
      <c r="G732" s="42">
        <f t="shared" si="1214"/>
        <v>3.4142041577885589</v>
      </c>
      <c r="H732" s="42">
        <f t="shared" si="1232"/>
        <v>4.064425597352896</v>
      </c>
      <c r="I732" s="42">
        <f t="shared" si="1232"/>
        <v>2.4749777165803808</v>
      </c>
      <c r="J732" s="42">
        <f t="shared" si="1215"/>
        <v>1.8505510460473382</v>
      </c>
      <c r="K732" s="42">
        <f t="shared" si="1216"/>
        <v>4.749244642850968</v>
      </c>
      <c r="L732" s="42">
        <f t="shared" si="1217"/>
        <v>4.8375660275339527</v>
      </c>
      <c r="M732" s="42">
        <f t="shared" si="1218"/>
        <v>4.3088745478770889</v>
      </c>
      <c r="N732" s="42">
        <f t="shared" si="1229"/>
        <v>5.2491199350697482</v>
      </c>
      <c r="O732" s="42">
        <f t="shared" si="1229"/>
        <v>4.4203023696045962</v>
      </c>
      <c r="P732" s="42">
        <f t="shared" si="1229"/>
        <v>1.0324033316062469</v>
      </c>
      <c r="Q732" s="42">
        <f t="shared" si="1229"/>
        <v>6.1874442914509533</v>
      </c>
      <c r="R732" s="42">
        <f t="shared" si="1238"/>
        <v>0.51</v>
      </c>
      <c r="S732" s="42">
        <f t="shared" si="1236"/>
        <v>4.1249628609673028</v>
      </c>
      <c r="T732" s="42">
        <f t="shared" si="1236"/>
        <v>6.1874442914509533</v>
      </c>
      <c r="U732" s="42">
        <f t="shared" si="1236"/>
        <v>6.1874442914509533</v>
      </c>
      <c r="V732" s="42">
        <f t="shared" si="1236"/>
        <v>3.0937221457254758</v>
      </c>
      <c r="W732" s="42">
        <f t="shared" si="1236"/>
        <v>4.4974325532648889</v>
      </c>
      <c r="X732" s="42">
        <f t="shared" si="1236"/>
        <v>1.4019760136965276</v>
      </c>
      <c r="Y732" s="42">
        <f t="shared" si="1236"/>
        <v>4.0895231178105673</v>
      </c>
      <c r="Z732" s="42">
        <f t="shared" si="1236"/>
        <v>4.6158234374704454</v>
      </c>
      <c r="AA732" s="42">
        <f t="shared" si="1219"/>
        <v>3.5595581054836125</v>
      </c>
      <c r="AB732" s="42">
        <f t="shared" si="1230"/>
        <v>3.1595460211664448</v>
      </c>
      <c r="AC732" s="42">
        <f t="shared" si="1220"/>
        <v>4.2226272351307053</v>
      </c>
      <c r="AD732" s="74">
        <f t="shared" si="1210"/>
        <v>100.00000000000003</v>
      </c>
    </row>
    <row r="733" spans="1:30" x14ac:dyDescent="0.25">
      <c r="A733" s="34" t="s">
        <v>1189</v>
      </c>
      <c r="B733" s="34" t="s">
        <v>1190</v>
      </c>
      <c r="C733" s="42">
        <f t="shared" si="1211"/>
        <v>0.18268649941252013</v>
      </c>
      <c r="D733" s="42">
        <f t="shared" si="1212"/>
        <v>6.743248264293829</v>
      </c>
      <c r="E733" s="42">
        <f t="shared" si="1213"/>
        <v>2.8118640810860742</v>
      </c>
      <c r="F733" s="42">
        <f>F163-0.9</f>
        <v>1.7614636164288346</v>
      </c>
      <c r="G733" s="42">
        <f t="shared" si="1214"/>
        <v>1.5359208044785448</v>
      </c>
      <c r="H733" s="42">
        <f t="shared" si="1232"/>
        <v>5.784715594113834</v>
      </c>
      <c r="I733" s="42">
        <f t="shared" si="1232"/>
        <v>4.0905776501868383</v>
      </c>
      <c r="J733" s="42">
        <f t="shared" si="1215"/>
        <v>4.4495449722420544</v>
      </c>
      <c r="K733" s="42">
        <f t="shared" si="1216"/>
        <v>4.2325501245059058</v>
      </c>
      <c r="L733" s="42">
        <f t="shared" si="1217"/>
        <v>4.5355770705960792</v>
      </c>
      <c r="M733" s="42">
        <f t="shared" si="1218"/>
        <v>3.0437639918247372</v>
      </c>
      <c r="N733" s="42">
        <f t="shared" si="1229"/>
        <v>3.1520080434004027</v>
      </c>
      <c r="O733" s="42">
        <f t="shared" si="1229"/>
        <v>5.6506362062622211</v>
      </c>
      <c r="P733" s="42">
        <f t="shared" si="1229"/>
        <v>0.75655511504076056</v>
      </c>
      <c r="Q733" s="42">
        <f t="shared" si="1229"/>
        <v>6.3307961041618936</v>
      </c>
      <c r="R733" s="42">
        <f>R163</f>
        <v>6.3307961041618936</v>
      </c>
      <c r="S733" s="42">
        <f t="shared" si="1236"/>
        <v>6.3307961041618936</v>
      </c>
      <c r="T733" s="42">
        <f t="shared" si="1236"/>
        <v>6.3307961041618936</v>
      </c>
      <c r="U733" s="42">
        <f t="shared" si="1236"/>
        <v>6.3307961041618936</v>
      </c>
      <c r="V733" s="42">
        <f t="shared" si="1236"/>
        <v>4.7480970781214209</v>
      </c>
      <c r="W733" s="42">
        <f t="shared" si="1236"/>
        <v>4.1864024552229608</v>
      </c>
      <c r="X733" s="42">
        <f t="shared" si="1236"/>
        <v>2.4808698231874065</v>
      </c>
      <c r="Y733" s="42">
        <f t="shared" si="1236"/>
        <v>1.3456475009658149</v>
      </c>
      <c r="Z733" s="42">
        <f t="shared" si="1236"/>
        <v>1.4145772378256647</v>
      </c>
      <c r="AA733" s="42">
        <f t="shared" si="1219"/>
        <v>0.56113949540606856</v>
      </c>
      <c r="AB733" s="42">
        <f t="shared" si="1230"/>
        <v>2.5592579995548097</v>
      </c>
      <c r="AC733" s="42">
        <f t="shared" si="1220"/>
        <v>2.3189158550337283</v>
      </c>
      <c r="AD733" s="74">
        <f t="shared" si="1210"/>
        <v>99.999999999999957</v>
      </c>
    </row>
    <row r="734" spans="1:30" x14ac:dyDescent="0.25">
      <c r="A734" s="34" t="s">
        <v>1191</v>
      </c>
      <c r="B734" s="34" t="s">
        <v>1192</v>
      </c>
      <c r="C734" s="42">
        <f t="shared" si="1211"/>
        <v>2.5788957684290752</v>
      </c>
      <c r="D734" s="42">
        <f t="shared" si="1212"/>
        <v>4.7592430240374508</v>
      </c>
      <c r="E734" s="42">
        <f t="shared" si="1213"/>
        <v>2.7559672490248208</v>
      </c>
      <c r="F734" s="42">
        <f t="shared" ref="F734:F737" si="1239">F164</f>
        <v>3.0121731476699605</v>
      </c>
      <c r="G734" s="42">
        <f t="shared" si="1214"/>
        <v>2.0793389174285237</v>
      </c>
      <c r="H734" s="42">
        <f t="shared" si="1232"/>
        <v>4.9682007914391599</v>
      </c>
      <c r="I734" s="42">
        <f t="shared" si="1232"/>
        <v>4.23407902065646</v>
      </c>
      <c r="J734" s="42">
        <f t="shared" si="1215"/>
        <v>2.1979735526687394</v>
      </c>
      <c r="K734" s="42">
        <f t="shared" si="1216"/>
        <v>3.6792538177929384</v>
      </c>
      <c r="L734" s="42">
        <f t="shared" si="1217"/>
        <v>5.5262640160047436</v>
      </c>
      <c r="M734" s="42">
        <f t="shared" si="1218"/>
        <v>5.9424384000488555</v>
      </c>
      <c r="N734" s="42">
        <f t="shared" ref="N734:Q749" si="1240">N164</f>
        <v>6.2238682311881579</v>
      </c>
      <c r="O734" s="42">
        <f t="shared" si="1240"/>
        <v>6.5496031218390502</v>
      </c>
      <c r="P734" s="42">
        <f t="shared" si="1240"/>
        <v>0.9215347925923153</v>
      </c>
      <c r="Q734" s="42">
        <f t="shared" si="1240"/>
        <v>0</v>
      </c>
      <c r="R734" s="42">
        <f t="shared" si="1221"/>
        <v>6.270187377450684</v>
      </c>
      <c r="S734" s="42">
        <f t="shared" si="1236"/>
        <v>7.1701873774506844</v>
      </c>
      <c r="T734" s="42">
        <f t="shared" si="1236"/>
        <v>7.1701873774506844</v>
      </c>
      <c r="U734" s="42">
        <f t="shared" si="1236"/>
        <v>0</v>
      </c>
      <c r="V734" s="42">
        <f t="shared" si="1236"/>
        <v>3.8838514961191204</v>
      </c>
      <c r="W734" s="42">
        <f t="shared" si="1236"/>
        <v>2.5543389893613622</v>
      </c>
      <c r="X734" s="42">
        <f t="shared" si="1236"/>
        <v>4.0937226831312747</v>
      </c>
      <c r="Y734" s="42">
        <f t="shared" si="1236"/>
        <v>2.2196439885816757</v>
      </c>
      <c r="Z734" s="42">
        <f t="shared" si="1236"/>
        <v>3.0002336188912482</v>
      </c>
      <c r="AA734" s="42">
        <f t="shared" si="1219"/>
        <v>1.7834985894538669</v>
      </c>
      <c r="AB734" s="42">
        <f t="shared" si="1230"/>
        <v>2.2883576736544748</v>
      </c>
      <c r="AC734" s="42">
        <f t="shared" si="1220"/>
        <v>4.1369569776346751</v>
      </c>
      <c r="AD734" s="74">
        <f t="shared" si="1210"/>
        <v>100</v>
      </c>
    </row>
    <row r="735" spans="1:30" x14ac:dyDescent="0.25">
      <c r="A735" s="34" t="s">
        <v>1193</v>
      </c>
      <c r="B735" s="34" t="s">
        <v>1194</v>
      </c>
      <c r="C735" s="42">
        <f t="shared" si="1211"/>
        <v>3.5040140719849884</v>
      </c>
      <c r="D735" s="42">
        <f t="shared" si="1212"/>
        <v>3.6865812443563653</v>
      </c>
      <c r="E735" s="42">
        <f t="shared" si="1213"/>
        <v>4.5938049781966797</v>
      </c>
      <c r="F735" s="42">
        <f t="shared" ref="F735:F736" si="1241">F165-1.41</f>
        <v>3.3325387069614969</v>
      </c>
      <c r="G735" s="42">
        <f t="shared" si="1214"/>
        <v>2.4961607899994624</v>
      </c>
      <c r="H735" s="42">
        <f t="shared" si="1232"/>
        <v>4.1450099044658142</v>
      </c>
      <c r="I735" s="42">
        <f t="shared" si="1232"/>
        <v>1.4947945661976669</v>
      </c>
      <c r="J735" s="42">
        <f t="shared" si="1215"/>
        <v>3.1479241887067086</v>
      </c>
      <c r="K735" s="42">
        <f t="shared" si="1216"/>
        <v>5.7420491094482067</v>
      </c>
      <c r="L735" s="42">
        <f t="shared" si="1217"/>
        <v>3.933244861021687</v>
      </c>
      <c r="M735" s="42">
        <f t="shared" si="1218"/>
        <v>3.9505773162390891</v>
      </c>
      <c r="N735" s="42">
        <f t="shared" si="1240"/>
        <v>3.4975634475814368</v>
      </c>
      <c r="O735" s="42">
        <f t="shared" si="1240"/>
        <v>5.8001035301905342</v>
      </c>
      <c r="P735" s="42">
        <f t="shared" si="1240"/>
        <v>0.82485084885269588</v>
      </c>
      <c r="Q735" s="42">
        <f t="shared" si="1240"/>
        <v>0</v>
      </c>
      <c r="R735" s="42">
        <f t="shared" ref="R735:R736" si="1242">R165+0.51</f>
        <v>0.51</v>
      </c>
      <c r="S735" s="42">
        <f t="shared" si="1236"/>
        <v>6.7744694715956708</v>
      </c>
      <c r="T735" s="42">
        <f t="shared" si="1236"/>
        <v>6.7744694715956708</v>
      </c>
      <c r="U735" s="42">
        <f t="shared" si="1236"/>
        <v>6.7744694715956708</v>
      </c>
      <c r="V735" s="42">
        <f t="shared" si="1236"/>
        <v>4.2340434197472945</v>
      </c>
      <c r="W735" s="42">
        <f t="shared" si="1236"/>
        <v>4.6715231980679954</v>
      </c>
      <c r="X735" s="42">
        <f t="shared" si="1236"/>
        <v>1.9035699341673764</v>
      </c>
      <c r="Y735" s="42">
        <f t="shared" si="1236"/>
        <v>4.1640393464293242</v>
      </c>
      <c r="Z735" s="42">
        <f t="shared" si="1236"/>
        <v>5.2717092266434866</v>
      </c>
      <c r="AA735" s="42">
        <f t="shared" si="1219"/>
        <v>3.0639923837817999</v>
      </c>
      <c r="AB735" s="42">
        <f t="shared" si="1230"/>
        <v>2.4503400216409883</v>
      </c>
      <c r="AC735" s="42">
        <f t="shared" si="1220"/>
        <v>3.2581564905318894</v>
      </c>
      <c r="AD735" s="74">
        <f t="shared" si="1210"/>
        <v>99.999999999999972</v>
      </c>
    </row>
    <row r="736" spans="1:30" x14ac:dyDescent="0.25">
      <c r="A736" s="34" t="s">
        <v>1195</v>
      </c>
      <c r="B736" s="34" t="s">
        <v>1196</v>
      </c>
      <c r="C736" s="42">
        <f t="shared" si="1211"/>
        <v>3.5934989379527433</v>
      </c>
      <c r="D736" s="42">
        <f t="shared" si="1212"/>
        <v>2.7173266770564517</v>
      </c>
      <c r="E736" s="42">
        <f t="shared" si="1213"/>
        <v>3.7949325858240908</v>
      </c>
      <c r="F736" s="42">
        <f t="shared" si="1241"/>
        <v>3.3030058490450367</v>
      </c>
      <c r="G736" s="42">
        <f t="shared" si="1214"/>
        <v>6.2802848320697189</v>
      </c>
      <c r="H736" s="42">
        <f t="shared" si="1232"/>
        <v>2.9752321186325368</v>
      </c>
      <c r="I736" s="42">
        <f t="shared" si="1232"/>
        <v>3.9251711718816367</v>
      </c>
      <c r="J736" s="42">
        <f t="shared" si="1215"/>
        <v>2.8797426820197014</v>
      </c>
      <c r="K736" s="42">
        <f t="shared" si="1216"/>
        <v>4.9245959331183622</v>
      </c>
      <c r="L736" s="42">
        <f t="shared" si="1217"/>
        <v>3.9546587383633867</v>
      </c>
      <c r="M736" s="42">
        <f t="shared" si="1218"/>
        <v>2.6970951461896835</v>
      </c>
      <c r="N736" s="42">
        <f t="shared" si="1240"/>
        <v>4.5462277289079109</v>
      </c>
      <c r="O736" s="42">
        <f t="shared" si="1240"/>
        <v>3.4028584291045481</v>
      </c>
      <c r="P736" s="42">
        <f t="shared" si="1240"/>
        <v>0.65476749497072939</v>
      </c>
      <c r="Q736" s="42">
        <f t="shared" si="1240"/>
        <v>5.7502848320697186</v>
      </c>
      <c r="R736" s="42">
        <f t="shared" si="1242"/>
        <v>0.51</v>
      </c>
      <c r="S736" s="42">
        <f t="shared" si="1236"/>
        <v>1.9167616106899068</v>
      </c>
      <c r="T736" s="42">
        <f t="shared" si="1236"/>
        <v>5.7502848320697186</v>
      </c>
      <c r="U736" s="42">
        <f t="shared" si="1236"/>
        <v>5.7502848320697186</v>
      </c>
      <c r="V736" s="42">
        <f t="shared" si="1236"/>
        <v>3.1147376173710977</v>
      </c>
      <c r="W736" s="42">
        <f t="shared" si="1236"/>
        <v>3.8800214814774123</v>
      </c>
      <c r="X736" s="42">
        <f t="shared" si="1236"/>
        <v>4.3919186492874083</v>
      </c>
      <c r="Y736" s="42">
        <f t="shared" si="1236"/>
        <v>4.4860157409977006</v>
      </c>
      <c r="Z736" s="42">
        <f t="shared" si="1236"/>
        <v>3.8704019007124071</v>
      </c>
      <c r="AA736" s="42">
        <f t="shared" si="1219"/>
        <v>3.3843531884219904</v>
      </c>
      <c r="AB736" s="42">
        <f t="shared" si="1230"/>
        <v>3.670394573661524</v>
      </c>
      <c r="AC736" s="42">
        <f t="shared" si="1220"/>
        <v>3.8751424160348606</v>
      </c>
      <c r="AD736" s="74">
        <f t="shared" si="1210"/>
        <v>99.999999999999986</v>
      </c>
    </row>
    <row r="737" spans="1:30" x14ac:dyDescent="0.25">
      <c r="A737" s="34" t="s">
        <v>1197</v>
      </c>
      <c r="B737" s="34" t="s">
        <v>1198</v>
      </c>
      <c r="C737" s="42">
        <f t="shared" si="1211"/>
        <v>2.8418972095818065</v>
      </c>
      <c r="D737" s="42">
        <f t="shared" si="1212"/>
        <v>3.8708665781541156</v>
      </c>
      <c r="E737" s="42">
        <f t="shared" si="1213"/>
        <v>4.3708487661965574</v>
      </c>
      <c r="F737" s="42">
        <f t="shared" si="1239"/>
        <v>4.6593169459950721</v>
      </c>
      <c r="G737" s="42">
        <f t="shared" si="1214"/>
        <v>1.7728234635119913</v>
      </c>
      <c r="H737" s="42">
        <f t="shared" ref="H737:I752" si="1243">H167</f>
        <v>2.7402217511213114</v>
      </c>
      <c r="I737" s="42">
        <f t="shared" si="1243"/>
        <v>1.7959665088441299</v>
      </c>
      <c r="J737" s="42">
        <f t="shared" si="1215"/>
        <v>2.7077772140598508</v>
      </c>
      <c r="K737" s="42">
        <f t="shared" si="1216"/>
        <v>3.343219839757487</v>
      </c>
      <c r="L737" s="42">
        <f t="shared" si="1217"/>
        <v>3.4915042361533901</v>
      </c>
      <c r="M737" s="42">
        <f t="shared" si="1218"/>
        <v>1.718854671731145</v>
      </c>
      <c r="N737" s="42">
        <f t="shared" si="1240"/>
        <v>4.707739983451444</v>
      </c>
      <c r="O737" s="42">
        <f t="shared" si="1240"/>
        <v>2.8240861899582921</v>
      </c>
      <c r="P737" s="42">
        <f t="shared" si="1240"/>
        <v>1.5463413957360499</v>
      </c>
      <c r="Q737" s="42">
        <f t="shared" si="1240"/>
        <v>5.7873621013412464</v>
      </c>
      <c r="R737" s="42">
        <f t="shared" si="1221"/>
        <v>4.887362101341246</v>
      </c>
      <c r="S737" s="42">
        <f t="shared" si="1236"/>
        <v>3.8582414008941646</v>
      </c>
      <c r="T737" s="42">
        <f t="shared" si="1236"/>
        <v>5.7873621013412464</v>
      </c>
      <c r="U737" s="42">
        <f t="shared" si="1236"/>
        <v>5.7873621013412464</v>
      </c>
      <c r="V737" s="42">
        <f t="shared" si="1236"/>
        <v>2.4114008755588516</v>
      </c>
      <c r="W737" s="42">
        <f t="shared" si="1236"/>
        <v>5.163387750792328</v>
      </c>
      <c r="X737" s="42">
        <f t="shared" si="1236"/>
        <v>1.2634943430614156</v>
      </c>
      <c r="Y737" s="42">
        <f t="shared" si="1236"/>
        <v>5.5931710850873397</v>
      </c>
      <c r="Z737" s="42">
        <f t="shared" si="1236"/>
        <v>4.7964459387995522</v>
      </c>
      <c r="AA737" s="42">
        <f t="shared" si="1219"/>
        <v>3.9617832171006913</v>
      </c>
      <c r="AB737" s="42">
        <f t="shared" si="1230"/>
        <v>3.6940609157497333</v>
      </c>
      <c r="AC737" s="42">
        <f t="shared" si="1220"/>
        <v>4.6171013133382797</v>
      </c>
      <c r="AD737" s="74">
        <f t="shared" si="1210"/>
        <v>99.999999999999972</v>
      </c>
    </row>
    <row r="738" spans="1:30" x14ac:dyDescent="0.25">
      <c r="A738" s="34" t="s">
        <v>1199</v>
      </c>
      <c r="B738" s="34" t="s">
        <v>1200</v>
      </c>
      <c r="C738" s="42">
        <f t="shared" si="1211"/>
        <v>5.0287148044744612</v>
      </c>
      <c r="D738" s="42">
        <f t="shared" si="1212"/>
        <v>1.6162212235702424</v>
      </c>
      <c r="E738" s="42">
        <f t="shared" si="1213"/>
        <v>2.9608226683239347</v>
      </c>
      <c r="F738" s="42">
        <f>F168-0.9</f>
        <v>2.1973347321542023</v>
      </c>
      <c r="G738" s="42">
        <f t="shared" si="1214"/>
        <v>1.2621356828336665</v>
      </c>
      <c r="H738" s="42">
        <f t="shared" si="1243"/>
        <v>3.5752806091672586</v>
      </c>
      <c r="I738" s="42">
        <f t="shared" si="1243"/>
        <v>4.0757014036156001</v>
      </c>
      <c r="J738" s="42">
        <f t="shared" si="1215"/>
        <v>3.3547744100793961</v>
      </c>
      <c r="K738" s="42">
        <f t="shared" si="1216"/>
        <v>4.1770323934037279</v>
      </c>
      <c r="L738" s="42">
        <f t="shared" si="1217"/>
        <v>4.2335785498234157</v>
      </c>
      <c r="M738" s="42">
        <f t="shared" si="1218"/>
        <v>5.3587148044744612</v>
      </c>
      <c r="N738" s="42">
        <f t="shared" si="1240"/>
        <v>5.2024773709389773</v>
      </c>
      <c r="O738" s="42">
        <f t="shared" si="1240"/>
        <v>4.9008162801474207</v>
      </c>
      <c r="P738" s="42">
        <f t="shared" si="1240"/>
        <v>0</v>
      </c>
      <c r="Q738" s="42">
        <f t="shared" si="1240"/>
        <v>5.5587148044744614</v>
      </c>
      <c r="R738" s="42">
        <f>R168</f>
        <v>5.5587148044744614</v>
      </c>
      <c r="S738" s="42">
        <f t="shared" si="1236"/>
        <v>3.7058098696496411</v>
      </c>
      <c r="T738" s="42">
        <f t="shared" si="1236"/>
        <v>5.5587148044744614</v>
      </c>
      <c r="U738" s="42">
        <f t="shared" si="1236"/>
        <v>5.5587148044744614</v>
      </c>
      <c r="V738" s="42">
        <f t="shared" si="1236"/>
        <v>3.9374229865027437</v>
      </c>
      <c r="W738" s="42">
        <f t="shared" si="1236"/>
        <v>3.5634708113140436</v>
      </c>
      <c r="X738" s="42">
        <f t="shared" si="1236"/>
        <v>1.0489585788057849</v>
      </c>
      <c r="Y738" s="42">
        <f t="shared" si="1236"/>
        <v>4.6396579121638419</v>
      </c>
      <c r="Z738" s="42">
        <f t="shared" si="1236"/>
        <v>4.842418005902732</v>
      </c>
      <c r="AA738" s="42">
        <f t="shared" si="1219"/>
        <v>2.7422837284250403</v>
      </c>
      <c r="AB738" s="42">
        <f t="shared" si="1230"/>
        <v>2.7202221383598428</v>
      </c>
      <c r="AC738" s="42">
        <f t="shared" si="1220"/>
        <v>2.6212918179717182</v>
      </c>
      <c r="AD738" s="74">
        <f t="shared" si="1210"/>
        <v>100</v>
      </c>
    </row>
    <row r="739" spans="1:30" x14ac:dyDescent="0.25">
      <c r="A739" s="34" t="s">
        <v>1201</v>
      </c>
      <c r="B739" s="34" t="s">
        <v>1202</v>
      </c>
      <c r="C739" s="42">
        <f t="shared" si="1211"/>
        <v>5.1887818193572919</v>
      </c>
      <c r="D739" s="42">
        <f t="shared" si="1212"/>
        <v>3.319475252160613</v>
      </c>
      <c r="E739" s="42">
        <f t="shared" si="1213"/>
        <v>4.2181781775568252</v>
      </c>
      <c r="F739" s="42">
        <f>F169-1.41</f>
        <v>3.2507377441401317</v>
      </c>
      <c r="G739" s="42">
        <f t="shared" si="1214"/>
        <v>1.162971276669674</v>
      </c>
      <c r="H739" s="42">
        <f t="shared" si="1243"/>
        <v>6.4178574483672444</v>
      </c>
      <c r="I739" s="42">
        <f t="shared" si="1243"/>
        <v>1.5221554135167501</v>
      </c>
      <c r="J739" s="42">
        <f t="shared" si="1215"/>
        <v>1.924439538314725</v>
      </c>
      <c r="K739" s="42">
        <f t="shared" si="1216"/>
        <v>4.989706544192261</v>
      </c>
      <c r="L739" s="42">
        <f t="shared" si="1217"/>
        <v>3.329728513024695</v>
      </c>
      <c r="M739" s="42">
        <f t="shared" si="1218"/>
        <v>5.4836108692668413</v>
      </c>
      <c r="N739" s="42">
        <f t="shared" si="1240"/>
        <v>6.2137116629224005</v>
      </c>
      <c r="O739" s="42">
        <f t="shared" si="1240"/>
        <v>2.6047818616097311</v>
      </c>
      <c r="P739" s="42">
        <f t="shared" si="1240"/>
        <v>1.6303717959403803</v>
      </c>
      <c r="Q739" s="42">
        <f t="shared" si="1240"/>
        <v>0</v>
      </c>
      <c r="R739" s="42">
        <f>R169+0.51</f>
        <v>0.51</v>
      </c>
      <c r="S739" s="42">
        <f t="shared" si="1236"/>
        <v>6.6033780045621748</v>
      </c>
      <c r="T739" s="42">
        <f t="shared" si="1236"/>
        <v>6.6033780045621748</v>
      </c>
      <c r="U739" s="42">
        <f t="shared" si="1236"/>
        <v>6.6033780045621748</v>
      </c>
      <c r="V739" s="42">
        <f t="shared" si="1236"/>
        <v>3.5768297524711778</v>
      </c>
      <c r="W739" s="42">
        <f t="shared" si="1236"/>
        <v>4.9124860626931559</v>
      </c>
      <c r="X739" s="42">
        <f t="shared" si="1236"/>
        <v>2.0737881336641539</v>
      </c>
      <c r="Y739" s="42">
        <f t="shared" si="1236"/>
        <v>5.1354643174432937</v>
      </c>
      <c r="Z739" s="42">
        <f t="shared" si="1236"/>
        <v>3.8680741326643102</v>
      </c>
      <c r="AA739" s="42">
        <f t="shared" si="1219"/>
        <v>2.7197793237036856</v>
      </c>
      <c r="AB739" s="42">
        <f t="shared" si="1230"/>
        <v>2.2479584696381876</v>
      </c>
      <c r="AC739" s="42">
        <f t="shared" si="1220"/>
        <v>3.8889778769959524</v>
      </c>
      <c r="AD739" s="74">
        <f t="shared" si="1210"/>
        <v>100.00000000000001</v>
      </c>
    </row>
    <row r="740" spans="1:30" x14ac:dyDescent="0.25">
      <c r="A740" s="34" t="s">
        <v>1203</v>
      </c>
      <c r="B740" s="34" t="s">
        <v>1204</v>
      </c>
      <c r="C740" s="42">
        <f t="shared" si="1211"/>
        <v>3.4134476156215108</v>
      </c>
      <c r="D740" s="42">
        <f t="shared" si="1212"/>
        <v>3.2904662965667884</v>
      </c>
      <c r="E740" s="42">
        <f t="shared" si="1213"/>
        <v>4.5523818118050512</v>
      </c>
      <c r="F740" s="42">
        <f t="shared" ref="F740:F741" si="1244">F170-0.9</f>
        <v>3.5523290953127016</v>
      </c>
      <c r="G740" s="42">
        <f t="shared" si="1214"/>
        <v>1.9375118075226296</v>
      </c>
      <c r="H740" s="42">
        <f t="shared" si="1243"/>
        <v>4.7559810409873595</v>
      </c>
      <c r="I740" s="42">
        <f t="shared" si="1243"/>
        <v>1.8452073630473693</v>
      </c>
      <c r="J740" s="42">
        <f t="shared" si="1215"/>
        <v>3.9404441764919884</v>
      </c>
      <c r="K740" s="42">
        <f t="shared" si="1216"/>
        <v>3.3508826817859378</v>
      </c>
      <c r="L740" s="42">
        <f t="shared" si="1217"/>
        <v>4.3674112895502928</v>
      </c>
      <c r="M740" s="42">
        <f t="shared" si="1218"/>
        <v>4.054539371504271</v>
      </c>
      <c r="N740" s="42">
        <f t="shared" si="1240"/>
        <v>5.0858234537850855</v>
      </c>
      <c r="O740" s="42">
        <f t="shared" si="1240"/>
        <v>3.4255570272514411</v>
      </c>
      <c r="P740" s="42">
        <f t="shared" si="1240"/>
        <v>0.36869451002955633</v>
      </c>
      <c r="Q740" s="42">
        <f t="shared" si="1240"/>
        <v>5.9460369162947302</v>
      </c>
      <c r="R740" s="42">
        <f>R170</f>
        <v>0</v>
      </c>
      <c r="S740" s="42">
        <f t="shared" si="1236"/>
        <v>5.9460369162947302</v>
      </c>
      <c r="T740" s="42">
        <f t="shared" si="1236"/>
        <v>5.9460369162947302</v>
      </c>
      <c r="U740" s="42">
        <f t="shared" si="1236"/>
        <v>5.9460369162947302</v>
      </c>
      <c r="V740" s="42">
        <f t="shared" si="1236"/>
        <v>1.7342607672526309</v>
      </c>
      <c r="W740" s="42">
        <f t="shared" si="1236"/>
        <v>5.3476935788059548</v>
      </c>
      <c r="X740" s="42">
        <f t="shared" si="1236"/>
        <v>0.97462588572874909</v>
      </c>
      <c r="Y740" s="42">
        <f t="shared" si="1236"/>
        <v>4.6242484365934402</v>
      </c>
      <c r="Z740" s="42">
        <f t="shared" si="1236"/>
        <v>3.6156903544356478</v>
      </c>
      <c r="AA740" s="42">
        <f t="shared" si="1219"/>
        <v>2.8502967947440245</v>
      </c>
      <c r="AB740" s="42">
        <f t="shared" si="1230"/>
        <v>3.6688312887776013</v>
      </c>
      <c r="AC740" s="42">
        <f t="shared" si="1220"/>
        <v>5.4595276872210476</v>
      </c>
      <c r="AD740" s="74">
        <f t="shared" si="1210"/>
        <v>100</v>
      </c>
    </row>
    <row r="741" spans="1:30" x14ac:dyDescent="0.25">
      <c r="A741" s="34" t="s">
        <v>1205</v>
      </c>
      <c r="B741" s="34" t="s">
        <v>1206</v>
      </c>
      <c r="C741" s="42">
        <f t="shared" si="1211"/>
        <v>4.0930367236924257</v>
      </c>
      <c r="D741" s="42">
        <f t="shared" si="1212"/>
        <v>3.0184488208342679</v>
      </c>
      <c r="E741" s="42">
        <f t="shared" si="1213"/>
        <v>3.4742802810498832</v>
      </c>
      <c r="F741" s="42">
        <f t="shared" si="1244"/>
        <v>3.1688010867936369</v>
      </c>
      <c r="G741" s="42">
        <f t="shared" si="1214"/>
        <v>2.4934293101510048</v>
      </c>
      <c r="H741" s="42">
        <f t="shared" si="1243"/>
        <v>3.5213704276791198</v>
      </c>
      <c r="I741" s="42">
        <f t="shared" si="1243"/>
        <v>2.8079420562604156</v>
      </c>
      <c r="J741" s="42">
        <f t="shared" si="1215"/>
        <v>3.2056088261258591</v>
      </c>
      <c r="K741" s="42">
        <f t="shared" si="1216"/>
        <v>4.0107632687673478</v>
      </c>
      <c r="L741" s="42">
        <f t="shared" si="1217"/>
        <v>3.6314373156624731</v>
      </c>
      <c r="M741" s="42">
        <f t="shared" si="1218"/>
        <v>3.9226950495272392</v>
      </c>
      <c r="N741" s="42">
        <f t="shared" si="1240"/>
        <v>5.5115838809658699</v>
      </c>
      <c r="O741" s="42">
        <f t="shared" si="1240"/>
        <v>4.5554962442850497</v>
      </c>
      <c r="P741" s="42">
        <f t="shared" si="1240"/>
        <v>0.50256551437689634</v>
      </c>
      <c r="Q741" s="42">
        <f t="shared" si="1240"/>
        <v>0</v>
      </c>
      <c r="R741" s="42">
        <f>R171</f>
        <v>6.3682230178901822</v>
      </c>
      <c r="S741" s="42">
        <f t="shared" si="1236"/>
        <v>6.3682230178901822</v>
      </c>
      <c r="T741" s="42">
        <f t="shared" si="1236"/>
        <v>6.3682230178901822</v>
      </c>
      <c r="U741" s="42">
        <f t="shared" si="1236"/>
        <v>6.3682230178901822</v>
      </c>
      <c r="V741" s="42">
        <f t="shared" si="1236"/>
        <v>3.4494541346905154</v>
      </c>
      <c r="W741" s="42">
        <f t="shared" si="1236"/>
        <v>4.182543599351054</v>
      </c>
      <c r="X741" s="42">
        <f t="shared" si="1236"/>
        <v>2.065725235142061</v>
      </c>
      <c r="Y741" s="42">
        <f t="shared" si="1236"/>
        <v>3.3180932000940464</v>
      </c>
      <c r="Z741" s="42">
        <f t="shared" si="1236"/>
        <v>4.5859442718969889</v>
      </c>
      <c r="AA741" s="42">
        <f t="shared" si="1219"/>
        <v>3.1922023032027522</v>
      </c>
      <c r="AB741" s="42">
        <f t="shared" si="1230"/>
        <v>1.8969174946906933</v>
      </c>
      <c r="AC741" s="42">
        <f t="shared" si="1220"/>
        <v>3.9187688831996672</v>
      </c>
      <c r="AD741" s="74">
        <f t="shared" si="1210"/>
        <v>99.999999999999986</v>
      </c>
    </row>
    <row r="742" spans="1:30" x14ac:dyDescent="0.25">
      <c r="A742" s="34" t="s">
        <v>1207</v>
      </c>
      <c r="B742" s="34" t="s">
        <v>1208</v>
      </c>
      <c r="C742" s="42">
        <f t="shared" si="1211"/>
        <v>3.6510882545739731</v>
      </c>
      <c r="D742" s="42">
        <f t="shared" si="1212"/>
        <v>3.5238765404974233</v>
      </c>
      <c r="E742" s="42">
        <f t="shared" si="1213"/>
        <v>3.1323303393807347</v>
      </c>
      <c r="F742" s="42">
        <f t="shared" ref="F742" si="1245">F172</f>
        <v>3.1606126410808604</v>
      </c>
      <c r="G742" s="42">
        <f t="shared" si="1214"/>
        <v>1.8360955311955791</v>
      </c>
      <c r="H742" s="42">
        <f t="shared" si="1243"/>
        <v>3.0869596720144252</v>
      </c>
      <c r="I742" s="42">
        <f t="shared" si="1243"/>
        <v>1.5487093764913755</v>
      </c>
      <c r="J742" s="42">
        <f t="shared" si="1215"/>
        <v>3.097658749842549</v>
      </c>
      <c r="K742" s="42">
        <f t="shared" si="1216"/>
        <v>3.3078330863691066</v>
      </c>
      <c r="L742" s="42">
        <f t="shared" si="1217"/>
        <v>4.8622323801616005</v>
      </c>
      <c r="M742" s="42">
        <f t="shared" si="1218"/>
        <v>5.670087417732673</v>
      </c>
      <c r="N742" s="42">
        <f t="shared" si="1240"/>
        <v>6.0282261880580519</v>
      </c>
      <c r="O742" s="42">
        <f t="shared" si="1240"/>
        <v>5.2420131173782831</v>
      </c>
      <c r="P742" s="42">
        <f t="shared" si="1240"/>
        <v>7.7039359475221822E-2</v>
      </c>
      <c r="Q742" s="42">
        <f t="shared" si="1240"/>
        <v>6.2121738049560751</v>
      </c>
      <c r="R742" s="42">
        <f t="shared" si="1221"/>
        <v>5.3121738049560747</v>
      </c>
      <c r="S742" s="42">
        <f t="shared" si="1236"/>
        <v>2.0707246016520258</v>
      </c>
      <c r="T742" s="42">
        <f t="shared" si="1236"/>
        <v>6.2121738049560751</v>
      </c>
      <c r="U742" s="42">
        <f t="shared" si="1236"/>
        <v>6.2121738049560751</v>
      </c>
      <c r="V742" s="42">
        <f t="shared" si="1236"/>
        <v>5.1768115041300629</v>
      </c>
      <c r="W742" s="42">
        <f t="shared" si="1236"/>
        <v>4.7163403999891154</v>
      </c>
      <c r="X742" s="42">
        <f t="shared" si="1236"/>
        <v>2.0364977487321538</v>
      </c>
      <c r="Y742" s="42">
        <f t="shared" si="1236"/>
        <v>4.0722476099326466</v>
      </c>
      <c r="Z742" s="42">
        <f t="shared" si="1236"/>
        <v>3.9422444922316244</v>
      </c>
      <c r="AA742" s="42">
        <f t="shared" si="1219"/>
        <v>1.9258787180177515</v>
      </c>
      <c r="AB742" s="42">
        <f t="shared" si="1230"/>
        <v>1.8504347504124485</v>
      </c>
      <c r="AC742" s="42">
        <f t="shared" si="1220"/>
        <v>2.0353623008260127</v>
      </c>
      <c r="AD742" s="74">
        <f t="shared" si="1210"/>
        <v>100</v>
      </c>
    </row>
    <row r="743" spans="1:30" x14ac:dyDescent="0.25">
      <c r="A743" s="34" t="s">
        <v>1209</v>
      </c>
      <c r="B743" s="34" t="s">
        <v>1210</v>
      </c>
      <c r="C743" s="42">
        <f t="shared" si="1211"/>
        <v>3.8484719139524248</v>
      </c>
      <c r="D743" s="42">
        <f t="shared" si="1212"/>
        <v>3.392189899805687</v>
      </c>
      <c r="E743" s="42">
        <f t="shared" si="1213"/>
        <v>4.5833773683012433</v>
      </c>
      <c r="F743" s="42">
        <f t="shared" ref="F743:F746" si="1246">F173-0.9</f>
        <v>3.9186141880899146</v>
      </c>
      <c r="G743" s="42">
        <f t="shared" si="1214"/>
        <v>1.7881250158724322</v>
      </c>
      <c r="H743" s="42">
        <f t="shared" si="1243"/>
        <v>5.5474262771871121</v>
      </c>
      <c r="I743" s="42">
        <f t="shared" si="1243"/>
        <v>4.1587678235853458</v>
      </c>
      <c r="J743" s="42">
        <f t="shared" si="1215"/>
        <v>4.2829002521435209</v>
      </c>
      <c r="K743" s="42">
        <f t="shared" si="1216"/>
        <v>4.9239087286625676</v>
      </c>
      <c r="L743" s="42">
        <f t="shared" si="1217"/>
        <v>3.9897626597703315</v>
      </c>
      <c r="M743" s="42">
        <f t="shared" si="1218"/>
        <v>4.0074991518584984</v>
      </c>
      <c r="N743" s="42">
        <f t="shared" si="1240"/>
        <v>5.5798448161260339</v>
      </c>
      <c r="O743" s="42">
        <f t="shared" si="1240"/>
        <v>3.0599890320485432</v>
      </c>
      <c r="P743" s="42">
        <f t="shared" si="1240"/>
        <v>1.4056391288276346</v>
      </c>
      <c r="Q743" s="42">
        <f t="shared" si="1240"/>
        <v>0</v>
      </c>
      <c r="R743" s="42">
        <f>R173</f>
        <v>0</v>
      </c>
      <c r="S743" s="42">
        <f t="shared" si="1236"/>
        <v>2.2835199766851808</v>
      </c>
      <c r="T743" s="42">
        <f t="shared" si="1236"/>
        <v>6.8505599300555406</v>
      </c>
      <c r="U743" s="42">
        <f t="shared" si="1236"/>
        <v>6.8505599300555406</v>
      </c>
      <c r="V743" s="42">
        <f t="shared" si="1236"/>
        <v>3.1398399679421218</v>
      </c>
      <c r="W743" s="42">
        <f t="shared" si="1236"/>
        <v>3.2590938750803304</v>
      </c>
      <c r="X743" s="42">
        <f t="shared" si="1236"/>
        <v>1.807000312128977</v>
      </c>
      <c r="Y743" s="42">
        <f t="shared" si="1236"/>
        <v>4.1236830102580306</v>
      </c>
      <c r="Z743" s="42">
        <f t="shared" si="1236"/>
        <v>5.6443740345291893</v>
      </c>
      <c r="AA743" s="42">
        <f t="shared" si="1219"/>
        <v>3.9259642640766681</v>
      </c>
      <c r="AB743" s="42">
        <f t="shared" si="1230"/>
        <v>3.0608884793865183</v>
      </c>
      <c r="AC743" s="42">
        <f t="shared" si="1220"/>
        <v>4.5679999635705935</v>
      </c>
      <c r="AD743" s="74">
        <f t="shared" si="1210"/>
        <v>99.999999999999986</v>
      </c>
    </row>
    <row r="744" spans="1:30" x14ac:dyDescent="0.25">
      <c r="A744" s="34" t="s">
        <v>1211</v>
      </c>
      <c r="B744" s="34" t="s">
        <v>1212</v>
      </c>
      <c r="C744" s="42">
        <f t="shared" si="1211"/>
        <v>1.8679578317371461</v>
      </c>
      <c r="D744" s="42">
        <f t="shared" si="1212"/>
        <v>4.8349933928975268</v>
      </c>
      <c r="E744" s="42">
        <f t="shared" si="1213"/>
        <v>3.6541255487842834</v>
      </c>
      <c r="F744" s="42">
        <f t="shared" si="1246"/>
        <v>3.1690849047610814</v>
      </c>
      <c r="G744" s="42">
        <f t="shared" si="1214"/>
        <v>2.3041155650542668</v>
      </c>
      <c r="H744" s="42">
        <f t="shared" si="1243"/>
        <v>2.825523976035734</v>
      </c>
      <c r="I744" s="42">
        <f t="shared" si="1243"/>
        <v>3.5334326942024497</v>
      </c>
      <c r="J744" s="42">
        <f t="shared" si="1215"/>
        <v>3.305609253996896</v>
      </c>
      <c r="K744" s="42">
        <f t="shared" si="1216"/>
        <v>3.0763802899765986</v>
      </c>
      <c r="L744" s="42">
        <f t="shared" si="1217"/>
        <v>3.8960518981525283</v>
      </c>
      <c r="M744" s="42">
        <f t="shared" si="1218"/>
        <v>4.5875053729938289</v>
      </c>
      <c r="N744" s="42">
        <f t="shared" si="1240"/>
        <v>5.2695505437458658</v>
      </c>
      <c r="O744" s="42">
        <f t="shared" si="1240"/>
        <v>3.5275956861451472</v>
      </c>
      <c r="P744" s="42">
        <f t="shared" si="1240"/>
        <v>0.7078256442959594</v>
      </c>
      <c r="Q744" s="42">
        <f t="shared" si="1240"/>
        <v>6.0369360239472876</v>
      </c>
      <c r="R744" s="42">
        <f>R174</f>
        <v>0</v>
      </c>
      <c r="S744" s="42">
        <f t="shared" si="1236"/>
        <v>6.0369360239472876</v>
      </c>
      <c r="T744" s="42">
        <f t="shared" si="1236"/>
        <v>6.0369360239472876</v>
      </c>
      <c r="U744" s="42">
        <f t="shared" si="1236"/>
        <v>6.0369360239472876</v>
      </c>
      <c r="V744" s="42">
        <f t="shared" si="1236"/>
        <v>2.0123120079824304</v>
      </c>
      <c r="W744" s="42">
        <f t="shared" si="1236"/>
        <v>3.7696950014765167</v>
      </c>
      <c r="X744" s="42">
        <f t="shared" si="1236"/>
        <v>1.5715990475565278</v>
      </c>
      <c r="Y744" s="42">
        <f t="shared" si="1236"/>
        <v>3.4615796062087143</v>
      </c>
      <c r="Z744" s="42">
        <f t="shared" si="1236"/>
        <v>4.0750538237639331</v>
      </c>
      <c r="AA744" s="42">
        <f t="shared" si="1219"/>
        <v>3.0891647735334495</v>
      </c>
      <c r="AB744" s="42">
        <f t="shared" si="1230"/>
        <v>6.0369360239472876</v>
      </c>
      <c r="AC744" s="42">
        <f t="shared" si="1220"/>
        <v>5.2761630169626628</v>
      </c>
      <c r="AD744" s="74">
        <f t="shared" si="1210"/>
        <v>100.00000000000003</v>
      </c>
    </row>
    <row r="745" spans="1:30" x14ac:dyDescent="0.25">
      <c r="A745" s="34" t="s">
        <v>1213</v>
      </c>
      <c r="B745" s="34" t="s">
        <v>1214</v>
      </c>
      <c r="C745" s="42">
        <f t="shared" si="1211"/>
        <v>3.0342283932567771</v>
      </c>
      <c r="D745" s="42">
        <f t="shared" si="1212"/>
        <v>4.521223880260294</v>
      </c>
      <c r="E745" s="42">
        <f t="shared" si="1213"/>
        <v>3.7373538459176778</v>
      </c>
      <c r="F745" s="42">
        <f t="shared" si="1246"/>
        <v>2.772283073493405</v>
      </c>
      <c r="G745" s="42">
        <f t="shared" si="1214"/>
        <v>1.6862763878698377</v>
      </c>
      <c r="H745" s="42">
        <f t="shared" si="1243"/>
        <v>4.686027157912438</v>
      </c>
      <c r="I745" s="42">
        <f t="shared" si="1243"/>
        <v>4.3109793159456977</v>
      </c>
      <c r="J745" s="42">
        <f t="shared" si="1215"/>
        <v>3.494872781792707</v>
      </c>
      <c r="K745" s="42">
        <f t="shared" si="1216"/>
        <v>3.2175176856286081</v>
      </c>
      <c r="L745" s="42">
        <f t="shared" si="1217"/>
        <v>4.5986610909135655</v>
      </c>
      <c r="M745" s="42">
        <f t="shared" si="1218"/>
        <v>4.5469463122628664</v>
      </c>
      <c r="N745" s="42">
        <f t="shared" si="1240"/>
        <v>5.6897479743298982</v>
      </c>
      <c r="O745" s="42">
        <f t="shared" si="1240"/>
        <v>3.7096909817748709</v>
      </c>
      <c r="P745" s="42">
        <f t="shared" si="1240"/>
        <v>0.68664749614452214</v>
      </c>
      <c r="Q745" s="42">
        <f t="shared" si="1240"/>
        <v>0</v>
      </c>
      <c r="R745" s="42">
        <f>R175</f>
        <v>0</v>
      </c>
      <c r="S745" s="42">
        <f t="shared" ref="S745:Z757" si="1247">S175</f>
        <v>6.8433295402268524</v>
      </c>
      <c r="T745" s="42">
        <f t="shared" si="1247"/>
        <v>6.8433295402268524</v>
      </c>
      <c r="U745" s="42">
        <f t="shared" si="1247"/>
        <v>6.8433295402268524</v>
      </c>
      <c r="V745" s="42">
        <f t="shared" si="1247"/>
        <v>2.2811098467422859</v>
      </c>
      <c r="W745" s="42">
        <f t="shared" si="1247"/>
        <v>3.6276409961669769</v>
      </c>
      <c r="X745" s="42">
        <f t="shared" si="1247"/>
        <v>3.6855948350257561</v>
      </c>
      <c r="Y745" s="42">
        <f t="shared" si="1247"/>
        <v>3.5073105531564486</v>
      </c>
      <c r="Z745" s="42">
        <f t="shared" si="1247"/>
        <v>2.8955526930919437</v>
      </c>
      <c r="AA745" s="42">
        <f t="shared" si="1219"/>
        <v>3.4385215051045548</v>
      </c>
      <c r="AB745" s="42">
        <f t="shared" si="1230"/>
        <v>3.4944661482009463</v>
      </c>
      <c r="AC745" s="42">
        <f t="shared" si="1220"/>
        <v>5.8473584243273544</v>
      </c>
      <c r="AD745" s="74">
        <f t="shared" si="1210"/>
        <v>99.999999999999972</v>
      </c>
    </row>
    <row r="746" spans="1:30" x14ac:dyDescent="0.25">
      <c r="A746" s="34" t="s">
        <v>1215</v>
      </c>
      <c r="B746" s="34" t="s">
        <v>1216</v>
      </c>
      <c r="C746" s="42">
        <f t="shared" si="1211"/>
        <v>4.7850858266816205</v>
      </c>
      <c r="D746" s="42">
        <f t="shared" si="1212"/>
        <v>2.0544861231540339</v>
      </c>
      <c r="E746" s="42">
        <f t="shared" si="1213"/>
        <v>3.9552498229848414</v>
      </c>
      <c r="F746" s="42">
        <f t="shared" si="1246"/>
        <v>3.2451100760557066</v>
      </c>
      <c r="G746" s="42">
        <f t="shared" si="1214"/>
        <v>1.5056781213929611</v>
      </c>
      <c r="H746" s="42">
        <f t="shared" si="1243"/>
        <v>5.6967518859996238</v>
      </c>
      <c r="I746" s="42">
        <f t="shared" si="1243"/>
        <v>4.1044149865334099</v>
      </c>
      <c r="J746" s="42">
        <f t="shared" si="1215"/>
        <v>1.2881146608110299</v>
      </c>
      <c r="K746" s="42">
        <f t="shared" si="1216"/>
        <v>6.2501499702666852</v>
      </c>
      <c r="L746" s="42">
        <f t="shared" si="1217"/>
        <v>2.9679874955893748</v>
      </c>
      <c r="M746" s="42">
        <f t="shared" si="1218"/>
        <v>5.3689236383932331</v>
      </c>
      <c r="N746" s="42">
        <f t="shared" si="1240"/>
        <v>4.1031488986146085</v>
      </c>
      <c r="O746" s="42">
        <f t="shared" si="1240"/>
        <v>5.2937619834321978</v>
      </c>
      <c r="P746" s="42">
        <f t="shared" si="1240"/>
        <v>0.42971722821578701</v>
      </c>
      <c r="Q746" s="42">
        <f t="shared" si="1240"/>
        <v>0</v>
      </c>
      <c r="R746" s="42">
        <f>R176</f>
        <v>0</v>
      </c>
      <c r="S746" s="42">
        <f t="shared" si="1247"/>
        <v>6.5717100246103897</v>
      </c>
      <c r="T746" s="42">
        <f t="shared" si="1247"/>
        <v>6.5717100246103897</v>
      </c>
      <c r="U746" s="42">
        <f t="shared" si="1247"/>
        <v>6.5717100246103897</v>
      </c>
      <c r="V746" s="42">
        <f t="shared" si="1247"/>
        <v>2.4643912592288979</v>
      </c>
      <c r="W746" s="42">
        <f t="shared" si="1247"/>
        <v>4.1420077109291906</v>
      </c>
      <c r="X746" s="42">
        <f t="shared" si="1247"/>
        <v>2.1634141816554862</v>
      </c>
      <c r="Y746" s="42">
        <f t="shared" si="1247"/>
        <v>4.8076357871828419</v>
      </c>
      <c r="Z746" s="42">
        <f t="shared" si="1247"/>
        <v>5.0735513932925809</v>
      </c>
      <c r="AA746" s="42">
        <f t="shared" si="1219"/>
        <v>4.2166445604369347</v>
      </c>
      <c r="AB746" s="42">
        <f t="shared" si="1230"/>
        <v>1.3982361754490193</v>
      </c>
      <c r="AC746" s="42">
        <f t="shared" si="1220"/>
        <v>4.9704081398687769</v>
      </c>
      <c r="AD746" s="74">
        <f t="shared" si="1210"/>
        <v>100</v>
      </c>
    </row>
    <row r="747" spans="1:30" x14ac:dyDescent="0.25">
      <c r="A747" s="34" t="s">
        <v>1217</v>
      </c>
      <c r="B747" s="34" t="s">
        <v>1218</v>
      </c>
      <c r="C747" s="42">
        <f t="shared" si="1211"/>
        <v>3.3437530224595315</v>
      </c>
      <c r="D747" s="42">
        <f t="shared" si="1212"/>
        <v>4.0672283432458265</v>
      </c>
      <c r="E747" s="42">
        <f t="shared" si="1213"/>
        <v>4.0940521173130566</v>
      </c>
      <c r="F747" s="42">
        <f t="shared" ref="F747:F748" si="1248">F177-1.41</f>
        <v>2.7610212072480138</v>
      </c>
      <c r="G747" s="42">
        <f t="shared" si="1214"/>
        <v>2.3842252508498922</v>
      </c>
      <c r="H747" s="42">
        <f t="shared" si="1243"/>
        <v>5.6124184465647211</v>
      </c>
      <c r="I747" s="42">
        <f t="shared" si="1243"/>
        <v>4.3054212671662944</v>
      </c>
      <c r="J747" s="42">
        <f t="shared" si="1215"/>
        <v>4.3584879140875357</v>
      </c>
      <c r="K747" s="42">
        <f t="shared" si="1216"/>
        <v>4.712050548899037</v>
      </c>
      <c r="L747" s="42">
        <f t="shared" si="1217"/>
        <v>5.2531619093066304</v>
      </c>
      <c r="M747" s="42">
        <f t="shared" si="1218"/>
        <v>3.9833113815476606</v>
      </c>
      <c r="N747" s="42">
        <f t="shared" si="1240"/>
        <v>5.0030368582516616</v>
      </c>
      <c r="O747" s="42">
        <f t="shared" si="1240"/>
        <v>5.3543435152645324</v>
      </c>
      <c r="P747" s="42">
        <f t="shared" si="1240"/>
        <v>0.2890185765473634</v>
      </c>
      <c r="Q747" s="42">
        <f t="shared" si="1240"/>
        <v>0</v>
      </c>
      <c r="R747" s="42">
        <f t="shared" ref="R747:R748" si="1249">R177+0.51</f>
        <v>0.51</v>
      </c>
      <c r="S747" s="42">
        <f t="shared" si="1247"/>
        <v>2.3095448414190454</v>
      </c>
      <c r="T747" s="42">
        <f t="shared" si="1247"/>
        <v>6.9286345242571343</v>
      </c>
      <c r="U747" s="42">
        <f t="shared" si="1247"/>
        <v>6.9286345242571343</v>
      </c>
      <c r="V747" s="42">
        <f t="shared" si="1247"/>
        <v>4.619089682838089</v>
      </c>
      <c r="W747" s="42">
        <f t="shared" si="1247"/>
        <v>3.7320003569561124</v>
      </c>
      <c r="X747" s="42">
        <f t="shared" si="1247"/>
        <v>3.7887987687742197</v>
      </c>
      <c r="Y747" s="42">
        <f t="shared" si="1247"/>
        <v>3.5782164766729108</v>
      </c>
      <c r="Z747" s="42">
        <f t="shared" si="1247"/>
        <v>3.565698252337989</v>
      </c>
      <c r="AA747" s="42">
        <f t="shared" si="1219"/>
        <v>3.734129813963976</v>
      </c>
      <c r="AB747" s="42">
        <f t="shared" si="1230"/>
        <v>1.474177558352582</v>
      </c>
      <c r="AC747" s="42">
        <f t="shared" si="1220"/>
        <v>3.309544841419044</v>
      </c>
      <c r="AD747" s="74">
        <f t="shared" si="1210"/>
        <v>99.999999999999986</v>
      </c>
    </row>
    <row r="748" spans="1:30" x14ac:dyDescent="0.25">
      <c r="A748" s="34" t="s">
        <v>1219</v>
      </c>
      <c r="B748" s="34" t="s">
        <v>1220</v>
      </c>
      <c r="C748" s="42">
        <f t="shared" si="1211"/>
        <v>5.0522774261806491</v>
      </c>
      <c r="D748" s="42">
        <f t="shared" si="1212"/>
        <v>2.8160986278180653</v>
      </c>
      <c r="E748" s="42">
        <f t="shared" si="1213"/>
        <v>3.9060397489197651</v>
      </c>
      <c r="F748" s="42">
        <f t="shared" si="1248"/>
        <v>3.2361425640206996</v>
      </c>
      <c r="G748" s="42">
        <f t="shared" si="1214"/>
        <v>3.6064106816463353</v>
      </c>
      <c r="H748" s="42">
        <f t="shared" si="1243"/>
        <v>3.4610744991855515</v>
      </c>
      <c r="I748" s="42">
        <f t="shared" si="1243"/>
        <v>3.9374315794593842</v>
      </c>
      <c r="J748" s="42">
        <f t="shared" si="1215"/>
        <v>2.4228835091225385</v>
      </c>
      <c r="K748" s="42">
        <f t="shared" si="1216"/>
        <v>4.6017515392263526</v>
      </c>
      <c r="L748" s="42">
        <f t="shared" si="1217"/>
        <v>4.9614038207880906</v>
      </c>
      <c r="M748" s="42">
        <f t="shared" si="1218"/>
        <v>2.6453600869904168</v>
      </c>
      <c r="N748" s="42">
        <f t="shared" si="1240"/>
        <v>4.7384190555469345</v>
      </c>
      <c r="O748" s="42">
        <f t="shared" si="1240"/>
        <v>4.070243036717244</v>
      </c>
      <c r="P748" s="42">
        <f t="shared" si="1240"/>
        <v>1.3459784701287891</v>
      </c>
      <c r="Q748" s="42">
        <f t="shared" si="1240"/>
        <v>0</v>
      </c>
      <c r="R748" s="42">
        <f t="shared" si="1249"/>
        <v>0.51</v>
      </c>
      <c r="S748" s="42">
        <f t="shared" si="1247"/>
        <v>4.3493001930937503</v>
      </c>
      <c r="T748" s="42">
        <f t="shared" si="1247"/>
        <v>6.5239502896406254</v>
      </c>
      <c r="U748" s="42">
        <f t="shared" si="1247"/>
        <v>6.5239502896406254</v>
      </c>
      <c r="V748" s="42">
        <f t="shared" si="1247"/>
        <v>3.2619751448203118</v>
      </c>
      <c r="W748" s="42">
        <f t="shared" si="1247"/>
        <v>5.1347533276955879</v>
      </c>
      <c r="X748" s="42">
        <f t="shared" si="1247"/>
        <v>1.8421622718682158</v>
      </c>
      <c r="Y748" s="42">
        <f t="shared" si="1247"/>
        <v>4.9818935779639686</v>
      </c>
      <c r="Z748" s="42">
        <f t="shared" si="1247"/>
        <v>3.8268216088627627</v>
      </c>
      <c r="AA748" s="42">
        <f t="shared" si="1219"/>
        <v>3.8145880947738138</v>
      </c>
      <c r="AB748" s="42">
        <f t="shared" si="1230"/>
        <v>4.3030310421033926</v>
      </c>
      <c r="AC748" s="42">
        <f t="shared" si="1220"/>
        <v>4.1260595137861333</v>
      </c>
      <c r="AD748" s="74">
        <f t="shared" si="1210"/>
        <v>100.00000000000001</v>
      </c>
    </row>
    <row r="749" spans="1:30" x14ac:dyDescent="0.25">
      <c r="A749" s="34" t="s">
        <v>1221</v>
      </c>
      <c r="B749" s="34" t="s">
        <v>1222</v>
      </c>
      <c r="C749" s="42">
        <f t="shared" si="1211"/>
        <v>3.9548298224465217</v>
      </c>
      <c r="D749" s="42">
        <f t="shared" si="1212"/>
        <v>3.4241820084624712</v>
      </c>
      <c r="E749" s="42">
        <f t="shared" si="1213"/>
        <v>4.1786768972130792</v>
      </c>
      <c r="F749" s="42">
        <f t="shared" ref="F749:F752" si="1250">F179</f>
        <v>4.7209872108035329</v>
      </c>
      <c r="G749" s="42">
        <f t="shared" si="1214"/>
        <v>2.0519291144942695</v>
      </c>
      <c r="H749" s="42">
        <f t="shared" si="1243"/>
        <v>5.1686407645660353</v>
      </c>
      <c r="I749" s="42">
        <f t="shared" si="1243"/>
        <v>0.89842759711545728</v>
      </c>
      <c r="J749" s="42">
        <f t="shared" si="1215"/>
        <v>1.240795691815076</v>
      </c>
      <c r="K749" s="42">
        <f t="shared" si="1216"/>
        <v>3.1744986738162075</v>
      </c>
      <c r="L749" s="42">
        <f t="shared" si="1217"/>
        <v>4.8431620013276842</v>
      </c>
      <c r="M749" s="42">
        <f t="shared" si="1218"/>
        <v>4.9739855746252166</v>
      </c>
      <c r="N749" s="42">
        <f t="shared" si="1240"/>
        <v>5.7824359777657115</v>
      </c>
      <c r="O749" s="42">
        <f t="shared" si="1240"/>
        <v>4.9191410290789124</v>
      </c>
      <c r="P749" s="42">
        <f t="shared" si="1240"/>
        <v>0.4768165269008468</v>
      </c>
      <c r="Q749" s="42">
        <f t="shared" si="1240"/>
        <v>0</v>
      </c>
      <c r="R749" s="42">
        <f t="shared" si="1221"/>
        <v>5.4124814830007564</v>
      </c>
      <c r="S749" s="42">
        <f t="shared" si="1247"/>
        <v>2.1041604943335863</v>
      </c>
      <c r="T749" s="42">
        <f t="shared" si="1247"/>
        <v>6.3124814830007567</v>
      </c>
      <c r="U749" s="42">
        <f t="shared" si="1247"/>
        <v>6.3124814830007567</v>
      </c>
      <c r="V749" s="42">
        <f t="shared" si="1247"/>
        <v>3.9453009268754728</v>
      </c>
      <c r="W749" s="42">
        <f t="shared" si="1247"/>
        <v>4.4181698789376398</v>
      </c>
      <c r="X749" s="42">
        <f t="shared" si="1247"/>
        <v>2.0346014697275123</v>
      </c>
      <c r="Y749" s="42">
        <f t="shared" si="1247"/>
        <v>4.8110145032801066</v>
      </c>
      <c r="Z749" s="42">
        <f t="shared" si="1247"/>
        <v>4.3488251574884762</v>
      </c>
      <c r="AA749" s="42">
        <f t="shared" si="1219"/>
        <v>3.0983482597746614</v>
      </c>
      <c r="AB749" s="42">
        <f t="shared" si="1230"/>
        <v>3.8949353831281281</v>
      </c>
      <c r="AC749" s="42">
        <f t="shared" si="1220"/>
        <v>3.4986905870211324</v>
      </c>
      <c r="AD749" s="74">
        <f t="shared" si="1210"/>
        <v>100.00000000000001</v>
      </c>
    </row>
    <row r="750" spans="1:30" x14ac:dyDescent="0.25">
      <c r="A750" s="34" t="s">
        <v>1223</v>
      </c>
      <c r="B750" s="34" t="s">
        <v>1224</v>
      </c>
      <c r="C750" s="42">
        <f t="shared" si="1211"/>
        <v>4.2717871085712469</v>
      </c>
      <c r="D750" s="42">
        <f t="shared" si="1212"/>
        <v>2.7652946722480669</v>
      </c>
      <c r="E750" s="42">
        <f t="shared" si="1213"/>
        <v>4.2204609598872009</v>
      </c>
      <c r="F750" s="42">
        <f>F180-1.41</f>
        <v>3.4736826307917106</v>
      </c>
      <c r="G750" s="42">
        <f t="shared" si="1214"/>
        <v>0.98419015460533688</v>
      </c>
      <c r="H750" s="42">
        <f t="shared" si="1243"/>
        <v>5.9076688088702474</v>
      </c>
      <c r="I750" s="42">
        <f t="shared" si="1243"/>
        <v>4.760899843056646</v>
      </c>
      <c r="J750" s="42">
        <f t="shared" si="1215"/>
        <v>2.5601097729133997</v>
      </c>
      <c r="K750" s="42">
        <f t="shared" si="1216"/>
        <v>4.9171310046591206</v>
      </c>
      <c r="L750" s="42">
        <f t="shared" si="1217"/>
        <v>3.4766225359576817</v>
      </c>
      <c r="M750" s="42">
        <f t="shared" si="1218"/>
        <v>3.7594907878258854</v>
      </c>
      <c r="N750" s="42">
        <f t="shared" ref="N750:Q757" si="1251">N180</f>
        <v>6.1608818503952003</v>
      </c>
      <c r="O750" s="42">
        <f t="shared" si="1251"/>
        <v>3.6750473647715278</v>
      </c>
      <c r="P750" s="42">
        <f t="shared" si="1251"/>
        <v>0.8198897965739016</v>
      </c>
      <c r="Q750" s="42">
        <f t="shared" si="1251"/>
        <v>0</v>
      </c>
      <c r="R750" s="42">
        <f>R180+0.51</f>
        <v>0.51</v>
      </c>
      <c r="S750" s="42">
        <f t="shared" si="1247"/>
        <v>4.3288229140538741</v>
      </c>
      <c r="T750" s="42">
        <f t="shared" si="1247"/>
        <v>6.4932343710808107</v>
      </c>
      <c r="U750" s="42">
        <f t="shared" si="1247"/>
        <v>6.4932343710808107</v>
      </c>
      <c r="V750" s="42">
        <f t="shared" si="1247"/>
        <v>3.7877200497971391</v>
      </c>
      <c r="W750" s="42">
        <f t="shared" si="1247"/>
        <v>5.0434870743929592</v>
      </c>
      <c r="X750" s="42">
        <f t="shared" si="1247"/>
        <v>1.0374864835335669</v>
      </c>
      <c r="Y750" s="42">
        <f t="shared" si="1247"/>
        <v>5.6024023250415809</v>
      </c>
      <c r="Z750" s="42">
        <f t="shared" si="1247"/>
        <v>5.3310661497733793</v>
      </c>
      <c r="AA750" s="42">
        <f t="shared" si="1219"/>
        <v>3.1680654334045841</v>
      </c>
      <c r="AB750" s="42">
        <f t="shared" si="1230"/>
        <v>1.9341549190453484</v>
      </c>
      <c r="AC750" s="42">
        <f t="shared" si="1220"/>
        <v>4.517168617668772</v>
      </c>
      <c r="AD750" s="74">
        <f t="shared" si="1210"/>
        <v>100</v>
      </c>
    </row>
    <row r="751" spans="1:30" x14ac:dyDescent="0.25">
      <c r="A751" s="34" t="s">
        <v>1225</v>
      </c>
      <c r="B751" s="34" t="s">
        <v>1226</v>
      </c>
      <c r="C751" s="42">
        <f t="shared" si="1211"/>
        <v>2.7696120656951315</v>
      </c>
      <c r="D751" s="42">
        <f t="shared" si="1212"/>
        <v>3.7050756999284422</v>
      </c>
      <c r="E751" s="42">
        <f t="shared" si="1213"/>
        <v>1.5563417863126774</v>
      </c>
      <c r="F751" s="42">
        <f t="shared" si="1250"/>
        <v>4.0133789982499817</v>
      </c>
      <c r="G751" s="42">
        <f t="shared" si="1214"/>
        <v>3.1618002686242681</v>
      </c>
      <c r="H751" s="42">
        <f t="shared" si="1243"/>
        <v>5.0289115892864293</v>
      </c>
      <c r="I751" s="42">
        <f t="shared" si="1243"/>
        <v>4.5913866728850907</v>
      </c>
      <c r="J751" s="42">
        <f t="shared" si="1215"/>
        <v>1.9773334117060941</v>
      </c>
      <c r="K751" s="42">
        <f t="shared" si="1216"/>
        <v>4.4095754024119502</v>
      </c>
      <c r="L751" s="42">
        <f t="shared" si="1217"/>
        <v>2.5382328423248151</v>
      </c>
      <c r="M751" s="42">
        <f t="shared" si="1218"/>
        <v>3.229672408948554</v>
      </c>
      <c r="N751" s="42">
        <f t="shared" si="1251"/>
        <v>3.3491096933512079</v>
      </c>
      <c r="O751" s="42">
        <f t="shared" si="1251"/>
        <v>4.0495211718602615</v>
      </c>
      <c r="P751" s="42">
        <f t="shared" si="1251"/>
        <v>4.8316770325133236</v>
      </c>
      <c r="Q751" s="42">
        <f t="shared" si="1251"/>
        <v>5.3169966817640537</v>
      </c>
      <c r="R751" s="42">
        <f t="shared" si="1221"/>
        <v>1.2735353288284346</v>
      </c>
      <c r="S751" s="42">
        <f t="shared" si="1247"/>
        <v>1.218351456732147</v>
      </c>
      <c r="T751" s="42">
        <f t="shared" si="1247"/>
        <v>5.7790253589380338</v>
      </c>
      <c r="U751" s="42">
        <f t="shared" si="1247"/>
        <v>0</v>
      </c>
      <c r="V751" s="42">
        <f t="shared" si="1247"/>
        <v>5.7790253589380338</v>
      </c>
      <c r="W751" s="42">
        <f t="shared" si="1247"/>
        <v>5.7790253589380338</v>
      </c>
      <c r="X751" s="42">
        <f t="shared" si="1247"/>
        <v>5.7790253589380338</v>
      </c>
      <c r="Y751" s="42">
        <f t="shared" si="1247"/>
        <v>3.8526835726253554</v>
      </c>
      <c r="Z751" s="42">
        <f t="shared" si="1247"/>
        <v>4.8184506137416845</v>
      </c>
      <c r="AA751" s="42">
        <f t="shared" si="1219"/>
        <v>0.85917989576488407</v>
      </c>
      <c r="AB751" s="42">
        <f t="shared" si="1230"/>
        <v>4.7836662354191448</v>
      </c>
      <c r="AC751" s="42">
        <f t="shared" si="1220"/>
        <v>5.5494057352739352</v>
      </c>
      <c r="AD751" s="74">
        <f t="shared" si="1210"/>
        <v>100</v>
      </c>
    </row>
    <row r="752" spans="1:30" x14ac:dyDescent="0.25">
      <c r="A752" s="34" t="s">
        <v>1227</v>
      </c>
      <c r="B752" s="34" t="s">
        <v>1228</v>
      </c>
      <c r="C752" s="42">
        <f t="shared" si="1211"/>
        <v>2.1831904245332545</v>
      </c>
      <c r="D752" s="42">
        <f t="shared" si="1212"/>
        <v>2.9075635882693414</v>
      </c>
      <c r="E752" s="42">
        <f t="shared" si="1213"/>
        <v>0.43049543436302695</v>
      </c>
      <c r="F752" s="42">
        <f t="shared" si="1250"/>
        <v>2.7934246008714845</v>
      </c>
      <c r="G752" s="42">
        <f t="shared" si="1214"/>
        <v>5.0940261889778533</v>
      </c>
      <c r="H752" s="42">
        <f t="shared" si="1243"/>
        <v>2.4810004643919226</v>
      </c>
      <c r="I752" s="42">
        <f t="shared" si="1243"/>
        <v>2.951948054563899</v>
      </c>
      <c r="J752" s="42">
        <f t="shared" si="1215"/>
        <v>1.4076782789877407</v>
      </c>
      <c r="K752" s="42">
        <f t="shared" si="1216"/>
        <v>3.0577453100047474</v>
      </c>
      <c r="L752" s="42">
        <f t="shared" si="1217"/>
        <v>4.4995286889616679</v>
      </c>
      <c r="M752" s="42">
        <f t="shared" si="1218"/>
        <v>2.6216232821276981</v>
      </c>
      <c r="N752" s="42">
        <f t="shared" si="1251"/>
        <v>2.1005294802101</v>
      </c>
      <c r="O752" s="42">
        <f t="shared" si="1251"/>
        <v>4.7030515430432178</v>
      </c>
      <c r="P752" s="42">
        <f t="shared" si="1251"/>
        <v>3.302738219704187</v>
      </c>
      <c r="Q752" s="42">
        <f t="shared" si="1251"/>
        <v>4.7745286059723675</v>
      </c>
      <c r="R752" s="42">
        <f t="shared" si="1221"/>
        <v>4.5474220951083941</v>
      </c>
      <c r="S752" s="42">
        <f t="shared" si="1247"/>
        <v>0.33211084537270735</v>
      </c>
      <c r="T752" s="42">
        <f t="shared" si="1247"/>
        <v>6.4039634749042156</v>
      </c>
      <c r="U752" s="42">
        <f t="shared" si="1247"/>
        <v>6.4039634749042156</v>
      </c>
      <c r="V752" s="42">
        <f t="shared" si="1247"/>
        <v>6.4039634749042156</v>
      </c>
      <c r="W752" s="42">
        <f t="shared" si="1247"/>
        <v>6.4039634749042156</v>
      </c>
      <c r="X752" s="42">
        <f t="shared" si="1247"/>
        <v>6.4039634749042156</v>
      </c>
      <c r="Y752" s="42">
        <f t="shared" si="1247"/>
        <v>5.6034680405411876</v>
      </c>
      <c r="Z752" s="42">
        <f t="shared" si="1247"/>
        <v>3.4724096649637843</v>
      </c>
      <c r="AA752" s="42">
        <f t="shared" si="1219"/>
        <v>2.7253842812474276</v>
      </c>
      <c r="AB752" s="42">
        <f t="shared" si="1230"/>
        <v>1.8230197742116721</v>
      </c>
      <c r="AC752" s="42">
        <f t="shared" si="1220"/>
        <v>4.1672957590512523</v>
      </c>
      <c r="AD752" s="74">
        <f t="shared" si="1210"/>
        <v>100.00000000000001</v>
      </c>
    </row>
    <row r="753" spans="1:30" x14ac:dyDescent="0.25">
      <c r="A753" s="34" t="s">
        <v>1229</v>
      </c>
      <c r="B753" s="34" t="s">
        <v>1230</v>
      </c>
      <c r="C753" s="42">
        <f t="shared" si="1211"/>
        <v>3.5695685012086145</v>
      </c>
      <c r="D753" s="42">
        <f t="shared" si="1212"/>
        <v>3.6493016100858204</v>
      </c>
      <c r="E753" s="42">
        <f t="shared" si="1213"/>
        <v>3.179831762636919</v>
      </c>
      <c r="F753" s="42">
        <f>F183-0.9</f>
        <v>2.3478849267046047</v>
      </c>
      <c r="G753" s="42">
        <f t="shared" si="1214"/>
        <v>3.6828377316322944</v>
      </c>
      <c r="H753" s="42">
        <f t="shared" ref="H753:I757" si="1252">H183</f>
        <v>3.7840701992904067</v>
      </c>
      <c r="I753" s="42">
        <f t="shared" si="1252"/>
        <v>3.5425588720820667</v>
      </c>
      <c r="J753" s="42">
        <f t="shared" si="1215"/>
        <v>1.7133151672261682</v>
      </c>
      <c r="K753" s="42">
        <f t="shared" si="1216"/>
        <v>3.8713034579134793</v>
      </c>
      <c r="L753" s="42">
        <f t="shared" si="1217"/>
        <v>2.2558301944161245</v>
      </c>
      <c r="M753" s="42">
        <f t="shared" si="1218"/>
        <v>1.108846193599575</v>
      </c>
      <c r="N753" s="42">
        <f t="shared" si="1251"/>
        <v>3.8868985499893505</v>
      </c>
      <c r="O753" s="42">
        <f t="shared" si="1251"/>
        <v>5.1311938455413779</v>
      </c>
      <c r="P753" s="42">
        <f t="shared" si="1251"/>
        <v>3.6717691723455523</v>
      </c>
      <c r="Q753" s="42">
        <f t="shared" si="1251"/>
        <v>6.1695826534544818</v>
      </c>
      <c r="R753" s="42">
        <f>R183</f>
        <v>4.6362116292355395</v>
      </c>
      <c r="S753" s="42">
        <f t="shared" si="1247"/>
        <v>1.2855864574427016</v>
      </c>
      <c r="T753" s="42">
        <f t="shared" si="1247"/>
        <v>0</v>
      </c>
      <c r="U753" s="42">
        <f t="shared" si="1247"/>
        <v>6.5535355617912359</v>
      </c>
      <c r="V753" s="42">
        <f t="shared" si="1247"/>
        <v>6.5535355617912359</v>
      </c>
      <c r="W753" s="42">
        <f t="shared" si="1247"/>
        <v>6.5535355617912359</v>
      </c>
      <c r="X753" s="42">
        <f t="shared" si="1247"/>
        <v>6.5535355617912359</v>
      </c>
      <c r="Y753" s="42">
        <f t="shared" si="1247"/>
        <v>2.7306398174130138</v>
      </c>
      <c r="Z753" s="42">
        <f t="shared" si="1247"/>
        <v>3.5917849889421904</v>
      </c>
      <c r="AA753" s="42">
        <f t="shared" si="1219"/>
        <v>2.205256519636619</v>
      </c>
      <c r="AB753" s="42">
        <f t="shared" si="1230"/>
        <v>3.2018423641764517</v>
      </c>
      <c r="AC753" s="42">
        <f t="shared" si="1220"/>
        <v>4.5697431378617104</v>
      </c>
      <c r="AD753" s="74">
        <f t="shared" si="1210"/>
        <v>100</v>
      </c>
    </row>
    <row r="754" spans="1:30" x14ac:dyDescent="0.25">
      <c r="A754" s="34" t="s">
        <v>1231</v>
      </c>
      <c r="B754" s="34" t="s">
        <v>1232</v>
      </c>
      <c r="C754" s="42">
        <f t="shared" si="1211"/>
        <v>3.7986336183630156</v>
      </c>
      <c r="D754" s="42">
        <f t="shared" si="1212"/>
        <v>5.4408625283726471</v>
      </c>
      <c r="E754" s="42">
        <f t="shared" si="1213"/>
        <v>2.4081090238257126</v>
      </c>
      <c r="F754" s="42">
        <f t="shared" ref="F754:F757" si="1253">F184</f>
        <v>4.6624243348452543</v>
      </c>
      <c r="G754" s="42">
        <f t="shared" si="1214"/>
        <v>1.3110971585955147</v>
      </c>
      <c r="H754" s="42">
        <f t="shared" si="1252"/>
        <v>4.1476406858172288</v>
      </c>
      <c r="I754" s="42">
        <f t="shared" ref="I754" si="1254">I184-0.9</f>
        <v>3.0710668834093613</v>
      </c>
      <c r="J754" s="42">
        <f t="shared" si="1215"/>
        <v>1.4318152424574662</v>
      </c>
      <c r="K754" s="42">
        <f t="shared" si="1216"/>
        <v>1.426751800652085</v>
      </c>
      <c r="L754" s="42">
        <f t="shared" si="1217"/>
        <v>2.9247858446384045</v>
      </c>
      <c r="M754" s="42">
        <f t="shared" si="1218"/>
        <v>3.1091046147291679</v>
      </c>
      <c r="N754" s="42">
        <f t="shared" si="1251"/>
        <v>3.6300383790481519</v>
      </c>
      <c r="O754" s="42">
        <f t="shared" si="1251"/>
        <v>4.4258842555323472</v>
      </c>
      <c r="P754" s="42">
        <f t="shared" si="1251"/>
        <v>4.3812103439139429</v>
      </c>
      <c r="Q754" s="42">
        <f t="shared" si="1251"/>
        <v>4.977419787114794</v>
      </c>
      <c r="R754" s="42">
        <f t="shared" si="1221"/>
        <v>4.2657232514571009</v>
      </c>
      <c r="S754" s="42">
        <f t="shared" si="1247"/>
        <v>0.64056785687349527</v>
      </c>
      <c r="T754" s="42">
        <f t="shared" si="1247"/>
        <v>5.7977927453753999</v>
      </c>
      <c r="U754" s="42">
        <f t="shared" si="1247"/>
        <v>5.7977927453753999</v>
      </c>
      <c r="V754" s="42">
        <f t="shared" si="1247"/>
        <v>5.7977927453753999</v>
      </c>
      <c r="W754" s="42">
        <f t="shared" si="1247"/>
        <v>5.7977927453753999</v>
      </c>
      <c r="X754" s="42">
        <f t="shared" si="1247"/>
        <v>0</v>
      </c>
      <c r="Y754" s="42">
        <f t="shared" si="1247"/>
        <v>3.1404710704116749</v>
      </c>
      <c r="Z754" s="42">
        <f t="shared" si="1247"/>
        <v>4.6465688489441677</v>
      </c>
      <c r="AA754" s="42">
        <f>AA184</f>
        <v>0.82255186332460839</v>
      </c>
      <c r="AB754" s="42">
        <f t="shared" si="1230"/>
        <v>5.3483088807968437</v>
      </c>
      <c r="AC754" s="42">
        <f t="shared" si="1220"/>
        <v>6.7977927453753999</v>
      </c>
      <c r="AD754" s="74">
        <f t="shared" si="1210"/>
        <v>100</v>
      </c>
    </row>
    <row r="755" spans="1:30" x14ac:dyDescent="0.25">
      <c r="A755" s="34" t="s">
        <v>1233</v>
      </c>
      <c r="B755" s="34" t="s">
        <v>1234</v>
      </c>
      <c r="C755" s="42">
        <f t="shared" si="1211"/>
        <v>1.7714341841279844</v>
      </c>
      <c r="D755" s="42">
        <f t="shared" si="1212"/>
        <v>4.9879341019297314</v>
      </c>
      <c r="E755" s="42">
        <f t="shared" si="1213"/>
        <v>0.32729502526301124</v>
      </c>
      <c r="F755" s="42">
        <f t="shared" si="1253"/>
        <v>4.4026176008115456</v>
      </c>
      <c r="G755" s="42">
        <f t="shared" si="1214"/>
        <v>3.7451332000548234</v>
      </c>
      <c r="H755" s="42">
        <f t="shared" si="1252"/>
        <v>3.1074105579617717</v>
      </c>
      <c r="I755" s="42">
        <f t="shared" si="1252"/>
        <v>2.9904332899415142</v>
      </c>
      <c r="J755" s="42">
        <f t="shared" si="1215"/>
        <v>0.50196308476460638</v>
      </c>
      <c r="K755" s="42">
        <f t="shared" si="1216"/>
        <v>6.6750494569840999</v>
      </c>
      <c r="L755" s="42">
        <f t="shared" si="1217"/>
        <v>3.3480012819933496</v>
      </c>
      <c r="M755" s="42">
        <f t="shared" si="1218"/>
        <v>2.3724345390109924</v>
      </c>
      <c r="N755" s="42">
        <f t="shared" si="1251"/>
        <v>4.1626949206822506</v>
      </c>
      <c r="O755" s="42">
        <f t="shared" si="1251"/>
        <v>5.803484076989565</v>
      </c>
      <c r="P755" s="42">
        <f t="shared" si="1251"/>
        <v>4.5558759466420664</v>
      </c>
      <c r="Q755" s="42">
        <f t="shared" si="1251"/>
        <v>4.7727543759626592</v>
      </c>
      <c r="R755" s="42">
        <f t="shared" si="1221"/>
        <v>4.744382566521395</v>
      </c>
      <c r="S755" s="42">
        <f t="shared" si="1247"/>
        <v>0.92825926249217472</v>
      </c>
      <c r="T755" s="42">
        <f t="shared" si="1247"/>
        <v>6.6940322425249059</v>
      </c>
      <c r="U755" s="42">
        <f t="shared" si="1247"/>
        <v>6.6940322425249059</v>
      </c>
      <c r="V755" s="42">
        <f t="shared" si="1247"/>
        <v>4.4626881616832712</v>
      </c>
      <c r="W755" s="42">
        <f t="shared" si="1247"/>
        <v>0</v>
      </c>
      <c r="X755" s="42">
        <f t="shared" si="1247"/>
        <v>6.6940322425249059</v>
      </c>
      <c r="Y755" s="42">
        <f t="shared" si="1247"/>
        <v>5.8572782122092919</v>
      </c>
      <c r="Z755" s="42">
        <f t="shared" si="1247"/>
        <v>3.2748432668956102</v>
      </c>
      <c r="AA755" s="42">
        <f t="shared" si="1219"/>
        <v>0.99479838269816556</v>
      </c>
      <c r="AB755" s="42">
        <f t="shared" si="1230"/>
        <v>2.4924877190405281</v>
      </c>
      <c r="AC755" s="42">
        <f t="shared" si="1220"/>
        <v>3.6386500577648699</v>
      </c>
      <c r="AD755" s="74">
        <f t="shared" si="1210"/>
        <v>100.00000000000001</v>
      </c>
    </row>
    <row r="756" spans="1:30" x14ac:dyDescent="0.25">
      <c r="A756" s="34" t="s">
        <v>1235</v>
      </c>
      <c r="B756" s="34" t="s">
        <v>1236</v>
      </c>
      <c r="C756" s="42">
        <f t="shared" si="1211"/>
        <v>3.7379638616949649</v>
      </c>
      <c r="D756" s="42">
        <f t="shared" si="1212"/>
        <v>3.1030539267650412</v>
      </c>
      <c r="E756" s="42">
        <f t="shared" si="1213"/>
        <v>2.3327528980691352</v>
      </c>
      <c r="F756" s="42">
        <f t="shared" si="1253"/>
        <v>4.2953402590672649</v>
      </c>
      <c r="G756" s="42">
        <f t="shared" si="1214"/>
        <v>2.485329038875971</v>
      </c>
      <c r="H756" s="42">
        <f t="shared" si="1252"/>
        <v>3.9481099696483914</v>
      </c>
      <c r="I756" s="42">
        <f t="shared" si="1252"/>
        <v>3.6273542872736906</v>
      </c>
      <c r="J756" s="42">
        <f t="shared" si="1215"/>
        <v>1.306643091191376</v>
      </c>
      <c r="K756" s="42">
        <f t="shared" si="1216"/>
        <v>4.4549695259370754</v>
      </c>
      <c r="L756" s="42">
        <f t="shared" si="1217"/>
        <v>2.9804602771092465</v>
      </c>
      <c r="M756" s="42">
        <f t="shared" si="1218"/>
        <v>3.4662858594320269</v>
      </c>
      <c r="N756" s="42">
        <f t="shared" si="1251"/>
        <v>3.9943814784706277</v>
      </c>
      <c r="O756" s="42">
        <f t="shared" si="1251"/>
        <v>3.6599590092509566</v>
      </c>
      <c r="P756" s="42">
        <f t="shared" si="1251"/>
        <v>5.0399453790397395</v>
      </c>
      <c r="Q756" s="42">
        <f t="shared" si="1251"/>
        <v>5.8458382721591988</v>
      </c>
      <c r="R756" s="42">
        <f t="shared" si="1221"/>
        <v>2.1663782427641505</v>
      </c>
      <c r="S756" s="42">
        <f t="shared" si="1247"/>
        <v>0.48056679005771652</v>
      </c>
      <c r="T756" s="42">
        <f t="shared" si="1247"/>
        <v>6.1777209098723072</v>
      </c>
      <c r="U756" s="42">
        <f t="shared" si="1247"/>
        <v>0</v>
      </c>
      <c r="V756" s="42">
        <f t="shared" si="1247"/>
        <v>4.1184806065815387</v>
      </c>
      <c r="W756" s="42">
        <f t="shared" si="1247"/>
        <v>6.1777209098723072</v>
      </c>
      <c r="X756" s="42">
        <f t="shared" si="1247"/>
        <v>6.1777209098723072</v>
      </c>
      <c r="Y756" s="42">
        <f t="shared" si="1247"/>
        <v>3.6036705307588455</v>
      </c>
      <c r="Z756" s="42">
        <f t="shared" si="1247"/>
        <v>4.7900926731534614</v>
      </c>
      <c r="AA756" s="42">
        <f t="shared" si="1219"/>
        <v>0.81036074777456435</v>
      </c>
      <c r="AB756" s="42">
        <f t="shared" si="1230"/>
        <v>4.9281345534578707</v>
      </c>
      <c r="AC756" s="42">
        <f t="shared" si="1220"/>
        <v>6.2907659918502201</v>
      </c>
      <c r="AD756" s="74">
        <f t="shared" si="1210"/>
        <v>100</v>
      </c>
    </row>
    <row r="757" spans="1:30" x14ac:dyDescent="0.25">
      <c r="A757" s="34" t="s">
        <v>1237</v>
      </c>
      <c r="B757" s="34" t="s">
        <v>1238</v>
      </c>
      <c r="C757" s="42">
        <f t="shared" si="1211"/>
        <v>3.7763230969867845</v>
      </c>
      <c r="D757" s="42">
        <f t="shared" si="1212"/>
        <v>4.8079073380955641</v>
      </c>
      <c r="E757" s="42">
        <f t="shared" si="1213"/>
        <v>2.1933959554627696</v>
      </c>
      <c r="F757" s="42">
        <f t="shared" si="1253"/>
        <v>4.5663230495825458</v>
      </c>
      <c r="G757" s="42">
        <f t="shared" si="1214"/>
        <v>1.1604096086991125</v>
      </c>
      <c r="H757" s="42">
        <f t="shared" si="1252"/>
        <v>4.4457518613263822</v>
      </c>
      <c r="I757" s="42">
        <f t="shared" si="1252"/>
        <v>3.8933374626223012</v>
      </c>
      <c r="J757" s="42">
        <f t="shared" si="1215"/>
        <v>1.3743492147555512</v>
      </c>
      <c r="K757" s="42">
        <f t="shared" si="1216"/>
        <v>3.8124235376770881</v>
      </c>
      <c r="L757" s="42">
        <f t="shared" si="1217"/>
        <v>2.3998317621347498</v>
      </c>
      <c r="M757" s="42">
        <f t="shared" si="1218"/>
        <v>2.6559868202324943</v>
      </c>
      <c r="N757" s="42">
        <f t="shared" si="1251"/>
        <v>3.8966727456390089</v>
      </c>
      <c r="O757" s="42">
        <f t="shared" si="1251"/>
        <v>3.8587086593771285</v>
      </c>
      <c r="P757" s="42">
        <f t="shared" si="1251"/>
        <v>1.7993700270435311</v>
      </c>
      <c r="Q757" s="42">
        <f t="shared" si="1251"/>
        <v>2.8472976764184978</v>
      </c>
      <c r="R757" s="42">
        <f t="shared" si="1221"/>
        <v>3.3495146299650922</v>
      </c>
      <c r="S757" s="42">
        <f t="shared" si="1247"/>
        <v>0.11349667446550321</v>
      </c>
      <c r="T757" s="42">
        <f t="shared" si="1247"/>
        <v>5.5928639028278608</v>
      </c>
      <c r="U757" s="42">
        <f t="shared" si="1247"/>
        <v>5.5928639028278608</v>
      </c>
      <c r="V757" s="42">
        <f t="shared" si="1247"/>
        <v>5.5928639028278608</v>
      </c>
      <c r="W757" s="42">
        <f t="shared" si="1247"/>
        <v>5.5928639028278608</v>
      </c>
      <c r="X757" s="42">
        <f t="shared" si="1247"/>
        <v>5.5928639028278608</v>
      </c>
      <c r="Y757" s="42">
        <f t="shared" si="1247"/>
        <v>3.4955399392674127</v>
      </c>
      <c r="Z757" s="42">
        <f t="shared" si="1247"/>
        <v>5.3717623648903752</v>
      </c>
      <c r="AA757" s="42">
        <f t="shared" si="1219"/>
        <v>1.5497668334700525</v>
      </c>
      <c r="AB757" s="42">
        <f t="shared" si="1230"/>
        <v>5.4581690341086953</v>
      </c>
      <c r="AC757" s="42">
        <f t="shared" si="1220"/>
        <v>5.2093421936400475</v>
      </c>
      <c r="AD757" s="74">
        <f t="shared" si="1210"/>
        <v>99.999999999999972</v>
      </c>
    </row>
    <row r="758" spans="1:30" x14ac:dyDescent="0.25">
      <c r="A758" s="34" t="s">
        <v>1239</v>
      </c>
      <c r="B758" s="34" t="s">
        <v>1240</v>
      </c>
      <c r="AD758" s="74"/>
    </row>
    <row r="761" spans="1:30" ht="15.75" x14ac:dyDescent="0.25">
      <c r="C761" s="125" t="s">
        <v>833</v>
      </c>
      <c r="D761" s="126"/>
      <c r="E761" s="126"/>
      <c r="F761" s="126"/>
      <c r="G761" s="126"/>
      <c r="H761" s="126"/>
      <c r="I761" s="126"/>
      <c r="J761" s="126"/>
      <c r="K761" s="126"/>
      <c r="L761" s="126"/>
      <c r="M761" s="126"/>
      <c r="N761" s="126"/>
      <c r="O761" s="126"/>
      <c r="P761" s="126"/>
      <c r="Q761" s="126"/>
      <c r="R761" s="126"/>
      <c r="S761" s="126"/>
      <c r="T761" s="126"/>
      <c r="U761" s="126"/>
      <c r="V761" s="126"/>
      <c r="W761" s="126"/>
      <c r="X761" s="126"/>
      <c r="Y761" s="126"/>
      <c r="Z761" s="126"/>
      <c r="AA761" s="126"/>
      <c r="AB761" s="126"/>
      <c r="AC761" s="126"/>
    </row>
    <row r="762" spans="1:30" x14ac:dyDescent="0.25">
      <c r="C762" s="127" t="s">
        <v>1375</v>
      </c>
      <c r="D762" s="127"/>
      <c r="E762" s="127"/>
      <c r="F762" s="127"/>
      <c r="G762" s="127"/>
      <c r="H762" s="127"/>
      <c r="I762" s="127"/>
      <c r="J762" s="127"/>
      <c r="K762" s="127"/>
      <c r="L762" s="127"/>
      <c r="M762" s="127"/>
      <c r="N762" s="127"/>
      <c r="O762" s="127"/>
      <c r="P762" s="127"/>
      <c r="Q762" s="127"/>
      <c r="R762" s="127"/>
      <c r="S762" s="127"/>
      <c r="T762" s="127"/>
      <c r="U762" s="127"/>
      <c r="V762" s="127"/>
      <c r="W762" s="127"/>
      <c r="X762" s="127"/>
      <c r="Y762" s="127"/>
      <c r="Z762" s="127"/>
      <c r="AA762" s="127"/>
      <c r="AB762" s="127"/>
      <c r="AC762" s="127"/>
    </row>
    <row r="763" spans="1:30" x14ac:dyDescent="0.25">
      <c r="A763" s="41" t="s">
        <v>0</v>
      </c>
      <c r="B763" s="41" t="s">
        <v>1243</v>
      </c>
      <c r="C763" s="56" t="s">
        <v>4</v>
      </c>
      <c r="D763" s="57" t="s">
        <v>10</v>
      </c>
      <c r="E763" s="57" t="s">
        <v>11</v>
      </c>
      <c r="F763" s="63" t="s">
        <v>14</v>
      </c>
      <c r="G763" s="63" t="s">
        <v>17</v>
      </c>
      <c r="H763" s="63" t="s">
        <v>21</v>
      </c>
      <c r="I763" s="63" t="s">
        <v>22</v>
      </c>
      <c r="J763" s="63" t="s">
        <v>23</v>
      </c>
      <c r="K763" s="63" t="s">
        <v>24</v>
      </c>
      <c r="L763" s="63" t="s">
        <v>30</v>
      </c>
      <c r="M763" s="63" t="s">
        <v>32</v>
      </c>
      <c r="N763" s="63" t="s">
        <v>33</v>
      </c>
      <c r="O763" s="63" t="s">
        <v>819</v>
      </c>
      <c r="P763" s="64" t="s">
        <v>37</v>
      </c>
      <c r="Q763" s="64" t="s">
        <v>38</v>
      </c>
      <c r="R763" s="64" t="s">
        <v>39</v>
      </c>
      <c r="S763" s="64" t="s">
        <v>40</v>
      </c>
      <c r="T763" s="64" t="s">
        <v>41</v>
      </c>
      <c r="U763" s="64" t="s">
        <v>42</v>
      </c>
      <c r="V763" s="64" t="s">
        <v>45</v>
      </c>
      <c r="W763" s="64" t="s">
        <v>46</v>
      </c>
      <c r="X763" s="65" t="s">
        <v>807</v>
      </c>
      <c r="Y763" s="65" t="s">
        <v>808</v>
      </c>
      <c r="Z763" s="65" t="s">
        <v>809</v>
      </c>
      <c r="AA763" s="65" t="s">
        <v>810</v>
      </c>
      <c r="AB763" s="65" t="s">
        <v>811</v>
      </c>
      <c r="AC763" s="65" t="s">
        <v>812</v>
      </c>
    </row>
    <row r="764" spans="1:30" x14ac:dyDescent="0.25">
      <c r="A764" s="34" t="s">
        <v>873</v>
      </c>
      <c r="B764" s="34" t="s">
        <v>874</v>
      </c>
      <c r="C764" s="42">
        <f>C4-0.5</f>
        <v>1.95714221066945</v>
      </c>
      <c r="D764" s="42">
        <f>D4+0.5</f>
        <v>2.0116555815207704</v>
      </c>
      <c r="E764" s="42">
        <f t="shared" ref="E764:AB778" si="1255">E4</f>
        <v>2.6210802857400002</v>
      </c>
      <c r="F764" s="42">
        <f t="shared" si="1255"/>
        <v>4.0561119672431856</v>
      </c>
      <c r="G764" s="42">
        <f t="shared" si="1255"/>
        <v>7.4638689999999999</v>
      </c>
      <c r="H764" s="42">
        <f>H4-0.15</f>
        <v>2.1066475023523963</v>
      </c>
      <c r="I764" s="42">
        <f t="shared" si="1255"/>
        <v>3.709951214290319</v>
      </c>
      <c r="J764" s="42">
        <f>J4+0.25</f>
        <v>2.1956286223102115</v>
      </c>
      <c r="K764" s="42">
        <f t="shared" si="1255"/>
        <v>3.7976049972269599</v>
      </c>
      <c r="L764" s="42">
        <f t="shared" si="1255"/>
        <v>5.8588231249160003E-2</v>
      </c>
      <c r="M764" s="42">
        <f t="shared" si="1255"/>
        <v>3.0572513384506235</v>
      </c>
      <c r="N764" s="42">
        <f t="shared" si="1255"/>
        <v>4.0507538600000004</v>
      </c>
      <c r="O764" s="42">
        <f>O4+0.15</f>
        <v>7.2926167196400007</v>
      </c>
      <c r="P764" s="42">
        <f t="shared" si="1255"/>
        <v>0.40361551508647259</v>
      </c>
      <c r="Q764" s="42">
        <f t="shared" si="1255"/>
        <v>5.2698028270000004</v>
      </c>
      <c r="R764" s="42">
        <f t="shared" si="1255"/>
        <v>6.6782698028269998</v>
      </c>
      <c r="S764" s="42">
        <f>S4-0.25</f>
        <v>5.7167826980282657</v>
      </c>
      <c r="T764" s="42">
        <f t="shared" si="1255"/>
        <v>5.9667826980282657</v>
      </c>
      <c r="U764" s="42">
        <f>U4-2</f>
        <v>3.9667826980282657</v>
      </c>
      <c r="V764" s="42">
        <f t="shared" si="1255"/>
        <v>4.4750870235211995</v>
      </c>
      <c r="W764" s="42">
        <f t="shared" si="1255"/>
        <v>4.0529090024342915</v>
      </c>
      <c r="X764" s="42">
        <f t="shared" si="1255"/>
        <v>3.3696706696853869</v>
      </c>
      <c r="Y764" s="42">
        <f t="shared" si="1255"/>
        <v>0.39390535279540001</v>
      </c>
      <c r="Z764" s="42">
        <f t="shared" si="1255"/>
        <v>5.1054282142203702</v>
      </c>
      <c r="AA764" s="42">
        <f t="shared" si="1255"/>
        <v>3.9373413500000001</v>
      </c>
      <c r="AB764" s="42">
        <f t="shared" si="1255"/>
        <v>2.6660092906083741</v>
      </c>
      <c r="AC764" s="42">
        <f>AC4+2</f>
        <v>3.6160036473826551</v>
      </c>
      <c r="AD764" s="74">
        <f t="shared" ref="AD764:AD827" si="1256">SUM(C764:AC764)</f>
        <v>99.997292320339014</v>
      </c>
    </row>
    <row r="765" spans="1:30" x14ac:dyDescent="0.25">
      <c r="A765" s="34" t="s">
        <v>875</v>
      </c>
      <c r="B765" s="34" t="s">
        <v>876</v>
      </c>
      <c r="C765" s="42">
        <f t="shared" ref="C765:C828" si="1257">C5-0.5</f>
        <v>6.0966039484721453</v>
      </c>
      <c r="D765" s="42">
        <f t="shared" ref="D765:D828" si="1258">D5+0.5</f>
        <v>7.0966039484721453</v>
      </c>
      <c r="E765" s="42">
        <f t="shared" si="1255"/>
        <v>6.5966039484721453</v>
      </c>
      <c r="F765" s="42">
        <f t="shared" si="1255"/>
        <v>6.5966039484721453</v>
      </c>
      <c r="G765" s="42">
        <f>G5-0.8</f>
        <v>5.7966039484721454</v>
      </c>
      <c r="H765" s="42">
        <f t="shared" ref="H765:H828" si="1259">H5-0.15</f>
        <v>6.171745450619138</v>
      </c>
      <c r="I765" s="42">
        <f>I5-1.2</f>
        <v>1.8908615984979555</v>
      </c>
      <c r="J765" s="42">
        <f t="shared" ref="J765:J828" si="1260">J5+0.25</f>
        <v>2.716911807176563</v>
      </c>
      <c r="K765" s="42">
        <f t="shared" si="1255"/>
        <v>2.6418546458500276</v>
      </c>
      <c r="L765" s="42">
        <f t="shared" si="1255"/>
        <v>2.1736263293429636</v>
      </c>
      <c r="M765" s="42">
        <f t="shared" si="1255"/>
        <v>2.6204475367039324</v>
      </c>
      <c r="N765" s="42">
        <f t="shared" si="1255"/>
        <v>1.4035327549940737</v>
      </c>
      <c r="O765" s="42">
        <f t="shared" ref="O765:O828" si="1261">O5+0.15</f>
        <v>0.2874292489265034</v>
      </c>
      <c r="P765" s="42">
        <f t="shared" si="1255"/>
        <v>0.39416010064150586</v>
      </c>
      <c r="Q765" s="42">
        <f t="shared" si="1255"/>
        <v>3.6373367739848828</v>
      </c>
      <c r="R765" s="42">
        <f t="shared" si="1255"/>
        <v>2.4345990285120749</v>
      </c>
      <c r="S765" s="42">
        <f t="shared" ref="S765:S828" si="1262">S5-0.25</f>
        <v>2.735384050992967</v>
      </c>
      <c r="T765" s="42">
        <f t="shared" si="1255"/>
        <v>2.960884883651389</v>
      </c>
      <c r="U765" s="42">
        <f>U5</f>
        <v>1.0157565266050665</v>
      </c>
      <c r="V765" s="42">
        <f t="shared" si="1255"/>
        <v>5.9695701819910605</v>
      </c>
      <c r="W765" s="42">
        <f t="shared" si="1255"/>
        <v>1.4555483317000852</v>
      </c>
      <c r="X765" s="42">
        <f t="shared" si="1255"/>
        <v>0.39579623690832871</v>
      </c>
      <c r="Y765" s="42">
        <f t="shared" si="1255"/>
        <v>4.0080343484506429</v>
      </c>
      <c r="Z765" s="42">
        <f t="shared" si="1255"/>
        <v>4.9126280930198467</v>
      </c>
      <c r="AA765" s="42">
        <f t="shared" si="1255"/>
        <v>4.5040671568582358</v>
      </c>
      <c r="AB765" s="42">
        <f t="shared" si="1255"/>
        <v>5.2837011744636238</v>
      </c>
      <c r="AC765" s="42">
        <f t="shared" ref="AC765:AC828" si="1263">AC5+2</f>
        <v>8.2031039977484088</v>
      </c>
      <c r="AD765" s="74">
        <f t="shared" si="1256"/>
        <v>100.00000000000003</v>
      </c>
    </row>
    <row r="766" spans="1:30" x14ac:dyDescent="0.25">
      <c r="A766" s="34" t="s">
        <v>877</v>
      </c>
      <c r="B766" s="34" t="s">
        <v>878</v>
      </c>
      <c r="C766" s="42">
        <f t="shared" si="1257"/>
        <v>5.1554652240565071</v>
      </c>
      <c r="D766" s="42">
        <f t="shared" si="1258"/>
        <v>6.1554652240565071</v>
      </c>
      <c r="E766" s="42">
        <f t="shared" si="1255"/>
        <v>5.6554652240565071</v>
      </c>
      <c r="F766" s="42">
        <f t="shared" si="1255"/>
        <v>5.6554652240565071</v>
      </c>
      <c r="G766" s="42">
        <f>G6-0.8</f>
        <v>4.8554652240565073</v>
      </c>
      <c r="H766" s="42">
        <f t="shared" si="1259"/>
        <v>1.2638663060141277</v>
      </c>
      <c r="I766" s="42">
        <f>I6-1.2</f>
        <v>2.7989677729851516</v>
      </c>
      <c r="J766" s="42">
        <f t="shared" si="1260"/>
        <v>2.6220236373625414</v>
      </c>
      <c r="K766" s="42">
        <f t="shared" si="1255"/>
        <v>3.3201276697579747</v>
      </c>
      <c r="L766" s="42">
        <f t="shared" si="1255"/>
        <v>4.4192180158229757</v>
      </c>
      <c r="M766" s="42">
        <f t="shared" si="1255"/>
        <v>4.2332040022242543</v>
      </c>
      <c r="N766" s="42">
        <f t="shared" si="1255"/>
        <v>4.3318457035326441</v>
      </c>
      <c r="O766" s="42">
        <f t="shared" si="1261"/>
        <v>4.5094211102102237</v>
      </c>
      <c r="P766" s="42">
        <f t="shared" si="1255"/>
        <v>2.7926649020707464</v>
      </c>
      <c r="Q766" s="42">
        <f t="shared" si="1255"/>
        <v>3.4033553458093406</v>
      </c>
      <c r="R766" s="42">
        <f t="shared" si="1255"/>
        <v>1.8632794795387155</v>
      </c>
      <c r="S766" s="42">
        <f t="shared" si="1262"/>
        <v>3.7509929848663317</v>
      </c>
      <c r="T766" s="42">
        <f t="shared" si="1255"/>
        <v>3.7469168811924005</v>
      </c>
      <c r="U766" s="42">
        <f>U6</f>
        <v>1.7689406723462948</v>
      </c>
      <c r="V766" s="42">
        <f t="shared" si="1255"/>
        <v>4.5644864997677201</v>
      </c>
      <c r="W766" s="42">
        <f t="shared" si="1255"/>
        <v>2.5231266246116286</v>
      </c>
      <c r="X766" s="42">
        <f t="shared" si="1255"/>
        <v>2.3499756113211623</v>
      </c>
      <c r="Y766" s="42">
        <f t="shared" si="1255"/>
        <v>4.0918380361747531</v>
      </c>
      <c r="Z766" s="42">
        <f t="shared" si="1255"/>
        <v>4.8241304134344043</v>
      </c>
      <c r="AA766" s="42">
        <f t="shared" si="1255"/>
        <v>1.5950976649988158</v>
      </c>
      <c r="AB766" s="42">
        <f t="shared" si="1255"/>
        <v>2.265535349907577</v>
      </c>
      <c r="AC766" s="42">
        <f t="shared" si="1263"/>
        <v>5.4836591957677179</v>
      </c>
      <c r="AD766" s="74">
        <f t="shared" si="1256"/>
        <v>100.00000000000004</v>
      </c>
    </row>
    <row r="767" spans="1:30" x14ac:dyDescent="0.25">
      <c r="A767" s="34" t="s">
        <v>879</v>
      </c>
      <c r="B767" s="34" t="s">
        <v>880</v>
      </c>
      <c r="C767" s="42">
        <f>C7</f>
        <v>0</v>
      </c>
      <c r="D767" s="42">
        <f t="shared" si="1258"/>
        <v>0.5</v>
      </c>
      <c r="E767" s="42">
        <f t="shared" si="1255"/>
        <v>4.5253189358123089</v>
      </c>
      <c r="F767" s="42">
        <f t="shared" si="1255"/>
        <v>6.7879784037184638</v>
      </c>
      <c r="G767" s="42">
        <f>G7-0.5</f>
        <v>6.2879784037184638</v>
      </c>
      <c r="H767" s="42">
        <f t="shared" si="1259"/>
        <v>2.395491901394426</v>
      </c>
      <c r="I767" s="42">
        <f t="shared" si="1255"/>
        <v>5.3486586343765445</v>
      </c>
      <c r="J767" s="42">
        <f t="shared" si="1260"/>
        <v>2.2695638225939181</v>
      </c>
      <c r="K767" s="42">
        <f t="shared" si="1255"/>
        <v>5.152287761447786</v>
      </c>
      <c r="L767" s="42">
        <f t="shared" si="1255"/>
        <v>5.3820931433848589</v>
      </c>
      <c r="M767" s="42">
        <f t="shared" si="1255"/>
        <v>4.2995297033321132</v>
      </c>
      <c r="N767" s="42">
        <f t="shared" si="1255"/>
        <v>5.9214279692012148</v>
      </c>
      <c r="O767" s="42">
        <f t="shared" si="1261"/>
        <v>4.8167351525564452</v>
      </c>
      <c r="P767" s="42">
        <f t="shared" si="1255"/>
        <v>1.1938270924239933</v>
      </c>
      <c r="Q767" s="42">
        <f t="shared" si="1255"/>
        <v>4.335792845148057</v>
      </c>
      <c r="R767" s="42">
        <f t="shared" si="1255"/>
        <v>2.2580498755965288</v>
      </c>
      <c r="S767" s="42">
        <f t="shared" si="1262"/>
        <v>5.0919389122153973</v>
      </c>
      <c r="T767" s="42">
        <f t="shared" si="1255"/>
        <v>5.3272481842742048</v>
      </c>
      <c r="U767" s="42">
        <f>U7</f>
        <v>0.68929683196178282</v>
      </c>
      <c r="V767" s="42">
        <f t="shared" si="1255"/>
        <v>4.8072748627955013</v>
      </c>
      <c r="W767" s="42">
        <f t="shared" si="1255"/>
        <v>1.6922588020433009</v>
      </c>
      <c r="X767" s="42">
        <f t="shared" si="1255"/>
        <v>0.62000938566855768</v>
      </c>
      <c r="Y767" s="42">
        <f t="shared" si="1255"/>
        <v>3.6363891207039223</v>
      </c>
      <c r="Z767" s="42">
        <f t="shared" si="1255"/>
        <v>3.7857871106613765</v>
      </c>
      <c r="AA767" s="42">
        <f t="shared" si="1255"/>
        <v>3.3170315568378976</v>
      </c>
      <c r="AB767" s="42">
        <f>AB7-2</f>
        <v>3.266138913883105</v>
      </c>
      <c r="AC767" s="42">
        <f t="shared" si="1263"/>
        <v>6.291892674249838</v>
      </c>
      <c r="AD767" s="74">
        <f t="shared" si="1256"/>
        <v>100.00000000000001</v>
      </c>
    </row>
    <row r="768" spans="1:30" x14ac:dyDescent="0.25">
      <c r="A768" s="34" t="s">
        <v>881</v>
      </c>
      <c r="B768" s="34" t="s">
        <v>882</v>
      </c>
      <c r="C768" s="42">
        <f t="shared" si="1257"/>
        <v>5.6018103900015213</v>
      </c>
      <c r="D768" s="42">
        <f t="shared" si="1258"/>
        <v>0.5</v>
      </c>
      <c r="E768" s="42">
        <f t="shared" si="1255"/>
        <v>6.1018103900015213</v>
      </c>
      <c r="F768" s="42">
        <f t="shared" si="1255"/>
        <v>6.1018103900015213</v>
      </c>
      <c r="G768" s="42">
        <f t="shared" ref="G768:G770" si="1264">G8-0.8</f>
        <v>5.3018103900015214</v>
      </c>
      <c r="H768" s="42">
        <f t="shared" si="1259"/>
        <v>3.155147294584157</v>
      </c>
      <c r="I768" s="42">
        <f t="shared" ref="I768:I770" si="1265">I8-1.2</f>
        <v>4.1260636063670084</v>
      </c>
      <c r="J768" s="42">
        <f t="shared" si="1260"/>
        <v>0.88035231301668249</v>
      </c>
      <c r="K768" s="42">
        <f t="shared" si="1255"/>
        <v>4.9451825512256953</v>
      </c>
      <c r="L768" s="42">
        <f t="shared" si="1255"/>
        <v>4.9840494891330129</v>
      </c>
      <c r="M768" s="42">
        <f t="shared" si="1255"/>
        <v>4.7227381317747845</v>
      </c>
      <c r="N768" s="42">
        <f t="shared" si="1255"/>
        <v>2.9859923185113826</v>
      </c>
      <c r="O768" s="42">
        <f t="shared" si="1261"/>
        <v>2.6924209958339675</v>
      </c>
      <c r="P768" s="42">
        <f t="shared" si="1255"/>
        <v>3.6597104030223355</v>
      </c>
      <c r="Q768" s="42">
        <f t="shared" si="1255"/>
        <v>5.93971623700486</v>
      </c>
      <c r="R768" s="42">
        <f t="shared" si="1255"/>
        <v>0</v>
      </c>
      <c r="S768" s="42">
        <f t="shared" si="1262"/>
        <v>4.6894888170733138</v>
      </c>
      <c r="T768" s="42">
        <f t="shared" si="1255"/>
        <v>5.0232821612603331</v>
      </c>
      <c r="U768" s="42">
        <f t="shared" ref="U768:U770" si="1266">U8</f>
        <v>0.92704492474952571</v>
      </c>
      <c r="V768" s="42">
        <f t="shared" si="1255"/>
        <v>5.0096056817187318</v>
      </c>
      <c r="W768" s="42">
        <f t="shared" si="1255"/>
        <v>0.73675812895088244</v>
      </c>
      <c r="X768" s="42">
        <f t="shared" si="1255"/>
        <v>2.0734026786659223</v>
      </c>
      <c r="Y768" s="42">
        <f t="shared" si="1255"/>
        <v>4.4028474280471004</v>
      </c>
      <c r="Z768" s="42">
        <f t="shared" si="1255"/>
        <v>3.0301458682398446</v>
      </c>
      <c r="AA768" s="42">
        <f t="shared" si="1255"/>
        <v>3.8309260743334392</v>
      </c>
      <c r="AB768" s="42">
        <f t="shared" si="1255"/>
        <v>5.7572284580788446</v>
      </c>
      <c r="AC768" s="42">
        <f t="shared" si="1263"/>
        <v>2.8206548784021033</v>
      </c>
      <c r="AD768" s="74">
        <f t="shared" si="1256"/>
        <v>100.00000000000001</v>
      </c>
    </row>
    <row r="769" spans="1:30" x14ac:dyDescent="0.25">
      <c r="A769" s="34" t="s">
        <v>883</v>
      </c>
      <c r="B769" s="34" t="s">
        <v>884</v>
      </c>
      <c r="C769" s="42">
        <f t="shared" si="1257"/>
        <v>5.6497609436767968</v>
      </c>
      <c r="D769" s="42">
        <f t="shared" si="1258"/>
        <v>6.6497609436767968</v>
      </c>
      <c r="E769" s="42">
        <f t="shared" si="1255"/>
        <v>2.0499203145589329</v>
      </c>
      <c r="F769" s="42">
        <f t="shared" si="1255"/>
        <v>6.1497609436767968</v>
      </c>
      <c r="G769" s="42">
        <f t="shared" si="1264"/>
        <v>5.349760943676797</v>
      </c>
      <c r="H769" s="42">
        <f t="shared" si="1259"/>
        <v>4.9748007863973305</v>
      </c>
      <c r="I769" s="42">
        <f t="shared" si="1265"/>
        <v>3.7618017317356394</v>
      </c>
      <c r="J769" s="42">
        <f t="shared" si="1260"/>
        <v>1.4189628240046757</v>
      </c>
      <c r="K769" s="42">
        <f t="shared" si="1255"/>
        <v>4.1811052282473149</v>
      </c>
      <c r="L769" s="42">
        <f t="shared" si="1255"/>
        <v>2.7303546566429242</v>
      </c>
      <c r="M769" s="42">
        <f t="shared" si="1255"/>
        <v>2.9682814744427373</v>
      </c>
      <c r="N769" s="42">
        <f t="shared" si="1255"/>
        <v>2.486073572975728</v>
      </c>
      <c r="O769" s="42">
        <f t="shared" si="1261"/>
        <v>1.4312001965993331</v>
      </c>
      <c r="P769" s="42">
        <f t="shared" si="1255"/>
        <v>1.2687781879288107</v>
      </c>
      <c r="Q769" s="42">
        <f t="shared" si="1255"/>
        <v>5.2916486204610083</v>
      </c>
      <c r="R769" s="42">
        <f t="shared" si="1255"/>
        <v>0.62597047203019518</v>
      </c>
      <c r="S769" s="42">
        <f t="shared" si="1262"/>
        <v>3.9331170550746801</v>
      </c>
      <c r="T769" s="42">
        <f t="shared" si="1255"/>
        <v>4.1265193741317985</v>
      </c>
      <c r="U769" s="42">
        <f t="shared" si="1266"/>
        <v>1.6735949443579801</v>
      </c>
      <c r="V769" s="42">
        <f t="shared" si="1255"/>
        <v>5.1433302731385462</v>
      </c>
      <c r="W769" s="42">
        <f t="shared" si="1255"/>
        <v>1.29059169199394</v>
      </c>
      <c r="X769" s="42">
        <f t="shared" si="1255"/>
        <v>2.1915617560760201</v>
      </c>
      <c r="Y769" s="42">
        <f t="shared" si="1255"/>
        <v>4.8009864618376188</v>
      </c>
      <c r="Z769" s="42">
        <f t="shared" si="1255"/>
        <v>3.5445536738953658</v>
      </c>
      <c r="AA769" s="42">
        <f t="shared" si="1255"/>
        <v>4.5041805338289924</v>
      </c>
      <c r="AB769" s="42">
        <f t="shared" si="1255"/>
        <v>5.5124126225258587</v>
      </c>
      <c r="AC769" s="42">
        <f t="shared" si="1263"/>
        <v>6.2912097724073845</v>
      </c>
      <c r="AD769" s="74">
        <f t="shared" si="1256"/>
        <v>100.00000000000001</v>
      </c>
    </row>
    <row r="770" spans="1:30" x14ac:dyDescent="0.25">
      <c r="A770" s="34" t="s">
        <v>885</v>
      </c>
      <c r="B770" s="34" t="s">
        <v>886</v>
      </c>
      <c r="C770" s="42">
        <f t="shared" si="1257"/>
        <v>4.9548004829529919</v>
      </c>
      <c r="D770" s="42">
        <f t="shared" si="1258"/>
        <v>5.9548004829529919</v>
      </c>
      <c r="E770" s="42">
        <f t="shared" si="1255"/>
        <v>1.8182668276509977</v>
      </c>
      <c r="F770" s="42">
        <f t="shared" si="1255"/>
        <v>5.4548004829529919</v>
      </c>
      <c r="G770" s="42">
        <f t="shared" si="1264"/>
        <v>4.6548004829529921</v>
      </c>
      <c r="H770" s="42">
        <f t="shared" si="1259"/>
        <v>2.3501168880201209</v>
      </c>
      <c r="I770" s="42">
        <f t="shared" si="1265"/>
        <v>4.0146520340179563</v>
      </c>
      <c r="J770" s="42">
        <f t="shared" si="1260"/>
        <v>2.1246180723095986</v>
      </c>
      <c r="K770" s="42">
        <f t="shared" si="1255"/>
        <v>4.6163952132148509</v>
      </c>
      <c r="L770" s="42">
        <f t="shared" si="1255"/>
        <v>4.1045499511177406</v>
      </c>
      <c r="M770" s="42">
        <f t="shared" si="1255"/>
        <v>3.9095697006723036</v>
      </c>
      <c r="N770" s="42">
        <f t="shared" si="1255"/>
        <v>5.2226813134656318</v>
      </c>
      <c r="O770" s="42">
        <f t="shared" si="1261"/>
        <v>2.991041918204683</v>
      </c>
      <c r="P770" s="42">
        <f t="shared" si="1255"/>
        <v>0.73181652477047288</v>
      </c>
      <c r="Q770" s="42">
        <f t="shared" si="1255"/>
        <v>2.1953899754671196</v>
      </c>
      <c r="R770" s="42">
        <f t="shared" si="1255"/>
        <v>3.4880576077845435</v>
      </c>
      <c r="S770" s="42">
        <f t="shared" si="1262"/>
        <v>3.8765694017682524</v>
      </c>
      <c r="T770" s="42">
        <f t="shared" si="1255"/>
        <v>4.1092610175756645</v>
      </c>
      <c r="U770" s="42">
        <f t="shared" si="1266"/>
        <v>0.9823879343178008</v>
      </c>
      <c r="V770" s="42">
        <f t="shared" si="1255"/>
        <v>4.2500961389236123</v>
      </c>
      <c r="W770" s="42">
        <f t="shared" si="1255"/>
        <v>1.6927641312680166</v>
      </c>
      <c r="X770" s="42">
        <f t="shared" si="1255"/>
        <v>2.9971714911066845</v>
      </c>
      <c r="Y770" s="42">
        <f t="shared" si="1255"/>
        <v>2.0257102656072701</v>
      </c>
      <c r="Z770" s="42">
        <f t="shared" si="1255"/>
        <v>5.2532211596153333</v>
      </c>
      <c r="AA770" s="42">
        <f t="shared" si="1255"/>
        <v>3.9017852135699149</v>
      </c>
      <c r="AB770" s="42">
        <f t="shared" si="1255"/>
        <v>5.3290447188578387</v>
      </c>
      <c r="AC770" s="42">
        <f t="shared" si="1263"/>
        <v>6.9956305688816318</v>
      </c>
      <c r="AD770" s="74">
        <f t="shared" si="1256"/>
        <v>100.00000000000001</v>
      </c>
    </row>
    <row r="771" spans="1:30" x14ac:dyDescent="0.25">
      <c r="A771" s="34" t="s">
        <v>887</v>
      </c>
      <c r="B771" s="34" t="s">
        <v>888</v>
      </c>
      <c r="C771" s="42">
        <f t="shared" si="1257"/>
        <v>6.2364257589321959</v>
      </c>
      <c r="D771" s="42">
        <f t="shared" si="1258"/>
        <v>7.2364257589321959</v>
      </c>
      <c r="E771" s="42">
        <f>E11</f>
        <v>0</v>
      </c>
      <c r="F771" s="42">
        <f t="shared" si="1255"/>
        <v>6.7364257589321959</v>
      </c>
      <c r="G771" s="42">
        <f t="shared" si="1255"/>
        <v>0</v>
      </c>
      <c r="H771" s="42">
        <f>H11-0.4</f>
        <v>4.6523193191991474</v>
      </c>
      <c r="I771" s="42">
        <f t="shared" si="1255"/>
        <v>3.468079029531129</v>
      </c>
      <c r="J771" s="42">
        <f t="shared" si="1260"/>
        <v>1.9062699696548107</v>
      </c>
      <c r="K771" s="42">
        <f t="shared" si="1255"/>
        <v>4.2719019797206341</v>
      </c>
      <c r="L771" s="42">
        <f t="shared" si="1255"/>
        <v>4.6169294732600772</v>
      </c>
      <c r="M771" s="42">
        <f t="shared" si="1255"/>
        <v>3.0811309542865519</v>
      </c>
      <c r="N771" s="42">
        <f t="shared" si="1255"/>
        <v>1.2899538687316983</v>
      </c>
      <c r="O771" s="42">
        <f t="shared" si="1261"/>
        <v>1.5534220331108746</v>
      </c>
      <c r="P771" s="42">
        <f t="shared" si="1255"/>
        <v>0.99489489788062602</v>
      </c>
      <c r="Q771" s="42">
        <f>Q11-2</f>
        <v>3.267562296231902</v>
      </c>
      <c r="R771" s="42">
        <f t="shared" si="1255"/>
        <v>2.2266438869029095</v>
      </c>
      <c r="S771" s="42">
        <f>S11</f>
        <v>4.3952800220528632</v>
      </c>
      <c r="T771" s="42">
        <f t="shared" si="1255"/>
        <v>4.7281390238994447</v>
      </c>
      <c r="U771" s="42">
        <f>U11</f>
        <v>1.1082323151870996</v>
      </c>
      <c r="V771" s="42">
        <f t="shared" si="1255"/>
        <v>5.3696835586522091</v>
      </c>
      <c r="W771" s="42">
        <f t="shared" si="1255"/>
        <v>4.9855817058664691</v>
      </c>
      <c r="X771" s="42">
        <f t="shared" si="1255"/>
        <v>3.7332487286841474</v>
      </c>
      <c r="Y771" s="42">
        <f t="shared" si="1255"/>
        <v>4.0488281789740839</v>
      </c>
      <c r="Z771" s="42">
        <f t="shared" si="1255"/>
        <v>4.2620300466824643</v>
      </c>
      <c r="AA771" s="42">
        <f t="shared" si="1255"/>
        <v>5.6851256260308158</v>
      </c>
      <c r="AB771" s="42">
        <f t="shared" si="1255"/>
        <v>3.4821963948456593</v>
      </c>
      <c r="AC771" s="42">
        <f t="shared" si="1263"/>
        <v>6.6632694138177788</v>
      </c>
      <c r="AD771" s="74">
        <f t="shared" si="1256"/>
        <v>99.999999999999972</v>
      </c>
    </row>
    <row r="772" spans="1:30" x14ac:dyDescent="0.25">
      <c r="A772" s="34" t="s">
        <v>889</v>
      </c>
      <c r="B772" s="34" t="s">
        <v>890</v>
      </c>
      <c r="C772" s="42">
        <f t="shared" si="1257"/>
        <v>3.1433254521734328</v>
      </c>
      <c r="D772" s="42">
        <f t="shared" si="1258"/>
        <v>0.5</v>
      </c>
      <c r="E772" s="42">
        <f>E12-0.25</f>
        <v>6.2392162170237677</v>
      </c>
      <c r="F772" s="42">
        <f t="shared" si="1255"/>
        <v>4.3261441446825124</v>
      </c>
      <c r="G772" s="42">
        <f>G12-2</f>
        <v>4.4892162170237677</v>
      </c>
      <c r="H772" s="42">
        <f t="shared" si="1259"/>
        <v>6.3392162170237674</v>
      </c>
      <c r="I772" s="42">
        <f t="shared" si="1255"/>
        <v>2.9742240994692262</v>
      </c>
      <c r="J772" s="42">
        <f t="shared" si="1260"/>
        <v>4.1417806153309655</v>
      </c>
      <c r="K772" s="42">
        <f t="shared" si="1255"/>
        <v>1.8993917990599862</v>
      </c>
      <c r="L772" s="42">
        <f t="shared" si="1255"/>
        <v>3.6805296146345055</v>
      </c>
      <c r="M772" s="42">
        <f t="shared" si="1255"/>
        <v>5.2176026268810345</v>
      </c>
      <c r="N772" s="42">
        <f t="shared" si="1255"/>
        <v>4.9430402020883975</v>
      </c>
      <c r="O772" s="42">
        <f t="shared" si="1261"/>
        <v>1.6687527316438597</v>
      </c>
      <c r="P772" s="42">
        <f t="shared" si="1255"/>
        <v>3.379800113033212</v>
      </c>
      <c r="Q772" s="42">
        <f t="shared" si="1255"/>
        <v>4.6427105249697345</v>
      </c>
      <c r="R772" s="42">
        <f t="shared" si="1255"/>
        <v>1.5333880623035219</v>
      </c>
      <c r="S772" s="42">
        <f>S12</f>
        <v>3.8755264551013879</v>
      </c>
      <c r="T772" s="42">
        <f t="shared" si="1255"/>
        <v>3.9575577110480906</v>
      </c>
      <c r="U772" s="42">
        <f t="shared" ref="U772:U775" si="1267">U12</f>
        <v>1.4267720961143544</v>
      </c>
      <c r="V772" s="42">
        <f t="shared" si="1255"/>
        <v>4.8401055092727576</v>
      </c>
      <c r="W772" s="42">
        <f t="shared" si="1255"/>
        <v>0.99601923331062436</v>
      </c>
      <c r="X772" s="42">
        <f t="shared" si="1255"/>
        <v>2.7946932122534922</v>
      </c>
      <c r="Y772" s="42">
        <f t="shared" si="1255"/>
        <v>4.4689392418100429</v>
      </c>
      <c r="Z772" s="42">
        <f t="shared" si="1255"/>
        <v>5.2414657032154661</v>
      </c>
      <c r="AA772" s="42">
        <f t="shared" si="1255"/>
        <v>3.0629340774475908</v>
      </c>
      <c r="AB772" s="42">
        <f t="shared" si="1255"/>
        <v>4.6075082150060886</v>
      </c>
      <c r="AC772" s="42">
        <f t="shared" si="1263"/>
        <v>5.6101399080784109</v>
      </c>
      <c r="AD772" s="74">
        <f t="shared" si="1256"/>
        <v>100</v>
      </c>
    </row>
    <row r="773" spans="1:30" x14ac:dyDescent="0.25">
      <c r="A773" s="34" t="s">
        <v>891</v>
      </c>
      <c r="B773" s="34" t="s">
        <v>892</v>
      </c>
      <c r="C773" s="42">
        <f t="shared" si="1257"/>
        <v>0.85371264703337468</v>
      </c>
      <c r="D773" s="42">
        <f t="shared" si="1258"/>
        <v>0.5</v>
      </c>
      <c r="E773" s="42">
        <f t="shared" ref="E773:G786" si="1268">E13</f>
        <v>0</v>
      </c>
      <c r="F773" s="42">
        <f t="shared" si="1268"/>
        <v>4.3742918685559271</v>
      </c>
      <c r="G773" s="42">
        <f t="shared" ref="G773:G775" si="1269">G13-2</f>
        <v>4.5614378028338907</v>
      </c>
      <c r="H773" s="42">
        <f t="shared" si="1259"/>
        <v>6.4114378028338903</v>
      </c>
      <c r="I773" s="42">
        <f t="shared" si="1255"/>
        <v>1.9137526924932193</v>
      </c>
      <c r="J773" s="42">
        <f t="shared" si="1260"/>
        <v>5.0222227326092002</v>
      </c>
      <c r="K773" s="42">
        <f t="shared" si="1255"/>
        <v>2.051579037525193</v>
      </c>
      <c r="L773" s="42">
        <f t="shared" si="1255"/>
        <v>5.2786238906305396</v>
      </c>
      <c r="M773" s="42">
        <f t="shared" si="1255"/>
        <v>5.870815974273687</v>
      </c>
      <c r="N773" s="42">
        <f t="shared" si="1255"/>
        <v>4.6109778392257326</v>
      </c>
      <c r="O773" s="42">
        <f t="shared" si="1261"/>
        <v>5.315387206486256</v>
      </c>
      <c r="P773" s="42">
        <f t="shared" si="1255"/>
        <v>5.0577749730177892</v>
      </c>
      <c r="Q773" s="42">
        <f t="shared" si="1255"/>
        <v>4.6952290515134054</v>
      </c>
      <c r="R773" s="42">
        <f t="shared" si="1255"/>
        <v>2.3021459089376717</v>
      </c>
      <c r="S773" s="42">
        <f t="shared" si="1262"/>
        <v>4.7966347232596558</v>
      </c>
      <c r="T773" s="42">
        <f t="shared" si="1255"/>
        <v>5.0898804747770159</v>
      </c>
      <c r="U773" s="42">
        <f t="shared" si="1267"/>
        <v>1.4643999982653819</v>
      </c>
      <c r="V773" s="42">
        <f t="shared" si="1255"/>
        <v>1.2861543796035404</v>
      </c>
      <c r="W773" s="42">
        <f t="shared" si="1255"/>
        <v>2.4988396618420432</v>
      </c>
      <c r="X773" s="42">
        <f t="shared" si="1255"/>
        <v>3.3195347899808012</v>
      </c>
      <c r="Y773" s="42">
        <f t="shared" si="1255"/>
        <v>3.4214558939676665</v>
      </c>
      <c r="Z773" s="42">
        <f t="shared" si="1255"/>
        <v>4.6739852579548788</v>
      </c>
      <c r="AA773" s="42">
        <f t="shared" si="1255"/>
        <v>4.5658316038923941</v>
      </c>
      <c r="AB773" s="42">
        <f t="shared" si="1255"/>
        <v>4.30767828680127</v>
      </c>
      <c r="AC773" s="42">
        <f t="shared" si="1263"/>
        <v>5.7562155016856025</v>
      </c>
      <c r="AD773" s="74">
        <f t="shared" si="1256"/>
        <v>100.00000000000003</v>
      </c>
    </row>
    <row r="774" spans="1:30" x14ac:dyDescent="0.25">
      <c r="A774" s="34" t="s">
        <v>893</v>
      </c>
      <c r="B774" s="34" t="s">
        <v>894</v>
      </c>
      <c r="C774" s="42">
        <f t="shared" si="1257"/>
        <v>2.2662324755227559E-2</v>
      </c>
      <c r="D774" s="42">
        <f t="shared" si="1258"/>
        <v>0.5</v>
      </c>
      <c r="E774" s="42">
        <f t="shared" si="1268"/>
        <v>6.2648848926740861</v>
      </c>
      <c r="F774" s="42">
        <f t="shared" si="1268"/>
        <v>6.2648848926740861</v>
      </c>
      <c r="G774" s="42">
        <f t="shared" si="1269"/>
        <v>4.2648848926740861</v>
      </c>
      <c r="H774" s="42">
        <f t="shared" si="1259"/>
        <v>6.1148848926740857</v>
      </c>
      <c r="I774" s="42">
        <f t="shared" si="1255"/>
        <v>3.6545161873932166</v>
      </c>
      <c r="J774" s="42">
        <f t="shared" si="1260"/>
        <v>3.4415451340037766</v>
      </c>
      <c r="K774" s="42">
        <f t="shared" si="1255"/>
        <v>2.9641707446743109</v>
      </c>
      <c r="L774" s="42">
        <f t="shared" si="1255"/>
        <v>2.2360663437794939</v>
      </c>
      <c r="M774" s="42">
        <f t="shared" si="1255"/>
        <v>2.3216032617637836</v>
      </c>
      <c r="N774" s="42">
        <f t="shared" si="1255"/>
        <v>2.4178783870404681</v>
      </c>
      <c r="O774" s="42">
        <f t="shared" si="1261"/>
        <v>3.7489764277063902</v>
      </c>
      <c r="P774" s="42">
        <f t="shared" si="1255"/>
        <v>1.9577765289606512</v>
      </c>
      <c r="Q774" s="42">
        <f t="shared" si="1255"/>
        <v>3.1051463380580504</v>
      </c>
      <c r="R774" s="42">
        <f t="shared" si="1255"/>
        <v>3.1513460922390553</v>
      </c>
      <c r="S774" s="42">
        <f t="shared" si="1262"/>
        <v>3.3549857829283876</v>
      </c>
      <c r="T774" s="42">
        <f t="shared" si="1255"/>
        <v>2.9845426213889259</v>
      </c>
      <c r="U774" s="42">
        <f t="shared" si="1267"/>
        <v>0.6495948818914008</v>
      </c>
      <c r="V774" s="42">
        <f t="shared" si="1255"/>
        <v>6.1098307127575655</v>
      </c>
      <c r="W774" s="42">
        <f t="shared" si="1255"/>
        <v>4.884861876315739</v>
      </c>
      <c r="X774" s="42">
        <f t="shared" si="1255"/>
        <v>3.1398547569057542</v>
      </c>
      <c r="Y774" s="42">
        <f t="shared" si="1255"/>
        <v>2.1896475202802232</v>
      </c>
      <c r="Z774" s="42">
        <f t="shared" si="1255"/>
        <v>5.146995413350143</v>
      </c>
      <c r="AA774" s="42">
        <f t="shared" si="1255"/>
        <v>5.4843109651625186</v>
      </c>
      <c r="AB774" s="42">
        <f t="shared" si="1255"/>
        <v>6.0343244080452187</v>
      </c>
      <c r="AC774" s="42">
        <f t="shared" si="1263"/>
        <v>7.5898237199033494</v>
      </c>
      <c r="AD774" s="74">
        <f t="shared" si="1256"/>
        <v>99.999999999999986</v>
      </c>
    </row>
    <row r="775" spans="1:30" x14ac:dyDescent="0.25">
      <c r="A775" s="34" t="s">
        <v>895</v>
      </c>
      <c r="B775" s="34" t="s">
        <v>896</v>
      </c>
      <c r="C775" s="42">
        <f t="shared" si="1257"/>
        <v>0.38729283911932433</v>
      </c>
      <c r="D775" s="42">
        <f t="shared" si="1258"/>
        <v>0.5</v>
      </c>
      <c r="E775" s="42">
        <f t="shared" si="1268"/>
        <v>6.2962299863907187</v>
      </c>
      <c r="F775" s="42">
        <f t="shared" si="1268"/>
        <v>6.2962299863907187</v>
      </c>
      <c r="G775" s="42">
        <f t="shared" si="1269"/>
        <v>4.2962299863907187</v>
      </c>
      <c r="H775" s="42">
        <f t="shared" si="1259"/>
        <v>6.1462299863907184</v>
      </c>
      <c r="I775" s="42">
        <f t="shared" si="1255"/>
        <v>2.6234291609961318</v>
      </c>
      <c r="J775" s="42">
        <f t="shared" si="1260"/>
        <v>3.5621677062280028</v>
      </c>
      <c r="K775" s="42">
        <f t="shared" si="1255"/>
        <v>3.135106253554051</v>
      </c>
      <c r="L775" s="42">
        <f t="shared" si="1255"/>
        <v>3.0241667503297323</v>
      </c>
      <c r="M775" s="42">
        <f t="shared" si="1255"/>
        <v>2.9592789927951202</v>
      </c>
      <c r="N775" s="42">
        <f t="shared" si="1255"/>
        <v>4.0543813856053621</v>
      </c>
      <c r="O775" s="42">
        <f t="shared" si="1261"/>
        <v>5.508493605438912</v>
      </c>
      <c r="P775" s="42">
        <f t="shared" si="1255"/>
        <v>3.6728008253945856</v>
      </c>
      <c r="Q775" s="42">
        <f t="shared" si="1255"/>
        <v>2.0147200609322695</v>
      </c>
      <c r="R775" s="42">
        <f t="shared" si="1255"/>
        <v>4.1883725518258643</v>
      </c>
      <c r="S775" s="42">
        <f t="shared" si="1262"/>
        <v>3.5399031129376879</v>
      </c>
      <c r="T775" s="42">
        <f t="shared" si="1255"/>
        <v>3.7255234937632729</v>
      </c>
      <c r="U775" s="42">
        <f t="shared" si="1267"/>
        <v>1.5857528244000683</v>
      </c>
      <c r="V775" s="42">
        <f t="shared" si="1255"/>
        <v>4.1516504277032675</v>
      </c>
      <c r="W775" s="42">
        <f t="shared" si="1255"/>
        <v>2.0358786449017798</v>
      </c>
      <c r="X775" s="42">
        <f t="shared" si="1255"/>
        <v>0.89392758917047632</v>
      </c>
      <c r="Y775" s="42">
        <f t="shared" si="1255"/>
        <v>2.7277628934714016</v>
      </c>
      <c r="Z775" s="42">
        <f t="shared" si="1255"/>
        <v>5.9209971340811824</v>
      </c>
      <c r="AA775" s="42">
        <f t="shared" si="1255"/>
        <v>4.7622341104838632</v>
      </c>
      <c r="AB775" s="42">
        <f t="shared" si="1255"/>
        <v>5.4932209589386023</v>
      </c>
      <c r="AC775" s="42">
        <f t="shared" si="1263"/>
        <v>6.4980187323661536</v>
      </c>
      <c r="AD775" s="74">
        <f t="shared" si="1256"/>
        <v>100</v>
      </c>
    </row>
    <row r="776" spans="1:30" x14ac:dyDescent="0.25">
      <c r="A776" s="34" t="s">
        <v>897</v>
      </c>
      <c r="B776" s="34" t="s">
        <v>898</v>
      </c>
      <c r="C776" s="42">
        <f t="shared" si="1257"/>
        <v>0.2078256442959594</v>
      </c>
      <c r="D776" s="42">
        <f t="shared" si="1258"/>
        <v>6.5369360239472876</v>
      </c>
      <c r="E776" s="42">
        <f t="shared" si="1268"/>
        <v>0</v>
      </c>
      <c r="F776" s="42">
        <f t="shared" si="1268"/>
        <v>6.0369360239472876</v>
      </c>
      <c r="G776" s="42">
        <f t="shared" si="1268"/>
        <v>6.0369360239472876</v>
      </c>
      <c r="H776" s="42">
        <f t="shared" si="1259"/>
        <v>5.8869360239472872</v>
      </c>
      <c r="I776" s="42">
        <f>I16-2</f>
        <v>1.2312007982430373E-2</v>
      </c>
      <c r="J776" s="42">
        <f t="shared" si="1260"/>
        <v>4.0196950014765171</v>
      </c>
      <c r="K776" s="42">
        <f t="shared" si="1255"/>
        <v>1.5715990475565278</v>
      </c>
      <c r="L776" s="42">
        <f t="shared" si="1255"/>
        <v>3.4615796062087143</v>
      </c>
      <c r="M776" s="42">
        <f t="shared" si="1255"/>
        <v>4.0750538237639331</v>
      </c>
      <c r="N776" s="42">
        <f t="shared" si="1255"/>
        <v>3.9891647735334494</v>
      </c>
      <c r="O776" s="42">
        <f t="shared" si="1261"/>
        <v>6.1869360239472879</v>
      </c>
      <c r="P776" s="42">
        <f t="shared" si="1255"/>
        <v>4.2761630169626628</v>
      </c>
      <c r="Q776" s="42">
        <f t="shared" si="1255"/>
        <v>2.3979578317371462</v>
      </c>
      <c r="R776" s="42">
        <f t="shared" si="1255"/>
        <v>3.8349933928975264</v>
      </c>
      <c r="S776" s="42">
        <f t="shared" si="1262"/>
        <v>3.7741255487842835</v>
      </c>
      <c r="T776" s="42">
        <f t="shared" si="1255"/>
        <v>4.0690849047610813</v>
      </c>
      <c r="U776" s="42">
        <f>U16</f>
        <v>1.7741155650542666</v>
      </c>
      <c r="V776" s="42">
        <f t="shared" si="1255"/>
        <v>2.825523976035734</v>
      </c>
      <c r="W776" s="42">
        <f t="shared" si="1255"/>
        <v>3.5334326942024497</v>
      </c>
      <c r="X776" s="42">
        <f t="shared" si="1255"/>
        <v>3.0656092539968958</v>
      </c>
      <c r="Y776" s="42">
        <f t="shared" si="1255"/>
        <v>2.7063802899765985</v>
      </c>
      <c r="Z776" s="42">
        <f t="shared" si="1255"/>
        <v>4.1360518981525285</v>
      </c>
      <c r="AA776" s="42">
        <f t="shared" si="1255"/>
        <v>4.7875053729938291</v>
      </c>
      <c r="AB776" s="42">
        <f t="shared" si="1255"/>
        <v>5.2695505437458658</v>
      </c>
      <c r="AC776" s="42">
        <f t="shared" si="1263"/>
        <v>5.5275956861451476</v>
      </c>
      <c r="AD776" s="74">
        <f t="shared" si="1256"/>
        <v>99.999999999999986</v>
      </c>
    </row>
    <row r="777" spans="1:30" x14ac:dyDescent="0.25">
      <c r="A777" s="34" t="s">
        <v>899</v>
      </c>
      <c r="B777" s="34" t="s">
        <v>900</v>
      </c>
      <c r="C777" s="42">
        <f t="shared" si="1257"/>
        <v>0.18664749614452214</v>
      </c>
      <c r="D777" s="42">
        <f t="shared" si="1258"/>
        <v>0.5</v>
      </c>
      <c r="E777" s="42">
        <f t="shared" si="1268"/>
        <v>0</v>
      </c>
      <c r="F777" s="42">
        <f t="shared" si="1268"/>
        <v>6.8433295402268524</v>
      </c>
      <c r="G777" s="42">
        <f>G17-2</f>
        <v>4.8433295402268524</v>
      </c>
      <c r="H777" s="42">
        <f t="shared" si="1259"/>
        <v>6.693329540226852</v>
      </c>
      <c r="I777" s="42">
        <f t="shared" ref="I777:I840" si="1270">I17</f>
        <v>2.2811098467422859</v>
      </c>
      <c r="J777" s="42">
        <f t="shared" si="1260"/>
        <v>3.8776409961669769</v>
      </c>
      <c r="K777" s="42">
        <f t="shared" si="1255"/>
        <v>3.6855948350257561</v>
      </c>
      <c r="L777" s="42">
        <f t="shared" si="1255"/>
        <v>3.5073105531564486</v>
      </c>
      <c r="M777" s="42">
        <f t="shared" si="1255"/>
        <v>2.8955526930919437</v>
      </c>
      <c r="N777" s="42">
        <f t="shared" si="1255"/>
        <v>4.3385215051045547</v>
      </c>
      <c r="O777" s="42">
        <f t="shared" si="1261"/>
        <v>3.6444661482009462</v>
      </c>
      <c r="P777" s="42">
        <f t="shared" si="1255"/>
        <v>4.8473584243273544</v>
      </c>
      <c r="Q777" s="42">
        <f t="shared" si="1255"/>
        <v>3.5642283932567773</v>
      </c>
      <c r="R777" s="42">
        <f t="shared" si="1255"/>
        <v>3.5212238802602935</v>
      </c>
      <c r="S777" s="42">
        <f t="shared" si="1262"/>
        <v>3.8573538459176779</v>
      </c>
      <c r="T777" s="42">
        <f t="shared" si="1255"/>
        <v>3.6722830734934049</v>
      </c>
      <c r="U777" s="42">
        <f>U17</f>
        <v>1.1562763878698377</v>
      </c>
      <c r="V777" s="42">
        <f t="shared" si="1255"/>
        <v>4.686027157912438</v>
      </c>
      <c r="W777" s="42">
        <f t="shared" si="1255"/>
        <v>4.3109793159456977</v>
      </c>
      <c r="X777" s="42">
        <f t="shared" si="1255"/>
        <v>3.2548727817927068</v>
      </c>
      <c r="Y777" s="42">
        <f t="shared" si="1255"/>
        <v>2.847517685628608</v>
      </c>
      <c r="Z777" s="42">
        <f t="shared" si="1255"/>
        <v>4.8386610909135657</v>
      </c>
      <c r="AA777" s="42">
        <f t="shared" si="1255"/>
        <v>4.7469463122628666</v>
      </c>
      <c r="AB777" s="42">
        <f t="shared" si="1255"/>
        <v>5.6897479743298982</v>
      </c>
      <c r="AC777" s="42">
        <f t="shared" si="1263"/>
        <v>5.7096909817748713</v>
      </c>
      <c r="AD777" s="74">
        <f t="shared" si="1256"/>
        <v>99.999999999999986</v>
      </c>
    </row>
    <row r="778" spans="1:30" x14ac:dyDescent="0.25">
      <c r="A778" s="34" t="s">
        <v>901</v>
      </c>
      <c r="B778" s="34" t="s">
        <v>902</v>
      </c>
      <c r="C778" s="42">
        <f t="shared" ref="C778:C779" si="1271">C18</f>
        <v>0.42971722821578701</v>
      </c>
      <c r="D778" s="42">
        <f t="shared" si="1258"/>
        <v>0.5</v>
      </c>
      <c r="E778" s="42">
        <f t="shared" si="1268"/>
        <v>0</v>
      </c>
      <c r="F778" s="42">
        <f t="shared" si="1268"/>
        <v>6.5717100246103897</v>
      </c>
      <c r="G778" s="42">
        <f t="shared" ref="G778:G779" si="1272">G18-0.5</f>
        <v>6.0717100246103897</v>
      </c>
      <c r="H778" s="42">
        <f t="shared" si="1259"/>
        <v>6.4217100246103893</v>
      </c>
      <c r="I778" s="42">
        <f t="shared" si="1270"/>
        <v>2.4643912592288979</v>
      </c>
      <c r="J778" s="42">
        <f t="shared" si="1260"/>
        <v>4.3920077109291906</v>
      </c>
      <c r="K778" s="42">
        <f t="shared" si="1255"/>
        <v>2.1634141816554862</v>
      </c>
      <c r="L778" s="42">
        <f t="shared" si="1255"/>
        <v>4.8076357871828419</v>
      </c>
      <c r="M778" s="42">
        <f t="shared" si="1255"/>
        <v>5.0735513932925809</v>
      </c>
      <c r="N778" s="42">
        <f t="shared" si="1255"/>
        <v>5.1166445604369351</v>
      </c>
      <c r="O778" s="42">
        <f t="shared" si="1261"/>
        <v>1.5482361754490193</v>
      </c>
      <c r="P778" s="42">
        <f t="shared" si="1255"/>
        <v>3.9704081398687774</v>
      </c>
      <c r="Q778" s="42">
        <f t="shared" si="1255"/>
        <v>5.3150858266816208</v>
      </c>
      <c r="R778" s="42">
        <f t="shared" si="1255"/>
        <v>1.0544861231540339</v>
      </c>
      <c r="S778" s="42">
        <f t="shared" si="1262"/>
        <v>4.0752498229848415</v>
      </c>
      <c r="T778" s="42">
        <f t="shared" si="1255"/>
        <v>4.1451100760557065</v>
      </c>
      <c r="U778" s="42">
        <f t="shared" ref="U778:U779" si="1273">U18</f>
        <v>0.97567812139296095</v>
      </c>
      <c r="V778" s="42">
        <f t="shared" si="1255"/>
        <v>5.6967518859996238</v>
      </c>
      <c r="W778" s="42">
        <f t="shared" ref="W778:AA778" si="1274">W18</f>
        <v>4.1044149865334099</v>
      </c>
      <c r="X778" s="42">
        <f t="shared" si="1274"/>
        <v>1.0481146608110299</v>
      </c>
      <c r="Y778" s="42">
        <f t="shared" si="1274"/>
        <v>5.8801499702666851</v>
      </c>
      <c r="Z778" s="42">
        <f t="shared" si="1274"/>
        <v>3.2079874955893746</v>
      </c>
      <c r="AA778" s="42">
        <f t="shared" si="1274"/>
        <v>5.5689236383932332</v>
      </c>
      <c r="AB778" s="42">
        <f t="shared" ref="AB778:AB779" si="1275">AB18-2</f>
        <v>2.1031488986146085</v>
      </c>
      <c r="AC778" s="42">
        <f t="shared" si="1263"/>
        <v>7.2937619834321978</v>
      </c>
      <c r="AD778" s="74">
        <f t="shared" si="1256"/>
        <v>100</v>
      </c>
    </row>
    <row r="779" spans="1:30" x14ac:dyDescent="0.25">
      <c r="A779" s="34" t="s">
        <v>903</v>
      </c>
      <c r="B779" s="34" t="s">
        <v>904</v>
      </c>
      <c r="C779" s="42">
        <f t="shared" si="1271"/>
        <v>0.2890185765473634</v>
      </c>
      <c r="D779" s="42">
        <f t="shared" si="1258"/>
        <v>0.5</v>
      </c>
      <c r="E779" s="42">
        <f t="shared" si="1268"/>
        <v>0</v>
      </c>
      <c r="F779" s="42">
        <f t="shared" si="1268"/>
        <v>2.3095448414190454</v>
      </c>
      <c r="G779" s="42">
        <f t="shared" si="1272"/>
        <v>6.4286345242571343</v>
      </c>
      <c r="H779" s="42">
        <f t="shared" si="1259"/>
        <v>6.778634524257134</v>
      </c>
      <c r="I779" s="42">
        <f t="shared" si="1270"/>
        <v>4.619089682838089</v>
      </c>
      <c r="J779" s="42">
        <f t="shared" si="1260"/>
        <v>3.9820003569561124</v>
      </c>
      <c r="K779" s="42">
        <f t="shared" ref="K779:N794" si="1276">K19</f>
        <v>3.7887987687742197</v>
      </c>
      <c r="L779" s="42">
        <f t="shared" si="1276"/>
        <v>3.5782164766729108</v>
      </c>
      <c r="M779" s="42">
        <f t="shared" si="1276"/>
        <v>3.565698252337989</v>
      </c>
      <c r="N779" s="42">
        <f t="shared" si="1276"/>
        <v>4.6341298139639759</v>
      </c>
      <c r="O779" s="42">
        <f t="shared" si="1261"/>
        <v>1.6241775583525819</v>
      </c>
      <c r="P779" s="42">
        <f t="shared" ref="P779:R794" si="1277">P19</f>
        <v>2.309544841419044</v>
      </c>
      <c r="Q779" s="42">
        <f t="shared" si="1277"/>
        <v>3.8737530224595313</v>
      </c>
      <c r="R779" s="42">
        <f t="shared" si="1277"/>
        <v>3.067228343245826</v>
      </c>
      <c r="S779" s="42">
        <f t="shared" si="1262"/>
        <v>4.2140521173130567</v>
      </c>
      <c r="T779" s="42">
        <f t="shared" ref="T779:U794" si="1278">T19</f>
        <v>4.171021207248014</v>
      </c>
      <c r="U779" s="42">
        <f t="shared" si="1273"/>
        <v>1.8542252508498922</v>
      </c>
      <c r="V779" s="42">
        <f t="shared" ref="V779:AB794" si="1279">V19</f>
        <v>5.6124184465647211</v>
      </c>
      <c r="W779" s="42">
        <f t="shared" si="1279"/>
        <v>4.3054212671662944</v>
      </c>
      <c r="X779" s="42">
        <f t="shared" si="1279"/>
        <v>4.1184879140875355</v>
      </c>
      <c r="Y779" s="42">
        <f t="shared" si="1279"/>
        <v>4.3420505488990369</v>
      </c>
      <c r="Z779" s="42">
        <f t="shared" si="1279"/>
        <v>5.4931619093066306</v>
      </c>
      <c r="AA779" s="42">
        <f t="shared" si="1279"/>
        <v>4.1833113815476608</v>
      </c>
      <c r="AB779" s="42">
        <f t="shared" si="1275"/>
        <v>3.0030368582516616</v>
      </c>
      <c r="AC779" s="42">
        <f t="shared" si="1263"/>
        <v>7.3543435152645324</v>
      </c>
      <c r="AD779" s="74">
        <f t="shared" si="1256"/>
        <v>100.00000000000001</v>
      </c>
    </row>
    <row r="780" spans="1:30" x14ac:dyDescent="0.25">
      <c r="A780" s="34" t="s">
        <v>905</v>
      </c>
      <c r="B780" s="34" t="s">
        <v>906</v>
      </c>
      <c r="C780" s="42">
        <f t="shared" si="1257"/>
        <v>0.84597847012878913</v>
      </c>
      <c r="D780" s="42">
        <f t="shared" si="1258"/>
        <v>0.5</v>
      </c>
      <c r="E780" s="42">
        <f t="shared" si="1268"/>
        <v>0</v>
      </c>
      <c r="F780" s="42">
        <f t="shared" si="1268"/>
        <v>4.3493001930937503</v>
      </c>
      <c r="G780" s="42">
        <f t="shared" si="1268"/>
        <v>6.5239502896406254</v>
      </c>
      <c r="H780" s="42">
        <f t="shared" si="1259"/>
        <v>6.373950289640625</v>
      </c>
      <c r="I780" s="42">
        <f t="shared" si="1270"/>
        <v>3.2619751448203118</v>
      </c>
      <c r="J780" s="42">
        <f t="shared" si="1260"/>
        <v>5.3847533276955879</v>
      </c>
      <c r="K780" s="42">
        <f t="shared" si="1276"/>
        <v>1.8421622718682158</v>
      </c>
      <c r="L780" s="42">
        <f t="shared" si="1276"/>
        <v>4.9818935779639686</v>
      </c>
      <c r="M780" s="42">
        <f t="shared" si="1276"/>
        <v>3.8268216088627627</v>
      </c>
      <c r="N780" s="42">
        <f t="shared" si="1276"/>
        <v>4.7145880947738137</v>
      </c>
      <c r="O780" s="42">
        <f t="shared" si="1261"/>
        <v>4.453031042103393</v>
      </c>
      <c r="P780" s="42">
        <f t="shared" si="1277"/>
        <v>3.1260595137861333</v>
      </c>
      <c r="Q780" s="42">
        <f t="shared" si="1277"/>
        <v>5.5822774261806494</v>
      </c>
      <c r="R780" s="42">
        <f t="shared" si="1277"/>
        <v>1.8160986278180651</v>
      </c>
      <c r="S780" s="42">
        <f t="shared" si="1262"/>
        <v>4.0260397489197652</v>
      </c>
      <c r="T780" s="42">
        <f t="shared" si="1278"/>
        <v>4.6461425640206997</v>
      </c>
      <c r="U780" s="42">
        <f t="shared" ref="U780:U828" si="1280">U20-2</f>
        <v>1.0764106816463355</v>
      </c>
      <c r="V780" s="42">
        <f t="shared" si="1279"/>
        <v>3.4610744991855515</v>
      </c>
      <c r="W780" s="42">
        <f t="shared" si="1279"/>
        <v>3.9374315794593842</v>
      </c>
      <c r="X780" s="42">
        <f t="shared" si="1279"/>
        <v>2.1828835091225383</v>
      </c>
      <c r="Y780" s="42">
        <f t="shared" si="1279"/>
        <v>4.2317515392263525</v>
      </c>
      <c r="Z780" s="42">
        <f t="shared" si="1279"/>
        <v>5.2014038207880908</v>
      </c>
      <c r="AA780" s="42">
        <f t="shared" si="1279"/>
        <v>2.845360086990417</v>
      </c>
      <c r="AB780" s="42">
        <f t="shared" si="1279"/>
        <v>4.7384190555469345</v>
      </c>
      <c r="AC780" s="42">
        <f t="shared" si="1263"/>
        <v>6.070243036717244</v>
      </c>
      <c r="AD780" s="74">
        <f t="shared" si="1256"/>
        <v>100</v>
      </c>
    </row>
    <row r="781" spans="1:30" x14ac:dyDescent="0.25">
      <c r="A781" s="34" t="s">
        <v>907</v>
      </c>
      <c r="B781" s="34" t="s">
        <v>908</v>
      </c>
      <c r="C781" s="42">
        <f>C21</f>
        <v>0.43300451224968356</v>
      </c>
      <c r="D781" s="42">
        <f t="shared" si="1258"/>
        <v>6.3193182176585916</v>
      </c>
      <c r="E781" s="42">
        <f t="shared" si="1268"/>
        <v>5.8193182176585916</v>
      </c>
      <c r="F781" s="42">
        <f t="shared" si="1268"/>
        <v>3.8795454784390615</v>
      </c>
      <c r="G781" s="42">
        <f>G21-0.5</f>
        <v>5.3193182176585916</v>
      </c>
      <c r="H781" s="42">
        <f t="shared" si="1259"/>
        <v>5.6693182176585912</v>
      </c>
      <c r="I781" s="42">
        <f t="shared" si="1270"/>
        <v>4.6069602556463858</v>
      </c>
      <c r="J781" s="42">
        <f t="shared" si="1260"/>
        <v>4.5347540695159196</v>
      </c>
      <c r="K781" s="42">
        <f t="shared" si="1276"/>
        <v>0.13626502713525859</v>
      </c>
      <c r="L781" s="42">
        <f t="shared" si="1276"/>
        <v>4.2131202520215307</v>
      </c>
      <c r="M781" s="42">
        <f t="shared" si="1276"/>
        <v>5.4439086834878916</v>
      </c>
      <c r="N781" s="42">
        <f t="shared" si="1276"/>
        <v>2.961487934173316</v>
      </c>
      <c r="O781" s="42">
        <f t="shared" si="1261"/>
        <v>2.8739361869891287</v>
      </c>
      <c r="P781" s="42">
        <f t="shared" si="1277"/>
        <v>0.84865057340854499</v>
      </c>
      <c r="Q781" s="42">
        <f t="shared" si="1277"/>
        <v>4.4255551824606494</v>
      </c>
      <c r="R781" s="42">
        <f t="shared" si="1277"/>
        <v>1.6105533589666674</v>
      </c>
      <c r="S781" s="42">
        <f t="shared" si="1262"/>
        <v>3.105802033864058</v>
      </c>
      <c r="T781" s="42">
        <f t="shared" si="1278"/>
        <v>3.2654406705626604</v>
      </c>
      <c r="U781" s="42">
        <f>U21</f>
        <v>1.1405376108883867</v>
      </c>
      <c r="V781" s="42">
        <f t="shared" si="1279"/>
        <v>5.22346581745719</v>
      </c>
      <c r="W781" s="42">
        <f t="shared" si="1279"/>
        <v>3.3724979066058629</v>
      </c>
      <c r="X781" s="42">
        <f t="shared" si="1279"/>
        <v>2.9000199163248928</v>
      </c>
      <c r="Y781" s="42">
        <f t="shared" si="1279"/>
        <v>3.0873507691844835</v>
      </c>
      <c r="Z781" s="42">
        <f t="shared" si="1279"/>
        <v>4.6136734531835719</v>
      </c>
      <c r="AA781" s="42">
        <f t="shared" si="1279"/>
        <v>4.1564635210347234</v>
      </c>
      <c r="AB781" s="42">
        <f>AB21-2</f>
        <v>3.0426706298111776</v>
      </c>
      <c r="AC781" s="42">
        <f t="shared" si="1263"/>
        <v>6.9970632859546154</v>
      </c>
      <c r="AD781" s="74">
        <f t="shared" si="1256"/>
        <v>100.00000000000003</v>
      </c>
    </row>
    <row r="782" spans="1:30" x14ac:dyDescent="0.25">
      <c r="A782" s="34" t="s">
        <v>909</v>
      </c>
      <c r="B782" s="34" t="s">
        <v>910</v>
      </c>
      <c r="C782" s="42">
        <f t="shared" si="1257"/>
        <v>0.81337135547151007</v>
      </c>
      <c r="D782" s="42">
        <f t="shared" si="1258"/>
        <v>0.5</v>
      </c>
      <c r="E782" s="42">
        <f t="shared" si="1268"/>
        <v>6.4362452613438306</v>
      </c>
      <c r="F782" s="42">
        <f>F22-2.15</f>
        <v>4.2862452613438311</v>
      </c>
      <c r="G782" s="42">
        <f t="shared" si="1268"/>
        <v>6.4362452613438306</v>
      </c>
      <c r="H782" s="42">
        <f>H22</f>
        <v>0</v>
      </c>
      <c r="I782" s="42">
        <f t="shared" si="1270"/>
        <v>3.7544764024505675</v>
      </c>
      <c r="J782" s="42">
        <f t="shared" si="1260"/>
        <v>5.0583898785331511</v>
      </c>
      <c r="K782" s="42">
        <f t="shared" si="1276"/>
        <v>2.9255660278835545</v>
      </c>
      <c r="L782" s="42">
        <f t="shared" si="1276"/>
        <v>4.0406139916973851</v>
      </c>
      <c r="M782" s="42">
        <f t="shared" si="1276"/>
        <v>4.544394996974698</v>
      </c>
      <c r="N782" s="42">
        <f t="shared" si="1276"/>
        <v>5.1381479121396447</v>
      </c>
      <c r="O782" s="42">
        <f t="shared" si="1261"/>
        <v>0.28694138853923024</v>
      </c>
      <c r="P782" s="42">
        <f t="shared" si="1277"/>
        <v>2.5476804159485993</v>
      </c>
      <c r="Q782" s="42">
        <f t="shared" si="1277"/>
        <v>4.1630408104190142</v>
      </c>
      <c r="R782" s="42">
        <f t="shared" si="1277"/>
        <v>2.2565923762367448</v>
      </c>
      <c r="S782" s="42">
        <f t="shared" si="1262"/>
        <v>3.7979630216873872</v>
      </c>
      <c r="T782" s="42">
        <f t="shared" si="1278"/>
        <v>4.3635561093856472</v>
      </c>
      <c r="U782" s="42">
        <f>U22</f>
        <v>1.4799644289999305</v>
      </c>
      <c r="V782" s="42">
        <f t="shared" si="1279"/>
        <v>4.4727706478236087</v>
      </c>
      <c r="W782" s="42">
        <f t="shared" si="1279"/>
        <v>4.9107054542829847</v>
      </c>
      <c r="X782" s="42">
        <f t="shared" si="1279"/>
        <v>2.7079138842094967</v>
      </c>
      <c r="Y782" s="42">
        <f t="shared" si="1279"/>
        <v>3.3924453171637463</v>
      </c>
      <c r="Z782" s="42">
        <f t="shared" si="1279"/>
        <v>4.6874953756948026</v>
      </c>
      <c r="AA782" s="42">
        <f t="shared" si="1279"/>
        <v>5.1279987407305603</v>
      </c>
      <c r="AB782" s="42">
        <f t="shared" si="1279"/>
        <v>5.477887252886541</v>
      </c>
      <c r="AC782" s="42">
        <f t="shared" si="1263"/>
        <v>6.3933484268096965</v>
      </c>
      <c r="AD782" s="74">
        <f t="shared" si="1256"/>
        <v>100.00000000000001</v>
      </c>
    </row>
    <row r="783" spans="1:30" x14ac:dyDescent="0.25">
      <c r="A783" s="34" t="s">
        <v>911</v>
      </c>
      <c r="B783" s="34" t="s">
        <v>912</v>
      </c>
      <c r="C783" s="42">
        <f t="shared" si="1257"/>
        <v>0.34107451426156998</v>
      </c>
      <c r="D783" s="42">
        <f t="shared" si="1258"/>
        <v>6.9313197771552728</v>
      </c>
      <c r="E783" s="42">
        <f t="shared" si="1268"/>
        <v>6.4313197771552728</v>
      </c>
      <c r="F783" s="42">
        <f>F23-2.15</f>
        <v>2.1375465181035156</v>
      </c>
      <c r="G783" s="42">
        <f t="shared" si="1268"/>
        <v>6.4313197771552728</v>
      </c>
      <c r="H783" s="42">
        <f>H23</f>
        <v>0</v>
      </c>
      <c r="I783" s="42">
        <f t="shared" si="1270"/>
        <v>5.0914614902479247</v>
      </c>
      <c r="J783" s="42">
        <f t="shared" si="1260"/>
        <v>3.7834699404586254</v>
      </c>
      <c r="K783" s="42">
        <f t="shared" si="1276"/>
        <v>2.9587614401788684</v>
      </c>
      <c r="L783" s="42">
        <f t="shared" si="1276"/>
        <v>4.252450243669033</v>
      </c>
      <c r="M783" s="42">
        <f t="shared" si="1276"/>
        <v>4.6937716207079871</v>
      </c>
      <c r="N783" s="42">
        <f t="shared" si="1276"/>
        <v>2.6089897123184964</v>
      </c>
      <c r="O783" s="42">
        <f t="shared" si="1261"/>
        <v>1.381529319029734</v>
      </c>
      <c r="P783" s="42">
        <f t="shared" si="1277"/>
        <v>1.2058724582166132</v>
      </c>
      <c r="Q783" s="42">
        <f t="shared" si="1277"/>
        <v>5.5248802595960225</v>
      </c>
      <c r="R783" s="42">
        <f t="shared" si="1277"/>
        <v>0.60767354576586141</v>
      </c>
      <c r="S783" s="42">
        <f t="shared" si="1262"/>
        <v>3.2500271365890834</v>
      </c>
      <c r="T783" s="42">
        <f t="shared" si="1278"/>
        <v>3.7237030065672019</v>
      </c>
      <c r="U783" s="42">
        <f>U23</f>
        <v>0.39770885155303437</v>
      </c>
      <c r="V783" s="42">
        <f t="shared" si="1279"/>
        <v>6.338155381698539</v>
      </c>
      <c r="W783" s="42">
        <f t="shared" si="1279"/>
        <v>2.1118659361263368</v>
      </c>
      <c r="X783" s="42">
        <f t="shared" si="1279"/>
        <v>2.644967764480803</v>
      </c>
      <c r="Y783" s="42">
        <f t="shared" si="1279"/>
        <v>3.1124777023886585</v>
      </c>
      <c r="Z783" s="42">
        <f t="shared" si="1279"/>
        <v>5.4285952365828463</v>
      </c>
      <c r="AA783" s="42">
        <f t="shared" si="1279"/>
        <v>4.9626218086100957</v>
      </c>
      <c r="AB783" s="42">
        <f t="shared" si="1279"/>
        <v>5.8205620402807563</v>
      </c>
      <c r="AC783" s="42">
        <f t="shared" si="1263"/>
        <v>7.8278747411025709</v>
      </c>
      <c r="AD783" s="74">
        <f t="shared" si="1256"/>
        <v>100</v>
      </c>
    </row>
    <row r="784" spans="1:30" x14ac:dyDescent="0.25">
      <c r="A784" s="34" t="s">
        <v>913</v>
      </c>
      <c r="B784" s="34" t="s">
        <v>914</v>
      </c>
      <c r="C784" s="42">
        <f t="shared" ref="C784:C786" si="1281">C24</f>
        <v>0.40923405049152645</v>
      </c>
      <c r="D784" s="42">
        <f t="shared" si="1258"/>
        <v>0.5</v>
      </c>
      <c r="E784" s="42">
        <f t="shared" si="1268"/>
        <v>0</v>
      </c>
      <c r="F784" s="42">
        <f t="shared" si="1268"/>
        <v>4.8398747038130017</v>
      </c>
      <c r="G784" s="42">
        <f t="shared" ref="G784:G786" si="1282">G24-0.5</f>
        <v>6.7598120557195021</v>
      </c>
      <c r="H784" s="42">
        <f t="shared" si="1259"/>
        <v>7.1098120557195017</v>
      </c>
      <c r="I784" s="42">
        <f t="shared" si="1270"/>
        <v>3.3274138588714375</v>
      </c>
      <c r="J784" s="42">
        <f t="shared" si="1260"/>
        <v>4.0658041802299287</v>
      </c>
      <c r="K784" s="42">
        <f t="shared" si="1276"/>
        <v>1.8599518489859863</v>
      </c>
      <c r="L784" s="42">
        <f t="shared" si="1276"/>
        <v>4.543889943141445</v>
      </c>
      <c r="M784" s="42">
        <f t="shared" si="1276"/>
        <v>4.5554293594579445</v>
      </c>
      <c r="N784" s="42">
        <f t="shared" si="1276"/>
        <v>4.1715066399460845</v>
      </c>
      <c r="O784" s="42">
        <f t="shared" si="1261"/>
        <v>3.548209898421895</v>
      </c>
      <c r="P784" s="42">
        <f t="shared" si="1277"/>
        <v>4.0836442813422185</v>
      </c>
      <c r="Q784" s="42">
        <f t="shared" si="1277"/>
        <v>5.1226546433952249</v>
      </c>
      <c r="R784" s="42">
        <f t="shared" si="1277"/>
        <v>2.1464242021462003</v>
      </c>
      <c r="S784" s="42">
        <f t="shared" si="1262"/>
        <v>4.9974935790412447</v>
      </c>
      <c r="T784" s="42">
        <f t="shared" si="1278"/>
        <v>5.6887570860344407</v>
      </c>
      <c r="U784" s="42">
        <f t="shared" si="1278"/>
        <v>1.3647047807988995</v>
      </c>
      <c r="V784" s="42">
        <f t="shared" si="1279"/>
        <v>3.0190632119165954</v>
      </c>
      <c r="W784" s="42">
        <f t="shared" si="1279"/>
        <v>1.6734710952625971</v>
      </c>
      <c r="X784" s="42">
        <f t="shared" si="1279"/>
        <v>1.2368823190056903</v>
      </c>
      <c r="Y784" s="42">
        <f t="shared" si="1279"/>
        <v>3.3472784969959148</v>
      </c>
      <c r="Z784" s="42">
        <f t="shared" si="1279"/>
        <v>5.5385450256151936</v>
      </c>
      <c r="AA784" s="42">
        <f t="shared" si="1279"/>
        <v>5.1206703035309813</v>
      </c>
      <c r="AB784" s="42">
        <f t="shared" ref="AB784:AB786" si="1283">AB24-2</f>
        <v>4.2448510217028801</v>
      </c>
      <c r="AC784" s="42">
        <f t="shared" si="1263"/>
        <v>6.7246213584136569</v>
      </c>
      <c r="AD784" s="74">
        <f t="shared" si="1256"/>
        <v>100.00000000000001</v>
      </c>
    </row>
    <row r="785" spans="1:30" x14ac:dyDescent="0.25">
      <c r="A785" s="34" t="s">
        <v>915</v>
      </c>
      <c r="B785" s="34" t="s">
        <v>916</v>
      </c>
      <c r="C785" s="42">
        <f t="shared" si="1281"/>
        <v>0.10060031014846813</v>
      </c>
      <c r="D785" s="42">
        <f t="shared" si="1258"/>
        <v>0.5</v>
      </c>
      <c r="E785" s="42">
        <f t="shared" si="1268"/>
        <v>0</v>
      </c>
      <c r="F785" s="42">
        <f t="shared" si="1268"/>
        <v>4.5760243641892444</v>
      </c>
      <c r="G785" s="42">
        <f t="shared" si="1282"/>
        <v>6.3640365462838657</v>
      </c>
      <c r="H785" s="42">
        <f t="shared" si="1259"/>
        <v>6.7140365462838654</v>
      </c>
      <c r="I785" s="42">
        <f t="shared" si="1270"/>
        <v>3.432018273141932</v>
      </c>
      <c r="J785" s="42">
        <f t="shared" si="1260"/>
        <v>4.6040070095924621</v>
      </c>
      <c r="K785" s="42">
        <f t="shared" si="1276"/>
        <v>2.4014673316199771</v>
      </c>
      <c r="L785" s="42">
        <f t="shared" si="1276"/>
        <v>2.3171115117004795</v>
      </c>
      <c r="M785" s="42">
        <f t="shared" si="1276"/>
        <v>2.0375701049275952</v>
      </c>
      <c r="N785" s="42">
        <f t="shared" si="1276"/>
        <v>1.5999870670039198</v>
      </c>
      <c r="O785" s="42">
        <f t="shared" si="1261"/>
        <v>3.8010832692999292</v>
      </c>
      <c r="P785" s="42">
        <f t="shared" si="1277"/>
        <v>3.5750190345228465</v>
      </c>
      <c r="Q785" s="42">
        <f t="shared" si="1277"/>
        <v>2.2405281982008178</v>
      </c>
      <c r="R785" s="42">
        <f t="shared" si="1277"/>
        <v>4.8504889568113683</v>
      </c>
      <c r="S785" s="42">
        <f t="shared" si="1262"/>
        <v>3.0825518034967487</v>
      </c>
      <c r="T785" s="42">
        <f t="shared" si="1278"/>
        <v>3.4112433441277568</v>
      </c>
      <c r="U785" s="42">
        <f t="shared" si="1278"/>
        <v>1.0118926935297592</v>
      </c>
      <c r="V785" s="42">
        <f t="shared" si="1279"/>
        <v>6.3954885191246369</v>
      </c>
      <c r="W785" s="42">
        <f t="shared" si="1279"/>
        <v>5.1042891303249505</v>
      </c>
      <c r="X785" s="42">
        <f t="shared" si="1279"/>
        <v>5.5971296588959314</v>
      </c>
      <c r="Y785" s="42">
        <f t="shared" si="1279"/>
        <v>1.4304352181559932</v>
      </c>
      <c r="Z785" s="42">
        <f t="shared" si="1279"/>
        <v>5.9412085451058596</v>
      </c>
      <c r="AA785" s="42">
        <f t="shared" si="1279"/>
        <v>6.1541280927464106</v>
      </c>
      <c r="AB785" s="42">
        <f t="shared" si="1283"/>
        <v>4.3617191509762891</v>
      </c>
      <c r="AC785" s="42">
        <f t="shared" si="1263"/>
        <v>8.3959353197888724</v>
      </c>
      <c r="AD785" s="74">
        <f t="shared" si="1256"/>
        <v>99.999999999999972</v>
      </c>
    </row>
    <row r="786" spans="1:30" x14ac:dyDescent="0.25">
      <c r="A786" s="34" t="s">
        <v>917</v>
      </c>
      <c r="B786" s="34" t="s">
        <v>918</v>
      </c>
      <c r="C786" s="42">
        <f t="shared" si="1281"/>
        <v>0.35312358264591787</v>
      </c>
      <c r="D786" s="42">
        <f t="shared" si="1258"/>
        <v>0.5</v>
      </c>
      <c r="E786" s="42">
        <f>E26</f>
        <v>0</v>
      </c>
      <c r="F786" s="42">
        <f t="shared" si="1268"/>
        <v>6.3922575062638485</v>
      </c>
      <c r="G786" s="42">
        <f t="shared" si="1282"/>
        <v>5.8922575062638485</v>
      </c>
      <c r="H786" s="42">
        <f>H26-0.4</f>
        <v>5.9922575062638481</v>
      </c>
      <c r="I786" s="42">
        <f t="shared" si="1270"/>
        <v>2.9297846903709295</v>
      </c>
      <c r="J786" s="42">
        <f t="shared" si="1260"/>
        <v>4.6579583432681986</v>
      </c>
      <c r="K786" s="42">
        <f t="shared" si="1276"/>
        <v>3.1433001786999926</v>
      </c>
      <c r="L786" s="42">
        <f t="shared" si="1276"/>
        <v>5.1183033313583355</v>
      </c>
      <c r="M786" s="42">
        <f t="shared" si="1276"/>
        <v>4.6518271682608869</v>
      </c>
      <c r="N786" s="42">
        <f t="shared" si="1276"/>
        <v>4.0868330886628481</v>
      </c>
      <c r="O786" s="42">
        <f t="shared" si="1261"/>
        <v>3.1421205348469083</v>
      </c>
      <c r="P786" s="42">
        <f t="shared" si="1277"/>
        <v>3.5956448472734137</v>
      </c>
      <c r="Q786" s="42">
        <f t="shared" si="1277"/>
        <v>4.5903270666366254</v>
      </c>
      <c r="R786" s="42">
        <f t="shared" si="1277"/>
        <v>1.7469610960984456</v>
      </c>
      <c r="S786" s="42">
        <f>S26</f>
        <v>4.2103078298626633</v>
      </c>
      <c r="T786" s="42">
        <f t="shared" si="1278"/>
        <v>4.2176517444476964</v>
      </c>
      <c r="U786" s="42">
        <f t="shared" si="1278"/>
        <v>0.98392201723908657</v>
      </c>
      <c r="V786" s="42">
        <f t="shared" si="1279"/>
        <v>5.5156217114423258</v>
      </c>
      <c r="W786" s="42">
        <f t="shared" si="1279"/>
        <v>4.8890363922326854</v>
      </c>
      <c r="X786" s="42">
        <f t="shared" si="1279"/>
        <v>2.6924321725389611</v>
      </c>
      <c r="Y786" s="42">
        <f t="shared" si="1279"/>
        <v>4.1022193082176281</v>
      </c>
      <c r="Z786" s="42">
        <f t="shared" si="1279"/>
        <v>3.979037814199434</v>
      </c>
      <c r="AA786" s="42">
        <f t="shared" si="1279"/>
        <v>4.6566457099656935</v>
      </c>
      <c r="AB786" s="42">
        <f t="shared" si="1283"/>
        <v>3.2687452415207723</v>
      </c>
      <c r="AC786" s="42">
        <f t="shared" si="1263"/>
        <v>4.6914236114190029</v>
      </c>
      <c r="AD786" s="74">
        <f t="shared" si="1256"/>
        <v>99.999999999999972</v>
      </c>
    </row>
    <row r="787" spans="1:30" x14ac:dyDescent="0.25">
      <c r="A787" s="34" t="s">
        <v>919</v>
      </c>
      <c r="B787" s="34" t="s">
        <v>920</v>
      </c>
      <c r="C787" s="42">
        <f t="shared" si="1257"/>
        <v>0.99935387912264617</v>
      </c>
      <c r="D787" s="42">
        <f t="shared" si="1258"/>
        <v>6.2822908294860058</v>
      </c>
      <c r="E787" s="42">
        <f t="shared" ref="E787:F788" si="1284">E27</f>
        <v>0</v>
      </c>
      <c r="F787" s="42">
        <f t="shared" si="1284"/>
        <v>5.7822908294860058</v>
      </c>
      <c r="G787" s="42">
        <f>G27-2</f>
        <v>3.7822908294860058</v>
      </c>
      <c r="H787" s="42">
        <f t="shared" si="1259"/>
        <v>5.6322908294860055</v>
      </c>
      <c r="I787" s="42">
        <f t="shared" si="1270"/>
        <v>2.6502166301810854</v>
      </c>
      <c r="J787" s="42">
        <f t="shared" si="1260"/>
        <v>3.4684448956573073</v>
      </c>
      <c r="K787" s="42">
        <f t="shared" si="1276"/>
        <v>2.2938013207878316</v>
      </c>
      <c r="L787" s="42">
        <f t="shared" si="1276"/>
        <v>5.0461068664842035</v>
      </c>
      <c r="M787" s="42">
        <f t="shared" si="1276"/>
        <v>4.3780869772809972</v>
      </c>
      <c r="N787" s="42">
        <f t="shared" si="1276"/>
        <v>4.8331578586241974</v>
      </c>
      <c r="O787" s="42">
        <f t="shared" si="1261"/>
        <v>2.7335767536001305</v>
      </c>
      <c r="P787" s="42">
        <f t="shared" si="1277"/>
        <v>3.613931768428754</v>
      </c>
      <c r="Q787" s="42">
        <f t="shared" si="1277"/>
        <v>5.0070123254434025</v>
      </c>
      <c r="R787" s="42">
        <f t="shared" si="1277"/>
        <v>0.93203215711974619</v>
      </c>
      <c r="S787" s="42">
        <f t="shared" si="1262"/>
        <v>4.3090863785617923</v>
      </c>
      <c r="T787" s="42">
        <f t="shared" si="1278"/>
        <v>4.786490744141715</v>
      </c>
      <c r="U787" s="42">
        <f>U27</f>
        <v>0.5668013536182781</v>
      </c>
      <c r="V787" s="42">
        <f t="shared" si="1279"/>
        <v>4.5522646332185079</v>
      </c>
      <c r="W787" s="42">
        <f t="shared" si="1279"/>
        <v>3.9470186145830986</v>
      </c>
      <c r="X787" s="42">
        <f t="shared" si="1279"/>
        <v>2.7939985503574127</v>
      </c>
      <c r="Y787" s="42">
        <f t="shared" si="1279"/>
        <v>4.1689685117938788</v>
      </c>
      <c r="Z787" s="42">
        <f t="shared" si="1279"/>
        <v>4.6867488668370267</v>
      </c>
      <c r="AA787" s="42">
        <f t="shared" si="1279"/>
        <v>3.337326347559658</v>
      </c>
      <c r="AB787" s="42">
        <f t="shared" si="1279"/>
        <v>4.3660698522134176</v>
      </c>
      <c r="AC787" s="42">
        <f t="shared" si="1263"/>
        <v>5.0503413964408779</v>
      </c>
      <c r="AD787" s="74">
        <f t="shared" si="1256"/>
        <v>99.999999999999972</v>
      </c>
    </row>
    <row r="788" spans="1:30" x14ac:dyDescent="0.25">
      <c r="A788" s="34" t="s">
        <v>921</v>
      </c>
      <c r="B788" s="34" t="s">
        <v>922</v>
      </c>
      <c r="C788" s="42">
        <f>C28</f>
        <v>0.41888299706570586</v>
      </c>
      <c r="D788" s="42">
        <f t="shared" si="1258"/>
        <v>0.5</v>
      </c>
      <c r="E788" s="42">
        <f>E28-0.25</f>
        <v>6.1560210068496657</v>
      </c>
      <c r="F788" s="42">
        <f t="shared" si="1284"/>
        <v>6.4060210068496657</v>
      </c>
      <c r="G788" s="42">
        <f>G28-0.5</f>
        <v>5.9060210068496657</v>
      </c>
      <c r="H788" s="42">
        <f t="shared" si="1259"/>
        <v>6.2560210068496653</v>
      </c>
      <c r="I788" s="42">
        <f t="shared" si="1270"/>
        <v>0.80075262585620888</v>
      </c>
      <c r="J788" s="42">
        <f t="shared" si="1260"/>
        <v>3.9048277981577186</v>
      </c>
      <c r="K788" s="42">
        <f t="shared" si="1276"/>
        <v>2.5235840330013835</v>
      </c>
      <c r="L788" s="42">
        <f t="shared" si="1276"/>
        <v>4.4238034391774734</v>
      </c>
      <c r="M788" s="42">
        <f t="shared" si="1276"/>
        <v>4.3449083466021579</v>
      </c>
      <c r="N788" s="42">
        <f t="shared" si="1276"/>
        <v>2.9704993023526232</v>
      </c>
      <c r="O788" s="42">
        <f t="shared" si="1261"/>
        <v>2.7396680665988025</v>
      </c>
      <c r="P788" s="42">
        <f t="shared" si="1277"/>
        <v>5.738727151969492</v>
      </c>
      <c r="Q788" s="42">
        <f t="shared" si="1277"/>
        <v>3.5806618154186145</v>
      </c>
      <c r="R788" s="42">
        <f t="shared" si="1277"/>
        <v>2.9931420314198864</v>
      </c>
      <c r="S788" s="42">
        <f>S28</f>
        <v>3.0054505293468572</v>
      </c>
      <c r="T788" s="42">
        <f t="shared" si="1278"/>
        <v>3.9514136840071483</v>
      </c>
      <c r="U788" s="42">
        <f>U28</f>
        <v>1.8626927696465567</v>
      </c>
      <c r="V788" s="42">
        <f t="shared" si="1279"/>
        <v>4.5972228523449505</v>
      </c>
      <c r="W788" s="42">
        <f t="shared" si="1279"/>
        <v>2.5338047740581193</v>
      </c>
      <c r="X788" s="42">
        <f t="shared" si="1279"/>
        <v>0.92164239757799404</v>
      </c>
      <c r="Y788" s="42">
        <f t="shared" si="1279"/>
        <v>2.3207551663687691</v>
      </c>
      <c r="Z788" s="42">
        <f t="shared" si="1279"/>
        <v>4.8323222752279866</v>
      </c>
      <c r="AA788" s="42">
        <f t="shared" si="1279"/>
        <v>4.9734853050634094</v>
      </c>
      <c r="AB788" s="42">
        <f>AB28-2</f>
        <v>3.9087685302181452</v>
      </c>
      <c r="AC788" s="42">
        <f t="shared" si="1263"/>
        <v>7.4289000811213306</v>
      </c>
      <c r="AD788" s="74">
        <f t="shared" si="1256"/>
        <v>100</v>
      </c>
    </row>
    <row r="789" spans="1:30" x14ac:dyDescent="0.25">
      <c r="A789" s="34" t="s">
        <v>923</v>
      </c>
      <c r="B789" s="34" t="s">
        <v>924</v>
      </c>
      <c r="C789" s="42">
        <f t="shared" si="1257"/>
        <v>6.5937878851644594E-2</v>
      </c>
      <c r="D789" s="42">
        <f t="shared" si="1258"/>
        <v>0.5</v>
      </c>
      <c r="E789" s="42">
        <f t="shared" ref="E789:F790" si="1285">E29</f>
        <v>6.0480349221855976</v>
      </c>
      <c r="F789" s="42">
        <f t="shared" si="1285"/>
        <v>6.0480349221855976</v>
      </c>
      <c r="G789" s="42">
        <f>G29-2</f>
        <v>4.0480349221855976</v>
      </c>
      <c r="H789" s="42">
        <f t="shared" si="1259"/>
        <v>5.8980349221855972</v>
      </c>
      <c r="I789" s="42">
        <f t="shared" si="1270"/>
        <v>2.5200145509106644</v>
      </c>
      <c r="J789" s="42">
        <f t="shared" si="1260"/>
        <v>5.5780307647825538</v>
      </c>
      <c r="K789" s="42">
        <f t="shared" si="1276"/>
        <v>1.4828515373953688</v>
      </c>
      <c r="L789" s="42">
        <f t="shared" si="1276"/>
        <v>4.2035929367159266</v>
      </c>
      <c r="M789" s="42">
        <f t="shared" si="1276"/>
        <v>3.605352426531657</v>
      </c>
      <c r="N789" s="42">
        <f t="shared" si="1276"/>
        <v>3.476374794384022</v>
      </c>
      <c r="O789" s="42">
        <f t="shared" si="1261"/>
        <v>3.8817662285826042</v>
      </c>
      <c r="P789" s="42">
        <f t="shared" si="1277"/>
        <v>3.5280203712749314</v>
      </c>
      <c r="Q789" s="42">
        <f t="shared" si="1277"/>
        <v>3.1151118032521179</v>
      </c>
      <c r="R789" s="42">
        <f t="shared" si="1277"/>
        <v>3.1556263224721559</v>
      </c>
      <c r="S789" s="42">
        <f t="shared" si="1262"/>
        <v>3.565790177559256</v>
      </c>
      <c r="T789" s="42">
        <f t="shared" si="1278"/>
        <v>3.8788698547552309</v>
      </c>
      <c r="U789" s="42">
        <f>U29</f>
        <v>0.90995741855715961</v>
      </c>
      <c r="V789" s="42">
        <f t="shared" si="1279"/>
        <v>4.1546397248980966</v>
      </c>
      <c r="W789" s="42">
        <f t="shared" si="1279"/>
        <v>4.5852543828662897</v>
      </c>
      <c r="X789" s="42">
        <f t="shared" si="1279"/>
        <v>2.7077335714091704</v>
      </c>
      <c r="Y789" s="42">
        <f t="shared" si="1279"/>
        <v>3.0591440583981897</v>
      </c>
      <c r="Z789" s="42">
        <f t="shared" si="1279"/>
        <v>4.8666672373616855</v>
      </c>
      <c r="AA789" s="42">
        <f t="shared" si="1279"/>
        <v>4.0154641853798179</v>
      </c>
      <c r="AB789" s="42">
        <f t="shared" si="1279"/>
        <v>4.5130006779760556</v>
      </c>
      <c r="AC789" s="42">
        <f t="shared" si="1263"/>
        <v>6.5886594069430293</v>
      </c>
      <c r="AD789" s="74">
        <f t="shared" si="1256"/>
        <v>100.00000000000001</v>
      </c>
    </row>
    <row r="790" spans="1:30" x14ac:dyDescent="0.25">
      <c r="A790" s="34" t="s">
        <v>925</v>
      </c>
      <c r="B790" s="34" t="s">
        <v>926</v>
      </c>
      <c r="C790" s="42">
        <f t="shared" ref="C790:C791" si="1286">C30</f>
        <v>0.38135825502076198</v>
      </c>
      <c r="D790" s="42">
        <f t="shared" si="1258"/>
        <v>6.8823541925174263</v>
      </c>
      <c r="E790" s="42">
        <f>E30</f>
        <v>0</v>
      </c>
      <c r="F790" s="42">
        <f t="shared" si="1285"/>
        <v>2.1274513975058094</v>
      </c>
      <c r="G790" s="42">
        <f>G30-0.5</f>
        <v>5.8823541925174263</v>
      </c>
      <c r="H790" s="42">
        <f>H30-0.4</f>
        <v>5.982354192517426</v>
      </c>
      <c r="I790" s="42">
        <f t="shared" si="1270"/>
        <v>2.6593142468822597</v>
      </c>
      <c r="J790" s="42">
        <f t="shared" si="1260"/>
        <v>5.1385507179884176</v>
      </c>
      <c r="K790" s="42">
        <f t="shared" si="1276"/>
        <v>2.413162845517947</v>
      </c>
      <c r="L790" s="42">
        <f t="shared" si="1276"/>
        <v>4.3979610204967194</v>
      </c>
      <c r="M790" s="42">
        <f t="shared" si="1276"/>
        <v>4.7003433058879347</v>
      </c>
      <c r="N790" s="42">
        <f t="shared" si="1276"/>
        <v>4.860417596140449</v>
      </c>
      <c r="O790" s="42">
        <f t="shared" si="1261"/>
        <v>3.0016901711248076</v>
      </c>
      <c r="P790" s="42">
        <f t="shared" si="1277"/>
        <v>3.8560056579792783</v>
      </c>
      <c r="Q790" s="42">
        <f t="shared" si="1277"/>
        <v>4.5334564071672094</v>
      </c>
      <c r="R790" s="42">
        <f t="shared" si="1277"/>
        <v>2.0528207829079634</v>
      </c>
      <c r="S790" s="42">
        <f>S30</f>
        <v>4.442510597219214</v>
      </c>
      <c r="T790" s="42">
        <f t="shared" si="1278"/>
        <v>4.8466485075745229</v>
      </c>
      <c r="U790" s="42">
        <f t="shared" si="1278"/>
        <v>1.3874592107154886</v>
      </c>
      <c r="V790" s="42">
        <f t="shared" si="1279"/>
        <v>4.8542886405240271</v>
      </c>
      <c r="W790" s="42">
        <f t="shared" si="1279"/>
        <v>3.0124711788682248</v>
      </c>
      <c r="X790" s="42">
        <f t="shared" si="1279"/>
        <v>1.3139252596995179</v>
      </c>
      <c r="Y790" s="42">
        <f t="shared" si="1279"/>
        <v>4.2140420263648695</v>
      </c>
      <c r="Z790" s="42">
        <f t="shared" si="1279"/>
        <v>5.6680456636974306</v>
      </c>
      <c r="AA790" s="42">
        <f t="shared" si="1279"/>
        <v>3.6615102314546406</v>
      </c>
      <c r="AB790" s="42">
        <f t="shared" ref="AB790:AB791" si="1287">AB30-2</f>
        <v>2.1172124126857339</v>
      </c>
      <c r="AC790" s="42">
        <f t="shared" si="1263"/>
        <v>5.6122912890244985</v>
      </c>
      <c r="AD790" s="74">
        <f t="shared" si="1256"/>
        <v>100</v>
      </c>
    </row>
    <row r="791" spans="1:30" x14ac:dyDescent="0.25">
      <c r="A791" s="34" t="s">
        <v>927</v>
      </c>
      <c r="B791" s="34" t="s">
        <v>928</v>
      </c>
      <c r="C791" s="42">
        <f t="shared" si="1286"/>
        <v>0.26427885801434459</v>
      </c>
      <c r="D791" s="42">
        <f t="shared" si="1258"/>
        <v>0.5</v>
      </c>
      <c r="E791" s="42">
        <f t="shared" ref="E791:G806" si="1288">E31</f>
        <v>7.1034953654156689</v>
      </c>
      <c r="F791" s="42">
        <f t="shared" si="1288"/>
        <v>2.3678317884718902</v>
      </c>
      <c r="G791" s="42">
        <f>G31-0.65</f>
        <v>6.4534953654156686</v>
      </c>
      <c r="H791" s="42">
        <f>H31</f>
        <v>0</v>
      </c>
      <c r="I791" s="42">
        <f t="shared" si="1270"/>
        <v>3.2557687091488474</v>
      </c>
      <c r="J791" s="42">
        <f t="shared" si="1260"/>
        <v>5.1803236026806854</v>
      </c>
      <c r="K791" s="42">
        <f t="shared" si="1276"/>
        <v>3.0184963088577592</v>
      </c>
      <c r="L791" s="42">
        <f t="shared" si="1276"/>
        <v>4.4989124347870035</v>
      </c>
      <c r="M791" s="42">
        <f t="shared" si="1276"/>
        <v>4.5974602987484108</v>
      </c>
      <c r="N791" s="42">
        <f t="shared" si="1276"/>
        <v>2.9537805857723463</v>
      </c>
      <c r="O791" s="42">
        <f t="shared" si="1261"/>
        <v>3.4750403838115904</v>
      </c>
      <c r="P791" s="42">
        <f t="shared" si="1277"/>
        <v>4.1437056298258064</v>
      </c>
      <c r="Q791" s="42">
        <f t="shared" si="1277"/>
        <v>3.1747674891443847</v>
      </c>
      <c r="R791" s="42">
        <f t="shared" si="1277"/>
        <v>4.4716880877978005</v>
      </c>
      <c r="S791" s="42">
        <f t="shared" si="1262"/>
        <v>3.9818321411505293</v>
      </c>
      <c r="T791" s="42">
        <f t="shared" si="1278"/>
        <v>4.2246877702910979</v>
      </c>
      <c r="U791" s="42">
        <f t="shared" si="1278"/>
        <v>0.59495328333619624</v>
      </c>
      <c r="V791" s="42">
        <f t="shared" si="1279"/>
        <v>5.5604642248414162</v>
      </c>
      <c r="W791" s="42">
        <f t="shared" si="1279"/>
        <v>3.8775172841171299</v>
      </c>
      <c r="X791" s="42">
        <f t="shared" si="1279"/>
        <v>1.3144660141398619</v>
      </c>
      <c r="Y791" s="42">
        <f t="shared" si="1279"/>
        <v>2.204983782778251</v>
      </c>
      <c r="Z791" s="42">
        <f t="shared" si="1279"/>
        <v>5.2159523101990466</v>
      </c>
      <c r="AA791" s="42">
        <f t="shared" si="1279"/>
        <v>6.3795042250950758</v>
      </c>
      <c r="AB791" s="42">
        <f t="shared" si="1287"/>
        <v>4.2501143655095541</v>
      </c>
      <c r="AC791" s="42">
        <f t="shared" si="1263"/>
        <v>6.9364796906496231</v>
      </c>
      <c r="AD791" s="74">
        <f t="shared" si="1256"/>
        <v>100</v>
      </c>
    </row>
    <row r="792" spans="1:30" x14ac:dyDescent="0.25">
      <c r="A792" s="34" t="s">
        <v>929</v>
      </c>
      <c r="B792" s="34" t="s">
        <v>930</v>
      </c>
      <c r="C792" s="42">
        <f t="shared" si="1257"/>
        <v>3.4135900270506845</v>
      </c>
      <c r="D792" s="42">
        <f t="shared" si="1258"/>
        <v>0.5</v>
      </c>
      <c r="E792" s="42">
        <f t="shared" si="1288"/>
        <v>0</v>
      </c>
      <c r="F792" s="42">
        <f t="shared" si="1288"/>
        <v>2.1192639523772634</v>
      </c>
      <c r="G792" s="42">
        <f>G32-2</f>
        <v>4.3577918571317884</v>
      </c>
      <c r="H792" s="42">
        <f t="shared" si="1259"/>
        <v>6.207791857131788</v>
      </c>
      <c r="I792" s="42">
        <f t="shared" si="1270"/>
        <v>1.3245399702357903</v>
      </c>
      <c r="J792" s="42">
        <f t="shared" si="1260"/>
        <v>5.3710785264318526</v>
      </c>
      <c r="K792" s="42">
        <f t="shared" si="1276"/>
        <v>5.7622962010918926</v>
      </c>
      <c r="L792" s="42">
        <f t="shared" si="1276"/>
        <v>3.8907174360447949</v>
      </c>
      <c r="M792" s="42">
        <f t="shared" si="1276"/>
        <v>2.7445924427715238</v>
      </c>
      <c r="N792" s="42">
        <f t="shared" si="1276"/>
        <v>5.4116121457754591</v>
      </c>
      <c r="O792" s="42">
        <f t="shared" si="1261"/>
        <v>2.855443343460335</v>
      </c>
      <c r="P792" s="42">
        <f t="shared" si="1277"/>
        <v>4.7683438928488417</v>
      </c>
      <c r="Q792" s="42">
        <f t="shared" si="1277"/>
        <v>3.4094553451459646</v>
      </c>
      <c r="R792" s="42">
        <f t="shared" si="1277"/>
        <v>3.3822788139023552</v>
      </c>
      <c r="S792" s="42">
        <f t="shared" si="1262"/>
        <v>4.0116261494670846</v>
      </c>
      <c r="T792" s="42">
        <f t="shared" si="1278"/>
        <v>4.0544392987217552</v>
      </c>
      <c r="U792" s="42">
        <f>U32</f>
        <v>1.6908451130813082</v>
      </c>
      <c r="V792" s="42">
        <f t="shared" si="1279"/>
        <v>4.888017101760691</v>
      </c>
      <c r="W792" s="42">
        <f t="shared" si="1279"/>
        <v>3.8371491692159112</v>
      </c>
      <c r="X792" s="42">
        <f t="shared" si="1279"/>
        <v>2.4703015213938477</v>
      </c>
      <c r="Y792" s="42">
        <f t="shared" si="1279"/>
        <v>3.4095898136636609</v>
      </c>
      <c r="Z792" s="42">
        <f t="shared" si="1279"/>
        <v>4.6751102018420987</v>
      </c>
      <c r="AA792" s="42">
        <f t="shared" si="1279"/>
        <v>4.4756089137722048</v>
      </c>
      <c r="AB792" s="42">
        <f t="shared" si="1279"/>
        <v>5.380187229353699</v>
      </c>
      <c r="AC792" s="42">
        <f t="shared" si="1263"/>
        <v>5.5883296763273878</v>
      </c>
      <c r="AD792" s="74">
        <f t="shared" si="1256"/>
        <v>99.999999999999972</v>
      </c>
    </row>
    <row r="793" spans="1:30" x14ac:dyDescent="0.25">
      <c r="A793" s="34" t="s">
        <v>931</v>
      </c>
      <c r="B793" s="34" t="s">
        <v>932</v>
      </c>
      <c r="C793" s="42">
        <f>C33</f>
        <v>0.44107303578658452</v>
      </c>
      <c r="D793" s="42">
        <f t="shared" si="1258"/>
        <v>7.0205297123782442</v>
      </c>
      <c r="E793" s="42">
        <f t="shared" si="1288"/>
        <v>6.5205297123782442</v>
      </c>
      <c r="F793" s="42">
        <f t="shared" si="1288"/>
        <v>2.1735099041260821</v>
      </c>
      <c r="G793" s="42">
        <f>G33-0.65</f>
        <v>5.8705297123782438</v>
      </c>
      <c r="H793" s="42">
        <f>H33</f>
        <v>0</v>
      </c>
      <c r="I793" s="42">
        <f t="shared" si="1270"/>
        <v>5.9771522363467238</v>
      </c>
      <c r="J793" s="42">
        <f t="shared" si="1260"/>
        <v>4.8196434642003885</v>
      </c>
      <c r="K793" s="42">
        <f t="shared" si="1276"/>
        <v>3.7677165486813697</v>
      </c>
      <c r="L793" s="42">
        <f t="shared" si="1276"/>
        <v>3.0242694972307702</v>
      </c>
      <c r="M793" s="42">
        <f t="shared" si="1276"/>
        <v>3.6181823723334094</v>
      </c>
      <c r="N793" s="42">
        <f t="shared" si="1276"/>
        <v>1.8483784666385372</v>
      </c>
      <c r="O793" s="42">
        <f t="shared" si="1261"/>
        <v>1.8148160967774241</v>
      </c>
      <c r="P793" s="42">
        <f t="shared" si="1277"/>
        <v>0.40753310702364026</v>
      </c>
      <c r="Q793" s="42">
        <f t="shared" si="1277"/>
        <v>3.4788043275695122</v>
      </c>
      <c r="R793" s="42">
        <f t="shared" si="1277"/>
        <v>2.9675590059568293</v>
      </c>
      <c r="S793" s="42">
        <f t="shared" si="1262"/>
        <v>2.8124038480726163</v>
      </c>
      <c r="T793" s="42">
        <f t="shared" si="1278"/>
        <v>3.1339591959009234</v>
      </c>
      <c r="U793" s="42">
        <f>U33</f>
        <v>0.7108650069189042</v>
      </c>
      <c r="V793" s="42">
        <f t="shared" si="1279"/>
        <v>5.9878516498166992</v>
      </c>
      <c r="W793" s="42">
        <f t="shared" si="1279"/>
        <v>2.141159989273973</v>
      </c>
      <c r="X793" s="42">
        <f t="shared" si="1279"/>
        <v>2.7433747819707812</v>
      </c>
      <c r="Y793" s="42">
        <f t="shared" si="1279"/>
        <v>4.1342933069972698</v>
      </c>
      <c r="Z793" s="42">
        <f t="shared" si="1279"/>
        <v>5.7157904752334865</v>
      </c>
      <c r="AA793" s="42">
        <f t="shared" si="1279"/>
        <v>6.330435602299656</v>
      </c>
      <c r="AB793" s="42">
        <f>AB33-2</f>
        <v>4.5205297123782442</v>
      </c>
      <c r="AC793" s="42">
        <f t="shared" si="1263"/>
        <v>8.0191092313314378</v>
      </c>
      <c r="AD793" s="74">
        <f t="shared" si="1256"/>
        <v>100.00000000000001</v>
      </c>
    </row>
    <row r="794" spans="1:30" x14ac:dyDescent="0.25">
      <c r="A794" s="34" t="s">
        <v>933</v>
      </c>
      <c r="B794" s="34" t="s">
        <v>934</v>
      </c>
      <c r="C794" s="42">
        <f t="shared" si="1257"/>
        <v>1.1323094276164403E-2</v>
      </c>
      <c r="D794" s="42">
        <f t="shared" si="1258"/>
        <v>6.8879378115909358</v>
      </c>
      <c r="E794" s="42">
        <f t="shared" si="1288"/>
        <v>6.3879378115909358</v>
      </c>
      <c r="F794" s="42">
        <f t="shared" si="1288"/>
        <v>6.3879378115909358</v>
      </c>
      <c r="G794" s="42">
        <f>G34-0.8</f>
        <v>5.5879378115909359</v>
      </c>
      <c r="H794" s="42">
        <f t="shared" si="1259"/>
        <v>6.2379378115909354</v>
      </c>
      <c r="I794" s="42">
        <f t="shared" ref="I794" si="1289">I34-1.2</f>
        <v>4.3894455851420675</v>
      </c>
      <c r="J794" s="42">
        <f t="shared" si="1260"/>
        <v>1.7680678806521113</v>
      </c>
      <c r="K794" s="42">
        <f t="shared" si="1276"/>
        <v>4.1398412401563807</v>
      </c>
      <c r="L794" s="42">
        <f t="shared" si="1276"/>
        <v>0.64216449655149055</v>
      </c>
      <c r="M794" s="42">
        <f t="shared" si="1276"/>
        <v>0.81592091692107327</v>
      </c>
      <c r="N794" s="42">
        <f t="shared" si="1276"/>
        <v>2.1007640724960037</v>
      </c>
      <c r="O794" s="42">
        <f t="shared" si="1261"/>
        <v>0.4218271409187635</v>
      </c>
      <c r="P794" s="42">
        <f t="shared" si="1277"/>
        <v>0.93157426419034517</v>
      </c>
      <c r="Q794" s="42">
        <f t="shared" si="1277"/>
        <v>0.68585252265684449</v>
      </c>
      <c r="R794" s="42">
        <f t="shared" si="1277"/>
        <v>6.385944826722854</v>
      </c>
      <c r="S794" s="42">
        <f t="shared" si="1262"/>
        <v>1.9510457012442384</v>
      </c>
      <c r="T794" s="42">
        <f t="shared" si="1278"/>
        <v>1.9836634971828997</v>
      </c>
      <c r="U794" s="42">
        <f t="shared" si="1278"/>
        <v>1.4458408186671479</v>
      </c>
      <c r="V794" s="42">
        <f t="shared" si="1279"/>
        <v>5.0402637331191542</v>
      </c>
      <c r="W794" s="42">
        <f t="shared" si="1279"/>
        <v>4.1274991664475014</v>
      </c>
      <c r="X794" s="42">
        <f t="shared" si="1279"/>
        <v>3.1954804859685857</v>
      </c>
      <c r="Y794" s="42">
        <f t="shared" si="1279"/>
        <v>3.7578265562147939</v>
      </c>
      <c r="Z794" s="42">
        <f t="shared" si="1279"/>
        <v>5.9592775079506239</v>
      </c>
      <c r="AA794" s="42">
        <f t="shared" si="1279"/>
        <v>4.9483608961606782</v>
      </c>
      <c r="AB794" s="42">
        <f t="shared" si="1279"/>
        <v>5.8853335675317506</v>
      </c>
      <c r="AC794" s="42">
        <f t="shared" si="1263"/>
        <v>7.9229929708738727</v>
      </c>
      <c r="AD794" s="74">
        <f t="shared" si="1256"/>
        <v>100.00000000000004</v>
      </c>
    </row>
    <row r="795" spans="1:30" x14ac:dyDescent="0.25">
      <c r="A795" s="34" t="s">
        <v>935</v>
      </c>
      <c r="B795" s="34" t="s">
        <v>936</v>
      </c>
      <c r="C795" s="42">
        <f t="shared" si="1257"/>
        <v>1.414896087726988</v>
      </c>
      <c r="D795" s="42">
        <f t="shared" si="1258"/>
        <v>7.0833830612939321</v>
      </c>
      <c r="E795" s="42">
        <f t="shared" si="1288"/>
        <v>0</v>
      </c>
      <c r="F795" s="42">
        <f t="shared" si="1288"/>
        <v>2.1944610204313113</v>
      </c>
      <c r="G795" s="42">
        <f t="shared" ref="G795:G796" si="1290">G35-2</f>
        <v>4.5833830612939321</v>
      </c>
      <c r="H795" s="42">
        <f t="shared" si="1259"/>
        <v>6.4333830612939318</v>
      </c>
      <c r="I795" s="42">
        <f t="shared" si="1270"/>
        <v>3.2916915306469652</v>
      </c>
      <c r="J795" s="42">
        <f t="shared" si="1260"/>
        <v>4.6537095140461231</v>
      </c>
      <c r="K795" s="42">
        <f t="shared" ref="K795:N810" si="1291">K35</f>
        <v>3.2055453335639168</v>
      </c>
      <c r="L795" s="42">
        <f t="shared" si="1291"/>
        <v>2.3301488416107325</v>
      </c>
      <c r="M795" s="42">
        <f t="shared" si="1291"/>
        <v>2.435372747654085</v>
      </c>
      <c r="N795" s="42">
        <f t="shared" si="1291"/>
        <v>3.8219180346259169</v>
      </c>
      <c r="O795" s="42">
        <f t="shared" si="1261"/>
        <v>3.3716555406332009</v>
      </c>
      <c r="P795" s="42">
        <f t="shared" ref="P795:R810" si="1292">P35</f>
        <v>2.8802300893160964</v>
      </c>
      <c r="Q795" s="42">
        <f t="shared" si="1292"/>
        <v>2.6311064362920207</v>
      </c>
      <c r="R795" s="42">
        <f t="shared" si="1292"/>
        <v>4.0338659648466146</v>
      </c>
      <c r="S795" s="42">
        <f t="shared" si="1262"/>
        <v>2.9104152521148476</v>
      </c>
      <c r="T795" s="42">
        <f t="shared" ref="T795:U810" si="1293">T35</f>
        <v>3.2717660371200474</v>
      </c>
      <c r="U795" s="42">
        <f t="shared" si="1293"/>
        <v>1.3384438828898111</v>
      </c>
      <c r="V795" s="42">
        <f t="shared" ref="V795:AB810" si="1294">V35</f>
        <v>5.8716289522285505</v>
      </c>
      <c r="W795" s="42">
        <f t="shared" si="1294"/>
        <v>3.4809255181762531</v>
      </c>
      <c r="X795" s="42">
        <f t="shared" si="1294"/>
        <v>2.8321321356915221</v>
      </c>
      <c r="Y795" s="42">
        <f t="shared" si="1294"/>
        <v>2.0813939086253042</v>
      </c>
      <c r="Z795" s="42">
        <f t="shared" si="1294"/>
        <v>5.1259870222674593</v>
      </c>
      <c r="AA795" s="42">
        <f t="shared" si="1294"/>
        <v>5.5673912746481546</v>
      </c>
      <c r="AB795" s="42">
        <f t="shared" si="1294"/>
        <v>5.7103328964395974</v>
      </c>
      <c r="AC795" s="42">
        <f t="shared" si="1263"/>
        <v>7.4448327945226866</v>
      </c>
      <c r="AD795" s="74">
        <f t="shared" si="1256"/>
        <v>99.999999999999972</v>
      </c>
    </row>
    <row r="796" spans="1:30" x14ac:dyDescent="0.25">
      <c r="A796" s="34" t="s">
        <v>937</v>
      </c>
      <c r="B796" s="34" t="s">
        <v>938</v>
      </c>
      <c r="C796" s="42">
        <f t="shared" si="1257"/>
        <v>1.0152056191635002</v>
      </c>
      <c r="D796" s="42">
        <f t="shared" si="1258"/>
        <v>0.5</v>
      </c>
      <c r="E796" s="42">
        <f t="shared" si="1288"/>
        <v>0</v>
      </c>
      <c r="F796" s="42">
        <f t="shared" si="1288"/>
        <v>6.7199369209901061</v>
      </c>
      <c r="G796" s="42">
        <f t="shared" si="1290"/>
        <v>4.7199369209901061</v>
      </c>
      <c r="H796" s="42">
        <f t="shared" si="1259"/>
        <v>6.5699369209901057</v>
      </c>
      <c r="I796" s="42">
        <f t="shared" si="1270"/>
        <v>2.7999737170792098</v>
      </c>
      <c r="J796" s="42">
        <f t="shared" si="1260"/>
        <v>4.9231636809041701</v>
      </c>
      <c r="K796" s="42">
        <f t="shared" si="1291"/>
        <v>3.5774870798383902</v>
      </c>
      <c r="L796" s="42">
        <f t="shared" si="1291"/>
        <v>3.8541215813931893</v>
      </c>
      <c r="M796" s="42">
        <f t="shared" si="1291"/>
        <v>3.4626417085198815</v>
      </c>
      <c r="N796" s="42">
        <f t="shared" si="1291"/>
        <v>4.2294029347583777</v>
      </c>
      <c r="O796" s="42">
        <f t="shared" si="1261"/>
        <v>3.581457151143884</v>
      </c>
      <c r="P796" s="42">
        <f t="shared" si="1292"/>
        <v>3.9199632039108949</v>
      </c>
      <c r="Q796" s="42">
        <f t="shared" si="1292"/>
        <v>3.9480213089676925</v>
      </c>
      <c r="R796" s="42">
        <f t="shared" si="1292"/>
        <v>2.9829494485223242</v>
      </c>
      <c r="S796" s="42">
        <f t="shared" si="1262"/>
        <v>3.1440924899427358</v>
      </c>
      <c r="T796" s="42">
        <f t="shared" si="1293"/>
        <v>3.2013258818518242</v>
      </c>
      <c r="U796" s="42">
        <f t="shared" si="1293"/>
        <v>0.91410501827730428</v>
      </c>
      <c r="V796" s="42">
        <f t="shared" si="1294"/>
        <v>3.9311578396481668</v>
      </c>
      <c r="W796" s="42">
        <f t="shared" si="1294"/>
        <v>4.822101712420249</v>
      </c>
      <c r="X796" s="42">
        <f t="shared" si="1294"/>
        <v>2.9576627243354485</v>
      </c>
      <c r="Y796" s="42">
        <f t="shared" si="1294"/>
        <v>4.1169757306629435</v>
      </c>
      <c r="Z796" s="42">
        <f t="shared" si="1294"/>
        <v>5.0060534312866221</v>
      </c>
      <c r="AA796" s="42">
        <f t="shared" si="1294"/>
        <v>4.3138512233426765</v>
      </c>
      <c r="AB796" s="42">
        <f t="shared" si="1294"/>
        <v>4.9404612388666695</v>
      </c>
      <c r="AC796" s="42">
        <f t="shared" si="1263"/>
        <v>5.8480145121935427</v>
      </c>
      <c r="AD796" s="74">
        <f t="shared" si="1256"/>
        <v>100.00000000000003</v>
      </c>
    </row>
    <row r="797" spans="1:30" x14ac:dyDescent="0.25">
      <c r="A797" s="34" t="s">
        <v>939</v>
      </c>
      <c r="B797" s="34" t="s">
        <v>940</v>
      </c>
      <c r="C797" s="42">
        <f>C37</f>
        <v>0.3207823436519972</v>
      </c>
      <c r="D797" s="42">
        <f t="shared" si="1258"/>
        <v>0.5</v>
      </c>
      <c r="E797" s="42">
        <f t="shared" si="1288"/>
        <v>0</v>
      </c>
      <c r="F797" s="42">
        <f t="shared" si="1288"/>
        <v>2.258205863645439</v>
      </c>
      <c r="G797" s="42">
        <f t="shared" ref="G797" si="1295">G37-0.5</f>
        <v>6.2746175909363151</v>
      </c>
      <c r="H797" s="42">
        <f t="shared" si="1259"/>
        <v>6.6246175909363147</v>
      </c>
      <c r="I797" s="42">
        <f t="shared" si="1270"/>
        <v>4.5164117272908761</v>
      </c>
      <c r="J797" s="42">
        <f t="shared" si="1260"/>
        <v>4.3738125946624935</v>
      </c>
      <c r="K797" s="42">
        <f t="shared" si="1291"/>
        <v>1.9689315587982921</v>
      </c>
      <c r="L797" s="42">
        <f t="shared" si="1291"/>
        <v>4.6755952281648154</v>
      </c>
      <c r="M797" s="42">
        <f t="shared" si="1291"/>
        <v>5.711051919020524</v>
      </c>
      <c r="N797" s="42">
        <f t="shared" si="1291"/>
        <v>4.4480729940106665</v>
      </c>
      <c r="O797" s="42">
        <f t="shared" si="1261"/>
        <v>3.6093791953717353</v>
      </c>
      <c r="P797" s="42">
        <f t="shared" si="1292"/>
        <v>2.1170679971675974</v>
      </c>
      <c r="Q797" s="42">
        <f t="shared" si="1292"/>
        <v>4.3231221225312959</v>
      </c>
      <c r="R797" s="42">
        <f t="shared" si="1292"/>
        <v>2.0760325409514331</v>
      </c>
      <c r="S797" s="42">
        <f t="shared" si="1262"/>
        <v>4.2004052145561319</v>
      </c>
      <c r="T797" s="42">
        <f t="shared" si="1293"/>
        <v>4.8144074163191499</v>
      </c>
      <c r="U797" s="42">
        <f>U37</f>
        <v>0.76942453852664905</v>
      </c>
      <c r="V797" s="42">
        <f t="shared" si="1294"/>
        <v>4.3400160282967413</v>
      </c>
      <c r="W797" s="42">
        <f t="shared" si="1294"/>
        <v>4.8613395438588594</v>
      </c>
      <c r="X797" s="42">
        <f t="shared" si="1294"/>
        <v>3.7960942866391854</v>
      </c>
      <c r="Y797" s="42">
        <f t="shared" si="1294"/>
        <v>4.1434636398619116</v>
      </c>
      <c r="Z797" s="42">
        <f t="shared" si="1294"/>
        <v>3.7997943104489109</v>
      </c>
      <c r="AA797" s="42">
        <f t="shared" si="1294"/>
        <v>4.8474097408539008</v>
      </c>
      <c r="AB797" s="42">
        <f>AB37-2</f>
        <v>4.0452858748223992</v>
      </c>
      <c r="AC797" s="42">
        <f t="shared" si="1263"/>
        <v>6.584658138676363</v>
      </c>
      <c r="AD797" s="74">
        <f t="shared" si="1256"/>
        <v>100</v>
      </c>
    </row>
    <row r="798" spans="1:30" x14ac:dyDescent="0.25">
      <c r="A798" s="34" t="s">
        <v>941</v>
      </c>
      <c r="B798" s="34" t="s">
        <v>942</v>
      </c>
      <c r="C798" s="42">
        <f t="shared" si="1257"/>
        <v>2.724747717137491</v>
      </c>
      <c r="D798" s="42">
        <f t="shared" si="1258"/>
        <v>3.8004968168269904</v>
      </c>
      <c r="E798" s="42">
        <f t="shared" si="1288"/>
        <v>5.5136423473689549</v>
      </c>
      <c r="F798" s="42">
        <f t="shared" si="1288"/>
        <v>5.552904066221398</v>
      </c>
      <c r="G798" s="42">
        <f t="shared" si="1288"/>
        <v>1.9344787908523069</v>
      </c>
      <c r="H798" s="42">
        <f t="shared" si="1259"/>
        <v>1.7423308005380367</v>
      </c>
      <c r="I798" s="42">
        <f t="shared" si="1270"/>
        <v>3.0489013235342348</v>
      </c>
      <c r="J798" s="42">
        <f t="shared" si="1260"/>
        <v>2.8197897291302372</v>
      </c>
      <c r="K798" s="42">
        <f t="shared" si="1291"/>
        <v>3.2322963563427773</v>
      </c>
      <c r="L798" s="42">
        <f t="shared" si="1291"/>
        <v>3.9585782494442192</v>
      </c>
      <c r="M798" s="42">
        <f t="shared" si="1291"/>
        <v>0.91712488248159374</v>
      </c>
      <c r="N798" s="42">
        <f t="shared" si="1291"/>
        <v>1.7609008647198992</v>
      </c>
      <c r="O798" s="42">
        <f t="shared" si="1261"/>
        <v>3.1217463859826373</v>
      </c>
      <c r="P798" s="42">
        <f t="shared" si="1292"/>
        <v>1.104256156030998</v>
      </c>
      <c r="Q798" s="42">
        <f t="shared" si="1292"/>
        <v>6.1217200649968309</v>
      </c>
      <c r="R798" s="42">
        <f t="shared" si="1292"/>
        <v>6.1217200649968309</v>
      </c>
      <c r="S798" s="42">
        <f t="shared" si="1262"/>
        <v>5.8717200649968309</v>
      </c>
      <c r="T798" s="42">
        <f t="shared" si="1293"/>
        <v>6.1217200649968309</v>
      </c>
      <c r="U798" s="42">
        <f t="shared" si="1280"/>
        <v>4.1217200649968309</v>
      </c>
      <c r="V798" s="42">
        <f t="shared" si="1294"/>
        <v>3.8260750406230191</v>
      </c>
      <c r="W798" s="42">
        <f t="shared" si="1294"/>
        <v>5.35994268044871</v>
      </c>
      <c r="X798" s="42">
        <f t="shared" si="1294"/>
        <v>2.2429442662385077</v>
      </c>
      <c r="Y798" s="42">
        <f t="shared" si="1294"/>
        <v>4.7277470073064416</v>
      </c>
      <c r="Z798" s="42">
        <f t="shared" si="1294"/>
        <v>3.9818399064643906</v>
      </c>
      <c r="AA798" s="42">
        <f t="shared" si="1294"/>
        <v>4.1542337081562488</v>
      </c>
      <c r="AB798" s="42">
        <f t="shared" si="1294"/>
        <v>1.6932417201055066</v>
      </c>
      <c r="AC798" s="42">
        <f t="shared" si="1263"/>
        <v>4.4231808590612456</v>
      </c>
      <c r="AD798" s="74">
        <f t="shared" si="1256"/>
        <v>100.00000000000003</v>
      </c>
    </row>
    <row r="799" spans="1:30" x14ac:dyDescent="0.25">
      <c r="A799" s="34" t="s">
        <v>943</v>
      </c>
      <c r="B799" s="34" t="s">
        <v>944</v>
      </c>
      <c r="C799" s="42">
        <f t="shared" si="1257"/>
        <v>2.1817448107427202</v>
      </c>
      <c r="D799" s="42">
        <f t="shared" si="1258"/>
        <v>4.8229631522304386</v>
      </c>
      <c r="E799" s="42">
        <f t="shared" si="1288"/>
        <v>3.637316820021582</v>
      </c>
      <c r="F799" s="42">
        <f t="shared" si="1288"/>
        <v>3.6933224592409011</v>
      </c>
      <c r="G799" s="42">
        <f t="shared" si="1288"/>
        <v>0.96094465483431046</v>
      </c>
      <c r="H799" s="42">
        <f t="shared" si="1259"/>
        <v>5.3165495671474945</v>
      </c>
      <c r="I799" s="42">
        <f t="shared" si="1270"/>
        <v>5.1706967440128428</v>
      </c>
      <c r="J799" s="42">
        <f t="shared" si="1260"/>
        <v>4.7228850140612337</v>
      </c>
      <c r="K799" s="42">
        <f t="shared" si="1291"/>
        <v>2.3978656283847468</v>
      </c>
      <c r="L799" s="42">
        <f t="shared" si="1291"/>
        <v>5.0822862410561847</v>
      </c>
      <c r="M799" s="42">
        <f t="shared" si="1291"/>
        <v>4.6785546831001641</v>
      </c>
      <c r="N799" s="42">
        <f t="shared" si="1291"/>
        <v>4.6957583558443687</v>
      </c>
      <c r="O799" s="42">
        <f t="shared" si="1261"/>
        <v>5.4107965355922767</v>
      </c>
      <c r="P799" s="42">
        <f t="shared" si="1292"/>
        <v>0.39633258803041016</v>
      </c>
      <c r="Q799" s="42">
        <f t="shared" si="1292"/>
        <v>0</v>
      </c>
      <c r="R799" s="42">
        <f t="shared" si="1292"/>
        <v>0</v>
      </c>
      <c r="S799" s="42">
        <f t="shared" si="1262"/>
        <v>4.2570128920893593</v>
      </c>
      <c r="T799" s="42">
        <f t="shared" si="1293"/>
        <v>6.7605193381340376</v>
      </c>
      <c r="U799" s="42">
        <f t="shared" si="1280"/>
        <v>4.7605193381340376</v>
      </c>
      <c r="V799" s="42">
        <f t="shared" si="1294"/>
        <v>1.6901298345335107</v>
      </c>
      <c r="W799" s="42">
        <f t="shared" si="1294"/>
        <v>3.9633772400111971</v>
      </c>
      <c r="X799" s="42">
        <f t="shared" si="1294"/>
        <v>3.7946441188562305</v>
      </c>
      <c r="Y799" s="42">
        <f t="shared" si="1294"/>
        <v>3.3450438668050575</v>
      </c>
      <c r="Z799" s="42">
        <f t="shared" si="1294"/>
        <v>2.5052724855300261</v>
      </c>
      <c r="AA799" s="42">
        <f t="shared" si="1294"/>
        <v>3.2281123750178429</v>
      </c>
      <c r="AB799" s="42">
        <f t="shared" si="1294"/>
        <v>5.0344292943551352</v>
      </c>
      <c r="AC799" s="42">
        <f t="shared" si="1263"/>
        <v>7.4929219622339049</v>
      </c>
      <c r="AD799" s="74">
        <f t="shared" si="1256"/>
        <v>100.00000000000001</v>
      </c>
    </row>
    <row r="800" spans="1:30" x14ac:dyDescent="0.25">
      <c r="A800" s="34" t="s">
        <v>945</v>
      </c>
      <c r="B800" s="34" t="s">
        <v>946</v>
      </c>
      <c r="C800" s="42">
        <f t="shared" si="1257"/>
        <v>1.0059594616449565</v>
      </c>
      <c r="D800" s="42">
        <f t="shared" si="1258"/>
        <v>5.4778849315984051</v>
      </c>
      <c r="E800" s="42">
        <f t="shared" si="1288"/>
        <v>1.8441250820868207</v>
      </c>
      <c r="F800" s="42">
        <f t="shared" si="1288"/>
        <v>1.5380535655167176</v>
      </c>
      <c r="G800" s="42">
        <f t="shared" si="1288"/>
        <v>0.86046742466391568</v>
      </c>
      <c r="H800" s="42">
        <f t="shared" si="1259"/>
        <v>5.512427657570977</v>
      </c>
      <c r="I800" s="42">
        <f t="shared" si="1270"/>
        <v>4.2946518872134707</v>
      </c>
      <c r="J800" s="42">
        <f t="shared" si="1260"/>
        <v>5.691273931995795</v>
      </c>
      <c r="K800" s="42">
        <f t="shared" si="1291"/>
        <v>1.3953568649644066</v>
      </c>
      <c r="L800" s="42">
        <f t="shared" si="1291"/>
        <v>5.7060650521230647</v>
      </c>
      <c r="M800" s="42">
        <f t="shared" si="1291"/>
        <v>4.7582420101407532</v>
      </c>
      <c r="N800" s="42">
        <f t="shared" si="1291"/>
        <v>5.337803838672885</v>
      </c>
      <c r="O800" s="42">
        <f t="shared" si="1261"/>
        <v>5.8357873501786264</v>
      </c>
      <c r="P800" s="42">
        <f t="shared" si="1292"/>
        <v>0.18619638316255568</v>
      </c>
      <c r="Q800" s="42">
        <f t="shared" si="1292"/>
        <v>6.3521612255840418</v>
      </c>
      <c r="R800" s="42">
        <f t="shared" si="1292"/>
        <v>6.3521612255840418</v>
      </c>
      <c r="S800" s="42">
        <f t="shared" si="1262"/>
        <v>3.9847741503893621</v>
      </c>
      <c r="T800" s="42">
        <f t="shared" si="1293"/>
        <v>6.3521612255840418</v>
      </c>
      <c r="U800" s="42">
        <f t="shared" si="1280"/>
        <v>4.3521612255840418</v>
      </c>
      <c r="V800" s="42">
        <f t="shared" si="1294"/>
        <v>2.3820604595940176</v>
      </c>
      <c r="W800" s="42">
        <f t="shared" si="1294"/>
        <v>2.5454302844658434</v>
      </c>
      <c r="X800" s="42">
        <f t="shared" si="1294"/>
        <v>2.882971244944827</v>
      </c>
      <c r="Y800" s="42">
        <f t="shared" si="1294"/>
        <v>1.7971004089698601</v>
      </c>
      <c r="Z800" s="42">
        <f t="shared" si="1294"/>
        <v>1.3371889920307878</v>
      </c>
      <c r="AA800" s="42">
        <f t="shared" si="1294"/>
        <v>1.5086534992768075</v>
      </c>
      <c r="AB800" s="42">
        <f t="shared" si="1294"/>
        <v>5.1357899270679512</v>
      </c>
      <c r="AC800" s="42">
        <f t="shared" si="1263"/>
        <v>5.573090689391023</v>
      </c>
      <c r="AD800" s="74">
        <f t="shared" si="1256"/>
        <v>99.999999999999972</v>
      </c>
    </row>
    <row r="801" spans="1:30" x14ac:dyDescent="0.25">
      <c r="A801" s="34" t="s">
        <v>947</v>
      </c>
      <c r="B801" s="34" t="s">
        <v>948</v>
      </c>
      <c r="C801" s="42">
        <f t="shared" si="1257"/>
        <v>3.2642708110357472</v>
      </c>
      <c r="D801" s="42">
        <f t="shared" si="1258"/>
        <v>2.6748832908654805</v>
      </c>
      <c r="E801" s="42">
        <f t="shared" si="1288"/>
        <v>4.8164094413495322</v>
      </c>
      <c r="F801" s="42">
        <f t="shared" si="1288"/>
        <v>4.8885762450404355</v>
      </c>
      <c r="G801" s="42">
        <f t="shared" si="1288"/>
        <v>1.1545297385797062</v>
      </c>
      <c r="H801" s="42">
        <f t="shared" si="1259"/>
        <v>5.1709303633882842</v>
      </c>
      <c r="I801" s="42">
        <f t="shared" si="1270"/>
        <v>0.77062077781922445</v>
      </c>
      <c r="J801" s="42">
        <f t="shared" si="1260"/>
        <v>2.7206097977443702</v>
      </c>
      <c r="K801" s="42">
        <f t="shared" si="1291"/>
        <v>3.1640270087639646</v>
      </c>
      <c r="L801" s="42">
        <f t="shared" si="1291"/>
        <v>5.4322676502445502</v>
      </c>
      <c r="M801" s="42">
        <f t="shared" si="1291"/>
        <v>3.9245756868102575</v>
      </c>
      <c r="N801" s="42">
        <f t="shared" si="1291"/>
        <v>4.4720897364754251</v>
      </c>
      <c r="O801" s="42">
        <f t="shared" si="1261"/>
        <v>3.6544592562814926</v>
      </c>
      <c r="P801" s="42">
        <f t="shared" si="1292"/>
        <v>0.41166023394209267</v>
      </c>
      <c r="Q801" s="42">
        <f t="shared" si="1292"/>
        <v>0</v>
      </c>
      <c r="R801" s="42">
        <f t="shared" si="1292"/>
        <v>5.7053535547910972</v>
      </c>
      <c r="S801" s="42">
        <f t="shared" si="1262"/>
        <v>3.5535690365273984</v>
      </c>
      <c r="T801" s="42">
        <f t="shared" si="1293"/>
        <v>5.7053535547910972</v>
      </c>
      <c r="U801" s="42">
        <f t="shared" si="1280"/>
        <v>3.7053535547910972</v>
      </c>
      <c r="V801" s="42">
        <f t="shared" si="1294"/>
        <v>2.139507583046663</v>
      </c>
      <c r="W801" s="42">
        <f t="shared" si="1294"/>
        <v>4.9518162928375569</v>
      </c>
      <c r="X801" s="42">
        <f t="shared" si="1294"/>
        <v>1.4538435366891926</v>
      </c>
      <c r="Y801" s="42">
        <f t="shared" si="1294"/>
        <v>5.562546031095204</v>
      </c>
      <c r="Z801" s="42">
        <f t="shared" si="1294"/>
        <v>5.415704239317467</v>
      </c>
      <c r="AA801" s="42">
        <f t="shared" si="1294"/>
        <v>5.1108865305033451</v>
      </c>
      <c r="AB801" s="42">
        <f t="shared" si="1294"/>
        <v>4.4914485431334183</v>
      </c>
      <c r="AC801" s="42">
        <f t="shared" si="1263"/>
        <v>5.6847075041359165</v>
      </c>
      <c r="AD801" s="74">
        <f t="shared" si="1256"/>
        <v>100.00000000000003</v>
      </c>
    </row>
    <row r="802" spans="1:30" x14ac:dyDescent="0.25">
      <c r="A802" s="34" t="s">
        <v>949</v>
      </c>
      <c r="B802" s="34" t="s">
        <v>950</v>
      </c>
      <c r="C802" s="42">
        <f t="shared" si="1257"/>
        <v>3.8855404744936912</v>
      </c>
      <c r="D802" s="42">
        <f t="shared" si="1258"/>
        <v>2.0053013402101905</v>
      </c>
      <c r="E802" s="42">
        <f t="shared" si="1288"/>
        <v>3.7400479263542397</v>
      </c>
      <c r="F802" s="42">
        <f t="shared" si="1288"/>
        <v>3.3231394849803517</v>
      </c>
      <c r="G802" s="42">
        <f t="shared" si="1288"/>
        <v>1.6317630350512737</v>
      </c>
      <c r="H802" s="42">
        <f t="shared" si="1259"/>
        <v>3.5684197064266181</v>
      </c>
      <c r="I802" s="42">
        <f t="shared" si="1270"/>
        <v>4.0254399337813469</v>
      </c>
      <c r="J802" s="42">
        <f t="shared" si="1260"/>
        <v>2.5222536336486581</v>
      </c>
      <c r="K802" s="42">
        <f t="shared" si="1291"/>
        <v>3.5799454874270991</v>
      </c>
      <c r="L802" s="42">
        <f t="shared" si="1291"/>
        <v>5.5853486260149978</v>
      </c>
      <c r="M802" s="42">
        <f t="shared" si="1291"/>
        <v>3.424530351882884</v>
      </c>
      <c r="N802" s="42">
        <f t="shared" si="1291"/>
        <v>4.7403000967082951</v>
      </c>
      <c r="O802" s="42">
        <f t="shared" si="1261"/>
        <v>4.3008395853954999</v>
      </c>
      <c r="P802" s="42">
        <f t="shared" si="1292"/>
        <v>0.86019484301182036</v>
      </c>
      <c r="Q802" s="42">
        <f t="shared" si="1292"/>
        <v>6.2031937052966573</v>
      </c>
      <c r="R802" s="42">
        <f t="shared" si="1292"/>
        <v>6.2031937052966573</v>
      </c>
      <c r="S802" s="42">
        <f t="shared" si="1262"/>
        <v>1.8177312350988863</v>
      </c>
      <c r="T802" s="42">
        <f t="shared" si="1293"/>
        <v>6.2031937052966573</v>
      </c>
      <c r="U802" s="42">
        <f t="shared" si="1280"/>
        <v>4.2031937052966573</v>
      </c>
      <c r="V802" s="42">
        <f t="shared" si="1294"/>
        <v>2.0677312350988872</v>
      </c>
      <c r="W802" s="42">
        <f t="shared" si="1294"/>
        <v>4.4837999424179333</v>
      </c>
      <c r="X802" s="42">
        <f t="shared" si="1294"/>
        <v>0.98687172584265181</v>
      </c>
      <c r="Y802" s="42">
        <f t="shared" si="1294"/>
        <v>3.6081084750467225</v>
      </c>
      <c r="Z802" s="42">
        <f t="shared" si="1294"/>
        <v>3.8041574331754595</v>
      </c>
      <c r="AA802" s="42">
        <f t="shared" si="1294"/>
        <v>4.0574423488963962</v>
      </c>
      <c r="AB802" s="42">
        <f t="shared" si="1294"/>
        <v>2.9036225854580104</v>
      </c>
      <c r="AC802" s="42">
        <f t="shared" si="1263"/>
        <v>6.2646956723914524</v>
      </c>
      <c r="AD802" s="74">
        <f t="shared" si="1256"/>
        <v>99.999999999999986</v>
      </c>
    </row>
    <row r="803" spans="1:30" x14ac:dyDescent="0.25">
      <c r="A803" s="34" t="s">
        <v>951</v>
      </c>
      <c r="B803" s="34" t="s">
        <v>952</v>
      </c>
      <c r="C803" s="42">
        <f t="shared" si="1257"/>
        <v>4.4415730766280754</v>
      </c>
      <c r="D803" s="42">
        <f t="shared" si="1258"/>
        <v>2.1984290927723933</v>
      </c>
      <c r="E803" s="42">
        <f t="shared" si="1288"/>
        <v>4.5392519071452897</v>
      </c>
      <c r="F803" s="42">
        <f t="shared" si="1288"/>
        <v>4.6353273428001645</v>
      </c>
      <c r="G803" s="42">
        <f t="shared" si="1288"/>
        <v>1.2714763152772002</v>
      </c>
      <c r="H803" s="42">
        <f t="shared" si="1259"/>
        <v>5.5372152579234006</v>
      </c>
      <c r="I803" s="42">
        <f t="shared" si="1270"/>
        <v>0.81634171461493799</v>
      </c>
      <c r="J803" s="42">
        <f t="shared" si="1260"/>
        <v>1.8975432475909009</v>
      </c>
      <c r="K803" s="42">
        <f t="shared" si="1291"/>
        <v>3.9092150567985762</v>
      </c>
      <c r="L803" s="42">
        <f t="shared" si="1291"/>
        <v>4.7321292534178419</v>
      </c>
      <c r="M803" s="42">
        <f t="shared" si="1291"/>
        <v>1.4137747803001317</v>
      </c>
      <c r="N803" s="42">
        <f t="shared" si="1291"/>
        <v>4.9432268523332752</v>
      </c>
      <c r="O803" s="42">
        <f t="shared" si="1261"/>
        <v>4.0947611443247425</v>
      </c>
      <c r="P803" s="42">
        <f t="shared" si="1292"/>
        <v>2.0713991845494162</v>
      </c>
      <c r="Q803" s="42">
        <f t="shared" si="1292"/>
        <v>6.0438522259714835</v>
      </c>
      <c r="R803" s="42">
        <f t="shared" si="1292"/>
        <v>0</v>
      </c>
      <c r="S803" s="42">
        <f t="shared" si="1262"/>
        <v>3.7792348173143226</v>
      </c>
      <c r="T803" s="42">
        <f t="shared" si="1293"/>
        <v>6.0438522259714835</v>
      </c>
      <c r="U803" s="42">
        <f t="shared" si="1280"/>
        <v>4.0438522259714835</v>
      </c>
      <c r="V803" s="42">
        <f t="shared" si="1294"/>
        <v>4.0292348173143218</v>
      </c>
      <c r="W803" s="42">
        <f t="shared" si="1294"/>
        <v>5.3623576578138747</v>
      </c>
      <c r="X803" s="42">
        <f t="shared" si="1294"/>
        <v>0.66182679333985506</v>
      </c>
      <c r="Y803" s="42">
        <f t="shared" si="1294"/>
        <v>5.3144358837219148</v>
      </c>
      <c r="Z803" s="42">
        <f t="shared" si="1294"/>
        <v>5.6099847420052207</v>
      </c>
      <c r="AA803" s="42">
        <f t="shared" si="1294"/>
        <v>3.8478768050429446</v>
      </c>
      <c r="AB803" s="42">
        <f t="shared" si="1294"/>
        <v>4.2435558182352979</v>
      </c>
      <c r="AC803" s="42">
        <f t="shared" si="1263"/>
        <v>4.5182717608214524</v>
      </c>
      <c r="AD803" s="74">
        <f t="shared" si="1256"/>
        <v>99.999999999999986</v>
      </c>
    </row>
    <row r="804" spans="1:30" x14ac:dyDescent="0.25">
      <c r="A804" s="34" t="s">
        <v>953</v>
      </c>
      <c r="B804" s="34" t="s">
        <v>954</v>
      </c>
      <c r="C804" s="42">
        <f t="shared" si="1257"/>
        <v>4.5919259283222296</v>
      </c>
      <c r="D804" s="42">
        <f t="shared" si="1258"/>
        <v>2.7924111864062944</v>
      </c>
      <c r="E804" s="42">
        <f t="shared" si="1288"/>
        <v>4.9736715816296568</v>
      </c>
      <c r="F804" s="42">
        <f t="shared" si="1288"/>
        <v>4.7261856871773595</v>
      </c>
      <c r="G804" s="42">
        <f t="shared" si="1288"/>
        <v>0.26072998739973696</v>
      </c>
      <c r="H804" s="42">
        <f t="shared" si="1259"/>
        <v>5.8471332814022245</v>
      </c>
      <c r="I804" s="42">
        <f t="shared" si="1270"/>
        <v>3.5829274817922983</v>
      </c>
      <c r="J804" s="42">
        <f t="shared" si="1260"/>
        <v>2.7444363434187213</v>
      </c>
      <c r="K804" s="42">
        <f t="shared" si="1291"/>
        <v>4.6984690986200741</v>
      </c>
      <c r="L804" s="42">
        <f t="shared" si="1291"/>
        <v>5.0707093235748593</v>
      </c>
      <c r="M804" s="42">
        <f t="shared" si="1291"/>
        <v>5.1089023503997906</v>
      </c>
      <c r="N804" s="42">
        <f t="shared" si="1291"/>
        <v>6.1126227693140631</v>
      </c>
      <c r="O804" s="42">
        <f t="shared" si="1261"/>
        <v>3.0704825476705713</v>
      </c>
      <c r="P804" s="42">
        <f t="shared" si="1292"/>
        <v>0.33300079565491963</v>
      </c>
      <c r="Q804" s="42">
        <f t="shared" si="1292"/>
        <v>0</v>
      </c>
      <c r="R804" s="42">
        <f>R44-2</f>
        <v>4.5638156832425372</v>
      </c>
      <c r="S804" s="42">
        <f t="shared" si="1262"/>
        <v>1.9379385610808462</v>
      </c>
      <c r="T804" s="42">
        <f t="shared" si="1293"/>
        <v>6.5638156832425372</v>
      </c>
      <c r="U804" s="42">
        <f>U44</f>
        <v>0</v>
      </c>
      <c r="V804" s="42">
        <f t="shared" si="1294"/>
        <v>5.4698464027021139</v>
      </c>
      <c r="W804" s="42">
        <f t="shared" si="1294"/>
        <v>5.1897194979815229</v>
      </c>
      <c r="X804" s="42">
        <f t="shared" si="1294"/>
        <v>2.6806767907457423</v>
      </c>
      <c r="Y804" s="42">
        <f t="shared" si="1294"/>
        <v>5.3506953716055055</v>
      </c>
      <c r="Z804" s="42">
        <f t="shared" si="1294"/>
        <v>5.4622407957395867</v>
      </c>
      <c r="AA804" s="42">
        <f t="shared" si="1294"/>
        <v>3.4082559504444583</v>
      </c>
      <c r="AB804" s="42">
        <f t="shared" si="1294"/>
        <v>1.955179139689267</v>
      </c>
      <c r="AC804" s="42">
        <f t="shared" si="1263"/>
        <v>3.5042077607430815</v>
      </c>
      <c r="AD804" s="74">
        <f t="shared" si="1256"/>
        <v>100</v>
      </c>
    </row>
    <row r="805" spans="1:30" x14ac:dyDescent="0.25">
      <c r="A805" s="34" t="s">
        <v>955</v>
      </c>
      <c r="B805" s="34" t="s">
        <v>956</v>
      </c>
      <c r="C805" s="42">
        <f t="shared" si="1257"/>
        <v>3.8788026480193905</v>
      </c>
      <c r="D805" s="42">
        <f t="shared" si="1258"/>
        <v>1.7043975521673198</v>
      </c>
      <c r="E805" s="42">
        <f t="shared" si="1288"/>
        <v>2.1268158943076938</v>
      </c>
      <c r="F805" s="42">
        <f t="shared" si="1288"/>
        <v>1.3487471907184267</v>
      </c>
      <c r="G805" s="42">
        <f t="shared" si="1288"/>
        <v>1.3319634712413115</v>
      </c>
      <c r="H805" s="42">
        <f t="shared" si="1259"/>
        <v>6.4484483518996258</v>
      </c>
      <c r="I805" s="42">
        <f t="shared" si="1270"/>
        <v>4.3959789736419745</v>
      </c>
      <c r="J805" s="42">
        <f t="shared" si="1260"/>
        <v>5.1119080605209186</v>
      </c>
      <c r="K805" s="42">
        <f t="shared" si="1291"/>
        <v>4.5006846350591827</v>
      </c>
      <c r="L805" s="42">
        <f t="shared" si="1291"/>
        <v>5.8839798564415329</v>
      </c>
      <c r="M805" s="42">
        <f t="shared" si="1291"/>
        <v>4.3509347259084521</v>
      </c>
      <c r="N805" s="42">
        <f t="shared" si="1291"/>
        <v>5.8307075696121453</v>
      </c>
      <c r="O805" s="42">
        <f t="shared" si="1261"/>
        <v>6.8501079113112437</v>
      </c>
      <c r="P805" s="42">
        <f t="shared" si="1292"/>
        <v>0.42186001273244089</v>
      </c>
      <c r="Q805" s="42">
        <f t="shared" si="1292"/>
        <v>6.8034514780666893</v>
      </c>
      <c r="R805" s="42">
        <f t="shared" si="1292"/>
        <v>6.8034514780666893</v>
      </c>
      <c r="S805" s="42">
        <f t="shared" si="1262"/>
        <v>4.2856343187111268</v>
      </c>
      <c r="T805" s="42">
        <f t="shared" si="1293"/>
        <v>6.8034514780666893</v>
      </c>
      <c r="U805" s="42">
        <f t="shared" si="1280"/>
        <v>4.8034514780666893</v>
      </c>
      <c r="V805" s="42">
        <f t="shared" si="1294"/>
        <v>0.28347714491944559</v>
      </c>
      <c r="W805" s="42">
        <f t="shared" si="1294"/>
        <v>0</v>
      </c>
      <c r="X805" s="42">
        <f t="shared" si="1294"/>
        <v>2.6520341161058814</v>
      </c>
      <c r="Y805" s="42">
        <f t="shared" si="1294"/>
        <v>0.60937422249765238</v>
      </c>
      <c r="Z805" s="42">
        <f t="shared" si="1294"/>
        <v>0.50379640694495453</v>
      </c>
      <c r="AA805" s="42">
        <f t="shared" si="1294"/>
        <v>1.2887595310875228</v>
      </c>
      <c r="AB805" s="42">
        <f t="shared" si="1294"/>
        <v>2.3160685882780223</v>
      </c>
      <c r="AC805" s="42">
        <f t="shared" si="1263"/>
        <v>8.6617129056069668</v>
      </c>
      <c r="AD805" s="74">
        <f t="shared" si="1256"/>
        <v>99.999999999999986</v>
      </c>
    </row>
    <row r="806" spans="1:30" x14ac:dyDescent="0.25">
      <c r="A806" s="34" t="s">
        <v>957</v>
      </c>
      <c r="B806" s="34" t="s">
        <v>958</v>
      </c>
      <c r="C806" s="42">
        <f t="shared" si="1257"/>
        <v>3.5876367785847627</v>
      </c>
      <c r="D806" s="42">
        <f t="shared" si="1258"/>
        <v>2.2622438862548098</v>
      </c>
      <c r="E806" s="42">
        <f>E46-0.25</f>
        <v>3.4118095974975784</v>
      </c>
      <c r="F806" s="42">
        <f t="shared" si="1288"/>
        <v>3.7084672994490302</v>
      </c>
      <c r="G806" s="42">
        <f t="shared" si="1288"/>
        <v>0.57914963615232673</v>
      </c>
      <c r="H806" s="42">
        <f t="shared" si="1259"/>
        <v>4.1773487519753161</v>
      </c>
      <c r="I806" s="42">
        <f t="shared" si="1270"/>
        <v>1.4771013254364322</v>
      </c>
      <c r="J806" s="42">
        <f t="shared" si="1260"/>
        <v>3.5054923620375558</v>
      </c>
      <c r="K806" s="42">
        <f t="shared" si="1291"/>
        <v>2.8265268769380216</v>
      </c>
      <c r="L806" s="42">
        <f t="shared" si="1291"/>
        <v>4.5493585662016001</v>
      </c>
      <c r="M806" s="42">
        <f t="shared" si="1291"/>
        <v>3.7397585306129697</v>
      </c>
      <c r="N806" s="42">
        <f t="shared" si="1291"/>
        <v>5.79461138823602</v>
      </c>
      <c r="O806" s="42">
        <f t="shared" si="1261"/>
        <v>3.7555884983413552</v>
      </c>
      <c r="P806" s="42">
        <f t="shared" si="1292"/>
        <v>0.42082437557918784</v>
      </c>
      <c r="Q806" s="42">
        <f t="shared" si="1292"/>
        <v>5.9249400180752403</v>
      </c>
      <c r="R806" s="42">
        <f t="shared" si="1292"/>
        <v>5.9249400180752403</v>
      </c>
      <c r="S806" s="42">
        <f>S46</f>
        <v>1.9749800060250806</v>
      </c>
      <c r="T806" s="42">
        <f t="shared" si="1293"/>
        <v>5.9249400180752403</v>
      </c>
      <c r="U806" s="42">
        <f t="shared" si="1280"/>
        <v>3.9249400180752403</v>
      </c>
      <c r="V806" s="42">
        <f t="shared" si="1294"/>
        <v>2.9624700090376193</v>
      </c>
      <c r="W806" s="42">
        <f t="shared" si="1294"/>
        <v>4.924141524456064</v>
      </c>
      <c r="X806" s="42">
        <f t="shared" si="1294"/>
        <v>2.142282031328854</v>
      </c>
      <c r="Y806" s="42">
        <f t="shared" si="1294"/>
        <v>5.2307175778569803</v>
      </c>
      <c r="Z806" s="42">
        <f t="shared" si="1294"/>
        <v>4.6221237812793907</v>
      </c>
      <c r="AA806" s="42">
        <f t="shared" si="1294"/>
        <v>4.158011918450045</v>
      </c>
      <c r="AB806" s="42">
        <f t="shared" si="1294"/>
        <v>3.4036889465538618</v>
      </c>
      <c r="AC806" s="42">
        <f t="shared" si="1263"/>
        <v>5.0859062594141875</v>
      </c>
      <c r="AD806" s="74">
        <f t="shared" si="1256"/>
        <v>99.999999999999986</v>
      </c>
    </row>
    <row r="807" spans="1:30" x14ac:dyDescent="0.25">
      <c r="A807" s="34" t="s">
        <v>959</v>
      </c>
      <c r="B807" s="34" t="s">
        <v>960</v>
      </c>
      <c r="C807" s="42">
        <f t="shared" si="1257"/>
        <v>2.4090314388586656</v>
      </c>
      <c r="D807" s="42">
        <f t="shared" si="1258"/>
        <v>4.9781550801922236</v>
      </c>
      <c r="E807" s="42">
        <f t="shared" ref="E807:G808" si="1296">E47</f>
        <v>4.6785810710799494</v>
      </c>
      <c r="F807" s="42">
        <f t="shared" si="1296"/>
        <v>4.1899479709811303</v>
      </c>
      <c r="G807" s="42">
        <f t="shared" si="1296"/>
        <v>3.0414451770469713</v>
      </c>
      <c r="H807" s="42">
        <f t="shared" si="1259"/>
        <v>3.4021690448480766</v>
      </c>
      <c r="I807" s="42">
        <f t="shared" si="1270"/>
        <v>4.3813821823339136</v>
      </c>
      <c r="J807" s="42">
        <f t="shared" si="1260"/>
        <v>3.4066311520467738</v>
      </c>
      <c r="K807" s="42">
        <f t="shared" si="1291"/>
        <v>1.52675863594895</v>
      </c>
      <c r="L807" s="42">
        <f t="shared" si="1291"/>
        <v>6.6456950877091669</v>
      </c>
      <c r="M807" s="42">
        <f t="shared" si="1291"/>
        <v>5.0609543750210229</v>
      </c>
      <c r="N807" s="42">
        <f t="shared" si="1291"/>
        <v>6.9151953933017216</v>
      </c>
      <c r="O807" s="42">
        <f t="shared" si="1261"/>
        <v>6.3854709994389891</v>
      </c>
      <c r="P807" s="42">
        <f t="shared" si="1292"/>
        <v>0.21901998525436958</v>
      </c>
      <c r="Q807" s="42">
        <f t="shared" si="1292"/>
        <v>0</v>
      </c>
      <c r="R807" s="42">
        <f t="shared" si="1292"/>
        <v>0</v>
      </c>
      <c r="S807" s="42">
        <f t="shared" si="1262"/>
        <v>4.5468080721142252</v>
      </c>
      <c r="T807" s="42">
        <f t="shared" si="1293"/>
        <v>7.1952121081713374</v>
      </c>
      <c r="U807" s="42">
        <f t="shared" si="1280"/>
        <v>5.1952121081713374</v>
      </c>
      <c r="V807" s="42">
        <f t="shared" si="1294"/>
        <v>6.295810594649919</v>
      </c>
      <c r="W807" s="42">
        <f t="shared" si="1294"/>
        <v>2.6893155768187542</v>
      </c>
      <c r="X807" s="42">
        <f t="shared" si="1294"/>
        <v>2.4033594162968961</v>
      </c>
      <c r="Y807" s="42">
        <f t="shared" si="1294"/>
        <v>3.3868411479269498</v>
      </c>
      <c r="Z807" s="42">
        <f t="shared" si="1294"/>
        <v>2.3743618290667254</v>
      </c>
      <c r="AA807" s="42">
        <f t="shared" si="1294"/>
        <v>2.4020790470298103</v>
      </c>
      <c r="AB807" s="42">
        <f t="shared" si="1294"/>
        <v>3.5210612444242715</v>
      </c>
      <c r="AC807" s="42">
        <f t="shared" si="1263"/>
        <v>2.7495012612678478</v>
      </c>
      <c r="AD807" s="74">
        <f t="shared" si="1256"/>
        <v>100</v>
      </c>
    </row>
    <row r="808" spans="1:30" x14ac:dyDescent="0.25">
      <c r="A808" s="34" t="s">
        <v>961</v>
      </c>
      <c r="B808" s="34" t="s">
        <v>962</v>
      </c>
      <c r="C808" s="42">
        <f t="shared" si="1257"/>
        <v>4.6494386627973867</v>
      </c>
      <c r="D808" s="42">
        <f t="shared" si="1258"/>
        <v>2.8673779833394586</v>
      </c>
      <c r="E808" s="42">
        <f>E48</f>
        <v>0</v>
      </c>
      <c r="F808" s="42">
        <f t="shared" si="1296"/>
        <v>0</v>
      </c>
      <c r="G808" s="42">
        <f t="shared" si="1296"/>
        <v>0.5897683377135976</v>
      </c>
      <c r="H808" s="42">
        <f>H48-0.4</f>
        <v>6.2171993114057642</v>
      </c>
      <c r="I808" s="42">
        <f t="shared" si="1270"/>
        <v>5.5645530337813716</v>
      </c>
      <c r="J808" s="42">
        <f t="shared" si="1260"/>
        <v>6.3233167567515824</v>
      </c>
      <c r="K808" s="42">
        <f t="shared" si="1291"/>
        <v>0</v>
      </c>
      <c r="L808" s="42">
        <f t="shared" si="1291"/>
        <v>6.8006986258696838</v>
      </c>
      <c r="M808" s="42">
        <f t="shared" si="1291"/>
        <v>6.4301376526183391</v>
      </c>
      <c r="N808" s="42">
        <f t="shared" si="1291"/>
        <v>6.629530449795551</v>
      </c>
      <c r="O808" s="42">
        <f t="shared" si="1261"/>
        <v>6.9506986258696841</v>
      </c>
      <c r="P808" s="42">
        <f t="shared" si="1292"/>
        <v>0.16100864841405463</v>
      </c>
      <c r="Q808" s="42">
        <f t="shared" si="1292"/>
        <v>6.8006986258696838</v>
      </c>
      <c r="R808" s="42">
        <f t="shared" si="1292"/>
        <v>6.8006986258696838</v>
      </c>
      <c r="S808" s="42">
        <f>S48</f>
        <v>2.2668995419565618</v>
      </c>
      <c r="T808" s="42">
        <f t="shared" si="1293"/>
        <v>6.8006986258696838</v>
      </c>
      <c r="U808" s="42">
        <f t="shared" si="1280"/>
        <v>4.8006986258696838</v>
      </c>
      <c r="V808" s="42">
        <f t="shared" si="1294"/>
        <v>1.4168122137228518</v>
      </c>
      <c r="W808" s="42">
        <f t="shared" si="1294"/>
        <v>2.2394034558681395</v>
      </c>
      <c r="X808" s="42">
        <f t="shared" si="1294"/>
        <v>2.6603283880812523</v>
      </c>
      <c r="Y808" s="42">
        <f t="shared" si="1294"/>
        <v>0</v>
      </c>
      <c r="Z808" s="42">
        <f t="shared" si="1294"/>
        <v>0</v>
      </c>
      <c r="AA808" s="42">
        <f t="shared" si="1294"/>
        <v>0</v>
      </c>
      <c r="AB808" s="42">
        <f t="shared" si="1294"/>
        <v>5.7878286177614342</v>
      </c>
      <c r="AC808" s="42">
        <f t="shared" si="1263"/>
        <v>7.2422051907745466</v>
      </c>
      <c r="AD808" s="74">
        <f t="shared" si="1256"/>
        <v>100</v>
      </c>
    </row>
    <row r="809" spans="1:30" x14ac:dyDescent="0.25">
      <c r="A809" s="34" t="s">
        <v>963</v>
      </c>
      <c r="B809" s="34" t="s">
        <v>964</v>
      </c>
      <c r="C809" s="42">
        <f t="shared" si="1257"/>
        <v>1.5718005069288403</v>
      </c>
      <c r="D809" s="42">
        <f t="shared" si="1258"/>
        <v>3.7471164109607504</v>
      </c>
      <c r="E809" s="42">
        <f t="shared" ref="E809:G824" si="1297">E49</f>
        <v>3.8747181420431542</v>
      </c>
      <c r="F809" s="42">
        <f t="shared" si="1297"/>
        <v>3.6130917147908512</v>
      </c>
      <c r="G809" s="42">
        <f t="shared" si="1297"/>
        <v>0.93873258191584108</v>
      </c>
      <c r="H809" s="42">
        <f t="shared" si="1259"/>
        <v>5.1616495540291156</v>
      </c>
      <c r="I809" s="42">
        <f t="shared" si="1270"/>
        <v>1.9748074390773354</v>
      </c>
      <c r="J809" s="42">
        <f t="shared" si="1260"/>
        <v>1.4482325476584659</v>
      </c>
      <c r="K809" s="42">
        <f t="shared" si="1291"/>
        <v>4.4452606075163787</v>
      </c>
      <c r="L809" s="42">
        <f t="shared" si="1291"/>
        <v>5.0367738817912144</v>
      </c>
      <c r="M809" s="42">
        <f t="shared" si="1291"/>
        <v>3.2462987882144456</v>
      </c>
      <c r="N809" s="42">
        <f t="shared" si="1291"/>
        <v>4.7394058042811142</v>
      </c>
      <c r="O809" s="42">
        <f t="shared" si="1261"/>
        <v>5.4464470771987292</v>
      </c>
      <c r="P809" s="42">
        <f t="shared" si="1292"/>
        <v>0.21696259762275957</v>
      </c>
      <c r="Q809" s="42">
        <f t="shared" si="1292"/>
        <v>6.0139320028559062</v>
      </c>
      <c r="R809" s="42">
        <f t="shared" si="1292"/>
        <v>6.0139320028559062</v>
      </c>
      <c r="S809" s="42">
        <f t="shared" si="1262"/>
        <v>3.7592880019039381</v>
      </c>
      <c r="T809" s="42">
        <f t="shared" si="1293"/>
        <v>6.0139320028559062</v>
      </c>
      <c r="U809" s="42">
        <f t="shared" si="1280"/>
        <v>4.0139320028559062</v>
      </c>
      <c r="V809" s="42">
        <f t="shared" si="1294"/>
        <v>3.7587075017849414</v>
      </c>
      <c r="W809" s="42">
        <f t="shared" si="1294"/>
        <v>2.0748875912818194</v>
      </c>
      <c r="X809" s="42">
        <f t="shared" si="1294"/>
        <v>3.3507375966325257</v>
      </c>
      <c r="Y809" s="42">
        <f t="shared" si="1294"/>
        <v>3.5826468148524633</v>
      </c>
      <c r="Z809" s="42">
        <f t="shared" si="1294"/>
        <v>3.8378317890496794</v>
      </c>
      <c r="AA809" s="42">
        <f t="shared" si="1294"/>
        <v>3.1319442857240398</v>
      </c>
      <c r="AB809" s="42">
        <f t="shared" si="1294"/>
        <v>4.6064160021875029</v>
      </c>
      <c r="AC809" s="42">
        <f t="shared" si="1263"/>
        <v>4.3805147511304625</v>
      </c>
      <c r="AD809" s="74">
        <f t="shared" si="1256"/>
        <v>100.00000000000001</v>
      </c>
    </row>
    <row r="810" spans="1:30" x14ac:dyDescent="0.25">
      <c r="A810" s="34" t="s">
        <v>965</v>
      </c>
      <c r="B810" s="34" t="s">
        <v>966</v>
      </c>
      <c r="C810" s="42">
        <f t="shared" si="1257"/>
        <v>2.7173956536698141</v>
      </c>
      <c r="D810" s="42">
        <f t="shared" si="1258"/>
        <v>3.1928099217212158</v>
      </c>
      <c r="E810" s="42">
        <f t="shared" si="1297"/>
        <v>4.9759424725077377</v>
      </c>
      <c r="F810" s="42">
        <f t="shared" si="1297"/>
        <v>4.6859720703376722</v>
      </c>
      <c r="G810" s="42">
        <f t="shared" si="1297"/>
        <v>0.80568523908810208</v>
      </c>
      <c r="H810" s="42">
        <f t="shared" si="1259"/>
        <v>5.419489384288541</v>
      </c>
      <c r="I810" s="42">
        <f t="shared" si="1270"/>
        <v>2.7483852010156267</v>
      </c>
      <c r="J810" s="42">
        <f t="shared" si="1260"/>
        <v>2.0797268526331161</v>
      </c>
      <c r="K810" s="42">
        <f t="shared" si="1291"/>
        <v>2.8277982324310917</v>
      </c>
      <c r="L810" s="42">
        <f t="shared" si="1291"/>
        <v>3.9100444308003746</v>
      </c>
      <c r="M810" s="42">
        <f t="shared" si="1291"/>
        <v>5.0774451518382202</v>
      </c>
      <c r="N810" s="42">
        <f t="shared" si="1291"/>
        <v>5.2848238511650001</v>
      </c>
      <c r="O810" s="42">
        <f t="shared" si="1261"/>
        <v>3.7675427469638656</v>
      </c>
      <c r="P810" s="42">
        <f t="shared" si="1292"/>
        <v>1.1111840684018122</v>
      </c>
      <c r="Q810" s="42">
        <f t="shared" si="1292"/>
        <v>5.8667873135262099</v>
      </c>
      <c r="R810" s="42">
        <f t="shared" si="1292"/>
        <v>5.8667873135262099</v>
      </c>
      <c r="S810" s="42">
        <f t="shared" si="1262"/>
        <v>5.6167873135262099</v>
      </c>
      <c r="T810" s="42">
        <f t="shared" si="1293"/>
        <v>5.8667873135262099</v>
      </c>
      <c r="U810" s="42">
        <f t="shared" si="1280"/>
        <v>3.8667873135262099</v>
      </c>
      <c r="V810" s="42">
        <f t="shared" si="1294"/>
        <v>3.1778431281600299</v>
      </c>
      <c r="W810" s="42">
        <f t="shared" si="1294"/>
        <v>2.9360292305787068</v>
      </c>
      <c r="X810" s="42">
        <f t="shared" si="1294"/>
        <v>1.0626481153287781</v>
      </c>
      <c r="Y810" s="42">
        <f t="shared" si="1294"/>
        <v>2.5623040790234892</v>
      </c>
      <c r="Z810" s="42">
        <f t="shared" si="1294"/>
        <v>3.2165361002695847</v>
      </c>
      <c r="AA810" s="42">
        <f t="shared" si="1294"/>
        <v>3.7913312384289282</v>
      </c>
      <c r="AB810" s="42">
        <f t="shared" si="1294"/>
        <v>3.1206315497479844</v>
      </c>
      <c r="AC810" s="42">
        <f t="shared" si="1263"/>
        <v>4.4444947139692541</v>
      </c>
      <c r="AD810" s="74">
        <f t="shared" si="1256"/>
        <v>99.999999999999972</v>
      </c>
    </row>
    <row r="811" spans="1:30" x14ac:dyDescent="0.25">
      <c r="A811" s="34" t="s">
        <v>967</v>
      </c>
      <c r="B811" s="34" t="s">
        <v>968</v>
      </c>
      <c r="C811" s="42">
        <f t="shared" si="1257"/>
        <v>2.4125759909741933</v>
      </c>
      <c r="D811" s="42">
        <f t="shared" si="1258"/>
        <v>4.6109006070635248</v>
      </c>
      <c r="E811" s="42">
        <f t="shared" si="1297"/>
        <v>2.5778222091726302</v>
      </c>
      <c r="F811" s="42">
        <f t="shared" si="1297"/>
        <v>2.4915993492209627</v>
      </c>
      <c r="G811" s="42">
        <f t="shared" si="1297"/>
        <v>1.4686339011926219</v>
      </c>
      <c r="H811" s="42">
        <f t="shared" si="1259"/>
        <v>5.3744931413227777</v>
      </c>
      <c r="I811" s="42">
        <f t="shared" si="1270"/>
        <v>4.6968463316837061</v>
      </c>
      <c r="J811" s="42">
        <f t="shared" si="1260"/>
        <v>6.3455111472589891</v>
      </c>
      <c r="K811" s="42">
        <f t="shared" ref="K811:N826" si="1298">K51</f>
        <v>2.4001049855489471</v>
      </c>
      <c r="L811" s="42">
        <f t="shared" si="1298"/>
        <v>5.5965901454276095</v>
      </c>
      <c r="M811" s="42">
        <f t="shared" si="1298"/>
        <v>5.5156809617515981</v>
      </c>
      <c r="N811" s="42">
        <f t="shared" si="1298"/>
        <v>5.8538522798566097</v>
      </c>
      <c r="O811" s="42">
        <f>O51-0.53</f>
        <v>5.6157135075545463</v>
      </c>
      <c r="P811" s="42">
        <f t="shared" ref="P811:R826" si="1299">P51</f>
        <v>9.3984778728770091E-2</v>
      </c>
      <c r="Q811" s="42">
        <f t="shared" si="1299"/>
        <v>6.9470415610346512</v>
      </c>
      <c r="R811" s="42">
        <f t="shared" si="1299"/>
        <v>6.9470415610346512</v>
      </c>
      <c r="S811" s="42">
        <f>S51+0.43</f>
        <v>0.43</v>
      </c>
      <c r="T811" s="42">
        <f t="shared" ref="T811:T826" si="1300">T51</f>
        <v>0</v>
      </c>
      <c r="U811" s="42">
        <f t="shared" si="1280"/>
        <v>4.9470415610346512</v>
      </c>
      <c r="V811" s="42">
        <f t="shared" ref="V811:AB826" si="1301">V51</f>
        <v>4.3419009756466576</v>
      </c>
      <c r="W811" s="42">
        <f t="shared" si="1301"/>
        <v>2.1346704527168447</v>
      </c>
      <c r="X811" s="42">
        <f t="shared" si="1301"/>
        <v>3.8132177163530394</v>
      </c>
      <c r="Y811" s="42">
        <f t="shared" si="1301"/>
        <v>2.2492586193418918</v>
      </c>
      <c r="Z811" s="42">
        <f t="shared" si="1301"/>
        <v>1.9330409905482031</v>
      </c>
      <c r="AA811" s="42">
        <f t="shared" si="1301"/>
        <v>2.1568960678868363</v>
      </c>
      <c r="AB811" s="42">
        <f t="shared" si="1301"/>
        <v>4.7299006373001884</v>
      </c>
      <c r="AC811" s="42">
        <f t="shared" si="1263"/>
        <v>4.3156805203448831</v>
      </c>
      <c r="AD811" s="74">
        <f t="shared" si="1256"/>
        <v>99.999999999999986</v>
      </c>
    </row>
    <row r="812" spans="1:30" x14ac:dyDescent="0.25">
      <c r="A812" s="34" t="s">
        <v>969</v>
      </c>
      <c r="B812" s="34" t="s">
        <v>970</v>
      </c>
      <c r="C812" s="42">
        <f t="shared" si="1257"/>
        <v>4.3425464263714799</v>
      </c>
      <c r="D812" s="42">
        <f t="shared" si="1258"/>
        <v>1.9632115331721776</v>
      </c>
      <c r="E812" s="42">
        <f t="shared" si="1297"/>
        <v>3.6214640342217748</v>
      </c>
      <c r="F812" s="42">
        <f t="shared" si="1297"/>
        <v>3.9736905108358251</v>
      </c>
      <c r="G812" s="42">
        <f t="shared" si="1297"/>
        <v>1.6789989033906267</v>
      </c>
      <c r="H812" s="42">
        <f t="shared" si="1259"/>
        <v>5.8841886078771761</v>
      </c>
      <c r="I812" s="42">
        <f t="shared" si="1270"/>
        <v>1.5950821360944829</v>
      </c>
      <c r="J812" s="42">
        <f t="shared" si="1260"/>
        <v>3.6292585322427473</v>
      </c>
      <c r="K812" s="42">
        <f t="shared" si="1298"/>
        <v>5.2583579580694906</v>
      </c>
      <c r="L812" s="42">
        <f t="shared" si="1298"/>
        <v>4.2454397433942752</v>
      </c>
      <c r="M812" s="42">
        <f t="shared" si="1298"/>
        <v>1.86527343040119</v>
      </c>
      <c r="N812" s="42">
        <f t="shared" si="1298"/>
        <v>4.2086193015710442</v>
      </c>
      <c r="O812" s="42">
        <f t="shared" si="1261"/>
        <v>5.47608318288456</v>
      </c>
      <c r="P812" s="42">
        <f t="shared" si="1299"/>
        <v>0.1514789884666313</v>
      </c>
      <c r="Q812" s="42">
        <f t="shared" si="1299"/>
        <v>6.3981839414237642</v>
      </c>
      <c r="R812" s="42">
        <f t="shared" si="1299"/>
        <v>6.3981839414237642</v>
      </c>
      <c r="S812" s="42">
        <f t="shared" si="1262"/>
        <v>1.8827279804745887</v>
      </c>
      <c r="T812" s="42">
        <f t="shared" si="1300"/>
        <v>6.3981839414237642</v>
      </c>
      <c r="U812" s="42">
        <f t="shared" si="1280"/>
        <v>4.3981839414237642</v>
      </c>
      <c r="V812" s="42">
        <f t="shared" si="1301"/>
        <v>4.2654559609491756</v>
      </c>
      <c r="W812" s="42">
        <f t="shared" si="1301"/>
        <v>3.7480825964135609</v>
      </c>
      <c r="X812" s="42">
        <f t="shared" si="1301"/>
        <v>3.8115902956828931</v>
      </c>
      <c r="Y812" s="42">
        <f t="shared" si="1301"/>
        <v>2.9631962699896564</v>
      </c>
      <c r="Z812" s="42">
        <f t="shared" si="1301"/>
        <v>3.1634028282738678</v>
      </c>
      <c r="AA812" s="42">
        <f t="shared" si="1301"/>
        <v>3.5906299460585389</v>
      </c>
      <c r="AB812" s="42">
        <f t="shared" si="1301"/>
        <v>1.0890525857742581</v>
      </c>
      <c r="AC812" s="42">
        <f t="shared" si="1263"/>
        <v>3.9994324816949258</v>
      </c>
      <c r="AD812" s="74">
        <f t="shared" si="1256"/>
        <v>100.00000000000001</v>
      </c>
    </row>
    <row r="813" spans="1:30" x14ac:dyDescent="0.25">
      <c r="A813" s="34" t="s">
        <v>971</v>
      </c>
      <c r="B813" s="34" t="s">
        <v>972</v>
      </c>
      <c r="C813" s="42">
        <f t="shared" si="1257"/>
        <v>2.9978511722983114</v>
      </c>
      <c r="D813" s="42">
        <f t="shared" si="1258"/>
        <v>3.6117917048244981</v>
      </c>
      <c r="E813" s="42">
        <f t="shared" si="1297"/>
        <v>3.4184205003489287</v>
      </c>
      <c r="F813" s="42">
        <f t="shared" si="1297"/>
        <v>3.1522694236979318</v>
      </c>
      <c r="G813" s="42">
        <f t="shared" si="1297"/>
        <v>0.85575379525987716</v>
      </c>
      <c r="H813" s="42">
        <f t="shared" si="1259"/>
        <v>4.8317516847541704</v>
      </c>
      <c r="I813" s="42">
        <f t="shared" si="1270"/>
        <v>4.6915042583727562</v>
      </c>
      <c r="J813" s="42">
        <f t="shared" si="1260"/>
        <v>2.9050308903235309</v>
      </c>
      <c r="K813" s="42">
        <f t="shared" si="1298"/>
        <v>3.3426858144589686</v>
      </c>
      <c r="L813" s="42">
        <f t="shared" si="1298"/>
        <v>4.6405232540653039</v>
      </c>
      <c r="M813" s="42">
        <f t="shared" si="1298"/>
        <v>4.2365605125049566</v>
      </c>
      <c r="N813" s="42">
        <f t="shared" si="1298"/>
        <v>4.5491703137370196</v>
      </c>
      <c r="O813" s="42">
        <f t="shared" si="1261"/>
        <v>5.5723153018660296</v>
      </c>
      <c r="P813" s="42">
        <f t="shared" si="1299"/>
        <v>0.35733222958450428</v>
      </c>
      <c r="Q813" s="42">
        <f t="shared" si="1299"/>
        <v>6.3390737528289511</v>
      </c>
      <c r="R813" s="42">
        <f t="shared" si="1299"/>
        <v>6.3390737528289511</v>
      </c>
      <c r="S813" s="42">
        <f>S53+0.43</f>
        <v>0.43</v>
      </c>
      <c r="T813" s="42">
        <f>T53-0.68</f>
        <v>5.6590737528289514</v>
      </c>
      <c r="U813" s="42">
        <f t="shared" si="1280"/>
        <v>4.3390737528289511</v>
      </c>
      <c r="V813" s="42">
        <f t="shared" si="1301"/>
        <v>4.2260491685526329</v>
      </c>
      <c r="W813" s="42">
        <f t="shared" si="1301"/>
        <v>5.2797137186634684</v>
      </c>
      <c r="X813" s="42">
        <f t="shared" si="1301"/>
        <v>1.562939671840746</v>
      </c>
      <c r="Y813" s="42">
        <f t="shared" si="1301"/>
        <v>3.0739061466836639</v>
      </c>
      <c r="Z813" s="42">
        <f t="shared" si="1301"/>
        <v>3.8977360520628133</v>
      </c>
      <c r="AA813" s="42">
        <f t="shared" si="1301"/>
        <v>3.5598858922226557</v>
      </c>
      <c r="AB813" s="42">
        <f t="shared" si="1301"/>
        <v>1.753360825250561</v>
      </c>
      <c r="AC813" s="42">
        <f t="shared" si="1263"/>
        <v>4.377152657310857</v>
      </c>
      <c r="AD813" s="74">
        <f t="shared" si="1256"/>
        <v>100.00000000000001</v>
      </c>
    </row>
    <row r="814" spans="1:30" x14ac:dyDescent="0.25">
      <c r="A814" s="34" t="s">
        <v>973</v>
      </c>
      <c r="B814" s="34" t="s">
        <v>974</v>
      </c>
      <c r="C814" s="42">
        <f t="shared" si="1257"/>
        <v>2.2378240802556899</v>
      </c>
      <c r="D814" s="42">
        <f t="shared" si="1258"/>
        <v>4.2707285230498346</v>
      </c>
      <c r="E814" s="42">
        <f t="shared" si="1297"/>
        <v>5.8713490875699126</v>
      </c>
      <c r="F814" s="42">
        <f t="shared" si="1297"/>
        <v>5.8645220197555146</v>
      </c>
      <c r="G814" s="42">
        <f t="shared" si="1297"/>
        <v>1.5666857809988421</v>
      </c>
      <c r="H814" s="42">
        <f t="shared" si="1259"/>
        <v>5.7841096990415108</v>
      </c>
      <c r="I814" s="42">
        <f t="shared" si="1270"/>
        <v>0</v>
      </c>
      <c r="J814" s="42">
        <f t="shared" si="1260"/>
        <v>0.61916089867663238</v>
      </c>
      <c r="K814" s="42">
        <f t="shared" si="1298"/>
        <v>4.6204924531155207</v>
      </c>
      <c r="L814" s="42">
        <f t="shared" si="1298"/>
        <v>4.7562480179734754</v>
      </c>
      <c r="M814" s="42">
        <f t="shared" si="1298"/>
        <v>1.2315144071757551</v>
      </c>
      <c r="N814" s="42">
        <f t="shared" si="1298"/>
        <v>2.8948179484120447</v>
      </c>
      <c r="O814" s="42">
        <f t="shared" si="1261"/>
        <v>3.5903024399314392</v>
      </c>
      <c r="P814" s="42">
        <f t="shared" si="1299"/>
        <v>1.5001705940850061</v>
      </c>
      <c r="Q814" s="42">
        <f t="shared" si="1299"/>
        <v>6.5549325958295732</v>
      </c>
      <c r="R814" s="42">
        <f t="shared" si="1299"/>
        <v>6.5549325958295732</v>
      </c>
      <c r="S814" s="42">
        <f t="shared" si="1262"/>
        <v>1.9349775319431917</v>
      </c>
      <c r="T814" s="42">
        <f t="shared" si="1300"/>
        <v>6.5549325958295732</v>
      </c>
      <c r="U814" s="42">
        <f t="shared" si="1280"/>
        <v>4.5549325958295732</v>
      </c>
      <c r="V814" s="42">
        <f t="shared" si="1301"/>
        <v>3.004344106421887</v>
      </c>
      <c r="W814" s="42">
        <f t="shared" si="1301"/>
        <v>4.113764975909219</v>
      </c>
      <c r="X814" s="42">
        <f t="shared" si="1301"/>
        <v>0.5913885468689194</v>
      </c>
      <c r="Y814" s="42">
        <f t="shared" si="1301"/>
        <v>3.8543819593391055</v>
      </c>
      <c r="Z814" s="42">
        <f t="shared" si="1301"/>
        <v>4.6091191365016675</v>
      </c>
      <c r="AA814" s="42">
        <f t="shared" si="1301"/>
        <v>5.4978069023439389</v>
      </c>
      <c r="AB814" s="42">
        <f t="shared" si="1301"/>
        <v>1.9525331136513631</v>
      </c>
      <c r="AC814" s="42">
        <f t="shared" si="1263"/>
        <v>5.414027393661236</v>
      </c>
      <c r="AD814" s="74">
        <f t="shared" si="1256"/>
        <v>99.999999999999972</v>
      </c>
    </row>
    <row r="815" spans="1:30" x14ac:dyDescent="0.25">
      <c r="A815" s="34" t="s">
        <v>975</v>
      </c>
      <c r="B815" s="34" t="s">
        <v>976</v>
      </c>
      <c r="C815" s="42">
        <f t="shared" si="1257"/>
        <v>2.2633365424899661</v>
      </c>
      <c r="D815" s="42">
        <f t="shared" si="1258"/>
        <v>5.4687441194112987</v>
      </c>
      <c r="E815" s="42">
        <f t="shared" si="1297"/>
        <v>3.5966231964342588</v>
      </c>
      <c r="F815" s="42">
        <f t="shared" si="1297"/>
        <v>3.4737372286181847</v>
      </c>
      <c r="G815" s="42">
        <f t="shared" si="1297"/>
        <v>1.3797461973294503</v>
      </c>
      <c r="H815" s="42">
        <f t="shared" si="1259"/>
        <v>6.0364959564110681</v>
      </c>
      <c r="I815" s="42">
        <f t="shared" si="1270"/>
        <v>2.3602898547931352</v>
      </c>
      <c r="J815" s="42">
        <f t="shared" si="1260"/>
        <v>3.1152421584925434</v>
      </c>
      <c r="K815" s="42">
        <f t="shared" si="1298"/>
        <v>3.5426903866115658</v>
      </c>
      <c r="L815" s="42">
        <f t="shared" si="1298"/>
        <v>5.2127377162954422</v>
      </c>
      <c r="M815" s="42">
        <f t="shared" si="1298"/>
        <v>5.3409891389256385</v>
      </c>
      <c r="N815" s="42">
        <f t="shared" si="1298"/>
        <v>6.761291873336809</v>
      </c>
      <c r="O815" s="42">
        <f t="shared" si="1261"/>
        <v>6.7353183158386933</v>
      </c>
      <c r="P815" s="42">
        <f t="shared" si="1299"/>
        <v>0.22294487332840218</v>
      </c>
      <c r="Q815" s="42">
        <f t="shared" si="1299"/>
        <v>0</v>
      </c>
      <c r="R815" s="42">
        <f t="shared" si="1299"/>
        <v>0</v>
      </c>
      <c r="S815" s="42">
        <f>S55+0.43</f>
        <v>0.43</v>
      </c>
      <c r="T815" s="42">
        <f>T55-0.68</f>
        <v>6.925850101626561</v>
      </c>
      <c r="U815" s="42">
        <f t="shared" si="1280"/>
        <v>5.6058501016265607</v>
      </c>
      <c r="V815" s="42">
        <f t="shared" si="1301"/>
        <v>5.7043875762199212</v>
      </c>
      <c r="W815" s="42">
        <f t="shared" si="1301"/>
        <v>4.421370184862881</v>
      </c>
      <c r="X815" s="42">
        <f t="shared" si="1301"/>
        <v>2.9386239029011669</v>
      </c>
      <c r="Y815" s="42">
        <f t="shared" si="1301"/>
        <v>3.5574920580872709</v>
      </c>
      <c r="Z815" s="42">
        <f t="shared" si="1301"/>
        <v>3.8699450719189636</v>
      </c>
      <c r="AA815" s="42">
        <f t="shared" si="1301"/>
        <v>3.2442497943540221</v>
      </c>
      <c r="AB815" s="42">
        <f t="shared" si="1301"/>
        <v>4.207491545580651</v>
      </c>
      <c r="AC815" s="42">
        <f t="shared" si="1263"/>
        <v>3.584552104505534</v>
      </c>
      <c r="AD815" s="74">
        <f t="shared" si="1256"/>
        <v>99.999999999999972</v>
      </c>
    </row>
    <row r="816" spans="1:30" x14ac:dyDescent="0.25">
      <c r="A816" s="34" t="s">
        <v>977</v>
      </c>
      <c r="B816" s="34" t="s">
        <v>978</v>
      </c>
      <c r="C816" s="42">
        <f t="shared" si="1257"/>
        <v>3.5944683198345464</v>
      </c>
      <c r="D816" s="42">
        <f t="shared" si="1258"/>
        <v>2.1429775159017028</v>
      </c>
      <c r="E816" s="42">
        <f t="shared" si="1297"/>
        <v>3.7271396672053689</v>
      </c>
      <c r="F816" s="42">
        <f t="shared" si="1297"/>
        <v>3.6627614014141274</v>
      </c>
      <c r="G816" s="42">
        <f t="shared" si="1297"/>
        <v>0.85776960974233085</v>
      </c>
      <c r="H816" s="42">
        <f t="shared" si="1259"/>
        <v>5.2481755123013594</v>
      </c>
      <c r="I816" s="42">
        <f t="shared" si="1270"/>
        <v>4.9471535079866422</v>
      </c>
      <c r="J816" s="42">
        <f t="shared" si="1260"/>
        <v>3.957303857465746</v>
      </c>
      <c r="K816" s="42">
        <f t="shared" si="1298"/>
        <v>4.5665260030294137</v>
      </c>
      <c r="L816" s="42">
        <f t="shared" si="1298"/>
        <v>4.6291610543828812</v>
      </c>
      <c r="M816" s="42">
        <f t="shared" si="1298"/>
        <v>3.7824687384065077</v>
      </c>
      <c r="N816" s="42">
        <f t="shared" si="1298"/>
        <v>5.4205545211125061</v>
      </c>
      <c r="O816" s="42">
        <f t="shared" si="1261"/>
        <v>4.812340145806167</v>
      </c>
      <c r="P816" s="42">
        <f t="shared" si="1299"/>
        <v>0.83531488877474569</v>
      </c>
      <c r="Q816" s="42">
        <f t="shared" si="1299"/>
        <v>0</v>
      </c>
      <c r="R816" s="42">
        <f t="shared" si="1299"/>
        <v>6.3326863790017143</v>
      </c>
      <c r="S816" s="42">
        <f t="shared" si="1262"/>
        <v>3.9717909193344765</v>
      </c>
      <c r="T816" s="42">
        <f t="shared" si="1300"/>
        <v>6.3326863790017143</v>
      </c>
      <c r="U816" s="42">
        <f t="shared" si="1280"/>
        <v>4.3326863790017143</v>
      </c>
      <c r="V816" s="42">
        <f t="shared" si="1301"/>
        <v>2.9024812570424516</v>
      </c>
      <c r="W816" s="42">
        <f t="shared" si="1301"/>
        <v>3.4138471045831356</v>
      </c>
      <c r="X816" s="42">
        <f t="shared" si="1301"/>
        <v>2.1152568139227457</v>
      </c>
      <c r="Y816" s="42">
        <f t="shared" si="1301"/>
        <v>3.4400941431053833</v>
      </c>
      <c r="Z816" s="42">
        <f t="shared" si="1301"/>
        <v>3.5590004613435666</v>
      </c>
      <c r="AA816" s="42">
        <f t="shared" si="1301"/>
        <v>3.1584591708332628</v>
      </c>
      <c r="AB816" s="42">
        <f t="shared" si="1301"/>
        <v>2.6947601612773249</v>
      </c>
      <c r="AC816" s="42">
        <f t="shared" si="1263"/>
        <v>5.5621360881884634</v>
      </c>
      <c r="AD816" s="74">
        <f t="shared" si="1256"/>
        <v>100.00000000000003</v>
      </c>
    </row>
    <row r="817" spans="1:30" x14ac:dyDescent="0.25">
      <c r="A817" s="34" t="s">
        <v>979</v>
      </c>
      <c r="B817" s="34" t="s">
        <v>980</v>
      </c>
      <c r="C817" s="42">
        <f t="shared" si="1257"/>
        <v>4.1427105249697345</v>
      </c>
      <c r="D817" s="42">
        <f t="shared" si="1258"/>
        <v>2.0333880623035219</v>
      </c>
      <c r="E817" s="42">
        <f t="shared" si="1297"/>
        <v>3.8755264551013879</v>
      </c>
      <c r="F817" s="42">
        <f t="shared" si="1297"/>
        <v>3.9575577110480906</v>
      </c>
      <c r="G817" s="42">
        <f t="shared" si="1297"/>
        <v>1.4267720961143544</v>
      </c>
      <c r="H817" s="42">
        <f t="shared" si="1259"/>
        <v>4.6901055092727573</v>
      </c>
      <c r="I817" s="42">
        <f t="shared" si="1270"/>
        <v>0.99601923331062436</v>
      </c>
      <c r="J817" s="42">
        <f t="shared" si="1260"/>
        <v>3.0446932122534922</v>
      </c>
      <c r="K817" s="42">
        <f t="shared" si="1298"/>
        <v>4.4689392418100429</v>
      </c>
      <c r="L817" s="42">
        <f t="shared" si="1298"/>
        <v>5.2414657032154661</v>
      </c>
      <c r="M817" s="42">
        <f t="shared" si="1298"/>
        <v>3.0629340774475908</v>
      </c>
      <c r="N817" s="42">
        <f t="shared" si="1298"/>
        <v>4.6075082150060886</v>
      </c>
      <c r="O817" s="42">
        <f t="shared" si="1261"/>
        <v>3.7601399080784113</v>
      </c>
      <c r="P817" s="42">
        <f t="shared" si="1299"/>
        <v>3.6433254521734328</v>
      </c>
      <c r="Q817" s="42">
        <f t="shared" si="1299"/>
        <v>0</v>
      </c>
      <c r="R817" s="42">
        <f t="shared" si="1299"/>
        <v>6.4892162170237677</v>
      </c>
      <c r="S817" s="42">
        <f t="shared" si="1262"/>
        <v>4.0761441446825124</v>
      </c>
      <c r="T817" s="42">
        <f t="shared" si="1300"/>
        <v>6.4892162170237677</v>
      </c>
      <c r="U817" s="42">
        <f t="shared" si="1280"/>
        <v>4.4892162170237677</v>
      </c>
      <c r="V817" s="42">
        <f t="shared" si="1301"/>
        <v>2.9742240994692262</v>
      </c>
      <c r="W817" s="42">
        <f t="shared" si="1301"/>
        <v>3.8917806153309651</v>
      </c>
      <c r="X817" s="42">
        <f t="shared" si="1301"/>
        <v>1.8993917990599862</v>
      </c>
      <c r="Y817" s="42">
        <f t="shared" si="1301"/>
        <v>3.6805296146345055</v>
      </c>
      <c r="Z817" s="42">
        <f t="shared" si="1301"/>
        <v>5.2176026268810345</v>
      </c>
      <c r="AA817" s="42">
        <f t="shared" si="1301"/>
        <v>4.9430402020883975</v>
      </c>
      <c r="AB817" s="42">
        <f t="shared" si="1301"/>
        <v>1.5187527316438598</v>
      </c>
      <c r="AC817" s="42">
        <f t="shared" si="1263"/>
        <v>5.3798001130332125</v>
      </c>
      <c r="AD817" s="74">
        <f t="shared" si="1256"/>
        <v>99.999999999999986</v>
      </c>
    </row>
    <row r="818" spans="1:30" x14ac:dyDescent="0.25">
      <c r="A818" s="34" t="s">
        <v>981</v>
      </c>
      <c r="B818" s="34" t="s">
        <v>982</v>
      </c>
      <c r="C818" s="42">
        <f t="shared" si="1257"/>
        <v>4.1952290515134054</v>
      </c>
      <c r="D818" s="42">
        <f t="shared" si="1258"/>
        <v>2.8021459089376717</v>
      </c>
      <c r="E818" s="42">
        <f t="shared" si="1297"/>
        <v>5.0466347232596558</v>
      </c>
      <c r="F818" s="42">
        <f>F58-2</f>
        <v>3.0898804747770159</v>
      </c>
      <c r="G818" s="42">
        <f t="shared" si="1297"/>
        <v>1.4643999982653819</v>
      </c>
      <c r="H818" s="42">
        <f t="shared" si="1259"/>
        <v>1.1361543796035405</v>
      </c>
      <c r="I818" s="42">
        <f t="shared" si="1270"/>
        <v>2.4988396618420432</v>
      </c>
      <c r="J818" s="42">
        <f t="shared" si="1260"/>
        <v>3.5695347899808012</v>
      </c>
      <c r="K818" s="42">
        <f t="shared" si="1298"/>
        <v>3.4214558939676665</v>
      </c>
      <c r="L818" s="42">
        <f t="shared" si="1298"/>
        <v>4.6739852579548788</v>
      </c>
      <c r="M818" s="42">
        <f t="shared" si="1298"/>
        <v>4.5658316038923941</v>
      </c>
      <c r="N818" s="42">
        <f t="shared" si="1298"/>
        <v>4.30767828680127</v>
      </c>
      <c r="O818" s="42">
        <f t="shared" si="1261"/>
        <v>3.9062155016856028</v>
      </c>
      <c r="P818" s="42">
        <f t="shared" si="1299"/>
        <v>1.3537126470333747</v>
      </c>
      <c r="Q818" s="42">
        <f t="shared" si="1299"/>
        <v>0</v>
      </c>
      <c r="R818" s="42">
        <f>R58</f>
        <v>0</v>
      </c>
      <c r="S818" s="42">
        <f t="shared" si="1262"/>
        <v>4.1242918685559271</v>
      </c>
      <c r="T818" s="42">
        <f t="shared" si="1300"/>
        <v>6.5614378028338907</v>
      </c>
      <c r="U818" s="42">
        <f>U58</f>
        <v>6.5614378028338907</v>
      </c>
      <c r="V818" s="42">
        <f t="shared" si="1301"/>
        <v>1.9137526924932193</v>
      </c>
      <c r="W818" s="42">
        <f t="shared" si="1301"/>
        <v>4.7722227326092002</v>
      </c>
      <c r="X818" s="42">
        <f t="shared" si="1301"/>
        <v>2.051579037525193</v>
      </c>
      <c r="Y818" s="42">
        <f t="shared" si="1301"/>
        <v>5.2786238906305396</v>
      </c>
      <c r="Z818" s="42">
        <f t="shared" si="1301"/>
        <v>5.870815974273687</v>
      </c>
      <c r="AA818" s="42">
        <f t="shared" si="1301"/>
        <v>4.6109778392257326</v>
      </c>
      <c r="AB818" s="42">
        <f t="shared" si="1301"/>
        <v>5.1653872064862556</v>
      </c>
      <c r="AC818" s="42">
        <f t="shared" si="1263"/>
        <v>7.0577749730177892</v>
      </c>
      <c r="AD818" s="74">
        <f t="shared" si="1256"/>
        <v>100.00000000000003</v>
      </c>
    </row>
    <row r="819" spans="1:30" x14ac:dyDescent="0.25">
      <c r="A819" s="34" t="s">
        <v>983</v>
      </c>
      <c r="B819" s="34" t="s">
        <v>984</v>
      </c>
      <c r="C819" s="42">
        <f t="shared" si="1257"/>
        <v>2.6051463380580504</v>
      </c>
      <c r="D819" s="42">
        <f t="shared" si="1258"/>
        <v>3.6513460922390553</v>
      </c>
      <c r="E819" s="42">
        <f t="shared" si="1297"/>
        <v>3.6049857829283876</v>
      </c>
      <c r="F819" s="42">
        <f t="shared" si="1297"/>
        <v>2.9845426213889259</v>
      </c>
      <c r="G819" s="42">
        <f t="shared" si="1297"/>
        <v>0.6495948818914008</v>
      </c>
      <c r="H819" s="42">
        <f t="shared" si="1259"/>
        <v>5.9598307127575652</v>
      </c>
      <c r="I819" s="42">
        <f t="shared" si="1270"/>
        <v>4.884861876315739</v>
      </c>
      <c r="J819" s="42">
        <f t="shared" si="1260"/>
        <v>3.3898547569057542</v>
      </c>
      <c r="K819" s="42">
        <f t="shared" si="1298"/>
        <v>2.1896475202802232</v>
      </c>
      <c r="L819" s="42">
        <f t="shared" si="1298"/>
        <v>5.146995413350143</v>
      </c>
      <c r="M819" s="42">
        <f t="shared" si="1298"/>
        <v>5.4843109651625186</v>
      </c>
      <c r="N819" s="42">
        <f t="shared" si="1298"/>
        <v>6.0343244080452187</v>
      </c>
      <c r="O819" s="42">
        <f t="shared" si="1261"/>
        <v>5.7398237199033497</v>
      </c>
      <c r="P819" s="42">
        <f t="shared" si="1299"/>
        <v>0.52266232475522756</v>
      </c>
      <c r="Q819" s="42">
        <f t="shared" si="1299"/>
        <v>0</v>
      </c>
      <c r="R819" s="42">
        <f t="shared" si="1299"/>
        <v>6.2648848926740861</v>
      </c>
      <c r="S819" s="42">
        <f t="shared" si="1262"/>
        <v>6.0148848926740861</v>
      </c>
      <c r="T819" s="42">
        <f t="shared" si="1300"/>
        <v>6.2648848926740861</v>
      </c>
      <c r="U819" s="42">
        <f t="shared" si="1280"/>
        <v>4.2648848926740861</v>
      </c>
      <c r="V819" s="42">
        <f t="shared" si="1301"/>
        <v>3.6545161873932166</v>
      </c>
      <c r="W819" s="42">
        <f t="shared" si="1301"/>
        <v>3.1915451340037766</v>
      </c>
      <c r="X819" s="42">
        <f t="shared" si="1301"/>
        <v>2.9641707446743109</v>
      </c>
      <c r="Y819" s="42">
        <f t="shared" si="1301"/>
        <v>2.2360663437794939</v>
      </c>
      <c r="Z819" s="42">
        <f t="shared" si="1301"/>
        <v>2.3216032617637836</v>
      </c>
      <c r="AA819" s="42">
        <f t="shared" si="1301"/>
        <v>2.4178783870404681</v>
      </c>
      <c r="AB819" s="42">
        <f t="shared" si="1301"/>
        <v>3.5989764277063903</v>
      </c>
      <c r="AC819" s="42">
        <f t="shared" si="1263"/>
        <v>3.9577765289606512</v>
      </c>
      <c r="AD819" s="74">
        <f t="shared" si="1256"/>
        <v>100</v>
      </c>
    </row>
    <row r="820" spans="1:30" x14ac:dyDescent="0.25">
      <c r="A820" s="34" t="s">
        <v>985</v>
      </c>
      <c r="B820" s="34" t="s">
        <v>986</v>
      </c>
      <c r="C820" s="42">
        <f t="shared" si="1257"/>
        <v>1.5147200609322695</v>
      </c>
      <c r="D820" s="42">
        <f t="shared" si="1258"/>
        <v>4.6883725518258643</v>
      </c>
      <c r="E820" s="42">
        <f t="shared" si="1297"/>
        <v>3.7899031129376879</v>
      </c>
      <c r="F820" s="42">
        <f t="shared" si="1297"/>
        <v>3.7255234937632729</v>
      </c>
      <c r="G820" s="42">
        <f t="shared" si="1297"/>
        <v>1.5857528244000683</v>
      </c>
      <c r="H820" s="42">
        <f t="shared" si="1259"/>
        <v>4.0016504277032672</v>
      </c>
      <c r="I820" s="42">
        <f t="shared" si="1270"/>
        <v>2.0358786449017798</v>
      </c>
      <c r="J820" s="42">
        <f t="shared" si="1260"/>
        <v>1.1439275891704763</v>
      </c>
      <c r="K820" s="42">
        <f t="shared" si="1298"/>
        <v>2.7277628934714016</v>
      </c>
      <c r="L820" s="42">
        <f t="shared" si="1298"/>
        <v>5.9209971340811824</v>
      </c>
      <c r="M820" s="42">
        <f t="shared" si="1298"/>
        <v>4.7622341104838632</v>
      </c>
      <c r="N820" s="42">
        <f t="shared" si="1298"/>
        <v>5.4932209589386023</v>
      </c>
      <c r="O820" s="42">
        <f t="shared" si="1261"/>
        <v>4.6480187323661539</v>
      </c>
      <c r="P820" s="42">
        <f t="shared" si="1299"/>
        <v>0.88729283911932433</v>
      </c>
      <c r="Q820" s="42">
        <f t="shared" si="1299"/>
        <v>0</v>
      </c>
      <c r="R820" s="42">
        <f t="shared" si="1299"/>
        <v>6.2962299863907187</v>
      </c>
      <c r="S820" s="42">
        <f t="shared" si="1262"/>
        <v>6.0462299863907187</v>
      </c>
      <c r="T820" s="42">
        <f t="shared" si="1300"/>
        <v>6.2962299863907187</v>
      </c>
      <c r="U820" s="42">
        <f t="shared" si="1280"/>
        <v>4.2962299863907187</v>
      </c>
      <c r="V820" s="42">
        <f t="shared" si="1301"/>
        <v>2.6234291609961318</v>
      </c>
      <c r="W820" s="42">
        <f t="shared" si="1301"/>
        <v>3.3121677062280028</v>
      </c>
      <c r="X820" s="42">
        <f t="shared" si="1301"/>
        <v>3.135106253554051</v>
      </c>
      <c r="Y820" s="42">
        <f t="shared" si="1301"/>
        <v>3.0241667503297323</v>
      </c>
      <c r="Z820" s="42">
        <f t="shared" si="1301"/>
        <v>2.9592789927951202</v>
      </c>
      <c r="AA820" s="42">
        <f t="shared" si="1301"/>
        <v>4.0543813856053621</v>
      </c>
      <c r="AB820" s="42">
        <f t="shared" si="1301"/>
        <v>5.3584936054389116</v>
      </c>
      <c r="AC820" s="42">
        <f t="shared" si="1263"/>
        <v>5.6728008253945852</v>
      </c>
      <c r="AD820" s="74">
        <f t="shared" si="1256"/>
        <v>99.999999999999972</v>
      </c>
    </row>
    <row r="821" spans="1:30" x14ac:dyDescent="0.25">
      <c r="A821" s="34" t="s">
        <v>987</v>
      </c>
      <c r="B821" s="34" t="s">
        <v>988</v>
      </c>
      <c r="C821" s="42">
        <f t="shared" si="1257"/>
        <v>3.3431754147262813</v>
      </c>
      <c r="D821" s="42">
        <f t="shared" si="1258"/>
        <v>3.5365133741823245</v>
      </c>
      <c r="E821" s="42">
        <f t="shared" si="1297"/>
        <v>2.0159963553381903</v>
      </c>
      <c r="F821" s="42">
        <f t="shared" si="1297"/>
        <v>2.7250740104612414</v>
      </c>
      <c r="G821" s="42">
        <f t="shared" si="1297"/>
        <v>0.77685663734878663</v>
      </c>
      <c r="H821" s="42">
        <f t="shared" si="1259"/>
        <v>0.86422949876091659</v>
      </c>
      <c r="I821" s="42">
        <f t="shared" si="1270"/>
        <v>4.3593803925901469</v>
      </c>
      <c r="J821" s="42">
        <f t="shared" si="1260"/>
        <v>3.1356527850332814</v>
      </c>
      <c r="K821" s="42">
        <f t="shared" si="1298"/>
        <v>3.0148015816524638</v>
      </c>
      <c r="L821" s="42">
        <f t="shared" si="1298"/>
        <v>2.0094268459107023</v>
      </c>
      <c r="M821" s="42">
        <f t="shared" si="1298"/>
        <v>1.0252553207748636</v>
      </c>
      <c r="N821" s="42">
        <f t="shared" si="1298"/>
        <v>5.6192391273280871</v>
      </c>
      <c r="O821" s="42">
        <f t="shared" si="1261"/>
        <v>3.9506717328450938</v>
      </c>
      <c r="P821" s="42">
        <f t="shared" si="1299"/>
        <v>1.2873466709307992</v>
      </c>
      <c r="Q821" s="42">
        <f t="shared" si="1299"/>
        <v>3.4482636506463731</v>
      </c>
      <c r="R821" s="42">
        <f t="shared" si="1299"/>
        <v>4.61043695659174</v>
      </c>
      <c r="S821" s="42">
        <f t="shared" si="1262"/>
        <v>3.8817766739202817</v>
      </c>
      <c r="T821" s="42">
        <f t="shared" si="1300"/>
        <v>5.84726473714574</v>
      </c>
      <c r="U821" s="42">
        <f t="shared" si="1280"/>
        <v>2.8336380542213293</v>
      </c>
      <c r="V821" s="42">
        <f t="shared" si="1301"/>
        <v>0.56943211993567144</v>
      </c>
      <c r="W821" s="42">
        <f t="shared" si="1301"/>
        <v>6.0853769925654992</v>
      </c>
      <c r="X821" s="42">
        <f t="shared" si="1301"/>
        <v>6.0853769925654992</v>
      </c>
      <c r="Y821" s="42">
        <f t="shared" si="1301"/>
        <v>6.0853769925654992</v>
      </c>
      <c r="Z821" s="42">
        <f t="shared" si="1301"/>
        <v>6.0853769925654992</v>
      </c>
      <c r="AA821" s="42">
        <f t="shared" si="1301"/>
        <v>6.0853769925654992</v>
      </c>
      <c r="AB821" s="42">
        <f t="shared" si="1301"/>
        <v>4.817590119114354</v>
      </c>
      <c r="AC821" s="42">
        <f t="shared" si="1263"/>
        <v>5.9010929777138248</v>
      </c>
      <c r="AD821" s="74">
        <f t="shared" si="1256"/>
        <v>100.00000000000001</v>
      </c>
    </row>
    <row r="822" spans="1:30" x14ac:dyDescent="0.25">
      <c r="A822" s="34" t="s">
        <v>989</v>
      </c>
      <c r="B822" s="34" t="s">
        <v>990</v>
      </c>
      <c r="C822" s="42">
        <f t="shared" si="1257"/>
        <v>1.0581555689560704</v>
      </c>
      <c r="D822" s="42">
        <f t="shared" si="1258"/>
        <v>5.2172490194094205</v>
      </c>
      <c r="E822" s="42">
        <f t="shared" si="1297"/>
        <v>4.8756775734190976</v>
      </c>
      <c r="F822" s="42">
        <f t="shared" si="1297"/>
        <v>4.4970854044033981</v>
      </c>
      <c r="G822" s="42">
        <f t="shared" si="1297"/>
        <v>3.1359649125015201</v>
      </c>
      <c r="H822" s="42">
        <f t="shared" si="1259"/>
        <v>2.7671006946498515</v>
      </c>
      <c r="I822" s="42">
        <f t="shared" si="1270"/>
        <v>4.3116660051432527</v>
      </c>
      <c r="J822" s="42">
        <f t="shared" si="1260"/>
        <v>3.4773005190732955</v>
      </c>
      <c r="K822" s="42">
        <f t="shared" si="1298"/>
        <v>4.4176944407718972</v>
      </c>
      <c r="L822" s="42">
        <f t="shared" si="1298"/>
        <v>5.18587417998795</v>
      </c>
      <c r="M822" s="42">
        <f t="shared" si="1298"/>
        <v>1.9161189705505635</v>
      </c>
      <c r="N822" s="42">
        <f t="shared" si="1298"/>
        <v>3.8586180597334301</v>
      </c>
      <c r="O822" s="42">
        <f t="shared" si="1261"/>
        <v>5.0502150146249356</v>
      </c>
      <c r="P822" s="42">
        <f t="shared" si="1299"/>
        <v>4.1224655643423933</v>
      </c>
      <c r="Q822" s="42">
        <f t="shared" si="1299"/>
        <v>4.1649004270358025</v>
      </c>
      <c r="R822" s="42">
        <f t="shared" si="1299"/>
        <v>5.3499031633757168</v>
      </c>
      <c r="S822" s="42">
        <f t="shared" si="1262"/>
        <v>4.7647503697402565</v>
      </c>
      <c r="T822" s="42">
        <f t="shared" si="1300"/>
        <v>7.0468673473213874</v>
      </c>
      <c r="U822" s="42">
        <f t="shared" si="1280"/>
        <v>1.5331705948523848</v>
      </c>
      <c r="V822" s="42">
        <f t="shared" si="1301"/>
        <v>1.8943066517681129</v>
      </c>
      <c r="W822" s="42">
        <f t="shared" si="1301"/>
        <v>0</v>
      </c>
      <c r="X822" s="42">
        <f t="shared" si="1301"/>
        <v>0</v>
      </c>
      <c r="Y822" s="42">
        <f t="shared" si="1301"/>
        <v>2.4565058481261919</v>
      </c>
      <c r="Z822" s="42">
        <f t="shared" si="1301"/>
        <v>0</v>
      </c>
      <c r="AA822" s="42">
        <f t="shared" si="1301"/>
        <v>7.3695175443785734</v>
      </c>
      <c r="AB822" s="42">
        <f t="shared" si="1301"/>
        <v>4.6059484652366081</v>
      </c>
      <c r="AC822" s="42">
        <f t="shared" si="1263"/>
        <v>6.9229436605979053</v>
      </c>
      <c r="AD822" s="74">
        <f t="shared" si="1256"/>
        <v>100.00000000000001</v>
      </c>
    </row>
    <row r="823" spans="1:30" x14ac:dyDescent="0.25">
      <c r="A823" s="34" t="s">
        <v>991</v>
      </c>
      <c r="B823" s="34" t="s">
        <v>992</v>
      </c>
      <c r="C823" s="42">
        <f t="shared" si="1257"/>
        <v>2.9325549562682136</v>
      </c>
      <c r="D823" s="42">
        <f t="shared" si="1258"/>
        <v>1.5571780902588954</v>
      </c>
      <c r="E823" s="42">
        <f t="shared" si="1297"/>
        <v>0.61953143900589358</v>
      </c>
      <c r="F823" s="42">
        <f t="shared" si="1297"/>
        <v>1.3294157612038906</v>
      </c>
      <c r="G823" s="42">
        <f t="shared" si="1297"/>
        <v>4.2069454288366828</v>
      </c>
      <c r="H823" s="42">
        <f>H63+0.1</f>
        <v>0.1</v>
      </c>
      <c r="I823" s="42">
        <f t="shared" si="1270"/>
        <v>1.3648424993148465</v>
      </c>
      <c r="J823" s="42">
        <f>J63</f>
        <v>6.19780826286686</v>
      </c>
      <c r="K823" s="42">
        <f t="shared" si="1298"/>
        <v>2.8694678818249759</v>
      </c>
      <c r="L823" s="42">
        <f t="shared" si="1298"/>
        <v>1.7974004865605662</v>
      </c>
      <c r="M823" s="42">
        <f t="shared" si="1298"/>
        <v>1.5078052223591389</v>
      </c>
      <c r="N823" s="42">
        <f t="shared" si="1298"/>
        <v>4.2046608792898805</v>
      </c>
      <c r="O823" s="42">
        <f t="shared" si="1261"/>
        <v>4.5123493857203485</v>
      </c>
      <c r="P823" s="42">
        <f t="shared" si="1299"/>
        <v>4.5594179361664713</v>
      </c>
      <c r="Q823" s="42">
        <f t="shared" si="1299"/>
        <v>4.6680235112515867</v>
      </c>
      <c r="R823" s="42">
        <f t="shared" si="1299"/>
        <v>6.4406109155110487</v>
      </c>
      <c r="S823" s="42">
        <f t="shared" si="1262"/>
        <v>4.2925431236317442</v>
      </c>
      <c r="T823" s="42">
        <f t="shared" si="1300"/>
        <v>6.1057655525967229</v>
      </c>
      <c r="U823" s="42">
        <f t="shared" si="1280"/>
        <v>4.4794029329052609</v>
      </c>
      <c r="V823" s="42">
        <f t="shared" si="1301"/>
        <v>0.30747025643249154</v>
      </c>
      <c r="W823" s="42">
        <f t="shared" si="1301"/>
        <v>0</v>
      </c>
      <c r="X823" s="42">
        <f t="shared" si="1301"/>
        <v>6.8181529363904829</v>
      </c>
      <c r="Y823" s="42">
        <f t="shared" si="1301"/>
        <v>4.5454352909269895</v>
      </c>
      <c r="Z823" s="42">
        <f t="shared" si="1301"/>
        <v>6.8181529363904829</v>
      </c>
      <c r="AA823" s="42">
        <f t="shared" si="1301"/>
        <v>6.8181529363904829</v>
      </c>
      <c r="AB823" s="42">
        <f t="shared" si="1301"/>
        <v>6.8181529363904829</v>
      </c>
      <c r="AC823" s="42">
        <f t="shared" si="1263"/>
        <v>4.1287584415055676</v>
      </c>
      <c r="AD823" s="74">
        <f t="shared" si="1256"/>
        <v>100</v>
      </c>
    </row>
    <row r="824" spans="1:30" x14ac:dyDescent="0.25">
      <c r="A824" s="34" t="s">
        <v>993</v>
      </c>
      <c r="B824" s="34" t="s">
        <v>994</v>
      </c>
      <c r="C824" s="42">
        <f t="shared" si="1257"/>
        <v>0.44964071169233055</v>
      </c>
      <c r="D824" s="42">
        <f t="shared" si="1258"/>
        <v>5.8235194611734444</v>
      </c>
      <c r="E824" s="42">
        <f t="shared" si="1297"/>
        <v>5.6833915779893909</v>
      </c>
      <c r="F824" s="42">
        <f t="shared" si="1297"/>
        <v>5.1456962755396622</v>
      </c>
      <c r="G824" s="42">
        <f t="shared" si="1297"/>
        <v>0.54582021311322093</v>
      </c>
      <c r="H824" s="42">
        <f t="shared" si="1259"/>
        <v>3.1903059917085139</v>
      </c>
      <c r="I824" s="42">
        <f t="shared" si="1270"/>
        <v>5.6846295006009262</v>
      </c>
      <c r="J824" s="42">
        <f t="shared" si="1260"/>
        <v>1.1084059741644747</v>
      </c>
      <c r="K824" s="42">
        <f t="shared" si="1298"/>
        <v>4.8104377910218696</v>
      </c>
      <c r="L824" s="42">
        <f t="shared" si="1298"/>
        <v>5.3826645123531502</v>
      </c>
      <c r="M824" s="42">
        <f t="shared" si="1298"/>
        <v>1.839681643658968</v>
      </c>
      <c r="N824" s="42">
        <f t="shared" si="1298"/>
        <v>0.63332779066628231</v>
      </c>
      <c r="O824" s="42">
        <f t="shared" si="1261"/>
        <v>2.5924565992283681</v>
      </c>
      <c r="P824" s="42">
        <f t="shared" si="1299"/>
        <v>2.7195433997425429</v>
      </c>
      <c r="Q824" s="42">
        <f t="shared" si="1299"/>
        <v>6.2164496704300367</v>
      </c>
      <c r="R824" s="42">
        <f t="shared" si="1299"/>
        <v>0.2693562560371614</v>
      </c>
      <c r="S824" s="42">
        <f t="shared" si="1262"/>
        <v>3.3432479965595925</v>
      </c>
      <c r="T824" s="42">
        <f t="shared" si="1300"/>
        <v>5.2196943984139539</v>
      </c>
      <c r="U824" s="42">
        <f t="shared" si="1280"/>
        <v>1.0950683366210527</v>
      </c>
      <c r="V824" s="42">
        <f t="shared" si="1301"/>
        <v>1.1134855418583653</v>
      </c>
      <c r="W824" s="42">
        <f t="shared" si="1301"/>
        <v>6.4133875040803474</v>
      </c>
      <c r="X824" s="42">
        <f t="shared" si="1301"/>
        <v>6.4133875040803474</v>
      </c>
      <c r="Y824" s="42">
        <f t="shared" si="1301"/>
        <v>2.1377958346934496</v>
      </c>
      <c r="Z824" s="42">
        <f t="shared" si="1301"/>
        <v>6.4133875040803474</v>
      </c>
      <c r="AA824" s="42">
        <f t="shared" si="1301"/>
        <v>6.4133875040803474</v>
      </c>
      <c r="AB824" s="42">
        <f t="shared" si="1301"/>
        <v>2.9394692727034917</v>
      </c>
      <c r="AC824" s="42">
        <f t="shared" si="1263"/>
        <v>6.4023612337083469</v>
      </c>
      <c r="AD824" s="74">
        <f t="shared" si="1256"/>
        <v>100</v>
      </c>
    </row>
    <row r="825" spans="1:30" x14ac:dyDescent="0.25">
      <c r="A825" s="34" t="s">
        <v>995</v>
      </c>
      <c r="B825" s="34" t="s">
        <v>996</v>
      </c>
      <c r="C825" s="42">
        <f>C65</f>
        <v>0.13626502713525859</v>
      </c>
      <c r="D825" s="42">
        <f t="shared" si="1258"/>
        <v>4.7131202520215307</v>
      </c>
      <c r="E825" s="42">
        <f t="shared" ref="E825:G829" si="1302">E65</f>
        <v>5.4439086834878916</v>
      </c>
      <c r="F825" s="42">
        <f t="shared" si="1302"/>
        <v>2.961487934173316</v>
      </c>
      <c r="G825" s="42">
        <f t="shared" si="1302"/>
        <v>2.7239361869891288</v>
      </c>
      <c r="H825" s="42">
        <f>H65+1.35</f>
        <v>2.1986505734085453</v>
      </c>
      <c r="I825" s="42">
        <f t="shared" si="1270"/>
        <v>4.4255551824606494</v>
      </c>
      <c r="J825" s="42">
        <f t="shared" si="1260"/>
        <v>1.8605533589666674</v>
      </c>
      <c r="K825" s="42">
        <f t="shared" si="1298"/>
        <v>3.355802033864058</v>
      </c>
      <c r="L825" s="42">
        <f t="shared" si="1298"/>
        <v>3.2654406705626604</v>
      </c>
      <c r="M825" s="42">
        <f t="shared" si="1298"/>
        <v>1.1405376108883867</v>
      </c>
      <c r="N825" s="42">
        <f t="shared" si="1298"/>
        <v>5.22346581745719</v>
      </c>
      <c r="O825" s="42">
        <f t="shared" si="1261"/>
        <v>3.5224979066058628</v>
      </c>
      <c r="P825" s="42">
        <f t="shared" si="1299"/>
        <v>2.9000199163248928</v>
      </c>
      <c r="Q825" s="42">
        <f t="shared" si="1299"/>
        <v>3.0873507691844835</v>
      </c>
      <c r="R825" s="42">
        <f t="shared" si="1299"/>
        <v>4.6136734531835719</v>
      </c>
      <c r="S825" s="42">
        <f t="shared" si="1262"/>
        <v>3.9064635210347234</v>
      </c>
      <c r="T825" s="42">
        <f t="shared" si="1300"/>
        <v>5.0426706298111776</v>
      </c>
      <c r="U825" s="42">
        <f t="shared" si="1280"/>
        <v>2.9970632859546154</v>
      </c>
      <c r="V825" s="42">
        <f t="shared" si="1301"/>
        <v>0.43300451224968356</v>
      </c>
      <c r="W825" s="42">
        <f t="shared" si="1301"/>
        <v>5.8193182176585916</v>
      </c>
      <c r="X825" s="42">
        <f t="shared" si="1301"/>
        <v>5.8193182176585916</v>
      </c>
      <c r="Y825" s="42">
        <f t="shared" si="1301"/>
        <v>3.8795454784390615</v>
      </c>
      <c r="Z825" s="42">
        <f t="shared" si="1301"/>
        <v>5.8193182176585916</v>
      </c>
      <c r="AA825" s="42">
        <f t="shared" si="1301"/>
        <v>5.8193182176585916</v>
      </c>
      <c r="AB825" s="42">
        <f>AB65-2</f>
        <v>2.6069602556463858</v>
      </c>
      <c r="AC825" s="42">
        <f t="shared" si="1263"/>
        <v>6.2847540695159196</v>
      </c>
      <c r="AD825" s="74">
        <f t="shared" si="1256"/>
        <v>100.00000000000003</v>
      </c>
    </row>
    <row r="826" spans="1:30" x14ac:dyDescent="0.25">
      <c r="A826" s="34" t="s">
        <v>997</v>
      </c>
      <c r="B826" s="34" t="s">
        <v>998</v>
      </c>
      <c r="C826" s="42">
        <f t="shared" si="1257"/>
        <v>2.4255660278835545</v>
      </c>
      <c r="D826" s="42">
        <f t="shared" si="1258"/>
        <v>4.5406139916973851</v>
      </c>
      <c r="E826" s="42">
        <f t="shared" si="1302"/>
        <v>4.544394996974698</v>
      </c>
      <c r="F826" s="42">
        <f t="shared" si="1302"/>
        <v>5.1381479121396447</v>
      </c>
      <c r="G826" s="42">
        <f t="shared" si="1302"/>
        <v>0.13694138853923027</v>
      </c>
      <c r="H826" s="42">
        <f t="shared" si="1259"/>
        <v>2.3976804159485994</v>
      </c>
      <c r="I826" s="42">
        <f t="shared" si="1270"/>
        <v>4.1630408104190142</v>
      </c>
      <c r="J826" s="42">
        <f t="shared" si="1260"/>
        <v>2.5065923762367448</v>
      </c>
      <c r="K826" s="42">
        <f t="shared" si="1298"/>
        <v>4.0479630216873872</v>
      </c>
      <c r="L826" s="42">
        <f t="shared" si="1298"/>
        <v>4.3635561093856472</v>
      </c>
      <c r="M826" s="42">
        <f t="shared" si="1298"/>
        <v>1.4799644289999305</v>
      </c>
      <c r="N826" s="42">
        <f t="shared" si="1298"/>
        <v>4.4727706478236087</v>
      </c>
      <c r="O826" s="42">
        <f t="shared" si="1261"/>
        <v>5.060705454282985</v>
      </c>
      <c r="P826" s="42">
        <f t="shared" si="1299"/>
        <v>2.7079138842094967</v>
      </c>
      <c r="Q826" s="42">
        <f t="shared" si="1299"/>
        <v>3.3924453171637463</v>
      </c>
      <c r="R826" s="42">
        <f t="shared" si="1299"/>
        <v>4.6874953756948026</v>
      </c>
      <c r="S826" s="42">
        <f t="shared" si="1262"/>
        <v>4.8779987407305603</v>
      </c>
      <c r="T826" s="42">
        <f t="shared" si="1300"/>
        <v>5.477887252886541</v>
      </c>
      <c r="U826" s="42">
        <f t="shared" si="1280"/>
        <v>2.3933484268096965</v>
      </c>
      <c r="V826" s="42">
        <f t="shared" si="1301"/>
        <v>1.3133713554715101</v>
      </c>
      <c r="W826" s="42">
        <f t="shared" si="1301"/>
        <v>0</v>
      </c>
      <c r="X826" s="42">
        <f t="shared" si="1301"/>
        <v>6.4362452613438306</v>
      </c>
      <c r="Y826" s="42">
        <f t="shared" si="1301"/>
        <v>6.4362452613438306</v>
      </c>
      <c r="Z826" s="42">
        <f t="shared" si="1301"/>
        <v>6.4362452613438306</v>
      </c>
      <c r="AA826" s="42">
        <f t="shared" si="1301"/>
        <v>0</v>
      </c>
      <c r="AB826" s="42">
        <f t="shared" si="1301"/>
        <v>3.7544764024505675</v>
      </c>
      <c r="AC826" s="42">
        <f t="shared" si="1263"/>
        <v>6.8083898785331511</v>
      </c>
      <c r="AD826" s="74">
        <f t="shared" si="1256"/>
        <v>99.999999999999972</v>
      </c>
    </row>
    <row r="827" spans="1:30" x14ac:dyDescent="0.25">
      <c r="A827" s="34" t="s">
        <v>999</v>
      </c>
      <c r="B827" s="34" t="s">
        <v>1000</v>
      </c>
      <c r="C827" s="42">
        <f t="shared" si="1257"/>
        <v>2.4587614401788684</v>
      </c>
      <c r="D827" s="42">
        <f t="shared" si="1258"/>
        <v>4.752450243669033</v>
      </c>
      <c r="E827" s="42">
        <f t="shared" si="1302"/>
        <v>4.6937716207079871</v>
      </c>
      <c r="F827" s="42">
        <f t="shared" si="1302"/>
        <v>2.6089897123184964</v>
      </c>
      <c r="G827" s="42">
        <f t="shared" si="1302"/>
        <v>1.2315293190297341</v>
      </c>
      <c r="H827" s="42">
        <f t="shared" si="1259"/>
        <v>1.0558724582166132</v>
      </c>
      <c r="I827" s="42">
        <f t="shared" si="1270"/>
        <v>5.5248802595960225</v>
      </c>
      <c r="J827" s="42">
        <f t="shared" si="1260"/>
        <v>0.85767354576586141</v>
      </c>
      <c r="K827" s="42">
        <f t="shared" ref="K827:N842" si="1303">K67</f>
        <v>3.5000271365890834</v>
      </c>
      <c r="L827" s="42">
        <f t="shared" si="1303"/>
        <v>3.7237030065672019</v>
      </c>
      <c r="M827" s="42">
        <f t="shared" si="1303"/>
        <v>0.39770885155303437</v>
      </c>
      <c r="N827" s="42">
        <f t="shared" si="1303"/>
        <v>6.338155381698539</v>
      </c>
      <c r="O827" s="42">
        <f t="shared" si="1261"/>
        <v>2.2618659361263367</v>
      </c>
      <c r="P827" s="42">
        <f t="shared" ref="P827:R842" si="1304">P67</f>
        <v>2.644967764480803</v>
      </c>
      <c r="Q827" s="42">
        <f t="shared" si="1304"/>
        <v>3.1124777023886585</v>
      </c>
      <c r="R827" s="42">
        <f t="shared" si="1304"/>
        <v>5.4285952365828463</v>
      </c>
      <c r="S827" s="42">
        <f t="shared" si="1262"/>
        <v>4.7126218086100957</v>
      </c>
      <c r="T827" s="42">
        <f t="shared" ref="T827:T836" si="1305">T67</f>
        <v>5.8205620402807563</v>
      </c>
      <c r="U827" s="42">
        <f t="shared" si="1280"/>
        <v>3.8278747411025709</v>
      </c>
      <c r="V827" s="42">
        <f t="shared" ref="V827:AB842" si="1306">V67</f>
        <v>0.84107451426156998</v>
      </c>
      <c r="W827" s="42">
        <f t="shared" si="1306"/>
        <v>6.4313197771552728</v>
      </c>
      <c r="X827" s="42">
        <f t="shared" si="1306"/>
        <v>6.4313197771552728</v>
      </c>
      <c r="Y827" s="42">
        <f t="shared" si="1306"/>
        <v>4.2875465181035155</v>
      </c>
      <c r="Z827" s="42">
        <f t="shared" si="1306"/>
        <v>6.4313197771552728</v>
      </c>
      <c r="AA827" s="42">
        <f t="shared" si="1306"/>
        <v>0</v>
      </c>
      <c r="AB827" s="42">
        <f t="shared" si="1306"/>
        <v>5.0914614902479247</v>
      </c>
      <c r="AC827" s="42">
        <f t="shared" si="1263"/>
        <v>5.5334699404586249</v>
      </c>
      <c r="AD827" s="74">
        <f t="shared" si="1256"/>
        <v>99.999999999999972</v>
      </c>
    </row>
    <row r="828" spans="1:30" x14ac:dyDescent="0.25">
      <c r="A828" s="34" t="s">
        <v>1001</v>
      </c>
      <c r="B828" s="34" t="s">
        <v>1002</v>
      </c>
      <c r="C828" s="42">
        <f t="shared" si="1257"/>
        <v>1.3599518489859863</v>
      </c>
      <c r="D828" s="42">
        <f t="shared" si="1258"/>
        <v>5.043889943141445</v>
      </c>
      <c r="E828" s="42">
        <f t="shared" si="1302"/>
        <v>4.5554293594579445</v>
      </c>
      <c r="F828" s="42">
        <f t="shared" si="1302"/>
        <v>4.1715066399460845</v>
      </c>
      <c r="G828" s="42">
        <f t="shared" si="1302"/>
        <v>3.3982098984218951</v>
      </c>
      <c r="H828" s="42">
        <f t="shared" si="1259"/>
        <v>3.9336442813422186</v>
      </c>
      <c r="I828" s="42">
        <f t="shared" si="1270"/>
        <v>5.1226546433952249</v>
      </c>
      <c r="J828" s="42">
        <f t="shared" si="1260"/>
        <v>2.3964242021462003</v>
      </c>
      <c r="K828" s="42">
        <f t="shared" si="1303"/>
        <v>5.2474935790412447</v>
      </c>
      <c r="L828" s="42">
        <f t="shared" si="1303"/>
        <v>5.6887570860344407</v>
      </c>
      <c r="M828" s="42">
        <f t="shared" si="1303"/>
        <v>1.3647047807988995</v>
      </c>
      <c r="N828" s="42">
        <f t="shared" si="1303"/>
        <v>3.0190632119165954</v>
      </c>
      <c r="O828" s="42">
        <f t="shared" si="1261"/>
        <v>1.823471095262597</v>
      </c>
      <c r="P828" s="42">
        <f t="shared" si="1304"/>
        <v>1.2368823190056903</v>
      </c>
      <c r="Q828" s="42">
        <f t="shared" si="1304"/>
        <v>3.3472784969959148</v>
      </c>
      <c r="R828" s="42">
        <f t="shared" si="1304"/>
        <v>5.5385450256151936</v>
      </c>
      <c r="S828" s="42">
        <f t="shared" si="1262"/>
        <v>4.8706703035309813</v>
      </c>
      <c r="T828" s="42">
        <f t="shared" si="1305"/>
        <v>6.2448510217028801</v>
      </c>
      <c r="U828" s="42">
        <f t="shared" si="1280"/>
        <v>2.7246213584136569</v>
      </c>
      <c r="V828" s="42">
        <f t="shared" si="1306"/>
        <v>0.40923405049152645</v>
      </c>
      <c r="W828" s="42">
        <f t="shared" si="1306"/>
        <v>0</v>
      </c>
      <c r="X828" s="42">
        <f t="shared" si="1306"/>
        <v>0</v>
      </c>
      <c r="Y828" s="42">
        <f t="shared" si="1306"/>
        <v>4.8398747038130017</v>
      </c>
      <c r="Z828" s="42">
        <f t="shared" si="1306"/>
        <v>7.2598120557195021</v>
      </c>
      <c r="AA828" s="42">
        <f t="shared" si="1306"/>
        <v>7.2598120557195021</v>
      </c>
      <c r="AB828" s="42">
        <f t="shared" si="1306"/>
        <v>3.3274138588714375</v>
      </c>
      <c r="AC828" s="42">
        <f t="shared" si="1263"/>
        <v>5.8158041802299287</v>
      </c>
      <c r="AD828" s="74">
        <f t="shared" ref="AD828:AD891" si="1307">SUM(C828:AC828)</f>
        <v>100</v>
      </c>
    </row>
    <row r="829" spans="1:30" x14ac:dyDescent="0.25">
      <c r="A829" s="34" t="s">
        <v>1003</v>
      </c>
      <c r="B829" s="34" t="s">
        <v>1004</v>
      </c>
      <c r="C829" s="42">
        <f t="shared" ref="C829:C892" si="1308">C69-0.5</f>
        <v>1.9014673316199771</v>
      </c>
      <c r="D829" s="42">
        <f t="shared" ref="D829:D892" si="1309">D69+0.5</f>
        <v>2.8171115117004795</v>
      </c>
      <c r="E829" s="42">
        <f>E69-0.25</f>
        <v>1.7875701049275952</v>
      </c>
      <c r="F829" s="42">
        <f t="shared" si="1302"/>
        <v>1.5999870670039198</v>
      </c>
      <c r="G829" s="42">
        <f t="shared" si="1302"/>
        <v>3.6510832692999293</v>
      </c>
      <c r="H829" s="42">
        <f>H69</f>
        <v>3.5750190345228465</v>
      </c>
      <c r="I829" s="42">
        <f t="shared" si="1270"/>
        <v>2.2405281982008178</v>
      </c>
      <c r="J829" s="42">
        <f t="shared" ref="J829:J892" si="1310">J69+0.25</f>
        <v>5.1004889568113683</v>
      </c>
      <c r="K829" s="42">
        <f t="shared" si="1303"/>
        <v>3.3325518034967487</v>
      </c>
      <c r="L829" s="42">
        <f t="shared" si="1303"/>
        <v>3.4112433441277568</v>
      </c>
      <c r="M829" s="42">
        <f t="shared" si="1303"/>
        <v>1.0118926935297592</v>
      </c>
      <c r="N829" s="42">
        <f>N69-0.15</f>
        <v>6.2454885191246365</v>
      </c>
      <c r="O829" s="42">
        <f t="shared" ref="O829:O892" si="1311">O69+0.15</f>
        <v>5.2542891303249508</v>
      </c>
      <c r="P829" s="42">
        <f t="shared" si="1304"/>
        <v>5.5971296588959314</v>
      </c>
      <c r="Q829" s="42">
        <f t="shared" si="1304"/>
        <v>1.4304352181559932</v>
      </c>
      <c r="R829" s="42">
        <f t="shared" si="1304"/>
        <v>5.9412085451058596</v>
      </c>
      <c r="S829" s="42">
        <f>S69</f>
        <v>6.1541280927464106</v>
      </c>
      <c r="T829" s="42">
        <f t="shared" si="1305"/>
        <v>6.3617191509762891</v>
      </c>
      <c r="U829" s="42">
        <f t="shared" ref="U829:U892" si="1312">U69-2</f>
        <v>4.3959353197888733</v>
      </c>
      <c r="V829" s="42">
        <f t="shared" si="1306"/>
        <v>0.10060031014846813</v>
      </c>
      <c r="W829" s="42">
        <f t="shared" si="1306"/>
        <v>0</v>
      </c>
      <c r="X829" s="42">
        <f t="shared" si="1306"/>
        <v>0</v>
      </c>
      <c r="Y829" s="42">
        <f t="shared" si="1306"/>
        <v>4.5760243641892444</v>
      </c>
      <c r="Z829" s="42">
        <f t="shared" si="1306"/>
        <v>6.8640365462838657</v>
      </c>
      <c r="AA829" s="42">
        <f t="shared" si="1306"/>
        <v>6.8640365462838657</v>
      </c>
      <c r="AB829" s="42">
        <f t="shared" si="1306"/>
        <v>3.432018273141932</v>
      </c>
      <c r="AC829" s="42">
        <f t="shared" ref="AC829:AC892" si="1313">AC69+2</f>
        <v>6.3540070095924621</v>
      </c>
      <c r="AD829" s="74">
        <f t="shared" si="1307"/>
        <v>99.999999999999986</v>
      </c>
    </row>
    <row r="830" spans="1:30" x14ac:dyDescent="0.25">
      <c r="A830" s="34" t="s">
        <v>1005</v>
      </c>
      <c r="B830" s="34" t="s">
        <v>1006</v>
      </c>
      <c r="C830" s="42">
        <f t="shared" si="1308"/>
        <v>2.6433001786999926</v>
      </c>
      <c r="D830" s="42">
        <f t="shared" si="1309"/>
        <v>5.6183033313583355</v>
      </c>
      <c r="E830" s="42">
        <f t="shared" ref="E830:G845" si="1314">E70</f>
        <v>4.6518271682608869</v>
      </c>
      <c r="F830" s="42">
        <f t="shared" si="1314"/>
        <v>4.0868330886628481</v>
      </c>
      <c r="G830" s="42">
        <f t="shared" si="1314"/>
        <v>2.9921205348469084</v>
      </c>
      <c r="H830" s="42">
        <f t="shared" ref="H830:H893" si="1315">H70-0.15</f>
        <v>3.4456448472734138</v>
      </c>
      <c r="I830" s="42">
        <f t="shared" si="1270"/>
        <v>4.5903270666366254</v>
      </c>
      <c r="J830" s="42">
        <f t="shared" si="1310"/>
        <v>1.9969610960984456</v>
      </c>
      <c r="K830" s="42">
        <f t="shared" si="1303"/>
        <v>4.2103078298626633</v>
      </c>
      <c r="L830" s="42">
        <f t="shared" si="1303"/>
        <v>4.2176517444476964</v>
      </c>
      <c r="M830" s="42">
        <f t="shared" si="1303"/>
        <v>0.98392201723908657</v>
      </c>
      <c r="N830" s="42">
        <f t="shared" si="1303"/>
        <v>5.5156217114423258</v>
      </c>
      <c r="O830" s="42">
        <f t="shared" si="1311"/>
        <v>5.0390363922326857</v>
      </c>
      <c r="P830" s="42">
        <f t="shared" si="1304"/>
        <v>2.6924321725389611</v>
      </c>
      <c r="Q830" s="42">
        <f t="shared" si="1304"/>
        <v>4.1022193082176281</v>
      </c>
      <c r="R830" s="42">
        <f t="shared" si="1304"/>
        <v>3.979037814199434</v>
      </c>
      <c r="S830" s="42">
        <f t="shared" ref="S830:S893" si="1316">S70-0.25</f>
        <v>4.4066457099656935</v>
      </c>
      <c r="T830" s="42">
        <f t="shared" si="1305"/>
        <v>5.2687452415207723</v>
      </c>
      <c r="U830" s="42">
        <f t="shared" si="1312"/>
        <v>0.69142361141900288</v>
      </c>
      <c r="V830" s="42">
        <f t="shared" si="1306"/>
        <v>0.35312358264591787</v>
      </c>
      <c r="W830" s="42">
        <f t="shared" si="1306"/>
        <v>0</v>
      </c>
      <c r="X830" s="42">
        <f t="shared" si="1306"/>
        <v>0</v>
      </c>
      <c r="Y830" s="42">
        <f t="shared" si="1306"/>
        <v>6.3922575062638485</v>
      </c>
      <c r="Z830" s="42">
        <f t="shared" si="1306"/>
        <v>6.3922575062638485</v>
      </c>
      <c r="AA830" s="42">
        <f t="shared" si="1306"/>
        <v>6.3922575062638485</v>
      </c>
      <c r="AB830" s="42">
        <f t="shared" si="1306"/>
        <v>2.9297846903709295</v>
      </c>
      <c r="AC830" s="42">
        <f t="shared" si="1313"/>
        <v>6.4079583432681986</v>
      </c>
      <c r="AD830" s="74">
        <f t="shared" si="1307"/>
        <v>100</v>
      </c>
    </row>
    <row r="831" spans="1:30" x14ac:dyDescent="0.25">
      <c r="A831" s="34" t="s">
        <v>1007</v>
      </c>
      <c r="B831" s="34" t="s">
        <v>1008</v>
      </c>
      <c r="C831" s="42">
        <f t="shared" si="1308"/>
        <v>1.7938013207878316</v>
      </c>
      <c r="D831" s="42">
        <f t="shared" si="1309"/>
        <v>5.5461068664842035</v>
      </c>
      <c r="E831" s="42">
        <f t="shared" si="1314"/>
        <v>4.3780869772809972</v>
      </c>
      <c r="F831" s="42">
        <f t="shared" si="1314"/>
        <v>4.8331578586241974</v>
      </c>
      <c r="G831" s="42">
        <f t="shared" si="1314"/>
        <v>2.5835767536001306</v>
      </c>
      <c r="H831" s="42">
        <f t="shared" si="1315"/>
        <v>3.4639317684287541</v>
      </c>
      <c r="I831" s="42">
        <f t="shared" si="1270"/>
        <v>5.0070123254434025</v>
      </c>
      <c r="J831" s="42">
        <f t="shared" si="1310"/>
        <v>1.1820321571197461</v>
      </c>
      <c r="K831" s="42">
        <f t="shared" si="1303"/>
        <v>4.5590863785617923</v>
      </c>
      <c r="L831" s="42">
        <f t="shared" si="1303"/>
        <v>4.786490744141715</v>
      </c>
      <c r="M831" s="42">
        <f t="shared" si="1303"/>
        <v>0.5668013536182781</v>
      </c>
      <c r="N831" s="42">
        <f t="shared" si="1303"/>
        <v>4.5522646332185079</v>
      </c>
      <c r="O831" s="42">
        <f t="shared" si="1311"/>
        <v>4.0970186145830985</v>
      </c>
      <c r="P831" s="42">
        <f t="shared" si="1304"/>
        <v>2.7939985503574127</v>
      </c>
      <c r="Q831" s="42">
        <f t="shared" si="1304"/>
        <v>4.1689685117938788</v>
      </c>
      <c r="R831" s="42">
        <f t="shared" si="1304"/>
        <v>4.6867488668370267</v>
      </c>
      <c r="S831" s="42">
        <f t="shared" si="1316"/>
        <v>3.087326347559658</v>
      </c>
      <c r="T831" s="42">
        <f t="shared" si="1305"/>
        <v>4.3660698522134176</v>
      </c>
      <c r="U831" s="42">
        <f t="shared" si="1312"/>
        <v>1.0503413964408774</v>
      </c>
      <c r="V831" s="42">
        <f t="shared" si="1306"/>
        <v>1.4993538791226462</v>
      </c>
      <c r="W831" s="42">
        <f t="shared" si="1306"/>
        <v>5.7822908294860058</v>
      </c>
      <c r="X831" s="42">
        <f t="shared" si="1306"/>
        <v>0</v>
      </c>
      <c r="Y831" s="42">
        <f t="shared" si="1306"/>
        <v>5.7822908294860058</v>
      </c>
      <c r="Z831" s="42">
        <f t="shared" si="1306"/>
        <v>5.7822908294860058</v>
      </c>
      <c r="AA831" s="42">
        <f t="shared" si="1306"/>
        <v>5.7822908294860058</v>
      </c>
      <c r="AB831" s="42">
        <f t="shared" si="1306"/>
        <v>2.6502166301810854</v>
      </c>
      <c r="AC831" s="42">
        <f t="shared" si="1313"/>
        <v>5.2184448956573073</v>
      </c>
      <c r="AD831" s="74">
        <f t="shared" si="1307"/>
        <v>99.999999999999986</v>
      </c>
    </row>
    <row r="832" spans="1:30" x14ac:dyDescent="0.25">
      <c r="A832" s="34" t="s">
        <v>1009</v>
      </c>
      <c r="B832" s="34" t="s">
        <v>1010</v>
      </c>
      <c r="C832" s="42">
        <f t="shared" si="1308"/>
        <v>2.0235840330013835</v>
      </c>
      <c r="D832" s="42">
        <f t="shared" si="1309"/>
        <v>4.9238034391774734</v>
      </c>
      <c r="E832" s="42">
        <f t="shared" si="1314"/>
        <v>4.3449083466021579</v>
      </c>
      <c r="F832" s="42">
        <f t="shared" si="1314"/>
        <v>2.9704993023526232</v>
      </c>
      <c r="G832" s="42">
        <f t="shared" si="1314"/>
        <v>2.5896680665988026</v>
      </c>
      <c r="H832" s="42">
        <f t="shared" si="1315"/>
        <v>5.5887271519694917</v>
      </c>
      <c r="I832" s="42">
        <f t="shared" si="1270"/>
        <v>3.5806618154186145</v>
      </c>
      <c r="J832" s="42">
        <f t="shared" si="1310"/>
        <v>3.2431420314198864</v>
      </c>
      <c r="K832" s="42">
        <f t="shared" si="1303"/>
        <v>3.0054505293468572</v>
      </c>
      <c r="L832" s="42">
        <f t="shared" si="1303"/>
        <v>3.9514136840071483</v>
      </c>
      <c r="M832" s="42">
        <f t="shared" si="1303"/>
        <v>1.8626927696465567</v>
      </c>
      <c r="N832" s="42">
        <f t="shared" si="1303"/>
        <v>4.5972228523449505</v>
      </c>
      <c r="O832" s="42">
        <f t="shared" si="1311"/>
        <v>2.6838047740581192</v>
      </c>
      <c r="P832" s="42">
        <f t="shared" si="1304"/>
        <v>0.92164239757799404</v>
      </c>
      <c r="Q832" s="42">
        <f t="shared" si="1304"/>
        <v>2.3207551663687691</v>
      </c>
      <c r="R832" s="42">
        <f t="shared" si="1304"/>
        <v>4.8323222752279866</v>
      </c>
      <c r="S832" s="42">
        <f t="shared" si="1316"/>
        <v>4.7234853050634094</v>
      </c>
      <c r="T832" s="42">
        <f t="shared" si="1305"/>
        <v>5.9087685302181452</v>
      </c>
      <c r="U832" s="42">
        <f t="shared" si="1312"/>
        <v>3.4289000811213306</v>
      </c>
      <c r="V832" s="42">
        <f t="shared" si="1306"/>
        <v>0.41888299706570586</v>
      </c>
      <c r="W832" s="42">
        <f t="shared" si="1306"/>
        <v>0</v>
      </c>
      <c r="X832" s="42">
        <f t="shared" si="1306"/>
        <v>6.4060210068496657</v>
      </c>
      <c r="Y832" s="42">
        <f t="shared" si="1306"/>
        <v>6.4060210068496657</v>
      </c>
      <c r="Z832" s="42">
        <f t="shared" si="1306"/>
        <v>6.4060210068496657</v>
      </c>
      <c r="AA832" s="42">
        <f t="shared" si="1306"/>
        <v>6.4060210068496657</v>
      </c>
      <c r="AB832" s="42">
        <f t="shared" si="1306"/>
        <v>0.80075262585620888</v>
      </c>
      <c r="AC832" s="42">
        <f t="shared" si="1313"/>
        <v>5.6548277981577186</v>
      </c>
      <c r="AD832" s="74">
        <f t="shared" si="1307"/>
        <v>100</v>
      </c>
    </row>
    <row r="833" spans="1:30" x14ac:dyDescent="0.25">
      <c r="A833" s="34" t="s">
        <v>1011</v>
      </c>
      <c r="B833" s="34" t="s">
        <v>1012</v>
      </c>
      <c r="C833" s="42">
        <f t="shared" si="1308"/>
        <v>0.98285153739536879</v>
      </c>
      <c r="D833" s="42">
        <f t="shared" si="1309"/>
        <v>4.7035929367159266</v>
      </c>
      <c r="E833" s="42">
        <f t="shared" si="1314"/>
        <v>3.605352426531657</v>
      </c>
      <c r="F833" s="42">
        <f t="shared" si="1314"/>
        <v>3.476374794384022</v>
      </c>
      <c r="G833" s="42">
        <f t="shared" si="1314"/>
        <v>3.7317662285826043</v>
      </c>
      <c r="H833" s="42">
        <f t="shared" si="1315"/>
        <v>3.3780203712749315</v>
      </c>
      <c r="I833" s="42">
        <f t="shared" si="1270"/>
        <v>3.1151118032521179</v>
      </c>
      <c r="J833" s="42">
        <f t="shared" si="1310"/>
        <v>3.4056263224721559</v>
      </c>
      <c r="K833" s="42">
        <f t="shared" si="1303"/>
        <v>3.815790177559256</v>
      </c>
      <c r="L833" s="42">
        <f t="shared" si="1303"/>
        <v>3.8788698547552309</v>
      </c>
      <c r="M833" s="42">
        <f t="shared" si="1303"/>
        <v>0.90995741855715961</v>
      </c>
      <c r="N833" s="42">
        <f t="shared" si="1303"/>
        <v>4.1546397248980966</v>
      </c>
      <c r="O833" s="42">
        <f t="shared" si="1311"/>
        <v>4.7352543828662901</v>
      </c>
      <c r="P833" s="42">
        <f t="shared" si="1304"/>
        <v>2.7077335714091704</v>
      </c>
      <c r="Q833" s="42">
        <f t="shared" si="1304"/>
        <v>3.0591440583981897</v>
      </c>
      <c r="R833" s="42">
        <f t="shared" si="1304"/>
        <v>4.8666672373616855</v>
      </c>
      <c r="S833" s="42">
        <f t="shared" si="1316"/>
        <v>3.7654641853798179</v>
      </c>
      <c r="T833" s="42">
        <f t="shared" si="1305"/>
        <v>4.5130006779760556</v>
      </c>
      <c r="U833" s="42">
        <f t="shared" si="1312"/>
        <v>2.5886594069430293</v>
      </c>
      <c r="V833" s="42">
        <f t="shared" si="1306"/>
        <v>0.56593787885164459</v>
      </c>
      <c r="W833" s="42">
        <f t="shared" si="1306"/>
        <v>0</v>
      </c>
      <c r="X833" s="42">
        <f t="shared" si="1306"/>
        <v>6.0480349221855976</v>
      </c>
      <c r="Y833" s="42">
        <f t="shared" si="1306"/>
        <v>6.0480349221855976</v>
      </c>
      <c r="Z833" s="42">
        <f t="shared" si="1306"/>
        <v>6.0480349221855976</v>
      </c>
      <c r="AA833" s="42">
        <f t="shared" si="1306"/>
        <v>6.0480349221855976</v>
      </c>
      <c r="AB833" s="42">
        <f t="shared" si="1306"/>
        <v>2.5200145509106644</v>
      </c>
      <c r="AC833" s="42">
        <f t="shared" si="1313"/>
        <v>7.3280307647825538</v>
      </c>
      <c r="AD833" s="74">
        <f t="shared" si="1307"/>
        <v>99.999999999999986</v>
      </c>
    </row>
    <row r="834" spans="1:30" x14ac:dyDescent="0.25">
      <c r="A834" s="34" t="s">
        <v>1013</v>
      </c>
      <c r="B834" s="34" t="s">
        <v>1014</v>
      </c>
      <c r="C834" s="42">
        <f t="shared" si="1308"/>
        <v>1.913162845517947</v>
      </c>
      <c r="D834" s="42">
        <f t="shared" si="1309"/>
        <v>4.8979610204967194</v>
      </c>
      <c r="E834" s="42">
        <f t="shared" si="1314"/>
        <v>4.7003433058879347</v>
      </c>
      <c r="F834" s="42">
        <f t="shared" si="1314"/>
        <v>4.860417596140449</v>
      </c>
      <c r="G834" s="42">
        <f t="shared" si="1314"/>
        <v>2.8516901711248077</v>
      </c>
      <c r="H834" s="42">
        <f t="shared" si="1315"/>
        <v>3.7060056579792784</v>
      </c>
      <c r="I834" s="42">
        <f t="shared" si="1270"/>
        <v>4.5334564071672094</v>
      </c>
      <c r="J834" s="42">
        <f t="shared" si="1310"/>
        <v>2.3028207829079634</v>
      </c>
      <c r="K834" s="42">
        <f t="shared" si="1303"/>
        <v>4.442510597219214</v>
      </c>
      <c r="L834" s="42">
        <f t="shared" si="1303"/>
        <v>4.8466485075745229</v>
      </c>
      <c r="M834" s="42">
        <f t="shared" si="1303"/>
        <v>1.3874592107154886</v>
      </c>
      <c r="N834" s="42">
        <f t="shared" si="1303"/>
        <v>4.8542886405240271</v>
      </c>
      <c r="O834" s="42">
        <f t="shared" si="1311"/>
        <v>3.1624711788682247</v>
      </c>
      <c r="P834" s="42">
        <f t="shared" si="1304"/>
        <v>1.3139252596995179</v>
      </c>
      <c r="Q834" s="42">
        <f t="shared" si="1304"/>
        <v>4.2140420263648695</v>
      </c>
      <c r="R834" s="42">
        <f t="shared" si="1304"/>
        <v>5.6680456636974306</v>
      </c>
      <c r="S834" s="42">
        <f t="shared" si="1316"/>
        <v>3.4115102314546406</v>
      </c>
      <c r="T834" s="42">
        <f t="shared" si="1305"/>
        <v>4.1172124126857339</v>
      </c>
      <c r="U834" s="42">
        <f t="shared" si="1312"/>
        <v>1.6122912890244985</v>
      </c>
      <c r="V834" s="42">
        <f t="shared" si="1306"/>
        <v>0.38135825502076198</v>
      </c>
      <c r="W834" s="42">
        <f t="shared" si="1306"/>
        <v>6.3823541925174263</v>
      </c>
      <c r="X834" s="42">
        <f t="shared" si="1306"/>
        <v>0</v>
      </c>
      <c r="Y834" s="42">
        <f t="shared" si="1306"/>
        <v>2.1274513975058094</v>
      </c>
      <c r="Z834" s="42">
        <f t="shared" si="1306"/>
        <v>6.3823541925174263</v>
      </c>
      <c r="AA834" s="42">
        <f t="shared" si="1306"/>
        <v>6.3823541925174263</v>
      </c>
      <c r="AB834" s="42">
        <f t="shared" si="1306"/>
        <v>2.6593142468822597</v>
      </c>
      <c r="AC834" s="42">
        <f t="shared" si="1313"/>
        <v>6.8885507179884176</v>
      </c>
      <c r="AD834" s="74">
        <f t="shared" si="1307"/>
        <v>100</v>
      </c>
    </row>
    <row r="835" spans="1:30" x14ac:dyDescent="0.25">
      <c r="A835" s="34" t="s">
        <v>1015</v>
      </c>
      <c r="B835" s="34" t="s">
        <v>1016</v>
      </c>
      <c r="C835" s="42">
        <f t="shared" si="1308"/>
        <v>2.5184963088577592</v>
      </c>
      <c r="D835" s="42">
        <f t="shared" si="1309"/>
        <v>4.9989124347870035</v>
      </c>
      <c r="E835" s="42">
        <f t="shared" si="1314"/>
        <v>4.5974602987484108</v>
      </c>
      <c r="F835" s="42">
        <f t="shared" si="1314"/>
        <v>2.9537805857723463</v>
      </c>
      <c r="G835" s="42">
        <f t="shared" si="1314"/>
        <v>3.3250403838115905</v>
      </c>
      <c r="H835" s="42">
        <f t="shared" si="1315"/>
        <v>3.9937056298258065</v>
      </c>
      <c r="I835" s="42">
        <f t="shared" si="1270"/>
        <v>3.1747674891443847</v>
      </c>
      <c r="J835" s="42">
        <f t="shared" si="1310"/>
        <v>4.7216880877978005</v>
      </c>
      <c r="K835" s="42">
        <f t="shared" si="1303"/>
        <v>4.2318321411505293</v>
      </c>
      <c r="L835" s="42">
        <f t="shared" si="1303"/>
        <v>4.2246877702910979</v>
      </c>
      <c r="M835" s="42">
        <f t="shared" si="1303"/>
        <v>0.59495328333619624</v>
      </c>
      <c r="N835" s="42">
        <f t="shared" si="1303"/>
        <v>5.5604642248414162</v>
      </c>
      <c r="O835" s="42">
        <f t="shared" si="1311"/>
        <v>4.0275172841171303</v>
      </c>
      <c r="P835" s="42">
        <f t="shared" si="1304"/>
        <v>1.3144660141398619</v>
      </c>
      <c r="Q835" s="42">
        <f t="shared" si="1304"/>
        <v>2.204983782778251</v>
      </c>
      <c r="R835" s="42">
        <f t="shared" si="1304"/>
        <v>5.2159523101990466</v>
      </c>
      <c r="S835" s="42">
        <f t="shared" si="1316"/>
        <v>6.1295042250950758</v>
      </c>
      <c r="T835" s="42">
        <f t="shared" si="1305"/>
        <v>6.2501143655095541</v>
      </c>
      <c r="U835" s="42">
        <f t="shared" si="1312"/>
        <v>2.9364796906496231</v>
      </c>
      <c r="V835" s="42">
        <f t="shared" si="1306"/>
        <v>0.26427885801434459</v>
      </c>
      <c r="W835" s="42">
        <f t="shared" si="1306"/>
        <v>0</v>
      </c>
      <c r="X835" s="42">
        <f t="shared" si="1306"/>
        <v>7.1034953654156689</v>
      </c>
      <c r="Y835" s="42">
        <f t="shared" si="1306"/>
        <v>2.3678317884718902</v>
      </c>
      <c r="Z835" s="42">
        <f t="shared" si="1306"/>
        <v>7.1034953654156689</v>
      </c>
      <c r="AA835" s="42">
        <f t="shared" si="1306"/>
        <v>0</v>
      </c>
      <c r="AB835" s="42">
        <f t="shared" si="1306"/>
        <v>3.2557687091488474</v>
      </c>
      <c r="AC835" s="42">
        <f t="shared" si="1313"/>
        <v>6.9303236026806854</v>
      </c>
      <c r="AD835" s="74">
        <f t="shared" si="1307"/>
        <v>100</v>
      </c>
    </row>
    <row r="836" spans="1:30" x14ac:dyDescent="0.25">
      <c r="A836" s="34" t="s">
        <v>1017</v>
      </c>
      <c r="B836" s="34" t="s">
        <v>1018</v>
      </c>
      <c r="C836" s="42">
        <f t="shared" si="1308"/>
        <v>5.2622962010918926</v>
      </c>
      <c r="D836" s="42">
        <f t="shared" si="1309"/>
        <v>4.3907174360447954</v>
      </c>
      <c r="E836" s="42">
        <f t="shared" si="1314"/>
        <v>2.7445924427715238</v>
      </c>
      <c r="F836" s="42">
        <f t="shared" si="1314"/>
        <v>5.4116121457754591</v>
      </c>
      <c r="G836" s="42">
        <f t="shared" si="1314"/>
        <v>2.7054433434603351</v>
      </c>
      <c r="H836" s="42">
        <f t="shared" si="1315"/>
        <v>4.6183438928488414</v>
      </c>
      <c r="I836" s="42">
        <f t="shared" si="1270"/>
        <v>3.4094553451459646</v>
      </c>
      <c r="J836" s="42">
        <f t="shared" si="1310"/>
        <v>3.6322788139023552</v>
      </c>
      <c r="K836" s="42">
        <f t="shared" si="1303"/>
        <v>4.2616261494670846</v>
      </c>
      <c r="L836" s="42">
        <f t="shared" si="1303"/>
        <v>4.0544392987217552</v>
      </c>
      <c r="M836" s="42">
        <f t="shared" si="1303"/>
        <v>1.6908451130813082</v>
      </c>
      <c r="N836" s="42">
        <f t="shared" si="1303"/>
        <v>4.888017101760691</v>
      </c>
      <c r="O836" s="42">
        <f t="shared" si="1311"/>
        <v>3.9871491692159111</v>
      </c>
      <c r="P836" s="42">
        <f t="shared" si="1304"/>
        <v>2.4703015213938477</v>
      </c>
      <c r="Q836" s="42">
        <f t="shared" si="1304"/>
        <v>3.4095898136636609</v>
      </c>
      <c r="R836" s="42">
        <f t="shared" si="1304"/>
        <v>4.6751102018420987</v>
      </c>
      <c r="S836" s="42">
        <f t="shared" si="1316"/>
        <v>4.2256089137722048</v>
      </c>
      <c r="T836" s="42">
        <f t="shared" si="1305"/>
        <v>5.380187229353699</v>
      </c>
      <c r="U836" s="42">
        <f t="shared" si="1312"/>
        <v>1.5883296763273878</v>
      </c>
      <c r="V836" s="42">
        <f t="shared" si="1306"/>
        <v>3.9135900270506845</v>
      </c>
      <c r="W836" s="42">
        <f t="shared" si="1306"/>
        <v>0</v>
      </c>
      <c r="X836" s="42">
        <f t="shared" si="1306"/>
        <v>0</v>
      </c>
      <c r="Y836" s="42">
        <f t="shared" si="1306"/>
        <v>2.1192639523772634</v>
      </c>
      <c r="Z836" s="42">
        <f t="shared" si="1306"/>
        <v>6.3577918571317884</v>
      </c>
      <c r="AA836" s="42">
        <f t="shared" si="1306"/>
        <v>6.3577918571317884</v>
      </c>
      <c r="AB836" s="42">
        <f t="shared" si="1306"/>
        <v>1.3245399702357903</v>
      </c>
      <c r="AC836" s="42">
        <f t="shared" si="1313"/>
        <v>7.1210785264318526</v>
      </c>
      <c r="AD836" s="74">
        <f t="shared" si="1307"/>
        <v>99.999999999999986</v>
      </c>
    </row>
    <row r="837" spans="1:30" x14ac:dyDescent="0.25">
      <c r="A837" s="34" t="s">
        <v>1019</v>
      </c>
      <c r="B837" s="34" t="s">
        <v>1020</v>
      </c>
      <c r="C837" s="42">
        <f t="shared" si="1308"/>
        <v>3.2677165486813697</v>
      </c>
      <c r="D837" s="42">
        <f t="shared" si="1309"/>
        <v>3.5242694972307702</v>
      </c>
      <c r="E837" s="42">
        <f t="shared" si="1314"/>
        <v>3.6181823723334094</v>
      </c>
      <c r="F837" s="42">
        <f t="shared" si="1314"/>
        <v>1.8483784666385372</v>
      </c>
      <c r="G837" s="42">
        <f t="shared" si="1314"/>
        <v>1.6648160967774241</v>
      </c>
      <c r="H837" s="42">
        <f t="shared" si="1315"/>
        <v>0.2575331070236403</v>
      </c>
      <c r="I837" s="42">
        <f t="shared" si="1270"/>
        <v>3.4788043275695122</v>
      </c>
      <c r="J837" s="42">
        <f t="shared" si="1310"/>
        <v>3.2175590059568293</v>
      </c>
      <c r="K837" s="42">
        <f t="shared" si="1303"/>
        <v>3.0624038480726163</v>
      </c>
      <c r="L837" s="42">
        <f t="shared" si="1303"/>
        <v>3.1339591959009234</v>
      </c>
      <c r="M837" s="42">
        <f t="shared" si="1303"/>
        <v>0.7108650069189042</v>
      </c>
      <c r="N837" s="42">
        <f t="shared" si="1303"/>
        <v>5.9878516498166992</v>
      </c>
      <c r="O837" s="42">
        <f t="shared" si="1311"/>
        <v>2.2911599892739729</v>
      </c>
      <c r="P837" s="42">
        <f t="shared" si="1304"/>
        <v>2.7433747819707812</v>
      </c>
      <c r="Q837" s="42">
        <f t="shared" si="1304"/>
        <v>4.1342933069972698</v>
      </c>
      <c r="R837" s="42">
        <f t="shared" si="1304"/>
        <v>5.7157904752334865</v>
      </c>
      <c r="S837" s="42">
        <f t="shared" si="1316"/>
        <v>6.080435602299656</v>
      </c>
      <c r="T837" s="42">
        <f>T77-2</f>
        <v>4.5205297123782442</v>
      </c>
      <c r="U837" s="42">
        <f>U77</f>
        <v>6.0191092313314369</v>
      </c>
      <c r="V837" s="42">
        <f t="shared" si="1306"/>
        <v>0.44107303578658452</v>
      </c>
      <c r="W837" s="42">
        <f t="shared" si="1306"/>
        <v>6.5205297123782442</v>
      </c>
      <c r="X837" s="42">
        <f t="shared" si="1306"/>
        <v>6.5205297123782442</v>
      </c>
      <c r="Y837" s="42">
        <f t="shared" si="1306"/>
        <v>2.1735099041260821</v>
      </c>
      <c r="Z837" s="42">
        <f t="shared" si="1306"/>
        <v>6.5205297123782442</v>
      </c>
      <c r="AA837" s="42">
        <f t="shared" si="1306"/>
        <v>0</v>
      </c>
      <c r="AB837" s="42">
        <f t="shared" si="1306"/>
        <v>5.9771522363467238</v>
      </c>
      <c r="AC837" s="42">
        <f t="shared" si="1313"/>
        <v>6.5696434642003885</v>
      </c>
      <c r="AD837" s="74">
        <f t="shared" si="1307"/>
        <v>100</v>
      </c>
    </row>
    <row r="838" spans="1:30" x14ac:dyDescent="0.25">
      <c r="A838" s="34" t="s">
        <v>1021</v>
      </c>
      <c r="B838" s="34" t="s">
        <v>1022</v>
      </c>
      <c r="C838" s="42">
        <f t="shared" si="1308"/>
        <v>3.6398412401563807</v>
      </c>
      <c r="D838" s="42">
        <f t="shared" si="1309"/>
        <v>1.1421644965514905</v>
      </c>
      <c r="E838" s="42">
        <f t="shared" si="1314"/>
        <v>0.81592091692107327</v>
      </c>
      <c r="F838" s="42">
        <f t="shared" si="1314"/>
        <v>2.1007640724960037</v>
      </c>
      <c r="G838" s="42">
        <f t="shared" si="1314"/>
        <v>0.27182714091876348</v>
      </c>
      <c r="H838" s="42">
        <f t="shared" si="1315"/>
        <v>0.78157426419034515</v>
      </c>
      <c r="I838" s="42">
        <f t="shared" si="1270"/>
        <v>0.68585252265684449</v>
      </c>
      <c r="J838" s="42">
        <f t="shared" si="1310"/>
        <v>6.635944826722854</v>
      </c>
      <c r="K838" s="42">
        <f t="shared" si="1303"/>
        <v>2.2010457012442384</v>
      </c>
      <c r="L838" s="42">
        <f t="shared" si="1303"/>
        <v>1.9836634971828997</v>
      </c>
      <c r="M838" s="42">
        <f t="shared" si="1303"/>
        <v>1.4458408186671479</v>
      </c>
      <c r="N838" s="42">
        <f t="shared" si="1303"/>
        <v>5.0402637331191542</v>
      </c>
      <c r="O838" s="42">
        <f t="shared" si="1311"/>
        <v>4.2774991664475017</v>
      </c>
      <c r="P838" s="42">
        <f t="shared" si="1304"/>
        <v>3.1954804859685857</v>
      </c>
      <c r="Q838" s="42">
        <f t="shared" si="1304"/>
        <v>3.7578265562147939</v>
      </c>
      <c r="R838" s="42">
        <f t="shared" si="1304"/>
        <v>5.9592775079506239</v>
      </c>
      <c r="S838" s="42">
        <f t="shared" si="1316"/>
        <v>4.6983608961606782</v>
      </c>
      <c r="T838" s="42">
        <f>T78-2</f>
        <v>3.8853335675317506</v>
      </c>
      <c r="U838" s="42">
        <f>U78</f>
        <v>5.9229929708738727</v>
      </c>
      <c r="V838" s="42">
        <f t="shared" si="1306"/>
        <v>0.5113230942761644</v>
      </c>
      <c r="W838" s="42">
        <f t="shared" si="1306"/>
        <v>6.3879378115909358</v>
      </c>
      <c r="X838" s="42">
        <f t="shared" si="1306"/>
        <v>6.3879378115909358</v>
      </c>
      <c r="Y838" s="42">
        <f t="shared" si="1306"/>
        <v>6.3879378115909358</v>
      </c>
      <c r="Z838" s="42">
        <f t="shared" si="1306"/>
        <v>6.3879378115909358</v>
      </c>
      <c r="AA838" s="42">
        <f t="shared" si="1306"/>
        <v>6.3879378115909358</v>
      </c>
      <c r="AB838" s="42">
        <f t="shared" si="1306"/>
        <v>5.5894455851420677</v>
      </c>
      <c r="AC838" s="42">
        <f t="shared" si="1313"/>
        <v>3.5180678806521115</v>
      </c>
      <c r="AD838" s="74">
        <f t="shared" si="1307"/>
        <v>100.00000000000001</v>
      </c>
    </row>
    <row r="839" spans="1:30" x14ac:dyDescent="0.25">
      <c r="A839" s="34" t="s">
        <v>1023</v>
      </c>
      <c r="B839" s="34" t="s">
        <v>1024</v>
      </c>
      <c r="C839" s="42">
        <f t="shared" si="1308"/>
        <v>2.7055453335639168</v>
      </c>
      <c r="D839" s="42">
        <f t="shared" si="1309"/>
        <v>2.8301488416107325</v>
      </c>
      <c r="E839" s="42">
        <f t="shared" si="1314"/>
        <v>2.435372747654085</v>
      </c>
      <c r="F839" s="42">
        <f t="shared" si="1314"/>
        <v>3.8219180346259169</v>
      </c>
      <c r="G839" s="42">
        <f t="shared" si="1314"/>
        <v>3.221655540633201</v>
      </c>
      <c r="H839" s="42">
        <f t="shared" si="1315"/>
        <v>2.7302300893160965</v>
      </c>
      <c r="I839" s="42">
        <f t="shared" si="1270"/>
        <v>2.6311064362920207</v>
      </c>
      <c r="J839" s="42">
        <f t="shared" si="1310"/>
        <v>4.2838659648466146</v>
      </c>
      <c r="K839" s="42">
        <f t="shared" si="1303"/>
        <v>3.1604152521148476</v>
      </c>
      <c r="L839" s="42">
        <f t="shared" si="1303"/>
        <v>3.2717660371200474</v>
      </c>
      <c r="M839" s="42">
        <f t="shared" si="1303"/>
        <v>1.3384438828898111</v>
      </c>
      <c r="N839" s="42">
        <f t="shared" si="1303"/>
        <v>5.8716289522285505</v>
      </c>
      <c r="O839" s="42">
        <f t="shared" si="1311"/>
        <v>3.630925518176253</v>
      </c>
      <c r="P839" s="42">
        <f t="shared" si="1304"/>
        <v>2.8321321356915221</v>
      </c>
      <c r="Q839" s="42">
        <f t="shared" si="1304"/>
        <v>2.0813939086253042</v>
      </c>
      <c r="R839" s="42">
        <f t="shared" si="1304"/>
        <v>5.1259870222674593</v>
      </c>
      <c r="S839" s="42">
        <f t="shared" si="1316"/>
        <v>5.3173912746481546</v>
      </c>
      <c r="T839" s="42">
        <f t="shared" ref="T839:T844" si="1317">T79</f>
        <v>5.7103328964395974</v>
      </c>
      <c r="U839" s="42">
        <f t="shared" si="1312"/>
        <v>3.4448327945226866</v>
      </c>
      <c r="V839" s="42">
        <f t="shared" si="1306"/>
        <v>1.914896087726988</v>
      </c>
      <c r="W839" s="42">
        <f t="shared" si="1306"/>
        <v>6.5833830612939321</v>
      </c>
      <c r="X839" s="42">
        <f t="shared" si="1306"/>
        <v>0</v>
      </c>
      <c r="Y839" s="42">
        <f t="shared" si="1306"/>
        <v>2.1944610204313113</v>
      </c>
      <c r="Z839" s="42">
        <f t="shared" si="1306"/>
        <v>6.5833830612939321</v>
      </c>
      <c r="AA839" s="42">
        <f t="shared" si="1306"/>
        <v>6.5833830612939321</v>
      </c>
      <c r="AB839" s="42">
        <f t="shared" si="1306"/>
        <v>3.2916915306469652</v>
      </c>
      <c r="AC839" s="42">
        <f t="shared" si="1313"/>
        <v>6.4037095140461231</v>
      </c>
      <c r="AD839" s="74">
        <f t="shared" si="1307"/>
        <v>100</v>
      </c>
    </row>
    <row r="840" spans="1:30" x14ac:dyDescent="0.25">
      <c r="A840" s="34" t="s">
        <v>1025</v>
      </c>
      <c r="B840" s="34" t="s">
        <v>1026</v>
      </c>
      <c r="C840" s="42">
        <f t="shared" si="1308"/>
        <v>3.0774870798383902</v>
      </c>
      <c r="D840" s="42">
        <f t="shared" si="1309"/>
        <v>4.3541215813931888</v>
      </c>
      <c r="E840" s="42">
        <f t="shared" si="1314"/>
        <v>3.4626417085198815</v>
      </c>
      <c r="F840" s="42">
        <f t="shared" si="1314"/>
        <v>4.2294029347583777</v>
      </c>
      <c r="G840" s="42">
        <f t="shared" si="1314"/>
        <v>3.4314571511438841</v>
      </c>
      <c r="H840" s="42">
        <f t="shared" si="1315"/>
        <v>3.769963203910895</v>
      </c>
      <c r="I840" s="42">
        <f t="shared" si="1270"/>
        <v>3.9480213089676925</v>
      </c>
      <c r="J840" s="42">
        <f t="shared" si="1310"/>
        <v>3.2329494485223242</v>
      </c>
      <c r="K840" s="42">
        <f t="shared" si="1303"/>
        <v>3.3940924899427358</v>
      </c>
      <c r="L840" s="42">
        <f t="shared" si="1303"/>
        <v>3.2013258818518242</v>
      </c>
      <c r="M840" s="42">
        <f t="shared" si="1303"/>
        <v>0.91410501827730428</v>
      </c>
      <c r="N840" s="42">
        <f t="shared" si="1303"/>
        <v>3.9311578396481668</v>
      </c>
      <c r="O840" s="42">
        <f t="shared" si="1311"/>
        <v>4.9721017124202493</v>
      </c>
      <c r="P840" s="42">
        <f t="shared" si="1304"/>
        <v>2.9576627243354485</v>
      </c>
      <c r="Q840" s="42">
        <f t="shared" si="1304"/>
        <v>4.1169757306629435</v>
      </c>
      <c r="R840" s="42">
        <f t="shared" si="1304"/>
        <v>5.0060534312866221</v>
      </c>
      <c r="S840" s="42">
        <f t="shared" si="1316"/>
        <v>4.0638512233426765</v>
      </c>
      <c r="T840" s="42">
        <f t="shared" si="1317"/>
        <v>4.9404612388666695</v>
      </c>
      <c r="U840" s="42">
        <f t="shared" si="1312"/>
        <v>1.8480145121935427</v>
      </c>
      <c r="V840" s="42">
        <f t="shared" si="1306"/>
        <v>1.5152056191635002</v>
      </c>
      <c r="W840" s="42">
        <f t="shared" si="1306"/>
        <v>0</v>
      </c>
      <c r="X840" s="42">
        <f t="shared" si="1306"/>
        <v>0</v>
      </c>
      <c r="Y840" s="42">
        <f t="shared" si="1306"/>
        <v>6.7199369209901061</v>
      </c>
      <c r="Z840" s="42">
        <f t="shared" si="1306"/>
        <v>6.7199369209901061</v>
      </c>
      <c r="AA840" s="42">
        <f t="shared" si="1306"/>
        <v>6.7199369209901061</v>
      </c>
      <c r="AB840" s="42">
        <f t="shared" si="1306"/>
        <v>2.7999737170792098</v>
      </c>
      <c r="AC840" s="42">
        <f t="shared" si="1313"/>
        <v>6.6731636809041701</v>
      </c>
      <c r="AD840" s="74">
        <f t="shared" si="1307"/>
        <v>100.00000000000001</v>
      </c>
    </row>
    <row r="841" spans="1:30" x14ac:dyDescent="0.25">
      <c r="A841" s="34" t="s">
        <v>1027</v>
      </c>
      <c r="B841" s="34" t="s">
        <v>1028</v>
      </c>
      <c r="C841" s="42">
        <f t="shared" si="1308"/>
        <v>1.4689315587982921</v>
      </c>
      <c r="D841" s="42">
        <f t="shared" si="1309"/>
        <v>5.1755952281648154</v>
      </c>
      <c r="E841" s="42">
        <f t="shared" si="1314"/>
        <v>5.711051919020524</v>
      </c>
      <c r="F841" s="42">
        <f t="shared" si="1314"/>
        <v>4.4480729940106665</v>
      </c>
      <c r="G841" s="42">
        <f t="shared" si="1314"/>
        <v>3.4593791953717354</v>
      </c>
      <c r="H841" s="42">
        <f t="shared" si="1315"/>
        <v>1.9670679971675975</v>
      </c>
      <c r="I841" s="42">
        <f t="shared" ref="I841:I856" si="1318">I81</f>
        <v>4.3231221225312959</v>
      </c>
      <c r="J841" s="42">
        <f t="shared" si="1310"/>
        <v>2.3260325409514331</v>
      </c>
      <c r="K841" s="42">
        <f t="shared" si="1303"/>
        <v>4.4504052145561319</v>
      </c>
      <c r="L841" s="42">
        <f t="shared" si="1303"/>
        <v>4.8144074163191499</v>
      </c>
      <c r="M841" s="42">
        <f t="shared" si="1303"/>
        <v>0.76942453852664905</v>
      </c>
      <c r="N841" s="42">
        <f t="shared" si="1303"/>
        <v>4.3400160282967413</v>
      </c>
      <c r="O841" s="42">
        <f t="shared" si="1311"/>
        <v>5.0113395438588597</v>
      </c>
      <c r="P841" s="42">
        <f t="shared" si="1304"/>
        <v>3.7960942866391854</v>
      </c>
      <c r="Q841" s="42">
        <f t="shared" si="1304"/>
        <v>4.1434636398619116</v>
      </c>
      <c r="R841" s="42">
        <f t="shared" si="1304"/>
        <v>3.7997943104489109</v>
      </c>
      <c r="S841" s="42">
        <f t="shared" si="1316"/>
        <v>4.5974097408539008</v>
      </c>
      <c r="T841" s="42">
        <f t="shared" si="1317"/>
        <v>6.0452858748223992</v>
      </c>
      <c r="U841" s="42">
        <f t="shared" si="1312"/>
        <v>2.584658138676363</v>
      </c>
      <c r="V841" s="42">
        <f t="shared" si="1306"/>
        <v>0.3207823436519972</v>
      </c>
      <c r="W841" s="42">
        <f t="shared" si="1306"/>
        <v>0</v>
      </c>
      <c r="X841" s="42">
        <f t="shared" si="1306"/>
        <v>0</v>
      </c>
      <c r="Y841" s="42">
        <f t="shared" si="1306"/>
        <v>2.258205863645439</v>
      </c>
      <c r="Z841" s="42">
        <f t="shared" si="1306"/>
        <v>6.7746175909363151</v>
      </c>
      <c r="AA841" s="42">
        <f t="shared" si="1306"/>
        <v>6.7746175909363151</v>
      </c>
      <c r="AB841" s="42">
        <f t="shared" si="1306"/>
        <v>4.5164117272908761</v>
      </c>
      <c r="AC841" s="42">
        <f t="shared" si="1313"/>
        <v>6.1238125946624935</v>
      </c>
      <c r="AD841" s="74">
        <f t="shared" si="1307"/>
        <v>100</v>
      </c>
    </row>
    <row r="842" spans="1:30" x14ac:dyDescent="0.25">
      <c r="A842" s="34" t="s">
        <v>1029</v>
      </c>
      <c r="B842" s="34" t="s">
        <v>1030</v>
      </c>
      <c r="C842" s="42">
        <f t="shared" si="1308"/>
        <v>4.1007393514020603</v>
      </c>
      <c r="D842" s="42">
        <f t="shared" si="1309"/>
        <v>3.5538195274754552</v>
      </c>
      <c r="E842" s="42">
        <f t="shared" si="1314"/>
        <v>5.2270422458072128</v>
      </c>
      <c r="F842" s="42">
        <f t="shared" si="1314"/>
        <v>5.7385265304385857</v>
      </c>
      <c r="G842" s="42">
        <f t="shared" si="1314"/>
        <v>1.9616797857688333</v>
      </c>
      <c r="H842" s="42">
        <f t="shared" si="1315"/>
        <v>5.189714707936278</v>
      </c>
      <c r="I842" s="42">
        <f t="shared" si="1318"/>
        <v>4.9720502309822825</v>
      </c>
      <c r="J842" s="42">
        <f t="shared" si="1310"/>
        <v>4.555555637603848</v>
      </c>
      <c r="K842" s="42">
        <f t="shared" si="1303"/>
        <v>4.556335935648157</v>
      </c>
      <c r="L842" s="42">
        <f t="shared" si="1303"/>
        <v>5.8004896601091334</v>
      </c>
      <c r="M842" s="42">
        <f t="shared" si="1303"/>
        <v>3.444787156565265</v>
      </c>
      <c r="N842" s="42">
        <f t="shared" si="1303"/>
        <v>4.8097410504319082</v>
      </c>
      <c r="O842" s="42">
        <f t="shared" si="1311"/>
        <v>4.2633506568792985</v>
      </c>
      <c r="P842" s="42">
        <f t="shared" si="1304"/>
        <v>0.77191680907490523</v>
      </c>
      <c r="Q842" s="42">
        <f t="shared" si="1304"/>
        <v>0</v>
      </c>
      <c r="R842" s="42">
        <f t="shared" si="1304"/>
        <v>0</v>
      </c>
      <c r="S842" s="42">
        <f t="shared" si="1316"/>
        <v>2.1779794668419892</v>
      </c>
      <c r="T842" s="42">
        <f t="shared" si="1317"/>
        <v>0</v>
      </c>
      <c r="U842" s="42">
        <f t="shared" si="1312"/>
        <v>5.2839384005259662</v>
      </c>
      <c r="V842" s="42">
        <f t="shared" si="1306"/>
        <v>4.2489640669734801</v>
      </c>
      <c r="W842" s="42">
        <f t="shared" si="1306"/>
        <v>5.2093575622809301</v>
      </c>
      <c r="X842" s="42">
        <f t="shared" si="1306"/>
        <v>1.6353745995671174</v>
      </c>
      <c r="Y842" s="42">
        <f t="shared" si="1306"/>
        <v>5.5701285130256757</v>
      </c>
      <c r="Z842" s="42">
        <f t="shared" si="1306"/>
        <v>3.7697472627459376</v>
      </c>
      <c r="AA842" s="42">
        <f t="shared" si="1306"/>
        <v>5.1856730577964028</v>
      </c>
      <c r="AB842" s="42">
        <f t="shared" si="1306"/>
        <v>2.6346160172115205</v>
      </c>
      <c r="AC842" s="42">
        <f t="shared" si="1313"/>
        <v>5.338471766907734</v>
      </c>
      <c r="AD842" s="74">
        <f t="shared" si="1307"/>
        <v>99.999999999999972</v>
      </c>
    </row>
    <row r="843" spans="1:30" x14ac:dyDescent="0.25">
      <c r="A843" s="34" t="s">
        <v>1031</v>
      </c>
      <c r="B843" s="34" t="s">
        <v>1032</v>
      </c>
      <c r="C843" s="42">
        <f t="shared" si="1308"/>
        <v>6.2343984450099921</v>
      </c>
      <c r="D843" s="42">
        <f t="shared" si="1309"/>
        <v>0.97657837904773714</v>
      </c>
      <c r="E843" s="42">
        <f t="shared" si="1314"/>
        <v>4.5736222193903009</v>
      </c>
      <c r="F843" s="42">
        <f t="shared" si="1314"/>
        <v>6.0961232909606675</v>
      </c>
      <c r="G843" s="42">
        <f t="shared" si="1314"/>
        <v>2.2593180803202473</v>
      </c>
      <c r="H843" s="42">
        <f t="shared" si="1315"/>
        <v>1.8197375544200134</v>
      </c>
      <c r="I843" s="42">
        <f t="shared" si="1318"/>
        <v>0.85910524693710766</v>
      </c>
      <c r="J843" s="42">
        <f t="shared" si="1310"/>
        <v>2.7323154969429453</v>
      </c>
      <c r="K843" s="42">
        <f t="shared" ref="K843:N858" si="1319">K83</f>
        <v>4.6134542702022703</v>
      </c>
      <c r="L843" s="42">
        <f t="shared" si="1319"/>
        <v>5.2890862335936983</v>
      </c>
      <c r="M843" s="42">
        <f t="shared" si="1319"/>
        <v>4.2157545171201516</v>
      </c>
      <c r="N843" s="42">
        <f t="shared" si="1319"/>
        <v>6.3759333523782233</v>
      </c>
      <c r="O843" s="42">
        <f t="shared" si="1311"/>
        <v>4.4669540578438687</v>
      </c>
      <c r="P843" s="42">
        <f t="shared" ref="P843:R858" si="1320">P83</f>
        <v>1.2081017354107526</v>
      </c>
      <c r="Q843" s="42">
        <f t="shared" si="1320"/>
        <v>0</v>
      </c>
      <c r="R843" s="42">
        <f t="shared" si="1320"/>
        <v>0</v>
      </c>
      <c r="S843" s="42">
        <f t="shared" si="1316"/>
        <v>2.0999698230467922</v>
      </c>
      <c r="T843" s="42">
        <f t="shared" si="1317"/>
        <v>7.0499094691403741</v>
      </c>
      <c r="U843" s="42">
        <f t="shared" si="1312"/>
        <v>5.0499094691403741</v>
      </c>
      <c r="V843" s="42">
        <f t="shared" ref="V843:AB856" si="1321">V83</f>
        <v>3.5249547345701862</v>
      </c>
      <c r="W843" s="42">
        <f t="shared" si="1321"/>
        <v>4.5732566367649161</v>
      </c>
      <c r="X843" s="42">
        <f t="shared" si="1321"/>
        <v>3.0297131602917262</v>
      </c>
      <c r="Y843" s="42">
        <f t="shared" si="1321"/>
        <v>6.2906444255149205</v>
      </c>
      <c r="Z843" s="42">
        <f t="shared" si="1321"/>
        <v>4.7314752152630071</v>
      </c>
      <c r="AA843" s="42">
        <f t="shared" si="1321"/>
        <v>5.0703715871714437</v>
      </c>
      <c r="AB843" s="42">
        <f t="shared" si="1321"/>
        <v>0.59999229524598918</v>
      </c>
      <c r="AC843" s="42">
        <f t="shared" si="1313"/>
        <v>6.2593203042723102</v>
      </c>
      <c r="AD843" s="74">
        <f t="shared" si="1307"/>
        <v>100</v>
      </c>
    </row>
    <row r="844" spans="1:30" x14ac:dyDescent="0.25">
      <c r="A844" s="34" t="s">
        <v>1033</v>
      </c>
      <c r="B844" s="34" t="s">
        <v>1034</v>
      </c>
      <c r="C844" s="42">
        <f t="shared" si="1308"/>
        <v>3.1553426449726545</v>
      </c>
      <c r="D844" s="42">
        <f t="shared" si="1309"/>
        <v>3.286362014564626</v>
      </c>
      <c r="E844" s="42">
        <f t="shared" si="1314"/>
        <v>4.2253745113332402</v>
      </c>
      <c r="F844" s="42">
        <f t="shared" si="1314"/>
        <v>3.8466320214595533</v>
      </c>
      <c r="G844" s="42">
        <f t="shared" si="1314"/>
        <v>0.97548723214252231</v>
      </c>
      <c r="H844" s="42">
        <f t="shared" si="1315"/>
        <v>4.8256182528781464</v>
      </c>
      <c r="I844" s="42">
        <f t="shared" si="1318"/>
        <v>4.8576889909347756</v>
      </c>
      <c r="J844" s="42">
        <f t="shared" si="1310"/>
        <v>3.6642834753878741</v>
      </c>
      <c r="K844" s="42">
        <f t="shared" si="1319"/>
        <v>2.9147537634393679</v>
      </c>
      <c r="L844" s="42">
        <f t="shared" si="1319"/>
        <v>4.7331897226798905</v>
      </c>
      <c r="M844" s="42">
        <f t="shared" si="1319"/>
        <v>4.1644082013851769</v>
      </c>
      <c r="N844" s="42">
        <f t="shared" si="1319"/>
        <v>5.7411726314050622</v>
      </c>
      <c r="O844" s="42">
        <f t="shared" si="1311"/>
        <v>3.7529714171466346</v>
      </c>
      <c r="P844" s="42">
        <f t="shared" si="1320"/>
        <v>0.79367981877443416</v>
      </c>
      <c r="Q844" s="42">
        <f t="shared" si="1320"/>
        <v>6.2300353916188058</v>
      </c>
      <c r="R844" s="42">
        <f t="shared" si="1320"/>
        <v>0</v>
      </c>
      <c r="S844" s="42">
        <f t="shared" si="1316"/>
        <v>1.8266784638729359</v>
      </c>
      <c r="T844" s="42">
        <f t="shared" si="1317"/>
        <v>6.2300353916188058</v>
      </c>
      <c r="U844" s="42">
        <f t="shared" si="1312"/>
        <v>4.2300353916188058</v>
      </c>
      <c r="V844" s="42">
        <f t="shared" si="1321"/>
        <v>2.336263271857054</v>
      </c>
      <c r="W844" s="42">
        <f t="shared" si="1321"/>
        <v>4.6011582137562099</v>
      </c>
      <c r="X844" s="42">
        <f t="shared" si="1321"/>
        <v>1.5789621378207419</v>
      </c>
      <c r="Y844" s="42">
        <f t="shared" si="1321"/>
        <v>4.4691716474581131</v>
      </c>
      <c r="Z844" s="42">
        <f t="shared" si="1321"/>
        <v>4.5025478093025164</v>
      </c>
      <c r="AA844" s="42">
        <f t="shared" si="1321"/>
        <v>3.447341935718585</v>
      </c>
      <c r="AB844" s="42">
        <f t="shared" si="1321"/>
        <v>3.9766183350758353</v>
      </c>
      <c r="AC844" s="42">
        <f t="shared" si="1313"/>
        <v>5.6341873117776364</v>
      </c>
      <c r="AD844" s="74">
        <f t="shared" si="1307"/>
        <v>100</v>
      </c>
    </row>
    <row r="845" spans="1:30" x14ac:dyDescent="0.25">
      <c r="A845" s="34" t="s">
        <v>1035</v>
      </c>
      <c r="B845" s="34" t="s">
        <v>1036</v>
      </c>
      <c r="C845" s="42">
        <f t="shared" si="1308"/>
        <v>5.2230825379630241</v>
      </c>
      <c r="D845" s="42">
        <f t="shared" si="1309"/>
        <v>1.7083550662775373</v>
      </c>
      <c r="E845" s="42">
        <f t="shared" si="1314"/>
        <v>4.1330205430122602</v>
      </c>
      <c r="F845" s="42">
        <f t="shared" si="1314"/>
        <v>4.306086878101036</v>
      </c>
      <c r="G845" s="42">
        <f t="shared" si="1314"/>
        <v>0.86841315740256309</v>
      </c>
      <c r="H845" s="42">
        <f t="shared" si="1315"/>
        <v>5.5198220134499856</v>
      </c>
      <c r="I845" s="42">
        <f t="shared" si="1318"/>
        <v>2.8158682843645924</v>
      </c>
      <c r="J845" s="42">
        <f t="shared" si="1310"/>
        <v>2.1336238011510682</v>
      </c>
      <c r="K845" s="42">
        <f t="shared" si="1319"/>
        <v>5.2432665959627549</v>
      </c>
      <c r="L845" s="42">
        <f t="shared" si="1319"/>
        <v>3.7210103343867784</v>
      </c>
      <c r="M845" s="42">
        <f t="shared" si="1319"/>
        <v>5.9123505550714412</v>
      </c>
      <c r="N845" s="42">
        <f t="shared" si="1319"/>
        <v>6.2796733203521127</v>
      </c>
      <c r="O845" s="42">
        <f t="shared" si="1311"/>
        <v>4.9817775505801114</v>
      </c>
      <c r="P845" s="42">
        <f t="shared" si="1320"/>
        <v>1.6701721046478208</v>
      </c>
      <c r="Q845" s="42">
        <f t="shared" si="1320"/>
        <v>0</v>
      </c>
      <c r="R845" s="42">
        <f t="shared" si="1320"/>
        <v>0</v>
      </c>
      <c r="S845" s="42">
        <f t="shared" ref="S845:S849" si="1322">S85+0.43</f>
        <v>0.43</v>
      </c>
      <c r="T845" s="42">
        <f t="shared" ref="T845:T849" si="1323">T85-0.68</f>
        <v>6.1469246858185329</v>
      </c>
      <c r="U845" s="42">
        <f t="shared" si="1312"/>
        <v>4.8269246858185326</v>
      </c>
      <c r="V845" s="42">
        <f t="shared" si="1321"/>
        <v>3.9823727333941434</v>
      </c>
      <c r="W845" s="42">
        <f t="shared" si="1321"/>
        <v>4.1464520104342579</v>
      </c>
      <c r="X845" s="42">
        <f t="shared" si="1321"/>
        <v>3.0091128091762176</v>
      </c>
      <c r="Y845" s="42">
        <f t="shared" si="1321"/>
        <v>4.2720236330551637</v>
      </c>
      <c r="Z845" s="42">
        <f t="shared" si="1321"/>
        <v>3.1744923842221664</v>
      </c>
      <c r="AA845" s="42">
        <f t="shared" si="1321"/>
        <v>5.1309811275908679</v>
      </c>
      <c r="AB845" s="42">
        <f t="shared" si="1321"/>
        <v>5.5196412353426449</v>
      </c>
      <c r="AC845" s="42">
        <f t="shared" si="1313"/>
        <v>4.8445519524243892</v>
      </c>
      <c r="AD845" s="74">
        <f t="shared" si="1307"/>
        <v>100</v>
      </c>
    </row>
    <row r="846" spans="1:30" x14ac:dyDescent="0.25">
      <c r="A846" s="34" t="s">
        <v>1037</v>
      </c>
      <c r="B846" s="34" t="s">
        <v>1038</v>
      </c>
      <c r="C846" s="42">
        <f t="shared" si="1308"/>
        <v>2.4375715452062487</v>
      </c>
      <c r="D846" s="42">
        <f t="shared" si="1309"/>
        <v>4.3300690346298403</v>
      </c>
      <c r="E846" s="42">
        <f t="shared" ref="E846:G861" si="1324">E86</f>
        <v>4.1349547650608143</v>
      </c>
      <c r="F846" s="42">
        <f t="shared" si="1324"/>
        <v>3.5221776395004532</v>
      </c>
      <c r="G846" s="42">
        <f t="shared" si="1324"/>
        <v>2.2417056979764198</v>
      </c>
      <c r="H846" s="42">
        <f t="shared" si="1315"/>
        <v>5.7139662926103147</v>
      </c>
      <c r="I846" s="42">
        <f t="shared" si="1318"/>
        <v>3.9460635944437961</v>
      </c>
      <c r="J846" s="42">
        <f t="shared" si="1310"/>
        <v>3.6744312186979822</v>
      </c>
      <c r="K846" s="42">
        <f t="shared" si="1319"/>
        <v>2.5396441748042009</v>
      </c>
      <c r="L846" s="42">
        <f t="shared" si="1319"/>
        <v>6.1131896078461896</v>
      </c>
      <c r="M846" s="42">
        <f t="shared" si="1319"/>
        <v>3.1844177412981547</v>
      </c>
      <c r="N846" s="42">
        <f t="shared" si="1319"/>
        <v>4.7396888652374587</v>
      </c>
      <c r="O846" s="42">
        <f t="shared" si="1311"/>
        <v>6.0114583405886819</v>
      </c>
      <c r="P846" s="42">
        <f t="shared" si="1320"/>
        <v>0.36870671355149504</v>
      </c>
      <c r="Q846" s="42">
        <f t="shared" si="1320"/>
        <v>0</v>
      </c>
      <c r="R846" s="42">
        <f>R86-2</f>
        <v>4.8133928108369428</v>
      </c>
      <c r="S846" s="42">
        <f t="shared" si="1322"/>
        <v>0.43</v>
      </c>
      <c r="T846" s="42">
        <f t="shared" si="1323"/>
        <v>6.1333928108369431</v>
      </c>
      <c r="U846" s="42">
        <f>U86</f>
        <v>6.8133928108369428</v>
      </c>
      <c r="V846" s="42">
        <f t="shared" si="1321"/>
        <v>1.4194568355910309</v>
      </c>
      <c r="W846" s="42">
        <f t="shared" si="1321"/>
        <v>4.9126215010751562</v>
      </c>
      <c r="X846" s="42">
        <f t="shared" si="1321"/>
        <v>1.2716456279179096</v>
      </c>
      <c r="Y846" s="42">
        <f t="shared" si="1321"/>
        <v>3.6726501093728015</v>
      </c>
      <c r="Z846" s="42">
        <f t="shared" si="1321"/>
        <v>4.0660036968147377</v>
      </c>
      <c r="AA846" s="42">
        <f t="shared" si="1321"/>
        <v>2.923194770403132</v>
      </c>
      <c r="AB846" s="42">
        <f t="shared" si="1321"/>
        <v>3.3342135031755253</v>
      </c>
      <c r="AC846" s="42">
        <f t="shared" si="1313"/>
        <v>7.2519902916868091</v>
      </c>
      <c r="AD846" s="74">
        <f t="shared" si="1307"/>
        <v>99.999999999999957</v>
      </c>
    </row>
    <row r="847" spans="1:30" x14ac:dyDescent="0.25">
      <c r="A847" s="34" t="s">
        <v>1039</v>
      </c>
      <c r="B847" s="34" t="s">
        <v>1040</v>
      </c>
      <c r="C847" s="42">
        <f t="shared" si="1308"/>
        <v>4.8668438197105104</v>
      </c>
      <c r="D847" s="42">
        <f t="shared" si="1309"/>
        <v>1.5625301878576787</v>
      </c>
      <c r="E847" s="42">
        <f t="shared" si="1324"/>
        <v>3.7838810170502706</v>
      </c>
      <c r="F847" s="42">
        <f t="shared" si="1324"/>
        <v>3.3097585118061708</v>
      </c>
      <c r="G847" s="42">
        <f t="shared" si="1324"/>
        <v>1.8946840192083128</v>
      </c>
      <c r="H847" s="42">
        <f t="shared" si="1315"/>
        <v>6.0056983716149936</v>
      </c>
      <c r="I847" s="42">
        <f t="shared" si="1318"/>
        <v>4.7044783077843135</v>
      </c>
      <c r="J847" s="42">
        <f t="shared" si="1310"/>
        <v>1.8509969503257544</v>
      </c>
      <c r="K847" s="42">
        <f t="shared" si="1319"/>
        <v>5.5155019719566845</v>
      </c>
      <c r="L847" s="42">
        <f t="shared" si="1319"/>
        <v>4.8093378602022021</v>
      </c>
      <c r="M847" s="42">
        <f t="shared" si="1319"/>
        <v>3.4638298737994093</v>
      </c>
      <c r="N847" s="42">
        <f t="shared" si="1319"/>
        <v>3.5276049161852354</v>
      </c>
      <c r="O847" s="42">
        <f t="shared" si="1311"/>
        <v>3.2080930867925632</v>
      </c>
      <c r="P847" s="42">
        <f t="shared" si="1320"/>
        <v>2.5943215113426668</v>
      </c>
      <c r="Q847" s="42">
        <f t="shared" si="1320"/>
        <v>0</v>
      </c>
      <c r="R847" s="42">
        <f t="shared" si="1320"/>
        <v>6.556020457438601</v>
      </c>
      <c r="S847" s="42">
        <f t="shared" si="1322"/>
        <v>0.43</v>
      </c>
      <c r="T847" s="42">
        <f t="shared" si="1323"/>
        <v>5.8760204574386012</v>
      </c>
      <c r="U847" s="42">
        <f t="shared" si="1312"/>
        <v>4.556020457438601</v>
      </c>
      <c r="V847" s="42">
        <f t="shared" si="1321"/>
        <v>3.004842709659358</v>
      </c>
      <c r="W847" s="42">
        <f t="shared" si="1321"/>
        <v>5.2778026324034046</v>
      </c>
      <c r="X847" s="42">
        <f t="shared" si="1321"/>
        <v>0.94366961129798199</v>
      </c>
      <c r="Y847" s="42">
        <f t="shared" si="1321"/>
        <v>3.9916238747765806</v>
      </c>
      <c r="Z847" s="42">
        <f t="shared" si="1321"/>
        <v>5.0561386551304972</v>
      </c>
      <c r="AA847" s="42">
        <f t="shared" si="1321"/>
        <v>5.1395885332879132</v>
      </c>
      <c r="AB847" s="42">
        <f t="shared" si="1321"/>
        <v>2.9292857363023539</v>
      </c>
      <c r="AC847" s="42">
        <f t="shared" si="1313"/>
        <v>5.1414264691893301</v>
      </c>
      <c r="AD847" s="74">
        <f t="shared" si="1307"/>
        <v>99.999999999999972</v>
      </c>
    </row>
    <row r="848" spans="1:30" x14ac:dyDescent="0.25">
      <c r="A848" s="34" t="s">
        <v>1041</v>
      </c>
      <c r="B848" s="34" t="s">
        <v>1042</v>
      </c>
      <c r="C848" s="42">
        <f t="shared" si="1308"/>
        <v>3.601388395123517</v>
      </c>
      <c r="D848" s="42">
        <f t="shared" si="1309"/>
        <v>1.5307850139527837</v>
      </c>
      <c r="E848" s="42">
        <f t="shared" si="1324"/>
        <v>4.3758483945288909</v>
      </c>
      <c r="F848" s="42">
        <f t="shared" si="1324"/>
        <v>3.9971688810531467</v>
      </c>
      <c r="G848" s="42">
        <f t="shared" si="1324"/>
        <v>1.5348050934526509</v>
      </c>
      <c r="H848" s="42">
        <f t="shared" si="1315"/>
        <v>2.9575273869510981</v>
      </c>
      <c r="I848" s="42">
        <f t="shared" si="1318"/>
        <v>3.3157347011802258</v>
      </c>
      <c r="J848" s="42">
        <f t="shared" si="1310"/>
        <v>2.9477304603633177</v>
      </c>
      <c r="K848" s="42">
        <f t="shared" si="1319"/>
        <v>5.0420121194380512</v>
      </c>
      <c r="L848" s="42">
        <f t="shared" si="1319"/>
        <v>4.8562435706800668</v>
      </c>
      <c r="M848" s="42">
        <f t="shared" si="1319"/>
        <v>0.20313157814234545</v>
      </c>
      <c r="N848" s="42">
        <f t="shared" si="1319"/>
        <v>4.7721914752098735</v>
      </c>
      <c r="O848" s="42">
        <f t="shared" si="1311"/>
        <v>5.1985213105339438</v>
      </c>
      <c r="P848" s="42">
        <f t="shared" si="1320"/>
        <v>0.61507744583359114</v>
      </c>
      <c r="Q848" s="42">
        <f>Q88-2</f>
        <v>4.2709620052229802</v>
      </c>
      <c r="R848" s="42">
        <f t="shared" si="1320"/>
        <v>6.2709620052229802</v>
      </c>
      <c r="S848" s="42">
        <f t="shared" si="1322"/>
        <v>0.43</v>
      </c>
      <c r="T848" s="42">
        <f t="shared" si="1323"/>
        <v>5.5909620052229805</v>
      </c>
      <c r="U848" s="42">
        <f>U88</f>
        <v>6.2709620052229802</v>
      </c>
      <c r="V848" s="42">
        <f t="shared" si="1321"/>
        <v>3.1354810026114892</v>
      </c>
      <c r="W848" s="42">
        <f t="shared" si="1321"/>
        <v>3.8510355171337913</v>
      </c>
      <c r="X848" s="42">
        <f t="shared" si="1321"/>
        <v>4.4052212433384605</v>
      </c>
      <c r="Y848" s="42">
        <f t="shared" si="1321"/>
        <v>4.5146514449724631</v>
      </c>
      <c r="Z848" s="42">
        <f t="shared" si="1321"/>
        <v>5.0552977458434567</v>
      </c>
      <c r="AA848" s="42">
        <f t="shared" si="1321"/>
        <v>5.0506407262904869</v>
      </c>
      <c r="AB848" s="42">
        <f t="shared" si="1321"/>
        <v>1.2008225116384439</v>
      </c>
      <c r="AC848" s="42">
        <f t="shared" si="1313"/>
        <v>5.0048359608360116</v>
      </c>
      <c r="AD848" s="74">
        <f t="shared" si="1307"/>
        <v>100.00000000000003</v>
      </c>
    </row>
    <row r="849" spans="1:30" x14ac:dyDescent="0.25">
      <c r="A849" s="34" t="s">
        <v>1043</v>
      </c>
      <c r="B849" s="34" t="s">
        <v>1044</v>
      </c>
      <c r="C849" s="42">
        <f t="shared" si="1308"/>
        <v>3.6891311380935097</v>
      </c>
      <c r="D849" s="42">
        <f t="shared" si="1309"/>
        <v>2.5507286240549703</v>
      </c>
      <c r="E849" s="42">
        <f t="shared" si="1324"/>
        <v>3.9171330210809723</v>
      </c>
      <c r="F849" s="42">
        <f t="shared" si="1324"/>
        <v>3.4300798943829052</v>
      </c>
      <c r="G849" s="42">
        <f t="shared" si="1324"/>
        <v>1.1388868294626331</v>
      </c>
      <c r="H849" s="42">
        <f t="shared" si="1315"/>
        <v>3.8104565084710433</v>
      </c>
      <c r="I849" s="42">
        <f t="shared" si="1318"/>
        <v>3.903585028846519</v>
      </c>
      <c r="J849" s="42">
        <f t="shared" si="1310"/>
        <v>3.5416960470421981</v>
      </c>
      <c r="K849" s="42">
        <f t="shared" si="1319"/>
        <v>2.5461589889068943</v>
      </c>
      <c r="L849" s="42">
        <f t="shared" si="1319"/>
        <v>5.0519436643208238</v>
      </c>
      <c r="M849" s="42">
        <f t="shared" si="1319"/>
        <v>1.0217953847580135</v>
      </c>
      <c r="N849" s="42">
        <f t="shared" si="1319"/>
        <v>5.6328660998383961</v>
      </c>
      <c r="O849" s="42">
        <f t="shared" si="1311"/>
        <v>5.5539920301038093</v>
      </c>
      <c r="P849" s="42">
        <f t="shared" si="1320"/>
        <v>0.60151496251484105</v>
      </c>
      <c r="Q849" s="42">
        <f t="shared" si="1320"/>
        <v>6.4282382138633691</v>
      </c>
      <c r="R849" s="42">
        <f t="shared" si="1320"/>
        <v>6.4282382138633691</v>
      </c>
      <c r="S849" s="42">
        <f t="shared" si="1322"/>
        <v>0.43</v>
      </c>
      <c r="T849" s="42">
        <f t="shared" si="1323"/>
        <v>5.7482382138633694</v>
      </c>
      <c r="U849" s="42">
        <f t="shared" si="1312"/>
        <v>4.4282382138633691</v>
      </c>
      <c r="V849" s="42">
        <f t="shared" si="1321"/>
        <v>3.2141191069316837</v>
      </c>
      <c r="W849" s="42">
        <f t="shared" si="1321"/>
        <v>4.9699002542941866</v>
      </c>
      <c r="X849" s="42">
        <f t="shared" si="1321"/>
        <v>2.4349387173724875</v>
      </c>
      <c r="Y849" s="42">
        <f t="shared" si="1321"/>
        <v>4.6365766361934275</v>
      </c>
      <c r="Z849" s="42">
        <f t="shared" si="1321"/>
        <v>4.7642755007841044</v>
      </c>
      <c r="AA849" s="42">
        <f t="shared" si="1321"/>
        <v>2.9869576530995086</v>
      </c>
      <c r="AB849" s="42">
        <f t="shared" si="1321"/>
        <v>2.4618784648838452</v>
      </c>
      <c r="AC849" s="42">
        <f t="shared" si="1313"/>
        <v>4.6784325891097378</v>
      </c>
      <c r="AD849" s="74">
        <f t="shared" si="1307"/>
        <v>99.999999999999972</v>
      </c>
    </row>
    <row r="850" spans="1:30" x14ac:dyDescent="0.25">
      <c r="A850" s="34" t="s">
        <v>1045</v>
      </c>
      <c r="B850" s="34" t="s">
        <v>1046</v>
      </c>
      <c r="C850" s="42">
        <f t="shared" si="1308"/>
        <v>3.6373326333650242</v>
      </c>
      <c r="D850" s="42">
        <f t="shared" si="1309"/>
        <v>2.7942771146746752</v>
      </c>
      <c r="E850" s="42">
        <f t="shared" si="1324"/>
        <v>3.9333585435664062</v>
      </c>
      <c r="F850" s="42">
        <f t="shared" si="1324"/>
        <v>4.8210963388007375</v>
      </c>
      <c r="G850" s="42">
        <f t="shared" si="1324"/>
        <v>1.8660742526865923</v>
      </c>
      <c r="H850" s="42">
        <f t="shared" si="1315"/>
        <v>3.7568399707397613</v>
      </c>
      <c r="I850" s="42">
        <f t="shared" si="1318"/>
        <v>1.5560785220203275</v>
      </c>
      <c r="J850" s="42">
        <f t="shared" si="1310"/>
        <v>3.8922416649152951</v>
      </c>
      <c r="K850" s="42">
        <f t="shared" si="1319"/>
        <v>3.9804955498304566</v>
      </c>
      <c r="L850" s="42">
        <f t="shared" si="1319"/>
        <v>4.9061016282609433</v>
      </c>
      <c r="M850" s="42">
        <f t="shared" si="1319"/>
        <v>3.8631734028993474</v>
      </c>
      <c r="N850" s="42">
        <f t="shared" si="1319"/>
        <v>2.5003896087136392</v>
      </c>
      <c r="O850" s="42">
        <f t="shared" si="1311"/>
        <v>5.2460983620151351</v>
      </c>
      <c r="P850" s="42">
        <f t="shared" si="1320"/>
        <v>0.14777496102327842</v>
      </c>
      <c r="Q850" s="42">
        <f t="shared" si="1320"/>
        <v>6.2417328775069096</v>
      </c>
      <c r="R850" s="42">
        <f t="shared" si="1320"/>
        <v>6.2417328775069096</v>
      </c>
      <c r="S850" s="42">
        <f t="shared" si="1316"/>
        <v>1.830577625835637</v>
      </c>
      <c r="T850" s="42">
        <f t="shared" ref="T850:T864" si="1325">T90</f>
        <v>6.2417328775069096</v>
      </c>
      <c r="U850" s="42">
        <f t="shared" si="1312"/>
        <v>4.2417328775069096</v>
      </c>
      <c r="V850" s="42">
        <f t="shared" si="1321"/>
        <v>2.8607942355239997</v>
      </c>
      <c r="W850" s="42">
        <f t="shared" si="1321"/>
        <v>2.4619233901397384</v>
      </c>
      <c r="X850" s="42">
        <f t="shared" si="1321"/>
        <v>1.8312522078635951</v>
      </c>
      <c r="Y850" s="42">
        <f t="shared" si="1321"/>
        <v>3.8906323050567364</v>
      </c>
      <c r="Z850" s="42">
        <f t="shared" si="1321"/>
        <v>3.5321042960831339</v>
      </c>
      <c r="AA850" s="42">
        <f t="shared" si="1321"/>
        <v>4.6278007984733289</v>
      </c>
      <c r="AB850" s="42">
        <f t="shared" si="1321"/>
        <v>3.5856763338869486</v>
      </c>
      <c r="AC850" s="42">
        <f t="shared" si="1313"/>
        <v>5.5109747435976359</v>
      </c>
      <c r="AD850" s="74">
        <f t="shared" si="1307"/>
        <v>100.00000000000003</v>
      </c>
    </row>
    <row r="851" spans="1:30" x14ac:dyDescent="0.25">
      <c r="A851" s="34" t="s">
        <v>1047</v>
      </c>
      <c r="B851" s="34" t="s">
        <v>1048</v>
      </c>
      <c r="C851" s="42">
        <f t="shared" si="1308"/>
        <v>3.0472253919355841</v>
      </c>
      <c r="D851" s="42">
        <f t="shared" si="1309"/>
        <v>3.7317803429514043</v>
      </c>
      <c r="E851" s="42">
        <f t="shared" si="1324"/>
        <v>5.0689843085558843</v>
      </c>
      <c r="F851" s="42">
        <f t="shared" si="1324"/>
        <v>4.5604355149136424</v>
      </c>
      <c r="G851" s="42">
        <f t="shared" si="1324"/>
        <v>2.0839027245481141</v>
      </c>
      <c r="H851" s="42">
        <f t="shared" si="1315"/>
        <v>1.7648198382343234</v>
      </c>
      <c r="I851" s="42">
        <f t="shared" si="1318"/>
        <v>0.85283528286414234</v>
      </c>
      <c r="J851" s="42">
        <f t="shared" si="1310"/>
        <v>2.7440077983130631</v>
      </c>
      <c r="K851" s="42">
        <f t="shared" si="1319"/>
        <v>4.3093434520047111</v>
      </c>
      <c r="L851" s="42">
        <f t="shared" si="1319"/>
        <v>5.2874315030291186</v>
      </c>
      <c r="M851" s="42">
        <f t="shared" si="1319"/>
        <v>1.4840551306838774</v>
      </c>
      <c r="N851" s="42">
        <f t="shared" si="1319"/>
        <v>5.728432830781605</v>
      </c>
      <c r="O851" s="42">
        <f t="shared" si="1311"/>
        <v>5.8218511362720902</v>
      </c>
      <c r="P851" s="42">
        <f t="shared" si="1320"/>
        <v>1.0967143053777253</v>
      </c>
      <c r="Q851" s="42">
        <f t="shared" si="1320"/>
        <v>0</v>
      </c>
      <c r="R851" s="42">
        <f t="shared" si="1320"/>
        <v>6.9984574738851251</v>
      </c>
      <c r="S851" s="42">
        <f>S91+0.43</f>
        <v>0.43</v>
      </c>
      <c r="T851" s="42">
        <f>T91-0.68</f>
        <v>6.3184574738851254</v>
      </c>
      <c r="U851" s="42">
        <f t="shared" si="1312"/>
        <v>4.9984574738851251</v>
      </c>
      <c r="V851" s="42">
        <f t="shared" si="1321"/>
        <v>3.7908311316877761</v>
      </c>
      <c r="W851" s="42">
        <f t="shared" si="1321"/>
        <v>4.4707127259050559</v>
      </c>
      <c r="X851" s="42">
        <f t="shared" si="1321"/>
        <v>3.3787318796098234</v>
      </c>
      <c r="Y851" s="42">
        <f t="shared" si="1321"/>
        <v>4.3500086097995228</v>
      </c>
      <c r="Z851" s="42">
        <f t="shared" si="1321"/>
        <v>4.8621457987525281</v>
      </c>
      <c r="AA851" s="42">
        <f t="shared" si="1321"/>
        <v>5.3792012723043507</v>
      </c>
      <c r="AB851" s="42">
        <f t="shared" si="1321"/>
        <v>2.2335502576229138</v>
      </c>
      <c r="AC851" s="42">
        <f t="shared" si="1313"/>
        <v>5.207626342197349</v>
      </c>
      <c r="AD851" s="74">
        <f t="shared" si="1307"/>
        <v>99.999999999999986</v>
      </c>
    </row>
    <row r="852" spans="1:30" x14ac:dyDescent="0.25">
      <c r="A852" s="34" t="s">
        <v>1049</v>
      </c>
      <c r="B852" s="34" t="s">
        <v>1050</v>
      </c>
      <c r="C852" s="42">
        <f t="shared" si="1308"/>
        <v>2.1463711495614399</v>
      </c>
      <c r="D852" s="42">
        <f t="shared" si="1309"/>
        <v>5.0659876891756195</v>
      </c>
      <c r="E852" s="42">
        <f t="shared" si="1324"/>
        <v>3.7273513407968175</v>
      </c>
      <c r="F852" s="42">
        <f t="shared" si="1324"/>
        <v>3.2995665027390824</v>
      </c>
      <c r="G852" s="42">
        <f t="shared" si="1324"/>
        <v>1.0205219999853874</v>
      </c>
      <c r="H852" s="42">
        <f t="shared" si="1315"/>
        <v>5.4719699062574279</v>
      </c>
      <c r="I852" s="42">
        <f t="shared" si="1318"/>
        <v>3.5937126823166063</v>
      </c>
      <c r="J852" s="42">
        <f t="shared" si="1310"/>
        <v>3.1977532791588237</v>
      </c>
      <c r="K852" s="42">
        <f t="shared" si="1319"/>
        <v>1.6139389804353226</v>
      </c>
      <c r="L852" s="42">
        <f t="shared" si="1319"/>
        <v>5.0973101234729841</v>
      </c>
      <c r="M852" s="42">
        <f t="shared" si="1319"/>
        <v>4.5675703039030058</v>
      </c>
      <c r="N852" s="42">
        <f t="shared" si="1319"/>
        <v>6.28548362451511</v>
      </c>
      <c r="O852" s="42">
        <f t="shared" si="1311"/>
        <v>5.4148783975569126</v>
      </c>
      <c r="P852" s="42">
        <f t="shared" si="1320"/>
        <v>1.0815115474848913</v>
      </c>
      <c r="Q852" s="42">
        <f t="shared" si="1320"/>
        <v>6.8521481615650082</v>
      </c>
      <c r="R852" s="42">
        <f t="shared" si="1320"/>
        <v>0</v>
      </c>
      <c r="S852" s="42">
        <f t="shared" si="1316"/>
        <v>2.0340493871883369</v>
      </c>
      <c r="T852" s="42">
        <f t="shared" si="1325"/>
        <v>6.8521481615650082</v>
      </c>
      <c r="U852" s="42">
        <f t="shared" si="1312"/>
        <v>4.8521481615650082</v>
      </c>
      <c r="V852" s="42">
        <f t="shared" si="1321"/>
        <v>3.4260740807825032</v>
      </c>
      <c r="W852" s="42">
        <f t="shared" si="1321"/>
        <v>4.1402242934882949</v>
      </c>
      <c r="X852" s="42">
        <f t="shared" si="1321"/>
        <v>4.5539414434643488</v>
      </c>
      <c r="Y852" s="42">
        <f t="shared" si="1321"/>
        <v>3.1243051419935162</v>
      </c>
      <c r="Z852" s="42">
        <f t="shared" si="1321"/>
        <v>3.4554325167213031</v>
      </c>
      <c r="AA852" s="42">
        <f t="shared" si="1321"/>
        <v>3.8362055307899867</v>
      </c>
      <c r="AB852" s="42">
        <f t="shared" si="1321"/>
        <v>0.29158077283255385</v>
      </c>
      <c r="AC852" s="42">
        <f t="shared" si="1313"/>
        <v>4.9978148206846917</v>
      </c>
      <c r="AD852" s="74">
        <f t="shared" si="1307"/>
        <v>100.00000000000001</v>
      </c>
    </row>
    <row r="853" spans="1:30" x14ac:dyDescent="0.25">
      <c r="A853" s="34" t="s">
        <v>1051</v>
      </c>
      <c r="B853" s="34" t="s">
        <v>1052</v>
      </c>
      <c r="C853" s="42">
        <f t="shared" si="1308"/>
        <v>2.8901777749321615</v>
      </c>
      <c r="D853" s="42">
        <f t="shared" si="1309"/>
        <v>3.3212959480455257</v>
      </c>
      <c r="E853" s="42">
        <f t="shared" si="1324"/>
        <v>5.1149131376918726</v>
      </c>
      <c r="F853" s="42">
        <f t="shared" si="1324"/>
        <v>5.3724580856455466</v>
      </c>
      <c r="G853" s="42">
        <f t="shared" si="1324"/>
        <v>1.9743025003598325</v>
      </c>
      <c r="H853" s="42">
        <f t="shared" si="1315"/>
        <v>2.9129650871166644</v>
      </c>
      <c r="I853" s="42">
        <f t="shared" si="1318"/>
        <v>3.0417776214288308</v>
      </c>
      <c r="J853" s="42">
        <f t="shared" si="1310"/>
        <v>2.0542074935027346</v>
      </c>
      <c r="K853" s="42">
        <f t="shared" si="1319"/>
        <v>3.1113088782553833</v>
      </c>
      <c r="L853" s="42">
        <f t="shared" si="1319"/>
        <v>4.0823173500530645</v>
      </c>
      <c r="M853" s="42">
        <f t="shared" si="1319"/>
        <v>4.0346880015009052</v>
      </c>
      <c r="N853" s="42">
        <f t="shared" si="1319"/>
        <v>4.1651491519082668</v>
      </c>
      <c r="O853" s="42">
        <f t="shared" si="1311"/>
        <v>2.60280236449865</v>
      </c>
      <c r="P853" s="42">
        <f t="shared" si="1320"/>
        <v>1.7964658899657997</v>
      </c>
      <c r="Q853" s="42">
        <f t="shared" si="1320"/>
        <v>6.0130763939610032</v>
      </c>
      <c r="R853" s="42">
        <f t="shared" si="1320"/>
        <v>6.0130763939610032</v>
      </c>
      <c r="S853" s="42">
        <f>S93+0.43</f>
        <v>0.43</v>
      </c>
      <c r="T853" s="42">
        <f>T93-0.68</f>
        <v>5.3330763939610035</v>
      </c>
      <c r="U853" s="42">
        <f t="shared" si="1312"/>
        <v>4.0130763939610032</v>
      </c>
      <c r="V853" s="42">
        <f t="shared" si="1321"/>
        <v>3.2570830467288769</v>
      </c>
      <c r="W853" s="42">
        <f t="shared" si="1321"/>
        <v>4.8299104188689483</v>
      </c>
      <c r="X853" s="42">
        <f t="shared" si="1321"/>
        <v>2.3894938562778911</v>
      </c>
      <c r="Y853" s="42">
        <f t="shared" si="1321"/>
        <v>4.3037713603103391</v>
      </c>
      <c r="Z853" s="42">
        <f t="shared" si="1321"/>
        <v>3.8431189952025622</v>
      </c>
      <c r="AA853" s="42">
        <f t="shared" si="1321"/>
        <v>5.1423838534832189</v>
      </c>
      <c r="AB853" s="42">
        <f t="shared" si="1321"/>
        <v>3.3263826860209811</v>
      </c>
      <c r="AC853" s="42">
        <f t="shared" si="1313"/>
        <v>4.6307209223579395</v>
      </c>
      <c r="AD853" s="74">
        <f t="shared" si="1307"/>
        <v>100</v>
      </c>
    </row>
    <row r="854" spans="1:30" x14ac:dyDescent="0.25">
      <c r="A854" s="34" t="s">
        <v>1053</v>
      </c>
      <c r="B854" s="34" t="s">
        <v>1054</v>
      </c>
      <c r="C854" s="42">
        <f t="shared" si="1308"/>
        <v>1.0885101681996858</v>
      </c>
      <c r="D854" s="42">
        <f t="shared" si="1309"/>
        <v>5.937012693115463</v>
      </c>
      <c r="E854" s="42">
        <f t="shared" si="1324"/>
        <v>4.0276277018625715</v>
      </c>
      <c r="F854" s="42">
        <f t="shared" si="1324"/>
        <v>4.2270182226531778</v>
      </c>
      <c r="G854" s="42">
        <f t="shared" si="1324"/>
        <v>1.7369713499506119</v>
      </c>
      <c r="H854" s="42">
        <f t="shared" si="1315"/>
        <v>3.704216913750574</v>
      </c>
      <c r="I854" s="42">
        <f t="shared" si="1318"/>
        <v>4.0996589144522968</v>
      </c>
      <c r="J854" s="42">
        <f t="shared" si="1310"/>
        <v>1.1846559600353168</v>
      </c>
      <c r="K854" s="42">
        <f t="shared" si="1319"/>
        <v>3.2401160034491783</v>
      </c>
      <c r="L854" s="42">
        <f t="shared" si="1319"/>
        <v>6.5072585057303858</v>
      </c>
      <c r="M854" s="42">
        <f t="shared" si="1319"/>
        <v>0.85329663743550588</v>
      </c>
      <c r="N854" s="42">
        <f t="shared" si="1319"/>
        <v>5.1652185335767022</v>
      </c>
      <c r="O854" s="42">
        <f t="shared" si="1311"/>
        <v>5.9853608655004074</v>
      </c>
      <c r="P854" s="42">
        <f t="shared" si="1320"/>
        <v>0.51074418133492383</v>
      </c>
      <c r="Q854" s="42">
        <f t="shared" si="1320"/>
        <v>0</v>
      </c>
      <c r="R854" s="42">
        <f t="shared" si="1320"/>
        <v>7.0785951381885939</v>
      </c>
      <c r="S854" s="42">
        <f t="shared" si="1316"/>
        <v>2.1095317127295319</v>
      </c>
      <c r="T854" s="42">
        <f t="shared" si="1325"/>
        <v>7.0785951381885939</v>
      </c>
      <c r="U854" s="42">
        <f t="shared" si="1312"/>
        <v>5.0785951381885939</v>
      </c>
      <c r="V854" s="42">
        <f t="shared" si="1321"/>
        <v>4.1291804972766792</v>
      </c>
      <c r="W854" s="42">
        <f t="shared" si="1321"/>
        <v>4.5823250647483222</v>
      </c>
      <c r="X854" s="42">
        <f t="shared" si="1321"/>
        <v>2.8519133304685385</v>
      </c>
      <c r="Y854" s="42">
        <f t="shared" si="1321"/>
        <v>3.8146454384258108</v>
      </c>
      <c r="Z854" s="42">
        <f t="shared" si="1321"/>
        <v>3.2114046819332569</v>
      </c>
      <c r="AA854" s="42">
        <f t="shared" si="1321"/>
        <v>3.8328267488333951</v>
      </c>
      <c r="AB854" s="42">
        <f t="shared" si="1321"/>
        <v>3.1627765511055421</v>
      </c>
      <c r="AC854" s="42">
        <f t="shared" si="1313"/>
        <v>4.8019439088663187</v>
      </c>
      <c r="AD854" s="74">
        <f t="shared" si="1307"/>
        <v>99.999999999999972</v>
      </c>
    </row>
    <row r="855" spans="1:30" x14ac:dyDescent="0.25">
      <c r="A855" s="34" t="s">
        <v>1055</v>
      </c>
      <c r="B855" s="34" t="s">
        <v>1056</v>
      </c>
      <c r="C855" s="42">
        <f t="shared" si="1308"/>
        <v>2.9921051014103601</v>
      </c>
      <c r="D855" s="42">
        <f t="shared" si="1309"/>
        <v>3.7624841171911148</v>
      </c>
      <c r="E855" s="42">
        <f t="shared" si="1324"/>
        <v>4.1088561327060837</v>
      </c>
      <c r="F855" s="42">
        <f t="shared" si="1324"/>
        <v>4.2332831184063169</v>
      </c>
      <c r="G855" s="42">
        <f t="shared" si="1324"/>
        <v>0.60627648795819811</v>
      </c>
      <c r="H855" s="42">
        <f t="shared" si="1315"/>
        <v>4.8535489407358403</v>
      </c>
      <c r="I855" s="42">
        <f t="shared" si="1318"/>
        <v>3.5795147745747786</v>
      </c>
      <c r="J855" s="42">
        <f t="shared" si="1310"/>
        <v>3.0085887303337917</v>
      </c>
      <c r="K855" s="42">
        <f t="shared" si="1319"/>
        <v>2.1152852306581895</v>
      </c>
      <c r="L855" s="42">
        <f t="shared" si="1319"/>
        <v>5.4007510916336452</v>
      </c>
      <c r="M855" s="42">
        <f t="shared" si="1319"/>
        <v>4.2368204572831312</v>
      </c>
      <c r="N855" s="42">
        <f t="shared" si="1319"/>
        <v>5.2967242893384583</v>
      </c>
      <c r="O855" s="42">
        <f t="shared" si="1311"/>
        <v>5.6520312664505576</v>
      </c>
      <c r="P855" s="42">
        <f t="shared" si="1320"/>
        <v>0.18233836346172558</v>
      </c>
      <c r="Q855" s="42">
        <f t="shared" si="1320"/>
        <v>0</v>
      </c>
      <c r="R855" s="42">
        <f t="shared" si="1320"/>
        <v>6.4693651356218655</v>
      </c>
      <c r="S855" s="42">
        <f t="shared" si="1316"/>
        <v>4.0629100904145776</v>
      </c>
      <c r="T855" s="42">
        <f t="shared" si="1325"/>
        <v>6.4693651356218655</v>
      </c>
      <c r="U855" s="42">
        <f>U95</f>
        <v>6.4693651356218655</v>
      </c>
      <c r="V855" s="42">
        <f t="shared" si="1321"/>
        <v>3.2346825678109319</v>
      </c>
      <c r="W855" s="42">
        <f t="shared" si="1321"/>
        <v>3.9845011684355698</v>
      </c>
      <c r="X855" s="42">
        <f t="shared" si="1321"/>
        <v>1.4658547724652808</v>
      </c>
      <c r="Y855" s="42">
        <f t="shared" si="1321"/>
        <v>4.0719099730635806</v>
      </c>
      <c r="Z855" s="42">
        <f t="shared" si="1321"/>
        <v>3.5301709511275337</v>
      </c>
      <c r="AA855" s="42">
        <f t="shared" si="1321"/>
        <v>3.8127248654105501</v>
      </c>
      <c r="AB855" s="42">
        <f t="shared" si="1321"/>
        <v>3.1658595344532534</v>
      </c>
      <c r="AC855" s="42">
        <f>AC95</f>
        <v>3.2346825678109341</v>
      </c>
      <c r="AD855" s="74">
        <f t="shared" si="1307"/>
        <v>99.999999999999986</v>
      </c>
    </row>
    <row r="856" spans="1:30" x14ac:dyDescent="0.25">
      <c r="A856" s="34" t="s">
        <v>1057</v>
      </c>
      <c r="B856" s="34" t="s">
        <v>1058</v>
      </c>
      <c r="C856" s="42">
        <f t="shared" si="1308"/>
        <v>4.9546898988555146</v>
      </c>
      <c r="D856" s="42">
        <f t="shared" si="1309"/>
        <v>1.2109872274437805</v>
      </c>
      <c r="E856" s="42">
        <f t="shared" si="1324"/>
        <v>5.5903548636052172</v>
      </c>
      <c r="F856" s="42">
        <f t="shared" si="1324"/>
        <v>4.9007266412083021</v>
      </c>
      <c r="G856" s="42">
        <f t="shared" si="1324"/>
        <v>1.510876070634553</v>
      </c>
      <c r="H856" s="42">
        <f t="shared" si="1315"/>
        <v>3.6263627311211857</v>
      </c>
      <c r="I856" s="42">
        <f t="shared" si="1318"/>
        <v>3.7434311067186403</v>
      </c>
      <c r="J856" s="42">
        <f t="shared" si="1310"/>
        <v>2.7354790630647954</v>
      </c>
      <c r="K856" s="42">
        <f t="shared" si="1319"/>
        <v>4.5315535607546034</v>
      </c>
      <c r="L856" s="42">
        <f t="shared" si="1319"/>
        <v>4.0622097922120739</v>
      </c>
      <c r="M856" s="42">
        <f t="shared" si="1319"/>
        <v>4.2812879292419641</v>
      </c>
      <c r="N856" s="42">
        <f t="shared" si="1319"/>
        <v>3.907352310234637</v>
      </c>
      <c r="O856" s="42">
        <f t="shared" si="1311"/>
        <v>4.0694384385379232</v>
      </c>
      <c r="P856" s="42">
        <f t="shared" si="1320"/>
        <v>1.0439832231531092</v>
      </c>
      <c r="Q856" s="42">
        <f t="shared" si="1320"/>
        <v>0</v>
      </c>
      <c r="R856" s="42">
        <f>R96-0.9</f>
        <v>5.7143794209772167</v>
      </c>
      <c r="S856" s="42">
        <f t="shared" si="1316"/>
        <v>1.9547931403257395</v>
      </c>
      <c r="T856" s="42">
        <f t="shared" si="1325"/>
        <v>0</v>
      </c>
      <c r="U856" s="42">
        <f>U96</f>
        <v>6.6143794209772171</v>
      </c>
      <c r="V856" s="42">
        <f>V96-1.1</f>
        <v>0.5535948552443053</v>
      </c>
      <c r="W856" s="42">
        <f t="shared" si="1321"/>
        <v>5.1583839509507881</v>
      </c>
      <c r="X856" s="42">
        <f t="shared" si="1321"/>
        <v>1.3438305297439934</v>
      </c>
      <c r="Y856" s="42">
        <f t="shared" si="1321"/>
        <v>5.4241311961227057</v>
      </c>
      <c r="Z856" s="42">
        <f t="shared" si="1321"/>
        <v>6.4186750662417555</v>
      </c>
      <c r="AA856" s="42">
        <f t="shared" si="1321"/>
        <v>5.7478336397191407</v>
      </c>
      <c r="AB856" s="42">
        <f t="shared" si="1321"/>
        <v>3.9404813571779167</v>
      </c>
      <c r="AC856" s="42">
        <f t="shared" si="1313"/>
        <v>6.9607845657329124</v>
      </c>
      <c r="AD856" s="74">
        <f t="shared" si="1307"/>
        <v>99.999999999999986</v>
      </c>
    </row>
    <row r="857" spans="1:30" x14ac:dyDescent="0.25">
      <c r="A857" s="34" t="s">
        <v>1059</v>
      </c>
      <c r="B857" s="34" t="s">
        <v>1060</v>
      </c>
      <c r="C857" s="42">
        <f t="shared" si="1308"/>
        <v>6.7790792094230659</v>
      </c>
      <c r="D857" s="42">
        <f t="shared" si="1309"/>
        <v>7.7790792094230659</v>
      </c>
      <c r="E857" s="42">
        <f t="shared" si="1324"/>
        <v>4.85271947294871</v>
      </c>
      <c r="F857" s="42">
        <f t="shared" si="1324"/>
        <v>4.3654855096944249</v>
      </c>
      <c r="G857" s="42">
        <f t="shared" si="1324"/>
        <v>1.4387711660498741</v>
      </c>
      <c r="H857" s="42">
        <f t="shared" si="1315"/>
        <v>3.2329843166510934</v>
      </c>
      <c r="I857" s="42">
        <f t="shared" ref="I857:I864" si="1326">I97</f>
        <v>3.1929089563726398</v>
      </c>
      <c r="J857" s="42">
        <f t="shared" si="1310"/>
        <v>3.2461197512066979</v>
      </c>
      <c r="K857" s="42">
        <f t="shared" si="1319"/>
        <v>5.4205909006341981</v>
      </c>
      <c r="L857" s="42">
        <f t="shared" si="1319"/>
        <v>2.2747122529447075</v>
      </c>
      <c r="M857" s="42">
        <f t="shared" si="1319"/>
        <v>2.5369900682582309</v>
      </c>
      <c r="N857" s="42">
        <f t="shared" si="1319"/>
        <v>4.9230542154159469</v>
      </c>
      <c r="O857" s="42">
        <f t="shared" si="1311"/>
        <v>4.6198631063066093</v>
      </c>
      <c r="P857" s="42">
        <f t="shared" si="1320"/>
        <v>4.7366889528630738</v>
      </c>
      <c r="Q857" s="42">
        <f t="shared" si="1320"/>
        <v>2.4727996407626129</v>
      </c>
      <c r="R857" s="42">
        <f t="shared" si="1320"/>
        <v>5.6905099698547188</v>
      </c>
      <c r="S857" s="42">
        <f t="shared" si="1316"/>
        <v>3.1478064625939477</v>
      </c>
      <c r="T857" s="42">
        <f t="shared" si="1325"/>
        <v>2.7938160145963598</v>
      </c>
      <c r="U857" s="42">
        <f>U97</f>
        <v>1.6165499658879752</v>
      </c>
      <c r="V857" s="42">
        <f t="shared" ref="V857:AB872" si="1327">V97</f>
        <v>6.5993341307392583</v>
      </c>
      <c r="W857" s="42">
        <f t="shared" si="1327"/>
        <v>3.6193292968649171</v>
      </c>
      <c r="X857" s="42">
        <f t="shared" si="1327"/>
        <v>5.8734532960975043</v>
      </c>
      <c r="Y857" s="42">
        <f t="shared" si="1327"/>
        <v>6.0409446919974652</v>
      </c>
      <c r="Z857" s="42">
        <f t="shared" si="1327"/>
        <v>0.32004970593855997</v>
      </c>
      <c r="AA857" s="42">
        <f t="shared" si="1327"/>
        <v>0</v>
      </c>
      <c r="AB857" s="42">
        <f t="shared" si="1327"/>
        <v>0</v>
      </c>
      <c r="AC857" s="42">
        <f>AC97</f>
        <v>2.4263597364743559</v>
      </c>
      <c r="AD857" s="74">
        <f t="shared" si="1307"/>
        <v>100.00000000000001</v>
      </c>
    </row>
    <row r="858" spans="1:30" x14ac:dyDescent="0.25">
      <c r="A858" s="34" t="s">
        <v>1061</v>
      </c>
      <c r="B858" s="34" t="s">
        <v>1062</v>
      </c>
      <c r="C858" s="42">
        <f t="shared" si="1308"/>
        <v>5.780497642389709</v>
      </c>
      <c r="D858" s="42">
        <f t="shared" si="1309"/>
        <v>6.780497642389709</v>
      </c>
      <c r="E858" s="42">
        <f t="shared" si="1324"/>
        <v>1.5701244105974284</v>
      </c>
      <c r="F858" s="42">
        <f t="shared" si="1324"/>
        <v>5.228105180300151</v>
      </c>
      <c r="G858" s="42">
        <f t="shared" si="1324"/>
        <v>2.2448886201103702</v>
      </c>
      <c r="H858" s="42">
        <f t="shared" si="1315"/>
        <v>4.8210338530618051</v>
      </c>
      <c r="I858" s="42">
        <f t="shared" si="1326"/>
        <v>5.0436914777283244</v>
      </c>
      <c r="J858" s="42">
        <f t="shared" si="1310"/>
        <v>4.8151194316929615</v>
      </c>
      <c r="K858" s="42">
        <f t="shared" si="1319"/>
        <v>2.1380417506007525</v>
      </c>
      <c r="L858" s="42">
        <f t="shared" si="1319"/>
        <v>4.9720606335585193</v>
      </c>
      <c r="M858" s="42">
        <f t="shared" si="1319"/>
        <v>3.8972607064955613</v>
      </c>
      <c r="N858" s="42">
        <f t="shared" si="1319"/>
        <v>2.3006152268682656</v>
      </c>
      <c r="O858" s="42">
        <f t="shared" si="1311"/>
        <v>5.7335288676087854</v>
      </c>
      <c r="P858" s="42">
        <f t="shared" si="1320"/>
        <v>5.1570793292382806</v>
      </c>
      <c r="Q858" s="42">
        <f t="shared" si="1320"/>
        <v>3.0945271210023493</v>
      </c>
      <c r="R858" s="42">
        <f>R98-2</f>
        <v>3.0230045753476062</v>
      </c>
      <c r="S858" s="42">
        <f t="shared" si="1316"/>
        <v>2.6816778762336333</v>
      </c>
      <c r="T858" s="42">
        <f t="shared" si="1325"/>
        <v>2.9039499274087777</v>
      </c>
      <c r="U858" s="42">
        <f>U98</f>
        <v>6.1208668224968834</v>
      </c>
      <c r="V858" s="42">
        <f t="shared" si="1327"/>
        <v>4.5504872641246878</v>
      </c>
      <c r="W858" s="42">
        <f t="shared" si="1327"/>
        <v>3.6510296914632447</v>
      </c>
      <c r="X858" s="42">
        <f t="shared" si="1327"/>
        <v>3.9651618998589835</v>
      </c>
      <c r="Y858" s="42">
        <f t="shared" si="1327"/>
        <v>2.9573988898341406</v>
      </c>
      <c r="Z858" s="42">
        <f t="shared" si="1327"/>
        <v>0.38235273132924896</v>
      </c>
      <c r="AA858" s="42">
        <f t="shared" si="1327"/>
        <v>0</v>
      </c>
      <c r="AB858" s="42">
        <f t="shared" si="1327"/>
        <v>0</v>
      </c>
      <c r="AC858" s="42">
        <f t="shared" si="1313"/>
        <v>6.1869984282598063</v>
      </c>
      <c r="AD858" s="74">
        <f t="shared" si="1307"/>
        <v>99.999999999999986</v>
      </c>
    </row>
    <row r="859" spans="1:30" x14ac:dyDescent="0.25">
      <c r="A859" s="34" t="s">
        <v>1063</v>
      </c>
      <c r="B859" s="34" t="s">
        <v>1064</v>
      </c>
      <c r="C859" s="42">
        <f t="shared" si="1308"/>
        <v>6.367253211306787</v>
      </c>
      <c r="D859" s="42">
        <f t="shared" si="1309"/>
        <v>7.367253211306787</v>
      </c>
      <c r="E859" s="42">
        <f t="shared" si="1324"/>
        <v>3.7197621561245096</v>
      </c>
      <c r="F859" s="42">
        <f t="shared" si="1324"/>
        <v>3.8069139545159798</v>
      </c>
      <c r="G859" s="42">
        <f t="shared" si="1324"/>
        <v>2.5019124991606656</v>
      </c>
      <c r="H859" s="42">
        <f t="shared" si="1315"/>
        <v>5.0308691525161207</v>
      </c>
      <c r="I859" s="42">
        <f t="shared" si="1326"/>
        <v>5.9934410403612031</v>
      </c>
      <c r="J859" s="42">
        <f t="shared" si="1310"/>
        <v>5.2284626325983901</v>
      </c>
      <c r="K859" s="42">
        <f t="shared" ref="K859:N874" si="1328">K99</f>
        <v>1.4611177045333592</v>
      </c>
      <c r="L859" s="42">
        <f t="shared" si="1328"/>
        <v>3.0044232799467205</v>
      </c>
      <c r="M859" s="42">
        <f t="shared" si="1328"/>
        <v>5.859392356177433</v>
      </c>
      <c r="N859" s="42">
        <f t="shared" si="1328"/>
        <v>0.66842841828357358</v>
      </c>
      <c r="O859" s="42">
        <f t="shared" si="1311"/>
        <v>5.1375616585463222</v>
      </c>
      <c r="P859" s="42">
        <f t="shared" ref="P859:R874" si="1329">P99</f>
        <v>4.8074929412084133</v>
      </c>
      <c r="Q859" s="42">
        <f t="shared" si="1329"/>
        <v>1.5677997241907402</v>
      </c>
      <c r="R859" s="42">
        <f t="shared" si="1329"/>
        <v>5.643935269501827</v>
      </c>
      <c r="S859" s="42">
        <f t="shared" si="1316"/>
        <v>1.933467114069451</v>
      </c>
      <c r="T859" s="42">
        <f t="shared" si="1325"/>
        <v>3.6270016960806339</v>
      </c>
      <c r="U859" s="42">
        <f t="shared" si="1312"/>
        <v>4.867253211306787</v>
      </c>
      <c r="V859" s="42">
        <f t="shared" si="1327"/>
        <v>3.2579976521028442</v>
      </c>
      <c r="W859" s="42">
        <f t="shared" si="1327"/>
        <v>2.8846594643978425</v>
      </c>
      <c r="X859" s="42">
        <f t="shared" si="1327"/>
        <v>4.7176054209654064</v>
      </c>
      <c r="Y859" s="42">
        <f t="shared" si="1327"/>
        <v>3.6813692847954731</v>
      </c>
      <c r="Z859" s="42">
        <f t="shared" si="1327"/>
        <v>0.28645813846488</v>
      </c>
      <c r="AA859" s="42">
        <f t="shared" si="1327"/>
        <v>0</v>
      </c>
      <c r="AB859" s="42">
        <f t="shared" si="1327"/>
        <v>0</v>
      </c>
      <c r="AC859" s="42">
        <f t="shared" si="1313"/>
        <v>6.5781688075378586</v>
      </c>
      <c r="AD859" s="74">
        <f t="shared" si="1307"/>
        <v>100.00000000000003</v>
      </c>
    </row>
    <row r="860" spans="1:30" x14ac:dyDescent="0.25">
      <c r="A860" s="34" t="s">
        <v>1065</v>
      </c>
      <c r="B860" s="34" t="s">
        <v>1066</v>
      </c>
      <c r="C860" s="42">
        <f t="shared" si="1308"/>
        <v>6.2615745264630309</v>
      </c>
      <c r="D860" s="42">
        <f t="shared" si="1309"/>
        <v>7.2615745264630309</v>
      </c>
      <c r="E860" s="42">
        <f t="shared" si="1324"/>
        <v>4.7894486229113147</v>
      </c>
      <c r="F860" s="42">
        <f t="shared" si="1324"/>
        <v>3.8242687910228885</v>
      </c>
      <c r="G860" s="42">
        <f t="shared" si="1324"/>
        <v>1.3551089443531272</v>
      </c>
      <c r="H860" s="42">
        <f t="shared" si="1315"/>
        <v>3.7709996509837045</v>
      </c>
      <c r="I860" s="42">
        <f t="shared" si="1326"/>
        <v>4.3258771869384338</v>
      </c>
      <c r="J860" s="42">
        <f t="shared" si="1310"/>
        <v>2.9554068542005894</v>
      </c>
      <c r="K860" s="42">
        <f t="shared" si="1328"/>
        <v>2.4456758925504589</v>
      </c>
      <c r="L860" s="42">
        <f t="shared" si="1328"/>
        <v>1.8312597675837377</v>
      </c>
      <c r="M860" s="42">
        <f t="shared" si="1328"/>
        <v>2.3312562200136826</v>
      </c>
      <c r="N860" s="42">
        <f t="shared" si="1328"/>
        <v>4.5592399009176745</v>
      </c>
      <c r="O860" s="42">
        <f t="shared" si="1311"/>
        <v>4.2736057676868926</v>
      </c>
      <c r="P860" s="42">
        <f t="shared" si="1329"/>
        <v>4.6557451718230629</v>
      </c>
      <c r="Q860" s="42">
        <f t="shared" si="1329"/>
        <v>0.66838969907150181</v>
      </c>
      <c r="R860" s="42">
        <f t="shared" si="1329"/>
        <v>5.7080279485669561</v>
      </c>
      <c r="S860" s="42">
        <f t="shared" si="1316"/>
        <v>2.4659515167690573</v>
      </c>
      <c r="T860" s="42">
        <f t="shared" si="1325"/>
        <v>4.7679820371178021</v>
      </c>
      <c r="U860" s="42">
        <f t="shared" si="1312"/>
        <v>1.0825625558251244</v>
      </c>
      <c r="V860" s="42">
        <f t="shared" si="1327"/>
        <v>5.935812081361199</v>
      </c>
      <c r="W860" s="42">
        <f t="shared" si="1327"/>
        <v>5.7188652664242507</v>
      </c>
      <c r="X860" s="42">
        <f t="shared" si="1327"/>
        <v>6.1609270431477867</v>
      </c>
      <c r="Y860" s="42">
        <f t="shared" si="1327"/>
        <v>6.1902642737523896</v>
      </c>
      <c r="Z860" s="42">
        <f t="shared" si="1327"/>
        <v>0.15245940307695155</v>
      </c>
      <c r="AA860" s="42">
        <f t="shared" si="1327"/>
        <v>0</v>
      </c>
      <c r="AB860" s="42">
        <f t="shared" si="1327"/>
        <v>0</v>
      </c>
      <c r="AC860" s="42">
        <f t="shared" si="1313"/>
        <v>6.5077163509753548</v>
      </c>
      <c r="AD860" s="74">
        <f t="shared" si="1307"/>
        <v>100</v>
      </c>
    </row>
    <row r="861" spans="1:30" x14ac:dyDescent="0.25">
      <c r="A861" s="34" t="s">
        <v>1067</v>
      </c>
      <c r="B861" s="34" t="s">
        <v>1068</v>
      </c>
      <c r="C861" s="42">
        <f t="shared" si="1308"/>
        <v>5.9206742411989222</v>
      </c>
      <c r="D861" s="42">
        <f t="shared" si="1309"/>
        <v>6.9206742411989222</v>
      </c>
      <c r="E861" s="42">
        <f t="shared" si="1324"/>
        <v>5.0830337742824803</v>
      </c>
      <c r="F861" s="42">
        <f t="shared" si="1324"/>
        <v>1.6902583581952246</v>
      </c>
      <c r="G861" s="42">
        <f t="shared" si="1324"/>
        <v>3.4756542380043762</v>
      </c>
      <c r="H861" s="42">
        <f t="shared" si="1315"/>
        <v>1.2842488394289573</v>
      </c>
      <c r="I861" s="42">
        <f t="shared" si="1326"/>
        <v>1.0235707036090762</v>
      </c>
      <c r="J861" s="42">
        <f t="shared" si="1310"/>
        <v>1.794601962640461</v>
      </c>
      <c r="K861" s="42">
        <f t="shared" si="1328"/>
        <v>1.0928807219062</v>
      </c>
      <c r="L861" s="42">
        <f t="shared" si="1328"/>
        <v>1.0701123735331539</v>
      </c>
      <c r="M861" s="42">
        <f t="shared" si="1328"/>
        <v>1.7063344518652834</v>
      </c>
      <c r="N861" s="42">
        <f t="shared" si="1328"/>
        <v>4.9322096904927761</v>
      </c>
      <c r="O861" s="42">
        <f t="shared" si="1311"/>
        <v>2.7185877878464844</v>
      </c>
      <c r="P861" s="42">
        <f t="shared" si="1329"/>
        <v>2.199819382880503</v>
      </c>
      <c r="Q861" s="42">
        <f t="shared" si="1329"/>
        <v>2.6343928111779711</v>
      </c>
      <c r="R861" s="42">
        <f t="shared" si="1329"/>
        <v>6.057495741799805</v>
      </c>
      <c r="S861" s="42">
        <f t="shared" si="1316"/>
        <v>3.858036970322436</v>
      </c>
      <c r="T861" s="42">
        <f t="shared" si="1325"/>
        <v>4.2936169913933169</v>
      </c>
      <c r="U861" s="42">
        <f t="shared" si="1312"/>
        <v>2.0643347928187312</v>
      </c>
      <c r="V861" s="42">
        <f t="shared" si="1327"/>
        <v>5.0151160368257193</v>
      </c>
      <c r="W861" s="42">
        <f t="shared" si="1327"/>
        <v>4.2561850303181199</v>
      </c>
      <c r="X861" s="42">
        <f t="shared" si="1327"/>
        <v>5.4035242820919027</v>
      </c>
      <c r="Y861" s="42">
        <f t="shared" si="1327"/>
        <v>5.9919520054732978</v>
      </c>
      <c r="Z861" s="42">
        <f t="shared" si="1327"/>
        <v>0.39088659416543553</v>
      </c>
      <c r="AA861" s="42">
        <f t="shared" si="1327"/>
        <v>6.4206742411989222</v>
      </c>
      <c r="AB861" s="42">
        <f t="shared" si="1327"/>
        <v>6.4206742411989222</v>
      </c>
      <c r="AC861" s="42">
        <f t="shared" si="1313"/>
        <v>6.2804494941326157</v>
      </c>
      <c r="AD861" s="74">
        <f t="shared" si="1307"/>
        <v>100.00000000000003</v>
      </c>
    </row>
    <row r="862" spans="1:30" x14ac:dyDescent="0.25">
      <c r="A862" s="34" t="s">
        <v>1069</v>
      </c>
      <c r="B862" s="34" t="s">
        <v>1070</v>
      </c>
      <c r="C862" s="42">
        <f>C102</f>
        <v>7.5268614661712245</v>
      </c>
      <c r="D862" s="42">
        <f t="shared" si="1309"/>
        <v>8.0268614661712245</v>
      </c>
      <c r="E862" s="42">
        <f t="shared" ref="E862:G866" si="1330">E102</f>
        <v>6.8996230106569554</v>
      </c>
      <c r="F862" s="42">
        <f t="shared" si="1330"/>
        <v>0.38209135025936469</v>
      </c>
      <c r="G862" s="42">
        <f>G102-2</f>
        <v>3.5311027440803713</v>
      </c>
      <c r="H862" s="42">
        <f t="shared" si="1315"/>
        <v>0.31438219842701653</v>
      </c>
      <c r="I862" s="42">
        <f t="shared" si="1326"/>
        <v>0.43932045097620254</v>
      </c>
      <c r="J862" s="42">
        <f t="shared" si="1310"/>
        <v>1.6714681872524093</v>
      </c>
      <c r="K862" s="42">
        <f t="shared" si="1328"/>
        <v>0</v>
      </c>
      <c r="L862" s="42">
        <f t="shared" si="1328"/>
        <v>0.62723845551426849</v>
      </c>
      <c r="M862" s="42">
        <f t="shared" si="1328"/>
        <v>0.79786318056421024</v>
      </c>
      <c r="N862" s="42">
        <f t="shared" si="1328"/>
        <v>6.1775471445922747</v>
      </c>
      <c r="O862" s="42">
        <f t="shared" si="1311"/>
        <v>1.3227510186330687</v>
      </c>
      <c r="P862" s="42">
        <f t="shared" si="1329"/>
        <v>0.55585780803443685</v>
      </c>
      <c r="Q862" s="42">
        <f t="shared" si="1329"/>
        <v>1.0497400108040804</v>
      </c>
      <c r="R862" s="42">
        <f t="shared" si="1329"/>
        <v>6.6037114241034951</v>
      </c>
      <c r="S862" s="42">
        <f t="shared" si="1316"/>
        <v>5.9227265754200475</v>
      </c>
      <c r="T862" s="42">
        <f t="shared" si="1325"/>
        <v>4.4883319675228313</v>
      </c>
      <c r="U862" s="42">
        <f>U102</f>
        <v>1.4465078217334228</v>
      </c>
      <c r="V862" s="42">
        <f t="shared" si="1327"/>
        <v>7.4438575973514105</v>
      </c>
      <c r="W862" s="42">
        <f t="shared" si="1327"/>
        <v>6.0091243611808931</v>
      </c>
      <c r="X862" s="42">
        <f t="shared" si="1327"/>
        <v>7.1495632073974127</v>
      </c>
      <c r="Y862" s="42">
        <f t="shared" si="1327"/>
        <v>7.2886696476215027</v>
      </c>
      <c r="Z862" s="42">
        <f t="shared" si="1327"/>
        <v>0.28002979524651339</v>
      </c>
      <c r="AA862" s="42">
        <f>AA102</f>
        <v>0</v>
      </c>
      <c r="AB862" s="42">
        <f>AB102</f>
        <v>7.5268614661712245</v>
      </c>
      <c r="AC862" s="42">
        <f>AC102+1.5</f>
        <v>6.5179076441141506</v>
      </c>
      <c r="AD862" s="74">
        <f t="shared" si="1307"/>
        <v>100.00000000000001</v>
      </c>
    </row>
    <row r="863" spans="1:30" x14ac:dyDescent="0.25">
      <c r="A863" s="34" t="s">
        <v>1071</v>
      </c>
      <c r="B863" s="34" t="s">
        <v>1072</v>
      </c>
      <c r="C863" s="42">
        <f t="shared" si="1308"/>
        <v>5.1716843381685758</v>
      </c>
      <c r="D863" s="42">
        <f t="shared" si="1309"/>
        <v>6.1716843381685758</v>
      </c>
      <c r="E863" s="42">
        <f t="shared" si="1330"/>
        <v>3.7811228921123834</v>
      </c>
      <c r="F863" s="42">
        <f t="shared" si="1330"/>
        <v>4.6550616737798718</v>
      </c>
      <c r="G863" s="42">
        <f t="shared" si="1330"/>
        <v>2.2733610776956672</v>
      </c>
      <c r="H863" s="42">
        <f t="shared" si="1315"/>
        <v>3.7452062915090911</v>
      </c>
      <c r="I863" s="42">
        <f t="shared" si="1326"/>
        <v>3.8908579865560657</v>
      </c>
      <c r="J863" s="42">
        <f t="shared" si="1310"/>
        <v>3.0537956860396664</v>
      </c>
      <c r="K863" s="42">
        <f t="shared" si="1328"/>
        <v>1.9307861576744092</v>
      </c>
      <c r="L863" s="42">
        <f t="shared" si="1328"/>
        <v>1.8905614460561915</v>
      </c>
      <c r="M863" s="42">
        <f t="shared" si="1328"/>
        <v>4.4716558458305551</v>
      </c>
      <c r="N863" s="42">
        <f t="shared" si="1328"/>
        <v>1.2485528160213353</v>
      </c>
      <c r="O863" s="42">
        <f t="shared" si="1311"/>
        <v>3.3138922788099161</v>
      </c>
      <c r="P863" s="42">
        <f t="shared" si="1329"/>
        <v>2.2985427750628702</v>
      </c>
      <c r="Q863" s="42">
        <f t="shared" si="1329"/>
        <v>0.5332956291429265</v>
      </c>
      <c r="R863" s="42">
        <f t="shared" si="1329"/>
        <v>4.9750683335412926</v>
      </c>
      <c r="S863" s="42">
        <f t="shared" si="1316"/>
        <v>4.0879152212485614</v>
      </c>
      <c r="T863" s="42">
        <f t="shared" si="1325"/>
        <v>3.0975502727148787</v>
      </c>
      <c r="U863" s="42">
        <f t="shared" si="1312"/>
        <v>1.9059282135656623</v>
      </c>
      <c r="V863" s="42">
        <f t="shared" si="1327"/>
        <v>4.3549007500367578</v>
      </c>
      <c r="W863" s="42">
        <f t="shared" si="1327"/>
        <v>4.0943209474979092</v>
      </c>
      <c r="X863" s="42">
        <f t="shared" si="1327"/>
        <v>4.82956877019177</v>
      </c>
      <c r="Y863" s="42">
        <f t="shared" si="1327"/>
        <v>4.8451619844576177</v>
      </c>
      <c r="Z863" s="42">
        <f t="shared" si="1327"/>
        <v>0.36447125961173743</v>
      </c>
      <c r="AA863" s="42">
        <f t="shared" si="1327"/>
        <v>5.6716843381685758</v>
      </c>
      <c r="AB863" s="42">
        <f t="shared" si="1327"/>
        <v>5.6716843381685758</v>
      </c>
      <c r="AC863" s="42">
        <f t="shared" si="1313"/>
        <v>7.6716843381685758</v>
      </c>
      <c r="AD863" s="74">
        <f t="shared" si="1307"/>
        <v>100.00000000000001</v>
      </c>
    </row>
    <row r="864" spans="1:30" x14ac:dyDescent="0.25">
      <c r="A864" s="34" t="s">
        <v>1073</v>
      </c>
      <c r="B864" s="34" t="s">
        <v>1074</v>
      </c>
      <c r="C864" s="42">
        <f t="shared" si="1308"/>
        <v>5.7102306564865986</v>
      </c>
      <c r="D864" s="42">
        <f t="shared" si="1309"/>
        <v>6.7102306564865986</v>
      </c>
      <c r="E864" s="42">
        <f t="shared" si="1330"/>
        <v>4.1401537709910645</v>
      </c>
      <c r="F864" s="42">
        <f t="shared" si="1330"/>
        <v>4.3214947380493021</v>
      </c>
      <c r="G864" s="42">
        <f t="shared" si="1330"/>
        <v>1.6552061047247362</v>
      </c>
      <c r="H864" s="42">
        <f t="shared" si="1315"/>
        <v>2.4186206354863389</v>
      </c>
      <c r="I864" s="42">
        <f t="shared" si="1326"/>
        <v>2.444933168721886</v>
      </c>
      <c r="J864" s="42">
        <f t="shared" si="1310"/>
        <v>3.7636987855317781</v>
      </c>
      <c r="K864" s="42">
        <f t="shared" si="1328"/>
        <v>1.5855908059114718</v>
      </c>
      <c r="L864" s="42">
        <f t="shared" si="1328"/>
        <v>1.9406970801520613</v>
      </c>
      <c r="M864" s="42">
        <f t="shared" si="1328"/>
        <v>3.1518281274243813</v>
      </c>
      <c r="N864" s="42">
        <f t="shared" si="1328"/>
        <v>3.133544069936451</v>
      </c>
      <c r="O864" s="42">
        <f t="shared" si="1311"/>
        <v>3.8450641656875919</v>
      </c>
      <c r="P864" s="42">
        <f t="shared" si="1329"/>
        <v>3.9866523070242366</v>
      </c>
      <c r="Q864" s="42">
        <f t="shared" si="1329"/>
        <v>2.3639519593270584</v>
      </c>
      <c r="R864" s="42">
        <f t="shared" si="1329"/>
        <v>4.0192686617571187</v>
      </c>
      <c r="S864" s="42">
        <f t="shared" si="1316"/>
        <v>3.5315971978940714</v>
      </c>
      <c r="T864" s="42">
        <f t="shared" si="1325"/>
        <v>1.8633631027981565</v>
      </c>
      <c r="U864" s="42">
        <f t="shared" si="1312"/>
        <v>0.85406345064064881</v>
      </c>
      <c r="V864" s="42">
        <f t="shared" si="1327"/>
        <v>4.3057793500511252</v>
      </c>
      <c r="W864" s="42">
        <f t="shared" si="1327"/>
        <v>3.8709767210955333</v>
      </c>
      <c r="X864" s="42">
        <f t="shared" si="1327"/>
        <v>5.930455036809855</v>
      </c>
      <c r="Y864" s="42">
        <f t="shared" si="1327"/>
        <v>5.7169496771264265</v>
      </c>
      <c r="Z864" s="42">
        <f t="shared" si="1327"/>
        <v>0.17503468592127255</v>
      </c>
      <c r="AA864" s="42">
        <f t="shared" si="1327"/>
        <v>6.2102306564865986</v>
      </c>
      <c r="AB864" s="42">
        <f t="shared" si="1327"/>
        <v>6.2102306564865986</v>
      </c>
      <c r="AC864" s="42">
        <f t="shared" si="1313"/>
        <v>6.1401537709910654</v>
      </c>
      <c r="AD864" s="74">
        <f t="shared" si="1307"/>
        <v>100.00000000000003</v>
      </c>
    </row>
    <row r="865" spans="1:30" x14ac:dyDescent="0.25">
      <c r="A865" s="34" t="s">
        <v>1075</v>
      </c>
      <c r="B865" s="34" t="s">
        <v>1076</v>
      </c>
      <c r="C865" s="42">
        <f t="shared" si="1308"/>
        <v>6.2147183092979343</v>
      </c>
      <c r="D865" s="42">
        <f t="shared" si="1309"/>
        <v>0.5</v>
      </c>
      <c r="E865" s="42">
        <f t="shared" si="1330"/>
        <v>5.3158186615275316</v>
      </c>
      <c r="F865" s="42">
        <f t="shared" si="1330"/>
        <v>4.7690789070081019</v>
      </c>
      <c r="G865" s="42">
        <f t="shared" si="1330"/>
        <v>1.0358794085969256</v>
      </c>
      <c r="H865" s="42">
        <f t="shared" si="1315"/>
        <v>4.7504452117917815</v>
      </c>
      <c r="I865" s="42">
        <f>I105-2</f>
        <v>3.0927637168822333</v>
      </c>
      <c r="J865" s="42">
        <f t="shared" si="1310"/>
        <v>3.1295737013058953</v>
      </c>
      <c r="K865" s="42">
        <f t="shared" si="1328"/>
        <v>2.0001288580887473</v>
      </c>
      <c r="L865" s="42">
        <f t="shared" si="1328"/>
        <v>1.5387896125474434</v>
      </c>
      <c r="M865" s="42">
        <f t="shared" si="1328"/>
        <v>3.8811501066659901</v>
      </c>
      <c r="N865" s="42">
        <f t="shared" si="1328"/>
        <v>2.378207989492275</v>
      </c>
      <c r="O865" s="42">
        <f t="shared" si="1311"/>
        <v>4.1302627976591424</v>
      </c>
      <c r="P865" s="42">
        <f t="shared" si="1329"/>
        <v>4.3572506220141562</v>
      </c>
      <c r="Q865" s="42">
        <f t="shared" si="1329"/>
        <v>1.6163299357744472</v>
      </c>
      <c r="R865" s="42">
        <f>R105</f>
        <v>6.3894414689395456</v>
      </c>
      <c r="S865" s="42">
        <f t="shared" si="1316"/>
        <v>3.4652692561585234</v>
      </c>
      <c r="T865" s="42">
        <f t="shared" ref="T865:U880" si="1331">T105</f>
        <v>0.54976160317489098</v>
      </c>
      <c r="U865" s="42">
        <f>U105</f>
        <v>4.8219322740950323</v>
      </c>
      <c r="V865" s="42">
        <f t="shared" si="1327"/>
        <v>4.6114454461086458</v>
      </c>
      <c r="W865" s="42">
        <f t="shared" si="1327"/>
        <v>4.5179085709019873</v>
      </c>
      <c r="X865" s="42">
        <f t="shared" si="1327"/>
        <v>5.4535783222724357</v>
      </c>
      <c r="Y865" s="42">
        <f t="shared" si="1327"/>
        <v>5.4376468840169032</v>
      </c>
      <c r="Z865" s="42">
        <f t="shared" si="1327"/>
        <v>0.61318171708357605</v>
      </c>
      <c r="AA865" s="42">
        <f t="shared" si="1327"/>
        <v>0</v>
      </c>
      <c r="AB865" s="42">
        <f t="shared" si="1327"/>
        <v>6.7147183092979343</v>
      </c>
      <c r="AC865" s="42">
        <f t="shared" si="1313"/>
        <v>8.7147183092979343</v>
      </c>
      <c r="AD865" s="74">
        <f t="shared" si="1307"/>
        <v>100.00000000000001</v>
      </c>
    </row>
    <row r="866" spans="1:30" x14ac:dyDescent="0.25">
      <c r="A866" s="34" t="s">
        <v>1077</v>
      </c>
      <c r="B866" s="34" t="s">
        <v>1078</v>
      </c>
      <c r="C866" s="42">
        <f t="shared" si="1308"/>
        <v>5.6932758193505499</v>
      </c>
      <c r="D866" s="42">
        <f t="shared" si="1309"/>
        <v>6.6932758193505499</v>
      </c>
      <c r="E866" s="42">
        <f>E106-0.25</f>
        <v>0.52415947741881919</v>
      </c>
      <c r="F866" s="42">
        <f t="shared" si="1330"/>
        <v>2.8545826552801712</v>
      </c>
      <c r="G866" s="42">
        <f t="shared" si="1330"/>
        <v>1.2881331249613366</v>
      </c>
      <c r="H866" s="42">
        <f t="shared" si="1315"/>
        <v>3.3492720635378026</v>
      </c>
      <c r="I866" s="42">
        <f t="shared" ref="I866:I881" si="1332">I106</f>
        <v>3.8160992962885922</v>
      </c>
      <c r="J866" s="42">
        <f t="shared" si="1310"/>
        <v>4.2487613076097883</v>
      </c>
      <c r="K866" s="42">
        <f t="shared" si="1328"/>
        <v>2.8989801707598324</v>
      </c>
      <c r="L866" s="42">
        <f t="shared" si="1328"/>
        <v>5.6771695010713366</v>
      </c>
      <c r="M866" s="42">
        <f t="shared" si="1328"/>
        <v>4.133568539874962</v>
      </c>
      <c r="N866" s="42">
        <f t="shared" si="1328"/>
        <v>1.3973123306780177</v>
      </c>
      <c r="O866" s="42">
        <f t="shared" si="1311"/>
        <v>3.6125275016780254</v>
      </c>
      <c r="P866" s="42">
        <f t="shared" si="1329"/>
        <v>3.2147300333493321</v>
      </c>
      <c r="Q866" s="42">
        <f t="shared" si="1329"/>
        <v>1.2064862867629929</v>
      </c>
      <c r="R866" s="42">
        <f t="shared" si="1329"/>
        <v>5.1230791517824574</v>
      </c>
      <c r="S866" s="42">
        <f>S106</f>
        <v>4.4522451657619584</v>
      </c>
      <c r="T866" s="42">
        <f t="shared" si="1331"/>
        <v>1.7058620571992524</v>
      </c>
      <c r="U866" s="42">
        <f t="shared" si="1312"/>
        <v>1.8883372855474003</v>
      </c>
      <c r="V866" s="42">
        <f t="shared" si="1327"/>
        <v>3.4279534626578938</v>
      </c>
      <c r="W866" s="42">
        <f t="shared" si="1327"/>
        <v>4.0739202115718687</v>
      </c>
      <c r="X866" s="42">
        <f t="shared" si="1327"/>
        <v>4.6567460951335029</v>
      </c>
      <c r="Y866" s="42">
        <f t="shared" si="1327"/>
        <v>4.6194781981674824</v>
      </c>
      <c r="Z866" s="42">
        <f t="shared" si="1327"/>
        <v>0.92864225927128063</v>
      </c>
      <c r="AA866" s="42">
        <f t="shared" si="1327"/>
        <v>6.1932758193505499</v>
      </c>
      <c r="AB866" s="42">
        <f t="shared" si="1327"/>
        <v>6.1932758193505499</v>
      </c>
      <c r="AC866" s="42">
        <f t="shared" si="1313"/>
        <v>6.1288505462337</v>
      </c>
      <c r="AD866" s="74">
        <f t="shared" si="1307"/>
        <v>100.00000000000003</v>
      </c>
    </row>
    <row r="867" spans="1:30" x14ac:dyDescent="0.25">
      <c r="A867" s="34" t="s">
        <v>1079</v>
      </c>
      <c r="B867" s="34" t="s">
        <v>1080</v>
      </c>
      <c r="C867" s="42">
        <f>C107</f>
        <v>6.3947828898622578</v>
      </c>
      <c r="D867" s="42">
        <f t="shared" si="1309"/>
        <v>6.8947828898622578</v>
      </c>
      <c r="E867" s="42">
        <f t="shared" ref="E867:G870" si="1333">E107</f>
        <v>2.9309421578535342</v>
      </c>
      <c r="F867" s="42">
        <f t="shared" si="1333"/>
        <v>2.7434940071062255</v>
      </c>
      <c r="G867" s="42">
        <f t="shared" si="1333"/>
        <v>1.6867781314168369</v>
      </c>
      <c r="H867" s="42">
        <f>H107-0.65</f>
        <v>2.0667661039328231</v>
      </c>
      <c r="I867" s="42">
        <f t="shared" si="1332"/>
        <v>2.6592371208934078</v>
      </c>
      <c r="J867" s="42">
        <f t="shared" si="1310"/>
        <v>3.244683808793952</v>
      </c>
      <c r="K867" s="42">
        <f t="shared" si="1328"/>
        <v>2.1769473667616204</v>
      </c>
      <c r="L867" s="42">
        <f t="shared" si="1328"/>
        <v>3.1973914449311303</v>
      </c>
      <c r="M867" s="42">
        <f t="shared" si="1328"/>
        <v>3.0442964436182947</v>
      </c>
      <c r="N867" s="42">
        <f t="shared" si="1328"/>
        <v>3.3286163210484361</v>
      </c>
      <c r="O867" s="42">
        <f t="shared" si="1311"/>
        <v>2.6686288815657639</v>
      </c>
      <c r="P867" s="42">
        <f t="shared" si="1329"/>
        <v>2.5567518757590935</v>
      </c>
      <c r="Q867" s="42">
        <f t="shared" si="1329"/>
        <v>0.82839307688772701</v>
      </c>
      <c r="R867" s="42">
        <f t="shared" si="1329"/>
        <v>6.0101627156787529</v>
      </c>
      <c r="S867" s="42">
        <f t="shared" si="1316"/>
        <v>2.30553370184635</v>
      </c>
      <c r="T867" s="42">
        <f t="shared" si="1331"/>
        <v>1.9459751056230159</v>
      </c>
      <c r="U867" s="42">
        <f t="shared" si="1312"/>
        <v>1.8993834251926036</v>
      </c>
      <c r="V867" s="42">
        <f t="shared" si="1327"/>
        <v>6.0886975521025439</v>
      </c>
      <c r="W867" s="42">
        <f t="shared" si="1327"/>
        <v>3.0346366744811415</v>
      </c>
      <c r="X867" s="42">
        <f t="shared" si="1327"/>
        <v>4.9651539739180075</v>
      </c>
      <c r="Y867" s="42">
        <f t="shared" si="1327"/>
        <v>5.1198736428327569</v>
      </c>
      <c r="Z867" s="42">
        <f t="shared" si="1327"/>
        <v>1.0237420184446835</v>
      </c>
      <c r="AA867" s="42">
        <f t="shared" si="1327"/>
        <v>6.3947828898622578</v>
      </c>
      <c r="AB867" s="42">
        <f t="shared" si="1327"/>
        <v>6.3947828898622578</v>
      </c>
      <c r="AC867" s="42">
        <f t="shared" si="1313"/>
        <v>8.3947828898622578</v>
      </c>
      <c r="AD867" s="74">
        <f t="shared" si="1307"/>
        <v>99.999999999999972</v>
      </c>
    </row>
    <row r="868" spans="1:30" x14ac:dyDescent="0.25">
      <c r="A868" s="34" t="s">
        <v>1081</v>
      </c>
      <c r="B868" s="34" t="s">
        <v>1082</v>
      </c>
      <c r="C868" s="42">
        <f t="shared" si="1308"/>
        <v>6.0416233811373763</v>
      </c>
      <c r="D868" s="42">
        <f t="shared" si="1309"/>
        <v>7.0416233811373763</v>
      </c>
      <c r="E868" s="42">
        <f>E108-0.25</f>
        <v>4.111082254091583</v>
      </c>
      <c r="F868" s="42">
        <f t="shared" si="1333"/>
        <v>4.067208786834736</v>
      </c>
      <c r="G868" s="42">
        <f t="shared" si="1333"/>
        <v>1.7390266013216413</v>
      </c>
      <c r="H868" s="42">
        <f t="shared" si="1315"/>
        <v>3.1929456786031483</v>
      </c>
      <c r="I868" s="42">
        <f t="shared" si="1332"/>
        <v>4.0487201783336904</v>
      </c>
      <c r="J868" s="42">
        <f t="shared" si="1310"/>
        <v>3.5502558869787104</v>
      </c>
      <c r="K868" s="42">
        <f t="shared" si="1328"/>
        <v>2.6444860476938343</v>
      </c>
      <c r="L868" s="42">
        <f t="shared" si="1328"/>
        <v>2.0442573066054295</v>
      </c>
      <c r="M868" s="42">
        <f t="shared" si="1328"/>
        <v>3.9684826123158667</v>
      </c>
      <c r="N868" s="42">
        <f t="shared" si="1328"/>
        <v>1.7754283750767268</v>
      </c>
      <c r="O868" s="42">
        <f t="shared" si="1311"/>
        <v>3.0148972350386125</v>
      </c>
      <c r="P868" s="42">
        <f t="shared" si="1329"/>
        <v>2.5738832916097429</v>
      </c>
      <c r="Q868" s="42">
        <f t="shared" si="1329"/>
        <v>0.2711612123584129</v>
      </c>
      <c r="R868" s="42">
        <f t="shared" si="1329"/>
        <v>6.1169646301393028</v>
      </c>
      <c r="S868" s="42">
        <f>S108</f>
        <v>4.7975961615708904</v>
      </c>
      <c r="T868" s="42">
        <f t="shared" si="1331"/>
        <v>1.4953166555084489</v>
      </c>
      <c r="U868" s="42">
        <f t="shared" si="1312"/>
        <v>1.5653540199206466</v>
      </c>
      <c r="V868" s="42">
        <f t="shared" si="1327"/>
        <v>5.7611410983339146</v>
      </c>
      <c r="W868" s="42">
        <f t="shared" si="1327"/>
        <v>5.5782399285473865</v>
      </c>
      <c r="X868" s="42">
        <f t="shared" si="1327"/>
        <v>5.9259249030057894</v>
      </c>
      <c r="Y868" s="42">
        <f t="shared" si="1327"/>
        <v>5.1742998864407816</v>
      </c>
      <c r="Z868" s="42">
        <f t="shared" si="1327"/>
        <v>0.59737485216699748</v>
      </c>
      <c r="AA868" s="42">
        <f t="shared" si="1327"/>
        <v>0</v>
      </c>
      <c r="AB868" s="42">
        <f t="shared" si="1327"/>
        <v>6.5416233811373763</v>
      </c>
      <c r="AC868" s="42">
        <f t="shared" si="1313"/>
        <v>6.3610822540915839</v>
      </c>
      <c r="AD868" s="74">
        <f t="shared" si="1307"/>
        <v>100</v>
      </c>
    </row>
    <row r="869" spans="1:30" x14ac:dyDescent="0.25">
      <c r="A869" s="34" t="s">
        <v>1083</v>
      </c>
      <c r="B869" s="34" t="s">
        <v>1084</v>
      </c>
      <c r="C869" s="42">
        <f t="shared" si="1308"/>
        <v>5.2498931682251406</v>
      </c>
      <c r="D869" s="42">
        <f t="shared" si="1309"/>
        <v>6.2498931682251406</v>
      </c>
      <c r="E869" s="42">
        <f>E109-0.25</f>
        <v>2.8645254661219508</v>
      </c>
      <c r="F869" s="42">
        <f t="shared" si="1333"/>
        <v>4.3447081351997694</v>
      </c>
      <c r="G869" s="42">
        <f t="shared" si="1333"/>
        <v>1.7740717213256616</v>
      </c>
      <c r="H869" s="42">
        <f t="shared" si="1315"/>
        <v>4.4640733839457853</v>
      </c>
      <c r="I869" s="42">
        <f t="shared" si="1332"/>
        <v>4.4548889348641678</v>
      </c>
      <c r="J869" s="42">
        <f t="shared" si="1310"/>
        <v>4.5935316329208886</v>
      </c>
      <c r="K869" s="42">
        <f t="shared" si="1328"/>
        <v>2.9361156603702847</v>
      </c>
      <c r="L869" s="42">
        <f t="shared" si="1328"/>
        <v>2.5155782610984998</v>
      </c>
      <c r="M869" s="42">
        <f t="shared" si="1328"/>
        <v>4.2536442125908938</v>
      </c>
      <c r="N869" s="42">
        <f t="shared" si="1328"/>
        <v>1.5860179712785598</v>
      </c>
      <c r="O869" s="42">
        <f t="shared" si="1311"/>
        <v>4.8815197188119681</v>
      </c>
      <c r="P869" s="42">
        <f t="shared" si="1329"/>
        <v>4.8988950570683336</v>
      </c>
      <c r="Q869" s="42">
        <f t="shared" si="1329"/>
        <v>1.345999193715061</v>
      </c>
      <c r="R869" s="42">
        <f t="shared" si="1329"/>
        <v>5.3958951047154358</v>
      </c>
      <c r="S869" s="42">
        <f>S109</f>
        <v>4.3870347689100093</v>
      </c>
      <c r="T869" s="42">
        <f t="shared" si="1331"/>
        <v>2.7130352525889569</v>
      </c>
      <c r="U869" s="42">
        <f t="shared" si="1312"/>
        <v>1.4631616471529685</v>
      </c>
      <c r="V869" s="42">
        <f t="shared" si="1327"/>
        <v>3.3909799339122215</v>
      </c>
      <c r="W869" s="42">
        <f t="shared" si="1327"/>
        <v>2.9221749986132628</v>
      </c>
      <c r="X869" s="42">
        <f t="shared" si="1327"/>
        <v>4.6650994486699737</v>
      </c>
      <c r="Y869" s="42">
        <f t="shared" si="1327"/>
        <v>2.7639518109284764</v>
      </c>
      <c r="Z869" s="42">
        <f t="shared" si="1327"/>
        <v>2.3855250122963367</v>
      </c>
      <c r="AA869" s="42">
        <f t="shared" si="1327"/>
        <v>5.7498931682251406</v>
      </c>
      <c r="AB869" s="42">
        <f t="shared" si="1327"/>
        <v>0</v>
      </c>
      <c r="AC869" s="42">
        <f t="shared" si="1313"/>
        <v>7.7498931682251406</v>
      </c>
      <c r="AD869" s="74">
        <f t="shared" si="1307"/>
        <v>100.00000000000003</v>
      </c>
    </row>
    <row r="870" spans="1:30" x14ac:dyDescent="0.25">
      <c r="A870" s="34" t="s">
        <v>1085</v>
      </c>
      <c r="B870" s="34" t="s">
        <v>1086</v>
      </c>
      <c r="C870" s="42">
        <f t="shared" si="1308"/>
        <v>6.2343414157263801</v>
      </c>
      <c r="D870" s="42">
        <f t="shared" si="1309"/>
        <v>7.2343414157263801</v>
      </c>
      <c r="E870" s="42">
        <f>E110-0.25</f>
        <v>3.678365825840388</v>
      </c>
      <c r="F870" s="42">
        <f t="shared" si="1333"/>
        <v>4.1567767768230217</v>
      </c>
      <c r="G870" s="42">
        <f t="shared" si="1333"/>
        <v>2.1381070197313079</v>
      </c>
      <c r="H870" s="42">
        <f t="shared" si="1315"/>
        <v>4.4959757649558663</v>
      </c>
      <c r="I870" s="42">
        <f t="shared" si="1332"/>
        <v>3.6671401597682212</v>
      </c>
      <c r="J870" s="42">
        <f t="shared" si="1310"/>
        <v>5.13081745204149</v>
      </c>
      <c r="K870" s="42">
        <f t="shared" si="1328"/>
        <v>2.2925417585451511</v>
      </c>
      <c r="L870" s="42">
        <f t="shared" si="1328"/>
        <v>2.946274369380292</v>
      </c>
      <c r="M870" s="42">
        <f t="shared" si="1328"/>
        <v>5.0469184719046991</v>
      </c>
      <c r="N870" s="42">
        <f t="shared" si="1328"/>
        <v>2.2114405201617906</v>
      </c>
      <c r="O870" s="42">
        <f t="shared" si="1311"/>
        <v>5.1427876782930513</v>
      </c>
      <c r="P870" s="42">
        <f t="shared" si="1329"/>
        <v>4.6553377099028621</v>
      </c>
      <c r="Q870" s="42">
        <f t="shared" si="1329"/>
        <v>1.4576112654568929</v>
      </c>
      <c r="R870" s="42">
        <f t="shared" si="1329"/>
        <v>4.0937835994821556</v>
      </c>
      <c r="S870" s="42">
        <f>S110</f>
        <v>2.8127621354987387</v>
      </c>
      <c r="T870" s="42">
        <f t="shared" si="1331"/>
        <v>1.7560918694109029</v>
      </c>
      <c r="U870" s="42">
        <f t="shared" si="1312"/>
        <v>2.5525542083541879</v>
      </c>
      <c r="V870" s="42">
        <f t="shared" si="1327"/>
        <v>4.3254949848782163</v>
      </c>
      <c r="W870" s="42">
        <f t="shared" si="1327"/>
        <v>5.991881053719526</v>
      </c>
      <c r="X870" s="42">
        <f t="shared" si="1327"/>
        <v>5.9338549784086503</v>
      </c>
      <c r="Y870" s="42">
        <f t="shared" si="1327"/>
        <v>1.8679272945835981</v>
      </c>
      <c r="Z870" s="42">
        <f t="shared" si="1327"/>
        <v>1.4425308556798286</v>
      </c>
      <c r="AA870" s="42">
        <f t="shared" si="1327"/>
        <v>0</v>
      </c>
      <c r="AB870" s="42">
        <f t="shared" si="1327"/>
        <v>0</v>
      </c>
      <c r="AC870" s="42">
        <f t="shared" si="1313"/>
        <v>8.7343414157263801</v>
      </c>
      <c r="AD870" s="74">
        <f t="shared" si="1307"/>
        <v>99.999999999999972</v>
      </c>
    </row>
    <row r="871" spans="1:30" x14ac:dyDescent="0.25">
      <c r="A871" s="34" t="s">
        <v>1087</v>
      </c>
      <c r="B871" s="34" t="s">
        <v>1088</v>
      </c>
      <c r="C871" s="42">
        <f t="shared" si="1308"/>
        <v>2.716270452720098</v>
      </c>
      <c r="D871" s="42">
        <f t="shared" si="1309"/>
        <v>3.9705667688381285</v>
      </c>
      <c r="E871" s="42">
        <f t="shared" ref="E871:G886" si="1334">E111</f>
        <v>2.5473216395510443</v>
      </c>
      <c r="F871" s="42">
        <f t="shared" si="1334"/>
        <v>4.7545624362629963</v>
      </c>
      <c r="G871" s="42">
        <f t="shared" si="1334"/>
        <v>3.916725796263183</v>
      </c>
      <c r="H871" s="42">
        <f t="shared" si="1315"/>
        <v>4.8841624477358065</v>
      </c>
      <c r="I871" s="42">
        <f t="shared" si="1332"/>
        <v>4.7901900359661056</v>
      </c>
      <c r="J871" s="42">
        <f t="shared" si="1310"/>
        <v>3.8683042593101105</v>
      </c>
      <c r="K871" s="42">
        <f t="shared" si="1328"/>
        <v>3.0425729391318463</v>
      </c>
      <c r="L871" s="42">
        <f t="shared" si="1328"/>
        <v>3.4845952324555163</v>
      </c>
      <c r="M871" s="42">
        <f t="shared" si="1328"/>
        <v>5.572106897776659</v>
      </c>
      <c r="N871" s="42">
        <f t="shared" si="1328"/>
        <v>5.2624570421927528</v>
      </c>
      <c r="O871" s="42">
        <f t="shared" si="1311"/>
        <v>2.044363031629616</v>
      </c>
      <c r="P871" s="42">
        <f t="shared" si="1329"/>
        <v>1.0795556980114445</v>
      </c>
      <c r="Q871" s="42">
        <f t="shared" si="1329"/>
        <v>3.0361593073677731</v>
      </c>
      <c r="R871" s="42">
        <f t="shared" si="1329"/>
        <v>1.9848635448873697</v>
      </c>
      <c r="S871" s="42">
        <f t="shared" si="1316"/>
        <v>4.0674593127255889</v>
      </c>
      <c r="T871" s="42">
        <f t="shared" si="1331"/>
        <v>4.4433130984551719</v>
      </c>
      <c r="U871" s="42">
        <f t="shared" si="1312"/>
        <v>6.058604432715331E-2</v>
      </c>
      <c r="V871" s="42">
        <f t="shared" si="1327"/>
        <v>1.1129057657889341</v>
      </c>
      <c r="W871" s="42">
        <f t="shared" si="1327"/>
        <v>4.0498544719535667</v>
      </c>
      <c r="X871" s="42">
        <f t="shared" si="1327"/>
        <v>1.5809401548883499</v>
      </c>
      <c r="Y871" s="42">
        <f t="shared" si="1327"/>
        <v>6.4325409054401979</v>
      </c>
      <c r="Z871" s="42">
        <f t="shared" si="1327"/>
        <v>0</v>
      </c>
      <c r="AA871" s="42">
        <f t="shared" si="1327"/>
        <v>6.4325409054401979</v>
      </c>
      <c r="AB871" s="42">
        <f t="shared" si="1327"/>
        <v>6.4325409054401979</v>
      </c>
      <c r="AC871" s="42">
        <f t="shared" si="1313"/>
        <v>8.4325409054401987</v>
      </c>
      <c r="AD871" s="74">
        <f t="shared" si="1307"/>
        <v>100</v>
      </c>
    </row>
    <row r="872" spans="1:30" x14ac:dyDescent="0.25">
      <c r="A872" s="34" t="s">
        <v>1089</v>
      </c>
      <c r="B872" s="34" t="s">
        <v>1090</v>
      </c>
      <c r="C872" s="42">
        <f t="shared" si="1308"/>
        <v>3.7286356603506468</v>
      </c>
      <c r="D872" s="42">
        <f t="shared" si="1309"/>
        <v>5.3354083371569505</v>
      </c>
      <c r="E872" s="42">
        <f t="shared" si="1334"/>
        <v>3.2686099659492118</v>
      </c>
      <c r="F872" s="42">
        <f t="shared" si="1334"/>
        <v>3.0224781442037676</v>
      </c>
      <c r="G872" s="42">
        <f t="shared" si="1334"/>
        <v>4.560628502389684</v>
      </c>
      <c r="H872" s="42">
        <f t="shared" si="1315"/>
        <v>3.9068832176637138</v>
      </c>
      <c r="I872" s="42">
        <f t="shared" si="1332"/>
        <v>2.5403568422632166</v>
      </c>
      <c r="J872" s="42">
        <f t="shared" si="1310"/>
        <v>1.8668312818987765</v>
      </c>
      <c r="K872" s="42">
        <f t="shared" si="1328"/>
        <v>5.1597685097972672</v>
      </c>
      <c r="L872" s="42">
        <f t="shared" si="1328"/>
        <v>1.331107889316419</v>
      </c>
      <c r="M872" s="42">
        <f t="shared" si="1328"/>
        <v>4.2071317211199659</v>
      </c>
      <c r="N872" s="42">
        <f t="shared" si="1328"/>
        <v>4.0166317075742022</v>
      </c>
      <c r="O872" s="42">
        <f t="shared" si="1311"/>
        <v>0.33530416878196861</v>
      </c>
      <c r="P872" s="42">
        <f t="shared" si="1329"/>
        <v>5.5861312483433245</v>
      </c>
      <c r="Q872" s="42">
        <f t="shared" si="1329"/>
        <v>3.965083484310187</v>
      </c>
      <c r="R872" s="42">
        <f t="shared" si="1329"/>
        <v>2.8563685772319287</v>
      </c>
      <c r="S872" s="42">
        <f t="shared" si="1316"/>
        <v>3.6834336079259367</v>
      </c>
      <c r="T872" s="42">
        <f t="shared" si="1331"/>
        <v>3.4436527797406566</v>
      </c>
      <c r="U872" s="42">
        <f t="shared" si="1312"/>
        <v>2.0505672452225081</v>
      </c>
      <c r="V872" s="42">
        <f t="shared" si="1327"/>
        <v>5.7425604608165841</v>
      </c>
      <c r="W872" s="42">
        <f t="shared" si="1327"/>
        <v>3.1832841791619533</v>
      </c>
      <c r="X872" s="42">
        <f t="shared" si="1327"/>
        <v>0.32978815150688834</v>
      </c>
      <c r="Y872" s="42">
        <f t="shared" si="1327"/>
        <v>0</v>
      </c>
      <c r="Z872" s="42">
        <f t="shared" si="1327"/>
        <v>5.9698385793185595</v>
      </c>
      <c r="AA872" s="42">
        <f t="shared" si="1327"/>
        <v>5.9698385793185595</v>
      </c>
      <c r="AB872" s="42">
        <f t="shared" si="1327"/>
        <v>5.9698385793185595</v>
      </c>
      <c r="AC872" s="42">
        <f t="shared" si="1313"/>
        <v>7.9698385793185595</v>
      </c>
      <c r="AD872" s="74">
        <f t="shared" si="1307"/>
        <v>100</v>
      </c>
    </row>
    <row r="873" spans="1:30" x14ac:dyDescent="0.25">
      <c r="A873" s="34" t="s">
        <v>1091</v>
      </c>
      <c r="B873" s="34" t="s">
        <v>1092</v>
      </c>
      <c r="C873" s="42">
        <f t="shared" si="1308"/>
        <v>1.4206853057602762</v>
      </c>
      <c r="D873" s="42">
        <f t="shared" si="1309"/>
        <v>5.6744608170010657</v>
      </c>
      <c r="E873" s="42">
        <f t="shared" si="1334"/>
        <v>5.1390237003296617</v>
      </c>
      <c r="F873" s="42">
        <f t="shared" si="1334"/>
        <v>4.4476429452154109</v>
      </c>
      <c r="G873" s="42">
        <f t="shared" si="1334"/>
        <v>4.6021917916519435</v>
      </c>
      <c r="H873" s="42">
        <f t="shared" si="1315"/>
        <v>4.4179274931287749</v>
      </c>
      <c r="I873" s="42">
        <f t="shared" si="1332"/>
        <v>1.3485662785125327</v>
      </c>
      <c r="J873" s="42">
        <f t="shared" si="1310"/>
        <v>4.4514991063506013</v>
      </c>
      <c r="K873" s="42">
        <f t="shared" si="1328"/>
        <v>3.9689302739757579</v>
      </c>
      <c r="L873" s="42">
        <f t="shared" si="1328"/>
        <v>2.4006893895433268</v>
      </c>
      <c r="M873" s="42">
        <f t="shared" si="1328"/>
        <v>5.1525939711131477</v>
      </c>
      <c r="N873" s="42">
        <f t="shared" si="1328"/>
        <v>4.8098517614589946</v>
      </c>
      <c r="O873" s="42">
        <f t="shared" si="1311"/>
        <v>2.3998715903972347</v>
      </c>
      <c r="P873" s="42">
        <f t="shared" si="1329"/>
        <v>3.6255575804071194</v>
      </c>
      <c r="Q873" s="42">
        <f t="shared" si="1329"/>
        <v>3.2235352824676169</v>
      </c>
      <c r="R873" s="42">
        <f t="shared" si="1329"/>
        <v>2.456986455972562</v>
      </c>
      <c r="S873" s="42">
        <f t="shared" si="1316"/>
        <v>2.7605830974360881</v>
      </c>
      <c r="T873" s="42">
        <f t="shared" si="1331"/>
        <v>3.5171254032862658</v>
      </c>
      <c r="U873" s="42">
        <f t="shared" si="1312"/>
        <v>0.96035288392458806</v>
      </c>
      <c r="V873" s="42">
        <f t="shared" ref="V873:AB888" si="1335">V113</f>
        <v>4.9174906146844579</v>
      </c>
      <c r="W873" s="42">
        <f t="shared" si="1335"/>
        <v>2.710536747163907</v>
      </c>
      <c r="X873" s="42">
        <f t="shared" si="1335"/>
        <v>0.54567384109536787</v>
      </c>
      <c r="Y873" s="42">
        <f t="shared" si="1335"/>
        <v>0</v>
      </c>
      <c r="Z873" s="42">
        <f t="shared" si="1335"/>
        <v>5.7620559172808239</v>
      </c>
      <c r="AA873" s="42">
        <f t="shared" si="1335"/>
        <v>5.7620559172808239</v>
      </c>
      <c r="AB873" s="42">
        <f t="shared" si="1335"/>
        <v>5.7620559172808239</v>
      </c>
      <c r="AC873" s="42">
        <f t="shared" si="1313"/>
        <v>7.7620559172808239</v>
      </c>
      <c r="AD873" s="74">
        <f t="shared" si="1307"/>
        <v>99.999999999999957</v>
      </c>
    </row>
    <row r="874" spans="1:30" x14ac:dyDescent="0.25">
      <c r="A874" s="34" t="s">
        <v>1093</v>
      </c>
      <c r="B874" s="34" t="s">
        <v>1094</v>
      </c>
      <c r="C874" s="42">
        <f t="shared" si="1308"/>
        <v>4.2639083282502632</v>
      </c>
      <c r="D874" s="42">
        <f t="shared" si="1309"/>
        <v>5.8160594282900542</v>
      </c>
      <c r="E874" s="42">
        <f t="shared" si="1334"/>
        <v>2.854407882629292</v>
      </c>
      <c r="F874" s="42">
        <f t="shared" si="1334"/>
        <v>6.1616265273857946</v>
      </c>
      <c r="G874" s="42">
        <f>G114-2</f>
        <v>3.7051364571301066</v>
      </c>
      <c r="H874" s="42">
        <f t="shared" si="1315"/>
        <v>4.1476457050486006</v>
      </c>
      <c r="I874" s="42">
        <f t="shared" si="1332"/>
        <v>2.2805944124602342</v>
      </c>
      <c r="J874" s="42">
        <f t="shared" si="1310"/>
        <v>2.3342098936094913</v>
      </c>
      <c r="K874" s="42">
        <f t="shared" si="1328"/>
        <v>5.352620722463465</v>
      </c>
      <c r="L874" s="42">
        <f t="shared" si="1328"/>
        <v>1.8823196447551664</v>
      </c>
      <c r="M874" s="42">
        <f t="shared" si="1328"/>
        <v>5.1067161977961399</v>
      </c>
      <c r="N874" s="42">
        <f t="shared" si="1328"/>
        <v>4.7949083370448715</v>
      </c>
      <c r="O874" s="42">
        <f t="shared" si="1311"/>
        <v>1.5043173080768202</v>
      </c>
      <c r="P874" s="42">
        <f t="shared" si="1329"/>
        <v>4.3969769167147215</v>
      </c>
      <c r="Q874" s="42">
        <f t="shared" si="1329"/>
        <v>3.900643823745007</v>
      </c>
      <c r="R874" s="42">
        <f t="shared" si="1329"/>
        <v>2.7156306584843559</v>
      </c>
      <c r="S874" s="42">
        <f t="shared" si="1316"/>
        <v>4.5232224675924444</v>
      </c>
      <c r="T874" s="42">
        <f t="shared" si="1331"/>
        <v>3.1051471928388623</v>
      </c>
      <c r="U874" s="42">
        <f>U114</f>
        <v>1.7079305771919908</v>
      </c>
      <c r="V874" s="42">
        <f t="shared" si="1335"/>
        <v>5.4032272441290274</v>
      </c>
      <c r="W874" s="42">
        <f t="shared" si="1335"/>
        <v>2.1573268410525719</v>
      </c>
      <c r="X874" s="42">
        <f t="shared" si="1335"/>
        <v>0.82979012030965715</v>
      </c>
      <c r="Y874" s="42">
        <f t="shared" si="1335"/>
        <v>0</v>
      </c>
      <c r="Z874" s="42">
        <f t="shared" si="1335"/>
        <v>7.1458624923753966</v>
      </c>
      <c r="AA874" s="42">
        <f t="shared" si="1335"/>
        <v>4.7639083282502641</v>
      </c>
      <c r="AB874" s="42">
        <f t="shared" si="1335"/>
        <v>7.1458624923753966</v>
      </c>
      <c r="AC874" s="42">
        <f t="shared" si="1313"/>
        <v>2</v>
      </c>
      <c r="AD874" s="74">
        <f t="shared" si="1307"/>
        <v>99.999999999999986</v>
      </c>
    </row>
    <row r="875" spans="1:30" x14ac:dyDescent="0.25">
      <c r="A875" s="34" t="s">
        <v>1095</v>
      </c>
      <c r="B875" s="34" t="s">
        <v>1096</v>
      </c>
      <c r="C875" s="42">
        <f t="shared" si="1308"/>
        <v>1.0983361794854549</v>
      </c>
      <c r="D875" s="42">
        <f t="shared" si="1309"/>
        <v>5.0494420634410755</v>
      </c>
      <c r="E875" s="42">
        <f t="shared" si="1334"/>
        <v>1.5719173996592422</v>
      </c>
      <c r="F875" s="42">
        <f t="shared" si="1334"/>
        <v>4.5050114045516141</v>
      </c>
      <c r="G875" s="42">
        <f t="shared" si="1334"/>
        <v>4.1543819598073011</v>
      </c>
      <c r="H875" s="42">
        <f t="shared" si="1315"/>
        <v>4.4885730303703504</v>
      </c>
      <c r="I875" s="42">
        <f t="shared" si="1332"/>
        <v>2.4485149983606966</v>
      </c>
      <c r="J875" s="42">
        <f t="shared" si="1310"/>
        <v>5.3113979017039368</v>
      </c>
      <c r="K875" s="42">
        <f t="shared" ref="K875:N890" si="1336">K115</f>
        <v>4.1845758919652161</v>
      </c>
      <c r="L875" s="42">
        <f t="shared" si="1336"/>
        <v>2.5637164848159326</v>
      </c>
      <c r="M875" s="42">
        <f t="shared" si="1336"/>
        <v>4.5024223515255342</v>
      </c>
      <c r="N875" s="42">
        <f t="shared" si="1336"/>
        <v>4.3170557099661586</v>
      </c>
      <c r="O875" s="42">
        <f t="shared" si="1311"/>
        <v>0.8497537954780946</v>
      </c>
      <c r="P875" s="42">
        <f t="shared" ref="P875:R890" si="1337">P115</f>
        <v>2.6200476203649847</v>
      </c>
      <c r="Q875" s="42">
        <f t="shared" si="1337"/>
        <v>4.6888492796514667</v>
      </c>
      <c r="R875" s="42">
        <f t="shared" si="1337"/>
        <v>2.8139188772768065</v>
      </c>
      <c r="S875" s="42">
        <f t="shared" si="1316"/>
        <v>3.4749780725811652</v>
      </c>
      <c r="T875" s="42">
        <f t="shared" si="1331"/>
        <v>4.8205099134458056</v>
      </c>
      <c r="U875" s="42">
        <f t="shared" si="1312"/>
        <v>2.3393976700792036</v>
      </c>
      <c r="V875" s="42">
        <f t="shared" si="1335"/>
        <v>4.3582381611519603</v>
      </c>
      <c r="W875" s="42">
        <f t="shared" si="1335"/>
        <v>3.9786431607065125</v>
      </c>
      <c r="X875" s="42">
        <f t="shared" si="1335"/>
        <v>0.41805410782483171</v>
      </c>
      <c r="Y875" s="42">
        <f t="shared" si="1335"/>
        <v>6.3933447179418152</v>
      </c>
      <c r="Z875" s="42">
        <f t="shared" si="1335"/>
        <v>0</v>
      </c>
      <c r="AA875" s="42">
        <f t="shared" si="1335"/>
        <v>4.2622298119612108</v>
      </c>
      <c r="AB875" s="42">
        <f t="shared" si="1335"/>
        <v>6.3933447179418152</v>
      </c>
      <c r="AC875" s="42">
        <f t="shared" si="1313"/>
        <v>8.3933447179418152</v>
      </c>
      <c r="AD875" s="74">
        <f t="shared" si="1307"/>
        <v>99.999999999999986</v>
      </c>
    </row>
    <row r="876" spans="1:30" x14ac:dyDescent="0.25">
      <c r="A876" s="34" t="s">
        <v>1097</v>
      </c>
      <c r="B876" s="34" t="s">
        <v>1098</v>
      </c>
      <c r="C876" s="42">
        <f t="shared" si="1308"/>
        <v>5.4451523453130353</v>
      </c>
      <c r="D876" s="42">
        <f t="shared" si="1309"/>
        <v>3.5510970526889554</v>
      </c>
      <c r="E876" s="42">
        <f t="shared" si="1334"/>
        <v>2.1569602310681164</v>
      </c>
      <c r="F876" s="42">
        <f t="shared" si="1334"/>
        <v>2.4054097650418216</v>
      </c>
      <c r="G876" s="42">
        <f t="shared" si="1334"/>
        <v>2.5803018521840442</v>
      </c>
      <c r="H876" s="42">
        <f t="shared" si="1315"/>
        <v>1.2096077188859924</v>
      </c>
      <c r="I876" s="42">
        <f t="shared" si="1332"/>
        <v>1.214328989680961</v>
      </c>
      <c r="J876" s="42">
        <f t="shared" si="1310"/>
        <v>1.2904016604297817</v>
      </c>
      <c r="K876" s="42">
        <f t="shared" si="1336"/>
        <v>3.3021332882037218</v>
      </c>
      <c r="L876" s="42">
        <f t="shared" si="1336"/>
        <v>3.8068755951536017</v>
      </c>
      <c r="M876" s="42">
        <f t="shared" si="1336"/>
        <v>2.709116238404226</v>
      </c>
      <c r="N876" s="42">
        <f t="shared" si="1336"/>
        <v>2.7314592191843792</v>
      </c>
      <c r="O876" s="42">
        <f t="shared" si="1311"/>
        <v>1.4573150611872188</v>
      </c>
      <c r="P876" s="42">
        <f t="shared" si="1337"/>
        <v>5.7419432379971536</v>
      </c>
      <c r="Q876" s="42">
        <f t="shared" si="1337"/>
        <v>6.3975369609842971</v>
      </c>
      <c r="R876" s="42">
        <f t="shared" si="1337"/>
        <v>4.8923004723285892</v>
      </c>
      <c r="S876" s="42">
        <f t="shared" si="1316"/>
        <v>2.2221440850734688</v>
      </c>
      <c r="T876" s="42">
        <f t="shared" si="1331"/>
        <v>6.2403175814153906</v>
      </c>
      <c r="U876" s="42">
        <f t="shared" si="1312"/>
        <v>3.8045705383507515</v>
      </c>
      <c r="V876" s="42">
        <f t="shared" si="1335"/>
        <v>6.515524829203474</v>
      </c>
      <c r="W876" s="42">
        <f t="shared" si="1335"/>
        <v>6.737964749843071</v>
      </c>
      <c r="X876" s="42">
        <f t="shared" si="1335"/>
        <v>0.18499008425100158</v>
      </c>
      <c r="Y876" s="42">
        <f t="shared" si="1335"/>
        <v>0</v>
      </c>
      <c r="Z876" s="42">
        <f t="shared" si="1335"/>
        <v>7.1341828143756434</v>
      </c>
      <c r="AA876" s="42">
        <f t="shared" si="1335"/>
        <v>7.1341828143756434</v>
      </c>
      <c r="AB876" s="42">
        <f t="shared" si="1335"/>
        <v>7.1341828143756434</v>
      </c>
      <c r="AC876" s="42">
        <f t="shared" si="1313"/>
        <v>2</v>
      </c>
      <c r="AD876" s="74">
        <f t="shared" si="1307"/>
        <v>99.999999999999986</v>
      </c>
    </row>
    <row r="877" spans="1:30" x14ac:dyDescent="0.25">
      <c r="A877" s="34" t="s">
        <v>1099</v>
      </c>
      <c r="B877" s="34" t="s">
        <v>1100</v>
      </c>
      <c r="C877" s="42">
        <f t="shared" si="1308"/>
        <v>0.4079445620376887</v>
      </c>
      <c r="D877" s="42">
        <f t="shared" si="1309"/>
        <v>0.5</v>
      </c>
      <c r="E877" s="42">
        <f t="shared" si="1334"/>
        <v>0</v>
      </c>
      <c r="F877" s="42">
        <f t="shared" si="1334"/>
        <v>2.3968655551411615</v>
      </c>
      <c r="G877" s="42">
        <f t="shared" si="1334"/>
        <v>7.1905966654234819</v>
      </c>
      <c r="H877" s="42">
        <f t="shared" si="1315"/>
        <v>7.0405966654234815</v>
      </c>
      <c r="I877" s="42">
        <f t="shared" si="1332"/>
        <v>5.6925556934602568</v>
      </c>
      <c r="J877" s="42">
        <f t="shared" si="1310"/>
        <v>5.3796799212455033</v>
      </c>
      <c r="K877" s="42">
        <f t="shared" si="1336"/>
        <v>2.9465599283243598</v>
      </c>
      <c r="L877" s="42">
        <f t="shared" si="1336"/>
        <v>3.6998835230152216</v>
      </c>
      <c r="M877" s="42">
        <f t="shared" si="1336"/>
        <v>2.5053736158427817</v>
      </c>
      <c r="N877" s="42">
        <f t="shared" si="1336"/>
        <v>4.0670047793517607</v>
      </c>
      <c r="O877" s="42">
        <f t="shared" si="1311"/>
        <v>2.9038455314387819</v>
      </c>
      <c r="P877" s="42">
        <f t="shared" si="1337"/>
        <v>1.4980409719632259</v>
      </c>
      <c r="Q877" s="42">
        <f t="shared" si="1337"/>
        <v>3.0478785634175312</v>
      </c>
      <c r="R877" s="42">
        <f t="shared" si="1337"/>
        <v>4.1997194961132802</v>
      </c>
      <c r="S877" s="42">
        <f t="shared" si="1316"/>
        <v>5.4515357755810179</v>
      </c>
      <c r="T877" s="42">
        <f t="shared" si="1331"/>
        <v>4.6899926797783307</v>
      </c>
      <c r="U877" s="42">
        <f t="shared" si="1312"/>
        <v>0.74713088937668504</v>
      </c>
      <c r="V877" s="42">
        <f t="shared" si="1335"/>
        <v>2.1551112809215258</v>
      </c>
      <c r="W877" s="42">
        <f t="shared" si="1335"/>
        <v>3.6561675696004423</v>
      </c>
      <c r="X877" s="42">
        <f t="shared" si="1335"/>
        <v>4.2333659497334652</v>
      </c>
      <c r="Y877" s="42">
        <f t="shared" si="1335"/>
        <v>4.3590149538179617</v>
      </c>
      <c r="Z877" s="42">
        <f t="shared" si="1335"/>
        <v>5.4250031857506347</v>
      </c>
      <c r="AA877" s="42">
        <f t="shared" si="1335"/>
        <v>3.1802002605175814</v>
      </c>
      <c r="AB877" s="42">
        <f t="shared" si="1335"/>
        <v>5.7244936228117567</v>
      </c>
      <c r="AC877" s="42">
        <f t="shared" si="1313"/>
        <v>6.9014383599120821</v>
      </c>
      <c r="AD877" s="74">
        <f t="shared" si="1307"/>
        <v>100.00000000000003</v>
      </c>
    </row>
    <row r="878" spans="1:30" x14ac:dyDescent="0.25">
      <c r="A878" s="34" t="s">
        <v>1101</v>
      </c>
      <c r="B878" s="34" t="s">
        <v>1102</v>
      </c>
      <c r="C878" s="42">
        <f t="shared" si="1308"/>
        <v>0.16894305929570197</v>
      </c>
      <c r="D878" s="42">
        <f t="shared" si="1309"/>
        <v>0.5</v>
      </c>
      <c r="E878" s="42">
        <f t="shared" si="1334"/>
        <v>6.1170360164462325</v>
      </c>
      <c r="F878" s="42">
        <f t="shared" si="1334"/>
        <v>4.078024010964155</v>
      </c>
      <c r="G878" s="42">
        <f>G118-2</f>
        <v>4.1170360164462325</v>
      </c>
      <c r="H878" s="42">
        <f t="shared" si="1315"/>
        <v>5.9670360164462322</v>
      </c>
      <c r="I878" s="42">
        <f t="shared" si="1332"/>
        <v>2.5487650068525958</v>
      </c>
      <c r="J878" s="42">
        <f t="shared" si="1310"/>
        <v>3.8141490176688086</v>
      </c>
      <c r="K878" s="42">
        <f t="shared" si="1336"/>
        <v>2.7383425693457624</v>
      </c>
      <c r="L878" s="42">
        <f t="shared" si="1336"/>
        <v>2.7212575324144517</v>
      </c>
      <c r="M878" s="42">
        <f t="shared" si="1336"/>
        <v>4.7838485386500285</v>
      </c>
      <c r="N878" s="42">
        <f t="shared" si="1336"/>
        <v>4.2904780486929903</v>
      </c>
      <c r="O878" s="42">
        <f t="shared" si="1311"/>
        <v>4.3147904792825411</v>
      </c>
      <c r="P878" s="42">
        <f t="shared" si="1337"/>
        <v>3.568271009593635</v>
      </c>
      <c r="Q878" s="42">
        <f t="shared" si="1337"/>
        <v>4.2434713377707851</v>
      </c>
      <c r="R878" s="42">
        <f t="shared" si="1337"/>
        <v>2.305986524045466</v>
      </c>
      <c r="S878" s="42">
        <f t="shared" si="1316"/>
        <v>4.1820857934370146</v>
      </c>
      <c r="T878" s="42">
        <f t="shared" si="1331"/>
        <v>4.1786169155929622</v>
      </c>
      <c r="U878" s="42">
        <f t="shared" si="1331"/>
        <v>1.4069370201295341</v>
      </c>
      <c r="V878" s="42">
        <f t="shared" si="1335"/>
        <v>4.3572953318859238</v>
      </c>
      <c r="W878" s="42">
        <f t="shared" si="1335"/>
        <v>4.5271756787763922</v>
      </c>
      <c r="X878" s="42">
        <f t="shared" si="1335"/>
        <v>3.2886667840430293</v>
      </c>
      <c r="Y878" s="42">
        <f t="shared" si="1335"/>
        <v>3.3641939310691069</v>
      </c>
      <c r="Z878" s="42">
        <f t="shared" si="1335"/>
        <v>4.2024123547992875</v>
      </c>
      <c r="AA878" s="42">
        <f t="shared" si="1335"/>
        <v>3.7088599909989242</v>
      </c>
      <c r="AB878" s="42">
        <f t="shared" si="1335"/>
        <v>4.5476695426836944</v>
      </c>
      <c r="AC878" s="42">
        <f t="shared" si="1313"/>
        <v>5.9586514726685254</v>
      </c>
      <c r="AD878" s="74">
        <f t="shared" si="1307"/>
        <v>100.00000000000001</v>
      </c>
    </row>
    <row r="879" spans="1:30" x14ac:dyDescent="0.25">
      <c r="A879" s="34" t="s">
        <v>1103</v>
      </c>
      <c r="B879" s="34" t="s">
        <v>1104</v>
      </c>
      <c r="C879" s="42">
        <f t="shared" si="1308"/>
        <v>6.6300514206478089E-2</v>
      </c>
      <c r="D879" s="42">
        <f t="shared" si="1309"/>
        <v>0.5</v>
      </c>
      <c r="E879" s="42">
        <f t="shared" si="1334"/>
        <v>6.9765077236268986</v>
      </c>
      <c r="F879" s="42">
        <f t="shared" si="1334"/>
        <v>4.6510051490845994</v>
      </c>
      <c r="G879" s="42">
        <f t="shared" si="1334"/>
        <v>6.9765077236268986</v>
      </c>
      <c r="H879" s="42">
        <f t="shared" si="1315"/>
        <v>6.8265077236268983</v>
      </c>
      <c r="I879" s="42">
        <f t="shared" ref="I879" si="1338">I119-1.2</f>
        <v>4.323068614537962</v>
      </c>
      <c r="J879" s="42">
        <f t="shared" si="1310"/>
        <v>6.2768752706803799</v>
      </c>
      <c r="K879" s="42">
        <f t="shared" si="1336"/>
        <v>0.7495421521252047</v>
      </c>
      <c r="L879" s="42">
        <f t="shared" si="1336"/>
        <v>3.996554417783289</v>
      </c>
      <c r="M879" s="42">
        <f t="shared" si="1336"/>
        <v>3.3162381095332392</v>
      </c>
      <c r="N879" s="42">
        <f>N119-0.8</f>
        <v>2.3455083664849115</v>
      </c>
      <c r="O879" s="42">
        <f t="shared" si="1311"/>
        <v>3.1187266909050626</v>
      </c>
      <c r="P879" s="42">
        <f t="shared" si="1337"/>
        <v>1.3080951981800431</v>
      </c>
      <c r="Q879" s="42">
        <f t="shared" si="1337"/>
        <v>4.2471108699739348</v>
      </c>
      <c r="R879" s="42">
        <f t="shared" si="1337"/>
        <v>2.7747505668428811</v>
      </c>
      <c r="S879" s="42">
        <f t="shared" si="1316"/>
        <v>3.5622804157346888</v>
      </c>
      <c r="T879" s="42">
        <f t="shared" si="1331"/>
        <v>2.4852752998513505</v>
      </c>
      <c r="U879" s="42">
        <f t="shared" si="1331"/>
        <v>0.70017272848393819</v>
      </c>
      <c r="V879" s="42">
        <f t="shared" si="1335"/>
        <v>3.9801130080254823</v>
      </c>
      <c r="W879" s="42">
        <f t="shared" si="1335"/>
        <v>3.0229370210841013</v>
      </c>
      <c r="X879" s="42">
        <f t="shared" si="1335"/>
        <v>3.1201134873769147</v>
      </c>
      <c r="Y879" s="42">
        <f t="shared" si="1335"/>
        <v>4.4643230562691274</v>
      </c>
      <c r="Z879" s="42">
        <f t="shared" si="1335"/>
        <v>5.2053717881589714</v>
      </c>
      <c r="AA879" s="42">
        <f t="shared" si="1335"/>
        <v>2.6230506827611548</v>
      </c>
      <c r="AB879" s="42">
        <f t="shared" si="1335"/>
        <v>4.3558906091680631</v>
      </c>
      <c r="AC879" s="42">
        <f t="shared" si="1313"/>
        <v>8.0271728118675441</v>
      </c>
      <c r="AD879" s="74">
        <f t="shared" si="1307"/>
        <v>100.00000000000001</v>
      </c>
    </row>
    <row r="880" spans="1:30" x14ac:dyDescent="0.25">
      <c r="A880" s="34" t="s">
        <v>1105</v>
      </c>
      <c r="B880" s="34" t="s">
        <v>1106</v>
      </c>
      <c r="C880" s="42">
        <f>C120</f>
        <v>0.42716515699889313</v>
      </c>
      <c r="D880" s="42">
        <f t="shared" si="1309"/>
        <v>6.5142141945717258</v>
      </c>
      <c r="E880" s="42">
        <f t="shared" si="1334"/>
        <v>6.0142141945717258</v>
      </c>
      <c r="F880" s="42">
        <f t="shared" si="1334"/>
        <v>4.0094761297144839</v>
      </c>
      <c r="G880" s="42">
        <f>G120-0.5</f>
        <v>5.5142141945717258</v>
      </c>
      <c r="H880" s="42">
        <f t="shared" si="1315"/>
        <v>5.8642141945717254</v>
      </c>
      <c r="I880" s="42">
        <f t="shared" si="1332"/>
        <v>4.7612529040359499</v>
      </c>
      <c r="J880" s="42">
        <f t="shared" si="1310"/>
        <v>3.8677146480375324</v>
      </c>
      <c r="K880" s="42">
        <f t="shared" si="1336"/>
        <v>2.4893544978909112</v>
      </c>
      <c r="L880" s="42">
        <f t="shared" si="1336"/>
        <v>3.1010919084714992</v>
      </c>
      <c r="M880" s="42">
        <f t="shared" si="1336"/>
        <v>3.1952640005436845</v>
      </c>
      <c r="N880" s="42">
        <f t="shared" si="1336"/>
        <v>2.794576448195941</v>
      </c>
      <c r="O880" s="42">
        <f t="shared" si="1311"/>
        <v>3.3490501034955997</v>
      </c>
      <c r="P880" s="42">
        <f>P120</f>
        <v>1.1276651614821982</v>
      </c>
      <c r="Q880" s="42">
        <f t="shared" si="1337"/>
        <v>4.2275816255820908</v>
      </c>
      <c r="R880" s="42">
        <f t="shared" si="1337"/>
        <v>1.8852445159744917</v>
      </c>
      <c r="S880" s="42">
        <f t="shared" si="1316"/>
        <v>3.3641896547017613</v>
      </c>
      <c r="T880" s="42">
        <f t="shared" si="1331"/>
        <v>3.9864192149249638</v>
      </c>
      <c r="U880" s="42">
        <f>U120</f>
        <v>1.2051937146272116</v>
      </c>
      <c r="V880" s="42">
        <f t="shared" si="1335"/>
        <v>4.4939952589888046</v>
      </c>
      <c r="W880" s="42">
        <f t="shared" si="1335"/>
        <v>3.7394425745597601</v>
      </c>
      <c r="X880" s="42">
        <f t="shared" si="1335"/>
        <v>3.4724757772728383</v>
      </c>
      <c r="Y880" s="42">
        <f t="shared" si="1335"/>
        <v>3.4190064133143232</v>
      </c>
      <c r="Z880" s="42">
        <f t="shared" si="1335"/>
        <v>3.8375540830919301</v>
      </c>
      <c r="AA880" s="42">
        <f t="shared" si="1335"/>
        <v>4.0194487970894093</v>
      </c>
      <c r="AB880" s="42">
        <f>AB120-2</f>
        <v>2.7027389757469678</v>
      </c>
      <c r="AC880" s="42">
        <f t="shared" si="1313"/>
        <v>6.6172416569718369</v>
      </c>
      <c r="AD880" s="74">
        <f t="shared" si="1307"/>
        <v>100</v>
      </c>
    </row>
    <row r="881" spans="1:30" x14ac:dyDescent="0.25">
      <c r="A881" s="34" t="s">
        <v>1107</v>
      </c>
      <c r="B881" s="34" t="s">
        <v>1108</v>
      </c>
      <c r="C881" s="42">
        <f t="shared" si="1308"/>
        <v>0.3185371777703081</v>
      </c>
      <c r="D881" s="42">
        <f t="shared" si="1309"/>
        <v>0.5</v>
      </c>
      <c r="E881" s="42">
        <f t="shared" si="1334"/>
        <v>0</v>
      </c>
      <c r="F881" s="42">
        <f t="shared" si="1334"/>
        <v>4.3216814088229967</v>
      </c>
      <c r="G881" s="42">
        <f>G121-2</f>
        <v>4.4825221132344941</v>
      </c>
      <c r="H881" s="42">
        <f t="shared" si="1315"/>
        <v>6.3325221132344938</v>
      </c>
      <c r="I881" s="42">
        <f t="shared" si="1332"/>
        <v>3.2412610566172462</v>
      </c>
      <c r="J881" s="42">
        <f t="shared" si="1310"/>
        <v>5.6025946289869735</v>
      </c>
      <c r="K881" s="42">
        <f t="shared" si="1336"/>
        <v>1.0536330707461035</v>
      </c>
      <c r="L881" s="42">
        <f t="shared" si="1336"/>
        <v>5.7063034594376436</v>
      </c>
      <c r="M881" s="42">
        <f t="shared" si="1336"/>
        <v>4.6703506122187397</v>
      </c>
      <c r="N881" s="42">
        <f t="shared" si="1336"/>
        <v>3.9707155177406461</v>
      </c>
      <c r="O881" s="42">
        <f t="shared" si="1311"/>
        <v>1.9430380313201796</v>
      </c>
      <c r="P881" s="42">
        <f t="shared" si="1337"/>
        <v>3.1062085125915289</v>
      </c>
      <c r="Q881" s="42">
        <f t="shared" si="1337"/>
        <v>4.80025547170073</v>
      </c>
      <c r="R881" s="42">
        <f t="shared" si="1337"/>
        <v>1.8365030526635475</v>
      </c>
      <c r="S881" s="42">
        <f t="shared" si="1316"/>
        <v>3.6857596481391486</v>
      </c>
      <c r="T881" s="42">
        <f t="shared" ref="T881:U896" si="1339">T121</f>
        <v>4.2889810349668904</v>
      </c>
      <c r="U881" s="42">
        <f t="shared" si="1339"/>
        <v>1.526458970480699</v>
      </c>
      <c r="V881" s="42">
        <f t="shared" si="1335"/>
        <v>6.040045496853037</v>
      </c>
      <c r="W881" s="42">
        <f t="shared" si="1335"/>
        <v>3.0259810199265753</v>
      </c>
      <c r="X881" s="42">
        <f t="shared" si="1335"/>
        <v>4.0926097960505521</v>
      </c>
      <c r="Y881" s="42">
        <f t="shared" si="1335"/>
        <v>3.3094785118629004</v>
      </c>
      <c r="Z881" s="42">
        <f t="shared" si="1335"/>
        <v>4.446657296584009</v>
      </c>
      <c r="AA881" s="42">
        <f t="shared" si="1335"/>
        <v>5.8825663415330141</v>
      </c>
      <c r="AB881" s="42">
        <f t="shared" si="1335"/>
        <v>5.5063047391602638</v>
      </c>
      <c r="AC881" s="42">
        <f t="shared" si="1313"/>
        <v>6.3090309173572958</v>
      </c>
      <c r="AD881" s="74">
        <f t="shared" si="1307"/>
        <v>100</v>
      </c>
    </row>
    <row r="882" spans="1:30" x14ac:dyDescent="0.25">
      <c r="A882" s="34" t="s">
        <v>1109</v>
      </c>
      <c r="B882" s="34" t="s">
        <v>1110</v>
      </c>
      <c r="C882" s="42">
        <f t="shared" si="1308"/>
        <v>0.6463845918841109</v>
      </c>
      <c r="D882" s="42">
        <f t="shared" si="1309"/>
        <v>6.2126018707933284</v>
      </c>
      <c r="E882" s="42">
        <f t="shared" si="1334"/>
        <v>5.7126018707933284</v>
      </c>
      <c r="F882" s="42">
        <f t="shared" si="1334"/>
        <v>3.8084012471955524</v>
      </c>
      <c r="G882" s="42">
        <f>G122-2</f>
        <v>3.7126018707933284</v>
      </c>
      <c r="H882" s="42">
        <f t="shared" si="1315"/>
        <v>5.562601870793328</v>
      </c>
      <c r="I882" s="42">
        <f t="shared" ref="I882:I897" si="1340">I122</f>
        <v>0.47605015589944438</v>
      </c>
      <c r="J882" s="42">
        <f t="shared" si="1310"/>
        <v>4.2585732804039447</v>
      </c>
      <c r="K882" s="42">
        <f t="shared" si="1336"/>
        <v>4.2765828054768278</v>
      </c>
      <c r="L882" s="42">
        <f t="shared" si="1336"/>
        <v>4.5462757683677939</v>
      </c>
      <c r="M882" s="42">
        <f t="shared" si="1336"/>
        <v>3.9170807654057409</v>
      </c>
      <c r="N882" s="42">
        <f t="shared" si="1336"/>
        <v>5.7126018707933284</v>
      </c>
      <c r="O882" s="42">
        <f t="shared" si="1311"/>
        <v>2.5808944131035436</v>
      </c>
      <c r="P882" s="42">
        <f t="shared" si="1337"/>
        <v>5.5935893318184675</v>
      </c>
      <c r="Q882" s="42">
        <f t="shared" si="1337"/>
        <v>4.0214594218067878</v>
      </c>
      <c r="R882" s="42">
        <f t="shared" si="1337"/>
        <v>2.2189951433698143</v>
      </c>
      <c r="S882" s="42">
        <f t="shared" si="1316"/>
        <v>4.45224820823538</v>
      </c>
      <c r="T882" s="42">
        <f t="shared" si="1339"/>
        <v>4.379546167893313</v>
      </c>
      <c r="U882" s="42">
        <f t="shared" si="1339"/>
        <v>0.91822044557350824</v>
      </c>
      <c r="V882" s="42">
        <f t="shared" si="1335"/>
        <v>2.0133167013753925</v>
      </c>
      <c r="W882" s="42">
        <f t="shared" si="1335"/>
        <v>2.9046587744889614</v>
      </c>
      <c r="X882" s="42">
        <f t="shared" si="1335"/>
        <v>3.3632166243572654</v>
      </c>
      <c r="Y882" s="42">
        <f t="shared" si="1335"/>
        <v>4.4373678016490103</v>
      </c>
      <c r="Z882" s="42">
        <f t="shared" si="1335"/>
        <v>3.7127891088919567</v>
      </c>
      <c r="AA882" s="42">
        <f t="shared" si="1335"/>
        <v>1.0527735747540228</v>
      </c>
      <c r="AB882" s="42">
        <f t="shared" si="1335"/>
        <v>4.7327118290815298</v>
      </c>
      <c r="AC882" s="42">
        <f t="shared" si="1313"/>
        <v>4.7758544850009983</v>
      </c>
      <c r="AD882" s="74">
        <f t="shared" si="1307"/>
        <v>100</v>
      </c>
    </row>
    <row r="883" spans="1:30" x14ac:dyDescent="0.25">
      <c r="A883" s="34" t="s">
        <v>1111</v>
      </c>
      <c r="B883" s="34" t="s">
        <v>1112</v>
      </c>
      <c r="C883" s="42">
        <f t="shared" si="1308"/>
        <v>5.6869759553260435</v>
      </c>
      <c r="D883" s="42">
        <f t="shared" si="1309"/>
        <v>3.3356973128577692</v>
      </c>
      <c r="E883" s="42">
        <f t="shared" si="1334"/>
        <v>6.0841376308215249</v>
      </c>
      <c r="F883" s="42">
        <f t="shared" si="1334"/>
        <v>1.7171840977936594</v>
      </c>
      <c r="G883" s="42">
        <f t="shared" si="1334"/>
        <v>6.1610259817615587</v>
      </c>
      <c r="H883" s="42">
        <f t="shared" si="1315"/>
        <v>5.2497245281891649</v>
      </c>
      <c r="I883" s="42">
        <f t="shared" si="1340"/>
        <v>4.473440764481099</v>
      </c>
      <c r="J883" s="42">
        <f t="shared" si="1310"/>
        <v>2.3562045805365259</v>
      </c>
      <c r="K883" s="42">
        <f t="shared" si="1336"/>
        <v>3.6090693072735252</v>
      </c>
      <c r="L883" s="42">
        <f t="shared" si="1336"/>
        <v>5.4227201847975248</v>
      </c>
      <c r="M883" s="42">
        <f t="shared" si="1336"/>
        <v>0.59988135031296064</v>
      </c>
      <c r="N883" s="42">
        <f t="shared" si="1336"/>
        <v>4.6007683472600398</v>
      </c>
      <c r="O883" s="42">
        <f t="shared" si="1311"/>
        <v>4.9943422507350119</v>
      </c>
      <c r="P883" s="42">
        <f t="shared" si="1337"/>
        <v>1.0098606282444871</v>
      </c>
      <c r="Q883" s="42">
        <f t="shared" si="1337"/>
        <v>3.5286517091280567</v>
      </c>
      <c r="R883" s="42">
        <f t="shared" si="1337"/>
        <v>4.7320294236921612</v>
      </c>
      <c r="S883" s="42">
        <f t="shared" si="1316"/>
        <v>3.1992464152267299</v>
      </c>
      <c r="T883" s="42">
        <f t="shared" si="1339"/>
        <v>4.3525856145749753</v>
      </c>
      <c r="U883" s="42">
        <f t="shared" si="1312"/>
        <v>1.4549513781501604</v>
      </c>
      <c r="V883" s="42">
        <f t="shared" si="1335"/>
        <v>2.9718098295365256</v>
      </c>
      <c r="W883" s="42">
        <f t="shared" si="1335"/>
        <v>4.7030439051272825</v>
      </c>
      <c r="X883" s="42">
        <f t="shared" si="1335"/>
        <v>2.7391073928801055</v>
      </c>
      <c r="Y883" s="42">
        <f t="shared" si="1335"/>
        <v>2.6435895006410082</v>
      </c>
      <c r="Z883" s="42">
        <f t="shared" si="1335"/>
        <v>0</v>
      </c>
      <c r="AA883" s="42">
        <f t="shared" si="1335"/>
        <v>0</v>
      </c>
      <c r="AB883" s="42">
        <f t="shared" si="1335"/>
        <v>6.1869759553260435</v>
      </c>
      <c r="AC883" s="42">
        <f t="shared" si="1313"/>
        <v>8.1869759553260444</v>
      </c>
      <c r="AD883" s="74">
        <f t="shared" si="1307"/>
        <v>100</v>
      </c>
    </row>
    <row r="884" spans="1:30" x14ac:dyDescent="0.25">
      <c r="A884" s="34" t="s">
        <v>1113</v>
      </c>
      <c r="B884" s="34" t="s">
        <v>1114</v>
      </c>
      <c r="C884" s="42">
        <f t="shared" si="1308"/>
        <v>6.2264500978538617</v>
      </c>
      <c r="D884" s="42">
        <f t="shared" si="1309"/>
        <v>4.1434938030041746</v>
      </c>
      <c r="E884" s="42">
        <f t="shared" si="1334"/>
        <v>2.8918296242794881</v>
      </c>
      <c r="F884" s="42">
        <f t="shared" si="1334"/>
        <v>2.9138685341253932</v>
      </c>
      <c r="G884" s="42">
        <f t="shared" si="1334"/>
        <v>2.9914546707679133</v>
      </c>
      <c r="H884" s="42">
        <f t="shared" si="1315"/>
        <v>2.6449841150338598</v>
      </c>
      <c r="I884" s="42">
        <f t="shared" si="1340"/>
        <v>3.1010468081850693</v>
      </c>
      <c r="J884" s="42">
        <f t="shared" si="1310"/>
        <v>3.2554351501049172</v>
      </c>
      <c r="K884" s="42">
        <f t="shared" si="1336"/>
        <v>3.0829562948496867</v>
      </c>
      <c r="L884" s="42">
        <f t="shared" si="1336"/>
        <v>2.6478781163346219</v>
      </c>
      <c r="M884" s="42">
        <f t="shared" si="1336"/>
        <v>4.212898480317536</v>
      </c>
      <c r="N884" s="42">
        <f t="shared" si="1336"/>
        <v>3.3990483526435162</v>
      </c>
      <c r="O884" s="42">
        <f t="shared" si="1311"/>
        <v>3.4073608222052605</v>
      </c>
      <c r="P884" s="42">
        <f t="shared" si="1337"/>
        <v>1.2818504014249479</v>
      </c>
      <c r="Q884" s="42">
        <f t="shared" si="1337"/>
        <v>3.5967909120445967</v>
      </c>
      <c r="R884" s="42">
        <f t="shared" si="1337"/>
        <v>5.5163147965283388</v>
      </c>
      <c r="S884" s="42">
        <f t="shared" si="1316"/>
        <v>3.5509377268516391</v>
      </c>
      <c r="T884" s="42">
        <f t="shared" si="1339"/>
        <v>2.5126520894570836</v>
      </c>
      <c r="U884" s="42">
        <f t="shared" si="1312"/>
        <v>2.6266045194412477</v>
      </c>
      <c r="V884" s="42">
        <f t="shared" si="1335"/>
        <v>4.8355114423951759</v>
      </c>
      <c r="W884" s="42">
        <f t="shared" si="1335"/>
        <v>5.5143233035705528</v>
      </c>
      <c r="X884" s="42">
        <f t="shared" si="1335"/>
        <v>5.2768575292973789</v>
      </c>
      <c r="Y884" s="42">
        <f t="shared" si="1335"/>
        <v>0.43225214834010461</v>
      </c>
      <c r="Z884" s="42">
        <f t="shared" si="1335"/>
        <v>6.7264500978538617</v>
      </c>
      <c r="AA884" s="42">
        <f t="shared" si="1335"/>
        <v>0</v>
      </c>
      <c r="AB884" s="42">
        <f t="shared" si="1335"/>
        <v>4.4843000652359084</v>
      </c>
      <c r="AC884" s="42">
        <f t="shared" si="1313"/>
        <v>8.7264500978538617</v>
      </c>
      <c r="AD884" s="74">
        <f t="shared" si="1307"/>
        <v>99.999999999999972</v>
      </c>
    </row>
    <row r="885" spans="1:30" x14ac:dyDescent="0.25">
      <c r="A885" s="34" t="s">
        <v>1115</v>
      </c>
      <c r="B885" s="34" t="s">
        <v>1116</v>
      </c>
      <c r="C885" s="42">
        <f t="shared" si="1308"/>
        <v>5.7065201937213326</v>
      </c>
      <c r="D885" s="42">
        <f t="shared" si="1309"/>
        <v>4.3790751210758332</v>
      </c>
      <c r="E885" s="42">
        <f t="shared" si="1334"/>
        <v>5.7269507986988417</v>
      </c>
      <c r="F885" s="42">
        <f t="shared" si="1334"/>
        <v>0.66681621916014377</v>
      </c>
      <c r="G885" s="42">
        <f t="shared" si="1334"/>
        <v>5.8471113663755441</v>
      </c>
      <c r="H885" s="42">
        <f t="shared" si="1315"/>
        <v>5.0118981206956406</v>
      </c>
      <c r="I885" s="42">
        <f t="shared" si="1340"/>
        <v>3.9086455462470302</v>
      </c>
      <c r="J885" s="42">
        <f t="shared" si="1310"/>
        <v>2.6269651805741292</v>
      </c>
      <c r="K885" s="42">
        <f t="shared" si="1336"/>
        <v>2.4567475766813605</v>
      </c>
      <c r="L885" s="42">
        <f t="shared" si="1336"/>
        <v>5.5081868778856693</v>
      </c>
      <c r="M885" s="42">
        <f t="shared" si="1336"/>
        <v>0.70199302069622249</v>
      </c>
      <c r="N885" s="42">
        <f t="shared" si="1336"/>
        <v>5.0134907980493582</v>
      </c>
      <c r="O885" s="42">
        <f t="shared" si="1311"/>
        <v>5.7403765425286597</v>
      </c>
      <c r="P885" s="42">
        <f t="shared" si="1337"/>
        <v>1.1361347690090446</v>
      </c>
      <c r="Q885" s="42">
        <f t="shared" si="1337"/>
        <v>5.3272893799273309</v>
      </c>
      <c r="R885" s="42">
        <f t="shared" si="1337"/>
        <v>3.7470061448606002</v>
      </c>
      <c r="S885" s="42">
        <f t="shared" si="1316"/>
        <v>0.39914385367364646</v>
      </c>
      <c r="T885" s="42">
        <f t="shared" si="1339"/>
        <v>3.2620813439110403</v>
      </c>
      <c r="U885" s="42">
        <f t="shared" si="1312"/>
        <v>3.008029785595415</v>
      </c>
      <c r="V885" s="42">
        <f t="shared" si="1335"/>
        <v>4.6247335224154451</v>
      </c>
      <c r="W885" s="42">
        <f t="shared" si="1335"/>
        <v>5.8035164501780887</v>
      </c>
      <c r="X885" s="42">
        <f t="shared" si="1335"/>
        <v>4.79532248511729</v>
      </c>
      <c r="Y885" s="42">
        <f t="shared" si="1335"/>
        <v>0.18892451547967953</v>
      </c>
      <c r="Z885" s="42">
        <f t="shared" si="1335"/>
        <v>0</v>
      </c>
      <c r="AA885" s="42">
        <f t="shared" si="1335"/>
        <v>0</v>
      </c>
      <c r="AB885" s="42">
        <f t="shared" si="1335"/>
        <v>6.2065201937213326</v>
      </c>
      <c r="AC885" s="42">
        <f t="shared" si="1313"/>
        <v>8.2065201937213317</v>
      </c>
      <c r="AD885" s="74">
        <f t="shared" si="1307"/>
        <v>100.00000000000001</v>
      </c>
    </row>
    <row r="886" spans="1:30" x14ac:dyDescent="0.25">
      <c r="A886" s="34" t="s">
        <v>1117</v>
      </c>
      <c r="B886" s="34" t="s">
        <v>1118</v>
      </c>
      <c r="C886" s="42">
        <f t="shared" si="1308"/>
        <v>6.2142337946445725</v>
      </c>
      <c r="D886" s="42">
        <f t="shared" si="1309"/>
        <v>3.2975974144352374</v>
      </c>
      <c r="E886" s="42">
        <f t="shared" si="1334"/>
        <v>4.6933278456724858</v>
      </c>
      <c r="F886" s="42">
        <f t="shared" si="1334"/>
        <v>2.0161197895764653</v>
      </c>
      <c r="G886" s="42">
        <f t="shared" si="1334"/>
        <v>4.2614626884965086</v>
      </c>
      <c r="H886" s="42">
        <f t="shared" si="1315"/>
        <v>3.6017206134667172</v>
      </c>
      <c r="I886" s="42">
        <f t="shared" si="1340"/>
        <v>3.3731919638675945</v>
      </c>
      <c r="J886" s="42">
        <f t="shared" si="1310"/>
        <v>2.6785526491267611</v>
      </c>
      <c r="K886" s="42">
        <f t="shared" si="1336"/>
        <v>3.9166363802093334</v>
      </c>
      <c r="L886" s="42">
        <f t="shared" si="1336"/>
        <v>3.8990891357306987</v>
      </c>
      <c r="M886" s="42">
        <f t="shared" si="1336"/>
        <v>3.227539409428986</v>
      </c>
      <c r="N886" s="42">
        <f t="shared" si="1336"/>
        <v>4.0149022492623221</v>
      </c>
      <c r="O886" s="42">
        <f t="shared" si="1311"/>
        <v>3.6574962256527037</v>
      </c>
      <c r="P886" s="42">
        <f t="shared" si="1337"/>
        <v>0.96874797987605055</v>
      </c>
      <c r="Q886" s="42">
        <f t="shared" si="1337"/>
        <v>4.831574171239204</v>
      </c>
      <c r="R886" s="42">
        <f t="shared" si="1337"/>
        <v>4.0760083482651615</v>
      </c>
      <c r="S886" s="42">
        <f t="shared" si="1316"/>
        <v>4.2653460587742256</v>
      </c>
      <c r="T886" s="42">
        <f t="shared" si="1339"/>
        <v>2.8617539324845063</v>
      </c>
      <c r="U886" s="42">
        <f t="shared" si="1312"/>
        <v>3.1404375579364698</v>
      </c>
      <c r="V886" s="42">
        <f t="shared" si="1335"/>
        <v>4.6076856628680716</v>
      </c>
      <c r="W886" s="42">
        <f t="shared" si="1335"/>
        <v>5.3012340853232187</v>
      </c>
      <c r="X886" s="42">
        <f t="shared" si="1335"/>
        <v>4.9931801953844115</v>
      </c>
      <c r="Y886" s="42">
        <f t="shared" si="1335"/>
        <v>0.67369425898914115</v>
      </c>
      <c r="Z886" s="42">
        <f t="shared" si="1335"/>
        <v>0</v>
      </c>
      <c r="AA886" s="42">
        <f t="shared" si="1335"/>
        <v>0</v>
      </c>
      <c r="AB886" s="42">
        <f t="shared" si="1335"/>
        <v>6.7142337946445725</v>
      </c>
      <c r="AC886" s="42">
        <f t="shared" si="1313"/>
        <v>8.7142337946445725</v>
      </c>
      <c r="AD886" s="74">
        <f t="shared" si="1307"/>
        <v>99.999999999999972</v>
      </c>
    </row>
    <row r="887" spans="1:30" x14ac:dyDescent="0.25">
      <c r="A887" s="34" t="s">
        <v>1119</v>
      </c>
      <c r="B887" s="34" t="s">
        <v>1120</v>
      </c>
      <c r="C887" s="42">
        <f>C127</f>
        <v>0</v>
      </c>
      <c r="D887" s="42">
        <f t="shared" si="1309"/>
        <v>6.2702443552263052</v>
      </c>
      <c r="E887" s="42">
        <f t="shared" ref="E887:G902" si="1341">E127</f>
        <v>4.6292036312205154</v>
      </c>
      <c r="F887" s="42">
        <f t="shared" si="1341"/>
        <v>4.4089695787116119</v>
      </c>
      <c r="G887" s="42">
        <f t="shared" si="1341"/>
        <v>3.8138503914151207</v>
      </c>
      <c r="H887" s="42">
        <f t="shared" si="1315"/>
        <v>4.1815634557230528</v>
      </c>
      <c r="I887" s="42">
        <f t="shared" si="1340"/>
        <v>2.6657401618092034</v>
      </c>
      <c r="J887" s="42">
        <f t="shared" si="1310"/>
        <v>1.3214573657673609</v>
      </c>
      <c r="K887" s="42">
        <f t="shared" si="1336"/>
        <v>0.52456766865693671</v>
      </c>
      <c r="L887" s="42">
        <f t="shared" si="1336"/>
        <v>3.1560715304005842</v>
      </c>
      <c r="M887" s="42">
        <f t="shared" si="1336"/>
        <v>3.1142031649153519</v>
      </c>
      <c r="N887" s="42">
        <f t="shared" si="1336"/>
        <v>4.1040240888929134</v>
      </c>
      <c r="O887" s="42">
        <f t="shared" si="1311"/>
        <v>3.7870448406758808</v>
      </c>
      <c r="P887" s="42">
        <f t="shared" si="1337"/>
        <v>1.3516665232411622</v>
      </c>
      <c r="Q887" s="42">
        <f t="shared" si="1337"/>
        <v>5.5967477372932191</v>
      </c>
      <c r="R887" s="42">
        <f t="shared" si="1337"/>
        <v>4.6587464615827976</v>
      </c>
      <c r="S887" s="42">
        <f t="shared" si="1316"/>
        <v>3.238511538082006</v>
      </c>
      <c r="T887" s="42">
        <f t="shared" si="1339"/>
        <v>2.2667114947416249</v>
      </c>
      <c r="U887" s="42">
        <f t="shared" si="1312"/>
        <v>3.5452538112786547</v>
      </c>
      <c r="V887" s="42">
        <f t="shared" si="1335"/>
        <v>5.0269652245333214</v>
      </c>
      <c r="W887" s="42">
        <f t="shared" si="1335"/>
        <v>5.8567847066544791</v>
      </c>
      <c r="X887" s="42">
        <f t="shared" si="1335"/>
        <v>5.6643348069341783</v>
      </c>
      <c r="Y887" s="42">
        <f t="shared" si="1335"/>
        <v>0.43290139059400373</v>
      </c>
      <c r="Z887" s="42">
        <f>Z127+1.5</f>
        <v>1.5</v>
      </c>
      <c r="AA887" s="42">
        <f t="shared" si="1335"/>
        <v>6.2948120238832423</v>
      </c>
      <c r="AB887" s="42">
        <f>AB127-2</f>
        <v>4.2948120238832423</v>
      </c>
      <c r="AC887" s="42">
        <f t="shared" si="1313"/>
        <v>8.2948120238832423</v>
      </c>
      <c r="AD887" s="74">
        <f t="shared" si="1307"/>
        <v>100.00000000000001</v>
      </c>
    </row>
    <row r="888" spans="1:30" x14ac:dyDescent="0.25">
      <c r="A888" s="34" t="s">
        <v>1121</v>
      </c>
      <c r="B888" s="34" t="s">
        <v>1122</v>
      </c>
      <c r="C888" s="42">
        <f t="shared" si="1308"/>
        <v>6.0134134438013334</v>
      </c>
      <c r="D888" s="42">
        <f t="shared" si="1309"/>
        <v>4.8422756292008886</v>
      </c>
      <c r="E888" s="42">
        <f t="shared" si="1341"/>
        <v>4.2486416533690665</v>
      </c>
      <c r="F888" s="42">
        <f t="shared" si="1341"/>
        <v>1.2650017845399277</v>
      </c>
      <c r="G888" s="42">
        <f t="shared" si="1341"/>
        <v>3.8722687961119009</v>
      </c>
      <c r="H888" s="42">
        <f t="shared" si="1315"/>
        <v>3.3799857499793169</v>
      </c>
      <c r="I888" s="42">
        <f t="shared" si="1340"/>
        <v>3.2660632821053235</v>
      </c>
      <c r="J888" s="42">
        <f t="shared" si="1310"/>
        <v>1.4972493828555755</v>
      </c>
      <c r="K888" s="42">
        <f t="shared" si="1336"/>
        <v>2.0354417011879162</v>
      </c>
      <c r="L888" s="42">
        <f t="shared" si="1336"/>
        <v>3.8434418271352877</v>
      </c>
      <c r="M888" s="42">
        <f t="shared" si="1336"/>
        <v>2.8604470019354893</v>
      </c>
      <c r="N888" s="42">
        <f t="shared" si="1336"/>
        <v>3.1445733965738905</v>
      </c>
      <c r="O888" s="42">
        <f t="shared" si="1311"/>
        <v>3.5762447231618393</v>
      </c>
      <c r="P888" s="42">
        <f t="shared" si="1337"/>
        <v>1.1684420856746747</v>
      </c>
      <c r="Q888" s="42">
        <f t="shared" si="1337"/>
        <v>6.2401152257026018</v>
      </c>
      <c r="R888" s="42">
        <f t="shared" si="1337"/>
        <v>3.996509309331497</v>
      </c>
      <c r="S888" s="42">
        <f t="shared" si="1316"/>
        <v>2.0033389623373283</v>
      </c>
      <c r="T888" s="42">
        <f t="shared" si="1339"/>
        <v>4.6848634476749327</v>
      </c>
      <c r="U888" s="42">
        <f t="shared" si="1312"/>
        <v>2.5373825703064661</v>
      </c>
      <c r="V888" s="42">
        <f t="shared" si="1335"/>
        <v>3.3267839373418426</v>
      </c>
      <c r="W888" s="42">
        <f t="shared" si="1335"/>
        <v>4.6894372594542606</v>
      </c>
      <c r="X888" s="42">
        <f t="shared" si="1335"/>
        <v>5.9311225267526382</v>
      </c>
      <c r="Y888" s="42">
        <f t="shared" si="1335"/>
        <v>3.6715972062013033E-2</v>
      </c>
      <c r="Z888" s="42">
        <f t="shared" si="1335"/>
        <v>0</v>
      </c>
      <c r="AA888" s="42">
        <f t="shared" si="1335"/>
        <v>6.5134134438013334</v>
      </c>
      <c r="AB888" s="42">
        <f t="shared" si="1335"/>
        <v>6.5134134438013334</v>
      </c>
      <c r="AC888" s="42">
        <f t="shared" si="1313"/>
        <v>8.5134134438013334</v>
      </c>
      <c r="AD888" s="74">
        <f t="shared" si="1307"/>
        <v>100.00000000000006</v>
      </c>
    </row>
    <row r="889" spans="1:30" x14ac:dyDescent="0.25">
      <c r="A889" s="34" t="s">
        <v>1123</v>
      </c>
      <c r="B889" s="34" t="s">
        <v>1124</v>
      </c>
      <c r="C889" s="42">
        <f t="shared" si="1308"/>
        <v>2.8755112317755809</v>
      </c>
      <c r="D889" s="42">
        <f t="shared" si="1309"/>
        <v>3.5764800626109303</v>
      </c>
      <c r="E889" s="42">
        <f t="shared" si="1341"/>
        <v>3.9815673495314963</v>
      </c>
      <c r="F889" s="42">
        <f t="shared" si="1341"/>
        <v>4.0164764447612518</v>
      </c>
      <c r="G889" s="42">
        <f t="shared" si="1341"/>
        <v>1.2289415422330587</v>
      </c>
      <c r="H889" s="42">
        <f t="shared" si="1315"/>
        <v>4.5461992732555387</v>
      </c>
      <c r="I889" s="42">
        <f t="shared" si="1340"/>
        <v>2.0467974361628629</v>
      </c>
      <c r="J889" s="42">
        <f t="shared" si="1310"/>
        <v>3.7023348832422505</v>
      </c>
      <c r="K889" s="42">
        <f t="shared" si="1336"/>
        <v>3.0736692826929306</v>
      </c>
      <c r="L889" s="42">
        <f t="shared" si="1336"/>
        <v>4.9034025962370764</v>
      </c>
      <c r="M889" s="42">
        <f t="shared" si="1336"/>
        <v>5.4236286662932676</v>
      </c>
      <c r="N889" s="42">
        <f t="shared" si="1336"/>
        <v>5.0402001191690395</v>
      </c>
      <c r="O889" s="42">
        <f t="shared" si="1311"/>
        <v>5.5642733192673246</v>
      </c>
      <c r="P889" s="42">
        <f t="shared" si="1337"/>
        <v>1.093077617442586</v>
      </c>
      <c r="Q889" s="42">
        <f t="shared" si="1337"/>
        <v>0</v>
      </c>
      <c r="R889" s="42">
        <f t="shared" si="1337"/>
        <v>0</v>
      </c>
      <c r="S889" s="42">
        <f t="shared" si="1316"/>
        <v>6.3456452154528709</v>
      </c>
      <c r="T889" s="42">
        <f t="shared" si="1339"/>
        <v>6.5956452154528709</v>
      </c>
      <c r="U889" s="42">
        <f t="shared" si="1312"/>
        <v>4.5956452154528709</v>
      </c>
      <c r="V889" s="42">
        <f t="shared" ref="V889:AB894" si="1342">V129</f>
        <v>4.1222782596580441</v>
      </c>
      <c r="W889" s="42">
        <f t="shared" si="1342"/>
        <v>4.1689455607107773</v>
      </c>
      <c r="X889" s="42">
        <f t="shared" si="1342"/>
        <v>2.938968632505516</v>
      </c>
      <c r="Y889" s="42">
        <f t="shared" si="1342"/>
        <v>3.667717742593871</v>
      </c>
      <c r="Z889" s="42">
        <f t="shared" si="1342"/>
        <v>4.2122552305640806</v>
      </c>
      <c r="AA889" s="42">
        <f t="shared" si="1342"/>
        <v>3.1847580134374049</v>
      </c>
      <c r="AB889" s="42">
        <f t="shared" si="1342"/>
        <v>4.2099863077358766</v>
      </c>
      <c r="AC889" s="42">
        <f t="shared" si="1313"/>
        <v>4.8855947817606324</v>
      </c>
      <c r="AD889" s="74">
        <f t="shared" si="1307"/>
        <v>100.00000000000003</v>
      </c>
    </row>
    <row r="890" spans="1:30" x14ac:dyDescent="0.25">
      <c r="A890" s="34" t="s">
        <v>1125</v>
      </c>
      <c r="B890" s="34" t="s">
        <v>1126</v>
      </c>
      <c r="C890" s="42">
        <f t="shared" si="1308"/>
        <v>1.9711644883899382</v>
      </c>
      <c r="D890" s="42">
        <f t="shared" si="1309"/>
        <v>4.7207719875939906</v>
      </c>
      <c r="E890" s="42">
        <f t="shared" si="1341"/>
        <v>4.998250057025297</v>
      </c>
      <c r="F890" s="42">
        <f t="shared" si="1341"/>
        <v>5.0625600283232464</v>
      </c>
      <c r="G890" s="42">
        <f t="shared" si="1341"/>
        <v>2.1390684518825296</v>
      </c>
      <c r="H890" s="42">
        <f t="shared" si="1315"/>
        <v>3.4261661055525274</v>
      </c>
      <c r="I890" s="42">
        <f t="shared" si="1340"/>
        <v>3.7599688021415552</v>
      </c>
      <c r="J890" s="42">
        <f t="shared" si="1310"/>
        <v>1.5844438650716526</v>
      </c>
      <c r="K890" s="42">
        <f t="shared" si="1336"/>
        <v>2.7850574264240744</v>
      </c>
      <c r="L890" s="42">
        <f t="shared" si="1336"/>
        <v>5.1639637721294696</v>
      </c>
      <c r="M890" s="42">
        <f t="shared" si="1336"/>
        <v>1.6457643174087158</v>
      </c>
      <c r="N890" s="42">
        <f t="shared" si="1336"/>
        <v>0</v>
      </c>
      <c r="O890" s="42">
        <f t="shared" si="1311"/>
        <v>2.898578216113072</v>
      </c>
      <c r="P890" s="42">
        <f t="shared" si="1337"/>
        <v>1.6182157931093508</v>
      </c>
      <c r="Q890" s="42">
        <f t="shared" si="1337"/>
        <v>6.3793662599466092</v>
      </c>
      <c r="R890" s="42">
        <f t="shared" si="1337"/>
        <v>6.3793662599466092</v>
      </c>
      <c r="S890" s="42">
        <f t="shared" si="1316"/>
        <v>4.0029108399644064</v>
      </c>
      <c r="T890" s="42">
        <f t="shared" si="1339"/>
        <v>6.3793662599466092</v>
      </c>
      <c r="U890" s="42">
        <f t="shared" si="1312"/>
        <v>4.3793662599466092</v>
      </c>
      <c r="V890" s="42">
        <f t="shared" si="1342"/>
        <v>3.7212969849688551</v>
      </c>
      <c r="W890" s="42">
        <f t="shared" si="1342"/>
        <v>4.4678490562698849</v>
      </c>
      <c r="X890" s="42">
        <f t="shared" si="1342"/>
        <v>1.3136573772204048</v>
      </c>
      <c r="Y890" s="42">
        <f t="shared" si="1342"/>
        <v>4.4261115114336649</v>
      </c>
      <c r="Z890" s="42">
        <f t="shared" si="1342"/>
        <v>4.1153874498281287</v>
      </c>
      <c r="AA890" s="42">
        <f t="shared" si="1342"/>
        <v>4.7457304259016713</v>
      </c>
      <c r="AB890" s="42">
        <f t="shared" si="1342"/>
        <v>3.2575487284833753</v>
      </c>
      <c r="AC890" s="42">
        <f t="shared" si="1313"/>
        <v>4.6580692749777546</v>
      </c>
      <c r="AD890" s="74">
        <f t="shared" si="1307"/>
        <v>99.999999999999986</v>
      </c>
    </row>
    <row r="891" spans="1:30" x14ac:dyDescent="0.25">
      <c r="A891" s="34" t="s">
        <v>1127</v>
      </c>
      <c r="B891" s="34" t="s">
        <v>1128</v>
      </c>
      <c r="C891" s="42">
        <f t="shared" si="1308"/>
        <v>3.9121945840307557</v>
      </c>
      <c r="D891" s="42">
        <f t="shared" si="1309"/>
        <v>2.1502049414811917</v>
      </c>
      <c r="E891" s="42">
        <f t="shared" si="1341"/>
        <v>3.9963492348753631</v>
      </c>
      <c r="F891" s="42">
        <f t="shared" si="1341"/>
        <v>3.834785823840869</v>
      </c>
      <c r="G891" s="42">
        <f t="shared" si="1341"/>
        <v>1.9881014480934562</v>
      </c>
      <c r="H891" s="42">
        <f t="shared" si="1315"/>
        <v>4.3379125512362187</v>
      </c>
      <c r="I891" s="42">
        <f t="shared" si="1340"/>
        <v>2.3851500093788598</v>
      </c>
      <c r="J891" s="42">
        <f t="shared" si="1310"/>
        <v>2.5138713476117762</v>
      </c>
      <c r="K891" s="42">
        <f t="shared" ref="K891:N906" si="1343">K131</f>
        <v>3.3899497949831399</v>
      </c>
      <c r="L891" s="42">
        <f t="shared" si="1343"/>
        <v>5.0189996865719237</v>
      </c>
      <c r="M891" s="42">
        <f t="shared" si="1343"/>
        <v>4.6215906259336279</v>
      </c>
      <c r="N891" s="42">
        <f t="shared" si="1343"/>
        <v>5.2009348628880572</v>
      </c>
      <c r="O891" s="42">
        <f t="shared" si="1311"/>
        <v>5.086420139348534</v>
      </c>
      <c r="P891" s="42">
        <f t="shared" ref="P891:R906" si="1344">P131</f>
        <v>0.96762111373545256</v>
      </c>
      <c r="Q891" s="42">
        <f t="shared" si="1344"/>
        <v>0</v>
      </c>
      <c r="R891" s="42">
        <f t="shared" si="1344"/>
        <v>6.001957537645775</v>
      </c>
      <c r="S891" s="42">
        <f t="shared" si="1316"/>
        <v>5.751957537645775</v>
      </c>
      <c r="T891" s="42">
        <f t="shared" si="1339"/>
        <v>6.001957537645775</v>
      </c>
      <c r="U891" s="42">
        <f t="shared" si="1312"/>
        <v>4.001957537645775</v>
      </c>
      <c r="V891" s="42">
        <f t="shared" si="1342"/>
        <v>2.2507340766171673</v>
      </c>
      <c r="W891" s="42">
        <f t="shared" si="1342"/>
        <v>4.3976607115454875</v>
      </c>
      <c r="X891" s="42">
        <f t="shared" si="1342"/>
        <v>0.97552477884600852</v>
      </c>
      <c r="Y891" s="42">
        <f t="shared" si="1342"/>
        <v>3.0801549100650019</v>
      </c>
      <c r="Z891" s="42">
        <f t="shared" si="1342"/>
        <v>4.6657092709783159</v>
      </c>
      <c r="AA891" s="42">
        <f t="shared" si="1342"/>
        <v>3.7556780837940531</v>
      </c>
      <c r="AB891" s="42">
        <f t="shared" si="1342"/>
        <v>4.0864391745673361</v>
      </c>
      <c r="AC891" s="42">
        <f t="shared" si="1313"/>
        <v>5.6261826789943221</v>
      </c>
      <c r="AD891" s="74">
        <f t="shared" si="1307"/>
        <v>100</v>
      </c>
    </row>
    <row r="892" spans="1:30" x14ac:dyDescent="0.25">
      <c r="A892" s="34" t="s">
        <v>1129</v>
      </c>
      <c r="B892" s="34" t="s">
        <v>1130</v>
      </c>
      <c r="C892" s="42">
        <f t="shared" si="1308"/>
        <v>4.0503470237052053</v>
      </c>
      <c r="D892" s="42">
        <f t="shared" si="1309"/>
        <v>2.1188747666768304</v>
      </c>
      <c r="E892" s="42">
        <f t="shared" si="1341"/>
        <v>4.7245816187445806</v>
      </c>
      <c r="F892" s="42">
        <f t="shared" si="1341"/>
        <v>5.0492837233266155</v>
      </c>
      <c r="G892" s="42">
        <f t="shared" si="1341"/>
        <v>1.2989972422422971</v>
      </c>
      <c r="H892" s="42">
        <f t="shared" si="1315"/>
        <v>5.2216356304817841</v>
      </c>
      <c r="I892" s="42">
        <f t="shared" si="1340"/>
        <v>2.9662445739275531</v>
      </c>
      <c r="J892" s="42">
        <f t="shared" si="1310"/>
        <v>1.5066054139120604</v>
      </c>
      <c r="K892" s="42">
        <f t="shared" si="1343"/>
        <v>3.8040390894283851</v>
      </c>
      <c r="L892" s="42">
        <f t="shared" si="1343"/>
        <v>3.6339000786885887</v>
      </c>
      <c r="M892" s="42">
        <f t="shared" si="1343"/>
        <v>3.9540562892704614</v>
      </c>
      <c r="N892" s="42">
        <f t="shared" si="1343"/>
        <v>4.0679591602278942</v>
      </c>
      <c r="O892" s="42">
        <f t="shared" si="1311"/>
        <v>3.2215138520836009</v>
      </c>
      <c r="P892" s="42">
        <f t="shared" si="1344"/>
        <v>0.72926745477364763</v>
      </c>
      <c r="Q892" s="42">
        <f t="shared" si="1344"/>
        <v>6.160573641754481</v>
      </c>
      <c r="R892" s="42">
        <f t="shared" si="1344"/>
        <v>0</v>
      </c>
      <c r="S892" s="42">
        <f t="shared" si="1316"/>
        <v>5.910573641754481</v>
      </c>
      <c r="T892" s="42">
        <f t="shared" si="1339"/>
        <v>6.160573641754481</v>
      </c>
      <c r="U892" s="42">
        <f t="shared" si="1312"/>
        <v>4.160573641754481</v>
      </c>
      <c r="V892" s="42">
        <f t="shared" si="1342"/>
        <v>3.0802868208772396</v>
      </c>
      <c r="W892" s="42">
        <f t="shared" si="1342"/>
        <v>4.4197826171976224</v>
      </c>
      <c r="X892" s="42">
        <f t="shared" si="1342"/>
        <v>1.3407309027509706</v>
      </c>
      <c r="Y892" s="42">
        <f t="shared" si="1342"/>
        <v>4.830269821941175</v>
      </c>
      <c r="Z892" s="42">
        <f t="shared" si="1342"/>
        <v>4.63960420748462</v>
      </c>
      <c r="AA892" s="42">
        <f t="shared" si="1342"/>
        <v>3.9398880271630361</v>
      </c>
      <c r="AB892" s="42">
        <f t="shared" si="1342"/>
        <v>3.8012050129974471</v>
      </c>
      <c r="AC892" s="42">
        <f t="shared" si="1313"/>
        <v>5.2086321050804578</v>
      </c>
      <c r="AD892" s="74">
        <f t="shared" ref="AD892:AD947" si="1345">SUM(C892:AC892)</f>
        <v>100</v>
      </c>
    </row>
    <row r="893" spans="1:30" x14ac:dyDescent="0.25">
      <c r="A893" s="34" t="s">
        <v>1131</v>
      </c>
      <c r="B893" s="34" t="s">
        <v>1132</v>
      </c>
      <c r="C893" s="42">
        <f t="shared" ref="C893:C947" si="1346">C133-0.5</f>
        <v>3.0880982206585812</v>
      </c>
      <c r="D893" s="42">
        <f t="shared" ref="D893:D947" si="1347">D133+0.5</f>
        <v>3.0338350421776621</v>
      </c>
      <c r="E893" s="42">
        <f t="shared" si="1341"/>
        <v>3.9948836522269566</v>
      </c>
      <c r="F893" s="42">
        <f t="shared" si="1341"/>
        <v>4.1568803701939796</v>
      </c>
      <c r="G893" s="42">
        <f t="shared" si="1341"/>
        <v>0.77514766524804612</v>
      </c>
      <c r="H893" s="42">
        <f t="shared" si="1315"/>
        <v>5.2918199724240829</v>
      </c>
      <c r="I893" s="42">
        <f t="shared" si="1340"/>
        <v>4.0939386074549082</v>
      </c>
      <c r="J893" s="42">
        <f t="shared" ref="J893:J947" si="1348">J133+0.25</f>
        <v>3.5169907822302298</v>
      </c>
      <c r="K893" s="42">
        <f t="shared" si="1343"/>
        <v>4.3579487418627831</v>
      </c>
      <c r="L893" s="42">
        <f t="shared" si="1343"/>
        <v>3.9802909600140044</v>
      </c>
      <c r="M893" s="42">
        <f t="shared" si="1343"/>
        <v>4.5862611838703371</v>
      </c>
      <c r="N893" s="42">
        <f t="shared" si="1343"/>
        <v>5.6880082625993005</v>
      </c>
      <c r="O893" s="42">
        <f t="shared" ref="O893:O947" si="1349">O133+0.15</f>
        <v>3.3224251257706303</v>
      </c>
      <c r="P893" s="42">
        <f t="shared" si="1344"/>
        <v>2.1839917075013915</v>
      </c>
      <c r="Q893" s="42">
        <f t="shared" si="1344"/>
        <v>0</v>
      </c>
      <c r="R893" s="42">
        <f t="shared" si="1344"/>
        <v>0</v>
      </c>
      <c r="S893" s="42">
        <f t="shared" si="1316"/>
        <v>5.7475252153366405</v>
      </c>
      <c r="T893" s="42">
        <f t="shared" si="1339"/>
        <v>5.9975252153366405</v>
      </c>
      <c r="U893" s="42">
        <f t="shared" ref="U893:U947" si="1350">U133-2</f>
        <v>3.9975252153366405</v>
      </c>
      <c r="V893" s="42">
        <f t="shared" si="1342"/>
        <v>2.7488657236959595</v>
      </c>
      <c r="W893" s="42">
        <f t="shared" si="1342"/>
        <v>4.8713052961943655</v>
      </c>
      <c r="X893" s="42">
        <f t="shared" si="1342"/>
        <v>3.5935584967926166</v>
      </c>
      <c r="Y893" s="42">
        <f t="shared" si="1342"/>
        <v>4.639135659055551</v>
      </c>
      <c r="Z893" s="42">
        <f t="shared" si="1342"/>
        <v>4.3480845700193207</v>
      </c>
      <c r="AA893" s="42">
        <f t="shared" si="1342"/>
        <v>4.3180803073071123</v>
      </c>
      <c r="AB893" s="42">
        <f t="shared" si="1342"/>
        <v>2.1693176310792111</v>
      </c>
      <c r="AC893" s="42">
        <f t="shared" ref="AC893:AC947" si="1351">AC133+2</f>
        <v>5.49855637561304</v>
      </c>
      <c r="AD893" s="74">
        <f t="shared" si="1345"/>
        <v>99.999999999999972</v>
      </c>
    </row>
    <row r="894" spans="1:30" x14ac:dyDescent="0.25">
      <c r="A894" s="34" t="s">
        <v>1133</v>
      </c>
      <c r="B894" s="34" t="s">
        <v>1134</v>
      </c>
      <c r="C894" s="42">
        <f t="shared" si="1346"/>
        <v>3.3619651431131752</v>
      </c>
      <c r="D894" s="42">
        <f t="shared" si="1347"/>
        <v>3.4385489474299886</v>
      </c>
      <c r="E894" s="42">
        <f t="shared" si="1341"/>
        <v>3.9922711406955553</v>
      </c>
      <c r="F894" s="42">
        <f t="shared" si="1341"/>
        <v>4.3432263428802367</v>
      </c>
      <c r="G894" s="42">
        <f t="shared" si="1341"/>
        <v>1.0283155135657649</v>
      </c>
      <c r="H894" s="42">
        <f t="shared" ref="H894:H947" si="1352">H134-0.15</f>
        <v>3.5207584537108731</v>
      </c>
      <c r="I894" s="42">
        <f t="shared" si="1340"/>
        <v>5.1576264687356606</v>
      </c>
      <c r="J894" s="42">
        <f t="shared" si="1348"/>
        <v>3.0520501035430065</v>
      </c>
      <c r="K894" s="42">
        <f t="shared" si="1343"/>
        <v>2.9936332657230262</v>
      </c>
      <c r="L894" s="42">
        <f t="shared" si="1343"/>
        <v>5.1287727730762125</v>
      </c>
      <c r="M894" s="42">
        <f t="shared" si="1343"/>
        <v>3.7961050673508212</v>
      </c>
      <c r="N894" s="42">
        <f t="shared" si="1343"/>
        <v>4.7951380962298416</v>
      </c>
      <c r="O894" s="42">
        <f t="shared" si="1349"/>
        <v>4.8298553200053727</v>
      </c>
      <c r="P894" s="42">
        <f t="shared" si="1344"/>
        <v>0.60059864665534091</v>
      </c>
      <c r="Q894" s="42">
        <f t="shared" si="1344"/>
        <v>0</v>
      </c>
      <c r="R894" s="42">
        <f t="shared" si="1344"/>
        <v>6.7434303744719468</v>
      </c>
      <c r="S894" s="42">
        <f t="shared" ref="S894:S946" si="1353">S134-0.25</f>
        <v>6.4934303744719468</v>
      </c>
      <c r="T894" s="42">
        <f t="shared" si="1339"/>
        <v>6.7434303744719468</v>
      </c>
      <c r="U894" s="42">
        <f>U134</f>
        <v>0</v>
      </c>
      <c r="V894" s="42">
        <f>V134-2</f>
        <v>1.9336677184419688</v>
      </c>
      <c r="W894" s="42">
        <f t="shared" si="1342"/>
        <v>4.550149336233992</v>
      </c>
      <c r="X894" s="42">
        <f t="shared" si="1342"/>
        <v>2.9769551446532461</v>
      </c>
      <c r="Y894" s="42">
        <f t="shared" si="1342"/>
        <v>3.7900432655332792</v>
      </c>
      <c r="Z894" s="42">
        <f t="shared" si="1342"/>
        <v>4.1234686622882624</v>
      </c>
      <c r="AA894" s="42">
        <f t="shared" si="1342"/>
        <v>3.4924795503873107</v>
      </c>
      <c r="AB894" s="42">
        <f t="shared" si="1342"/>
        <v>4.3043172603012447</v>
      </c>
      <c r="AC894" s="42">
        <f t="shared" si="1351"/>
        <v>4.8097626560299789</v>
      </c>
      <c r="AD894" s="74">
        <f t="shared" si="1345"/>
        <v>100</v>
      </c>
    </row>
    <row r="895" spans="1:30" x14ac:dyDescent="0.25">
      <c r="A895" s="34" t="s">
        <v>1135</v>
      </c>
      <c r="B895" s="34" t="s">
        <v>1136</v>
      </c>
      <c r="C895" s="42">
        <f t="shared" si="1346"/>
        <v>3.3340278206956784</v>
      </c>
      <c r="D895" s="42">
        <f t="shared" si="1347"/>
        <v>2.1369047115911588</v>
      </c>
      <c r="E895" s="42">
        <f t="shared" si="1341"/>
        <v>4.2591025060461183</v>
      </c>
      <c r="F895" s="42">
        <f t="shared" si="1341"/>
        <v>4.5850814432528502</v>
      </c>
      <c r="G895" s="42">
        <f t="shared" si="1341"/>
        <v>1.5054503065330382</v>
      </c>
      <c r="H895" s="42">
        <f t="shared" si="1352"/>
        <v>2.5219185852245967</v>
      </c>
      <c r="I895" s="42">
        <f t="shared" si="1340"/>
        <v>2.4751386347891979</v>
      </c>
      <c r="J895" s="42">
        <f t="shared" si="1348"/>
        <v>3.3136351879024679</v>
      </c>
      <c r="K895" s="42">
        <f t="shared" si="1343"/>
        <v>2.8263315150051866</v>
      </c>
      <c r="L895" s="42">
        <f t="shared" si="1343"/>
        <v>3.8397822127873269</v>
      </c>
      <c r="M895" s="42">
        <f t="shared" si="1343"/>
        <v>3.2209547567626711</v>
      </c>
      <c r="N895" s="42">
        <f t="shared" si="1343"/>
        <v>4.3276178535098566</v>
      </c>
      <c r="O895" s="42">
        <f t="shared" si="1349"/>
        <v>2.8724836620720198</v>
      </c>
      <c r="P895" s="42">
        <f t="shared" si="1344"/>
        <v>1.5824031306544142</v>
      </c>
      <c r="Q895" s="42">
        <f t="shared" si="1344"/>
        <v>6.0499636934933774</v>
      </c>
      <c r="R895" s="42">
        <f t="shared" si="1344"/>
        <v>6.0499636934933774</v>
      </c>
      <c r="S895" s="42">
        <f t="shared" si="1353"/>
        <v>1.7666545644977929</v>
      </c>
      <c r="T895" s="42">
        <f t="shared" si="1339"/>
        <v>6.0499636934933774</v>
      </c>
      <c r="U895" s="42">
        <f t="shared" si="1350"/>
        <v>4.0499636934933774</v>
      </c>
      <c r="V895" s="42">
        <f t="shared" ref="V895:AB910" si="1354">V135</f>
        <v>3.781227308433361</v>
      </c>
      <c r="W895" s="42">
        <f t="shared" si="1354"/>
        <v>6.0499636934933774</v>
      </c>
      <c r="X895" s="42">
        <f t="shared" si="1354"/>
        <v>2.5291514889466065</v>
      </c>
      <c r="Y895" s="42">
        <f t="shared" si="1354"/>
        <v>4.3178945316165027</v>
      </c>
      <c r="Z895" s="42">
        <f t="shared" si="1354"/>
        <v>4.8076914395343495</v>
      </c>
      <c r="AA895" s="42">
        <f t="shared" si="1354"/>
        <v>5.4184313791946055</v>
      </c>
      <c r="AB895" s="42">
        <f t="shared" si="1354"/>
        <v>2.059562108423278</v>
      </c>
      <c r="AC895" s="42">
        <f t="shared" si="1351"/>
        <v>4.2687363850600164</v>
      </c>
      <c r="AD895" s="74">
        <f t="shared" si="1345"/>
        <v>99.999999999999972</v>
      </c>
    </row>
    <row r="896" spans="1:30" x14ac:dyDescent="0.25">
      <c r="A896" s="34" t="s">
        <v>1137</v>
      </c>
      <c r="B896" s="34" t="s">
        <v>1138</v>
      </c>
      <c r="C896" s="42">
        <f t="shared" si="1346"/>
        <v>3.9468265391919282</v>
      </c>
      <c r="D896" s="42">
        <f t="shared" si="1347"/>
        <v>2.4051529198140194</v>
      </c>
      <c r="E896" s="42">
        <f t="shared" si="1341"/>
        <v>4.461683521787891</v>
      </c>
      <c r="F896" s="42">
        <f t="shared" si="1341"/>
        <v>4.2130712757747073</v>
      </c>
      <c r="G896" s="42">
        <f t="shared" si="1341"/>
        <v>3.0208366465750673</v>
      </c>
      <c r="H896" s="42">
        <f t="shared" si="1352"/>
        <v>1.4313457581341202</v>
      </c>
      <c r="I896" s="42">
        <f t="shared" si="1340"/>
        <v>2.2609251728211683</v>
      </c>
      <c r="J896" s="42">
        <f t="shared" si="1348"/>
        <v>3.0383178596716371</v>
      </c>
      <c r="K896" s="42">
        <f t="shared" si="1343"/>
        <v>3.0179177724638309</v>
      </c>
      <c r="L896" s="42">
        <f t="shared" si="1343"/>
        <v>4.9507534672798252</v>
      </c>
      <c r="M896" s="42">
        <f t="shared" si="1343"/>
        <v>2.0410429024197447</v>
      </c>
      <c r="N896" s="42">
        <f t="shared" si="1343"/>
        <v>6.3087182141227327</v>
      </c>
      <c r="O896" s="42">
        <f t="shared" si="1349"/>
        <v>4.1504085346333781</v>
      </c>
      <c r="P896" s="42">
        <f t="shared" si="1344"/>
        <v>2.8758947448115757</v>
      </c>
      <c r="Q896" s="42">
        <f t="shared" si="1344"/>
        <v>0</v>
      </c>
      <c r="R896" s="42">
        <f t="shared" si="1344"/>
        <v>6.4744127884463394</v>
      </c>
      <c r="S896" s="42">
        <f t="shared" si="1353"/>
        <v>1.9081375961487805</v>
      </c>
      <c r="T896" s="42">
        <f t="shared" si="1339"/>
        <v>6.4744127884463394</v>
      </c>
      <c r="U896" s="42">
        <f t="shared" si="1350"/>
        <v>4.4744127884463394</v>
      </c>
      <c r="V896" s="42">
        <f t="shared" si="1354"/>
        <v>3.2372063942231688</v>
      </c>
      <c r="W896" s="42">
        <f t="shared" si="1354"/>
        <v>4.7002026352782087</v>
      </c>
      <c r="X896" s="42">
        <f t="shared" si="1354"/>
        <v>2.2428578736835485</v>
      </c>
      <c r="Y896" s="42">
        <f t="shared" si="1354"/>
        <v>3.9121536345827836</v>
      </c>
      <c r="Z896" s="42">
        <f t="shared" si="1354"/>
        <v>4.0887722476429103</v>
      </c>
      <c r="AA896" s="42">
        <f t="shared" si="1354"/>
        <v>5.2616229575517757</v>
      </c>
      <c r="AB896" s="42">
        <f t="shared" si="1354"/>
        <v>4.2703573711029055</v>
      </c>
      <c r="AC896" s="42">
        <f t="shared" si="1351"/>
        <v>4.8325555949452745</v>
      </c>
      <c r="AD896" s="74">
        <f t="shared" si="1345"/>
        <v>99.999999999999986</v>
      </c>
    </row>
    <row r="897" spans="1:30" x14ac:dyDescent="0.25">
      <c r="A897" s="34" t="s">
        <v>1139</v>
      </c>
      <c r="B897" s="34" t="s">
        <v>1140</v>
      </c>
      <c r="C897" s="42">
        <f t="shared" si="1346"/>
        <v>2.845690924346667</v>
      </c>
      <c r="D897" s="42">
        <f t="shared" si="1347"/>
        <v>3.7454469994225601</v>
      </c>
      <c r="E897" s="42">
        <f t="shared" si="1341"/>
        <v>4.1244220385338268</v>
      </c>
      <c r="F897" s="42">
        <f t="shared" si="1341"/>
        <v>4.550616781503046</v>
      </c>
      <c r="G897" s="42">
        <f t="shared" si="1341"/>
        <v>0.68197805940165912</v>
      </c>
      <c r="H897" s="42">
        <f t="shared" si="1352"/>
        <v>3.8555253328439423</v>
      </c>
      <c r="I897" s="42">
        <f t="shared" si="1340"/>
        <v>3.678269365688724</v>
      </c>
      <c r="J897" s="42">
        <f t="shared" si="1348"/>
        <v>1.3171940131365545</v>
      </c>
      <c r="K897" s="42">
        <f t="shared" si="1343"/>
        <v>3.8971431486414696</v>
      </c>
      <c r="L897" s="42">
        <f t="shared" si="1343"/>
        <v>4.2234239952749535</v>
      </c>
      <c r="M897" s="42">
        <f t="shared" si="1343"/>
        <v>4.3502233888227426</v>
      </c>
      <c r="N897" s="42">
        <f t="shared" si="1343"/>
        <v>5.5428374285209498</v>
      </c>
      <c r="O897" s="42">
        <f t="shared" si="1349"/>
        <v>3.6746131420474661</v>
      </c>
      <c r="P897" s="42">
        <f t="shared" si="1344"/>
        <v>0.23361270084936872</v>
      </c>
      <c r="Q897" s="42">
        <f t="shared" si="1344"/>
        <v>0</v>
      </c>
      <c r="R897" s="42">
        <f t="shared" si="1344"/>
        <v>6.094543107452802</v>
      </c>
      <c r="S897" s="42">
        <f t="shared" si="1353"/>
        <v>5.844543107452802</v>
      </c>
      <c r="T897" s="42">
        <f t="shared" ref="T897:U912" si="1355">T137</f>
        <v>6.094543107452802</v>
      </c>
      <c r="U897" s="42">
        <f t="shared" si="1350"/>
        <v>4.094543107452802</v>
      </c>
      <c r="V897" s="42">
        <f t="shared" si="1354"/>
        <v>2.2854536652948028</v>
      </c>
      <c r="W897" s="42">
        <f t="shared" si="1354"/>
        <v>4.9254640836961352</v>
      </c>
      <c r="X897" s="42">
        <f t="shared" si="1354"/>
        <v>2.3756965556599727</v>
      </c>
      <c r="Y897" s="42">
        <f t="shared" si="1354"/>
        <v>3.3552558387532749</v>
      </c>
      <c r="Z897" s="42">
        <f t="shared" si="1354"/>
        <v>3.88237669254067</v>
      </c>
      <c r="AA897" s="42">
        <f t="shared" si="1354"/>
        <v>3.9817059068227372</v>
      </c>
      <c r="AB897" s="42">
        <f t="shared" si="1354"/>
        <v>4.4088184181573462</v>
      </c>
      <c r="AC897" s="42">
        <f t="shared" si="1351"/>
        <v>5.9360590902299339</v>
      </c>
      <c r="AD897" s="74">
        <f t="shared" si="1345"/>
        <v>100.00000000000001</v>
      </c>
    </row>
    <row r="898" spans="1:30" x14ac:dyDescent="0.25">
      <c r="A898" s="34" t="s">
        <v>1141</v>
      </c>
      <c r="B898" s="34" t="s">
        <v>1142</v>
      </c>
      <c r="C898" s="42">
        <f t="shared" si="1346"/>
        <v>3.7050385179416612</v>
      </c>
      <c r="D898" s="42">
        <f t="shared" si="1347"/>
        <v>1.4790390352109442</v>
      </c>
      <c r="E898" s="42">
        <f t="shared" si="1341"/>
        <v>3.6263556349951149</v>
      </c>
      <c r="F898" s="42">
        <f t="shared" si="1341"/>
        <v>2.9271486995387686</v>
      </c>
      <c r="G898" s="42">
        <f t="shared" si="1341"/>
        <v>0.89683892542289445</v>
      </c>
      <c r="H898" s="42">
        <f t="shared" si="1352"/>
        <v>4.1991886292534719</v>
      </c>
      <c r="I898" s="42">
        <f t="shared" ref="I898:I913" si="1356">I138</f>
        <v>4.4208769418559495</v>
      </c>
      <c r="J898" s="42">
        <f t="shared" si="1348"/>
        <v>2.8381428905467687</v>
      </c>
      <c r="K898" s="42">
        <f t="shared" si="1343"/>
        <v>3.6440438465879477</v>
      </c>
      <c r="L898" s="42">
        <f t="shared" si="1343"/>
        <v>3.5410157963988507</v>
      </c>
      <c r="M898" s="42">
        <f t="shared" si="1343"/>
        <v>3.7373899289081556</v>
      </c>
      <c r="N898" s="42">
        <f t="shared" si="1343"/>
        <v>5.5589127940223024</v>
      </c>
      <c r="O898" s="42">
        <f t="shared" si="1349"/>
        <v>4.8142671696664987</v>
      </c>
      <c r="P898" s="42">
        <f t="shared" si="1344"/>
        <v>0.90408337058686727</v>
      </c>
      <c r="Q898" s="42">
        <f t="shared" si="1344"/>
        <v>6.0294883436883344</v>
      </c>
      <c r="R898" s="42">
        <f t="shared" si="1344"/>
        <v>6.0294883436883344</v>
      </c>
      <c r="S898" s="42">
        <f t="shared" si="1353"/>
        <v>1.7598294478961121</v>
      </c>
      <c r="T898" s="42">
        <f t="shared" si="1355"/>
        <v>6.0294883436883344</v>
      </c>
      <c r="U898" s="42">
        <f t="shared" si="1350"/>
        <v>4.0294883436883344</v>
      </c>
      <c r="V898" s="42">
        <f t="shared" si="1354"/>
        <v>2.7635154908571526</v>
      </c>
      <c r="W898" s="42">
        <f t="shared" si="1354"/>
        <v>4.8078804178107832</v>
      </c>
      <c r="X898" s="42">
        <f t="shared" si="1354"/>
        <v>1.4741517644692526</v>
      </c>
      <c r="Y898" s="42">
        <f t="shared" si="1354"/>
        <v>3.6938875957544015</v>
      </c>
      <c r="Z898" s="42">
        <f t="shared" si="1354"/>
        <v>4.5252845418595395</v>
      </c>
      <c r="AA898" s="42">
        <f t="shared" si="1354"/>
        <v>4.0893350363915708</v>
      </c>
      <c r="AB898" s="42">
        <f t="shared" si="1354"/>
        <v>3.3354616369339731</v>
      </c>
      <c r="AC898" s="42">
        <f t="shared" si="1351"/>
        <v>5.1403585123376736</v>
      </c>
      <c r="AD898" s="74">
        <f t="shared" si="1345"/>
        <v>100</v>
      </c>
    </row>
    <row r="899" spans="1:30" x14ac:dyDescent="0.25">
      <c r="A899" s="34" t="s">
        <v>1143</v>
      </c>
      <c r="B899" s="34" t="s">
        <v>1144</v>
      </c>
      <c r="C899" s="42">
        <f t="shared" si="1346"/>
        <v>2.7771578807010258</v>
      </c>
      <c r="D899" s="42">
        <f t="shared" si="1347"/>
        <v>3.8561403289915632</v>
      </c>
      <c r="E899" s="42">
        <f t="shared" si="1341"/>
        <v>3.2869846812140211</v>
      </c>
      <c r="F899" s="42">
        <f t="shared" si="1341"/>
        <v>2.8542655179552003</v>
      </c>
      <c r="G899" s="42">
        <f t="shared" si="1341"/>
        <v>1.3153648661602679</v>
      </c>
      <c r="H899" s="42">
        <f t="shared" si="1352"/>
        <v>3.7194562484289122</v>
      </c>
      <c r="I899" s="42">
        <f t="shared" si="1356"/>
        <v>2.2081521175477428</v>
      </c>
      <c r="J899" s="42">
        <f t="shared" si="1348"/>
        <v>3.6600569038664417</v>
      </c>
      <c r="K899" s="42">
        <f t="shared" si="1343"/>
        <v>2.4774484222122508</v>
      </c>
      <c r="L899" s="42">
        <f t="shared" si="1343"/>
        <v>4.5660441113183312</v>
      </c>
      <c r="M899" s="42">
        <f t="shared" si="1343"/>
        <v>4.7433935716767994</v>
      </c>
      <c r="N899" s="42">
        <f t="shared" si="1343"/>
        <v>5.1364740866574312</v>
      </c>
      <c r="O899" s="42">
        <f t="shared" si="1349"/>
        <v>4.9548496016579806</v>
      </c>
      <c r="P899" s="42">
        <f t="shared" si="1344"/>
        <v>0.10397943973476539</v>
      </c>
      <c r="Q899" s="42">
        <f t="shared" si="1344"/>
        <v>5.7643601902958324</v>
      </c>
      <c r="R899" s="42">
        <f t="shared" si="1344"/>
        <v>5.7643601902958324</v>
      </c>
      <c r="S899" s="42">
        <f t="shared" si="1353"/>
        <v>5.5143601902958324</v>
      </c>
      <c r="T899" s="42">
        <f t="shared" si="1355"/>
        <v>5.7643601902958324</v>
      </c>
      <c r="U899" s="42">
        <f t="shared" si="1350"/>
        <v>3.7643601902958324</v>
      </c>
      <c r="V899" s="42">
        <f t="shared" si="1354"/>
        <v>2.1616350713609385</v>
      </c>
      <c r="W899" s="42">
        <f t="shared" si="1354"/>
        <v>4.8450664492558424</v>
      </c>
      <c r="X899" s="42">
        <f t="shared" si="1354"/>
        <v>1.4569698277125132</v>
      </c>
      <c r="Y899" s="42">
        <f t="shared" si="1354"/>
        <v>3.3466201564821287</v>
      </c>
      <c r="Z899" s="42">
        <f t="shared" si="1354"/>
        <v>2.7605553570988284</v>
      </c>
      <c r="AA899" s="42">
        <f t="shared" si="1354"/>
        <v>3.7902793589897708</v>
      </c>
      <c r="AB899" s="42">
        <f t="shared" si="1354"/>
        <v>3.924670767860992</v>
      </c>
      <c r="AC899" s="42">
        <f t="shared" si="1351"/>
        <v>5.4826342816370657</v>
      </c>
      <c r="AD899" s="74">
        <f t="shared" si="1345"/>
        <v>99.999999999999943</v>
      </c>
    </row>
    <row r="900" spans="1:30" x14ac:dyDescent="0.25">
      <c r="A900" s="34" t="s">
        <v>1145</v>
      </c>
      <c r="B900" s="34" t="s">
        <v>1146</v>
      </c>
      <c r="C900" s="42">
        <f t="shared" si="1346"/>
        <v>3.8342051514256399</v>
      </c>
      <c r="D900" s="42">
        <f t="shared" si="1347"/>
        <v>2.0887322189776025</v>
      </c>
      <c r="E900" s="42">
        <f t="shared" si="1341"/>
        <v>4.9145120267767179</v>
      </c>
      <c r="F900" s="42">
        <f t="shared" si="1341"/>
        <v>5.2618068586209876</v>
      </c>
      <c r="G900" s="42">
        <f t="shared" si="1341"/>
        <v>3.9632759152904735</v>
      </c>
      <c r="H900" s="42">
        <f t="shared" si="1352"/>
        <v>2.1457258386285298</v>
      </c>
      <c r="I900" s="42">
        <f t="shared" ref="I900:I901" si="1357">I140-1.2</f>
        <v>3.2387973261548968</v>
      </c>
      <c r="J900" s="42">
        <f t="shared" si="1348"/>
        <v>4.6976234679455473</v>
      </c>
      <c r="K900" s="42">
        <f t="shared" si="1343"/>
        <v>0.8118459857615592</v>
      </c>
      <c r="L900" s="42">
        <f t="shared" si="1343"/>
        <v>2.9311481826884118</v>
      </c>
      <c r="M900" s="42">
        <f t="shared" si="1343"/>
        <v>3.6195708711345644</v>
      </c>
      <c r="N900" s="42">
        <f t="shared" si="1343"/>
        <v>3.7698082868278582</v>
      </c>
      <c r="O900" s="42">
        <f t="shared" si="1349"/>
        <v>4.1567130114629309</v>
      </c>
      <c r="P900" s="42">
        <f t="shared" si="1344"/>
        <v>3.5420962988173335</v>
      </c>
      <c r="Q900" s="42">
        <f t="shared" si="1344"/>
        <v>2.7675040104018973</v>
      </c>
      <c r="R900" s="42">
        <f>R140-0.8</f>
        <v>4.56970726932453</v>
      </c>
      <c r="S900" s="42">
        <f t="shared" si="1353"/>
        <v>3.9505962095367355</v>
      </c>
      <c r="T900" s="42">
        <f t="shared" si="1355"/>
        <v>1.911026747308139</v>
      </c>
      <c r="U900" s="42">
        <f t="shared" si="1355"/>
        <v>0</v>
      </c>
      <c r="V900" s="42">
        <f t="shared" si="1354"/>
        <v>6.3724839280538106</v>
      </c>
      <c r="W900" s="42">
        <f t="shared" si="1354"/>
        <v>2.1241613093512708</v>
      </c>
      <c r="X900" s="42">
        <f t="shared" si="1354"/>
        <v>6.3724839280538106</v>
      </c>
      <c r="Y900" s="42">
        <f t="shared" si="1354"/>
        <v>6.3724839280538106</v>
      </c>
      <c r="Z900" s="42">
        <f t="shared" si="1354"/>
        <v>2.6552016366890867</v>
      </c>
      <c r="AA900" s="42">
        <f t="shared" si="1354"/>
        <v>5.3667519309811542</v>
      </c>
      <c r="AB900" s="42">
        <f t="shared" si="1354"/>
        <v>2.7116952885335359</v>
      </c>
      <c r="AC900" s="42">
        <f t="shared" si="1351"/>
        <v>5.8500423731991775</v>
      </c>
      <c r="AD900" s="74">
        <f t="shared" si="1345"/>
        <v>100</v>
      </c>
    </row>
    <row r="901" spans="1:30" x14ac:dyDescent="0.25">
      <c r="A901" s="34" t="s">
        <v>1147</v>
      </c>
      <c r="B901" s="34" t="s">
        <v>1148</v>
      </c>
      <c r="C901" s="42">
        <f t="shared" si="1346"/>
        <v>5.3213261521876589</v>
      </c>
      <c r="D901" s="42">
        <f t="shared" si="1347"/>
        <v>3.1108704091654014</v>
      </c>
      <c r="E901" s="42">
        <f t="shared" si="1341"/>
        <v>4.1770252747126033</v>
      </c>
      <c r="F901" s="42">
        <f t="shared" si="1341"/>
        <v>4.9090273504068387</v>
      </c>
      <c r="G901" s="42">
        <f t="shared" si="1341"/>
        <v>4.5271418431222852</v>
      </c>
      <c r="H901" s="42">
        <f t="shared" si="1352"/>
        <v>2.3951347125811324</v>
      </c>
      <c r="I901" s="42">
        <f t="shared" si="1357"/>
        <v>3.2408984856060234</v>
      </c>
      <c r="J901" s="42">
        <f t="shared" si="1348"/>
        <v>4.5245574928943588</v>
      </c>
      <c r="K901" s="42">
        <f t="shared" si="1343"/>
        <v>1.9925703844271814</v>
      </c>
      <c r="L901" s="42">
        <f t="shared" si="1343"/>
        <v>3.2986644451043712</v>
      </c>
      <c r="M901" s="42">
        <f t="shared" si="1343"/>
        <v>4.5831632044321626</v>
      </c>
      <c r="N901" s="42">
        <f t="shared" si="1343"/>
        <v>3.8557353972515171</v>
      </c>
      <c r="O901" s="42">
        <f t="shared" si="1349"/>
        <v>4.2293356286937343</v>
      </c>
      <c r="P901" s="42">
        <f t="shared" si="1344"/>
        <v>4.6002531957342558</v>
      </c>
      <c r="Q901" s="42">
        <f>Q141-0.8</f>
        <v>2.6375775753734159</v>
      </c>
      <c r="R901" s="42">
        <f t="shared" si="1344"/>
        <v>3.6591945176170917</v>
      </c>
      <c r="S901" s="42">
        <f t="shared" si="1353"/>
        <v>2.7415617540157347</v>
      </c>
      <c r="T901" s="42">
        <f t="shared" si="1355"/>
        <v>1.8416791404809578</v>
      </c>
      <c r="U901" s="42">
        <f t="shared" si="1355"/>
        <v>0</v>
      </c>
      <c r="V901" s="42">
        <f t="shared" si="1354"/>
        <v>0</v>
      </c>
      <c r="W901" s="42">
        <f t="shared" si="1354"/>
        <v>2.2975659600655542</v>
      </c>
      <c r="X901" s="42">
        <f t="shared" si="1354"/>
        <v>6.8926978801966614</v>
      </c>
      <c r="Y901" s="42">
        <f t="shared" si="1354"/>
        <v>6.8926978801966614</v>
      </c>
      <c r="Z901" s="42">
        <f t="shared" si="1354"/>
        <v>2.8719574500819411</v>
      </c>
      <c r="AA901" s="42">
        <f t="shared" si="1354"/>
        <v>4.8384864453018128</v>
      </c>
      <c r="AB901" s="42">
        <f t="shared" si="1354"/>
        <v>4.2529412452277287</v>
      </c>
      <c r="AC901" s="42">
        <f t="shared" si="1351"/>
        <v>6.3079361751229133</v>
      </c>
      <c r="AD901" s="74">
        <f t="shared" si="1345"/>
        <v>100</v>
      </c>
    </row>
    <row r="902" spans="1:30" x14ac:dyDescent="0.25">
      <c r="A902" s="34" t="s">
        <v>1149</v>
      </c>
      <c r="B902" s="34" t="s">
        <v>1150</v>
      </c>
      <c r="C902" s="42">
        <f t="shared" si="1346"/>
        <v>3.4161049025014645</v>
      </c>
      <c r="D902" s="42">
        <f t="shared" si="1347"/>
        <v>1.1800632125743933</v>
      </c>
      <c r="E902" s="42">
        <f t="shared" si="1341"/>
        <v>3.9782737080614021</v>
      </c>
      <c r="F902" s="42">
        <f t="shared" si="1341"/>
        <v>4.7844957204001739</v>
      </c>
      <c r="G902" s="42">
        <f>G142-2</f>
        <v>1.6040895506603756</v>
      </c>
      <c r="H902" s="42">
        <f t="shared" si="1352"/>
        <v>2.4682950756838777</v>
      </c>
      <c r="I902" s="42">
        <f t="shared" si="1356"/>
        <v>3.9946204232870848</v>
      </c>
      <c r="J902" s="42">
        <f t="shared" si="1348"/>
        <v>4.0857585210089127</v>
      </c>
      <c r="K902" s="42">
        <f t="shared" si="1343"/>
        <v>0.79178819212666907</v>
      </c>
      <c r="L902" s="42">
        <f t="shared" si="1343"/>
        <v>5.3722581165718157</v>
      </c>
      <c r="M902" s="42">
        <f t="shared" si="1343"/>
        <v>2.0337030978944024</v>
      </c>
      <c r="N902" s="42">
        <f t="shared" si="1343"/>
        <v>2.9527618545213179</v>
      </c>
      <c r="O902" s="42">
        <f t="shared" si="1349"/>
        <v>3.1468264533304362</v>
      </c>
      <c r="P902" s="42">
        <f t="shared" si="1344"/>
        <v>5.4040721819809949</v>
      </c>
      <c r="Q902" s="42">
        <f t="shared" si="1344"/>
        <v>2.9439292382966946</v>
      </c>
      <c r="R902" s="42">
        <f t="shared" si="1344"/>
        <v>4.9193269257349614</v>
      </c>
      <c r="S902" s="42">
        <f t="shared" si="1353"/>
        <v>5.3130245467208876</v>
      </c>
      <c r="T902" s="42">
        <f t="shared" si="1355"/>
        <v>7.0907573992200643E-2</v>
      </c>
      <c r="U902" s="42">
        <f t="shared" si="1355"/>
        <v>0</v>
      </c>
      <c r="V902" s="42">
        <f t="shared" si="1354"/>
        <v>6.2895018131084104</v>
      </c>
      <c r="W902" s="42">
        <f t="shared" si="1354"/>
        <v>6.2895018131084104</v>
      </c>
      <c r="X902" s="42">
        <f t="shared" si="1354"/>
        <v>6.2895018131084104</v>
      </c>
      <c r="Y902" s="42">
        <f t="shared" si="1354"/>
        <v>6.2895018131084104</v>
      </c>
      <c r="Z902" s="42">
        <f t="shared" si="1354"/>
        <v>3.9309386331927567</v>
      </c>
      <c r="AA902" s="42">
        <f t="shared" si="1354"/>
        <v>3.6705826517029934</v>
      </c>
      <c r="AB902" s="42">
        <f t="shared" si="1354"/>
        <v>4.6836715629530721</v>
      </c>
      <c r="AC902" s="42">
        <f t="shared" si="1351"/>
        <v>4.0965006043694689</v>
      </c>
      <c r="AD902" s="74">
        <f t="shared" si="1345"/>
        <v>100.00000000000001</v>
      </c>
    </row>
    <row r="903" spans="1:30" x14ac:dyDescent="0.25">
      <c r="A903" s="34" t="s">
        <v>1151</v>
      </c>
      <c r="B903" s="34" t="s">
        <v>1152</v>
      </c>
      <c r="C903" s="42">
        <f t="shared" si="1346"/>
        <v>3.1415898607014956</v>
      </c>
      <c r="D903" s="42">
        <f t="shared" si="1347"/>
        <v>3.3421363991710855</v>
      </c>
      <c r="E903" s="42">
        <f t="shared" ref="E903:G918" si="1358">E143</f>
        <v>2.5481327486681957</v>
      </c>
      <c r="F903" s="42">
        <f t="shared" si="1358"/>
        <v>2.3135275991340496</v>
      </c>
      <c r="G903" s="42">
        <f t="shared" si="1358"/>
        <v>2.936741882755487</v>
      </c>
      <c r="H903" s="42">
        <f t="shared" si="1352"/>
        <v>3.3248707696763975</v>
      </c>
      <c r="I903" s="42">
        <f t="shared" si="1356"/>
        <v>2.9889402695701612</v>
      </c>
      <c r="J903" s="42">
        <f t="shared" si="1348"/>
        <v>2.806236532418863</v>
      </c>
      <c r="K903" s="42">
        <f t="shared" si="1343"/>
        <v>1.4612422040837096</v>
      </c>
      <c r="L903" s="42">
        <f t="shared" si="1343"/>
        <v>5.5340560068499789</v>
      </c>
      <c r="M903" s="42">
        <f t="shared" si="1343"/>
        <v>2.9304146418673973</v>
      </c>
      <c r="N903" s="42">
        <f>N143-2</f>
        <v>1.5755262739328679</v>
      </c>
      <c r="O903" s="42">
        <f t="shared" si="1349"/>
        <v>4.2284508612314804</v>
      </c>
      <c r="P903" s="42">
        <f t="shared" si="1344"/>
        <v>5.3044553332906421</v>
      </c>
      <c r="Q903" s="42">
        <f t="shared" si="1344"/>
        <v>3.6636472250506391</v>
      </c>
      <c r="R903" s="42">
        <f t="shared" si="1344"/>
        <v>4.1039689717639432</v>
      </c>
      <c r="S903" s="42">
        <f t="shared" si="1353"/>
        <v>4.7385426561282271</v>
      </c>
      <c r="T903" s="42">
        <f t="shared" si="1355"/>
        <v>1.0836606534334201</v>
      </c>
      <c r="U903" s="42">
        <f>U143</f>
        <v>6.4080466639695919</v>
      </c>
      <c r="V903" s="42">
        <f t="shared" si="1354"/>
        <v>6.4080466639695919</v>
      </c>
      <c r="W903" s="42">
        <f t="shared" si="1354"/>
        <v>4.272031109313061</v>
      </c>
      <c r="X903" s="42">
        <f t="shared" si="1354"/>
        <v>6.4080466639695919</v>
      </c>
      <c r="Y903" s="42">
        <f t="shared" si="1354"/>
        <v>6.4080466639695919</v>
      </c>
      <c r="Z903" s="42">
        <f t="shared" si="1354"/>
        <v>4.0050291649809946</v>
      </c>
      <c r="AA903" s="42">
        <f t="shared" si="1354"/>
        <v>2.5651824416196987</v>
      </c>
      <c r="AB903" s="42">
        <f t="shared" si="1354"/>
        <v>1.3634141838233176</v>
      </c>
      <c r="AC903" s="42">
        <f t="shared" si="1351"/>
        <v>4.1360155546565291</v>
      </c>
      <c r="AD903" s="74">
        <f t="shared" si="1345"/>
        <v>99.999999999999972</v>
      </c>
    </row>
    <row r="904" spans="1:30" x14ac:dyDescent="0.25">
      <c r="A904" s="34" t="s">
        <v>1153</v>
      </c>
      <c r="B904" s="34" t="s">
        <v>1154</v>
      </c>
      <c r="C904" s="42">
        <f t="shared" si="1346"/>
        <v>1.9989439242323841</v>
      </c>
      <c r="D904" s="42">
        <f t="shared" si="1347"/>
        <v>1.5869421477859478</v>
      </c>
      <c r="E904" s="42">
        <f t="shared" si="1358"/>
        <v>4.4763666891962686</v>
      </c>
      <c r="F904" s="42">
        <f t="shared" si="1358"/>
        <v>4.152822822522654</v>
      </c>
      <c r="G904" s="42">
        <f>G144-2</f>
        <v>3.3458073539247106</v>
      </c>
      <c r="H904" s="42">
        <f t="shared" si="1352"/>
        <v>1.2077266381759217</v>
      </c>
      <c r="I904" s="42">
        <f t="shared" si="1356"/>
        <v>2.8727958164268084</v>
      </c>
      <c r="J904" s="42">
        <f t="shared" si="1348"/>
        <v>3.9421970355501661</v>
      </c>
      <c r="K904" s="42">
        <f t="shared" si="1343"/>
        <v>0.30929859947938532</v>
      </c>
      <c r="L904" s="42">
        <f t="shared" si="1343"/>
        <v>6.4681967155131224</v>
      </c>
      <c r="M904" s="42">
        <f t="shared" si="1343"/>
        <v>5.9495375928366281</v>
      </c>
      <c r="N904" s="42">
        <f t="shared" si="1343"/>
        <v>4.1049937508296725</v>
      </c>
      <c r="O904" s="42">
        <f t="shared" si="1349"/>
        <v>1.9420512809282469</v>
      </c>
      <c r="P904" s="42">
        <f t="shared" si="1344"/>
        <v>6.2754559874816414</v>
      </c>
      <c r="Q904" s="42">
        <f t="shared" si="1344"/>
        <v>5.847866419682445</v>
      </c>
      <c r="R904" s="42">
        <f t="shared" si="1344"/>
        <v>6.3669601340943478</v>
      </c>
      <c r="S904" s="42">
        <f t="shared" si="1353"/>
        <v>5.7607150807292031</v>
      </c>
      <c r="T904" s="42">
        <f t="shared" si="1355"/>
        <v>0.17501321439945997</v>
      </c>
      <c r="U904" s="42">
        <f>U144</f>
        <v>0</v>
      </c>
      <c r="V904" s="42">
        <f t="shared" si="1354"/>
        <v>6.4681967155131224</v>
      </c>
      <c r="W904" s="42">
        <f t="shared" si="1354"/>
        <v>6.4681967155131224</v>
      </c>
      <c r="X904" s="42">
        <f t="shared" si="1354"/>
        <v>6.4681967155131224</v>
      </c>
      <c r="Y904" s="42">
        <f t="shared" si="1354"/>
        <v>0</v>
      </c>
      <c r="Z904" s="42">
        <f t="shared" si="1354"/>
        <v>4.3121311436754146</v>
      </c>
      <c r="AA904" s="42">
        <f t="shared" si="1354"/>
        <v>1.9115930917519151</v>
      </c>
      <c r="AB904" s="42">
        <f t="shared" si="1354"/>
        <v>3.0276665476869939</v>
      </c>
      <c r="AC904" s="42">
        <f t="shared" si="1351"/>
        <v>4.5603278665572766</v>
      </c>
      <c r="AD904" s="74">
        <f t="shared" si="1345"/>
        <v>99.999999999999957</v>
      </c>
    </row>
    <row r="905" spans="1:30" x14ac:dyDescent="0.25">
      <c r="A905" s="34" t="s">
        <v>1155</v>
      </c>
      <c r="B905" s="34" t="s">
        <v>1156</v>
      </c>
      <c r="C905" s="42">
        <f t="shared" si="1346"/>
        <v>3.4690683602654357</v>
      </c>
      <c r="D905" s="42">
        <f t="shared" si="1347"/>
        <v>4.5580032847339567</v>
      </c>
      <c r="E905" s="42">
        <f t="shared" si="1358"/>
        <v>2.4123314233373594</v>
      </c>
      <c r="F905" s="42">
        <f t="shared" si="1358"/>
        <v>2.3698136276461281</v>
      </c>
      <c r="G905" s="42">
        <f t="shared" si="1358"/>
        <v>2.7469139494557471</v>
      </c>
      <c r="H905" s="42">
        <f t="shared" si="1352"/>
        <v>3.2648015527712464</v>
      </c>
      <c r="I905" s="42">
        <f t="shared" si="1356"/>
        <v>3.1352804581579234</v>
      </c>
      <c r="J905" s="42">
        <f t="shared" si="1348"/>
        <v>3.2248369371232934</v>
      </c>
      <c r="K905" s="42">
        <f t="shared" si="1343"/>
        <v>1.1421930119185781</v>
      </c>
      <c r="L905" s="42">
        <f t="shared" si="1343"/>
        <v>4.4153282951601298</v>
      </c>
      <c r="M905" s="42">
        <f t="shared" si="1343"/>
        <v>2.0597218750020416</v>
      </c>
      <c r="N905" s="42">
        <f t="shared" si="1343"/>
        <v>0.27734836381622252</v>
      </c>
      <c r="O905" s="42">
        <f t="shared" si="1349"/>
        <v>4.3434099043238303</v>
      </c>
      <c r="P905" s="42">
        <f t="shared" si="1344"/>
        <v>4.171417598003595</v>
      </c>
      <c r="Q905" s="42">
        <f t="shared" si="1344"/>
        <v>5.2866905711716798</v>
      </c>
      <c r="R905" s="42">
        <f t="shared" si="1344"/>
        <v>5.2274698370610455</v>
      </c>
      <c r="S905" s="42">
        <f t="shared" si="1353"/>
        <v>5.3166670047181581</v>
      </c>
      <c r="T905" s="42">
        <f t="shared" si="1355"/>
        <v>1.1346730632505946</v>
      </c>
      <c r="U905" s="42">
        <f t="shared" si="1350"/>
        <v>4.3699683993877896</v>
      </c>
      <c r="V905" s="42">
        <f t="shared" si="1354"/>
        <v>6.3699683993877896</v>
      </c>
      <c r="W905" s="42">
        <f t="shared" si="1354"/>
        <v>2.1233227997959303</v>
      </c>
      <c r="X905" s="42">
        <f t="shared" si="1354"/>
        <v>6.3699683993877896</v>
      </c>
      <c r="Y905" s="42">
        <f t="shared" si="1354"/>
        <v>6.3699683993877896</v>
      </c>
      <c r="Z905" s="42">
        <f t="shared" si="1354"/>
        <v>3.9812302496173682</v>
      </c>
      <c r="AA905" s="42">
        <f t="shared" si="1354"/>
        <v>3.6675205915647768</v>
      </c>
      <c r="AB905" s="42">
        <f t="shared" si="1354"/>
        <v>4.2014685187451386</v>
      </c>
      <c r="AC905" s="42">
        <f t="shared" si="1351"/>
        <v>3.9906151248086834</v>
      </c>
      <c r="AD905" s="74">
        <f t="shared" si="1345"/>
        <v>100.00000000000001</v>
      </c>
    </row>
    <row r="906" spans="1:30" x14ac:dyDescent="0.25">
      <c r="A906" s="34" t="s">
        <v>1157</v>
      </c>
      <c r="B906" s="34" t="s">
        <v>1158</v>
      </c>
      <c r="C906" s="42">
        <f t="shared" si="1346"/>
        <v>6.6785993221269768</v>
      </c>
      <c r="D906" s="42">
        <f t="shared" si="1347"/>
        <v>7.6785993221269768</v>
      </c>
      <c r="E906" s="42">
        <f t="shared" si="1358"/>
        <v>2.9910830508862394</v>
      </c>
      <c r="F906" s="42">
        <f t="shared" si="1358"/>
        <v>3.2152127242410611</v>
      </c>
      <c r="G906" s="42">
        <f t="shared" si="1358"/>
        <v>2.77354973809451</v>
      </c>
      <c r="H906" s="42">
        <f t="shared" si="1352"/>
        <v>0.91256090629237108</v>
      </c>
      <c r="I906" s="42">
        <f t="shared" si="1356"/>
        <v>0.77763323295474129</v>
      </c>
      <c r="J906" s="42">
        <f t="shared" si="1348"/>
        <v>2.0456810409304405</v>
      </c>
      <c r="K906" s="42">
        <f t="shared" si="1343"/>
        <v>4.7348208294880072</v>
      </c>
      <c r="L906" s="42">
        <f t="shared" si="1343"/>
        <v>3.8884079661521125</v>
      </c>
      <c r="M906" s="42">
        <f t="shared" si="1343"/>
        <v>1.1402563017174896</v>
      </c>
      <c r="N906" s="42">
        <f t="shared" si="1343"/>
        <v>6.1280363790459784</v>
      </c>
      <c r="O906" s="42">
        <f t="shared" si="1349"/>
        <v>2.8670918415184588</v>
      </c>
      <c r="P906" s="42">
        <f t="shared" si="1344"/>
        <v>2.1857357500180807</v>
      </c>
      <c r="Q906" s="42">
        <f t="shared" si="1344"/>
        <v>0.77975129904622209</v>
      </c>
      <c r="R906" s="42">
        <f>R146-2</f>
        <v>3.5881675388686034</v>
      </c>
      <c r="S906" s="42">
        <f t="shared" si="1353"/>
        <v>4.881196017788251</v>
      </c>
      <c r="T906" s="42">
        <f t="shared" si="1355"/>
        <v>7.1785993221269768</v>
      </c>
      <c r="U906" s="42">
        <f>U146</f>
        <v>0.44499885389608274</v>
      </c>
      <c r="V906" s="42">
        <f t="shared" si="1354"/>
        <v>6.867841092438467</v>
      </c>
      <c r="W906" s="42">
        <f t="shared" si="1354"/>
        <v>5.4719795156749953</v>
      </c>
      <c r="X906" s="42">
        <f t="shared" si="1354"/>
        <v>6.5454614377515634</v>
      </c>
      <c r="Y906" s="42">
        <f t="shared" si="1354"/>
        <v>6.6981329434466428</v>
      </c>
      <c r="Z906" s="42">
        <f t="shared" si="1354"/>
        <v>0.34800425124178602</v>
      </c>
      <c r="AA906" s="42">
        <f t="shared" si="1354"/>
        <v>0</v>
      </c>
      <c r="AB906" s="42">
        <f t="shared" si="1354"/>
        <v>0</v>
      </c>
      <c r="AC906" s="42">
        <f t="shared" si="1351"/>
        <v>9.1785993221269777</v>
      </c>
      <c r="AD906" s="74">
        <f t="shared" si="1345"/>
        <v>100.00000000000003</v>
      </c>
    </row>
    <row r="907" spans="1:30" x14ac:dyDescent="0.25">
      <c r="A907" s="34" t="s">
        <v>1159</v>
      </c>
      <c r="B907" s="34" t="s">
        <v>1160</v>
      </c>
      <c r="C907" s="42">
        <f t="shared" si="1346"/>
        <v>6.7788488753495182</v>
      </c>
      <c r="D907" s="42">
        <f t="shared" si="1347"/>
        <v>7.7788488753495182</v>
      </c>
      <c r="E907" s="42">
        <f t="shared" si="1358"/>
        <v>4.5492805470934483</v>
      </c>
      <c r="F907" s="42">
        <f t="shared" si="1358"/>
        <v>5.40845284808091</v>
      </c>
      <c r="G907" s="42">
        <f t="shared" si="1358"/>
        <v>1.799660293560932</v>
      </c>
      <c r="H907" s="42">
        <f t="shared" si="1352"/>
        <v>4.8913242312155578</v>
      </c>
      <c r="I907" s="42">
        <f t="shared" si="1356"/>
        <v>5.6077146145578753</v>
      </c>
      <c r="J907" s="42">
        <f t="shared" si="1348"/>
        <v>4.2302937251719737</v>
      </c>
      <c r="K907" s="42">
        <f t="shared" ref="K907:N910" si="1359">K147</f>
        <v>1.0840838750520558</v>
      </c>
      <c r="L907" s="42">
        <f t="shared" si="1359"/>
        <v>2.8812110131591839</v>
      </c>
      <c r="M907" s="42">
        <f t="shared" si="1359"/>
        <v>4.7829012319678847</v>
      </c>
      <c r="N907" s="42">
        <f t="shared" si="1359"/>
        <v>2.6385625931889032</v>
      </c>
      <c r="O907" s="42">
        <f t="shared" si="1349"/>
        <v>4.3276301323222279</v>
      </c>
      <c r="P907" s="42">
        <f t="shared" ref="P907:R922" si="1360">P147</f>
        <v>4.2474638715719948</v>
      </c>
      <c r="Q907" s="42">
        <f t="shared" si="1360"/>
        <v>1.2296603674929352</v>
      </c>
      <c r="R907" s="42">
        <f t="shared" si="1360"/>
        <v>5.5889143530301553</v>
      </c>
      <c r="S907" s="42">
        <f t="shared" si="1353"/>
        <v>3.5444808462752269</v>
      </c>
      <c r="T907" s="42">
        <f t="shared" si="1355"/>
        <v>2.766169260248776</v>
      </c>
      <c r="U907" s="42">
        <f t="shared" si="1350"/>
        <v>1.1869554535314104</v>
      </c>
      <c r="V907" s="42">
        <f t="shared" si="1354"/>
        <v>5.3387333609438281</v>
      </c>
      <c r="W907" s="42">
        <f t="shared" si="1354"/>
        <v>2.3485318733630036</v>
      </c>
      <c r="X907" s="42">
        <f t="shared" si="1354"/>
        <v>6.8647180911978625</v>
      </c>
      <c r="Y907" s="42">
        <f t="shared" si="1354"/>
        <v>5.3382064141210455</v>
      </c>
      <c r="Z907" s="42">
        <f t="shared" si="1354"/>
        <v>0.36107029370392418</v>
      </c>
      <c r="AA907" s="42">
        <f t="shared" si="1354"/>
        <v>0</v>
      </c>
      <c r="AB907" s="42">
        <f t="shared" si="1354"/>
        <v>0</v>
      </c>
      <c r="AC907" s="42">
        <f t="shared" si="1351"/>
        <v>4.42628295844984</v>
      </c>
      <c r="AD907" s="74">
        <f t="shared" si="1345"/>
        <v>99.999999999999986</v>
      </c>
    </row>
    <row r="908" spans="1:30" x14ac:dyDescent="0.25">
      <c r="A908" s="34" t="s">
        <v>1161</v>
      </c>
      <c r="B908" s="34" t="s">
        <v>1162</v>
      </c>
      <c r="C908" s="42">
        <f t="shared" si="1346"/>
        <v>6.079456936242285</v>
      </c>
      <c r="D908" s="42">
        <f t="shared" si="1347"/>
        <v>0.5</v>
      </c>
      <c r="E908" s="42">
        <f t="shared" si="1358"/>
        <v>3.5638725071312378</v>
      </c>
      <c r="F908" s="42">
        <f t="shared" si="1358"/>
        <v>3.2306138505448412</v>
      </c>
      <c r="G908" s="42">
        <f t="shared" si="1358"/>
        <v>3.715671272533525</v>
      </c>
      <c r="H908" s="42">
        <f t="shared" si="1352"/>
        <v>3.4944725608139517</v>
      </c>
      <c r="I908" s="42">
        <f t="shared" si="1356"/>
        <v>2.3030758717808482</v>
      </c>
      <c r="J908" s="42">
        <f t="shared" si="1348"/>
        <v>2.5032214139056133</v>
      </c>
      <c r="K908" s="42">
        <f t="shared" si="1359"/>
        <v>2.7997689090392699</v>
      </c>
      <c r="L908" s="42">
        <f t="shared" si="1359"/>
        <v>3.0155844291110476</v>
      </c>
      <c r="M908" s="42">
        <f t="shared" si="1359"/>
        <v>3.295433723533336</v>
      </c>
      <c r="N908" s="42">
        <f t="shared" si="1359"/>
        <v>3.513025740062635</v>
      </c>
      <c r="O908" s="42">
        <f t="shared" si="1349"/>
        <v>3.2628963953982564</v>
      </c>
      <c r="P908" s="42">
        <f t="shared" si="1360"/>
        <v>3.1065232507681486</v>
      </c>
      <c r="Q908" s="42">
        <f t="shared" si="1360"/>
        <v>0.68007452603848861</v>
      </c>
      <c r="R908" s="42">
        <f t="shared" si="1360"/>
        <v>5.4253629575387476</v>
      </c>
      <c r="S908" s="42">
        <f t="shared" si="1353"/>
        <v>5.6500897549186622</v>
      </c>
      <c r="T908" s="42">
        <f t="shared" si="1355"/>
        <v>4.5118945104661963</v>
      </c>
      <c r="U908" s="42">
        <f t="shared" si="1350"/>
        <v>0.56746375901898416</v>
      </c>
      <c r="V908" s="42">
        <f t="shared" si="1354"/>
        <v>4.7863928275033327</v>
      </c>
      <c r="W908" s="42">
        <f t="shared" si="1354"/>
        <v>5.1644626691813871</v>
      </c>
      <c r="X908" s="42">
        <f t="shared" si="1354"/>
        <v>5.7417172840388471</v>
      </c>
      <c r="Y908" s="42">
        <f t="shared" si="1354"/>
        <v>5.521746770542574</v>
      </c>
      <c r="Z908" s="42">
        <f t="shared" si="1354"/>
        <v>0.2151118953224597</v>
      </c>
      <c r="AA908" s="42">
        <f t="shared" si="1354"/>
        <v>6.579456936242285</v>
      </c>
      <c r="AB908" s="42">
        <f t="shared" si="1354"/>
        <v>6.579456936242285</v>
      </c>
      <c r="AC908" s="42">
        <f t="shared" si="1351"/>
        <v>4.1931523120807626</v>
      </c>
      <c r="AD908" s="74">
        <f t="shared" si="1345"/>
        <v>100</v>
      </c>
    </row>
    <row r="909" spans="1:30" x14ac:dyDescent="0.25">
      <c r="A909" s="34" t="s">
        <v>1163</v>
      </c>
      <c r="B909" s="34" t="s">
        <v>1164</v>
      </c>
      <c r="C909" s="42">
        <f t="shared" si="1346"/>
        <v>3.5617123934091728</v>
      </c>
      <c r="D909" s="42">
        <f t="shared" si="1347"/>
        <v>3.0288579153210211</v>
      </c>
      <c r="E909" s="42">
        <f t="shared" si="1358"/>
        <v>5.8349100352819718</v>
      </c>
      <c r="F909" s="42">
        <f t="shared" si="1358"/>
        <v>5.2006816115147192</v>
      </c>
      <c r="G909" s="42">
        <f t="shared" si="1358"/>
        <v>0.71624385996577444</v>
      </c>
      <c r="H909" s="42">
        <f t="shared" si="1352"/>
        <v>5.9891799209047782</v>
      </c>
      <c r="I909" s="42">
        <f t="shared" si="1356"/>
        <v>0.78115724130320685</v>
      </c>
      <c r="J909" s="42">
        <f t="shared" si="1348"/>
        <v>0.25</v>
      </c>
      <c r="K909" s="42">
        <f t="shared" si="1359"/>
        <v>3.4129614949678317</v>
      </c>
      <c r="L909" s="42">
        <f t="shared" si="1359"/>
        <v>3.7341683748132297</v>
      </c>
      <c r="M909" s="42">
        <f t="shared" si="1359"/>
        <v>1.6555511345319756</v>
      </c>
      <c r="N909" s="42">
        <f t="shared" si="1359"/>
        <v>6.1014385162938067</v>
      </c>
      <c r="O909" s="42">
        <f t="shared" si="1349"/>
        <v>2.3580316872633174</v>
      </c>
      <c r="P909" s="42">
        <f t="shared" si="1360"/>
        <v>6.4695226070951168</v>
      </c>
      <c r="Q909" s="42">
        <f t="shared" si="1360"/>
        <v>0</v>
      </c>
      <c r="R909" s="42">
        <f t="shared" si="1360"/>
        <v>0</v>
      </c>
      <c r="S909" s="42">
        <f t="shared" si="1353"/>
        <v>4.0630150713967446</v>
      </c>
      <c r="T909" s="42">
        <f t="shared" si="1355"/>
        <v>6.4695226070951168</v>
      </c>
      <c r="U909" s="42">
        <f t="shared" si="1350"/>
        <v>4.4695226070951168</v>
      </c>
      <c r="V909" s="42">
        <f t="shared" si="1354"/>
        <v>3.2347613035475571</v>
      </c>
      <c r="W909" s="42">
        <f t="shared" si="1354"/>
        <v>5.9260362065889263</v>
      </c>
      <c r="X909" s="42">
        <f t="shared" si="1354"/>
        <v>1.7243149097422958</v>
      </c>
      <c r="Y909" s="42">
        <f t="shared" si="1354"/>
        <v>5.5565592625950222</v>
      </c>
      <c r="Z909" s="42">
        <f t="shared" si="1354"/>
        <v>5.0396378206926871</v>
      </c>
      <c r="AA909" s="42">
        <f t="shared" si="1354"/>
        <v>4.785538461712572</v>
      </c>
      <c r="AB909" s="42">
        <f t="shared" si="1354"/>
        <v>4.2671319323393329</v>
      </c>
      <c r="AC909" s="42">
        <f t="shared" si="1351"/>
        <v>5.3695430245287064</v>
      </c>
      <c r="AD909" s="74">
        <f t="shared" si="1345"/>
        <v>100</v>
      </c>
    </row>
    <row r="910" spans="1:30" x14ac:dyDescent="0.25">
      <c r="A910" s="34" t="s">
        <v>1165</v>
      </c>
      <c r="B910" s="34" t="s">
        <v>1166</v>
      </c>
      <c r="C910" s="42">
        <f t="shared" si="1346"/>
        <v>4.4693252491257676</v>
      </c>
      <c r="D910" s="42">
        <f t="shared" si="1347"/>
        <v>1.8053207980377384</v>
      </c>
      <c r="E910" s="42">
        <f t="shared" si="1358"/>
        <v>6.0585279282174058</v>
      </c>
      <c r="F910" s="42">
        <f>F150-2</f>
        <v>4.0585279282174058</v>
      </c>
      <c r="G910" s="42">
        <f t="shared" si="1358"/>
        <v>3.6945500260402868</v>
      </c>
      <c r="H910" s="42">
        <f t="shared" si="1352"/>
        <v>2.9680321570051929</v>
      </c>
      <c r="I910" s="42">
        <f t="shared" si="1356"/>
        <v>1.9263300891764736</v>
      </c>
      <c r="J910" s="42">
        <f t="shared" si="1348"/>
        <v>1.310887521741809</v>
      </c>
      <c r="K910" s="42">
        <f>K150</f>
        <v>5.9428619551197537</v>
      </c>
      <c r="L910" s="42">
        <f t="shared" si="1359"/>
        <v>0</v>
      </c>
      <c r="M910" s="42">
        <f t="shared" si="1359"/>
        <v>0.56982684007875406</v>
      </c>
      <c r="N910" s="42">
        <f t="shared" si="1359"/>
        <v>3.4136883250362033</v>
      </c>
      <c r="O910" s="42">
        <f t="shared" si="1349"/>
        <v>0.15</v>
      </c>
      <c r="P910" s="42">
        <f t="shared" si="1360"/>
        <v>3.4220095738860445</v>
      </c>
      <c r="Q910" s="42">
        <f t="shared" si="1360"/>
        <v>6.0585279282174058</v>
      </c>
      <c r="R910" s="42">
        <f t="shared" si="1360"/>
        <v>6.0585279282174058</v>
      </c>
      <c r="S910" s="42">
        <f t="shared" si="1353"/>
        <v>5.8085279282174058</v>
      </c>
      <c r="T910" s="42">
        <f t="shared" si="1355"/>
        <v>6.0585279282174058</v>
      </c>
      <c r="U910" s="42">
        <f>U150</f>
        <v>6.0585279282174058</v>
      </c>
      <c r="V910" s="42">
        <f t="shared" si="1354"/>
        <v>4.2914572824873298</v>
      </c>
      <c r="W910" s="42">
        <f t="shared" si="1354"/>
        <v>5.5332377709191327</v>
      </c>
      <c r="X910" s="42">
        <f t="shared" si="1354"/>
        <v>0</v>
      </c>
      <c r="Y910" s="42">
        <f t="shared" si="1354"/>
        <v>5.0543746726273202</v>
      </c>
      <c r="Z910" s="42">
        <f t="shared" si="1354"/>
        <v>5.8214763908481872</v>
      </c>
      <c r="AA910" s="42">
        <f t="shared" si="1354"/>
        <v>4.7948357401636317</v>
      </c>
      <c r="AB910" s="42">
        <f t="shared" si="1354"/>
        <v>1.0312387962923248</v>
      </c>
      <c r="AC910" s="42">
        <f t="shared" si="1351"/>
        <v>3.6408513138922141</v>
      </c>
      <c r="AD910" s="74">
        <f t="shared" si="1345"/>
        <v>100.00000000000001</v>
      </c>
    </row>
    <row r="911" spans="1:30" x14ac:dyDescent="0.25">
      <c r="A911" s="34" t="s">
        <v>1167</v>
      </c>
      <c r="B911" s="34" t="s">
        <v>1168</v>
      </c>
      <c r="C911" s="42">
        <f t="shared" si="1346"/>
        <v>3.5674978749572563</v>
      </c>
      <c r="D911" s="42">
        <f t="shared" si="1347"/>
        <v>2.806598921271394</v>
      </c>
      <c r="E911" s="42">
        <f t="shared" si="1358"/>
        <v>4.3867208621624512</v>
      </c>
      <c r="F911" s="42">
        <f t="shared" si="1358"/>
        <v>4.3912170574452887</v>
      </c>
      <c r="G911" s="42">
        <f t="shared" si="1358"/>
        <v>0.92574863098064197</v>
      </c>
      <c r="H911" s="42">
        <f t="shared" si="1352"/>
        <v>3.7641965466823226</v>
      </c>
      <c r="I911" s="42">
        <f t="shared" si="1356"/>
        <v>3.2613206920622058</v>
      </c>
      <c r="J911" s="42">
        <f t="shared" si="1348"/>
        <v>2.7421604689912051</v>
      </c>
      <c r="K911" s="42">
        <f t="shared" ref="K911:N926" si="1361">K151</f>
        <v>3.300340404177212</v>
      </c>
      <c r="L911" s="42">
        <f t="shared" si="1361"/>
        <v>3.6509820182988753</v>
      </c>
      <c r="M911" s="42">
        <f t="shared" si="1361"/>
        <v>4.5641857597376241</v>
      </c>
      <c r="N911" s="42">
        <f t="shared" si="1361"/>
        <v>3.5475340137096429</v>
      </c>
      <c r="O911" s="42">
        <f t="shared" si="1349"/>
        <v>2.9277302088507215</v>
      </c>
      <c r="P911" s="42">
        <f t="shared" si="1360"/>
        <v>0.9255900826050566</v>
      </c>
      <c r="Q911" s="42">
        <f t="shared" si="1360"/>
        <v>0</v>
      </c>
      <c r="R911" s="42">
        <f t="shared" si="1360"/>
        <v>6.414050025552271</v>
      </c>
      <c r="S911" s="42">
        <f t="shared" si="1353"/>
        <v>1.8880166751840908</v>
      </c>
      <c r="T911" s="42">
        <f t="shared" si="1355"/>
        <v>6.414050025552271</v>
      </c>
      <c r="U911" s="42">
        <f t="shared" si="1350"/>
        <v>4.414050025552271</v>
      </c>
      <c r="V911" s="42">
        <f t="shared" ref="V911:AB926" si="1362">V151</f>
        <v>0</v>
      </c>
      <c r="W911" s="42">
        <f t="shared" si="1362"/>
        <v>3.8409383126959491</v>
      </c>
      <c r="X911" s="42">
        <f t="shared" si="1362"/>
        <v>3.0877554875075983</v>
      </c>
      <c r="Y911" s="42">
        <f t="shared" si="1362"/>
        <v>4.1429677745888975</v>
      </c>
      <c r="Z911" s="42">
        <f t="shared" si="1362"/>
        <v>4.6666491697631729</v>
      </c>
      <c r="AA911" s="42">
        <f t="shared" si="1362"/>
        <v>5.8145372095266996</v>
      </c>
      <c r="AB911" s="42">
        <f t="shared" si="1362"/>
        <v>6.1411117265926016</v>
      </c>
      <c r="AC911" s="42">
        <f t="shared" si="1351"/>
        <v>8.414050025552271</v>
      </c>
      <c r="AD911" s="74">
        <f t="shared" si="1345"/>
        <v>99.999999999999986</v>
      </c>
    </row>
    <row r="912" spans="1:30" x14ac:dyDescent="0.25">
      <c r="A912" s="34" t="s">
        <v>1169</v>
      </c>
      <c r="B912" s="34" t="s">
        <v>1170</v>
      </c>
      <c r="C912" s="42">
        <f t="shared" si="1346"/>
        <v>3.9571422106694536</v>
      </c>
      <c r="D912" s="42">
        <f t="shared" si="1347"/>
        <v>2.0116555815207704</v>
      </c>
      <c r="E912" s="42">
        <f t="shared" si="1358"/>
        <v>4.2626210802857356</v>
      </c>
      <c r="F912" s="42">
        <f t="shared" si="1358"/>
        <v>4.0561119672431856</v>
      </c>
      <c r="G912" s="42">
        <f t="shared" si="1358"/>
        <v>1.0104674176386925</v>
      </c>
      <c r="H912" s="42">
        <f t="shared" si="1352"/>
        <v>2.1066475023523963</v>
      </c>
      <c r="I912" s="42">
        <f t="shared" si="1356"/>
        <v>3.709951214290319</v>
      </c>
      <c r="J912" s="42">
        <f t="shared" si="1348"/>
        <v>2.1956286223102115</v>
      </c>
      <c r="K912" s="42">
        <f t="shared" si="1361"/>
        <v>3.7976049972269599</v>
      </c>
      <c r="L912" s="42">
        <f t="shared" si="1361"/>
        <v>4.0585882312491641</v>
      </c>
      <c r="M912" s="42">
        <f t="shared" si="1361"/>
        <v>3.0572513384506235</v>
      </c>
      <c r="N912" s="42">
        <f t="shared" si="1361"/>
        <v>4.2984056407538649</v>
      </c>
      <c r="O912" s="42">
        <f t="shared" si="1349"/>
        <v>5.097142616719637</v>
      </c>
      <c r="P912" s="42">
        <f t="shared" si="1360"/>
        <v>0.40361551508647259</v>
      </c>
      <c r="Q912" s="42">
        <f t="shared" si="1360"/>
        <v>5.9667826980282657</v>
      </c>
      <c r="R912" s="42">
        <f t="shared" si="1360"/>
        <v>5.9667826980282657</v>
      </c>
      <c r="S912" s="42">
        <f t="shared" si="1353"/>
        <v>5.7167826980282657</v>
      </c>
      <c r="T912" s="42">
        <f t="shared" si="1355"/>
        <v>5.9667826980282657</v>
      </c>
      <c r="U912" s="42">
        <f t="shared" si="1350"/>
        <v>3.9667826980282657</v>
      </c>
      <c r="V912" s="42">
        <f t="shared" si="1362"/>
        <v>4.4750870235211995</v>
      </c>
      <c r="W912" s="42">
        <f t="shared" si="1362"/>
        <v>4.0529090024342915</v>
      </c>
      <c r="X912" s="42">
        <f t="shared" si="1362"/>
        <v>3.3696706696853869</v>
      </c>
      <c r="Y912" s="42">
        <f t="shared" si="1362"/>
        <v>3.3939053527954042</v>
      </c>
      <c r="Z912" s="42">
        <f t="shared" si="1362"/>
        <v>3.1054282142203697</v>
      </c>
      <c r="AA912" s="42">
        <f t="shared" si="1362"/>
        <v>3.7142393734134966</v>
      </c>
      <c r="AB912" s="42">
        <f t="shared" si="1362"/>
        <v>2.6660092906083741</v>
      </c>
      <c r="AC912" s="42">
        <f t="shared" si="1351"/>
        <v>3.6160036473826551</v>
      </c>
      <c r="AD912" s="74">
        <f t="shared" si="1345"/>
        <v>99.999999999999986</v>
      </c>
    </row>
    <row r="913" spans="1:30" x14ac:dyDescent="0.25">
      <c r="A913" s="34" t="s">
        <v>1171</v>
      </c>
      <c r="B913" s="34" t="s">
        <v>1172</v>
      </c>
      <c r="C913" s="42">
        <f t="shared" si="1346"/>
        <v>3.1373367739848828</v>
      </c>
      <c r="D913" s="42">
        <f t="shared" si="1347"/>
        <v>2.9345990285120749</v>
      </c>
      <c r="E913" s="42">
        <f t="shared" si="1358"/>
        <v>2.985384050992967</v>
      </c>
      <c r="F913" s="42">
        <f t="shared" si="1358"/>
        <v>2.960884883651389</v>
      </c>
      <c r="G913" s="42">
        <f t="shared" si="1358"/>
        <v>1.0157565266050665</v>
      </c>
      <c r="H913" s="42">
        <f t="shared" si="1352"/>
        <v>5.8195701819910601</v>
      </c>
      <c r="I913" s="42">
        <f t="shared" si="1356"/>
        <v>1.4555483317000852</v>
      </c>
      <c r="J913" s="42">
        <f t="shared" si="1348"/>
        <v>0.64579623690832877</v>
      </c>
      <c r="K913" s="42">
        <f t="shared" si="1361"/>
        <v>4.0080343484506429</v>
      </c>
      <c r="L913" s="42">
        <f t="shared" si="1361"/>
        <v>4.9126280930198467</v>
      </c>
      <c r="M913" s="42">
        <f t="shared" si="1361"/>
        <v>4.5040671568582358</v>
      </c>
      <c r="N913" s="42">
        <f t="shared" si="1361"/>
        <v>5.2837011744636238</v>
      </c>
      <c r="O913" s="42">
        <f t="shared" si="1349"/>
        <v>6.3531039977484092</v>
      </c>
      <c r="P913" s="42">
        <f t="shared" si="1360"/>
        <v>0.39416010064150586</v>
      </c>
      <c r="Q913" s="42">
        <f t="shared" si="1360"/>
        <v>6.5966039484721453</v>
      </c>
      <c r="R913" s="42">
        <f t="shared" si="1360"/>
        <v>6.5966039484721453</v>
      </c>
      <c r="S913" s="42">
        <f t="shared" si="1353"/>
        <v>6.3466039484721453</v>
      </c>
      <c r="T913" s="42">
        <f t="shared" ref="T913:T914" si="1363">T153</f>
        <v>6.5966039484721453</v>
      </c>
      <c r="U913" s="42">
        <f t="shared" si="1350"/>
        <v>4.5966039484721453</v>
      </c>
      <c r="V913" s="42">
        <f t="shared" si="1362"/>
        <v>6.3217454506191384</v>
      </c>
      <c r="W913" s="42">
        <f t="shared" si="1362"/>
        <v>3.0908615984979555</v>
      </c>
      <c r="X913" s="42">
        <f t="shared" si="1362"/>
        <v>2.466911807176563</v>
      </c>
      <c r="Y913" s="42">
        <f t="shared" si="1362"/>
        <v>2.6418546458500276</v>
      </c>
      <c r="Z913" s="42">
        <f t="shared" si="1362"/>
        <v>2.1736263293429636</v>
      </c>
      <c r="AA913" s="42">
        <f t="shared" si="1362"/>
        <v>2.6204475367039324</v>
      </c>
      <c r="AB913" s="42">
        <f t="shared" si="1362"/>
        <v>1.4035327549940737</v>
      </c>
      <c r="AC913" s="42">
        <f t="shared" si="1351"/>
        <v>2.1374292489265034</v>
      </c>
      <c r="AD913" s="74">
        <f t="shared" si="1345"/>
        <v>100.00000000000001</v>
      </c>
    </row>
    <row r="914" spans="1:30" x14ac:dyDescent="0.25">
      <c r="A914" s="34" t="s">
        <v>1173</v>
      </c>
      <c r="B914" s="34" t="s">
        <v>1174</v>
      </c>
      <c r="C914" s="42">
        <f t="shared" si="1346"/>
        <v>2.9033553458093406</v>
      </c>
      <c r="D914" s="42">
        <f t="shared" si="1347"/>
        <v>2.3632794795387158</v>
      </c>
      <c r="E914" s="42">
        <f t="shared" si="1358"/>
        <v>4.0009929848663317</v>
      </c>
      <c r="F914" s="42">
        <f t="shared" si="1358"/>
        <v>3.7469168811924005</v>
      </c>
      <c r="G914" s="42">
        <f t="shared" si="1358"/>
        <v>1.7689406723462948</v>
      </c>
      <c r="H914" s="42">
        <f t="shared" si="1352"/>
        <v>4.4144864997677198</v>
      </c>
      <c r="I914" s="42">
        <f t="shared" ref="I914:I929" si="1364">I154</f>
        <v>2.5231266246116286</v>
      </c>
      <c r="J914" s="42">
        <f t="shared" si="1348"/>
        <v>2.5999756113211623</v>
      </c>
      <c r="K914" s="42">
        <f t="shared" si="1361"/>
        <v>4.0918380361747531</v>
      </c>
      <c r="L914" s="42">
        <f t="shared" si="1361"/>
        <v>4.8241304134344043</v>
      </c>
      <c r="M914" s="42">
        <f t="shared" si="1361"/>
        <v>1.5950976649988158</v>
      </c>
      <c r="N914" s="42">
        <f t="shared" si="1361"/>
        <v>2.265535349907577</v>
      </c>
      <c r="O914" s="42">
        <f t="shared" si="1349"/>
        <v>3.6336591957677178</v>
      </c>
      <c r="P914" s="42">
        <f t="shared" si="1360"/>
        <v>2.7926649020707464</v>
      </c>
      <c r="Q914" s="42">
        <f t="shared" si="1360"/>
        <v>5.6554652240565071</v>
      </c>
      <c r="R914" s="42">
        <f t="shared" si="1360"/>
        <v>5.6554652240565071</v>
      </c>
      <c r="S914" s="42">
        <f t="shared" si="1353"/>
        <v>5.4054652240565071</v>
      </c>
      <c r="T914" s="42">
        <f t="shared" si="1363"/>
        <v>5.6554652240565071</v>
      </c>
      <c r="U914" s="42">
        <f t="shared" si="1350"/>
        <v>3.6554652240565071</v>
      </c>
      <c r="V914" s="42">
        <f t="shared" si="1362"/>
        <v>1.4138663060141277</v>
      </c>
      <c r="W914" s="42">
        <f t="shared" si="1362"/>
        <v>3.9989677729851514</v>
      </c>
      <c r="X914" s="42">
        <f t="shared" si="1362"/>
        <v>2.3720236373625414</v>
      </c>
      <c r="Y914" s="42">
        <f t="shared" si="1362"/>
        <v>3.3201276697579747</v>
      </c>
      <c r="Z914" s="42">
        <f t="shared" si="1362"/>
        <v>4.4192180158229757</v>
      </c>
      <c r="AA914" s="42">
        <f t="shared" si="1362"/>
        <v>4.2332040022242543</v>
      </c>
      <c r="AB914" s="42">
        <f t="shared" si="1362"/>
        <v>4.3318457035326441</v>
      </c>
      <c r="AC914" s="42">
        <f t="shared" si="1351"/>
        <v>6.3594211102102234</v>
      </c>
      <c r="AD914" s="74">
        <f t="shared" si="1345"/>
        <v>100.00000000000007</v>
      </c>
    </row>
    <row r="915" spans="1:30" x14ac:dyDescent="0.25">
      <c r="A915" s="34" t="s">
        <v>1175</v>
      </c>
      <c r="B915" s="34" t="s">
        <v>1176</v>
      </c>
      <c r="C915" s="42">
        <f t="shared" si="1346"/>
        <v>3.835792845148057</v>
      </c>
      <c r="D915" s="42">
        <f t="shared" si="1347"/>
        <v>2.7580498755965288</v>
      </c>
      <c r="E915" s="42">
        <f t="shared" si="1358"/>
        <v>5.3419389122153973</v>
      </c>
      <c r="F915" s="42">
        <f t="shared" si="1358"/>
        <v>5.3272481842742048</v>
      </c>
      <c r="G915" s="42">
        <f t="shared" si="1358"/>
        <v>0.68929683196178282</v>
      </c>
      <c r="H915" s="42">
        <f t="shared" si="1352"/>
        <v>4.657274862795501</v>
      </c>
      <c r="I915" s="42">
        <f t="shared" si="1364"/>
        <v>1.6922588020433009</v>
      </c>
      <c r="J915" s="42">
        <f t="shared" si="1348"/>
        <v>0.87000938566855768</v>
      </c>
      <c r="K915" s="42">
        <f t="shared" si="1361"/>
        <v>3.6363891207039223</v>
      </c>
      <c r="L915" s="42">
        <f t="shared" si="1361"/>
        <v>3.7857871106613765</v>
      </c>
      <c r="M915" s="42">
        <f t="shared" si="1361"/>
        <v>3.3170315568378976</v>
      </c>
      <c r="N915" s="42">
        <f t="shared" si="1361"/>
        <v>5.266138913883105</v>
      </c>
      <c r="O915" s="42">
        <f t="shared" si="1349"/>
        <v>4.4418926742498384</v>
      </c>
      <c r="P915" s="42">
        <f t="shared" si="1360"/>
        <v>1.1938270924239933</v>
      </c>
      <c r="Q915" s="42">
        <f t="shared" si="1360"/>
        <v>0</v>
      </c>
      <c r="R915" s="42">
        <f t="shared" si="1360"/>
        <v>0</v>
      </c>
      <c r="S915" s="42">
        <f t="shared" si="1353"/>
        <v>4.2753189358123089</v>
      </c>
      <c r="T915" s="42">
        <f>T155-2</f>
        <v>4.7879784037184638</v>
      </c>
      <c r="U915" s="42">
        <f>U155</f>
        <v>6.7879784037184638</v>
      </c>
      <c r="V915" s="42">
        <f t="shared" si="1362"/>
        <v>2.5454919013944259</v>
      </c>
      <c r="W915" s="42">
        <f t="shared" si="1362"/>
        <v>5.3486586343765445</v>
      </c>
      <c r="X915" s="42">
        <f t="shared" si="1362"/>
        <v>2.0195638225939181</v>
      </c>
      <c r="Y915" s="42">
        <f t="shared" si="1362"/>
        <v>5.152287761447786</v>
      </c>
      <c r="Z915" s="42">
        <f t="shared" si="1362"/>
        <v>5.3820931433848589</v>
      </c>
      <c r="AA915" s="42">
        <f t="shared" si="1362"/>
        <v>4.2995297033321132</v>
      </c>
      <c r="AB915" s="42">
        <f t="shared" si="1362"/>
        <v>5.9214279692012148</v>
      </c>
      <c r="AC915" s="42">
        <f t="shared" si="1351"/>
        <v>6.6667351525564449</v>
      </c>
      <c r="AD915" s="74">
        <f t="shared" si="1345"/>
        <v>100</v>
      </c>
    </row>
    <row r="916" spans="1:30" x14ac:dyDescent="0.25">
      <c r="A916" s="34" t="s">
        <v>1177</v>
      </c>
      <c r="B916" s="34" t="s">
        <v>1178</v>
      </c>
      <c r="C916" s="42">
        <f t="shared" si="1346"/>
        <v>5.43971623700486</v>
      </c>
      <c r="D916" s="42">
        <f t="shared" si="1347"/>
        <v>0.5</v>
      </c>
      <c r="E916" s="42">
        <f t="shared" si="1358"/>
        <v>4.9394888170733138</v>
      </c>
      <c r="F916" s="42">
        <f t="shared" si="1358"/>
        <v>5.0232821612603331</v>
      </c>
      <c r="G916" s="42">
        <f t="shared" si="1358"/>
        <v>0.92704492474952571</v>
      </c>
      <c r="H916" s="42">
        <f t="shared" si="1352"/>
        <v>4.8596056817187314</v>
      </c>
      <c r="I916" s="42">
        <f t="shared" si="1364"/>
        <v>0.73675812895088244</v>
      </c>
      <c r="J916" s="42">
        <f t="shared" si="1348"/>
        <v>2.3234026786659223</v>
      </c>
      <c r="K916" s="42">
        <f t="shared" si="1361"/>
        <v>4.4028474280471004</v>
      </c>
      <c r="L916" s="42">
        <f t="shared" si="1361"/>
        <v>3.0301458682398446</v>
      </c>
      <c r="M916" s="42">
        <f t="shared" si="1361"/>
        <v>3.8309260743334392</v>
      </c>
      <c r="N916" s="42">
        <f t="shared" si="1361"/>
        <v>5.7572284580788446</v>
      </c>
      <c r="O916" s="42">
        <f t="shared" si="1349"/>
        <v>0.9706548784021034</v>
      </c>
      <c r="P916" s="42">
        <f t="shared" si="1360"/>
        <v>3.6597104030223355</v>
      </c>
      <c r="Q916" s="42">
        <f t="shared" si="1360"/>
        <v>6.1018103900015213</v>
      </c>
      <c r="R916" s="42">
        <f t="shared" si="1360"/>
        <v>0</v>
      </c>
      <c r="S916" s="42">
        <f t="shared" si="1353"/>
        <v>5.8518103900015213</v>
      </c>
      <c r="T916" s="42">
        <f t="shared" ref="T916:T931" si="1365">T156</f>
        <v>6.1018103900015213</v>
      </c>
      <c r="U916" s="42">
        <f t="shared" si="1350"/>
        <v>4.1018103900015213</v>
      </c>
      <c r="V916" s="42">
        <f t="shared" si="1362"/>
        <v>3.3051472945841569</v>
      </c>
      <c r="W916" s="42">
        <f t="shared" si="1362"/>
        <v>5.3260636063670086</v>
      </c>
      <c r="X916" s="42">
        <f t="shared" si="1362"/>
        <v>0.63035231301668249</v>
      </c>
      <c r="Y916" s="42">
        <f t="shared" si="1362"/>
        <v>4.9451825512256953</v>
      </c>
      <c r="Z916" s="42">
        <f t="shared" si="1362"/>
        <v>4.9840494891330129</v>
      </c>
      <c r="AA916" s="42">
        <f t="shared" si="1362"/>
        <v>4.7227381317747845</v>
      </c>
      <c r="AB916" s="42">
        <f t="shared" si="1362"/>
        <v>2.9859923185113826</v>
      </c>
      <c r="AC916" s="42">
        <f t="shared" si="1351"/>
        <v>4.5424209958339681</v>
      </c>
      <c r="AD916" s="74">
        <f t="shared" si="1345"/>
        <v>100.00000000000001</v>
      </c>
    </row>
    <row r="917" spans="1:30" x14ac:dyDescent="0.25">
      <c r="A917" s="34" t="s">
        <v>1179</v>
      </c>
      <c r="B917" s="34" t="s">
        <v>1180</v>
      </c>
      <c r="C917" s="42">
        <f t="shared" si="1346"/>
        <v>4.7916486204610083</v>
      </c>
      <c r="D917" s="42">
        <f t="shared" si="1347"/>
        <v>1.1259704720301951</v>
      </c>
      <c r="E917" s="42">
        <f t="shared" si="1358"/>
        <v>4.1831170550746801</v>
      </c>
      <c r="F917" s="42">
        <f t="shared" si="1358"/>
        <v>4.1265193741317985</v>
      </c>
      <c r="G917" s="42">
        <f t="shared" si="1358"/>
        <v>1.6735949443579801</v>
      </c>
      <c r="H917" s="42">
        <f t="shared" si="1352"/>
        <v>4.9933302731385458</v>
      </c>
      <c r="I917" s="42">
        <f t="shared" si="1364"/>
        <v>1.29059169199394</v>
      </c>
      <c r="J917" s="42">
        <f t="shared" si="1348"/>
        <v>2.4415617560760201</v>
      </c>
      <c r="K917" s="42">
        <f t="shared" si="1361"/>
        <v>4.8009864618376188</v>
      </c>
      <c r="L917" s="42">
        <f t="shared" si="1361"/>
        <v>3.5445536738953658</v>
      </c>
      <c r="M917" s="42">
        <f t="shared" si="1361"/>
        <v>4.5041805338289924</v>
      </c>
      <c r="N917" s="42">
        <f t="shared" si="1361"/>
        <v>5.5124126225258587</v>
      </c>
      <c r="O917" s="42">
        <f t="shared" si="1349"/>
        <v>4.4412097724073849</v>
      </c>
      <c r="P917" s="42">
        <f t="shared" si="1360"/>
        <v>1.2687781879288107</v>
      </c>
      <c r="Q917" s="42">
        <f t="shared" si="1360"/>
        <v>6.1497609436767968</v>
      </c>
      <c r="R917" s="42">
        <f t="shared" si="1360"/>
        <v>6.1497609436767968</v>
      </c>
      <c r="S917" s="42">
        <f t="shared" si="1353"/>
        <v>1.7999203145589329</v>
      </c>
      <c r="T917" s="42">
        <f t="shared" si="1365"/>
        <v>6.1497609436767968</v>
      </c>
      <c r="U917" s="42">
        <f t="shared" si="1350"/>
        <v>4.1497609436767968</v>
      </c>
      <c r="V917" s="42">
        <f t="shared" si="1362"/>
        <v>5.1248007863973308</v>
      </c>
      <c r="W917" s="42">
        <f t="shared" si="1362"/>
        <v>4.9618017317356395</v>
      </c>
      <c r="X917" s="42">
        <f t="shared" si="1362"/>
        <v>1.1689628240046757</v>
      </c>
      <c r="Y917" s="42">
        <f t="shared" si="1362"/>
        <v>4.1811052282473149</v>
      </c>
      <c r="Z917" s="42">
        <f t="shared" si="1362"/>
        <v>2.7303546566429242</v>
      </c>
      <c r="AA917" s="42">
        <f t="shared" si="1362"/>
        <v>2.9682814744427373</v>
      </c>
      <c r="AB917" s="42">
        <f t="shared" si="1362"/>
        <v>2.486073572975728</v>
      </c>
      <c r="AC917" s="42">
        <f t="shared" si="1351"/>
        <v>3.2812001965993334</v>
      </c>
      <c r="AD917" s="74">
        <f t="shared" si="1345"/>
        <v>100</v>
      </c>
    </row>
    <row r="918" spans="1:30" x14ac:dyDescent="0.25">
      <c r="A918" s="34" t="s">
        <v>1181</v>
      </c>
      <c r="B918" s="34" t="s">
        <v>1182</v>
      </c>
      <c r="C918" s="42">
        <f t="shared" si="1346"/>
        <v>1.6953899754671196</v>
      </c>
      <c r="D918" s="42">
        <f t="shared" si="1347"/>
        <v>3.9880576077845435</v>
      </c>
      <c r="E918" s="42">
        <f t="shared" si="1358"/>
        <v>4.1265694017682524</v>
      </c>
      <c r="F918" s="42">
        <f t="shared" si="1358"/>
        <v>4.1092610175756645</v>
      </c>
      <c r="G918" s="42">
        <f t="shared" si="1358"/>
        <v>0.9823879343178008</v>
      </c>
      <c r="H918" s="42">
        <f t="shared" si="1352"/>
        <v>4.1000961389236119</v>
      </c>
      <c r="I918" s="42">
        <f t="shared" si="1364"/>
        <v>1.6927641312680166</v>
      </c>
      <c r="J918" s="42">
        <f t="shared" si="1348"/>
        <v>3.2471714911066845</v>
      </c>
      <c r="K918" s="42">
        <f t="shared" si="1361"/>
        <v>2.0257102656072701</v>
      </c>
      <c r="L918" s="42">
        <f t="shared" si="1361"/>
        <v>5.2532211596153333</v>
      </c>
      <c r="M918" s="42">
        <f t="shared" si="1361"/>
        <v>3.9017852135699149</v>
      </c>
      <c r="N918" s="42">
        <f t="shared" si="1361"/>
        <v>5.3290447188578387</v>
      </c>
      <c r="O918" s="42">
        <f t="shared" si="1349"/>
        <v>5.1456305688816322</v>
      </c>
      <c r="P918" s="42">
        <f t="shared" si="1360"/>
        <v>0.73181652477047288</v>
      </c>
      <c r="Q918" s="42">
        <f t="shared" si="1360"/>
        <v>5.4548004829529919</v>
      </c>
      <c r="R918" s="42">
        <f t="shared" si="1360"/>
        <v>5.4548004829529919</v>
      </c>
      <c r="S918" s="42">
        <f t="shared" si="1353"/>
        <v>1.5682668276509977</v>
      </c>
      <c r="T918" s="42">
        <f t="shared" si="1365"/>
        <v>5.4548004829529919</v>
      </c>
      <c r="U918" s="42">
        <f>U158</f>
        <v>5.4548004829529919</v>
      </c>
      <c r="V918" s="42">
        <f t="shared" si="1362"/>
        <v>2.5001168880201208</v>
      </c>
      <c r="W918" s="42">
        <f t="shared" si="1362"/>
        <v>5.2146520340179565</v>
      </c>
      <c r="X918" s="42">
        <f t="shared" si="1362"/>
        <v>1.8746180723095986</v>
      </c>
      <c r="Y918" s="42">
        <f t="shared" si="1362"/>
        <v>4.6163952132148509</v>
      </c>
      <c r="Z918" s="42">
        <f t="shared" si="1362"/>
        <v>4.1045499511177406</v>
      </c>
      <c r="AA918" s="42">
        <f t="shared" si="1362"/>
        <v>3.9095697006723036</v>
      </c>
      <c r="AB918" s="42">
        <f t="shared" si="1362"/>
        <v>5.2226813134656318</v>
      </c>
      <c r="AC918" s="42">
        <f>AC158</f>
        <v>2.8410419182046831</v>
      </c>
      <c r="AD918" s="74">
        <f t="shared" si="1345"/>
        <v>100</v>
      </c>
    </row>
    <row r="919" spans="1:30" x14ac:dyDescent="0.25">
      <c r="A919" s="34" t="s">
        <v>1183</v>
      </c>
      <c r="B919" s="34" t="s">
        <v>1184</v>
      </c>
      <c r="C919" s="42">
        <f t="shared" si="1346"/>
        <v>4.767562296231902</v>
      </c>
      <c r="D919" s="42">
        <f t="shared" si="1347"/>
        <v>2.7266438869029095</v>
      </c>
      <c r="E919" s="42">
        <f t="shared" ref="E919:G934" si="1366">E159</f>
        <v>4.3952800220528632</v>
      </c>
      <c r="F919" s="42">
        <f t="shared" si="1366"/>
        <v>4.7281390238994447</v>
      </c>
      <c r="G919" s="42">
        <f t="shared" si="1366"/>
        <v>1.1082323151870996</v>
      </c>
      <c r="H919" s="42">
        <f t="shared" si="1352"/>
        <v>5.2196835586522088</v>
      </c>
      <c r="I919" s="42">
        <f t="shared" ref="I919" si="1367">I159-1.2</f>
        <v>3.7855817058664689</v>
      </c>
      <c r="J919" s="42">
        <f t="shared" si="1348"/>
        <v>3.9832487286841474</v>
      </c>
      <c r="K919" s="42">
        <f t="shared" si="1361"/>
        <v>4.0488281789740839</v>
      </c>
      <c r="L919" s="42">
        <f t="shared" si="1361"/>
        <v>4.2620300466824643</v>
      </c>
      <c r="M919" s="42">
        <f t="shared" si="1361"/>
        <v>5.6851256260308158</v>
      </c>
      <c r="N919" s="42">
        <f t="shared" si="1361"/>
        <v>3.4821963948456593</v>
      </c>
      <c r="O919" s="42">
        <f t="shared" si="1349"/>
        <v>4.8132694138177792</v>
      </c>
      <c r="P919" s="42">
        <f t="shared" si="1360"/>
        <v>0.99489489788062602</v>
      </c>
      <c r="Q919" s="42">
        <f>Q159-0.8</f>
        <v>5.936425758932196</v>
      </c>
      <c r="R919" s="42">
        <f t="shared" si="1360"/>
        <v>6.7364257589321959</v>
      </c>
      <c r="S919" s="42">
        <f t="shared" ref="S919:S920" si="1368">S159+0.43</f>
        <v>0.43</v>
      </c>
      <c r="T919" s="42">
        <f t="shared" ref="T919:T920" si="1369">T159-0.68</f>
        <v>6.0564257589321961</v>
      </c>
      <c r="U919" s="42">
        <f>U159</f>
        <v>0</v>
      </c>
      <c r="V919" s="42">
        <f t="shared" si="1362"/>
        <v>5.0523193191991478</v>
      </c>
      <c r="W919" s="42">
        <f t="shared" si="1362"/>
        <v>3.468079029531129</v>
      </c>
      <c r="X919" s="42">
        <f t="shared" si="1362"/>
        <v>1.6562699696548107</v>
      </c>
      <c r="Y919" s="42">
        <f t="shared" si="1362"/>
        <v>4.2719019797206341</v>
      </c>
      <c r="Z919" s="42">
        <f t="shared" si="1362"/>
        <v>4.6169294732600772</v>
      </c>
      <c r="AA919" s="42">
        <f t="shared" si="1362"/>
        <v>3.0811309542865519</v>
      </c>
      <c r="AB919" s="42">
        <f t="shared" si="1362"/>
        <v>1.2899538687316983</v>
      </c>
      <c r="AC919" s="42">
        <f t="shared" si="1351"/>
        <v>3.4034220331108749</v>
      </c>
      <c r="AD919" s="74">
        <f t="shared" si="1345"/>
        <v>99.999999999999972</v>
      </c>
    </row>
    <row r="920" spans="1:30" x14ac:dyDescent="0.25">
      <c r="A920" s="34" t="s">
        <v>1185</v>
      </c>
      <c r="B920" s="34" t="s">
        <v>1186</v>
      </c>
      <c r="C920" s="42">
        <f t="shared" si="1346"/>
        <v>4.2853093009388772</v>
      </c>
      <c r="D920" s="42">
        <f t="shared" si="1347"/>
        <v>1.8516746568870965</v>
      </c>
      <c r="E920" s="42">
        <f t="shared" si="1366"/>
        <v>3.9154026626027076</v>
      </c>
      <c r="F920" s="42">
        <f t="shared" si="1366"/>
        <v>3.5305413487556359</v>
      </c>
      <c r="G920" s="42">
        <f t="shared" si="1366"/>
        <v>1.6358065075673884</v>
      </c>
      <c r="H920" s="42">
        <f t="shared" si="1352"/>
        <v>2.9651195651784925</v>
      </c>
      <c r="I920" s="42">
        <f t="shared" si="1364"/>
        <v>2.5641681935804232</v>
      </c>
      <c r="J920" s="42">
        <f t="shared" si="1348"/>
        <v>2.991113477508597</v>
      </c>
      <c r="K920" s="42">
        <f t="shared" si="1361"/>
        <v>4.5941263237351704</v>
      </c>
      <c r="L920" s="42">
        <f t="shared" si="1361"/>
        <v>4.6482961219530878</v>
      </c>
      <c r="M920" s="42">
        <f t="shared" si="1361"/>
        <v>3.3430801264108947</v>
      </c>
      <c r="N920" s="42">
        <f t="shared" si="1361"/>
        <v>2.6963976394383891</v>
      </c>
      <c r="O920" s="42">
        <f t="shared" si="1349"/>
        <v>2.535729905995487</v>
      </c>
      <c r="P920" s="42">
        <f t="shared" si="1360"/>
        <v>3.3842854117228214</v>
      </c>
      <c r="Q920" s="42">
        <f t="shared" si="1360"/>
        <v>6.2279277182533992</v>
      </c>
      <c r="R920" s="42">
        <f t="shared" si="1360"/>
        <v>6.2279277182533992</v>
      </c>
      <c r="S920" s="42">
        <f t="shared" si="1368"/>
        <v>0.43</v>
      </c>
      <c r="T920" s="42">
        <f t="shared" si="1369"/>
        <v>5.5479277182533995</v>
      </c>
      <c r="U920" s="42">
        <f t="shared" si="1350"/>
        <v>4.2279277182533992</v>
      </c>
      <c r="V920" s="42">
        <f t="shared" si="1362"/>
        <v>2.5949698826055823</v>
      </c>
      <c r="W920" s="42">
        <f t="shared" si="1362"/>
        <v>3.0580076352430208</v>
      </c>
      <c r="X920" s="42">
        <f t="shared" si="1362"/>
        <v>2.1789168601051858</v>
      </c>
      <c r="Y920" s="42">
        <f t="shared" si="1362"/>
        <v>4.5317000769539693</v>
      </c>
      <c r="Z920" s="42">
        <f t="shared" si="1362"/>
        <v>5.2693202505448733</v>
      </c>
      <c r="AA920" s="42">
        <f t="shared" si="1362"/>
        <v>5.4155893202203478</v>
      </c>
      <c r="AB920" s="42">
        <f t="shared" si="1362"/>
        <v>3.9752730116511077</v>
      </c>
      <c r="AC920" s="42">
        <f t="shared" si="1351"/>
        <v>5.3734608473872578</v>
      </c>
      <c r="AD920" s="74">
        <f t="shared" si="1345"/>
        <v>100.00000000000001</v>
      </c>
    </row>
    <row r="921" spans="1:30" x14ac:dyDescent="0.25">
      <c r="A921" s="34" t="s">
        <v>1187</v>
      </c>
      <c r="B921" s="34" t="s">
        <v>1188</v>
      </c>
      <c r="C921" s="42">
        <f t="shared" si="1346"/>
        <v>1.9343035616215709</v>
      </c>
      <c r="D921" s="42">
        <f t="shared" si="1347"/>
        <v>4.4842364263680707</v>
      </c>
      <c r="E921" s="42">
        <f t="shared" si="1366"/>
        <v>4.9739121795643602</v>
      </c>
      <c r="F921" s="42">
        <f t="shared" si="1366"/>
        <v>4.9151386134342996</v>
      </c>
      <c r="G921" s="42">
        <f t="shared" si="1366"/>
        <v>1.0491065065011309</v>
      </c>
      <c r="H921" s="42">
        <f t="shared" si="1352"/>
        <v>4.31262340001157</v>
      </c>
      <c r="I921" s="42">
        <f t="shared" si="1364"/>
        <v>3.5003577694648405</v>
      </c>
      <c r="J921" s="42">
        <f t="shared" si="1348"/>
        <v>3.6541673941732578</v>
      </c>
      <c r="K921" s="42">
        <f t="shared" si="1361"/>
        <v>1.9178991186666499</v>
      </c>
      <c r="L921" s="42">
        <f t="shared" si="1361"/>
        <v>4.9102318103660139</v>
      </c>
      <c r="M921" s="42">
        <f t="shared" si="1361"/>
        <v>3.8774582986067387</v>
      </c>
      <c r="N921" s="42">
        <f t="shared" si="1361"/>
        <v>4.4249326720579125</v>
      </c>
      <c r="O921" s="42">
        <f t="shared" si="1349"/>
        <v>4.3982321074921034</v>
      </c>
      <c r="P921" s="42">
        <f t="shared" si="1360"/>
        <v>1.034175684408295</v>
      </c>
      <c r="Q921" s="42">
        <f t="shared" si="1360"/>
        <v>6.3263022901390427</v>
      </c>
      <c r="R921" s="42">
        <f t="shared" si="1360"/>
        <v>0</v>
      </c>
      <c r="S921" s="42">
        <f t="shared" si="1353"/>
        <v>3.9675348600926954</v>
      </c>
      <c r="T921" s="42">
        <f t="shared" si="1365"/>
        <v>6.3263022901390427</v>
      </c>
      <c r="U921" s="42">
        <f t="shared" si="1350"/>
        <v>4.3263022901390427</v>
      </c>
      <c r="V921" s="42">
        <f t="shared" si="1362"/>
        <v>3.9539389313369013</v>
      </c>
      <c r="W921" s="42">
        <f t="shared" si="1362"/>
        <v>4.8285658539740517</v>
      </c>
      <c r="X921" s="42">
        <f t="shared" si="1362"/>
        <v>2.2002635375483584</v>
      </c>
      <c r="Y921" s="42">
        <f t="shared" si="1362"/>
        <v>3.4237869247133239</v>
      </c>
      <c r="Z921" s="42">
        <f t="shared" si="1362"/>
        <v>3.6720170123846665</v>
      </c>
      <c r="AA921" s="42">
        <f t="shared" si="1362"/>
        <v>3.8507926983455052</v>
      </c>
      <c r="AB921" s="42">
        <f t="shared" si="1362"/>
        <v>3.3650544096484274</v>
      </c>
      <c r="AC921" s="42">
        <f t="shared" si="1351"/>
        <v>4.3723633588021409</v>
      </c>
      <c r="AD921" s="74">
        <f t="shared" si="1345"/>
        <v>100.00000000000003</v>
      </c>
    </row>
    <row r="922" spans="1:30" x14ac:dyDescent="0.25">
      <c r="A922" s="34" t="s">
        <v>1189</v>
      </c>
      <c r="B922" s="34" t="s">
        <v>1190</v>
      </c>
      <c r="C922" s="42">
        <f t="shared" si="1346"/>
        <v>3.7287586206022336</v>
      </c>
      <c r="D922" s="42">
        <f t="shared" si="1347"/>
        <v>1.9091665778896945</v>
      </c>
      <c r="E922" s="42">
        <f t="shared" si="1366"/>
        <v>3.7136927218691262</v>
      </c>
      <c r="F922" s="42">
        <f t="shared" si="1366"/>
        <v>3.719208342258352</v>
      </c>
      <c r="G922" s="42">
        <f t="shared" si="1366"/>
        <v>2.8842041577885591</v>
      </c>
      <c r="H922" s="42">
        <f t="shared" si="1352"/>
        <v>3.9144255973528961</v>
      </c>
      <c r="I922" s="42">
        <f t="shared" si="1364"/>
        <v>2.4749777165803808</v>
      </c>
      <c r="J922" s="42">
        <f t="shared" si="1348"/>
        <v>1.8605510460473382</v>
      </c>
      <c r="K922" s="42">
        <f t="shared" si="1361"/>
        <v>4.3792446428509679</v>
      </c>
      <c r="L922" s="42">
        <f t="shared" si="1361"/>
        <v>5.0775660275339529</v>
      </c>
      <c r="M922" s="42">
        <f t="shared" si="1361"/>
        <v>4.5088745478770891</v>
      </c>
      <c r="N922" s="42">
        <f t="shared" si="1361"/>
        <v>5.2491199350697482</v>
      </c>
      <c r="O922" s="42">
        <f t="shared" si="1349"/>
        <v>4.5703023696045966</v>
      </c>
      <c r="P922" s="42">
        <f t="shared" si="1360"/>
        <v>1.0324033316062469</v>
      </c>
      <c r="Q922" s="42">
        <f t="shared" si="1360"/>
        <v>6.1874442914509533</v>
      </c>
      <c r="R922" s="42">
        <f t="shared" si="1360"/>
        <v>0</v>
      </c>
      <c r="S922" s="42">
        <f t="shared" si="1353"/>
        <v>3.8749628609673028</v>
      </c>
      <c r="T922" s="42">
        <f t="shared" si="1365"/>
        <v>6.1874442914509533</v>
      </c>
      <c r="U922" s="42">
        <f t="shared" si="1350"/>
        <v>4.1874442914509533</v>
      </c>
      <c r="V922" s="42">
        <f t="shared" si="1362"/>
        <v>3.0937221457254758</v>
      </c>
      <c r="W922" s="42">
        <f t="shared" si="1362"/>
        <v>4.4974325532648889</v>
      </c>
      <c r="X922" s="42">
        <f t="shared" si="1362"/>
        <v>1.4019760136965276</v>
      </c>
      <c r="Y922" s="42">
        <f t="shared" si="1362"/>
        <v>4.0895231178105673</v>
      </c>
      <c r="Z922" s="42">
        <f t="shared" si="1362"/>
        <v>4.6158234374704454</v>
      </c>
      <c r="AA922" s="42">
        <f t="shared" si="1362"/>
        <v>4.4595581054836124</v>
      </c>
      <c r="AB922" s="42">
        <f t="shared" si="1362"/>
        <v>3.1595460211664448</v>
      </c>
      <c r="AC922" s="42">
        <f t="shared" si="1351"/>
        <v>5.2226272351307053</v>
      </c>
      <c r="AD922" s="74">
        <f t="shared" si="1345"/>
        <v>100.00000000000001</v>
      </c>
    </row>
    <row r="923" spans="1:30" x14ac:dyDescent="0.25">
      <c r="A923" s="34" t="s">
        <v>1191</v>
      </c>
      <c r="B923" s="34" t="s">
        <v>1192</v>
      </c>
      <c r="C923" s="42">
        <f t="shared" si="1346"/>
        <v>0.21268649941252016</v>
      </c>
      <c r="D923" s="42">
        <f t="shared" si="1347"/>
        <v>6.243248264293829</v>
      </c>
      <c r="E923" s="42">
        <f t="shared" si="1366"/>
        <v>3.1818640810860743</v>
      </c>
      <c r="F923" s="42">
        <f t="shared" si="1366"/>
        <v>2.6614636164288346</v>
      </c>
      <c r="G923" s="42">
        <f t="shared" si="1366"/>
        <v>1.0059208044785448</v>
      </c>
      <c r="H923" s="42">
        <f t="shared" si="1352"/>
        <v>5.6347155941138336</v>
      </c>
      <c r="I923" s="42">
        <f t="shared" si="1364"/>
        <v>4.0905776501868383</v>
      </c>
      <c r="J923" s="42">
        <f t="shared" si="1348"/>
        <v>4.4595449722420542</v>
      </c>
      <c r="K923" s="42">
        <f t="shared" si="1361"/>
        <v>3.8625501245059057</v>
      </c>
      <c r="L923" s="42">
        <f t="shared" si="1361"/>
        <v>4.7755770705960794</v>
      </c>
      <c r="M923" s="42">
        <f t="shared" si="1361"/>
        <v>3.2437639918247374</v>
      </c>
      <c r="N923" s="42">
        <f t="shared" si="1361"/>
        <v>3.1520080434004027</v>
      </c>
      <c r="O923" s="42">
        <f t="shared" si="1349"/>
        <v>5.8006362062622214</v>
      </c>
      <c r="P923" s="42">
        <f t="shared" ref="P923:R938" si="1370">P163</f>
        <v>0.75655511504076056</v>
      </c>
      <c r="Q923" s="42">
        <f t="shared" si="1370"/>
        <v>6.3307961041618936</v>
      </c>
      <c r="R923" s="42">
        <f t="shared" si="1370"/>
        <v>6.3307961041618936</v>
      </c>
      <c r="S923" s="42">
        <f t="shared" si="1353"/>
        <v>6.0807961041618936</v>
      </c>
      <c r="T923" s="42">
        <f t="shared" si="1365"/>
        <v>6.3307961041618936</v>
      </c>
      <c r="U923" s="42">
        <f t="shared" si="1350"/>
        <v>4.3307961041618936</v>
      </c>
      <c r="V923" s="42">
        <f t="shared" si="1362"/>
        <v>4.7480970781214209</v>
      </c>
      <c r="W923" s="42">
        <f t="shared" si="1362"/>
        <v>4.1864024552229608</v>
      </c>
      <c r="X923" s="42">
        <f t="shared" si="1362"/>
        <v>2.4808698231874065</v>
      </c>
      <c r="Y923" s="42">
        <f t="shared" si="1362"/>
        <v>1.3456475009658149</v>
      </c>
      <c r="Z923" s="42">
        <f t="shared" si="1362"/>
        <v>1.4145772378256647</v>
      </c>
      <c r="AA923" s="42">
        <f t="shared" si="1362"/>
        <v>1.4611394954060686</v>
      </c>
      <c r="AB923" s="42">
        <f t="shared" si="1362"/>
        <v>2.5592579995548097</v>
      </c>
      <c r="AC923" s="42">
        <f t="shared" si="1351"/>
        <v>3.3189158550337283</v>
      </c>
      <c r="AD923" s="74">
        <f t="shared" si="1345"/>
        <v>99.999999999999957</v>
      </c>
    </row>
    <row r="924" spans="1:30" x14ac:dyDescent="0.25">
      <c r="A924" s="34" t="s">
        <v>1193</v>
      </c>
      <c r="B924" s="34" t="s">
        <v>1194</v>
      </c>
      <c r="C924" s="42">
        <f t="shared" si="1346"/>
        <v>2.6088957684290754</v>
      </c>
      <c r="D924" s="42">
        <f t="shared" si="1347"/>
        <v>4.2592430240374508</v>
      </c>
      <c r="E924" s="42">
        <f t="shared" si="1366"/>
        <v>3.1259672490248209</v>
      </c>
      <c r="F924" s="42">
        <f t="shared" si="1366"/>
        <v>3.0121731476699605</v>
      </c>
      <c r="G924" s="42">
        <f t="shared" si="1366"/>
        <v>1.5493389174285237</v>
      </c>
      <c r="H924" s="42">
        <f t="shared" si="1352"/>
        <v>4.8182007914391596</v>
      </c>
      <c r="I924" s="42">
        <f t="shared" si="1364"/>
        <v>4.23407902065646</v>
      </c>
      <c r="J924" s="42">
        <f t="shared" si="1348"/>
        <v>2.2079735526687392</v>
      </c>
      <c r="K924" s="42">
        <f t="shared" si="1361"/>
        <v>3.3092538177929383</v>
      </c>
      <c r="L924" s="42">
        <f t="shared" si="1361"/>
        <v>5.7662640160047438</v>
      </c>
      <c r="M924" s="42">
        <f t="shared" si="1361"/>
        <v>6.1424384000488557</v>
      </c>
      <c r="N924" s="42">
        <f t="shared" si="1361"/>
        <v>6.2238682311881579</v>
      </c>
      <c r="O924" s="42">
        <f t="shared" si="1349"/>
        <v>6.6996031218390506</v>
      </c>
      <c r="P924" s="42">
        <f t="shared" si="1370"/>
        <v>0.9215347925923153</v>
      </c>
      <c r="Q924" s="42">
        <f t="shared" si="1370"/>
        <v>0</v>
      </c>
      <c r="R924" s="42">
        <f>R164-2</f>
        <v>5.1701873774506844</v>
      </c>
      <c r="S924" s="42">
        <f t="shared" si="1353"/>
        <v>6.9201873774506844</v>
      </c>
      <c r="T924" s="42">
        <f t="shared" si="1365"/>
        <v>7.1701873774506844</v>
      </c>
      <c r="U924" s="42">
        <f>U164</f>
        <v>0</v>
      </c>
      <c r="V924" s="42">
        <f t="shared" si="1362"/>
        <v>3.8838514961191204</v>
      </c>
      <c r="W924" s="42">
        <f t="shared" si="1362"/>
        <v>2.5543389893613622</v>
      </c>
      <c r="X924" s="42">
        <f t="shared" si="1362"/>
        <v>4.0937226831312747</v>
      </c>
      <c r="Y924" s="42">
        <f t="shared" si="1362"/>
        <v>2.2196439885816757</v>
      </c>
      <c r="Z924" s="42">
        <f t="shared" si="1362"/>
        <v>3.0002336188912482</v>
      </c>
      <c r="AA924" s="42">
        <f t="shared" si="1362"/>
        <v>2.6834985894538668</v>
      </c>
      <c r="AB924" s="42">
        <f t="shared" si="1362"/>
        <v>2.2883576736544748</v>
      </c>
      <c r="AC924" s="42">
        <f t="shared" si="1351"/>
        <v>5.1369569776346751</v>
      </c>
      <c r="AD924" s="74">
        <f t="shared" si="1345"/>
        <v>100</v>
      </c>
    </row>
    <row r="925" spans="1:30" x14ac:dyDescent="0.25">
      <c r="A925" s="34" t="s">
        <v>1195</v>
      </c>
      <c r="B925" s="34" t="s">
        <v>1196</v>
      </c>
      <c r="C925" s="42">
        <f t="shared" si="1346"/>
        <v>3.5340140719849886</v>
      </c>
      <c r="D925" s="42">
        <f t="shared" si="1347"/>
        <v>3.1865812443563653</v>
      </c>
      <c r="E925" s="42">
        <f t="shared" si="1366"/>
        <v>4.9638049781966798</v>
      </c>
      <c r="F925" s="42">
        <f t="shared" si="1366"/>
        <v>4.742538706961497</v>
      </c>
      <c r="G925" s="42">
        <f t="shared" si="1366"/>
        <v>1.9661607899994624</v>
      </c>
      <c r="H925" s="42">
        <f t="shared" si="1352"/>
        <v>3.9950099044658143</v>
      </c>
      <c r="I925" s="42">
        <f t="shared" si="1364"/>
        <v>1.4947945661976669</v>
      </c>
      <c r="J925" s="42">
        <f t="shared" si="1348"/>
        <v>3.1579241887067089</v>
      </c>
      <c r="K925" s="42">
        <f t="shared" si="1361"/>
        <v>5.3720491094482066</v>
      </c>
      <c r="L925" s="42">
        <f t="shared" si="1361"/>
        <v>4.1732448610216872</v>
      </c>
      <c r="M925" s="42">
        <f t="shared" si="1361"/>
        <v>4.1505773162390893</v>
      </c>
      <c r="N925" s="42">
        <f t="shared" si="1361"/>
        <v>3.4975634475814368</v>
      </c>
      <c r="O925" s="42">
        <f t="shared" si="1349"/>
        <v>5.9501035301905345</v>
      </c>
      <c r="P925" s="42">
        <f t="shared" si="1370"/>
        <v>0.82485084885269588</v>
      </c>
      <c r="Q925" s="42">
        <f t="shared" si="1370"/>
        <v>0</v>
      </c>
      <c r="R925" s="42">
        <f t="shared" si="1370"/>
        <v>0</v>
      </c>
      <c r="S925" s="42">
        <f t="shared" si="1353"/>
        <v>6.5244694715956708</v>
      </c>
      <c r="T925" s="42">
        <f t="shared" si="1365"/>
        <v>6.7744694715956708</v>
      </c>
      <c r="U925" s="42">
        <f t="shared" si="1350"/>
        <v>4.7744694715956708</v>
      </c>
      <c r="V925" s="42">
        <f t="shared" si="1362"/>
        <v>4.2340434197472945</v>
      </c>
      <c r="W925" s="42">
        <f t="shared" si="1362"/>
        <v>4.6715231980679954</v>
      </c>
      <c r="X925" s="42">
        <f t="shared" si="1362"/>
        <v>1.9035699341673764</v>
      </c>
      <c r="Y925" s="42">
        <f t="shared" si="1362"/>
        <v>4.1640393464293242</v>
      </c>
      <c r="Z925" s="42">
        <f t="shared" si="1362"/>
        <v>5.2717092266434866</v>
      </c>
      <c r="AA925" s="42">
        <f t="shared" si="1362"/>
        <v>3.9639923837817999</v>
      </c>
      <c r="AB925" s="42">
        <f t="shared" si="1362"/>
        <v>2.4503400216409883</v>
      </c>
      <c r="AC925" s="42">
        <f t="shared" si="1351"/>
        <v>4.2581564905318894</v>
      </c>
      <c r="AD925" s="74">
        <f t="shared" si="1345"/>
        <v>99.999999999999986</v>
      </c>
    </row>
    <row r="926" spans="1:30" x14ac:dyDescent="0.25">
      <c r="A926" s="34" t="s">
        <v>1197</v>
      </c>
      <c r="B926" s="34" t="s">
        <v>1198</v>
      </c>
      <c r="C926" s="42">
        <f t="shared" si="1346"/>
        <v>3.6234989379527436</v>
      </c>
      <c r="D926" s="42">
        <f t="shared" si="1347"/>
        <v>2.2173266770564517</v>
      </c>
      <c r="E926" s="42">
        <f t="shared" si="1366"/>
        <v>4.1649325858240909</v>
      </c>
      <c r="F926" s="42">
        <f>F166-2</f>
        <v>2.7130058490450368</v>
      </c>
      <c r="G926" s="42">
        <f t="shared" si="1366"/>
        <v>5.7502848320697186</v>
      </c>
      <c r="H926" s="42">
        <f t="shared" si="1352"/>
        <v>2.8252321186325369</v>
      </c>
      <c r="I926" s="42">
        <f t="shared" si="1364"/>
        <v>3.9251711718816367</v>
      </c>
      <c r="J926" s="42">
        <f t="shared" si="1348"/>
        <v>2.8897426820197012</v>
      </c>
      <c r="K926" s="42">
        <f t="shared" si="1361"/>
        <v>4.5545959331183621</v>
      </c>
      <c r="L926" s="42">
        <f t="shared" si="1361"/>
        <v>4.1946587383633869</v>
      </c>
      <c r="M926" s="42">
        <f t="shared" si="1361"/>
        <v>2.8970951461896837</v>
      </c>
      <c r="N926" s="42">
        <f t="shared" si="1361"/>
        <v>4.5462277289079109</v>
      </c>
      <c r="O926" s="42">
        <f t="shared" si="1349"/>
        <v>3.552858429104548</v>
      </c>
      <c r="P926" s="42">
        <f t="shared" si="1370"/>
        <v>0.65476749497072939</v>
      </c>
      <c r="Q926" s="42">
        <f t="shared" si="1370"/>
        <v>5.7502848320697186</v>
      </c>
      <c r="R926" s="42">
        <f>R166</f>
        <v>0</v>
      </c>
      <c r="S926" s="42">
        <f t="shared" si="1353"/>
        <v>1.6667616106899068</v>
      </c>
      <c r="T926" s="42">
        <f t="shared" si="1365"/>
        <v>5.7502848320697186</v>
      </c>
      <c r="U926" s="42">
        <f>U166</f>
        <v>5.7502848320697186</v>
      </c>
      <c r="V926" s="42">
        <f t="shared" si="1362"/>
        <v>3.1147376173710977</v>
      </c>
      <c r="W926" s="42">
        <f t="shared" si="1362"/>
        <v>3.8800214814774123</v>
      </c>
      <c r="X926" s="42">
        <f t="shared" si="1362"/>
        <v>4.3919186492874083</v>
      </c>
      <c r="Y926" s="42">
        <f t="shared" si="1362"/>
        <v>4.4860157409977006</v>
      </c>
      <c r="Z926" s="42">
        <f t="shared" si="1362"/>
        <v>3.8704019007124071</v>
      </c>
      <c r="AA926" s="42">
        <f t="shared" si="1362"/>
        <v>4.2843531884219903</v>
      </c>
      <c r="AB926" s="42">
        <f t="shared" si="1362"/>
        <v>3.670394573661524</v>
      </c>
      <c r="AC926" s="42">
        <f t="shared" si="1351"/>
        <v>4.8751424160348602</v>
      </c>
      <c r="AD926" s="74">
        <f t="shared" si="1345"/>
        <v>99.999999999999986</v>
      </c>
    </row>
    <row r="927" spans="1:30" x14ac:dyDescent="0.25">
      <c r="A927" s="34" t="s">
        <v>1199</v>
      </c>
      <c r="B927" s="34" t="s">
        <v>1200</v>
      </c>
      <c r="C927" s="42">
        <f t="shared" si="1346"/>
        <v>2.8718972095818067</v>
      </c>
      <c r="D927" s="42">
        <f t="shared" si="1347"/>
        <v>3.3708665781541156</v>
      </c>
      <c r="E927" s="42">
        <f t="shared" si="1366"/>
        <v>4.7408487661965575</v>
      </c>
      <c r="F927" s="42">
        <f t="shared" si="1366"/>
        <v>4.6593169459950721</v>
      </c>
      <c r="G927" s="42">
        <f t="shared" si="1366"/>
        <v>1.2428234635119912</v>
      </c>
      <c r="H927" s="42">
        <f t="shared" si="1352"/>
        <v>2.5902217511213115</v>
      </c>
      <c r="I927" s="42">
        <f t="shared" si="1364"/>
        <v>1.7959665088441299</v>
      </c>
      <c r="J927" s="42">
        <f t="shared" si="1348"/>
        <v>2.7177772140598506</v>
      </c>
      <c r="K927" s="42">
        <f t="shared" ref="K927:N942" si="1371">K167</f>
        <v>2.9732198397574869</v>
      </c>
      <c r="L927" s="42">
        <f t="shared" si="1371"/>
        <v>3.7315042361533899</v>
      </c>
      <c r="M927" s="42">
        <f t="shared" si="1371"/>
        <v>1.918854671731145</v>
      </c>
      <c r="N927" s="42">
        <f t="shared" si="1371"/>
        <v>4.707739983451444</v>
      </c>
      <c r="O927" s="42">
        <f t="shared" si="1349"/>
        <v>2.974086189958292</v>
      </c>
      <c r="P927" s="42">
        <f t="shared" si="1370"/>
        <v>1.5463413957360499</v>
      </c>
      <c r="Q927" s="42">
        <f t="shared" si="1370"/>
        <v>5.7873621013412464</v>
      </c>
      <c r="R927" s="42">
        <f t="shared" si="1370"/>
        <v>5.7873621013412464</v>
      </c>
      <c r="S927" s="42">
        <f t="shared" si="1353"/>
        <v>3.6082414008941646</v>
      </c>
      <c r="T927" s="42">
        <f t="shared" si="1365"/>
        <v>5.7873621013412464</v>
      </c>
      <c r="U927" s="42">
        <f t="shared" si="1350"/>
        <v>3.7873621013412464</v>
      </c>
      <c r="V927" s="42">
        <f t="shared" ref="V927:AB942" si="1372">V167</f>
        <v>2.4114008755588516</v>
      </c>
      <c r="W927" s="42">
        <f t="shared" si="1372"/>
        <v>5.163387750792328</v>
      </c>
      <c r="X927" s="42">
        <f t="shared" si="1372"/>
        <v>1.2634943430614156</v>
      </c>
      <c r="Y927" s="42">
        <f t="shared" si="1372"/>
        <v>5.5931710850873397</v>
      </c>
      <c r="Z927" s="42">
        <f t="shared" si="1372"/>
        <v>4.7964459387995522</v>
      </c>
      <c r="AA927" s="42">
        <f t="shared" si="1372"/>
        <v>4.8617832171006912</v>
      </c>
      <c r="AB927" s="42">
        <f t="shared" si="1372"/>
        <v>3.6940609157497333</v>
      </c>
      <c r="AC927" s="42">
        <f t="shared" si="1351"/>
        <v>5.6171013133382797</v>
      </c>
      <c r="AD927" s="74">
        <f t="shared" si="1345"/>
        <v>99.999999999999986</v>
      </c>
    </row>
    <row r="928" spans="1:30" x14ac:dyDescent="0.25">
      <c r="A928" s="34" t="s">
        <v>1201</v>
      </c>
      <c r="B928" s="34" t="s">
        <v>1202</v>
      </c>
      <c r="C928" s="42">
        <f t="shared" si="1346"/>
        <v>5.0587148044744614</v>
      </c>
      <c r="D928" s="42">
        <f t="shared" si="1347"/>
        <v>1.1162212235702424</v>
      </c>
      <c r="E928" s="42">
        <f t="shared" si="1366"/>
        <v>3.3308226683239348</v>
      </c>
      <c r="F928" s="42">
        <f t="shared" si="1366"/>
        <v>3.0973347321542022</v>
      </c>
      <c r="G928" s="42">
        <f t="shared" si="1366"/>
        <v>0.73213568283366648</v>
      </c>
      <c r="H928" s="42">
        <f t="shared" si="1352"/>
        <v>3.4252806091672587</v>
      </c>
      <c r="I928" s="42">
        <f t="shared" si="1364"/>
        <v>4.0757014036156001</v>
      </c>
      <c r="J928" s="42">
        <f t="shared" si="1348"/>
        <v>3.3647744100793959</v>
      </c>
      <c r="K928" s="42">
        <f t="shared" si="1371"/>
        <v>3.8070323934037282</v>
      </c>
      <c r="L928" s="42">
        <f t="shared" si="1371"/>
        <v>4.473578549823416</v>
      </c>
      <c r="M928" s="42">
        <f t="shared" si="1371"/>
        <v>5.5587148044744614</v>
      </c>
      <c r="N928" s="42">
        <f t="shared" si="1371"/>
        <v>5.2024773709389773</v>
      </c>
      <c r="O928" s="42">
        <f t="shared" si="1349"/>
        <v>5.050816280147421</v>
      </c>
      <c r="P928" s="42">
        <f t="shared" si="1370"/>
        <v>0</v>
      </c>
      <c r="Q928" s="42">
        <f t="shared" si="1370"/>
        <v>5.5587148044744614</v>
      </c>
      <c r="R928" s="42">
        <f t="shared" si="1370"/>
        <v>5.5587148044744614</v>
      </c>
      <c r="S928" s="42">
        <f t="shared" si="1353"/>
        <v>3.4558098696496411</v>
      </c>
      <c r="T928" s="42">
        <f t="shared" si="1365"/>
        <v>5.5587148044744614</v>
      </c>
      <c r="U928" s="42">
        <f t="shared" si="1350"/>
        <v>3.5587148044744614</v>
      </c>
      <c r="V928" s="42">
        <f t="shared" si="1372"/>
        <v>3.9374229865027437</v>
      </c>
      <c r="W928" s="42">
        <f t="shared" si="1372"/>
        <v>3.5634708113140436</v>
      </c>
      <c r="X928" s="42">
        <f t="shared" si="1372"/>
        <v>1.0489585788057849</v>
      </c>
      <c r="Y928" s="42">
        <f t="shared" si="1372"/>
        <v>4.6396579121638419</v>
      </c>
      <c r="Z928" s="42">
        <f t="shared" si="1372"/>
        <v>4.842418005902732</v>
      </c>
      <c r="AA928" s="42">
        <f t="shared" si="1372"/>
        <v>3.6422837284250402</v>
      </c>
      <c r="AB928" s="42">
        <f t="shared" si="1372"/>
        <v>2.7202221383598428</v>
      </c>
      <c r="AC928" s="42">
        <f t="shared" si="1351"/>
        <v>3.6212918179717182</v>
      </c>
      <c r="AD928" s="74">
        <f t="shared" si="1345"/>
        <v>100</v>
      </c>
    </row>
    <row r="929" spans="1:30" x14ac:dyDescent="0.25">
      <c r="A929" s="34" t="s">
        <v>1203</v>
      </c>
      <c r="B929" s="34" t="s">
        <v>1204</v>
      </c>
      <c r="C929" s="42">
        <f t="shared" si="1346"/>
        <v>5.2187818193572921</v>
      </c>
      <c r="D929" s="42">
        <f t="shared" si="1347"/>
        <v>2.819475252160613</v>
      </c>
      <c r="E929" s="42">
        <f t="shared" si="1366"/>
        <v>4.5881781775568253</v>
      </c>
      <c r="F929" s="42">
        <f t="shared" si="1366"/>
        <v>4.6607377441401319</v>
      </c>
      <c r="G929" s="42">
        <f t="shared" si="1366"/>
        <v>0.63297127666967412</v>
      </c>
      <c r="H929" s="42">
        <f t="shared" si="1352"/>
        <v>6.267857448367244</v>
      </c>
      <c r="I929" s="42">
        <f t="shared" si="1364"/>
        <v>1.5221554135167501</v>
      </c>
      <c r="J929" s="42">
        <f t="shared" si="1348"/>
        <v>1.934439538314725</v>
      </c>
      <c r="K929" s="42">
        <f t="shared" si="1371"/>
        <v>4.6197065441922609</v>
      </c>
      <c r="L929" s="42">
        <f t="shared" si="1371"/>
        <v>3.5697285130246947</v>
      </c>
      <c r="M929" s="42">
        <f t="shared" si="1371"/>
        <v>5.6836108692668414</v>
      </c>
      <c r="N929" s="42">
        <f t="shared" si="1371"/>
        <v>6.2137116629224005</v>
      </c>
      <c r="O929" s="42">
        <f t="shared" si="1349"/>
        <v>2.754781861609731</v>
      </c>
      <c r="P929" s="42">
        <f t="shared" si="1370"/>
        <v>1.6303717959403803</v>
      </c>
      <c r="Q929" s="42">
        <f t="shared" si="1370"/>
        <v>0</v>
      </c>
      <c r="R929" s="42">
        <f t="shared" si="1370"/>
        <v>0</v>
      </c>
      <c r="S929" s="42">
        <f t="shared" si="1353"/>
        <v>6.3533780045621748</v>
      </c>
      <c r="T929" s="42">
        <f t="shared" si="1365"/>
        <v>6.6033780045621748</v>
      </c>
      <c r="U929" s="42">
        <f t="shared" si="1350"/>
        <v>4.6033780045621748</v>
      </c>
      <c r="V929" s="42">
        <f t="shared" si="1372"/>
        <v>3.5768297524711778</v>
      </c>
      <c r="W929" s="42">
        <f t="shared" si="1372"/>
        <v>4.9124860626931559</v>
      </c>
      <c r="X929" s="42">
        <f t="shared" si="1372"/>
        <v>2.0737881336641539</v>
      </c>
      <c r="Y929" s="42">
        <f t="shared" si="1372"/>
        <v>5.1354643174432937</v>
      </c>
      <c r="Z929" s="42">
        <f t="shared" si="1372"/>
        <v>3.8680741326643102</v>
      </c>
      <c r="AA929" s="42">
        <f t="shared" si="1372"/>
        <v>3.6197793237036855</v>
      </c>
      <c r="AB929" s="42">
        <f t="shared" si="1372"/>
        <v>2.2479584696381876</v>
      </c>
      <c r="AC929" s="42">
        <f t="shared" si="1351"/>
        <v>4.888977876995952</v>
      </c>
      <c r="AD929" s="74">
        <f t="shared" si="1345"/>
        <v>100</v>
      </c>
    </row>
    <row r="930" spans="1:30" x14ac:dyDescent="0.25">
      <c r="A930" s="34" t="s">
        <v>1205</v>
      </c>
      <c r="B930" s="34" t="s">
        <v>1206</v>
      </c>
      <c r="C930" s="42">
        <f t="shared" si="1346"/>
        <v>3.443447615621511</v>
      </c>
      <c r="D930" s="42">
        <f t="shared" si="1347"/>
        <v>2.7904662965667884</v>
      </c>
      <c r="E930" s="42">
        <f t="shared" si="1366"/>
        <v>4.9223818118050513</v>
      </c>
      <c r="F930" s="42">
        <f t="shared" si="1366"/>
        <v>4.4523290953127015</v>
      </c>
      <c r="G930" s="42">
        <f t="shared" si="1366"/>
        <v>1.4075118075226296</v>
      </c>
      <c r="H930" s="42">
        <f t="shared" si="1352"/>
        <v>4.6059810409873592</v>
      </c>
      <c r="I930" s="42">
        <f t="shared" ref="I930:I945" si="1373">I170</f>
        <v>1.8452073630473693</v>
      </c>
      <c r="J930" s="42">
        <f t="shared" si="1348"/>
        <v>3.9504441764919882</v>
      </c>
      <c r="K930" s="42">
        <f t="shared" si="1371"/>
        <v>2.9808826817859377</v>
      </c>
      <c r="L930" s="42">
        <f t="shared" si="1371"/>
        <v>4.607411289550293</v>
      </c>
      <c r="M930" s="42">
        <f t="shared" si="1371"/>
        <v>4.2545393715042712</v>
      </c>
      <c r="N930" s="42">
        <f t="shared" si="1371"/>
        <v>5.0858234537850855</v>
      </c>
      <c r="O930" s="42">
        <f t="shared" si="1349"/>
        <v>3.575557027251441</v>
      </c>
      <c r="P930" s="42">
        <f t="shared" si="1370"/>
        <v>0.36869451002955633</v>
      </c>
      <c r="Q930" s="42">
        <f t="shared" si="1370"/>
        <v>5.9460369162947302</v>
      </c>
      <c r="R930" s="42">
        <f t="shared" si="1370"/>
        <v>0</v>
      </c>
      <c r="S930" s="42">
        <f t="shared" si="1353"/>
        <v>5.6960369162947302</v>
      </c>
      <c r="T930" s="42">
        <f t="shared" si="1365"/>
        <v>5.9460369162947302</v>
      </c>
      <c r="U930" s="42">
        <f t="shared" si="1350"/>
        <v>3.9460369162947302</v>
      </c>
      <c r="V930" s="42">
        <f t="shared" si="1372"/>
        <v>1.7342607672526309</v>
      </c>
      <c r="W930" s="42">
        <f t="shared" si="1372"/>
        <v>5.3476935788059548</v>
      </c>
      <c r="X930" s="42">
        <f t="shared" si="1372"/>
        <v>0.97462588572874909</v>
      </c>
      <c r="Y930" s="42">
        <f t="shared" si="1372"/>
        <v>4.6242484365934402</v>
      </c>
      <c r="Z930" s="42">
        <f t="shared" si="1372"/>
        <v>3.6156903544356478</v>
      </c>
      <c r="AA930" s="42">
        <f t="shared" si="1372"/>
        <v>3.7502967947440244</v>
      </c>
      <c r="AB930" s="42">
        <f t="shared" si="1372"/>
        <v>3.6688312887776013</v>
      </c>
      <c r="AC930" s="42">
        <f t="shared" si="1351"/>
        <v>6.4595276872210476</v>
      </c>
      <c r="AD930" s="74">
        <f t="shared" si="1345"/>
        <v>100.00000000000003</v>
      </c>
    </row>
    <row r="931" spans="1:30" x14ac:dyDescent="0.25">
      <c r="A931" s="34" t="s">
        <v>1207</v>
      </c>
      <c r="B931" s="34" t="s">
        <v>1208</v>
      </c>
      <c r="C931" s="42">
        <f t="shared" si="1346"/>
        <v>4.1230367236924259</v>
      </c>
      <c r="D931" s="42">
        <f t="shared" si="1347"/>
        <v>2.5184488208342679</v>
      </c>
      <c r="E931" s="42">
        <f t="shared" si="1366"/>
        <v>3.8442802810498833</v>
      </c>
      <c r="F931" s="42">
        <f t="shared" si="1366"/>
        <v>4.0688010867936368</v>
      </c>
      <c r="G931" s="42">
        <f t="shared" si="1366"/>
        <v>1.9634293101510047</v>
      </c>
      <c r="H931" s="42">
        <f t="shared" si="1352"/>
        <v>3.3713704276791199</v>
      </c>
      <c r="I931" s="42">
        <f t="shared" si="1373"/>
        <v>2.8079420562604156</v>
      </c>
      <c r="J931" s="42">
        <f t="shared" si="1348"/>
        <v>3.2156088261258589</v>
      </c>
      <c r="K931" s="42">
        <f t="shared" si="1371"/>
        <v>3.6407632687673481</v>
      </c>
      <c r="L931" s="42">
        <f t="shared" si="1371"/>
        <v>3.8714373156624728</v>
      </c>
      <c r="M931" s="42">
        <f t="shared" si="1371"/>
        <v>4.1226950495272394</v>
      </c>
      <c r="N931" s="42">
        <f t="shared" si="1371"/>
        <v>5.5115838809658699</v>
      </c>
      <c r="O931" s="42">
        <f t="shared" si="1349"/>
        <v>4.7054962442850501</v>
      </c>
      <c r="P931" s="42">
        <f t="shared" si="1370"/>
        <v>0.50256551437689634</v>
      </c>
      <c r="Q931" s="42">
        <f t="shared" si="1370"/>
        <v>0</v>
      </c>
      <c r="R931" s="42">
        <f t="shared" si="1370"/>
        <v>6.3682230178901822</v>
      </c>
      <c r="S931" s="42">
        <f t="shared" si="1353"/>
        <v>6.1182230178901822</v>
      </c>
      <c r="T931" s="42">
        <f t="shared" si="1365"/>
        <v>6.3682230178901822</v>
      </c>
      <c r="U931" s="42">
        <f t="shared" si="1350"/>
        <v>4.3682230178901822</v>
      </c>
      <c r="V931" s="42">
        <f t="shared" si="1372"/>
        <v>3.4494541346905154</v>
      </c>
      <c r="W931" s="42">
        <f t="shared" si="1372"/>
        <v>4.182543599351054</v>
      </c>
      <c r="X931" s="42">
        <f t="shared" si="1372"/>
        <v>2.065725235142061</v>
      </c>
      <c r="Y931" s="42">
        <f t="shared" si="1372"/>
        <v>3.3180932000940464</v>
      </c>
      <c r="Z931" s="42">
        <f t="shared" si="1372"/>
        <v>4.5859442718969889</v>
      </c>
      <c r="AA931" s="42">
        <f t="shared" si="1372"/>
        <v>4.0922023032027521</v>
      </c>
      <c r="AB931" s="42">
        <f t="shared" si="1372"/>
        <v>1.8969174946906933</v>
      </c>
      <c r="AC931" s="42">
        <f t="shared" si="1351"/>
        <v>4.9187688831996672</v>
      </c>
      <c r="AD931" s="74">
        <f t="shared" si="1345"/>
        <v>99.999999999999986</v>
      </c>
    </row>
    <row r="932" spans="1:30" x14ac:dyDescent="0.25">
      <c r="A932" s="34" t="s">
        <v>1209</v>
      </c>
      <c r="B932" s="34" t="s">
        <v>1210</v>
      </c>
      <c r="C932" s="42">
        <f t="shared" si="1346"/>
        <v>3.6810882545739734</v>
      </c>
      <c r="D932" s="42">
        <f t="shared" si="1347"/>
        <v>3.0238765404974233</v>
      </c>
      <c r="E932" s="42">
        <f t="shared" si="1366"/>
        <v>3.5023303393807348</v>
      </c>
      <c r="F932" s="42">
        <f t="shared" si="1366"/>
        <v>3.1606126410808604</v>
      </c>
      <c r="G932" s="42">
        <f t="shared" si="1366"/>
        <v>1.3060955311955791</v>
      </c>
      <c r="H932" s="42">
        <f t="shared" si="1352"/>
        <v>2.9369596720144253</v>
      </c>
      <c r="I932" s="42">
        <f t="shared" si="1373"/>
        <v>1.5487093764913755</v>
      </c>
      <c r="J932" s="42">
        <f t="shared" si="1348"/>
        <v>3.1076587498425492</v>
      </c>
      <c r="K932" s="42">
        <f t="shared" si="1371"/>
        <v>2.9378330863691065</v>
      </c>
      <c r="L932" s="42">
        <f t="shared" si="1371"/>
        <v>5.1022323801616007</v>
      </c>
      <c r="M932" s="42">
        <f t="shared" si="1371"/>
        <v>5.8700874177326732</v>
      </c>
      <c r="N932" s="42">
        <f t="shared" si="1371"/>
        <v>6.0282261880580519</v>
      </c>
      <c r="O932" s="42">
        <f t="shared" si="1349"/>
        <v>5.3920131173782835</v>
      </c>
      <c r="P932" s="42">
        <f t="shared" si="1370"/>
        <v>7.7039359475221822E-2</v>
      </c>
      <c r="Q932" s="42">
        <f t="shared" si="1370"/>
        <v>6.2121738049560751</v>
      </c>
      <c r="R932" s="42">
        <f>R172-2</f>
        <v>4.2121738049560751</v>
      </c>
      <c r="S932" s="42">
        <f t="shared" si="1353"/>
        <v>1.8207246016520258</v>
      </c>
      <c r="T932" s="42">
        <f t="shared" ref="T932:T947" si="1374">T172</f>
        <v>6.2121738049560751</v>
      </c>
      <c r="U932" s="42">
        <f>U172</f>
        <v>6.2121738049560751</v>
      </c>
      <c r="V932" s="42">
        <f t="shared" si="1372"/>
        <v>5.1768115041300629</v>
      </c>
      <c r="W932" s="42">
        <f t="shared" si="1372"/>
        <v>4.7163403999891154</v>
      </c>
      <c r="X932" s="42">
        <f t="shared" si="1372"/>
        <v>2.0364977487321538</v>
      </c>
      <c r="Y932" s="42">
        <f t="shared" si="1372"/>
        <v>4.0722476099326466</v>
      </c>
      <c r="Z932" s="42">
        <f t="shared" si="1372"/>
        <v>3.9422444922316244</v>
      </c>
      <c r="AA932" s="42">
        <f t="shared" si="1372"/>
        <v>2.8258787180177514</v>
      </c>
      <c r="AB932" s="42">
        <f t="shared" si="1372"/>
        <v>1.8504347504124485</v>
      </c>
      <c r="AC932" s="42">
        <f t="shared" si="1351"/>
        <v>3.0353623008260127</v>
      </c>
      <c r="AD932" s="74">
        <f t="shared" si="1345"/>
        <v>100</v>
      </c>
    </row>
    <row r="933" spans="1:30" x14ac:dyDescent="0.25">
      <c r="A933" s="34" t="s">
        <v>1211</v>
      </c>
      <c r="B933" s="34" t="s">
        <v>1212</v>
      </c>
      <c r="C933" s="42">
        <f t="shared" si="1346"/>
        <v>3.8784719139524251</v>
      </c>
      <c r="D933" s="42">
        <f t="shared" si="1347"/>
        <v>2.892189899805687</v>
      </c>
      <c r="E933" s="42">
        <f t="shared" si="1366"/>
        <v>4.9533773683012434</v>
      </c>
      <c r="F933" s="42">
        <f t="shared" si="1366"/>
        <v>4.8186141880899145</v>
      </c>
      <c r="G933" s="42">
        <f t="shared" si="1366"/>
        <v>1.2581250158724322</v>
      </c>
      <c r="H933" s="42">
        <f t="shared" si="1352"/>
        <v>5.3974262771871118</v>
      </c>
      <c r="I933" s="42">
        <f t="shared" si="1373"/>
        <v>4.1587678235853458</v>
      </c>
      <c r="J933" s="42">
        <f t="shared" si="1348"/>
        <v>4.2929002521435207</v>
      </c>
      <c r="K933" s="42">
        <f t="shared" si="1371"/>
        <v>4.5539087286625675</v>
      </c>
      <c r="L933" s="42">
        <f t="shared" si="1371"/>
        <v>4.2297626597703317</v>
      </c>
      <c r="M933" s="42">
        <f t="shared" si="1371"/>
        <v>4.2074991518584985</v>
      </c>
      <c r="N933" s="42">
        <f t="shared" si="1371"/>
        <v>5.5798448161260339</v>
      </c>
      <c r="O933" s="42">
        <f t="shared" si="1349"/>
        <v>3.2099890320485431</v>
      </c>
      <c r="P933" s="42">
        <f t="shared" si="1370"/>
        <v>1.4056391288276346</v>
      </c>
      <c r="Q933" s="42">
        <f t="shared" si="1370"/>
        <v>0</v>
      </c>
      <c r="R933" s="42">
        <f t="shared" si="1370"/>
        <v>0</v>
      </c>
      <c r="S933" s="42">
        <f t="shared" si="1353"/>
        <v>2.0335199766851808</v>
      </c>
      <c r="T933" s="42">
        <f t="shared" si="1374"/>
        <v>6.8505599300555406</v>
      </c>
      <c r="U933" s="42">
        <f t="shared" si="1350"/>
        <v>4.8505599300555406</v>
      </c>
      <c r="V933" s="42">
        <f t="shared" si="1372"/>
        <v>3.1398399679421218</v>
      </c>
      <c r="W933" s="42">
        <f t="shared" si="1372"/>
        <v>3.2590938750803304</v>
      </c>
      <c r="X933" s="42">
        <f t="shared" si="1372"/>
        <v>1.807000312128977</v>
      </c>
      <c r="Y933" s="42">
        <f t="shared" si="1372"/>
        <v>4.1236830102580306</v>
      </c>
      <c r="Z933" s="42">
        <f t="shared" si="1372"/>
        <v>5.6443740345291893</v>
      </c>
      <c r="AA933" s="42">
        <f t="shared" si="1372"/>
        <v>4.825964264076668</v>
      </c>
      <c r="AB933" s="42">
        <f t="shared" si="1372"/>
        <v>3.0608884793865183</v>
      </c>
      <c r="AC933" s="42">
        <f t="shared" si="1351"/>
        <v>5.5679999635705935</v>
      </c>
      <c r="AD933" s="74">
        <f t="shared" si="1345"/>
        <v>100</v>
      </c>
    </row>
    <row r="934" spans="1:30" x14ac:dyDescent="0.25">
      <c r="A934" s="34" t="s">
        <v>1213</v>
      </c>
      <c r="B934" s="34" t="s">
        <v>1214</v>
      </c>
      <c r="C934" s="42">
        <f t="shared" si="1346"/>
        <v>1.8979578317371462</v>
      </c>
      <c r="D934" s="42">
        <f t="shared" si="1347"/>
        <v>4.3349933928975268</v>
      </c>
      <c r="E934" s="42">
        <f t="shared" si="1366"/>
        <v>4.0241255487842835</v>
      </c>
      <c r="F934" s="42">
        <f t="shared" si="1366"/>
        <v>4.0690849047610813</v>
      </c>
      <c r="G934" s="42">
        <f t="shared" si="1366"/>
        <v>1.7741155650542666</v>
      </c>
      <c r="H934" s="42">
        <f t="shared" si="1352"/>
        <v>2.6755239760357341</v>
      </c>
      <c r="I934" s="42">
        <f t="shared" si="1373"/>
        <v>3.5334326942024497</v>
      </c>
      <c r="J934" s="42">
        <f t="shared" si="1348"/>
        <v>3.3156092539968958</v>
      </c>
      <c r="K934" s="42">
        <f t="shared" si="1371"/>
        <v>2.7063802899765985</v>
      </c>
      <c r="L934" s="42">
        <f t="shared" si="1371"/>
        <v>4.1360518981525285</v>
      </c>
      <c r="M934" s="42">
        <f t="shared" si="1371"/>
        <v>4.7875053729938291</v>
      </c>
      <c r="N934" s="42">
        <f t="shared" si="1371"/>
        <v>5.2695505437458658</v>
      </c>
      <c r="O934" s="42">
        <f t="shared" si="1349"/>
        <v>3.6775956861451471</v>
      </c>
      <c r="P934" s="42">
        <f t="shared" si="1370"/>
        <v>0.7078256442959594</v>
      </c>
      <c r="Q934" s="42">
        <f t="shared" si="1370"/>
        <v>6.0369360239472876</v>
      </c>
      <c r="R934" s="42">
        <f t="shared" si="1370"/>
        <v>0</v>
      </c>
      <c r="S934" s="42">
        <f t="shared" si="1353"/>
        <v>5.7869360239472876</v>
      </c>
      <c r="T934" s="42">
        <f t="shared" si="1374"/>
        <v>6.0369360239472876</v>
      </c>
      <c r="U934" s="42">
        <f t="shared" si="1350"/>
        <v>4.0369360239472876</v>
      </c>
      <c r="V934" s="42">
        <f t="shared" si="1372"/>
        <v>2.0123120079824304</v>
      </c>
      <c r="W934" s="42">
        <f t="shared" si="1372"/>
        <v>3.7696950014765167</v>
      </c>
      <c r="X934" s="42">
        <f t="shared" si="1372"/>
        <v>1.5715990475565278</v>
      </c>
      <c r="Y934" s="42">
        <f t="shared" si="1372"/>
        <v>3.4615796062087143</v>
      </c>
      <c r="Z934" s="42">
        <f t="shared" si="1372"/>
        <v>4.0750538237639331</v>
      </c>
      <c r="AA934" s="42">
        <f t="shared" si="1372"/>
        <v>3.9891647735334494</v>
      </c>
      <c r="AB934" s="42">
        <f t="shared" si="1372"/>
        <v>6.0369360239472876</v>
      </c>
      <c r="AC934" s="42">
        <f t="shared" si="1351"/>
        <v>6.2761630169626628</v>
      </c>
      <c r="AD934" s="74">
        <f t="shared" si="1345"/>
        <v>100</v>
      </c>
    </row>
    <row r="935" spans="1:30" x14ac:dyDescent="0.25">
      <c r="A935" s="34" t="s">
        <v>1215</v>
      </c>
      <c r="B935" s="34" t="s">
        <v>1216</v>
      </c>
      <c r="C935" s="42">
        <f t="shared" si="1346"/>
        <v>3.0642283932567773</v>
      </c>
      <c r="D935" s="42">
        <f t="shared" si="1347"/>
        <v>4.021223880260294</v>
      </c>
      <c r="E935" s="42">
        <f t="shared" ref="E935:G940" si="1375">E175</f>
        <v>4.1073538459176779</v>
      </c>
      <c r="F935" s="42">
        <f t="shared" si="1375"/>
        <v>3.6722830734934049</v>
      </c>
      <c r="G935" s="42">
        <f t="shared" si="1375"/>
        <v>1.1562763878698377</v>
      </c>
      <c r="H935" s="42">
        <f t="shared" si="1352"/>
        <v>4.5360271579124376</v>
      </c>
      <c r="I935" s="42">
        <f t="shared" si="1373"/>
        <v>4.3109793159456977</v>
      </c>
      <c r="J935" s="42">
        <f t="shared" si="1348"/>
        <v>3.5048727817927068</v>
      </c>
      <c r="K935" s="42">
        <f t="shared" si="1371"/>
        <v>2.847517685628608</v>
      </c>
      <c r="L935" s="42">
        <f t="shared" si="1371"/>
        <v>4.8386610909135657</v>
      </c>
      <c r="M935" s="42">
        <f t="shared" si="1371"/>
        <v>4.7469463122628666</v>
      </c>
      <c r="N935" s="42">
        <f t="shared" si="1371"/>
        <v>5.6897479743298982</v>
      </c>
      <c r="O935" s="42">
        <f t="shared" si="1349"/>
        <v>3.8596909817748708</v>
      </c>
      <c r="P935" s="42">
        <f t="shared" si="1370"/>
        <v>0.68664749614452214</v>
      </c>
      <c r="Q935" s="42">
        <f t="shared" si="1370"/>
        <v>0</v>
      </c>
      <c r="R935" s="42">
        <f t="shared" si="1370"/>
        <v>0</v>
      </c>
      <c r="S935" s="42">
        <f t="shared" si="1353"/>
        <v>6.5933295402268524</v>
      </c>
      <c r="T935" s="42">
        <f t="shared" si="1374"/>
        <v>6.8433295402268524</v>
      </c>
      <c r="U935" s="42">
        <f t="shared" si="1350"/>
        <v>4.8433295402268524</v>
      </c>
      <c r="V935" s="42">
        <f t="shared" si="1372"/>
        <v>2.2811098467422859</v>
      </c>
      <c r="W935" s="42">
        <f t="shared" si="1372"/>
        <v>3.6276409961669769</v>
      </c>
      <c r="X935" s="42">
        <f t="shared" si="1372"/>
        <v>3.6855948350257561</v>
      </c>
      <c r="Y935" s="42">
        <f t="shared" si="1372"/>
        <v>3.5073105531564486</v>
      </c>
      <c r="Z935" s="42">
        <f t="shared" si="1372"/>
        <v>2.8955526930919437</v>
      </c>
      <c r="AA935" s="42">
        <f t="shared" si="1372"/>
        <v>4.3385215051045547</v>
      </c>
      <c r="AB935" s="42">
        <f t="shared" si="1372"/>
        <v>3.4944661482009463</v>
      </c>
      <c r="AC935" s="42">
        <f t="shared" si="1351"/>
        <v>6.8473584243273544</v>
      </c>
      <c r="AD935" s="74">
        <f t="shared" si="1345"/>
        <v>99.999999999999957</v>
      </c>
    </row>
    <row r="936" spans="1:30" x14ac:dyDescent="0.25">
      <c r="A936" s="34" t="s">
        <v>1217</v>
      </c>
      <c r="B936" s="34" t="s">
        <v>1218</v>
      </c>
      <c r="C936" s="42">
        <f t="shared" si="1346"/>
        <v>4.8150858266816208</v>
      </c>
      <c r="D936" s="42">
        <f t="shared" si="1347"/>
        <v>1.5544861231540339</v>
      </c>
      <c r="E936" s="42">
        <f>E176-0.25</f>
        <v>4.0752498229848415</v>
      </c>
      <c r="F936" s="42">
        <f t="shared" si="1375"/>
        <v>4.1451100760557065</v>
      </c>
      <c r="G936" s="42">
        <f t="shared" si="1375"/>
        <v>0.97567812139296095</v>
      </c>
      <c r="H936" s="42">
        <f t="shared" si="1352"/>
        <v>5.5467518859996234</v>
      </c>
      <c r="I936" s="42">
        <f t="shared" si="1373"/>
        <v>4.1044149865334099</v>
      </c>
      <c r="J936" s="42">
        <f t="shared" si="1348"/>
        <v>1.2981146608110299</v>
      </c>
      <c r="K936" s="42">
        <f t="shared" si="1371"/>
        <v>5.8801499702666851</v>
      </c>
      <c r="L936" s="42">
        <f t="shared" si="1371"/>
        <v>3.2079874955893746</v>
      </c>
      <c r="M936" s="42">
        <f t="shared" si="1371"/>
        <v>5.5689236383932332</v>
      </c>
      <c r="N936" s="42">
        <f t="shared" si="1371"/>
        <v>4.1031488986146085</v>
      </c>
      <c r="O936" s="42">
        <f t="shared" si="1349"/>
        <v>5.4437619834321982</v>
      </c>
      <c r="P936" s="42">
        <f t="shared" si="1370"/>
        <v>0.42971722821578701</v>
      </c>
      <c r="Q936" s="42">
        <f t="shared" si="1370"/>
        <v>0</v>
      </c>
      <c r="R936" s="42">
        <f t="shared" si="1370"/>
        <v>0</v>
      </c>
      <c r="S936" s="42">
        <f>S176</f>
        <v>6.5717100246103897</v>
      </c>
      <c r="T936" s="42">
        <f t="shared" si="1374"/>
        <v>6.5717100246103897</v>
      </c>
      <c r="U936" s="42">
        <f t="shared" si="1350"/>
        <v>4.5717100246103897</v>
      </c>
      <c r="V936" s="42">
        <f t="shared" si="1372"/>
        <v>2.4643912592288979</v>
      </c>
      <c r="W936" s="42">
        <f t="shared" si="1372"/>
        <v>4.1420077109291906</v>
      </c>
      <c r="X936" s="42">
        <f t="shared" si="1372"/>
        <v>2.1634141816554862</v>
      </c>
      <c r="Y936" s="42">
        <f t="shared" si="1372"/>
        <v>4.8076357871828419</v>
      </c>
      <c r="Z936" s="42">
        <f t="shared" si="1372"/>
        <v>5.0735513932925809</v>
      </c>
      <c r="AA936" s="42">
        <f t="shared" si="1372"/>
        <v>5.1166445604369351</v>
      </c>
      <c r="AB936" s="42">
        <f t="shared" si="1372"/>
        <v>1.3982361754490193</v>
      </c>
      <c r="AC936" s="42">
        <f t="shared" si="1351"/>
        <v>5.9704081398687769</v>
      </c>
      <c r="AD936" s="74">
        <f t="shared" si="1345"/>
        <v>100</v>
      </c>
    </row>
    <row r="937" spans="1:30" x14ac:dyDescent="0.25">
      <c r="A937" s="34" t="s">
        <v>1219</v>
      </c>
      <c r="B937" s="34" t="s">
        <v>1220</v>
      </c>
      <c r="C937" s="42">
        <f t="shared" si="1346"/>
        <v>3.3737530224595313</v>
      </c>
      <c r="D937" s="42">
        <f t="shared" si="1347"/>
        <v>3.567228343245826</v>
      </c>
      <c r="E937" s="42">
        <f>E177-0.25</f>
        <v>4.2140521173130567</v>
      </c>
      <c r="F937" s="42">
        <f t="shared" si="1375"/>
        <v>4.171021207248014</v>
      </c>
      <c r="G937" s="42">
        <f t="shared" si="1375"/>
        <v>1.8542252508498922</v>
      </c>
      <c r="H937" s="42">
        <f t="shared" si="1352"/>
        <v>5.4624184465647208</v>
      </c>
      <c r="I937" s="42">
        <f t="shared" si="1373"/>
        <v>4.3054212671662944</v>
      </c>
      <c r="J937" s="42">
        <f t="shared" si="1348"/>
        <v>4.3684879140875355</v>
      </c>
      <c r="K937" s="42">
        <f t="shared" si="1371"/>
        <v>4.3420505488990369</v>
      </c>
      <c r="L937" s="42">
        <f t="shared" si="1371"/>
        <v>5.4931619093066306</v>
      </c>
      <c r="M937" s="42">
        <f t="shared" si="1371"/>
        <v>4.1833113815476608</v>
      </c>
      <c r="N937" s="42">
        <f t="shared" si="1371"/>
        <v>5.0030368582516616</v>
      </c>
      <c r="O937" s="42">
        <f t="shared" si="1349"/>
        <v>5.5043435152645328</v>
      </c>
      <c r="P937" s="42">
        <f t="shared" si="1370"/>
        <v>0.2890185765473634</v>
      </c>
      <c r="Q937" s="42">
        <f t="shared" si="1370"/>
        <v>0</v>
      </c>
      <c r="R937" s="42">
        <f t="shared" si="1370"/>
        <v>0</v>
      </c>
      <c r="S937" s="42">
        <f>S177</f>
        <v>2.3095448414190454</v>
      </c>
      <c r="T937" s="42">
        <f t="shared" si="1374"/>
        <v>6.9286345242571343</v>
      </c>
      <c r="U937" s="42">
        <f t="shared" si="1350"/>
        <v>4.9286345242571343</v>
      </c>
      <c r="V937" s="42">
        <f t="shared" si="1372"/>
        <v>4.619089682838089</v>
      </c>
      <c r="W937" s="42">
        <f t="shared" si="1372"/>
        <v>3.7320003569561124</v>
      </c>
      <c r="X937" s="42">
        <f t="shared" si="1372"/>
        <v>3.7887987687742197</v>
      </c>
      <c r="Y937" s="42">
        <f t="shared" si="1372"/>
        <v>3.5782164766729108</v>
      </c>
      <c r="Z937" s="42">
        <f t="shared" si="1372"/>
        <v>3.565698252337989</v>
      </c>
      <c r="AA937" s="42">
        <f t="shared" si="1372"/>
        <v>4.6341298139639759</v>
      </c>
      <c r="AB937" s="42">
        <f t="shared" si="1372"/>
        <v>1.474177558352582</v>
      </c>
      <c r="AC937" s="42">
        <f t="shared" si="1351"/>
        <v>4.3095448414190436</v>
      </c>
      <c r="AD937" s="74">
        <f t="shared" si="1345"/>
        <v>99.999999999999986</v>
      </c>
    </row>
    <row r="938" spans="1:30" x14ac:dyDescent="0.25">
      <c r="A938" s="34" t="s">
        <v>1221</v>
      </c>
      <c r="B938" s="34" t="s">
        <v>1222</v>
      </c>
      <c r="C938" s="42">
        <f t="shared" si="1346"/>
        <v>5.0822774261806494</v>
      </c>
      <c r="D938" s="42">
        <f t="shared" si="1347"/>
        <v>2.3160986278180653</v>
      </c>
      <c r="E938" s="42">
        <f>E178-0.25</f>
        <v>4.0260397489197652</v>
      </c>
      <c r="F938" s="42">
        <f t="shared" si="1375"/>
        <v>4.6461425640206997</v>
      </c>
      <c r="G938" s="42">
        <f t="shared" si="1375"/>
        <v>3.0764106816463355</v>
      </c>
      <c r="H938" s="42">
        <f t="shared" si="1352"/>
        <v>3.3110744991855516</v>
      </c>
      <c r="I938" s="42">
        <f t="shared" si="1373"/>
        <v>3.9374315794593842</v>
      </c>
      <c r="J938" s="42">
        <f t="shared" si="1348"/>
        <v>2.4328835091225383</v>
      </c>
      <c r="K938" s="42">
        <f t="shared" si="1371"/>
        <v>4.2317515392263525</v>
      </c>
      <c r="L938" s="42">
        <f t="shared" si="1371"/>
        <v>5.2014038207880908</v>
      </c>
      <c r="M938" s="42">
        <f t="shared" si="1371"/>
        <v>2.845360086990417</v>
      </c>
      <c r="N938" s="42">
        <f t="shared" si="1371"/>
        <v>4.7384190555469345</v>
      </c>
      <c r="O938" s="42">
        <f t="shared" si="1349"/>
        <v>4.2202430367172443</v>
      </c>
      <c r="P938" s="42">
        <f t="shared" si="1370"/>
        <v>1.3459784701287891</v>
      </c>
      <c r="Q938" s="42">
        <f t="shared" si="1370"/>
        <v>0</v>
      </c>
      <c r="R938" s="42">
        <f t="shared" si="1370"/>
        <v>0</v>
      </c>
      <c r="S938" s="42">
        <f>S178</f>
        <v>4.3493001930937503</v>
      </c>
      <c r="T938" s="42">
        <f t="shared" si="1374"/>
        <v>6.5239502896406254</v>
      </c>
      <c r="U938" s="42">
        <f t="shared" si="1350"/>
        <v>4.5239502896406254</v>
      </c>
      <c r="V938" s="42">
        <f t="shared" si="1372"/>
        <v>3.2619751448203118</v>
      </c>
      <c r="W938" s="42">
        <f t="shared" si="1372"/>
        <v>5.1347533276955879</v>
      </c>
      <c r="X938" s="42">
        <f t="shared" si="1372"/>
        <v>1.8421622718682158</v>
      </c>
      <c r="Y938" s="42">
        <f t="shared" si="1372"/>
        <v>4.9818935779639686</v>
      </c>
      <c r="Z938" s="42">
        <f t="shared" si="1372"/>
        <v>3.8268216088627627</v>
      </c>
      <c r="AA938" s="42">
        <f t="shared" si="1372"/>
        <v>4.7145880947738137</v>
      </c>
      <c r="AB938" s="42">
        <f t="shared" si="1372"/>
        <v>4.3030310421033926</v>
      </c>
      <c r="AC938" s="42">
        <f t="shared" si="1351"/>
        <v>5.1260595137861333</v>
      </c>
      <c r="AD938" s="74">
        <f t="shared" si="1345"/>
        <v>100.00000000000003</v>
      </c>
    </row>
    <row r="939" spans="1:30" x14ac:dyDescent="0.25">
      <c r="A939" s="34" t="s">
        <v>1223</v>
      </c>
      <c r="B939" s="34" t="s">
        <v>1224</v>
      </c>
      <c r="C939" s="42">
        <f t="shared" si="1346"/>
        <v>3.984829822446522</v>
      </c>
      <c r="D939" s="42">
        <f t="shared" si="1347"/>
        <v>2.9241820084624712</v>
      </c>
      <c r="E939" s="42">
        <f>E179-0.25</f>
        <v>4.2986768972130793</v>
      </c>
      <c r="F939" s="42">
        <f t="shared" si="1375"/>
        <v>4.7209872108035329</v>
      </c>
      <c r="G939" s="42">
        <f t="shared" si="1375"/>
        <v>1.5219291144942697</v>
      </c>
      <c r="H939" s="42">
        <f t="shared" si="1352"/>
        <v>5.0186407645660349</v>
      </c>
      <c r="I939" s="42">
        <f t="shared" si="1373"/>
        <v>0.89842759711545728</v>
      </c>
      <c r="J939" s="42">
        <f t="shared" si="1348"/>
        <v>1.250795691815076</v>
      </c>
      <c r="K939" s="42">
        <f t="shared" si="1371"/>
        <v>2.8044986738162074</v>
      </c>
      <c r="L939" s="42">
        <f t="shared" si="1371"/>
        <v>5.0831620013276844</v>
      </c>
      <c r="M939" s="42">
        <f t="shared" si="1371"/>
        <v>5.1739855746252168</v>
      </c>
      <c r="N939" s="42">
        <f t="shared" si="1371"/>
        <v>5.7824359777657115</v>
      </c>
      <c r="O939" s="42">
        <f t="shared" si="1349"/>
        <v>5.0691410290789127</v>
      </c>
      <c r="P939" s="42">
        <f t="shared" ref="P939:R947" si="1376">P179</f>
        <v>0.4768165269008468</v>
      </c>
      <c r="Q939" s="42">
        <f t="shared" si="1376"/>
        <v>0</v>
      </c>
      <c r="R939" s="42">
        <f t="shared" si="1376"/>
        <v>6.3124814830007567</v>
      </c>
      <c r="S939" s="42">
        <f>S179</f>
        <v>2.1041604943335863</v>
      </c>
      <c r="T939" s="42">
        <f t="shared" si="1374"/>
        <v>6.3124814830007567</v>
      </c>
      <c r="U939" s="42">
        <f t="shared" si="1350"/>
        <v>4.3124814830007567</v>
      </c>
      <c r="V939" s="42">
        <f t="shared" si="1372"/>
        <v>3.9453009268754728</v>
      </c>
      <c r="W939" s="42">
        <f t="shared" si="1372"/>
        <v>4.4181698789376398</v>
      </c>
      <c r="X939" s="42">
        <f t="shared" si="1372"/>
        <v>2.0346014697275123</v>
      </c>
      <c r="Y939" s="42">
        <f t="shared" si="1372"/>
        <v>4.8110145032801066</v>
      </c>
      <c r="Z939" s="42">
        <f t="shared" si="1372"/>
        <v>4.3488251574884762</v>
      </c>
      <c r="AA939" s="42">
        <f t="shared" si="1372"/>
        <v>3.9983482597746614</v>
      </c>
      <c r="AB939" s="42">
        <f t="shared" si="1372"/>
        <v>3.8949353831281281</v>
      </c>
      <c r="AC939" s="42">
        <f t="shared" si="1351"/>
        <v>4.498690587021132</v>
      </c>
      <c r="AD939" s="74">
        <f t="shared" si="1345"/>
        <v>100</v>
      </c>
    </row>
    <row r="940" spans="1:30" x14ac:dyDescent="0.25">
      <c r="A940" s="34" t="s">
        <v>1225</v>
      </c>
      <c r="B940" s="34" t="s">
        <v>1226</v>
      </c>
      <c r="C940" s="42">
        <f t="shared" si="1346"/>
        <v>4.3017871085712471</v>
      </c>
      <c r="D940" s="42">
        <f t="shared" si="1347"/>
        <v>2.2652946722480669</v>
      </c>
      <c r="E940" s="42">
        <f>E180-0.25</f>
        <v>4.340460959887201</v>
      </c>
      <c r="F940" s="42">
        <f t="shared" si="1375"/>
        <v>4.8836826307917107</v>
      </c>
      <c r="G940" s="42">
        <f t="shared" si="1375"/>
        <v>0.4541901546053369</v>
      </c>
      <c r="H940" s="42">
        <f t="shared" si="1352"/>
        <v>5.757668808870247</v>
      </c>
      <c r="I940" s="42">
        <f t="shared" si="1373"/>
        <v>4.760899843056646</v>
      </c>
      <c r="J940" s="42">
        <f t="shared" si="1348"/>
        <v>2.5701097729133999</v>
      </c>
      <c r="K940" s="42">
        <f t="shared" si="1371"/>
        <v>4.5471310046591205</v>
      </c>
      <c r="L940" s="42">
        <f t="shared" si="1371"/>
        <v>3.7166225359576814</v>
      </c>
      <c r="M940" s="42">
        <f t="shared" si="1371"/>
        <v>3.9594907878258856</v>
      </c>
      <c r="N940" s="42">
        <f t="shared" si="1371"/>
        <v>6.1608818503952003</v>
      </c>
      <c r="O940" s="42">
        <f t="shared" si="1349"/>
        <v>3.8250473647715277</v>
      </c>
      <c r="P940" s="42">
        <f t="shared" si="1376"/>
        <v>0.8198897965739016</v>
      </c>
      <c r="Q940" s="42">
        <f t="shared" si="1376"/>
        <v>0</v>
      </c>
      <c r="R940" s="42">
        <f t="shared" si="1376"/>
        <v>0</v>
      </c>
      <c r="S940" s="42">
        <f>S180</f>
        <v>4.3288229140538741</v>
      </c>
      <c r="T940" s="42">
        <f t="shared" si="1374"/>
        <v>6.4932343710808107</v>
      </c>
      <c r="U940" s="42">
        <f t="shared" si="1350"/>
        <v>4.4932343710808107</v>
      </c>
      <c r="V940" s="42">
        <f t="shared" si="1372"/>
        <v>3.7877200497971391</v>
      </c>
      <c r="W940" s="42">
        <f t="shared" si="1372"/>
        <v>5.0434870743929592</v>
      </c>
      <c r="X940" s="42">
        <f t="shared" si="1372"/>
        <v>1.0374864835335669</v>
      </c>
      <c r="Y940" s="42">
        <f t="shared" si="1372"/>
        <v>5.6024023250415809</v>
      </c>
      <c r="Z940" s="42">
        <f t="shared" si="1372"/>
        <v>5.3310661497733793</v>
      </c>
      <c r="AA940" s="42">
        <f t="shared" si="1372"/>
        <v>4.068065433404584</v>
      </c>
      <c r="AB940" s="42">
        <f t="shared" si="1372"/>
        <v>1.9341549190453484</v>
      </c>
      <c r="AC940" s="42">
        <f t="shared" si="1351"/>
        <v>5.517168617668772</v>
      </c>
      <c r="AD940" s="74">
        <f t="shared" si="1345"/>
        <v>100.00000000000001</v>
      </c>
    </row>
    <row r="941" spans="1:30" x14ac:dyDescent="0.25">
      <c r="A941" s="34" t="s">
        <v>1227</v>
      </c>
      <c r="B941" s="34" t="s">
        <v>1228</v>
      </c>
      <c r="C941" s="42">
        <f t="shared" si="1346"/>
        <v>2.7996120656951318</v>
      </c>
      <c r="D941" s="42">
        <f t="shared" si="1347"/>
        <v>3.2050756999284422</v>
      </c>
      <c r="E941" s="42">
        <f t="shared" ref="E941:G942" si="1377">E181</f>
        <v>1.9263417863126773</v>
      </c>
      <c r="F941" s="42">
        <f t="shared" si="1377"/>
        <v>4.0133789982499817</v>
      </c>
      <c r="G941" s="42">
        <f t="shared" si="1377"/>
        <v>2.6318002686242683</v>
      </c>
      <c r="H941" s="42">
        <f t="shared" si="1352"/>
        <v>4.878911589286429</v>
      </c>
      <c r="I941" s="42">
        <f t="shared" si="1373"/>
        <v>4.5913866728850907</v>
      </c>
      <c r="J941" s="42">
        <f t="shared" si="1348"/>
        <v>1.9873334117060941</v>
      </c>
      <c r="K941" s="42">
        <f t="shared" si="1371"/>
        <v>4.0395754024119501</v>
      </c>
      <c r="L941" s="42">
        <f t="shared" si="1371"/>
        <v>2.7782328423248148</v>
      </c>
      <c r="M941" s="42">
        <f t="shared" si="1371"/>
        <v>3.4296724089485542</v>
      </c>
      <c r="N941" s="42">
        <f t="shared" si="1371"/>
        <v>3.3491096933512079</v>
      </c>
      <c r="O941" s="42">
        <f t="shared" si="1349"/>
        <v>4.1995211718602619</v>
      </c>
      <c r="P941" s="42">
        <f t="shared" si="1376"/>
        <v>4.8316770325133236</v>
      </c>
      <c r="Q941" s="42">
        <f>Q181-2</f>
        <v>3.3169966817640537</v>
      </c>
      <c r="R941" s="42">
        <f t="shared" si="1376"/>
        <v>2.1735353288284345</v>
      </c>
      <c r="S941" s="42">
        <f t="shared" si="1353"/>
        <v>0.96835145673214695</v>
      </c>
      <c r="T941" s="42">
        <f t="shared" si="1374"/>
        <v>5.7790253589380338</v>
      </c>
      <c r="U941" s="42">
        <f>U181</f>
        <v>0</v>
      </c>
      <c r="V941" s="42">
        <f t="shared" si="1372"/>
        <v>5.7790253589380338</v>
      </c>
      <c r="W941" s="42">
        <f t="shared" si="1372"/>
        <v>5.7790253589380338</v>
      </c>
      <c r="X941" s="42">
        <f t="shared" si="1372"/>
        <v>5.7790253589380338</v>
      </c>
      <c r="Y941" s="42">
        <f t="shared" si="1372"/>
        <v>3.8526835726253554</v>
      </c>
      <c r="Z941" s="42">
        <f t="shared" si="1372"/>
        <v>4.8184506137416845</v>
      </c>
      <c r="AA941" s="42">
        <f t="shared" si="1372"/>
        <v>1.7591798957648841</v>
      </c>
      <c r="AB941" s="42">
        <f t="shared" si="1372"/>
        <v>4.7836662354191448</v>
      </c>
      <c r="AC941" s="42">
        <f t="shared" si="1351"/>
        <v>6.5494057352739352</v>
      </c>
      <c r="AD941" s="74">
        <f t="shared" si="1345"/>
        <v>100</v>
      </c>
    </row>
    <row r="942" spans="1:30" x14ac:dyDescent="0.25">
      <c r="A942" s="34" t="s">
        <v>1229</v>
      </c>
      <c r="B942" s="34" t="s">
        <v>1230</v>
      </c>
      <c r="C942" s="42">
        <f t="shared" si="1346"/>
        <v>2.2131904245332548</v>
      </c>
      <c r="D942" s="42">
        <f t="shared" si="1347"/>
        <v>2.4075635882693414</v>
      </c>
      <c r="E942" s="42">
        <f>E182-0.25</f>
        <v>0.55049543436302695</v>
      </c>
      <c r="F942" s="42">
        <f t="shared" si="1377"/>
        <v>2.7934246008714845</v>
      </c>
      <c r="G942" s="42">
        <f t="shared" si="1377"/>
        <v>4.5640261889778531</v>
      </c>
      <c r="H942" s="42">
        <f t="shared" si="1352"/>
        <v>2.3310004643919227</v>
      </c>
      <c r="I942" s="42">
        <f t="shared" si="1373"/>
        <v>2.951948054563899</v>
      </c>
      <c r="J942" s="42">
        <f t="shared" si="1348"/>
        <v>1.4176782789877407</v>
      </c>
      <c r="K942" s="42">
        <f t="shared" si="1371"/>
        <v>2.6877453100047473</v>
      </c>
      <c r="L942" s="42">
        <f t="shared" si="1371"/>
        <v>4.7395286889616681</v>
      </c>
      <c r="M942" s="42">
        <f t="shared" si="1371"/>
        <v>2.8216232821276983</v>
      </c>
      <c r="N942" s="42">
        <f t="shared" si="1371"/>
        <v>2.1005294802101</v>
      </c>
      <c r="O942" s="42">
        <f t="shared" si="1349"/>
        <v>4.8530515430432182</v>
      </c>
      <c r="P942" s="42">
        <f t="shared" si="1376"/>
        <v>3.302738219704187</v>
      </c>
      <c r="Q942" s="42">
        <f t="shared" si="1376"/>
        <v>4.7745286059723675</v>
      </c>
      <c r="R942" s="42">
        <f t="shared" si="1376"/>
        <v>5.4474220951083945</v>
      </c>
      <c r="S942" s="42">
        <f>S182</f>
        <v>0.33211084537270735</v>
      </c>
      <c r="T942" s="42">
        <f t="shared" si="1374"/>
        <v>6.4039634749042156</v>
      </c>
      <c r="U942" s="42">
        <f t="shared" si="1350"/>
        <v>4.4039634749042156</v>
      </c>
      <c r="V942" s="42">
        <f t="shared" si="1372"/>
        <v>6.4039634749042156</v>
      </c>
      <c r="W942" s="42">
        <f t="shared" si="1372"/>
        <v>6.4039634749042156</v>
      </c>
      <c r="X942" s="42">
        <f t="shared" si="1372"/>
        <v>6.4039634749042156</v>
      </c>
      <c r="Y942" s="42">
        <f t="shared" si="1372"/>
        <v>5.6034680405411876</v>
      </c>
      <c r="Z942" s="42">
        <f t="shared" si="1372"/>
        <v>3.4724096649637843</v>
      </c>
      <c r="AA942" s="42">
        <f t="shared" si="1372"/>
        <v>3.6253842812474275</v>
      </c>
      <c r="AB942" s="42">
        <f t="shared" si="1372"/>
        <v>1.8230197742116721</v>
      </c>
      <c r="AC942" s="42">
        <f t="shared" si="1351"/>
        <v>5.1672957590512523</v>
      </c>
      <c r="AD942" s="74">
        <f t="shared" si="1345"/>
        <v>100.00000000000003</v>
      </c>
    </row>
    <row r="943" spans="1:30" x14ac:dyDescent="0.25">
      <c r="A943" s="34" t="s">
        <v>1231</v>
      </c>
      <c r="B943" s="34" t="s">
        <v>1232</v>
      </c>
      <c r="C943" s="42">
        <f t="shared" si="1346"/>
        <v>3.5995685012086147</v>
      </c>
      <c r="D943" s="42">
        <f t="shared" si="1347"/>
        <v>3.1493016100858204</v>
      </c>
      <c r="E943" s="42">
        <f t="shared" ref="E943:G944" si="1378">E183</f>
        <v>3.5498317626369191</v>
      </c>
      <c r="F943" s="42">
        <f t="shared" si="1378"/>
        <v>3.2478849267046046</v>
      </c>
      <c r="G943" s="42">
        <f t="shared" si="1378"/>
        <v>3.1528377316322942</v>
      </c>
      <c r="H943" s="42">
        <f t="shared" si="1352"/>
        <v>3.6340701992904068</v>
      </c>
      <c r="I943" s="42">
        <f t="shared" si="1373"/>
        <v>3.5425588720820667</v>
      </c>
      <c r="J943" s="42">
        <f t="shared" si="1348"/>
        <v>1.7233151672261682</v>
      </c>
      <c r="K943" s="42">
        <f t="shared" ref="K943:N947" si="1379">K183</f>
        <v>3.5013034579134792</v>
      </c>
      <c r="L943" s="42">
        <f t="shared" si="1379"/>
        <v>2.4958301944161243</v>
      </c>
      <c r="M943" s="42">
        <f t="shared" si="1379"/>
        <v>1.308846193599575</v>
      </c>
      <c r="N943" s="42">
        <f t="shared" si="1379"/>
        <v>3.8868985499893505</v>
      </c>
      <c r="O943" s="42">
        <f t="shared" si="1349"/>
        <v>5.2811938455413783</v>
      </c>
      <c r="P943" s="42">
        <f t="shared" si="1376"/>
        <v>3.6717691723455523</v>
      </c>
      <c r="Q943" s="42">
        <f t="shared" si="1376"/>
        <v>6.1695826534544818</v>
      </c>
      <c r="R943" s="42">
        <f t="shared" si="1376"/>
        <v>4.6362116292355395</v>
      </c>
      <c r="S943" s="42">
        <f t="shared" si="1353"/>
        <v>1.0355864574427016</v>
      </c>
      <c r="T943" s="42">
        <f t="shared" si="1374"/>
        <v>0</v>
      </c>
      <c r="U943" s="42">
        <f t="shared" si="1350"/>
        <v>4.5535355617912359</v>
      </c>
      <c r="V943" s="42">
        <f t="shared" ref="V943:AB947" si="1380">V183</f>
        <v>6.5535355617912359</v>
      </c>
      <c r="W943" s="42">
        <f t="shared" si="1380"/>
        <v>6.5535355617912359</v>
      </c>
      <c r="X943" s="42">
        <f t="shared" si="1380"/>
        <v>6.5535355617912359</v>
      </c>
      <c r="Y943" s="42">
        <f t="shared" si="1380"/>
        <v>2.7306398174130138</v>
      </c>
      <c r="Z943" s="42">
        <f t="shared" si="1380"/>
        <v>3.5917849889421904</v>
      </c>
      <c r="AA943" s="42">
        <f t="shared" si="1380"/>
        <v>3.1052565196366189</v>
      </c>
      <c r="AB943" s="42">
        <f t="shared" si="1380"/>
        <v>3.2018423641764517</v>
      </c>
      <c r="AC943" s="42">
        <f t="shared" si="1351"/>
        <v>5.5697431378617104</v>
      </c>
      <c r="AD943" s="74">
        <f t="shared" si="1345"/>
        <v>100.00000000000003</v>
      </c>
    </row>
    <row r="944" spans="1:30" x14ac:dyDescent="0.25">
      <c r="A944" s="34" t="s">
        <v>1233</v>
      </c>
      <c r="B944" s="34" t="s">
        <v>1234</v>
      </c>
      <c r="C944" s="42">
        <f t="shared" si="1346"/>
        <v>3.8286336183630159</v>
      </c>
      <c r="D944" s="42">
        <f t="shared" si="1347"/>
        <v>4.9408625283726471</v>
      </c>
      <c r="E944" s="42">
        <f>E184-0.25</f>
        <v>2.5281090238257127</v>
      </c>
      <c r="F944" s="42">
        <f t="shared" si="1378"/>
        <v>4.6624243348452543</v>
      </c>
      <c r="G944" s="42">
        <f t="shared" si="1378"/>
        <v>0.78109715859551476</v>
      </c>
      <c r="H944" s="42">
        <f t="shared" si="1352"/>
        <v>3.9976406858172289</v>
      </c>
      <c r="I944" s="42">
        <f t="shared" si="1373"/>
        <v>3.9710668834093612</v>
      </c>
      <c r="J944" s="42">
        <f t="shared" si="1348"/>
        <v>1.4418152424574662</v>
      </c>
      <c r="K944" s="42">
        <f t="shared" si="1379"/>
        <v>1.0567518006520851</v>
      </c>
      <c r="L944" s="42">
        <f t="shared" si="1379"/>
        <v>3.1647858446384043</v>
      </c>
      <c r="M944" s="42">
        <f t="shared" si="1379"/>
        <v>3.3091046147291681</v>
      </c>
      <c r="N944" s="42">
        <f t="shared" si="1379"/>
        <v>3.6300383790481519</v>
      </c>
      <c r="O944" s="42">
        <f t="shared" si="1349"/>
        <v>4.5758842555323476</v>
      </c>
      <c r="P944" s="42">
        <f t="shared" si="1376"/>
        <v>4.3812103439139429</v>
      </c>
      <c r="Q944" s="42">
        <f t="shared" si="1376"/>
        <v>4.977419787114794</v>
      </c>
      <c r="R944" s="42">
        <f t="shared" si="1376"/>
        <v>5.1657232514571012</v>
      </c>
      <c r="S944" s="42">
        <f>S184</f>
        <v>0.64056785687349527</v>
      </c>
      <c r="T944" s="42">
        <f t="shared" si="1374"/>
        <v>5.7977927453753999</v>
      </c>
      <c r="U944" s="42">
        <f t="shared" si="1350"/>
        <v>3.7977927453753999</v>
      </c>
      <c r="V944" s="42">
        <f t="shared" si="1380"/>
        <v>5.7977927453753999</v>
      </c>
      <c r="W944" s="42">
        <f t="shared" si="1380"/>
        <v>5.7977927453753999</v>
      </c>
      <c r="X944" s="42">
        <f t="shared" si="1380"/>
        <v>0</v>
      </c>
      <c r="Y944" s="42">
        <f t="shared" si="1380"/>
        <v>3.1404710704116749</v>
      </c>
      <c r="Z944" s="42">
        <f t="shared" si="1380"/>
        <v>4.6465688489441677</v>
      </c>
      <c r="AA944" s="42">
        <f t="shared" si="1380"/>
        <v>0.82255186332460839</v>
      </c>
      <c r="AB944" s="42">
        <f t="shared" si="1380"/>
        <v>5.3483088807968437</v>
      </c>
      <c r="AC944" s="42">
        <f t="shared" si="1351"/>
        <v>7.7977927453753999</v>
      </c>
      <c r="AD944" s="74">
        <f t="shared" si="1345"/>
        <v>100</v>
      </c>
    </row>
    <row r="945" spans="1:30" x14ac:dyDescent="0.25">
      <c r="A945" s="34" t="s">
        <v>1235</v>
      </c>
      <c r="B945" s="34" t="s">
        <v>1236</v>
      </c>
      <c r="C945" s="42">
        <f t="shared" si="1346"/>
        <v>1.8014341841279844</v>
      </c>
      <c r="D945" s="42">
        <f t="shared" si="1347"/>
        <v>4.4879341019297314</v>
      </c>
      <c r="E945" s="42">
        <f t="shared" ref="E945:G947" si="1381">E185</f>
        <v>0.69729502526301124</v>
      </c>
      <c r="F945" s="42">
        <f t="shared" si="1381"/>
        <v>4.4026176008115456</v>
      </c>
      <c r="G945" s="42">
        <f t="shared" si="1381"/>
        <v>3.2151332000548236</v>
      </c>
      <c r="H945" s="42">
        <f t="shared" si="1352"/>
        <v>2.9574105579617718</v>
      </c>
      <c r="I945" s="42">
        <f t="shared" si="1373"/>
        <v>2.9904332899415142</v>
      </c>
      <c r="J945" s="42">
        <f t="shared" si="1348"/>
        <v>0.51196308476460639</v>
      </c>
      <c r="K945" s="42">
        <f t="shared" si="1379"/>
        <v>6.3050494569840998</v>
      </c>
      <c r="L945" s="42">
        <f t="shared" si="1379"/>
        <v>3.5880012819933498</v>
      </c>
      <c r="M945" s="42">
        <f t="shared" si="1379"/>
        <v>2.5724345390109926</v>
      </c>
      <c r="N945" s="42">
        <f t="shared" si="1379"/>
        <v>4.1626949206822506</v>
      </c>
      <c r="O945" s="42">
        <f t="shared" si="1349"/>
        <v>5.9534840769895654</v>
      </c>
      <c r="P945" s="42">
        <f t="shared" si="1376"/>
        <v>4.5558759466420664</v>
      </c>
      <c r="Q945" s="42">
        <f t="shared" si="1376"/>
        <v>4.7727543759626592</v>
      </c>
      <c r="R945" s="42">
        <f t="shared" si="1376"/>
        <v>5.6443825665213954</v>
      </c>
      <c r="S945" s="42">
        <f t="shared" si="1353"/>
        <v>0.67825926249217472</v>
      </c>
      <c r="T945" s="42">
        <f t="shared" si="1374"/>
        <v>6.6940322425249059</v>
      </c>
      <c r="U945" s="42">
        <f t="shared" si="1350"/>
        <v>4.6940322425249059</v>
      </c>
      <c r="V945" s="42">
        <f t="shared" si="1380"/>
        <v>4.4626881616832712</v>
      </c>
      <c r="W945" s="42">
        <f t="shared" si="1380"/>
        <v>0</v>
      </c>
      <c r="X945" s="42">
        <f t="shared" si="1380"/>
        <v>6.6940322425249059</v>
      </c>
      <c r="Y945" s="42">
        <f t="shared" si="1380"/>
        <v>5.8572782122092919</v>
      </c>
      <c r="Z945" s="42">
        <f t="shared" si="1380"/>
        <v>3.2748432668956102</v>
      </c>
      <c r="AA945" s="42">
        <f t="shared" si="1380"/>
        <v>1.8947983826981656</v>
      </c>
      <c r="AB945" s="42">
        <f t="shared" si="1380"/>
        <v>2.4924877190405281</v>
      </c>
      <c r="AC945" s="42">
        <f t="shared" si="1351"/>
        <v>4.6386500577648704</v>
      </c>
      <c r="AD945" s="74">
        <f t="shared" si="1345"/>
        <v>100.00000000000003</v>
      </c>
    </row>
    <row r="946" spans="1:30" x14ac:dyDescent="0.25">
      <c r="A946" s="34" t="s">
        <v>1237</v>
      </c>
      <c r="B946" s="34" t="s">
        <v>1238</v>
      </c>
      <c r="C946" s="42">
        <f t="shared" si="1346"/>
        <v>3.7679638616949651</v>
      </c>
      <c r="D946" s="42">
        <f t="shared" si="1347"/>
        <v>2.6030539267650412</v>
      </c>
      <c r="E946" s="42">
        <f t="shared" si="1381"/>
        <v>2.7027528980691353</v>
      </c>
      <c r="F946" s="42">
        <f t="shared" si="1381"/>
        <v>4.2953402590672649</v>
      </c>
      <c r="G946" s="42">
        <f t="shared" si="1381"/>
        <v>1.9553290388759708</v>
      </c>
      <c r="H946" s="42">
        <f t="shared" si="1352"/>
        <v>3.7981099696483915</v>
      </c>
      <c r="I946" s="42">
        <f t="shared" ref="I946:I947" si="1382">I186</f>
        <v>3.6273542872736906</v>
      </c>
      <c r="J946" s="42">
        <f t="shared" si="1348"/>
        <v>1.316643091191376</v>
      </c>
      <c r="K946" s="42">
        <f t="shared" si="1379"/>
        <v>4.0849695259370753</v>
      </c>
      <c r="L946" s="42">
        <f t="shared" si="1379"/>
        <v>3.2204602771092468</v>
      </c>
      <c r="M946" s="42">
        <f t="shared" si="1379"/>
        <v>3.6662858594320271</v>
      </c>
      <c r="N946" s="42">
        <f t="shared" si="1379"/>
        <v>3.9943814784706277</v>
      </c>
      <c r="O946" s="42">
        <f t="shared" si="1349"/>
        <v>3.8099590092509565</v>
      </c>
      <c r="P946" s="42">
        <f t="shared" si="1376"/>
        <v>5.0399453790397395</v>
      </c>
      <c r="Q946" s="42">
        <f>Q186-2</f>
        <v>3.8458382721591988</v>
      </c>
      <c r="R946" s="42">
        <f t="shared" si="1376"/>
        <v>3.0663782427641504</v>
      </c>
      <c r="S946" s="42">
        <f t="shared" si="1353"/>
        <v>0.23056679005771652</v>
      </c>
      <c r="T946" s="42">
        <f t="shared" si="1374"/>
        <v>6.1777209098723072</v>
      </c>
      <c r="U946" s="42">
        <f>U186</f>
        <v>0</v>
      </c>
      <c r="V946" s="42">
        <f t="shared" si="1380"/>
        <v>4.1184806065815387</v>
      </c>
      <c r="W946" s="42">
        <f t="shared" si="1380"/>
        <v>6.1777209098723072</v>
      </c>
      <c r="X946" s="42">
        <f t="shared" si="1380"/>
        <v>6.1777209098723072</v>
      </c>
      <c r="Y946" s="42">
        <f t="shared" si="1380"/>
        <v>3.6036705307588455</v>
      </c>
      <c r="Z946" s="42">
        <f t="shared" si="1380"/>
        <v>4.7900926731534614</v>
      </c>
      <c r="AA946" s="42">
        <f t="shared" si="1380"/>
        <v>1.7103607477745644</v>
      </c>
      <c r="AB946" s="42">
        <f t="shared" si="1380"/>
        <v>4.9281345534578707</v>
      </c>
      <c r="AC946" s="42">
        <f t="shared" si="1351"/>
        <v>7.2907659918502201</v>
      </c>
      <c r="AD946" s="74">
        <f t="shared" si="1345"/>
        <v>100</v>
      </c>
    </row>
    <row r="947" spans="1:30" x14ac:dyDescent="0.25">
      <c r="A947" s="34" t="s">
        <v>1239</v>
      </c>
      <c r="B947" s="34" t="s">
        <v>1240</v>
      </c>
      <c r="C947" s="42">
        <f t="shared" si="1346"/>
        <v>3.8063230969867847</v>
      </c>
      <c r="D947" s="42">
        <f t="shared" si="1347"/>
        <v>4.3079073380955641</v>
      </c>
      <c r="E947" s="42">
        <f t="shared" si="1381"/>
        <v>2.5633959554627697</v>
      </c>
      <c r="F947" s="42">
        <f>F187-0.25</f>
        <v>4.3163230495825458</v>
      </c>
      <c r="G947" s="42">
        <f t="shared" si="1381"/>
        <v>0.63040960869911256</v>
      </c>
      <c r="H947" s="42">
        <f t="shared" si="1352"/>
        <v>4.2957518613263819</v>
      </c>
      <c r="I947" s="42">
        <f t="shared" si="1382"/>
        <v>3.8933374626223012</v>
      </c>
      <c r="J947" s="42">
        <f t="shared" si="1348"/>
        <v>1.3843492147555512</v>
      </c>
      <c r="K947" s="42">
        <f t="shared" si="1379"/>
        <v>3.442423537677088</v>
      </c>
      <c r="L947" s="42">
        <f t="shared" si="1379"/>
        <v>2.63983176213475</v>
      </c>
      <c r="M947" s="42">
        <f t="shared" si="1379"/>
        <v>2.8559868202324945</v>
      </c>
      <c r="N947" s="42">
        <f t="shared" si="1379"/>
        <v>3.8966727456390089</v>
      </c>
      <c r="O947" s="42">
        <f t="shared" si="1349"/>
        <v>4.0087086593771284</v>
      </c>
      <c r="P947" s="42">
        <f t="shared" si="1376"/>
        <v>1.7993700270435311</v>
      </c>
      <c r="Q947" s="42">
        <f t="shared" si="1376"/>
        <v>2.8472976764184978</v>
      </c>
      <c r="R947" s="42">
        <f t="shared" si="1376"/>
        <v>4.2495146299650921</v>
      </c>
      <c r="S947" s="42">
        <f>S187</f>
        <v>0.11349667446550321</v>
      </c>
      <c r="T947" s="42">
        <f t="shared" si="1374"/>
        <v>5.5928639028278608</v>
      </c>
      <c r="U947" s="42">
        <f t="shared" si="1350"/>
        <v>3.5928639028278608</v>
      </c>
      <c r="V947" s="42">
        <f t="shared" si="1380"/>
        <v>5.5928639028278608</v>
      </c>
      <c r="W947" s="42">
        <f t="shared" si="1380"/>
        <v>5.5928639028278608</v>
      </c>
      <c r="X947" s="42">
        <f t="shared" si="1380"/>
        <v>5.5928639028278608</v>
      </c>
      <c r="Y947" s="42">
        <f t="shared" si="1380"/>
        <v>3.4955399392674127</v>
      </c>
      <c r="Z947" s="42">
        <f t="shared" si="1380"/>
        <v>5.3717623648903752</v>
      </c>
      <c r="AA947" s="42">
        <f t="shared" si="1380"/>
        <v>2.4497668334700524</v>
      </c>
      <c r="AB947" s="42">
        <f t="shared" si="1380"/>
        <v>5.4581690341086953</v>
      </c>
      <c r="AC947" s="42">
        <f t="shared" si="1351"/>
        <v>6.2093421936400475</v>
      </c>
      <c r="AD947" s="74">
        <f t="shared" si="1345"/>
        <v>99.999999999999972</v>
      </c>
    </row>
    <row r="948" spans="1:30" x14ac:dyDescent="0.25">
      <c r="AD948" s="74"/>
    </row>
    <row r="949" spans="1:30" x14ac:dyDescent="0.25">
      <c r="AD949" s="74"/>
    </row>
    <row r="951" spans="1:30" ht="15.75" x14ac:dyDescent="0.25">
      <c r="C951" s="125" t="s">
        <v>833</v>
      </c>
      <c r="D951" s="126"/>
      <c r="E951" s="126"/>
      <c r="F951" s="126"/>
      <c r="G951" s="126"/>
      <c r="H951" s="126"/>
      <c r="I951" s="126"/>
      <c r="J951" s="126"/>
      <c r="K951" s="126"/>
      <c r="L951" s="126"/>
      <c r="M951" s="126"/>
      <c r="N951" s="126"/>
      <c r="O951" s="126"/>
      <c r="P951" s="126"/>
      <c r="Q951" s="126"/>
      <c r="R951" s="126"/>
      <c r="S951" s="126"/>
      <c r="T951" s="126"/>
      <c r="U951" s="126"/>
      <c r="V951" s="126"/>
      <c r="W951" s="126"/>
      <c r="X951" s="126"/>
      <c r="Y951" s="126"/>
      <c r="Z951" s="126"/>
      <c r="AA951" s="126"/>
      <c r="AB951" s="126"/>
      <c r="AC951" s="126"/>
    </row>
    <row r="952" spans="1:30" x14ac:dyDescent="0.25">
      <c r="C952" s="127" t="s">
        <v>1376</v>
      </c>
      <c r="D952" s="127"/>
      <c r="E952" s="127"/>
      <c r="F952" s="127"/>
      <c r="G952" s="127"/>
      <c r="H952" s="127"/>
      <c r="I952" s="127"/>
      <c r="J952" s="127"/>
      <c r="K952" s="127"/>
      <c r="L952" s="127"/>
      <c r="M952" s="127"/>
      <c r="N952" s="127"/>
      <c r="O952" s="127"/>
      <c r="P952" s="127"/>
      <c r="Q952" s="127"/>
      <c r="R952" s="127"/>
      <c r="S952" s="127"/>
      <c r="T952" s="127"/>
      <c r="U952" s="127"/>
      <c r="V952" s="127"/>
      <c r="W952" s="127"/>
      <c r="X952" s="127"/>
      <c r="Y952" s="127"/>
      <c r="Z952" s="127"/>
      <c r="AA952" s="127"/>
      <c r="AB952" s="127"/>
      <c r="AC952" s="127"/>
    </row>
    <row r="953" spans="1:30" x14ac:dyDescent="0.25">
      <c r="A953" s="41" t="s">
        <v>0</v>
      </c>
      <c r="B953" s="41" t="s">
        <v>1243</v>
      </c>
      <c r="C953" s="56" t="s">
        <v>4</v>
      </c>
      <c r="D953" s="57" t="s">
        <v>10</v>
      </c>
      <c r="E953" s="57" t="s">
        <v>11</v>
      </c>
      <c r="F953" s="63" t="s">
        <v>14</v>
      </c>
      <c r="G953" s="63" t="s">
        <v>17</v>
      </c>
      <c r="H953" s="63" t="s">
        <v>21</v>
      </c>
      <c r="I953" s="63" t="s">
        <v>22</v>
      </c>
      <c r="J953" s="63" t="s">
        <v>23</v>
      </c>
      <c r="K953" s="63" t="s">
        <v>24</v>
      </c>
      <c r="L953" s="63" t="s">
        <v>30</v>
      </c>
      <c r="M953" s="63" t="s">
        <v>32</v>
      </c>
      <c r="N953" s="63" t="s">
        <v>33</v>
      </c>
      <c r="O953" s="63" t="s">
        <v>819</v>
      </c>
      <c r="P953" s="64" t="s">
        <v>37</v>
      </c>
      <c r="Q953" s="64" t="s">
        <v>38</v>
      </c>
      <c r="R953" s="64" t="s">
        <v>39</v>
      </c>
      <c r="S953" s="64" t="s">
        <v>40</v>
      </c>
      <c r="T953" s="64" t="s">
        <v>41</v>
      </c>
      <c r="U953" s="64" t="s">
        <v>42</v>
      </c>
      <c r="V953" s="64" t="s">
        <v>45</v>
      </c>
      <c r="W953" s="64" t="s">
        <v>46</v>
      </c>
      <c r="X953" s="65" t="s">
        <v>807</v>
      </c>
      <c r="Y953" s="65" t="s">
        <v>808</v>
      </c>
      <c r="Z953" s="65" t="s">
        <v>809</v>
      </c>
      <c r="AA953" s="65" t="s">
        <v>810</v>
      </c>
      <c r="AB953" s="65" t="s">
        <v>811</v>
      </c>
      <c r="AC953" s="65" t="s">
        <v>812</v>
      </c>
    </row>
    <row r="954" spans="1:30" x14ac:dyDescent="0.25">
      <c r="A954" s="34" t="s">
        <v>873</v>
      </c>
      <c r="B954" s="34" t="s">
        <v>874</v>
      </c>
      <c r="C954" s="42">
        <f>C194+0.62</f>
        <v>3.16714221066945</v>
      </c>
      <c r="D954" s="42">
        <f t="shared" ref="D954:AC966" si="1383">D194</f>
        <v>2.07165558152077</v>
      </c>
      <c r="E954" s="42">
        <f t="shared" si="1383"/>
        <v>3.4510802857400003</v>
      </c>
      <c r="F954" s="42">
        <f t="shared" si="1383"/>
        <v>4.0561119672431856</v>
      </c>
      <c r="G954" s="42">
        <f>G194+0.86</f>
        <v>7.5038689999999999</v>
      </c>
      <c r="H954" s="42">
        <f t="shared" si="1383"/>
        <v>3.4566475023523964</v>
      </c>
      <c r="I954" s="42">
        <f t="shared" si="1383"/>
        <v>3.459951214290319</v>
      </c>
      <c r="J954" s="42">
        <f t="shared" si="1383"/>
        <v>1.9456286223102117</v>
      </c>
      <c r="K954" s="42">
        <f>K194-0.62</f>
        <v>3.1776049972269598</v>
      </c>
      <c r="L954" s="42">
        <f>L194</f>
        <v>5.8588231249160003E-2</v>
      </c>
      <c r="M954" s="42">
        <f t="shared" si="1383"/>
        <v>3.0572513384506235</v>
      </c>
      <c r="N954" s="42">
        <f t="shared" si="1383"/>
        <v>4.0507538600000004</v>
      </c>
      <c r="O954" s="42">
        <f t="shared" si="1383"/>
        <v>7.1426167196400003</v>
      </c>
      <c r="P954" s="42">
        <f t="shared" si="1383"/>
        <v>0.40361551508647259</v>
      </c>
      <c r="Q954" s="42">
        <f t="shared" si="1383"/>
        <v>5.2698028270000004</v>
      </c>
      <c r="R954" s="42">
        <f>R194-0.25</f>
        <v>6.4282698028269998</v>
      </c>
      <c r="S954" s="42">
        <f t="shared" si="1383"/>
        <v>5.0667826980282653</v>
      </c>
      <c r="T954" s="42">
        <f>T194+0.25</f>
        <v>6.7267826980282655</v>
      </c>
      <c r="U954" s="42">
        <f>U194-0.86</f>
        <v>5.1067826980282653</v>
      </c>
      <c r="V954" s="42">
        <f t="shared" si="1383"/>
        <v>4.4750870235211995</v>
      </c>
      <c r="W954" s="42">
        <f t="shared" si="1383"/>
        <v>3.4429090024342917</v>
      </c>
      <c r="X954" s="42">
        <f t="shared" si="1383"/>
        <v>2.5696706696853866</v>
      </c>
      <c r="Y954" s="42">
        <f t="shared" si="1383"/>
        <v>0.39390535279540001</v>
      </c>
      <c r="Z954" s="42">
        <f t="shared" si="1383"/>
        <v>5.1054282142203702</v>
      </c>
      <c r="AA954" s="42">
        <f t="shared" si="1383"/>
        <v>3.9373413500000001</v>
      </c>
      <c r="AB954" s="42">
        <f t="shared" si="1383"/>
        <v>2.6660092906083741</v>
      </c>
      <c r="AC954" s="42">
        <f t="shared" si="1383"/>
        <v>1.8060036473826551</v>
      </c>
      <c r="AD954" s="74">
        <f t="shared" ref="AD954:AD1017" si="1384">SUM(C954:AC954)</f>
        <v>99.997292320339014</v>
      </c>
    </row>
    <row r="955" spans="1:30" x14ac:dyDescent="0.25">
      <c r="A955" s="34" t="s">
        <v>875</v>
      </c>
      <c r="B955" s="34" t="s">
        <v>876</v>
      </c>
      <c r="C955" s="42">
        <f t="shared" ref="C955:C1018" si="1385">C195+0.62</f>
        <v>7.3066039484721452</v>
      </c>
      <c r="D955" s="42">
        <f t="shared" si="1383"/>
        <v>7.1566039484721458</v>
      </c>
      <c r="E955" s="42">
        <f t="shared" si="1383"/>
        <v>7.4266039484721453</v>
      </c>
      <c r="F955" s="42">
        <f t="shared" si="1383"/>
        <v>6.5966039484721453</v>
      </c>
      <c r="G955" s="42">
        <f t="shared" ref="G955:G1018" si="1386">G195+0.86</f>
        <v>6.6366039484721453</v>
      </c>
      <c r="H955" s="42">
        <f t="shared" si="1383"/>
        <v>7.8917454506191387</v>
      </c>
      <c r="I955" s="42">
        <f t="shared" si="1383"/>
        <v>2.8408615984979555</v>
      </c>
      <c r="J955" s="42">
        <f t="shared" si="1383"/>
        <v>2.466911807176563</v>
      </c>
      <c r="K955" s="42">
        <f t="shared" ref="K955:K1018" si="1387">K195-0.62</f>
        <v>2.0218546458500275</v>
      </c>
      <c r="L955" s="42">
        <f t="shared" ref="L955:L1018" si="1388">L195-0.25</f>
        <v>1.9236263293429636</v>
      </c>
      <c r="M955" s="42">
        <f t="shared" si="1383"/>
        <v>2.6204475367039324</v>
      </c>
      <c r="N955" s="42">
        <f t="shared" si="1383"/>
        <v>1.4035327549940737</v>
      </c>
      <c r="O955" s="42">
        <f t="shared" si="1383"/>
        <v>0.13742924892650341</v>
      </c>
      <c r="P955" s="42">
        <f t="shared" si="1383"/>
        <v>0.39416010064150586</v>
      </c>
      <c r="Q955" s="42">
        <f t="shared" si="1383"/>
        <v>3.6373367739848828</v>
      </c>
      <c r="R955" s="42">
        <f t="shared" si="1383"/>
        <v>2.4345990285120749</v>
      </c>
      <c r="S955" s="42">
        <f t="shared" si="1383"/>
        <v>2.0853840509929671</v>
      </c>
      <c r="T955" s="42">
        <f t="shared" ref="T955:T1018" si="1389">T195+0.25</f>
        <v>3.7208848836513893</v>
      </c>
      <c r="U955" s="42">
        <f t="shared" ref="U955:U1018" si="1390">U195-0.86</f>
        <v>0.15575652660506656</v>
      </c>
      <c r="V955" s="42">
        <f t="shared" si="1383"/>
        <v>5.9695701819910605</v>
      </c>
      <c r="W955" s="42">
        <f t="shared" si="1383"/>
        <v>0.84554833170008525</v>
      </c>
      <c r="X955" s="42">
        <f t="shared" si="1383"/>
        <v>-4.2037630916713087E-3</v>
      </c>
      <c r="Y955" s="42">
        <f t="shared" si="1383"/>
        <v>3.7080343484506431</v>
      </c>
      <c r="Z955" s="42">
        <f t="shared" si="1383"/>
        <v>4.9126280930198467</v>
      </c>
      <c r="AA955" s="42">
        <f t="shared" si="1383"/>
        <v>4.034067156858236</v>
      </c>
      <c r="AB955" s="42">
        <f t="shared" si="1383"/>
        <v>5.2837011744636238</v>
      </c>
      <c r="AC955" s="42">
        <f t="shared" si="1383"/>
        <v>6.3931039977484092</v>
      </c>
      <c r="AD955" s="74">
        <f t="shared" si="1384"/>
        <v>100.00000000000003</v>
      </c>
    </row>
    <row r="956" spans="1:30" x14ac:dyDescent="0.25">
      <c r="A956" s="34" t="s">
        <v>877</v>
      </c>
      <c r="B956" s="34" t="s">
        <v>878</v>
      </c>
      <c r="C956" s="42">
        <f t="shared" si="1385"/>
        <v>6.3654652240565071</v>
      </c>
      <c r="D956" s="42">
        <f t="shared" si="1383"/>
        <v>6.2154652240565067</v>
      </c>
      <c r="E956" s="42">
        <f t="shared" si="1383"/>
        <v>6.4854652240565072</v>
      </c>
      <c r="F956" s="42">
        <f t="shared" si="1383"/>
        <v>5.6554652240565071</v>
      </c>
      <c r="G956" s="42">
        <f t="shared" si="1386"/>
        <v>5.6954652240565071</v>
      </c>
      <c r="H956" s="42">
        <f t="shared" si="1383"/>
        <v>2.9838663060141277</v>
      </c>
      <c r="I956" s="42">
        <f t="shared" si="1383"/>
        <v>3.7489677729851514</v>
      </c>
      <c r="J956" s="42">
        <f t="shared" si="1383"/>
        <v>2.3720236373625414</v>
      </c>
      <c r="K956" s="42">
        <f t="shared" si="1387"/>
        <v>2.7001276697579746</v>
      </c>
      <c r="L956" s="42">
        <f t="shared" si="1388"/>
        <v>4.1692180158229757</v>
      </c>
      <c r="M956" s="42">
        <f t="shared" si="1383"/>
        <v>4.2332040022242543</v>
      </c>
      <c r="N956" s="42">
        <f t="shared" si="1383"/>
        <v>4.3318457035326441</v>
      </c>
      <c r="O956" s="42">
        <f t="shared" si="1383"/>
        <v>4.3594211102102234</v>
      </c>
      <c r="P956" s="42">
        <f t="shared" si="1383"/>
        <v>2.7926649020707464</v>
      </c>
      <c r="Q956" s="42">
        <f t="shared" si="1383"/>
        <v>3.4033553458093406</v>
      </c>
      <c r="R956" s="42">
        <f t="shared" si="1383"/>
        <v>1.8632794795387155</v>
      </c>
      <c r="S956" s="42">
        <f t="shared" si="1383"/>
        <v>3.1009929848663318</v>
      </c>
      <c r="T956" s="42">
        <f t="shared" si="1389"/>
        <v>4.5069168811924003</v>
      </c>
      <c r="U956" s="42">
        <f t="shared" si="1390"/>
        <v>1.3089406723462949</v>
      </c>
      <c r="V956" s="42">
        <f t="shared" si="1383"/>
        <v>4.5644864997677201</v>
      </c>
      <c r="W956" s="42">
        <f t="shared" si="1383"/>
        <v>1.9131266246116287</v>
      </c>
      <c r="X956" s="42">
        <f t="shared" si="1383"/>
        <v>1.5499756113211622</v>
      </c>
      <c r="Y956" s="42">
        <f t="shared" si="1383"/>
        <v>3.7918380361747532</v>
      </c>
      <c r="Z956" s="42">
        <f t="shared" si="1383"/>
        <v>4.8241304134344043</v>
      </c>
      <c r="AA956" s="42">
        <f t="shared" si="1383"/>
        <v>1.1250976649988158</v>
      </c>
      <c r="AB956" s="42">
        <f t="shared" si="1383"/>
        <v>2.265535349907577</v>
      </c>
      <c r="AC956" s="42">
        <f t="shared" si="1383"/>
        <v>3.6736591957677178</v>
      </c>
      <c r="AD956" s="74">
        <f t="shared" si="1384"/>
        <v>100.00000000000004</v>
      </c>
    </row>
    <row r="957" spans="1:30" x14ac:dyDescent="0.25">
      <c r="A957" s="34" t="s">
        <v>879</v>
      </c>
      <c r="B957" s="34" t="s">
        <v>880</v>
      </c>
      <c r="C957" s="42">
        <f t="shared" si="1385"/>
        <v>0.71</v>
      </c>
      <c r="D957" s="42">
        <f t="shared" si="1383"/>
        <v>0.56000000000000005</v>
      </c>
      <c r="E957" s="42">
        <f t="shared" si="1383"/>
        <v>5.355318935812309</v>
      </c>
      <c r="F957" s="42">
        <f t="shared" si="1383"/>
        <v>6.7879784037184638</v>
      </c>
      <c r="G957" s="42">
        <f t="shared" si="1386"/>
        <v>6.8279784037184639</v>
      </c>
      <c r="H957" s="42">
        <f>H197-0.86</f>
        <v>3.2554919013944263</v>
      </c>
      <c r="I957" s="42">
        <f t="shared" si="1383"/>
        <v>5.0986586343765445</v>
      </c>
      <c r="J957" s="42">
        <f t="shared" si="1383"/>
        <v>2.0195638225939181</v>
      </c>
      <c r="K957" s="42">
        <f t="shared" si="1387"/>
        <v>4.5322877614477859</v>
      </c>
      <c r="L957" s="42">
        <f t="shared" si="1388"/>
        <v>5.1320931433848589</v>
      </c>
      <c r="M957" s="42">
        <f t="shared" si="1383"/>
        <v>4.2995297033321132</v>
      </c>
      <c r="N957" s="42">
        <f t="shared" si="1383"/>
        <v>5.371427969201215</v>
      </c>
      <c r="O957" s="42">
        <f t="shared" si="1383"/>
        <v>4.6667351525564449</v>
      </c>
      <c r="P957" s="42">
        <f t="shared" si="1383"/>
        <v>1.1938270924239933</v>
      </c>
      <c r="Q957" s="42">
        <f t="shared" si="1383"/>
        <v>4.335792845148057</v>
      </c>
      <c r="R957" s="42">
        <f t="shared" si="1383"/>
        <v>2.2580498755965288</v>
      </c>
      <c r="S957" s="42">
        <f t="shared" si="1383"/>
        <v>4.4419389122153969</v>
      </c>
      <c r="T957" s="42">
        <f t="shared" si="1389"/>
        <v>6.0872481842742046</v>
      </c>
      <c r="U957" s="42">
        <f>U197</f>
        <v>0.68929683196178282</v>
      </c>
      <c r="V957" s="42">
        <f t="shared" si="1383"/>
        <v>4.8072748627955013</v>
      </c>
      <c r="W957" s="42">
        <f t="shared" si="1383"/>
        <v>1.082258802043301</v>
      </c>
      <c r="X957" s="42">
        <f t="shared" si="1383"/>
        <v>0.7700093856685577</v>
      </c>
      <c r="Y957" s="42">
        <f t="shared" si="1383"/>
        <v>3.3363891207039225</v>
      </c>
      <c r="Z957" s="42">
        <f t="shared" si="1383"/>
        <v>3.7857871106613765</v>
      </c>
      <c r="AA957" s="42">
        <f t="shared" si="1383"/>
        <v>2.8470315568378979</v>
      </c>
      <c r="AB957" s="42">
        <f t="shared" si="1383"/>
        <v>5.266138913883105</v>
      </c>
      <c r="AC957" s="42">
        <f t="shared" si="1383"/>
        <v>4.4818926742498384</v>
      </c>
      <c r="AD957" s="74">
        <f t="shared" si="1384"/>
        <v>99.999999999999986</v>
      </c>
    </row>
    <row r="958" spans="1:30" x14ac:dyDescent="0.25">
      <c r="A958" s="34" t="s">
        <v>881</v>
      </c>
      <c r="B958" s="34" t="s">
        <v>882</v>
      </c>
      <c r="C958" s="42">
        <f t="shared" si="1385"/>
        <v>6.8118103900015212</v>
      </c>
      <c r="D958" s="42">
        <f t="shared" si="1383"/>
        <v>0.56000000000000005</v>
      </c>
      <c r="E958" s="42">
        <f t="shared" si="1383"/>
        <v>6.9318103900015213</v>
      </c>
      <c r="F958" s="42">
        <f t="shared" si="1383"/>
        <v>6.1018103900015213</v>
      </c>
      <c r="G958" s="42">
        <f t="shared" si="1386"/>
        <v>6.1418103900015213</v>
      </c>
      <c r="H958" s="42">
        <f t="shared" si="1383"/>
        <v>4.8751472945841572</v>
      </c>
      <c r="I958" s="42">
        <f t="shared" si="1383"/>
        <v>5.0760636063670086</v>
      </c>
      <c r="J958" s="42">
        <f t="shared" si="1383"/>
        <v>0.63035231301668249</v>
      </c>
      <c r="K958" s="42">
        <f t="shared" si="1387"/>
        <v>4.3251825512256952</v>
      </c>
      <c r="L958" s="42">
        <f t="shared" si="1388"/>
        <v>4.7340494891330129</v>
      </c>
      <c r="M958" s="42">
        <f t="shared" si="1383"/>
        <v>4.7227381317747845</v>
      </c>
      <c r="N958" s="42">
        <f t="shared" si="1383"/>
        <v>2.9859923185113826</v>
      </c>
      <c r="O958" s="42">
        <f t="shared" si="1383"/>
        <v>2.5424209958339676</v>
      </c>
      <c r="P958" s="42">
        <f t="shared" si="1383"/>
        <v>3.6597104030223355</v>
      </c>
      <c r="Q958" s="42">
        <f t="shared" si="1383"/>
        <v>5.93971623700486</v>
      </c>
      <c r="R958" s="42">
        <f t="shared" si="1383"/>
        <v>0</v>
      </c>
      <c r="S958" s="42">
        <f t="shared" si="1383"/>
        <v>4.0394888170733134</v>
      </c>
      <c r="T958" s="42">
        <f t="shared" si="1389"/>
        <v>5.7832821612603329</v>
      </c>
      <c r="U958" s="42">
        <f t="shared" si="1390"/>
        <v>0.46704492474952575</v>
      </c>
      <c r="V958" s="42">
        <f t="shared" si="1383"/>
        <v>5.0096056817187318</v>
      </c>
      <c r="W958" s="42">
        <f t="shared" si="1383"/>
        <v>0.12675812895088245</v>
      </c>
      <c r="X958" s="42">
        <f t="shared" si="1383"/>
        <v>1.2734026786659223</v>
      </c>
      <c r="Y958" s="42">
        <f t="shared" si="1383"/>
        <v>4.1028474280471006</v>
      </c>
      <c r="Z958" s="42">
        <f t="shared" si="1383"/>
        <v>3.0301458682398446</v>
      </c>
      <c r="AA958" s="42">
        <f t="shared" si="1383"/>
        <v>3.360926074333439</v>
      </c>
      <c r="AB958" s="42">
        <f t="shared" si="1383"/>
        <v>5.7572284580788446</v>
      </c>
      <c r="AC958" s="42">
        <f t="shared" si="1383"/>
        <v>1.0106548784021034</v>
      </c>
      <c r="AD958" s="74">
        <f t="shared" si="1384"/>
        <v>100.00000000000001</v>
      </c>
    </row>
    <row r="959" spans="1:30" x14ac:dyDescent="0.25">
      <c r="A959" s="34" t="s">
        <v>883</v>
      </c>
      <c r="B959" s="34" t="s">
        <v>884</v>
      </c>
      <c r="C959" s="42">
        <f t="shared" si="1385"/>
        <v>6.8597609436767968</v>
      </c>
      <c r="D959" s="42">
        <f t="shared" si="1383"/>
        <v>6.7097609436767964</v>
      </c>
      <c r="E959" s="42">
        <f t="shared" si="1383"/>
        <v>2.8799203145589329</v>
      </c>
      <c r="F959" s="42">
        <f t="shared" si="1383"/>
        <v>6.1497609436767968</v>
      </c>
      <c r="G959" s="42">
        <f t="shared" si="1386"/>
        <v>6.1897609436767969</v>
      </c>
      <c r="H959" s="42">
        <f t="shared" si="1383"/>
        <v>6.6948007863973311</v>
      </c>
      <c r="I959" s="42">
        <f t="shared" si="1383"/>
        <v>4.7118017317356395</v>
      </c>
      <c r="J959" s="42">
        <f t="shared" si="1383"/>
        <v>1.1689628240046757</v>
      </c>
      <c r="K959" s="42">
        <f t="shared" si="1387"/>
        <v>3.5611052282473148</v>
      </c>
      <c r="L959" s="42">
        <f t="shared" si="1388"/>
        <v>2.4803546566429242</v>
      </c>
      <c r="M959" s="42">
        <f t="shared" si="1383"/>
        <v>2.9682814744427373</v>
      </c>
      <c r="N959" s="42">
        <f t="shared" si="1383"/>
        <v>2.486073572975728</v>
      </c>
      <c r="O959" s="42">
        <f t="shared" si="1383"/>
        <v>1.2812001965993332</v>
      </c>
      <c r="P959" s="42">
        <f t="shared" si="1383"/>
        <v>1.2687781879288107</v>
      </c>
      <c r="Q959" s="42">
        <f t="shared" si="1383"/>
        <v>5.2916486204610083</v>
      </c>
      <c r="R959" s="42">
        <f t="shared" si="1383"/>
        <v>0.62597047203019518</v>
      </c>
      <c r="S959" s="42">
        <f t="shared" si="1383"/>
        <v>3.2831170550746802</v>
      </c>
      <c r="T959" s="42">
        <f t="shared" si="1389"/>
        <v>4.8865193741317983</v>
      </c>
      <c r="U959" s="42">
        <f t="shared" si="1390"/>
        <v>1.2135949443579803</v>
      </c>
      <c r="V959" s="42">
        <f t="shared" si="1383"/>
        <v>5.1433302731385462</v>
      </c>
      <c r="W959" s="42">
        <f t="shared" si="1383"/>
        <v>0.68059169199393998</v>
      </c>
      <c r="X959" s="42">
        <f t="shared" si="1383"/>
        <v>1.3915617560760201</v>
      </c>
      <c r="Y959" s="42">
        <f t="shared" si="1383"/>
        <v>4.500986461837619</v>
      </c>
      <c r="Z959" s="42">
        <f t="shared" si="1383"/>
        <v>3.5445536738953658</v>
      </c>
      <c r="AA959" s="42">
        <f t="shared" si="1383"/>
        <v>4.0341805338289927</v>
      </c>
      <c r="AB959" s="42">
        <f t="shared" si="1383"/>
        <v>5.5124126225258587</v>
      </c>
      <c r="AC959" s="42">
        <f t="shared" si="1383"/>
        <v>4.4812097724073849</v>
      </c>
      <c r="AD959" s="74">
        <f t="shared" si="1384"/>
        <v>99.999999999999972</v>
      </c>
    </row>
    <row r="960" spans="1:30" x14ac:dyDescent="0.25">
      <c r="A960" s="34" t="s">
        <v>885</v>
      </c>
      <c r="B960" s="34" t="s">
        <v>886</v>
      </c>
      <c r="C960" s="42">
        <f t="shared" si="1385"/>
        <v>6.1648004829529919</v>
      </c>
      <c r="D960" s="42">
        <f t="shared" si="1383"/>
        <v>6.0148004829529924</v>
      </c>
      <c r="E960" s="42">
        <f t="shared" si="1383"/>
        <v>2.6482668276509975</v>
      </c>
      <c r="F960" s="42">
        <f t="shared" si="1383"/>
        <v>5.4548004829529919</v>
      </c>
      <c r="G960" s="42">
        <f t="shared" si="1386"/>
        <v>5.4948004829529919</v>
      </c>
      <c r="H960" s="42">
        <f t="shared" si="1383"/>
        <v>4.0701168880201211</v>
      </c>
      <c r="I960" s="42">
        <f t="shared" si="1383"/>
        <v>4.9646520340179565</v>
      </c>
      <c r="J960" s="42">
        <f t="shared" si="1383"/>
        <v>1.8746180723095986</v>
      </c>
      <c r="K960" s="42">
        <f t="shared" si="1387"/>
        <v>3.9963952132148508</v>
      </c>
      <c r="L960" s="42">
        <f t="shared" si="1388"/>
        <v>3.8545499511177406</v>
      </c>
      <c r="M960" s="42">
        <f t="shared" si="1383"/>
        <v>3.9095697006723036</v>
      </c>
      <c r="N960" s="42">
        <f t="shared" si="1383"/>
        <v>5.2226813134656318</v>
      </c>
      <c r="O960" s="42">
        <f t="shared" si="1383"/>
        <v>2.8410419182046831</v>
      </c>
      <c r="P960" s="42">
        <f t="shared" si="1383"/>
        <v>0.73181652477047288</v>
      </c>
      <c r="Q960" s="42">
        <f t="shared" si="1383"/>
        <v>2.1953899754671196</v>
      </c>
      <c r="R960" s="42">
        <f t="shared" si="1383"/>
        <v>3.4880576077845435</v>
      </c>
      <c r="S960" s="42">
        <f t="shared" si="1383"/>
        <v>3.2265694017682525</v>
      </c>
      <c r="T960" s="42">
        <f t="shared" si="1389"/>
        <v>4.8692610175756643</v>
      </c>
      <c r="U960" s="42">
        <f t="shared" si="1390"/>
        <v>0.52238793431780095</v>
      </c>
      <c r="V960" s="42">
        <f t="shared" si="1383"/>
        <v>4.2500961389236123</v>
      </c>
      <c r="W960" s="42">
        <f t="shared" si="1383"/>
        <v>1.0827641312680165</v>
      </c>
      <c r="X960" s="42">
        <f t="shared" si="1383"/>
        <v>2.1971714911066842</v>
      </c>
      <c r="Y960" s="42">
        <f t="shared" si="1383"/>
        <v>1.72571026560727</v>
      </c>
      <c r="Z960" s="42">
        <f t="shared" si="1383"/>
        <v>5.2532211596153333</v>
      </c>
      <c r="AA960" s="42">
        <f t="shared" si="1383"/>
        <v>3.4317852135699152</v>
      </c>
      <c r="AB960" s="42">
        <f t="shared" si="1383"/>
        <v>5.3290447188578387</v>
      </c>
      <c r="AC960" s="42">
        <f t="shared" si="1383"/>
        <v>5.1856305688816322</v>
      </c>
      <c r="AD960" s="74">
        <f t="shared" si="1384"/>
        <v>100.00000000000003</v>
      </c>
    </row>
    <row r="961" spans="1:30" x14ac:dyDescent="0.25">
      <c r="A961" s="34" t="s">
        <v>887</v>
      </c>
      <c r="B961" s="34" t="s">
        <v>888</v>
      </c>
      <c r="C961" s="42">
        <f t="shared" si="1385"/>
        <v>7.4464257589321958</v>
      </c>
      <c r="D961" s="42">
        <f t="shared" si="1383"/>
        <v>7.2964257589321964</v>
      </c>
      <c r="E961" s="42">
        <f>E201-0.25</f>
        <v>0.57999999999999996</v>
      </c>
      <c r="F961" s="42">
        <f>F201-0.61</f>
        <v>6.1264257589321955</v>
      </c>
      <c r="G961" s="42">
        <f t="shared" si="1386"/>
        <v>0.86</v>
      </c>
      <c r="H961" s="42">
        <f t="shared" si="1383"/>
        <v>6.6223193191991481</v>
      </c>
      <c r="I961" s="42">
        <f t="shared" si="1383"/>
        <v>3.218079029531129</v>
      </c>
      <c r="J961" s="42">
        <f t="shared" si="1383"/>
        <v>1.6562699696548107</v>
      </c>
      <c r="K961" s="42">
        <f t="shared" si="1387"/>
        <v>3.651901979720634</v>
      </c>
      <c r="L961" s="42">
        <f>L201</f>
        <v>4.6169294732600772</v>
      </c>
      <c r="M961" s="42">
        <f t="shared" si="1383"/>
        <v>3.0811309542865519</v>
      </c>
      <c r="N961" s="42">
        <f t="shared" si="1383"/>
        <v>1.2899538687316983</v>
      </c>
      <c r="O961" s="42">
        <f t="shared" si="1383"/>
        <v>1.4034220331108747</v>
      </c>
      <c r="P961" s="42">
        <f t="shared" si="1383"/>
        <v>0.99489489788062602</v>
      </c>
      <c r="Q961" s="42">
        <f>Q201-0.25</f>
        <v>5.017562296231902</v>
      </c>
      <c r="R961" s="42">
        <f t="shared" si="1383"/>
        <v>1.8066438869029096</v>
      </c>
      <c r="S961" s="42">
        <f t="shared" si="1383"/>
        <v>3.4952800220528633</v>
      </c>
      <c r="T961" s="42">
        <f t="shared" si="1389"/>
        <v>5.4881390238994445</v>
      </c>
      <c r="U961" s="42">
        <f>U201</f>
        <v>1.1082323151870996</v>
      </c>
      <c r="V961" s="42">
        <f t="shared" si="1383"/>
        <v>5.3696835586522091</v>
      </c>
      <c r="W961" s="42">
        <f t="shared" si="1383"/>
        <v>4.3755817058664688</v>
      </c>
      <c r="X961" s="42">
        <f t="shared" si="1383"/>
        <v>2.9332487286841475</v>
      </c>
      <c r="Y961" s="42">
        <f t="shared" si="1383"/>
        <v>3.748828178974084</v>
      </c>
      <c r="Z961" s="42">
        <f t="shared" si="1383"/>
        <v>4.2620300466824643</v>
      </c>
      <c r="AA961" s="42">
        <f t="shared" si="1383"/>
        <v>5.2151256260308161</v>
      </c>
      <c r="AB961" s="42">
        <f t="shared" si="1383"/>
        <v>3.4821963948456593</v>
      </c>
      <c r="AC961" s="42">
        <f t="shared" si="1383"/>
        <v>4.8532694138177792</v>
      </c>
      <c r="AD961" s="74">
        <f t="shared" si="1384"/>
        <v>99.999999999999986</v>
      </c>
    </row>
    <row r="962" spans="1:30" x14ac:dyDescent="0.25">
      <c r="A962" s="34" t="s">
        <v>889</v>
      </c>
      <c r="B962" s="34" t="s">
        <v>890</v>
      </c>
      <c r="C962" s="42">
        <f t="shared" si="1385"/>
        <v>4.3533254521734328</v>
      </c>
      <c r="D962" s="42">
        <f t="shared" si="1383"/>
        <v>0.56000000000000005</v>
      </c>
      <c r="E962" s="42">
        <f t="shared" si="1383"/>
        <v>7.3192162170237678</v>
      </c>
      <c r="F962" s="42">
        <f t="shared" si="1383"/>
        <v>4.3261441446825124</v>
      </c>
      <c r="G962" s="42">
        <f t="shared" si="1386"/>
        <v>6.5292162170237678</v>
      </c>
      <c r="H962" s="42">
        <f t="shared" si="1383"/>
        <v>8.0592162170237671</v>
      </c>
      <c r="I962" s="42">
        <f t="shared" si="1383"/>
        <v>2.7242240994692262</v>
      </c>
      <c r="J962" s="42">
        <f t="shared" si="1383"/>
        <v>3.8917806153309651</v>
      </c>
      <c r="K962" s="42">
        <f t="shared" si="1387"/>
        <v>1.2793917990599861</v>
      </c>
      <c r="L962" s="42">
        <f t="shared" si="1388"/>
        <v>3.4305296146345055</v>
      </c>
      <c r="M962" s="42">
        <f t="shared" si="1383"/>
        <v>5.2176026268810345</v>
      </c>
      <c r="N962" s="42">
        <f t="shared" si="1383"/>
        <v>4.9430402020883975</v>
      </c>
      <c r="O962" s="42">
        <f t="shared" si="1383"/>
        <v>1.5187527316438598</v>
      </c>
      <c r="P962" s="42">
        <f t="shared" si="1383"/>
        <v>3.379800113033212</v>
      </c>
      <c r="Q962" s="42">
        <f t="shared" si="1383"/>
        <v>4.6427105249697345</v>
      </c>
      <c r="R962" s="42">
        <f t="shared" si="1383"/>
        <v>1.5333880623035219</v>
      </c>
      <c r="S962" s="42">
        <f t="shared" si="1383"/>
        <v>2.975526455101388</v>
      </c>
      <c r="T962" s="42">
        <f t="shared" si="1389"/>
        <v>4.7175577110480909</v>
      </c>
      <c r="U962" s="42">
        <f t="shared" si="1390"/>
        <v>0.96677209611435433</v>
      </c>
      <c r="V962" s="42">
        <f t="shared" si="1383"/>
        <v>4.8401055092727576</v>
      </c>
      <c r="W962" s="42">
        <f t="shared" si="1383"/>
        <v>0.38601923331062438</v>
      </c>
      <c r="X962" s="42">
        <f t="shared" si="1383"/>
        <v>1.9946932122534922</v>
      </c>
      <c r="Y962" s="42">
        <f t="shared" si="1383"/>
        <v>4.1689392418100431</v>
      </c>
      <c r="Z962" s="42">
        <f t="shared" si="1383"/>
        <v>5.2414657032154661</v>
      </c>
      <c r="AA962" s="42">
        <f t="shared" si="1383"/>
        <v>2.5929340774475911</v>
      </c>
      <c r="AB962" s="42">
        <f t="shared" si="1383"/>
        <v>4.6075082150060886</v>
      </c>
      <c r="AC962" s="42">
        <f t="shared" si="1383"/>
        <v>3.8001399080784113</v>
      </c>
      <c r="AD962" s="74">
        <f t="shared" si="1384"/>
        <v>100</v>
      </c>
    </row>
    <row r="963" spans="1:30" x14ac:dyDescent="0.25">
      <c r="A963" s="34" t="s">
        <v>891</v>
      </c>
      <c r="B963" s="34" t="s">
        <v>892</v>
      </c>
      <c r="C963" s="42">
        <f t="shared" si="1385"/>
        <v>2.0637126470333746</v>
      </c>
      <c r="D963" s="42">
        <f t="shared" si="1383"/>
        <v>0.56000000000000005</v>
      </c>
      <c r="E963" s="42">
        <f t="shared" si="1383"/>
        <v>0.83</v>
      </c>
      <c r="F963" s="42">
        <f t="shared" si="1383"/>
        <v>4.3742918685559271</v>
      </c>
      <c r="G963" s="42">
        <f t="shared" si="1386"/>
        <v>6.6014378028338907</v>
      </c>
      <c r="H963" s="42">
        <f t="shared" si="1383"/>
        <v>8.1314378028338901</v>
      </c>
      <c r="I963" s="42">
        <f t="shared" si="1383"/>
        <v>1.6637526924932193</v>
      </c>
      <c r="J963" s="42">
        <f t="shared" si="1383"/>
        <v>4.7722227326092002</v>
      </c>
      <c r="K963" s="42">
        <f t="shared" si="1387"/>
        <v>1.4315790375251929</v>
      </c>
      <c r="L963" s="42">
        <f t="shared" si="1388"/>
        <v>5.0286238906305396</v>
      </c>
      <c r="M963" s="42">
        <f t="shared" si="1383"/>
        <v>5.870815974273687</v>
      </c>
      <c r="N963" s="42">
        <f t="shared" si="1383"/>
        <v>4.6109778392257326</v>
      </c>
      <c r="O963" s="42">
        <f t="shared" si="1383"/>
        <v>5.1653872064862556</v>
      </c>
      <c r="P963" s="42">
        <f t="shared" si="1383"/>
        <v>5.0577749730177892</v>
      </c>
      <c r="Q963" s="42">
        <f t="shared" si="1383"/>
        <v>4.6952290515134054</v>
      </c>
      <c r="R963" s="42">
        <f t="shared" si="1383"/>
        <v>2.3021459089376717</v>
      </c>
      <c r="S963" s="42">
        <f t="shared" si="1383"/>
        <v>4.1466347232596554</v>
      </c>
      <c r="T963" s="42">
        <f t="shared" si="1389"/>
        <v>5.8498804747770157</v>
      </c>
      <c r="U963" s="42">
        <f t="shared" si="1390"/>
        <v>1.0043999982653822</v>
      </c>
      <c r="V963" s="42">
        <f t="shared" si="1383"/>
        <v>1.2861543796035404</v>
      </c>
      <c r="W963" s="42">
        <f t="shared" si="1383"/>
        <v>1.8888396618420433</v>
      </c>
      <c r="X963" s="42">
        <f t="shared" si="1383"/>
        <v>2.5195347899808009</v>
      </c>
      <c r="Y963" s="42">
        <f t="shared" si="1383"/>
        <v>3.1214558939676667</v>
      </c>
      <c r="Z963" s="42">
        <f t="shared" si="1383"/>
        <v>4.6739852579548788</v>
      </c>
      <c r="AA963" s="42">
        <f t="shared" si="1383"/>
        <v>4.0958316038923943</v>
      </c>
      <c r="AB963" s="42">
        <f t="shared" si="1383"/>
        <v>4.30767828680127</v>
      </c>
      <c r="AC963" s="42">
        <f t="shared" si="1383"/>
        <v>3.9462155016856029</v>
      </c>
      <c r="AD963" s="74">
        <f t="shared" si="1384"/>
        <v>100.00000000000003</v>
      </c>
    </row>
    <row r="964" spans="1:30" x14ac:dyDescent="0.25">
      <c r="A964" s="34" t="s">
        <v>893</v>
      </c>
      <c r="B964" s="34" t="s">
        <v>894</v>
      </c>
      <c r="C964" s="42">
        <f t="shared" si="1385"/>
        <v>1.2326623247552275</v>
      </c>
      <c r="D964" s="42">
        <f t="shared" si="1383"/>
        <v>0.56000000000000005</v>
      </c>
      <c r="E964" s="42">
        <f t="shared" si="1383"/>
        <v>7.0948848926740862</v>
      </c>
      <c r="F964" s="42">
        <f t="shared" si="1383"/>
        <v>6.2648848926740861</v>
      </c>
      <c r="G964" s="42">
        <f t="shared" si="1386"/>
        <v>6.3048848926740861</v>
      </c>
      <c r="H964" s="42">
        <f t="shared" si="1383"/>
        <v>7.8348848926740864</v>
      </c>
      <c r="I964" s="42">
        <f t="shared" si="1383"/>
        <v>3.4045161873932166</v>
      </c>
      <c r="J964" s="42">
        <f t="shared" si="1383"/>
        <v>3.1915451340037766</v>
      </c>
      <c r="K964" s="42">
        <f t="shared" si="1387"/>
        <v>2.3441707446743107</v>
      </c>
      <c r="L964" s="42">
        <f t="shared" si="1388"/>
        <v>1.9860663437794939</v>
      </c>
      <c r="M964" s="42">
        <f t="shared" si="1383"/>
        <v>2.3216032617637836</v>
      </c>
      <c r="N964" s="42">
        <f t="shared" si="1383"/>
        <v>2.4178783870404681</v>
      </c>
      <c r="O964" s="42">
        <f t="shared" si="1383"/>
        <v>3.5989764277063903</v>
      </c>
      <c r="P964" s="42">
        <f t="shared" si="1383"/>
        <v>1.9577765289606512</v>
      </c>
      <c r="Q964" s="42">
        <f t="shared" si="1383"/>
        <v>3.1051463380580504</v>
      </c>
      <c r="R964" s="42">
        <f t="shared" si="1383"/>
        <v>3.1513460922390553</v>
      </c>
      <c r="S964" s="42">
        <f t="shared" si="1383"/>
        <v>2.7049857829283876</v>
      </c>
      <c r="T964" s="42">
        <f t="shared" si="1389"/>
        <v>3.7445426213889261</v>
      </c>
      <c r="U964" s="42">
        <f t="shared" si="1390"/>
        <v>0.18959488189140072</v>
      </c>
      <c r="V964" s="42">
        <f t="shared" si="1383"/>
        <v>6.1098307127575655</v>
      </c>
      <c r="W964" s="42">
        <f t="shared" si="1383"/>
        <v>4.2748618763157387</v>
      </c>
      <c r="X964" s="42">
        <f t="shared" si="1383"/>
        <v>2.339854756905754</v>
      </c>
      <c r="Y964" s="42">
        <f t="shared" si="1383"/>
        <v>1.8896475202802232</v>
      </c>
      <c r="Z964" s="42">
        <f t="shared" si="1383"/>
        <v>5.146995413350143</v>
      </c>
      <c r="AA964" s="42">
        <f t="shared" si="1383"/>
        <v>5.0143109651625188</v>
      </c>
      <c r="AB964" s="42">
        <f t="shared" si="1383"/>
        <v>6.0343244080452187</v>
      </c>
      <c r="AC964" s="42">
        <f t="shared" si="1383"/>
        <v>5.7798237199033498</v>
      </c>
      <c r="AD964" s="74">
        <f t="shared" si="1384"/>
        <v>99.999999999999986</v>
      </c>
    </row>
    <row r="965" spans="1:30" x14ac:dyDescent="0.25">
      <c r="A965" s="34" t="s">
        <v>895</v>
      </c>
      <c r="B965" s="34" t="s">
        <v>896</v>
      </c>
      <c r="C965" s="42">
        <f t="shared" si="1385"/>
        <v>1.5972928391193242</v>
      </c>
      <c r="D965" s="42">
        <f t="shared" si="1383"/>
        <v>0.56000000000000005</v>
      </c>
      <c r="E965" s="42">
        <f t="shared" si="1383"/>
        <v>7.1262299863907188</v>
      </c>
      <c r="F965" s="42">
        <f t="shared" si="1383"/>
        <v>6.2962299863907187</v>
      </c>
      <c r="G965" s="42">
        <f t="shared" si="1386"/>
        <v>6.3362299863907188</v>
      </c>
      <c r="H965" s="42">
        <f t="shared" si="1383"/>
        <v>7.866229986390719</v>
      </c>
      <c r="I965" s="42">
        <f t="shared" si="1383"/>
        <v>2.3734291609961318</v>
      </c>
      <c r="J965" s="42">
        <f t="shared" si="1383"/>
        <v>3.3121677062280028</v>
      </c>
      <c r="K965" s="42">
        <f t="shared" si="1387"/>
        <v>2.5151062535540509</v>
      </c>
      <c r="L965" s="42">
        <f t="shared" si="1388"/>
        <v>2.7741667503297323</v>
      </c>
      <c r="M965" s="42">
        <f t="shared" si="1383"/>
        <v>2.9592789927951202</v>
      </c>
      <c r="N965" s="42">
        <f t="shared" si="1383"/>
        <v>4.0543813856053621</v>
      </c>
      <c r="O965" s="42">
        <f t="shared" si="1383"/>
        <v>5.3584936054389116</v>
      </c>
      <c r="P965" s="42">
        <f t="shared" si="1383"/>
        <v>3.6728008253945856</v>
      </c>
      <c r="Q965" s="42">
        <f t="shared" si="1383"/>
        <v>2.0147200609322695</v>
      </c>
      <c r="R965" s="42">
        <f t="shared" si="1383"/>
        <v>4.1883725518258643</v>
      </c>
      <c r="S965" s="42">
        <f t="shared" si="1383"/>
        <v>2.889903112937688</v>
      </c>
      <c r="T965" s="42">
        <f t="shared" si="1389"/>
        <v>4.4855234937632726</v>
      </c>
      <c r="U965" s="42">
        <f t="shared" si="1390"/>
        <v>1.1257528244000685</v>
      </c>
      <c r="V965" s="42">
        <f t="shared" si="1383"/>
        <v>4.1516504277032675</v>
      </c>
      <c r="W965" s="42">
        <f t="shared" si="1383"/>
        <v>1.42587864490178</v>
      </c>
      <c r="X965" s="42">
        <f t="shared" si="1383"/>
        <v>9.3927589170476278E-2</v>
      </c>
      <c r="Y965" s="42">
        <f t="shared" si="1383"/>
        <v>2.4277628934714017</v>
      </c>
      <c r="Z965" s="42">
        <f t="shared" si="1383"/>
        <v>5.9209971340811824</v>
      </c>
      <c r="AA965" s="42">
        <f t="shared" si="1383"/>
        <v>4.2922341104838635</v>
      </c>
      <c r="AB965" s="42">
        <f t="shared" si="1383"/>
        <v>5.4932209589386023</v>
      </c>
      <c r="AC965" s="42">
        <f t="shared" si="1383"/>
        <v>4.688018732366154</v>
      </c>
      <c r="AD965" s="74">
        <f t="shared" si="1384"/>
        <v>99.999999999999986</v>
      </c>
    </row>
    <row r="966" spans="1:30" x14ac:dyDescent="0.25">
      <c r="A966" s="34" t="s">
        <v>897</v>
      </c>
      <c r="B966" s="34" t="s">
        <v>898</v>
      </c>
      <c r="C966" s="42">
        <f t="shared" si="1385"/>
        <v>1.4178256442959594</v>
      </c>
      <c r="D966" s="42">
        <f t="shared" si="1383"/>
        <v>6.5969360239472881</v>
      </c>
      <c r="E966" s="42">
        <f>E206-0.25</f>
        <v>0.57999999999999996</v>
      </c>
      <c r="F966" s="42">
        <f>F206-0.61</f>
        <v>5.4269360239472872</v>
      </c>
      <c r="G966" s="42">
        <f t="shared" si="1386"/>
        <v>6.0769360239472876</v>
      </c>
      <c r="H966" s="42">
        <f t="shared" si="1383"/>
        <v>7.6069360239472879</v>
      </c>
      <c r="I966" s="42">
        <f t="shared" si="1383"/>
        <v>1.7623120079824304</v>
      </c>
      <c r="J966" s="42">
        <f t="shared" si="1383"/>
        <v>3.7696950014765167</v>
      </c>
      <c r="K966" s="42">
        <f t="shared" si="1387"/>
        <v>0.9515990475565278</v>
      </c>
      <c r="L966" s="42">
        <f>L206</f>
        <v>3.4615796062087143</v>
      </c>
      <c r="M966" s="42">
        <f t="shared" ref="M966:S981" si="1391">M206</f>
        <v>4.0750538237639331</v>
      </c>
      <c r="N966" s="42">
        <f t="shared" si="1391"/>
        <v>3.9891647735334494</v>
      </c>
      <c r="O966" s="42">
        <f t="shared" si="1391"/>
        <v>6.0369360239472876</v>
      </c>
      <c r="P966" s="42">
        <f t="shared" si="1391"/>
        <v>4.2761630169626628</v>
      </c>
      <c r="Q966" s="42">
        <f>Q206-0.25</f>
        <v>2.1479578317371462</v>
      </c>
      <c r="R966" s="42">
        <f t="shared" si="1391"/>
        <v>3.8349933928975264</v>
      </c>
      <c r="S966" s="42">
        <f t="shared" si="1391"/>
        <v>3.1241255487842836</v>
      </c>
      <c r="T966" s="42">
        <f t="shared" si="1389"/>
        <v>4.8290849047610811</v>
      </c>
      <c r="U966" s="42">
        <f>U206</f>
        <v>2.1741155650542665</v>
      </c>
      <c r="V966" s="42">
        <f t="shared" ref="V966:AC981" si="1392">V206</f>
        <v>2.825523976035734</v>
      </c>
      <c r="W966" s="42">
        <f t="shared" si="1392"/>
        <v>2.9234326942024498</v>
      </c>
      <c r="X966" s="42">
        <f t="shared" si="1392"/>
        <v>2.2656092539968959</v>
      </c>
      <c r="Y966" s="42">
        <f t="shared" si="1392"/>
        <v>2.4063802899765987</v>
      </c>
      <c r="Z966" s="42">
        <f t="shared" si="1392"/>
        <v>4.1360518981525285</v>
      </c>
      <c r="AA966" s="42">
        <f t="shared" si="1392"/>
        <v>4.3175053729938293</v>
      </c>
      <c r="AB966" s="42">
        <f t="shared" si="1392"/>
        <v>5.2695505437458658</v>
      </c>
      <c r="AC966" s="42">
        <f t="shared" si="1392"/>
        <v>3.7175956861451471</v>
      </c>
      <c r="AD966" s="74">
        <f t="shared" si="1384"/>
        <v>99.999999999999972</v>
      </c>
    </row>
    <row r="967" spans="1:30" x14ac:dyDescent="0.25">
      <c r="A967" s="34" t="s">
        <v>899</v>
      </c>
      <c r="B967" s="34" t="s">
        <v>900</v>
      </c>
      <c r="C967" s="42">
        <f t="shared" si="1385"/>
        <v>1.3966474961445221</v>
      </c>
      <c r="D967" s="42">
        <f t="shared" ref="D967:F982" si="1393">D207</f>
        <v>0.56000000000000005</v>
      </c>
      <c r="E967" s="42">
        <f t="shared" si="1393"/>
        <v>0.83</v>
      </c>
      <c r="F967" s="42">
        <f t="shared" si="1393"/>
        <v>6.8433295402268524</v>
      </c>
      <c r="G967" s="42">
        <f t="shared" si="1386"/>
        <v>6.8833295402268524</v>
      </c>
      <c r="H967" s="42">
        <f t="shared" ref="H967:J982" si="1394">H207</f>
        <v>8.4133295402268526</v>
      </c>
      <c r="I967" s="42">
        <f t="shared" si="1394"/>
        <v>2.0311098467422859</v>
      </c>
      <c r="J967" s="42">
        <f t="shared" si="1394"/>
        <v>3.6276409961669769</v>
      </c>
      <c r="K967" s="42">
        <f t="shared" si="1387"/>
        <v>3.065594835025756</v>
      </c>
      <c r="L967" s="42">
        <f t="shared" si="1388"/>
        <v>3.2573105531564486</v>
      </c>
      <c r="M967" s="42">
        <f t="shared" si="1391"/>
        <v>2.8955526930919437</v>
      </c>
      <c r="N967" s="42">
        <f t="shared" si="1391"/>
        <v>4.3385215051045547</v>
      </c>
      <c r="O967" s="42">
        <f t="shared" si="1391"/>
        <v>3.4944661482009463</v>
      </c>
      <c r="P967" s="42">
        <f t="shared" si="1391"/>
        <v>4.8473584243273544</v>
      </c>
      <c r="Q967" s="42">
        <f t="shared" si="1391"/>
        <v>3.5642283932567773</v>
      </c>
      <c r="R967" s="42">
        <f t="shared" si="1391"/>
        <v>3.5212238802602935</v>
      </c>
      <c r="S967" s="42">
        <f t="shared" si="1391"/>
        <v>3.207353845917678</v>
      </c>
      <c r="T967" s="42">
        <f t="shared" si="1389"/>
        <v>4.4322830734934051</v>
      </c>
      <c r="U967" s="42">
        <f t="shared" si="1390"/>
        <v>0.69627638786983759</v>
      </c>
      <c r="V967" s="42">
        <f t="shared" si="1392"/>
        <v>4.686027157912438</v>
      </c>
      <c r="W967" s="42">
        <f t="shared" si="1392"/>
        <v>3.7009793159456978</v>
      </c>
      <c r="X967" s="42">
        <f t="shared" si="1392"/>
        <v>2.454872781792707</v>
      </c>
      <c r="Y967" s="42">
        <f t="shared" si="1392"/>
        <v>2.5475176856286081</v>
      </c>
      <c r="Z967" s="42">
        <f t="shared" si="1392"/>
        <v>4.8386610909135657</v>
      </c>
      <c r="AA967" s="42">
        <f t="shared" si="1392"/>
        <v>4.2769463122628668</v>
      </c>
      <c r="AB967" s="42">
        <f t="shared" si="1392"/>
        <v>5.6897479743298982</v>
      </c>
      <c r="AC967" s="42">
        <f t="shared" si="1392"/>
        <v>3.8996909817748708</v>
      </c>
      <c r="AD967" s="74">
        <f t="shared" si="1384"/>
        <v>99.999999999999986</v>
      </c>
    </row>
    <row r="968" spans="1:30" x14ac:dyDescent="0.25">
      <c r="A968" s="34" t="s">
        <v>901</v>
      </c>
      <c r="B968" s="34" t="s">
        <v>902</v>
      </c>
      <c r="C968" s="42">
        <f t="shared" si="1385"/>
        <v>1.139717228215787</v>
      </c>
      <c r="D968" s="42">
        <f t="shared" si="1393"/>
        <v>0.56000000000000005</v>
      </c>
      <c r="E968" s="42">
        <f t="shared" si="1393"/>
        <v>0.83</v>
      </c>
      <c r="F968" s="42">
        <f t="shared" si="1393"/>
        <v>6.5717100246103897</v>
      </c>
      <c r="G968" s="42">
        <f t="shared" si="1386"/>
        <v>6.6117100246103897</v>
      </c>
      <c r="H968" s="42">
        <f t="shared" si="1394"/>
        <v>8.14171002461039</v>
      </c>
      <c r="I968" s="42">
        <f t="shared" si="1394"/>
        <v>2.2143912592288979</v>
      </c>
      <c r="J968" s="42">
        <f t="shared" si="1394"/>
        <v>4.1420077109291906</v>
      </c>
      <c r="K968" s="42">
        <f t="shared" si="1387"/>
        <v>1.5434141816554861</v>
      </c>
      <c r="L968" s="42">
        <f t="shared" si="1388"/>
        <v>4.5576357871828419</v>
      </c>
      <c r="M968" s="42">
        <f t="shared" si="1391"/>
        <v>5.0735513932925809</v>
      </c>
      <c r="N968" s="42">
        <f t="shared" si="1391"/>
        <v>5.1166445604369351</v>
      </c>
      <c r="O968" s="42">
        <f t="shared" si="1391"/>
        <v>1.3982361754490193</v>
      </c>
      <c r="P968" s="42">
        <f t="shared" si="1391"/>
        <v>3.9704081398687774</v>
      </c>
      <c r="Q968" s="42">
        <f t="shared" si="1391"/>
        <v>5.3150858266816208</v>
      </c>
      <c r="R968" s="42">
        <f t="shared" si="1391"/>
        <v>1.0544861231540339</v>
      </c>
      <c r="S968" s="42">
        <f t="shared" si="1391"/>
        <v>3.4252498229848416</v>
      </c>
      <c r="T968" s="42">
        <f t="shared" si="1389"/>
        <v>4.9051100760557063</v>
      </c>
      <c r="U968" s="42">
        <f t="shared" si="1390"/>
        <v>0.51567812139296099</v>
      </c>
      <c r="V968" s="42">
        <f t="shared" si="1392"/>
        <v>5.6967518859996238</v>
      </c>
      <c r="W968" s="42">
        <f t="shared" si="1392"/>
        <v>3.49441498653341</v>
      </c>
      <c r="X968" s="42">
        <f t="shared" si="1392"/>
        <v>0.24811466081102984</v>
      </c>
      <c r="Y968" s="42">
        <f t="shared" si="1392"/>
        <v>5.5801499702666852</v>
      </c>
      <c r="Z968" s="42">
        <f t="shared" si="1392"/>
        <v>3.2079874955893746</v>
      </c>
      <c r="AA968" s="42">
        <f t="shared" si="1392"/>
        <v>5.0989236383932335</v>
      </c>
      <c r="AB968" s="42">
        <f t="shared" si="1392"/>
        <v>4.1031488986146085</v>
      </c>
      <c r="AC968" s="42">
        <f t="shared" si="1392"/>
        <v>5.4837619834321982</v>
      </c>
      <c r="AD968" s="74">
        <f t="shared" si="1384"/>
        <v>100.00000000000001</v>
      </c>
    </row>
    <row r="969" spans="1:30" x14ac:dyDescent="0.25">
      <c r="A969" s="34" t="s">
        <v>903</v>
      </c>
      <c r="B969" s="34" t="s">
        <v>904</v>
      </c>
      <c r="C969" s="42">
        <f t="shared" si="1385"/>
        <v>0.99901857654736337</v>
      </c>
      <c r="D969" s="42">
        <f t="shared" si="1393"/>
        <v>0.56000000000000005</v>
      </c>
      <c r="E969" s="42">
        <f t="shared" si="1393"/>
        <v>0.83</v>
      </c>
      <c r="F969" s="42">
        <f t="shared" si="1393"/>
        <v>2.3095448414190454</v>
      </c>
      <c r="G969" s="42">
        <f t="shared" si="1386"/>
        <v>6.9686345242571344</v>
      </c>
      <c r="H969" s="42">
        <f t="shared" si="1394"/>
        <v>8.4986345242571346</v>
      </c>
      <c r="I969" s="42">
        <f t="shared" si="1394"/>
        <v>4.369089682838089</v>
      </c>
      <c r="J969" s="42">
        <f t="shared" si="1394"/>
        <v>3.7320003569561124</v>
      </c>
      <c r="K969" s="42">
        <f t="shared" si="1387"/>
        <v>3.1687987687742196</v>
      </c>
      <c r="L969" s="42">
        <f t="shared" si="1388"/>
        <v>3.3282164766729108</v>
      </c>
      <c r="M969" s="42">
        <f t="shared" si="1391"/>
        <v>3.565698252337989</v>
      </c>
      <c r="N969" s="42">
        <f t="shared" si="1391"/>
        <v>4.6341298139639759</v>
      </c>
      <c r="O969" s="42">
        <f t="shared" si="1391"/>
        <v>1.474177558352582</v>
      </c>
      <c r="P969" s="42">
        <f t="shared" si="1391"/>
        <v>2.309544841419044</v>
      </c>
      <c r="Q969" s="42">
        <f t="shared" si="1391"/>
        <v>3.8737530224595313</v>
      </c>
      <c r="R969" s="42">
        <f t="shared" si="1391"/>
        <v>3.067228343245826</v>
      </c>
      <c r="S969" s="42">
        <f t="shared" si="1391"/>
        <v>3.5640521173130568</v>
      </c>
      <c r="T969" s="42">
        <f t="shared" si="1389"/>
        <v>4.9310212072480137</v>
      </c>
      <c r="U969" s="42">
        <f t="shared" si="1390"/>
        <v>1.3942252508498925</v>
      </c>
      <c r="V969" s="42">
        <f t="shared" si="1392"/>
        <v>5.6124184465647211</v>
      </c>
      <c r="W969" s="42">
        <f t="shared" si="1392"/>
        <v>3.6954212671662945</v>
      </c>
      <c r="X969" s="42">
        <f t="shared" si="1392"/>
        <v>3.3184879140875356</v>
      </c>
      <c r="Y969" s="42">
        <f t="shared" si="1392"/>
        <v>4.042050548899037</v>
      </c>
      <c r="Z969" s="42">
        <f t="shared" si="1392"/>
        <v>5.4931619093066306</v>
      </c>
      <c r="AA969" s="42">
        <f t="shared" si="1392"/>
        <v>3.713311381547661</v>
      </c>
      <c r="AB969" s="42">
        <f t="shared" si="1392"/>
        <v>5.0030368582516616</v>
      </c>
      <c r="AC969" s="42">
        <f t="shared" si="1392"/>
        <v>5.5443435152645328</v>
      </c>
      <c r="AD969" s="74">
        <f t="shared" si="1384"/>
        <v>100</v>
      </c>
    </row>
    <row r="970" spans="1:30" x14ac:dyDescent="0.25">
      <c r="A970" s="34" t="s">
        <v>905</v>
      </c>
      <c r="B970" s="34" t="s">
        <v>906</v>
      </c>
      <c r="C970" s="42">
        <f t="shared" si="1385"/>
        <v>2.0559784701287893</v>
      </c>
      <c r="D970" s="42">
        <f t="shared" si="1393"/>
        <v>0.56000000000000005</v>
      </c>
      <c r="E970" s="42">
        <f t="shared" si="1393"/>
        <v>0.83</v>
      </c>
      <c r="F970" s="42">
        <f t="shared" si="1393"/>
        <v>4.3493001930937503</v>
      </c>
      <c r="G970" s="42">
        <f t="shared" si="1386"/>
        <v>6.5639502896406254</v>
      </c>
      <c r="H970" s="42">
        <f t="shared" si="1394"/>
        <v>8.0939502896406257</v>
      </c>
      <c r="I970" s="42">
        <f t="shared" si="1394"/>
        <v>3.0119751448203118</v>
      </c>
      <c r="J970" s="42">
        <f t="shared" si="1394"/>
        <v>5.1347533276955879</v>
      </c>
      <c r="K970" s="42">
        <f t="shared" si="1387"/>
        <v>1.2221622718682159</v>
      </c>
      <c r="L970" s="42">
        <f t="shared" si="1388"/>
        <v>4.7318935779639686</v>
      </c>
      <c r="M970" s="42">
        <f t="shared" si="1391"/>
        <v>3.8268216088627627</v>
      </c>
      <c r="N970" s="42">
        <f t="shared" si="1391"/>
        <v>4.7145880947738137</v>
      </c>
      <c r="O970" s="42">
        <f t="shared" si="1391"/>
        <v>4.3030310421033926</v>
      </c>
      <c r="P970" s="42">
        <f t="shared" si="1391"/>
        <v>3.1260595137861333</v>
      </c>
      <c r="Q970" s="42">
        <f t="shared" si="1391"/>
        <v>5.5822774261806494</v>
      </c>
      <c r="R970" s="42">
        <f t="shared" si="1391"/>
        <v>1.8160986278180651</v>
      </c>
      <c r="S970" s="42">
        <f t="shared" si="1391"/>
        <v>3.3760397489197653</v>
      </c>
      <c r="T970" s="42">
        <f t="shared" si="1389"/>
        <v>5.4061425640206995</v>
      </c>
      <c r="U970" s="42">
        <f t="shared" si="1390"/>
        <v>2.6164106816463355</v>
      </c>
      <c r="V970" s="42">
        <f t="shared" si="1392"/>
        <v>3.4610744991855515</v>
      </c>
      <c r="W970" s="42">
        <f t="shared" si="1392"/>
        <v>3.3274315794593843</v>
      </c>
      <c r="X970" s="42">
        <f t="shared" si="1392"/>
        <v>1.3828835091225382</v>
      </c>
      <c r="Y970" s="42">
        <f t="shared" si="1392"/>
        <v>3.9317515392263527</v>
      </c>
      <c r="Z970" s="42">
        <f t="shared" si="1392"/>
        <v>5.2014038207880908</v>
      </c>
      <c r="AA970" s="42">
        <f t="shared" si="1392"/>
        <v>2.3753600869904172</v>
      </c>
      <c r="AB970" s="42">
        <f t="shared" si="1392"/>
        <v>4.7384190555469345</v>
      </c>
      <c r="AC970" s="42">
        <f t="shared" si="1392"/>
        <v>4.2602430367172444</v>
      </c>
      <c r="AD970" s="74">
        <f t="shared" si="1384"/>
        <v>100</v>
      </c>
    </row>
    <row r="971" spans="1:30" x14ac:dyDescent="0.25">
      <c r="A971" s="34" t="s">
        <v>907</v>
      </c>
      <c r="B971" s="34" t="s">
        <v>908</v>
      </c>
      <c r="C971" s="42">
        <f t="shared" si="1385"/>
        <v>1.1430045122496835</v>
      </c>
      <c r="D971" s="42">
        <f t="shared" si="1393"/>
        <v>6.3793182176585912</v>
      </c>
      <c r="E971" s="42">
        <f t="shared" si="1393"/>
        <v>6.6493182176585917</v>
      </c>
      <c r="F971" s="42">
        <f t="shared" si="1393"/>
        <v>3.8795454784390615</v>
      </c>
      <c r="G971" s="42">
        <f t="shared" si="1386"/>
        <v>5.8593182176585916</v>
      </c>
      <c r="H971" s="42">
        <f t="shared" si="1394"/>
        <v>7.3893182176585919</v>
      </c>
      <c r="I971" s="42">
        <f t="shared" si="1394"/>
        <v>4.3569602556463858</v>
      </c>
      <c r="J971" s="42">
        <f t="shared" si="1394"/>
        <v>4.2847540695159196</v>
      </c>
      <c r="K971" s="42">
        <f>K211</f>
        <v>0.13626502713525859</v>
      </c>
      <c r="L971" s="42">
        <f t="shared" si="1388"/>
        <v>3.9631202520215307</v>
      </c>
      <c r="M971" s="42">
        <f t="shared" si="1391"/>
        <v>5.4439086834878916</v>
      </c>
      <c r="N971" s="42">
        <f t="shared" si="1391"/>
        <v>2.961487934173316</v>
      </c>
      <c r="O971" s="42">
        <f t="shared" si="1391"/>
        <v>2.7239361869891288</v>
      </c>
      <c r="P971" s="42">
        <f t="shared" si="1391"/>
        <v>0.84865057340854499</v>
      </c>
      <c r="Q971" s="42">
        <f>Q211-0.62</f>
        <v>3.8055551824606493</v>
      </c>
      <c r="R971" s="42">
        <f t="shared" si="1391"/>
        <v>1.6105533589666674</v>
      </c>
      <c r="S971" s="42">
        <f t="shared" si="1391"/>
        <v>2.455802033864058</v>
      </c>
      <c r="T971" s="42">
        <f t="shared" si="1389"/>
        <v>4.0254406705626602</v>
      </c>
      <c r="U971" s="42">
        <f t="shared" si="1390"/>
        <v>0.6805376108883866</v>
      </c>
      <c r="V971" s="42">
        <f t="shared" si="1392"/>
        <v>5.22346581745719</v>
      </c>
      <c r="W971" s="42">
        <f t="shared" si="1392"/>
        <v>2.762497906605863</v>
      </c>
      <c r="X971" s="42">
        <f t="shared" si="1392"/>
        <v>2.1000199163248929</v>
      </c>
      <c r="Y971" s="42">
        <f t="shared" si="1392"/>
        <v>2.7873507691844837</v>
      </c>
      <c r="Z971" s="42">
        <f t="shared" si="1392"/>
        <v>4.6136734531835719</v>
      </c>
      <c r="AA971" s="42">
        <f t="shared" si="1392"/>
        <v>3.6864635210347236</v>
      </c>
      <c r="AB971" s="42">
        <f t="shared" si="1392"/>
        <v>5.0426706298111776</v>
      </c>
      <c r="AC971" s="42">
        <f t="shared" si="1392"/>
        <v>5.1870632859546157</v>
      </c>
      <c r="AD971" s="74">
        <f t="shared" si="1384"/>
        <v>100.00000000000006</v>
      </c>
    </row>
    <row r="972" spans="1:30" x14ac:dyDescent="0.25">
      <c r="A972" s="34" t="s">
        <v>909</v>
      </c>
      <c r="B972" s="34" t="s">
        <v>910</v>
      </c>
      <c r="C972" s="42">
        <f t="shared" si="1385"/>
        <v>2.02337135547151</v>
      </c>
      <c r="D972" s="42">
        <f t="shared" si="1393"/>
        <v>0.56000000000000005</v>
      </c>
      <c r="E972" s="42">
        <f t="shared" si="1393"/>
        <v>7.2662452613438306</v>
      </c>
      <c r="F972" s="42">
        <f t="shared" si="1393"/>
        <v>6.4362452613438306</v>
      </c>
      <c r="G972" s="42">
        <f t="shared" si="1386"/>
        <v>6.4762452613438306</v>
      </c>
      <c r="H972" s="42">
        <f t="shared" si="1394"/>
        <v>1.57</v>
      </c>
      <c r="I972" s="42">
        <f t="shared" si="1394"/>
        <v>3.5044764024505675</v>
      </c>
      <c r="J972" s="42">
        <f t="shared" si="1394"/>
        <v>4.8083898785331511</v>
      </c>
      <c r="K972" s="42">
        <f t="shared" si="1387"/>
        <v>2.3055660278835544</v>
      </c>
      <c r="L972" s="42">
        <f t="shared" si="1388"/>
        <v>3.7906139916973851</v>
      </c>
      <c r="M972" s="42">
        <f t="shared" si="1391"/>
        <v>4.544394996974698</v>
      </c>
      <c r="N972" s="42">
        <f t="shared" si="1391"/>
        <v>5.1381479121396447</v>
      </c>
      <c r="O972" s="42">
        <f t="shared" si="1391"/>
        <v>0.13694138853923027</v>
      </c>
      <c r="P972" s="42">
        <f t="shared" si="1391"/>
        <v>2.5476804159485993</v>
      </c>
      <c r="Q972" s="42">
        <f t="shared" si="1391"/>
        <v>4.1630408104190142</v>
      </c>
      <c r="R972" s="42">
        <f t="shared" si="1391"/>
        <v>2.2565923762367448</v>
      </c>
      <c r="S972" s="42">
        <f t="shared" si="1391"/>
        <v>3.1479630216873873</v>
      </c>
      <c r="T972" s="42">
        <f t="shared" si="1389"/>
        <v>5.123556109385647</v>
      </c>
      <c r="U972" s="42">
        <f t="shared" si="1390"/>
        <v>1.0199644289999306</v>
      </c>
      <c r="V972" s="42">
        <f t="shared" si="1392"/>
        <v>4.4727706478236087</v>
      </c>
      <c r="W972" s="42">
        <f t="shared" si="1392"/>
        <v>4.3007054542829843</v>
      </c>
      <c r="X972" s="42">
        <f t="shared" si="1392"/>
        <v>1.9079138842094967</v>
      </c>
      <c r="Y972" s="42">
        <f t="shared" si="1392"/>
        <v>3.0924453171637465</v>
      </c>
      <c r="Z972" s="42">
        <f t="shared" si="1392"/>
        <v>4.6874953756948026</v>
      </c>
      <c r="AA972" s="42">
        <f t="shared" si="1392"/>
        <v>4.6579987407305605</v>
      </c>
      <c r="AB972" s="42">
        <f t="shared" si="1392"/>
        <v>5.477887252886541</v>
      </c>
      <c r="AC972" s="42">
        <f t="shared" si="1392"/>
        <v>4.5833484268096969</v>
      </c>
      <c r="AD972" s="74">
        <f t="shared" si="1384"/>
        <v>100</v>
      </c>
    </row>
    <row r="973" spans="1:30" x14ac:dyDescent="0.25">
      <c r="A973" s="34" t="s">
        <v>911</v>
      </c>
      <c r="B973" s="34" t="s">
        <v>912</v>
      </c>
      <c r="C973" s="42">
        <f t="shared" si="1385"/>
        <v>1.5510745142615701</v>
      </c>
      <c r="D973" s="42">
        <f t="shared" si="1393"/>
        <v>6.9913197771552724</v>
      </c>
      <c r="E973" s="42">
        <f t="shared" si="1393"/>
        <v>7.2613197771552729</v>
      </c>
      <c r="F973" s="42">
        <f t="shared" si="1393"/>
        <v>4.2875465181035155</v>
      </c>
      <c r="G973" s="42">
        <f t="shared" si="1386"/>
        <v>6.4713197771552728</v>
      </c>
      <c r="H973" s="42">
        <f>H213-0.86</f>
        <v>0.71000000000000008</v>
      </c>
      <c r="I973" s="42">
        <f t="shared" si="1394"/>
        <v>4.8414614902479247</v>
      </c>
      <c r="J973" s="42">
        <f t="shared" si="1394"/>
        <v>3.5334699404586254</v>
      </c>
      <c r="K973" s="42">
        <f t="shared" si="1387"/>
        <v>2.3387614401788683</v>
      </c>
      <c r="L973" s="42">
        <f t="shared" si="1388"/>
        <v>4.002450243669033</v>
      </c>
      <c r="M973" s="42">
        <f t="shared" si="1391"/>
        <v>4.6937716207079871</v>
      </c>
      <c r="N973" s="42">
        <f t="shared" si="1391"/>
        <v>2.6089897123184964</v>
      </c>
      <c r="O973" s="42">
        <f t="shared" si="1391"/>
        <v>1.2315293190297341</v>
      </c>
      <c r="P973" s="42">
        <f t="shared" si="1391"/>
        <v>1.2058724582166132</v>
      </c>
      <c r="Q973" s="42">
        <f t="shared" si="1391"/>
        <v>5.5248802595960225</v>
      </c>
      <c r="R973" s="42">
        <f t="shared" si="1391"/>
        <v>0.60767354576586141</v>
      </c>
      <c r="S973" s="42">
        <f t="shared" si="1391"/>
        <v>2.6000271365890835</v>
      </c>
      <c r="T973" s="42">
        <f t="shared" si="1389"/>
        <v>4.4837030065672021</v>
      </c>
      <c r="U973" s="42">
        <f>U213</f>
        <v>0.79770885155303439</v>
      </c>
      <c r="V973" s="42">
        <f t="shared" si="1392"/>
        <v>6.338155381698539</v>
      </c>
      <c r="W973" s="42">
        <f t="shared" si="1392"/>
        <v>1.5018659361263369</v>
      </c>
      <c r="X973" s="42">
        <f t="shared" si="1392"/>
        <v>1.8449677644808029</v>
      </c>
      <c r="Y973" s="42">
        <f t="shared" si="1392"/>
        <v>2.8124777023886587</v>
      </c>
      <c r="Z973" s="42">
        <f t="shared" si="1392"/>
        <v>5.4285952365828463</v>
      </c>
      <c r="AA973" s="42">
        <f t="shared" si="1392"/>
        <v>4.492621808610096</v>
      </c>
      <c r="AB973" s="42">
        <f t="shared" si="1392"/>
        <v>5.8205620402807563</v>
      </c>
      <c r="AC973" s="42">
        <f t="shared" si="1392"/>
        <v>6.0178747411025713</v>
      </c>
      <c r="AD973" s="74">
        <f t="shared" si="1384"/>
        <v>100.00000000000001</v>
      </c>
    </row>
    <row r="974" spans="1:30" x14ac:dyDescent="0.25">
      <c r="A974" s="34" t="s">
        <v>913</v>
      </c>
      <c r="B974" s="34" t="s">
        <v>914</v>
      </c>
      <c r="C974" s="42">
        <f t="shared" si="1385"/>
        <v>1.1192340504915266</v>
      </c>
      <c r="D974" s="42">
        <f t="shared" si="1393"/>
        <v>0.56000000000000005</v>
      </c>
      <c r="E974" s="42">
        <f t="shared" si="1393"/>
        <v>0.83</v>
      </c>
      <c r="F974" s="42">
        <f t="shared" si="1393"/>
        <v>4.8398747038130017</v>
      </c>
      <c r="G974" s="42">
        <f t="shared" si="1386"/>
        <v>7.2998120557195021</v>
      </c>
      <c r="H974" s="42">
        <f t="shared" si="1394"/>
        <v>8.8298120557195023</v>
      </c>
      <c r="I974" s="42">
        <f t="shared" si="1394"/>
        <v>3.0774138588714375</v>
      </c>
      <c r="J974" s="42">
        <f t="shared" si="1394"/>
        <v>3.8158041802299283</v>
      </c>
      <c r="K974" s="42">
        <f t="shared" si="1387"/>
        <v>1.2399518489859864</v>
      </c>
      <c r="L974" s="42">
        <f t="shared" si="1388"/>
        <v>4.293889943141445</v>
      </c>
      <c r="M974" s="42">
        <f t="shared" si="1391"/>
        <v>4.5554293594579445</v>
      </c>
      <c r="N974" s="42">
        <f t="shared" si="1391"/>
        <v>4.1715066399460845</v>
      </c>
      <c r="O974" s="42">
        <f t="shared" si="1391"/>
        <v>3.3982098984218951</v>
      </c>
      <c r="P974" s="42">
        <f t="shared" si="1391"/>
        <v>4.0836442813422185</v>
      </c>
      <c r="Q974" s="42">
        <f t="shared" si="1391"/>
        <v>5.1226546433952249</v>
      </c>
      <c r="R974" s="42">
        <f t="shared" si="1391"/>
        <v>2.1464242021462003</v>
      </c>
      <c r="S974" s="42">
        <f t="shared" si="1391"/>
        <v>4.3474935790412443</v>
      </c>
      <c r="T974" s="42">
        <f t="shared" si="1389"/>
        <v>6.4487570860344405</v>
      </c>
      <c r="U974" s="42">
        <f t="shared" si="1390"/>
        <v>0.90470478079889938</v>
      </c>
      <c r="V974" s="42">
        <f t="shared" si="1392"/>
        <v>3.0190632119165954</v>
      </c>
      <c r="W974" s="42">
        <f t="shared" si="1392"/>
        <v>1.0634710952625972</v>
      </c>
      <c r="X974" s="42">
        <f t="shared" si="1392"/>
        <v>0.4368823190056903</v>
      </c>
      <c r="Y974" s="42">
        <f t="shared" si="1392"/>
        <v>3.047278496995915</v>
      </c>
      <c r="Z974" s="42">
        <f t="shared" si="1392"/>
        <v>5.5385450256151936</v>
      </c>
      <c r="AA974" s="42">
        <f t="shared" si="1392"/>
        <v>4.6506703035309815</v>
      </c>
      <c r="AB974" s="42">
        <f t="shared" si="1392"/>
        <v>6.2448510217028801</v>
      </c>
      <c r="AC974" s="42">
        <f t="shared" si="1392"/>
        <v>4.9146213584136573</v>
      </c>
      <c r="AD974" s="74">
        <f t="shared" si="1384"/>
        <v>100</v>
      </c>
    </row>
    <row r="975" spans="1:30" x14ac:dyDescent="0.25">
      <c r="A975" s="34" t="s">
        <v>915</v>
      </c>
      <c r="B975" s="34" t="s">
        <v>916</v>
      </c>
      <c r="C975" s="42">
        <f t="shared" si="1385"/>
        <v>0.81060031014846812</v>
      </c>
      <c r="D975" s="42">
        <f t="shared" si="1393"/>
        <v>0.56000000000000005</v>
      </c>
      <c r="E975" s="42">
        <f t="shared" si="1393"/>
        <v>0.83</v>
      </c>
      <c r="F975" s="42">
        <f t="shared" si="1393"/>
        <v>4.5760243641892444</v>
      </c>
      <c r="G975" s="42">
        <f t="shared" si="1386"/>
        <v>6.9040365462838658</v>
      </c>
      <c r="H975" s="42">
        <f t="shared" si="1394"/>
        <v>8.4340365462838651</v>
      </c>
      <c r="I975" s="42">
        <f t="shared" si="1394"/>
        <v>3.182018273141932</v>
      </c>
      <c r="J975" s="42">
        <f t="shared" si="1394"/>
        <v>4.3540070095924621</v>
      </c>
      <c r="K975" s="42">
        <f t="shared" si="1387"/>
        <v>1.7814673316199769</v>
      </c>
      <c r="L975" s="42">
        <f t="shared" si="1388"/>
        <v>2.0671115117004795</v>
      </c>
      <c r="M975" s="42">
        <f t="shared" si="1391"/>
        <v>2.0375701049275952</v>
      </c>
      <c r="N975" s="42">
        <f t="shared" si="1391"/>
        <v>1.5999870670039198</v>
      </c>
      <c r="O975" s="42">
        <f t="shared" si="1391"/>
        <v>3.6510832692999293</v>
      </c>
      <c r="P975" s="42">
        <f t="shared" si="1391"/>
        <v>3.5750190345228465</v>
      </c>
      <c r="Q975" s="42">
        <f t="shared" si="1391"/>
        <v>2.2405281982008178</v>
      </c>
      <c r="R975" s="42">
        <f t="shared" si="1391"/>
        <v>4.8504889568113683</v>
      </c>
      <c r="S975" s="42">
        <f t="shared" si="1391"/>
        <v>2.4325518034967488</v>
      </c>
      <c r="T975" s="42">
        <f t="shared" si="1389"/>
        <v>4.171243344127757</v>
      </c>
      <c r="U975" s="42">
        <f t="shared" si="1390"/>
        <v>0.55189269352975934</v>
      </c>
      <c r="V975" s="42">
        <f t="shared" si="1392"/>
        <v>6.3954885191246369</v>
      </c>
      <c r="W975" s="42">
        <f t="shared" si="1392"/>
        <v>4.4942891303249501</v>
      </c>
      <c r="X975" s="42">
        <f t="shared" si="1392"/>
        <v>4.7971296588959316</v>
      </c>
      <c r="Y975" s="42">
        <f t="shared" si="1392"/>
        <v>1.1304352181559931</v>
      </c>
      <c r="Z975" s="42">
        <f t="shared" si="1392"/>
        <v>5.9412085451058596</v>
      </c>
      <c r="AA975" s="42">
        <f t="shared" si="1392"/>
        <v>5.6841280927464108</v>
      </c>
      <c r="AB975" s="42">
        <f t="shared" si="1392"/>
        <v>6.3617191509762891</v>
      </c>
      <c r="AC975" s="42">
        <f t="shared" si="1392"/>
        <v>6.5859353197888737</v>
      </c>
      <c r="AD975" s="74">
        <f t="shared" si="1384"/>
        <v>99.999999999999986</v>
      </c>
    </row>
    <row r="976" spans="1:30" x14ac:dyDescent="0.25">
      <c r="A976" s="34" t="s">
        <v>917</v>
      </c>
      <c r="B976" s="34" t="s">
        <v>918</v>
      </c>
      <c r="C976" s="42">
        <f t="shared" si="1385"/>
        <v>1.0631235826459178</v>
      </c>
      <c r="D976" s="42">
        <f t="shared" si="1393"/>
        <v>0.56000000000000005</v>
      </c>
      <c r="E976" s="42">
        <f t="shared" si="1393"/>
        <v>0.83</v>
      </c>
      <c r="F976" s="42">
        <f t="shared" si="1393"/>
        <v>6.3922575062638485</v>
      </c>
      <c r="G976" s="42">
        <f t="shared" si="1386"/>
        <v>6.4322575062638485</v>
      </c>
      <c r="H976" s="42">
        <f t="shared" si="1394"/>
        <v>7.9622575062638488</v>
      </c>
      <c r="I976" s="42">
        <f t="shared" si="1394"/>
        <v>2.6797846903709295</v>
      </c>
      <c r="J976" s="42">
        <f t="shared" si="1394"/>
        <v>4.4079583432681986</v>
      </c>
      <c r="K976" s="42">
        <f>K216</f>
        <v>3.1433001786999926</v>
      </c>
      <c r="L976" s="42">
        <f t="shared" si="1388"/>
        <v>4.8683033313583355</v>
      </c>
      <c r="M976" s="42">
        <f t="shared" si="1391"/>
        <v>4.6518271682608869</v>
      </c>
      <c r="N976" s="42">
        <f t="shared" si="1391"/>
        <v>4.0868330886628481</v>
      </c>
      <c r="O976" s="42">
        <f t="shared" si="1391"/>
        <v>2.9921205348469084</v>
      </c>
      <c r="P976" s="42">
        <f t="shared" si="1391"/>
        <v>3.5956448472734137</v>
      </c>
      <c r="Q976" s="42">
        <f t="shared" si="1391"/>
        <v>4.5903270666366254</v>
      </c>
      <c r="R976" s="42">
        <f t="shared" si="1391"/>
        <v>1.7469610960984456</v>
      </c>
      <c r="S976" s="42">
        <f>S216-0.62</f>
        <v>2.6903078298626633</v>
      </c>
      <c r="T976" s="42">
        <f t="shared" si="1389"/>
        <v>4.9776517444476962</v>
      </c>
      <c r="U976" s="42">
        <f t="shared" si="1390"/>
        <v>0.52392201723908671</v>
      </c>
      <c r="V976" s="42">
        <f t="shared" si="1392"/>
        <v>5.5156217114423258</v>
      </c>
      <c r="W976" s="42">
        <f t="shared" si="1392"/>
        <v>4.2790363922326851</v>
      </c>
      <c r="X976" s="42">
        <f t="shared" si="1392"/>
        <v>1.892432172538961</v>
      </c>
      <c r="Y976" s="42">
        <f t="shared" si="1392"/>
        <v>3.8022193082176283</v>
      </c>
      <c r="Z976" s="42">
        <f t="shared" si="1392"/>
        <v>3.979037814199434</v>
      </c>
      <c r="AA976" s="42">
        <f t="shared" si="1392"/>
        <v>4.1866457099656937</v>
      </c>
      <c r="AB976" s="42">
        <f t="shared" si="1392"/>
        <v>5.2687452415207723</v>
      </c>
      <c r="AC976" s="42">
        <f t="shared" si="1392"/>
        <v>2.8814236114190028</v>
      </c>
      <c r="AD976" s="74">
        <f t="shared" si="1384"/>
        <v>99.999999999999986</v>
      </c>
    </row>
    <row r="977" spans="1:30" x14ac:dyDescent="0.25">
      <c r="A977" s="34" t="s">
        <v>919</v>
      </c>
      <c r="B977" s="34" t="s">
        <v>920</v>
      </c>
      <c r="C977" s="42">
        <f t="shared" si="1385"/>
        <v>2.2093538791226464</v>
      </c>
      <c r="D977" s="42">
        <f t="shared" si="1393"/>
        <v>6.3422908294860054</v>
      </c>
      <c r="E977" s="42">
        <f t="shared" si="1393"/>
        <v>0.83</v>
      </c>
      <c r="F977" s="42">
        <f t="shared" si="1393"/>
        <v>5.7822908294860058</v>
      </c>
      <c r="G977" s="42">
        <f t="shared" si="1386"/>
        <v>5.8222908294860058</v>
      </c>
      <c r="H977" s="42">
        <f t="shared" si="1394"/>
        <v>7.3522908294860061</v>
      </c>
      <c r="I977" s="42">
        <f t="shared" si="1394"/>
        <v>2.4002166301810854</v>
      </c>
      <c r="J977" s="42">
        <f t="shared" si="1394"/>
        <v>3.2184448956573073</v>
      </c>
      <c r="K977" s="42">
        <f t="shared" si="1387"/>
        <v>1.6738013207878315</v>
      </c>
      <c r="L977" s="42">
        <f t="shared" si="1388"/>
        <v>4.7961068664842035</v>
      </c>
      <c r="M977" s="42">
        <f t="shared" si="1391"/>
        <v>4.3780869772809972</v>
      </c>
      <c r="N977" s="42">
        <f t="shared" si="1391"/>
        <v>4.8331578586241974</v>
      </c>
      <c r="O977" s="42">
        <f t="shared" si="1391"/>
        <v>2.5835767536001306</v>
      </c>
      <c r="P977" s="42">
        <f t="shared" si="1391"/>
        <v>3.613931768428754</v>
      </c>
      <c r="Q977" s="42">
        <f t="shared" si="1391"/>
        <v>5.0070123254434025</v>
      </c>
      <c r="R977" s="42">
        <f t="shared" si="1391"/>
        <v>0.93203215711974619</v>
      </c>
      <c r="S977" s="42">
        <f t="shared" si="1391"/>
        <v>3.6590863785617924</v>
      </c>
      <c r="T977" s="42">
        <f t="shared" si="1389"/>
        <v>5.5464907441417148</v>
      </c>
      <c r="U977" s="42">
        <f t="shared" si="1390"/>
        <v>0.10680135361827814</v>
      </c>
      <c r="V977" s="42">
        <f t="shared" si="1392"/>
        <v>4.5522646332185079</v>
      </c>
      <c r="W977" s="42">
        <f t="shared" si="1392"/>
        <v>3.3370186145830987</v>
      </c>
      <c r="X977" s="42">
        <f t="shared" si="1392"/>
        <v>1.9939985503574127</v>
      </c>
      <c r="Y977" s="42">
        <f t="shared" si="1392"/>
        <v>3.868968511793879</v>
      </c>
      <c r="Z977" s="42">
        <f t="shared" si="1392"/>
        <v>4.6867488668370267</v>
      </c>
      <c r="AA977" s="42">
        <f t="shared" si="1392"/>
        <v>2.8673263475596578</v>
      </c>
      <c r="AB977" s="42">
        <f t="shared" si="1392"/>
        <v>4.3660698522134176</v>
      </c>
      <c r="AC977" s="42">
        <f t="shared" si="1392"/>
        <v>3.2403413964408774</v>
      </c>
      <c r="AD977" s="74">
        <f t="shared" si="1384"/>
        <v>100.00000000000001</v>
      </c>
    </row>
    <row r="978" spans="1:30" x14ac:dyDescent="0.25">
      <c r="A978" s="34" t="s">
        <v>921</v>
      </c>
      <c r="B978" s="34" t="s">
        <v>922</v>
      </c>
      <c r="C978" s="42">
        <f t="shared" si="1385"/>
        <v>1.1288829970657059</v>
      </c>
      <c r="D978" s="42">
        <f t="shared" si="1393"/>
        <v>0.56000000000000005</v>
      </c>
      <c r="E978" s="42">
        <f t="shared" si="1393"/>
        <v>7.2360210068496658</v>
      </c>
      <c r="F978" s="42">
        <f t="shared" si="1393"/>
        <v>6.4060210068496657</v>
      </c>
      <c r="G978" s="42">
        <f t="shared" si="1386"/>
        <v>6.4460210068496657</v>
      </c>
      <c r="H978" s="42">
        <f t="shared" si="1394"/>
        <v>7.976021006849666</v>
      </c>
      <c r="I978" s="42">
        <f t="shared" si="1394"/>
        <v>0.55075262585620888</v>
      </c>
      <c r="J978" s="42">
        <f t="shared" si="1394"/>
        <v>3.6548277981577186</v>
      </c>
      <c r="K978" s="42">
        <f t="shared" si="1387"/>
        <v>1.9035840330013833</v>
      </c>
      <c r="L978" s="42">
        <f t="shared" si="1388"/>
        <v>4.1738034391774734</v>
      </c>
      <c r="M978" s="42">
        <f t="shared" si="1391"/>
        <v>4.3449083466021579</v>
      </c>
      <c r="N978" s="42">
        <f t="shared" si="1391"/>
        <v>2.9704993023526232</v>
      </c>
      <c r="O978" s="42">
        <f t="shared" si="1391"/>
        <v>2.5896680665988026</v>
      </c>
      <c r="P978" s="42">
        <f t="shared" si="1391"/>
        <v>5.738727151969492</v>
      </c>
      <c r="Q978" s="42">
        <f t="shared" si="1391"/>
        <v>3.5806618154186145</v>
      </c>
      <c r="R978" s="42">
        <f t="shared" si="1391"/>
        <v>2.9931420314198864</v>
      </c>
      <c r="S978" s="42">
        <f t="shared" si="1391"/>
        <v>2.1054505293468573</v>
      </c>
      <c r="T978" s="42">
        <f t="shared" si="1389"/>
        <v>4.7114136840071481</v>
      </c>
      <c r="U978" s="42">
        <f t="shared" si="1390"/>
        <v>1.4026927696465568</v>
      </c>
      <c r="V978" s="42">
        <f t="shared" si="1392"/>
        <v>4.5972228523449505</v>
      </c>
      <c r="W978" s="42">
        <f t="shared" si="1392"/>
        <v>1.9238047740581194</v>
      </c>
      <c r="X978" s="42">
        <f t="shared" si="1392"/>
        <v>0.121642397577994</v>
      </c>
      <c r="Y978" s="42">
        <f t="shared" si="1392"/>
        <v>2.0207551663687693</v>
      </c>
      <c r="Z978" s="42">
        <f t="shared" si="1392"/>
        <v>4.8323222752279866</v>
      </c>
      <c r="AA978" s="42">
        <f t="shared" si="1392"/>
        <v>4.5034853050634096</v>
      </c>
      <c r="AB978" s="42">
        <f t="shared" si="1392"/>
        <v>5.9087685302181452</v>
      </c>
      <c r="AC978" s="42">
        <f t="shared" si="1392"/>
        <v>5.618900081121331</v>
      </c>
      <c r="AD978" s="74">
        <f t="shared" si="1384"/>
        <v>100</v>
      </c>
    </row>
    <row r="979" spans="1:30" x14ac:dyDescent="0.25">
      <c r="A979" s="34" t="s">
        <v>923</v>
      </c>
      <c r="B979" s="34" t="s">
        <v>924</v>
      </c>
      <c r="C979" s="42">
        <f t="shared" si="1385"/>
        <v>1.2759378788516447</v>
      </c>
      <c r="D979" s="42">
        <f t="shared" si="1393"/>
        <v>0.56000000000000005</v>
      </c>
      <c r="E979" s="42">
        <f t="shared" si="1393"/>
        <v>6.8780349221855976</v>
      </c>
      <c r="F979" s="42">
        <f t="shared" si="1393"/>
        <v>6.0480349221855976</v>
      </c>
      <c r="G979" s="42">
        <f t="shared" si="1386"/>
        <v>6.0880349221855976</v>
      </c>
      <c r="H979" s="42">
        <f t="shared" si="1394"/>
        <v>7.6180349221855979</v>
      </c>
      <c r="I979" s="42">
        <f t="shared" si="1394"/>
        <v>2.2700145509106644</v>
      </c>
      <c r="J979" s="42">
        <f t="shared" si="1394"/>
        <v>5.3280307647825538</v>
      </c>
      <c r="K979" s="42">
        <f t="shared" si="1387"/>
        <v>0.8628515373953688</v>
      </c>
      <c r="L979" s="42">
        <f t="shared" si="1388"/>
        <v>3.9535929367159266</v>
      </c>
      <c r="M979" s="42">
        <f t="shared" si="1391"/>
        <v>3.605352426531657</v>
      </c>
      <c r="N979" s="42">
        <f t="shared" si="1391"/>
        <v>3.476374794384022</v>
      </c>
      <c r="O979" s="42">
        <f t="shared" si="1391"/>
        <v>3.7317662285826043</v>
      </c>
      <c r="P979" s="42">
        <f t="shared" si="1391"/>
        <v>3.5280203712749314</v>
      </c>
      <c r="Q979" s="42">
        <f t="shared" si="1391"/>
        <v>3.1151118032521179</v>
      </c>
      <c r="R979" s="42">
        <f t="shared" si="1391"/>
        <v>3.1556263224721559</v>
      </c>
      <c r="S979" s="42">
        <f t="shared" si="1391"/>
        <v>2.9157901775592561</v>
      </c>
      <c r="T979" s="42">
        <f t="shared" si="1389"/>
        <v>4.6388698547552307</v>
      </c>
      <c r="U979" s="42">
        <f t="shared" si="1390"/>
        <v>0.44995741855715965</v>
      </c>
      <c r="V979" s="42">
        <f t="shared" si="1392"/>
        <v>4.1546397248980966</v>
      </c>
      <c r="W979" s="42">
        <f t="shared" si="1392"/>
        <v>3.9752543828662898</v>
      </c>
      <c r="X979" s="42">
        <f t="shared" si="1392"/>
        <v>1.9077335714091703</v>
      </c>
      <c r="Y979" s="42">
        <f t="shared" si="1392"/>
        <v>2.7591440583981899</v>
      </c>
      <c r="Z979" s="42">
        <f t="shared" si="1392"/>
        <v>4.8666672373616855</v>
      </c>
      <c r="AA979" s="42">
        <f t="shared" si="1392"/>
        <v>3.5454641853798181</v>
      </c>
      <c r="AB979" s="42">
        <f t="shared" si="1392"/>
        <v>4.5130006779760556</v>
      </c>
      <c r="AC979" s="42">
        <f t="shared" si="1392"/>
        <v>4.7786594069430297</v>
      </c>
      <c r="AD979" s="74">
        <f t="shared" si="1384"/>
        <v>100.00000000000004</v>
      </c>
    </row>
    <row r="980" spans="1:30" x14ac:dyDescent="0.25">
      <c r="A980" s="34" t="s">
        <v>925</v>
      </c>
      <c r="B980" s="34" t="s">
        <v>926</v>
      </c>
      <c r="C980" s="42">
        <f t="shared" si="1385"/>
        <v>1.0913582550207619</v>
      </c>
      <c r="D980" s="42">
        <f t="shared" si="1393"/>
        <v>6.9423541925174259</v>
      </c>
      <c r="E980" s="42">
        <f t="shared" si="1393"/>
        <v>0.83</v>
      </c>
      <c r="F980" s="42">
        <f t="shared" si="1393"/>
        <v>2.1274513975058094</v>
      </c>
      <c r="G980" s="42">
        <f t="shared" si="1386"/>
        <v>6.4223541925174263</v>
      </c>
      <c r="H980" s="42">
        <f t="shared" si="1394"/>
        <v>7.9523541925174266</v>
      </c>
      <c r="I980" s="42">
        <f t="shared" si="1394"/>
        <v>2.4093142468822597</v>
      </c>
      <c r="J980" s="42">
        <f t="shared" si="1394"/>
        <v>4.8885507179884176</v>
      </c>
      <c r="K980" s="42">
        <f t="shared" si="1387"/>
        <v>1.7931628455179469</v>
      </c>
      <c r="L980" s="42">
        <f t="shared" si="1388"/>
        <v>4.1479610204967194</v>
      </c>
      <c r="M980" s="42">
        <f t="shared" si="1391"/>
        <v>4.7003433058879347</v>
      </c>
      <c r="N980" s="42">
        <f t="shared" si="1391"/>
        <v>4.860417596140449</v>
      </c>
      <c r="O980" s="42">
        <f t="shared" si="1391"/>
        <v>2.8516901711248077</v>
      </c>
      <c r="P980" s="42">
        <f t="shared" si="1391"/>
        <v>3.8560056579792783</v>
      </c>
      <c r="Q980" s="42">
        <f t="shared" si="1391"/>
        <v>4.5334564071672094</v>
      </c>
      <c r="R980" s="42">
        <f t="shared" si="1391"/>
        <v>2.0528207829079634</v>
      </c>
      <c r="S980" s="42">
        <f t="shared" si="1391"/>
        <v>3.5425105972192141</v>
      </c>
      <c r="T980" s="42">
        <f t="shared" si="1389"/>
        <v>5.6066485075745227</v>
      </c>
      <c r="U980" s="42">
        <f t="shared" si="1390"/>
        <v>0.92745921071548876</v>
      </c>
      <c r="V980" s="42">
        <f t="shared" si="1392"/>
        <v>4.8542886405240271</v>
      </c>
      <c r="W980" s="42">
        <f t="shared" si="1392"/>
        <v>2.4024711788682249</v>
      </c>
      <c r="X980" s="42">
        <f t="shared" si="1392"/>
        <v>0.51392525969951786</v>
      </c>
      <c r="Y980" s="42">
        <f t="shared" si="1392"/>
        <v>3.9140420263648696</v>
      </c>
      <c r="Z980" s="42">
        <f t="shared" si="1392"/>
        <v>5.6680456636974306</v>
      </c>
      <c r="AA980" s="42">
        <f t="shared" si="1392"/>
        <v>3.1915102314546404</v>
      </c>
      <c r="AB980" s="42">
        <f t="shared" si="1392"/>
        <v>4.1172124126857339</v>
      </c>
      <c r="AC980" s="42">
        <f t="shared" si="1392"/>
        <v>3.8022912890244984</v>
      </c>
      <c r="AD980" s="74">
        <f t="shared" si="1384"/>
        <v>100</v>
      </c>
    </row>
    <row r="981" spans="1:30" x14ac:dyDescent="0.25">
      <c r="A981" s="34" t="s">
        <v>927</v>
      </c>
      <c r="B981" s="34" t="s">
        <v>928</v>
      </c>
      <c r="C981" s="42">
        <f t="shared" si="1385"/>
        <v>0.97427885801434455</v>
      </c>
      <c r="D981" s="42">
        <f t="shared" si="1393"/>
        <v>0.56000000000000005</v>
      </c>
      <c r="E981" s="42">
        <f t="shared" si="1393"/>
        <v>7.933495365415669</v>
      </c>
      <c r="F981" s="42">
        <f t="shared" si="1393"/>
        <v>2.3678317884718902</v>
      </c>
      <c r="G981" s="42">
        <f t="shared" si="1386"/>
        <v>7.143495365415669</v>
      </c>
      <c r="H981" s="42">
        <f t="shared" si="1394"/>
        <v>1.57</v>
      </c>
      <c r="I981" s="42">
        <f t="shared" si="1394"/>
        <v>3.0057687091488474</v>
      </c>
      <c r="J981" s="42">
        <f t="shared" si="1394"/>
        <v>4.9303236026806854</v>
      </c>
      <c r="K981" s="42">
        <f t="shared" si="1387"/>
        <v>2.3984963088577591</v>
      </c>
      <c r="L981" s="42">
        <f t="shared" si="1388"/>
        <v>4.2489124347870035</v>
      </c>
      <c r="M981" s="42">
        <f t="shared" si="1391"/>
        <v>4.5974602987484108</v>
      </c>
      <c r="N981" s="42">
        <f t="shared" si="1391"/>
        <v>2.9537805857723463</v>
      </c>
      <c r="O981" s="42">
        <f t="shared" si="1391"/>
        <v>3.3250403838115905</v>
      </c>
      <c r="P981" s="42">
        <f t="shared" si="1391"/>
        <v>4.1437056298258064</v>
      </c>
      <c r="Q981" s="42">
        <f t="shared" si="1391"/>
        <v>3.1747674891443847</v>
      </c>
      <c r="R981" s="42">
        <f t="shared" si="1391"/>
        <v>4.4716880877978005</v>
      </c>
      <c r="S981" s="42">
        <f t="shared" si="1391"/>
        <v>3.3318321411505294</v>
      </c>
      <c r="T981" s="42">
        <f t="shared" si="1389"/>
        <v>4.9846877702910977</v>
      </c>
      <c r="U981" s="42">
        <f t="shared" si="1390"/>
        <v>0.13495328333619627</v>
      </c>
      <c r="V981" s="42">
        <f t="shared" si="1392"/>
        <v>5.5604642248414162</v>
      </c>
      <c r="W981" s="42">
        <f t="shared" si="1392"/>
        <v>3.26751728411713</v>
      </c>
      <c r="X981" s="42">
        <f t="shared" si="1392"/>
        <v>0.51446601413986182</v>
      </c>
      <c r="Y981" s="42">
        <f t="shared" si="1392"/>
        <v>1.904983782778251</v>
      </c>
      <c r="Z981" s="42">
        <f t="shared" si="1392"/>
        <v>5.2159523101990466</v>
      </c>
      <c r="AA981" s="42">
        <f t="shared" si="1392"/>
        <v>5.909504225095076</v>
      </c>
      <c r="AB981" s="42">
        <f t="shared" si="1392"/>
        <v>6.2501143655095541</v>
      </c>
      <c r="AC981" s="42">
        <f t="shared" si="1392"/>
        <v>5.1264796906496235</v>
      </c>
      <c r="AD981" s="74">
        <f t="shared" si="1384"/>
        <v>99.999999999999986</v>
      </c>
    </row>
    <row r="982" spans="1:30" x14ac:dyDescent="0.25">
      <c r="A982" s="34" t="s">
        <v>929</v>
      </c>
      <c r="B982" s="34" t="s">
        <v>930</v>
      </c>
      <c r="C982" s="42">
        <f t="shared" si="1385"/>
        <v>4.6235900270506844</v>
      </c>
      <c r="D982" s="42">
        <f t="shared" si="1393"/>
        <v>0.56000000000000005</v>
      </c>
      <c r="E982" s="42">
        <f t="shared" si="1393"/>
        <v>0.83</v>
      </c>
      <c r="F982" s="42">
        <f t="shared" si="1393"/>
        <v>2.1192639523772634</v>
      </c>
      <c r="G982" s="42">
        <f t="shared" si="1386"/>
        <v>6.3977918571317884</v>
      </c>
      <c r="H982" s="42">
        <f t="shared" si="1394"/>
        <v>7.9277918571317887</v>
      </c>
      <c r="I982" s="42">
        <f t="shared" si="1394"/>
        <v>1.0745399702357903</v>
      </c>
      <c r="J982" s="42">
        <f t="shared" si="1394"/>
        <v>5.1210785264318526</v>
      </c>
      <c r="K982" s="42">
        <f t="shared" si="1387"/>
        <v>5.1422962010918924</v>
      </c>
      <c r="L982" s="42">
        <f t="shared" si="1388"/>
        <v>3.6407174360447949</v>
      </c>
      <c r="M982" s="42">
        <f t="shared" ref="M982:S997" si="1395">M222</f>
        <v>2.7445924427715238</v>
      </c>
      <c r="N982" s="42">
        <f t="shared" si="1395"/>
        <v>5.4116121457754591</v>
      </c>
      <c r="O982" s="42">
        <f t="shared" si="1395"/>
        <v>2.7054433434603351</v>
      </c>
      <c r="P982" s="42">
        <f t="shared" si="1395"/>
        <v>4.7683438928488417</v>
      </c>
      <c r="Q982" s="42">
        <f t="shared" si="1395"/>
        <v>3.4094553451459646</v>
      </c>
      <c r="R982" s="42">
        <f t="shared" si="1395"/>
        <v>3.3822788139023552</v>
      </c>
      <c r="S982" s="42">
        <f t="shared" si="1395"/>
        <v>3.3616261494670847</v>
      </c>
      <c r="T982" s="42">
        <f t="shared" si="1389"/>
        <v>4.814439298721755</v>
      </c>
      <c r="U982" s="42">
        <f t="shared" si="1390"/>
        <v>1.2308451130813083</v>
      </c>
      <c r="V982" s="42">
        <f t="shared" ref="V982:AC997" si="1396">V222</f>
        <v>4.888017101760691</v>
      </c>
      <c r="W982" s="42">
        <f t="shared" si="1396"/>
        <v>3.2271491692159113</v>
      </c>
      <c r="X982" s="42">
        <f t="shared" si="1396"/>
        <v>1.6703015213938477</v>
      </c>
      <c r="Y982" s="42">
        <f t="shared" si="1396"/>
        <v>3.1095898136636611</v>
      </c>
      <c r="Z982" s="42">
        <f t="shared" si="1396"/>
        <v>4.6751102018420987</v>
      </c>
      <c r="AA982" s="42">
        <f t="shared" si="1396"/>
        <v>4.0056089137722051</v>
      </c>
      <c r="AB982" s="42">
        <f t="shared" si="1396"/>
        <v>5.380187229353699</v>
      </c>
      <c r="AC982" s="42">
        <f t="shared" si="1396"/>
        <v>3.7783296763273877</v>
      </c>
      <c r="AD982" s="74">
        <f t="shared" si="1384"/>
        <v>99.999999999999986</v>
      </c>
    </row>
    <row r="983" spans="1:30" x14ac:dyDescent="0.25">
      <c r="A983" s="34" t="s">
        <v>931</v>
      </c>
      <c r="B983" s="34" t="s">
        <v>932</v>
      </c>
      <c r="C983" s="42">
        <f t="shared" si="1385"/>
        <v>1.1510730357865846</v>
      </c>
      <c r="D983" s="42">
        <f t="shared" ref="D983:F998" si="1397">D223</f>
        <v>7.0805297123782438</v>
      </c>
      <c r="E983" s="42">
        <f t="shared" si="1397"/>
        <v>7.3505297123782443</v>
      </c>
      <c r="F983" s="42">
        <f t="shared" si="1397"/>
        <v>2.1735099041260821</v>
      </c>
      <c r="G983" s="42">
        <f t="shared" si="1386"/>
        <v>6.5605297123782442</v>
      </c>
      <c r="H983" s="42">
        <f t="shared" ref="H983:J998" si="1398">H223</f>
        <v>1.57</v>
      </c>
      <c r="I983" s="42">
        <f t="shared" si="1398"/>
        <v>5.7271522363467238</v>
      </c>
      <c r="J983" s="42">
        <f t="shared" si="1398"/>
        <v>4.5696434642003885</v>
      </c>
      <c r="K983" s="42">
        <f t="shared" si="1387"/>
        <v>3.1477165486813696</v>
      </c>
      <c r="L983" s="42">
        <f t="shared" si="1388"/>
        <v>2.7742694972307702</v>
      </c>
      <c r="M983" s="42">
        <f t="shared" si="1395"/>
        <v>3.6181823723334094</v>
      </c>
      <c r="N983" s="42">
        <f t="shared" si="1395"/>
        <v>1.8483784666385372</v>
      </c>
      <c r="O983" s="42">
        <f t="shared" si="1395"/>
        <v>1.6648160967774241</v>
      </c>
      <c r="P983" s="42">
        <f t="shared" si="1395"/>
        <v>0.40753310702364026</v>
      </c>
      <c r="Q983" s="42">
        <f t="shared" si="1395"/>
        <v>3.4788043275695122</v>
      </c>
      <c r="R983" s="42">
        <f t="shared" si="1395"/>
        <v>2.9675590059568293</v>
      </c>
      <c r="S983" s="42">
        <f t="shared" si="1395"/>
        <v>2.1624038480726164</v>
      </c>
      <c r="T983" s="42">
        <f t="shared" si="1389"/>
        <v>3.8939591959009237</v>
      </c>
      <c r="U983" s="42">
        <f t="shared" si="1390"/>
        <v>0.25086500691890412</v>
      </c>
      <c r="V983" s="42">
        <f t="shared" si="1396"/>
        <v>5.9878516498166992</v>
      </c>
      <c r="W983" s="42">
        <f t="shared" si="1396"/>
        <v>1.5311599892739731</v>
      </c>
      <c r="X983" s="42">
        <f t="shared" si="1396"/>
        <v>1.9433747819707812</v>
      </c>
      <c r="Y983" s="42">
        <f t="shared" si="1396"/>
        <v>3.83429330699727</v>
      </c>
      <c r="Z983" s="42">
        <f t="shared" si="1396"/>
        <v>5.7157904752334865</v>
      </c>
      <c r="AA983" s="42">
        <f t="shared" si="1396"/>
        <v>5.8604356022996562</v>
      </c>
      <c r="AB983" s="42">
        <f t="shared" si="1396"/>
        <v>6.5205297123782442</v>
      </c>
      <c r="AC983" s="42">
        <f t="shared" si="1396"/>
        <v>6.2091092313314373</v>
      </c>
      <c r="AD983" s="74">
        <f t="shared" si="1384"/>
        <v>100</v>
      </c>
    </row>
    <row r="984" spans="1:30" x14ac:dyDescent="0.25">
      <c r="A984" s="34" t="s">
        <v>933</v>
      </c>
      <c r="B984" s="34" t="s">
        <v>934</v>
      </c>
      <c r="C984" s="42">
        <f t="shared" si="1385"/>
        <v>1.2213230942761644</v>
      </c>
      <c r="D984" s="42">
        <f t="shared" si="1397"/>
        <v>6.9479378115909363</v>
      </c>
      <c r="E984" s="42">
        <f t="shared" si="1397"/>
        <v>7.2179378115909358</v>
      </c>
      <c r="F984" s="42">
        <f t="shared" si="1397"/>
        <v>6.3879378115909358</v>
      </c>
      <c r="G984" s="42">
        <f t="shared" si="1386"/>
        <v>6.4279378115909358</v>
      </c>
      <c r="H984" s="42">
        <f t="shared" si="1398"/>
        <v>7.9579378115909361</v>
      </c>
      <c r="I984" s="42">
        <f t="shared" si="1398"/>
        <v>5.3394455851420677</v>
      </c>
      <c r="J984" s="42">
        <f t="shared" si="1398"/>
        <v>1.5180678806521113</v>
      </c>
      <c r="K984" s="42">
        <f t="shared" si="1387"/>
        <v>3.5198412401563806</v>
      </c>
      <c r="L984" s="42">
        <f t="shared" si="1388"/>
        <v>0.39216449655149055</v>
      </c>
      <c r="M984" s="42">
        <f t="shared" si="1395"/>
        <v>0.81592091692107327</v>
      </c>
      <c r="N984" s="42">
        <f t="shared" si="1395"/>
        <v>2.1007640724960037</v>
      </c>
      <c r="O984" s="42">
        <f t="shared" si="1395"/>
        <v>0.27182714091876348</v>
      </c>
      <c r="P984" s="42">
        <f t="shared" si="1395"/>
        <v>0.93157426419034517</v>
      </c>
      <c r="Q984" s="42">
        <f t="shared" si="1395"/>
        <v>0.68585252265684449</v>
      </c>
      <c r="R984" s="42">
        <f t="shared" si="1395"/>
        <v>6.385944826722854</v>
      </c>
      <c r="S984" s="42">
        <f t="shared" si="1395"/>
        <v>1.3010457012442385</v>
      </c>
      <c r="T984" s="42">
        <f t="shared" si="1389"/>
        <v>2.7436634971828999</v>
      </c>
      <c r="U984" s="42">
        <f t="shared" si="1390"/>
        <v>0.98584081866714779</v>
      </c>
      <c r="V984" s="42">
        <f t="shared" si="1396"/>
        <v>5.0402637331191542</v>
      </c>
      <c r="W984" s="42">
        <f t="shared" si="1396"/>
        <v>3.5174991664475015</v>
      </c>
      <c r="X984" s="42">
        <f t="shared" si="1396"/>
        <v>2.3954804859685854</v>
      </c>
      <c r="Y984" s="42">
        <f t="shared" si="1396"/>
        <v>3.4578265562147941</v>
      </c>
      <c r="Z984" s="42">
        <f t="shared" si="1396"/>
        <v>5.9592775079506239</v>
      </c>
      <c r="AA984" s="42">
        <f t="shared" si="1396"/>
        <v>4.4783608961606785</v>
      </c>
      <c r="AB984" s="42">
        <f t="shared" si="1396"/>
        <v>5.8853335675317506</v>
      </c>
      <c r="AC984" s="42">
        <f t="shared" si="1396"/>
        <v>6.1129929708738731</v>
      </c>
      <c r="AD984" s="74">
        <f t="shared" si="1384"/>
        <v>100.00000000000004</v>
      </c>
    </row>
    <row r="985" spans="1:30" x14ac:dyDescent="0.25">
      <c r="A985" s="34" t="s">
        <v>935</v>
      </c>
      <c r="B985" s="34" t="s">
        <v>936</v>
      </c>
      <c r="C985" s="42">
        <f t="shared" si="1385"/>
        <v>2.624896087726988</v>
      </c>
      <c r="D985" s="42">
        <f t="shared" si="1397"/>
        <v>7.1433830612939317</v>
      </c>
      <c r="E985" s="42">
        <f t="shared" si="1397"/>
        <v>0.83</v>
      </c>
      <c r="F985" s="42">
        <f t="shared" si="1397"/>
        <v>2.1944610204313113</v>
      </c>
      <c r="G985" s="42">
        <f t="shared" si="1386"/>
        <v>6.6233830612939322</v>
      </c>
      <c r="H985" s="42">
        <f t="shared" si="1398"/>
        <v>8.1533830612939315</v>
      </c>
      <c r="I985" s="42">
        <f t="shared" si="1398"/>
        <v>3.0416915306469652</v>
      </c>
      <c r="J985" s="42">
        <f t="shared" si="1398"/>
        <v>4.4037095140461231</v>
      </c>
      <c r="K985" s="42">
        <f t="shared" si="1387"/>
        <v>2.5855453335639167</v>
      </c>
      <c r="L985" s="42">
        <f t="shared" si="1388"/>
        <v>2.0801488416107325</v>
      </c>
      <c r="M985" s="42">
        <f t="shared" si="1395"/>
        <v>2.435372747654085</v>
      </c>
      <c r="N985" s="42">
        <f t="shared" si="1395"/>
        <v>3.8219180346259169</v>
      </c>
      <c r="O985" s="42">
        <f t="shared" si="1395"/>
        <v>3.221655540633201</v>
      </c>
      <c r="P985" s="42">
        <f t="shared" si="1395"/>
        <v>2.8802300893160964</v>
      </c>
      <c r="Q985" s="42">
        <f t="shared" si="1395"/>
        <v>2.6311064362920207</v>
      </c>
      <c r="R985" s="42">
        <f t="shared" si="1395"/>
        <v>4.0338659648466146</v>
      </c>
      <c r="S985" s="42">
        <f t="shared" si="1395"/>
        <v>2.2604152521148477</v>
      </c>
      <c r="T985" s="42">
        <f t="shared" si="1389"/>
        <v>4.0317660371200477</v>
      </c>
      <c r="U985" s="42">
        <f t="shared" si="1390"/>
        <v>0.87844388288981123</v>
      </c>
      <c r="V985" s="42">
        <f t="shared" si="1396"/>
        <v>5.8716289522285505</v>
      </c>
      <c r="W985" s="42">
        <f t="shared" si="1396"/>
        <v>2.8709255181762532</v>
      </c>
      <c r="X985" s="42">
        <f t="shared" si="1396"/>
        <v>2.0321321356915218</v>
      </c>
      <c r="Y985" s="42">
        <f t="shared" si="1396"/>
        <v>1.7813939086253041</v>
      </c>
      <c r="Z985" s="42">
        <f t="shared" si="1396"/>
        <v>5.1259870222674593</v>
      </c>
      <c r="AA985" s="42">
        <f t="shared" si="1396"/>
        <v>5.0973912746481549</v>
      </c>
      <c r="AB985" s="42">
        <f t="shared" si="1396"/>
        <v>5.7103328964395974</v>
      </c>
      <c r="AC985" s="42">
        <f t="shared" si="1396"/>
        <v>5.634832794522687</v>
      </c>
      <c r="AD985" s="74">
        <f t="shared" si="1384"/>
        <v>99.999999999999972</v>
      </c>
    </row>
    <row r="986" spans="1:30" x14ac:dyDescent="0.25">
      <c r="A986" s="34" t="s">
        <v>937</v>
      </c>
      <c r="B986" s="34" t="s">
        <v>938</v>
      </c>
      <c r="C986" s="42">
        <f t="shared" si="1385"/>
        <v>2.2252056191635003</v>
      </c>
      <c r="D986" s="42">
        <f t="shared" si="1397"/>
        <v>0.56000000000000005</v>
      </c>
      <c r="E986" s="42">
        <f t="shared" si="1397"/>
        <v>0.83</v>
      </c>
      <c r="F986" s="42">
        <f t="shared" si="1397"/>
        <v>6.7199369209901061</v>
      </c>
      <c r="G986" s="42">
        <f t="shared" si="1386"/>
        <v>6.7599369209901061</v>
      </c>
      <c r="H986" s="42">
        <f t="shared" si="1398"/>
        <v>8.2899369209901064</v>
      </c>
      <c r="I986" s="42">
        <f t="shared" si="1398"/>
        <v>2.5499737170792098</v>
      </c>
      <c r="J986" s="42">
        <f t="shared" si="1398"/>
        <v>4.6731636809041701</v>
      </c>
      <c r="K986" s="42">
        <f t="shared" si="1387"/>
        <v>2.9574870798383901</v>
      </c>
      <c r="L986" s="42">
        <f t="shared" si="1388"/>
        <v>3.6041215813931893</v>
      </c>
      <c r="M986" s="42">
        <f t="shared" si="1395"/>
        <v>3.4626417085198815</v>
      </c>
      <c r="N986" s="42">
        <f t="shared" si="1395"/>
        <v>4.2294029347583777</v>
      </c>
      <c r="O986" s="42">
        <f t="shared" si="1395"/>
        <v>3.4314571511438841</v>
      </c>
      <c r="P986" s="42">
        <f t="shared" si="1395"/>
        <v>3.9199632039108949</v>
      </c>
      <c r="Q986" s="42">
        <f t="shared" si="1395"/>
        <v>3.9480213089676925</v>
      </c>
      <c r="R986" s="42">
        <f t="shared" si="1395"/>
        <v>2.9829494485223242</v>
      </c>
      <c r="S986" s="42">
        <f t="shared" si="1395"/>
        <v>2.4940924899427359</v>
      </c>
      <c r="T986" s="42">
        <f t="shared" si="1389"/>
        <v>3.961325881851824</v>
      </c>
      <c r="U986" s="42">
        <f t="shared" si="1390"/>
        <v>0.45410501827730421</v>
      </c>
      <c r="V986" s="42">
        <f t="shared" si="1396"/>
        <v>3.9311578396481668</v>
      </c>
      <c r="W986" s="42">
        <f t="shared" si="1396"/>
        <v>4.2121017124202487</v>
      </c>
      <c r="X986" s="42">
        <f t="shared" si="1396"/>
        <v>2.1576627243354487</v>
      </c>
      <c r="Y986" s="42">
        <f t="shared" si="1396"/>
        <v>3.8169757306629437</v>
      </c>
      <c r="Z986" s="42">
        <f t="shared" si="1396"/>
        <v>5.0060534312866221</v>
      </c>
      <c r="AA986" s="42">
        <f t="shared" si="1396"/>
        <v>3.8438512233426767</v>
      </c>
      <c r="AB986" s="42">
        <f t="shared" si="1396"/>
        <v>4.9404612388666695</v>
      </c>
      <c r="AC986" s="42">
        <f t="shared" si="1396"/>
        <v>4.0380145121935431</v>
      </c>
      <c r="AD986" s="74">
        <f t="shared" si="1384"/>
        <v>100.00000000000001</v>
      </c>
    </row>
    <row r="987" spans="1:30" x14ac:dyDescent="0.25">
      <c r="A987" s="34" t="s">
        <v>939</v>
      </c>
      <c r="B987" s="34" t="s">
        <v>940</v>
      </c>
      <c r="C987" s="42">
        <f t="shared" si="1385"/>
        <v>1.0307823436519972</v>
      </c>
      <c r="D987" s="42">
        <f t="shared" si="1397"/>
        <v>0.56000000000000005</v>
      </c>
      <c r="E987" s="42">
        <f t="shared" si="1397"/>
        <v>0.83</v>
      </c>
      <c r="F987" s="42">
        <f t="shared" si="1397"/>
        <v>2.258205863645439</v>
      </c>
      <c r="G987" s="42">
        <f t="shared" si="1386"/>
        <v>6.8146175909363151</v>
      </c>
      <c r="H987" s="42">
        <f t="shared" si="1398"/>
        <v>8.3446175909363145</v>
      </c>
      <c r="I987" s="42">
        <f t="shared" si="1398"/>
        <v>4.2664117272908761</v>
      </c>
      <c r="J987" s="42">
        <f t="shared" si="1398"/>
        <v>4.1238125946624935</v>
      </c>
      <c r="K987" s="42">
        <f t="shared" si="1387"/>
        <v>1.348931558798292</v>
      </c>
      <c r="L987" s="42">
        <f t="shared" si="1388"/>
        <v>4.4255952281648154</v>
      </c>
      <c r="M987" s="42">
        <f t="shared" si="1395"/>
        <v>5.711051919020524</v>
      </c>
      <c r="N987" s="42">
        <f t="shared" si="1395"/>
        <v>4.4480729940106665</v>
      </c>
      <c r="O987" s="42">
        <f t="shared" si="1395"/>
        <v>3.4593791953717354</v>
      </c>
      <c r="P987" s="42">
        <f t="shared" si="1395"/>
        <v>2.1170679971675974</v>
      </c>
      <c r="Q987" s="42">
        <f t="shared" si="1395"/>
        <v>4.3231221225312959</v>
      </c>
      <c r="R987" s="42">
        <f t="shared" si="1395"/>
        <v>2.0760325409514331</v>
      </c>
      <c r="S987" s="42">
        <f t="shared" si="1395"/>
        <v>3.550405214556132</v>
      </c>
      <c r="T987" s="42">
        <f t="shared" si="1389"/>
        <v>5.5744074163191497</v>
      </c>
      <c r="U987" s="42">
        <f t="shared" si="1390"/>
        <v>0.30942453852664908</v>
      </c>
      <c r="V987" s="42">
        <f t="shared" si="1396"/>
        <v>4.3400160282967413</v>
      </c>
      <c r="W987" s="42">
        <f t="shared" si="1396"/>
        <v>4.251339543858859</v>
      </c>
      <c r="X987" s="42">
        <f t="shared" si="1396"/>
        <v>2.9960942866391855</v>
      </c>
      <c r="Y987" s="42">
        <f t="shared" si="1396"/>
        <v>3.8434636398619118</v>
      </c>
      <c r="Z987" s="42">
        <f t="shared" si="1396"/>
        <v>3.7997943104489109</v>
      </c>
      <c r="AA987" s="42">
        <f t="shared" si="1396"/>
        <v>4.377409740853901</v>
      </c>
      <c r="AB987" s="42">
        <f t="shared" si="1396"/>
        <v>6.0452858748223992</v>
      </c>
      <c r="AC987" s="42">
        <f t="shared" si="1396"/>
        <v>4.7746581386763634</v>
      </c>
      <c r="AD987" s="74">
        <f t="shared" si="1384"/>
        <v>100.00000000000001</v>
      </c>
    </row>
    <row r="988" spans="1:30" x14ac:dyDescent="0.25">
      <c r="A988" s="34" t="s">
        <v>941</v>
      </c>
      <c r="B988" s="34" t="s">
        <v>942</v>
      </c>
      <c r="C988" s="42">
        <f t="shared" si="1385"/>
        <v>3.9347477171374909</v>
      </c>
      <c r="D988" s="42">
        <f t="shared" si="1397"/>
        <v>3.8604968168269904</v>
      </c>
      <c r="E988" s="42">
        <f t="shared" si="1397"/>
        <v>6.3436423473689549</v>
      </c>
      <c r="F988" s="42">
        <f t="shared" si="1397"/>
        <v>5.552904066221398</v>
      </c>
      <c r="G988" s="42">
        <f t="shared" si="1386"/>
        <v>1.9744787908523067</v>
      </c>
      <c r="H988" s="42">
        <f t="shared" si="1398"/>
        <v>3.4623308005380364</v>
      </c>
      <c r="I988" s="42">
        <f t="shared" si="1398"/>
        <v>2.7989013235342348</v>
      </c>
      <c r="J988" s="42">
        <f t="shared" si="1398"/>
        <v>2.5697897291302372</v>
      </c>
      <c r="K988" s="42">
        <f t="shared" si="1387"/>
        <v>2.6122963563427772</v>
      </c>
      <c r="L988" s="42">
        <f t="shared" si="1388"/>
        <v>3.7085782494442192</v>
      </c>
      <c r="M988" s="42">
        <f t="shared" si="1395"/>
        <v>0.91712488248159374</v>
      </c>
      <c r="N988" s="42">
        <f t="shared" si="1395"/>
        <v>1.7609008647198992</v>
      </c>
      <c r="O988" s="42">
        <f t="shared" si="1395"/>
        <v>2.9717463859826374</v>
      </c>
      <c r="P988" s="42">
        <f t="shared" si="1395"/>
        <v>1.104256156030998</v>
      </c>
      <c r="Q988" s="42">
        <f t="shared" si="1395"/>
        <v>6.1217200649968309</v>
      </c>
      <c r="R988" s="42">
        <f t="shared" si="1395"/>
        <v>6.1217200649968309</v>
      </c>
      <c r="S988" s="42">
        <f t="shared" si="1395"/>
        <v>5.2217200649968305</v>
      </c>
      <c r="T988" s="42">
        <f t="shared" si="1389"/>
        <v>6.8817200649968306</v>
      </c>
      <c r="U988" s="42">
        <f t="shared" si="1390"/>
        <v>5.6617200649968309</v>
      </c>
      <c r="V988" s="42">
        <f t="shared" si="1396"/>
        <v>3.8260750406230191</v>
      </c>
      <c r="W988" s="42">
        <f t="shared" si="1396"/>
        <v>4.7499426804487097</v>
      </c>
      <c r="X988" s="42">
        <f t="shared" si="1396"/>
        <v>1.4429442662385077</v>
      </c>
      <c r="Y988" s="42">
        <f t="shared" si="1396"/>
        <v>4.4277470073064418</v>
      </c>
      <c r="Z988" s="42">
        <f t="shared" si="1396"/>
        <v>3.9818399064643906</v>
      </c>
      <c r="AA988" s="42">
        <f t="shared" si="1396"/>
        <v>3.6842337081562491</v>
      </c>
      <c r="AB988" s="42">
        <f t="shared" si="1396"/>
        <v>1.6932417201055066</v>
      </c>
      <c r="AC988" s="42">
        <f t="shared" si="1396"/>
        <v>2.6131808590612451</v>
      </c>
      <c r="AD988" s="74">
        <f t="shared" si="1384"/>
        <v>99.999999999999986</v>
      </c>
    </row>
    <row r="989" spans="1:30" x14ac:dyDescent="0.25">
      <c r="A989" s="34" t="s">
        <v>943</v>
      </c>
      <c r="B989" s="34" t="s">
        <v>944</v>
      </c>
      <c r="C989" s="42">
        <f t="shared" si="1385"/>
        <v>3.3917448107427202</v>
      </c>
      <c r="D989" s="42">
        <f t="shared" si="1397"/>
        <v>4.8829631522304382</v>
      </c>
      <c r="E989" s="42">
        <f t="shared" si="1397"/>
        <v>4.4673168200215816</v>
      </c>
      <c r="F989" s="42">
        <f t="shared" si="1397"/>
        <v>3.6933224592409011</v>
      </c>
      <c r="G989" s="42">
        <f t="shared" si="1386"/>
        <v>1.0009446548343104</v>
      </c>
      <c r="H989" s="42">
        <f t="shared" si="1398"/>
        <v>7.0365495671474951</v>
      </c>
      <c r="I989" s="42">
        <f t="shared" si="1398"/>
        <v>4.9206967440128428</v>
      </c>
      <c r="J989" s="42">
        <f t="shared" si="1398"/>
        <v>4.4728850140612337</v>
      </c>
      <c r="K989" s="42">
        <f t="shared" si="1387"/>
        <v>1.7778656283847467</v>
      </c>
      <c r="L989" s="42">
        <f t="shared" si="1388"/>
        <v>4.8322862410561847</v>
      </c>
      <c r="M989" s="42">
        <f t="shared" si="1395"/>
        <v>4.6785546831001641</v>
      </c>
      <c r="N989" s="42">
        <f t="shared" si="1395"/>
        <v>4.6957583558443687</v>
      </c>
      <c r="O989" s="42">
        <f t="shared" si="1395"/>
        <v>5.2607965355922763</v>
      </c>
      <c r="P989" s="42">
        <f t="shared" si="1395"/>
        <v>0.39633258803041016</v>
      </c>
      <c r="Q989" s="42">
        <f t="shared" si="1395"/>
        <v>0</v>
      </c>
      <c r="R989" s="42">
        <f t="shared" si="1395"/>
        <v>0</v>
      </c>
      <c r="S989" s="42">
        <f t="shared" si="1395"/>
        <v>3.6070128920893594</v>
      </c>
      <c r="T989" s="42">
        <f t="shared" si="1389"/>
        <v>7.5205193381340374</v>
      </c>
      <c r="U989" s="42">
        <f t="shared" si="1390"/>
        <v>6.3005193381340376</v>
      </c>
      <c r="V989" s="42">
        <f t="shared" si="1396"/>
        <v>1.6901298345335107</v>
      </c>
      <c r="W989" s="42">
        <f t="shared" si="1396"/>
        <v>3.3533772400111972</v>
      </c>
      <c r="X989" s="42">
        <f t="shared" si="1396"/>
        <v>2.9946441188562307</v>
      </c>
      <c r="Y989" s="42">
        <f t="shared" si="1396"/>
        <v>3.0450438668050577</v>
      </c>
      <c r="Z989" s="42">
        <f t="shared" si="1396"/>
        <v>2.5052724855300261</v>
      </c>
      <c r="AA989" s="42">
        <f t="shared" si="1396"/>
        <v>2.7581123750178431</v>
      </c>
      <c r="AB989" s="42">
        <f t="shared" si="1396"/>
        <v>5.0344292943551352</v>
      </c>
      <c r="AC989" s="42">
        <f t="shared" si="1396"/>
        <v>5.6829219622339053</v>
      </c>
      <c r="AD989" s="74">
        <f t="shared" si="1384"/>
        <v>100.00000000000003</v>
      </c>
    </row>
    <row r="990" spans="1:30" x14ac:dyDescent="0.25">
      <c r="A990" s="34" t="s">
        <v>945</v>
      </c>
      <c r="B990" s="34" t="s">
        <v>946</v>
      </c>
      <c r="C990" s="42">
        <f t="shared" si="1385"/>
        <v>2.2159594616449567</v>
      </c>
      <c r="D990" s="42">
        <f t="shared" si="1397"/>
        <v>5.5378849315984056</v>
      </c>
      <c r="E990" s="42">
        <f t="shared" si="1397"/>
        <v>2.6741250820868205</v>
      </c>
      <c r="F990" s="42">
        <f t="shared" si="1397"/>
        <v>1.5380535655167176</v>
      </c>
      <c r="G990" s="42">
        <f t="shared" si="1386"/>
        <v>0.90046742466391572</v>
      </c>
      <c r="H990" s="42">
        <f t="shared" si="1398"/>
        <v>7.2324276575709776</v>
      </c>
      <c r="I990" s="42">
        <f t="shared" si="1398"/>
        <v>4.0446518872134707</v>
      </c>
      <c r="J990" s="42">
        <f t="shared" si="1398"/>
        <v>5.441273931995795</v>
      </c>
      <c r="K990" s="42">
        <f t="shared" si="1387"/>
        <v>0.77535686496440659</v>
      </c>
      <c r="L990" s="42">
        <f t="shared" si="1388"/>
        <v>5.4560650521230647</v>
      </c>
      <c r="M990" s="42">
        <f t="shared" si="1395"/>
        <v>4.7582420101407532</v>
      </c>
      <c r="N990" s="42">
        <f t="shared" si="1395"/>
        <v>5.337803838672885</v>
      </c>
      <c r="O990" s="42">
        <f t="shared" si="1395"/>
        <v>5.685787350178626</v>
      </c>
      <c r="P990" s="42">
        <f t="shared" si="1395"/>
        <v>0.18619638316255568</v>
      </c>
      <c r="Q990" s="42">
        <f t="shared" si="1395"/>
        <v>6.3521612255840418</v>
      </c>
      <c r="R990" s="42">
        <f t="shared" si="1395"/>
        <v>6.3521612255840418</v>
      </c>
      <c r="S990" s="42">
        <f t="shared" si="1395"/>
        <v>3.3347741503893622</v>
      </c>
      <c r="T990" s="42">
        <f t="shared" si="1389"/>
        <v>7.1121612255840416</v>
      </c>
      <c r="U990" s="42">
        <f t="shared" si="1390"/>
        <v>5.8921612255840419</v>
      </c>
      <c r="V990" s="42">
        <f t="shared" si="1396"/>
        <v>2.3820604595940176</v>
      </c>
      <c r="W990" s="42">
        <f t="shared" si="1396"/>
        <v>1.9354302844658435</v>
      </c>
      <c r="X990" s="42">
        <f t="shared" si="1396"/>
        <v>2.0829712449448268</v>
      </c>
      <c r="Y990" s="42">
        <f t="shared" si="1396"/>
        <v>1.4971004089698601</v>
      </c>
      <c r="Z990" s="42">
        <f t="shared" si="1396"/>
        <v>1.3371889920307878</v>
      </c>
      <c r="AA990" s="42">
        <f t="shared" si="1396"/>
        <v>1.0386534992768075</v>
      </c>
      <c r="AB990" s="42">
        <f t="shared" si="1396"/>
        <v>5.1357899270679512</v>
      </c>
      <c r="AC990" s="42">
        <f t="shared" si="1396"/>
        <v>3.7630906893910225</v>
      </c>
      <c r="AD990" s="74">
        <f t="shared" si="1384"/>
        <v>100</v>
      </c>
    </row>
    <row r="991" spans="1:30" x14ac:dyDescent="0.25">
      <c r="A991" s="34" t="s">
        <v>947</v>
      </c>
      <c r="B991" s="34" t="s">
        <v>948</v>
      </c>
      <c r="C991" s="42">
        <f t="shared" si="1385"/>
        <v>4.4742708110357468</v>
      </c>
      <c r="D991" s="42">
        <f t="shared" si="1397"/>
        <v>2.7348832908654805</v>
      </c>
      <c r="E991" s="42">
        <f t="shared" si="1397"/>
        <v>5.6464094413495323</v>
      </c>
      <c r="F991" s="42">
        <f t="shared" si="1397"/>
        <v>4.8885762450404355</v>
      </c>
      <c r="G991" s="42">
        <f t="shared" si="1386"/>
        <v>1.1945297385797062</v>
      </c>
      <c r="H991" s="42">
        <f t="shared" si="1398"/>
        <v>6.8909303633882848</v>
      </c>
      <c r="I991" s="42">
        <f t="shared" si="1398"/>
        <v>0.52062077781922445</v>
      </c>
      <c r="J991" s="42">
        <f t="shared" si="1398"/>
        <v>2.4706097977443702</v>
      </c>
      <c r="K991" s="42">
        <f t="shared" si="1387"/>
        <v>2.5440270087639645</v>
      </c>
      <c r="L991" s="42">
        <f t="shared" si="1388"/>
        <v>5.1822676502445502</v>
      </c>
      <c r="M991" s="42">
        <f t="shared" si="1395"/>
        <v>3.9245756868102575</v>
      </c>
      <c r="N991" s="42">
        <f t="shared" si="1395"/>
        <v>4.4720897364754251</v>
      </c>
      <c r="O991" s="42">
        <f t="shared" si="1395"/>
        <v>3.5044592562814927</v>
      </c>
      <c r="P991" s="42">
        <f t="shared" si="1395"/>
        <v>0.41166023394209267</v>
      </c>
      <c r="Q991" s="42">
        <f t="shared" si="1395"/>
        <v>0</v>
      </c>
      <c r="R991" s="42">
        <f t="shared" si="1395"/>
        <v>5.7053535547910972</v>
      </c>
      <c r="S991" s="42">
        <f t="shared" si="1395"/>
        <v>2.9035690365273985</v>
      </c>
      <c r="T991" s="42">
        <f t="shared" si="1389"/>
        <v>6.465353554791097</v>
      </c>
      <c r="U991" s="42">
        <f t="shared" si="1390"/>
        <v>5.2453535547910972</v>
      </c>
      <c r="V991" s="42">
        <f t="shared" si="1396"/>
        <v>2.139507583046663</v>
      </c>
      <c r="W991" s="42">
        <f t="shared" si="1396"/>
        <v>4.3418162928375565</v>
      </c>
      <c r="X991" s="42">
        <f t="shared" si="1396"/>
        <v>0.65384353668919259</v>
      </c>
      <c r="Y991" s="42">
        <f t="shared" si="1396"/>
        <v>5.2625460310952041</v>
      </c>
      <c r="Z991" s="42">
        <f t="shared" si="1396"/>
        <v>5.415704239317467</v>
      </c>
      <c r="AA991" s="42">
        <f t="shared" si="1396"/>
        <v>4.6408865305033453</v>
      </c>
      <c r="AB991" s="42">
        <f t="shared" si="1396"/>
        <v>4.4914485431334183</v>
      </c>
      <c r="AC991" s="42">
        <f t="shared" si="1396"/>
        <v>3.8747075041359169</v>
      </c>
      <c r="AD991" s="74">
        <f t="shared" si="1384"/>
        <v>100</v>
      </c>
    </row>
    <row r="992" spans="1:30" x14ac:dyDescent="0.25">
      <c r="A992" s="34" t="s">
        <v>949</v>
      </c>
      <c r="B992" s="34" t="s">
        <v>950</v>
      </c>
      <c r="C992" s="42">
        <f t="shared" si="1385"/>
        <v>5.0955404744936912</v>
      </c>
      <c r="D992" s="42">
        <f t="shared" si="1397"/>
        <v>2.0653013402101905</v>
      </c>
      <c r="E992" s="42">
        <f t="shared" si="1397"/>
        <v>4.5700479263542393</v>
      </c>
      <c r="F992" s="42">
        <f t="shared" si="1397"/>
        <v>3.3231394849803517</v>
      </c>
      <c r="G992" s="42">
        <f t="shared" si="1386"/>
        <v>1.6717630350512738</v>
      </c>
      <c r="H992" s="42">
        <f t="shared" si="1398"/>
        <v>5.2884197064266179</v>
      </c>
      <c r="I992" s="42">
        <f t="shared" si="1398"/>
        <v>3.7754399337813469</v>
      </c>
      <c r="J992" s="42">
        <f t="shared" si="1398"/>
        <v>2.2722536336486581</v>
      </c>
      <c r="K992" s="42">
        <f t="shared" si="1387"/>
        <v>2.959945487427099</v>
      </c>
      <c r="L992" s="42">
        <f t="shared" si="1388"/>
        <v>5.3353486260149978</v>
      </c>
      <c r="M992" s="42">
        <f t="shared" si="1395"/>
        <v>3.424530351882884</v>
      </c>
      <c r="N992" s="42">
        <f t="shared" si="1395"/>
        <v>4.7403000967082951</v>
      </c>
      <c r="O992" s="42">
        <f t="shared" si="1395"/>
        <v>4.1508395853954996</v>
      </c>
      <c r="P992" s="42">
        <f t="shared" si="1395"/>
        <v>0.86019484301182036</v>
      </c>
      <c r="Q992" s="42">
        <f t="shared" si="1395"/>
        <v>6.2031937052966573</v>
      </c>
      <c r="R992" s="42">
        <f t="shared" si="1395"/>
        <v>6.2031937052966573</v>
      </c>
      <c r="S992" s="42">
        <f t="shared" si="1395"/>
        <v>1.1677312350988864</v>
      </c>
      <c r="T992" s="42">
        <f t="shared" si="1389"/>
        <v>6.963193705296657</v>
      </c>
      <c r="U992" s="42">
        <f t="shared" si="1390"/>
        <v>5.7431937052966573</v>
      </c>
      <c r="V992" s="42">
        <f t="shared" si="1396"/>
        <v>2.0677312350988872</v>
      </c>
      <c r="W992" s="42">
        <f t="shared" si="1396"/>
        <v>3.8737999424179335</v>
      </c>
      <c r="X992" s="42">
        <f t="shared" si="1396"/>
        <v>0.18687172584265177</v>
      </c>
      <c r="Y992" s="42">
        <f t="shared" si="1396"/>
        <v>3.3081084750467227</v>
      </c>
      <c r="Z992" s="42">
        <f t="shared" si="1396"/>
        <v>3.8041574331754595</v>
      </c>
      <c r="AA992" s="42">
        <f t="shared" si="1396"/>
        <v>3.5874423488963965</v>
      </c>
      <c r="AB992" s="42">
        <f t="shared" si="1396"/>
        <v>2.9036225854580104</v>
      </c>
      <c r="AC992" s="42">
        <f t="shared" si="1396"/>
        <v>4.4546956723914528</v>
      </c>
      <c r="AD992" s="74">
        <f t="shared" si="1384"/>
        <v>100</v>
      </c>
    </row>
    <row r="993" spans="1:30" x14ac:dyDescent="0.25">
      <c r="A993" s="34" t="s">
        <v>951</v>
      </c>
      <c r="B993" s="34" t="s">
        <v>952</v>
      </c>
      <c r="C993" s="42">
        <f t="shared" si="1385"/>
        <v>5.6515730766280754</v>
      </c>
      <c r="D993" s="42">
        <f t="shared" si="1397"/>
        <v>2.2584290927723938</v>
      </c>
      <c r="E993" s="42">
        <f t="shared" si="1397"/>
        <v>5.3692519071452898</v>
      </c>
      <c r="F993" s="42">
        <f t="shared" si="1397"/>
        <v>4.6353273428001645</v>
      </c>
      <c r="G993" s="42">
        <f t="shared" si="1386"/>
        <v>1.3114763152772002</v>
      </c>
      <c r="H993" s="42">
        <f t="shared" si="1398"/>
        <v>7.2572152579234013</v>
      </c>
      <c r="I993" s="42">
        <f t="shared" si="1398"/>
        <v>0.56634171461493799</v>
      </c>
      <c r="J993" s="42">
        <f t="shared" si="1398"/>
        <v>1.6475432475909009</v>
      </c>
      <c r="K993" s="42">
        <f t="shared" si="1387"/>
        <v>3.2892150567985761</v>
      </c>
      <c r="L993" s="42">
        <f t="shared" si="1388"/>
        <v>4.4821292534178419</v>
      </c>
      <c r="M993" s="42">
        <f t="shared" si="1395"/>
        <v>1.4137747803001317</v>
      </c>
      <c r="N993" s="42">
        <f t="shared" si="1395"/>
        <v>4.5432268523332748</v>
      </c>
      <c r="O993" s="42">
        <f t="shared" si="1395"/>
        <v>3.9447611443247426</v>
      </c>
      <c r="P993" s="42">
        <f t="shared" si="1395"/>
        <v>2.0713991845494162</v>
      </c>
      <c r="Q993" s="42">
        <f t="shared" si="1395"/>
        <v>6.0438522259714835</v>
      </c>
      <c r="R993" s="42">
        <f t="shared" si="1395"/>
        <v>0</v>
      </c>
      <c r="S993" s="42">
        <f t="shared" si="1395"/>
        <v>3.1292348173143227</v>
      </c>
      <c r="T993" s="42">
        <f t="shared" si="1389"/>
        <v>6.8038522259714833</v>
      </c>
      <c r="U993" s="42">
        <f t="shared" si="1390"/>
        <v>5.1838522259714832</v>
      </c>
      <c r="V993" s="42">
        <f t="shared" si="1396"/>
        <v>4.0292348173143218</v>
      </c>
      <c r="W993" s="42">
        <f t="shared" si="1396"/>
        <v>4.7523576578138744</v>
      </c>
      <c r="X993" s="42">
        <f t="shared" si="1396"/>
        <v>0.66182679333985506</v>
      </c>
      <c r="Y993" s="42">
        <f t="shared" si="1396"/>
        <v>5.014435883721915</v>
      </c>
      <c r="Z993" s="42">
        <f t="shared" si="1396"/>
        <v>5.6099847420052207</v>
      </c>
      <c r="AA993" s="42">
        <f t="shared" si="1396"/>
        <v>3.3778768050429449</v>
      </c>
      <c r="AB993" s="42">
        <f t="shared" si="1396"/>
        <v>4.2435558182352979</v>
      </c>
      <c r="AC993" s="42">
        <f t="shared" si="1396"/>
        <v>2.7082717608214524</v>
      </c>
      <c r="AD993" s="74">
        <f t="shared" si="1384"/>
        <v>99.999999999999986</v>
      </c>
    </row>
    <row r="994" spans="1:30" x14ac:dyDescent="0.25">
      <c r="A994" s="34" t="s">
        <v>953</v>
      </c>
      <c r="B994" s="34" t="s">
        <v>954</v>
      </c>
      <c r="C994" s="42">
        <f t="shared" si="1385"/>
        <v>5.8019259283222295</v>
      </c>
      <c r="D994" s="42">
        <f t="shared" si="1397"/>
        <v>2.8524111864062944</v>
      </c>
      <c r="E994" s="42">
        <f t="shared" si="1397"/>
        <v>5.8036715816296569</v>
      </c>
      <c r="F994" s="42">
        <f t="shared" si="1397"/>
        <v>4.7261856871773595</v>
      </c>
      <c r="G994" s="42">
        <f t="shared" si="1386"/>
        <v>1.1207299873997369</v>
      </c>
      <c r="H994" s="42">
        <f>H234-0.86</f>
        <v>5.8871332814022246</v>
      </c>
      <c r="I994" s="42">
        <f t="shared" si="1398"/>
        <v>3.3329274817922983</v>
      </c>
      <c r="J994" s="42">
        <f t="shared" si="1398"/>
        <v>2.4944363434187213</v>
      </c>
      <c r="K994" s="42">
        <f t="shared" si="1387"/>
        <v>4.078469098620074</v>
      </c>
      <c r="L994" s="42">
        <f t="shared" si="1388"/>
        <v>4.8207093235748593</v>
      </c>
      <c r="M994" s="42">
        <f t="shared" si="1395"/>
        <v>5.1089023503997906</v>
      </c>
      <c r="N994" s="42">
        <f t="shared" si="1395"/>
        <v>6.1126227693140631</v>
      </c>
      <c r="O994" s="42">
        <f t="shared" si="1395"/>
        <v>2.9204825476705714</v>
      </c>
      <c r="P994" s="42">
        <f t="shared" si="1395"/>
        <v>0.33300079565491963</v>
      </c>
      <c r="Q994" s="42">
        <f t="shared" si="1395"/>
        <v>0.4</v>
      </c>
      <c r="R994" s="42">
        <f t="shared" si="1395"/>
        <v>6.5638156832425372</v>
      </c>
      <c r="S994" s="42">
        <f t="shared" si="1395"/>
        <v>1.2879385610808463</v>
      </c>
      <c r="T994" s="42">
        <f t="shared" si="1389"/>
        <v>7.323815683242537</v>
      </c>
      <c r="U994" s="42">
        <f>U234</f>
        <v>0</v>
      </c>
      <c r="V994" s="42">
        <f t="shared" si="1396"/>
        <v>5.4698464027021139</v>
      </c>
      <c r="W994" s="42">
        <f t="shared" si="1396"/>
        <v>4.5797194979815226</v>
      </c>
      <c r="X994" s="42">
        <f t="shared" si="1396"/>
        <v>1.8806767907457422</v>
      </c>
      <c r="Y994" s="42">
        <f t="shared" si="1396"/>
        <v>5.0506953716055056</v>
      </c>
      <c r="Z994" s="42">
        <f t="shared" si="1396"/>
        <v>5.4622407957395867</v>
      </c>
      <c r="AA994" s="42">
        <f t="shared" si="1396"/>
        <v>2.9382559504444581</v>
      </c>
      <c r="AB994" s="42">
        <f t="shared" si="1396"/>
        <v>1.955179139689267</v>
      </c>
      <c r="AC994" s="42">
        <f t="shared" si="1396"/>
        <v>1.6942077607430814</v>
      </c>
      <c r="AD994" s="74">
        <f t="shared" si="1384"/>
        <v>100</v>
      </c>
    </row>
    <row r="995" spans="1:30" x14ac:dyDescent="0.25">
      <c r="A995" s="34" t="s">
        <v>955</v>
      </c>
      <c r="B995" s="34" t="s">
        <v>956</v>
      </c>
      <c r="C995" s="42">
        <f t="shared" si="1385"/>
        <v>5.0888026480193904</v>
      </c>
      <c r="D995" s="42">
        <f t="shared" si="1397"/>
        <v>1.7643975521673199</v>
      </c>
      <c r="E995" s="42">
        <f t="shared" si="1397"/>
        <v>2.9568158943076939</v>
      </c>
      <c r="F995" s="42">
        <f t="shared" si="1397"/>
        <v>1.3487471907184267</v>
      </c>
      <c r="G995" s="42">
        <f t="shared" si="1386"/>
        <v>1.3719634712413116</v>
      </c>
      <c r="H995" s="42">
        <f t="shared" si="1398"/>
        <v>8.1684483518996256</v>
      </c>
      <c r="I995" s="42">
        <f t="shared" si="1398"/>
        <v>4.1459789736419745</v>
      </c>
      <c r="J995" s="42">
        <f t="shared" si="1398"/>
        <v>4.8619080605209186</v>
      </c>
      <c r="K995" s="42">
        <f t="shared" si="1387"/>
        <v>3.8806846350591826</v>
      </c>
      <c r="L995" s="42">
        <f t="shared" si="1388"/>
        <v>5.6339798564415329</v>
      </c>
      <c r="M995" s="42">
        <f t="shared" si="1395"/>
        <v>4.3509347259084521</v>
      </c>
      <c r="N995" s="42">
        <f t="shared" si="1395"/>
        <v>5.8307075696121453</v>
      </c>
      <c r="O995" s="42">
        <f t="shared" si="1395"/>
        <v>6.3501079113112437</v>
      </c>
      <c r="P995" s="42">
        <f t="shared" si="1395"/>
        <v>0.42186001273244089</v>
      </c>
      <c r="Q995" s="42">
        <f t="shared" si="1395"/>
        <v>6.8034514780666893</v>
      </c>
      <c r="R995" s="42">
        <f t="shared" si="1395"/>
        <v>6.8034514780666893</v>
      </c>
      <c r="S995" s="42">
        <f t="shared" si="1395"/>
        <v>3.6356343187111269</v>
      </c>
      <c r="T995" s="42">
        <f t="shared" si="1389"/>
        <v>7.563451478066689</v>
      </c>
      <c r="U995" s="42">
        <f t="shared" si="1390"/>
        <v>5.9434514780666889</v>
      </c>
      <c r="V995" s="42">
        <f t="shared" si="1396"/>
        <v>0.28347714491944559</v>
      </c>
      <c r="W995" s="42">
        <f t="shared" si="1396"/>
        <v>0.14000000000000001</v>
      </c>
      <c r="X995" s="42">
        <f t="shared" si="1396"/>
        <v>1.8520341161058813</v>
      </c>
      <c r="Y995" s="42">
        <f t="shared" si="1396"/>
        <v>0.3093742224976524</v>
      </c>
      <c r="Z995" s="42">
        <f t="shared" si="1396"/>
        <v>0.50379640694495453</v>
      </c>
      <c r="AA995" s="42">
        <f t="shared" si="1396"/>
        <v>0.81875953108752286</v>
      </c>
      <c r="AB995" s="42">
        <f t="shared" si="1396"/>
        <v>2.3160685882780223</v>
      </c>
      <c r="AC995" s="42">
        <f t="shared" si="1396"/>
        <v>6.8517129056069672</v>
      </c>
      <c r="AD995" s="74">
        <f t="shared" si="1384"/>
        <v>100</v>
      </c>
    </row>
    <row r="996" spans="1:30" x14ac:dyDescent="0.25">
      <c r="A996" s="34" t="s">
        <v>957</v>
      </c>
      <c r="B996" s="34" t="s">
        <v>958</v>
      </c>
      <c r="C996" s="42">
        <f t="shared" si="1385"/>
        <v>4.7976367785847627</v>
      </c>
      <c r="D996" s="42">
        <f t="shared" si="1397"/>
        <v>2.3222438862548098</v>
      </c>
      <c r="E996" s="42">
        <f t="shared" si="1397"/>
        <v>4.4918095974975785</v>
      </c>
      <c r="F996" s="42">
        <f t="shared" si="1397"/>
        <v>3.7084672994490302</v>
      </c>
      <c r="G996" s="42">
        <f t="shared" si="1386"/>
        <v>1.4391496361523268</v>
      </c>
      <c r="H996" s="42">
        <f t="shared" si="1398"/>
        <v>5.0773487519753164</v>
      </c>
      <c r="I996" s="42">
        <f t="shared" si="1398"/>
        <v>1.2271013254364322</v>
      </c>
      <c r="J996" s="42">
        <f t="shared" si="1398"/>
        <v>3.2554923620375558</v>
      </c>
      <c r="K996" s="42">
        <f t="shared" si="1387"/>
        <v>2.2065268769380215</v>
      </c>
      <c r="L996" s="42">
        <f t="shared" si="1388"/>
        <v>4.2993585662016001</v>
      </c>
      <c r="M996" s="42">
        <f t="shared" si="1395"/>
        <v>3.7397585306129697</v>
      </c>
      <c r="N996" s="42">
        <f t="shared" si="1395"/>
        <v>5.79461138823602</v>
      </c>
      <c r="O996" s="42">
        <f t="shared" si="1395"/>
        <v>3.6055884983413553</v>
      </c>
      <c r="P996" s="42">
        <f t="shared" si="1395"/>
        <v>0.42082437557918784</v>
      </c>
      <c r="Q996" s="42">
        <f t="shared" si="1395"/>
        <v>6.3249400180752406</v>
      </c>
      <c r="R996" s="42">
        <f t="shared" si="1395"/>
        <v>5.9249400180752403</v>
      </c>
      <c r="S996" s="42">
        <f t="shared" si="1395"/>
        <v>1.0749800060250805</v>
      </c>
      <c r="T996" s="42">
        <f t="shared" si="1389"/>
        <v>6.6849400180752401</v>
      </c>
      <c r="U996" s="42">
        <f t="shared" si="1390"/>
        <v>5.06494001807524</v>
      </c>
      <c r="V996" s="42">
        <f t="shared" si="1396"/>
        <v>2.9624700090376193</v>
      </c>
      <c r="W996" s="42">
        <f t="shared" si="1396"/>
        <v>4.3141415244560637</v>
      </c>
      <c r="X996" s="42">
        <f t="shared" si="1396"/>
        <v>1.3422820313288539</v>
      </c>
      <c r="Y996" s="42">
        <f t="shared" si="1396"/>
        <v>4.9307175778569805</v>
      </c>
      <c r="Z996" s="42">
        <f t="shared" si="1396"/>
        <v>4.6221237812793907</v>
      </c>
      <c r="AA996" s="42">
        <f t="shared" si="1396"/>
        <v>3.6880119184500453</v>
      </c>
      <c r="AB996" s="42">
        <f t="shared" si="1396"/>
        <v>3.4036889465538618</v>
      </c>
      <c r="AC996" s="42">
        <f t="shared" si="1396"/>
        <v>3.275906259414187</v>
      </c>
      <c r="AD996" s="74">
        <f t="shared" si="1384"/>
        <v>99.999999999999972</v>
      </c>
    </row>
    <row r="997" spans="1:30" x14ac:dyDescent="0.25">
      <c r="A997" s="34" t="s">
        <v>959</v>
      </c>
      <c r="B997" s="34" t="s">
        <v>960</v>
      </c>
      <c r="C997" s="42">
        <f t="shared" si="1385"/>
        <v>3.6190314388586655</v>
      </c>
      <c r="D997" s="42">
        <f t="shared" si="1397"/>
        <v>5.0381550801922241</v>
      </c>
      <c r="E997" s="42">
        <f t="shared" si="1397"/>
        <v>5.5085810710799494</v>
      </c>
      <c r="F997" s="42">
        <f t="shared" si="1397"/>
        <v>4.1899479709811303</v>
      </c>
      <c r="G997" s="42">
        <f t="shared" si="1386"/>
        <v>3.0814451770469713</v>
      </c>
      <c r="H997" s="42">
        <f t="shared" si="1398"/>
        <v>5.1221690448480768</v>
      </c>
      <c r="I997" s="42">
        <f t="shared" si="1398"/>
        <v>4.1313821823339136</v>
      </c>
      <c r="J997" s="42">
        <f t="shared" si="1398"/>
        <v>3.1566311520467738</v>
      </c>
      <c r="K997" s="42">
        <f t="shared" si="1387"/>
        <v>0.90675863594895001</v>
      </c>
      <c r="L997" s="42">
        <f t="shared" si="1388"/>
        <v>6.3956950877091669</v>
      </c>
      <c r="M997" s="42">
        <f t="shared" si="1395"/>
        <v>5.0609543750210229</v>
      </c>
      <c r="N997" s="42">
        <f t="shared" si="1395"/>
        <v>6.9151953933017216</v>
      </c>
      <c r="O997" s="42">
        <f t="shared" si="1395"/>
        <v>6.2354709994389887</v>
      </c>
      <c r="P997" s="42">
        <f t="shared" si="1395"/>
        <v>0.21901998525436958</v>
      </c>
      <c r="Q997" s="42">
        <f t="shared" si="1395"/>
        <v>0</v>
      </c>
      <c r="R997" s="42">
        <f t="shared" si="1395"/>
        <v>0</v>
      </c>
      <c r="S997" s="42">
        <f t="shared" si="1395"/>
        <v>3.8968080721142253</v>
      </c>
      <c r="T997" s="42">
        <f t="shared" si="1389"/>
        <v>7.9552121081713372</v>
      </c>
      <c r="U997" s="42">
        <f t="shared" si="1390"/>
        <v>6.7352121081713374</v>
      </c>
      <c r="V997" s="42">
        <f t="shared" si="1396"/>
        <v>6.295810594649919</v>
      </c>
      <c r="W997" s="42">
        <f t="shared" si="1396"/>
        <v>2.0793155768187543</v>
      </c>
      <c r="X997" s="42">
        <f t="shared" si="1396"/>
        <v>1.603359416296896</v>
      </c>
      <c r="Y997" s="42">
        <f t="shared" si="1396"/>
        <v>3.08684114792695</v>
      </c>
      <c r="Z997" s="42">
        <f t="shared" si="1396"/>
        <v>2.3743618290667254</v>
      </c>
      <c r="AA997" s="42">
        <f t="shared" si="1396"/>
        <v>1.9320790470298104</v>
      </c>
      <c r="AB997" s="42">
        <f t="shared" si="1396"/>
        <v>3.5210612444242715</v>
      </c>
      <c r="AC997" s="42">
        <f t="shared" si="1396"/>
        <v>0.93950126126784794</v>
      </c>
      <c r="AD997" s="74">
        <f t="shared" si="1384"/>
        <v>100.00000000000001</v>
      </c>
    </row>
    <row r="998" spans="1:30" x14ac:dyDescent="0.25">
      <c r="A998" s="34" t="s">
        <v>961</v>
      </c>
      <c r="B998" s="34" t="s">
        <v>962</v>
      </c>
      <c r="C998" s="42">
        <f t="shared" si="1385"/>
        <v>5.8594386627973867</v>
      </c>
      <c r="D998" s="42">
        <f t="shared" si="1397"/>
        <v>2.9273779833394586</v>
      </c>
      <c r="E998" s="42">
        <f t="shared" si="1397"/>
        <v>0.83</v>
      </c>
      <c r="F998" s="42">
        <f t="shared" si="1397"/>
        <v>0</v>
      </c>
      <c r="G998" s="42">
        <f t="shared" si="1386"/>
        <v>1.4497683377135977</v>
      </c>
      <c r="H998" s="42">
        <f t="shared" si="1398"/>
        <v>7.3671993114057646</v>
      </c>
      <c r="I998" s="42">
        <f t="shared" si="1398"/>
        <v>5.3145530337813716</v>
      </c>
      <c r="J998" s="42">
        <f t="shared" si="1398"/>
        <v>6.0733167567515824</v>
      </c>
      <c r="K998" s="42">
        <f>K238</f>
        <v>0</v>
      </c>
      <c r="L998" s="42">
        <f t="shared" si="1388"/>
        <v>6.5506986258696838</v>
      </c>
      <c r="M998" s="42">
        <f t="shared" ref="M998:S1013" si="1399">M238</f>
        <v>6.4301376526183391</v>
      </c>
      <c r="N998" s="42">
        <f t="shared" si="1399"/>
        <v>6.629530449795551</v>
      </c>
      <c r="O998" s="42">
        <f t="shared" si="1399"/>
        <v>6.8006986258696838</v>
      </c>
      <c r="P998" s="42">
        <f t="shared" si="1399"/>
        <v>0.16100864841405463</v>
      </c>
      <c r="Q998" s="42">
        <f>Q238-0.62</f>
        <v>6.580698625869684</v>
      </c>
      <c r="R998" s="42">
        <f t="shared" si="1399"/>
        <v>6.8006986258696838</v>
      </c>
      <c r="S998" s="42">
        <f t="shared" si="1399"/>
        <v>1.3668995419565619</v>
      </c>
      <c r="T998" s="42">
        <f t="shared" si="1389"/>
        <v>7.5606986258696836</v>
      </c>
      <c r="U998" s="42">
        <f t="shared" si="1390"/>
        <v>5.9406986258696834</v>
      </c>
      <c r="V998" s="42">
        <f t="shared" ref="V998:AC1013" si="1400">V238</f>
        <v>1.4168122137228518</v>
      </c>
      <c r="W998" s="42">
        <f t="shared" si="1400"/>
        <v>1.6294034558681396</v>
      </c>
      <c r="X998" s="42">
        <f t="shared" si="1400"/>
        <v>1.8603283880812522</v>
      </c>
      <c r="Y998" s="42">
        <f t="shared" si="1400"/>
        <v>0.94</v>
      </c>
      <c r="Z998" s="42">
        <f t="shared" si="1400"/>
        <v>0</v>
      </c>
      <c r="AA998" s="42">
        <f t="shared" si="1400"/>
        <v>0.26</v>
      </c>
      <c r="AB998" s="42">
        <f t="shared" si="1400"/>
        <v>4.8478286177614347</v>
      </c>
      <c r="AC998" s="42">
        <f t="shared" si="1400"/>
        <v>4.4022051907745468</v>
      </c>
      <c r="AD998" s="74">
        <f t="shared" si="1384"/>
        <v>100.00000000000001</v>
      </c>
    </row>
    <row r="999" spans="1:30" x14ac:dyDescent="0.25">
      <c r="A999" s="34" t="s">
        <v>963</v>
      </c>
      <c r="B999" s="34" t="s">
        <v>964</v>
      </c>
      <c r="C999" s="42">
        <f t="shared" si="1385"/>
        <v>2.7818005069288403</v>
      </c>
      <c r="D999" s="42">
        <f t="shared" ref="D999:F1014" si="1401">D239</f>
        <v>3.8071164109607505</v>
      </c>
      <c r="E999" s="42">
        <f t="shared" si="1401"/>
        <v>4.7047181420431539</v>
      </c>
      <c r="F999" s="42">
        <f t="shared" si="1401"/>
        <v>3.6130917147908512</v>
      </c>
      <c r="G999" s="42">
        <f t="shared" si="1386"/>
        <v>0.97873258191584112</v>
      </c>
      <c r="H999" s="42">
        <f t="shared" ref="H999:J1014" si="1402">H239</f>
        <v>6.8816495540291163</v>
      </c>
      <c r="I999" s="42">
        <f t="shared" si="1402"/>
        <v>1.7248074390773354</v>
      </c>
      <c r="J999" s="42">
        <f t="shared" si="1402"/>
        <v>1.1982325476584659</v>
      </c>
      <c r="K999" s="42">
        <f>K239</f>
        <v>4.4452606075163787</v>
      </c>
      <c r="L999" s="42">
        <f t="shared" si="1388"/>
        <v>4.7867738817912144</v>
      </c>
      <c r="M999" s="42">
        <f t="shared" si="1399"/>
        <v>3.2462987882144456</v>
      </c>
      <c r="N999" s="42">
        <f t="shared" si="1399"/>
        <v>4.7394058042811142</v>
      </c>
      <c r="O999" s="42">
        <f t="shared" si="1399"/>
        <v>5.2964470771987289</v>
      </c>
      <c r="P999" s="42">
        <f t="shared" si="1399"/>
        <v>0.21696259762275957</v>
      </c>
      <c r="Q999" s="42">
        <f t="shared" si="1399"/>
        <v>6.0139320028559062</v>
      </c>
      <c r="R999" s="42">
        <f t="shared" si="1399"/>
        <v>6.0139320028559062</v>
      </c>
      <c r="S999" s="42">
        <f>S239-0.62</f>
        <v>2.4892880019039381</v>
      </c>
      <c r="T999" s="42">
        <f t="shared" si="1389"/>
        <v>6.773932002855906</v>
      </c>
      <c r="U999" s="42">
        <f t="shared" si="1390"/>
        <v>5.5539320028559063</v>
      </c>
      <c r="V999" s="42">
        <f t="shared" si="1400"/>
        <v>3.7587075017849414</v>
      </c>
      <c r="W999" s="42">
        <f t="shared" si="1400"/>
        <v>1.4648875912818196</v>
      </c>
      <c r="X999" s="42">
        <f t="shared" si="1400"/>
        <v>2.5507375966325254</v>
      </c>
      <c r="Y999" s="42">
        <f t="shared" si="1400"/>
        <v>3.2826468148524635</v>
      </c>
      <c r="Z999" s="42">
        <f t="shared" si="1400"/>
        <v>3.8378317890496794</v>
      </c>
      <c r="AA999" s="42">
        <f t="shared" si="1400"/>
        <v>2.6619442857240401</v>
      </c>
      <c r="AB999" s="42">
        <f t="shared" si="1400"/>
        <v>4.6064160021875029</v>
      </c>
      <c r="AC999" s="42">
        <f t="shared" si="1400"/>
        <v>2.5705147511304625</v>
      </c>
      <c r="AD999" s="74">
        <f t="shared" si="1384"/>
        <v>99.999999999999986</v>
      </c>
    </row>
    <row r="1000" spans="1:30" x14ac:dyDescent="0.25">
      <c r="A1000" s="34" t="s">
        <v>965</v>
      </c>
      <c r="B1000" s="34" t="s">
        <v>966</v>
      </c>
      <c r="C1000" s="42">
        <f t="shared" si="1385"/>
        <v>3.927395653669814</v>
      </c>
      <c r="D1000" s="42">
        <f t="shared" si="1401"/>
        <v>3.2528099217212159</v>
      </c>
      <c r="E1000" s="42">
        <f t="shared" si="1401"/>
        <v>5.8059424725077378</v>
      </c>
      <c r="F1000" s="42">
        <f t="shared" si="1401"/>
        <v>4.6859720703376722</v>
      </c>
      <c r="G1000" s="42">
        <f t="shared" si="1386"/>
        <v>1.6656852390881021</v>
      </c>
      <c r="H1000" s="42">
        <f t="shared" si="1402"/>
        <v>6.3194893842885413</v>
      </c>
      <c r="I1000" s="42">
        <f t="shared" si="1402"/>
        <v>2.4983852010156267</v>
      </c>
      <c r="J1000" s="42">
        <f t="shared" si="1402"/>
        <v>1.8297268526331159</v>
      </c>
      <c r="K1000" s="42">
        <f t="shared" si="1387"/>
        <v>2.2077982324310916</v>
      </c>
      <c r="L1000" s="42">
        <f t="shared" si="1388"/>
        <v>3.6600444308003746</v>
      </c>
      <c r="M1000" s="42">
        <f t="shared" si="1399"/>
        <v>5.0774451518382202</v>
      </c>
      <c r="N1000" s="42">
        <f t="shared" si="1399"/>
        <v>5.2848238511650001</v>
      </c>
      <c r="O1000" s="42">
        <f t="shared" si="1399"/>
        <v>3.6175427469638657</v>
      </c>
      <c r="P1000" s="42">
        <f t="shared" si="1399"/>
        <v>1.1111840684018122</v>
      </c>
      <c r="Q1000" s="42">
        <f t="shared" si="1399"/>
        <v>6.2667873135262102</v>
      </c>
      <c r="R1000" s="42">
        <f t="shared" si="1399"/>
        <v>5.8667873135262099</v>
      </c>
      <c r="S1000" s="42">
        <f t="shared" si="1399"/>
        <v>4.9667873135262095</v>
      </c>
      <c r="T1000" s="42">
        <f t="shared" si="1389"/>
        <v>6.6267873135262096</v>
      </c>
      <c r="U1000" s="42">
        <f t="shared" si="1390"/>
        <v>5.0067873135262095</v>
      </c>
      <c r="V1000" s="42">
        <f t="shared" si="1400"/>
        <v>3.1778431281600299</v>
      </c>
      <c r="W1000" s="42">
        <f t="shared" si="1400"/>
        <v>2.3260292305787069</v>
      </c>
      <c r="X1000" s="42">
        <f t="shared" si="1400"/>
        <v>0.26264811532877808</v>
      </c>
      <c r="Y1000" s="42">
        <f t="shared" si="1400"/>
        <v>2.2623040790234894</v>
      </c>
      <c r="Z1000" s="42">
        <f t="shared" si="1400"/>
        <v>3.2165361002695847</v>
      </c>
      <c r="AA1000" s="42">
        <f t="shared" si="1400"/>
        <v>3.321331238428928</v>
      </c>
      <c r="AB1000" s="42">
        <f t="shared" si="1400"/>
        <v>3.1206315497479844</v>
      </c>
      <c r="AC1000" s="42">
        <f t="shared" si="1400"/>
        <v>2.6344947139692545</v>
      </c>
      <c r="AD1000" s="74">
        <f t="shared" si="1384"/>
        <v>99.999999999999986</v>
      </c>
    </row>
    <row r="1001" spans="1:30" x14ac:dyDescent="0.25">
      <c r="A1001" s="34" t="s">
        <v>967</v>
      </c>
      <c r="B1001" s="34" t="s">
        <v>968</v>
      </c>
      <c r="C1001" s="42">
        <f t="shared" si="1385"/>
        <v>3.6225759909741932</v>
      </c>
      <c r="D1001" s="42">
        <f t="shared" si="1401"/>
        <v>4.6709006070635244</v>
      </c>
      <c r="E1001" s="42">
        <f t="shared" si="1401"/>
        <v>3.4078222091726302</v>
      </c>
      <c r="F1001" s="42">
        <f t="shared" si="1401"/>
        <v>2.4915993492209627</v>
      </c>
      <c r="G1001" s="42">
        <f t="shared" si="1386"/>
        <v>1.508633901192622</v>
      </c>
      <c r="H1001" s="42">
        <f t="shared" si="1402"/>
        <v>7.0944931413227783</v>
      </c>
      <c r="I1001" s="42">
        <f t="shared" si="1402"/>
        <v>4.4468463316837061</v>
      </c>
      <c r="J1001" s="42">
        <f t="shared" si="1402"/>
        <v>5.5255111472589888</v>
      </c>
      <c r="K1001" s="42">
        <f t="shared" si="1387"/>
        <v>1.780104985548947</v>
      </c>
      <c r="L1001" s="42">
        <f t="shared" si="1388"/>
        <v>5.3465901454276095</v>
      </c>
      <c r="M1001" s="42">
        <f t="shared" si="1399"/>
        <v>5.5156809617515981</v>
      </c>
      <c r="N1001" s="42">
        <f t="shared" si="1399"/>
        <v>5.3538522798566097</v>
      </c>
      <c r="O1001" s="42">
        <f t="shared" si="1399"/>
        <v>6.1457135075545466</v>
      </c>
      <c r="P1001" s="42">
        <f t="shared" si="1399"/>
        <v>9.3984778728770091E-2</v>
      </c>
      <c r="Q1001" s="42">
        <f t="shared" si="1399"/>
        <v>6.9470415610346512</v>
      </c>
      <c r="R1001" s="42">
        <f t="shared" si="1399"/>
        <v>6.9470415610346512</v>
      </c>
      <c r="S1001" s="42">
        <f t="shared" si="1399"/>
        <v>0.56999999999999995</v>
      </c>
      <c r="T1001" s="42">
        <f t="shared" si="1389"/>
        <v>0.76</v>
      </c>
      <c r="U1001" s="42">
        <f t="shared" si="1390"/>
        <v>6.0870415610346509</v>
      </c>
      <c r="V1001" s="42">
        <f t="shared" si="1400"/>
        <v>4.3419009756466576</v>
      </c>
      <c r="W1001" s="42">
        <f t="shared" si="1400"/>
        <v>1.5246704527168449</v>
      </c>
      <c r="X1001" s="42">
        <f t="shared" si="1400"/>
        <v>3.0132177163530391</v>
      </c>
      <c r="Y1001" s="42">
        <f t="shared" si="1400"/>
        <v>1.9492586193418917</v>
      </c>
      <c r="Z1001" s="42">
        <f t="shared" si="1400"/>
        <v>1.9330409905482031</v>
      </c>
      <c r="AA1001" s="42">
        <f t="shared" si="1400"/>
        <v>1.6868960678868363</v>
      </c>
      <c r="AB1001" s="42">
        <f t="shared" si="1400"/>
        <v>4.7299006373001884</v>
      </c>
      <c r="AC1001" s="42">
        <f t="shared" si="1400"/>
        <v>2.5056805203448831</v>
      </c>
      <c r="AD1001" s="74">
        <f t="shared" si="1384"/>
        <v>99.999999999999986</v>
      </c>
    </row>
    <row r="1002" spans="1:30" x14ac:dyDescent="0.25">
      <c r="A1002" s="34" t="s">
        <v>969</v>
      </c>
      <c r="B1002" s="34" t="s">
        <v>970</v>
      </c>
      <c r="C1002" s="42">
        <f t="shared" si="1385"/>
        <v>5.5525464263714799</v>
      </c>
      <c r="D1002" s="42">
        <f t="shared" si="1401"/>
        <v>2.0232115331721774</v>
      </c>
      <c r="E1002" s="42">
        <f t="shared" si="1401"/>
        <v>4.4514640342217744</v>
      </c>
      <c r="F1002" s="42">
        <f t="shared" si="1401"/>
        <v>3.9736905108358251</v>
      </c>
      <c r="G1002" s="42">
        <f t="shared" si="1386"/>
        <v>1.7189989033906268</v>
      </c>
      <c r="H1002" s="42">
        <f t="shared" si="1402"/>
        <v>7.6041886078771768</v>
      </c>
      <c r="I1002" s="42">
        <f t="shared" si="1402"/>
        <v>1.3450821360944829</v>
      </c>
      <c r="J1002" s="42">
        <f t="shared" si="1402"/>
        <v>3.3792585322427473</v>
      </c>
      <c r="K1002" s="42">
        <f t="shared" si="1387"/>
        <v>4.6383579580694905</v>
      </c>
      <c r="L1002" s="42">
        <f t="shared" si="1388"/>
        <v>3.9954397433942752</v>
      </c>
      <c r="M1002" s="42">
        <f t="shared" si="1399"/>
        <v>1.86527343040119</v>
      </c>
      <c r="N1002" s="42">
        <f t="shared" si="1399"/>
        <v>4.2086193015710442</v>
      </c>
      <c r="O1002" s="42">
        <f t="shared" si="1399"/>
        <v>5.3260831828845596</v>
      </c>
      <c r="P1002" s="42">
        <f t="shared" si="1399"/>
        <v>0.1514789884666313</v>
      </c>
      <c r="Q1002" s="42">
        <f t="shared" si="1399"/>
        <v>6.3981839414237642</v>
      </c>
      <c r="R1002" s="42">
        <f t="shared" si="1399"/>
        <v>6.3981839414237642</v>
      </c>
      <c r="S1002" s="42">
        <f t="shared" si="1399"/>
        <v>1.2327279804745888</v>
      </c>
      <c r="T1002" s="42">
        <f t="shared" si="1389"/>
        <v>7.158183941423764</v>
      </c>
      <c r="U1002" s="42">
        <f t="shared" si="1390"/>
        <v>5.9381839414237643</v>
      </c>
      <c r="V1002" s="42">
        <f t="shared" si="1400"/>
        <v>4.2654559609491756</v>
      </c>
      <c r="W1002" s="42">
        <f t="shared" si="1400"/>
        <v>3.138082596413561</v>
      </c>
      <c r="X1002" s="42">
        <f t="shared" si="1400"/>
        <v>3.0115902956828933</v>
      </c>
      <c r="Y1002" s="42">
        <f t="shared" si="1400"/>
        <v>2.6631962699896565</v>
      </c>
      <c r="Z1002" s="42">
        <f t="shared" si="1400"/>
        <v>3.1634028282738678</v>
      </c>
      <c r="AA1002" s="42">
        <f t="shared" si="1400"/>
        <v>3.1206299460585392</v>
      </c>
      <c r="AB1002" s="42">
        <f t="shared" si="1400"/>
        <v>1.0890525857742581</v>
      </c>
      <c r="AC1002" s="42">
        <f t="shared" si="1400"/>
        <v>2.1894324816949258</v>
      </c>
      <c r="AD1002" s="74">
        <f t="shared" si="1384"/>
        <v>100</v>
      </c>
    </row>
    <row r="1003" spans="1:30" x14ac:dyDescent="0.25">
      <c r="A1003" s="34" t="s">
        <v>971</v>
      </c>
      <c r="B1003" s="34" t="s">
        <v>972</v>
      </c>
      <c r="C1003" s="42">
        <f t="shared" si="1385"/>
        <v>4.2078511722983114</v>
      </c>
      <c r="D1003" s="42">
        <f t="shared" si="1401"/>
        <v>3.6717917048244981</v>
      </c>
      <c r="E1003" s="42">
        <f t="shared" si="1401"/>
        <v>4.2484205003489288</v>
      </c>
      <c r="F1003" s="42">
        <f t="shared" si="1401"/>
        <v>3.1522694236979318</v>
      </c>
      <c r="G1003" s="42">
        <f t="shared" si="1386"/>
        <v>0.89575379525987719</v>
      </c>
      <c r="H1003" s="42">
        <f t="shared" si="1402"/>
        <v>6.551751684754171</v>
      </c>
      <c r="I1003" s="42">
        <f t="shared" si="1402"/>
        <v>4.4415042583727562</v>
      </c>
      <c r="J1003" s="42">
        <f t="shared" si="1402"/>
        <v>2.6550308903235309</v>
      </c>
      <c r="K1003" s="42">
        <f t="shared" si="1387"/>
        <v>2.7226858144589685</v>
      </c>
      <c r="L1003" s="42">
        <f t="shared" si="1388"/>
        <v>4.3905232540653039</v>
      </c>
      <c r="M1003" s="42">
        <f t="shared" si="1399"/>
        <v>4.2365605125049566</v>
      </c>
      <c r="N1003" s="42">
        <f t="shared" si="1399"/>
        <v>4.0491703137370196</v>
      </c>
      <c r="O1003" s="42">
        <f t="shared" si="1399"/>
        <v>5.4223153018660293</v>
      </c>
      <c r="P1003" s="42">
        <f t="shared" si="1399"/>
        <v>0.35733222958450428</v>
      </c>
      <c r="Q1003" s="42">
        <f t="shared" si="1399"/>
        <v>6.3390737528289511</v>
      </c>
      <c r="R1003" s="42">
        <f t="shared" si="1399"/>
        <v>6.3390737528289511</v>
      </c>
      <c r="S1003" s="42">
        <f t="shared" si="1399"/>
        <v>0</v>
      </c>
      <c r="T1003" s="42">
        <f t="shared" si="1389"/>
        <v>7.0990737528289509</v>
      </c>
      <c r="U1003" s="42">
        <f t="shared" si="1390"/>
        <v>5.4790737528289508</v>
      </c>
      <c r="V1003" s="42">
        <f t="shared" si="1400"/>
        <v>4.2260491685526329</v>
      </c>
      <c r="W1003" s="42">
        <f t="shared" si="1400"/>
        <v>4.6697137186634681</v>
      </c>
      <c r="X1003" s="42">
        <f t="shared" si="1400"/>
        <v>0.76293967184074596</v>
      </c>
      <c r="Y1003" s="42">
        <f t="shared" si="1400"/>
        <v>2.7739061466836641</v>
      </c>
      <c r="Z1003" s="42">
        <f t="shared" si="1400"/>
        <v>3.8977360520628133</v>
      </c>
      <c r="AA1003" s="42">
        <f t="shared" si="1400"/>
        <v>3.0898858922226555</v>
      </c>
      <c r="AB1003" s="42">
        <f t="shared" si="1400"/>
        <v>1.753360825250561</v>
      </c>
      <c r="AC1003" s="42">
        <f t="shared" si="1400"/>
        <v>2.5671526573108565</v>
      </c>
      <c r="AD1003" s="74">
        <f t="shared" si="1384"/>
        <v>100</v>
      </c>
    </row>
    <row r="1004" spans="1:30" x14ac:dyDescent="0.25">
      <c r="A1004" s="34" t="s">
        <v>973</v>
      </c>
      <c r="B1004" s="34" t="s">
        <v>974</v>
      </c>
      <c r="C1004" s="42">
        <f t="shared" si="1385"/>
        <v>3.4478240802556899</v>
      </c>
      <c r="D1004" s="42">
        <f t="shared" si="1401"/>
        <v>4.3307285230498351</v>
      </c>
      <c r="E1004" s="42">
        <f t="shared" si="1401"/>
        <v>6.7013490875699127</v>
      </c>
      <c r="F1004" s="42">
        <f t="shared" si="1401"/>
        <v>5.8645220197555146</v>
      </c>
      <c r="G1004" s="42">
        <f t="shared" si="1386"/>
        <v>1.6066857809988422</v>
      </c>
      <c r="H1004" s="42">
        <f t="shared" si="1402"/>
        <v>7.5041096990415115</v>
      </c>
      <c r="I1004" s="42">
        <f t="shared" si="1402"/>
        <v>0</v>
      </c>
      <c r="J1004" s="42">
        <f t="shared" si="1402"/>
        <v>0.36916089867663243</v>
      </c>
      <c r="K1004" s="42">
        <f t="shared" si="1387"/>
        <v>4.150492453115521</v>
      </c>
      <c r="L1004" s="42">
        <f t="shared" si="1388"/>
        <v>4.5062480179734754</v>
      </c>
      <c r="M1004" s="42">
        <f t="shared" si="1399"/>
        <v>1.2315144071757551</v>
      </c>
      <c r="N1004" s="42">
        <f t="shared" si="1399"/>
        <v>2.8948179484120447</v>
      </c>
      <c r="O1004" s="42">
        <f t="shared" si="1399"/>
        <v>3.4403024399314392</v>
      </c>
      <c r="P1004" s="42">
        <f t="shared" si="1399"/>
        <v>1.5001705940850061</v>
      </c>
      <c r="Q1004" s="42">
        <f t="shared" si="1399"/>
        <v>6.5549325958295732</v>
      </c>
      <c r="R1004" s="42">
        <f t="shared" si="1399"/>
        <v>6.5549325958295732</v>
      </c>
      <c r="S1004" s="42">
        <f t="shared" si="1399"/>
        <v>1.2849775319431918</v>
      </c>
      <c r="T1004" s="42">
        <f t="shared" si="1389"/>
        <v>7.314932595829573</v>
      </c>
      <c r="U1004" s="42">
        <f t="shared" si="1390"/>
        <v>5.6949325958295729</v>
      </c>
      <c r="V1004" s="42">
        <f t="shared" si="1400"/>
        <v>3.004344106421887</v>
      </c>
      <c r="W1004" s="42">
        <f t="shared" si="1400"/>
        <v>3.5037649759092191</v>
      </c>
      <c r="X1004" s="42">
        <f t="shared" si="1400"/>
        <v>0.5913885468689194</v>
      </c>
      <c r="Y1004" s="42">
        <f t="shared" si="1400"/>
        <v>3.5543819593391057</v>
      </c>
      <c r="Z1004" s="42">
        <f t="shared" si="1400"/>
        <v>3.8091191365016677</v>
      </c>
      <c r="AA1004" s="42">
        <f t="shared" si="1400"/>
        <v>5.0278069023439391</v>
      </c>
      <c r="AB1004" s="42">
        <f t="shared" si="1400"/>
        <v>1.9525331136513631</v>
      </c>
      <c r="AC1004" s="42">
        <f t="shared" si="1400"/>
        <v>3.6040273936612359</v>
      </c>
      <c r="AD1004" s="74">
        <f t="shared" si="1384"/>
        <v>99.999999999999986</v>
      </c>
    </row>
    <row r="1005" spans="1:30" x14ac:dyDescent="0.25">
      <c r="A1005" s="34" t="s">
        <v>975</v>
      </c>
      <c r="B1005" s="34" t="s">
        <v>976</v>
      </c>
      <c r="C1005" s="42">
        <f t="shared" si="1385"/>
        <v>3.473336542489966</v>
      </c>
      <c r="D1005" s="42">
        <f t="shared" si="1401"/>
        <v>5.5287441194112983</v>
      </c>
      <c r="E1005" s="42">
        <f t="shared" si="1401"/>
        <v>4.4266231964342584</v>
      </c>
      <c r="F1005" s="42">
        <f t="shared" si="1401"/>
        <v>3.4737372286181847</v>
      </c>
      <c r="G1005" s="42">
        <f t="shared" si="1386"/>
        <v>1.4197461973294503</v>
      </c>
      <c r="H1005" s="42">
        <f t="shared" si="1402"/>
        <v>7.7564959564110687</v>
      </c>
      <c r="I1005" s="42">
        <f t="shared" si="1402"/>
        <v>2.1102898547931352</v>
      </c>
      <c r="J1005" s="42">
        <f t="shared" si="1402"/>
        <v>2.8652421584925434</v>
      </c>
      <c r="K1005" s="42">
        <f t="shared" si="1387"/>
        <v>2.9226903866115657</v>
      </c>
      <c r="L1005" s="42">
        <f t="shared" si="1388"/>
        <v>4.9627377162954422</v>
      </c>
      <c r="M1005" s="42">
        <f t="shared" si="1399"/>
        <v>5.3409891389256385</v>
      </c>
      <c r="N1005" s="42">
        <f t="shared" si="1399"/>
        <v>6.261291873336809</v>
      </c>
      <c r="O1005" s="42">
        <f t="shared" si="1399"/>
        <v>6.585318315838693</v>
      </c>
      <c r="P1005" s="42">
        <f t="shared" si="1399"/>
        <v>0.22294487332840218</v>
      </c>
      <c r="Q1005" s="42">
        <f t="shared" si="1399"/>
        <v>0</v>
      </c>
      <c r="R1005" s="42">
        <f t="shared" si="1399"/>
        <v>0</v>
      </c>
      <c r="S1005" s="42">
        <f t="shared" si="1399"/>
        <v>1.42</v>
      </c>
      <c r="T1005" s="42">
        <f t="shared" si="1389"/>
        <v>6.9458501016265606</v>
      </c>
      <c r="U1005" s="42">
        <f t="shared" si="1390"/>
        <v>6.7458501016265604</v>
      </c>
      <c r="V1005" s="42">
        <f t="shared" si="1400"/>
        <v>5.7043875762199212</v>
      </c>
      <c r="W1005" s="42">
        <f t="shared" si="1400"/>
        <v>3.8113701848628811</v>
      </c>
      <c r="X1005" s="42">
        <f t="shared" si="1400"/>
        <v>2.1386239029011671</v>
      </c>
      <c r="Y1005" s="42">
        <f t="shared" si="1400"/>
        <v>3.257492058087271</v>
      </c>
      <c r="Z1005" s="42">
        <f t="shared" si="1400"/>
        <v>3.8699450719189636</v>
      </c>
      <c r="AA1005" s="42">
        <f t="shared" si="1400"/>
        <v>2.7742497943540219</v>
      </c>
      <c r="AB1005" s="42">
        <f t="shared" si="1400"/>
        <v>4.207491545580651</v>
      </c>
      <c r="AC1005" s="42">
        <f t="shared" si="1400"/>
        <v>1.7745521045055339</v>
      </c>
      <c r="AD1005" s="74">
        <f t="shared" si="1384"/>
        <v>99.999999999999972</v>
      </c>
    </row>
    <row r="1006" spans="1:30" x14ac:dyDescent="0.25">
      <c r="A1006" s="34" t="s">
        <v>977</v>
      </c>
      <c r="B1006" s="34" t="s">
        <v>978</v>
      </c>
      <c r="C1006" s="42">
        <f t="shared" si="1385"/>
        <v>4.8044683198345464</v>
      </c>
      <c r="D1006" s="42">
        <f t="shared" si="1401"/>
        <v>2.2029775159017024</v>
      </c>
      <c r="E1006" s="42">
        <f t="shared" si="1401"/>
        <v>4.5571396672053686</v>
      </c>
      <c r="F1006" s="42">
        <f t="shared" si="1401"/>
        <v>3.6627614014141274</v>
      </c>
      <c r="G1006" s="42">
        <f t="shared" si="1386"/>
        <v>0.89776960974233089</v>
      </c>
      <c r="H1006" s="42">
        <f t="shared" si="1402"/>
        <v>6.96817551230136</v>
      </c>
      <c r="I1006" s="42">
        <f t="shared" si="1402"/>
        <v>4.6971535079866422</v>
      </c>
      <c r="J1006" s="42">
        <f t="shared" si="1402"/>
        <v>3.707303857465746</v>
      </c>
      <c r="K1006" s="42">
        <f t="shared" si="1387"/>
        <v>3.9465260030294136</v>
      </c>
      <c r="L1006" s="42">
        <f t="shared" si="1388"/>
        <v>4.3791610543828812</v>
      </c>
      <c r="M1006" s="42">
        <f t="shared" si="1399"/>
        <v>3.7824687384065077</v>
      </c>
      <c r="N1006" s="42">
        <f t="shared" si="1399"/>
        <v>5.4205545211125061</v>
      </c>
      <c r="O1006" s="42">
        <f t="shared" si="1399"/>
        <v>4.6623401458061666</v>
      </c>
      <c r="P1006" s="42">
        <f t="shared" si="1399"/>
        <v>0.83531488877474569</v>
      </c>
      <c r="Q1006" s="42">
        <f t="shared" si="1399"/>
        <v>0</v>
      </c>
      <c r="R1006" s="42">
        <f t="shared" si="1399"/>
        <v>6.3326863790017143</v>
      </c>
      <c r="S1006" s="42">
        <f t="shared" si="1399"/>
        <v>3.3217909193344766</v>
      </c>
      <c r="T1006" s="42">
        <f t="shared" si="1389"/>
        <v>7.0926863790017141</v>
      </c>
      <c r="U1006" s="42">
        <f t="shared" si="1390"/>
        <v>5.8726863790017143</v>
      </c>
      <c r="V1006" s="42">
        <f t="shared" si="1400"/>
        <v>2.9024812570424516</v>
      </c>
      <c r="W1006" s="42">
        <f t="shared" si="1400"/>
        <v>2.8038471045831357</v>
      </c>
      <c r="X1006" s="42">
        <f t="shared" si="1400"/>
        <v>1.3152568139227456</v>
      </c>
      <c r="Y1006" s="42">
        <f t="shared" si="1400"/>
        <v>3.1400941431053835</v>
      </c>
      <c r="Z1006" s="42">
        <f t="shared" si="1400"/>
        <v>3.5590004613435666</v>
      </c>
      <c r="AA1006" s="42">
        <f t="shared" si="1400"/>
        <v>2.688459170833263</v>
      </c>
      <c r="AB1006" s="42">
        <f t="shared" si="1400"/>
        <v>2.6947601612773249</v>
      </c>
      <c r="AC1006" s="42">
        <f t="shared" si="1400"/>
        <v>3.7521360881884633</v>
      </c>
      <c r="AD1006" s="74">
        <f t="shared" si="1384"/>
        <v>100.00000000000004</v>
      </c>
    </row>
    <row r="1007" spans="1:30" x14ac:dyDescent="0.25">
      <c r="A1007" s="34" t="s">
        <v>979</v>
      </c>
      <c r="B1007" s="34" t="s">
        <v>980</v>
      </c>
      <c r="C1007" s="42">
        <f t="shared" si="1385"/>
        <v>5.3527105249697344</v>
      </c>
      <c r="D1007" s="42">
        <f t="shared" si="1401"/>
        <v>2.0933880623035219</v>
      </c>
      <c r="E1007" s="42">
        <f t="shared" si="1401"/>
        <v>4.7055264551013876</v>
      </c>
      <c r="F1007" s="42">
        <f t="shared" si="1401"/>
        <v>3.9575577110480906</v>
      </c>
      <c r="G1007" s="42">
        <f t="shared" si="1386"/>
        <v>1.4667720961143544</v>
      </c>
      <c r="H1007" s="42">
        <f t="shared" si="1402"/>
        <v>6.4101055092727579</v>
      </c>
      <c r="I1007" s="42">
        <f t="shared" si="1402"/>
        <v>0.74601923331062436</v>
      </c>
      <c r="J1007" s="42">
        <f t="shared" si="1402"/>
        <v>2.7946932122534922</v>
      </c>
      <c r="K1007" s="42">
        <f t="shared" si="1387"/>
        <v>3.8489392418100428</v>
      </c>
      <c r="L1007" s="42">
        <f t="shared" si="1388"/>
        <v>4.9914657032154661</v>
      </c>
      <c r="M1007" s="42">
        <f t="shared" si="1399"/>
        <v>3.0629340774475908</v>
      </c>
      <c r="N1007" s="42">
        <f t="shared" si="1399"/>
        <v>4.6075082150060886</v>
      </c>
      <c r="O1007" s="42">
        <f t="shared" si="1399"/>
        <v>3.6101399080784113</v>
      </c>
      <c r="P1007" s="42">
        <f t="shared" si="1399"/>
        <v>3.6433254521734328</v>
      </c>
      <c r="Q1007" s="42">
        <f t="shared" si="1399"/>
        <v>0</v>
      </c>
      <c r="R1007" s="42">
        <f t="shared" si="1399"/>
        <v>6.4892162170237677</v>
      </c>
      <c r="S1007" s="42">
        <f t="shared" si="1399"/>
        <v>3.4261441446825125</v>
      </c>
      <c r="T1007" s="42">
        <f t="shared" si="1389"/>
        <v>7.2492162170237675</v>
      </c>
      <c r="U1007" s="42">
        <f t="shared" si="1390"/>
        <v>6.0292162170237678</v>
      </c>
      <c r="V1007" s="42">
        <f t="shared" si="1400"/>
        <v>2.9742240994692262</v>
      </c>
      <c r="W1007" s="42">
        <f t="shared" si="1400"/>
        <v>3.2817806153309652</v>
      </c>
      <c r="X1007" s="42">
        <f t="shared" si="1400"/>
        <v>1.0993917990599862</v>
      </c>
      <c r="Y1007" s="42">
        <f t="shared" si="1400"/>
        <v>3.3805296146345056</v>
      </c>
      <c r="Z1007" s="42">
        <f t="shared" si="1400"/>
        <v>5.2176026268810345</v>
      </c>
      <c r="AA1007" s="42">
        <f t="shared" si="1400"/>
        <v>4.4730402020883977</v>
      </c>
      <c r="AB1007" s="42">
        <f t="shared" si="1400"/>
        <v>1.5187527316438598</v>
      </c>
      <c r="AC1007" s="42">
        <f t="shared" si="1400"/>
        <v>3.569800113033212</v>
      </c>
      <c r="AD1007" s="74">
        <f t="shared" si="1384"/>
        <v>99.999999999999986</v>
      </c>
    </row>
    <row r="1008" spans="1:30" x14ac:dyDescent="0.25">
      <c r="A1008" s="34" t="s">
        <v>981</v>
      </c>
      <c r="B1008" s="34" t="s">
        <v>982</v>
      </c>
      <c r="C1008" s="42">
        <f t="shared" si="1385"/>
        <v>5.4052290515134054</v>
      </c>
      <c r="D1008" s="42">
        <f t="shared" si="1401"/>
        <v>2.8621459089376717</v>
      </c>
      <c r="E1008" s="42">
        <f>E248-0.86</f>
        <v>5.0166347232596555</v>
      </c>
      <c r="F1008" s="42">
        <f t="shared" si="1401"/>
        <v>5.0898804747770159</v>
      </c>
      <c r="G1008" s="42">
        <f t="shared" si="1386"/>
        <v>1.504399998265382</v>
      </c>
      <c r="H1008" s="42">
        <f t="shared" si="1402"/>
        <v>2.8561543796035407</v>
      </c>
      <c r="I1008" s="42">
        <f t="shared" si="1402"/>
        <v>2.2488396618420432</v>
      </c>
      <c r="J1008" s="42">
        <f t="shared" si="1402"/>
        <v>3.3195347899808012</v>
      </c>
      <c r="K1008" s="42">
        <f t="shared" si="1387"/>
        <v>2.8014558939676664</v>
      </c>
      <c r="L1008" s="42">
        <f>L248</f>
        <v>4.6739852579548788</v>
      </c>
      <c r="M1008" s="42">
        <f t="shared" si="1399"/>
        <v>4.5658316038923941</v>
      </c>
      <c r="N1008" s="42">
        <f t="shared" si="1399"/>
        <v>4.30767828680127</v>
      </c>
      <c r="O1008" s="42">
        <f t="shared" si="1399"/>
        <v>3.7562155016856029</v>
      </c>
      <c r="P1008" s="42">
        <f t="shared" si="1399"/>
        <v>1.3537126470333747</v>
      </c>
      <c r="Q1008" s="42">
        <f>Q248+0.6</f>
        <v>0.6</v>
      </c>
      <c r="R1008" s="42">
        <f t="shared" si="1399"/>
        <v>0</v>
      </c>
      <c r="S1008" s="42">
        <f t="shared" si="1399"/>
        <v>3.4742918685559272</v>
      </c>
      <c r="T1008" s="42">
        <f t="shared" si="1389"/>
        <v>7.3214378028338905</v>
      </c>
      <c r="U1008" s="42">
        <f>U248-0.85</f>
        <v>6.1114378028338914</v>
      </c>
      <c r="V1008" s="42">
        <f t="shared" si="1400"/>
        <v>1.9137526924932193</v>
      </c>
      <c r="W1008" s="42">
        <f t="shared" si="1400"/>
        <v>4.1622227326091998</v>
      </c>
      <c r="X1008" s="42">
        <f t="shared" si="1400"/>
        <v>1.251579037525193</v>
      </c>
      <c r="Y1008" s="42">
        <f t="shared" si="1400"/>
        <v>4.9786238906305398</v>
      </c>
      <c r="Z1008" s="42">
        <f t="shared" si="1400"/>
        <v>5.870815974273687</v>
      </c>
      <c r="AA1008" s="42">
        <f t="shared" si="1400"/>
        <v>4.1409778392257328</v>
      </c>
      <c r="AB1008" s="42">
        <f t="shared" si="1400"/>
        <v>5.1653872064862556</v>
      </c>
      <c r="AC1008" s="42">
        <f t="shared" si="1400"/>
        <v>5.2477749730177896</v>
      </c>
      <c r="AD1008" s="74">
        <f t="shared" si="1384"/>
        <v>100.00000000000001</v>
      </c>
    </row>
    <row r="1009" spans="1:30" x14ac:dyDescent="0.25">
      <c r="A1009" s="34" t="s">
        <v>983</v>
      </c>
      <c r="B1009" s="34" t="s">
        <v>984</v>
      </c>
      <c r="C1009" s="42">
        <f t="shared" si="1385"/>
        <v>3.8151463380580504</v>
      </c>
      <c r="D1009" s="42">
        <f t="shared" si="1401"/>
        <v>3.7113460922390553</v>
      </c>
      <c r="E1009" s="42">
        <f t="shared" si="1401"/>
        <v>4.4349857829283872</v>
      </c>
      <c r="F1009" s="42">
        <f t="shared" si="1401"/>
        <v>2.9845426213889259</v>
      </c>
      <c r="G1009" s="42">
        <f t="shared" si="1386"/>
        <v>1.5095948818914007</v>
      </c>
      <c r="H1009" s="42">
        <f t="shared" si="1402"/>
        <v>6.8598307127575655</v>
      </c>
      <c r="I1009" s="42">
        <f t="shared" si="1402"/>
        <v>4.634861876315739</v>
      </c>
      <c r="J1009" s="42">
        <f t="shared" si="1402"/>
        <v>3.1398547569057542</v>
      </c>
      <c r="K1009" s="42">
        <f t="shared" si="1387"/>
        <v>1.5696475202802231</v>
      </c>
      <c r="L1009" s="42">
        <f t="shared" si="1388"/>
        <v>4.896995413350143</v>
      </c>
      <c r="M1009" s="42">
        <f t="shared" si="1399"/>
        <v>5.4843109651625186</v>
      </c>
      <c r="N1009" s="42">
        <f t="shared" si="1399"/>
        <v>6.0343244080452187</v>
      </c>
      <c r="O1009" s="42">
        <f t="shared" si="1399"/>
        <v>5.5898237199033494</v>
      </c>
      <c r="P1009" s="42">
        <f t="shared" si="1399"/>
        <v>0.52266232475522756</v>
      </c>
      <c r="Q1009" s="42">
        <f t="shared" si="1399"/>
        <v>0.4</v>
      </c>
      <c r="R1009" s="42">
        <f t="shared" si="1399"/>
        <v>6.2648848926740861</v>
      </c>
      <c r="S1009" s="42">
        <f t="shared" si="1399"/>
        <v>5.3648848926740857</v>
      </c>
      <c r="T1009" s="42">
        <f t="shared" si="1389"/>
        <v>7.0248848926740859</v>
      </c>
      <c r="U1009" s="42">
        <f t="shared" si="1390"/>
        <v>5.4048848926740858</v>
      </c>
      <c r="V1009" s="42">
        <f t="shared" si="1400"/>
        <v>3.6545161873932166</v>
      </c>
      <c r="W1009" s="42">
        <f t="shared" si="1400"/>
        <v>2.5815451340037767</v>
      </c>
      <c r="X1009" s="42">
        <f t="shared" si="1400"/>
        <v>2.164170744674311</v>
      </c>
      <c r="Y1009" s="42">
        <f t="shared" si="1400"/>
        <v>1.9360663437794938</v>
      </c>
      <c r="Z1009" s="42">
        <f t="shared" si="1400"/>
        <v>2.3216032617637836</v>
      </c>
      <c r="AA1009" s="42">
        <f t="shared" si="1400"/>
        <v>1.9478783870404681</v>
      </c>
      <c r="AB1009" s="42">
        <f t="shared" si="1400"/>
        <v>3.5989764277063903</v>
      </c>
      <c r="AC1009" s="42">
        <f t="shared" si="1400"/>
        <v>2.1477765289606512</v>
      </c>
      <c r="AD1009" s="74">
        <f t="shared" si="1384"/>
        <v>99.999999999999957</v>
      </c>
    </row>
    <row r="1010" spans="1:30" x14ac:dyDescent="0.25">
      <c r="A1010" s="34" t="s">
        <v>985</v>
      </c>
      <c r="B1010" s="34" t="s">
        <v>986</v>
      </c>
      <c r="C1010" s="42">
        <f t="shared" si="1385"/>
        <v>2.7247200609322695</v>
      </c>
      <c r="D1010" s="42">
        <f t="shared" si="1401"/>
        <v>4.7483725518258648</v>
      </c>
      <c r="E1010" s="42">
        <f t="shared" si="1401"/>
        <v>4.6199031129376875</v>
      </c>
      <c r="F1010" s="42">
        <f t="shared" si="1401"/>
        <v>3.7255234937632729</v>
      </c>
      <c r="G1010" s="42">
        <f t="shared" si="1386"/>
        <v>1.6257528244000683</v>
      </c>
      <c r="H1010" s="42">
        <f t="shared" si="1402"/>
        <v>5.7216504277032678</v>
      </c>
      <c r="I1010" s="42">
        <f t="shared" si="1402"/>
        <v>1.7858786449017798</v>
      </c>
      <c r="J1010" s="42">
        <f t="shared" si="1402"/>
        <v>0.89392758917047632</v>
      </c>
      <c r="K1010" s="42">
        <f t="shared" si="1387"/>
        <v>2.1077628934714014</v>
      </c>
      <c r="L1010" s="42">
        <f t="shared" si="1388"/>
        <v>5.6709971340811824</v>
      </c>
      <c r="M1010" s="42">
        <f t="shared" si="1399"/>
        <v>4.7622341104838632</v>
      </c>
      <c r="N1010" s="42">
        <f t="shared" si="1399"/>
        <v>5.4932209589386023</v>
      </c>
      <c r="O1010" s="42">
        <f t="shared" si="1399"/>
        <v>4.4980187323661536</v>
      </c>
      <c r="P1010" s="42">
        <f t="shared" si="1399"/>
        <v>0.88729283911932433</v>
      </c>
      <c r="Q1010" s="42">
        <f t="shared" si="1399"/>
        <v>0</v>
      </c>
      <c r="R1010" s="42">
        <f t="shared" si="1399"/>
        <v>6.2962299863907187</v>
      </c>
      <c r="S1010" s="42">
        <f t="shared" si="1399"/>
        <v>5.3962299863907184</v>
      </c>
      <c r="T1010" s="42">
        <f t="shared" si="1389"/>
        <v>7.0562299863907185</v>
      </c>
      <c r="U1010" s="42">
        <f t="shared" si="1390"/>
        <v>5.8362299863907188</v>
      </c>
      <c r="V1010" s="42">
        <f t="shared" si="1400"/>
        <v>2.6234291609961318</v>
      </c>
      <c r="W1010" s="42">
        <f t="shared" si="1400"/>
        <v>2.702167706228003</v>
      </c>
      <c r="X1010" s="42">
        <f t="shared" si="1400"/>
        <v>2.3351062535540512</v>
      </c>
      <c r="Y1010" s="42">
        <f t="shared" si="1400"/>
        <v>2.7241667503297324</v>
      </c>
      <c r="Z1010" s="42">
        <f t="shared" si="1400"/>
        <v>2.9592789927951202</v>
      </c>
      <c r="AA1010" s="42">
        <f t="shared" si="1400"/>
        <v>3.5843813856053623</v>
      </c>
      <c r="AB1010" s="42">
        <f t="shared" si="1400"/>
        <v>5.3584936054389116</v>
      </c>
      <c r="AC1010" s="42">
        <f t="shared" si="1400"/>
        <v>3.8628008253945856</v>
      </c>
      <c r="AD1010" s="74">
        <f t="shared" si="1384"/>
        <v>99.999999999999972</v>
      </c>
    </row>
    <row r="1011" spans="1:30" x14ac:dyDescent="0.25">
      <c r="A1011" s="34" t="s">
        <v>987</v>
      </c>
      <c r="B1011" s="34" t="s">
        <v>988</v>
      </c>
      <c r="C1011" s="42">
        <f t="shared" si="1385"/>
        <v>4.5531754147262813</v>
      </c>
      <c r="D1011" s="42">
        <f t="shared" si="1401"/>
        <v>3.5965133741823245</v>
      </c>
      <c r="E1011" s="42">
        <f t="shared" si="1401"/>
        <v>2.8459963553381904</v>
      </c>
      <c r="F1011" s="42">
        <f t="shared" si="1401"/>
        <v>2.7250740104612414</v>
      </c>
      <c r="G1011" s="42">
        <f t="shared" si="1386"/>
        <v>1.6368566373487865</v>
      </c>
      <c r="H1011" s="42">
        <f t="shared" si="1402"/>
        <v>1.7642294987609166</v>
      </c>
      <c r="I1011" s="42">
        <f t="shared" si="1402"/>
        <v>4.1093803925901469</v>
      </c>
      <c r="J1011" s="42">
        <f t="shared" si="1402"/>
        <v>2.8856527850332814</v>
      </c>
      <c r="K1011" s="42">
        <f t="shared" si="1387"/>
        <v>2.3948015816524637</v>
      </c>
      <c r="L1011" s="42">
        <f t="shared" si="1388"/>
        <v>1.7594268459107023</v>
      </c>
      <c r="M1011" s="42">
        <f t="shared" si="1399"/>
        <v>1.0252553207748636</v>
      </c>
      <c r="N1011" s="42">
        <f t="shared" si="1399"/>
        <v>5.6192391273280871</v>
      </c>
      <c r="O1011" s="42">
        <f t="shared" si="1399"/>
        <v>3.8006717328450939</v>
      </c>
      <c r="P1011" s="42">
        <f t="shared" si="1399"/>
        <v>1.2873466709307992</v>
      </c>
      <c r="Q1011" s="42">
        <f t="shared" si="1399"/>
        <v>3.848263650646373</v>
      </c>
      <c r="R1011" s="42">
        <f t="shared" si="1399"/>
        <v>4.61043695659174</v>
      </c>
      <c r="S1011" s="42">
        <f t="shared" si="1399"/>
        <v>3.2317766739202818</v>
      </c>
      <c r="T1011" s="42">
        <f t="shared" si="1389"/>
        <v>6.6072647371457398</v>
      </c>
      <c r="U1011" s="42">
        <f t="shared" si="1390"/>
        <v>3.9736380542213294</v>
      </c>
      <c r="V1011" s="42">
        <f t="shared" si="1400"/>
        <v>0.56943211993567144</v>
      </c>
      <c r="W1011" s="42">
        <f t="shared" si="1400"/>
        <v>5.4753769925654989</v>
      </c>
      <c r="X1011" s="42">
        <f t="shared" si="1400"/>
        <v>5.2853769925654994</v>
      </c>
      <c r="Y1011" s="42">
        <f t="shared" si="1400"/>
        <v>5.7853769925654994</v>
      </c>
      <c r="Z1011" s="42">
        <f t="shared" si="1400"/>
        <v>6.0853769925654992</v>
      </c>
      <c r="AA1011" s="42">
        <f t="shared" si="1400"/>
        <v>5.6153769925654995</v>
      </c>
      <c r="AB1011" s="42">
        <f t="shared" si="1400"/>
        <v>4.817590119114354</v>
      </c>
      <c r="AC1011" s="42">
        <f t="shared" si="1400"/>
        <v>4.0910929777138243</v>
      </c>
      <c r="AD1011" s="74">
        <f t="shared" si="1384"/>
        <v>100.00000000000001</v>
      </c>
    </row>
    <row r="1012" spans="1:30" x14ac:dyDescent="0.25">
      <c r="A1012" s="34" t="s">
        <v>989</v>
      </c>
      <c r="B1012" s="34" t="s">
        <v>990</v>
      </c>
      <c r="C1012" s="42">
        <f t="shared" si="1385"/>
        <v>2.2681555689560704</v>
      </c>
      <c r="D1012" s="42">
        <f t="shared" si="1401"/>
        <v>5.277249019409421</v>
      </c>
      <c r="E1012" s="42">
        <f t="shared" si="1401"/>
        <v>5.7056775734190976</v>
      </c>
      <c r="F1012" s="42">
        <f t="shared" si="1401"/>
        <v>4.4970854044033981</v>
      </c>
      <c r="G1012" s="42">
        <f t="shared" si="1386"/>
        <v>3.1759649125015201</v>
      </c>
      <c r="H1012" s="42">
        <f t="shared" si="1402"/>
        <v>2.9171006946498514</v>
      </c>
      <c r="I1012" s="42">
        <f t="shared" si="1402"/>
        <v>4.0616660051432527</v>
      </c>
      <c r="J1012" s="42">
        <f t="shared" si="1402"/>
        <v>3.2273005190732955</v>
      </c>
      <c r="K1012" s="42">
        <f t="shared" si="1387"/>
        <v>3.7976944407718971</v>
      </c>
      <c r="L1012" s="42">
        <f t="shared" si="1388"/>
        <v>4.93587417998795</v>
      </c>
      <c r="M1012" s="42">
        <f t="shared" si="1399"/>
        <v>1.9161189705505635</v>
      </c>
      <c r="N1012" s="42">
        <f t="shared" si="1399"/>
        <v>3.8586180597334301</v>
      </c>
      <c r="O1012" s="42">
        <f t="shared" si="1399"/>
        <v>4.9002150146249353</v>
      </c>
      <c r="P1012" s="42">
        <f t="shared" si="1399"/>
        <v>4.1224655643423933</v>
      </c>
      <c r="Q1012" s="42">
        <f t="shared" si="1399"/>
        <v>4.1649004270358025</v>
      </c>
      <c r="R1012" s="42">
        <f t="shared" si="1399"/>
        <v>5.3499031633757168</v>
      </c>
      <c r="S1012" s="42">
        <f t="shared" si="1399"/>
        <v>4.1147503697402561</v>
      </c>
      <c r="T1012" s="42">
        <f t="shared" si="1389"/>
        <v>7.8068673473213872</v>
      </c>
      <c r="U1012" s="42">
        <f t="shared" si="1390"/>
        <v>2.673170594852385</v>
      </c>
      <c r="V1012" s="42">
        <f t="shared" si="1400"/>
        <v>1.8943066517681129</v>
      </c>
      <c r="W1012" s="42">
        <f t="shared" si="1400"/>
        <v>0.14000000000000001</v>
      </c>
      <c r="X1012" s="42">
        <f t="shared" si="1400"/>
        <v>0.17</v>
      </c>
      <c r="Y1012" s="42">
        <f t="shared" si="1400"/>
        <v>2.1565058481261921</v>
      </c>
      <c r="Z1012" s="42">
        <f t="shared" si="1400"/>
        <v>0.25</v>
      </c>
      <c r="AA1012" s="42">
        <f t="shared" si="1400"/>
        <v>6.8995175443785737</v>
      </c>
      <c r="AB1012" s="42">
        <f t="shared" si="1400"/>
        <v>4.6059484652366081</v>
      </c>
      <c r="AC1012" s="42">
        <f t="shared" si="1400"/>
        <v>5.1129436605979057</v>
      </c>
      <c r="AD1012" s="74">
        <f t="shared" si="1384"/>
        <v>100</v>
      </c>
    </row>
    <row r="1013" spans="1:30" x14ac:dyDescent="0.25">
      <c r="A1013" s="34" t="s">
        <v>991</v>
      </c>
      <c r="B1013" s="34" t="s">
        <v>992</v>
      </c>
      <c r="C1013" s="42">
        <f t="shared" si="1385"/>
        <v>4.1425549562682136</v>
      </c>
      <c r="D1013" s="42">
        <f t="shared" si="1401"/>
        <v>1.6171780902588955</v>
      </c>
      <c r="E1013" s="42">
        <f t="shared" si="1401"/>
        <v>1.4495314390058935</v>
      </c>
      <c r="F1013" s="42">
        <f t="shared" si="1401"/>
        <v>1.3294157612038906</v>
      </c>
      <c r="G1013" s="42">
        <f t="shared" si="1386"/>
        <v>4.2469454288366828</v>
      </c>
      <c r="H1013" s="42">
        <f t="shared" si="1402"/>
        <v>1.57</v>
      </c>
      <c r="I1013" s="42">
        <f t="shared" si="1402"/>
        <v>1.1148424993148465</v>
      </c>
      <c r="J1013" s="42">
        <f t="shared" si="1402"/>
        <v>6.19780826286686</v>
      </c>
      <c r="K1013" s="42">
        <f t="shared" si="1387"/>
        <v>2.2494678818249758</v>
      </c>
      <c r="L1013" s="42">
        <f t="shared" si="1388"/>
        <v>1.5474004865605662</v>
      </c>
      <c r="M1013" s="42">
        <f t="shared" si="1399"/>
        <v>1.5078052223591389</v>
      </c>
      <c r="N1013" s="42">
        <f t="shared" si="1399"/>
        <v>4.2046608792898805</v>
      </c>
      <c r="O1013" s="42">
        <f t="shared" si="1399"/>
        <v>4.3623493857203481</v>
      </c>
      <c r="P1013" s="42">
        <f t="shared" si="1399"/>
        <v>4.5594179361664713</v>
      </c>
      <c r="Q1013" s="42">
        <f t="shared" si="1399"/>
        <v>4.6680235112515867</v>
      </c>
      <c r="R1013" s="42">
        <f t="shared" si="1399"/>
        <v>6.0906109155110491</v>
      </c>
      <c r="S1013" s="42">
        <f t="shared" si="1399"/>
        <v>3.6425431236317443</v>
      </c>
      <c r="T1013" s="42">
        <f t="shared" si="1389"/>
        <v>6.8657655525967227</v>
      </c>
      <c r="U1013" s="42">
        <f t="shared" si="1390"/>
        <v>5.6194029329052606</v>
      </c>
      <c r="V1013" s="42">
        <f t="shared" si="1400"/>
        <v>0.30747025643249154</v>
      </c>
      <c r="W1013" s="42">
        <f t="shared" si="1400"/>
        <v>0.14000000000000001</v>
      </c>
      <c r="X1013" s="42">
        <f t="shared" si="1400"/>
        <v>6.0181529363904831</v>
      </c>
      <c r="Y1013" s="42">
        <f t="shared" si="1400"/>
        <v>4.2454352909269897</v>
      </c>
      <c r="Z1013" s="42">
        <f t="shared" si="1400"/>
        <v>6.8181529363904829</v>
      </c>
      <c r="AA1013" s="42">
        <f t="shared" si="1400"/>
        <v>6.3481529363904832</v>
      </c>
      <c r="AB1013" s="42">
        <f t="shared" si="1400"/>
        <v>6.8181529363904829</v>
      </c>
      <c r="AC1013" s="42">
        <f t="shared" si="1400"/>
        <v>2.3187584415055671</v>
      </c>
      <c r="AD1013" s="74">
        <f t="shared" si="1384"/>
        <v>100</v>
      </c>
    </row>
    <row r="1014" spans="1:30" x14ac:dyDescent="0.25">
      <c r="A1014" s="34" t="s">
        <v>993</v>
      </c>
      <c r="B1014" s="34" t="s">
        <v>994</v>
      </c>
      <c r="C1014" s="42">
        <f t="shared" si="1385"/>
        <v>1.6596407116923304</v>
      </c>
      <c r="D1014" s="42">
        <f t="shared" si="1401"/>
        <v>5.883519461173444</v>
      </c>
      <c r="E1014" s="42">
        <f t="shared" si="1401"/>
        <v>6.5133915779893909</v>
      </c>
      <c r="F1014" s="42">
        <f t="shared" si="1401"/>
        <v>5.1456962755396622</v>
      </c>
      <c r="G1014" s="42">
        <f t="shared" si="1386"/>
        <v>1.4058202131132209</v>
      </c>
      <c r="H1014" s="42">
        <f t="shared" si="1402"/>
        <v>4.0903059917085134</v>
      </c>
      <c r="I1014" s="42">
        <f t="shared" si="1402"/>
        <v>5.4346295006009262</v>
      </c>
      <c r="J1014" s="42">
        <f t="shared" si="1402"/>
        <v>0.85840597416447473</v>
      </c>
      <c r="K1014" s="42">
        <f t="shared" si="1387"/>
        <v>4.1904377910218695</v>
      </c>
      <c r="L1014" s="42">
        <f t="shared" si="1388"/>
        <v>5.1326645123531502</v>
      </c>
      <c r="M1014" s="42">
        <f t="shared" ref="M1014:S1029" si="1403">M254</f>
        <v>1.839681643658968</v>
      </c>
      <c r="N1014" s="42">
        <f t="shared" si="1403"/>
        <v>0.63332779066628231</v>
      </c>
      <c r="O1014" s="42">
        <f t="shared" si="1403"/>
        <v>2.4424565992283682</v>
      </c>
      <c r="P1014" s="42">
        <f t="shared" si="1403"/>
        <v>2.7195433997425429</v>
      </c>
      <c r="Q1014" s="42">
        <f t="shared" si="1403"/>
        <v>6.6164496704300371</v>
      </c>
      <c r="R1014" s="42">
        <f t="shared" si="1403"/>
        <v>0.2693562560371614</v>
      </c>
      <c r="S1014" s="42">
        <f t="shared" si="1403"/>
        <v>2.6932479965595926</v>
      </c>
      <c r="T1014" s="42">
        <f t="shared" si="1389"/>
        <v>5.9796943984139537</v>
      </c>
      <c r="U1014" s="42">
        <f t="shared" si="1390"/>
        <v>2.2350683366210529</v>
      </c>
      <c r="V1014" s="42">
        <f t="shared" ref="V1014:AC1029" si="1404">V254</f>
        <v>1.1134855418583653</v>
      </c>
      <c r="W1014" s="42">
        <f t="shared" si="1404"/>
        <v>5.8033875040803471</v>
      </c>
      <c r="X1014" s="42">
        <f t="shared" si="1404"/>
        <v>5.6133875040803476</v>
      </c>
      <c r="Y1014" s="42">
        <f t="shared" si="1404"/>
        <v>1.8377958346934495</v>
      </c>
      <c r="Z1014" s="42">
        <f t="shared" si="1404"/>
        <v>6.4133875040803474</v>
      </c>
      <c r="AA1014" s="42">
        <f t="shared" si="1404"/>
        <v>5.9433875040803477</v>
      </c>
      <c r="AB1014" s="42">
        <f t="shared" si="1404"/>
        <v>2.9394692727034917</v>
      </c>
      <c r="AC1014" s="42">
        <f t="shared" si="1404"/>
        <v>4.5923612337083473</v>
      </c>
      <c r="AD1014" s="74">
        <f t="shared" si="1384"/>
        <v>100</v>
      </c>
    </row>
    <row r="1015" spans="1:30" x14ac:dyDescent="0.25">
      <c r="A1015" s="34" t="s">
        <v>995</v>
      </c>
      <c r="B1015" s="34" t="s">
        <v>996</v>
      </c>
      <c r="C1015" s="42">
        <f t="shared" si="1385"/>
        <v>0.84626502713525853</v>
      </c>
      <c r="D1015" s="42">
        <f t="shared" ref="D1015:F1030" si="1405">D255</f>
        <v>4.7731202520215312</v>
      </c>
      <c r="E1015" s="42">
        <f t="shared" si="1405"/>
        <v>6.2739086834878917</v>
      </c>
      <c r="F1015" s="42">
        <f t="shared" si="1405"/>
        <v>2.961487934173316</v>
      </c>
      <c r="G1015" s="42">
        <f t="shared" si="1386"/>
        <v>2.7639361869891288</v>
      </c>
      <c r="H1015" s="42">
        <f t="shared" ref="H1015:J1030" si="1406">H255</f>
        <v>2.4186505734085451</v>
      </c>
      <c r="I1015" s="42">
        <f t="shared" si="1406"/>
        <v>4.1755551824606494</v>
      </c>
      <c r="J1015" s="42">
        <f t="shared" si="1406"/>
        <v>1.6105533589666674</v>
      </c>
      <c r="K1015" s="42">
        <f t="shared" si="1387"/>
        <v>2.7358020338640578</v>
      </c>
      <c r="L1015" s="42">
        <f t="shared" si="1388"/>
        <v>3.0154406705626604</v>
      </c>
      <c r="M1015" s="42">
        <f t="shared" si="1403"/>
        <v>1.1405376108883867</v>
      </c>
      <c r="N1015" s="42">
        <f t="shared" si="1403"/>
        <v>5.22346581745719</v>
      </c>
      <c r="O1015" s="42">
        <f t="shared" si="1403"/>
        <v>3.3724979066058629</v>
      </c>
      <c r="P1015" s="42">
        <f t="shared" si="1403"/>
        <v>2.9000199163248928</v>
      </c>
      <c r="Q1015" s="42">
        <f t="shared" si="1403"/>
        <v>3.0873507691844835</v>
      </c>
      <c r="R1015" s="42">
        <f t="shared" si="1403"/>
        <v>4.6136734531835719</v>
      </c>
      <c r="S1015" s="42">
        <f t="shared" si="1403"/>
        <v>3.2564635210347235</v>
      </c>
      <c r="T1015" s="42">
        <f t="shared" si="1389"/>
        <v>5.8026706298111774</v>
      </c>
      <c r="U1015" s="42">
        <f t="shared" si="1390"/>
        <v>4.5370632859546154</v>
      </c>
      <c r="V1015" s="42">
        <f t="shared" si="1404"/>
        <v>0.43300451224968356</v>
      </c>
      <c r="W1015" s="42">
        <f t="shared" si="1404"/>
        <v>5.2093182176585913</v>
      </c>
      <c r="X1015" s="42">
        <f t="shared" si="1404"/>
        <v>5.0193182176585918</v>
      </c>
      <c r="Y1015" s="42">
        <f t="shared" si="1404"/>
        <v>3.5795454784390617</v>
      </c>
      <c r="Z1015" s="42">
        <f t="shared" si="1404"/>
        <v>5.8193182176585916</v>
      </c>
      <c r="AA1015" s="42">
        <f t="shared" si="1404"/>
        <v>5.3493182176585918</v>
      </c>
      <c r="AB1015" s="42">
        <f t="shared" si="1404"/>
        <v>4.6069602556463858</v>
      </c>
      <c r="AC1015" s="42">
        <f t="shared" si="1404"/>
        <v>4.47475406951592</v>
      </c>
      <c r="AD1015" s="74">
        <f t="shared" si="1384"/>
        <v>100.00000000000001</v>
      </c>
    </row>
    <row r="1016" spans="1:30" x14ac:dyDescent="0.25">
      <c r="A1016" s="34" t="s">
        <v>997</v>
      </c>
      <c r="B1016" s="34" t="s">
        <v>998</v>
      </c>
      <c r="C1016" s="42">
        <f t="shared" si="1385"/>
        <v>3.6355660278835544</v>
      </c>
      <c r="D1016" s="42">
        <f t="shared" si="1405"/>
        <v>4.6006139916973847</v>
      </c>
      <c r="E1016" s="42">
        <f t="shared" si="1405"/>
        <v>5.374394996974698</v>
      </c>
      <c r="F1016" s="42">
        <f t="shared" si="1405"/>
        <v>5.1381479121396447</v>
      </c>
      <c r="G1016" s="42">
        <f t="shared" si="1386"/>
        <v>0.9969413885392302</v>
      </c>
      <c r="H1016" s="42">
        <f t="shared" si="1406"/>
        <v>3.2976804159485993</v>
      </c>
      <c r="I1016" s="42">
        <f t="shared" si="1406"/>
        <v>3.9130408104190142</v>
      </c>
      <c r="J1016" s="42">
        <f t="shared" si="1406"/>
        <v>2.2565923762367448</v>
      </c>
      <c r="K1016" s="42">
        <f t="shared" si="1387"/>
        <v>3.4279630216873871</v>
      </c>
      <c r="L1016" s="42">
        <f t="shared" si="1388"/>
        <v>4.1135561093856472</v>
      </c>
      <c r="M1016" s="42">
        <f t="shared" si="1403"/>
        <v>1.4799644289999305</v>
      </c>
      <c r="N1016" s="42">
        <f t="shared" si="1403"/>
        <v>4.4727706478236087</v>
      </c>
      <c r="O1016" s="42">
        <f t="shared" si="1403"/>
        <v>4.9107054542829847</v>
      </c>
      <c r="P1016" s="42">
        <f t="shared" si="1403"/>
        <v>2.7079138842094967</v>
      </c>
      <c r="Q1016" s="42">
        <f t="shared" si="1403"/>
        <v>3.7924453171637462</v>
      </c>
      <c r="R1016" s="42">
        <f t="shared" si="1403"/>
        <v>4.6874953756948026</v>
      </c>
      <c r="S1016" s="42">
        <f t="shared" si="1403"/>
        <v>4.2279987407305599</v>
      </c>
      <c r="T1016" s="42">
        <f t="shared" si="1389"/>
        <v>6.2378872528865408</v>
      </c>
      <c r="U1016" s="42">
        <f t="shared" si="1390"/>
        <v>2.3033484268096966</v>
      </c>
      <c r="V1016" s="42">
        <f t="shared" si="1404"/>
        <v>1.3133713554715101</v>
      </c>
      <c r="W1016" s="42">
        <f t="shared" si="1404"/>
        <v>0.14000000000000001</v>
      </c>
      <c r="X1016" s="42">
        <f t="shared" si="1404"/>
        <v>5.6362452613438307</v>
      </c>
      <c r="Y1016" s="42">
        <f t="shared" si="1404"/>
        <v>6.1362452613438307</v>
      </c>
      <c r="Z1016" s="42">
        <f t="shared" si="1404"/>
        <v>6.4362452613438306</v>
      </c>
      <c r="AA1016" s="42">
        <f t="shared" si="1404"/>
        <v>0.2</v>
      </c>
      <c r="AB1016" s="42">
        <f t="shared" si="1404"/>
        <v>3.7544764024505675</v>
      </c>
      <c r="AC1016" s="42">
        <f t="shared" si="1404"/>
        <v>4.8083898785331511</v>
      </c>
      <c r="AD1016" s="74">
        <f t="shared" si="1384"/>
        <v>99.999999999999972</v>
      </c>
    </row>
    <row r="1017" spans="1:30" x14ac:dyDescent="0.25">
      <c r="A1017" s="34" t="s">
        <v>999</v>
      </c>
      <c r="B1017" s="34" t="s">
        <v>1000</v>
      </c>
      <c r="C1017" s="42">
        <f t="shared" si="1385"/>
        <v>3.6687614401788684</v>
      </c>
      <c r="D1017" s="42">
        <f t="shared" si="1405"/>
        <v>4.252450243669033</v>
      </c>
      <c r="E1017" s="42">
        <f t="shared" si="1405"/>
        <v>5.5237716207079872</v>
      </c>
      <c r="F1017" s="42">
        <f t="shared" si="1405"/>
        <v>2.6089897123184964</v>
      </c>
      <c r="G1017" s="42">
        <f t="shared" si="1386"/>
        <v>1.681529319029734</v>
      </c>
      <c r="H1017" s="42">
        <f t="shared" si="1406"/>
        <v>2.7758724582166132</v>
      </c>
      <c r="I1017" s="42">
        <f t="shared" si="1406"/>
        <v>5.2748802595960225</v>
      </c>
      <c r="J1017" s="42">
        <f t="shared" si="1406"/>
        <v>0.60767354576586141</v>
      </c>
      <c r="K1017" s="42">
        <f t="shared" si="1387"/>
        <v>2.8800271365890833</v>
      </c>
      <c r="L1017" s="42">
        <f t="shared" si="1388"/>
        <v>3.4737030065672019</v>
      </c>
      <c r="M1017" s="42">
        <f t="shared" si="1403"/>
        <v>0.39770885155303437</v>
      </c>
      <c r="N1017" s="42">
        <f t="shared" si="1403"/>
        <v>6.338155381698539</v>
      </c>
      <c r="O1017" s="42">
        <f t="shared" si="1403"/>
        <v>2.1118659361263368</v>
      </c>
      <c r="P1017" s="42">
        <f t="shared" si="1403"/>
        <v>2.644967764480803</v>
      </c>
      <c r="Q1017" s="42">
        <f t="shared" si="1403"/>
        <v>3.1124777023886585</v>
      </c>
      <c r="R1017" s="42">
        <f t="shared" si="1403"/>
        <v>5.4285952365828463</v>
      </c>
      <c r="S1017" s="42">
        <f t="shared" si="1403"/>
        <v>4.0626218086100954</v>
      </c>
      <c r="T1017" s="42">
        <f t="shared" si="1389"/>
        <v>6.5805620402807561</v>
      </c>
      <c r="U1017" s="42">
        <f t="shared" si="1390"/>
        <v>4.9678747411025705</v>
      </c>
      <c r="V1017" s="42">
        <f t="shared" si="1404"/>
        <v>0.84107451426156998</v>
      </c>
      <c r="W1017" s="42">
        <f t="shared" si="1404"/>
        <v>5.8213197771552725</v>
      </c>
      <c r="X1017" s="42">
        <f t="shared" si="1404"/>
        <v>5.631319777155273</v>
      </c>
      <c r="Y1017" s="42">
        <f t="shared" si="1404"/>
        <v>3.9875465181035157</v>
      </c>
      <c r="Z1017" s="42">
        <f t="shared" si="1404"/>
        <v>6.4313197771552728</v>
      </c>
      <c r="AA1017" s="42">
        <f t="shared" si="1404"/>
        <v>0.08</v>
      </c>
      <c r="AB1017" s="42">
        <f t="shared" si="1404"/>
        <v>5.0914614902479247</v>
      </c>
      <c r="AC1017" s="42">
        <f t="shared" si="1404"/>
        <v>3.7234699404586253</v>
      </c>
      <c r="AD1017" s="74">
        <f t="shared" si="1384"/>
        <v>99.999999999999972</v>
      </c>
    </row>
    <row r="1018" spans="1:30" x14ac:dyDescent="0.25">
      <c r="A1018" s="34" t="s">
        <v>1001</v>
      </c>
      <c r="B1018" s="34" t="s">
        <v>1002</v>
      </c>
      <c r="C1018" s="42">
        <f t="shared" si="1385"/>
        <v>2.5699518489859865</v>
      </c>
      <c r="D1018" s="42">
        <f t="shared" si="1405"/>
        <v>5.1038899431414446</v>
      </c>
      <c r="E1018" s="42">
        <f t="shared" si="1405"/>
        <v>5.3854293594579445</v>
      </c>
      <c r="F1018" s="42">
        <f t="shared" si="1405"/>
        <v>4.1715066399460845</v>
      </c>
      <c r="G1018" s="42">
        <f t="shared" si="1386"/>
        <v>3.4382098984218952</v>
      </c>
      <c r="H1018" s="42">
        <f t="shared" si="1406"/>
        <v>5.6536442813422187</v>
      </c>
      <c r="I1018" s="42">
        <f t="shared" si="1406"/>
        <v>4.8726546433952249</v>
      </c>
      <c r="J1018" s="42">
        <f t="shared" si="1406"/>
        <v>2.1464242021462003</v>
      </c>
      <c r="K1018" s="42">
        <f t="shared" si="1387"/>
        <v>4.6274935790412446</v>
      </c>
      <c r="L1018" s="42">
        <f t="shared" si="1388"/>
        <v>5.4387570860344407</v>
      </c>
      <c r="M1018" s="42">
        <f t="shared" si="1403"/>
        <v>1.3647047807988995</v>
      </c>
      <c r="N1018" s="42">
        <f t="shared" si="1403"/>
        <v>3.0190632119165954</v>
      </c>
      <c r="O1018" s="42">
        <f t="shared" si="1403"/>
        <v>1.6734710952625971</v>
      </c>
      <c r="P1018" s="42">
        <f t="shared" si="1403"/>
        <v>1.2368823190056903</v>
      </c>
      <c r="Q1018" s="42">
        <f t="shared" si="1403"/>
        <v>3.3472784969959148</v>
      </c>
      <c r="R1018" s="42">
        <f t="shared" si="1403"/>
        <v>5.5385450256151936</v>
      </c>
      <c r="S1018" s="42">
        <f t="shared" si="1403"/>
        <v>4.2206703035309809</v>
      </c>
      <c r="T1018" s="42">
        <f t="shared" si="1389"/>
        <v>7.0048510217028799</v>
      </c>
      <c r="U1018" s="42">
        <f t="shared" si="1390"/>
        <v>1.824621358413657</v>
      </c>
      <c r="V1018" s="42">
        <f t="shared" si="1404"/>
        <v>0.40923405049152645</v>
      </c>
      <c r="W1018" s="42">
        <f t="shared" si="1404"/>
        <v>0.14000000000000001</v>
      </c>
      <c r="X1018" s="42">
        <f t="shared" si="1404"/>
        <v>0.89</v>
      </c>
      <c r="Y1018" s="42">
        <f t="shared" si="1404"/>
        <v>4.5398747038130018</v>
      </c>
      <c r="Z1018" s="42">
        <f t="shared" si="1404"/>
        <v>7.2598120557195021</v>
      </c>
      <c r="AA1018" s="42">
        <f t="shared" si="1404"/>
        <v>6.7898120557195023</v>
      </c>
      <c r="AB1018" s="42">
        <f t="shared" si="1404"/>
        <v>3.3274138588714375</v>
      </c>
      <c r="AC1018" s="42">
        <f t="shared" si="1404"/>
        <v>4.0058041802299282</v>
      </c>
      <c r="AD1018" s="74">
        <f t="shared" ref="AD1018:AD1081" si="1407">SUM(C1018:AC1018)</f>
        <v>99.999999999999986</v>
      </c>
    </row>
    <row r="1019" spans="1:30" x14ac:dyDescent="0.25">
      <c r="A1019" s="34" t="s">
        <v>1003</v>
      </c>
      <c r="B1019" s="34" t="s">
        <v>1004</v>
      </c>
      <c r="C1019" s="42">
        <f t="shared" ref="C1019:C1082" si="1408">C259+0.62</f>
        <v>3.111467331619977</v>
      </c>
      <c r="D1019" s="42">
        <f t="shared" si="1405"/>
        <v>2.8771115117004795</v>
      </c>
      <c r="E1019" s="42">
        <f t="shared" si="1405"/>
        <v>2.8675701049275952</v>
      </c>
      <c r="F1019" s="42">
        <f t="shared" si="1405"/>
        <v>1.5999870670039198</v>
      </c>
      <c r="G1019" s="42">
        <f t="shared" ref="G1019:G1082" si="1409">G259+0.86</f>
        <v>3.6910832692999294</v>
      </c>
      <c r="H1019" s="42">
        <f t="shared" si="1406"/>
        <v>5.1450190345228464</v>
      </c>
      <c r="I1019" s="42">
        <f t="shared" si="1406"/>
        <v>1.9905281982008178</v>
      </c>
      <c r="J1019" s="42">
        <f t="shared" si="1406"/>
        <v>4.8504889568113683</v>
      </c>
      <c r="K1019" s="42">
        <f t="shared" ref="K1019:K1082" si="1410">K259-0.62</f>
        <v>2.7125518034967486</v>
      </c>
      <c r="L1019" s="42">
        <f t="shared" ref="L1019:L1082" si="1411">L259-0.25</f>
        <v>3.1612433441277568</v>
      </c>
      <c r="M1019" s="42">
        <f t="shared" si="1403"/>
        <v>1.0118926935297592</v>
      </c>
      <c r="N1019" s="42">
        <f t="shared" si="1403"/>
        <v>6.3954885191246369</v>
      </c>
      <c r="O1019" s="42">
        <f t="shared" si="1403"/>
        <v>5.1042891303249505</v>
      </c>
      <c r="P1019" s="42">
        <f t="shared" si="1403"/>
        <v>5.3371296588959316</v>
      </c>
      <c r="Q1019" s="42">
        <f t="shared" si="1403"/>
        <v>1.4304352181559932</v>
      </c>
      <c r="R1019" s="42">
        <f t="shared" si="1403"/>
        <v>5.9412085451058596</v>
      </c>
      <c r="S1019" s="42">
        <f t="shared" si="1403"/>
        <v>5.2541280927464102</v>
      </c>
      <c r="T1019" s="42">
        <f t="shared" ref="T1019:T1082" si="1412">T259+0.25</f>
        <v>7.1217191509762889</v>
      </c>
      <c r="U1019" s="42">
        <f t="shared" ref="U1019:U1082" si="1413">U259-0.86</f>
        <v>5.535935319788873</v>
      </c>
      <c r="V1019" s="42">
        <f t="shared" si="1404"/>
        <v>0.10060031014846813</v>
      </c>
      <c r="W1019" s="42">
        <f t="shared" si="1404"/>
        <v>0.14000000000000001</v>
      </c>
      <c r="X1019" s="42">
        <f t="shared" si="1404"/>
        <v>1.3</v>
      </c>
      <c r="Y1019" s="42">
        <f t="shared" si="1404"/>
        <v>4.2760243641892446</v>
      </c>
      <c r="Z1019" s="42">
        <f t="shared" si="1404"/>
        <v>6.8640365462838657</v>
      </c>
      <c r="AA1019" s="42">
        <f t="shared" si="1404"/>
        <v>4.394036546283866</v>
      </c>
      <c r="AB1019" s="42">
        <f t="shared" si="1404"/>
        <v>3.432018273141932</v>
      </c>
      <c r="AC1019" s="42">
        <f t="shared" si="1404"/>
        <v>4.3540070095924621</v>
      </c>
      <c r="AD1019" s="74">
        <f t="shared" si="1407"/>
        <v>99.999999999999986</v>
      </c>
    </row>
    <row r="1020" spans="1:30" x14ac:dyDescent="0.25">
      <c r="A1020" s="34" t="s">
        <v>1005</v>
      </c>
      <c r="B1020" s="34" t="s">
        <v>1006</v>
      </c>
      <c r="C1020" s="42">
        <f t="shared" si="1408"/>
        <v>3.8533001786999925</v>
      </c>
      <c r="D1020" s="42">
        <f t="shared" si="1405"/>
        <v>5.678303331358336</v>
      </c>
      <c r="E1020" s="42">
        <f t="shared" si="1405"/>
        <v>4.6518271682608869</v>
      </c>
      <c r="F1020" s="42">
        <f t="shared" si="1405"/>
        <v>4.0868330886628481</v>
      </c>
      <c r="G1020" s="42">
        <f t="shared" si="1409"/>
        <v>3.0321205348469085</v>
      </c>
      <c r="H1020" s="42">
        <f t="shared" si="1406"/>
        <v>5.1656448472734136</v>
      </c>
      <c r="I1020" s="42">
        <f t="shared" si="1406"/>
        <v>4.3403270666366254</v>
      </c>
      <c r="J1020" s="42">
        <f t="shared" si="1406"/>
        <v>1.7469610960984456</v>
      </c>
      <c r="K1020" s="42">
        <f t="shared" si="1410"/>
        <v>3.5903078298626632</v>
      </c>
      <c r="L1020" s="42">
        <f t="shared" si="1411"/>
        <v>3.6476517444476966</v>
      </c>
      <c r="M1020" s="42">
        <f t="shared" si="1403"/>
        <v>0.98392201723908657</v>
      </c>
      <c r="N1020" s="42">
        <f t="shared" si="1403"/>
        <v>5.5156217114423258</v>
      </c>
      <c r="O1020" s="42">
        <f t="shared" si="1403"/>
        <v>4.8890363922326854</v>
      </c>
      <c r="P1020" s="42">
        <f t="shared" si="1403"/>
        <v>2.6924321725389611</v>
      </c>
      <c r="Q1020" s="42">
        <f t="shared" si="1403"/>
        <v>4.1022193082176281</v>
      </c>
      <c r="R1020" s="42">
        <f t="shared" si="1403"/>
        <v>3.979037814199434</v>
      </c>
      <c r="S1020" s="42">
        <f t="shared" si="1403"/>
        <v>3.7566457099656936</v>
      </c>
      <c r="T1020" s="42">
        <f t="shared" si="1412"/>
        <v>6.0287452415207721</v>
      </c>
      <c r="U1020" s="42">
        <f t="shared" si="1413"/>
        <v>1.831423611419003</v>
      </c>
      <c r="V1020" s="42">
        <f t="shared" si="1404"/>
        <v>0.35312358264591787</v>
      </c>
      <c r="W1020" s="42">
        <f t="shared" si="1404"/>
        <v>0.14000000000000001</v>
      </c>
      <c r="X1020" s="42">
        <f t="shared" si="1404"/>
        <v>0</v>
      </c>
      <c r="Y1020" s="42">
        <f t="shared" si="1404"/>
        <v>6.0922575062638487</v>
      </c>
      <c r="Z1020" s="42">
        <f t="shared" si="1404"/>
        <v>6.3922575062638485</v>
      </c>
      <c r="AA1020" s="42">
        <f t="shared" si="1404"/>
        <v>5.9222575062638487</v>
      </c>
      <c r="AB1020" s="42">
        <f t="shared" si="1404"/>
        <v>2.9297846903709295</v>
      </c>
      <c r="AC1020" s="42">
        <f t="shared" si="1404"/>
        <v>4.597958343268199</v>
      </c>
      <c r="AD1020" s="74">
        <f t="shared" si="1407"/>
        <v>99.999999999999986</v>
      </c>
    </row>
    <row r="1021" spans="1:30" x14ac:dyDescent="0.25">
      <c r="A1021" s="34" t="s">
        <v>1007</v>
      </c>
      <c r="B1021" s="34" t="s">
        <v>1008</v>
      </c>
      <c r="C1021" s="42">
        <f t="shared" si="1408"/>
        <v>3.0038013207878316</v>
      </c>
      <c r="D1021" s="42">
        <f t="shared" si="1405"/>
        <v>5.606106866484204</v>
      </c>
      <c r="E1021" s="42">
        <f t="shared" si="1405"/>
        <v>5.2080869772809972</v>
      </c>
      <c r="F1021" s="42">
        <f t="shared" si="1405"/>
        <v>4.8331578586241974</v>
      </c>
      <c r="G1021" s="42">
        <f t="shared" si="1409"/>
        <v>2.6235767536001307</v>
      </c>
      <c r="H1021" s="42">
        <f t="shared" si="1406"/>
        <v>5.1839317684287538</v>
      </c>
      <c r="I1021" s="42">
        <f t="shared" si="1406"/>
        <v>4.7570123254434025</v>
      </c>
      <c r="J1021" s="42">
        <f t="shared" si="1406"/>
        <v>0.93203215711974619</v>
      </c>
      <c r="K1021" s="42">
        <f t="shared" si="1410"/>
        <v>3.9390863785617922</v>
      </c>
      <c r="L1021" s="42">
        <f t="shared" si="1411"/>
        <v>4.536490744141715</v>
      </c>
      <c r="M1021" s="42">
        <f t="shared" si="1403"/>
        <v>0.5668013536182781</v>
      </c>
      <c r="N1021" s="42">
        <f t="shared" si="1403"/>
        <v>4.5522646332185079</v>
      </c>
      <c r="O1021" s="42">
        <f t="shared" si="1403"/>
        <v>3.9470186145830986</v>
      </c>
      <c r="P1021" s="42">
        <f t="shared" si="1403"/>
        <v>2.7939985503574127</v>
      </c>
      <c r="Q1021" s="42">
        <f t="shared" si="1403"/>
        <v>4.1689685117938788</v>
      </c>
      <c r="R1021" s="42">
        <f t="shared" si="1403"/>
        <v>4.6867488668370267</v>
      </c>
      <c r="S1021" s="42">
        <f t="shared" si="1403"/>
        <v>2.437326347559658</v>
      </c>
      <c r="T1021" s="42">
        <f t="shared" si="1412"/>
        <v>5.1260698522134174</v>
      </c>
      <c r="U1021" s="42">
        <f t="shared" si="1413"/>
        <v>2.1903413964408776</v>
      </c>
      <c r="V1021" s="42">
        <f t="shared" si="1404"/>
        <v>1.4993538791226462</v>
      </c>
      <c r="W1021" s="42">
        <f t="shared" si="1404"/>
        <v>3.7622908294860058</v>
      </c>
      <c r="X1021" s="42">
        <f t="shared" si="1404"/>
        <v>1.2</v>
      </c>
      <c r="Y1021" s="42">
        <f t="shared" si="1404"/>
        <v>5.482290829486006</v>
      </c>
      <c r="Z1021" s="42">
        <f t="shared" si="1404"/>
        <v>5.7822908294860058</v>
      </c>
      <c r="AA1021" s="42">
        <f t="shared" si="1404"/>
        <v>5.3122908294860061</v>
      </c>
      <c r="AB1021" s="42">
        <f t="shared" si="1404"/>
        <v>2.6502166301810854</v>
      </c>
      <c r="AC1021" s="42">
        <f t="shared" si="1404"/>
        <v>3.2184448956573073</v>
      </c>
      <c r="AD1021" s="74">
        <f t="shared" si="1407"/>
        <v>100</v>
      </c>
    </row>
    <row r="1022" spans="1:30" x14ac:dyDescent="0.25">
      <c r="A1022" s="34" t="s">
        <v>1009</v>
      </c>
      <c r="B1022" s="34" t="s">
        <v>1010</v>
      </c>
      <c r="C1022" s="42">
        <f t="shared" si="1408"/>
        <v>3.2335840330013834</v>
      </c>
      <c r="D1022" s="42">
        <f t="shared" si="1405"/>
        <v>4.983803439177473</v>
      </c>
      <c r="E1022" s="42">
        <f t="shared" si="1405"/>
        <v>5.1749083466021579</v>
      </c>
      <c r="F1022" s="42">
        <f t="shared" si="1405"/>
        <v>2.9704993023526232</v>
      </c>
      <c r="G1022" s="42">
        <f t="shared" si="1409"/>
        <v>2.6296680665988026</v>
      </c>
      <c r="H1022" s="42">
        <f t="shared" si="1406"/>
        <v>7.3087271519694923</v>
      </c>
      <c r="I1022" s="42">
        <f t="shared" si="1406"/>
        <v>3.3306618154186145</v>
      </c>
      <c r="J1022" s="42">
        <f t="shared" si="1406"/>
        <v>2.9931420314198864</v>
      </c>
      <c r="K1022" s="42">
        <f t="shared" si="1410"/>
        <v>2.3854505293468571</v>
      </c>
      <c r="L1022" s="42">
        <f t="shared" si="1411"/>
        <v>3.7014136840071483</v>
      </c>
      <c r="M1022" s="42">
        <f t="shared" si="1403"/>
        <v>1.8626927696465567</v>
      </c>
      <c r="N1022" s="42">
        <f t="shared" si="1403"/>
        <v>4.5972228523449505</v>
      </c>
      <c r="O1022" s="42">
        <f t="shared" si="1403"/>
        <v>2.5338047740581193</v>
      </c>
      <c r="P1022" s="42">
        <f t="shared" si="1403"/>
        <v>1.0816423975779941</v>
      </c>
      <c r="Q1022" s="42">
        <f t="shared" si="1403"/>
        <v>2.3207551663687691</v>
      </c>
      <c r="R1022" s="42">
        <f t="shared" si="1403"/>
        <v>4.8323222752279866</v>
      </c>
      <c r="S1022" s="42">
        <f t="shared" si="1403"/>
        <v>4.073485305063409</v>
      </c>
      <c r="T1022" s="42">
        <f t="shared" si="1412"/>
        <v>6.1587685302181452</v>
      </c>
      <c r="U1022" s="42">
        <f t="shared" si="1413"/>
        <v>4.5689000811213303</v>
      </c>
      <c r="V1022" s="42">
        <f t="shared" si="1404"/>
        <v>0.41888299706570586</v>
      </c>
      <c r="W1022" s="42">
        <f t="shared" si="1404"/>
        <v>0.14000000000000001</v>
      </c>
      <c r="X1022" s="42">
        <f t="shared" si="1404"/>
        <v>5.6060210068496659</v>
      </c>
      <c r="Y1022" s="42">
        <f t="shared" si="1404"/>
        <v>6.1060210068496659</v>
      </c>
      <c r="Z1022" s="42">
        <f t="shared" si="1404"/>
        <v>6.4060210068496657</v>
      </c>
      <c r="AA1022" s="42">
        <f t="shared" si="1404"/>
        <v>5.9360210068496659</v>
      </c>
      <c r="AB1022" s="42">
        <f t="shared" si="1404"/>
        <v>0.80075262585620888</v>
      </c>
      <c r="AC1022" s="42">
        <f t="shared" si="1404"/>
        <v>3.8448277981577186</v>
      </c>
      <c r="AD1022" s="74">
        <f t="shared" si="1407"/>
        <v>100</v>
      </c>
    </row>
    <row r="1023" spans="1:30" x14ac:dyDescent="0.25">
      <c r="A1023" s="34" t="s">
        <v>1011</v>
      </c>
      <c r="B1023" s="34" t="s">
        <v>1012</v>
      </c>
      <c r="C1023" s="42">
        <f t="shared" si="1408"/>
        <v>2.1928515373953688</v>
      </c>
      <c r="D1023" s="42">
        <f t="shared" si="1405"/>
        <v>4.7635929367159271</v>
      </c>
      <c r="E1023" s="42">
        <f t="shared" si="1405"/>
        <v>4.4353524265316571</v>
      </c>
      <c r="F1023" s="42">
        <f t="shared" si="1405"/>
        <v>3.476374794384022</v>
      </c>
      <c r="G1023" s="42">
        <f t="shared" si="1409"/>
        <v>3.7717662285826044</v>
      </c>
      <c r="H1023" s="42">
        <f t="shared" si="1406"/>
        <v>5.0980203712749317</v>
      </c>
      <c r="I1023" s="42">
        <f t="shared" si="1406"/>
        <v>2.8651118032521179</v>
      </c>
      <c r="J1023" s="42">
        <f t="shared" si="1406"/>
        <v>3.1556263224721559</v>
      </c>
      <c r="K1023" s="42">
        <f>K263</f>
        <v>3.815790177559256</v>
      </c>
      <c r="L1023" s="42">
        <f t="shared" si="1411"/>
        <v>3.6288698547552309</v>
      </c>
      <c r="M1023" s="42">
        <f t="shared" si="1403"/>
        <v>0.90995741855715961</v>
      </c>
      <c r="N1023" s="42">
        <f t="shared" si="1403"/>
        <v>4.1546397248980966</v>
      </c>
      <c r="O1023" s="42">
        <f t="shared" si="1403"/>
        <v>4.5852543828662897</v>
      </c>
      <c r="P1023" s="42">
        <f t="shared" si="1403"/>
        <v>2.7077335714091704</v>
      </c>
      <c r="Q1023" s="42">
        <f t="shared" si="1403"/>
        <v>3.0591440583981897</v>
      </c>
      <c r="R1023" s="42">
        <f t="shared" si="1403"/>
        <v>4.8666672373616855</v>
      </c>
      <c r="S1023" s="42">
        <f>S263-0.62</f>
        <v>2.4954641853798178</v>
      </c>
      <c r="T1023" s="42">
        <f t="shared" si="1412"/>
        <v>5.2730006779760554</v>
      </c>
      <c r="U1023" s="42">
        <f t="shared" si="1413"/>
        <v>3.7286594069430294</v>
      </c>
      <c r="V1023" s="42">
        <f t="shared" si="1404"/>
        <v>0.56593787885164459</v>
      </c>
      <c r="W1023" s="42">
        <f t="shared" si="1404"/>
        <v>0.14000000000000001</v>
      </c>
      <c r="X1023" s="42">
        <f t="shared" si="1404"/>
        <v>5.2480349221855978</v>
      </c>
      <c r="Y1023" s="42">
        <f t="shared" si="1404"/>
        <v>5.7480349221855978</v>
      </c>
      <c r="Z1023" s="42">
        <f t="shared" si="1404"/>
        <v>6.0480349221855976</v>
      </c>
      <c r="AA1023" s="42">
        <f t="shared" si="1404"/>
        <v>5.2280349221855973</v>
      </c>
      <c r="AB1023" s="42">
        <f t="shared" si="1404"/>
        <v>2.5200145509106644</v>
      </c>
      <c r="AC1023" s="42">
        <f t="shared" si="1404"/>
        <v>5.5180307647825542</v>
      </c>
      <c r="AD1023" s="74">
        <f t="shared" si="1407"/>
        <v>100</v>
      </c>
    </row>
    <row r="1024" spans="1:30" x14ac:dyDescent="0.25">
      <c r="A1024" s="34" t="s">
        <v>1013</v>
      </c>
      <c r="B1024" s="34" t="s">
        <v>1014</v>
      </c>
      <c r="C1024" s="42">
        <f t="shared" si="1408"/>
        <v>3.123162845517947</v>
      </c>
      <c r="D1024" s="42">
        <f t="shared" si="1405"/>
        <v>4.9579610204967199</v>
      </c>
      <c r="E1024" s="42">
        <f t="shared" si="1405"/>
        <v>5.5303433058879348</v>
      </c>
      <c r="F1024" s="42">
        <f t="shared" si="1405"/>
        <v>4.860417596140449</v>
      </c>
      <c r="G1024" s="42">
        <f t="shared" si="1409"/>
        <v>2.8916901711248078</v>
      </c>
      <c r="H1024" s="42">
        <f t="shared" si="1406"/>
        <v>5.4260056579792781</v>
      </c>
      <c r="I1024" s="42">
        <f t="shared" si="1406"/>
        <v>4.2834564071672094</v>
      </c>
      <c r="J1024" s="42">
        <f t="shared" si="1406"/>
        <v>2.0528207829079634</v>
      </c>
      <c r="K1024" s="42">
        <f t="shared" si="1410"/>
        <v>3.8225105972192139</v>
      </c>
      <c r="L1024" s="42">
        <f t="shared" si="1411"/>
        <v>4.5966485075745229</v>
      </c>
      <c r="M1024" s="42">
        <f t="shared" si="1403"/>
        <v>1.3874592107154886</v>
      </c>
      <c r="N1024" s="42">
        <f t="shared" si="1403"/>
        <v>4.8542886405240271</v>
      </c>
      <c r="O1024" s="42">
        <f t="shared" si="1403"/>
        <v>3.0124711788682248</v>
      </c>
      <c r="P1024" s="42">
        <f t="shared" si="1403"/>
        <v>1.3139252596995179</v>
      </c>
      <c r="Q1024" s="42">
        <f t="shared" si="1403"/>
        <v>4.2140420263648695</v>
      </c>
      <c r="R1024" s="42">
        <f t="shared" si="1403"/>
        <v>5.6680456636974306</v>
      </c>
      <c r="S1024" s="42">
        <f t="shared" si="1403"/>
        <v>2.7615102314546407</v>
      </c>
      <c r="T1024" s="42">
        <f t="shared" si="1412"/>
        <v>4.8772124126857337</v>
      </c>
      <c r="U1024" s="42">
        <f t="shared" si="1413"/>
        <v>2.7522912890244986</v>
      </c>
      <c r="V1024" s="42">
        <f t="shared" si="1404"/>
        <v>0.38135825502076198</v>
      </c>
      <c r="W1024" s="42">
        <f t="shared" si="1404"/>
        <v>5.3723541925174265</v>
      </c>
      <c r="X1024" s="42">
        <f t="shared" si="1404"/>
        <v>0</v>
      </c>
      <c r="Y1024" s="42">
        <f t="shared" si="1404"/>
        <v>1.8274513975058093</v>
      </c>
      <c r="Z1024" s="42">
        <f t="shared" si="1404"/>
        <v>6.3823541925174263</v>
      </c>
      <c r="AA1024" s="42">
        <f t="shared" si="1404"/>
        <v>5.9123541925174266</v>
      </c>
      <c r="AB1024" s="42">
        <f t="shared" si="1404"/>
        <v>2.6593142468822597</v>
      </c>
      <c r="AC1024" s="42">
        <f t="shared" si="1404"/>
        <v>5.078550717988418</v>
      </c>
      <c r="AD1024" s="74">
        <f t="shared" si="1407"/>
        <v>100</v>
      </c>
    </row>
    <row r="1025" spans="1:30" x14ac:dyDescent="0.25">
      <c r="A1025" s="34" t="s">
        <v>1015</v>
      </c>
      <c r="B1025" s="34" t="s">
        <v>1016</v>
      </c>
      <c r="C1025" s="42">
        <f t="shared" si="1408"/>
        <v>3.7284963088577592</v>
      </c>
      <c r="D1025" s="42">
        <f t="shared" si="1405"/>
        <v>5.058912434787004</v>
      </c>
      <c r="E1025" s="42">
        <f t="shared" si="1405"/>
        <v>5.4274602987484108</v>
      </c>
      <c r="F1025" s="42">
        <f t="shared" si="1405"/>
        <v>2.9537805857723463</v>
      </c>
      <c r="G1025" s="42">
        <f t="shared" si="1409"/>
        <v>3.3650403838115905</v>
      </c>
      <c r="H1025" s="42">
        <f t="shared" si="1406"/>
        <v>5.7137056298258067</v>
      </c>
      <c r="I1025" s="42">
        <f t="shared" si="1406"/>
        <v>2.9247674891443847</v>
      </c>
      <c r="J1025" s="42">
        <f t="shared" si="1406"/>
        <v>4.4716880877978005</v>
      </c>
      <c r="K1025" s="42">
        <f t="shared" si="1410"/>
        <v>3.6118321411505292</v>
      </c>
      <c r="L1025" s="42">
        <f t="shared" si="1411"/>
        <v>3.9746877702910979</v>
      </c>
      <c r="M1025" s="42">
        <f t="shared" si="1403"/>
        <v>0.59495328333619624</v>
      </c>
      <c r="N1025" s="42">
        <f t="shared" si="1403"/>
        <v>5.5604642248414162</v>
      </c>
      <c r="O1025" s="42">
        <f t="shared" si="1403"/>
        <v>3.8775172841171299</v>
      </c>
      <c r="P1025" s="42">
        <f t="shared" si="1403"/>
        <v>1.3144660141398619</v>
      </c>
      <c r="Q1025" s="42">
        <f t="shared" si="1403"/>
        <v>2.204983782778251</v>
      </c>
      <c r="R1025" s="42">
        <f t="shared" si="1403"/>
        <v>5.2159523101990466</v>
      </c>
      <c r="S1025" s="42">
        <f t="shared" si="1403"/>
        <v>5.4795042250950754</v>
      </c>
      <c r="T1025" s="42">
        <f t="shared" si="1412"/>
        <v>7.0101143655095539</v>
      </c>
      <c r="U1025" s="42">
        <f t="shared" si="1413"/>
        <v>4.0764796906496228</v>
      </c>
      <c r="V1025" s="42">
        <f t="shared" si="1404"/>
        <v>0.26427885801434459</v>
      </c>
      <c r="W1025" s="42">
        <f t="shared" si="1404"/>
        <v>0.14000000000000001</v>
      </c>
      <c r="X1025" s="42">
        <f t="shared" si="1404"/>
        <v>6.3034953654156691</v>
      </c>
      <c r="Y1025" s="42">
        <f t="shared" si="1404"/>
        <v>2.0678317884718904</v>
      </c>
      <c r="Z1025" s="42">
        <f t="shared" si="1404"/>
        <v>6.2834953654156687</v>
      </c>
      <c r="AA1025" s="42">
        <f t="shared" si="1404"/>
        <v>0</v>
      </c>
      <c r="AB1025" s="42">
        <f t="shared" si="1404"/>
        <v>3.2557687091488474</v>
      </c>
      <c r="AC1025" s="42">
        <f t="shared" si="1404"/>
        <v>5.1203236026806858</v>
      </c>
      <c r="AD1025" s="74">
        <f t="shared" si="1407"/>
        <v>100</v>
      </c>
    </row>
    <row r="1026" spans="1:30" x14ac:dyDescent="0.25">
      <c r="A1026" s="34" t="s">
        <v>1017</v>
      </c>
      <c r="B1026" s="34" t="s">
        <v>1018</v>
      </c>
      <c r="C1026" s="42">
        <f t="shared" si="1408"/>
        <v>6.4722962010918925</v>
      </c>
      <c r="D1026" s="42">
        <f t="shared" si="1405"/>
        <v>4.450717436044795</v>
      </c>
      <c r="E1026" s="42">
        <f t="shared" si="1405"/>
        <v>3.5745924427715239</v>
      </c>
      <c r="F1026" s="42">
        <f t="shared" si="1405"/>
        <v>5.4116121457754591</v>
      </c>
      <c r="G1026" s="42">
        <f t="shared" si="1409"/>
        <v>2.7454433434603351</v>
      </c>
      <c r="H1026" s="42">
        <f t="shared" si="1406"/>
        <v>6.338343892848842</v>
      </c>
      <c r="I1026" s="42">
        <f t="shared" si="1406"/>
        <v>3.1594553451459646</v>
      </c>
      <c r="J1026" s="42">
        <f t="shared" si="1406"/>
        <v>3.3822788139023552</v>
      </c>
      <c r="K1026" s="42">
        <f t="shared" si="1410"/>
        <v>3.6416261494670845</v>
      </c>
      <c r="L1026" s="42">
        <f t="shared" si="1411"/>
        <v>3.8044392987217552</v>
      </c>
      <c r="M1026" s="42">
        <f t="shared" si="1403"/>
        <v>1.6908451130813082</v>
      </c>
      <c r="N1026" s="42">
        <f t="shared" si="1403"/>
        <v>4.888017101760691</v>
      </c>
      <c r="O1026" s="42">
        <f t="shared" si="1403"/>
        <v>3.8371491692159112</v>
      </c>
      <c r="P1026" s="42">
        <f t="shared" si="1403"/>
        <v>2.4703015213938477</v>
      </c>
      <c r="Q1026" s="42">
        <f t="shared" si="1403"/>
        <v>3.4095898136636609</v>
      </c>
      <c r="R1026" s="42">
        <f t="shared" si="1403"/>
        <v>4.6751102018420987</v>
      </c>
      <c r="S1026" s="42">
        <f t="shared" si="1403"/>
        <v>3.5756089137722049</v>
      </c>
      <c r="T1026" s="42">
        <f t="shared" si="1412"/>
        <v>6.1401872293536988</v>
      </c>
      <c r="U1026" s="42">
        <f t="shared" si="1413"/>
        <v>2.7283296763273879</v>
      </c>
      <c r="V1026" s="42">
        <f t="shared" si="1404"/>
        <v>3.9135900270506845</v>
      </c>
      <c r="W1026" s="42">
        <f t="shared" si="1404"/>
        <v>0.14000000000000001</v>
      </c>
      <c r="X1026" s="42">
        <f t="shared" si="1404"/>
        <v>0.76</v>
      </c>
      <c r="Y1026" s="42">
        <f t="shared" si="1404"/>
        <v>1.8192639523772633</v>
      </c>
      <c r="Z1026" s="42">
        <f t="shared" si="1404"/>
        <v>4.4477918571317883</v>
      </c>
      <c r="AA1026" s="42">
        <f t="shared" si="1404"/>
        <v>5.8877918571317887</v>
      </c>
      <c r="AB1026" s="42">
        <f t="shared" si="1404"/>
        <v>1.3245399702357903</v>
      </c>
      <c r="AC1026" s="42">
        <f t="shared" si="1404"/>
        <v>5.311078526431853</v>
      </c>
      <c r="AD1026" s="74">
        <f t="shared" si="1407"/>
        <v>100</v>
      </c>
    </row>
    <row r="1027" spans="1:30" x14ac:dyDescent="0.25">
      <c r="A1027" s="34" t="s">
        <v>1019</v>
      </c>
      <c r="B1027" s="34" t="s">
        <v>1020</v>
      </c>
      <c r="C1027" s="42">
        <f t="shared" si="1408"/>
        <v>4.4777165486813697</v>
      </c>
      <c r="D1027" s="42">
        <f t="shared" si="1405"/>
        <v>3.0242694972307702</v>
      </c>
      <c r="E1027" s="42">
        <f t="shared" ref="E1027:E1028" si="1414">E267-0.86</f>
        <v>3.5881823723334096</v>
      </c>
      <c r="F1027" s="42">
        <f t="shared" si="1405"/>
        <v>1.8483784666385372</v>
      </c>
      <c r="G1027" s="42">
        <f t="shared" si="1409"/>
        <v>2.1148160967774241</v>
      </c>
      <c r="H1027" s="42">
        <f t="shared" si="1406"/>
        <v>1.9775331070236404</v>
      </c>
      <c r="I1027" s="42">
        <f t="shared" si="1406"/>
        <v>3.2288043275695122</v>
      </c>
      <c r="J1027" s="42">
        <f t="shared" si="1406"/>
        <v>2.9675590059568293</v>
      </c>
      <c r="K1027" s="42">
        <f t="shared" si="1410"/>
        <v>2.4424038480726162</v>
      </c>
      <c r="L1027" s="42">
        <f t="shared" ref="L1027:L1028" si="1415">L267</f>
        <v>3.1339591959009234</v>
      </c>
      <c r="M1027" s="42">
        <f t="shared" si="1403"/>
        <v>0.7108650069189042</v>
      </c>
      <c r="N1027" s="42">
        <f t="shared" si="1403"/>
        <v>5.9878516498166992</v>
      </c>
      <c r="O1027" s="42">
        <f t="shared" si="1403"/>
        <v>2.141159989273973</v>
      </c>
      <c r="P1027" s="42">
        <f t="shared" si="1403"/>
        <v>2.7433747819707812</v>
      </c>
      <c r="Q1027" s="42">
        <f t="shared" ref="Q1027:Q1028" si="1416">Q267-0.25</f>
        <v>3.8842933069972698</v>
      </c>
      <c r="R1027" s="42">
        <f t="shared" si="1403"/>
        <v>5.7157904752334865</v>
      </c>
      <c r="S1027" s="42">
        <f t="shared" si="1403"/>
        <v>5.4304356022996556</v>
      </c>
      <c r="T1027" s="42">
        <f t="shared" si="1412"/>
        <v>7.280529712378244</v>
      </c>
      <c r="U1027" s="42">
        <f t="shared" ref="U1027:U1028" si="1417">U267</f>
        <v>6.0191092313314369</v>
      </c>
      <c r="V1027" s="42">
        <f t="shared" si="1404"/>
        <v>0.44107303578658452</v>
      </c>
      <c r="W1027" s="42">
        <f t="shared" si="1404"/>
        <v>5.9105297123782439</v>
      </c>
      <c r="X1027" s="42">
        <f t="shared" si="1404"/>
        <v>5.7205297123782444</v>
      </c>
      <c r="Y1027" s="42">
        <f t="shared" si="1404"/>
        <v>1.8735099041260821</v>
      </c>
      <c r="Z1027" s="42">
        <f t="shared" si="1404"/>
        <v>6.5205297123782442</v>
      </c>
      <c r="AA1027" s="42">
        <f t="shared" si="1404"/>
        <v>0.08</v>
      </c>
      <c r="AB1027" s="42">
        <f t="shared" si="1404"/>
        <v>5.9771522363467238</v>
      </c>
      <c r="AC1027" s="42">
        <f t="shared" si="1404"/>
        <v>4.7596434642003889</v>
      </c>
      <c r="AD1027" s="74">
        <f t="shared" si="1407"/>
        <v>100</v>
      </c>
    </row>
    <row r="1028" spans="1:30" x14ac:dyDescent="0.25">
      <c r="A1028" s="34" t="s">
        <v>1021</v>
      </c>
      <c r="B1028" s="34" t="s">
        <v>1022</v>
      </c>
      <c r="C1028" s="42">
        <f t="shared" si="1408"/>
        <v>4.8498412401563806</v>
      </c>
      <c r="D1028" s="42">
        <f t="shared" si="1405"/>
        <v>1.2021644965514906</v>
      </c>
      <c r="E1028" s="42">
        <f t="shared" si="1414"/>
        <v>0.78592091692107313</v>
      </c>
      <c r="F1028" s="42">
        <f t="shared" si="1405"/>
        <v>2.1007640724960037</v>
      </c>
      <c r="G1028" s="42">
        <f t="shared" si="1409"/>
        <v>1.1318271409187635</v>
      </c>
      <c r="H1028" s="42">
        <f t="shared" si="1406"/>
        <v>1.6815742641903451</v>
      </c>
      <c r="I1028" s="42">
        <f t="shared" si="1406"/>
        <v>0.43585252265684449</v>
      </c>
      <c r="J1028" s="42">
        <f t="shared" si="1406"/>
        <v>6.385944826722854</v>
      </c>
      <c r="K1028" s="42">
        <f t="shared" si="1410"/>
        <v>1.5810457012442383</v>
      </c>
      <c r="L1028" s="42">
        <f t="shared" si="1415"/>
        <v>1.9836634971828997</v>
      </c>
      <c r="M1028" s="42">
        <f t="shared" si="1403"/>
        <v>1.4458408186671479</v>
      </c>
      <c r="N1028" s="42">
        <f t="shared" si="1403"/>
        <v>5.0402637331191542</v>
      </c>
      <c r="O1028" s="42">
        <f t="shared" si="1403"/>
        <v>4.1274991664475014</v>
      </c>
      <c r="P1028" s="42">
        <f t="shared" si="1403"/>
        <v>3.1954804859685857</v>
      </c>
      <c r="Q1028" s="42">
        <f t="shared" si="1416"/>
        <v>3.9078265562147942</v>
      </c>
      <c r="R1028" s="42">
        <f t="shared" si="1403"/>
        <v>5.9592775079506239</v>
      </c>
      <c r="S1028" s="42">
        <f t="shared" si="1403"/>
        <v>4.0483608961606778</v>
      </c>
      <c r="T1028" s="42">
        <f t="shared" si="1412"/>
        <v>6.6453335675317504</v>
      </c>
      <c r="U1028" s="42">
        <f t="shared" si="1417"/>
        <v>5.9229929708738727</v>
      </c>
      <c r="V1028" s="42">
        <f t="shared" si="1404"/>
        <v>0.5113230942761644</v>
      </c>
      <c r="W1028" s="42">
        <f t="shared" si="1404"/>
        <v>5.7779378115909354</v>
      </c>
      <c r="X1028" s="42">
        <f t="shared" si="1404"/>
        <v>5.5879378115909359</v>
      </c>
      <c r="Y1028" s="42">
        <f t="shared" si="1404"/>
        <v>6.0879378115909359</v>
      </c>
      <c r="Z1028" s="42">
        <f t="shared" si="1404"/>
        <v>6.3879378115909358</v>
      </c>
      <c r="AA1028" s="42">
        <f t="shared" si="1404"/>
        <v>5.917937811590936</v>
      </c>
      <c r="AB1028" s="42">
        <f t="shared" si="1404"/>
        <v>5.5894455851420677</v>
      </c>
      <c r="AC1028" s="42">
        <f t="shared" si="1404"/>
        <v>1.7080678806521112</v>
      </c>
      <c r="AD1028" s="74">
        <f t="shared" si="1407"/>
        <v>100.00000000000001</v>
      </c>
    </row>
    <row r="1029" spans="1:30" x14ac:dyDescent="0.25">
      <c r="A1029" s="34" t="s">
        <v>1023</v>
      </c>
      <c r="B1029" s="34" t="s">
        <v>1024</v>
      </c>
      <c r="C1029" s="42">
        <f t="shared" si="1408"/>
        <v>3.9155453335639168</v>
      </c>
      <c r="D1029" s="42">
        <f t="shared" si="1405"/>
        <v>2.8901488416107326</v>
      </c>
      <c r="E1029" s="42">
        <f t="shared" si="1405"/>
        <v>3.265372747654085</v>
      </c>
      <c r="F1029" s="42">
        <f t="shared" si="1405"/>
        <v>3.8219180346259169</v>
      </c>
      <c r="G1029" s="42">
        <f t="shared" si="1409"/>
        <v>3.2616555406332011</v>
      </c>
      <c r="H1029" s="42">
        <f t="shared" si="1406"/>
        <v>4.4502300893160962</v>
      </c>
      <c r="I1029" s="42">
        <f t="shared" si="1406"/>
        <v>2.3811064362920207</v>
      </c>
      <c r="J1029" s="42">
        <f t="shared" si="1406"/>
        <v>4.0338659648466146</v>
      </c>
      <c r="K1029" s="42">
        <f t="shared" si="1410"/>
        <v>2.5404152521148475</v>
      </c>
      <c r="L1029" s="42">
        <f t="shared" si="1411"/>
        <v>3.0217660371200474</v>
      </c>
      <c r="M1029" s="42">
        <f t="shared" si="1403"/>
        <v>1.3384438828898111</v>
      </c>
      <c r="N1029" s="42">
        <f t="shared" si="1403"/>
        <v>5.8716289522285505</v>
      </c>
      <c r="O1029" s="42">
        <f t="shared" si="1403"/>
        <v>3.4809255181762531</v>
      </c>
      <c r="P1029" s="42">
        <f t="shared" si="1403"/>
        <v>2.8321321356915221</v>
      </c>
      <c r="Q1029" s="42">
        <f t="shared" si="1403"/>
        <v>2.0813939086253042</v>
      </c>
      <c r="R1029" s="42">
        <f t="shared" si="1403"/>
        <v>5.1259870222674593</v>
      </c>
      <c r="S1029" s="42">
        <f t="shared" si="1403"/>
        <v>4.6673912746481543</v>
      </c>
      <c r="T1029" s="42">
        <f t="shared" si="1412"/>
        <v>6.4703328964395972</v>
      </c>
      <c r="U1029" s="42">
        <f t="shared" si="1413"/>
        <v>4.5848327945226863</v>
      </c>
      <c r="V1029" s="42">
        <f t="shared" si="1404"/>
        <v>1.914896087726988</v>
      </c>
      <c r="W1029" s="42">
        <f t="shared" si="1404"/>
        <v>5.5733830612939324</v>
      </c>
      <c r="X1029" s="42">
        <f t="shared" si="1404"/>
        <v>0</v>
      </c>
      <c r="Y1029" s="42">
        <f t="shared" si="1404"/>
        <v>1.8944610204313113</v>
      </c>
      <c r="Z1029" s="42">
        <f t="shared" si="1404"/>
        <v>6.5833830612939321</v>
      </c>
      <c r="AA1029" s="42">
        <f t="shared" si="1404"/>
        <v>6.1133830612939324</v>
      </c>
      <c r="AB1029" s="42">
        <f t="shared" si="1404"/>
        <v>3.2916915306469652</v>
      </c>
      <c r="AC1029" s="42">
        <f t="shared" si="1404"/>
        <v>4.5937095140461235</v>
      </c>
      <c r="AD1029" s="74">
        <f t="shared" si="1407"/>
        <v>100</v>
      </c>
    </row>
    <row r="1030" spans="1:30" x14ac:dyDescent="0.25">
      <c r="A1030" s="34" t="s">
        <v>1025</v>
      </c>
      <c r="B1030" s="34" t="s">
        <v>1026</v>
      </c>
      <c r="C1030" s="42">
        <f t="shared" si="1408"/>
        <v>4.2874870798383897</v>
      </c>
      <c r="D1030" s="42">
        <f t="shared" si="1405"/>
        <v>4.4141215813931893</v>
      </c>
      <c r="E1030" s="42">
        <f t="shared" si="1405"/>
        <v>4.2926417085198816</v>
      </c>
      <c r="F1030" s="42">
        <f t="shared" si="1405"/>
        <v>4.2294029347583777</v>
      </c>
      <c r="G1030" s="42">
        <f t="shared" si="1409"/>
        <v>3.4714571511438841</v>
      </c>
      <c r="H1030" s="42">
        <f t="shared" si="1406"/>
        <v>5.4899632039108948</v>
      </c>
      <c r="I1030" s="42">
        <f t="shared" si="1406"/>
        <v>3.6980213089676925</v>
      </c>
      <c r="J1030" s="42">
        <f t="shared" si="1406"/>
        <v>2.9829494485223242</v>
      </c>
      <c r="K1030" s="42">
        <f t="shared" si="1410"/>
        <v>2.7740924899427357</v>
      </c>
      <c r="L1030" s="42">
        <f t="shared" si="1411"/>
        <v>2.9513258818518242</v>
      </c>
      <c r="M1030" s="42">
        <f t="shared" ref="M1030:S1045" si="1418">M270</f>
        <v>0.91410501827730428</v>
      </c>
      <c r="N1030" s="42">
        <f t="shared" si="1418"/>
        <v>3.9311578396481668</v>
      </c>
      <c r="O1030" s="42">
        <f t="shared" si="1418"/>
        <v>4.822101712420249</v>
      </c>
      <c r="P1030" s="42">
        <f t="shared" si="1418"/>
        <v>2.9576627243354485</v>
      </c>
      <c r="Q1030" s="42">
        <f t="shared" si="1418"/>
        <v>4.1169757306629435</v>
      </c>
      <c r="R1030" s="42">
        <f t="shared" si="1418"/>
        <v>5.0060534312866221</v>
      </c>
      <c r="S1030" s="42">
        <f t="shared" si="1418"/>
        <v>3.4138512233426765</v>
      </c>
      <c r="T1030" s="42">
        <f t="shared" si="1412"/>
        <v>5.7004612388666693</v>
      </c>
      <c r="U1030" s="42">
        <f t="shared" si="1413"/>
        <v>2.9880145121935429</v>
      </c>
      <c r="V1030" s="42">
        <f t="shared" ref="V1030:AC1045" si="1419">V270</f>
        <v>1.5152056191635002</v>
      </c>
      <c r="W1030" s="42">
        <f t="shared" si="1419"/>
        <v>0.14000000000000001</v>
      </c>
      <c r="X1030" s="42">
        <f t="shared" si="1419"/>
        <v>0.28999999999999998</v>
      </c>
      <c r="Y1030" s="42">
        <f t="shared" si="1419"/>
        <v>6.4199369209901063</v>
      </c>
      <c r="Z1030" s="42">
        <f t="shared" si="1419"/>
        <v>6.7199369209901061</v>
      </c>
      <c r="AA1030" s="42">
        <f t="shared" si="1419"/>
        <v>4.8099369209901059</v>
      </c>
      <c r="AB1030" s="42">
        <f t="shared" si="1419"/>
        <v>2.7999737170792098</v>
      </c>
      <c r="AC1030" s="42">
        <f t="shared" si="1419"/>
        <v>4.8631636809041705</v>
      </c>
      <c r="AD1030" s="74">
        <f t="shared" si="1407"/>
        <v>100.00000000000003</v>
      </c>
    </row>
    <row r="1031" spans="1:30" x14ac:dyDescent="0.25">
      <c r="A1031" s="34" t="s">
        <v>1027</v>
      </c>
      <c r="B1031" s="34" t="s">
        <v>1028</v>
      </c>
      <c r="C1031" s="42">
        <f t="shared" si="1408"/>
        <v>2.678931558798292</v>
      </c>
      <c r="D1031" s="42">
        <f t="shared" ref="D1031:F1046" si="1420">D271</f>
        <v>5.235595228164815</v>
      </c>
      <c r="E1031" s="42">
        <f t="shared" si="1420"/>
        <v>6.5410519190205241</v>
      </c>
      <c r="F1031" s="42">
        <f t="shared" si="1420"/>
        <v>4.4480729940106665</v>
      </c>
      <c r="G1031" s="42">
        <f t="shared" si="1409"/>
        <v>3.4993791953717355</v>
      </c>
      <c r="H1031" s="42">
        <f t="shared" ref="H1031:J1046" si="1421">H271</f>
        <v>3.6870679971675973</v>
      </c>
      <c r="I1031" s="42">
        <f t="shared" si="1421"/>
        <v>4.0731221225312959</v>
      </c>
      <c r="J1031" s="42">
        <f t="shared" si="1421"/>
        <v>2.0760325409514331</v>
      </c>
      <c r="K1031" s="42">
        <f t="shared" si="1410"/>
        <v>2.6804052145561319</v>
      </c>
      <c r="L1031" s="42">
        <f t="shared" si="1411"/>
        <v>4.5644074163191499</v>
      </c>
      <c r="M1031" s="42">
        <f t="shared" si="1418"/>
        <v>0.76942453852664905</v>
      </c>
      <c r="N1031" s="42">
        <f t="shared" si="1418"/>
        <v>4.3400160282967413</v>
      </c>
      <c r="O1031" s="42">
        <f t="shared" si="1418"/>
        <v>4.8613395438588594</v>
      </c>
      <c r="P1031" s="42">
        <f t="shared" si="1418"/>
        <v>3.7960942866391854</v>
      </c>
      <c r="Q1031" s="42">
        <f t="shared" si="1418"/>
        <v>4.1434636398619116</v>
      </c>
      <c r="R1031" s="42">
        <f t="shared" si="1418"/>
        <v>3.7997943104489109</v>
      </c>
      <c r="S1031" s="42">
        <f t="shared" si="1418"/>
        <v>3.9474097408539008</v>
      </c>
      <c r="T1031" s="42">
        <f t="shared" si="1412"/>
        <v>6.805285874822399</v>
      </c>
      <c r="U1031" s="42">
        <f t="shared" si="1413"/>
        <v>3.7246581386763631</v>
      </c>
      <c r="V1031" s="42">
        <f t="shared" si="1419"/>
        <v>0.3207823436519972</v>
      </c>
      <c r="W1031" s="42">
        <f t="shared" si="1419"/>
        <v>0.14000000000000001</v>
      </c>
      <c r="X1031" s="42">
        <f t="shared" si="1419"/>
        <v>0</v>
      </c>
      <c r="Y1031" s="42">
        <f t="shared" si="1419"/>
        <v>1.9582058636454389</v>
      </c>
      <c r="Z1031" s="42">
        <f t="shared" si="1419"/>
        <v>6.7746175909363151</v>
      </c>
      <c r="AA1031" s="42">
        <f t="shared" si="1419"/>
        <v>6.3046175909363154</v>
      </c>
      <c r="AB1031" s="42">
        <f t="shared" si="1419"/>
        <v>4.5164117272908761</v>
      </c>
      <c r="AC1031" s="42">
        <f t="shared" si="1419"/>
        <v>4.3138125946624939</v>
      </c>
      <c r="AD1031" s="74">
        <f t="shared" si="1407"/>
        <v>99.999999999999986</v>
      </c>
    </row>
    <row r="1032" spans="1:30" x14ac:dyDescent="0.25">
      <c r="A1032" s="34" t="s">
        <v>1029</v>
      </c>
      <c r="B1032" s="34" t="s">
        <v>1030</v>
      </c>
      <c r="C1032" s="42">
        <f t="shared" si="1408"/>
        <v>5.3107393514020602</v>
      </c>
      <c r="D1032" s="42">
        <f t="shared" si="1420"/>
        <v>3.6138195274754552</v>
      </c>
      <c r="E1032" s="42">
        <f t="shared" si="1420"/>
        <v>6.0570422458072128</v>
      </c>
      <c r="F1032" s="42">
        <f t="shared" si="1420"/>
        <v>5.7385265304385857</v>
      </c>
      <c r="G1032" s="42">
        <f t="shared" si="1409"/>
        <v>2.0016797857688333</v>
      </c>
      <c r="H1032" s="42">
        <f t="shared" si="1421"/>
        <v>6.9097147079362786</v>
      </c>
      <c r="I1032" s="42">
        <f t="shared" si="1421"/>
        <v>4.7220502309822825</v>
      </c>
      <c r="J1032" s="42">
        <f t="shared" si="1421"/>
        <v>4.305555637603848</v>
      </c>
      <c r="K1032" s="42">
        <f t="shared" si="1410"/>
        <v>3.9363359356481569</v>
      </c>
      <c r="L1032" s="42">
        <f t="shared" si="1411"/>
        <v>5.5504896601091334</v>
      </c>
      <c r="M1032" s="42">
        <f t="shared" si="1418"/>
        <v>3.444787156565265</v>
      </c>
      <c r="N1032" s="42">
        <f t="shared" si="1418"/>
        <v>4.8097410504319082</v>
      </c>
      <c r="O1032" s="42">
        <f t="shared" si="1418"/>
        <v>4.1133506568792981</v>
      </c>
      <c r="P1032" s="42">
        <f t="shared" si="1418"/>
        <v>0.77191680907490523</v>
      </c>
      <c r="Q1032" s="42">
        <f t="shared" si="1418"/>
        <v>0</v>
      </c>
      <c r="R1032" s="42">
        <f t="shared" si="1418"/>
        <v>0</v>
      </c>
      <c r="S1032" s="42">
        <f t="shared" si="1418"/>
        <v>1.5279794668419893</v>
      </c>
      <c r="T1032" s="42">
        <f t="shared" si="1412"/>
        <v>0.76</v>
      </c>
      <c r="U1032" s="42">
        <f t="shared" si="1413"/>
        <v>6.8239384005259662</v>
      </c>
      <c r="V1032" s="42">
        <f t="shared" si="1419"/>
        <v>4.2489640669734801</v>
      </c>
      <c r="W1032" s="42">
        <f t="shared" si="1419"/>
        <v>4.5993575622809297</v>
      </c>
      <c r="X1032" s="42">
        <f t="shared" si="1419"/>
        <v>0.83537459956711735</v>
      </c>
      <c r="Y1032" s="42">
        <f t="shared" si="1419"/>
        <v>5.2701285130256759</v>
      </c>
      <c r="Z1032" s="42">
        <f t="shared" si="1419"/>
        <v>3.7697472627459376</v>
      </c>
      <c r="AA1032" s="42">
        <f t="shared" si="1419"/>
        <v>4.715673057796403</v>
      </c>
      <c r="AB1032" s="42">
        <f t="shared" si="1419"/>
        <v>2.6346160172115205</v>
      </c>
      <c r="AC1032" s="42">
        <f t="shared" si="1419"/>
        <v>3.5284717669077343</v>
      </c>
      <c r="AD1032" s="74">
        <f t="shared" si="1407"/>
        <v>99.999999999999972</v>
      </c>
    </row>
    <row r="1033" spans="1:30" x14ac:dyDescent="0.25">
      <c r="A1033" s="34" t="s">
        <v>1031</v>
      </c>
      <c r="B1033" s="34" t="s">
        <v>1032</v>
      </c>
      <c r="C1033" s="42">
        <f t="shared" si="1408"/>
        <v>7.444398445009992</v>
      </c>
      <c r="D1033" s="42">
        <f t="shared" si="1420"/>
        <v>1.0365783790477372</v>
      </c>
      <c r="E1033" s="42">
        <f t="shared" si="1420"/>
        <v>5.403622219390301</v>
      </c>
      <c r="F1033" s="42">
        <f t="shared" si="1420"/>
        <v>6.0961232909606675</v>
      </c>
      <c r="G1033" s="42">
        <f t="shared" si="1409"/>
        <v>2.2993180803202473</v>
      </c>
      <c r="H1033" s="42">
        <f t="shared" si="1421"/>
        <v>3.5397375544200136</v>
      </c>
      <c r="I1033" s="42">
        <f t="shared" si="1421"/>
        <v>0.60910524693710766</v>
      </c>
      <c r="J1033" s="42">
        <f t="shared" si="1421"/>
        <v>2.4823154969429453</v>
      </c>
      <c r="K1033" s="42">
        <f t="shared" si="1410"/>
        <v>3.9934542702022702</v>
      </c>
      <c r="L1033" s="42">
        <f t="shared" si="1411"/>
        <v>5.0390862335936983</v>
      </c>
      <c r="M1033" s="42">
        <f t="shared" si="1418"/>
        <v>4.2157545171201516</v>
      </c>
      <c r="N1033" s="42">
        <f t="shared" si="1418"/>
        <v>6.3759333523782233</v>
      </c>
      <c r="O1033" s="42">
        <f t="shared" si="1418"/>
        <v>4.3169540578438683</v>
      </c>
      <c r="P1033" s="42">
        <f t="shared" si="1418"/>
        <v>1.2081017354107526</v>
      </c>
      <c r="Q1033" s="42">
        <f t="shared" si="1418"/>
        <v>0</v>
      </c>
      <c r="R1033" s="42">
        <f t="shared" si="1418"/>
        <v>0</v>
      </c>
      <c r="S1033" s="42">
        <f t="shared" si="1418"/>
        <v>1.4499698230467923</v>
      </c>
      <c r="T1033" s="42">
        <f t="shared" si="1412"/>
        <v>7.8099094691403739</v>
      </c>
      <c r="U1033" s="42">
        <f t="shared" si="1413"/>
        <v>6.5899094691403741</v>
      </c>
      <c r="V1033" s="42">
        <f t="shared" si="1419"/>
        <v>3.5249547345701862</v>
      </c>
      <c r="W1033" s="42">
        <f t="shared" si="1419"/>
        <v>3.9632566367649162</v>
      </c>
      <c r="X1033" s="42">
        <f t="shared" si="1419"/>
        <v>2.2297131602917259</v>
      </c>
      <c r="Y1033" s="42">
        <f t="shared" si="1419"/>
        <v>5.9906444255149207</v>
      </c>
      <c r="Z1033" s="42">
        <f t="shared" si="1419"/>
        <v>4.7314752152630071</v>
      </c>
      <c r="AA1033" s="42">
        <f t="shared" si="1419"/>
        <v>4.6003715871714439</v>
      </c>
      <c r="AB1033" s="42">
        <f t="shared" si="1419"/>
        <v>0.59999229524598918</v>
      </c>
      <c r="AC1033" s="42">
        <f t="shared" si="1419"/>
        <v>4.4493203042723106</v>
      </c>
      <c r="AD1033" s="74">
        <f t="shared" si="1407"/>
        <v>99.999999999999986</v>
      </c>
    </row>
    <row r="1034" spans="1:30" x14ac:dyDescent="0.25">
      <c r="A1034" s="34" t="s">
        <v>1033</v>
      </c>
      <c r="B1034" s="34" t="s">
        <v>1034</v>
      </c>
      <c r="C1034" s="42">
        <f t="shared" si="1408"/>
        <v>4.365342644972654</v>
      </c>
      <c r="D1034" s="42">
        <f t="shared" si="1420"/>
        <v>3.346362014564626</v>
      </c>
      <c r="E1034" s="42">
        <f t="shared" si="1420"/>
        <v>5.0553745113332402</v>
      </c>
      <c r="F1034" s="42">
        <f t="shared" si="1420"/>
        <v>3.8466320214595533</v>
      </c>
      <c r="G1034" s="42">
        <f t="shared" si="1409"/>
        <v>1.0154872321425223</v>
      </c>
      <c r="H1034" s="42">
        <f t="shared" si="1421"/>
        <v>6.545618252878147</v>
      </c>
      <c r="I1034" s="42">
        <f t="shared" si="1421"/>
        <v>4.6076889909347756</v>
      </c>
      <c r="J1034" s="42">
        <f t="shared" si="1421"/>
        <v>3.4142834753878741</v>
      </c>
      <c r="K1034" s="42">
        <f t="shared" si="1410"/>
        <v>2.2947537634393678</v>
      </c>
      <c r="L1034" s="42">
        <f t="shared" si="1411"/>
        <v>4.4831897226798905</v>
      </c>
      <c r="M1034" s="42">
        <f t="shared" si="1418"/>
        <v>4.1644082013851769</v>
      </c>
      <c r="N1034" s="42">
        <f t="shared" si="1418"/>
        <v>5.7411726314050622</v>
      </c>
      <c r="O1034" s="42">
        <f t="shared" si="1418"/>
        <v>3.6029714171466347</v>
      </c>
      <c r="P1034" s="42">
        <f t="shared" si="1418"/>
        <v>0.79367981877443416</v>
      </c>
      <c r="Q1034" s="42">
        <f t="shared" si="1418"/>
        <v>6.2300353916188058</v>
      </c>
      <c r="R1034" s="42">
        <f t="shared" si="1418"/>
        <v>0</v>
      </c>
      <c r="S1034" s="42">
        <f t="shared" si="1418"/>
        <v>1.176678463872936</v>
      </c>
      <c r="T1034" s="42">
        <f t="shared" si="1412"/>
        <v>6.9900353916188056</v>
      </c>
      <c r="U1034" s="42">
        <f t="shared" si="1413"/>
        <v>5.7700353916188059</v>
      </c>
      <c r="V1034" s="42">
        <f t="shared" si="1419"/>
        <v>2.336263271857054</v>
      </c>
      <c r="W1034" s="42">
        <f t="shared" si="1419"/>
        <v>3.99115821375621</v>
      </c>
      <c r="X1034" s="42">
        <f t="shared" si="1419"/>
        <v>0.77896213782074186</v>
      </c>
      <c r="Y1034" s="42">
        <f t="shared" si="1419"/>
        <v>4.1691716474581133</v>
      </c>
      <c r="Z1034" s="42">
        <f t="shared" si="1419"/>
        <v>4.5025478093025164</v>
      </c>
      <c r="AA1034" s="42">
        <f t="shared" si="1419"/>
        <v>2.9773419357185853</v>
      </c>
      <c r="AB1034" s="42">
        <f t="shared" si="1419"/>
        <v>3.9766183350758353</v>
      </c>
      <c r="AC1034" s="42">
        <f t="shared" si="1419"/>
        <v>3.8241873117776364</v>
      </c>
      <c r="AD1034" s="74">
        <f t="shared" si="1407"/>
        <v>100</v>
      </c>
    </row>
    <row r="1035" spans="1:30" x14ac:dyDescent="0.25">
      <c r="A1035" s="34" t="s">
        <v>1035</v>
      </c>
      <c r="B1035" s="34" t="s">
        <v>1036</v>
      </c>
      <c r="C1035" s="42">
        <f t="shared" si="1408"/>
        <v>6.4330825379630241</v>
      </c>
      <c r="D1035" s="42">
        <f t="shared" si="1420"/>
        <v>1.7683550662775374</v>
      </c>
      <c r="E1035" s="42">
        <f t="shared" si="1420"/>
        <v>4.9630205430122603</v>
      </c>
      <c r="F1035" s="42">
        <f t="shared" si="1420"/>
        <v>4.306086878101036</v>
      </c>
      <c r="G1035" s="42">
        <f t="shared" si="1409"/>
        <v>0.90841315740256312</v>
      </c>
      <c r="H1035" s="42">
        <f t="shared" si="1421"/>
        <v>7.2398220134499862</v>
      </c>
      <c r="I1035" s="42">
        <f t="shared" si="1421"/>
        <v>2.5658682843645924</v>
      </c>
      <c r="J1035" s="42">
        <f t="shared" si="1421"/>
        <v>1.8836238011510682</v>
      </c>
      <c r="K1035" s="42">
        <f t="shared" si="1410"/>
        <v>4.6232665959627548</v>
      </c>
      <c r="L1035" s="42">
        <f t="shared" si="1411"/>
        <v>3.4710103343867784</v>
      </c>
      <c r="M1035" s="42">
        <f t="shared" si="1418"/>
        <v>5.9123505550714412</v>
      </c>
      <c r="N1035" s="42">
        <f t="shared" si="1418"/>
        <v>5.7796733203521127</v>
      </c>
      <c r="O1035" s="42">
        <f t="shared" si="1418"/>
        <v>4.831777550580111</v>
      </c>
      <c r="P1035" s="42">
        <f t="shared" si="1418"/>
        <v>1.6701721046478208</v>
      </c>
      <c r="Q1035" s="42">
        <f t="shared" si="1418"/>
        <v>0</v>
      </c>
      <c r="R1035" s="42">
        <f t="shared" si="1418"/>
        <v>0</v>
      </c>
      <c r="S1035" s="42">
        <f t="shared" si="1418"/>
        <v>0</v>
      </c>
      <c r="T1035" s="42">
        <f t="shared" si="1412"/>
        <v>7.5869246858185324</v>
      </c>
      <c r="U1035" s="42">
        <f t="shared" si="1413"/>
        <v>5.9669246858185323</v>
      </c>
      <c r="V1035" s="42">
        <f t="shared" si="1419"/>
        <v>3.9823727333941434</v>
      </c>
      <c r="W1035" s="42">
        <f t="shared" si="1419"/>
        <v>3.5364520104342581</v>
      </c>
      <c r="X1035" s="42">
        <f t="shared" si="1419"/>
        <v>2.2091128091762178</v>
      </c>
      <c r="Y1035" s="42">
        <f t="shared" si="1419"/>
        <v>3.9720236330551639</v>
      </c>
      <c r="Z1035" s="42">
        <f t="shared" si="1419"/>
        <v>3.1744923842221664</v>
      </c>
      <c r="AA1035" s="42">
        <f t="shared" si="1419"/>
        <v>4.6609811275908681</v>
      </c>
      <c r="AB1035" s="42">
        <f t="shared" si="1419"/>
        <v>5.5196412353426449</v>
      </c>
      <c r="AC1035" s="42">
        <f t="shared" si="1419"/>
        <v>3.0345519524243891</v>
      </c>
      <c r="AD1035" s="74">
        <f t="shared" si="1407"/>
        <v>100</v>
      </c>
    </row>
    <row r="1036" spans="1:30" x14ac:dyDescent="0.25">
      <c r="A1036" s="34" t="s">
        <v>1037</v>
      </c>
      <c r="B1036" s="34" t="s">
        <v>1038</v>
      </c>
      <c r="C1036" s="42">
        <f t="shared" si="1408"/>
        <v>3.6475715452062487</v>
      </c>
      <c r="D1036" s="42">
        <f t="shared" si="1420"/>
        <v>4.3900690346298408</v>
      </c>
      <c r="E1036" s="42">
        <f>E276-0.86</f>
        <v>4.104954765060814</v>
      </c>
      <c r="F1036" s="42">
        <f t="shared" si="1420"/>
        <v>3.5221776395004532</v>
      </c>
      <c r="G1036" s="42">
        <f t="shared" si="1409"/>
        <v>2.2817056979764199</v>
      </c>
      <c r="H1036" s="42">
        <f t="shared" si="1421"/>
        <v>7.4339662926103154</v>
      </c>
      <c r="I1036" s="42">
        <f t="shared" si="1421"/>
        <v>3.6960635944437961</v>
      </c>
      <c r="J1036" s="42">
        <f t="shared" si="1421"/>
        <v>3.4244312186979822</v>
      </c>
      <c r="K1036" s="42">
        <f t="shared" si="1410"/>
        <v>1.9196441748042008</v>
      </c>
      <c r="L1036" s="42">
        <f>L276</f>
        <v>6.1131896078461896</v>
      </c>
      <c r="M1036" s="42">
        <f t="shared" si="1418"/>
        <v>3.1844177412981547</v>
      </c>
      <c r="N1036" s="42">
        <f t="shared" si="1418"/>
        <v>4.2396888652374587</v>
      </c>
      <c r="O1036" s="42">
        <f t="shared" si="1418"/>
        <v>5.8614583405886815</v>
      </c>
      <c r="P1036" s="42">
        <f t="shared" si="1418"/>
        <v>0.36870671355149504</v>
      </c>
      <c r="Q1036" s="42">
        <f>Q276+0.6</f>
        <v>0.6</v>
      </c>
      <c r="R1036" s="42">
        <f t="shared" si="1418"/>
        <v>6.8133928108369428</v>
      </c>
      <c r="S1036" s="42">
        <f t="shared" si="1418"/>
        <v>0</v>
      </c>
      <c r="T1036" s="42">
        <f t="shared" si="1412"/>
        <v>7.5733928108369426</v>
      </c>
      <c r="U1036" s="42">
        <f>U276-0.85</f>
        <v>5.9633928108369432</v>
      </c>
      <c r="V1036" s="42">
        <f t="shared" si="1419"/>
        <v>1.4194568355910309</v>
      </c>
      <c r="W1036" s="42">
        <f t="shared" si="1419"/>
        <v>4.3026215010751558</v>
      </c>
      <c r="X1036" s="42">
        <f t="shared" si="1419"/>
        <v>0.47164562791790954</v>
      </c>
      <c r="Y1036" s="42">
        <f t="shared" si="1419"/>
        <v>3.3726501093728016</v>
      </c>
      <c r="Z1036" s="42">
        <f t="shared" si="1419"/>
        <v>4.0660036968147377</v>
      </c>
      <c r="AA1036" s="42">
        <f t="shared" si="1419"/>
        <v>2.4531947704031323</v>
      </c>
      <c r="AB1036" s="42">
        <f t="shared" si="1419"/>
        <v>3.3342135031755253</v>
      </c>
      <c r="AC1036" s="42">
        <f t="shared" si="1419"/>
        <v>5.4419902916868095</v>
      </c>
      <c r="AD1036" s="74">
        <f t="shared" si="1407"/>
        <v>99.999999999999972</v>
      </c>
    </row>
    <row r="1037" spans="1:30" x14ac:dyDescent="0.25">
      <c r="A1037" s="34" t="s">
        <v>1039</v>
      </c>
      <c r="B1037" s="34" t="s">
        <v>1040</v>
      </c>
      <c r="C1037" s="42">
        <f t="shared" si="1408"/>
        <v>6.0768438197105104</v>
      </c>
      <c r="D1037" s="42">
        <f t="shared" si="1420"/>
        <v>1.6225301878576788</v>
      </c>
      <c r="E1037" s="42">
        <f t="shared" si="1420"/>
        <v>4.6138810170502706</v>
      </c>
      <c r="F1037" s="42">
        <f t="shared" si="1420"/>
        <v>3.3097585118061708</v>
      </c>
      <c r="G1037" s="42">
        <f t="shared" si="1409"/>
        <v>1.9346840192083126</v>
      </c>
      <c r="H1037" s="42">
        <f t="shared" si="1421"/>
        <v>7.7256983716149943</v>
      </c>
      <c r="I1037" s="42">
        <f t="shared" si="1421"/>
        <v>4.4544783077843135</v>
      </c>
      <c r="J1037" s="42">
        <f t="shared" si="1421"/>
        <v>1.6009969503257544</v>
      </c>
      <c r="K1037" s="42">
        <f t="shared" si="1410"/>
        <v>4.8955019719566844</v>
      </c>
      <c r="L1037" s="42">
        <f t="shared" si="1411"/>
        <v>4.5593378602022021</v>
      </c>
      <c r="M1037" s="42">
        <f t="shared" si="1418"/>
        <v>3.4638298737994093</v>
      </c>
      <c r="N1037" s="42">
        <f t="shared" si="1418"/>
        <v>3.0276049161852354</v>
      </c>
      <c r="O1037" s="42">
        <f t="shared" si="1418"/>
        <v>3.0580930867925633</v>
      </c>
      <c r="P1037" s="42">
        <f t="shared" si="1418"/>
        <v>2.5943215113426668</v>
      </c>
      <c r="Q1037" s="42">
        <f t="shared" si="1418"/>
        <v>0</v>
      </c>
      <c r="R1037" s="42">
        <f t="shared" si="1418"/>
        <v>6.556020457438601</v>
      </c>
      <c r="S1037" s="42">
        <f t="shared" si="1418"/>
        <v>2.06</v>
      </c>
      <c r="T1037" s="42">
        <f t="shared" si="1412"/>
        <v>5.2560204574386011</v>
      </c>
      <c r="U1037" s="42">
        <f t="shared" si="1413"/>
        <v>5.6960204574386006</v>
      </c>
      <c r="V1037" s="42">
        <f t="shared" si="1419"/>
        <v>3.004842709659358</v>
      </c>
      <c r="W1037" s="42">
        <f t="shared" si="1419"/>
        <v>4.6678026324034043</v>
      </c>
      <c r="X1037" s="42">
        <f t="shared" si="1419"/>
        <v>0.14366961129798195</v>
      </c>
      <c r="Y1037" s="42">
        <f t="shared" si="1419"/>
        <v>3.6916238747765808</v>
      </c>
      <c r="Z1037" s="42">
        <f t="shared" si="1419"/>
        <v>5.0561386551304972</v>
      </c>
      <c r="AA1037" s="42">
        <f t="shared" si="1419"/>
        <v>4.6695885332879135</v>
      </c>
      <c r="AB1037" s="42">
        <f t="shared" si="1419"/>
        <v>2.9292857363023539</v>
      </c>
      <c r="AC1037" s="42">
        <f t="shared" si="1419"/>
        <v>3.3314264691893296</v>
      </c>
      <c r="AD1037" s="74">
        <f t="shared" si="1407"/>
        <v>99.999999999999986</v>
      </c>
    </row>
    <row r="1038" spans="1:30" x14ac:dyDescent="0.25">
      <c r="A1038" s="34" t="s">
        <v>1041</v>
      </c>
      <c r="B1038" s="34" t="s">
        <v>1042</v>
      </c>
      <c r="C1038" s="42">
        <f t="shared" si="1408"/>
        <v>4.811388395123517</v>
      </c>
      <c r="D1038" s="42">
        <f t="shared" si="1420"/>
        <v>1.5907850139527837</v>
      </c>
      <c r="E1038" s="42">
        <f>E278-0.86</f>
        <v>4.3458483945288906</v>
      </c>
      <c r="F1038" s="42">
        <f t="shared" si="1420"/>
        <v>3.9971688810531467</v>
      </c>
      <c r="G1038" s="42">
        <f t="shared" si="1409"/>
        <v>1.574805093452651</v>
      </c>
      <c r="H1038" s="42">
        <f t="shared" si="1421"/>
        <v>4.6775273869510983</v>
      </c>
      <c r="I1038" s="42">
        <f t="shared" si="1421"/>
        <v>3.0657347011802258</v>
      </c>
      <c r="J1038" s="42">
        <f t="shared" si="1421"/>
        <v>2.6977304603633177</v>
      </c>
      <c r="K1038" s="42">
        <f t="shared" si="1410"/>
        <v>4.4220121194380511</v>
      </c>
      <c r="L1038" s="42">
        <f>L278</f>
        <v>4.8562435706800668</v>
      </c>
      <c r="M1038" s="42">
        <f t="shared" si="1418"/>
        <v>0.20313157814234545</v>
      </c>
      <c r="N1038" s="42">
        <f t="shared" si="1418"/>
        <v>4.2721914752098735</v>
      </c>
      <c r="O1038" s="42">
        <f t="shared" si="1418"/>
        <v>5.0485213105339435</v>
      </c>
      <c r="P1038" s="42">
        <f t="shared" si="1418"/>
        <v>0.61507744583359114</v>
      </c>
      <c r="Q1038" s="42">
        <f>Q278-0.25</f>
        <v>6.0209620052229802</v>
      </c>
      <c r="R1038" s="42">
        <f t="shared" si="1418"/>
        <v>6.2709620052229802</v>
      </c>
      <c r="S1038" s="42">
        <f t="shared" si="1418"/>
        <v>0</v>
      </c>
      <c r="T1038" s="42">
        <f t="shared" si="1412"/>
        <v>7.03096200522298</v>
      </c>
      <c r="U1038" s="42">
        <f>U278</f>
        <v>6.2709620052229802</v>
      </c>
      <c r="V1038" s="42">
        <f t="shared" si="1419"/>
        <v>3.1354810026114892</v>
      </c>
      <c r="W1038" s="42">
        <f t="shared" si="1419"/>
        <v>3.2410355171337915</v>
      </c>
      <c r="X1038" s="42">
        <f t="shared" si="1419"/>
        <v>3.6052212433384607</v>
      </c>
      <c r="Y1038" s="42">
        <f t="shared" si="1419"/>
        <v>4.2146514449724632</v>
      </c>
      <c r="Z1038" s="42">
        <f t="shared" si="1419"/>
        <v>5.0552977458434567</v>
      </c>
      <c r="AA1038" s="42">
        <f t="shared" si="1419"/>
        <v>4.5806407262904871</v>
      </c>
      <c r="AB1038" s="42">
        <f t="shared" si="1419"/>
        <v>1.2008225116384439</v>
      </c>
      <c r="AC1038" s="42">
        <f t="shared" si="1419"/>
        <v>3.1948359608360115</v>
      </c>
      <c r="AD1038" s="74">
        <f t="shared" si="1407"/>
        <v>100.00000000000004</v>
      </c>
    </row>
    <row r="1039" spans="1:30" x14ac:dyDescent="0.25">
      <c r="A1039" s="34" t="s">
        <v>1043</v>
      </c>
      <c r="B1039" s="34" t="s">
        <v>1044</v>
      </c>
      <c r="C1039" s="42">
        <f t="shared" si="1408"/>
        <v>4.8991311380935096</v>
      </c>
      <c r="D1039" s="42">
        <f t="shared" si="1420"/>
        <v>2.6107286240549703</v>
      </c>
      <c r="E1039" s="42">
        <f t="shared" si="1420"/>
        <v>4.7471330210809723</v>
      </c>
      <c r="F1039" s="42">
        <f t="shared" si="1420"/>
        <v>3.4300798943829052</v>
      </c>
      <c r="G1039" s="42">
        <f t="shared" si="1409"/>
        <v>1.1788868294626331</v>
      </c>
      <c r="H1039" s="42">
        <f t="shared" si="1421"/>
        <v>5.5304565084710431</v>
      </c>
      <c r="I1039" s="42">
        <f t="shared" si="1421"/>
        <v>3.653585028846519</v>
      </c>
      <c r="J1039" s="42">
        <f t="shared" si="1421"/>
        <v>3.2916960470421981</v>
      </c>
      <c r="K1039" s="42">
        <f t="shared" si="1410"/>
        <v>1.9261589889068942</v>
      </c>
      <c r="L1039" s="42">
        <f t="shared" si="1411"/>
        <v>4.8019436643208238</v>
      </c>
      <c r="M1039" s="42">
        <f t="shared" si="1418"/>
        <v>1.0217953847580135</v>
      </c>
      <c r="N1039" s="42">
        <f t="shared" si="1418"/>
        <v>5.1328660998383961</v>
      </c>
      <c r="O1039" s="42">
        <f t="shared" si="1418"/>
        <v>5.4039920301038089</v>
      </c>
      <c r="P1039" s="42">
        <f t="shared" si="1418"/>
        <v>0.60151496251484105</v>
      </c>
      <c r="Q1039" s="42">
        <f t="shared" si="1418"/>
        <v>6.4282382138633691</v>
      </c>
      <c r="R1039" s="42">
        <f t="shared" si="1418"/>
        <v>6.4282382138633691</v>
      </c>
      <c r="S1039" s="42">
        <f t="shared" si="1418"/>
        <v>3.76</v>
      </c>
      <c r="T1039" s="42">
        <f t="shared" si="1412"/>
        <v>4.1782382138633691</v>
      </c>
      <c r="U1039" s="42">
        <f t="shared" si="1413"/>
        <v>4.8182382138633688</v>
      </c>
      <c r="V1039" s="42">
        <f t="shared" si="1419"/>
        <v>3.2141191069316837</v>
      </c>
      <c r="W1039" s="42">
        <f t="shared" si="1419"/>
        <v>4.3599002542941863</v>
      </c>
      <c r="X1039" s="42">
        <f t="shared" si="1419"/>
        <v>1.6349387173724874</v>
      </c>
      <c r="Y1039" s="42">
        <f t="shared" si="1419"/>
        <v>4.3365766361934277</v>
      </c>
      <c r="Z1039" s="42">
        <f t="shared" si="1419"/>
        <v>4.7642755007841044</v>
      </c>
      <c r="AA1039" s="42">
        <f t="shared" si="1419"/>
        <v>2.5169576530995084</v>
      </c>
      <c r="AB1039" s="42">
        <f t="shared" si="1419"/>
        <v>2.4618784648838452</v>
      </c>
      <c r="AC1039" s="42">
        <f t="shared" si="1419"/>
        <v>2.8684325891097378</v>
      </c>
      <c r="AD1039" s="74">
        <f t="shared" si="1407"/>
        <v>100</v>
      </c>
    </row>
    <row r="1040" spans="1:30" x14ac:dyDescent="0.25">
      <c r="A1040" s="34" t="s">
        <v>1045</v>
      </c>
      <c r="B1040" s="34" t="s">
        <v>1046</v>
      </c>
      <c r="C1040" s="42">
        <f t="shared" si="1408"/>
        <v>4.8473326333650242</v>
      </c>
      <c r="D1040" s="42">
        <f t="shared" si="1420"/>
        <v>2.8542771146746753</v>
      </c>
      <c r="E1040" s="42">
        <f t="shared" si="1420"/>
        <v>4.7633585435664063</v>
      </c>
      <c r="F1040" s="42">
        <f t="shared" si="1420"/>
        <v>4.8210963388007375</v>
      </c>
      <c r="G1040" s="42">
        <f t="shared" si="1409"/>
        <v>1.9060742526865924</v>
      </c>
      <c r="H1040" s="42">
        <f t="shared" si="1421"/>
        <v>5.4768399707397615</v>
      </c>
      <c r="I1040" s="42">
        <f t="shared" si="1421"/>
        <v>1.3060785220203275</v>
      </c>
      <c r="J1040" s="42">
        <f t="shared" si="1421"/>
        <v>3.6422416649152951</v>
      </c>
      <c r="K1040" s="42">
        <f t="shared" si="1410"/>
        <v>3.3604955498304565</v>
      </c>
      <c r="L1040" s="42">
        <f t="shared" si="1411"/>
        <v>4.6561016282609433</v>
      </c>
      <c r="M1040" s="42">
        <f t="shared" si="1418"/>
        <v>3.8631734028993474</v>
      </c>
      <c r="N1040" s="42">
        <f t="shared" si="1418"/>
        <v>2.5003896087136392</v>
      </c>
      <c r="O1040" s="42">
        <f t="shared" si="1418"/>
        <v>5.0960983620151348</v>
      </c>
      <c r="P1040" s="42">
        <f t="shared" si="1418"/>
        <v>0.14777496102327842</v>
      </c>
      <c r="Q1040" s="42">
        <f t="shared" si="1418"/>
        <v>6.2417328775069096</v>
      </c>
      <c r="R1040" s="42">
        <f t="shared" si="1418"/>
        <v>6.2417328775069096</v>
      </c>
      <c r="S1040" s="42">
        <f t="shared" si="1418"/>
        <v>1.1805776258356371</v>
      </c>
      <c r="T1040" s="42">
        <f t="shared" si="1412"/>
        <v>7.0017328775069094</v>
      </c>
      <c r="U1040" s="42">
        <f t="shared" si="1413"/>
        <v>5.7817328775069097</v>
      </c>
      <c r="V1040" s="42">
        <f t="shared" si="1419"/>
        <v>2.8607942355239997</v>
      </c>
      <c r="W1040" s="42">
        <f t="shared" si="1419"/>
        <v>1.8519233901397385</v>
      </c>
      <c r="X1040" s="42">
        <f t="shared" si="1419"/>
        <v>1.0312522078635951</v>
      </c>
      <c r="Y1040" s="42">
        <f t="shared" si="1419"/>
        <v>3.5906323050567366</v>
      </c>
      <c r="Z1040" s="42">
        <f t="shared" si="1419"/>
        <v>3.5321042960831339</v>
      </c>
      <c r="AA1040" s="42">
        <f t="shared" si="1419"/>
        <v>4.1578007984733292</v>
      </c>
      <c r="AB1040" s="42">
        <f t="shared" si="1419"/>
        <v>3.5856763338869486</v>
      </c>
      <c r="AC1040" s="42">
        <f t="shared" si="1419"/>
        <v>3.7009747435976359</v>
      </c>
      <c r="AD1040" s="74">
        <f t="shared" si="1407"/>
        <v>100.00000000000003</v>
      </c>
    </row>
    <row r="1041" spans="1:30" x14ac:dyDescent="0.25">
      <c r="A1041" s="34" t="s">
        <v>1047</v>
      </c>
      <c r="B1041" s="34" t="s">
        <v>1048</v>
      </c>
      <c r="C1041" s="42">
        <f t="shared" si="1408"/>
        <v>4.2572253919355836</v>
      </c>
      <c r="D1041" s="42">
        <f t="shared" si="1420"/>
        <v>3.7917803429514043</v>
      </c>
      <c r="E1041" s="42">
        <f t="shared" si="1420"/>
        <v>5.8989843085558844</v>
      </c>
      <c r="F1041" s="42">
        <f t="shared" si="1420"/>
        <v>4.5604355149136424</v>
      </c>
      <c r="G1041" s="42">
        <f t="shared" si="1409"/>
        <v>2.1239027245481141</v>
      </c>
      <c r="H1041" s="42">
        <f t="shared" si="1421"/>
        <v>3.4848198382343236</v>
      </c>
      <c r="I1041" s="42">
        <f t="shared" si="1421"/>
        <v>0.60283528286414234</v>
      </c>
      <c r="J1041" s="42">
        <f t="shared" si="1421"/>
        <v>2.4940077983130631</v>
      </c>
      <c r="K1041" s="42">
        <f t="shared" si="1410"/>
        <v>3.689343452004711</v>
      </c>
      <c r="L1041" s="42">
        <f t="shared" si="1411"/>
        <v>5.0374315030291186</v>
      </c>
      <c r="M1041" s="42">
        <f t="shared" si="1418"/>
        <v>1.4840551306838774</v>
      </c>
      <c r="N1041" s="42">
        <f t="shared" si="1418"/>
        <v>5.228432830781605</v>
      </c>
      <c r="O1041" s="42">
        <f t="shared" si="1418"/>
        <v>5.6718511362720898</v>
      </c>
      <c r="P1041" s="42">
        <f t="shared" si="1418"/>
        <v>1.0967143053777253</v>
      </c>
      <c r="Q1041" s="42">
        <f t="shared" si="1418"/>
        <v>0</v>
      </c>
      <c r="R1041" s="42">
        <f t="shared" si="1418"/>
        <v>6.9984574738851251</v>
      </c>
      <c r="S1041" s="42">
        <f t="shared" si="1418"/>
        <v>0</v>
      </c>
      <c r="T1041" s="42">
        <f t="shared" si="1412"/>
        <v>7.7584574738851249</v>
      </c>
      <c r="U1041" s="42">
        <f t="shared" si="1413"/>
        <v>6.1384574738851247</v>
      </c>
      <c r="V1041" s="42">
        <f t="shared" si="1419"/>
        <v>3.7908311316877761</v>
      </c>
      <c r="W1041" s="42">
        <f t="shared" si="1419"/>
        <v>3.860712725905056</v>
      </c>
      <c r="X1041" s="42">
        <f t="shared" si="1419"/>
        <v>2.5787318796098235</v>
      </c>
      <c r="Y1041" s="42">
        <f t="shared" si="1419"/>
        <v>4.0500086097995229</v>
      </c>
      <c r="Z1041" s="42">
        <f t="shared" si="1419"/>
        <v>4.8621457987525281</v>
      </c>
      <c r="AA1041" s="42">
        <f t="shared" si="1419"/>
        <v>4.909201272304351</v>
      </c>
      <c r="AB1041" s="42">
        <f t="shared" si="1419"/>
        <v>2.2335502576229138</v>
      </c>
      <c r="AC1041" s="42">
        <f t="shared" si="1419"/>
        <v>3.3976263421973494</v>
      </c>
      <c r="AD1041" s="74">
        <f t="shared" si="1407"/>
        <v>99.999999999999972</v>
      </c>
    </row>
    <row r="1042" spans="1:30" x14ac:dyDescent="0.25">
      <c r="A1042" s="34" t="s">
        <v>1049</v>
      </c>
      <c r="B1042" s="34" t="s">
        <v>1050</v>
      </c>
      <c r="C1042" s="42">
        <f t="shared" si="1408"/>
        <v>3.3563711495614399</v>
      </c>
      <c r="D1042" s="42">
        <f t="shared" si="1420"/>
        <v>5.12598768917562</v>
      </c>
      <c r="E1042" s="42">
        <f t="shared" si="1420"/>
        <v>4.5573513407968171</v>
      </c>
      <c r="F1042" s="42">
        <f t="shared" si="1420"/>
        <v>3.2995665027390824</v>
      </c>
      <c r="G1042" s="42">
        <f t="shared" si="1409"/>
        <v>1.0605219999853874</v>
      </c>
      <c r="H1042" s="42">
        <f t="shared" si="1421"/>
        <v>7.1919699062574285</v>
      </c>
      <c r="I1042" s="42">
        <f t="shared" si="1421"/>
        <v>3.3437126823166063</v>
      </c>
      <c r="J1042" s="42">
        <f t="shared" si="1421"/>
        <v>2.9477532791588237</v>
      </c>
      <c r="K1042" s="42">
        <f t="shared" si="1410"/>
        <v>0.99393898043532258</v>
      </c>
      <c r="L1042" s="42">
        <f t="shared" si="1411"/>
        <v>4.8473101234729841</v>
      </c>
      <c r="M1042" s="42">
        <f t="shared" si="1418"/>
        <v>4.5675703039030058</v>
      </c>
      <c r="N1042" s="42">
        <f t="shared" si="1418"/>
        <v>6.28548362451511</v>
      </c>
      <c r="O1042" s="42">
        <f t="shared" si="1418"/>
        <v>5.2648783975569122</v>
      </c>
      <c r="P1042" s="42">
        <f t="shared" si="1418"/>
        <v>1.0815115474848913</v>
      </c>
      <c r="Q1042" s="42">
        <f t="shared" si="1418"/>
        <v>6.8521481615650082</v>
      </c>
      <c r="R1042" s="42">
        <f t="shared" si="1418"/>
        <v>0</v>
      </c>
      <c r="S1042" s="42">
        <f t="shared" si="1418"/>
        <v>1.384049387188337</v>
      </c>
      <c r="T1042" s="42">
        <f t="shared" si="1412"/>
        <v>7.612148161565008</v>
      </c>
      <c r="U1042" s="42">
        <f t="shared" si="1413"/>
        <v>6.3921481615650082</v>
      </c>
      <c r="V1042" s="42">
        <f t="shared" si="1419"/>
        <v>3.4260740807825032</v>
      </c>
      <c r="W1042" s="42">
        <f t="shared" si="1419"/>
        <v>3.530224293488295</v>
      </c>
      <c r="X1042" s="42">
        <f t="shared" si="1419"/>
        <v>3.753941443464349</v>
      </c>
      <c r="Y1042" s="42">
        <f t="shared" si="1419"/>
        <v>2.8243051419935163</v>
      </c>
      <c r="Z1042" s="42">
        <f t="shared" si="1419"/>
        <v>3.4554325167213031</v>
      </c>
      <c r="AA1042" s="42">
        <f t="shared" si="1419"/>
        <v>3.366205530789987</v>
      </c>
      <c r="AB1042" s="42">
        <f t="shared" si="1419"/>
        <v>0.29158077283255385</v>
      </c>
      <c r="AC1042" s="42">
        <f t="shared" si="1419"/>
        <v>3.1878148206846921</v>
      </c>
      <c r="AD1042" s="74">
        <f t="shared" si="1407"/>
        <v>99.999999999999986</v>
      </c>
    </row>
    <row r="1043" spans="1:30" x14ac:dyDescent="0.25">
      <c r="A1043" s="34" t="s">
        <v>1051</v>
      </c>
      <c r="B1043" s="34" t="s">
        <v>1052</v>
      </c>
      <c r="C1043" s="42">
        <f t="shared" si="1408"/>
        <v>4.1001777749321615</v>
      </c>
      <c r="D1043" s="42">
        <f t="shared" si="1420"/>
        <v>3.3812959480455258</v>
      </c>
      <c r="E1043" s="42">
        <f t="shared" si="1420"/>
        <v>5.9449131376918727</v>
      </c>
      <c r="F1043" s="42">
        <f t="shared" si="1420"/>
        <v>5.3724580856455466</v>
      </c>
      <c r="G1043" s="42">
        <f t="shared" si="1409"/>
        <v>2.0143025003598325</v>
      </c>
      <c r="H1043" s="42">
        <f t="shared" si="1421"/>
        <v>4.6329650871166645</v>
      </c>
      <c r="I1043" s="42">
        <f t="shared" si="1421"/>
        <v>2.7917776214288308</v>
      </c>
      <c r="J1043" s="42">
        <f t="shared" si="1421"/>
        <v>1.8042074935027343</v>
      </c>
      <c r="K1043" s="42">
        <f t="shared" si="1410"/>
        <v>2.4913088782553832</v>
      </c>
      <c r="L1043" s="42">
        <f t="shared" si="1411"/>
        <v>3.8323173500530645</v>
      </c>
      <c r="M1043" s="42">
        <f t="shared" si="1418"/>
        <v>4.0346880015009052</v>
      </c>
      <c r="N1043" s="42">
        <f t="shared" si="1418"/>
        <v>3.6651491519082668</v>
      </c>
      <c r="O1043" s="42">
        <f t="shared" si="1418"/>
        <v>2.4528023644986501</v>
      </c>
      <c r="P1043" s="42">
        <f t="shared" si="1418"/>
        <v>1.7964658899657997</v>
      </c>
      <c r="Q1043" s="42">
        <f t="shared" si="1418"/>
        <v>6.0130763939610032</v>
      </c>
      <c r="R1043" s="42">
        <f t="shared" si="1418"/>
        <v>6.0130763939610032</v>
      </c>
      <c r="S1043" s="42">
        <f t="shared" si="1418"/>
        <v>0</v>
      </c>
      <c r="T1043" s="42">
        <f t="shared" si="1412"/>
        <v>6.773076393961003</v>
      </c>
      <c r="U1043" s="42">
        <f t="shared" si="1413"/>
        <v>5.1530763939610029</v>
      </c>
      <c r="V1043" s="42">
        <f t="shared" si="1419"/>
        <v>3.2570830467288769</v>
      </c>
      <c r="W1043" s="42">
        <f t="shared" si="1419"/>
        <v>4.219910418868948</v>
      </c>
      <c r="X1043" s="42">
        <f t="shared" si="1419"/>
        <v>1.5894938562778911</v>
      </c>
      <c r="Y1043" s="42">
        <f t="shared" si="1419"/>
        <v>4.0037713603103393</v>
      </c>
      <c r="Z1043" s="42">
        <f t="shared" si="1419"/>
        <v>3.8431189952025622</v>
      </c>
      <c r="AA1043" s="42">
        <f t="shared" si="1419"/>
        <v>4.6723838534832192</v>
      </c>
      <c r="AB1043" s="42">
        <f t="shared" si="1419"/>
        <v>3.3263826860209811</v>
      </c>
      <c r="AC1043" s="42">
        <f t="shared" si="1419"/>
        <v>2.8207209223579399</v>
      </c>
      <c r="AD1043" s="74">
        <f t="shared" si="1407"/>
        <v>100.00000000000001</v>
      </c>
    </row>
    <row r="1044" spans="1:30" x14ac:dyDescent="0.25">
      <c r="A1044" s="34" t="s">
        <v>1053</v>
      </c>
      <c r="B1044" s="34" t="s">
        <v>1054</v>
      </c>
      <c r="C1044" s="42">
        <f t="shared" si="1408"/>
        <v>2.298510168199686</v>
      </c>
      <c r="D1044" s="42">
        <f t="shared" si="1420"/>
        <v>5.9970126931154635</v>
      </c>
      <c r="E1044" s="42">
        <f t="shared" si="1420"/>
        <v>4.8576277018625715</v>
      </c>
      <c r="F1044" s="42">
        <f t="shared" si="1420"/>
        <v>4.2270182226531778</v>
      </c>
      <c r="G1044" s="42">
        <f t="shared" si="1409"/>
        <v>1.7769713499506119</v>
      </c>
      <c r="H1044" s="42">
        <f t="shared" si="1421"/>
        <v>5.4242169137505742</v>
      </c>
      <c r="I1044" s="42">
        <f t="shared" si="1421"/>
        <v>3.8496589144522968</v>
      </c>
      <c r="J1044" s="42">
        <f t="shared" si="1421"/>
        <v>0.9346559600353167</v>
      </c>
      <c r="K1044" s="42">
        <f t="shared" si="1410"/>
        <v>2.6201160034491782</v>
      </c>
      <c r="L1044" s="42">
        <f t="shared" si="1411"/>
        <v>6.2572585057303858</v>
      </c>
      <c r="M1044" s="42">
        <f t="shared" si="1418"/>
        <v>0.85329663743550588</v>
      </c>
      <c r="N1044" s="42">
        <f t="shared" si="1418"/>
        <v>5.1652185335767022</v>
      </c>
      <c r="O1044" s="42">
        <f t="shared" si="1418"/>
        <v>5.835360865500407</v>
      </c>
      <c r="P1044" s="42">
        <f t="shared" si="1418"/>
        <v>0.51074418133492383</v>
      </c>
      <c r="Q1044" s="42">
        <f t="shared" si="1418"/>
        <v>0</v>
      </c>
      <c r="R1044" s="42">
        <f t="shared" si="1418"/>
        <v>7.0785951381885939</v>
      </c>
      <c r="S1044" s="42">
        <f t="shared" si="1418"/>
        <v>1.459531712729532</v>
      </c>
      <c r="T1044" s="42">
        <f t="shared" si="1412"/>
        <v>7.8385951381885937</v>
      </c>
      <c r="U1044" s="42">
        <f t="shared" si="1413"/>
        <v>6.6185951381885939</v>
      </c>
      <c r="V1044" s="42">
        <f t="shared" si="1419"/>
        <v>4.1291804972766792</v>
      </c>
      <c r="W1044" s="42">
        <f t="shared" si="1419"/>
        <v>3.9723250647483224</v>
      </c>
      <c r="X1044" s="42">
        <f t="shared" si="1419"/>
        <v>2.0519133304685386</v>
      </c>
      <c r="Y1044" s="42">
        <f t="shared" si="1419"/>
        <v>3.514645438425811</v>
      </c>
      <c r="Z1044" s="42">
        <f t="shared" si="1419"/>
        <v>3.2114046819332569</v>
      </c>
      <c r="AA1044" s="42">
        <f t="shared" si="1419"/>
        <v>3.3628267488333954</v>
      </c>
      <c r="AB1044" s="42">
        <f t="shared" si="1419"/>
        <v>3.1627765511055421</v>
      </c>
      <c r="AC1044" s="42">
        <f t="shared" si="1419"/>
        <v>2.9919439088663182</v>
      </c>
      <c r="AD1044" s="74">
        <f t="shared" si="1407"/>
        <v>99.999999999999972</v>
      </c>
    </row>
    <row r="1045" spans="1:30" x14ac:dyDescent="0.25">
      <c r="A1045" s="34" t="s">
        <v>1055</v>
      </c>
      <c r="B1045" s="34" t="s">
        <v>1056</v>
      </c>
      <c r="C1045" s="42">
        <f t="shared" si="1408"/>
        <v>4.2021051014103596</v>
      </c>
      <c r="D1045" s="42">
        <f t="shared" si="1420"/>
        <v>3.8224841171911148</v>
      </c>
      <c r="E1045" s="42">
        <f t="shared" ref="E1045:E1048" si="1422">E285-0.86</f>
        <v>4.0788561327060835</v>
      </c>
      <c r="F1045" s="42">
        <f t="shared" si="1420"/>
        <v>4.2332831184063169</v>
      </c>
      <c r="G1045" s="42">
        <f t="shared" si="1409"/>
        <v>1.466276487958198</v>
      </c>
      <c r="H1045" s="42">
        <f t="shared" si="1421"/>
        <v>5.7535489407358407</v>
      </c>
      <c r="I1045" s="42">
        <f t="shared" si="1421"/>
        <v>3.3295147745747786</v>
      </c>
      <c r="J1045" s="42">
        <f t="shared" si="1421"/>
        <v>2.7585887303337917</v>
      </c>
      <c r="K1045" s="42">
        <f t="shared" si="1410"/>
        <v>1.4952852306581894</v>
      </c>
      <c r="L1045" s="42">
        <f t="shared" ref="L1045:S1060" si="1423">L285</f>
        <v>5.4007510916336452</v>
      </c>
      <c r="M1045" s="42">
        <f t="shared" si="1418"/>
        <v>4.2368204572831312</v>
      </c>
      <c r="N1045" s="42">
        <f t="shared" si="1418"/>
        <v>5.2967242893384583</v>
      </c>
      <c r="O1045" s="42">
        <f t="shared" si="1418"/>
        <v>5.5020312664505573</v>
      </c>
      <c r="P1045" s="42">
        <f t="shared" si="1418"/>
        <v>0.18233836346172558</v>
      </c>
      <c r="Q1045" s="42">
        <f t="shared" ref="Q1045:Q1048" si="1424">Q285-0.25</f>
        <v>0.15000000000000002</v>
      </c>
      <c r="R1045" s="42">
        <f t="shared" si="1418"/>
        <v>6.4693651356218655</v>
      </c>
      <c r="S1045" s="42">
        <f t="shared" si="1418"/>
        <v>3.4129100904145777</v>
      </c>
      <c r="T1045" s="42">
        <f t="shared" si="1412"/>
        <v>7.2293651356218653</v>
      </c>
      <c r="U1045" s="42">
        <f t="shared" ref="U1045:AC1060" si="1425">U285</f>
        <v>6.4693651356218655</v>
      </c>
      <c r="V1045" s="42">
        <f t="shared" si="1419"/>
        <v>3.2346825678109319</v>
      </c>
      <c r="W1045" s="42">
        <f t="shared" si="1419"/>
        <v>3.3745011684355699</v>
      </c>
      <c r="X1045" s="42">
        <f t="shared" si="1419"/>
        <v>0.6658547724652808</v>
      </c>
      <c r="Y1045" s="42">
        <f t="shared" si="1419"/>
        <v>3.7719099730635808</v>
      </c>
      <c r="Z1045" s="42">
        <f t="shared" si="1419"/>
        <v>3.5301709511275337</v>
      </c>
      <c r="AA1045" s="42">
        <f t="shared" si="1419"/>
        <v>3.3427248654105499</v>
      </c>
      <c r="AB1045" s="42">
        <f t="shared" si="1419"/>
        <v>3.1658595344532534</v>
      </c>
      <c r="AC1045" s="42">
        <f t="shared" si="1419"/>
        <v>3.4246825678109341</v>
      </c>
      <c r="AD1045" s="74">
        <f t="shared" si="1407"/>
        <v>99.999999999999986</v>
      </c>
    </row>
    <row r="1046" spans="1:30" x14ac:dyDescent="0.25">
      <c r="A1046" s="34" t="s">
        <v>1057</v>
      </c>
      <c r="B1046" s="34" t="s">
        <v>1058</v>
      </c>
      <c r="C1046" s="42">
        <f t="shared" si="1408"/>
        <v>6.1646898988555145</v>
      </c>
      <c r="D1046" s="42">
        <f t="shared" si="1420"/>
        <v>1.2709872274437806</v>
      </c>
      <c r="E1046" s="42">
        <f t="shared" si="1422"/>
        <v>5.5603548636052169</v>
      </c>
      <c r="F1046" s="42">
        <f t="shared" si="1420"/>
        <v>4.9007266412083021</v>
      </c>
      <c r="G1046" s="42">
        <f t="shared" si="1409"/>
        <v>1.550876070634553</v>
      </c>
      <c r="H1046" s="42">
        <f t="shared" si="1421"/>
        <v>5.3463627311211859</v>
      </c>
      <c r="I1046" s="42">
        <f t="shared" si="1421"/>
        <v>3.4934311067186403</v>
      </c>
      <c r="J1046" s="42">
        <f t="shared" si="1421"/>
        <v>2.4854790630647954</v>
      </c>
      <c r="K1046" s="42">
        <f t="shared" si="1410"/>
        <v>3.9115535607546033</v>
      </c>
      <c r="L1046" s="42">
        <f t="shared" si="1423"/>
        <v>4.0622097922120739</v>
      </c>
      <c r="M1046" s="42">
        <f t="shared" si="1423"/>
        <v>4.2812879292419641</v>
      </c>
      <c r="N1046" s="42">
        <f t="shared" si="1423"/>
        <v>3.907352310234637</v>
      </c>
      <c r="O1046" s="42">
        <f t="shared" si="1423"/>
        <v>3.9194384385379233</v>
      </c>
      <c r="P1046" s="42">
        <f t="shared" si="1423"/>
        <v>1.0439832231531092</v>
      </c>
      <c r="Q1046" s="42">
        <f>Q286+0.6</f>
        <v>0.6</v>
      </c>
      <c r="R1046" s="42">
        <f t="shared" si="1423"/>
        <v>6.6143794209772171</v>
      </c>
      <c r="S1046" s="42">
        <f t="shared" si="1423"/>
        <v>1.3047931403257396</v>
      </c>
      <c r="T1046" s="42">
        <f t="shared" si="1412"/>
        <v>0.76</v>
      </c>
      <c r="U1046" s="42">
        <f>U286-0.85</f>
        <v>6.1643794209772178</v>
      </c>
      <c r="V1046" s="42">
        <f t="shared" si="1425"/>
        <v>1.6535948552443054</v>
      </c>
      <c r="W1046" s="42">
        <f t="shared" si="1425"/>
        <v>4.5483839509507877</v>
      </c>
      <c r="X1046" s="42">
        <f t="shared" si="1425"/>
        <v>0.54383052974399337</v>
      </c>
      <c r="Y1046" s="42">
        <f t="shared" si="1425"/>
        <v>5.1241311961227058</v>
      </c>
      <c r="Z1046" s="42">
        <f t="shared" si="1425"/>
        <v>6.4186750662417555</v>
      </c>
      <c r="AA1046" s="42">
        <f t="shared" si="1425"/>
        <v>5.277833639719141</v>
      </c>
      <c r="AB1046" s="42">
        <f t="shared" si="1425"/>
        <v>3.9404813571779167</v>
      </c>
      <c r="AC1046" s="42">
        <f t="shared" si="1425"/>
        <v>5.1507845657329128</v>
      </c>
      <c r="AD1046" s="74">
        <f t="shared" si="1407"/>
        <v>100</v>
      </c>
    </row>
    <row r="1047" spans="1:30" x14ac:dyDescent="0.25">
      <c r="A1047" s="34" t="s">
        <v>1059</v>
      </c>
      <c r="B1047" s="34" t="s">
        <v>1060</v>
      </c>
      <c r="C1047" s="42">
        <f t="shared" si="1408"/>
        <v>7.9890792094230658</v>
      </c>
      <c r="D1047" s="42">
        <f t="shared" ref="D1047:F1062" si="1426">D287</f>
        <v>7.2790792094230659</v>
      </c>
      <c r="E1047" s="42">
        <f t="shared" si="1422"/>
        <v>4.8227194729487097</v>
      </c>
      <c r="F1047" s="42">
        <f t="shared" si="1426"/>
        <v>4.3654855096944249</v>
      </c>
      <c r="G1047" s="42">
        <f t="shared" si="1409"/>
        <v>1.8887711660498741</v>
      </c>
      <c r="H1047" s="42">
        <f t="shared" ref="H1047:J1062" si="1427">H287</f>
        <v>4.9529843166510936</v>
      </c>
      <c r="I1047" s="42">
        <f t="shared" si="1427"/>
        <v>2.9429089563726398</v>
      </c>
      <c r="J1047" s="42">
        <f t="shared" si="1427"/>
        <v>2.9961197512066979</v>
      </c>
      <c r="K1047" s="42">
        <f t="shared" si="1410"/>
        <v>4.800590900634198</v>
      </c>
      <c r="L1047" s="42">
        <f t="shared" si="1423"/>
        <v>2.2747122529447075</v>
      </c>
      <c r="M1047" s="42">
        <f t="shared" si="1423"/>
        <v>2.5369900682582309</v>
      </c>
      <c r="N1047" s="42">
        <f t="shared" si="1423"/>
        <v>4.9230542154159469</v>
      </c>
      <c r="O1047" s="42">
        <f t="shared" si="1423"/>
        <v>4.469863106306609</v>
      </c>
      <c r="P1047" s="42">
        <f t="shared" si="1423"/>
        <v>4.7366889528630738</v>
      </c>
      <c r="Q1047" s="42">
        <f t="shared" si="1424"/>
        <v>2.2227996407626129</v>
      </c>
      <c r="R1047" s="42">
        <f t="shared" si="1423"/>
        <v>5.6905099698547188</v>
      </c>
      <c r="S1047" s="42">
        <f t="shared" si="1423"/>
        <v>2.4978064625939478</v>
      </c>
      <c r="T1047" s="42">
        <f t="shared" si="1412"/>
        <v>3.55381601459636</v>
      </c>
      <c r="U1047" s="42">
        <f t="shared" si="1425"/>
        <v>1.6165499658879752</v>
      </c>
      <c r="V1047" s="42">
        <f t="shared" si="1425"/>
        <v>6.5993341307392583</v>
      </c>
      <c r="W1047" s="42">
        <f t="shared" si="1425"/>
        <v>3.0093292968649172</v>
      </c>
      <c r="X1047" s="42">
        <f t="shared" si="1425"/>
        <v>5.0734532960975045</v>
      </c>
      <c r="Y1047" s="42">
        <f t="shared" si="1425"/>
        <v>5.7409446919974654</v>
      </c>
      <c r="Z1047" s="42">
        <f t="shared" si="1425"/>
        <v>0.32004970593855997</v>
      </c>
      <c r="AA1047" s="42">
        <f t="shared" si="1425"/>
        <v>0.08</v>
      </c>
      <c r="AB1047" s="42">
        <f t="shared" si="1425"/>
        <v>0</v>
      </c>
      <c r="AC1047" s="42">
        <f t="shared" si="1425"/>
        <v>2.6163597364743558</v>
      </c>
      <c r="AD1047" s="74">
        <f t="shared" si="1407"/>
        <v>100</v>
      </c>
    </row>
    <row r="1048" spans="1:30" x14ac:dyDescent="0.25">
      <c r="A1048" s="34" t="s">
        <v>1061</v>
      </c>
      <c r="B1048" s="34" t="s">
        <v>1062</v>
      </c>
      <c r="C1048" s="42">
        <f t="shared" si="1408"/>
        <v>6.9904976423897089</v>
      </c>
      <c r="D1048" s="42">
        <f t="shared" si="1426"/>
        <v>6.280497642389709</v>
      </c>
      <c r="E1048" s="42">
        <f t="shared" si="1422"/>
        <v>1.5401244105974286</v>
      </c>
      <c r="F1048" s="42">
        <f t="shared" si="1426"/>
        <v>5.228105180300151</v>
      </c>
      <c r="G1048" s="42">
        <f t="shared" si="1409"/>
        <v>2.6948886201103703</v>
      </c>
      <c r="H1048" s="42">
        <f t="shared" si="1427"/>
        <v>6.5410338530618057</v>
      </c>
      <c r="I1048" s="42">
        <f t="shared" si="1427"/>
        <v>4.7936914777283244</v>
      </c>
      <c r="J1048" s="42">
        <f t="shared" si="1427"/>
        <v>4.5651194316929615</v>
      </c>
      <c r="K1048" s="42">
        <f>K288</f>
        <v>2.1380417506007525</v>
      </c>
      <c r="L1048" s="42">
        <f t="shared" si="1423"/>
        <v>4.9720606335585193</v>
      </c>
      <c r="M1048" s="42">
        <f t="shared" si="1423"/>
        <v>3.8972607064955613</v>
      </c>
      <c r="N1048" s="42">
        <f t="shared" si="1423"/>
        <v>2.3006152268682656</v>
      </c>
      <c r="O1048" s="42">
        <f t="shared" si="1423"/>
        <v>5.5835288676087851</v>
      </c>
      <c r="P1048" s="42">
        <f t="shared" si="1423"/>
        <v>5.1570793292382806</v>
      </c>
      <c r="Q1048" s="42">
        <f t="shared" si="1424"/>
        <v>2.8445271210023493</v>
      </c>
      <c r="R1048" s="42">
        <f t="shared" si="1423"/>
        <v>5.0230045753476062</v>
      </c>
      <c r="S1048" s="42">
        <f>S288-0.62</f>
        <v>1.4116778762336333</v>
      </c>
      <c r="T1048" s="42">
        <f t="shared" si="1412"/>
        <v>3.6639499274087779</v>
      </c>
      <c r="U1048" s="42">
        <f t="shared" si="1425"/>
        <v>6.1208668224968834</v>
      </c>
      <c r="V1048" s="42">
        <f t="shared" si="1425"/>
        <v>4.5504872641246878</v>
      </c>
      <c r="W1048" s="42">
        <f t="shared" si="1425"/>
        <v>3.0410296914632449</v>
      </c>
      <c r="X1048" s="42">
        <f t="shared" si="1425"/>
        <v>3.1651618998589832</v>
      </c>
      <c r="Y1048" s="42">
        <f t="shared" si="1425"/>
        <v>2.6573988898341407</v>
      </c>
      <c r="Z1048" s="42">
        <f t="shared" si="1425"/>
        <v>0.38235273132924896</v>
      </c>
      <c r="AA1048" s="42">
        <f t="shared" si="1425"/>
        <v>0.08</v>
      </c>
      <c r="AB1048" s="42">
        <f t="shared" si="1425"/>
        <v>0</v>
      </c>
      <c r="AC1048" s="42">
        <f t="shared" si="1425"/>
        <v>4.3769984282598067</v>
      </c>
      <c r="AD1048" s="74">
        <f t="shared" si="1407"/>
        <v>99.999999999999986</v>
      </c>
    </row>
    <row r="1049" spans="1:30" x14ac:dyDescent="0.25">
      <c r="A1049" s="34" t="s">
        <v>1063</v>
      </c>
      <c r="B1049" s="34" t="s">
        <v>1064</v>
      </c>
      <c r="C1049" s="42">
        <f t="shared" si="1408"/>
        <v>7.577253211306787</v>
      </c>
      <c r="D1049" s="42">
        <f t="shared" si="1426"/>
        <v>6.867253211306787</v>
      </c>
      <c r="E1049" s="42">
        <f t="shared" si="1426"/>
        <v>4.5497621561245092</v>
      </c>
      <c r="F1049" s="42">
        <f t="shared" si="1426"/>
        <v>3.8069139545159798</v>
      </c>
      <c r="G1049" s="42">
        <f t="shared" si="1409"/>
        <v>2.9519124991606653</v>
      </c>
      <c r="H1049" s="42">
        <f t="shared" si="1427"/>
        <v>6.7508691525161213</v>
      </c>
      <c r="I1049" s="42">
        <f t="shared" si="1427"/>
        <v>5.7434410403612031</v>
      </c>
      <c r="J1049" s="42">
        <f t="shared" si="1427"/>
        <v>4.9784626325983901</v>
      </c>
      <c r="K1049" s="42">
        <f t="shared" si="1410"/>
        <v>0.84111770453335921</v>
      </c>
      <c r="L1049" s="42">
        <f t="shared" si="1411"/>
        <v>2.7544232799467205</v>
      </c>
      <c r="M1049" s="42">
        <f t="shared" si="1423"/>
        <v>5.859392356177433</v>
      </c>
      <c r="N1049" s="42">
        <f t="shared" si="1423"/>
        <v>0.66842841828357358</v>
      </c>
      <c r="O1049" s="42">
        <f t="shared" si="1423"/>
        <v>4.9875616585463218</v>
      </c>
      <c r="P1049" s="42">
        <f t="shared" si="1423"/>
        <v>4.8074929412084133</v>
      </c>
      <c r="Q1049" s="42">
        <f t="shared" si="1423"/>
        <v>1.5677997241907402</v>
      </c>
      <c r="R1049" s="42">
        <f t="shared" si="1423"/>
        <v>5.643935269501827</v>
      </c>
      <c r="S1049" s="42">
        <f t="shared" si="1423"/>
        <v>1.2834671140694511</v>
      </c>
      <c r="T1049" s="42">
        <f t="shared" si="1412"/>
        <v>4.3870016960806337</v>
      </c>
      <c r="U1049" s="42">
        <f t="shared" si="1413"/>
        <v>6.0072532113067867</v>
      </c>
      <c r="V1049" s="42">
        <f t="shared" si="1425"/>
        <v>3.2579976521028442</v>
      </c>
      <c r="W1049" s="42">
        <f t="shared" si="1425"/>
        <v>2.2746594643978426</v>
      </c>
      <c r="X1049" s="42">
        <f t="shared" si="1425"/>
        <v>3.9176054209654065</v>
      </c>
      <c r="Y1049" s="42">
        <f t="shared" si="1425"/>
        <v>3.3813692847954733</v>
      </c>
      <c r="Z1049" s="42">
        <f t="shared" si="1425"/>
        <v>0.28645813846488</v>
      </c>
      <c r="AA1049" s="42">
        <f t="shared" si="1425"/>
        <v>0.08</v>
      </c>
      <c r="AB1049" s="42">
        <f t="shared" si="1425"/>
        <v>0</v>
      </c>
      <c r="AC1049" s="42">
        <f t="shared" si="1425"/>
        <v>4.768168807537859</v>
      </c>
      <c r="AD1049" s="74">
        <f t="shared" si="1407"/>
        <v>100</v>
      </c>
    </row>
    <row r="1050" spans="1:30" x14ac:dyDescent="0.25">
      <c r="A1050" s="34" t="s">
        <v>1065</v>
      </c>
      <c r="B1050" s="34" t="s">
        <v>1066</v>
      </c>
      <c r="C1050" s="42">
        <f t="shared" si="1408"/>
        <v>7.4715745264630309</v>
      </c>
      <c r="D1050" s="42">
        <f t="shared" si="1426"/>
        <v>6.7615745264630309</v>
      </c>
      <c r="E1050" s="42">
        <f t="shared" si="1426"/>
        <v>5.6194486229113148</v>
      </c>
      <c r="F1050" s="42">
        <f t="shared" si="1426"/>
        <v>3.8242687910228885</v>
      </c>
      <c r="G1050" s="42">
        <f t="shared" si="1409"/>
        <v>1.8051089443531274</v>
      </c>
      <c r="H1050" s="42">
        <f t="shared" si="1427"/>
        <v>5.4909996509837047</v>
      </c>
      <c r="I1050" s="42">
        <f t="shared" si="1427"/>
        <v>4.0758771869384338</v>
      </c>
      <c r="J1050" s="42">
        <f t="shared" si="1427"/>
        <v>2.7054068542005894</v>
      </c>
      <c r="K1050" s="42">
        <f t="shared" si="1410"/>
        <v>1.8256758925504588</v>
      </c>
      <c r="L1050" s="42">
        <f t="shared" si="1411"/>
        <v>1.5812597675837377</v>
      </c>
      <c r="M1050" s="42">
        <f t="shared" si="1423"/>
        <v>2.3312562200136826</v>
      </c>
      <c r="N1050" s="42">
        <f t="shared" si="1423"/>
        <v>4.5592399009176745</v>
      </c>
      <c r="O1050" s="42">
        <f t="shared" si="1423"/>
        <v>4.1236057676868922</v>
      </c>
      <c r="P1050" s="42">
        <f t="shared" si="1423"/>
        <v>4.6557451718230629</v>
      </c>
      <c r="Q1050" s="42">
        <f t="shared" si="1423"/>
        <v>0.66838969907150181</v>
      </c>
      <c r="R1050" s="42">
        <f t="shared" si="1423"/>
        <v>5.7080279485669561</v>
      </c>
      <c r="S1050" s="42">
        <f t="shared" si="1423"/>
        <v>1.8159515167690574</v>
      </c>
      <c r="T1050" s="42">
        <f t="shared" si="1412"/>
        <v>5.5279820371178019</v>
      </c>
      <c r="U1050" s="42">
        <f t="shared" si="1413"/>
        <v>2.2225625558251245</v>
      </c>
      <c r="V1050" s="42">
        <f t="shared" si="1425"/>
        <v>5.935812081361199</v>
      </c>
      <c r="W1050" s="42">
        <f t="shared" si="1425"/>
        <v>5.1088652664242504</v>
      </c>
      <c r="X1050" s="42">
        <f t="shared" si="1425"/>
        <v>5.3609270431477869</v>
      </c>
      <c r="Y1050" s="42">
        <f t="shared" si="1425"/>
        <v>5.8902642737523898</v>
      </c>
      <c r="Z1050" s="42">
        <f t="shared" si="1425"/>
        <v>0.15245940307695155</v>
      </c>
      <c r="AA1050" s="42">
        <f t="shared" si="1425"/>
        <v>0.08</v>
      </c>
      <c r="AB1050" s="42">
        <f t="shared" si="1425"/>
        <v>0</v>
      </c>
      <c r="AC1050" s="42">
        <f t="shared" si="1425"/>
        <v>4.6977163509753552</v>
      </c>
      <c r="AD1050" s="74">
        <f t="shared" si="1407"/>
        <v>99.999999999999972</v>
      </c>
    </row>
    <row r="1051" spans="1:30" x14ac:dyDescent="0.25">
      <c r="A1051" s="34" t="s">
        <v>1067</v>
      </c>
      <c r="B1051" s="34" t="s">
        <v>1068</v>
      </c>
      <c r="C1051" s="42">
        <f t="shared" si="1408"/>
        <v>7.1306742411989221</v>
      </c>
      <c r="D1051" s="42">
        <f t="shared" si="1426"/>
        <v>6.9806742411989227</v>
      </c>
      <c r="E1051" s="42">
        <f t="shared" si="1426"/>
        <v>5.9130337742824803</v>
      </c>
      <c r="F1051" s="42">
        <f t="shared" si="1426"/>
        <v>1.6902583581952246</v>
      </c>
      <c r="G1051" s="42">
        <f t="shared" si="1409"/>
        <v>3.5156542380043763</v>
      </c>
      <c r="H1051" s="42">
        <f t="shared" si="1427"/>
        <v>3.004248839428957</v>
      </c>
      <c r="I1051" s="42">
        <f t="shared" si="1427"/>
        <v>0.7735707036090762</v>
      </c>
      <c r="J1051" s="42">
        <f t="shared" si="1427"/>
        <v>1.544601962640461</v>
      </c>
      <c r="K1051" s="42">
        <f t="shared" si="1410"/>
        <v>0.47288072190620001</v>
      </c>
      <c r="L1051" s="42">
        <f t="shared" si="1411"/>
        <v>0.82011237353315392</v>
      </c>
      <c r="M1051" s="42">
        <f t="shared" si="1423"/>
        <v>1.7063344518652834</v>
      </c>
      <c r="N1051" s="42">
        <f t="shared" si="1423"/>
        <v>4.9322096904927761</v>
      </c>
      <c r="O1051" s="42">
        <f t="shared" si="1423"/>
        <v>2.5685877878464844</v>
      </c>
      <c r="P1051" s="42">
        <f t="shared" si="1423"/>
        <v>2.199819382880503</v>
      </c>
      <c r="Q1051" s="42">
        <f t="shared" si="1423"/>
        <v>2.6343928111779711</v>
      </c>
      <c r="R1051" s="42">
        <f t="shared" si="1423"/>
        <v>6.057495741799805</v>
      </c>
      <c r="S1051" s="42">
        <f t="shared" si="1423"/>
        <v>3.2080369703224361</v>
      </c>
      <c r="T1051" s="42">
        <f t="shared" si="1412"/>
        <v>5.0536169913933167</v>
      </c>
      <c r="U1051" s="42">
        <f t="shared" si="1413"/>
        <v>3.6043347928187317</v>
      </c>
      <c r="V1051" s="42">
        <f t="shared" si="1425"/>
        <v>5.0151160368257193</v>
      </c>
      <c r="W1051" s="42">
        <f t="shared" si="1425"/>
        <v>3.64618503031812</v>
      </c>
      <c r="X1051" s="42">
        <f t="shared" si="1425"/>
        <v>4.6035242820919029</v>
      </c>
      <c r="Y1051" s="42">
        <f t="shared" si="1425"/>
        <v>5.6919520054732979</v>
      </c>
      <c r="Z1051" s="42">
        <f t="shared" si="1425"/>
        <v>0.39088659416543553</v>
      </c>
      <c r="AA1051" s="42">
        <f t="shared" si="1425"/>
        <v>5.9506742411989224</v>
      </c>
      <c r="AB1051" s="42">
        <f t="shared" si="1425"/>
        <v>6.4206742411989222</v>
      </c>
      <c r="AC1051" s="42">
        <f t="shared" si="1425"/>
        <v>4.4704494941326161</v>
      </c>
      <c r="AD1051" s="74">
        <f t="shared" si="1407"/>
        <v>100.00000000000003</v>
      </c>
    </row>
    <row r="1052" spans="1:30" x14ac:dyDescent="0.25">
      <c r="A1052" s="34" t="s">
        <v>1069</v>
      </c>
      <c r="B1052" s="34" t="s">
        <v>1070</v>
      </c>
      <c r="C1052" s="42">
        <f t="shared" si="1408"/>
        <v>8.2368614661712236</v>
      </c>
      <c r="D1052" s="42">
        <f t="shared" si="1426"/>
        <v>7.5268614661712245</v>
      </c>
      <c r="E1052" s="42">
        <f t="shared" si="1426"/>
        <v>7.7296230106569555</v>
      </c>
      <c r="F1052" s="42">
        <f t="shared" si="1426"/>
        <v>0.38209135025936469</v>
      </c>
      <c r="G1052" s="42">
        <f t="shared" si="1409"/>
        <v>5.9811027440803715</v>
      </c>
      <c r="H1052" s="42">
        <f t="shared" si="1427"/>
        <v>2.0343821984270165</v>
      </c>
      <c r="I1052" s="42">
        <f t="shared" si="1427"/>
        <v>0.18932045097620254</v>
      </c>
      <c r="J1052" s="42">
        <f t="shared" si="1427"/>
        <v>1.4214681872524093</v>
      </c>
      <c r="K1052" s="42">
        <f>K292</f>
        <v>0</v>
      </c>
      <c r="L1052" s="42">
        <f t="shared" si="1411"/>
        <v>0.37723845551426849</v>
      </c>
      <c r="M1052" s="42">
        <f t="shared" si="1423"/>
        <v>0.79786318056421024</v>
      </c>
      <c r="N1052" s="42">
        <f t="shared" si="1423"/>
        <v>6.1775471445922747</v>
      </c>
      <c r="O1052" s="42">
        <f t="shared" si="1423"/>
        <v>1.1727510186330687</v>
      </c>
      <c r="P1052" s="42">
        <f t="shared" si="1423"/>
        <v>0.55585780803443685</v>
      </c>
      <c r="Q1052" s="42">
        <f>Q292-0.62</f>
        <v>0.42974001080408042</v>
      </c>
      <c r="R1052" s="42">
        <f t="shared" si="1423"/>
        <v>6.6037114241034951</v>
      </c>
      <c r="S1052" s="42">
        <f t="shared" si="1423"/>
        <v>5.2727265754200472</v>
      </c>
      <c r="T1052" s="42">
        <f t="shared" si="1412"/>
        <v>5.248331967522831</v>
      </c>
      <c r="U1052" s="42">
        <f t="shared" si="1413"/>
        <v>0.58650782173342286</v>
      </c>
      <c r="V1052" s="42">
        <f t="shared" si="1425"/>
        <v>7.4438575973514105</v>
      </c>
      <c r="W1052" s="42">
        <f t="shared" si="1425"/>
        <v>5.3991243611808928</v>
      </c>
      <c r="X1052" s="42">
        <f t="shared" si="1425"/>
        <v>6.3495632073974129</v>
      </c>
      <c r="Y1052" s="42">
        <f t="shared" si="1425"/>
        <v>6.9886696476215029</v>
      </c>
      <c r="Z1052" s="42">
        <f t="shared" si="1425"/>
        <v>0.28002979524651339</v>
      </c>
      <c r="AA1052" s="42">
        <f t="shared" si="1425"/>
        <v>0.08</v>
      </c>
      <c r="AB1052" s="42">
        <f t="shared" si="1425"/>
        <v>7.5268614661712245</v>
      </c>
      <c r="AC1052" s="42">
        <f t="shared" si="1425"/>
        <v>5.207907644114151</v>
      </c>
      <c r="AD1052" s="74">
        <f t="shared" si="1407"/>
        <v>100.00000000000003</v>
      </c>
    </row>
    <row r="1053" spans="1:30" x14ac:dyDescent="0.25">
      <c r="A1053" s="34" t="s">
        <v>1071</v>
      </c>
      <c r="B1053" s="34" t="s">
        <v>1072</v>
      </c>
      <c r="C1053" s="42">
        <f t="shared" si="1408"/>
        <v>6.3816843381685757</v>
      </c>
      <c r="D1053" s="42">
        <f t="shared" si="1426"/>
        <v>6.2316843381685754</v>
      </c>
      <c r="E1053" s="42">
        <f t="shared" si="1426"/>
        <v>4.611122892112383</v>
      </c>
      <c r="F1053" s="42">
        <f t="shared" si="1426"/>
        <v>4.6550616737798718</v>
      </c>
      <c r="G1053" s="42">
        <f t="shared" si="1409"/>
        <v>2.3133610776956672</v>
      </c>
      <c r="H1053" s="42">
        <f t="shared" si="1427"/>
        <v>5.4652062915090909</v>
      </c>
      <c r="I1053" s="42">
        <f t="shared" si="1427"/>
        <v>3.6408579865560657</v>
      </c>
      <c r="J1053" s="42">
        <f t="shared" si="1427"/>
        <v>2.8037956860396664</v>
      </c>
      <c r="K1053" s="42">
        <f t="shared" si="1410"/>
        <v>1.3107861576744093</v>
      </c>
      <c r="L1053" s="42">
        <f t="shared" si="1411"/>
        <v>1.6405614460561915</v>
      </c>
      <c r="M1053" s="42">
        <f t="shared" si="1423"/>
        <v>4.4716558458305551</v>
      </c>
      <c r="N1053" s="42">
        <f t="shared" si="1423"/>
        <v>1.2485528160213353</v>
      </c>
      <c r="O1053" s="42">
        <f t="shared" si="1423"/>
        <v>3.1638922788099162</v>
      </c>
      <c r="P1053" s="42">
        <f t="shared" si="1423"/>
        <v>2.2985427750628702</v>
      </c>
      <c r="Q1053" s="42">
        <f t="shared" si="1423"/>
        <v>0.5332956291429265</v>
      </c>
      <c r="R1053" s="42">
        <f t="shared" si="1423"/>
        <v>4.9750683335412926</v>
      </c>
      <c r="S1053" s="42">
        <f t="shared" si="1423"/>
        <v>3.4379152212485615</v>
      </c>
      <c r="T1053" s="42">
        <f t="shared" si="1412"/>
        <v>3.8575502727148789</v>
      </c>
      <c r="U1053" s="42">
        <f t="shared" si="1413"/>
        <v>3.4459282135656628</v>
      </c>
      <c r="V1053" s="42">
        <f t="shared" si="1425"/>
        <v>4.3549007500367578</v>
      </c>
      <c r="W1053" s="42">
        <f t="shared" si="1425"/>
        <v>3.4843209474979093</v>
      </c>
      <c r="X1053" s="42">
        <f t="shared" si="1425"/>
        <v>4.0295687701917702</v>
      </c>
      <c r="Y1053" s="42">
        <f t="shared" si="1425"/>
        <v>4.5451619844576179</v>
      </c>
      <c r="Z1053" s="42">
        <f t="shared" si="1425"/>
        <v>0.36447125961173743</v>
      </c>
      <c r="AA1053" s="42">
        <f t="shared" si="1425"/>
        <v>5.201684338168576</v>
      </c>
      <c r="AB1053" s="42">
        <f t="shared" si="1425"/>
        <v>5.6716843381685758</v>
      </c>
      <c r="AC1053" s="42">
        <f t="shared" si="1425"/>
        <v>5.8616843381685761</v>
      </c>
      <c r="AD1053" s="74">
        <f t="shared" si="1407"/>
        <v>100.00000000000001</v>
      </c>
    </row>
    <row r="1054" spans="1:30" x14ac:dyDescent="0.25">
      <c r="A1054" s="34" t="s">
        <v>1073</v>
      </c>
      <c r="B1054" s="34" t="s">
        <v>1074</v>
      </c>
      <c r="C1054" s="42">
        <f t="shared" si="1408"/>
        <v>6.9202306564865985</v>
      </c>
      <c r="D1054" s="42">
        <f t="shared" si="1426"/>
        <v>6.7702306564865982</v>
      </c>
      <c r="E1054" s="42">
        <f t="shared" si="1426"/>
        <v>4.9701537709910646</v>
      </c>
      <c r="F1054" s="42">
        <f t="shared" si="1426"/>
        <v>4.3214947380493021</v>
      </c>
      <c r="G1054" s="42">
        <f t="shared" si="1409"/>
        <v>1.6952061047247362</v>
      </c>
      <c r="H1054" s="42">
        <f t="shared" si="1427"/>
        <v>4.1386206354863386</v>
      </c>
      <c r="I1054" s="42">
        <f t="shared" si="1427"/>
        <v>2.194933168721886</v>
      </c>
      <c r="J1054" s="42">
        <f t="shared" si="1427"/>
        <v>3.5136987855317781</v>
      </c>
      <c r="K1054" s="42">
        <f t="shared" si="1410"/>
        <v>0.96559080591147184</v>
      </c>
      <c r="L1054" s="42">
        <f t="shared" si="1411"/>
        <v>1.6906970801520613</v>
      </c>
      <c r="M1054" s="42">
        <f t="shared" si="1423"/>
        <v>3.1518281274243813</v>
      </c>
      <c r="N1054" s="42">
        <f t="shared" si="1423"/>
        <v>3.133544069936451</v>
      </c>
      <c r="O1054" s="42">
        <f t="shared" si="1423"/>
        <v>3.695064165687592</v>
      </c>
      <c r="P1054" s="42">
        <f t="shared" si="1423"/>
        <v>3.9866523070242366</v>
      </c>
      <c r="Q1054" s="42">
        <f t="shared" si="1423"/>
        <v>2.3639519593270584</v>
      </c>
      <c r="R1054" s="42">
        <f t="shared" si="1423"/>
        <v>4.0192686617571187</v>
      </c>
      <c r="S1054" s="42">
        <f t="shared" si="1423"/>
        <v>2.8815971978940715</v>
      </c>
      <c r="T1054" s="42">
        <f t="shared" si="1412"/>
        <v>2.6233631027981565</v>
      </c>
      <c r="U1054" s="42">
        <f t="shared" si="1413"/>
        <v>2.3940634506406488</v>
      </c>
      <c r="V1054" s="42">
        <f t="shared" si="1425"/>
        <v>4.3057793500511252</v>
      </c>
      <c r="W1054" s="42">
        <f t="shared" si="1425"/>
        <v>3.2609767210955334</v>
      </c>
      <c r="X1054" s="42">
        <f t="shared" si="1425"/>
        <v>5.1304550368098552</v>
      </c>
      <c r="Y1054" s="42">
        <f t="shared" si="1425"/>
        <v>5.4169496771264267</v>
      </c>
      <c r="Z1054" s="42">
        <f t="shared" si="1425"/>
        <v>0.17503468592127255</v>
      </c>
      <c r="AA1054" s="42">
        <f t="shared" si="1425"/>
        <v>5.7402306564865988</v>
      </c>
      <c r="AB1054" s="42">
        <f t="shared" si="1425"/>
        <v>6.2102306564865986</v>
      </c>
      <c r="AC1054" s="42">
        <f t="shared" si="1425"/>
        <v>4.3301537709910658</v>
      </c>
      <c r="AD1054" s="74">
        <f t="shared" si="1407"/>
        <v>100.00000000000001</v>
      </c>
    </row>
    <row r="1055" spans="1:30" x14ac:dyDescent="0.25">
      <c r="A1055" s="34" t="s">
        <v>1075</v>
      </c>
      <c r="B1055" s="34" t="s">
        <v>1076</v>
      </c>
      <c r="C1055" s="42">
        <f t="shared" si="1408"/>
        <v>7.4247183092979343</v>
      </c>
      <c r="D1055" s="42">
        <f t="shared" si="1426"/>
        <v>0</v>
      </c>
      <c r="E1055" s="42">
        <f>E295-0.86</f>
        <v>5.2858186615275313</v>
      </c>
      <c r="F1055" s="42">
        <f t="shared" si="1426"/>
        <v>4.7690789070081019</v>
      </c>
      <c r="G1055" s="42">
        <f t="shared" si="1409"/>
        <v>1.4858794085969258</v>
      </c>
      <c r="H1055" s="42">
        <f t="shared" si="1427"/>
        <v>6.4704452117917821</v>
      </c>
      <c r="I1055" s="42">
        <f t="shared" si="1427"/>
        <v>4.8427637168822333</v>
      </c>
      <c r="J1055" s="42">
        <f t="shared" si="1427"/>
        <v>2.8795737013058953</v>
      </c>
      <c r="K1055" s="42">
        <f t="shared" si="1410"/>
        <v>1.3801288580887472</v>
      </c>
      <c r="L1055" s="42">
        <f>L295</f>
        <v>1.5387896125474434</v>
      </c>
      <c r="M1055" s="42">
        <f t="shared" si="1423"/>
        <v>3.8811501066659901</v>
      </c>
      <c r="N1055" s="42">
        <f t="shared" si="1423"/>
        <v>2.378207989492275</v>
      </c>
      <c r="O1055" s="42">
        <f t="shared" si="1423"/>
        <v>3.9802627976591425</v>
      </c>
      <c r="P1055" s="42">
        <f t="shared" si="1423"/>
        <v>4.3572506220141562</v>
      </c>
      <c r="Q1055" s="42">
        <f>Q295-0.25</f>
        <v>1.3663299357744472</v>
      </c>
      <c r="R1055" s="42">
        <f t="shared" si="1423"/>
        <v>6.3894414689395456</v>
      </c>
      <c r="S1055" s="42">
        <f t="shared" si="1423"/>
        <v>2.8152692561585235</v>
      </c>
      <c r="T1055" s="42">
        <f t="shared" si="1412"/>
        <v>1.3097616031748909</v>
      </c>
      <c r="U1055" s="42">
        <f>U295</f>
        <v>4.8219322740950323</v>
      </c>
      <c r="V1055" s="42">
        <f t="shared" si="1425"/>
        <v>4.6114454461086458</v>
      </c>
      <c r="W1055" s="42">
        <f t="shared" si="1425"/>
        <v>3.9079085709019874</v>
      </c>
      <c r="X1055" s="42">
        <f t="shared" si="1425"/>
        <v>4.6535783222724358</v>
      </c>
      <c r="Y1055" s="42">
        <f t="shared" si="1425"/>
        <v>5.1376468840169034</v>
      </c>
      <c r="Z1055" s="42">
        <f t="shared" si="1425"/>
        <v>0.61318171708357605</v>
      </c>
      <c r="AA1055" s="42">
        <f t="shared" si="1425"/>
        <v>0.08</v>
      </c>
      <c r="AB1055" s="42">
        <f t="shared" si="1425"/>
        <v>6.7147183092979343</v>
      </c>
      <c r="AC1055" s="42">
        <f t="shared" si="1425"/>
        <v>6.9047183092979347</v>
      </c>
      <c r="AD1055" s="74">
        <f t="shared" si="1407"/>
        <v>100</v>
      </c>
    </row>
    <row r="1056" spans="1:30" x14ac:dyDescent="0.25">
      <c r="A1056" s="34" t="s">
        <v>1077</v>
      </c>
      <c r="B1056" s="34" t="s">
        <v>1078</v>
      </c>
      <c r="C1056" s="42">
        <f t="shared" si="1408"/>
        <v>6.9032758193505499</v>
      </c>
      <c r="D1056" s="42">
        <f t="shared" si="1426"/>
        <v>6.7532758193505504</v>
      </c>
      <c r="E1056" s="42">
        <f t="shared" si="1426"/>
        <v>1.6041594774188193</v>
      </c>
      <c r="F1056" s="42">
        <f t="shared" si="1426"/>
        <v>2.8545826552801712</v>
      </c>
      <c r="G1056" s="42">
        <f t="shared" si="1409"/>
        <v>1.3281331249613366</v>
      </c>
      <c r="H1056" s="42">
        <f t="shared" si="1427"/>
        <v>5.0692720635378024</v>
      </c>
      <c r="I1056" s="42">
        <f t="shared" si="1427"/>
        <v>3.5660992962885922</v>
      </c>
      <c r="J1056" s="42">
        <f t="shared" si="1427"/>
        <v>3.9987613076097883</v>
      </c>
      <c r="K1056" s="42">
        <f t="shared" si="1410"/>
        <v>2.2789801707598323</v>
      </c>
      <c r="L1056" s="42">
        <f t="shared" si="1411"/>
        <v>5.4271695010713366</v>
      </c>
      <c r="M1056" s="42">
        <f t="shared" si="1423"/>
        <v>4.133568539874962</v>
      </c>
      <c r="N1056" s="42">
        <f t="shared" si="1423"/>
        <v>1.3973123306780177</v>
      </c>
      <c r="O1056" s="42">
        <f t="shared" si="1423"/>
        <v>3.4625275016780255</v>
      </c>
      <c r="P1056" s="42">
        <f t="shared" si="1423"/>
        <v>3.2147300333493321</v>
      </c>
      <c r="Q1056" s="42">
        <f t="shared" si="1423"/>
        <v>1.2064862867629929</v>
      </c>
      <c r="R1056" s="42">
        <f t="shared" si="1423"/>
        <v>5.1230791517824574</v>
      </c>
      <c r="S1056" s="42">
        <f t="shared" si="1423"/>
        <v>3.5522451657619585</v>
      </c>
      <c r="T1056" s="42">
        <f t="shared" si="1412"/>
        <v>2.4658620571992524</v>
      </c>
      <c r="U1056" s="42">
        <f t="shared" si="1413"/>
        <v>3.4283372855474004</v>
      </c>
      <c r="V1056" s="42">
        <f t="shared" si="1425"/>
        <v>3.4279534626578938</v>
      </c>
      <c r="W1056" s="42">
        <f t="shared" si="1425"/>
        <v>3.4639202115718688</v>
      </c>
      <c r="X1056" s="42">
        <f t="shared" si="1425"/>
        <v>3.8567460951335031</v>
      </c>
      <c r="Y1056" s="42">
        <f t="shared" si="1425"/>
        <v>4.3194781981674826</v>
      </c>
      <c r="Z1056" s="42">
        <f t="shared" si="1425"/>
        <v>0.92864225927128063</v>
      </c>
      <c r="AA1056" s="42">
        <f t="shared" si="1425"/>
        <v>5.7232758193505502</v>
      </c>
      <c r="AB1056" s="42">
        <f t="shared" si="1425"/>
        <v>6.1932758193505499</v>
      </c>
      <c r="AC1056" s="42">
        <f t="shared" si="1425"/>
        <v>4.3188505462337003</v>
      </c>
      <c r="AD1056" s="74">
        <f t="shared" si="1407"/>
        <v>100.00000000000003</v>
      </c>
    </row>
    <row r="1057" spans="1:30" x14ac:dyDescent="0.25">
      <c r="A1057" s="34" t="s">
        <v>1079</v>
      </c>
      <c r="B1057" s="34" t="s">
        <v>1080</v>
      </c>
      <c r="C1057" s="42">
        <f t="shared" si="1408"/>
        <v>7.1047828898622578</v>
      </c>
      <c r="D1057" s="42">
        <f t="shared" si="1426"/>
        <v>6.9547828898622583</v>
      </c>
      <c r="E1057" s="42">
        <f t="shared" si="1426"/>
        <v>3.7609421578535343</v>
      </c>
      <c r="F1057" s="42">
        <f t="shared" si="1426"/>
        <v>2.7434940071062255</v>
      </c>
      <c r="G1057" s="42">
        <f t="shared" si="1409"/>
        <v>1.7267781314168369</v>
      </c>
      <c r="H1057" s="42">
        <f t="shared" si="1427"/>
        <v>4.2867661039328233</v>
      </c>
      <c r="I1057" s="42">
        <f t="shared" si="1427"/>
        <v>2.4092371208934078</v>
      </c>
      <c r="J1057" s="42">
        <f t="shared" si="1427"/>
        <v>2.994683808793952</v>
      </c>
      <c r="K1057" s="42">
        <f t="shared" si="1410"/>
        <v>1.5569473667616203</v>
      </c>
      <c r="L1057" s="42">
        <f t="shared" si="1411"/>
        <v>2.9473914449311303</v>
      </c>
      <c r="M1057" s="42">
        <f t="shared" si="1423"/>
        <v>3.0442964436182947</v>
      </c>
      <c r="N1057" s="42">
        <f t="shared" si="1423"/>
        <v>3.3286163210484361</v>
      </c>
      <c r="O1057" s="42">
        <f t="shared" si="1423"/>
        <v>2.518628881565764</v>
      </c>
      <c r="P1057" s="42">
        <f t="shared" si="1423"/>
        <v>2.5567518757590935</v>
      </c>
      <c r="Q1057" s="42">
        <f t="shared" si="1423"/>
        <v>0.82839307688772701</v>
      </c>
      <c r="R1057" s="42">
        <f t="shared" si="1423"/>
        <v>6.0101627156787529</v>
      </c>
      <c r="S1057" s="42">
        <f t="shared" si="1423"/>
        <v>1.6555337018463501</v>
      </c>
      <c r="T1057" s="42">
        <f t="shared" si="1412"/>
        <v>2.7059751056230157</v>
      </c>
      <c r="U1057" s="42">
        <f t="shared" si="1413"/>
        <v>3.4393834251926036</v>
      </c>
      <c r="V1057" s="42">
        <f t="shared" si="1425"/>
        <v>6.0886975521025439</v>
      </c>
      <c r="W1057" s="42">
        <f t="shared" si="1425"/>
        <v>2.4246366744811416</v>
      </c>
      <c r="X1057" s="42">
        <f t="shared" si="1425"/>
        <v>4.1651539739180077</v>
      </c>
      <c r="Y1057" s="42">
        <f t="shared" si="1425"/>
        <v>4.8198736428327571</v>
      </c>
      <c r="Z1057" s="42">
        <f t="shared" si="1425"/>
        <v>1.0237420184446835</v>
      </c>
      <c r="AA1057" s="42">
        <f t="shared" si="1425"/>
        <v>5.9247828898622581</v>
      </c>
      <c r="AB1057" s="42">
        <f t="shared" si="1425"/>
        <v>6.3947828898622578</v>
      </c>
      <c r="AC1057" s="42">
        <f t="shared" si="1425"/>
        <v>6.5847828898622582</v>
      </c>
      <c r="AD1057" s="74">
        <f t="shared" si="1407"/>
        <v>99.999999999999972</v>
      </c>
    </row>
    <row r="1058" spans="1:30" x14ac:dyDescent="0.25">
      <c r="A1058" s="34" t="s">
        <v>1081</v>
      </c>
      <c r="B1058" s="34" t="s">
        <v>1082</v>
      </c>
      <c r="C1058" s="42">
        <f t="shared" si="1408"/>
        <v>7.2516233811373763</v>
      </c>
      <c r="D1058" s="42">
        <f t="shared" si="1426"/>
        <v>6.5416233811373763</v>
      </c>
      <c r="E1058" s="42">
        <f t="shared" si="1426"/>
        <v>5.1910822540915831</v>
      </c>
      <c r="F1058" s="42">
        <f t="shared" si="1426"/>
        <v>4.067208786834736</v>
      </c>
      <c r="G1058" s="42">
        <f t="shared" si="1409"/>
        <v>2.1890266013216415</v>
      </c>
      <c r="H1058" s="42">
        <f t="shared" si="1427"/>
        <v>4.9129456786031485</v>
      </c>
      <c r="I1058" s="42">
        <f t="shared" si="1427"/>
        <v>3.7987201783336904</v>
      </c>
      <c r="J1058" s="42">
        <f t="shared" si="1427"/>
        <v>3.3002558869787104</v>
      </c>
      <c r="K1058" s="42">
        <f t="shared" si="1410"/>
        <v>2.0244860476938342</v>
      </c>
      <c r="L1058" s="42">
        <f t="shared" si="1411"/>
        <v>1.7942573066054295</v>
      </c>
      <c r="M1058" s="42">
        <f t="shared" si="1423"/>
        <v>3.9684826123158667</v>
      </c>
      <c r="N1058" s="42">
        <f t="shared" si="1423"/>
        <v>1.7754283750767268</v>
      </c>
      <c r="O1058" s="42">
        <f t="shared" si="1423"/>
        <v>2.8648972350386126</v>
      </c>
      <c r="P1058" s="42">
        <f t="shared" si="1423"/>
        <v>2.5738832916097429</v>
      </c>
      <c r="Q1058" s="42">
        <f t="shared" si="1423"/>
        <v>0.2711612123584129</v>
      </c>
      <c r="R1058" s="42">
        <f t="shared" si="1423"/>
        <v>6.1169646301393028</v>
      </c>
      <c r="S1058" s="42">
        <f t="shared" si="1423"/>
        <v>3.8975961615708905</v>
      </c>
      <c r="T1058" s="42">
        <f t="shared" si="1412"/>
        <v>2.255316655508449</v>
      </c>
      <c r="U1058" s="42">
        <f t="shared" si="1413"/>
        <v>2.7053540199206467</v>
      </c>
      <c r="V1058" s="42">
        <f t="shared" si="1425"/>
        <v>5.7611410983339146</v>
      </c>
      <c r="W1058" s="42">
        <f t="shared" si="1425"/>
        <v>4.9682399285473862</v>
      </c>
      <c r="X1058" s="42">
        <f t="shared" si="1425"/>
        <v>5.1259249030057896</v>
      </c>
      <c r="Y1058" s="42">
        <f t="shared" si="1425"/>
        <v>4.8742998864407818</v>
      </c>
      <c r="Z1058" s="42">
        <f t="shared" si="1425"/>
        <v>0.59737485216699748</v>
      </c>
      <c r="AA1058" s="42">
        <f t="shared" si="1425"/>
        <v>0.08</v>
      </c>
      <c r="AB1058" s="42">
        <f t="shared" si="1425"/>
        <v>6.5416233811373763</v>
      </c>
      <c r="AC1058" s="42">
        <f t="shared" si="1425"/>
        <v>4.5510822540915843</v>
      </c>
      <c r="AD1058" s="74">
        <f t="shared" si="1407"/>
        <v>100</v>
      </c>
    </row>
    <row r="1059" spans="1:30" x14ac:dyDescent="0.25">
      <c r="A1059" s="34" t="s">
        <v>1083</v>
      </c>
      <c r="B1059" s="34" t="s">
        <v>1084</v>
      </c>
      <c r="C1059" s="42">
        <f t="shared" si="1408"/>
        <v>6.4598931682251406</v>
      </c>
      <c r="D1059" s="42">
        <f t="shared" si="1426"/>
        <v>6.3098931682251411</v>
      </c>
      <c r="E1059" s="42">
        <f t="shared" si="1426"/>
        <v>3.9445254661219509</v>
      </c>
      <c r="F1059" s="42">
        <f t="shared" si="1426"/>
        <v>4.3447081351997694</v>
      </c>
      <c r="G1059" s="42">
        <f t="shared" si="1409"/>
        <v>1.8140717213256616</v>
      </c>
      <c r="H1059" s="42">
        <f t="shared" si="1427"/>
        <v>6.184073383945786</v>
      </c>
      <c r="I1059" s="42">
        <f t="shared" si="1427"/>
        <v>4.2048889348641678</v>
      </c>
      <c r="J1059" s="42">
        <f t="shared" si="1427"/>
        <v>4.3435316329208886</v>
      </c>
      <c r="K1059" s="42">
        <f t="shared" si="1410"/>
        <v>2.3161156603702846</v>
      </c>
      <c r="L1059" s="42">
        <f t="shared" si="1411"/>
        <v>2.2655782610984998</v>
      </c>
      <c r="M1059" s="42">
        <f t="shared" si="1423"/>
        <v>4.2536442125908938</v>
      </c>
      <c r="N1059" s="42">
        <f t="shared" si="1423"/>
        <v>1.5860179712785598</v>
      </c>
      <c r="O1059" s="42">
        <f t="shared" si="1423"/>
        <v>4.7315197188119678</v>
      </c>
      <c r="P1059" s="42">
        <f t="shared" si="1423"/>
        <v>4.8988950570683336</v>
      </c>
      <c r="Q1059" s="42">
        <f t="shared" si="1423"/>
        <v>1.345999193715061</v>
      </c>
      <c r="R1059" s="42">
        <f t="shared" si="1423"/>
        <v>5.3958951047154358</v>
      </c>
      <c r="S1059" s="42">
        <f t="shared" si="1423"/>
        <v>3.4870347689100094</v>
      </c>
      <c r="T1059" s="42">
        <f t="shared" si="1412"/>
        <v>3.4730352525889572</v>
      </c>
      <c r="U1059" s="42">
        <f t="shared" si="1413"/>
        <v>3.0031616471529685</v>
      </c>
      <c r="V1059" s="42">
        <f t="shared" si="1425"/>
        <v>3.3909799339122215</v>
      </c>
      <c r="W1059" s="42">
        <f t="shared" si="1425"/>
        <v>2.3121749986132629</v>
      </c>
      <c r="X1059" s="42">
        <f t="shared" si="1425"/>
        <v>3.8650994486699739</v>
      </c>
      <c r="Y1059" s="42">
        <f t="shared" si="1425"/>
        <v>2.4639518109284766</v>
      </c>
      <c r="Z1059" s="42">
        <f t="shared" si="1425"/>
        <v>2.3855250122963367</v>
      </c>
      <c r="AA1059" s="42">
        <f t="shared" si="1425"/>
        <v>5.2798931682251409</v>
      </c>
      <c r="AB1059" s="42">
        <f t="shared" si="1425"/>
        <v>0</v>
      </c>
      <c r="AC1059" s="42">
        <f t="shared" si="1425"/>
        <v>5.939893168225141</v>
      </c>
      <c r="AD1059" s="74">
        <f t="shared" si="1407"/>
        <v>100.00000000000003</v>
      </c>
    </row>
    <row r="1060" spans="1:30" x14ac:dyDescent="0.25">
      <c r="A1060" s="34" t="s">
        <v>1085</v>
      </c>
      <c r="B1060" s="34" t="s">
        <v>1086</v>
      </c>
      <c r="C1060" s="42">
        <f t="shared" si="1408"/>
        <v>7.4443414157263801</v>
      </c>
      <c r="D1060" s="42">
        <f t="shared" si="1426"/>
        <v>6.7343414157263801</v>
      </c>
      <c r="E1060" s="42">
        <f t="shared" si="1426"/>
        <v>4.7583658258403876</v>
      </c>
      <c r="F1060" s="42">
        <f t="shared" si="1426"/>
        <v>4.1567767768230217</v>
      </c>
      <c r="G1060" s="42">
        <f t="shared" si="1409"/>
        <v>2.5881070197313081</v>
      </c>
      <c r="H1060" s="42">
        <f t="shared" si="1427"/>
        <v>6.2159757649558669</v>
      </c>
      <c r="I1060" s="42">
        <f t="shared" si="1427"/>
        <v>3.4171401597682212</v>
      </c>
      <c r="J1060" s="42">
        <f t="shared" si="1427"/>
        <v>4.88081745204149</v>
      </c>
      <c r="K1060" s="42">
        <f t="shared" si="1410"/>
        <v>1.672541758545151</v>
      </c>
      <c r="L1060" s="42">
        <f t="shared" si="1411"/>
        <v>2.696274369380292</v>
      </c>
      <c r="M1060" s="42">
        <f t="shared" si="1423"/>
        <v>5.0469184719046991</v>
      </c>
      <c r="N1060" s="42">
        <f t="shared" si="1423"/>
        <v>2.2114405201617906</v>
      </c>
      <c r="O1060" s="42">
        <f t="shared" si="1423"/>
        <v>4.9927876782930509</v>
      </c>
      <c r="P1060" s="42">
        <f t="shared" si="1423"/>
        <v>4.6553377099028621</v>
      </c>
      <c r="Q1060" s="42">
        <f t="shared" si="1423"/>
        <v>1.4576112654568929</v>
      </c>
      <c r="R1060" s="42">
        <f t="shared" si="1423"/>
        <v>4.0937835994821556</v>
      </c>
      <c r="S1060" s="42">
        <f t="shared" si="1423"/>
        <v>1.9127621354987387</v>
      </c>
      <c r="T1060" s="42">
        <f t="shared" si="1412"/>
        <v>2.5160918694109027</v>
      </c>
      <c r="U1060" s="42">
        <f t="shared" si="1413"/>
        <v>3.692554208354188</v>
      </c>
      <c r="V1060" s="42">
        <f t="shared" si="1425"/>
        <v>4.3254949848782163</v>
      </c>
      <c r="W1060" s="42">
        <f t="shared" si="1425"/>
        <v>5.3818810537195256</v>
      </c>
      <c r="X1060" s="42">
        <f t="shared" si="1425"/>
        <v>5.1338549784086505</v>
      </c>
      <c r="Y1060" s="42">
        <f t="shared" si="1425"/>
        <v>1.567927294583598</v>
      </c>
      <c r="Z1060" s="42">
        <f t="shared" si="1425"/>
        <v>1.4425308556798286</v>
      </c>
      <c r="AA1060" s="42">
        <f t="shared" si="1425"/>
        <v>0.08</v>
      </c>
      <c r="AB1060" s="42">
        <f t="shared" si="1425"/>
        <v>0</v>
      </c>
      <c r="AC1060" s="42">
        <f t="shared" si="1425"/>
        <v>6.9243414157263805</v>
      </c>
      <c r="AD1060" s="74">
        <f t="shared" si="1407"/>
        <v>99.999999999999957</v>
      </c>
    </row>
    <row r="1061" spans="1:30" x14ac:dyDescent="0.25">
      <c r="A1061" s="34" t="s">
        <v>1087</v>
      </c>
      <c r="B1061" s="34" t="s">
        <v>1088</v>
      </c>
      <c r="C1061" s="42">
        <f t="shared" si="1408"/>
        <v>3.926270452720098</v>
      </c>
      <c r="D1061" s="42">
        <f t="shared" si="1426"/>
        <v>4.0305667688381286</v>
      </c>
      <c r="E1061" s="42">
        <f t="shared" si="1426"/>
        <v>3.3773216395510444</v>
      </c>
      <c r="F1061" s="42">
        <f t="shared" si="1426"/>
        <v>4.7545624362629963</v>
      </c>
      <c r="G1061" s="42">
        <f t="shared" si="1409"/>
        <v>3.956725796263183</v>
      </c>
      <c r="H1061" s="42">
        <f t="shared" si="1427"/>
        <v>6.6041624477358072</v>
      </c>
      <c r="I1061" s="42">
        <f t="shared" si="1427"/>
        <v>4.5401900359661056</v>
      </c>
      <c r="J1061" s="42">
        <f t="shared" si="1427"/>
        <v>3.6183042593101105</v>
      </c>
      <c r="K1061" s="42">
        <f t="shared" si="1410"/>
        <v>2.4225729391318462</v>
      </c>
      <c r="L1061" s="42">
        <f t="shared" si="1411"/>
        <v>3.2345952324555163</v>
      </c>
      <c r="M1061" s="42">
        <f t="shared" ref="M1061:S1076" si="1428">M301</f>
        <v>5.572106897776659</v>
      </c>
      <c r="N1061" s="42">
        <f t="shared" si="1428"/>
        <v>5.2624570421927528</v>
      </c>
      <c r="O1061" s="42">
        <f t="shared" si="1428"/>
        <v>1.8943630316296161</v>
      </c>
      <c r="P1061" s="42">
        <f t="shared" si="1428"/>
        <v>1.0795556980114445</v>
      </c>
      <c r="Q1061" s="42">
        <f t="shared" si="1428"/>
        <v>3.0361593073677731</v>
      </c>
      <c r="R1061" s="42">
        <f t="shared" si="1428"/>
        <v>1.9848635448873697</v>
      </c>
      <c r="S1061" s="42">
        <f t="shared" si="1428"/>
        <v>3.417459312725589</v>
      </c>
      <c r="T1061" s="42">
        <f t="shared" si="1412"/>
        <v>5.2033130984551716</v>
      </c>
      <c r="U1061" s="42">
        <f t="shared" si="1413"/>
        <v>1.6005860443271533</v>
      </c>
      <c r="V1061" s="42">
        <f t="shared" ref="V1061:AC1076" si="1429">V301</f>
        <v>1.1129057657889341</v>
      </c>
      <c r="W1061" s="42">
        <f t="shared" si="1429"/>
        <v>3.4398544719535669</v>
      </c>
      <c r="X1061" s="42">
        <f t="shared" si="1429"/>
        <v>0.78094015488834989</v>
      </c>
      <c r="Y1061" s="42">
        <f t="shared" si="1429"/>
        <v>6.132540905440198</v>
      </c>
      <c r="Z1061" s="42">
        <f t="shared" si="1429"/>
        <v>0</v>
      </c>
      <c r="AA1061" s="42">
        <f t="shared" si="1429"/>
        <v>5.9625409054401981</v>
      </c>
      <c r="AB1061" s="42">
        <f t="shared" si="1429"/>
        <v>6.4325409054401979</v>
      </c>
      <c r="AC1061" s="42">
        <f t="shared" si="1429"/>
        <v>6.6225409054401982</v>
      </c>
      <c r="AD1061" s="74">
        <f t="shared" si="1407"/>
        <v>100.00000000000001</v>
      </c>
    </row>
    <row r="1062" spans="1:30" x14ac:dyDescent="0.25">
      <c r="A1062" s="34" t="s">
        <v>1089</v>
      </c>
      <c r="B1062" s="34" t="s">
        <v>1090</v>
      </c>
      <c r="C1062" s="42">
        <f t="shared" si="1408"/>
        <v>4.8486356603506469</v>
      </c>
      <c r="D1062" s="42">
        <f t="shared" si="1426"/>
        <v>4.8354083371569505</v>
      </c>
      <c r="E1062" s="42">
        <f t="shared" si="1426"/>
        <v>4.0986099659492119</v>
      </c>
      <c r="F1062" s="42">
        <f t="shared" si="1426"/>
        <v>3.0224781442037676</v>
      </c>
      <c r="G1062" s="42">
        <f t="shared" si="1409"/>
        <v>4.600628502389684</v>
      </c>
      <c r="H1062" s="42">
        <f t="shared" si="1427"/>
        <v>5.626883217663714</v>
      </c>
      <c r="I1062" s="42">
        <f t="shared" si="1427"/>
        <v>2.2903568422632166</v>
      </c>
      <c r="J1062" s="42">
        <f t="shared" si="1427"/>
        <v>1.6168312818987765</v>
      </c>
      <c r="K1062" s="42">
        <f t="shared" si="1410"/>
        <v>4.5397685097972671</v>
      </c>
      <c r="L1062" s="42">
        <f t="shared" si="1411"/>
        <v>1.081107889316419</v>
      </c>
      <c r="M1062" s="42">
        <f t="shared" si="1428"/>
        <v>4.2071317211199659</v>
      </c>
      <c r="N1062" s="42">
        <f t="shared" si="1428"/>
        <v>4.0166317075742022</v>
      </c>
      <c r="O1062" s="42">
        <f t="shared" si="1428"/>
        <v>0.18530416878196862</v>
      </c>
      <c r="P1062" s="42">
        <f t="shared" si="1428"/>
        <v>5.5861312483433245</v>
      </c>
      <c r="Q1062" s="42">
        <f t="shared" si="1428"/>
        <v>3.965083484310187</v>
      </c>
      <c r="R1062" s="42">
        <f t="shared" si="1428"/>
        <v>2.8563685772319287</v>
      </c>
      <c r="S1062" s="42">
        <f t="shared" si="1428"/>
        <v>3.0334336079259367</v>
      </c>
      <c r="T1062" s="42">
        <f t="shared" si="1412"/>
        <v>4.2036527797406569</v>
      </c>
      <c r="U1062" s="42">
        <f t="shared" si="1413"/>
        <v>3.1905672452225082</v>
      </c>
      <c r="V1062" s="42">
        <f t="shared" si="1429"/>
        <v>5.7425604608165841</v>
      </c>
      <c r="W1062" s="42">
        <f t="shared" si="1429"/>
        <v>2.5732841791619534</v>
      </c>
      <c r="X1062" s="42">
        <f t="shared" si="1429"/>
        <v>0.32978815150688834</v>
      </c>
      <c r="Y1062" s="42">
        <f t="shared" si="1429"/>
        <v>0.45</v>
      </c>
      <c r="Z1062" s="42">
        <f t="shared" si="1429"/>
        <v>5.9698385793185595</v>
      </c>
      <c r="AA1062" s="42">
        <f t="shared" si="1429"/>
        <v>5.1898385793185593</v>
      </c>
      <c r="AB1062" s="42">
        <f t="shared" si="1429"/>
        <v>5.9698385793185595</v>
      </c>
      <c r="AC1062" s="42">
        <f t="shared" si="1429"/>
        <v>5.9698385793185595</v>
      </c>
      <c r="AD1062" s="74">
        <f t="shared" si="1407"/>
        <v>100</v>
      </c>
    </row>
    <row r="1063" spans="1:30" x14ac:dyDescent="0.25">
      <c r="A1063" s="34" t="s">
        <v>1091</v>
      </c>
      <c r="B1063" s="34" t="s">
        <v>1092</v>
      </c>
      <c r="C1063" s="42">
        <f t="shared" si="1408"/>
        <v>2.6306853057602764</v>
      </c>
      <c r="D1063" s="42">
        <f t="shared" ref="D1063:F1078" si="1430">D303</f>
        <v>5.7344608170010662</v>
      </c>
      <c r="E1063" s="42">
        <f t="shared" si="1430"/>
        <v>5.9690237003296618</v>
      </c>
      <c r="F1063" s="42">
        <f t="shared" si="1430"/>
        <v>4.4476429452154109</v>
      </c>
      <c r="G1063" s="42">
        <f t="shared" si="1409"/>
        <v>4.6421917916519435</v>
      </c>
      <c r="H1063" s="42">
        <f t="shared" ref="H1063:J1078" si="1431">H303</f>
        <v>6.1379274931287755</v>
      </c>
      <c r="I1063" s="42">
        <f t="shared" si="1431"/>
        <v>1.0985662785125327</v>
      </c>
      <c r="J1063" s="42">
        <f t="shared" si="1431"/>
        <v>4.2014991063506013</v>
      </c>
      <c r="K1063" s="42">
        <f t="shared" si="1410"/>
        <v>3.3489302739757578</v>
      </c>
      <c r="L1063" s="42">
        <f t="shared" si="1411"/>
        <v>2.1506893895433268</v>
      </c>
      <c r="M1063" s="42">
        <f t="shared" si="1428"/>
        <v>5.1525939711131477</v>
      </c>
      <c r="N1063" s="42">
        <f t="shared" si="1428"/>
        <v>4.8098517614589946</v>
      </c>
      <c r="O1063" s="42">
        <f t="shared" si="1428"/>
        <v>2.2498715903972348</v>
      </c>
      <c r="P1063" s="42">
        <f t="shared" si="1428"/>
        <v>3.6255575804071194</v>
      </c>
      <c r="Q1063" s="42">
        <f t="shared" si="1428"/>
        <v>3.2235352824676169</v>
      </c>
      <c r="R1063" s="42">
        <f t="shared" si="1428"/>
        <v>2.456986455972562</v>
      </c>
      <c r="S1063" s="42">
        <f t="shared" si="1428"/>
        <v>2.1105830974360882</v>
      </c>
      <c r="T1063" s="42">
        <f t="shared" si="1412"/>
        <v>4.2771254032862656</v>
      </c>
      <c r="U1063" s="42">
        <f t="shared" si="1413"/>
        <v>2.1003528839245882</v>
      </c>
      <c r="V1063" s="42">
        <f t="shared" si="1429"/>
        <v>4.9174906146844579</v>
      </c>
      <c r="W1063" s="42">
        <f t="shared" si="1429"/>
        <v>2.1005367471639071</v>
      </c>
      <c r="X1063" s="42">
        <f t="shared" si="1429"/>
        <v>0.54567384109536787</v>
      </c>
      <c r="Y1063" s="42">
        <f t="shared" si="1429"/>
        <v>0.74</v>
      </c>
      <c r="Z1063" s="42">
        <f t="shared" si="1429"/>
        <v>5.7620559172808239</v>
      </c>
      <c r="AA1063" s="42">
        <f t="shared" si="1429"/>
        <v>5.2920559172808241</v>
      </c>
      <c r="AB1063" s="42">
        <f t="shared" si="1429"/>
        <v>4.3220559172808244</v>
      </c>
      <c r="AC1063" s="42">
        <f t="shared" si="1429"/>
        <v>5.9520559172808243</v>
      </c>
      <c r="AD1063" s="74">
        <f t="shared" si="1407"/>
        <v>99.999999999999972</v>
      </c>
    </row>
    <row r="1064" spans="1:30" x14ac:dyDescent="0.25">
      <c r="A1064" s="34" t="s">
        <v>1093</v>
      </c>
      <c r="B1064" s="34" t="s">
        <v>1094</v>
      </c>
      <c r="C1064" s="42">
        <f t="shared" si="1408"/>
        <v>5.4739083282502632</v>
      </c>
      <c r="D1064" s="42">
        <f t="shared" si="1430"/>
        <v>5.8760594282900538</v>
      </c>
      <c r="E1064" s="42">
        <f t="shared" si="1430"/>
        <v>3.6844078826292921</v>
      </c>
      <c r="F1064" s="42">
        <f t="shared" si="1430"/>
        <v>6.1616265273857946</v>
      </c>
      <c r="G1064" s="42">
        <f t="shared" si="1409"/>
        <v>5.7451364571301067</v>
      </c>
      <c r="H1064" s="42">
        <f t="shared" si="1431"/>
        <v>5.8676457050486013</v>
      </c>
      <c r="I1064" s="42">
        <f t="shared" si="1431"/>
        <v>2.0305944124602342</v>
      </c>
      <c r="J1064" s="42">
        <f t="shared" si="1431"/>
        <v>2.0842098936094913</v>
      </c>
      <c r="K1064" s="42">
        <f t="shared" si="1410"/>
        <v>4.7326207224634649</v>
      </c>
      <c r="L1064" s="42">
        <f t="shared" si="1411"/>
        <v>1.6323196447551664</v>
      </c>
      <c r="M1064" s="42">
        <f t="shared" si="1428"/>
        <v>5.1067161977961399</v>
      </c>
      <c r="N1064" s="42">
        <f t="shared" si="1428"/>
        <v>4.7949083370448715</v>
      </c>
      <c r="O1064" s="42">
        <f t="shared" si="1428"/>
        <v>1.3543173080768203</v>
      </c>
      <c r="P1064" s="42">
        <f t="shared" si="1428"/>
        <v>4.3969769167147215</v>
      </c>
      <c r="Q1064" s="42">
        <f t="shared" si="1428"/>
        <v>3.900643823745007</v>
      </c>
      <c r="R1064" s="42">
        <f t="shared" si="1428"/>
        <v>2.7156306584843559</v>
      </c>
      <c r="S1064" s="42">
        <f t="shared" si="1428"/>
        <v>3.8732224675924445</v>
      </c>
      <c r="T1064" s="42">
        <f t="shared" si="1412"/>
        <v>3.8651471928388625</v>
      </c>
      <c r="U1064" s="42">
        <f t="shared" si="1413"/>
        <v>0.84793057719199083</v>
      </c>
      <c r="V1064" s="42">
        <f t="shared" si="1429"/>
        <v>5.4032272441290274</v>
      </c>
      <c r="W1064" s="42">
        <f t="shared" si="1429"/>
        <v>1.547326841052572</v>
      </c>
      <c r="X1064" s="42">
        <f t="shared" si="1429"/>
        <v>2.9790120309657109E-2</v>
      </c>
      <c r="Y1064" s="42">
        <f t="shared" si="1429"/>
        <v>0</v>
      </c>
      <c r="Z1064" s="42">
        <f t="shared" si="1429"/>
        <v>7.1458624923753966</v>
      </c>
      <c r="AA1064" s="42">
        <f t="shared" si="1429"/>
        <v>4.2939083282502644</v>
      </c>
      <c r="AB1064" s="42">
        <f t="shared" si="1429"/>
        <v>7.1458624923753966</v>
      </c>
      <c r="AC1064" s="42">
        <f t="shared" si="1429"/>
        <v>0.28999999999999998</v>
      </c>
      <c r="AD1064" s="74">
        <f t="shared" si="1407"/>
        <v>100</v>
      </c>
    </row>
    <row r="1065" spans="1:30" x14ac:dyDescent="0.25">
      <c r="A1065" s="34" t="s">
        <v>1095</v>
      </c>
      <c r="B1065" s="34" t="s">
        <v>1096</v>
      </c>
      <c r="C1065" s="42">
        <f t="shared" si="1408"/>
        <v>2.3083361794854551</v>
      </c>
      <c r="D1065" s="42">
        <f t="shared" si="1430"/>
        <v>5.109442063441076</v>
      </c>
      <c r="E1065" s="42">
        <f t="shared" si="1430"/>
        <v>2.4019173996592422</v>
      </c>
      <c r="F1065" s="42">
        <f t="shared" si="1430"/>
        <v>4.5050114045516141</v>
      </c>
      <c r="G1065" s="42">
        <f t="shared" si="1409"/>
        <v>4.1943819598073011</v>
      </c>
      <c r="H1065" s="42">
        <f t="shared" si="1431"/>
        <v>6.208573030370351</v>
      </c>
      <c r="I1065" s="42">
        <f t="shared" si="1431"/>
        <v>2.1985149983606966</v>
      </c>
      <c r="J1065" s="42">
        <f t="shared" si="1431"/>
        <v>5.0613979017039368</v>
      </c>
      <c r="K1065" s="42">
        <f t="shared" si="1410"/>
        <v>3.564575891965216</v>
      </c>
      <c r="L1065" s="42">
        <f t="shared" si="1411"/>
        <v>2.3137164848159326</v>
      </c>
      <c r="M1065" s="42">
        <f t="shared" si="1428"/>
        <v>4.5024223515255342</v>
      </c>
      <c r="N1065" s="42">
        <f t="shared" si="1428"/>
        <v>4.3170557099661586</v>
      </c>
      <c r="O1065" s="42">
        <f t="shared" si="1428"/>
        <v>0.69975379547809458</v>
      </c>
      <c r="P1065" s="42">
        <f t="shared" si="1428"/>
        <v>2.6200476203649847</v>
      </c>
      <c r="Q1065" s="42">
        <f t="shared" si="1428"/>
        <v>4.6888492796514667</v>
      </c>
      <c r="R1065" s="42">
        <f t="shared" si="1428"/>
        <v>2.8139188772768065</v>
      </c>
      <c r="S1065" s="42">
        <f t="shared" si="1428"/>
        <v>2.8249780725811653</v>
      </c>
      <c r="T1065" s="42">
        <f t="shared" si="1412"/>
        <v>5.5805099134458054</v>
      </c>
      <c r="U1065" s="42">
        <f t="shared" si="1413"/>
        <v>3.4793976700792038</v>
      </c>
      <c r="V1065" s="42">
        <f t="shared" si="1429"/>
        <v>4.3582381611519603</v>
      </c>
      <c r="W1065" s="42">
        <f t="shared" si="1429"/>
        <v>3.3686431607065126</v>
      </c>
      <c r="X1065" s="42">
        <f t="shared" si="1429"/>
        <v>0.41805410782483171</v>
      </c>
      <c r="Y1065" s="42">
        <f t="shared" si="1429"/>
        <v>6.0933447179418154</v>
      </c>
      <c r="Z1065" s="42">
        <f t="shared" si="1429"/>
        <v>0</v>
      </c>
      <c r="AA1065" s="42">
        <f t="shared" si="1429"/>
        <v>3.792229811961211</v>
      </c>
      <c r="AB1065" s="42">
        <f t="shared" si="1429"/>
        <v>5.9933447179418149</v>
      </c>
      <c r="AC1065" s="42">
        <f t="shared" si="1429"/>
        <v>6.5833447179418156</v>
      </c>
      <c r="AD1065" s="74">
        <f t="shared" si="1407"/>
        <v>100</v>
      </c>
    </row>
    <row r="1066" spans="1:30" x14ac:dyDescent="0.25">
      <c r="A1066" s="34" t="s">
        <v>1097</v>
      </c>
      <c r="B1066" s="34" t="s">
        <v>1098</v>
      </c>
      <c r="C1066" s="42">
        <f t="shared" si="1408"/>
        <v>6.6551523453130352</v>
      </c>
      <c r="D1066" s="42">
        <f t="shared" si="1430"/>
        <v>3.6110970526889554</v>
      </c>
      <c r="E1066" s="42">
        <f t="shared" si="1430"/>
        <v>2.9869602310681165</v>
      </c>
      <c r="F1066" s="42">
        <f t="shared" si="1430"/>
        <v>2.4054097650418216</v>
      </c>
      <c r="G1066" s="42">
        <f t="shared" si="1409"/>
        <v>2.6203018521840442</v>
      </c>
      <c r="H1066" s="42">
        <f t="shared" si="1431"/>
        <v>2.9296077188859924</v>
      </c>
      <c r="I1066" s="42">
        <f t="shared" si="1431"/>
        <v>0.96432898968096104</v>
      </c>
      <c r="J1066" s="42">
        <f t="shared" si="1431"/>
        <v>1.0404016604297817</v>
      </c>
      <c r="K1066" s="42">
        <f t="shared" si="1410"/>
        <v>2.6821332882037217</v>
      </c>
      <c r="L1066" s="42">
        <f t="shared" si="1411"/>
        <v>3.5568755951536017</v>
      </c>
      <c r="M1066" s="42">
        <f t="shared" si="1428"/>
        <v>2.709116238404226</v>
      </c>
      <c r="N1066" s="42">
        <f t="shared" si="1428"/>
        <v>2.7314592191843792</v>
      </c>
      <c r="O1066" s="42">
        <f t="shared" si="1428"/>
        <v>1.3073150611872189</v>
      </c>
      <c r="P1066" s="42">
        <f t="shared" si="1428"/>
        <v>5.7419432379971536</v>
      </c>
      <c r="Q1066" s="42">
        <f t="shared" si="1428"/>
        <v>6.3975369609842971</v>
      </c>
      <c r="R1066" s="42">
        <f t="shared" si="1428"/>
        <v>4.8923004723285892</v>
      </c>
      <c r="S1066" s="42">
        <f t="shared" si="1428"/>
        <v>1.5721440850734689</v>
      </c>
      <c r="T1066" s="42">
        <f t="shared" si="1412"/>
        <v>7.0003175814153904</v>
      </c>
      <c r="U1066" s="42">
        <f t="shared" si="1413"/>
        <v>4.9445705383507512</v>
      </c>
      <c r="V1066" s="42">
        <f t="shared" si="1429"/>
        <v>6.515524829203474</v>
      </c>
      <c r="W1066" s="42">
        <f t="shared" si="1429"/>
        <v>6.1279647498430707</v>
      </c>
      <c r="X1066" s="42">
        <f t="shared" si="1429"/>
        <v>0.18499008425100158</v>
      </c>
      <c r="Y1066" s="42">
        <f t="shared" si="1429"/>
        <v>1.2</v>
      </c>
      <c r="Z1066" s="42">
        <f t="shared" si="1429"/>
        <v>5.234182814375643</v>
      </c>
      <c r="AA1066" s="42">
        <f t="shared" si="1429"/>
        <v>6.6641828143756436</v>
      </c>
      <c r="AB1066" s="42">
        <f t="shared" si="1429"/>
        <v>7.1341828143756434</v>
      </c>
      <c r="AC1066" s="42">
        <f t="shared" si="1429"/>
        <v>0.19</v>
      </c>
      <c r="AD1066" s="74">
        <f t="shared" si="1407"/>
        <v>100</v>
      </c>
    </row>
    <row r="1067" spans="1:30" x14ac:dyDescent="0.25">
      <c r="A1067" s="34" t="s">
        <v>1099</v>
      </c>
      <c r="B1067" s="34" t="s">
        <v>1100</v>
      </c>
      <c r="C1067" s="42">
        <f t="shared" si="1408"/>
        <v>1.6179445620376887</v>
      </c>
      <c r="D1067" s="42">
        <f t="shared" si="1430"/>
        <v>0.56000000000000005</v>
      </c>
      <c r="E1067" s="42">
        <f t="shared" si="1430"/>
        <v>0.83</v>
      </c>
      <c r="F1067" s="42">
        <f t="shared" si="1430"/>
        <v>2.3968655551411615</v>
      </c>
      <c r="G1067" s="42">
        <f t="shared" si="1409"/>
        <v>7.2305966654234819</v>
      </c>
      <c r="H1067" s="42">
        <f t="shared" si="1431"/>
        <v>8.7605966654234813</v>
      </c>
      <c r="I1067" s="42">
        <f t="shared" si="1431"/>
        <v>5.4425556934602568</v>
      </c>
      <c r="J1067" s="42">
        <f t="shared" si="1431"/>
        <v>5.1296799212455033</v>
      </c>
      <c r="K1067" s="42">
        <f t="shared" si="1410"/>
        <v>2.3265599283243596</v>
      </c>
      <c r="L1067" s="42">
        <f t="shared" si="1411"/>
        <v>3.4498835230152216</v>
      </c>
      <c r="M1067" s="42">
        <f t="shared" si="1428"/>
        <v>2.5053736158427817</v>
      </c>
      <c r="N1067" s="42">
        <f t="shared" si="1428"/>
        <v>4.0670047793517607</v>
      </c>
      <c r="O1067" s="42">
        <f t="shared" si="1428"/>
        <v>2.753845531438782</v>
      </c>
      <c r="P1067" s="42">
        <f t="shared" si="1428"/>
        <v>1.4980409719632259</v>
      </c>
      <c r="Q1067" s="42">
        <f t="shared" si="1428"/>
        <v>3.0478785634175312</v>
      </c>
      <c r="R1067" s="42">
        <f t="shared" si="1428"/>
        <v>4.1997194961132802</v>
      </c>
      <c r="S1067" s="42">
        <f t="shared" si="1428"/>
        <v>4.8015357755810175</v>
      </c>
      <c r="T1067" s="42">
        <f t="shared" si="1412"/>
        <v>5.4499926797783305</v>
      </c>
      <c r="U1067" s="42">
        <f t="shared" si="1413"/>
        <v>2.2871308893766851</v>
      </c>
      <c r="V1067" s="42">
        <f t="shared" si="1429"/>
        <v>2.1551112809215258</v>
      </c>
      <c r="W1067" s="42">
        <f t="shared" si="1429"/>
        <v>3.0461675696004424</v>
      </c>
      <c r="X1067" s="42">
        <f t="shared" si="1429"/>
        <v>3.4333659497334654</v>
      </c>
      <c r="Y1067" s="42">
        <f t="shared" si="1429"/>
        <v>4.0590149538179618</v>
      </c>
      <c r="Z1067" s="42">
        <f t="shared" si="1429"/>
        <v>5.4250031857506347</v>
      </c>
      <c r="AA1067" s="42">
        <f t="shared" si="1429"/>
        <v>2.7102002605175812</v>
      </c>
      <c r="AB1067" s="42">
        <f t="shared" si="1429"/>
        <v>5.7244936228117567</v>
      </c>
      <c r="AC1067" s="42">
        <f t="shared" si="1429"/>
        <v>5.0914383599120825</v>
      </c>
      <c r="AD1067" s="74">
        <f t="shared" si="1407"/>
        <v>100.00000000000003</v>
      </c>
    </row>
    <row r="1068" spans="1:30" x14ac:dyDescent="0.25">
      <c r="A1068" s="34" t="s">
        <v>1101</v>
      </c>
      <c r="B1068" s="34" t="s">
        <v>1102</v>
      </c>
      <c r="C1068" s="42">
        <f t="shared" si="1408"/>
        <v>1.3789430592957019</v>
      </c>
      <c r="D1068" s="42">
        <f t="shared" si="1430"/>
        <v>0.56000000000000005</v>
      </c>
      <c r="E1068" s="42">
        <f t="shared" si="1430"/>
        <v>6.9470360164462326</v>
      </c>
      <c r="F1068" s="42">
        <f t="shared" si="1430"/>
        <v>4.078024010964155</v>
      </c>
      <c r="G1068" s="42">
        <f t="shared" si="1409"/>
        <v>6.1570360164462326</v>
      </c>
      <c r="H1068" s="42">
        <f t="shared" si="1431"/>
        <v>7.6870360164462328</v>
      </c>
      <c r="I1068" s="42">
        <f t="shared" si="1431"/>
        <v>2.2987650068525958</v>
      </c>
      <c r="J1068" s="42">
        <f t="shared" si="1431"/>
        <v>3.5641490176688086</v>
      </c>
      <c r="K1068" s="42">
        <f t="shared" si="1410"/>
        <v>2.1183425693457623</v>
      </c>
      <c r="L1068" s="42">
        <f t="shared" si="1411"/>
        <v>2.4712575324144517</v>
      </c>
      <c r="M1068" s="42">
        <f t="shared" si="1428"/>
        <v>4.7838485386500285</v>
      </c>
      <c r="N1068" s="42">
        <f t="shared" si="1428"/>
        <v>4.2904780486929903</v>
      </c>
      <c r="O1068" s="42">
        <f t="shared" si="1428"/>
        <v>4.1647904792825408</v>
      </c>
      <c r="P1068" s="42">
        <f t="shared" si="1428"/>
        <v>3.568271009593635</v>
      </c>
      <c r="Q1068" s="42">
        <f t="shared" si="1428"/>
        <v>4.2434713377707851</v>
      </c>
      <c r="R1068" s="42">
        <f t="shared" si="1428"/>
        <v>2.305986524045466</v>
      </c>
      <c r="S1068" s="42">
        <f t="shared" si="1428"/>
        <v>3.5320857934370147</v>
      </c>
      <c r="T1068" s="42">
        <f t="shared" si="1412"/>
        <v>4.938616915592962</v>
      </c>
      <c r="U1068" s="42">
        <f t="shared" si="1413"/>
        <v>0.94693702012953407</v>
      </c>
      <c r="V1068" s="42">
        <f t="shared" si="1429"/>
        <v>4.3572953318859238</v>
      </c>
      <c r="W1068" s="42">
        <f t="shared" si="1429"/>
        <v>3.9171756787763923</v>
      </c>
      <c r="X1068" s="42">
        <f t="shared" si="1429"/>
        <v>2.488666784043029</v>
      </c>
      <c r="Y1068" s="42">
        <f t="shared" si="1429"/>
        <v>3.0641939310691071</v>
      </c>
      <c r="Z1068" s="42">
        <f t="shared" si="1429"/>
        <v>4.2024123547992875</v>
      </c>
      <c r="AA1068" s="42">
        <f t="shared" si="1429"/>
        <v>3.2388599909989244</v>
      </c>
      <c r="AB1068" s="42">
        <f t="shared" si="1429"/>
        <v>4.5476695426836944</v>
      </c>
      <c r="AC1068" s="42">
        <f t="shared" si="1429"/>
        <v>4.1486514726685257</v>
      </c>
      <c r="AD1068" s="74">
        <f t="shared" si="1407"/>
        <v>100</v>
      </c>
    </row>
    <row r="1069" spans="1:30" x14ac:dyDescent="0.25">
      <c r="A1069" s="34" t="s">
        <v>1103</v>
      </c>
      <c r="B1069" s="34" t="s">
        <v>1104</v>
      </c>
      <c r="C1069" s="42">
        <f t="shared" si="1408"/>
        <v>1.2763005142064781</v>
      </c>
      <c r="D1069" s="42">
        <f t="shared" si="1430"/>
        <v>0.56000000000000005</v>
      </c>
      <c r="E1069" s="42">
        <f t="shared" si="1430"/>
        <v>7.8065077236268987</v>
      </c>
      <c r="F1069" s="42">
        <f t="shared" si="1430"/>
        <v>4.6510051490845994</v>
      </c>
      <c r="G1069" s="42">
        <f t="shared" si="1409"/>
        <v>7.0165077236268987</v>
      </c>
      <c r="H1069" s="42">
        <f t="shared" si="1431"/>
        <v>8.5465077236268989</v>
      </c>
      <c r="I1069" s="42">
        <f t="shared" si="1431"/>
        <v>5.2730686145379622</v>
      </c>
      <c r="J1069" s="42">
        <f t="shared" si="1431"/>
        <v>6.0268752706803799</v>
      </c>
      <c r="K1069" s="42">
        <f t="shared" si="1410"/>
        <v>0.1295421521252047</v>
      </c>
      <c r="L1069" s="42">
        <f t="shared" si="1411"/>
        <v>3.746554417783289</v>
      </c>
      <c r="M1069" s="42">
        <f t="shared" si="1428"/>
        <v>3.3162381095332392</v>
      </c>
      <c r="N1069" s="42">
        <f t="shared" si="1428"/>
        <v>3.1455083664849113</v>
      </c>
      <c r="O1069" s="42">
        <f t="shared" si="1428"/>
        <v>2.9687266909050627</v>
      </c>
      <c r="P1069" s="42">
        <f t="shared" si="1428"/>
        <v>1.3080951981800431</v>
      </c>
      <c r="Q1069" s="42">
        <f t="shared" si="1428"/>
        <v>4.2471108699739348</v>
      </c>
      <c r="R1069" s="42">
        <f t="shared" si="1428"/>
        <v>2.7747505668428811</v>
      </c>
      <c r="S1069" s="42">
        <f t="shared" si="1428"/>
        <v>2.9122804157346889</v>
      </c>
      <c r="T1069" s="42">
        <f t="shared" si="1412"/>
        <v>3.2452752998513503</v>
      </c>
      <c r="U1069" s="42">
        <f t="shared" si="1413"/>
        <v>0.24017272848393822</v>
      </c>
      <c r="V1069" s="42">
        <f t="shared" si="1429"/>
        <v>3.9801130080254823</v>
      </c>
      <c r="W1069" s="42">
        <f t="shared" si="1429"/>
        <v>2.4129370210841015</v>
      </c>
      <c r="X1069" s="42">
        <f t="shared" si="1429"/>
        <v>2.3201134873769149</v>
      </c>
      <c r="Y1069" s="42">
        <f t="shared" si="1429"/>
        <v>4.1643230562691276</v>
      </c>
      <c r="Z1069" s="42">
        <f t="shared" si="1429"/>
        <v>5.2053717881589714</v>
      </c>
      <c r="AA1069" s="42">
        <f t="shared" si="1429"/>
        <v>2.1530506827611546</v>
      </c>
      <c r="AB1069" s="42">
        <f t="shared" si="1429"/>
        <v>4.3558906091680631</v>
      </c>
      <c r="AC1069" s="42">
        <f t="shared" si="1429"/>
        <v>6.2171728118675436</v>
      </c>
      <c r="AD1069" s="74">
        <f t="shared" si="1407"/>
        <v>100.00000000000001</v>
      </c>
    </row>
    <row r="1070" spans="1:30" x14ac:dyDescent="0.25">
      <c r="A1070" s="34" t="s">
        <v>1105</v>
      </c>
      <c r="B1070" s="34" t="s">
        <v>1106</v>
      </c>
      <c r="C1070" s="42">
        <f t="shared" si="1408"/>
        <v>1.137165156998893</v>
      </c>
      <c r="D1070" s="42">
        <f t="shared" si="1430"/>
        <v>6.5742141945717254</v>
      </c>
      <c r="E1070" s="42">
        <f>E310-0.86</f>
        <v>5.9842141945717255</v>
      </c>
      <c r="F1070" s="42">
        <f t="shared" si="1430"/>
        <v>4.0094761297144839</v>
      </c>
      <c r="G1070" s="42">
        <f t="shared" si="1409"/>
        <v>6.0542141945717258</v>
      </c>
      <c r="H1070" s="42">
        <f t="shared" si="1431"/>
        <v>7.5842141945717261</v>
      </c>
      <c r="I1070" s="42">
        <f t="shared" si="1431"/>
        <v>4.5112529040359499</v>
      </c>
      <c r="J1070" s="42">
        <f t="shared" si="1431"/>
        <v>3.6177146480375324</v>
      </c>
      <c r="K1070" s="42">
        <f t="shared" si="1410"/>
        <v>1.8693544978909111</v>
      </c>
      <c r="L1070" s="42">
        <f>L310</f>
        <v>3.1010919084714992</v>
      </c>
      <c r="M1070" s="42">
        <f t="shared" si="1428"/>
        <v>3.1952640005436845</v>
      </c>
      <c r="N1070" s="42">
        <f t="shared" si="1428"/>
        <v>2.794576448195941</v>
      </c>
      <c r="O1070" s="42">
        <f t="shared" si="1428"/>
        <v>3.1990501034955998</v>
      </c>
      <c r="P1070" s="42">
        <f t="shared" si="1428"/>
        <v>1.1276651614821982</v>
      </c>
      <c r="Q1070" s="42">
        <f>Q310-0.25</f>
        <v>3.9775816255820908</v>
      </c>
      <c r="R1070" s="42">
        <f t="shared" si="1428"/>
        <v>1.8852445159744917</v>
      </c>
      <c r="S1070" s="42">
        <f t="shared" si="1428"/>
        <v>2.7141896547017614</v>
      </c>
      <c r="T1070" s="42">
        <f t="shared" si="1412"/>
        <v>4.7464192149249635</v>
      </c>
      <c r="U1070" s="42">
        <f>U310</f>
        <v>1.6051937146272115</v>
      </c>
      <c r="V1070" s="42">
        <f t="shared" si="1429"/>
        <v>4.4939952589888046</v>
      </c>
      <c r="W1070" s="42">
        <f t="shared" si="1429"/>
        <v>3.1294425745597603</v>
      </c>
      <c r="X1070" s="42">
        <f t="shared" si="1429"/>
        <v>2.6724757772728385</v>
      </c>
      <c r="Y1070" s="42">
        <f t="shared" si="1429"/>
        <v>3.1190064133143234</v>
      </c>
      <c r="Z1070" s="42">
        <f t="shared" si="1429"/>
        <v>3.8375540830919301</v>
      </c>
      <c r="AA1070" s="42">
        <f t="shared" si="1429"/>
        <v>3.5494487970894095</v>
      </c>
      <c r="AB1070" s="42">
        <f t="shared" si="1429"/>
        <v>4.7027389757469678</v>
      </c>
      <c r="AC1070" s="42">
        <f t="shared" si="1429"/>
        <v>4.8072416569718373</v>
      </c>
      <c r="AD1070" s="74">
        <f t="shared" si="1407"/>
        <v>100</v>
      </c>
    </row>
    <row r="1071" spans="1:30" x14ac:dyDescent="0.25">
      <c r="A1071" s="34" t="s">
        <v>1107</v>
      </c>
      <c r="B1071" s="34" t="s">
        <v>1108</v>
      </c>
      <c r="C1071" s="42">
        <f t="shared" si="1408"/>
        <v>1.5285371777703081</v>
      </c>
      <c r="D1071" s="42">
        <f t="shared" si="1430"/>
        <v>0.56000000000000005</v>
      </c>
      <c r="E1071" s="42">
        <f t="shared" si="1430"/>
        <v>0.83</v>
      </c>
      <c r="F1071" s="42">
        <f t="shared" si="1430"/>
        <v>4.3216814088229967</v>
      </c>
      <c r="G1071" s="42">
        <f t="shared" si="1409"/>
        <v>6.5225221132344942</v>
      </c>
      <c r="H1071" s="42">
        <f t="shared" si="1431"/>
        <v>8.0525221132344935</v>
      </c>
      <c r="I1071" s="42">
        <f t="shared" si="1431"/>
        <v>2.9912610566172462</v>
      </c>
      <c r="J1071" s="42">
        <f t="shared" si="1431"/>
        <v>5.3525946289869735</v>
      </c>
      <c r="K1071" s="42">
        <f t="shared" si="1410"/>
        <v>0.43363307074610347</v>
      </c>
      <c r="L1071" s="42">
        <f t="shared" si="1411"/>
        <v>5.4563034594376436</v>
      </c>
      <c r="M1071" s="42">
        <f t="shared" si="1428"/>
        <v>4.6703506122187397</v>
      </c>
      <c r="N1071" s="42">
        <f t="shared" si="1428"/>
        <v>3.9707155177406461</v>
      </c>
      <c r="O1071" s="42">
        <f t="shared" si="1428"/>
        <v>1.7930380313201797</v>
      </c>
      <c r="P1071" s="42">
        <f t="shared" si="1428"/>
        <v>3.1062085125915289</v>
      </c>
      <c r="Q1071" s="42">
        <f t="shared" si="1428"/>
        <v>4.80025547170073</v>
      </c>
      <c r="R1071" s="42">
        <f t="shared" si="1428"/>
        <v>1.8365030526635475</v>
      </c>
      <c r="S1071" s="42">
        <f t="shared" si="1428"/>
        <v>3.0357596481391487</v>
      </c>
      <c r="T1071" s="42">
        <f t="shared" si="1412"/>
        <v>5.0489810349668902</v>
      </c>
      <c r="U1071" s="42">
        <f t="shared" si="1413"/>
        <v>1.0664589704806993</v>
      </c>
      <c r="V1071" s="42">
        <f t="shared" si="1429"/>
        <v>6.040045496853037</v>
      </c>
      <c r="W1071" s="42">
        <f t="shared" si="1429"/>
        <v>2.4159810199265754</v>
      </c>
      <c r="X1071" s="42">
        <f t="shared" si="1429"/>
        <v>3.2926097960505523</v>
      </c>
      <c r="Y1071" s="42">
        <f t="shared" si="1429"/>
        <v>3.0094785118629006</v>
      </c>
      <c r="Z1071" s="42">
        <f t="shared" si="1429"/>
        <v>4.446657296584009</v>
      </c>
      <c r="AA1071" s="42">
        <f t="shared" si="1429"/>
        <v>5.4125663415330143</v>
      </c>
      <c r="AB1071" s="42">
        <f t="shared" si="1429"/>
        <v>5.5063047391602638</v>
      </c>
      <c r="AC1071" s="42">
        <f t="shared" si="1429"/>
        <v>4.4990309173572962</v>
      </c>
      <c r="AD1071" s="74">
        <f t="shared" si="1407"/>
        <v>100.00000000000001</v>
      </c>
    </row>
    <row r="1072" spans="1:30" x14ac:dyDescent="0.25">
      <c r="A1072" s="34" t="s">
        <v>1109</v>
      </c>
      <c r="B1072" s="34" t="s">
        <v>1110</v>
      </c>
      <c r="C1072" s="42">
        <f t="shared" si="1408"/>
        <v>1.8563845918841109</v>
      </c>
      <c r="D1072" s="42">
        <f t="shared" si="1430"/>
        <v>6.2726018707933289</v>
      </c>
      <c r="E1072" s="42">
        <f t="shared" si="1430"/>
        <v>6.5426018707933284</v>
      </c>
      <c r="F1072" s="42">
        <f t="shared" si="1430"/>
        <v>3.8084012471955524</v>
      </c>
      <c r="G1072" s="42">
        <f t="shared" si="1409"/>
        <v>5.7526018707933284</v>
      </c>
      <c r="H1072" s="42">
        <f t="shared" si="1431"/>
        <v>7.2826018707933287</v>
      </c>
      <c r="I1072" s="42">
        <f t="shared" si="1431"/>
        <v>0.22605015589944438</v>
      </c>
      <c r="J1072" s="42">
        <f t="shared" si="1431"/>
        <v>4.0085732804039447</v>
      </c>
      <c r="K1072" s="42">
        <f t="shared" si="1410"/>
        <v>3.6565828054768277</v>
      </c>
      <c r="L1072" s="42">
        <f t="shared" si="1411"/>
        <v>4.2962757683677939</v>
      </c>
      <c r="M1072" s="42">
        <f t="shared" si="1428"/>
        <v>3.9170807654057409</v>
      </c>
      <c r="N1072" s="42">
        <f t="shared" si="1428"/>
        <v>5.7126018707933284</v>
      </c>
      <c r="O1072" s="42">
        <f t="shared" si="1428"/>
        <v>2.4308944131035437</v>
      </c>
      <c r="P1072" s="42">
        <f t="shared" si="1428"/>
        <v>5.5935893318184675</v>
      </c>
      <c r="Q1072" s="42">
        <f t="shared" si="1428"/>
        <v>4.0214594218067878</v>
      </c>
      <c r="R1072" s="42">
        <f t="shared" si="1428"/>
        <v>2.2189951433698143</v>
      </c>
      <c r="S1072" s="42">
        <f t="shared" si="1428"/>
        <v>3.8022482082353801</v>
      </c>
      <c r="T1072" s="42">
        <f t="shared" si="1412"/>
        <v>5.1395461678933128</v>
      </c>
      <c r="U1072" s="42">
        <f t="shared" si="1413"/>
        <v>0.45822044557350827</v>
      </c>
      <c r="V1072" s="42">
        <f t="shared" si="1429"/>
        <v>2.0133167013753925</v>
      </c>
      <c r="W1072" s="42">
        <f t="shared" si="1429"/>
        <v>2.2946587744889615</v>
      </c>
      <c r="X1072" s="42">
        <f t="shared" si="1429"/>
        <v>2.5632166243572652</v>
      </c>
      <c r="Y1072" s="42">
        <f t="shared" si="1429"/>
        <v>4.1373678016490105</v>
      </c>
      <c r="Z1072" s="42">
        <f t="shared" si="1429"/>
        <v>3.7127891088919567</v>
      </c>
      <c r="AA1072" s="42">
        <f t="shared" si="1429"/>
        <v>0.58277357475402281</v>
      </c>
      <c r="AB1072" s="42">
        <f t="shared" si="1429"/>
        <v>4.7327118290815298</v>
      </c>
      <c r="AC1072" s="42">
        <f t="shared" si="1429"/>
        <v>2.9658544850009978</v>
      </c>
      <c r="AD1072" s="74">
        <f t="shared" si="1407"/>
        <v>100</v>
      </c>
    </row>
    <row r="1073" spans="1:30" x14ac:dyDescent="0.25">
      <c r="A1073" s="34" t="s">
        <v>1111</v>
      </c>
      <c r="B1073" s="34" t="s">
        <v>1112</v>
      </c>
      <c r="C1073" s="42">
        <f t="shared" si="1408"/>
        <v>6.8969759553260435</v>
      </c>
      <c r="D1073" s="42">
        <f t="shared" si="1430"/>
        <v>2.8356973128577692</v>
      </c>
      <c r="E1073" s="42">
        <f t="shared" si="1430"/>
        <v>6.914137630821525</v>
      </c>
      <c r="F1073" s="42">
        <f t="shared" si="1430"/>
        <v>1.7171840977936594</v>
      </c>
      <c r="G1073" s="42">
        <f t="shared" si="1409"/>
        <v>6.6110259817615589</v>
      </c>
      <c r="H1073" s="42">
        <f t="shared" si="1431"/>
        <v>6.9697245281891655</v>
      </c>
      <c r="I1073" s="42">
        <f t="shared" si="1431"/>
        <v>4.223440764481099</v>
      </c>
      <c r="J1073" s="42">
        <f t="shared" si="1431"/>
        <v>2.1062045805365259</v>
      </c>
      <c r="K1073" s="42">
        <f t="shared" si="1410"/>
        <v>2.989069307273525</v>
      </c>
      <c r="L1073" s="42">
        <f t="shared" si="1411"/>
        <v>5.1727201847975248</v>
      </c>
      <c r="M1073" s="42">
        <f t="shared" si="1428"/>
        <v>0.59988135031296064</v>
      </c>
      <c r="N1073" s="42">
        <f t="shared" si="1428"/>
        <v>4.6007683472600398</v>
      </c>
      <c r="O1073" s="42">
        <f t="shared" si="1428"/>
        <v>4.8443422507350116</v>
      </c>
      <c r="P1073" s="42">
        <f t="shared" si="1428"/>
        <v>1.0098606282444871</v>
      </c>
      <c r="Q1073" s="42">
        <f t="shared" si="1428"/>
        <v>3.5286517091280567</v>
      </c>
      <c r="R1073" s="42">
        <f t="shared" si="1428"/>
        <v>4.7320294236921612</v>
      </c>
      <c r="S1073" s="42">
        <f t="shared" si="1428"/>
        <v>2.54924641522673</v>
      </c>
      <c r="T1073" s="42">
        <f t="shared" si="1412"/>
        <v>5.1125856145749751</v>
      </c>
      <c r="U1073" s="42">
        <f t="shared" si="1413"/>
        <v>2.5949513781501605</v>
      </c>
      <c r="V1073" s="42">
        <f t="shared" si="1429"/>
        <v>2.9718098295365256</v>
      </c>
      <c r="W1073" s="42">
        <f t="shared" si="1429"/>
        <v>4.0930439051272822</v>
      </c>
      <c r="X1073" s="42">
        <f t="shared" si="1429"/>
        <v>1.9391073928801055</v>
      </c>
      <c r="Y1073" s="42">
        <f t="shared" si="1429"/>
        <v>2.3435895006410083</v>
      </c>
      <c r="Z1073" s="42">
        <f t="shared" si="1429"/>
        <v>0</v>
      </c>
      <c r="AA1073" s="42">
        <f t="shared" si="1429"/>
        <v>0.08</v>
      </c>
      <c r="AB1073" s="42">
        <f t="shared" si="1429"/>
        <v>6.1869759553260435</v>
      </c>
      <c r="AC1073" s="42">
        <f t="shared" si="1429"/>
        <v>6.3769759553260439</v>
      </c>
      <c r="AD1073" s="74">
        <f t="shared" si="1407"/>
        <v>99.999999999999986</v>
      </c>
    </row>
    <row r="1074" spans="1:30" x14ac:dyDescent="0.25">
      <c r="A1074" s="34" t="s">
        <v>1113</v>
      </c>
      <c r="B1074" s="34" t="s">
        <v>1114</v>
      </c>
      <c r="C1074" s="42">
        <f t="shared" si="1408"/>
        <v>7.4364500978538617</v>
      </c>
      <c r="D1074" s="42">
        <f t="shared" si="1430"/>
        <v>3.643493803004175</v>
      </c>
      <c r="E1074" s="42">
        <f t="shared" si="1430"/>
        <v>3.7218296242794882</v>
      </c>
      <c r="F1074" s="42">
        <f t="shared" si="1430"/>
        <v>2.9138685341253932</v>
      </c>
      <c r="G1074" s="42">
        <f t="shared" si="1409"/>
        <v>3.441454670767913</v>
      </c>
      <c r="H1074" s="42">
        <f t="shared" si="1431"/>
        <v>4.3649841150338595</v>
      </c>
      <c r="I1074" s="42">
        <f t="shared" si="1431"/>
        <v>2.8510468081850693</v>
      </c>
      <c r="J1074" s="42">
        <f t="shared" si="1431"/>
        <v>3.0054351501049172</v>
      </c>
      <c r="K1074" s="42">
        <f t="shared" si="1410"/>
        <v>2.4629562948496866</v>
      </c>
      <c r="L1074" s="42">
        <f t="shared" si="1411"/>
        <v>2.3978781163346219</v>
      </c>
      <c r="M1074" s="42">
        <f t="shared" si="1428"/>
        <v>4.212898480317536</v>
      </c>
      <c r="N1074" s="42">
        <f t="shared" si="1428"/>
        <v>3.3990483526435162</v>
      </c>
      <c r="O1074" s="42">
        <f t="shared" si="1428"/>
        <v>3.2573608222052606</v>
      </c>
      <c r="P1074" s="42">
        <f t="shared" si="1428"/>
        <v>1.2818504014249479</v>
      </c>
      <c r="Q1074" s="42">
        <f t="shared" si="1428"/>
        <v>3.5967909120445967</v>
      </c>
      <c r="R1074" s="42">
        <f t="shared" si="1428"/>
        <v>5.5163147965283388</v>
      </c>
      <c r="S1074" s="42">
        <f t="shared" si="1428"/>
        <v>2.9009377268516392</v>
      </c>
      <c r="T1074" s="42">
        <f t="shared" si="1412"/>
        <v>3.2726520894570834</v>
      </c>
      <c r="U1074" s="42">
        <f t="shared" si="1413"/>
        <v>3.7666045194412479</v>
      </c>
      <c r="V1074" s="42">
        <f t="shared" si="1429"/>
        <v>4.8355114423951759</v>
      </c>
      <c r="W1074" s="42">
        <f t="shared" si="1429"/>
        <v>4.9043233035705525</v>
      </c>
      <c r="X1074" s="42">
        <f t="shared" si="1429"/>
        <v>4.4768575292973791</v>
      </c>
      <c r="Y1074" s="42">
        <f t="shared" si="1429"/>
        <v>0.13225214834010462</v>
      </c>
      <c r="Z1074" s="42">
        <f t="shared" si="1429"/>
        <v>6.7264500978538617</v>
      </c>
      <c r="AA1074" s="42">
        <f t="shared" si="1429"/>
        <v>0.08</v>
      </c>
      <c r="AB1074" s="42">
        <f t="shared" si="1429"/>
        <v>4.4843000652359084</v>
      </c>
      <c r="AC1074" s="42">
        <f t="shared" si="1429"/>
        <v>6.9164500978538621</v>
      </c>
      <c r="AD1074" s="74">
        <f t="shared" si="1407"/>
        <v>100</v>
      </c>
    </row>
    <row r="1075" spans="1:30" x14ac:dyDescent="0.25">
      <c r="A1075" s="34" t="s">
        <v>1115</v>
      </c>
      <c r="B1075" s="34" t="s">
        <v>1116</v>
      </c>
      <c r="C1075" s="42">
        <f t="shared" si="1408"/>
        <v>6.9165201937213325</v>
      </c>
      <c r="D1075" s="42">
        <f t="shared" si="1430"/>
        <v>4.4390751210758328</v>
      </c>
      <c r="E1075" s="42">
        <f t="shared" si="1430"/>
        <v>6.5569507986988418</v>
      </c>
      <c r="F1075" s="42">
        <f t="shared" si="1430"/>
        <v>0.66681621916014377</v>
      </c>
      <c r="G1075" s="42">
        <f t="shared" si="1409"/>
        <v>5.8871113663755441</v>
      </c>
      <c r="H1075" s="42">
        <f t="shared" si="1431"/>
        <v>6.7318981206956412</v>
      </c>
      <c r="I1075" s="42">
        <f t="shared" si="1431"/>
        <v>3.6586455462470302</v>
      </c>
      <c r="J1075" s="42">
        <f t="shared" si="1431"/>
        <v>2.3769651805741292</v>
      </c>
      <c r="K1075" s="42">
        <f t="shared" si="1410"/>
        <v>1.8367475766813603</v>
      </c>
      <c r="L1075" s="42">
        <f t="shared" si="1411"/>
        <v>5.2581868778856693</v>
      </c>
      <c r="M1075" s="42">
        <f t="shared" si="1428"/>
        <v>0.70199302069622249</v>
      </c>
      <c r="N1075" s="42">
        <f t="shared" si="1428"/>
        <v>4.5134907980493582</v>
      </c>
      <c r="O1075" s="42">
        <f t="shared" si="1428"/>
        <v>5.5903765425286593</v>
      </c>
      <c r="P1075" s="42">
        <f t="shared" si="1428"/>
        <v>1.1361347690090446</v>
      </c>
      <c r="Q1075" s="42">
        <f t="shared" si="1428"/>
        <v>5.3272893799273309</v>
      </c>
      <c r="R1075" s="42">
        <f t="shared" si="1428"/>
        <v>3.7470061448606002</v>
      </c>
      <c r="S1075" s="42">
        <f t="shared" si="1428"/>
        <v>0.64914385367364646</v>
      </c>
      <c r="T1075" s="42">
        <f t="shared" si="1412"/>
        <v>4.0220813439110401</v>
      </c>
      <c r="U1075" s="42">
        <f t="shared" si="1413"/>
        <v>4.1480297855954147</v>
      </c>
      <c r="V1075" s="42">
        <f t="shared" si="1429"/>
        <v>4.6247335224154451</v>
      </c>
      <c r="W1075" s="42">
        <f t="shared" si="1429"/>
        <v>5.1935164501780884</v>
      </c>
      <c r="X1075" s="42">
        <f t="shared" si="1429"/>
        <v>3.9953224851172902</v>
      </c>
      <c r="Y1075" s="42">
        <f t="shared" si="1429"/>
        <v>0.18892451547967953</v>
      </c>
      <c r="Z1075" s="42">
        <f t="shared" si="1429"/>
        <v>0.3</v>
      </c>
      <c r="AA1075" s="42">
        <f t="shared" si="1429"/>
        <v>0</v>
      </c>
      <c r="AB1075" s="42">
        <f t="shared" si="1429"/>
        <v>5.1365201937213323</v>
      </c>
      <c r="AC1075" s="42">
        <f t="shared" si="1429"/>
        <v>6.396520193721333</v>
      </c>
      <c r="AD1075" s="74">
        <f t="shared" si="1407"/>
        <v>100.00000000000001</v>
      </c>
    </row>
    <row r="1076" spans="1:30" x14ac:dyDescent="0.25">
      <c r="A1076" s="34" t="s">
        <v>1117</v>
      </c>
      <c r="B1076" s="34" t="s">
        <v>1118</v>
      </c>
      <c r="C1076" s="42">
        <f t="shared" si="1408"/>
        <v>7.4242337946445724</v>
      </c>
      <c r="D1076" s="42">
        <f t="shared" si="1430"/>
        <v>2.7975974144352374</v>
      </c>
      <c r="E1076" s="42">
        <f t="shared" si="1430"/>
        <v>5.5233278456724859</v>
      </c>
      <c r="F1076" s="42">
        <f t="shared" si="1430"/>
        <v>2.0161197895764653</v>
      </c>
      <c r="G1076" s="42">
        <f t="shared" si="1409"/>
        <v>4.7114626884965087</v>
      </c>
      <c r="H1076" s="42">
        <f t="shared" si="1431"/>
        <v>5.3217206134667174</v>
      </c>
      <c r="I1076" s="42">
        <f t="shared" si="1431"/>
        <v>3.1231919638675945</v>
      </c>
      <c r="J1076" s="42">
        <f t="shared" si="1431"/>
        <v>2.4285526491267611</v>
      </c>
      <c r="K1076" s="42">
        <f t="shared" si="1410"/>
        <v>3.2966363802093333</v>
      </c>
      <c r="L1076" s="42">
        <f t="shared" si="1411"/>
        <v>3.6490891357306987</v>
      </c>
      <c r="M1076" s="42">
        <f t="shared" si="1428"/>
        <v>3.227539409428986</v>
      </c>
      <c r="N1076" s="42">
        <f t="shared" si="1428"/>
        <v>4.0149022492623221</v>
      </c>
      <c r="O1076" s="42">
        <f t="shared" si="1428"/>
        <v>3.5074962256527038</v>
      </c>
      <c r="P1076" s="42">
        <f t="shared" si="1428"/>
        <v>0.96874797987605055</v>
      </c>
      <c r="Q1076" s="42">
        <f t="shared" si="1428"/>
        <v>4.831574171239204</v>
      </c>
      <c r="R1076" s="42">
        <f t="shared" si="1428"/>
        <v>4.0760083482651615</v>
      </c>
      <c r="S1076" s="42">
        <f t="shared" si="1428"/>
        <v>3.6153460587742257</v>
      </c>
      <c r="T1076" s="42">
        <f t="shared" si="1412"/>
        <v>3.6217539324845065</v>
      </c>
      <c r="U1076" s="42">
        <f t="shared" si="1413"/>
        <v>4.2804375579364695</v>
      </c>
      <c r="V1076" s="42">
        <f t="shared" si="1429"/>
        <v>4.6076856628680716</v>
      </c>
      <c r="W1076" s="42">
        <f t="shared" si="1429"/>
        <v>4.6912340853232184</v>
      </c>
      <c r="X1076" s="42">
        <f t="shared" si="1429"/>
        <v>4.1931801953844117</v>
      </c>
      <c r="Y1076" s="42">
        <f t="shared" si="1429"/>
        <v>0.37369425898914116</v>
      </c>
      <c r="Z1076" s="42">
        <f t="shared" si="1429"/>
        <v>0</v>
      </c>
      <c r="AA1076" s="42">
        <f t="shared" si="1429"/>
        <v>0.08</v>
      </c>
      <c r="AB1076" s="42">
        <f t="shared" si="1429"/>
        <v>6.7142337946445725</v>
      </c>
      <c r="AC1076" s="42">
        <f t="shared" si="1429"/>
        <v>6.9042337946445729</v>
      </c>
      <c r="AD1076" s="74">
        <f t="shared" si="1407"/>
        <v>99.999999999999972</v>
      </c>
    </row>
    <row r="1077" spans="1:30" x14ac:dyDescent="0.25">
      <c r="A1077" s="34" t="s">
        <v>1119</v>
      </c>
      <c r="B1077" s="34" t="s">
        <v>1120</v>
      </c>
      <c r="C1077" s="42">
        <f t="shared" si="1408"/>
        <v>0.71</v>
      </c>
      <c r="D1077" s="42">
        <f t="shared" si="1430"/>
        <v>6.3302443552263057</v>
      </c>
      <c r="E1077" s="42">
        <f t="shared" si="1430"/>
        <v>5.4592036312205154</v>
      </c>
      <c r="F1077" s="42">
        <f t="shared" si="1430"/>
        <v>4.4089695787116119</v>
      </c>
      <c r="G1077" s="42">
        <f t="shared" si="1409"/>
        <v>3.8538503914151208</v>
      </c>
      <c r="H1077" s="42">
        <f t="shared" si="1431"/>
        <v>5.9015634557230534</v>
      </c>
      <c r="I1077" s="42">
        <f t="shared" si="1431"/>
        <v>2.4157401618092034</v>
      </c>
      <c r="J1077" s="42">
        <f t="shared" si="1431"/>
        <v>1.0714573657673609</v>
      </c>
      <c r="K1077" s="42">
        <f>K317</f>
        <v>0.52456766865693671</v>
      </c>
      <c r="L1077" s="42">
        <f t="shared" si="1411"/>
        <v>2.9060715304005842</v>
      </c>
      <c r="M1077" s="42">
        <f t="shared" ref="M1077:S1092" si="1432">M317</f>
        <v>3.1142031649153519</v>
      </c>
      <c r="N1077" s="42">
        <f t="shared" si="1432"/>
        <v>4.1040240888929134</v>
      </c>
      <c r="O1077" s="42">
        <f t="shared" si="1432"/>
        <v>3.6370448406758809</v>
      </c>
      <c r="P1077" s="42">
        <f t="shared" si="1432"/>
        <v>1.3516665232411622</v>
      </c>
      <c r="Q1077" s="42">
        <f>Q317-0.62</f>
        <v>4.976747737293219</v>
      </c>
      <c r="R1077" s="42">
        <f t="shared" si="1432"/>
        <v>4.6587464615827976</v>
      </c>
      <c r="S1077" s="42">
        <f t="shared" si="1432"/>
        <v>2.5885115380820061</v>
      </c>
      <c r="T1077" s="42">
        <f t="shared" si="1412"/>
        <v>3.0267114947416252</v>
      </c>
      <c r="U1077" s="42">
        <f t="shared" si="1413"/>
        <v>5.0852538112786547</v>
      </c>
      <c r="V1077" s="42">
        <f t="shared" ref="V1077:AC1092" si="1433">V317</f>
        <v>5.0269652245333214</v>
      </c>
      <c r="W1077" s="42">
        <f t="shared" si="1433"/>
        <v>5.2467847066544788</v>
      </c>
      <c r="X1077" s="42">
        <f t="shared" si="1433"/>
        <v>4.8643348069341785</v>
      </c>
      <c r="Y1077" s="42">
        <f t="shared" si="1433"/>
        <v>0.13290139059400374</v>
      </c>
      <c r="Z1077" s="42">
        <f t="shared" si="1433"/>
        <v>0</v>
      </c>
      <c r="AA1077" s="42">
        <f t="shared" si="1433"/>
        <v>5.8248120238832426</v>
      </c>
      <c r="AB1077" s="42">
        <f t="shared" si="1433"/>
        <v>6.2948120238832423</v>
      </c>
      <c r="AC1077" s="42">
        <f t="shared" si="1433"/>
        <v>6.4848120238832427</v>
      </c>
      <c r="AD1077" s="74">
        <f t="shared" si="1407"/>
        <v>100.00000000000001</v>
      </c>
    </row>
    <row r="1078" spans="1:30" x14ac:dyDescent="0.25">
      <c r="A1078" s="34" t="s">
        <v>1121</v>
      </c>
      <c r="B1078" s="34" t="s">
        <v>1122</v>
      </c>
      <c r="C1078" s="42">
        <f t="shared" si="1408"/>
        <v>7.2234134438013333</v>
      </c>
      <c r="D1078" s="42">
        <f t="shared" si="1430"/>
        <v>4.9022756292008882</v>
      </c>
      <c r="E1078" s="42">
        <f t="shared" si="1430"/>
        <v>5.0786416533690666</v>
      </c>
      <c r="F1078" s="42">
        <f t="shared" si="1430"/>
        <v>1.2650017845399277</v>
      </c>
      <c r="G1078" s="42">
        <f t="shared" si="1409"/>
        <v>3.9122687961119009</v>
      </c>
      <c r="H1078" s="42">
        <f t="shared" si="1431"/>
        <v>5.0999857499793171</v>
      </c>
      <c r="I1078" s="42">
        <f t="shared" si="1431"/>
        <v>3.0160632821053235</v>
      </c>
      <c r="J1078" s="42">
        <f t="shared" si="1431"/>
        <v>1.2472493828555755</v>
      </c>
      <c r="K1078" s="42">
        <f t="shared" si="1410"/>
        <v>1.4154417011879161</v>
      </c>
      <c r="L1078" s="42">
        <f t="shared" si="1411"/>
        <v>3.5934418271352877</v>
      </c>
      <c r="M1078" s="42">
        <f t="shared" si="1432"/>
        <v>2.8604470019354893</v>
      </c>
      <c r="N1078" s="42">
        <f t="shared" si="1432"/>
        <v>3.1445733965738905</v>
      </c>
      <c r="O1078" s="42">
        <f t="shared" si="1432"/>
        <v>3.4262447231618394</v>
      </c>
      <c r="P1078" s="42">
        <f t="shared" si="1432"/>
        <v>1.1684420856746747</v>
      </c>
      <c r="Q1078" s="42">
        <f t="shared" si="1432"/>
        <v>6.2401152257026018</v>
      </c>
      <c r="R1078" s="42">
        <f t="shared" si="1432"/>
        <v>3.996509309331497</v>
      </c>
      <c r="S1078" s="42">
        <f t="shared" si="1432"/>
        <v>1.3533389623373284</v>
      </c>
      <c r="T1078" s="42">
        <f t="shared" si="1412"/>
        <v>5.4448634476749325</v>
      </c>
      <c r="U1078" s="42">
        <f t="shared" si="1413"/>
        <v>3.6773825703064662</v>
      </c>
      <c r="V1078" s="42">
        <f t="shared" si="1433"/>
        <v>3.1467839373418425</v>
      </c>
      <c r="W1078" s="42">
        <f t="shared" si="1433"/>
        <v>4.0794372594542603</v>
      </c>
      <c r="X1078" s="42">
        <f t="shared" si="1433"/>
        <v>5.1311225267526384</v>
      </c>
      <c r="Y1078" s="42">
        <f t="shared" si="1433"/>
        <v>3.6715972062013033E-2</v>
      </c>
      <c r="Z1078" s="42">
        <f t="shared" si="1433"/>
        <v>0</v>
      </c>
      <c r="AA1078" s="42">
        <f t="shared" si="1433"/>
        <v>6.5134134438013334</v>
      </c>
      <c r="AB1078" s="42">
        <f t="shared" si="1433"/>
        <v>6.5134134438013334</v>
      </c>
      <c r="AC1078" s="42">
        <f t="shared" si="1433"/>
        <v>6.5134134438013334</v>
      </c>
      <c r="AD1078" s="74">
        <f t="shared" si="1407"/>
        <v>100</v>
      </c>
    </row>
    <row r="1079" spans="1:30" x14ac:dyDescent="0.25">
      <c r="A1079" s="34" t="s">
        <v>1123</v>
      </c>
      <c r="B1079" s="34" t="s">
        <v>1124</v>
      </c>
      <c r="C1079" s="42">
        <f t="shared" si="1408"/>
        <v>4.0855112317755804</v>
      </c>
      <c r="D1079" s="42">
        <f t="shared" ref="D1079:F1094" si="1434">D319</f>
        <v>3.6364800626109304</v>
      </c>
      <c r="E1079" s="42">
        <f t="shared" si="1434"/>
        <v>4.8115673495314963</v>
      </c>
      <c r="F1079" s="42">
        <f t="shared" si="1434"/>
        <v>4.0164764447612518</v>
      </c>
      <c r="G1079" s="42">
        <f t="shared" si="1409"/>
        <v>1.2689415422330588</v>
      </c>
      <c r="H1079" s="42">
        <f t="shared" ref="H1079:J1094" si="1435">H319</f>
        <v>6.2661992732555394</v>
      </c>
      <c r="I1079" s="42">
        <f t="shared" si="1435"/>
        <v>1.7967974361628629</v>
      </c>
      <c r="J1079" s="42">
        <f t="shared" si="1435"/>
        <v>3.4523348832422505</v>
      </c>
      <c r="K1079" s="42">
        <f t="shared" si="1410"/>
        <v>2.4536692826929305</v>
      </c>
      <c r="L1079" s="42">
        <f t="shared" si="1411"/>
        <v>4.6534025962370764</v>
      </c>
      <c r="M1079" s="42">
        <f t="shared" si="1432"/>
        <v>5.4236286662932676</v>
      </c>
      <c r="N1079" s="42">
        <f t="shared" si="1432"/>
        <v>5.0402001191690395</v>
      </c>
      <c r="O1079" s="42">
        <f t="shared" si="1432"/>
        <v>5.4142733192673242</v>
      </c>
      <c r="P1079" s="42">
        <f t="shared" si="1432"/>
        <v>1.093077617442586</v>
      </c>
      <c r="Q1079" s="42">
        <f t="shared" si="1432"/>
        <v>0</v>
      </c>
      <c r="R1079" s="42">
        <f t="shared" si="1432"/>
        <v>0</v>
      </c>
      <c r="S1079" s="42">
        <f t="shared" si="1432"/>
        <v>5.6956452154528705</v>
      </c>
      <c r="T1079" s="42">
        <f t="shared" si="1412"/>
        <v>7.3556452154528706</v>
      </c>
      <c r="U1079" s="42">
        <f t="shared" si="1413"/>
        <v>6.1356452154528709</v>
      </c>
      <c r="V1079" s="42">
        <f t="shared" si="1433"/>
        <v>4.1222782596580441</v>
      </c>
      <c r="W1079" s="42">
        <f t="shared" si="1433"/>
        <v>3.5589455607107774</v>
      </c>
      <c r="X1079" s="42">
        <f t="shared" si="1433"/>
        <v>2.1389686325055157</v>
      </c>
      <c r="Y1079" s="42">
        <f t="shared" si="1433"/>
        <v>3.3677177425938711</v>
      </c>
      <c r="Z1079" s="42">
        <f t="shared" si="1433"/>
        <v>4.2122552305640806</v>
      </c>
      <c r="AA1079" s="42">
        <f t="shared" si="1433"/>
        <v>2.7147580134374047</v>
      </c>
      <c r="AB1079" s="42">
        <f t="shared" si="1433"/>
        <v>4.2099863077358766</v>
      </c>
      <c r="AC1079" s="42">
        <f t="shared" si="1433"/>
        <v>3.0755947817606319</v>
      </c>
      <c r="AD1079" s="74">
        <f t="shared" si="1407"/>
        <v>100</v>
      </c>
    </row>
    <row r="1080" spans="1:30" x14ac:dyDescent="0.25">
      <c r="A1080" s="34" t="s">
        <v>1125</v>
      </c>
      <c r="B1080" s="34" t="s">
        <v>1126</v>
      </c>
      <c r="C1080" s="42">
        <f t="shared" si="1408"/>
        <v>3.1811644883899381</v>
      </c>
      <c r="D1080" s="42">
        <f t="shared" si="1434"/>
        <v>4.7807719875939902</v>
      </c>
      <c r="E1080" s="42">
        <f t="shared" si="1434"/>
        <v>5.8282500570252971</v>
      </c>
      <c r="F1080" s="42">
        <f t="shared" si="1434"/>
        <v>5.0625600283232464</v>
      </c>
      <c r="G1080" s="42">
        <f t="shared" si="1409"/>
        <v>2.1790684518825296</v>
      </c>
      <c r="H1080" s="42">
        <f t="shared" si="1435"/>
        <v>5.1461661055525276</v>
      </c>
      <c r="I1080" s="42">
        <f t="shared" si="1435"/>
        <v>3.5099688021415552</v>
      </c>
      <c r="J1080" s="42">
        <f t="shared" si="1435"/>
        <v>1.3344438650716526</v>
      </c>
      <c r="K1080" s="42">
        <f t="shared" si="1410"/>
        <v>2.1650574264240743</v>
      </c>
      <c r="L1080" s="42">
        <f t="shared" si="1411"/>
        <v>4.9139637721294696</v>
      </c>
      <c r="M1080" s="42">
        <f t="shared" si="1432"/>
        <v>1.6457643174087158</v>
      </c>
      <c r="N1080" s="42">
        <f t="shared" si="1432"/>
        <v>0</v>
      </c>
      <c r="O1080" s="42">
        <f t="shared" si="1432"/>
        <v>2.7485782161130721</v>
      </c>
      <c r="P1080" s="42">
        <f t="shared" si="1432"/>
        <v>1.6182157931093508</v>
      </c>
      <c r="Q1080" s="42">
        <f t="shared" si="1432"/>
        <v>6.3793662599466092</v>
      </c>
      <c r="R1080" s="42">
        <f t="shared" si="1432"/>
        <v>6.3793662599466092</v>
      </c>
      <c r="S1080" s="42">
        <f t="shared" si="1432"/>
        <v>3.3529108399644065</v>
      </c>
      <c r="T1080" s="42">
        <f t="shared" si="1412"/>
        <v>7.139366259946609</v>
      </c>
      <c r="U1080" s="42">
        <f t="shared" si="1413"/>
        <v>5.9193662599466093</v>
      </c>
      <c r="V1080" s="42">
        <f t="shared" si="1433"/>
        <v>3.7212969849688551</v>
      </c>
      <c r="W1080" s="42">
        <f t="shared" si="1433"/>
        <v>3.8578490562698851</v>
      </c>
      <c r="X1080" s="42">
        <f t="shared" si="1433"/>
        <v>0.51365737722040472</v>
      </c>
      <c r="Y1080" s="42">
        <f t="shared" si="1433"/>
        <v>4.1261115114336651</v>
      </c>
      <c r="Z1080" s="42">
        <f t="shared" si="1433"/>
        <v>4.1153874498281287</v>
      </c>
      <c r="AA1080" s="42">
        <f t="shared" si="1433"/>
        <v>4.2757304259016715</v>
      </c>
      <c r="AB1080" s="42">
        <f t="shared" si="1433"/>
        <v>3.2575487284833753</v>
      </c>
      <c r="AC1080" s="42">
        <f t="shared" si="1433"/>
        <v>2.8480692749777545</v>
      </c>
      <c r="AD1080" s="74">
        <f t="shared" si="1407"/>
        <v>100.00000000000001</v>
      </c>
    </row>
    <row r="1081" spans="1:30" x14ac:dyDescent="0.25">
      <c r="A1081" s="34" t="s">
        <v>1127</v>
      </c>
      <c r="B1081" s="34" t="s">
        <v>1128</v>
      </c>
      <c r="C1081" s="42">
        <f t="shared" si="1408"/>
        <v>5.1221945840307557</v>
      </c>
      <c r="D1081" s="42">
        <f t="shared" si="1434"/>
        <v>2.2102049414811917</v>
      </c>
      <c r="E1081" s="42">
        <f t="shared" si="1434"/>
        <v>4.8263492348753632</v>
      </c>
      <c r="F1081" s="42">
        <f t="shared" si="1434"/>
        <v>3.834785823840869</v>
      </c>
      <c r="G1081" s="42">
        <f t="shared" si="1409"/>
        <v>2.028101448093456</v>
      </c>
      <c r="H1081" s="42">
        <f t="shared" si="1435"/>
        <v>6.0579125512362193</v>
      </c>
      <c r="I1081" s="42">
        <f t="shared" si="1435"/>
        <v>2.1351500093788598</v>
      </c>
      <c r="J1081" s="42">
        <f t="shared" si="1435"/>
        <v>2.2638713476117762</v>
      </c>
      <c r="K1081" s="42">
        <f t="shared" si="1410"/>
        <v>2.7699497949831398</v>
      </c>
      <c r="L1081" s="42">
        <f t="shared" si="1411"/>
        <v>4.7689996865719237</v>
      </c>
      <c r="M1081" s="42">
        <f t="shared" si="1432"/>
        <v>4.6215906259336279</v>
      </c>
      <c r="N1081" s="42">
        <f t="shared" si="1432"/>
        <v>5.2009348628880572</v>
      </c>
      <c r="O1081" s="42">
        <f t="shared" si="1432"/>
        <v>4.9364201393485336</v>
      </c>
      <c r="P1081" s="42">
        <f t="shared" si="1432"/>
        <v>0.96762111373545256</v>
      </c>
      <c r="Q1081" s="42">
        <f t="shared" si="1432"/>
        <v>0</v>
      </c>
      <c r="R1081" s="42">
        <f t="shared" si="1432"/>
        <v>6.001957537645775</v>
      </c>
      <c r="S1081" s="42">
        <f t="shared" si="1432"/>
        <v>5.1019575376457746</v>
      </c>
      <c r="T1081" s="42">
        <f t="shared" si="1412"/>
        <v>6.7619575376457748</v>
      </c>
      <c r="U1081" s="42">
        <f t="shared" si="1413"/>
        <v>5.541957537645775</v>
      </c>
      <c r="V1081" s="42">
        <f t="shared" si="1433"/>
        <v>2.2507340766171673</v>
      </c>
      <c r="W1081" s="42">
        <f t="shared" si="1433"/>
        <v>3.7876607115454877</v>
      </c>
      <c r="X1081" s="42">
        <f t="shared" si="1433"/>
        <v>0.17552477884600848</v>
      </c>
      <c r="Y1081" s="42">
        <f t="shared" si="1433"/>
        <v>2.780154910065002</v>
      </c>
      <c r="Z1081" s="42">
        <f t="shared" si="1433"/>
        <v>4.6657092709783159</v>
      </c>
      <c r="AA1081" s="42">
        <f t="shared" si="1433"/>
        <v>3.2856780837940534</v>
      </c>
      <c r="AB1081" s="42">
        <f t="shared" si="1433"/>
        <v>4.0864391745673361</v>
      </c>
      <c r="AC1081" s="42">
        <f t="shared" si="1433"/>
        <v>3.8161826789943225</v>
      </c>
      <c r="AD1081" s="74">
        <f t="shared" si="1407"/>
        <v>100.00000000000001</v>
      </c>
    </row>
    <row r="1082" spans="1:30" x14ac:dyDescent="0.25">
      <c r="A1082" s="34" t="s">
        <v>1129</v>
      </c>
      <c r="B1082" s="34" t="s">
        <v>1130</v>
      </c>
      <c r="C1082" s="42">
        <f t="shared" si="1408"/>
        <v>5.2603470237052052</v>
      </c>
      <c r="D1082" s="42">
        <f t="shared" si="1434"/>
        <v>2.1788747666768304</v>
      </c>
      <c r="E1082" s="42">
        <f t="shared" si="1434"/>
        <v>5.5545816187445807</v>
      </c>
      <c r="F1082" s="42">
        <f t="shared" si="1434"/>
        <v>5.0492837233266155</v>
      </c>
      <c r="G1082" s="42">
        <f t="shared" si="1409"/>
        <v>1.3389972422422971</v>
      </c>
      <c r="H1082" s="42">
        <f t="shared" si="1435"/>
        <v>6.9416356304817848</v>
      </c>
      <c r="I1082" s="42">
        <f t="shared" si="1435"/>
        <v>2.7162445739275531</v>
      </c>
      <c r="J1082" s="42">
        <f t="shared" si="1435"/>
        <v>1.2566054139120604</v>
      </c>
      <c r="K1082" s="42">
        <f t="shared" si="1410"/>
        <v>3.184039089428385</v>
      </c>
      <c r="L1082" s="42">
        <f t="shared" si="1411"/>
        <v>3.3839000786885887</v>
      </c>
      <c r="M1082" s="42">
        <f t="shared" si="1432"/>
        <v>3.9540562892704614</v>
      </c>
      <c r="N1082" s="42">
        <f t="shared" si="1432"/>
        <v>4.0679591602278942</v>
      </c>
      <c r="O1082" s="42">
        <f t="shared" si="1432"/>
        <v>3.0715138520836009</v>
      </c>
      <c r="P1082" s="42">
        <f t="shared" si="1432"/>
        <v>0.72926745477364763</v>
      </c>
      <c r="Q1082" s="42">
        <f t="shared" si="1432"/>
        <v>6.160573641754481</v>
      </c>
      <c r="R1082" s="42">
        <f t="shared" si="1432"/>
        <v>0</v>
      </c>
      <c r="S1082" s="42">
        <f t="shared" si="1432"/>
        <v>5.2605736417544806</v>
      </c>
      <c r="T1082" s="42">
        <f t="shared" si="1412"/>
        <v>6.9205736417544808</v>
      </c>
      <c r="U1082" s="42">
        <f t="shared" si="1413"/>
        <v>5.700573641754481</v>
      </c>
      <c r="V1082" s="42">
        <f t="shared" si="1433"/>
        <v>3.0802868208772396</v>
      </c>
      <c r="W1082" s="42">
        <f t="shared" si="1433"/>
        <v>3.8097826171976226</v>
      </c>
      <c r="X1082" s="42">
        <f t="shared" si="1433"/>
        <v>0.54073090275097058</v>
      </c>
      <c r="Y1082" s="42">
        <f t="shared" si="1433"/>
        <v>4.5302698219411752</v>
      </c>
      <c r="Z1082" s="42">
        <f t="shared" si="1433"/>
        <v>4.63960420748462</v>
      </c>
      <c r="AA1082" s="42">
        <f t="shared" si="1433"/>
        <v>3.4698880271630363</v>
      </c>
      <c r="AB1082" s="42">
        <f t="shared" si="1433"/>
        <v>3.8012050129974471</v>
      </c>
      <c r="AC1082" s="42">
        <f t="shared" si="1433"/>
        <v>3.3986321050804582</v>
      </c>
      <c r="AD1082" s="74">
        <f t="shared" ref="AD1082:AD1137" si="1436">SUM(C1082:AC1082)</f>
        <v>100</v>
      </c>
    </row>
    <row r="1083" spans="1:30" x14ac:dyDescent="0.25">
      <c r="A1083" s="34" t="s">
        <v>1131</v>
      </c>
      <c r="B1083" s="34" t="s">
        <v>1132</v>
      </c>
      <c r="C1083" s="42">
        <f t="shared" ref="C1083:C1137" si="1437">C323+0.62</f>
        <v>4.2980982206585807</v>
      </c>
      <c r="D1083" s="42">
        <f t="shared" si="1434"/>
        <v>3.0938350421776621</v>
      </c>
      <c r="E1083" s="42">
        <f t="shared" si="1434"/>
        <v>4.8248836522269567</v>
      </c>
      <c r="F1083" s="42">
        <f t="shared" si="1434"/>
        <v>4.1568803701939796</v>
      </c>
      <c r="G1083" s="42">
        <f t="shared" ref="G1083:G1137" si="1438">G323+0.86</f>
        <v>1.6351476652480461</v>
      </c>
      <c r="H1083" s="42">
        <f t="shared" si="1435"/>
        <v>6.1918199724240832</v>
      </c>
      <c r="I1083" s="42">
        <f t="shared" si="1435"/>
        <v>3.8439386074549082</v>
      </c>
      <c r="J1083" s="42">
        <f t="shared" si="1435"/>
        <v>3.2669907822302298</v>
      </c>
      <c r="K1083" s="42">
        <f t="shared" ref="K1083:K1136" si="1439">K323-0.62</f>
        <v>3.737948741862783</v>
      </c>
      <c r="L1083" s="42">
        <f t="shared" ref="L1083:L1137" si="1440">L323-0.25</f>
        <v>3.7302909600140044</v>
      </c>
      <c r="M1083" s="42">
        <f t="shared" si="1432"/>
        <v>4.5862611838703371</v>
      </c>
      <c r="N1083" s="42">
        <f t="shared" si="1432"/>
        <v>5.6880082625993005</v>
      </c>
      <c r="O1083" s="42">
        <f t="shared" si="1432"/>
        <v>3.1724251257706304</v>
      </c>
      <c r="P1083" s="42">
        <f t="shared" si="1432"/>
        <v>2.1839917075013915</v>
      </c>
      <c r="Q1083" s="42">
        <f t="shared" si="1432"/>
        <v>0.4</v>
      </c>
      <c r="R1083" s="42">
        <f t="shared" si="1432"/>
        <v>0</v>
      </c>
      <c r="S1083" s="42">
        <f t="shared" si="1432"/>
        <v>5.0975252153366402</v>
      </c>
      <c r="T1083" s="42">
        <f t="shared" ref="T1083:T1136" si="1441">T323+0.25</f>
        <v>6.7575252153366403</v>
      </c>
      <c r="U1083" s="42">
        <f t="shared" ref="U1083:U1137" si="1442">U323-0.86</f>
        <v>5.1375252153366402</v>
      </c>
      <c r="V1083" s="42">
        <f t="shared" si="1433"/>
        <v>2.7488657236959595</v>
      </c>
      <c r="W1083" s="42">
        <f t="shared" si="1433"/>
        <v>4.2613052961943652</v>
      </c>
      <c r="X1083" s="42">
        <f t="shared" si="1433"/>
        <v>2.7935584967926168</v>
      </c>
      <c r="Y1083" s="42">
        <f t="shared" si="1433"/>
        <v>4.3391356590555512</v>
      </c>
      <c r="Z1083" s="42">
        <f t="shared" si="1433"/>
        <v>4.3480845700193207</v>
      </c>
      <c r="AA1083" s="42">
        <f t="shared" si="1433"/>
        <v>3.8480803073071126</v>
      </c>
      <c r="AB1083" s="42">
        <f t="shared" si="1433"/>
        <v>2.1693176310792111</v>
      </c>
      <c r="AC1083" s="42">
        <f t="shared" si="1433"/>
        <v>3.6885563756130404</v>
      </c>
      <c r="AD1083" s="74">
        <f t="shared" si="1436"/>
        <v>99.999999999999986</v>
      </c>
    </row>
    <row r="1084" spans="1:30" x14ac:dyDescent="0.25">
      <c r="A1084" s="34" t="s">
        <v>1133</v>
      </c>
      <c r="B1084" s="34" t="s">
        <v>1134</v>
      </c>
      <c r="C1084" s="42">
        <f t="shared" si="1437"/>
        <v>4.5719651431131751</v>
      </c>
      <c r="D1084" s="42">
        <f t="shared" si="1434"/>
        <v>3.4985489474299887</v>
      </c>
      <c r="E1084" s="42">
        <f>E324-0.86</f>
        <v>3.9622711406955555</v>
      </c>
      <c r="F1084" s="42">
        <f t="shared" si="1434"/>
        <v>4.3432263428802367</v>
      </c>
      <c r="G1084" s="42">
        <f t="shared" si="1438"/>
        <v>1.0683155135657649</v>
      </c>
      <c r="H1084" s="42">
        <f t="shared" si="1435"/>
        <v>5.2407584537108729</v>
      </c>
      <c r="I1084" s="42">
        <f t="shared" si="1435"/>
        <v>4.9076264687356606</v>
      </c>
      <c r="J1084" s="42">
        <f t="shared" si="1435"/>
        <v>2.8020501035430065</v>
      </c>
      <c r="K1084" s="42">
        <f t="shared" si="1439"/>
        <v>2.3736332657230261</v>
      </c>
      <c r="L1084" s="42">
        <f>L324</f>
        <v>5.1287727730762125</v>
      </c>
      <c r="M1084" s="42">
        <f t="shared" si="1432"/>
        <v>3.7961050673508212</v>
      </c>
      <c r="N1084" s="42">
        <f t="shared" si="1432"/>
        <v>4.7951380962298416</v>
      </c>
      <c r="O1084" s="42">
        <f t="shared" si="1432"/>
        <v>4.6798553200053723</v>
      </c>
      <c r="P1084" s="42">
        <f t="shared" si="1432"/>
        <v>0.60059864665534091</v>
      </c>
      <c r="Q1084" s="42">
        <f>Q324+0.6</f>
        <v>0.6</v>
      </c>
      <c r="R1084" s="42">
        <f t="shared" si="1432"/>
        <v>6.7434303744719468</v>
      </c>
      <c r="S1084" s="42">
        <f t="shared" si="1432"/>
        <v>5.8434303744719465</v>
      </c>
      <c r="T1084" s="42">
        <f>T324-0.6</f>
        <v>6.653430374471947</v>
      </c>
      <c r="U1084" s="42">
        <f>U324</f>
        <v>0.4</v>
      </c>
      <c r="V1084" s="42">
        <f t="shared" si="1433"/>
        <v>3.9336677184419688</v>
      </c>
      <c r="W1084" s="42">
        <f t="shared" si="1433"/>
        <v>3.9401493362339921</v>
      </c>
      <c r="X1084" s="42">
        <f t="shared" si="1433"/>
        <v>2.1769551446532462</v>
      </c>
      <c r="Y1084" s="42">
        <f t="shared" si="1433"/>
        <v>3.4900432655332794</v>
      </c>
      <c r="Z1084" s="42">
        <f t="shared" si="1433"/>
        <v>4.1234686622882624</v>
      </c>
      <c r="AA1084" s="42">
        <f t="shared" si="1433"/>
        <v>3.0224795503873105</v>
      </c>
      <c r="AB1084" s="42">
        <f t="shared" si="1433"/>
        <v>4.3043172603012447</v>
      </c>
      <c r="AC1084" s="42">
        <f t="shared" si="1433"/>
        <v>2.9997626560299788</v>
      </c>
      <c r="AD1084" s="74">
        <f t="shared" si="1436"/>
        <v>100.00000000000001</v>
      </c>
    </row>
    <row r="1085" spans="1:30" x14ac:dyDescent="0.25">
      <c r="A1085" s="34" t="s">
        <v>1135</v>
      </c>
      <c r="B1085" s="34" t="s">
        <v>1136</v>
      </c>
      <c r="C1085" s="42">
        <f t="shared" si="1437"/>
        <v>4.5440278206956783</v>
      </c>
      <c r="D1085" s="42">
        <f t="shared" si="1434"/>
        <v>2.1969047115911589</v>
      </c>
      <c r="E1085" s="42">
        <f t="shared" si="1434"/>
        <v>5.0891025060461184</v>
      </c>
      <c r="F1085" s="42">
        <f t="shared" si="1434"/>
        <v>4.5850814432528502</v>
      </c>
      <c r="G1085" s="42">
        <f t="shared" si="1438"/>
        <v>1.5454503065330383</v>
      </c>
      <c r="H1085" s="42">
        <f t="shared" si="1435"/>
        <v>4.2419185852245969</v>
      </c>
      <c r="I1085" s="42">
        <f t="shared" si="1435"/>
        <v>2.2251386347891979</v>
      </c>
      <c r="J1085" s="42">
        <f t="shared" si="1435"/>
        <v>3.0636351879024679</v>
      </c>
      <c r="K1085" s="42">
        <f t="shared" si="1439"/>
        <v>2.2063315150051865</v>
      </c>
      <c r="L1085" s="42">
        <f t="shared" si="1440"/>
        <v>3.5897822127873269</v>
      </c>
      <c r="M1085" s="42">
        <f t="shared" si="1432"/>
        <v>3.2209547567626711</v>
      </c>
      <c r="N1085" s="42">
        <f t="shared" si="1432"/>
        <v>4.3276178535098566</v>
      </c>
      <c r="O1085" s="42">
        <f t="shared" si="1432"/>
        <v>2.7224836620720199</v>
      </c>
      <c r="P1085" s="42">
        <f t="shared" si="1432"/>
        <v>1.5824031306544142</v>
      </c>
      <c r="Q1085" s="42">
        <f t="shared" si="1432"/>
        <v>6.0499636934933774</v>
      </c>
      <c r="R1085" s="42">
        <f t="shared" si="1432"/>
        <v>6.0499636934933774</v>
      </c>
      <c r="S1085" s="42">
        <f t="shared" si="1432"/>
        <v>1.116654564497793</v>
      </c>
      <c r="T1085" s="42">
        <f t="shared" si="1441"/>
        <v>6.8099636934933772</v>
      </c>
      <c r="U1085" s="42">
        <f t="shared" si="1442"/>
        <v>5.5899636934933774</v>
      </c>
      <c r="V1085" s="42">
        <f t="shared" si="1433"/>
        <v>3.781227308433361</v>
      </c>
      <c r="W1085" s="42">
        <f t="shared" si="1433"/>
        <v>5.4399636934933771</v>
      </c>
      <c r="X1085" s="42">
        <f t="shared" si="1433"/>
        <v>1.7291514889466064</v>
      </c>
      <c r="Y1085" s="42">
        <f t="shared" si="1433"/>
        <v>4.0178945316165029</v>
      </c>
      <c r="Z1085" s="42">
        <f t="shared" si="1433"/>
        <v>4.8076914395343495</v>
      </c>
      <c r="AA1085" s="42">
        <f t="shared" si="1433"/>
        <v>4.9484313791946057</v>
      </c>
      <c r="AB1085" s="42">
        <f t="shared" si="1433"/>
        <v>2.059562108423278</v>
      </c>
      <c r="AC1085" s="42">
        <f t="shared" si="1433"/>
        <v>2.4587363850600163</v>
      </c>
      <c r="AD1085" s="74">
        <f t="shared" si="1436"/>
        <v>99.999999999999986</v>
      </c>
    </row>
    <row r="1086" spans="1:30" x14ac:dyDescent="0.25">
      <c r="A1086" s="34" t="s">
        <v>1137</v>
      </c>
      <c r="B1086" s="34" t="s">
        <v>1138</v>
      </c>
      <c r="C1086" s="42">
        <f t="shared" si="1437"/>
        <v>5.1568265391919281</v>
      </c>
      <c r="D1086" s="42">
        <f t="shared" si="1434"/>
        <v>2.4651529198140194</v>
      </c>
      <c r="E1086" s="42">
        <f t="shared" si="1434"/>
        <v>5.291683521787891</v>
      </c>
      <c r="F1086" s="42">
        <f t="shared" si="1434"/>
        <v>4.2130712757747073</v>
      </c>
      <c r="G1086" s="42">
        <f t="shared" si="1438"/>
        <v>3.0608366465750674</v>
      </c>
      <c r="H1086" s="42">
        <f t="shared" si="1435"/>
        <v>3.15134575813412</v>
      </c>
      <c r="I1086" s="42">
        <f t="shared" si="1435"/>
        <v>2.0109251728211683</v>
      </c>
      <c r="J1086" s="42">
        <f t="shared" si="1435"/>
        <v>2.7883178596716371</v>
      </c>
      <c r="K1086" s="42">
        <f t="shared" si="1439"/>
        <v>2.3979177724638308</v>
      </c>
      <c r="L1086" s="42">
        <f t="shared" si="1440"/>
        <v>4.7007534672798252</v>
      </c>
      <c r="M1086" s="42">
        <f t="shared" si="1432"/>
        <v>2.0410429024197447</v>
      </c>
      <c r="N1086" s="42">
        <f t="shared" si="1432"/>
        <v>6.3087182141227327</v>
      </c>
      <c r="O1086" s="42">
        <f t="shared" si="1432"/>
        <v>4.0004085346333778</v>
      </c>
      <c r="P1086" s="42">
        <f t="shared" si="1432"/>
        <v>2.8758947448115757</v>
      </c>
      <c r="Q1086" s="42">
        <f t="shared" si="1432"/>
        <v>0</v>
      </c>
      <c r="R1086" s="42">
        <f t="shared" si="1432"/>
        <v>6.4744127884463394</v>
      </c>
      <c r="S1086" s="42">
        <f t="shared" si="1432"/>
        <v>1.2581375961487806</v>
      </c>
      <c r="T1086" s="42">
        <f t="shared" si="1441"/>
        <v>7.2344127884463392</v>
      </c>
      <c r="U1086" s="42">
        <f t="shared" si="1442"/>
        <v>6.0144127884463394</v>
      </c>
      <c r="V1086" s="42">
        <f t="shared" si="1433"/>
        <v>3.2372063942231688</v>
      </c>
      <c r="W1086" s="42">
        <f t="shared" si="1433"/>
        <v>4.0902026352782084</v>
      </c>
      <c r="X1086" s="42">
        <f t="shared" si="1433"/>
        <v>1.4428578736835485</v>
      </c>
      <c r="Y1086" s="42">
        <f t="shared" si="1433"/>
        <v>3.6121536345827838</v>
      </c>
      <c r="Z1086" s="42">
        <f t="shared" si="1433"/>
        <v>4.0887722476429103</v>
      </c>
      <c r="AA1086" s="42">
        <f t="shared" si="1433"/>
        <v>4.7916229575517759</v>
      </c>
      <c r="AB1086" s="42">
        <f t="shared" si="1433"/>
        <v>4.2703573711029055</v>
      </c>
      <c r="AC1086" s="42">
        <f t="shared" si="1433"/>
        <v>3.0225555949452745</v>
      </c>
      <c r="AD1086" s="74">
        <f t="shared" si="1436"/>
        <v>99.999999999999986</v>
      </c>
    </row>
    <row r="1087" spans="1:30" x14ac:dyDescent="0.25">
      <c r="A1087" s="34" t="s">
        <v>1139</v>
      </c>
      <c r="B1087" s="34" t="s">
        <v>1140</v>
      </c>
      <c r="C1087" s="42">
        <f t="shared" si="1437"/>
        <v>4.055690924346667</v>
      </c>
      <c r="D1087" s="42">
        <f t="shared" si="1434"/>
        <v>3.8054469994225602</v>
      </c>
      <c r="E1087" s="42">
        <f t="shared" si="1434"/>
        <v>4.9544220385338269</v>
      </c>
      <c r="F1087" s="42">
        <f t="shared" si="1434"/>
        <v>4.550616781503046</v>
      </c>
      <c r="G1087" s="42">
        <f t="shared" si="1438"/>
        <v>1.541978059401659</v>
      </c>
      <c r="H1087" s="42">
        <f t="shared" si="1435"/>
        <v>4.7555253328439422</v>
      </c>
      <c r="I1087" s="42">
        <f t="shared" si="1435"/>
        <v>3.428269365688724</v>
      </c>
      <c r="J1087" s="42">
        <f t="shared" si="1435"/>
        <v>1.0671940131365545</v>
      </c>
      <c r="K1087" s="42">
        <f t="shared" si="1439"/>
        <v>3.2771431486414695</v>
      </c>
      <c r="L1087" s="42">
        <f t="shared" si="1440"/>
        <v>3.9734239952749535</v>
      </c>
      <c r="M1087" s="42">
        <f t="shared" si="1432"/>
        <v>4.3502233888227426</v>
      </c>
      <c r="N1087" s="42">
        <f t="shared" si="1432"/>
        <v>5.5428374285209498</v>
      </c>
      <c r="O1087" s="42">
        <f t="shared" si="1432"/>
        <v>3.5246131420474662</v>
      </c>
      <c r="P1087" s="42">
        <f t="shared" si="1432"/>
        <v>0.23361270084936872</v>
      </c>
      <c r="Q1087" s="42">
        <f t="shared" si="1432"/>
        <v>0.4</v>
      </c>
      <c r="R1087" s="42">
        <f t="shared" si="1432"/>
        <v>6.094543107452802</v>
      </c>
      <c r="S1087" s="42">
        <f t="shared" si="1432"/>
        <v>5.1945431074528017</v>
      </c>
      <c r="T1087" s="42">
        <f t="shared" si="1441"/>
        <v>6.8545431074528018</v>
      </c>
      <c r="U1087" s="42">
        <f t="shared" si="1442"/>
        <v>5.2345431074528017</v>
      </c>
      <c r="V1087" s="42">
        <f t="shared" si="1433"/>
        <v>2.2854536652948028</v>
      </c>
      <c r="W1087" s="42">
        <f t="shared" si="1433"/>
        <v>4.3154640836961349</v>
      </c>
      <c r="X1087" s="42">
        <f t="shared" si="1433"/>
        <v>1.5756965556599727</v>
      </c>
      <c r="Y1087" s="42">
        <f t="shared" si="1433"/>
        <v>3.0552558387532751</v>
      </c>
      <c r="Z1087" s="42">
        <f t="shared" si="1433"/>
        <v>3.88237669254067</v>
      </c>
      <c r="AA1087" s="42">
        <f t="shared" si="1433"/>
        <v>3.511705906822737</v>
      </c>
      <c r="AB1087" s="42">
        <f t="shared" si="1433"/>
        <v>4.4088184181573462</v>
      </c>
      <c r="AC1087" s="42">
        <f t="shared" si="1433"/>
        <v>4.1260590902299343</v>
      </c>
      <c r="AD1087" s="74">
        <f t="shared" si="1436"/>
        <v>100</v>
      </c>
    </row>
    <row r="1088" spans="1:30" x14ac:dyDescent="0.25">
      <c r="A1088" s="34" t="s">
        <v>1141</v>
      </c>
      <c r="B1088" s="34" t="s">
        <v>1142</v>
      </c>
      <c r="C1088" s="42">
        <f t="shared" si="1437"/>
        <v>4.9150385179416611</v>
      </c>
      <c r="D1088" s="42">
        <f t="shared" si="1434"/>
        <v>1.5390390352109442</v>
      </c>
      <c r="E1088" s="42">
        <f t="shared" si="1434"/>
        <v>4.4563556349951146</v>
      </c>
      <c r="F1088" s="42">
        <f t="shared" si="1434"/>
        <v>2.9271486995387686</v>
      </c>
      <c r="G1088" s="42">
        <f t="shared" si="1438"/>
        <v>0.93683892542289449</v>
      </c>
      <c r="H1088" s="42">
        <f t="shared" si="1435"/>
        <v>5.9191886292534726</v>
      </c>
      <c r="I1088" s="42">
        <f t="shared" si="1435"/>
        <v>4.1708769418559495</v>
      </c>
      <c r="J1088" s="42">
        <f t="shared" si="1435"/>
        <v>2.5881428905467687</v>
      </c>
      <c r="K1088" s="42">
        <f t="shared" si="1439"/>
        <v>3.0240438465879476</v>
      </c>
      <c r="L1088" s="42">
        <f t="shared" si="1440"/>
        <v>3.2910157963988507</v>
      </c>
      <c r="M1088" s="42">
        <f t="shared" si="1432"/>
        <v>3.7373899289081556</v>
      </c>
      <c r="N1088" s="42">
        <f t="shared" si="1432"/>
        <v>5.5589127940223024</v>
      </c>
      <c r="O1088" s="42">
        <f t="shared" si="1432"/>
        <v>4.6642671696664983</v>
      </c>
      <c r="P1088" s="42">
        <f t="shared" si="1432"/>
        <v>0.90408337058686727</v>
      </c>
      <c r="Q1088" s="42">
        <f t="shared" si="1432"/>
        <v>6.0294883436883344</v>
      </c>
      <c r="R1088" s="42">
        <f t="shared" si="1432"/>
        <v>6.0294883436883344</v>
      </c>
      <c r="S1088" s="42">
        <f t="shared" si="1432"/>
        <v>1.1098294478961122</v>
      </c>
      <c r="T1088" s="42">
        <f t="shared" si="1441"/>
        <v>6.7894883436883342</v>
      </c>
      <c r="U1088" s="42">
        <f t="shared" si="1442"/>
        <v>5.5694883436883345</v>
      </c>
      <c r="V1088" s="42">
        <f t="shared" si="1433"/>
        <v>2.7635154908571526</v>
      </c>
      <c r="W1088" s="42">
        <f t="shared" si="1433"/>
        <v>4.1978804178107829</v>
      </c>
      <c r="X1088" s="42">
        <f t="shared" si="1433"/>
        <v>0.67415176446925251</v>
      </c>
      <c r="Y1088" s="42">
        <f t="shared" si="1433"/>
        <v>3.3938875957544017</v>
      </c>
      <c r="Z1088" s="42">
        <f t="shared" si="1433"/>
        <v>4.5252845418595395</v>
      </c>
      <c r="AA1088" s="42">
        <f t="shared" si="1433"/>
        <v>3.6193350363915711</v>
      </c>
      <c r="AB1088" s="42">
        <f t="shared" si="1433"/>
        <v>3.3354616369339731</v>
      </c>
      <c r="AC1088" s="42">
        <f t="shared" si="1433"/>
        <v>3.330358512337674</v>
      </c>
      <c r="AD1088" s="74">
        <f t="shared" si="1436"/>
        <v>100</v>
      </c>
    </row>
    <row r="1089" spans="1:30" x14ac:dyDescent="0.25">
      <c r="A1089" s="34" t="s">
        <v>1143</v>
      </c>
      <c r="B1089" s="34" t="s">
        <v>1144</v>
      </c>
      <c r="C1089" s="42">
        <f t="shared" si="1437"/>
        <v>3.9871578807010257</v>
      </c>
      <c r="D1089" s="42">
        <f t="shared" si="1434"/>
        <v>3.9161403289915633</v>
      </c>
      <c r="E1089" s="42">
        <f t="shared" si="1434"/>
        <v>4.1169846812140207</v>
      </c>
      <c r="F1089" s="42">
        <f t="shared" si="1434"/>
        <v>2.8542655179552003</v>
      </c>
      <c r="G1089" s="42">
        <f t="shared" si="1438"/>
        <v>1.355364866160268</v>
      </c>
      <c r="H1089" s="42">
        <f t="shared" si="1435"/>
        <v>5.439456248428912</v>
      </c>
      <c r="I1089" s="42">
        <f t="shared" si="1435"/>
        <v>1.9581521175477428</v>
      </c>
      <c r="J1089" s="42">
        <f t="shared" si="1435"/>
        <v>3.4100569038664417</v>
      </c>
      <c r="K1089" s="42">
        <f t="shared" si="1439"/>
        <v>1.8574484222122507</v>
      </c>
      <c r="L1089" s="42">
        <f t="shared" si="1440"/>
        <v>4.3160441113183312</v>
      </c>
      <c r="M1089" s="42">
        <f t="shared" si="1432"/>
        <v>4.7433935716767994</v>
      </c>
      <c r="N1089" s="42">
        <f t="shared" si="1432"/>
        <v>5.1364740866574312</v>
      </c>
      <c r="O1089" s="42">
        <f t="shared" si="1432"/>
        <v>4.8048496016579803</v>
      </c>
      <c r="P1089" s="42">
        <f t="shared" si="1432"/>
        <v>0.10397943973476539</v>
      </c>
      <c r="Q1089" s="42">
        <f t="shared" si="1432"/>
        <v>5.7643601902958324</v>
      </c>
      <c r="R1089" s="42">
        <f t="shared" si="1432"/>
        <v>5.7643601902958324</v>
      </c>
      <c r="S1089" s="42">
        <f t="shared" si="1432"/>
        <v>4.864360190295832</v>
      </c>
      <c r="T1089" s="42">
        <f t="shared" si="1441"/>
        <v>6.5243601902958321</v>
      </c>
      <c r="U1089" s="42">
        <f t="shared" si="1442"/>
        <v>5.3043601902958324</v>
      </c>
      <c r="V1089" s="42">
        <f t="shared" si="1433"/>
        <v>2.1616350713609385</v>
      </c>
      <c r="W1089" s="42">
        <f t="shared" si="1433"/>
        <v>4.2350664492558421</v>
      </c>
      <c r="X1089" s="42">
        <f t="shared" si="1433"/>
        <v>0.65696982771251311</v>
      </c>
      <c r="Y1089" s="42">
        <f t="shared" si="1433"/>
        <v>3.0466201564821289</v>
      </c>
      <c r="Z1089" s="42">
        <f t="shared" si="1433"/>
        <v>2.7605553570988284</v>
      </c>
      <c r="AA1089" s="42">
        <f t="shared" si="1433"/>
        <v>3.3202793589897706</v>
      </c>
      <c r="AB1089" s="42">
        <f t="shared" si="1433"/>
        <v>3.924670767860992</v>
      </c>
      <c r="AC1089" s="42">
        <f t="shared" si="1433"/>
        <v>3.6726342816370656</v>
      </c>
      <c r="AD1089" s="74">
        <f t="shared" si="1436"/>
        <v>99.999999999999957</v>
      </c>
    </row>
    <row r="1090" spans="1:30" x14ac:dyDescent="0.25">
      <c r="A1090" s="34" t="s">
        <v>1145</v>
      </c>
      <c r="B1090" s="34" t="s">
        <v>1146</v>
      </c>
      <c r="C1090" s="42">
        <f t="shared" si="1437"/>
        <v>5.0442051514256399</v>
      </c>
      <c r="D1090" s="42">
        <f t="shared" si="1434"/>
        <v>2.148732218977603</v>
      </c>
      <c r="E1090" s="42">
        <f t="shared" si="1434"/>
        <v>5.744512026776718</v>
      </c>
      <c r="F1090" s="42">
        <f t="shared" si="1434"/>
        <v>5.2618068586209876</v>
      </c>
      <c r="G1090" s="42">
        <f t="shared" si="1438"/>
        <v>4.003275915290474</v>
      </c>
      <c r="H1090" s="42">
        <f t="shared" ref="H1090:H1092" si="1443">H330-0.86</f>
        <v>3.0057258386285297</v>
      </c>
      <c r="I1090" s="42">
        <f t="shared" si="1435"/>
        <v>4.188797326154897</v>
      </c>
      <c r="J1090" s="42">
        <f t="shared" si="1435"/>
        <v>4.4476234679455473</v>
      </c>
      <c r="K1090" s="42">
        <f t="shared" si="1439"/>
        <v>0.1918459857615592</v>
      </c>
      <c r="L1090" s="42">
        <f t="shared" si="1440"/>
        <v>2.6811481826884118</v>
      </c>
      <c r="M1090" s="42">
        <f t="shared" si="1432"/>
        <v>3.6195708711345644</v>
      </c>
      <c r="N1090" s="42">
        <f t="shared" si="1432"/>
        <v>3.7698082868278582</v>
      </c>
      <c r="O1090" s="42">
        <f t="shared" si="1432"/>
        <v>4.0067130114629306</v>
      </c>
      <c r="P1090" s="42">
        <f t="shared" si="1432"/>
        <v>3.5420962988173335</v>
      </c>
      <c r="Q1090" s="42">
        <f t="shared" si="1432"/>
        <v>2.7675040104018973</v>
      </c>
      <c r="R1090" s="42">
        <f t="shared" si="1432"/>
        <v>5.3697072693245298</v>
      </c>
      <c r="S1090" s="42">
        <f t="shared" si="1432"/>
        <v>3.3005962095367356</v>
      </c>
      <c r="T1090" s="42">
        <f t="shared" si="1441"/>
        <v>2.6710267473081393</v>
      </c>
      <c r="U1090" s="42">
        <f t="shared" ref="U1090:U1092" si="1444">U330</f>
        <v>0.4</v>
      </c>
      <c r="V1090" s="42">
        <f t="shared" si="1433"/>
        <v>6.3724839280538106</v>
      </c>
      <c r="W1090" s="42">
        <f t="shared" si="1433"/>
        <v>1.5141613093512709</v>
      </c>
      <c r="X1090" s="42">
        <f t="shared" si="1433"/>
        <v>5.5724839280538108</v>
      </c>
      <c r="Y1090" s="42">
        <f t="shared" si="1433"/>
        <v>6.0724839280538108</v>
      </c>
      <c r="Z1090" s="42">
        <f t="shared" si="1433"/>
        <v>2.6552016366890867</v>
      </c>
      <c r="AA1090" s="42">
        <f t="shared" si="1433"/>
        <v>4.8967519309811545</v>
      </c>
      <c r="AB1090" s="42">
        <f t="shared" si="1433"/>
        <v>2.7116952885335359</v>
      </c>
      <c r="AC1090" s="42">
        <f t="shared" si="1433"/>
        <v>4.0400423731991779</v>
      </c>
      <c r="AD1090" s="74">
        <f t="shared" si="1436"/>
        <v>100</v>
      </c>
    </row>
    <row r="1091" spans="1:30" x14ac:dyDescent="0.25">
      <c r="A1091" s="34" t="s">
        <v>1147</v>
      </c>
      <c r="B1091" s="34" t="s">
        <v>1148</v>
      </c>
      <c r="C1091" s="42">
        <f t="shared" si="1437"/>
        <v>6.5313261521876589</v>
      </c>
      <c r="D1091" s="42">
        <f t="shared" si="1434"/>
        <v>3.1708704091654014</v>
      </c>
      <c r="E1091" s="42">
        <f t="shared" si="1434"/>
        <v>5.0070252747126034</v>
      </c>
      <c r="F1091" s="42">
        <f t="shared" si="1434"/>
        <v>4.9090273504068387</v>
      </c>
      <c r="G1091" s="42">
        <f t="shared" si="1438"/>
        <v>4.5671418431222852</v>
      </c>
      <c r="H1091" s="42">
        <f t="shared" si="1443"/>
        <v>3.2551347125811323</v>
      </c>
      <c r="I1091" s="42">
        <f t="shared" si="1435"/>
        <v>4.1908984856060236</v>
      </c>
      <c r="J1091" s="42">
        <f t="shared" si="1435"/>
        <v>4.2745574928943588</v>
      </c>
      <c r="K1091" s="42">
        <f t="shared" si="1439"/>
        <v>1.3725703844271813</v>
      </c>
      <c r="L1091" s="42">
        <f t="shared" si="1440"/>
        <v>3.0486644451043712</v>
      </c>
      <c r="M1091" s="42">
        <f t="shared" si="1432"/>
        <v>4.5831632044321626</v>
      </c>
      <c r="N1091" s="42">
        <f t="shared" si="1432"/>
        <v>3.8557353972515171</v>
      </c>
      <c r="O1091" s="42">
        <f t="shared" si="1432"/>
        <v>4.0793356286937339</v>
      </c>
      <c r="P1091" s="42">
        <f t="shared" si="1432"/>
        <v>4.6002531957342558</v>
      </c>
      <c r="Q1091" s="42">
        <f t="shared" si="1432"/>
        <v>3.4375775753734161</v>
      </c>
      <c r="R1091" s="42">
        <f t="shared" si="1432"/>
        <v>3.6591945176170917</v>
      </c>
      <c r="S1091" s="42">
        <f t="shared" si="1432"/>
        <v>2.0915617540157347</v>
      </c>
      <c r="T1091" s="42">
        <f t="shared" si="1441"/>
        <v>2.6016791404809578</v>
      </c>
      <c r="U1091" s="42">
        <f t="shared" si="1444"/>
        <v>0.4</v>
      </c>
      <c r="V1091" s="42">
        <f t="shared" si="1433"/>
        <v>0</v>
      </c>
      <c r="W1091" s="42">
        <f t="shared" si="1433"/>
        <v>1.6875659600655544</v>
      </c>
      <c r="X1091" s="42">
        <f t="shared" si="1433"/>
        <v>6.0926978801966616</v>
      </c>
      <c r="Y1091" s="42">
        <f t="shared" si="1433"/>
        <v>6.5926978801966616</v>
      </c>
      <c r="Z1091" s="42">
        <f t="shared" si="1433"/>
        <v>2.8719574500819411</v>
      </c>
      <c r="AA1091" s="42">
        <f t="shared" si="1433"/>
        <v>4.3684864453018131</v>
      </c>
      <c r="AB1091" s="42">
        <f t="shared" si="1433"/>
        <v>4.2529412452277287</v>
      </c>
      <c r="AC1091" s="42">
        <f t="shared" si="1433"/>
        <v>4.4979361751229137</v>
      </c>
      <c r="AD1091" s="74">
        <f t="shared" si="1436"/>
        <v>100</v>
      </c>
    </row>
    <row r="1092" spans="1:30" x14ac:dyDescent="0.25">
      <c r="A1092" s="34" t="s">
        <v>1149</v>
      </c>
      <c r="B1092" s="34" t="s">
        <v>1150</v>
      </c>
      <c r="C1092" s="42">
        <f t="shared" si="1437"/>
        <v>4.6261049025014644</v>
      </c>
      <c r="D1092" s="42">
        <f t="shared" si="1434"/>
        <v>1.2400632125743933</v>
      </c>
      <c r="E1092" s="42">
        <f t="shared" si="1434"/>
        <v>4.8082737080614022</v>
      </c>
      <c r="F1092" s="42">
        <f t="shared" si="1434"/>
        <v>4.7844957204001739</v>
      </c>
      <c r="G1092" s="42">
        <f t="shared" si="1438"/>
        <v>3.6440895506603757</v>
      </c>
      <c r="H1092" s="42">
        <f t="shared" si="1443"/>
        <v>3.3282950756838781</v>
      </c>
      <c r="I1092" s="42">
        <f t="shared" si="1435"/>
        <v>3.7446204232870848</v>
      </c>
      <c r="J1092" s="42">
        <f t="shared" si="1435"/>
        <v>3.8357585210089127</v>
      </c>
      <c r="K1092" s="42">
        <f t="shared" si="1439"/>
        <v>0.17178819212666907</v>
      </c>
      <c r="L1092" s="42">
        <f t="shared" si="1440"/>
        <v>5.1222581165718157</v>
      </c>
      <c r="M1092" s="42">
        <f t="shared" si="1432"/>
        <v>2.0337030978944024</v>
      </c>
      <c r="N1092" s="42">
        <f t="shared" si="1432"/>
        <v>2.9527618545213179</v>
      </c>
      <c r="O1092" s="42">
        <f t="shared" si="1432"/>
        <v>2.9968264533304363</v>
      </c>
      <c r="P1092" s="42">
        <f t="shared" si="1432"/>
        <v>5.4040721819809949</v>
      </c>
      <c r="Q1092" s="42">
        <f t="shared" si="1432"/>
        <v>2.9439292382966946</v>
      </c>
      <c r="R1092" s="42">
        <f t="shared" si="1432"/>
        <v>4.9193269257349614</v>
      </c>
      <c r="S1092" s="42">
        <f t="shared" si="1432"/>
        <v>4.6630245467208873</v>
      </c>
      <c r="T1092" s="42">
        <f t="shared" si="1441"/>
        <v>0.83090757399220061</v>
      </c>
      <c r="U1092" s="42">
        <f t="shared" si="1444"/>
        <v>0.4</v>
      </c>
      <c r="V1092" s="42">
        <f t="shared" si="1433"/>
        <v>6.2895018131084104</v>
      </c>
      <c r="W1092" s="42">
        <f t="shared" si="1433"/>
        <v>5.6795018131084101</v>
      </c>
      <c r="X1092" s="42">
        <f t="shared" si="1433"/>
        <v>5.4895018131084106</v>
      </c>
      <c r="Y1092" s="42">
        <f t="shared" si="1433"/>
        <v>5.9895018131084106</v>
      </c>
      <c r="Z1092" s="42">
        <f t="shared" si="1433"/>
        <v>3.9309386331927567</v>
      </c>
      <c r="AA1092" s="42">
        <f t="shared" si="1433"/>
        <v>3.2005826517029936</v>
      </c>
      <c r="AB1092" s="42">
        <f t="shared" si="1433"/>
        <v>4.6836715629530721</v>
      </c>
      <c r="AC1092" s="42">
        <f t="shared" si="1433"/>
        <v>2.2865006043694693</v>
      </c>
      <c r="AD1092" s="74">
        <f t="shared" si="1436"/>
        <v>99.999999999999986</v>
      </c>
    </row>
    <row r="1093" spans="1:30" x14ac:dyDescent="0.25">
      <c r="A1093" s="34" t="s">
        <v>1151</v>
      </c>
      <c r="B1093" s="34" t="s">
        <v>1152</v>
      </c>
      <c r="C1093" s="42">
        <f t="shared" si="1437"/>
        <v>4.3515898607014956</v>
      </c>
      <c r="D1093" s="42">
        <f t="shared" si="1434"/>
        <v>3.4021363991710856</v>
      </c>
      <c r="E1093" s="42">
        <f>E333-0.86</f>
        <v>2.5181327486681959</v>
      </c>
      <c r="F1093" s="42">
        <f t="shared" si="1434"/>
        <v>2.3135275991340496</v>
      </c>
      <c r="G1093" s="42">
        <f t="shared" si="1438"/>
        <v>2.976741882755487</v>
      </c>
      <c r="H1093" s="42">
        <f t="shared" si="1435"/>
        <v>5.0448707696763977</v>
      </c>
      <c r="I1093" s="42">
        <f t="shared" si="1435"/>
        <v>2.7389402695701612</v>
      </c>
      <c r="J1093" s="42">
        <f t="shared" si="1435"/>
        <v>2.556236532418863</v>
      </c>
      <c r="K1093" s="42">
        <f t="shared" si="1439"/>
        <v>0.84124220408370964</v>
      </c>
      <c r="L1093" s="42">
        <f>L333</f>
        <v>5.5340560068499789</v>
      </c>
      <c r="M1093" s="42">
        <f t="shared" ref="M1093:S1108" si="1445">M333</f>
        <v>2.9304146418673973</v>
      </c>
      <c r="N1093" s="42">
        <f t="shared" si="1445"/>
        <v>3.5755262739328679</v>
      </c>
      <c r="O1093" s="42">
        <f t="shared" si="1445"/>
        <v>4.07845086123148</v>
      </c>
      <c r="P1093" s="42">
        <f t="shared" si="1445"/>
        <v>5.3044553332906421</v>
      </c>
      <c r="Q1093" s="42">
        <f>Q333-0.25</f>
        <v>3.4136472250506391</v>
      </c>
      <c r="R1093" s="42">
        <f t="shared" si="1445"/>
        <v>4.1039689717639432</v>
      </c>
      <c r="S1093" s="42">
        <f t="shared" si="1445"/>
        <v>4.0885426561282268</v>
      </c>
      <c r="T1093" s="42">
        <f t="shared" si="1441"/>
        <v>1.8436606534334201</v>
      </c>
      <c r="U1093" s="42">
        <f>U333</f>
        <v>6.8080466639695922</v>
      </c>
      <c r="V1093" s="42">
        <f t="shared" ref="V1093:AC1108" si="1446">V333</f>
        <v>6.4080466639695919</v>
      </c>
      <c r="W1093" s="42">
        <f t="shared" si="1446"/>
        <v>3.6620311093130611</v>
      </c>
      <c r="X1093" s="42">
        <f t="shared" si="1446"/>
        <v>5.6080466639695921</v>
      </c>
      <c r="Y1093" s="42">
        <f t="shared" si="1446"/>
        <v>6.1080466639695921</v>
      </c>
      <c r="Z1093" s="42">
        <f t="shared" si="1446"/>
        <v>4.0050291649809946</v>
      </c>
      <c r="AA1093" s="42">
        <f t="shared" si="1446"/>
        <v>2.0951824416196985</v>
      </c>
      <c r="AB1093" s="42">
        <f t="shared" si="1446"/>
        <v>1.3634141838233176</v>
      </c>
      <c r="AC1093" s="42">
        <f t="shared" si="1446"/>
        <v>2.3260155546565295</v>
      </c>
      <c r="AD1093" s="74">
        <f t="shared" si="1436"/>
        <v>100</v>
      </c>
    </row>
    <row r="1094" spans="1:30" x14ac:dyDescent="0.25">
      <c r="A1094" s="34" t="s">
        <v>1153</v>
      </c>
      <c r="B1094" s="34" t="s">
        <v>1154</v>
      </c>
      <c r="C1094" s="42">
        <f t="shared" si="1437"/>
        <v>3.2089439242323841</v>
      </c>
      <c r="D1094" s="42">
        <f t="shared" si="1434"/>
        <v>1.6469421477859478</v>
      </c>
      <c r="E1094" s="42">
        <f t="shared" si="1434"/>
        <v>5.3063666891962686</v>
      </c>
      <c r="F1094" s="42">
        <f t="shared" si="1434"/>
        <v>4.152822822522654</v>
      </c>
      <c r="G1094" s="42">
        <f t="shared" si="1438"/>
        <v>5.3858073539247107</v>
      </c>
      <c r="H1094" s="42">
        <f>H334-0.86</f>
        <v>2.0677266381759218</v>
      </c>
      <c r="I1094" s="42">
        <f t="shared" si="1435"/>
        <v>2.6227958164268084</v>
      </c>
      <c r="J1094" s="42">
        <f t="shared" si="1435"/>
        <v>3.6921970355501661</v>
      </c>
      <c r="K1094" s="42">
        <f>K334</f>
        <v>0.30929859947938532</v>
      </c>
      <c r="L1094" s="42">
        <f t="shared" si="1440"/>
        <v>6.0381967155131226</v>
      </c>
      <c r="M1094" s="42">
        <f t="shared" si="1445"/>
        <v>5.9495375928366281</v>
      </c>
      <c r="N1094" s="42">
        <f t="shared" si="1445"/>
        <v>4.1049937508296725</v>
      </c>
      <c r="O1094" s="42">
        <f t="shared" si="1445"/>
        <v>1.7920512809282469</v>
      </c>
      <c r="P1094" s="42">
        <f t="shared" si="1445"/>
        <v>6.2754559874816414</v>
      </c>
      <c r="Q1094" s="42">
        <f t="shared" si="1445"/>
        <v>5.847866419682445</v>
      </c>
      <c r="R1094" s="42">
        <f t="shared" si="1445"/>
        <v>6.3669601340943478</v>
      </c>
      <c r="S1094" s="42">
        <f>S334-0.62</f>
        <v>4.4907150807292027</v>
      </c>
      <c r="T1094" s="42">
        <f t="shared" si="1441"/>
        <v>0.93501321439945995</v>
      </c>
      <c r="U1094" s="42">
        <f>U334</f>
        <v>0</v>
      </c>
      <c r="V1094" s="42">
        <f t="shared" si="1446"/>
        <v>6.4681967155131224</v>
      </c>
      <c r="W1094" s="42">
        <f t="shared" si="1446"/>
        <v>5.858196715513122</v>
      </c>
      <c r="X1094" s="42">
        <f t="shared" si="1446"/>
        <v>5.6681967155131225</v>
      </c>
      <c r="Y1094" s="42">
        <f t="shared" si="1446"/>
        <v>0</v>
      </c>
      <c r="Z1094" s="42">
        <f t="shared" si="1446"/>
        <v>4.3121311436754146</v>
      </c>
      <c r="AA1094" s="42">
        <f t="shared" si="1446"/>
        <v>1.9115930917519151</v>
      </c>
      <c r="AB1094" s="42">
        <f t="shared" si="1446"/>
        <v>3.0276665476869939</v>
      </c>
      <c r="AC1094" s="42">
        <f t="shared" si="1446"/>
        <v>2.5603278665572771</v>
      </c>
      <c r="AD1094" s="74">
        <f t="shared" si="1436"/>
        <v>99.999999999999957</v>
      </c>
    </row>
    <row r="1095" spans="1:30" x14ac:dyDescent="0.25">
      <c r="A1095" s="34" t="s">
        <v>1155</v>
      </c>
      <c r="B1095" s="34" t="s">
        <v>1156</v>
      </c>
      <c r="C1095" s="42">
        <f t="shared" si="1437"/>
        <v>4.6790683602654362</v>
      </c>
      <c r="D1095" s="42">
        <f t="shared" ref="D1095:F1110" si="1447">D335</f>
        <v>4.6180032847339572</v>
      </c>
      <c r="E1095" s="42">
        <f t="shared" si="1447"/>
        <v>3.2423314233373595</v>
      </c>
      <c r="F1095" s="42">
        <f t="shared" si="1447"/>
        <v>2.3698136276461281</v>
      </c>
      <c r="G1095" s="42">
        <f t="shared" si="1438"/>
        <v>2.7869139494557471</v>
      </c>
      <c r="H1095" s="42">
        <f t="shared" ref="H1095:J1110" si="1448">H335</f>
        <v>4.9848015527712466</v>
      </c>
      <c r="I1095" s="42">
        <f t="shared" si="1448"/>
        <v>2.8852804581579234</v>
      </c>
      <c r="J1095" s="42">
        <f t="shared" si="1448"/>
        <v>2.9748369371232934</v>
      </c>
      <c r="K1095" s="42">
        <f t="shared" si="1439"/>
        <v>0.52219301191857814</v>
      </c>
      <c r="L1095" s="42">
        <f t="shared" si="1440"/>
        <v>4.1653282951601298</v>
      </c>
      <c r="M1095" s="42">
        <f t="shared" si="1445"/>
        <v>2.0597218750020416</v>
      </c>
      <c r="N1095" s="42">
        <f t="shared" si="1445"/>
        <v>0.27734836381622252</v>
      </c>
      <c r="O1095" s="42">
        <f t="shared" si="1445"/>
        <v>4.19340990432383</v>
      </c>
      <c r="P1095" s="42">
        <f t="shared" si="1445"/>
        <v>4.171417598003595</v>
      </c>
      <c r="Q1095" s="42">
        <f t="shared" si="1445"/>
        <v>5.2866905711716798</v>
      </c>
      <c r="R1095" s="42">
        <f t="shared" si="1445"/>
        <v>5.2274698370610455</v>
      </c>
      <c r="S1095" s="42">
        <f t="shared" si="1445"/>
        <v>4.6666670047181578</v>
      </c>
      <c r="T1095" s="42">
        <f t="shared" si="1441"/>
        <v>1.8946730632505946</v>
      </c>
      <c r="U1095" s="42">
        <f t="shared" si="1442"/>
        <v>5.9099683993877896</v>
      </c>
      <c r="V1095" s="42">
        <f t="shared" si="1446"/>
        <v>6.3699683993877896</v>
      </c>
      <c r="W1095" s="42">
        <f t="shared" si="1446"/>
        <v>1.5133227997959304</v>
      </c>
      <c r="X1095" s="42">
        <f t="shared" si="1446"/>
        <v>5.5699683993877898</v>
      </c>
      <c r="Y1095" s="42">
        <f t="shared" si="1446"/>
        <v>6.0699683993877898</v>
      </c>
      <c r="Z1095" s="42">
        <f t="shared" si="1446"/>
        <v>3.9812302496173682</v>
      </c>
      <c r="AA1095" s="42">
        <f t="shared" si="1446"/>
        <v>3.1975205915647766</v>
      </c>
      <c r="AB1095" s="42">
        <f t="shared" si="1446"/>
        <v>4.2014685187451386</v>
      </c>
      <c r="AC1095" s="42">
        <f t="shared" si="1446"/>
        <v>2.1806151248086834</v>
      </c>
      <c r="AD1095" s="74">
        <f t="shared" si="1436"/>
        <v>100.00000000000001</v>
      </c>
    </row>
    <row r="1096" spans="1:30" x14ac:dyDescent="0.25">
      <c r="A1096" s="34" t="s">
        <v>1157</v>
      </c>
      <c r="B1096" s="34" t="s">
        <v>1158</v>
      </c>
      <c r="C1096" s="42">
        <f t="shared" si="1437"/>
        <v>7.8885993221269768</v>
      </c>
      <c r="D1096" s="42">
        <f t="shared" si="1447"/>
        <v>7.1785993221269768</v>
      </c>
      <c r="E1096" s="42">
        <f t="shared" si="1447"/>
        <v>3.8210830508862395</v>
      </c>
      <c r="F1096" s="42">
        <f t="shared" si="1447"/>
        <v>3.2152127242410611</v>
      </c>
      <c r="G1096" s="42">
        <f t="shared" si="1438"/>
        <v>3.2235497380945097</v>
      </c>
      <c r="H1096" s="42">
        <f>H336-0.86</f>
        <v>1.7725609062923713</v>
      </c>
      <c r="I1096" s="42">
        <f t="shared" si="1448"/>
        <v>0.52763323295474129</v>
      </c>
      <c r="J1096" s="42">
        <f t="shared" si="1448"/>
        <v>1.7956810409304407</v>
      </c>
      <c r="K1096" s="42">
        <f t="shared" si="1439"/>
        <v>4.1148208294880071</v>
      </c>
      <c r="L1096" s="42">
        <f t="shared" si="1440"/>
        <v>3.6384079661521125</v>
      </c>
      <c r="M1096" s="42">
        <f t="shared" si="1445"/>
        <v>1.1402563017174896</v>
      </c>
      <c r="N1096" s="42">
        <f t="shared" si="1445"/>
        <v>6.1280363790459784</v>
      </c>
      <c r="O1096" s="42">
        <f t="shared" si="1445"/>
        <v>2.7170918415184588</v>
      </c>
      <c r="P1096" s="42">
        <f t="shared" si="1445"/>
        <v>2.1857357500180807</v>
      </c>
      <c r="Q1096" s="42">
        <f t="shared" si="1445"/>
        <v>0.77975129904622209</v>
      </c>
      <c r="R1096" s="42">
        <f t="shared" si="1445"/>
        <v>5.5881675388686034</v>
      </c>
      <c r="S1096" s="42">
        <f t="shared" si="1445"/>
        <v>4.2311960177882506</v>
      </c>
      <c r="T1096" s="42">
        <f t="shared" si="1441"/>
        <v>7.9385993221269766</v>
      </c>
      <c r="U1096" s="42">
        <f>U336</f>
        <v>0.44499885389608274</v>
      </c>
      <c r="V1096" s="42">
        <f t="shared" si="1446"/>
        <v>6.867841092438467</v>
      </c>
      <c r="W1096" s="42">
        <f t="shared" si="1446"/>
        <v>4.861979515674995</v>
      </c>
      <c r="X1096" s="42">
        <f t="shared" si="1446"/>
        <v>5.7454614377515636</v>
      </c>
      <c r="Y1096" s="42">
        <f t="shared" si="1446"/>
        <v>6.398132943446643</v>
      </c>
      <c r="Z1096" s="42">
        <f t="shared" si="1446"/>
        <v>0.34800425124178602</v>
      </c>
      <c r="AA1096" s="42">
        <f t="shared" si="1446"/>
        <v>0.08</v>
      </c>
      <c r="AB1096" s="42">
        <f t="shared" si="1446"/>
        <v>0</v>
      </c>
      <c r="AC1096" s="42">
        <f t="shared" si="1446"/>
        <v>7.3685993221269772</v>
      </c>
      <c r="AD1096" s="74">
        <f t="shared" si="1436"/>
        <v>100.00000000000001</v>
      </c>
    </row>
    <row r="1097" spans="1:30" x14ac:dyDescent="0.25">
      <c r="A1097" s="34" t="s">
        <v>1159</v>
      </c>
      <c r="B1097" s="34" t="s">
        <v>1160</v>
      </c>
      <c r="C1097" s="42">
        <f t="shared" si="1437"/>
        <v>7.9888488753495182</v>
      </c>
      <c r="D1097" s="42">
        <f t="shared" si="1447"/>
        <v>7.2788488753495182</v>
      </c>
      <c r="E1097" s="42">
        <f t="shared" si="1447"/>
        <v>5.3792805470934484</v>
      </c>
      <c r="F1097" s="42">
        <f t="shared" si="1447"/>
        <v>5.40845284808091</v>
      </c>
      <c r="G1097" s="42">
        <f t="shared" si="1438"/>
        <v>2.249660293560932</v>
      </c>
      <c r="H1097" s="42">
        <f t="shared" si="1448"/>
        <v>6.6113242312155585</v>
      </c>
      <c r="I1097" s="42">
        <f t="shared" si="1448"/>
        <v>5.3577146145578753</v>
      </c>
      <c r="J1097" s="42">
        <f t="shared" si="1448"/>
        <v>3.9802937251719737</v>
      </c>
      <c r="K1097" s="42">
        <f t="shared" si="1439"/>
        <v>0.46408387505205584</v>
      </c>
      <c r="L1097" s="42">
        <f t="shared" si="1440"/>
        <v>2.6312110131591839</v>
      </c>
      <c r="M1097" s="42">
        <f t="shared" si="1445"/>
        <v>4.7829012319678847</v>
      </c>
      <c r="N1097" s="42">
        <f t="shared" si="1445"/>
        <v>2.6385625931889032</v>
      </c>
      <c r="O1097" s="42">
        <f t="shared" si="1445"/>
        <v>4.1776301323222276</v>
      </c>
      <c r="P1097" s="42">
        <f t="shared" si="1445"/>
        <v>4.2474638715719948</v>
      </c>
      <c r="Q1097" s="42">
        <f t="shared" si="1445"/>
        <v>1.2296603674929352</v>
      </c>
      <c r="R1097" s="42">
        <f t="shared" si="1445"/>
        <v>5.5889143530301553</v>
      </c>
      <c r="S1097" s="42">
        <f t="shared" si="1445"/>
        <v>2.8944808462752269</v>
      </c>
      <c r="T1097" s="42">
        <f t="shared" si="1441"/>
        <v>3.5261692602487757</v>
      </c>
      <c r="U1097" s="42">
        <f t="shared" si="1442"/>
        <v>2.3269554535314105</v>
      </c>
      <c r="V1097" s="42">
        <f t="shared" si="1446"/>
        <v>5.3387333609438281</v>
      </c>
      <c r="W1097" s="42">
        <f t="shared" si="1446"/>
        <v>1.7385318733630037</v>
      </c>
      <c r="X1097" s="42">
        <f t="shared" si="1446"/>
        <v>6.0647180911978626</v>
      </c>
      <c r="Y1097" s="42">
        <f t="shared" si="1446"/>
        <v>5.0382064141210456</v>
      </c>
      <c r="Z1097" s="42">
        <f t="shared" si="1446"/>
        <v>0.36107029370392418</v>
      </c>
      <c r="AA1097" s="42">
        <f t="shared" si="1446"/>
        <v>0.08</v>
      </c>
      <c r="AB1097" s="42">
        <f t="shared" si="1446"/>
        <v>0</v>
      </c>
      <c r="AC1097" s="42">
        <f t="shared" si="1446"/>
        <v>2.6162829584498399</v>
      </c>
      <c r="AD1097" s="74">
        <f t="shared" si="1436"/>
        <v>100</v>
      </c>
    </row>
    <row r="1098" spans="1:30" x14ac:dyDescent="0.25">
      <c r="A1098" s="34" t="s">
        <v>1161</v>
      </c>
      <c r="B1098" s="34" t="s">
        <v>1162</v>
      </c>
      <c r="C1098" s="42">
        <f t="shared" si="1437"/>
        <v>7.289456936242285</v>
      </c>
      <c r="D1098" s="42">
        <f t="shared" si="1447"/>
        <v>0.56000000000000005</v>
      </c>
      <c r="E1098" s="42">
        <f t="shared" si="1447"/>
        <v>4.3938725071312374</v>
      </c>
      <c r="F1098" s="42">
        <f t="shared" si="1447"/>
        <v>3.2306138505448412</v>
      </c>
      <c r="G1098" s="42">
        <f t="shared" si="1438"/>
        <v>3.7556712725335251</v>
      </c>
      <c r="H1098" s="42">
        <f t="shared" si="1448"/>
        <v>5.2144725608139515</v>
      </c>
      <c r="I1098" s="42">
        <f t="shared" si="1448"/>
        <v>2.0530758717808482</v>
      </c>
      <c r="J1098" s="42">
        <f t="shared" si="1448"/>
        <v>2.2532214139056133</v>
      </c>
      <c r="K1098" s="42">
        <f t="shared" si="1439"/>
        <v>2.1797689090392698</v>
      </c>
      <c r="L1098" s="42">
        <f t="shared" si="1440"/>
        <v>2.7655844291110476</v>
      </c>
      <c r="M1098" s="42">
        <f t="shared" si="1445"/>
        <v>3.295433723533336</v>
      </c>
      <c r="N1098" s="42">
        <f t="shared" si="1445"/>
        <v>3.513025740062635</v>
      </c>
      <c r="O1098" s="42">
        <f t="shared" si="1445"/>
        <v>3.1128963953982565</v>
      </c>
      <c r="P1098" s="42">
        <f t="shared" si="1445"/>
        <v>3.1065232507681486</v>
      </c>
      <c r="Q1098" s="42">
        <f t="shared" si="1445"/>
        <v>0.68007452603848861</v>
      </c>
      <c r="R1098" s="42">
        <f t="shared" si="1445"/>
        <v>5.4253629575387476</v>
      </c>
      <c r="S1098" s="42">
        <f t="shared" si="1445"/>
        <v>5.0000897549186618</v>
      </c>
      <c r="T1098" s="42">
        <f t="shared" si="1441"/>
        <v>5.2718945104661961</v>
      </c>
      <c r="U1098" s="42">
        <f t="shared" si="1442"/>
        <v>2.1074637590189842</v>
      </c>
      <c r="V1098" s="42">
        <f t="shared" si="1446"/>
        <v>4.7863928275033327</v>
      </c>
      <c r="W1098" s="42">
        <f t="shared" si="1446"/>
        <v>4.5544626691813868</v>
      </c>
      <c r="X1098" s="42">
        <f t="shared" si="1446"/>
        <v>4.9417172840388472</v>
      </c>
      <c r="Y1098" s="42">
        <f t="shared" si="1446"/>
        <v>5.2217467705425742</v>
      </c>
      <c r="Z1098" s="42">
        <f t="shared" si="1446"/>
        <v>0.2151118953224597</v>
      </c>
      <c r="AA1098" s="42">
        <f t="shared" si="1446"/>
        <v>6.1094569362422853</v>
      </c>
      <c r="AB1098" s="42">
        <f t="shared" si="1446"/>
        <v>6.579456936242285</v>
      </c>
      <c r="AC1098" s="42">
        <f t="shared" si="1446"/>
        <v>2.3831523120807625</v>
      </c>
      <c r="AD1098" s="74">
        <f t="shared" si="1436"/>
        <v>100.00000000000003</v>
      </c>
    </row>
    <row r="1099" spans="1:30" x14ac:dyDescent="0.25">
      <c r="A1099" s="34" t="s">
        <v>1163</v>
      </c>
      <c r="B1099" s="34" t="s">
        <v>1164</v>
      </c>
      <c r="C1099" s="42">
        <f t="shared" si="1437"/>
        <v>4.7717123934091727</v>
      </c>
      <c r="D1099" s="42">
        <f t="shared" si="1447"/>
        <v>3.0888579153210212</v>
      </c>
      <c r="E1099" s="42">
        <f t="shared" si="1447"/>
        <v>6.6649100352819719</v>
      </c>
      <c r="F1099" s="42">
        <f t="shared" si="1447"/>
        <v>5.2006816115147192</v>
      </c>
      <c r="G1099" s="42">
        <f t="shared" si="1438"/>
        <v>1.5762438599657744</v>
      </c>
      <c r="H1099" s="42">
        <f t="shared" si="1448"/>
        <v>6.8891799209047786</v>
      </c>
      <c r="I1099" s="42">
        <f t="shared" si="1448"/>
        <v>0.53115724130320685</v>
      </c>
      <c r="J1099" s="42">
        <f t="shared" si="1448"/>
        <v>0</v>
      </c>
      <c r="K1099" s="42">
        <f t="shared" si="1439"/>
        <v>2.7929614949678316</v>
      </c>
      <c r="L1099" s="42">
        <f t="shared" si="1440"/>
        <v>3.4841683748132297</v>
      </c>
      <c r="M1099" s="42">
        <f t="shared" si="1445"/>
        <v>1.6555511345319756</v>
      </c>
      <c r="N1099" s="42">
        <f t="shared" si="1445"/>
        <v>6.1014385162938067</v>
      </c>
      <c r="O1099" s="42">
        <f t="shared" si="1445"/>
        <v>2.2080316872633174</v>
      </c>
      <c r="P1099" s="42">
        <f t="shared" si="1445"/>
        <v>6.4695226070951168</v>
      </c>
      <c r="Q1099" s="42">
        <f t="shared" si="1445"/>
        <v>0.4</v>
      </c>
      <c r="R1099" s="42">
        <f t="shared" si="1445"/>
        <v>0</v>
      </c>
      <c r="S1099" s="42">
        <f t="shared" si="1445"/>
        <v>3.4130150713967446</v>
      </c>
      <c r="T1099" s="42">
        <f t="shared" si="1441"/>
        <v>7.2295226070951166</v>
      </c>
      <c r="U1099" s="42">
        <f t="shared" si="1442"/>
        <v>5.6095226070951165</v>
      </c>
      <c r="V1099" s="42">
        <f t="shared" si="1446"/>
        <v>3.2347613035475571</v>
      </c>
      <c r="W1099" s="42">
        <f t="shared" si="1446"/>
        <v>5.3160362065889259</v>
      </c>
      <c r="X1099" s="42">
        <f t="shared" si="1446"/>
        <v>0.9243149097422958</v>
      </c>
      <c r="Y1099" s="42">
        <f t="shared" si="1446"/>
        <v>5.2565592625950224</v>
      </c>
      <c r="Z1099" s="42">
        <f t="shared" si="1446"/>
        <v>5.0396378206926871</v>
      </c>
      <c r="AA1099" s="42">
        <f t="shared" si="1446"/>
        <v>4.3155384617125723</v>
      </c>
      <c r="AB1099" s="42">
        <f t="shared" si="1446"/>
        <v>4.2671319323393329</v>
      </c>
      <c r="AC1099" s="42">
        <f t="shared" si="1446"/>
        <v>3.5595430245287063</v>
      </c>
      <c r="AD1099" s="74">
        <f t="shared" si="1436"/>
        <v>100</v>
      </c>
    </row>
    <row r="1100" spans="1:30" x14ac:dyDescent="0.25">
      <c r="A1100" s="34" t="s">
        <v>1165</v>
      </c>
      <c r="B1100" s="34" t="s">
        <v>1166</v>
      </c>
      <c r="C1100" s="42">
        <f t="shared" si="1437"/>
        <v>5.6793252491257675</v>
      </c>
      <c r="D1100" s="42">
        <f t="shared" si="1447"/>
        <v>1.8653207980377384</v>
      </c>
      <c r="E1100" s="42">
        <f>E340-0.86</f>
        <v>6.0285279282174056</v>
      </c>
      <c r="F1100" s="42">
        <f t="shared" si="1447"/>
        <v>5.8485279282174059</v>
      </c>
      <c r="G1100" s="42">
        <f t="shared" si="1438"/>
        <v>3.7345500260402869</v>
      </c>
      <c r="H1100" s="42">
        <f t="shared" si="1448"/>
        <v>4.6880321570051926</v>
      </c>
      <c r="I1100" s="42">
        <f t="shared" si="1448"/>
        <v>1.6763300891764736</v>
      </c>
      <c r="J1100" s="42">
        <f t="shared" si="1448"/>
        <v>1.060887521741809</v>
      </c>
      <c r="K1100" s="42">
        <f t="shared" si="1439"/>
        <v>5.3228619551197536</v>
      </c>
      <c r="L1100" s="42">
        <f>L340</f>
        <v>0</v>
      </c>
      <c r="M1100" s="42">
        <f t="shared" si="1445"/>
        <v>0.56982684007875406</v>
      </c>
      <c r="N1100" s="42">
        <f t="shared" si="1445"/>
        <v>3.4136883250362033</v>
      </c>
      <c r="O1100" s="42">
        <f t="shared" si="1445"/>
        <v>0</v>
      </c>
      <c r="P1100" s="42">
        <f t="shared" si="1445"/>
        <v>3.4220095738860445</v>
      </c>
      <c r="Q1100" s="42">
        <f>Q340-0.25</f>
        <v>5.8085279282174058</v>
      </c>
      <c r="R1100" s="42">
        <f t="shared" si="1445"/>
        <v>6.0585279282174058</v>
      </c>
      <c r="S1100" s="42">
        <f t="shared" si="1445"/>
        <v>5.1585279282174055</v>
      </c>
      <c r="T1100" s="42">
        <f t="shared" si="1441"/>
        <v>6.8185279282174056</v>
      </c>
      <c r="U1100" s="42">
        <f>U340</f>
        <v>6.0585279282174058</v>
      </c>
      <c r="V1100" s="42">
        <f t="shared" si="1446"/>
        <v>4.2914572824873298</v>
      </c>
      <c r="W1100" s="42">
        <f t="shared" si="1446"/>
        <v>4.9232377709191324</v>
      </c>
      <c r="X1100" s="42">
        <f t="shared" si="1446"/>
        <v>0</v>
      </c>
      <c r="Y1100" s="42">
        <f t="shared" si="1446"/>
        <v>4.7543746726273204</v>
      </c>
      <c r="Z1100" s="42">
        <f t="shared" si="1446"/>
        <v>5.8214763908481872</v>
      </c>
      <c r="AA1100" s="42">
        <f t="shared" si="1446"/>
        <v>4.3248357401636319</v>
      </c>
      <c r="AB1100" s="42">
        <f t="shared" si="1446"/>
        <v>1.0312387962923248</v>
      </c>
      <c r="AC1100" s="42">
        <f t="shared" si="1446"/>
        <v>1.6408513138922138</v>
      </c>
      <c r="AD1100" s="74">
        <f t="shared" si="1436"/>
        <v>100.00000000000001</v>
      </c>
    </row>
    <row r="1101" spans="1:30" x14ac:dyDescent="0.25">
      <c r="A1101" s="34" t="s">
        <v>1167</v>
      </c>
      <c r="B1101" s="34" t="s">
        <v>1168</v>
      </c>
      <c r="C1101" s="42">
        <f t="shared" si="1437"/>
        <v>4.7774978749572563</v>
      </c>
      <c r="D1101" s="42">
        <f t="shared" si="1447"/>
        <v>2.866598921271394</v>
      </c>
      <c r="E1101" s="42">
        <f t="shared" si="1447"/>
        <v>5.2167208621624512</v>
      </c>
      <c r="F1101" s="42">
        <f t="shared" si="1447"/>
        <v>4.3912170574452887</v>
      </c>
      <c r="G1101" s="42">
        <f t="shared" si="1438"/>
        <v>0.96574863098064201</v>
      </c>
      <c r="H1101" s="42">
        <f t="shared" si="1448"/>
        <v>5.4841965466823224</v>
      </c>
      <c r="I1101" s="42">
        <f t="shared" si="1448"/>
        <v>3.0113206920622058</v>
      </c>
      <c r="J1101" s="42">
        <f t="shared" si="1448"/>
        <v>2.4921604689912051</v>
      </c>
      <c r="K1101" s="42">
        <f t="shared" si="1439"/>
        <v>2.6803404041772119</v>
      </c>
      <c r="L1101" s="42">
        <f t="shared" si="1440"/>
        <v>3.4009820182988753</v>
      </c>
      <c r="M1101" s="42">
        <f t="shared" si="1445"/>
        <v>4.5641857597376241</v>
      </c>
      <c r="N1101" s="42">
        <f t="shared" si="1445"/>
        <v>3.5475340137096429</v>
      </c>
      <c r="O1101" s="42">
        <f t="shared" si="1445"/>
        <v>2.7777302088507216</v>
      </c>
      <c r="P1101" s="42">
        <f t="shared" si="1445"/>
        <v>0.9255900826050566</v>
      </c>
      <c r="Q1101" s="42">
        <f t="shared" si="1445"/>
        <v>0</v>
      </c>
      <c r="R1101" s="42">
        <f t="shared" si="1445"/>
        <v>6.414050025552271</v>
      </c>
      <c r="S1101" s="42">
        <f t="shared" si="1445"/>
        <v>1.2380166751840909</v>
      </c>
      <c r="T1101" s="42">
        <f t="shared" si="1441"/>
        <v>7.1740500255522708</v>
      </c>
      <c r="U1101" s="42">
        <f t="shared" si="1442"/>
        <v>5.954050025552271</v>
      </c>
      <c r="V1101" s="42">
        <f t="shared" si="1446"/>
        <v>0</v>
      </c>
      <c r="W1101" s="42">
        <f t="shared" si="1446"/>
        <v>3.2309383126959492</v>
      </c>
      <c r="X1101" s="42">
        <f t="shared" si="1446"/>
        <v>2.2877554875075985</v>
      </c>
      <c r="Y1101" s="42">
        <f t="shared" si="1446"/>
        <v>3.8429677745888977</v>
      </c>
      <c r="Z1101" s="42">
        <f t="shared" si="1446"/>
        <v>4.6666491697631729</v>
      </c>
      <c r="AA1101" s="42">
        <f t="shared" si="1446"/>
        <v>5.3445372095266999</v>
      </c>
      <c r="AB1101" s="42">
        <f t="shared" si="1446"/>
        <v>6.1411117265926016</v>
      </c>
      <c r="AC1101" s="42">
        <f t="shared" si="1446"/>
        <v>6.6040500255522714</v>
      </c>
      <c r="AD1101" s="74">
        <f t="shared" si="1436"/>
        <v>100</v>
      </c>
    </row>
    <row r="1102" spans="1:30" x14ac:dyDescent="0.25">
      <c r="A1102" s="34" t="s">
        <v>1169</v>
      </c>
      <c r="B1102" s="34" t="s">
        <v>1170</v>
      </c>
      <c r="C1102" s="42">
        <f t="shared" si="1437"/>
        <v>5.1671422106694536</v>
      </c>
      <c r="D1102" s="42">
        <f t="shared" si="1447"/>
        <v>2.07165558152077</v>
      </c>
      <c r="E1102" s="42">
        <f t="shared" si="1447"/>
        <v>5.0926210802857357</v>
      </c>
      <c r="F1102" s="42">
        <f t="shared" si="1447"/>
        <v>4.0561119672431856</v>
      </c>
      <c r="G1102" s="42">
        <f t="shared" si="1438"/>
        <v>1.0504674176386926</v>
      </c>
      <c r="H1102" s="42">
        <f t="shared" si="1448"/>
        <v>3.8266475023523965</v>
      </c>
      <c r="I1102" s="42">
        <f t="shared" si="1448"/>
        <v>3.459951214290319</v>
      </c>
      <c r="J1102" s="42">
        <f t="shared" si="1448"/>
        <v>1.9456286223102117</v>
      </c>
      <c r="K1102" s="42">
        <f t="shared" si="1439"/>
        <v>3.1776049972269598</v>
      </c>
      <c r="L1102" s="42">
        <f t="shared" si="1440"/>
        <v>3.8085882312491641</v>
      </c>
      <c r="M1102" s="42">
        <f t="shared" si="1445"/>
        <v>3.0572513384506235</v>
      </c>
      <c r="N1102" s="42">
        <f t="shared" si="1445"/>
        <v>4.2984056407538649</v>
      </c>
      <c r="O1102" s="42">
        <f t="shared" si="1445"/>
        <v>4.9471426167196366</v>
      </c>
      <c r="P1102" s="42">
        <f t="shared" si="1445"/>
        <v>0.40361551508647259</v>
      </c>
      <c r="Q1102" s="42">
        <f t="shared" si="1445"/>
        <v>5.9667826980282657</v>
      </c>
      <c r="R1102" s="42">
        <f t="shared" si="1445"/>
        <v>5.9667826980282657</v>
      </c>
      <c r="S1102" s="42">
        <f t="shared" si="1445"/>
        <v>5.0667826980282653</v>
      </c>
      <c r="T1102" s="42">
        <f t="shared" si="1441"/>
        <v>6.7267826980282655</v>
      </c>
      <c r="U1102" s="42">
        <f t="shared" si="1442"/>
        <v>5.5067826980282657</v>
      </c>
      <c r="V1102" s="42">
        <f t="shared" si="1446"/>
        <v>4.4750870235211995</v>
      </c>
      <c r="W1102" s="42">
        <f t="shared" si="1446"/>
        <v>3.4429090024342917</v>
      </c>
      <c r="X1102" s="42">
        <f t="shared" si="1446"/>
        <v>2.5696706696853866</v>
      </c>
      <c r="Y1102" s="42">
        <f t="shared" si="1446"/>
        <v>3.0939053527954044</v>
      </c>
      <c r="Z1102" s="42">
        <f t="shared" si="1446"/>
        <v>3.1054282142203697</v>
      </c>
      <c r="AA1102" s="42">
        <f t="shared" si="1446"/>
        <v>3.2442393734134969</v>
      </c>
      <c r="AB1102" s="42">
        <f t="shared" si="1446"/>
        <v>2.6660092906083741</v>
      </c>
      <c r="AC1102" s="42">
        <f t="shared" si="1446"/>
        <v>1.8060036473826551</v>
      </c>
      <c r="AD1102" s="74">
        <f t="shared" si="1436"/>
        <v>99.999999999999986</v>
      </c>
    </row>
    <row r="1103" spans="1:30" x14ac:dyDescent="0.25">
      <c r="A1103" s="34" t="s">
        <v>1171</v>
      </c>
      <c r="B1103" s="34" t="s">
        <v>1172</v>
      </c>
      <c r="C1103" s="42">
        <f t="shared" si="1437"/>
        <v>4.3473367739848827</v>
      </c>
      <c r="D1103" s="42">
        <f t="shared" si="1447"/>
        <v>2.9945990285120749</v>
      </c>
      <c r="E1103" s="42">
        <f t="shared" si="1447"/>
        <v>3.8153840509929671</v>
      </c>
      <c r="F1103" s="42">
        <f t="shared" si="1447"/>
        <v>2.960884883651389</v>
      </c>
      <c r="G1103" s="42">
        <f t="shared" si="1438"/>
        <v>1.0557565266050666</v>
      </c>
      <c r="H1103" s="42">
        <f t="shared" si="1448"/>
        <v>7.5395701819910608</v>
      </c>
      <c r="I1103" s="42">
        <f t="shared" si="1448"/>
        <v>1.2055483317000852</v>
      </c>
      <c r="J1103" s="42">
        <f t="shared" si="1448"/>
        <v>0.39579623690832871</v>
      </c>
      <c r="K1103" s="42">
        <f t="shared" si="1439"/>
        <v>3.3880343484506428</v>
      </c>
      <c r="L1103" s="42">
        <f t="shared" si="1440"/>
        <v>4.6626280930198467</v>
      </c>
      <c r="M1103" s="42">
        <f t="shared" si="1445"/>
        <v>4.5040671568582358</v>
      </c>
      <c r="N1103" s="42">
        <f t="shared" si="1445"/>
        <v>5.2837011744636238</v>
      </c>
      <c r="O1103" s="42">
        <f t="shared" si="1445"/>
        <v>6.2031039977484088</v>
      </c>
      <c r="P1103" s="42">
        <f t="shared" si="1445"/>
        <v>0.39416010064150586</v>
      </c>
      <c r="Q1103" s="42">
        <f t="shared" si="1445"/>
        <v>6.5966039484721453</v>
      </c>
      <c r="R1103" s="42">
        <f t="shared" si="1445"/>
        <v>6.5966039484721453</v>
      </c>
      <c r="S1103" s="42">
        <f t="shared" si="1445"/>
        <v>5.6966039484721449</v>
      </c>
      <c r="T1103" s="42">
        <f t="shared" si="1441"/>
        <v>7.356603948472145</v>
      </c>
      <c r="U1103" s="42">
        <f t="shared" si="1442"/>
        <v>6.1366039484721453</v>
      </c>
      <c r="V1103" s="42">
        <f t="shared" si="1446"/>
        <v>6.3217454506191384</v>
      </c>
      <c r="W1103" s="42">
        <f t="shared" si="1446"/>
        <v>2.4808615984979556</v>
      </c>
      <c r="X1103" s="42">
        <f t="shared" si="1446"/>
        <v>1.666911807176563</v>
      </c>
      <c r="Y1103" s="42">
        <f t="shared" si="1446"/>
        <v>2.3418546458500278</v>
      </c>
      <c r="Z1103" s="42">
        <f t="shared" si="1446"/>
        <v>2.1736263293429636</v>
      </c>
      <c r="AA1103" s="42">
        <f t="shared" si="1446"/>
        <v>2.1504475367039326</v>
      </c>
      <c r="AB1103" s="42">
        <f t="shared" si="1446"/>
        <v>1.4035327549940737</v>
      </c>
      <c r="AC1103" s="42">
        <f t="shared" si="1446"/>
        <v>0.32742924892650338</v>
      </c>
      <c r="AD1103" s="74">
        <f t="shared" si="1436"/>
        <v>99.999999999999986</v>
      </c>
    </row>
    <row r="1104" spans="1:30" x14ac:dyDescent="0.25">
      <c r="A1104" s="34" t="s">
        <v>1173</v>
      </c>
      <c r="B1104" s="34" t="s">
        <v>1174</v>
      </c>
      <c r="C1104" s="42">
        <f t="shared" si="1437"/>
        <v>4.1133553458093406</v>
      </c>
      <c r="D1104" s="42">
        <f t="shared" si="1447"/>
        <v>2.4232794795387154</v>
      </c>
      <c r="E1104" s="42">
        <f t="shared" si="1447"/>
        <v>4.8309929848663318</v>
      </c>
      <c r="F1104" s="42">
        <f t="shared" si="1447"/>
        <v>3.7469168811924005</v>
      </c>
      <c r="G1104" s="42">
        <f t="shared" si="1438"/>
        <v>1.8089406723462949</v>
      </c>
      <c r="H1104" s="42">
        <f t="shared" si="1448"/>
        <v>6.1344864997677204</v>
      </c>
      <c r="I1104" s="42">
        <f t="shared" si="1448"/>
        <v>2.2731266246116286</v>
      </c>
      <c r="J1104" s="42">
        <f t="shared" si="1448"/>
        <v>2.3499756113211623</v>
      </c>
      <c r="K1104" s="42">
        <f t="shared" si="1439"/>
        <v>3.471838036174753</v>
      </c>
      <c r="L1104" s="42">
        <f t="shared" si="1440"/>
        <v>4.5741304134344043</v>
      </c>
      <c r="M1104" s="42">
        <f t="shared" si="1445"/>
        <v>1.5950976649988158</v>
      </c>
      <c r="N1104" s="42">
        <f t="shared" si="1445"/>
        <v>2.265535349907577</v>
      </c>
      <c r="O1104" s="42">
        <f t="shared" si="1445"/>
        <v>3.4836591957677179</v>
      </c>
      <c r="P1104" s="42">
        <f t="shared" si="1445"/>
        <v>2.7926649020707464</v>
      </c>
      <c r="Q1104" s="42">
        <f t="shared" si="1445"/>
        <v>5.6554652240565071</v>
      </c>
      <c r="R1104" s="42">
        <f t="shared" si="1445"/>
        <v>5.6554652240565071</v>
      </c>
      <c r="S1104" s="42">
        <f t="shared" si="1445"/>
        <v>4.7554652240565067</v>
      </c>
      <c r="T1104" s="42">
        <f t="shared" si="1441"/>
        <v>6.4154652240565069</v>
      </c>
      <c r="U1104" s="42">
        <f t="shared" si="1442"/>
        <v>5.1954652240565071</v>
      </c>
      <c r="V1104" s="42">
        <f t="shared" si="1446"/>
        <v>1.4138663060141277</v>
      </c>
      <c r="W1104" s="42">
        <f t="shared" si="1446"/>
        <v>3.3889677729851515</v>
      </c>
      <c r="X1104" s="42">
        <f t="shared" si="1446"/>
        <v>1.5720236373625414</v>
      </c>
      <c r="Y1104" s="42">
        <f t="shared" si="1446"/>
        <v>3.0201276697579749</v>
      </c>
      <c r="Z1104" s="42">
        <f t="shared" si="1446"/>
        <v>4.4192180158229757</v>
      </c>
      <c r="AA1104" s="42">
        <f t="shared" si="1446"/>
        <v>3.7632040022242546</v>
      </c>
      <c r="AB1104" s="42">
        <f t="shared" si="1446"/>
        <v>4.3318457035326441</v>
      </c>
      <c r="AC1104" s="42">
        <f t="shared" si="1446"/>
        <v>4.5494211102102238</v>
      </c>
      <c r="AD1104" s="74">
        <f t="shared" si="1436"/>
        <v>100.00000000000006</v>
      </c>
    </row>
    <row r="1105" spans="1:30" x14ac:dyDescent="0.25">
      <c r="A1105" s="34" t="s">
        <v>1175</v>
      </c>
      <c r="B1105" s="34" t="s">
        <v>1176</v>
      </c>
      <c r="C1105" s="42">
        <f t="shared" si="1437"/>
        <v>5.0457928451480569</v>
      </c>
      <c r="D1105" s="42">
        <f t="shared" si="1447"/>
        <v>2.8180498755965289</v>
      </c>
      <c r="E1105" s="42">
        <f>E345-0.86</f>
        <v>5.311938912215397</v>
      </c>
      <c r="F1105" s="42">
        <f t="shared" si="1447"/>
        <v>5.3272481842742048</v>
      </c>
      <c r="G1105" s="42">
        <f t="shared" si="1438"/>
        <v>1.5492968319617828</v>
      </c>
      <c r="H1105" s="42">
        <f t="shared" si="1448"/>
        <v>5.5572748627955013</v>
      </c>
      <c r="I1105" s="42">
        <f t="shared" si="1448"/>
        <v>1.4422588020433009</v>
      </c>
      <c r="J1105" s="42">
        <f t="shared" si="1448"/>
        <v>0.62000938566855768</v>
      </c>
      <c r="K1105" s="42">
        <f t="shared" si="1439"/>
        <v>3.0163891207039222</v>
      </c>
      <c r="L1105" s="42">
        <f>L345</f>
        <v>3.7857871106613765</v>
      </c>
      <c r="M1105" s="42">
        <f t="shared" si="1445"/>
        <v>3.3170315568378976</v>
      </c>
      <c r="N1105" s="42">
        <f t="shared" si="1445"/>
        <v>5.266138913883105</v>
      </c>
      <c r="O1105" s="42">
        <f t="shared" si="1445"/>
        <v>4.291892674249838</v>
      </c>
      <c r="P1105" s="42">
        <f t="shared" si="1445"/>
        <v>1.1938270924239933</v>
      </c>
      <c r="Q1105" s="42">
        <f>Q345-0.25</f>
        <v>0.15000000000000002</v>
      </c>
      <c r="R1105" s="42">
        <f t="shared" si="1445"/>
        <v>0</v>
      </c>
      <c r="S1105" s="42">
        <f t="shared" si="1445"/>
        <v>3.625318935812309</v>
      </c>
      <c r="T1105" s="42">
        <f t="shared" si="1441"/>
        <v>7.5479784037184636</v>
      </c>
      <c r="U1105" s="42">
        <f>U345</f>
        <v>6.7879784037184638</v>
      </c>
      <c r="V1105" s="42">
        <f t="shared" si="1446"/>
        <v>2.5454919013944259</v>
      </c>
      <c r="W1105" s="42">
        <f t="shared" si="1446"/>
        <v>4.7386586343765442</v>
      </c>
      <c r="X1105" s="42">
        <f t="shared" si="1446"/>
        <v>1.219563822593918</v>
      </c>
      <c r="Y1105" s="42">
        <f t="shared" si="1446"/>
        <v>4.8522877614477862</v>
      </c>
      <c r="Z1105" s="42">
        <f t="shared" si="1446"/>
        <v>5.3820931433848589</v>
      </c>
      <c r="AA1105" s="42">
        <f t="shared" si="1446"/>
        <v>3.8295297033321134</v>
      </c>
      <c r="AB1105" s="42">
        <f t="shared" si="1446"/>
        <v>5.9214279692012148</v>
      </c>
      <c r="AC1105" s="42">
        <f t="shared" si="1446"/>
        <v>4.8567351525564453</v>
      </c>
      <c r="AD1105" s="74">
        <f t="shared" si="1436"/>
        <v>100.00000000000001</v>
      </c>
    </row>
    <row r="1106" spans="1:30" x14ac:dyDescent="0.25">
      <c r="A1106" s="34" t="s">
        <v>1177</v>
      </c>
      <c r="B1106" s="34" t="s">
        <v>1178</v>
      </c>
      <c r="C1106" s="42">
        <f t="shared" si="1437"/>
        <v>6.6497162370048599</v>
      </c>
      <c r="D1106" s="42">
        <f t="shared" si="1447"/>
        <v>0.56000000000000005</v>
      </c>
      <c r="E1106" s="42">
        <f t="shared" si="1447"/>
        <v>5.7694888170733138</v>
      </c>
      <c r="F1106" s="42">
        <f t="shared" si="1447"/>
        <v>4.6232821612603328</v>
      </c>
      <c r="G1106" s="42">
        <f t="shared" si="1438"/>
        <v>0.96704492474952575</v>
      </c>
      <c r="H1106" s="42">
        <f t="shared" si="1448"/>
        <v>6.5796056817187321</v>
      </c>
      <c r="I1106" s="42">
        <f t="shared" si="1448"/>
        <v>0.48675812895088244</v>
      </c>
      <c r="J1106" s="42">
        <f t="shared" si="1448"/>
        <v>2.0734026786659223</v>
      </c>
      <c r="K1106" s="42">
        <f t="shared" si="1439"/>
        <v>3.7828474280471003</v>
      </c>
      <c r="L1106" s="42">
        <f t="shared" si="1440"/>
        <v>2.7801458682398446</v>
      </c>
      <c r="M1106" s="42">
        <f t="shared" si="1445"/>
        <v>3.8309260743334392</v>
      </c>
      <c r="N1106" s="42">
        <f t="shared" si="1445"/>
        <v>5.7572284580788446</v>
      </c>
      <c r="O1106" s="42">
        <f t="shared" si="1445"/>
        <v>0.82065487840210338</v>
      </c>
      <c r="P1106" s="42">
        <f t="shared" si="1445"/>
        <v>3.6597104030223355</v>
      </c>
      <c r="Q1106" s="42">
        <f t="shared" si="1445"/>
        <v>6.1018103900015213</v>
      </c>
      <c r="R1106" s="42">
        <f t="shared" si="1445"/>
        <v>0</v>
      </c>
      <c r="S1106" s="42">
        <f t="shared" si="1445"/>
        <v>5.2018103900015209</v>
      </c>
      <c r="T1106" s="42">
        <f t="shared" si="1441"/>
        <v>6.861810390001521</v>
      </c>
      <c r="U1106" s="42">
        <f t="shared" si="1442"/>
        <v>5.2418103900015209</v>
      </c>
      <c r="V1106" s="42">
        <f t="shared" si="1446"/>
        <v>3.3051472945841569</v>
      </c>
      <c r="W1106" s="42">
        <f t="shared" si="1446"/>
        <v>4.7160636063670083</v>
      </c>
      <c r="X1106" s="42">
        <f t="shared" si="1446"/>
        <v>0.63035231301668249</v>
      </c>
      <c r="Y1106" s="42">
        <f t="shared" si="1446"/>
        <v>4.6451825512256955</v>
      </c>
      <c r="Z1106" s="42">
        <f t="shared" si="1446"/>
        <v>4.9840494891330129</v>
      </c>
      <c r="AA1106" s="42">
        <f t="shared" si="1446"/>
        <v>4.2527381317747848</v>
      </c>
      <c r="AB1106" s="42">
        <f t="shared" si="1446"/>
        <v>2.9859923185113826</v>
      </c>
      <c r="AC1106" s="42">
        <f t="shared" si="1446"/>
        <v>2.7324209958339676</v>
      </c>
      <c r="AD1106" s="74">
        <f t="shared" si="1436"/>
        <v>100</v>
      </c>
    </row>
    <row r="1107" spans="1:30" x14ac:dyDescent="0.25">
      <c r="A1107" s="34" t="s">
        <v>1179</v>
      </c>
      <c r="B1107" s="34" t="s">
        <v>1180</v>
      </c>
      <c r="C1107" s="42">
        <f t="shared" si="1437"/>
        <v>6.0016486204610082</v>
      </c>
      <c r="D1107" s="42">
        <f t="shared" si="1447"/>
        <v>1.1859704720301951</v>
      </c>
      <c r="E1107" s="42">
        <f t="shared" si="1447"/>
        <v>5.0131170550746802</v>
      </c>
      <c r="F1107" s="42">
        <f t="shared" si="1447"/>
        <v>4.1265193741317985</v>
      </c>
      <c r="G1107" s="42">
        <f t="shared" si="1438"/>
        <v>1.7135949443579801</v>
      </c>
      <c r="H1107" s="42">
        <f t="shared" si="1448"/>
        <v>6.7133302731385465</v>
      </c>
      <c r="I1107" s="42">
        <f t="shared" si="1448"/>
        <v>1.04059169199394</v>
      </c>
      <c r="J1107" s="42">
        <f t="shared" si="1448"/>
        <v>2.1915617560760201</v>
      </c>
      <c r="K1107" s="42">
        <f t="shared" si="1439"/>
        <v>4.1809864618376187</v>
      </c>
      <c r="L1107" s="42">
        <f t="shared" si="1440"/>
        <v>3.2945536738953658</v>
      </c>
      <c r="M1107" s="42">
        <f t="shared" si="1445"/>
        <v>4.5041805338289924</v>
      </c>
      <c r="N1107" s="42">
        <f t="shared" si="1445"/>
        <v>5.5124126225258587</v>
      </c>
      <c r="O1107" s="42">
        <f t="shared" si="1445"/>
        <v>4.2912097724073845</v>
      </c>
      <c r="P1107" s="42">
        <f t="shared" si="1445"/>
        <v>1.2687781879288107</v>
      </c>
      <c r="Q1107" s="42">
        <f t="shared" si="1445"/>
        <v>6.1497609436767968</v>
      </c>
      <c r="R1107" s="42">
        <f t="shared" si="1445"/>
        <v>6.1497609436767968</v>
      </c>
      <c r="S1107" s="42">
        <f t="shared" si="1445"/>
        <v>1.149920314558933</v>
      </c>
      <c r="T1107" s="42">
        <f t="shared" si="1441"/>
        <v>6.9097609436767966</v>
      </c>
      <c r="U1107" s="42">
        <f t="shared" si="1442"/>
        <v>5.6897609436767969</v>
      </c>
      <c r="V1107" s="42">
        <f t="shared" si="1446"/>
        <v>5.1248007863973308</v>
      </c>
      <c r="W1107" s="42">
        <f t="shared" si="1446"/>
        <v>4.3518017317356392</v>
      </c>
      <c r="X1107" s="42">
        <f t="shared" si="1446"/>
        <v>0.36896282400467562</v>
      </c>
      <c r="Y1107" s="42">
        <f t="shared" si="1446"/>
        <v>3.8811052282473151</v>
      </c>
      <c r="Z1107" s="42">
        <f t="shared" si="1446"/>
        <v>2.7303546566429242</v>
      </c>
      <c r="AA1107" s="42">
        <f t="shared" si="1446"/>
        <v>2.4982814744427371</v>
      </c>
      <c r="AB1107" s="42">
        <f t="shared" si="1446"/>
        <v>2.486073572975728</v>
      </c>
      <c r="AC1107" s="42">
        <f t="shared" si="1446"/>
        <v>1.4712001965993331</v>
      </c>
      <c r="AD1107" s="74">
        <f t="shared" si="1436"/>
        <v>99.999999999999986</v>
      </c>
    </row>
    <row r="1108" spans="1:30" x14ac:dyDescent="0.25">
      <c r="A1108" s="34" t="s">
        <v>1181</v>
      </c>
      <c r="B1108" s="34" t="s">
        <v>1182</v>
      </c>
      <c r="C1108" s="42">
        <f t="shared" si="1437"/>
        <v>2.9053899754671195</v>
      </c>
      <c r="D1108" s="42">
        <f t="shared" si="1447"/>
        <v>4.0480576077845436</v>
      </c>
      <c r="E1108" s="42">
        <f>E348-0.86</f>
        <v>4.0965694017682521</v>
      </c>
      <c r="F1108" s="42">
        <f t="shared" si="1447"/>
        <v>4.1092610175756645</v>
      </c>
      <c r="G1108" s="42">
        <f t="shared" si="1438"/>
        <v>1.0223879343178008</v>
      </c>
      <c r="H1108" s="42">
        <f t="shared" si="1448"/>
        <v>5.8200961389236125</v>
      </c>
      <c r="I1108" s="42">
        <f t="shared" si="1448"/>
        <v>1.4427641312680166</v>
      </c>
      <c r="J1108" s="42">
        <f t="shared" si="1448"/>
        <v>2.9971714911066845</v>
      </c>
      <c r="K1108" s="42">
        <f t="shared" si="1439"/>
        <v>1.40571026560727</v>
      </c>
      <c r="L1108" s="42">
        <f>L348</f>
        <v>5.2532211596153333</v>
      </c>
      <c r="M1108" s="42">
        <f t="shared" si="1445"/>
        <v>3.9017852135699149</v>
      </c>
      <c r="N1108" s="42">
        <f t="shared" si="1445"/>
        <v>5.3290447188578387</v>
      </c>
      <c r="O1108" s="42">
        <f t="shared" si="1445"/>
        <v>4.9956305688816318</v>
      </c>
      <c r="P1108" s="42">
        <f t="shared" si="1445"/>
        <v>0.73181652477047288</v>
      </c>
      <c r="Q1108" s="42">
        <f>Q348-0.25</f>
        <v>5.2048004829529919</v>
      </c>
      <c r="R1108" s="42">
        <f t="shared" si="1445"/>
        <v>5.4548004829529919</v>
      </c>
      <c r="S1108" s="42">
        <f t="shared" si="1445"/>
        <v>0.91826682765099765</v>
      </c>
      <c r="T1108" s="42">
        <f t="shared" si="1441"/>
        <v>6.2148004829529917</v>
      </c>
      <c r="U1108" s="42">
        <f>U348</f>
        <v>5.8548004829529923</v>
      </c>
      <c r="V1108" s="42">
        <f t="shared" si="1446"/>
        <v>2.5001168880201208</v>
      </c>
      <c r="W1108" s="42">
        <f t="shared" si="1446"/>
        <v>4.6046520340179562</v>
      </c>
      <c r="X1108" s="42">
        <f t="shared" si="1446"/>
        <v>1.0746180723095986</v>
      </c>
      <c r="Y1108" s="42">
        <f t="shared" si="1446"/>
        <v>4.3163952132148511</v>
      </c>
      <c r="Z1108" s="42">
        <f t="shared" si="1446"/>
        <v>4.1045499511177406</v>
      </c>
      <c r="AA1108" s="42">
        <f t="shared" si="1446"/>
        <v>3.4395697006723038</v>
      </c>
      <c r="AB1108" s="42">
        <f t="shared" si="1446"/>
        <v>5.2226813134656318</v>
      </c>
      <c r="AC1108" s="42">
        <f t="shared" si="1446"/>
        <v>3.031041918204683</v>
      </c>
      <c r="AD1108" s="74">
        <f t="shared" si="1436"/>
        <v>100.00000000000001</v>
      </c>
    </row>
    <row r="1109" spans="1:30" x14ac:dyDescent="0.25">
      <c r="A1109" s="34" t="s">
        <v>1183</v>
      </c>
      <c r="B1109" s="34" t="s">
        <v>1184</v>
      </c>
      <c r="C1109" s="42">
        <f t="shared" si="1437"/>
        <v>5.9775622962319019</v>
      </c>
      <c r="D1109" s="42">
        <f t="shared" si="1447"/>
        <v>2.7866438869029095</v>
      </c>
      <c r="E1109" s="42">
        <f t="shared" si="1447"/>
        <v>5.2252800220528632</v>
      </c>
      <c r="F1109" s="42">
        <f t="shared" si="1447"/>
        <v>4.7281390238994447</v>
      </c>
      <c r="G1109" s="42">
        <f t="shared" si="1438"/>
        <v>1.1482323151870997</v>
      </c>
      <c r="H1109" s="42">
        <f>H349-0.86</f>
        <v>6.0796835586522091</v>
      </c>
      <c r="I1109" s="42">
        <f t="shared" si="1448"/>
        <v>4.7355817058664691</v>
      </c>
      <c r="J1109" s="42">
        <f t="shared" si="1448"/>
        <v>3.7332487286841474</v>
      </c>
      <c r="K1109" s="42">
        <f t="shared" si="1439"/>
        <v>3.4288281789740838</v>
      </c>
      <c r="L1109" s="42">
        <f t="shared" si="1440"/>
        <v>4.0120300466824643</v>
      </c>
      <c r="M1109" s="42">
        <f t="shared" ref="M1109:S1124" si="1449">M349</f>
        <v>5.6851256260308158</v>
      </c>
      <c r="N1109" s="42">
        <f t="shared" si="1449"/>
        <v>2.9821963948456593</v>
      </c>
      <c r="O1109" s="42">
        <f t="shared" si="1449"/>
        <v>4.6632694138177788</v>
      </c>
      <c r="P1109" s="42">
        <f t="shared" si="1449"/>
        <v>0.99489489788062602</v>
      </c>
      <c r="Q1109" s="42">
        <f t="shared" si="1449"/>
        <v>6.7364257589321959</v>
      </c>
      <c r="R1109" s="42">
        <f t="shared" si="1449"/>
        <v>6.7364257589321959</v>
      </c>
      <c r="S1109" s="42">
        <f t="shared" si="1449"/>
        <v>0</v>
      </c>
      <c r="T1109" s="42">
        <f t="shared" si="1441"/>
        <v>7.4964257589321956</v>
      </c>
      <c r="U1109" s="42">
        <f>U349</f>
        <v>0</v>
      </c>
      <c r="V1109" s="42">
        <f t="shared" ref="V1109:AC1124" si="1450">V349</f>
        <v>5.0523193191991478</v>
      </c>
      <c r="W1109" s="42">
        <f t="shared" si="1450"/>
        <v>2.8580790295311291</v>
      </c>
      <c r="X1109" s="42">
        <f t="shared" si="1450"/>
        <v>0.85626996965481061</v>
      </c>
      <c r="Y1109" s="42">
        <f t="shared" si="1450"/>
        <v>3.9719019797206343</v>
      </c>
      <c r="Z1109" s="42">
        <f t="shared" si="1450"/>
        <v>4.6169294732600772</v>
      </c>
      <c r="AA1109" s="42">
        <f t="shared" si="1450"/>
        <v>2.6111309542865522</v>
      </c>
      <c r="AB1109" s="42">
        <f t="shared" si="1450"/>
        <v>1.2899538687316983</v>
      </c>
      <c r="AC1109" s="42">
        <f t="shared" si="1450"/>
        <v>1.5934220331108746</v>
      </c>
      <c r="AD1109" s="74">
        <f t="shared" si="1436"/>
        <v>99.999999999999972</v>
      </c>
    </row>
    <row r="1110" spans="1:30" x14ac:dyDescent="0.25">
      <c r="A1110" s="34" t="s">
        <v>1185</v>
      </c>
      <c r="B1110" s="34" t="s">
        <v>1186</v>
      </c>
      <c r="C1110" s="42">
        <f t="shared" si="1437"/>
        <v>5.4953093009388772</v>
      </c>
      <c r="D1110" s="42">
        <f t="shared" si="1447"/>
        <v>1.9116746568870966</v>
      </c>
      <c r="E1110" s="42">
        <f t="shared" si="1447"/>
        <v>4.7454026626027073</v>
      </c>
      <c r="F1110" s="42">
        <f t="shared" si="1447"/>
        <v>3.5305413487556359</v>
      </c>
      <c r="G1110" s="42">
        <f t="shared" si="1438"/>
        <v>1.6758065075673885</v>
      </c>
      <c r="H1110" s="42">
        <f t="shared" si="1448"/>
        <v>4.6851195651784927</v>
      </c>
      <c r="I1110" s="42">
        <f t="shared" si="1448"/>
        <v>2.3141681935804232</v>
      </c>
      <c r="J1110" s="42">
        <f t="shared" si="1448"/>
        <v>2.741113477508597</v>
      </c>
      <c r="K1110" s="42">
        <f t="shared" si="1439"/>
        <v>3.9741263237351703</v>
      </c>
      <c r="L1110" s="42">
        <f t="shared" si="1440"/>
        <v>4.3982961219530878</v>
      </c>
      <c r="M1110" s="42">
        <f t="shared" si="1449"/>
        <v>3.3430801264108947</v>
      </c>
      <c r="N1110" s="42">
        <f t="shared" si="1449"/>
        <v>2.1963976394383891</v>
      </c>
      <c r="O1110" s="42">
        <f t="shared" si="1449"/>
        <v>2.3857299059954871</v>
      </c>
      <c r="P1110" s="42">
        <f t="shared" si="1449"/>
        <v>3.3842854117228214</v>
      </c>
      <c r="Q1110" s="42">
        <f t="shared" si="1449"/>
        <v>6.2279277182533992</v>
      </c>
      <c r="R1110" s="42">
        <f t="shared" si="1449"/>
        <v>6.2279277182533992</v>
      </c>
      <c r="S1110" s="42">
        <f t="shared" si="1449"/>
        <v>0</v>
      </c>
      <c r="T1110" s="42">
        <f t="shared" si="1441"/>
        <v>6.987927718253399</v>
      </c>
      <c r="U1110" s="42">
        <f t="shared" si="1442"/>
        <v>5.3679277182533989</v>
      </c>
      <c r="V1110" s="42">
        <f t="shared" si="1450"/>
        <v>2.5949698826055823</v>
      </c>
      <c r="W1110" s="42">
        <f t="shared" si="1450"/>
        <v>2.4480076352430209</v>
      </c>
      <c r="X1110" s="42">
        <f t="shared" si="1450"/>
        <v>1.3789168601051858</v>
      </c>
      <c r="Y1110" s="42">
        <f t="shared" si="1450"/>
        <v>4.2317000769539694</v>
      </c>
      <c r="Z1110" s="42">
        <f t="shared" si="1450"/>
        <v>5.2693202505448733</v>
      </c>
      <c r="AA1110" s="42">
        <f t="shared" si="1450"/>
        <v>4.945589320220348</v>
      </c>
      <c r="AB1110" s="42">
        <f t="shared" si="1450"/>
        <v>3.9752730116511077</v>
      </c>
      <c r="AC1110" s="42">
        <f t="shared" si="1450"/>
        <v>3.5634608473872578</v>
      </c>
      <c r="AD1110" s="74">
        <f t="shared" si="1436"/>
        <v>100.00000000000003</v>
      </c>
    </row>
    <row r="1111" spans="1:30" x14ac:dyDescent="0.25">
      <c r="A1111" s="34" t="s">
        <v>1187</v>
      </c>
      <c r="B1111" s="34" t="s">
        <v>1188</v>
      </c>
      <c r="C1111" s="42">
        <f t="shared" si="1437"/>
        <v>3.1443035616215709</v>
      </c>
      <c r="D1111" s="42">
        <f t="shared" ref="D1111:F1126" si="1451">D351</f>
        <v>4.5442364263680703</v>
      </c>
      <c r="E1111" s="42">
        <f t="shared" si="1451"/>
        <v>5.8039121795643602</v>
      </c>
      <c r="F1111" s="42">
        <f t="shared" si="1451"/>
        <v>4.9151386134342996</v>
      </c>
      <c r="G1111" s="42">
        <f t="shared" si="1438"/>
        <v>1.0891065065011309</v>
      </c>
      <c r="H1111" s="42">
        <f t="shared" ref="H1111:J1126" si="1452">H351</f>
        <v>6.0326234000115706</v>
      </c>
      <c r="I1111" s="42">
        <f t="shared" si="1452"/>
        <v>3.2503577694648405</v>
      </c>
      <c r="J1111" s="42">
        <f t="shared" si="1452"/>
        <v>3.4041673941732578</v>
      </c>
      <c r="K1111" s="42">
        <f t="shared" si="1439"/>
        <v>1.29789911866665</v>
      </c>
      <c r="L1111" s="42">
        <f t="shared" si="1440"/>
        <v>4.6602318103660139</v>
      </c>
      <c r="M1111" s="42">
        <f t="shared" si="1449"/>
        <v>3.8774582986067387</v>
      </c>
      <c r="N1111" s="42">
        <f t="shared" si="1449"/>
        <v>4.4249326720579125</v>
      </c>
      <c r="O1111" s="42">
        <f t="shared" si="1449"/>
        <v>4.248232107492103</v>
      </c>
      <c r="P1111" s="42">
        <f t="shared" si="1449"/>
        <v>1.034175684408295</v>
      </c>
      <c r="Q1111" s="42">
        <f t="shared" si="1449"/>
        <v>6.3263022901390427</v>
      </c>
      <c r="R1111" s="42">
        <f t="shared" si="1449"/>
        <v>0</v>
      </c>
      <c r="S1111" s="42">
        <f t="shared" si="1449"/>
        <v>3.3175348600926955</v>
      </c>
      <c r="T1111" s="42">
        <f t="shared" si="1441"/>
        <v>7.0863022901390424</v>
      </c>
      <c r="U1111" s="42">
        <f t="shared" si="1442"/>
        <v>5.8663022901390427</v>
      </c>
      <c r="V1111" s="42">
        <f t="shared" si="1450"/>
        <v>3.9539389313369013</v>
      </c>
      <c r="W1111" s="42">
        <f t="shared" si="1450"/>
        <v>4.2185658539740514</v>
      </c>
      <c r="X1111" s="42">
        <f t="shared" si="1450"/>
        <v>1.4002635375483583</v>
      </c>
      <c r="Y1111" s="42">
        <f t="shared" si="1450"/>
        <v>3.1237869247133241</v>
      </c>
      <c r="Z1111" s="42">
        <f t="shared" si="1450"/>
        <v>3.6720170123846665</v>
      </c>
      <c r="AA1111" s="42">
        <f t="shared" si="1450"/>
        <v>3.3807926983455054</v>
      </c>
      <c r="AB1111" s="42">
        <f t="shared" si="1450"/>
        <v>3.3650544096484274</v>
      </c>
      <c r="AC1111" s="42">
        <f t="shared" si="1450"/>
        <v>2.5623633588021408</v>
      </c>
      <c r="AD1111" s="74">
        <f t="shared" si="1436"/>
        <v>100.00000000000003</v>
      </c>
    </row>
    <row r="1112" spans="1:30" x14ac:dyDescent="0.25">
      <c r="A1112" s="34" t="s">
        <v>1189</v>
      </c>
      <c r="B1112" s="34" t="s">
        <v>1190</v>
      </c>
      <c r="C1112" s="42">
        <f t="shared" si="1437"/>
        <v>4.9387586206022336</v>
      </c>
      <c r="D1112" s="42">
        <f t="shared" si="1451"/>
        <v>1.9691665778896945</v>
      </c>
      <c r="E1112" s="42">
        <f t="shared" si="1451"/>
        <v>4.5436927218691263</v>
      </c>
      <c r="F1112" s="42">
        <f t="shared" si="1451"/>
        <v>3.719208342258352</v>
      </c>
      <c r="G1112" s="42">
        <f t="shared" si="1438"/>
        <v>2.9242041577885591</v>
      </c>
      <c r="H1112" s="42">
        <f t="shared" si="1452"/>
        <v>5.6344255973528963</v>
      </c>
      <c r="I1112" s="42">
        <f t="shared" si="1452"/>
        <v>2.2249777165803808</v>
      </c>
      <c r="J1112" s="42">
        <f t="shared" si="1452"/>
        <v>1.6105510460473382</v>
      </c>
      <c r="K1112" s="42">
        <f t="shared" si="1439"/>
        <v>3.7592446428509678</v>
      </c>
      <c r="L1112" s="42">
        <f t="shared" si="1440"/>
        <v>4.8275660275339529</v>
      </c>
      <c r="M1112" s="42">
        <f t="shared" si="1449"/>
        <v>4.5088745478770891</v>
      </c>
      <c r="N1112" s="42">
        <f t="shared" si="1449"/>
        <v>5.2491199350697482</v>
      </c>
      <c r="O1112" s="42">
        <f t="shared" si="1449"/>
        <v>4.4203023696045962</v>
      </c>
      <c r="P1112" s="42">
        <f t="shared" si="1449"/>
        <v>1.0324033316062469</v>
      </c>
      <c r="Q1112" s="42">
        <f t="shared" si="1449"/>
        <v>6.1874442914509533</v>
      </c>
      <c r="R1112" s="42">
        <f t="shared" si="1449"/>
        <v>0</v>
      </c>
      <c r="S1112" s="42">
        <f t="shared" si="1449"/>
        <v>3.2249628609673029</v>
      </c>
      <c r="T1112" s="42">
        <f t="shared" si="1441"/>
        <v>6.9474442914509531</v>
      </c>
      <c r="U1112" s="42">
        <f t="shared" si="1442"/>
        <v>5.7274442914509534</v>
      </c>
      <c r="V1112" s="42">
        <f t="shared" si="1450"/>
        <v>3.0937221457254758</v>
      </c>
      <c r="W1112" s="42">
        <f t="shared" si="1450"/>
        <v>3.887432553264889</v>
      </c>
      <c r="X1112" s="42">
        <f t="shared" si="1450"/>
        <v>0.60197601369652753</v>
      </c>
      <c r="Y1112" s="42">
        <f t="shared" si="1450"/>
        <v>3.7895231178105675</v>
      </c>
      <c r="Z1112" s="42">
        <f t="shared" si="1450"/>
        <v>4.6158234374704454</v>
      </c>
      <c r="AA1112" s="42">
        <f t="shared" si="1450"/>
        <v>3.9895581054836127</v>
      </c>
      <c r="AB1112" s="42">
        <f t="shared" si="1450"/>
        <v>3.1595460211664448</v>
      </c>
      <c r="AC1112" s="42">
        <f t="shared" si="1450"/>
        <v>3.4126272351307048</v>
      </c>
      <c r="AD1112" s="74">
        <f t="shared" si="1436"/>
        <v>100</v>
      </c>
    </row>
    <row r="1113" spans="1:30" x14ac:dyDescent="0.25">
      <c r="A1113" s="34" t="s">
        <v>1191</v>
      </c>
      <c r="B1113" s="34" t="s">
        <v>1192</v>
      </c>
      <c r="C1113" s="42">
        <f t="shared" si="1437"/>
        <v>1.4226864994125201</v>
      </c>
      <c r="D1113" s="42">
        <f t="shared" si="1451"/>
        <v>6.3032482642938295</v>
      </c>
      <c r="E1113" s="42">
        <f t="shared" si="1451"/>
        <v>4.011864081086074</v>
      </c>
      <c r="F1113" s="42">
        <f t="shared" si="1451"/>
        <v>2.6614636164288346</v>
      </c>
      <c r="G1113" s="42">
        <f t="shared" si="1438"/>
        <v>1.0459208044785449</v>
      </c>
      <c r="H1113" s="42">
        <f t="shared" si="1452"/>
        <v>7.3547155941138342</v>
      </c>
      <c r="I1113" s="42">
        <f t="shared" si="1452"/>
        <v>3.8405776501868383</v>
      </c>
      <c r="J1113" s="42">
        <f t="shared" si="1452"/>
        <v>4.2095449722420542</v>
      </c>
      <c r="K1113" s="42">
        <f t="shared" si="1439"/>
        <v>3.2425501245059056</v>
      </c>
      <c r="L1113" s="42">
        <f t="shared" si="1440"/>
        <v>4.5255770705960794</v>
      </c>
      <c r="M1113" s="42">
        <f t="shared" si="1449"/>
        <v>3.2437639918247374</v>
      </c>
      <c r="N1113" s="42">
        <f t="shared" si="1449"/>
        <v>3.1520080434004027</v>
      </c>
      <c r="O1113" s="42">
        <f t="shared" si="1449"/>
        <v>5.6506362062622211</v>
      </c>
      <c r="P1113" s="42">
        <f t="shared" si="1449"/>
        <v>0.75655511504076056</v>
      </c>
      <c r="Q1113" s="42">
        <f t="shared" si="1449"/>
        <v>6.3307961041618936</v>
      </c>
      <c r="R1113" s="42">
        <f t="shared" si="1449"/>
        <v>6.3307961041618936</v>
      </c>
      <c r="S1113" s="42">
        <f t="shared" si="1449"/>
        <v>5.4307961041618933</v>
      </c>
      <c r="T1113" s="42">
        <f t="shared" si="1441"/>
        <v>7.0907961041618934</v>
      </c>
      <c r="U1113" s="42">
        <f t="shared" si="1442"/>
        <v>5.8707961041618937</v>
      </c>
      <c r="V1113" s="42">
        <f t="shared" si="1450"/>
        <v>4.7480970781214209</v>
      </c>
      <c r="W1113" s="42">
        <f t="shared" si="1450"/>
        <v>3.576402455222961</v>
      </c>
      <c r="X1113" s="42">
        <f t="shared" si="1450"/>
        <v>1.6808698231874064</v>
      </c>
      <c r="Y1113" s="42">
        <f t="shared" si="1450"/>
        <v>1.0456475009658148</v>
      </c>
      <c r="Z1113" s="42">
        <f t="shared" si="1450"/>
        <v>1.4145772378256647</v>
      </c>
      <c r="AA1113" s="42">
        <f t="shared" si="1450"/>
        <v>0.9911394954060686</v>
      </c>
      <c r="AB1113" s="42">
        <f t="shared" si="1450"/>
        <v>2.5592579995548097</v>
      </c>
      <c r="AC1113" s="42">
        <f t="shared" si="1450"/>
        <v>1.5089158550337283</v>
      </c>
      <c r="AD1113" s="74">
        <f t="shared" si="1436"/>
        <v>100</v>
      </c>
    </row>
    <row r="1114" spans="1:30" x14ac:dyDescent="0.25">
      <c r="A1114" s="34" t="s">
        <v>1193</v>
      </c>
      <c r="B1114" s="34" t="s">
        <v>1194</v>
      </c>
      <c r="C1114" s="42">
        <f t="shared" si="1437"/>
        <v>3.8188957684290754</v>
      </c>
      <c r="D1114" s="42">
        <f t="shared" si="1451"/>
        <v>4.3192430240374513</v>
      </c>
      <c r="E1114" s="42">
        <f t="shared" si="1451"/>
        <v>3.955967249024821</v>
      </c>
      <c r="F1114" s="42">
        <f t="shared" si="1451"/>
        <v>3.0121731476699605</v>
      </c>
      <c r="G1114" s="42">
        <f t="shared" si="1438"/>
        <v>1.5893389174285237</v>
      </c>
      <c r="H1114" s="42">
        <f>H354-0.86</f>
        <v>5.6782007914391599</v>
      </c>
      <c r="I1114" s="42">
        <f t="shared" si="1452"/>
        <v>3.98407902065646</v>
      </c>
      <c r="J1114" s="42">
        <f t="shared" si="1452"/>
        <v>1.9579735526687392</v>
      </c>
      <c r="K1114" s="42">
        <f t="shared" si="1439"/>
        <v>2.6892538177929382</v>
      </c>
      <c r="L1114" s="42">
        <f t="shared" si="1440"/>
        <v>5.5162640160047438</v>
      </c>
      <c r="M1114" s="42">
        <f t="shared" si="1449"/>
        <v>6.1424384000488557</v>
      </c>
      <c r="N1114" s="42">
        <f t="shared" si="1449"/>
        <v>6.2238682311881579</v>
      </c>
      <c r="O1114" s="42">
        <f t="shared" si="1449"/>
        <v>6.5496031218390502</v>
      </c>
      <c r="P1114" s="42">
        <f t="shared" si="1449"/>
        <v>0.9215347925923153</v>
      </c>
      <c r="Q1114" s="42">
        <f t="shared" si="1449"/>
        <v>0</v>
      </c>
      <c r="R1114" s="42">
        <f t="shared" si="1449"/>
        <v>7.1701873774506844</v>
      </c>
      <c r="S1114" s="42">
        <f t="shared" si="1449"/>
        <v>6.270187377450684</v>
      </c>
      <c r="T1114" s="42">
        <f t="shared" si="1441"/>
        <v>7.9301873774506841</v>
      </c>
      <c r="U1114" s="42">
        <f>U354</f>
        <v>0.4</v>
      </c>
      <c r="V1114" s="42">
        <f t="shared" si="1450"/>
        <v>3.8838514961191204</v>
      </c>
      <c r="W1114" s="42">
        <f t="shared" si="1450"/>
        <v>1.9443389893613623</v>
      </c>
      <c r="X1114" s="42">
        <f t="shared" si="1450"/>
        <v>3.2937226831312749</v>
      </c>
      <c r="Y1114" s="42">
        <f t="shared" si="1450"/>
        <v>1.9196439885816756</v>
      </c>
      <c r="Z1114" s="42">
        <f t="shared" si="1450"/>
        <v>3.0002336188912482</v>
      </c>
      <c r="AA1114" s="42">
        <f t="shared" si="1450"/>
        <v>2.2134985894538666</v>
      </c>
      <c r="AB1114" s="42">
        <f t="shared" si="1450"/>
        <v>2.2883576736544748</v>
      </c>
      <c r="AC1114" s="42">
        <f t="shared" si="1450"/>
        <v>3.326956977634675</v>
      </c>
      <c r="AD1114" s="74">
        <f t="shared" si="1436"/>
        <v>99.999999999999986</v>
      </c>
    </row>
    <row r="1115" spans="1:30" x14ac:dyDescent="0.25">
      <c r="A1115" s="34" t="s">
        <v>1195</v>
      </c>
      <c r="B1115" s="34" t="s">
        <v>1196</v>
      </c>
      <c r="C1115" s="42">
        <f t="shared" si="1437"/>
        <v>4.7440140719849886</v>
      </c>
      <c r="D1115" s="42">
        <f t="shared" si="1451"/>
        <v>3.2465812443563653</v>
      </c>
      <c r="E1115" s="42">
        <f t="shared" si="1451"/>
        <v>5.7938049781966798</v>
      </c>
      <c r="F1115" s="42">
        <f t="shared" si="1451"/>
        <v>4.742538706961497</v>
      </c>
      <c r="G1115" s="42">
        <f t="shared" si="1438"/>
        <v>2.0061607899994622</v>
      </c>
      <c r="H1115" s="42">
        <f t="shared" si="1452"/>
        <v>5.7150099044658145</v>
      </c>
      <c r="I1115" s="42">
        <f t="shared" si="1452"/>
        <v>1.2447945661976669</v>
      </c>
      <c r="J1115" s="42">
        <f t="shared" si="1452"/>
        <v>2.9079241887067089</v>
      </c>
      <c r="K1115" s="42">
        <f t="shared" si="1439"/>
        <v>4.7520491094482065</v>
      </c>
      <c r="L1115" s="42">
        <f t="shared" si="1440"/>
        <v>3.9232448610216872</v>
      </c>
      <c r="M1115" s="42">
        <f t="shared" si="1449"/>
        <v>4.1505773162390893</v>
      </c>
      <c r="N1115" s="42">
        <f t="shared" si="1449"/>
        <v>3.4975634475814368</v>
      </c>
      <c r="O1115" s="42">
        <f t="shared" si="1449"/>
        <v>5.8001035301905342</v>
      </c>
      <c r="P1115" s="42">
        <f t="shared" si="1449"/>
        <v>0.82485084885269588</v>
      </c>
      <c r="Q1115" s="42">
        <f t="shared" si="1449"/>
        <v>0</v>
      </c>
      <c r="R1115" s="42">
        <f t="shared" si="1449"/>
        <v>0</v>
      </c>
      <c r="S1115" s="42">
        <f t="shared" si="1449"/>
        <v>5.8744694715956705</v>
      </c>
      <c r="T1115" s="42">
        <f t="shared" si="1441"/>
        <v>7.5344694715956706</v>
      </c>
      <c r="U1115" s="42">
        <f t="shared" si="1442"/>
        <v>6.3144694715956708</v>
      </c>
      <c r="V1115" s="42">
        <f t="shared" si="1450"/>
        <v>4.2340434197472945</v>
      </c>
      <c r="W1115" s="42">
        <f t="shared" si="1450"/>
        <v>4.0615231980679951</v>
      </c>
      <c r="X1115" s="42">
        <f t="shared" si="1450"/>
        <v>1.1035699341673764</v>
      </c>
      <c r="Y1115" s="42">
        <f t="shared" si="1450"/>
        <v>3.8640393464293243</v>
      </c>
      <c r="Z1115" s="42">
        <f t="shared" si="1450"/>
        <v>5.2717092266434866</v>
      </c>
      <c r="AA1115" s="42">
        <f t="shared" si="1450"/>
        <v>3.4939923837817997</v>
      </c>
      <c r="AB1115" s="42">
        <f t="shared" si="1450"/>
        <v>2.4503400216409883</v>
      </c>
      <c r="AC1115" s="42">
        <f t="shared" si="1450"/>
        <v>2.4481564905318893</v>
      </c>
      <c r="AD1115" s="74">
        <f t="shared" si="1436"/>
        <v>99.999999999999986</v>
      </c>
    </row>
    <row r="1116" spans="1:30" x14ac:dyDescent="0.25">
      <c r="A1116" s="34" t="s">
        <v>1197</v>
      </c>
      <c r="B1116" s="34" t="s">
        <v>1198</v>
      </c>
      <c r="C1116" s="42">
        <f t="shared" si="1437"/>
        <v>4.8334989379527435</v>
      </c>
      <c r="D1116" s="42">
        <f t="shared" si="1451"/>
        <v>2.2773266770564513</v>
      </c>
      <c r="E1116" s="42">
        <f>E356-0.86</f>
        <v>4.1349325858240906</v>
      </c>
      <c r="F1116" s="42">
        <f t="shared" si="1451"/>
        <v>4.7130058490450368</v>
      </c>
      <c r="G1116" s="42">
        <f t="shared" si="1438"/>
        <v>5.7902848320697187</v>
      </c>
      <c r="H1116" s="42">
        <f t="shared" si="1452"/>
        <v>4.5452321186325371</v>
      </c>
      <c r="I1116" s="42">
        <f t="shared" si="1452"/>
        <v>3.6751711718816367</v>
      </c>
      <c r="J1116" s="42">
        <f t="shared" si="1452"/>
        <v>2.6397426820197012</v>
      </c>
      <c r="K1116" s="42">
        <f t="shared" si="1439"/>
        <v>3.934595933118362</v>
      </c>
      <c r="L1116" s="42">
        <f>L356</f>
        <v>4.1946587383633869</v>
      </c>
      <c r="M1116" s="42">
        <f t="shared" si="1449"/>
        <v>2.8970951461896837</v>
      </c>
      <c r="N1116" s="42">
        <f t="shared" si="1449"/>
        <v>4.5462277289079109</v>
      </c>
      <c r="O1116" s="42">
        <f t="shared" si="1449"/>
        <v>3.4028584291045481</v>
      </c>
      <c r="P1116" s="42">
        <f t="shared" si="1449"/>
        <v>0.65476749497072939</v>
      </c>
      <c r="Q1116" s="42">
        <f>Q356-0.25</f>
        <v>5.5002848320697186</v>
      </c>
      <c r="R1116" s="42">
        <f t="shared" si="1449"/>
        <v>0</v>
      </c>
      <c r="S1116" s="42">
        <f t="shared" si="1449"/>
        <v>1.0167616106899069</v>
      </c>
      <c r="T1116" s="42">
        <f t="shared" si="1441"/>
        <v>6.5102848320697184</v>
      </c>
      <c r="U1116" s="42">
        <f>U356</f>
        <v>6.150284832069719</v>
      </c>
      <c r="V1116" s="42">
        <f t="shared" si="1450"/>
        <v>3.1147376173710977</v>
      </c>
      <c r="W1116" s="42">
        <f t="shared" si="1450"/>
        <v>3.2700214814774125</v>
      </c>
      <c r="X1116" s="42">
        <f t="shared" si="1450"/>
        <v>3.5919186492874084</v>
      </c>
      <c r="Y1116" s="42">
        <f t="shared" si="1450"/>
        <v>4.1860157409977008</v>
      </c>
      <c r="Z1116" s="42">
        <f t="shared" si="1450"/>
        <v>3.8704019007124071</v>
      </c>
      <c r="AA1116" s="42">
        <f t="shared" si="1450"/>
        <v>3.8143531884219906</v>
      </c>
      <c r="AB1116" s="42">
        <f t="shared" si="1450"/>
        <v>3.670394573661524</v>
      </c>
      <c r="AC1116" s="42">
        <f t="shared" si="1450"/>
        <v>3.0651424160348606</v>
      </c>
      <c r="AD1116" s="74">
        <f t="shared" si="1436"/>
        <v>99.999999999999986</v>
      </c>
    </row>
    <row r="1117" spans="1:30" x14ac:dyDescent="0.25">
      <c r="A1117" s="34" t="s">
        <v>1199</v>
      </c>
      <c r="B1117" s="34" t="s">
        <v>1200</v>
      </c>
      <c r="C1117" s="42">
        <f t="shared" si="1437"/>
        <v>4.0818972095818067</v>
      </c>
      <c r="D1117" s="42">
        <f t="shared" si="1451"/>
        <v>3.4308665781541157</v>
      </c>
      <c r="E1117" s="42">
        <f t="shared" si="1451"/>
        <v>5.5708487661965576</v>
      </c>
      <c r="F1117" s="42">
        <f t="shared" si="1451"/>
        <v>4.6593169459950721</v>
      </c>
      <c r="G1117" s="42">
        <f t="shared" si="1438"/>
        <v>1.2828234635119913</v>
      </c>
      <c r="H1117" s="42">
        <f t="shared" si="1452"/>
        <v>4.3102217511213112</v>
      </c>
      <c r="I1117" s="42">
        <f t="shared" si="1452"/>
        <v>1.5459665088441299</v>
      </c>
      <c r="J1117" s="42">
        <f t="shared" si="1452"/>
        <v>2.4677772140598506</v>
      </c>
      <c r="K1117" s="42">
        <f t="shared" si="1439"/>
        <v>2.3532198397574868</v>
      </c>
      <c r="L1117" s="42">
        <f t="shared" si="1440"/>
        <v>3.4815042361533899</v>
      </c>
      <c r="M1117" s="42">
        <f t="shared" si="1449"/>
        <v>1.918854671731145</v>
      </c>
      <c r="N1117" s="42">
        <f t="shared" si="1449"/>
        <v>4.707739983451444</v>
      </c>
      <c r="O1117" s="42">
        <f t="shared" si="1449"/>
        <v>2.8240861899582921</v>
      </c>
      <c r="P1117" s="42">
        <f t="shared" si="1449"/>
        <v>1.5463413957360499</v>
      </c>
      <c r="Q1117" s="42">
        <f t="shared" si="1449"/>
        <v>5.7873621013412464</v>
      </c>
      <c r="R1117" s="42">
        <f t="shared" si="1449"/>
        <v>5.7873621013412464</v>
      </c>
      <c r="S1117" s="42">
        <f t="shared" si="1449"/>
        <v>2.9582414008941647</v>
      </c>
      <c r="T1117" s="42">
        <f t="shared" si="1441"/>
        <v>6.5473621013412462</v>
      </c>
      <c r="U1117" s="42">
        <f t="shared" si="1442"/>
        <v>5.3273621013412464</v>
      </c>
      <c r="V1117" s="42">
        <f t="shared" si="1450"/>
        <v>2.4114008755588516</v>
      </c>
      <c r="W1117" s="42">
        <f t="shared" si="1450"/>
        <v>4.5533877507923277</v>
      </c>
      <c r="X1117" s="42">
        <f t="shared" si="1450"/>
        <v>0.46349434306141557</v>
      </c>
      <c r="Y1117" s="42">
        <f t="shared" si="1450"/>
        <v>5.2931710850873399</v>
      </c>
      <c r="Z1117" s="42">
        <f t="shared" si="1450"/>
        <v>4.7964459387995522</v>
      </c>
      <c r="AA1117" s="42">
        <f t="shared" si="1450"/>
        <v>4.3917832171006914</v>
      </c>
      <c r="AB1117" s="42">
        <f t="shared" si="1450"/>
        <v>3.6940609157497333</v>
      </c>
      <c r="AC1117" s="42">
        <f t="shared" si="1450"/>
        <v>3.8071013133382792</v>
      </c>
      <c r="AD1117" s="74">
        <f t="shared" si="1436"/>
        <v>99.999999999999986</v>
      </c>
    </row>
    <row r="1118" spans="1:30" x14ac:dyDescent="0.25">
      <c r="A1118" s="34" t="s">
        <v>1201</v>
      </c>
      <c r="B1118" s="34" t="s">
        <v>1202</v>
      </c>
      <c r="C1118" s="42">
        <f t="shared" si="1437"/>
        <v>6.2687148044744614</v>
      </c>
      <c r="D1118" s="42">
        <f t="shared" si="1451"/>
        <v>1.1762212235702425</v>
      </c>
      <c r="E1118" s="42">
        <f t="shared" si="1451"/>
        <v>4.1608226683239344</v>
      </c>
      <c r="F1118" s="42">
        <f t="shared" si="1451"/>
        <v>3.0973347321542022</v>
      </c>
      <c r="G1118" s="42">
        <f t="shared" si="1438"/>
        <v>1.5921356828336664</v>
      </c>
      <c r="H1118" s="42">
        <f t="shared" si="1452"/>
        <v>4.3252806091672582</v>
      </c>
      <c r="I1118" s="42">
        <f t="shared" si="1452"/>
        <v>3.8257014036156001</v>
      </c>
      <c r="J1118" s="42">
        <f t="shared" si="1452"/>
        <v>3.1147744100793959</v>
      </c>
      <c r="K1118" s="42">
        <f t="shared" si="1439"/>
        <v>3.1870323934037281</v>
      </c>
      <c r="L1118" s="42">
        <f t="shared" si="1440"/>
        <v>4.223578549823416</v>
      </c>
      <c r="M1118" s="42">
        <f t="shared" si="1449"/>
        <v>5.5587148044744614</v>
      </c>
      <c r="N1118" s="42">
        <f t="shared" si="1449"/>
        <v>5.2024773709389773</v>
      </c>
      <c r="O1118" s="42">
        <f t="shared" si="1449"/>
        <v>4.9008162801474207</v>
      </c>
      <c r="P1118" s="42">
        <f t="shared" si="1449"/>
        <v>0</v>
      </c>
      <c r="Q1118" s="42">
        <f t="shared" si="1449"/>
        <v>5.9587148044744618</v>
      </c>
      <c r="R1118" s="42">
        <f t="shared" si="1449"/>
        <v>5.5587148044744614</v>
      </c>
      <c r="S1118" s="42">
        <f t="shared" si="1449"/>
        <v>2.8058098696496412</v>
      </c>
      <c r="T1118" s="42">
        <f t="shared" si="1441"/>
        <v>6.3187148044744612</v>
      </c>
      <c r="U1118" s="42">
        <f t="shared" si="1442"/>
        <v>4.6987148044744611</v>
      </c>
      <c r="V1118" s="42">
        <f t="shared" si="1450"/>
        <v>3.9374229865027437</v>
      </c>
      <c r="W1118" s="42">
        <f t="shared" si="1450"/>
        <v>2.9534708113140438</v>
      </c>
      <c r="X1118" s="42">
        <f t="shared" si="1450"/>
        <v>0.24895857880578487</v>
      </c>
      <c r="Y1118" s="42">
        <f t="shared" si="1450"/>
        <v>4.3396579121638421</v>
      </c>
      <c r="Z1118" s="42">
        <f t="shared" si="1450"/>
        <v>4.842418005902732</v>
      </c>
      <c r="AA1118" s="42">
        <f t="shared" si="1450"/>
        <v>3.1722837284250405</v>
      </c>
      <c r="AB1118" s="42">
        <f t="shared" si="1450"/>
        <v>2.7202221383598428</v>
      </c>
      <c r="AC1118" s="42">
        <f t="shared" si="1450"/>
        <v>1.8112918179717183</v>
      </c>
      <c r="AD1118" s="74">
        <f t="shared" si="1436"/>
        <v>100.00000000000001</v>
      </c>
    </row>
    <row r="1119" spans="1:30" x14ac:dyDescent="0.25">
      <c r="A1119" s="34" t="s">
        <v>1203</v>
      </c>
      <c r="B1119" s="34" t="s">
        <v>1204</v>
      </c>
      <c r="C1119" s="42">
        <f t="shared" si="1437"/>
        <v>6.4287818193572921</v>
      </c>
      <c r="D1119" s="42">
        <f t="shared" si="1451"/>
        <v>2.8794752521606131</v>
      </c>
      <c r="E1119" s="42">
        <f t="shared" si="1451"/>
        <v>5.4181781775568254</v>
      </c>
      <c r="F1119" s="42">
        <f t="shared" si="1451"/>
        <v>4.6607377441401319</v>
      </c>
      <c r="G1119" s="42">
        <f t="shared" si="1438"/>
        <v>1.4929712766696741</v>
      </c>
      <c r="H1119" s="42">
        <f t="shared" si="1452"/>
        <v>7.1678574483672444</v>
      </c>
      <c r="I1119" s="42">
        <f t="shared" si="1452"/>
        <v>1.2721554135167501</v>
      </c>
      <c r="J1119" s="42">
        <f t="shared" si="1452"/>
        <v>1.684439538314725</v>
      </c>
      <c r="K1119" s="42">
        <f t="shared" si="1439"/>
        <v>3.9997065441922608</v>
      </c>
      <c r="L1119" s="42">
        <f t="shared" si="1440"/>
        <v>3.3197285130246947</v>
      </c>
      <c r="M1119" s="42">
        <f t="shared" si="1449"/>
        <v>5.6836108692668414</v>
      </c>
      <c r="N1119" s="42">
        <f t="shared" si="1449"/>
        <v>6.2137116629224005</v>
      </c>
      <c r="O1119" s="42">
        <f t="shared" si="1449"/>
        <v>2.6047818616097311</v>
      </c>
      <c r="P1119" s="42">
        <f t="shared" si="1449"/>
        <v>1.6303717959403803</v>
      </c>
      <c r="Q1119" s="42">
        <f t="shared" si="1449"/>
        <v>0.4</v>
      </c>
      <c r="R1119" s="42">
        <f t="shared" si="1449"/>
        <v>0</v>
      </c>
      <c r="S1119" s="42">
        <f t="shared" si="1449"/>
        <v>5.7033780045621745</v>
      </c>
      <c r="T1119" s="42">
        <f t="shared" si="1441"/>
        <v>7.3633780045621746</v>
      </c>
      <c r="U1119" s="42">
        <f t="shared" si="1442"/>
        <v>5.7433780045621745</v>
      </c>
      <c r="V1119" s="42">
        <f t="shared" si="1450"/>
        <v>3.5768297524711778</v>
      </c>
      <c r="W1119" s="42">
        <f t="shared" si="1450"/>
        <v>4.3024860626931556</v>
      </c>
      <c r="X1119" s="42">
        <f t="shared" si="1450"/>
        <v>1.2737881336641539</v>
      </c>
      <c r="Y1119" s="42">
        <f t="shared" si="1450"/>
        <v>4.8354643174432939</v>
      </c>
      <c r="Z1119" s="42">
        <f t="shared" si="1450"/>
        <v>3.8680741326643102</v>
      </c>
      <c r="AA1119" s="42">
        <f t="shared" si="1450"/>
        <v>3.1497793237036857</v>
      </c>
      <c r="AB1119" s="42">
        <f t="shared" si="1450"/>
        <v>2.2479584696381876</v>
      </c>
      <c r="AC1119" s="42">
        <f t="shared" si="1450"/>
        <v>3.0789778769959524</v>
      </c>
      <c r="AD1119" s="74">
        <f t="shared" si="1436"/>
        <v>99.999999999999986</v>
      </c>
    </row>
    <row r="1120" spans="1:30" x14ac:dyDescent="0.25">
      <c r="A1120" s="34" t="s">
        <v>1205</v>
      </c>
      <c r="B1120" s="34" t="s">
        <v>1206</v>
      </c>
      <c r="C1120" s="42">
        <f t="shared" si="1437"/>
        <v>4.653447615621511</v>
      </c>
      <c r="D1120" s="42">
        <f t="shared" si="1451"/>
        <v>2.8504662965667884</v>
      </c>
      <c r="E1120" s="42">
        <f t="shared" si="1451"/>
        <v>5.7523818118050514</v>
      </c>
      <c r="F1120" s="42">
        <f t="shared" si="1451"/>
        <v>4.4523290953127015</v>
      </c>
      <c r="G1120" s="42">
        <f t="shared" si="1438"/>
        <v>1.4475118075226296</v>
      </c>
      <c r="H1120" s="42">
        <f t="shared" si="1452"/>
        <v>6.3259810409873598</v>
      </c>
      <c r="I1120" s="42">
        <f t="shared" si="1452"/>
        <v>1.5952073630473693</v>
      </c>
      <c r="J1120" s="42">
        <f t="shared" si="1452"/>
        <v>3.7004441764919882</v>
      </c>
      <c r="K1120" s="42">
        <f t="shared" si="1439"/>
        <v>2.3608826817859376</v>
      </c>
      <c r="L1120" s="42">
        <f t="shared" si="1440"/>
        <v>4.357411289550293</v>
      </c>
      <c r="M1120" s="42">
        <f t="shared" si="1449"/>
        <v>4.2545393715042712</v>
      </c>
      <c r="N1120" s="42">
        <f t="shared" si="1449"/>
        <v>5.0858234537850855</v>
      </c>
      <c r="O1120" s="42">
        <f t="shared" si="1449"/>
        <v>3.4255570272514411</v>
      </c>
      <c r="P1120" s="42">
        <f t="shared" si="1449"/>
        <v>0.36869451002955633</v>
      </c>
      <c r="Q1120" s="42">
        <f t="shared" si="1449"/>
        <v>5.9460369162947302</v>
      </c>
      <c r="R1120" s="42">
        <f t="shared" si="1449"/>
        <v>0</v>
      </c>
      <c r="S1120" s="42">
        <f t="shared" si="1449"/>
        <v>5.0460369162947298</v>
      </c>
      <c r="T1120" s="42">
        <f t="shared" si="1441"/>
        <v>6.70603691629473</v>
      </c>
      <c r="U1120" s="42">
        <f t="shared" si="1442"/>
        <v>5.4860369162947302</v>
      </c>
      <c r="V1120" s="42">
        <f t="shared" si="1450"/>
        <v>1.7342607672526309</v>
      </c>
      <c r="W1120" s="42">
        <f t="shared" si="1450"/>
        <v>4.7376935788059544</v>
      </c>
      <c r="X1120" s="42">
        <f t="shared" si="1450"/>
        <v>0.17462588572874904</v>
      </c>
      <c r="Y1120" s="42">
        <f t="shared" si="1450"/>
        <v>4.3242484365934404</v>
      </c>
      <c r="Z1120" s="42">
        <f t="shared" si="1450"/>
        <v>3.6156903544356478</v>
      </c>
      <c r="AA1120" s="42">
        <f t="shared" si="1450"/>
        <v>3.2802967947440242</v>
      </c>
      <c r="AB1120" s="42">
        <f t="shared" si="1450"/>
        <v>3.6688312887776013</v>
      </c>
      <c r="AC1120" s="42">
        <f t="shared" si="1450"/>
        <v>4.649527687221048</v>
      </c>
      <c r="AD1120" s="74">
        <f t="shared" si="1436"/>
        <v>100</v>
      </c>
    </row>
    <row r="1121" spans="1:30" x14ac:dyDescent="0.25">
      <c r="A1121" s="34" t="s">
        <v>1207</v>
      </c>
      <c r="B1121" s="34" t="s">
        <v>1208</v>
      </c>
      <c r="C1121" s="42">
        <f t="shared" si="1437"/>
        <v>5.3330367236924259</v>
      </c>
      <c r="D1121" s="42">
        <f t="shared" si="1451"/>
        <v>2.578448820834268</v>
      </c>
      <c r="E1121" s="42">
        <f t="shared" si="1451"/>
        <v>4.6742802810498834</v>
      </c>
      <c r="F1121" s="42">
        <f t="shared" si="1451"/>
        <v>4.0688010867936368</v>
      </c>
      <c r="G1121" s="42">
        <f t="shared" si="1438"/>
        <v>2.0034293101510046</v>
      </c>
      <c r="H1121" s="42">
        <f t="shared" si="1452"/>
        <v>5.0913704276791201</v>
      </c>
      <c r="I1121" s="42">
        <f t="shared" si="1452"/>
        <v>2.5579420562604156</v>
      </c>
      <c r="J1121" s="42">
        <f t="shared" si="1452"/>
        <v>2.9656088261258589</v>
      </c>
      <c r="K1121" s="42">
        <f t="shared" si="1439"/>
        <v>3.020763268767348</v>
      </c>
      <c r="L1121" s="42">
        <f t="shared" si="1440"/>
        <v>3.6214373156624728</v>
      </c>
      <c r="M1121" s="42">
        <f t="shared" si="1449"/>
        <v>4.1226950495272394</v>
      </c>
      <c r="N1121" s="42">
        <f t="shared" si="1449"/>
        <v>5.5115838809658699</v>
      </c>
      <c r="O1121" s="42">
        <f t="shared" si="1449"/>
        <v>4.5554962442850497</v>
      </c>
      <c r="P1121" s="42">
        <f t="shared" si="1449"/>
        <v>0.50256551437689634</v>
      </c>
      <c r="Q1121" s="42">
        <f t="shared" si="1449"/>
        <v>0</v>
      </c>
      <c r="R1121" s="42">
        <f t="shared" si="1449"/>
        <v>6.3682230178901822</v>
      </c>
      <c r="S1121" s="42">
        <f t="shared" si="1449"/>
        <v>5.4682230178901818</v>
      </c>
      <c r="T1121" s="42">
        <f t="shared" si="1441"/>
        <v>7.128223017890182</v>
      </c>
      <c r="U1121" s="42">
        <f t="shared" si="1442"/>
        <v>5.9082230178901822</v>
      </c>
      <c r="V1121" s="42">
        <f t="shared" si="1450"/>
        <v>3.4494541346905154</v>
      </c>
      <c r="W1121" s="42">
        <f t="shared" si="1450"/>
        <v>3.5725435993510541</v>
      </c>
      <c r="X1121" s="42">
        <f t="shared" si="1450"/>
        <v>1.2657252351420609</v>
      </c>
      <c r="Y1121" s="42">
        <f t="shared" si="1450"/>
        <v>3.0180932000940466</v>
      </c>
      <c r="Z1121" s="42">
        <f t="shared" si="1450"/>
        <v>4.5859442718969889</v>
      </c>
      <c r="AA1121" s="42">
        <f t="shared" si="1450"/>
        <v>3.6222023032027524</v>
      </c>
      <c r="AB1121" s="42">
        <f t="shared" si="1450"/>
        <v>1.8969174946906933</v>
      </c>
      <c r="AC1121" s="42">
        <f t="shared" si="1450"/>
        <v>3.1087688831996672</v>
      </c>
      <c r="AD1121" s="74">
        <f t="shared" si="1436"/>
        <v>100</v>
      </c>
    </row>
    <row r="1122" spans="1:30" x14ac:dyDescent="0.25">
      <c r="A1122" s="34" t="s">
        <v>1209</v>
      </c>
      <c r="B1122" s="34" t="s">
        <v>1210</v>
      </c>
      <c r="C1122" s="42">
        <f t="shared" si="1437"/>
        <v>4.8910882545739733</v>
      </c>
      <c r="D1122" s="42">
        <f t="shared" si="1451"/>
        <v>3.0838765404974233</v>
      </c>
      <c r="E1122" s="42">
        <f>E362-0.86</f>
        <v>3.472330339380735</v>
      </c>
      <c r="F1122" s="42">
        <f t="shared" si="1451"/>
        <v>3.1606126410808604</v>
      </c>
      <c r="G1122" s="42">
        <f t="shared" si="1438"/>
        <v>1.3460955311955791</v>
      </c>
      <c r="H1122" s="42">
        <f t="shared" si="1452"/>
        <v>4.6569596720144251</v>
      </c>
      <c r="I1122" s="42">
        <f t="shared" si="1452"/>
        <v>1.2987093764913755</v>
      </c>
      <c r="J1122" s="42">
        <f t="shared" si="1452"/>
        <v>2.8576587498425492</v>
      </c>
      <c r="K1122" s="42">
        <f t="shared" si="1439"/>
        <v>2.3178330863691063</v>
      </c>
      <c r="L1122" s="42">
        <f>L362</f>
        <v>5.1022323801616007</v>
      </c>
      <c r="M1122" s="42">
        <f t="shared" si="1449"/>
        <v>5.8700874177326732</v>
      </c>
      <c r="N1122" s="42">
        <f t="shared" si="1449"/>
        <v>6.0282261880580519</v>
      </c>
      <c r="O1122" s="42">
        <f t="shared" si="1449"/>
        <v>5.2420131173782831</v>
      </c>
      <c r="P1122" s="42">
        <f t="shared" si="1449"/>
        <v>7.7039359475221822E-2</v>
      </c>
      <c r="Q1122" s="42">
        <f>Q362-0.25</f>
        <v>5.9621738049560751</v>
      </c>
      <c r="R1122" s="42">
        <f t="shared" si="1449"/>
        <v>6.2121738049560751</v>
      </c>
      <c r="S1122" s="42">
        <f t="shared" si="1449"/>
        <v>1.1707246016520259</v>
      </c>
      <c r="T1122" s="42">
        <f t="shared" si="1441"/>
        <v>6.9721738049560749</v>
      </c>
      <c r="U1122" s="42">
        <f>U362</f>
        <v>6.6121738049560754</v>
      </c>
      <c r="V1122" s="42">
        <f t="shared" si="1450"/>
        <v>5.1768115041300629</v>
      </c>
      <c r="W1122" s="42">
        <f t="shared" si="1450"/>
        <v>4.106340399989115</v>
      </c>
      <c r="X1122" s="42">
        <f t="shared" si="1450"/>
        <v>1.2364977487321538</v>
      </c>
      <c r="Y1122" s="42">
        <f t="shared" si="1450"/>
        <v>3.7722476099326467</v>
      </c>
      <c r="Z1122" s="42">
        <f t="shared" si="1450"/>
        <v>3.9422444922316244</v>
      </c>
      <c r="AA1122" s="42">
        <f t="shared" si="1450"/>
        <v>2.3558787180177516</v>
      </c>
      <c r="AB1122" s="42">
        <f t="shared" si="1450"/>
        <v>1.8504347504124485</v>
      </c>
      <c r="AC1122" s="42">
        <f t="shared" si="1450"/>
        <v>1.2253623008260126</v>
      </c>
      <c r="AD1122" s="74">
        <f t="shared" si="1436"/>
        <v>99.999999999999957</v>
      </c>
    </row>
    <row r="1123" spans="1:30" x14ac:dyDescent="0.25">
      <c r="A1123" s="34" t="s">
        <v>1211</v>
      </c>
      <c r="B1123" s="34" t="s">
        <v>1212</v>
      </c>
      <c r="C1123" s="42">
        <f t="shared" si="1437"/>
        <v>5.088471913952425</v>
      </c>
      <c r="D1123" s="42">
        <f t="shared" si="1451"/>
        <v>2.952189899805687</v>
      </c>
      <c r="E1123" s="42">
        <f t="shared" si="1451"/>
        <v>5.7833773683012435</v>
      </c>
      <c r="F1123" s="42">
        <f t="shared" si="1451"/>
        <v>4.8186141880899145</v>
      </c>
      <c r="G1123" s="42">
        <f t="shared" si="1438"/>
        <v>1.2981250158724322</v>
      </c>
      <c r="H1123" s="42">
        <f t="shared" si="1452"/>
        <v>7.1174262771871124</v>
      </c>
      <c r="I1123" s="42">
        <f t="shared" si="1452"/>
        <v>3.9087678235853458</v>
      </c>
      <c r="J1123" s="42">
        <f t="shared" si="1452"/>
        <v>4.0429002521435207</v>
      </c>
      <c r="K1123" s="42">
        <f>K363</f>
        <v>4.5539087286625675</v>
      </c>
      <c r="L1123" s="42">
        <f t="shared" si="1440"/>
        <v>3.9797626597703317</v>
      </c>
      <c r="M1123" s="42">
        <f t="shared" si="1449"/>
        <v>4.2074991518584985</v>
      </c>
      <c r="N1123" s="42">
        <f t="shared" si="1449"/>
        <v>5.5798448161260339</v>
      </c>
      <c r="O1123" s="42">
        <f t="shared" si="1449"/>
        <v>3.0599890320485432</v>
      </c>
      <c r="P1123" s="42">
        <f t="shared" si="1449"/>
        <v>1.4056391288276346</v>
      </c>
      <c r="Q1123" s="42">
        <f t="shared" si="1449"/>
        <v>0</v>
      </c>
      <c r="R1123" s="42">
        <f t="shared" si="1449"/>
        <v>0</v>
      </c>
      <c r="S1123" s="42">
        <f>S363-0.62</f>
        <v>0.7635199766851809</v>
      </c>
      <c r="T1123" s="42">
        <f t="shared" si="1441"/>
        <v>7.6105599300555404</v>
      </c>
      <c r="U1123" s="42">
        <f t="shared" si="1442"/>
        <v>6.3905599300555407</v>
      </c>
      <c r="V1123" s="42">
        <f t="shared" si="1450"/>
        <v>3.1398399679421218</v>
      </c>
      <c r="W1123" s="42">
        <f t="shared" si="1450"/>
        <v>2.6490938750803306</v>
      </c>
      <c r="X1123" s="42">
        <f t="shared" si="1450"/>
        <v>1.007000312128977</v>
      </c>
      <c r="Y1123" s="42">
        <f t="shared" si="1450"/>
        <v>3.8236830102580308</v>
      </c>
      <c r="Z1123" s="42">
        <f t="shared" si="1450"/>
        <v>5.6443740345291893</v>
      </c>
      <c r="AA1123" s="42">
        <f t="shared" si="1450"/>
        <v>4.3559642640766683</v>
      </c>
      <c r="AB1123" s="42">
        <f t="shared" si="1450"/>
        <v>3.0608884793865183</v>
      </c>
      <c r="AC1123" s="42">
        <f t="shared" si="1450"/>
        <v>3.7579999635705934</v>
      </c>
      <c r="AD1123" s="74">
        <f t="shared" si="1436"/>
        <v>100.00000000000001</v>
      </c>
    </row>
    <row r="1124" spans="1:30" x14ac:dyDescent="0.25">
      <c r="A1124" s="34" t="s">
        <v>1213</v>
      </c>
      <c r="B1124" s="34" t="s">
        <v>1214</v>
      </c>
      <c r="C1124" s="42">
        <f t="shared" si="1437"/>
        <v>3.1079578317371461</v>
      </c>
      <c r="D1124" s="42">
        <f t="shared" si="1451"/>
        <v>4.3949933928975264</v>
      </c>
      <c r="E1124" s="42">
        <f t="shared" si="1451"/>
        <v>4.8541255487842836</v>
      </c>
      <c r="F1124" s="42">
        <f t="shared" si="1451"/>
        <v>4.0690849047610813</v>
      </c>
      <c r="G1124" s="42">
        <f t="shared" si="1438"/>
        <v>1.8141155650542666</v>
      </c>
      <c r="H1124" s="42">
        <f t="shared" si="1452"/>
        <v>4.3955239760357339</v>
      </c>
      <c r="I1124" s="42">
        <f t="shared" si="1452"/>
        <v>3.2834326942024497</v>
      </c>
      <c r="J1124" s="42">
        <f t="shared" si="1452"/>
        <v>3.0656092539968958</v>
      </c>
      <c r="K1124" s="42">
        <f t="shared" si="1439"/>
        <v>2.0863802899765984</v>
      </c>
      <c r="L1124" s="42">
        <f t="shared" si="1440"/>
        <v>3.8860518981525285</v>
      </c>
      <c r="M1124" s="42">
        <f t="shared" si="1449"/>
        <v>4.7875053729938291</v>
      </c>
      <c r="N1124" s="42">
        <f t="shared" si="1449"/>
        <v>5.2695505437458658</v>
      </c>
      <c r="O1124" s="42">
        <f t="shared" si="1449"/>
        <v>3.5275956861451472</v>
      </c>
      <c r="P1124" s="42">
        <f t="shared" si="1449"/>
        <v>0.7078256442959594</v>
      </c>
      <c r="Q1124" s="42">
        <f t="shared" si="1449"/>
        <v>6.0369360239472876</v>
      </c>
      <c r="R1124" s="42">
        <f t="shared" si="1449"/>
        <v>0</v>
      </c>
      <c r="S1124" s="42">
        <f t="shared" si="1449"/>
        <v>5.1369360239472872</v>
      </c>
      <c r="T1124" s="42">
        <f t="shared" si="1441"/>
        <v>6.7969360239472874</v>
      </c>
      <c r="U1124" s="42">
        <f t="shared" si="1442"/>
        <v>5.5769360239472876</v>
      </c>
      <c r="V1124" s="42">
        <f t="shared" si="1450"/>
        <v>2.0123120079824304</v>
      </c>
      <c r="W1124" s="42">
        <f t="shared" si="1450"/>
        <v>3.1596950014765168</v>
      </c>
      <c r="X1124" s="42">
        <f t="shared" si="1450"/>
        <v>0.77159904755652775</v>
      </c>
      <c r="Y1124" s="42">
        <f t="shared" si="1450"/>
        <v>3.1615796062087145</v>
      </c>
      <c r="Z1124" s="42">
        <f t="shared" si="1450"/>
        <v>4.0750538237639331</v>
      </c>
      <c r="AA1124" s="42">
        <f t="shared" si="1450"/>
        <v>3.5191647735334497</v>
      </c>
      <c r="AB1124" s="42">
        <f t="shared" si="1450"/>
        <v>6.0369360239472876</v>
      </c>
      <c r="AC1124" s="42">
        <f t="shared" si="1450"/>
        <v>4.4661630169626632</v>
      </c>
      <c r="AD1124" s="74">
        <f t="shared" si="1436"/>
        <v>100</v>
      </c>
    </row>
    <row r="1125" spans="1:30" x14ac:dyDescent="0.25">
      <c r="A1125" s="34" t="s">
        <v>1215</v>
      </c>
      <c r="B1125" s="34" t="s">
        <v>1216</v>
      </c>
      <c r="C1125" s="42">
        <f t="shared" si="1437"/>
        <v>4.2742283932567773</v>
      </c>
      <c r="D1125" s="42">
        <f t="shared" si="1451"/>
        <v>4.0812238802602936</v>
      </c>
      <c r="E1125" s="42">
        <f t="shared" si="1451"/>
        <v>4.937353845917678</v>
      </c>
      <c r="F1125" s="42">
        <f t="shared" si="1451"/>
        <v>3.6722830734934049</v>
      </c>
      <c r="G1125" s="42">
        <f t="shared" si="1438"/>
        <v>1.1962763878698377</v>
      </c>
      <c r="H1125" s="42">
        <f t="shared" si="1452"/>
        <v>6.2560271579124382</v>
      </c>
      <c r="I1125" s="42">
        <f t="shared" si="1452"/>
        <v>4.0609793159456977</v>
      </c>
      <c r="J1125" s="42">
        <f t="shared" si="1452"/>
        <v>3.2548727817927068</v>
      </c>
      <c r="K1125" s="42">
        <f t="shared" si="1439"/>
        <v>2.2275176856286079</v>
      </c>
      <c r="L1125" s="42">
        <f t="shared" si="1440"/>
        <v>4.5886610909135657</v>
      </c>
      <c r="M1125" s="42">
        <f t="shared" ref="M1125:S1137" si="1453">M365</f>
        <v>4.7469463122628666</v>
      </c>
      <c r="N1125" s="42">
        <f t="shared" si="1453"/>
        <v>5.6897479743298982</v>
      </c>
      <c r="O1125" s="42">
        <f t="shared" si="1453"/>
        <v>3.7096909817748709</v>
      </c>
      <c r="P1125" s="42">
        <f t="shared" si="1453"/>
        <v>0.68664749614452214</v>
      </c>
      <c r="Q1125" s="42">
        <f t="shared" si="1453"/>
        <v>0</v>
      </c>
      <c r="R1125" s="42">
        <f t="shared" si="1453"/>
        <v>0</v>
      </c>
      <c r="S1125" s="42">
        <f t="shared" si="1453"/>
        <v>5.943329540226852</v>
      </c>
      <c r="T1125" s="42">
        <f t="shared" si="1441"/>
        <v>7.6033295402268521</v>
      </c>
      <c r="U1125" s="42">
        <f t="shared" si="1442"/>
        <v>6.3833295402268524</v>
      </c>
      <c r="V1125" s="42">
        <f t="shared" ref="V1125:AC1137" si="1454">V365</f>
        <v>2.2811098467422859</v>
      </c>
      <c r="W1125" s="42">
        <f t="shared" si="1454"/>
        <v>3.017640996166977</v>
      </c>
      <c r="X1125" s="42">
        <f t="shared" si="1454"/>
        <v>2.8855948350257563</v>
      </c>
      <c r="Y1125" s="42">
        <f t="shared" si="1454"/>
        <v>3.2073105531564488</v>
      </c>
      <c r="Z1125" s="42">
        <f t="shared" si="1454"/>
        <v>2.8955526930919437</v>
      </c>
      <c r="AA1125" s="42">
        <f t="shared" si="1454"/>
        <v>3.8685215051045549</v>
      </c>
      <c r="AB1125" s="42">
        <f t="shared" si="1454"/>
        <v>3.4944661482009463</v>
      </c>
      <c r="AC1125" s="42">
        <f t="shared" si="1454"/>
        <v>5.0373584243273548</v>
      </c>
      <c r="AD1125" s="74">
        <f t="shared" si="1436"/>
        <v>99.999999999999972</v>
      </c>
    </row>
    <row r="1126" spans="1:30" x14ac:dyDescent="0.25">
      <c r="A1126" s="34" t="s">
        <v>1217</v>
      </c>
      <c r="B1126" s="34" t="s">
        <v>1218</v>
      </c>
      <c r="C1126" s="42">
        <f t="shared" si="1437"/>
        <v>6.0250858266816207</v>
      </c>
      <c r="D1126" s="42">
        <f t="shared" si="1451"/>
        <v>1.6144861231540339</v>
      </c>
      <c r="E1126" s="42">
        <f t="shared" si="1451"/>
        <v>5.1552498229848416</v>
      </c>
      <c r="F1126" s="42">
        <f t="shared" si="1451"/>
        <v>4.1451100760557065</v>
      </c>
      <c r="G1126" s="42">
        <f t="shared" si="1438"/>
        <v>1.0156781213929609</v>
      </c>
      <c r="H1126" s="42">
        <f t="shared" si="1452"/>
        <v>7.2667518859996241</v>
      </c>
      <c r="I1126" s="42">
        <f t="shared" si="1452"/>
        <v>3.8544149865334099</v>
      </c>
      <c r="J1126" s="42">
        <f t="shared" si="1452"/>
        <v>1.0481146608110299</v>
      </c>
      <c r="K1126" s="42">
        <f t="shared" si="1439"/>
        <v>5.260149970266685</v>
      </c>
      <c r="L1126" s="42">
        <f t="shared" si="1440"/>
        <v>2.9579874955893746</v>
      </c>
      <c r="M1126" s="42">
        <f t="shared" si="1453"/>
        <v>5.5689236383932332</v>
      </c>
      <c r="N1126" s="42">
        <f t="shared" si="1453"/>
        <v>4.1031488986146085</v>
      </c>
      <c r="O1126" s="42">
        <f t="shared" si="1453"/>
        <v>5.2937619834321978</v>
      </c>
      <c r="P1126" s="42">
        <f t="shared" si="1453"/>
        <v>0.42971722821578701</v>
      </c>
      <c r="Q1126" s="42">
        <f t="shared" si="1453"/>
        <v>0</v>
      </c>
      <c r="R1126" s="42">
        <f t="shared" si="1453"/>
        <v>0</v>
      </c>
      <c r="S1126" s="42">
        <f t="shared" si="1453"/>
        <v>5.6717100246103893</v>
      </c>
      <c r="T1126" s="42">
        <f t="shared" si="1441"/>
        <v>7.3317100246103895</v>
      </c>
      <c r="U1126" s="42">
        <f t="shared" si="1442"/>
        <v>6.1117100246103897</v>
      </c>
      <c r="V1126" s="42">
        <f t="shared" si="1454"/>
        <v>2.4643912592288979</v>
      </c>
      <c r="W1126" s="42">
        <f t="shared" si="1454"/>
        <v>3.5320077109291907</v>
      </c>
      <c r="X1126" s="42">
        <f t="shared" si="1454"/>
        <v>1.3634141816554861</v>
      </c>
      <c r="Y1126" s="42">
        <f t="shared" si="1454"/>
        <v>4.5076357871828421</v>
      </c>
      <c r="Z1126" s="42">
        <f t="shared" si="1454"/>
        <v>5.0735513932925809</v>
      </c>
      <c r="AA1126" s="42">
        <f t="shared" si="1454"/>
        <v>4.6466445604369353</v>
      </c>
      <c r="AB1126" s="42">
        <f t="shared" si="1454"/>
        <v>1.3982361754490193</v>
      </c>
      <c r="AC1126" s="42">
        <f t="shared" si="1454"/>
        <v>4.1604081398687773</v>
      </c>
      <c r="AD1126" s="74">
        <f t="shared" si="1436"/>
        <v>100.00000000000001</v>
      </c>
    </row>
    <row r="1127" spans="1:30" x14ac:dyDescent="0.25">
      <c r="A1127" s="34" t="s">
        <v>1219</v>
      </c>
      <c r="B1127" s="34" t="s">
        <v>1220</v>
      </c>
      <c r="C1127" s="42">
        <f t="shared" si="1437"/>
        <v>4.5837530224595309</v>
      </c>
      <c r="D1127" s="42">
        <f t="shared" ref="D1127:F1137" si="1455">D367</f>
        <v>3.6272283432458261</v>
      </c>
      <c r="E1127" s="42">
        <f t="shared" si="1455"/>
        <v>5.2940521173130568</v>
      </c>
      <c r="F1127" s="42">
        <f t="shared" si="1455"/>
        <v>4.171021207248014</v>
      </c>
      <c r="G1127" s="42">
        <f t="shared" si="1438"/>
        <v>1.894225250849892</v>
      </c>
      <c r="H1127" s="42">
        <f t="shared" ref="H1127:J1137" si="1456">H367</f>
        <v>7.1824184465647214</v>
      </c>
      <c r="I1127" s="42">
        <f t="shared" si="1456"/>
        <v>4.0554212671662944</v>
      </c>
      <c r="J1127" s="42">
        <f t="shared" si="1456"/>
        <v>4.1184879140875355</v>
      </c>
      <c r="K1127" s="42">
        <f t="shared" si="1439"/>
        <v>3.7220505488990367</v>
      </c>
      <c r="L1127" s="42">
        <f t="shared" si="1440"/>
        <v>5.2431619093066306</v>
      </c>
      <c r="M1127" s="42">
        <f t="shared" si="1453"/>
        <v>4.1833113815476608</v>
      </c>
      <c r="N1127" s="42">
        <f t="shared" si="1453"/>
        <v>5.0030368582516616</v>
      </c>
      <c r="O1127" s="42">
        <f t="shared" si="1453"/>
        <v>5.3543435152645324</v>
      </c>
      <c r="P1127" s="42">
        <f t="shared" si="1453"/>
        <v>0.2890185765473634</v>
      </c>
      <c r="Q1127" s="42">
        <f t="shared" si="1453"/>
        <v>0</v>
      </c>
      <c r="R1127" s="42">
        <f t="shared" si="1453"/>
        <v>0</v>
      </c>
      <c r="S1127" s="42">
        <f t="shared" si="1453"/>
        <v>1.4095448414190455</v>
      </c>
      <c r="T1127" s="42">
        <f t="shared" si="1441"/>
        <v>7.6886345242571341</v>
      </c>
      <c r="U1127" s="42">
        <f t="shared" si="1442"/>
        <v>6.4686345242571344</v>
      </c>
      <c r="V1127" s="42">
        <f t="shared" si="1454"/>
        <v>4.619089682838089</v>
      </c>
      <c r="W1127" s="42">
        <f t="shared" si="1454"/>
        <v>3.1220003569561126</v>
      </c>
      <c r="X1127" s="42">
        <f t="shared" si="1454"/>
        <v>2.9887987687742195</v>
      </c>
      <c r="Y1127" s="42">
        <f t="shared" si="1454"/>
        <v>3.2782164766729109</v>
      </c>
      <c r="Z1127" s="42">
        <f t="shared" si="1454"/>
        <v>3.565698252337989</v>
      </c>
      <c r="AA1127" s="42">
        <f t="shared" si="1454"/>
        <v>4.1641298139639762</v>
      </c>
      <c r="AB1127" s="42">
        <f t="shared" si="1454"/>
        <v>1.474177558352582</v>
      </c>
      <c r="AC1127" s="42">
        <f t="shared" si="1454"/>
        <v>2.499544841419044</v>
      </c>
      <c r="AD1127" s="74">
        <f t="shared" si="1436"/>
        <v>100</v>
      </c>
    </row>
    <row r="1128" spans="1:30" x14ac:dyDescent="0.25">
      <c r="A1128" s="34" t="s">
        <v>1221</v>
      </c>
      <c r="B1128" s="34" t="s">
        <v>1222</v>
      </c>
      <c r="C1128" s="42">
        <f t="shared" si="1437"/>
        <v>6.2922774261806493</v>
      </c>
      <c r="D1128" s="42">
        <f t="shared" si="1455"/>
        <v>2.3760986278180649</v>
      </c>
      <c r="E1128" s="42">
        <f t="shared" si="1455"/>
        <v>5.1060397489197653</v>
      </c>
      <c r="F1128" s="42">
        <f t="shared" si="1455"/>
        <v>4.6461425640206997</v>
      </c>
      <c r="G1128" s="42">
        <f t="shared" si="1438"/>
        <v>3.1164106816463355</v>
      </c>
      <c r="H1128" s="42">
        <f t="shared" si="1456"/>
        <v>5.0310744991855518</v>
      </c>
      <c r="I1128" s="42">
        <f t="shared" si="1456"/>
        <v>3.6874315794593842</v>
      </c>
      <c r="J1128" s="42">
        <f t="shared" si="1456"/>
        <v>2.1828835091225383</v>
      </c>
      <c r="K1128" s="42">
        <f t="shared" si="1439"/>
        <v>3.6117515392263524</v>
      </c>
      <c r="L1128" s="42">
        <f t="shared" si="1440"/>
        <v>4.9514038207880908</v>
      </c>
      <c r="M1128" s="42">
        <f t="shared" si="1453"/>
        <v>2.845360086990417</v>
      </c>
      <c r="N1128" s="42">
        <f t="shared" si="1453"/>
        <v>4.7384190555469345</v>
      </c>
      <c r="O1128" s="42">
        <f t="shared" si="1453"/>
        <v>4.070243036717244</v>
      </c>
      <c r="P1128" s="42">
        <f t="shared" si="1453"/>
        <v>1.3459784701287891</v>
      </c>
      <c r="Q1128" s="42">
        <f t="shared" si="1453"/>
        <v>0</v>
      </c>
      <c r="R1128" s="42">
        <f t="shared" si="1453"/>
        <v>0</v>
      </c>
      <c r="S1128" s="42">
        <f t="shared" si="1453"/>
        <v>3.4493001930937504</v>
      </c>
      <c r="T1128" s="42">
        <f t="shared" si="1441"/>
        <v>7.2839502896406252</v>
      </c>
      <c r="U1128" s="42">
        <f t="shared" si="1442"/>
        <v>6.0639502896406254</v>
      </c>
      <c r="V1128" s="42">
        <f t="shared" si="1454"/>
        <v>3.2619751448203118</v>
      </c>
      <c r="W1128" s="42">
        <f t="shared" si="1454"/>
        <v>4.5247533276955876</v>
      </c>
      <c r="X1128" s="42">
        <f t="shared" si="1454"/>
        <v>1.0421622718682158</v>
      </c>
      <c r="Y1128" s="42">
        <f t="shared" si="1454"/>
        <v>4.6818935779639688</v>
      </c>
      <c r="Z1128" s="42">
        <f t="shared" si="1454"/>
        <v>3.8268216088627627</v>
      </c>
      <c r="AA1128" s="42">
        <f t="shared" si="1454"/>
        <v>4.2445880947738139</v>
      </c>
      <c r="AB1128" s="42">
        <f t="shared" si="1454"/>
        <v>4.3030310421033926</v>
      </c>
      <c r="AC1128" s="42">
        <f t="shared" si="1454"/>
        <v>3.3160595137861333</v>
      </c>
      <c r="AD1128" s="74">
        <f t="shared" si="1436"/>
        <v>100.00000000000001</v>
      </c>
    </row>
    <row r="1129" spans="1:30" x14ac:dyDescent="0.25">
      <c r="A1129" s="34" t="s">
        <v>1223</v>
      </c>
      <c r="B1129" s="34" t="s">
        <v>1224</v>
      </c>
      <c r="C1129" s="42">
        <f t="shared" si="1437"/>
        <v>5.1948298224465219</v>
      </c>
      <c r="D1129" s="42">
        <f t="shared" si="1455"/>
        <v>2.9841820084624713</v>
      </c>
      <c r="E1129" s="42">
        <f t="shared" si="1455"/>
        <v>5.3786768972130794</v>
      </c>
      <c r="F1129" s="42">
        <f t="shared" si="1455"/>
        <v>4.7209872108035329</v>
      </c>
      <c r="G1129" s="42">
        <f t="shared" si="1438"/>
        <v>1.5619291144942697</v>
      </c>
      <c r="H1129" s="42">
        <f t="shared" si="1456"/>
        <v>6.7386407645660356</v>
      </c>
      <c r="I1129" s="42">
        <f t="shared" si="1456"/>
        <v>0.64842759711545728</v>
      </c>
      <c r="J1129" s="42">
        <f t="shared" si="1456"/>
        <v>1.000795691815076</v>
      </c>
      <c r="K1129" s="42">
        <f t="shared" si="1439"/>
        <v>2.1844986738162073</v>
      </c>
      <c r="L1129" s="42">
        <f t="shared" si="1440"/>
        <v>4.8331620013276844</v>
      </c>
      <c r="M1129" s="42">
        <f t="shared" si="1453"/>
        <v>5.1739855746252168</v>
      </c>
      <c r="N1129" s="42">
        <f t="shared" si="1453"/>
        <v>5.7824359777657115</v>
      </c>
      <c r="O1129" s="42">
        <f t="shared" si="1453"/>
        <v>4.9191410290789124</v>
      </c>
      <c r="P1129" s="42">
        <f t="shared" si="1453"/>
        <v>0.4768165269008468</v>
      </c>
      <c r="Q1129" s="42">
        <f t="shared" si="1453"/>
        <v>0</v>
      </c>
      <c r="R1129" s="42">
        <f t="shared" si="1453"/>
        <v>6.3124814830007567</v>
      </c>
      <c r="S1129" s="42">
        <f t="shared" si="1453"/>
        <v>1.2041604943335864</v>
      </c>
      <c r="T1129" s="42">
        <f t="shared" si="1441"/>
        <v>7.0724814830007565</v>
      </c>
      <c r="U1129" s="42">
        <f t="shared" si="1442"/>
        <v>5.8524814830007568</v>
      </c>
      <c r="V1129" s="42">
        <f t="shared" si="1454"/>
        <v>3.9453009268754728</v>
      </c>
      <c r="W1129" s="42">
        <f t="shared" si="1454"/>
        <v>3.8081698789376399</v>
      </c>
      <c r="X1129" s="42">
        <f t="shared" si="1454"/>
        <v>1.2346014697275123</v>
      </c>
      <c r="Y1129" s="42">
        <f t="shared" si="1454"/>
        <v>4.5110145032801068</v>
      </c>
      <c r="Z1129" s="42">
        <f t="shared" si="1454"/>
        <v>4.3488251574884762</v>
      </c>
      <c r="AA1129" s="42">
        <f t="shared" si="1454"/>
        <v>3.5283482597746616</v>
      </c>
      <c r="AB1129" s="42">
        <f t="shared" si="1454"/>
        <v>3.8949353831281281</v>
      </c>
      <c r="AC1129" s="42">
        <f t="shared" si="1454"/>
        <v>2.6886905870211324</v>
      </c>
      <c r="AD1129" s="74">
        <f t="shared" si="1436"/>
        <v>100.00000000000001</v>
      </c>
    </row>
    <row r="1130" spans="1:30" x14ac:dyDescent="0.25">
      <c r="A1130" s="34" t="s">
        <v>1225</v>
      </c>
      <c r="B1130" s="34" t="s">
        <v>1226</v>
      </c>
      <c r="C1130" s="42">
        <f t="shared" si="1437"/>
        <v>5.5117871085712471</v>
      </c>
      <c r="D1130" s="42">
        <f t="shared" si="1455"/>
        <v>2.3252946722480674</v>
      </c>
      <c r="E1130" s="42">
        <f t="shared" si="1455"/>
        <v>5.4204609598872011</v>
      </c>
      <c r="F1130" s="42">
        <f t="shared" si="1455"/>
        <v>4.8836826307917107</v>
      </c>
      <c r="G1130" s="42">
        <f t="shared" si="1438"/>
        <v>1.3141901546053369</v>
      </c>
      <c r="H1130" s="42">
        <f t="shared" si="1456"/>
        <v>6.6576688088702474</v>
      </c>
      <c r="I1130" s="42">
        <f t="shared" si="1456"/>
        <v>4.510899843056646</v>
      </c>
      <c r="J1130" s="42">
        <f t="shared" si="1456"/>
        <v>2.3201097729133999</v>
      </c>
      <c r="K1130" s="42">
        <f t="shared" si="1439"/>
        <v>3.9271310046591204</v>
      </c>
      <c r="L1130" s="42">
        <f t="shared" si="1440"/>
        <v>3.4666225359576814</v>
      </c>
      <c r="M1130" s="42">
        <f t="shared" si="1453"/>
        <v>3.9594907878258856</v>
      </c>
      <c r="N1130" s="42">
        <f t="shared" si="1453"/>
        <v>6.1608818503952003</v>
      </c>
      <c r="O1130" s="42">
        <f t="shared" si="1453"/>
        <v>3.6750473647715278</v>
      </c>
      <c r="P1130" s="42">
        <f t="shared" si="1453"/>
        <v>0.8198897965739016</v>
      </c>
      <c r="Q1130" s="42">
        <f t="shared" si="1453"/>
        <v>0.4</v>
      </c>
      <c r="R1130" s="42">
        <f t="shared" si="1453"/>
        <v>0</v>
      </c>
      <c r="S1130" s="42">
        <f t="shared" si="1453"/>
        <v>3.4288229140538742</v>
      </c>
      <c r="T1130" s="42">
        <f t="shared" si="1441"/>
        <v>7.2532343710808105</v>
      </c>
      <c r="U1130" s="42">
        <f t="shared" si="1442"/>
        <v>5.6332343710808104</v>
      </c>
      <c r="V1130" s="42">
        <f t="shared" si="1454"/>
        <v>3.7877200497971391</v>
      </c>
      <c r="W1130" s="42">
        <f t="shared" si="1454"/>
        <v>4.4334870743929589</v>
      </c>
      <c r="X1130" s="42">
        <f t="shared" si="1454"/>
        <v>0.23748648353356683</v>
      </c>
      <c r="Y1130" s="42">
        <f t="shared" si="1454"/>
        <v>5.302402325041581</v>
      </c>
      <c r="Z1130" s="42">
        <f t="shared" si="1454"/>
        <v>5.3310661497733793</v>
      </c>
      <c r="AA1130" s="42">
        <f t="shared" si="1454"/>
        <v>3.5980654334045843</v>
      </c>
      <c r="AB1130" s="42">
        <f t="shared" si="1454"/>
        <v>1.9341549190453484</v>
      </c>
      <c r="AC1130" s="42">
        <f t="shared" si="1454"/>
        <v>3.7071686176687719</v>
      </c>
      <c r="AD1130" s="74">
        <f t="shared" si="1436"/>
        <v>100.00000000000003</v>
      </c>
    </row>
    <row r="1131" spans="1:30" x14ac:dyDescent="0.25">
      <c r="A1131" s="34" t="s">
        <v>1227</v>
      </c>
      <c r="B1131" s="34" t="s">
        <v>1228</v>
      </c>
      <c r="C1131" s="42">
        <f t="shared" si="1437"/>
        <v>4.0096120656951317</v>
      </c>
      <c r="D1131" s="42">
        <f t="shared" si="1455"/>
        <v>3.2650756999284423</v>
      </c>
      <c r="E1131" s="42">
        <f t="shared" si="1455"/>
        <v>2.7563417863126771</v>
      </c>
      <c r="F1131" s="42">
        <f t="shared" si="1455"/>
        <v>4.0133789982499817</v>
      </c>
      <c r="G1131" s="42">
        <f t="shared" si="1438"/>
        <v>2.6718002686242683</v>
      </c>
      <c r="H1131" s="42">
        <f>H371-0.86</f>
        <v>5.7389115892864293</v>
      </c>
      <c r="I1131" s="42">
        <f t="shared" si="1456"/>
        <v>4.3413866728850907</v>
      </c>
      <c r="J1131" s="42">
        <f t="shared" si="1456"/>
        <v>1.7373334117060941</v>
      </c>
      <c r="K1131" s="42">
        <f t="shared" si="1439"/>
        <v>3.41957540241195</v>
      </c>
      <c r="L1131" s="42">
        <f t="shared" si="1440"/>
        <v>2.5282328423248148</v>
      </c>
      <c r="M1131" s="42">
        <f t="shared" si="1453"/>
        <v>3.4296724089485542</v>
      </c>
      <c r="N1131" s="42">
        <f t="shared" si="1453"/>
        <v>3.3491096933512079</v>
      </c>
      <c r="O1131" s="42">
        <f t="shared" si="1453"/>
        <v>4.0495211718602615</v>
      </c>
      <c r="P1131" s="42">
        <f t="shared" si="1453"/>
        <v>4.8316770325133236</v>
      </c>
      <c r="Q1131" s="42">
        <f t="shared" si="1453"/>
        <v>5.3169966817640537</v>
      </c>
      <c r="R1131" s="42">
        <f t="shared" si="1453"/>
        <v>2.1735353288284345</v>
      </c>
      <c r="S1131" s="42">
        <f t="shared" si="1453"/>
        <v>0.31835145673214693</v>
      </c>
      <c r="T1131" s="42">
        <f t="shared" si="1441"/>
        <v>6.5390253589380336</v>
      </c>
      <c r="U1131" s="42">
        <f>U371</f>
        <v>0.4</v>
      </c>
      <c r="V1131" s="42">
        <f t="shared" si="1454"/>
        <v>5.7790253589380338</v>
      </c>
      <c r="W1131" s="42">
        <f t="shared" si="1454"/>
        <v>5.1690253589380335</v>
      </c>
      <c r="X1131" s="42">
        <f t="shared" si="1454"/>
        <v>4.979025358938034</v>
      </c>
      <c r="Y1131" s="42">
        <f t="shared" si="1454"/>
        <v>3.5526835726253556</v>
      </c>
      <c r="Z1131" s="42">
        <f t="shared" si="1454"/>
        <v>4.8184506137416845</v>
      </c>
      <c r="AA1131" s="42">
        <f t="shared" si="1454"/>
        <v>1.2891798957648841</v>
      </c>
      <c r="AB1131" s="42">
        <f t="shared" si="1454"/>
        <v>4.7836662354191448</v>
      </c>
      <c r="AC1131" s="42">
        <f t="shared" si="1454"/>
        <v>4.7394057352739356</v>
      </c>
      <c r="AD1131" s="74">
        <f t="shared" si="1436"/>
        <v>100</v>
      </c>
    </row>
    <row r="1132" spans="1:30" x14ac:dyDescent="0.25">
      <c r="A1132" s="34" t="s">
        <v>1229</v>
      </c>
      <c r="B1132" s="34" t="s">
        <v>1230</v>
      </c>
      <c r="C1132" s="42">
        <f t="shared" si="1437"/>
        <v>3.4231904245332547</v>
      </c>
      <c r="D1132" s="42">
        <f t="shared" si="1455"/>
        <v>2.4675635882693414</v>
      </c>
      <c r="E1132" s="42">
        <f t="shared" si="1455"/>
        <v>1.6304954343630269</v>
      </c>
      <c r="F1132" s="42">
        <f t="shared" si="1455"/>
        <v>2.7934246008714845</v>
      </c>
      <c r="G1132" s="42">
        <f t="shared" si="1438"/>
        <v>4.6040261889778531</v>
      </c>
      <c r="H1132" s="42">
        <f t="shared" si="1456"/>
        <v>4.0510004643919224</v>
      </c>
      <c r="I1132" s="42">
        <f t="shared" si="1456"/>
        <v>2.701948054563899</v>
      </c>
      <c r="J1132" s="42">
        <f t="shared" si="1456"/>
        <v>1.1676782789877407</v>
      </c>
      <c r="K1132" s="42">
        <f t="shared" si="1439"/>
        <v>2.0677453100047472</v>
      </c>
      <c r="L1132" s="42">
        <f t="shared" si="1440"/>
        <v>4.4895286889616681</v>
      </c>
      <c r="M1132" s="42">
        <f t="shared" si="1453"/>
        <v>2.8216232821276983</v>
      </c>
      <c r="N1132" s="42">
        <f t="shared" si="1453"/>
        <v>1.6005294802101</v>
      </c>
      <c r="O1132" s="42">
        <f t="shared" si="1453"/>
        <v>4.7030515430432178</v>
      </c>
      <c r="P1132" s="42">
        <f t="shared" si="1453"/>
        <v>3.302738219704187</v>
      </c>
      <c r="Q1132" s="42">
        <f t="shared" si="1453"/>
        <v>4.7745286059723675</v>
      </c>
      <c r="R1132" s="42">
        <f t="shared" si="1453"/>
        <v>5.4474220951083945</v>
      </c>
      <c r="S1132" s="42">
        <f t="shared" si="1453"/>
        <v>0.33211084537270735</v>
      </c>
      <c r="T1132" s="42">
        <f t="shared" si="1441"/>
        <v>7.1639634749042154</v>
      </c>
      <c r="U1132" s="42">
        <f t="shared" si="1442"/>
        <v>5.5439634749042153</v>
      </c>
      <c r="V1132" s="42">
        <f t="shared" si="1454"/>
        <v>6.4039634749042156</v>
      </c>
      <c r="W1132" s="42">
        <f t="shared" si="1454"/>
        <v>5.7939634749042153</v>
      </c>
      <c r="X1132" s="42">
        <f t="shared" si="1454"/>
        <v>5.6039634749042158</v>
      </c>
      <c r="Y1132" s="42">
        <f t="shared" si="1454"/>
        <v>5.3034680405411878</v>
      </c>
      <c r="Z1132" s="42">
        <f t="shared" si="1454"/>
        <v>3.4724096649637843</v>
      </c>
      <c r="AA1132" s="42">
        <f t="shared" si="1454"/>
        <v>3.1553842812474278</v>
      </c>
      <c r="AB1132" s="42">
        <f t="shared" si="1454"/>
        <v>1.8230197742116721</v>
      </c>
      <c r="AC1132" s="42">
        <f t="shared" si="1454"/>
        <v>3.3572957590512522</v>
      </c>
      <c r="AD1132" s="74">
        <f t="shared" si="1436"/>
        <v>100</v>
      </c>
    </row>
    <row r="1133" spans="1:30" x14ac:dyDescent="0.25">
      <c r="A1133" s="34" t="s">
        <v>1231</v>
      </c>
      <c r="B1133" s="34" t="s">
        <v>1232</v>
      </c>
      <c r="C1133" s="42">
        <f t="shared" si="1437"/>
        <v>4.8095685012086147</v>
      </c>
      <c r="D1133" s="42">
        <f t="shared" si="1455"/>
        <v>3.2093016100858205</v>
      </c>
      <c r="E1133" s="42">
        <f t="shared" si="1455"/>
        <v>4.3798317626369192</v>
      </c>
      <c r="F1133" s="42">
        <f t="shared" si="1455"/>
        <v>3.2478849267046046</v>
      </c>
      <c r="G1133" s="42">
        <f t="shared" si="1438"/>
        <v>3.1928377316322942</v>
      </c>
      <c r="H1133" s="42">
        <f t="shared" si="1456"/>
        <v>5.3540701992904065</v>
      </c>
      <c r="I1133" s="42">
        <f t="shared" si="1456"/>
        <v>3.2925588720820667</v>
      </c>
      <c r="J1133" s="42">
        <f t="shared" si="1456"/>
        <v>1.4733151672261682</v>
      </c>
      <c r="K1133" s="42">
        <f t="shared" si="1439"/>
        <v>2.8813034579134791</v>
      </c>
      <c r="L1133" s="42">
        <f t="shared" si="1440"/>
        <v>2.2458301944161243</v>
      </c>
      <c r="M1133" s="42">
        <f t="shared" si="1453"/>
        <v>1.308846193599575</v>
      </c>
      <c r="N1133" s="42">
        <f t="shared" si="1453"/>
        <v>3.8868985499893505</v>
      </c>
      <c r="O1133" s="42">
        <f t="shared" si="1453"/>
        <v>5.1311938455413779</v>
      </c>
      <c r="P1133" s="42">
        <f t="shared" si="1453"/>
        <v>3.6717691723455523</v>
      </c>
      <c r="Q1133" s="42">
        <f t="shared" si="1453"/>
        <v>6.1695826534544818</v>
      </c>
      <c r="R1133" s="42">
        <f t="shared" si="1453"/>
        <v>4.6362116292355395</v>
      </c>
      <c r="S1133" s="42">
        <f t="shared" si="1453"/>
        <v>0.38558645744270159</v>
      </c>
      <c r="T1133" s="42">
        <f t="shared" si="1441"/>
        <v>0.76</v>
      </c>
      <c r="U1133" s="42">
        <f t="shared" si="1442"/>
        <v>6.0935355617912359</v>
      </c>
      <c r="V1133" s="42">
        <f t="shared" si="1454"/>
        <v>6.5535355617912359</v>
      </c>
      <c r="W1133" s="42">
        <f t="shared" si="1454"/>
        <v>5.9435355617912355</v>
      </c>
      <c r="X1133" s="42">
        <f t="shared" si="1454"/>
        <v>5.753535561791236</v>
      </c>
      <c r="Y1133" s="42">
        <f t="shared" si="1454"/>
        <v>2.4306398174130139</v>
      </c>
      <c r="Z1133" s="42">
        <f t="shared" si="1454"/>
        <v>3.5917849889421904</v>
      </c>
      <c r="AA1133" s="42">
        <f t="shared" si="1454"/>
        <v>2.6352565196366191</v>
      </c>
      <c r="AB1133" s="42">
        <f t="shared" si="1454"/>
        <v>3.2018423641764517</v>
      </c>
      <c r="AC1133" s="42">
        <f t="shared" si="1454"/>
        <v>3.7597431378617099</v>
      </c>
      <c r="AD1133" s="74">
        <f t="shared" si="1436"/>
        <v>100</v>
      </c>
    </row>
    <row r="1134" spans="1:30" x14ac:dyDescent="0.25">
      <c r="A1134" s="34" t="s">
        <v>1233</v>
      </c>
      <c r="B1134" s="34" t="s">
        <v>1234</v>
      </c>
      <c r="C1134" s="42">
        <f t="shared" si="1437"/>
        <v>5.0386336183630158</v>
      </c>
      <c r="D1134" s="42">
        <f t="shared" si="1455"/>
        <v>5.0008625283726467</v>
      </c>
      <c r="E1134" s="42">
        <f t="shared" si="1455"/>
        <v>3.6081090238257127</v>
      </c>
      <c r="F1134" s="42">
        <f t="shared" si="1455"/>
        <v>4.6624243348452543</v>
      </c>
      <c r="G1134" s="42">
        <f t="shared" si="1438"/>
        <v>1.6410971585955147</v>
      </c>
      <c r="H1134" s="42">
        <f t="shared" si="1456"/>
        <v>4.8976406858172288</v>
      </c>
      <c r="I1134" s="42">
        <f t="shared" si="1456"/>
        <v>3.7210668834093612</v>
      </c>
      <c r="J1134" s="42">
        <f t="shared" si="1456"/>
        <v>1.1918152424574662</v>
      </c>
      <c r="K1134" s="42">
        <f t="shared" si="1439"/>
        <v>0.43675180065208508</v>
      </c>
      <c r="L1134" s="42">
        <f t="shared" si="1440"/>
        <v>2.9147858446384043</v>
      </c>
      <c r="M1134" s="42">
        <f t="shared" si="1453"/>
        <v>3.3091046147291681</v>
      </c>
      <c r="N1134" s="42">
        <f t="shared" si="1453"/>
        <v>2.7300383790481519</v>
      </c>
      <c r="O1134" s="42">
        <f t="shared" si="1453"/>
        <v>4.4258842555323472</v>
      </c>
      <c r="P1134" s="42">
        <f t="shared" si="1453"/>
        <v>4.3812103439139429</v>
      </c>
      <c r="Q1134" s="42">
        <f t="shared" si="1453"/>
        <v>5.3774197871147944</v>
      </c>
      <c r="R1134" s="42">
        <f t="shared" si="1453"/>
        <v>5.1657232514571012</v>
      </c>
      <c r="S1134" s="42">
        <f t="shared" si="1453"/>
        <v>0.64056785687349527</v>
      </c>
      <c r="T1134" s="42">
        <f t="shared" si="1441"/>
        <v>6.5577927453753997</v>
      </c>
      <c r="U1134" s="42">
        <f t="shared" si="1442"/>
        <v>4.9377927453753996</v>
      </c>
      <c r="V1134" s="42">
        <f t="shared" si="1454"/>
        <v>4.9977927453754001</v>
      </c>
      <c r="W1134" s="42">
        <f t="shared" si="1454"/>
        <v>5.1877927453753996</v>
      </c>
      <c r="X1134" s="42">
        <f t="shared" si="1454"/>
        <v>0</v>
      </c>
      <c r="Y1134" s="42">
        <f t="shared" si="1454"/>
        <v>2.8404710704116751</v>
      </c>
      <c r="Z1134" s="42">
        <f t="shared" si="1454"/>
        <v>4.6465688489441677</v>
      </c>
      <c r="AA1134" s="42">
        <f t="shared" si="1454"/>
        <v>0.35255186332460842</v>
      </c>
      <c r="AB1134" s="42">
        <f t="shared" si="1454"/>
        <v>5.3483088807968437</v>
      </c>
      <c r="AC1134" s="42">
        <f t="shared" si="1454"/>
        <v>5.9877927453754003</v>
      </c>
      <c r="AD1134" s="74">
        <f t="shared" si="1436"/>
        <v>100.00000000000001</v>
      </c>
    </row>
    <row r="1135" spans="1:30" x14ac:dyDescent="0.25">
      <c r="A1135" s="34" t="s">
        <v>1235</v>
      </c>
      <c r="B1135" s="34" t="s">
        <v>1236</v>
      </c>
      <c r="C1135" s="42">
        <f t="shared" si="1437"/>
        <v>3.0114341841279844</v>
      </c>
      <c r="D1135" s="42">
        <f t="shared" si="1455"/>
        <v>4.5479341019297319</v>
      </c>
      <c r="E1135" s="42">
        <f t="shared" si="1455"/>
        <v>1.5272950252630113</v>
      </c>
      <c r="F1135" s="42">
        <f t="shared" si="1455"/>
        <v>4.4026176008115456</v>
      </c>
      <c r="G1135" s="42">
        <f t="shared" si="1438"/>
        <v>3.2551332000548237</v>
      </c>
      <c r="H1135" s="42">
        <f t="shared" si="1456"/>
        <v>4.677410557961772</v>
      </c>
      <c r="I1135" s="42">
        <f t="shared" si="1456"/>
        <v>2.7404332899415142</v>
      </c>
      <c r="J1135" s="42">
        <f t="shared" si="1456"/>
        <v>0.26196308476460634</v>
      </c>
      <c r="K1135" s="42">
        <f t="shared" si="1439"/>
        <v>5.6850494569840997</v>
      </c>
      <c r="L1135" s="42">
        <f t="shared" si="1440"/>
        <v>3.3380012819933498</v>
      </c>
      <c r="M1135" s="42">
        <f t="shared" si="1453"/>
        <v>2.5724345390109926</v>
      </c>
      <c r="N1135" s="42">
        <f t="shared" si="1453"/>
        <v>4.1626949206822506</v>
      </c>
      <c r="O1135" s="42">
        <f t="shared" si="1453"/>
        <v>5.803484076989565</v>
      </c>
      <c r="P1135" s="42">
        <f t="shared" si="1453"/>
        <v>4.5558759466420664</v>
      </c>
      <c r="Q1135" s="42">
        <f t="shared" si="1453"/>
        <v>4.7727543759626592</v>
      </c>
      <c r="R1135" s="42">
        <f t="shared" si="1453"/>
        <v>5.6443825665213954</v>
      </c>
      <c r="S1135" s="42">
        <f t="shared" si="1453"/>
        <v>2.8259262492174697E-2</v>
      </c>
      <c r="T1135" s="42">
        <f t="shared" si="1441"/>
        <v>7.4540322425249057</v>
      </c>
      <c r="U1135" s="42">
        <f t="shared" si="1442"/>
        <v>5.8340322425249056</v>
      </c>
      <c r="V1135" s="42">
        <f t="shared" si="1454"/>
        <v>4.4626881616832712</v>
      </c>
      <c r="W1135" s="42">
        <f t="shared" si="1454"/>
        <v>0.14000000000000001</v>
      </c>
      <c r="X1135" s="42">
        <f t="shared" si="1454"/>
        <v>5.5440322425249065</v>
      </c>
      <c r="Y1135" s="42">
        <f t="shared" si="1454"/>
        <v>5.5572782122092921</v>
      </c>
      <c r="Z1135" s="42">
        <f t="shared" si="1454"/>
        <v>3.2748432668956102</v>
      </c>
      <c r="AA1135" s="42">
        <f t="shared" si="1454"/>
        <v>1.4247983826981656</v>
      </c>
      <c r="AB1135" s="42">
        <f t="shared" si="1454"/>
        <v>2.4924877190405281</v>
      </c>
      <c r="AC1135" s="42">
        <f t="shared" si="1454"/>
        <v>2.8286500577648699</v>
      </c>
      <c r="AD1135" s="74">
        <f t="shared" si="1436"/>
        <v>100</v>
      </c>
    </row>
    <row r="1136" spans="1:30" x14ac:dyDescent="0.25">
      <c r="A1136" s="34" t="s">
        <v>1237</v>
      </c>
      <c r="B1136" s="34" t="s">
        <v>1238</v>
      </c>
      <c r="C1136" s="42">
        <f t="shared" si="1437"/>
        <v>4.9779638616949651</v>
      </c>
      <c r="D1136" s="42">
        <f t="shared" si="1455"/>
        <v>2.6630539267650413</v>
      </c>
      <c r="E1136" s="42">
        <f t="shared" si="1455"/>
        <v>3.5327528980691354</v>
      </c>
      <c r="F1136" s="42">
        <f t="shared" si="1455"/>
        <v>4.2953402590672649</v>
      </c>
      <c r="G1136" s="42">
        <f t="shared" si="1438"/>
        <v>1.9953290388759708</v>
      </c>
      <c r="H1136" s="42">
        <f>H376-0.86</f>
        <v>4.6581099696483914</v>
      </c>
      <c r="I1136" s="42">
        <f t="shared" si="1456"/>
        <v>3.3773542872736906</v>
      </c>
      <c r="J1136" s="42">
        <f t="shared" si="1456"/>
        <v>1.066643091191376</v>
      </c>
      <c r="K1136" s="42">
        <f t="shared" si="1439"/>
        <v>3.4649695259370752</v>
      </c>
      <c r="L1136" s="42">
        <f t="shared" si="1440"/>
        <v>2.9704602771092468</v>
      </c>
      <c r="M1136" s="42">
        <f t="shared" si="1453"/>
        <v>3.6662858594320271</v>
      </c>
      <c r="N1136" s="42">
        <f t="shared" si="1453"/>
        <v>3.4943814784706277</v>
      </c>
      <c r="O1136" s="42">
        <f t="shared" si="1453"/>
        <v>3.6599590092509566</v>
      </c>
      <c r="P1136" s="42">
        <f t="shared" si="1453"/>
        <v>5.0399453790397395</v>
      </c>
      <c r="Q1136" s="42">
        <f t="shared" si="1453"/>
        <v>5.8458382721591988</v>
      </c>
      <c r="R1136" s="42">
        <f t="shared" si="1453"/>
        <v>3.0663782427641504</v>
      </c>
      <c r="S1136" s="42">
        <f t="shared" si="1453"/>
        <v>0.48056679005771652</v>
      </c>
      <c r="T1136" s="42">
        <f t="shared" si="1441"/>
        <v>6.9377209098723069</v>
      </c>
      <c r="U1136" s="42">
        <f>U376</f>
        <v>0</v>
      </c>
      <c r="V1136" s="42">
        <f t="shared" si="1454"/>
        <v>4.1184806065815387</v>
      </c>
      <c r="W1136" s="42">
        <f t="shared" si="1454"/>
        <v>5.5677209098723068</v>
      </c>
      <c r="X1136" s="42">
        <f t="shared" si="1454"/>
        <v>5.3777209098723073</v>
      </c>
      <c r="Y1136" s="42">
        <f t="shared" si="1454"/>
        <v>3.3036705307588456</v>
      </c>
      <c r="Z1136" s="42">
        <f t="shared" si="1454"/>
        <v>4.7900926731534614</v>
      </c>
      <c r="AA1136" s="42">
        <f t="shared" si="1454"/>
        <v>1.2403607477745644</v>
      </c>
      <c r="AB1136" s="42">
        <f t="shared" si="1454"/>
        <v>4.9281345534578707</v>
      </c>
      <c r="AC1136" s="42">
        <f t="shared" si="1454"/>
        <v>5.4807659918502205</v>
      </c>
      <c r="AD1136" s="74">
        <f t="shared" si="1436"/>
        <v>100.00000000000001</v>
      </c>
    </row>
    <row r="1137" spans="1:30" x14ac:dyDescent="0.25">
      <c r="A1137" s="34" t="s">
        <v>1239</v>
      </c>
      <c r="B1137" s="34" t="s">
        <v>1240</v>
      </c>
      <c r="C1137" s="42">
        <f t="shared" si="1437"/>
        <v>5.0163230969867847</v>
      </c>
      <c r="D1137" s="42">
        <f t="shared" si="1455"/>
        <v>4.3679073380955646</v>
      </c>
      <c r="E1137" s="42">
        <f t="shared" si="1455"/>
        <v>3.3933959554627697</v>
      </c>
      <c r="F1137" s="42">
        <f t="shared" si="1455"/>
        <v>4.5663230495825458</v>
      </c>
      <c r="G1137" s="42">
        <f t="shared" si="1438"/>
        <v>1.4904096086991125</v>
      </c>
      <c r="H1137" s="42">
        <f t="shared" si="1456"/>
        <v>5.1957518613263822</v>
      </c>
      <c r="I1137" s="42">
        <f t="shared" si="1456"/>
        <v>3.6433374626223012</v>
      </c>
      <c r="J1137" s="42">
        <f t="shared" si="1456"/>
        <v>1.1343492147555512</v>
      </c>
      <c r="K1137" s="42">
        <f>K377</f>
        <v>3.442423537677088</v>
      </c>
      <c r="L1137" s="42">
        <f t="shared" si="1440"/>
        <v>2.38983176213475</v>
      </c>
      <c r="M1137" s="42">
        <f t="shared" si="1453"/>
        <v>2.8559868202324945</v>
      </c>
      <c r="N1137" s="42">
        <f t="shared" si="1453"/>
        <v>2.996672745639009</v>
      </c>
      <c r="O1137" s="42">
        <f t="shared" si="1453"/>
        <v>3.8587086593771285</v>
      </c>
      <c r="P1137" s="42">
        <f t="shared" si="1453"/>
        <v>1.7993700270435311</v>
      </c>
      <c r="Q1137" s="42">
        <f t="shared" si="1453"/>
        <v>3.2472976764184978</v>
      </c>
      <c r="R1137" s="42">
        <f t="shared" si="1453"/>
        <v>4.2495146299650921</v>
      </c>
      <c r="S1137" s="42">
        <f>S377</f>
        <v>0.11349667446550321</v>
      </c>
      <c r="T1137" s="42">
        <f>T377</f>
        <v>6.1028639028278606</v>
      </c>
      <c r="U1137" s="42">
        <f t="shared" si="1442"/>
        <v>4.7328639028278605</v>
      </c>
      <c r="V1137" s="42">
        <f>V377-0.37</f>
        <v>5.2228639028278607</v>
      </c>
      <c r="W1137" s="42">
        <f t="shared" si="1454"/>
        <v>4.9828639028278605</v>
      </c>
      <c r="X1137" s="42">
        <f t="shared" si="1454"/>
        <v>4.792863902827861</v>
      </c>
      <c r="Y1137" s="42">
        <f t="shared" si="1454"/>
        <v>3.1955399392674129</v>
      </c>
      <c r="Z1137" s="42">
        <f t="shared" si="1454"/>
        <v>5.3717623648903752</v>
      </c>
      <c r="AA1137" s="42">
        <f t="shared" si="1454"/>
        <v>1.9797668334700524</v>
      </c>
      <c r="AB1137" s="42">
        <f t="shared" si="1454"/>
        <v>5.4581690341086953</v>
      </c>
      <c r="AC1137" s="42">
        <f t="shared" si="1454"/>
        <v>4.3993421936400479</v>
      </c>
      <c r="AD1137" s="74">
        <f t="shared" si="1436"/>
        <v>100.00000000000001</v>
      </c>
    </row>
    <row r="1141" spans="1:30" ht="15.75" x14ac:dyDescent="0.25">
      <c r="C1141" s="125" t="s">
        <v>833</v>
      </c>
      <c r="D1141" s="126"/>
      <c r="E1141" s="126"/>
      <c r="F1141" s="126"/>
      <c r="G1141" s="126"/>
      <c r="H1141" s="126"/>
      <c r="I1141" s="126"/>
      <c r="J1141" s="126"/>
      <c r="K1141" s="126"/>
      <c r="L1141" s="126"/>
      <c r="M1141" s="126"/>
      <c r="N1141" s="126"/>
      <c r="O1141" s="126"/>
      <c r="P1141" s="126"/>
      <c r="Q1141" s="126"/>
      <c r="R1141" s="126"/>
      <c r="S1141" s="126"/>
      <c r="T1141" s="126"/>
      <c r="U1141" s="126"/>
      <c r="V1141" s="126"/>
      <c r="W1141" s="126"/>
      <c r="X1141" s="126"/>
      <c r="Y1141" s="126"/>
      <c r="Z1141" s="126"/>
      <c r="AA1141" s="126"/>
      <c r="AB1141" s="126"/>
      <c r="AC1141" s="126"/>
    </row>
    <row r="1142" spans="1:30" x14ac:dyDescent="0.25">
      <c r="C1142" s="127" t="s">
        <v>1377</v>
      </c>
      <c r="D1142" s="127"/>
      <c r="E1142" s="127"/>
      <c r="F1142" s="127"/>
      <c r="G1142" s="127"/>
      <c r="H1142" s="127"/>
      <c r="I1142" s="127"/>
      <c r="J1142" s="127"/>
      <c r="K1142" s="127"/>
      <c r="L1142" s="127"/>
      <c r="M1142" s="127"/>
      <c r="N1142" s="127"/>
      <c r="O1142" s="127"/>
      <c r="P1142" s="127"/>
      <c r="Q1142" s="127"/>
      <c r="R1142" s="127"/>
      <c r="S1142" s="127"/>
      <c r="T1142" s="127"/>
      <c r="U1142" s="127"/>
      <c r="V1142" s="127"/>
      <c r="W1142" s="127"/>
      <c r="X1142" s="127"/>
      <c r="Y1142" s="127"/>
      <c r="Z1142" s="127"/>
      <c r="AA1142" s="127"/>
      <c r="AB1142" s="127"/>
      <c r="AC1142" s="127"/>
    </row>
    <row r="1143" spans="1:30" x14ac:dyDescent="0.25">
      <c r="A1143" s="41" t="s">
        <v>0</v>
      </c>
      <c r="B1143" s="41" t="s">
        <v>1243</v>
      </c>
      <c r="C1143" s="56" t="s">
        <v>4</v>
      </c>
      <c r="D1143" s="57" t="s">
        <v>10</v>
      </c>
      <c r="E1143" s="57" t="s">
        <v>11</v>
      </c>
      <c r="F1143" s="63" t="s">
        <v>14</v>
      </c>
      <c r="G1143" s="63" t="s">
        <v>17</v>
      </c>
      <c r="H1143" s="63" t="s">
        <v>21</v>
      </c>
      <c r="I1143" s="63" t="s">
        <v>22</v>
      </c>
      <c r="J1143" s="63" t="s">
        <v>23</v>
      </c>
      <c r="K1143" s="63" t="s">
        <v>24</v>
      </c>
      <c r="L1143" s="63" t="s">
        <v>30</v>
      </c>
      <c r="M1143" s="63" t="s">
        <v>32</v>
      </c>
      <c r="N1143" s="63" t="s">
        <v>33</v>
      </c>
      <c r="O1143" s="63" t="s">
        <v>819</v>
      </c>
      <c r="P1143" s="64" t="s">
        <v>37</v>
      </c>
      <c r="Q1143" s="64" t="s">
        <v>38</v>
      </c>
      <c r="R1143" s="64" t="s">
        <v>39</v>
      </c>
      <c r="S1143" s="64" t="s">
        <v>40</v>
      </c>
      <c r="T1143" s="64" t="s">
        <v>41</v>
      </c>
      <c r="U1143" s="64" t="s">
        <v>42</v>
      </c>
      <c r="V1143" s="64" t="s">
        <v>45</v>
      </c>
      <c r="W1143" s="64" t="s">
        <v>46</v>
      </c>
      <c r="X1143" s="65" t="s">
        <v>807</v>
      </c>
      <c r="Y1143" s="65" t="s">
        <v>808</v>
      </c>
      <c r="Z1143" s="65" t="s">
        <v>809</v>
      </c>
      <c r="AA1143" s="65" t="s">
        <v>810</v>
      </c>
      <c r="AB1143" s="65" t="s">
        <v>811</v>
      </c>
      <c r="AC1143" s="65" t="s">
        <v>812</v>
      </c>
    </row>
    <row r="1144" spans="1:30" x14ac:dyDescent="0.25">
      <c r="A1144" s="34" t="s">
        <v>873</v>
      </c>
      <c r="B1144" s="34" t="s">
        <v>874</v>
      </c>
      <c r="C1144" s="42">
        <f>C194-0.31</f>
        <v>2.2371422106694498</v>
      </c>
      <c r="D1144" s="42">
        <f t="shared" ref="D1144:AB1159" si="1457">D194</f>
        <v>2.07165558152077</v>
      </c>
      <c r="E1144" s="42">
        <f>E194-0.3</f>
        <v>3.1510802857400004</v>
      </c>
      <c r="F1144" s="42">
        <f t="shared" si="1457"/>
        <v>4.0561119672431856</v>
      </c>
      <c r="G1144" s="42">
        <f>G194+0.97</f>
        <v>7.6138689999999993</v>
      </c>
      <c r="H1144" s="42">
        <f t="shared" si="1457"/>
        <v>3.4566475023523964</v>
      </c>
      <c r="I1144" s="42">
        <f t="shared" si="1457"/>
        <v>3.459951214290319</v>
      </c>
      <c r="J1144" s="42">
        <f>J194-1.3</f>
        <v>0.64562862231021168</v>
      </c>
      <c r="K1144" s="42">
        <f t="shared" si="1457"/>
        <v>3.7976049972269599</v>
      </c>
      <c r="L1144" s="42">
        <f>L194</f>
        <v>5.8588231249160003E-2</v>
      </c>
      <c r="M1144" s="42">
        <f t="shared" si="1457"/>
        <v>3.0572513384506235</v>
      </c>
      <c r="N1144" s="42">
        <f t="shared" si="1457"/>
        <v>4.0507538600000004</v>
      </c>
      <c r="O1144" s="42">
        <f t="shared" si="1457"/>
        <v>7.1426167196400003</v>
      </c>
      <c r="P1144" s="42">
        <f t="shared" si="1457"/>
        <v>0.40361551508647259</v>
      </c>
      <c r="Q1144" s="42">
        <f>Q194+0.5</f>
        <v>5.7698028270000004</v>
      </c>
      <c r="R1144" s="42">
        <f>R194-0.5</f>
        <v>6.1782698028269998</v>
      </c>
      <c r="S1144" s="42">
        <f t="shared" si="1457"/>
        <v>5.0667826980282653</v>
      </c>
      <c r="T1144" s="42">
        <f>T194+1.3</f>
        <v>7.7767826980282653</v>
      </c>
      <c r="U1144" s="42">
        <f>U194-0.97</f>
        <v>4.9967826980282659</v>
      </c>
      <c r="V1144" s="42">
        <f t="shared" si="1457"/>
        <v>4.4750870235211995</v>
      </c>
      <c r="W1144" s="42">
        <f t="shared" si="1457"/>
        <v>3.4429090024342917</v>
      </c>
      <c r="X1144" s="42">
        <f t="shared" si="1457"/>
        <v>2.5696706696853866</v>
      </c>
      <c r="Y1144" s="42">
        <f>Y194+0.3</f>
        <v>0.6939053527954</v>
      </c>
      <c r="Z1144" s="42">
        <f t="shared" si="1457"/>
        <v>5.1054282142203702</v>
      </c>
      <c r="AA1144" s="42">
        <f t="shared" si="1457"/>
        <v>3.9373413500000001</v>
      </c>
      <c r="AB1144" s="42">
        <f t="shared" si="1457"/>
        <v>2.6660092906083741</v>
      </c>
      <c r="AC1144" s="42">
        <f>AC194+0.31</f>
        <v>2.1160036473826551</v>
      </c>
      <c r="AD1144" s="74">
        <f t="shared" ref="AD1144:AD1207" si="1458">SUM(C1144:AC1144)</f>
        <v>99.997292320339028</v>
      </c>
    </row>
    <row r="1145" spans="1:30" x14ac:dyDescent="0.25">
      <c r="A1145" s="34" t="s">
        <v>875</v>
      </c>
      <c r="B1145" s="34" t="s">
        <v>876</v>
      </c>
      <c r="C1145" s="42">
        <f t="shared" ref="C1145:C1208" si="1459">C195-0.31</f>
        <v>6.3766039484721455</v>
      </c>
      <c r="D1145" s="42">
        <f t="shared" si="1457"/>
        <v>7.1566039484721458</v>
      </c>
      <c r="E1145" s="42">
        <f t="shared" ref="E1145:E1208" si="1460">E195-0.3</f>
        <v>7.1266039484721455</v>
      </c>
      <c r="F1145" s="42">
        <f t="shared" si="1457"/>
        <v>6.5966039484721453</v>
      </c>
      <c r="G1145" s="42">
        <f t="shared" ref="G1145:G1208" si="1461">G195+0.97</f>
        <v>6.7466039484721447</v>
      </c>
      <c r="H1145" s="42">
        <f t="shared" si="1457"/>
        <v>7.8917454506191387</v>
      </c>
      <c r="I1145" s="42">
        <f t="shared" si="1457"/>
        <v>2.8408615984979555</v>
      </c>
      <c r="J1145" s="42">
        <f t="shared" ref="J1145:J1208" si="1462">J195-1.3</f>
        <v>1.166911807176563</v>
      </c>
      <c r="K1145" s="42">
        <f t="shared" si="1457"/>
        <v>2.6418546458500276</v>
      </c>
      <c r="L1145" s="42">
        <f t="shared" ref="L1145:L1208" si="1463">L195-0.5</f>
        <v>1.6736263293429636</v>
      </c>
      <c r="M1145" s="42">
        <f t="shared" si="1457"/>
        <v>2.6204475367039324</v>
      </c>
      <c r="N1145" s="42">
        <f t="shared" si="1457"/>
        <v>1.4035327549940737</v>
      </c>
      <c r="O1145" s="42">
        <f t="shared" si="1457"/>
        <v>0.13742924892650341</v>
      </c>
      <c r="P1145" s="42">
        <f t="shared" si="1457"/>
        <v>0.39416010064150586</v>
      </c>
      <c r="Q1145" s="42">
        <f t="shared" ref="Q1145:Q1208" si="1464">Q195+0.5</f>
        <v>4.1373367739848828</v>
      </c>
      <c r="R1145" s="42">
        <f t="shared" si="1457"/>
        <v>2.4345990285120749</v>
      </c>
      <c r="S1145" s="42">
        <f t="shared" si="1457"/>
        <v>2.0853840509929671</v>
      </c>
      <c r="T1145" s="42">
        <f t="shared" ref="T1145:T1208" si="1465">T195+1.3</f>
        <v>4.7708848836513891</v>
      </c>
      <c r="U1145" s="42">
        <f t="shared" ref="U1145:U1208" si="1466">U195-0.97</f>
        <v>4.5756526605066572E-2</v>
      </c>
      <c r="V1145" s="42">
        <f t="shared" si="1457"/>
        <v>5.9695701819910605</v>
      </c>
      <c r="W1145" s="42">
        <f t="shared" si="1457"/>
        <v>0.84554833170008525</v>
      </c>
      <c r="X1145" s="42">
        <f t="shared" si="1457"/>
        <v>-4.2037630916713087E-3</v>
      </c>
      <c r="Y1145" s="42">
        <f t="shared" ref="Y1145:Y1208" si="1467">Y195+0.3</f>
        <v>4.0080343484506429</v>
      </c>
      <c r="Z1145" s="42">
        <f t="shared" si="1457"/>
        <v>4.9126280930198467</v>
      </c>
      <c r="AA1145" s="42">
        <f t="shared" si="1457"/>
        <v>4.034067156858236</v>
      </c>
      <c r="AB1145" s="42">
        <f t="shared" si="1457"/>
        <v>5.2837011744636238</v>
      </c>
      <c r="AC1145" s="42">
        <f t="shared" ref="AC1145:AC1208" si="1468">AC195+0.31</f>
        <v>6.7031039977484088</v>
      </c>
      <c r="AD1145" s="74">
        <f t="shared" si="1458"/>
        <v>100</v>
      </c>
    </row>
    <row r="1146" spans="1:30" x14ac:dyDescent="0.25">
      <c r="A1146" s="34" t="s">
        <v>877</v>
      </c>
      <c r="B1146" s="34" t="s">
        <v>878</v>
      </c>
      <c r="C1146" s="42">
        <f t="shared" si="1459"/>
        <v>5.4354652240565073</v>
      </c>
      <c r="D1146" s="42">
        <f t="shared" si="1457"/>
        <v>6.2154652240565067</v>
      </c>
      <c r="E1146" s="42">
        <f t="shared" si="1460"/>
        <v>6.1854652240565073</v>
      </c>
      <c r="F1146" s="42">
        <f t="shared" si="1457"/>
        <v>5.6554652240565071</v>
      </c>
      <c r="G1146" s="42">
        <f t="shared" si="1461"/>
        <v>5.8054652240565066</v>
      </c>
      <c r="H1146" s="42">
        <f t="shared" si="1457"/>
        <v>2.9838663060141277</v>
      </c>
      <c r="I1146" s="42">
        <f t="shared" si="1457"/>
        <v>3.7489677729851514</v>
      </c>
      <c r="J1146" s="42">
        <f t="shared" si="1462"/>
        <v>1.0720236373625414</v>
      </c>
      <c r="K1146" s="42">
        <f t="shared" si="1457"/>
        <v>3.3201276697579747</v>
      </c>
      <c r="L1146" s="42">
        <f t="shared" si="1463"/>
        <v>3.9192180158229757</v>
      </c>
      <c r="M1146" s="42">
        <f t="shared" si="1457"/>
        <v>4.2332040022242543</v>
      </c>
      <c r="N1146" s="42">
        <f t="shared" si="1457"/>
        <v>4.3318457035326441</v>
      </c>
      <c r="O1146" s="42">
        <f t="shared" si="1457"/>
        <v>4.3594211102102234</v>
      </c>
      <c r="P1146" s="42">
        <f t="shared" si="1457"/>
        <v>2.7926649020707464</v>
      </c>
      <c r="Q1146" s="42">
        <f t="shared" si="1464"/>
        <v>3.9033553458093406</v>
      </c>
      <c r="R1146" s="42">
        <f t="shared" si="1457"/>
        <v>1.8632794795387155</v>
      </c>
      <c r="S1146" s="42">
        <f t="shared" si="1457"/>
        <v>3.1009929848663318</v>
      </c>
      <c r="T1146" s="42">
        <f t="shared" si="1465"/>
        <v>5.5569168811924001</v>
      </c>
      <c r="U1146" s="42">
        <f t="shared" si="1466"/>
        <v>1.1989406723462948</v>
      </c>
      <c r="V1146" s="42">
        <f t="shared" si="1457"/>
        <v>4.5644864997677201</v>
      </c>
      <c r="W1146" s="42">
        <f t="shared" si="1457"/>
        <v>1.9131266246116287</v>
      </c>
      <c r="X1146" s="42">
        <f t="shared" si="1457"/>
        <v>1.5499756113211622</v>
      </c>
      <c r="Y1146" s="42">
        <f t="shared" si="1467"/>
        <v>4.0918380361747531</v>
      </c>
      <c r="Z1146" s="42">
        <f t="shared" si="1457"/>
        <v>4.8241304134344043</v>
      </c>
      <c r="AA1146" s="42">
        <f t="shared" si="1457"/>
        <v>1.1250976649988158</v>
      </c>
      <c r="AB1146" s="42">
        <f t="shared" si="1457"/>
        <v>2.265535349907577</v>
      </c>
      <c r="AC1146" s="42">
        <f t="shared" si="1468"/>
        <v>3.9836591957677179</v>
      </c>
      <c r="AD1146" s="74">
        <f t="shared" si="1458"/>
        <v>100.00000000000004</v>
      </c>
    </row>
    <row r="1147" spans="1:30" x14ac:dyDescent="0.25">
      <c r="A1147" s="34" t="s">
        <v>879</v>
      </c>
      <c r="B1147" s="34" t="s">
        <v>880</v>
      </c>
      <c r="C1147" s="42">
        <f>C197</f>
        <v>0.09</v>
      </c>
      <c r="D1147" s="42">
        <f t="shared" si="1457"/>
        <v>0.56000000000000005</v>
      </c>
      <c r="E1147" s="42">
        <f t="shared" si="1460"/>
        <v>5.0553189358123092</v>
      </c>
      <c r="F1147" s="42">
        <f>F197-0.31</f>
        <v>6.4779784037184642</v>
      </c>
      <c r="G1147" s="42">
        <f t="shared" si="1461"/>
        <v>6.9379784037184633</v>
      </c>
      <c r="H1147" s="42">
        <f t="shared" si="1457"/>
        <v>4.1154919013944262</v>
      </c>
      <c r="I1147" s="42">
        <f t="shared" si="1457"/>
        <v>5.0986586343765445</v>
      </c>
      <c r="J1147" s="42">
        <f t="shared" si="1462"/>
        <v>0.71956382259391805</v>
      </c>
      <c r="K1147" s="42">
        <f t="shared" si="1457"/>
        <v>5.152287761447786</v>
      </c>
      <c r="L1147" s="42">
        <f t="shared" si="1463"/>
        <v>4.8820931433848589</v>
      </c>
      <c r="M1147" s="42">
        <f t="shared" si="1457"/>
        <v>4.2995297033321132</v>
      </c>
      <c r="N1147" s="42">
        <f t="shared" si="1457"/>
        <v>5.371427969201215</v>
      </c>
      <c r="O1147" s="42">
        <f t="shared" si="1457"/>
        <v>4.6667351525564449</v>
      </c>
      <c r="P1147" s="42">
        <f t="shared" si="1457"/>
        <v>1.1938270924239933</v>
      </c>
      <c r="Q1147" s="42">
        <f>Q197-0.47</f>
        <v>3.8657928451480572</v>
      </c>
      <c r="R1147" s="42">
        <f t="shared" si="1457"/>
        <v>2.2580498755965288</v>
      </c>
      <c r="S1147" s="42">
        <f t="shared" si="1457"/>
        <v>4.4419389122153969</v>
      </c>
      <c r="T1147" s="42">
        <f t="shared" si="1465"/>
        <v>7.1372481842742044</v>
      </c>
      <c r="U1147" s="42">
        <f>U197</f>
        <v>0.68929683196178282</v>
      </c>
      <c r="V1147" s="42">
        <f t="shared" si="1457"/>
        <v>4.8072748627955013</v>
      </c>
      <c r="W1147" s="42">
        <f t="shared" si="1457"/>
        <v>1.082258802043301</v>
      </c>
      <c r="X1147" s="42">
        <f t="shared" si="1457"/>
        <v>0.7700093856685577</v>
      </c>
      <c r="Y1147" s="42">
        <f t="shared" si="1467"/>
        <v>3.6363891207039223</v>
      </c>
      <c r="Z1147" s="42">
        <f t="shared" si="1457"/>
        <v>3.7857871106613765</v>
      </c>
      <c r="AA1147" s="42">
        <f t="shared" si="1457"/>
        <v>2.8470315568378979</v>
      </c>
      <c r="AB1147" s="42">
        <f t="shared" si="1457"/>
        <v>5.266138913883105</v>
      </c>
      <c r="AC1147" s="42">
        <f t="shared" si="1468"/>
        <v>4.791892674249838</v>
      </c>
      <c r="AD1147" s="74">
        <f t="shared" si="1458"/>
        <v>99.999999999999986</v>
      </c>
    </row>
    <row r="1148" spans="1:30" x14ac:dyDescent="0.25">
      <c r="A1148" s="34" t="s">
        <v>881</v>
      </c>
      <c r="B1148" s="34" t="s">
        <v>882</v>
      </c>
      <c r="C1148" s="42">
        <f t="shared" si="1459"/>
        <v>5.8818103900015215</v>
      </c>
      <c r="D1148" s="42">
        <f t="shared" si="1457"/>
        <v>0.56000000000000005</v>
      </c>
      <c r="E1148" s="42">
        <f>E198-1.3</f>
        <v>5.6318103900015215</v>
      </c>
      <c r="F1148" s="42">
        <f t="shared" si="1457"/>
        <v>6.1018103900015213</v>
      </c>
      <c r="G1148" s="42">
        <f t="shared" si="1461"/>
        <v>6.2518103900015207</v>
      </c>
      <c r="H1148" s="42">
        <f t="shared" si="1457"/>
        <v>4.8751472945841572</v>
      </c>
      <c r="I1148" s="42">
        <f t="shared" si="1457"/>
        <v>5.0760636063670086</v>
      </c>
      <c r="J1148" s="42">
        <f>J198</f>
        <v>0.63035231301668249</v>
      </c>
      <c r="K1148" s="42">
        <f t="shared" si="1457"/>
        <v>4.9451825512256953</v>
      </c>
      <c r="L1148" s="42">
        <f t="shared" si="1463"/>
        <v>4.4840494891330129</v>
      </c>
      <c r="M1148" s="42">
        <f t="shared" si="1457"/>
        <v>4.7227381317747845</v>
      </c>
      <c r="N1148" s="42">
        <f t="shared" si="1457"/>
        <v>2.9859923185113826</v>
      </c>
      <c r="O1148" s="42">
        <f t="shared" si="1457"/>
        <v>2.5424209958339676</v>
      </c>
      <c r="P1148" s="42">
        <f t="shared" si="1457"/>
        <v>3.6597104030223355</v>
      </c>
      <c r="Q1148" s="42">
        <f t="shared" si="1464"/>
        <v>6.43971623700486</v>
      </c>
      <c r="R1148" s="42">
        <f t="shared" si="1457"/>
        <v>0</v>
      </c>
      <c r="S1148" s="42">
        <f t="shared" si="1457"/>
        <v>4.0394888170733134</v>
      </c>
      <c r="T1148" s="42">
        <f>T198+1</f>
        <v>6.5332821612603329</v>
      </c>
      <c r="U1148" s="42">
        <f t="shared" si="1466"/>
        <v>0.35704492474952576</v>
      </c>
      <c r="V1148" s="42">
        <f t="shared" si="1457"/>
        <v>5.0096056817187318</v>
      </c>
      <c r="W1148" s="42">
        <f t="shared" si="1457"/>
        <v>0.12675812895088245</v>
      </c>
      <c r="X1148" s="42">
        <f t="shared" si="1457"/>
        <v>1.2734026786659223</v>
      </c>
      <c r="Y1148" s="42">
        <f t="shared" si="1467"/>
        <v>4.4028474280471004</v>
      </c>
      <c r="Z1148" s="42">
        <f t="shared" si="1457"/>
        <v>3.0301458682398446</v>
      </c>
      <c r="AA1148" s="42">
        <f t="shared" si="1457"/>
        <v>3.360926074333439</v>
      </c>
      <c r="AB1148" s="42">
        <f t="shared" si="1457"/>
        <v>5.7572284580788446</v>
      </c>
      <c r="AC1148" s="42">
        <f t="shared" si="1468"/>
        <v>1.3206548784021035</v>
      </c>
      <c r="AD1148" s="74">
        <f t="shared" si="1458"/>
        <v>100</v>
      </c>
    </row>
    <row r="1149" spans="1:30" x14ac:dyDescent="0.25">
      <c r="A1149" s="34" t="s">
        <v>883</v>
      </c>
      <c r="B1149" s="34" t="s">
        <v>884</v>
      </c>
      <c r="C1149" s="42">
        <f t="shared" si="1459"/>
        <v>5.9297609436767971</v>
      </c>
      <c r="D1149" s="42">
        <f t="shared" si="1457"/>
        <v>6.7097609436767964</v>
      </c>
      <c r="E1149" s="42">
        <f>E199-1.3</f>
        <v>1.5799203145589329</v>
      </c>
      <c r="F1149" s="42">
        <f t="shared" si="1457"/>
        <v>6.1497609436767968</v>
      </c>
      <c r="G1149" s="42">
        <f t="shared" si="1461"/>
        <v>6.2997609436767963</v>
      </c>
      <c r="H1149" s="42">
        <f t="shared" si="1457"/>
        <v>6.6948007863973311</v>
      </c>
      <c r="I1149" s="42">
        <f t="shared" si="1457"/>
        <v>4.7118017317356395</v>
      </c>
      <c r="J1149" s="42">
        <f>J199</f>
        <v>1.1689628240046757</v>
      </c>
      <c r="K1149" s="42">
        <f t="shared" si="1457"/>
        <v>4.1811052282473149</v>
      </c>
      <c r="L1149" s="42">
        <f t="shared" si="1463"/>
        <v>2.2303546566429242</v>
      </c>
      <c r="M1149" s="42">
        <f t="shared" si="1457"/>
        <v>2.9682814744427373</v>
      </c>
      <c r="N1149" s="42">
        <f t="shared" si="1457"/>
        <v>2.486073572975728</v>
      </c>
      <c r="O1149" s="42">
        <f t="shared" si="1457"/>
        <v>1.2812001965993332</v>
      </c>
      <c r="P1149" s="42">
        <f t="shared" si="1457"/>
        <v>1.2687781879288107</v>
      </c>
      <c r="Q1149" s="42">
        <f t="shared" si="1464"/>
        <v>5.7916486204610083</v>
      </c>
      <c r="R1149" s="42">
        <f t="shared" si="1457"/>
        <v>0.62597047203019518</v>
      </c>
      <c r="S1149" s="42">
        <f t="shared" si="1457"/>
        <v>3.2831170550746802</v>
      </c>
      <c r="T1149" s="42">
        <f>T199+1</f>
        <v>5.6365193741317983</v>
      </c>
      <c r="U1149" s="42">
        <f t="shared" si="1466"/>
        <v>1.1035949443579802</v>
      </c>
      <c r="V1149" s="42">
        <f t="shared" si="1457"/>
        <v>5.1433302731385462</v>
      </c>
      <c r="W1149" s="42">
        <f t="shared" si="1457"/>
        <v>0.68059169199393998</v>
      </c>
      <c r="X1149" s="42">
        <f t="shared" si="1457"/>
        <v>1.3915617560760201</v>
      </c>
      <c r="Y1149" s="42">
        <f t="shared" si="1467"/>
        <v>4.8009864618376188</v>
      </c>
      <c r="Z1149" s="42">
        <f t="shared" si="1457"/>
        <v>3.5445536738953658</v>
      </c>
      <c r="AA1149" s="42">
        <f t="shared" si="1457"/>
        <v>4.0341805338289927</v>
      </c>
      <c r="AB1149" s="42">
        <f t="shared" si="1457"/>
        <v>5.5124126225258587</v>
      </c>
      <c r="AC1149" s="42">
        <f t="shared" si="1468"/>
        <v>4.7912097724073845</v>
      </c>
      <c r="AD1149" s="74">
        <f t="shared" si="1458"/>
        <v>100</v>
      </c>
    </row>
    <row r="1150" spans="1:30" x14ac:dyDescent="0.25">
      <c r="A1150" s="34" t="s">
        <v>885</v>
      </c>
      <c r="B1150" s="34" t="s">
        <v>886</v>
      </c>
      <c r="C1150" s="42">
        <f t="shared" si="1459"/>
        <v>5.2348004829529922</v>
      </c>
      <c r="D1150" s="42">
        <f t="shared" si="1457"/>
        <v>6.0148004829529924</v>
      </c>
      <c r="E1150" s="42">
        <f t="shared" si="1460"/>
        <v>2.3482668276509977</v>
      </c>
      <c r="F1150" s="42">
        <f t="shared" si="1457"/>
        <v>5.4548004829529919</v>
      </c>
      <c r="G1150" s="42">
        <f t="shared" si="1461"/>
        <v>5.6048004829529914</v>
      </c>
      <c r="H1150" s="42">
        <f t="shared" si="1457"/>
        <v>4.0701168880201211</v>
      </c>
      <c r="I1150" s="42">
        <f t="shared" si="1457"/>
        <v>4.9646520340179565</v>
      </c>
      <c r="J1150" s="42">
        <f t="shared" si="1462"/>
        <v>0.5746180723095986</v>
      </c>
      <c r="K1150" s="42">
        <f t="shared" si="1457"/>
        <v>4.6163952132148509</v>
      </c>
      <c r="L1150" s="42">
        <f t="shared" si="1463"/>
        <v>3.6045499511177406</v>
      </c>
      <c r="M1150" s="42">
        <f t="shared" si="1457"/>
        <v>3.9095697006723036</v>
      </c>
      <c r="N1150" s="42">
        <f t="shared" si="1457"/>
        <v>5.2226813134656318</v>
      </c>
      <c r="O1150" s="42">
        <f t="shared" si="1457"/>
        <v>2.8410419182046831</v>
      </c>
      <c r="P1150" s="42">
        <f t="shared" si="1457"/>
        <v>0.73181652477047288</v>
      </c>
      <c r="Q1150" s="42">
        <f t="shared" si="1464"/>
        <v>2.6953899754671196</v>
      </c>
      <c r="R1150" s="42">
        <f t="shared" si="1457"/>
        <v>3.4880576077845435</v>
      </c>
      <c r="S1150" s="42">
        <f t="shared" si="1457"/>
        <v>3.2265694017682525</v>
      </c>
      <c r="T1150" s="42">
        <f t="shared" si="1465"/>
        <v>5.9192610175756641</v>
      </c>
      <c r="U1150" s="42">
        <f t="shared" si="1466"/>
        <v>0.41238793431780096</v>
      </c>
      <c r="V1150" s="42">
        <f t="shared" si="1457"/>
        <v>4.2500961389236123</v>
      </c>
      <c r="W1150" s="42">
        <f t="shared" si="1457"/>
        <v>1.0827641312680165</v>
      </c>
      <c r="X1150" s="42">
        <f t="shared" si="1457"/>
        <v>2.1971714911066842</v>
      </c>
      <c r="Y1150" s="42">
        <f t="shared" si="1467"/>
        <v>2.0257102656072701</v>
      </c>
      <c r="Z1150" s="42">
        <f t="shared" si="1457"/>
        <v>5.2532211596153333</v>
      </c>
      <c r="AA1150" s="42">
        <f t="shared" si="1457"/>
        <v>3.4317852135699152</v>
      </c>
      <c r="AB1150" s="42">
        <f t="shared" si="1457"/>
        <v>5.3290447188578387</v>
      </c>
      <c r="AC1150" s="42">
        <f t="shared" si="1468"/>
        <v>5.4956305688816318</v>
      </c>
      <c r="AD1150" s="74">
        <f t="shared" si="1458"/>
        <v>100.00000000000001</v>
      </c>
    </row>
    <row r="1151" spans="1:30" x14ac:dyDescent="0.25">
      <c r="A1151" s="34" t="s">
        <v>887</v>
      </c>
      <c r="B1151" s="34" t="s">
        <v>888</v>
      </c>
      <c r="C1151" s="42">
        <f t="shared" si="1459"/>
        <v>6.5164257589321961</v>
      </c>
      <c r="D1151" s="42">
        <f>D201-1.47</f>
        <v>5.8264257589321966</v>
      </c>
      <c r="E1151" s="42">
        <f t="shared" si="1460"/>
        <v>0.53</v>
      </c>
      <c r="F1151" s="42">
        <f t="shared" si="1457"/>
        <v>6.7364257589321959</v>
      </c>
      <c r="G1151" s="42">
        <f t="shared" si="1461"/>
        <v>0.97</v>
      </c>
      <c r="H1151" s="42">
        <f t="shared" si="1457"/>
        <v>6.6223193191991481</v>
      </c>
      <c r="I1151" s="42">
        <f t="shared" si="1457"/>
        <v>3.218079029531129</v>
      </c>
      <c r="J1151" s="42">
        <f>J201</f>
        <v>1.6562699696548107</v>
      </c>
      <c r="K1151" s="42">
        <f>K201-1.3</f>
        <v>2.9719019797206343</v>
      </c>
      <c r="L1151" s="42">
        <f>L201</f>
        <v>4.6169294732600772</v>
      </c>
      <c r="M1151" s="42">
        <f t="shared" si="1457"/>
        <v>3.0811309542865519</v>
      </c>
      <c r="N1151" s="42">
        <f t="shared" si="1457"/>
        <v>1.2899538687316983</v>
      </c>
      <c r="O1151" s="42">
        <f t="shared" si="1457"/>
        <v>1.4034220331108747</v>
      </c>
      <c r="P1151" s="42">
        <f t="shared" si="1457"/>
        <v>0.99489489788062602</v>
      </c>
      <c r="Q1151" s="42">
        <f t="shared" si="1464"/>
        <v>5.767562296231902</v>
      </c>
      <c r="R1151" s="42">
        <f t="shared" si="1457"/>
        <v>1.8066438869029096</v>
      </c>
      <c r="S1151" s="42">
        <f t="shared" si="1457"/>
        <v>3.4952800220528633</v>
      </c>
      <c r="T1151" s="42">
        <f t="shared" si="1465"/>
        <v>6.5381390238994443</v>
      </c>
      <c r="U1151" s="42">
        <f>U201</f>
        <v>1.1082323151870996</v>
      </c>
      <c r="V1151" s="42">
        <f t="shared" si="1457"/>
        <v>5.3696835586522091</v>
      </c>
      <c r="W1151" s="42">
        <f t="shared" si="1457"/>
        <v>4.3755817058664688</v>
      </c>
      <c r="X1151" s="42">
        <f t="shared" si="1457"/>
        <v>2.9332487286841475</v>
      </c>
      <c r="Y1151" s="42">
        <f t="shared" si="1467"/>
        <v>4.0488281789740839</v>
      </c>
      <c r="Z1151" s="42">
        <f t="shared" si="1457"/>
        <v>4.2620300466824643</v>
      </c>
      <c r="AA1151" s="42">
        <f t="shared" si="1457"/>
        <v>5.2151256260308161</v>
      </c>
      <c r="AB1151" s="42">
        <f t="shared" si="1457"/>
        <v>3.4821963948456593</v>
      </c>
      <c r="AC1151" s="42">
        <f t="shared" si="1468"/>
        <v>5.1632694138177788</v>
      </c>
      <c r="AD1151" s="74">
        <f t="shared" si="1458"/>
        <v>99.999999999999972</v>
      </c>
    </row>
    <row r="1152" spans="1:30" x14ac:dyDescent="0.25">
      <c r="A1152" s="34" t="s">
        <v>889</v>
      </c>
      <c r="B1152" s="34" t="s">
        <v>890</v>
      </c>
      <c r="C1152" s="42">
        <f t="shared" si="1459"/>
        <v>3.4233254521734326</v>
      </c>
      <c r="D1152" s="42">
        <f t="shared" ref="D1152:D1155" si="1469">D202</f>
        <v>0.56000000000000005</v>
      </c>
      <c r="E1152" s="42">
        <f t="shared" si="1460"/>
        <v>7.019216217023768</v>
      </c>
      <c r="F1152" s="42">
        <f t="shared" si="1457"/>
        <v>4.3261441446825124</v>
      </c>
      <c r="G1152" s="42">
        <f t="shared" si="1461"/>
        <v>6.6392162170237672</v>
      </c>
      <c r="H1152" s="42">
        <f t="shared" si="1457"/>
        <v>8.0592162170237671</v>
      </c>
      <c r="I1152" s="42">
        <f t="shared" si="1457"/>
        <v>2.7242240994692262</v>
      </c>
      <c r="J1152" s="42">
        <f>J202</f>
        <v>3.8917806153309651</v>
      </c>
      <c r="K1152" s="42">
        <f>K202-1.3</f>
        <v>0.59939179905998619</v>
      </c>
      <c r="L1152" s="42">
        <f t="shared" si="1463"/>
        <v>3.1805296146345055</v>
      </c>
      <c r="M1152" s="42">
        <f t="shared" si="1457"/>
        <v>5.2176026268810345</v>
      </c>
      <c r="N1152" s="42">
        <f t="shared" si="1457"/>
        <v>4.9430402020883975</v>
      </c>
      <c r="O1152" s="42">
        <f t="shared" si="1457"/>
        <v>1.5187527316438598</v>
      </c>
      <c r="P1152" s="42">
        <f t="shared" si="1457"/>
        <v>3.379800113033212</v>
      </c>
      <c r="Q1152" s="42">
        <f t="shared" si="1464"/>
        <v>5.1427105249697345</v>
      </c>
      <c r="R1152" s="42">
        <f t="shared" si="1457"/>
        <v>1.5333880623035219</v>
      </c>
      <c r="S1152" s="42">
        <f t="shared" si="1457"/>
        <v>2.975526455101388</v>
      </c>
      <c r="T1152" s="42">
        <f t="shared" si="1465"/>
        <v>5.7675577110480907</v>
      </c>
      <c r="U1152" s="42">
        <f t="shared" si="1466"/>
        <v>0.85677209611435434</v>
      </c>
      <c r="V1152" s="42">
        <f t="shared" si="1457"/>
        <v>4.8401055092727576</v>
      </c>
      <c r="W1152" s="42">
        <f t="shared" si="1457"/>
        <v>0.38601923331062438</v>
      </c>
      <c r="X1152" s="42">
        <f t="shared" si="1457"/>
        <v>1.9946932122534922</v>
      </c>
      <c r="Y1152" s="42">
        <f t="shared" si="1467"/>
        <v>4.4689392418100429</v>
      </c>
      <c r="Z1152" s="42">
        <f t="shared" si="1457"/>
        <v>5.2414657032154661</v>
      </c>
      <c r="AA1152" s="42">
        <f t="shared" si="1457"/>
        <v>2.5929340774475911</v>
      </c>
      <c r="AB1152" s="42">
        <f t="shared" si="1457"/>
        <v>4.6075082150060886</v>
      </c>
      <c r="AC1152" s="42">
        <f t="shared" si="1468"/>
        <v>4.1101399080784109</v>
      </c>
      <c r="AD1152" s="74">
        <f t="shared" si="1458"/>
        <v>100</v>
      </c>
    </row>
    <row r="1153" spans="1:30" x14ac:dyDescent="0.25">
      <c r="A1153" s="34" t="s">
        <v>891</v>
      </c>
      <c r="B1153" s="34" t="s">
        <v>892</v>
      </c>
      <c r="C1153" s="42">
        <f t="shared" si="1459"/>
        <v>1.1337126470333747</v>
      </c>
      <c r="D1153" s="42">
        <f t="shared" si="1469"/>
        <v>0.56000000000000005</v>
      </c>
      <c r="E1153" s="42">
        <f t="shared" si="1460"/>
        <v>0.53</v>
      </c>
      <c r="F1153" s="42">
        <f t="shared" si="1457"/>
        <v>4.3742918685559271</v>
      </c>
      <c r="G1153" s="42">
        <f t="shared" si="1461"/>
        <v>6.7114378028338901</v>
      </c>
      <c r="H1153" s="42">
        <f t="shared" si="1457"/>
        <v>8.1314378028338901</v>
      </c>
      <c r="I1153" s="42">
        <f t="shared" si="1457"/>
        <v>1.6637526924932193</v>
      </c>
      <c r="J1153" s="42">
        <f t="shared" si="1462"/>
        <v>3.4722227326092003</v>
      </c>
      <c r="K1153" s="42">
        <f t="shared" ref="K1153:K1165" si="1470">K203</f>
        <v>2.051579037525193</v>
      </c>
      <c r="L1153" s="42">
        <f t="shared" si="1463"/>
        <v>4.7786238906305396</v>
      </c>
      <c r="M1153" s="42">
        <f t="shared" si="1457"/>
        <v>5.870815974273687</v>
      </c>
      <c r="N1153" s="42">
        <f t="shared" si="1457"/>
        <v>4.6109778392257326</v>
      </c>
      <c r="O1153" s="42">
        <f t="shared" si="1457"/>
        <v>5.1653872064862556</v>
      </c>
      <c r="P1153" s="42">
        <f t="shared" si="1457"/>
        <v>5.0577749730177892</v>
      </c>
      <c r="Q1153" s="42">
        <f t="shared" si="1464"/>
        <v>5.1952290515134054</v>
      </c>
      <c r="R1153" s="42">
        <f t="shared" si="1457"/>
        <v>2.3021459089376717</v>
      </c>
      <c r="S1153" s="42">
        <f t="shared" si="1457"/>
        <v>4.1466347232596554</v>
      </c>
      <c r="T1153" s="42">
        <f t="shared" si="1465"/>
        <v>6.8998804747770155</v>
      </c>
      <c r="U1153" s="42">
        <f t="shared" si="1466"/>
        <v>0.89439999826538208</v>
      </c>
      <c r="V1153" s="42">
        <f t="shared" si="1457"/>
        <v>1.2861543796035404</v>
      </c>
      <c r="W1153" s="42">
        <f t="shared" si="1457"/>
        <v>1.8888396618420433</v>
      </c>
      <c r="X1153" s="42">
        <f t="shared" si="1457"/>
        <v>2.5195347899808009</v>
      </c>
      <c r="Y1153" s="42">
        <f t="shared" si="1467"/>
        <v>3.4214558939676665</v>
      </c>
      <c r="Z1153" s="42">
        <f t="shared" si="1457"/>
        <v>4.6739852579548788</v>
      </c>
      <c r="AA1153" s="42">
        <f t="shared" si="1457"/>
        <v>4.0958316038923943</v>
      </c>
      <c r="AB1153" s="42">
        <f t="shared" si="1457"/>
        <v>4.30767828680127</v>
      </c>
      <c r="AC1153" s="42">
        <f t="shared" si="1468"/>
        <v>4.2562155016856025</v>
      </c>
      <c r="AD1153" s="74">
        <f t="shared" si="1458"/>
        <v>100.00000000000003</v>
      </c>
    </row>
    <row r="1154" spans="1:30" x14ac:dyDescent="0.25">
      <c r="A1154" s="34" t="s">
        <v>893</v>
      </c>
      <c r="B1154" s="34" t="s">
        <v>894</v>
      </c>
      <c r="C1154" s="42">
        <f t="shared" si="1459"/>
        <v>0.30266232475522753</v>
      </c>
      <c r="D1154" s="42">
        <f t="shared" si="1469"/>
        <v>0.56000000000000005</v>
      </c>
      <c r="E1154" s="42">
        <f t="shared" si="1460"/>
        <v>6.7948848926740864</v>
      </c>
      <c r="F1154" s="42">
        <f t="shared" si="1457"/>
        <v>6.2648848926740861</v>
      </c>
      <c r="G1154" s="42">
        <f t="shared" si="1461"/>
        <v>6.4148848926740856</v>
      </c>
      <c r="H1154" s="42">
        <f t="shared" si="1457"/>
        <v>7.8348848926740864</v>
      </c>
      <c r="I1154" s="42">
        <f t="shared" si="1457"/>
        <v>3.4045161873932166</v>
      </c>
      <c r="J1154" s="42">
        <f t="shared" si="1462"/>
        <v>1.8915451340037766</v>
      </c>
      <c r="K1154" s="42">
        <f t="shared" si="1470"/>
        <v>2.9641707446743109</v>
      </c>
      <c r="L1154" s="42">
        <f t="shared" si="1463"/>
        <v>1.7360663437794939</v>
      </c>
      <c r="M1154" s="42">
        <f t="shared" si="1457"/>
        <v>2.3216032617637836</v>
      </c>
      <c r="N1154" s="42">
        <f t="shared" si="1457"/>
        <v>2.4178783870404681</v>
      </c>
      <c r="O1154" s="42">
        <f t="shared" si="1457"/>
        <v>3.5989764277063903</v>
      </c>
      <c r="P1154" s="42">
        <f t="shared" si="1457"/>
        <v>1.9577765289606512</v>
      </c>
      <c r="Q1154" s="42">
        <f t="shared" si="1464"/>
        <v>3.6051463380580504</v>
      </c>
      <c r="R1154" s="42">
        <f t="shared" si="1457"/>
        <v>3.1513460922390553</v>
      </c>
      <c r="S1154" s="42">
        <f t="shared" si="1457"/>
        <v>2.7049857829283876</v>
      </c>
      <c r="T1154" s="42">
        <f t="shared" si="1465"/>
        <v>4.794542621388926</v>
      </c>
      <c r="U1154" s="42">
        <f t="shared" si="1466"/>
        <v>7.9594881891400737E-2</v>
      </c>
      <c r="V1154" s="42">
        <f t="shared" si="1457"/>
        <v>6.1098307127575655</v>
      </c>
      <c r="W1154" s="42">
        <f t="shared" si="1457"/>
        <v>4.2748618763157387</v>
      </c>
      <c r="X1154" s="42">
        <f t="shared" si="1457"/>
        <v>2.339854756905754</v>
      </c>
      <c r="Y1154" s="42">
        <f t="shared" si="1467"/>
        <v>2.1896475202802232</v>
      </c>
      <c r="Z1154" s="42">
        <f t="shared" si="1457"/>
        <v>5.146995413350143</v>
      </c>
      <c r="AA1154" s="42">
        <f t="shared" si="1457"/>
        <v>5.0143109651625188</v>
      </c>
      <c r="AB1154" s="42">
        <f t="shared" si="1457"/>
        <v>6.0343244080452187</v>
      </c>
      <c r="AC1154" s="42">
        <f t="shared" si="1468"/>
        <v>6.0898237199033494</v>
      </c>
      <c r="AD1154" s="74">
        <f t="shared" si="1458"/>
        <v>99.999999999999986</v>
      </c>
    </row>
    <row r="1155" spans="1:30" x14ac:dyDescent="0.25">
      <c r="A1155" s="34" t="s">
        <v>895</v>
      </c>
      <c r="B1155" s="34" t="s">
        <v>896</v>
      </c>
      <c r="C1155" s="42">
        <f t="shared" si="1459"/>
        <v>0.66729283911932424</v>
      </c>
      <c r="D1155" s="42">
        <f t="shared" si="1469"/>
        <v>0.56000000000000005</v>
      </c>
      <c r="E1155" s="42">
        <f t="shared" si="1460"/>
        <v>6.826229986390719</v>
      </c>
      <c r="F1155" s="42">
        <f t="shared" si="1457"/>
        <v>6.2962299863907187</v>
      </c>
      <c r="G1155" s="42">
        <f t="shared" si="1461"/>
        <v>6.4462299863907182</v>
      </c>
      <c r="H1155" s="42">
        <f t="shared" si="1457"/>
        <v>7.866229986390719</v>
      </c>
      <c r="I1155" s="42">
        <f t="shared" si="1457"/>
        <v>2.3734291609961318</v>
      </c>
      <c r="J1155" s="42">
        <f t="shared" si="1462"/>
        <v>2.012167706228003</v>
      </c>
      <c r="K1155" s="42">
        <f t="shared" si="1470"/>
        <v>3.135106253554051</v>
      </c>
      <c r="L1155" s="42">
        <f t="shared" si="1463"/>
        <v>2.5241667503297323</v>
      </c>
      <c r="M1155" s="42">
        <f t="shared" si="1457"/>
        <v>2.9592789927951202</v>
      </c>
      <c r="N1155" s="42">
        <f t="shared" si="1457"/>
        <v>4.0543813856053621</v>
      </c>
      <c r="O1155" s="42">
        <f t="shared" si="1457"/>
        <v>5.3584936054389116</v>
      </c>
      <c r="P1155" s="42">
        <f t="shared" si="1457"/>
        <v>3.6728008253945856</v>
      </c>
      <c r="Q1155" s="42">
        <f t="shared" si="1464"/>
        <v>2.5147200609322695</v>
      </c>
      <c r="R1155" s="42">
        <f t="shared" si="1457"/>
        <v>4.1883725518258643</v>
      </c>
      <c r="S1155" s="42">
        <f t="shared" si="1457"/>
        <v>2.889903112937688</v>
      </c>
      <c r="T1155" s="42">
        <f t="shared" si="1465"/>
        <v>5.5355234937632725</v>
      </c>
      <c r="U1155" s="42">
        <f t="shared" si="1466"/>
        <v>1.0157528244000684</v>
      </c>
      <c r="V1155" s="42">
        <f t="shared" si="1457"/>
        <v>4.1516504277032675</v>
      </c>
      <c r="W1155" s="42">
        <f t="shared" si="1457"/>
        <v>1.42587864490178</v>
      </c>
      <c r="X1155" s="42">
        <f t="shared" si="1457"/>
        <v>9.3927589170476278E-2</v>
      </c>
      <c r="Y1155" s="42">
        <f t="shared" si="1467"/>
        <v>2.7277628934714016</v>
      </c>
      <c r="Z1155" s="42">
        <f t="shared" si="1457"/>
        <v>5.9209971340811824</v>
      </c>
      <c r="AA1155" s="42">
        <f t="shared" si="1457"/>
        <v>4.2922341104838635</v>
      </c>
      <c r="AB1155" s="42">
        <f t="shared" si="1457"/>
        <v>5.4932209589386023</v>
      </c>
      <c r="AC1155" s="42">
        <f t="shared" si="1468"/>
        <v>4.9980187323661536</v>
      </c>
      <c r="AD1155" s="74">
        <f t="shared" si="1458"/>
        <v>100</v>
      </c>
    </row>
    <row r="1156" spans="1:30" x14ac:dyDescent="0.25">
      <c r="A1156" s="34" t="s">
        <v>897</v>
      </c>
      <c r="B1156" s="34" t="s">
        <v>898</v>
      </c>
      <c r="C1156" s="42">
        <f t="shared" si="1459"/>
        <v>0.48782564429595937</v>
      </c>
      <c r="D1156" s="42">
        <f>D206-1.47</f>
        <v>5.1269360239472883</v>
      </c>
      <c r="E1156" s="42">
        <f t="shared" si="1460"/>
        <v>0.53</v>
      </c>
      <c r="F1156" s="42">
        <f t="shared" si="1457"/>
        <v>6.0369360239472876</v>
      </c>
      <c r="G1156" s="42">
        <f t="shared" si="1461"/>
        <v>6.186936023947287</v>
      </c>
      <c r="H1156" s="42">
        <f t="shared" si="1457"/>
        <v>7.6069360239472879</v>
      </c>
      <c r="I1156" s="42">
        <f t="shared" si="1457"/>
        <v>1.7623120079824304</v>
      </c>
      <c r="J1156" s="42">
        <f t="shared" si="1462"/>
        <v>2.4696950014765164</v>
      </c>
      <c r="K1156" s="42">
        <f t="shared" si="1470"/>
        <v>1.5715990475565278</v>
      </c>
      <c r="L1156" s="42">
        <f>L206</f>
        <v>3.4615796062087143</v>
      </c>
      <c r="M1156" s="42">
        <f t="shared" si="1457"/>
        <v>4.0750538237639331</v>
      </c>
      <c r="N1156" s="42">
        <f t="shared" si="1457"/>
        <v>3.9891647735334494</v>
      </c>
      <c r="O1156" s="42">
        <f t="shared" si="1457"/>
        <v>6.0369360239472876</v>
      </c>
      <c r="P1156" s="42">
        <f t="shared" si="1457"/>
        <v>4.2761630169626628</v>
      </c>
      <c r="Q1156" s="42">
        <f t="shared" si="1464"/>
        <v>2.8979578317371462</v>
      </c>
      <c r="R1156" s="42">
        <f t="shared" si="1457"/>
        <v>3.8349933928975264</v>
      </c>
      <c r="S1156" s="42">
        <f t="shared" si="1457"/>
        <v>3.1241255487842836</v>
      </c>
      <c r="T1156" s="42">
        <f t="shared" si="1465"/>
        <v>5.8790849047610809</v>
      </c>
      <c r="U1156" s="42">
        <f>U206</f>
        <v>2.1741155650542665</v>
      </c>
      <c r="V1156" s="42">
        <f t="shared" si="1457"/>
        <v>2.825523976035734</v>
      </c>
      <c r="W1156" s="42">
        <f t="shared" si="1457"/>
        <v>2.9234326942024498</v>
      </c>
      <c r="X1156" s="42">
        <f t="shared" si="1457"/>
        <v>2.2656092539968959</v>
      </c>
      <c r="Y1156" s="42">
        <f t="shared" si="1467"/>
        <v>2.7063802899765985</v>
      </c>
      <c r="Z1156" s="42">
        <f t="shared" si="1457"/>
        <v>4.1360518981525285</v>
      </c>
      <c r="AA1156" s="42">
        <f t="shared" si="1457"/>
        <v>4.3175053729938293</v>
      </c>
      <c r="AB1156" s="42">
        <f t="shared" si="1457"/>
        <v>5.2695505437458658</v>
      </c>
      <c r="AC1156" s="42">
        <f t="shared" si="1468"/>
        <v>4.0275956861451467</v>
      </c>
      <c r="AD1156" s="74">
        <f t="shared" si="1458"/>
        <v>99.999999999999986</v>
      </c>
    </row>
    <row r="1157" spans="1:30" x14ac:dyDescent="0.25">
      <c r="A1157" s="34" t="s">
        <v>899</v>
      </c>
      <c r="B1157" s="34" t="s">
        <v>900</v>
      </c>
      <c r="C1157" s="42">
        <f t="shared" si="1459"/>
        <v>0.46664749614452211</v>
      </c>
      <c r="D1157" s="42">
        <f t="shared" ref="D1157:D1172" si="1471">D207</f>
        <v>0.56000000000000005</v>
      </c>
      <c r="E1157" s="42">
        <f t="shared" si="1460"/>
        <v>0.53</v>
      </c>
      <c r="F1157" s="42">
        <f t="shared" si="1457"/>
        <v>6.8433295402268524</v>
      </c>
      <c r="G1157" s="42">
        <f t="shared" si="1461"/>
        <v>6.9933295402268518</v>
      </c>
      <c r="H1157" s="42">
        <f t="shared" si="1457"/>
        <v>8.4133295402268526</v>
      </c>
      <c r="I1157" s="42">
        <f t="shared" si="1457"/>
        <v>2.0311098467422859</v>
      </c>
      <c r="J1157" s="42">
        <f t="shared" si="1462"/>
        <v>2.3276409961669771</v>
      </c>
      <c r="K1157" s="42">
        <f t="shared" si="1470"/>
        <v>3.6855948350257561</v>
      </c>
      <c r="L1157" s="42">
        <f t="shared" si="1463"/>
        <v>3.0073105531564486</v>
      </c>
      <c r="M1157" s="42">
        <f t="shared" si="1457"/>
        <v>2.8955526930919437</v>
      </c>
      <c r="N1157" s="42">
        <f t="shared" si="1457"/>
        <v>4.3385215051045547</v>
      </c>
      <c r="O1157" s="42">
        <f t="shared" si="1457"/>
        <v>3.4944661482009463</v>
      </c>
      <c r="P1157" s="42">
        <f t="shared" si="1457"/>
        <v>4.8473584243273544</v>
      </c>
      <c r="Q1157" s="42">
        <f t="shared" si="1464"/>
        <v>4.0642283932567773</v>
      </c>
      <c r="R1157" s="42">
        <f t="shared" si="1457"/>
        <v>3.5212238802602935</v>
      </c>
      <c r="S1157" s="42">
        <f t="shared" si="1457"/>
        <v>3.207353845917678</v>
      </c>
      <c r="T1157" s="42">
        <f t="shared" si="1465"/>
        <v>5.4822830734934049</v>
      </c>
      <c r="U1157" s="42">
        <f t="shared" si="1466"/>
        <v>0.5862763878698376</v>
      </c>
      <c r="V1157" s="42">
        <f t="shared" si="1457"/>
        <v>4.686027157912438</v>
      </c>
      <c r="W1157" s="42">
        <f t="shared" si="1457"/>
        <v>3.7009793159456978</v>
      </c>
      <c r="X1157" s="42">
        <f t="shared" si="1457"/>
        <v>2.454872781792707</v>
      </c>
      <c r="Y1157" s="42">
        <f t="shared" si="1467"/>
        <v>2.847517685628608</v>
      </c>
      <c r="Z1157" s="42">
        <f t="shared" si="1457"/>
        <v>4.8386610909135657</v>
      </c>
      <c r="AA1157" s="42">
        <f t="shared" si="1457"/>
        <v>4.2769463122628668</v>
      </c>
      <c r="AB1157" s="42">
        <f t="shared" si="1457"/>
        <v>5.6897479743298982</v>
      </c>
      <c r="AC1157" s="42">
        <f t="shared" si="1468"/>
        <v>4.2096909817748704</v>
      </c>
      <c r="AD1157" s="74">
        <f t="shared" si="1458"/>
        <v>99.999999999999986</v>
      </c>
    </row>
    <row r="1158" spans="1:30" x14ac:dyDescent="0.25">
      <c r="A1158" s="34" t="s">
        <v>901</v>
      </c>
      <c r="B1158" s="34" t="s">
        <v>902</v>
      </c>
      <c r="C1158" s="42">
        <f t="shared" si="1459"/>
        <v>0.20971722821578703</v>
      </c>
      <c r="D1158" s="42">
        <f t="shared" si="1471"/>
        <v>0.56000000000000005</v>
      </c>
      <c r="E1158" s="42">
        <f t="shared" si="1460"/>
        <v>0.53</v>
      </c>
      <c r="F1158" s="42">
        <f t="shared" si="1457"/>
        <v>6.5717100246103897</v>
      </c>
      <c r="G1158" s="42">
        <f t="shared" si="1461"/>
        <v>6.7217100246103891</v>
      </c>
      <c r="H1158" s="42">
        <f t="shared" si="1457"/>
        <v>8.14171002461039</v>
      </c>
      <c r="I1158" s="42">
        <f t="shared" si="1457"/>
        <v>2.2143912592288979</v>
      </c>
      <c r="J1158" s="42">
        <f t="shared" si="1462"/>
        <v>2.8420077109291908</v>
      </c>
      <c r="K1158" s="42">
        <f t="shared" si="1470"/>
        <v>2.1634141816554862</v>
      </c>
      <c r="L1158" s="42">
        <f t="shared" si="1463"/>
        <v>4.3076357871828419</v>
      </c>
      <c r="M1158" s="42">
        <f t="shared" si="1457"/>
        <v>5.0735513932925809</v>
      </c>
      <c r="N1158" s="42">
        <f t="shared" si="1457"/>
        <v>5.1166445604369351</v>
      </c>
      <c r="O1158" s="42">
        <f t="shared" si="1457"/>
        <v>1.3982361754490193</v>
      </c>
      <c r="P1158" s="42">
        <f t="shared" si="1457"/>
        <v>3.9704081398687774</v>
      </c>
      <c r="Q1158" s="42">
        <f t="shared" si="1464"/>
        <v>5.8150858266816208</v>
      </c>
      <c r="R1158" s="42">
        <f t="shared" si="1457"/>
        <v>1.0544861231540339</v>
      </c>
      <c r="S1158" s="42">
        <f t="shared" si="1457"/>
        <v>3.4252498229848416</v>
      </c>
      <c r="T1158" s="42">
        <f t="shared" si="1465"/>
        <v>5.9551100760557061</v>
      </c>
      <c r="U1158" s="42">
        <f t="shared" si="1466"/>
        <v>0.405678121392961</v>
      </c>
      <c r="V1158" s="42">
        <f t="shared" si="1457"/>
        <v>5.6967518859996238</v>
      </c>
      <c r="W1158" s="42">
        <f t="shared" si="1457"/>
        <v>3.49441498653341</v>
      </c>
      <c r="X1158" s="42">
        <f t="shared" si="1457"/>
        <v>0.24811466081102984</v>
      </c>
      <c r="Y1158" s="42">
        <f t="shared" si="1467"/>
        <v>5.8801499702666851</v>
      </c>
      <c r="Z1158" s="42">
        <f t="shared" si="1457"/>
        <v>3.2079874955893746</v>
      </c>
      <c r="AA1158" s="42">
        <f t="shared" si="1457"/>
        <v>5.0989236383932335</v>
      </c>
      <c r="AB1158" s="42">
        <f t="shared" si="1457"/>
        <v>4.1031488986146085</v>
      </c>
      <c r="AC1158" s="42">
        <f t="shared" si="1468"/>
        <v>5.7937619834321978</v>
      </c>
      <c r="AD1158" s="74">
        <f t="shared" si="1458"/>
        <v>100</v>
      </c>
    </row>
    <row r="1159" spans="1:30" x14ac:dyDescent="0.25">
      <c r="A1159" s="34" t="s">
        <v>903</v>
      </c>
      <c r="B1159" s="34" t="s">
        <v>904</v>
      </c>
      <c r="C1159" s="42">
        <f t="shared" si="1459"/>
        <v>6.9018576547363375E-2</v>
      </c>
      <c r="D1159" s="42">
        <f t="shared" si="1471"/>
        <v>0.56000000000000005</v>
      </c>
      <c r="E1159" s="42">
        <f t="shared" si="1460"/>
        <v>0.53</v>
      </c>
      <c r="F1159" s="42">
        <f t="shared" si="1457"/>
        <v>2.3095448414190454</v>
      </c>
      <c r="G1159" s="42">
        <f t="shared" si="1461"/>
        <v>7.0786345242571338</v>
      </c>
      <c r="H1159" s="42">
        <f t="shared" si="1457"/>
        <v>8.4986345242571346</v>
      </c>
      <c r="I1159" s="42">
        <f t="shared" si="1457"/>
        <v>4.369089682838089</v>
      </c>
      <c r="J1159" s="42">
        <f t="shared" si="1462"/>
        <v>2.4320003569561122</v>
      </c>
      <c r="K1159" s="42">
        <f t="shared" si="1470"/>
        <v>3.7887987687742197</v>
      </c>
      <c r="L1159" s="42">
        <f t="shared" si="1463"/>
        <v>3.0782164766729108</v>
      </c>
      <c r="M1159" s="42">
        <f t="shared" si="1457"/>
        <v>3.565698252337989</v>
      </c>
      <c r="N1159" s="42">
        <f t="shared" si="1457"/>
        <v>4.6341298139639759</v>
      </c>
      <c r="O1159" s="42">
        <f t="shared" si="1457"/>
        <v>1.474177558352582</v>
      </c>
      <c r="P1159" s="42">
        <f t="shared" si="1457"/>
        <v>2.309544841419044</v>
      </c>
      <c r="Q1159" s="42">
        <f t="shared" si="1464"/>
        <v>4.3737530224595318</v>
      </c>
      <c r="R1159" s="42">
        <f t="shared" si="1457"/>
        <v>3.067228343245826</v>
      </c>
      <c r="S1159" s="42">
        <f t="shared" si="1457"/>
        <v>3.5640521173130568</v>
      </c>
      <c r="T1159" s="42">
        <f t="shared" si="1465"/>
        <v>5.9810212072480136</v>
      </c>
      <c r="U1159" s="42">
        <f t="shared" si="1466"/>
        <v>1.2842252508498924</v>
      </c>
      <c r="V1159" s="42">
        <f t="shared" si="1457"/>
        <v>5.6124184465647211</v>
      </c>
      <c r="W1159" s="42">
        <f t="shared" si="1457"/>
        <v>3.6954212671662945</v>
      </c>
      <c r="X1159" s="42">
        <f t="shared" si="1457"/>
        <v>3.3184879140875356</v>
      </c>
      <c r="Y1159" s="42">
        <f t="shared" si="1467"/>
        <v>4.3420505488990369</v>
      </c>
      <c r="Z1159" s="42">
        <f t="shared" si="1457"/>
        <v>5.4931619093066306</v>
      </c>
      <c r="AA1159" s="42">
        <f t="shared" si="1457"/>
        <v>3.713311381547661</v>
      </c>
      <c r="AB1159" s="42">
        <f t="shared" si="1457"/>
        <v>5.0030368582516616</v>
      </c>
      <c r="AC1159" s="42">
        <f t="shared" si="1468"/>
        <v>5.8543435152645324</v>
      </c>
      <c r="AD1159" s="74">
        <f t="shared" si="1458"/>
        <v>99.999999999999986</v>
      </c>
    </row>
    <row r="1160" spans="1:30" x14ac:dyDescent="0.25">
      <c r="A1160" s="34" t="s">
        <v>905</v>
      </c>
      <c r="B1160" s="34" t="s">
        <v>906</v>
      </c>
      <c r="C1160" s="42">
        <f t="shared" si="1459"/>
        <v>1.1259784701287892</v>
      </c>
      <c r="D1160" s="42">
        <f t="shared" si="1471"/>
        <v>0.56000000000000005</v>
      </c>
      <c r="E1160" s="42">
        <f t="shared" si="1460"/>
        <v>0.53</v>
      </c>
      <c r="F1160" s="42">
        <f t="shared" ref="F1160:F1175" si="1472">F210</f>
        <v>4.3493001930937503</v>
      </c>
      <c r="G1160" s="42">
        <f t="shared" si="1461"/>
        <v>6.6739502896406249</v>
      </c>
      <c r="H1160" s="42">
        <f t="shared" ref="H1160:I1175" si="1473">H210</f>
        <v>8.0939502896406257</v>
      </c>
      <c r="I1160" s="42">
        <f t="shared" si="1473"/>
        <v>3.0119751448203118</v>
      </c>
      <c r="J1160" s="42">
        <f t="shared" si="1462"/>
        <v>3.8347533276955881</v>
      </c>
      <c r="K1160" s="42">
        <f t="shared" si="1470"/>
        <v>1.8421622718682158</v>
      </c>
      <c r="L1160" s="42">
        <f t="shared" si="1463"/>
        <v>4.4818935779639686</v>
      </c>
      <c r="M1160" s="42">
        <f t="shared" ref="M1160:P1175" si="1474">M210</f>
        <v>3.8268216088627627</v>
      </c>
      <c r="N1160" s="42">
        <f t="shared" si="1474"/>
        <v>4.7145880947738137</v>
      </c>
      <c r="O1160" s="42">
        <f t="shared" si="1474"/>
        <v>4.3030310421033926</v>
      </c>
      <c r="P1160" s="42">
        <f t="shared" si="1474"/>
        <v>3.1260595137861333</v>
      </c>
      <c r="Q1160" s="42">
        <f t="shared" si="1464"/>
        <v>6.0822774261806494</v>
      </c>
      <c r="R1160" s="42">
        <f t="shared" ref="R1160:S1175" si="1475">R210</f>
        <v>1.8160986278180651</v>
      </c>
      <c r="S1160" s="42">
        <f t="shared" si="1475"/>
        <v>3.3760397489197653</v>
      </c>
      <c r="T1160" s="42">
        <f t="shared" si="1465"/>
        <v>6.4561425640206993</v>
      </c>
      <c r="U1160" s="42">
        <f t="shared" si="1466"/>
        <v>2.5064106816463356</v>
      </c>
      <c r="V1160" s="42">
        <f t="shared" ref="V1160:X1175" si="1476">V210</f>
        <v>3.4610744991855515</v>
      </c>
      <c r="W1160" s="42">
        <f t="shared" si="1476"/>
        <v>3.3274315794593843</v>
      </c>
      <c r="X1160" s="42">
        <f t="shared" si="1476"/>
        <v>1.3828835091225382</v>
      </c>
      <c r="Y1160" s="42">
        <f t="shared" si="1467"/>
        <v>4.2317515392263525</v>
      </c>
      <c r="Z1160" s="42">
        <f t="shared" ref="Z1160:AB1175" si="1477">Z210</f>
        <v>5.2014038207880908</v>
      </c>
      <c r="AA1160" s="42">
        <f t="shared" si="1477"/>
        <v>2.3753600869904172</v>
      </c>
      <c r="AB1160" s="42">
        <f t="shared" si="1477"/>
        <v>4.7384190555469345</v>
      </c>
      <c r="AC1160" s="42">
        <f t="shared" si="1468"/>
        <v>4.570243036717244</v>
      </c>
      <c r="AD1160" s="74">
        <f t="shared" si="1458"/>
        <v>100</v>
      </c>
    </row>
    <row r="1161" spans="1:30" x14ac:dyDescent="0.25">
      <c r="A1161" s="34" t="s">
        <v>907</v>
      </c>
      <c r="B1161" s="34" t="s">
        <v>908</v>
      </c>
      <c r="C1161" s="42">
        <f t="shared" si="1459"/>
        <v>0.21300451224968359</v>
      </c>
      <c r="D1161" s="42">
        <f t="shared" si="1471"/>
        <v>6.3793182176585912</v>
      </c>
      <c r="E1161" s="42">
        <f t="shared" si="1460"/>
        <v>6.3493182176585918</v>
      </c>
      <c r="F1161" s="42">
        <f t="shared" si="1472"/>
        <v>3.8795454784390615</v>
      </c>
      <c r="G1161" s="42">
        <f t="shared" si="1461"/>
        <v>5.9693182176585911</v>
      </c>
      <c r="H1161" s="42">
        <f t="shared" si="1473"/>
        <v>7.3893182176585919</v>
      </c>
      <c r="I1161" s="42">
        <f t="shared" si="1473"/>
        <v>4.3569602556463858</v>
      </c>
      <c r="J1161" s="42">
        <f t="shared" si="1462"/>
        <v>2.9847540695159198</v>
      </c>
      <c r="K1161" s="42">
        <f t="shared" si="1470"/>
        <v>0.13626502713525859</v>
      </c>
      <c r="L1161" s="42">
        <f t="shared" si="1463"/>
        <v>3.7131202520215307</v>
      </c>
      <c r="M1161" s="42">
        <f t="shared" si="1474"/>
        <v>5.4439086834878916</v>
      </c>
      <c r="N1161" s="42">
        <f t="shared" si="1474"/>
        <v>2.961487934173316</v>
      </c>
      <c r="O1161" s="42">
        <f t="shared" si="1474"/>
        <v>2.7239361869891288</v>
      </c>
      <c r="P1161" s="42">
        <f t="shared" si="1474"/>
        <v>0.84865057340854499</v>
      </c>
      <c r="Q1161" s="42">
        <f t="shared" si="1464"/>
        <v>4.9255551824606494</v>
      </c>
      <c r="R1161" s="42">
        <f t="shared" si="1475"/>
        <v>1.6105533589666674</v>
      </c>
      <c r="S1161" s="42">
        <f t="shared" si="1475"/>
        <v>2.455802033864058</v>
      </c>
      <c r="T1161" s="42">
        <f t="shared" si="1465"/>
        <v>5.07544067056266</v>
      </c>
      <c r="U1161" s="42">
        <f t="shared" si="1466"/>
        <v>0.57053761088838661</v>
      </c>
      <c r="V1161" s="42">
        <f t="shared" si="1476"/>
        <v>5.22346581745719</v>
      </c>
      <c r="W1161" s="42">
        <f t="shared" si="1476"/>
        <v>2.762497906605863</v>
      </c>
      <c r="X1161" s="42">
        <f t="shared" si="1476"/>
        <v>2.1000199163248929</v>
      </c>
      <c r="Y1161" s="42">
        <f t="shared" si="1467"/>
        <v>3.0873507691844835</v>
      </c>
      <c r="Z1161" s="42">
        <f t="shared" si="1477"/>
        <v>4.6136734531835719</v>
      </c>
      <c r="AA1161" s="42">
        <f t="shared" si="1477"/>
        <v>3.6864635210347236</v>
      </c>
      <c r="AB1161" s="42">
        <f t="shared" si="1477"/>
        <v>5.0426706298111776</v>
      </c>
      <c r="AC1161" s="42">
        <f t="shared" si="1468"/>
        <v>5.4970632859546154</v>
      </c>
      <c r="AD1161" s="74">
        <f t="shared" si="1458"/>
        <v>100.00000000000003</v>
      </c>
    </row>
    <row r="1162" spans="1:30" x14ac:dyDescent="0.25">
      <c r="A1162" s="34" t="s">
        <v>909</v>
      </c>
      <c r="B1162" s="34" t="s">
        <v>910</v>
      </c>
      <c r="C1162" s="42">
        <f t="shared" si="1459"/>
        <v>1.0933713554715101</v>
      </c>
      <c r="D1162" s="42">
        <f t="shared" si="1471"/>
        <v>0.56000000000000005</v>
      </c>
      <c r="E1162" s="42">
        <f t="shared" si="1460"/>
        <v>6.9662452613438308</v>
      </c>
      <c r="F1162" s="42">
        <f t="shared" si="1472"/>
        <v>6.4362452613438306</v>
      </c>
      <c r="G1162" s="42">
        <f t="shared" si="1461"/>
        <v>6.58624526134383</v>
      </c>
      <c r="H1162" s="42">
        <f t="shared" si="1473"/>
        <v>1.57</v>
      </c>
      <c r="I1162" s="42">
        <f t="shared" si="1473"/>
        <v>3.5044764024505675</v>
      </c>
      <c r="J1162" s="42">
        <f t="shared" si="1462"/>
        <v>3.5083898785331513</v>
      </c>
      <c r="K1162" s="42">
        <f t="shared" si="1470"/>
        <v>2.9255660278835545</v>
      </c>
      <c r="L1162" s="42">
        <f t="shared" si="1463"/>
        <v>3.5406139916973851</v>
      </c>
      <c r="M1162" s="42">
        <f t="shared" si="1474"/>
        <v>4.544394996974698</v>
      </c>
      <c r="N1162" s="42">
        <f t="shared" si="1474"/>
        <v>5.1381479121396447</v>
      </c>
      <c r="O1162" s="42">
        <f t="shared" si="1474"/>
        <v>0.13694138853923027</v>
      </c>
      <c r="P1162" s="42">
        <f t="shared" si="1474"/>
        <v>2.5476804159485993</v>
      </c>
      <c r="Q1162" s="42">
        <f t="shared" si="1464"/>
        <v>4.6630408104190142</v>
      </c>
      <c r="R1162" s="42">
        <f t="shared" si="1475"/>
        <v>2.2565923762367448</v>
      </c>
      <c r="S1162" s="42">
        <f t="shared" si="1475"/>
        <v>3.1479630216873873</v>
      </c>
      <c r="T1162" s="42">
        <f t="shared" si="1465"/>
        <v>6.1735561093856468</v>
      </c>
      <c r="U1162" s="42">
        <f t="shared" si="1466"/>
        <v>0.90996442899993046</v>
      </c>
      <c r="V1162" s="42">
        <f t="shared" si="1476"/>
        <v>4.4727706478236087</v>
      </c>
      <c r="W1162" s="42">
        <f t="shared" si="1476"/>
        <v>4.3007054542829843</v>
      </c>
      <c r="X1162" s="42">
        <f t="shared" si="1476"/>
        <v>1.9079138842094967</v>
      </c>
      <c r="Y1162" s="42">
        <f t="shared" si="1467"/>
        <v>3.3924453171637463</v>
      </c>
      <c r="Z1162" s="42">
        <f t="shared" si="1477"/>
        <v>4.6874953756948026</v>
      </c>
      <c r="AA1162" s="42">
        <f t="shared" si="1477"/>
        <v>4.6579987407305605</v>
      </c>
      <c r="AB1162" s="42">
        <f t="shared" si="1477"/>
        <v>5.477887252886541</v>
      </c>
      <c r="AC1162" s="42">
        <f t="shared" si="1468"/>
        <v>4.8933484268096965</v>
      </c>
      <c r="AD1162" s="74">
        <f t="shared" si="1458"/>
        <v>100</v>
      </c>
    </row>
    <row r="1163" spans="1:30" x14ac:dyDescent="0.25">
      <c r="A1163" s="34" t="s">
        <v>911</v>
      </c>
      <c r="B1163" s="34" t="s">
        <v>912</v>
      </c>
      <c r="C1163" s="42">
        <f t="shared" si="1459"/>
        <v>0.6210745142615699</v>
      </c>
      <c r="D1163" s="42">
        <f t="shared" si="1471"/>
        <v>6.9913197771552724</v>
      </c>
      <c r="E1163" s="42">
        <f t="shared" si="1460"/>
        <v>6.9613197771552731</v>
      </c>
      <c r="F1163" s="42">
        <f>F213-0.97</f>
        <v>3.3175465181035158</v>
      </c>
      <c r="G1163" s="42">
        <f t="shared" si="1461"/>
        <v>6.5813197771552723</v>
      </c>
      <c r="H1163" s="42">
        <f t="shared" si="1473"/>
        <v>1.57</v>
      </c>
      <c r="I1163" s="42">
        <f t="shared" si="1473"/>
        <v>4.8414614902479247</v>
      </c>
      <c r="J1163" s="42">
        <f t="shared" si="1462"/>
        <v>2.2334699404586251</v>
      </c>
      <c r="K1163" s="42">
        <f t="shared" si="1470"/>
        <v>2.9587614401788684</v>
      </c>
      <c r="L1163" s="42">
        <f t="shared" si="1463"/>
        <v>3.752450243669033</v>
      </c>
      <c r="M1163" s="42">
        <f t="shared" si="1474"/>
        <v>4.6937716207079871</v>
      </c>
      <c r="N1163" s="42">
        <f t="shared" si="1474"/>
        <v>2.6089897123184964</v>
      </c>
      <c r="O1163" s="42">
        <f t="shared" si="1474"/>
        <v>1.2315293190297341</v>
      </c>
      <c r="P1163" s="42">
        <f t="shared" si="1474"/>
        <v>1.2058724582166132</v>
      </c>
      <c r="Q1163" s="42">
        <f t="shared" si="1464"/>
        <v>6.0248802595960225</v>
      </c>
      <c r="R1163" s="42">
        <f t="shared" si="1475"/>
        <v>0.60767354576586141</v>
      </c>
      <c r="S1163" s="42">
        <f t="shared" si="1475"/>
        <v>2.6000271365890835</v>
      </c>
      <c r="T1163" s="42">
        <f t="shared" si="1465"/>
        <v>5.5337030065672019</v>
      </c>
      <c r="U1163" s="42">
        <f>U213</f>
        <v>0.79770885155303439</v>
      </c>
      <c r="V1163" s="42">
        <f t="shared" si="1476"/>
        <v>6.338155381698539</v>
      </c>
      <c r="W1163" s="42">
        <f t="shared" si="1476"/>
        <v>1.5018659361263369</v>
      </c>
      <c r="X1163" s="42">
        <f t="shared" si="1476"/>
        <v>1.8449677644808029</v>
      </c>
      <c r="Y1163" s="42">
        <f t="shared" si="1467"/>
        <v>3.1124777023886585</v>
      </c>
      <c r="Z1163" s="42">
        <f t="shared" si="1477"/>
        <v>5.4285952365828463</v>
      </c>
      <c r="AA1163" s="42">
        <f t="shared" si="1477"/>
        <v>4.492621808610096</v>
      </c>
      <c r="AB1163" s="42">
        <f t="shared" si="1477"/>
        <v>5.8205620402807563</v>
      </c>
      <c r="AC1163" s="42">
        <f t="shared" si="1468"/>
        <v>6.3278747411025709</v>
      </c>
      <c r="AD1163" s="74">
        <f t="shared" si="1458"/>
        <v>100.00000000000001</v>
      </c>
    </row>
    <row r="1164" spans="1:30" x14ac:dyDescent="0.25">
      <c r="A1164" s="34" t="s">
        <v>913</v>
      </c>
      <c r="B1164" s="34" t="s">
        <v>914</v>
      </c>
      <c r="C1164" s="42">
        <f t="shared" si="1459"/>
        <v>0.18923405049152647</v>
      </c>
      <c r="D1164" s="42">
        <f t="shared" si="1471"/>
        <v>0.56000000000000005</v>
      </c>
      <c r="E1164" s="42">
        <f t="shared" si="1460"/>
        <v>0.53</v>
      </c>
      <c r="F1164" s="42">
        <f t="shared" si="1472"/>
        <v>4.8398747038130017</v>
      </c>
      <c r="G1164" s="42">
        <f t="shared" si="1461"/>
        <v>7.4098120557195015</v>
      </c>
      <c r="H1164" s="42">
        <f t="shared" si="1473"/>
        <v>8.8298120557195023</v>
      </c>
      <c r="I1164" s="42">
        <f t="shared" si="1473"/>
        <v>3.0774138588714375</v>
      </c>
      <c r="J1164" s="42">
        <f t="shared" si="1462"/>
        <v>2.515804180229928</v>
      </c>
      <c r="K1164" s="42">
        <f t="shared" si="1470"/>
        <v>1.8599518489859863</v>
      </c>
      <c r="L1164" s="42">
        <f t="shared" si="1463"/>
        <v>4.043889943141445</v>
      </c>
      <c r="M1164" s="42">
        <f t="shared" si="1474"/>
        <v>4.5554293594579445</v>
      </c>
      <c r="N1164" s="42">
        <f t="shared" si="1474"/>
        <v>4.1715066399460845</v>
      </c>
      <c r="O1164" s="42">
        <f t="shared" si="1474"/>
        <v>3.3982098984218951</v>
      </c>
      <c r="P1164" s="42">
        <f t="shared" si="1474"/>
        <v>4.0836442813422185</v>
      </c>
      <c r="Q1164" s="42">
        <f t="shared" si="1464"/>
        <v>5.6226546433952249</v>
      </c>
      <c r="R1164" s="42">
        <f t="shared" si="1475"/>
        <v>2.1464242021462003</v>
      </c>
      <c r="S1164" s="42">
        <f t="shared" si="1475"/>
        <v>4.3474935790412443</v>
      </c>
      <c r="T1164" s="42">
        <f t="shared" si="1465"/>
        <v>7.4987570860344404</v>
      </c>
      <c r="U1164" s="42">
        <f t="shared" si="1466"/>
        <v>0.79470478079889939</v>
      </c>
      <c r="V1164" s="42">
        <f t="shared" si="1476"/>
        <v>3.0190632119165954</v>
      </c>
      <c r="W1164" s="42">
        <f t="shared" si="1476"/>
        <v>1.0634710952625972</v>
      </c>
      <c r="X1164" s="42">
        <f t="shared" si="1476"/>
        <v>0.4368823190056903</v>
      </c>
      <c r="Y1164" s="42">
        <f t="shared" si="1467"/>
        <v>3.3472784969959148</v>
      </c>
      <c r="Z1164" s="42">
        <f t="shared" si="1477"/>
        <v>5.5385450256151936</v>
      </c>
      <c r="AA1164" s="42">
        <f t="shared" si="1477"/>
        <v>4.6506703035309815</v>
      </c>
      <c r="AB1164" s="42">
        <f t="shared" si="1477"/>
        <v>6.2448510217028801</v>
      </c>
      <c r="AC1164" s="42">
        <f t="shared" si="1468"/>
        <v>5.2246213584136569</v>
      </c>
      <c r="AD1164" s="74">
        <f t="shared" si="1458"/>
        <v>99.999999999999986</v>
      </c>
    </row>
    <row r="1165" spans="1:30" x14ac:dyDescent="0.25">
      <c r="A1165" s="34" t="s">
        <v>915</v>
      </c>
      <c r="B1165" s="34" t="s">
        <v>916</v>
      </c>
      <c r="C1165" s="42">
        <f>C215</f>
        <v>0.19060031014846812</v>
      </c>
      <c r="D1165" s="42">
        <f t="shared" si="1471"/>
        <v>0.56000000000000005</v>
      </c>
      <c r="E1165" s="42">
        <f t="shared" si="1460"/>
        <v>0.53</v>
      </c>
      <c r="F1165" s="42">
        <f>F215-0.31</f>
        <v>4.2660243641892448</v>
      </c>
      <c r="G1165" s="42">
        <f t="shared" si="1461"/>
        <v>7.0140365462838652</v>
      </c>
      <c r="H1165" s="42">
        <f t="shared" si="1473"/>
        <v>8.4340365462838651</v>
      </c>
      <c r="I1165" s="42">
        <f t="shared" si="1473"/>
        <v>3.182018273141932</v>
      </c>
      <c r="J1165" s="42">
        <f t="shared" si="1462"/>
        <v>3.0540070095924623</v>
      </c>
      <c r="K1165" s="42">
        <f t="shared" si="1470"/>
        <v>2.4014673316199771</v>
      </c>
      <c r="L1165" s="42">
        <f t="shared" si="1463"/>
        <v>1.8171115117004795</v>
      </c>
      <c r="M1165" s="42">
        <f t="shared" si="1474"/>
        <v>2.0375701049275952</v>
      </c>
      <c r="N1165" s="42">
        <f t="shared" si="1474"/>
        <v>1.5999870670039198</v>
      </c>
      <c r="O1165" s="42">
        <f t="shared" si="1474"/>
        <v>3.6510832692999293</v>
      </c>
      <c r="P1165" s="42">
        <f t="shared" si="1474"/>
        <v>3.5750190345228465</v>
      </c>
      <c r="Q1165" s="42">
        <f t="shared" si="1464"/>
        <v>2.7405281982008178</v>
      </c>
      <c r="R1165" s="42">
        <f t="shared" si="1475"/>
        <v>4.8504889568113683</v>
      </c>
      <c r="S1165" s="42">
        <f t="shared" si="1475"/>
        <v>2.4325518034967488</v>
      </c>
      <c r="T1165" s="42">
        <f t="shared" si="1465"/>
        <v>5.2212433441277568</v>
      </c>
      <c r="U1165" s="42">
        <f t="shared" si="1466"/>
        <v>0.44189269352975935</v>
      </c>
      <c r="V1165" s="42">
        <f t="shared" si="1476"/>
        <v>6.3954885191246369</v>
      </c>
      <c r="W1165" s="42">
        <f t="shared" si="1476"/>
        <v>4.4942891303249501</v>
      </c>
      <c r="X1165" s="42">
        <f t="shared" si="1476"/>
        <v>4.7971296588959316</v>
      </c>
      <c r="Y1165" s="42">
        <f t="shared" si="1467"/>
        <v>1.4304352181559932</v>
      </c>
      <c r="Z1165" s="42">
        <f t="shared" si="1477"/>
        <v>5.9412085451058596</v>
      </c>
      <c r="AA1165" s="42">
        <f t="shared" si="1477"/>
        <v>5.6841280927464108</v>
      </c>
      <c r="AB1165" s="42">
        <f t="shared" si="1477"/>
        <v>6.3617191509762891</v>
      </c>
      <c r="AC1165" s="42">
        <f t="shared" si="1468"/>
        <v>6.8959353197888733</v>
      </c>
      <c r="AD1165" s="74">
        <f t="shared" si="1458"/>
        <v>99.999999999999972</v>
      </c>
    </row>
    <row r="1166" spans="1:30" x14ac:dyDescent="0.25">
      <c r="A1166" s="34" t="s">
        <v>917</v>
      </c>
      <c r="B1166" s="34" t="s">
        <v>918</v>
      </c>
      <c r="C1166" s="42">
        <f t="shared" si="1459"/>
        <v>0.13312358264591789</v>
      </c>
      <c r="D1166" s="42">
        <f t="shared" si="1471"/>
        <v>0.56000000000000005</v>
      </c>
      <c r="E1166" s="42">
        <f>E216</f>
        <v>0.83</v>
      </c>
      <c r="F1166" s="42">
        <f t="shared" si="1472"/>
        <v>6.3922575062638485</v>
      </c>
      <c r="G1166" s="42">
        <f t="shared" si="1461"/>
        <v>6.5422575062638479</v>
      </c>
      <c r="H1166" s="42">
        <f>H216-1.6</f>
        <v>6.3622575062638482</v>
      </c>
      <c r="I1166" s="42">
        <f t="shared" si="1473"/>
        <v>2.6797846903709295</v>
      </c>
      <c r="J1166" s="42">
        <f>J216</f>
        <v>4.4079583432681986</v>
      </c>
      <c r="K1166" s="42">
        <f>K216</f>
        <v>3.1433001786999926</v>
      </c>
      <c r="L1166" s="42">
        <f t="shared" si="1463"/>
        <v>4.6183033313583355</v>
      </c>
      <c r="M1166" s="42">
        <f t="shared" si="1474"/>
        <v>4.6518271682608869</v>
      </c>
      <c r="N1166" s="42">
        <f t="shared" si="1474"/>
        <v>4.0868330886628481</v>
      </c>
      <c r="O1166" s="42">
        <f t="shared" si="1474"/>
        <v>2.9921205348469084</v>
      </c>
      <c r="P1166" s="42">
        <f t="shared" si="1474"/>
        <v>3.5956448472734137</v>
      </c>
      <c r="Q1166" s="42">
        <f t="shared" si="1464"/>
        <v>5.0903270666366254</v>
      </c>
      <c r="R1166" s="42">
        <f t="shared" si="1475"/>
        <v>1.7469610960984456</v>
      </c>
      <c r="S1166" s="42">
        <f t="shared" si="1475"/>
        <v>3.3103078298626634</v>
      </c>
      <c r="T1166" s="42">
        <f t="shared" si="1465"/>
        <v>6.027651744447696</v>
      </c>
      <c r="U1166" s="42">
        <f t="shared" si="1466"/>
        <v>0.41392201723908673</v>
      </c>
      <c r="V1166" s="42">
        <f t="shared" si="1476"/>
        <v>5.5156217114423258</v>
      </c>
      <c r="W1166" s="42">
        <f t="shared" si="1476"/>
        <v>4.2790363922326851</v>
      </c>
      <c r="X1166" s="42">
        <f t="shared" si="1476"/>
        <v>1.892432172538961</v>
      </c>
      <c r="Y1166" s="42">
        <f t="shared" si="1467"/>
        <v>4.1022193082176281</v>
      </c>
      <c r="Z1166" s="42">
        <f t="shared" si="1477"/>
        <v>3.979037814199434</v>
      </c>
      <c r="AA1166" s="42">
        <f t="shared" si="1477"/>
        <v>4.1866457099656937</v>
      </c>
      <c r="AB1166" s="42">
        <f t="shared" si="1477"/>
        <v>5.2687452415207723</v>
      </c>
      <c r="AC1166" s="42">
        <f t="shared" si="1468"/>
        <v>3.1914236114190029</v>
      </c>
      <c r="AD1166" s="74">
        <f t="shared" si="1458"/>
        <v>99.999999999999986</v>
      </c>
    </row>
    <row r="1167" spans="1:30" x14ac:dyDescent="0.25">
      <c r="A1167" s="34" t="s">
        <v>919</v>
      </c>
      <c r="B1167" s="34" t="s">
        <v>920</v>
      </c>
      <c r="C1167" s="42">
        <f t="shared" si="1459"/>
        <v>1.2793538791226462</v>
      </c>
      <c r="D1167" s="42">
        <f t="shared" si="1471"/>
        <v>6.3422908294860054</v>
      </c>
      <c r="E1167" s="42">
        <f t="shared" si="1460"/>
        <v>0.53</v>
      </c>
      <c r="F1167" s="42">
        <f t="shared" si="1472"/>
        <v>5.7822908294860058</v>
      </c>
      <c r="G1167" s="42">
        <f t="shared" si="1461"/>
        <v>5.9322908294860053</v>
      </c>
      <c r="H1167" s="42">
        <f t="shared" si="1473"/>
        <v>7.3522908294860061</v>
      </c>
      <c r="I1167" s="42">
        <f t="shared" si="1473"/>
        <v>2.4002166301810854</v>
      </c>
      <c r="J1167" s="42">
        <f t="shared" si="1462"/>
        <v>1.9184448956573072</v>
      </c>
      <c r="K1167" s="42">
        <f t="shared" ref="K1167" si="1478">K217</f>
        <v>2.2938013207878316</v>
      </c>
      <c r="L1167" s="42">
        <f t="shared" si="1463"/>
        <v>4.5461068664842035</v>
      </c>
      <c r="M1167" s="42">
        <f t="shared" si="1474"/>
        <v>4.3780869772809972</v>
      </c>
      <c r="N1167" s="42">
        <f t="shared" si="1474"/>
        <v>4.8331578586241974</v>
      </c>
      <c r="O1167" s="42">
        <f t="shared" si="1474"/>
        <v>2.5835767536001306</v>
      </c>
      <c r="P1167" s="42">
        <f t="shared" si="1474"/>
        <v>3.613931768428754</v>
      </c>
      <c r="Q1167" s="42">
        <f t="shared" si="1464"/>
        <v>5.5070123254434025</v>
      </c>
      <c r="R1167" s="42">
        <f t="shared" si="1475"/>
        <v>0.93203215711974619</v>
      </c>
      <c r="S1167" s="42">
        <f t="shared" si="1475"/>
        <v>3.6590863785617924</v>
      </c>
      <c r="T1167" s="42">
        <f t="shared" si="1465"/>
        <v>6.5964907441417147</v>
      </c>
      <c r="U1167" s="42">
        <f t="shared" si="1466"/>
        <v>-3.198646381721848E-3</v>
      </c>
      <c r="V1167" s="42">
        <f t="shared" si="1476"/>
        <v>4.5522646332185079</v>
      </c>
      <c r="W1167" s="42">
        <f t="shared" si="1476"/>
        <v>3.3370186145830987</v>
      </c>
      <c r="X1167" s="42">
        <f t="shared" si="1476"/>
        <v>1.9939985503574127</v>
      </c>
      <c r="Y1167" s="42">
        <f t="shared" si="1467"/>
        <v>4.1689685117938788</v>
      </c>
      <c r="Z1167" s="42">
        <f t="shared" si="1477"/>
        <v>4.6867488668370267</v>
      </c>
      <c r="AA1167" s="42">
        <f t="shared" si="1477"/>
        <v>2.8673263475596578</v>
      </c>
      <c r="AB1167" s="42">
        <f t="shared" si="1477"/>
        <v>4.3660698522134176</v>
      </c>
      <c r="AC1167" s="42">
        <f t="shared" si="1468"/>
        <v>3.5503413964408774</v>
      </c>
      <c r="AD1167" s="74">
        <f t="shared" si="1458"/>
        <v>99.999999999999986</v>
      </c>
    </row>
    <row r="1168" spans="1:30" x14ac:dyDescent="0.25">
      <c r="A1168" s="34" t="s">
        <v>921</v>
      </c>
      <c r="B1168" s="34" t="s">
        <v>922</v>
      </c>
      <c r="C1168" s="42">
        <f t="shared" si="1459"/>
        <v>0.19888299706570584</v>
      </c>
      <c r="D1168" s="42">
        <f t="shared" si="1471"/>
        <v>0.56000000000000005</v>
      </c>
      <c r="E1168" s="42">
        <f t="shared" si="1460"/>
        <v>6.9360210068496659</v>
      </c>
      <c r="F1168" s="42">
        <f t="shared" si="1472"/>
        <v>6.4060210068496657</v>
      </c>
      <c r="G1168" s="42">
        <f t="shared" si="1461"/>
        <v>6.5560210068496652</v>
      </c>
      <c r="H1168" s="42">
        <f t="shared" si="1473"/>
        <v>7.976021006849666</v>
      </c>
      <c r="I1168" s="42">
        <f t="shared" si="1473"/>
        <v>0.55075262585620888</v>
      </c>
      <c r="J1168" s="42">
        <f>J218</f>
        <v>3.6548277981577186</v>
      </c>
      <c r="K1168" s="42">
        <f>K218-1.3</f>
        <v>1.2235840330013834</v>
      </c>
      <c r="L1168" s="42">
        <f t="shared" si="1463"/>
        <v>3.9238034391774734</v>
      </c>
      <c r="M1168" s="42">
        <f t="shared" si="1474"/>
        <v>4.3449083466021579</v>
      </c>
      <c r="N1168" s="42">
        <f t="shared" si="1474"/>
        <v>2.9704993023526232</v>
      </c>
      <c r="O1168" s="42">
        <f t="shared" si="1474"/>
        <v>2.5896680665988026</v>
      </c>
      <c r="P1168" s="42">
        <f t="shared" si="1474"/>
        <v>5.738727151969492</v>
      </c>
      <c r="Q1168" s="42">
        <f t="shared" si="1464"/>
        <v>4.0806618154186145</v>
      </c>
      <c r="R1168" s="42">
        <f t="shared" si="1475"/>
        <v>2.9931420314198864</v>
      </c>
      <c r="S1168" s="42">
        <f t="shared" si="1475"/>
        <v>2.1054505293468573</v>
      </c>
      <c r="T1168" s="42">
        <f t="shared" si="1465"/>
        <v>5.7614136840071479</v>
      </c>
      <c r="U1168" s="42">
        <f t="shared" si="1466"/>
        <v>1.2926927696465567</v>
      </c>
      <c r="V1168" s="42">
        <f t="shared" si="1476"/>
        <v>4.5972228523449505</v>
      </c>
      <c r="W1168" s="42">
        <f t="shared" si="1476"/>
        <v>1.9238047740581194</v>
      </c>
      <c r="X1168" s="42">
        <f t="shared" si="1476"/>
        <v>0.121642397577994</v>
      </c>
      <c r="Y1168" s="42">
        <f t="shared" si="1467"/>
        <v>2.3207551663687691</v>
      </c>
      <c r="Z1168" s="42">
        <f t="shared" si="1477"/>
        <v>4.8323222752279866</v>
      </c>
      <c r="AA1168" s="42">
        <f t="shared" si="1477"/>
        <v>4.5034853050634096</v>
      </c>
      <c r="AB1168" s="42">
        <f t="shared" si="1477"/>
        <v>5.9087685302181452</v>
      </c>
      <c r="AC1168" s="42">
        <f t="shared" si="1468"/>
        <v>5.9289000811213306</v>
      </c>
      <c r="AD1168" s="74">
        <f t="shared" si="1458"/>
        <v>99.999999999999986</v>
      </c>
    </row>
    <row r="1169" spans="1:30" x14ac:dyDescent="0.25">
      <c r="A1169" s="34" t="s">
        <v>923</v>
      </c>
      <c r="B1169" s="34" t="s">
        <v>924</v>
      </c>
      <c r="C1169" s="42">
        <f t="shared" si="1459"/>
        <v>0.34593787885164456</v>
      </c>
      <c r="D1169" s="42">
        <f t="shared" si="1471"/>
        <v>0.56000000000000005</v>
      </c>
      <c r="E1169" s="42">
        <f t="shared" si="1460"/>
        <v>6.5780349221855978</v>
      </c>
      <c r="F1169" s="42">
        <f t="shared" si="1472"/>
        <v>6.0480349221855976</v>
      </c>
      <c r="G1169" s="42">
        <f t="shared" si="1461"/>
        <v>6.198034922185597</v>
      </c>
      <c r="H1169" s="42">
        <f t="shared" si="1473"/>
        <v>7.6180349221855979</v>
      </c>
      <c r="I1169" s="42">
        <f t="shared" si="1473"/>
        <v>2.2700145509106644</v>
      </c>
      <c r="J1169" s="42">
        <f t="shared" si="1462"/>
        <v>4.028030764782554</v>
      </c>
      <c r="K1169" s="42">
        <f t="shared" ref="K1169" si="1479">K219</f>
        <v>1.4828515373953688</v>
      </c>
      <c r="L1169" s="42">
        <f t="shared" si="1463"/>
        <v>3.7035929367159266</v>
      </c>
      <c r="M1169" s="42">
        <f t="shared" si="1474"/>
        <v>3.605352426531657</v>
      </c>
      <c r="N1169" s="42">
        <f t="shared" si="1474"/>
        <v>3.476374794384022</v>
      </c>
      <c r="O1169" s="42">
        <f t="shared" si="1474"/>
        <v>3.7317662285826043</v>
      </c>
      <c r="P1169" s="42">
        <f t="shared" si="1474"/>
        <v>3.5280203712749314</v>
      </c>
      <c r="Q1169" s="42">
        <f t="shared" si="1464"/>
        <v>3.6151118032521179</v>
      </c>
      <c r="R1169" s="42">
        <f t="shared" si="1475"/>
        <v>3.1556263224721559</v>
      </c>
      <c r="S1169" s="42">
        <f t="shared" si="1475"/>
        <v>2.9157901775592561</v>
      </c>
      <c r="T1169" s="42">
        <f t="shared" si="1465"/>
        <v>5.6888698547552305</v>
      </c>
      <c r="U1169" s="42">
        <f t="shared" si="1466"/>
        <v>0.33995741855715966</v>
      </c>
      <c r="V1169" s="42">
        <f t="shared" si="1476"/>
        <v>4.1546397248980966</v>
      </c>
      <c r="W1169" s="42">
        <f t="shared" si="1476"/>
        <v>3.9752543828662898</v>
      </c>
      <c r="X1169" s="42">
        <f t="shared" si="1476"/>
        <v>1.9077335714091703</v>
      </c>
      <c r="Y1169" s="42">
        <f t="shared" si="1467"/>
        <v>3.0591440583981897</v>
      </c>
      <c r="Z1169" s="42">
        <f t="shared" si="1477"/>
        <v>4.8666672373616855</v>
      </c>
      <c r="AA1169" s="42">
        <f t="shared" si="1477"/>
        <v>3.5454641853798181</v>
      </c>
      <c r="AB1169" s="42">
        <f t="shared" si="1477"/>
        <v>4.5130006779760556</v>
      </c>
      <c r="AC1169" s="42">
        <f t="shared" si="1468"/>
        <v>5.0886594069430293</v>
      </c>
      <c r="AD1169" s="74">
        <f t="shared" si="1458"/>
        <v>100.00000000000001</v>
      </c>
    </row>
    <row r="1170" spans="1:30" x14ac:dyDescent="0.25">
      <c r="A1170" s="34" t="s">
        <v>925</v>
      </c>
      <c r="B1170" s="34" t="s">
        <v>926</v>
      </c>
      <c r="C1170" s="42">
        <f t="shared" si="1459"/>
        <v>0.16135825502076201</v>
      </c>
      <c r="D1170" s="42">
        <f t="shared" si="1471"/>
        <v>6.9423541925174259</v>
      </c>
      <c r="E1170" s="42">
        <f t="shared" si="1460"/>
        <v>0.53</v>
      </c>
      <c r="F1170" s="42">
        <f t="shared" si="1472"/>
        <v>2.1274513975058094</v>
      </c>
      <c r="G1170" s="42">
        <f t="shared" si="1461"/>
        <v>6.5323541925174258</v>
      </c>
      <c r="H1170" s="42">
        <f t="shared" si="1473"/>
        <v>7.9523541925174266</v>
      </c>
      <c r="I1170" s="42">
        <f t="shared" si="1473"/>
        <v>2.4093142468822597</v>
      </c>
      <c r="J1170" s="42">
        <f>J220</f>
        <v>4.8885507179884176</v>
      </c>
      <c r="K1170" s="42">
        <f>K220-1.3</f>
        <v>1.113162845517947</v>
      </c>
      <c r="L1170" s="42">
        <f t="shared" si="1463"/>
        <v>3.8979610204967194</v>
      </c>
      <c r="M1170" s="42">
        <f t="shared" si="1474"/>
        <v>4.7003433058879347</v>
      </c>
      <c r="N1170" s="42">
        <f t="shared" si="1474"/>
        <v>4.860417596140449</v>
      </c>
      <c r="O1170" s="42">
        <f t="shared" si="1474"/>
        <v>2.8516901711248077</v>
      </c>
      <c r="P1170" s="42">
        <f t="shared" si="1474"/>
        <v>3.8560056579792783</v>
      </c>
      <c r="Q1170" s="42">
        <f t="shared" si="1464"/>
        <v>5.0334564071672094</v>
      </c>
      <c r="R1170" s="42">
        <f t="shared" si="1475"/>
        <v>2.0528207829079634</v>
      </c>
      <c r="S1170" s="42">
        <f t="shared" si="1475"/>
        <v>3.5425105972192141</v>
      </c>
      <c r="T1170" s="42">
        <f t="shared" si="1465"/>
        <v>6.6566485075745225</v>
      </c>
      <c r="U1170" s="42">
        <f t="shared" si="1466"/>
        <v>0.81745921071548877</v>
      </c>
      <c r="V1170" s="42">
        <f t="shared" si="1476"/>
        <v>4.8542886405240271</v>
      </c>
      <c r="W1170" s="42">
        <f t="shared" si="1476"/>
        <v>2.4024711788682249</v>
      </c>
      <c r="X1170" s="42">
        <f t="shared" si="1476"/>
        <v>0.51392525969951786</v>
      </c>
      <c r="Y1170" s="42">
        <f t="shared" si="1467"/>
        <v>4.2140420263648695</v>
      </c>
      <c r="Z1170" s="42">
        <f t="shared" si="1477"/>
        <v>5.6680456636974306</v>
      </c>
      <c r="AA1170" s="42">
        <f t="shared" si="1477"/>
        <v>3.1915102314546404</v>
      </c>
      <c r="AB1170" s="42">
        <f t="shared" si="1477"/>
        <v>4.1172124126857339</v>
      </c>
      <c r="AC1170" s="42">
        <f t="shared" si="1468"/>
        <v>4.1122912890244985</v>
      </c>
      <c r="AD1170" s="74">
        <f t="shared" si="1458"/>
        <v>100</v>
      </c>
    </row>
    <row r="1171" spans="1:30" x14ac:dyDescent="0.25">
      <c r="A1171" s="34" t="s">
        <v>927</v>
      </c>
      <c r="B1171" s="34" t="s">
        <v>928</v>
      </c>
      <c r="C1171" s="42">
        <f t="shared" si="1459"/>
        <v>4.4278858014344558E-2</v>
      </c>
      <c r="D1171" s="42">
        <f t="shared" si="1471"/>
        <v>0.56000000000000005</v>
      </c>
      <c r="E1171" s="42">
        <f t="shared" si="1460"/>
        <v>7.6334953654156692</v>
      </c>
      <c r="F1171" s="42">
        <f t="shared" si="1472"/>
        <v>2.3678317884718902</v>
      </c>
      <c r="G1171" s="42">
        <f t="shared" si="1461"/>
        <v>7.2534953654156684</v>
      </c>
      <c r="H1171" s="42">
        <f t="shared" si="1473"/>
        <v>1.57</v>
      </c>
      <c r="I1171" s="42">
        <f t="shared" si="1473"/>
        <v>3.0057687091488474</v>
      </c>
      <c r="J1171" s="42">
        <f t="shared" si="1462"/>
        <v>3.6303236026806855</v>
      </c>
      <c r="K1171" s="42">
        <f t="shared" ref="K1171:K1185" si="1480">K221</f>
        <v>3.0184963088577592</v>
      </c>
      <c r="L1171" s="42">
        <f t="shared" si="1463"/>
        <v>3.9989124347870035</v>
      </c>
      <c r="M1171" s="42">
        <f t="shared" si="1474"/>
        <v>4.5974602987484108</v>
      </c>
      <c r="N1171" s="42">
        <f t="shared" si="1474"/>
        <v>2.9537805857723463</v>
      </c>
      <c r="O1171" s="42">
        <f t="shared" si="1474"/>
        <v>3.3250403838115905</v>
      </c>
      <c r="P1171" s="42">
        <f t="shared" si="1474"/>
        <v>4.1437056298258064</v>
      </c>
      <c r="Q1171" s="42">
        <f t="shared" si="1464"/>
        <v>3.6747674891443847</v>
      </c>
      <c r="R1171" s="42">
        <f t="shared" si="1475"/>
        <v>4.4716880877978005</v>
      </c>
      <c r="S1171" s="42">
        <f t="shared" si="1475"/>
        <v>3.3318321411505294</v>
      </c>
      <c r="T1171" s="42">
        <f t="shared" si="1465"/>
        <v>6.0346877702910975</v>
      </c>
      <c r="U1171" s="42">
        <f t="shared" si="1466"/>
        <v>2.4953283336196286E-2</v>
      </c>
      <c r="V1171" s="42">
        <f t="shared" si="1476"/>
        <v>5.5604642248414162</v>
      </c>
      <c r="W1171" s="42">
        <f t="shared" si="1476"/>
        <v>3.26751728411713</v>
      </c>
      <c r="X1171" s="42">
        <f t="shared" si="1476"/>
        <v>0.51446601413986182</v>
      </c>
      <c r="Y1171" s="42">
        <f t="shared" si="1467"/>
        <v>2.204983782778251</v>
      </c>
      <c r="Z1171" s="42">
        <f t="shared" si="1477"/>
        <v>5.2159523101990466</v>
      </c>
      <c r="AA1171" s="42">
        <f t="shared" si="1477"/>
        <v>5.909504225095076</v>
      </c>
      <c r="AB1171" s="42">
        <f t="shared" si="1477"/>
        <v>6.2501143655095541</v>
      </c>
      <c r="AC1171" s="42">
        <f t="shared" si="1468"/>
        <v>5.4364796906496231</v>
      </c>
      <c r="AD1171" s="74">
        <f t="shared" si="1458"/>
        <v>100</v>
      </c>
    </row>
    <row r="1172" spans="1:30" x14ac:dyDescent="0.25">
      <c r="A1172" s="34" t="s">
        <v>929</v>
      </c>
      <c r="B1172" s="34" t="s">
        <v>930</v>
      </c>
      <c r="C1172" s="42">
        <f t="shared" si="1459"/>
        <v>3.6935900270506843</v>
      </c>
      <c r="D1172" s="42">
        <f t="shared" si="1471"/>
        <v>0.56000000000000005</v>
      </c>
      <c r="E1172" s="42">
        <f t="shared" si="1460"/>
        <v>0.53</v>
      </c>
      <c r="F1172" s="42">
        <f t="shared" si="1472"/>
        <v>2.1192639523772634</v>
      </c>
      <c r="G1172" s="42">
        <f t="shared" si="1461"/>
        <v>6.5077918571317879</v>
      </c>
      <c r="H1172" s="42">
        <f t="shared" si="1473"/>
        <v>7.9277918571317887</v>
      </c>
      <c r="I1172" s="42">
        <f t="shared" si="1473"/>
        <v>1.0745399702357903</v>
      </c>
      <c r="J1172" s="42">
        <f t="shared" si="1462"/>
        <v>3.8210785264318528</v>
      </c>
      <c r="K1172" s="42">
        <f t="shared" si="1480"/>
        <v>5.7622962010918926</v>
      </c>
      <c r="L1172" s="42">
        <f t="shared" si="1463"/>
        <v>3.3907174360447949</v>
      </c>
      <c r="M1172" s="42">
        <f t="shared" si="1474"/>
        <v>2.7445924427715238</v>
      </c>
      <c r="N1172" s="42">
        <f t="shared" si="1474"/>
        <v>5.4116121457754591</v>
      </c>
      <c r="O1172" s="42">
        <f t="shared" si="1474"/>
        <v>2.7054433434603351</v>
      </c>
      <c r="P1172" s="42">
        <f t="shared" si="1474"/>
        <v>4.7683438928488417</v>
      </c>
      <c r="Q1172" s="42">
        <f t="shared" si="1464"/>
        <v>3.9094553451459646</v>
      </c>
      <c r="R1172" s="42">
        <f t="shared" si="1475"/>
        <v>3.3822788139023552</v>
      </c>
      <c r="S1172" s="42">
        <f t="shared" si="1475"/>
        <v>3.3616261494670847</v>
      </c>
      <c r="T1172" s="42">
        <f t="shared" si="1465"/>
        <v>5.8644392987217548</v>
      </c>
      <c r="U1172" s="42">
        <f t="shared" si="1466"/>
        <v>1.1208451130813082</v>
      </c>
      <c r="V1172" s="42">
        <f t="shared" si="1476"/>
        <v>4.888017101760691</v>
      </c>
      <c r="W1172" s="42">
        <f t="shared" si="1476"/>
        <v>3.2271491692159113</v>
      </c>
      <c r="X1172" s="42">
        <f t="shared" si="1476"/>
        <v>1.6703015213938477</v>
      </c>
      <c r="Y1172" s="42">
        <f t="shared" si="1467"/>
        <v>3.4095898136636609</v>
      </c>
      <c r="Z1172" s="42">
        <f t="shared" si="1477"/>
        <v>4.6751102018420987</v>
      </c>
      <c r="AA1172" s="42">
        <f t="shared" si="1477"/>
        <v>4.0056089137722051</v>
      </c>
      <c r="AB1172" s="42">
        <f t="shared" si="1477"/>
        <v>5.380187229353699</v>
      </c>
      <c r="AC1172" s="42">
        <f t="shared" si="1468"/>
        <v>4.0883296763273878</v>
      </c>
      <c r="AD1172" s="74">
        <f t="shared" si="1458"/>
        <v>99.999999999999986</v>
      </c>
    </row>
    <row r="1173" spans="1:30" x14ac:dyDescent="0.25">
      <c r="A1173" s="34" t="s">
        <v>931</v>
      </c>
      <c r="B1173" s="34" t="s">
        <v>932</v>
      </c>
      <c r="C1173" s="42">
        <f t="shared" si="1459"/>
        <v>0.22107303578658449</v>
      </c>
      <c r="D1173" s="42">
        <f t="shared" ref="D1173:D1188" si="1481">D223</f>
        <v>7.0805297123782438</v>
      </c>
      <c r="E1173" s="42">
        <f t="shared" si="1460"/>
        <v>7.0505297123782444</v>
      </c>
      <c r="F1173" s="42">
        <f t="shared" si="1472"/>
        <v>2.1735099041260821</v>
      </c>
      <c r="G1173" s="42">
        <f t="shared" si="1461"/>
        <v>6.6705297123782437</v>
      </c>
      <c r="H1173" s="42">
        <f t="shared" si="1473"/>
        <v>1.57</v>
      </c>
      <c r="I1173" s="42">
        <f t="shared" si="1473"/>
        <v>5.7271522363467238</v>
      </c>
      <c r="J1173" s="42">
        <f t="shared" si="1462"/>
        <v>3.2696434642003886</v>
      </c>
      <c r="K1173" s="42">
        <f t="shared" si="1480"/>
        <v>3.7677165486813697</v>
      </c>
      <c r="L1173" s="42">
        <f t="shared" si="1463"/>
        <v>2.5242694972307702</v>
      </c>
      <c r="M1173" s="42">
        <f t="shared" si="1474"/>
        <v>3.6181823723334094</v>
      </c>
      <c r="N1173" s="42">
        <f t="shared" si="1474"/>
        <v>1.8483784666385372</v>
      </c>
      <c r="O1173" s="42">
        <f t="shared" si="1474"/>
        <v>1.6648160967774241</v>
      </c>
      <c r="P1173" s="42">
        <f t="shared" si="1474"/>
        <v>0.40753310702364026</v>
      </c>
      <c r="Q1173" s="42">
        <f t="shared" si="1464"/>
        <v>3.9788043275695122</v>
      </c>
      <c r="R1173" s="42">
        <f t="shared" si="1475"/>
        <v>2.9675590059568293</v>
      </c>
      <c r="S1173" s="42">
        <f t="shared" si="1475"/>
        <v>2.1624038480726164</v>
      </c>
      <c r="T1173" s="42">
        <f t="shared" si="1465"/>
        <v>4.9439591959009235</v>
      </c>
      <c r="U1173" s="42">
        <f t="shared" si="1466"/>
        <v>0.14086500691890413</v>
      </c>
      <c r="V1173" s="42">
        <f t="shared" si="1476"/>
        <v>5.9878516498166992</v>
      </c>
      <c r="W1173" s="42">
        <f t="shared" si="1476"/>
        <v>1.5311599892739731</v>
      </c>
      <c r="X1173" s="42">
        <f t="shared" si="1476"/>
        <v>1.9433747819707812</v>
      </c>
      <c r="Y1173" s="42">
        <f t="shared" si="1467"/>
        <v>4.1342933069972698</v>
      </c>
      <c r="Z1173" s="42">
        <f t="shared" si="1477"/>
        <v>5.7157904752334865</v>
      </c>
      <c r="AA1173" s="42">
        <f t="shared" si="1477"/>
        <v>5.8604356022996562</v>
      </c>
      <c r="AB1173" s="42">
        <f t="shared" si="1477"/>
        <v>6.5205297123782442</v>
      </c>
      <c r="AC1173" s="42">
        <f t="shared" si="1468"/>
        <v>6.5191092313314369</v>
      </c>
      <c r="AD1173" s="74">
        <f t="shared" si="1458"/>
        <v>99.999999999999986</v>
      </c>
    </row>
    <row r="1174" spans="1:30" x14ac:dyDescent="0.25">
      <c r="A1174" s="34" t="s">
        <v>933</v>
      </c>
      <c r="B1174" s="34" t="s">
        <v>934</v>
      </c>
      <c r="C1174" s="42">
        <f t="shared" si="1459"/>
        <v>0.29132309427616437</v>
      </c>
      <c r="D1174" s="42">
        <f t="shared" si="1481"/>
        <v>6.9479378115909363</v>
      </c>
      <c r="E1174" s="42">
        <f t="shared" si="1460"/>
        <v>6.917937811590936</v>
      </c>
      <c r="F1174" s="42">
        <f t="shared" si="1472"/>
        <v>6.3879378115909358</v>
      </c>
      <c r="G1174" s="42">
        <f t="shared" si="1461"/>
        <v>6.5379378115909352</v>
      </c>
      <c r="H1174" s="42">
        <f t="shared" si="1473"/>
        <v>7.9579378115909361</v>
      </c>
      <c r="I1174" s="42">
        <f t="shared" si="1473"/>
        <v>5.3394455851420677</v>
      </c>
      <c r="J1174" s="42">
        <f t="shared" si="1462"/>
        <v>0.21806788065211125</v>
      </c>
      <c r="K1174" s="42">
        <f t="shared" si="1480"/>
        <v>4.1398412401563807</v>
      </c>
      <c r="L1174" s="42">
        <f t="shared" si="1463"/>
        <v>0.14216449655149055</v>
      </c>
      <c r="M1174" s="42">
        <f t="shared" si="1474"/>
        <v>0.81592091692107327</v>
      </c>
      <c r="N1174" s="42">
        <f t="shared" si="1474"/>
        <v>2.1007640724960037</v>
      </c>
      <c r="O1174" s="42">
        <f t="shared" si="1474"/>
        <v>0.27182714091876348</v>
      </c>
      <c r="P1174" s="42">
        <f t="shared" si="1474"/>
        <v>0.93157426419034517</v>
      </c>
      <c r="Q1174" s="42">
        <f t="shared" si="1464"/>
        <v>1.1858525226568446</v>
      </c>
      <c r="R1174" s="42">
        <f t="shared" si="1475"/>
        <v>6.385944826722854</v>
      </c>
      <c r="S1174" s="42">
        <f t="shared" si="1475"/>
        <v>1.3010457012442385</v>
      </c>
      <c r="T1174" s="42">
        <f t="shared" si="1465"/>
        <v>3.7936634971828997</v>
      </c>
      <c r="U1174" s="42">
        <f t="shared" si="1466"/>
        <v>0.8758408186671478</v>
      </c>
      <c r="V1174" s="42">
        <f t="shared" si="1476"/>
        <v>5.0402637331191542</v>
      </c>
      <c r="W1174" s="42">
        <f t="shared" si="1476"/>
        <v>3.5174991664475015</v>
      </c>
      <c r="X1174" s="42">
        <f t="shared" si="1476"/>
        <v>2.3954804859685854</v>
      </c>
      <c r="Y1174" s="42">
        <f t="shared" si="1467"/>
        <v>3.7578265562147939</v>
      </c>
      <c r="Z1174" s="42">
        <f t="shared" si="1477"/>
        <v>5.9592775079506239</v>
      </c>
      <c r="AA1174" s="42">
        <f t="shared" si="1477"/>
        <v>4.4783608961606785</v>
      </c>
      <c r="AB1174" s="42">
        <f t="shared" si="1477"/>
        <v>5.8853335675317506</v>
      </c>
      <c r="AC1174" s="42">
        <f t="shared" si="1468"/>
        <v>6.4229929708738727</v>
      </c>
      <c r="AD1174" s="74">
        <f t="shared" si="1458"/>
        <v>100.00000000000004</v>
      </c>
    </row>
    <row r="1175" spans="1:30" x14ac:dyDescent="0.25">
      <c r="A1175" s="34" t="s">
        <v>935</v>
      </c>
      <c r="B1175" s="34" t="s">
        <v>936</v>
      </c>
      <c r="C1175" s="42">
        <f t="shared" si="1459"/>
        <v>1.6948960877269879</v>
      </c>
      <c r="D1175" s="42">
        <f t="shared" si="1481"/>
        <v>7.1433830612939317</v>
      </c>
      <c r="E1175" s="42">
        <f t="shared" si="1460"/>
        <v>0.53</v>
      </c>
      <c r="F1175" s="42">
        <f t="shared" si="1472"/>
        <v>2.1944610204313113</v>
      </c>
      <c r="G1175" s="42">
        <f t="shared" si="1461"/>
        <v>6.7333830612939316</v>
      </c>
      <c r="H1175" s="42">
        <f t="shared" si="1473"/>
        <v>8.1533830612939315</v>
      </c>
      <c r="I1175" s="42">
        <f t="shared" si="1473"/>
        <v>3.0416915306469652</v>
      </c>
      <c r="J1175" s="42">
        <f t="shared" si="1462"/>
        <v>3.1037095140461233</v>
      </c>
      <c r="K1175" s="42">
        <f t="shared" si="1480"/>
        <v>3.2055453335639168</v>
      </c>
      <c r="L1175" s="42">
        <f t="shared" si="1463"/>
        <v>1.8301488416107325</v>
      </c>
      <c r="M1175" s="42">
        <f t="shared" si="1474"/>
        <v>2.435372747654085</v>
      </c>
      <c r="N1175" s="42">
        <f t="shared" si="1474"/>
        <v>3.8219180346259169</v>
      </c>
      <c r="O1175" s="42">
        <f t="shared" si="1474"/>
        <v>3.221655540633201</v>
      </c>
      <c r="P1175" s="42">
        <f t="shared" si="1474"/>
        <v>2.8802300893160964</v>
      </c>
      <c r="Q1175" s="42">
        <f t="shared" si="1464"/>
        <v>3.1311064362920207</v>
      </c>
      <c r="R1175" s="42">
        <f t="shared" si="1475"/>
        <v>4.0338659648466146</v>
      </c>
      <c r="S1175" s="42">
        <f t="shared" si="1475"/>
        <v>2.2604152521148477</v>
      </c>
      <c r="T1175" s="42">
        <f t="shared" si="1465"/>
        <v>5.0817660371200475</v>
      </c>
      <c r="U1175" s="42">
        <f t="shared" si="1466"/>
        <v>0.76844388288981125</v>
      </c>
      <c r="V1175" s="42">
        <f t="shared" si="1476"/>
        <v>5.8716289522285505</v>
      </c>
      <c r="W1175" s="42">
        <f t="shared" si="1476"/>
        <v>2.8709255181762532</v>
      </c>
      <c r="X1175" s="42">
        <f t="shared" si="1476"/>
        <v>2.0321321356915218</v>
      </c>
      <c r="Y1175" s="42">
        <f t="shared" si="1467"/>
        <v>2.0813939086253042</v>
      </c>
      <c r="Z1175" s="42">
        <f t="shared" si="1477"/>
        <v>5.1259870222674593</v>
      </c>
      <c r="AA1175" s="42">
        <f t="shared" si="1477"/>
        <v>5.0973912746481549</v>
      </c>
      <c r="AB1175" s="42">
        <f t="shared" si="1477"/>
        <v>5.7103328964395974</v>
      </c>
      <c r="AC1175" s="42">
        <f t="shared" si="1468"/>
        <v>5.9448327945226866</v>
      </c>
      <c r="AD1175" s="74">
        <f t="shared" si="1458"/>
        <v>100</v>
      </c>
    </row>
    <row r="1176" spans="1:30" x14ac:dyDescent="0.25">
      <c r="A1176" s="34" t="s">
        <v>937</v>
      </c>
      <c r="B1176" s="34" t="s">
        <v>938</v>
      </c>
      <c r="C1176" s="42">
        <f t="shared" si="1459"/>
        <v>1.2952056191635002</v>
      </c>
      <c r="D1176" s="42">
        <f t="shared" si="1481"/>
        <v>0.56000000000000005</v>
      </c>
      <c r="E1176" s="42">
        <f t="shared" si="1460"/>
        <v>0.53</v>
      </c>
      <c r="F1176" s="42">
        <f t="shared" ref="F1176:F1191" si="1482">F226</f>
        <v>6.7199369209901061</v>
      </c>
      <c r="G1176" s="42">
        <f t="shared" si="1461"/>
        <v>6.8699369209901056</v>
      </c>
      <c r="H1176" s="42">
        <f t="shared" ref="H1176:I1191" si="1483">H226</f>
        <v>8.2899369209901064</v>
      </c>
      <c r="I1176" s="42">
        <f t="shared" si="1483"/>
        <v>2.5499737170792098</v>
      </c>
      <c r="J1176" s="42">
        <f t="shared" si="1462"/>
        <v>3.3731636809041703</v>
      </c>
      <c r="K1176" s="42">
        <f t="shared" si="1480"/>
        <v>3.5774870798383902</v>
      </c>
      <c r="L1176" s="42">
        <f t="shared" si="1463"/>
        <v>3.3541215813931893</v>
      </c>
      <c r="M1176" s="42">
        <f t="shared" ref="M1176:P1191" si="1484">M226</f>
        <v>3.4626417085198815</v>
      </c>
      <c r="N1176" s="42">
        <f t="shared" si="1484"/>
        <v>4.2294029347583777</v>
      </c>
      <c r="O1176" s="42">
        <f t="shared" si="1484"/>
        <v>3.4314571511438841</v>
      </c>
      <c r="P1176" s="42">
        <f t="shared" si="1484"/>
        <v>3.9199632039108949</v>
      </c>
      <c r="Q1176" s="42">
        <f t="shared" si="1464"/>
        <v>4.448021308967693</v>
      </c>
      <c r="R1176" s="42">
        <f t="shared" ref="R1176:S1191" si="1485">R226</f>
        <v>2.9829494485223242</v>
      </c>
      <c r="S1176" s="42">
        <f t="shared" si="1485"/>
        <v>2.4940924899427359</v>
      </c>
      <c r="T1176" s="42">
        <f t="shared" si="1465"/>
        <v>5.0113258818518238</v>
      </c>
      <c r="U1176" s="42">
        <f t="shared" si="1466"/>
        <v>0.34410501827730422</v>
      </c>
      <c r="V1176" s="42">
        <f t="shared" ref="V1176:X1191" si="1486">V226</f>
        <v>3.9311578396481668</v>
      </c>
      <c r="W1176" s="42">
        <f t="shared" si="1486"/>
        <v>4.2121017124202487</v>
      </c>
      <c r="X1176" s="42">
        <f t="shared" si="1486"/>
        <v>2.1576627243354487</v>
      </c>
      <c r="Y1176" s="42">
        <f t="shared" si="1467"/>
        <v>4.1169757306629435</v>
      </c>
      <c r="Z1176" s="42">
        <f t="shared" ref="Z1176:AB1191" si="1487">Z226</f>
        <v>5.0060534312866221</v>
      </c>
      <c r="AA1176" s="42">
        <f t="shared" si="1487"/>
        <v>3.8438512233426767</v>
      </c>
      <c r="AB1176" s="42">
        <f t="shared" si="1487"/>
        <v>4.9404612388666695</v>
      </c>
      <c r="AC1176" s="42">
        <f t="shared" si="1468"/>
        <v>4.3480145121935427</v>
      </c>
      <c r="AD1176" s="74">
        <f t="shared" si="1458"/>
        <v>100.00000000000001</v>
      </c>
    </row>
    <row r="1177" spans="1:30" x14ac:dyDescent="0.25">
      <c r="A1177" s="34" t="s">
        <v>939</v>
      </c>
      <c r="B1177" s="34" t="s">
        <v>940</v>
      </c>
      <c r="C1177" s="42">
        <f t="shared" si="1459"/>
        <v>0.10078234365199717</v>
      </c>
      <c r="D1177" s="42">
        <f t="shared" si="1481"/>
        <v>0.56000000000000005</v>
      </c>
      <c r="E1177" s="42">
        <f t="shared" si="1460"/>
        <v>0.53</v>
      </c>
      <c r="F1177" s="42">
        <f t="shared" si="1482"/>
        <v>2.258205863645439</v>
      </c>
      <c r="G1177" s="42">
        <f t="shared" si="1461"/>
        <v>6.9246175909363146</v>
      </c>
      <c r="H1177" s="42">
        <f t="shared" si="1483"/>
        <v>8.3446175909363145</v>
      </c>
      <c r="I1177" s="42">
        <f t="shared" si="1483"/>
        <v>4.2664117272908761</v>
      </c>
      <c r="J1177" s="42">
        <f t="shared" si="1462"/>
        <v>2.8238125946624937</v>
      </c>
      <c r="K1177" s="42">
        <f t="shared" si="1480"/>
        <v>1.9689315587982921</v>
      </c>
      <c r="L1177" s="42">
        <f t="shared" si="1463"/>
        <v>4.1755952281648154</v>
      </c>
      <c r="M1177" s="42">
        <f t="shared" si="1484"/>
        <v>5.711051919020524</v>
      </c>
      <c r="N1177" s="42">
        <f t="shared" si="1484"/>
        <v>4.4480729940106665</v>
      </c>
      <c r="O1177" s="42">
        <f t="shared" si="1484"/>
        <v>3.4593791953717354</v>
      </c>
      <c r="P1177" s="42">
        <f t="shared" si="1484"/>
        <v>2.1170679971675974</v>
      </c>
      <c r="Q1177" s="42">
        <f t="shared" si="1464"/>
        <v>4.8231221225312959</v>
      </c>
      <c r="R1177" s="42">
        <f t="shared" si="1485"/>
        <v>2.0760325409514331</v>
      </c>
      <c r="S1177" s="42">
        <f t="shared" si="1485"/>
        <v>3.550405214556132</v>
      </c>
      <c r="T1177" s="42">
        <f t="shared" si="1465"/>
        <v>6.6244074163191495</v>
      </c>
      <c r="U1177" s="42">
        <f t="shared" si="1466"/>
        <v>0.1994245385266491</v>
      </c>
      <c r="V1177" s="42">
        <f t="shared" si="1486"/>
        <v>4.3400160282967413</v>
      </c>
      <c r="W1177" s="42">
        <f t="shared" si="1486"/>
        <v>4.251339543858859</v>
      </c>
      <c r="X1177" s="42">
        <f t="shared" si="1486"/>
        <v>2.9960942866391855</v>
      </c>
      <c r="Y1177" s="42">
        <f t="shared" si="1467"/>
        <v>4.1434636398619116</v>
      </c>
      <c r="Z1177" s="42">
        <f t="shared" si="1487"/>
        <v>3.7997943104489109</v>
      </c>
      <c r="AA1177" s="42">
        <f t="shared" si="1487"/>
        <v>4.377409740853901</v>
      </c>
      <c r="AB1177" s="42">
        <f t="shared" si="1487"/>
        <v>6.0452858748223992</v>
      </c>
      <c r="AC1177" s="42">
        <f t="shared" si="1468"/>
        <v>5.084658138676363</v>
      </c>
      <c r="AD1177" s="74">
        <f t="shared" si="1458"/>
        <v>100</v>
      </c>
    </row>
    <row r="1178" spans="1:30" x14ac:dyDescent="0.25">
      <c r="A1178" s="34" t="s">
        <v>941</v>
      </c>
      <c r="B1178" s="34" t="s">
        <v>942</v>
      </c>
      <c r="C1178" s="42">
        <f t="shared" si="1459"/>
        <v>3.0047477171374908</v>
      </c>
      <c r="D1178" s="42">
        <f t="shared" si="1481"/>
        <v>3.8604968168269904</v>
      </c>
      <c r="E1178" s="42">
        <f t="shared" si="1460"/>
        <v>6.0436423473689551</v>
      </c>
      <c r="F1178" s="42">
        <f t="shared" si="1482"/>
        <v>5.552904066221398</v>
      </c>
      <c r="G1178" s="42">
        <f t="shared" si="1461"/>
        <v>2.084478790852307</v>
      </c>
      <c r="H1178" s="42">
        <f t="shared" si="1483"/>
        <v>3.4623308005380364</v>
      </c>
      <c r="I1178" s="42">
        <f t="shared" si="1483"/>
        <v>2.7989013235342348</v>
      </c>
      <c r="J1178" s="42">
        <f t="shared" si="1462"/>
        <v>1.2697897291302371</v>
      </c>
      <c r="K1178" s="42">
        <f t="shared" si="1480"/>
        <v>3.2322963563427773</v>
      </c>
      <c r="L1178" s="42">
        <f t="shared" si="1463"/>
        <v>3.4585782494442192</v>
      </c>
      <c r="M1178" s="42">
        <f t="shared" si="1484"/>
        <v>0.91712488248159374</v>
      </c>
      <c r="N1178" s="42">
        <f t="shared" si="1484"/>
        <v>1.7609008647198992</v>
      </c>
      <c r="O1178" s="42">
        <f t="shared" si="1484"/>
        <v>2.9717463859826374</v>
      </c>
      <c r="P1178" s="42">
        <f t="shared" si="1484"/>
        <v>1.104256156030998</v>
      </c>
      <c r="Q1178" s="42">
        <f t="shared" si="1464"/>
        <v>6.6217200649968309</v>
      </c>
      <c r="R1178" s="42">
        <f t="shared" si="1485"/>
        <v>6.1217200649968309</v>
      </c>
      <c r="S1178" s="42">
        <f t="shared" si="1485"/>
        <v>5.2217200649968305</v>
      </c>
      <c r="T1178" s="42">
        <f t="shared" si="1465"/>
        <v>7.9317200649968305</v>
      </c>
      <c r="U1178" s="42">
        <f t="shared" si="1466"/>
        <v>5.5517200649968315</v>
      </c>
      <c r="V1178" s="42">
        <f t="shared" si="1486"/>
        <v>3.8260750406230191</v>
      </c>
      <c r="W1178" s="42">
        <f t="shared" si="1486"/>
        <v>4.7499426804487097</v>
      </c>
      <c r="X1178" s="42">
        <f t="shared" si="1486"/>
        <v>1.4429442662385077</v>
      </c>
      <c r="Y1178" s="42">
        <f t="shared" si="1467"/>
        <v>4.7277470073064416</v>
      </c>
      <c r="Z1178" s="42">
        <f t="shared" si="1487"/>
        <v>3.9818399064643906</v>
      </c>
      <c r="AA1178" s="42">
        <f t="shared" si="1487"/>
        <v>3.6842337081562491</v>
      </c>
      <c r="AB1178" s="42">
        <f t="shared" si="1487"/>
        <v>1.6932417201055066</v>
      </c>
      <c r="AC1178" s="42">
        <f t="shared" si="1468"/>
        <v>2.9231808590612451</v>
      </c>
      <c r="AD1178" s="74">
        <f t="shared" si="1458"/>
        <v>100.00000000000001</v>
      </c>
    </row>
    <row r="1179" spans="1:30" x14ac:dyDescent="0.25">
      <c r="A1179" s="34" t="s">
        <v>943</v>
      </c>
      <c r="B1179" s="34" t="s">
        <v>944</v>
      </c>
      <c r="C1179" s="42">
        <f t="shared" si="1459"/>
        <v>2.46174481074272</v>
      </c>
      <c r="D1179" s="42">
        <f t="shared" si="1481"/>
        <v>4.8829631522304382</v>
      </c>
      <c r="E1179" s="42">
        <f t="shared" si="1460"/>
        <v>4.1673168200215818</v>
      </c>
      <c r="F1179" s="42">
        <f t="shared" si="1482"/>
        <v>3.6933224592409011</v>
      </c>
      <c r="G1179" s="42">
        <f t="shared" si="1461"/>
        <v>1.1109446548343105</v>
      </c>
      <c r="H1179" s="42">
        <f t="shared" si="1483"/>
        <v>7.0365495671474951</v>
      </c>
      <c r="I1179" s="42">
        <f t="shared" si="1483"/>
        <v>4.9206967440128428</v>
      </c>
      <c r="J1179" s="42">
        <f t="shared" si="1462"/>
        <v>3.1728850140612339</v>
      </c>
      <c r="K1179" s="42">
        <f t="shared" si="1480"/>
        <v>2.3978656283847468</v>
      </c>
      <c r="L1179" s="42">
        <f t="shared" si="1463"/>
        <v>4.5822862410561847</v>
      </c>
      <c r="M1179" s="42">
        <f t="shared" si="1484"/>
        <v>4.6785546831001641</v>
      </c>
      <c r="N1179" s="42">
        <f t="shared" si="1484"/>
        <v>4.6957583558443687</v>
      </c>
      <c r="O1179" s="42">
        <f t="shared" si="1484"/>
        <v>5.2607965355922763</v>
      </c>
      <c r="P1179" s="42">
        <f t="shared" si="1484"/>
        <v>0.39633258803041016</v>
      </c>
      <c r="Q1179" s="42">
        <f t="shared" si="1464"/>
        <v>0.5</v>
      </c>
      <c r="R1179" s="42">
        <f t="shared" si="1485"/>
        <v>0</v>
      </c>
      <c r="S1179" s="42">
        <f t="shared" si="1485"/>
        <v>3.6070128920893594</v>
      </c>
      <c r="T1179" s="42">
        <f t="shared" si="1465"/>
        <v>8.5705193381340372</v>
      </c>
      <c r="U1179" s="42">
        <f t="shared" si="1466"/>
        <v>6.1905193381340382</v>
      </c>
      <c r="V1179" s="42">
        <f t="shared" si="1486"/>
        <v>1.6901298345335107</v>
      </c>
      <c r="W1179" s="42">
        <f t="shared" si="1486"/>
        <v>3.3533772400111972</v>
      </c>
      <c r="X1179" s="42">
        <f t="shared" si="1486"/>
        <v>2.9946441188562307</v>
      </c>
      <c r="Y1179" s="42">
        <f t="shared" si="1467"/>
        <v>3.3450438668050575</v>
      </c>
      <c r="Z1179" s="42">
        <f t="shared" si="1487"/>
        <v>2.5052724855300261</v>
      </c>
      <c r="AA1179" s="42">
        <f t="shared" si="1487"/>
        <v>2.7581123750178431</v>
      </c>
      <c r="AB1179" s="42">
        <f t="shared" si="1487"/>
        <v>5.0344292943551352</v>
      </c>
      <c r="AC1179" s="42">
        <f t="shared" si="1468"/>
        <v>5.9929219622339049</v>
      </c>
      <c r="AD1179" s="74">
        <f t="shared" si="1458"/>
        <v>100.00000000000003</v>
      </c>
    </row>
    <row r="1180" spans="1:30" x14ac:dyDescent="0.25">
      <c r="A1180" s="34" t="s">
        <v>945</v>
      </c>
      <c r="B1180" s="34" t="s">
        <v>946</v>
      </c>
      <c r="C1180" s="42">
        <f t="shared" si="1459"/>
        <v>1.2859594616449566</v>
      </c>
      <c r="D1180" s="42">
        <f t="shared" si="1481"/>
        <v>5.5378849315984056</v>
      </c>
      <c r="E1180" s="42">
        <f t="shared" si="1460"/>
        <v>2.3741250820868207</v>
      </c>
      <c r="F1180" s="42">
        <f t="shared" si="1482"/>
        <v>1.5380535655167176</v>
      </c>
      <c r="G1180" s="42">
        <f t="shared" si="1461"/>
        <v>1.0104674246639158</v>
      </c>
      <c r="H1180" s="42">
        <f t="shared" si="1483"/>
        <v>7.2324276575709776</v>
      </c>
      <c r="I1180" s="42">
        <f t="shared" si="1483"/>
        <v>4.0446518872134707</v>
      </c>
      <c r="J1180" s="42">
        <f t="shared" si="1462"/>
        <v>4.1412739319957952</v>
      </c>
      <c r="K1180" s="42">
        <f t="shared" si="1480"/>
        <v>1.3953568649644066</v>
      </c>
      <c r="L1180" s="42">
        <f t="shared" si="1463"/>
        <v>5.2060650521230647</v>
      </c>
      <c r="M1180" s="42">
        <f t="shared" si="1484"/>
        <v>4.7582420101407532</v>
      </c>
      <c r="N1180" s="42">
        <f t="shared" si="1484"/>
        <v>5.337803838672885</v>
      </c>
      <c r="O1180" s="42">
        <f t="shared" si="1484"/>
        <v>5.685787350178626</v>
      </c>
      <c r="P1180" s="42">
        <f t="shared" si="1484"/>
        <v>0.18619638316255568</v>
      </c>
      <c r="Q1180" s="42">
        <f t="shared" si="1464"/>
        <v>6.8521612255840418</v>
      </c>
      <c r="R1180" s="42">
        <f t="shared" si="1485"/>
        <v>6.3521612255840418</v>
      </c>
      <c r="S1180" s="42">
        <f t="shared" si="1485"/>
        <v>3.3347741503893622</v>
      </c>
      <c r="T1180" s="42">
        <f t="shared" si="1465"/>
        <v>8.1621612255840414</v>
      </c>
      <c r="U1180" s="42">
        <f t="shared" si="1466"/>
        <v>5.7821612255840424</v>
      </c>
      <c r="V1180" s="42">
        <f t="shared" si="1486"/>
        <v>2.3820604595940176</v>
      </c>
      <c r="W1180" s="42">
        <f t="shared" si="1486"/>
        <v>1.9354302844658435</v>
      </c>
      <c r="X1180" s="42">
        <f t="shared" si="1486"/>
        <v>2.0829712449448268</v>
      </c>
      <c r="Y1180" s="42">
        <f t="shared" si="1467"/>
        <v>1.7971004089698601</v>
      </c>
      <c r="Z1180" s="42">
        <f t="shared" si="1487"/>
        <v>1.3371889920307878</v>
      </c>
      <c r="AA1180" s="42">
        <f t="shared" si="1487"/>
        <v>1.0386534992768075</v>
      </c>
      <c r="AB1180" s="42">
        <f t="shared" si="1487"/>
        <v>5.1357899270679512</v>
      </c>
      <c r="AC1180" s="42">
        <f t="shared" si="1468"/>
        <v>4.0730906893910221</v>
      </c>
      <c r="AD1180" s="74">
        <f t="shared" si="1458"/>
        <v>99.999999999999986</v>
      </c>
    </row>
    <row r="1181" spans="1:30" x14ac:dyDescent="0.25">
      <c r="A1181" s="34" t="s">
        <v>947</v>
      </c>
      <c r="B1181" s="34" t="s">
        <v>948</v>
      </c>
      <c r="C1181" s="42">
        <f t="shared" si="1459"/>
        <v>3.544270811035747</v>
      </c>
      <c r="D1181" s="42">
        <f t="shared" si="1481"/>
        <v>2.7348832908654805</v>
      </c>
      <c r="E1181" s="42">
        <f t="shared" si="1460"/>
        <v>5.3464094413495324</v>
      </c>
      <c r="F1181" s="42">
        <f t="shared" si="1482"/>
        <v>4.8885762450404355</v>
      </c>
      <c r="G1181" s="42">
        <f t="shared" si="1461"/>
        <v>1.3045297385797063</v>
      </c>
      <c r="H1181" s="42">
        <f t="shared" si="1483"/>
        <v>6.8909303633882848</v>
      </c>
      <c r="I1181" s="42">
        <f t="shared" si="1483"/>
        <v>0.52062077781922445</v>
      </c>
      <c r="J1181" s="42">
        <f t="shared" si="1462"/>
        <v>1.1706097977443701</v>
      </c>
      <c r="K1181" s="42">
        <f t="shared" si="1480"/>
        <v>3.1640270087639646</v>
      </c>
      <c r="L1181" s="42">
        <f t="shared" si="1463"/>
        <v>4.9322676502445502</v>
      </c>
      <c r="M1181" s="42">
        <f t="shared" si="1484"/>
        <v>3.9245756868102575</v>
      </c>
      <c r="N1181" s="42">
        <f t="shared" si="1484"/>
        <v>4.4720897364754251</v>
      </c>
      <c r="O1181" s="42">
        <f t="shared" si="1484"/>
        <v>3.5044592562814927</v>
      </c>
      <c r="P1181" s="42">
        <f t="shared" si="1484"/>
        <v>0.41166023394209267</v>
      </c>
      <c r="Q1181" s="42">
        <f t="shared" si="1464"/>
        <v>0.5</v>
      </c>
      <c r="R1181" s="42">
        <f t="shared" si="1485"/>
        <v>5.7053535547910972</v>
      </c>
      <c r="S1181" s="42">
        <f t="shared" si="1485"/>
        <v>2.9035690365273985</v>
      </c>
      <c r="T1181" s="42">
        <f t="shared" si="1465"/>
        <v>7.5153535547910968</v>
      </c>
      <c r="U1181" s="42">
        <f t="shared" si="1466"/>
        <v>5.1353535547910978</v>
      </c>
      <c r="V1181" s="42">
        <f t="shared" si="1486"/>
        <v>2.139507583046663</v>
      </c>
      <c r="W1181" s="42">
        <f t="shared" si="1486"/>
        <v>4.3418162928375565</v>
      </c>
      <c r="X1181" s="42">
        <f t="shared" si="1486"/>
        <v>0.65384353668919259</v>
      </c>
      <c r="Y1181" s="42">
        <f t="shared" si="1467"/>
        <v>5.562546031095204</v>
      </c>
      <c r="Z1181" s="42">
        <f t="shared" si="1487"/>
        <v>5.415704239317467</v>
      </c>
      <c r="AA1181" s="42">
        <f t="shared" si="1487"/>
        <v>4.6408865305033453</v>
      </c>
      <c r="AB1181" s="42">
        <f t="shared" si="1487"/>
        <v>4.4914485431334183</v>
      </c>
      <c r="AC1181" s="42">
        <f t="shared" si="1468"/>
        <v>4.1847075041359165</v>
      </c>
      <c r="AD1181" s="74">
        <f t="shared" si="1458"/>
        <v>100.00000000000003</v>
      </c>
    </row>
    <row r="1182" spans="1:30" x14ac:dyDescent="0.25">
      <c r="A1182" s="34" t="s">
        <v>949</v>
      </c>
      <c r="B1182" s="34" t="s">
        <v>950</v>
      </c>
      <c r="C1182" s="42">
        <f t="shared" si="1459"/>
        <v>4.1655404744936915</v>
      </c>
      <c r="D1182" s="42">
        <f t="shared" si="1481"/>
        <v>2.0653013402101905</v>
      </c>
      <c r="E1182" s="42">
        <f t="shared" si="1460"/>
        <v>4.2700479263542395</v>
      </c>
      <c r="F1182" s="42">
        <f t="shared" si="1482"/>
        <v>3.3231394849803517</v>
      </c>
      <c r="G1182" s="42">
        <f t="shared" si="1461"/>
        <v>1.7817630350512736</v>
      </c>
      <c r="H1182" s="42">
        <f t="shared" si="1483"/>
        <v>5.2884197064266179</v>
      </c>
      <c r="I1182" s="42">
        <f t="shared" si="1483"/>
        <v>3.7754399337813469</v>
      </c>
      <c r="J1182" s="42">
        <f t="shared" si="1462"/>
        <v>0.97225363364865802</v>
      </c>
      <c r="K1182" s="42">
        <f t="shared" si="1480"/>
        <v>3.5799454874270991</v>
      </c>
      <c r="L1182" s="42">
        <f t="shared" si="1463"/>
        <v>5.0853486260149978</v>
      </c>
      <c r="M1182" s="42">
        <f t="shared" si="1484"/>
        <v>3.424530351882884</v>
      </c>
      <c r="N1182" s="42">
        <f t="shared" si="1484"/>
        <v>4.7403000967082951</v>
      </c>
      <c r="O1182" s="42">
        <f t="shared" si="1484"/>
        <v>4.1508395853954996</v>
      </c>
      <c r="P1182" s="42">
        <f t="shared" si="1484"/>
        <v>0.86019484301182036</v>
      </c>
      <c r="Q1182" s="42">
        <f t="shared" si="1464"/>
        <v>6.7031937052966573</v>
      </c>
      <c r="R1182" s="42">
        <f t="shared" si="1485"/>
        <v>6.2031937052966573</v>
      </c>
      <c r="S1182" s="42">
        <f t="shared" si="1485"/>
        <v>1.1677312350988864</v>
      </c>
      <c r="T1182" s="42">
        <f t="shared" si="1465"/>
        <v>8.0131937052966578</v>
      </c>
      <c r="U1182" s="42">
        <f t="shared" si="1466"/>
        <v>5.6331937052966579</v>
      </c>
      <c r="V1182" s="42">
        <f t="shared" si="1486"/>
        <v>2.0677312350988872</v>
      </c>
      <c r="W1182" s="42">
        <f t="shared" si="1486"/>
        <v>3.8737999424179335</v>
      </c>
      <c r="X1182" s="42">
        <f t="shared" si="1486"/>
        <v>0.18687172584265177</v>
      </c>
      <c r="Y1182" s="42">
        <f t="shared" si="1467"/>
        <v>3.6081084750467225</v>
      </c>
      <c r="Z1182" s="42">
        <f t="shared" si="1487"/>
        <v>3.8041574331754595</v>
      </c>
      <c r="AA1182" s="42">
        <f t="shared" si="1487"/>
        <v>3.5874423488963965</v>
      </c>
      <c r="AB1182" s="42">
        <f t="shared" si="1487"/>
        <v>2.9036225854580104</v>
      </c>
      <c r="AC1182" s="42">
        <f t="shared" si="1468"/>
        <v>4.7646956723914524</v>
      </c>
      <c r="AD1182" s="74">
        <f t="shared" si="1458"/>
        <v>100</v>
      </c>
    </row>
    <row r="1183" spans="1:30" x14ac:dyDescent="0.25">
      <c r="A1183" s="34" t="s">
        <v>951</v>
      </c>
      <c r="B1183" s="34" t="s">
        <v>952</v>
      </c>
      <c r="C1183" s="42">
        <f t="shared" si="1459"/>
        <v>4.7215730766280757</v>
      </c>
      <c r="D1183" s="42">
        <f t="shared" si="1481"/>
        <v>2.2584290927723938</v>
      </c>
      <c r="E1183" s="42">
        <f t="shared" si="1460"/>
        <v>5.0692519071452899</v>
      </c>
      <c r="F1183" s="42">
        <f t="shared" si="1482"/>
        <v>4.6353273428001645</v>
      </c>
      <c r="G1183" s="42">
        <f t="shared" si="1461"/>
        <v>1.4214763152772001</v>
      </c>
      <c r="H1183" s="42">
        <f t="shared" si="1483"/>
        <v>7.2572152579234013</v>
      </c>
      <c r="I1183" s="42">
        <f t="shared" si="1483"/>
        <v>0.56634171461493799</v>
      </c>
      <c r="J1183" s="42">
        <f t="shared" si="1462"/>
        <v>0.34754324759090083</v>
      </c>
      <c r="K1183" s="42">
        <f t="shared" si="1480"/>
        <v>3.9092150567985762</v>
      </c>
      <c r="L1183" s="42">
        <f t="shared" si="1463"/>
        <v>4.2321292534178419</v>
      </c>
      <c r="M1183" s="42">
        <f t="shared" si="1484"/>
        <v>1.4137747803001317</v>
      </c>
      <c r="N1183" s="42">
        <f t="shared" si="1484"/>
        <v>4.5432268523332748</v>
      </c>
      <c r="O1183" s="42">
        <f t="shared" si="1484"/>
        <v>3.9447611443247426</v>
      </c>
      <c r="P1183" s="42">
        <f t="shared" si="1484"/>
        <v>2.0713991845494162</v>
      </c>
      <c r="Q1183" s="42">
        <f t="shared" si="1464"/>
        <v>6.5438522259714835</v>
      </c>
      <c r="R1183" s="42">
        <f t="shared" si="1485"/>
        <v>0</v>
      </c>
      <c r="S1183" s="42">
        <f t="shared" si="1485"/>
        <v>3.1292348173143227</v>
      </c>
      <c r="T1183" s="42">
        <f t="shared" si="1465"/>
        <v>7.8538522259714831</v>
      </c>
      <c r="U1183" s="42">
        <f t="shared" si="1466"/>
        <v>5.0738522259714838</v>
      </c>
      <c r="V1183" s="42">
        <f t="shared" si="1486"/>
        <v>4.0292348173143218</v>
      </c>
      <c r="W1183" s="42">
        <f t="shared" si="1486"/>
        <v>4.7523576578138744</v>
      </c>
      <c r="X1183" s="42">
        <f t="shared" si="1486"/>
        <v>0.66182679333985506</v>
      </c>
      <c r="Y1183" s="42">
        <f t="shared" si="1467"/>
        <v>5.3144358837219148</v>
      </c>
      <c r="Z1183" s="42">
        <f t="shared" si="1487"/>
        <v>5.6099847420052207</v>
      </c>
      <c r="AA1183" s="42">
        <f t="shared" si="1487"/>
        <v>3.3778768050429449</v>
      </c>
      <c r="AB1183" s="42">
        <f t="shared" si="1487"/>
        <v>4.2435558182352979</v>
      </c>
      <c r="AC1183" s="42">
        <f t="shared" si="1468"/>
        <v>3.0182717608214524</v>
      </c>
      <c r="AD1183" s="74">
        <f t="shared" si="1458"/>
        <v>99.999999999999986</v>
      </c>
    </row>
    <row r="1184" spans="1:30" x14ac:dyDescent="0.25">
      <c r="A1184" s="34" t="s">
        <v>953</v>
      </c>
      <c r="B1184" s="34" t="s">
        <v>954</v>
      </c>
      <c r="C1184" s="42">
        <f t="shared" si="1459"/>
        <v>4.8719259283222298</v>
      </c>
      <c r="D1184" s="42">
        <f t="shared" si="1481"/>
        <v>2.8524111864062944</v>
      </c>
      <c r="E1184" s="42">
        <f t="shared" si="1460"/>
        <v>5.5036715816296571</v>
      </c>
      <c r="F1184" s="42">
        <f>F234-0.97</f>
        <v>3.7561856871773598</v>
      </c>
      <c r="G1184" s="42">
        <f t="shared" si="1461"/>
        <v>1.2307299873997368</v>
      </c>
      <c r="H1184" s="42">
        <f t="shared" si="1483"/>
        <v>6.7471332814022249</v>
      </c>
      <c r="I1184" s="42">
        <f t="shared" si="1483"/>
        <v>3.3329274817922983</v>
      </c>
      <c r="J1184" s="42">
        <f t="shared" si="1462"/>
        <v>1.1944363434187213</v>
      </c>
      <c r="K1184" s="42">
        <f t="shared" si="1480"/>
        <v>4.6984690986200741</v>
      </c>
      <c r="L1184" s="42">
        <f t="shared" si="1463"/>
        <v>4.5707093235748593</v>
      </c>
      <c r="M1184" s="42">
        <f t="shared" si="1484"/>
        <v>5.1089023503997906</v>
      </c>
      <c r="N1184" s="42">
        <f t="shared" si="1484"/>
        <v>6.1126227693140631</v>
      </c>
      <c r="O1184" s="42">
        <f t="shared" si="1484"/>
        <v>2.9204825476705714</v>
      </c>
      <c r="P1184" s="42">
        <f t="shared" si="1484"/>
        <v>0.33300079565491963</v>
      </c>
      <c r="Q1184" s="42">
        <f t="shared" si="1464"/>
        <v>0.9</v>
      </c>
      <c r="R1184" s="42">
        <f t="shared" si="1485"/>
        <v>6.5638156832425372</v>
      </c>
      <c r="S1184" s="42">
        <f t="shared" si="1485"/>
        <v>1.2879385610808463</v>
      </c>
      <c r="T1184" s="42">
        <f t="shared" si="1465"/>
        <v>8.3738156832425368</v>
      </c>
      <c r="U1184" s="42">
        <f>U234</f>
        <v>0</v>
      </c>
      <c r="V1184" s="42">
        <f t="shared" si="1486"/>
        <v>5.4698464027021139</v>
      </c>
      <c r="W1184" s="42">
        <f t="shared" si="1486"/>
        <v>4.5797194979815226</v>
      </c>
      <c r="X1184" s="42">
        <f t="shared" si="1486"/>
        <v>1.8806767907457422</v>
      </c>
      <c r="Y1184" s="42">
        <f t="shared" si="1467"/>
        <v>5.3506953716055055</v>
      </c>
      <c r="Z1184" s="42">
        <f t="shared" si="1487"/>
        <v>5.4622407957395867</v>
      </c>
      <c r="AA1184" s="42">
        <f t="shared" si="1487"/>
        <v>2.9382559504444581</v>
      </c>
      <c r="AB1184" s="42">
        <f t="shared" si="1487"/>
        <v>1.955179139689267</v>
      </c>
      <c r="AC1184" s="42">
        <f t="shared" si="1468"/>
        <v>2.0042077607430815</v>
      </c>
      <c r="AD1184" s="74">
        <f t="shared" si="1458"/>
        <v>100.00000000000001</v>
      </c>
    </row>
    <row r="1185" spans="1:30" x14ac:dyDescent="0.25">
      <c r="A1185" s="34" t="s">
        <v>955</v>
      </c>
      <c r="B1185" s="34" t="s">
        <v>956</v>
      </c>
      <c r="C1185" s="42">
        <f t="shared" si="1459"/>
        <v>4.1588026480193907</v>
      </c>
      <c r="D1185" s="42">
        <f t="shared" si="1481"/>
        <v>1.7643975521673199</v>
      </c>
      <c r="E1185" s="42">
        <f t="shared" si="1460"/>
        <v>2.656815894307694</v>
      </c>
      <c r="F1185" s="42">
        <f t="shared" si="1482"/>
        <v>1.3487471907184267</v>
      </c>
      <c r="G1185" s="42">
        <f t="shared" si="1461"/>
        <v>1.4819634712413117</v>
      </c>
      <c r="H1185" s="42">
        <f t="shared" si="1483"/>
        <v>8.1684483518996256</v>
      </c>
      <c r="I1185" s="42">
        <f t="shared" si="1483"/>
        <v>4.1459789736419745</v>
      </c>
      <c r="J1185" s="42">
        <f t="shared" si="1462"/>
        <v>3.5619080605209188</v>
      </c>
      <c r="K1185" s="42">
        <f t="shared" si="1480"/>
        <v>4.5006846350591827</v>
      </c>
      <c r="L1185" s="42">
        <f t="shared" si="1463"/>
        <v>5.3839798564415329</v>
      </c>
      <c r="M1185" s="42">
        <f t="shared" si="1484"/>
        <v>4.3509347259084521</v>
      </c>
      <c r="N1185" s="42">
        <f t="shared" si="1484"/>
        <v>5.8307075696121453</v>
      </c>
      <c r="O1185" s="42">
        <f t="shared" si="1484"/>
        <v>6.3501079113112437</v>
      </c>
      <c r="P1185" s="42">
        <f t="shared" si="1484"/>
        <v>0.42186001273244089</v>
      </c>
      <c r="Q1185" s="42">
        <f t="shared" si="1464"/>
        <v>7.3034514780666893</v>
      </c>
      <c r="R1185" s="42">
        <f t="shared" si="1485"/>
        <v>6.8034514780666893</v>
      </c>
      <c r="S1185" s="42">
        <f t="shared" si="1485"/>
        <v>3.6356343187111269</v>
      </c>
      <c r="T1185" s="42">
        <f t="shared" si="1465"/>
        <v>8.6134514780666898</v>
      </c>
      <c r="U1185" s="42">
        <f t="shared" si="1466"/>
        <v>5.8334514780666895</v>
      </c>
      <c r="V1185" s="42">
        <f t="shared" si="1486"/>
        <v>0.28347714491944559</v>
      </c>
      <c r="W1185" s="42">
        <f t="shared" si="1486"/>
        <v>0.14000000000000001</v>
      </c>
      <c r="X1185" s="42">
        <f t="shared" si="1486"/>
        <v>1.8520341161058813</v>
      </c>
      <c r="Y1185" s="42">
        <f t="shared" si="1467"/>
        <v>0.60937422249765238</v>
      </c>
      <c r="Z1185" s="42">
        <f t="shared" si="1487"/>
        <v>0.50379640694495453</v>
      </c>
      <c r="AA1185" s="42">
        <f t="shared" si="1487"/>
        <v>0.81875953108752286</v>
      </c>
      <c r="AB1185" s="42">
        <f t="shared" si="1487"/>
        <v>2.3160685882780223</v>
      </c>
      <c r="AC1185" s="42">
        <f t="shared" si="1468"/>
        <v>7.1617129056069668</v>
      </c>
      <c r="AD1185" s="74">
        <f t="shared" si="1458"/>
        <v>99.999999999999986</v>
      </c>
    </row>
    <row r="1186" spans="1:30" x14ac:dyDescent="0.25">
      <c r="A1186" s="34" t="s">
        <v>957</v>
      </c>
      <c r="B1186" s="34" t="s">
        <v>958</v>
      </c>
      <c r="C1186" s="42">
        <f t="shared" si="1459"/>
        <v>3.8676367785847625</v>
      </c>
      <c r="D1186" s="42">
        <f t="shared" si="1481"/>
        <v>2.3222438862548098</v>
      </c>
      <c r="E1186" s="42">
        <f t="shared" si="1460"/>
        <v>4.1918095974975786</v>
      </c>
      <c r="F1186" s="42">
        <f t="shared" si="1482"/>
        <v>3.7084672994490302</v>
      </c>
      <c r="G1186" s="42">
        <f t="shared" si="1461"/>
        <v>1.5491496361523267</v>
      </c>
      <c r="H1186" s="42">
        <f t="shared" si="1483"/>
        <v>5.0773487519753164</v>
      </c>
      <c r="I1186" s="42">
        <f t="shared" si="1483"/>
        <v>1.2271013254364322</v>
      </c>
      <c r="J1186" s="42">
        <f>J236</f>
        <v>3.2554923620375558</v>
      </c>
      <c r="K1186" s="42">
        <f>K236-1.3</f>
        <v>1.5265268769380216</v>
      </c>
      <c r="L1186" s="42">
        <f t="shared" si="1463"/>
        <v>4.0493585662016001</v>
      </c>
      <c r="M1186" s="42">
        <f t="shared" si="1484"/>
        <v>3.7397585306129697</v>
      </c>
      <c r="N1186" s="42">
        <f t="shared" si="1484"/>
        <v>5.79461138823602</v>
      </c>
      <c r="O1186" s="42">
        <f t="shared" si="1484"/>
        <v>3.6055884983413553</v>
      </c>
      <c r="P1186" s="42">
        <f t="shared" si="1484"/>
        <v>0.42082437557918784</v>
      </c>
      <c r="Q1186" s="42">
        <f t="shared" si="1464"/>
        <v>6.8249400180752406</v>
      </c>
      <c r="R1186" s="42">
        <f t="shared" si="1485"/>
        <v>5.9249400180752403</v>
      </c>
      <c r="S1186" s="42">
        <f t="shared" si="1485"/>
        <v>1.0749800060250805</v>
      </c>
      <c r="T1186" s="42">
        <f t="shared" si="1465"/>
        <v>7.7349400180752399</v>
      </c>
      <c r="U1186" s="42">
        <f t="shared" si="1466"/>
        <v>4.9549400180752405</v>
      </c>
      <c r="V1186" s="42">
        <f t="shared" si="1486"/>
        <v>2.9624700090376193</v>
      </c>
      <c r="W1186" s="42">
        <f t="shared" si="1486"/>
        <v>4.3141415244560637</v>
      </c>
      <c r="X1186" s="42">
        <f t="shared" si="1486"/>
        <v>1.3422820313288539</v>
      </c>
      <c r="Y1186" s="42">
        <f t="shared" si="1467"/>
        <v>5.2307175778569803</v>
      </c>
      <c r="Z1186" s="42">
        <f t="shared" si="1487"/>
        <v>4.6221237812793907</v>
      </c>
      <c r="AA1186" s="42">
        <f t="shared" si="1487"/>
        <v>3.6880119184500453</v>
      </c>
      <c r="AB1186" s="42">
        <f t="shared" si="1487"/>
        <v>3.4036889465538618</v>
      </c>
      <c r="AC1186" s="42">
        <f t="shared" si="1468"/>
        <v>3.5859062594141871</v>
      </c>
      <c r="AD1186" s="74">
        <f t="shared" si="1458"/>
        <v>99.999999999999986</v>
      </c>
    </row>
    <row r="1187" spans="1:30" x14ac:dyDescent="0.25">
      <c r="A1187" s="34" t="s">
        <v>959</v>
      </c>
      <c r="B1187" s="34" t="s">
        <v>960</v>
      </c>
      <c r="C1187" s="42">
        <f t="shared" si="1459"/>
        <v>2.6890314388586654</v>
      </c>
      <c r="D1187" s="42">
        <f t="shared" si="1481"/>
        <v>5.0381550801922241</v>
      </c>
      <c r="E1187" s="42">
        <f t="shared" si="1460"/>
        <v>5.2085810710799496</v>
      </c>
      <c r="F1187" s="42">
        <f t="shared" si="1482"/>
        <v>4.1899479709811303</v>
      </c>
      <c r="G1187" s="42">
        <f t="shared" si="1461"/>
        <v>3.1914451770469716</v>
      </c>
      <c r="H1187" s="42">
        <f t="shared" si="1483"/>
        <v>5.1221690448480768</v>
      </c>
      <c r="I1187" s="42">
        <f t="shared" si="1483"/>
        <v>4.1313821823339136</v>
      </c>
      <c r="J1187" s="42">
        <f t="shared" si="1462"/>
        <v>1.8566311520467738</v>
      </c>
      <c r="K1187" s="42">
        <f t="shared" ref="K1187" si="1488">K237</f>
        <v>1.52675863594895</v>
      </c>
      <c r="L1187" s="42">
        <f t="shared" si="1463"/>
        <v>6.1456950877091669</v>
      </c>
      <c r="M1187" s="42">
        <f t="shared" si="1484"/>
        <v>5.0609543750210229</v>
      </c>
      <c r="N1187" s="42">
        <f t="shared" si="1484"/>
        <v>6.9151953933017216</v>
      </c>
      <c r="O1187" s="42">
        <f t="shared" si="1484"/>
        <v>6.2354709994389887</v>
      </c>
      <c r="P1187" s="42">
        <f t="shared" si="1484"/>
        <v>0.21901998525436958</v>
      </c>
      <c r="Q1187" s="42">
        <f t="shared" si="1464"/>
        <v>0.5</v>
      </c>
      <c r="R1187" s="42">
        <f t="shared" si="1485"/>
        <v>0</v>
      </c>
      <c r="S1187" s="42">
        <f t="shared" si="1485"/>
        <v>3.8968080721142253</v>
      </c>
      <c r="T1187" s="42">
        <f t="shared" si="1465"/>
        <v>9.005212108171337</v>
      </c>
      <c r="U1187" s="42">
        <f t="shared" si="1466"/>
        <v>6.625212108171338</v>
      </c>
      <c r="V1187" s="42">
        <f t="shared" si="1486"/>
        <v>6.295810594649919</v>
      </c>
      <c r="W1187" s="42">
        <f t="shared" si="1486"/>
        <v>2.0793155768187543</v>
      </c>
      <c r="X1187" s="42">
        <f t="shared" si="1486"/>
        <v>1.603359416296896</v>
      </c>
      <c r="Y1187" s="42">
        <f t="shared" si="1467"/>
        <v>3.3868411479269498</v>
      </c>
      <c r="Z1187" s="42">
        <f t="shared" si="1487"/>
        <v>2.3743618290667254</v>
      </c>
      <c r="AA1187" s="42">
        <f t="shared" si="1487"/>
        <v>1.9320790470298104</v>
      </c>
      <c r="AB1187" s="42">
        <f t="shared" si="1487"/>
        <v>3.5210612444242715</v>
      </c>
      <c r="AC1187" s="42">
        <f t="shared" si="1468"/>
        <v>1.249501261267848</v>
      </c>
      <c r="AD1187" s="74">
        <f t="shared" si="1458"/>
        <v>100.00000000000001</v>
      </c>
    </row>
    <row r="1188" spans="1:30" x14ac:dyDescent="0.25">
      <c r="A1188" s="34" t="s">
        <v>961</v>
      </c>
      <c r="B1188" s="34" t="s">
        <v>962</v>
      </c>
      <c r="C1188" s="42">
        <f t="shared" si="1459"/>
        <v>4.929438662797387</v>
      </c>
      <c r="D1188" s="42">
        <f t="shared" si="1481"/>
        <v>2.9273779833394586</v>
      </c>
      <c r="E1188" s="42">
        <f t="shared" si="1460"/>
        <v>0.53</v>
      </c>
      <c r="F1188" s="42">
        <f t="shared" si="1482"/>
        <v>0</v>
      </c>
      <c r="G1188" s="42">
        <f t="shared" si="1461"/>
        <v>1.5597683377135976</v>
      </c>
      <c r="H1188" s="42">
        <f t="shared" si="1483"/>
        <v>7.3671993114057646</v>
      </c>
      <c r="I1188" s="42">
        <f t="shared" si="1483"/>
        <v>5.3145530337813716</v>
      </c>
      <c r="J1188" s="42">
        <f>J238</f>
        <v>6.0733167567515824</v>
      </c>
      <c r="K1188" s="42">
        <f>K238</f>
        <v>0</v>
      </c>
      <c r="L1188" s="42">
        <f t="shared" si="1463"/>
        <v>6.3006986258696838</v>
      </c>
      <c r="M1188" s="42">
        <f t="shared" si="1484"/>
        <v>6.4301376526183391</v>
      </c>
      <c r="N1188" s="42">
        <f t="shared" si="1484"/>
        <v>6.629530449795551</v>
      </c>
      <c r="O1188" s="42">
        <f t="shared" si="1484"/>
        <v>6.8006986258696838</v>
      </c>
      <c r="P1188" s="42">
        <f t="shared" si="1484"/>
        <v>0.16100864841405463</v>
      </c>
      <c r="Q1188" s="42">
        <f t="shared" si="1464"/>
        <v>7.7006986258696841</v>
      </c>
      <c r="R1188" s="42">
        <f t="shared" si="1485"/>
        <v>6.8006986258696838</v>
      </c>
      <c r="S1188" s="42">
        <f t="shared" si="1485"/>
        <v>1.3668995419565619</v>
      </c>
      <c r="T1188" s="42">
        <f>T238</f>
        <v>7.3106986258696836</v>
      </c>
      <c r="U1188" s="42">
        <f t="shared" si="1466"/>
        <v>5.830698625869684</v>
      </c>
      <c r="V1188" s="42">
        <f t="shared" si="1486"/>
        <v>1.4168122137228518</v>
      </c>
      <c r="W1188" s="42">
        <f t="shared" si="1486"/>
        <v>1.6294034558681396</v>
      </c>
      <c r="X1188" s="42">
        <f t="shared" si="1486"/>
        <v>1.8603283880812522</v>
      </c>
      <c r="Y1188" s="42">
        <f t="shared" si="1467"/>
        <v>1.24</v>
      </c>
      <c r="Z1188" s="42">
        <f t="shared" si="1487"/>
        <v>0</v>
      </c>
      <c r="AA1188" s="42">
        <f t="shared" si="1487"/>
        <v>0.26</v>
      </c>
      <c r="AB1188" s="42">
        <f t="shared" si="1487"/>
        <v>4.8478286177614347</v>
      </c>
      <c r="AC1188" s="42">
        <f t="shared" si="1468"/>
        <v>4.7122051907745464</v>
      </c>
      <c r="AD1188" s="74">
        <f t="shared" si="1458"/>
        <v>100</v>
      </c>
    </row>
    <row r="1189" spans="1:30" x14ac:dyDescent="0.25">
      <c r="A1189" s="34" t="s">
        <v>963</v>
      </c>
      <c r="B1189" s="34" t="s">
        <v>964</v>
      </c>
      <c r="C1189" s="42">
        <f t="shared" si="1459"/>
        <v>1.8518005069288401</v>
      </c>
      <c r="D1189" s="42">
        <f t="shared" ref="D1189:D1197" si="1489">D239</f>
        <v>3.8071164109607505</v>
      </c>
      <c r="E1189" s="42">
        <f>E239-1.3</f>
        <v>3.404718142043154</v>
      </c>
      <c r="F1189" s="42">
        <f t="shared" si="1482"/>
        <v>3.6130917147908512</v>
      </c>
      <c r="G1189" s="42">
        <f t="shared" si="1461"/>
        <v>1.0887325819158411</v>
      </c>
      <c r="H1189" s="42">
        <f t="shared" si="1483"/>
        <v>6.8816495540291163</v>
      </c>
      <c r="I1189" s="42">
        <f t="shared" si="1483"/>
        <v>1.7248074390773354</v>
      </c>
      <c r="J1189" s="42">
        <f>J239</f>
        <v>1.1982325476584659</v>
      </c>
      <c r="K1189" s="42">
        <f t="shared" ref="K1189:K1204" si="1490">K239</f>
        <v>4.4452606075163787</v>
      </c>
      <c r="L1189" s="42">
        <f t="shared" si="1463"/>
        <v>4.5367738817912144</v>
      </c>
      <c r="M1189" s="42">
        <f t="shared" si="1484"/>
        <v>3.2462987882144456</v>
      </c>
      <c r="N1189" s="42">
        <f t="shared" si="1484"/>
        <v>4.7394058042811142</v>
      </c>
      <c r="O1189" s="42">
        <f t="shared" si="1484"/>
        <v>5.2964470771987289</v>
      </c>
      <c r="P1189" s="42">
        <f t="shared" si="1484"/>
        <v>0.21696259762275957</v>
      </c>
      <c r="Q1189" s="42">
        <f t="shared" si="1464"/>
        <v>6.5139320028559062</v>
      </c>
      <c r="R1189" s="42">
        <f t="shared" si="1485"/>
        <v>6.0139320028559062</v>
      </c>
      <c r="S1189" s="42">
        <f t="shared" si="1485"/>
        <v>3.1092880019039382</v>
      </c>
      <c r="T1189" s="42">
        <f>T239+1</f>
        <v>7.523932002855906</v>
      </c>
      <c r="U1189" s="42">
        <f t="shared" si="1466"/>
        <v>5.4439320028559068</v>
      </c>
      <c r="V1189" s="42">
        <f t="shared" si="1486"/>
        <v>3.7587075017849414</v>
      </c>
      <c r="W1189" s="42">
        <f t="shared" si="1486"/>
        <v>1.4648875912818196</v>
      </c>
      <c r="X1189" s="42">
        <f t="shared" si="1486"/>
        <v>2.5507375966325254</v>
      </c>
      <c r="Y1189" s="42">
        <f t="shared" si="1467"/>
        <v>3.5826468148524633</v>
      </c>
      <c r="Z1189" s="42">
        <f t="shared" si="1487"/>
        <v>3.8378317890496794</v>
      </c>
      <c r="AA1189" s="42">
        <f t="shared" si="1487"/>
        <v>2.6619442857240401</v>
      </c>
      <c r="AB1189" s="42">
        <f t="shared" si="1487"/>
        <v>4.6064160021875029</v>
      </c>
      <c r="AC1189" s="42">
        <f t="shared" si="1468"/>
        <v>2.8805147511304625</v>
      </c>
      <c r="AD1189" s="74">
        <f t="shared" si="1458"/>
        <v>99.999999999999986</v>
      </c>
    </row>
    <row r="1190" spans="1:30" x14ac:dyDescent="0.25">
      <c r="A1190" s="34" t="s">
        <v>965</v>
      </c>
      <c r="B1190" s="34" t="s">
        <v>966</v>
      </c>
      <c r="C1190" s="42">
        <f t="shared" si="1459"/>
        <v>2.9973956536698139</v>
      </c>
      <c r="D1190" s="42">
        <f t="shared" si="1489"/>
        <v>3.2528099217212159</v>
      </c>
      <c r="E1190" s="42">
        <f t="shared" si="1460"/>
        <v>5.5059424725077379</v>
      </c>
      <c r="F1190" s="42">
        <f t="shared" si="1482"/>
        <v>4.6859720703376722</v>
      </c>
      <c r="G1190" s="42">
        <f t="shared" si="1461"/>
        <v>1.7756852390881019</v>
      </c>
      <c r="H1190" s="42">
        <f t="shared" si="1483"/>
        <v>6.3194893842885413</v>
      </c>
      <c r="I1190" s="42">
        <f t="shared" si="1483"/>
        <v>2.4983852010156267</v>
      </c>
      <c r="J1190" s="42">
        <f t="shared" si="1462"/>
        <v>0.52972685263311581</v>
      </c>
      <c r="K1190" s="42">
        <f t="shared" si="1490"/>
        <v>2.8277982324310917</v>
      </c>
      <c r="L1190" s="42">
        <f t="shared" si="1463"/>
        <v>3.4100444308003746</v>
      </c>
      <c r="M1190" s="42">
        <f t="shared" si="1484"/>
        <v>5.0774451518382202</v>
      </c>
      <c r="N1190" s="42">
        <f t="shared" si="1484"/>
        <v>5.2848238511650001</v>
      </c>
      <c r="O1190" s="42">
        <f t="shared" si="1484"/>
        <v>3.6175427469638657</v>
      </c>
      <c r="P1190" s="42">
        <f t="shared" si="1484"/>
        <v>1.1111840684018122</v>
      </c>
      <c r="Q1190" s="42">
        <f t="shared" si="1464"/>
        <v>6.7667873135262102</v>
      </c>
      <c r="R1190" s="42">
        <f t="shared" si="1485"/>
        <v>5.8667873135262099</v>
      </c>
      <c r="S1190" s="42">
        <f t="shared" si="1485"/>
        <v>4.9667873135262095</v>
      </c>
      <c r="T1190" s="42">
        <f t="shared" si="1465"/>
        <v>7.6767873135262095</v>
      </c>
      <c r="U1190" s="42">
        <f t="shared" si="1466"/>
        <v>4.8967873135262101</v>
      </c>
      <c r="V1190" s="42">
        <f t="shared" si="1486"/>
        <v>3.1778431281600299</v>
      </c>
      <c r="W1190" s="42">
        <f t="shared" si="1486"/>
        <v>2.3260292305787069</v>
      </c>
      <c r="X1190" s="42">
        <f t="shared" si="1486"/>
        <v>0.26264811532877808</v>
      </c>
      <c r="Y1190" s="42">
        <f t="shared" si="1467"/>
        <v>2.5623040790234892</v>
      </c>
      <c r="Z1190" s="42">
        <f t="shared" si="1487"/>
        <v>3.2165361002695847</v>
      </c>
      <c r="AA1190" s="42">
        <f t="shared" si="1487"/>
        <v>3.321331238428928</v>
      </c>
      <c r="AB1190" s="42">
        <f t="shared" si="1487"/>
        <v>3.1206315497479844</v>
      </c>
      <c r="AC1190" s="42">
        <f t="shared" si="1468"/>
        <v>2.9444947139692546</v>
      </c>
      <c r="AD1190" s="74">
        <f t="shared" si="1458"/>
        <v>99.999999999999972</v>
      </c>
    </row>
    <row r="1191" spans="1:30" x14ac:dyDescent="0.25">
      <c r="A1191" s="34" t="s">
        <v>967</v>
      </c>
      <c r="B1191" s="34" t="s">
        <v>968</v>
      </c>
      <c r="C1191" s="42">
        <f t="shared" si="1459"/>
        <v>2.6925759909741931</v>
      </c>
      <c r="D1191" s="42">
        <f t="shared" si="1489"/>
        <v>4.6709006070635244</v>
      </c>
      <c r="E1191" s="42">
        <f t="shared" si="1460"/>
        <v>3.1078222091726304</v>
      </c>
      <c r="F1191" s="42">
        <f t="shared" si="1482"/>
        <v>2.4915993492209627</v>
      </c>
      <c r="G1191" s="42">
        <f t="shared" si="1461"/>
        <v>1.6186339011926218</v>
      </c>
      <c r="H1191" s="42">
        <f t="shared" si="1483"/>
        <v>7.0944931413227783</v>
      </c>
      <c r="I1191" s="42">
        <f t="shared" si="1483"/>
        <v>4.4468463316837061</v>
      </c>
      <c r="J1191" s="42">
        <f t="shared" si="1462"/>
        <v>4.225511147258989</v>
      </c>
      <c r="K1191" s="42">
        <f t="shared" si="1490"/>
        <v>2.4001049855489471</v>
      </c>
      <c r="L1191" s="42">
        <f t="shared" si="1463"/>
        <v>5.0965901454276095</v>
      </c>
      <c r="M1191" s="42">
        <f t="shared" si="1484"/>
        <v>5.5156809617515981</v>
      </c>
      <c r="N1191" s="42">
        <f t="shared" si="1484"/>
        <v>5.3538522798566097</v>
      </c>
      <c r="O1191" s="42">
        <f t="shared" si="1484"/>
        <v>6.1457135075545466</v>
      </c>
      <c r="P1191" s="42">
        <f t="shared" si="1484"/>
        <v>9.3984778728770091E-2</v>
      </c>
      <c r="Q1191" s="42">
        <f t="shared" si="1464"/>
        <v>7.4470415610346512</v>
      </c>
      <c r="R1191" s="42">
        <f t="shared" si="1485"/>
        <v>6.9470415610346512</v>
      </c>
      <c r="S1191" s="42">
        <f t="shared" si="1485"/>
        <v>0.56999999999999995</v>
      </c>
      <c r="T1191" s="42">
        <f t="shared" si="1465"/>
        <v>1.81</v>
      </c>
      <c r="U1191" s="42">
        <f t="shared" si="1466"/>
        <v>5.9770415610346515</v>
      </c>
      <c r="V1191" s="42">
        <f t="shared" si="1486"/>
        <v>4.3419009756466576</v>
      </c>
      <c r="W1191" s="42">
        <f t="shared" si="1486"/>
        <v>1.5246704527168449</v>
      </c>
      <c r="X1191" s="42">
        <f t="shared" si="1486"/>
        <v>3.0132177163530391</v>
      </c>
      <c r="Y1191" s="42">
        <f t="shared" si="1467"/>
        <v>2.2492586193418918</v>
      </c>
      <c r="Z1191" s="42">
        <f t="shared" si="1487"/>
        <v>1.9330409905482031</v>
      </c>
      <c r="AA1191" s="42">
        <f t="shared" si="1487"/>
        <v>1.6868960678868363</v>
      </c>
      <c r="AB1191" s="42">
        <f t="shared" si="1487"/>
        <v>4.7299006373001884</v>
      </c>
      <c r="AC1191" s="42">
        <f t="shared" si="1468"/>
        <v>2.8156805203448831</v>
      </c>
      <c r="AD1191" s="74">
        <f t="shared" si="1458"/>
        <v>99.999999999999986</v>
      </c>
    </row>
    <row r="1192" spans="1:30" x14ac:dyDescent="0.25">
      <c r="A1192" s="34" t="s">
        <v>969</v>
      </c>
      <c r="B1192" s="34" t="s">
        <v>970</v>
      </c>
      <c r="C1192" s="42">
        <f t="shared" si="1459"/>
        <v>4.6225464263714802</v>
      </c>
      <c r="D1192" s="42">
        <f t="shared" si="1489"/>
        <v>2.0232115331721774</v>
      </c>
      <c r="E1192" s="42">
        <f t="shared" si="1460"/>
        <v>4.1514640342217746</v>
      </c>
      <c r="F1192" s="42">
        <f t="shared" ref="F1192:F1207" si="1491">F242</f>
        <v>3.9736905108358251</v>
      </c>
      <c r="G1192" s="42">
        <f t="shared" si="1461"/>
        <v>1.8289989033906267</v>
      </c>
      <c r="H1192" s="42">
        <f t="shared" ref="H1192:I1207" si="1492">H242</f>
        <v>7.6041886078771768</v>
      </c>
      <c r="I1192" s="42">
        <f t="shared" si="1492"/>
        <v>1.3450821360944829</v>
      </c>
      <c r="J1192" s="42">
        <f t="shared" si="1462"/>
        <v>2.079258532242747</v>
      </c>
      <c r="K1192" s="42">
        <f t="shared" si="1490"/>
        <v>5.2583579580694906</v>
      </c>
      <c r="L1192" s="42">
        <f t="shared" si="1463"/>
        <v>3.7454397433942752</v>
      </c>
      <c r="M1192" s="42">
        <f t="shared" ref="M1192:P1207" si="1493">M242</f>
        <v>1.86527343040119</v>
      </c>
      <c r="N1192" s="42">
        <f t="shared" si="1493"/>
        <v>4.2086193015710442</v>
      </c>
      <c r="O1192" s="42">
        <f t="shared" si="1493"/>
        <v>5.3260831828845596</v>
      </c>
      <c r="P1192" s="42">
        <f t="shared" si="1493"/>
        <v>0.1514789884666313</v>
      </c>
      <c r="Q1192" s="42">
        <f t="shared" si="1464"/>
        <v>6.8981839414237642</v>
      </c>
      <c r="R1192" s="42">
        <f t="shared" ref="R1192:S1207" si="1494">R242</f>
        <v>6.3981839414237642</v>
      </c>
      <c r="S1192" s="42">
        <f t="shared" si="1494"/>
        <v>1.2327279804745888</v>
      </c>
      <c r="T1192" s="42">
        <f t="shared" si="1465"/>
        <v>8.2081839414237638</v>
      </c>
      <c r="U1192" s="42">
        <f t="shared" si="1466"/>
        <v>5.8281839414237648</v>
      </c>
      <c r="V1192" s="42">
        <f t="shared" ref="V1192:X1207" si="1495">V242</f>
        <v>4.2654559609491756</v>
      </c>
      <c r="W1192" s="42">
        <f t="shared" si="1495"/>
        <v>3.138082596413561</v>
      </c>
      <c r="X1192" s="42">
        <f t="shared" si="1495"/>
        <v>3.0115902956828933</v>
      </c>
      <c r="Y1192" s="42">
        <f t="shared" si="1467"/>
        <v>2.9631962699896564</v>
      </c>
      <c r="Z1192" s="42">
        <f t="shared" ref="Z1192:AB1207" si="1496">Z242</f>
        <v>3.1634028282738678</v>
      </c>
      <c r="AA1192" s="42">
        <f t="shared" si="1496"/>
        <v>3.1206299460585392</v>
      </c>
      <c r="AB1192" s="42">
        <f t="shared" si="1496"/>
        <v>1.0890525857742581</v>
      </c>
      <c r="AC1192" s="42">
        <f t="shared" si="1468"/>
        <v>2.4994324816949258</v>
      </c>
      <c r="AD1192" s="74">
        <f t="shared" si="1458"/>
        <v>100.00000000000001</v>
      </c>
    </row>
    <row r="1193" spans="1:30" x14ac:dyDescent="0.25">
      <c r="A1193" s="34" t="s">
        <v>971</v>
      </c>
      <c r="B1193" s="34" t="s">
        <v>972</v>
      </c>
      <c r="C1193" s="42">
        <f t="shared" si="1459"/>
        <v>3.2778511722983112</v>
      </c>
      <c r="D1193" s="42">
        <f t="shared" si="1489"/>
        <v>3.6717917048244981</v>
      </c>
      <c r="E1193" s="42">
        <f t="shared" si="1460"/>
        <v>3.948420500348929</v>
      </c>
      <c r="F1193" s="42">
        <f t="shared" si="1491"/>
        <v>3.1522694236979318</v>
      </c>
      <c r="G1193" s="42">
        <f t="shared" si="1461"/>
        <v>1.0057537952598772</v>
      </c>
      <c r="H1193" s="42">
        <f t="shared" si="1492"/>
        <v>6.551751684754171</v>
      </c>
      <c r="I1193" s="42">
        <f t="shared" si="1492"/>
        <v>4.4415042583727562</v>
      </c>
      <c r="J1193" s="42">
        <f t="shared" si="1462"/>
        <v>1.3550308903235309</v>
      </c>
      <c r="K1193" s="42">
        <f t="shared" si="1490"/>
        <v>3.3426858144589686</v>
      </c>
      <c r="L1193" s="42">
        <f t="shared" si="1463"/>
        <v>4.1405232540653039</v>
      </c>
      <c r="M1193" s="42">
        <f t="shared" si="1493"/>
        <v>4.2365605125049566</v>
      </c>
      <c r="N1193" s="42">
        <f t="shared" si="1493"/>
        <v>4.0491703137370196</v>
      </c>
      <c r="O1193" s="42">
        <f t="shared" si="1493"/>
        <v>5.4223153018660293</v>
      </c>
      <c r="P1193" s="42">
        <f t="shared" si="1493"/>
        <v>0.35733222958450428</v>
      </c>
      <c r="Q1193" s="42">
        <f t="shared" si="1464"/>
        <v>6.8390737528289511</v>
      </c>
      <c r="R1193" s="42">
        <f t="shared" si="1494"/>
        <v>6.3390737528289511</v>
      </c>
      <c r="S1193" s="42">
        <f t="shared" si="1494"/>
        <v>0</v>
      </c>
      <c r="T1193" s="42">
        <f t="shared" si="1465"/>
        <v>8.1490737528289507</v>
      </c>
      <c r="U1193" s="42">
        <f t="shared" si="1466"/>
        <v>5.3690737528289514</v>
      </c>
      <c r="V1193" s="42">
        <f t="shared" si="1495"/>
        <v>4.2260491685526329</v>
      </c>
      <c r="W1193" s="42">
        <f t="shared" si="1495"/>
        <v>4.6697137186634681</v>
      </c>
      <c r="X1193" s="42">
        <f t="shared" si="1495"/>
        <v>0.76293967184074596</v>
      </c>
      <c r="Y1193" s="42">
        <f t="shared" si="1467"/>
        <v>3.0739061466836639</v>
      </c>
      <c r="Z1193" s="42">
        <f t="shared" si="1496"/>
        <v>3.8977360520628133</v>
      </c>
      <c r="AA1193" s="42">
        <f t="shared" si="1496"/>
        <v>3.0898858922226555</v>
      </c>
      <c r="AB1193" s="42">
        <f t="shared" si="1496"/>
        <v>1.753360825250561</v>
      </c>
      <c r="AC1193" s="42">
        <f t="shared" si="1468"/>
        <v>2.8771526573108566</v>
      </c>
      <c r="AD1193" s="74">
        <f t="shared" si="1458"/>
        <v>100</v>
      </c>
    </row>
    <row r="1194" spans="1:30" x14ac:dyDescent="0.25">
      <c r="A1194" s="34" t="s">
        <v>973</v>
      </c>
      <c r="B1194" s="34" t="s">
        <v>974</v>
      </c>
      <c r="C1194" s="42">
        <f t="shared" si="1459"/>
        <v>2.5178240802556897</v>
      </c>
      <c r="D1194" s="42">
        <f t="shared" si="1489"/>
        <v>4.3307285230498351</v>
      </c>
      <c r="E1194" s="42">
        <f>E244-1.3</f>
        <v>5.4013490875699128</v>
      </c>
      <c r="F1194" s="42">
        <f t="shared" si="1491"/>
        <v>5.8645220197555146</v>
      </c>
      <c r="G1194" s="42">
        <f t="shared" si="1461"/>
        <v>1.7166857809988421</v>
      </c>
      <c r="H1194" s="42">
        <f t="shared" si="1492"/>
        <v>7.5041096990415115</v>
      </c>
      <c r="I1194" s="42">
        <f t="shared" si="1492"/>
        <v>0</v>
      </c>
      <c r="J1194" s="42">
        <f>J244</f>
        <v>0.36916089867663243</v>
      </c>
      <c r="K1194" s="42">
        <f t="shared" si="1490"/>
        <v>4.7704924531155211</v>
      </c>
      <c r="L1194" s="42">
        <f t="shared" si="1463"/>
        <v>4.2562480179734754</v>
      </c>
      <c r="M1194" s="42">
        <f t="shared" si="1493"/>
        <v>1.2315144071757551</v>
      </c>
      <c r="N1194" s="42">
        <f t="shared" si="1493"/>
        <v>2.8948179484120447</v>
      </c>
      <c r="O1194" s="42">
        <f t="shared" si="1493"/>
        <v>3.4403024399314392</v>
      </c>
      <c r="P1194" s="42">
        <f t="shared" si="1493"/>
        <v>1.5001705940850061</v>
      </c>
      <c r="Q1194" s="42">
        <f t="shared" si="1464"/>
        <v>7.0549325958295732</v>
      </c>
      <c r="R1194" s="42">
        <f t="shared" si="1494"/>
        <v>6.5549325958295732</v>
      </c>
      <c r="S1194" s="42">
        <f t="shared" si="1494"/>
        <v>1.2849775319431918</v>
      </c>
      <c r="T1194" s="42">
        <f>T244+1</f>
        <v>8.064932595829573</v>
      </c>
      <c r="U1194" s="42">
        <f t="shared" si="1466"/>
        <v>5.5849325958295735</v>
      </c>
      <c r="V1194" s="42">
        <f t="shared" si="1495"/>
        <v>3.004344106421887</v>
      </c>
      <c r="W1194" s="42">
        <f t="shared" si="1495"/>
        <v>3.5037649759092191</v>
      </c>
      <c r="X1194" s="42">
        <f t="shared" si="1495"/>
        <v>0.5913885468689194</v>
      </c>
      <c r="Y1194" s="42">
        <f t="shared" si="1467"/>
        <v>3.8543819593391055</v>
      </c>
      <c r="Z1194" s="42">
        <f t="shared" si="1496"/>
        <v>3.8091191365016677</v>
      </c>
      <c r="AA1194" s="42">
        <f t="shared" si="1496"/>
        <v>5.0278069023439391</v>
      </c>
      <c r="AB1194" s="42">
        <f t="shared" si="1496"/>
        <v>1.9525331136513631</v>
      </c>
      <c r="AC1194" s="42">
        <f t="shared" si="1468"/>
        <v>3.914027393661236</v>
      </c>
      <c r="AD1194" s="74">
        <f t="shared" si="1458"/>
        <v>99.999999999999972</v>
      </c>
    </row>
    <row r="1195" spans="1:30" x14ac:dyDescent="0.25">
      <c r="A1195" s="34" t="s">
        <v>975</v>
      </c>
      <c r="B1195" s="34" t="s">
        <v>976</v>
      </c>
      <c r="C1195" s="42">
        <f t="shared" si="1459"/>
        <v>2.5433365424899659</v>
      </c>
      <c r="D1195" s="42">
        <f t="shared" si="1489"/>
        <v>5.5287441194112983</v>
      </c>
      <c r="E1195" s="42">
        <f t="shared" si="1460"/>
        <v>4.1266231964342586</v>
      </c>
      <c r="F1195" s="42">
        <f t="shared" si="1491"/>
        <v>3.4737372286181847</v>
      </c>
      <c r="G1195" s="42">
        <f t="shared" si="1461"/>
        <v>1.5297461973294504</v>
      </c>
      <c r="H1195" s="42">
        <f t="shared" si="1492"/>
        <v>7.7564959564110687</v>
      </c>
      <c r="I1195" s="42">
        <f t="shared" si="1492"/>
        <v>2.1102898547931352</v>
      </c>
      <c r="J1195" s="42">
        <f t="shared" si="1462"/>
        <v>1.5652421584925433</v>
      </c>
      <c r="K1195" s="42">
        <f t="shared" si="1490"/>
        <v>3.5426903866115658</v>
      </c>
      <c r="L1195" s="42">
        <f t="shared" si="1463"/>
        <v>4.7127377162954422</v>
      </c>
      <c r="M1195" s="42">
        <f t="shared" si="1493"/>
        <v>5.3409891389256385</v>
      </c>
      <c r="N1195" s="42">
        <f t="shared" si="1493"/>
        <v>6.261291873336809</v>
      </c>
      <c r="O1195" s="42">
        <f t="shared" si="1493"/>
        <v>6.585318315838693</v>
      </c>
      <c r="P1195" s="42">
        <f t="shared" si="1493"/>
        <v>0.22294487332840218</v>
      </c>
      <c r="Q1195" s="42">
        <f t="shared" si="1464"/>
        <v>0.5</v>
      </c>
      <c r="R1195" s="42">
        <f t="shared" si="1494"/>
        <v>0</v>
      </c>
      <c r="S1195" s="42">
        <f t="shared" si="1494"/>
        <v>1.42</v>
      </c>
      <c r="T1195" s="42">
        <f t="shared" si="1465"/>
        <v>7.9958501016265604</v>
      </c>
      <c r="U1195" s="42">
        <f t="shared" si="1466"/>
        <v>6.635850101626561</v>
      </c>
      <c r="V1195" s="42">
        <f t="shared" si="1495"/>
        <v>5.7043875762199212</v>
      </c>
      <c r="W1195" s="42">
        <f t="shared" si="1495"/>
        <v>3.8113701848628811</v>
      </c>
      <c r="X1195" s="42">
        <f t="shared" si="1495"/>
        <v>2.1386239029011671</v>
      </c>
      <c r="Y1195" s="42">
        <f t="shared" si="1467"/>
        <v>3.5574920580872709</v>
      </c>
      <c r="Z1195" s="42">
        <f t="shared" si="1496"/>
        <v>3.8699450719189636</v>
      </c>
      <c r="AA1195" s="42">
        <f t="shared" si="1496"/>
        <v>2.7742497943540219</v>
      </c>
      <c r="AB1195" s="42">
        <f t="shared" si="1496"/>
        <v>4.207491545580651</v>
      </c>
      <c r="AC1195" s="42">
        <f t="shared" si="1468"/>
        <v>2.084552104505534</v>
      </c>
      <c r="AD1195" s="74">
        <f t="shared" si="1458"/>
        <v>99.999999999999986</v>
      </c>
    </row>
    <row r="1196" spans="1:30" x14ac:dyDescent="0.25">
      <c r="A1196" s="34" t="s">
        <v>977</v>
      </c>
      <c r="B1196" s="34" t="s">
        <v>978</v>
      </c>
      <c r="C1196" s="42">
        <f t="shared" si="1459"/>
        <v>3.8744683198345462</v>
      </c>
      <c r="D1196" s="42">
        <f t="shared" si="1489"/>
        <v>2.2029775159017024</v>
      </c>
      <c r="E1196" s="42">
        <f t="shared" si="1460"/>
        <v>4.2571396672053687</v>
      </c>
      <c r="F1196" s="42">
        <f t="shared" si="1491"/>
        <v>3.6627614014141274</v>
      </c>
      <c r="G1196" s="42">
        <f t="shared" si="1461"/>
        <v>1.007769609742331</v>
      </c>
      <c r="H1196" s="42">
        <f t="shared" si="1492"/>
        <v>6.96817551230136</v>
      </c>
      <c r="I1196" s="42">
        <f t="shared" si="1492"/>
        <v>4.6971535079866422</v>
      </c>
      <c r="J1196" s="42">
        <f t="shared" si="1462"/>
        <v>2.4073038574657462</v>
      </c>
      <c r="K1196" s="42">
        <f t="shared" si="1490"/>
        <v>4.5665260030294137</v>
      </c>
      <c r="L1196" s="42">
        <f t="shared" si="1463"/>
        <v>4.1291610543828812</v>
      </c>
      <c r="M1196" s="42">
        <f t="shared" si="1493"/>
        <v>3.7824687384065077</v>
      </c>
      <c r="N1196" s="42">
        <f t="shared" si="1493"/>
        <v>5.4205545211125061</v>
      </c>
      <c r="O1196" s="42">
        <f t="shared" si="1493"/>
        <v>4.6623401458061666</v>
      </c>
      <c r="P1196" s="42">
        <f t="shared" si="1493"/>
        <v>0.83531488877474569</v>
      </c>
      <c r="Q1196" s="42">
        <f t="shared" si="1464"/>
        <v>0.5</v>
      </c>
      <c r="R1196" s="42">
        <f t="shared" si="1494"/>
        <v>6.3326863790017143</v>
      </c>
      <c r="S1196" s="42">
        <f t="shared" si="1494"/>
        <v>3.3217909193344766</v>
      </c>
      <c r="T1196" s="42">
        <f t="shared" si="1465"/>
        <v>8.1426863790017148</v>
      </c>
      <c r="U1196" s="42">
        <f t="shared" si="1466"/>
        <v>5.7626863790017149</v>
      </c>
      <c r="V1196" s="42">
        <f t="shared" si="1495"/>
        <v>2.9024812570424516</v>
      </c>
      <c r="W1196" s="42">
        <f t="shared" si="1495"/>
        <v>2.8038471045831357</v>
      </c>
      <c r="X1196" s="42">
        <f t="shared" si="1495"/>
        <v>1.3152568139227456</v>
      </c>
      <c r="Y1196" s="42">
        <f t="shared" si="1467"/>
        <v>3.4400941431053833</v>
      </c>
      <c r="Z1196" s="42">
        <f t="shared" si="1496"/>
        <v>3.5590004613435666</v>
      </c>
      <c r="AA1196" s="42">
        <f t="shared" si="1496"/>
        <v>2.688459170833263</v>
      </c>
      <c r="AB1196" s="42">
        <f t="shared" si="1496"/>
        <v>2.6947601612773249</v>
      </c>
      <c r="AC1196" s="42">
        <f t="shared" si="1468"/>
        <v>4.0621360881884634</v>
      </c>
      <c r="AD1196" s="74">
        <f t="shared" si="1458"/>
        <v>100.00000000000003</v>
      </c>
    </row>
    <row r="1197" spans="1:30" x14ac:dyDescent="0.25">
      <c r="A1197" s="34" t="s">
        <v>979</v>
      </c>
      <c r="B1197" s="34" t="s">
        <v>980</v>
      </c>
      <c r="C1197" s="42">
        <f t="shared" si="1459"/>
        <v>4.4227105249697347</v>
      </c>
      <c r="D1197" s="42">
        <f t="shared" si="1489"/>
        <v>2.0933880623035219</v>
      </c>
      <c r="E1197" s="42">
        <f t="shared" si="1460"/>
        <v>4.4055264551013877</v>
      </c>
      <c r="F1197" s="42">
        <f t="shared" si="1491"/>
        <v>3.9575577110480906</v>
      </c>
      <c r="G1197" s="42">
        <f t="shared" si="1461"/>
        <v>1.5767720961143543</v>
      </c>
      <c r="H1197" s="42">
        <f t="shared" si="1492"/>
        <v>6.4101055092727579</v>
      </c>
      <c r="I1197" s="42">
        <f t="shared" si="1492"/>
        <v>0.74601923331062436</v>
      </c>
      <c r="J1197" s="42">
        <f t="shared" si="1462"/>
        <v>1.4946932122534922</v>
      </c>
      <c r="K1197" s="42">
        <f t="shared" si="1490"/>
        <v>4.4689392418100429</v>
      </c>
      <c r="L1197" s="42">
        <f t="shared" si="1463"/>
        <v>4.7414657032154661</v>
      </c>
      <c r="M1197" s="42">
        <f t="shared" si="1493"/>
        <v>3.0629340774475908</v>
      </c>
      <c r="N1197" s="42">
        <f t="shared" si="1493"/>
        <v>4.6075082150060886</v>
      </c>
      <c r="O1197" s="42">
        <f t="shared" si="1493"/>
        <v>3.6101399080784113</v>
      </c>
      <c r="P1197" s="42">
        <f t="shared" si="1493"/>
        <v>3.6433254521734328</v>
      </c>
      <c r="Q1197" s="42">
        <f t="shared" si="1464"/>
        <v>0.5</v>
      </c>
      <c r="R1197" s="42">
        <f t="shared" si="1494"/>
        <v>6.4892162170237677</v>
      </c>
      <c r="S1197" s="42">
        <f t="shared" si="1494"/>
        <v>3.4261441446825125</v>
      </c>
      <c r="T1197" s="42">
        <f t="shared" si="1465"/>
        <v>8.2992162170237673</v>
      </c>
      <c r="U1197" s="42">
        <f t="shared" si="1466"/>
        <v>5.9192162170237683</v>
      </c>
      <c r="V1197" s="42">
        <f t="shared" si="1495"/>
        <v>2.9742240994692262</v>
      </c>
      <c r="W1197" s="42">
        <f t="shared" si="1495"/>
        <v>3.2817806153309652</v>
      </c>
      <c r="X1197" s="42">
        <f t="shared" si="1495"/>
        <v>1.0993917990599862</v>
      </c>
      <c r="Y1197" s="42">
        <f t="shared" si="1467"/>
        <v>3.6805296146345055</v>
      </c>
      <c r="Z1197" s="42">
        <f t="shared" si="1496"/>
        <v>5.2176026268810345</v>
      </c>
      <c r="AA1197" s="42">
        <f t="shared" si="1496"/>
        <v>4.4730402020883977</v>
      </c>
      <c r="AB1197" s="42">
        <f t="shared" si="1496"/>
        <v>1.5187527316438598</v>
      </c>
      <c r="AC1197" s="42">
        <f t="shared" si="1468"/>
        <v>3.879800113033212</v>
      </c>
      <c r="AD1197" s="74">
        <f t="shared" si="1458"/>
        <v>99.999999999999986</v>
      </c>
    </row>
    <row r="1198" spans="1:30" x14ac:dyDescent="0.25">
      <c r="A1198" s="34" t="s">
        <v>981</v>
      </c>
      <c r="B1198" s="34" t="s">
        <v>982</v>
      </c>
      <c r="C1198" s="42">
        <f t="shared" si="1459"/>
        <v>4.4752290515134057</v>
      </c>
      <c r="D1198" s="42">
        <f>D248-1.47</f>
        <v>1.3921459089376718</v>
      </c>
      <c r="E1198" s="42">
        <f t="shared" si="1460"/>
        <v>5.576634723259656</v>
      </c>
      <c r="F1198" s="42">
        <f t="shared" si="1491"/>
        <v>5.0898804747770159</v>
      </c>
      <c r="G1198" s="42">
        <f t="shared" si="1461"/>
        <v>1.6143999982653821</v>
      </c>
      <c r="H1198" s="42">
        <f t="shared" si="1492"/>
        <v>2.8561543796035407</v>
      </c>
      <c r="I1198" s="42">
        <f t="shared" si="1492"/>
        <v>2.2488396618420432</v>
      </c>
      <c r="J1198" s="42">
        <f t="shared" si="1462"/>
        <v>2.0195347899808009</v>
      </c>
      <c r="K1198" s="42">
        <f t="shared" si="1490"/>
        <v>3.4214558939676665</v>
      </c>
      <c r="L1198" s="42">
        <f>L248</f>
        <v>4.6739852579548788</v>
      </c>
      <c r="M1198" s="42">
        <f t="shared" si="1493"/>
        <v>4.5658316038923941</v>
      </c>
      <c r="N1198" s="42">
        <f t="shared" si="1493"/>
        <v>4.30767828680127</v>
      </c>
      <c r="O1198" s="42">
        <f t="shared" si="1493"/>
        <v>3.7562155016856029</v>
      </c>
      <c r="P1198" s="42">
        <f t="shared" si="1493"/>
        <v>1.3537126470333747</v>
      </c>
      <c r="Q1198" s="42">
        <f t="shared" si="1464"/>
        <v>0.5</v>
      </c>
      <c r="R1198" s="42">
        <f t="shared" si="1494"/>
        <v>0</v>
      </c>
      <c r="S1198" s="42">
        <f t="shared" si="1494"/>
        <v>3.4742918685559272</v>
      </c>
      <c r="T1198" s="42">
        <f t="shared" si="1465"/>
        <v>8.3714378028338903</v>
      </c>
      <c r="U1198" s="42">
        <f>U248</f>
        <v>6.961437802833891</v>
      </c>
      <c r="V1198" s="42">
        <f t="shared" si="1495"/>
        <v>1.9137526924932193</v>
      </c>
      <c r="W1198" s="42">
        <f t="shared" si="1495"/>
        <v>4.1622227326091998</v>
      </c>
      <c r="X1198" s="42">
        <f t="shared" si="1495"/>
        <v>1.251579037525193</v>
      </c>
      <c r="Y1198" s="42">
        <f t="shared" si="1467"/>
        <v>5.2786238906305396</v>
      </c>
      <c r="Z1198" s="42">
        <f t="shared" si="1496"/>
        <v>5.870815974273687</v>
      </c>
      <c r="AA1198" s="42">
        <f t="shared" si="1496"/>
        <v>4.1409778392257328</v>
      </c>
      <c r="AB1198" s="42">
        <f t="shared" si="1496"/>
        <v>5.1653872064862556</v>
      </c>
      <c r="AC1198" s="42">
        <f t="shared" si="1468"/>
        <v>5.5577749730177892</v>
      </c>
      <c r="AD1198" s="74">
        <f t="shared" si="1458"/>
        <v>100.00000000000001</v>
      </c>
    </row>
    <row r="1199" spans="1:30" x14ac:dyDescent="0.25">
      <c r="A1199" s="34" t="s">
        <v>983</v>
      </c>
      <c r="B1199" s="34" t="s">
        <v>984</v>
      </c>
      <c r="C1199" s="42">
        <f t="shared" si="1459"/>
        <v>2.8851463380580502</v>
      </c>
      <c r="D1199" s="42">
        <f t="shared" ref="D1199:D1214" si="1497">D249</f>
        <v>3.7113460922390553</v>
      </c>
      <c r="E1199" s="42">
        <f t="shared" si="1460"/>
        <v>4.1349857829283874</v>
      </c>
      <c r="F1199" s="42">
        <f t="shared" si="1491"/>
        <v>2.9845426213889259</v>
      </c>
      <c r="G1199" s="42">
        <f t="shared" si="1461"/>
        <v>1.6195948818914008</v>
      </c>
      <c r="H1199" s="42">
        <f t="shared" si="1492"/>
        <v>6.8598307127575655</v>
      </c>
      <c r="I1199" s="42">
        <f t="shared" si="1492"/>
        <v>4.634861876315739</v>
      </c>
      <c r="J1199" s="42">
        <f t="shared" si="1462"/>
        <v>1.8398547569057542</v>
      </c>
      <c r="K1199" s="42">
        <f t="shared" si="1490"/>
        <v>2.1896475202802232</v>
      </c>
      <c r="L1199" s="42">
        <f t="shared" si="1463"/>
        <v>4.646995413350143</v>
      </c>
      <c r="M1199" s="42">
        <f t="shared" si="1493"/>
        <v>5.4843109651625186</v>
      </c>
      <c r="N1199" s="42">
        <f t="shared" si="1493"/>
        <v>6.0343244080452187</v>
      </c>
      <c r="O1199" s="42">
        <f t="shared" si="1493"/>
        <v>5.5898237199033494</v>
      </c>
      <c r="P1199" s="42">
        <f t="shared" si="1493"/>
        <v>0.52266232475522756</v>
      </c>
      <c r="Q1199" s="42">
        <f t="shared" si="1464"/>
        <v>0.9</v>
      </c>
      <c r="R1199" s="42">
        <f t="shared" si="1494"/>
        <v>6.2648848926740861</v>
      </c>
      <c r="S1199" s="42">
        <f t="shared" si="1494"/>
        <v>5.3648848926740857</v>
      </c>
      <c r="T1199" s="42">
        <f t="shared" si="1465"/>
        <v>8.0748848926740866</v>
      </c>
      <c r="U1199" s="42">
        <f t="shared" si="1466"/>
        <v>5.2948848926740864</v>
      </c>
      <c r="V1199" s="42">
        <f t="shared" si="1495"/>
        <v>3.6545161873932166</v>
      </c>
      <c r="W1199" s="42">
        <f t="shared" si="1495"/>
        <v>2.5815451340037767</v>
      </c>
      <c r="X1199" s="42">
        <f t="shared" si="1495"/>
        <v>2.164170744674311</v>
      </c>
      <c r="Y1199" s="42">
        <f t="shared" si="1467"/>
        <v>2.2360663437794939</v>
      </c>
      <c r="Z1199" s="42">
        <f t="shared" si="1496"/>
        <v>2.3216032617637836</v>
      </c>
      <c r="AA1199" s="42">
        <f t="shared" si="1496"/>
        <v>1.9478783870404681</v>
      </c>
      <c r="AB1199" s="42">
        <f t="shared" si="1496"/>
        <v>3.5989764277063903</v>
      </c>
      <c r="AC1199" s="42">
        <f t="shared" si="1468"/>
        <v>2.4577765289606512</v>
      </c>
      <c r="AD1199" s="74">
        <f t="shared" si="1458"/>
        <v>99.999999999999986</v>
      </c>
    </row>
    <row r="1200" spans="1:30" x14ac:dyDescent="0.25">
      <c r="A1200" s="34" t="s">
        <v>985</v>
      </c>
      <c r="B1200" s="34" t="s">
        <v>986</v>
      </c>
      <c r="C1200" s="42">
        <f t="shared" si="1459"/>
        <v>1.7947200609322693</v>
      </c>
      <c r="D1200" s="42">
        <f t="shared" si="1497"/>
        <v>4.7483725518258648</v>
      </c>
      <c r="E1200" s="42">
        <f>E250-1.3</f>
        <v>3.3199031129376877</v>
      </c>
      <c r="F1200" s="42">
        <f t="shared" si="1491"/>
        <v>3.7255234937632729</v>
      </c>
      <c r="G1200" s="42">
        <f t="shared" si="1461"/>
        <v>1.7357528244000684</v>
      </c>
      <c r="H1200" s="42">
        <f t="shared" si="1492"/>
        <v>5.7216504277032678</v>
      </c>
      <c r="I1200" s="42">
        <f t="shared" si="1492"/>
        <v>1.7858786449017798</v>
      </c>
      <c r="J1200" s="42">
        <f>J250</f>
        <v>0.89392758917047632</v>
      </c>
      <c r="K1200" s="42">
        <f t="shared" si="1490"/>
        <v>2.7277628934714016</v>
      </c>
      <c r="L1200" s="42">
        <f t="shared" si="1463"/>
        <v>5.4209971340811824</v>
      </c>
      <c r="M1200" s="42">
        <f t="shared" si="1493"/>
        <v>4.7622341104838632</v>
      </c>
      <c r="N1200" s="42">
        <f t="shared" si="1493"/>
        <v>5.4932209589386023</v>
      </c>
      <c r="O1200" s="42">
        <f t="shared" si="1493"/>
        <v>4.4980187323661536</v>
      </c>
      <c r="P1200" s="42">
        <f t="shared" si="1493"/>
        <v>0.88729283911932433</v>
      </c>
      <c r="Q1200" s="42">
        <f t="shared" si="1464"/>
        <v>0.5</v>
      </c>
      <c r="R1200" s="42">
        <f t="shared" si="1494"/>
        <v>6.2962299863907187</v>
      </c>
      <c r="S1200" s="42">
        <f t="shared" si="1494"/>
        <v>5.3962299863907184</v>
      </c>
      <c r="T1200" s="42">
        <f>T250+1</f>
        <v>7.8062299863907185</v>
      </c>
      <c r="U1200" s="42">
        <f t="shared" si="1466"/>
        <v>5.7262299863907193</v>
      </c>
      <c r="V1200" s="42">
        <f t="shared" si="1495"/>
        <v>2.6234291609961318</v>
      </c>
      <c r="W1200" s="42">
        <f t="shared" si="1495"/>
        <v>2.702167706228003</v>
      </c>
      <c r="X1200" s="42">
        <f t="shared" si="1495"/>
        <v>2.3351062535540512</v>
      </c>
      <c r="Y1200" s="42">
        <f t="shared" si="1467"/>
        <v>3.0241667503297323</v>
      </c>
      <c r="Z1200" s="42">
        <f t="shared" si="1496"/>
        <v>2.9592789927951202</v>
      </c>
      <c r="AA1200" s="42">
        <f t="shared" si="1496"/>
        <v>3.5843813856053623</v>
      </c>
      <c r="AB1200" s="42">
        <f t="shared" si="1496"/>
        <v>5.3584936054389116</v>
      </c>
      <c r="AC1200" s="42">
        <f t="shared" si="1468"/>
        <v>4.1728008253945852</v>
      </c>
      <c r="AD1200" s="74">
        <f t="shared" si="1458"/>
        <v>99.999999999999986</v>
      </c>
    </row>
    <row r="1201" spans="1:30" x14ac:dyDescent="0.25">
      <c r="A1201" s="34" t="s">
        <v>987</v>
      </c>
      <c r="B1201" s="34" t="s">
        <v>988</v>
      </c>
      <c r="C1201" s="42">
        <f t="shared" si="1459"/>
        <v>3.6231754147262811</v>
      </c>
      <c r="D1201" s="42">
        <f t="shared" si="1497"/>
        <v>3.5965133741823245</v>
      </c>
      <c r="E1201" s="42">
        <f t="shared" si="1460"/>
        <v>2.5459963553381906</v>
      </c>
      <c r="F1201" s="42">
        <f t="shared" si="1491"/>
        <v>2.7250740104612414</v>
      </c>
      <c r="G1201" s="42">
        <f t="shared" si="1461"/>
        <v>1.7468566373487866</v>
      </c>
      <c r="H1201" s="42">
        <f t="shared" si="1492"/>
        <v>1.7642294987609166</v>
      </c>
      <c r="I1201" s="42">
        <f t="shared" si="1492"/>
        <v>4.1093803925901469</v>
      </c>
      <c r="J1201" s="42">
        <f t="shared" si="1462"/>
        <v>1.5856527850332813</v>
      </c>
      <c r="K1201" s="42">
        <f t="shared" si="1490"/>
        <v>3.0148015816524638</v>
      </c>
      <c r="L1201" s="42">
        <f t="shared" si="1463"/>
        <v>1.5094268459107023</v>
      </c>
      <c r="M1201" s="42">
        <f t="shared" si="1493"/>
        <v>1.0252553207748636</v>
      </c>
      <c r="N1201" s="42">
        <f t="shared" si="1493"/>
        <v>5.6192391273280871</v>
      </c>
      <c r="O1201" s="42">
        <f t="shared" si="1493"/>
        <v>3.8006717328450939</v>
      </c>
      <c r="P1201" s="42">
        <f t="shared" si="1493"/>
        <v>1.2873466709307992</v>
      </c>
      <c r="Q1201" s="42">
        <f t="shared" si="1464"/>
        <v>4.3482636506463734</v>
      </c>
      <c r="R1201" s="42">
        <f t="shared" si="1494"/>
        <v>4.61043695659174</v>
      </c>
      <c r="S1201" s="42">
        <f t="shared" si="1494"/>
        <v>3.2317766739202818</v>
      </c>
      <c r="T1201" s="42">
        <f t="shared" si="1465"/>
        <v>7.6572647371457396</v>
      </c>
      <c r="U1201" s="42">
        <f t="shared" si="1466"/>
        <v>3.8636380542213296</v>
      </c>
      <c r="V1201" s="42">
        <f t="shared" si="1495"/>
        <v>0.56943211993567144</v>
      </c>
      <c r="W1201" s="42">
        <f t="shared" si="1495"/>
        <v>5.4753769925654989</v>
      </c>
      <c r="X1201" s="42">
        <f t="shared" si="1495"/>
        <v>5.2853769925654994</v>
      </c>
      <c r="Y1201" s="42">
        <f t="shared" si="1467"/>
        <v>6.0853769925654992</v>
      </c>
      <c r="Z1201" s="42">
        <f t="shared" si="1496"/>
        <v>6.0853769925654992</v>
      </c>
      <c r="AA1201" s="42">
        <f t="shared" si="1496"/>
        <v>5.6153769925654995</v>
      </c>
      <c r="AB1201" s="42">
        <f t="shared" si="1496"/>
        <v>4.817590119114354</v>
      </c>
      <c r="AC1201" s="42">
        <f t="shared" si="1468"/>
        <v>4.4010929777138239</v>
      </c>
      <c r="AD1201" s="74">
        <f t="shared" si="1458"/>
        <v>100.00000000000001</v>
      </c>
    </row>
    <row r="1202" spans="1:30" x14ac:dyDescent="0.25">
      <c r="A1202" s="34" t="s">
        <v>989</v>
      </c>
      <c r="B1202" s="34" t="s">
        <v>990</v>
      </c>
      <c r="C1202" s="42">
        <f t="shared" si="1459"/>
        <v>1.3381555689560705</v>
      </c>
      <c r="D1202" s="42">
        <f t="shared" si="1497"/>
        <v>5.277249019409421</v>
      </c>
      <c r="E1202" s="42">
        <f t="shared" si="1460"/>
        <v>5.4056775734190978</v>
      </c>
      <c r="F1202" s="42">
        <f t="shared" si="1491"/>
        <v>4.4970854044033981</v>
      </c>
      <c r="G1202" s="42">
        <f t="shared" si="1461"/>
        <v>3.2859649125015205</v>
      </c>
      <c r="H1202" s="42">
        <f t="shared" si="1492"/>
        <v>2.9171006946498514</v>
      </c>
      <c r="I1202" s="42">
        <f t="shared" si="1492"/>
        <v>4.0616660051432527</v>
      </c>
      <c r="J1202" s="42">
        <f t="shared" si="1462"/>
        <v>1.9273005190732955</v>
      </c>
      <c r="K1202" s="42">
        <f t="shared" si="1490"/>
        <v>4.4176944407718972</v>
      </c>
      <c r="L1202" s="42">
        <f t="shared" si="1463"/>
        <v>4.68587417998795</v>
      </c>
      <c r="M1202" s="42">
        <f t="shared" si="1493"/>
        <v>1.9161189705505635</v>
      </c>
      <c r="N1202" s="42">
        <f t="shared" si="1493"/>
        <v>3.8586180597334301</v>
      </c>
      <c r="O1202" s="42">
        <f t="shared" si="1493"/>
        <v>4.9002150146249353</v>
      </c>
      <c r="P1202" s="42">
        <f t="shared" si="1493"/>
        <v>4.1224655643423933</v>
      </c>
      <c r="Q1202" s="42">
        <f t="shared" si="1464"/>
        <v>4.6649004270358025</v>
      </c>
      <c r="R1202" s="42">
        <f t="shared" si="1494"/>
        <v>5.3499031633757168</v>
      </c>
      <c r="S1202" s="42">
        <f t="shared" si="1494"/>
        <v>4.1147503697402561</v>
      </c>
      <c r="T1202" s="42">
        <f t="shared" si="1465"/>
        <v>8.856867347321387</v>
      </c>
      <c r="U1202" s="42">
        <f t="shared" si="1466"/>
        <v>2.5631705948523846</v>
      </c>
      <c r="V1202" s="42">
        <f t="shared" si="1495"/>
        <v>1.8943066517681129</v>
      </c>
      <c r="W1202" s="42">
        <f t="shared" si="1495"/>
        <v>0.14000000000000001</v>
      </c>
      <c r="X1202" s="42">
        <f t="shared" si="1495"/>
        <v>0.17</v>
      </c>
      <c r="Y1202" s="42">
        <f t="shared" si="1467"/>
        <v>2.4565058481261919</v>
      </c>
      <c r="Z1202" s="42">
        <f t="shared" si="1496"/>
        <v>0.25</v>
      </c>
      <c r="AA1202" s="42">
        <f t="shared" si="1496"/>
        <v>6.8995175443785737</v>
      </c>
      <c r="AB1202" s="42">
        <f t="shared" si="1496"/>
        <v>4.6059484652366081</v>
      </c>
      <c r="AC1202" s="42">
        <f t="shared" si="1468"/>
        <v>5.4229436605979053</v>
      </c>
      <c r="AD1202" s="74">
        <f t="shared" si="1458"/>
        <v>100.00000000000001</v>
      </c>
    </row>
    <row r="1203" spans="1:30" x14ac:dyDescent="0.25">
      <c r="A1203" s="34" t="s">
        <v>991</v>
      </c>
      <c r="B1203" s="34" t="s">
        <v>992</v>
      </c>
      <c r="C1203" s="42">
        <f t="shared" si="1459"/>
        <v>3.2125549562682134</v>
      </c>
      <c r="D1203" s="42">
        <f t="shared" si="1497"/>
        <v>1.6171780902588955</v>
      </c>
      <c r="E1203" s="42">
        <f t="shared" si="1460"/>
        <v>1.1495314390058935</v>
      </c>
      <c r="F1203" s="42">
        <f t="shared" si="1491"/>
        <v>1.3294157612038906</v>
      </c>
      <c r="G1203" s="42">
        <f t="shared" si="1461"/>
        <v>4.3569454288366831</v>
      </c>
      <c r="H1203" s="42">
        <f t="shared" si="1492"/>
        <v>1.57</v>
      </c>
      <c r="I1203" s="42">
        <f t="shared" si="1492"/>
        <v>1.1148424993148465</v>
      </c>
      <c r="J1203" s="42">
        <f t="shared" si="1462"/>
        <v>4.8978082628668602</v>
      </c>
      <c r="K1203" s="42">
        <f t="shared" si="1490"/>
        <v>2.8694678818249759</v>
      </c>
      <c r="L1203" s="42">
        <f t="shared" si="1463"/>
        <v>1.2974004865605662</v>
      </c>
      <c r="M1203" s="42">
        <f t="shared" si="1493"/>
        <v>1.5078052223591389</v>
      </c>
      <c r="N1203" s="42">
        <f t="shared" si="1493"/>
        <v>4.2046608792898805</v>
      </c>
      <c r="O1203" s="42">
        <f t="shared" si="1493"/>
        <v>4.3623493857203481</v>
      </c>
      <c r="P1203" s="42">
        <f t="shared" si="1493"/>
        <v>4.5594179361664713</v>
      </c>
      <c r="Q1203" s="42">
        <f t="shared" si="1464"/>
        <v>5.1680235112515867</v>
      </c>
      <c r="R1203" s="42">
        <f t="shared" si="1494"/>
        <v>6.0906109155110491</v>
      </c>
      <c r="S1203" s="42">
        <f t="shared" si="1494"/>
        <v>3.6425431236317443</v>
      </c>
      <c r="T1203" s="42">
        <f t="shared" si="1465"/>
        <v>7.9157655525967225</v>
      </c>
      <c r="U1203" s="42">
        <f t="shared" si="1466"/>
        <v>5.5094029329052612</v>
      </c>
      <c r="V1203" s="42">
        <f t="shared" si="1495"/>
        <v>0.30747025643249154</v>
      </c>
      <c r="W1203" s="42">
        <f t="shared" si="1495"/>
        <v>0.14000000000000001</v>
      </c>
      <c r="X1203" s="42">
        <f t="shared" si="1495"/>
        <v>6.0181529363904831</v>
      </c>
      <c r="Y1203" s="42">
        <f t="shared" si="1467"/>
        <v>4.5454352909269895</v>
      </c>
      <c r="Z1203" s="42">
        <f t="shared" si="1496"/>
        <v>6.8181529363904829</v>
      </c>
      <c r="AA1203" s="42">
        <f t="shared" si="1496"/>
        <v>6.3481529363904832</v>
      </c>
      <c r="AB1203" s="42">
        <f t="shared" si="1496"/>
        <v>6.8181529363904829</v>
      </c>
      <c r="AC1203" s="42">
        <f t="shared" si="1468"/>
        <v>2.6287584415055671</v>
      </c>
      <c r="AD1203" s="74">
        <f t="shared" si="1458"/>
        <v>100</v>
      </c>
    </row>
    <row r="1204" spans="1:30" x14ac:dyDescent="0.25">
      <c r="A1204" s="34" t="s">
        <v>993</v>
      </c>
      <c r="B1204" s="34" t="s">
        <v>994</v>
      </c>
      <c r="C1204" s="42">
        <f t="shared" si="1459"/>
        <v>0.72964071169233047</v>
      </c>
      <c r="D1204" s="42">
        <f t="shared" si="1497"/>
        <v>5.883519461173444</v>
      </c>
      <c r="E1204" s="42">
        <f>E254-1.3</f>
        <v>5.2133915779893911</v>
      </c>
      <c r="F1204" s="42">
        <f t="shared" si="1491"/>
        <v>5.1456962755396622</v>
      </c>
      <c r="G1204" s="42">
        <f t="shared" si="1461"/>
        <v>1.515820213113221</v>
      </c>
      <c r="H1204" s="42">
        <f t="shared" si="1492"/>
        <v>4.0903059917085134</v>
      </c>
      <c r="I1204" s="42">
        <f t="shared" si="1492"/>
        <v>5.4346295006009262</v>
      </c>
      <c r="J1204" s="42">
        <f>J254</f>
        <v>0.85840597416447473</v>
      </c>
      <c r="K1204" s="42">
        <f t="shared" si="1490"/>
        <v>4.8104377910218696</v>
      </c>
      <c r="L1204" s="42">
        <f t="shared" si="1463"/>
        <v>4.8826645123531502</v>
      </c>
      <c r="M1204" s="42">
        <f t="shared" si="1493"/>
        <v>1.839681643658968</v>
      </c>
      <c r="N1204" s="42">
        <f t="shared" si="1493"/>
        <v>0.63332779066628231</v>
      </c>
      <c r="O1204" s="42">
        <f t="shared" si="1493"/>
        <v>2.4424565992283682</v>
      </c>
      <c r="P1204" s="42">
        <f t="shared" si="1493"/>
        <v>2.7195433997425429</v>
      </c>
      <c r="Q1204" s="42">
        <f t="shared" si="1464"/>
        <v>7.1164496704300371</v>
      </c>
      <c r="R1204" s="42">
        <f t="shared" si="1494"/>
        <v>0.2693562560371614</v>
      </c>
      <c r="S1204" s="42">
        <f t="shared" si="1494"/>
        <v>2.6932479965595926</v>
      </c>
      <c r="T1204" s="42">
        <f>T254+1</f>
        <v>6.7296943984139537</v>
      </c>
      <c r="U1204" s="42">
        <f t="shared" si="1466"/>
        <v>2.1250683366210525</v>
      </c>
      <c r="V1204" s="42">
        <f t="shared" si="1495"/>
        <v>1.1134855418583653</v>
      </c>
      <c r="W1204" s="42">
        <f t="shared" si="1495"/>
        <v>5.8033875040803471</v>
      </c>
      <c r="X1204" s="42">
        <f t="shared" si="1495"/>
        <v>5.6133875040803476</v>
      </c>
      <c r="Y1204" s="42">
        <f t="shared" si="1467"/>
        <v>2.1377958346934496</v>
      </c>
      <c r="Z1204" s="42">
        <f t="shared" si="1496"/>
        <v>6.4133875040803474</v>
      </c>
      <c r="AA1204" s="42">
        <f t="shared" si="1496"/>
        <v>5.9433875040803477</v>
      </c>
      <c r="AB1204" s="42">
        <f t="shared" si="1496"/>
        <v>2.9394692727034917</v>
      </c>
      <c r="AC1204" s="42">
        <f t="shared" si="1468"/>
        <v>4.9023612337083469</v>
      </c>
      <c r="AD1204" s="74">
        <f t="shared" si="1458"/>
        <v>100</v>
      </c>
    </row>
    <row r="1205" spans="1:30" x14ac:dyDescent="0.25">
      <c r="A1205" s="34" t="s">
        <v>995</v>
      </c>
      <c r="B1205" s="34" t="s">
        <v>996</v>
      </c>
      <c r="C1205" s="42">
        <f>C255</f>
        <v>0.22626502713525859</v>
      </c>
      <c r="D1205" s="42">
        <f t="shared" si="1497"/>
        <v>4.7731202520215312</v>
      </c>
      <c r="E1205" s="42">
        <f t="shared" si="1460"/>
        <v>5.9739086834878918</v>
      </c>
      <c r="F1205" s="42">
        <f>F255-0.31</f>
        <v>2.651487934173316</v>
      </c>
      <c r="G1205" s="42">
        <f t="shared" si="1461"/>
        <v>2.8739361869891287</v>
      </c>
      <c r="H1205" s="42">
        <f t="shared" si="1492"/>
        <v>2.4186505734085451</v>
      </c>
      <c r="I1205" s="42">
        <f t="shared" si="1492"/>
        <v>4.1755551824606494</v>
      </c>
      <c r="J1205" s="42">
        <f t="shared" si="1462"/>
        <v>0.31055335896666736</v>
      </c>
      <c r="K1205" s="42">
        <f t="shared" ref="K1205:K1208" si="1498">K255</f>
        <v>3.355802033864058</v>
      </c>
      <c r="L1205" s="42">
        <f t="shared" si="1463"/>
        <v>2.7654406705626604</v>
      </c>
      <c r="M1205" s="42">
        <f t="shared" si="1493"/>
        <v>1.1405376108883867</v>
      </c>
      <c r="N1205" s="42">
        <f t="shared" si="1493"/>
        <v>5.22346581745719</v>
      </c>
      <c r="O1205" s="42">
        <f t="shared" si="1493"/>
        <v>3.3724979066058629</v>
      </c>
      <c r="P1205" s="42">
        <f t="shared" si="1493"/>
        <v>2.9000199163248928</v>
      </c>
      <c r="Q1205" s="42">
        <f t="shared" si="1464"/>
        <v>3.5873507691844835</v>
      </c>
      <c r="R1205" s="42">
        <f t="shared" si="1494"/>
        <v>4.6136734531835719</v>
      </c>
      <c r="S1205" s="42">
        <f t="shared" si="1494"/>
        <v>3.2564635210347235</v>
      </c>
      <c r="T1205" s="42">
        <f t="shared" si="1465"/>
        <v>6.8526706298111772</v>
      </c>
      <c r="U1205" s="42">
        <f t="shared" si="1466"/>
        <v>4.427063285954616</v>
      </c>
      <c r="V1205" s="42">
        <f t="shared" si="1495"/>
        <v>0.43300451224968356</v>
      </c>
      <c r="W1205" s="42">
        <f t="shared" si="1495"/>
        <v>5.2093182176585913</v>
      </c>
      <c r="X1205" s="42">
        <f t="shared" si="1495"/>
        <v>5.0193182176585918</v>
      </c>
      <c r="Y1205" s="42">
        <f t="shared" si="1467"/>
        <v>3.8795454784390615</v>
      </c>
      <c r="Z1205" s="42">
        <f t="shared" si="1496"/>
        <v>5.8193182176585916</v>
      </c>
      <c r="AA1205" s="42">
        <f t="shared" si="1496"/>
        <v>5.3493182176585918</v>
      </c>
      <c r="AB1205" s="42">
        <f t="shared" si="1496"/>
        <v>4.6069602556463858</v>
      </c>
      <c r="AC1205" s="42">
        <f t="shared" si="1468"/>
        <v>4.7847540695159196</v>
      </c>
      <c r="AD1205" s="74">
        <f t="shared" si="1458"/>
        <v>100.00000000000003</v>
      </c>
    </row>
    <row r="1206" spans="1:30" x14ac:dyDescent="0.25">
      <c r="A1206" s="34" t="s">
        <v>997</v>
      </c>
      <c r="B1206" s="34" t="s">
        <v>998</v>
      </c>
      <c r="C1206" s="42">
        <f t="shared" si="1459"/>
        <v>2.7055660278835543</v>
      </c>
      <c r="D1206" s="42">
        <f t="shared" si="1497"/>
        <v>4.6006139916973847</v>
      </c>
      <c r="E1206" s="42">
        <f t="shared" si="1460"/>
        <v>5.0743949969746982</v>
      </c>
      <c r="F1206" s="42">
        <f t="shared" si="1491"/>
        <v>5.1381479121396447</v>
      </c>
      <c r="G1206" s="42">
        <f t="shared" si="1461"/>
        <v>1.1069413885392303</v>
      </c>
      <c r="H1206" s="42">
        <f t="shared" si="1492"/>
        <v>3.2976804159485993</v>
      </c>
      <c r="I1206" s="42">
        <f t="shared" si="1492"/>
        <v>3.9130408104190142</v>
      </c>
      <c r="J1206" s="42">
        <f t="shared" si="1462"/>
        <v>0.95659237623674476</v>
      </c>
      <c r="K1206" s="42">
        <f t="shared" si="1498"/>
        <v>4.0479630216873872</v>
      </c>
      <c r="L1206" s="42">
        <f t="shared" si="1463"/>
        <v>3.8635561093856472</v>
      </c>
      <c r="M1206" s="42">
        <f t="shared" si="1493"/>
        <v>1.4799644289999305</v>
      </c>
      <c r="N1206" s="42">
        <f t="shared" si="1493"/>
        <v>4.4727706478236087</v>
      </c>
      <c r="O1206" s="42">
        <f t="shared" si="1493"/>
        <v>4.9107054542829847</v>
      </c>
      <c r="P1206" s="42">
        <f t="shared" si="1493"/>
        <v>2.7079138842094967</v>
      </c>
      <c r="Q1206" s="42">
        <f t="shared" si="1464"/>
        <v>4.2924453171637467</v>
      </c>
      <c r="R1206" s="42">
        <f t="shared" si="1494"/>
        <v>4.6874953756948026</v>
      </c>
      <c r="S1206" s="42">
        <f t="shared" si="1494"/>
        <v>4.2279987407305599</v>
      </c>
      <c r="T1206" s="42">
        <f t="shared" si="1465"/>
        <v>7.2878872528865406</v>
      </c>
      <c r="U1206" s="42">
        <f t="shared" si="1466"/>
        <v>2.1933484268096963</v>
      </c>
      <c r="V1206" s="42">
        <f t="shared" si="1495"/>
        <v>1.3133713554715101</v>
      </c>
      <c r="W1206" s="42">
        <f t="shared" si="1495"/>
        <v>0.14000000000000001</v>
      </c>
      <c r="X1206" s="42">
        <f t="shared" si="1495"/>
        <v>5.6362452613438307</v>
      </c>
      <c r="Y1206" s="42">
        <f t="shared" si="1467"/>
        <v>6.4362452613438306</v>
      </c>
      <c r="Z1206" s="42">
        <f t="shared" si="1496"/>
        <v>6.4362452613438306</v>
      </c>
      <c r="AA1206" s="42">
        <f t="shared" si="1496"/>
        <v>0.2</v>
      </c>
      <c r="AB1206" s="42">
        <f t="shared" si="1496"/>
        <v>3.7544764024505675</v>
      </c>
      <c r="AC1206" s="42">
        <f t="shared" si="1468"/>
        <v>5.1183898785331507</v>
      </c>
      <c r="AD1206" s="74">
        <f t="shared" si="1458"/>
        <v>99.999999999999986</v>
      </c>
    </row>
    <row r="1207" spans="1:30" x14ac:dyDescent="0.25">
      <c r="A1207" s="34" t="s">
        <v>999</v>
      </c>
      <c r="B1207" s="34" t="s">
        <v>1000</v>
      </c>
      <c r="C1207" s="42">
        <f t="shared" si="1459"/>
        <v>2.7387614401788682</v>
      </c>
      <c r="D1207" s="42">
        <f t="shared" si="1497"/>
        <v>4.252450243669033</v>
      </c>
      <c r="E1207" s="42">
        <f>E257-1.3</f>
        <v>4.2237716207079874</v>
      </c>
      <c r="F1207" s="42">
        <f t="shared" si="1491"/>
        <v>2.6089897123184964</v>
      </c>
      <c r="G1207" s="42">
        <f t="shared" si="1461"/>
        <v>1.7915293190297341</v>
      </c>
      <c r="H1207" s="42">
        <f t="shared" si="1492"/>
        <v>2.7758724582166132</v>
      </c>
      <c r="I1207" s="42">
        <f t="shared" si="1492"/>
        <v>5.2748802595960225</v>
      </c>
      <c r="J1207" s="42">
        <f>J257</f>
        <v>0.60767354576586141</v>
      </c>
      <c r="K1207" s="42">
        <f t="shared" si="1498"/>
        <v>3.5000271365890834</v>
      </c>
      <c r="L1207" s="42">
        <f t="shared" si="1463"/>
        <v>3.2237030065672019</v>
      </c>
      <c r="M1207" s="42">
        <f t="shared" si="1493"/>
        <v>0.39770885155303437</v>
      </c>
      <c r="N1207" s="42">
        <f t="shared" si="1493"/>
        <v>6.338155381698539</v>
      </c>
      <c r="O1207" s="42">
        <f t="shared" si="1493"/>
        <v>2.1118659361263368</v>
      </c>
      <c r="P1207" s="42">
        <f t="shared" si="1493"/>
        <v>2.644967764480803</v>
      </c>
      <c r="Q1207" s="42">
        <f t="shared" si="1464"/>
        <v>3.6124777023886585</v>
      </c>
      <c r="R1207" s="42">
        <f t="shared" si="1494"/>
        <v>5.4285952365828463</v>
      </c>
      <c r="S1207" s="42">
        <f t="shared" si="1494"/>
        <v>4.0626218086100954</v>
      </c>
      <c r="T1207" s="42">
        <f>T257+1</f>
        <v>7.3305620402807561</v>
      </c>
      <c r="U1207" s="42">
        <f t="shared" si="1466"/>
        <v>4.8578747411025711</v>
      </c>
      <c r="V1207" s="42">
        <f t="shared" si="1495"/>
        <v>0.84107451426156998</v>
      </c>
      <c r="W1207" s="42">
        <f t="shared" si="1495"/>
        <v>5.8213197771552725</v>
      </c>
      <c r="X1207" s="42">
        <f t="shared" si="1495"/>
        <v>5.631319777155273</v>
      </c>
      <c r="Y1207" s="42">
        <f t="shared" si="1467"/>
        <v>4.2875465181035155</v>
      </c>
      <c r="Z1207" s="42">
        <f t="shared" si="1496"/>
        <v>6.4313197771552728</v>
      </c>
      <c r="AA1207" s="42">
        <f t="shared" si="1496"/>
        <v>0.08</v>
      </c>
      <c r="AB1207" s="42">
        <f t="shared" si="1496"/>
        <v>5.0914614902479247</v>
      </c>
      <c r="AC1207" s="42">
        <f t="shared" si="1468"/>
        <v>4.0334699404586249</v>
      </c>
      <c r="AD1207" s="74">
        <f t="shared" si="1458"/>
        <v>99.999999999999972</v>
      </c>
    </row>
    <row r="1208" spans="1:30" x14ac:dyDescent="0.25">
      <c r="A1208" s="34" t="s">
        <v>1001</v>
      </c>
      <c r="B1208" s="34" t="s">
        <v>1002</v>
      </c>
      <c r="C1208" s="42">
        <f t="shared" si="1459"/>
        <v>1.6399518489859863</v>
      </c>
      <c r="D1208" s="42">
        <f t="shared" si="1497"/>
        <v>5.1038899431414446</v>
      </c>
      <c r="E1208" s="42">
        <f t="shared" si="1460"/>
        <v>5.0854293594579447</v>
      </c>
      <c r="F1208" s="42">
        <f t="shared" ref="F1208:F1223" si="1499">F258</f>
        <v>4.1715066399460845</v>
      </c>
      <c r="G1208" s="42">
        <f t="shared" si="1461"/>
        <v>3.548209898421895</v>
      </c>
      <c r="H1208" s="42">
        <f t="shared" ref="H1208:I1223" si="1500">H258</f>
        <v>5.6536442813422187</v>
      </c>
      <c r="I1208" s="42">
        <f t="shared" si="1500"/>
        <v>4.8726546433952249</v>
      </c>
      <c r="J1208" s="42">
        <f t="shared" si="1462"/>
        <v>0.84642420214620029</v>
      </c>
      <c r="K1208" s="42">
        <f t="shared" si="1498"/>
        <v>5.2474935790412447</v>
      </c>
      <c r="L1208" s="42">
        <f t="shared" si="1463"/>
        <v>5.1887570860344407</v>
      </c>
      <c r="M1208" s="42">
        <f t="shared" ref="M1208:P1223" si="1501">M258</f>
        <v>1.3647047807988995</v>
      </c>
      <c r="N1208" s="42">
        <f t="shared" si="1501"/>
        <v>3.0190632119165954</v>
      </c>
      <c r="O1208" s="42">
        <f t="shared" si="1501"/>
        <v>1.6734710952625971</v>
      </c>
      <c r="P1208" s="42">
        <f t="shared" si="1501"/>
        <v>1.2368823190056903</v>
      </c>
      <c r="Q1208" s="42">
        <f t="shared" si="1464"/>
        <v>3.8472784969959148</v>
      </c>
      <c r="R1208" s="42">
        <f t="shared" ref="R1208:S1223" si="1502">R258</f>
        <v>5.5385450256151936</v>
      </c>
      <c r="S1208" s="42">
        <f t="shared" si="1502"/>
        <v>4.2206703035309809</v>
      </c>
      <c r="T1208" s="42">
        <f t="shared" si="1465"/>
        <v>8.0548510217028806</v>
      </c>
      <c r="U1208" s="42">
        <f t="shared" si="1466"/>
        <v>1.7146213584136569</v>
      </c>
      <c r="V1208" s="42">
        <f t="shared" ref="V1208:X1223" si="1503">V258</f>
        <v>0.40923405049152645</v>
      </c>
      <c r="W1208" s="42">
        <f t="shared" si="1503"/>
        <v>0.14000000000000001</v>
      </c>
      <c r="X1208" s="42">
        <f t="shared" si="1503"/>
        <v>0.89</v>
      </c>
      <c r="Y1208" s="42">
        <f t="shared" si="1467"/>
        <v>4.8398747038130017</v>
      </c>
      <c r="Z1208" s="42">
        <f t="shared" ref="Z1208:AB1223" si="1504">Z258</f>
        <v>7.2598120557195021</v>
      </c>
      <c r="AA1208" s="42">
        <f t="shared" si="1504"/>
        <v>6.7898120557195023</v>
      </c>
      <c r="AB1208" s="42">
        <f t="shared" si="1504"/>
        <v>3.3274138588714375</v>
      </c>
      <c r="AC1208" s="42">
        <f t="shared" si="1468"/>
        <v>4.3158041802299278</v>
      </c>
      <c r="AD1208" s="74">
        <f t="shared" ref="AD1208:AD1271" si="1505">SUM(C1208:AC1208)</f>
        <v>99.999999999999986</v>
      </c>
    </row>
    <row r="1209" spans="1:30" x14ac:dyDescent="0.25">
      <c r="A1209" s="34" t="s">
        <v>1003</v>
      </c>
      <c r="B1209" s="34" t="s">
        <v>1004</v>
      </c>
      <c r="C1209" s="42">
        <f t="shared" ref="C1209:C1272" si="1506">C259-0.31</f>
        <v>2.1814673316199769</v>
      </c>
      <c r="D1209" s="42">
        <f t="shared" si="1497"/>
        <v>2.8771115117004795</v>
      </c>
      <c r="E1209" s="42">
        <f t="shared" ref="E1209:E1271" si="1507">E259-0.3</f>
        <v>2.5675701049275954</v>
      </c>
      <c r="F1209" s="42">
        <f t="shared" si="1499"/>
        <v>1.5999870670039198</v>
      </c>
      <c r="G1209" s="42">
        <f t="shared" ref="G1209:G1272" si="1508">G259+0.97</f>
        <v>3.8010832692999292</v>
      </c>
      <c r="H1209" s="42">
        <f t="shared" si="1500"/>
        <v>5.1450190345228464</v>
      </c>
      <c r="I1209" s="42">
        <f t="shared" si="1500"/>
        <v>1.9905281982008178</v>
      </c>
      <c r="J1209" s="42">
        <f>J259</f>
        <v>4.8504889568113683</v>
      </c>
      <c r="K1209" s="42">
        <f>K259-1.3</f>
        <v>2.0325518034967489</v>
      </c>
      <c r="L1209" s="42">
        <f t="shared" ref="L1209:L1272" si="1509">L259-0.5</f>
        <v>2.9112433441277568</v>
      </c>
      <c r="M1209" s="42">
        <f t="shared" si="1501"/>
        <v>1.0118926935297592</v>
      </c>
      <c r="N1209" s="42">
        <f t="shared" si="1501"/>
        <v>6.3954885191246369</v>
      </c>
      <c r="O1209" s="42">
        <f t="shared" si="1501"/>
        <v>5.1042891303249505</v>
      </c>
      <c r="P1209" s="42">
        <f t="shared" si="1501"/>
        <v>5.3371296588959316</v>
      </c>
      <c r="Q1209" s="42">
        <f t="shared" ref="Q1209:Q1272" si="1510">Q259+0.5</f>
        <v>1.9304352181559932</v>
      </c>
      <c r="R1209" s="42">
        <f t="shared" si="1502"/>
        <v>5.9412085451058596</v>
      </c>
      <c r="S1209" s="42">
        <f t="shared" si="1502"/>
        <v>5.2541280927464102</v>
      </c>
      <c r="T1209" s="42">
        <f t="shared" ref="T1209:T1271" si="1511">T259+1.3</f>
        <v>8.1717191509762888</v>
      </c>
      <c r="U1209" s="42">
        <f t="shared" ref="U1209:U1272" si="1512">U259-0.97</f>
        <v>5.4259353197888736</v>
      </c>
      <c r="V1209" s="42">
        <f t="shared" si="1503"/>
        <v>0.10060031014846813</v>
      </c>
      <c r="W1209" s="42">
        <f t="shared" si="1503"/>
        <v>0.14000000000000001</v>
      </c>
      <c r="X1209" s="42">
        <f t="shared" si="1503"/>
        <v>1.3</v>
      </c>
      <c r="Y1209" s="42">
        <f t="shared" ref="Y1209:Y1272" si="1513">Y259+0.3</f>
        <v>4.5760243641892444</v>
      </c>
      <c r="Z1209" s="42">
        <f t="shared" si="1504"/>
        <v>6.8640365462838657</v>
      </c>
      <c r="AA1209" s="42">
        <f t="shared" si="1504"/>
        <v>4.394036546283866</v>
      </c>
      <c r="AB1209" s="42">
        <f t="shared" si="1504"/>
        <v>3.432018273141932</v>
      </c>
      <c r="AC1209" s="42">
        <f t="shared" ref="AC1209:AC1272" si="1514">AC259+0.31</f>
        <v>4.6640070095924617</v>
      </c>
      <c r="AD1209" s="74">
        <f t="shared" si="1505"/>
        <v>99.999999999999986</v>
      </c>
    </row>
    <row r="1210" spans="1:30" x14ac:dyDescent="0.25">
      <c r="A1210" s="34" t="s">
        <v>1005</v>
      </c>
      <c r="B1210" s="34" t="s">
        <v>1006</v>
      </c>
      <c r="C1210" s="42">
        <f t="shared" si="1506"/>
        <v>2.9233001786999924</v>
      </c>
      <c r="D1210" s="42">
        <f t="shared" si="1497"/>
        <v>5.678303331358336</v>
      </c>
      <c r="E1210" s="42">
        <f t="shared" si="1507"/>
        <v>4.3518271682608871</v>
      </c>
      <c r="F1210" s="42">
        <f t="shared" si="1499"/>
        <v>4.0868330886628481</v>
      </c>
      <c r="G1210" s="42">
        <f t="shared" si="1508"/>
        <v>3.1421205348469083</v>
      </c>
      <c r="H1210" s="42">
        <f t="shared" si="1500"/>
        <v>5.1656448472734136</v>
      </c>
      <c r="I1210" s="42">
        <f t="shared" si="1500"/>
        <v>4.3403270666366254</v>
      </c>
      <c r="J1210" s="42">
        <f t="shared" ref="J1210:J1273" si="1515">J260-1.3</f>
        <v>0.44696109609844559</v>
      </c>
      <c r="K1210" s="42">
        <f t="shared" ref="K1210:K1214" si="1516">K260</f>
        <v>4.2103078298626633</v>
      </c>
      <c r="L1210" s="42">
        <f t="shared" si="1509"/>
        <v>3.3976517444476966</v>
      </c>
      <c r="M1210" s="42">
        <f t="shared" si="1501"/>
        <v>0.98392201723908657</v>
      </c>
      <c r="N1210" s="42">
        <f t="shared" si="1501"/>
        <v>5.5156217114423258</v>
      </c>
      <c r="O1210" s="42">
        <f t="shared" si="1501"/>
        <v>4.8890363922326854</v>
      </c>
      <c r="P1210" s="42">
        <f t="shared" si="1501"/>
        <v>2.6924321725389611</v>
      </c>
      <c r="Q1210" s="42">
        <f t="shared" si="1510"/>
        <v>4.6022193082176281</v>
      </c>
      <c r="R1210" s="42">
        <f t="shared" si="1502"/>
        <v>3.979037814199434</v>
      </c>
      <c r="S1210" s="42">
        <f t="shared" si="1502"/>
        <v>3.7566457099656936</v>
      </c>
      <c r="T1210" s="42">
        <f t="shared" si="1511"/>
        <v>7.0787452415207719</v>
      </c>
      <c r="U1210" s="42">
        <f t="shared" si="1512"/>
        <v>1.7214236114190029</v>
      </c>
      <c r="V1210" s="42">
        <f t="shared" si="1503"/>
        <v>0.35312358264591787</v>
      </c>
      <c r="W1210" s="42">
        <f t="shared" si="1503"/>
        <v>0.14000000000000001</v>
      </c>
      <c r="X1210" s="42">
        <f t="shared" si="1503"/>
        <v>0</v>
      </c>
      <c r="Y1210" s="42">
        <f t="shared" si="1513"/>
        <v>6.3922575062638485</v>
      </c>
      <c r="Z1210" s="42">
        <f t="shared" si="1504"/>
        <v>6.3922575062638485</v>
      </c>
      <c r="AA1210" s="42">
        <f t="shared" si="1504"/>
        <v>5.9222575062638487</v>
      </c>
      <c r="AB1210" s="42">
        <f t="shared" si="1504"/>
        <v>2.9297846903709295</v>
      </c>
      <c r="AC1210" s="42">
        <f t="shared" si="1514"/>
        <v>4.9079583432681986</v>
      </c>
      <c r="AD1210" s="74">
        <f t="shared" si="1505"/>
        <v>100</v>
      </c>
    </row>
    <row r="1211" spans="1:30" x14ac:dyDescent="0.25">
      <c r="A1211" s="34" t="s">
        <v>1007</v>
      </c>
      <c r="B1211" s="34" t="s">
        <v>1008</v>
      </c>
      <c r="C1211" s="42">
        <f t="shared" si="1506"/>
        <v>2.0738013207878314</v>
      </c>
      <c r="D1211" s="42">
        <f t="shared" si="1497"/>
        <v>5.606106866484204</v>
      </c>
      <c r="E1211" s="42">
        <f>E261-1.3</f>
        <v>3.9080869772809974</v>
      </c>
      <c r="F1211" s="42">
        <f t="shared" si="1499"/>
        <v>4.8331578586241974</v>
      </c>
      <c r="G1211" s="42">
        <f t="shared" si="1508"/>
        <v>2.733576753600131</v>
      </c>
      <c r="H1211" s="42">
        <f t="shared" si="1500"/>
        <v>5.1839317684287538</v>
      </c>
      <c r="I1211" s="42">
        <f t="shared" si="1500"/>
        <v>4.7570123254434025</v>
      </c>
      <c r="J1211" s="42">
        <f>J261</f>
        <v>0.93203215711974619</v>
      </c>
      <c r="K1211" s="42">
        <f t="shared" si="1516"/>
        <v>4.5590863785617923</v>
      </c>
      <c r="L1211" s="42">
        <f t="shared" si="1509"/>
        <v>4.286490744141715</v>
      </c>
      <c r="M1211" s="42">
        <f t="shared" si="1501"/>
        <v>0.5668013536182781</v>
      </c>
      <c r="N1211" s="42">
        <f t="shared" si="1501"/>
        <v>4.5522646332185079</v>
      </c>
      <c r="O1211" s="42">
        <f t="shared" si="1501"/>
        <v>3.9470186145830986</v>
      </c>
      <c r="P1211" s="42">
        <f t="shared" si="1501"/>
        <v>2.7939985503574127</v>
      </c>
      <c r="Q1211" s="42">
        <f t="shared" si="1510"/>
        <v>4.6689685117938788</v>
      </c>
      <c r="R1211" s="42">
        <f t="shared" si="1502"/>
        <v>4.6867488668370267</v>
      </c>
      <c r="S1211" s="42">
        <f t="shared" si="1502"/>
        <v>2.437326347559658</v>
      </c>
      <c r="T1211" s="42">
        <f>T261+1</f>
        <v>5.8760698522134174</v>
      </c>
      <c r="U1211" s="42">
        <f t="shared" si="1512"/>
        <v>2.0803413964408772</v>
      </c>
      <c r="V1211" s="42">
        <f t="shared" si="1503"/>
        <v>1.4993538791226462</v>
      </c>
      <c r="W1211" s="42">
        <f t="shared" si="1503"/>
        <v>3.7622908294860058</v>
      </c>
      <c r="X1211" s="42">
        <f t="shared" si="1503"/>
        <v>1.2</v>
      </c>
      <c r="Y1211" s="42">
        <f t="shared" si="1513"/>
        <v>5.7822908294860058</v>
      </c>
      <c r="Z1211" s="42">
        <f t="shared" si="1504"/>
        <v>5.7822908294860058</v>
      </c>
      <c r="AA1211" s="42">
        <f t="shared" si="1504"/>
        <v>5.3122908294860061</v>
      </c>
      <c r="AB1211" s="42">
        <f t="shared" si="1504"/>
        <v>2.6502166301810854</v>
      </c>
      <c r="AC1211" s="42">
        <f t="shared" si="1514"/>
        <v>3.5284448956573073</v>
      </c>
      <c r="AD1211" s="74">
        <f t="shared" si="1505"/>
        <v>99.999999999999986</v>
      </c>
    </row>
    <row r="1212" spans="1:30" x14ac:dyDescent="0.25">
      <c r="A1212" s="34" t="s">
        <v>1009</v>
      </c>
      <c r="B1212" s="34" t="s">
        <v>1010</v>
      </c>
      <c r="C1212" s="42">
        <f t="shared" si="1506"/>
        <v>2.3035840330013833</v>
      </c>
      <c r="D1212" s="42">
        <f t="shared" si="1497"/>
        <v>4.983803439177473</v>
      </c>
      <c r="E1212" s="42">
        <f t="shared" si="1507"/>
        <v>4.8749083466021581</v>
      </c>
      <c r="F1212" s="42">
        <f t="shared" si="1499"/>
        <v>2.9704993023526232</v>
      </c>
      <c r="G1212" s="42">
        <f t="shared" si="1508"/>
        <v>2.7396680665988029</v>
      </c>
      <c r="H1212" s="42">
        <f t="shared" si="1500"/>
        <v>7.3087271519694923</v>
      </c>
      <c r="I1212" s="42">
        <f t="shared" si="1500"/>
        <v>3.3306618154186145</v>
      </c>
      <c r="J1212" s="42">
        <f t="shared" si="1515"/>
        <v>1.6931420314198864</v>
      </c>
      <c r="K1212" s="42">
        <f t="shared" si="1516"/>
        <v>3.0054505293468572</v>
      </c>
      <c r="L1212" s="42">
        <f t="shared" si="1509"/>
        <v>3.4514136840071483</v>
      </c>
      <c r="M1212" s="42">
        <f t="shared" si="1501"/>
        <v>1.8626927696465567</v>
      </c>
      <c r="N1212" s="42">
        <f t="shared" si="1501"/>
        <v>4.5972228523449505</v>
      </c>
      <c r="O1212" s="42">
        <f t="shared" si="1501"/>
        <v>2.5338047740581193</v>
      </c>
      <c r="P1212" s="42">
        <f t="shared" si="1501"/>
        <v>1.0816423975779941</v>
      </c>
      <c r="Q1212" s="42">
        <f t="shared" si="1510"/>
        <v>2.8207551663687691</v>
      </c>
      <c r="R1212" s="42">
        <f t="shared" si="1502"/>
        <v>4.8323222752279866</v>
      </c>
      <c r="S1212" s="42">
        <f t="shared" si="1502"/>
        <v>4.073485305063409</v>
      </c>
      <c r="T1212" s="42">
        <f t="shared" si="1511"/>
        <v>7.208768530218145</v>
      </c>
      <c r="U1212" s="42">
        <f t="shared" si="1512"/>
        <v>4.4589000811213308</v>
      </c>
      <c r="V1212" s="42">
        <f t="shared" si="1503"/>
        <v>0.41888299706570586</v>
      </c>
      <c r="W1212" s="42">
        <f t="shared" si="1503"/>
        <v>0.14000000000000001</v>
      </c>
      <c r="X1212" s="42">
        <f t="shared" si="1503"/>
        <v>5.6060210068496659</v>
      </c>
      <c r="Y1212" s="42">
        <f t="shared" si="1513"/>
        <v>6.4060210068496657</v>
      </c>
      <c r="Z1212" s="42">
        <f t="shared" si="1504"/>
        <v>6.4060210068496657</v>
      </c>
      <c r="AA1212" s="42">
        <f t="shared" si="1504"/>
        <v>5.9360210068496659</v>
      </c>
      <c r="AB1212" s="42">
        <f t="shared" si="1504"/>
        <v>0.80075262585620888</v>
      </c>
      <c r="AC1212" s="42">
        <f t="shared" si="1514"/>
        <v>4.1548277981577186</v>
      </c>
      <c r="AD1212" s="74">
        <f t="shared" si="1505"/>
        <v>100.00000000000003</v>
      </c>
    </row>
    <row r="1213" spans="1:30" x14ac:dyDescent="0.25">
      <c r="A1213" s="34" t="s">
        <v>1011</v>
      </c>
      <c r="B1213" s="34" t="s">
        <v>1012</v>
      </c>
      <c r="C1213" s="42">
        <f t="shared" si="1506"/>
        <v>1.2628515373953688</v>
      </c>
      <c r="D1213" s="42">
        <f t="shared" si="1497"/>
        <v>4.7635929367159271</v>
      </c>
      <c r="E1213" s="42">
        <f t="shared" si="1507"/>
        <v>4.1353524265316572</v>
      </c>
      <c r="F1213" s="42">
        <f t="shared" si="1499"/>
        <v>3.476374794384022</v>
      </c>
      <c r="G1213" s="42">
        <f t="shared" si="1508"/>
        <v>3.8817662285826042</v>
      </c>
      <c r="H1213" s="42">
        <f t="shared" si="1500"/>
        <v>5.0980203712749317</v>
      </c>
      <c r="I1213" s="42">
        <f t="shared" si="1500"/>
        <v>2.8651118032521179</v>
      </c>
      <c r="J1213" s="42">
        <f t="shared" si="1515"/>
        <v>1.8556263224721559</v>
      </c>
      <c r="K1213" s="42">
        <f t="shared" si="1516"/>
        <v>3.815790177559256</v>
      </c>
      <c r="L1213" s="42">
        <f t="shared" si="1509"/>
        <v>3.3788698547552309</v>
      </c>
      <c r="M1213" s="42">
        <f t="shared" si="1501"/>
        <v>0.90995741855715961</v>
      </c>
      <c r="N1213" s="42">
        <f t="shared" si="1501"/>
        <v>4.1546397248980966</v>
      </c>
      <c r="O1213" s="42">
        <f t="shared" si="1501"/>
        <v>4.5852543828662897</v>
      </c>
      <c r="P1213" s="42">
        <f t="shared" si="1501"/>
        <v>2.7077335714091704</v>
      </c>
      <c r="Q1213" s="42">
        <f t="shared" si="1510"/>
        <v>3.5591440583981897</v>
      </c>
      <c r="R1213" s="42">
        <f t="shared" si="1502"/>
        <v>4.8666672373616855</v>
      </c>
      <c r="S1213" s="42">
        <f t="shared" si="1502"/>
        <v>3.115464185379818</v>
      </c>
      <c r="T1213" s="42">
        <f t="shared" si="1511"/>
        <v>6.3230006779760553</v>
      </c>
      <c r="U1213" s="42">
        <f t="shared" si="1512"/>
        <v>3.6186594069430296</v>
      </c>
      <c r="V1213" s="42">
        <f t="shared" si="1503"/>
        <v>0.56593787885164459</v>
      </c>
      <c r="W1213" s="42">
        <f t="shared" si="1503"/>
        <v>0.14000000000000001</v>
      </c>
      <c r="X1213" s="42">
        <f t="shared" si="1503"/>
        <v>5.2480349221855978</v>
      </c>
      <c r="Y1213" s="42">
        <f t="shared" si="1513"/>
        <v>6.0480349221855976</v>
      </c>
      <c r="Z1213" s="42">
        <f t="shared" si="1504"/>
        <v>6.0480349221855976</v>
      </c>
      <c r="AA1213" s="42">
        <f t="shared" si="1504"/>
        <v>5.2280349221855973</v>
      </c>
      <c r="AB1213" s="42">
        <f t="shared" si="1504"/>
        <v>2.5200145509106644</v>
      </c>
      <c r="AC1213" s="42">
        <f t="shared" si="1514"/>
        <v>5.8280307647825538</v>
      </c>
      <c r="AD1213" s="74">
        <f t="shared" si="1505"/>
        <v>100</v>
      </c>
    </row>
    <row r="1214" spans="1:30" x14ac:dyDescent="0.25">
      <c r="A1214" s="34" t="s">
        <v>1013</v>
      </c>
      <c r="B1214" s="34" t="s">
        <v>1014</v>
      </c>
      <c r="C1214" s="42">
        <f t="shared" si="1506"/>
        <v>2.1931628455179468</v>
      </c>
      <c r="D1214" s="42">
        <f t="shared" si="1497"/>
        <v>4.9579610204967199</v>
      </c>
      <c r="E1214" s="42">
        <f t="shared" si="1507"/>
        <v>5.2303433058879349</v>
      </c>
      <c r="F1214" s="42">
        <f t="shared" si="1499"/>
        <v>4.860417596140449</v>
      </c>
      <c r="G1214" s="42">
        <f t="shared" si="1508"/>
        <v>3.0016901711248076</v>
      </c>
      <c r="H1214" s="42">
        <f t="shared" si="1500"/>
        <v>5.4260056579792781</v>
      </c>
      <c r="I1214" s="42">
        <f t="shared" si="1500"/>
        <v>4.2834564071672094</v>
      </c>
      <c r="J1214" s="42">
        <f t="shared" si="1515"/>
        <v>0.75282078290796339</v>
      </c>
      <c r="K1214" s="42">
        <f t="shared" si="1516"/>
        <v>4.442510597219214</v>
      </c>
      <c r="L1214" s="42">
        <f t="shared" si="1509"/>
        <v>4.3466485075745229</v>
      </c>
      <c r="M1214" s="42">
        <f t="shared" si="1501"/>
        <v>1.3874592107154886</v>
      </c>
      <c r="N1214" s="42">
        <f t="shared" si="1501"/>
        <v>4.8542886405240271</v>
      </c>
      <c r="O1214" s="42">
        <f t="shared" si="1501"/>
        <v>3.0124711788682248</v>
      </c>
      <c r="P1214" s="42">
        <f t="shared" si="1501"/>
        <v>1.3139252596995179</v>
      </c>
      <c r="Q1214" s="42">
        <f t="shared" si="1510"/>
        <v>4.7140420263648695</v>
      </c>
      <c r="R1214" s="42">
        <f t="shared" si="1502"/>
        <v>5.6680456636974306</v>
      </c>
      <c r="S1214" s="42">
        <f t="shared" si="1502"/>
        <v>2.7615102314546407</v>
      </c>
      <c r="T1214" s="42">
        <f t="shared" si="1511"/>
        <v>5.9272124126857335</v>
      </c>
      <c r="U1214" s="42">
        <f t="shared" si="1512"/>
        <v>2.6422912890244987</v>
      </c>
      <c r="V1214" s="42">
        <f t="shared" si="1503"/>
        <v>0.38135825502076198</v>
      </c>
      <c r="W1214" s="42">
        <f t="shared" si="1503"/>
        <v>5.3723541925174265</v>
      </c>
      <c r="X1214" s="42">
        <f t="shared" si="1503"/>
        <v>0</v>
      </c>
      <c r="Y1214" s="42">
        <f t="shared" si="1513"/>
        <v>2.1274513975058094</v>
      </c>
      <c r="Z1214" s="42">
        <f t="shared" si="1504"/>
        <v>6.3823541925174263</v>
      </c>
      <c r="AA1214" s="42">
        <f t="shared" si="1504"/>
        <v>5.9123541925174266</v>
      </c>
      <c r="AB1214" s="42">
        <f t="shared" si="1504"/>
        <v>2.6593142468822597</v>
      </c>
      <c r="AC1214" s="42">
        <f t="shared" si="1514"/>
        <v>5.3885507179884176</v>
      </c>
      <c r="AD1214" s="74">
        <f t="shared" si="1505"/>
        <v>100</v>
      </c>
    </row>
    <row r="1215" spans="1:30" x14ac:dyDescent="0.25">
      <c r="A1215" s="34" t="s">
        <v>1015</v>
      </c>
      <c r="B1215" s="34" t="s">
        <v>1016</v>
      </c>
      <c r="C1215" s="42">
        <f>C265</f>
        <v>3.1084963088577591</v>
      </c>
      <c r="D1215" s="42">
        <f t="shared" ref="D1215:D1216" si="1517">D265</f>
        <v>5.058912434787004</v>
      </c>
      <c r="E1215" s="42">
        <f t="shared" si="1507"/>
        <v>5.127460298748411</v>
      </c>
      <c r="F1215" s="42">
        <f t="shared" si="1499"/>
        <v>2.9537805857723463</v>
      </c>
      <c r="G1215" s="42">
        <f t="shared" si="1508"/>
        <v>3.4750403838115904</v>
      </c>
      <c r="H1215" s="42">
        <f t="shared" si="1500"/>
        <v>5.7137056298258067</v>
      </c>
      <c r="I1215" s="42">
        <f t="shared" si="1500"/>
        <v>2.9247674891443847</v>
      </c>
      <c r="J1215" s="42">
        <f t="shared" si="1515"/>
        <v>3.1716880877978006</v>
      </c>
      <c r="K1215" s="42">
        <f>K265-0.31</f>
        <v>3.9218321411505292</v>
      </c>
      <c r="L1215" s="42">
        <f t="shared" si="1509"/>
        <v>3.7246877702910979</v>
      </c>
      <c r="M1215" s="42">
        <f t="shared" si="1501"/>
        <v>0.59495328333619624</v>
      </c>
      <c r="N1215" s="42">
        <f t="shared" si="1501"/>
        <v>5.5604642248414162</v>
      </c>
      <c r="O1215" s="42">
        <f t="shared" si="1501"/>
        <v>3.8775172841171299</v>
      </c>
      <c r="P1215" s="42">
        <f t="shared" si="1501"/>
        <v>1.3144660141398619</v>
      </c>
      <c r="Q1215" s="42">
        <f t="shared" si="1510"/>
        <v>2.704983782778251</v>
      </c>
      <c r="R1215" s="42">
        <f t="shared" si="1502"/>
        <v>5.2159523101990466</v>
      </c>
      <c r="S1215" s="42">
        <f t="shared" si="1502"/>
        <v>5.4795042250950754</v>
      </c>
      <c r="T1215" s="42">
        <f t="shared" si="1511"/>
        <v>8.0601143655095537</v>
      </c>
      <c r="U1215" s="42">
        <f t="shared" si="1512"/>
        <v>3.9664796906496234</v>
      </c>
      <c r="V1215" s="42">
        <f t="shared" si="1503"/>
        <v>0.26427885801434459</v>
      </c>
      <c r="W1215" s="42">
        <f t="shared" si="1503"/>
        <v>0.14000000000000001</v>
      </c>
      <c r="X1215" s="42">
        <f t="shared" si="1503"/>
        <v>6.3034953654156691</v>
      </c>
      <c r="Y1215" s="42">
        <f t="shared" si="1513"/>
        <v>2.3678317884718902</v>
      </c>
      <c r="Z1215" s="42">
        <f t="shared" si="1504"/>
        <v>6.2834953654156687</v>
      </c>
      <c r="AA1215" s="42">
        <f t="shared" si="1504"/>
        <v>0</v>
      </c>
      <c r="AB1215" s="42">
        <f t="shared" si="1504"/>
        <v>3.2557687091488474</v>
      </c>
      <c r="AC1215" s="42">
        <f t="shared" si="1514"/>
        <v>5.4303236026806854</v>
      </c>
      <c r="AD1215" s="74">
        <f t="shared" si="1505"/>
        <v>100.00000000000001</v>
      </c>
    </row>
    <row r="1216" spans="1:30" x14ac:dyDescent="0.25">
      <c r="A1216" s="34" t="s">
        <v>1017</v>
      </c>
      <c r="B1216" s="34" t="s">
        <v>1018</v>
      </c>
      <c r="C1216" s="42">
        <f t="shared" si="1506"/>
        <v>5.5422962010918928</v>
      </c>
      <c r="D1216" s="42">
        <f t="shared" si="1517"/>
        <v>4.450717436044795</v>
      </c>
      <c r="E1216" s="42">
        <f t="shared" si="1507"/>
        <v>3.2745924427715241</v>
      </c>
      <c r="F1216" s="42">
        <f t="shared" si="1499"/>
        <v>5.4116121457754591</v>
      </c>
      <c r="G1216" s="42">
        <f t="shared" si="1508"/>
        <v>2.855443343460335</v>
      </c>
      <c r="H1216" s="42">
        <f t="shared" si="1500"/>
        <v>6.338343892848842</v>
      </c>
      <c r="I1216" s="42">
        <f t="shared" si="1500"/>
        <v>3.1594553451459646</v>
      </c>
      <c r="J1216" s="42">
        <f t="shared" si="1515"/>
        <v>2.0822788139023549</v>
      </c>
      <c r="K1216" s="42">
        <f t="shared" ref="K1216:L1231" si="1518">K266</f>
        <v>4.2616261494670846</v>
      </c>
      <c r="L1216" s="42">
        <f t="shared" si="1509"/>
        <v>3.5544392987217552</v>
      </c>
      <c r="M1216" s="42">
        <f t="shared" si="1501"/>
        <v>1.6908451130813082</v>
      </c>
      <c r="N1216" s="42">
        <f t="shared" si="1501"/>
        <v>4.888017101760691</v>
      </c>
      <c r="O1216" s="42">
        <f t="shared" si="1501"/>
        <v>3.8371491692159112</v>
      </c>
      <c r="P1216" s="42">
        <f t="shared" si="1501"/>
        <v>2.4703015213938477</v>
      </c>
      <c r="Q1216" s="42">
        <f t="shared" si="1510"/>
        <v>3.9095898136636609</v>
      </c>
      <c r="R1216" s="42">
        <f t="shared" si="1502"/>
        <v>4.6751102018420987</v>
      </c>
      <c r="S1216" s="42">
        <f t="shared" si="1502"/>
        <v>3.5756089137722049</v>
      </c>
      <c r="T1216" s="42">
        <f t="shared" si="1511"/>
        <v>7.1901872293536986</v>
      </c>
      <c r="U1216" s="42">
        <f t="shared" si="1512"/>
        <v>2.618329676327388</v>
      </c>
      <c r="V1216" s="42">
        <f t="shared" si="1503"/>
        <v>3.9135900270506845</v>
      </c>
      <c r="W1216" s="42">
        <f t="shared" si="1503"/>
        <v>0.14000000000000001</v>
      </c>
      <c r="X1216" s="42">
        <f t="shared" si="1503"/>
        <v>0.76</v>
      </c>
      <c r="Y1216" s="42">
        <f t="shared" si="1513"/>
        <v>2.1192639523772634</v>
      </c>
      <c r="Z1216" s="42">
        <f t="shared" si="1504"/>
        <v>4.4477918571317883</v>
      </c>
      <c r="AA1216" s="42">
        <f t="shared" si="1504"/>
        <v>5.8877918571317887</v>
      </c>
      <c r="AB1216" s="42">
        <f t="shared" si="1504"/>
        <v>1.3245399702357903</v>
      </c>
      <c r="AC1216" s="42">
        <f t="shared" si="1514"/>
        <v>5.6210785264318526</v>
      </c>
      <c r="AD1216" s="74">
        <f t="shared" si="1505"/>
        <v>100</v>
      </c>
    </row>
    <row r="1217" spans="1:30" x14ac:dyDescent="0.25">
      <c r="A1217" s="34" t="s">
        <v>1019</v>
      </c>
      <c r="B1217" s="34" t="s">
        <v>1020</v>
      </c>
      <c r="C1217" s="42">
        <f t="shared" si="1506"/>
        <v>3.5477165486813695</v>
      </c>
      <c r="D1217" s="42">
        <f t="shared" ref="D1217" si="1519">D267-1.47</f>
        <v>1.5542694972307702</v>
      </c>
      <c r="E1217" s="42">
        <f t="shared" si="1507"/>
        <v>4.1481823723334097</v>
      </c>
      <c r="F1217" s="42">
        <f t="shared" si="1499"/>
        <v>1.8483784666385372</v>
      </c>
      <c r="G1217" s="42">
        <f t="shared" si="1508"/>
        <v>2.224816096777424</v>
      </c>
      <c r="H1217" s="42">
        <f t="shared" si="1500"/>
        <v>1.9775331070236404</v>
      </c>
      <c r="I1217" s="42">
        <f t="shared" si="1500"/>
        <v>3.2288043275695122</v>
      </c>
      <c r="J1217" s="42">
        <f t="shared" si="1515"/>
        <v>1.6675590059568293</v>
      </c>
      <c r="K1217" s="42">
        <f t="shared" si="1518"/>
        <v>3.0624038480726163</v>
      </c>
      <c r="L1217" s="42">
        <f t="shared" si="1518"/>
        <v>3.1339591959009234</v>
      </c>
      <c r="M1217" s="42">
        <f t="shared" si="1501"/>
        <v>0.7108650069189042</v>
      </c>
      <c r="N1217" s="42">
        <f t="shared" si="1501"/>
        <v>5.9878516498166992</v>
      </c>
      <c r="O1217" s="42">
        <f t="shared" si="1501"/>
        <v>2.141159989273973</v>
      </c>
      <c r="P1217" s="42">
        <f t="shared" si="1501"/>
        <v>2.7433747819707812</v>
      </c>
      <c r="Q1217" s="42">
        <f t="shared" si="1510"/>
        <v>4.6342933069972698</v>
      </c>
      <c r="R1217" s="42">
        <f t="shared" si="1502"/>
        <v>5.7157904752334865</v>
      </c>
      <c r="S1217" s="42">
        <f t="shared" si="1502"/>
        <v>5.4304356022996556</v>
      </c>
      <c r="T1217" s="42">
        <f t="shared" si="1511"/>
        <v>8.3305297123782438</v>
      </c>
      <c r="U1217" s="42">
        <f t="shared" ref="U1217:U1218" si="1520">U267</f>
        <v>6.0191092313314369</v>
      </c>
      <c r="V1217" s="42">
        <f t="shared" si="1503"/>
        <v>0.44107303578658452</v>
      </c>
      <c r="W1217" s="42">
        <f t="shared" si="1503"/>
        <v>5.9105297123782439</v>
      </c>
      <c r="X1217" s="42">
        <f t="shared" si="1503"/>
        <v>5.7205297123782444</v>
      </c>
      <c r="Y1217" s="42">
        <f t="shared" si="1513"/>
        <v>2.1735099041260821</v>
      </c>
      <c r="Z1217" s="42">
        <f t="shared" si="1504"/>
        <v>6.5205297123782442</v>
      </c>
      <c r="AA1217" s="42">
        <f t="shared" si="1504"/>
        <v>0.08</v>
      </c>
      <c r="AB1217" s="42">
        <f t="shared" si="1504"/>
        <v>5.9771522363467238</v>
      </c>
      <c r="AC1217" s="42">
        <f t="shared" si="1514"/>
        <v>5.0696434642003885</v>
      </c>
      <c r="AD1217" s="74">
        <f t="shared" si="1505"/>
        <v>100</v>
      </c>
    </row>
    <row r="1218" spans="1:30" x14ac:dyDescent="0.25">
      <c r="A1218" s="34" t="s">
        <v>1021</v>
      </c>
      <c r="B1218" s="34" t="s">
        <v>1022</v>
      </c>
      <c r="C1218" s="42">
        <f t="shared" si="1506"/>
        <v>3.9198412401563805</v>
      </c>
      <c r="D1218" s="42">
        <f>D268</f>
        <v>1.2021644965514906</v>
      </c>
      <c r="E1218" s="42">
        <f t="shared" si="1507"/>
        <v>1.3459209169210731</v>
      </c>
      <c r="F1218" s="42">
        <f t="shared" si="1499"/>
        <v>2.1007640724960037</v>
      </c>
      <c r="G1218" s="42">
        <f t="shared" si="1508"/>
        <v>1.2418271409187636</v>
      </c>
      <c r="H1218" s="42">
        <f t="shared" si="1500"/>
        <v>1.6815742641903451</v>
      </c>
      <c r="I1218" s="42">
        <f t="shared" si="1500"/>
        <v>0.43585252265684449</v>
      </c>
      <c r="J1218" s="42">
        <f t="shared" si="1515"/>
        <v>5.0859448267228542</v>
      </c>
      <c r="K1218" s="42">
        <f t="shared" si="1518"/>
        <v>2.2010457012442384</v>
      </c>
      <c r="L1218" s="42">
        <f t="shared" si="1518"/>
        <v>1.9836634971828997</v>
      </c>
      <c r="M1218" s="42">
        <f t="shared" si="1501"/>
        <v>1.4458408186671479</v>
      </c>
      <c r="N1218" s="42">
        <f>N268-0.9</f>
        <v>4.1402637331191539</v>
      </c>
      <c r="O1218" s="42">
        <f t="shared" si="1501"/>
        <v>4.1274991664475014</v>
      </c>
      <c r="P1218" s="42">
        <f t="shared" si="1501"/>
        <v>3.1954804859685857</v>
      </c>
      <c r="Q1218" s="42">
        <f t="shared" si="1510"/>
        <v>4.6578265562147942</v>
      </c>
      <c r="R1218" s="42">
        <f t="shared" si="1502"/>
        <v>5.9592775079506239</v>
      </c>
      <c r="S1218" s="42">
        <f t="shared" si="1502"/>
        <v>4.0483608961606778</v>
      </c>
      <c r="T1218" s="42">
        <f>T268</f>
        <v>6.3953335675317504</v>
      </c>
      <c r="U1218" s="42">
        <f t="shared" si="1520"/>
        <v>5.9229929708738727</v>
      </c>
      <c r="V1218" s="42">
        <f>V268+0.73</f>
        <v>1.2413230942761644</v>
      </c>
      <c r="W1218" s="42">
        <f t="shared" si="1503"/>
        <v>5.7779378115909354</v>
      </c>
      <c r="X1218" s="42">
        <f t="shared" si="1503"/>
        <v>5.5879378115909359</v>
      </c>
      <c r="Y1218" s="42">
        <f t="shared" si="1513"/>
        <v>6.3879378115909358</v>
      </c>
      <c r="Z1218" s="42">
        <f t="shared" si="1504"/>
        <v>6.3879378115909358</v>
      </c>
      <c r="AA1218" s="42">
        <f t="shared" si="1504"/>
        <v>5.917937811590936</v>
      </c>
      <c r="AB1218" s="42">
        <f t="shared" si="1504"/>
        <v>5.5894455851420677</v>
      </c>
      <c r="AC1218" s="42">
        <f t="shared" si="1514"/>
        <v>2.0180678806521111</v>
      </c>
      <c r="AD1218" s="74">
        <f t="shared" si="1505"/>
        <v>100.00000000000001</v>
      </c>
    </row>
    <row r="1219" spans="1:30" x14ac:dyDescent="0.25">
      <c r="A1219" s="34" t="s">
        <v>1023</v>
      </c>
      <c r="B1219" s="34" t="s">
        <v>1024</v>
      </c>
      <c r="C1219" s="42">
        <f t="shared" si="1506"/>
        <v>2.9855453335639166</v>
      </c>
      <c r="D1219" s="42">
        <f t="shared" ref="D1219:D1225" si="1521">D269</f>
        <v>2.8901488416107326</v>
      </c>
      <c r="E1219" s="42">
        <f t="shared" si="1507"/>
        <v>2.9653727476540852</v>
      </c>
      <c r="F1219" s="42">
        <f t="shared" si="1499"/>
        <v>3.8219180346259169</v>
      </c>
      <c r="G1219" s="42">
        <f t="shared" si="1508"/>
        <v>3.3716555406332009</v>
      </c>
      <c r="H1219" s="42">
        <f t="shared" si="1500"/>
        <v>4.4502300893160962</v>
      </c>
      <c r="I1219" s="42">
        <f t="shared" si="1500"/>
        <v>2.3811064362920207</v>
      </c>
      <c r="J1219" s="42">
        <f t="shared" si="1515"/>
        <v>2.7338659648466148</v>
      </c>
      <c r="K1219" s="42">
        <f t="shared" si="1518"/>
        <v>3.1604152521148476</v>
      </c>
      <c r="L1219" s="42">
        <f t="shared" si="1509"/>
        <v>2.7717660371200474</v>
      </c>
      <c r="M1219" s="42">
        <f t="shared" si="1501"/>
        <v>1.3384438828898111</v>
      </c>
      <c r="N1219" s="42">
        <f t="shared" si="1501"/>
        <v>5.8716289522285505</v>
      </c>
      <c r="O1219" s="42">
        <f t="shared" si="1501"/>
        <v>3.4809255181762531</v>
      </c>
      <c r="P1219" s="42">
        <f t="shared" si="1501"/>
        <v>2.8321321356915221</v>
      </c>
      <c r="Q1219" s="42">
        <f t="shared" si="1510"/>
        <v>2.5813939086253042</v>
      </c>
      <c r="R1219" s="42">
        <f t="shared" si="1502"/>
        <v>5.1259870222674593</v>
      </c>
      <c r="S1219" s="42">
        <f t="shared" si="1502"/>
        <v>4.6673912746481543</v>
      </c>
      <c r="T1219" s="42">
        <f t="shared" si="1511"/>
        <v>7.520332896439597</v>
      </c>
      <c r="U1219" s="42">
        <f t="shared" si="1512"/>
        <v>4.4748327945226869</v>
      </c>
      <c r="V1219" s="42">
        <f t="shared" si="1503"/>
        <v>1.914896087726988</v>
      </c>
      <c r="W1219" s="42">
        <f t="shared" si="1503"/>
        <v>5.5733830612939324</v>
      </c>
      <c r="X1219" s="42">
        <f t="shared" si="1503"/>
        <v>0</v>
      </c>
      <c r="Y1219" s="42">
        <f t="shared" si="1513"/>
        <v>2.1944610204313113</v>
      </c>
      <c r="Z1219" s="42">
        <f t="shared" si="1504"/>
        <v>6.5833830612939321</v>
      </c>
      <c r="AA1219" s="42">
        <f t="shared" si="1504"/>
        <v>6.1133830612939324</v>
      </c>
      <c r="AB1219" s="42">
        <f t="shared" si="1504"/>
        <v>3.2916915306469652</v>
      </c>
      <c r="AC1219" s="42">
        <f t="shared" si="1514"/>
        <v>4.9037095140461231</v>
      </c>
      <c r="AD1219" s="74">
        <f t="shared" si="1505"/>
        <v>100</v>
      </c>
    </row>
    <row r="1220" spans="1:30" x14ac:dyDescent="0.25">
      <c r="A1220" s="34" t="s">
        <v>1025</v>
      </c>
      <c r="B1220" s="34" t="s">
        <v>1026</v>
      </c>
      <c r="C1220" s="42">
        <f t="shared" si="1506"/>
        <v>3.35748707983839</v>
      </c>
      <c r="D1220" s="42">
        <f t="shared" si="1521"/>
        <v>4.4141215813931893</v>
      </c>
      <c r="E1220" s="42">
        <f t="shared" si="1507"/>
        <v>3.9926417085198818</v>
      </c>
      <c r="F1220" s="42">
        <f t="shared" si="1499"/>
        <v>4.2294029347583777</v>
      </c>
      <c r="G1220" s="42">
        <f t="shared" si="1508"/>
        <v>3.5814571511438844</v>
      </c>
      <c r="H1220" s="42">
        <f t="shared" si="1500"/>
        <v>5.4899632039108948</v>
      </c>
      <c r="I1220" s="42">
        <f t="shared" si="1500"/>
        <v>3.6980213089676925</v>
      </c>
      <c r="J1220" s="42">
        <f t="shared" si="1515"/>
        <v>1.6829494485223242</v>
      </c>
      <c r="K1220" s="42">
        <f t="shared" si="1518"/>
        <v>3.3940924899427358</v>
      </c>
      <c r="L1220" s="42">
        <f t="shared" si="1509"/>
        <v>2.7013258818518242</v>
      </c>
      <c r="M1220" s="42">
        <f t="shared" si="1501"/>
        <v>0.91410501827730428</v>
      </c>
      <c r="N1220" s="42">
        <f t="shared" si="1501"/>
        <v>3.9311578396481668</v>
      </c>
      <c r="O1220" s="42">
        <f t="shared" si="1501"/>
        <v>4.822101712420249</v>
      </c>
      <c r="P1220" s="42">
        <f t="shared" si="1501"/>
        <v>2.9576627243354485</v>
      </c>
      <c r="Q1220" s="42">
        <f t="shared" si="1510"/>
        <v>4.6169757306629435</v>
      </c>
      <c r="R1220" s="42">
        <f t="shared" si="1502"/>
        <v>5.0060534312866221</v>
      </c>
      <c r="S1220" s="42">
        <f t="shared" si="1502"/>
        <v>3.4138512233426765</v>
      </c>
      <c r="T1220" s="42">
        <f t="shared" si="1511"/>
        <v>6.7504612388666692</v>
      </c>
      <c r="U1220" s="42">
        <f t="shared" si="1512"/>
        <v>2.878014512193543</v>
      </c>
      <c r="V1220" s="42">
        <f t="shared" si="1503"/>
        <v>1.5152056191635002</v>
      </c>
      <c r="W1220" s="42">
        <f t="shared" si="1503"/>
        <v>0.14000000000000001</v>
      </c>
      <c r="X1220" s="42">
        <f t="shared" si="1503"/>
        <v>0.28999999999999998</v>
      </c>
      <c r="Y1220" s="42">
        <f t="shared" si="1513"/>
        <v>6.7199369209901061</v>
      </c>
      <c r="Z1220" s="42">
        <f t="shared" si="1504"/>
        <v>6.7199369209901061</v>
      </c>
      <c r="AA1220" s="42">
        <f t="shared" si="1504"/>
        <v>4.8099369209901059</v>
      </c>
      <c r="AB1220" s="42">
        <f t="shared" si="1504"/>
        <v>2.7999737170792098</v>
      </c>
      <c r="AC1220" s="42">
        <f t="shared" si="1514"/>
        <v>5.1731636809041701</v>
      </c>
      <c r="AD1220" s="74">
        <f t="shared" si="1505"/>
        <v>100.00000000000003</v>
      </c>
    </row>
    <row r="1221" spans="1:30" x14ac:dyDescent="0.25">
      <c r="A1221" s="34" t="s">
        <v>1027</v>
      </c>
      <c r="B1221" s="34" t="s">
        <v>1028</v>
      </c>
      <c r="C1221" s="42">
        <f t="shared" si="1506"/>
        <v>1.7489315587982919</v>
      </c>
      <c r="D1221" s="42">
        <f t="shared" si="1521"/>
        <v>5.235595228164815</v>
      </c>
      <c r="E1221" s="42">
        <f t="shared" si="1507"/>
        <v>6.2410519190205243</v>
      </c>
      <c r="F1221" s="42">
        <f t="shared" si="1499"/>
        <v>4.4480729940106665</v>
      </c>
      <c r="G1221" s="42">
        <f t="shared" si="1508"/>
        <v>3.6093791953717353</v>
      </c>
      <c r="H1221" s="42">
        <f t="shared" si="1500"/>
        <v>3.6870679971675973</v>
      </c>
      <c r="I1221" s="42">
        <f t="shared" si="1500"/>
        <v>4.0731221225312959</v>
      </c>
      <c r="J1221" s="42">
        <f t="shared" si="1515"/>
        <v>0.77603254095143304</v>
      </c>
      <c r="K1221" s="42">
        <f t="shared" si="1518"/>
        <v>3.300405214556132</v>
      </c>
      <c r="L1221" s="42">
        <f t="shared" si="1509"/>
        <v>4.3144074163191499</v>
      </c>
      <c r="M1221" s="42">
        <f t="shared" si="1501"/>
        <v>0.76942453852664905</v>
      </c>
      <c r="N1221" s="42">
        <f t="shared" si="1501"/>
        <v>4.3400160282967413</v>
      </c>
      <c r="O1221" s="42">
        <f t="shared" si="1501"/>
        <v>4.8613395438588594</v>
      </c>
      <c r="P1221" s="42">
        <f t="shared" si="1501"/>
        <v>3.7960942866391854</v>
      </c>
      <c r="Q1221" s="42">
        <f t="shared" si="1510"/>
        <v>4.6434636398619116</v>
      </c>
      <c r="R1221" s="42">
        <f t="shared" si="1502"/>
        <v>3.7997943104489109</v>
      </c>
      <c r="S1221" s="42">
        <f t="shared" si="1502"/>
        <v>3.9474097408539008</v>
      </c>
      <c r="T1221" s="42">
        <f t="shared" si="1511"/>
        <v>7.8552858748223988</v>
      </c>
      <c r="U1221" s="42">
        <f t="shared" si="1512"/>
        <v>3.6146581386763632</v>
      </c>
      <c r="V1221" s="42">
        <f t="shared" si="1503"/>
        <v>0.3207823436519972</v>
      </c>
      <c r="W1221" s="42">
        <f t="shared" si="1503"/>
        <v>0.14000000000000001</v>
      </c>
      <c r="X1221" s="42">
        <f t="shared" si="1503"/>
        <v>0</v>
      </c>
      <c r="Y1221" s="42">
        <f t="shared" si="1513"/>
        <v>2.258205863645439</v>
      </c>
      <c r="Z1221" s="42">
        <f t="shared" si="1504"/>
        <v>6.7746175909363151</v>
      </c>
      <c r="AA1221" s="42">
        <f t="shared" si="1504"/>
        <v>6.3046175909363154</v>
      </c>
      <c r="AB1221" s="42">
        <f t="shared" si="1504"/>
        <v>4.5164117272908761</v>
      </c>
      <c r="AC1221" s="42">
        <f t="shared" si="1514"/>
        <v>4.6238125946624935</v>
      </c>
      <c r="AD1221" s="74">
        <f t="shared" si="1505"/>
        <v>100</v>
      </c>
    </row>
    <row r="1222" spans="1:30" x14ac:dyDescent="0.25">
      <c r="A1222" s="34" t="s">
        <v>1029</v>
      </c>
      <c r="B1222" s="34" t="s">
        <v>1030</v>
      </c>
      <c r="C1222" s="42">
        <f t="shared" si="1506"/>
        <v>4.3807393514020605</v>
      </c>
      <c r="D1222" s="42">
        <f t="shared" si="1521"/>
        <v>3.6138195274754552</v>
      </c>
      <c r="E1222" s="42">
        <f t="shared" si="1507"/>
        <v>5.757042245807213</v>
      </c>
      <c r="F1222" s="42">
        <f t="shared" si="1499"/>
        <v>5.7385265304385857</v>
      </c>
      <c r="G1222" s="42">
        <f t="shared" si="1508"/>
        <v>2.1116797857688336</v>
      </c>
      <c r="H1222" s="42">
        <f t="shared" si="1500"/>
        <v>6.9097147079362786</v>
      </c>
      <c r="I1222" s="42">
        <f t="shared" si="1500"/>
        <v>4.7220502309822825</v>
      </c>
      <c r="J1222" s="42">
        <f t="shared" si="1515"/>
        <v>3.0055556376038481</v>
      </c>
      <c r="K1222" s="42">
        <f t="shared" si="1518"/>
        <v>4.556335935648157</v>
      </c>
      <c r="L1222" s="42">
        <f t="shared" si="1509"/>
        <v>5.3004896601091334</v>
      </c>
      <c r="M1222" s="42">
        <f t="shared" si="1501"/>
        <v>3.444787156565265</v>
      </c>
      <c r="N1222" s="42">
        <f t="shared" si="1501"/>
        <v>4.8097410504319082</v>
      </c>
      <c r="O1222" s="42">
        <f t="shared" si="1501"/>
        <v>4.1133506568792981</v>
      </c>
      <c r="P1222" s="42">
        <f t="shared" si="1501"/>
        <v>0.77191680907490523</v>
      </c>
      <c r="Q1222" s="42">
        <f t="shared" si="1510"/>
        <v>0.5</v>
      </c>
      <c r="R1222" s="42">
        <f t="shared" si="1502"/>
        <v>0</v>
      </c>
      <c r="S1222" s="42">
        <f t="shared" si="1502"/>
        <v>1.5279794668419893</v>
      </c>
      <c r="T1222" s="42">
        <f t="shared" si="1511"/>
        <v>1.81</v>
      </c>
      <c r="U1222" s="42">
        <f t="shared" si="1512"/>
        <v>6.7139384005259668</v>
      </c>
      <c r="V1222" s="42">
        <f t="shared" si="1503"/>
        <v>4.2489640669734801</v>
      </c>
      <c r="W1222" s="42">
        <f t="shared" si="1503"/>
        <v>4.5993575622809297</v>
      </c>
      <c r="X1222" s="42">
        <f t="shared" si="1503"/>
        <v>0.83537459956711735</v>
      </c>
      <c r="Y1222" s="42">
        <f t="shared" si="1513"/>
        <v>5.5701285130256757</v>
      </c>
      <c r="Z1222" s="42">
        <f t="shared" si="1504"/>
        <v>3.7697472627459376</v>
      </c>
      <c r="AA1222" s="42">
        <f t="shared" si="1504"/>
        <v>4.715673057796403</v>
      </c>
      <c r="AB1222" s="42">
        <f t="shared" si="1504"/>
        <v>2.6346160172115205</v>
      </c>
      <c r="AC1222" s="42">
        <f t="shared" si="1514"/>
        <v>3.8384717669077344</v>
      </c>
      <c r="AD1222" s="74">
        <f t="shared" si="1505"/>
        <v>100</v>
      </c>
    </row>
    <row r="1223" spans="1:30" x14ac:dyDescent="0.25">
      <c r="A1223" s="34" t="s">
        <v>1031</v>
      </c>
      <c r="B1223" s="34" t="s">
        <v>1032</v>
      </c>
      <c r="C1223" s="42">
        <f t="shared" si="1506"/>
        <v>6.5143984450099923</v>
      </c>
      <c r="D1223" s="42">
        <f t="shared" si="1521"/>
        <v>1.0365783790477372</v>
      </c>
      <c r="E1223" s="42">
        <f t="shared" si="1507"/>
        <v>5.1036222193903011</v>
      </c>
      <c r="F1223" s="42">
        <f t="shared" si="1499"/>
        <v>6.0961232909606675</v>
      </c>
      <c r="G1223" s="42">
        <f t="shared" si="1508"/>
        <v>2.4093180803202472</v>
      </c>
      <c r="H1223" s="42">
        <f t="shared" si="1500"/>
        <v>3.5397375544200136</v>
      </c>
      <c r="I1223" s="42">
        <f t="shared" si="1500"/>
        <v>0.60910524693710766</v>
      </c>
      <c r="J1223" s="42">
        <f t="shared" si="1515"/>
        <v>1.1823154969429452</v>
      </c>
      <c r="K1223" s="42">
        <f t="shared" si="1518"/>
        <v>4.6134542702022703</v>
      </c>
      <c r="L1223" s="42">
        <f t="shared" si="1509"/>
        <v>4.7890862335936983</v>
      </c>
      <c r="M1223" s="42">
        <f t="shared" si="1501"/>
        <v>4.2157545171201516</v>
      </c>
      <c r="N1223" s="42">
        <f t="shared" si="1501"/>
        <v>6.3759333523782233</v>
      </c>
      <c r="O1223" s="42">
        <f t="shared" si="1501"/>
        <v>4.3169540578438683</v>
      </c>
      <c r="P1223" s="42">
        <f t="shared" si="1501"/>
        <v>1.2081017354107526</v>
      </c>
      <c r="Q1223" s="42">
        <f t="shared" si="1510"/>
        <v>0.5</v>
      </c>
      <c r="R1223" s="42">
        <f t="shared" si="1502"/>
        <v>0</v>
      </c>
      <c r="S1223" s="42">
        <f t="shared" si="1502"/>
        <v>1.4499698230467923</v>
      </c>
      <c r="T1223" s="42">
        <f t="shared" si="1511"/>
        <v>8.8599094691403746</v>
      </c>
      <c r="U1223" s="42">
        <f t="shared" si="1512"/>
        <v>6.4799094691403747</v>
      </c>
      <c r="V1223" s="42">
        <f t="shared" si="1503"/>
        <v>3.5249547345701862</v>
      </c>
      <c r="W1223" s="42">
        <f t="shared" si="1503"/>
        <v>3.9632566367649162</v>
      </c>
      <c r="X1223" s="42">
        <f t="shared" si="1503"/>
        <v>2.2297131602917259</v>
      </c>
      <c r="Y1223" s="42">
        <f t="shared" si="1513"/>
        <v>6.2906444255149205</v>
      </c>
      <c r="Z1223" s="42">
        <f t="shared" si="1504"/>
        <v>4.7314752152630071</v>
      </c>
      <c r="AA1223" s="42">
        <f t="shared" si="1504"/>
        <v>4.6003715871714439</v>
      </c>
      <c r="AB1223" s="42">
        <f t="shared" si="1504"/>
        <v>0.59999229524598918</v>
      </c>
      <c r="AC1223" s="42">
        <f t="shared" si="1514"/>
        <v>4.7593203042723102</v>
      </c>
      <c r="AD1223" s="74">
        <f t="shared" si="1505"/>
        <v>100</v>
      </c>
    </row>
    <row r="1224" spans="1:30" x14ac:dyDescent="0.25">
      <c r="A1224" s="34" t="s">
        <v>1033</v>
      </c>
      <c r="B1224" s="34" t="s">
        <v>1034</v>
      </c>
      <c r="C1224" s="42">
        <f t="shared" si="1506"/>
        <v>3.4353426449726543</v>
      </c>
      <c r="D1224" s="42">
        <f t="shared" si="1521"/>
        <v>3.346362014564626</v>
      </c>
      <c r="E1224" s="42">
        <f t="shared" si="1507"/>
        <v>4.7553745113332404</v>
      </c>
      <c r="F1224" s="42">
        <f t="shared" ref="F1224:F1239" si="1522">F274</f>
        <v>3.8466320214595533</v>
      </c>
      <c r="G1224" s="42">
        <f t="shared" si="1508"/>
        <v>1.1254872321425222</v>
      </c>
      <c r="H1224" s="42">
        <f t="shared" ref="H1224:I1239" si="1523">H274</f>
        <v>6.545618252878147</v>
      </c>
      <c r="I1224" s="42">
        <f t="shared" si="1523"/>
        <v>4.6076889909347756</v>
      </c>
      <c r="J1224" s="42">
        <f t="shared" si="1515"/>
        <v>2.1142834753878743</v>
      </c>
      <c r="K1224" s="42">
        <f t="shared" si="1518"/>
        <v>2.9147537634393679</v>
      </c>
      <c r="L1224" s="42">
        <f t="shared" si="1509"/>
        <v>4.2331897226798905</v>
      </c>
      <c r="M1224" s="42">
        <f t="shared" ref="M1224:P1239" si="1524">M274</f>
        <v>4.1644082013851769</v>
      </c>
      <c r="N1224" s="42">
        <f t="shared" si="1524"/>
        <v>5.7411726314050622</v>
      </c>
      <c r="O1224" s="42">
        <f t="shared" si="1524"/>
        <v>3.6029714171466347</v>
      </c>
      <c r="P1224" s="42">
        <f t="shared" si="1524"/>
        <v>0.79367981877443416</v>
      </c>
      <c r="Q1224" s="42">
        <f t="shared" si="1510"/>
        <v>6.7300353916188058</v>
      </c>
      <c r="R1224" s="42">
        <f t="shared" ref="R1224:S1239" si="1525">R274</f>
        <v>0</v>
      </c>
      <c r="S1224" s="42">
        <f t="shared" si="1525"/>
        <v>1.176678463872936</v>
      </c>
      <c r="T1224" s="42">
        <f t="shared" si="1511"/>
        <v>8.0400353916188063</v>
      </c>
      <c r="U1224" s="42">
        <f t="shared" si="1512"/>
        <v>5.6600353916188064</v>
      </c>
      <c r="V1224" s="42">
        <f t="shared" ref="V1224:X1239" si="1526">V274</f>
        <v>2.336263271857054</v>
      </c>
      <c r="W1224" s="42">
        <f t="shared" si="1526"/>
        <v>3.99115821375621</v>
      </c>
      <c r="X1224" s="42">
        <f t="shared" si="1526"/>
        <v>0.77896213782074186</v>
      </c>
      <c r="Y1224" s="42">
        <f t="shared" si="1513"/>
        <v>4.4691716474581131</v>
      </c>
      <c r="Z1224" s="42">
        <f t="shared" ref="Z1224:AB1239" si="1527">Z274</f>
        <v>4.5025478093025164</v>
      </c>
      <c r="AA1224" s="42">
        <f t="shared" si="1527"/>
        <v>2.9773419357185853</v>
      </c>
      <c r="AB1224" s="42">
        <f t="shared" si="1527"/>
        <v>3.9766183350758353</v>
      </c>
      <c r="AC1224" s="42">
        <f t="shared" si="1514"/>
        <v>4.1341873117776364</v>
      </c>
      <c r="AD1224" s="74">
        <f t="shared" si="1505"/>
        <v>100</v>
      </c>
    </row>
    <row r="1225" spans="1:30" x14ac:dyDescent="0.25">
      <c r="A1225" s="34" t="s">
        <v>1035</v>
      </c>
      <c r="B1225" s="34" t="s">
        <v>1036</v>
      </c>
      <c r="C1225" s="42">
        <f t="shared" si="1506"/>
        <v>5.5030825379630244</v>
      </c>
      <c r="D1225" s="42">
        <f t="shared" si="1521"/>
        <v>1.7683550662775374</v>
      </c>
      <c r="E1225" s="42">
        <f t="shared" si="1507"/>
        <v>4.6630205430122604</v>
      </c>
      <c r="F1225" s="42">
        <f t="shared" si="1522"/>
        <v>4.306086878101036</v>
      </c>
      <c r="G1225" s="42">
        <f t="shared" si="1508"/>
        <v>1.0184131574025632</v>
      </c>
      <c r="H1225" s="42">
        <f t="shared" si="1523"/>
        <v>7.2398220134499862</v>
      </c>
      <c r="I1225" s="42">
        <f t="shared" si="1523"/>
        <v>2.5658682843645924</v>
      </c>
      <c r="J1225" s="42">
        <f t="shared" si="1515"/>
        <v>0.58362380115106816</v>
      </c>
      <c r="K1225" s="42">
        <f t="shared" si="1518"/>
        <v>5.2432665959627549</v>
      </c>
      <c r="L1225" s="42">
        <f t="shared" si="1509"/>
        <v>3.2210103343867784</v>
      </c>
      <c r="M1225" s="42">
        <f t="shared" si="1524"/>
        <v>5.9123505550714412</v>
      </c>
      <c r="N1225" s="42">
        <f t="shared" si="1524"/>
        <v>5.7796733203521127</v>
      </c>
      <c r="O1225" s="42">
        <f t="shared" si="1524"/>
        <v>4.831777550580111</v>
      </c>
      <c r="P1225" s="42">
        <f t="shared" si="1524"/>
        <v>1.6701721046478208</v>
      </c>
      <c r="Q1225" s="42">
        <f t="shared" si="1510"/>
        <v>0.5</v>
      </c>
      <c r="R1225" s="42">
        <f t="shared" si="1525"/>
        <v>0</v>
      </c>
      <c r="S1225" s="42">
        <f t="shared" si="1525"/>
        <v>0</v>
      </c>
      <c r="T1225" s="42">
        <f t="shared" si="1511"/>
        <v>8.6369246858185331</v>
      </c>
      <c r="U1225" s="42">
        <f t="shared" si="1512"/>
        <v>5.8569246858185329</v>
      </c>
      <c r="V1225" s="42">
        <f t="shared" si="1526"/>
        <v>3.9823727333941434</v>
      </c>
      <c r="W1225" s="42">
        <f t="shared" si="1526"/>
        <v>3.5364520104342581</v>
      </c>
      <c r="X1225" s="42">
        <f t="shared" si="1526"/>
        <v>2.2091128091762178</v>
      </c>
      <c r="Y1225" s="42">
        <f t="shared" si="1513"/>
        <v>4.2720236330551637</v>
      </c>
      <c r="Z1225" s="42">
        <f t="shared" si="1527"/>
        <v>3.1744923842221664</v>
      </c>
      <c r="AA1225" s="42">
        <f t="shared" si="1527"/>
        <v>4.6609811275908681</v>
      </c>
      <c r="AB1225" s="42">
        <f t="shared" si="1527"/>
        <v>5.5196412353426449</v>
      </c>
      <c r="AC1225" s="42">
        <f t="shared" si="1514"/>
        <v>3.3445519524243892</v>
      </c>
      <c r="AD1225" s="74">
        <f t="shared" si="1505"/>
        <v>100</v>
      </c>
    </row>
    <row r="1226" spans="1:30" x14ac:dyDescent="0.25">
      <c r="A1226" s="34" t="s">
        <v>1037</v>
      </c>
      <c r="B1226" s="34" t="s">
        <v>1038</v>
      </c>
      <c r="C1226" s="42">
        <f t="shared" si="1506"/>
        <v>2.7175715452062486</v>
      </c>
      <c r="D1226" s="42">
        <f>D276-1.47</f>
        <v>2.920069034629841</v>
      </c>
      <c r="E1226" s="42">
        <f t="shared" si="1507"/>
        <v>4.6649547650608145</v>
      </c>
      <c r="F1226" s="42">
        <f t="shared" si="1522"/>
        <v>3.5221776395004532</v>
      </c>
      <c r="G1226" s="42">
        <f t="shared" si="1508"/>
        <v>2.3917056979764197</v>
      </c>
      <c r="H1226" s="42">
        <f t="shared" si="1523"/>
        <v>7.4339662926103154</v>
      </c>
      <c r="I1226" s="42">
        <f t="shared" si="1523"/>
        <v>3.6960635944437961</v>
      </c>
      <c r="J1226" s="42">
        <f t="shared" si="1515"/>
        <v>2.1244312186979819</v>
      </c>
      <c r="K1226" s="42">
        <f t="shared" si="1518"/>
        <v>2.5396441748042009</v>
      </c>
      <c r="L1226" s="42">
        <f>L276</f>
        <v>6.1131896078461896</v>
      </c>
      <c r="M1226" s="42">
        <f t="shared" si="1524"/>
        <v>3.1844177412981547</v>
      </c>
      <c r="N1226" s="42">
        <f t="shared" si="1524"/>
        <v>4.2396888652374587</v>
      </c>
      <c r="O1226" s="42">
        <f t="shared" si="1524"/>
        <v>5.8614583405886815</v>
      </c>
      <c r="P1226" s="42">
        <f t="shared" si="1524"/>
        <v>0.36870671355149504</v>
      </c>
      <c r="Q1226" s="42">
        <f t="shared" si="1510"/>
        <v>0.5</v>
      </c>
      <c r="R1226" s="42">
        <f t="shared" si="1525"/>
        <v>6.8133928108369428</v>
      </c>
      <c r="S1226" s="42">
        <f t="shared" si="1525"/>
        <v>0</v>
      </c>
      <c r="T1226" s="42">
        <f t="shared" si="1511"/>
        <v>8.6233928108369433</v>
      </c>
      <c r="U1226" s="42">
        <f>U276</f>
        <v>6.8133928108369428</v>
      </c>
      <c r="V1226" s="42">
        <f t="shared" si="1526"/>
        <v>1.4194568355910309</v>
      </c>
      <c r="W1226" s="42">
        <f t="shared" si="1526"/>
        <v>4.3026215010751558</v>
      </c>
      <c r="X1226" s="42">
        <f t="shared" si="1526"/>
        <v>0.47164562791790954</v>
      </c>
      <c r="Y1226" s="42">
        <f t="shared" si="1513"/>
        <v>3.6726501093728015</v>
      </c>
      <c r="Z1226" s="42">
        <f t="shared" si="1527"/>
        <v>4.0660036968147377</v>
      </c>
      <c r="AA1226" s="42">
        <f t="shared" si="1527"/>
        <v>2.4531947704031323</v>
      </c>
      <c r="AB1226" s="42">
        <f t="shared" si="1527"/>
        <v>3.3342135031755253</v>
      </c>
      <c r="AC1226" s="42">
        <f t="shared" si="1514"/>
        <v>5.7519902916868091</v>
      </c>
      <c r="AD1226" s="74">
        <f t="shared" si="1505"/>
        <v>99.999999999999972</v>
      </c>
    </row>
    <row r="1227" spans="1:30" x14ac:dyDescent="0.25">
      <c r="A1227" s="34" t="s">
        <v>1039</v>
      </c>
      <c r="B1227" s="34" t="s">
        <v>1040</v>
      </c>
      <c r="C1227" s="42">
        <f t="shared" si="1506"/>
        <v>5.1468438197105106</v>
      </c>
      <c r="D1227" s="42">
        <f t="shared" ref="D1227" si="1528">D277</f>
        <v>1.6225301878576788</v>
      </c>
      <c r="E1227" s="42">
        <f t="shared" si="1507"/>
        <v>4.3138810170502708</v>
      </c>
      <c r="F1227" s="42">
        <f t="shared" si="1522"/>
        <v>3.3097585118061708</v>
      </c>
      <c r="G1227" s="42">
        <f t="shared" si="1508"/>
        <v>2.0446840192083124</v>
      </c>
      <c r="H1227" s="42">
        <f t="shared" si="1523"/>
        <v>7.7256983716149943</v>
      </c>
      <c r="I1227" s="42">
        <f t="shared" si="1523"/>
        <v>4.4544783077843135</v>
      </c>
      <c r="J1227" s="42">
        <f t="shared" si="1515"/>
        <v>0.30099695032575435</v>
      </c>
      <c r="K1227" s="42">
        <f t="shared" si="1518"/>
        <v>5.5155019719566845</v>
      </c>
      <c r="L1227" s="42">
        <f t="shared" si="1509"/>
        <v>4.3093378602022021</v>
      </c>
      <c r="M1227" s="42">
        <f t="shared" si="1524"/>
        <v>3.4638298737994093</v>
      </c>
      <c r="N1227" s="42">
        <f t="shared" si="1524"/>
        <v>3.0276049161852354</v>
      </c>
      <c r="O1227" s="42">
        <f t="shared" si="1524"/>
        <v>3.0580930867925633</v>
      </c>
      <c r="P1227" s="42">
        <f t="shared" si="1524"/>
        <v>2.5943215113426668</v>
      </c>
      <c r="Q1227" s="42">
        <f t="shared" si="1510"/>
        <v>0.5</v>
      </c>
      <c r="R1227" s="42">
        <f t="shared" si="1525"/>
        <v>6.556020457438601</v>
      </c>
      <c r="S1227" s="42">
        <f t="shared" si="1525"/>
        <v>2.06</v>
      </c>
      <c r="T1227" s="42">
        <f t="shared" si="1511"/>
        <v>6.306020457438601</v>
      </c>
      <c r="U1227" s="42">
        <f t="shared" si="1512"/>
        <v>5.5860204574386012</v>
      </c>
      <c r="V1227" s="42">
        <f t="shared" si="1526"/>
        <v>3.004842709659358</v>
      </c>
      <c r="W1227" s="42">
        <f t="shared" si="1526"/>
        <v>4.6678026324034043</v>
      </c>
      <c r="X1227" s="42">
        <f t="shared" si="1526"/>
        <v>0.14366961129798195</v>
      </c>
      <c r="Y1227" s="42">
        <f t="shared" si="1513"/>
        <v>3.9916238747765806</v>
      </c>
      <c r="Z1227" s="42">
        <f t="shared" si="1527"/>
        <v>5.0561386551304972</v>
      </c>
      <c r="AA1227" s="42">
        <f t="shared" si="1527"/>
        <v>4.6695885332879135</v>
      </c>
      <c r="AB1227" s="42">
        <f t="shared" si="1527"/>
        <v>2.9292857363023539</v>
      </c>
      <c r="AC1227" s="42">
        <f t="shared" si="1514"/>
        <v>3.6414264691893297</v>
      </c>
      <c r="AD1227" s="74">
        <f t="shared" si="1505"/>
        <v>99.999999999999986</v>
      </c>
    </row>
    <row r="1228" spans="1:30" x14ac:dyDescent="0.25">
      <c r="A1228" s="34" t="s">
        <v>1041</v>
      </c>
      <c r="B1228" s="34" t="s">
        <v>1042</v>
      </c>
      <c r="C1228" s="42">
        <f t="shared" si="1506"/>
        <v>3.8813883951235169</v>
      </c>
      <c r="D1228" s="42">
        <f>D278-1.47</f>
        <v>0.12078501395278374</v>
      </c>
      <c r="E1228" s="42">
        <f t="shared" si="1507"/>
        <v>4.9058483945288911</v>
      </c>
      <c r="F1228" s="42">
        <f t="shared" si="1522"/>
        <v>3.9971688810531467</v>
      </c>
      <c r="G1228" s="42">
        <f t="shared" si="1508"/>
        <v>1.6848050934526508</v>
      </c>
      <c r="H1228" s="42">
        <f t="shared" si="1523"/>
        <v>4.6775273869510983</v>
      </c>
      <c r="I1228" s="42">
        <f t="shared" si="1523"/>
        <v>3.0657347011802258</v>
      </c>
      <c r="J1228" s="42">
        <f t="shared" si="1515"/>
        <v>1.3977304603633176</v>
      </c>
      <c r="K1228" s="42">
        <f t="shared" si="1518"/>
        <v>5.0420121194380512</v>
      </c>
      <c r="L1228" s="42">
        <f>L278</f>
        <v>4.8562435706800668</v>
      </c>
      <c r="M1228" s="42">
        <f t="shared" si="1524"/>
        <v>0.20313157814234545</v>
      </c>
      <c r="N1228" s="42">
        <f t="shared" si="1524"/>
        <v>4.2721914752098735</v>
      </c>
      <c r="O1228" s="42">
        <f t="shared" si="1524"/>
        <v>5.0485213105339435</v>
      </c>
      <c r="P1228" s="42">
        <f t="shared" si="1524"/>
        <v>0.61507744583359114</v>
      </c>
      <c r="Q1228" s="42">
        <f t="shared" si="1510"/>
        <v>6.7709620052229802</v>
      </c>
      <c r="R1228" s="42">
        <f t="shared" si="1525"/>
        <v>6.2709620052229802</v>
      </c>
      <c r="S1228" s="42">
        <f t="shared" si="1525"/>
        <v>0</v>
      </c>
      <c r="T1228" s="42">
        <f t="shared" si="1511"/>
        <v>8.0809620052229807</v>
      </c>
      <c r="U1228" s="42">
        <f>U278</f>
        <v>6.2709620052229802</v>
      </c>
      <c r="V1228" s="42">
        <f t="shared" si="1526"/>
        <v>3.1354810026114892</v>
      </c>
      <c r="W1228" s="42">
        <f t="shared" si="1526"/>
        <v>3.2410355171337915</v>
      </c>
      <c r="X1228" s="42">
        <f t="shared" si="1526"/>
        <v>3.6052212433384607</v>
      </c>
      <c r="Y1228" s="42">
        <f t="shared" si="1513"/>
        <v>4.5146514449724631</v>
      </c>
      <c r="Z1228" s="42">
        <f t="shared" si="1527"/>
        <v>5.0552977458434567</v>
      </c>
      <c r="AA1228" s="42">
        <f t="shared" si="1527"/>
        <v>4.5806407262904871</v>
      </c>
      <c r="AB1228" s="42">
        <f t="shared" si="1527"/>
        <v>1.2008225116384439</v>
      </c>
      <c r="AC1228" s="42">
        <f t="shared" si="1514"/>
        <v>3.5048359608360116</v>
      </c>
      <c r="AD1228" s="74">
        <f t="shared" si="1505"/>
        <v>100.00000000000003</v>
      </c>
    </row>
    <row r="1229" spans="1:30" x14ac:dyDescent="0.25">
      <c r="A1229" s="34" t="s">
        <v>1043</v>
      </c>
      <c r="B1229" s="34" t="s">
        <v>1044</v>
      </c>
      <c r="C1229" s="42">
        <f t="shared" si="1506"/>
        <v>3.9691311380935095</v>
      </c>
      <c r="D1229" s="42">
        <f t="shared" ref="D1229:D1234" si="1529">D279</f>
        <v>2.6107286240549703</v>
      </c>
      <c r="E1229" s="42">
        <f t="shared" si="1507"/>
        <v>4.4471330210809725</v>
      </c>
      <c r="F1229" s="42">
        <f t="shared" si="1522"/>
        <v>3.4300798943829052</v>
      </c>
      <c r="G1229" s="42">
        <f t="shared" si="1508"/>
        <v>1.288886829462633</v>
      </c>
      <c r="H1229" s="42">
        <f t="shared" si="1523"/>
        <v>5.5304565084710431</v>
      </c>
      <c r="I1229" s="42">
        <f t="shared" si="1523"/>
        <v>3.653585028846519</v>
      </c>
      <c r="J1229" s="42">
        <f t="shared" si="1515"/>
        <v>1.991696047042198</v>
      </c>
      <c r="K1229" s="42">
        <f t="shared" si="1518"/>
        <v>2.5461589889068943</v>
      </c>
      <c r="L1229" s="42">
        <f t="shared" si="1509"/>
        <v>4.5519436643208238</v>
      </c>
      <c r="M1229" s="42">
        <f t="shared" si="1524"/>
        <v>1.0217953847580135</v>
      </c>
      <c r="N1229" s="42">
        <f t="shared" si="1524"/>
        <v>5.1328660998383961</v>
      </c>
      <c r="O1229" s="42">
        <f t="shared" si="1524"/>
        <v>5.4039920301038089</v>
      </c>
      <c r="P1229" s="42">
        <f t="shared" si="1524"/>
        <v>0.60151496251484105</v>
      </c>
      <c r="Q1229" s="42">
        <f t="shared" si="1510"/>
        <v>6.9282382138633691</v>
      </c>
      <c r="R1229" s="42">
        <f t="shared" si="1525"/>
        <v>6.4282382138633691</v>
      </c>
      <c r="S1229" s="42">
        <f t="shared" si="1525"/>
        <v>3.76</v>
      </c>
      <c r="T1229" s="42">
        <f t="shared" si="1511"/>
        <v>5.228238213863369</v>
      </c>
      <c r="U1229" s="42">
        <f t="shared" si="1512"/>
        <v>4.7082382138633694</v>
      </c>
      <c r="V1229" s="42">
        <f t="shared" si="1526"/>
        <v>3.2141191069316837</v>
      </c>
      <c r="W1229" s="42">
        <f t="shared" si="1526"/>
        <v>4.3599002542941863</v>
      </c>
      <c r="X1229" s="42">
        <f t="shared" si="1526"/>
        <v>1.6349387173724874</v>
      </c>
      <c r="Y1229" s="42">
        <f t="shared" si="1513"/>
        <v>4.6365766361934275</v>
      </c>
      <c r="Z1229" s="42">
        <f t="shared" si="1527"/>
        <v>4.7642755007841044</v>
      </c>
      <c r="AA1229" s="42">
        <f t="shared" si="1527"/>
        <v>2.5169576530995084</v>
      </c>
      <c r="AB1229" s="42">
        <f t="shared" si="1527"/>
        <v>2.4618784648838452</v>
      </c>
      <c r="AC1229" s="42">
        <f t="shared" si="1514"/>
        <v>3.1784325891097378</v>
      </c>
      <c r="AD1229" s="74">
        <f t="shared" si="1505"/>
        <v>99.999999999999972</v>
      </c>
    </row>
    <row r="1230" spans="1:30" x14ac:dyDescent="0.25">
      <c r="A1230" s="34" t="s">
        <v>1045</v>
      </c>
      <c r="B1230" s="34" t="s">
        <v>1046</v>
      </c>
      <c r="C1230" s="42">
        <f t="shared" si="1506"/>
        <v>3.917332633365024</v>
      </c>
      <c r="D1230" s="42">
        <f t="shared" si="1529"/>
        <v>2.8542771146746753</v>
      </c>
      <c r="E1230" s="42">
        <f t="shared" si="1507"/>
        <v>4.4633585435664065</v>
      </c>
      <c r="F1230" s="42">
        <f t="shared" si="1522"/>
        <v>4.8210963388007375</v>
      </c>
      <c r="G1230" s="42">
        <f t="shared" si="1508"/>
        <v>2.0160742526865922</v>
      </c>
      <c r="H1230" s="42">
        <f t="shared" si="1523"/>
        <v>5.4768399707397615</v>
      </c>
      <c r="I1230" s="42">
        <f t="shared" si="1523"/>
        <v>1.3060785220203275</v>
      </c>
      <c r="J1230" s="42">
        <f t="shared" si="1515"/>
        <v>2.3422416649152948</v>
      </c>
      <c r="K1230" s="42">
        <f t="shared" si="1518"/>
        <v>3.9804955498304566</v>
      </c>
      <c r="L1230" s="42">
        <f t="shared" si="1509"/>
        <v>4.4061016282609433</v>
      </c>
      <c r="M1230" s="42">
        <f t="shared" si="1524"/>
        <v>3.8631734028993474</v>
      </c>
      <c r="N1230" s="42">
        <f t="shared" si="1524"/>
        <v>2.5003896087136392</v>
      </c>
      <c r="O1230" s="42">
        <f t="shared" si="1524"/>
        <v>5.0960983620151348</v>
      </c>
      <c r="P1230" s="42">
        <f t="shared" si="1524"/>
        <v>0.14777496102327842</v>
      </c>
      <c r="Q1230" s="42">
        <f t="shared" si="1510"/>
        <v>6.7417328775069096</v>
      </c>
      <c r="R1230" s="42">
        <f t="shared" si="1525"/>
        <v>6.2417328775069096</v>
      </c>
      <c r="S1230" s="42">
        <f t="shared" si="1525"/>
        <v>1.1805776258356371</v>
      </c>
      <c r="T1230" s="42">
        <f t="shared" si="1511"/>
        <v>8.0517328775069092</v>
      </c>
      <c r="U1230" s="42">
        <f t="shared" si="1512"/>
        <v>5.6717328775069102</v>
      </c>
      <c r="V1230" s="42">
        <f t="shared" si="1526"/>
        <v>2.8607942355239997</v>
      </c>
      <c r="W1230" s="42">
        <f t="shared" si="1526"/>
        <v>1.8519233901397385</v>
      </c>
      <c r="X1230" s="42">
        <f t="shared" si="1526"/>
        <v>1.0312522078635951</v>
      </c>
      <c r="Y1230" s="42">
        <f t="shared" si="1513"/>
        <v>3.8906323050567364</v>
      </c>
      <c r="Z1230" s="42">
        <f t="shared" si="1527"/>
        <v>3.5321042960831339</v>
      </c>
      <c r="AA1230" s="42">
        <f t="shared" si="1527"/>
        <v>4.1578007984733292</v>
      </c>
      <c r="AB1230" s="42">
        <f t="shared" si="1527"/>
        <v>3.5856763338869486</v>
      </c>
      <c r="AC1230" s="42">
        <f t="shared" si="1514"/>
        <v>4.0109747435976359</v>
      </c>
      <c r="AD1230" s="74">
        <f t="shared" si="1505"/>
        <v>100.00000000000003</v>
      </c>
    </row>
    <row r="1231" spans="1:30" x14ac:dyDescent="0.25">
      <c r="A1231" s="34" t="s">
        <v>1047</v>
      </c>
      <c r="B1231" s="34" t="s">
        <v>1048</v>
      </c>
      <c r="C1231" s="42">
        <f t="shared" si="1506"/>
        <v>3.3272253919355839</v>
      </c>
      <c r="D1231" s="42">
        <f t="shared" si="1529"/>
        <v>3.7917803429514043</v>
      </c>
      <c r="E1231" s="42">
        <f t="shared" si="1507"/>
        <v>5.5989843085558846</v>
      </c>
      <c r="F1231" s="42">
        <f t="shared" si="1522"/>
        <v>4.5604355149136424</v>
      </c>
      <c r="G1231" s="42">
        <f t="shared" si="1508"/>
        <v>2.2339027245481144</v>
      </c>
      <c r="H1231" s="42">
        <f t="shared" si="1523"/>
        <v>3.4848198382343236</v>
      </c>
      <c r="I1231" s="42">
        <f t="shared" si="1523"/>
        <v>0.60283528286414234</v>
      </c>
      <c r="J1231" s="42">
        <f t="shared" si="1515"/>
        <v>1.194007798313063</v>
      </c>
      <c r="K1231" s="42">
        <f t="shared" si="1518"/>
        <v>4.3093434520047111</v>
      </c>
      <c r="L1231" s="42">
        <f t="shared" si="1509"/>
        <v>4.7874315030291186</v>
      </c>
      <c r="M1231" s="42">
        <f t="shared" si="1524"/>
        <v>1.4840551306838774</v>
      </c>
      <c r="N1231" s="42">
        <f t="shared" si="1524"/>
        <v>5.228432830781605</v>
      </c>
      <c r="O1231" s="42">
        <f t="shared" si="1524"/>
        <v>5.6718511362720898</v>
      </c>
      <c r="P1231" s="42">
        <f t="shared" si="1524"/>
        <v>1.0967143053777253</v>
      </c>
      <c r="Q1231" s="42">
        <f t="shared" si="1510"/>
        <v>0.5</v>
      </c>
      <c r="R1231" s="42">
        <f t="shared" si="1525"/>
        <v>6.9984574738851251</v>
      </c>
      <c r="S1231" s="42">
        <f t="shared" si="1525"/>
        <v>0</v>
      </c>
      <c r="T1231" s="42">
        <f t="shared" si="1511"/>
        <v>8.8084574738851256</v>
      </c>
      <c r="U1231" s="42">
        <f t="shared" si="1512"/>
        <v>6.0284574738851253</v>
      </c>
      <c r="V1231" s="42">
        <f t="shared" si="1526"/>
        <v>3.7908311316877761</v>
      </c>
      <c r="W1231" s="42">
        <f t="shared" si="1526"/>
        <v>3.860712725905056</v>
      </c>
      <c r="X1231" s="42">
        <f t="shared" si="1526"/>
        <v>2.5787318796098235</v>
      </c>
      <c r="Y1231" s="42">
        <f t="shared" si="1513"/>
        <v>4.3500086097995228</v>
      </c>
      <c r="Z1231" s="42">
        <f t="shared" si="1527"/>
        <v>4.8621457987525281</v>
      </c>
      <c r="AA1231" s="42">
        <f t="shared" si="1527"/>
        <v>4.909201272304351</v>
      </c>
      <c r="AB1231" s="42">
        <f t="shared" si="1527"/>
        <v>2.2335502576229138</v>
      </c>
      <c r="AC1231" s="42">
        <f t="shared" si="1514"/>
        <v>3.7076263421973494</v>
      </c>
      <c r="AD1231" s="74">
        <f t="shared" si="1505"/>
        <v>99.999999999999957</v>
      </c>
    </row>
    <row r="1232" spans="1:30" x14ac:dyDescent="0.25">
      <c r="A1232" s="34" t="s">
        <v>1049</v>
      </c>
      <c r="B1232" s="34" t="s">
        <v>1050</v>
      </c>
      <c r="C1232" s="42">
        <f t="shared" si="1506"/>
        <v>2.4263711495614397</v>
      </c>
      <c r="D1232" s="42">
        <f t="shared" si="1529"/>
        <v>5.12598768917562</v>
      </c>
      <c r="E1232" s="42">
        <f t="shared" si="1507"/>
        <v>4.2573513407968173</v>
      </c>
      <c r="F1232" s="42">
        <f t="shared" si="1522"/>
        <v>3.2995665027390824</v>
      </c>
      <c r="G1232" s="42">
        <f t="shared" si="1508"/>
        <v>1.1705219999853873</v>
      </c>
      <c r="H1232" s="42">
        <f t="shared" si="1523"/>
        <v>7.1919699062574285</v>
      </c>
      <c r="I1232" s="42">
        <f t="shared" si="1523"/>
        <v>3.3437126823166063</v>
      </c>
      <c r="J1232" s="42">
        <f t="shared" si="1515"/>
        <v>1.6477532791588236</v>
      </c>
      <c r="K1232" s="42">
        <f t="shared" ref="K1232:L1245" si="1530">K282</f>
        <v>1.6139389804353226</v>
      </c>
      <c r="L1232" s="42">
        <f t="shared" si="1509"/>
        <v>4.5973101234729841</v>
      </c>
      <c r="M1232" s="42">
        <f t="shared" si="1524"/>
        <v>4.5675703039030058</v>
      </c>
      <c r="N1232" s="42">
        <f t="shared" si="1524"/>
        <v>6.28548362451511</v>
      </c>
      <c r="O1232" s="42">
        <f t="shared" si="1524"/>
        <v>5.2648783975569122</v>
      </c>
      <c r="P1232" s="42">
        <f t="shared" si="1524"/>
        <v>1.0815115474848913</v>
      </c>
      <c r="Q1232" s="42">
        <f t="shared" si="1510"/>
        <v>7.3521481615650082</v>
      </c>
      <c r="R1232" s="42">
        <f t="shared" si="1525"/>
        <v>0</v>
      </c>
      <c r="S1232" s="42">
        <f t="shared" si="1525"/>
        <v>1.384049387188337</v>
      </c>
      <c r="T1232" s="42">
        <f t="shared" si="1511"/>
        <v>8.6621481615650087</v>
      </c>
      <c r="U1232" s="42">
        <f t="shared" si="1512"/>
        <v>6.2821481615650088</v>
      </c>
      <c r="V1232" s="42">
        <f t="shared" si="1526"/>
        <v>3.4260740807825032</v>
      </c>
      <c r="W1232" s="42">
        <f t="shared" si="1526"/>
        <v>3.530224293488295</v>
      </c>
      <c r="X1232" s="42">
        <f t="shared" si="1526"/>
        <v>3.753941443464349</v>
      </c>
      <c r="Y1232" s="42">
        <f t="shared" si="1513"/>
        <v>3.1243051419935162</v>
      </c>
      <c r="Z1232" s="42">
        <f t="shared" si="1527"/>
        <v>3.4554325167213031</v>
      </c>
      <c r="AA1232" s="42">
        <f t="shared" si="1527"/>
        <v>3.366205530789987</v>
      </c>
      <c r="AB1232" s="42">
        <f t="shared" si="1527"/>
        <v>0.29158077283255385</v>
      </c>
      <c r="AC1232" s="42">
        <f t="shared" si="1514"/>
        <v>3.4978148206846922</v>
      </c>
      <c r="AD1232" s="74">
        <f t="shared" si="1505"/>
        <v>99.999999999999972</v>
      </c>
    </row>
    <row r="1233" spans="1:30" x14ac:dyDescent="0.25">
      <c r="A1233" s="34" t="s">
        <v>1051</v>
      </c>
      <c r="B1233" s="34" t="s">
        <v>1052</v>
      </c>
      <c r="C1233" s="42">
        <f t="shared" si="1506"/>
        <v>3.1701777749321614</v>
      </c>
      <c r="D1233" s="42">
        <f t="shared" si="1529"/>
        <v>3.3812959480455258</v>
      </c>
      <c r="E1233" s="42">
        <f t="shared" si="1507"/>
        <v>5.6449131376918729</v>
      </c>
      <c r="F1233" s="42">
        <f t="shared" si="1522"/>
        <v>5.3724580856455466</v>
      </c>
      <c r="G1233" s="42">
        <f t="shared" si="1508"/>
        <v>2.1243025003598328</v>
      </c>
      <c r="H1233" s="42">
        <f t="shared" si="1523"/>
        <v>4.6329650871166645</v>
      </c>
      <c r="I1233" s="42">
        <f t="shared" si="1523"/>
        <v>2.7917776214288308</v>
      </c>
      <c r="J1233" s="42">
        <f t="shared" si="1515"/>
        <v>0.50420749350273431</v>
      </c>
      <c r="K1233" s="42">
        <f t="shared" si="1530"/>
        <v>3.1113088782553833</v>
      </c>
      <c r="L1233" s="42">
        <f t="shared" si="1509"/>
        <v>3.5823173500530645</v>
      </c>
      <c r="M1233" s="42">
        <f t="shared" si="1524"/>
        <v>4.0346880015009052</v>
      </c>
      <c r="N1233" s="42">
        <f t="shared" si="1524"/>
        <v>3.6651491519082668</v>
      </c>
      <c r="O1233" s="42">
        <f t="shared" si="1524"/>
        <v>2.4528023644986501</v>
      </c>
      <c r="P1233" s="42">
        <f t="shared" si="1524"/>
        <v>1.7964658899657997</v>
      </c>
      <c r="Q1233" s="42">
        <f t="shared" si="1510"/>
        <v>6.5130763939610032</v>
      </c>
      <c r="R1233" s="42">
        <f t="shared" si="1525"/>
        <v>6.0130763939610032</v>
      </c>
      <c r="S1233" s="42">
        <f t="shared" si="1525"/>
        <v>0</v>
      </c>
      <c r="T1233" s="42">
        <f t="shared" si="1511"/>
        <v>7.8230763939610029</v>
      </c>
      <c r="U1233" s="42">
        <f t="shared" si="1512"/>
        <v>5.0430763939610035</v>
      </c>
      <c r="V1233" s="42">
        <f t="shared" si="1526"/>
        <v>3.2570830467288769</v>
      </c>
      <c r="W1233" s="42">
        <f t="shared" si="1526"/>
        <v>4.219910418868948</v>
      </c>
      <c r="X1233" s="42">
        <f t="shared" si="1526"/>
        <v>1.5894938562778911</v>
      </c>
      <c r="Y1233" s="42">
        <f t="shared" si="1513"/>
        <v>4.3037713603103391</v>
      </c>
      <c r="Z1233" s="42">
        <f t="shared" si="1527"/>
        <v>3.8431189952025622</v>
      </c>
      <c r="AA1233" s="42">
        <f t="shared" si="1527"/>
        <v>4.6723838534832192</v>
      </c>
      <c r="AB1233" s="42">
        <f t="shared" si="1527"/>
        <v>3.3263826860209811</v>
      </c>
      <c r="AC1233" s="42">
        <f t="shared" si="1514"/>
        <v>3.13072092235794</v>
      </c>
      <c r="AD1233" s="74">
        <f t="shared" si="1505"/>
        <v>100</v>
      </c>
    </row>
    <row r="1234" spans="1:30" x14ac:dyDescent="0.25">
      <c r="A1234" s="34" t="s">
        <v>1053</v>
      </c>
      <c r="B1234" s="34" t="s">
        <v>1054</v>
      </c>
      <c r="C1234" s="42">
        <f t="shared" si="1506"/>
        <v>1.3685101681996859</v>
      </c>
      <c r="D1234" s="42">
        <f t="shared" si="1529"/>
        <v>5.9970126931154635</v>
      </c>
      <c r="E1234" s="42">
        <f>E284-1.3</f>
        <v>3.5576277018625717</v>
      </c>
      <c r="F1234" s="42">
        <f t="shared" si="1522"/>
        <v>4.2270182226531778</v>
      </c>
      <c r="G1234" s="42">
        <f t="shared" si="1508"/>
        <v>1.886971349950612</v>
      </c>
      <c r="H1234" s="42">
        <f t="shared" si="1523"/>
        <v>5.4242169137505742</v>
      </c>
      <c r="I1234" s="42">
        <f t="shared" si="1523"/>
        <v>3.8496589144522968</v>
      </c>
      <c r="J1234" s="42">
        <f>J284</f>
        <v>0.9346559600353167</v>
      </c>
      <c r="K1234" s="42">
        <f t="shared" si="1530"/>
        <v>3.2401160034491783</v>
      </c>
      <c r="L1234" s="42">
        <f t="shared" si="1509"/>
        <v>6.0072585057303858</v>
      </c>
      <c r="M1234" s="42">
        <f t="shared" si="1524"/>
        <v>0.85329663743550588</v>
      </c>
      <c r="N1234" s="42">
        <f t="shared" si="1524"/>
        <v>5.1652185335767022</v>
      </c>
      <c r="O1234" s="42">
        <f t="shared" si="1524"/>
        <v>5.835360865500407</v>
      </c>
      <c r="P1234" s="42">
        <f t="shared" si="1524"/>
        <v>0.51074418133492383</v>
      </c>
      <c r="Q1234" s="42">
        <f t="shared" si="1510"/>
        <v>0.5</v>
      </c>
      <c r="R1234" s="42">
        <f t="shared" si="1525"/>
        <v>7.0785951381885939</v>
      </c>
      <c r="S1234" s="42">
        <f t="shared" si="1525"/>
        <v>1.459531712729532</v>
      </c>
      <c r="T1234" s="42">
        <f>T284+1</f>
        <v>8.5885951381885945</v>
      </c>
      <c r="U1234" s="42">
        <f t="shared" si="1512"/>
        <v>6.5085951381885945</v>
      </c>
      <c r="V1234" s="42">
        <f t="shared" si="1526"/>
        <v>4.1291804972766792</v>
      </c>
      <c r="W1234" s="42">
        <f t="shared" si="1526"/>
        <v>3.9723250647483224</v>
      </c>
      <c r="X1234" s="42">
        <f t="shared" si="1526"/>
        <v>2.0519133304685386</v>
      </c>
      <c r="Y1234" s="42">
        <f t="shared" si="1513"/>
        <v>3.8146454384258108</v>
      </c>
      <c r="Z1234" s="42">
        <f t="shared" si="1527"/>
        <v>3.2114046819332569</v>
      </c>
      <c r="AA1234" s="42">
        <f t="shared" si="1527"/>
        <v>3.3628267488333954</v>
      </c>
      <c r="AB1234" s="42">
        <f t="shared" si="1527"/>
        <v>3.1627765511055421</v>
      </c>
      <c r="AC1234" s="42">
        <f t="shared" si="1514"/>
        <v>3.3019439088663183</v>
      </c>
      <c r="AD1234" s="74">
        <f t="shared" si="1505"/>
        <v>99.999999999999972</v>
      </c>
    </row>
    <row r="1235" spans="1:30" x14ac:dyDescent="0.25">
      <c r="A1235" s="34" t="s">
        <v>1055</v>
      </c>
      <c r="B1235" s="34" t="s">
        <v>1056</v>
      </c>
      <c r="C1235" s="42">
        <f t="shared" si="1506"/>
        <v>3.2721051014103599</v>
      </c>
      <c r="D1235" s="42">
        <f t="shared" ref="D1235:D1238" si="1531">D285-1.47</f>
        <v>2.3524841171911151</v>
      </c>
      <c r="E1235" s="42">
        <f t="shared" si="1507"/>
        <v>4.638856132706084</v>
      </c>
      <c r="F1235" s="42">
        <f t="shared" si="1522"/>
        <v>4.2332831184063169</v>
      </c>
      <c r="G1235" s="42">
        <f t="shared" si="1508"/>
        <v>1.5762764879581981</v>
      </c>
      <c r="H1235" s="42">
        <f t="shared" si="1523"/>
        <v>5.7535489407358407</v>
      </c>
      <c r="I1235" s="42">
        <f t="shared" si="1523"/>
        <v>3.3295147745747786</v>
      </c>
      <c r="J1235" s="42">
        <f t="shared" si="1515"/>
        <v>1.4585887303337917</v>
      </c>
      <c r="K1235" s="42">
        <f t="shared" si="1530"/>
        <v>2.1152852306581895</v>
      </c>
      <c r="L1235" s="42">
        <f t="shared" si="1530"/>
        <v>5.4007510916336452</v>
      </c>
      <c r="M1235" s="42">
        <f t="shared" si="1524"/>
        <v>4.2368204572831312</v>
      </c>
      <c r="N1235" s="42">
        <f t="shared" si="1524"/>
        <v>5.2967242893384583</v>
      </c>
      <c r="O1235" s="42">
        <f t="shared" si="1524"/>
        <v>5.5020312664505573</v>
      </c>
      <c r="P1235" s="42">
        <f t="shared" si="1524"/>
        <v>0.18233836346172558</v>
      </c>
      <c r="Q1235" s="42">
        <f t="shared" si="1510"/>
        <v>0.9</v>
      </c>
      <c r="R1235" s="42">
        <f t="shared" si="1525"/>
        <v>6.4693651356218655</v>
      </c>
      <c r="S1235" s="42">
        <f t="shared" si="1525"/>
        <v>3.4129100904145777</v>
      </c>
      <c r="T1235" s="42">
        <f t="shared" si="1511"/>
        <v>8.279365135621866</v>
      </c>
      <c r="U1235" s="42">
        <f t="shared" ref="U1235:U1238" si="1532">U285</f>
        <v>6.4693651356218655</v>
      </c>
      <c r="V1235" s="42">
        <f t="shared" si="1526"/>
        <v>3.2346825678109319</v>
      </c>
      <c r="W1235" s="42">
        <f t="shared" si="1526"/>
        <v>3.3745011684355699</v>
      </c>
      <c r="X1235" s="42">
        <f t="shared" si="1526"/>
        <v>0.6658547724652808</v>
      </c>
      <c r="Y1235" s="42">
        <f t="shared" si="1513"/>
        <v>4.0719099730635806</v>
      </c>
      <c r="Z1235" s="42">
        <f t="shared" si="1527"/>
        <v>3.5301709511275337</v>
      </c>
      <c r="AA1235" s="42">
        <f t="shared" si="1527"/>
        <v>3.3427248654105499</v>
      </c>
      <c r="AB1235" s="42">
        <f t="shared" si="1527"/>
        <v>3.1658595344532534</v>
      </c>
      <c r="AC1235" s="42">
        <f t="shared" si="1514"/>
        <v>3.7346825678109341</v>
      </c>
      <c r="AD1235" s="74">
        <f t="shared" si="1505"/>
        <v>99.999999999999986</v>
      </c>
    </row>
    <row r="1236" spans="1:30" x14ac:dyDescent="0.25">
      <c r="A1236" s="34" t="s">
        <v>1057</v>
      </c>
      <c r="B1236" s="34" t="s">
        <v>1058</v>
      </c>
      <c r="C1236" s="42">
        <f t="shared" si="1506"/>
        <v>5.2346898988555148</v>
      </c>
      <c r="D1236" s="42">
        <f>D286</f>
        <v>1.2709872274437806</v>
      </c>
      <c r="E1236" s="42">
        <f t="shared" si="1507"/>
        <v>6.1203548636052174</v>
      </c>
      <c r="F1236" s="42">
        <f t="shared" si="1522"/>
        <v>4.9007266412083021</v>
      </c>
      <c r="G1236" s="42">
        <f t="shared" si="1508"/>
        <v>1.6608760706345529</v>
      </c>
      <c r="H1236" s="42">
        <f t="shared" si="1523"/>
        <v>5.3463627311211859</v>
      </c>
      <c r="I1236" s="42">
        <f t="shared" si="1523"/>
        <v>3.4934311067186403</v>
      </c>
      <c r="J1236" s="42">
        <f t="shared" si="1515"/>
        <v>1.1854790630647953</v>
      </c>
      <c r="K1236" s="42">
        <f t="shared" si="1530"/>
        <v>4.5315535607546034</v>
      </c>
      <c r="L1236" s="42">
        <f t="shared" si="1530"/>
        <v>4.0622097922120739</v>
      </c>
      <c r="M1236" s="42">
        <f t="shared" si="1524"/>
        <v>4.2812879292419641</v>
      </c>
      <c r="N1236" s="42">
        <f>N286-0.9</f>
        <v>3.0073523102346371</v>
      </c>
      <c r="O1236" s="42">
        <f t="shared" si="1524"/>
        <v>3.9194384385379233</v>
      </c>
      <c r="P1236" s="42">
        <f t="shared" si="1524"/>
        <v>1.0439832231531092</v>
      </c>
      <c r="Q1236" s="42">
        <f t="shared" si="1510"/>
        <v>0.5</v>
      </c>
      <c r="R1236" s="42">
        <f t="shared" si="1525"/>
        <v>6.6143794209772171</v>
      </c>
      <c r="S1236" s="42">
        <f t="shared" si="1525"/>
        <v>1.3047931403257396</v>
      </c>
      <c r="T1236" s="42">
        <f t="shared" si="1511"/>
        <v>1.81</v>
      </c>
      <c r="U1236" s="42">
        <f t="shared" si="1532"/>
        <v>7.0143794209772174</v>
      </c>
      <c r="V1236" s="42">
        <f t="shared" si="1526"/>
        <v>1.6535948552443054</v>
      </c>
      <c r="W1236" s="42">
        <f t="shared" si="1526"/>
        <v>4.5483839509507877</v>
      </c>
      <c r="X1236" s="42">
        <f t="shared" si="1526"/>
        <v>0.54383052974399337</v>
      </c>
      <c r="Y1236" s="42">
        <f>Y286-0.27</f>
        <v>4.8541311961227063</v>
      </c>
      <c r="Z1236" s="42">
        <f t="shared" si="1527"/>
        <v>6.4186750662417555</v>
      </c>
      <c r="AA1236" s="42">
        <f t="shared" si="1527"/>
        <v>5.277833639719141</v>
      </c>
      <c r="AB1236" s="42">
        <f t="shared" si="1527"/>
        <v>3.9404813571779167</v>
      </c>
      <c r="AC1236" s="42">
        <f t="shared" si="1514"/>
        <v>5.4607845657329124</v>
      </c>
      <c r="AD1236" s="74">
        <f t="shared" si="1505"/>
        <v>100</v>
      </c>
    </row>
    <row r="1237" spans="1:30" x14ac:dyDescent="0.25">
      <c r="A1237" s="34" t="s">
        <v>1059</v>
      </c>
      <c r="B1237" s="34" t="s">
        <v>1060</v>
      </c>
      <c r="C1237" s="42">
        <f t="shared" si="1506"/>
        <v>7.0590792094230661</v>
      </c>
      <c r="D1237" s="42">
        <f t="shared" si="1531"/>
        <v>5.8090792094230661</v>
      </c>
      <c r="E1237" s="42">
        <f t="shared" si="1507"/>
        <v>5.3827194729487102</v>
      </c>
      <c r="F1237" s="42">
        <f t="shared" si="1522"/>
        <v>4.3654855096944249</v>
      </c>
      <c r="G1237" s="42">
        <f t="shared" si="1508"/>
        <v>1.9987711660498741</v>
      </c>
      <c r="H1237" s="42">
        <f t="shared" si="1523"/>
        <v>4.9529843166510936</v>
      </c>
      <c r="I1237" s="42">
        <f t="shared" si="1523"/>
        <v>2.9429089563726398</v>
      </c>
      <c r="J1237" s="42">
        <f t="shared" si="1515"/>
        <v>1.6961197512066979</v>
      </c>
      <c r="K1237" s="42">
        <f t="shared" si="1530"/>
        <v>5.4205909006341981</v>
      </c>
      <c r="L1237" s="42">
        <f t="shared" si="1530"/>
        <v>2.2747122529447075</v>
      </c>
      <c r="M1237" s="42">
        <f t="shared" si="1524"/>
        <v>2.5369900682582309</v>
      </c>
      <c r="N1237" s="42">
        <f t="shared" si="1524"/>
        <v>4.9230542154159469</v>
      </c>
      <c r="O1237" s="42">
        <f t="shared" si="1524"/>
        <v>4.469863106306609</v>
      </c>
      <c r="P1237" s="42">
        <f t="shared" si="1524"/>
        <v>4.7366889528630738</v>
      </c>
      <c r="Q1237" s="42">
        <f t="shared" si="1510"/>
        <v>2.9727996407626129</v>
      </c>
      <c r="R1237" s="42">
        <f t="shared" si="1525"/>
        <v>5.6905099698547188</v>
      </c>
      <c r="S1237" s="42">
        <f t="shared" si="1525"/>
        <v>2.4978064625939478</v>
      </c>
      <c r="T1237" s="42">
        <f t="shared" si="1511"/>
        <v>4.6038160145963598</v>
      </c>
      <c r="U1237" s="42">
        <f t="shared" si="1532"/>
        <v>1.6165499658879752</v>
      </c>
      <c r="V1237" s="42">
        <f t="shared" si="1526"/>
        <v>6.5993341307392583</v>
      </c>
      <c r="W1237" s="42">
        <f t="shared" si="1526"/>
        <v>3.0093292968649172</v>
      </c>
      <c r="X1237" s="42">
        <f t="shared" si="1526"/>
        <v>5.0734532960975045</v>
      </c>
      <c r="Y1237" s="42">
        <f t="shared" si="1513"/>
        <v>6.0409446919974652</v>
      </c>
      <c r="Z1237" s="42">
        <f t="shared" si="1527"/>
        <v>0.32004970593855997</v>
      </c>
      <c r="AA1237" s="42">
        <f t="shared" si="1527"/>
        <v>0.08</v>
      </c>
      <c r="AB1237" s="42">
        <f t="shared" si="1527"/>
        <v>0</v>
      </c>
      <c r="AC1237" s="42">
        <f t="shared" si="1514"/>
        <v>2.9263597364743559</v>
      </c>
      <c r="AD1237" s="74">
        <f t="shared" si="1505"/>
        <v>99.999999999999986</v>
      </c>
    </row>
    <row r="1238" spans="1:30" x14ac:dyDescent="0.25">
      <c r="A1238" s="34" t="s">
        <v>1061</v>
      </c>
      <c r="B1238" s="34" t="s">
        <v>1062</v>
      </c>
      <c r="C1238" s="42">
        <f t="shared" si="1506"/>
        <v>6.0604976423897092</v>
      </c>
      <c r="D1238" s="42">
        <f t="shared" si="1531"/>
        <v>4.8104976423897092</v>
      </c>
      <c r="E1238" s="42">
        <f t="shared" si="1507"/>
        <v>2.1001244105974286</v>
      </c>
      <c r="F1238" s="42">
        <f t="shared" si="1522"/>
        <v>5.228105180300151</v>
      </c>
      <c r="G1238" s="42">
        <f t="shared" si="1508"/>
        <v>2.8048886201103702</v>
      </c>
      <c r="H1238" s="42">
        <f t="shared" si="1523"/>
        <v>6.5410338530618057</v>
      </c>
      <c r="I1238" s="42">
        <f t="shared" si="1523"/>
        <v>4.7936914777283244</v>
      </c>
      <c r="J1238" s="42">
        <f t="shared" si="1515"/>
        <v>3.2651194316929617</v>
      </c>
      <c r="K1238" s="42">
        <f t="shared" si="1530"/>
        <v>2.1380417506007525</v>
      </c>
      <c r="L1238" s="42">
        <f t="shared" si="1530"/>
        <v>4.9720606335585193</v>
      </c>
      <c r="M1238" s="42">
        <f t="shared" si="1524"/>
        <v>3.8972607064955613</v>
      </c>
      <c r="N1238" s="42">
        <f t="shared" si="1524"/>
        <v>2.3006152268682656</v>
      </c>
      <c r="O1238" s="42">
        <f t="shared" si="1524"/>
        <v>5.5835288676087851</v>
      </c>
      <c r="P1238" s="42">
        <f t="shared" si="1524"/>
        <v>5.1570793292382806</v>
      </c>
      <c r="Q1238" s="42">
        <f t="shared" si="1510"/>
        <v>3.5945271210023493</v>
      </c>
      <c r="R1238" s="42">
        <f t="shared" si="1525"/>
        <v>5.0230045753476062</v>
      </c>
      <c r="S1238" s="42">
        <f t="shared" si="1525"/>
        <v>2.0316778762336334</v>
      </c>
      <c r="T1238" s="42">
        <f t="shared" si="1511"/>
        <v>4.7139499274087777</v>
      </c>
      <c r="U1238" s="42">
        <f t="shared" si="1532"/>
        <v>6.1208668224968834</v>
      </c>
      <c r="V1238" s="42">
        <f t="shared" si="1526"/>
        <v>4.5504872641246878</v>
      </c>
      <c r="W1238" s="42">
        <f t="shared" si="1526"/>
        <v>3.0410296914632449</v>
      </c>
      <c r="X1238" s="42">
        <f t="shared" si="1526"/>
        <v>3.1651618998589832</v>
      </c>
      <c r="Y1238" s="42">
        <f t="shared" si="1513"/>
        <v>2.9573988898341406</v>
      </c>
      <c r="Z1238" s="42">
        <f t="shared" si="1527"/>
        <v>0.38235273132924896</v>
      </c>
      <c r="AA1238" s="42">
        <f t="shared" si="1527"/>
        <v>0.08</v>
      </c>
      <c r="AB1238" s="42">
        <f t="shared" si="1527"/>
        <v>0</v>
      </c>
      <c r="AC1238" s="42">
        <f t="shared" si="1514"/>
        <v>4.6869984282598063</v>
      </c>
      <c r="AD1238" s="74">
        <f t="shared" si="1505"/>
        <v>99.999999999999972</v>
      </c>
    </row>
    <row r="1239" spans="1:30" x14ac:dyDescent="0.25">
      <c r="A1239" s="34" t="s">
        <v>1063</v>
      </c>
      <c r="B1239" s="34" t="s">
        <v>1064</v>
      </c>
      <c r="C1239" s="42">
        <f t="shared" si="1506"/>
        <v>6.6472532113067873</v>
      </c>
      <c r="D1239" s="42">
        <f t="shared" ref="D1239:D1244" si="1533">D289</f>
        <v>6.867253211306787</v>
      </c>
      <c r="E1239" s="42">
        <f t="shared" si="1507"/>
        <v>4.2497621561245094</v>
      </c>
      <c r="F1239" s="42">
        <f t="shared" si="1522"/>
        <v>3.8069139545159798</v>
      </c>
      <c r="G1239" s="42">
        <f t="shared" si="1508"/>
        <v>3.0619124991606652</v>
      </c>
      <c r="H1239" s="42">
        <f t="shared" si="1523"/>
        <v>6.7508691525161213</v>
      </c>
      <c r="I1239" s="42">
        <f t="shared" si="1523"/>
        <v>5.7434410403612031</v>
      </c>
      <c r="J1239" s="42">
        <f t="shared" si="1515"/>
        <v>3.6784626325983902</v>
      </c>
      <c r="K1239" s="42">
        <f t="shared" si="1530"/>
        <v>1.4611177045333592</v>
      </c>
      <c r="L1239" s="42">
        <f t="shared" si="1509"/>
        <v>2.5044232799467205</v>
      </c>
      <c r="M1239" s="42">
        <f t="shared" si="1524"/>
        <v>5.859392356177433</v>
      </c>
      <c r="N1239" s="42">
        <f t="shared" si="1524"/>
        <v>0.66842841828357358</v>
      </c>
      <c r="O1239" s="42">
        <f t="shared" si="1524"/>
        <v>4.9875616585463218</v>
      </c>
      <c r="P1239" s="42">
        <f t="shared" si="1524"/>
        <v>4.8074929412084133</v>
      </c>
      <c r="Q1239" s="42">
        <f t="shared" si="1510"/>
        <v>2.0677997241907402</v>
      </c>
      <c r="R1239" s="42">
        <f t="shared" si="1525"/>
        <v>5.643935269501827</v>
      </c>
      <c r="S1239" s="42">
        <f t="shared" si="1525"/>
        <v>1.2834671140694511</v>
      </c>
      <c r="T1239" s="42">
        <f t="shared" si="1511"/>
        <v>5.4370016960806336</v>
      </c>
      <c r="U1239" s="42">
        <f t="shared" si="1512"/>
        <v>5.8972532113067873</v>
      </c>
      <c r="V1239" s="42">
        <f t="shared" si="1526"/>
        <v>3.2579976521028442</v>
      </c>
      <c r="W1239" s="42">
        <f t="shared" si="1526"/>
        <v>2.2746594643978426</v>
      </c>
      <c r="X1239" s="42">
        <f t="shared" si="1526"/>
        <v>3.9176054209654065</v>
      </c>
      <c r="Y1239" s="42">
        <f t="shared" si="1513"/>
        <v>3.6813692847954731</v>
      </c>
      <c r="Z1239" s="42">
        <f t="shared" si="1527"/>
        <v>0.28645813846488</v>
      </c>
      <c r="AA1239" s="42">
        <f t="shared" si="1527"/>
        <v>0.08</v>
      </c>
      <c r="AB1239" s="42">
        <f t="shared" si="1527"/>
        <v>0</v>
      </c>
      <c r="AC1239" s="42">
        <f t="shared" si="1514"/>
        <v>5.0781688075378586</v>
      </c>
      <c r="AD1239" s="74">
        <f t="shared" si="1505"/>
        <v>100.00000000000001</v>
      </c>
    </row>
    <row r="1240" spans="1:30" x14ac:dyDescent="0.25">
      <c r="A1240" s="34" t="s">
        <v>1065</v>
      </c>
      <c r="B1240" s="34" t="s">
        <v>1066</v>
      </c>
      <c r="C1240" s="42">
        <f t="shared" si="1506"/>
        <v>6.5415745264630312</v>
      </c>
      <c r="D1240" s="42">
        <f t="shared" si="1533"/>
        <v>6.7615745264630309</v>
      </c>
      <c r="E1240" s="42">
        <f t="shared" si="1507"/>
        <v>5.3194486229113149</v>
      </c>
      <c r="F1240" s="42">
        <f t="shared" ref="F1240:F1255" si="1534">F290</f>
        <v>3.8242687910228885</v>
      </c>
      <c r="G1240" s="42">
        <f t="shared" si="1508"/>
        <v>1.9151089443531273</v>
      </c>
      <c r="H1240" s="42">
        <f t="shared" ref="H1240:J1255" si="1535">H290</f>
        <v>5.4909996509837047</v>
      </c>
      <c r="I1240" s="42">
        <f t="shared" si="1535"/>
        <v>4.0758771869384338</v>
      </c>
      <c r="J1240" s="42">
        <f t="shared" si="1515"/>
        <v>1.4054068542005893</v>
      </c>
      <c r="K1240" s="42">
        <f t="shared" si="1530"/>
        <v>2.4456758925504589</v>
      </c>
      <c r="L1240" s="42">
        <f t="shared" si="1509"/>
        <v>1.3312597675837377</v>
      </c>
      <c r="M1240" s="42">
        <f t="shared" ref="M1240:P1255" si="1536">M290</f>
        <v>2.3312562200136826</v>
      </c>
      <c r="N1240" s="42">
        <f t="shared" si="1536"/>
        <v>4.5592399009176745</v>
      </c>
      <c r="O1240" s="42">
        <f t="shared" si="1536"/>
        <v>4.1236057676868922</v>
      </c>
      <c r="P1240" s="42">
        <f t="shared" si="1536"/>
        <v>4.6557451718230629</v>
      </c>
      <c r="Q1240" s="42">
        <f t="shared" si="1510"/>
        <v>1.1683896990715019</v>
      </c>
      <c r="R1240" s="42">
        <f t="shared" ref="R1240:S1255" si="1537">R290</f>
        <v>5.7080279485669561</v>
      </c>
      <c r="S1240" s="42">
        <f t="shared" si="1537"/>
        <v>1.8159515167690574</v>
      </c>
      <c r="T1240" s="42">
        <f t="shared" si="1511"/>
        <v>6.5779820371178017</v>
      </c>
      <c r="U1240" s="42">
        <f t="shared" si="1512"/>
        <v>2.1125625558251242</v>
      </c>
      <c r="V1240" s="42">
        <f t="shared" ref="V1240:X1255" si="1538">V290</f>
        <v>5.935812081361199</v>
      </c>
      <c r="W1240" s="42">
        <f t="shared" si="1538"/>
        <v>5.1088652664242504</v>
      </c>
      <c r="X1240" s="42">
        <f t="shared" si="1538"/>
        <v>5.3609270431477869</v>
      </c>
      <c r="Y1240" s="42">
        <f t="shared" si="1513"/>
        <v>6.1902642737523896</v>
      </c>
      <c r="Z1240" s="42">
        <f t="shared" ref="Z1240:AB1255" si="1539">Z290</f>
        <v>0.15245940307695155</v>
      </c>
      <c r="AA1240" s="42">
        <f t="shared" si="1539"/>
        <v>0.08</v>
      </c>
      <c r="AB1240" s="42">
        <f t="shared" si="1539"/>
        <v>0</v>
      </c>
      <c r="AC1240" s="42">
        <f t="shared" si="1514"/>
        <v>5.0077163509753548</v>
      </c>
      <c r="AD1240" s="74">
        <f t="shared" si="1505"/>
        <v>99.999999999999986</v>
      </c>
    </row>
    <row r="1241" spans="1:30" x14ac:dyDescent="0.25">
      <c r="A1241" s="34" t="s">
        <v>1067</v>
      </c>
      <c r="B1241" s="34" t="s">
        <v>1068</v>
      </c>
      <c r="C1241" s="42">
        <f t="shared" si="1506"/>
        <v>6.2006742411989224</v>
      </c>
      <c r="D1241" s="42">
        <f t="shared" si="1533"/>
        <v>6.9806742411989227</v>
      </c>
      <c r="E1241" s="42">
        <f t="shared" si="1507"/>
        <v>5.6130337742824805</v>
      </c>
      <c r="F1241" s="42">
        <f t="shared" si="1534"/>
        <v>1.6902583581952246</v>
      </c>
      <c r="G1241" s="42">
        <f t="shared" si="1508"/>
        <v>3.6256542380043761</v>
      </c>
      <c r="H1241" s="42">
        <f t="shared" si="1535"/>
        <v>3.004248839428957</v>
      </c>
      <c r="I1241" s="42">
        <f t="shared" si="1535"/>
        <v>0.7735707036090762</v>
      </c>
      <c r="J1241" s="42">
        <f t="shared" si="1515"/>
        <v>0.24460196264046097</v>
      </c>
      <c r="K1241" s="42">
        <f t="shared" si="1530"/>
        <v>1.0928807219062</v>
      </c>
      <c r="L1241" s="42">
        <f t="shared" si="1509"/>
        <v>0.57011237353315392</v>
      </c>
      <c r="M1241" s="42">
        <f t="shared" si="1536"/>
        <v>1.7063344518652834</v>
      </c>
      <c r="N1241" s="42">
        <f t="shared" si="1536"/>
        <v>4.9322096904927761</v>
      </c>
      <c r="O1241" s="42">
        <f t="shared" si="1536"/>
        <v>2.5685877878464844</v>
      </c>
      <c r="P1241" s="42">
        <f t="shared" si="1536"/>
        <v>2.199819382880503</v>
      </c>
      <c r="Q1241" s="42">
        <f t="shared" si="1510"/>
        <v>3.1343928111779711</v>
      </c>
      <c r="R1241" s="42">
        <f t="shared" si="1537"/>
        <v>6.057495741799805</v>
      </c>
      <c r="S1241" s="42">
        <f t="shared" si="1537"/>
        <v>3.2080369703224361</v>
      </c>
      <c r="T1241" s="42">
        <f t="shared" si="1511"/>
        <v>6.1036169913933165</v>
      </c>
      <c r="U1241" s="42">
        <f t="shared" si="1512"/>
        <v>3.4943347928187318</v>
      </c>
      <c r="V1241" s="42">
        <f t="shared" si="1538"/>
        <v>5.0151160368257193</v>
      </c>
      <c r="W1241" s="42">
        <f t="shared" si="1538"/>
        <v>3.64618503031812</v>
      </c>
      <c r="X1241" s="42">
        <f t="shared" si="1538"/>
        <v>4.6035242820919029</v>
      </c>
      <c r="Y1241" s="42">
        <f t="shared" si="1513"/>
        <v>5.9919520054732978</v>
      </c>
      <c r="Z1241" s="42">
        <f t="shared" si="1539"/>
        <v>0.39088659416543553</v>
      </c>
      <c r="AA1241" s="42">
        <f t="shared" si="1539"/>
        <v>5.9506742411989224</v>
      </c>
      <c r="AB1241" s="42">
        <f t="shared" si="1539"/>
        <v>6.4206742411989222</v>
      </c>
      <c r="AC1241" s="42">
        <f t="shared" si="1514"/>
        <v>4.7804494941326157</v>
      </c>
      <c r="AD1241" s="74">
        <f t="shared" si="1505"/>
        <v>100.00000000000001</v>
      </c>
    </row>
    <row r="1242" spans="1:30" x14ac:dyDescent="0.25">
      <c r="A1242" s="34" t="s">
        <v>1069</v>
      </c>
      <c r="B1242" s="34" t="s">
        <v>1070</v>
      </c>
      <c r="C1242" s="42">
        <f t="shared" si="1506"/>
        <v>7.3068614661712248</v>
      </c>
      <c r="D1242" s="42">
        <f t="shared" si="1533"/>
        <v>7.5268614661712245</v>
      </c>
      <c r="E1242" s="42">
        <f t="shared" si="1507"/>
        <v>7.4296230106569556</v>
      </c>
      <c r="F1242" s="42">
        <f t="shared" si="1534"/>
        <v>0.38209135025936469</v>
      </c>
      <c r="G1242" s="42">
        <f t="shared" si="1508"/>
        <v>6.0911027440803709</v>
      </c>
      <c r="H1242" s="42">
        <f t="shared" si="1535"/>
        <v>2.0343821984270165</v>
      </c>
      <c r="I1242" s="42">
        <f t="shared" si="1535"/>
        <v>0.18932045097620254</v>
      </c>
      <c r="J1242" s="42">
        <f t="shared" si="1515"/>
        <v>0.12146818725240927</v>
      </c>
      <c r="K1242" s="42">
        <f t="shared" si="1530"/>
        <v>0</v>
      </c>
      <c r="L1242" s="42">
        <f t="shared" si="1509"/>
        <v>0.12723845551426849</v>
      </c>
      <c r="M1242" s="42">
        <f t="shared" si="1536"/>
        <v>0.79786318056421024</v>
      </c>
      <c r="N1242" s="42">
        <f t="shared" si="1536"/>
        <v>6.1775471445922747</v>
      </c>
      <c r="O1242" s="42">
        <f t="shared" si="1536"/>
        <v>1.1727510186330687</v>
      </c>
      <c r="P1242" s="42">
        <f t="shared" si="1536"/>
        <v>0.55585780803443685</v>
      </c>
      <c r="Q1242" s="42">
        <f t="shared" si="1510"/>
        <v>1.5497400108040804</v>
      </c>
      <c r="R1242" s="42">
        <f t="shared" si="1537"/>
        <v>6.6037114241034951</v>
      </c>
      <c r="S1242" s="42">
        <f t="shared" si="1537"/>
        <v>5.2727265754200472</v>
      </c>
      <c r="T1242" s="42">
        <f t="shared" si="1511"/>
        <v>6.2983319675228309</v>
      </c>
      <c r="U1242" s="42">
        <f t="shared" si="1512"/>
        <v>0.47650782173342288</v>
      </c>
      <c r="V1242" s="42">
        <f t="shared" si="1538"/>
        <v>7.4438575973514105</v>
      </c>
      <c r="W1242" s="42">
        <f t="shared" si="1538"/>
        <v>5.3991243611808928</v>
      </c>
      <c r="X1242" s="42">
        <f t="shared" si="1538"/>
        <v>6.3495632073974129</v>
      </c>
      <c r="Y1242" s="42">
        <f t="shared" si="1513"/>
        <v>7.2886696476215027</v>
      </c>
      <c r="Z1242" s="42">
        <f t="shared" si="1539"/>
        <v>0.28002979524651339</v>
      </c>
      <c r="AA1242" s="42">
        <f t="shared" si="1539"/>
        <v>0.08</v>
      </c>
      <c r="AB1242" s="42">
        <f t="shared" si="1539"/>
        <v>7.5268614661712245</v>
      </c>
      <c r="AC1242" s="42">
        <f t="shared" si="1514"/>
        <v>5.5179076441141506</v>
      </c>
      <c r="AD1242" s="74">
        <f t="shared" si="1505"/>
        <v>100.00000000000001</v>
      </c>
    </row>
    <row r="1243" spans="1:30" x14ac:dyDescent="0.25">
      <c r="A1243" s="34" t="s">
        <v>1071</v>
      </c>
      <c r="B1243" s="34" t="s">
        <v>1072</v>
      </c>
      <c r="C1243" s="42">
        <f t="shared" si="1506"/>
        <v>5.451684338168576</v>
      </c>
      <c r="D1243" s="42">
        <f t="shared" si="1533"/>
        <v>6.2316843381685754</v>
      </c>
      <c r="E1243" s="42">
        <f t="shared" si="1507"/>
        <v>4.3111228921123832</v>
      </c>
      <c r="F1243" s="42">
        <f t="shared" si="1534"/>
        <v>4.6550616737798718</v>
      </c>
      <c r="G1243" s="42">
        <f t="shared" si="1508"/>
        <v>2.4233610776956676</v>
      </c>
      <c r="H1243" s="42">
        <f t="shared" si="1535"/>
        <v>5.4652062915090909</v>
      </c>
      <c r="I1243" s="42">
        <f t="shared" si="1535"/>
        <v>3.6408579865560657</v>
      </c>
      <c r="J1243" s="42">
        <f t="shared" si="1515"/>
        <v>1.5037956860396664</v>
      </c>
      <c r="K1243" s="42">
        <f t="shared" si="1530"/>
        <v>1.9307861576744092</v>
      </c>
      <c r="L1243" s="42">
        <f t="shared" si="1509"/>
        <v>1.3905614460561915</v>
      </c>
      <c r="M1243" s="42">
        <f t="shared" si="1536"/>
        <v>4.4716558458305551</v>
      </c>
      <c r="N1243" s="42">
        <f t="shared" si="1536"/>
        <v>1.2485528160213353</v>
      </c>
      <c r="O1243" s="42">
        <f t="shared" si="1536"/>
        <v>3.1638922788099162</v>
      </c>
      <c r="P1243" s="42">
        <f t="shared" si="1536"/>
        <v>2.2985427750628702</v>
      </c>
      <c r="Q1243" s="42">
        <f t="shared" si="1510"/>
        <v>1.0332956291429265</v>
      </c>
      <c r="R1243" s="42">
        <f t="shared" si="1537"/>
        <v>4.9750683335412926</v>
      </c>
      <c r="S1243" s="42">
        <f t="shared" si="1537"/>
        <v>3.4379152212485615</v>
      </c>
      <c r="T1243" s="42">
        <f t="shared" si="1511"/>
        <v>4.9075502727148788</v>
      </c>
      <c r="U1243" s="42">
        <f t="shared" si="1512"/>
        <v>3.3359282135656629</v>
      </c>
      <c r="V1243" s="42">
        <f t="shared" si="1538"/>
        <v>4.3549007500367578</v>
      </c>
      <c r="W1243" s="42">
        <f t="shared" si="1538"/>
        <v>3.4843209474979093</v>
      </c>
      <c r="X1243" s="42">
        <f t="shared" si="1538"/>
        <v>4.0295687701917702</v>
      </c>
      <c r="Y1243" s="42">
        <f t="shared" si="1513"/>
        <v>4.8451619844576177</v>
      </c>
      <c r="Z1243" s="42">
        <f t="shared" si="1539"/>
        <v>0.36447125961173743</v>
      </c>
      <c r="AA1243" s="42">
        <f t="shared" si="1539"/>
        <v>5.201684338168576</v>
      </c>
      <c r="AB1243" s="42">
        <f t="shared" si="1539"/>
        <v>5.6716843381685758</v>
      </c>
      <c r="AC1243" s="42">
        <f t="shared" si="1514"/>
        <v>6.1716843381685758</v>
      </c>
      <c r="AD1243" s="74">
        <f t="shared" si="1505"/>
        <v>100.00000000000001</v>
      </c>
    </row>
    <row r="1244" spans="1:30" x14ac:dyDescent="0.25">
      <c r="A1244" s="34" t="s">
        <v>1073</v>
      </c>
      <c r="B1244" s="34" t="s">
        <v>1074</v>
      </c>
      <c r="C1244" s="42">
        <f t="shared" si="1506"/>
        <v>5.9902306564865988</v>
      </c>
      <c r="D1244" s="42">
        <f t="shared" si="1533"/>
        <v>6.7702306564865982</v>
      </c>
      <c r="E1244" s="42">
        <f t="shared" si="1507"/>
        <v>4.6701537709910648</v>
      </c>
      <c r="F1244" s="42">
        <f t="shared" si="1534"/>
        <v>4.3214947380493021</v>
      </c>
      <c r="G1244" s="42">
        <f t="shared" si="1508"/>
        <v>1.8052061047247361</v>
      </c>
      <c r="H1244" s="42">
        <f t="shared" si="1535"/>
        <v>4.1386206354863386</v>
      </c>
      <c r="I1244" s="42">
        <f t="shared" si="1535"/>
        <v>2.194933168721886</v>
      </c>
      <c r="J1244" s="42">
        <f t="shared" si="1515"/>
        <v>2.2136987855317782</v>
      </c>
      <c r="K1244" s="42">
        <f t="shared" si="1530"/>
        <v>1.5855908059114718</v>
      </c>
      <c r="L1244" s="42">
        <f t="shared" si="1509"/>
        <v>1.4406970801520613</v>
      </c>
      <c r="M1244" s="42">
        <f t="shared" si="1536"/>
        <v>3.1518281274243813</v>
      </c>
      <c r="N1244" s="42">
        <f t="shared" si="1536"/>
        <v>3.133544069936451</v>
      </c>
      <c r="O1244" s="42">
        <f t="shared" si="1536"/>
        <v>3.695064165687592</v>
      </c>
      <c r="P1244" s="42">
        <f t="shared" si="1536"/>
        <v>3.9866523070242366</v>
      </c>
      <c r="Q1244" s="42">
        <f t="shared" si="1510"/>
        <v>2.8639519593270584</v>
      </c>
      <c r="R1244" s="42">
        <f t="shared" si="1537"/>
        <v>4.0192686617571187</v>
      </c>
      <c r="S1244" s="42">
        <f t="shared" si="1537"/>
        <v>2.8815971978940715</v>
      </c>
      <c r="T1244" s="42">
        <f t="shared" si="1511"/>
        <v>3.6733631027981568</v>
      </c>
      <c r="U1244" s="42">
        <f t="shared" si="1512"/>
        <v>2.284063450640649</v>
      </c>
      <c r="V1244" s="42">
        <f t="shared" si="1538"/>
        <v>4.3057793500511252</v>
      </c>
      <c r="W1244" s="42">
        <f t="shared" si="1538"/>
        <v>3.2609767210955334</v>
      </c>
      <c r="X1244" s="42">
        <f t="shared" si="1538"/>
        <v>5.1304550368098552</v>
      </c>
      <c r="Y1244" s="42">
        <f t="shared" si="1513"/>
        <v>5.7169496771264265</v>
      </c>
      <c r="Z1244" s="42">
        <f t="shared" si="1539"/>
        <v>0.17503468592127255</v>
      </c>
      <c r="AA1244" s="42">
        <f t="shared" si="1539"/>
        <v>5.7402306564865988</v>
      </c>
      <c r="AB1244" s="42">
        <f t="shared" si="1539"/>
        <v>6.2102306564865986</v>
      </c>
      <c r="AC1244" s="42">
        <f t="shared" si="1514"/>
        <v>4.6401537709910654</v>
      </c>
      <c r="AD1244" s="74">
        <f t="shared" si="1505"/>
        <v>100.00000000000001</v>
      </c>
    </row>
    <row r="1245" spans="1:30" x14ac:dyDescent="0.25">
      <c r="A1245" s="34" t="s">
        <v>1075</v>
      </c>
      <c r="B1245" s="34" t="s">
        <v>1076</v>
      </c>
      <c r="C1245" s="42">
        <f t="shared" si="1506"/>
        <v>6.4947183092979346</v>
      </c>
      <c r="D1245" s="42">
        <f>D295</f>
        <v>0</v>
      </c>
      <c r="E1245" s="42">
        <f t="shared" si="1507"/>
        <v>5.8458186615275318</v>
      </c>
      <c r="F1245" s="42">
        <f t="shared" si="1534"/>
        <v>4.7690789070081019</v>
      </c>
      <c r="G1245" s="42">
        <f t="shared" si="1508"/>
        <v>1.5958794085969257</v>
      </c>
      <c r="H1245" s="42">
        <f t="shared" si="1535"/>
        <v>6.4704452117917821</v>
      </c>
      <c r="I1245" s="42">
        <f t="shared" si="1535"/>
        <v>4.8427637168822333</v>
      </c>
      <c r="J1245" s="42">
        <f t="shared" si="1515"/>
        <v>1.5795737013058953</v>
      </c>
      <c r="K1245" s="42">
        <f t="shared" si="1530"/>
        <v>2.0001288580887473</v>
      </c>
      <c r="L1245" s="42">
        <f>L295</f>
        <v>1.5387896125474434</v>
      </c>
      <c r="M1245" s="42">
        <f t="shared" si="1536"/>
        <v>3.8811501066659901</v>
      </c>
      <c r="N1245" s="42">
        <f>N295-0.9</f>
        <v>1.4782079894922751</v>
      </c>
      <c r="O1245" s="42">
        <f t="shared" si="1536"/>
        <v>3.9802627976591425</v>
      </c>
      <c r="P1245" s="42">
        <f t="shared" si="1536"/>
        <v>4.3572506220141562</v>
      </c>
      <c r="Q1245" s="42">
        <f t="shared" si="1510"/>
        <v>2.1163299357744472</v>
      </c>
      <c r="R1245" s="42">
        <f t="shared" si="1537"/>
        <v>6.3894414689395456</v>
      </c>
      <c r="S1245" s="42">
        <f t="shared" si="1537"/>
        <v>2.8152692561585235</v>
      </c>
      <c r="T1245" s="42">
        <f t="shared" si="1511"/>
        <v>2.3597616031748911</v>
      </c>
      <c r="U1245" s="42">
        <f>U295</f>
        <v>4.8219322740950323</v>
      </c>
      <c r="V1245" s="42">
        <f t="shared" si="1538"/>
        <v>4.6114454461086458</v>
      </c>
      <c r="W1245" s="42">
        <f t="shared" si="1538"/>
        <v>3.9079085709019874</v>
      </c>
      <c r="X1245" s="42">
        <f t="shared" si="1538"/>
        <v>4.6535783222724358</v>
      </c>
      <c r="Y1245" s="42">
        <f>Y295-0.27</f>
        <v>4.8676468840169029</v>
      </c>
      <c r="Z1245" s="42">
        <f t="shared" si="1539"/>
        <v>0.61318171708357605</v>
      </c>
      <c r="AA1245" s="42">
        <f t="shared" si="1539"/>
        <v>0.08</v>
      </c>
      <c r="AB1245" s="42">
        <f t="shared" si="1539"/>
        <v>6.7147183092979343</v>
      </c>
      <c r="AC1245" s="42">
        <f t="shared" si="1514"/>
        <v>7.2147183092979343</v>
      </c>
      <c r="AD1245" s="74">
        <f t="shared" si="1505"/>
        <v>100.00000000000001</v>
      </c>
    </row>
    <row r="1246" spans="1:30" x14ac:dyDescent="0.25">
      <c r="A1246" s="34" t="s">
        <v>1077</v>
      </c>
      <c r="B1246" s="34" t="s">
        <v>1078</v>
      </c>
      <c r="C1246" s="42">
        <f t="shared" si="1506"/>
        <v>5.9732758193505502</v>
      </c>
      <c r="D1246" s="42">
        <f t="shared" ref="D1246:D1259" si="1540">D296</f>
        <v>6.7532758193505504</v>
      </c>
      <c r="E1246" s="42">
        <f t="shared" si="1507"/>
        <v>1.3041594774188192</v>
      </c>
      <c r="F1246" s="42">
        <f t="shared" si="1534"/>
        <v>2.8545826552801712</v>
      </c>
      <c r="G1246" s="42">
        <f t="shared" si="1508"/>
        <v>1.4381331249613365</v>
      </c>
      <c r="H1246" s="42">
        <f t="shared" si="1535"/>
        <v>5.0692720635378024</v>
      </c>
      <c r="I1246" s="42">
        <f t="shared" si="1535"/>
        <v>3.5660992962885922</v>
      </c>
      <c r="J1246" s="42">
        <f>J296</f>
        <v>3.9987613076097883</v>
      </c>
      <c r="K1246" s="42">
        <f>K296-1.3</f>
        <v>1.5989801707598323</v>
      </c>
      <c r="L1246" s="42">
        <f t="shared" si="1509"/>
        <v>5.1771695010713366</v>
      </c>
      <c r="M1246" s="42">
        <f t="shared" si="1536"/>
        <v>4.133568539874962</v>
      </c>
      <c r="N1246" s="42">
        <f t="shared" si="1536"/>
        <v>1.3973123306780177</v>
      </c>
      <c r="O1246" s="42">
        <f t="shared" si="1536"/>
        <v>3.4625275016780255</v>
      </c>
      <c r="P1246" s="42">
        <f t="shared" si="1536"/>
        <v>3.2147300333493321</v>
      </c>
      <c r="Q1246" s="42">
        <f t="shared" si="1510"/>
        <v>1.7064862867629929</v>
      </c>
      <c r="R1246" s="42">
        <f t="shared" si="1537"/>
        <v>5.1230791517824574</v>
      </c>
      <c r="S1246" s="42">
        <f t="shared" si="1537"/>
        <v>3.5522451657619585</v>
      </c>
      <c r="T1246" s="42">
        <f t="shared" si="1511"/>
        <v>3.5158620571992527</v>
      </c>
      <c r="U1246" s="42">
        <f t="shared" si="1512"/>
        <v>3.3183372855474005</v>
      </c>
      <c r="V1246" s="42">
        <f t="shared" si="1538"/>
        <v>3.4279534626578938</v>
      </c>
      <c r="W1246" s="42">
        <f t="shared" si="1538"/>
        <v>3.4639202115718688</v>
      </c>
      <c r="X1246" s="42">
        <f t="shared" si="1538"/>
        <v>3.8567460951335031</v>
      </c>
      <c r="Y1246" s="42">
        <f t="shared" si="1513"/>
        <v>4.6194781981674824</v>
      </c>
      <c r="Z1246" s="42">
        <f t="shared" si="1539"/>
        <v>0.92864225927128063</v>
      </c>
      <c r="AA1246" s="42">
        <f t="shared" si="1539"/>
        <v>5.7232758193505502</v>
      </c>
      <c r="AB1246" s="42">
        <f t="shared" si="1539"/>
        <v>6.1932758193505499</v>
      </c>
      <c r="AC1246" s="42">
        <f t="shared" si="1514"/>
        <v>4.6288505462337</v>
      </c>
      <c r="AD1246" s="74">
        <f t="shared" si="1505"/>
        <v>100.00000000000003</v>
      </c>
    </row>
    <row r="1247" spans="1:30" x14ac:dyDescent="0.25">
      <c r="A1247" s="34" t="s">
        <v>1079</v>
      </c>
      <c r="B1247" s="34" t="s">
        <v>1080</v>
      </c>
      <c r="C1247" s="42">
        <f t="shared" si="1506"/>
        <v>6.1747828898622581</v>
      </c>
      <c r="D1247" s="42">
        <f t="shared" si="1540"/>
        <v>6.9547828898622583</v>
      </c>
      <c r="E1247" s="42">
        <f t="shared" si="1507"/>
        <v>3.4609421578535344</v>
      </c>
      <c r="F1247" s="42">
        <f t="shared" si="1534"/>
        <v>2.7434940071062255</v>
      </c>
      <c r="G1247" s="42">
        <f t="shared" si="1508"/>
        <v>1.8367781314168368</v>
      </c>
      <c r="H1247" s="42">
        <f t="shared" si="1535"/>
        <v>4.2867661039328233</v>
      </c>
      <c r="I1247" s="42">
        <f t="shared" si="1535"/>
        <v>2.4092371208934078</v>
      </c>
      <c r="J1247" s="42">
        <f t="shared" si="1515"/>
        <v>1.694683808793952</v>
      </c>
      <c r="K1247" s="42">
        <f t="shared" ref="K1247" si="1541">K297</f>
        <v>2.1769473667616204</v>
      </c>
      <c r="L1247" s="42">
        <f t="shared" si="1509"/>
        <v>2.6973914449311303</v>
      </c>
      <c r="M1247" s="42">
        <f t="shared" si="1536"/>
        <v>3.0442964436182947</v>
      </c>
      <c r="N1247" s="42">
        <f t="shared" si="1536"/>
        <v>3.3286163210484361</v>
      </c>
      <c r="O1247" s="42">
        <f t="shared" si="1536"/>
        <v>2.518628881565764</v>
      </c>
      <c r="P1247" s="42">
        <f t="shared" si="1536"/>
        <v>2.5567518757590935</v>
      </c>
      <c r="Q1247" s="42">
        <f t="shared" si="1510"/>
        <v>1.328393076887727</v>
      </c>
      <c r="R1247" s="42">
        <f t="shared" si="1537"/>
        <v>6.0101627156787529</v>
      </c>
      <c r="S1247" s="42">
        <f t="shared" si="1537"/>
        <v>1.6555337018463501</v>
      </c>
      <c r="T1247" s="42">
        <f t="shared" si="1511"/>
        <v>3.7559751056230155</v>
      </c>
      <c r="U1247" s="42">
        <f t="shared" si="1512"/>
        <v>3.3293834251926038</v>
      </c>
      <c r="V1247" s="42">
        <f t="shared" si="1538"/>
        <v>6.0886975521025439</v>
      </c>
      <c r="W1247" s="42">
        <f t="shared" si="1538"/>
        <v>2.4246366744811416</v>
      </c>
      <c r="X1247" s="42">
        <f t="shared" si="1538"/>
        <v>4.1651539739180077</v>
      </c>
      <c r="Y1247" s="42">
        <f t="shared" si="1513"/>
        <v>5.1198736428327569</v>
      </c>
      <c r="Z1247" s="42">
        <f t="shared" si="1539"/>
        <v>1.0237420184446835</v>
      </c>
      <c r="AA1247" s="42">
        <f t="shared" si="1539"/>
        <v>5.9247828898622581</v>
      </c>
      <c r="AB1247" s="42">
        <f t="shared" si="1539"/>
        <v>6.3947828898622578</v>
      </c>
      <c r="AC1247" s="42">
        <f t="shared" si="1514"/>
        <v>6.8947828898622578</v>
      </c>
      <c r="AD1247" s="74">
        <f t="shared" si="1505"/>
        <v>99.999999999999972</v>
      </c>
    </row>
    <row r="1248" spans="1:30" x14ac:dyDescent="0.25">
      <c r="A1248" s="34" t="s">
        <v>1081</v>
      </c>
      <c r="B1248" s="34" t="s">
        <v>1082</v>
      </c>
      <c r="C1248" s="42">
        <f t="shared" si="1506"/>
        <v>6.3216233811373765</v>
      </c>
      <c r="D1248" s="42">
        <f t="shared" si="1540"/>
        <v>6.5416233811373763</v>
      </c>
      <c r="E1248" s="42">
        <f t="shared" si="1507"/>
        <v>4.8910822540915833</v>
      </c>
      <c r="F1248" s="42">
        <f t="shared" si="1534"/>
        <v>4.067208786834736</v>
      </c>
      <c r="G1248" s="42">
        <f t="shared" si="1508"/>
        <v>2.2990266013216414</v>
      </c>
      <c r="H1248" s="42">
        <f t="shared" si="1535"/>
        <v>4.9129456786031485</v>
      </c>
      <c r="I1248" s="42">
        <f t="shared" si="1535"/>
        <v>3.7987201783336904</v>
      </c>
      <c r="J1248" s="42">
        <f t="shared" si="1535"/>
        <v>3.3002558869787104</v>
      </c>
      <c r="K1248" s="42">
        <f t="shared" ref="K1248:K1250" si="1542">K298-1.3</f>
        <v>1.3444860476938343</v>
      </c>
      <c r="L1248" s="42">
        <f t="shared" si="1509"/>
        <v>1.5442573066054295</v>
      </c>
      <c r="M1248" s="42">
        <f t="shared" si="1536"/>
        <v>3.9684826123158667</v>
      </c>
      <c r="N1248" s="42">
        <f t="shared" si="1536"/>
        <v>1.7754283750767268</v>
      </c>
      <c r="O1248" s="42">
        <f t="shared" si="1536"/>
        <v>2.8648972350386126</v>
      </c>
      <c r="P1248" s="42">
        <f t="shared" si="1536"/>
        <v>2.5738832916097429</v>
      </c>
      <c r="Q1248" s="42">
        <f t="shared" si="1510"/>
        <v>0.77116121235841284</v>
      </c>
      <c r="R1248" s="42">
        <f t="shared" si="1537"/>
        <v>6.1169646301393028</v>
      </c>
      <c r="S1248" s="42">
        <f t="shared" si="1537"/>
        <v>3.8975961615708905</v>
      </c>
      <c r="T1248" s="42">
        <f t="shared" si="1511"/>
        <v>3.3053166555084488</v>
      </c>
      <c r="U1248" s="42">
        <f t="shared" si="1512"/>
        <v>2.5953540199206468</v>
      </c>
      <c r="V1248" s="42">
        <f t="shared" si="1538"/>
        <v>5.7611410983339146</v>
      </c>
      <c r="W1248" s="42">
        <f t="shared" si="1538"/>
        <v>4.9682399285473862</v>
      </c>
      <c r="X1248" s="42">
        <f t="shared" si="1538"/>
        <v>5.1259249030057896</v>
      </c>
      <c r="Y1248" s="42">
        <f t="shared" si="1513"/>
        <v>5.1742998864407816</v>
      </c>
      <c r="Z1248" s="42">
        <f t="shared" si="1539"/>
        <v>0.59737485216699748</v>
      </c>
      <c r="AA1248" s="42">
        <f t="shared" si="1539"/>
        <v>0.08</v>
      </c>
      <c r="AB1248" s="42">
        <f t="shared" si="1539"/>
        <v>6.5416233811373763</v>
      </c>
      <c r="AC1248" s="42">
        <f t="shared" si="1514"/>
        <v>4.8610822540915839</v>
      </c>
      <c r="AD1248" s="74">
        <f t="shared" si="1505"/>
        <v>100</v>
      </c>
    </row>
    <row r="1249" spans="1:30" x14ac:dyDescent="0.25">
      <c r="A1249" s="34" t="s">
        <v>1083</v>
      </c>
      <c r="B1249" s="34" t="s">
        <v>1084</v>
      </c>
      <c r="C1249" s="42">
        <f t="shared" si="1506"/>
        <v>5.5298931682251409</v>
      </c>
      <c r="D1249" s="42">
        <f t="shared" si="1540"/>
        <v>6.3098931682251411</v>
      </c>
      <c r="E1249" s="42">
        <f t="shared" si="1507"/>
        <v>3.6445254661219511</v>
      </c>
      <c r="F1249" s="42">
        <f t="shared" si="1534"/>
        <v>4.3447081351997694</v>
      </c>
      <c r="G1249" s="42">
        <f t="shared" si="1508"/>
        <v>1.9240717213256615</v>
      </c>
      <c r="H1249" s="42">
        <f t="shared" si="1535"/>
        <v>6.184073383945786</v>
      </c>
      <c r="I1249" s="42">
        <f t="shared" si="1535"/>
        <v>4.2048889348641678</v>
      </c>
      <c r="J1249" s="42">
        <f t="shared" si="1535"/>
        <v>4.3435316329208886</v>
      </c>
      <c r="K1249" s="42">
        <f t="shared" si="1542"/>
        <v>1.6361156603702847</v>
      </c>
      <c r="L1249" s="42">
        <f t="shared" si="1509"/>
        <v>2.0155782610984998</v>
      </c>
      <c r="M1249" s="42">
        <f t="shared" si="1536"/>
        <v>4.2536442125908938</v>
      </c>
      <c r="N1249" s="42">
        <f t="shared" si="1536"/>
        <v>1.5860179712785598</v>
      </c>
      <c r="O1249" s="42">
        <f t="shared" si="1536"/>
        <v>4.7315197188119678</v>
      </c>
      <c r="P1249" s="42">
        <f t="shared" si="1536"/>
        <v>4.8988950570683336</v>
      </c>
      <c r="Q1249" s="42">
        <f t="shared" si="1510"/>
        <v>1.845999193715061</v>
      </c>
      <c r="R1249" s="42">
        <f t="shared" si="1537"/>
        <v>5.3958951047154358</v>
      </c>
      <c r="S1249" s="42">
        <f t="shared" si="1537"/>
        <v>3.4870347689100094</v>
      </c>
      <c r="T1249" s="42">
        <f t="shared" si="1511"/>
        <v>4.523035252588957</v>
      </c>
      <c r="U1249" s="42">
        <f t="shared" si="1512"/>
        <v>2.8931616471529686</v>
      </c>
      <c r="V1249" s="42">
        <f t="shared" si="1538"/>
        <v>3.3909799339122215</v>
      </c>
      <c r="W1249" s="42">
        <f t="shared" si="1538"/>
        <v>2.3121749986132629</v>
      </c>
      <c r="X1249" s="42">
        <f t="shared" si="1538"/>
        <v>3.8650994486699739</v>
      </c>
      <c r="Y1249" s="42">
        <f t="shared" si="1513"/>
        <v>2.7639518109284764</v>
      </c>
      <c r="Z1249" s="42">
        <f t="shared" si="1539"/>
        <v>2.3855250122963367</v>
      </c>
      <c r="AA1249" s="42">
        <f t="shared" si="1539"/>
        <v>5.2798931682251409</v>
      </c>
      <c r="AB1249" s="42">
        <f t="shared" si="1539"/>
        <v>0</v>
      </c>
      <c r="AC1249" s="42">
        <f t="shared" si="1514"/>
        <v>6.2498931682251406</v>
      </c>
      <c r="AD1249" s="74">
        <f t="shared" si="1505"/>
        <v>100.00000000000001</v>
      </c>
    </row>
    <row r="1250" spans="1:30" x14ac:dyDescent="0.25">
      <c r="A1250" s="34" t="s">
        <v>1085</v>
      </c>
      <c r="B1250" s="34" t="s">
        <v>1086</v>
      </c>
      <c r="C1250" s="42">
        <f t="shared" si="1506"/>
        <v>6.5143414157263804</v>
      </c>
      <c r="D1250" s="42">
        <f t="shared" si="1540"/>
        <v>6.7343414157263801</v>
      </c>
      <c r="E1250" s="42">
        <f t="shared" si="1507"/>
        <v>4.4583658258403878</v>
      </c>
      <c r="F1250" s="42">
        <f t="shared" si="1534"/>
        <v>4.1567767768230217</v>
      </c>
      <c r="G1250" s="42">
        <f t="shared" si="1508"/>
        <v>2.698107019731308</v>
      </c>
      <c r="H1250" s="42">
        <f t="shared" si="1535"/>
        <v>6.2159757649558669</v>
      </c>
      <c r="I1250" s="42">
        <f t="shared" si="1535"/>
        <v>3.4171401597682212</v>
      </c>
      <c r="J1250" s="42">
        <f t="shared" si="1535"/>
        <v>4.88081745204149</v>
      </c>
      <c r="K1250" s="42">
        <f t="shared" si="1542"/>
        <v>0.99254175854515103</v>
      </c>
      <c r="L1250" s="42">
        <f t="shared" si="1509"/>
        <v>2.446274369380292</v>
      </c>
      <c r="M1250" s="42">
        <f t="shared" si="1536"/>
        <v>5.0469184719046991</v>
      </c>
      <c r="N1250" s="42">
        <f t="shared" si="1536"/>
        <v>2.2114405201617906</v>
      </c>
      <c r="O1250" s="42">
        <f t="shared" si="1536"/>
        <v>4.9927876782930509</v>
      </c>
      <c r="P1250" s="42">
        <f t="shared" si="1536"/>
        <v>4.6553377099028621</v>
      </c>
      <c r="Q1250" s="42">
        <f t="shared" si="1510"/>
        <v>1.9576112654568929</v>
      </c>
      <c r="R1250" s="42">
        <f t="shared" si="1537"/>
        <v>4.0937835994821556</v>
      </c>
      <c r="S1250" s="42">
        <f t="shared" si="1537"/>
        <v>1.9127621354987387</v>
      </c>
      <c r="T1250" s="42">
        <f t="shared" si="1511"/>
        <v>3.5660918694109025</v>
      </c>
      <c r="U1250" s="42">
        <f t="shared" si="1512"/>
        <v>3.5825542083541881</v>
      </c>
      <c r="V1250" s="42">
        <f t="shared" si="1538"/>
        <v>4.3254949848782163</v>
      </c>
      <c r="W1250" s="42">
        <f t="shared" si="1538"/>
        <v>5.3818810537195256</v>
      </c>
      <c r="X1250" s="42">
        <f t="shared" si="1538"/>
        <v>5.1338549784086505</v>
      </c>
      <c r="Y1250" s="42">
        <f t="shared" si="1513"/>
        <v>1.8679272945835981</v>
      </c>
      <c r="Z1250" s="42">
        <f t="shared" si="1539"/>
        <v>1.4425308556798286</v>
      </c>
      <c r="AA1250" s="42">
        <f t="shared" si="1539"/>
        <v>0.08</v>
      </c>
      <c r="AB1250" s="42">
        <f t="shared" si="1539"/>
        <v>0</v>
      </c>
      <c r="AC1250" s="42">
        <f t="shared" si="1514"/>
        <v>7.2343414157263801</v>
      </c>
      <c r="AD1250" s="74">
        <f t="shared" si="1505"/>
        <v>99.999999999999957</v>
      </c>
    </row>
    <row r="1251" spans="1:30" x14ac:dyDescent="0.25">
      <c r="A1251" s="34" t="s">
        <v>1087</v>
      </c>
      <c r="B1251" s="34" t="s">
        <v>1088</v>
      </c>
      <c r="C1251" s="42">
        <f t="shared" si="1506"/>
        <v>2.9962704527200978</v>
      </c>
      <c r="D1251" s="42">
        <f t="shared" si="1540"/>
        <v>4.0305667688381286</v>
      </c>
      <c r="E1251" s="42">
        <f t="shared" si="1507"/>
        <v>3.0773216395510445</v>
      </c>
      <c r="F1251" s="42">
        <f t="shared" si="1534"/>
        <v>4.7545624362629963</v>
      </c>
      <c r="G1251" s="42">
        <f t="shared" si="1508"/>
        <v>4.0667257962631833</v>
      </c>
      <c r="H1251" s="42">
        <f t="shared" si="1535"/>
        <v>6.6041624477358072</v>
      </c>
      <c r="I1251" s="42">
        <f t="shared" si="1535"/>
        <v>4.5401900359661056</v>
      </c>
      <c r="J1251" s="42">
        <f t="shared" si="1515"/>
        <v>2.3183042593101106</v>
      </c>
      <c r="K1251" s="42">
        <f t="shared" ref="K1251:K1266" si="1543">K301</f>
        <v>3.0425729391318463</v>
      </c>
      <c r="L1251" s="42">
        <f t="shared" si="1509"/>
        <v>2.9845952324555163</v>
      </c>
      <c r="M1251" s="42">
        <f t="shared" si="1536"/>
        <v>5.572106897776659</v>
      </c>
      <c r="N1251" s="42">
        <f t="shared" si="1536"/>
        <v>5.2624570421927528</v>
      </c>
      <c r="O1251" s="42">
        <f t="shared" si="1536"/>
        <v>1.8943630316296161</v>
      </c>
      <c r="P1251" s="42">
        <f t="shared" si="1536"/>
        <v>1.0795556980114445</v>
      </c>
      <c r="Q1251" s="42">
        <f t="shared" si="1510"/>
        <v>3.5361593073677731</v>
      </c>
      <c r="R1251" s="42">
        <f t="shared" si="1537"/>
        <v>1.9848635448873697</v>
      </c>
      <c r="S1251" s="42">
        <f t="shared" si="1537"/>
        <v>3.417459312725589</v>
      </c>
      <c r="T1251" s="42">
        <f t="shared" si="1511"/>
        <v>6.2533130984551715</v>
      </c>
      <c r="U1251" s="42">
        <f t="shared" si="1512"/>
        <v>1.4905860443271532</v>
      </c>
      <c r="V1251" s="42">
        <f t="shared" si="1538"/>
        <v>1.1129057657889341</v>
      </c>
      <c r="W1251" s="42">
        <f t="shared" si="1538"/>
        <v>3.4398544719535669</v>
      </c>
      <c r="X1251" s="42">
        <f t="shared" si="1538"/>
        <v>0.78094015488834989</v>
      </c>
      <c r="Y1251" s="42">
        <f t="shared" si="1513"/>
        <v>6.4325409054401979</v>
      </c>
      <c r="Z1251" s="42">
        <f t="shared" si="1539"/>
        <v>0</v>
      </c>
      <c r="AA1251" s="42">
        <f t="shared" si="1539"/>
        <v>5.9625409054401981</v>
      </c>
      <c r="AB1251" s="42">
        <f t="shared" si="1539"/>
        <v>6.4325409054401979</v>
      </c>
      <c r="AC1251" s="42">
        <f t="shared" si="1514"/>
        <v>6.9325409054401979</v>
      </c>
      <c r="AD1251" s="74">
        <f t="shared" si="1505"/>
        <v>100</v>
      </c>
    </row>
    <row r="1252" spans="1:30" x14ac:dyDescent="0.25">
      <c r="A1252" s="34" t="s">
        <v>1089</v>
      </c>
      <c r="B1252" s="34" t="s">
        <v>1090</v>
      </c>
      <c r="C1252" s="42">
        <f t="shared" si="1506"/>
        <v>3.9186356603506467</v>
      </c>
      <c r="D1252" s="42">
        <f t="shared" si="1540"/>
        <v>4.8354083371569505</v>
      </c>
      <c r="E1252" s="42">
        <f t="shared" si="1507"/>
        <v>3.7986099659492121</v>
      </c>
      <c r="F1252" s="42">
        <f t="shared" si="1534"/>
        <v>3.0224781442037676</v>
      </c>
      <c r="G1252" s="42">
        <f t="shared" si="1508"/>
        <v>4.7106285023896843</v>
      </c>
      <c r="H1252" s="42">
        <f t="shared" si="1535"/>
        <v>5.626883217663714</v>
      </c>
      <c r="I1252" s="42">
        <f t="shared" si="1535"/>
        <v>2.2903568422632166</v>
      </c>
      <c r="J1252" s="42">
        <f t="shared" si="1515"/>
        <v>0.31683128189877641</v>
      </c>
      <c r="K1252" s="42">
        <f t="shared" si="1543"/>
        <v>5.1597685097972672</v>
      </c>
      <c r="L1252" s="42">
        <f t="shared" si="1509"/>
        <v>0.83110788931641899</v>
      </c>
      <c r="M1252" s="42">
        <f t="shared" si="1536"/>
        <v>4.2071317211199659</v>
      </c>
      <c r="N1252" s="42">
        <f t="shared" si="1536"/>
        <v>4.0166317075742022</v>
      </c>
      <c r="O1252" s="42">
        <f t="shared" si="1536"/>
        <v>0.18530416878196862</v>
      </c>
      <c r="P1252" s="42">
        <f t="shared" si="1536"/>
        <v>5.5861312483433245</v>
      </c>
      <c r="Q1252" s="42">
        <f t="shared" si="1510"/>
        <v>4.4650834843101865</v>
      </c>
      <c r="R1252" s="42">
        <f t="shared" si="1537"/>
        <v>2.8563685772319287</v>
      </c>
      <c r="S1252" s="42">
        <f t="shared" si="1537"/>
        <v>3.0334336079259367</v>
      </c>
      <c r="T1252" s="42">
        <f t="shared" si="1511"/>
        <v>5.2536527797406567</v>
      </c>
      <c r="U1252" s="42">
        <f t="shared" si="1512"/>
        <v>3.0805672452225084</v>
      </c>
      <c r="V1252" s="42">
        <f t="shared" si="1538"/>
        <v>5.7425604608165841</v>
      </c>
      <c r="W1252" s="42">
        <f t="shared" si="1538"/>
        <v>2.5732841791619534</v>
      </c>
      <c r="X1252" s="42">
        <f t="shared" si="1538"/>
        <v>0.32978815150688834</v>
      </c>
      <c r="Y1252" s="42">
        <f t="shared" si="1513"/>
        <v>0.75</v>
      </c>
      <c r="Z1252" s="42">
        <f t="shared" si="1539"/>
        <v>5.9698385793185595</v>
      </c>
      <c r="AA1252" s="42">
        <f t="shared" si="1539"/>
        <v>5.1898385793185593</v>
      </c>
      <c r="AB1252" s="42">
        <f t="shared" si="1539"/>
        <v>5.9698385793185595</v>
      </c>
      <c r="AC1252" s="42">
        <f t="shared" si="1514"/>
        <v>6.2798385793185592</v>
      </c>
      <c r="AD1252" s="74">
        <f t="shared" si="1505"/>
        <v>100.00000000000001</v>
      </c>
    </row>
    <row r="1253" spans="1:30" x14ac:dyDescent="0.25">
      <c r="A1253" s="34" t="s">
        <v>1091</v>
      </c>
      <c r="B1253" s="34" t="s">
        <v>1092</v>
      </c>
      <c r="C1253" s="42">
        <f t="shared" si="1506"/>
        <v>1.7006853057602762</v>
      </c>
      <c r="D1253" s="42">
        <f t="shared" si="1540"/>
        <v>5.7344608170010662</v>
      </c>
      <c r="E1253" s="42">
        <f t="shared" si="1507"/>
        <v>5.669023700329662</v>
      </c>
      <c r="F1253" s="42">
        <f t="shared" si="1534"/>
        <v>4.4476429452154109</v>
      </c>
      <c r="G1253" s="42">
        <f t="shared" si="1508"/>
        <v>4.7521917916519438</v>
      </c>
      <c r="H1253" s="42">
        <f t="shared" si="1535"/>
        <v>6.1379274931287755</v>
      </c>
      <c r="I1253" s="42">
        <f t="shared" si="1535"/>
        <v>1.0985662785125327</v>
      </c>
      <c r="J1253" s="42">
        <f t="shared" si="1515"/>
        <v>2.9014991063506015</v>
      </c>
      <c r="K1253" s="42">
        <f t="shared" si="1543"/>
        <v>3.9689302739757579</v>
      </c>
      <c r="L1253" s="42">
        <f t="shared" si="1509"/>
        <v>1.9006893895433268</v>
      </c>
      <c r="M1253" s="42">
        <f t="shared" si="1536"/>
        <v>5.1525939711131477</v>
      </c>
      <c r="N1253" s="42">
        <f t="shared" si="1536"/>
        <v>4.8098517614589946</v>
      </c>
      <c r="O1253" s="42">
        <f t="shared" si="1536"/>
        <v>2.2498715903972348</v>
      </c>
      <c r="P1253" s="42">
        <f t="shared" si="1536"/>
        <v>3.6255575804071194</v>
      </c>
      <c r="Q1253" s="42">
        <f t="shared" si="1510"/>
        <v>3.7235352824676169</v>
      </c>
      <c r="R1253" s="42">
        <f t="shared" si="1537"/>
        <v>2.456986455972562</v>
      </c>
      <c r="S1253" s="42">
        <f t="shared" si="1537"/>
        <v>2.1105830974360882</v>
      </c>
      <c r="T1253" s="42">
        <f t="shared" si="1511"/>
        <v>5.3271254032862654</v>
      </c>
      <c r="U1253" s="42">
        <f t="shared" si="1512"/>
        <v>1.9903528839245881</v>
      </c>
      <c r="V1253" s="42">
        <f t="shared" si="1538"/>
        <v>4.9174906146844579</v>
      </c>
      <c r="W1253" s="42">
        <f t="shared" si="1538"/>
        <v>2.1005367471639071</v>
      </c>
      <c r="X1253" s="42">
        <f t="shared" si="1538"/>
        <v>0.54567384109536787</v>
      </c>
      <c r="Y1253" s="42">
        <f t="shared" si="1513"/>
        <v>1.04</v>
      </c>
      <c r="Z1253" s="42">
        <f t="shared" si="1539"/>
        <v>5.7620559172808239</v>
      </c>
      <c r="AA1253" s="42">
        <f t="shared" si="1539"/>
        <v>5.2920559172808241</v>
      </c>
      <c r="AB1253" s="42">
        <f t="shared" si="1539"/>
        <v>4.3220559172808244</v>
      </c>
      <c r="AC1253" s="42">
        <f t="shared" si="1514"/>
        <v>6.2620559172808239</v>
      </c>
      <c r="AD1253" s="74">
        <f t="shared" si="1505"/>
        <v>99.999999999999957</v>
      </c>
    </row>
    <row r="1254" spans="1:30" x14ac:dyDescent="0.25">
      <c r="A1254" s="34" t="s">
        <v>1093</v>
      </c>
      <c r="B1254" s="34" t="s">
        <v>1094</v>
      </c>
      <c r="C1254" s="42">
        <f t="shared" si="1506"/>
        <v>4.5439083282502635</v>
      </c>
      <c r="D1254" s="42">
        <f t="shared" si="1540"/>
        <v>5.8760594282900538</v>
      </c>
      <c r="E1254" s="42">
        <f t="shared" si="1507"/>
        <v>3.3844078826292923</v>
      </c>
      <c r="F1254" s="42">
        <f t="shared" si="1534"/>
        <v>6.1616265273857946</v>
      </c>
      <c r="G1254" s="42">
        <f t="shared" si="1508"/>
        <v>5.8551364571301061</v>
      </c>
      <c r="H1254" s="42">
        <f t="shared" si="1535"/>
        <v>5.8676457050486013</v>
      </c>
      <c r="I1254" s="42">
        <f t="shared" si="1535"/>
        <v>2.0305944124602342</v>
      </c>
      <c r="J1254" s="42">
        <f t="shared" si="1515"/>
        <v>0.78420989360949123</v>
      </c>
      <c r="K1254" s="42">
        <f t="shared" si="1543"/>
        <v>5.352620722463465</v>
      </c>
      <c r="L1254" s="42">
        <f t="shared" si="1509"/>
        <v>1.3823196447551664</v>
      </c>
      <c r="M1254" s="42">
        <f t="shared" si="1536"/>
        <v>5.1067161977961399</v>
      </c>
      <c r="N1254" s="42">
        <f t="shared" si="1536"/>
        <v>4.7949083370448715</v>
      </c>
      <c r="O1254" s="42">
        <f t="shared" si="1536"/>
        <v>1.3543173080768203</v>
      </c>
      <c r="P1254" s="42">
        <f t="shared" si="1536"/>
        <v>4.3969769167147215</v>
      </c>
      <c r="Q1254" s="42">
        <f t="shared" si="1510"/>
        <v>4.400643823745007</v>
      </c>
      <c r="R1254" s="42">
        <f t="shared" si="1537"/>
        <v>2.7156306584843559</v>
      </c>
      <c r="S1254" s="42">
        <f t="shared" si="1537"/>
        <v>3.8732224675924445</v>
      </c>
      <c r="T1254" s="42">
        <f t="shared" si="1511"/>
        <v>4.9151471928388624</v>
      </c>
      <c r="U1254" s="42">
        <f t="shared" si="1512"/>
        <v>0.73793057719199084</v>
      </c>
      <c r="V1254" s="42">
        <f t="shared" si="1538"/>
        <v>5.4032272441290274</v>
      </c>
      <c r="W1254" s="42">
        <f t="shared" si="1538"/>
        <v>1.547326841052572</v>
      </c>
      <c r="X1254" s="42">
        <f t="shared" si="1538"/>
        <v>2.9790120309657109E-2</v>
      </c>
      <c r="Y1254" s="42">
        <f t="shared" si="1513"/>
        <v>0.3</v>
      </c>
      <c r="Z1254" s="42">
        <f t="shared" si="1539"/>
        <v>7.1458624923753966</v>
      </c>
      <c r="AA1254" s="42">
        <f t="shared" si="1539"/>
        <v>4.2939083282502644</v>
      </c>
      <c r="AB1254" s="42">
        <f t="shared" si="1539"/>
        <v>7.1458624923753966</v>
      </c>
      <c r="AC1254" s="42">
        <f t="shared" si="1514"/>
        <v>0.6</v>
      </c>
      <c r="AD1254" s="74">
        <f t="shared" si="1505"/>
        <v>99.999999999999972</v>
      </c>
    </row>
    <row r="1255" spans="1:30" x14ac:dyDescent="0.25">
      <c r="A1255" s="34" t="s">
        <v>1095</v>
      </c>
      <c r="B1255" s="34" t="s">
        <v>1096</v>
      </c>
      <c r="C1255" s="42">
        <f t="shared" si="1506"/>
        <v>1.3783361794854549</v>
      </c>
      <c r="D1255" s="42">
        <f t="shared" si="1540"/>
        <v>5.109442063441076</v>
      </c>
      <c r="E1255" s="42">
        <f t="shared" si="1507"/>
        <v>2.1019173996592424</v>
      </c>
      <c r="F1255" s="42">
        <f t="shared" si="1534"/>
        <v>4.5050114045516141</v>
      </c>
      <c r="G1255" s="42">
        <f t="shared" si="1508"/>
        <v>4.3043819598073014</v>
      </c>
      <c r="H1255" s="42">
        <f t="shared" si="1535"/>
        <v>6.208573030370351</v>
      </c>
      <c r="I1255" s="42">
        <f t="shared" si="1535"/>
        <v>2.1985149983606966</v>
      </c>
      <c r="J1255" s="42">
        <f t="shared" si="1515"/>
        <v>3.761397901703937</v>
      </c>
      <c r="K1255" s="42">
        <f t="shared" si="1543"/>
        <v>4.1845758919652161</v>
      </c>
      <c r="L1255" s="42">
        <f t="shared" si="1509"/>
        <v>2.0637164848159326</v>
      </c>
      <c r="M1255" s="42">
        <f t="shared" si="1536"/>
        <v>4.5024223515255342</v>
      </c>
      <c r="N1255" s="42">
        <f t="shared" si="1536"/>
        <v>4.3170557099661586</v>
      </c>
      <c r="O1255" s="42">
        <f t="shared" si="1536"/>
        <v>0.69975379547809458</v>
      </c>
      <c r="P1255" s="42">
        <f t="shared" si="1536"/>
        <v>2.6200476203649847</v>
      </c>
      <c r="Q1255" s="42">
        <f t="shared" si="1510"/>
        <v>5.1888492796514667</v>
      </c>
      <c r="R1255" s="42">
        <f t="shared" si="1537"/>
        <v>2.8139188772768065</v>
      </c>
      <c r="S1255" s="42">
        <f t="shared" si="1537"/>
        <v>2.8249780725811653</v>
      </c>
      <c r="T1255" s="42">
        <f t="shared" si="1511"/>
        <v>6.6305099134458052</v>
      </c>
      <c r="U1255" s="42">
        <f t="shared" si="1512"/>
        <v>3.3693976700792039</v>
      </c>
      <c r="V1255" s="42">
        <f t="shared" si="1538"/>
        <v>4.3582381611519603</v>
      </c>
      <c r="W1255" s="42">
        <f t="shared" si="1538"/>
        <v>3.3686431607065126</v>
      </c>
      <c r="X1255" s="42">
        <f t="shared" si="1538"/>
        <v>0.41805410782483171</v>
      </c>
      <c r="Y1255" s="42">
        <f t="shared" si="1513"/>
        <v>6.3933447179418152</v>
      </c>
      <c r="Z1255" s="42">
        <f t="shared" si="1539"/>
        <v>0</v>
      </c>
      <c r="AA1255" s="42">
        <f t="shared" si="1539"/>
        <v>3.792229811961211</v>
      </c>
      <c r="AB1255" s="42">
        <f t="shared" si="1539"/>
        <v>5.9933447179418149</v>
      </c>
      <c r="AC1255" s="42">
        <f t="shared" si="1514"/>
        <v>6.8933447179418152</v>
      </c>
      <c r="AD1255" s="74">
        <f t="shared" si="1505"/>
        <v>99.999999999999986</v>
      </c>
    </row>
    <row r="1256" spans="1:30" x14ac:dyDescent="0.25">
      <c r="A1256" s="34" t="s">
        <v>1097</v>
      </c>
      <c r="B1256" s="34" t="s">
        <v>1098</v>
      </c>
      <c r="C1256" s="42">
        <f t="shared" si="1506"/>
        <v>5.7251523453130355</v>
      </c>
      <c r="D1256" s="42">
        <f t="shared" si="1540"/>
        <v>3.6110970526889554</v>
      </c>
      <c r="E1256" s="42">
        <f>E306-1.3</f>
        <v>1.6869602310681164</v>
      </c>
      <c r="F1256" s="42">
        <f t="shared" ref="F1256:F1271" si="1544">F306</f>
        <v>2.4054097650418216</v>
      </c>
      <c r="G1256" s="42">
        <f t="shared" si="1508"/>
        <v>2.7303018521840441</v>
      </c>
      <c r="H1256" s="42">
        <f t="shared" ref="H1256:I1271" si="1545">H306</f>
        <v>2.9296077188859924</v>
      </c>
      <c r="I1256" s="42">
        <f t="shared" si="1545"/>
        <v>0.96432898968096104</v>
      </c>
      <c r="J1256" s="42">
        <f>J306</f>
        <v>1.0404016604297817</v>
      </c>
      <c r="K1256" s="42">
        <f t="shared" si="1543"/>
        <v>3.3021332882037218</v>
      </c>
      <c r="L1256" s="42">
        <f t="shared" si="1509"/>
        <v>3.3068755951536017</v>
      </c>
      <c r="M1256" s="42">
        <f t="shared" ref="M1256:P1271" si="1546">M306</f>
        <v>2.709116238404226</v>
      </c>
      <c r="N1256" s="42">
        <f t="shared" si="1546"/>
        <v>2.7314592191843792</v>
      </c>
      <c r="O1256" s="42">
        <f t="shared" si="1546"/>
        <v>1.3073150611872189</v>
      </c>
      <c r="P1256" s="42">
        <f t="shared" si="1546"/>
        <v>5.7419432379971536</v>
      </c>
      <c r="Q1256" s="42">
        <f t="shared" si="1510"/>
        <v>6.8975369609842971</v>
      </c>
      <c r="R1256" s="42">
        <f t="shared" ref="R1256:S1271" si="1547">R306</f>
        <v>4.8923004723285892</v>
      </c>
      <c r="S1256" s="42">
        <f t="shared" si="1547"/>
        <v>1.5721440850734689</v>
      </c>
      <c r="T1256" s="42">
        <f>T306+1</f>
        <v>7.7503175814153904</v>
      </c>
      <c r="U1256" s="42">
        <f t="shared" si="1512"/>
        <v>4.8345705383507518</v>
      </c>
      <c r="V1256" s="42">
        <f t="shared" ref="V1256:X1271" si="1548">V306</f>
        <v>6.515524829203474</v>
      </c>
      <c r="W1256" s="42">
        <f t="shared" si="1548"/>
        <v>6.1279647498430707</v>
      </c>
      <c r="X1256" s="42">
        <f t="shared" si="1548"/>
        <v>0.18499008425100158</v>
      </c>
      <c r="Y1256" s="42">
        <f t="shared" si="1513"/>
        <v>1.5</v>
      </c>
      <c r="Z1256" s="42">
        <f t="shared" ref="Z1256:AB1271" si="1549">Z306</f>
        <v>5.234182814375643</v>
      </c>
      <c r="AA1256" s="42">
        <f t="shared" si="1549"/>
        <v>6.6641828143756436</v>
      </c>
      <c r="AB1256" s="42">
        <f t="shared" si="1549"/>
        <v>7.1341828143756434</v>
      </c>
      <c r="AC1256" s="42">
        <f t="shared" si="1514"/>
        <v>0.5</v>
      </c>
      <c r="AD1256" s="74">
        <f t="shared" si="1505"/>
        <v>100</v>
      </c>
    </row>
    <row r="1257" spans="1:30" x14ac:dyDescent="0.25">
      <c r="A1257" s="34" t="s">
        <v>1099</v>
      </c>
      <c r="B1257" s="34" t="s">
        <v>1100</v>
      </c>
      <c r="C1257" s="42">
        <f t="shared" si="1506"/>
        <v>0.68794456203768872</v>
      </c>
      <c r="D1257" s="42">
        <f t="shared" si="1540"/>
        <v>0.56000000000000005</v>
      </c>
      <c r="E1257" s="42">
        <f t="shared" si="1507"/>
        <v>0.53</v>
      </c>
      <c r="F1257" s="42">
        <f t="shared" si="1544"/>
        <v>2.3968655551411615</v>
      </c>
      <c r="G1257" s="42">
        <f t="shared" si="1508"/>
        <v>7.3405966654234813</v>
      </c>
      <c r="H1257" s="42">
        <f t="shared" si="1545"/>
        <v>8.7605966654234813</v>
      </c>
      <c r="I1257" s="42">
        <f t="shared" si="1545"/>
        <v>5.4425556934602568</v>
      </c>
      <c r="J1257" s="42">
        <f t="shared" si="1515"/>
        <v>3.8296799212455035</v>
      </c>
      <c r="K1257" s="42">
        <f t="shared" si="1543"/>
        <v>2.9465599283243598</v>
      </c>
      <c r="L1257" s="42">
        <f t="shared" si="1509"/>
        <v>3.1998835230152216</v>
      </c>
      <c r="M1257" s="42">
        <f t="shared" si="1546"/>
        <v>2.5053736158427817</v>
      </c>
      <c r="N1257" s="42">
        <f t="shared" si="1546"/>
        <v>4.0670047793517607</v>
      </c>
      <c r="O1257" s="42">
        <f t="shared" si="1546"/>
        <v>2.753845531438782</v>
      </c>
      <c r="P1257" s="42">
        <f t="shared" si="1546"/>
        <v>1.4980409719632259</v>
      </c>
      <c r="Q1257" s="42">
        <f t="shared" si="1510"/>
        <v>3.5478785634175312</v>
      </c>
      <c r="R1257" s="42">
        <f t="shared" si="1547"/>
        <v>4.1997194961132802</v>
      </c>
      <c r="S1257" s="42">
        <f t="shared" si="1547"/>
        <v>4.8015357755810175</v>
      </c>
      <c r="T1257" s="42">
        <f t="shared" si="1511"/>
        <v>6.4999926797783303</v>
      </c>
      <c r="U1257" s="42">
        <f t="shared" si="1512"/>
        <v>2.1771308893766852</v>
      </c>
      <c r="V1257" s="42">
        <f t="shared" si="1548"/>
        <v>2.1551112809215258</v>
      </c>
      <c r="W1257" s="42">
        <f t="shared" si="1548"/>
        <v>3.0461675696004424</v>
      </c>
      <c r="X1257" s="42">
        <f t="shared" si="1548"/>
        <v>3.4333659497334654</v>
      </c>
      <c r="Y1257" s="42">
        <f t="shared" si="1513"/>
        <v>4.3590149538179617</v>
      </c>
      <c r="Z1257" s="42">
        <f t="shared" si="1549"/>
        <v>5.4250031857506347</v>
      </c>
      <c r="AA1257" s="42">
        <f t="shared" si="1549"/>
        <v>2.7102002605175812</v>
      </c>
      <c r="AB1257" s="42">
        <f t="shared" si="1549"/>
        <v>5.7244936228117567</v>
      </c>
      <c r="AC1257" s="42">
        <f t="shared" si="1514"/>
        <v>5.4014383599120821</v>
      </c>
      <c r="AD1257" s="74">
        <f t="shared" si="1505"/>
        <v>100</v>
      </c>
    </row>
    <row r="1258" spans="1:30" x14ac:dyDescent="0.25">
      <c r="A1258" s="34" t="s">
        <v>1101</v>
      </c>
      <c r="B1258" s="34" t="s">
        <v>1102</v>
      </c>
      <c r="C1258" s="42">
        <f t="shared" si="1506"/>
        <v>0.44894305929570194</v>
      </c>
      <c r="D1258" s="42">
        <f t="shared" si="1540"/>
        <v>0.56000000000000005</v>
      </c>
      <c r="E1258" s="42">
        <f t="shared" si="1507"/>
        <v>6.6470360164462328</v>
      </c>
      <c r="F1258" s="42">
        <f t="shared" si="1544"/>
        <v>4.078024010964155</v>
      </c>
      <c r="G1258" s="42">
        <f t="shared" si="1508"/>
        <v>6.267036016446232</v>
      </c>
      <c r="H1258" s="42">
        <f t="shared" si="1545"/>
        <v>7.6870360164462328</v>
      </c>
      <c r="I1258" s="42">
        <f t="shared" si="1545"/>
        <v>2.2987650068525958</v>
      </c>
      <c r="J1258" s="42">
        <f t="shared" si="1515"/>
        <v>2.2641490176688084</v>
      </c>
      <c r="K1258" s="42">
        <f t="shared" si="1543"/>
        <v>2.7383425693457624</v>
      </c>
      <c r="L1258" s="42">
        <f t="shared" si="1509"/>
        <v>2.2212575324144517</v>
      </c>
      <c r="M1258" s="42">
        <f t="shared" si="1546"/>
        <v>4.7838485386500285</v>
      </c>
      <c r="N1258" s="42">
        <f t="shared" si="1546"/>
        <v>4.2904780486929903</v>
      </c>
      <c r="O1258" s="42">
        <f t="shared" si="1546"/>
        <v>4.1647904792825408</v>
      </c>
      <c r="P1258" s="42">
        <f t="shared" si="1546"/>
        <v>3.568271009593635</v>
      </c>
      <c r="Q1258" s="42">
        <f t="shared" si="1510"/>
        <v>4.7434713377707851</v>
      </c>
      <c r="R1258" s="42">
        <f t="shared" si="1547"/>
        <v>2.305986524045466</v>
      </c>
      <c r="S1258" s="42">
        <f t="shared" si="1547"/>
        <v>3.5320857934370147</v>
      </c>
      <c r="T1258" s="42">
        <f t="shared" si="1511"/>
        <v>5.9886169155929618</v>
      </c>
      <c r="U1258" s="42">
        <f t="shared" si="1512"/>
        <v>0.83693702012953408</v>
      </c>
      <c r="V1258" s="42">
        <f t="shared" si="1548"/>
        <v>4.3572953318859238</v>
      </c>
      <c r="W1258" s="42">
        <f t="shared" si="1548"/>
        <v>3.9171756787763923</v>
      </c>
      <c r="X1258" s="42">
        <f t="shared" si="1548"/>
        <v>2.488666784043029</v>
      </c>
      <c r="Y1258" s="42">
        <f t="shared" si="1513"/>
        <v>3.3641939310691069</v>
      </c>
      <c r="Z1258" s="42">
        <f t="shared" si="1549"/>
        <v>4.2024123547992875</v>
      </c>
      <c r="AA1258" s="42">
        <f t="shared" si="1549"/>
        <v>3.2388599909989244</v>
      </c>
      <c r="AB1258" s="42">
        <f t="shared" si="1549"/>
        <v>4.5476695426836944</v>
      </c>
      <c r="AC1258" s="42">
        <f t="shared" si="1514"/>
        <v>4.4586514726685254</v>
      </c>
      <c r="AD1258" s="74">
        <f t="shared" si="1505"/>
        <v>100</v>
      </c>
    </row>
    <row r="1259" spans="1:30" x14ac:dyDescent="0.25">
      <c r="A1259" s="34" t="s">
        <v>1103</v>
      </c>
      <c r="B1259" s="34" t="s">
        <v>1104</v>
      </c>
      <c r="C1259" s="42">
        <f t="shared" si="1506"/>
        <v>0.34630051420647806</v>
      </c>
      <c r="D1259" s="42">
        <f t="shared" si="1540"/>
        <v>0.56000000000000005</v>
      </c>
      <c r="E1259" s="42">
        <f t="shared" si="1507"/>
        <v>7.5065077236268989</v>
      </c>
      <c r="F1259" s="42">
        <f t="shared" si="1544"/>
        <v>4.6510051490845994</v>
      </c>
      <c r="G1259" s="42">
        <f t="shared" si="1508"/>
        <v>7.1265077236268981</v>
      </c>
      <c r="H1259" s="42">
        <f t="shared" si="1545"/>
        <v>8.5465077236268989</v>
      </c>
      <c r="I1259" s="42">
        <f t="shared" si="1545"/>
        <v>5.2730686145379622</v>
      </c>
      <c r="J1259" s="42">
        <f t="shared" si="1515"/>
        <v>4.72687527068038</v>
      </c>
      <c r="K1259" s="42">
        <f t="shared" si="1543"/>
        <v>0.7495421521252047</v>
      </c>
      <c r="L1259" s="42">
        <f t="shared" si="1509"/>
        <v>3.496554417783289</v>
      </c>
      <c r="M1259" s="42">
        <f t="shared" si="1546"/>
        <v>3.3162381095332392</v>
      </c>
      <c r="N1259" s="42">
        <f t="shared" si="1546"/>
        <v>3.1455083664849113</v>
      </c>
      <c r="O1259" s="42">
        <f t="shared" si="1546"/>
        <v>2.9687266909050627</v>
      </c>
      <c r="P1259" s="42">
        <f t="shared" si="1546"/>
        <v>1.3080951981800431</v>
      </c>
      <c r="Q1259" s="42">
        <f t="shared" si="1510"/>
        <v>4.7471108699739348</v>
      </c>
      <c r="R1259" s="42">
        <f t="shared" si="1547"/>
        <v>2.7747505668428811</v>
      </c>
      <c r="S1259" s="42">
        <f t="shared" si="1547"/>
        <v>2.9122804157346889</v>
      </c>
      <c r="T1259" s="42">
        <f t="shared" si="1511"/>
        <v>4.2952752998513501</v>
      </c>
      <c r="U1259" s="42">
        <f t="shared" si="1512"/>
        <v>0.13017272848393824</v>
      </c>
      <c r="V1259" s="42">
        <f t="shared" si="1548"/>
        <v>3.9801130080254823</v>
      </c>
      <c r="W1259" s="42">
        <f t="shared" si="1548"/>
        <v>2.4129370210841015</v>
      </c>
      <c r="X1259" s="42">
        <f t="shared" si="1548"/>
        <v>2.3201134873769149</v>
      </c>
      <c r="Y1259" s="42">
        <f t="shared" si="1513"/>
        <v>4.4643230562691274</v>
      </c>
      <c r="Z1259" s="42">
        <f t="shared" si="1549"/>
        <v>5.2053717881589714</v>
      </c>
      <c r="AA1259" s="42">
        <f t="shared" si="1549"/>
        <v>2.1530506827611546</v>
      </c>
      <c r="AB1259" s="42">
        <f t="shared" si="1549"/>
        <v>4.3558906091680631</v>
      </c>
      <c r="AC1259" s="42">
        <f t="shared" si="1514"/>
        <v>6.5271728118675432</v>
      </c>
      <c r="AD1259" s="74">
        <f t="shared" si="1505"/>
        <v>100.00000000000001</v>
      </c>
    </row>
    <row r="1260" spans="1:30" x14ac:dyDescent="0.25">
      <c r="A1260" s="34" t="s">
        <v>1105</v>
      </c>
      <c r="B1260" s="34" t="s">
        <v>1106</v>
      </c>
      <c r="C1260" s="42">
        <f t="shared" si="1506"/>
        <v>0.2071651569988931</v>
      </c>
      <c r="D1260" s="42">
        <f>D310-1.47</f>
        <v>5.1042141945717256</v>
      </c>
      <c r="E1260" s="42">
        <f t="shared" si="1507"/>
        <v>6.544214194571726</v>
      </c>
      <c r="F1260" s="42">
        <f t="shared" si="1544"/>
        <v>4.0094761297144839</v>
      </c>
      <c r="G1260" s="42">
        <f t="shared" si="1508"/>
        <v>6.1642141945717253</v>
      </c>
      <c r="H1260" s="42">
        <f t="shared" si="1545"/>
        <v>7.5842141945717261</v>
      </c>
      <c r="I1260" s="42">
        <f t="shared" si="1545"/>
        <v>4.5112529040359499</v>
      </c>
      <c r="J1260" s="42">
        <f t="shared" si="1515"/>
        <v>2.3177146480375326</v>
      </c>
      <c r="K1260" s="42">
        <f t="shared" si="1543"/>
        <v>2.4893544978909112</v>
      </c>
      <c r="L1260" s="42">
        <f>L310</f>
        <v>3.1010919084714992</v>
      </c>
      <c r="M1260" s="42">
        <f t="shared" si="1546"/>
        <v>3.1952640005436845</v>
      </c>
      <c r="N1260" s="42">
        <f t="shared" si="1546"/>
        <v>2.794576448195941</v>
      </c>
      <c r="O1260" s="42">
        <f t="shared" si="1546"/>
        <v>3.1990501034955998</v>
      </c>
      <c r="P1260" s="42">
        <f t="shared" si="1546"/>
        <v>1.1276651614821982</v>
      </c>
      <c r="Q1260" s="42">
        <f t="shared" si="1510"/>
        <v>4.7275816255820908</v>
      </c>
      <c r="R1260" s="42">
        <f t="shared" si="1547"/>
        <v>1.8852445159744917</v>
      </c>
      <c r="S1260" s="42">
        <f t="shared" si="1547"/>
        <v>2.7141896547017614</v>
      </c>
      <c r="T1260" s="42">
        <f t="shared" si="1511"/>
        <v>5.7964192149249634</v>
      </c>
      <c r="U1260" s="42">
        <f>U310</f>
        <v>1.6051937146272115</v>
      </c>
      <c r="V1260" s="42">
        <f t="shared" si="1548"/>
        <v>4.4939952589888046</v>
      </c>
      <c r="W1260" s="42">
        <f t="shared" si="1548"/>
        <v>3.1294425745597603</v>
      </c>
      <c r="X1260" s="42">
        <f t="shared" si="1548"/>
        <v>2.6724757772728385</v>
      </c>
      <c r="Y1260" s="42">
        <f t="shared" si="1513"/>
        <v>3.4190064133143232</v>
      </c>
      <c r="Z1260" s="42">
        <f t="shared" si="1549"/>
        <v>3.8375540830919301</v>
      </c>
      <c r="AA1260" s="42">
        <f t="shared" si="1549"/>
        <v>3.5494487970894095</v>
      </c>
      <c r="AB1260" s="42">
        <f t="shared" si="1549"/>
        <v>4.7027389757469678</v>
      </c>
      <c r="AC1260" s="42">
        <f t="shared" si="1514"/>
        <v>5.1172416569718369</v>
      </c>
      <c r="AD1260" s="74">
        <f t="shared" si="1505"/>
        <v>99.999999999999986</v>
      </c>
    </row>
    <row r="1261" spans="1:30" x14ac:dyDescent="0.25">
      <c r="A1261" s="34" t="s">
        <v>1107</v>
      </c>
      <c r="B1261" s="34" t="s">
        <v>1108</v>
      </c>
      <c r="C1261" s="42">
        <f t="shared" si="1506"/>
        <v>0.59853717777030813</v>
      </c>
      <c r="D1261" s="42">
        <f t="shared" ref="D1261:D1273" si="1550">D311</f>
        <v>0.56000000000000005</v>
      </c>
      <c r="E1261" s="42">
        <f t="shared" si="1507"/>
        <v>0.53</v>
      </c>
      <c r="F1261" s="42">
        <f t="shared" si="1544"/>
        <v>4.3216814088229967</v>
      </c>
      <c r="G1261" s="42">
        <f t="shared" si="1508"/>
        <v>6.6325221132344936</v>
      </c>
      <c r="H1261" s="42">
        <f t="shared" si="1545"/>
        <v>8.0525221132344935</v>
      </c>
      <c r="I1261" s="42">
        <f t="shared" si="1545"/>
        <v>2.9912610566172462</v>
      </c>
      <c r="J1261" s="42">
        <f t="shared" si="1515"/>
        <v>4.0525946289869736</v>
      </c>
      <c r="K1261" s="42">
        <f t="shared" si="1543"/>
        <v>1.0536330707461035</v>
      </c>
      <c r="L1261" s="42">
        <f t="shared" si="1509"/>
        <v>5.2063034594376436</v>
      </c>
      <c r="M1261" s="42">
        <f t="shared" si="1546"/>
        <v>4.6703506122187397</v>
      </c>
      <c r="N1261" s="42">
        <f t="shared" si="1546"/>
        <v>3.9707155177406461</v>
      </c>
      <c r="O1261" s="42">
        <f t="shared" si="1546"/>
        <v>1.7930380313201797</v>
      </c>
      <c r="P1261" s="42">
        <f t="shared" si="1546"/>
        <v>3.1062085125915289</v>
      </c>
      <c r="Q1261" s="42">
        <f t="shared" si="1510"/>
        <v>5.30025547170073</v>
      </c>
      <c r="R1261" s="42">
        <f t="shared" si="1547"/>
        <v>1.8365030526635475</v>
      </c>
      <c r="S1261" s="42">
        <f t="shared" si="1547"/>
        <v>3.0357596481391487</v>
      </c>
      <c r="T1261" s="42">
        <f t="shared" si="1511"/>
        <v>6.09898103496689</v>
      </c>
      <c r="U1261" s="42">
        <f t="shared" si="1512"/>
        <v>0.95645897048069917</v>
      </c>
      <c r="V1261" s="42">
        <f t="shared" si="1548"/>
        <v>6.040045496853037</v>
      </c>
      <c r="W1261" s="42">
        <f t="shared" si="1548"/>
        <v>2.4159810199265754</v>
      </c>
      <c r="X1261" s="42">
        <f t="shared" si="1548"/>
        <v>3.2926097960505523</v>
      </c>
      <c r="Y1261" s="42">
        <f t="shared" si="1513"/>
        <v>3.3094785118629004</v>
      </c>
      <c r="Z1261" s="42">
        <f t="shared" si="1549"/>
        <v>4.446657296584009</v>
      </c>
      <c r="AA1261" s="42">
        <f t="shared" si="1549"/>
        <v>5.4125663415330143</v>
      </c>
      <c r="AB1261" s="42">
        <f t="shared" si="1549"/>
        <v>5.5063047391602638</v>
      </c>
      <c r="AC1261" s="42">
        <f t="shared" si="1514"/>
        <v>4.8090309173572958</v>
      </c>
      <c r="AD1261" s="74">
        <f t="shared" si="1505"/>
        <v>100</v>
      </c>
    </row>
    <row r="1262" spans="1:30" x14ac:dyDescent="0.25">
      <c r="A1262" s="34" t="s">
        <v>1109</v>
      </c>
      <c r="B1262" s="34" t="s">
        <v>1110</v>
      </c>
      <c r="C1262" s="42">
        <f t="shared" si="1506"/>
        <v>0.92638459188411093</v>
      </c>
      <c r="D1262" s="42">
        <f t="shared" si="1550"/>
        <v>6.2726018707933289</v>
      </c>
      <c r="E1262" s="42">
        <f t="shared" si="1507"/>
        <v>6.2426018707933286</v>
      </c>
      <c r="F1262" s="42">
        <f t="shared" si="1544"/>
        <v>3.8084012471955524</v>
      </c>
      <c r="G1262" s="42">
        <f t="shared" si="1508"/>
        <v>5.8626018707933278</v>
      </c>
      <c r="H1262" s="42">
        <f t="shared" si="1545"/>
        <v>7.2826018707933287</v>
      </c>
      <c r="I1262" s="42">
        <f t="shared" si="1545"/>
        <v>0.22605015589944438</v>
      </c>
      <c r="J1262" s="42">
        <f t="shared" si="1515"/>
        <v>2.7085732804039448</v>
      </c>
      <c r="K1262" s="42">
        <f t="shared" si="1543"/>
        <v>4.2765828054768278</v>
      </c>
      <c r="L1262" s="42">
        <f t="shared" si="1509"/>
        <v>4.0462757683677939</v>
      </c>
      <c r="M1262" s="42">
        <f t="shared" si="1546"/>
        <v>3.9170807654057409</v>
      </c>
      <c r="N1262" s="42">
        <f t="shared" si="1546"/>
        <v>5.7126018707933284</v>
      </c>
      <c r="O1262" s="42">
        <f t="shared" si="1546"/>
        <v>2.4308944131035437</v>
      </c>
      <c r="P1262" s="42">
        <f t="shared" si="1546"/>
        <v>5.5935893318184675</v>
      </c>
      <c r="Q1262" s="42">
        <f t="shared" si="1510"/>
        <v>4.5214594218067878</v>
      </c>
      <c r="R1262" s="42">
        <f t="shared" si="1547"/>
        <v>2.2189951433698143</v>
      </c>
      <c r="S1262" s="42">
        <f t="shared" si="1547"/>
        <v>3.8022482082353801</v>
      </c>
      <c r="T1262" s="42">
        <f t="shared" si="1511"/>
        <v>6.1895461678933126</v>
      </c>
      <c r="U1262" s="42">
        <f t="shared" si="1512"/>
        <v>0.34822044557350829</v>
      </c>
      <c r="V1262" s="42">
        <f t="shared" si="1548"/>
        <v>2.0133167013753925</v>
      </c>
      <c r="W1262" s="42">
        <f t="shared" si="1548"/>
        <v>2.2946587744889615</v>
      </c>
      <c r="X1262" s="42">
        <f t="shared" si="1548"/>
        <v>2.5632166243572652</v>
      </c>
      <c r="Y1262" s="42">
        <f t="shared" si="1513"/>
        <v>4.4373678016490103</v>
      </c>
      <c r="Z1262" s="42">
        <f t="shared" si="1549"/>
        <v>3.7127891088919567</v>
      </c>
      <c r="AA1262" s="42">
        <f t="shared" si="1549"/>
        <v>0.58277357475402281</v>
      </c>
      <c r="AB1262" s="42">
        <f t="shared" si="1549"/>
        <v>4.7327118290815298</v>
      </c>
      <c r="AC1262" s="42">
        <f t="shared" si="1514"/>
        <v>3.2758544850009979</v>
      </c>
      <c r="AD1262" s="74">
        <f t="shared" si="1505"/>
        <v>100</v>
      </c>
    </row>
    <row r="1263" spans="1:30" x14ac:dyDescent="0.25">
      <c r="A1263" s="34" t="s">
        <v>1111</v>
      </c>
      <c r="B1263" s="34" t="s">
        <v>1112</v>
      </c>
      <c r="C1263" s="42">
        <f t="shared" si="1506"/>
        <v>5.9669759553260437</v>
      </c>
      <c r="D1263" s="42">
        <f t="shared" si="1550"/>
        <v>2.8356973128577692</v>
      </c>
      <c r="E1263" s="42">
        <f t="shared" si="1507"/>
        <v>6.6141376308215252</v>
      </c>
      <c r="F1263" s="42">
        <f t="shared" si="1544"/>
        <v>1.7171840977936594</v>
      </c>
      <c r="G1263" s="42">
        <f t="shared" si="1508"/>
        <v>6.7210259817615583</v>
      </c>
      <c r="H1263" s="42">
        <f t="shared" si="1545"/>
        <v>6.9697245281891655</v>
      </c>
      <c r="I1263" s="42">
        <f t="shared" si="1545"/>
        <v>4.223440764481099</v>
      </c>
      <c r="J1263" s="42">
        <f t="shared" si="1515"/>
        <v>0.80620458053652588</v>
      </c>
      <c r="K1263" s="42">
        <f t="shared" si="1543"/>
        <v>3.6090693072735252</v>
      </c>
      <c r="L1263" s="42">
        <f t="shared" si="1509"/>
        <v>4.9227201847975248</v>
      </c>
      <c r="M1263" s="42">
        <f t="shared" si="1546"/>
        <v>0.59988135031296064</v>
      </c>
      <c r="N1263" s="42">
        <f t="shared" si="1546"/>
        <v>4.6007683472600398</v>
      </c>
      <c r="O1263" s="42">
        <f t="shared" si="1546"/>
        <v>4.8443422507350116</v>
      </c>
      <c r="P1263" s="42">
        <f t="shared" si="1546"/>
        <v>1.0098606282444871</v>
      </c>
      <c r="Q1263" s="42">
        <f t="shared" si="1510"/>
        <v>4.0286517091280567</v>
      </c>
      <c r="R1263" s="42">
        <f t="shared" si="1547"/>
        <v>4.7320294236921612</v>
      </c>
      <c r="S1263" s="42">
        <f t="shared" si="1547"/>
        <v>2.54924641522673</v>
      </c>
      <c r="T1263" s="42">
        <f t="shared" si="1511"/>
        <v>6.1625856145749749</v>
      </c>
      <c r="U1263" s="42">
        <f t="shared" si="1512"/>
        <v>2.4849513781501607</v>
      </c>
      <c r="V1263" s="42">
        <f t="shared" si="1548"/>
        <v>2.9718098295365256</v>
      </c>
      <c r="W1263" s="42">
        <f t="shared" si="1548"/>
        <v>4.0930439051272822</v>
      </c>
      <c r="X1263" s="42">
        <f t="shared" si="1548"/>
        <v>1.9391073928801055</v>
      </c>
      <c r="Y1263" s="42">
        <f t="shared" si="1513"/>
        <v>2.6435895006410082</v>
      </c>
      <c r="Z1263" s="42">
        <f t="shared" si="1549"/>
        <v>0</v>
      </c>
      <c r="AA1263" s="42">
        <f t="shared" si="1549"/>
        <v>0.08</v>
      </c>
      <c r="AB1263" s="42">
        <f t="shared" si="1549"/>
        <v>6.1869759553260435</v>
      </c>
      <c r="AC1263" s="42">
        <f t="shared" si="1514"/>
        <v>6.6869759553260435</v>
      </c>
      <c r="AD1263" s="74">
        <f t="shared" si="1505"/>
        <v>100</v>
      </c>
    </row>
    <row r="1264" spans="1:30" x14ac:dyDescent="0.25">
      <c r="A1264" s="34" t="s">
        <v>1113</v>
      </c>
      <c r="B1264" s="34" t="s">
        <v>1114</v>
      </c>
      <c r="C1264" s="42">
        <f t="shared" si="1506"/>
        <v>6.506450097853862</v>
      </c>
      <c r="D1264" s="42">
        <f t="shared" si="1550"/>
        <v>3.643493803004175</v>
      </c>
      <c r="E1264" s="42">
        <f t="shared" si="1507"/>
        <v>3.4218296242794883</v>
      </c>
      <c r="F1264" s="42">
        <f t="shared" si="1544"/>
        <v>2.9138685341253932</v>
      </c>
      <c r="G1264" s="42">
        <f t="shared" si="1508"/>
        <v>3.5514546707679129</v>
      </c>
      <c r="H1264" s="42">
        <f t="shared" si="1545"/>
        <v>4.3649841150338595</v>
      </c>
      <c r="I1264" s="42">
        <f t="shared" si="1545"/>
        <v>2.8510468081850693</v>
      </c>
      <c r="J1264" s="42">
        <f t="shared" si="1515"/>
        <v>1.7054351501049172</v>
      </c>
      <c r="K1264" s="42">
        <f t="shared" si="1543"/>
        <v>3.0829562948496867</v>
      </c>
      <c r="L1264" s="42">
        <f t="shared" si="1509"/>
        <v>2.1478781163346219</v>
      </c>
      <c r="M1264" s="42">
        <f t="shared" si="1546"/>
        <v>4.212898480317536</v>
      </c>
      <c r="N1264" s="42">
        <f t="shared" si="1546"/>
        <v>3.3990483526435162</v>
      </c>
      <c r="O1264" s="42">
        <f t="shared" si="1546"/>
        <v>3.2573608222052606</v>
      </c>
      <c r="P1264" s="42">
        <f t="shared" si="1546"/>
        <v>1.2818504014249479</v>
      </c>
      <c r="Q1264" s="42">
        <f t="shared" si="1510"/>
        <v>4.0967909120445967</v>
      </c>
      <c r="R1264" s="42">
        <f t="shared" si="1547"/>
        <v>5.5163147965283388</v>
      </c>
      <c r="S1264" s="42">
        <f t="shared" si="1547"/>
        <v>2.9009377268516392</v>
      </c>
      <c r="T1264" s="42">
        <f t="shared" si="1511"/>
        <v>4.3226520894570832</v>
      </c>
      <c r="U1264" s="42">
        <f t="shared" si="1512"/>
        <v>3.656604519441248</v>
      </c>
      <c r="V1264" s="42">
        <f t="shared" si="1548"/>
        <v>4.8355114423951759</v>
      </c>
      <c r="W1264" s="42">
        <f t="shared" si="1548"/>
        <v>4.9043233035705525</v>
      </c>
      <c r="X1264" s="42">
        <f t="shared" si="1548"/>
        <v>4.4768575292973791</v>
      </c>
      <c r="Y1264" s="42">
        <f t="shared" si="1513"/>
        <v>0.43225214834010461</v>
      </c>
      <c r="Z1264" s="42">
        <f t="shared" si="1549"/>
        <v>6.7264500978538617</v>
      </c>
      <c r="AA1264" s="42">
        <f t="shared" si="1549"/>
        <v>0.08</v>
      </c>
      <c r="AB1264" s="42">
        <f t="shared" si="1549"/>
        <v>4.4843000652359084</v>
      </c>
      <c r="AC1264" s="42">
        <f t="shared" si="1514"/>
        <v>7.2264500978538617</v>
      </c>
      <c r="AD1264" s="74">
        <f t="shared" si="1505"/>
        <v>99.999999999999986</v>
      </c>
    </row>
    <row r="1265" spans="1:30" x14ac:dyDescent="0.25">
      <c r="A1265" s="34" t="s">
        <v>1115</v>
      </c>
      <c r="B1265" s="34" t="s">
        <v>1116</v>
      </c>
      <c r="C1265" s="42">
        <f t="shared" si="1506"/>
        <v>5.9865201937213328</v>
      </c>
      <c r="D1265" s="42">
        <f t="shared" si="1550"/>
        <v>4.4390751210758328</v>
      </c>
      <c r="E1265" s="42">
        <f t="shared" si="1507"/>
        <v>6.256950798698842</v>
      </c>
      <c r="F1265" s="42">
        <f t="shared" si="1544"/>
        <v>0.66681621916014377</v>
      </c>
      <c r="G1265" s="42">
        <f t="shared" si="1508"/>
        <v>5.9971113663755435</v>
      </c>
      <c r="H1265" s="42">
        <f t="shared" si="1545"/>
        <v>6.7318981206956412</v>
      </c>
      <c r="I1265" s="42">
        <f t="shared" si="1545"/>
        <v>3.6586455462470302</v>
      </c>
      <c r="J1265" s="42">
        <f t="shared" si="1515"/>
        <v>1.0769651805741292</v>
      </c>
      <c r="K1265" s="42">
        <f t="shared" si="1543"/>
        <v>2.4567475766813605</v>
      </c>
      <c r="L1265" s="42">
        <f t="shared" si="1509"/>
        <v>5.0081868778856693</v>
      </c>
      <c r="M1265" s="42">
        <f t="shared" si="1546"/>
        <v>0.70199302069622249</v>
      </c>
      <c r="N1265" s="42">
        <f t="shared" si="1546"/>
        <v>4.5134907980493582</v>
      </c>
      <c r="O1265" s="42">
        <f t="shared" si="1546"/>
        <v>5.5903765425286593</v>
      </c>
      <c r="P1265" s="42">
        <f t="shared" si="1546"/>
        <v>1.1361347690090446</v>
      </c>
      <c r="Q1265" s="42">
        <f t="shared" si="1510"/>
        <v>5.8272893799273309</v>
      </c>
      <c r="R1265" s="42">
        <f t="shared" si="1547"/>
        <v>3.7470061448606002</v>
      </c>
      <c r="S1265" s="42">
        <f t="shared" si="1547"/>
        <v>0.64914385367364646</v>
      </c>
      <c r="T1265" s="42">
        <f t="shared" si="1511"/>
        <v>5.0720813439110399</v>
      </c>
      <c r="U1265" s="42">
        <f t="shared" si="1512"/>
        <v>4.0380297855954153</v>
      </c>
      <c r="V1265" s="42">
        <f t="shared" si="1548"/>
        <v>4.6247335224154451</v>
      </c>
      <c r="W1265" s="42">
        <f t="shared" si="1548"/>
        <v>5.1935164501780884</v>
      </c>
      <c r="X1265" s="42">
        <f t="shared" si="1548"/>
        <v>3.9953224851172902</v>
      </c>
      <c r="Y1265" s="42">
        <f t="shared" si="1513"/>
        <v>0.48892451547967952</v>
      </c>
      <c r="Z1265" s="42">
        <f t="shared" si="1549"/>
        <v>0.3</v>
      </c>
      <c r="AA1265" s="42">
        <f t="shared" si="1549"/>
        <v>0</v>
      </c>
      <c r="AB1265" s="42">
        <f t="shared" si="1549"/>
        <v>5.1365201937213323</v>
      </c>
      <c r="AC1265" s="42">
        <f t="shared" si="1514"/>
        <v>6.7065201937213326</v>
      </c>
      <c r="AD1265" s="74">
        <f t="shared" si="1505"/>
        <v>100</v>
      </c>
    </row>
    <row r="1266" spans="1:30" x14ac:dyDescent="0.25">
      <c r="A1266" s="34" t="s">
        <v>1117</v>
      </c>
      <c r="B1266" s="34" t="s">
        <v>1118</v>
      </c>
      <c r="C1266" s="42">
        <f t="shared" si="1506"/>
        <v>6.4942337946445727</v>
      </c>
      <c r="D1266" s="42">
        <f t="shared" si="1550"/>
        <v>2.7975974144352374</v>
      </c>
      <c r="E1266" s="42">
        <f t="shared" si="1507"/>
        <v>5.2233278456724861</v>
      </c>
      <c r="F1266" s="42">
        <f t="shared" si="1544"/>
        <v>2.0161197895764653</v>
      </c>
      <c r="G1266" s="42">
        <f t="shared" si="1508"/>
        <v>4.8214626884965082</v>
      </c>
      <c r="H1266" s="42">
        <f t="shared" si="1545"/>
        <v>5.3217206134667174</v>
      </c>
      <c r="I1266" s="42">
        <f t="shared" si="1545"/>
        <v>3.1231919638675945</v>
      </c>
      <c r="J1266" s="42">
        <f t="shared" si="1515"/>
        <v>1.128552649126761</v>
      </c>
      <c r="K1266" s="42">
        <f t="shared" si="1543"/>
        <v>3.9166363802093334</v>
      </c>
      <c r="L1266" s="42">
        <f t="shared" si="1509"/>
        <v>3.3990891357306987</v>
      </c>
      <c r="M1266" s="42">
        <f t="shared" si="1546"/>
        <v>3.227539409428986</v>
      </c>
      <c r="N1266" s="42">
        <f t="shared" si="1546"/>
        <v>4.0149022492623221</v>
      </c>
      <c r="O1266" s="42">
        <f t="shared" si="1546"/>
        <v>3.5074962256527038</v>
      </c>
      <c r="P1266" s="42">
        <f t="shared" si="1546"/>
        <v>0.96874797987605055</v>
      </c>
      <c r="Q1266" s="42">
        <f t="shared" si="1510"/>
        <v>5.331574171239204</v>
      </c>
      <c r="R1266" s="42">
        <f t="shared" si="1547"/>
        <v>4.0760083482651615</v>
      </c>
      <c r="S1266" s="42">
        <f t="shared" si="1547"/>
        <v>3.6153460587742257</v>
      </c>
      <c r="T1266" s="42">
        <f t="shared" si="1511"/>
        <v>4.6717539324845063</v>
      </c>
      <c r="U1266" s="42">
        <f t="shared" si="1512"/>
        <v>4.1704375579364701</v>
      </c>
      <c r="V1266" s="42">
        <f t="shared" si="1548"/>
        <v>4.6076856628680716</v>
      </c>
      <c r="W1266" s="42">
        <f t="shared" si="1548"/>
        <v>4.6912340853232184</v>
      </c>
      <c r="X1266" s="42">
        <f t="shared" si="1548"/>
        <v>4.1931801953844117</v>
      </c>
      <c r="Y1266" s="42">
        <f t="shared" si="1513"/>
        <v>0.67369425898914115</v>
      </c>
      <c r="Z1266" s="42">
        <f t="shared" si="1549"/>
        <v>0</v>
      </c>
      <c r="AA1266" s="42">
        <f t="shared" si="1549"/>
        <v>0.08</v>
      </c>
      <c r="AB1266" s="42">
        <f t="shared" si="1549"/>
        <v>6.7142337946445725</v>
      </c>
      <c r="AC1266" s="42">
        <f t="shared" si="1514"/>
        <v>7.2142337946445725</v>
      </c>
      <c r="AD1266" s="74">
        <f t="shared" si="1505"/>
        <v>99.999999999999986</v>
      </c>
    </row>
    <row r="1267" spans="1:30" x14ac:dyDescent="0.25">
      <c r="A1267" s="34" t="s">
        <v>1119</v>
      </c>
      <c r="B1267" s="34" t="s">
        <v>1120</v>
      </c>
      <c r="C1267" s="42">
        <f>C317</f>
        <v>0.09</v>
      </c>
      <c r="D1267" s="42">
        <f t="shared" si="1550"/>
        <v>6.3302443552263057</v>
      </c>
      <c r="E1267" s="42">
        <f t="shared" si="1507"/>
        <v>5.1592036312205156</v>
      </c>
      <c r="F1267" s="42">
        <f>F317-0.31</f>
        <v>4.0989695787116123</v>
      </c>
      <c r="G1267" s="42">
        <f t="shared" si="1508"/>
        <v>3.9638503914151206</v>
      </c>
      <c r="H1267" s="42">
        <f t="shared" si="1545"/>
        <v>5.9015634557230534</v>
      </c>
      <c r="I1267" s="42">
        <f t="shared" si="1545"/>
        <v>2.4157401618092034</v>
      </c>
      <c r="J1267" s="42">
        <f>J317</f>
        <v>1.0714573657673609</v>
      </c>
      <c r="K1267" s="42">
        <f t="shared" ref="K1267:K1282" si="1551">K317</f>
        <v>0.52456766865693671</v>
      </c>
      <c r="L1267" s="42">
        <f t="shared" si="1509"/>
        <v>2.6560715304005842</v>
      </c>
      <c r="M1267" s="42">
        <f t="shared" si="1546"/>
        <v>3.1142031649153519</v>
      </c>
      <c r="N1267" s="42">
        <f t="shared" si="1546"/>
        <v>4.1040240888929134</v>
      </c>
      <c r="O1267" s="42">
        <f t="shared" si="1546"/>
        <v>3.6370448406758809</v>
      </c>
      <c r="P1267" s="42">
        <f t="shared" si="1546"/>
        <v>1.3516665232411622</v>
      </c>
      <c r="Q1267" s="42">
        <f t="shared" si="1510"/>
        <v>6.0967477372932191</v>
      </c>
      <c r="R1267" s="42">
        <f t="shared" si="1547"/>
        <v>4.6587464615827976</v>
      </c>
      <c r="S1267" s="42">
        <f t="shared" si="1547"/>
        <v>2.5885115380820061</v>
      </c>
      <c r="T1267" s="42">
        <f t="shared" si="1511"/>
        <v>4.076711494741625</v>
      </c>
      <c r="U1267" s="42">
        <f t="shared" si="1512"/>
        <v>4.9752538112786553</v>
      </c>
      <c r="V1267" s="42">
        <f t="shared" si="1548"/>
        <v>5.0269652245333214</v>
      </c>
      <c r="W1267" s="42">
        <f t="shared" si="1548"/>
        <v>5.2467847066544788</v>
      </c>
      <c r="X1267" s="42">
        <f t="shared" si="1548"/>
        <v>4.8643348069341785</v>
      </c>
      <c r="Y1267" s="42">
        <f t="shared" si="1513"/>
        <v>0.43290139059400373</v>
      </c>
      <c r="Z1267" s="42">
        <f t="shared" si="1549"/>
        <v>0</v>
      </c>
      <c r="AA1267" s="42">
        <f>AA317-1.3</f>
        <v>4.5248120238832428</v>
      </c>
      <c r="AB1267" s="42">
        <f t="shared" si="1549"/>
        <v>6.2948120238832423</v>
      </c>
      <c r="AC1267" s="42">
        <f t="shared" si="1514"/>
        <v>6.7948120238832423</v>
      </c>
      <c r="AD1267" s="74">
        <f t="shared" si="1505"/>
        <v>100.00000000000001</v>
      </c>
    </row>
    <row r="1268" spans="1:30" x14ac:dyDescent="0.25">
      <c r="A1268" s="34" t="s">
        <v>1121</v>
      </c>
      <c r="B1268" s="34" t="s">
        <v>1122</v>
      </c>
      <c r="C1268" s="42">
        <f t="shared" si="1506"/>
        <v>6.2934134438013336</v>
      </c>
      <c r="D1268" s="42">
        <f t="shared" si="1550"/>
        <v>4.9022756292008882</v>
      </c>
      <c r="E1268" s="42">
        <f>E318-1.3</f>
        <v>3.7786416533690668</v>
      </c>
      <c r="F1268" s="42">
        <f t="shared" si="1544"/>
        <v>1.2650017845399277</v>
      </c>
      <c r="G1268" s="42">
        <f t="shared" si="1508"/>
        <v>4.0222687961119012</v>
      </c>
      <c r="H1268" s="42">
        <f t="shared" si="1545"/>
        <v>5.0999857499793171</v>
      </c>
      <c r="I1268" s="42">
        <f t="shared" si="1545"/>
        <v>3.0160632821053235</v>
      </c>
      <c r="J1268" s="42">
        <f>J318</f>
        <v>1.2472493828555755</v>
      </c>
      <c r="K1268" s="42">
        <f t="shared" si="1551"/>
        <v>2.0354417011879162</v>
      </c>
      <c r="L1268" s="42">
        <f t="shared" si="1509"/>
        <v>3.3434418271352877</v>
      </c>
      <c r="M1268" s="42">
        <f t="shared" si="1546"/>
        <v>2.8604470019354893</v>
      </c>
      <c r="N1268" s="42">
        <f t="shared" si="1546"/>
        <v>3.1445733965738905</v>
      </c>
      <c r="O1268" s="42">
        <f t="shared" si="1546"/>
        <v>3.4262447231618394</v>
      </c>
      <c r="P1268" s="42">
        <f t="shared" si="1546"/>
        <v>1.1684420856746747</v>
      </c>
      <c r="Q1268" s="42">
        <f t="shared" si="1510"/>
        <v>6.7401152257026018</v>
      </c>
      <c r="R1268" s="42">
        <f t="shared" si="1547"/>
        <v>3.996509309331497</v>
      </c>
      <c r="S1268" s="42">
        <f t="shared" si="1547"/>
        <v>1.3533389623373284</v>
      </c>
      <c r="T1268" s="42">
        <f>T318+1</f>
        <v>6.1948634476749325</v>
      </c>
      <c r="U1268" s="42">
        <f t="shared" si="1512"/>
        <v>3.5673825703064663</v>
      </c>
      <c r="V1268" s="42">
        <f t="shared" si="1548"/>
        <v>3.1467839373418425</v>
      </c>
      <c r="W1268" s="42">
        <f t="shared" si="1548"/>
        <v>4.0794372594542603</v>
      </c>
      <c r="X1268" s="42">
        <f t="shared" si="1548"/>
        <v>5.1311225267526384</v>
      </c>
      <c r="Y1268" s="42">
        <f t="shared" si="1513"/>
        <v>0.33671597206201304</v>
      </c>
      <c r="Z1268" s="42">
        <f t="shared" si="1549"/>
        <v>0</v>
      </c>
      <c r="AA1268" s="42">
        <f t="shared" si="1549"/>
        <v>6.5134134438013334</v>
      </c>
      <c r="AB1268" s="42">
        <f t="shared" si="1549"/>
        <v>6.5134134438013334</v>
      </c>
      <c r="AC1268" s="42">
        <f t="shared" si="1514"/>
        <v>6.823413443801333</v>
      </c>
      <c r="AD1268" s="74">
        <f t="shared" si="1505"/>
        <v>100.00000000000001</v>
      </c>
    </row>
    <row r="1269" spans="1:30" x14ac:dyDescent="0.25">
      <c r="A1269" s="34" t="s">
        <v>1123</v>
      </c>
      <c r="B1269" s="34" t="s">
        <v>1124</v>
      </c>
      <c r="C1269" s="42">
        <f t="shared" si="1506"/>
        <v>3.1555112317755807</v>
      </c>
      <c r="D1269" s="42">
        <f t="shared" si="1550"/>
        <v>3.6364800626109304</v>
      </c>
      <c r="E1269" s="42">
        <f t="shared" si="1507"/>
        <v>4.5115673495314965</v>
      </c>
      <c r="F1269" s="42">
        <f t="shared" si="1544"/>
        <v>4.0164764447612518</v>
      </c>
      <c r="G1269" s="42">
        <f t="shared" si="1508"/>
        <v>1.3789415422330586</v>
      </c>
      <c r="H1269" s="42">
        <f t="shared" si="1545"/>
        <v>6.2661992732555394</v>
      </c>
      <c r="I1269" s="42">
        <f t="shared" si="1545"/>
        <v>1.7967974361628629</v>
      </c>
      <c r="J1269" s="42">
        <f t="shared" si="1515"/>
        <v>2.1523348832422506</v>
      </c>
      <c r="K1269" s="42">
        <f t="shared" si="1551"/>
        <v>3.0736692826929306</v>
      </c>
      <c r="L1269" s="42">
        <f t="shared" si="1509"/>
        <v>4.4034025962370764</v>
      </c>
      <c r="M1269" s="42">
        <f t="shared" si="1546"/>
        <v>5.4236286662932676</v>
      </c>
      <c r="N1269" s="42">
        <f t="shared" si="1546"/>
        <v>5.0402001191690395</v>
      </c>
      <c r="O1269" s="42">
        <f t="shared" si="1546"/>
        <v>5.4142733192673242</v>
      </c>
      <c r="P1269" s="42">
        <f t="shared" si="1546"/>
        <v>1.093077617442586</v>
      </c>
      <c r="Q1269" s="42">
        <f t="shared" si="1510"/>
        <v>0.5</v>
      </c>
      <c r="R1269" s="42">
        <f t="shared" si="1547"/>
        <v>0</v>
      </c>
      <c r="S1269" s="42">
        <f t="shared" si="1547"/>
        <v>5.6956452154528705</v>
      </c>
      <c r="T1269" s="42">
        <f t="shared" si="1511"/>
        <v>8.4056452154528714</v>
      </c>
      <c r="U1269" s="42">
        <f t="shared" si="1512"/>
        <v>6.0256452154528715</v>
      </c>
      <c r="V1269" s="42">
        <f t="shared" si="1548"/>
        <v>4.1222782596580441</v>
      </c>
      <c r="W1269" s="42">
        <f t="shared" si="1548"/>
        <v>3.5589455607107774</v>
      </c>
      <c r="X1269" s="42">
        <f t="shared" si="1548"/>
        <v>2.1389686325055157</v>
      </c>
      <c r="Y1269" s="42">
        <f t="shared" si="1513"/>
        <v>3.667717742593871</v>
      </c>
      <c r="Z1269" s="42">
        <f t="shared" si="1549"/>
        <v>4.2122552305640806</v>
      </c>
      <c r="AA1269" s="42">
        <f t="shared" si="1549"/>
        <v>2.7147580134374047</v>
      </c>
      <c r="AB1269" s="42">
        <f t="shared" si="1549"/>
        <v>4.2099863077358766</v>
      </c>
      <c r="AC1269" s="42">
        <f t="shared" si="1514"/>
        <v>3.385594781760632</v>
      </c>
      <c r="AD1269" s="74">
        <f t="shared" si="1505"/>
        <v>100.00000000000001</v>
      </c>
    </row>
    <row r="1270" spans="1:30" x14ac:dyDescent="0.25">
      <c r="A1270" s="34" t="s">
        <v>1125</v>
      </c>
      <c r="B1270" s="34" t="s">
        <v>1126</v>
      </c>
      <c r="C1270" s="42">
        <f t="shared" si="1506"/>
        <v>2.251164488389938</v>
      </c>
      <c r="D1270" s="42">
        <f t="shared" si="1550"/>
        <v>4.7807719875939902</v>
      </c>
      <c r="E1270" s="42">
        <f t="shared" si="1507"/>
        <v>5.5282500570252973</v>
      </c>
      <c r="F1270" s="42">
        <f t="shared" si="1544"/>
        <v>5.0625600283232464</v>
      </c>
      <c r="G1270" s="42">
        <f t="shared" si="1508"/>
        <v>2.2890684518825299</v>
      </c>
      <c r="H1270" s="42">
        <f t="shared" si="1545"/>
        <v>5.1461661055525276</v>
      </c>
      <c r="I1270" s="42">
        <f t="shared" si="1545"/>
        <v>3.5099688021415552</v>
      </c>
      <c r="J1270" s="42">
        <f t="shared" si="1515"/>
        <v>3.4443865071652535E-2</v>
      </c>
      <c r="K1270" s="42">
        <f t="shared" si="1551"/>
        <v>2.7850574264240744</v>
      </c>
      <c r="L1270" s="42">
        <f t="shared" si="1509"/>
        <v>4.6639637721294696</v>
      </c>
      <c r="M1270" s="42">
        <f t="shared" si="1546"/>
        <v>1.6457643174087158</v>
      </c>
      <c r="N1270" s="42">
        <f t="shared" si="1546"/>
        <v>0</v>
      </c>
      <c r="O1270" s="42">
        <f t="shared" si="1546"/>
        <v>2.7485782161130721</v>
      </c>
      <c r="P1270" s="42">
        <f t="shared" si="1546"/>
        <v>1.6182157931093508</v>
      </c>
      <c r="Q1270" s="42">
        <f t="shared" si="1510"/>
        <v>6.8793662599466092</v>
      </c>
      <c r="R1270" s="42">
        <f t="shared" si="1547"/>
        <v>6.3793662599466092</v>
      </c>
      <c r="S1270" s="42">
        <f t="shared" si="1547"/>
        <v>3.3529108399644065</v>
      </c>
      <c r="T1270" s="42">
        <f t="shared" si="1511"/>
        <v>8.1893662599466097</v>
      </c>
      <c r="U1270" s="42">
        <f t="shared" si="1512"/>
        <v>5.8093662599466098</v>
      </c>
      <c r="V1270" s="42">
        <f t="shared" si="1548"/>
        <v>3.7212969849688551</v>
      </c>
      <c r="W1270" s="42">
        <f t="shared" si="1548"/>
        <v>3.8578490562698851</v>
      </c>
      <c r="X1270" s="42">
        <f t="shared" si="1548"/>
        <v>0.51365737722040472</v>
      </c>
      <c r="Y1270" s="42">
        <f t="shared" si="1513"/>
        <v>4.4261115114336649</v>
      </c>
      <c r="Z1270" s="42">
        <f t="shared" si="1549"/>
        <v>4.1153874498281287</v>
      </c>
      <c r="AA1270" s="42">
        <f t="shared" si="1549"/>
        <v>4.2757304259016715</v>
      </c>
      <c r="AB1270" s="42">
        <f t="shared" si="1549"/>
        <v>3.2575487284833753</v>
      </c>
      <c r="AC1270" s="42">
        <f t="shared" si="1514"/>
        <v>3.1580692749777546</v>
      </c>
      <c r="AD1270" s="74">
        <f t="shared" si="1505"/>
        <v>100.00000000000001</v>
      </c>
    </row>
    <row r="1271" spans="1:30" x14ac:dyDescent="0.25">
      <c r="A1271" s="34" t="s">
        <v>1127</v>
      </c>
      <c r="B1271" s="34" t="s">
        <v>1128</v>
      </c>
      <c r="C1271" s="42">
        <f t="shared" si="1506"/>
        <v>4.192194584030756</v>
      </c>
      <c r="D1271" s="42">
        <f t="shared" si="1550"/>
        <v>2.2102049414811917</v>
      </c>
      <c r="E1271" s="42">
        <f t="shared" si="1507"/>
        <v>4.5263492348753633</v>
      </c>
      <c r="F1271" s="42">
        <f t="shared" si="1544"/>
        <v>3.834785823840869</v>
      </c>
      <c r="G1271" s="42">
        <f t="shared" si="1508"/>
        <v>2.1381014480934564</v>
      </c>
      <c r="H1271" s="42">
        <f t="shared" si="1545"/>
        <v>6.0579125512362193</v>
      </c>
      <c r="I1271" s="42">
        <f t="shared" si="1545"/>
        <v>2.1351500093788598</v>
      </c>
      <c r="J1271" s="42">
        <f t="shared" si="1515"/>
        <v>0.96387134761177617</v>
      </c>
      <c r="K1271" s="42">
        <f t="shared" si="1551"/>
        <v>3.3899497949831399</v>
      </c>
      <c r="L1271" s="42">
        <f t="shared" si="1509"/>
        <v>4.5189996865719237</v>
      </c>
      <c r="M1271" s="42">
        <f t="shared" si="1546"/>
        <v>4.6215906259336279</v>
      </c>
      <c r="N1271" s="42">
        <f t="shared" si="1546"/>
        <v>5.2009348628880572</v>
      </c>
      <c r="O1271" s="42">
        <f t="shared" si="1546"/>
        <v>4.9364201393485336</v>
      </c>
      <c r="P1271" s="42">
        <f t="shared" si="1546"/>
        <v>0.96762111373545256</v>
      </c>
      <c r="Q1271" s="42">
        <f t="shared" si="1510"/>
        <v>0.5</v>
      </c>
      <c r="R1271" s="42">
        <f t="shared" si="1547"/>
        <v>6.001957537645775</v>
      </c>
      <c r="S1271" s="42">
        <f t="shared" si="1547"/>
        <v>5.1019575376457746</v>
      </c>
      <c r="T1271" s="42">
        <f t="shared" si="1511"/>
        <v>7.8119575376457746</v>
      </c>
      <c r="U1271" s="42">
        <f t="shared" si="1512"/>
        <v>5.4319575376457756</v>
      </c>
      <c r="V1271" s="42">
        <f t="shared" si="1548"/>
        <v>2.2507340766171673</v>
      </c>
      <c r="W1271" s="42">
        <f t="shared" si="1548"/>
        <v>3.7876607115454877</v>
      </c>
      <c r="X1271" s="42">
        <f t="shared" si="1548"/>
        <v>0.17552477884600848</v>
      </c>
      <c r="Y1271" s="42">
        <f t="shared" si="1513"/>
        <v>3.0801549100650019</v>
      </c>
      <c r="Z1271" s="42">
        <f t="shared" si="1549"/>
        <v>4.6657092709783159</v>
      </c>
      <c r="AA1271" s="42">
        <f t="shared" si="1549"/>
        <v>3.2856780837940534</v>
      </c>
      <c r="AB1271" s="42">
        <f t="shared" si="1549"/>
        <v>4.0864391745673361</v>
      </c>
      <c r="AC1271" s="42">
        <f t="shared" si="1514"/>
        <v>4.1261826789943221</v>
      </c>
      <c r="AD1271" s="74">
        <f t="shared" si="1505"/>
        <v>100</v>
      </c>
    </row>
    <row r="1272" spans="1:30" x14ac:dyDescent="0.25">
      <c r="A1272" s="34" t="s">
        <v>1129</v>
      </c>
      <c r="B1272" s="34" t="s">
        <v>1130</v>
      </c>
      <c r="C1272" s="42">
        <f t="shared" si="1506"/>
        <v>4.3303470237052055</v>
      </c>
      <c r="D1272" s="42">
        <f t="shared" si="1550"/>
        <v>2.1788747666768304</v>
      </c>
      <c r="E1272" s="42">
        <f>E322-1.3</f>
        <v>4.2545816187445809</v>
      </c>
      <c r="F1272" s="42">
        <f t="shared" ref="F1272:F1287" si="1552">F322</f>
        <v>5.0492837233266155</v>
      </c>
      <c r="G1272" s="42">
        <f t="shared" si="1508"/>
        <v>1.4489972422422972</v>
      </c>
      <c r="H1272" s="42">
        <f t="shared" ref="H1272:I1287" si="1553">H322</f>
        <v>6.9416356304817848</v>
      </c>
      <c r="I1272" s="42">
        <f t="shared" si="1553"/>
        <v>2.7162445739275531</v>
      </c>
      <c r="J1272" s="42">
        <f>J322</f>
        <v>1.2566054139120604</v>
      </c>
      <c r="K1272" s="42">
        <f t="shared" si="1551"/>
        <v>3.8040390894283851</v>
      </c>
      <c r="L1272" s="42">
        <f t="shared" si="1509"/>
        <v>3.1339000786885887</v>
      </c>
      <c r="M1272" s="42">
        <f t="shared" ref="M1272:P1287" si="1554">M322</f>
        <v>3.9540562892704614</v>
      </c>
      <c r="N1272" s="42">
        <f t="shared" si="1554"/>
        <v>4.0679591602278942</v>
      </c>
      <c r="O1272" s="42">
        <f t="shared" si="1554"/>
        <v>3.0715138520836009</v>
      </c>
      <c r="P1272" s="42">
        <f t="shared" si="1554"/>
        <v>0.72926745477364763</v>
      </c>
      <c r="Q1272" s="42">
        <f t="shared" si="1510"/>
        <v>6.660573641754481</v>
      </c>
      <c r="R1272" s="42">
        <f t="shared" ref="R1272:S1287" si="1555">R322</f>
        <v>0</v>
      </c>
      <c r="S1272" s="42">
        <f t="shared" si="1555"/>
        <v>5.2605736417544806</v>
      </c>
      <c r="T1272" s="42">
        <f>T322+1</f>
        <v>7.6705736417544808</v>
      </c>
      <c r="U1272" s="42">
        <f t="shared" si="1512"/>
        <v>5.5905736417544816</v>
      </c>
      <c r="V1272" s="42">
        <f t="shared" ref="V1272:X1287" si="1556">V322</f>
        <v>3.0802868208772396</v>
      </c>
      <c r="W1272" s="42">
        <f t="shared" si="1556"/>
        <v>3.8097826171976226</v>
      </c>
      <c r="X1272" s="42">
        <f t="shared" si="1556"/>
        <v>0.54073090275097058</v>
      </c>
      <c r="Y1272" s="42">
        <f t="shared" si="1513"/>
        <v>4.830269821941175</v>
      </c>
      <c r="Z1272" s="42">
        <f t="shared" ref="Z1272:AB1287" si="1557">Z322</f>
        <v>4.63960420748462</v>
      </c>
      <c r="AA1272" s="42">
        <f t="shared" si="1557"/>
        <v>3.4698880271630363</v>
      </c>
      <c r="AB1272" s="42">
        <f t="shared" si="1557"/>
        <v>3.8012050129974471</v>
      </c>
      <c r="AC1272" s="42">
        <f t="shared" si="1514"/>
        <v>3.7086321050804583</v>
      </c>
      <c r="AD1272" s="74">
        <f t="shared" ref="AD1272:AD1327" si="1558">SUM(C1272:AC1272)</f>
        <v>99.999999999999986</v>
      </c>
    </row>
    <row r="1273" spans="1:30" x14ac:dyDescent="0.25">
      <c r="A1273" s="34" t="s">
        <v>1131</v>
      </c>
      <c r="B1273" s="34" t="s">
        <v>1132</v>
      </c>
      <c r="C1273" s="42">
        <f t="shared" ref="C1273:C1327" si="1559">C323-0.31</f>
        <v>3.368098220658581</v>
      </c>
      <c r="D1273" s="42">
        <f t="shared" si="1550"/>
        <v>3.0938350421776621</v>
      </c>
      <c r="E1273" s="42">
        <f t="shared" ref="E1273:E1327" si="1560">E323-0.3</f>
        <v>4.5248836522269569</v>
      </c>
      <c r="F1273" s="42">
        <f t="shared" si="1552"/>
        <v>4.1568803701939796</v>
      </c>
      <c r="G1273" s="42">
        <f t="shared" ref="G1273:G1327" si="1561">G323+0.97</f>
        <v>1.7451476652480462</v>
      </c>
      <c r="H1273" s="42">
        <f t="shared" si="1553"/>
        <v>6.1918199724240832</v>
      </c>
      <c r="I1273" s="42">
        <f t="shared" si="1553"/>
        <v>3.8439386074549082</v>
      </c>
      <c r="J1273" s="42">
        <f t="shared" si="1515"/>
        <v>1.9669907822302297</v>
      </c>
      <c r="K1273" s="42">
        <f t="shared" si="1551"/>
        <v>4.3579487418627831</v>
      </c>
      <c r="L1273" s="42">
        <f t="shared" ref="L1273:L1327" si="1562">L323-0.5</f>
        <v>3.4802909600140044</v>
      </c>
      <c r="M1273" s="42">
        <f t="shared" si="1554"/>
        <v>4.5862611838703371</v>
      </c>
      <c r="N1273" s="42">
        <f t="shared" si="1554"/>
        <v>5.6880082625993005</v>
      </c>
      <c r="O1273" s="42">
        <f t="shared" si="1554"/>
        <v>3.1724251257706304</v>
      </c>
      <c r="P1273" s="42">
        <f t="shared" si="1554"/>
        <v>2.1839917075013915</v>
      </c>
      <c r="Q1273" s="42">
        <f t="shared" ref="Q1273:Q1327" si="1563">Q323+0.5</f>
        <v>0.9</v>
      </c>
      <c r="R1273" s="42">
        <f t="shared" si="1555"/>
        <v>0</v>
      </c>
      <c r="S1273" s="42">
        <f t="shared" si="1555"/>
        <v>5.0975252153366402</v>
      </c>
      <c r="T1273" s="42">
        <f t="shared" ref="T1273:T1325" si="1564">T323+1.3</f>
        <v>7.8075252153366401</v>
      </c>
      <c r="U1273" s="42">
        <f t="shared" ref="U1273:U1327" si="1565">U323-0.97</f>
        <v>5.0275252153366408</v>
      </c>
      <c r="V1273" s="42">
        <f t="shared" si="1556"/>
        <v>2.7488657236959595</v>
      </c>
      <c r="W1273" s="42">
        <f t="shared" si="1556"/>
        <v>4.2613052961943652</v>
      </c>
      <c r="X1273" s="42">
        <f t="shared" si="1556"/>
        <v>2.7935584967926168</v>
      </c>
      <c r="Y1273" s="42">
        <f t="shared" ref="Y1273:Y1327" si="1566">Y323+0.3</f>
        <v>4.639135659055551</v>
      </c>
      <c r="Z1273" s="42">
        <f t="shared" si="1557"/>
        <v>4.3480845700193207</v>
      </c>
      <c r="AA1273" s="42">
        <f t="shared" si="1557"/>
        <v>3.8480803073071126</v>
      </c>
      <c r="AB1273" s="42">
        <f t="shared" si="1557"/>
        <v>2.1693176310792111</v>
      </c>
      <c r="AC1273" s="42">
        <f t="shared" ref="AC1273:AC1327" si="1567">AC323+0.31</f>
        <v>3.9985563756130404</v>
      </c>
      <c r="AD1273" s="74">
        <f t="shared" si="1558"/>
        <v>99.999999999999972</v>
      </c>
    </row>
    <row r="1274" spans="1:30" x14ac:dyDescent="0.25">
      <c r="A1274" s="34" t="s">
        <v>1133</v>
      </c>
      <c r="B1274" s="34" t="s">
        <v>1134</v>
      </c>
      <c r="C1274" s="42">
        <f t="shared" si="1559"/>
        <v>3.641965143113175</v>
      </c>
      <c r="D1274" s="42">
        <f>D324-1.47</f>
        <v>2.0285489474299885</v>
      </c>
      <c r="E1274" s="42">
        <f t="shared" si="1560"/>
        <v>4.5222711406955556</v>
      </c>
      <c r="F1274" s="42">
        <f t="shared" si="1552"/>
        <v>4.3432263428802367</v>
      </c>
      <c r="G1274" s="42">
        <f t="shared" si="1561"/>
        <v>1.178315513565765</v>
      </c>
      <c r="H1274" s="42">
        <f t="shared" si="1553"/>
        <v>5.2407584537108729</v>
      </c>
      <c r="I1274" s="42">
        <f t="shared" si="1553"/>
        <v>4.9076264687356606</v>
      </c>
      <c r="J1274" s="42">
        <f t="shared" ref="J1274:J1323" si="1568">J324-1.3</f>
        <v>1.5020501035430065</v>
      </c>
      <c r="K1274" s="42">
        <f t="shared" si="1551"/>
        <v>2.9936332657230262</v>
      </c>
      <c r="L1274" s="42">
        <f>L324</f>
        <v>5.1287727730762125</v>
      </c>
      <c r="M1274" s="42">
        <f t="shared" si="1554"/>
        <v>3.7961050673508212</v>
      </c>
      <c r="N1274" s="42">
        <f t="shared" si="1554"/>
        <v>4.7951380962298416</v>
      </c>
      <c r="O1274" s="42">
        <f t="shared" si="1554"/>
        <v>4.6798553200053723</v>
      </c>
      <c r="P1274" s="42">
        <f t="shared" si="1554"/>
        <v>0.60059864665534091</v>
      </c>
      <c r="Q1274" s="42">
        <f t="shared" si="1563"/>
        <v>0.5</v>
      </c>
      <c r="R1274" s="42">
        <f t="shared" si="1555"/>
        <v>6.7434303744719468</v>
      </c>
      <c r="S1274" s="42">
        <f t="shared" si="1555"/>
        <v>5.8434303744719465</v>
      </c>
      <c r="T1274" s="42">
        <f t="shared" si="1564"/>
        <v>8.5534303744719473</v>
      </c>
      <c r="U1274" s="42">
        <f>U324</f>
        <v>0.4</v>
      </c>
      <c r="V1274" s="42">
        <f t="shared" si="1556"/>
        <v>3.9336677184419688</v>
      </c>
      <c r="W1274" s="42">
        <f t="shared" si="1556"/>
        <v>3.9401493362339921</v>
      </c>
      <c r="X1274" s="42">
        <f t="shared" si="1556"/>
        <v>2.1769551446532462</v>
      </c>
      <c r="Y1274" s="42">
        <f t="shared" si="1566"/>
        <v>3.7900432655332792</v>
      </c>
      <c r="Z1274" s="42">
        <f t="shared" si="1557"/>
        <v>4.1234686622882624</v>
      </c>
      <c r="AA1274" s="42">
        <f t="shared" si="1557"/>
        <v>3.0224795503873105</v>
      </c>
      <c r="AB1274" s="42">
        <f t="shared" si="1557"/>
        <v>4.3043172603012447</v>
      </c>
      <c r="AC1274" s="42">
        <f t="shared" si="1567"/>
        <v>3.3097626560299789</v>
      </c>
      <c r="AD1274" s="74">
        <f t="shared" si="1558"/>
        <v>100.00000000000001</v>
      </c>
    </row>
    <row r="1275" spans="1:30" x14ac:dyDescent="0.25">
      <c r="A1275" s="34" t="s">
        <v>1135</v>
      </c>
      <c r="B1275" s="34" t="s">
        <v>1136</v>
      </c>
      <c r="C1275" s="42">
        <f t="shared" si="1559"/>
        <v>3.6140278206956782</v>
      </c>
      <c r="D1275" s="42">
        <f t="shared" ref="D1275:D1282" si="1569">D325</f>
        <v>2.1969047115911589</v>
      </c>
      <c r="E1275" s="42">
        <f t="shared" si="1560"/>
        <v>4.7891025060461185</v>
      </c>
      <c r="F1275" s="42">
        <f t="shared" si="1552"/>
        <v>4.5850814432528502</v>
      </c>
      <c r="G1275" s="42">
        <f t="shared" si="1561"/>
        <v>1.6554503065330382</v>
      </c>
      <c r="H1275" s="42">
        <f t="shared" si="1553"/>
        <v>4.2419185852245969</v>
      </c>
      <c r="I1275" s="42">
        <f t="shared" si="1553"/>
        <v>2.2251386347891979</v>
      </c>
      <c r="J1275" s="42">
        <f t="shared" si="1568"/>
        <v>1.7636351879024679</v>
      </c>
      <c r="K1275" s="42">
        <f t="shared" si="1551"/>
        <v>2.8263315150051866</v>
      </c>
      <c r="L1275" s="42">
        <f t="shared" si="1562"/>
        <v>3.3397822127873269</v>
      </c>
      <c r="M1275" s="42">
        <f t="shared" si="1554"/>
        <v>3.2209547567626711</v>
      </c>
      <c r="N1275" s="42">
        <f t="shared" si="1554"/>
        <v>4.3276178535098566</v>
      </c>
      <c r="O1275" s="42">
        <f t="shared" si="1554"/>
        <v>2.7224836620720199</v>
      </c>
      <c r="P1275" s="42">
        <f t="shared" si="1554"/>
        <v>1.5824031306544142</v>
      </c>
      <c r="Q1275" s="42">
        <f t="shared" si="1563"/>
        <v>6.5499636934933774</v>
      </c>
      <c r="R1275" s="42">
        <f t="shared" si="1555"/>
        <v>6.0499636934933774</v>
      </c>
      <c r="S1275" s="42">
        <f t="shared" si="1555"/>
        <v>1.116654564497793</v>
      </c>
      <c r="T1275" s="42">
        <f t="shared" si="1564"/>
        <v>7.859963693493377</v>
      </c>
      <c r="U1275" s="42">
        <f t="shared" si="1565"/>
        <v>5.479963693493378</v>
      </c>
      <c r="V1275" s="42">
        <f t="shared" si="1556"/>
        <v>3.781227308433361</v>
      </c>
      <c r="W1275" s="42">
        <f t="shared" si="1556"/>
        <v>5.4399636934933771</v>
      </c>
      <c r="X1275" s="42">
        <f t="shared" si="1556"/>
        <v>1.7291514889466064</v>
      </c>
      <c r="Y1275" s="42">
        <f t="shared" si="1566"/>
        <v>4.3178945316165027</v>
      </c>
      <c r="Z1275" s="42">
        <f t="shared" si="1557"/>
        <v>4.8076914395343495</v>
      </c>
      <c r="AA1275" s="42">
        <f t="shared" si="1557"/>
        <v>4.9484313791946057</v>
      </c>
      <c r="AB1275" s="42">
        <f t="shared" si="1557"/>
        <v>2.059562108423278</v>
      </c>
      <c r="AC1275" s="42">
        <f t="shared" si="1567"/>
        <v>2.7687363850600164</v>
      </c>
      <c r="AD1275" s="74">
        <f t="shared" si="1558"/>
        <v>99.999999999999972</v>
      </c>
    </row>
    <row r="1276" spans="1:30" x14ac:dyDescent="0.25">
      <c r="A1276" s="34" t="s">
        <v>1137</v>
      </c>
      <c r="B1276" s="34" t="s">
        <v>1138</v>
      </c>
      <c r="C1276" s="42">
        <f t="shared" si="1559"/>
        <v>4.2268265391919284</v>
      </c>
      <c r="D1276" s="42">
        <f t="shared" si="1569"/>
        <v>2.4651529198140194</v>
      </c>
      <c r="E1276" s="42">
        <f t="shared" si="1560"/>
        <v>4.9916835217878912</v>
      </c>
      <c r="F1276" s="42">
        <f t="shared" si="1552"/>
        <v>4.2130712757747073</v>
      </c>
      <c r="G1276" s="42">
        <f t="shared" si="1561"/>
        <v>3.1708366465750677</v>
      </c>
      <c r="H1276" s="42">
        <f t="shared" si="1553"/>
        <v>3.15134575813412</v>
      </c>
      <c r="I1276" s="42">
        <f t="shared" si="1553"/>
        <v>2.0109251728211683</v>
      </c>
      <c r="J1276" s="42">
        <f t="shared" si="1568"/>
        <v>1.4883178596716371</v>
      </c>
      <c r="K1276" s="42">
        <f t="shared" si="1551"/>
        <v>3.0179177724638309</v>
      </c>
      <c r="L1276" s="42">
        <f t="shared" si="1562"/>
        <v>4.4507534672798252</v>
      </c>
      <c r="M1276" s="42">
        <f t="shared" si="1554"/>
        <v>2.0410429024197447</v>
      </c>
      <c r="N1276" s="42">
        <f t="shared" si="1554"/>
        <v>6.3087182141227327</v>
      </c>
      <c r="O1276" s="42">
        <f t="shared" si="1554"/>
        <v>4.0004085346333778</v>
      </c>
      <c r="P1276" s="42">
        <f t="shared" si="1554"/>
        <v>2.8758947448115757</v>
      </c>
      <c r="Q1276" s="42">
        <f t="shared" si="1563"/>
        <v>0.5</v>
      </c>
      <c r="R1276" s="42">
        <f t="shared" si="1555"/>
        <v>6.4744127884463394</v>
      </c>
      <c r="S1276" s="42">
        <f t="shared" si="1555"/>
        <v>1.2581375961487806</v>
      </c>
      <c r="T1276" s="42">
        <f t="shared" si="1564"/>
        <v>8.284412788446339</v>
      </c>
      <c r="U1276" s="42">
        <f t="shared" si="1565"/>
        <v>5.90441278844634</v>
      </c>
      <c r="V1276" s="42">
        <f t="shared" si="1556"/>
        <v>3.2372063942231688</v>
      </c>
      <c r="W1276" s="42">
        <f t="shared" si="1556"/>
        <v>4.0902026352782084</v>
      </c>
      <c r="X1276" s="42">
        <f t="shared" si="1556"/>
        <v>1.4428578736835485</v>
      </c>
      <c r="Y1276" s="42">
        <f t="shared" si="1566"/>
        <v>3.9121536345827836</v>
      </c>
      <c r="Z1276" s="42">
        <f t="shared" si="1557"/>
        <v>4.0887722476429103</v>
      </c>
      <c r="AA1276" s="42">
        <f t="shared" si="1557"/>
        <v>4.7916229575517759</v>
      </c>
      <c r="AB1276" s="42">
        <f t="shared" si="1557"/>
        <v>4.2703573711029055</v>
      </c>
      <c r="AC1276" s="42">
        <f t="shared" si="1567"/>
        <v>3.3325555949452745</v>
      </c>
      <c r="AD1276" s="74">
        <f t="shared" si="1558"/>
        <v>99.999999999999986</v>
      </c>
    </row>
    <row r="1277" spans="1:30" x14ac:dyDescent="0.25">
      <c r="A1277" s="34" t="s">
        <v>1139</v>
      </c>
      <c r="B1277" s="34" t="s">
        <v>1140</v>
      </c>
      <c r="C1277" s="42">
        <f t="shared" si="1559"/>
        <v>3.1256909243466668</v>
      </c>
      <c r="D1277" s="42">
        <f t="shared" si="1569"/>
        <v>3.8054469994225602</v>
      </c>
      <c r="E1277" s="42">
        <f>E327-1.3</f>
        <v>3.6544220385338271</v>
      </c>
      <c r="F1277" s="42">
        <f t="shared" si="1552"/>
        <v>4.550616781503046</v>
      </c>
      <c r="G1277" s="42">
        <f t="shared" si="1561"/>
        <v>1.6519780594016591</v>
      </c>
      <c r="H1277" s="42">
        <f t="shared" si="1553"/>
        <v>4.7555253328439422</v>
      </c>
      <c r="I1277" s="42">
        <f t="shared" si="1553"/>
        <v>3.428269365688724</v>
      </c>
      <c r="J1277" s="42">
        <f>J327</f>
        <v>1.0671940131365545</v>
      </c>
      <c r="K1277" s="42">
        <f t="shared" si="1551"/>
        <v>3.8971431486414696</v>
      </c>
      <c r="L1277" s="42">
        <f t="shared" si="1562"/>
        <v>3.7234239952749535</v>
      </c>
      <c r="M1277" s="42">
        <f t="shared" si="1554"/>
        <v>4.3502233888227426</v>
      </c>
      <c r="N1277" s="42">
        <f t="shared" si="1554"/>
        <v>5.5428374285209498</v>
      </c>
      <c r="O1277" s="42">
        <f t="shared" si="1554"/>
        <v>3.5246131420474662</v>
      </c>
      <c r="P1277" s="42">
        <f t="shared" si="1554"/>
        <v>0.23361270084936872</v>
      </c>
      <c r="Q1277" s="42">
        <f t="shared" si="1563"/>
        <v>0.9</v>
      </c>
      <c r="R1277" s="42">
        <f t="shared" si="1555"/>
        <v>6.094543107452802</v>
      </c>
      <c r="S1277" s="42">
        <f t="shared" si="1555"/>
        <v>5.1945431074528017</v>
      </c>
      <c r="T1277" s="42">
        <f>T327+1</f>
        <v>7.6045431074528018</v>
      </c>
      <c r="U1277" s="42">
        <f t="shared" si="1565"/>
        <v>5.1245431074528023</v>
      </c>
      <c r="V1277" s="42">
        <f t="shared" si="1556"/>
        <v>2.2854536652948028</v>
      </c>
      <c r="W1277" s="42">
        <f t="shared" si="1556"/>
        <v>4.3154640836961349</v>
      </c>
      <c r="X1277" s="42">
        <f t="shared" si="1556"/>
        <v>1.5756965556599727</v>
      </c>
      <c r="Y1277" s="42">
        <f t="shared" si="1566"/>
        <v>3.3552558387532749</v>
      </c>
      <c r="Z1277" s="42">
        <f t="shared" si="1557"/>
        <v>3.88237669254067</v>
      </c>
      <c r="AA1277" s="42">
        <f t="shared" si="1557"/>
        <v>3.511705906822737</v>
      </c>
      <c r="AB1277" s="42">
        <f t="shared" si="1557"/>
        <v>4.4088184181573462</v>
      </c>
      <c r="AC1277" s="42">
        <f t="shared" si="1567"/>
        <v>4.4360590902299339</v>
      </c>
      <c r="AD1277" s="74">
        <f t="shared" si="1558"/>
        <v>100.00000000000003</v>
      </c>
    </row>
    <row r="1278" spans="1:30" x14ac:dyDescent="0.25">
      <c r="A1278" s="34" t="s">
        <v>1141</v>
      </c>
      <c r="B1278" s="34" t="s">
        <v>1142</v>
      </c>
      <c r="C1278" s="42">
        <f t="shared" si="1559"/>
        <v>3.985038517941661</v>
      </c>
      <c r="D1278" s="42">
        <f t="shared" si="1569"/>
        <v>1.5390390352109442</v>
      </c>
      <c r="E1278" s="42">
        <f t="shared" si="1560"/>
        <v>4.1563556349951147</v>
      </c>
      <c r="F1278" s="42">
        <f t="shared" si="1552"/>
        <v>2.9271486995387686</v>
      </c>
      <c r="G1278" s="42">
        <f t="shared" si="1561"/>
        <v>1.0468389254228945</v>
      </c>
      <c r="H1278" s="42">
        <f t="shared" si="1553"/>
        <v>5.9191886292534726</v>
      </c>
      <c r="I1278" s="42">
        <f t="shared" si="1553"/>
        <v>4.1708769418559495</v>
      </c>
      <c r="J1278" s="42">
        <f t="shared" si="1568"/>
        <v>1.2881428905467687</v>
      </c>
      <c r="K1278" s="42">
        <f t="shared" si="1551"/>
        <v>3.6440438465879477</v>
      </c>
      <c r="L1278" s="42">
        <f t="shared" si="1562"/>
        <v>3.0410157963988507</v>
      </c>
      <c r="M1278" s="42">
        <f t="shared" si="1554"/>
        <v>3.7373899289081556</v>
      </c>
      <c r="N1278" s="42">
        <f t="shared" si="1554"/>
        <v>5.5589127940223024</v>
      </c>
      <c r="O1278" s="42">
        <f t="shared" si="1554"/>
        <v>4.6642671696664983</v>
      </c>
      <c r="P1278" s="42">
        <f t="shared" si="1554"/>
        <v>0.90408337058686727</v>
      </c>
      <c r="Q1278" s="42">
        <f t="shared" si="1563"/>
        <v>6.5294883436883344</v>
      </c>
      <c r="R1278" s="42">
        <f t="shared" si="1555"/>
        <v>6.0294883436883344</v>
      </c>
      <c r="S1278" s="42">
        <f t="shared" si="1555"/>
        <v>1.1098294478961122</v>
      </c>
      <c r="T1278" s="42">
        <f t="shared" si="1564"/>
        <v>7.839488343688334</v>
      </c>
      <c r="U1278" s="42">
        <f t="shared" si="1565"/>
        <v>5.459488343688335</v>
      </c>
      <c r="V1278" s="42">
        <f t="shared" si="1556"/>
        <v>2.7635154908571526</v>
      </c>
      <c r="W1278" s="42">
        <f t="shared" si="1556"/>
        <v>4.1978804178107829</v>
      </c>
      <c r="X1278" s="42">
        <f t="shared" si="1556"/>
        <v>0.67415176446925251</v>
      </c>
      <c r="Y1278" s="42">
        <f t="shared" si="1566"/>
        <v>3.6938875957544015</v>
      </c>
      <c r="Z1278" s="42">
        <f t="shared" si="1557"/>
        <v>4.5252845418595395</v>
      </c>
      <c r="AA1278" s="42">
        <f t="shared" si="1557"/>
        <v>3.6193350363915711</v>
      </c>
      <c r="AB1278" s="42">
        <f t="shared" si="1557"/>
        <v>3.3354616369339731</v>
      </c>
      <c r="AC1278" s="42">
        <f t="shared" si="1567"/>
        <v>3.640358512337674</v>
      </c>
      <c r="AD1278" s="74">
        <f t="shared" si="1558"/>
        <v>100</v>
      </c>
    </row>
    <row r="1279" spans="1:30" x14ac:dyDescent="0.25">
      <c r="A1279" s="34" t="s">
        <v>1143</v>
      </c>
      <c r="B1279" s="34" t="s">
        <v>1144</v>
      </c>
      <c r="C1279" s="42">
        <f t="shared" si="1559"/>
        <v>3.0571578807010256</v>
      </c>
      <c r="D1279" s="42">
        <f t="shared" si="1569"/>
        <v>3.9161403289915633</v>
      </c>
      <c r="E1279" s="42">
        <f t="shared" si="1560"/>
        <v>3.8169846812140209</v>
      </c>
      <c r="F1279" s="42">
        <f t="shared" si="1552"/>
        <v>2.8542655179552003</v>
      </c>
      <c r="G1279" s="42">
        <f t="shared" si="1561"/>
        <v>1.4653648661602681</v>
      </c>
      <c r="H1279" s="42">
        <f t="shared" si="1553"/>
        <v>5.439456248428912</v>
      </c>
      <c r="I1279" s="42">
        <f t="shared" si="1553"/>
        <v>1.9581521175477428</v>
      </c>
      <c r="J1279" s="42">
        <f t="shared" si="1568"/>
        <v>2.1100569038664414</v>
      </c>
      <c r="K1279" s="42">
        <f t="shared" si="1551"/>
        <v>2.4774484222122508</v>
      </c>
      <c r="L1279" s="42">
        <f t="shared" si="1562"/>
        <v>4.0660441113183312</v>
      </c>
      <c r="M1279" s="42">
        <f t="shared" si="1554"/>
        <v>4.7433935716767994</v>
      </c>
      <c r="N1279" s="42">
        <f t="shared" si="1554"/>
        <v>5.1364740866574312</v>
      </c>
      <c r="O1279" s="42">
        <f t="shared" si="1554"/>
        <v>4.8048496016579803</v>
      </c>
      <c r="P1279" s="42">
        <f t="shared" si="1554"/>
        <v>0.10397943973476539</v>
      </c>
      <c r="Q1279" s="42">
        <f t="shared" si="1563"/>
        <v>6.2643601902958324</v>
      </c>
      <c r="R1279" s="42">
        <f t="shared" si="1555"/>
        <v>5.7643601902958324</v>
      </c>
      <c r="S1279" s="42">
        <f t="shared" si="1555"/>
        <v>4.864360190295832</v>
      </c>
      <c r="T1279" s="42">
        <f t="shared" si="1564"/>
        <v>7.574360190295832</v>
      </c>
      <c r="U1279" s="42">
        <f t="shared" si="1565"/>
        <v>5.194360190295833</v>
      </c>
      <c r="V1279" s="42">
        <f t="shared" si="1556"/>
        <v>2.1616350713609385</v>
      </c>
      <c r="W1279" s="42">
        <f t="shared" si="1556"/>
        <v>4.2350664492558421</v>
      </c>
      <c r="X1279" s="42">
        <f t="shared" si="1556"/>
        <v>0.65696982771251311</v>
      </c>
      <c r="Y1279" s="42">
        <f t="shared" si="1566"/>
        <v>3.3466201564821287</v>
      </c>
      <c r="Z1279" s="42">
        <f t="shared" si="1557"/>
        <v>2.7605553570988284</v>
      </c>
      <c r="AA1279" s="42">
        <f t="shared" si="1557"/>
        <v>3.3202793589897706</v>
      </c>
      <c r="AB1279" s="42">
        <f t="shared" si="1557"/>
        <v>3.924670767860992</v>
      </c>
      <c r="AC1279" s="42">
        <f t="shared" si="1567"/>
        <v>3.9826342816370657</v>
      </c>
      <c r="AD1279" s="74">
        <f t="shared" si="1558"/>
        <v>99.999999999999957</v>
      </c>
    </row>
    <row r="1280" spans="1:30" x14ac:dyDescent="0.25">
      <c r="A1280" s="34" t="s">
        <v>1145</v>
      </c>
      <c r="B1280" s="34" t="s">
        <v>1146</v>
      </c>
      <c r="C1280" s="42">
        <f t="shared" si="1559"/>
        <v>4.1142051514256401</v>
      </c>
      <c r="D1280" s="42">
        <f t="shared" si="1569"/>
        <v>2.148732218977603</v>
      </c>
      <c r="E1280" s="42">
        <f t="shared" si="1560"/>
        <v>5.4445120267767182</v>
      </c>
      <c r="F1280" s="42">
        <f t="shared" ref="F1280:F1282" si="1570">F330-0.97</f>
        <v>4.2918068586209879</v>
      </c>
      <c r="G1280" s="42">
        <f t="shared" si="1561"/>
        <v>4.1132759152904734</v>
      </c>
      <c r="H1280" s="42">
        <f t="shared" si="1553"/>
        <v>3.8657258386285296</v>
      </c>
      <c r="I1280" s="42">
        <f t="shared" si="1553"/>
        <v>4.188797326154897</v>
      </c>
      <c r="J1280" s="42">
        <f t="shared" si="1568"/>
        <v>3.1476234679455475</v>
      </c>
      <c r="K1280" s="42">
        <f t="shared" si="1551"/>
        <v>0.8118459857615592</v>
      </c>
      <c r="L1280" s="42">
        <f t="shared" si="1562"/>
        <v>2.4311481826884118</v>
      </c>
      <c r="M1280" s="42">
        <f t="shared" si="1554"/>
        <v>3.6195708711345644</v>
      </c>
      <c r="N1280" s="42">
        <f t="shared" si="1554"/>
        <v>3.7698082868278582</v>
      </c>
      <c r="O1280" s="42">
        <f t="shared" si="1554"/>
        <v>4.0067130114629306</v>
      </c>
      <c r="P1280" s="42">
        <f t="shared" si="1554"/>
        <v>3.5420962988173335</v>
      </c>
      <c r="Q1280" s="42">
        <f t="shared" si="1563"/>
        <v>3.2675040104018973</v>
      </c>
      <c r="R1280" s="42">
        <f t="shared" si="1555"/>
        <v>5.3697072693245298</v>
      </c>
      <c r="S1280" s="42">
        <f t="shared" si="1555"/>
        <v>3.3005962095367356</v>
      </c>
      <c r="T1280" s="42">
        <f t="shared" si="1564"/>
        <v>3.7210267473081391</v>
      </c>
      <c r="U1280" s="42">
        <f t="shared" ref="U1280:U1282" si="1571">U330</f>
        <v>0.4</v>
      </c>
      <c r="V1280" s="42">
        <f t="shared" si="1556"/>
        <v>6.3724839280538106</v>
      </c>
      <c r="W1280" s="42">
        <f t="shared" si="1556"/>
        <v>1.5141613093512709</v>
      </c>
      <c r="X1280" s="42">
        <f t="shared" si="1556"/>
        <v>5.5724839280538108</v>
      </c>
      <c r="Y1280" s="42">
        <f t="shared" si="1566"/>
        <v>6.3724839280538106</v>
      </c>
      <c r="Z1280" s="42">
        <f t="shared" si="1557"/>
        <v>2.6552016366890867</v>
      </c>
      <c r="AA1280" s="42">
        <f t="shared" si="1557"/>
        <v>4.8967519309811545</v>
      </c>
      <c r="AB1280" s="42">
        <f t="shared" si="1557"/>
        <v>2.7116952885335359</v>
      </c>
      <c r="AC1280" s="42">
        <f t="shared" si="1567"/>
        <v>4.3500423731991775</v>
      </c>
      <c r="AD1280" s="74">
        <f t="shared" si="1558"/>
        <v>100.00000000000001</v>
      </c>
    </row>
    <row r="1281" spans="1:30" x14ac:dyDescent="0.25">
      <c r="A1281" s="34" t="s">
        <v>1147</v>
      </c>
      <c r="B1281" s="34" t="s">
        <v>1148</v>
      </c>
      <c r="C1281" s="42">
        <f t="shared" si="1559"/>
        <v>5.6013261521876592</v>
      </c>
      <c r="D1281" s="42">
        <f t="shared" si="1569"/>
        <v>3.1708704091654014</v>
      </c>
      <c r="E1281" s="42">
        <f t="shared" si="1560"/>
        <v>4.7070252747126036</v>
      </c>
      <c r="F1281" s="42">
        <f t="shared" si="1570"/>
        <v>3.9390273504068389</v>
      </c>
      <c r="G1281" s="42">
        <f t="shared" si="1561"/>
        <v>4.6771418431222855</v>
      </c>
      <c r="H1281" s="42">
        <f t="shared" si="1553"/>
        <v>4.1151347125811322</v>
      </c>
      <c r="I1281" s="42">
        <f t="shared" si="1553"/>
        <v>4.1908984856060236</v>
      </c>
      <c r="J1281" s="42">
        <f t="shared" si="1568"/>
        <v>2.974557492894359</v>
      </c>
      <c r="K1281" s="42">
        <f t="shared" si="1551"/>
        <v>1.9925703844271814</v>
      </c>
      <c r="L1281" s="42">
        <f t="shared" si="1562"/>
        <v>2.7986644451043712</v>
      </c>
      <c r="M1281" s="42">
        <f t="shared" si="1554"/>
        <v>4.5831632044321626</v>
      </c>
      <c r="N1281" s="42">
        <f t="shared" si="1554"/>
        <v>3.8557353972515171</v>
      </c>
      <c r="O1281" s="42">
        <f t="shared" si="1554"/>
        <v>4.0793356286937339</v>
      </c>
      <c r="P1281" s="42">
        <f t="shared" si="1554"/>
        <v>4.6002531957342558</v>
      </c>
      <c r="Q1281" s="42">
        <f t="shared" si="1563"/>
        <v>3.9375775753734161</v>
      </c>
      <c r="R1281" s="42">
        <f t="shared" si="1555"/>
        <v>3.6591945176170917</v>
      </c>
      <c r="S1281" s="42">
        <f t="shared" si="1555"/>
        <v>2.0915617540157347</v>
      </c>
      <c r="T1281" s="42">
        <f t="shared" si="1564"/>
        <v>3.6516791404809581</v>
      </c>
      <c r="U1281" s="42">
        <f t="shared" si="1571"/>
        <v>0.4</v>
      </c>
      <c r="V1281" s="42">
        <f t="shared" si="1556"/>
        <v>0</v>
      </c>
      <c r="W1281" s="42">
        <f t="shared" si="1556"/>
        <v>1.6875659600655544</v>
      </c>
      <c r="X1281" s="42">
        <f t="shared" si="1556"/>
        <v>6.0926978801966616</v>
      </c>
      <c r="Y1281" s="42">
        <f t="shared" si="1566"/>
        <v>6.8926978801966614</v>
      </c>
      <c r="Z1281" s="42">
        <f t="shared" si="1557"/>
        <v>2.8719574500819411</v>
      </c>
      <c r="AA1281" s="42">
        <f t="shared" si="1557"/>
        <v>4.3684864453018131</v>
      </c>
      <c r="AB1281" s="42">
        <f t="shared" si="1557"/>
        <v>4.2529412452277287</v>
      </c>
      <c r="AC1281" s="42">
        <f t="shared" si="1567"/>
        <v>4.8079361751229133</v>
      </c>
      <c r="AD1281" s="74">
        <f t="shared" si="1558"/>
        <v>100.00000000000001</v>
      </c>
    </row>
    <row r="1282" spans="1:30" x14ac:dyDescent="0.25">
      <c r="A1282" s="34" t="s">
        <v>1149</v>
      </c>
      <c r="B1282" s="34" t="s">
        <v>1150</v>
      </c>
      <c r="C1282" s="42">
        <f t="shared" si="1559"/>
        <v>3.6961049025014643</v>
      </c>
      <c r="D1282" s="42">
        <f t="shared" si="1569"/>
        <v>1.2400632125743933</v>
      </c>
      <c r="E1282" s="42">
        <f t="shared" si="1560"/>
        <v>4.5082737080614024</v>
      </c>
      <c r="F1282" s="42">
        <f t="shared" si="1570"/>
        <v>3.8144957204001742</v>
      </c>
      <c r="G1282" s="42">
        <f t="shared" si="1561"/>
        <v>3.7540895506603755</v>
      </c>
      <c r="H1282" s="42">
        <f t="shared" si="1553"/>
        <v>4.1882950756838779</v>
      </c>
      <c r="I1282" s="42">
        <f t="shared" si="1553"/>
        <v>3.7446204232870848</v>
      </c>
      <c r="J1282" s="42">
        <f t="shared" si="1568"/>
        <v>2.5357585210089129</v>
      </c>
      <c r="K1282" s="42">
        <f t="shared" si="1551"/>
        <v>0.79178819212666907</v>
      </c>
      <c r="L1282" s="42">
        <f t="shared" si="1562"/>
        <v>4.8722581165718157</v>
      </c>
      <c r="M1282" s="42">
        <f t="shared" si="1554"/>
        <v>2.0337030978944024</v>
      </c>
      <c r="N1282" s="42">
        <f t="shared" si="1554"/>
        <v>2.9527618545213179</v>
      </c>
      <c r="O1282" s="42">
        <f t="shared" si="1554"/>
        <v>2.9968264533304363</v>
      </c>
      <c r="P1282" s="42">
        <f t="shared" si="1554"/>
        <v>5.4040721819809949</v>
      </c>
      <c r="Q1282" s="42">
        <f t="shared" si="1563"/>
        <v>3.4439292382966946</v>
      </c>
      <c r="R1282" s="42">
        <f t="shared" si="1555"/>
        <v>4.9193269257349614</v>
      </c>
      <c r="S1282" s="42">
        <f t="shared" si="1555"/>
        <v>4.6630245467208873</v>
      </c>
      <c r="T1282" s="42">
        <f t="shared" si="1564"/>
        <v>1.8809075739922005</v>
      </c>
      <c r="U1282" s="42">
        <f t="shared" si="1571"/>
        <v>0.4</v>
      </c>
      <c r="V1282" s="42">
        <f t="shared" si="1556"/>
        <v>6.2895018131084104</v>
      </c>
      <c r="W1282" s="42">
        <f t="shared" si="1556"/>
        <v>5.6795018131084101</v>
      </c>
      <c r="X1282" s="42">
        <f t="shared" si="1556"/>
        <v>5.4895018131084106</v>
      </c>
      <c r="Y1282" s="42">
        <f t="shared" si="1566"/>
        <v>6.2895018131084104</v>
      </c>
      <c r="Z1282" s="42">
        <f t="shared" si="1557"/>
        <v>3.9309386331927567</v>
      </c>
      <c r="AA1282" s="42">
        <f t="shared" si="1557"/>
        <v>3.2005826517029936</v>
      </c>
      <c r="AB1282" s="42">
        <f t="shared" si="1557"/>
        <v>4.6836715629530721</v>
      </c>
      <c r="AC1282" s="42">
        <f t="shared" si="1567"/>
        <v>2.5965006043694694</v>
      </c>
      <c r="AD1282" s="74">
        <f t="shared" si="1558"/>
        <v>99.999999999999986</v>
      </c>
    </row>
    <row r="1283" spans="1:30" x14ac:dyDescent="0.25">
      <c r="A1283" s="34" t="s">
        <v>1151</v>
      </c>
      <c r="B1283" s="34" t="s">
        <v>1152</v>
      </c>
      <c r="C1283" s="42">
        <f t="shared" si="1559"/>
        <v>3.4215898607014954</v>
      </c>
      <c r="D1283" s="42">
        <f>D333-1.47</f>
        <v>1.9321363991710856</v>
      </c>
      <c r="E1283" s="42">
        <f t="shared" si="1560"/>
        <v>3.078132748668196</v>
      </c>
      <c r="F1283" s="42">
        <f t="shared" si="1552"/>
        <v>2.3135275991340496</v>
      </c>
      <c r="G1283" s="42">
        <f t="shared" si="1561"/>
        <v>3.0867418827554873</v>
      </c>
      <c r="H1283" s="42">
        <f t="shared" si="1553"/>
        <v>5.0448707696763977</v>
      </c>
      <c r="I1283" s="42">
        <f t="shared" si="1553"/>
        <v>2.7389402695701612</v>
      </c>
      <c r="J1283" s="42">
        <f t="shared" si="1568"/>
        <v>1.2562365324188629</v>
      </c>
      <c r="K1283" s="42">
        <f t="shared" ref="K1283:K1298" si="1572">K333</f>
        <v>1.4612422040837096</v>
      </c>
      <c r="L1283" s="42">
        <f>L333</f>
        <v>5.5340560068499789</v>
      </c>
      <c r="M1283" s="42">
        <f t="shared" si="1554"/>
        <v>2.9304146418673973</v>
      </c>
      <c r="N1283" s="42">
        <f t="shared" si="1554"/>
        <v>3.5755262739328679</v>
      </c>
      <c r="O1283" s="42">
        <f t="shared" si="1554"/>
        <v>4.07845086123148</v>
      </c>
      <c r="P1283" s="42">
        <f t="shared" si="1554"/>
        <v>5.3044553332906421</v>
      </c>
      <c r="Q1283" s="42">
        <f t="shared" si="1563"/>
        <v>4.1636472250506387</v>
      </c>
      <c r="R1283" s="42">
        <f t="shared" si="1555"/>
        <v>4.1039689717639432</v>
      </c>
      <c r="S1283" s="42">
        <f t="shared" si="1555"/>
        <v>4.0885426561282268</v>
      </c>
      <c r="T1283" s="42">
        <f t="shared" si="1564"/>
        <v>2.8936606534334199</v>
      </c>
      <c r="U1283" s="42">
        <f>U333</f>
        <v>6.8080466639695922</v>
      </c>
      <c r="V1283" s="42">
        <f t="shared" si="1556"/>
        <v>6.4080466639695919</v>
      </c>
      <c r="W1283" s="42">
        <f t="shared" si="1556"/>
        <v>3.6620311093130611</v>
      </c>
      <c r="X1283" s="42">
        <f t="shared" si="1556"/>
        <v>5.6080466639695921</v>
      </c>
      <c r="Y1283" s="42">
        <f t="shared" si="1566"/>
        <v>6.4080466639695919</v>
      </c>
      <c r="Z1283" s="42">
        <f t="shared" si="1557"/>
        <v>4.0050291649809946</v>
      </c>
      <c r="AA1283" s="42">
        <f t="shared" si="1557"/>
        <v>2.0951824416196985</v>
      </c>
      <c r="AB1283" s="42">
        <f t="shared" si="1557"/>
        <v>1.3634141838233176</v>
      </c>
      <c r="AC1283" s="42">
        <f t="shared" si="1567"/>
        <v>2.6360155546565296</v>
      </c>
      <c r="AD1283" s="74">
        <f t="shared" si="1558"/>
        <v>100</v>
      </c>
    </row>
    <row r="1284" spans="1:30" x14ac:dyDescent="0.25">
      <c r="A1284" s="34" t="s">
        <v>1153</v>
      </c>
      <c r="B1284" s="34" t="s">
        <v>1154</v>
      </c>
      <c r="C1284" s="42">
        <f t="shared" si="1559"/>
        <v>2.2789439242323839</v>
      </c>
      <c r="D1284" s="42">
        <f t="shared" ref="D1284:D1294" si="1573">D334</f>
        <v>1.6469421477859478</v>
      </c>
      <c r="E1284" s="42">
        <f t="shared" si="1560"/>
        <v>5.0063666891962688</v>
      </c>
      <c r="F1284" s="42">
        <f>F334-0.97</f>
        <v>3.1828228225226542</v>
      </c>
      <c r="G1284" s="42">
        <f t="shared" si="1561"/>
        <v>5.4958073539247101</v>
      </c>
      <c r="H1284" s="42">
        <f t="shared" si="1553"/>
        <v>2.9277266381759217</v>
      </c>
      <c r="I1284" s="42">
        <f t="shared" si="1553"/>
        <v>2.6227958164268084</v>
      </c>
      <c r="J1284" s="42">
        <f t="shared" si="1568"/>
        <v>2.3921970355501658</v>
      </c>
      <c r="K1284" s="42">
        <f t="shared" si="1572"/>
        <v>0.30929859947938532</v>
      </c>
      <c r="L1284" s="42">
        <f t="shared" si="1562"/>
        <v>5.7881967155131226</v>
      </c>
      <c r="M1284" s="42">
        <f t="shared" si="1554"/>
        <v>5.9495375928366281</v>
      </c>
      <c r="N1284" s="42">
        <f t="shared" si="1554"/>
        <v>4.1049937508296725</v>
      </c>
      <c r="O1284" s="42">
        <f t="shared" si="1554"/>
        <v>1.7920512809282469</v>
      </c>
      <c r="P1284" s="42">
        <f t="shared" si="1554"/>
        <v>6.2754559874816414</v>
      </c>
      <c r="Q1284" s="42">
        <f t="shared" si="1563"/>
        <v>6.347866419682445</v>
      </c>
      <c r="R1284" s="42">
        <f t="shared" si="1555"/>
        <v>6.3669601340943478</v>
      </c>
      <c r="S1284" s="42">
        <f t="shared" si="1555"/>
        <v>5.1107150807292028</v>
      </c>
      <c r="T1284" s="42">
        <f t="shared" si="1564"/>
        <v>1.9850132143994599</v>
      </c>
      <c r="U1284" s="42">
        <f>U334</f>
        <v>0</v>
      </c>
      <c r="V1284" s="42">
        <f t="shared" si="1556"/>
        <v>6.4681967155131224</v>
      </c>
      <c r="W1284" s="42">
        <f t="shared" si="1556"/>
        <v>5.858196715513122</v>
      </c>
      <c r="X1284" s="42">
        <f t="shared" si="1556"/>
        <v>5.6681967155131225</v>
      </c>
      <c r="Y1284" s="42">
        <f t="shared" si="1566"/>
        <v>0.3</v>
      </c>
      <c r="Z1284" s="42">
        <f t="shared" si="1557"/>
        <v>4.3121311436754146</v>
      </c>
      <c r="AA1284" s="42">
        <f t="shared" si="1557"/>
        <v>1.9115930917519151</v>
      </c>
      <c r="AB1284" s="42">
        <f t="shared" si="1557"/>
        <v>3.0276665476869939</v>
      </c>
      <c r="AC1284" s="42">
        <f t="shared" si="1567"/>
        <v>2.8703278665572771</v>
      </c>
      <c r="AD1284" s="74">
        <f t="shared" si="1558"/>
        <v>99.999999999999957</v>
      </c>
    </row>
    <row r="1285" spans="1:30" x14ac:dyDescent="0.25">
      <c r="A1285" s="34" t="s">
        <v>1155</v>
      </c>
      <c r="B1285" s="34" t="s">
        <v>1156</v>
      </c>
      <c r="C1285" s="42">
        <f t="shared" si="1559"/>
        <v>3.749068360265436</v>
      </c>
      <c r="D1285" s="42">
        <f t="shared" si="1573"/>
        <v>4.6180032847339572</v>
      </c>
      <c r="E1285" s="42">
        <f t="shared" si="1560"/>
        <v>2.9423314233373596</v>
      </c>
      <c r="F1285" s="42">
        <f t="shared" si="1552"/>
        <v>2.3698136276461281</v>
      </c>
      <c r="G1285" s="42">
        <f t="shared" si="1561"/>
        <v>2.8969139494557474</v>
      </c>
      <c r="H1285" s="42">
        <f t="shared" si="1553"/>
        <v>4.9848015527712466</v>
      </c>
      <c r="I1285" s="42">
        <f t="shared" si="1553"/>
        <v>2.8852804581579234</v>
      </c>
      <c r="J1285" s="42">
        <f t="shared" si="1568"/>
        <v>1.6748369371232934</v>
      </c>
      <c r="K1285" s="42">
        <f t="shared" si="1572"/>
        <v>1.1421930119185781</v>
      </c>
      <c r="L1285" s="42">
        <f t="shared" si="1562"/>
        <v>3.9153282951601298</v>
      </c>
      <c r="M1285" s="42">
        <f t="shared" si="1554"/>
        <v>2.0597218750020416</v>
      </c>
      <c r="N1285" s="42">
        <f t="shared" si="1554"/>
        <v>0.27734836381622252</v>
      </c>
      <c r="O1285" s="42">
        <f t="shared" si="1554"/>
        <v>4.19340990432383</v>
      </c>
      <c r="P1285" s="42">
        <f t="shared" si="1554"/>
        <v>4.171417598003595</v>
      </c>
      <c r="Q1285" s="42">
        <f t="shared" si="1563"/>
        <v>5.7866905711716798</v>
      </c>
      <c r="R1285" s="42">
        <f t="shared" si="1555"/>
        <v>5.2274698370610455</v>
      </c>
      <c r="S1285" s="42">
        <f t="shared" si="1555"/>
        <v>4.6666670047181578</v>
      </c>
      <c r="T1285" s="42">
        <f t="shared" si="1564"/>
        <v>2.9446730632505949</v>
      </c>
      <c r="U1285" s="42">
        <f t="shared" si="1565"/>
        <v>5.7999683993877902</v>
      </c>
      <c r="V1285" s="42">
        <f t="shared" si="1556"/>
        <v>6.3699683993877896</v>
      </c>
      <c r="W1285" s="42">
        <f t="shared" si="1556"/>
        <v>1.5133227997959304</v>
      </c>
      <c r="X1285" s="42">
        <f t="shared" si="1556"/>
        <v>5.5699683993877898</v>
      </c>
      <c r="Y1285" s="42">
        <f t="shared" si="1566"/>
        <v>6.3699683993877896</v>
      </c>
      <c r="Z1285" s="42">
        <f t="shared" si="1557"/>
        <v>3.9812302496173682</v>
      </c>
      <c r="AA1285" s="42">
        <f t="shared" si="1557"/>
        <v>3.1975205915647766</v>
      </c>
      <c r="AB1285" s="42">
        <f t="shared" si="1557"/>
        <v>4.2014685187451386</v>
      </c>
      <c r="AC1285" s="42">
        <f t="shared" si="1567"/>
        <v>2.4906151248086834</v>
      </c>
      <c r="AD1285" s="74">
        <f t="shared" si="1558"/>
        <v>100.00000000000003</v>
      </c>
    </row>
    <row r="1286" spans="1:30" x14ac:dyDescent="0.25">
      <c r="A1286" s="34" t="s">
        <v>1157</v>
      </c>
      <c r="B1286" s="34" t="s">
        <v>1158</v>
      </c>
      <c r="C1286" s="42">
        <f t="shared" si="1559"/>
        <v>6.9585993221269771</v>
      </c>
      <c r="D1286" s="42">
        <f t="shared" si="1573"/>
        <v>7.1785993221269768</v>
      </c>
      <c r="E1286" s="42">
        <f t="shared" si="1560"/>
        <v>3.5210830508862396</v>
      </c>
      <c r="F1286" s="42">
        <f>F336-0.97</f>
        <v>2.2452127242410613</v>
      </c>
      <c r="G1286" s="42">
        <f t="shared" si="1561"/>
        <v>3.3335497380945096</v>
      </c>
      <c r="H1286" s="42">
        <f t="shared" si="1553"/>
        <v>2.6325609062923712</v>
      </c>
      <c r="I1286" s="42">
        <f t="shared" si="1553"/>
        <v>0.52763323295474129</v>
      </c>
      <c r="J1286" s="42">
        <f t="shared" si="1568"/>
        <v>0.49568104093044063</v>
      </c>
      <c r="K1286" s="42">
        <f t="shared" si="1572"/>
        <v>4.7348208294880072</v>
      </c>
      <c r="L1286" s="42">
        <f t="shared" si="1562"/>
        <v>3.3884079661521125</v>
      </c>
      <c r="M1286" s="42">
        <f t="shared" si="1554"/>
        <v>1.1402563017174896</v>
      </c>
      <c r="N1286" s="42">
        <f t="shared" si="1554"/>
        <v>6.1280363790459784</v>
      </c>
      <c r="O1286" s="42">
        <f t="shared" si="1554"/>
        <v>2.7170918415184588</v>
      </c>
      <c r="P1286" s="42">
        <f t="shared" si="1554"/>
        <v>2.1857357500180807</v>
      </c>
      <c r="Q1286" s="42">
        <f t="shared" si="1563"/>
        <v>1.2797512990462221</v>
      </c>
      <c r="R1286" s="42">
        <f t="shared" si="1555"/>
        <v>5.5881675388686034</v>
      </c>
      <c r="S1286" s="42">
        <f t="shared" si="1555"/>
        <v>4.2311960177882506</v>
      </c>
      <c r="T1286" s="42">
        <f t="shared" si="1564"/>
        <v>8.9885993221269764</v>
      </c>
      <c r="U1286" s="42">
        <f>U336</f>
        <v>0.44499885389608274</v>
      </c>
      <c r="V1286" s="42">
        <f t="shared" si="1556"/>
        <v>6.867841092438467</v>
      </c>
      <c r="W1286" s="42">
        <f t="shared" si="1556"/>
        <v>4.861979515674995</v>
      </c>
      <c r="X1286" s="42">
        <f t="shared" si="1556"/>
        <v>5.7454614377515636</v>
      </c>
      <c r="Y1286" s="42">
        <f t="shared" si="1566"/>
        <v>6.6981329434466428</v>
      </c>
      <c r="Z1286" s="42">
        <f t="shared" si="1557"/>
        <v>0.34800425124178602</v>
      </c>
      <c r="AA1286" s="42">
        <f t="shared" si="1557"/>
        <v>0.08</v>
      </c>
      <c r="AB1286" s="42">
        <f t="shared" si="1557"/>
        <v>0</v>
      </c>
      <c r="AC1286" s="42">
        <f t="shared" si="1567"/>
        <v>7.6785993221269768</v>
      </c>
      <c r="AD1286" s="74">
        <f t="shared" si="1558"/>
        <v>100</v>
      </c>
    </row>
    <row r="1287" spans="1:30" x14ac:dyDescent="0.25">
      <c r="A1287" s="34" t="s">
        <v>1159</v>
      </c>
      <c r="B1287" s="34" t="s">
        <v>1160</v>
      </c>
      <c r="C1287" s="42">
        <f t="shared" si="1559"/>
        <v>7.0588488753495184</v>
      </c>
      <c r="D1287" s="42">
        <f t="shared" si="1573"/>
        <v>7.2788488753495182</v>
      </c>
      <c r="E1287" s="42">
        <f t="shared" si="1560"/>
        <v>5.0792805470934486</v>
      </c>
      <c r="F1287" s="42">
        <f t="shared" si="1552"/>
        <v>5.40845284808091</v>
      </c>
      <c r="G1287" s="42">
        <f t="shared" si="1561"/>
        <v>2.3596602935609319</v>
      </c>
      <c r="H1287" s="42">
        <f t="shared" si="1553"/>
        <v>6.6113242312155585</v>
      </c>
      <c r="I1287" s="42">
        <f t="shared" si="1553"/>
        <v>5.3577146145578753</v>
      </c>
      <c r="J1287" s="42">
        <f t="shared" si="1568"/>
        <v>2.6802937251719738</v>
      </c>
      <c r="K1287" s="42">
        <f t="shared" si="1572"/>
        <v>1.0840838750520558</v>
      </c>
      <c r="L1287" s="42">
        <f t="shared" si="1562"/>
        <v>2.3812110131591839</v>
      </c>
      <c r="M1287" s="42">
        <f t="shared" si="1554"/>
        <v>4.7829012319678847</v>
      </c>
      <c r="N1287" s="42">
        <f t="shared" si="1554"/>
        <v>2.6385625931889032</v>
      </c>
      <c r="O1287" s="42">
        <f t="shared" si="1554"/>
        <v>4.1776301323222276</v>
      </c>
      <c r="P1287" s="42">
        <f t="shared" si="1554"/>
        <v>4.2474638715719948</v>
      </c>
      <c r="Q1287" s="42">
        <f t="shared" si="1563"/>
        <v>1.7296603674929352</v>
      </c>
      <c r="R1287" s="42">
        <f t="shared" si="1555"/>
        <v>5.5889143530301553</v>
      </c>
      <c r="S1287" s="42">
        <f t="shared" si="1555"/>
        <v>2.8944808462752269</v>
      </c>
      <c r="T1287" s="42">
        <f t="shared" si="1564"/>
        <v>4.5761692602487756</v>
      </c>
      <c r="U1287" s="42">
        <f t="shared" si="1565"/>
        <v>2.2169554535314102</v>
      </c>
      <c r="V1287" s="42">
        <f t="shared" si="1556"/>
        <v>5.3387333609438281</v>
      </c>
      <c r="W1287" s="42">
        <f t="shared" si="1556"/>
        <v>1.7385318733630037</v>
      </c>
      <c r="X1287" s="42">
        <f t="shared" si="1556"/>
        <v>6.0647180911978626</v>
      </c>
      <c r="Y1287" s="42">
        <f t="shared" si="1566"/>
        <v>5.3382064141210455</v>
      </c>
      <c r="Z1287" s="42">
        <f t="shared" si="1557"/>
        <v>0.36107029370392418</v>
      </c>
      <c r="AA1287" s="42">
        <f t="shared" si="1557"/>
        <v>0.08</v>
      </c>
      <c r="AB1287" s="42">
        <f t="shared" si="1557"/>
        <v>0</v>
      </c>
      <c r="AC1287" s="42">
        <f t="shared" si="1567"/>
        <v>2.92628295844984</v>
      </c>
      <c r="AD1287" s="74">
        <f t="shared" si="1558"/>
        <v>99.999999999999986</v>
      </c>
    </row>
    <row r="1288" spans="1:30" x14ac:dyDescent="0.25">
      <c r="A1288" s="34" t="s">
        <v>1161</v>
      </c>
      <c r="B1288" s="34" t="s">
        <v>1162</v>
      </c>
      <c r="C1288" s="42">
        <f t="shared" si="1559"/>
        <v>6.3594569362422853</v>
      </c>
      <c r="D1288" s="42">
        <f t="shared" si="1573"/>
        <v>0.56000000000000005</v>
      </c>
      <c r="E1288" s="42">
        <f t="shared" si="1560"/>
        <v>4.0938725071312376</v>
      </c>
      <c r="F1288" s="42">
        <f t="shared" ref="F1288:F1303" si="1574">F338</f>
        <v>3.2306138505448412</v>
      </c>
      <c r="G1288" s="42">
        <f t="shared" si="1561"/>
        <v>3.8656712725335254</v>
      </c>
      <c r="H1288" s="42">
        <f t="shared" ref="H1288:J1300" si="1575">H338</f>
        <v>5.2144725608139515</v>
      </c>
      <c r="I1288" s="42">
        <f t="shared" si="1575"/>
        <v>2.0530758717808482</v>
      </c>
      <c r="J1288" s="42">
        <f t="shared" si="1568"/>
        <v>0.95322141390561321</v>
      </c>
      <c r="K1288" s="42">
        <f t="shared" si="1572"/>
        <v>2.7997689090392699</v>
      </c>
      <c r="L1288" s="42">
        <f t="shared" si="1562"/>
        <v>2.5155844291110476</v>
      </c>
      <c r="M1288" s="42">
        <f t="shared" ref="M1288:P1303" si="1576">M338</f>
        <v>3.295433723533336</v>
      </c>
      <c r="N1288" s="42">
        <f t="shared" si="1576"/>
        <v>3.513025740062635</v>
      </c>
      <c r="O1288" s="42">
        <f t="shared" si="1576"/>
        <v>3.1128963953982565</v>
      </c>
      <c r="P1288" s="42">
        <f t="shared" si="1576"/>
        <v>3.1065232507681486</v>
      </c>
      <c r="Q1288" s="42">
        <f t="shared" si="1563"/>
        <v>1.1800745260384886</v>
      </c>
      <c r="R1288" s="42">
        <f t="shared" ref="R1288:S1303" si="1577">R338</f>
        <v>5.4253629575387476</v>
      </c>
      <c r="S1288" s="42">
        <f t="shared" si="1577"/>
        <v>5.0000897549186618</v>
      </c>
      <c r="T1288" s="42">
        <f t="shared" si="1564"/>
        <v>6.3218945104661959</v>
      </c>
      <c r="U1288" s="42">
        <f t="shared" si="1565"/>
        <v>1.9974637590189841</v>
      </c>
      <c r="V1288" s="42">
        <f t="shared" ref="V1288:X1303" si="1578">V338</f>
        <v>4.7863928275033327</v>
      </c>
      <c r="W1288" s="42">
        <f t="shared" si="1578"/>
        <v>4.5544626691813868</v>
      </c>
      <c r="X1288" s="42">
        <f t="shared" si="1578"/>
        <v>4.9417172840388472</v>
      </c>
      <c r="Y1288" s="42">
        <f t="shared" si="1566"/>
        <v>5.521746770542574</v>
      </c>
      <c r="Z1288" s="42">
        <f t="shared" ref="Z1288:AB1303" si="1579">Z338</f>
        <v>0.2151118953224597</v>
      </c>
      <c r="AA1288" s="42">
        <f t="shared" si="1579"/>
        <v>6.1094569362422853</v>
      </c>
      <c r="AB1288" s="42">
        <f t="shared" si="1579"/>
        <v>6.579456936242285</v>
      </c>
      <c r="AC1288" s="42">
        <f t="shared" si="1567"/>
        <v>2.6931523120807626</v>
      </c>
      <c r="AD1288" s="74">
        <f t="shared" si="1558"/>
        <v>100</v>
      </c>
    </row>
    <row r="1289" spans="1:30" x14ac:dyDescent="0.25">
      <c r="A1289" s="34" t="s">
        <v>1163</v>
      </c>
      <c r="B1289" s="34" t="s">
        <v>1164</v>
      </c>
      <c r="C1289" s="42">
        <f t="shared" si="1559"/>
        <v>3.8417123934091726</v>
      </c>
      <c r="D1289" s="42">
        <f t="shared" si="1573"/>
        <v>3.0888579153210212</v>
      </c>
      <c r="E1289" s="42">
        <f t="shared" ref="E1289:E1290" si="1580">E339-1.3</f>
        <v>5.3649100352819721</v>
      </c>
      <c r="F1289" s="42">
        <f t="shared" si="1574"/>
        <v>5.2006816115147192</v>
      </c>
      <c r="G1289" s="42">
        <f t="shared" si="1561"/>
        <v>1.6862438599657743</v>
      </c>
      <c r="H1289" s="42">
        <f t="shared" si="1575"/>
        <v>6.8891799209047786</v>
      </c>
      <c r="I1289" s="42">
        <f t="shared" si="1575"/>
        <v>0.53115724130320685</v>
      </c>
      <c r="J1289" s="42">
        <f t="shared" si="1575"/>
        <v>0</v>
      </c>
      <c r="K1289" s="42">
        <f t="shared" si="1572"/>
        <v>3.4129614949678317</v>
      </c>
      <c r="L1289" s="42">
        <f t="shared" si="1562"/>
        <v>3.2341683748132297</v>
      </c>
      <c r="M1289" s="42">
        <f t="shared" si="1576"/>
        <v>1.6555511345319756</v>
      </c>
      <c r="N1289" s="42">
        <f t="shared" si="1576"/>
        <v>6.1014385162938067</v>
      </c>
      <c r="O1289" s="42">
        <f t="shared" si="1576"/>
        <v>2.2080316872633174</v>
      </c>
      <c r="P1289" s="42">
        <f t="shared" si="1576"/>
        <v>6.4695226070951168</v>
      </c>
      <c r="Q1289" s="42">
        <f t="shared" si="1563"/>
        <v>0.9</v>
      </c>
      <c r="R1289" s="42">
        <f t="shared" si="1577"/>
        <v>0</v>
      </c>
      <c r="S1289" s="42">
        <f t="shared" si="1577"/>
        <v>3.4130150713967446</v>
      </c>
      <c r="T1289" s="42">
        <f t="shared" ref="T1289:T1290" si="1581">T339+1</f>
        <v>7.9795226070951166</v>
      </c>
      <c r="U1289" s="42">
        <f t="shared" si="1565"/>
        <v>5.4995226070951171</v>
      </c>
      <c r="V1289" s="42">
        <f t="shared" si="1578"/>
        <v>3.2347613035475571</v>
      </c>
      <c r="W1289" s="42">
        <f t="shared" si="1578"/>
        <v>5.3160362065889259</v>
      </c>
      <c r="X1289" s="42">
        <f t="shared" si="1578"/>
        <v>0.9243149097422958</v>
      </c>
      <c r="Y1289" s="42">
        <f t="shared" si="1566"/>
        <v>5.5565592625950222</v>
      </c>
      <c r="Z1289" s="42">
        <f t="shared" si="1579"/>
        <v>5.0396378206926871</v>
      </c>
      <c r="AA1289" s="42">
        <f t="shared" si="1579"/>
        <v>4.3155384617125723</v>
      </c>
      <c r="AB1289" s="42">
        <f t="shared" si="1579"/>
        <v>4.2671319323393329</v>
      </c>
      <c r="AC1289" s="42">
        <f t="shared" si="1567"/>
        <v>3.8695430245287064</v>
      </c>
      <c r="AD1289" s="74">
        <f t="shared" si="1558"/>
        <v>99.999999999999986</v>
      </c>
    </row>
    <row r="1290" spans="1:30" x14ac:dyDescent="0.25">
      <c r="A1290" s="34" t="s">
        <v>1165</v>
      </c>
      <c r="B1290" s="34" t="s">
        <v>1166</v>
      </c>
      <c r="C1290" s="42">
        <f t="shared" si="1559"/>
        <v>4.7493252491257678</v>
      </c>
      <c r="D1290" s="42">
        <f t="shared" si="1573"/>
        <v>1.8653207980377384</v>
      </c>
      <c r="E1290" s="42">
        <f t="shared" si="1580"/>
        <v>5.5885279282174061</v>
      </c>
      <c r="F1290" s="42">
        <f t="shared" si="1574"/>
        <v>5.8485279282174059</v>
      </c>
      <c r="G1290" s="42">
        <f t="shared" si="1561"/>
        <v>3.8445500260402872</v>
      </c>
      <c r="H1290" s="42">
        <f t="shared" si="1575"/>
        <v>4.6880321570051926</v>
      </c>
      <c r="I1290" s="42">
        <f>I340-1.47</f>
        <v>0.20633008917647366</v>
      </c>
      <c r="J1290" s="42">
        <f t="shared" ref="J1290" si="1582">J340</f>
        <v>1.060887521741809</v>
      </c>
      <c r="K1290" s="42">
        <f t="shared" si="1572"/>
        <v>5.9428619551197537</v>
      </c>
      <c r="L1290" s="42">
        <f>L340</f>
        <v>0</v>
      </c>
      <c r="M1290" s="42">
        <f t="shared" si="1576"/>
        <v>0.56982684007875406</v>
      </c>
      <c r="N1290" s="42">
        <f t="shared" si="1576"/>
        <v>3.4136883250362033</v>
      </c>
      <c r="O1290" s="42">
        <f t="shared" si="1576"/>
        <v>0</v>
      </c>
      <c r="P1290" s="42">
        <f t="shared" si="1576"/>
        <v>3.4220095738860445</v>
      </c>
      <c r="Q1290" s="42">
        <f t="shared" si="1563"/>
        <v>6.5585279282174058</v>
      </c>
      <c r="R1290" s="42">
        <f t="shared" si="1577"/>
        <v>6.0585279282174058</v>
      </c>
      <c r="S1290" s="42">
        <f t="shared" si="1577"/>
        <v>5.1585279282174055</v>
      </c>
      <c r="T1290" s="42">
        <f t="shared" si="1581"/>
        <v>7.5685279282174056</v>
      </c>
      <c r="U1290" s="42">
        <f>U340</f>
        <v>6.0585279282174058</v>
      </c>
      <c r="V1290" s="42">
        <f t="shared" si="1578"/>
        <v>4.2914572824873298</v>
      </c>
      <c r="W1290" s="42">
        <f t="shared" si="1578"/>
        <v>4.9232377709191324</v>
      </c>
      <c r="X1290" s="42">
        <f t="shared" si="1578"/>
        <v>0</v>
      </c>
      <c r="Y1290" s="42">
        <f t="shared" si="1566"/>
        <v>5.0543746726273202</v>
      </c>
      <c r="Z1290" s="42">
        <f t="shared" si="1579"/>
        <v>5.8214763908481872</v>
      </c>
      <c r="AA1290" s="42">
        <f t="shared" si="1579"/>
        <v>4.3248357401636319</v>
      </c>
      <c r="AB1290" s="42">
        <f t="shared" si="1579"/>
        <v>1.0312387962923248</v>
      </c>
      <c r="AC1290" s="42">
        <f t="shared" si="1567"/>
        <v>1.9508513138922139</v>
      </c>
      <c r="AD1290" s="74">
        <f t="shared" si="1558"/>
        <v>100.00000000000001</v>
      </c>
    </row>
    <row r="1291" spans="1:30" x14ac:dyDescent="0.25">
      <c r="A1291" s="34" t="s">
        <v>1167</v>
      </c>
      <c r="B1291" s="34" t="s">
        <v>1168</v>
      </c>
      <c r="C1291" s="42">
        <f t="shared" si="1559"/>
        <v>3.8474978749572561</v>
      </c>
      <c r="D1291" s="42">
        <f t="shared" si="1573"/>
        <v>2.866598921271394</v>
      </c>
      <c r="E1291" s="42">
        <f t="shared" si="1560"/>
        <v>4.9167208621624514</v>
      </c>
      <c r="F1291" s="42">
        <f t="shared" si="1574"/>
        <v>4.3912170574452887</v>
      </c>
      <c r="G1291" s="42">
        <f t="shared" si="1561"/>
        <v>1.0757486309806419</v>
      </c>
      <c r="H1291" s="42">
        <f t="shared" si="1575"/>
        <v>5.4841965466823224</v>
      </c>
      <c r="I1291" s="42">
        <f t="shared" si="1575"/>
        <v>3.0113206920622058</v>
      </c>
      <c r="J1291" s="42">
        <f t="shared" si="1568"/>
        <v>1.1921604689912051</v>
      </c>
      <c r="K1291" s="42">
        <f t="shared" si="1572"/>
        <v>3.300340404177212</v>
      </c>
      <c r="L1291" s="42">
        <f t="shared" si="1562"/>
        <v>3.1509820182988753</v>
      </c>
      <c r="M1291" s="42">
        <f t="shared" si="1576"/>
        <v>4.5641857597376241</v>
      </c>
      <c r="N1291" s="42">
        <f t="shared" si="1576"/>
        <v>3.5475340137096429</v>
      </c>
      <c r="O1291" s="42">
        <f t="shared" si="1576"/>
        <v>2.7777302088507216</v>
      </c>
      <c r="P1291" s="42">
        <f t="shared" si="1576"/>
        <v>0.9255900826050566</v>
      </c>
      <c r="Q1291" s="42">
        <f t="shared" si="1563"/>
        <v>0.5</v>
      </c>
      <c r="R1291" s="42">
        <f t="shared" si="1577"/>
        <v>6.414050025552271</v>
      </c>
      <c r="S1291" s="42">
        <f t="shared" si="1577"/>
        <v>1.2380166751840909</v>
      </c>
      <c r="T1291" s="42">
        <f t="shared" si="1564"/>
        <v>8.2240500255522715</v>
      </c>
      <c r="U1291" s="42">
        <f t="shared" si="1565"/>
        <v>5.8440500255522716</v>
      </c>
      <c r="V1291" s="42">
        <f t="shared" si="1578"/>
        <v>0</v>
      </c>
      <c r="W1291" s="42">
        <f t="shared" si="1578"/>
        <v>3.2309383126959492</v>
      </c>
      <c r="X1291" s="42">
        <f t="shared" si="1578"/>
        <v>2.2877554875075985</v>
      </c>
      <c r="Y1291" s="42">
        <f t="shared" si="1566"/>
        <v>4.1429677745888975</v>
      </c>
      <c r="Z1291" s="42">
        <f t="shared" si="1579"/>
        <v>4.6666491697631729</v>
      </c>
      <c r="AA1291" s="42">
        <f t="shared" si="1579"/>
        <v>5.3445372095266999</v>
      </c>
      <c r="AB1291" s="42">
        <f t="shared" si="1579"/>
        <v>6.1411117265926016</v>
      </c>
      <c r="AC1291" s="42">
        <f t="shared" si="1567"/>
        <v>6.914050025552271</v>
      </c>
      <c r="AD1291" s="74">
        <f t="shared" si="1558"/>
        <v>100</v>
      </c>
    </row>
    <row r="1292" spans="1:30" x14ac:dyDescent="0.25">
      <c r="A1292" s="34" t="s">
        <v>1169</v>
      </c>
      <c r="B1292" s="34" t="s">
        <v>1170</v>
      </c>
      <c r="C1292" s="42">
        <f t="shared" si="1559"/>
        <v>4.2371422106694538</v>
      </c>
      <c r="D1292" s="42">
        <f t="shared" si="1573"/>
        <v>2.07165558152077</v>
      </c>
      <c r="E1292" s="42">
        <f t="shared" si="1560"/>
        <v>4.7926210802857359</v>
      </c>
      <c r="F1292" s="42">
        <f t="shared" si="1574"/>
        <v>4.0561119672431856</v>
      </c>
      <c r="G1292" s="42">
        <f t="shared" si="1561"/>
        <v>1.1604674176386927</v>
      </c>
      <c r="H1292" s="42">
        <f t="shared" si="1575"/>
        <v>3.8266475023523965</v>
      </c>
      <c r="I1292" s="42">
        <f t="shared" si="1575"/>
        <v>3.459951214290319</v>
      </c>
      <c r="J1292" s="42">
        <f t="shared" si="1568"/>
        <v>0.64562862231021168</v>
      </c>
      <c r="K1292" s="42">
        <f t="shared" si="1572"/>
        <v>3.7976049972269599</v>
      </c>
      <c r="L1292" s="42">
        <f t="shared" si="1562"/>
        <v>3.5585882312491641</v>
      </c>
      <c r="M1292" s="42">
        <f t="shared" si="1576"/>
        <v>3.0572513384506235</v>
      </c>
      <c r="N1292" s="42">
        <f t="shared" si="1576"/>
        <v>4.2984056407538649</v>
      </c>
      <c r="O1292" s="42">
        <f t="shared" si="1576"/>
        <v>4.9471426167196366</v>
      </c>
      <c r="P1292" s="42">
        <f t="shared" si="1576"/>
        <v>0.40361551508647259</v>
      </c>
      <c r="Q1292" s="42">
        <f t="shared" si="1563"/>
        <v>6.4667826980282657</v>
      </c>
      <c r="R1292" s="42">
        <f t="shared" si="1577"/>
        <v>5.9667826980282657</v>
      </c>
      <c r="S1292" s="42">
        <f t="shared" si="1577"/>
        <v>5.0667826980282653</v>
      </c>
      <c r="T1292" s="42">
        <f t="shared" si="1564"/>
        <v>7.7767826980282653</v>
      </c>
      <c r="U1292" s="42">
        <f t="shared" si="1565"/>
        <v>5.3967826980282663</v>
      </c>
      <c r="V1292" s="42">
        <f t="shared" si="1578"/>
        <v>4.4750870235211995</v>
      </c>
      <c r="W1292" s="42">
        <f t="shared" si="1578"/>
        <v>3.4429090024342917</v>
      </c>
      <c r="X1292" s="42">
        <f t="shared" si="1578"/>
        <v>2.5696706696853866</v>
      </c>
      <c r="Y1292" s="42">
        <f t="shared" si="1566"/>
        <v>3.3939053527954042</v>
      </c>
      <c r="Z1292" s="42">
        <f t="shared" si="1579"/>
        <v>3.1054282142203697</v>
      </c>
      <c r="AA1292" s="42">
        <f t="shared" si="1579"/>
        <v>3.2442393734134969</v>
      </c>
      <c r="AB1292" s="42">
        <f t="shared" si="1579"/>
        <v>2.6660092906083741</v>
      </c>
      <c r="AC1292" s="42">
        <f t="shared" si="1567"/>
        <v>2.1160036473826551</v>
      </c>
      <c r="AD1292" s="74">
        <f t="shared" si="1558"/>
        <v>99.999999999999972</v>
      </c>
    </row>
    <row r="1293" spans="1:30" x14ac:dyDescent="0.25">
      <c r="A1293" s="34" t="s">
        <v>1171</v>
      </c>
      <c r="B1293" s="34" t="s">
        <v>1172</v>
      </c>
      <c r="C1293" s="42">
        <f t="shared" si="1559"/>
        <v>3.4173367739848826</v>
      </c>
      <c r="D1293" s="42">
        <f t="shared" si="1573"/>
        <v>2.9945990285120749</v>
      </c>
      <c r="E1293" s="42">
        <f>E343-1.3</f>
        <v>2.5153840509929672</v>
      </c>
      <c r="F1293" s="42">
        <f t="shared" si="1574"/>
        <v>2.960884883651389</v>
      </c>
      <c r="G1293" s="42">
        <f t="shared" si="1561"/>
        <v>1.1657565266050667</v>
      </c>
      <c r="H1293" s="42">
        <f t="shared" si="1575"/>
        <v>7.5395701819910608</v>
      </c>
      <c r="I1293" s="42">
        <f t="shared" si="1575"/>
        <v>1.2055483317000852</v>
      </c>
      <c r="J1293" s="42">
        <f>J343</f>
        <v>0.39579623690832871</v>
      </c>
      <c r="K1293" s="42">
        <f t="shared" si="1572"/>
        <v>4.0080343484506429</v>
      </c>
      <c r="L1293" s="42">
        <f t="shared" si="1562"/>
        <v>4.4126280930198467</v>
      </c>
      <c r="M1293" s="42">
        <f t="shared" si="1576"/>
        <v>4.5040671568582358</v>
      </c>
      <c r="N1293" s="42">
        <f t="shared" si="1576"/>
        <v>5.2837011744636238</v>
      </c>
      <c r="O1293" s="42">
        <f t="shared" si="1576"/>
        <v>6.2031039977484088</v>
      </c>
      <c r="P1293" s="42">
        <f t="shared" si="1576"/>
        <v>0.39416010064150586</v>
      </c>
      <c r="Q1293" s="42">
        <f t="shared" si="1563"/>
        <v>7.0966039484721453</v>
      </c>
      <c r="R1293" s="42">
        <f t="shared" si="1577"/>
        <v>6.5966039484721453</v>
      </c>
      <c r="S1293" s="42">
        <f t="shared" si="1577"/>
        <v>5.6966039484721449</v>
      </c>
      <c r="T1293" s="42">
        <f>T343+1</f>
        <v>8.106603948472145</v>
      </c>
      <c r="U1293" s="42">
        <f t="shared" si="1565"/>
        <v>6.0266039484721459</v>
      </c>
      <c r="V1293" s="42">
        <f t="shared" si="1578"/>
        <v>6.3217454506191384</v>
      </c>
      <c r="W1293" s="42">
        <f t="shared" si="1578"/>
        <v>2.4808615984979556</v>
      </c>
      <c r="X1293" s="42">
        <f t="shared" si="1578"/>
        <v>1.666911807176563</v>
      </c>
      <c r="Y1293" s="42">
        <f t="shared" si="1566"/>
        <v>2.6418546458500276</v>
      </c>
      <c r="Z1293" s="42">
        <f t="shared" si="1579"/>
        <v>2.1736263293429636</v>
      </c>
      <c r="AA1293" s="42">
        <f t="shared" si="1579"/>
        <v>2.1504475367039326</v>
      </c>
      <c r="AB1293" s="42">
        <f t="shared" si="1579"/>
        <v>1.4035327549940737</v>
      </c>
      <c r="AC1293" s="42">
        <f t="shared" si="1567"/>
        <v>0.63742924892650343</v>
      </c>
      <c r="AD1293" s="74">
        <f t="shared" si="1558"/>
        <v>100</v>
      </c>
    </row>
    <row r="1294" spans="1:30" x14ac:dyDescent="0.25">
      <c r="A1294" s="34" t="s">
        <v>1173</v>
      </c>
      <c r="B1294" s="34" t="s">
        <v>1174</v>
      </c>
      <c r="C1294" s="42">
        <f t="shared" si="1559"/>
        <v>3.1833553458093404</v>
      </c>
      <c r="D1294" s="42">
        <f t="shared" si="1573"/>
        <v>2.4232794795387154</v>
      </c>
      <c r="E1294" s="42">
        <f t="shared" si="1560"/>
        <v>4.530992984866332</v>
      </c>
      <c r="F1294" s="42">
        <f t="shared" si="1574"/>
        <v>3.7469168811924005</v>
      </c>
      <c r="G1294" s="42">
        <f t="shared" si="1561"/>
        <v>1.9189406723462947</v>
      </c>
      <c r="H1294" s="42">
        <f t="shared" si="1575"/>
        <v>6.1344864997677204</v>
      </c>
      <c r="I1294" s="42">
        <f t="shared" si="1575"/>
        <v>2.2731266246116286</v>
      </c>
      <c r="J1294" s="42">
        <f t="shared" si="1568"/>
        <v>1.0499756113211622</v>
      </c>
      <c r="K1294" s="42">
        <f t="shared" si="1572"/>
        <v>4.0918380361747531</v>
      </c>
      <c r="L1294" s="42">
        <f t="shared" si="1562"/>
        <v>4.3241304134344043</v>
      </c>
      <c r="M1294" s="42">
        <f t="shared" si="1576"/>
        <v>1.5950976649988158</v>
      </c>
      <c r="N1294" s="42">
        <f t="shared" si="1576"/>
        <v>2.265535349907577</v>
      </c>
      <c r="O1294" s="42">
        <f t="shared" si="1576"/>
        <v>3.4836591957677179</v>
      </c>
      <c r="P1294" s="42">
        <f t="shared" si="1576"/>
        <v>2.7926649020707464</v>
      </c>
      <c r="Q1294" s="42">
        <f t="shared" si="1563"/>
        <v>6.1554652240565071</v>
      </c>
      <c r="R1294" s="42">
        <f t="shared" si="1577"/>
        <v>5.6554652240565071</v>
      </c>
      <c r="S1294" s="42">
        <f t="shared" si="1577"/>
        <v>4.7554652240565067</v>
      </c>
      <c r="T1294" s="42">
        <f t="shared" si="1564"/>
        <v>7.4654652240565067</v>
      </c>
      <c r="U1294" s="42">
        <f t="shared" si="1565"/>
        <v>5.0854652240565077</v>
      </c>
      <c r="V1294" s="42">
        <f t="shared" si="1578"/>
        <v>1.4138663060141277</v>
      </c>
      <c r="W1294" s="42">
        <f t="shared" si="1578"/>
        <v>3.3889677729851515</v>
      </c>
      <c r="X1294" s="42">
        <f t="shared" si="1578"/>
        <v>1.5720236373625414</v>
      </c>
      <c r="Y1294" s="42">
        <f t="shared" si="1566"/>
        <v>3.3201276697579747</v>
      </c>
      <c r="Z1294" s="42">
        <f t="shared" si="1579"/>
        <v>4.4192180158229757</v>
      </c>
      <c r="AA1294" s="42">
        <f t="shared" si="1579"/>
        <v>3.7632040022242546</v>
      </c>
      <c r="AB1294" s="42">
        <f t="shared" si="1579"/>
        <v>4.3318457035326441</v>
      </c>
      <c r="AC1294" s="42">
        <f t="shared" si="1567"/>
        <v>4.8594211102102234</v>
      </c>
      <c r="AD1294" s="74">
        <f t="shared" si="1558"/>
        <v>100.00000000000007</v>
      </c>
    </row>
    <row r="1295" spans="1:30" x14ac:dyDescent="0.25">
      <c r="A1295" s="34" t="s">
        <v>1175</v>
      </c>
      <c r="B1295" s="34" t="s">
        <v>1176</v>
      </c>
      <c r="C1295" s="42">
        <f t="shared" si="1559"/>
        <v>4.1157928451480572</v>
      </c>
      <c r="D1295" s="42">
        <f>D345-1.47</f>
        <v>1.3480498755965289</v>
      </c>
      <c r="E1295" s="42">
        <f>E345-1.3</f>
        <v>4.8719389122153975</v>
      </c>
      <c r="F1295" s="42">
        <f t="shared" si="1574"/>
        <v>5.3272481842742048</v>
      </c>
      <c r="G1295" s="42">
        <f t="shared" si="1561"/>
        <v>1.6592968319617829</v>
      </c>
      <c r="H1295" s="42">
        <f t="shared" si="1575"/>
        <v>5.5572748627955013</v>
      </c>
      <c r="I1295" s="42">
        <f t="shared" si="1575"/>
        <v>1.4422588020433009</v>
      </c>
      <c r="J1295" s="42">
        <f>J345</f>
        <v>0.62000938566855768</v>
      </c>
      <c r="K1295" s="42">
        <f t="shared" si="1572"/>
        <v>3.6363891207039223</v>
      </c>
      <c r="L1295" s="42">
        <f>L345</f>
        <v>3.7857871106613765</v>
      </c>
      <c r="M1295" s="42">
        <f t="shared" si="1576"/>
        <v>3.3170315568378976</v>
      </c>
      <c r="N1295" s="42">
        <f t="shared" si="1576"/>
        <v>5.266138913883105</v>
      </c>
      <c r="O1295" s="42">
        <f t="shared" si="1576"/>
        <v>4.291892674249838</v>
      </c>
      <c r="P1295" s="42">
        <f t="shared" si="1576"/>
        <v>1.1938270924239933</v>
      </c>
      <c r="Q1295" s="42">
        <f t="shared" si="1563"/>
        <v>0.9</v>
      </c>
      <c r="R1295" s="42">
        <f t="shared" si="1577"/>
        <v>0</v>
      </c>
      <c r="S1295" s="42">
        <f t="shared" si="1577"/>
        <v>3.625318935812309</v>
      </c>
      <c r="T1295" s="42">
        <f>T345+1</f>
        <v>8.2979784037184636</v>
      </c>
      <c r="U1295" s="42">
        <f>U345</f>
        <v>6.7879784037184638</v>
      </c>
      <c r="V1295" s="42">
        <f t="shared" si="1578"/>
        <v>2.5454919013944259</v>
      </c>
      <c r="W1295" s="42">
        <f t="shared" si="1578"/>
        <v>4.7386586343765442</v>
      </c>
      <c r="X1295" s="42">
        <f t="shared" si="1578"/>
        <v>1.219563822593918</v>
      </c>
      <c r="Y1295" s="42">
        <f t="shared" si="1566"/>
        <v>5.152287761447786</v>
      </c>
      <c r="Z1295" s="42">
        <f t="shared" si="1579"/>
        <v>5.3820931433848589</v>
      </c>
      <c r="AA1295" s="42">
        <f t="shared" si="1579"/>
        <v>3.8295297033321134</v>
      </c>
      <c r="AB1295" s="42">
        <f t="shared" si="1579"/>
        <v>5.9214279692012148</v>
      </c>
      <c r="AC1295" s="42">
        <f t="shared" si="1567"/>
        <v>5.1667351525564449</v>
      </c>
      <c r="AD1295" s="74">
        <f t="shared" si="1558"/>
        <v>100.00000000000001</v>
      </c>
    </row>
    <row r="1296" spans="1:30" x14ac:dyDescent="0.25">
      <c r="A1296" s="34" t="s">
        <v>1177</v>
      </c>
      <c r="B1296" s="34" t="s">
        <v>1178</v>
      </c>
      <c r="C1296" s="42">
        <f t="shared" si="1559"/>
        <v>5.7197162370048602</v>
      </c>
      <c r="D1296" s="42">
        <f t="shared" ref="D1296:D1297" si="1583">D346</f>
        <v>0.56000000000000005</v>
      </c>
      <c r="E1296" s="42">
        <f t="shared" si="1560"/>
        <v>5.469488817073314</v>
      </c>
      <c r="F1296" s="42">
        <f t="shared" si="1574"/>
        <v>4.6232821612603328</v>
      </c>
      <c r="G1296" s="42">
        <f t="shared" si="1561"/>
        <v>1.0770449247495257</v>
      </c>
      <c r="H1296" s="42">
        <f t="shared" si="1575"/>
        <v>6.5796056817187321</v>
      </c>
      <c r="I1296" s="42">
        <f t="shared" si="1575"/>
        <v>0.48675812895088244</v>
      </c>
      <c r="J1296" s="42">
        <f t="shared" si="1568"/>
        <v>0.77340267866592227</v>
      </c>
      <c r="K1296" s="42">
        <f t="shared" si="1572"/>
        <v>4.4028474280471004</v>
      </c>
      <c r="L1296" s="42">
        <f t="shared" si="1562"/>
        <v>2.5301458682398446</v>
      </c>
      <c r="M1296" s="42">
        <f t="shared" si="1576"/>
        <v>3.8309260743334392</v>
      </c>
      <c r="N1296" s="42">
        <f t="shared" si="1576"/>
        <v>5.7572284580788446</v>
      </c>
      <c r="O1296" s="42">
        <f t="shared" si="1576"/>
        <v>0.82065487840210338</v>
      </c>
      <c r="P1296" s="42">
        <f t="shared" si="1576"/>
        <v>3.6597104030223355</v>
      </c>
      <c r="Q1296" s="42">
        <f t="shared" si="1563"/>
        <v>6.6018103900015213</v>
      </c>
      <c r="R1296" s="42">
        <f t="shared" si="1577"/>
        <v>0</v>
      </c>
      <c r="S1296" s="42">
        <f t="shared" si="1577"/>
        <v>5.2018103900015209</v>
      </c>
      <c r="T1296" s="42">
        <f t="shared" si="1564"/>
        <v>7.9118103900015209</v>
      </c>
      <c r="U1296" s="42">
        <f t="shared" si="1565"/>
        <v>5.1318103900015215</v>
      </c>
      <c r="V1296" s="42">
        <f t="shared" si="1578"/>
        <v>3.3051472945841569</v>
      </c>
      <c r="W1296" s="42">
        <f t="shared" si="1578"/>
        <v>4.7160636063670083</v>
      </c>
      <c r="X1296" s="42">
        <f t="shared" si="1578"/>
        <v>0.63035231301668249</v>
      </c>
      <c r="Y1296" s="42">
        <f t="shared" si="1566"/>
        <v>4.9451825512256953</v>
      </c>
      <c r="Z1296" s="42">
        <f t="shared" si="1579"/>
        <v>4.9840494891330129</v>
      </c>
      <c r="AA1296" s="42">
        <f t="shared" si="1579"/>
        <v>4.2527381317747848</v>
      </c>
      <c r="AB1296" s="42">
        <f t="shared" si="1579"/>
        <v>2.9859923185113826</v>
      </c>
      <c r="AC1296" s="42">
        <f t="shared" si="1567"/>
        <v>3.0424209958339676</v>
      </c>
      <c r="AD1296" s="74">
        <f t="shared" si="1558"/>
        <v>100.00000000000001</v>
      </c>
    </row>
    <row r="1297" spans="1:30" x14ac:dyDescent="0.25">
      <c r="A1297" s="34" t="s">
        <v>1179</v>
      </c>
      <c r="B1297" s="34" t="s">
        <v>1180</v>
      </c>
      <c r="C1297" s="42">
        <f t="shared" si="1559"/>
        <v>5.0716486204610085</v>
      </c>
      <c r="D1297" s="42">
        <f t="shared" si="1583"/>
        <v>1.1859704720301951</v>
      </c>
      <c r="E1297" s="42">
        <f t="shared" si="1560"/>
        <v>4.7131170550746804</v>
      </c>
      <c r="F1297" s="42">
        <f t="shared" si="1574"/>
        <v>4.1265193741317985</v>
      </c>
      <c r="G1297" s="42">
        <f t="shared" si="1561"/>
        <v>1.8235949443579802</v>
      </c>
      <c r="H1297" s="42">
        <f t="shared" si="1575"/>
        <v>6.7133302731385465</v>
      </c>
      <c r="I1297" s="42">
        <f t="shared" si="1575"/>
        <v>1.04059169199394</v>
      </c>
      <c r="J1297" s="42">
        <f t="shared" si="1568"/>
        <v>0.89156175607602006</v>
      </c>
      <c r="K1297" s="42">
        <f t="shared" si="1572"/>
        <v>4.8009864618376188</v>
      </c>
      <c r="L1297" s="42">
        <f t="shared" si="1562"/>
        <v>3.0445536738953658</v>
      </c>
      <c r="M1297" s="42">
        <f t="shared" si="1576"/>
        <v>4.5041805338289924</v>
      </c>
      <c r="N1297" s="42">
        <f t="shared" si="1576"/>
        <v>5.5124126225258587</v>
      </c>
      <c r="O1297" s="42">
        <f t="shared" si="1576"/>
        <v>4.2912097724073845</v>
      </c>
      <c r="P1297" s="42">
        <f t="shared" si="1576"/>
        <v>1.2687781879288107</v>
      </c>
      <c r="Q1297" s="42">
        <f t="shared" si="1563"/>
        <v>6.6497609436767968</v>
      </c>
      <c r="R1297" s="42">
        <f t="shared" si="1577"/>
        <v>6.1497609436767968</v>
      </c>
      <c r="S1297" s="42">
        <f t="shared" si="1577"/>
        <v>1.149920314558933</v>
      </c>
      <c r="T1297" s="42">
        <f t="shared" si="1564"/>
        <v>7.9597609436767964</v>
      </c>
      <c r="U1297" s="42">
        <f t="shared" si="1565"/>
        <v>5.5797609436767974</v>
      </c>
      <c r="V1297" s="42">
        <f t="shared" si="1578"/>
        <v>5.1248007863973308</v>
      </c>
      <c r="W1297" s="42">
        <f t="shared" si="1578"/>
        <v>4.3518017317356392</v>
      </c>
      <c r="X1297" s="42">
        <f t="shared" si="1578"/>
        <v>0.36896282400467562</v>
      </c>
      <c r="Y1297" s="42">
        <f t="shared" si="1566"/>
        <v>4.1811052282473149</v>
      </c>
      <c r="Z1297" s="42">
        <f t="shared" si="1579"/>
        <v>2.7303546566429242</v>
      </c>
      <c r="AA1297" s="42">
        <f t="shared" si="1579"/>
        <v>2.4982814744427371</v>
      </c>
      <c r="AB1297" s="42">
        <f t="shared" si="1579"/>
        <v>2.486073572975728</v>
      </c>
      <c r="AC1297" s="42">
        <f t="shared" si="1567"/>
        <v>1.7812001965993332</v>
      </c>
      <c r="AD1297" s="74">
        <f t="shared" si="1558"/>
        <v>99.999999999999986</v>
      </c>
    </row>
    <row r="1298" spans="1:30" x14ac:dyDescent="0.25">
      <c r="A1298" s="34" t="s">
        <v>1181</v>
      </c>
      <c r="B1298" s="34" t="s">
        <v>1182</v>
      </c>
      <c r="C1298" s="42">
        <f t="shared" si="1559"/>
        <v>1.9753899754671194</v>
      </c>
      <c r="D1298" s="42">
        <f>D348-1.47</f>
        <v>2.5780576077845438</v>
      </c>
      <c r="E1298" s="42">
        <f t="shared" si="1560"/>
        <v>4.6565694017682526</v>
      </c>
      <c r="F1298" s="42">
        <f t="shared" si="1574"/>
        <v>4.1092610175756645</v>
      </c>
      <c r="G1298" s="42">
        <f t="shared" si="1561"/>
        <v>1.1323879343178009</v>
      </c>
      <c r="H1298" s="42">
        <f t="shared" si="1575"/>
        <v>5.8200961389236125</v>
      </c>
      <c r="I1298" s="42">
        <f t="shared" si="1575"/>
        <v>1.4427641312680166</v>
      </c>
      <c r="J1298" s="42">
        <f t="shared" si="1568"/>
        <v>1.6971714911066844</v>
      </c>
      <c r="K1298" s="42">
        <f t="shared" si="1572"/>
        <v>2.0257102656072701</v>
      </c>
      <c r="L1298" s="42">
        <f>L348</f>
        <v>5.2532211596153333</v>
      </c>
      <c r="M1298" s="42">
        <f t="shared" si="1576"/>
        <v>3.9017852135699149</v>
      </c>
      <c r="N1298" s="42">
        <f t="shared" si="1576"/>
        <v>5.3290447188578387</v>
      </c>
      <c r="O1298" s="42">
        <f t="shared" si="1576"/>
        <v>4.9956305688816318</v>
      </c>
      <c r="P1298" s="42">
        <f t="shared" si="1576"/>
        <v>0.73181652477047288</v>
      </c>
      <c r="Q1298" s="42">
        <f t="shared" si="1563"/>
        <v>5.9548004829529919</v>
      </c>
      <c r="R1298" s="42">
        <f t="shared" si="1577"/>
        <v>5.4548004829529919</v>
      </c>
      <c r="S1298" s="42">
        <f t="shared" si="1577"/>
        <v>0.91826682765099765</v>
      </c>
      <c r="T1298" s="42">
        <f t="shared" si="1564"/>
        <v>7.2648004829529915</v>
      </c>
      <c r="U1298" s="42">
        <f>U348</f>
        <v>5.8548004829529923</v>
      </c>
      <c r="V1298" s="42">
        <f t="shared" si="1578"/>
        <v>2.5001168880201208</v>
      </c>
      <c r="W1298" s="42">
        <f t="shared" si="1578"/>
        <v>4.6046520340179562</v>
      </c>
      <c r="X1298" s="42">
        <f t="shared" si="1578"/>
        <v>1.0746180723095986</v>
      </c>
      <c r="Y1298" s="42">
        <f t="shared" si="1566"/>
        <v>4.6163952132148509</v>
      </c>
      <c r="Z1298" s="42">
        <f t="shared" si="1579"/>
        <v>4.1045499511177406</v>
      </c>
      <c r="AA1298" s="42">
        <f t="shared" si="1579"/>
        <v>3.4395697006723038</v>
      </c>
      <c r="AB1298" s="42">
        <f t="shared" si="1579"/>
        <v>5.2226813134656318</v>
      </c>
      <c r="AC1298" s="42">
        <f t="shared" si="1567"/>
        <v>3.3410419182046831</v>
      </c>
      <c r="AD1298" s="74">
        <f t="shared" si="1558"/>
        <v>100</v>
      </c>
    </row>
    <row r="1299" spans="1:30" x14ac:dyDescent="0.25">
      <c r="A1299" s="34" t="s">
        <v>1183</v>
      </c>
      <c r="B1299" s="34" t="s">
        <v>1184</v>
      </c>
      <c r="C1299" s="42">
        <f t="shared" si="1559"/>
        <v>5.0475622962319022</v>
      </c>
      <c r="D1299" s="42">
        <f t="shared" ref="D1299:D1305" si="1584">D349</f>
        <v>2.7866438869029095</v>
      </c>
      <c r="E1299" s="42">
        <f t="shared" si="1560"/>
        <v>4.9252800220528634</v>
      </c>
      <c r="F1299" s="42">
        <f>F349-0.97</f>
        <v>3.758139023899445</v>
      </c>
      <c r="G1299" s="42">
        <f t="shared" si="1561"/>
        <v>1.2582323151870995</v>
      </c>
      <c r="H1299" s="42">
        <f t="shared" si="1575"/>
        <v>6.9396835586522094</v>
      </c>
      <c r="I1299" s="42">
        <f t="shared" si="1575"/>
        <v>4.7355817058664691</v>
      </c>
      <c r="J1299" s="42">
        <f t="shared" si="1568"/>
        <v>2.4332487286841475</v>
      </c>
      <c r="K1299" s="42">
        <f t="shared" ref="K1299:K1308" si="1585">K349</f>
        <v>4.0488281789740839</v>
      </c>
      <c r="L1299" s="42">
        <f t="shared" si="1562"/>
        <v>3.7620300466824643</v>
      </c>
      <c r="M1299" s="42">
        <f t="shared" si="1576"/>
        <v>5.6851256260308158</v>
      </c>
      <c r="N1299" s="42">
        <f t="shared" si="1576"/>
        <v>2.9821963948456593</v>
      </c>
      <c r="O1299" s="42">
        <f t="shared" si="1576"/>
        <v>4.6632694138177788</v>
      </c>
      <c r="P1299" s="42">
        <f t="shared" si="1576"/>
        <v>0.99489489788062602</v>
      </c>
      <c r="Q1299" s="42">
        <f t="shared" si="1563"/>
        <v>7.2364257589321959</v>
      </c>
      <c r="R1299" s="42">
        <f t="shared" si="1577"/>
        <v>6.7364257589321959</v>
      </c>
      <c r="S1299" s="42">
        <f t="shared" si="1577"/>
        <v>0</v>
      </c>
      <c r="T1299" s="42">
        <f t="shared" si="1564"/>
        <v>8.5464257589321964</v>
      </c>
      <c r="U1299" s="42">
        <f>U349</f>
        <v>0</v>
      </c>
      <c r="V1299" s="42">
        <f t="shared" si="1578"/>
        <v>5.0523193191991478</v>
      </c>
      <c r="W1299" s="42">
        <f t="shared" si="1578"/>
        <v>2.8580790295311291</v>
      </c>
      <c r="X1299" s="42">
        <f t="shared" si="1578"/>
        <v>0.85626996965481061</v>
      </c>
      <c r="Y1299" s="42">
        <f t="shared" si="1566"/>
        <v>4.2719019797206341</v>
      </c>
      <c r="Z1299" s="42">
        <f t="shared" si="1579"/>
        <v>4.6169294732600772</v>
      </c>
      <c r="AA1299" s="42">
        <f t="shared" si="1579"/>
        <v>2.6111309542865522</v>
      </c>
      <c r="AB1299" s="42">
        <f t="shared" si="1579"/>
        <v>1.2899538687316983</v>
      </c>
      <c r="AC1299" s="42">
        <f t="shared" si="1567"/>
        <v>1.9034220331108747</v>
      </c>
      <c r="AD1299" s="74">
        <f t="shared" si="1558"/>
        <v>99.999999999999972</v>
      </c>
    </row>
    <row r="1300" spans="1:30" x14ac:dyDescent="0.25">
      <c r="A1300" s="34" t="s">
        <v>1185</v>
      </c>
      <c r="B1300" s="34" t="s">
        <v>1186</v>
      </c>
      <c r="C1300" s="42">
        <f>C350</f>
        <v>4.875309300938877</v>
      </c>
      <c r="D1300" s="42">
        <f t="shared" si="1584"/>
        <v>1.9116746568870966</v>
      </c>
      <c r="E1300" s="42">
        <f t="shared" si="1560"/>
        <v>4.4454026626027074</v>
      </c>
      <c r="F1300" s="42">
        <f t="shared" si="1574"/>
        <v>3.5305413487556359</v>
      </c>
      <c r="G1300" s="42">
        <f t="shared" si="1561"/>
        <v>1.7858065075673886</v>
      </c>
      <c r="H1300" s="42">
        <f>H350-0.31</f>
        <v>4.3751195651784931</v>
      </c>
      <c r="I1300" s="42">
        <f t="shared" si="1575"/>
        <v>2.3141681935804232</v>
      </c>
      <c r="J1300" s="42">
        <f t="shared" si="1568"/>
        <v>1.441113477508597</v>
      </c>
      <c r="K1300" s="42">
        <f t="shared" si="1585"/>
        <v>4.5941263237351704</v>
      </c>
      <c r="L1300" s="42">
        <f t="shared" si="1562"/>
        <v>4.1482961219530878</v>
      </c>
      <c r="M1300" s="42">
        <f t="shared" si="1576"/>
        <v>3.3430801264108947</v>
      </c>
      <c r="N1300" s="42">
        <f t="shared" si="1576"/>
        <v>2.1963976394383891</v>
      </c>
      <c r="O1300" s="42">
        <f t="shared" si="1576"/>
        <v>2.3857299059954871</v>
      </c>
      <c r="P1300" s="42">
        <f t="shared" si="1576"/>
        <v>3.3842854117228214</v>
      </c>
      <c r="Q1300" s="42">
        <f t="shared" si="1563"/>
        <v>6.7279277182533992</v>
      </c>
      <c r="R1300" s="42">
        <f t="shared" si="1577"/>
        <v>6.2279277182533992</v>
      </c>
      <c r="S1300" s="42">
        <f t="shared" si="1577"/>
        <v>0</v>
      </c>
      <c r="T1300" s="42">
        <f t="shared" si="1564"/>
        <v>8.0379277182533997</v>
      </c>
      <c r="U1300" s="42">
        <f t="shared" si="1565"/>
        <v>5.2579277182533994</v>
      </c>
      <c r="V1300" s="42">
        <f t="shared" si="1578"/>
        <v>2.5949698826055823</v>
      </c>
      <c r="W1300" s="42">
        <f t="shared" si="1578"/>
        <v>2.4480076352430209</v>
      </c>
      <c r="X1300" s="42">
        <f t="shared" si="1578"/>
        <v>1.3789168601051858</v>
      </c>
      <c r="Y1300" s="42">
        <f t="shared" si="1566"/>
        <v>4.5317000769539693</v>
      </c>
      <c r="Z1300" s="42">
        <f t="shared" si="1579"/>
        <v>5.2693202505448733</v>
      </c>
      <c r="AA1300" s="42">
        <f t="shared" si="1579"/>
        <v>4.945589320220348</v>
      </c>
      <c r="AB1300" s="42">
        <f t="shared" si="1579"/>
        <v>3.9752730116511077</v>
      </c>
      <c r="AC1300" s="42">
        <f t="shared" si="1567"/>
        <v>3.8734608473872578</v>
      </c>
      <c r="AD1300" s="74">
        <f t="shared" si="1558"/>
        <v>100.00000000000003</v>
      </c>
    </row>
    <row r="1301" spans="1:30" x14ac:dyDescent="0.25">
      <c r="A1301" s="34" t="s">
        <v>1187</v>
      </c>
      <c r="B1301" s="34" t="s">
        <v>1188</v>
      </c>
      <c r="C1301" s="42">
        <f t="shared" si="1559"/>
        <v>2.2143035616215707</v>
      </c>
      <c r="D1301" s="42">
        <f t="shared" si="1584"/>
        <v>4.5442364263680703</v>
      </c>
      <c r="E1301" s="42">
        <f t="shared" si="1560"/>
        <v>5.5039121795643604</v>
      </c>
      <c r="F1301" s="42">
        <f t="shared" si="1574"/>
        <v>4.9151386134342996</v>
      </c>
      <c r="G1301" s="42">
        <f t="shared" si="1561"/>
        <v>1.1991065065011308</v>
      </c>
      <c r="H1301" s="42">
        <f t="shared" ref="H1301:J1316" si="1586">H351</f>
        <v>6.0326234000115706</v>
      </c>
      <c r="I1301" s="42">
        <f t="shared" si="1586"/>
        <v>3.2503577694648405</v>
      </c>
      <c r="J1301" s="42">
        <f t="shared" si="1568"/>
        <v>2.1041673941732579</v>
      </c>
      <c r="K1301" s="42">
        <f t="shared" si="1585"/>
        <v>1.9178991186666499</v>
      </c>
      <c r="L1301" s="42">
        <f t="shared" si="1562"/>
        <v>4.4102318103660139</v>
      </c>
      <c r="M1301" s="42">
        <f t="shared" si="1576"/>
        <v>3.8774582986067387</v>
      </c>
      <c r="N1301" s="42">
        <f t="shared" si="1576"/>
        <v>4.4249326720579125</v>
      </c>
      <c r="O1301" s="42">
        <f t="shared" si="1576"/>
        <v>4.248232107492103</v>
      </c>
      <c r="P1301" s="42">
        <f t="shared" si="1576"/>
        <v>1.034175684408295</v>
      </c>
      <c r="Q1301" s="42">
        <f t="shared" si="1563"/>
        <v>6.8263022901390427</v>
      </c>
      <c r="R1301" s="42">
        <f t="shared" si="1577"/>
        <v>0</v>
      </c>
      <c r="S1301" s="42">
        <f t="shared" si="1577"/>
        <v>3.3175348600926955</v>
      </c>
      <c r="T1301" s="42">
        <f t="shared" si="1564"/>
        <v>8.1363022901390423</v>
      </c>
      <c r="U1301" s="42">
        <f t="shared" si="1565"/>
        <v>5.7563022901390433</v>
      </c>
      <c r="V1301" s="42">
        <f t="shared" si="1578"/>
        <v>3.9539389313369013</v>
      </c>
      <c r="W1301" s="42">
        <f t="shared" si="1578"/>
        <v>4.2185658539740514</v>
      </c>
      <c r="X1301" s="42">
        <f t="shared" si="1578"/>
        <v>1.4002635375483583</v>
      </c>
      <c r="Y1301" s="42">
        <f t="shared" si="1566"/>
        <v>3.4237869247133239</v>
      </c>
      <c r="Z1301" s="42">
        <f t="shared" si="1579"/>
        <v>3.6720170123846665</v>
      </c>
      <c r="AA1301" s="42">
        <f t="shared" si="1579"/>
        <v>3.3807926983455054</v>
      </c>
      <c r="AB1301" s="42">
        <f t="shared" si="1579"/>
        <v>3.3650544096484274</v>
      </c>
      <c r="AC1301" s="42">
        <f t="shared" si="1567"/>
        <v>2.8723633588021409</v>
      </c>
      <c r="AD1301" s="74">
        <f t="shared" si="1558"/>
        <v>100.00000000000003</v>
      </c>
    </row>
    <row r="1302" spans="1:30" x14ac:dyDescent="0.25">
      <c r="A1302" s="34" t="s">
        <v>1189</v>
      </c>
      <c r="B1302" s="34" t="s">
        <v>1190</v>
      </c>
      <c r="C1302" s="42">
        <f t="shared" si="1559"/>
        <v>4.0087586206022339</v>
      </c>
      <c r="D1302" s="42">
        <f t="shared" si="1584"/>
        <v>1.9691665778896945</v>
      </c>
      <c r="E1302" s="42">
        <f t="shared" si="1560"/>
        <v>4.2436927218691265</v>
      </c>
      <c r="F1302" s="42">
        <f t="shared" si="1574"/>
        <v>3.719208342258352</v>
      </c>
      <c r="G1302" s="42">
        <f t="shared" si="1561"/>
        <v>3.034204157788559</v>
      </c>
      <c r="H1302" s="42">
        <f t="shared" si="1586"/>
        <v>5.6344255973528963</v>
      </c>
      <c r="I1302" s="42">
        <f t="shared" si="1586"/>
        <v>2.2249777165803808</v>
      </c>
      <c r="J1302" s="42">
        <f t="shared" si="1568"/>
        <v>0.31055104604733819</v>
      </c>
      <c r="K1302" s="42">
        <f t="shared" si="1585"/>
        <v>4.3792446428509679</v>
      </c>
      <c r="L1302" s="42">
        <f t="shared" si="1562"/>
        <v>4.5775660275339529</v>
      </c>
      <c r="M1302" s="42">
        <f t="shared" si="1576"/>
        <v>4.5088745478770891</v>
      </c>
      <c r="N1302" s="42">
        <f t="shared" si="1576"/>
        <v>5.2491199350697482</v>
      </c>
      <c r="O1302" s="42">
        <f t="shared" si="1576"/>
        <v>4.4203023696045962</v>
      </c>
      <c r="P1302" s="42">
        <f t="shared" si="1576"/>
        <v>1.0324033316062469</v>
      </c>
      <c r="Q1302" s="42">
        <f t="shared" si="1563"/>
        <v>6.6874442914509533</v>
      </c>
      <c r="R1302" s="42">
        <f t="shared" si="1577"/>
        <v>0</v>
      </c>
      <c r="S1302" s="42">
        <f t="shared" si="1577"/>
        <v>3.2249628609673029</v>
      </c>
      <c r="T1302" s="42">
        <f t="shared" si="1564"/>
        <v>7.9974442914509529</v>
      </c>
      <c r="U1302" s="42">
        <f t="shared" si="1565"/>
        <v>5.6174442914509539</v>
      </c>
      <c r="V1302" s="42">
        <f t="shared" si="1578"/>
        <v>3.0937221457254758</v>
      </c>
      <c r="W1302" s="42">
        <f t="shared" si="1578"/>
        <v>3.887432553264889</v>
      </c>
      <c r="X1302" s="42">
        <f t="shared" si="1578"/>
        <v>0.60197601369652753</v>
      </c>
      <c r="Y1302" s="42">
        <f t="shared" si="1566"/>
        <v>4.0895231178105673</v>
      </c>
      <c r="Z1302" s="42">
        <f t="shared" si="1579"/>
        <v>4.6158234374704454</v>
      </c>
      <c r="AA1302" s="42">
        <f t="shared" si="1579"/>
        <v>3.9895581054836127</v>
      </c>
      <c r="AB1302" s="42">
        <f t="shared" si="1579"/>
        <v>3.1595460211664448</v>
      </c>
      <c r="AC1302" s="42">
        <f t="shared" si="1567"/>
        <v>3.7226272351307048</v>
      </c>
      <c r="AD1302" s="74">
        <f t="shared" si="1558"/>
        <v>100.00000000000001</v>
      </c>
    </row>
    <row r="1303" spans="1:30" x14ac:dyDescent="0.25">
      <c r="A1303" s="34" t="s">
        <v>1191</v>
      </c>
      <c r="B1303" s="34" t="s">
        <v>1192</v>
      </c>
      <c r="C1303" s="42">
        <f t="shared" si="1559"/>
        <v>0.49268649941252013</v>
      </c>
      <c r="D1303" s="42">
        <f t="shared" si="1584"/>
        <v>6.3032482642938295</v>
      </c>
      <c r="E1303" s="42">
        <f t="shared" si="1560"/>
        <v>3.7118640810860741</v>
      </c>
      <c r="F1303" s="42">
        <f t="shared" si="1574"/>
        <v>2.6614636164288346</v>
      </c>
      <c r="G1303" s="42">
        <f t="shared" si="1561"/>
        <v>1.1559208044785447</v>
      </c>
      <c r="H1303" s="42">
        <f t="shared" si="1586"/>
        <v>7.3547155941138342</v>
      </c>
      <c r="I1303" s="42">
        <f t="shared" si="1586"/>
        <v>3.8405776501868383</v>
      </c>
      <c r="J1303" s="42">
        <f t="shared" si="1568"/>
        <v>2.9095449722420543</v>
      </c>
      <c r="K1303" s="42">
        <f t="shared" si="1585"/>
        <v>3.8625501245059057</v>
      </c>
      <c r="L1303" s="42">
        <f t="shared" si="1562"/>
        <v>4.2755770705960794</v>
      </c>
      <c r="M1303" s="42">
        <f t="shared" si="1576"/>
        <v>3.2437639918247374</v>
      </c>
      <c r="N1303" s="42">
        <f t="shared" si="1576"/>
        <v>3.1520080434004027</v>
      </c>
      <c r="O1303" s="42">
        <f t="shared" si="1576"/>
        <v>5.6506362062622211</v>
      </c>
      <c r="P1303" s="42">
        <f t="shared" si="1576"/>
        <v>0.75655511504076056</v>
      </c>
      <c r="Q1303" s="42">
        <f t="shared" si="1563"/>
        <v>6.8307961041618936</v>
      </c>
      <c r="R1303" s="42">
        <f t="shared" si="1577"/>
        <v>6.3307961041618936</v>
      </c>
      <c r="S1303" s="42">
        <f t="shared" si="1577"/>
        <v>5.4307961041618933</v>
      </c>
      <c r="T1303" s="42">
        <f t="shared" si="1564"/>
        <v>8.1407961041618933</v>
      </c>
      <c r="U1303" s="42">
        <f t="shared" si="1565"/>
        <v>5.7607961041618942</v>
      </c>
      <c r="V1303" s="42">
        <f t="shared" si="1578"/>
        <v>4.7480970781214209</v>
      </c>
      <c r="W1303" s="42">
        <f t="shared" si="1578"/>
        <v>3.576402455222961</v>
      </c>
      <c r="X1303" s="42">
        <f t="shared" si="1578"/>
        <v>1.6808698231874064</v>
      </c>
      <c r="Y1303" s="42">
        <f t="shared" si="1566"/>
        <v>1.3456475009658149</v>
      </c>
      <c r="Z1303" s="42">
        <f t="shared" si="1579"/>
        <v>1.4145772378256647</v>
      </c>
      <c r="AA1303" s="42">
        <f t="shared" si="1579"/>
        <v>0.9911394954060686</v>
      </c>
      <c r="AB1303" s="42">
        <f t="shared" si="1579"/>
        <v>2.5592579995548097</v>
      </c>
      <c r="AC1303" s="42">
        <f t="shared" si="1567"/>
        <v>1.8189158550337283</v>
      </c>
      <c r="AD1303" s="74">
        <f t="shared" si="1558"/>
        <v>99.999999999999986</v>
      </c>
    </row>
    <row r="1304" spans="1:30" x14ac:dyDescent="0.25">
      <c r="A1304" s="34" t="s">
        <v>1193</v>
      </c>
      <c r="B1304" s="34" t="s">
        <v>1194</v>
      </c>
      <c r="C1304" s="42">
        <f t="shared" si="1559"/>
        <v>2.8888957684290753</v>
      </c>
      <c r="D1304" s="42">
        <f t="shared" si="1584"/>
        <v>4.3192430240374513</v>
      </c>
      <c r="E1304" s="42">
        <f t="shared" si="1560"/>
        <v>3.6559672490248212</v>
      </c>
      <c r="F1304" s="42">
        <f>F354-0.97</f>
        <v>2.0421731476699607</v>
      </c>
      <c r="G1304" s="42">
        <f t="shared" si="1561"/>
        <v>1.6993389174285238</v>
      </c>
      <c r="H1304" s="42">
        <f t="shared" si="1586"/>
        <v>6.5382007914391602</v>
      </c>
      <c r="I1304" s="42">
        <f t="shared" si="1586"/>
        <v>3.98407902065646</v>
      </c>
      <c r="J1304" s="42">
        <f t="shared" si="1568"/>
        <v>0.65797355266873914</v>
      </c>
      <c r="K1304" s="42">
        <f t="shared" si="1585"/>
        <v>3.3092538177929383</v>
      </c>
      <c r="L1304" s="42">
        <f t="shared" si="1562"/>
        <v>5.2662640160047438</v>
      </c>
      <c r="M1304" s="42">
        <f t="shared" ref="M1304:P1319" si="1587">M354</f>
        <v>6.1424384000488557</v>
      </c>
      <c r="N1304" s="42">
        <f t="shared" si="1587"/>
        <v>6.2238682311881579</v>
      </c>
      <c r="O1304" s="42">
        <f t="shared" si="1587"/>
        <v>6.5496031218390502</v>
      </c>
      <c r="P1304" s="42">
        <f t="shared" si="1587"/>
        <v>0.9215347925923153</v>
      </c>
      <c r="Q1304" s="42">
        <f t="shared" si="1563"/>
        <v>0.5</v>
      </c>
      <c r="R1304" s="42">
        <f t="shared" ref="R1304:S1319" si="1588">R354</f>
        <v>7.1701873774506844</v>
      </c>
      <c r="S1304" s="42">
        <f t="shared" si="1588"/>
        <v>6.270187377450684</v>
      </c>
      <c r="T1304" s="42">
        <f t="shared" si="1564"/>
        <v>8.9801873774506848</v>
      </c>
      <c r="U1304" s="42">
        <f>U354</f>
        <v>0.4</v>
      </c>
      <c r="V1304" s="42">
        <f t="shared" ref="V1304:X1319" si="1589">V354</f>
        <v>3.8838514961191204</v>
      </c>
      <c r="W1304" s="42">
        <f t="shared" si="1589"/>
        <v>1.9443389893613623</v>
      </c>
      <c r="X1304" s="42">
        <f t="shared" si="1589"/>
        <v>3.2937226831312749</v>
      </c>
      <c r="Y1304" s="42">
        <f t="shared" si="1566"/>
        <v>2.2196439885816757</v>
      </c>
      <c r="Z1304" s="42">
        <f t="shared" ref="Z1304:AB1319" si="1590">Z354</f>
        <v>3.0002336188912482</v>
      </c>
      <c r="AA1304" s="42">
        <f t="shared" si="1590"/>
        <v>2.2134985894538666</v>
      </c>
      <c r="AB1304" s="42">
        <f t="shared" si="1590"/>
        <v>2.2883576736544748</v>
      </c>
      <c r="AC1304" s="42">
        <f t="shared" si="1567"/>
        <v>3.6369569776346751</v>
      </c>
      <c r="AD1304" s="74">
        <f t="shared" si="1558"/>
        <v>100</v>
      </c>
    </row>
    <row r="1305" spans="1:30" x14ac:dyDescent="0.25">
      <c r="A1305" s="34" t="s">
        <v>1195</v>
      </c>
      <c r="B1305" s="34" t="s">
        <v>1196</v>
      </c>
      <c r="C1305" s="42">
        <f t="shared" si="1559"/>
        <v>3.8140140719849884</v>
      </c>
      <c r="D1305" s="42">
        <f t="shared" si="1584"/>
        <v>3.2465812443563653</v>
      </c>
      <c r="E1305" s="42">
        <f t="shared" si="1560"/>
        <v>5.49380497819668</v>
      </c>
      <c r="F1305" s="42">
        <f t="shared" ref="F1305:F1319" si="1591">F355</f>
        <v>4.742538706961497</v>
      </c>
      <c r="G1305" s="42">
        <f t="shared" si="1561"/>
        <v>2.1161607899994621</v>
      </c>
      <c r="H1305" s="42">
        <f t="shared" si="1586"/>
        <v>5.7150099044658145</v>
      </c>
      <c r="I1305" s="42">
        <f t="shared" si="1586"/>
        <v>1.2447945661976669</v>
      </c>
      <c r="J1305" s="42">
        <f t="shared" si="1568"/>
        <v>1.6079241887067088</v>
      </c>
      <c r="K1305" s="42">
        <f t="shared" si="1585"/>
        <v>5.3720491094482066</v>
      </c>
      <c r="L1305" s="42">
        <f t="shared" si="1562"/>
        <v>3.6732448610216872</v>
      </c>
      <c r="M1305" s="42">
        <f t="shared" si="1587"/>
        <v>4.1505773162390893</v>
      </c>
      <c r="N1305" s="42">
        <f t="shared" si="1587"/>
        <v>3.4975634475814368</v>
      </c>
      <c r="O1305" s="42">
        <f t="shared" si="1587"/>
        <v>5.8001035301905342</v>
      </c>
      <c r="P1305" s="42">
        <f t="shared" si="1587"/>
        <v>0.82485084885269588</v>
      </c>
      <c r="Q1305" s="42">
        <f t="shared" si="1563"/>
        <v>0.5</v>
      </c>
      <c r="R1305" s="42">
        <f t="shared" si="1588"/>
        <v>0</v>
      </c>
      <c r="S1305" s="42">
        <f t="shared" si="1588"/>
        <v>5.8744694715956705</v>
      </c>
      <c r="T1305" s="42">
        <f t="shared" si="1564"/>
        <v>8.5844694715956713</v>
      </c>
      <c r="U1305" s="42">
        <f t="shared" si="1565"/>
        <v>6.2044694715956714</v>
      </c>
      <c r="V1305" s="42">
        <f t="shared" si="1589"/>
        <v>4.2340434197472945</v>
      </c>
      <c r="W1305" s="42">
        <f t="shared" si="1589"/>
        <v>4.0615231980679951</v>
      </c>
      <c r="X1305" s="42">
        <f t="shared" si="1589"/>
        <v>1.1035699341673764</v>
      </c>
      <c r="Y1305" s="42">
        <f t="shared" si="1566"/>
        <v>4.1640393464293242</v>
      </c>
      <c r="Z1305" s="42">
        <f t="shared" si="1590"/>
        <v>5.2717092266434866</v>
      </c>
      <c r="AA1305" s="42">
        <f t="shared" si="1590"/>
        <v>3.4939923837817997</v>
      </c>
      <c r="AB1305" s="42">
        <f t="shared" si="1590"/>
        <v>2.4503400216409883</v>
      </c>
      <c r="AC1305" s="42">
        <f t="shared" si="1567"/>
        <v>2.7581564905318894</v>
      </c>
      <c r="AD1305" s="74">
        <f t="shared" si="1558"/>
        <v>99.999999999999972</v>
      </c>
    </row>
    <row r="1306" spans="1:30" x14ac:dyDescent="0.25">
      <c r="A1306" s="34" t="s">
        <v>1197</v>
      </c>
      <c r="B1306" s="34" t="s">
        <v>1198</v>
      </c>
      <c r="C1306" s="42">
        <f t="shared" si="1559"/>
        <v>3.9034989379527434</v>
      </c>
      <c r="D1306" s="42">
        <f>D356-1.47</f>
        <v>0.80732667705645134</v>
      </c>
      <c r="E1306" s="42">
        <f t="shared" si="1560"/>
        <v>4.6949325858240911</v>
      </c>
      <c r="F1306" s="42">
        <f t="shared" si="1591"/>
        <v>4.7130058490450368</v>
      </c>
      <c r="G1306" s="42">
        <f t="shared" si="1561"/>
        <v>5.9002848320697181</v>
      </c>
      <c r="H1306" s="42">
        <f t="shared" si="1586"/>
        <v>4.5452321186325371</v>
      </c>
      <c r="I1306" s="42">
        <f t="shared" si="1586"/>
        <v>3.6751711718816367</v>
      </c>
      <c r="J1306" s="42">
        <f t="shared" si="1568"/>
        <v>1.3397426820197011</v>
      </c>
      <c r="K1306" s="42">
        <f t="shared" si="1585"/>
        <v>4.5545959331183621</v>
      </c>
      <c r="L1306" s="42">
        <f>L356</f>
        <v>4.1946587383633869</v>
      </c>
      <c r="M1306" s="42">
        <f t="shared" si="1587"/>
        <v>2.8970951461896837</v>
      </c>
      <c r="N1306" s="42">
        <f t="shared" si="1587"/>
        <v>4.5462277289079109</v>
      </c>
      <c r="O1306" s="42">
        <f t="shared" si="1587"/>
        <v>3.4028584291045481</v>
      </c>
      <c r="P1306" s="42">
        <f t="shared" si="1587"/>
        <v>0.65476749497072939</v>
      </c>
      <c r="Q1306" s="42">
        <f t="shared" si="1563"/>
        <v>6.2502848320697186</v>
      </c>
      <c r="R1306" s="42">
        <f t="shared" si="1588"/>
        <v>0</v>
      </c>
      <c r="S1306" s="42">
        <f t="shared" si="1588"/>
        <v>1.0167616106899069</v>
      </c>
      <c r="T1306" s="42">
        <f t="shared" si="1564"/>
        <v>7.5602848320697182</v>
      </c>
      <c r="U1306" s="42">
        <f>U356</f>
        <v>6.150284832069719</v>
      </c>
      <c r="V1306" s="42">
        <f t="shared" si="1589"/>
        <v>3.1147376173710977</v>
      </c>
      <c r="W1306" s="42">
        <f t="shared" si="1589"/>
        <v>3.2700214814774125</v>
      </c>
      <c r="X1306" s="42">
        <f t="shared" si="1589"/>
        <v>3.5919186492874084</v>
      </c>
      <c r="Y1306" s="42">
        <f t="shared" si="1566"/>
        <v>4.4860157409977006</v>
      </c>
      <c r="Z1306" s="42">
        <f t="shared" si="1590"/>
        <v>3.8704019007124071</v>
      </c>
      <c r="AA1306" s="42">
        <f t="shared" si="1590"/>
        <v>3.8143531884219906</v>
      </c>
      <c r="AB1306" s="42">
        <f t="shared" si="1590"/>
        <v>3.670394573661524</v>
      </c>
      <c r="AC1306" s="42">
        <f t="shared" si="1567"/>
        <v>3.3751424160348606</v>
      </c>
      <c r="AD1306" s="74">
        <f t="shared" si="1558"/>
        <v>99.999999999999986</v>
      </c>
    </row>
    <row r="1307" spans="1:30" x14ac:dyDescent="0.25">
      <c r="A1307" s="34" t="s">
        <v>1199</v>
      </c>
      <c r="B1307" s="34" t="s">
        <v>1200</v>
      </c>
      <c r="C1307" s="42">
        <f t="shared" si="1559"/>
        <v>3.1518972095818065</v>
      </c>
      <c r="D1307" s="42">
        <f t="shared" ref="D1307:D1311" si="1592">D357</f>
        <v>3.4308665781541157</v>
      </c>
      <c r="E1307" s="42">
        <f t="shared" si="1560"/>
        <v>5.2708487661965577</v>
      </c>
      <c r="F1307" s="42">
        <f t="shared" si="1591"/>
        <v>4.6593169459950721</v>
      </c>
      <c r="G1307" s="42">
        <f t="shared" si="1561"/>
        <v>1.3928234635119914</v>
      </c>
      <c r="H1307" s="42">
        <f t="shared" si="1586"/>
        <v>4.3102217511213112</v>
      </c>
      <c r="I1307" s="42">
        <f t="shared" si="1586"/>
        <v>1.5459665088441299</v>
      </c>
      <c r="J1307" s="42">
        <f t="shared" si="1568"/>
        <v>1.1677772140598506</v>
      </c>
      <c r="K1307" s="42">
        <f t="shared" si="1585"/>
        <v>2.9732198397574869</v>
      </c>
      <c r="L1307" s="42">
        <f t="shared" si="1562"/>
        <v>3.2315042361533899</v>
      </c>
      <c r="M1307" s="42">
        <f t="shared" si="1587"/>
        <v>1.918854671731145</v>
      </c>
      <c r="N1307" s="42">
        <f t="shared" si="1587"/>
        <v>4.707739983451444</v>
      </c>
      <c r="O1307" s="42">
        <f t="shared" si="1587"/>
        <v>2.8240861899582921</v>
      </c>
      <c r="P1307" s="42">
        <f t="shared" si="1587"/>
        <v>1.5463413957360499</v>
      </c>
      <c r="Q1307" s="42">
        <f t="shared" si="1563"/>
        <v>6.2873621013412464</v>
      </c>
      <c r="R1307" s="42">
        <f t="shared" si="1588"/>
        <v>5.7873621013412464</v>
      </c>
      <c r="S1307" s="42">
        <f t="shared" si="1588"/>
        <v>2.9582414008941647</v>
      </c>
      <c r="T1307" s="42">
        <f t="shared" si="1564"/>
        <v>7.597362101341246</v>
      </c>
      <c r="U1307" s="42">
        <f t="shared" si="1565"/>
        <v>5.217362101341247</v>
      </c>
      <c r="V1307" s="42">
        <f t="shared" si="1589"/>
        <v>2.4114008755588516</v>
      </c>
      <c r="W1307" s="42">
        <f t="shared" si="1589"/>
        <v>4.5533877507923277</v>
      </c>
      <c r="X1307" s="42">
        <f t="shared" si="1589"/>
        <v>0.46349434306141557</v>
      </c>
      <c r="Y1307" s="42">
        <f t="shared" si="1566"/>
        <v>5.5931710850873397</v>
      </c>
      <c r="Z1307" s="42">
        <f t="shared" si="1590"/>
        <v>4.7964459387995522</v>
      </c>
      <c r="AA1307" s="42">
        <f t="shared" si="1590"/>
        <v>4.3917832171006914</v>
      </c>
      <c r="AB1307" s="42">
        <f t="shared" si="1590"/>
        <v>3.6940609157497333</v>
      </c>
      <c r="AC1307" s="42">
        <f t="shared" si="1567"/>
        <v>4.1171013133382788</v>
      </c>
      <c r="AD1307" s="74">
        <f t="shared" si="1558"/>
        <v>99.999999999999986</v>
      </c>
    </row>
    <row r="1308" spans="1:30" x14ac:dyDescent="0.25">
      <c r="A1308" s="34" t="s">
        <v>1201</v>
      </c>
      <c r="B1308" s="34" t="s">
        <v>1202</v>
      </c>
      <c r="C1308" s="42">
        <f t="shared" si="1559"/>
        <v>5.3387148044744617</v>
      </c>
      <c r="D1308" s="42">
        <f t="shared" si="1592"/>
        <v>1.1762212235702425</v>
      </c>
      <c r="E1308" s="42">
        <f t="shared" si="1560"/>
        <v>3.8608226683239346</v>
      </c>
      <c r="F1308" s="42">
        <f t="shared" si="1591"/>
        <v>3.0973347321542022</v>
      </c>
      <c r="G1308" s="42">
        <f t="shared" si="1561"/>
        <v>1.7021356828336665</v>
      </c>
      <c r="H1308" s="42">
        <f t="shared" si="1586"/>
        <v>4.3252806091672582</v>
      </c>
      <c r="I1308" s="42">
        <f t="shared" si="1586"/>
        <v>3.8257014036156001</v>
      </c>
      <c r="J1308" s="42">
        <f t="shared" si="1568"/>
        <v>1.8147744100793959</v>
      </c>
      <c r="K1308" s="42">
        <f t="shared" si="1585"/>
        <v>3.8070323934037282</v>
      </c>
      <c r="L1308" s="42">
        <f t="shared" si="1562"/>
        <v>3.973578549823416</v>
      </c>
      <c r="M1308" s="42">
        <f t="shared" si="1587"/>
        <v>5.5587148044744614</v>
      </c>
      <c r="N1308" s="42">
        <f t="shared" si="1587"/>
        <v>5.2024773709389773</v>
      </c>
      <c r="O1308" s="42">
        <f t="shared" si="1587"/>
        <v>4.9008162801474207</v>
      </c>
      <c r="P1308" s="42">
        <f t="shared" si="1587"/>
        <v>0</v>
      </c>
      <c r="Q1308" s="42">
        <f t="shared" si="1563"/>
        <v>6.4587148044744618</v>
      </c>
      <c r="R1308" s="42">
        <f t="shared" si="1588"/>
        <v>5.5587148044744614</v>
      </c>
      <c r="S1308" s="42">
        <f t="shared" si="1588"/>
        <v>2.8058098696496412</v>
      </c>
      <c r="T1308" s="42">
        <f t="shared" si="1564"/>
        <v>7.368714804474461</v>
      </c>
      <c r="U1308" s="42">
        <f t="shared" si="1565"/>
        <v>4.5887148044744617</v>
      </c>
      <c r="V1308" s="42">
        <f t="shared" si="1589"/>
        <v>3.9374229865027437</v>
      </c>
      <c r="W1308" s="42">
        <f t="shared" si="1589"/>
        <v>2.9534708113140438</v>
      </c>
      <c r="X1308" s="42">
        <f t="shared" si="1589"/>
        <v>0.24895857880578487</v>
      </c>
      <c r="Y1308" s="42">
        <f t="shared" si="1566"/>
        <v>4.6396579121638419</v>
      </c>
      <c r="Z1308" s="42">
        <f t="shared" si="1590"/>
        <v>4.842418005902732</v>
      </c>
      <c r="AA1308" s="42">
        <f t="shared" si="1590"/>
        <v>3.1722837284250405</v>
      </c>
      <c r="AB1308" s="42">
        <f t="shared" si="1590"/>
        <v>2.7202221383598428</v>
      </c>
      <c r="AC1308" s="42">
        <f t="shared" si="1567"/>
        <v>2.1212918179717182</v>
      </c>
      <c r="AD1308" s="74">
        <f t="shared" si="1558"/>
        <v>100.00000000000001</v>
      </c>
    </row>
    <row r="1309" spans="1:30" x14ac:dyDescent="0.25">
      <c r="A1309" s="34" t="s">
        <v>1203</v>
      </c>
      <c r="B1309" s="34" t="s">
        <v>1204</v>
      </c>
      <c r="C1309" s="42">
        <f t="shared" si="1559"/>
        <v>5.4987818193572924</v>
      </c>
      <c r="D1309" s="42">
        <f t="shared" si="1592"/>
        <v>2.8794752521606131</v>
      </c>
      <c r="E1309" s="42">
        <f>E359</f>
        <v>5.4181781775568254</v>
      </c>
      <c r="F1309" s="42">
        <f t="shared" si="1591"/>
        <v>4.6607377441401319</v>
      </c>
      <c r="G1309" s="42">
        <f t="shared" si="1561"/>
        <v>1.602971276669674</v>
      </c>
      <c r="H1309" s="42">
        <f t="shared" si="1586"/>
        <v>7.1678574483672444</v>
      </c>
      <c r="I1309" s="42">
        <f t="shared" si="1586"/>
        <v>1.2721554135167501</v>
      </c>
      <c r="J1309" s="42">
        <f t="shared" si="1568"/>
        <v>0.38443953831472499</v>
      </c>
      <c r="K1309" s="42">
        <f>K359-0.3</f>
        <v>4.3197065441922611</v>
      </c>
      <c r="L1309" s="42">
        <f t="shared" si="1562"/>
        <v>3.0697285130246947</v>
      </c>
      <c r="M1309" s="42">
        <f t="shared" si="1587"/>
        <v>5.6836108692668414</v>
      </c>
      <c r="N1309" s="42">
        <f t="shared" si="1587"/>
        <v>6.2137116629224005</v>
      </c>
      <c r="O1309" s="42">
        <f t="shared" si="1587"/>
        <v>2.6047818616097311</v>
      </c>
      <c r="P1309" s="42">
        <f t="shared" si="1587"/>
        <v>1.6303717959403803</v>
      </c>
      <c r="Q1309" s="42">
        <f t="shared" si="1563"/>
        <v>0.9</v>
      </c>
      <c r="R1309" s="42">
        <f t="shared" si="1588"/>
        <v>0</v>
      </c>
      <c r="S1309" s="42">
        <f t="shared" si="1588"/>
        <v>5.7033780045621745</v>
      </c>
      <c r="T1309" s="42">
        <f t="shared" si="1564"/>
        <v>8.4133780045621744</v>
      </c>
      <c r="U1309" s="42">
        <f t="shared" si="1565"/>
        <v>5.6333780045621751</v>
      </c>
      <c r="V1309" s="42">
        <f t="shared" si="1589"/>
        <v>3.5768297524711778</v>
      </c>
      <c r="W1309" s="42">
        <f t="shared" si="1589"/>
        <v>4.3024860626931556</v>
      </c>
      <c r="X1309" s="42">
        <f t="shared" si="1589"/>
        <v>1.2737881336641539</v>
      </c>
      <c r="Y1309" s="42">
        <f t="shared" si="1566"/>
        <v>5.1354643174432937</v>
      </c>
      <c r="Z1309" s="42">
        <f t="shared" si="1590"/>
        <v>3.8680741326643102</v>
      </c>
      <c r="AA1309" s="42">
        <f t="shared" si="1590"/>
        <v>3.1497793237036857</v>
      </c>
      <c r="AB1309" s="42">
        <f t="shared" si="1590"/>
        <v>2.2479584696381876</v>
      </c>
      <c r="AC1309" s="42">
        <f t="shared" si="1567"/>
        <v>3.3889778769959524</v>
      </c>
      <c r="AD1309" s="74">
        <f t="shared" si="1558"/>
        <v>100</v>
      </c>
    </row>
    <row r="1310" spans="1:30" x14ac:dyDescent="0.25">
      <c r="A1310" s="34" t="s">
        <v>1205</v>
      </c>
      <c r="B1310" s="34" t="s">
        <v>1206</v>
      </c>
      <c r="C1310" s="42">
        <f t="shared" si="1559"/>
        <v>3.7234476156215108</v>
      </c>
      <c r="D1310" s="42">
        <f t="shared" si="1592"/>
        <v>2.8504662965667884</v>
      </c>
      <c r="E1310" s="42">
        <f t="shared" si="1560"/>
        <v>5.4523818118050515</v>
      </c>
      <c r="F1310" s="42">
        <f t="shared" si="1591"/>
        <v>4.4523290953127015</v>
      </c>
      <c r="G1310" s="42">
        <f t="shared" si="1561"/>
        <v>1.5575118075226295</v>
      </c>
      <c r="H1310" s="42">
        <f t="shared" si="1586"/>
        <v>6.3259810409873598</v>
      </c>
      <c r="I1310" s="42">
        <f t="shared" si="1586"/>
        <v>1.5952073630473693</v>
      </c>
      <c r="J1310" s="42">
        <f t="shared" si="1568"/>
        <v>2.4004441764919884</v>
      </c>
      <c r="K1310" s="42">
        <f t="shared" ref="K1310:K1315" si="1593">K360</f>
        <v>2.9808826817859377</v>
      </c>
      <c r="L1310" s="42">
        <f t="shared" si="1562"/>
        <v>4.107411289550293</v>
      </c>
      <c r="M1310" s="42">
        <f t="shared" si="1587"/>
        <v>4.2545393715042712</v>
      </c>
      <c r="N1310" s="42">
        <f t="shared" si="1587"/>
        <v>5.0858234537850855</v>
      </c>
      <c r="O1310" s="42">
        <f t="shared" si="1587"/>
        <v>3.4255570272514411</v>
      </c>
      <c r="P1310" s="42">
        <f t="shared" si="1587"/>
        <v>0.36869451002955633</v>
      </c>
      <c r="Q1310" s="42">
        <f t="shared" si="1563"/>
        <v>6.4460369162947302</v>
      </c>
      <c r="R1310" s="42">
        <f t="shared" si="1588"/>
        <v>0</v>
      </c>
      <c r="S1310" s="42">
        <f t="shared" si="1588"/>
        <v>5.0460369162947298</v>
      </c>
      <c r="T1310" s="42">
        <f t="shared" si="1564"/>
        <v>7.7560369162947298</v>
      </c>
      <c r="U1310" s="42">
        <f t="shared" si="1565"/>
        <v>5.3760369162947308</v>
      </c>
      <c r="V1310" s="42">
        <f t="shared" si="1589"/>
        <v>1.7342607672526309</v>
      </c>
      <c r="W1310" s="42">
        <f t="shared" si="1589"/>
        <v>4.7376935788059544</v>
      </c>
      <c r="X1310" s="42">
        <f t="shared" si="1589"/>
        <v>0.17462588572874904</v>
      </c>
      <c r="Y1310" s="42">
        <f t="shared" si="1566"/>
        <v>4.6242484365934402</v>
      </c>
      <c r="Z1310" s="42">
        <f t="shared" si="1590"/>
        <v>3.6156903544356478</v>
      </c>
      <c r="AA1310" s="42">
        <f t="shared" si="1590"/>
        <v>3.2802967947440242</v>
      </c>
      <c r="AB1310" s="42">
        <f t="shared" si="1590"/>
        <v>3.6688312887776013</v>
      </c>
      <c r="AC1310" s="42">
        <f t="shared" si="1567"/>
        <v>4.9595276872210476</v>
      </c>
      <c r="AD1310" s="74">
        <f t="shared" si="1558"/>
        <v>100</v>
      </c>
    </row>
    <row r="1311" spans="1:30" x14ac:dyDescent="0.25">
      <c r="A1311" s="34" t="s">
        <v>1207</v>
      </c>
      <c r="B1311" s="34" t="s">
        <v>1208</v>
      </c>
      <c r="C1311" s="42">
        <f t="shared" si="1559"/>
        <v>4.4030367236924262</v>
      </c>
      <c r="D1311" s="42">
        <f t="shared" si="1592"/>
        <v>2.578448820834268</v>
      </c>
      <c r="E1311" s="42">
        <f t="shared" si="1560"/>
        <v>4.3742802810498835</v>
      </c>
      <c r="F1311" s="42">
        <f t="shared" si="1591"/>
        <v>4.0688010867936368</v>
      </c>
      <c r="G1311" s="42">
        <f t="shared" si="1561"/>
        <v>2.1134293101510044</v>
      </c>
      <c r="H1311" s="42">
        <f t="shared" si="1586"/>
        <v>5.0913704276791201</v>
      </c>
      <c r="I1311" s="42">
        <f t="shared" si="1586"/>
        <v>2.5579420562604156</v>
      </c>
      <c r="J1311" s="42">
        <f t="shared" si="1568"/>
        <v>1.6656088261258588</v>
      </c>
      <c r="K1311" s="42">
        <f t="shared" si="1593"/>
        <v>3.6407632687673481</v>
      </c>
      <c r="L1311" s="42">
        <f t="shared" si="1562"/>
        <v>3.3714373156624728</v>
      </c>
      <c r="M1311" s="42">
        <f t="shared" si="1587"/>
        <v>4.1226950495272394</v>
      </c>
      <c r="N1311" s="42">
        <f t="shared" si="1587"/>
        <v>5.5115838809658699</v>
      </c>
      <c r="O1311" s="42">
        <f t="shared" si="1587"/>
        <v>4.5554962442850497</v>
      </c>
      <c r="P1311" s="42">
        <f t="shared" si="1587"/>
        <v>0.50256551437689634</v>
      </c>
      <c r="Q1311" s="42">
        <f t="shared" si="1563"/>
        <v>0.5</v>
      </c>
      <c r="R1311" s="42">
        <f t="shared" si="1588"/>
        <v>6.3682230178901822</v>
      </c>
      <c r="S1311" s="42">
        <f t="shared" si="1588"/>
        <v>5.4682230178901818</v>
      </c>
      <c r="T1311" s="42">
        <f t="shared" si="1564"/>
        <v>8.1782230178901827</v>
      </c>
      <c r="U1311" s="42">
        <f t="shared" si="1565"/>
        <v>5.7982230178901828</v>
      </c>
      <c r="V1311" s="42">
        <f t="shared" si="1589"/>
        <v>3.4494541346905154</v>
      </c>
      <c r="W1311" s="42">
        <f t="shared" si="1589"/>
        <v>3.5725435993510541</v>
      </c>
      <c r="X1311" s="42">
        <f t="shared" si="1589"/>
        <v>1.2657252351420609</v>
      </c>
      <c r="Y1311" s="42">
        <f t="shared" si="1566"/>
        <v>3.3180932000940464</v>
      </c>
      <c r="Z1311" s="42">
        <f t="shared" si="1590"/>
        <v>4.5859442718969889</v>
      </c>
      <c r="AA1311" s="42">
        <f t="shared" si="1590"/>
        <v>3.6222023032027524</v>
      </c>
      <c r="AB1311" s="42">
        <f t="shared" si="1590"/>
        <v>1.8969174946906933</v>
      </c>
      <c r="AC1311" s="42">
        <f t="shared" si="1567"/>
        <v>3.4187688831996672</v>
      </c>
      <c r="AD1311" s="74">
        <f t="shared" si="1558"/>
        <v>99.999999999999986</v>
      </c>
    </row>
    <row r="1312" spans="1:30" x14ac:dyDescent="0.25">
      <c r="A1312" s="34" t="s">
        <v>1209</v>
      </c>
      <c r="B1312" s="34" t="s">
        <v>1210</v>
      </c>
      <c r="C1312" s="42">
        <f t="shared" si="1559"/>
        <v>3.9610882545739732</v>
      </c>
      <c r="D1312" s="42">
        <f>D362-1.47</f>
        <v>1.6138765404974234</v>
      </c>
      <c r="E1312" s="42">
        <f t="shared" si="1560"/>
        <v>4.032330339380735</v>
      </c>
      <c r="F1312" s="42">
        <f t="shared" si="1591"/>
        <v>3.1606126410808604</v>
      </c>
      <c r="G1312" s="42">
        <f t="shared" si="1561"/>
        <v>1.456095531195579</v>
      </c>
      <c r="H1312" s="42">
        <f t="shared" si="1586"/>
        <v>4.6569596720144251</v>
      </c>
      <c r="I1312" s="42">
        <f t="shared" si="1586"/>
        <v>1.2987093764913755</v>
      </c>
      <c r="J1312" s="42">
        <f t="shared" si="1568"/>
        <v>1.5576587498425492</v>
      </c>
      <c r="K1312" s="42">
        <f t="shared" si="1593"/>
        <v>2.9378330863691065</v>
      </c>
      <c r="L1312" s="42">
        <f>L362</f>
        <v>5.1022323801616007</v>
      </c>
      <c r="M1312" s="42">
        <f t="shared" si="1587"/>
        <v>5.8700874177326732</v>
      </c>
      <c r="N1312" s="42">
        <f t="shared" si="1587"/>
        <v>6.0282261880580519</v>
      </c>
      <c r="O1312" s="42">
        <f t="shared" si="1587"/>
        <v>5.2420131173782831</v>
      </c>
      <c r="P1312" s="42">
        <f t="shared" si="1587"/>
        <v>7.7039359475221822E-2</v>
      </c>
      <c r="Q1312" s="42">
        <f t="shared" si="1563"/>
        <v>6.7121738049560751</v>
      </c>
      <c r="R1312" s="42">
        <f t="shared" si="1588"/>
        <v>6.2121738049560751</v>
      </c>
      <c r="S1312" s="42">
        <f t="shared" si="1588"/>
        <v>1.1707246016520259</v>
      </c>
      <c r="T1312" s="42">
        <f t="shared" si="1564"/>
        <v>8.0221738049560756</v>
      </c>
      <c r="U1312" s="42">
        <f>U362</f>
        <v>6.6121738049560754</v>
      </c>
      <c r="V1312" s="42">
        <f t="shared" si="1589"/>
        <v>5.1768115041300629</v>
      </c>
      <c r="W1312" s="42">
        <f t="shared" si="1589"/>
        <v>4.106340399989115</v>
      </c>
      <c r="X1312" s="42">
        <f t="shared" si="1589"/>
        <v>1.2364977487321538</v>
      </c>
      <c r="Y1312" s="42">
        <f t="shared" si="1566"/>
        <v>4.0722476099326466</v>
      </c>
      <c r="Z1312" s="42">
        <f t="shared" si="1590"/>
        <v>3.9422444922316244</v>
      </c>
      <c r="AA1312" s="42">
        <f t="shared" si="1590"/>
        <v>2.3558787180177516</v>
      </c>
      <c r="AB1312" s="42">
        <f t="shared" si="1590"/>
        <v>1.8504347504124485</v>
      </c>
      <c r="AC1312" s="42">
        <f t="shared" si="1567"/>
        <v>1.5353623008260127</v>
      </c>
      <c r="AD1312" s="74">
        <f t="shared" si="1558"/>
        <v>99.999999999999972</v>
      </c>
    </row>
    <row r="1313" spans="1:30" x14ac:dyDescent="0.25">
      <c r="A1313" s="34" t="s">
        <v>1211</v>
      </c>
      <c r="B1313" s="34" t="s">
        <v>1212</v>
      </c>
      <c r="C1313" s="42">
        <f t="shared" si="1559"/>
        <v>4.1584719139524253</v>
      </c>
      <c r="D1313" s="42">
        <f t="shared" ref="D1313:D1327" si="1594">D363</f>
        <v>2.952189899805687</v>
      </c>
      <c r="E1313" s="42">
        <f t="shared" si="1560"/>
        <v>5.4833773683012437</v>
      </c>
      <c r="F1313" s="42">
        <f t="shared" si="1591"/>
        <v>4.8186141880899145</v>
      </c>
      <c r="G1313" s="42">
        <f t="shared" si="1561"/>
        <v>1.4081250158724323</v>
      </c>
      <c r="H1313" s="42">
        <f t="shared" si="1586"/>
        <v>7.1174262771871124</v>
      </c>
      <c r="I1313" s="42">
        <f t="shared" si="1586"/>
        <v>3.9087678235853458</v>
      </c>
      <c r="J1313" s="42">
        <f t="shared" si="1568"/>
        <v>2.7429002521435208</v>
      </c>
      <c r="K1313" s="42">
        <f t="shared" si="1593"/>
        <v>4.5539087286625675</v>
      </c>
      <c r="L1313" s="42">
        <f t="shared" si="1562"/>
        <v>3.7297626597703317</v>
      </c>
      <c r="M1313" s="42">
        <f t="shared" si="1587"/>
        <v>4.2074991518584985</v>
      </c>
      <c r="N1313" s="42">
        <f t="shared" si="1587"/>
        <v>5.5798448161260339</v>
      </c>
      <c r="O1313" s="42">
        <f t="shared" si="1587"/>
        <v>3.0599890320485432</v>
      </c>
      <c r="P1313" s="42">
        <f t="shared" si="1587"/>
        <v>1.4056391288276346</v>
      </c>
      <c r="Q1313" s="42">
        <f t="shared" si="1563"/>
        <v>0.5</v>
      </c>
      <c r="R1313" s="42">
        <f t="shared" si="1588"/>
        <v>0</v>
      </c>
      <c r="S1313" s="42">
        <f t="shared" si="1588"/>
        <v>1.3835199766851809</v>
      </c>
      <c r="T1313" s="42">
        <f t="shared" si="1564"/>
        <v>8.6605599300555411</v>
      </c>
      <c r="U1313" s="42">
        <f t="shared" si="1565"/>
        <v>6.2805599300555413</v>
      </c>
      <c r="V1313" s="42">
        <f t="shared" si="1589"/>
        <v>3.1398399679421218</v>
      </c>
      <c r="W1313" s="42">
        <f t="shared" si="1589"/>
        <v>2.6490938750803306</v>
      </c>
      <c r="X1313" s="42">
        <f t="shared" si="1589"/>
        <v>1.007000312128977</v>
      </c>
      <c r="Y1313" s="42">
        <f t="shared" si="1566"/>
        <v>4.1236830102580306</v>
      </c>
      <c r="Z1313" s="42">
        <f t="shared" si="1590"/>
        <v>5.6443740345291893</v>
      </c>
      <c r="AA1313" s="42">
        <f t="shared" si="1590"/>
        <v>4.3559642640766683</v>
      </c>
      <c r="AB1313" s="42">
        <f t="shared" si="1590"/>
        <v>3.0608884793865183</v>
      </c>
      <c r="AC1313" s="42">
        <f t="shared" si="1567"/>
        <v>4.0679999635705935</v>
      </c>
      <c r="AD1313" s="74">
        <f t="shared" si="1558"/>
        <v>100.00000000000001</v>
      </c>
    </row>
    <row r="1314" spans="1:30" x14ac:dyDescent="0.25">
      <c r="A1314" s="34" t="s">
        <v>1213</v>
      </c>
      <c r="B1314" s="34" t="s">
        <v>1214</v>
      </c>
      <c r="C1314" s="42">
        <f t="shared" si="1559"/>
        <v>2.177957831737146</v>
      </c>
      <c r="D1314" s="42">
        <f t="shared" si="1594"/>
        <v>4.3949933928975264</v>
      </c>
      <c r="E1314" s="42">
        <f t="shared" si="1560"/>
        <v>4.5541255487842838</v>
      </c>
      <c r="F1314" s="42">
        <f t="shared" si="1591"/>
        <v>4.0690849047610813</v>
      </c>
      <c r="G1314" s="42">
        <f t="shared" si="1561"/>
        <v>1.9241155650542665</v>
      </c>
      <c r="H1314" s="42">
        <f t="shared" si="1586"/>
        <v>4.3955239760357339</v>
      </c>
      <c r="I1314" s="42">
        <f t="shared" si="1586"/>
        <v>3.2834326942024497</v>
      </c>
      <c r="J1314" s="42">
        <f t="shared" si="1568"/>
        <v>1.7656092539968957</v>
      </c>
      <c r="K1314" s="42">
        <f t="shared" si="1593"/>
        <v>2.7063802899765985</v>
      </c>
      <c r="L1314" s="42">
        <f t="shared" si="1562"/>
        <v>3.6360518981525285</v>
      </c>
      <c r="M1314" s="42">
        <f t="shared" si="1587"/>
        <v>4.7875053729938291</v>
      </c>
      <c r="N1314" s="42">
        <f t="shared" si="1587"/>
        <v>5.2695505437458658</v>
      </c>
      <c r="O1314" s="42">
        <f t="shared" si="1587"/>
        <v>3.5275956861451472</v>
      </c>
      <c r="P1314" s="42">
        <f t="shared" si="1587"/>
        <v>0.7078256442959594</v>
      </c>
      <c r="Q1314" s="42">
        <f t="shared" si="1563"/>
        <v>6.5369360239472876</v>
      </c>
      <c r="R1314" s="42">
        <f t="shared" si="1588"/>
        <v>0</v>
      </c>
      <c r="S1314" s="42">
        <f t="shared" si="1588"/>
        <v>5.1369360239472872</v>
      </c>
      <c r="T1314" s="42">
        <f t="shared" si="1564"/>
        <v>7.8469360239472872</v>
      </c>
      <c r="U1314" s="42">
        <f t="shared" si="1565"/>
        <v>5.4669360239472882</v>
      </c>
      <c r="V1314" s="42">
        <f t="shared" si="1589"/>
        <v>2.0123120079824304</v>
      </c>
      <c r="W1314" s="42">
        <f t="shared" si="1589"/>
        <v>3.1596950014765168</v>
      </c>
      <c r="X1314" s="42">
        <f t="shared" si="1589"/>
        <v>0.77159904755652775</v>
      </c>
      <c r="Y1314" s="42">
        <f t="shared" si="1566"/>
        <v>3.4615796062087143</v>
      </c>
      <c r="Z1314" s="42">
        <f t="shared" si="1590"/>
        <v>4.0750538237639331</v>
      </c>
      <c r="AA1314" s="42">
        <f t="shared" si="1590"/>
        <v>3.5191647735334497</v>
      </c>
      <c r="AB1314" s="42">
        <f t="shared" si="1590"/>
        <v>6.0369360239472876</v>
      </c>
      <c r="AC1314" s="42">
        <f t="shared" si="1567"/>
        <v>4.7761630169626628</v>
      </c>
      <c r="AD1314" s="74">
        <f t="shared" si="1558"/>
        <v>99.999999999999972</v>
      </c>
    </row>
    <row r="1315" spans="1:30" x14ac:dyDescent="0.25">
      <c r="A1315" s="34" t="s">
        <v>1215</v>
      </c>
      <c r="B1315" s="34" t="s">
        <v>1216</v>
      </c>
      <c r="C1315" s="42">
        <f t="shared" si="1559"/>
        <v>3.3442283932567771</v>
      </c>
      <c r="D1315" s="42">
        <f t="shared" si="1594"/>
        <v>4.0812238802602936</v>
      </c>
      <c r="E1315" s="42">
        <f t="shared" si="1560"/>
        <v>4.6373538459176782</v>
      </c>
      <c r="F1315" s="42">
        <f t="shared" si="1591"/>
        <v>3.6722830734934049</v>
      </c>
      <c r="G1315" s="42">
        <f t="shared" si="1561"/>
        <v>1.3062763878698376</v>
      </c>
      <c r="H1315" s="42">
        <f t="shared" si="1586"/>
        <v>6.2560271579124382</v>
      </c>
      <c r="I1315" s="42">
        <f t="shared" si="1586"/>
        <v>4.0609793159456977</v>
      </c>
      <c r="J1315" s="42">
        <f t="shared" si="1568"/>
        <v>1.9548727817927067</v>
      </c>
      <c r="K1315" s="42">
        <f t="shared" si="1593"/>
        <v>2.847517685628608</v>
      </c>
      <c r="L1315" s="42">
        <f t="shared" si="1562"/>
        <v>4.3386610909135657</v>
      </c>
      <c r="M1315" s="42">
        <f t="shared" si="1587"/>
        <v>4.7469463122628666</v>
      </c>
      <c r="N1315" s="42">
        <f t="shared" si="1587"/>
        <v>5.6897479743298982</v>
      </c>
      <c r="O1315" s="42">
        <f t="shared" si="1587"/>
        <v>3.7096909817748709</v>
      </c>
      <c r="P1315" s="42">
        <f t="shared" si="1587"/>
        <v>0.68664749614452214</v>
      </c>
      <c r="Q1315" s="42">
        <f t="shared" si="1563"/>
        <v>0.5</v>
      </c>
      <c r="R1315" s="42">
        <f t="shared" si="1588"/>
        <v>0</v>
      </c>
      <c r="S1315" s="42">
        <f t="shared" si="1588"/>
        <v>5.943329540226852</v>
      </c>
      <c r="T1315" s="42">
        <f t="shared" si="1564"/>
        <v>8.6533295402268529</v>
      </c>
      <c r="U1315" s="42">
        <f t="shared" si="1565"/>
        <v>6.273329540226853</v>
      </c>
      <c r="V1315" s="42">
        <f t="shared" si="1589"/>
        <v>2.2811098467422859</v>
      </c>
      <c r="W1315" s="42">
        <f t="shared" si="1589"/>
        <v>3.017640996166977</v>
      </c>
      <c r="X1315" s="42">
        <f t="shared" si="1589"/>
        <v>2.8855948350257563</v>
      </c>
      <c r="Y1315" s="42">
        <f t="shared" si="1566"/>
        <v>3.5073105531564486</v>
      </c>
      <c r="Z1315" s="42">
        <f t="shared" si="1590"/>
        <v>2.8955526930919437</v>
      </c>
      <c r="AA1315" s="42">
        <f t="shared" si="1590"/>
        <v>3.8685215051045549</v>
      </c>
      <c r="AB1315" s="42">
        <f t="shared" si="1590"/>
        <v>3.4944661482009463</v>
      </c>
      <c r="AC1315" s="42">
        <f t="shared" si="1567"/>
        <v>5.3473584243273544</v>
      </c>
      <c r="AD1315" s="74">
        <f t="shared" si="1558"/>
        <v>99.999999999999972</v>
      </c>
    </row>
    <row r="1316" spans="1:30" x14ac:dyDescent="0.25">
      <c r="A1316" s="34" t="s">
        <v>1217</v>
      </c>
      <c r="B1316" s="34" t="s">
        <v>1218</v>
      </c>
      <c r="C1316" s="42">
        <f t="shared" si="1559"/>
        <v>5.095085826681621</v>
      </c>
      <c r="D1316" s="42">
        <f t="shared" si="1594"/>
        <v>1.6144861231540339</v>
      </c>
      <c r="E1316" s="42">
        <f t="shared" si="1560"/>
        <v>4.8552498229848418</v>
      </c>
      <c r="F1316" s="42">
        <f t="shared" si="1591"/>
        <v>4.1451100760557065</v>
      </c>
      <c r="G1316" s="42">
        <f t="shared" si="1561"/>
        <v>1.125678121392961</v>
      </c>
      <c r="H1316" s="42">
        <f t="shared" si="1586"/>
        <v>7.2667518859996241</v>
      </c>
      <c r="I1316" s="42">
        <f t="shared" si="1586"/>
        <v>3.8544149865334099</v>
      </c>
      <c r="J1316" s="42">
        <f t="shared" si="1586"/>
        <v>1.0481146608110299</v>
      </c>
      <c r="K1316" s="42">
        <f t="shared" ref="K1316:K1320" si="1595">K366-1.3</f>
        <v>4.5801499702666852</v>
      </c>
      <c r="L1316" s="42">
        <f t="shared" si="1562"/>
        <v>2.7079874955893746</v>
      </c>
      <c r="M1316" s="42">
        <f t="shared" si="1587"/>
        <v>5.5689236383932332</v>
      </c>
      <c r="N1316" s="42">
        <f t="shared" si="1587"/>
        <v>4.1031488986146085</v>
      </c>
      <c r="O1316" s="42">
        <f t="shared" si="1587"/>
        <v>5.2937619834321978</v>
      </c>
      <c r="P1316" s="42">
        <f t="shared" si="1587"/>
        <v>0.42971722821578701</v>
      </c>
      <c r="Q1316" s="42">
        <f t="shared" si="1563"/>
        <v>0.5</v>
      </c>
      <c r="R1316" s="42">
        <f t="shared" si="1588"/>
        <v>0</v>
      </c>
      <c r="S1316" s="42">
        <f t="shared" si="1588"/>
        <v>5.6717100246103893</v>
      </c>
      <c r="T1316" s="42">
        <f t="shared" si="1564"/>
        <v>8.3817100246103902</v>
      </c>
      <c r="U1316" s="42">
        <f t="shared" si="1565"/>
        <v>6.0017100246103903</v>
      </c>
      <c r="V1316" s="42">
        <f t="shared" si="1589"/>
        <v>2.4643912592288979</v>
      </c>
      <c r="W1316" s="42">
        <f t="shared" si="1589"/>
        <v>3.5320077109291907</v>
      </c>
      <c r="X1316" s="42">
        <f t="shared" si="1589"/>
        <v>1.3634141816554861</v>
      </c>
      <c r="Y1316" s="42">
        <f t="shared" si="1566"/>
        <v>4.8076357871828419</v>
      </c>
      <c r="Z1316" s="42">
        <f t="shared" si="1590"/>
        <v>5.0735513932925809</v>
      </c>
      <c r="AA1316" s="42">
        <f t="shared" si="1590"/>
        <v>4.6466445604369353</v>
      </c>
      <c r="AB1316" s="42">
        <f t="shared" si="1590"/>
        <v>1.3982361754490193</v>
      </c>
      <c r="AC1316" s="42">
        <f t="shared" si="1567"/>
        <v>4.4704081398687769</v>
      </c>
      <c r="AD1316" s="74">
        <f t="shared" si="1558"/>
        <v>100.00000000000001</v>
      </c>
    </row>
    <row r="1317" spans="1:30" x14ac:dyDescent="0.25">
      <c r="A1317" s="34" t="s">
        <v>1219</v>
      </c>
      <c r="B1317" s="34" t="s">
        <v>1220</v>
      </c>
      <c r="C1317" s="42">
        <f t="shared" si="1559"/>
        <v>3.6537530224595312</v>
      </c>
      <c r="D1317" s="42">
        <f t="shared" si="1594"/>
        <v>3.6272283432458261</v>
      </c>
      <c r="E1317" s="42">
        <f t="shared" si="1560"/>
        <v>4.994052117313057</v>
      </c>
      <c r="F1317" s="42">
        <f t="shared" si="1591"/>
        <v>4.171021207248014</v>
      </c>
      <c r="G1317" s="42">
        <f t="shared" si="1561"/>
        <v>2.0042252508498919</v>
      </c>
      <c r="H1317" s="42">
        <f t="shared" ref="H1317:J1327" si="1596">H367</f>
        <v>7.1824184465647214</v>
      </c>
      <c r="I1317" s="42">
        <f t="shared" si="1596"/>
        <v>4.0554212671662944</v>
      </c>
      <c r="J1317" s="42">
        <f t="shared" si="1596"/>
        <v>4.1184879140875355</v>
      </c>
      <c r="K1317" s="42">
        <f t="shared" si="1595"/>
        <v>3.042050548899037</v>
      </c>
      <c r="L1317" s="42">
        <f t="shared" si="1562"/>
        <v>4.9931619093066306</v>
      </c>
      <c r="M1317" s="42">
        <f t="shared" si="1587"/>
        <v>4.1833113815476608</v>
      </c>
      <c r="N1317" s="42">
        <f t="shared" si="1587"/>
        <v>5.0030368582516616</v>
      </c>
      <c r="O1317" s="42">
        <f t="shared" si="1587"/>
        <v>5.3543435152645324</v>
      </c>
      <c r="P1317" s="42">
        <f t="shared" si="1587"/>
        <v>0.2890185765473634</v>
      </c>
      <c r="Q1317" s="42">
        <f t="shared" si="1563"/>
        <v>0.5</v>
      </c>
      <c r="R1317" s="42">
        <f t="shared" si="1588"/>
        <v>0</v>
      </c>
      <c r="S1317" s="42">
        <f t="shared" si="1588"/>
        <v>1.4095448414190455</v>
      </c>
      <c r="T1317" s="42">
        <f t="shared" si="1564"/>
        <v>8.7386345242571348</v>
      </c>
      <c r="U1317" s="42">
        <f t="shared" si="1565"/>
        <v>6.3586345242571349</v>
      </c>
      <c r="V1317" s="42">
        <f t="shared" si="1589"/>
        <v>4.619089682838089</v>
      </c>
      <c r="W1317" s="42">
        <f t="shared" si="1589"/>
        <v>3.1220003569561126</v>
      </c>
      <c r="X1317" s="42">
        <f t="shared" si="1589"/>
        <v>2.9887987687742195</v>
      </c>
      <c r="Y1317" s="42">
        <f t="shared" si="1566"/>
        <v>3.5782164766729108</v>
      </c>
      <c r="Z1317" s="42">
        <f t="shared" si="1590"/>
        <v>3.565698252337989</v>
      </c>
      <c r="AA1317" s="42">
        <f t="shared" si="1590"/>
        <v>4.1641298139639762</v>
      </c>
      <c r="AB1317" s="42">
        <f t="shared" si="1590"/>
        <v>1.474177558352582</v>
      </c>
      <c r="AC1317" s="42">
        <f t="shared" si="1567"/>
        <v>2.809544841419044</v>
      </c>
      <c r="AD1317" s="74">
        <f t="shared" si="1558"/>
        <v>100</v>
      </c>
    </row>
    <row r="1318" spans="1:30" x14ac:dyDescent="0.25">
      <c r="A1318" s="34" t="s">
        <v>1221</v>
      </c>
      <c r="B1318" s="34" t="s">
        <v>1222</v>
      </c>
      <c r="C1318" s="42">
        <f t="shared" si="1559"/>
        <v>5.3622774261806496</v>
      </c>
      <c r="D1318" s="42">
        <f t="shared" si="1594"/>
        <v>2.3760986278180649</v>
      </c>
      <c r="E1318" s="42">
        <f t="shared" si="1560"/>
        <v>4.8060397489197655</v>
      </c>
      <c r="F1318" s="42">
        <f t="shared" si="1591"/>
        <v>4.6461425640206997</v>
      </c>
      <c r="G1318" s="42">
        <f t="shared" si="1561"/>
        <v>3.2264106816463354</v>
      </c>
      <c r="H1318" s="42">
        <f t="shared" si="1596"/>
        <v>5.0310744991855518</v>
      </c>
      <c r="I1318" s="42">
        <f t="shared" si="1596"/>
        <v>3.6874315794593842</v>
      </c>
      <c r="J1318" s="42">
        <f t="shared" si="1596"/>
        <v>2.1828835091225383</v>
      </c>
      <c r="K1318" s="42">
        <f t="shared" si="1595"/>
        <v>2.9317515392263527</v>
      </c>
      <c r="L1318" s="42">
        <f t="shared" si="1562"/>
        <v>4.7014038207880908</v>
      </c>
      <c r="M1318" s="42">
        <f t="shared" si="1587"/>
        <v>2.845360086990417</v>
      </c>
      <c r="N1318" s="42">
        <f t="shared" si="1587"/>
        <v>4.7384190555469345</v>
      </c>
      <c r="O1318" s="42">
        <f t="shared" si="1587"/>
        <v>4.070243036717244</v>
      </c>
      <c r="P1318" s="42">
        <f t="shared" si="1587"/>
        <v>1.3459784701287891</v>
      </c>
      <c r="Q1318" s="42">
        <f t="shared" si="1563"/>
        <v>0.5</v>
      </c>
      <c r="R1318" s="42">
        <f t="shared" si="1588"/>
        <v>0</v>
      </c>
      <c r="S1318" s="42">
        <f t="shared" si="1588"/>
        <v>3.4493001930937504</v>
      </c>
      <c r="T1318" s="42">
        <f t="shared" si="1564"/>
        <v>8.3339502896406259</v>
      </c>
      <c r="U1318" s="42">
        <f t="shared" si="1565"/>
        <v>5.953950289640626</v>
      </c>
      <c r="V1318" s="42">
        <f t="shared" si="1589"/>
        <v>3.2619751448203118</v>
      </c>
      <c r="W1318" s="42">
        <f t="shared" si="1589"/>
        <v>4.5247533276955876</v>
      </c>
      <c r="X1318" s="42">
        <f t="shared" si="1589"/>
        <v>1.0421622718682158</v>
      </c>
      <c r="Y1318" s="42">
        <f t="shared" si="1566"/>
        <v>4.9818935779639686</v>
      </c>
      <c r="Z1318" s="42">
        <f t="shared" si="1590"/>
        <v>3.8268216088627627</v>
      </c>
      <c r="AA1318" s="42">
        <f t="shared" si="1590"/>
        <v>4.2445880947738139</v>
      </c>
      <c r="AB1318" s="42">
        <f t="shared" si="1590"/>
        <v>4.3030310421033926</v>
      </c>
      <c r="AC1318" s="42">
        <f t="shared" si="1567"/>
        <v>3.6260595137861333</v>
      </c>
      <c r="AD1318" s="74">
        <f t="shared" si="1558"/>
        <v>100.00000000000004</v>
      </c>
    </row>
    <row r="1319" spans="1:30" x14ac:dyDescent="0.25">
      <c r="A1319" s="34" t="s">
        <v>1223</v>
      </c>
      <c r="B1319" s="34" t="s">
        <v>1224</v>
      </c>
      <c r="C1319" s="42">
        <f t="shared" si="1559"/>
        <v>4.2648298224465222</v>
      </c>
      <c r="D1319" s="42">
        <f t="shared" si="1594"/>
        <v>2.9841820084624713</v>
      </c>
      <c r="E1319" s="42">
        <f t="shared" si="1560"/>
        <v>5.0786768972130796</v>
      </c>
      <c r="F1319" s="42">
        <f t="shared" si="1591"/>
        <v>4.7209872108035329</v>
      </c>
      <c r="G1319" s="42">
        <f t="shared" si="1561"/>
        <v>1.6719291144942696</v>
      </c>
      <c r="H1319" s="42">
        <f t="shared" si="1596"/>
        <v>6.7386407645660356</v>
      </c>
      <c r="I1319" s="42">
        <f t="shared" si="1596"/>
        <v>0.64842759711545728</v>
      </c>
      <c r="J1319" s="42">
        <f t="shared" si="1596"/>
        <v>1.000795691815076</v>
      </c>
      <c r="K1319" s="42">
        <f t="shared" si="1595"/>
        <v>1.5044986738162074</v>
      </c>
      <c r="L1319" s="42">
        <f t="shared" si="1562"/>
        <v>4.5831620013276844</v>
      </c>
      <c r="M1319" s="42">
        <f t="shared" si="1587"/>
        <v>5.1739855746252168</v>
      </c>
      <c r="N1319" s="42">
        <f t="shared" si="1587"/>
        <v>5.7824359777657115</v>
      </c>
      <c r="O1319" s="42">
        <f t="shared" si="1587"/>
        <v>4.9191410290789124</v>
      </c>
      <c r="P1319" s="42">
        <f t="shared" si="1587"/>
        <v>0.4768165269008468</v>
      </c>
      <c r="Q1319" s="42">
        <f t="shared" si="1563"/>
        <v>0.5</v>
      </c>
      <c r="R1319" s="42">
        <f t="shared" si="1588"/>
        <v>6.3124814830007567</v>
      </c>
      <c r="S1319" s="42">
        <f t="shared" si="1588"/>
        <v>1.2041604943335864</v>
      </c>
      <c r="T1319" s="42">
        <f t="shared" si="1564"/>
        <v>8.1224814830007563</v>
      </c>
      <c r="U1319" s="42">
        <f t="shared" si="1565"/>
        <v>5.7424814830007573</v>
      </c>
      <c r="V1319" s="42">
        <f t="shared" si="1589"/>
        <v>3.9453009268754728</v>
      </c>
      <c r="W1319" s="42">
        <f t="shared" si="1589"/>
        <v>3.8081698789376399</v>
      </c>
      <c r="X1319" s="42">
        <f t="shared" si="1589"/>
        <v>1.2346014697275123</v>
      </c>
      <c r="Y1319" s="42">
        <f t="shared" si="1566"/>
        <v>4.8110145032801066</v>
      </c>
      <c r="Z1319" s="42">
        <f t="shared" si="1590"/>
        <v>4.3488251574884762</v>
      </c>
      <c r="AA1319" s="42">
        <f t="shared" si="1590"/>
        <v>3.5283482597746616</v>
      </c>
      <c r="AB1319" s="42">
        <f t="shared" si="1590"/>
        <v>3.8949353831281281</v>
      </c>
      <c r="AC1319" s="42">
        <f t="shared" si="1567"/>
        <v>2.9986905870211324</v>
      </c>
      <c r="AD1319" s="74">
        <f t="shared" si="1558"/>
        <v>100</v>
      </c>
    </row>
    <row r="1320" spans="1:30" x14ac:dyDescent="0.25">
      <c r="A1320" s="34" t="s">
        <v>1225</v>
      </c>
      <c r="B1320" s="34" t="s">
        <v>1226</v>
      </c>
      <c r="C1320" s="42">
        <f t="shared" si="1559"/>
        <v>4.5817871085712474</v>
      </c>
      <c r="D1320" s="42">
        <f t="shared" si="1594"/>
        <v>2.3252946722480674</v>
      </c>
      <c r="E1320" s="42">
        <f t="shared" si="1560"/>
        <v>5.1204609598872013</v>
      </c>
      <c r="F1320" s="42">
        <f t="shared" ref="F1320:F1327" si="1597">F370</f>
        <v>4.8836826307917107</v>
      </c>
      <c r="G1320" s="42">
        <f t="shared" si="1561"/>
        <v>1.4241901546053368</v>
      </c>
      <c r="H1320" s="42">
        <f t="shared" si="1596"/>
        <v>6.6576688088702474</v>
      </c>
      <c r="I1320" s="42">
        <f t="shared" si="1596"/>
        <v>4.510899843056646</v>
      </c>
      <c r="J1320" s="42">
        <f t="shared" si="1596"/>
        <v>2.3201097729133999</v>
      </c>
      <c r="K1320" s="42">
        <f t="shared" si="1595"/>
        <v>3.2471310046591206</v>
      </c>
      <c r="L1320" s="42">
        <f t="shared" si="1562"/>
        <v>3.2166225359576814</v>
      </c>
      <c r="M1320" s="42">
        <f t="shared" ref="M1320:P1327" si="1598">M370</f>
        <v>3.9594907878258856</v>
      </c>
      <c r="N1320" s="42">
        <f t="shared" si="1598"/>
        <v>6.1608818503952003</v>
      </c>
      <c r="O1320" s="42">
        <f t="shared" si="1598"/>
        <v>3.6750473647715278</v>
      </c>
      <c r="P1320" s="42">
        <f t="shared" si="1598"/>
        <v>0.8198897965739016</v>
      </c>
      <c r="Q1320" s="42">
        <f t="shared" si="1563"/>
        <v>0.9</v>
      </c>
      <c r="R1320" s="42">
        <f t="shared" ref="R1320:S1327" si="1599">R370</f>
        <v>0</v>
      </c>
      <c r="S1320" s="42">
        <f t="shared" si="1599"/>
        <v>3.4288229140538742</v>
      </c>
      <c r="T1320" s="42">
        <f t="shared" si="1564"/>
        <v>8.3032343710808103</v>
      </c>
      <c r="U1320" s="42">
        <f t="shared" si="1565"/>
        <v>5.5232343710808109</v>
      </c>
      <c r="V1320" s="42">
        <f t="shared" ref="V1320:X1327" si="1600">V370</f>
        <v>3.7877200497971391</v>
      </c>
      <c r="W1320" s="42">
        <f t="shared" si="1600"/>
        <v>4.4334870743929589</v>
      </c>
      <c r="X1320" s="42">
        <f t="shared" si="1600"/>
        <v>0.23748648353356683</v>
      </c>
      <c r="Y1320" s="42">
        <f t="shared" si="1566"/>
        <v>5.6024023250415809</v>
      </c>
      <c r="Z1320" s="42">
        <f t="shared" ref="Z1320:AB1327" si="1601">Z370</f>
        <v>5.3310661497733793</v>
      </c>
      <c r="AA1320" s="42">
        <f t="shared" si="1601"/>
        <v>3.5980654334045843</v>
      </c>
      <c r="AB1320" s="42">
        <f t="shared" si="1601"/>
        <v>1.9341549190453484</v>
      </c>
      <c r="AC1320" s="42">
        <f t="shared" si="1567"/>
        <v>4.017168617668772</v>
      </c>
      <c r="AD1320" s="74">
        <f t="shared" si="1558"/>
        <v>100.00000000000001</v>
      </c>
    </row>
    <row r="1321" spans="1:30" x14ac:dyDescent="0.25">
      <c r="A1321" s="34" t="s">
        <v>1227</v>
      </c>
      <c r="B1321" s="34" t="s">
        <v>1228</v>
      </c>
      <c r="C1321" s="42">
        <f t="shared" si="1559"/>
        <v>3.0796120656951316</v>
      </c>
      <c r="D1321" s="42">
        <f t="shared" si="1594"/>
        <v>3.2650756999284423</v>
      </c>
      <c r="E1321" s="42">
        <f t="shared" si="1560"/>
        <v>2.4563417863126773</v>
      </c>
      <c r="F1321" s="42">
        <f>F371-0.97</f>
        <v>3.0433789982499819</v>
      </c>
      <c r="G1321" s="42">
        <f t="shared" si="1561"/>
        <v>2.7818002686242682</v>
      </c>
      <c r="H1321" s="42">
        <f t="shared" si="1596"/>
        <v>6.5989115892864296</v>
      </c>
      <c r="I1321" s="42">
        <f t="shared" si="1596"/>
        <v>4.3413866728850907</v>
      </c>
      <c r="J1321" s="42">
        <f t="shared" si="1568"/>
        <v>0.43733341170609408</v>
      </c>
      <c r="K1321" s="42">
        <f t="shared" ref="K1321" si="1602">K371</f>
        <v>4.0395754024119501</v>
      </c>
      <c r="L1321" s="42">
        <f t="shared" si="1562"/>
        <v>2.2782328423248148</v>
      </c>
      <c r="M1321" s="42">
        <f t="shared" si="1598"/>
        <v>3.4296724089485542</v>
      </c>
      <c r="N1321" s="42">
        <f t="shared" si="1598"/>
        <v>3.3491096933512079</v>
      </c>
      <c r="O1321" s="42">
        <f t="shared" si="1598"/>
        <v>4.0495211718602615</v>
      </c>
      <c r="P1321" s="42">
        <f t="shared" si="1598"/>
        <v>4.8316770325133236</v>
      </c>
      <c r="Q1321" s="42">
        <f t="shared" si="1563"/>
        <v>5.8169966817640537</v>
      </c>
      <c r="R1321" s="42">
        <f t="shared" si="1599"/>
        <v>2.1735353288284345</v>
      </c>
      <c r="S1321" s="42">
        <f t="shared" si="1599"/>
        <v>0.31835145673214693</v>
      </c>
      <c r="T1321" s="42">
        <f t="shared" si="1564"/>
        <v>7.5890253589380334</v>
      </c>
      <c r="U1321" s="42">
        <f>U371</f>
        <v>0.4</v>
      </c>
      <c r="V1321" s="42">
        <f t="shared" si="1600"/>
        <v>5.7790253589380338</v>
      </c>
      <c r="W1321" s="42">
        <f t="shared" si="1600"/>
        <v>5.1690253589380335</v>
      </c>
      <c r="X1321" s="42">
        <f t="shared" si="1600"/>
        <v>4.979025358938034</v>
      </c>
      <c r="Y1321" s="42">
        <f t="shared" si="1566"/>
        <v>3.8526835726253554</v>
      </c>
      <c r="Z1321" s="42">
        <f t="shared" si="1601"/>
        <v>4.8184506137416845</v>
      </c>
      <c r="AA1321" s="42">
        <f t="shared" si="1601"/>
        <v>1.2891798957648841</v>
      </c>
      <c r="AB1321" s="42">
        <f t="shared" si="1601"/>
        <v>4.7836662354191448</v>
      </c>
      <c r="AC1321" s="42">
        <f t="shared" si="1567"/>
        <v>5.0494057352739352</v>
      </c>
      <c r="AD1321" s="74">
        <f t="shared" si="1558"/>
        <v>100</v>
      </c>
    </row>
    <row r="1322" spans="1:30" x14ac:dyDescent="0.25">
      <c r="A1322" s="34" t="s">
        <v>1229</v>
      </c>
      <c r="B1322" s="34" t="s">
        <v>1230</v>
      </c>
      <c r="C1322" s="42">
        <f t="shared" si="1559"/>
        <v>2.4931904245332546</v>
      </c>
      <c r="D1322" s="42">
        <f t="shared" si="1594"/>
        <v>2.4675635882693414</v>
      </c>
      <c r="E1322" s="42">
        <f t="shared" si="1560"/>
        <v>1.3304954343630269</v>
      </c>
      <c r="F1322" s="42">
        <f t="shared" si="1597"/>
        <v>2.7934246008714845</v>
      </c>
      <c r="G1322" s="42">
        <f t="shared" si="1561"/>
        <v>4.7140261889778534</v>
      </c>
      <c r="H1322" s="42">
        <f t="shared" si="1596"/>
        <v>4.0510004643919224</v>
      </c>
      <c r="I1322" s="42">
        <f t="shared" si="1596"/>
        <v>2.701948054563899</v>
      </c>
      <c r="J1322" s="42">
        <f>J372</f>
        <v>1.1676782789877407</v>
      </c>
      <c r="K1322" s="42">
        <f>K372-1.3</f>
        <v>1.3877453100047472</v>
      </c>
      <c r="L1322" s="42">
        <f t="shared" si="1562"/>
        <v>4.2395286889616681</v>
      </c>
      <c r="M1322" s="42">
        <f t="shared" si="1598"/>
        <v>2.8216232821276983</v>
      </c>
      <c r="N1322" s="42">
        <f t="shared" si="1598"/>
        <v>1.6005294802101</v>
      </c>
      <c r="O1322" s="42">
        <f t="shared" si="1598"/>
        <v>4.7030515430432178</v>
      </c>
      <c r="P1322" s="42">
        <f t="shared" si="1598"/>
        <v>3.302738219704187</v>
      </c>
      <c r="Q1322" s="42">
        <f t="shared" si="1563"/>
        <v>5.2745286059723675</v>
      </c>
      <c r="R1322" s="42">
        <f t="shared" si="1599"/>
        <v>5.4474220951083945</v>
      </c>
      <c r="S1322" s="42">
        <f t="shared" si="1599"/>
        <v>0.33211084537270735</v>
      </c>
      <c r="T1322" s="42">
        <f t="shared" si="1564"/>
        <v>8.2139634749042152</v>
      </c>
      <c r="U1322" s="42">
        <f t="shared" si="1565"/>
        <v>5.4339634749042158</v>
      </c>
      <c r="V1322" s="42">
        <f t="shared" si="1600"/>
        <v>6.4039634749042156</v>
      </c>
      <c r="W1322" s="42">
        <f t="shared" si="1600"/>
        <v>5.7939634749042153</v>
      </c>
      <c r="X1322" s="42">
        <f t="shared" si="1600"/>
        <v>5.6039634749042158</v>
      </c>
      <c r="Y1322" s="42">
        <f t="shared" si="1566"/>
        <v>5.6034680405411876</v>
      </c>
      <c r="Z1322" s="42">
        <f t="shared" si="1601"/>
        <v>3.4724096649637843</v>
      </c>
      <c r="AA1322" s="42">
        <f t="shared" si="1601"/>
        <v>3.1553842812474278</v>
      </c>
      <c r="AB1322" s="42">
        <f t="shared" si="1601"/>
        <v>1.8230197742116721</v>
      </c>
      <c r="AC1322" s="42">
        <f t="shared" si="1567"/>
        <v>3.6672957590512523</v>
      </c>
      <c r="AD1322" s="74">
        <f t="shared" si="1558"/>
        <v>100.00000000000003</v>
      </c>
    </row>
    <row r="1323" spans="1:30" x14ac:dyDescent="0.25">
      <c r="A1323" s="34" t="s">
        <v>1231</v>
      </c>
      <c r="B1323" s="34" t="s">
        <v>1232</v>
      </c>
      <c r="C1323" s="42">
        <f t="shared" si="1559"/>
        <v>3.8795685012086145</v>
      </c>
      <c r="D1323" s="42">
        <f t="shared" si="1594"/>
        <v>3.2093016100858205</v>
      </c>
      <c r="E1323" s="42">
        <f t="shared" si="1560"/>
        <v>4.0798317626369194</v>
      </c>
      <c r="F1323" s="42">
        <f t="shared" si="1597"/>
        <v>3.2478849267046046</v>
      </c>
      <c r="G1323" s="42">
        <f t="shared" si="1561"/>
        <v>3.3028377316322945</v>
      </c>
      <c r="H1323" s="42">
        <f t="shared" si="1596"/>
        <v>5.3540701992904065</v>
      </c>
      <c r="I1323" s="42">
        <f t="shared" si="1596"/>
        <v>3.2925588720820667</v>
      </c>
      <c r="J1323" s="42">
        <f t="shared" si="1568"/>
        <v>0.17331516722616813</v>
      </c>
      <c r="K1323" s="42">
        <f t="shared" ref="K1323" si="1603">K373</f>
        <v>3.5013034579134792</v>
      </c>
      <c r="L1323" s="42">
        <f t="shared" si="1562"/>
        <v>1.9958301944161243</v>
      </c>
      <c r="M1323" s="42">
        <f t="shared" si="1598"/>
        <v>1.308846193599575</v>
      </c>
      <c r="N1323" s="42">
        <f t="shared" si="1598"/>
        <v>3.8868985499893505</v>
      </c>
      <c r="O1323" s="42">
        <f t="shared" si="1598"/>
        <v>5.1311938455413779</v>
      </c>
      <c r="P1323" s="42">
        <f t="shared" si="1598"/>
        <v>3.6717691723455523</v>
      </c>
      <c r="Q1323" s="42">
        <f t="shared" si="1563"/>
        <v>6.6695826534544818</v>
      </c>
      <c r="R1323" s="42">
        <f t="shared" si="1599"/>
        <v>4.6362116292355395</v>
      </c>
      <c r="S1323" s="42">
        <f t="shared" si="1599"/>
        <v>0.38558645744270159</v>
      </c>
      <c r="T1323" s="42">
        <f t="shared" si="1564"/>
        <v>1.81</v>
      </c>
      <c r="U1323" s="42">
        <f t="shared" si="1565"/>
        <v>5.9835355617912365</v>
      </c>
      <c r="V1323" s="42">
        <f t="shared" si="1600"/>
        <v>6.5535355617912359</v>
      </c>
      <c r="W1323" s="42">
        <f t="shared" si="1600"/>
        <v>5.9435355617912355</v>
      </c>
      <c r="X1323" s="42">
        <f t="shared" si="1600"/>
        <v>5.753535561791236</v>
      </c>
      <c r="Y1323" s="42">
        <f t="shared" si="1566"/>
        <v>2.7306398174130138</v>
      </c>
      <c r="Z1323" s="42">
        <f t="shared" si="1601"/>
        <v>3.5917849889421904</v>
      </c>
      <c r="AA1323" s="42">
        <f t="shared" si="1601"/>
        <v>2.6352565196366191</v>
      </c>
      <c r="AB1323" s="42">
        <f t="shared" si="1601"/>
        <v>3.2018423641764517</v>
      </c>
      <c r="AC1323" s="42">
        <f t="shared" si="1567"/>
        <v>4.0697431378617095</v>
      </c>
      <c r="AD1323" s="74">
        <f t="shared" si="1558"/>
        <v>100.00000000000001</v>
      </c>
    </row>
    <row r="1324" spans="1:30" x14ac:dyDescent="0.25">
      <c r="A1324" s="34" t="s">
        <v>1233</v>
      </c>
      <c r="B1324" s="34" t="s">
        <v>1234</v>
      </c>
      <c r="C1324" s="42">
        <f t="shared" si="1559"/>
        <v>4.1086336183630161</v>
      </c>
      <c r="D1324" s="42">
        <f t="shared" si="1594"/>
        <v>5.0008625283726467</v>
      </c>
      <c r="E1324" s="42">
        <f t="shared" si="1560"/>
        <v>3.3081090238257129</v>
      </c>
      <c r="F1324" s="42">
        <f t="shared" si="1597"/>
        <v>4.6624243348452543</v>
      </c>
      <c r="G1324" s="42">
        <f t="shared" si="1561"/>
        <v>1.7510971585955146</v>
      </c>
      <c r="H1324" s="42">
        <f t="shared" si="1596"/>
        <v>4.8976406858172288</v>
      </c>
      <c r="I1324" s="42">
        <f t="shared" si="1596"/>
        <v>3.7210668834093612</v>
      </c>
      <c r="J1324" s="42">
        <f>J374</f>
        <v>1.1918152424574662</v>
      </c>
      <c r="K1324" s="42">
        <f>K374</f>
        <v>1.0567518006520851</v>
      </c>
      <c r="L1324" s="42">
        <f t="shared" si="1562"/>
        <v>2.6647858446384043</v>
      </c>
      <c r="M1324" s="42">
        <f t="shared" si="1598"/>
        <v>3.3091046147291681</v>
      </c>
      <c r="N1324" s="42">
        <f t="shared" si="1598"/>
        <v>2.7300383790481519</v>
      </c>
      <c r="O1324" s="42">
        <f t="shared" si="1598"/>
        <v>4.4258842555323472</v>
      </c>
      <c r="P1324" s="42">
        <f t="shared" si="1598"/>
        <v>4.3812103439139429</v>
      </c>
      <c r="Q1324" s="42">
        <f t="shared" si="1563"/>
        <v>5.8774197871147944</v>
      </c>
      <c r="R1324" s="42">
        <f t="shared" si="1599"/>
        <v>5.1657232514571012</v>
      </c>
      <c r="S1324" s="42">
        <f t="shared" si="1599"/>
        <v>0.64056785687349527</v>
      </c>
      <c r="T1324" s="42">
        <f>T374</f>
        <v>6.3077927453753997</v>
      </c>
      <c r="U1324" s="42">
        <f t="shared" si="1565"/>
        <v>4.8277927453754002</v>
      </c>
      <c r="V1324" s="42">
        <f t="shared" si="1600"/>
        <v>4.9977927453754001</v>
      </c>
      <c r="W1324" s="42">
        <f t="shared" si="1600"/>
        <v>5.1877927453753996</v>
      </c>
      <c r="X1324" s="42">
        <f t="shared" si="1600"/>
        <v>0</v>
      </c>
      <c r="Y1324" s="42">
        <f t="shared" si="1566"/>
        <v>3.1404710704116749</v>
      </c>
      <c r="Z1324" s="42">
        <f t="shared" si="1601"/>
        <v>4.6465688489441677</v>
      </c>
      <c r="AA1324" s="42">
        <f t="shared" si="1601"/>
        <v>0.35255186332460842</v>
      </c>
      <c r="AB1324" s="42">
        <f t="shared" si="1601"/>
        <v>5.3483088807968437</v>
      </c>
      <c r="AC1324" s="42">
        <f t="shared" si="1567"/>
        <v>6.2977927453753999</v>
      </c>
      <c r="AD1324" s="74">
        <f t="shared" si="1558"/>
        <v>100</v>
      </c>
    </row>
    <row r="1325" spans="1:30" x14ac:dyDescent="0.25">
      <c r="A1325" s="34" t="s">
        <v>1235</v>
      </c>
      <c r="B1325" s="34" t="s">
        <v>1236</v>
      </c>
      <c r="C1325" s="42">
        <f t="shared" si="1559"/>
        <v>2.0814341841279842</v>
      </c>
      <c r="D1325" s="42">
        <f t="shared" si="1594"/>
        <v>4.5479341019297319</v>
      </c>
      <c r="E1325" s="42">
        <f t="shared" si="1560"/>
        <v>1.2272950252630113</v>
      </c>
      <c r="F1325" s="42">
        <f t="shared" si="1597"/>
        <v>4.4026176008115456</v>
      </c>
      <c r="G1325" s="42">
        <f t="shared" si="1561"/>
        <v>3.3651332000548235</v>
      </c>
      <c r="H1325" s="42">
        <f t="shared" si="1596"/>
        <v>4.677410557961772</v>
      </c>
      <c r="I1325" s="42">
        <f t="shared" si="1596"/>
        <v>2.7404332899415142</v>
      </c>
      <c r="J1325" s="42">
        <f t="shared" si="1596"/>
        <v>0.26196308476460634</v>
      </c>
      <c r="K1325" s="42">
        <f>K375-1.3</f>
        <v>5.0050494569841</v>
      </c>
      <c r="L1325" s="42">
        <f t="shared" si="1562"/>
        <v>3.0880012819933498</v>
      </c>
      <c r="M1325" s="42">
        <f t="shared" si="1598"/>
        <v>2.5724345390109926</v>
      </c>
      <c r="N1325" s="42">
        <f t="shared" si="1598"/>
        <v>4.1626949206822506</v>
      </c>
      <c r="O1325" s="42">
        <f t="shared" si="1598"/>
        <v>5.803484076989565</v>
      </c>
      <c r="P1325" s="42">
        <f t="shared" si="1598"/>
        <v>4.5558759466420664</v>
      </c>
      <c r="Q1325" s="42">
        <f t="shared" si="1563"/>
        <v>5.2727543759626592</v>
      </c>
      <c r="R1325" s="42">
        <f t="shared" si="1599"/>
        <v>5.6443825665213954</v>
      </c>
      <c r="S1325" s="42">
        <f t="shared" si="1599"/>
        <v>2.8259262492174697E-2</v>
      </c>
      <c r="T1325" s="42">
        <f t="shared" si="1564"/>
        <v>8.5040322425249055</v>
      </c>
      <c r="U1325" s="42">
        <f t="shared" si="1565"/>
        <v>5.7240322425249062</v>
      </c>
      <c r="V1325" s="42">
        <f t="shared" si="1600"/>
        <v>4.4626881616832712</v>
      </c>
      <c r="W1325" s="42">
        <f t="shared" si="1600"/>
        <v>0.14000000000000001</v>
      </c>
      <c r="X1325" s="42">
        <f t="shared" si="1600"/>
        <v>5.5440322425249065</v>
      </c>
      <c r="Y1325" s="42">
        <f t="shared" si="1566"/>
        <v>5.8572782122092919</v>
      </c>
      <c r="Z1325" s="42">
        <f t="shared" si="1601"/>
        <v>3.2748432668956102</v>
      </c>
      <c r="AA1325" s="42">
        <f t="shared" si="1601"/>
        <v>1.4247983826981656</v>
      </c>
      <c r="AB1325" s="42">
        <f t="shared" si="1601"/>
        <v>2.4924877190405281</v>
      </c>
      <c r="AC1325" s="42">
        <f t="shared" si="1567"/>
        <v>3.1386500577648699</v>
      </c>
      <c r="AD1325" s="74">
        <f t="shared" si="1558"/>
        <v>100</v>
      </c>
    </row>
    <row r="1326" spans="1:30" x14ac:dyDescent="0.25">
      <c r="A1326" s="34" t="s">
        <v>1237</v>
      </c>
      <c r="B1326" s="34" t="s">
        <v>1238</v>
      </c>
      <c r="C1326" s="42">
        <f t="shared" si="1559"/>
        <v>4.0479638616949654</v>
      </c>
      <c r="D1326" s="42">
        <f t="shared" si="1594"/>
        <v>2.6630539267650413</v>
      </c>
      <c r="E1326" s="42">
        <f t="shared" si="1560"/>
        <v>3.2327528980691356</v>
      </c>
      <c r="F1326" s="42">
        <f>F376-0.97</f>
        <v>3.3253402590672652</v>
      </c>
      <c r="G1326" s="42">
        <f t="shared" si="1561"/>
        <v>2.1053290388759711</v>
      </c>
      <c r="H1326" s="42">
        <f t="shared" si="1596"/>
        <v>5.5181099696483917</v>
      </c>
      <c r="I1326" s="42">
        <f t="shared" si="1596"/>
        <v>3.3773542872736906</v>
      </c>
      <c r="J1326" s="42">
        <f t="shared" si="1596"/>
        <v>1.066643091191376</v>
      </c>
      <c r="K1326" s="42">
        <f t="shared" ref="K1326:K1327" si="1604">K376</f>
        <v>4.0849695259370753</v>
      </c>
      <c r="L1326" s="42">
        <f t="shared" si="1562"/>
        <v>2.7204602771092468</v>
      </c>
      <c r="M1326" s="42">
        <f t="shared" si="1598"/>
        <v>3.6662858594320271</v>
      </c>
      <c r="N1326" s="42">
        <f t="shared" si="1598"/>
        <v>3.4943814784706277</v>
      </c>
      <c r="O1326" s="42">
        <f t="shared" si="1598"/>
        <v>3.6599590092509566</v>
      </c>
      <c r="P1326" s="42">
        <f t="shared" si="1598"/>
        <v>5.0399453790397395</v>
      </c>
      <c r="Q1326" s="42">
        <f t="shared" si="1563"/>
        <v>6.3458382721591988</v>
      </c>
      <c r="R1326" s="42">
        <f t="shared" si="1599"/>
        <v>3.0663782427641504</v>
      </c>
      <c r="S1326" s="42">
        <f t="shared" si="1599"/>
        <v>0.48056679005771652</v>
      </c>
      <c r="T1326" s="42">
        <f>T376</f>
        <v>6.6877209098723069</v>
      </c>
      <c r="U1326" s="42">
        <f>U376</f>
        <v>0</v>
      </c>
      <c r="V1326" s="42">
        <f t="shared" si="1600"/>
        <v>4.1184806065815387</v>
      </c>
      <c r="W1326" s="42">
        <f t="shared" si="1600"/>
        <v>5.5677209098723068</v>
      </c>
      <c r="X1326" s="42">
        <f t="shared" si="1600"/>
        <v>5.3777209098723073</v>
      </c>
      <c r="Y1326" s="42">
        <f t="shared" si="1566"/>
        <v>3.6036705307588455</v>
      </c>
      <c r="Z1326" s="42">
        <f t="shared" si="1601"/>
        <v>4.7900926731534614</v>
      </c>
      <c r="AA1326" s="42">
        <f t="shared" si="1601"/>
        <v>1.2403607477745644</v>
      </c>
      <c r="AB1326" s="42">
        <f t="shared" si="1601"/>
        <v>4.9281345534578707</v>
      </c>
      <c r="AC1326" s="42">
        <f t="shared" si="1567"/>
        <v>5.7907659918502201</v>
      </c>
      <c r="AD1326" s="74">
        <f t="shared" si="1558"/>
        <v>100.00000000000001</v>
      </c>
    </row>
    <row r="1327" spans="1:30" x14ac:dyDescent="0.25">
      <c r="A1327" s="34" t="s">
        <v>1239</v>
      </c>
      <c r="B1327" s="34" t="s">
        <v>1240</v>
      </c>
      <c r="C1327" s="42">
        <f t="shared" si="1559"/>
        <v>4.086323096986785</v>
      </c>
      <c r="D1327" s="42">
        <f t="shared" si="1594"/>
        <v>4.3679073380955646</v>
      </c>
      <c r="E1327" s="42">
        <f t="shared" si="1560"/>
        <v>3.0933959554627699</v>
      </c>
      <c r="F1327" s="42">
        <f t="shared" si="1597"/>
        <v>4.5663230495825458</v>
      </c>
      <c r="G1327" s="42">
        <f t="shared" si="1561"/>
        <v>1.6004096086991124</v>
      </c>
      <c r="H1327" s="42">
        <f t="shared" si="1596"/>
        <v>5.1957518613263822</v>
      </c>
      <c r="I1327" s="42">
        <f t="shared" si="1596"/>
        <v>3.6433374626223012</v>
      </c>
      <c r="J1327" s="42">
        <f t="shared" si="1596"/>
        <v>1.1343492147555512</v>
      </c>
      <c r="K1327" s="42">
        <f t="shared" si="1604"/>
        <v>3.442423537677088</v>
      </c>
      <c r="L1327" s="42">
        <f t="shared" si="1562"/>
        <v>2.13983176213475</v>
      </c>
      <c r="M1327" s="42">
        <f t="shared" si="1598"/>
        <v>2.8559868202324945</v>
      </c>
      <c r="N1327" s="42">
        <f t="shared" si="1598"/>
        <v>2.996672745639009</v>
      </c>
      <c r="O1327" s="42">
        <f t="shared" si="1598"/>
        <v>3.8587086593771285</v>
      </c>
      <c r="P1327" s="42">
        <f t="shared" si="1598"/>
        <v>1.7993700270435311</v>
      </c>
      <c r="Q1327" s="42">
        <f t="shared" si="1563"/>
        <v>3.7472976764184978</v>
      </c>
      <c r="R1327" s="42">
        <f t="shared" si="1599"/>
        <v>4.2495146299650921</v>
      </c>
      <c r="S1327" s="42">
        <f t="shared" si="1599"/>
        <v>0.11349667446550321</v>
      </c>
      <c r="T1327" s="42">
        <f>T377</f>
        <v>6.1028639028278606</v>
      </c>
      <c r="U1327" s="42">
        <f t="shared" si="1565"/>
        <v>4.6228639028278611</v>
      </c>
      <c r="V1327" s="42">
        <f t="shared" si="1600"/>
        <v>5.5928639028278608</v>
      </c>
      <c r="W1327" s="42">
        <f t="shared" si="1600"/>
        <v>4.9828639028278605</v>
      </c>
      <c r="X1327" s="42">
        <f t="shared" si="1600"/>
        <v>4.792863902827861</v>
      </c>
      <c r="Y1327" s="42">
        <f t="shared" si="1566"/>
        <v>3.4955399392674127</v>
      </c>
      <c r="Z1327" s="42">
        <f t="shared" si="1601"/>
        <v>5.3717623648903752</v>
      </c>
      <c r="AA1327" s="42">
        <f t="shared" si="1601"/>
        <v>1.9797668334700524</v>
      </c>
      <c r="AB1327" s="42">
        <f t="shared" si="1601"/>
        <v>5.4581690341086953</v>
      </c>
      <c r="AC1327" s="42">
        <f t="shared" si="1567"/>
        <v>4.7093421936400475</v>
      </c>
      <c r="AD1327" s="74">
        <f t="shared" si="1558"/>
        <v>100</v>
      </c>
    </row>
    <row r="1331" spans="1:30" ht="15.75" x14ac:dyDescent="0.25">
      <c r="C1331" s="125" t="s">
        <v>833</v>
      </c>
      <c r="D1331" s="126"/>
      <c r="E1331" s="126"/>
      <c r="F1331" s="126"/>
      <c r="G1331" s="126"/>
      <c r="H1331" s="126"/>
      <c r="I1331" s="126"/>
      <c r="J1331" s="126"/>
      <c r="K1331" s="126"/>
      <c r="L1331" s="126"/>
      <c r="M1331" s="126"/>
      <c r="N1331" s="126"/>
      <c r="O1331" s="126"/>
      <c r="P1331" s="126"/>
      <c r="Q1331" s="126"/>
      <c r="R1331" s="126"/>
      <c r="S1331" s="126"/>
      <c r="T1331" s="126"/>
      <c r="U1331" s="126"/>
      <c r="V1331" s="126"/>
      <c r="W1331" s="126"/>
      <c r="X1331" s="126"/>
      <c r="Y1331" s="126"/>
      <c r="Z1331" s="126"/>
      <c r="AA1331" s="126"/>
      <c r="AB1331" s="126"/>
      <c r="AC1331" s="126"/>
    </row>
    <row r="1332" spans="1:30" ht="27" customHeight="1" x14ac:dyDescent="0.25">
      <c r="C1332" s="127" t="s">
        <v>1378</v>
      </c>
      <c r="D1332" s="127"/>
      <c r="E1332" s="127"/>
      <c r="F1332" s="127"/>
      <c r="G1332" s="127"/>
      <c r="H1332" s="127"/>
      <c r="I1332" s="127"/>
      <c r="J1332" s="127"/>
      <c r="K1332" s="127"/>
      <c r="L1332" s="127"/>
      <c r="M1332" s="127"/>
      <c r="N1332" s="127"/>
      <c r="O1332" s="127"/>
      <c r="P1332" s="127"/>
      <c r="Q1332" s="127"/>
      <c r="R1332" s="127"/>
      <c r="S1332" s="127"/>
      <c r="T1332" s="127"/>
      <c r="U1332" s="127"/>
      <c r="V1332" s="127"/>
      <c r="W1332" s="127"/>
      <c r="X1332" s="127"/>
      <c r="Y1332" s="127"/>
      <c r="Z1332" s="127"/>
      <c r="AA1332" s="127"/>
      <c r="AB1332" s="127"/>
      <c r="AC1332" s="127"/>
    </row>
    <row r="1333" spans="1:30" x14ac:dyDescent="0.25">
      <c r="A1333" s="41" t="s">
        <v>0</v>
      </c>
      <c r="B1333" s="41" t="s">
        <v>1243</v>
      </c>
      <c r="C1333" s="56" t="s">
        <v>4</v>
      </c>
      <c r="D1333" s="57" t="s">
        <v>10</v>
      </c>
      <c r="E1333" s="57" t="s">
        <v>11</v>
      </c>
      <c r="F1333" s="63" t="s">
        <v>14</v>
      </c>
      <c r="G1333" s="63" t="s">
        <v>17</v>
      </c>
      <c r="H1333" s="63" t="s">
        <v>21</v>
      </c>
      <c r="I1333" s="63" t="s">
        <v>22</v>
      </c>
      <c r="J1333" s="63" t="s">
        <v>23</v>
      </c>
      <c r="K1333" s="63" t="s">
        <v>24</v>
      </c>
      <c r="L1333" s="63" t="s">
        <v>30</v>
      </c>
      <c r="M1333" s="63" t="s">
        <v>32</v>
      </c>
      <c r="N1333" s="63" t="s">
        <v>33</v>
      </c>
      <c r="O1333" s="63" t="s">
        <v>819</v>
      </c>
      <c r="P1333" s="64" t="s">
        <v>37</v>
      </c>
      <c r="Q1333" s="64" t="s">
        <v>38</v>
      </c>
      <c r="R1333" s="64" t="s">
        <v>39</v>
      </c>
      <c r="S1333" s="64" t="s">
        <v>40</v>
      </c>
      <c r="T1333" s="64" t="s">
        <v>41</v>
      </c>
      <c r="U1333" s="64" t="s">
        <v>42</v>
      </c>
      <c r="V1333" s="64" t="s">
        <v>45</v>
      </c>
      <c r="W1333" s="64" t="s">
        <v>46</v>
      </c>
      <c r="X1333" s="65" t="s">
        <v>807</v>
      </c>
      <c r="Y1333" s="65" t="s">
        <v>808</v>
      </c>
      <c r="Z1333" s="65" t="s">
        <v>809</v>
      </c>
      <c r="AA1333" s="65" t="s">
        <v>810</v>
      </c>
      <c r="AB1333" s="65" t="s">
        <v>811</v>
      </c>
      <c r="AC1333" s="65" t="s">
        <v>812</v>
      </c>
    </row>
    <row r="1334" spans="1:30" x14ac:dyDescent="0.25">
      <c r="A1334" s="34" t="s">
        <v>873</v>
      </c>
      <c r="B1334" s="34" t="s">
        <v>874</v>
      </c>
      <c r="C1334" s="42">
        <f>C194+0.21</f>
        <v>2.7571422106694499</v>
      </c>
      <c r="D1334" s="42">
        <f t="shared" ref="D1334:AB1349" si="1605">D194</f>
        <v>2.07165558152077</v>
      </c>
      <c r="E1334" s="42">
        <f t="shared" si="1605"/>
        <v>3.4510802857400003</v>
      </c>
      <c r="F1334" s="42">
        <f>F194-0.75</f>
        <v>3.3061119672431856</v>
      </c>
      <c r="G1334" s="42">
        <f>G194+2</f>
        <v>8.6438689999999987</v>
      </c>
      <c r="H1334" s="42">
        <f>H194</f>
        <v>3.4566475023523964</v>
      </c>
      <c r="I1334" s="42">
        <f>I194-1</f>
        <v>2.459951214290319</v>
      </c>
      <c r="J1334" s="42">
        <f t="shared" si="1605"/>
        <v>1.9456286223102117</v>
      </c>
      <c r="K1334" s="42">
        <f t="shared" si="1605"/>
        <v>3.7976049972269599</v>
      </c>
      <c r="L1334" s="42">
        <f>L194</f>
        <v>5.8588231249160003E-2</v>
      </c>
      <c r="M1334" s="42">
        <f t="shared" si="1605"/>
        <v>3.0572513384506235</v>
      </c>
      <c r="N1334" s="42">
        <f>N194-0.52</f>
        <v>3.5307538600000004</v>
      </c>
      <c r="O1334" s="42">
        <f t="shared" si="1605"/>
        <v>7.1426167196400003</v>
      </c>
      <c r="P1334" s="42">
        <f t="shared" si="1605"/>
        <v>0.40361551508647259</v>
      </c>
      <c r="Q1334" s="42">
        <f t="shared" si="1605"/>
        <v>5.2698028270000004</v>
      </c>
      <c r="R1334" s="42">
        <f t="shared" si="1605"/>
        <v>6.6782698028269998</v>
      </c>
      <c r="S1334" s="42">
        <f t="shared" si="1605"/>
        <v>5.0667826980282653</v>
      </c>
      <c r="T1334" s="42">
        <f>T194-0.48</f>
        <v>5.9967826980282659</v>
      </c>
      <c r="U1334" s="42">
        <f t="shared" si="1605"/>
        <v>5.9667826980282657</v>
      </c>
      <c r="V1334" s="42">
        <f t="shared" si="1605"/>
        <v>4.4750870235211995</v>
      </c>
      <c r="W1334" s="42">
        <f t="shared" si="1605"/>
        <v>3.4429090024342917</v>
      </c>
      <c r="X1334" s="42">
        <f t="shared" si="1605"/>
        <v>2.5696706696853866</v>
      </c>
      <c r="Y1334" s="42">
        <f t="shared" si="1605"/>
        <v>0.39390535279540001</v>
      </c>
      <c r="Z1334" s="42">
        <f t="shared" si="1605"/>
        <v>5.1054282142203702</v>
      </c>
      <c r="AA1334" s="42">
        <f>AA194-0.21</f>
        <v>3.7273413500000001</v>
      </c>
      <c r="AB1334" s="42">
        <f t="shared" si="1605"/>
        <v>2.6660092906083741</v>
      </c>
      <c r="AC1334" s="42">
        <f>AC194+0.75</f>
        <v>2.5560036473826551</v>
      </c>
      <c r="AD1334" s="74">
        <f t="shared" ref="AD1334:AD1397" si="1606">SUM(C1334:AC1334)</f>
        <v>99.997292320339028</v>
      </c>
    </row>
    <row r="1335" spans="1:30" x14ac:dyDescent="0.25">
      <c r="A1335" s="34" t="s">
        <v>875</v>
      </c>
      <c r="B1335" s="34" t="s">
        <v>876</v>
      </c>
      <c r="C1335" s="42">
        <f t="shared" ref="C1335:C1398" si="1607">C195+0.21</f>
        <v>6.8966039484721451</v>
      </c>
      <c r="D1335" s="42">
        <f t="shared" si="1605"/>
        <v>7.1566039484721458</v>
      </c>
      <c r="E1335" s="42">
        <f t="shared" si="1605"/>
        <v>7.4266039484721453</v>
      </c>
      <c r="F1335" s="42">
        <f t="shared" ref="F1335:F1398" si="1608">F195-0.75</f>
        <v>5.8466039484721453</v>
      </c>
      <c r="G1335" s="42">
        <f t="shared" ref="G1335:G1398" si="1609">G195+2</f>
        <v>7.776603948472145</v>
      </c>
      <c r="H1335" s="42">
        <f t="shared" ref="H1335:I1350" si="1610">H195</f>
        <v>7.8917454506191387</v>
      </c>
      <c r="I1335" s="42">
        <f t="shared" ref="I1335:I1398" si="1611">I195-1</f>
        <v>1.8408615984979555</v>
      </c>
      <c r="J1335" s="42">
        <f t="shared" si="1605"/>
        <v>2.466911807176563</v>
      </c>
      <c r="K1335" s="42">
        <f t="shared" si="1605"/>
        <v>2.6418546458500276</v>
      </c>
      <c r="L1335" s="42">
        <f t="shared" ref="L1335:L1398" si="1612">L195-1</f>
        <v>1.1736263293429636</v>
      </c>
      <c r="M1335" s="42">
        <f t="shared" si="1605"/>
        <v>2.6204475367039324</v>
      </c>
      <c r="N1335" s="42">
        <f t="shared" ref="N1335:N1398" si="1613">N195-0.52</f>
        <v>0.88353275499407369</v>
      </c>
      <c r="O1335" s="42">
        <f t="shared" si="1605"/>
        <v>0.13742924892650341</v>
      </c>
      <c r="P1335" s="42">
        <f t="shared" si="1605"/>
        <v>0.39416010064150586</v>
      </c>
      <c r="Q1335" s="42">
        <f t="shared" si="1605"/>
        <v>3.6373367739848828</v>
      </c>
      <c r="R1335" s="42">
        <f t="shared" si="1605"/>
        <v>2.4345990285120749</v>
      </c>
      <c r="S1335" s="42">
        <f t="shared" si="1605"/>
        <v>2.0853840509929671</v>
      </c>
      <c r="T1335" s="42">
        <f t="shared" ref="T1335:T1398" si="1614">T195+0.52</f>
        <v>3.9908848836513893</v>
      </c>
      <c r="U1335" s="42">
        <f t="shared" si="1605"/>
        <v>1.0157565266050665</v>
      </c>
      <c r="V1335" s="42">
        <f t="shared" si="1605"/>
        <v>5.9695701819910605</v>
      </c>
      <c r="W1335" s="42">
        <f t="shared" si="1605"/>
        <v>0.84554833170008525</v>
      </c>
      <c r="X1335" s="42">
        <f t="shared" si="1605"/>
        <v>-4.2037630916713087E-3</v>
      </c>
      <c r="Y1335" s="42">
        <f t="shared" si="1605"/>
        <v>3.7080343484506431</v>
      </c>
      <c r="Z1335" s="42">
        <f t="shared" si="1605"/>
        <v>4.9126280930198467</v>
      </c>
      <c r="AA1335" s="42">
        <f t="shared" ref="AA1335:AA1398" si="1615">AA195-0.21</f>
        <v>3.8240671568582361</v>
      </c>
      <c r="AB1335" s="42">
        <f t="shared" si="1605"/>
        <v>5.2837011744636238</v>
      </c>
      <c r="AC1335" s="42">
        <f t="shared" ref="AC1335:AC1398" si="1616">AC195+0.75</f>
        <v>7.1431039977484092</v>
      </c>
      <c r="AD1335" s="74">
        <f t="shared" si="1606"/>
        <v>100</v>
      </c>
    </row>
    <row r="1336" spans="1:30" x14ac:dyDescent="0.25">
      <c r="A1336" s="34" t="s">
        <v>877</v>
      </c>
      <c r="B1336" s="34" t="s">
        <v>878</v>
      </c>
      <c r="C1336" s="42">
        <f t="shared" si="1607"/>
        <v>5.9554652240565069</v>
      </c>
      <c r="D1336" s="42">
        <f t="shared" si="1605"/>
        <v>6.2154652240565067</v>
      </c>
      <c r="E1336" s="42">
        <f t="shared" si="1605"/>
        <v>6.4854652240565072</v>
      </c>
      <c r="F1336" s="42">
        <f t="shared" si="1608"/>
        <v>4.9054652240565071</v>
      </c>
      <c r="G1336" s="42">
        <f t="shared" si="1609"/>
        <v>6.8354652240565068</v>
      </c>
      <c r="H1336" s="42">
        <f t="shared" si="1610"/>
        <v>2.9838663060141277</v>
      </c>
      <c r="I1336" s="42">
        <f t="shared" si="1611"/>
        <v>2.7489677729851514</v>
      </c>
      <c r="J1336" s="42">
        <f t="shared" si="1605"/>
        <v>2.3720236373625414</v>
      </c>
      <c r="K1336" s="42">
        <f t="shared" si="1605"/>
        <v>3.3201276697579747</v>
      </c>
      <c r="L1336" s="42">
        <f t="shared" si="1612"/>
        <v>3.4192180158229757</v>
      </c>
      <c r="M1336" s="42">
        <f t="shared" si="1605"/>
        <v>4.2332040022242543</v>
      </c>
      <c r="N1336" s="42">
        <f t="shared" si="1613"/>
        <v>3.8118457035326441</v>
      </c>
      <c r="O1336" s="42">
        <f t="shared" si="1605"/>
        <v>4.3594211102102234</v>
      </c>
      <c r="P1336" s="42">
        <f t="shared" si="1605"/>
        <v>2.7926649020707464</v>
      </c>
      <c r="Q1336" s="42">
        <f t="shared" si="1605"/>
        <v>3.4033553458093406</v>
      </c>
      <c r="R1336" s="42">
        <f t="shared" si="1605"/>
        <v>1.8632794795387155</v>
      </c>
      <c r="S1336" s="42">
        <f t="shared" si="1605"/>
        <v>3.1009929848663318</v>
      </c>
      <c r="T1336" s="42">
        <f t="shared" si="1614"/>
        <v>4.7769168811924008</v>
      </c>
      <c r="U1336" s="42">
        <f t="shared" si="1605"/>
        <v>2.1689406723462947</v>
      </c>
      <c r="V1336" s="42">
        <f t="shared" si="1605"/>
        <v>4.5644864997677201</v>
      </c>
      <c r="W1336" s="42">
        <f t="shared" si="1605"/>
        <v>1.9131266246116287</v>
      </c>
      <c r="X1336" s="42">
        <f t="shared" si="1605"/>
        <v>1.5499756113211622</v>
      </c>
      <c r="Y1336" s="42">
        <f t="shared" si="1605"/>
        <v>3.7918380361747532</v>
      </c>
      <c r="Z1336" s="42">
        <f t="shared" si="1605"/>
        <v>4.8241304134344043</v>
      </c>
      <c r="AA1336" s="42">
        <f t="shared" si="1615"/>
        <v>0.91509766499881584</v>
      </c>
      <c r="AB1336" s="42">
        <f t="shared" si="1605"/>
        <v>2.265535349907577</v>
      </c>
      <c r="AC1336" s="42">
        <f t="shared" si="1616"/>
        <v>4.4236591957677174</v>
      </c>
      <c r="AD1336" s="74">
        <f t="shared" si="1606"/>
        <v>100.00000000000004</v>
      </c>
    </row>
    <row r="1337" spans="1:30" x14ac:dyDescent="0.25">
      <c r="A1337" s="34" t="s">
        <v>879</v>
      </c>
      <c r="B1337" s="34" t="s">
        <v>880</v>
      </c>
      <c r="C1337" s="42">
        <f t="shared" si="1607"/>
        <v>0.3</v>
      </c>
      <c r="D1337" s="42">
        <f t="shared" si="1605"/>
        <v>0.56000000000000005</v>
      </c>
      <c r="E1337" s="42">
        <f t="shared" si="1605"/>
        <v>5.355318935812309</v>
      </c>
      <c r="F1337" s="42">
        <f t="shared" si="1608"/>
        <v>6.0379784037184638</v>
      </c>
      <c r="G1337" s="42">
        <f t="shared" si="1609"/>
        <v>7.9679784037184636</v>
      </c>
      <c r="H1337" s="42">
        <f t="shared" si="1610"/>
        <v>4.1154919013944262</v>
      </c>
      <c r="I1337" s="42">
        <f>I197</f>
        <v>5.0986586343765445</v>
      </c>
      <c r="J1337" s="42">
        <f t="shared" si="1605"/>
        <v>2.0195638225939181</v>
      </c>
      <c r="K1337" s="42">
        <f t="shared" si="1605"/>
        <v>5.152287761447786</v>
      </c>
      <c r="L1337" s="42">
        <f t="shared" si="1612"/>
        <v>4.3820931433848589</v>
      </c>
      <c r="M1337" s="42">
        <f t="shared" si="1605"/>
        <v>4.2995297033321132</v>
      </c>
      <c r="N1337" s="42">
        <f t="shared" si="1613"/>
        <v>4.8514279692012146</v>
      </c>
      <c r="O1337" s="42">
        <f t="shared" si="1605"/>
        <v>4.6667351525564449</v>
      </c>
      <c r="P1337" s="42">
        <f t="shared" si="1605"/>
        <v>1.1938270924239933</v>
      </c>
      <c r="Q1337" s="42">
        <f t="shared" si="1605"/>
        <v>4.335792845148057</v>
      </c>
      <c r="R1337" s="42">
        <f t="shared" si="1605"/>
        <v>2.2580498755965288</v>
      </c>
      <c r="S1337" s="42">
        <f t="shared" si="1605"/>
        <v>4.4419389122153969</v>
      </c>
      <c r="T1337" s="42">
        <f t="shared" si="1614"/>
        <v>6.357248184274205</v>
      </c>
      <c r="U1337" s="42">
        <f>U197</f>
        <v>0.68929683196178282</v>
      </c>
      <c r="V1337" s="42">
        <f>V197-1</f>
        <v>3.8072748627955013</v>
      </c>
      <c r="W1337" s="42">
        <f t="shared" si="1605"/>
        <v>1.082258802043301</v>
      </c>
      <c r="X1337" s="42">
        <f t="shared" si="1605"/>
        <v>0.7700093856685577</v>
      </c>
      <c r="Y1337" s="42">
        <f t="shared" si="1605"/>
        <v>3.3363891207039225</v>
      </c>
      <c r="Z1337" s="42">
        <f t="shared" si="1605"/>
        <v>3.7857871106613765</v>
      </c>
      <c r="AA1337" s="42">
        <f t="shared" si="1615"/>
        <v>2.6370315568378979</v>
      </c>
      <c r="AB1337" s="42">
        <f t="shared" si="1605"/>
        <v>5.266138913883105</v>
      </c>
      <c r="AC1337" s="42">
        <f t="shared" si="1616"/>
        <v>5.2318926742498384</v>
      </c>
      <c r="AD1337" s="74">
        <f t="shared" si="1606"/>
        <v>99.999999999999986</v>
      </c>
    </row>
    <row r="1338" spans="1:30" x14ac:dyDescent="0.25">
      <c r="A1338" s="34" t="s">
        <v>881</v>
      </c>
      <c r="B1338" s="34" t="s">
        <v>882</v>
      </c>
      <c r="C1338" s="42">
        <f t="shared" si="1607"/>
        <v>6.4018103900015211</v>
      </c>
      <c r="D1338" s="42">
        <f t="shared" si="1605"/>
        <v>0.56000000000000005</v>
      </c>
      <c r="E1338" s="42">
        <f t="shared" si="1605"/>
        <v>6.9318103900015213</v>
      </c>
      <c r="F1338" s="42">
        <f t="shared" si="1608"/>
        <v>5.3518103900015213</v>
      </c>
      <c r="G1338" s="42">
        <f t="shared" si="1609"/>
        <v>7.281810390001521</v>
      </c>
      <c r="H1338" s="42">
        <f t="shared" si="1610"/>
        <v>4.8751472945841572</v>
      </c>
      <c r="I1338" s="42">
        <f>I198</f>
        <v>5.0760636063670086</v>
      </c>
      <c r="J1338" s="42">
        <f t="shared" si="1605"/>
        <v>0.63035231301668249</v>
      </c>
      <c r="K1338" s="42">
        <f t="shared" si="1605"/>
        <v>4.9451825512256953</v>
      </c>
      <c r="L1338" s="42">
        <f t="shared" si="1612"/>
        <v>3.9840494891330129</v>
      </c>
      <c r="M1338" s="42">
        <f t="shared" si="1605"/>
        <v>4.7227381317747845</v>
      </c>
      <c r="N1338" s="42">
        <f t="shared" si="1613"/>
        <v>2.4659923185113826</v>
      </c>
      <c r="O1338" s="42">
        <f t="shared" si="1605"/>
        <v>2.5424209958339676</v>
      </c>
      <c r="P1338" s="42">
        <f t="shared" si="1605"/>
        <v>3.6597104030223355</v>
      </c>
      <c r="Q1338" s="42">
        <f t="shared" si="1605"/>
        <v>5.93971623700486</v>
      </c>
      <c r="R1338" s="42">
        <f t="shared" si="1605"/>
        <v>0</v>
      </c>
      <c r="S1338" s="42">
        <f t="shared" si="1605"/>
        <v>4.0394888170733134</v>
      </c>
      <c r="T1338" s="42">
        <f t="shared" si="1614"/>
        <v>6.0532821612603325</v>
      </c>
      <c r="U1338" s="42">
        <f>U198-1</f>
        <v>0.32704492474952573</v>
      </c>
      <c r="V1338" s="42">
        <f t="shared" si="1605"/>
        <v>5.0096056817187318</v>
      </c>
      <c r="W1338" s="42">
        <f t="shared" si="1605"/>
        <v>0.12675812895088245</v>
      </c>
      <c r="X1338" s="42">
        <f t="shared" si="1605"/>
        <v>1.2734026786659223</v>
      </c>
      <c r="Y1338" s="42">
        <f t="shared" si="1605"/>
        <v>4.1028474280471006</v>
      </c>
      <c r="Z1338" s="42">
        <f t="shared" si="1605"/>
        <v>3.0301458682398446</v>
      </c>
      <c r="AA1338" s="42">
        <f t="shared" si="1615"/>
        <v>3.1509260743334391</v>
      </c>
      <c r="AB1338" s="42">
        <f t="shared" si="1605"/>
        <v>5.7572284580788446</v>
      </c>
      <c r="AC1338" s="42">
        <f t="shared" si="1616"/>
        <v>1.7606548784021034</v>
      </c>
      <c r="AD1338" s="74">
        <f t="shared" si="1606"/>
        <v>100</v>
      </c>
    </row>
    <row r="1339" spans="1:30" x14ac:dyDescent="0.25">
      <c r="A1339" s="34" t="s">
        <v>883</v>
      </c>
      <c r="B1339" s="34" t="s">
        <v>884</v>
      </c>
      <c r="C1339" s="42">
        <f t="shared" si="1607"/>
        <v>6.4497609436767966</v>
      </c>
      <c r="D1339" s="42">
        <f t="shared" si="1605"/>
        <v>6.7097609436767964</v>
      </c>
      <c r="E1339" s="42">
        <f t="shared" si="1605"/>
        <v>2.8799203145589329</v>
      </c>
      <c r="F1339" s="42">
        <f t="shared" si="1608"/>
        <v>5.3997609436767968</v>
      </c>
      <c r="G1339" s="42">
        <f t="shared" si="1609"/>
        <v>7.3297609436767965</v>
      </c>
      <c r="H1339" s="42">
        <f t="shared" si="1610"/>
        <v>6.6948007863973311</v>
      </c>
      <c r="I1339" s="42">
        <f t="shared" si="1611"/>
        <v>3.7118017317356395</v>
      </c>
      <c r="J1339" s="42">
        <f t="shared" si="1605"/>
        <v>1.1689628240046757</v>
      </c>
      <c r="K1339" s="42">
        <f t="shared" si="1605"/>
        <v>4.1811052282473149</v>
      </c>
      <c r="L1339" s="42">
        <f t="shared" si="1612"/>
        <v>1.7303546566429242</v>
      </c>
      <c r="M1339" s="42">
        <f t="shared" si="1605"/>
        <v>2.9682814744427373</v>
      </c>
      <c r="N1339" s="42">
        <f t="shared" si="1613"/>
        <v>1.9660735729757279</v>
      </c>
      <c r="O1339" s="42">
        <f t="shared" si="1605"/>
        <v>1.2812001965993332</v>
      </c>
      <c r="P1339" s="42">
        <f t="shared" si="1605"/>
        <v>1.2687781879288107</v>
      </c>
      <c r="Q1339" s="42">
        <f t="shared" si="1605"/>
        <v>5.2916486204610083</v>
      </c>
      <c r="R1339" s="42">
        <f t="shared" si="1605"/>
        <v>0.62597047203019518</v>
      </c>
      <c r="S1339" s="42">
        <f t="shared" si="1605"/>
        <v>3.2831170550746802</v>
      </c>
      <c r="T1339" s="42">
        <f t="shared" si="1614"/>
        <v>5.1565193741317987</v>
      </c>
      <c r="U1339" s="42">
        <f t="shared" ref="U1339:Z1344" si="1617">U199</f>
        <v>2.0735949443579802</v>
      </c>
      <c r="V1339" s="42">
        <f t="shared" si="1617"/>
        <v>5.1433302731385462</v>
      </c>
      <c r="W1339" s="42">
        <f t="shared" si="1617"/>
        <v>0.68059169199393998</v>
      </c>
      <c r="X1339" s="42">
        <f t="shared" si="1617"/>
        <v>1.3915617560760201</v>
      </c>
      <c r="Y1339" s="42">
        <f t="shared" si="1617"/>
        <v>4.500986461837619</v>
      </c>
      <c r="Z1339" s="42">
        <f t="shared" si="1617"/>
        <v>3.5445536738953658</v>
      </c>
      <c r="AA1339" s="42">
        <f t="shared" si="1615"/>
        <v>3.8241805338289927</v>
      </c>
      <c r="AB1339" s="42">
        <f t="shared" si="1605"/>
        <v>5.5124126225258587</v>
      </c>
      <c r="AC1339" s="42">
        <f t="shared" si="1616"/>
        <v>5.2312097724073849</v>
      </c>
      <c r="AD1339" s="74">
        <f t="shared" si="1606"/>
        <v>100</v>
      </c>
    </row>
    <row r="1340" spans="1:30" x14ac:dyDescent="0.25">
      <c r="A1340" s="34" t="s">
        <v>885</v>
      </c>
      <c r="B1340" s="34" t="s">
        <v>886</v>
      </c>
      <c r="C1340" s="42">
        <f t="shared" si="1607"/>
        <v>5.7548004829529917</v>
      </c>
      <c r="D1340" s="42">
        <f t="shared" si="1605"/>
        <v>6.0148004829529924</v>
      </c>
      <c r="E1340" s="42">
        <f t="shared" si="1605"/>
        <v>2.6482668276509975</v>
      </c>
      <c r="F1340" s="42">
        <f t="shared" si="1608"/>
        <v>4.7048004829529919</v>
      </c>
      <c r="G1340" s="42">
        <f t="shared" si="1609"/>
        <v>6.6348004829529916</v>
      </c>
      <c r="H1340" s="42">
        <f t="shared" si="1610"/>
        <v>4.0701168880201211</v>
      </c>
      <c r="I1340" s="42">
        <f t="shared" si="1611"/>
        <v>3.9646520340179565</v>
      </c>
      <c r="J1340" s="42">
        <f t="shared" si="1605"/>
        <v>1.8746180723095986</v>
      </c>
      <c r="K1340" s="42">
        <f t="shared" si="1605"/>
        <v>4.6163952132148509</v>
      </c>
      <c r="L1340" s="42">
        <f t="shared" si="1612"/>
        <v>3.1045499511177406</v>
      </c>
      <c r="M1340" s="42">
        <f t="shared" si="1605"/>
        <v>3.9095697006723036</v>
      </c>
      <c r="N1340" s="42">
        <f t="shared" si="1613"/>
        <v>4.7026813134656322</v>
      </c>
      <c r="O1340" s="42">
        <f t="shared" si="1605"/>
        <v>2.8410419182046831</v>
      </c>
      <c r="P1340" s="42">
        <f t="shared" si="1605"/>
        <v>0.73181652477047288</v>
      </c>
      <c r="Q1340" s="42">
        <f t="shared" si="1605"/>
        <v>2.1953899754671196</v>
      </c>
      <c r="R1340" s="42">
        <f t="shared" si="1605"/>
        <v>3.4880576077845435</v>
      </c>
      <c r="S1340" s="42">
        <f t="shared" si="1605"/>
        <v>3.2265694017682525</v>
      </c>
      <c r="T1340" s="42">
        <f t="shared" si="1614"/>
        <v>5.1392610175756648</v>
      </c>
      <c r="U1340" s="42">
        <f t="shared" si="1617"/>
        <v>1.3823879343178009</v>
      </c>
      <c r="V1340" s="42">
        <f t="shared" si="1617"/>
        <v>4.2500961389236123</v>
      </c>
      <c r="W1340" s="42">
        <f t="shared" si="1617"/>
        <v>1.0827641312680165</v>
      </c>
      <c r="X1340" s="42">
        <f t="shared" si="1617"/>
        <v>2.1971714911066842</v>
      </c>
      <c r="Y1340" s="42">
        <f t="shared" si="1617"/>
        <v>1.72571026560727</v>
      </c>
      <c r="Z1340" s="42">
        <f t="shared" si="1617"/>
        <v>5.2532211596153333</v>
      </c>
      <c r="AA1340" s="42">
        <f t="shared" si="1615"/>
        <v>3.2217852135699152</v>
      </c>
      <c r="AB1340" s="42">
        <f t="shared" si="1605"/>
        <v>5.3290447188578387</v>
      </c>
      <c r="AC1340" s="42">
        <f t="shared" si="1616"/>
        <v>5.9356305688816322</v>
      </c>
      <c r="AD1340" s="74">
        <f t="shared" si="1606"/>
        <v>100.00000000000003</v>
      </c>
    </row>
    <row r="1341" spans="1:30" x14ac:dyDescent="0.25">
      <c r="A1341" s="34" t="s">
        <v>887</v>
      </c>
      <c r="B1341" s="34" t="s">
        <v>888</v>
      </c>
      <c r="C1341" s="42">
        <f t="shared" si="1607"/>
        <v>7.0364257589321957</v>
      </c>
      <c r="D1341" s="42">
        <f t="shared" si="1605"/>
        <v>7.2964257589321964</v>
      </c>
      <c r="E1341" s="42">
        <f>E201-0.2</f>
        <v>0.62999999999999989</v>
      </c>
      <c r="F1341" s="42">
        <f>F201-1.2</f>
        <v>5.5364257589321957</v>
      </c>
      <c r="G1341" s="42">
        <f t="shared" si="1609"/>
        <v>2</v>
      </c>
      <c r="H1341" s="42">
        <f t="shared" si="1610"/>
        <v>6.6223193191991481</v>
      </c>
      <c r="I1341" s="42">
        <f t="shared" si="1611"/>
        <v>2.218079029531129</v>
      </c>
      <c r="J1341" s="42">
        <f t="shared" si="1605"/>
        <v>1.6562699696548107</v>
      </c>
      <c r="K1341" s="42">
        <f t="shared" si="1605"/>
        <v>4.2719019797206341</v>
      </c>
      <c r="L1341" s="42">
        <f>L201</f>
        <v>4.6169294732600772</v>
      </c>
      <c r="M1341" s="42">
        <f t="shared" si="1605"/>
        <v>3.0811309542865519</v>
      </c>
      <c r="N1341" s="42">
        <f t="shared" si="1613"/>
        <v>0.76995386873169824</v>
      </c>
      <c r="O1341" s="42">
        <f t="shared" si="1605"/>
        <v>1.4034220331108747</v>
      </c>
      <c r="P1341" s="42">
        <f t="shared" si="1605"/>
        <v>0.99489489788062602</v>
      </c>
      <c r="Q1341" s="42">
        <f t="shared" si="1605"/>
        <v>5.267562296231902</v>
      </c>
      <c r="R1341" s="42">
        <f t="shared" si="1605"/>
        <v>1.8066438869029096</v>
      </c>
      <c r="S1341" s="42">
        <f t="shared" si="1605"/>
        <v>3.4952800220528633</v>
      </c>
      <c r="T1341" s="42">
        <f>T201</f>
        <v>5.2381390238994445</v>
      </c>
      <c r="U1341" s="42">
        <f t="shared" si="1617"/>
        <v>1.1082323151870996</v>
      </c>
      <c r="V1341" s="42">
        <f t="shared" si="1617"/>
        <v>5.3696835586522091</v>
      </c>
      <c r="W1341" s="42">
        <f t="shared" si="1617"/>
        <v>4.3755817058664688</v>
      </c>
      <c r="X1341" s="42">
        <f>X201+0.17</f>
        <v>3.1032487286841475</v>
      </c>
      <c r="Y1341" s="42">
        <f t="shared" si="1617"/>
        <v>3.748828178974084</v>
      </c>
      <c r="Z1341" s="42">
        <f t="shared" si="1617"/>
        <v>4.2620300466824643</v>
      </c>
      <c r="AA1341" s="42">
        <f t="shared" si="1615"/>
        <v>5.0051256260308161</v>
      </c>
      <c r="AB1341" s="42">
        <f t="shared" si="1605"/>
        <v>3.4821963948456593</v>
      </c>
      <c r="AC1341" s="42">
        <f t="shared" si="1616"/>
        <v>5.6032694138177792</v>
      </c>
      <c r="AD1341" s="74">
        <f t="shared" si="1606"/>
        <v>99.999999999999986</v>
      </c>
    </row>
    <row r="1342" spans="1:30" x14ac:dyDescent="0.25">
      <c r="A1342" s="34" t="s">
        <v>889</v>
      </c>
      <c r="B1342" s="34" t="s">
        <v>890</v>
      </c>
      <c r="C1342" s="42">
        <f t="shared" si="1607"/>
        <v>3.9433254521734327</v>
      </c>
      <c r="D1342" s="42">
        <f t="shared" si="1605"/>
        <v>0.56000000000000005</v>
      </c>
      <c r="E1342" s="42">
        <f t="shared" si="1605"/>
        <v>7.3192162170237678</v>
      </c>
      <c r="F1342" s="42">
        <f t="shared" si="1608"/>
        <v>3.5761441446825124</v>
      </c>
      <c r="G1342" s="42">
        <f t="shared" si="1609"/>
        <v>7.6692162170237674</v>
      </c>
      <c r="H1342" s="42">
        <f t="shared" si="1610"/>
        <v>8.0592162170237671</v>
      </c>
      <c r="I1342" s="42">
        <f t="shared" si="1611"/>
        <v>1.7242240994692262</v>
      </c>
      <c r="J1342" s="42">
        <f t="shared" si="1605"/>
        <v>3.8917806153309651</v>
      </c>
      <c r="K1342" s="42">
        <f t="shared" si="1605"/>
        <v>1.8993917990599862</v>
      </c>
      <c r="L1342" s="42">
        <f t="shared" si="1612"/>
        <v>2.6805296146345055</v>
      </c>
      <c r="M1342" s="42">
        <f t="shared" si="1605"/>
        <v>5.2176026268810345</v>
      </c>
      <c r="N1342" s="42">
        <f t="shared" si="1613"/>
        <v>4.4230402020883979</v>
      </c>
      <c r="O1342" s="42">
        <f t="shared" si="1605"/>
        <v>1.5187527316438598</v>
      </c>
      <c r="P1342" s="42">
        <f t="shared" si="1605"/>
        <v>3.379800113033212</v>
      </c>
      <c r="Q1342" s="42">
        <f t="shared" si="1605"/>
        <v>4.6427105249697345</v>
      </c>
      <c r="R1342" s="42">
        <f t="shared" si="1605"/>
        <v>1.5333880623035219</v>
      </c>
      <c r="S1342" s="42">
        <f t="shared" si="1605"/>
        <v>2.975526455101388</v>
      </c>
      <c r="T1342" s="42">
        <f t="shared" si="1614"/>
        <v>4.9875577110480904</v>
      </c>
      <c r="U1342" s="42">
        <f t="shared" si="1617"/>
        <v>1.8267720961143543</v>
      </c>
      <c r="V1342" s="42">
        <f t="shared" si="1617"/>
        <v>4.8401055092727576</v>
      </c>
      <c r="W1342" s="42">
        <f t="shared" si="1617"/>
        <v>0.38601923331062438</v>
      </c>
      <c r="X1342" s="42">
        <f t="shared" si="1617"/>
        <v>1.9946932122534922</v>
      </c>
      <c r="Y1342" s="42">
        <f t="shared" si="1617"/>
        <v>4.1689392418100431</v>
      </c>
      <c r="Z1342" s="42">
        <f t="shared" si="1617"/>
        <v>5.2414657032154661</v>
      </c>
      <c r="AA1342" s="42">
        <f t="shared" si="1615"/>
        <v>2.3829340774475911</v>
      </c>
      <c r="AB1342" s="42">
        <f t="shared" si="1605"/>
        <v>4.6075082150060886</v>
      </c>
      <c r="AC1342" s="42">
        <f t="shared" si="1616"/>
        <v>4.5501399080784113</v>
      </c>
      <c r="AD1342" s="74">
        <f t="shared" si="1606"/>
        <v>100</v>
      </c>
    </row>
    <row r="1343" spans="1:30" x14ac:dyDescent="0.25">
      <c r="A1343" s="34" t="s">
        <v>891</v>
      </c>
      <c r="B1343" s="34" t="s">
        <v>892</v>
      </c>
      <c r="C1343" s="42">
        <f t="shared" si="1607"/>
        <v>1.6537126470333747</v>
      </c>
      <c r="D1343" s="42">
        <f t="shared" si="1605"/>
        <v>0.56000000000000005</v>
      </c>
      <c r="E1343" s="42">
        <f t="shared" si="1605"/>
        <v>0.83</v>
      </c>
      <c r="F1343" s="42">
        <f t="shared" si="1608"/>
        <v>3.6242918685559271</v>
      </c>
      <c r="G1343" s="42">
        <f t="shared" si="1609"/>
        <v>7.7414378028338904</v>
      </c>
      <c r="H1343" s="42">
        <f t="shared" si="1610"/>
        <v>8.1314378028338901</v>
      </c>
      <c r="I1343" s="42">
        <f t="shared" si="1610"/>
        <v>1.6637526924932193</v>
      </c>
      <c r="J1343" s="42">
        <f t="shared" si="1605"/>
        <v>4.7722227326092002</v>
      </c>
      <c r="K1343" s="42">
        <f t="shared" si="1605"/>
        <v>2.051579037525193</v>
      </c>
      <c r="L1343" s="42">
        <f t="shared" si="1612"/>
        <v>4.2786238906305396</v>
      </c>
      <c r="M1343" s="42">
        <f t="shared" si="1605"/>
        <v>5.870815974273687</v>
      </c>
      <c r="N1343" s="42">
        <f t="shared" si="1613"/>
        <v>4.090977839225733</v>
      </c>
      <c r="O1343" s="42">
        <f t="shared" si="1605"/>
        <v>5.1653872064862556</v>
      </c>
      <c r="P1343" s="42">
        <f t="shared" si="1605"/>
        <v>5.0577749730177892</v>
      </c>
      <c r="Q1343" s="42">
        <f t="shared" si="1605"/>
        <v>4.6952290515134054</v>
      </c>
      <c r="R1343" s="42">
        <f t="shared" si="1605"/>
        <v>2.3021459089376717</v>
      </c>
      <c r="S1343" s="42">
        <f t="shared" si="1605"/>
        <v>4.1466347232596554</v>
      </c>
      <c r="T1343" s="42">
        <f t="shared" si="1614"/>
        <v>6.1198804747770161</v>
      </c>
      <c r="U1343" s="42">
        <f t="shared" ref="U1343:U1344" si="1618">U203-1</f>
        <v>0.86439999826538205</v>
      </c>
      <c r="V1343" s="42">
        <f t="shared" si="1617"/>
        <v>1.2861543796035404</v>
      </c>
      <c r="W1343" s="42">
        <f t="shared" si="1617"/>
        <v>1.8888396618420433</v>
      </c>
      <c r="X1343" s="42">
        <f t="shared" si="1617"/>
        <v>2.5195347899808009</v>
      </c>
      <c r="Y1343" s="42">
        <f t="shared" si="1617"/>
        <v>3.1214558939676667</v>
      </c>
      <c r="Z1343" s="42">
        <f t="shared" si="1617"/>
        <v>4.6739852579548788</v>
      </c>
      <c r="AA1343" s="42">
        <f t="shared" si="1615"/>
        <v>3.8858316038923943</v>
      </c>
      <c r="AB1343" s="42">
        <f t="shared" si="1605"/>
        <v>4.30767828680127</v>
      </c>
      <c r="AC1343" s="42">
        <f t="shared" si="1616"/>
        <v>4.6962155016856029</v>
      </c>
      <c r="AD1343" s="74">
        <f t="shared" si="1606"/>
        <v>100.00000000000003</v>
      </c>
    </row>
    <row r="1344" spans="1:30" x14ac:dyDescent="0.25">
      <c r="A1344" s="34" t="s">
        <v>893</v>
      </c>
      <c r="B1344" s="34" t="s">
        <v>894</v>
      </c>
      <c r="C1344" s="42">
        <f t="shared" si="1607"/>
        <v>0.82266232475522749</v>
      </c>
      <c r="D1344" s="42">
        <f t="shared" si="1605"/>
        <v>0.56000000000000005</v>
      </c>
      <c r="E1344" s="42">
        <f t="shared" si="1605"/>
        <v>7.0948848926740862</v>
      </c>
      <c r="F1344" s="42">
        <f t="shared" si="1608"/>
        <v>5.5148848926740861</v>
      </c>
      <c r="G1344" s="42">
        <f t="shared" si="1609"/>
        <v>7.4448848926740858</v>
      </c>
      <c r="H1344" s="42">
        <f t="shared" si="1610"/>
        <v>7.8348848926740864</v>
      </c>
      <c r="I1344" s="42">
        <f t="shared" si="1610"/>
        <v>3.4045161873932166</v>
      </c>
      <c r="J1344" s="42">
        <f t="shared" si="1605"/>
        <v>3.1915451340037766</v>
      </c>
      <c r="K1344" s="42">
        <f t="shared" si="1605"/>
        <v>2.9641707446743109</v>
      </c>
      <c r="L1344" s="42">
        <f t="shared" si="1612"/>
        <v>1.2360663437794939</v>
      </c>
      <c r="M1344" s="42">
        <f t="shared" si="1605"/>
        <v>2.3216032617637836</v>
      </c>
      <c r="N1344" s="42">
        <f t="shared" si="1613"/>
        <v>1.8978783870404681</v>
      </c>
      <c r="O1344" s="42">
        <f t="shared" si="1605"/>
        <v>3.5989764277063903</v>
      </c>
      <c r="P1344" s="42">
        <f t="shared" si="1605"/>
        <v>1.9577765289606512</v>
      </c>
      <c r="Q1344" s="42">
        <f t="shared" si="1605"/>
        <v>3.1051463380580504</v>
      </c>
      <c r="R1344" s="42">
        <f t="shared" si="1605"/>
        <v>3.1513460922390553</v>
      </c>
      <c r="S1344" s="42">
        <f t="shared" si="1605"/>
        <v>2.7049857829283876</v>
      </c>
      <c r="T1344" s="42">
        <f t="shared" si="1614"/>
        <v>4.0145426213889266</v>
      </c>
      <c r="U1344" s="42">
        <f t="shared" si="1618"/>
        <v>4.9594881891400711E-2</v>
      </c>
      <c r="V1344" s="42">
        <f t="shared" si="1617"/>
        <v>6.1098307127575655</v>
      </c>
      <c r="W1344" s="42">
        <f t="shared" si="1617"/>
        <v>4.2748618763157387</v>
      </c>
      <c r="X1344" s="42">
        <f t="shared" si="1617"/>
        <v>2.339854756905754</v>
      </c>
      <c r="Y1344" s="42">
        <f t="shared" si="1617"/>
        <v>1.8896475202802232</v>
      </c>
      <c r="Z1344" s="42">
        <f t="shared" si="1617"/>
        <v>5.146995413350143</v>
      </c>
      <c r="AA1344" s="42">
        <f t="shared" si="1615"/>
        <v>4.8043109651625189</v>
      </c>
      <c r="AB1344" s="42">
        <f t="shared" si="1605"/>
        <v>6.0343244080452187</v>
      </c>
      <c r="AC1344" s="42">
        <f t="shared" si="1616"/>
        <v>6.5298237199033498</v>
      </c>
      <c r="AD1344" s="74">
        <f t="shared" si="1606"/>
        <v>99.999999999999986</v>
      </c>
    </row>
    <row r="1345" spans="1:30" x14ac:dyDescent="0.25">
      <c r="A1345" s="34" t="s">
        <v>895</v>
      </c>
      <c r="B1345" s="34" t="s">
        <v>896</v>
      </c>
      <c r="C1345" s="42">
        <f t="shared" si="1607"/>
        <v>1.1872928391193243</v>
      </c>
      <c r="D1345" s="42">
        <f t="shared" si="1605"/>
        <v>0.56000000000000005</v>
      </c>
      <c r="E1345" s="42">
        <f t="shared" si="1605"/>
        <v>7.1262299863907188</v>
      </c>
      <c r="F1345" s="42">
        <f t="shared" si="1608"/>
        <v>5.5462299863907187</v>
      </c>
      <c r="G1345" s="42">
        <f t="shared" si="1609"/>
        <v>7.4762299863907185</v>
      </c>
      <c r="H1345" s="42">
        <f t="shared" si="1610"/>
        <v>7.866229986390719</v>
      </c>
      <c r="I1345" s="42">
        <f t="shared" si="1611"/>
        <v>1.3734291609961318</v>
      </c>
      <c r="J1345" s="42">
        <f t="shared" si="1605"/>
        <v>3.3121677062280028</v>
      </c>
      <c r="K1345" s="42">
        <f t="shared" si="1605"/>
        <v>3.135106253554051</v>
      </c>
      <c r="L1345" s="42">
        <f t="shared" si="1612"/>
        <v>2.0241667503297323</v>
      </c>
      <c r="M1345" s="42">
        <f t="shared" si="1605"/>
        <v>2.9592789927951202</v>
      </c>
      <c r="N1345" s="42">
        <f t="shared" si="1613"/>
        <v>3.5343813856053621</v>
      </c>
      <c r="O1345" s="42">
        <f t="shared" si="1605"/>
        <v>5.3584936054389116</v>
      </c>
      <c r="P1345" s="42">
        <f t="shared" si="1605"/>
        <v>3.6728008253945856</v>
      </c>
      <c r="Q1345" s="42">
        <f t="shared" si="1605"/>
        <v>2.0147200609322695</v>
      </c>
      <c r="R1345" s="42">
        <f t="shared" si="1605"/>
        <v>4.1883725518258643</v>
      </c>
      <c r="S1345" s="42">
        <f t="shared" si="1605"/>
        <v>2.889903112937688</v>
      </c>
      <c r="T1345" s="42">
        <f t="shared" si="1614"/>
        <v>4.7555234937632722</v>
      </c>
      <c r="U1345" s="42">
        <f t="shared" ref="U1345:Z1348" si="1619">U205</f>
        <v>1.9857528244000684</v>
      </c>
      <c r="V1345" s="42">
        <f t="shared" si="1619"/>
        <v>4.1516504277032675</v>
      </c>
      <c r="W1345" s="42">
        <f t="shared" si="1619"/>
        <v>1.42587864490178</v>
      </c>
      <c r="X1345" s="42">
        <f t="shared" si="1619"/>
        <v>9.3927589170476278E-2</v>
      </c>
      <c r="Y1345" s="42">
        <f t="shared" si="1619"/>
        <v>2.4277628934714017</v>
      </c>
      <c r="Z1345" s="42">
        <f t="shared" si="1619"/>
        <v>5.9209971340811824</v>
      </c>
      <c r="AA1345" s="42">
        <f t="shared" si="1615"/>
        <v>4.0822341104838635</v>
      </c>
      <c r="AB1345" s="42">
        <f t="shared" si="1605"/>
        <v>5.4932209589386023</v>
      </c>
      <c r="AC1345" s="42">
        <f t="shared" si="1616"/>
        <v>5.438018732366154</v>
      </c>
      <c r="AD1345" s="74">
        <f t="shared" si="1606"/>
        <v>100.00000000000001</v>
      </c>
    </row>
    <row r="1346" spans="1:30" x14ac:dyDescent="0.25">
      <c r="A1346" s="34" t="s">
        <v>897</v>
      </c>
      <c r="B1346" s="34" t="s">
        <v>898</v>
      </c>
      <c r="C1346" s="42">
        <f t="shared" si="1607"/>
        <v>1.0078256442959594</v>
      </c>
      <c r="D1346" s="42">
        <f t="shared" si="1605"/>
        <v>6.5969360239472881</v>
      </c>
      <c r="E1346" s="42">
        <f>E206-0.2</f>
        <v>0.62999999999999989</v>
      </c>
      <c r="F1346" s="42">
        <f>F206-1.2</f>
        <v>4.8369360239472874</v>
      </c>
      <c r="G1346" s="42">
        <f t="shared" si="1609"/>
        <v>7.2169360239472873</v>
      </c>
      <c r="H1346" s="42">
        <f t="shared" si="1610"/>
        <v>7.6069360239472879</v>
      </c>
      <c r="I1346" s="42">
        <f t="shared" si="1611"/>
        <v>0.76231200798243037</v>
      </c>
      <c r="J1346" s="42">
        <f t="shared" si="1605"/>
        <v>3.7696950014765167</v>
      </c>
      <c r="K1346" s="42">
        <f t="shared" si="1605"/>
        <v>1.5715990475565278</v>
      </c>
      <c r="L1346" s="42">
        <f>L206</f>
        <v>3.4615796062087143</v>
      </c>
      <c r="M1346" s="42">
        <f t="shared" si="1605"/>
        <v>4.0750538237639331</v>
      </c>
      <c r="N1346" s="42">
        <f t="shared" si="1613"/>
        <v>3.4691647735334494</v>
      </c>
      <c r="O1346" s="42">
        <f t="shared" si="1605"/>
        <v>6.0369360239472876</v>
      </c>
      <c r="P1346" s="42">
        <f t="shared" si="1605"/>
        <v>4.2761630169626628</v>
      </c>
      <c r="Q1346" s="42">
        <f t="shared" si="1605"/>
        <v>2.3979578317371462</v>
      </c>
      <c r="R1346" s="42">
        <f t="shared" si="1605"/>
        <v>3.8349933928975264</v>
      </c>
      <c r="S1346" s="42">
        <f t="shared" si="1605"/>
        <v>3.1241255487842836</v>
      </c>
      <c r="T1346" s="42">
        <f>T206</f>
        <v>4.5790849047610811</v>
      </c>
      <c r="U1346" s="42">
        <f t="shared" si="1619"/>
        <v>2.1741155650542665</v>
      </c>
      <c r="V1346" s="42">
        <f t="shared" si="1619"/>
        <v>2.825523976035734</v>
      </c>
      <c r="W1346" s="42">
        <f t="shared" si="1619"/>
        <v>2.9234326942024498</v>
      </c>
      <c r="X1346" s="42">
        <f>X206+0.17</f>
        <v>2.4356092539968959</v>
      </c>
      <c r="Y1346" s="42">
        <f t="shared" si="1619"/>
        <v>2.4063802899765987</v>
      </c>
      <c r="Z1346" s="42">
        <f t="shared" si="1619"/>
        <v>4.1360518981525285</v>
      </c>
      <c r="AA1346" s="42">
        <f t="shared" si="1615"/>
        <v>4.1075053729938293</v>
      </c>
      <c r="AB1346" s="42">
        <f t="shared" si="1605"/>
        <v>5.2695505437458658</v>
      </c>
      <c r="AC1346" s="42">
        <f t="shared" si="1616"/>
        <v>4.4675956861451471</v>
      </c>
      <c r="AD1346" s="74">
        <f t="shared" si="1606"/>
        <v>99.999999999999972</v>
      </c>
    </row>
    <row r="1347" spans="1:30" x14ac:dyDescent="0.25">
      <c r="A1347" s="34" t="s">
        <v>899</v>
      </c>
      <c r="B1347" s="34" t="s">
        <v>900</v>
      </c>
      <c r="C1347" s="42">
        <f t="shared" si="1607"/>
        <v>0.98664749614452207</v>
      </c>
      <c r="D1347" s="42">
        <f t="shared" si="1605"/>
        <v>0.56000000000000005</v>
      </c>
      <c r="E1347" s="42">
        <f t="shared" si="1605"/>
        <v>0.83</v>
      </c>
      <c r="F1347" s="42">
        <f t="shared" si="1608"/>
        <v>6.0933295402268524</v>
      </c>
      <c r="G1347" s="42">
        <f t="shared" si="1609"/>
        <v>8.0233295402268521</v>
      </c>
      <c r="H1347" s="42">
        <f t="shared" si="1610"/>
        <v>8.4133295402268526</v>
      </c>
      <c r="I1347" s="42">
        <f t="shared" si="1610"/>
        <v>2.0311098467422859</v>
      </c>
      <c r="J1347" s="42">
        <f t="shared" si="1605"/>
        <v>3.6276409961669769</v>
      </c>
      <c r="K1347" s="42">
        <f t="shared" si="1605"/>
        <v>3.6855948350257561</v>
      </c>
      <c r="L1347" s="42">
        <f t="shared" si="1612"/>
        <v>2.5073105531564486</v>
      </c>
      <c r="M1347" s="42">
        <f t="shared" si="1605"/>
        <v>2.8955526930919437</v>
      </c>
      <c r="N1347" s="42">
        <f t="shared" si="1613"/>
        <v>3.8185215051045547</v>
      </c>
      <c r="O1347" s="42">
        <f t="shared" si="1605"/>
        <v>3.4944661482009463</v>
      </c>
      <c r="P1347" s="42">
        <f t="shared" si="1605"/>
        <v>4.8473584243273544</v>
      </c>
      <c r="Q1347" s="42">
        <f t="shared" si="1605"/>
        <v>3.5642283932567773</v>
      </c>
      <c r="R1347" s="42">
        <f t="shared" si="1605"/>
        <v>3.5212238802602935</v>
      </c>
      <c r="S1347" s="42">
        <f t="shared" si="1605"/>
        <v>3.207353845917678</v>
      </c>
      <c r="T1347" s="42">
        <f t="shared" si="1614"/>
        <v>4.7022830734934047</v>
      </c>
      <c r="U1347" s="42">
        <f t="shared" ref="U1347:U1348" si="1620">U207-1</f>
        <v>0.55627638786983757</v>
      </c>
      <c r="V1347" s="42">
        <f t="shared" si="1619"/>
        <v>4.686027157912438</v>
      </c>
      <c r="W1347" s="42">
        <f t="shared" si="1619"/>
        <v>3.7009793159456978</v>
      </c>
      <c r="X1347" s="42">
        <f t="shared" si="1619"/>
        <v>2.454872781792707</v>
      </c>
      <c r="Y1347" s="42">
        <f t="shared" si="1619"/>
        <v>2.5475176856286081</v>
      </c>
      <c r="Z1347" s="42">
        <f t="shared" si="1619"/>
        <v>4.8386610909135657</v>
      </c>
      <c r="AA1347" s="42">
        <f t="shared" si="1615"/>
        <v>4.0669463122628668</v>
      </c>
      <c r="AB1347" s="42">
        <f t="shared" si="1605"/>
        <v>5.6897479743298982</v>
      </c>
      <c r="AC1347" s="42">
        <f t="shared" si="1616"/>
        <v>4.6496909817748708</v>
      </c>
      <c r="AD1347" s="74">
        <f t="shared" si="1606"/>
        <v>100</v>
      </c>
    </row>
    <row r="1348" spans="1:30" x14ac:dyDescent="0.25">
      <c r="A1348" s="34" t="s">
        <v>901</v>
      </c>
      <c r="B1348" s="34" t="s">
        <v>902</v>
      </c>
      <c r="C1348" s="42">
        <f t="shared" si="1607"/>
        <v>0.72971722821578699</v>
      </c>
      <c r="D1348" s="42">
        <f t="shared" si="1605"/>
        <v>0.56000000000000005</v>
      </c>
      <c r="E1348" s="42">
        <f t="shared" si="1605"/>
        <v>0.83</v>
      </c>
      <c r="F1348" s="42">
        <f t="shared" si="1608"/>
        <v>5.8217100246103897</v>
      </c>
      <c r="G1348" s="42">
        <f t="shared" si="1609"/>
        <v>7.7517100246103894</v>
      </c>
      <c r="H1348" s="42">
        <f t="shared" si="1610"/>
        <v>8.14171002461039</v>
      </c>
      <c r="I1348" s="42">
        <f t="shared" si="1610"/>
        <v>2.2143912592288979</v>
      </c>
      <c r="J1348" s="42">
        <f t="shared" si="1605"/>
        <v>4.1420077109291906</v>
      </c>
      <c r="K1348" s="42">
        <f t="shared" si="1605"/>
        <v>2.1634141816554862</v>
      </c>
      <c r="L1348" s="42">
        <f t="shared" si="1612"/>
        <v>3.8076357871828419</v>
      </c>
      <c r="M1348" s="42">
        <f t="shared" si="1605"/>
        <v>5.0735513932925809</v>
      </c>
      <c r="N1348" s="42">
        <f t="shared" si="1613"/>
        <v>4.5966445604369355</v>
      </c>
      <c r="O1348" s="42">
        <f t="shared" si="1605"/>
        <v>1.3982361754490193</v>
      </c>
      <c r="P1348" s="42">
        <f t="shared" si="1605"/>
        <v>3.9704081398687774</v>
      </c>
      <c r="Q1348" s="42">
        <f t="shared" si="1605"/>
        <v>5.3150858266816208</v>
      </c>
      <c r="R1348" s="42">
        <f t="shared" si="1605"/>
        <v>1.0544861231540339</v>
      </c>
      <c r="S1348" s="42">
        <f t="shared" si="1605"/>
        <v>3.4252498229848416</v>
      </c>
      <c r="T1348" s="42">
        <f t="shared" si="1614"/>
        <v>5.1751100760557058</v>
      </c>
      <c r="U1348" s="42">
        <f t="shared" si="1620"/>
        <v>0.37567812139296097</v>
      </c>
      <c r="V1348" s="42">
        <f t="shared" si="1619"/>
        <v>5.6967518859996238</v>
      </c>
      <c r="W1348" s="42">
        <f t="shared" si="1619"/>
        <v>3.49441498653341</v>
      </c>
      <c r="X1348" s="42">
        <f t="shared" si="1619"/>
        <v>0.24811466081102984</v>
      </c>
      <c r="Y1348" s="42">
        <f t="shared" si="1619"/>
        <v>5.5801499702666852</v>
      </c>
      <c r="Z1348" s="42">
        <f t="shared" si="1619"/>
        <v>3.2079874955893746</v>
      </c>
      <c r="AA1348" s="42">
        <f t="shared" si="1615"/>
        <v>4.8889236383932335</v>
      </c>
      <c r="AB1348" s="42">
        <f t="shared" si="1605"/>
        <v>4.1031488986146085</v>
      </c>
      <c r="AC1348" s="42">
        <f t="shared" si="1616"/>
        <v>6.2337619834321982</v>
      </c>
      <c r="AD1348" s="74">
        <f t="shared" si="1606"/>
        <v>100.00000000000001</v>
      </c>
    </row>
    <row r="1349" spans="1:30" x14ac:dyDescent="0.25">
      <c r="A1349" s="34" t="s">
        <v>903</v>
      </c>
      <c r="B1349" s="34" t="s">
        <v>904</v>
      </c>
      <c r="C1349" s="42">
        <f t="shared" si="1607"/>
        <v>0.58901857654736334</v>
      </c>
      <c r="D1349" s="42">
        <f t="shared" si="1605"/>
        <v>0.56000000000000005</v>
      </c>
      <c r="E1349" s="42">
        <f t="shared" si="1605"/>
        <v>0.83</v>
      </c>
      <c r="F1349" s="42">
        <f t="shared" si="1608"/>
        <v>1.5595448414190454</v>
      </c>
      <c r="G1349" s="42">
        <f t="shared" si="1609"/>
        <v>8.108634524257134</v>
      </c>
      <c r="H1349" s="42">
        <f t="shared" si="1610"/>
        <v>8.4986345242571346</v>
      </c>
      <c r="I1349" s="42">
        <f t="shared" si="1611"/>
        <v>3.369089682838089</v>
      </c>
      <c r="J1349" s="42">
        <f t="shared" si="1605"/>
        <v>3.7320003569561124</v>
      </c>
      <c r="K1349" s="42">
        <f t="shared" si="1605"/>
        <v>3.7887987687742197</v>
      </c>
      <c r="L1349" s="42">
        <f t="shared" si="1612"/>
        <v>2.5782164766729108</v>
      </c>
      <c r="M1349" s="42">
        <f t="shared" si="1605"/>
        <v>3.565698252337989</v>
      </c>
      <c r="N1349" s="42">
        <f t="shared" si="1613"/>
        <v>4.1141298139639755</v>
      </c>
      <c r="O1349" s="42">
        <f t="shared" si="1605"/>
        <v>1.474177558352582</v>
      </c>
      <c r="P1349" s="42">
        <f t="shared" si="1605"/>
        <v>2.309544841419044</v>
      </c>
      <c r="Q1349" s="42">
        <f t="shared" si="1605"/>
        <v>3.8737530224595313</v>
      </c>
      <c r="R1349" s="42">
        <f t="shared" si="1605"/>
        <v>3.067228343245826</v>
      </c>
      <c r="S1349" s="42">
        <f t="shared" si="1605"/>
        <v>3.5640521173130568</v>
      </c>
      <c r="T1349" s="42">
        <f t="shared" si="1614"/>
        <v>5.2010212072480133</v>
      </c>
      <c r="U1349" s="42">
        <f t="shared" ref="U1349:Z1352" si="1621">U209</f>
        <v>2.2542252508498923</v>
      </c>
      <c r="V1349" s="42">
        <f t="shared" si="1621"/>
        <v>5.6124184465647211</v>
      </c>
      <c r="W1349" s="42">
        <f t="shared" si="1621"/>
        <v>3.6954212671662945</v>
      </c>
      <c r="X1349" s="42">
        <f t="shared" si="1621"/>
        <v>3.3184879140875356</v>
      </c>
      <c r="Y1349" s="42">
        <f t="shared" si="1621"/>
        <v>4.042050548899037</v>
      </c>
      <c r="Z1349" s="42">
        <f t="shared" si="1621"/>
        <v>5.4931619093066306</v>
      </c>
      <c r="AA1349" s="42">
        <f t="shared" si="1615"/>
        <v>3.5033113815476611</v>
      </c>
      <c r="AB1349" s="42">
        <f t="shared" si="1605"/>
        <v>5.0030368582516616</v>
      </c>
      <c r="AC1349" s="42">
        <f t="shared" si="1616"/>
        <v>6.2943435152645328</v>
      </c>
      <c r="AD1349" s="74">
        <f t="shared" si="1606"/>
        <v>100</v>
      </c>
    </row>
    <row r="1350" spans="1:30" x14ac:dyDescent="0.25">
      <c r="A1350" s="34" t="s">
        <v>905</v>
      </c>
      <c r="B1350" s="34" t="s">
        <v>906</v>
      </c>
      <c r="C1350" s="42">
        <f t="shared" si="1607"/>
        <v>1.6459784701287892</v>
      </c>
      <c r="D1350" s="42">
        <f t="shared" ref="D1350:E1365" si="1622">D210</f>
        <v>0.56000000000000005</v>
      </c>
      <c r="E1350" s="42">
        <f t="shared" si="1622"/>
        <v>0.83</v>
      </c>
      <c r="F1350" s="42">
        <f t="shared" si="1608"/>
        <v>3.5993001930937503</v>
      </c>
      <c r="G1350" s="42">
        <f t="shared" si="1609"/>
        <v>7.7039502896406251</v>
      </c>
      <c r="H1350" s="42">
        <f t="shared" si="1610"/>
        <v>8.0939502896406257</v>
      </c>
      <c r="I1350" s="42">
        <f t="shared" si="1611"/>
        <v>2.0119751448203118</v>
      </c>
      <c r="J1350" s="42">
        <f t="shared" ref="J1350:K1365" si="1623">J210</f>
        <v>5.1347533276955879</v>
      </c>
      <c r="K1350" s="42">
        <f t="shared" si="1623"/>
        <v>1.8421622718682158</v>
      </c>
      <c r="L1350" s="42">
        <f t="shared" si="1612"/>
        <v>3.9818935779639686</v>
      </c>
      <c r="M1350" s="42">
        <f t="shared" ref="M1350:M1365" si="1624">M210</f>
        <v>3.8268216088627627</v>
      </c>
      <c r="N1350" s="42">
        <f t="shared" si="1613"/>
        <v>4.1945880947738132</v>
      </c>
      <c r="O1350" s="42">
        <f t="shared" ref="O1350:S1365" si="1625">O210</f>
        <v>4.3030310421033926</v>
      </c>
      <c r="P1350" s="42">
        <f t="shared" si="1625"/>
        <v>3.1260595137861333</v>
      </c>
      <c r="Q1350" s="42">
        <f t="shared" si="1625"/>
        <v>5.5822774261806494</v>
      </c>
      <c r="R1350" s="42">
        <f t="shared" si="1625"/>
        <v>1.8160986278180651</v>
      </c>
      <c r="S1350" s="42">
        <f t="shared" si="1625"/>
        <v>3.3760397489197653</v>
      </c>
      <c r="T1350" s="42">
        <f t="shared" si="1614"/>
        <v>5.6761425640206991</v>
      </c>
      <c r="U1350" s="42">
        <f t="shared" si="1621"/>
        <v>3.4764106816463354</v>
      </c>
      <c r="V1350" s="42">
        <f t="shared" si="1621"/>
        <v>3.4610744991855515</v>
      </c>
      <c r="W1350" s="42">
        <f t="shared" si="1621"/>
        <v>3.3274315794593843</v>
      </c>
      <c r="X1350" s="42">
        <f t="shared" si="1621"/>
        <v>1.3828835091225382</v>
      </c>
      <c r="Y1350" s="42">
        <f t="shared" si="1621"/>
        <v>3.9317515392263527</v>
      </c>
      <c r="Z1350" s="42">
        <f t="shared" si="1621"/>
        <v>5.2014038207880908</v>
      </c>
      <c r="AA1350" s="42">
        <f t="shared" si="1615"/>
        <v>2.1653600869904173</v>
      </c>
      <c r="AB1350" s="42">
        <f t="shared" ref="AB1350:AB1365" si="1626">AB210</f>
        <v>4.7384190555469345</v>
      </c>
      <c r="AC1350" s="42">
        <f t="shared" si="1616"/>
        <v>5.0102430367172444</v>
      </c>
      <c r="AD1350" s="74">
        <f t="shared" si="1606"/>
        <v>100</v>
      </c>
    </row>
    <row r="1351" spans="1:30" x14ac:dyDescent="0.25">
      <c r="A1351" s="34" t="s">
        <v>907</v>
      </c>
      <c r="B1351" s="34" t="s">
        <v>908</v>
      </c>
      <c r="C1351" s="42">
        <f t="shared" si="1607"/>
        <v>0.73300451224968355</v>
      </c>
      <c r="D1351" s="42">
        <f t="shared" si="1622"/>
        <v>6.3793182176585912</v>
      </c>
      <c r="E1351" s="42">
        <f t="shared" si="1622"/>
        <v>6.6493182176585917</v>
      </c>
      <c r="F1351" s="42">
        <f t="shared" si="1608"/>
        <v>3.1295454784390615</v>
      </c>
      <c r="G1351" s="42">
        <f t="shared" si="1609"/>
        <v>6.9993182176585913</v>
      </c>
      <c r="H1351" s="42">
        <f t="shared" ref="H1351:K1366" si="1627">H211</f>
        <v>7.3893182176585919</v>
      </c>
      <c r="I1351" s="42">
        <f t="shared" si="1627"/>
        <v>4.3569602556463858</v>
      </c>
      <c r="J1351" s="42">
        <f t="shared" si="1623"/>
        <v>4.2847540695159196</v>
      </c>
      <c r="K1351" s="42">
        <f t="shared" si="1623"/>
        <v>0.13626502713525859</v>
      </c>
      <c r="L1351" s="42">
        <f t="shared" si="1612"/>
        <v>3.2131202520215307</v>
      </c>
      <c r="M1351" s="42">
        <f t="shared" si="1624"/>
        <v>5.4439086834878916</v>
      </c>
      <c r="N1351" s="42">
        <f t="shared" si="1613"/>
        <v>2.441487934173316</v>
      </c>
      <c r="O1351" s="42">
        <f t="shared" si="1625"/>
        <v>2.7239361869891288</v>
      </c>
      <c r="P1351" s="42">
        <f t="shared" si="1625"/>
        <v>0.84865057340854499</v>
      </c>
      <c r="Q1351" s="42">
        <f t="shared" si="1625"/>
        <v>4.4255551824606494</v>
      </c>
      <c r="R1351" s="42">
        <f t="shared" si="1625"/>
        <v>1.6105533589666674</v>
      </c>
      <c r="S1351" s="42">
        <f t="shared" si="1625"/>
        <v>2.455802033864058</v>
      </c>
      <c r="T1351" s="42">
        <f t="shared" si="1614"/>
        <v>4.2954406705626607</v>
      </c>
      <c r="U1351" s="42">
        <f t="shared" ref="U1351:U1352" si="1628">U211-1</f>
        <v>0.54053761088838659</v>
      </c>
      <c r="V1351" s="42">
        <f t="shared" si="1621"/>
        <v>5.22346581745719</v>
      </c>
      <c r="W1351" s="42">
        <f t="shared" si="1621"/>
        <v>2.762497906605863</v>
      </c>
      <c r="X1351" s="42">
        <f t="shared" si="1621"/>
        <v>2.1000199163248929</v>
      </c>
      <c r="Y1351" s="42">
        <f t="shared" si="1621"/>
        <v>2.7873507691844837</v>
      </c>
      <c r="Z1351" s="42">
        <f t="shared" si="1621"/>
        <v>4.6136734531835719</v>
      </c>
      <c r="AA1351" s="42">
        <f t="shared" si="1615"/>
        <v>3.4764635210347237</v>
      </c>
      <c r="AB1351" s="42">
        <f t="shared" si="1626"/>
        <v>5.0426706298111776</v>
      </c>
      <c r="AC1351" s="42">
        <f t="shared" si="1616"/>
        <v>5.9370632859546157</v>
      </c>
      <c r="AD1351" s="74">
        <f t="shared" si="1606"/>
        <v>100.00000000000004</v>
      </c>
    </row>
    <row r="1352" spans="1:30" x14ac:dyDescent="0.25">
      <c r="A1352" s="34" t="s">
        <v>909</v>
      </c>
      <c r="B1352" s="34" t="s">
        <v>910</v>
      </c>
      <c r="C1352" s="42">
        <f t="shared" si="1607"/>
        <v>1.6133713554715101</v>
      </c>
      <c r="D1352" s="42">
        <f t="shared" si="1622"/>
        <v>0.56000000000000005</v>
      </c>
      <c r="E1352" s="42">
        <f t="shared" si="1622"/>
        <v>7.2662452613438306</v>
      </c>
      <c r="F1352" s="42">
        <f t="shared" si="1608"/>
        <v>5.6862452613438306</v>
      </c>
      <c r="G1352" s="42">
        <f t="shared" si="1609"/>
        <v>7.6162452613438303</v>
      </c>
      <c r="H1352" s="42">
        <f t="shared" si="1627"/>
        <v>1.57</v>
      </c>
      <c r="I1352" s="42">
        <f t="shared" si="1627"/>
        <v>3.5044764024505675</v>
      </c>
      <c r="J1352" s="42">
        <f t="shared" si="1623"/>
        <v>4.8083898785331511</v>
      </c>
      <c r="K1352" s="42">
        <f t="shared" si="1623"/>
        <v>2.9255660278835545</v>
      </c>
      <c r="L1352" s="42">
        <f t="shared" si="1612"/>
        <v>3.0406139916973851</v>
      </c>
      <c r="M1352" s="42">
        <f t="shared" si="1624"/>
        <v>4.544394996974698</v>
      </c>
      <c r="N1352" s="42">
        <f t="shared" si="1613"/>
        <v>4.6181479121396443</v>
      </c>
      <c r="O1352" s="42">
        <f t="shared" si="1625"/>
        <v>0.13694138853923027</v>
      </c>
      <c r="P1352" s="42">
        <f t="shared" si="1625"/>
        <v>2.5476804159485993</v>
      </c>
      <c r="Q1352" s="42">
        <f t="shared" si="1625"/>
        <v>4.1630408104190142</v>
      </c>
      <c r="R1352" s="42">
        <f t="shared" si="1625"/>
        <v>2.2565923762367448</v>
      </c>
      <c r="S1352" s="42">
        <f t="shared" si="1625"/>
        <v>3.1479630216873873</v>
      </c>
      <c r="T1352" s="42">
        <f t="shared" si="1614"/>
        <v>5.3935561093856474</v>
      </c>
      <c r="U1352" s="42">
        <f t="shared" si="1628"/>
        <v>0.87996442899993044</v>
      </c>
      <c r="V1352" s="42">
        <f t="shared" si="1621"/>
        <v>4.4727706478236087</v>
      </c>
      <c r="W1352" s="42">
        <f t="shared" si="1621"/>
        <v>4.3007054542829843</v>
      </c>
      <c r="X1352" s="42">
        <f t="shared" si="1621"/>
        <v>1.9079138842094967</v>
      </c>
      <c r="Y1352" s="42">
        <f t="shared" si="1621"/>
        <v>3.0924453171637465</v>
      </c>
      <c r="Z1352" s="42">
        <f t="shared" si="1621"/>
        <v>4.6874953756948026</v>
      </c>
      <c r="AA1352" s="42">
        <f t="shared" si="1615"/>
        <v>4.4479987407305606</v>
      </c>
      <c r="AB1352" s="42">
        <f t="shared" si="1626"/>
        <v>5.477887252886541</v>
      </c>
      <c r="AC1352" s="42">
        <f t="shared" si="1616"/>
        <v>5.3333484268096969</v>
      </c>
      <c r="AD1352" s="74">
        <f t="shared" si="1606"/>
        <v>99.999999999999986</v>
      </c>
    </row>
    <row r="1353" spans="1:30" x14ac:dyDescent="0.25">
      <c r="A1353" s="34" t="s">
        <v>911</v>
      </c>
      <c r="B1353" s="34" t="s">
        <v>912</v>
      </c>
      <c r="C1353" s="42">
        <f t="shared" si="1607"/>
        <v>1.1410745142615699</v>
      </c>
      <c r="D1353" s="42">
        <f t="shared" si="1622"/>
        <v>6.9913197771552724</v>
      </c>
      <c r="E1353" s="42">
        <f t="shared" si="1622"/>
        <v>7.2613197771552729</v>
      </c>
      <c r="F1353" s="42">
        <f t="shared" si="1608"/>
        <v>3.5375465181035155</v>
      </c>
      <c r="G1353" s="42">
        <f t="shared" si="1609"/>
        <v>7.6113197771552725</v>
      </c>
      <c r="H1353" s="42">
        <f t="shared" si="1627"/>
        <v>1.57</v>
      </c>
      <c r="I1353" s="42">
        <f t="shared" si="1611"/>
        <v>3.8414614902479247</v>
      </c>
      <c r="J1353" s="42">
        <f t="shared" si="1623"/>
        <v>3.5334699404586254</v>
      </c>
      <c r="K1353" s="42">
        <f t="shared" si="1623"/>
        <v>2.9587614401788684</v>
      </c>
      <c r="L1353" s="42">
        <f t="shared" si="1612"/>
        <v>3.252450243669033</v>
      </c>
      <c r="M1353" s="42">
        <f t="shared" si="1624"/>
        <v>4.6937716207079871</v>
      </c>
      <c r="N1353" s="42">
        <f t="shared" si="1613"/>
        <v>2.0889897123184964</v>
      </c>
      <c r="O1353" s="42">
        <f t="shared" si="1625"/>
        <v>1.2315293190297341</v>
      </c>
      <c r="P1353" s="42">
        <f t="shared" si="1625"/>
        <v>1.2058724582166132</v>
      </c>
      <c r="Q1353" s="42">
        <f t="shared" si="1625"/>
        <v>5.5248802595960225</v>
      </c>
      <c r="R1353" s="42">
        <f t="shared" si="1625"/>
        <v>0.60767354576586141</v>
      </c>
      <c r="S1353" s="42">
        <f t="shared" si="1625"/>
        <v>2.6000271365890835</v>
      </c>
      <c r="T1353" s="42">
        <f t="shared" si="1614"/>
        <v>4.7537030065672017</v>
      </c>
      <c r="U1353" s="42">
        <f t="shared" ref="U1353:Z1355" si="1629">U213</f>
        <v>0.79770885155303439</v>
      </c>
      <c r="V1353" s="42">
        <f t="shared" si="1629"/>
        <v>6.338155381698539</v>
      </c>
      <c r="W1353" s="42">
        <f t="shared" si="1629"/>
        <v>1.5018659361263369</v>
      </c>
      <c r="X1353" s="42">
        <f t="shared" si="1629"/>
        <v>1.8449677644808029</v>
      </c>
      <c r="Y1353" s="42">
        <f t="shared" si="1629"/>
        <v>2.8124777023886587</v>
      </c>
      <c r="Z1353" s="42">
        <f t="shared" si="1629"/>
        <v>5.4285952365828463</v>
      </c>
      <c r="AA1353" s="42">
        <f t="shared" si="1615"/>
        <v>4.282621808610096</v>
      </c>
      <c r="AB1353" s="42">
        <f t="shared" si="1626"/>
        <v>5.8205620402807563</v>
      </c>
      <c r="AC1353" s="42">
        <f t="shared" si="1616"/>
        <v>6.7678747411025713</v>
      </c>
      <c r="AD1353" s="74">
        <f t="shared" si="1606"/>
        <v>100.00000000000001</v>
      </c>
    </row>
    <row r="1354" spans="1:30" x14ac:dyDescent="0.25">
      <c r="A1354" s="34" t="s">
        <v>913</v>
      </c>
      <c r="B1354" s="34" t="s">
        <v>914</v>
      </c>
      <c r="C1354" s="42">
        <f t="shared" si="1607"/>
        <v>0.70923405049152644</v>
      </c>
      <c r="D1354" s="42">
        <f t="shared" si="1622"/>
        <v>0.56000000000000005</v>
      </c>
      <c r="E1354" s="42">
        <f t="shared" si="1622"/>
        <v>0.83</v>
      </c>
      <c r="F1354" s="42">
        <f t="shared" si="1608"/>
        <v>4.0898747038130017</v>
      </c>
      <c r="G1354" s="42">
        <f t="shared" si="1609"/>
        <v>8.4398120557195018</v>
      </c>
      <c r="H1354" s="42">
        <f t="shared" si="1627"/>
        <v>8.8298120557195023</v>
      </c>
      <c r="I1354" s="42">
        <f t="shared" si="1611"/>
        <v>2.0774138588714375</v>
      </c>
      <c r="J1354" s="42">
        <f t="shared" si="1623"/>
        <v>3.8158041802299283</v>
      </c>
      <c r="K1354" s="42">
        <f t="shared" si="1623"/>
        <v>1.8599518489859863</v>
      </c>
      <c r="L1354" s="42">
        <f t="shared" si="1612"/>
        <v>3.543889943141445</v>
      </c>
      <c r="M1354" s="42">
        <f t="shared" si="1624"/>
        <v>4.5554293594579445</v>
      </c>
      <c r="N1354" s="42">
        <f t="shared" si="1613"/>
        <v>3.6515066399460845</v>
      </c>
      <c r="O1354" s="42">
        <f t="shared" si="1625"/>
        <v>3.3982098984218951</v>
      </c>
      <c r="P1354" s="42">
        <f t="shared" si="1625"/>
        <v>4.0836442813422185</v>
      </c>
      <c r="Q1354" s="42">
        <f t="shared" si="1625"/>
        <v>5.1226546433952249</v>
      </c>
      <c r="R1354" s="42">
        <f t="shared" si="1625"/>
        <v>2.1464242021462003</v>
      </c>
      <c r="S1354" s="42">
        <f t="shared" si="1625"/>
        <v>4.3474935790412443</v>
      </c>
      <c r="T1354" s="42">
        <f t="shared" si="1614"/>
        <v>6.7187570860344401</v>
      </c>
      <c r="U1354" s="42">
        <f t="shared" si="1629"/>
        <v>1.7647047807988994</v>
      </c>
      <c r="V1354" s="42">
        <f t="shared" si="1629"/>
        <v>3.0190632119165954</v>
      </c>
      <c r="W1354" s="42">
        <f t="shared" si="1629"/>
        <v>1.0634710952625972</v>
      </c>
      <c r="X1354" s="42">
        <f t="shared" si="1629"/>
        <v>0.4368823190056903</v>
      </c>
      <c r="Y1354" s="42">
        <f t="shared" si="1629"/>
        <v>3.047278496995915</v>
      </c>
      <c r="Z1354" s="42">
        <f t="shared" si="1629"/>
        <v>5.5385450256151936</v>
      </c>
      <c r="AA1354" s="42">
        <f t="shared" si="1615"/>
        <v>4.4406703035309816</v>
      </c>
      <c r="AB1354" s="42">
        <f t="shared" si="1626"/>
        <v>6.2448510217028801</v>
      </c>
      <c r="AC1354" s="42">
        <f t="shared" si="1616"/>
        <v>5.6646213584136573</v>
      </c>
      <c r="AD1354" s="74">
        <f t="shared" si="1606"/>
        <v>100</v>
      </c>
    </row>
    <row r="1355" spans="1:30" x14ac:dyDescent="0.25">
      <c r="A1355" s="34" t="s">
        <v>915</v>
      </c>
      <c r="B1355" s="34" t="s">
        <v>916</v>
      </c>
      <c r="C1355" s="42">
        <f t="shared" si="1607"/>
        <v>0.40060031014846809</v>
      </c>
      <c r="D1355" s="42">
        <f t="shared" si="1622"/>
        <v>0.56000000000000005</v>
      </c>
      <c r="E1355" s="42">
        <f t="shared" si="1622"/>
        <v>0.83</v>
      </c>
      <c r="F1355" s="42">
        <f t="shared" si="1608"/>
        <v>3.8260243641892444</v>
      </c>
      <c r="G1355" s="42">
        <f t="shared" si="1609"/>
        <v>8.0440365462838663</v>
      </c>
      <c r="H1355" s="42">
        <f t="shared" si="1627"/>
        <v>8.4340365462838651</v>
      </c>
      <c r="I1355" s="42">
        <f>I215</f>
        <v>3.182018273141932</v>
      </c>
      <c r="J1355" s="42">
        <f t="shared" si="1623"/>
        <v>4.3540070095924621</v>
      </c>
      <c r="K1355" s="42">
        <f t="shared" si="1623"/>
        <v>2.4014673316199771</v>
      </c>
      <c r="L1355" s="42">
        <f t="shared" si="1612"/>
        <v>1.3171115117004795</v>
      </c>
      <c r="M1355" s="42">
        <f t="shared" si="1624"/>
        <v>2.0375701049275952</v>
      </c>
      <c r="N1355" s="42">
        <f t="shared" si="1613"/>
        <v>1.0799870670039198</v>
      </c>
      <c r="O1355" s="42">
        <f t="shared" si="1625"/>
        <v>3.6510832692999293</v>
      </c>
      <c r="P1355" s="42">
        <f t="shared" si="1625"/>
        <v>3.5750190345228465</v>
      </c>
      <c r="Q1355" s="42">
        <f t="shared" si="1625"/>
        <v>2.2405281982008178</v>
      </c>
      <c r="R1355" s="42">
        <f t="shared" si="1625"/>
        <v>4.8504889568113683</v>
      </c>
      <c r="S1355" s="42">
        <f t="shared" si="1625"/>
        <v>2.4325518034967488</v>
      </c>
      <c r="T1355" s="42">
        <f t="shared" si="1614"/>
        <v>4.4412433441277575</v>
      </c>
      <c r="U1355" s="42">
        <f>U215-1</f>
        <v>0.41189269352975932</v>
      </c>
      <c r="V1355" s="42">
        <f t="shared" si="1629"/>
        <v>6.3954885191246369</v>
      </c>
      <c r="W1355" s="42">
        <f t="shared" si="1629"/>
        <v>4.4942891303249501</v>
      </c>
      <c r="X1355" s="42">
        <f t="shared" si="1629"/>
        <v>4.7971296588959316</v>
      </c>
      <c r="Y1355" s="42">
        <f t="shared" si="1629"/>
        <v>1.1304352181559931</v>
      </c>
      <c r="Z1355" s="42">
        <f t="shared" si="1629"/>
        <v>5.9412085451058596</v>
      </c>
      <c r="AA1355" s="42">
        <f t="shared" si="1615"/>
        <v>5.4741280927464109</v>
      </c>
      <c r="AB1355" s="42">
        <f t="shared" si="1626"/>
        <v>6.3617191509762891</v>
      </c>
      <c r="AC1355" s="42">
        <f t="shared" si="1616"/>
        <v>7.3359353197888737</v>
      </c>
      <c r="AD1355" s="74">
        <f t="shared" si="1606"/>
        <v>99.999999999999986</v>
      </c>
    </row>
    <row r="1356" spans="1:30" x14ac:dyDescent="0.25">
      <c r="A1356" s="34" t="s">
        <v>917</v>
      </c>
      <c r="B1356" s="34" t="s">
        <v>918</v>
      </c>
      <c r="C1356" s="42">
        <f t="shared" si="1607"/>
        <v>0.65312358264591786</v>
      </c>
      <c r="D1356" s="42">
        <f t="shared" si="1622"/>
        <v>0.56000000000000005</v>
      </c>
      <c r="E1356" s="42">
        <f t="shared" si="1622"/>
        <v>0.83</v>
      </c>
      <c r="F1356" s="42">
        <f t="shared" si="1608"/>
        <v>5.6422575062638485</v>
      </c>
      <c r="G1356" s="42">
        <f t="shared" si="1609"/>
        <v>7.5722575062638482</v>
      </c>
      <c r="H1356" s="42">
        <f t="shared" si="1627"/>
        <v>7.9622575062638488</v>
      </c>
      <c r="I1356" s="42">
        <f t="shared" si="1611"/>
        <v>1.6797846903709295</v>
      </c>
      <c r="J1356" s="42">
        <f t="shared" si="1623"/>
        <v>4.4079583432681986</v>
      </c>
      <c r="K1356" s="42">
        <f t="shared" si="1623"/>
        <v>3.1433001786999926</v>
      </c>
      <c r="L1356" s="42">
        <f t="shared" si="1612"/>
        <v>4.1183033313583355</v>
      </c>
      <c r="M1356" s="42">
        <f t="shared" si="1624"/>
        <v>4.6518271682608869</v>
      </c>
      <c r="N1356" s="42">
        <f t="shared" si="1613"/>
        <v>3.5668330886628481</v>
      </c>
      <c r="O1356" s="42">
        <f t="shared" si="1625"/>
        <v>2.9921205348469084</v>
      </c>
      <c r="P1356" s="42">
        <f t="shared" si="1625"/>
        <v>3.5956448472734137</v>
      </c>
      <c r="Q1356" s="42">
        <f t="shared" si="1625"/>
        <v>4.5903270666366254</v>
      </c>
      <c r="R1356" s="42">
        <f t="shared" si="1625"/>
        <v>1.7469610960984456</v>
      </c>
      <c r="S1356" s="42">
        <f t="shared" si="1625"/>
        <v>3.3103078298626634</v>
      </c>
      <c r="T1356" s="42">
        <f t="shared" si="1614"/>
        <v>5.2476517444476958</v>
      </c>
      <c r="U1356" s="42">
        <f t="shared" ref="U1356:Z1360" si="1630">U216</f>
        <v>1.3839220172390867</v>
      </c>
      <c r="V1356" s="42">
        <f t="shared" si="1630"/>
        <v>5.5156217114423258</v>
      </c>
      <c r="W1356" s="42">
        <f t="shared" si="1630"/>
        <v>4.2790363922326851</v>
      </c>
      <c r="X1356" s="42">
        <f t="shared" si="1630"/>
        <v>1.892432172538961</v>
      </c>
      <c r="Y1356" s="42">
        <f t="shared" si="1630"/>
        <v>3.8022193082176283</v>
      </c>
      <c r="Z1356" s="42">
        <f t="shared" si="1630"/>
        <v>3.979037814199434</v>
      </c>
      <c r="AA1356" s="42">
        <f t="shared" si="1615"/>
        <v>3.9766457099656938</v>
      </c>
      <c r="AB1356" s="42">
        <f t="shared" si="1626"/>
        <v>5.2687452415207723</v>
      </c>
      <c r="AC1356" s="42">
        <f t="shared" si="1616"/>
        <v>3.6314236114190028</v>
      </c>
      <c r="AD1356" s="74">
        <f t="shared" si="1606"/>
        <v>100</v>
      </c>
    </row>
    <row r="1357" spans="1:30" x14ac:dyDescent="0.25">
      <c r="A1357" s="34" t="s">
        <v>919</v>
      </c>
      <c r="B1357" s="34" t="s">
        <v>920</v>
      </c>
      <c r="C1357" s="42">
        <f t="shared" si="1607"/>
        <v>1.7993538791226462</v>
      </c>
      <c r="D1357" s="42">
        <f t="shared" si="1622"/>
        <v>6.3422908294860054</v>
      </c>
      <c r="E1357" s="42">
        <f t="shared" si="1622"/>
        <v>0.83</v>
      </c>
      <c r="F1357" s="42">
        <f t="shared" si="1608"/>
        <v>5.0322908294860058</v>
      </c>
      <c r="G1357" s="42">
        <f t="shared" si="1609"/>
        <v>6.9622908294860055</v>
      </c>
      <c r="H1357" s="42">
        <f t="shared" si="1627"/>
        <v>7.3522908294860061</v>
      </c>
      <c r="I1357" s="42">
        <f t="shared" si="1611"/>
        <v>1.4002166301810854</v>
      </c>
      <c r="J1357" s="42">
        <f t="shared" si="1623"/>
        <v>3.2184448956573073</v>
      </c>
      <c r="K1357" s="42">
        <f t="shared" si="1623"/>
        <v>2.2938013207878316</v>
      </c>
      <c r="L1357" s="42">
        <f t="shared" si="1612"/>
        <v>4.0461068664842035</v>
      </c>
      <c r="M1357" s="42">
        <f t="shared" si="1624"/>
        <v>4.3780869772809972</v>
      </c>
      <c r="N1357" s="42">
        <f t="shared" si="1613"/>
        <v>4.3131578586241979</v>
      </c>
      <c r="O1357" s="42">
        <f t="shared" si="1625"/>
        <v>2.5835767536001306</v>
      </c>
      <c r="P1357" s="42">
        <f t="shared" si="1625"/>
        <v>3.613931768428754</v>
      </c>
      <c r="Q1357" s="42">
        <f t="shared" si="1625"/>
        <v>5.0070123254434025</v>
      </c>
      <c r="R1357" s="42">
        <f t="shared" si="1625"/>
        <v>0.93203215711974619</v>
      </c>
      <c r="S1357" s="42">
        <f t="shared" si="1625"/>
        <v>3.6590863785617924</v>
      </c>
      <c r="T1357" s="42">
        <f t="shared" si="1614"/>
        <v>5.8164907441417153</v>
      </c>
      <c r="U1357" s="42">
        <f t="shared" si="1630"/>
        <v>0.96680135361827813</v>
      </c>
      <c r="V1357" s="42">
        <f t="shared" si="1630"/>
        <v>4.5522646332185079</v>
      </c>
      <c r="W1357" s="42">
        <f t="shared" si="1630"/>
        <v>3.3370186145830987</v>
      </c>
      <c r="X1357" s="42">
        <f t="shared" si="1630"/>
        <v>1.9939985503574127</v>
      </c>
      <c r="Y1357" s="42">
        <f t="shared" si="1630"/>
        <v>3.868968511793879</v>
      </c>
      <c r="Z1357" s="42">
        <f t="shared" si="1630"/>
        <v>4.6867488668370267</v>
      </c>
      <c r="AA1357" s="42">
        <f t="shared" si="1615"/>
        <v>2.6573263475596578</v>
      </c>
      <c r="AB1357" s="42">
        <f t="shared" si="1626"/>
        <v>4.3660698522134176</v>
      </c>
      <c r="AC1357" s="42">
        <f t="shared" si="1616"/>
        <v>3.9903413964408774</v>
      </c>
      <c r="AD1357" s="74">
        <f t="shared" si="1606"/>
        <v>100</v>
      </c>
    </row>
    <row r="1358" spans="1:30" x14ac:dyDescent="0.25">
      <c r="A1358" s="34" t="s">
        <v>921</v>
      </c>
      <c r="B1358" s="34" t="s">
        <v>922</v>
      </c>
      <c r="C1358" s="42">
        <f t="shared" si="1607"/>
        <v>0.7188829970657058</v>
      </c>
      <c r="D1358" s="42">
        <f t="shared" si="1622"/>
        <v>0.56000000000000005</v>
      </c>
      <c r="E1358" s="42">
        <f t="shared" si="1622"/>
        <v>7.2360210068496658</v>
      </c>
      <c r="F1358" s="42">
        <f t="shared" si="1608"/>
        <v>5.6560210068496657</v>
      </c>
      <c r="G1358" s="42">
        <f t="shared" si="1609"/>
        <v>7.5860210068496654</v>
      </c>
      <c r="H1358" s="42">
        <f t="shared" si="1627"/>
        <v>7.976021006849666</v>
      </c>
      <c r="I1358" s="42">
        <f>I218</f>
        <v>0.55075262585620888</v>
      </c>
      <c r="J1358" s="42">
        <f t="shared" si="1623"/>
        <v>3.6548277981577186</v>
      </c>
      <c r="K1358" s="42">
        <f t="shared" si="1623"/>
        <v>2.5235840330013835</v>
      </c>
      <c r="L1358" s="42">
        <f t="shared" si="1612"/>
        <v>3.4238034391774734</v>
      </c>
      <c r="M1358" s="42">
        <f t="shared" si="1624"/>
        <v>4.3449083466021579</v>
      </c>
      <c r="N1358" s="42">
        <f>N218-1.52</f>
        <v>1.4504993023526231</v>
      </c>
      <c r="O1358" s="42">
        <f t="shared" si="1625"/>
        <v>2.5896680665988026</v>
      </c>
      <c r="P1358" s="42">
        <f t="shared" si="1625"/>
        <v>5.738727151969492</v>
      </c>
      <c r="Q1358" s="42">
        <f t="shared" si="1625"/>
        <v>3.5806618154186145</v>
      </c>
      <c r="R1358" s="42">
        <f t="shared" si="1625"/>
        <v>2.9931420314198864</v>
      </c>
      <c r="S1358" s="42">
        <f t="shared" si="1625"/>
        <v>2.1054505293468573</v>
      </c>
      <c r="T1358" s="42">
        <f t="shared" si="1614"/>
        <v>4.9814136840071477</v>
      </c>
      <c r="U1358" s="42">
        <f t="shared" si="1630"/>
        <v>2.2626927696465566</v>
      </c>
      <c r="V1358" s="42">
        <f t="shared" si="1630"/>
        <v>4.5972228523449505</v>
      </c>
      <c r="W1358" s="42">
        <f t="shared" si="1630"/>
        <v>1.9238047740581194</v>
      </c>
      <c r="X1358" s="42">
        <f t="shared" si="1630"/>
        <v>0.121642397577994</v>
      </c>
      <c r="Y1358" s="42">
        <f t="shared" si="1630"/>
        <v>2.0207551663687693</v>
      </c>
      <c r="Z1358" s="42">
        <f t="shared" si="1630"/>
        <v>4.8323222752279866</v>
      </c>
      <c r="AA1358" s="42">
        <f t="shared" si="1615"/>
        <v>4.2934853050634096</v>
      </c>
      <c r="AB1358" s="42">
        <f t="shared" si="1626"/>
        <v>5.9087685302181452</v>
      </c>
      <c r="AC1358" s="42">
        <f t="shared" si="1616"/>
        <v>6.368900081121331</v>
      </c>
      <c r="AD1358" s="74">
        <f t="shared" si="1606"/>
        <v>100.00000000000001</v>
      </c>
    </row>
    <row r="1359" spans="1:30" x14ac:dyDescent="0.25">
      <c r="A1359" s="34" t="s">
        <v>923</v>
      </c>
      <c r="B1359" s="34" t="s">
        <v>924</v>
      </c>
      <c r="C1359" s="42">
        <f t="shared" si="1607"/>
        <v>0.86593787885164453</v>
      </c>
      <c r="D1359" s="42">
        <f t="shared" si="1622"/>
        <v>0.56000000000000005</v>
      </c>
      <c r="E1359" s="42">
        <f t="shared" si="1622"/>
        <v>6.8780349221855976</v>
      </c>
      <c r="F1359" s="42">
        <f t="shared" si="1608"/>
        <v>5.2980349221855976</v>
      </c>
      <c r="G1359" s="42">
        <f t="shared" si="1609"/>
        <v>7.2280349221855973</v>
      </c>
      <c r="H1359" s="42">
        <f t="shared" si="1627"/>
        <v>7.6180349221855979</v>
      </c>
      <c r="I1359" s="42">
        <f t="shared" si="1611"/>
        <v>1.2700145509106644</v>
      </c>
      <c r="J1359" s="42">
        <f t="shared" si="1623"/>
        <v>5.3280307647825538</v>
      </c>
      <c r="K1359" s="42">
        <f t="shared" si="1623"/>
        <v>1.4828515373953688</v>
      </c>
      <c r="L1359" s="42">
        <f t="shared" si="1612"/>
        <v>3.2035929367159266</v>
      </c>
      <c r="M1359" s="42">
        <f t="shared" si="1624"/>
        <v>3.605352426531657</v>
      </c>
      <c r="N1359" s="42">
        <f t="shared" si="1613"/>
        <v>2.956374794384022</v>
      </c>
      <c r="O1359" s="42">
        <f t="shared" si="1625"/>
        <v>3.7317662285826043</v>
      </c>
      <c r="P1359" s="42">
        <f t="shared" si="1625"/>
        <v>3.5280203712749314</v>
      </c>
      <c r="Q1359" s="42">
        <f t="shared" si="1625"/>
        <v>3.1151118032521179</v>
      </c>
      <c r="R1359" s="42">
        <f t="shared" si="1625"/>
        <v>3.1556263224721559</v>
      </c>
      <c r="S1359" s="42">
        <f t="shared" si="1625"/>
        <v>2.9157901775592561</v>
      </c>
      <c r="T1359" s="42">
        <f t="shared" si="1614"/>
        <v>4.9088698547552312</v>
      </c>
      <c r="U1359" s="42">
        <f t="shared" si="1630"/>
        <v>1.3099574185571596</v>
      </c>
      <c r="V1359" s="42">
        <f t="shared" si="1630"/>
        <v>4.1546397248980966</v>
      </c>
      <c r="W1359" s="42">
        <f t="shared" si="1630"/>
        <v>3.9752543828662898</v>
      </c>
      <c r="X1359" s="42">
        <f t="shared" si="1630"/>
        <v>1.9077335714091703</v>
      </c>
      <c r="Y1359" s="42">
        <f t="shared" si="1630"/>
        <v>2.7591440583981899</v>
      </c>
      <c r="Z1359" s="42">
        <f t="shared" si="1630"/>
        <v>4.8666672373616855</v>
      </c>
      <c r="AA1359" s="42">
        <f t="shared" si="1615"/>
        <v>3.3354641853798181</v>
      </c>
      <c r="AB1359" s="42">
        <f t="shared" si="1626"/>
        <v>4.5130006779760556</v>
      </c>
      <c r="AC1359" s="42">
        <f t="shared" si="1616"/>
        <v>5.5286594069430297</v>
      </c>
      <c r="AD1359" s="74">
        <f t="shared" si="1606"/>
        <v>100.00000000000006</v>
      </c>
    </row>
    <row r="1360" spans="1:30" x14ac:dyDescent="0.25">
      <c r="A1360" s="34" t="s">
        <v>925</v>
      </c>
      <c r="B1360" s="34" t="s">
        <v>926</v>
      </c>
      <c r="C1360" s="42">
        <f t="shared" si="1607"/>
        <v>0.68135825502076197</v>
      </c>
      <c r="D1360" s="42">
        <f t="shared" si="1622"/>
        <v>6.9423541925174259</v>
      </c>
      <c r="E1360" s="42">
        <f t="shared" si="1622"/>
        <v>0.83</v>
      </c>
      <c r="F1360" s="42">
        <f t="shared" si="1608"/>
        <v>1.3774513975058094</v>
      </c>
      <c r="G1360" s="42">
        <f t="shared" si="1609"/>
        <v>7.562354192517426</v>
      </c>
      <c r="H1360" s="42">
        <f t="shared" si="1627"/>
        <v>7.9523541925174266</v>
      </c>
      <c r="I1360" s="42">
        <f>I220</f>
        <v>2.4093142468822597</v>
      </c>
      <c r="J1360" s="42">
        <f t="shared" si="1623"/>
        <v>4.8885507179884176</v>
      </c>
      <c r="K1360" s="42">
        <f t="shared" si="1623"/>
        <v>2.413162845517947</v>
      </c>
      <c r="L1360" s="42">
        <f t="shared" si="1612"/>
        <v>3.3979610204967194</v>
      </c>
      <c r="M1360" s="42">
        <f t="shared" si="1624"/>
        <v>4.7003433058879347</v>
      </c>
      <c r="N1360" s="42">
        <f t="shared" si="1613"/>
        <v>4.3404175961404494</v>
      </c>
      <c r="O1360" s="42">
        <f t="shared" si="1625"/>
        <v>2.8516901711248077</v>
      </c>
      <c r="P1360" s="42">
        <f t="shared" si="1625"/>
        <v>3.8560056579792783</v>
      </c>
      <c r="Q1360" s="42">
        <f t="shared" si="1625"/>
        <v>4.5334564071672094</v>
      </c>
      <c r="R1360" s="42">
        <f t="shared" si="1625"/>
        <v>2.0528207829079634</v>
      </c>
      <c r="S1360" s="42">
        <f t="shared" si="1625"/>
        <v>3.5425105972192141</v>
      </c>
      <c r="T1360" s="42">
        <f t="shared" si="1614"/>
        <v>5.8766485075745223</v>
      </c>
      <c r="U1360" s="42">
        <f>U220-1</f>
        <v>0.78745921071548874</v>
      </c>
      <c r="V1360" s="42">
        <f t="shared" si="1630"/>
        <v>4.8542886405240271</v>
      </c>
      <c r="W1360" s="42">
        <f t="shared" si="1630"/>
        <v>2.4024711788682249</v>
      </c>
      <c r="X1360" s="42">
        <f t="shared" si="1630"/>
        <v>0.51392525969951786</v>
      </c>
      <c r="Y1360" s="42">
        <f t="shared" si="1630"/>
        <v>3.9140420263648696</v>
      </c>
      <c r="Z1360" s="42">
        <f t="shared" si="1630"/>
        <v>5.6680456636974306</v>
      </c>
      <c r="AA1360" s="42">
        <f t="shared" si="1615"/>
        <v>2.9815102314546404</v>
      </c>
      <c r="AB1360" s="42">
        <f t="shared" si="1626"/>
        <v>4.1172124126857339</v>
      </c>
      <c r="AC1360" s="42">
        <f t="shared" si="1616"/>
        <v>4.5522912890244989</v>
      </c>
      <c r="AD1360" s="74">
        <f t="shared" si="1606"/>
        <v>99.999999999999986</v>
      </c>
    </row>
    <row r="1361" spans="1:30" x14ac:dyDescent="0.25">
      <c r="A1361" s="34" t="s">
        <v>927</v>
      </c>
      <c r="B1361" s="34" t="s">
        <v>928</v>
      </c>
      <c r="C1361" s="42">
        <f t="shared" si="1607"/>
        <v>0.56427885801434452</v>
      </c>
      <c r="D1361" s="42">
        <f t="shared" si="1622"/>
        <v>0.56000000000000005</v>
      </c>
      <c r="E1361" s="42">
        <f t="shared" si="1622"/>
        <v>7.933495365415669</v>
      </c>
      <c r="F1361" s="42">
        <f t="shared" si="1608"/>
        <v>1.6178317884718902</v>
      </c>
      <c r="G1361" s="42">
        <f t="shared" si="1609"/>
        <v>8.2834953654156678</v>
      </c>
      <c r="H1361" s="42">
        <f t="shared" si="1627"/>
        <v>1.57</v>
      </c>
      <c r="I1361" s="42">
        <f t="shared" si="1611"/>
        <v>2.0057687091488474</v>
      </c>
      <c r="J1361" s="42">
        <f t="shared" si="1623"/>
        <v>4.9303236026806854</v>
      </c>
      <c r="K1361" s="42">
        <f t="shared" si="1623"/>
        <v>3.0184963088577592</v>
      </c>
      <c r="L1361" s="42">
        <f t="shared" si="1612"/>
        <v>3.4989124347870035</v>
      </c>
      <c r="M1361" s="42">
        <f t="shared" si="1624"/>
        <v>4.5974602987484108</v>
      </c>
      <c r="N1361" s="42">
        <f t="shared" si="1613"/>
        <v>2.4337805857723462</v>
      </c>
      <c r="O1361" s="42">
        <f t="shared" si="1625"/>
        <v>3.3250403838115905</v>
      </c>
      <c r="P1361" s="42">
        <f t="shared" si="1625"/>
        <v>4.1437056298258064</v>
      </c>
      <c r="Q1361" s="42">
        <f t="shared" si="1625"/>
        <v>3.1747674891443847</v>
      </c>
      <c r="R1361" s="42">
        <f t="shared" si="1625"/>
        <v>4.4716880877978005</v>
      </c>
      <c r="S1361" s="42">
        <f t="shared" si="1625"/>
        <v>3.3318321411505294</v>
      </c>
      <c r="T1361" s="42">
        <f t="shared" si="1614"/>
        <v>5.2546877702910972</v>
      </c>
      <c r="U1361" s="42">
        <f t="shared" ref="U1361:Z1363" si="1631">U221</f>
        <v>0.99495328333619626</v>
      </c>
      <c r="V1361" s="42">
        <f t="shared" si="1631"/>
        <v>5.5604642248414162</v>
      </c>
      <c r="W1361" s="42">
        <f t="shared" si="1631"/>
        <v>3.26751728411713</v>
      </c>
      <c r="X1361" s="42">
        <f t="shared" si="1631"/>
        <v>0.51446601413986182</v>
      </c>
      <c r="Y1361" s="42">
        <f t="shared" si="1631"/>
        <v>1.904983782778251</v>
      </c>
      <c r="Z1361" s="42">
        <f t="shared" si="1631"/>
        <v>5.2159523101990466</v>
      </c>
      <c r="AA1361" s="42">
        <f t="shared" si="1615"/>
        <v>5.699504225095076</v>
      </c>
      <c r="AB1361" s="42">
        <f t="shared" si="1626"/>
        <v>6.2501143655095541</v>
      </c>
      <c r="AC1361" s="42">
        <f t="shared" si="1616"/>
        <v>5.8764796906496235</v>
      </c>
      <c r="AD1361" s="74">
        <f t="shared" si="1606"/>
        <v>99.999999999999972</v>
      </c>
    </row>
    <row r="1362" spans="1:30" x14ac:dyDescent="0.25">
      <c r="A1362" s="34" t="s">
        <v>929</v>
      </c>
      <c r="B1362" s="34" t="s">
        <v>930</v>
      </c>
      <c r="C1362" s="42">
        <f t="shared" si="1607"/>
        <v>4.2135900270506843</v>
      </c>
      <c r="D1362" s="42">
        <f t="shared" si="1622"/>
        <v>0.56000000000000005</v>
      </c>
      <c r="E1362" s="42">
        <f t="shared" si="1622"/>
        <v>0.83</v>
      </c>
      <c r="F1362" s="42">
        <f t="shared" si="1608"/>
        <v>1.3692639523772634</v>
      </c>
      <c r="G1362" s="42">
        <f t="shared" si="1609"/>
        <v>7.5377918571317881</v>
      </c>
      <c r="H1362" s="42">
        <f t="shared" si="1627"/>
        <v>7.9277918571317887</v>
      </c>
      <c r="I1362" s="42">
        <f t="shared" si="1611"/>
        <v>7.4539970235790287E-2</v>
      </c>
      <c r="J1362" s="42">
        <f t="shared" si="1623"/>
        <v>5.1210785264318526</v>
      </c>
      <c r="K1362" s="42">
        <f t="shared" si="1623"/>
        <v>5.7622962010918926</v>
      </c>
      <c r="L1362" s="42">
        <f t="shared" si="1612"/>
        <v>2.8907174360447949</v>
      </c>
      <c r="M1362" s="42">
        <f t="shared" si="1624"/>
        <v>2.7445924427715238</v>
      </c>
      <c r="N1362" s="42">
        <f t="shared" si="1613"/>
        <v>4.8916121457754596</v>
      </c>
      <c r="O1362" s="42">
        <f t="shared" si="1625"/>
        <v>2.7054433434603351</v>
      </c>
      <c r="P1362" s="42">
        <f t="shared" si="1625"/>
        <v>4.7683438928488417</v>
      </c>
      <c r="Q1362" s="42">
        <f t="shared" si="1625"/>
        <v>3.4094553451459646</v>
      </c>
      <c r="R1362" s="42">
        <f t="shared" si="1625"/>
        <v>3.3822788139023552</v>
      </c>
      <c r="S1362" s="42">
        <f t="shared" si="1625"/>
        <v>3.3616261494670847</v>
      </c>
      <c r="T1362" s="42">
        <f t="shared" si="1614"/>
        <v>5.0844392987217546</v>
      </c>
      <c r="U1362" s="42">
        <f t="shared" si="1631"/>
        <v>2.0908451130813082</v>
      </c>
      <c r="V1362" s="42">
        <f t="shared" si="1631"/>
        <v>4.888017101760691</v>
      </c>
      <c r="W1362" s="42">
        <f t="shared" si="1631"/>
        <v>3.2271491692159113</v>
      </c>
      <c r="X1362" s="42">
        <f t="shared" si="1631"/>
        <v>1.6703015213938477</v>
      </c>
      <c r="Y1362" s="42">
        <f t="shared" si="1631"/>
        <v>3.1095898136636611</v>
      </c>
      <c r="Z1362" s="42">
        <f t="shared" si="1631"/>
        <v>4.6751102018420987</v>
      </c>
      <c r="AA1362" s="42">
        <f t="shared" si="1615"/>
        <v>3.7956089137722051</v>
      </c>
      <c r="AB1362" s="42">
        <f t="shared" si="1626"/>
        <v>5.380187229353699</v>
      </c>
      <c r="AC1362" s="42">
        <f t="shared" si="1616"/>
        <v>4.5283296763273881</v>
      </c>
      <c r="AD1362" s="74">
        <f t="shared" si="1606"/>
        <v>99.999999999999986</v>
      </c>
    </row>
    <row r="1363" spans="1:30" x14ac:dyDescent="0.25">
      <c r="A1363" s="34" t="s">
        <v>931</v>
      </c>
      <c r="B1363" s="34" t="s">
        <v>932</v>
      </c>
      <c r="C1363" s="42">
        <f t="shared" si="1607"/>
        <v>0.74107303578658446</v>
      </c>
      <c r="D1363" s="42">
        <f t="shared" si="1622"/>
        <v>7.0805297123782438</v>
      </c>
      <c r="E1363" s="42">
        <f t="shared" si="1622"/>
        <v>7.3505297123782443</v>
      </c>
      <c r="F1363" s="42">
        <f t="shared" si="1608"/>
        <v>1.4235099041260821</v>
      </c>
      <c r="G1363" s="42">
        <f t="shared" si="1609"/>
        <v>7.7005297123782439</v>
      </c>
      <c r="H1363" s="42">
        <f t="shared" si="1627"/>
        <v>1.57</v>
      </c>
      <c r="I1363" s="42">
        <f>I223</f>
        <v>5.7271522363467238</v>
      </c>
      <c r="J1363" s="42">
        <f t="shared" si="1623"/>
        <v>4.5696434642003885</v>
      </c>
      <c r="K1363" s="42">
        <f t="shared" si="1623"/>
        <v>3.7677165486813697</v>
      </c>
      <c r="L1363" s="42">
        <f t="shared" si="1612"/>
        <v>2.0242694972307702</v>
      </c>
      <c r="M1363" s="42">
        <f t="shared" si="1624"/>
        <v>3.6181823723334094</v>
      </c>
      <c r="N1363" s="42">
        <f t="shared" si="1613"/>
        <v>1.3283784666385372</v>
      </c>
      <c r="O1363" s="42">
        <f t="shared" si="1625"/>
        <v>1.6648160967774241</v>
      </c>
      <c r="P1363" s="42">
        <f t="shared" si="1625"/>
        <v>0.40753310702364026</v>
      </c>
      <c r="Q1363" s="42">
        <f t="shared" si="1625"/>
        <v>3.4788043275695122</v>
      </c>
      <c r="R1363" s="42">
        <f t="shared" si="1625"/>
        <v>2.9675590059568293</v>
      </c>
      <c r="S1363" s="42">
        <f t="shared" si="1625"/>
        <v>2.1624038480726164</v>
      </c>
      <c r="T1363" s="42">
        <f t="shared" si="1614"/>
        <v>4.1639591959009241</v>
      </c>
      <c r="U1363" s="42">
        <f>U223-1</f>
        <v>0.11086500691890411</v>
      </c>
      <c r="V1363" s="42">
        <f t="shared" si="1631"/>
        <v>5.9878516498166992</v>
      </c>
      <c r="W1363" s="42">
        <f t="shared" si="1631"/>
        <v>1.5311599892739731</v>
      </c>
      <c r="X1363" s="42">
        <f t="shared" si="1631"/>
        <v>1.9433747819707812</v>
      </c>
      <c r="Y1363" s="42">
        <f t="shared" si="1631"/>
        <v>3.83429330699727</v>
      </c>
      <c r="Z1363" s="42">
        <f t="shared" si="1631"/>
        <v>5.7157904752334865</v>
      </c>
      <c r="AA1363" s="42">
        <f t="shared" si="1615"/>
        <v>5.6504356022996562</v>
      </c>
      <c r="AB1363" s="42">
        <f t="shared" si="1626"/>
        <v>6.5205297123782442</v>
      </c>
      <c r="AC1363" s="42">
        <f t="shared" si="1616"/>
        <v>6.9591092313314373</v>
      </c>
      <c r="AD1363" s="74">
        <f t="shared" si="1606"/>
        <v>99.999999999999986</v>
      </c>
    </row>
    <row r="1364" spans="1:30" x14ac:dyDescent="0.25">
      <c r="A1364" s="34" t="s">
        <v>933</v>
      </c>
      <c r="B1364" s="34" t="s">
        <v>934</v>
      </c>
      <c r="C1364" s="42">
        <f t="shared" si="1607"/>
        <v>0.81132309427616434</v>
      </c>
      <c r="D1364" s="42">
        <f t="shared" si="1622"/>
        <v>6.9479378115909363</v>
      </c>
      <c r="E1364" s="42">
        <f t="shared" si="1622"/>
        <v>7.2179378115909358</v>
      </c>
      <c r="F1364" s="42">
        <f t="shared" si="1608"/>
        <v>5.6379378115909358</v>
      </c>
      <c r="G1364" s="42">
        <f t="shared" si="1609"/>
        <v>7.5679378115909355</v>
      </c>
      <c r="H1364" s="42">
        <f t="shared" si="1627"/>
        <v>7.9579378115909361</v>
      </c>
      <c r="I1364" s="42">
        <f t="shared" si="1611"/>
        <v>4.3394455851420677</v>
      </c>
      <c r="J1364" s="42">
        <f t="shared" si="1623"/>
        <v>1.5180678806521113</v>
      </c>
      <c r="K1364" s="42">
        <f t="shared" si="1623"/>
        <v>4.1398412401563807</v>
      </c>
      <c r="L1364" s="42">
        <f>L224</f>
        <v>0.64216449655149055</v>
      </c>
      <c r="M1364" s="42">
        <f t="shared" si="1624"/>
        <v>0.81592091692107327</v>
      </c>
      <c r="N1364" s="42">
        <f t="shared" si="1613"/>
        <v>1.5807640724960037</v>
      </c>
      <c r="O1364" s="42">
        <f t="shared" si="1625"/>
        <v>0.27182714091876348</v>
      </c>
      <c r="P1364" s="42">
        <f t="shared" si="1625"/>
        <v>0.93157426419034517</v>
      </c>
      <c r="Q1364" s="42">
        <f t="shared" si="1625"/>
        <v>0.68585252265684449</v>
      </c>
      <c r="R1364" s="42">
        <f t="shared" si="1625"/>
        <v>6.385944826722854</v>
      </c>
      <c r="S1364" s="42">
        <f t="shared" si="1625"/>
        <v>1.3010457012442385</v>
      </c>
      <c r="T1364" s="42">
        <f t="shared" si="1614"/>
        <v>3.0136634971828999</v>
      </c>
      <c r="U1364" s="42">
        <f t="shared" ref="U1364:Z1370" si="1632">U224</f>
        <v>1.8458408186671478</v>
      </c>
      <c r="V1364" s="42">
        <f>V224-1</f>
        <v>4.0402637331191542</v>
      </c>
      <c r="W1364" s="42">
        <f t="shared" si="1632"/>
        <v>3.5174991664475015</v>
      </c>
      <c r="X1364" s="42">
        <f t="shared" si="1632"/>
        <v>2.3954804859685854</v>
      </c>
      <c r="Y1364" s="42">
        <f t="shared" si="1632"/>
        <v>3.4578265562147941</v>
      </c>
      <c r="Z1364" s="42">
        <f t="shared" si="1632"/>
        <v>5.9592775079506239</v>
      </c>
      <c r="AA1364" s="42">
        <f t="shared" si="1615"/>
        <v>4.2683608961606785</v>
      </c>
      <c r="AB1364" s="42">
        <f t="shared" si="1626"/>
        <v>5.8853335675317506</v>
      </c>
      <c r="AC1364" s="42">
        <f t="shared" si="1616"/>
        <v>6.8629929708738731</v>
      </c>
      <c r="AD1364" s="74">
        <f t="shared" si="1606"/>
        <v>100.00000000000004</v>
      </c>
    </row>
    <row r="1365" spans="1:30" x14ac:dyDescent="0.25">
      <c r="A1365" s="34" t="s">
        <v>935</v>
      </c>
      <c r="B1365" s="34" t="s">
        <v>936</v>
      </c>
      <c r="C1365" s="42">
        <f t="shared" si="1607"/>
        <v>2.2148960877269879</v>
      </c>
      <c r="D1365" s="42">
        <f t="shared" si="1622"/>
        <v>7.1433830612939317</v>
      </c>
      <c r="E1365" s="42">
        <f t="shared" si="1622"/>
        <v>0.83</v>
      </c>
      <c r="F1365" s="42">
        <f t="shared" si="1608"/>
        <v>1.4444610204313113</v>
      </c>
      <c r="G1365" s="42">
        <f t="shared" si="1609"/>
        <v>7.7633830612939319</v>
      </c>
      <c r="H1365" s="42">
        <f t="shared" si="1627"/>
        <v>8.1533830612939315</v>
      </c>
      <c r="I1365" s="42">
        <f t="shared" si="1611"/>
        <v>2.0416915306469652</v>
      </c>
      <c r="J1365" s="42">
        <f t="shared" si="1623"/>
        <v>4.4037095140461231</v>
      </c>
      <c r="K1365" s="42">
        <f t="shared" si="1623"/>
        <v>3.2055453335639168</v>
      </c>
      <c r="L1365" s="42">
        <f t="shared" si="1612"/>
        <v>1.3301488416107325</v>
      </c>
      <c r="M1365" s="42">
        <f t="shared" si="1624"/>
        <v>2.435372747654085</v>
      </c>
      <c r="N1365" s="42">
        <f t="shared" si="1613"/>
        <v>3.3019180346259169</v>
      </c>
      <c r="O1365" s="42">
        <f t="shared" si="1625"/>
        <v>3.221655540633201</v>
      </c>
      <c r="P1365" s="42">
        <f t="shared" si="1625"/>
        <v>2.8802300893160964</v>
      </c>
      <c r="Q1365" s="42">
        <f t="shared" si="1625"/>
        <v>2.6311064362920207</v>
      </c>
      <c r="R1365" s="42">
        <f t="shared" si="1625"/>
        <v>4.0338659648466146</v>
      </c>
      <c r="S1365" s="42">
        <f t="shared" si="1625"/>
        <v>2.2604152521148477</v>
      </c>
      <c r="T1365" s="42">
        <f t="shared" si="1614"/>
        <v>4.3017660371200481</v>
      </c>
      <c r="U1365" s="42">
        <f t="shared" si="1632"/>
        <v>1.7384438828898112</v>
      </c>
      <c r="V1365" s="42">
        <f t="shared" si="1632"/>
        <v>5.8716289522285505</v>
      </c>
      <c r="W1365" s="42">
        <f t="shared" si="1632"/>
        <v>2.8709255181762532</v>
      </c>
      <c r="X1365" s="42">
        <f t="shared" si="1632"/>
        <v>2.0321321356915218</v>
      </c>
      <c r="Y1365" s="42">
        <f t="shared" si="1632"/>
        <v>1.7813939086253041</v>
      </c>
      <c r="Z1365" s="42">
        <f t="shared" si="1632"/>
        <v>5.1259870222674593</v>
      </c>
      <c r="AA1365" s="42">
        <f t="shared" si="1615"/>
        <v>4.8873912746481549</v>
      </c>
      <c r="AB1365" s="42">
        <f t="shared" si="1626"/>
        <v>5.7103328964395974</v>
      </c>
      <c r="AC1365" s="42">
        <f t="shared" si="1616"/>
        <v>6.384832794522687</v>
      </c>
      <c r="AD1365" s="74">
        <f t="shared" si="1606"/>
        <v>99.999999999999972</v>
      </c>
    </row>
    <row r="1366" spans="1:30" x14ac:dyDescent="0.25">
      <c r="A1366" s="34" t="s">
        <v>937</v>
      </c>
      <c r="B1366" s="34" t="s">
        <v>938</v>
      </c>
      <c r="C1366" s="42">
        <f t="shared" si="1607"/>
        <v>1.8152056191635002</v>
      </c>
      <c r="D1366" s="42">
        <f t="shared" ref="D1366:E1381" si="1633">D226</f>
        <v>0.56000000000000005</v>
      </c>
      <c r="E1366" s="42">
        <f t="shared" si="1633"/>
        <v>0.83</v>
      </c>
      <c r="F1366" s="42">
        <f t="shared" si="1608"/>
        <v>5.9699369209901061</v>
      </c>
      <c r="G1366" s="42">
        <f t="shared" si="1609"/>
        <v>7.8999369209901058</v>
      </c>
      <c r="H1366" s="42">
        <f t="shared" si="1627"/>
        <v>8.2899369209901064</v>
      </c>
      <c r="I1366" s="42">
        <f t="shared" si="1627"/>
        <v>2.5499737170792098</v>
      </c>
      <c r="J1366" s="42">
        <f t="shared" si="1627"/>
        <v>4.6731636809041701</v>
      </c>
      <c r="K1366" s="42">
        <f t="shared" si="1627"/>
        <v>3.5774870798383902</v>
      </c>
      <c r="L1366" s="42">
        <f t="shared" si="1612"/>
        <v>2.8541215813931893</v>
      </c>
      <c r="M1366" s="42">
        <f t="shared" ref="M1366:M1381" si="1634">M226</f>
        <v>3.4626417085198815</v>
      </c>
      <c r="N1366" s="42">
        <f t="shared" si="1613"/>
        <v>3.7094029347583777</v>
      </c>
      <c r="O1366" s="42">
        <f t="shared" ref="O1366:S1381" si="1635">O226</f>
        <v>3.4314571511438841</v>
      </c>
      <c r="P1366" s="42">
        <f t="shared" si="1635"/>
        <v>3.9199632039108949</v>
      </c>
      <c r="Q1366" s="42">
        <f t="shared" si="1635"/>
        <v>3.9480213089676925</v>
      </c>
      <c r="R1366" s="42">
        <f t="shared" si="1635"/>
        <v>2.9829494485223242</v>
      </c>
      <c r="S1366" s="42">
        <f t="shared" si="1635"/>
        <v>2.4940924899427359</v>
      </c>
      <c r="T1366" s="42">
        <f t="shared" si="1614"/>
        <v>4.2313258818518236</v>
      </c>
      <c r="U1366" s="42">
        <f t="shared" ref="U1366:U1370" si="1636">U226-1</f>
        <v>0.31410501827730419</v>
      </c>
      <c r="V1366" s="42">
        <f t="shared" si="1632"/>
        <v>3.9311578396481668</v>
      </c>
      <c r="W1366" s="42">
        <f t="shared" si="1632"/>
        <v>4.2121017124202487</v>
      </c>
      <c r="X1366" s="42">
        <f t="shared" si="1632"/>
        <v>2.1576627243354487</v>
      </c>
      <c r="Y1366" s="42">
        <f t="shared" si="1632"/>
        <v>3.8169757306629437</v>
      </c>
      <c r="Z1366" s="42">
        <f t="shared" si="1632"/>
        <v>5.0060534312866221</v>
      </c>
      <c r="AA1366" s="42">
        <f t="shared" si="1615"/>
        <v>3.6338512233426767</v>
      </c>
      <c r="AB1366" s="42">
        <f t="shared" ref="AB1366:AB1381" si="1637">AB226</f>
        <v>4.9404612388666695</v>
      </c>
      <c r="AC1366" s="42">
        <f t="shared" si="1616"/>
        <v>4.7880145121935431</v>
      </c>
      <c r="AD1366" s="74">
        <f t="shared" si="1606"/>
        <v>100.00000000000001</v>
      </c>
    </row>
    <row r="1367" spans="1:30" x14ac:dyDescent="0.25">
      <c r="A1367" s="34" t="s">
        <v>939</v>
      </c>
      <c r="B1367" s="34" t="s">
        <v>940</v>
      </c>
      <c r="C1367" s="42">
        <f t="shared" si="1607"/>
        <v>0.62078234365199714</v>
      </c>
      <c r="D1367" s="42">
        <f t="shared" si="1633"/>
        <v>0.56000000000000005</v>
      </c>
      <c r="E1367" s="42">
        <f t="shared" si="1633"/>
        <v>0.83</v>
      </c>
      <c r="F1367" s="42">
        <f t="shared" si="1608"/>
        <v>1.508205863645439</v>
      </c>
      <c r="G1367" s="42">
        <f t="shared" si="1609"/>
        <v>7.9546175909363148</v>
      </c>
      <c r="H1367" s="42">
        <f t="shared" ref="H1367:K1382" si="1638">H227</f>
        <v>8.3446175909363145</v>
      </c>
      <c r="I1367" s="42">
        <f t="shared" si="1638"/>
        <v>4.2664117272908761</v>
      </c>
      <c r="J1367" s="42">
        <f t="shared" si="1638"/>
        <v>4.1238125946624935</v>
      </c>
      <c r="K1367" s="42">
        <f t="shared" si="1638"/>
        <v>1.9689315587982921</v>
      </c>
      <c r="L1367" s="42">
        <f t="shared" si="1612"/>
        <v>3.6755952281648154</v>
      </c>
      <c r="M1367" s="42">
        <f t="shared" si="1634"/>
        <v>5.711051919020524</v>
      </c>
      <c r="N1367" s="42">
        <f t="shared" si="1613"/>
        <v>3.9280729940106665</v>
      </c>
      <c r="O1367" s="42">
        <f t="shared" si="1635"/>
        <v>3.4593791953717354</v>
      </c>
      <c r="P1367" s="42">
        <f t="shared" si="1635"/>
        <v>2.1170679971675974</v>
      </c>
      <c r="Q1367" s="42">
        <f t="shared" si="1635"/>
        <v>4.3231221225312959</v>
      </c>
      <c r="R1367" s="42">
        <f t="shared" si="1635"/>
        <v>2.0760325409514331</v>
      </c>
      <c r="S1367" s="42">
        <f t="shared" si="1635"/>
        <v>3.550405214556132</v>
      </c>
      <c r="T1367" s="42">
        <f t="shared" si="1614"/>
        <v>5.8444074163191502</v>
      </c>
      <c r="U1367" s="42">
        <f t="shared" si="1636"/>
        <v>0.16942453852664907</v>
      </c>
      <c r="V1367" s="42">
        <f t="shared" si="1632"/>
        <v>4.3400160282967413</v>
      </c>
      <c r="W1367" s="42">
        <f t="shared" si="1632"/>
        <v>4.251339543858859</v>
      </c>
      <c r="X1367" s="42">
        <f t="shared" si="1632"/>
        <v>2.9960942866391855</v>
      </c>
      <c r="Y1367" s="42">
        <f t="shared" si="1632"/>
        <v>3.8434636398619118</v>
      </c>
      <c r="Z1367" s="42">
        <f t="shared" si="1632"/>
        <v>3.7997943104489109</v>
      </c>
      <c r="AA1367" s="42">
        <f t="shared" si="1615"/>
        <v>4.167409740853901</v>
      </c>
      <c r="AB1367" s="42">
        <f t="shared" si="1637"/>
        <v>6.0452858748223992</v>
      </c>
      <c r="AC1367" s="42">
        <f t="shared" si="1616"/>
        <v>5.5246581386763634</v>
      </c>
      <c r="AD1367" s="74">
        <f t="shared" si="1606"/>
        <v>100</v>
      </c>
    </row>
    <row r="1368" spans="1:30" x14ac:dyDescent="0.25">
      <c r="A1368" s="34" t="s">
        <v>941</v>
      </c>
      <c r="B1368" s="34" t="s">
        <v>942</v>
      </c>
      <c r="C1368" s="42">
        <f t="shared" si="1607"/>
        <v>3.5247477171374908</v>
      </c>
      <c r="D1368" s="42">
        <f t="shared" si="1633"/>
        <v>3.8604968168269904</v>
      </c>
      <c r="E1368" s="42">
        <f t="shared" si="1633"/>
        <v>6.3436423473689549</v>
      </c>
      <c r="F1368" s="42">
        <f t="shared" si="1608"/>
        <v>4.802904066221398</v>
      </c>
      <c r="G1368" s="42">
        <f t="shared" si="1609"/>
        <v>3.1144787908523068</v>
      </c>
      <c r="H1368" s="42">
        <f t="shared" si="1638"/>
        <v>3.4623308005380364</v>
      </c>
      <c r="I1368" s="42">
        <f t="shared" si="1638"/>
        <v>2.7989013235342348</v>
      </c>
      <c r="J1368" s="42">
        <f t="shared" si="1638"/>
        <v>2.5697897291302372</v>
      </c>
      <c r="K1368" s="42">
        <f t="shared" si="1638"/>
        <v>3.2322963563427773</v>
      </c>
      <c r="L1368" s="42">
        <f t="shared" si="1612"/>
        <v>2.9585782494442192</v>
      </c>
      <c r="M1368" s="42">
        <f t="shared" si="1634"/>
        <v>0.91712488248159374</v>
      </c>
      <c r="N1368" s="42">
        <f t="shared" si="1613"/>
        <v>1.2409008647198991</v>
      </c>
      <c r="O1368" s="42">
        <f t="shared" si="1635"/>
        <v>2.9717463859826374</v>
      </c>
      <c r="P1368" s="42">
        <f t="shared" si="1635"/>
        <v>1.104256156030998</v>
      </c>
      <c r="Q1368" s="42">
        <f t="shared" si="1635"/>
        <v>6.1217200649968309</v>
      </c>
      <c r="R1368" s="42">
        <f t="shared" si="1635"/>
        <v>6.1217200649968309</v>
      </c>
      <c r="S1368" s="42">
        <f t="shared" si="1635"/>
        <v>5.2217200649968305</v>
      </c>
      <c r="T1368" s="42">
        <f t="shared" si="1614"/>
        <v>7.1517200649968302</v>
      </c>
      <c r="U1368" s="42">
        <f t="shared" si="1636"/>
        <v>5.5217200649968312</v>
      </c>
      <c r="V1368" s="42">
        <f t="shared" si="1632"/>
        <v>3.8260750406230191</v>
      </c>
      <c r="W1368" s="42">
        <f t="shared" si="1632"/>
        <v>4.7499426804487097</v>
      </c>
      <c r="X1368" s="42">
        <f t="shared" si="1632"/>
        <v>1.4429442662385077</v>
      </c>
      <c r="Y1368" s="42">
        <f t="shared" si="1632"/>
        <v>4.4277470073064418</v>
      </c>
      <c r="Z1368" s="42">
        <f t="shared" si="1632"/>
        <v>3.9818399064643906</v>
      </c>
      <c r="AA1368" s="42">
        <f t="shared" si="1615"/>
        <v>3.4742337081562491</v>
      </c>
      <c r="AB1368" s="42">
        <f t="shared" si="1637"/>
        <v>1.6932417201055066</v>
      </c>
      <c r="AC1368" s="42">
        <f t="shared" si="1616"/>
        <v>3.3631808590612451</v>
      </c>
      <c r="AD1368" s="74">
        <f t="shared" si="1606"/>
        <v>100</v>
      </c>
    </row>
    <row r="1369" spans="1:30" x14ac:dyDescent="0.25">
      <c r="A1369" s="34" t="s">
        <v>943</v>
      </c>
      <c r="B1369" s="34" t="s">
        <v>944</v>
      </c>
      <c r="C1369" s="42">
        <f t="shared" si="1607"/>
        <v>2.98174481074272</v>
      </c>
      <c r="D1369" s="42">
        <f t="shared" si="1633"/>
        <v>4.8829631522304382</v>
      </c>
      <c r="E1369" s="42">
        <f t="shared" si="1633"/>
        <v>4.4673168200215816</v>
      </c>
      <c r="F1369" s="42">
        <f t="shared" si="1608"/>
        <v>2.9433224592409011</v>
      </c>
      <c r="G1369" s="42">
        <f t="shared" si="1609"/>
        <v>2.1409446548343105</v>
      </c>
      <c r="H1369" s="42">
        <f t="shared" si="1638"/>
        <v>7.0365495671474951</v>
      </c>
      <c r="I1369" s="42">
        <f t="shared" si="1638"/>
        <v>4.9206967440128428</v>
      </c>
      <c r="J1369" s="42">
        <f t="shared" si="1638"/>
        <v>4.4728850140612337</v>
      </c>
      <c r="K1369" s="42">
        <f t="shared" si="1638"/>
        <v>2.3978656283847468</v>
      </c>
      <c r="L1369" s="42">
        <f t="shared" si="1612"/>
        <v>4.0822862410561847</v>
      </c>
      <c r="M1369" s="42">
        <f t="shared" si="1634"/>
        <v>4.6785546831001641</v>
      </c>
      <c r="N1369" s="42">
        <f t="shared" si="1613"/>
        <v>4.1757583558443692</v>
      </c>
      <c r="O1369" s="42">
        <f t="shared" si="1635"/>
        <v>5.2607965355922763</v>
      </c>
      <c r="P1369" s="42">
        <f t="shared" si="1635"/>
        <v>0.39633258803041016</v>
      </c>
      <c r="Q1369" s="42">
        <f t="shared" si="1635"/>
        <v>0</v>
      </c>
      <c r="R1369" s="42">
        <f t="shared" si="1635"/>
        <v>0</v>
      </c>
      <c r="S1369" s="42">
        <f t="shared" si="1635"/>
        <v>3.6070128920893594</v>
      </c>
      <c r="T1369" s="42">
        <f t="shared" si="1614"/>
        <v>7.7905193381340379</v>
      </c>
      <c r="U1369" s="42">
        <f t="shared" si="1636"/>
        <v>6.160519338134038</v>
      </c>
      <c r="V1369" s="42">
        <f t="shared" si="1632"/>
        <v>1.6901298345335107</v>
      </c>
      <c r="W1369" s="42">
        <f t="shared" si="1632"/>
        <v>3.3533772400111972</v>
      </c>
      <c r="X1369" s="42">
        <f t="shared" si="1632"/>
        <v>2.9946441188562307</v>
      </c>
      <c r="Y1369" s="42">
        <f t="shared" si="1632"/>
        <v>3.0450438668050577</v>
      </c>
      <c r="Z1369" s="42">
        <f t="shared" si="1632"/>
        <v>2.5052724855300261</v>
      </c>
      <c r="AA1369" s="42">
        <f t="shared" si="1615"/>
        <v>2.5481123750178432</v>
      </c>
      <c r="AB1369" s="42">
        <f t="shared" si="1637"/>
        <v>5.0344292943551352</v>
      </c>
      <c r="AC1369" s="42">
        <f t="shared" si="1616"/>
        <v>6.4329219622339053</v>
      </c>
      <c r="AD1369" s="74">
        <f t="shared" si="1606"/>
        <v>100.00000000000003</v>
      </c>
    </row>
    <row r="1370" spans="1:30" x14ac:dyDescent="0.25">
      <c r="A1370" s="34" t="s">
        <v>945</v>
      </c>
      <c r="B1370" s="34" t="s">
        <v>946</v>
      </c>
      <c r="C1370" s="42">
        <f t="shared" si="1607"/>
        <v>1.8059594616449566</v>
      </c>
      <c r="D1370" s="42">
        <f t="shared" si="1633"/>
        <v>5.5378849315984056</v>
      </c>
      <c r="E1370" s="42">
        <f t="shared" si="1633"/>
        <v>2.6741250820868205</v>
      </c>
      <c r="F1370" s="42">
        <f t="shared" si="1608"/>
        <v>0.78805356551671757</v>
      </c>
      <c r="G1370" s="42">
        <f t="shared" si="1609"/>
        <v>2.0404674246639156</v>
      </c>
      <c r="H1370" s="42">
        <f t="shared" si="1638"/>
        <v>7.2324276575709776</v>
      </c>
      <c r="I1370" s="42">
        <f t="shared" si="1638"/>
        <v>4.0446518872134707</v>
      </c>
      <c r="J1370" s="42">
        <f t="shared" si="1638"/>
        <v>5.441273931995795</v>
      </c>
      <c r="K1370" s="42">
        <f t="shared" si="1638"/>
        <v>1.3953568649644066</v>
      </c>
      <c r="L1370" s="42">
        <f t="shared" si="1612"/>
        <v>4.7060650521230647</v>
      </c>
      <c r="M1370" s="42">
        <f t="shared" si="1634"/>
        <v>4.7582420101407532</v>
      </c>
      <c r="N1370" s="42">
        <f t="shared" si="1613"/>
        <v>4.8178038386728854</v>
      </c>
      <c r="O1370" s="42">
        <f t="shared" si="1635"/>
        <v>5.685787350178626</v>
      </c>
      <c r="P1370" s="42">
        <f t="shared" si="1635"/>
        <v>0.18619638316255568</v>
      </c>
      <c r="Q1370" s="42">
        <f t="shared" si="1635"/>
        <v>6.3521612255840418</v>
      </c>
      <c r="R1370" s="42">
        <f t="shared" si="1635"/>
        <v>6.3521612255840418</v>
      </c>
      <c r="S1370" s="42">
        <f t="shared" si="1635"/>
        <v>3.3347741503893622</v>
      </c>
      <c r="T1370" s="42">
        <f t="shared" si="1614"/>
        <v>7.3821612255840421</v>
      </c>
      <c r="U1370" s="42">
        <f t="shared" si="1636"/>
        <v>5.7521612255840422</v>
      </c>
      <c r="V1370" s="42">
        <f t="shared" si="1632"/>
        <v>2.3820604595940176</v>
      </c>
      <c r="W1370" s="42">
        <f t="shared" si="1632"/>
        <v>1.9354302844658435</v>
      </c>
      <c r="X1370" s="42">
        <f t="shared" si="1632"/>
        <v>2.0829712449448268</v>
      </c>
      <c r="Y1370" s="42">
        <f t="shared" si="1632"/>
        <v>1.4971004089698601</v>
      </c>
      <c r="Z1370" s="42">
        <f t="shared" si="1632"/>
        <v>1.3371889920307878</v>
      </c>
      <c r="AA1370" s="42">
        <f t="shared" si="1615"/>
        <v>0.82865349927680754</v>
      </c>
      <c r="AB1370" s="42">
        <f t="shared" si="1637"/>
        <v>5.1357899270679512</v>
      </c>
      <c r="AC1370" s="42">
        <f t="shared" si="1616"/>
        <v>4.5130906893910225</v>
      </c>
      <c r="AD1370" s="74">
        <f t="shared" si="1606"/>
        <v>100</v>
      </c>
    </row>
    <row r="1371" spans="1:30" x14ac:dyDescent="0.25">
      <c r="A1371" s="34" t="s">
        <v>947</v>
      </c>
      <c r="B1371" s="34" t="s">
        <v>948</v>
      </c>
      <c r="C1371" s="42">
        <f t="shared" si="1607"/>
        <v>4.0642708110357475</v>
      </c>
      <c r="D1371" s="42">
        <f t="shared" si="1633"/>
        <v>2.7348832908654805</v>
      </c>
      <c r="E1371" s="42">
        <f t="shared" si="1633"/>
        <v>5.6464094413495323</v>
      </c>
      <c r="F1371" s="42">
        <f t="shared" si="1608"/>
        <v>4.1385762450404355</v>
      </c>
      <c r="G1371" s="42">
        <f t="shared" si="1609"/>
        <v>2.3345297385797061</v>
      </c>
      <c r="H1371" s="42">
        <f t="shared" si="1638"/>
        <v>6.8909303633882848</v>
      </c>
      <c r="I1371" s="42">
        <f>I231</f>
        <v>0.52062077781922445</v>
      </c>
      <c r="J1371" s="42">
        <f t="shared" si="1638"/>
        <v>2.4706097977443702</v>
      </c>
      <c r="K1371" s="42">
        <f t="shared" si="1638"/>
        <v>3.1640270087639646</v>
      </c>
      <c r="L1371" s="42">
        <f t="shared" si="1612"/>
        <v>4.4322676502445502</v>
      </c>
      <c r="M1371" s="42">
        <f t="shared" si="1634"/>
        <v>3.9245756868102575</v>
      </c>
      <c r="N1371" s="42">
        <f>N231-1.52</f>
        <v>2.9520897364754251</v>
      </c>
      <c r="O1371" s="42">
        <f t="shared" si="1635"/>
        <v>3.5044592562814927</v>
      </c>
      <c r="P1371" s="42">
        <f t="shared" si="1635"/>
        <v>0.41166023394209267</v>
      </c>
      <c r="Q1371" s="42">
        <f t="shared" si="1635"/>
        <v>0</v>
      </c>
      <c r="R1371" s="42">
        <f t="shared" si="1635"/>
        <v>5.7053535547910972</v>
      </c>
      <c r="S1371" s="42">
        <f t="shared" si="1635"/>
        <v>2.9035690365273985</v>
      </c>
      <c r="T1371" s="42">
        <f t="shared" si="1614"/>
        <v>6.7353535547910965</v>
      </c>
      <c r="U1371" s="42">
        <f t="shared" ref="U1371:Z1372" si="1639">U231</f>
        <v>6.1053535547910975</v>
      </c>
      <c r="V1371" s="42">
        <f t="shared" si="1639"/>
        <v>2.139507583046663</v>
      </c>
      <c r="W1371" s="42">
        <f t="shared" si="1639"/>
        <v>4.3418162928375565</v>
      </c>
      <c r="X1371" s="42">
        <f t="shared" si="1639"/>
        <v>0.65384353668919259</v>
      </c>
      <c r="Y1371" s="42">
        <f t="shared" si="1639"/>
        <v>5.2625460310952041</v>
      </c>
      <c r="Z1371" s="42">
        <f t="shared" si="1639"/>
        <v>5.415704239317467</v>
      </c>
      <c r="AA1371" s="42">
        <f t="shared" si="1615"/>
        <v>4.4308865305033454</v>
      </c>
      <c r="AB1371" s="42">
        <f t="shared" si="1637"/>
        <v>4.4914485431334183</v>
      </c>
      <c r="AC1371" s="42">
        <f t="shared" si="1616"/>
        <v>4.6247075041359169</v>
      </c>
      <c r="AD1371" s="74">
        <f t="shared" si="1606"/>
        <v>100</v>
      </c>
    </row>
    <row r="1372" spans="1:30" x14ac:dyDescent="0.25">
      <c r="A1372" s="34" t="s">
        <v>949</v>
      </c>
      <c r="B1372" s="34" t="s">
        <v>950</v>
      </c>
      <c r="C1372" s="42">
        <f t="shared" si="1607"/>
        <v>4.685540474493691</v>
      </c>
      <c r="D1372" s="42">
        <f t="shared" si="1633"/>
        <v>2.0653013402101905</v>
      </c>
      <c r="E1372" s="42">
        <f t="shared" si="1633"/>
        <v>4.5700479263542393</v>
      </c>
      <c r="F1372" s="42">
        <f t="shared" si="1608"/>
        <v>2.5731394849803517</v>
      </c>
      <c r="G1372" s="42">
        <f t="shared" si="1609"/>
        <v>2.8117630350512739</v>
      </c>
      <c r="H1372" s="42">
        <f t="shared" si="1638"/>
        <v>5.2884197064266179</v>
      </c>
      <c r="I1372" s="42">
        <f>I232</f>
        <v>3.7754399337813469</v>
      </c>
      <c r="J1372" s="42">
        <f t="shared" si="1638"/>
        <v>2.2722536336486581</v>
      </c>
      <c r="K1372" s="42">
        <f t="shared" si="1638"/>
        <v>3.5799454874270991</v>
      </c>
      <c r="L1372" s="42">
        <f t="shared" si="1612"/>
        <v>4.5853486260149978</v>
      </c>
      <c r="M1372" s="42">
        <f t="shared" si="1634"/>
        <v>3.424530351882884</v>
      </c>
      <c r="N1372" s="42">
        <f t="shared" si="1613"/>
        <v>4.2203000967082946</v>
      </c>
      <c r="O1372" s="42">
        <f t="shared" si="1635"/>
        <v>4.1508395853954996</v>
      </c>
      <c r="P1372" s="42">
        <f t="shared" si="1635"/>
        <v>0.86019484301182036</v>
      </c>
      <c r="Q1372" s="42">
        <f t="shared" si="1635"/>
        <v>6.2031937052966573</v>
      </c>
      <c r="R1372" s="42">
        <f t="shared" si="1635"/>
        <v>6.2031937052966573</v>
      </c>
      <c r="S1372" s="42">
        <f t="shared" si="1635"/>
        <v>1.1677312350988864</v>
      </c>
      <c r="T1372" s="42">
        <f t="shared" si="1614"/>
        <v>7.2331937052966566</v>
      </c>
      <c r="U1372" s="42">
        <f>U232-1</f>
        <v>5.6031937052966576</v>
      </c>
      <c r="V1372" s="42">
        <f t="shared" si="1639"/>
        <v>2.0677312350988872</v>
      </c>
      <c r="W1372" s="42">
        <f t="shared" si="1639"/>
        <v>3.8737999424179335</v>
      </c>
      <c r="X1372" s="42">
        <f t="shared" si="1639"/>
        <v>0.18687172584265177</v>
      </c>
      <c r="Y1372" s="42">
        <f t="shared" si="1639"/>
        <v>3.3081084750467227</v>
      </c>
      <c r="Z1372" s="42">
        <f t="shared" si="1639"/>
        <v>3.8041574331754595</v>
      </c>
      <c r="AA1372" s="42">
        <f t="shared" si="1615"/>
        <v>3.3774423488963965</v>
      </c>
      <c r="AB1372" s="42">
        <f t="shared" si="1637"/>
        <v>2.9036225854580104</v>
      </c>
      <c r="AC1372" s="42">
        <f t="shared" si="1616"/>
        <v>5.2046956723914528</v>
      </c>
      <c r="AD1372" s="74">
        <f t="shared" si="1606"/>
        <v>100</v>
      </c>
    </row>
    <row r="1373" spans="1:30" x14ac:dyDescent="0.25">
      <c r="A1373" s="34" t="s">
        <v>951</v>
      </c>
      <c r="B1373" s="34" t="s">
        <v>952</v>
      </c>
      <c r="C1373" s="42">
        <f t="shared" si="1607"/>
        <v>5.2415730766280753</v>
      </c>
      <c r="D1373" s="42">
        <f t="shared" si="1633"/>
        <v>2.2584290927723938</v>
      </c>
      <c r="E1373" s="42">
        <f t="shared" si="1633"/>
        <v>5.3692519071452898</v>
      </c>
      <c r="F1373" s="42">
        <f t="shared" si="1608"/>
        <v>3.8853273428001645</v>
      </c>
      <c r="G1373" s="42">
        <f t="shared" si="1609"/>
        <v>2.4514763152772003</v>
      </c>
      <c r="H1373" s="42">
        <f t="shared" si="1638"/>
        <v>7.2572152579234013</v>
      </c>
      <c r="I1373" s="42">
        <f>I233</f>
        <v>0.56634171461493799</v>
      </c>
      <c r="J1373" s="42">
        <f t="shared" si="1638"/>
        <v>1.6475432475909009</v>
      </c>
      <c r="K1373" s="42">
        <f t="shared" si="1638"/>
        <v>3.9092150567985762</v>
      </c>
      <c r="L1373" s="42">
        <f t="shared" si="1612"/>
        <v>3.7321292534178419</v>
      </c>
      <c r="M1373" s="42">
        <f t="shared" si="1634"/>
        <v>1.4137747803001317</v>
      </c>
      <c r="N1373" s="42">
        <f>N233-1.52</f>
        <v>3.0232268523332748</v>
      </c>
      <c r="O1373" s="42">
        <f t="shared" si="1635"/>
        <v>3.9447611443247426</v>
      </c>
      <c r="P1373" s="42">
        <f t="shared" si="1635"/>
        <v>2.0713991845494162</v>
      </c>
      <c r="Q1373" s="42">
        <f t="shared" si="1635"/>
        <v>6.0438522259714835</v>
      </c>
      <c r="R1373" s="42">
        <f t="shared" si="1635"/>
        <v>0</v>
      </c>
      <c r="S1373" s="42">
        <f t="shared" si="1635"/>
        <v>3.1292348173143227</v>
      </c>
      <c r="T1373" s="42">
        <f t="shared" si="1614"/>
        <v>7.0738522259714838</v>
      </c>
      <c r="U1373" s="42">
        <f t="shared" ref="U1373:Z1376" si="1640">U233</f>
        <v>6.0438522259714835</v>
      </c>
      <c r="V1373" s="42">
        <f t="shared" si="1640"/>
        <v>4.0292348173143218</v>
      </c>
      <c r="W1373" s="42">
        <f t="shared" si="1640"/>
        <v>4.7523576578138744</v>
      </c>
      <c r="X1373" s="42">
        <f t="shared" si="1640"/>
        <v>0.66182679333985506</v>
      </c>
      <c r="Y1373" s="42">
        <f t="shared" si="1640"/>
        <v>5.014435883721915</v>
      </c>
      <c r="Z1373" s="42">
        <f t="shared" si="1640"/>
        <v>5.6099847420052207</v>
      </c>
      <c r="AA1373" s="42">
        <f t="shared" si="1615"/>
        <v>3.1678768050429449</v>
      </c>
      <c r="AB1373" s="42">
        <f t="shared" si="1637"/>
        <v>4.2435558182352979</v>
      </c>
      <c r="AC1373" s="42">
        <f t="shared" si="1616"/>
        <v>3.4582717608214524</v>
      </c>
      <c r="AD1373" s="74">
        <f t="shared" si="1606"/>
        <v>100</v>
      </c>
    </row>
    <row r="1374" spans="1:30" x14ac:dyDescent="0.25">
      <c r="A1374" s="34" t="s">
        <v>953</v>
      </c>
      <c r="B1374" s="34" t="s">
        <v>954</v>
      </c>
      <c r="C1374" s="42">
        <f t="shared" si="1607"/>
        <v>5.3919259283222294</v>
      </c>
      <c r="D1374" s="42">
        <f t="shared" si="1633"/>
        <v>2.8524111864062944</v>
      </c>
      <c r="E1374" s="42">
        <f t="shared" si="1633"/>
        <v>5.8036715816296569</v>
      </c>
      <c r="F1374" s="42">
        <f t="shared" si="1608"/>
        <v>3.9761856871773595</v>
      </c>
      <c r="G1374" s="42">
        <f t="shared" si="1609"/>
        <v>2.2607299873997371</v>
      </c>
      <c r="H1374" s="42">
        <f t="shared" si="1638"/>
        <v>6.7471332814022249</v>
      </c>
      <c r="I1374" s="42">
        <f t="shared" si="1611"/>
        <v>2.3329274817922983</v>
      </c>
      <c r="J1374" s="42">
        <f t="shared" si="1638"/>
        <v>2.4944363434187213</v>
      </c>
      <c r="K1374" s="42">
        <f t="shared" si="1638"/>
        <v>4.6984690986200741</v>
      </c>
      <c r="L1374" s="42">
        <f t="shared" si="1612"/>
        <v>4.0707093235748593</v>
      </c>
      <c r="M1374" s="42">
        <f t="shared" si="1634"/>
        <v>5.1089023503997906</v>
      </c>
      <c r="N1374" s="42">
        <f t="shared" si="1613"/>
        <v>5.5926227693140635</v>
      </c>
      <c r="O1374" s="42">
        <f t="shared" si="1635"/>
        <v>2.9204825476705714</v>
      </c>
      <c r="P1374" s="42">
        <f t="shared" si="1635"/>
        <v>0.33300079565491963</v>
      </c>
      <c r="Q1374" s="42">
        <f t="shared" si="1635"/>
        <v>0.4</v>
      </c>
      <c r="R1374" s="42">
        <f t="shared" si="1635"/>
        <v>6.5638156832425372</v>
      </c>
      <c r="S1374" s="42">
        <f t="shared" si="1635"/>
        <v>1.2879385610808463</v>
      </c>
      <c r="T1374" s="42">
        <f t="shared" si="1614"/>
        <v>7.5938156832425374</v>
      </c>
      <c r="U1374" s="42">
        <f t="shared" si="1640"/>
        <v>0</v>
      </c>
      <c r="V1374" s="42">
        <f t="shared" si="1640"/>
        <v>5.4698464027021139</v>
      </c>
      <c r="W1374" s="42">
        <f t="shared" si="1640"/>
        <v>4.5797194979815226</v>
      </c>
      <c r="X1374" s="42">
        <f t="shared" si="1640"/>
        <v>1.8806767907457422</v>
      </c>
      <c r="Y1374" s="42">
        <f t="shared" si="1640"/>
        <v>5.0506953716055056</v>
      </c>
      <c r="Z1374" s="42">
        <f t="shared" si="1640"/>
        <v>5.4622407957395867</v>
      </c>
      <c r="AA1374" s="42">
        <f t="shared" si="1615"/>
        <v>2.7282559504444581</v>
      </c>
      <c r="AB1374" s="42">
        <f t="shared" si="1637"/>
        <v>1.955179139689267</v>
      </c>
      <c r="AC1374" s="42">
        <f t="shared" si="1616"/>
        <v>2.4442077607430814</v>
      </c>
      <c r="AD1374" s="74">
        <f t="shared" si="1606"/>
        <v>100</v>
      </c>
    </row>
    <row r="1375" spans="1:30" x14ac:dyDescent="0.25">
      <c r="A1375" s="34" t="s">
        <v>955</v>
      </c>
      <c r="B1375" s="34" t="s">
        <v>956</v>
      </c>
      <c r="C1375" s="42">
        <f t="shared" si="1607"/>
        <v>4.6788026480193903</v>
      </c>
      <c r="D1375" s="42">
        <f t="shared" si="1633"/>
        <v>1.7643975521673199</v>
      </c>
      <c r="E1375" s="42">
        <f t="shared" si="1633"/>
        <v>2.9568158943076939</v>
      </c>
      <c r="F1375" s="42">
        <f t="shared" si="1608"/>
        <v>0.59874719071842675</v>
      </c>
      <c r="G1375" s="42">
        <f t="shared" si="1609"/>
        <v>2.5119634712413115</v>
      </c>
      <c r="H1375" s="42">
        <f t="shared" si="1638"/>
        <v>8.1684483518996256</v>
      </c>
      <c r="I1375" s="42">
        <f t="shared" si="1638"/>
        <v>4.1459789736419745</v>
      </c>
      <c r="J1375" s="42">
        <f t="shared" si="1638"/>
        <v>4.8619080605209186</v>
      </c>
      <c r="K1375" s="42">
        <f t="shared" si="1638"/>
        <v>4.5006846350591827</v>
      </c>
      <c r="L1375" s="42">
        <f t="shared" si="1612"/>
        <v>4.8839798564415329</v>
      </c>
      <c r="M1375" s="42">
        <f t="shared" si="1634"/>
        <v>4.3509347259084521</v>
      </c>
      <c r="N1375" s="42">
        <f t="shared" si="1613"/>
        <v>5.3107075696121449</v>
      </c>
      <c r="O1375" s="42">
        <f t="shared" si="1635"/>
        <v>6.3501079113112437</v>
      </c>
      <c r="P1375" s="42">
        <f t="shared" si="1635"/>
        <v>0.42186001273244089</v>
      </c>
      <c r="Q1375" s="42">
        <f t="shared" si="1635"/>
        <v>6.8034514780666893</v>
      </c>
      <c r="R1375" s="42">
        <f t="shared" si="1635"/>
        <v>6.8034514780666893</v>
      </c>
      <c r="S1375" s="42">
        <f t="shared" si="1635"/>
        <v>3.6356343187111269</v>
      </c>
      <c r="T1375" s="42">
        <f t="shared" si="1614"/>
        <v>7.8334514780666886</v>
      </c>
      <c r="U1375" s="42">
        <f t="shared" ref="U1375:U1376" si="1641">U235-1</f>
        <v>5.8034514780666893</v>
      </c>
      <c r="V1375" s="42">
        <f t="shared" si="1640"/>
        <v>0.28347714491944559</v>
      </c>
      <c r="W1375" s="42">
        <f t="shared" si="1640"/>
        <v>0.14000000000000001</v>
      </c>
      <c r="X1375" s="42">
        <f t="shared" si="1640"/>
        <v>1.8520341161058813</v>
      </c>
      <c r="Y1375" s="42">
        <f t="shared" si="1640"/>
        <v>0.3093742224976524</v>
      </c>
      <c r="Z1375" s="42">
        <f t="shared" si="1640"/>
        <v>0.50379640694495453</v>
      </c>
      <c r="AA1375" s="42">
        <f t="shared" si="1615"/>
        <v>0.6087595310875229</v>
      </c>
      <c r="AB1375" s="42">
        <f t="shared" si="1637"/>
        <v>2.3160685882780223</v>
      </c>
      <c r="AC1375" s="42">
        <f t="shared" si="1616"/>
        <v>7.6017129056069672</v>
      </c>
      <c r="AD1375" s="74">
        <f t="shared" si="1606"/>
        <v>100.00000000000001</v>
      </c>
    </row>
    <row r="1376" spans="1:30" x14ac:dyDescent="0.25">
      <c r="A1376" s="34" t="s">
        <v>957</v>
      </c>
      <c r="B1376" s="34" t="s">
        <v>958</v>
      </c>
      <c r="C1376" s="42">
        <f t="shared" si="1607"/>
        <v>4.3876367785847625</v>
      </c>
      <c r="D1376" s="42">
        <f t="shared" si="1633"/>
        <v>2.3222438862548098</v>
      </c>
      <c r="E1376" s="42">
        <f t="shared" si="1633"/>
        <v>4.4918095974975785</v>
      </c>
      <c r="F1376" s="42">
        <f t="shared" si="1608"/>
        <v>2.9584672994490302</v>
      </c>
      <c r="G1376" s="42">
        <f t="shared" si="1609"/>
        <v>2.5791496361523265</v>
      </c>
      <c r="H1376" s="42">
        <f t="shared" si="1638"/>
        <v>5.0773487519753164</v>
      </c>
      <c r="I1376" s="42">
        <f t="shared" si="1638"/>
        <v>1.2271013254364322</v>
      </c>
      <c r="J1376" s="42">
        <f t="shared" si="1638"/>
        <v>3.2554923620375558</v>
      </c>
      <c r="K1376" s="42">
        <f t="shared" si="1638"/>
        <v>2.8265268769380216</v>
      </c>
      <c r="L1376" s="42">
        <f t="shared" si="1612"/>
        <v>3.5493585662016001</v>
      </c>
      <c r="M1376" s="42">
        <f t="shared" si="1634"/>
        <v>3.7397585306129697</v>
      </c>
      <c r="N1376" s="42">
        <f t="shared" si="1613"/>
        <v>5.2746113882360195</v>
      </c>
      <c r="O1376" s="42">
        <f t="shared" si="1635"/>
        <v>3.6055884983413553</v>
      </c>
      <c r="P1376" s="42">
        <f t="shared" si="1635"/>
        <v>0.42082437557918784</v>
      </c>
      <c r="Q1376" s="42">
        <f t="shared" si="1635"/>
        <v>6.3249400180752406</v>
      </c>
      <c r="R1376" s="42">
        <f t="shared" si="1635"/>
        <v>5.9249400180752403</v>
      </c>
      <c r="S1376" s="42">
        <f t="shared" si="1635"/>
        <v>1.0749800060250805</v>
      </c>
      <c r="T1376" s="42">
        <f t="shared" si="1614"/>
        <v>6.9549400180752396</v>
      </c>
      <c r="U1376" s="42">
        <f t="shared" si="1641"/>
        <v>4.9249400180752403</v>
      </c>
      <c r="V1376" s="42">
        <f t="shared" si="1640"/>
        <v>2.9624700090376193</v>
      </c>
      <c r="W1376" s="42">
        <f t="shared" si="1640"/>
        <v>4.3141415244560637</v>
      </c>
      <c r="X1376" s="42">
        <f t="shared" si="1640"/>
        <v>1.3422820313288539</v>
      </c>
      <c r="Y1376" s="42">
        <f t="shared" si="1640"/>
        <v>4.9307175778569805</v>
      </c>
      <c r="Z1376" s="42">
        <f t="shared" si="1640"/>
        <v>4.6221237812793907</v>
      </c>
      <c r="AA1376" s="42">
        <f t="shared" si="1615"/>
        <v>3.4780119184500453</v>
      </c>
      <c r="AB1376" s="42">
        <f t="shared" si="1637"/>
        <v>3.4036889465538618</v>
      </c>
      <c r="AC1376" s="42">
        <f t="shared" si="1616"/>
        <v>4.025906259414187</v>
      </c>
      <c r="AD1376" s="74">
        <f t="shared" si="1606"/>
        <v>99.999999999999972</v>
      </c>
    </row>
    <row r="1377" spans="1:30" x14ac:dyDescent="0.25">
      <c r="A1377" s="34" t="s">
        <v>959</v>
      </c>
      <c r="B1377" s="34" t="s">
        <v>960</v>
      </c>
      <c r="C1377" s="42">
        <f t="shared" si="1607"/>
        <v>3.2090314388586654</v>
      </c>
      <c r="D1377" s="42">
        <f t="shared" si="1633"/>
        <v>5.0381550801922241</v>
      </c>
      <c r="E1377" s="42">
        <f t="shared" si="1633"/>
        <v>5.5085810710799494</v>
      </c>
      <c r="F1377" s="42">
        <f t="shared" si="1608"/>
        <v>3.4399479709811303</v>
      </c>
      <c r="G1377" s="42">
        <f t="shared" si="1609"/>
        <v>4.2214451770469719</v>
      </c>
      <c r="H1377" s="42">
        <f t="shared" si="1638"/>
        <v>5.1221690448480768</v>
      </c>
      <c r="I1377" s="42">
        <f t="shared" si="1611"/>
        <v>3.1313821823339136</v>
      </c>
      <c r="J1377" s="42">
        <f t="shared" si="1638"/>
        <v>3.1566311520467738</v>
      </c>
      <c r="K1377" s="42">
        <f t="shared" si="1638"/>
        <v>1.52675863594895</v>
      </c>
      <c r="L1377" s="42">
        <f t="shared" si="1612"/>
        <v>5.6456950877091669</v>
      </c>
      <c r="M1377" s="42">
        <f t="shared" si="1634"/>
        <v>5.0609543750210229</v>
      </c>
      <c r="N1377" s="42">
        <f t="shared" si="1613"/>
        <v>6.3951953933017212</v>
      </c>
      <c r="O1377" s="42">
        <f t="shared" si="1635"/>
        <v>6.2354709994389887</v>
      </c>
      <c r="P1377" s="42">
        <f t="shared" si="1635"/>
        <v>0.21901998525436958</v>
      </c>
      <c r="Q1377" s="42">
        <f t="shared" si="1635"/>
        <v>0</v>
      </c>
      <c r="R1377" s="42">
        <f t="shared" si="1635"/>
        <v>0</v>
      </c>
      <c r="S1377" s="42">
        <f t="shared" si="1635"/>
        <v>3.8968080721142253</v>
      </c>
      <c r="T1377" s="42">
        <f t="shared" si="1614"/>
        <v>8.2252121081713376</v>
      </c>
      <c r="U1377" s="42">
        <f t="shared" ref="U1377:Z1378" si="1642">U237</f>
        <v>7.5952121081713377</v>
      </c>
      <c r="V1377" s="42">
        <f t="shared" si="1642"/>
        <v>6.295810594649919</v>
      </c>
      <c r="W1377" s="42">
        <f t="shared" si="1642"/>
        <v>2.0793155768187543</v>
      </c>
      <c r="X1377" s="42">
        <f t="shared" si="1642"/>
        <v>1.603359416296896</v>
      </c>
      <c r="Y1377" s="42">
        <f t="shared" si="1642"/>
        <v>3.08684114792695</v>
      </c>
      <c r="Z1377" s="42">
        <f t="shared" si="1642"/>
        <v>2.3743618290667254</v>
      </c>
      <c r="AA1377" s="42">
        <f t="shared" si="1615"/>
        <v>1.7220790470298104</v>
      </c>
      <c r="AB1377" s="42">
        <f t="shared" si="1637"/>
        <v>3.5210612444242715</v>
      </c>
      <c r="AC1377" s="42">
        <f t="shared" si="1616"/>
        <v>1.6895012612678479</v>
      </c>
      <c r="AD1377" s="74">
        <f t="shared" si="1606"/>
        <v>100.00000000000001</v>
      </c>
    </row>
    <row r="1378" spans="1:30" x14ac:dyDescent="0.25">
      <c r="A1378" s="34" t="s">
        <v>961</v>
      </c>
      <c r="B1378" s="34" t="s">
        <v>962</v>
      </c>
      <c r="C1378" s="42">
        <f t="shared" si="1607"/>
        <v>5.4494386627973865</v>
      </c>
      <c r="D1378" s="42">
        <f t="shared" si="1633"/>
        <v>2.9273779833394586</v>
      </c>
      <c r="E1378" s="42">
        <f t="shared" si="1633"/>
        <v>0.83</v>
      </c>
      <c r="F1378" s="42">
        <f>F238</f>
        <v>0</v>
      </c>
      <c r="G1378" s="42">
        <f t="shared" si="1609"/>
        <v>2.5897683377135978</v>
      </c>
      <c r="H1378" s="42">
        <f t="shared" si="1638"/>
        <v>7.3671993114057646</v>
      </c>
      <c r="I1378" s="42">
        <f>I238</f>
        <v>5.3145530337813716</v>
      </c>
      <c r="J1378" s="42">
        <f t="shared" si="1638"/>
        <v>6.0733167567515824</v>
      </c>
      <c r="K1378" s="42">
        <f t="shared" si="1638"/>
        <v>0</v>
      </c>
      <c r="L1378" s="42">
        <f t="shared" si="1612"/>
        <v>5.8006986258696838</v>
      </c>
      <c r="M1378" s="42">
        <f t="shared" si="1634"/>
        <v>6.4301376526183391</v>
      </c>
      <c r="N1378" s="42">
        <f t="shared" si="1613"/>
        <v>6.1095304497955514</v>
      </c>
      <c r="O1378" s="42">
        <f t="shared" si="1635"/>
        <v>6.8006986258696838</v>
      </c>
      <c r="P1378" s="42">
        <f t="shared" si="1635"/>
        <v>0.16100864841405463</v>
      </c>
      <c r="Q1378" s="42">
        <f t="shared" si="1635"/>
        <v>7.2006986258696841</v>
      </c>
      <c r="R1378" s="42">
        <f t="shared" si="1635"/>
        <v>6.8006986258696838</v>
      </c>
      <c r="S1378" s="42">
        <f t="shared" si="1635"/>
        <v>1.3668995419565619</v>
      </c>
      <c r="T1378" s="42">
        <f t="shared" si="1614"/>
        <v>7.8306986258696831</v>
      </c>
      <c r="U1378" s="42">
        <f>U238-1</f>
        <v>5.8006986258696838</v>
      </c>
      <c r="V1378" s="42">
        <f t="shared" si="1642"/>
        <v>1.4168122137228518</v>
      </c>
      <c r="W1378" s="42">
        <f t="shared" si="1642"/>
        <v>1.6294034558681396</v>
      </c>
      <c r="X1378" s="42">
        <f t="shared" si="1642"/>
        <v>1.8603283880812522</v>
      </c>
      <c r="Y1378" s="42">
        <f t="shared" si="1642"/>
        <v>0.94</v>
      </c>
      <c r="Z1378" s="42">
        <f t="shared" si="1642"/>
        <v>0</v>
      </c>
      <c r="AA1378" s="42">
        <f t="shared" si="1615"/>
        <v>5.0000000000000017E-2</v>
      </c>
      <c r="AB1378" s="42">
        <f>AB238-0.75</f>
        <v>4.0978286177614347</v>
      </c>
      <c r="AC1378" s="42">
        <f t="shared" si="1616"/>
        <v>5.1522051907745468</v>
      </c>
      <c r="AD1378" s="74">
        <f t="shared" si="1606"/>
        <v>100</v>
      </c>
    </row>
    <row r="1379" spans="1:30" x14ac:dyDescent="0.25">
      <c r="A1379" s="34" t="s">
        <v>963</v>
      </c>
      <c r="B1379" s="34" t="s">
        <v>964</v>
      </c>
      <c r="C1379" s="42">
        <f t="shared" si="1607"/>
        <v>2.3718005069288401</v>
      </c>
      <c r="D1379" s="42">
        <f t="shared" si="1633"/>
        <v>3.8071164109607505</v>
      </c>
      <c r="E1379" s="42">
        <f t="shared" si="1633"/>
        <v>4.7047181420431539</v>
      </c>
      <c r="F1379" s="42">
        <f t="shared" si="1608"/>
        <v>2.8630917147908512</v>
      </c>
      <c r="G1379" s="42">
        <f t="shared" si="1609"/>
        <v>2.1187325819158414</v>
      </c>
      <c r="H1379" s="42">
        <f t="shared" si="1638"/>
        <v>6.8816495540291163</v>
      </c>
      <c r="I1379" s="42">
        <f t="shared" si="1611"/>
        <v>0.72480743907733536</v>
      </c>
      <c r="J1379" s="42">
        <f t="shared" si="1638"/>
        <v>1.1982325476584659</v>
      </c>
      <c r="K1379" s="42">
        <f t="shared" si="1638"/>
        <v>4.4452606075163787</v>
      </c>
      <c r="L1379" s="42">
        <f t="shared" si="1612"/>
        <v>4.0367738817912144</v>
      </c>
      <c r="M1379" s="42">
        <f t="shared" si="1634"/>
        <v>3.2462987882144456</v>
      </c>
      <c r="N1379" s="42">
        <f t="shared" si="1613"/>
        <v>4.2194058042811147</v>
      </c>
      <c r="O1379" s="42">
        <f t="shared" si="1635"/>
        <v>5.2964470771987289</v>
      </c>
      <c r="P1379" s="42">
        <f t="shared" si="1635"/>
        <v>0.21696259762275957</v>
      </c>
      <c r="Q1379" s="42">
        <f t="shared" si="1635"/>
        <v>6.0139320028559062</v>
      </c>
      <c r="R1379" s="42">
        <f t="shared" si="1635"/>
        <v>6.0139320028559062</v>
      </c>
      <c r="S1379" s="42">
        <f t="shared" si="1635"/>
        <v>3.1092880019039382</v>
      </c>
      <c r="T1379" s="42">
        <f t="shared" si="1614"/>
        <v>7.0439320028559056</v>
      </c>
      <c r="U1379" s="42">
        <f t="shared" ref="U1379:Z1380" si="1643">U239</f>
        <v>6.4139320028559066</v>
      </c>
      <c r="V1379" s="42">
        <f t="shared" si="1643"/>
        <v>3.7587075017849414</v>
      </c>
      <c r="W1379" s="42">
        <f t="shared" si="1643"/>
        <v>1.4648875912818196</v>
      </c>
      <c r="X1379" s="42">
        <f t="shared" si="1643"/>
        <v>2.5507375966325254</v>
      </c>
      <c r="Y1379" s="42">
        <f t="shared" si="1643"/>
        <v>3.2826468148524635</v>
      </c>
      <c r="Z1379" s="42">
        <f t="shared" si="1643"/>
        <v>3.8378317890496794</v>
      </c>
      <c r="AA1379" s="42">
        <f t="shared" si="1615"/>
        <v>2.4519442857240401</v>
      </c>
      <c r="AB1379" s="42">
        <f t="shared" si="1637"/>
        <v>4.6064160021875029</v>
      </c>
      <c r="AC1379" s="42">
        <f t="shared" si="1616"/>
        <v>3.3205147511304625</v>
      </c>
      <c r="AD1379" s="74">
        <f t="shared" si="1606"/>
        <v>100</v>
      </c>
    </row>
    <row r="1380" spans="1:30" x14ac:dyDescent="0.25">
      <c r="A1380" s="34" t="s">
        <v>965</v>
      </c>
      <c r="B1380" s="34" t="s">
        <v>966</v>
      </c>
      <c r="C1380" s="42">
        <f t="shared" si="1607"/>
        <v>3.5173956536698139</v>
      </c>
      <c r="D1380" s="42">
        <f t="shared" si="1633"/>
        <v>3.2528099217212159</v>
      </c>
      <c r="E1380" s="42">
        <f t="shared" si="1633"/>
        <v>5.8059424725077378</v>
      </c>
      <c r="F1380" s="42">
        <f t="shared" si="1608"/>
        <v>3.9359720703376722</v>
      </c>
      <c r="G1380" s="42">
        <f t="shared" si="1609"/>
        <v>2.8056852390881022</v>
      </c>
      <c r="H1380" s="42">
        <f t="shared" si="1638"/>
        <v>6.3194893842885413</v>
      </c>
      <c r="I1380" s="42">
        <f>I240</f>
        <v>2.4983852010156267</v>
      </c>
      <c r="J1380" s="42">
        <f t="shared" si="1638"/>
        <v>1.8297268526331159</v>
      </c>
      <c r="K1380" s="42">
        <f t="shared" si="1638"/>
        <v>2.8277982324310917</v>
      </c>
      <c r="L1380" s="42">
        <f t="shared" si="1612"/>
        <v>2.9100444308003746</v>
      </c>
      <c r="M1380" s="42">
        <f t="shared" si="1634"/>
        <v>5.0774451518382202</v>
      </c>
      <c r="N1380" s="42">
        <f t="shared" si="1613"/>
        <v>4.7648238511649996</v>
      </c>
      <c r="O1380" s="42">
        <f t="shared" si="1635"/>
        <v>3.6175427469638657</v>
      </c>
      <c r="P1380" s="42">
        <f t="shared" si="1635"/>
        <v>1.1111840684018122</v>
      </c>
      <c r="Q1380" s="42">
        <f t="shared" si="1635"/>
        <v>6.2667873135262102</v>
      </c>
      <c r="R1380" s="42">
        <f t="shared" si="1635"/>
        <v>5.8667873135262099</v>
      </c>
      <c r="S1380" s="42">
        <f t="shared" si="1635"/>
        <v>4.9667873135262095</v>
      </c>
      <c r="T1380" s="42">
        <f t="shared" si="1614"/>
        <v>6.8967873135262092</v>
      </c>
      <c r="U1380" s="42">
        <f>U240-1</f>
        <v>4.8667873135262099</v>
      </c>
      <c r="V1380" s="42">
        <f t="shared" si="1643"/>
        <v>3.1778431281600299</v>
      </c>
      <c r="W1380" s="42">
        <f t="shared" si="1643"/>
        <v>2.3260292305787069</v>
      </c>
      <c r="X1380" s="42">
        <f t="shared" si="1643"/>
        <v>0.26264811532877808</v>
      </c>
      <c r="Y1380" s="42">
        <f t="shared" si="1643"/>
        <v>2.2623040790234894</v>
      </c>
      <c r="Z1380" s="42">
        <f t="shared" si="1643"/>
        <v>3.2165361002695847</v>
      </c>
      <c r="AA1380" s="42">
        <f t="shared" si="1615"/>
        <v>3.111331238428928</v>
      </c>
      <c r="AB1380" s="42">
        <f t="shared" si="1637"/>
        <v>3.1206315497479844</v>
      </c>
      <c r="AC1380" s="42">
        <f t="shared" si="1616"/>
        <v>3.3844947139692545</v>
      </c>
      <c r="AD1380" s="74">
        <f t="shared" si="1606"/>
        <v>100</v>
      </c>
    </row>
    <row r="1381" spans="1:30" x14ac:dyDescent="0.25">
      <c r="A1381" s="34" t="s">
        <v>967</v>
      </c>
      <c r="B1381" s="34" t="s">
        <v>968</v>
      </c>
      <c r="C1381" s="42">
        <f t="shared" si="1607"/>
        <v>3.2125759909741931</v>
      </c>
      <c r="D1381" s="42">
        <f t="shared" si="1633"/>
        <v>4.6709006070635244</v>
      </c>
      <c r="E1381" s="42">
        <f t="shared" si="1633"/>
        <v>3.4078222091726302</v>
      </c>
      <c r="F1381" s="42">
        <f t="shared" si="1608"/>
        <v>1.7415993492209627</v>
      </c>
      <c r="G1381" s="42">
        <f t="shared" si="1609"/>
        <v>2.6486339011926221</v>
      </c>
      <c r="H1381" s="42">
        <f t="shared" si="1638"/>
        <v>7.0944931413227783</v>
      </c>
      <c r="I1381" s="42">
        <f t="shared" si="1611"/>
        <v>3.4468463316837061</v>
      </c>
      <c r="J1381" s="42">
        <f t="shared" si="1638"/>
        <v>5.5255111472589888</v>
      </c>
      <c r="K1381" s="42">
        <f t="shared" si="1638"/>
        <v>2.4001049855489471</v>
      </c>
      <c r="L1381" s="42">
        <f t="shared" si="1612"/>
        <v>4.5965901454276095</v>
      </c>
      <c r="M1381" s="42">
        <f t="shared" si="1634"/>
        <v>5.5156809617515981</v>
      </c>
      <c r="N1381" s="42">
        <f t="shared" si="1613"/>
        <v>4.8338522798566093</v>
      </c>
      <c r="O1381" s="42">
        <f t="shared" si="1635"/>
        <v>6.1457135075545466</v>
      </c>
      <c r="P1381" s="42">
        <f t="shared" si="1635"/>
        <v>9.3984778728770091E-2</v>
      </c>
      <c r="Q1381" s="42">
        <f t="shared" si="1635"/>
        <v>6.9470415610346512</v>
      </c>
      <c r="R1381" s="42">
        <f t="shared" si="1635"/>
        <v>6.9470415610346512</v>
      </c>
      <c r="S1381" s="42">
        <f t="shared" si="1635"/>
        <v>0.56999999999999995</v>
      </c>
      <c r="T1381" s="42">
        <f t="shared" si="1614"/>
        <v>1.03</v>
      </c>
      <c r="U1381" s="42">
        <f t="shared" ref="U1381:Z1383" si="1644">U241</f>
        <v>6.9470415610346512</v>
      </c>
      <c r="V1381" s="42">
        <f t="shared" si="1644"/>
        <v>4.3419009756466576</v>
      </c>
      <c r="W1381" s="42">
        <f t="shared" si="1644"/>
        <v>1.5246704527168449</v>
      </c>
      <c r="X1381" s="42">
        <f t="shared" si="1644"/>
        <v>3.0132177163530391</v>
      </c>
      <c r="Y1381" s="42">
        <f t="shared" si="1644"/>
        <v>1.9492586193418917</v>
      </c>
      <c r="Z1381" s="42">
        <f t="shared" si="1644"/>
        <v>1.9330409905482031</v>
      </c>
      <c r="AA1381" s="42">
        <f t="shared" si="1615"/>
        <v>1.4768960678868364</v>
      </c>
      <c r="AB1381" s="42">
        <f t="shared" si="1637"/>
        <v>4.7299006373001884</v>
      </c>
      <c r="AC1381" s="42">
        <f t="shared" si="1616"/>
        <v>3.2556805203448831</v>
      </c>
      <c r="AD1381" s="74">
        <f t="shared" si="1606"/>
        <v>99.999999999999986</v>
      </c>
    </row>
    <row r="1382" spans="1:30" x14ac:dyDescent="0.25">
      <c r="A1382" s="34" t="s">
        <v>969</v>
      </c>
      <c r="B1382" s="34" t="s">
        <v>970</v>
      </c>
      <c r="C1382" s="42">
        <f t="shared" si="1607"/>
        <v>5.1425464263714797</v>
      </c>
      <c r="D1382" s="42">
        <f t="shared" ref="D1382:E1397" si="1645">D242</f>
        <v>2.0232115331721774</v>
      </c>
      <c r="E1382" s="42">
        <f t="shared" si="1645"/>
        <v>4.4514640342217744</v>
      </c>
      <c r="F1382" s="42">
        <f t="shared" si="1608"/>
        <v>3.2236905108358251</v>
      </c>
      <c r="G1382" s="42">
        <f t="shared" si="1609"/>
        <v>2.8589989033906269</v>
      </c>
      <c r="H1382" s="42">
        <f t="shared" si="1638"/>
        <v>7.6041886078771768</v>
      </c>
      <c r="I1382" s="42">
        <f t="shared" si="1611"/>
        <v>0.34508213609448291</v>
      </c>
      <c r="J1382" s="42">
        <f t="shared" si="1638"/>
        <v>3.3792585322427473</v>
      </c>
      <c r="K1382" s="42">
        <f t="shared" si="1638"/>
        <v>5.2583579580694906</v>
      </c>
      <c r="L1382" s="42">
        <f t="shared" si="1612"/>
        <v>3.2454397433942752</v>
      </c>
      <c r="M1382" s="42">
        <f t="shared" ref="M1382:M1397" si="1646">M242</f>
        <v>1.86527343040119</v>
      </c>
      <c r="N1382" s="42">
        <f t="shared" si="1613"/>
        <v>3.6886193015710442</v>
      </c>
      <c r="O1382" s="42">
        <f t="shared" ref="O1382:S1397" si="1647">O242</f>
        <v>5.3260831828845596</v>
      </c>
      <c r="P1382" s="42">
        <f t="shared" si="1647"/>
        <v>0.1514789884666313</v>
      </c>
      <c r="Q1382" s="42">
        <f t="shared" si="1647"/>
        <v>6.3981839414237642</v>
      </c>
      <c r="R1382" s="42">
        <f t="shared" si="1647"/>
        <v>6.3981839414237642</v>
      </c>
      <c r="S1382" s="42">
        <f t="shared" si="1647"/>
        <v>1.2327279804745888</v>
      </c>
      <c r="T1382" s="42">
        <f t="shared" si="1614"/>
        <v>7.4281839414237645</v>
      </c>
      <c r="U1382" s="42">
        <f t="shared" si="1644"/>
        <v>6.7981839414237646</v>
      </c>
      <c r="V1382" s="42">
        <f t="shared" si="1644"/>
        <v>4.2654559609491756</v>
      </c>
      <c r="W1382" s="42">
        <f t="shared" si="1644"/>
        <v>3.138082596413561</v>
      </c>
      <c r="X1382" s="42">
        <f t="shared" si="1644"/>
        <v>3.0115902956828933</v>
      </c>
      <c r="Y1382" s="42">
        <f t="shared" si="1644"/>
        <v>2.6631962699896565</v>
      </c>
      <c r="Z1382" s="42">
        <f t="shared" si="1644"/>
        <v>3.1634028282738678</v>
      </c>
      <c r="AA1382" s="42">
        <f t="shared" si="1615"/>
        <v>2.9106299460585392</v>
      </c>
      <c r="AB1382" s="42">
        <f t="shared" ref="AB1382:AB1391" si="1648">AB242</f>
        <v>1.0890525857742581</v>
      </c>
      <c r="AC1382" s="42">
        <f t="shared" si="1616"/>
        <v>2.9394324816949258</v>
      </c>
      <c r="AD1382" s="74">
        <f t="shared" si="1606"/>
        <v>100</v>
      </c>
    </row>
    <row r="1383" spans="1:30" x14ac:dyDescent="0.25">
      <c r="A1383" s="34" t="s">
        <v>971</v>
      </c>
      <c r="B1383" s="34" t="s">
        <v>972</v>
      </c>
      <c r="C1383" s="42">
        <f t="shared" si="1607"/>
        <v>3.7978511722983113</v>
      </c>
      <c r="D1383" s="42">
        <f t="shared" si="1645"/>
        <v>3.6717917048244981</v>
      </c>
      <c r="E1383" s="42">
        <f t="shared" si="1645"/>
        <v>4.2484205003489288</v>
      </c>
      <c r="F1383" s="42">
        <f t="shared" si="1608"/>
        <v>2.4022694236979318</v>
      </c>
      <c r="G1383" s="42">
        <f t="shared" si="1609"/>
        <v>2.0357537952598772</v>
      </c>
      <c r="H1383" s="42">
        <f t="shared" ref="H1383:I1398" si="1649">H243</f>
        <v>6.551751684754171</v>
      </c>
      <c r="I1383" s="42">
        <f>I243</f>
        <v>4.4415042583727562</v>
      </c>
      <c r="J1383" s="42">
        <f t="shared" ref="J1383:K1398" si="1650">J243</f>
        <v>2.6550308903235309</v>
      </c>
      <c r="K1383" s="42">
        <f t="shared" si="1650"/>
        <v>3.3426858144589686</v>
      </c>
      <c r="L1383" s="42">
        <f t="shared" si="1612"/>
        <v>3.6405232540653039</v>
      </c>
      <c r="M1383" s="42">
        <f t="shared" si="1646"/>
        <v>4.2365605125049566</v>
      </c>
      <c r="N1383" s="42">
        <f t="shared" si="1613"/>
        <v>3.5291703137370196</v>
      </c>
      <c r="O1383" s="42">
        <f t="shared" si="1647"/>
        <v>5.4223153018660293</v>
      </c>
      <c r="P1383" s="42">
        <f t="shared" si="1647"/>
        <v>0.35733222958450428</v>
      </c>
      <c r="Q1383" s="42">
        <f t="shared" si="1647"/>
        <v>6.3390737528289511</v>
      </c>
      <c r="R1383" s="42">
        <f t="shared" si="1647"/>
        <v>6.3390737528289511</v>
      </c>
      <c r="S1383" s="42">
        <f t="shared" si="1647"/>
        <v>0</v>
      </c>
      <c r="T1383" s="42">
        <f t="shared" si="1614"/>
        <v>7.3690737528289514</v>
      </c>
      <c r="U1383" s="42">
        <f>U243-1</f>
        <v>5.3390737528289511</v>
      </c>
      <c r="V1383" s="42">
        <f t="shared" si="1644"/>
        <v>4.2260491685526329</v>
      </c>
      <c r="W1383" s="42">
        <f t="shared" si="1644"/>
        <v>4.6697137186634681</v>
      </c>
      <c r="X1383" s="42">
        <f t="shared" si="1644"/>
        <v>0.76293967184074596</v>
      </c>
      <c r="Y1383" s="42">
        <f t="shared" si="1644"/>
        <v>2.7739061466836641</v>
      </c>
      <c r="Z1383" s="42">
        <f t="shared" si="1644"/>
        <v>3.8977360520628133</v>
      </c>
      <c r="AA1383" s="42">
        <f t="shared" si="1615"/>
        <v>2.8798858922226556</v>
      </c>
      <c r="AB1383" s="42">
        <f t="shared" si="1648"/>
        <v>1.753360825250561</v>
      </c>
      <c r="AC1383" s="42">
        <f t="shared" si="1616"/>
        <v>3.3171526573108565</v>
      </c>
      <c r="AD1383" s="74">
        <f t="shared" si="1606"/>
        <v>100</v>
      </c>
    </row>
    <row r="1384" spans="1:30" x14ac:dyDescent="0.25">
      <c r="A1384" s="34" t="s">
        <v>973</v>
      </c>
      <c r="B1384" s="34" t="s">
        <v>974</v>
      </c>
      <c r="C1384" s="42">
        <f t="shared" si="1607"/>
        <v>3.0378240802556897</v>
      </c>
      <c r="D1384" s="42">
        <f t="shared" si="1645"/>
        <v>4.3307285230498351</v>
      </c>
      <c r="E1384" s="42">
        <f t="shared" si="1645"/>
        <v>6.7013490875699127</v>
      </c>
      <c r="F1384" s="42">
        <f t="shared" si="1608"/>
        <v>5.1145220197555146</v>
      </c>
      <c r="G1384" s="42">
        <f t="shared" si="1609"/>
        <v>2.7466857809988423</v>
      </c>
      <c r="H1384" s="42">
        <f t="shared" si="1649"/>
        <v>7.5041096990415115</v>
      </c>
      <c r="I1384" s="42">
        <f>I244</f>
        <v>0</v>
      </c>
      <c r="J1384" s="42">
        <f t="shared" si="1650"/>
        <v>0.36916089867663243</v>
      </c>
      <c r="K1384" s="42">
        <f t="shared" si="1650"/>
        <v>4.7704924531155211</v>
      </c>
      <c r="L1384" s="42">
        <f t="shared" si="1612"/>
        <v>3.7562480179734754</v>
      </c>
      <c r="M1384" s="42">
        <f t="shared" si="1646"/>
        <v>1.2315144071757551</v>
      </c>
      <c r="N1384" s="42">
        <f>N244-1.52</f>
        <v>1.3748179484120446</v>
      </c>
      <c r="O1384" s="42">
        <f t="shared" si="1647"/>
        <v>3.4403024399314392</v>
      </c>
      <c r="P1384" s="42">
        <f t="shared" si="1647"/>
        <v>1.5001705940850061</v>
      </c>
      <c r="Q1384" s="42">
        <f t="shared" si="1647"/>
        <v>6.5549325958295732</v>
      </c>
      <c r="R1384" s="42">
        <f t="shared" si="1647"/>
        <v>6.5549325958295732</v>
      </c>
      <c r="S1384" s="42">
        <f t="shared" si="1647"/>
        <v>1.2849775319431918</v>
      </c>
      <c r="T1384" s="42">
        <f t="shared" si="1614"/>
        <v>7.5849325958295726</v>
      </c>
      <c r="U1384" s="42">
        <f t="shared" ref="U1384:Z1387" si="1651">U244</f>
        <v>6.5549325958295732</v>
      </c>
      <c r="V1384" s="42">
        <f t="shared" si="1651"/>
        <v>3.004344106421887</v>
      </c>
      <c r="W1384" s="42">
        <f t="shared" si="1651"/>
        <v>3.5037649759092191</v>
      </c>
      <c r="X1384" s="42">
        <f t="shared" si="1651"/>
        <v>0.5913885468689194</v>
      </c>
      <c r="Y1384" s="42">
        <f t="shared" si="1651"/>
        <v>3.5543819593391057</v>
      </c>
      <c r="Z1384" s="42">
        <f t="shared" si="1651"/>
        <v>3.8091191365016677</v>
      </c>
      <c r="AA1384" s="42">
        <f t="shared" si="1615"/>
        <v>4.8178069023439392</v>
      </c>
      <c r="AB1384" s="42">
        <f t="shared" si="1648"/>
        <v>1.9525331136513631</v>
      </c>
      <c r="AC1384" s="42">
        <f t="shared" si="1616"/>
        <v>4.3540273936612355</v>
      </c>
      <c r="AD1384" s="74">
        <f t="shared" si="1606"/>
        <v>100</v>
      </c>
    </row>
    <row r="1385" spans="1:30" x14ac:dyDescent="0.25">
      <c r="A1385" s="34" t="s">
        <v>975</v>
      </c>
      <c r="B1385" s="34" t="s">
        <v>976</v>
      </c>
      <c r="C1385" s="42">
        <f t="shared" si="1607"/>
        <v>3.0633365424899659</v>
      </c>
      <c r="D1385" s="42">
        <f t="shared" si="1645"/>
        <v>5.5287441194112983</v>
      </c>
      <c r="E1385" s="42">
        <f t="shared" si="1645"/>
        <v>4.4266231964342584</v>
      </c>
      <c r="F1385" s="42">
        <f t="shared" si="1608"/>
        <v>2.7237372286181847</v>
      </c>
      <c r="G1385" s="42">
        <f t="shared" si="1609"/>
        <v>2.5597461973294502</v>
      </c>
      <c r="H1385" s="42">
        <f t="shared" si="1649"/>
        <v>7.7564959564110687</v>
      </c>
      <c r="I1385" s="42">
        <f t="shared" si="1611"/>
        <v>1.1102898547931352</v>
      </c>
      <c r="J1385" s="42">
        <f t="shared" si="1650"/>
        <v>2.8652421584925434</v>
      </c>
      <c r="K1385" s="42">
        <f t="shared" si="1650"/>
        <v>3.5426903866115658</v>
      </c>
      <c r="L1385" s="42">
        <f t="shared" si="1612"/>
        <v>4.2127377162954422</v>
      </c>
      <c r="M1385" s="42">
        <f t="shared" si="1646"/>
        <v>5.3409891389256385</v>
      </c>
      <c r="N1385" s="42">
        <f t="shared" si="1613"/>
        <v>5.7412918733368095</v>
      </c>
      <c r="O1385" s="42">
        <f t="shared" si="1647"/>
        <v>6.585318315838693</v>
      </c>
      <c r="P1385" s="42">
        <f t="shared" si="1647"/>
        <v>0.22294487332840218</v>
      </c>
      <c r="Q1385" s="42">
        <f t="shared" si="1647"/>
        <v>0</v>
      </c>
      <c r="R1385" s="42">
        <f t="shared" si="1647"/>
        <v>0</v>
      </c>
      <c r="S1385" s="42">
        <f t="shared" si="1647"/>
        <v>1.42</v>
      </c>
      <c r="T1385" s="42">
        <f t="shared" si="1614"/>
        <v>7.215850101626561</v>
      </c>
      <c r="U1385" s="42">
        <f t="shared" si="1651"/>
        <v>7.6058501016265607</v>
      </c>
      <c r="V1385" s="42">
        <f t="shared" si="1651"/>
        <v>5.7043875762199212</v>
      </c>
      <c r="W1385" s="42">
        <f t="shared" si="1651"/>
        <v>3.8113701848628811</v>
      </c>
      <c r="X1385" s="42">
        <f t="shared" si="1651"/>
        <v>2.1386239029011671</v>
      </c>
      <c r="Y1385" s="42">
        <f t="shared" si="1651"/>
        <v>3.257492058087271</v>
      </c>
      <c r="Z1385" s="42">
        <f t="shared" si="1651"/>
        <v>3.8699450719189636</v>
      </c>
      <c r="AA1385" s="42">
        <f t="shared" si="1615"/>
        <v>2.5642497943540219</v>
      </c>
      <c r="AB1385" s="42">
        <f t="shared" si="1648"/>
        <v>4.207491545580651</v>
      </c>
      <c r="AC1385" s="42">
        <f t="shared" si="1616"/>
        <v>2.5245521045055339</v>
      </c>
      <c r="AD1385" s="74">
        <f t="shared" si="1606"/>
        <v>99.999999999999972</v>
      </c>
    </row>
    <row r="1386" spans="1:30" x14ac:dyDescent="0.25">
      <c r="A1386" s="34" t="s">
        <v>977</v>
      </c>
      <c r="B1386" s="34" t="s">
        <v>978</v>
      </c>
      <c r="C1386" s="42">
        <f t="shared" si="1607"/>
        <v>4.3944683198345462</v>
      </c>
      <c r="D1386" s="42">
        <f t="shared" si="1645"/>
        <v>2.2029775159017024</v>
      </c>
      <c r="E1386" s="42">
        <f t="shared" si="1645"/>
        <v>4.5571396672053686</v>
      </c>
      <c r="F1386" s="42">
        <f t="shared" si="1608"/>
        <v>2.9127614014141274</v>
      </c>
      <c r="G1386" s="42">
        <f t="shared" si="1609"/>
        <v>2.0377696097423308</v>
      </c>
      <c r="H1386" s="42">
        <f t="shared" si="1649"/>
        <v>6.96817551230136</v>
      </c>
      <c r="I1386" s="42">
        <f t="shared" si="1611"/>
        <v>3.6971535079866422</v>
      </c>
      <c r="J1386" s="42">
        <f t="shared" si="1650"/>
        <v>3.707303857465746</v>
      </c>
      <c r="K1386" s="42">
        <f t="shared" si="1650"/>
        <v>4.5665260030294137</v>
      </c>
      <c r="L1386" s="42">
        <f t="shared" si="1612"/>
        <v>3.6291610543828812</v>
      </c>
      <c r="M1386" s="42">
        <f t="shared" si="1646"/>
        <v>3.7824687384065077</v>
      </c>
      <c r="N1386" s="42">
        <f t="shared" si="1613"/>
        <v>4.9005545211125057</v>
      </c>
      <c r="O1386" s="42">
        <f t="shared" si="1647"/>
        <v>4.6623401458061666</v>
      </c>
      <c r="P1386" s="42">
        <f t="shared" si="1647"/>
        <v>0.83531488877474569</v>
      </c>
      <c r="Q1386" s="42">
        <f t="shared" si="1647"/>
        <v>0</v>
      </c>
      <c r="R1386" s="42">
        <f t="shared" si="1647"/>
        <v>6.3326863790017143</v>
      </c>
      <c r="S1386" s="42">
        <f t="shared" si="1647"/>
        <v>3.3217909193344766</v>
      </c>
      <c r="T1386" s="42">
        <f t="shared" si="1614"/>
        <v>7.3626863790017136</v>
      </c>
      <c r="U1386" s="42">
        <f t="shared" si="1651"/>
        <v>6.7326863790017146</v>
      </c>
      <c r="V1386" s="42">
        <f t="shared" si="1651"/>
        <v>2.9024812570424516</v>
      </c>
      <c r="W1386" s="42">
        <f t="shared" si="1651"/>
        <v>2.8038471045831357</v>
      </c>
      <c r="X1386" s="42">
        <f t="shared" si="1651"/>
        <v>1.3152568139227456</v>
      </c>
      <c r="Y1386" s="42">
        <f t="shared" si="1651"/>
        <v>3.1400941431053835</v>
      </c>
      <c r="Z1386" s="42">
        <f t="shared" si="1651"/>
        <v>3.5590004613435666</v>
      </c>
      <c r="AA1386" s="42">
        <f t="shared" si="1615"/>
        <v>2.4784591708332631</v>
      </c>
      <c r="AB1386" s="42">
        <f t="shared" si="1648"/>
        <v>2.6947601612773249</v>
      </c>
      <c r="AC1386" s="42">
        <f t="shared" si="1616"/>
        <v>4.5021360881884629</v>
      </c>
      <c r="AD1386" s="74">
        <f t="shared" si="1606"/>
        <v>100.00000000000003</v>
      </c>
    </row>
    <row r="1387" spans="1:30" x14ac:dyDescent="0.25">
      <c r="A1387" s="34" t="s">
        <v>979</v>
      </c>
      <c r="B1387" s="34" t="s">
        <v>980</v>
      </c>
      <c r="C1387" s="42">
        <f t="shared" si="1607"/>
        <v>4.9427105249697343</v>
      </c>
      <c r="D1387" s="42">
        <f t="shared" si="1645"/>
        <v>2.0933880623035219</v>
      </c>
      <c r="E1387" s="42">
        <f t="shared" si="1645"/>
        <v>4.7055264551013876</v>
      </c>
      <c r="F1387" s="42">
        <f t="shared" si="1608"/>
        <v>3.2075577110480906</v>
      </c>
      <c r="G1387" s="42">
        <f t="shared" si="1609"/>
        <v>2.6067720961143546</v>
      </c>
      <c r="H1387" s="42">
        <f t="shared" si="1649"/>
        <v>6.4101055092727579</v>
      </c>
      <c r="I1387" s="42">
        <f>I247</f>
        <v>0.74601923331062436</v>
      </c>
      <c r="J1387" s="42">
        <f t="shared" si="1650"/>
        <v>2.7946932122534922</v>
      </c>
      <c r="K1387" s="42">
        <f t="shared" si="1650"/>
        <v>4.4689392418100429</v>
      </c>
      <c r="L1387" s="42">
        <f t="shared" si="1612"/>
        <v>4.2414657032154661</v>
      </c>
      <c r="M1387" s="42">
        <f t="shared" si="1646"/>
        <v>3.0629340774475908</v>
      </c>
      <c r="N1387" s="42">
        <f t="shared" si="1613"/>
        <v>4.0875082150060891</v>
      </c>
      <c r="O1387" s="42">
        <f t="shared" si="1647"/>
        <v>3.6101399080784113</v>
      </c>
      <c r="P1387" s="42">
        <f t="shared" si="1647"/>
        <v>3.6433254521734328</v>
      </c>
      <c r="Q1387" s="42">
        <f t="shared" si="1647"/>
        <v>0</v>
      </c>
      <c r="R1387" s="42">
        <f t="shared" si="1647"/>
        <v>6.4892162170237677</v>
      </c>
      <c r="S1387" s="42">
        <f t="shared" si="1647"/>
        <v>3.4261441446825125</v>
      </c>
      <c r="T1387" s="42">
        <f t="shared" si="1614"/>
        <v>7.519216217023768</v>
      </c>
      <c r="U1387" s="42">
        <f>U247-1</f>
        <v>5.8892162170237681</v>
      </c>
      <c r="V1387" s="42">
        <f t="shared" si="1651"/>
        <v>2.9742240994692262</v>
      </c>
      <c r="W1387" s="42">
        <f t="shared" si="1651"/>
        <v>3.2817806153309652</v>
      </c>
      <c r="X1387" s="42">
        <f t="shared" si="1651"/>
        <v>1.0993917990599862</v>
      </c>
      <c r="Y1387" s="42">
        <f t="shared" si="1651"/>
        <v>3.3805296146345056</v>
      </c>
      <c r="Z1387" s="42">
        <f t="shared" si="1651"/>
        <v>5.2176026268810345</v>
      </c>
      <c r="AA1387" s="42">
        <f t="shared" si="1615"/>
        <v>4.2630402020883977</v>
      </c>
      <c r="AB1387" s="42">
        <f t="shared" si="1648"/>
        <v>1.5187527316438598</v>
      </c>
      <c r="AC1387" s="42">
        <f t="shared" si="1616"/>
        <v>4.319800113033212</v>
      </c>
      <c r="AD1387" s="74">
        <f t="shared" si="1606"/>
        <v>99.999999999999986</v>
      </c>
    </row>
    <row r="1388" spans="1:30" x14ac:dyDescent="0.25">
      <c r="A1388" s="34" t="s">
        <v>981</v>
      </c>
      <c r="B1388" s="34" t="s">
        <v>982</v>
      </c>
      <c r="C1388" s="42">
        <f t="shared" si="1607"/>
        <v>4.9952290515134052</v>
      </c>
      <c r="D1388" s="42">
        <f t="shared" si="1645"/>
        <v>2.8621459089376717</v>
      </c>
      <c r="E1388" s="42">
        <f>E248-1</f>
        <v>4.8766347232596559</v>
      </c>
      <c r="F1388" s="42">
        <f t="shared" si="1608"/>
        <v>4.3398804747770159</v>
      </c>
      <c r="G1388" s="42">
        <f t="shared" si="1609"/>
        <v>2.6443999982653819</v>
      </c>
      <c r="H1388" s="42">
        <f t="shared" si="1649"/>
        <v>2.8561543796035407</v>
      </c>
      <c r="I1388" s="42">
        <f t="shared" si="1611"/>
        <v>1.2488396618420432</v>
      </c>
      <c r="J1388" s="42">
        <f t="shared" si="1650"/>
        <v>3.3195347899808012</v>
      </c>
      <c r="K1388" s="42">
        <f t="shared" si="1650"/>
        <v>3.4214558939676665</v>
      </c>
      <c r="L1388" s="42">
        <f>L248</f>
        <v>4.6739852579548788</v>
      </c>
      <c r="M1388" s="42">
        <f t="shared" si="1646"/>
        <v>4.5658316038923941</v>
      </c>
      <c r="N1388" s="42">
        <f t="shared" si="1613"/>
        <v>3.7876782868012699</v>
      </c>
      <c r="O1388" s="42">
        <f t="shared" si="1647"/>
        <v>3.7562155016856029</v>
      </c>
      <c r="P1388" s="42">
        <f t="shared" si="1647"/>
        <v>1.3537126470333747</v>
      </c>
      <c r="Q1388" s="42">
        <f t="shared" si="1647"/>
        <v>0</v>
      </c>
      <c r="R1388" s="42">
        <f t="shared" si="1647"/>
        <v>0</v>
      </c>
      <c r="S1388" s="42">
        <f t="shared" si="1647"/>
        <v>3.4742918685559272</v>
      </c>
      <c r="T1388" s="42">
        <f t="shared" si="1614"/>
        <v>7.5914378028338909</v>
      </c>
      <c r="U1388" s="42">
        <f t="shared" ref="U1388:Z1391" si="1652">U248</f>
        <v>6.961437802833891</v>
      </c>
      <c r="V1388" s="42">
        <f t="shared" si="1652"/>
        <v>1.9137526924932193</v>
      </c>
      <c r="W1388" s="42">
        <f t="shared" si="1652"/>
        <v>4.1622227326091998</v>
      </c>
      <c r="X1388" s="42">
        <f t="shared" si="1652"/>
        <v>1.251579037525193</v>
      </c>
      <c r="Y1388" s="42">
        <f t="shared" si="1652"/>
        <v>4.9786238906305398</v>
      </c>
      <c r="Z1388" s="42">
        <f t="shared" si="1652"/>
        <v>5.870815974273687</v>
      </c>
      <c r="AA1388" s="42">
        <f t="shared" si="1615"/>
        <v>3.9309778392257329</v>
      </c>
      <c r="AB1388" s="42">
        <f t="shared" si="1648"/>
        <v>5.1653872064862556</v>
      </c>
      <c r="AC1388" s="42">
        <f t="shared" si="1616"/>
        <v>5.9977749730177896</v>
      </c>
      <c r="AD1388" s="74">
        <f t="shared" si="1606"/>
        <v>100.00000000000001</v>
      </c>
    </row>
    <row r="1389" spans="1:30" x14ac:dyDescent="0.25">
      <c r="A1389" s="34" t="s">
        <v>983</v>
      </c>
      <c r="B1389" s="34" t="s">
        <v>984</v>
      </c>
      <c r="C1389" s="42">
        <f t="shared" si="1607"/>
        <v>3.4051463380580502</v>
      </c>
      <c r="D1389" s="42">
        <f t="shared" si="1645"/>
        <v>3.7113460922390553</v>
      </c>
      <c r="E1389" s="42">
        <f t="shared" si="1645"/>
        <v>4.4349857829283872</v>
      </c>
      <c r="F1389" s="42">
        <f t="shared" si="1608"/>
        <v>2.2345426213889259</v>
      </c>
      <c r="G1389" s="42">
        <f t="shared" si="1609"/>
        <v>2.6495948818914008</v>
      </c>
      <c r="H1389" s="42">
        <f t="shared" si="1649"/>
        <v>6.8598307127575655</v>
      </c>
      <c r="I1389" s="42">
        <f>I249-1.52</f>
        <v>3.114861876315739</v>
      </c>
      <c r="J1389" s="42">
        <f t="shared" si="1650"/>
        <v>3.1398547569057542</v>
      </c>
      <c r="K1389" s="42">
        <f t="shared" si="1650"/>
        <v>2.1896475202802232</v>
      </c>
      <c r="L1389" s="42">
        <f t="shared" si="1612"/>
        <v>4.146995413350143</v>
      </c>
      <c r="M1389" s="42">
        <f t="shared" si="1646"/>
        <v>5.4843109651625186</v>
      </c>
      <c r="N1389" s="42">
        <f>N249</f>
        <v>6.0343244080452187</v>
      </c>
      <c r="O1389" s="42">
        <f t="shared" si="1647"/>
        <v>5.5898237199033494</v>
      </c>
      <c r="P1389" s="42">
        <f t="shared" si="1647"/>
        <v>0.52266232475522756</v>
      </c>
      <c r="Q1389" s="42">
        <f t="shared" si="1647"/>
        <v>0.4</v>
      </c>
      <c r="R1389" s="42">
        <f t="shared" si="1647"/>
        <v>6.2648848926740861</v>
      </c>
      <c r="S1389" s="42">
        <f t="shared" si="1647"/>
        <v>5.3648848926740857</v>
      </c>
      <c r="T1389" s="42">
        <f t="shared" si="1614"/>
        <v>7.2948848926740855</v>
      </c>
      <c r="U1389" s="42">
        <f t="shared" si="1652"/>
        <v>6.2648848926740861</v>
      </c>
      <c r="V1389" s="42">
        <f t="shared" si="1652"/>
        <v>3.6545161873932166</v>
      </c>
      <c r="W1389" s="42">
        <f t="shared" si="1652"/>
        <v>2.5815451340037767</v>
      </c>
      <c r="X1389" s="42">
        <f t="shared" si="1652"/>
        <v>2.164170744674311</v>
      </c>
      <c r="Y1389" s="42">
        <f t="shared" si="1652"/>
        <v>1.9360663437794938</v>
      </c>
      <c r="Z1389" s="42">
        <f t="shared" si="1652"/>
        <v>2.3216032617637836</v>
      </c>
      <c r="AA1389" s="42">
        <f t="shared" si="1615"/>
        <v>1.7378783870404682</v>
      </c>
      <c r="AB1389" s="42">
        <f t="shared" si="1648"/>
        <v>3.5989764277063903</v>
      </c>
      <c r="AC1389" s="42">
        <f t="shared" si="1616"/>
        <v>2.8977765289606512</v>
      </c>
      <c r="AD1389" s="74">
        <f t="shared" si="1606"/>
        <v>99.999999999999986</v>
      </c>
    </row>
    <row r="1390" spans="1:30" x14ac:dyDescent="0.25">
      <c r="A1390" s="34" t="s">
        <v>985</v>
      </c>
      <c r="B1390" s="34" t="s">
        <v>986</v>
      </c>
      <c r="C1390" s="42">
        <f t="shared" si="1607"/>
        <v>2.3147200609322693</v>
      </c>
      <c r="D1390" s="42">
        <f t="shared" si="1645"/>
        <v>4.7483725518258648</v>
      </c>
      <c r="E1390" s="42">
        <f t="shared" si="1645"/>
        <v>4.6199031129376875</v>
      </c>
      <c r="F1390" s="42">
        <f t="shared" si="1608"/>
        <v>2.9755234937632729</v>
      </c>
      <c r="G1390" s="42">
        <f t="shared" si="1609"/>
        <v>2.7657528244000682</v>
      </c>
      <c r="H1390" s="42">
        <f t="shared" si="1649"/>
        <v>5.7216504277032678</v>
      </c>
      <c r="I1390" s="42">
        <f t="shared" si="1611"/>
        <v>0.78587864490177983</v>
      </c>
      <c r="J1390" s="42">
        <f t="shared" si="1650"/>
        <v>0.89392758917047632</v>
      </c>
      <c r="K1390" s="42">
        <f t="shared" si="1650"/>
        <v>2.7277628934714016</v>
      </c>
      <c r="L1390" s="42">
        <f t="shared" si="1612"/>
        <v>4.9209971340811824</v>
      </c>
      <c r="M1390" s="42">
        <f t="shared" si="1646"/>
        <v>4.7622341104838632</v>
      </c>
      <c r="N1390" s="42">
        <f t="shared" si="1613"/>
        <v>4.9732209589386027</v>
      </c>
      <c r="O1390" s="42">
        <f t="shared" si="1647"/>
        <v>4.4980187323661536</v>
      </c>
      <c r="P1390" s="42">
        <f t="shared" si="1647"/>
        <v>0.88729283911932433</v>
      </c>
      <c r="Q1390" s="42">
        <f t="shared" si="1647"/>
        <v>0</v>
      </c>
      <c r="R1390" s="42">
        <f t="shared" si="1647"/>
        <v>6.2962299863907187</v>
      </c>
      <c r="S1390" s="42">
        <f t="shared" si="1647"/>
        <v>5.3962299863907184</v>
      </c>
      <c r="T1390" s="42">
        <f t="shared" si="1614"/>
        <v>7.3262299863907181</v>
      </c>
      <c r="U1390" s="42">
        <f t="shared" si="1652"/>
        <v>6.6962299863907191</v>
      </c>
      <c r="V1390" s="42">
        <f t="shared" si="1652"/>
        <v>2.6234291609961318</v>
      </c>
      <c r="W1390" s="42">
        <f t="shared" si="1652"/>
        <v>2.702167706228003</v>
      </c>
      <c r="X1390" s="42">
        <f t="shared" si="1652"/>
        <v>2.3351062535540512</v>
      </c>
      <c r="Y1390" s="42">
        <f t="shared" si="1652"/>
        <v>2.7241667503297324</v>
      </c>
      <c r="Z1390" s="42">
        <f t="shared" si="1652"/>
        <v>2.9592789927951202</v>
      </c>
      <c r="AA1390" s="42">
        <f t="shared" si="1615"/>
        <v>3.3743813856053624</v>
      </c>
      <c r="AB1390" s="42">
        <f t="shared" si="1648"/>
        <v>5.3584936054389116</v>
      </c>
      <c r="AC1390" s="42">
        <f t="shared" si="1616"/>
        <v>4.6128008253945856</v>
      </c>
      <c r="AD1390" s="74">
        <f t="shared" si="1606"/>
        <v>99.999999999999972</v>
      </c>
    </row>
    <row r="1391" spans="1:30" x14ac:dyDescent="0.25">
      <c r="A1391" s="34" t="s">
        <v>987</v>
      </c>
      <c r="B1391" s="34" t="s">
        <v>988</v>
      </c>
      <c r="C1391" s="42">
        <f t="shared" si="1607"/>
        <v>4.1431754147262811</v>
      </c>
      <c r="D1391" s="42">
        <f t="shared" si="1645"/>
        <v>3.5965133741823245</v>
      </c>
      <c r="E1391" s="42">
        <f t="shared" si="1645"/>
        <v>2.8459963553381904</v>
      </c>
      <c r="F1391" s="42">
        <f t="shared" si="1608"/>
        <v>1.9750740104612414</v>
      </c>
      <c r="G1391" s="42">
        <f t="shared" si="1609"/>
        <v>2.7768566373487866</v>
      </c>
      <c r="H1391" s="42">
        <f t="shared" si="1649"/>
        <v>1.7642294987609166</v>
      </c>
      <c r="I1391" s="42">
        <f>I251</f>
        <v>4.1093803925901469</v>
      </c>
      <c r="J1391" s="42">
        <f t="shared" si="1650"/>
        <v>2.8856527850332814</v>
      </c>
      <c r="K1391" s="42">
        <f t="shared" si="1650"/>
        <v>3.0148015816524638</v>
      </c>
      <c r="L1391" s="42">
        <f t="shared" si="1612"/>
        <v>1.0094268459107023</v>
      </c>
      <c r="M1391" s="42">
        <f t="shared" si="1646"/>
        <v>1.0252553207748636</v>
      </c>
      <c r="N1391" s="42">
        <f t="shared" si="1613"/>
        <v>5.0992391273280866</v>
      </c>
      <c r="O1391" s="42">
        <f t="shared" si="1647"/>
        <v>3.8006717328450939</v>
      </c>
      <c r="P1391" s="42">
        <f t="shared" si="1647"/>
        <v>1.2873466709307992</v>
      </c>
      <c r="Q1391" s="42">
        <f t="shared" si="1647"/>
        <v>3.848263650646373</v>
      </c>
      <c r="R1391" s="42">
        <f t="shared" si="1647"/>
        <v>4.61043695659174</v>
      </c>
      <c r="S1391" s="42">
        <f t="shared" si="1647"/>
        <v>3.2317766739202818</v>
      </c>
      <c r="T1391" s="42">
        <f t="shared" si="1614"/>
        <v>6.8772647371457403</v>
      </c>
      <c r="U1391" s="42">
        <f>U251-1</f>
        <v>3.8336380542213293</v>
      </c>
      <c r="V1391" s="42">
        <f t="shared" si="1652"/>
        <v>0.56943211993567144</v>
      </c>
      <c r="W1391" s="42">
        <f t="shared" si="1652"/>
        <v>5.4753769925654989</v>
      </c>
      <c r="X1391" s="42">
        <f t="shared" si="1652"/>
        <v>5.2853769925654994</v>
      </c>
      <c r="Y1391" s="42">
        <f t="shared" si="1652"/>
        <v>5.7853769925654994</v>
      </c>
      <c r="Z1391" s="42">
        <f t="shared" si="1652"/>
        <v>6.0853769925654992</v>
      </c>
      <c r="AA1391" s="42">
        <f t="shared" si="1615"/>
        <v>5.4053769925654995</v>
      </c>
      <c r="AB1391" s="42">
        <f t="shared" si="1648"/>
        <v>4.817590119114354</v>
      </c>
      <c r="AC1391" s="42">
        <f t="shared" si="1616"/>
        <v>4.8410929777138243</v>
      </c>
      <c r="AD1391" s="74">
        <f t="shared" si="1606"/>
        <v>100</v>
      </c>
    </row>
    <row r="1392" spans="1:30" x14ac:dyDescent="0.25">
      <c r="A1392" s="34" t="s">
        <v>989</v>
      </c>
      <c r="B1392" s="34" t="s">
        <v>990</v>
      </c>
      <c r="C1392" s="42">
        <f t="shared" si="1607"/>
        <v>1.8581555689560705</v>
      </c>
      <c r="D1392" s="42">
        <f t="shared" si="1645"/>
        <v>5.277249019409421</v>
      </c>
      <c r="E1392" s="42">
        <f t="shared" si="1645"/>
        <v>5.7056775734190976</v>
      </c>
      <c r="F1392" s="42">
        <f t="shared" si="1608"/>
        <v>3.7470854044033981</v>
      </c>
      <c r="G1392" s="42">
        <f t="shared" si="1609"/>
        <v>4.3159649125015207</v>
      </c>
      <c r="H1392" s="42">
        <f t="shared" si="1649"/>
        <v>2.9171006946498514</v>
      </c>
      <c r="I1392" s="42">
        <f t="shared" si="1611"/>
        <v>3.0616660051432527</v>
      </c>
      <c r="J1392" s="42">
        <f t="shared" si="1650"/>
        <v>3.2273005190732955</v>
      </c>
      <c r="K1392" s="42">
        <f t="shared" si="1650"/>
        <v>4.4176944407718972</v>
      </c>
      <c r="L1392" s="42">
        <f t="shared" si="1612"/>
        <v>4.18587417998795</v>
      </c>
      <c r="M1392" s="42">
        <f t="shared" si="1646"/>
        <v>1.9161189705505635</v>
      </c>
      <c r="N1392" s="42">
        <f t="shared" si="1613"/>
        <v>3.3386180597334301</v>
      </c>
      <c r="O1392" s="42">
        <f t="shared" si="1647"/>
        <v>4.9002150146249353</v>
      </c>
      <c r="P1392" s="42">
        <f t="shared" si="1647"/>
        <v>4.1224655643423933</v>
      </c>
      <c r="Q1392" s="42">
        <f t="shared" si="1647"/>
        <v>4.1649004270358025</v>
      </c>
      <c r="R1392" s="42">
        <f t="shared" si="1647"/>
        <v>5.3499031633757168</v>
      </c>
      <c r="S1392" s="42">
        <f t="shared" si="1647"/>
        <v>4.1147503697402561</v>
      </c>
      <c r="T1392" s="42">
        <f t="shared" si="1614"/>
        <v>8.0768673473213877</v>
      </c>
      <c r="U1392" s="42">
        <f t="shared" ref="U1392:Z1396" si="1653">U252</f>
        <v>3.5331705948523848</v>
      </c>
      <c r="V1392" s="42">
        <f t="shared" si="1653"/>
        <v>1.8943066517681129</v>
      </c>
      <c r="W1392" s="42">
        <f t="shared" si="1653"/>
        <v>0.14000000000000001</v>
      </c>
      <c r="X1392" s="42">
        <f t="shared" si="1653"/>
        <v>0.17</v>
      </c>
      <c r="Y1392" s="42">
        <f t="shared" si="1653"/>
        <v>2.1565058481261921</v>
      </c>
      <c r="Z1392" s="42">
        <f t="shared" si="1653"/>
        <v>0.25</v>
      </c>
      <c r="AA1392" s="42">
        <f>AA252</f>
        <v>6.8995175443785737</v>
      </c>
      <c r="AB1392" s="42">
        <f>AB252-0.21</f>
        <v>4.3959484652366081</v>
      </c>
      <c r="AC1392" s="42">
        <f t="shared" si="1616"/>
        <v>5.8629436605979057</v>
      </c>
      <c r="AD1392" s="74">
        <f t="shared" si="1606"/>
        <v>100</v>
      </c>
    </row>
    <row r="1393" spans="1:30" x14ac:dyDescent="0.25">
      <c r="A1393" s="34" t="s">
        <v>991</v>
      </c>
      <c r="B1393" s="34" t="s">
        <v>992</v>
      </c>
      <c r="C1393" s="42">
        <f t="shared" si="1607"/>
        <v>3.7325549562682134</v>
      </c>
      <c r="D1393" s="42">
        <f t="shared" si="1645"/>
        <v>1.6171780902588955</v>
      </c>
      <c r="E1393" s="42">
        <f t="shared" si="1645"/>
        <v>1.4495314390058935</v>
      </c>
      <c r="F1393" s="42">
        <f t="shared" si="1608"/>
        <v>0.5794157612038906</v>
      </c>
      <c r="G1393" s="42">
        <f t="shared" si="1609"/>
        <v>5.3869454288366825</v>
      </c>
      <c r="H1393" s="42">
        <f t="shared" si="1649"/>
        <v>1.57</v>
      </c>
      <c r="I1393" s="42">
        <f t="shared" si="1611"/>
        <v>0.11484249931484647</v>
      </c>
      <c r="J1393" s="42">
        <f t="shared" si="1650"/>
        <v>6.19780826286686</v>
      </c>
      <c r="K1393" s="42">
        <f t="shared" si="1650"/>
        <v>2.8694678818249759</v>
      </c>
      <c r="L1393" s="42">
        <f t="shared" si="1612"/>
        <v>0.79740048656056617</v>
      </c>
      <c r="M1393" s="42">
        <f t="shared" si="1646"/>
        <v>1.5078052223591389</v>
      </c>
      <c r="N1393" s="42">
        <f t="shared" si="1613"/>
        <v>3.6846608792898805</v>
      </c>
      <c r="O1393" s="42">
        <f t="shared" si="1647"/>
        <v>4.3623493857203481</v>
      </c>
      <c r="P1393" s="42">
        <f t="shared" si="1647"/>
        <v>4.5594179361664713</v>
      </c>
      <c r="Q1393" s="42">
        <f t="shared" si="1647"/>
        <v>4.6680235112515867</v>
      </c>
      <c r="R1393" s="42">
        <f t="shared" si="1647"/>
        <v>6.0906109155110491</v>
      </c>
      <c r="S1393" s="42">
        <f t="shared" si="1647"/>
        <v>3.6425431236317443</v>
      </c>
      <c r="T1393" s="42">
        <f t="shared" si="1614"/>
        <v>7.1357655525967232</v>
      </c>
      <c r="U1393" s="42">
        <f t="shared" si="1653"/>
        <v>6.4794029329052609</v>
      </c>
      <c r="V1393" s="42">
        <f t="shared" si="1653"/>
        <v>0.30747025643249154</v>
      </c>
      <c r="W1393" s="42">
        <f t="shared" si="1653"/>
        <v>0.14000000000000001</v>
      </c>
      <c r="X1393" s="42">
        <f t="shared" si="1653"/>
        <v>6.0181529363904831</v>
      </c>
      <c r="Y1393" s="42">
        <f t="shared" si="1653"/>
        <v>4.2454352909269897</v>
      </c>
      <c r="Z1393" s="42">
        <f t="shared" si="1653"/>
        <v>6.8181529363904829</v>
      </c>
      <c r="AA1393" s="42">
        <f t="shared" si="1615"/>
        <v>6.1381529363904832</v>
      </c>
      <c r="AB1393" s="42">
        <f t="shared" ref="AB1393:AB1408" si="1654">AB253</f>
        <v>6.8181529363904829</v>
      </c>
      <c r="AC1393" s="42">
        <f t="shared" si="1616"/>
        <v>3.0687584415055671</v>
      </c>
      <c r="AD1393" s="74">
        <f t="shared" si="1606"/>
        <v>100.00000000000003</v>
      </c>
    </row>
    <row r="1394" spans="1:30" x14ac:dyDescent="0.25">
      <c r="A1394" s="34" t="s">
        <v>993</v>
      </c>
      <c r="B1394" s="34" t="s">
        <v>994</v>
      </c>
      <c r="C1394" s="42">
        <f t="shared" si="1607"/>
        <v>1.2496407116923305</v>
      </c>
      <c r="D1394" s="42">
        <f t="shared" si="1645"/>
        <v>5.883519461173444</v>
      </c>
      <c r="E1394" s="42">
        <f t="shared" si="1645"/>
        <v>6.5133915779893909</v>
      </c>
      <c r="F1394" s="42">
        <f t="shared" si="1608"/>
        <v>4.3956962755396622</v>
      </c>
      <c r="G1394" s="42">
        <f t="shared" si="1609"/>
        <v>2.5458202131132208</v>
      </c>
      <c r="H1394" s="42">
        <f t="shared" si="1649"/>
        <v>4.0903059917085134</v>
      </c>
      <c r="I1394" s="42">
        <f t="shared" si="1611"/>
        <v>4.4346295006009262</v>
      </c>
      <c r="J1394" s="42">
        <f t="shared" si="1650"/>
        <v>0.85840597416447473</v>
      </c>
      <c r="K1394" s="42">
        <f t="shared" si="1650"/>
        <v>4.8104377910218696</v>
      </c>
      <c r="L1394" s="42">
        <f t="shared" si="1612"/>
        <v>4.3826645123531502</v>
      </c>
      <c r="M1394" s="42">
        <f t="shared" si="1646"/>
        <v>1.839681643658968</v>
      </c>
      <c r="N1394" s="42">
        <f t="shared" si="1613"/>
        <v>0.11332779066628229</v>
      </c>
      <c r="O1394" s="42">
        <f t="shared" si="1647"/>
        <v>2.4424565992283682</v>
      </c>
      <c r="P1394" s="42">
        <f t="shared" si="1647"/>
        <v>2.7195433997425429</v>
      </c>
      <c r="Q1394" s="42">
        <f t="shared" si="1647"/>
        <v>6.6164496704300371</v>
      </c>
      <c r="R1394" s="42">
        <f t="shared" si="1647"/>
        <v>0.2693562560371614</v>
      </c>
      <c r="S1394" s="42">
        <f t="shared" si="1647"/>
        <v>2.6932479965595926</v>
      </c>
      <c r="T1394" s="42">
        <f t="shared" si="1614"/>
        <v>6.2496943984139541</v>
      </c>
      <c r="U1394" s="42">
        <f t="shared" si="1653"/>
        <v>3.0950683366210527</v>
      </c>
      <c r="V1394" s="42">
        <f t="shared" si="1653"/>
        <v>1.1134855418583653</v>
      </c>
      <c r="W1394" s="42">
        <f t="shared" si="1653"/>
        <v>5.8033875040803471</v>
      </c>
      <c r="X1394" s="42">
        <f t="shared" si="1653"/>
        <v>5.6133875040803476</v>
      </c>
      <c r="Y1394" s="42">
        <f t="shared" si="1653"/>
        <v>1.8377958346934495</v>
      </c>
      <c r="Z1394" s="42">
        <f t="shared" si="1653"/>
        <v>6.4133875040803474</v>
      </c>
      <c r="AA1394" s="42">
        <f t="shared" si="1615"/>
        <v>5.7333875040803477</v>
      </c>
      <c r="AB1394" s="42">
        <f t="shared" si="1654"/>
        <v>2.9394692727034917</v>
      </c>
      <c r="AC1394" s="42">
        <f t="shared" si="1616"/>
        <v>5.3423612337083473</v>
      </c>
      <c r="AD1394" s="74">
        <f t="shared" si="1606"/>
        <v>100</v>
      </c>
    </row>
    <row r="1395" spans="1:30" x14ac:dyDescent="0.25">
      <c r="A1395" s="34" t="s">
        <v>995</v>
      </c>
      <c r="B1395" s="34" t="s">
        <v>996</v>
      </c>
      <c r="C1395" s="42">
        <f t="shared" si="1607"/>
        <v>0.43626502713525861</v>
      </c>
      <c r="D1395" s="42">
        <f t="shared" si="1645"/>
        <v>4.7731202520215312</v>
      </c>
      <c r="E1395" s="42">
        <f t="shared" si="1645"/>
        <v>6.2739086834878917</v>
      </c>
      <c r="F1395" s="42">
        <f t="shared" si="1608"/>
        <v>2.211487934173316</v>
      </c>
      <c r="G1395" s="42">
        <f t="shared" si="1609"/>
        <v>3.9039361869891289</v>
      </c>
      <c r="H1395" s="42">
        <f t="shared" si="1649"/>
        <v>2.4186505734085451</v>
      </c>
      <c r="I1395" s="42">
        <f t="shared" si="1649"/>
        <v>4.1755551824606494</v>
      </c>
      <c r="J1395" s="42">
        <f t="shared" si="1650"/>
        <v>1.6105533589666674</v>
      </c>
      <c r="K1395" s="42">
        <f t="shared" si="1650"/>
        <v>3.355802033864058</v>
      </c>
      <c r="L1395" s="42">
        <f t="shared" si="1612"/>
        <v>2.2654406705626604</v>
      </c>
      <c r="M1395" s="42">
        <f t="shared" si="1646"/>
        <v>1.1405376108883867</v>
      </c>
      <c r="N1395" s="42">
        <f t="shared" si="1613"/>
        <v>4.7034658174571895</v>
      </c>
      <c r="O1395" s="42">
        <f t="shared" si="1647"/>
        <v>3.3724979066058629</v>
      </c>
      <c r="P1395" s="42">
        <f t="shared" si="1647"/>
        <v>2.9000199163248928</v>
      </c>
      <c r="Q1395" s="42">
        <f t="shared" si="1647"/>
        <v>3.0873507691844835</v>
      </c>
      <c r="R1395" s="42">
        <f t="shared" si="1647"/>
        <v>4.6136734531835719</v>
      </c>
      <c r="S1395" s="42">
        <f t="shared" si="1647"/>
        <v>3.2564635210347235</v>
      </c>
      <c r="T1395" s="42">
        <f t="shared" si="1614"/>
        <v>6.0726706298111779</v>
      </c>
      <c r="U1395" s="42">
        <f t="shared" ref="U1395:U1396" si="1655">U255-1</f>
        <v>4.3970632859546157</v>
      </c>
      <c r="V1395" s="42">
        <f t="shared" si="1653"/>
        <v>0.43300451224968356</v>
      </c>
      <c r="W1395" s="42">
        <f t="shared" si="1653"/>
        <v>5.2093182176585913</v>
      </c>
      <c r="X1395" s="42">
        <f t="shared" si="1653"/>
        <v>5.0193182176585918</v>
      </c>
      <c r="Y1395" s="42">
        <f t="shared" si="1653"/>
        <v>3.5795454784390617</v>
      </c>
      <c r="Z1395" s="42">
        <f t="shared" si="1653"/>
        <v>5.8193182176585916</v>
      </c>
      <c r="AA1395" s="42">
        <f t="shared" si="1615"/>
        <v>5.1393182176585919</v>
      </c>
      <c r="AB1395" s="42">
        <f t="shared" si="1654"/>
        <v>4.6069602556463858</v>
      </c>
      <c r="AC1395" s="42">
        <f t="shared" si="1616"/>
        <v>5.22475406951592</v>
      </c>
      <c r="AD1395" s="74">
        <f t="shared" si="1606"/>
        <v>100.00000000000004</v>
      </c>
    </row>
    <row r="1396" spans="1:30" x14ac:dyDescent="0.25">
      <c r="A1396" s="34" t="s">
        <v>997</v>
      </c>
      <c r="B1396" s="34" t="s">
        <v>998</v>
      </c>
      <c r="C1396" s="42">
        <f t="shared" si="1607"/>
        <v>3.2255660278835543</v>
      </c>
      <c r="D1396" s="42">
        <f t="shared" si="1645"/>
        <v>4.6006139916973847</v>
      </c>
      <c r="E1396" s="42">
        <f t="shared" si="1645"/>
        <v>5.374394996974698</v>
      </c>
      <c r="F1396" s="42">
        <f t="shared" si="1608"/>
        <v>4.3881479121396447</v>
      </c>
      <c r="G1396" s="42">
        <f t="shared" si="1609"/>
        <v>2.1369413885392303</v>
      </c>
      <c r="H1396" s="42">
        <f t="shared" si="1649"/>
        <v>3.2976804159485993</v>
      </c>
      <c r="I1396" s="42">
        <f t="shared" si="1649"/>
        <v>3.9130408104190142</v>
      </c>
      <c r="J1396" s="42">
        <f t="shared" si="1650"/>
        <v>2.2565923762367448</v>
      </c>
      <c r="K1396" s="42">
        <f t="shared" si="1650"/>
        <v>4.0479630216873872</v>
      </c>
      <c r="L1396" s="42">
        <f t="shared" si="1612"/>
        <v>3.3635561093856472</v>
      </c>
      <c r="M1396" s="42">
        <f t="shared" si="1646"/>
        <v>1.4799644289999305</v>
      </c>
      <c r="N1396" s="42">
        <f t="shared" si="1613"/>
        <v>3.9527706478236087</v>
      </c>
      <c r="O1396" s="42">
        <f t="shared" si="1647"/>
        <v>4.9107054542829847</v>
      </c>
      <c r="P1396" s="42">
        <f t="shared" si="1647"/>
        <v>2.7079138842094967</v>
      </c>
      <c r="Q1396" s="42">
        <f>Q256+0.54</f>
        <v>4.3324453171637458</v>
      </c>
      <c r="R1396" s="42">
        <f t="shared" si="1647"/>
        <v>4.6874953756948026</v>
      </c>
      <c r="S1396" s="42">
        <f t="shared" si="1647"/>
        <v>4.2279987407305599</v>
      </c>
      <c r="T1396" s="42">
        <f t="shared" si="1614"/>
        <v>6.5078872528865404</v>
      </c>
      <c r="U1396" s="42">
        <f t="shared" si="1655"/>
        <v>2.1633484268096965</v>
      </c>
      <c r="V1396" s="42">
        <f t="shared" si="1653"/>
        <v>1.3133713554715101</v>
      </c>
      <c r="W1396" s="42">
        <f t="shared" si="1653"/>
        <v>0.14000000000000001</v>
      </c>
      <c r="X1396" s="42">
        <f t="shared" si="1653"/>
        <v>5.6362452613438307</v>
      </c>
      <c r="Y1396" s="42">
        <f t="shared" si="1653"/>
        <v>6.1362452613438307</v>
      </c>
      <c r="Z1396" s="42">
        <f t="shared" si="1653"/>
        <v>6.4362452613438306</v>
      </c>
      <c r="AA1396" s="42">
        <f>AA256</f>
        <v>0.2</v>
      </c>
      <c r="AB1396" s="42">
        <f t="shared" si="1654"/>
        <v>3.7544764024505675</v>
      </c>
      <c r="AC1396" s="42">
        <f>AC256</f>
        <v>4.8083898785331511</v>
      </c>
      <c r="AD1396" s="74">
        <f t="shared" si="1606"/>
        <v>99.999999999999972</v>
      </c>
    </row>
    <row r="1397" spans="1:30" x14ac:dyDescent="0.25">
      <c r="A1397" s="34" t="s">
        <v>999</v>
      </c>
      <c r="B1397" s="34" t="s">
        <v>1000</v>
      </c>
      <c r="C1397" s="42">
        <f t="shared" si="1607"/>
        <v>3.2587614401788683</v>
      </c>
      <c r="D1397" s="42">
        <f t="shared" si="1645"/>
        <v>4.252450243669033</v>
      </c>
      <c r="E1397" s="42">
        <f t="shared" si="1645"/>
        <v>5.5237716207079872</v>
      </c>
      <c r="F1397" s="42">
        <f t="shared" si="1608"/>
        <v>1.8589897123184964</v>
      </c>
      <c r="G1397" s="42">
        <f t="shared" si="1609"/>
        <v>2.8215293190297341</v>
      </c>
      <c r="H1397" s="42">
        <f t="shared" si="1649"/>
        <v>2.7758724582166132</v>
      </c>
      <c r="I1397" s="42">
        <f t="shared" si="1611"/>
        <v>4.2748802595960225</v>
      </c>
      <c r="J1397" s="42">
        <f t="shared" si="1650"/>
        <v>0.60767354576586141</v>
      </c>
      <c r="K1397" s="42">
        <f t="shared" si="1650"/>
        <v>3.5000271365890834</v>
      </c>
      <c r="L1397" s="42">
        <f t="shared" si="1612"/>
        <v>2.7237030065672019</v>
      </c>
      <c r="M1397" s="42">
        <f t="shared" si="1646"/>
        <v>0.39770885155303437</v>
      </c>
      <c r="N1397" s="42">
        <f t="shared" si="1613"/>
        <v>5.8181553816985385</v>
      </c>
      <c r="O1397" s="42">
        <f t="shared" si="1647"/>
        <v>2.1118659361263368</v>
      </c>
      <c r="P1397" s="42">
        <f t="shared" si="1647"/>
        <v>2.644967764480803</v>
      </c>
      <c r="Q1397" s="42">
        <f>Q257+0.54</f>
        <v>3.6524777023886585</v>
      </c>
      <c r="R1397" s="42">
        <f t="shared" si="1647"/>
        <v>5.4285952365828463</v>
      </c>
      <c r="S1397" s="42">
        <f t="shared" si="1647"/>
        <v>4.0626218086100954</v>
      </c>
      <c r="T1397" s="42">
        <f t="shared" si="1614"/>
        <v>6.8505620402807565</v>
      </c>
      <c r="U1397" s="42">
        <f t="shared" ref="U1397:Z1399" si="1656">U257</f>
        <v>5.8278747411025709</v>
      </c>
      <c r="V1397" s="42">
        <f t="shared" si="1656"/>
        <v>0.84107451426156998</v>
      </c>
      <c r="W1397" s="42">
        <f t="shared" si="1656"/>
        <v>5.8213197771552725</v>
      </c>
      <c r="X1397" s="42">
        <f t="shared" si="1656"/>
        <v>5.631319777155273</v>
      </c>
      <c r="Y1397" s="42">
        <f t="shared" si="1656"/>
        <v>3.9875465181035157</v>
      </c>
      <c r="Z1397" s="42">
        <f t="shared" si="1656"/>
        <v>6.4313197771552728</v>
      </c>
      <c r="AA1397" s="42">
        <f>AA257</f>
        <v>0.08</v>
      </c>
      <c r="AB1397" s="42">
        <f t="shared" si="1654"/>
        <v>5.0914614902479247</v>
      </c>
      <c r="AC1397" s="42">
        <f>AC257</f>
        <v>3.7234699404586253</v>
      </c>
      <c r="AD1397" s="74">
        <f t="shared" si="1606"/>
        <v>99.999999999999972</v>
      </c>
    </row>
    <row r="1398" spans="1:30" x14ac:dyDescent="0.25">
      <c r="A1398" s="34" t="s">
        <v>1001</v>
      </c>
      <c r="B1398" s="34" t="s">
        <v>1002</v>
      </c>
      <c r="C1398" s="42">
        <f t="shared" si="1607"/>
        <v>2.1599518489859864</v>
      </c>
      <c r="D1398" s="42">
        <f t="shared" ref="D1398:E1413" si="1657">D258</f>
        <v>5.1038899431414446</v>
      </c>
      <c r="E1398" s="42">
        <f t="shared" si="1657"/>
        <v>5.3854293594579445</v>
      </c>
      <c r="F1398" s="42">
        <f t="shared" si="1608"/>
        <v>3.4215066399460845</v>
      </c>
      <c r="G1398" s="42">
        <f t="shared" si="1609"/>
        <v>4.5782098984218953</v>
      </c>
      <c r="H1398" s="42">
        <f t="shared" si="1649"/>
        <v>5.6536442813422187</v>
      </c>
      <c r="I1398" s="42">
        <f t="shared" si="1611"/>
        <v>3.8726546433952249</v>
      </c>
      <c r="J1398" s="42">
        <f t="shared" si="1650"/>
        <v>2.1464242021462003</v>
      </c>
      <c r="K1398" s="42">
        <f t="shared" si="1650"/>
        <v>5.2474935790412447</v>
      </c>
      <c r="L1398" s="42">
        <f t="shared" si="1612"/>
        <v>4.6887570860344407</v>
      </c>
      <c r="M1398" s="42">
        <f t="shared" ref="M1398:M1413" si="1658">M258</f>
        <v>1.3647047807988995</v>
      </c>
      <c r="N1398" s="42">
        <f t="shared" si="1613"/>
        <v>2.4990632119165954</v>
      </c>
      <c r="O1398" s="42">
        <f t="shared" ref="O1398:S1413" si="1659">O258</f>
        <v>1.6734710952625971</v>
      </c>
      <c r="P1398" s="42">
        <f t="shared" si="1659"/>
        <v>1.2368823190056903</v>
      </c>
      <c r="Q1398" s="42">
        <f t="shared" si="1659"/>
        <v>3.3472784969959148</v>
      </c>
      <c r="R1398" s="42">
        <f t="shared" si="1659"/>
        <v>5.5385450256151936</v>
      </c>
      <c r="S1398" s="42">
        <f t="shared" si="1659"/>
        <v>4.2206703035309809</v>
      </c>
      <c r="T1398" s="42">
        <f t="shared" si="1614"/>
        <v>7.2748510217028795</v>
      </c>
      <c r="U1398" s="42">
        <f t="shared" si="1656"/>
        <v>2.6846213584136569</v>
      </c>
      <c r="V1398" s="42">
        <f t="shared" si="1656"/>
        <v>0.40923405049152645</v>
      </c>
      <c r="W1398" s="42">
        <f t="shared" si="1656"/>
        <v>0.14000000000000001</v>
      </c>
      <c r="X1398" s="42">
        <f t="shared" si="1656"/>
        <v>0.89</v>
      </c>
      <c r="Y1398" s="42">
        <f t="shared" si="1656"/>
        <v>4.5398747038130018</v>
      </c>
      <c r="Z1398" s="42">
        <f t="shared" si="1656"/>
        <v>7.2598120557195021</v>
      </c>
      <c r="AA1398" s="42">
        <f t="shared" si="1615"/>
        <v>6.5798120557195023</v>
      </c>
      <c r="AB1398" s="42">
        <f t="shared" si="1654"/>
        <v>3.3274138588714375</v>
      </c>
      <c r="AC1398" s="42">
        <f t="shared" si="1616"/>
        <v>4.7558041802299282</v>
      </c>
      <c r="AD1398" s="74">
        <f t="shared" ref="AD1398:AD1461" si="1660">SUM(C1398:AC1398)</f>
        <v>99.999999999999986</v>
      </c>
    </row>
    <row r="1399" spans="1:30" x14ac:dyDescent="0.25">
      <c r="A1399" s="34" t="s">
        <v>1003</v>
      </c>
      <c r="B1399" s="34" t="s">
        <v>1004</v>
      </c>
      <c r="C1399" s="42">
        <f t="shared" ref="C1399:C1462" si="1661">C259+0.21</f>
        <v>2.7014673316199769</v>
      </c>
      <c r="D1399" s="42">
        <f t="shared" si="1657"/>
        <v>2.8771115117004795</v>
      </c>
      <c r="E1399" s="42">
        <f t="shared" si="1657"/>
        <v>2.8675701049275952</v>
      </c>
      <c r="F1399" s="42">
        <f t="shared" ref="F1399:F1462" si="1662">F259-0.75</f>
        <v>0.84998706700391979</v>
      </c>
      <c r="G1399" s="42">
        <f t="shared" ref="G1399:G1462" si="1663">G259+2</f>
        <v>4.8310832692999295</v>
      </c>
      <c r="H1399" s="42">
        <f t="shared" ref="H1399:I1414" si="1664">H259</f>
        <v>5.1450190345228464</v>
      </c>
      <c r="I1399" s="42">
        <f>I259</f>
        <v>1.9905281982008178</v>
      </c>
      <c r="J1399" s="42">
        <f t="shared" ref="J1399:L1414" si="1665">J259</f>
        <v>4.8504889568113683</v>
      </c>
      <c r="K1399" s="42">
        <f t="shared" si="1665"/>
        <v>3.3325518034967487</v>
      </c>
      <c r="L1399" s="42">
        <f t="shared" ref="L1399:L1462" si="1666">L259-1</f>
        <v>2.4112433441277568</v>
      </c>
      <c r="M1399" s="42">
        <f t="shared" si="1658"/>
        <v>1.0118926935297592</v>
      </c>
      <c r="N1399" s="42">
        <f t="shared" ref="N1399:N1462" si="1667">N259-0.52</f>
        <v>5.8754885191246373</v>
      </c>
      <c r="O1399" s="42">
        <f t="shared" si="1659"/>
        <v>5.1042891303249505</v>
      </c>
      <c r="P1399" s="42">
        <f t="shared" si="1659"/>
        <v>5.3371296588959316</v>
      </c>
      <c r="Q1399" s="42">
        <f t="shared" si="1659"/>
        <v>1.4304352181559932</v>
      </c>
      <c r="R1399" s="42">
        <f t="shared" si="1659"/>
        <v>5.9412085451058596</v>
      </c>
      <c r="S1399" s="42">
        <f t="shared" si="1659"/>
        <v>5.2541280927464102</v>
      </c>
      <c r="T1399" s="42">
        <f t="shared" ref="T1399:T1462" si="1668">T259+0.52</f>
        <v>7.3917191509762894</v>
      </c>
      <c r="U1399" s="42">
        <f>U259-1</f>
        <v>5.3959353197888733</v>
      </c>
      <c r="V1399" s="42">
        <f t="shared" si="1656"/>
        <v>0.10060031014846813</v>
      </c>
      <c r="W1399" s="42">
        <f t="shared" si="1656"/>
        <v>0.14000000000000001</v>
      </c>
      <c r="X1399" s="42">
        <f t="shared" si="1656"/>
        <v>1.3</v>
      </c>
      <c r="Y1399" s="42">
        <f t="shared" si="1656"/>
        <v>4.2760243641892446</v>
      </c>
      <c r="Z1399" s="42">
        <f t="shared" si="1656"/>
        <v>6.8640365462838657</v>
      </c>
      <c r="AA1399" s="42">
        <f t="shared" ref="AA1399:AA1462" si="1669">AA259-0.21</f>
        <v>4.184036546283866</v>
      </c>
      <c r="AB1399" s="42">
        <f t="shared" si="1654"/>
        <v>3.432018273141932</v>
      </c>
      <c r="AC1399" s="42">
        <f t="shared" ref="AC1399:AC1462" si="1670">AC259+0.75</f>
        <v>5.1040070095924621</v>
      </c>
      <c r="AD1399" s="74">
        <f t="shared" si="1660"/>
        <v>99.999999999999986</v>
      </c>
    </row>
    <row r="1400" spans="1:30" x14ac:dyDescent="0.25">
      <c r="A1400" s="34" t="s">
        <v>1005</v>
      </c>
      <c r="B1400" s="34" t="s">
        <v>1006</v>
      </c>
      <c r="C1400" s="42">
        <f t="shared" si="1661"/>
        <v>3.4433001786999924</v>
      </c>
      <c r="D1400" s="42">
        <f t="shared" si="1657"/>
        <v>5.678303331358336</v>
      </c>
      <c r="E1400" s="42">
        <f t="shared" si="1657"/>
        <v>4.6518271682608869</v>
      </c>
      <c r="F1400" s="42">
        <f t="shared" si="1662"/>
        <v>3.3368330886628481</v>
      </c>
      <c r="G1400" s="42">
        <f t="shared" si="1663"/>
        <v>4.1721205348469086</v>
      </c>
      <c r="H1400" s="42">
        <f t="shared" si="1664"/>
        <v>5.1656448472734136</v>
      </c>
      <c r="I1400" s="42">
        <f t="shared" ref="I1400:I1463" si="1671">I260-1</f>
        <v>3.3403270666366254</v>
      </c>
      <c r="J1400" s="42">
        <f t="shared" si="1665"/>
        <v>1.7469610960984456</v>
      </c>
      <c r="K1400" s="42">
        <f t="shared" si="1665"/>
        <v>4.2103078298626633</v>
      </c>
      <c r="L1400" s="42">
        <f t="shared" si="1666"/>
        <v>2.8976517444476966</v>
      </c>
      <c r="M1400" s="42">
        <f t="shared" si="1658"/>
        <v>0.98392201723908657</v>
      </c>
      <c r="N1400" s="42">
        <f t="shared" si="1667"/>
        <v>4.9956217114423254</v>
      </c>
      <c r="O1400" s="42">
        <f t="shared" si="1659"/>
        <v>4.8890363922326854</v>
      </c>
      <c r="P1400" s="42">
        <f t="shared" si="1659"/>
        <v>2.6924321725389611</v>
      </c>
      <c r="Q1400" s="42">
        <f t="shared" si="1659"/>
        <v>4.1022193082176281</v>
      </c>
      <c r="R1400" s="42">
        <f t="shared" si="1659"/>
        <v>3.979037814199434</v>
      </c>
      <c r="S1400" s="42">
        <f t="shared" si="1659"/>
        <v>3.7566457099656936</v>
      </c>
      <c r="T1400" s="42">
        <f t="shared" si="1668"/>
        <v>6.2987452415207716</v>
      </c>
      <c r="U1400" s="42">
        <f t="shared" ref="U1400:Z1403" si="1672">U260</f>
        <v>2.6914236114190029</v>
      </c>
      <c r="V1400" s="42">
        <f t="shared" si="1672"/>
        <v>0.35312358264591787</v>
      </c>
      <c r="W1400" s="42">
        <f t="shared" si="1672"/>
        <v>0.14000000000000001</v>
      </c>
      <c r="X1400" s="42">
        <f t="shared" si="1672"/>
        <v>0</v>
      </c>
      <c r="Y1400" s="42">
        <f t="shared" si="1672"/>
        <v>6.0922575062638487</v>
      </c>
      <c r="Z1400" s="42">
        <f t="shared" si="1672"/>
        <v>6.3922575062638485</v>
      </c>
      <c r="AA1400" s="42">
        <f t="shared" si="1669"/>
        <v>5.7122575062638488</v>
      </c>
      <c r="AB1400" s="42">
        <f t="shared" si="1654"/>
        <v>2.9297846903709295</v>
      </c>
      <c r="AC1400" s="42">
        <f t="shared" si="1670"/>
        <v>5.347958343268199</v>
      </c>
      <c r="AD1400" s="74">
        <f t="shared" si="1660"/>
        <v>100</v>
      </c>
    </row>
    <row r="1401" spans="1:30" x14ac:dyDescent="0.25">
      <c r="A1401" s="34" t="s">
        <v>1007</v>
      </c>
      <c r="B1401" s="34" t="s">
        <v>1008</v>
      </c>
      <c r="C1401" s="42">
        <f t="shared" si="1661"/>
        <v>2.5938013207878314</v>
      </c>
      <c r="D1401" s="42">
        <f t="shared" si="1657"/>
        <v>5.606106866484204</v>
      </c>
      <c r="E1401" s="42">
        <f t="shared" si="1657"/>
        <v>5.2080869772809972</v>
      </c>
      <c r="F1401" s="42">
        <f t="shared" si="1662"/>
        <v>4.0831578586241974</v>
      </c>
      <c r="G1401" s="42">
        <f t="shared" si="1663"/>
        <v>3.7635767536001308</v>
      </c>
      <c r="H1401" s="42">
        <f t="shared" si="1664"/>
        <v>5.1839317684287538</v>
      </c>
      <c r="I1401" s="42">
        <f t="shared" si="1671"/>
        <v>3.7570123254434025</v>
      </c>
      <c r="J1401" s="42">
        <f t="shared" si="1665"/>
        <v>0.93203215711974619</v>
      </c>
      <c r="K1401" s="42">
        <f t="shared" si="1665"/>
        <v>4.5590863785617923</v>
      </c>
      <c r="L1401" s="42">
        <f t="shared" si="1666"/>
        <v>3.786490744141715</v>
      </c>
      <c r="M1401" s="42">
        <f t="shared" si="1658"/>
        <v>0.5668013536182781</v>
      </c>
      <c r="N1401" s="42">
        <f t="shared" si="1667"/>
        <v>4.0322646332185084</v>
      </c>
      <c r="O1401" s="42">
        <f t="shared" si="1659"/>
        <v>3.9470186145830986</v>
      </c>
      <c r="P1401" s="42">
        <f t="shared" si="1659"/>
        <v>2.7939985503574127</v>
      </c>
      <c r="Q1401" s="42">
        <f t="shared" si="1659"/>
        <v>4.1689685117938788</v>
      </c>
      <c r="R1401" s="42">
        <f t="shared" si="1659"/>
        <v>4.6867488668370267</v>
      </c>
      <c r="S1401" s="42">
        <f t="shared" si="1659"/>
        <v>2.437326347559658</v>
      </c>
      <c r="T1401" s="42">
        <f t="shared" si="1668"/>
        <v>5.396069852213417</v>
      </c>
      <c r="U1401" s="42">
        <f t="shared" si="1672"/>
        <v>3.0503413964408774</v>
      </c>
      <c r="V1401" s="42">
        <f t="shared" si="1672"/>
        <v>1.4993538791226462</v>
      </c>
      <c r="W1401" s="42">
        <f t="shared" si="1672"/>
        <v>3.7622908294860058</v>
      </c>
      <c r="X1401" s="42">
        <f t="shared" si="1672"/>
        <v>1.2</v>
      </c>
      <c r="Y1401" s="42">
        <f t="shared" si="1672"/>
        <v>5.482290829486006</v>
      </c>
      <c r="Z1401" s="42">
        <f t="shared" si="1672"/>
        <v>5.7822908294860058</v>
      </c>
      <c r="AA1401" s="42">
        <f t="shared" si="1669"/>
        <v>5.1022908294860061</v>
      </c>
      <c r="AB1401" s="42">
        <f t="shared" si="1654"/>
        <v>2.6502166301810854</v>
      </c>
      <c r="AC1401" s="42">
        <f t="shared" si="1670"/>
        <v>3.9684448956573073</v>
      </c>
      <c r="AD1401" s="74">
        <f t="shared" si="1660"/>
        <v>100</v>
      </c>
    </row>
    <row r="1402" spans="1:30" x14ac:dyDescent="0.25">
      <c r="A1402" s="34" t="s">
        <v>1009</v>
      </c>
      <c r="B1402" s="34" t="s">
        <v>1010</v>
      </c>
      <c r="C1402" s="42">
        <f t="shared" si="1661"/>
        <v>2.8235840330013833</v>
      </c>
      <c r="D1402" s="42">
        <f t="shared" si="1657"/>
        <v>4.983803439177473</v>
      </c>
      <c r="E1402" s="42">
        <f t="shared" si="1657"/>
        <v>5.1749083466021579</v>
      </c>
      <c r="F1402" s="42">
        <f t="shared" si="1662"/>
        <v>2.2204993023526232</v>
      </c>
      <c r="G1402" s="42">
        <f t="shared" si="1663"/>
        <v>3.7696680665988027</v>
      </c>
      <c r="H1402" s="42">
        <f t="shared" si="1664"/>
        <v>7.3087271519694923</v>
      </c>
      <c r="I1402" s="42">
        <f t="shared" si="1671"/>
        <v>2.3306618154186145</v>
      </c>
      <c r="J1402" s="42">
        <f t="shared" si="1665"/>
        <v>2.9931420314198864</v>
      </c>
      <c r="K1402" s="42">
        <f t="shared" si="1665"/>
        <v>3.0054505293468572</v>
      </c>
      <c r="L1402" s="42">
        <f t="shared" si="1666"/>
        <v>2.9514136840071483</v>
      </c>
      <c r="M1402" s="42">
        <f t="shared" si="1658"/>
        <v>1.8626927696465567</v>
      </c>
      <c r="N1402" s="42">
        <f t="shared" si="1667"/>
        <v>4.077222852344951</v>
      </c>
      <c r="O1402" s="42">
        <f t="shared" si="1659"/>
        <v>2.5338047740581193</v>
      </c>
      <c r="P1402" s="42">
        <f t="shared" si="1659"/>
        <v>1.0816423975779941</v>
      </c>
      <c r="Q1402" s="42">
        <f t="shared" si="1659"/>
        <v>2.3207551663687691</v>
      </c>
      <c r="R1402" s="42">
        <f t="shared" si="1659"/>
        <v>4.8323222752279866</v>
      </c>
      <c r="S1402" s="42">
        <f t="shared" si="1659"/>
        <v>4.073485305063409</v>
      </c>
      <c r="T1402" s="42">
        <f t="shared" si="1668"/>
        <v>6.4287685302181448</v>
      </c>
      <c r="U1402" s="42">
        <f t="shared" si="1672"/>
        <v>5.4289000811213306</v>
      </c>
      <c r="V1402" s="42">
        <f t="shared" si="1672"/>
        <v>0.41888299706570586</v>
      </c>
      <c r="W1402" s="42">
        <f t="shared" si="1672"/>
        <v>0.14000000000000001</v>
      </c>
      <c r="X1402" s="42">
        <f t="shared" si="1672"/>
        <v>5.6060210068496659</v>
      </c>
      <c r="Y1402" s="42">
        <f t="shared" si="1672"/>
        <v>6.1060210068496659</v>
      </c>
      <c r="Z1402" s="42">
        <f t="shared" si="1672"/>
        <v>6.4060210068496657</v>
      </c>
      <c r="AA1402" s="42">
        <f t="shared" si="1669"/>
        <v>5.726021006849666</v>
      </c>
      <c r="AB1402" s="42">
        <f t="shared" si="1654"/>
        <v>0.80075262585620888</v>
      </c>
      <c r="AC1402" s="42">
        <f t="shared" si="1670"/>
        <v>4.5948277981577181</v>
      </c>
      <c r="AD1402" s="74">
        <f t="shared" si="1660"/>
        <v>100</v>
      </c>
    </row>
    <row r="1403" spans="1:30" x14ac:dyDescent="0.25">
      <c r="A1403" s="34" t="s">
        <v>1011</v>
      </c>
      <c r="B1403" s="34" t="s">
        <v>1012</v>
      </c>
      <c r="C1403" s="42">
        <f t="shared" si="1661"/>
        <v>1.7828515373953688</v>
      </c>
      <c r="D1403" s="42">
        <f t="shared" si="1657"/>
        <v>4.7635929367159271</v>
      </c>
      <c r="E1403" s="42">
        <f t="shared" si="1657"/>
        <v>4.4353524265316571</v>
      </c>
      <c r="F1403" s="42">
        <f t="shared" si="1662"/>
        <v>2.726374794384022</v>
      </c>
      <c r="G1403" s="42">
        <f t="shared" si="1663"/>
        <v>4.9117662285826045</v>
      </c>
      <c r="H1403" s="42">
        <f t="shared" si="1664"/>
        <v>5.0980203712749317</v>
      </c>
      <c r="I1403" s="42">
        <f>I263</f>
        <v>2.8651118032521179</v>
      </c>
      <c r="J1403" s="42">
        <f t="shared" si="1665"/>
        <v>3.1556263224721559</v>
      </c>
      <c r="K1403" s="42">
        <f t="shared" si="1665"/>
        <v>3.815790177559256</v>
      </c>
      <c r="L1403" s="42">
        <f t="shared" si="1666"/>
        <v>2.8788698547552309</v>
      </c>
      <c r="M1403" s="42">
        <f t="shared" si="1658"/>
        <v>0.90995741855715961</v>
      </c>
      <c r="N1403" s="42">
        <f t="shared" si="1667"/>
        <v>3.6346397248980966</v>
      </c>
      <c r="O1403" s="42">
        <f t="shared" si="1659"/>
        <v>4.5852543828662897</v>
      </c>
      <c r="P1403" s="42">
        <f t="shared" si="1659"/>
        <v>2.7077335714091704</v>
      </c>
      <c r="Q1403" s="42">
        <f t="shared" si="1659"/>
        <v>3.0591440583981897</v>
      </c>
      <c r="R1403" s="42">
        <f t="shared" si="1659"/>
        <v>4.8666672373616855</v>
      </c>
      <c r="S1403" s="42">
        <f t="shared" si="1659"/>
        <v>3.115464185379818</v>
      </c>
      <c r="T1403" s="42">
        <f t="shared" si="1668"/>
        <v>5.543000677976055</v>
      </c>
      <c r="U1403" s="42">
        <f>U263-1</f>
        <v>3.5886594069430293</v>
      </c>
      <c r="V1403" s="42">
        <f t="shared" si="1672"/>
        <v>0.56593787885164459</v>
      </c>
      <c r="W1403" s="42">
        <f t="shared" si="1672"/>
        <v>0.14000000000000001</v>
      </c>
      <c r="X1403" s="42">
        <f t="shared" si="1672"/>
        <v>5.2480349221855978</v>
      </c>
      <c r="Y1403" s="42">
        <f t="shared" si="1672"/>
        <v>5.7480349221855978</v>
      </c>
      <c r="Z1403" s="42">
        <f t="shared" si="1672"/>
        <v>6.0480349221855976</v>
      </c>
      <c r="AA1403" s="42">
        <f t="shared" si="1669"/>
        <v>5.0180349221855973</v>
      </c>
      <c r="AB1403" s="42">
        <f t="shared" si="1654"/>
        <v>2.5200145509106644</v>
      </c>
      <c r="AC1403" s="42">
        <f t="shared" si="1670"/>
        <v>6.2680307647825542</v>
      </c>
      <c r="AD1403" s="74">
        <f t="shared" si="1660"/>
        <v>99.999999999999986</v>
      </c>
    </row>
    <row r="1404" spans="1:30" x14ac:dyDescent="0.25">
      <c r="A1404" s="34" t="s">
        <v>1013</v>
      </c>
      <c r="B1404" s="34" t="s">
        <v>1014</v>
      </c>
      <c r="C1404" s="42">
        <f t="shared" si="1661"/>
        <v>2.7131628455179468</v>
      </c>
      <c r="D1404" s="42">
        <f t="shared" si="1657"/>
        <v>4.9579610204967199</v>
      </c>
      <c r="E1404" s="42">
        <f t="shared" si="1657"/>
        <v>5.5303433058879348</v>
      </c>
      <c r="F1404" s="42">
        <f t="shared" si="1662"/>
        <v>4.110417596140449</v>
      </c>
      <c r="G1404" s="42">
        <f t="shared" si="1663"/>
        <v>4.0316901711248079</v>
      </c>
      <c r="H1404" s="42">
        <f t="shared" si="1664"/>
        <v>5.4260056579792781</v>
      </c>
      <c r="I1404" s="42">
        <f t="shared" si="1671"/>
        <v>3.2834564071672094</v>
      </c>
      <c r="J1404" s="42">
        <f t="shared" si="1665"/>
        <v>2.0528207829079634</v>
      </c>
      <c r="K1404" s="42">
        <f t="shared" si="1665"/>
        <v>4.442510597219214</v>
      </c>
      <c r="L1404" s="42">
        <f t="shared" si="1666"/>
        <v>3.8466485075745229</v>
      </c>
      <c r="M1404" s="42">
        <f t="shared" si="1658"/>
        <v>1.3874592107154886</v>
      </c>
      <c r="N1404" s="42">
        <f t="shared" si="1667"/>
        <v>4.3342886405240275</v>
      </c>
      <c r="O1404" s="42">
        <f t="shared" si="1659"/>
        <v>3.0124711788682248</v>
      </c>
      <c r="P1404" s="42">
        <f t="shared" si="1659"/>
        <v>1.3139252596995179</v>
      </c>
      <c r="Q1404" s="42">
        <f t="shared" si="1659"/>
        <v>4.2140420263648695</v>
      </c>
      <c r="R1404" s="42">
        <f t="shared" si="1659"/>
        <v>5.6680456636974306</v>
      </c>
      <c r="S1404" s="42">
        <f t="shared" si="1659"/>
        <v>2.7615102314546407</v>
      </c>
      <c r="T1404" s="42">
        <f t="shared" si="1668"/>
        <v>5.1472124126857342</v>
      </c>
      <c r="U1404" s="42">
        <f t="shared" ref="U1404:Z1412" si="1673">U264</f>
        <v>3.6122912890244985</v>
      </c>
      <c r="V1404" s="42">
        <f t="shared" si="1673"/>
        <v>0.38135825502076198</v>
      </c>
      <c r="W1404" s="42">
        <f t="shared" si="1673"/>
        <v>5.3723541925174265</v>
      </c>
      <c r="X1404" s="42">
        <f t="shared" si="1673"/>
        <v>0</v>
      </c>
      <c r="Y1404" s="42">
        <f t="shared" si="1673"/>
        <v>1.8274513975058093</v>
      </c>
      <c r="Z1404" s="42">
        <f t="shared" si="1673"/>
        <v>6.3823541925174263</v>
      </c>
      <c r="AA1404" s="42">
        <f t="shared" si="1669"/>
        <v>5.7023541925174266</v>
      </c>
      <c r="AB1404" s="42">
        <f t="shared" si="1654"/>
        <v>2.6593142468822597</v>
      </c>
      <c r="AC1404" s="42">
        <f t="shared" si="1670"/>
        <v>5.828550717988418</v>
      </c>
      <c r="AD1404" s="74">
        <f t="shared" si="1660"/>
        <v>100.00000000000001</v>
      </c>
    </row>
    <row r="1405" spans="1:30" x14ac:dyDescent="0.25">
      <c r="A1405" s="34" t="s">
        <v>1015</v>
      </c>
      <c r="B1405" s="34" t="s">
        <v>1016</v>
      </c>
      <c r="C1405" s="42">
        <f t="shared" si="1661"/>
        <v>3.318496308857759</v>
      </c>
      <c r="D1405" s="42">
        <f t="shared" si="1657"/>
        <v>5.058912434787004</v>
      </c>
      <c r="E1405" s="42">
        <f t="shared" si="1657"/>
        <v>5.4274602987484108</v>
      </c>
      <c r="F1405" s="42">
        <f t="shared" si="1662"/>
        <v>2.2037805857723463</v>
      </c>
      <c r="G1405" s="42">
        <f t="shared" si="1663"/>
        <v>4.5050403838115907</v>
      </c>
      <c r="H1405" s="42">
        <f t="shared" si="1664"/>
        <v>5.7137056298258067</v>
      </c>
      <c r="I1405" s="42">
        <f t="shared" si="1671"/>
        <v>1.9247674891443847</v>
      </c>
      <c r="J1405" s="42">
        <f t="shared" si="1665"/>
        <v>4.4716880877978005</v>
      </c>
      <c r="K1405" s="42">
        <f t="shared" si="1665"/>
        <v>4.2318321411505293</v>
      </c>
      <c r="L1405" s="42">
        <f t="shared" si="1666"/>
        <v>3.2246877702910979</v>
      </c>
      <c r="M1405" s="42">
        <f t="shared" si="1658"/>
        <v>0.59495328333619624</v>
      </c>
      <c r="N1405" s="42">
        <f t="shared" si="1667"/>
        <v>5.0404642248414167</v>
      </c>
      <c r="O1405" s="42">
        <f t="shared" si="1659"/>
        <v>3.8775172841171299</v>
      </c>
      <c r="P1405" s="42">
        <f t="shared" si="1659"/>
        <v>1.3144660141398619</v>
      </c>
      <c r="Q1405" s="42">
        <f>Q265+0.54</f>
        <v>2.7449837827782511</v>
      </c>
      <c r="R1405" s="42">
        <f t="shared" si="1659"/>
        <v>5.2159523101990466</v>
      </c>
      <c r="S1405" s="42">
        <f t="shared" si="1659"/>
        <v>5.4795042250950754</v>
      </c>
      <c r="T1405" s="42">
        <f t="shared" si="1668"/>
        <v>7.2801143655095544</v>
      </c>
      <c r="U1405" s="42">
        <f t="shared" si="1673"/>
        <v>4.9364796906496231</v>
      </c>
      <c r="V1405" s="42">
        <f t="shared" si="1673"/>
        <v>0.26427885801434459</v>
      </c>
      <c r="W1405" s="42">
        <f t="shared" si="1673"/>
        <v>0.14000000000000001</v>
      </c>
      <c r="X1405" s="42">
        <f t="shared" si="1673"/>
        <v>6.3034953654156691</v>
      </c>
      <c r="Y1405" s="42">
        <f t="shared" si="1673"/>
        <v>2.0678317884718904</v>
      </c>
      <c r="Z1405" s="42">
        <f t="shared" si="1673"/>
        <v>6.2834953654156687</v>
      </c>
      <c r="AA1405" s="42">
        <f>AA265</f>
        <v>0</v>
      </c>
      <c r="AB1405" s="42">
        <f t="shared" si="1654"/>
        <v>3.2557687091488474</v>
      </c>
      <c r="AC1405" s="42">
        <f>AC265</f>
        <v>5.1203236026806858</v>
      </c>
      <c r="AD1405" s="74">
        <f t="shared" si="1660"/>
        <v>99.999999999999986</v>
      </c>
    </row>
    <row r="1406" spans="1:30" x14ac:dyDescent="0.25">
      <c r="A1406" s="34" t="s">
        <v>1017</v>
      </c>
      <c r="B1406" s="34" t="s">
        <v>1018</v>
      </c>
      <c r="C1406" s="42">
        <f t="shared" si="1661"/>
        <v>6.0622962010918924</v>
      </c>
      <c r="D1406" s="42">
        <f t="shared" si="1657"/>
        <v>4.450717436044795</v>
      </c>
      <c r="E1406" s="42">
        <f t="shared" si="1657"/>
        <v>3.5745924427715239</v>
      </c>
      <c r="F1406" s="42">
        <f t="shared" si="1662"/>
        <v>4.6616121457754591</v>
      </c>
      <c r="G1406" s="42">
        <f t="shared" si="1663"/>
        <v>3.8854433434603353</v>
      </c>
      <c r="H1406" s="42">
        <f t="shared" si="1664"/>
        <v>6.338343892848842</v>
      </c>
      <c r="I1406" s="42">
        <f t="shared" si="1671"/>
        <v>2.1594553451459646</v>
      </c>
      <c r="J1406" s="42">
        <f t="shared" si="1665"/>
        <v>3.3822788139023552</v>
      </c>
      <c r="K1406" s="42">
        <f t="shared" si="1665"/>
        <v>4.2616261494670846</v>
      </c>
      <c r="L1406" s="42">
        <f t="shared" si="1666"/>
        <v>3.0544392987217552</v>
      </c>
      <c r="M1406" s="42">
        <f t="shared" si="1658"/>
        <v>1.6908451130813082</v>
      </c>
      <c r="N1406" s="42">
        <f t="shared" si="1667"/>
        <v>4.3680171017606906</v>
      </c>
      <c r="O1406" s="42">
        <f t="shared" si="1659"/>
        <v>3.8371491692159112</v>
      </c>
      <c r="P1406" s="42">
        <f t="shared" si="1659"/>
        <v>2.4703015213938477</v>
      </c>
      <c r="Q1406" s="42">
        <f t="shared" si="1659"/>
        <v>3.4095898136636609</v>
      </c>
      <c r="R1406" s="42">
        <f t="shared" si="1659"/>
        <v>4.6751102018420987</v>
      </c>
      <c r="S1406" s="42">
        <f t="shared" si="1659"/>
        <v>3.5756089137722049</v>
      </c>
      <c r="T1406" s="42">
        <f t="shared" si="1668"/>
        <v>6.4101872293536992</v>
      </c>
      <c r="U1406" s="42">
        <f t="shared" si="1673"/>
        <v>3.5883296763273878</v>
      </c>
      <c r="V1406" s="42">
        <f t="shared" si="1673"/>
        <v>3.9135900270506845</v>
      </c>
      <c r="W1406" s="42">
        <f t="shared" si="1673"/>
        <v>0.14000000000000001</v>
      </c>
      <c r="X1406" s="42">
        <f t="shared" si="1673"/>
        <v>0.76</v>
      </c>
      <c r="Y1406" s="42">
        <f t="shared" si="1673"/>
        <v>1.8192639523772633</v>
      </c>
      <c r="Z1406" s="42">
        <f t="shared" si="1673"/>
        <v>4.4477918571317883</v>
      </c>
      <c r="AA1406" s="42">
        <f t="shared" si="1669"/>
        <v>5.6777918571317887</v>
      </c>
      <c r="AB1406" s="42">
        <f t="shared" si="1654"/>
        <v>1.3245399702357903</v>
      </c>
      <c r="AC1406" s="42">
        <f t="shared" si="1670"/>
        <v>6.061078526431853</v>
      </c>
      <c r="AD1406" s="74">
        <f t="shared" si="1660"/>
        <v>100</v>
      </c>
    </row>
    <row r="1407" spans="1:30" x14ac:dyDescent="0.25">
      <c r="A1407" s="34" t="s">
        <v>1019</v>
      </c>
      <c r="B1407" s="34" t="s">
        <v>1020</v>
      </c>
      <c r="C1407" s="42">
        <f t="shared" si="1661"/>
        <v>4.0677165486813696</v>
      </c>
      <c r="D1407" s="42">
        <f t="shared" si="1657"/>
        <v>3.0242694972307702</v>
      </c>
      <c r="E1407" s="42">
        <f t="shared" ref="E1407:E1408" si="1674">E267-1</f>
        <v>3.4481823723334095</v>
      </c>
      <c r="F1407" s="42">
        <f t="shared" si="1662"/>
        <v>1.0983784666385372</v>
      </c>
      <c r="G1407" s="42">
        <f t="shared" si="1663"/>
        <v>3.2548160967774242</v>
      </c>
      <c r="H1407" s="42">
        <f t="shared" si="1664"/>
        <v>1.9775331070236404</v>
      </c>
      <c r="I1407" s="42">
        <f t="shared" si="1671"/>
        <v>2.2288043275695122</v>
      </c>
      <c r="J1407" s="42">
        <f t="shared" si="1665"/>
        <v>2.9675590059568293</v>
      </c>
      <c r="K1407" s="42">
        <f t="shared" si="1665"/>
        <v>3.0624038480726163</v>
      </c>
      <c r="L1407" s="42">
        <f t="shared" si="1665"/>
        <v>3.1339591959009234</v>
      </c>
      <c r="M1407" s="42">
        <f t="shared" si="1658"/>
        <v>0.7108650069189042</v>
      </c>
      <c r="N1407" s="42">
        <f t="shared" si="1667"/>
        <v>5.4678516498166996</v>
      </c>
      <c r="O1407" s="42">
        <f t="shared" si="1659"/>
        <v>2.141159989273973</v>
      </c>
      <c r="P1407" s="42">
        <f t="shared" si="1659"/>
        <v>2.7433747819707812</v>
      </c>
      <c r="Q1407" s="42">
        <f>Q267+0.54</f>
        <v>4.6742933069972699</v>
      </c>
      <c r="R1407" s="42">
        <f t="shared" si="1659"/>
        <v>5.7157904752334865</v>
      </c>
      <c r="S1407" s="42">
        <f t="shared" si="1659"/>
        <v>5.4304356022996556</v>
      </c>
      <c r="T1407" s="42">
        <f t="shared" si="1668"/>
        <v>7.5505297123782444</v>
      </c>
      <c r="U1407" s="42">
        <f t="shared" si="1673"/>
        <v>6.0191092313314369</v>
      </c>
      <c r="V1407" s="42">
        <f t="shared" si="1673"/>
        <v>0.44107303578658452</v>
      </c>
      <c r="W1407" s="42">
        <f t="shared" si="1673"/>
        <v>5.9105297123782439</v>
      </c>
      <c r="X1407" s="42">
        <f t="shared" si="1673"/>
        <v>5.7205297123782444</v>
      </c>
      <c r="Y1407" s="42">
        <f t="shared" si="1673"/>
        <v>1.8735099041260821</v>
      </c>
      <c r="Z1407" s="42">
        <f t="shared" si="1673"/>
        <v>6.5205297123782442</v>
      </c>
      <c r="AA1407" s="42">
        <f>AA267</f>
        <v>0.08</v>
      </c>
      <c r="AB1407" s="42">
        <f t="shared" si="1654"/>
        <v>5.9771522363467238</v>
      </c>
      <c r="AC1407" s="42">
        <f>AC267</f>
        <v>4.7596434642003889</v>
      </c>
      <c r="AD1407" s="74">
        <f t="shared" si="1660"/>
        <v>100</v>
      </c>
    </row>
    <row r="1408" spans="1:30" x14ac:dyDescent="0.25">
      <c r="A1408" s="34" t="s">
        <v>1021</v>
      </c>
      <c r="B1408" s="34" t="s">
        <v>1022</v>
      </c>
      <c r="C1408" s="42">
        <f t="shared" si="1661"/>
        <v>4.4398412401563805</v>
      </c>
      <c r="D1408" s="42">
        <f t="shared" si="1657"/>
        <v>1.2021644965514906</v>
      </c>
      <c r="E1408" s="42">
        <f t="shared" si="1674"/>
        <v>0.64592091692107312</v>
      </c>
      <c r="F1408" s="42">
        <f t="shared" si="1662"/>
        <v>1.3507640724960037</v>
      </c>
      <c r="G1408" s="42">
        <f t="shared" si="1663"/>
        <v>2.2718271409187634</v>
      </c>
      <c r="H1408" s="42">
        <f t="shared" si="1664"/>
        <v>1.6815742641903451</v>
      </c>
      <c r="I1408" s="42">
        <f>I268</f>
        <v>0.43585252265684449</v>
      </c>
      <c r="J1408" s="42">
        <f t="shared" si="1665"/>
        <v>6.385944826722854</v>
      </c>
      <c r="K1408" s="42">
        <f t="shared" si="1665"/>
        <v>2.2010457012442384</v>
      </c>
      <c r="L1408" s="42">
        <f t="shared" si="1665"/>
        <v>1.9836634971828997</v>
      </c>
      <c r="M1408" s="42">
        <f t="shared" si="1658"/>
        <v>1.4458408186671479</v>
      </c>
      <c r="N1408" s="42">
        <f>N268-1.52</f>
        <v>3.5202637331191542</v>
      </c>
      <c r="O1408" s="42">
        <f t="shared" si="1659"/>
        <v>4.1274991664475014</v>
      </c>
      <c r="P1408" s="42">
        <f t="shared" si="1659"/>
        <v>3.1954804859685857</v>
      </c>
      <c r="Q1408" s="42">
        <f t="shared" si="1659"/>
        <v>4.1578265562147942</v>
      </c>
      <c r="R1408" s="42">
        <f t="shared" si="1659"/>
        <v>5.9592775079506239</v>
      </c>
      <c r="S1408" s="42">
        <f t="shared" si="1659"/>
        <v>4.0483608961606778</v>
      </c>
      <c r="T1408" s="42">
        <f t="shared" si="1668"/>
        <v>6.91533356753175</v>
      </c>
      <c r="U1408" s="42">
        <f t="shared" si="1673"/>
        <v>5.9229929708738727</v>
      </c>
      <c r="V1408" s="42">
        <f t="shared" si="1673"/>
        <v>0.5113230942761644</v>
      </c>
      <c r="W1408" s="42">
        <f t="shared" si="1673"/>
        <v>5.7779378115909354</v>
      </c>
      <c r="X1408" s="42">
        <f t="shared" si="1673"/>
        <v>5.5879378115909359</v>
      </c>
      <c r="Y1408" s="42">
        <f t="shared" si="1673"/>
        <v>6.0879378115909359</v>
      </c>
      <c r="Z1408" s="42">
        <f t="shared" si="1673"/>
        <v>6.3879378115909358</v>
      </c>
      <c r="AA1408" s="42">
        <f t="shared" si="1669"/>
        <v>5.7079378115909361</v>
      </c>
      <c r="AB1408" s="42">
        <f t="shared" si="1654"/>
        <v>5.5894455851420677</v>
      </c>
      <c r="AC1408" s="42">
        <f t="shared" si="1670"/>
        <v>2.458067880652111</v>
      </c>
      <c r="AD1408" s="74">
        <f t="shared" si="1660"/>
        <v>100.00000000000003</v>
      </c>
    </row>
    <row r="1409" spans="1:30" x14ac:dyDescent="0.25">
      <c r="A1409" s="34" t="s">
        <v>1023</v>
      </c>
      <c r="B1409" s="34" t="s">
        <v>1024</v>
      </c>
      <c r="C1409" s="42">
        <f t="shared" si="1661"/>
        <v>3.5055453335639166</v>
      </c>
      <c r="D1409" s="42">
        <f t="shared" si="1657"/>
        <v>2.8901488416107326</v>
      </c>
      <c r="E1409" s="42">
        <f t="shared" si="1657"/>
        <v>3.265372747654085</v>
      </c>
      <c r="F1409" s="42">
        <f t="shared" si="1662"/>
        <v>3.0719180346259169</v>
      </c>
      <c r="G1409" s="42">
        <f t="shared" si="1663"/>
        <v>4.4016555406332012</v>
      </c>
      <c r="H1409" s="42">
        <f t="shared" si="1664"/>
        <v>4.4502300893160962</v>
      </c>
      <c r="I1409" s="42">
        <f t="shared" si="1664"/>
        <v>2.3811064362920207</v>
      </c>
      <c r="J1409" s="42">
        <f t="shared" si="1665"/>
        <v>4.0338659648466146</v>
      </c>
      <c r="K1409" s="42">
        <f t="shared" si="1665"/>
        <v>3.1604152521148476</v>
      </c>
      <c r="L1409" s="42">
        <f t="shared" si="1666"/>
        <v>2.2717660371200474</v>
      </c>
      <c r="M1409" s="42">
        <f t="shared" si="1658"/>
        <v>1.3384438828898111</v>
      </c>
      <c r="N1409" s="42">
        <f t="shared" si="1667"/>
        <v>5.3516289522285501</v>
      </c>
      <c r="O1409" s="42">
        <f t="shared" si="1659"/>
        <v>3.4809255181762531</v>
      </c>
      <c r="P1409" s="42">
        <f t="shared" si="1659"/>
        <v>2.8321321356915221</v>
      </c>
      <c r="Q1409" s="42">
        <f t="shared" si="1659"/>
        <v>2.0813939086253042</v>
      </c>
      <c r="R1409" s="42">
        <f t="shared" si="1659"/>
        <v>5.1259870222674593</v>
      </c>
      <c r="S1409" s="42">
        <f t="shared" si="1659"/>
        <v>4.6673912746481543</v>
      </c>
      <c r="T1409" s="42">
        <f t="shared" si="1668"/>
        <v>6.7403328964395968</v>
      </c>
      <c r="U1409" s="42">
        <f t="shared" ref="U1409:U1412" si="1675">U269-1</f>
        <v>4.4448327945226866</v>
      </c>
      <c r="V1409" s="42">
        <f t="shared" si="1673"/>
        <v>1.914896087726988</v>
      </c>
      <c r="W1409" s="42">
        <f t="shared" si="1673"/>
        <v>5.5733830612939324</v>
      </c>
      <c r="X1409" s="42">
        <f t="shared" si="1673"/>
        <v>0</v>
      </c>
      <c r="Y1409" s="42">
        <f t="shared" si="1673"/>
        <v>1.8944610204313113</v>
      </c>
      <c r="Z1409" s="42">
        <f t="shared" si="1673"/>
        <v>6.5833830612939321</v>
      </c>
      <c r="AA1409" s="42">
        <f t="shared" si="1669"/>
        <v>5.9033830612939324</v>
      </c>
      <c r="AB1409" s="42">
        <f t="shared" ref="AB1409:AB1424" si="1676">AB269</f>
        <v>3.2916915306469652</v>
      </c>
      <c r="AC1409" s="42">
        <f t="shared" si="1670"/>
        <v>5.3437095140461235</v>
      </c>
      <c r="AD1409" s="74">
        <f t="shared" si="1660"/>
        <v>100</v>
      </c>
    </row>
    <row r="1410" spans="1:30" x14ac:dyDescent="0.25">
      <c r="A1410" s="34" t="s">
        <v>1025</v>
      </c>
      <c r="B1410" s="34" t="s">
        <v>1026</v>
      </c>
      <c r="C1410" s="42">
        <f t="shared" si="1661"/>
        <v>3.87748707983839</v>
      </c>
      <c r="D1410" s="42">
        <f t="shared" si="1657"/>
        <v>4.4141215813931893</v>
      </c>
      <c r="E1410" s="42">
        <f t="shared" si="1657"/>
        <v>4.2926417085198816</v>
      </c>
      <c r="F1410" s="42">
        <f t="shared" si="1662"/>
        <v>3.4794029347583777</v>
      </c>
      <c r="G1410" s="42">
        <f t="shared" si="1663"/>
        <v>4.6114571511438847</v>
      </c>
      <c r="H1410" s="42">
        <f t="shared" si="1664"/>
        <v>5.4899632039108948</v>
      </c>
      <c r="I1410" s="42">
        <f t="shared" si="1664"/>
        <v>3.6980213089676925</v>
      </c>
      <c r="J1410" s="42">
        <f t="shared" si="1665"/>
        <v>2.9829494485223242</v>
      </c>
      <c r="K1410" s="42">
        <f t="shared" si="1665"/>
        <v>3.3940924899427358</v>
      </c>
      <c r="L1410" s="42">
        <f t="shared" si="1666"/>
        <v>2.2013258818518242</v>
      </c>
      <c r="M1410" s="42">
        <f t="shared" si="1658"/>
        <v>0.91410501827730428</v>
      </c>
      <c r="N1410" s="42">
        <f t="shared" si="1667"/>
        <v>3.4111578396481668</v>
      </c>
      <c r="O1410" s="42">
        <f t="shared" si="1659"/>
        <v>4.822101712420249</v>
      </c>
      <c r="P1410" s="42">
        <f t="shared" si="1659"/>
        <v>2.9576627243354485</v>
      </c>
      <c r="Q1410" s="42">
        <f t="shared" si="1659"/>
        <v>4.1169757306629435</v>
      </c>
      <c r="R1410" s="42">
        <f t="shared" si="1659"/>
        <v>5.0060534312866221</v>
      </c>
      <c r="S1410" s="42">
        <f t="shared" si="1659"/>
        <v>3.4138512233426765</v>
      </c>
      <c r="T1410" s="42">
        <f t="shared" si="1668"/>
        <v>5.9704612388666689</v>
      </c>
      <c r="U1410" s="42">
        <f t="shared" si="1675"/>
        <v>2.8480145121935427</v>
      </c>
      <c r="V1410" s="42">
        <f t="shared" si="1673"/>
        <v>1.5152056191635002</v>
      </c>
      <c r="W1410" s="42">
        <f t="shared" si="1673"/>
        <v>0.14000000000000001</v>
      </c>
      <c r="X1410" s="42">
        <f t="shared" si="1673"/>
        <v>0.28999999999999998</v>
      </c>
      <c r="Y1410" s="42">
        <f t="shared" si="1673"/>
        <v>6.4199369209901063</v>
      </c>
      <c r="Z1410" s="42">
        <f t="shared" si="1673"/>
        <v>6.7199369209901061</v>
      </c>
      <c r="AA1410" s="42">
        <f t="shared" si="1669"/>
        <v>4.599936920990106</v>
      </c>
      <c r="AB1410" s="42">
        <f t="shared" si="1676"/>
        <v>2.7999737170792098</v>
      </c>
      <c r="AC1410" s="42">
        <f t="shared" si="1670"/>
        <v>5.6131636809041705</v>
      </c>
      <c r="AD1410" s="74">
        <f t="shared" si="1660"/>
        <v>100.00000000000003</v>
      </c>
    </row>
    <row r="1411" spans="1:30" x14ac:dyDescent="0.25">
      <c r="A1411" s="34" t="s">
        <v>1027</v>
      </c>
      <c r="B1411" s="34" t="s">
        <v>1028</v>
      </c>
      <c r="C1411" s="42">
        <f t="shared" si="1661"/>
        <v>2.2689315587982919</v>
      </c>
      <c r="D1411" s="42">
        <f t="shared" si="1657"/>
        <v>5.235595228164815</v>
      </c>
      <c r="E1411" s="42">
        <f t="shared" si="1657"/>
        <v>6.5410519190205241</v>
      </c>
      <c r="F1411" s="42">
        <f t="shared" si="1662"/>
        <v>3.6980729940106665</v>
      </c>
      <c r="G1411" s="42">
        <f t="shared" si="1663"/>
        <v>4.6393791953717356</v>
      </c>
      <c r="H1411" s="42">
        <f t="shared" si="1664"/>
        <v>3.6870679971675973</v>
      </c>
      <c r="I1411" s="42">
        <f t="shared" si="1664"/>
        <v>4.0731221225312959</v>
      </c>
      <c r="J1411" s="42">
        <f t="shared" si="1665"/>
        <v>2.0760325409514331</v>
      </c>
      <c r="K1411" s="42">
        <f t="shared" si="1665"/>
        <v>3.300405214556132</v>
      </c>
      <c r="L1411" s="42">
        <f t="shared" si="1666"/>
        <v>3.8144074163191499</v>
      </c>
      <c r="M1411" s="42">
        <f t="shared" si="1658"/>
        <v>0.76942453852664905</v>
      </c>
      <c r="N1411" s="42">
        <f t="shared" si="1667"/>
        <v>3.8200160282967413</v>
      </c>
      <c r="O1411" s="42">
        <f t="shared" si="1659"/>
        <v>4.8613395438588594</v>
      </c>
      <c r="P1411" s="42">
        <f t="shared" si="1659"/>
        <v>3.7960942866391854</v>
      </c>
      <c r="Q1411" s="42">
        <f t="shared" si="1659"/>
        <v>4.1434636398619116</v>
      </c>
      <c r="R1411" s="42">
        <f t="shared" si="1659"/>
        <v>3.7997943104489109</v>
      </c>
      <c r="S1411" s="42">
        <f t="shared" si="1659"/>
        <v>3.9474097408539008</v>
      </c>
      <c r="T1411" s="42">
        <f t="shared" si="1668"/>
        <v>7.0752858748223986</v>
      </c>
      <c r="U1411" s="42">
        <f t="shared" si="1675"/>
        <v>3.584658138676363</v>
      </c>
      <c r="V1411" s="42">
        <f t="shared" si="1673"/>
        <v>0.3207823436519972</v>
      </c>
      <c r="W1411" s="42">
        <f t="shared" si="1673"/>
        <v>0.14000000000000001</v>
      </c>
      <c r="X1411" s="42">
        <f t="shared" si="1673"/>
        <v>0</v>
      </c>
      <c r="Y1411" s="42">
        <f t="shared" si="1673"/>
        <v>1.9582058636454389</v>
      </c>
      <c r="Z1411" s="42">
        <f t="shared" si="1673"/>
        <v>6.7746175909363151</v>
      </c>
      <c r="AA1411" s="42">
        <f t="shared" si="1669"/>
        <v>6.0946175909363154</v>
      </c>
      <c r="AB1411" s="42">
        <f t="shared" si="1676"/>
        <v>4.5164117272908761</v>
      </c>
      <c r="AC1411" s="42">
        <f t="shared" si="1670"/>
        <v>5.0638125946624939</v>
      </c>
      <c r="AD1411" s="74">
        <f t="shared" si="1660"/>
        <v>99.999999999999972</v>
      </c>
    </row>
    <row r="1412" spans="1:30" x14ac:dyDescent="0.25">
      <c r="A1412" s="34" t="s">
        <v>1029</v>
      </c>
      <c r="B1412" s="34" t="s">
        <v>1030</v>
      </c>
      <c r="C1412" s="42">
        <f t="shared" si="1661"/>
        <v>4.9007393514020601</v>
      </c>
      <c r="D1412" s="42">
        <f t="shared" si="1657"/>
        <v>3.6138195274754552</v>
      </c>
      <c r="E1412" s="42">
        <f t="shared" si="1657"/>
        <v>6.0570422458072128</v>
      </c>
      <c r="F1412" s="42">
        <f t="shared" si="1662"/>
        <v>4.9885265304385857</v>
      </c>
      <c r="G1412" s="42">
        <f t="shared" si="1663"/>
        <v>3.1416797857688334</v>
      </c>
      <c r="H1412" s="42">
        <f t="shared" si="1664"/>
        <v>6.9097147079362786</v>
      </c>
      <c r="I1412" s="42">
        <f t="shared" si="1664"/>
        <v>4.7220502309822825</v>
      </c>
      <c r="J1412" s="42">
        <f t="shared" si="1665"/>
        <v>4.305555637603848</v>
      </c>
      <c r="K1412" s="42">
        <f t="shared" si="1665"/>
        <v>4.556335935648157</v>
      </c>
      <c r="L1412" s="42">
        <f t="shared" si="1666"/>
        <v>4.8004896601091334</v>
      </c>
      <c r="M1412" s="42">
        <f t="shared" si="1658"/>
        <v>3.444787156565265</v>
      </c>
      <c r="N1412" s="42">
        <f t="shared" si="1667"/>
        <v>4.2897410504319087</v>
      </c>
      <c r="O1412" s="42">
        <f t="shared" si="1659"/>
        <v>4.1133506568792981</v>
      </c>
      <c r="P1412" s="42">
        <f t="shared" si="1659"/>
        <v>0.77191680907490523</v>
      </c>
      <c r="Q1412" s="42">
        <f t="shared" si="1659"/>
        <v>0</v>
      </c>
      <c r="R1412" s="42">
        <f t="shared" si="1659"/>
        <v>0</v>
      </c>
      <c r="S1412" s="42">
        <f t="shared" si="1659"/>
        <v>1.5279794668419893</v>
      </c>
      <c r="T1412" s="42">
        <f t="shared" si="1668"/>
        <v>1.03</v>
      </c>
      <c r="U1412" s="42">
        <f t="shared" si="1675"/>
        <v>6.6839384005259665</v>
      </c>
      <c r="V1412" s="42">
        <f t="shared" si="1673"/>
        <v>4.2489640669734801</v>
      </c>
      <c r="W1412" s="42">
        <f t="shared" si="1673"/>
        <v>4.5993575622809297</v>
      </c>
      <c r="X1412" s="42">
        <f t="shared" si="1673"/>
        <v>0.83537459956711735</v>
      </c>
      <c r="Y1412" s="42">
        <f t="shared" si="1673"/>
        <v>5.2701285130256759</v>
      </c>
      <c r="Z1412" s="42">
        <f t="shared" si="1673"/>
        <v>3.7697472627459376</v>
      </c>
      <c r="AA1412" s="42">
        <f t="shared" si="1669"/>
        <v>4.505673057796403</v>
      </c>
      <c r="AB1412" s="42">
        <f t="shared" si="1676"/>
        <v>2.6346160172115205</v>
      </c>
      <c r="AC1412" s="42">
        <f t="shared" si="1670"/>
        <v>4.2784717669077343</v>
      </c>
      <c r="AD1412" s="74">
        <f t="shared" si="1660"/>
        <v>99.999999999999972</v>
      </c>
    </row>
    <row r="1413" spans="1:30" x14ac:dyDescent="0.25">
      <c r="A1413" s="34" t="s">
        <v>1031</v>
      </c>
      <c r="B1413" s="34" t="s">
        <v>1032</v>
      </c>
      <c r="C1413" s="42">
        <f t="shared" si="1661"/>
        <v>7.0343984450099919</v>
      </c>
      <c r="D1413" s="42">
        <f t="shared" si="1657"/>
        <v>1.0365783790477372</v>
      </c>
      <c r="E1413" s="42">
        <f t="shared" si="1657"/>
        <v>5.403622219390301</v>
      </c>
      <c r="F1413" s="42">
        <f t="shared" si="1662"/>
        <v>5.3461232909606675</v>
      </c>
      <c r="G1413" s="42">
        <f t="shared" si="1663"/>
        <v>3.4393180803202474</v>
      </c>
      <c r="H1413" s="42">
        <f t="shared" si="1664"/>
        <v>3.5397375544200136</v>
      </c>
      <c r="I1413" s="42">
        <f>I273</f>
        <v>0.60910524693710766</v>
      </c>
      <c r="J1413" s="42">
        <f t="shared" si="1665"/>
        <v>2.4823154969429453</v>
      </c>
      <c r="K1413" s="42">
        <f t="shared" si="1665"/>
        <v>4.6134542702022703</v>
      </c>
      <c r="L1413" s="42">
        <f t="shared" si="1666"/>
        <v>4.2890862335936983</v>
      </c>
      <c r="M1413" s="42">
        <f t="shared" si="1658"/>
        <v>4.2157545171201516</v>
      </c>
      <c r="N1413" s="42">
        <f>N273-1.52</f>
        <v>4.8559333523782229</v>
      </c>
      <c r="O1413" s="42">
        <f t="shared" si="1659"/>
        <v>4.3169540578438683</v>
      </c>
      <c r="P1413" s="42">
        <f t="shared" si="1659"/>
        <v>1.2081017354107526</v>
      </c>
      <c r="Q1413" s="42">
        <f t="shared" si="1659"/>
        <v>0</v>
      </c>
      <c r="R1413" s="42">
        <f t="shared" si="1659"/>
        <v>0</v>
      </c>
      <c r="S1413" s="42">
        <f t="shared" si="1659"/>
        <v>1.4499698230467923</v>
      </c>
      <c r="T1413" s="42">
        <f t="shared" si="1668"/>
        <v>8.0799094691403734</v>
      </c>
      <c r="U1413" s="42">
        <f t="shared" ref="U1413:Z1415" si="1677">U273</f>
        <v>7.4499094691403744</v>
      </c>
      <c r="V1413" s="42">
        <f t="shared" si="1677"/>
        <v>3.5249547345701862</v>
      </c>
      <c r="W1413" s="42">
        <f t="shared" si="1677"/>
        <v>3.9632566367649162</v>
      </c>
      <c r="X1413" s="42">
        <f t="shared" si="1677"/>
        <v>2.2297131602917259</v>
      </c>
      <c r="Y1413" s="42">
        <f t="shared" si="1677"/>
        <v>5.9906444255149207</v>
      </c>
      <c r="Z1413" s="42">
        <f t="shared" si="1677"/>
        <v>4.7314752152630071</v>
      </c>
      <c r="AA1413" s="42">
        <f t="shared" si="1669"/>
        <v>4.3903715871714439</v>
      </c>
      <c r="AB1413" s="42">
        <f t="shared" si="1676"/>
        <v>0.59999229524598918</v>
      </c>
      <c r="AC1413" s="42">
        <f t="shared" si="1670"/>
        <v>5.1993203042723106</v>
      </c>
      <c r="AD1413" s="74">
        <f t="shared" si="1660"/>
        <v>100</v>
      </c>
    </row>
    <row r="1414" spans="1:30" x14ac:dyDescent="0.25">
      <c r="A1414" s="34" t="s">
        <v>1033</v>
      </c>
      <c r="B1414" s="34" t="s">
        <v>1034</v>
      </c>
      <c r="C1414" s="42">
        <f t="shared" si="1661"/>
        <v>3.9553426449726543</v>
      </c>
      <c r="D1414" s="42">
        <f t="shared" ref="D1414:E1429" si="1678">D274</f>
        <v>3.346362014564626</v>
      </c>
      <c r="E1414" s="42">
        <f t="shared" si="1678"/>
        <v>5.0553745113332402</v>
      </c>
      <c r="F1414" s="42">
        <f t="shared" si="1662"/>
        <v>3.0966320214595533</v>
      </c>
      <c r="G1414" s="42">
        <f t="shared" si="1663"/>
        <v>2.1554872321425225</v>
      </c>
      <c r="H1414" s="42">
        <f t="shared" si="1664"/>
        <v>6.545618252878147</v>
      </c>
      <c r="I1414" s="42">
        <f t="shared" si="1671"/>
        <v>3.6076889909347756</v>
      </c>
      <c r="J1414" s="42">
        <f t="shared" si="1665"/>
        <v>3.4142834753878741</v>
      </c>
      <c r="K1414" s="42">
        <f t="shared" si="1665"/>
        <v>2.9147537634393679</v>
      </c>
      <c r="L1414" s="42">
        <f t="shared" si="1666"/>
        <v>3.7331897226798905</v>
      </c>
      <c r="M1414" s="42">
        <f t="shared" ref="M1414:M1429" si="1679">M274</f>
        <v>4.1644082013851769</v>
      </c>
      <c r="N1414" s="42">
        <f t="shared" si="1667"/>
        <v>5.2211726314050626</v>
      </c>
      <c r="O1414" s="42">
        <f t="shared" ref="O1414:S1429" si="1680">O274</f>
        <v>3.6029714171466347</v>
      </c>
      <c r="P1414" s="42">
        <f t="shared" si="1680"/>
        <v>0.79367981877443416</v>
      </c>
      <c r="Q1414" s="42">
        <f t="shared" si="1680"/>
        <v>6.2300353916188058</v>
      </c>
      <c r="R1414" s="42">
        <f t="shared" si="1680"/>
        <v>0</v>
      </c>
      <c r="S1414" s="42">
        <f t="shared" si="1680"/>
        <v>1.176678463872936</v>
      </c>
      <c r="T1414" s="42">
        <f t="shared" si="1668"/>
        <v>7.2600353916188052</v>
      </c>
      <c r="U1414" s="42">
        <f t="shared" si="1677"/>
        <v>6.6300353916188062</v>
      </c>
      <c r="V1414" s="42">
        <f t="shared" si="1677"/>
        <v>2.336263271857054</v>
      </c>
      <c r="W1414" s="42">
        <f t="shared" si="1677"/>
        <v>3.99115821375621</v>
      </c>
      <c r="X1414" s="42">
        <f t="shared" si="1677"/>
        <v>0.77896213782074186</v>
      </c>
      <c r="Y1414" s="42">
        <f t="shared" si="1677"/>
        <v>4.1691716474581133</v>
      </c>
      <c r="Z1414" s="42">
        <f t="shared" si="1677"/>
        <v>4.5025478093025164</v>
      </c>
      <c r="AA1414" s="42">
        <f t="shared" si="1669"/>
        <v>2.7673419357185853</v>
      </c>
      <c r="AB1414" s="42">
        <f t="shared" si="1676"/>
        <v>3.9766183350758353</v>
      </c>
      <c r="AC1414" s="42">
        <f t="shared" si="1670"/>
        <v>4.5741873117776368</v>
      </c>
      <c r="AD1414" s="74">
        <f t="shared" si="1660"/>
        <v>100</v>
      </c>
    </row>
    <row r="1415" spans="1:30" x14ac:dyDescent="0.25">
      <c r="A1415" s="34" t="s">
        <v>1035</v>
      </c>
      <c r="B1415" s="34" t="s">
        <v>1036</v>
      </c>
      <c r="C1415" s="42">
        <f t="shared" si="1661"/>
        <v>6.023082537963024</v>
      </c>
      <c r="D1415" s="42">
        <f t="shared" si="1678"/>
        <v>1.7683550662775374</v>
      </c>
      <c r="E1415" s="42">
        <f t="shared" si="1678"/>
        <v>4.9630205430122603</v>
      </c>
      <c r="F1415" s="42">
        <f t="shared" si="1662"/>
        <v>3.556086878101036</v>
      </c>
      <c r="G1415" s="42">
        <f t="shared" si="1663"/>
        <v>2.048413157402563</v>
      </c>
      <c r="H1415" s="42">
        <f t="shared" ref="H1415:I1430" si="1681">H275</f>
        <v>7.2398220134499862</v>
      </c>
      <c r="I1415" s="42">
        <f>I275</f>
        <v>2.5658682843645924</v>
      </c>
      <c r="J1415" s="42">
        <f t="shared" ref="J1415:L1430" si="1682">J275</f>
        <v>1.8836238011510682</v>
      </c>
      <c r="K1415" s="42">
        <f t="shared" si="1682"/>
        <v>5.2432665959627549</v>
      </c>
      <c r="L1415" s="42">
        <f t="shared" si="1666"/>
        <v>2.7210103343867784</v>
      </c>
      <c r="M1415" s="42">
        <f t="shared" si="1679"/>
        <v>5.9123505550714412</v>
      </c>
      <c r="N1415" s="42">
        <f t="shared" si="1667"/>
        <v>5.2596733203521122</v>
      </c>
      <c r="O1415" s="42">
        <f t="shared" si="1680"/>
        <v>4.831777550580111</v>
      </c>
      <c r="P1415" s="42">
        <f t="shared" si="1680"/>
        <v>1.6701721046478208</v>
      </c>
      <c r="Q1415" s="42">
        <f t="shared" si="1680"/>
        <v>0</v>
      </c>
      <c r="R1415" s="42">
        <f t="shared" si="1680"/>
        <v>0</v>
      </c>
      <c r="S1415" s="42">
        <f t="shared" si="1680"/>
        <v>0</v>
      </c>
      <c r="T1415" s="42">
        <f t="shared" si="1668"/>
        <v>7.856924685818532</v>
      </c>
      <c r="U1415" s="42">
        <f>U275-1</f>
        <v>5.8269246858185326</v>
      </c>
      <c r="V1415" s="42">
        <f t="shared" si="1677"/>
        <v>3.9823727333941434</v>
      </c>
      <c r="W1415" s="42">
        <f t="shared" si="1677"/>
        <v>3.5364520104342581</v>
      </c>
      <c r="X1415" s="42">
        <f t="shared" si="1677"/>
        <v>2.2091128091762178</v>
      </c>
      <c r="Y1415" s="42">
        <f t="shared" si="1677"/>
        <v>3.9720236330551639</v>
      </c>
      <c r="Z1415" s="42">
        <f t="shared" si="1677"/>
        <v>3.1744923842221664</v>
      </c>
      <c r="AA1415" s="42">
        <f t="shared" si="1669"/>
        <v>4.4509811275908682</v>
      </c>
      <c r="AB1415" s="42">
        <f t="shared" si="1676"/>
        <v>5.5196412353426449</v>
      </c>
      <c r="AC1415" s="42">
        <f t="shared" si="1670"/>
        <v>3.7845519524243891</v>
      </c>
      <c r="AD1415" s="74">
        <f t="shared" si="1660"/>
        <v>100</v>
      </c>
    </row>
    <row r="1416" spans="1:30" x14ac:dyDescent="0.25">
      <c r="A1416" s="34" t="s">
        <v>1037</v>
      </c>
      <c r="B1416" s="34" t="s">
        <v>1038</v>
      </c>
      <c r="C1416" s="42">
        <f t="shared" si="1661"/>
        <v>3.2375715452062486</v>
      </c>
      <c r="D1416" s="42">
        <f t="shared" si="1678"/>
        <v>4.3900690346298408</v>
      </c>
      <c r="E1416" s="42">
        <f>E276-1</f>
        <v>3.9649547650608143</v>
      </c>
      <c r="F1416" s="42">
        <f t="shared" si="1662"/>
        <v>2.7721776395004532</v>
      </c>
      <c r="G1416" s="42">
        <f t="shared" si="1663"/>
        <v>3.42170569797642</v>
      </c>
      <c r="H1416" s="42">
        <f t="shared" si="1681"/>
        <v>7.4339662926103154</v>
      </c>
      <c r="I1416" s="42">
        <f t="shared" si="1671"/>
        <v>2.6960635944437961</v>
      </c>
      <c r="J1416" s="42">
        <f t="shared" si="1682"/>
        <v>3.4244312186979822</v>
      </c>
      <c r="K1416" s="42">
        <f t="shared" si="1682"/>
        <v>2.5396441748042009</v>
      </c>
      <c r="L1416" s="42">
        <f>L276</f>
        <v>6.1131896078461896</v>
      </c>
      <c r="M1416" s="42">
        <f t="shared" si="1679"/>
        <v>3.1844177412981547</v>
      </c>
      <c r="N1416" s="42">
        <f t="shared" si="1667"/>
        <v>3.7196888652374587</v>
      </c>
      <c r="O1416" s="42">
        <f t="shared" si="1680"/>
        <v>5.8614583405886815</v>
      </c>
      <c r="P1416" s="42">
        <f t="shared" si="1680"/>
        <v>0.36870671355149504</v>
      </c>
      <c r="Q1416" s="42">
        <f t="shared" si="1680"/>
        <v>0</v>
      </c>
      <c r="R1416" s="42">
        <f t="shared" si="1680"/>
        <v>6.8133928108369428</v>
      </c>
      <c r="S1416" s="42">
        <f t="shared" si="1680"/>
        <v>0</v>
      </c>
      <c r="T1416" s="42">
        <f t="shared" si="1668"/>
        <v>7.8433928108369422</v>
      </c>
      <c r="U1416" s="42">
        <f t="shared" ref="U1416:Z1417" si="1683">U276</f>
        <v>6.8133928108369428</v>
      </c>
      <c r="V1416" s="42">
        <f t="shared" si="1683"/>
        <v>1.4194568355910309</v>
      </c>
      <c r="W1416" s="42">
        <f t="shared" si="1683"/>
        <v>4.3026215010751558</v>
      </c>
      <c r="X1416" s="42">
        <f t="shared" si="1683"/>
        <v>0.47164562791790954</v>
      </c>
      <c r="Y1416" s="42">
        <f t="shared" si="1683"/>
        <v>3.3726501093728016</v>
      </c>
      <c r="Z1416" s="42">
        <f t="shared" si="1683"/>
        <v>4.0660036968147377</v>
      </c>
      <c r="AA1416" s="42">
        <f t="shared" si="1669"/>
        <v>2.2431947704031323</v>
      </c>
      <c r="AB1416" s="42">
        <f t="shared" si="1676"/>
        <v>3.3342135031755253</v>
      </c>
      <c r="AC1416" s="42">
        <f t="shared" si="1670"/>
        <v>6.1919902916868095</v>
      </c>
      <c r="AD1416" s="74">
        <f t="shared" si="1660"/>
        <v>99.999999999999972</v>
      </c>
    </row>
    <row r="1417" spans="1:30" x14ac:dyDescent="0.25">
      <c r="A1417" s="34" t="s">
        <v>1039</v>
      </c>
      <c r="B1417" s="34" t="s">
        <v>1040</v>
      </c>
      <c r="C1417" s="42">
        <f t="shared" si="1661"/>
        <v>5.6668438197105102</v>
      </c>
      <c r="D1417" s="42">
        <f t="shared" si="1678"/>
        <v>1.6225301878576788</v>
      </c>
      <c r="E1417" s="42">
        <f t="shared" si="1678"/>
        <v>4.6138810170502706</v>
      </c>
      <c r="F1417" s="42">
        <f t="shared" si="1662"/>
        <v>2.5597585118061708</v>
      </c>
      <c r="G1417" s="42">
        <f t="shared" si="1663"/>
        <v>3.0746840192083127</v>
      </c>
      <c r="H1417" s="42">
        <f t="shared" si="1681"/>
        <v>7.7256983716149943</v>
      </c>
      <c r="I1417" s="42">
        <f>I277</f>
        <v>4.4544783077843135</v>
      </c>
      <c r="J1417" s="42">
        <f t="shared" si="1682"/>
        <v>1.6009969503257544</v>
      </c>
      <c r="K1417" s="42">
        <f t="shared" si="1682"/>
        <v>5.5155019719566845</v>
      </c>
      <c r="L1417" s="42">
        <f t="shared" si="1666"/>
        <v>3.8093378602022021</v>
      </c>
      <c r="M1417" s="42">
        <f t="shared" si="1679"/>
        <v>3.4638298737994093</v>
      </c>
      <c r="N1417" s="42">
        <f t="shared" si="1667"/>
        <v>2.5076049161852354</v>
      </c>
      <c r="O1417" s="42">
        <f t="shared" si="1680"/>
        <v>3.0580930867925633</v>
      </c>
      <c r="P1417" s="42">
        <f t="shared" si="1680"/>
        <v>2.5943215113426668</v>
      </c>
      <c r="Q1417" s="42">
        <f t="shared" si="1680"/>
        <v>0</v>
      </c>
      <c r="R1417" s="42">
        <f t="shared" si="1680"/>
        <v>6.556020457438601</v>
      </c>
      <c r="S1417" s="42">
        <f t="shared" si="1680"/>
        <v>2.06</v>
      </c>
      <c r="T1417" s="42">
        <f t="shared" si="1668"/>
        <v>5.5260204574386016</v>
      </c>
      <c r="U1417" s="42">
        <f>U277-1</f>
        <v>5.556020457438601</v>
      </c>
      <c r="V1417" s="42">
        <f t="shared" si="1683"/>
        <v>3.004842709659358</v>
      </c>
      <c r="W1417" s="42">
        <f t="shared" si="1683"/>
        <v>4.6678026324034043</v>
      </c>
      <c r="X1417" s="42">
        <f t="shared" si="1683"/>
        <v>0.14366961129798195</v>
      </c>
      <c r="Y1417" s="42">
        <f t="shared" si="1683"/>
        <v>3.6916238747765808</v>
      </c>
      <c r="Z1417" s="42">
        <f t="shared" si="1683"/>
        <v>5.0561386551304972</v>
      </c>
      <c r="AA1417" s="42">
        <f t="shared" si="1669"/>
        <v>4.4595885332879135</v>
      </c>
      <c r="AB1417" s="42">
        <f t="shared" si="1676"/>
        <v>2.9292857363023539</v>
      </c>
      <c r="AC1417" s="42">
        <f t="shared" si="1670"/>
        <v>4.0814264691893296</v>
      </c>
      <c r="AD1417" s="74">
        <f t="shared" si="1660"/>
        <v>99.999999999999986</v>
      </c>
    </row>
    <row r="1418" spans="1:30" x14ac:dyDescent="0.25">
      <c r="A1418" s="34" t="s">
        <v>1041</v>
      </c>
      <c r="B1418" s="34" t="s">
        <v>1042</v>
      </c>
      <c r="C1418" s="42">
        <f t="shared" si="1661"/>
        <v>4.4013883951235169</v>
      </c>
      <c r="D1418" s="42">
        <f t="shared" si="1678"/>
        <v>1.5907850139527837</v>
      </c>
      <c r="E1418" s="42">
        <f>E278-1</f>
        <v>4.2058483945288909</v>
      </c>
      <c r="F1418" s="42">
        <f t="shared" si="1662"/>
        <v>3.2471688810531467</v>
      </c>
      <c r="G1418" s="42">
        <f t="shared" si="1663"/>
        <v>2.7148050934526511</v>
      </c>
      <c r="H1418" s="42">
        <f t="shared" si="1681"/>
        <v>4.6775273869510983</v>
      </c>
      <c r="I1418" s="42">
        <f t="shared" si="1671"/>
        <v>2.0657347011802258</v>
      </c>
      <c r="J1418" s="42">
        <f t="shared" si="1682"/>
        <v>2.6977304603633177</v>
      </c>
      <c r="K1418" s="42">
        <f t="shared" si="1682"/>
        <v>5.0420121194380512</v>
      </c>
      <c r="L1418" s="42">
        <f>L278</f>
        <v>4.8562435706800668</v>
      </c>
      <c r="M1418" s="42">
        <f t="shared" si="1679"/>
        <v>0.20313157814234545</v>
      </c>
      <c r="N1418" s="42">
        <f t="shared" si="1667"/>
        <v>3.7521914752098735</v>
      </c>
      <c r="O1418" s="42">
        <f t="shared" si="1680"/>
        <v>5.0485213105339435</v>
      </c>
      <c r="P1418" s="42">
        <f t="shared" si="1680"/>
        <v>0.61507744583359114</v>
      </c>
      <c r="Q1418" s="42">
        <f t="shared" si="1680"/>
        <v>6.2709620052229802</v>
      </c>
      <c r="R1418" s="42">
        <f t="shared" si="1680"/>
        <v>6.2709620052229802</v>
      </c>
      <c r="S1418" s="42">
        <f t="shared" si="1680"/>
        <v>0</v>
      </c>
      <c r="T1418" s="42">
        <f t="shared" si="1668"/>
        <v>7.3009620052229796</v>
      </c>
      <c r="U1418" s="42">
        <f t="shared" ref="U1418:Z1422" si="1684">U278</f>
        <v>6.2709620052229802</v>
      </c>
      <c r="V1418" s="42">
        <f t="shared" si="1684"/>
        <v>3.1354810026114892</v>
      </c>
      <c r="W1418" s="42">
        <f t="shared" si="1684"/>
        <v>3.2410355171337915</v>
      </c>
      <c r="X1418" s="42">
        <f t="shared" si="1684"/>
        <v>3.6052212433384607</v>
      </c>
      <c r="Y1418" s="42">
        <f t="shared" si="1684"/>
        <v>4.2146514449724632</v>
      </c>
      <c r="Z1418" s="42">
        <f t="shared" si="1684"/>
        <v>5.0552977458434567</v>
      </c>
      <c r="AA1418" s="42">
        <f t="shared" si="1669"/>
        <v>4.3706407262904872</v>
      </c>
      <c r="AB1418" s="42">
        <f t="shared" si="1676"/>
        <v>1.2008225116384439</v>
      </c>
      <c r="AC1418" s="42">
        <f t="shared" si="1670"/>
        <v>3.9448359608360115</v>
      </c>
      <c r="AD1418" s="74">
        <f t="shared" si="1660"/>
        <v>100.00000000000006</v>
      </c>
    </row>
    <row r="1419" spans="1:30" x14ac:dyDescent="0.25">
      <c r="A1419" s="34" t="s">
        <v>1043</v>
      </c>
      <c r="B1419" s="34" t="s">
        <v>1044</v>
      </c>
      <c r="C1419" s="42">
        <f t="shared" si="1661"/>
        <v>4.4891311380935095</v>
      </c>
      <c r="D1419" s="42">
        <f t="shared" si="1678"/>
        <v>2.6107286240549703</v>
      </c>
      <c r="E1419" s="42">
        <f t="shared" si="1678"/>
        <v>4.7471330210809723</v>
      </c>
      <c r="F1419" s="42">
        <f t="shared" si="1662"/>
        <v>2.6800798943829052</v>
      </c>
      <c r="G1419" s="42">
        <f t="shared" si="1663"/>
        <v>2.3188868294626332</v>
      </c>
      <c r="H1419" s="42">
        <f t="shared" si="1681"/>
        <v>5.5304565084710431</v>
      </c>
      <c r="I1419" s="42">
        <f t="shared" si="1671"/>
        <v>2.653585028846519</v>
      </c>
      <c r="J1419" s="42">
        <f t="shared" si="1682"/>
        <v>3.2916960470421981</v>
      </c>
      <c r="K1419" s="42">
        <f t="shared" si="1682"/>
        <v>2.5461589889068943</v>
      </c>
      <c r="L1419" s="42">
        <f t="shared" si="1666"/>
        <v>4.0519436643208238</v>
      </c>
      <c r="M1419" s="42">
        <f t="shared" si="1679"/>
        <v>1.0217953847580135</v>
      </c>
      <c r="N1419" s="42">
        <f t="shared" si="1667"/>
        <v>4.6128660998383957</v>
      </c>
      <c r="O1419" s="42">
        <f t="shared" si="1680"/>
        <v>5.4039920301038089</v>
      </c>
      <c r="P1419" s="42">
        <f t="shared" si="1680"/>
        <v>0.60151496251484105</v>
      </c>
      <c r="Q1419" s="42">
        <f t="shared" si="1680"/>
        <v>6.4282382138633691</v>
      </c>
      <c r="R1419" s="42">
        <f t="shared" si="1680"/>
        <v>6.4282382138633691</v>
      </c>
      <c r="S1419" s="42">
        <f t="shared" si="1680"/>
        <v>3.76</v>
      </c>
      <c r="T1419" s="42">
        <f t="shared" si="1668"/>
        <v>4.4482382138633696</v>
      </c>
      <c r="U1419" s="42">
        <f t="shared" si="1684"/>
        <v>5.6782382138633691</v>
      </c>
      <c r="V1419" s="42">
        <f t="shared" si="1684"/>
        <v>3.2141191069316837</v>
      </c>
      <c r="W1419" s="42">
        <f t="shared" si="1684"/>
        <v>4.3599002542941863</v>
      </c>
      <c r="X1419" s="42">
        <f t="shared" si="1684"/>
        <v>1.6349387173724874</v>
      </c>
      <c r="Y1419" s="42">
        <f t="shared" si="1684"/>
        <v>4.3365766361934277</v>
      </c>
      <c r="Z1419" s="42">
        <f t="shared" si="1684"/>
        <v>4.7642755007841044</v>
      </c>
      <c r="AA1419" s="42">
        <f t="shared" si="1669"/>
        <v>2.3069576530995084</v>
      </c>
      <c r="AB1419" s="42">
        <f t="shared" si="1676"/>
        <v>2.4618784648838452</v>
      </c>
      <c r="AC1419" s="42">
        <f t="shared" si="1670"/>
        <v>3.6184325891097378</v>
      </c>
      <c r="AD1419" s="74">
        <f t="shared" si="1660"/>
        <v>99.999999999999986</v>
      </c>
    </row>
    <row r="1420" spans="1:30" x14ac:dyDescent="0.25">
      <c r="A1420" s="34" t="s">
        <v>1045</v>
      </c>
      <c r="B1420" s="34" t="s">
        <v>1046</v>
      </c>
      <c r="C1420" s="42">
        <f t="shared" si="1661"/>
        <v>4.437332633365024</v>
      </c>
      <c r="D1420" s="42">
        <f t="shared" si="1678"/>
        <v>2.8542771146746753</v>
      </c>
      <c r="E1420" s="42">
        <f t="shared" si="1678"/>
        <v>4.7633585435664063</v>
      </c>
      <c r="F1420" s="42">
        <f t="shared" si="1662"/>
        <v>4.0710963388007375</v>
      </c>
      <c r="G1420" s="42">
        <f t="shared" si="1663"/>
        <v>3.0460742526865925</v>
      </c>
      <c r="H1420" s="42">
        <f t="shared" si="1681"/>
        <v>5.4768399707397615</v>
      </c>
      <c r="I1420" s="42">
        <f t="shared" si="1681"/>
        <v>1.3060785220203275</v>
      </c>
      <c r="J1420" s="42">
        <f t="shared" si="1682"/>
        <v>3.6422416649152951</v>
      </c>
      <c r="K1420" s="42">
        <f t="shared" si="1682"/>
        <v>3.9804955498304566</v>
      </c>
      <c r="L1420" s="42">
        <f t="shared" si="1666"/>
        <v>3.9061016282609433</v>
      </c>
      <c r="M1420" s="42">
        <f t="shared" si="1679"/>
        <v>3.8631734028993474</v>
      </c>
      <c r="N1420" s="42">
        <f t="shared" si="1667"/>
        <v>1.9803896087136392</v>
      </c>
      <c r="O1420" s="42">
        <f t="shared" si="1680"/>
        <v>5.0960983620151348</v>
      </c>
      <c r="P1420" s="42">
        <f t="shared" si="1680"/>
        <v>0.14777496102327842</v>
      </c>
      <c r="Q1420" s="42">
        <f t="shared" si="1680"/>
        <v>6.2417328775069096</v>
      </c>
      <c r="R1420" s="42">
        <f t="shared" si="1680"/>
        <v>6.2417328775069096</v>
      </c>
      <c r="S1420" s="42">
        <f t="shared" si="1680"/>
        <v>1.1805776258356371</v>
      </c>
      <c r="T1420" s="42">
        <f t="shared" si="1668"/>
        <v>7.2717328775069099</v>
      </c>
      <c r="U1420" s="42">
        <f t="shared" ref="U1420:U1422" si="1685">U280-1</f>
        <v>5.64173287750691</v>
      </c>
      <c r="V1420" s="42">
        <f t="shared" si="1684"/>
        <v>2.8607942355239997</v>
      </c>
      <c r="W1420" s="42">
        <f t="shared" si="1684"/>
        <v>1.8519233901397385</v>
      </c>
      <c r="X1420" s="42">
        <f t="shared" si="1684"/>
        <v>1.0312522078635951</v>
      </c>
      <c r="Y1420" s="42">
        <f t="shared" si="1684"/>
        <v>3.5906323050567366</v>
      </c>
      <c r="Z1420" s="42">
        <f t="shared" si="1684"/>
        <v>3.5321042960831339</v>
      </c>
      <c r="AA1420" s="42">
        <f t="shared" si="1669"/>
        <v>3.9478007984733292</v>
      </c>
      <c r="AB1420" s="42">
        <f t="shared" si="1676"/>
        <v>3.5856763338869486</v>
      </c>
      <c r="AC1420" s="42">
        <f t="shared" si="1670"/>
        <v>4.4509747435976355</v>
      </c>
      <c r="AD1420" s="74">
        <f t="shared" si="1660"/>
        <v>100.00000000000003</v>
      </c>
    </row>
    <row r="1421" spans="1:30" x14ac:dyDescent="0.25">
      <c r="A1421" s="34" t="s">
        <v>1047</v>
      </c>
      <c r="B1421" s="34" t="s">
        <v>1048</v>
      </c>
      <c r="C1421" s="42">
        <f t="shared" si="1661"/>
        <v>3.8472253919355839</v>
      </c>
      <c r="D1421" s="42">
        <f t="shared" si="1678"/>
        <v>3.7917803429514043</v>
      </c>
      <c r="E1421" s="42">
        <f t="shared" si="1678"/>
        <v>5.8989843085558844</v>
      </c>
      <c r="F1421" s="42">
        <f t="shared" si="1662"/>
        <v>3.8104355149136424</v>
      </c>
      <c r="G1421" s="42">
        <f t="shared" si="1663"/>
        <v>3.2639027245481143</v>
      </c>
      <c r="H1421" s="42">
        <f t="shared" si="1681"/>
        <v>3.4848198382343236</v>
      </c>
      <c r="I1421" s="42">
        <f t="shared" si="1681"/>
        <v>0.60283528286414234</v>
      </c>
      <c r="J1421" s="42">
        <f t="shared" si="1682"/>
        <v>2.4940077983130631</v>
      </c>
      <c r="K1421" s="42">
        <f t="shared" si="1682"/>
        <v>4.3093434520047111</v>
      </c>
      <c r="L1421" s="42">
        <f t="shared" si="1666"/>
        <v>4.2874315030291186</v>
      </c>
      <c r="M1421" s="42">
        <f t="shared" si="1679"/>
        <v>1.4840551306838774</v>
      </c>
      <c r="N1421" s="42">
        <f t="shared" si="1667"/>
        <v>4.7084328307816055</v>
      </c>
      <c r="O1421" s="42">
        <f t="shared" si="1680"/>
        <v>5.6718511362720898</v>
      </c>
      <c r="P1421" s="42">
        <f t="shared" si="1680"/>
        <v>1.0967143053777253</v>
      </c>
      <c r="Q1421" s="42">
        <f t="shared" si="1680"/>
        <v>0</v>
      </c>
      <c r="R1421" s="42">
        <f t="shared" si="1680"/>
        <v>6.9984574738851251</v>
      </c>
      <c r="S1421" s="42">
        <f t="shared" si="1680"/>
        <v>0</v>
      </c>
      <c r="T1421" s="42">
        <f t="shared" si="1668"/>
        <v>8.0284574738851244</v>
      </c>
      <c r="U1421" s="42">
        <f t="shared" si="1685"/>
        <v>5.9984574738851251</v>
      </c>
      <c r="V1421" s="42">
        <f t="shared" si="1684"/>
        <v>3.7908311316877761</v>
      </c>
      <c r="W1421" s="42">
        <f t="shared" si="1684"/>
        <v>3.860712725905056</v>
      </c>
      <c r="X1421" s="42">
        <f t="shared" si="1684"/>
        <v>2.5787318796098235</v>
      </c>
      <c r="Y1421" s="42">
        <f t="shared" si="1684"/>
        <v>4.0500086097995229</v>
      </c>
      <c r="Z1421" s="42">
        <f t="shared" si="1684"/>
        <v>4.8621457987525281</v>
      </c>
      <c r="AA1421" s="42">
        <f t="shared" si="1669"/>
        <v>4.699201272304351</v>
      </c>
      <c r="AB1421" s="42">
        <f t="shared" si="1676"/>
        <v>2.2335502576229138</v>
      </c>
      <c r="AC1421" s="42">
        <f t="shared" si="1670"/>
        <v>4.1476263421973494</v>
      </c>
      <c r="AD1421" s="74">
        <f t="shared" si="1660"/>
        <v>99.999999999999972</v>
      </c>
    </row>
    <row r="1422" spans="1:30" x14ac:dyDescent="0.25">
      <c r="A1422" s="34" t="s">
        <v>1049</v>
      </c>
      <c r="B1422" s="34" t="s">
        <v>1050</v>
      </c>
      <c r="C1422" s="42">
        <f t="shared" si="1661"/>
        <v>2.9463711495614398</v>
      </c>
      <c r="D1422" s="42">
        <f t="shared" si="1678"/>
        <v>5.12598768917562</v>
      </c>
      <c r="E1422" s="42">
        <f t="shared" si="1678"/>
        <v>4.5573513407968171</v>
      </c>
      <c r="F1422" s="42">
        <f t="shared" si="1662"/>
        <v>2.5495665027390824</v>
      </c>
      <c r="G1422" s="42">
        <f t="shared" si="1663"/>
        <v>2.2005219999853876</v>
      </c>
      <c r="H1422" s="42">
        <f t="shared" si="1681"/>
        <v>7.1919699062574285</v>
      </c>
      <c r="I1422" s="42">
        <f t="shared" si="1681"/>
        <v>3.3437126823166063</v>
      </c>
      <c r="J1422" s="42">
        <f t="shared" si="1682"/>
        <v>2.9477532791588237</v>
      </c>
      <c r="K1422" s="42">
        <f t="shared" si="1682"/>
        <v>1.6139389804353226</v>
      </c>
      <c r="L1422" s="42">
        <f t="shared" si="1666"/>
        <v>4.0973101234729841</v>
      </c>
      <c r="M1422" s="42">
        <f t="shared" si="1679"/>
        <v>4.5675703039030058</v>
      </c>
      <c r="N1422" s="42">
        <f t="shared" si="1667"/>
        <v>5.7654836245151095</v>
      </c>
      <c r="O1422" s="42">
        <f t="shared" si="1680"/>
        <v>5.2648783975569122</v>
      </c>
      <c r="P1422" s="42">
        <f t="shared" si="1680"/>
        <v>1.0815115474848913</v>
      </c>
      <c r="Q1422" s="42">
        <f t="shared" si="1680"/>
        <v>6.8521481615650082</v>
      </c>
      <c r="R1422" s="42">
        <f t="shared" si="1680"/>
        <v>0</v>
      </c>
      <c r="S1422" s="42">
        <f t="shared" si="1680"/>
        <v>1.384049387188337</v>
      </c>
      <c r="T1422" s="42">
        <f t="shared" si="1668"/>
        <v>7.8821481615650075</v>
      </c>
      <c r="U1422" s="42">
        <f t="shared" si="1685"/>
        <v>6.2521481615650085</v>
      </c>
      <c r="V1422" s="42">
        <f t="shared" si="1684"/>
        <v>3.4260740807825032</v>
      </c>
      <c r="W1422" s="42">
        <f t="shared" si="1684"/>
        <v>3.530224293488295</v>
      </c>
      <c r="X1422" s="42">
        <f t="shared" si="1684"/>
        <v>3.753941443464349</v>
      </c>
      <c r="Y1422" s="42">
        <f t="shared" si="1684"/>
        <v>2.8243051419935163</v>
      </c>
      <c r="Z1422" s="42">
        <f t="shared" si="1684"/>
        <v>3.4554325167213031</v>
      </c>
      <c r="AA1422" s="42">
        <f t="shared" si="1669"/>
        <v>3.156205530789987</v>
      </c>
      <c r="AB1422" s="42">
        <f t="shared" si="1676"/>
        <v>0.29158077283255385</v>
      </c>
      <c r="AC1422" s="42">
        <f t="shared" si="1670"/>
        <v>3.9378148206846921</v>
      </c>
      <c r="AD1422" s="74">
        <f t="shared" si="1660"/>
        <v>100</v>
      </c>
    </row>
    <row r="1423" spans="1:30" x14ac:dyDescent="0.25">
      <c r="A1423" s="34" t="s">
        <v>1051</v>
      </c>
      <c r="B1423" s="34" t="s">
        <v>1052</v>
      </c>
      <c r="C1423" s="42">
        <f t="shared" si="1661"/>
        <v>3.6901777749321614</v>
      </c>
      <c r="D1423" s="42">
        <f t="shared" si="1678"/>
        <v>3.3812959480455258</v>
      </c>
      <c r="E1423" s="42">
        <f t="shared" si="1678"/>
        <v>5.9449131376918727</v>
      </c>
      <c r="F1423" s="42">
        <f t="shared" si="1662"/>
        <v>4.6224580856455466</v>
      </c>
      <c r="G1423" s="42">
        <f t="shared" si="1663"/>
        <v>3.1543025003598326</v>
      </c>
      <c r="H1423" s="42">
        <f t="shared" si="1681"/>
        <v>4.6329650871166645</v>
      </c>
      <c r="I1423" s="42">
        <f t="shared" si="1671"/>
        <v>1.7917776214288308</v>
      </c>
      <c r="J1423" s="42">
        <f t="shared" si="1682"/>
        <v>1.8042074935027343</v>
      </c>
      <c r="K1423" s="42">
        <f t="shared" si="1682"/>
        <v>3.1113088782553833</v>
      </c>
      <c r="L1423" s="42">
        <f t="shared" si="1666"/>
        <v>3.0823173500530645</v>
      </c>
      <c r="M1423" s="42">
        <f t="shared" si="1679"/>
        <v>4.0346880015009052</v>
      </c>
      <c r="N1423" s="42">
        <f t="shared" si="1667"/>
        <v>3.1451491519082668</v>
      </c>
      <c r="O1423" s="42">
        <f t="shared" si="1680"/>
        <v>2.4528023644986501</v>
      </c>
      <c r="P1423" s="42">
        <f t="shared" si="1680"/>
        <v>1.7964658899657997</v>
      </c>
      <c r="Q1423" s="42">
        <f t="shared" si="1680"/>
        <v>6.0130763939610032</v>
      </c>
      <c r="R1423" s="42">
        <f t="shared" si="1680"/>
        <v>6.0130763939610032</v>
      </c>
      <c r="S1423" s="42">
        <f t="shared" si="1680"/>
        <v>0</v>
      </c>
      <c r="T1423" s="42">
        <f t="shared" si="1668"/>
        <v>7.0430763939610035</v>
      </c>
      <c r="U1423" s="42">
        <f t="shared" ref="U1423:Z1424" si="1686">U283</f>
        <v>6.0130763939610032</v>
      </c>
      <c r="V1423" s="42">
        <f t="shared" si="1686"/>
        <v>3.2570830467288769</v>
      </c>
      <c r="W1423" s="42">
        <f t="shared" si="1686"/>
        <v>4.219910418868948</v>
      </c>
      <c r="X1423" s="42">
        <f t="shared" si="1686"/>
        <v>1.5894938562778911</v>
      </c>
      <c r="Y1423" s="42">
        <f t="shared" si="1686"/>
        <v>4.0037713603103393</v>
      </c>
      <c r="Z1423" s="42">
        <f t="shared" si="1686"/>
        <v>3.8431189952025622</v>
      </c>
      <c r="AA1423" s="42">
        <f t="shared" si="1669"/>
        <v>4.4623838534832192</v>
      </c>
      <c r="AB1423" s="42">
        <f t="shared" si="1676"/>
        <v>3.3263826860209811</v>
      </c>
      <c r="AC1423" s="42">
        <f t="shared" si="1670"/>
        <v>3.5707209223579399</v>
      </c>
      <c r="AD1423" s="74">
        <f t="shared" si="1660"/>
        <v>100</v>
      </c>
    </row>
    <row r="1424" spans="1:30" x14ac:dyDescent="0.25">
      <c r="A1424" s="34" t="s">
        <v>1053</v>
      </c>
      <c r="B1424" s="34" t="s">
        <v>1054</v>
      </c>
      <c r="C1424" s="42">
        <f t="shared" si="1661"/>
        <v>1.8885101681996859</v>
      </c>
      <c r="D1424" s="42">
        <f t="shared" si="1678"/>
        <v>5.9970126931154635</v>
      </c>
      <c r="E1424" s="42">
        <f t="shared" si="1678"/>
        <v>4.8576277018625715</v>
      </c>
      <c r="F1424" s="42">
        <f t="shared" si="1662"/>
        <v>3.4770182226531778</v>
      </c>
      <c r="G1424" s="42">
        <f t="shared" si="1663"/>
        <v>2.9169713499506118</v>
      </c>
      <c r="H1424" s="42">
        <f t="shared" si="1681"/>
        <v>5.4242169137505742</v>
      </c>
      <c r="I1424" s="42">
        <f>I284</f>
        <v>3.8496589144522968</v>
      </c>
      <c r="J1424" s="42">
        <f t="shared" si="1682"/>
        <v>0.9346559600353167</v>
      </c>
      <c r="K1424" s="42">
        <f t="shared" si="1682"/>
        <v>3.2401160034491783</v>
      </c>
      <c r="L1424" s="42">
        <f t="shared" si="1666"/>
        <v>5.5072585057303858</v>
      </c>
      <c r="M1424" s="42">
        <f t="shared" si="1679"/>
        <v>0.85329663743550588</v>
      </c>
      <c r="N1424" s="42">
        <f t="shared" si="1667"/>
        <v>4.6452185335767027</v>
      </c>
      <c r="O1424" s="42">
        <f t="shared" si="1680"/>
        <v>5.835360865500407</v>
      </c>
      <c r="P1424" s="42">
        <f t="shared" si="1680"/>
        <v>0.51074418133492383</v>
      </c>
      <c r="Q1424" s="42">
        <f t="shared" si="1680"/>
        <v>0</v>
      </c>
      <c r="R1424" s="42">
        <f t="shared" si="1680"/>
        <v>7.0785951381885939</v>
      </c>
      <c r="S1424" s="42">
        <f t="shared" si="1680"/>
        <v>1.459531712729532</v>
      </c>
      <c r="T1424" s="42">
        <f t="shared" si="1668"/>
        <v>8.1085951381885941</v>
      </c>
      <c r="U1424" s="42">
        <f>U284-1</f>
        <v>6.4785951381885942</v>
      </c>
      <c r="V1424" s="42">
        <f t="shared" si="1686"/>
        <v>4.1291804972766792</v>
      </c>
      <c r="W1424" s="42">
        <f t="shared" si="1686"/>
        <v>3.9723250647483224</v>
      </c>
      <c r="X1424" s="42">
        <f t="shared" si="1686"/>
        <v>2.0519133304685386</v>
      </c>
      <c r="Y1424" s="42">
        <f t="shared" si="1686"/>
        <v>3.514645438425811</v>
      </c>
      <c r="Z1424" s="42">
        <f t="shared" si="1686"/>
        <v>3.2114046819332569</v>
      </c>
      <c r="AA1424" s="42">
        <f t="shared" si="1669"/>
        <v>3.1528267488333954</v>
      </c>
      <c r="AB1424" s="42">
        <f t="shared" si="1676"/>
        <v>3.1627765511055421</v>
      </c>
      <c r="AC1424" s="42">
        <f t="shared" si="1670"/>
        <v>3.7419439088663182</v>
      </c>
      <c r="AD1424" s="74">
        <f t="shared" si="1660"/>
        <v>99.999999999999972</v>
      </c>
    </row>
    <row r="1425" spans="1:30" x14ac:dyDescent="0.25">
      <c r="A1425" s="34" t="s">
        <v>1055</v>
      </c>
      <c r="B1425" s="34" t="s">
        <v>1056</v>
      </c>
      <c r="C1425" s="42">
        <f t="shared" si="1661"/>
        <v>3.7921051014103599</v>
      </c>
      <c r="D1425" s="42">
        <f t="shared" si="1678"/>
        <v>3.8224841171911148</v>
      </c>
      <c r="E1425" s="42">
        <f t="shared" ref="E1425:E1428" si="1687">E285-1</f>
        <v>3.9388561327060838</v>
      </c>
      <c r="F1425" s="42">
        <f t="shared" si="1662"/>
        <v>3.4832831184063169</v>
      </c>
      <c r="G1425" s="42">
        <f t="shared" si="1663"/>
        <v>2.6062764879581981</v>
      </c>
      <c r="H1425" s="42">
        <f t="shared" si="1681"/>
        <v>5.7535489407358407</v>
      </c>
      <c r="I1425" s="42">
        <f t="shared" si="1671"/>
        <v>2.3295147745747786</v>
      </c>
      <c r="J1425" s="42">
        <f t="shared" si="1682"/>
        <v>2.7585887303337917</v>
      </c>
      <c r="K1425" s="42">
        <f t="shared" si="1682"/>
        <v>2.1152852306581895</v>
      </c>
      <c r="L1425" s="42">
        <f t="shared" si="1682"/>
        <v>5.4007510916336452</v>
      </c>
      <c r="M1425" s="42">
        <f t="shared" si="1679"/>
        <v>4.2368204572831312</v>
      </c>
      <c r="N1425" s="42">
        <f t="shared" si="1667"/>
        <v>4.7767242893384587</v>
      </c>
      <c r="O1425" s="42">
        <f t="shared" si="1680"/>
        <v>5.5020312664505573</v>
      </c>
      <c r="P1425" s="42">
        <f t="shared" si="1680"/>
        <v>0.18233836346172558</v>
      </c>
      <c r="Q1425" s="42">
        <f t="shared" si="1680"/>
        <v>0.4</v>
      </c>
      <c r="R1425" s="42">
        <f t="shared" si="1680"/>
        <v>6.4693651356218655</v>
      </c>
      <c r="S1425" s="42">
        <f t="shared" si="1680"/>
        <v>3.4129100904145777</v>
      </c>
      <c r="T1425" s="42">
        <f t="shared" si="1668"/>
        <v>7.4993651356218649</v>
      </c>
      <c r="U1425" s="42">
        <f t="shared" ref="U1425:AA1433" si="1688">U285</f>
        <v>6.4693651356218655</v>
      </c>
      <c r="V1425" s="42">
        <f t="shared" si="1688"/>
        <v>3.2346825678109319</v>
      </c>
      <c r="W1425" s="42">
        <f t="shared" si="1688"/>
        <v>3.3745011684355699</v>
      </c>
      <c r="X1425" s="42">
        <f t="shared" si="1688"/>
        <v>0.6658547724652808</v>
      </c>
      <c r="Y1425" s="42">
        <f t="shared" si="1688"/>
        <v>3.7719099730635808</v>
      </c>
      <c r="Z1425" s="42">
        <f t="shared" si="1688"/>
        <v>3.5301709511275337</v>
      </c>
      <c r="AA1425" s="42">
        <f t="shared" si="1669"/>
        <v>3.13272486541055</v>
      </c>
      <c r="AB1425" s="42">
        <f t="shared" ref="AB1425:AC1440" si="1689">AB285</f>
        <v>3.1658595344532534</v>
      </c>
      <c r="AC1425" s="42">
        <f t="shared" si="1670"/>
        <v>4.1746825678109341</v>
      </c>
      <c r="AD1425" s="74">
        <f t="shared" si="1660"/>
        <v>100</v>
      </c>
    </row>
    <row r="1426" spans="1:30" x14ac:dyDescent="0.25">
      <c r="A1426" s="34" t="s">
        <v>1057</v>
      </c>
      <c r="B1426" s="34" t="s">
        <v>1058</v>
      </c>
      <c r="C1426" s="42">
        <f t="shared" si="1661"/>
        <v>5.7546898988555144</v>
      </c>
      <c r="D1426" s="42">
        <f t="shared" si="1678"/>
        <v>1.2709872274437806</v>
      </c>
      <c r="E1426" s="42">
        <f t="shared" si="1687"/>
        <v>5.4203548636052172</v>
      </c>
      <c r="F1426" s="42">
        <f t="shared" si="1662"/>
        <v>4.1507266412083021</v>
      </c>
      <c r="G1426" s="42">
        <f t="shared" si="1663"/>
        <v>2.6908760706345531</v>
      </c>
      <c r="H1426" s="42">
        <f t="shared" si="1681"/>
        <v>5.3463627311211859</v>
      </c>
      <c r="I1426" s="42">
        <f t="shared" si="1671"/>
        <v>2.4934311067186403</v>
      </c>
      <c r="J1426" s="42">
        <f t="shared" si="1682"/>
        <v>2.4854790630647954</v>
      </c>
      <c r="K1426" s="42">
        <f t="shared" si="1682"/>
        <v>4.5315535607546034</v>
      </c>
      <c r="L1426" s="42">
        <f t="shared" si="1682"/>
        <v>4.0622097922120739</v>
      </c>
      <c r="M1426" s="42">
        <f t="shared" si="1679"/>
        <v>4.2812879292419641</v>
      </c>
      <c r="N1426" s="42">
        <f t="shared" si="1667"/>
        <v>3.387352310234637</v>
      </c>
      <c r="O1426" s="42">
        <f t="shared" si="1680"/>
        <v>3.9194384385379233</v>
      </c>
      <c r="P1426" s="42">
        <f t="shared" si="1680"/>
        <v>1.0439832231531092</v>
      </c>
      <c r="Q1426" s="42">
        <f t="shared" si="1680"/>
        <v>0</v>
      </c>
      <c r="R1426" s="42">
        <f t="shared" si="1680"/>
        <v>6.6143794209772171</v>
      </c>
      <c r="S1426" s="42">
        <f t="shared" si="1680"/>
        <v>1.3047931403257396</v>
      </c>
      <c r="T1426" s="42">
        <f t="shared" si="1668"/>
        <v>1.03</v>
      </c>
      <c r="U1426" s="42">
        <f t="shared" si="1688"/>
        <v>7.0143794209772174</v>
      </c>
      <c r="V1426" s="42">
        <f t="shared" si="1688"/>
        <v>1.6535948552443054</v>
      </c>
      <c r="W1426" s="42">
        <f t="shared" si="1688"/>
        <v>4.5483839509507877</v>
      </c>
      <c r="X1426" s="42">
        <f t="shared" si="1688"/>
        <v>0.54383052974399337</v>
      </c>
      <c r="Y1426" s="42">
        <f t="shared" si="1688"/>
        <v>5.1241311961227058</v>
      </c>
      <c r="Z1426" s="42">
        <f t="shared" si="1688"/>
        <v>6.4186750662417555</v>
      </c>
      <c r="AA1426" s="42">
        <f t="shared" si="1669"/>
        <v>5.067833639719141</v>
      </c>
      <c r="AB1426" s="42">
        <f t="shared" si="1689"/>
        <v>3.9404813571779167</v>
      </c>
      <c r="AC1426" s="42">
        <f t="shared" si="1670"/>
        <v>5.9007845657329128</v>
      </c>
      <c r="AD1426" s="74">
        <f t="shared" si="1660"/>
        <v>100</v>
      </c>
    </row>
    <row r="1427" spans="1:30" x14ac:dyDescent="0.25">
      <c r="A1427" s="34" t="s">
        <v>1059</v>
      </c>
      <c r="B1427" s="34" t="s">
        <v>1060</v>
      </c>
      <c r="C1427" s="42">
        <f t="shared" si="1661"/>
        <v>7.5790792094230657</v>
      </c>
      <c r="D1427" s="42">
        <f t="shared" si="1678"/>
        <v>7.2790792094230659</v>
      </c>
      <c r="E1427" s="42">
        <f t="shared" si="1687"/>
        <v>4.68271947294871</v>
      </c>
      <c r="F1427" s="42">
        <f t="shared" si="1662"/>
        <v>3.6154855096944249</v>
      </c>
      <c r="G1427" s="42">
        <f t="shared" si="1663"/>
        <v>3.0287711660498742</v>
      </c>
      <c r="H1427" s="42">
        <f t="shared" si="1681"/>
        <v>4.9529843166510936</v>
      </c>
      <c r="I1427" s="42">
        <f t="shared" si="1671"/>
        <v>1.9429089563726398</v>
      </c>
      <c r="J1427" s="42">
        <f t="shared" si="1682"/>
        <v>2.9961197512066979</v>
      </c>
      <c r="K1427" s="42">
        <f t="shared" si="1682"/>
        <v>5.4205909006341981</v>
      </c>
      <c r="L1427" s="42">
        <f t="shared" si="1682"/>
        <v>2.2747122529447075</v>
      </c>
      <c r="M1427" s="42">
        <f t="shared" si="1679"/>
        <v>2.5369900682582309</v>
      </c>
      <c r="N1427" s="42">
        <f t="shared" si="1667"/>
        <v>4.4030542154159473</v>
      </c>
      <c r="O1427" s="42">
        <f t="shared" si="1680"/>
        <v>4.469863106306609</v>
      </c>
      <c r="P1427" s="42">
        <f t="shared" si="1680"/>
        <v>4.7366889528630738</v>
      </c>
      <c r="Q1427" s="42">
        <f t="shared" ref="Q1427:Q1430" si="1690">Q287+0.54</f>
        <v>3.012799640762613</v>
      </c>
      <c r="R1427" s="42">
        <f t="shared" si="1680"/>
        <v>5.6905099698547188</v>
      </c>
      <c r="S1427" s="42">
        <f t="shared" si="1680"/>
        <v>2.4978064625939478</v>
      </c>
      <c r="T1427" s="42">
        <f t="shared" si="1668"/>
        <v>3.82381601459636</v>
      </c>
      <c r="U1427" s="42">
        <f t="shared" si="1688"/>
        <v>1.6165499658879752</v>
      </c>
      <c r="V1427" s="42">
        <f t="shared" si="1688"/>
        <v>6.5993341307392583</v>
      </c>
      <c r="W1427" s="42">
        <f t="shared" si="1688"/>
        <v>3.0093292968649172</v>
      </c>
      <c r="X1427" s="42">
        <f t="shared" si="1688"/>
        <v>5.0734532960975045</v>
      </c>
      <c r="Y1427" s="42">
        <f t="shared" si="1688"/>
        <v>5.7409446919974654</v>
      </c>
      <c r="Z1427" s="42">
        <f t="shared" si="1688"/>
        <v>0.32004970593855997</v>
      </c>
      <c r="AA1427" s="42">
        <f t="shared" si="1688"/>
        <v>0.08</v>
      </c>
      <c r="AB1427" s="42">
        <f t="shared" si="1689"/>
        <v>0</v>
      </c>
      <c r="AC1427" s="42">
        <f t="shared" si="1689"/>
        <v>2.6163597364743558</v>
      </c>
      <c r="AD1427" s="74">
        <f t="shared" si="1660"/>
        <v>100</v>
      </c>
    </row>
    <row r="1428" spans="1:30" x14ac:dyDescent="0.25">
      <c r="A1428" s="34" t="s">
        <v>1061</v>
      </c>
      <c r="B1428" s="34" t="s">
        <v>1062</v>
      </c>
      <c r="C1428" s="42">
        <f t="shared" si="1661"/>
        <v>6.5804976423897088</v>
      </c>
      <c r="D1428" s="42">
        <f t="shared" si="1678"/>
        <v>6.280497642389709</v>
      </c>
      <c r="E1428" s="42">
        <f t="shared" si="1687"/>
        <v>1.4001244105974284</v>
      </c>
      <c r="F1428" s="42">
        <f t="shared" si="1662"/>
        <v>4.478105180300151</v>
      </c>
      <c r="G1428" s="42">
        <f t="shared" si="1663"/>
        <v>3.8348886201103705</v>
      </c>
      <c r="H1428" s="42">
        <f t="shared" si="1681"/>
        <v>6.5410338530618057</v>
      </c>
      <c r="I1428" s="42">
        <f t="shared" si="1671"/>
        <v>3.7936914777283244</v>
      </c>
      <c r="J1428" s="42">
        <f t="shared" si="1682"/>
        <v>4.5651194316929615</v>
      </c>
      <c r="K1428" s="42">
        <f t="shared" si="1682"/>
        <v>2.1380417506007525</v>
      </c>
      <c r="L1428" s="42">
        <f t="shared" si="1682"/>
        <v>4.9720606335585193</v>
      </c>
      <c r="M1428" s="42">
        <f t="shared" si="1679"/>
        <v>3.8972607064955613</v>
      </c>
      <c r="N1428" s="42">
        <f t="shared" si="1667"/>
        <v>1.7806152268682656</v>
      </c>
      <c r="O1428" s="42">
        <f t="shared" si="1680"/>
        <v>5.5835288676087851</v>
      </c>
      <c r="P1428" s="42">
        <f t="shared" si="1680"/>
        <v>5.1570793292382806</v>
      </c>
      <c r="Q1428" s="42">
        <f t="shared" si="1690"/>
        <v>3.6345271210023493</v>
      </c>
      <c r="R1428" s="42">
        <f t="shared" si="1680"/>
        <v>5.0230045753476062</v>
      </c>
      <c r="S1428" s="42">
        <f t="shared" si="1680"/>
        <v>2.0316778762336334</v>
      </c>
      <c r="T1428" s="42">
        <f t="shared" si="1668"/>
        <v>3.9339499274087779</v>
      </c>
      <c r="U1428" s="42">
        <f t="shared" si="1688"/>
        <v>6.1208668224968834</v>
      </c>
      <c r="V1428" s="42">
        <f t="shared" si="1688"/>
        <v>4.5504872641246878</v>
      </c>
      <c r="W1428" s="42">
        <f t="shared" si="1688"/>
        <v>3.0410296914632449</v>
      </c>
      <c r="X1428" s="42">
        <f t="shared" si="1688"/>
        <v>3.1651618998589832</v>
      </c>
      <c r="Y1428" s="42">
        <f t="shared" si="1688"/>
        <v>2.6573988898341407</v>
      </c>
      <c r="Z1428" s="42">
        <f t="shared" si="1688"/>
        <v>0.38235273132924896</v>
      </c>
      <c r="AA1428" s="42">
        <f t="shared" si="1688"/>
        <v>0.08</v>
      </c>
      <c r="AB1428" s="42">
        <f t="shared" si="1689"/>
        <v>0</v>
      </c>
      <c r="AC1428" s="42">
        <f t="shared" si="1689"/>
        <v>4.3769984282598067</v>
      </c>
      <c r="AD1428" s="74">
        <f t="shared" si="1660"/>
        <v>99.999999999999957</v>
      </c>
    </row>
    <row r="1429" spans="1:30" x14ac:dyDescent="0.25">
      <c r="A1429" s="34" t="s">
        <v>1063</v>
      </c>
      <c r="B1429" s="34" t="s">
        <v>1064</v>
      </c>
      <c r="C1429" s="42">
        <f t="shared" si="1661"/>
        <v>7.1672532113067868</v>
      </c>
      <c r="D1429" s="42">
        <f t="shared" si="1678"/>
        <v>6.867253211306787</v>
      </c>
      <c r="E1429" s="42">
        <f t="shared" si="1678"/>
        <v>4.5497621561245092</v>
      </c>
      <c r="F1429" s="42">
        <f t="shared" si="1662"/>
        <v>3.0569139545159798</v>
      </c>
      <c r="G1429" s="42">
        <f t="shared" si="1663"/>
        <v>4.0919124991606655</v>
      </c>
      <c r="H1429" s="42">
        <f t="shared" si="1681"/>
        <v>6.7508691525161213</v>
      </c>
      <c r="I1429" s="42">
        <f t="shared" si="1671"/>
        <v>4.7434410403612031</v>
      </c>
      <c r="J1429" s="42">
        <f t="shared" si="1682"/>
        <v>4.9784626325983901</v>
      </c>
      <c r="K1429" s="42">
        <f t="shared" si="1682"/>
        <v>1.4611177045333592</v>
      </c>
      <c r="L1429" s="42">
        <f t="shared" si="1666"/>
        <v>2.0044232799467205</v>
      </c>
      <c r="M1429" s="42">
        <f t="shared" si="1679"/>
        <v>5.859392356177433</v>
      </c>
      <c r="N1429" s="42">
        <f t="shared" si="1667"/>
        <v>0.14842841828357356</v>
      </c>
      <c r="O1429" s="42">
        <f t="shared" si="1680"/>
        <v>4.9875616585463218</v>
      </c>
      <c r="P1429" s="42">
        <f t="shared" si="1680"/>
        <v>4.8074929412084133</v>
      </c>
      <c r="Q1429" s="42">
        <f t="shared" si="1690"/>
        <v>2.1077997241907402</v>
      </c>
      <c r="R1429" s="42">
        <f t="shared" si="1680"/>
        <v>5.643935269501827</v>
      </c>
      <c r="S1429" s="42">
        <f t="shared" si="1680"/>
        <v>1.2834671140694511</v>
      </c>
      <c r="T1429" s="42">
        <f t="shared" si="1668"/>
        <v>4.6570016960806342</v>
      </c>
      <c r="U1429" s="42">
        <f t="shared" si="1688"/>
        <v>6.867253211306787</v>
      </c>
      <c r="V1429" s="42">
        <f t="shared" si="1688"/>
        <v>3.2579976521028442</v>
      </c>
      <c r="W1429" s="42">
        <f t="shared" si="1688"/>
        <v>2.2746594643978426</v>
      </c>
      <c r="X1429" s="42">
        <f t="shared" si="1688"/>
        <v>3.9176054209654065</v>
      </c>
      <c r="Y1429" s="42">
        <f t="shared" si="1688"/>
        <v>3.3813692847954733</v>
      </c>
      <c r="Z1429" s="42">
        <f t="shared" si="1688"/>
        <v>0.28645813846488</v>
      </c>
      <c r="AA1429" s="42">
        <f t="shared" si="1688"/>
        <v>0.08</v>
      </c>
      <c r="AB1429" s="42">
        <f t="shared" si="1689"/>
        <v>0</v>
      </c>
      <c r="AC1429" s="42">
        <f t="shared" si="1689"/>
        <v>4.768168807537859</v>
      </c>
      <c r="AD1429" s="74">
        <f t="shared" si="1660"/>
        <v>100</v>
      </c>
    </row>
    <row r="1430" spans="1:30" x14ac:dyDescent="0.25">
      <c r="A1430" s="34" t="s">
        <v>1065</v>
      </c>
      <c r="B1430" s="34" t="s">
        <v>1066</v>
      </c>
      <c r="C1430" s="42">
        <f t="shared" si="1661"/>
        <v>7.0615745264630307</v>
      </c>
      <c r="D1430" s="42">
        <f t="shared" ref="D1430:E1445" si="1691">D290</f>
        <v>6.7615745264630309</v>
      </c>
      <c r="E1430" s="42">
        <f t="shared" si="1691"/>
        <v>5.6194486229113148</v>
      </c>
      <c r="F1430" s="42">
        <f t="shared" si="1662"/>
        <v>3.0742687910228885</v>
      </c>
      <c r="G1430" s="42">
        <f t="shared" si="1663"/>
        <v>2.9451089443531275</v>
      </c>
      <c r="H1430" s="42">
        <f t="shared" si="1681"/>
        <v>5.4909996509837047</v>
      </c>
      <c r="I1430" s="42">
        <f t="shared" si="1671"/>
        <v>3.0758771869384338</v>
      </c>
      <c r="J1430" s="42">
        <f t="shared" si="1682"/>
        <v>2.7054068542005894</v>
      </c>
      <c r="K1430" s="42">
        <f t="shared" si="1682"/>
        <v>2.4456758925504589</v>
      </c>
      <c r="L1430" s="42">
        <f t="shared" si="1666"/>
        <v>0.83125976758373765</v>
      </c>
      <c r="M1430" s="42">
        <f t="shared" ref="M1430:M1445" si="1692">M290</f>
        <v>2.3312562200136826</v>
      </c>
      <c r="N1430" s="42">
        <f t="shared" si="1667"/>
        <v>4.0392399009176749</v>
      </c>
      <c r="O1430" s="42">
        <f t="shared" ref="O1430:S1445" si="1693">O290</f>
        <v>4.1236057676868922</v>
      </c>
      <c r="P1430" s="42">
        <f t="shared" si="1693"/>
        <v>4.6557451718230629</v>
      </c>
      <c r="Q1430" s="42">
        <f t="shared" si="1690"/>
        <v>1.208389699071502</v>
      </c>
      <c r="R1430" s="42">
        <f t="shared" si="1693"/>
        <v>5.7080279485669561</v>
      </c>
      <c r="S1430" s="42">
        <f t="shared" si="1693"/>
        <v>1.8159515167690574</v>
      </c>
      <c r="T1430" s="42">
        <f t="shared" si="1668"/>
        <v>5.7979820371178015</v>
      </c>
      <c r="U1430" s="42">
        <f t="shared" si="1688"/>
        <v>3.0825625558251244</v>
      </c>
      <c r="V1430" s="42">
        <f t="shared" si="1688"/>
        <v>5.935812081361199</v>
      </c>
      <c r="W1430" s="42">
        <f t="shared" si="1688"/>
        <v>5.1088652664242504</v>
      </c>
      <c r="X1430" s="42">
        <f t="shared" si="1688"/>
        <v>5.3609270431477869</v>
      </c>
      <c r="Y1430" s="42">
        <f t="shared" si="1688"/>
        <v>5.8902642737523898</v>
      </c>
      <c r="Z1430" s="42">
        <f t="shared" si="1688"/>
        <v>0.15245940307695155</v>
      </c>
      <c r="AA1430" s="42">
        <f t="shared" si="1688"/>
        <v>0.08</v>
      </c>
      <c r="AB1430" s="42">
        <f t="shared" si="1689"/>
        <v>0</v>
      </c>
      <c r="AC1430" s="42">
        <f t="shared" si="1689"/>
        <v>4.6977163509753552</v>
      </c>
      <c r="AD1430" s="74">
        <f t="shared" si="1660"/>
        <v>100</v>
      </c>
    </row>
    <row r="1431" spans="1:30" x14ac:dyDescent="0.25">
      <c r="A1431" s="34" t="s">
        <v>1067</v>
      </c>
      <c r="B1431" s="34" t="s">
        <v>1068</v>
      </c>
      <c r="C1431" s="42">
        <f t="shared" si="1661"/>
        <v>6.720674241198922</v>
      </c>
      <c r="D1431" s="42">
        <f t="shared" si="1691"/>
        <v>6.9806742411989227</v>
      </c>
      <c r="E1431" s="42">
        <f t="shared" si="1691"/>
        <v>5.9130337742824803</v>
      </c>
      <c r="F1431" s="42">
        <f t="shared" si="1662"/>
        <v>0.94025835819522463</v>
      </c>
      <c r="G1431" s="42">
        <f t="shared" si="1663"/>
        <v>4.6556542380043764</v>
      </c>
      <c r="H1431" s="42">
        <f t="shared" ref="H1431:I1446" si="1694">H291</f>
        <v>3.004248839428957</v>
      </c>
      <c r="I1431" s="42">
        <f t="shared" si="1694"/>
        <v>0.7735707036090762</v>
      </c>
      <c r="J1431" s="42">
        <f t="shared" ref="J1431:K1446" si="1695">J291</f>
        <v>1.544601962640461</v>
      </c>
      <c r="K1431" s="42">
        <f t="shared" si="1695"/>
        <v>1.0928807219062</v>
      </c>
      <c r="L1431" s="42">
        <f t="shared" si="1666"/>
        <v>7.0112373533153916E-2</v>
      </c>
      <c r="M1431" s="42">
        <f t="shared" si="1692"/>
        <v>1.7063344518652834</v>
      </c>
      <c r="N1431" s="42">
        <f t="shared" ref="N1431:N1432" si="1696">N291-1.52</f>
        <v>3.4122096904927761</v>
      </c>
      <c r="O1431" s="42">
        <f t="shared" si="1693"/>
        <v>2.5685877878464844</v>
      </c>
      <c r="P1431" s="42">
        <f t="shared" si="1693"/>
        <v>2.199819382880503</v>
      </c>
      <c r="Q1431" s="42">
        <f t="shared" si="1693"/>
        <v>2.6343928111779711</v>
      </c>
      <c r="R1431" s="42">
        <f t="shared" si="1693"/>
        <v>6.057495741799805</v>
      </c>
      <c r="S1431" s="42">
        <f t="shared" si="1693"/>
        <v>3.2080369703224361</v>
      </c>
      <c r="T1431" s="42">
        <f t="shared" si="1668"/>
        <v>5.3236169913933171</v>
      </c>
      <c r="U1431" s="42">
        <f t="shared" si="1688"/>
        <v>4.4643347928187316</v>
      </c>
      <c r="V1431" s="42">
        <f t="shared" si="1688"/>
        <v>5.0151160368257193</v>
      </c>
      <c r="W1431" s="42">
        <f t="shared" si="1688"/>
        <v>3.64618503031812</v>
      </c>
      <c r="X1431" s="42">
        <f t="shared" si="1688"/>
        <v>4.6035242820919029</v>
      </c>
      <c r="Y1431" s="42">
        <f t="shared" si="1688"/>
        <v>5.6919520054732979</v>
      </c>
      <c r="Z1431" s="42">
        <f t="shared" si="1688"/>
        <v>0.39088659416543553</v>
      </c>
      <c r="AA1431" s="42">
        <f t="shared" si="1669"/>
        <v>5.7406742411989224</v>
      </c>
      <c r="AB1431" s="42">
        <f t="shared" si="1689"/>
        <v>6.4206742411989222</v>
      </c>
      <c r="AC1431" s="42">
        <f t="shared" si="1670"/>
        <v>5.2204494941326161</v>
      </c>
      <c r="AD1431" s="74">
        <f t="shared" si="1660"/>
        <v>100</v>
      </c>
    </row>
    <row r="1432" spans="1:30" x14ac:dyDescent="0.25">
      <c r="A1432" s="34" t="s">
        <v>1069</v>
      </c>
      <c r="B1432" s="34" t="s">
        <v>1070</v>
      </c>
      <c r="C1432" s="42">
        <f t="shared" si="1661"/>
        <v>7.8268614661712244</v>
      </c>
      <c r="D1432" s="42">
        <f t="shared" si="1691"/>
        <v>7.5268614661712245</v>
      </c>
      <c r="E1432" s="42">
        <f t="shared" si="1691"/>
        <v>7.7296230106569555</v>
      </c>
      <c r="F1432" s="42">
        <f>F292</f>
        <v>0.38209135025936469</v>
      </c>
      <c r="G1432" s="42">
        <f t="shared" si="1663"/>
        <v>7.1211027440803711</v>
      </c>
      <c r="H1432" s="42">
        <f t="shared" si="1694"/>
        <v>2.0343821984270165</v>
      </c>
      <c r="I1432" s="42">
        <f t="shared" si="1694"/>
        <v>0.18932045097620254</v>
      </c>
      <c r="J1432" s="42">
        <f t="shared" si="1695"/>
        <v>1.4214681872524093</v>
      </c>
      <c r="K1432" s="42">
        <f t="shared" si="1695"/>
        <v>0</v>
      </c>
      <c r="L1432" s="42">
        <f>L292</f>
        <v>0.62723845551426849</v>
      </c>
      <c r="M1432" s="42">
        <f t="shared" si="1692"/>
        <v>0.79786318056421024</v>
      </c>
      <c r="N1432" s="42">
        <f t="shared" si="1696"/>
        <v>4.6575471445922751</v>
      </c>
      <c r="O1432" s="42">
        <f t="shared" si="1693"/>
        <v>1.1727510186330687</v>
      </c>
      <c r="P1432" s="42">
        <f t="shared" si="1693"/>
        <v>0.55585780803443685</v>
      </c>
      <c r="Q1432" s="42">
        <f t="shared" si="1693"/>
        <v>1.0497400108040804</v>
      </c>
      <c r="R1432" s="42">
        <f t="shared" si="1693"/>
        <v>6.6037114241034951</v>
      </c>
      <c r="S1432" s="42">
        <f t="shared" si="1693"/>
        <v>5.2727265754200472</v>
      </c>
      <c r="T1432" s="42">
        <f t="shared" si="1668"/>
        <v>5.5183319675228315</v>
      </c>
      <c r="U1432" s="42">
        <f t="shared" si="1688"/>
        <v>1.4465078217334228</v>
      </c>
      <c r="V1432" s="42">
        <f>V292-1</f>
        <v>6.4438575973514105</v>
      </c>
      <c r="W1432" s="42">
        <f t="shared" si="1688"/>
        <v>5.3991243611808928</v>
      </c>
      <c r="X1432" s="42">
        <f t="shared" si="1688"/>
        <v>6.3495632073974129</v>
      </c>
      <c r="Y1432" s="42">
        <f t="shared" si="1688"/>
        <v>6.9886696476215029</v>
      </c>
      <c r="Z1432" s="42">
        <f t="shared" si="1688"/>
        <v>0.28002979524651339</v>
      </c>
      <c r="AA1432" s="42">
        <f>AA292</f>
        <v>0.08</v>
      </c>
      <c r="AB1432" s="42">
        <f>AB292-0.96</f>
        <v>6.5668614661712246</v>
      </c>
      <c r="AC1432" s="42">
        <f t="shared" si="1670"/>
        <v>5.957907644114151</v>
      </c>
      <c r="AD1432" s="74">
        <f t="shared" si="1660"/>
        <v>100.00000000000003</v>
      </c>
    </row>
    <row r="1433" spans="1:30" x14ac:dyDescent="0.25">
      <c r="A1433" s="34" t="s">
        <v>1071</v>
      </c>
      <c r="B1433" s="34" t="s">
        <v>1072</v>
      </c>
      <c r="C1433" s="42">
        <f t="shared" si="1661"/>
        <v>5.9716843381685756</v>
      </c>
      <c r="D1433" s="42">
        <f t="shared" si="1691"/>
        <v>6.2316843381685754</v>
      </c>
      <c r="E1433" s="42">
        <f t="shared" si="1691"/>
        <v>4.611122892112383</v>
      </c>
      <c r="F1433" s="42">
        <f t="shared" si="1662"/>
        <v>3.9050616737798718</v>
      </c>
      <c r="G1433" s="42">
        <f t="shared" si="1663"/>
        <v>3.4533610776956674</v>
      </c>
      <c r="H1433" s="42">
        <f t="shared" si="1694"/>
        <v>5.4652062915090909</v>
      </c>
      <c r="I1433" s="42">
        <f>I293</f>
        <v>3.6408579865560657</v>
      </c>
      <c r="J1433" s="42">
        <f t="shared" si="1695"/>
        <v>2.8037956860396664</v>
      </c>
      <c r="K1433" s="42">
        <f t="shared" si="1695"/>
        <v>1.9307861576744092</v>
      </c>
      <c r="L1433" s="42">
        <f t="shared" si="1666"/>
        <v>0.89056144605619147</v>
      </c>
      <c r="M1433" s="42">
        <f t="shared" si="1692"/>
        <v>4.4716558458305551</v>
      </c>
      <c r="N1433" s="42">
        <f t="shared" si="1667"/>
        <v>0.72855281602133526</v>
      </c>
      <c r="O1433" s="42">
        <f t="shared" si="1693"/>
        <v>3.1638922788099162</v>
      </c>
      <c r="P1433" s="42">
        <f t="shared" si="1693"/>
        <v>2.2985427750628702</v>
      </c>
      <c r="Q1433" s="42">
        <f t="shared" si="1693"/>
        <v>0.5332956291429265</v>
      </c>
      <c r="R1433" s="42">
        <f t="shared" si="1693"/>
        <v>4.9750683335412926</v>
      </c>
      <c r="S1433" s="42">
        <f t="shared" si="1693"/>
        <v>3.4379152212485615</v>
      </c>
      <c r="T1433" s="42">
        <f t="shared" si="1668"/>
        <v>4.1275502727148794</v>
      </c>
      <c r="U1433" s="42">
        <f>U293-1</f>
        <v>3.3059282135656627</v>
      </c>
      <c r="V1433" s="42">
        <f t="shared" si="1688"/>
        <v>4.3549007500367578</v>
      </c>
      <c r="W1433" s="42">
        <f t="shared" si="1688"/>
        <v>3.4843209474979093</v>
      </c>
      <c r="X1433" s="42">
        <f t="shared" si="1688"/>
        <v>4.0295687701917702</v>
      </c>
      <c r="Y1433" s="42">
        <f t="shared" si="1688"/>
        <v>4.5451619844576179</v>
      </c>
      <c r="Z1433" s="42">
        <f t="shared" si="1688"/>
        <v>0.36447125961173743</v>
      </c>
      <c r="AA1433" s="42">
        <f t="shared" si="1669"/>
        <v>4.991684338168576</v>
      </c>
      <c r="AB1433" s="42">
        <f t="shared" si="1689"/>
        <v>5.6716843381685758</v>
      </c>
      <c r="AC1433" s="42">
        <f t="shared" si="1670"/>
        <v>6.6116843381685761</v>
      </c>
      <c r="AD1433" s="74">
        <f t="shared" si="1660"/>
        <v>100.00000000000001</v>
      </c>
    </row>
    <row r="1434" spans="1:30" x14ac:dyDescent="0.25">
      <c r="A1434" s="34" t="s">
        <v>1073</v>
      </c>
      <c r="B1434" s="34" t="s">
        <v>1074</v>
      </c>
      <c r="C1434" s="42">
        <f t="shared" si="1661"/>
        <v>6.5102306564865984</v>
      </c>
      <c r="D1434" s="42">
        <f t="shared" si="1691"/>
        <v>6.7702306564865982</v>
      </c>
      <c r="E1434" s="42">
        <f t="shared" si="1691"/>
        <v>4.9701537709910646</v>
      </c>
      <c r="F1434" s="42">
        <f t="shared" si="1662"/>
        <v>3.5714947380493021</v>
      </c>
      <c r="G1434" s="42">
        <f t="shared" si="1663"/>
        <v>2.8352061047247363</v>
      </c>
      <c r="H1434" s="42">
        <f t="shared" si="1694"/>
        <v>4.1386206354863386</v>
      </c>
      <c r="I1434" s="42">
        <f t="shared" si="1671"/>
        <v>1.194933168721886</v>
      </c>
      <c r="J1434" s="42">
        <f t="shared" si="1695"/>
        <v>3.5136987855317781</v>
      </c>
      <c r="K1434" s="42">
        <f t="shared" si="1695"/>
        <v>1.5855908059114718</v>
      </c>
      <c r="L1434" s="42">
        <f t="shared" si="1666"/>
        <v>0.94069708015206133</v>
      </c>
      <c r="M1434" s="42">
        <f t="shared" si="1692"/>
        <v>3.1518281274243813</v>
      </c>
      <c r="N1434" s="42">
        <f t="shared" si="1667"/>
        <v>2.6135440699364509</v>
      </c>
      <c r="O1434" s="42">
        <f t="shared" si="1693"/>
        <v>3.695064165687592</v>
      </c>
      <c r="P1434" s="42">
        <f t="shared" si="1693"/>
        <v>3.9866523070242366</v>
      </c>
      <c r="Q1434" s="42">
        <f t="shared" si="1693"/>
        <v>2.3639519593270584</v>
      </c>
      <c r="R1434" s="42">
        <f t="shared" si="1693"/>
        <v>4.0192686617571187</v>
      </c>
      <c r="S1434" s="42">
        <f t="shared" si="1693"/>
        <v>2.8815971978940715</v>
      </c>
      <c r="T1434" s="42">
        <f t="shared" si="1668"/>
        <v>2.8933631027981566</v>
      </c>
      <c r="U1434" s="42">
        <f t="shared" ref="U1434:Z1436" si="1697">U294</f>
        <v>3.2540634506406487</v>
      </c>
      <c r="V1434" s="42">
        <f t="shared" si="1697"/>
        <v>4.3057793500511252</v>
      </c>
      <c r="W1434" s="42">
        <f t="shared" si="1697"/>
        <v>3.2609767210955334</v>
      </c>
      <c r="X1434" s="42">
        <f t="shared" si="1697"/>
        <v>5.1304550368098552</v>
      </c>
      <c r="Y1434" s="42">
        <f t="shared" si="1697"/>
        <v>5.4169496771264267</v>
      </c>
      <c r="Z1434" s="42">
        <f t="shared" si="1697"/>
        <v>0.17503468592127255</v>
      </c>
      <c r="AA1434" s="42">
        <f t="shared" si="1669"/>
        <v>5.5302306564865988</v>
      </c>
      <c r="AB1434" s="42">
        <f t="shared" si="1689"/>
        <v>6.2102306564865986</v>
      </c>
      <c r="AC1434" s="42">
        <f t="shared" si="1670"/>
        <v>5.0801537709910658</v>
      </c>
      <c r="AD1434" s="74">
        <f t="shared" si="1660"/>
        <v>100.00000000000001</v>
      </c>
    </row>
    <row r="1435" spans="1:30" x14ac:dyDescent="0.25">
      <c r="A1435" s="34" t="s">
        <v>1075</v>
      </c>
      <c r="B1435" s="34" t="s">
        <v>1076</v>
      </c>
      <c r="C1435" s="42">
        <f t="shared" si="1661"/>
        <v>7.0147183092979342</v>
      </c>
      <c r="D1435" s="42">
        <f t="shared" si="1691"/>
        <v>0</v>
      </c>
      <c r="E1435" s="42">
        <f>E295-1</f>
        <v>5.1458186615275316</v>
      </c>
      <c r="F1435" s="42">
        <f t="shared" si="1662"/>
        <v>4.0190789070081019</v>
      </c>
      <c r="G1435" s="42">
        <f t="shared" si="1663"/>
        <v>2.6258794085969255</v>
      </c>
      <c r="H1435" s="42">
        <f t="shared" si="1694"/>
        <v>6.4704452117917821</v>
      </c>
      <c r="I1435" s="42">
        <f t="shared" si="1671"/>
        <v>3.8427637168822333</v>
      </c>
      <c r="J1435" s="42">
        <f t="shared" si="1695"/>
        <v>2.8795737013058953</v>
      </c>
      <c r="K1435" s="42">
        <f t="shared" si="1695"/>
        <v>2.0001288580887473</v>
      </c>
      <c r="L1435" s="42">
        <f>L295</f>
        <v>1.5387896125474434</v>
      </c>
      <c r="M1435" s="42">
        <f t="shared" si="1692"/>
        <v>3.8811501066659901</v>
      </c>
      <c r="N1435" s="42">
        <f t="shared" si="1667"/>
        <v>1.8582079894922749</v>
      </c>
      <c r="O1435" s="42">
        <f t="shared" si="1693"/>
        <v>3.9802627976591425</v>
      </c>
      <c r="P1435" s="42">
        <f t="shared" si="1693"/>
        <v>4.3572506220141562</v>
      </c>
      <c r="Q1435" s="42">
        <f>Q295+0.54</f>
        <v>2.1563299357744472</v>
      </c>
      <c r="R1435" s="42">
        <f t="shared" si="1693"/>
        <v>6.3894414689395456</v>
      </c>
      <c r="S1435" s="42">
        <f t="shared" si="1693"/>
        <v>2.8152692561585235</v>
      </c>
      <c r="T1435" s="42">
        <f t="shared" si="1668"/>
        <v>1.5797616031748909</v>
      </c>
      <c r="U1435" s="42">
        <f t="shared" si="1697"/>
        <v>4.8219322740950323</v>
      </c>
      <c r="V1435" s="42">
        <f t="shared" si="1697"/>
        <v>4.6114454461086458</v>
      </c>
      <c r="W1435" s="42">
        <f t="shared" si="1697"/>
        <v>3.9079085709019874</v>
      </c>
      <c r="X1435" s="42">
        <f t="shared" si="1697"/>
        <v>4.6535783222724358</v>
      </c>
      <c r="Y1435" s="42">
        <f t="shared" si="1697"/>
        <v>5.1376468840169034</v>
      </c>
      <c r="Z1435" s="42">
        <f t="shared" si="1697"/>
        <v>0.61318171708357605</v>
      </c>
      <c r="AA1435" s="42">
        <f>AA295</f>
        <v>0.08</v>
      </c>
      <c r="AB1435" s="42">
        <f t="shared" si="1689"/>
        <v>6.7147183092979343</v>
      </c>
      <c r="AC1435" s="42">
        <f>AC295</f>
        <v>6.9047183092979347</v>
      </c>
      <c r="AD1435" s="74">
        <f t="shared" si="1660"/>
        <v>100.00000000000001</v>
      </c>
    </row>
    <row r="1436" spans="1:30" x14ac:dyDescent="0.25">
      <c r="A1436" s="34" t="s">
        <v>1077</v>
      </c>
      <c r="B1436" s="34" t="s">
        <v>1078</v>
      </c>
      <c r="C1436" s="42">
        <f t="shared" si="1661"/>
        <v>6.4932758193505498</v>
      </c>
      <c r="D1436" s="42">
        <f t="shared" si="1691"/>
        <v>6.7532758193505504</v>
      </c>
      <c r="E1436" s="42">
        <f t="shared" si="1691"/>
        <v>1.6041594774188193</v>
      </c>
      <c r="F1436" s="42">
        <f t="shared" si="1662"/>
        <v>2.1045826552801712</v>
      </c>
      <c r="G1436" s="42">
        <f t="shared" si="1663"/>
        <v>2.4681331249613367</v>
      </c>
      <c r="H1436" s="42">
        <f t="shared" si="1694"/>
        <v>5.0692720635378024</v>
      </c>
      <c r="I1436" s="42">
        <f>I296</f>
        <v>3.5660992962885922</v>
      </c>
      <c r="J1436" s="42">
        <f t="shared" si="1695"/>
        <v>3.9987613076097883</v>
      </c>
      <c r="K1436" s="42">
        <f t="shared" si="1695"/>
        <v>2.8989801707598324</v>
      </c>
      <c r="L1436" s="42">
        <f t="shared" si="1666"/>
        <v>4.6771695010713366</v>
      </c>
      <c r="M1436" s="42">
        <f t="shared" si="1692"/>
        <v>4.133568539874962</v>
      </c>
      <c r="N1436" s="42">
        <f t="shared" si="1667"/>
        <v>0.87731233067801773</v>
      </c>
      <c r="O1436" s="42">
        <f t="shared" si="1693"/>
        <v>3.4625275016780255</v>
      </c>
      <c r="P1436" s="42">
        <f t="shared" si="1693"/>
        <v>3.2147300333493321</v>
      </c>
      <c r="Q1436" s="42">
        <f t="shared" si="1693"/>
        <v>1.2064862867629929</v>
      </c>
      <c r="R1436" s="42">
        <f t="shared" si="1693"/>
        <v>5.1230791517824574</v>
      </c>
      <c r="S1436" s="42">
        <f t="shared" si="1693"/>
        <v>3.5522451657619585</v>
      </c>
      <c r="T1436" s="42">
        <f t="shared" si="1668"/>
        <v>2.7358620571992525</v>
      </c>
      <c r="U1436" s="42">
        <f>U296-1</f>
        <v>3.2883372855474002</v>
      </c>
      <c r="V1436" s="42">
        <f t="shared" si="1697"/>
        <v>3.4279534626578938</v>
      </c>
      <c r="W1436" s="42">
        <f t="shared" si="1697"/>
        <v>3.4639202115718688</v>
      </c>
      <c r="X1436" s="42">
        <f t="shared" si="1697"/>
        <v>3.8567460951335031</v>
      </c>
      <c r="Y1436" s="42">
        <f t="shared" si="1697"/>
        <v>4.3194781981674826</v>
      </c>
      <c r="Z1436" s="42">
        <f t="shared" si="1697"/>
        <v>0.92864225927128063</v>
      </c>
      <c r="AA1436" s="42">
        <f t="shared" si="1669"/>
        <v>5.5132758193505502</v>
      </c>
      <c r="AB1436" s="42">
        <f t="shared" si="1689"/>
        <v>6.1932758193505499</v>
      </c>
      <c r="AC1436" s="42">
        <f t="shared" si="1670"/>
        <v>5.0688505462337003</v>
      </c>
      <c r="AD1436" s="74">
        <f t="shared" si="1660"/>
        <v>100.00000000000004</v>
      </c>
    </row>
    <row r="1437" spans="1:30" x14ac:dyDescent="0.25">
      <c r="A1437" s="34" t="s">
        <v>1079</v>
      </c>
      <c r="B1437" s="34" t="s">
        <v>1080</v>
      </c>
      <c r="C1437" s="42">
        <f t="shared" si="1661"/>
        <v>6.6947828898622577</v>
      </c>
      <c r="D1437" s="42">
        <f t="shared" si="1691"/>
        <v>6.9547828898622583</v>
      </c>
      <c r="E1437" s="42">
        <f t="shared" si="1691"/>
        <v>3.7609421578535343</v>
      </c>
      <c r="F1437" s="42">
        <f t="shared" si="1662"/>
        <v>1.9934940071062255</v>
      </c>
      <c r="G1437" s="42">
        <f t="shared" si="1663"/>
        <v>2.866778131416837</v>
      </c>
      <c r="H1437" s="42">
        <f t="shared" si="1694"/>
        <v>4.2867661039328233</v>
      </c>
      <c r="I1437" s="42">
        <f t="shared" si="1671"/>
        <v>1.4092371208934078</v>
      </c>
      <c r="J1437" s="42">
        <f t="shared" si="1695"/>
        <v>2.994683808793952</v>
      </c>
      <c r="K1437" s="42">
        <f t="shared" si="1695"/>
        <v>2.1769473667616204</v>
      </c>
      <c r="L1437" s="42">
        <f t="shared" si="1666"/>
        <v>2.1973914449311303</v>
      </c>
      <c r="M1437" s="42">
        <f t="shared" si="1692"/>
        <v>3.0442964436182947</v>
      </c>
      <c r="N1437" s="42">
        <f t="shared" si="1667"/>
        <v>2.8086163210484361</v>
      </c>
      <c r="O1437" s="42">
        <f t="shared" si="1693"/>
        <v>2.518628881565764</v>
      </c>
      <c r="P1437" s="42">
        <f t="shared" si="1693"/>
        <v>2.5567518757590935</v>
      </c>
      <c r="Q1437" s="42">
        <f t="shared" si="1693"/>
        <v>0.82839307688772701</v>
      </c>
      <c r="R1437" s="42">
        <f t="shared" si="1693"/>
        <v>6.0101627156787529</v>
      </c>
      <c r="S1437" s="42">
        <f t="shared" si="1693"/>
        <v>1.6555337018463501</v>
      </c>
      <c r="T1437" s="42">
        <f t="shared" si="1668"/>
        <v>2.9759751056230157</v>
      </c>
      <c r="U1437" s="42">
        <f t="shared" ref="U1437:Z1441" si="1698">U297</f>
        <v>4.2993834251926035</v>
      </c>
      <c r="V1437" s="42">
        <f t="shared" si="1698"/>
        <v>6.0886975521025439</v>
      </c>
      <c r="W1437" s="42">
        <f t="shared" si="1698"/>
        <v>2.4246366744811416</v>
      </c>
      <c r="X1437" s="42">
        <f t="shared" si="1698"/>
        <v>4.1651539739180077</v>
      </c>
      <c r="Y1437" s="42">
        <f t="shared" si="1698"/>
        <v>4.8198736428327571</v>
      </c>
      <c r="Z1437" s="42">
        <f t="shared" si="1698"/>
        <v>1.0237420184446835</v>
      </c>
      <c r="AA1437" s="42">
        <f t="shared" si="1669"/>
        <v>5.7147828898622581</v>
      </c>
      <c r="AB1437" s="42">
        <f t="shared" si="1689"/>
        <v>6.3947828898622578</v>
      </c>
      <c r="AC1437" s="42">
        <f t="shared" si="1670"/>
        <v>7.3347828898622582</v>
      </c>
      <c r="AD1437" s="74">
        <f t="shared" si="1660"/>
        <v>99.999999999999972</v>
      </c>
    </row>
    <row r="1438" spans="1:30" x14ac:dyDescent="0.25">
      <c r="A1438" s="34" t="s">
        <v>1081</v>
      </c>
      <c r="B1438" s="34" t="s">
        <v>1082</v>
      </c>
      <c r="C1438" s="42">
        <f t="shared" si="1661"/>
        <v>6.8416233811373761</v>
      </c>
      <c r="D1438" s="42">
        <f t="shared" si="1691"/>
        <v>6.5416233811373763</v>
      </c>
      <c r="E1438" s="42">
        <f t="shared" si="1691"/>
        <v>5.1910822540915831</v>
      </c>
      <c r="F1438" s="42">
        <f t="shared" si="1662"/>
        <v>3.317208786834736</v>
      </c>
      <c r="G1438" s="42">
        <f t="shared" si="1663"/>
        <v>3.3290266013216412</v>
      </c>
      <c r="H1438" s="42">
        <f t="shared" si="1694"/>
        <v>4.9129456786031485</v>
      </c>
      <c r="I1438" s="42">
        <f t="shared" si="1671"/>
        <v>2.7987201783336904</v>
      </c>
      <c r="J1438" s="42">
        <f t="shared" si="1695"/>
        <v>3.3002558869787104</v>
      </c>
      <c r="K1438" s="42">
        <f t="shared" si="1695"/>
        <v>2.6444860476938343</v>
      </c>
      <c r="L1438" s="42">
        <f t="shared" si="1666"/>
        <v>1.0442573066054295</v>
      </c>
      <c r="M1438" s="42">
        <f t="shared" si="1692"/>
        <v>3.9684826123158667</v>
      </c>
      <c r="N1438" s="42">
        <f t="shared" si="1667"/>
        <v>1.2554283750767268</v>
      </c>
      <c r="O1438" s="42">
        <f t="shared" si="1693"/>
        <v>2.8648972350386126</v>
      </c>
      <c r="P1438" s="42">
        <f t="shared" si="1693"/>
        <v>2.5738832916097429</v>
      </c>
      <c r="Q1438" s="42">
        <f>Q298+0.54</f>
        <v>0.81116121235841288</v>
      </c>
      <c r="R1438" s="42">
        <f t="shared" si="1693"/>
        <v>6.1169646301393028</v>
      </c>
      <c r="S1438" s="42">
        <f t="shared" si="1693"/>
        <v>3.8975961615708905</v>
      </c>
      <c r="T1438" s="42">
        <f t="shared" si="1668"/>
        <v>2.525316655508449</v>
      </c>
      <c r="U1438" s="42">
        <f t="shared" si="1698"/>
        <v>3.5653540199206466</v>
      </c>
      <c r="V1438" s="42">
        <f t="shared" si="1698"/>
        <v>5.7611410983339146</v>
      </c>
      <c r="W1438" s="42">
        <f t="shared" si="1698"/>
        <v>4.9682399285473862</v>
      </c>
      <c r="X1438" s="42">
        <f t="shared" si="1698"/>
        <v>5.1259249030057896</v>
      </c>
      <c r="Y1438" s="42">
        <f t="shared" si="1698"/>
        <v>4.8742998864407818</v>
      </c>
      <c r="Z1438" s="42">
        <f t="shared" si="1698"/>
        <v>0.59737485216699748</v>
      </c>
      <c r="AA1438" s="42">
        <f>AA298</f>
        <v>0.08</v>
      </c>
      <c r="AB1438" s="42">
        <f t="shared" si="1689"/>
        <v>6.5416233811373763</v>
      </c>
      <c r="AC1438" s="42">
        <f>AC298</f>
        <v>4.5510822540915843</v>
      </c>
      <c r="AD1438" s="74">
        <f t="shared" si="1660"/>
        <v>99.999999999999986</v>
      </c>
    </row>
    <row r="1439" spans="1:30" x14ac:dyDescent="0.25">
      <c r="A1439" s="34" t="s">
        <v>1083</v>
      </c>
      <c r="B1439" s="34" t="s">
        <v>1084</v>
      </c>
      <c r="C1439" s="42">
        <f t="shared" si="1661"/>
        <v>6.0498931682251404</v>
      </c>
      <c r="D1439" s="42">
        <f t="shared" si="1691"/>
        <v>6.3098931682251411</v>
      </c>
      <c r="E1439" s="42">
        <f t="shared" si="1691"/>
        <v>3.9445254661219509</v>
      </c>
      <c r="F1439" s="42">
        <f t="shared" si="1662"/>
        <v>3.5947081351997694</v>
      </c>
      <c r="G1439" s="42">
        <f t="shared" si="1663"/>
        <v>2.9540717213256618</v>
      </c>
      <c r="H1439" s="42">
        <f t="shared" si="1694"/>
        <v>6.184073383945786</v>
      </c>
      <c r="I1439" s="42">
        <f t="shared" si="1671"/>
        <v>3.2048889348641678</v>
      </c>
      <c r="J1439" s="42">
        <f t="shared" si="1695"/>
        <v>4.3435316329208886</v>
      </c>
      <c r="K1439" s="42">
        <f t="shared" si="1695"/>
        <v>2.9361156603702847</v>
      </c>
      <c r="L1439" s="42">
        <f t="shared" si="1666"/>
        <v>1.5155782610984998</v>
      </c>
      <c r="M1439" s="42">
        <f t="shared" si="1692"/>
        <v>4.2536442125908938</v>
      </c>
      <c r="N1439" s="42">
        <f t="shared" si="1667"/>
        <v>1.0660179712785598</v>
      </c>
      <c r="O1439" s="42">
        <f t="shared" si="1693"/>
        <v>4.7315197188119678</v>
      </c>
      <c r="P1439" s="42">
        <f t="shared" si="1693"/>
        <v>4.8988950570683336</v>
      </c>
      <c r="Q1439" s="42">
        <f t="shared" si="1693"/>
        <v>1.345999193715061</v>
      </c>
      <c r="R1439" s="42">
        <f t="shared" si="1693"/>
        <v>5.3958951047154358</v>
      </c>
      <c r="S1439" s="42">
        <f t="shared" si="1693"/>
        <v>3.4870347689100094</v>
      </c>
      <c r="T1439" s="42">
        <f t="shared" si="1668"/>
        <v>3.7430352525889572</v>
      </c>
      <c r="U1439" s="42">
        <f t="shared" si="1698"/>
        <v>3.8631616471529684</v>
      </c>
      <c r="V1439" s="42">
        <f t="shared" si="1698"/>
        <v>3.3909799339122215</v>
      </c>
      <c r="W1439" s="42">
        <f t="shared" si="1698"/>
        <v>2.3121749986132629</v>
      </c>
      <c r="X1439" s="42">
        <f t="shared" si="1698"/>
        <v>3.8650994486699739</v>
      </c>
      <c r="Y1439" s="42">
        <f t="shared" si="1698"/>
        <v>2.4639518109284766</v>
      </c>
      <c r="Z1439" s="42">
        <f t="shared" si="1698"/>
        <v>2.3855250122963367</v>
      </c>
      <c r="AA1439" s="42">
        <f t="shared" si="1669"/>
        <v>5.0698931682251409</v>
      </c>
      <c r="AB1439" s="42">
        <f t="shared" si="1689"/>
        <v>0</v>
      </c>
      <c r="AC1439" s="42">
        <f t="shared" si="1670"/>
        <v>6.689893168225141</v>
      </c>
      <c r="AD1439" s="74">
        <f t="shared" si="1660"/>
        <v>100.00000000000001</v>
      </c>
    </row>
    <row r="1440" spans="1:30" x14ac:dyDescent="0.25">
      <c r="A1440" s="34" t="s">
        <v>1085</v>
      </c>
      <c r="B1440" s="34" t="s">
        <v>1086</v>
      </c>
      <c r="C1440" s="42">
        <f t="shared" si="1661"/>
        <v>7.0343414157263799</v>
      </c>
      <c r="D1440" s="42">
        <f t="shared" si="1691"/>
        <v>6.7343414157263801</v>
      </c>
      <c r="E1440" s="42">
        <f t="shared" si="1691"/>
        <v>4.7583658258403876</v>
      </c>
      <c r="F1440" s="42">
        <f t="shared" si="1662"/>
        <v>3.4067767768230217</v>
      </c>
      <c r="G1440" s="42">
        <f t="shared" si="1663"/>
        <v>3.7281070197313078</v>
      </c>
      <c r="H1440" s="42">
        <f t="shared" si="1694"/>
        <v>6.2159757649558669</v>
      </c>
      <c r="I1440" s="42">
        <f t="shared" si="1671"/>
        <v>2.4171401597682212</v>
      </c>
      <c r="J1440" s="42">
        <f t="shared" si="1695"/>
        <v>4.88081745204149</v>
      </c>
      <c r="K1440" s="42">
        <f t="shared" si="1695"/>
        <v>2.2925417585451511</v>
      </c>
      <c r="L1440" s="42">
        <f t="shared" si="1666"/>
        <v>1.946274369380292</v>
      </c>
      <c r="M1440" s="42">
        <f t="shared" si="1692"/>
        <v>5.0469184719046991</v>
      </c>
      <c r="N1440" s="42">
        <f t="shared" si="1667"/>
        <v>1.6914405201617906</v>
      </c>
      <c r="O1440" s="42">
        <f t="shared" si="1693"/>
        <v>4.9927876782930509</v>
      </c>
      <c r="P1440" s="42">
        <f t="shared" si="1693"/>
        <v>4.6553377099028621</v>
      </c>
      <c r="Q1440" s="42">
        <f>Q300+0.54</f>
        <v>1.9976112654568929</v>
      </c>
      <c r="R1440" s="42">
        <f t="shared" si="1693"/>
        <v>4.0937835994821556</v>
      </c>
      <c r="S1440" s="42">
        <f t="shared" si="1693"/>
        <v>1.9127621354987387</v>
      </c>
      <c r="T1440" s="42">
        <f t="shared" si="1668"/>
        <v>2.7860918694109027</v>
      </c>
      <c r="U1440" s="42">
        <f t="shared" si="1698"/>
        <v>4.5525542083541879</v>
      </c>
      <c r="V1440" s="42">
        <f t="shared" si="1698"/>
        <v>4.3254949848782163</v>
      </c>
      <c r="W1440" s="42">
        <f t="shared" si="1698"/>
        <v>5.3818810537195256</v>
      </c>
      <c r="X1440" s="42">
        <f t="shared" si="1698"/>
        <v>5.1338549784086505</v>
      </c>
      <c r="Y1440" s="42">
        <f t="shared" si="1698"/>
        <v>1.567927294583598</v>
      </c>
      <c r="Z1440" s="42">
        <f t="shared" si="1698"/>
        <v>1.4425308556798286</v>
      </c>
      <c r="AA1440" s="42">
        <f>AA300</f>
        <v>0.08</v>
      </c>
      <c r="AB1440" s="42">
        <f t="shared" si="1689"/>
        <v>0</v>
      </c>
      <c r="AC1440" s="42">
        <f>AC300</f>
        <v>6.9243414157263805</v>
      </c>
      <c r="AD1440" s="74">
        <f t="shared" si="1660"/>
        <v>99.999999999999972</v>
      </c>
    </row>
    <row r="1441" spans="1:30" x14ac:dyDescent="0.25">
      <c r="A1441" s="34" t="s">
        <v>1087</v>
      </c>
      <c r="B1441" s="34" t="s">
        <v>1088</v>
      </c>
      <c r="C1441" s="42">
        <f t="shared" si="1661"/>
        <v>3.5162704527200979</v>
      </c>
      <c r="D1441" s="42">
        <f t="shared" si="1691"/>
        <v>4.0305667688381286</v>
      </c>
      <c r="E1441" s="42">
        <f t="shared" si="1691"/>
        <v>3.3773216395510444</v>
      </c>
      <c r="F1441" s="42">
        <f t="shared" si="1662"/>
        <v>4.0045624362629963</v>
      </c>
      <c r="G1441" s="42">
        <f t="shared" si="1663"/>
        <v>5.0967257962631827</v>
      </c>
      <c r="H1441" s="42">
        <f t="shared" si="1694"/>
        <v>6.6041624477358072</v>
      </c>
      <c r="I1441" s="42">
        <f>I301</f>
        <v>4.5401900359661056</v>
      </c>
      <c r="J1441" s="42">
        <f t="shared" si="1695"/>
        <v>3.6183042593101105</v>
      </c>
      <c r="K1441" s="42">
        <f t="shared" si="1695"/>
        <v>3.0425729391318463</v>
      </c>
      <c r="L1441" s="42">
        <f t="shared" si="1666"/>
        <v>2.4845952324555163</v>
      </c>
      <c r="M1441" s="42">
        <f t="shared" si="1692"/>
        <v>5.572106897776659</v>
      </c>
      <c r="N1441" s="42">
        <f t="shared" si="1667"/>
        <v>4.7424570421927523</v>
      </c>
      <c r="O1441" s="42">
        <f t="shared" si="1693"/>
        <v>1.8943630316296161</v>
      </c>
      <c r="P1441" s="42">
        <f t="shared" si="1693"/>
        <v>1.0795556980114445</v>
      </c>
      <c r="Q1441" s="42">
        <f t="shared" si="1693"/>
        <v>3.0361593073677731</v>
      </c>
      <c r="R1441" s="42">
        <f t="shared" si="1693"/>
        <v>1.9848635448873697</v>
      </c>
      <c r="S1441" s="42">
        <f t="shared" si="1693"/>
        <v>3.417459312725589</v>
      </c>
      <c r="T1441" s="42">
        <f t="shared" si="1668"/>
        <v>5.4733130984551721</v>
      </c>
      <c r="U1441" s="42">
        <f>U301-1</f>
        <v>1.4605860443271532</v>
      </c>
      <c r="V1441" s="42">
        <f t="shared" si="1698"/>
        <v>1.1129057657889341</v>
      </c>
      <c r="W1441" s="42">
        <f t="shared" si="1698"/>
        <v>3.4398544719535669</v>
      </c>
      <c r="X1441" s="42">
        <f t="shared" si="1698"/>
        <v>0.78094015488834989</v>
      </c>
      <c r="Y1441" s="42">
        <f t="shared" si="1698"/>
        <v>6.132540905440198</v>
      </c>
      <c r="Z1441" s="42">
        <f t="shared" si="1698"/>
        <v>0</v>
      </c>
      <c r="AA1441" s="42">
        <f t="shared" si="1669"/>
        <v>5.7525409054401981</v>
      </c>
      <c r="AB1441" s="42">
        <f t="shared" ref="AB1441:AC1456" si="1699">AB301</f>
        <v>6.4325409054401979</v>
      </c>
      <c r="AC1441" s="42">
        <f t="shared" si="1670"/>
        <v>7.3725409054401982</v>
      </c>
      <c r="AD1441" s="74">
        <f t="shared" si="1660"/>
        <v>100.00000000000003</v>
      </c>
    </row>
    <row r="1442" spans="1:30" x14ac:dyDescent="0.25">
      <c r="A1442" s="34" t="s">
        <v>1089</v>
      </c>
      <c r="B1442" s="34" t="s">
        <v>1090</v>
      </c>
      <c r="C1442" s="42">
        <f t="shared" si="1661"/>
        <v>4.4386356603506467</v>
      </c>
      <c r="D1442" s="42">
        <f t="shared" si="1691"/>
        <v>4.8354083371569505</v>
      </c>
      <c r="E1442" s="42">
        <f t="shared" si="1691"/>
        <v>4.0986099659492119</v>
      </c>
      <c r="F1442" s="42">
        <f t="shared" si="1662"/>
        <v>2.2724781442037676</v>
      </c>
      <c r="G1442" s="42">
        <f t="shared" si="1663"/>
        <v>5.7406285023896846</v>
      </c>
      <c r="H1442" s="42">
        <f t="shared" si="1694"/>
        <v>5.626883217663714</v>
      </c>
      <c r="I1442" s="42">
        <f t="shared" si="1671"/>
        <v>1.2903568422632166</v>
      </c>
      <c r="J1442" s="42">
        <f t="shared" si="1695"/>
        <v>1.6168312818987765</v>
      </c>
      <c r="K1442" s="42">
        <f t="shared" si="1695"/>
        <v>5.1597685097972672</v>
      </c>
      <c r="L1442" s="42">
        <f t="shared" si="1666"/>
        <v>0.33110788931641899</v>
      </c>
      <c r="M1442" s="42">
        <f t="shared" si="1692"/>
        <v>4.2071317211199659</v>
      </c>
      <c r="N1442" s="42">
        <f t="shared" si="1667"/>
        <v>3.4966317075742022</v>
      </c>
      <c r="O1442" s="42">
        <f t="shared" si="1693"/>
        <v>0.18530416878196862</v>
      </c>
      <c r="P1442" s="42">
        <f t="shared" si="1693"/>
        <v>5.5861312483433245</v>
      </c>
      <c r="Q1442" s="42">
        <f t="shared" si="1693"/>
        <v>3.965083484310187</v>
      </c>
      <c r="R1442" s="42">
        <f t="shared" si="1693"/>
        <v>2.8563685772319287</v>
      </c>
      <c r="S1442" s="42">
        <f t="shared" si="1693"/>
        <v>3.0334336079259367</v>
      </c>
      <c r="T1442" s="42">
        <f t="shared" si="1668"/>
        <v>4.4736527797406573</v>
      </c>
      <c r="U1442" s="42">
        <f t="shared" ref="U1442:Z1445" si="1700">U302</f>
        <v>4.0505672452225081</v>
      </c>
      <c r="V1442" s="42">
        <f t="shared" si="1700"/>
        <v>5.7425604608165841</v>
      </c>
      <c r="W1442" s="42">
        <f t="shared" si="1700"/>
        <v>2.5732841791619534</v>
      </c>
      <c r="X1442" s="42">
        <f t="shared" si="1700"/>
        <v>0.32978815150688834</v>
      </c>
      <c r="Y1442" s="42">
        <f t="shared" si="1700"/>
        <v>0.45</v>
      </c>
      <c r="Z1442" s="42">
        <f t="shared" si="1700"/>
        <v>5.9698385793185595</v>
      </c>
      <c r="AA1442" s="42">
        <f t="shared" si="1669"/>
        <v>4.9798385793185593</v>
      </c>
      <c r="AB1442" s="42">
        <f t="shared" si="1699"/>
        <v>5.9698385793185595</v>
      </c>
      <c r="AC1442" s="42">
        <f t="shared" si="1670"/>
        <v>6.7198385793185595</v>
      </c>
      <c r="AD1442" s="74">
        <f t="shared" si="1660"/>
        <v>100</v>
      </c>
    </row>
    <row r="1443" spans="1:30" x14ac:dyDescent="0.25">
      <c r="A1443" s="34" t="s">
        <v>1091</v>
      </c>
      <c r="B1443" s="34" t="s">
        <v>1092</v>
      </c>
      <c r="C1443" s="42">
        <f t="shared" si="1661"/>
        <v>2.2206853057602762</v>
      </c>
      <c r="D1443" s="42">
        <f t="shared" si="1691"/>
        <v>5.7344608170010662</v>
      </c>
      <c r="E1443" s="42">
        <f t="shared" si="1691"/>
        <v>5.9690237003296618</v>
      </c>
      <c r="F1443" s="42">
        <f t="shared" si="1662"/>
        <v>3.6976429452154109</v>
      </c>
      <c r="G1443" s="42">
        <f t="shared" si="1663"/>
        <v>5.7821917916519432</v>
      </c>
      <c r="H1443" s="42">
        <f t="shared" si="1694"/>
        <v>6.1379274931287755</v>
      </c>
      <c r="I1443" s="42">
        <f t="shared" si="1671"/>
        <v>9.8566278512532746E-2</v>
      </c>
      <c r="J1443" s="42">
        <f t="shared" si="1695"/>
        <v>4.2014991063506013</v>
      </c>
      <c r="K1443" s="42">
        <f t="shared" si="1695"/>
        <v>3.9689302739757579</v>
      </c>
      <c r="L1443" s="42">
        <f t="shared" si="1666"/>
        <v>1.4006893895433268</v>
      </c>
      <c r="M1443" s="42">
        <f t="shared" si="1692"/>
        <v>5.1525939711131477</v>
      </c>
      <c r="N1443" s="42">
        <f t="shared" si="1667"/>
        <v>4.2898517614589942</v>
      </c>
      <c r="O1443" s="42">
        <f t="shared" si="1693"/>
        <v>2.2498715903972348</v>
      </c>
      <c r="P1443" s="42">
        <f t="shared" si="1693"/>
        <v>3.6255575804071194</v>
      </c>
      <c r="Q1443" s="42">
        <f t="shared" si="1693"/>
        <v>3.2235352824676169</v>
      </c>
      <c r="R1443" s="42">
        <f t="shared" si="1693"/>
        <v>2.456986455972562</v>
      </c>
      <c r="S1443" s="42">
        <f t="shared" si="1693"/>
        <v>2.1105830974360882</v>
      </c>
      <c r="T1443" s="42">
        <f t="shared" si="1668"/>
        <v>4.547125403286266</v>
      </c>
      <c r="U1443" s="42">
        <f t="shared" si="1700"/>
        <v>2.9603528839245881</v>
      </c>
      <c r="V1443" s="42">
        <f t="shared" si="1700"/>
        <v>4.9174906146844579</v>
      </c>
      <c r="W1443" s="42">
        <f t="shared" si="1700"/>
        <v>2.1005367471639071</v>
      </c>
      <c r="X1443" s="42">
        <f t="shared" si="1700"/>
        <v>0.54567384109536787</v>
      </c>
      <c r="Y1443" s="42">
        <f t="shared" si="1700"/>
        <v>0.74</v>
      </c>
      <c r="Z1443" s="42">
        <f t="shared" si="1700"/>
        <v>5.7620559172808239</v>
      </c>
      <c r="AA1443" s="42">
        <f t="shared" si="1669"/>
        <v>5.0820559172808242</v>
      </c>
      <c r="AB1443" s="42">
        <f t="shared" si="1699"/>
        <v>4.3220559172808244</v>
      </c>
      <c r="AC1443" s="42">
        <f t="shared" si="1670"/>
        <v>6.7020559172808243</v>
      </c>
      <c r="AD1443" s="74">
        <f t="shared" si="1660"/>
        <v>99.999999999999972</v>
      </c>
    </row>
    <row r="1444" spans="1:30" x14ac:dyDescent="0.25">
      <c r="A1444" s="34" t="s">
        <v>1093</v>
      </c>
      <c r="B1444" s="34" t="s">
        <v>1094</v>
      </c>
      <c r="C1444" s="42">
        <f t="shared" si="1661"/>
        <v>5.063908328250263</v>
      </c>
      <c r="D1444" s="42">
        <f t="shared" si="1691"/>
        <v>5.8760594282900538</v>
      </c>
      <c r="E1444" s="42">
        <f t="shared" si="1691"/>
        <v>3.6844078826292921</v>
      </c>
      <c r="F1444" s="42">
        <f t="shared" si="1662"/>
        <v>5.4116265273857946</v>
      </c>
      <c r="G1444" s="42">
        <f t="shared" si="1663"/>
        <v>6.8851364571301064</v>
      </c>
      <c r="H1444" s="42">
        <f t="shared" si="1694"/>
        <v>5.8676457050486013</v>
      </c>
      <c r="I1444" s="42">
        <f t="shared" si="1671"/>
        <v>1.0305944124602342</v>
      </c>
      <c r="J1444" s="42">
        <f t="shared" si="1695"/>
        <v>2.0842098936094913</v>
      </c>
      <c r="K1444" s="42">
        <f t="shared" si="1695"/>
        <v>5.352620722463465</v>
      </c>
      <c r="L1444" s="42">
        <f t="shared" si="1666"/>
        <v>0.88231964475516644</v>
      </c>
      <c r="M1444" s="42">
        <f t="shared" si="1692"/>
        <v>5.1067161977961399</v>
      </c>
      <c r="N1444" s="42">
        <f t="shared" si="1667"/>
        <v>4.2749083370448719</v>
      </c>
      <c r="O1444" s="42">
        <f t="shared" si="1693"/>
        <v>1.3543173080768203</v>
      </c>
      <c r="P1444" s="42">
        <f t="shared" si="1693"/>
        <v>4.3969769167147215</v>
      </c>
      <c r="Q1444" s="42">
        <f t="shared" si="1693"/>
        <v>3.900643823745007</v>
      </c>
      <c r="R1444" s="42">
        <f t="shared" si="1693"/>
        <v>2.7156306584843559</v>
      </c>
      <c r="S1444" s="42">
        <f t="shared" si="1693"/>
        <v>3.8732224675924445</v>
      </c>
      <c r="T1444" s="42">
        <f t="shared" si="1668"/>
        <v>4.135147192838863</v>
      </c>
      <c r="U1444" s="42">
        <f t="shared" si="1700"/>
        <v>1.7079305771919908</v>
      </c>
      <c r="V1444" s="42">
        <f t="shared" si="1700"/>
        <v>5.4032272441290274</v>
      </c>
      <c r="W1444" s="42">
        <f t="shared" si="1700"/>
        <v>1.547326841052572</v>
      </c>
      <c r="X1444" s="42">
        <f t="shared" si="1700"/>
        <v>2.9790120309657109E-2</v>
      </c>
      <c r="Y1444" s="42">
        <f t="shared" si="1700"/>
        <v>0</v>
      </c>
      <c r="Z1444" s="42">
        <f t="shared" si="1700"/>
        <v>7.1458624923753966</v>
      </c>
      <c r="AA1444" s="42">
        <f t="shared" si="1669"/>
        <v>4.0839083282502644</v>
      </c>
      <c r="AB1444" s="42">
        <f t="shared" si="1699"/>
        <v>7.1458624923753966</v>
      </c>
      <c r="AC1444" s="42">
        <f t="shared" si="1670"/>
        <v>1.04</v>
      </c>
      <c r="AD1444" s="74">
        <f t="shared" si="1660"/>
        <v>99.999999999999986</v>
      </c>
    </row>
    <row r="1445" spans="1:30" x14ac:dyDescent="0.25">
      <c r="A1445" s="34" t="s">
        <v>1095</v>
      </c>
      <c r="B1445" s="34" t="s">
        <v>1096</v>
      </c>
      <c r="C1445" s="42">
        <f t="shared" si="1661"/>
        <v>1.898336179485455</v>
      </c>
      <c r="D1445" s="42">
        <f t="shared" si="1691"/>
        <v>5.109442063441076</v>
      </c>
      <c r="E1445" s="42">
        <f t="shared" si="1691"/>
        <v>2.4019173996592422</v>
      </c>
      <c r="F1445" s="42">
        <f t="shared" si="1662"/>
        <v>3.7550114045516141</v>
      </c>
      <c r="G1445" s="42">
        <f t="shared" si="1663"/>
        <v>5.3343819598073008</v>
      </c>
      <c r="H1445" s="42">
        <f t="shared" si="1694"/>
        <v>6.208573030370351</v>
      </c>
      <c r="I1445" s="42">
        <f>I305</f>
        <v>2.1985149983606966</v>
      </c>
      <c r="J1445" s="42">
        <f t="shared" si="1695"/>
        <v>5.0613979017039368</v>
      </c>
      <c r="K1445" s="42">
        <f t="shared" si="1695"/>
        <v>4.1845758919652161</v>
      </c>
      <c r="L1445" s="42">
        <f t="shared" si="1666"/>
        <v>1.5637164848159326</v>
      </c>
      <c r="M1445" s="42">
        <f t="shared" si="1692"/>
        <v>4.5024223515255342</v>
      </c>
      <c r="N1445" s="42">
        <f t="shared" si="1667"/>
        <v>3.7970557099661586</v>
      </c>
      <c r="O1445" s="42">
        <f t="shared" si="1693"/>
        <v>0.69975379547809458</v>
      </c>
      <c r="P1445" s="42">
        <f t="shared" si="1693"/>
        <v>2.6200476203649847</v>
      </c>
      <c r="Q1445" s="42">
        <f t="shared" si="1693"/>
        <v>4.6888492796514667</v>
      </c>
      <c r="R1445" s="42">
        <f t="shared" si="1693"/>
        <v>2.8139188772768065</v>
      </c>
      <c r="S1445" s="42">
        <f t="shared" si="1693"/>
        <v>2.8249780725811653</v>
      </c>
      <c r="T1445" s="42">
        <f t="shared" si="1668"/>
        <v>5.850509913445805</v>
      </c>
      <c r="U1445" s="42">
        <f>U305-1</f>
        <v>3.3393976700792036</v>
      </c>
      <c r="V1445" s="42">
        <f t="shared" si="1700"/>
        <v>4.3582381611519603</v>
      </c>
      <c r="W1445" s="42">
        <f t="shared" si="1700"/>
        <v>3.3686431607065126</v>
      </c>
      <c r="X1445" s="42">
        <f t="shared" si="1700"/>
        <v>0.41805410782483171</v>
      </c>
      <c r="Y1445" s="42">
        <f t="shared" si="1700"/>
        <v>6.0933447179418154</v>
      </c>
      <c r="Z1445" s="42">
        <f t="shared" si="1700"/>
        <v>0</v>
      </c>
      <c r="AA1445" s="42">
        <f t="shared" si="1669"/>
        <v>3.582229811961211</v>
      </c>
      <c r="AB1445" s="42">
        <f t="shared" si="1699"/>
        <v>5.9933447179418149</v>
      </c>
      <c r="AC1445" s="42">
        <f t="shared" si="1670"/>
        <v>7.3333447179418156</v>
      </c>
      <c r="AD1445" s="74">
        <f t="shared" si="1660"/>
        <v>100</v>
      </c>
    </row>
    <row r="1446" spans="1:30" x14ac:dyDescent="0.25">
      <c r="A1446" s="34" t="s">
        <v>1097</v>
      </c>
      <c r="B1446" s="34" t="s">
        <v>1098</v>
      </c>
      <c r="C1446" s="42">
        <f t="shared" si="1661"/>
        <v>6.2451523453130351</v>
      </c>
      <c r="D1446" s="42">
        <f t="shared" ref="D1446:E1461" si="1701">D306</f>
        <v>3.6110970526889554</v>
      </c>
      <c r="E1446" s="42">
        <f t="shared" si="1701"/>
        <v>2.9869602310681165</v>
      </c>
      <c r="F1446" s="42">
        <f t="shared" si="1662"/>
        <v>1.6554097650418216</v>
      </c>
      <c r="G1446" s="42">
        <f t="shared" si="1663"/>
        <v>3.7603018521840443</v>
      </c>
      <c r="H1446" s="42">
        <f t="shared" si="1694"/>
        <v>2.9296077188859924</v>
      </c>
      <c r="I1446" s="42">
        <f>I306</f>
        <v>0.96432898968096104</v>
      </c>
      <c r="J1446" s="42">
        <f t="shared" si="1695"/>
        <v>1.0404016604297817</v>
      </c>
      <c r="K1446" s="42">
        <f t="shared" si="1695"/>
        <v>3.3021332882037218</v>
      </c>
      <c r="L1446" s="42">
        <f t="shared" si="1666"/>
        <v>2.8068755951536017</v>
      </c>
      <c r="M1446" s="42">
        <f t="shared" ref="M1446:M1461" si="1702">M306</f>
        <v>2.709116238404226</v>
      </c>
      <c r="N1446" s="42">
        <f>N306-1.52</f>
        <v>1.2114592191843792</v>
      </c>
      <c r="O1446" s="42">
        <f t="shared" ref="O1446:S1461" si="1703">O306</f>
        <v>1.3073150611872189</v>
      </c>
      <c r="P1446" s="42">
        <f t="shared" si="1703"/>
        <v>5.7419432379971536</v>
      </c>
      <c r="Q1446" s="42">
        <f t="shared" si="1703"/>
        <v>6.3975369609842971</v>
      </c>
      <c r="R1446" s="42">
        <f t="shared" si="1703"/>
        <v>4.8923004723285892</v>
      </c>
      <c r="S1446" s="42">
        <f t="shared" si="1703"/>
        <v>1.5721440850734689</v>
      </c>
      <c r="T1446" s="42">
        <f t="shared" si="1668"/>
        <v>7.2703175814153909</v>
      </c>
      <c r="U1446" s="42">
        <f t="shared" ref="U1446:Z1449" si="1704">U306</f>
        <v>5.8045705383507515</v>
      </c>
      <c r="V1446" s="42">
        <f t="shared" si="1704"/>
        <v>6.515524829203474</v>
      </c>
      <c r="W1446" s="42">
        <f t="shared" si="1704"/>
        <v>6.1279647498430707</v>
      </c>
      <c r="X1446" s="42">
        <f t="shared" si="1704"/>
        <v>0.18499008425100158</v>
      </c>
      <c r="Y1446" s="42">
        <f t="shared" si="1704"/>
        <v>1.2</v>
      </c>
      <c r="Z1446" s="42">
        <f t="shared" si="1704"/>
        <v>5.234182814375643</v>
      </c>
      <c r="AA1446" s="42">
        <f t="shared" si="1669"/>
        <v>6.4541828143756437</v>
      </c>
      <c r="AB1446" s="42">
        <f t="shared" si="1699"/>
        <v>7.1341828143756434</v>
      </c>
      <c r="AC1446" s="42">
        <f t="shared" si="1670"/>
        <v>0.94</v>
      </c>
      <c r="AD1446" s="74">
        <f t="shared" si="1660"/>
        <v>99.999999999999972</v>
      </c>
    </row>
    <row r="1447" spans="1:30" x14ac:dyDescent="0.25">
      <c r="A1447" s="34" t="s">
        <v>1099</v>
      </c>
      <c r="B1447" s="34" t="s">
        <v>1100</v>
      </c>
      <c r="C1447" s="42">
        <f t="shared" si="1661"/>
        <v>1.2079445620376887</v>
      </c>
      <c r="D1447" s="42">
        <f t="shared" si="1701"/>
        <v>0.56000000000000005</v>
      </c>
      <c r="E1447" s="42">
        <f t="shared" si="1701"/>
        <v>0.83</v>
      </c>
      <c r="F1447" s="42">
        <f t="shared" si="1662"/>
        <v>1.6468655551411615</v>
      </c>
      <c r="G1447" s="42">
        <f t="shared" si="1663"/>
        <v>8.3705966654234807</v>
      </c>
      <c r="H1447" s="42">
        <f t="shared" ref="H1447:I1462" si="1705">H307</f>
        <v>8.7605966654234813</v>
      </c>
      <c r="I1447" s="42">
        <f t="shared" si="1671"/>
        <v>4.4425556934602568</v>
      </c>
      <c r="J1447" s="42">
        <f t="shared" ref="J1447:K1462" si="1706">J307</f>
        <v>5.1296799212455033</v>
      </c>
      <c r="K1447" s="42">
        <f t="shared" si="1706"/>
        <v>2.9465599283243598</v>
      </c>
      <c r="L1447" s="42">
        <f t="shared" si="1666"/>
        <v>2.6998835230152216</v>
      </c>
      <c r="M1447" s="42">
        <f t="shared" si="1702"/>
        <v>2.5053736158427817</v>
      </c>
      <c r="N1447" s="42">
        <f t="shared" si="1667"/>
        <v>3.5470047793517607</v>
      </c>
      <c r="O1447" s="42">
        <f t="shared" si="1703"/>
        <v>2.753845531438782</v>
      </c>
      <c r="P1447" s="42">
        <f t="shared" si="1703"/>
        <v>1.4980409719632259</v>
      </c>
      <c r="Q1447" s="42">
        <f t="shared" si="1703"/>
        <v>3.0478785634175312</v>
      </c>
      <c r="R1447" s="42">
        <f t="shared" si="1703"/>
        <v>4.1997194961132802</v>
      </c>
      <c r="S1447" s="42">
        <f t="shared" si="1703"/>
        <v>4.8015357755810175</v>
      </c>
      <c r="T1447" s="42">
        <f t="shared" si="1668"/>
        <v>5.7199926797783309</v>
      </c>
      <c r="U1447" s="42">
        <f t="shared" si="1704"/>
        <v>3.1471308893766849</v>
      </c>
      <c r="V1447" s="42">
        <f t="shared" si="1704"/>
        <v>2.1551112809215258</v>
      </c>
      <c r="W1447" s="42">
        <f t="shared" si="1704"/>
        <v>3.0461675696004424</v>
      </c>
      <c r="X1447" s="42">
        <f t="shared" si="1704"/>
        <v>3.4333659497334654</v>
      </c>
      <c r="Y1447" s="42">
        <f t="shared" si="1704"/>
        <v>4.0590149538179618</v>
      </c>
      <c r="Z1447" s="42">
        <f t="shared" si="1704"/>
        <v>5.4250031857506347</v>
      </c>
      <c r="AA1447" s="42">
        <f t="shared" si="1669"/>
        <v>2.5002002605175813</v>
      </c>
      <c r="AB1447" s="42">
        <f t="shared" si="1699"/>
        <v>5.7244936228117567</v>
      </c>
      <c r="AC1447" s="42">
        <f t="shared" si="1670"/>
        <v>5.8414383599120825</v>
      </c>
      <c r="AD1447" s="74">
        <f t="shared" si="1660"/>
        <v>100.00000000000003</v>
      </c>
    </row>
    <row r="1448" spans="1:30" x14ac:dyDescent="0.25">
      <c r="A1448" s="34" t="s">
        <v>1101</v>
      </c>
      <c r="B1448" s="34" t="s">
        <v>1102</v>
      </c>
      <c r="C1448" s="42">
        <f t="shared" si="1661"/>
        <v>0.9689430592957019</v>
      </c>
      <c r="D1448" s="42">
        <f t="shared" si="1701"/>
        <v>0.56000000000000005</v>
      </c>
      <c r="E1448" s="42">
        <f t="shared" si="1701"/>
        <v>6.9470360164462326</v>
      </c>
      <c r="F1448" s="42">
        <f t="shared" si="1662"/>
        <v>3.328024010964155</v>
      </c>
      <c r="G1448" s="42">
        <f t="shared" si="1663"/>
        <v>7.2970360164462322</v>
      </c>
      <c r="H1448" s="42">
        <f t="shared" si="1705"/>
        <v>7.6870360164462328</v>
      </c>
      <c r="I1448" s="42">
        <f t="shared" si="1705"/>
        <v>2.2987650068525958</v>
      </c>
      <c r="J1448" s="42">
        <f t="shared" si="1706"/>
        <v>3.5641490176688086</v>
      </c>
      <c r="K1448" s="42">
        <f t="shared" si="1706"/>
        <v>2.7383425693457624</v>
      </c>
      <c r="L1448" s="42">
        <f t="shared" si="1666"/>
        <v>1.7212575324144517</v>
      </c>
      <c r="M1448" s="42">
        <f t="shared" si="1702"/>
        <v>4.7838485386500285</v>
      </c>
      <c r="N1448" s="42">
        <f t="shared" si="1667"/>
        <v>3.7704780486929903</v>
      </c>
      <c r="O1448" s="42">
        <f t="shared" si="1703"/>
        <v>4.1647904792825408</v>
      </c>
      <c r="P1448" s="42">
        <f t="shared" si="1703"/>
        <v>3.568271009593635</v>
      </c>
      <c r="Q1448" s="42">
        <f t="shared" si="1703"/>
        <v>4.2434713377707851</v>
      </c>
      <c r="R1448" s="42">
        <f t="shared" si="1703"/>
        <v>2.305986524045466</v>
      </c>
      <c r="S1448" s="42">
        <f t="shared" si="1703"/>
        <v>3.5320857934370147</v>
      </c>
      <c r="T1448" s="42">
        <f t="shared" si="1668"/>
        <v>5.2086169155929625</v>
      </c>
      <c r="U1448" s="42">
        <f t="shared" ref="U1448:U1449" si="1707">U308-1</f>
        <v>0.80693702012953406</v>
      </c>
      <c r="V1448" s="42">
        <f t="shared" si="1704"/>
        <v>4.3572953318859238</v>
      </c>
      <c r="W1448" s="42">
        <f t="shared" si="1704"/>
        <v>3.9171756787763923</v>
      </c>
      <c r="X1448" s="42">
        <f t="shared" si="1704"/>
        <v>2.488666784043029</v>
      </c>
      <c r="Y1448" s="42">
        <f t="shared" si="1704"/>
        <v>3.0641939310691071</v>
      </c>
      <c r="Z1448" s="42">
        <f t="shared" si="1704"/>
        <v>4.2024123547992875</v>
      </c>
      <c r="AA1448" s="42">
        <f t="shared" si="1669"/>
        <v>3.0288599909989244</v>
      </c>
      <c r="AB1448" s="42">
        <f t="shared" si="1699"/>
        <v>4.5476695426836944</v>
      </c>
      <c r="AC1448" s="42">
        <f t="shared" si="1670"/>
        <v>4.8986514726685257</v>
      </c>
      <c r="AD1448" s="74">
        <f t="shared" si="1660"/>
        <v>100</v>
      </c>
    </row>
    <row r="1449" spans="1:30" x14ac:dyDescent="0.25">
      <c r="A1449" s="34" t="s">
        <v>1103</v>
      </c>
      <c r="B1449" s="34" t="s">
        <v>1104</v>
      </c>
      <c r="C1449" s="42">
        <f t="shared" si="1661"/>
        <v>0.86630051420647802</v>
      </c>
      <c r="D1449" s="42">
        <f t="shared" si="1701"/>
        <v>0.56000000000000005</v>
      </c>
      <c r="E1449" s="42">
        <f t="shared" si="1701"/>
        <v>7.8065077236268987</v>
      </c>
      <c r="F1449" s="42">
        <f t="shared" si="1662"/>
        <v>3.9010051490845994</v>
      </c>
      <c r="G1449" s="42">
        <f t="shared" si="1663"/>
        <v>8.1565077236268984</v>
      </c>
      <c r="H1449" s="42">
        <f t="shared" si="1705"/>
        <v>8.5465077236268989</v>
      </c>
      <c r="I1449" s="42">
        <f t="shared" si="1705"/>
        <v>5.2730686145379622</v>
      </c>
      <c r="J1449" s="42">
        <f t="shared" si="1706"/>
        <v>6.0268752706803799</v>
      </c>
      <c r="K1449" s="42">
        <f t="shared" si="1706"/>
        <v>0.7495421521252047</v>
      </c>
      <c r="L1449" s="42">
        <f t="shared" si="1666"/>
        <v>2.996554417783289</v>
      </c>
      <c r="M1449" s="42">
        <f t="shared" si="1702"/>
        <v>3.3162381095332392</v>
      </c>
      <c r="N1449" s="42">
        <f t="shared" si="1667"/>
        <v>2.6255083664849113</v>
      </c>
      <c r="O1449" s="42">
        <f t="shared" si="1703"/>
        <v>2.9687266909050627</v>
      </c>
      <c r="P1449" s="42">
        <f t="shared" si="1703"/>
        <v>1.3080951981800431</v>
      </c>
      <c r="Q1449" s="42">
        <f t="shared" si="1703"/>
        <v>4.2471108699739348</v>
      </c>
      <c r="R1449" s="42">
        <f t="shared" si="1703"/>
        <v>2.7747505668428811</v>
      </c>
      <c r="S1449" s="42">
        <f t="shared" si="1703"/>
        <v>2.9122804157346889</v>
      </c>
      <c r="T1449" s="42">
        <f t="shared" si="1668"/>
        <v>3.5152752998513503</v>
      </c>
      <c r="U1449" s="42">
        <f t="shared" si="1707"/>
        <v>0.10017272848393821</v>
      </c>
      <c r="V1449" s="42">
        <f t="shared" si="1704"/>
        <v>3.9801130080254823</v>
      </c>
      <c r="W1449" s="42">
        <f t="shared" si="1704"/>
        <v>2.4129370210841015</v>
      </c>
      <c r="X1449" s="42">
        <f t="shared" si="1704"/>
        <v>2.3201134873769149</v>
      </c>
      <c r="Y1449" s="42">
        <f t="shared" si="1704"/>
        <v>4.1643230562691276</v>
      </c>
      <c r="Z1449" s="42">
        <f t="shared" si="1704"/>
        <v>5.2053717881589714</v>
      </c>
      <c r="AA1449" s="42">
        <f t="shared" si="1669"/>
        <v>1.9430506827611547</v>
      </c>
      <c r="AB1449" s="42">
        <f t="shared" si="1699"/>
        <v>4.3558906091680631</v>
      </c>
      <c r="AC1449" s="42">
        <f t="shared" si="1670"/>
        <v>6.9671728118675436</v>
      </c>
      <c r="AD1449" s="74">
        <f t="shared" si="1660"/>
        <v>100</v>
      </c>
    </row>
    <row r="1450" spans="1:30" x14ac:dyDescent="0.25">
      <c r="A1450" s="34" t="s">
        <v>1105</v>
      </c>
      <c r="B1450" s="34" t="s">
        <v>1106</v>
      </c>
      <c r="C1450" s="42">
        <f t="shared" si="1661"/>
        <v>0.72716515699889306</v>
      </c>
      <c r="D1450" s="42">
        <f t="shared" si="1701"/>
        <v>6.5742141945717254</v>
      </c>
      <c r="E1450" s="42">
        <f>E310-1</f>
        <v>5.8442141945717259</v>
      </c>
      <c r="F1450" s="42">
        <f t="shared" si="1662"/>
        <v>3.2594761297144839</v>
      </c>
      <c r="G1450" s="42">
        <f t="shared" si="1663"/>
        <v>7.1942141945717255</v>
      </c>
      <c r="H1450" s="42">
        <f t="shared" si="1705"/>
        <v>7.5842141945717261</v>
      </c>
      <c r="I1450" s="42">
        <f t="shared" si="1671"/>
        <v>3.5112529040359499</v>
      </c>
      <c r="J1450" s="42">
        <f t="shared" si="1706"/>
        <v>3.6177146480375324</v>
      </c>
      <c r="K1450" s="42">
        <f t="shared" si="1706"/>
        <v>2.4893544978909112</v>
      </c>
      <c r="L1450" s="42">
        <f>L310</f>
        <v>3.1010919084714992</v>
      </c>
      <c r="M1450" s="42">
        <f t="shared" si="1702"/>
        <v>3.1952640005436845</v>
      </c>
      <c r="N1450" s="42">
        <f t="shared" si="1667"/>
        <v>2.274576448195941</v>
      </c>
      <c r="O1450" s="42">
        <f t="shared" si="1703"/>
        <v>3.1990501034955998</v>
      </c>
      <c r="P1450" s="42">
        <f t="shared" si="1703"/>
        <v>1.1276651614821982</v>
      </c>
      <c r="Q1450" s="42">
        <f t="shared" si="1703"/>
        <v>4.2275816255820908</v>
      </c>
      <c r="R1450" s="42">
        <f t="shared" si="1703"/>
        <v>1.8852445159744917</v>
      </c>
      <c r="S1450" s="42">
        <f t="shared" si="1703"/>
        <v>2.7141896547017614</v>
      </c>
      <c r="T1450" s="42">
        <f t="shared" si="1668"/>
        <v>5.016419214924964</v>
      </c>
      <c r="U1450" s="42">
        <f t="shared" ref="U1450:AA1459" si="1708">U310</f>
        <v>1.6051937146272115</v>
      </c>
      <c r="V1450" s="42">
        <f t="shared" si="1708"/>
        <v>4.4939952589888046</v>
      </c>
      <c r="W1450" s="42">
        <f t="shared" si="1708"/>
        <v>3.1294425745597603</v>
      </c>
      <c r="X1450" s="42">
        <f t="shared" si="1708"/>
        <v>2.6724757772728385</v>
      </c>
      <c r="Y1450" s="42">
        <f t="shared" si="1708"/>
        <v>3.1190064133143234</v>
      </c>
      <c r="Z1450" s="42">
        <f t="shared" si="1708"/>
        <v>3.8375540830919301</v>
      </c>
      <c r="AA1450" s="42">
        <f t="shared" si="1669"/>
        <v>3.3394487970894096</v>
      </c>
      <c r="AB1450" s="42">
        <f t="shared" si="1699"/>
        <v>4.7027389757469678</v>
      </c>
      <c r="AC1450" s="42">
        <f t="shared" si="1670"/>
        <v>5.5572416569718373</v>
      </c>
      <c r="AD1450" s="74">
        <f t="shared" si="1660"/>
        <v>99.999999999999986</v>
      </c>
    </row>
    <row r="1451" spans="1:30" x14ac:dyDescent="0.25">
      <c r="A1451" s="34" t="s">
        <v>1107</v>
      </c>
      <c r="B1451" s="34" t="s">
        <v>1108</v>
      </c>
      <c r="C1451" s="42">
        <f t="shared" si="1661"/>
        <v>1.1185371777703081</v>
      </c>
      <c r="D1451" s="42">
        <f t="shared" si="1701"/>
        <v>0.56000000000000005</v>
      </c>
      <c r="E1451" s="42">
        <f t="shared" si="1701"/>
        <v>0.83</v>
      </c>
      <c r="F1451" s="42">
        <f t="shared" si="1662"/>
        <v>3.5716814088229967</v>
      </c>
      <c r="G1451" s="42">
        <f t="shared" si="1663"/>
        <v>7.6625221132344938</v>
      </c>
      <c r="H1451" s="42">
        <f t="shared" si="1705"/>
        <v>8.0525221132344935</v>
      </c>
      <c r="I1451" s="42">
        <f t="shared" si="1671"/>
        <v>1.9912610566172462</v>
      </c>
      <c r="J1451" s="42">
        <f t="shared" si="1706"/>
        <v>5.3525946289869735</v>
      </c>
      <c r="K1451" s="42">
        <f t="shared" si="1706"/>
        <v>1.0536330707461035</v>
      </c>
      <c r="L1451" s="42">
        <f t="shared" si="1666"/>
        <v>4.7063034594376436</v>
      </c>
      <c r="M1451" s="42">
        <f t="shared" si="1702"/>
        <v>4.6703506122187397</v>
      </c>
      <c r="N1451" s="42">
        <f t="shared" si="1667"/>
        <v>3.4507155177406461</v>
      </c>
      <c r="O1451" s="42">
        <f t="shared" si="1703"/>
        <v>1.7930380313201797</v>
      </c>
      <c r="P1451" s="42">
        <f t="shared" si="1703"/>
        <v>3.1062085125915289</v>
      </c>
      <c r="Q1451" s="42">
        <f t="shared" si="1703"/>
        <v>4.80025547170073</v>
      </c>
      <c r="R1451" s="42">
        <f t="shared" si="1703"/>
        <v>1.8365030526635475</v>
      </c>
      <c r="S1451" s="42">
        <f t="shared" si="1703"/>
        <v>3.0357596481391487</v>
      </c>
      <c r="T1451" s="42">
        <f t="shared" si="1668"/>
        <v>5.3189810349668907</v>
      </c>
      <c r="U1451" s="42">
        <f t="shared" si="1708"/>
        <v>1.9264589704806991</v>
      </c>
      <c r="V1451" s="42">
        <f t="shared" si="1708"/>
        <v>6.040045496853037</v>
      </c>
      <c r="W1451" s="42">
        <f t="shared" si="1708"/>
        <v>2.4159810199265754</v>
      </c>
      <c r="X1451" s="42">
        <f t="shared" si="1708"/>
        <v>3.2926097960505523</v>
      </c>
      <c r="Y1451" s="42">
        <f t="shared" si="1708"/>
        <v>3.0094785118629006</v>
      </c>
      <c r="Z1451" s="42">
        <f t="shared" si="1708"/>
        <v>4.446657296584009</v>
      </c>
      <c r="AA1451" s="42">
        <f t="shared" si="1669"/>
        <v>5.2025663415330143</v>
      </c>
      <c r="AB1451" s="42">
        <f t="shared" si="1699"/>
        <v>5.5063047391602638</v>
      </c>
      <c r="AC1451" s="42">
        <f t="shared" si="1670"/>
        <v>5.2490309173572962</v>
      </c>
      <c r="AD1451" s="74">
        <f t="shared" si="1660"/>
        <v>100.00000000000001</v>
      </c>
    </row>
    <row r="1452" spans="1:30" x14ac:dyDescent="0.25">
      <c r="A1452" s="34" t="s">
        <v>1109</v>
      </c>
      <c r="B1452" s="34" t="s">
        <v>1110</v>
      </c>
      <c r="C1452" s="42">
        <f t="shared" si="1661"/>
        <v>1.4463845918841109</v>
      </c>
      <c r="D1452" s="42">
        <f t="shared" si="1701"/>
        <v>6.2726018707933289</v>
      </c>
      <c r="E1452" s="42">
        <f t="shared" si="1701"/>
        <v>6.5426018707933284</v>
      </c>
      <c r="F1452" s="42">
        <f t="shared" si="1662"/>
        <v>3.0584012471955524</v>
      </c>
      <c r="G1452" s="42">
        <f t="shared" si="1663"/>
        <v>6.8926018707933281</v>
      </c>
      <c r="H1452" s="42">
        <f t="shared" si="1705"/>
        <v>7.2826018707933287</v>
      </c>
      <c r="I1452" s="42">
        <f>I312</f>
        <v>0.22605015589944438</v>
      </c>
      <c r="J1452" s="42">
        <f t="shared" si="1706"/>
        <v>4.0085732804039447</v>
      </c>
      <c r="K1452" s="42">
        <f t="shared" si="1706"/>
        <v>4.2765828054768278</v>
      </c>
      <c r="L1452" s="42">
        <f t="shared" si="1666"/>
        <v>3.5462757683677939</v>
      </c>
      <c r="M1452" s="42">
        <f t="shared" si="1702"/>
        <v>3.9170807654057409</v>
      </c>
      <c r="N1452" s="42">
        <f>N312-1.52</f>
        <v>4.1926018707933288</v>
      </c>
      <c r="O1452" s="42">
        <f t="shared" si="1703"/>
        <v>2.4308944131035437</v>
      </c>
      <c r="P1452" s="42">
        <f t="shared" si="1703"/>
        <v>5.5935893318184675</v>
      </c>
      <c r="Q1452" s="42">
        <f t="shared" si="1703"/>
        <v>4.0214594218067878</v>
      </c>
      <c r="R1452" s="42">
        <f t="shared" si="1703"/>
        <v>2.2189951433698143</v>
      </c>
      <c r="S1452" s="42">
        <f t="shared" si="1703"/>
        <v>3.8022482082353801</v>
      </c>
      <c r="T1452" s="42">
        <f t="shared" si="1668"/>
        <v>5.4095461678933123</v>
      </c>
      <c r="U1452" s="42">
        <f t="shared" si="1708"/>
        <v>1.3182204455735083</v>
      </c>
      <c r="V1452" s="42">
        <f t="shared" si="1708"/>
        <v>2.0133167013753925</v>
      </c>
      <c r="W1452" s="42">
        <f t="shared" si="1708"/>
        <v>2.2946587744889615</v>
      </c>
      <c r="X1452" s="42">
        <f t="shared" si="1708"/>
        <v>2.5632166243572652</v>
      </c>
      <c r="Y1452" s="42">
        <f t="shared" si="1708"/>
        <v>4.1373678016490105</v>
      </c>
      <c r="Z1452" s="42">
        <f t="shared" si="1708"/>
        <v>3.7127891088919567</v>
      </c>
      <c r="AA1452" s="42">
        <f t="shared" si="1669"/>
        <v>0.37277357475402284</v>
      </c>
      <c r="AB1452" s="42">
        <f t="shared" si="1699"/>
        <v>4.7327118290815298</v>
      </c>
      <c r="AC1452" s="42">
        <f t="shared" si="1670"/>
        <v>3.7158544850009978</v>
      </c>
      <c r="AD1452" s="74">
        <f t="shared" si="1660"/>
        <v>100</v>
      </c>
    </row>
    <row r="1453" spans="1:30" x14ac:dyDescent="0.25">
      <c r="A1453" s="34" t="s">
        <v>1111</v>
      </c>
      <c r="B1453" s="34" t="s">
        <v>1112</v>
      </c>
      <c r="C1453" s="42">
        <f t="shared" si="1661"/>
        <v>6.4869759553260433</v>
      </c>
      <c r="D1453" s="42">
        <f t="shared" si="1701"/>
        <v>2.8356973128577692</v>
      </c>
      <c r="E1453" s="42">
        <f t="shared" si="1701"/>
        <v>6.914137630821525</v>
      </c>
      <c r="F1453" s="42">
        <f t="shared" si="1662"/>
        <v>0.96718409779365944</v>
      </c>
      <c r="G1453" s="42">
        <f t="shared" si="1663"/>
        <v>7.7510259817615585</v>
      </c>
      <c r="H1453" s="42">
        <f t="shared" si="1705"/>
        <v>6.9697245281891655</v>
      </c>
      <c r="I1453" s="42">
        <f t="shared" si="1671"/>
        <v>3.223440764481099</v>
      </c>
      <c r="J1453" s="42">
        <f t="shared" si="1706"/>
        <v>2.1062045805365259</v>
      </c>
      <c r="K1453" s="42">
        <f t="shared" si="1706"/>
        <v>3.6090693072735252</v>
      </c>
      <c r="L1453" s="42">
        <f t="shared" si="1666"/>
        <v>4.4227201847975248</v>
      </c>
      <c r="M1453" s="42">
        <f t="shared" si="1702"/>
        <v>0.59988135031296064</v>
      </c>
      <c r="N1453" s="42">
        <f t="shared" si="1667"/>
        <v>4.0807683472600402</v>
      </c>
      <c r="O1453" s="42">
        <f t="shared" si="1703"/>
        <v>4.8443422507350116</v>
      </c>
      <c r="P1453" s="42">
        <f t="shared" si="1703"/>
        <v>1.0098606282444871</v>
      </c>
      <c r="Q1453" s="42">
        <f t="shared" ref="Q1453:Q1454" si="1709">Q313+0.54</f>
        <v>4.0686517091280567</v>
      </c>
      <c r="R1453" s="42">
        <f t="shared" si="1703"/>
        <v>4.7320294236921612</v>
      </c>
      <c r="S1453" s="42">
        <f t="shared" si="1703"/>
        <v>2.54924641522673</v>
      </c>
      <c r="T1453" s="42">
        <f t="shared" si="1668"/>
        <v>5.3825856145749746</v>
      </c>
      <c r="U1453" s="42">
        <f t="shared" si="1708"/>
        <v>3.4549513781501604</v>
      </c>
      <c r="V1453" s="42">
        <f t="shared" si="1708"/>
        <v>2.9718098295365256</v>
      </c>
      <c r="W1453" s="42">
        <f t="shared" si="1708"/>
        <v>4.0930439051272822</v>
      </c>
      <c r="X1453" s="42">
        <f t="shared" si="1708"/>
        <v>1.9391073928801055</v>
      </c>
      <c r="Y1453" s="42">
        <f t="shared" si="1708"/>
        <v>2.3435895006410083</v>
      </c>
      <c r="Z1453" s="42">
        <f t="shared" si="1708"/>
        <v>0</v>
      </c>
      <c r="AA1453" s="42">
        <f t="shared" si="1708"/>
        <v>0.08</v>
      </c>
      <c r="AB1453" s="42">
        <f t="shared" si="1699"/>
        <v>6.1869759553260435</v>
      </c>
      <c r="AC1453" s="42">
        <f t="shared" si="1699"/>
        <v>6.3769759553260439</v>
      </c>
      <c r="AD1453" s="74">
        <f t="shared" si="1660"/>
        <v>100</v>
      </c>
    </row>
    <row r="1454" spans="1:30" x14ac:dyDescent="0.25">
      <c r="A1454" s="34" t="s">
        <v>1113</v>
      </c>
      <c r="B1454" s="34" t="s">
        <v>1114</v>
      </c>
      <c r="C1454" s="42">
        <f t="shared" si="1661"/>
        <v>7.0264500978538615</v>
      </c>
      <c r="D1454" s="42">
        <f t="shared" si="1701"/>
        <v>3.643493803004175</v>
      </c>
      <c r="E1454" s="42">
        <f t="shared" si="1701"/>
        <v>3.7218296242794882</v>
      </c>
      <c r="F1454" s="42">
        <f t="shared" si="1662"/>
        <v>2.1638685341253932</v>
      </c>
      <c r="G1454" s="42">
        <f t="shared" si="1663"/>
        <v>4.5814546707679131</v>
      </c>
      <c r="H1454" s="42">
        <f t="shared" si="1705"/>
        <v>4.3649841150338595</v>
      </c>
      <c r="I1454" s="42">
        <f t="shared" si="1671"/>
        <v>1.8510468081850693</v>
      </c>
      <c r="J1454" s="42">
        <f t="shared" si="1706"/>
        <v>3.0054351501049172</v>
      </c>
      <c r="K1454" s="42">
        <f t="shared" si="1706"/>
        <v>3.0829562948496867</v>
      </c>
      <c r="L1454" s="42">
        <f t="shared" si="1666"/>
        <v>1.6478781163346219</v>
      </c>
      <c r="M1454" s="42">
        <f t="shared" si="1702"/>
        <v>4.212898480317536</v>
      </c>
      <c r="N1454" s="42">
        <f t="shared" si="1667"/>
        <v>2.8790483526435162</v>
      </c>
      <c r="O1454" s="42">
        <f t="shared" si="1703"/>
        <v>3.2573608222052606</v>
      </c>
      <c r="P1454" s="42">
        <f t="shared" si="1703"/>
        <v>1.2818504014249479</v>
      </c>
      <c r="Q1454" s="42">
        <f t="shared" si="1709"/>
        <v>4.1367909120445967</v>
      </c>
      <c r="R1454" s="42">
        <f t="shared" si="1703"/>
        <v>5.5163147965283388</v>
      </c>
      <c r="S1454" s="42">
        <f t="shared" si="1703"/>
        <v>2.9009377268516392</v>
      </c>
      <c r="T1454" s="42">
        <f t="shared" si="1668"/>
        <v>3.5426520894570834</v>
      </c>
      <c r="U1454" s="42">
        <f t="shared" si="1708"/>
        <v>4.6266045194412477</v>
      </c>
      <c r="V1454" s="42">
        <f t="shared" si="1708"/>
        <v>4.8355114423951759</v>
      </c>
      <c r="W1454" s="42">
        <f t="shared" si="1708"/>
        <v>4.9043233035705525</v>
      </c>
      <c r="X1454" s="42">
        <f t="shared" si="1708"/>
        <v>4.4768575292973791</v>
      </c>
      <c r="Y1454" s="42">
        <f t="shared" si="1708"/>
        <v>0.13225214834010462</v>
      </c>
      <c r="Z1454" s="42">
        <f t="shared" si="1708"/>
        <v>6.7264500978538617</v>
      </c>
      <c r="AA1454" s="42">
        <f t="shared" si="1708"/>
        <v>0.08</v>
      </c>
      <c r="AB1454" s="42">
        <f t="shared" si="1699"/>
        <v>4.4843000652359084</v>
      </c>
      <c r="AC1454" s="42">
        <f t="shared" si="1699"/>
        <v>6.9164500978538621</v>
      </c>
      <c r="AD1454" s="74">
        <f t="shared" si="1660"/>
        <v>100</v>
      </c>
    </row>
    <row r="1455" spans="1:30" x14ac:dyDescent="0.25">
      <c r="A1455" s="34" t="s">
        <v>1115</v>
      </c>
      <c r="B1455" s="34" t="s">
        <v>1116</v>
      </c>
      <c r="C1455" s="42">
        <f t="shared" si="1661"/>
        <v>6.5065201937213324</v>
      </c>
      <c r="D1455" s="42">
        <f t="shared" si="1701"/>
        <v>4.4390751210758328</v>
      </c>
      <c r="E1455" s="42">
        <f t="shared" si="1701"/>
        <v>6.5569507986988418</v>
      </c>
      <c r="F1455" s="42">
        <f>F315</f>
        <v>0.66681621916014377</v>
      </c>
      <c r="G1455" s="42">
        <f t="shared" si="1663"/>
        <v>7.0271113663755438</v>
      </c>
      <c r="H1455" s="42">
        <f t="shared" si="1705"/>
        <v>6.7318981206956412</v>
      </c>
      <c r="I1455" s="42">
        <f t="shared" si="1671"/>
        <v>2.6586455462470302</v>
      </c>
      <c r="J1455" s="42">
        <f t="shared" si="1706"/>
        <v>2.3769651805741292</v>
      </c>
      <c r="K1455" s="42">
        <f t="shared" si="1706"/>
        <v>2.4567475766813605</v>
      </c>
      <c r="L1455" s="42">
        <f t="shared" si="1666"/>
        <v>4.5081868778856693</v>
      </c>
      <c r="M1455" s="42">
        <f t="shared" si="1702"/>
        <v>0.70199302069622249</v>
      </c>
      <c r="N1455" s="42">
        <f t="shared" si="1667"/>
        <v>3.9934907980493581</v>
      </c>
      <c r="O1455" s="42">
        <f t="shared" si="1703"/>
        <v>5.5903765425286593</v>
      </c>
      <c r="P1455" s="42">
        <f t="shared" si="1703"/>
        <v>1.1361347690090446</v>
      </c>
      <c r="Q1455" s="42">
        <f t="shared" si="1703"/>
        <v>5.3272893799273309</v>
      </c>
      <c r="R1455" s="42">
        <f t="shared" si="1703"/>
        <v>3.7470061448606002</v>
      </c>
      <c r="S1455" s="42">
        <f t="shared" si="1703"/>
        <v>0.64914385367364646</v>
      </c>
      <c r="T1455" s="42">
        <f t="shared" si="1668"/>
        <v>4.2920813439110397</v>
      </c>
      <c r="U1455" s="42">
        <f t="shared" si="1708"/>
        <v>5.008029785595415</v>
      </c>
      <c r="V1455" s="42">
        <f t="shared" si="1708"/>
        <v>4.6247335224154451</v>
      </c>
      <c r="W1455" s="42">
        <f t="shared" si="1708"/>
        <v>5.1935164501780884</v>
      </c>
      <c r="X1455" s="42">
        <f t="shared" si="1708"/>
        <v>3.9953224851172902</v>
      </c>
      <c r="Y1455" s="42">
        <f t="shared" si="1708"/>
        <v>0.18892451547967953</v>
      </c>
      <c r="Z1455" s="42">
        <f t="shared" si="1708"/>
        <v>0.3</v>
      </c>
      <c r="AA1455" s="42">
        <f>AA315</f>
        <v>0</v>
      </c>
      <c r="AB1455" s="42">
        <f>AB315-0.96</f>
        <v>4.1765201937213323</v>
      </c>
      <c r="AC1455" s="42">
        <f t="shared" si="1670"/>
        <v>7.146520193721333</v>
      </c>
      <c r="AD1455" s="74">
        <f t="shared" si="1660"/>
        <v>100</v>
      </c>
    </row>
    <row r="1456" spans="1:30" x14ac:dyDescent="0.25">
      <c r="A1456" s="34" t="s">
        <v>1117</v>
      </c>
      <c r="B1456" s="34" t="s">
        <v>1118</v>
      </c>
      <c r="C1456" s="42">
        <f t="shared" si="1661"/>
        <v>7.0142337946445723</v>
      </c>
      <c r="D1456" s="42">
        <f t="shared" si="1701"/>
        <v>2.7975974144352374</v>
      </c>
      <c r="E1456" s="42">
        <f t="shared" si="1701"/>
        <v>5.5233278456724859</v>
      </c>
      <c r="F1456" s="42">
        <f t="shared" si="1662"/>
        <v>1.2661197895764653</v>
      </c>
      <c r="G1456" s="42">
        <f t="shared" si="1663"/>
        <v>5.8514626884965084</v>
      </c>
      <c r="H1456" s="42">
        <f t="shared" si="1705"/>
        <v>5.3217206134667174</v>
      </c>
      <c r="I1456" s="42">
        <f t="shared" si="1705"/>
        <v>3.1231919638675945</v>
      </c>
      <c r="J1456" s="42">
        <f t="shared" si="1706"/>
        <v>2.4285526491267611</v>
      </c>
      <c r="K1456" s="42">
        <f t="shared" si="1706"/>
        <v>3.9166363802093334</v>
      </c>
      <c r="L1456" s="42">
        <f t="shared" si="1666"/>
        <v>2.8990891357306987</v>
      </c>
      <c r="M1456" s="42">
        <f t="shared" si="1702"/>
        <v>3.227539409428986</v>
      </c>
      <c r="N1456" s="42">
        <f t="shared" si="1667"/>
        <v>3.4949022492623221</v>
      </c>
      <c r="O1456" s="42">
        <f t="shared" si="1703"/>
        <v>3.5074962256527038</v>
      </c>
      <c r="P1456" s="42">
        <f t="shared" si="1703"/>
        <v>0.96874797987605055</v>
      </c>
      <c r="Q1456" s="42">
        <f>Q316+0.54</f>
        <v>5.371574171239204</v>
      </c>
      <c r="R1456" s="42">
        <f t="shared" si="1703"/>
        <v>4.0760083482651615</v>
      </c>
      <c r="S1456" s="42">
        <f t="shared" si="1703"/>
        <v>3.6153460587742257</v>
      </c>
      <c r="T1456" s="42">
        <f t="shared" si="1668"/>
        <v>3.8917539324845065</v>
      </c>
      <c r="U1456" s="42">
        <f t="shared" ref="U1456:U1459" si="1710">U316-1</f>
        <v>4.1404375579364698</v>
      </c>
      <c r="V1456" s="42">
        <f t="shared" si="1708"/>
        <v>4.6076856628680716</v>
      </c>
      <c r="W1456" s="42">
        <f t="shared" si="1708"/>
        <v>4.6912340853232184</v>
      </c>
      <c r="X1456" s="42">
        <f t="shared" si="1708"/>
        <v>4.1931801953844117</v>
      </c>
      <c r="Y1456" s="42">
        <f t="shared" si="1708"/>
        <v>0.37369425898914116</v>
      </c>
      <c r="Z1456" s="42">
        <f t="shared" si="1708"/>
        <v>0</v>
      </c>
      <c r="AA1456" s="42">
        <f>AA316</f>
        <v>0.08</v>
      </c>
      <c r="AB1456" s="42">
        <f t="shared" si="1699"/>
        <v>6.7142337946445725</v>
      </c>
      <c r="AC1456" s="42">
        <f>AC316</f>
        <v>6.9042337946445729</v>
      </c>
      <c r="AD1456" s="74">
        <f t="shared" si="1660"/>
        <v>99.999999999999972</v>
      </c>
    </row>
    <row r="1457" spans="1:30" x14ac:dyDescent="0.25">
      <c r="A1457" s="34" t="s">
        <v>1119</v>
      </c>
      <c r="B1457" s="34" t="s">
        <v>1120</v>
      </c>
      <c r="C1457" s="42">
        <f t="shared" si="1661"/>
        <v>0.3</v>
      </c>
      <c r="D1457" s="42">
        <f t="shared" si="1701"/>
        <v>6.3302443552263057</v>
      </c>
      <c r="E1457" s="42">
        <f t="shared" si="1701"/>
        <v>5.4592036312205154</v>
      </c>
      <c r="F1457" s="42">
        <f t="shared" si="1662"/>
        <v>3.6589695787116119</v>
      </c>
      <c r="G1457" s="42">
        <f t="shared" si="1663"/>
        <v>4.9938503914151209</v>
      </c>
      <c r="H1457" s="42">
        <f t="shared" si="1705"/>
        <v>5.9015634557230534</v>
      </c>
      <c r="I1457" s="42">
        <f t="shared" si="1705"/>
        <v>2.4157401618092034</v>
      </c>
      <c r="J1457" s="42">
        <f t="shared" si="1706"/>
        <v>1.0714573657673609</v>
      </c>
      <c r="K1457" s="42">
        <f t="shared" si="1706"/>
        <v>0.52456766865693671</v>
      </c>
      <c r="L1457" s="42">
        <f t="shared" si="1666"/>
        <v>2.1560715304005842</v>
      </c>
      <c r="M1457" s="42">
        <f t="shared" si="1702"/>
        <v>3.1142031649153519</v>
      </c>
      <c r="N1457" s="42">
        <f t="shared" si="1667"/>
        <v>3.5840240888929134</v>
      </c>
      <c r="O1457" s="42">
        <f t="shared" si="1703"/>
        <v>3.6370448406758809</v>
      </c>
      <c r="P1457" s="42">
        <f t="shared" si="1703"/>
        <v>1.3516665232411622</v>
      </c>
      <c r="Q1457" s="42">
        <f t="shared" si="1703"/>
        <v>5.5967477372932191</v>
      </c>
      <c r="R1457" s="42">
        <f t="shared" si="1703"/>
        <v>4.6587464615827976</v>
      </c>
      <c r="S1457" s="42">
        <f t="shared" si="1703"/>
        <v>2.5885115380820061</v>
      </c>
      <c r="T1457" s="42">
        <f t="shared" si="1668"/>
        <v>3.2967114947416252</v>
      </c>
      <c r="U1457" s="42">
        <f t="shared" si="1710"/>
        <v>4.945253811278655</v>
      </c>
      <c r="V1457" s="42">
        <f t="shared" si="1708"/>
        <v>5.0269652245333214</v>
      </c>
      <c r="W1457" s="42">
        <f t="shared" si="1708"/>
        <v>5.2467847066544788</v>
      </c>
      <c r="X1457" s="42">
        <f t="shared" si="1708"/>
        <v>4.8643348069341785</v>
      </c>
      <c r="Y1457" s="42">
        <f t="shared" si="1708"/>
        <v>0.13290139059400374</v>
      </c>
      <c r="Z1457" s="42">
        <f t="shared" si="1708"/>
        <v>0</v>
      </c>
      <c r="AA1457" s="42">
        <f t="shared" si="1669"/>
        <v>5.6148120238832426</v>
      </c>
      <c r="AB1457" s="42">
        <f t="shared" ref="AB1457:AB1472" si="1711">AB317</f>
        <v>6.2948120238832423</v>
      </c>
      <c r="AC1457" s="42">
        <f t="shared" si="1670"/>
        <v>7.2348120238832427</v>
      </c>
      <c r="AD1457" s="74">
        <f t="shared" si="1660"/>
        <v>100.00000000000001</v>
      </c>
    </row>
    <row r="1458" spans="1:30" x14ac:dyDescent="0.25">
      <c r="A1458" s="34" t="s">
        <v>1121</v>
      </c>
      <c r="B1458" s="34" t="s">
        <v>1122</v>
      </c>
      <c r="C1458" s="42">
        <f t="shared" si="1661"/>
        <v>6.8134134438013332</v>
      </c>
      <c r="D1458" s="42">
        <f t="shared" si="1701"/>
        <v>4.9022756292008882</v>
      </c>
      <c r="E1458" s="42">
        <f t="shared" si="1701"/>
        <v>5.0786416533690666</v>
      </c>
      <c r="F1458" s="42">
        <f t="shared" si="1662"/>
        <v>0.51500178453992773</v>
      </c>
      <c r="G1458" s="42">
        <f t="shared" si="1663"/>
        <v>5.0522687961119015</v>
      </c>
      <c r="H1458" s="42">
        <f t="shared" si="1705"/>
        <v>5.0999857499793171</v>
      </c>
      <c r="I1458" s="42">
        <f t="shared" si="1705"/>
        <v>3.0160632821053235</v>
      </c>
      <c r="J1458" s="42">
        <f t="shared" si="1706"/>
        <v>1.2472493828555755</v>
      </c>
      <c r="K1458" s="42">
        <f t="shared" si="1706"/>
        <v>2.0354417011879162</v>
      </c>
      <c r="L1458" s="42">
        <f t="shared" si="1666"/>
        <v>2.8434418271352877</v>
      </c>
      <c r="M1458" s="42">
        <f t="shared" si="1702"/>
        <v>2.8604470019354893</v>
      </c>
      <c r="N1458" s="42">
        <f t="shared" si="1667"/>
        <v>2.6245733965738904</v>
      </c>
      <c r="O1458" s="42">
        <f t="shared" si="1703"/>
        <v>3.4262447231618394</v>
      </c>
      <c r="P1458" s="42">
        <f t="shared" si="1703"/>
        <v>1.1684420856746747</v>
      </c>
      <c r="Q1458" s="42">
        <f t="shared" si="1703"/>
        <v>6.2401152257026018</v>
      </c>
      <c r="R1458" s="42">
        <f t="shared" si="1703"/>
        <v>3.996509309331497</v>
      </c>
      <c r="S1458" s="42">
        <f t="shared" si="1703"/>
        <v>1.3533389623373284</v>
      </c>
      <c r="T1458" s="42">
        <f t="shared" si="1668"/>
        <v>5.7148634476749329</v>
      </c>
      <c r="U1458" s="42">
        <f t="shared" si="1710"/>
        <v>3.5373825703064661</v>
      </c>
      <c r="V1458" s="42">
        <f t="shared" si="1708"/>
        <v>3.1467839373418425</v>
      </c>
      <c r="W1458" s="42">
        <f t="shared" si="1708"/>
        <v>4.0794372594542603</v>
      </c>
      <c r="X1458" s="42">
        <f t="shared" si="1708"/>
        <v>5.1311225267526384</v>
      </c>
      <c r="Y1458" s="42">
        <f t="shared" si="1708"/>
        <v>3.6715972062013033E-2</v>
      </c>
      <c r="Z1458" s="42">
        <f t="shared" si="1708"/>
        <v>0</v>
      </c>
      <c r="AA1458" s="42">
        <f t="shared" si="1669"/>
        <v>6.3034134438013334</v>
      </c>
      <c r="AB1458" s="42">
        <f t="shared" si="1711"/>
        <v>6.5134134438013334</v>
      </c>
      <c r="AC1458" s="42">
        <f t="shared" si="1670"/>
        <v>7.2634134438013334</v>
      </c>
      <c r="AD1458" s="74">
        <f t="shared" si="1660"/>
        <v>100</v>
      </c>
    </row>
    <row r="1459" spans="1:30" x14ac:dyDescent="0.25">
      <c r="A1459" s="34" t="s">
        <v>1123</v>
      </c>
      <c r="B1459" s="34" t="s">
        <v>1124</v>
      </c>
      <c r="C1459" s="42">
        <f t="shared" si="1661"/>
        <v>3.6755112317755807</v>
      </c>
      <c r="D1459" s="42">
        <f t="shared" si="1701"/>
        <v>3.6364800626109304</v>
      </c>
      <c r="E1459" s="42">
        <f t="shared" si="1701"/>
        <v>4.8115673495314963</v>
      </c>
      <c r="F1459" s="42">
        <f t="shared" si="1662"/>
        <v>3.2664764447612518</v>
      </c>
      <c r="G1459" s="42">
        <f t="shared" si="1663"/>
        <v>2.4089415422330589</v>
      </c>
      <c r="H1459" s="42">
        <f t="shared" si="1705"/>
        <v>6.2661992732555394</v>
      </c>
      <c r="I1459" s="42">
        <f t="shared" si="1705"/>
        <v>1.7967974361628629</v>
      </c>
      <c r="J1459" s="42">
        <f t="shared" si="1706"/>
        <v>3.4523348832422505</v>
      </c>
      <c r="K1459" s="42">
        <f t="shared" si="1706"/>
        <v>3.0736692826929306</v>
      </c>
      <c r="L1459" s="42">
        <f t="shared" si="1666"/>
        <v>3.9034025962370764</v>
      </c>
      <c r="M1459" s="42">
        <f t="shared" si="1702"/>
        <v>5.4236286662932676</v>
      </c>
      <c r="N1459" s="42">
        <f t="shared" si="1667"/>
        <v>4.52020011916904</v>
      </c>
      <c r="O1459" s="42">
        <f t="shared" si="1703"/>
        <v>5.4142733192673242</v>
      </c>
      <c r="P1459" s="42">
        <f t="shared" si="1703"/>
        <v>1.093077617442586</v>
      </c>
      <c r="Q1459" s="42">
        <f t="shared" si="1703"/>
        <v>0</v>
      </c>
      <c r="R1459" s="42">
        <f t="shared" si="1703"/>
        <v>0</v>
      </c>
      <c r="S1459" s="42">
        <f t="shared" si="1703"/>
        <v>5.6956452154528705</v>
      </c>
      <c r="T1459" s="42">
        <f t="shared" si="1668"/>
        <v>7.6256452154528702</v>
      </c>
      <c r="U1459" s="42">
        <f t="shared" si="1710"/>
        <v>5.9956452154528712</v>
      </c>
      <c r="V1459" s="42">
        <f t="shared" si="1708"/>
        <v>4.1222782596580441</v>
      </c>
      <c r="W1459" s="42">
        <f t="shared" si="1708"/>
        <v>3.5589455607107774</v>
      </c>
      <c r="X1459" s="42">
        <f t="shared" si="1708"/>
        <v>2.1389686325055157</v>
      </c>
      <c r="Y1459" s="42">
        <f t="shared" si="1708"/>
        <v>3.3677177425938711</v>
      </c>
      <c r="Z1459" s="42">
        <f t="shared" si="1708"/>
        <v>4.2122552305640806</v>
      </c>
      <c r="AA1459" s="42">
        <f t="shared" si="1669"/>
        <v>2.5047580134374048</v>
      </c>
      <c r="AB1459" s="42">
        <f t="shared" si="1711"/>
        <v>4.2099863077358766</v>
      </c>
      <c r="AC1459" s="42">
        <f t="shared" si="1670"/>
        <v>3.8255947817606319</v>
      </c>
      <c r="AD1459" s="74">
        <f t="shared" si="1660"/>
        <v>100.00000000000001</v>
      </c>
    </row>
    <row r="1460" spans="1:30" x14ac:dyDescent="0.25">
      <c r="A1460" s="34" t="s">
        <v>1125</v>
      </c>
      <c r="B1460" s="34" t="s">
        <v>1126</v>
      </c>
      <c r="C1460" s="42">
        <f t="shared" si="1661"/>
        <v>2.771164488389938</v>
      </c>
      <c r="D1460" s="42">
        <f t="shared" si="1701"/>
        <v>4.7807719875939902</v>
      </c>
      <c r="E1460" s="42">
        <f t="shared" si="1701"/>
        <v>5.8282500570252971</v>
      </c>
      <c r="F1460" s="42">
        <f t="shared" si="1662"/>
        <v>4.3125600283232464</v>
      </c>
      <c r="G1460" s="42">
        <f t="shared" si="1663"/>
        <v>3.3190684518825297</v>
      </c>
      <c r="H1460" s="42">
        <f t="shared" si="1705"/>
        <v>5.1461661055525276</v>
      </c>
      <c r="I1460" s="42">
        <f t="shared" si="1671"/>
        <v>2.5099688021415552</v>
      </c>
      <c r="J1460" s="42">
        <f t="shared" si="1706"/>
        <v>1.3344438650716526</v>
      </c>
      <c r="K1460" s="42">
        <f t="shared" si="1706"/>
        <v>2.7850574264240744</v>
      </c>
      <c r="L1460" s="42">
        <f t="shared" si="1666"/>
        <v>4.1639637721294696</v>
      </c>
      <c r="M1460" s="42">
        <f t="shared" si="1702"/>
        <v>1.6457643174087158</v>
      </c>
      <c r="N1460" s="42">
        <f>N320</f>
        <v>0</v>
      </c>
      <c r="O1460" s="42">
        <f t="shared" si="1703"/>
        <v>2.7485782161130721</v>
      </c>
      <c r="P1460" s="42">
        <f t="shared" si="1703"/>
        <v>1.6182157931093508</v>
      </c>
      <c r="Q1460" s="42">
        <f t="shared" si="1703"/>
        <v>6.3793662599466092</v>
      </c>
      <c r="R1460" s="42">
        <f t="shared" si="1703"/>
        <v>6.3793662599466092</v>
      </c>
      <c r="S1460" s="42">
        <f t="shared" si="1703"/>
        <v>3.3529108399644065</v>
      </c>
      <c r="T1460" s="42">
        <f t="shared" si="1668"/>
        <v>7.4093662599466086</v>
      </c>
      <c r="U1460" s="42">
        <f>U320-0.52</f>
        <v>6.25936625994661</v>
      </c>
      <c r="V1460" s="42">
        <f t="shared" ref="U1460:Z1470" si="1712">V320</f>
        <v>3.7212969849688551</v>
      </c>
      <c r="W1460" s="42">
        <f t="shared" si="1712"/>
        <v>3.8578490562698851</v>
      </c>
      <c r="X1460" s="42">
        <f t="shared" si="1712"/>
        <v>0.51365737722040472</v>
      </c>
      <c r="Y1460" s="42">
        <f t="shared" si="1712"/>
        <v>4.1261115114336651</v>
      </c>
      <c r="Z1460" s="42">
        <f t="shared" si="1712"/>
        <v>4.1153874498281287</v>
      </c>
      <c r="AA1460" s="42">
        <f t="shared" si="1669"/>
        <v>4.0657304259016716</v>
      </c>
      <c r="AB1460" s="42">
        <f t="shared" si="1711"/>
        <v>3.2575487284833753</v>
      </c>
      <c r="AC1460" s="42">
        <f t="shared" si="1670"/>
        <v>3.5980692749777545</v>
      </c>
      <c r="AD1460" s="74">
        <f t="shared" si="1660"/>
        <v>100.00000000000003</v>
      </c>
    </row>
    <row r="1461" spans="1:30" x14ac:dyDescent="0.25">
      <c r="A1461" s="34" t="s">
        <v>1127</v>
      </c>
      <c r="B1461" s="34" t="s">
        <v>1128</v>
      </c>
      <c r="C1461" s="42">
        <f t="shared" si="1661"/>
        <v>4.7121945840307555</v>
      </c>
      <c r="D1461" s="42">
        <f t="shared" si="1701"/>
        <v>2.2102049414811917</v>
      </c>
      <c r="E1461" s="42">
        <f t="shared" si="1701"/>
        <v>4.8263492348753632</v>
      </c>
      <c r="F1461" s="42">
        <f t="shared" si="1662"/>
        <v>3.084785823840869</v>
      </c>
      <c r="G1461" s="42">
        <f t="shared" si="1663"/>
        <v>3.1681014480934562</v>
      </c>
      <c r="H1461" s="42">
        <f t="shared" si="1705"/>
        <v>6.0579125512362193</v>
      </c>
      <c r="I1461" s="42">
        <f t="shared" si="1671"/>
        <v>1.1351500093788598</v>
      </c>
      <c r="J1461" s="42">
        <f t="shared" si="1706"/>
        <v>2.2638713476117762</v>
      </c>
      <c r="K1461" s="42">
        <f>K321-0.52</f>
        <v>2.8699497949831398</v>
      </c>
      <c r="L1461" s="42">
        <f t="shared" si="1666"/>
        <v>4.0189996865719237</v>
      </c>
      <c r="M1461" s="42">
        <f t="shared" si="1702"/>
        <v>4.6215906259336279</v>
      </c>
      <c r="N1461" s="42">
        <f>N321</f>
        <v>5.2009348628880572</v>
      </c>
      <c r="O1461" s="42">
        <f t="shared" si="1703"/>
        <v>4.9364201393485336</v>
      </c>
      <c r="P1461" s="42">
        <f t="shared" si="1703"/>
        <v>0.96762111373545256</v>
      </c>
      <c r="Q1461" s="42">
        <f t="shared" si="1703"/>
        <v>0</v>
      </c>
      <c r="R1461" s="42">
        <f t="shared" si="1703"/>
        <v>6.001957537645775</v>
      </c>
      <c r="S1461" s="42">
        <f t="shared" si="1703"/>
        <v>5.1019575376457746</v>
      </c>
      <c r="T1461" s="42">
        <f t="shared" si="1668"/>
        <v>7.0319575376457752</v>
      </c>
      <c r="U1461" s="42">
        <f t="shared" si="1712"/>
        <v>6.4019575376457754</v>
      </c>
      <c r="V1461" s="42">
        <f t="shared" si="1712"/>
        <v>2.2507340766171673</v>
      </c>
      <c r="W1461" s="42">
        <f t="shared" si="1712"/>
        <v>3.7876607115454877</v>
      </c>
      <c r="X1461" s="42">
        <f t="shared" si="1712"/>
        <v>0.17552477884600848</v>
      </c>
      <c r="Y1461" s="42">
        <f t="shared" si="1712"/>
        <v>2.780154910065002</v>
      </c>
      <c r="Z1461" s="42">
        <f t="shared" si="1712"/>
        <v>4.6657092709783159</v>
      </c>
      <c r="AA1461" s="42">
        <f t="shared" si="1669"/>
        <v>3.0756780837940534</v>
      </c>
      <c r="AB1461" s="42">
        <f t="shared" si="1711"/>
        <v>4.0864391745673361</v>
      </c>
      <c r="AC1461" s="42">
        <f t="shared" si="1670"/>
        <v>4.5661826789943225</v>
      </c>
      <c r="AD1461" s="74">
        <f t="shared" si="1660"/>
        <v>100.00000000000001</v>
      </c>
    </row>
    <row r="1462" spans="1:30" x14ac:dyDescent="0.25">
      <c r="A1462" s="34" t="s">
        <v>1129</v>
      </c>
      <c r="B1462" s="34" t="s">
        <v>1130</v>
      </c>
      <c r="C1462" s="42">
        <f t="shared" si="1661"/>
        <v>4.8503470237052051</v>
      </c>
      <c r="D1462" s="42">
        <f t="shared" ref="D1462:E1477" si="1713">D322</f>
        <v>2.1788747666768304</v>
      </c>
      <c r="E1462" s="42">
        <f t="shared" si="1713"/>
        <v>5.5545816187445807</v>
      </c>
      <c r="F1462" s="42">
        <f t="shared" si="1662"/>
        <v>4.2992837233266155</v>
      </c>
      <c r="G1462" s="42">
        <f t="shared" si="1663"/>
        <v>2.478997242242297</v>
      </c>
      <c r="H1462" s="42">
        <f t="shared" si="1705"/>
        <v>6.9416356304817848</v>
      </c>
      <c r="I1462" s="42">
        <f t="shared" si="1671"/>
        <v>1.7162445739275531</v>
      </c>
      <c r="J1462" s="42">
        <f t="shared" si="1706"/>
        <v>1.2566054139120604</v>
      </c>
      <c r="K1462" s="42">
        <f t="shared" si="1706"/>
        <v>3.8040390894283851</v>
      </c>
      <c r="L1462" s="42">
        <f t="shared" si="1666"/>
        <v>2.6339000786885887</v>
      </c>
      <c r="M1462" s="42">
        <f t="shared" ref="M1462:M1477" si="1714">M322</f>
        <v>3.9540562892704614</v>
      </c>
      <c r="N1462" s="42">
        <f t="shared" si="1667"/>
        <v>3.5479591602278941</v>
      </c>
      <c r="O1462" s="42">
        <f t="shared" ref="O1462:S1477" si="1715">O322</f>
        <v>3.0715138520836009</v>
      </c>
      <c r="P1462" s="42">
        <f t="shared" si="1715"/>
        <v>0.72926745477364763</v>
      </c>
      <c r="Q1462" s="42">
        <f t="shared" si="1715"/>
        <v>6.160573641754481</v>
      </c>
      <c r="R1462" s="42">
        <f t="shared" si="1715"/>
        <v>0</v>
      </c>
      <c r="S1462" s="42">
        <f t="shared" si="1715"/>
        <v>5.2605736417544806</v>
      </c>
      <c r="T1462" s="42">
        <f t="shared" si="1668"/>
        <v>7.1905736417544812</v>
      </c>
      <c r="U1462" s="42">
        <f t="shared" si="1712"/>
        <v>6.5605736417544813</v>
      </c>
      <c r="V1462" s="42">
        <f t="shared" si="1712"/>
        <v>3.0802868208772396</v>
      </c>
      <c r="W1462" s="42">
        <f t="shared" si="1712"/>
        <v>3.8097826171976226</v>
      </c>
      <c r="X1462" s="42">
        <f t="shared" si="1712"/>
        <v>0.54073090275097058</v>
      </c>
      <c r="Y1462" s="42">
        <f t="shared" si="1712"/>
        <v>4.5302698219411752</v>
      </c>
      <c r="Z1462" s="42">
        <f t="shared" si="1712"/>
        <v>4.63960420748462</v>
      </c>
      <c r="AA1462" s="42">
        <f t="shared" si="1669"/>
        <v>3.2598880271630364</v>
      </c>
      <c r="AB1462" s="42">
        <f t="shared" si="1711"/>
        <v>3.8012050129974471</v>
      </c>
      <c r="AC1462" s="42">
        <f t="shared" si="1670"/>
        <v>4.1486321050804582</v>
      </c>
      <c r="AD1462" s="74">
        <f t="shared" ref="AD1462:AD1517" si="1716">SUM(C1462:AC1462)</f>
        <v>99.999999999999986</v>
      </c>
    </row>
    <row r="1463" spans="1:30" x14ac:dyDescent="0.25">
      <c r="A1463" s="34" t="s">
        <v>1131</v>
      </c>
      <c r="B1463" s="34" t="s">
        <v>1132</v>
      </c>
      <c r="C1463" s="42">
        <f t="shared" ref="C1463:C1517" si="1717">C323+0.21</f>
        <v>3.888098220658581</v>
      </c>
      <c r="D1463" s="42">
        <f t="shared" si="1713"/>
        <v>3.0938350421776621</v>
      </c>
      <c r="E1463" s="42">
        <f t="shared" si="1713"/>
        <v>4.8248836522269567</v>
      </c>
      <c r="F1463" s="42">
        <f t="shared" ref="F1463:F1517" si="1718">F323-0.75</f>
        <v>3.4068803701939796</v>
      </c>
      <c r="G1463" s="42">
        <f t="shared" ref="G1463:G1517" si="1719">G323+2</f>
        <v>2.775147665248046</v>
      </c>
      <c r="H1463" s="42">
        <f t="shared" ref="H1463:I1478" si="1720">H323</f>
        <v>6.1918199724240832</v>
      </c>
      <c r="I1463" s="42">
        <f t="shared" si="1671"/>
        <v>2.8439386074549082</v>
      </c>
      <c r="J1463" s="42">
        <f t="shared" ref="J1463:K1478" si="1721">J323</f>
        <v>3.2669907822302298</v>
      </c>
      <c r="K1463" s="42">
        <f t="shared" si="1721"/>
        <v>4.3579487418627831</v>
      </c>
      <c r="L1463" s="42">
        <f t="shared" ref="L1463:L1517" si="1722">L323-1</f>
        <v>2.9802909600140044</v>
      </c>
      <c r="M1463" s="42">
        <f t="shared" si="1714"/>
        <v>4.5862611838703371</v>
      </c>
      <c r="N1463" s="42">
        <f t="shared" ref="N1463:N1517" si="1723">N323-0.52</f>
        <v>5.1680082625993009</v>
      </c>
      <c r="O1463" s="42">
        <f t="shared" si="1715"/>
        <v>3.1724251257706304</v>
      </c>
      <c r="P1463" s="42">
        <f t="shared" si="1715"/>
        <v>2.1839917075013915</v>
      </c>
      <c r="Q1463" s="42">
        <f t="shared" si="1715"/>
        <v>0.4</v>
      </c>
      <c r="R1463" s="42">
        <f t="shared" si="1715"/>
        <v>0</v>
      </c>
      <c r="S1463" s="42">
        <f t="shared" si="1715"/>
        <v>5.0975252153366402</v>
      </c>
      <c r="T1463" s="42">
        <f t="shared" ref="T1463:T1517" si="1724">T323+0.52</f>
        <v>7.0275252153366399</v>
      </c>
      <c r="U1463" s="42">
        <f t="shared" si="1712"/>
        <v>5.9975252153366405</v>
      </c>
      <c r="V1463" s="42">
        <f t="shared" si="1712"/>
        <v>2.7488657236959595</v>
      </c>
      <c r="W1463" s="42">
        <f t="shared" si="1712"/>
        <v>4.2613052961943652</v>
      </c>
      <c r="X1463" s="42">
        <f t="shared" si="1712"/>
        <v>2.7935584967926168</v>
      </c>
      <c r="Y1463" s="42">
        <f t="shared" si="1712"/>
        <v>4.3391356590555512</v>
      </c>
      <c r="Z1463" s="42">
        <f t="shared" si="1712"/>
        <v>4.3480845700193207</v>
      </c>
      <c r="AA1463" s="42">
        <f t="shared" ref="AA1463:AA1517" si="1725">AA323-0.21</f>
        <v>3.6380803073071126</v>
      </c>
      <c r="AB1463" s="42">
        <f t="shared" si="1711"/>
        <v>2.1693176310792111</v>
      </c>
      <c r="AC1463" s="42">
        <f t="shared" ref="AC1463:AC1517" si="1726">AC323+0.75</f>
        <v>4.4385563756130404</v>
      </c>
      <c r="AD1463" s="74">
        <f t="shared" si="1716"/>
        <v>99.999999999999986</v>
      </c>
    </row>
    <row r="1464" spans="1:30" x14ac:dyDescent="0.25">
      <c r="A1464" s="34" t="s">
        <v>1133</v>
      </c>
      <c r="B1464" s="34" t="s">
        <v>1134</v>
      </c>
      <c r="C1464" s="42">
        <f t="shared" si="1717"/>
        <v>4.161965143113175</v>
      </c>
      <c r="D1464" s="42">
        <f t="shared" si="1713"/>
        <v>3.4985489474299887</v>
      </c>
      <c r="E1464" s="42">
        <f>E324-1</f>
        <v>3.8222711406955554</v>
      </c>
      <c r="F1464" s="42">
        <f t="shared" si="1718"/>
        <v>3.5932263428802367</v>
      </c>
      <c r="G1464" s="42">
        <f t="shared" si="1719"/>
        <v>2.2083155135657648</v>
      </c>
      <c r="H1464" s="42">
        <f t="shared" si="1720"/>
        <v>5.2407584537108729</v>
      </c>
      <c r="I1464" s="42">
        <f t="shared" ref="I1464:I1517" si="1727">I324-1</f>
        <v>3.9076264687356606</v>
      </c>
      <c r="J1464" s="42">
        <f t="shared" si="1721"/>
        <v>2.8020501035430065</v>
      </c>
      <c r="K1464" s="42">
        <f t="shared" si="1721"/>
        <v>2.9936332657230262</v>
      </c>
      <c r="L1464" s="42">
        <f>L324</f>
        <v>5.1287727730762125</v>
      </c>
      <c r="M1464" s="42">
        <f t="shared" si="1714"/>
        <v>3.7961050673508212</v>
      </c>
      <c r="N1464" s="42">
        <f t="shared" si="1723"/>
        <v>4.275138096229842</v>
      </c>
      <c r="O1464" s="42">
        <f t="shared" si="1715"/>
        <v>4.6798553200053723</v>
      </c>
      <c r="P1464" s="42">
        <f t="shared" si="1715"/>
        <v>0.60059864665534091</v>
      </c>
      <c r="Q1464" s="42">
        <f t="shared" si="1715"/>
        <v>0</v>
      </c>
      <c r="R1464" s="42">
        <f t="shared" si="1715"/>
        <v>6.7434303744719468</v>
      </c>
      <c r="S1464" s="42">
        <f t="shared" si="1715"/>
        <v>5.8434303744719465</v>
      </c>
      <c r="T1464" s="42">
        <f t="shared" si="1724"/>
        <v>7.7734303744719462</v>
      </c>
      <c r="U1464" s="42">
        <f t="shared" si="1712"/>
        <v>0.4</v>
      </c>
      <c r="V1464" s="42">
        <f t="shared" si="1712"/>
        <v>3.9336677184419688</v>
      </c>
      <c r="W1464" s="42">
        <f t="shared" si="1712"/>
        <v>3.9401493362339921</v>
      </c>
      <c r="X1464" s="42">
        <f t="shared" si="1712"/>
        <v>2.1769551446532462</v>
      </c>
      <c r="Y1464" s="42">
        <f t="shared" si="1712"/>
        <v>3.4900432655332794</v>
      </c>
      <c r="Z1464" s="42">
        <f t="shared" si="1712"/>
        <v>4.1234686622882624</v>
      </c>
      <c r="AA1464" s="42">
        <f t="shared" si="1725"/>
        <v>2.8124795503873106</v>
      </c>
      <c r="AB1464" s="42">
        <f t="shared" si="1711"/>
        <v>4.3043172603012447</v>
      </c>
      <c r="AC1464" s="42">
        <f t="shared" si="1726"/>
        <v>3.7497626560299788</v>
      </c>
      <c r="AD1464" s="74">
        <f t="shared" si="1716"/>
        <v>99.999999999999986</v>
      </c>
    </row>
    <row r="1465" spans="1:30" x14ac:dyDescent="0.25">
      <c r="A1465" s="34" t="s">
        <v>1135</v>
      </c>
      <c r="B1465" s="34" t="s">
        <v>1136</v>
      </c>
      <c r="C1465" s="42">
        <f t="shared" si="1717"/>
        <v>4.1340278206956782</v>
      </c>
      <c r="D1465" s="42">
        <f t="shared" si="1713"/>
        <v>2.1969047115911589</v>
      </c>
      <c r="E1465" s="42">
        <f t="shared" si="1713"/>
        <v>5.0891025060461184</v>
      </c>
      <c r="F1465" s="42">
        <f t="shared" si="1718"/>
        <v>3.8350814432528502</v>
      </c>
      <c r="G1465" s="42">
        <f t="shared" si="1719"/>
        <v>2.6854503065330384</v>
      </c>
      <c r="H1465" s="42">
        <f t="shared" si="1720"/>
        <v>4.2419185852245969</v>
      </c>
      <c r="I1465" s="42">
        <f t="shared" si="1727"/>
        <v>1.2251386347891979</v>
      </c>
      <c r="J1465" s="42">
        <f t="shared" si="1721"/>
        <v>3.0636351879024679</v>
      </c>
      <c r="K1465" s="42">
        <f t="shared" si="1721"/>
        <v>2.8263315150051866</v>
      </c>
      <c r="L1465" s="42">
        <f t="shared" si="1722"/>
        <v>2.8397822127873269</v>
      </c>
      <c r="M1465" s="42">
        <f t="shared" si="1714"/>
        <v>3.2209547567626711</v>
      </c>
      <c r="N1465" s="42">
        <f t="shared" si="1723"/>
        <v>3.8076178535098566</v>
      </c>
      <c r="O1465" s="42">
        <f t="shared" si="1715"/>
        <v>2.7224836620720199</v>
      </c>
      <c r="P1465" s="42">
        <f t="shared" si="1715"/>
        <v>1.5824031306544142</v>
      </c>
      <c r="Q1465" s="42">
        <f t="shared" si="1715"/>
        <v>6.0499636934933774</v>
      </c>
      <c r="R1465" s="42">
        <f t="shared" si="1715"/>
        <v>6.0499636934933774</v>
      </c>
      <c r="S1465" s="42">
        <f t="shared" si="1715"/>
        <v>1.116654564497793</v>
      </c>
      <c r="T1465" s="42">
        <f t="shared" si="1724"/>
        <v>7.0799636934933776</v>
      </c>
      <c r="U1465" s="42">
        <f t="shared" si="1712"/>
        <v>6.4499636934933777</v>
      </c>
      <c r="V1465" s="42">
        <f t="shared" si="1712"/>
        <v>3.781227308433361</v>
      </c>
      <c r="W1465" s="42">
        <f t="shared" si="1712"/>
        <v>5.4399636934933771</v>
      </c>
      <c r="X1465" s="42">
        <f t="shared" si="1712"/>
        <v>1.7291514889466064</v>
      </c>
      <c r="Y1465" s="42">
        <f t="shared" si="1712"/>
        <v>4.0178945316165029</v>
      </c>
      <c r="Z1465" s="42">
        <f t="shared" si="1712"/>
        <v>4.8076914395343495</v>
      </c>
      <c r="AA1465" s="42">
        <f t="shared" si="1725"/>
        <v>4.7384313791946058</v>
      </c>
      <c r="AB1465" s="42">
        <f t="shared" si="1711"/>
        <v>2.059562108423278</v>
      </c>
      <c r="AC1465" s="42">
        <f t="shared" si="1726"/>
        <v>3.2087363850600163</v>
      </c>
      <c r="AD1465" s="74">
        <f t="shared" si="1716"/>
        <v>99.999999999999986</v>
      </c>
    </row>
    <row r="1466" spans="1:30" x14ac:dyDescent="0.25">
      <c r="A1466" s="34" t="s">
        <v>1137</v>
      </c>
      <c r="B1466" s="34" t="s">
        <v>1138</v>
      </c>
      <c r="C1466" s="42">
        <f t="shared" si="1717"/>
        <v>4.746826539191928</v>
      </c>
      <c r="D1466" s="42">
        <f t="shared" si="1713"/>
        <v>2.4651529198140194</v>
      </c>
      <c r="E1466" s="42">
        <f t="shared" si="1713"/>
        <v>5.291683521787891</v>
      </c>
      <c r="F1466" s="42">
        <f t="shared" si="1718"/>
        <v>3.4630712757747073</v>
      </c>
      <c r="G1466" s="42">
        <f t="shared" si="1719"/>
        <v>4.2008366465750679</v>
      </c>
      <c r="H1466" s="42">
        <f t="shared" si="1720"/>
        <v>3.15134575813412</v>
      </c>
      <c r="I1466" s="42">
        <f t="shared" si="1727"/>
        <v>1.0109251728211683</v>
      </c>
      <c r="J1466" s="42">
        <f t="shared" si="1721"/>
        <v>2.7883178596716371</v>
      </c>
      <c r="K1466" s="42">
        <f t="shared" si="1721"/>
        <v>3.0179177724638309</v>
      </c>
      <c r="L1466" s="42">
        <f t="shared" si="1722"/>
        <v>3.9507534672798252</v>
      </c>
      <c r="M1466" s="42">
        <f t="shared" si="1714"/>
        <v>2.0410429024197447</v>
      </c>
      <c r="N1466" s="42">
        <f t="shared" si="1723"/>
        <v>5.7887182141227331</v>
      </c>
      <c r="O1466" s="42">
        <f t="shared" si="1715"/>
        <v>4.0004085346333778</v>
      </c>
      <c r="P1466" s="42">
        <f t="shared" si="1715"/>
        <v>2.8758947448115757</v>
      </c>
      <c r="Q1466" s="42">
        <f t="shared" si="1715"/>
        <v>0</v>
      </c>
      <c r="R1466" s="42">
        <f t="shared" si="1715"/>
        <v>6.4744127884463394</v>
      </c>
      <c r="S1466" s="42">
        <f t="shared" si="1715"/>
        <v>1.2581375961487806</v>
      </c>
      <c r="T1466" s="42">
        <f t="shared" si="1724"/>
        <v>7.5044127884463396</v>
      </c>
      <c r="U1466" s="42">
        <f t="shared" si="1712"/>
        <v>6.8744127884463397</v>
      </c>
      <c r="V1466" s="42">
        <f t="shared" si="1712"/>
        <v>3.2372063942231688</v>
      </c>
      <c r="W1466" s="42">
        <f t="shared" si="1712"/>
        <v>4.0902026352782084</v>
      </c>
      <c r="X1466" s="42">
        <f t="shared" si="1712"/>
        <v>1.4428578736835485</v>
      </c>
      <c r="Y1466" s="42">
        <f t="shared" si="1712"/>
        <v>3.6121536345827838</v>
      </c>
      <c r="Z1466" s="42">
        <f t="shared" si="1712"/>
        <v>4.0887722476429103</v>
      </c>
      <c r="AA1466" s="42">
        <f t="shared" si="1725"/>
        <v>4.581622957551776</v>
      </c>
      <c r="AB1466" s="42">
        <f t="shared" si="1711"/>
        <v>4.2703573711029055</v>
      </c>
      <c r="AC1466" s="42">
        <f t="shared" si="1726"/>
        <v>3.7725555949452745</v>
      </c>
      <c r="AD1466" s="74">
        <f t="shared" si="1716"/>
        <v>99.999999999999972</v>
      </c>
    </row>
    <row r="1467" spans="1:30" x14ac:dyDescent="0.25">
      <c r="A1467" s="34" t="s">
        <v>1139</v>
      </c>
      <c r="B1467" s="34" t="s">
        <v>1140</v>
      </c>
      <c r="C1467" s="42">
        <f t="shared" si="1717"/>
        <v>3.6456909243466669</v>
      </c>
      <c r="D1467" s="42">
        <f t="shared" si="1713"/>
        <v>3.8054469994225602</v>
      </c>
      <c r="E1467" s="42">
        <f t="shared" si="1713"/>
        <v>4.9544220385338269</v>
      </c>
      <c r="F1467" s="42">
        <f t="shared" si="1718"/>
        <v>3.800616781503046</v>
      </c>
      <c r="G1467" s="42">
        <f t="shared" si="1719"/>
        <v>2.6819780594016591</v>
      </c>
      <c r="H1467" s="42">
        <f t="shared" si="1720"/>
        <v>4.7555253328439422</v>
      </c>
      <c r="I1467" s="42">
        <f t="shared" si="1727"/>
        <v>2.428269365688724</v>
      </c>
      <c r="J1467" s="42">
        <f t="shared" si="1721"/>
        <v>1.0671940131365545</v>
      </c>
      <c r="K1467" s="42">
        <f t="shared" si="1721"/>
        <v>3.8971431486414696</v>
      </c>
      <c r="L1467" s="42">
        <f t="shared" si="1722"/>
        <v>3.2234239952749535</v>
      </c>
      <c r="M1467" s="42">
        <f t="shared" si="1714"/>
        <v>4.3502233888227426</v>
      </c>
      <c r="N1467" s="42">
        <f t="shared" si="1723"/>
        <v>5.0228374285209494</v>
      </c>
      <c r="O1467" s="42">
        <f t="shared" si="1715"/>
        <v>3.5246131420474662</v>
      </c>
      <c r="P1467" s="42">
        <f t="shared" si="1715"/>
        <v>0.23361270084936872</v>
      </c>
      <c r="Q1467" s="42">
        <f t="shared" si="1715"/>
        <v>0.4</v>
      </c>
      <c r="R1467" s="42">
        <f t="shared" si="1715"/>
        <v>6.094543107452802</v>
      </c>
      <c r="S1467" s="42">
        <f t="shared" si="1715"/>
        <v>5.1945431074528017</v>
      </c>
      <c r="T1467" s="42">
        <f t="shared" si="1724"/>
        <v>7.1245431074528014</v>
      </c>
      <c r="U1467" s="42">
        <f t="shared" si="1712"/>
        <v>6.094543107452802</v>
      </c>
      <c r="V1467" s="42">
        <f t="shared" si="1712"/>
        <v>2.2854536652948028</v>
      </c>
      <c r="W1467" s="42">
        <f t="shared" si="1712"/>
        <v>4.3154640836961349</v>
      </c>
      <c r="X1467" s="42">
        <f t="shared" si="1712"/>
        <v>1.5756965556599727</v>
      </c>
      <c r="Y1467" s="42">
        <f t="shared" si="1712"/>
        <v>3.0552558387532751</v>
      </c>
      <c r="Z1467" s="42">
        <f t="shared" si="1712"/>
        <v>3.88237669254067</v>
      </c>
      <c r="AA1467" s="42">
        <f t="shared" si="1725"/>
        <v>3.301705906822737</v>
      </c>
      <c r="AB1467" s="42">
        <f t="shared" si="1711"/>
        <v>4.4088184181573462</v>
      </c>
      <c r="AC1467" s="42">
        <f t="shared" si="1726"/>
        <v>4.8760590902299343</v>
      </c>
      <c r="AD1467" s="74">
        <f t="shared" si="1716"/>
        <v>100</v>
      </c>
    </row>
    <row r="1468" spans="1:30" x14ac:dyDescent="0.25">
      <c r="A1468" s="34" t="s">
        <v>1141</v>
      </c>
      <c r="B1468" s="34" t="s">
        <v>1142</v>
      </c>
      <c r="C1468" s="42">
        <f t="shared" si="1717"/>
        <v>4.505038517941661</v>
      </c>
      <c r="D1468" s="42">
        <f t="shared" si="1713"/>
        <v>1.5390390352109442</v>
      </c>
      <c r="E1468" s="42">
        <f t="shared" si="1713"/>
        <v>4.4563556349951146</v>
      </c>
      <c r="F1468" s="42">
        <f t="shared" si="1718"/>
        <v>2.1771486995387686</v>
      </c>
      <c r="G1468" s="42">
        <f t="shared" si="1719"/>
        <v>2.0768389254228943</v>
      </c>
      <c r="H1468" s="42">
        <f t="shared" si="1720"/>
        <v>5.9191886292534726</v>
      </c>
      <c r="I1468" s="42">
        <f t="shared" si="1720"/>
        <v>4.1708769418559495</v>
      </c>
      <c r="J1468" s="42">
        <f t="shared" si="1721"/>
        <v>2.5881428905467687</v>
      </c>
      <c r="K1468" s="42">
        <f t="shared" si="1721"/>
        <v>3.6440438465879477</v>
      </c>
      <c r="L1468" s="42">
        <f t="shared" si="1722"/>
        <v>2.5410157963988507</v>
      </c>
      <c r="M1468" s="42">
        <f t="shared" si="1714"/>
        <v>3.7373899289081556</v>
      </c>
      <c r="N1468" s="42">
        <f t="shared" si="1723"/>
        <v>5.038912794022302</v>
      </c>
      <c r="O1468" s="42">
        <f t="shared" si="1715"/>
        <v>4.6642671696664983</v>
      </c>
      <c r="P1468" s="42">
        <f t="shared" si="1715"/>
        <v>0.90408337058686727</v>
      </c>
      <c r="Q1468" s="42">
        <f t="shared" si="1715"/>
        <v>6.0294883436883344</v>
      </c>
      <c r="R1468" s="42">
        <f t="shared" si="1715"/>
        <v>6.0294883436883344</v>
      </c>
      <c r="S1468" s="42">
        <f t="shared" si="1715"/>
        <v>1.1098294478961122</v>
      </c>
      <c r="T1468" s="42">
        <f t="shared" si="1724"/>
        <v>7.0594883436883347</v>
      </c>
      <c r="U1468" s="42">
        <f t="shared" ref="U1468:U1469" si="1728">U328-1</f>
        <v>5.4294883436883348</v>
      </c>
      <c r="V1468" s="42">
        <f t="shared" si="1712"/>
        <v>2.7635154908571526</v>
      </c>
      <c r="W1468" s="42">
        <f t="shared" si="1712"/>
        <v>4.1978804178107829</v>
      </c>
      <c r="X1468" s="42">
        <f t="shared" si="1712"/>
        <v>0.67415176446925251</v>
      </c>
      <c r="Y1468" s="42">
        <f t="shared" si="1712"/>
        <v>3.3938875957544017</v>
      </c>
      <c r="Z1468" s="42">
        <f t="shared" si="1712"/>
        <v>4.5252845418595395</v>
      </c>
      <c r="AA1468" s="42">
        <f t="shared" si="1725"/>
        <v>3.4093350363915711</v>
      </c>
      <c r="AB1468" s="42">
        <f t="shared" si="1711"/>
        <v>3.3354616369339731</v>
      </c>
      <c r="AC1468" s="42">
        <f t="shared" si="1726"/>
        <v>4.080358512337674</v>
      </c>
      <c r="AD1468" s="74">
        <f t="shared" si="1716"/>
        <v>99.999999999999986</v>
      </c>
    </row>
    <row r="1469" spans="1:30" x14ac:dyDescent="0.25">
      <c r="A1469" s="34" t="s">
        <v>1143</v>
      </c>
      <c r="B1469" s="34" t="s">
        <v>1144</v>
      </c>
      <c r="C1469" s="42">
        <f t="shared" si="1717"/>
        <v>3.5771578807010256</v>
      </c>
      <c r="D1469" s="42">
        <f t="shared" si="1713"/>
        <v>3.9161403289915633</v>
      </c>
      <c r="E1469" s="42">
        <f t="shared" si="1713"/>
        <v>4.1169846812140207</v>
      </c>
      <c r="F1469" s="42">
        <f t="shared" si="1718"/>
        <v>2.1042655179552003</v>
      </c>
      <c r="G1469" s="42">
        <f t="shared" si="1719"/>
        <v>2.4953648661602679</v>
      </c>
      <c r="H1469" s="42">
        <f t="shared" si="1720"/>
        <v>5.439456248428912</v>
      </c>
      <c r="I1469" s="42">
        <f t="shared" si="1720"/>
        <v>1.9581521175477428</v>
      </c>
      <c r="J1469" s="42">
        <f t="shared" si="1721"/>
        <v>3.4100569038664417</v>
      </c>
      <c r="K1469" s="42">
        <f t="shared" si="1721"/>
        <v>2.4774484222122508</v>
      </c>
      <c r="L1469" s="42">
        <f t="shared" si="1722"/>
        <v>3.5660441113183312</v>
      </c>
      <c r="M1469" s="42">
        <f t="shared" si="1714"/>
        <v>4.7433935716767994</v>
      </c>
      <c r="N1469" s="42">
        <f t="shared" si="1723"/>
        <v>4.6164740866574316</v>
      </c>
      <c r="O1469" s="42">
        <f t="shared" si="1715"/>
        <v>4.8048496016579803</v>
      </c>
      <c r="P1469" s="42">
        <f t="shared" si="1715"/>
        <v>0.10397943973476539</v>
      </c>
      <c r="Q1469" s="42">
        <f t="shared" si="1715"/>
        <v>5.7643601902958324</v>
      </c>
      <c r="R1469" s="42">
        <f t="shared" si="1715"/>
        <v>5.7643601902958324</v>
      </c>
      <c r="S1469" s="42">
        <f t="shared" si="1715"/>
        <v>4.864360190295832</v>
      </c>
      <c r="T1469" s="42">
        <f t="shared" si="1724"/>
        <v>6.7943601902958317</v>
      </c>
      <c r="U1469" s="42">
        <f t="shared" si="1728"/>
        <v>5.1643601902958327</v>
      </c>
      <c r="V1469" s="42">
        <f t="shared" si="1712"/>
        <v>2.1616350713609385</v>
      </c>
      <c r="W1469" s="42">
        <f t="shared" si="1712"/>
        <v>4.2350664492558421</v>
      </c>
      <c r="X1469" s="42">
        <f t="shared" si="1712"/>
        <v>0.65696982771251311</v>
      </c>
      <c r="Y1469" s="42">
        <f t="shared" si="1712"/>
        <v>3.0466201564821289</v>
      </c>
      <c r="Z1469" s="42">
        <f t="shared" si="1712"/>
        <v>2.7605553570988284</v>
      </c>
      <c r="AA1469" s="42">
        <f t="shared" si="1725"/>
        <v>3.1102793589897706</v>
      </c>
      <c r="AB1469" s="42">
        <f t="shared" si="1711"/>
        <v>3.924670767860992</v>
      </c>
      <c r="AC1469" s="42">
        <f t="shared" si="1726"/>
        <v>4.4226342816370661</v>
      </c>
      <c r="AD1469" s="74">
        <f t="shared" si="1716"/>
        <v>99.999999999999972</v>
      </c>
    </row>
    <row r="1470" spans="1:30" x14ac:dyDescent="0.25">
      <c r="A1470" s="34" t="s">
        <v>1145</v>
      </c>
      <c r="B1470" s="34" t="s">
        <v>1146</v>
      </c>
      <c r="C1470" s="42">
        <f t="shared" si="1717"/>
        <v>4.6342051514256397</v>
      </c>
      <c r="D1470" s="42">
        <f t="shared" si="1713"/>
        <v>2.148732218977603</v>
      </c>
      <c r="E1470" s="42">
        <f t="shared" si="1713"/>
        <v>5.744512026776718</v>
      </c>
      <c r="F1470" s="42">
        <f t="shared" si="1718"/>
        <v>4.5118068586209876</v>
      </c>
      <c r="G1470" s="42">
        <f t="shared" si="1719"/>
        <v>5.1432759152904737</v>
      </c>
      <c r="H1470" s="42">
        <f t="shared" si="1720"/>
        <v>3.8657258386285296</v>
      </c>
      <c r="I1470" s="42">
        <f t="shared" si="1720"/>
        <v>4.188797326154897</v>
      </c>
      <c r="J1470" s="42">
        <f t="shared" si="1721"/>
        <v>4.4476234679455473</v>
      </c>
      <c r="K1470" s="42">
        <f t="shared" si="1721"/>
        <v>0.8118459857615592</v>
      </c>
      <c r="L1470" s="42">
        <f t="shared" si="1722"/>
        <v>1.9311481826884118</v>
      </c>
      <c r="M1470" s="42">
        <f t="shared" si="1714"/>
        <v>3.6195708711345644</v>
      </c>
      <c r="N1470" s="42">
        <f t="shared" si="1723"/>
        <v>3.2498082868278582</v>
      </c>
      <c r="O1470" s="42">
        <f t="shared" si="1715"/>
        <v>4.0067130114629306</v>
      </c>
      <c r="P1470" s="42">
        <f t="shared" si="1715"/>
        <v>3.5420962988173335</v>
      </c>
      <c r="Q1470" s="42">
        <f t="shared" si="1715"/>
        <v>2.7675040104018973</v>
      </c>
      <c r="R1470" s="42">
        <f t="shared" si="1715"/>
        <v>5.3697072693245298</v>
      </c>
      <c r="S1470" s="42">
        <f t="shared" si="1715"/>
        <v>3.3005962095367356</v>
      </c>
      <c r="T1470" s="42">
        <f t="shared" si="1724"/>
        <v>2.9410267473081393</v>
      </c>
      <c r="U1470" s="42">
        <f>U330</f>
        <v>0.4</v>
      </c>
      <c r="V1470" s="42">
        <f>V330-1</f>
        <v>5.3724839280538106</v>
      </c>
      <c r="W1470" s="42">
        <f t="shared" si="1712"/>
        <v>1.5141613093512709</v>
      </c>
      <c r="X1470" s="42">
        <f t="shared" si="1712"/>
        <v>5.5724839280538108</v>
      </c>
      <c r="Y1470" s="42">
        <f t="shared" si="1712"/>
        <v>6.0724839280538108</v>
      </c>
      <c r="Z1470" s="42">
        <f t="shared" si="1712"/>
        <v>2.6552016366890867</v>
      </c>
      <c r="AA1470" s="42">
        <f t="shared" si="1725"/>
        <v>4.6867519309811545</v>
      </c>
      <c r="AB1470" s="42">
        <f t="shared" si="1711"/>
        <v>2.7116952885335359</v>
      </c>
      <c r="AC1470" s="42">
        <f t="shared" si="1726"/>
        <v>4.7900423731991779</v>
      </c>
      <c r="AD1470" s="74">
        <f t="shared" si="1716"/>
        <v>100.00000000000003</v>
      </c>
    </row>
    <row r="1471" spans="1:30" x14ac:dyDescent="0.25">
      <c r="A1471" s="34" t="s">
        <v>1147</v>
      </c>
      <c r="B1471" s="34" t="s">
        <v>1148</v>
      </c>
      <c r="C1471" s="42">
        <f t="shared" si="1717"/>
        <v>6.1213261521876587</v>
      </c>
      <c r="D1471" s="42">
        <f t="shared" si="1713"/>
        <v>3.1708704091654014</v>
      </c>
      <c r="E1471" s="42">
        <f t="shared" si="1713"/>
        <v>5.0070252747126034</v>
      </c>
      <c r="F1471" s="42">
        <f t="shared" si="1718"/>
        <v>4.1590273504068387</v>
      </c>
      <c r="G1471" s="42">
        <f t="shared" si="1719"/>
        <v>5.7071418431222849</v>
      </c>
      <c r="H1471" s="42">
        <f t="shared" si="1720"/>
        <v>4.1151347125811322</v>
      </c>
      <c r="I1471" s="42">
        <f t="shared" si="1727"/>
        <v>3.1908984856060236</v>
      </c>
      <c r="J1471" s="42">
        <f t="shared" si="1721"/>
        <v>4.2745574928943588</v>
      </c>
      <c r="K1471" s="42">
        <f t="shared" si="1721"/>
        <v>1.9925703844271814</v>
      </c>
      <c r="L1471" s="42">
        <f t="shared" si="1722"/>
        <v>2.2986644451043712</v>
      </c>
      <c r="M1471" s="42">
        <f t="shared" si="1714"/>
        <v>4.5831632044321626</v>
      </c>
      <c r="N1471" s="42">
        <f t="shared" si="1723"/>
        <v>3.3357353972515171</v>
      </c>
      <c r="O1471" s="42">
        <f t="shared" si="1715"/>
        <v>4.0793356286937339</v>
      </c>
      <c r="P1471" s="42">
        <f t="shared" si="1715"/>
        <v>4.6002531957342558</v>
      </c>
      <c r="Q1471" s="42">
        <f t="shared" si="1715"/>
        <v>3.4375775753734161</v>
      </c>
      <c r="R1471" s="42">
        <f t="shared" si="1715"/>
        <v>3.6591945176170917</v>
      </c>
      <c r="S1471" s="42">
        <f t="shared" si="1715"/>
        <v>2.0915617540157347</v>
      </c>
      <c r="T1471" s="42">
        <f t="shared" si="1724"/>
        <v>2.8716791404809578</v>
      </c>
      <c r="U1471" s="42">
        <f t="shared" ref="U1471:Z1475" si="1729">U331</f>
        <v>0.4</v>
      </c>
      <c r="V1471" s="42">
        <f t="shared" si="1729"/>
        <v>0</v>
      </c>
      <c r="W1471" s="42">
        <f t="shared" si="1729"/>
        <v>1.6875659600655544</v>
      </c>
      <c r="X1471" s="42">
        <f t="shared" si="1729"/>
        <v>6.0926978801966616</v>
      </c>
      <c r="Y1471" s="42">
        <f t="shared" si="1729"/>
        <v>6.5926978801966616</v>
      </c>
      <c r="Z1471" s="42">
        <f t="shared" si="1729"/>
        <v>2.8719574500819411</v>
      </c>
      <c r="AA1471" s="42">
        <f t="shared" si="1725"/>
        <v>4.1584864453018131</v>
      </c>
      <c r="AB1471" s="42">
        <f t="shared" si="1711"/>
        <v>4.2529412452277287</v>
      </c>
      <c r="AC1471" s="42">
        <f t="shared" si="1726"/>
        <v>5.2479361751229137</v>
      </c>
      <c r="AD1471" s="74">
        <f t="shared" si="1716"/>
        <v>100.00000000000001</v>
      </c>
    </row>
    <row r="1472" spans="1:30" x14ac:dyDescent="0.25">
      <c r="A1472" s="34" t="s">
        <v>1149</v>
      </c>
      <c r="B1472" s="34" t="s">
        <v>1150</v>
      </c>
      <c r="C1472" s="42">
        <f t="shared" si="1717"/>
        <v>4.2161049025014643</v>
      </c>
      <c r="D1472" s="42">
        <f t="shared" si="1713"/>
        <v>1.2400632125743933</v>
      </c>
      <c r="E1472" s="42">
        <f t="shared" si="1713"/>
        <v>4.8082737080614022</v>
      </c>
      <c r="F1472" s="42">
        <f t="shared" si="1718"/>
        <v>4.0344957204001739</v>
      </c>
      <c r="G1472" s="42">
        <f t="shared" si="1719"/>
        <v>4.7840895506603758</v>
      </c>
      <c r="H1472" s="42">
        <f t="shared" si="1720"/>
        <v>4.1882950756838779</v>
      </c>
      <c r="I1472" s="42">
        <f t="shared" si="1727"/>
        <v>2.7446204232870848</v>
      </c>
      <c r="J1472" s="42">
        <f t="shared" si="1721"/>
        <v>3.8357585210089127</v>
      </c>
      <c r="K1472" s="42">
        <f t="shared" si="1721"/>
        <v>0.79178819212666907</v>
      </c>
      <c r="L1472" s="42">
        <f t="shared" si="1722"/>
        <v>4.3722581165718157</v>
      </c>
      <c r="M1472" s="42">
        <f t="shared" si="1714"/>
        <v>2.0337030978944024</v>
      </c>
      <c r="N1472" s="42">
        <f t="shared" si="1723"/>
        <v>2.4327618545213179</v>
      </c>
      <c r="O1472" s="42">
        <f t="shared" si="1715"/>
        <v>2.9968264533304363</v>
      </c>
      <c r="P1472" s="42">
        <f t="shared" si="1715"/>
        <v>5.4040721819809949</v>
      </c>
      <c r="Q1472" s="42">
        <f t="shared" si="1715"/>
        <v>2.9439292382966946</v>
      </c>
      <c r="R1472" s="42">
        <f t="shared" si="1715"/>
        <v>4.9193269257349614</v>
      </c>
      <c r="S1472" s="42">
        <f t="shared" si="1715"/>
        <v>4.6630245467208873</v>
      </c>
      <c r="T1472" s="42">
        <f t="shared" si="1724"/>
        <v>1.1009075739922007</v>
      </c>
      <c r="U1472" s="42">
        <f t="shared" si="1729"/>
        <v>0.4</v>
      </c>
      <c r="V1472" s="42">
        <f t="shared" si="1729"/>
        <v>6.2895018131084104</v>
      </c>
      <c r="W1472" s="42">
        <f t="shared" si="1729"/>
        <v>5.6795018131084101</v>
      </c>
      <c r="X1472" s="42">
        <f t="shared" si="1729"/>
        <v>5.4895018131084106</v>
      </c>
      <c r="Y1472" s="42">
        <f t="shared" si="1729"/>
        <v>5.9895018131084106</v>
      </c>
      <c r="Z1472" s="42">
        <f t="shared" si="1729"/>
        <v>3.9309386331927567</v>
      </c>
      <c r="AA1472" s="42">
        <f t="shared" si="1725"/>
        <v>2.9905826517029936</v>
      </c>
      <c r="AB1472" s="42">
        <f t="shared" si="1711"/>
        <v>4.6836715629530721</v>
      </c>
      <c r="AC1472" s="42">
        <f t="shared" si="1726"/>
        <v>3.0365006043694693</v>
      </c>
      <c r="AD1472" s="74">
        <f t="shared" si="1716"/>
        <v>99.999999999999986</v>
      </c>
    </row>
    <row r="1473" spans="1:30" x14ac:dyDescent="0.25">
      <c r="A1473" s="34" t="s">
        <v>1151</v>
      </c>
      <c r="B1473" s="34" t="s">
        <v>1152</v>
      </c>
      <c r="C1473" s="42">
        <f t="shared" si="1717"/>
        <v>3.9415898607014954</v>
      </c>
      <c r="D1473" s="42">
        <f t="shared" si="1713"/>
        <v>3.4021363991710856</v>
      </c>
      <c r="E1473" s="42">
        <f>E333-1</f>
        <v>2.3781327486681958</v>
      </c>
      <c r="F1473" s="42">
        <f t="shared" si="1718"/>
        <v>1.5635275991340496</v>
      </c>
      <c r="G1473" s="42">
        <f t="shared" si="1719"/>
        <v>4.1167418827554876</v>
      </c>
      <c r="H1473" s="42">
        <f t="shared" si="1720"/>
        <v>5.0448707696763977</v>
      </c>
      <c r="I1473" s="42">
        <f t="shared" si="1727"/>
        <v>1.7389402695701612</v>
      </c>
      <c r="J1473" s="42">
        <f t="shared" si="1721"/>
        <v>2.556236532418863</v>
      </c>
      <c r="K1473" s="42">
        <f t="shared" si="1721"/>
        <v>1.4612422040837096</v>
      </c>
      <c r="L1473" s="42">
        <f>L333</f>
        <v>5.5340560068499789</v>
      </c>
      <c r="M1473" s="42">
        <f t="shared" si="1714"/>
        <v>2.9304146418673973</v>
      </c>
      <c r="N1473" s="42">
        <f t="shared" si="1723"/>
        <v>3.0555262739328679</v>
      </c>
      <c r="O1473" s="42">
        <f t="shared" si="1715"/>
        <v>4.07845086123148</v>
      </c>
      <c r="P1473" s="42">
        <f t="shared" si="1715"/>
        <v>5.3044553332906421</v>
      </c>
      <c r="Q1473" s="42">
        <f t="shared" si="1715"/>
        <v>3.6636472250506391</v>
      </c>
      <c r="R1473" s="42">
        <f t="shared" si="1715"/>
        <v>4.1039689717639432</v>
      </c>
      <c r="S1473" s="42">
        <f t="shared" si="1715"/>
        <v>4.0885426561282268</v>
      </c>
      <c r="T1473" s="42">
        <f t="shared" si="1724"/>
        <v>2.1136606534334201</v>
      </c>
      <c r="U1473" s="42">
        <f t="shared" si="1729"/>
        <v>6.8080466639695922</v>
      </c>
      <c r="V1473" s="42">
        <f t="shared" si="1729"/>
        <v>6.4080466639695919</v>
      </c>
      <c r="W1473" s="42">
        <f t="shared" si="1729"/>
        <v>3.6620311093130611</v>
      </c>
      <c r="X1473" s="42">
        <f t="shared" si="1729"/>
        <v>5.6080466639695921</v>
      </c>
      <c r="Y1473" s="42">
        <f t="shared" si="1729"/>
        <v>6.1080466639695921</v>
      </c>
      <c r="Z1473" s="42">
        <f t="shared" si="1729"/>
        <v>4.0050291649809946</v>
      </c>
      <c r="AA1473" s="42">
        <f t="shared" si="1725"/>
        <v>1.8851824416196985</v>
      </c>
      <c r="AB1473" s="42">
        <f t="shared" ref="AB1473:AC1488" si="1730">AB333</f>
        <v>1.3634141838233176</v>
      </c>
      <c r="AC1473" s="42">
        <f t="shared" si="1726"/>
        <v>3.0760155546565295</v>
      </c>
      <c r="AD1473" s="74">
        <f t="shared" si="1716"/>
        <v>100.00000000000001</v>
      </c>
    </row>
    <row r="1474" spans="1:30" x14ac:dyDescent="0.25">
      <c r="A1474" s="34" t="s">
        <v>1153</v>
      </c>
      <c r="B1474" s="34" t="s">
        <v>1154</v>
      </c>
      <c r="C1474" s="42">
        <f t="shared" si="1717"/>
        <v>2.7989439242323839</v>
      </c>
      <c r="D1474" s="42">
        <f t="shared" si="1713"/>
        <v>1.6469421477859478</v>
      </c>
      <c r="E1474" s="42">
        <f t="shared" si="1713"/>
        <v>5.3063666891962686</v>
      </c>
      <c r="F1474" s="42">
        <f t="shared" si="1718"/>
        <v>3.402822822522654</v>
      </c>
      <c r="G1474" s="42">
        <f t="shared" si="1719"/>
        <v>6.5258073539247103</v>
      </c>
      <c r="H1474" s="42">
        <f t="shared" si="1720"/>
        <v>2.9277266381759217</v>
      </c>
      <c r="I1474" s="42">
        <f t="shared" si="1727"/>
        <v>1.6227958164268084</v>
      </c>
      <c r="J1474" s="42">
        <f t="shared" si="1721"/>
        <v>3.6921970355501661</v>
      </c>
      <c r="K1474" s="42">
        <f t="shared" si="1721"/>
        <v>0.30929859947938532</v>
      </c>
      <c r="L1474" s="42">
        <f t="shared" si="1722"/>
        <v>5.2881967155131226</v>
      </c>
      <c r="M1474" s="42">
        <f t="shared" si="1714"/>
        <v>5.9495375928366281</v>
      </c>
      <c r="N1474" s="42">
        <f t="shared" si="1723"/>
        <v>3.5849937508296725</v>
      </c>
      <c r="O1474" s="42">
        <f t="shared" si="1715"/>
        <v>1.7920512809282469</v>
      </c>
      <c r="P1474" s="42">
        <f t="shared" si="1715"/>
        <v>6.2754559874816414</v>
      </c>
      <c r="Q1474" s="42">
        <f t="shared" si="1715"/>
        <v>5.847866419682445</v>
      </c>
      <c r="R1474" s="42">
        <f t="shared" si="1715"/>
        <v>6.3669601340943478</v>
      </c>
      <c r="S1474" s="42">
        <f t="shared" si="1715"/>
        <v>5.1107150807292028</v>
      </c>
      <c r="T1474" s="42">
        <f t="shared" si="1724"/>
        <v>1.2050132143994601</v>
      </c>
      <c r="U1474" s="42">
        <f t="shared" si="1729"/>
        <v>0</v>
      </c>
      <c r="V1474" s="42">
        <f t="shared" si="1729"/>
        <v>6.4681967155131224</v>
      </c>
      <c r="W1474" s="42">
        <f t="shared" si="1729"/>
        <v>5.858196715513122</v>
      </c>
      <c r="X1474" s="42">
        <f t="shared" si="1729"/>
        <v>5.6681967155131225</v>
      </c>
      <c r="Y1474" s="42">
        <f t="shared" si="1729"/>
        <v>0</v>
      </c>
      <c r="Z1474" s="42">
        <f t="shared" si="1729"/>
        <v>4.3121311436754146</v>
      </c>
      <c r="AA1474" s="42">
        <f t="shared" si="1725"/>
        <v>1.7015930917519151</v>
      </c>
      <c r="AB1474" s="42">
        <f t="shared" si="1730"/>
        <v>3.0276665476869939</v>
      </c>
      <c r="AC1474" s="42">
        <f t="shared" si="1726"/>
        <v>3.3103278665572771</v>
      </c>
      <c r="AD1474" s="74">
        <f t="shared" si="1716"/>
        <v>99.999999999999972</v>
      </c>
    </row>
    <row r="1475" spans="1:30" x14ac:dyDescent="0.25">
      <c r="A1475" s="34" t="s">
        <v>1155</v>
      </c>
      <c r="B1475" s="34" t="s">
        <v>1156</v>
      </c>
      <c r="C1475" s="42">
        <f t="shared" si="1717"/>
        <v>4.269068360265436</v>
      </c>
      <c r="D1475" s="42">
        <f>D335-0.52</f>
        <v>4.0980032847339576</v>
      </c>
      <c r="E1475" s="42">
        <f t="shared" si="1713"/>
        <v>3.2423314233373595</v>
      </c>
      <c r="F1475" s="42">
        <f t="shared" si="1718"/>
        <v>1.6198136276461281</v>
      </c>
      <c r="G1475" s="42">
        <f t="shared" si="1719"/>
        <v>3.9269139494557472</v>
      </c>
      <c r="H1475" s="42">
        <f t="shared" si="1720"/>
        <v>4.9848015527712466</v>
      </c>
      <c r="I1475" s="42">
        <f>I335</f>
        <v>2.8852804581579234</v>
      </c>
      <c r="J1475" s="42">
        <f t="shared" si="1721"/>
        <v>2.9748369371232934</v>
      </c>
      <c r="K1475" s="42">
        <f t="shared" si="1721"/>
        <v>1.1421930119185781</v>
      </c>
      <c r="L1475" s="42">
        <f t="shared" si="1722"/>
        <v>3.4153282951601298</v>
      </c>
      <c r="M1475" s="42">
        <f t="shared" si="1714"/>
        <v>2.0597218750020416</v>
      </c>
      <c r="N1475" s="42">
        <f>N335</f>
        <v>0.27734836381622252</v>
      </c>
      <c r="O1475" s="42">
        <f t="shared" si="1715"/>
        <v>4.19340990432383</v>
      </c>
      <c r="P1475" s="42">
        <f t="shared" si="1715"/>
        <v>4.171417598003595</v>
      </c>
      <c r="Q1475" s="42">
        <f t="shared" si="1715"/>
        <v>5.2866905711716798</v>
      </c>
      <c r="R1475" s="42">
        <f t="shared" si="1715"/>
        <v>5.2274698370610455</v>
      </c>
      <c r="S1475" s="42">
        <f t="shared" si="1715"/>
        <v>4.6666670047181578</v>
      </c>
      <c r="T1475" s="42">
        <f t="shared" si="1724"/>
        <v>2.1646730632505946</v>
      </c>
      <c r="U1475" s="42">
        <f>U335-1</f>
        <v>5.7699683993877899</v>
      </c>
      <c r="V1475" s="42">
        <f t="shared" si="1729"/>
        <v>6.3699683993877896</v>
      </c>
      <c r="W1475" s="42">
        <f t="shared" si="1729"/>
        <v>1.5133227997959304</v>
      </c>
      <c r="X1475" s="42">
        <f t="shared" si="1729"/>
        <v>5.5699683993877898</v>
      </c>
      <c r="Y1475" s="42">
        <f t="shared" si="1729"/>
        <v>6.0699683993877898</v>
      </c>
      <c r="Z1475" s="42">
        <f t="shared" si="1729"/>
        <v>3.9812302496173682</v>
      </c>
      <c r="AA1475" s="42">
        <f t="shared" si="1725"/>
        <v>2.9875205915647767</v>
      </c>
      <c r="AB1475" s="42">
        <f t="shared" si="1730"/>
        <v>4.2014685187451386</v>
      </c>
      <c r="AC1475" s="42">
        <f t="shared" si="1726"/>
        <v>2.9306151248086834</v>
      </c>
      <c r="AD1475" s="74">
        <f t="shared" si="1716"/>
        <v>100.00000000000001</v>
      </c>
    </row>
    <row r="1476" spans="1:30" x14ac:dyDescent="0.25">
      <c r="A1476" s="34" t="s">
        <v>1157</v>
      </c>
      <c r="B1476" s="34" t="s">
        <v>1158</v>
      </c>
      <c r="C1476" s="42">
        <f t="shared" si="1717"/>
        <v>7.4785993221269766</v>
      </c>
      <c r="D1476" s="42">
        <f t="shared" si="1713"/>
        <v>7.1785993221269768</v>
      </c>
      <c r="E1476" s="42">
        <f t="shared" si="1713"/>
        <v>3.8210830508862395</v>
      </c>
      <c r="F1476" s="42">
        <f t="shared" si="1718"/>
        <v>2.4652127242410611</v>
      </c>
      <c r="G1476" s="42">
        <f t="shared" si="1719"/>
        <v>4.3635497380945099</v>
      </c>
      <c r="H1476" s="42">
        <f t="shared" si="1720"/>
        <v>2.6325609062923712</v>
      </c>
      <c r="I1476" s="42">
        <f>I336</f>
        <v>0.52763323295474129</v>
      </c>
      <c r="J1476" s="42">
        <f t="shared" si="1721"/>
        <v>1.7956810409304407</v>
      </c>
      <c r="K1476" s="42">
        <f t="shared" si="1721"/>
        <v>4.7348208294880072</v>
      </c>
      <c r="L1476" s="42">
        <f t="shared" si="1722"/>
        <v>2.8884079661521125</v>
      </c>
      <c r="M1476" s="42">
        <f t="shared" si="1714"/>
        <v>1.1402563017174896</v>
      </c>
      <c r="N1476" s="42">
        <f>N336-1.52</f>
        <v>4.6080363790459788</v>
      </c>
      <c r="O1476" s="42">
        <f t="shared" si="1715"/>
        <v>2.7170918415184588</v>
      </c>
      <c r="P1476" s="42">
        <f t="shared" si="1715"/>
        <v>2.1857357500180807</v>
      </c>
      <c r="Q1476" s="42">
        <f t="shared" ref="Q1476:Q1477" si="1731">Q336+0.54</f>
        <v>1.3197512990462221</v>
      </c>
      <c r="R1476" s="42">
        <f t="shared" si="1715"/>
        <v>5.5881675388686034</v>
      </c>
      <c r="S1476" s="42">
        <f t="shared" si="1715"/>
        <v>4.2311960177882506</v>
      </c>
      <c r="T1476" s="42">
        <f t="shared" si="1724"/>
        <v>8.2085993221269771</v>
      </c>
      <c r="U1476" s="42">
        <f t="shared" ref="U1476:AA1477" si="1732">U336</f>
        <v>0.44499885389608274</v>
      </c>
      <c r="V1476" s="42">
        <f t="shared" si="1732"/>
        <v>6.867841092438467</v>
      </c>
      <c r="W1476" s="42">
        <f t="shared" si="1732"/>
        <v>4.861979515674995</v>
      </c>
      <c r="X1476" s="42">
        <f t="shared" si="1732"/>
        <v>5.7454614377515636</v>
      </c>
      <c r="Y1476" s="42">
        <f t="shared" si="1732"/>
        <v>6.398132943446643</v>
      </c>
      <c r="Z1476" s="42">
        <f t="shared" si="1732"/>
        <v>0.34800425124178602</v>
      </c>
      <c r="AA1476" s="42">
        <f t="shared" si="1732"/>
        <v>0.08</v>
      </c>
      <c r="AB1476" s="42">
        <f t="shared" si="1730"/>
        <v>0</v>
      </c>
      <c r="AC1476" s="42">
        <f t="shared" si="1730"/>
        <v>7.3685993221269772</v>
      </c>
      <c r="AD1476" s="74">
        <f t="shared" si="1716"/>
        <v>100.00000000000001</v>
      </c>
    </row>
    <row r="1477" spans="1:30" x14ac:dyDescent="0.25">
      <c r="A1477" s="34" t="s">
        <v>1159</v>
      </c>
      <c r="B1477" s="34" t="s">
        <v>1160</v>
      </c>
      <c r="C1477" s="42">
        <f t="shared" si="1717"/>
        <v>7.578848875349518</v>
      </c>
      <c r="D1477" s="42">
        <f t="shared" si="1713"/>
        <v>7.2788488753495182</v>
      </c>
      <c r="E1477" s="42">
        <f t="shared" si="1713"/>
        <v>5.3792805470934484</v>
      </c>
      <c r="F1477" s="42">
        <f t="shared" si="1718"/>
        <v>4.65845284808091</v>
      </c>
      <c r="G1477" s="42">
        <f t="shared" si="1719"/>
        <v>3.3896602935609321</v>
      </c>
      <c r="H1477" s="42">
        <f t="shared" si="1720"/>
        <v>6.6113242312155585</v>
      </c>
      <c r="I1477" s="42">
        <f>I337</f>
        <v>5.3577146145578753</v>
      </c>
      <c r="J1477" s="42">
        <f t="shared" si="1721"/>
        <v>3.9802937251719737</v>
      </c>
      <c r="K1477" s="42">
        <f t="shared" si="1721"/>
        <v>1.0840838750520558</v>
      </c>
      <c r="L1477" s="42">
        <f t="shared" si="1722"/>
        <v>1.8812110131591839</v>
      </c>
      <c r="M1477" s="42">
        <f t="shared" si="1714"/>
        <v>4.7829012319678847</v>
      </c>
      <c r="N1477" s="42">
        <f t="shared" si="1723"/>
        <v>2.1185625931889032</v>
      </c>
      <c r="O1477" s="42">
        <f t="shared" si="1715"/>
        <v>4.1776301323222276</v>
      </c>
      <c r="P1477" s="42">
        <f t="shared" si="1715"/>
        <v>4.2474638715719948</v>
      </c>
      <c r="Q1477" s="42">
        <f t="shared" si="1731"/>
        <v>1.7696603674929352</v>
      </c>
      <c r="R1477" s="42">
        <f t="shared" si="1715"/>
        <v>5.5889143530301553</v>
      </c>
      <c r="S1477" s="42">
        <f t="shared" si="1715"/>
        <v>2.8944808462752269</v>
      </c>
      <c r="T1477" s="42">
        <f t="shared" si="1724"/>
        <v>3.7961692602487758</v>
      </c>
      <c r="U1477" s="42">
        <f>U337-1</f>
        <v>2.1869554535314104</v>
      </c>
      <c r="V1477" s="42">
        <f t="shared" si="1732"/>
        <v>5.3387333609438281</v>
      </c>
      <c r="W1477" s="42">
        <f t="shared" si="1732"/>
        <v>1.7385318733630037</v>
      </c>
      <c r="X1477" s="42">
        <f t="shared" si="1732"/>
        <v>6.0647180911978626</v>
      </c>
      <c r="Y1477" s="42">
        <f t="shared" si="1732"/>
        <v>5.0382064141210456</v>
      </c>
      <c r="Z1477" s="42">
        <f t="shared" si="1732"/>
        <v>0.36107029370392418</v>
      </c>
      <c r="AA1477" s="42">
        <f t="shared" si="1732"/>
        <v>0.08</v>
      </c>
      <c r="AB1477" s="42">
        <f t="shared" si="1730"/>
        <v>0</v>
      </c>
      <c r="AC1477" s="42">
        <f t="shared" si="1730"/>
        <v>2.6162829584498399</v>
      </c>
      <c r="AD1477" s="74">
        <f t="shared" si="1716"/>
        <v>100</v>
      </c>
    </row>
    <row r="1478" spans="1:30" x14ac:dyDescent="0.25">
      <c r="A1478" s="34" t="s">
        <v>1161</v>
      </c>
      <c r="B1478" s="34" t="s">
        <v>1162</v>
      </c>
      <c r="C1478" s="42">
        <f t="shared" si="1717"/>
        <v>6.8794569362422848</v>
      </c>
      <c r="D1478" s="42">
        <f t="shared" ref="D1478:E1493" si="1733">D338</f>
        <v>0.56000000000000005</v>
      </c>
      <c r="E1478" s="42">
        <f t="shared" si="1733"/>
        <v>4.3938725071312374</v>
      </c>
      <c r="F1478" s="42">
        <f t="shared" si="1718"/>
        <v>2.4806138505448412</v>
      </c>
      <c r="G1478" s="42">
        <f t="shared" si="1719"/>
        <v>4.8956712725335247</v>
      </c>
      <c r="H1478" s="42">
        <f t="shared" si="1720"/>
        <v>5.2144725608139515</v>
      </c>
      <c r="I1478" s="42">
        <f t="shared" si="1727"/>
        <v>1.0530758717808482</v>
      </c>
      <c r="J1478" s="42">
        <f t="shared" si="1721"/>
        <v>2.2532214139056133</v>
      </c>
      <c r="K1478" s="42">
        <f t="shared" si="1721"/>
        <v>2.7997689090392699</v>
      </c>
      <c r="L1478" s="42">
        <f t="shared" si="1722"/>
        <v>2.0155844291110476</v>
      </c>
      <c r="M1478" s="42">
        <f t="shared" ref="M1478:M1493" si="1734">M338</f>
        <v>3.295433723533336</v>
      </c>
      <c r="N1478" s="42">
        <f t="shared" si="1723"/>
        <v>2.993025740062635</v>
      </c>
      <c r="O1478" s="42">
        <f t="shared" ref="O1478:S1493" si="1735">O338</f>
        <v>3.1128963953982565</v>
      </c>
      <c r="P1478" s="42">
        <f t="shared" si="1735"/>
        <v>3.1065232507681486</v>
      </c>
      <c r="Q1478" s="42">
        <f t="shared" si="1735"/>
        <v>0.68007452603848861</v>
      </c>
      <c r="R1478" s="42">
        <f t="shared" si="1735"/>
        <v>5.4253629575387476</v>
      </c>
      <c r="S1478" s="42">
        <f t="shared" si="1735"/>
        <v>5.0000897549186618</v>
      </c>
      <c r="T1478" s="42">
        <f t="shared" si="1724"/>
        <v>5.5418945104661965</v>
      </c>
      <c r="U1478" s="42">
        <f t="shared" ref="U1478:Z1484" si="1736">U338</f>
        <v>2.9674637590189841</v>
      </c>
      <c r="V1478" s="42">
        <f t="shared" si="1736"/>
        <v>4.7863928275033327</v>
      </c>
      <c r="W1478" s="42">
        <f t="shared" si="1736"/>
        <v>4.5544626691813868</v>
      </c>
      <c r="X1478" s="42">
        <f t="shared" si="1736"/>
        <v>4.9417172840388472</v>
      </c>
      <c r="Y1478" s="42">
        <f t="shared" si="1736"/>
        <v>5.2217467705425742</v>
      </c>
      <c r="Z1478" s="42">
        <f t="shared" si="1736"/>
        <v>0.2151118953224597</v>
      </c>
      <c r="AA1478" s="42">
        <f t="shared" si="1725"/>
        <v>5.8994569362422853</v>
      </c>
      <c r="AB1478" s="42">
        <f t="shared" si="1730"/>
        <v>6.579456936242285</v>
      </c>
      <c r="AC1478" s="42">
        <f t="shared" si="1726"/>
        <v>3.1331523120807625</v>
      </c>
      <c r="AD1478" s="74">
        <f t="shared" si="1716"/>
        <v>100.00000000000003</v>
      </c>
    </row>
    <row r="1479" spans="1:30" x14ac:dyDescent="0.25">
      <c r="A1479" s="34" t="s">
        <v>1163</v>
      </c>
      <c r="B1479" s="34" t="s">
        <v>1164</v>
      </c>
      <c r="C1479" s="42">
        <f t="shared" si="1717"/>
        <v>4.3617123934091726</v>
      </c>
      <c r="D1479" s="42">
        <f t="shared" si="1733"/>
        <v>3.0888579153210212</v>
      </c>
      <c r="E1479" s="42">
        <f t="shared" si="1733"/>
        <v>6.6649100352819719</v>
      </c>
      <c r="F1479" s="42">
        <f t="shared" si="1718"/>
        <v>4.4506816115147192</v>
      </c>
      <c r="G1479" s="42">
        <f t="shared" si="1719"/>
        <v>2.7162438599657746</v>
      </c>
      <c r="H1479" s="42">
        <f t="shared" ref="H1479:I1494" si="1737">H339</f>
        <v>6.8891799209047786</v>
      </c>
      <c r="I1479" s="42">
        <f>I339</f>
        <v>0.53115724130320685</v>
      </c>
      <c r="J1479" s="42">
        <f t="shared" ref="J1479:K1494" si="1738">J339</f>
        <v>0</v>
      </c>
      <c r="K1479" s="42">
        <f t="shared" si="1738"/>
        <v>3.4129614949678317</v>
      </c>
      <c r="L1479" s="42">
        <f t="shared" si="1722"/>
        <v>2.7341683748132297</v>
      </c>
      <c r="M1479" s="42">
        <f t="shared" si="1734"/>
        <v>1.6555511345319756</v>
      </c>
      <c r="N1479" s="42">
        <f>N339-1.52</f>
        <v>4.5814385162938063</v>
      </c>
      <c r="O1479" s="42">
        <f t="shared" si="1735"/>
        <v>2.2080316872633174</v>
      </c>
      <c r="P1479" s="42">
        <f t="shared" si="1735"/>
        <v>6.4695226070951168</v>
      </c>
      <c r="Q1479" s="42">
        <f t="shared" si="1735"/>
        <v>0.4</v>
      </c>
      <c r="R1479" s="42">
        <f t="shared" si="1735"/>
        <v>0</v>
      </c>
      <c r="S1479" s="42">
        <f t="shared" si="1735"/>
        <v>3.4130150713967446</v>
      </c>
      <c r="T1479" s="42">
        <f t="shared" si="1724"/>
        <v>7.4995226070951162</v>
      </c>
      <c r="U1479" s="42">
        <f t="shared" si="1736"/>
        <v>6.4695226070951168</v>
      </c>
      <c r="V1479" s="42">
        <f t="shared" si="1736"/>
        <v>3.2347613035475571</v>
      </c>
      <c r="W1479" s="42">
        <f t="shared" si="1736"/>
        <v>5.3160362065889259</v>
      </c>
      <c r="X1479" s="42">
        <f t="shared" si="1736"/>
        <v>0.9243149097422958</v>
      </c>
      <c r="Y1479" s="42">
        <f t="shared" si="1736"/>
        <v>5.2565592625950224</v>
      </c>
      <c r="Z1479" s="42">
        <f t="shared" si="1736"/>
        <v>5.0396378206926871</v>
      </c>
      <c r="AA1479" s="42">
        <f t="shared" si="1725"/>
        <v>4.1055384617125723</v>
      </c>
      <c r="AB1479" s="42">
        <f t="shared" si="1730"/>
        <v>4.2671319323393329</v>
      </c>
      <c r="AC1479" s="42">
        <f t="shared" si="1726"/>
        <v>4.3095430245287059</v>
      </c>
      <c r="AD1479" s="74">
        <f t="shared" si="1716"/>
        <v>100</v>
      </c>
    </row>
    <row r="1480" spans="1:30" x14ac:dyDescent="0.25">
      <c r="A1480" s="34" t="s">
        <v>1165</v>
      </c>
      <c r="B1480" s="34" t="s">
        <v>1166</v>
      </c>
      <c r="C1480" s="42">
        <f t="shared" si="1717"/>
        <v>5.2693252491257674</v>
      </c>
      <c r="D1480" s="42">
        <f t="shared" si="1733"/>
        <v>1.8653207980377384</v>
      </c>
      <c r="E1480" s="42">
        <f>E340-1</f>
        <v>5.8885279282174059</v>
      </c>
      <c r="F1480" s="42">
        <f t="shared" si="1718"/>
        <v>5.0985279282174059</v>
      </c>
      <c r="G1480" s="42">
        <f t="shared" si="1719"/>
        <v>4.8745500260402874</v>
      </c>
      <c r="H1480" s="42">
        <f t="shared" si="1737"/>
        <v>4.6880321570051926</v>
      </c>
      <c r="I1480" s="42">
        <f t="shared" si="1727"/>
        <v>0.67633008917647364</v>
      </c>
      <c r="J1480" s="42">
        <f t="shared" si="1738"/>
        <v>1.060887521741809</v>
      </c>
      <c r="K1480" s="42">
        <f t="shared" si="1738"/>
        <v>5.9428619551197537</v>
      </c>
      <c r="L1480" s="42">
        <f>L340</f>
        <v>0</v>
      </c>
      <c r="M1480" s="42">
        <f t="shared" si="1734"/>
        <v>0.56982684007875406</v>
      </c>
      <c r="N1480" s="42">
        <f t="shared" si="1723"/>
        <v>2.8936883250362033</v>
      </c>
      <c r="O1480" s="42">
        <f t="shared" si="1735"/>
        <v>0</v>
      </c>
      <c r="P1480" s="42">
        <f t="shared" si="1735"/>
        <v>3.4220095738860445</v>
      </c>
      <c r="Q1480" s="42">
        <f t="shared" si="1735"/>
        <v>6.0585279282174058</v>
      </c>
      <c r="R1480" s="42">
        <f t="shared" si="1735"/>
        <v>6.0585279282174058</v>
      </c>
      <c r="S1480" s="42">
        <f t="shared" si="1735"/>
        <v>5.1585279282174055</v>
      </c>
      <c r="T1480" s="42">
        <f t="shared" si="1724"/>
        <v>7.0885279282174061</v>
      </c>
      <c r="U1480" s="42">
        <f t="shared" si="1736"/>
        <v>6.0585279282174058</v>
      </c>
      <c r="V1480" s="42">
        <f t="shared" si="1736"/>
        <v>4.2914572824873298</v>
      </c>
      <c r="W1480" s="42">
        <f t="shared" si="1736"/>
        <v>4.9232377709191324</v>
      </c>
      <c r="X1480" s="42">
        <f t="shared" si="1736"/>
        <v>0</v>
      </c>
      <c r="Y1480" s="42">
        <f t="shared" si="1736"/>
        <v>4.7543746726273204</v>
      </c>
      <c r="Z1480" s="42">
        <f t="shared" si="1736"/>
        <v>5.8214763908481872</v>
      </c>
      <c r="AA1480" s="42">
        <f t="shared" si="1725"/>
        <v>4.114835740163632</v>
      </c>
      <c r="AB1480" s="42">
        <f t="shared" si="1730"/>
        <v>1.0312387962923248</v>
      </c>
      <c r="AC1480" s="42">
        <f t="shared" si="1726"/>
        <v>2.3908513138922141</v>
      </c>
      <c r="AD1480" s="74">
        <f t="shared" si="1716"/>
        <v>100</v>
      </c>
    </row>
    <row r="1481" spans="1:30" x14ac:dyDescent="0.25">
      <c r="A1481" s="34" t="s">
        <v>1167</v>
      </c>
      <c r="B1481" s="34" t="s">
        <v>1168</v>
      </c>
      <c r="C1481" s="42">
        <f t="shared" si="1717"/>
        <v>4.3674978749572562</v>
      </c>
      <c r="D1481" s="42">
        <f t="shared" si="1733"/>
        <v>2.866598921271394</v>
      </c>
      <c r="E1481" s="42">
        <f t="shared" si="1733"/>
        <v>5.2167208621624512</v>
      </c>
      <c r="F1481" s="42">
        <f t="shared" si="1718"/>
        <v>3.6412170574452887</v>
      </c>
      <c r="G1481" s="42">
        <f t="shared" si="1719"/>
        <v>2.1057486309806421</v>
      </c>
      <c r="H1481" s="42">
        <f t="shared" si="1737"/>
        <v>5.4841965466823224</v>
      </c>
      <c r="I1481" s="42">
        <f t="shared" si="1737"/>
        <v>3.0113206920622058</v>
      </c>
      <c r="J1481" s="42">
        <f t="shared" si="1738"/>
        <v>2.4921604689912051</v>
      </c>
      <c r="K1481" s="42">
        <f t="shared" si="1738"/>
        <v>3.300340404177212</v>
      </c>
      <c r="L1481" s="42">
        <f t="shared" si="1722"/>
        <v>2.6509820182988753</v>
      </c>
      <c r="M1481" s="42">
        <f t="shared" si="1734"/>
        <v>4.5641857597376241</v>
      </c>
      <c r="N1481" s="42">
        <f t="shared" si="1723"/>
        <v>3.0275340137096429</v>
      </c>
      <c r="O1481" s="42">
        <f t="shared" si="1735"/>
        <v>2.7777302088507216</v>
      </c>
      <c r="P1481" s="42">
        <f t="shared" si="1735"/>
        <v>0.9255900826050566</v>
      </c>
      <c r="Q1481" s="42">
        <f t="shared" si="1735"/>
        <v>0</v>
      </c>
      <c r="R1481" s="42">
        <f t="shared" si="1735"/>
        <v>6.414050025552271</v>
      </c>
      <c r="S1481" s="42">
        <f t="shared" si="1735"/>
        <v>1.2380166751840909</v>
      </c>
      <c r="T1481" s="42">
        <f t="shared" si="1724"/>
        <v>7.4440500255522704</v>
      </c>
      <c r="U1481" s="42">
        <f t="shared" ref="U1481:U1484" si="1739">U341-1</f>
        <v>5.8140500255522714</v>
      </c>
      <c r="V1481" s="42">
        <f t="shared" si="1736"/>
        <v>0</v>
      </c>
      <c r="W1481" s="42">
        <f t="shared" si="1736"/>
        <v>3.2309383126959492</v>
      </c>
      <c r="X1481" s="42">
        <f t="shared" si="1736"/>
        <v>2.2877554875075985</v>
      </c>
      <c r="Y1481" s="42">
        <f t="shared" si="1736"/>
        <v>3.8429677745888977</v>
      </c>
      <c r="Z1481" s="42">
        <f t="shared" si="1736"/>
        <v>4.6666491697631729</v>
      </c>
      <c r="AA1481" s="42">
        <f t="shared" si="1725"/>
        <v>5.1345372095266999</v>
      </c>
      <c r="AB1481" s="42">
        <f t="shared" si="1730"/>
        <v>6.1411117265926016</v>
      </c>
      <c r="AC1481" s="42">
        <f t="shared" si="1726"/>
        <v>7.3540500255522714</v>
      </c>
      <c r="AD1481" s="74">
        <f t="shared" si="1716"/>
        <v>100</v>
      </c>
    </row>
    <row r="1482" spans="1:30" x14ac:dyDescent="0.25">
      <c r="A1482" s="34" t="s">
        <v>1169</v>
      </c>
      <c r="B1482" s="34" t="s">
        <v>1170</v>
      </c>
      <c r="C1482" s="42">
        <f t="shared" si="1717"/>
        <v>4.7571422106694534</v>
      </c>
      <c r="D1482" s="42">
        <f t="shared" si="1733"/>
        <v>2.07165558152077</v>
      </c>
      <c r="E1482" s="42">
        <f t="shared" si="1733"/>
        <v>5.0926210802857357</v>
      </c>
      <c r="F1482" s="42">
        <f t="shared" si="1718"/>
        <v>3.3061119672431856</v>
      </c>
      <c r="G1482" s="42">
        <f t="shared" si="1719"/>
        <v>2.1904674176386925</v>
      </c>
      <c r="H1482" s="42">
        <f t="shared" si="1737"/>
        <v>3.8266475023523965</v>
      </c>
      <c r="I1482" s="42">
        <f t="shared" si="1737"/>
        <v>3.459951214290319</v>
      </c>
      <c r="J1482" s="42">
        <f t="shared" si="1738"/>
        <v>1.9456286223102117</v>
      </c>
      <c r="K1482" s="42">
        <f t="shared" si="1738"/>
        <v>3.7976049972269599</v>
      </c>
      <c r="L1482" s="42">
        <f t="shared" si="1722"/>
        <v>3.0585882312491641</v>
      </c>
      <c r="M1482" s="42">
        <f t="shared" si="1734"/>
        <v>3.0572513384506235</v>
      </c>
      <c r="N1482" s="42">
        <f t="shared" si="1723"/>
        <v>3.7784056407538649</v>
      </c>
      <c r="O1482" s="42">
        <f t="shared" si="1735"/>
        <v>4.9471426167196366</v>
      </c>
      <c r="P1482" s="42">
        <f t="shared" si="1735"/>
        <v>0.40361551508647259</v>
      </c>
      <c r="Q1482" s="42">
        <f t="shared" si="1735"/>
        <v>5.9667826980282657</v>
      </c>
      <c r="R1482" s="42">
        <f t="shared" si="1735"/>
        <v>5.9667826980282657</v>
      </c>
      <c r="S1482" s="42">
        <f t="shared" si="1735"/>
        <v>5.0667826980282653</v>
      </c>
      <c r="T1482" s="42">
        <f t="shared" si="1724"/>
        <v>6.9967826980282659</v>
      </c>
      <c r="U1482" s="42">
        <f t="shared" si="1739"/>
        <v>5.366782698028266</v>
      </c>
      <c r="V1482" s="42">
        <f t="shared" si="1736"/>
        <v>4.4750870235211995</v>
      </c>
      <c r="W1482" s="42">
        <f t="shared" si="1736"/>
        <v>3.4429090024342917</v>
      </c>
      <c r="X1482" s="42">
        <f t="shared" si="1736"/>
        <v>2.5696706696853866</v>
      </c>
      <c r="Y1482" s="42">
        <f t="shared" si="1736"/>
        <v>3.0939053527954044</v>
      </c>
      <c r="Z1482" s="42">
        <f t="shared" si="1736"/>
        <v>3.1054282142203697</v>
      </c>
      <c r="AA1482" s="42">
        <f t="shared" si="1725"/>
        <v>3.0342393734134969</v>
      </c>
      <c r="AB1482" s="42">
        <f t="shared" si="1730"/>
        <v>2.6660092906083741</v>
      </c>
      <c r="AC1482" s="42">
        <f t="shared" si="1726"/>
        <v>2.5560036473826551</v>
      </c>
      <c r="AD1482" s="74">
        <f t="shared" si="1716"/>
        <v>100</v>
      </c>
    </row>
    <row r="1483" spans="1:30" x14ac:dyDescent="0.25">
      <c r="A1483" s="34" t="s">
        <v>1171</v>
      </c>
      <c r="B1483" s="34" t="s">
        <v>1172</v>
      </c>
      <c r="C1483" s="42">
        <f t="shared" si="1717"/>
        <v>3.9373367739848826</v>
      </c>
      <c r="D1483" s="42">
        <f t="shared" si="1733"/>
        <v>2.9945990285120749</v>
      </c>
      <c r="E1483" s="42">
        <f t="shared" si="1733"/>
        <v>3.8153840509929671</v>
      </c>
      <c r="F1483" s="42">
        <f t="shared" si="1718"/>
        <v>2.210884883651389</v>
      </c>
      <c r="G1483" s="42">
        <f t="shared" si="1719"/>
        <v>2.1957565266050665</v>
      </c>
      <c r="H1483" s="42">
        <f t="shared" si="1737"/>
        <v>7.5395701819910608</v>
      </c>
      <c r="I1483" s="42">
        <f t="shared" si="1737"/>
        <v>1.2055483317000852</v>
      </c>
      <c r="J1483" s="42">
        <f t="shared" si="1738"/>
        <v>0.39579623690832871</v>
      </c>
      <c r="K1483" s="42">
        <f t="shared" si="1738"/>
        <v>4.0080343484506429</v>
      </c>
      <c r="L1483" s="42">
        <f t="shared" si="1722"/>
        <v>3.9126280930198467</v>
      </c>
      <c r="M1483" s="42">
        <f t="shared" si="1734"/>
        <v>4.5040671568582358</v>
      </c>
      <c r="N1483" s="42">
        <f t="shared" si="1723"/>
        <v>4.7637011744636233</v>
      </c>
      <c r="O1483" s="42">
        <f t="shared" si="1735"/>
        <v>6.2031039977484088</v>
      </c>
      <c r="P1483" s="42">
        <f t="shared" si="1735"/>
        <v>0.39416010064150586</v>
      </c>
      <c r="Q1483" s="42">
        <f t="shared" si="1735"/>
        <v>6.5966039484721453</v>
      </c>
      <c r="R1483" s="42">
        <f t="shared" si="1735"/>
        <v>6.5966039484721453</v>
      </c>
      <c r="S1483" s="42">
        <f t="shared" si="1735"/>
        <v>5.6966039484721449</v>
      </c>
      <c r="T1483" s="42">
        <f t="shared" si="1724"/>
        <v>7.6266039484721446</v>
      </c>
      <c r="U1483" s="42">
        <f t="shared" si="1739"/>
        <v>5.9966039484721456</v>
      </c>
      <c r="V1483" s="42">
        <f t="shared" si="1736"/>
        <v>6.3217454506191384</v>
      </c>
      <c r="W1483" s="42">
        <f t="shared" si="1736"/>
        <v>2.4808615984979556</v>
      </c>
      <c r="X1483" s="42">
        <f t="shared" si="1736"/>
        <v>1.666911807176563</v>
      </c>
      <c r="Y1483" s="42">
        <f t="shared" si="1736"/>
        <v>2.3418546458500278</v>
      </c>
      <c r="Z1483" s="42">
        <f t="shared" si="1736"/>
        <v>2.1736263293429636</v>
      </c>
      <c r="AA1483" s="42">
        <f t="shared" si="1725"/>
        <v>1.9404475367039327</v>
      </c>
      <c r="AB1483" s="42">
        <f t="shared" si="1730"/>
        <v>1.4035327549940737</v>
      </c>
      <c r="AC1483" s="42">
        <f t="shared" si="1726"/>
        <v>1.0774292489265034</v>
      </c>
      <c r="AD1483" s="74">
        <f t="shared" si="1716"/>
        <v>99.999999999999986</v>
      </c>
    </row>
    <row r="1484" spans="1:30" x14ac:dyDescent="0.25">
      <c r="A1484" s="34" t="s">
        <v>1173</v>
      </c>
      <c r="B1484" s="34" t="s">
        <v>1174</v>
      </c>
      <c r="C1484" s="42">
        <f t="shared" si="1717"/>
        <v>3.7033553458093404</v>
      </c>
      <c r="D1484" s="42">
        <f t="shared" si="1733"/>
        <v>2.4232794795387154</v>
      </c>
      <c r="E1484" s="42">
        <f t="shared" si="1733"/>
        <v>4.8309929848663318</v>
      </c>
      <c r="F1484" s="42">
        <f t="shared" si="1718"/>
        <v>2.9969168811924005</v>
      </c>
      <c r="G1484" s="42">
        <f t="shared" si="1719"/>
        <v>2.948940672346295</v>
      </c>
      <c r="H1484" s="42">
        <f t="shared" si="1737"/>
        <v>6.1344864997677204</v>
      </c>
      <c r="I1484" s="42">
        <f t="shared" si="1737"/>
        <v>2.2731266246116286</v>
      </c>
      <c r="J1484" s="42">
        <f t="shared" si="1738"/>
        <v>2.3499756113211623</v>
      </c>
      <c r="K1484" s="42">
        <f t="shared" si="1738"/>
        <v>4.0918380361747531</v>
      </c>
      <c r="L1484" s="42">
        <f t="shared" si="1722"/>
        <v>3.8241304134344043</v>
      </c>
      <c r="M1484" s="42">
        <f t="shared" si="1734"/>
        <v>1.5950976649988158</v>
      </c>
      <c r="N1484" s="42">
        <f t="shared" si="1723"/>
        <v>1.745535349907577</v>
      </c>
      <c r="O1484" s="42">
        <f t="shared" si="1735"/>
        <v>3.4836591957677179</v>
      </c>
      <c r="P1484" s="42">
        <f t="shared" si="1735"/>
        <v>2.7926649020707464</v>
      </c>
      <c r="Q1484" s="42">
        <f t="shared" si="1735"/>
        <v>5.6554652240565071</v>
      </c>
      <c r="R1484" s="42">
        <f t="shared" si="1735"/>
        <v>5.6554652240565071</v>
      </c>
      <c r="S1484" s="42">
        <f t="shared" si="1735"/>
        <v>4.7554652240565067</v>
      </c>
      <c r="T1484" s="42">
        <f t="shared" si="1724"/>
        <v>6.6854652240565073</v>
      </c>
      <c r="U1484" s="42">
        <f t="shared" si="1739"/>
        <v>5.0554652240565074</v>
      </c>
      <c r="V1484" s="42">
        <f t="shared" si="1736"/>
        <v>1.4138663060141277</v>
      </c>
      <c r="W1484" s="42">
        <f t="shared" si="1736"/>
        <v>3.3889677729851515</v>
      </c>
      <c r="X1484" s="42">
        <f t="shared" si="1736"/>
        <v>1.5720236373625414</v>
      </c>
      <c r="Y1484" s="42">
        <f t="shared" si="1736"/>
        <v>3.0201276697579749</v>
      </c>
      <c r="Z1484" s="42">
        <f t="shared" si="1736"/>
        <v>4.4192180158229757</v>
      </c>
      <c r="AA1484" s="42">
        <f t="shared" si="1725"/>
        <v>3.5532040022242546</v>
      </c>
      <c r="AB1484" s="42">
        <f t="shared" si="1730"/>
        <v>4.3318457035326441</v>
      </c>
      <c r="AC1484" s="42">
        <f t="shared" si="1726"/>
        <v>5.2994211102102238</v>
      </c>
      <c r="AD1484" s="74">
        <f t="shared" si="1716"/>
        <v>100.00000000000004</v>
      </c>
    </row>
    <row r="1485" spans="1:30" x14ac:dyDescent="0.25">
      <c r="A1485" s="34" t="s">
        <v>1175</v>
      </c>
      <c r="B1485" s="34" t="s">
        <v>1176</v>
      </c>
      <c r="C1485" s="42">
        <f t="shared" si="1717"/>
        <v>4.6357928451480568</v>
      </c>
      <c r="D1485" s="42">
        <f t="shared" si="1733"/>
        <v>2.8180498755965289</v>
      </c>
      <c r="E1485" s="42">
        <f>E345-1</f>
        <v>5.1719389122153974</v>
      </c>
      <c r="F1485" s="42">
        <f t="shared" si="1718"/>
        <v>4.5772481842742048</v>
      </c>
      <c r="G1485" s="42">
        <f t="shared" si="1719"/>
        <v>2.6892968319617827</v>
      </c>
      <c r="H1485" s="42">
        <f t="shared" si="1737"/>
        <v>5.5572748627955013</v>
      </c>
      <c r="I1485" s="42">
        <f t="shared" si="1727"/>
        <v>0.44225880204330092</v>
      </c>
      <c r="J1485" s="42">
        <f t="shared" si="1738"/>
        <v>0.62000938566855768</v>
      </c>
      <c r="K1485" s="42">
        <f t="shared" si="1738"/>
        <v>3.6363891207039223</v>
      </c>
      <c r="L1485" s="42">
        <f>L345</f>
        <v>3.7857871106613765</v>
      </c>
      <c r="M1485" s="42">
        <f t="shared" si="1734"/>
        <v>3.3170315568378976</v>
      </c>
      <c r="N1485" s="42">
        <f t="shared" si="1723"/>
        <v>4.7461389138831045</v>
      </c>
      <c r="O1485" s="42">
        <f t="shared" si="1735"/>
        <v>4.291892674249838</v>
      </c>
      <c r="P1485" s="42">
        <f t="shared" si="1735"/>
        <v>1.1938270924239933</v>
      </c>
      <c r="Q1485" s="42">
        <f t="shared" si="1735"/>
        <v>0.4</v>
      </c>
      <c r="R1485" s="42">
        <f t="shared" si="1735"/>
        <v>0</v>
      </c>
      <c r="S1485" s="42">
        <f t="shared" si="1735"/>
        <v>3.625318935812309</v>
      </c>
      <c r="T1485" s="42">
        <f t="shared" si="1724"/>
        <v>7.8179784037184632</v>
      </c>
      <c r="U1485" s="42">
        <f t="shared" ref="U1485:Z1487" si="1740">U345</f>
        <v>6.7879784037184638</v>
      </c>
      <c r="V1485" s="42">
        <f t="shared" si="1740"/>
        <v>2.5454919013944259</v>
      </c>
      <c r="W1485" s="42">
        <f t="shared" si="1740"/>
        <v>4.7386586343765442</v>
      </c>
      <c r="X1485" s="42">
        <f t="shared" si="1740"/>
        <v>1.219563822593918</v>
      </c>
      <c r="Y1485" s="42">
        <f t="shared" si="1740"/>
        <v>4.8522877614477862</v>
      </c>
      <c r="Z1485" s="42">
        <f t="shared" si="1740"/>
        <v>5.3820931433848589</v>
      </c>
      <c r="AA1485" s="42">
        <f t="shared" si="1725"/>
        <v>3.6195297033321134</v>
      </c>
      <c r="AB1485" s="42">
        <f t="shared" si="1730"/>
        <v>5.9214279692012148</v>
      </c>
      <c r="AC1485" s="42">
        <f t="shared" si="1726"/>
        <v>5.6067351525564453</v>
      </c>
      <c r="AD1485" s="74">
        <f t="shared" si="1716"/>
        <v>100.00000000000001</v>
      </c>
    </row>
    <row r="1486" spans="1:30" x14ac:dyDescent="0.25">
      <c r="A1486" s="34" t="s">
        <v>1177</v>
      </c>
      <c r="B1486" s="34" t="s">
        <v>1178</v>
      </c>
      <c r="C1486" s="42">
        <f t="shared" si="1717"/>
        <v>6.2397162370048598</v>
      </c>
      <c r="D1486" s="42">
        <f t="shared" si="1733"/>
        <v>0.56000000000000005</v>
      </c>
      <c r="E1486" s="42">
        <f t="shared" si="1733"/>
        <v>5.7694888170733138</v>
      </c>
      <c r="F1486" s="42">
        <f t="shared" si="1718"/>
        <v>3.8732821612603328</v>
      </c>
      <c r="G1486" s="42">
        <f t="shared" si="1719"/>
        <v>2.107044924749526</v>
      </c>
      <c r="H1486" s="42">
        <f t="shared" si="1737"/>
        <v>6.5796056817187321</v>
      </c>
      <c r="I1486" s="42">
        <f>I346</f>
        <v>0.48675812895088244</v>
      </c>
      <c r="J1486" s="42">
        <f t="shared" si="1738"/>
        <v>2.0734026786659223</v>
      </c>
      <c r="K1486" s="42">
        <f t="shared" si="1738"/>
        <v>4.4028474280471004</v>
      </c>
      <c r="L1486" s="42">
        <f t="shared" si="1722"/>
        <v>2.0301458682398446</v>
      </c>
      <c r="M1486" s="42">
        <f t="shared" si="1734"/>
        <v>3.8309260743334392</v>
      </c>
      <c r="N1486" s="42">
        <f>N346-1.52</f>
        <v>4.2372284580788442</v>
      </c>
      <c r="O1486" s="42">
        <f t="shared" si="1735"/>
        <v>0.82065487840210338</v>
      </c>
      <c r="P1486" s="42">
        <f t="shared" si="1735"/>
        <v>3.6597104030223355</v>
      </c>
      <c r="Q1486" s="42">
        <f t="shared" si="1735"/>
        <v>6.1018103900015213</v>
      </c>
      <c r="R1486" s="42">
        <f t="shared" si="1735"/>
        <v>0</v>
      </c>
      <c r="S1486" s="42">
        <f t="shared" si="1735"/>
        <v>5.2018103900015209</v>
      </c>
      <c r="T1486" s="42">
        <f t="shared" si="1724"/>
        <v>7.1318103900015206</v>
      </c>
      <c r="U1486" s="42">
        <f t="shared" si="1740"/>
        <v>6.1018103900015213</v>
      </c>
      <c r="V1486" s="42">
        <f t="shared" si="1740"/>
        <v>3.3051472945841569</v>
      </c>
      <c r="W1486" s="42">
        <f t="shared" si="1740"/>
        <v>4.7160636063670083</v>
      </c>
      <c r="X1486" s="42">
        <f t="shared" si="1740"/>
        <v>0.63035231301668249</v>
      </c>
      <c r="Y1486" s="42">
        <f t="shared" si="1740"/>
        <v>4.6451825512256955</v>
      </c>
      <c r="Z1486" s="42">
        <f t="shared" si="1740"/>
        <v>4.9840494891330129</v>
      </c>
      <c r="AA1486" s="42">
        <f t="shared" si="1725"/>
        <v>4.0427381317747848</v>
      </c>
      <c r="AB1486" s="42">
        <f t="shared" si="1730"/>
        <v>2.9859923185113826</v>
      </c>
      <c r="AC1486" s="42">
        <f t="shared" si="1726"/>
        <v>3.4824209958339676</v>
      </c>
      <c r="AD1486" s="74">
        <f t="shared" si="1716"/>
        <v>100.00000000000003</v>
      </c>
    </row>
    <row r="1487" spans="1:30" x14ac:dyDescent="0.25">
      <c r="A1487" s="34" t="s">
        <v>1179</v>
      </c>
      <c r="B1487" s="34" t="s">
        <v>1180</v>
      </c>
      <c r="C1487" s="42">
        <f t="shared" si="1717"/>
        <v>5.5916486204610081</v>
      </c>
      <c r="D1487" s="42">
        <f t="shared" si="1733"/>
        <v>1.1859704720301951</v>
      </c>
      <c r="E1487" s="42">
        <f t="shared" si="1733"/>
        <v>5.0131170550746802</v>
      </c>
      <c r="F1487" s="42">
        <f t="shared" si="1718"/>
        <v>3.3765193741317985</v>
      </c>
      <c r="G1487" s="42">
        <f t="shared" si="1719"/>
        <v>2.85359494435798</v>
      </c>
      <c r="H1487" s="42">
        <f t="shared" si="1737"/>
        <v>6.7133302731385465</v>
      </c>
      <c r="I1487" s="42">
        <f>I347</f>
        <v>1.04059169199394</v>
      </c>
      <c r="J1487" s="42">
        <f t="shared" si="1738"/>
        <v>2.1915617560760201</v>
      </c>
      <c r="K1487" s="42">
        <f t="shared" si="1738"/>
        <v>4.8009864618376188</v>
      </c>
      <c r="L1487" s="42">
        <f t="shared" si="1722"/>
        <v>2.5445536738953658</v>
      </c>
      <c r="M1487" s="42">
        <f t="shared" si="1734"/>
        <v>4.5041805338289924</v>
      </c>
      <c r="N1487" s="42">
        <f t="shared" si="1723"/>
        <v>4.9924126225258583</v>
      </c>
      <c r="O1487" s="42">
        <f t="shared" si="1735"/>
        <v>4.2912097724073845</v>
      </c>
      <c r="P1487" s="42">
        <f t="shared" si="1735"/>
        <v>1.2687781879288107</v>
      </c>
      <c r="Q1487" s="42">
        <f t="shared" si="1735"/>
        <v>6.1497609436767968</v>
      </c>
      <c r="R1487" s="42">
        <f t="shared" si="1735"/>
        <v>6.1497609436767968</v>
      </c>
      <c r="S1487" s="42">
        <f t="shared" si="1735"/>
        <v>1.149920314558933</v>
      </c>
      <c r="T1487" s="42">
        <f t="shared" si="1724"/>
        <v>7.1797609436767971</v>
      </c>
      <c r="U1487" s="42">
        <f>U347-1</f>
        <v>5.5497609436767972</v>
      </c>
      <c r="V1487" s="42">
        <f t="shared" si="1740"/>
        <v>5.1248007863973308</v>
      </c>
      <c r="W1487" s="42">
        <f t="shared" si="1740"/>
        <v>4.3518017317356392</v>
      </c>
      <c r="X1487" s="42">
        <f t="shared" si="1740"/>
        <v>0.36896282400467562</v>
      </c>
      <c r="Y1487" s="42">
        <f t="shared" si="1740"/>
        <v>3.8811052282473151</v>
      </c>
      <c r="Z1487" s="42">
        <f t="shared" si="1740"/>
        <v>2.7303546566429242</v>
      </c>
      <c r="AA1487" s="42">
        <f t="shared" si="1725"/>
        <v>2.2882814744427371</v>
      </c>
      <c r="AB1487" s="42">
        <f t="shared" si="1730"/>
        <v>2.486073572975728</v>
      </c>
      <c r="AC1487" s="42">
        <f t="shared" si="1726"/>
        <v>2.2212001965993329</v>
      </c>
      <c r="AD1487" s="74">
        <f t="shared" si="1716"/>
        <v>100</v>
      </c>
    </row>
    <row r="1488" spans="1:30" x14ac:dyDescent="0.25">
      <c r="A1488" s="34" t="s">
        <v>1181</v>
      </c>
      <c r="B1488" s="34" t="s">
        <v>1182</v>
      </c>
      <c r="C1488" s="42">
        <f t="shared" si="1717"/>
        <v>2.4953899754671194</v>
      </c>
      <c r="D1488" s="42">
        <f t="shared" si="1733"/>
        <v>4.0480576077845436</v>
      </c>
      <c r="E1488" s="42">
        <f>E348-1</f>
        <v>3.9565694017682524</v>
      </c>
      <c r="F1488" s="42">
        <f t="shared" si="1718"/>
        <v>3.3592610175756645</v>
      </c>
      <c r="G1488" s="42">
        <f t="shared" si="1719"/>
        <v>2.1623879343178007</v>
      </c>
      <c r="H1488" s="42">
        <f t="shared" si="1737"/>
        <v>5.8200961389236125</v>
      </c>
      <c r="I1488" s="42">
        <f t="shared" si="1727"/>
        <v>0.44276413126801661</v>
      </c>
      <c r="J1488" s="42">
        <f t="shared" si="1738"/>
        <v>2.9971714911066845</v>
      </c>
      <c r="K1488" s="42">
        <f t="shared" si="1738"/>
        <v>2.0257102656072701</v>
      </c>
      <c r="L1488" s="42">
        <f>L348</f>
        <v>5.2532211596153333</v>
      </c>
      <c r="M1488" s="42">
        <f t="shared" si="1734"/>
        <v>3.9017852135699149</v>
      </c>
      <c r="N1488" s="42">
        <f t="shared" si="1723"/>
        <v>4.8090447188578391</v>
      </c>
      <c r="O1488" s="42">
        <f t="shared" si="1735"/>
        <v>4.9956305688816318</v>
      </c>
      <c r="P1488" s="42">
        <f t="shared" si="1735"/>
        <v>0.73181652477047288</v>
      </c>
      <c r="Q1488" s="42">
        <f t="shared" si="1735"/>
        <v>5.4548004829529919</v>
      </c>
      <c r="R1488" s="42">
        <f t="shared" si="1735"/>
        <v>5.4548004829529919</v>
      </c>
      <c r="S1488" s="42">
        <f t="shared" si="1735"/>
        <v>0.91826682765099765</v>
      </c>
      <c r="T1488" s="42">
        <f t="shared" si="1724"/>
        <v>6.4848004829529913</v>
      </c>
      <c r="U1488" s="42">
        <f t="shared" ref="U1488:Z1489" si="1741">U348</f>
        <v>5.8548004829529923</v>
      </c>
      <c r="V1488" s="42">
        <f t="shared" si="1741"/>
        <v>2.5001168880201208</v>
      </c>
      <c r="W1488" s="42">
        <f t="shared" si="1741"/>
        <v>4.6046520340179562</v>
      </c>
      <c r="X1488" s="42">
        <f t="shared" si="1741"/>
        <v>1.0746180723095986</v>
      </c>
      <c r="Y1488" s="42">
        <f t="shared" si="1741"/>
        <v>4.3163952132148511</v>
      </c>
      <c r="Z1488" s="42">
        <f t="shared" si="1741"/>
        <v>4.1045499511177406</v>
      </c>
      <c r="AA1488" s="42">
        <f t="shared" si="1725"/>
        <v>3.2295697006723039</v>
      </c>
      <c r="AB1488" s="42">
        <f t="shared" si="1730"/>
        <v>5.2226813134656318</v>
      </c>
      <c r="AC1488" s="42">
        <f t="shared" si="1726"/>
        <v>3.781041918204683</v>
      </c>
      <c r="AD1488" s="74">
        <f t="shared" si="1716"/>
        <v>100</v>
      </c>
    </row>
    <row r="1489" spans="1:30" x14ac:dyDescent="0.25">
      <c r="A1489" s="34" t="s">
        <v>1183</v>
      </c>
      <c r="B1489" s="34" t="s">
        <v>1184</v>
      </c>
      <c r="C1489" s="42">
        <f t="shared" si="1717"/>
        <v>5.5675622962319018</v>
      </c>
      <c r="D1489" s="42">
        <f t="shared" si="1733"/>
        <v>2.7866438869029095</v>
      </c>
      <c r="E1489" s="42">
        <f t="shared" si="1733"/>
        <v>5.2252800220528632</v>
      </c>
      <c r="F1489" s="42">
        <f t="shared" si="1718"/>
        <v>3.9781390238994447</v>
      </c>
      <c r="G1489" s="42">
        <f t="shared" si="1719"/>
        <v>2.2882323151870998</v>
      </c>
      <c r="H1489" s="42">
        <f t="shared" si="1737"/>
        <v>6.9396835586522094</v>
      </c>
      <c r="I1489" s="42">
        <f>I349</f>
        <v>4.7355817058664691</v>
      </c>
      <c r="J1489" s="42">
        <f t="shared" si="1738"/>
        <v>3.7332487286841474</v>
      </c>
      <c r="K1489" s="42">
        <f t="shared" si="1738"/>
        <v>4.0488281789740839</v>
      </c>
      <c r="L1489" s="42">
        <f t="shared" si="1722"/>
        <v>3.2620300466824643</v>
      </c>
      <c r="M1489" s="42">
        <f t="shared" si="1734"/>
        <v>5.6851256260308158</v>
      </c>
      <c r="N1489" s="42">
        <f t="shared" si="1723"/>
        <v>2.4621963948456593</v>
      </c>
      <c r="O1489" s="42">
        <f t="shared" si="1735"/>
        <v>4.6632694138177788</v>
      </c>
      <c r="P1489" s="42">
        <f t="shared" si="1735"/>
        <v>0.99489489788062602</v>
      </c>
      <c r="Q1489" s="42">
        <f t="shared" si="1735"/>
        <v>6.7364257589321959</v>
      </c>
      <c r="R1489" s="42">
        <f t="shared" si="1735"/>
        <v>6.7364257589321959</v>
      </c>
      <c r="S1489" s="42">
        <f t="shared" si="1735"/>
        <v>0</v>
      </c>
      <c r="T1489" s="42">
        <f t="shared" si="1724"/>
        <v>7.7664257589321952</v>
      </c>
      <c r="U1489" s="42">
        <f>U349</f>
        <v>0</v>
      </c>
      <c r="V1489" s="42">
        <f>V349-1</f>
        <v>4.0523193191991478</v>
      </c>
      <c r="W1489" s="42">
        <f t="shared" si="1741"/>
        <v>2.8580790295311291</v>
      </c>
      <c r="X1489" s="42">
        <f t="shared" si="1741"/>
        <v>0.85626996965481061</v>
      </c>
      <c r="Y1489" s="42">
        <f t="shared" si="1741"/>
        <v>3.9719019797206343</v>
      </c>
      <c r="Z1489" s="42">
        <f t="shared" si="1741"/>
        <v>4.6169294732600772</v>
      </c>
      <c r="AA1489" s="42">
        <f t="shared" si="1725"/>
        <v>2.4011309542865522</v>
      </c>
      <c r="AB1489" s="42">
        <f t="shared" ref="AB1489:AB1504" si="1742">AB349</f>
        <v>1.2899538687316983</v>
      </c>
      <c r="AC1489" s="42">
        <f t="shared" si="1726"/>
        <v>2.3434220331108744</v>
      </c>
      <c r="AD1489" s="74">
        <f t="shared" si="1716"/>
        <v>99.999999999999986</v>
      </c>
    </row>
    <row r="1490" spans="1:30" x14ac:dyDescent="0.25">
      <c r="A1490" s="34" t="s">
        <v>1185</v>
      </c>
      <c r="B1490" s="34" t="s">
        <v>1186</v>
      </c>
      <c r="C1490" s="42">
        <f t="shared" si="1717"/>
        <v>5.085309300938877</v>
      </c>
      <c r="D1490" s="42">
        <f t="shared" si="1733"/>
        <v>1.9116746568870966</v>
      </c>
      <c r="E1490" s="42">
        <f t="shared" si="1733"/>
        <v>4.7454026626027073</v>
      </c>
      <c r="F1490" s="42">
        <f>F350</f>
        <v>3.5305413487556359</v>
      </c>
      <c r="G1490" s="42">
        <f t="shared" si="1719"/>
        <v>2.8158065075673884</v>
      </c>
      <c r="H1490" s="42">
        <f>H350-0.75</f>
        <v>3.9351195651784927</v>
      </c>
      <c r="I1490" s="42">
        <f t="shared" si="1727"/>
        <v>1.3141681935804232</v>
      </c>
      <c r="J1490" s="42">
        <f t="shared" si="1738"/>
        <v>2.741113477508597</v>
      </c>
      <c r="K1490" s="42">
        <f t="shared" si="1738"/>
        <v>4.5941263237351704</v>
      </c>
      <c r="L1490" s="42">
        <f t="shared" si="1722"/>
        <v>3.6482961219530878</v>
      </c>
      <c r="M1490" s="42">
        <f t="shared" si="1734"/>
        <v>3.3430801264108947</v>
      </c>
      <c r="N1490" s="42">
        <f t="shared" si="1723"/>
        <v>1.676397639438389</v>
      </c>
      <c r="O1490" s="42">
        <f t="shared" si="1735"/>
        <v>2.3857299059954871</v>
      </c>
      <c r="P1490" s="42">
        <f t="shared" si="1735"/>
        <v>3.3842854117228214</v>
      </c>
      <c r="Q1490" s="42">
        <f t="shared" si="1735"/>
        <v>6.2279277182533992</v>
      </c>
      <c r="R1490" s="42">
        <f t="shared" si="1735"/>
        <v>6.2279277182533992</v>
      </c>
      <c r="S1490" s="42">
        <f t="shared" si="1735"/>
        <v>0</v>
      </c>
      <c r="T1490" s="42">
        <f t="shared" si="1724"/>
        <v>7.2579277182533986</v>
      </c>
      <c r="U1490" s="42">
        <f t="shared" ref="U1490:Z1493" si="1743">U350</f>
        <v>6.2279277182533992</v>
      </c>
      <c r="V1490" s="42">
        <f t="shared" si="1743"/>
        <v>2.5949698826055823</v>
      </c>
      <c r="W1490" s="42">
        <f t="shared" si="1743"/>
        <v>2.4480076352430209</v>
      </c>
      <c r="X1490" s="42">
        <f t="shared" si="1743"/>
        <v>1.3789168601051858</v>
      </c>
      <c r="Y1490" s="42">
        <f t="shared" si="1743"/>
        <v>4.2317000769539694</v>
      </c>
      <c r="Z1490" s="42">
        <f t="shared" si="1743"/>
        <v>5.2693202505448733</v>
      </c>
      <c r="AA1490" s="42">
        <f t="shared" si="1725"/>
        <v>4.7355893202203481</v>
      </c>
      <c r="AB1490" s="42">
        <f t="shared" si="1742"/>
        <v>3.9752730116511077</v>
      </c>
      <c r="AC1490" s="42">
        <f t="shared" si="1726"/>
        <v>4.3134608473872582</v>
      </c>
      <c r="AD1490" s="74">
        <f t="shared" si="1716"/>
        <v>100.00000000000001</v>
      </c>
    </row>
    <row r="1491" spans="1:30" x14ac:dyDescent="0.25">
      <c r="A1491" s="34" t="s">
        <v>1187</v>
      </c>
      <c r="B1491" s="34" t="s">
        <v>1188</v>
      </c>
      <c r="C1491" s="42">
        <f t="shared" si="1717"/>
        <v>2.7343035616215707</v>
      </c>
      <c r="D1491" s="42">
        <f t="shared" si="1733"/>
        <v>4.5442364263680703</v>
      </c>
      <c r="E1491" s="42">
        <f t="shared" si="1733"/>
        <v>5.8039121795643602</v>
      </c>
      <c r="F1491" s="42">
        <f t="shared" si="1718"/>
        <v>4.1651386134342996</v>
      </c>
      <c r="G1491" s="42">
        <f t="shared" si="1719"/>
        <v>2.2291065065011311</v>
      </c>
      <c r="H1491" s="42">
        <f t="shared" si="1737"/>
        <v>6.0326234000115706</v>
      </c>
      <c r="I1491" s="42">
        <f t="shared" si="1727"/>
        <v>2.2503577694648405</v>
      </c>
      <c r="J1491" s="42">
        <f t="shared" si="1738"/>
        <v>3.4041673941732578</v>
      </c>
      <c r="K1491" s="42">
        <f t="shared" si="1738"/>
        <v>1.9178991186666499</v>
      </c>
      <c r="L1491" s="42">
        <f t="shared" si="1722"/>
        <v>3.9102318103660139</v>
      </c>
      <c r="M1491" s="42">
        <f t="shared" si="1734"/>
        <v>3.8774582986067387</v>
      </c>
      <c r="N1491" s="42">
        <f t="shared" si="1723"/>
        <v>3.9049326720579125</v>
      </c>
      <c r="O1491" s="42">
        <f t="shared" si="1735"/>
        <v>4.248232107492103</v>
      </c>
      <c r="P1491" s="42">
        <f t="shared" si="1735"/>
        <v>1.034175684408295</v>
      </c>
      <c r="Q1491" s="42">
        <f t="shared" si="1735"/>
        <v>6.3263022901390427</v>
      </c>
      <c r="R1491" s="42">
        <f t="shared" si="1735"/>
        <v>0</v>
      </c>
      <c r="S1491" s="42">
        <f t="shared" si="1735"/>
        <v>3.3175348600926955</v>
      </c>
      <c r="T1491" s="42">
        <f t="shared" si="1724"/>
        <v>7.3563022901390429</v>
      </c>
      <c r="U1491" s="42">
        <f t="shared" si="1743"/>
        <v>6.726302290139043</v>
      </c>
      <c r="V1491" s="42">
        <f t="shared" si="1743"/>
        <v>3.9539389313369013</v>
      </c>
      <c r="W1491" s="42">
        <f t="shared" si="1743"/>
        <v>4.2185658539740514</v>
      </c>
      <c r="X1491" s="42">
        <f t="shared" si="1743"/>
        <v>1.4002635375483583</v>
      </c>
      <c r="Y1491" s="42">
        <f t="shared" si="1743"/>
        <v>3.1237869247133241</v>
      </c>
      <c r="Z1491" s="42">
        <f t="shared" si="1743"/>
        <v>3.6720170123846665</v>
      </c>
      <c r="AA1491" s="42">
        <f t="shared" si="1725"/>
        <v>3.1707926983455055</v>
      </c>
      <c r="AB1491" s="42">
        <f t="shared" si="1742"/>
        <v>3.3650544096484274</v>
      </c>
      <c r="AC1491" s="42">
        <f t="shared" si="1726"/>
        <v>3.3123633588021408</v>
      </c>
      <c r="AD1491" s="74">
        <f t="shared" si="1716"/>
        <v>100.00000000000003</v>
      </c>
    </row>
    <row r="1492" spans="1:30" x14ac:dyDescent="0.25">
      <c r="A1492" s="34" t="s">
        <v>1189</v>
      </c>
      <c r="B1492" s="34" t="s">
        <v>1190</v>
      </c>
      <c r="C1492" s="42">
        <f t="shared" si="1717"/>
        <v>4.5287586206022334</v>
      </c>
      <c r="D1492" s="42">
        <f t="shared" si="1733"/>
        <v>1.9691665778896945</v>
      </c>
      <c r="E1492" s="42">
        <f t="shared" si="1733"/>
        <v>4.5436927218691263</v>
      </c>
      <c r="F1492" s="42">
        <f t="shared" si="1718"/>
        <v>2.969208342258352</v>
      </c>
      <c r="G1492" s="42">
        <f t="shared" si="1719"/>
        <v>4.0642041577885593</v>
      </c>
      <c r="H1492" s="42">
        <f t="shared" si="1737"/>
        <v>5.6344255973528963</v>
      </c>
      <c r="I1492" s="42">
        <f t="shared" si="1727"/>
        <v>1.2249777165803808</v>
      </c>
      <c r="J1492" s="42">
        <f t="shared" si="1738"/>
        <v>1.6105510460473382</v>
      </c>
      <c r="K1492" s="42">
        <f t="shared" si="1738"/>
        <v>4.3792446428509679</v>
      </c>
      <c r="L1492" s="42">
        <f t="shared" si="1722"/>
        <v>4.0775660275339529</v>
      </c>
      <c r="M1492" s="42">
        <f t="shared" si="1734"/>
        <v>4.5088745478770891</v>
      </c>
      <c r="N1492" s="42">
        <f t="shared" si="1723"/>
        <v>4.7291199350697486</v>
      </c>
      <c r="O1492" s="42">
        <f t="shared" si="1735"/>
        <v>4.4203023696045962</v>
      </c>
      <c r="P1492" s="42">
        <f t="shared" si="1735"/>
        <v>1.0324033316062469</v>
      </c>
      <c r="Q1492" s="42">
        <f t="shared" si="1735"/>
        <v>6.1874442914509533</v>
      </c>
      <c r="R1492" s="42">
        <f t="shared" si="1735"/>
        <v>0</v>
      </c>
      <c r="S1492" s="42">
        <f t="shared" si="1735"/>
        <v>3.2249628609673029</v>
      </c>
      <c r="T1492" s="42">
        <f t="shared" si="1724"/>
        <v>7.2174442914509527</v>
      </c>
      <c r="U1492" s="42">
        <f t="shared" si="1743"/>
        <v>6.5874442914509537</v>
      </c>
      <c r="V1492" s="42">
        <f t="shared" si="1743"/>
        <v>3.0937221457254758</v>
      </c>
      <c r="W1492" s="42">
        <f t="shared" si="1743"/>
        <v>3.887432553264889</v>
      </c>
      <c r="X1492" s="42">
        <f t="shared" si="1743"/>
        <v>0.60197601369652753</v>
      </c>
      <c r="Y1492" s="42">
        <f t="shared" si="1743"/>
        <v>3.7895231178105675</v>
      </c>
      <c r="Z1492" s="42">
        <f t="shared" si="1743"/>
        <v>4.6158234374704454</v>
      </c>
      <c r="AA1492" s="42">
        <f t="shared" si="1725"/>
        <v>3.7795581054836127</v>
      </c>
      <c r="AB1492" s="42">
        <f t="shared" si="1742"/>
        <v>3.1595460211664448</v>
      </c>
      <c r="AC1492" s="42">
        <f t="shared" si="1726"/>
        <v>4.1626272351307048</v>
      </c>
      <c r="AD1492" s="74">
        <f t="shared" si="1716"/>
        <v>100.00000000000001</v>
      </c>
    </row>
    <row r="1493" spans="1:30" x14ac:dyDescent="0.25">
      <c r="A1493" s="34" t="s">
        <v>1191</v>
      </c>
      <c r="B1493" s="34" t="s">
        <v>1192</v>
      </c>
      <c r="C1493" s="42">
        <f t="shared" si="1717"/>
        <v>1.0126864994125202</v>
      </c>
      <c r="D1493" s="42">
        <f t="shared" si="1733"/>
        <v>6.3032482642938295</v>
      </c>
      <c r="E1493" s="42">
        <f t="shared" si="1733"/>
        <v>4.011864081086074</v>
      </c>
      <c r="F1493" s="42">
        <f t="shared" si="1718"/>
        <v>1.9114636164288346</v>
      </c>
      <c r="G1493" s="42">
        <f t="shared" si="1719"/>
        <v>2.185920804478545</v>
      </c>
      <c r="H1493" s="42">
        <f t="shared" si="1737"/>
        <v>7.3547155941138342</v>
      </c>
      <c r="I1493" s="42">
        <f>I353</f>
        <v>3.8405776501868383</v>
      </c>
      <c r="J1493" s="42">
        <f t="shared" si="1738"/>
        <v>4.2095449722420542</v>
      </c>
      <c r="K1493" s="42">
        <f t="shared" si="1738"/>
        <v>3.8625501245059057</v>
      </c>
      <c r="L1493" s="42">
        <f t="shared" si="1722"/>
        <v>3.7755770705960794</v>
      </c>
      <c r="M1493" s="42">
        <f t="shared" si="1734"/>
        <v>3.2437639918247374</v>
      </c>
      <c r="N1493" s="42">
        <f t="shared" si="1723"/>
        <v>2.6320080434004027</v>
      </c>
      <c r="O1493" s="42">
        <f t="shared" si="1735"/>
        <v>5.6506362062622211</v>
      </c>
      <c r="P1493" s="42">
        <f t="shared" si="1735"/>
        <v>0.75655511504076056</v>
      </c>
      <c r="Q1493" s="42">
        <f t="shared" si="1735"/>
        <v>6.3307961041618936</v>
      </c>
      <c r="R1493" s="42">
        <f t="shared" si="1735"/>
        <v>6.3307961041618936</v>
      </c>
      <c r="S1493" s="42">
        <f t="shared" si="1735"/>
        <v>5.4307961041618933</v>
      </c>
      <c r="T1493" s="42">
        <f t="shared" si="1724"/>
        <v>7.3607961041618939</v>
      </c>
      <c r="U1493" s="42">
        <f>U353-1</f>
        <v>5.730796104161894</v>
      </c>
      <c r="V1493" s="42">
        <f t="shared" si="1743"/>
        <v>4.7480970781214209</v>
      </c>
      <c r="W1493" s="42">
        <f t="shared" si="1743"/>
        <v>3.576402455222961</v>
      </c>
      <c r="X1493" s="42">
        <f t="shared" si="1743"/>
        <v>1.6808698231874064</v>
      </c>
      <c r="Y1493" s="42">
        <f t="shared" si="1743"/>
        <v>1.0456475009658148</v>
      </c>
      <c r="Z1493" s="42">
        <f t="shared" si="1743"/>
        <v>1.4145772378256647</v>
      </c>
      <c r="AA1493" s="42">
        <f t="shared" si="1725"/>
        <v>0.78113949540606864</v>
      </c>
      <c r="AB1493" s="42">
        <f t="shared" si="1742"/>
        <v>2.5592579995548097</v>
      </c>
      <c r="AC1493" s="42">
        <f t="shared" si="1726"/>
        <v>2.2589158550337283</v>
      </c>
      <c r="AD1493" s="74">
        <f t="shared" si="1716"/>
        <v>99.999999999999986</v>
      </c>
    </row>
    <row r="1494" spans="1:30" x14ac:dyDescent="0.25">
      <c r="A1494" s="34" t="s">
        <v>1193</v>
      </c>
      <c r="B1494" s="34" t="s">
        <v>1194</v>
      </c>
      <c r="C1494" s="42">
        <f t="shared" si="1717"/>
        <v>3.4088957684290753</v>
      </c>
      <c r="D1494" s="42">
        <f t="shared" ref="D1494:E1509" si="1744">D354</f>
        <v>4.3192430240374513</v>
      </c>
      <c r="E1494" s="42">
        <f t="shared" si="1744"/>
        <v>3.955967249024821</v>
      </c>
      <c r="F1494" s="42">
        <f t="shared" si="1718"/>
        <v>2.2621731476699605</v>
      </c>
      <c r="G1494" s="42">
        <f t="shared" si="1719"/>
        <v>2.7293389174285236</v>
      </c>
      <c r="H1494" s="42">
        <f t="shared" si="1737"/>
        <v>6.5382007914391602</v>
      </c>
      <c r="I1494" s="42">
        <f t="shared" si="1727"/>
        <v>2.98407902065646</v>
      </c>
      <c r="J1494" s="42">
        <f t="shared" si="1738"/>
        <v>1.9579735526687392</v>
      </c>
      <c r="K1494" s="42">
        <f t="shared" si="1738"/>
        <v>3.3092538177929383</v>
      </c>
      <c r="L1494" s="42">
        <f t="shared" si="1722"/>
        <v>4.7662640160047438</v>
      </c>
      <c r="M1494" s="42">
        <f t="shared" ref="M1494:M1509" si="1745">M354</f>
        <v>6.1424384000488557</v>
      </c>
      <c r="N1494" s="42">
        <f t="shared" si="1723"/>
        <v>5.7038682311881583</v>
      </c>
      <c r="O1494" s="42">
        <f t="shared" ref="O1494:S1509" si="1746">O354</f>
        <v>6.5496031218390502</v>
      </c>
      <c r="P1494" s="42">
        <f t="shared" si="1746"/>
        <v>0.9215347925923153</v>
      </c>
      <c r="Q1494" s="42">
        <f t="shared" si="1746"/>
        <v>0</v>
      </c>
      <c r="R1494" s="42">
        <f t="shared" si="1746"/>
        <v>7.1701873774506844</v>
      </c>
      <c r="S1494" s="42">
        <f t="shared" si="1746"/>
        <v>6.270187377450684</v>
      </c>
      <c r="T1494" s="42">
        <f t="shared" si="1724"/>
        <v>8.2001873774506837</v>
      </c>
      <c r="U1494" s="42">
        <f t="shared" ref="U1494:Z1498" si="1747">U354</f>
        <v>0.4</v>
      </c>
      <c r="V1494" s="42">
        <f t="shared" si="1747"/>
        <v>3.8838514961191204</v>
      </c>
      <c r="W1494" s="42">
        <f t="shared" si="1747"/>
        <v>1.9443389893613623</v>
      </c>
      <c r="X1494" s="42">
        <f t="shared" si="1747"/>
        <v>3.2937226831312749</v>
      </c>
      <c r="Y1494" s="42">
        <f t="shared" si="1747"/>
        <v>1.9196439885816756</v>
      </c>
      <c r="Z1494" s="42">
        <f t="shared" si="1747"/>
        <v>3.0002336188912482</v>
      </c>
      <c r="AA1494" s="42">
        <f t="shared" si="1725"/>
        <v>2.0034985894538666</v>
      </c>
      <c r="AB1494" s="42">
        <f t="shared" si="1742"/>
        <v>2.2883576736544748</v>
      </c>
      <c r="AC1494" s="42">
        <f t="shared" si="1726"/>
        <v>4.0769569776346746</v>
      </c>
      <c r="AD1494" s="74">
        <f t="shared" si="1716"/>
        <v>100</v>
      </c>
    </row>
    <row r="1495" spans="1:30" x14ac:dyDescent="0.25">
      <c r="A1495" s="34" t="s">
        <v>1195</v>
      </c>
      <c r="B1495" s="34" t="s">
        <v>1196</v>
      </c>
      <c r="C1495" s="42">
        <f t="shared" si="1717"/>
        <v>4.3340140719849884</v>
      </c>
      <c r="D1495" s="42">
        <f t="shared" si="1744"/>
        <v>3.2465812443563653</v>
      </c>
      <c r="E1495" s="42">
        <f t="shared" si="1744"/>
        <v>5.7938049781966798</v>
      </c>
      <c r="F1495" s="42">
        <f t="shared" si="1718"/>
        <v>3.992538706961497</v>
      </c>
      <c r="G1495" s="42">
        <f t="shared" si="1719"/>
        <v>3.1461607899994624</v>
      </c>
      <c r="H1495" s="42">
        <f t="shared" ref="H1495:I1510" si="1748">H355</f>
        <v>5.7150099044658145</v>
      </c>
      <c r="I1495" s="42">
        <f t="shared" si="1727"/>
        <v>0.24479456619766693</v>
      </c>
      <c r="J1495" s="42">
        <f t="shared" ref="J1495:K1510" si="1749">J355</f>
        <v>2.9079241887067089</v>
      </c>
      <c r="K1495" s="42">
        <f t="shared" si="1749"/>
        <v>5.3720491094482066</v>
      </c>
      <c r="L1495" s="42">
        <f t="shared" si="1722"/>
        <v>3.1732448610216872</v>
      </c>
      <c r="M1495" s="42">
        <f t="shared" si="1745"/>
        <v>4.1505773162390893</v>
      </c>
      <c r="N1495" s="42">
        <f t="shared" si="1723"/>
        <v>2.9775634475814368</v>
      </c>
      <c r="O1495" s="42">
        <f t="shared" si="1746"/>
        <v>5.8001035301905342</v>
      </c>
      <c r="P1495" s="42">
        <f t="shared" si="1746"/>
        <v>0.82485084885269588</v>
      </c>
      <c r="Q1495" s="42">
        <f t="shared" si="1746"/>
        <v>0</v>
      </c>
      <c r="R1495" s="42">
        <f t="shared" si="1746"/>
        <v>0</v>
      </c>
      <c r="S1495" s="42">
        <f t="shared" si="1746"/>
        <v>5.8744694715956705</v>
      </c>
      <c r="T1495" s="42">
        <f t="shared" si="1724"/>
        <v>7.8044694715956702</v>
      </c>
      <c r="U1495" s="42">
        <f t="shared" si="1747"/>
        <v>7.1744694715956712</v>
      </c>
      <c r="V1495" s="42">
        <f t="shared" si="1747"/>
        <v>4.2340434197472945</v>
      </c>
      <c r="W1495" s="42">
        <f t="shared" si="1747"/>
        <v>4.0615231980679951</v>
      </c>
      <c r="X1495" s="42">
        <f t="shared" si="1747"/>
        <v>1.1035699341673764</v>
      </c>
      <c r="Y1495" s="42">
        <f t="shared" si="1747"/>
        <v>3.8640393464293243</v>
      </c>
      <c r="Z1495" s="42">
        <f t="shared" si="1747"/>
        <v>5.2717092266434866</v>
      </c>
      <c r="AA1495" s="42">
        <f t="shared" si="1725"/>
        <v>3.2839923837817997</v>
      </c>
      <c r="AB1495" s="42">
        <f t="shared" si="1742"/>
        <v>2.4503400216409883</v>
      </c>
      <c r="AC1495" s="42">
        <f t="shared" si="1726"/>
        <v>3.1981564905318893</v>
      </c>
      <c r="AD1495" s="74">
        <f t="shared" si="1716"/>
        <v>99.999999999999986</v>
      </c>
    </row>
    <row r="1496" spans="1:30" x14ac:dyDescent="0.25">
      <c r="A1496" s="34" t="s">
        <v>1197</v>
      </c>
      <c r="B1496" s="34" t="s">
        <v>1198</v>
      </c>
      <c r="C1496" s="42">
        <f t="shared" si="1717"/>
        <v>4.4234989379527434</v>
      </c>
      <c r="D1496" s="42">
        <f t="shared" si="1744"/>
        <v>2.2773266770564513</v>
      </c>
      <c r="E1496" s="42">
        <f>E356-1</f>
        <v>3.9949325858240909</v>
      </c>
      <c r="F1496" s="42">
        <f t="shared" si="1718"/>
        <v>3.9630058490450368</v>
      </c>
      <c r="G1496" s="42">
        <f t="shared" si="1719"/>
        <v>6.9302848320697183</v>
      </c>
      <c r="H1496" s="42">
        <f t="shared" si="1748"/>
        <v>4.5452321186325371</v>
      </c>
      <c r="I1496" s="42">
        <f t="shared" si="1727"/>
        <v>2.6751711718816367</v>
      </c>
      <c r="J1496" s="42">
        <f t="shared" si="1749"/>
        <v>2.6397426820197012</v>
      </c>
      <c r="K1496" s="42">
        <f t="shared" si="1749"/>
        <v>4.5545959331183621</v>
      </c>
      <c r="L1496" s="42">
        <f>L356</f>
        <v>4.1946587383633869</v>
      </c>
      <c r="M1496" s="42">
        <f t="shared" si="1745"/>
        <v>2.8970951461896837</v>
      </c>
      <c r="N1496" s="42">
        <f t="shared" si="1723"/>
        <v>4.0262277289079105</v>
      </c>
      <c r="O1496" s="42">
        <f t="shared" si="1746"/>
        <v>3.4028584291045481</v>
      </c>
      <c r="P1496" s="42">
        <f t="shared" si="1746"/>
        <v>0.65476749497072939</v>
      </c>
      <c r="Q1496" s="42">
        <f t="shared" si="1746"/>
        <v>5.7502848320697186</v>
      </c>
      <c r="R1496" s="42">
        <f t="shared" si="1746"/>
        <v>0</v>
      </c>
      <c r="S1496" s="42">
        <f t="shared" si="1746"/>
        <v>1.0167616106899069</v>
      </c>
      <c r="T1496" s="42">
        <f t="shared" si="1724"/>
        <v>6.780284832069718</v>
      </c>
      <c r="U1496" s="42">
        <f t="shared" si="1747"/>
        <v>6.150284832069719</v>
      </c>
      <c r="V1496" s="42">
        <f t="shared" si="1747"/>
        <v>3.1147376173710977</v>
      </c>
      <c r="W1496" s="42">
        <f t="shared" si="1747"/>
        <v>3.2700214814774125</v>
      </c>
      <c r="X1496" s="42">
        <f t="shared" si="1747"/>
        <v>3.5919186492874084</v>
      </c>
      <c r="Y1496" s="42">
        <f t="shared" si="1747"/>
        <v>4.1860157409977008</v>
      </c>
      <c r="Z1496" s="42">
        <f t="shared" si="1747"/>
        <v>3.8704019007124071</v>
      </c>
      <c r="AA1496" s="42">
        <f t="shared" si="1725"/>
        <v>3.6043531884219906</v>
      </c>
      <c r="AB1496" s="42">
        <f t="shared" si="1742"/>
        <v>3.670394573661524</v>
      </c>
      <c r="AC1496" s="42">
        <f t="shared" si="1726"/>
        <v>3.8151424160348606</v>
      </c>
      <c r="AD1496" s="74">
        <f t="shared" si="1716"/>
        <v>99.999999999999986</v>
      </c>
    </row>
    <row r="1497" spans="1:30" x14ac:dyDescent="0.25">
      <c r="A1497" s="34" t="s">
        <v>1199</v>
      </c>
      <c r="B1497" s="34" t="s">
        <v>1200</v>
      </c>
      <c r="C1497" s="42">
        <f t="shared" si="1717"/>
        <v>3.6718972095818065</v>
      </c>
      <c r="D1497" s="42">
        <f t="shared" si="1744"/>
        <v>3.4308665781541157</v>
      </c>
      <c r="E1497" s="42">
        <f t="shared" si="1744"/>
        <v>5.5708487661965576</v>
      </c>
      <c r="F1497" s="42">
        <f t="shared" si="1718"/>
        <v>3.9093169459950721</v>
      </c>
      <c r="G1497" s="42">
        <f t="shared" si="1719"/>
        <v>2.4228234635119912</v>
      </c>
      <c r="H1497" s="42">
        <f t="shared" si="1748"/>
        <v>4.3102217511213112</v>
      </c>
      <c r="I1497" s="42">
        <f t="shared" si="1727"/>
        <v>0.54596650884412989</v>
      </c>
      <c r="J1497" s="42">
        <f t="shared" si="1749"/>
        <v>2.4677772140598506</v>
      </c>
      <c r="K1497" s="42">
        <f t="shared" si="1749"/>
        <v>2.9732198397574869</v>
      </c>
      <c r="L1497" s="42">
        <f t="shared" si="1722"/>
        <v>2.7315042361533899</v>
      </c>
      <c r="M1497" s="42">
        <f t="shared" si="1745"/>
        <v>1.918854671731145</v>
      </c>
      <c r="N1497" s="42">
        <f t="shared" si="1723"/>
        <v>4.1877399834514435</v>
      </c>
      <c r="O1497" s="42">
        <f t="shared" si="1746"/>
        <v>2.8240861899582921</v>
      </c>
      <c r="P1497" s="42">
        <f t="shared" si="1746"/>
        <v>1.5463413957360499</v>
      </c>
      <c r="Q1497" s="42">
        <f t="shared" si="1746"/>
        <v>5.7873621013412464</v>
      </c>
      <c r="R1497" s="42">
        <f t="shared" si="1746"/>
        <v>5.7873621013412464</v>
      </c>
      <c r="S1497" s="42">
        <f t="shared" si="1746"/>
        <v>2.9582414008941647</v>
      </c>
      <c r="T1497" s="42">
        <f t="shared" si="1724"/>
        <v>6.8173621013412458</v>
      </c>
      <c r="U1497" s="42">
        <f t="shared" si="1747"/>
        <v>6.1873621013412468</v>
      </c>
      <c r="V1497" s="42">
        <f t="shared" si="1747"/>
        <v>2.4114008755588516</v>
      </c>
      <c r="W1497" s="42">
        <f t="shared" si="1747"/>
        <v>4.5533877507923277</v>
      </c>
      <c r="X1497" s="42">
        <f t="shared" si="1747"/>
        <v>0.46349434306141557</v>
      </c>
      <c r="Y1497" s="42">
        <f t="shared" si="1747"/>
        <v>5.2931710850873399</v>
      </c>
      <c r="Z1497" s="42">
        <f t="shared" si="1747"/>
        <v>4.7964459387995522</v>
      </c>
      <c r="AA1497" s="42">
        <f t="shared" si="1725"/>
        <v>4.1817832171006915</v>
      </c>
      <c r="AB1497" s="42">
        <f t="shared" si="1742"/>
        <v>3.6940609157497333</v>
      </c>
      <c r="AC1497" s="42">
        <f t="shared" si="1726"/>
        <v>4.5571013133382792</v>
      </c>
      <c r="AD1497" s="74">
        <f t="shared" si="1716"/>
        <v>99.999999999999972</v>
      </c>
    </row>
    <row r="1498" spans="1:30" x14ac:dyDescent="0.25">
      <c r="A1498" s="34" t="s">
        <v>1201</v>
      </c>
      <c r="B1498" s="34" t="s">
        <v>1202</v>
      </c>
      <c r="C1498" s="42">
        <f t="shared" si="1717"/>
        <v>5.8587148044744612</v>
      </c>
      <c r="D1498" s="42">
        <f t="shared" si="1744"/>
        <v>1.1762212235702425</v>
      </c>
      <c r="E1498" s="42">
        <f t="shared" si="1744"/>
        <v>4.1608226683239344</v>
      </c>
      <c r="F1498" s="42">
        <f t="shared" si="1718"/>
        <v>2.3473347321542022</v>
      </c>
      <c r="G1498" s="42">
        <f t="shared" si="1719"/>
        <v>2.7321356828336665</v>
      </c>
      <c r="H1498" s="42">
        <f t="shared" si="1748"/>
        <v>4.3252806091672582</v>
      </c>
      <c r="I1498" s="42">
        <f>I358</f>
        <v>3.8257014036156001</v>
      </c>
      <c r="J1498" s="42">
        <f t="shared" si="1749"/>
        <v>3.1147744100793959</v>
      </c>
      <c r="K1498" s="42">
        <f t="shared" si="1749"/>
        <v>3.8070323934037282</v>
      </c>
      <c r="L1498" s="42">
        <f t="shared" si="1722"/>
        <v>3.473578549823416</v>
      </c>
      <c r="M1498" s="42">
        <f t="shared" si="1745"/>
        <v>5.5587148044744614</v>
      </c>
      <c r="N1498" s="42">
        <f t="shared" si="1723"/>
        <v>4.6824773709389778</v>
      </c>
      <c r="O1498" s="42">
        <f t="shared" si="1746"/>
        <v>4.9008162801474207</v>
      </c>
      <c r="P1498" s="42">
        <f t="shared" si="1746"/>
        <v>0</v>
      </c>
      <c r="Q1498" s="42">
        <f t="shared" si="1746"/>
        <v>5.9587148044744618</v>
      </c>
      <c r="R1498" s="42">
        <f t="shared" si="1746"/>
        <v>5.5587148044744614</v>
      </c>
      <c r="S1498" s="42">
        <f t="shared" si="1746"/>
        <v>2.8058098696496412</v>
      </c>
      <c r="T1498" s="42">
        <f t="shared" si="1724"/>
        <v>6.5887148044744617</v>
      </c>
      <c r="U1498" s="42">
        <f>U358-1</f>
        <v>4.5587148044744614</v>
      </c>
      <c r="V1498" s="42">
        <f t="shared" si="1747"/>
        <v>3.9374229865027437</v>
      </c>
      <c r="W1498" s="42">
        <f t="shared" si="1747"/>
        <v>2.9534708113140438</v>
      </c>
      <c r="X1498" s="42">
        <f t="shared" si="1747"/>
        <v>0.24895857880578487</v>
      </c>
      <c r="Y1498" s="42">
        <f t="shared" si="1747"/>
        <v>4.3396579121638421</v>
      </c>
      <c r="Z1498" s="42">
        <f t="shared" si="1747"/>
        <v>4.842418005902732</v>
      </c>
      <c r="AA1498" s="42">
        <f t="shared" si="1725"/>
        <v>2.9622837284250405</v>
      </c>
      <c r="AB1498" s="42">
        <f t="shared" si="1742"/>
        <v>2.7202221383598428</v>
      </c>
      <c r="AC1498" s="42">
        <f t="shared" si="1726"/>
        <v>2.5612918179717186</v>
      </c>
      <c r="AD1498" s="74">
        <f t="shared" si="1716"/>
        <v>100</v>
      </c>
    </row>
    <row r="1499" spans="1:30" x14ac:dyDescent="0.25">
      <c r="A1499" s="34" t="s">
        <v>1203</v>
      </c>
      <c r="B1499" s="34" t="s">
        <v>1204</v>
      </c>
      <c r="C1499" s="42">
        <f t="shared" si="1717"/>
        <v>6.018781819357292</v>
      </c>
      <c r="D1499" s="42">
        <f t="shared" si="1744"/>
        <v>2.8794752521606131</v>
      </c>
      <c r="E1499" s="42">
        <f t="shared" si="1744"/>
        <v>5.4181781775568254</v>
      </c>
      <c r="F1499" s="42">
        <f t="shared" si="1718"/>
        <v>3.9107377441401319</v>
      </c>
      <c r="G1499" s="42">
        <f t="shared" si="1719"/>
        <v>2.6329712766696742</v>
      </c>
      <c r="H1499" s="42">
        <f t="shared" si="1748"/>
        <v>7.1678574483672444</v>
      </c>
      <c r="I1499" s="42">
        <f t="shared" si="1727"/>
        <v>0.2721554135167501</v>
      </c>
      <c r="J1499" s="42">
        <f t="shared" si="1749"/>
        <v>1.684439538314725</v>
      </c>
      <c r="K1499" s="42">
        <f t="shared" si="1749"/>
        <v>4.6197065441922609</v>
      </c>
      <c r="L1499" s="42">
        <f t="shared" si="1722"/>
        <v>2.5697285130246947</v>
      </c>
      <c r="M1499" s="42">
        <f t="shared" si="1745"/>
        <v>5.6836108692668414</v>
      </c>
      <c r="N1499" s="42">
        <f t="shared" si="1723"/>
        <v>5.6937116629224001</v>
      </c>
      <c r="O1499" s="42">
        <f t="shared" si="1746"/>
        <v>2.6047818616097311</v>
      </c>
      <c r="P1499" s="42">
        <f t="shared" si="1746"/>
        <v>1.6303717959403803</v>
      </c>
      <c r="Q1499" s="42">
        <f t="shared" si="1746"/>
        <v>0.4</v>
      </c>
      <c r="R1499" s="42">
        <f t="shared" si="1746"/>
        <v>0</v>
      </c>
      <c r="S1499" s="42">
        <f t="shared" si="1746"/>
        <v>5.7033780045621745</v>
      </c>
      <c r="T1499" s="42">
        <f t="shared" si="1724"/>
        <v>7.6333780045621751</v>
      </c>
      <c r="U1499" s="42">
        <f t="shared" ref="U1499:Z1501" si="1750">U359</f>
        <v>6.6033780045621748</v>
      </c>
      <c r="V1499" s="42">
        <f t="shared" si="1750"/>
        <v>3.5768297524711778</v>
      </c>
      <c r="W1499" s="42">
        <f t="shared" si="1750"/>
        <v>4.3024860626931556</v>
      </c>
      <c r="X1499" s="42">
        <f t="shared" si="1750"/>
        <v>1.2737881336641539</v>
      </c>
      <c r="Y1499" s="42">
        <f t="shared" si="1750"/>
        <v>4.8354643174432939</v>
      </c>
      <c r="Z1499" s="42">
        <f t="shared" si="1750"/>
        <v>3.8680741326643102</v>
      </c>
      <c r="AA1499" s="42">
        <f t="shared" si="1725"/>
        <v>2.9397793237036858</v>
      </c>
      <c r="AB1499" s="42">
        <f t="shared" si="1742"/>
        <v>2.2479584696381876</v>
      </c>
      <c r="AC1499" s="42">
        <f t="shared" si="1726"/>
        <v>3.8289778769959524</v>
      </c>
      <c r="AD1499" s="74">
        <f t="shared" si="1716"/>
        <v>100</v>
      </c>
    </row>
    <row r="1500" spans="1:30" x14ac:dyDescent="0.25">
      <c r="A1500" s="34" t="s">
        <v>1205</v>
      </c>
      <c r="B1500" s="34" t="s">
        <v>1206</v>
      </c>
      <c r="C1500" s="42">
        <f t="shared" si="1717"/>
        <v>4.2434476156215108</v>
      </c>
      <c r="D1500" s="42">
        <f t="shared" si="1744"/>
        <v>2.8504662965667884</v>
      </c>
      <c r="E1500" s="42">
        <f t="shared" si="1744"/>
        <v>5.7523818118050514</v>
      </c>
      <c r="F1500" s="42">
        <f t="shared" si="1718"/>
        <v>3.7023290953127015</v>
      </c>
      <c r="G1500" s="42">
        <f t="shared" si="1719"/>
        <v>2.5875118075226298</v>
      </c>
      <c r="H1500" s="42">
        <f t="shared" si="1748"/>
        <v>6.3259810409873598</v>
      </c>
      <c r="I1500" s="42">
        <f t="shared" si="1748"/>
        <v>1.5952073630473693</v>
      </c>
      <c r="J1500" s="42">
        <f t="shared" si="1749"/>
        <v>3.7004441764919882</v>
      </c>
      <c r="K1500" s="42">
        <f t="shared" si="1749"/>
        <v>2.9808826817859377</v>
      </c>
      <c r="L1500" s="42">
        <f t="shared" si="1722"/>
        <v>3.607411289550293</v>
      </c>
      <c r="M1500" s="42">
        <f t="shared" si="1745"/>
        <v>4.2545393715042712</v>
      </c>
      <c r="N1500" s="42">
        <f t="shared" si="1723"/>
        <v>4.5658234537850859</v>
      </c>
      <c r="O1500" s="42">
        <f t="shared" si="1746"/>
        <v>3.4255570272514411</v>
      </c>
      <c r="P1500" s="42">
        <f t="shared" si="1746"/>
        <v>0.36869451002955633</v>
      </c>
      <c r="Q1500" s="42">
        <f t="shared" si="1746"/>
        <v>5.9460369162947302</v>
      </c>
      <c r="R1500" s="42">
        <f t="shared" si="1746"/>
        <v>0</v>
      </c>
      <c r="S1500" s="42">
        <f t="shared" si="1746"/>
        <v>5.0460369162947298</v>
      </c>
      <c r="T1500" s="42">
        <f t="shared" si="1724"/>
        <v>6.9760369162947296</v>
      </c>
      <c r="U1500" s="42">
        <f t="shared" ref="U1500:U1501" si="1751">U360-1</f>
        <v>5.3460369162947305</v>
      </c>
      <c r="V1500" s="42">
        <f t="shared" si="1750"/>
        <v>1.7342607672526309</v>
      </c>
      <c r="W1500" s="42">
        <f t="shared" si="1750"/>
        <v>4.7376935788059544</v>
      </c>
      <c r="X1500" s="42">
        <f t="shared" si="1750"/>
        <v>0.17462588572874904</v>
      </c>
      <c r="Y1500" s="42">
        <f t="shared" si="1750"/>
        <v>4.3242484365934404</v>
      </c>
      <c r="Z1500" s="42">
        <f t="shared" si="1750"/>
        <v>3.6156903544356478</v>
      </c>
      <c r="AA1500" s="42">
        <f t="shared" si="1725"/>
        <v>3.0702967947440243</v>
      </c>
      <c r="AB1500" s="42">
        <f t="shared" si="1742"/>
        <v>3.6688312887776013</v>
      </c>
      <c r="AC1500" s="42">
        <f t="shared" si="1726"/>
        <v>5.399527687221048</v>
      </c>
      <c r="AD1500" s="74">
        <f t="shared" si="1716"/>
        <v>100</v>
      </c>
    </row>
    <row r="1501" spans="1:30" x14ac:dyDescent="0.25">
      <c r="A1501" s="34" t="s">
        <v>1207</v>
      </c>
      <c r="B1501" s="34" t="s">
        <v>1208</v>
      </c>
      <c r="C1501" s="42">
        <f t="shared" si="1717"/>
        <v>4.9230367236924257</v>
      </c>
      <c r="D1501" s="42">
        <f t="shared" si="1744"/>
        <v>2.578448820834268</v>
      </c>
      <c r="E1501" s="42">
        <f t="shared" si="1744"/>
        <v>4.6742802810498834</v>
      </c>
      <c r="F1501" s="42">
        <f t="shared" si="1718"/>
        <v>3.3188010867936368</v>
      </c>
      <c r="G1501" s="42">
        <f t="shared" si="1719"/>
        <v>3.1434293101510047</v>
      </c>
      <c r="H1501" s="42">
        <f t="shared" si="1748"/>
        <v>5.0913704276791201</v>
      </c>
      <c r="I1501" s="42">
        <f t="shared" si="1748"/>
        <v>2.5579420562604156</v>
      </c>
      <c r="J1501" s="42">
        <f t="shared" si="1749"/>
        <v>2.9656088261258589</v>
      </c>
      <c r="K1501" s="42">
        <f t="shared" si="1749"/>
        <v>3.6407632687673481</v>
      </c>
      <c r="L1501" s="42">
        <f t="shared" si="1722"/>
        <v>2.8714373156624728</v>
      </c>
      <c r="M1501" s="42">
        <f t="shared" si="1745"/>
        <v>4.1226950495272394</v>
      </c>
      <c r="N1501" s="42">
        <f t="shared" si="1723"/>
        <v>4.9915838809658695</v>
      </c>
      <c r="O1501" s="42">
        <f t="shared" si="1746"/>
        <v>4.5554962442850497</v>
      </c>
      <c r="P1501" s="42">
        <f t="shared" si="1746"/>
        <v>0.50256551437689634</v>
      </c>
      <c r="Q1501" s="42">
        <f t="shared" si="1746"/>
        <v>0</v>
      </c>
      <c r="R1501" s="42">
        <f t="shared" si="1746"/>
        <v>6.3682230178901822</v>
      </c>
      <c r="S1501" s="42">
        <f t="shared" si="1746"/>
        <v>5.4682230178901818</v>
      </c>
      <c r="T1501" s="42">
        <f t="shared" si="1724"/>
        <v>7.3982230178901816</v>
      </c>
      <c r="U1501" s="42">
        <f t="shared" si="1751"/>
        <v>5.7682230178901825</v>
      </c>
      <c r="V1501" s="42">
        <f t="shared" si="1750"/>
        <v>3.4494541346905154</v>
      </c>
      <c r="W1501" s="42">
        <f t="shared" si="1750"/>
        <v>3.5725435993510541</v>
      </c>
      <c r="X1501" s="42">
        <f t="shared" si="1750"/>
        <v>1.2657252351420609</v>
      </c>
      <c r="Y1501" s="42">
        <f t="shared" si="1750"/>
        <v>3.0180932000940466</v>
      </c>
      <c r="Z1501" s="42">
        <f t="shared" si="1750"/>
        <v>4.5859442718969889</v>
      </c>
      <c r="AA1501" s="42">
        <f t="shared" si="1725"/>
        <v>3.4122023032027524</v>
      </c>
      <c r="AB1501" s="42">
        <f t="shared" si="1742"/>
        <v>1.8969174946906933</v>
      </c>
      <c r="AC1501" s="42">
        <f t="shared" si="1726"/>
        <v>3.8587688831996672</v>
      </c>
      <c r="AD1501" s="74">
        <f t="shared" si="1716"/>
        <v>99.999999999999986</v>
      </c>
    </row>
    <row r="1502" spans="1:30" x14ac:dyDescent="0.25">
      <c r="A1502" s="34" t="s">
        <v>1209</v>
      </c>
      <c r="B1502" s="34" t="s">
        <v>1210</v>
      </c>
      <c r="C1502" s="42">
        <f t="shared" si="1717"/>
        <v>4.4810882545739732</v>
      </c>
      <c r="D1502" s="42">
        <f t="shared" si="1744"/>
        <v>3.0838765404974233</v>
      </c>
      <c r="E1502" s="42">
        <f>E362-1</f>
        <v>3.3323303393807349</v>
      </c>
      <c r="F1502" s="42">
        <f t="shared" si="1718"/>
        <v>2.4106126410808604</v>
      </c>
      <c r="G1502" s="42">
        <f t="shared" si="1719"/>
        <v>2.4860955311955792</v>
      </c>
      <c r="H1502" s="42">
        <f t="shared" si="1748"/>
        <v>4.6569596720144251</v>
      </c>
      <c r="I1502" s="42">
        <f t="shared" si="1727"/>
        <v>0.29870937649137552</v>
      </c>
      <c r="J1502" s="42">
        <f t="shared" si="1749"/>
        <v>2.8576587498425492</v>
      </c>
      <c r="K1502" s="42">
        <f t="shared" si="1749"/>
        <v>2.9378330863691065</v>
      </c>
      <c r="L1502" s="42">
        <f>L362</f>
        <v>5.1022323801616007</v>
      </c>
      <c r="M1502" s="42">
        <f t="shared" si="1745"/>
        <v>5.8700874177326732</v>
      </c>
      <c r="N1502" s="42">
        <f t="shared" si="1723"/>
        <v>5.5082261880580514</v>
      </c>
      <c r="O1502" s="42">
        <f t="shared" si="1746"/>
        <v>5.2420131173782831</v>
      </c>
      <c r="P1502" s="42">
        <f t="shared" si="1746"/>
        <v>7.7039359475221822E-2</v>
      </c>
      <c r="Q1502" s="42">
        <f t="shared" si="1746"/>
        <v>6.2121738049560751</v>
      </c>
      <c r="R1502" s="42">
        <f t="shared" si="1746"/>
        <v>6.2121738049560751</v>
      </c>
      <c r="S1502" s="42">
        <f t="shared" si="1746"/>
        <v>1.1707246016520259</v>
      </c>
      <c r="T1502" s="42">
        <f t="shared" si="1724"/>
        <v>7.2421738049560744</v>
      </c>
      <c r="U1502" s="42">
        <f t="shared" ref="U1502:Z1506" si="1752">U362</f>
        <v>6.6121738049560754</v>
      </c>
      <c r="V1502" s="42">
        <f t="shared" si="1752"/>
        <v>5.1768115041300629</v>
      </c>
      <c r="W1502" s="42">
        <f t="shared" si="1752"/>
        <v>4.106340399989115</v>
      </c>
      <c r="X1502" s="42">
        <f t="shared" si="1752"/>
        <v>1.2364977487321538</v>
      </c>
      <c r="Y1502" s="42">
        <f t="shared" si="1752"/>
        <v>3.7722476099326467</v>
      </c>
      <c r="Z1502" s="42">
        <f t="shared" si="1752"/>
        <v>3.9422444922316244</v>
      </c>
      <c r="AA1502" s="42">
        <f t="shared" si="1725"/>
        <v>2.1458787180177517</v>
      </c>
      <c r="AB1502" s="42">
        <f t="shared" si="1742"/>
        <v>1.8504347504124485</v>
      </c>
      <c r="AC1502" s="42">
        <f t="shared" si="1726"/>
        <v>1.9753623008260126</v>
      </c>
      <c r="AD1502" s="74">
        <f t="shared" si="1716"/>
        <v>100</v>
      </c>
    </row>
    <row r="1503" spans="1:30" x14ac:dyDescent="0.25">
      <c r="A1503" s="34" t="s">
        <v>1211</v>
      </c>
      <c r="B1503" s="34" t="s">
        <v>1212</v>
      </c>
      <c r="C1503" s="42">
        <f t="shared" si="1717"/>
        <v>4.6784719139524249</v>
      </c>
      <c r="D1503" s="42">
        <f t="shared" si="1744"/>
        <v>2.952189899805687</v>
      </c>
      <c r="E1503" s="42">
        <f t="shared" si="1744"/>
        <v>5.7833773683012435</v>
      </c>
      <c r="F1503" s="42">
        <f t="shared" si="1718"/>
        <v>4.0686141880899145</v>
      </c>
      <c r="G1503" s="42">
        <f t="shared" si="1719"/>
        <v>2.4381250158724321</v>
      </c>
      <c r="H1503" s="42">
        <f t="shared" si="1748"/>
        <v>7.1174262771871124</v>
      </c>
      <c r="I1503" s="42">
        <f t="shared" si="1748"/>
        <v>3.9087678235853458</v>
      </c>
      <c r="J1503" s="42">
        <f t="shared" si="1749"/>
        <v>4.0429002521435207</v>
      </c>
      <c r="K1503" s="42">
        <f t="shared" si="1749"/>
        <v>4.5539087286625675</v>
      </c>
      <c r="L1503" s="42">
        <f t="shared" si="1722"/>
        <v>3.2297626597703317</v>
      </c>
      <c r="M1503" s="42">
        <f t="shared" si="1745"/>
        <v>4.2074991518584985</v>
      </c>
      <c r="N1503" s="42">
        <f t="shared" si="1723"/>
        <v>5.0598448161260343</v>
      </c>
      <c r="O1503" s="42">
        <f t="shared" si="1746"/>
        <v>3.0599890320485432</v>
      </c>
      <c r="P1503" s="42">
        <f t="shared" si="1746"/>
        <v>1.4056391288276346</v>
      </c>
      <c r="Q1503" s="42">
        <f t="shared" si="1746"/>
        <v>0</v>
      </c>
      <c r="R1503" s="42">
        <f t="shared" si="1746"/>
        <v>0</v>
      </c>
      <c r="S1503" s="42">
        <f t="shared" si="1746"/>
        <v>1.3835199766851809</v>
      </c>
      <c r="T1503" s="42">
        <f t="shared" si="1724"/>
        <v>7.88055993005554</v>
      </c>
      <c r="U1503" s="42">
        <f t="shared" ref="U1503:U1506" si="1753">U363-1</f>
        <v>6.250559930055541</v>
      </c>
      <c r="V1503" s="42">
        <f t="shared" si="1752"/>
        <v>3.1398399679421218</v>
      </c>
      <c r="W1503" s="42">
        <f t="shared" si="1752"/>
        <v>2.6490938750803306</v>
      </c>
      <c r="X1503" s="42">
        <f t="shared" si="1752"/>
        <v>1.007000312128977</v>
      </c>
      <c r="Y1503" s="42">
        <f t="shared" si="1752"/>
        <v>3.8236830102580308</v>
      </c>
      <c r="Z1503" s="42">
        <f t="shared" si="1752"/>
        <v>5.6443740345291893</v>
      </c>
      <c r="AA1503" s="42">
        <f t="shared" si="1725"/>
        <v>4.1459642640766683</v>
      </c>
      <c r="AB1503" s="42">
        <f t="shared" si="1742"/>
        <v>3.0608884793865183</v>
      </c>
      <c r="AC1503" s="42">
        <f t="shared" si="1726"/>
        <v>4.5079999635705938</v>
      </c>
      <c r="AD1503" s="74">
        <f t="shared" si="1716"/>
        <v>100</v>
      </c>
    </row>
    <row r="1504" spans="1:30" x14ac:dyDescent="0.25">
      <c r="A1504" s="34" t="s">
        <v>1213</v>
      </c>
      <c r="B1504" s="34" t="s">
        <v>1214</v>
      </c>
      <c r="C1504" s="42">
        <f t="shared" si="1717"/>
        <v>2.697957831737146</v>
      </c>
      <c r="D1504" s="42">
        <f t="shared" si="1744"/>
        <v>4.3949933928975264</v>
      </c>
      <c r="E1504" s="42">
        <f t="shared" si="1744"/>
        <v>4.8541255487842836</v>
      </c>
      <c r="F1504" s="42">
        <f t="shared" si="1718"/>
        <v>3.3190849047610813</v>
      </c>
      <c r="G1504" s="42">
        <f t="shared" si="1719"/>
        <v>2.9541155650542668</v>
      </c>
      <c r="H1504" s="42">
        <f t="shared" si="1748"/>
        <v>4.3955239760357339</v>
      </c>
      <c r="I1504" s="42">
        <f t="shared" si="1748"/>
        <v>3.2834326942024497</v>
      </c>
      <c r="J1504" s="42">
        <f t="shared" si="1749"/>
        <v>3.0656092539968958</v>
      </c>
      <c r="K1504" s="42">
        <f t="shared" si="1749"/>
        <v>2.7063802899765985</v>
      </c>
      <c r="L1504" s="42">
        <f t="shared" si="1722"/>
        <v>3.1360518981525285</v>
      </c>
      <c r="M1504" s="42">
        <f t="shared" si="1745"/>
        <v>4.7875053729938291</v>
      </c>
      <c r="N1504" s="42">
        <f t="shared" si="1723"/>
        <v>4.7495505437458654</v>
      </c>
      <c r="O1504" s="42">
        <f t="shared" si="1746"/>
        <v>3.5275956861451472</v>
      </c>
      <c r="P1504" s="42">
        <f t="shared" si="1746"/>
        <v>0.7078256442959594</v>
      </c>
      <c r="Q1504" s="42">
        <f t="shared" si="1746"/>
        <v>6.0369360239472876</v>
      </c>
      <c r="R1504" s="42">
        <f t="shared" si="1746"/>
        <v>0</v>
      </c>
      <c r="S1504" s="42">
        <f t="shared" si="1746"/>
        <v>5.1369360239472872</v>
      </c>
      <c r="T1504" s="42">
        <f t="shared" si="1724"/>
        <v>7.0669360239472869</v>
      </c>
      <c r="U1504" s="42">
        <f t="shared" si="1753"/>
        <v>5.4369360239472879</v>
      </c>
      <c r="V1504" s="42">
        <f t="shared" si="1752"/>
        <v>2.0123120079824304</v>
      </c>
      <c r="W1504" s="42">
        <f t="shared" si="1752"/>
        <v>3.1596950014765168</v>
      </c>
      <c r="X1504" s="42">
        <f t="shared" si="1752"/>
        <v>0.77159904755652775</v>
      </c>
      <c r="Y1504" s="42">
        <f t="shared" si="1752"/>
        <v>3.1615796062087145</v>
      </c>
      <c r="Z1504" s="42">
        <f t="shared" si="1752"/>
        <v>4.0750538237639331</v>
      </c>
      <c r="AA1504" s="42">
        <f t="shared" si="1725"/>
        <v>3.3091647735334497</v>
      </c>
      <c r="AB1504" s="42">
        <f t="shared" si="1742"/>
        <v>6.0369360239472876</v>
      </c>
      <c r="AC1504" s="42">
        <f t="shared" si="1726"/>
        <v>5.2161630169626632</v>
      </c>
      <c r="AD1504" s="74">
        <f t="shared" si="1716"/>
        <v>100.00000000000001</v>
      </c>
    </row>
    <row r="1505" spans="1:30" x14ac:dyDescent="0.25">
      <c r="A1505" s="34" t="s">
        <v>1215</v>
      </c>
      <c r="B1505" s="34" t="s">
        <v>1216</v>
      </c>
      <c r="C1505" s="42">
        <f t="shared" si="1717"/>
        <v>3.8642283932567771</v>
      </c>
      <c r="D1505" s="42">
        <f t="shared" si="1744"/>
        <v>4.0812238802602936</v>
      </c>
      <c r="E1505" s="42">
        <f t="shared" si="1744"/>
        <v>4.937353845917678</v>
      </c>
      <c r="F1505" s="42">
        <f t="shared" si="1718"/>
        <v>2.9222830734934049</v>
      </c>
      <c r="G1505" s="42">
        <f t="shared" si="1719"/>
        <v>2.3362763878698378</v>
      </c>
      <c r="H1505" s="42">
        <f t="shared" si="1748"/>
        <v>6.2560271579124382</v>
      </c>
      <c r="I1505" s="42">
        <f t="shared" si="1748"/>
        <v>4.0609793159456977</v>
      </c>
      <c r="J1505" s="42">
        <f t="shared" si="1749"/>
        <v>3.2548727817927068</v>
      </c>
      <c r="K1505" s="42">
        <f t="shared" si="1749"/>
        <v>2.847517685628608</v>
      </c>
      <c r="L1505" s="42">
        <f t="shared" si="1722"/>
        <v>3.8386610909135657</v>
      </c>
      <c r="M1505" s="42">
        <f t="shared" si="1745"/>
        <v>4.7469463122628666</v>
      </c>
      <c r="N1505" s="42">
        <f t="shared" si="1723"/>
        <v>5.1697479743298977</v>
      </c>
      <c r="O1505" s="42">
        <f t="shared" si="1746"/>
        <v>3.7096909817748709</v>
      </c>
      <c r="P1505" s="42">
        <f t="shared" si="1746"/>
        <v>0.68664749614452214</v>
      </c>
      <c r="Q1505" s="42">
        <f t="shared" si="1746"/>
        <v>0</v>
      </c>
      <c r="R1505" s="42">
        <f t="shared" si="1746"/>
        <v>0</v>
      </c>
      <c r="S1505" s="42">
        <f t="shared" si="1746"/>
        <v>5.943329540226852</v>
      </c>
      <c r="T1505" s="42">
        <f t="shared" si="1724"/>
        <v>7.8733295402268517</v>
      </c>
      <c r="U1505" s="42">
        <f t="shared" si="1753"/>
        <v>6.2433295402268527</v>
      </c>
      <c r="V1505" s="42">
        <f t="shared" si="1752"/>
        <v>2.2811098467422859</v>
      </c>
      <c r="W1505" s="42">
        <f t="shared" si="1752"/>
        <v>3.017640996166977</v>
      </c>
      <c r="X1505" s="42">
        <f t="shared" si="1752"/>
        <v>2.8855948350257563</v>
      </c>
      <c r="Y1505" s="42">
        <f t="shared" si="1752"/>
        <v>3.2073105531564488</v>
      </c>
      <c r="Z1505" s="42">
        <f t="shared" si="1752"/>
        <v>2.8955526930919437</v>
      </c>
      <c r="AA1505" s="42">
        <f t="shared" si="1725"/>
        <v>3.658521505104555</v>
      </c>
      <c r="AB1505" s="42">
        <f t="shared" ref="AB1505:AB1517" si="1754">AB365</f>
        <v>3.4944661482009463</v>
      </c>
      <c r="AC1505" s="42">
        <f t="shared" si="1726"/>
        <v>5.7873584243273548</v>
      </c>
      <c r="AD1505" s="74">
        <f t="shared" si="1716"/>
        <v>99.999999999999972</v>
      </c>
    </row>
    <row r="1506" spans="1:30" x14ac:dyDescent="0.25">
      <c r="A1506" s="34" t="s">
        <v>1217</v>
      </c>
      <c r="B1506" s="34" t="s">
        <v>1218</v>
      </c>
      <c r="C1506" s="42">
        <f t="shared" si="1717"/>
        <v>5.6150858266816206</v>
      </c>
      <c r="D1506" s="42">
        <f t="shared" si="1744"/>
        <v>1.6144861231540339</v>
      </c>
      <c r="E1506" s="42">
        <f t="shared" si="1744"/>
        <v>5.1552498229848416</v>
      </c>
      <c r="F1506" s="42">
        <f t="shared" si="1718"/>
        <v>3.3951100760557065</v>
      </c>
      <c r="G1506" s="42">
        <f t="shared" si="1719"/>
        <v>2.155678121392961</v>
      </c>
      <c r="H1506" s="42">
        <f t="shared" si="1748"/>
        <v>7.2667518859996241</v>
      </c>
      <c r="I1506" s="42">
        <f t="shared" si="1748"/>
        <v>3.8544149865334099</v>
      </c>
      <c r="J1506" s="42">
        <f t="shared" si="1749"/>
        <v>1.0481146608110299</v>
      </c>
      <c r="K1506" s="42">
        <f t="shared" si="1749"/>
        <v>5.8801499702666851</v>
      </c>
      <c r="L1506" s="42">
        <f t="shared" si="1722"/>
        <v>2.2079874955893746</v>
      </c>
      <c r="M1506" s="42">
        <f t="shared" si="1745"/>
        <v>5.5689236383932332</v>
      </c>
      <c r="N1506" s="42">
        <f t="shared" si="1723"/>
        <v>3.5831488986146085</v>
      </c>
      <c r="O1506" s="42">
        <f t="shared" si="1746"/>
        <v>5.2937619834321978</v>
      </c>
      <c r="P1506" s="42">
        <f t="shared" si="1746"/>
        <v>0.42971722821578701</v>
      </c>
      <c r="Q1506" s="42">
        <f t="shared" si="1746"/>
        <v>0</v>
      </c>
      <c r="R1506" s="42">
        <f t="shared" si="1746"/>
        <v>0</v>
      </c>
      <c r="S1506" s="42">
        <f t="shared" si="1746"/>
        <v>5.6717100246103893</v>
      </c>
      <c r="T1506" s="42">
        <f t="shared" si="1724"/>
        <v>7.601710024610389</v>
      </c>
      <c r="U1506" s="42">
        <f t="shared" si="1753"/>
        <v>5.97171002461039</v>
      </c>
      <c r="V1506" s="42">
        <f t="shared" si="1752"/>
        <v>2.4643912592288979</v>
      </c>
      <c r="W1506" s="42">
        <f t="shared" si="1752"/>
        <v>3.5320077109291907</v>
      </c>
      <c r="X1506" s="42">
        <f t="shared" si="1752"/>
        <v>1.3634141816554861</v>
      </c>
      <c r="Y1506" s="42">
        <f t="shared" si="1752"/>
        <v>4.5076357871828421</v>
      </c>
      <c r="Z1506" s="42">
        <f t="shared" si="1752"/>
        <v>5.0735513932925809</v>
      </c>
      <c r="AA1506" s="42">
        <f t="shared" si="1725"/>
        <v>4.4366445604369353</v>
      </c>
      <c r="AB1506" s="42">
        <f t="shared" si="1754"/>
        <v>1.3982361754490193</v>
      </c>
      <c r="AC1506" s="42">
        <f t="shared" si="1726"/>
        <v>4.9104081398687773</v>
      </c>
      <c r="AD1506" s="74">
        <f t="shared" si="1716"/>
        <v>99.999999999999986</v>
      </c>
    </row>
    <row r="1507" spans="1:30" x14ac:dyDescent="0.25">
      <c r="A1507" s="34" t="s">
        <v>1219</v>
      </c>
      <c r="B1507" s="34" t="s">
        <v>1220</v>
      </c>
      <c r="C1507" s="42">
        <f t="shared" si="1717"/>
        <v>4.1737530224595316</v>
      </c>
      <c r="D1507" s="42">
        <f t="shared" si="1744"/>
        <v>3.6272283432458261</v>
      </c>
      <c r="E1507" s="42">
        <f t="shared" si="1744"/>
        <v>5.2940521173130568</v>
      </c>
      <c r="F1507" s="42">
        <f t="shared" si="1718"/>
        <v>3.421021207248014</v>
      </c>
      <c r="G1507" s="42">
        <f t="shared" si="1719"/>
        <v>3.0342252508498921</v>
      </c>
      <c r="H1507" s="42">
        <f t="shared" si="1748"/>
        <v>7.1824184465647214</v>
      </c>
      <c r="I1507" s="42">
        <f t="shared" si="1727"/>
        <v>3.0554212671662944</v>
      </c>
      <c r="J1507" s="42">
        <f t="shared" si="1749"/>
        <v>4.1184879140875355</v>
      </c>
      <c r="K1507" s="42">
        <f t="shared" si="1749"/>
        <v>4.3420505488990369</v>
      </c>
      <c r="L1507" s="42">
        <f t="shared" si="1722"/>
        <v>4.4931619093066306</v>
      </c>
      <c r="M1507" s="42">
        <f t="shared" si="1745"/>
        <v>4.1833113815476608</v>
      </c>
      <c r="N1507" s="42">
        <f t="shared" si="1723"/>
        <v>4.483036858251662</v>
      </c>
      <c r="O1507" s="42">
        <f t="shared" si="1746"/>
        <v>5.3543435152645324</v>
      </c>
      <c r="P1507" s="42">
        <f t="shared" si="1746"/>
        <v>0.2890185765473634</v>
      </c>
      <c r="Q1507" s="42">
        <f t="shared" si="1746"/>
        <v>0</v>
      </c>
      <c r="R1507" s="42">
        <f t="shared" si="1746"/>
        <v>0</v>
      </c>
      <c r="S1507" s="42">
        <f t="shared" si="1746"/>
        <v>1.4095448414190455</v>
      </c>
      <c r="T1507" s="42">
        <f t="shared" si="1724"/>
        <v>7.9586345242571337</v>
      </c>
      <c r="U1507" s="42">
        <f t="shared" ref="U1507:Z1513" si="1755">U367</f>
        <v>7.3286345242571347</v>
      </c>
      <c r="V1507" s="42">
        <f t="shared" si="1755"/>
        <v>4.619089682838089</v>
      </c>
      <c r="W1507" s="42">
        <f t="shared" si="1755"/>
        <v>3.1220003569561126</v>
      </c>
      <c r="X1507" s="42">
        <f t="shared" si="1755"/>
        <v>2.9887987687742195</v>
      </c>
      <c r="Y1507" s="42">
        <f t="shared" si="1755"/>
        <v>3.2782164766729109</v>
      </c>
      <c r="Z1507" s="42">
        <f t="shared" si="1755"/>
        <v>3.565698252337989</v>
      </c>
      <c r="AA1507" s="42">
        <f t="shared" si="1725"/>
        <v>3.9541298139639762</v>
      </c>
      <c r="AB1507" s="42">
        <f t="shared" si="1754"/>
        <v>1.474177558352582</v>
      </c>
      <c r="AC1507" s="42">
        <f t="shared" si="1726"/>
        <v>3.249544841419044</v>
      </c>
      <c r="AD1507" s="74">
        <f t="shared" si="1716"/>
        <v>100</v>
      </c>
    </row>
    <row r="1508" spans="1:30" x14ac:dyDescent="0.25">
      <c r="A1508" s="34" t="s">
        <v>1221</v>
      </c>
      <c r="B1508" s="34" t="s">
        <v>1222</v>
      </c>
      <c r="C1508" s="42">
        <f t="shared" si="1717"/>
        <v>5.8822774261806492</v>
      </c>
      <c r="D1508" s="42">
        <f t="shared" si="1744"/>
        <v>2.3760986278180649</v>
      </c>
      <c r="E1508" s="42">
        <f t="shared" si="1744"/>
        <v>5.1060397489197653</v>
      </c>
      <c r="F1508" s="42">
        <f t="shared" si="1718"/>
        <v>3.8961425640206997</v>
      </c>
      <c r="G1508" s="42">
        <f t="shared" si="1719"/>
        <v>4.2564106816463356</v>
      </c>
      <c r="H1508" s="42">
        <f t="shared" si="1748"/>
        <v>5.0310744991855518</v>
      </c>
      <c r="I1508" s="42">
        <f t="shared" si="1727"/>
        <v>2.6874315794593842</v>
      </c>
      <c r="J1508" s="42">
        <f t="shared" si="1749"/>
        <v>2.1828835091225383</v>
      </c>
      <c r="K1508" s="42">
        <f t="shared" si="1749"/>
        <v>4.2317515392263525</v>
      </c>
      <c r="L1508" s="42">
        <f t="shared" si="1722"/>
        <v>4.2014038207880908</v>
      </c>
      <c r="M1508" s="42">
        <f t="shared" si="1745"/>
        <v>2.845360086990417</v>
      </c>
      <c r="N1508" s="42">
        <f t="shared" si="1723"/>
        <v>4.218419055546935</v>
      </c>
      <c r="O1508" s="42">
        <f t="shared" si="1746"/>
        <v>4.070243036717244</v>
      </c>
      <c r="P1508" s="42">
        <f t="shared" si="1746"/>
        <v>1.3459784701287891</v>
      </c>
      <c r="Q1508" s="42">
        <f t="shared" si="1746"/>
        <v>0</v>
      </c>
      <c r="R1508" s="42">
        <f t="shared" si="1746"/>
        <v>0</v>
      </c>
      <c r="S1508" s="42">
        <f t="shared" si="1746"/>
        <v>3.4493001930937504</v>
      </c>
      <c r="T1508" s="42">
        <f t="shared" si="1724"/>
        <v>7.5539502896406248</v>
      </c>
      <c r="U1508" s="42">
        <f t="shared" si="1755"/>
        <v>6.9239502896406258</v>
      </c>
      <c r="V1508" s="42">
        <f t="shared" si="1755"/>
        <v>3.2619751448203118</v>
      </c>
      <c r="W1508" s="42">
        <f t="shared" si="1755"/>
        <v>4.5247533276955876</v>
      </c>
      <c r="X1508" s="42">
        <f t="shared" si="1755"/>
        <v>1.0421622718682158</v>
      </c>
      <c r="Y1508" s="42">
        <f t="shared" si="1755"/>
        <v>4.6818935779639688</v>
      </c>
      <c r="Z1508" s="42">
        <f t="shared" si="1755"/>
        <v>3.8268216088627627</v>
      </c>
      <c r="AA1508" s="42">
        <f t="shared" si="1725"/>
        <v>4.034588094773814</v>
      </c>
      <c r="AB1508" s="42">
        <f t="shared" si="1754"/>
        <v>4.3030310421033926</v>
      </c>
      <c r="AC1508" s="42">
        <f t="shared" si="1726"/>
        <v>4.0660595137861328</v>
      </c>
      <c r="AD1508" s="74">
        <f t="shared" si="1716"/>
        <v>100.00000000000001</v>
      </c>
    </row>
    <row r="1509" spans="1:30" x14ac:dyDescent="0.25">
      <c r="A1509" s="34" t="s">
        <v>1223</v>
      </c>
      <c r="B1509" s="34" t="s">
        <v>1224</v>
      </c>
      <c r="C1509" s="42">
        <f t="shared" si="1717"/>
        <v>4.7848298224465218</v>
      </c>
      <c r="D1509" s="42">
        <f t="shared" si="1744"/>
        <v>2.9841820084624713</v>
      </c>
      <c r="E1509" s="42">
        <f t="shared" si="1744"/>
        <v>5.3786768972130794</v>
      </c>
      <c r="F1509" s="42">
        <f t="shared" si="1718"/>
        <v>3.9709872108035329</v>
      </c>
      <c r="G1509" s="42">
        <f t="shared" si="1719"/>
        <v>2.7019291144942699</v>
      </c>
      <c r="H1509" s="42">
        <f t="shared" si="1748"/>
        <v>6.7386407645660356</v>
      </c>
      <c r="I1509" s="42">
        <f>I369</f>
        <v>0.64842759711545728</v>
      </c>
      <c r="J1509" s="42">
        <f t="shared" si="1749"/>
        <v>1.000795691815076</v>
      </c>
      <c r="K1509" s="42">
        <f t="shared" si="1749"/>
        <v>2.8044986738162074</v>
      </c>
      <c r="L1509" s="42">
        <f t="shared" si="1722"/>
        <v>4.0831620013276844</v>
      </c>
      <c r="M1509" s="42">
        <f t="shared" si="1745"/>
        <v>5.1739855746252168</v>
      </c>
      <c r="N1509" s="42">
        <f>N369-1.52</f>
        <v>4.2624359777657119</v>
      </c>
      <c r="O1509" s="42">
        <f t="shared" si="1746"/>
        <v>4.9191410290789124</v>
      </c>
      <c r="P1509" s="42">
        <f t="shared" si="1746"/>
        <v>0.4768165269008468</v>
      </c>
      <c r="Q1509" s="42">
        <f t="shared" si="1746"/>
        <v>0</v>
      </c>
      <c r="R1509" s="42">
        <f t="shared" si="1746"/>
        <v>6.3124814830007567</v>
      </c>
      <c r="S1509" s="42">
        <f t="shared" si="1746"/>
        <v>1.2041604943335864</v>
      </c>
      <c r="T1509" s="42">
        <f t="shared" si="1724"/>
        <v>7.342481483000757</v>
      </c>
      <c r="U1509" s="42">
        <f t="shared" si="1755"/>
        <v>6.7124814830007571</v>
      </c>
      <c r="V1509" s="42">
        <f t="shared" si="1755"/>
        <v>3.9453009268754728</v>
      </c>
      <c r="W1509" s="42">
        <f t="shared" si="1755"/>
        <v>3.8081698789376399</v>
      </c>
      <c r="X1509" s="42">
        <f t="shared" si="1755"/>
        <v>1.2346014697275123</v>
      </c>
      <c r="Y1509" s="42">
        <f t="shared" si="1755"/>
        <v>4.5110145032801068</v>
      </c>
      <c r="Z1509" s="42">
        <f t="shared" si="1755"/>
        <v>4.3488251574884762</v>
      </c>
      <c r="AA1509" s="42">
        <f t="shared" si="1725"/>
        <v>3.3183482597746616</v>
      </c>
      <c r="AB1509" s="42">
        <f t="shared" si="1754"/>
        <v>3.8949353831281281</v>
      </c>
      <c r="AC1509" s="42">
        <f t="shared" si="1726"/>
        <v>3.4386905870211324</v>
      </c>
      <c r="AD1509" s="74">
        <f t="shared" si="1716"/>
        <v>100.00000000000001</v>
      </c>
    </row>
    <row r="1510" spans="1:30" x14ac:dyDescent="0.25">
      <c r="A1510" s="34" t="s">
        <v>1225</v>
      </c>
      <c r="B1510" s="34" t="s">
        <v>1226</v>
      </c>
      <c r="C1510" s="42">
        <f t="shared" si="1717"/>
        <v>5.101787108571247</v>
      </c>
      <c r="D1510" s="42">
        <f t="shared" ref="D1510:E1517" si="1756">D370</f>
        <v>2.3252946722480674</v>
      </c>
      <c r="E1510" s="42">
        <f t="shared" si="1756"/>
        <v>5.4204609598872011</v>
      </c>
      <c r="F1510" s="42">
        <f t="shared" si="1718"/>
        <v>4.1336826307917107</v>
      </c>
      <c r="G1510" s="42">
        <f t="shared" si="1719"/>
        <v>2.4541901546053371</v>
      </c>
      <c r="H1510" s="42">
        <f t="shared" si="1748"/>
        <v>6.6576688088702474</v>
      </c>
      <c r="I1510" s="42">
        <f t="shared" si="1727"/>
        <v>3.510899843056646</v>
      </c>
      <c r="J1510" s="42">
        <f t="shared" si="1749"/>
        <v>2.3201097729133999</v>
      </c>
      <c r="K1510" s="42">
        <f t="shared" si="1749"/>
        <v>4.5471310046591205</v>
      </c>
      <c r="L1510" s="42">
        <f t="shared" si="1722"/>
        <v>2.7166225359576814</v>
      </c>
      <c r="M1510" s="42">
        <f t="shared" ref="M1510:M1517" si="1757">M370</f>
        <v>3.9594907878258856</v>
      </c>
      <c r="N1510" s="42">
        <f t="shared" si="1723"/>
        <v>5.6408818503951998</v>
      </c>
      <c r="O1510" s="42">
        <f t="shared" ref="O1510:S1517" si="1758">O370</f>
        <v>3.6750473647715278</v>
      </c>
      <c r="P1510" s="42">
        <f t="shared" si="1758"/>
        <v>0.8198897965739016</v>
      </c>
      <c r="Q1510" s="42">
        <f t="shared" si="1758"/>
        <v>0.4</v>
      </c>
      <c r="R1510" s="42">
        <f t="shared" si="1758"/>
        <v>0</v>
      </c>
      <c r="S1510" s="42">
        <f t="shared" si="1758"/>
        <v>3.4288229140538742</v>
      </c>
      <c r="T1510" s="42">
        <f t="shared" si="1724"/>
        <v>7.5232343710808109</v>
      </c>
      <c r="U1510" s="42">
        <f t="shared" si="1755"/>
        <v>6.4932343710808107</v>
      </c>
      <c r="V1510" s="42">
        <f t="shared" si="1755"/>
        <v>3.7877200497971391</v>
      </c>
      <c r="W1510" s="42">
        <f t="shared" si="1755"/>
        <v>4.4334870743929589</v>
      </c>
      <c r="X1510" s="42">
        <f t="shared" si="1755"/>
        <v>0.23748648353356683</v>
      </c>
      <c r="Y1510" s="42">
        <f t="shared" si="1755"/>
        <v>5.302402325041581</v>
      </c>
      <c r="Z1510" s="42">
        <f t="shared" si="1755"/>
        <v>5.3310661497733793</v>
      </c>
      <c r="AA1510" s="42">
        <f t="shared" si="1725"/>
        <v>3.3880654334045843</v>
      </c>
      <c r="AB1510" s="42">
        <f t="shared" si="1754"/>
        <v>1.9341549190453484</v>
      </c>
      <c r="AC1510" s="42">
        <f t="shared" si="1726"/>
        <v>4.4571686176687724</v>
      </c>
      <c r="AD1510" s="74">
        <f t="shared" si="1716"/>
        <v>100.00000000000001</v>
      </c>
    </row>
    <row r="1511" spans="1:30" x14ac:dyDescent="0.25">
      <c r="A1511" s="34" t="s">
        <v>1227</v>
      </c>
      <c r="B1511" s="34" t="s">
        <v>1228</v>
      </c>
      <c r="C1511" s="42">
        <f t="shared" si="1717"/>
        <v>3.5996120656951316</v>
      </c>
      <c r="D1511" s="42">
        <f t="shared" si="1756"/>
        <v>3.2650756999284423</v>
      </c>
      <c r="E1511" s="42">
        <f t="shared" si="1756"/>
        <v>2.7563417863126771</v>
      </c>
      <c r="F1511" s="42">
        <f t="shared" si="1718"/>
        <v>3.2633789982499817</v>
      </c>
      <c r="G1511" s="42">
        <f t="shared" si="1719"/>
        <v>3.8118002686242685</v>
      </c>
      <c r="H1511" s="42">
        <f t="shared" ref="H1511:H1517" si="1759">H371</f>
        <v>6.5989115892864296</v>
      </c>
      <c r="I1511" s="42">
        <f t="shared" si="1727"/>
        <v>3.3413866728850907</v>
      </c>
      <c r="J1511" s="42">
        <f t="shared" ref="J1511:K1517" si="1760">J371</f>
        <v>1.7373334117060941</v>
      </c>
      <c r="K1511" s="42">
        <f t="shared" si="1760"/>
        <v>4.0395754024119501</v>
      </c>
      <c r="L1511" s="42">
        <f t="shared" si="1722"/>
        <v>1.7782328423248148</v>
      </c>
      <c r="M1511" s="42">
        <f t="shared" si="1757"/>
        <v>3.4296724089485542</v>
      </c>
      <c r="N1511" s="42">
        <f t="shared" si="1723"/>
        <v>2.8291096933512079</v>
      </c>
      <c r="O1511" s="42">
        <f t="shared" si="1758"/>
        <v>4.0495211718602615</v>
      </c>
      <c r="P1511" s="42">
        <f t="shared" si="1758"/>
        <v>4.8316770325133236</v>
      </c>
      <c r="Q1511" s="42">
        <f t="shared" si="1758"/>
        <v>5.3169966817640537</v>
      </c>
      <c r="R1511" s="42">
        <f t="shared" si="1758"/>
        <v>2.1735353288284345</v>
      </c>
      <c r="S1511" s="42">
        <f t="shared" si="1758"/>
        <v>0.31835145673214693</v>
      </c>
      <c r="T1511" s="42">
        <f t="shared" si="1724"/>
        <v>6.8090253589380332</v>
      </c>
      <c r="U1511" s="42">
        <f t="shared" si="1755"/>
        <v>0.4</v>
      </c>
      <c r="V1511" s="42">
        <f t="shared" si="1755"/>
        <v>5.7790253589380338</v>
      </c>
      <c r="W1511" s="42">
        <f t="shared" si="1755"/>
        <v>5.1690253589380335</v>
      </c>
      <c r="X1511" s="42">
        <f t="shared" si="1755"/>
        <v>4.979025358938034</v>
      </c>
      <c r="Y1511" s="42">
        <f t="shared" si="1755"/>
        <v>3.5526835726253556</v>
      </c>
      <c r="Z1511" s="42">
        <f t="shared" si="1755"/>
        <v>4.8184506137416845</v>
      </c>
      <c r="AA1511" s="42">
        <f t="shared" si="1725"/>
        <v>1.0791798957648842</v>
      </c>
      <c r="AB1511" s="42">
        <f t="shared" si="1754"/>
        <v>4.7836662354191448</v>
      </c>
      <c r="AC1511" s="42">
        <f t="shared" si="1726"/>
        <v>5.4894057352739356</v>
      </c>
      <c r="AD1511" s="74">
        <f t="shared" si="1716"/>
        <v>100</v>
      </c>
    </row>
    <row r="1512" spans="1:30" x14ac:dyDescent="0.25">
      <c r="A1512" s="34" t="s">
        <v>1229</v>
      </c>
      <c r="B1512" s="34" t="s">
        <v>1230</v>
      </c>
      <c r="C1512" s="42">
        <f t="shared" si="1717"/>
        <v>3.0131904245332546</v>
      </c>
      <c r="D1512" s="42">
        <f t="shared" si="1756"/>
        <v>2.4675635882693414</v>
      </c>
      <c r="E1512" s="42">
        <f t="shared" si="1756"/>
        <v>1.6304954343630269</v>
      </c>
      <c r="F1512" s="42">
        <f t="shared" si="1718"/>
        <v>2.0434246008714845</v>
      </c>
      <c r="G1512" s="42">
        <f t="shared" si="1719"/>
        <v>5.7440261889778537</v>
      </c>
      <c r="H1512" s="42">
        <f t="shared" si="1759"/>
        <v>4.0510004643919224</v>
      </c>
      <c r="I1512" s="42">
        <f t="shared" si="1727"/>
        <v>1.701948054563899</v>
      </c>
      <c r="J1512" s="42">
        <f t="shared" si="1760"/>
        <v>1.1676782789877407</v>
      </c>
      <c r="K1512" s="42">
        <f t="shared" si="1760"/>
        <v>2.6877453100047473</v>
      </c>
      <c r="L1512" s="42">
        <f t="shared" si="1722"/>
        <v>3.7395286889616681</v>
      </c>
      <c r="M1512" s="42">
        <f t="shared" si="1757"/>
        <v>2.8216232821276983</v>
      </c>
      <c r="N1512" s="42">
        <f t="shared" si="1723"/>
        <v>1.0805294802101</v>
      </c>
      <c r="O1512" s="42">
        <f t="shared" si="1758"/>
        <v>4.7030515430432178</v>
      </c>
      <c r="P1512" s="42">
        <f t="shared" si="1758"/>
        <v>3.302738219704187</v>
      </c>
      <c r="Q1512" s="42">
        <f t="shared" si="1758"/>
        <v>4.7745286059723675</v>
      </c>
      <c r="R1512" s="42">
        <f t="shared" si="1758"/>
        <v>5.4474220951083945</v>
      </c>
      <c r="S1512" s="42">
        <f t="shared" si="1758"/>
        <v>0.33211084537270735</v>
      </c>
      <c r="T1512" s="42">
        <f t="shared" si="1724"/>
        <v>7.4339634749042158</v>
      </c>
      <c r="U1512" s="42">
        <f t="shared" si="1755"/>
        <v>6.4039634749042156</v>
      </c>
      <c r="V1512" s="42">
        <f t="shared" si="1755"/>
        <v>6.4039634749042156</v>
      </c>
      <c r="W1512" s="42">
        <f t="shared" si="1755"/>
        <v>5.7939634749042153</v>
      </c>
      <c r="X1512" s="42">
        <f t="shared" si="1755"/>
        <v>5.6039634749042158</v>
      </c>
      <c r="Y1512" s="42">
        <f t="shared" si="1755"/>
        <v>5.3034680405411878</v>
      </c>
      <c r="Z1512" s="42">
        <f t="shared" si="1755"/>
        <v>3.4724096649637843</v>
      </c>
      <c r="AA1512" s="42">
        <f t="shared" si="1725"/>
        <v>2.9453842812474278</v>
      </c>
      <c r="AB1512" s="42">
        <f t="shared" si="1754"/>
        <v>1.8230197742116721</v>
      </c>
      <c r="AC1512" s="42">
        <f t="shared" si="1726"/>
        <v>4.1072957590512527</v>
      </c>
      <c r="AD1512" s="74">
        <f t="shared" si="1716"/>
        <v>100.00000000000004</v>
      </c>
    </row>
    <row r="1513" spans="1:30" x14ac:dyDescent="0.25">
      <c r="A1513" s="34" t="s">
        <v>1231</v>
      </c>
      <c r="B1513" s="34" t="s">
        <v>1232</v>
      </c>
      <c r="C1513" s="42">
        <f t="shared" si="1717"/>
        <v>4.3995685012086145</v>
      </c>
      <c r="D1513" s="42">
        <f t="shared" si="1756"/>
        <v>3.2093016100858205</v>
      </c>
      <c r="E1513" s="42">
        <f t="shared" si="1756"/>
        <v>4.3798317626369192</v>
      </c>
      <c r="F1513" s="42">
        <f t="shared" si="1718"/>
        <v>2.4978849267046046</v>
      </c>
      <c r="G1513" s="42">
        <f t="shared" si="1719"/>
        <v>4.3328377316322939</v>
      </c>
      <c r="H1513" s="42">
        <f t="shared" si="1759"/>
        <v>5.3540701992904065</v>
      </c>
      <c r="I1513" s="42">
        <f>I373</f>
        <v>3.2925588720820667</v>
      </c>
      <c r="J1513" s="42">
        <f t="shared" si="1760"/>
        <v>1.4733151672261682</v>
      </c>
      <c r="K1513" s="42">
        <f t="shared" si="1760"/>
        <v>3.5013034579134792</v>
      </c>
      <c r="L1513" s="42">
        <f t="shared" si="1722"/>
        <v>1.4958301944161243</v>
      </c>
      <c r="M1513" s="42">
        <f t="shared" si="1757"/>
        <v>1.308846193599575</v>
      </c>
      <c r="N1513" s="42">
        <f t="shared" si="1723"/>
        <v>3.3668985499893505</v>
      </c>
      <c r="O1513" s="42">
        <f t="shared" si="1758"/>
        <v>5.1311938455413779</v>
      </c>
      <c r="P1513" s="42">
        <f t="shared" si="1758"/>
        <v>3.6717691723455523</v>
      </c>
      <c r="Q1513" s="42">
        <f t="shared" si="1758"/>
        <v>6.1695826534544818</v>
      </c>
      <c r="R1513" s="42">
        <f t="shared" si="1758"/>
        <v>4.6362116292355395</v>
      </c>
      <c r="S1513" s="42">
        <f t="shared" si="1758"/>
        <v>0.38558645744270159</v>
      </c>
      <c r="T1513" s="42">
        <f t="shared" si="1724"/>
        <v>1.03</v>
      </c>
      <c r="U1513" s="42">
        <f>U373-1</f>
        <v>5.9535355617912362</v>
      </c>
      <c r="V1513" s="42">
        <f t="shared" si="1755"/>
        <v>6.5535355617912359</v>
      </c>
      <c r="W1513" s="42">
        <f t="shared" si="1755"/>
        <v>5.9435355617912355</v>
      </c>
      <c r="X1513" s="42">
        <f t="shared" si="1755"/>
        <v>5.753535561791236</v>
      </c>
      <c r="Y1513" s="42">
        <f t="shared" si="1755"/>
        <v>2.4306398174130139</v>
      </c>
      <c r="Z1513" s="42">
        <f t="shared" si="1755"/>
        <v>3.5917849889421904</v>
      </c>
      <c r="AA1513" s="42">
        <f t="shared" si="1725"/>
        <v>2.4252565196366191</v>
      </c>
      <c r="AB1513" s="42">
        <f t="shared" si="1754"/>
        <v>3.2018423641764517</v>
      </c>
      <c r="AC1513" s="42">
        <f t="shared" si="1726"/>
        <v>4.5097431378617099</v>
      </c>
      <c r="AD1513" s="74">
        <f t="shared" si="1716"/>
        <v>100</v>
      </c>
    </row>
    <row r="1514" spans="1:30" x14ac:dyDescent="0.25">
      <c r="A1514" s="34" t="s">
        <v>1233</v>
      </c>
      <c r="B1514" s="34" t="s">
        <v>1234</v>
      </c>
      <c r="C1514" s="42">
        <f t="shared" si="1717"/>
        <v>4.6286336183630157</v>
      </c>
      <c r="D1514" s="42">
        <f t="shared" si="1756"/>
        <v>5.0008625283726467</v>
      </c>
      <c r="E1514" s="42">
        <f t="shared" si="1756"/>
        <v>3.6081090238257127</v>
      </c>
      <c r="F1514" s="42">
        <f t="shared" si="1718"/>
        <v>3.9124243348452543</v>
      </c>
      <c r="G1514" s="42">
        <f t="shared" si="1719"/>
        <v>2.7810971585955149</v>
      </c>
      <c r="H1514" s="42">
        <f t="shared" si="1759"/>
        <v>4.8976406858172288</v>
      </c>
      <c r="I1514" s="42">
        <f t="shared" si="1727"/>
        <v>2.7210668834093612</v>
      </c>
      <c r="J1514" s="42">
        <f t="shared" si="1760"/>
        <v>1.1918152424574662</v>
      </c>
      <c r="K1514" s="42">
        <f t="shared" si="1760"/>
        <v>1.0567518006520851</v>
      </c>
      <c r="L1514" s="42">
        <f t="shared" si="1722"/>
        <v>2.1647858446384043</v>
      </c>
      <c r="M1514" s="42">
        <f t="shared" si="1757"/>
        <v>3.3091046147291681</v>
      </c>
      <c r="N1514" s="42">
        <f t="shared" si="1723"/>
        <v>2.2100383790481519</v>
      </c>
      <c r="O1514" s="42">
        <f t="shared" si="1758"/>
        <v>4.4258842555323472</v>
      </c>
      <c r="P1514" s="42">
        <f t="shared" si="1758"/>
        <v>4.3812103439139429</v>
      </c>
      <c r="Q1514" s="42">
        <f t="shared" si="1758"/>
        <v>5.3774197871147944</v>
      </c>
      <c r="R1514" s="42">
        <f t="shared" si="1758"/>
        <v>5.1657232514571012</v>
      </c>
      <c r="S1514" s="42">
        <f t="shared" si="1758"/>
        <v>0.64056785687349527</v>
      </c>
      <c r="T1514" s="42">
        <f t="shared" si="1724"/>
        <v>6.8277927453753993</v>
      </c>
      <c r="U1514" s="42">
        <f t="shared" ref="U1514:Z1517" si="1761">U374</f>
        <v>5.7977927453753999</v>
      </c>
      <c r="V1514" s="42">
        <f t="shared" si="1761"/>
        <v>4.9977927453754001</v>
      </c>
      <c r="W1514" s="42">
        <f t="shared" si="1761"/>
        <v>5.1877927453753996</v>
      </c>
      <c r="X1514" s="42">
        <f t="shared" si="1761"/>
        <v>0</v>
      </c>
      <c r="Y1514" s="42">
        <f t="shared" si="1761"/>
        <v>2.8404710704116751</v>
      </c>
      <c r="Z1514" s="42">
        <f t="shared" si="1761"/>
        <v>4.6465688489441677</v>
      </c>
      <c r="AA1514" s="42">
        <f t="shared" si="1725"/>
        <v>0.14255186332460842</v>
      </c>
      <c r="AB1514" s="42">
        <f t="shared" si="1754"/>
        <v>5.3483088807968437</v>
      </c>
      <c r="AC1514" s="42">
        <f t="shared" si="1726"/>
        <v>6.7377927453754003</v>
      </c>
      <c r="AD1514" s="74">
        <f t="shared" si="1716"/>
        <v>100.00000000000001</v>
      </c>
    </row>
    <row r="1515" spans="1:30" x14ac:dyDescent="0.25">
      <c r="A1515" s="34" t="s">
        <v>1235</v>
      </c>
      <c r="B1515" s="34" t="s">
        <v>1236</v>
      </c>
      <c r="C1515" s="42">
        <f t="shared" si="1717"/>
        <v>2.6014341841279842</v>
      </c>
      <c r="D1515" s="42">
        <f t="shared" si="1756"/>
        <v>4.5479341019297319</v>
      </c>
      <c r="E1515" s="42">
        <f t="shared" si="1756"/>
        <v>1.5272950252630113</v>
      </c>
      <c r="F1515" s="42">
        <f t="shared" si="1718"/>
        <v>3.6526176008115456</v>
      </c>
      <c r="G1515" s="42">
        <f t="shared" si="1719"/>
        <v>4.3951332000548238</v>
      </c>
      <c r="H1515" s="42">
        <f t="shared" si="1759"/>
        <v>4.677410557961772</v>
      </c>
      <c r="I1515" s="42">
        <f t="shared" si="1727"/>
        <v>1.7404332899415142</v>
      </c>
      <c r="J1515" s="42">
        <f t="shared" si="1760"/>
        <v>0.26196308476460634</v>
      </c>
      <c r="K1515" s="42">
        <f t="shared" si="1760"/>
        <v>6.3050494569840998</v>
      </c>
      <c r="L1515" s="42">
        <f t="shared" si="1722"/>
        <v>2.5880012819933498</v>
      </c>
      <c r="M1515" s="42">
        <f t="shared" si="1757"/>
        <v>2.5724345390109926</v>
      </c>
      <c r="N1515" s="42">
        <f t="shared" si="1723"/>
        <v>3.6426949206822505</v>
      </c>
      <c r="O1515" s="42">
        <f t="shared" si="1758"/>
        <v>5.803484076989565</v>
      </c>
      <c r="P1515" s="42">
        <f t="shared" si="1758"/>
        <v>4.5558759466420664</v>
      </c>
      <c r="Q1515" s="42">
        <f t="shared" si="1758"/>
        <v>4.7727543759626592</v>
      </c>
      <c r="R1515" s="42">
        <f t="shared" si="1758"/>
        <v>5.6443825665213954</v>
      </c>
      <c r="S1515" s="42">
        <f t="shared" si="1758"/>
        <v>2.8259262492174697E-2</v>
      </c>
      <c r="T1515" s="42">
        <f t="shared" si="1724"/>
        <v>7.7240322425249062</v>
      </c>
      <c r="U1515" s="42">
        <f t="shared" si="1761"/>
        <v>6.6940322425249059</v>
      </c>
      <c r="V1515" s="42">
        <f t="shared" si="1761"/>
        <v>4.4626881616832712</v>
      </c>
      <c r="W1515" s="42">
        <f t="shared" si="1761"/>
        <v>0.14000000000000001</v>
      </c>
      <c r="X1515" s="42">
        <f t="shared" si="1761"/>
        <v>5.5440322425249065</v>
      </c>
      <c r="Y1515" s="42">
        <f t="shared" si="1761"/>
        <v>5.5572782122092921</v>
      </c>
      <c r="Z1515" s="42">
        <f t="shared" si="1761"/>
        <v>3.2748432668956102</v>
      </c>
      <c r="AA1515" s="42">
        <f t="shared" si="1725"/>
        <v>1.2147983826981656</v>
      </c>
      <c r="AB1515" s="42">
        <f t="shared" si="1754"/>
        <v>2.4924877190405281</v>
      </c>
      <c r="AC1515" s="42">
        <f t="shared" si="1726"/>
        <v>3.5786500577648699</v>
      </c>
      <c r="AD1515" s="74">
        <f t="shared" si="1716"/>
        <v>100.00000000000003</v>
      </c>
    </row>
    <row r="1516" spans="1:30" x14ac:dyDescent="0.25">
      <c r="A1516" s="34" t="s">
        <v>1237</v>
      </c>
      <c r="B1516" s="34" t="s">
        <v>1238</v>
      </c>
      <c r="C1516" s="42">
        <f t="shared" si="1717"/>
        <v>4.5679638616949649</v>
      </c>
      <c r="D1516" s="42">
        <f t="shared" si="1756"/>
        <v>2.6630539267650413</v>
      </c>
      <c r="E1516" s="42">
        <f t="shared" si="1756"/>
        <v>3.5327528980691354</v>
      </c>
      <c r="F1516" s="42">
        <f t="shared" si="1718"/>
        <v>3.5453402590672649</v>
      </c>
      <c r="G1516" s="42">
        <f t="shared" si="1719"/>
        <v>3.1353290388759709</v>
      </c>
      <c r="H1516" s="42">
        <f t="shared" si="1759"/>
        <v>5.5181099696483917</v>
      </c>
      <c r="I1516" s="42">
        <f t="shared" si="1727"/>
        <v>2.3773542872736906</v>
      </c>
      <c r="J1516" s="42">
        <f t="shared" si="1760"/>
        <v>1.066643091191376</v>
      </c>
      <c r="K1516" s="42">
        <f t="shared" si="1760"/>
        <v>4.0849695259370753</v>
      </c>
      <c r="L1516" s="42">
        <f t="shared" si="1722"/>
        <v>2.2204602771092468</v>
      </c>
      <c r="M1516" s="42">
        <f t="shared" si="1757"/>
        <v>3.6662858594320271</v>
      </c>
      <c r="N1516" s="42">
        <f t="shared" si="1723"/>
        <v>2.9743814784706277</v>
      </c>
      <c r="O1516" s="42">
        <f t="shared" si="1758"/>
        <v>3.6599590092509566</v>
      </c>
      <c r="P1516" s="42">
        <f t="shared" si="1758"/>
        <v>5.0399453790397395</v>
      </c>
      <c r="Q1516" s="42">
        <f t="shared" si="1758"/>
        <v>5.8458382721591988</v>
      </c>
      <c r="R1516" s="42">
        <f t="shared" si="1758"/>
        <v>3.0663782427641504</v>
      </c>
      <c r="S1516" s="42">
        <f t="shared" si="1758"/>
        <v>0.48056679005771652</v>
      </c>
      <c r="T1516" s="42">
        <f t="shared" si="1724"/>
        <v>7.2077209098723074</v>
      </c>
      <c r="U1516" s="42">
        <f t="shared" si="1761"/>
        <v>0</v>
      </c>
      <c r="V1516" s="42">
        <f t="shared" si="1761"/>
        <v>4.1184806065815387</v>
      </c>
      <c r="W1516" s="42">
        <f t="shared" si="1761"/>
        <v>5.5677209098723068</v>
      </c>
      <c r="X1516" s="42">
        <f t="shared" si="1761"/>
        <v>5.3777209098723073</v>
      </c>
      <c r="Y1516" s="42">
        <f t="shared" si="1761"/>
        <v>3.3036705307588456</v>
      </c>
      <c r="Z1516" s="42">
        <f t="shared" si="1761"/>
        <v>4.7900926731534614</v>
      </c>
      <c r="AA1516" s="42">
        <f t="shared" si="1725"/>
        <v>1.0303607477745644</v>
      </c>
      <c r="AB1516" s="42">
        <f t="shared" si="1754"/>
        <v>4.9281345534578707</v>
      </c>
      <c r="AC1516" s="42">
        <f t="shared" si="1726"/>
        <v>6.2307659918502205</v>
      </c>
      <c r="AD1516" s="74">
        <f t="shared" si="1716"/>
        <v>100.00000000000001</v>
      </c>
    </row>
    <row r="1517" spans="1:30" x14ac:dyDescent="0.25">
      <c r="A1517" s="34" t="s">
        <v>1239</v>
      </c>
      <c r="B1517" s="34" t="s">
        <v>1240</v>
      </c>
      <c r="C1517" s="42">
        <f t="shared" si="1717"/>
        <v>4.6063230969867845</v>
      </c>
      <c r="D1517" s="42">
        <f t="shared" si="1756"/>
        <v>4.3679073380955646</v>
      </c>
      <c r="E1517" s="42">
        <f t="shared" si="1756"/>
        <v>3.3933959554627697</v>
      </c>
      <c r="F1517" s="42">
        <f t="shared" si="1718"/>
        <v>3.8163230495825458</v>
      </c>
      <c r="G1517" s="42">
        <f t="shared" si="1719"/>
        <v>2.6304096086991127</v>
      </c>
      <c r="H1517" s="42">
        <f t="shared" si="1759"/>
        <v>5.1957518613263822</v>
      </c>
      <c r="I1517" s="42">
        <f t="shared" si="1727"/>
        <v>2.6433374626223012</v>
      </c>
      <c r="J1517" s="42">
        <f t="shared" si="1760"/>
        <v>1.1343492147555512</v>
      </c>
      <c r="K1517" s="42">
        <f t="shared" si="1760"/>
        <v>3.442423537677088</v>
      </c>
      <c r="L1517" s="42">
        <f t="shared" si="1722"/>
        <v>1.63983176213475</v>
      </c>
      <c r="M1517" s="42">
        <f t="shared" si="1757"/>
        <v>2.8559868202324945</v>
      </c>
      <c r="N1517" s="42">
        <f t="shared" si="1723"/>
        <v>2.476672745639009</v>
      </c>
      <c r="O1517" s="42">
        <f t="shared" si="1758"/>
        <v>3.8587086593771285</v>
      </c>
      <c r="P1517" s="42">
        <f t="shared" si="1758"/>
        <v>1.7993700270435311</v>
      </c>
      <c r="Q1517" s="42">
        <f t="shared" si="1758"/>
        <v>3.2472976764184978</v>
      </c>
      <c r="R1517" s="42">
        <f t="shared" si="1758"/>
        <v>4.2495146299650921</v>
      </c>
      <c r="S1517" s="42">
        <f t="shared" si="1758"/>
        <v>0.11349667446550321</v>
      </c>
      <c r="T1517" s="42">
        <f t="shared" si="1724"/>
        <v>6.6228639028278611</v>
      </c>
      <c r="U1517" s="42">
        <f t="shared" si="1761"/>
        <v>5.5928639028278608</v>
      </c>
      <c r="V1517" s="42">
        <f t="shared" si="1761"/>
        <v>5.5928639028278608</v>
      </c>
      <c r="W1517" s="42">
        <f t="shared" si="1761"/>
        <v>4.9828639028278605</v>
      </c>
      <c r="X1517" s="42">
        <f t="shared" si="1761"/>
        <v>4.792863902827861</v>
      </c>
      <c r="Y1517" s="42">
        <f t="shared" si="1761"/>
        <v>3.1955399392674129</v>
      </c>
      <c r="Z1517" s="42">
        <f t="shared" si="1761"/>
        <v>5.3717623648903752</v>
      </c>
      <c r="AA1517" s="42">
        <f t="shared" si="1725"/>
        <v>1.7697668334700525</v>
      </c>
      <c r="AB1517" s="42">
        <f t="shared" si="1754"/>
        <v>5.4581690341086953</v>
      </c>
      <c r="AC1517" s="42">
        <f t="shared" si="1726"/>
        <v>5.1493421936400479</v>
      </c>
      <c r="AD1517" s="74">
        <f t="shared" si="1716"/>
        <v>100</v>
      </c>
    </row>
    <row r="1521" spans="1:30" ht="15.75" x14ac:dyDescent="0.25">
      <c r="C1521" s="125" t="s">
        <v>833</v>
      </c>
      <c r="D1521" s="126"/>
      <c r="E1521" s="126"/>
      <c r="F1521" s="126"/>
      <c r="G1521" s="126"/>
      <c r="H1521" s="126"/>
      <c r="I1521" s="126"/>
      <c r="J1521" s="126"/>
      <c r="K1521" s="126"/>
      <c r="L1521" s="126"/>
      <c r="M1521" s="126"/>
      <c r="N1521" s="126"/>
      <c r="O1521" s="126"/>
      <c r="P1521" s="126"/>
      <c r="Q1521" s="126"/>
      <c r="R1521" s="126"/>
      <c r="S1521" s="126"/>
      <c r="T1521" s="126"/>
      <c r="U1521" s="126"/>
      <c r="V1521" s="126"/>
      <c r="W1521" s="126"/>
      <c r="X1521" s="126"/>
      <c r="Y1521" s="126"/>
      <c r="Z1521" s="126"/>
      <c r="AA1521" s="126"/>
      <c r="AB1521" s="126"/>
      <c r="AC1521" s="126"/>
    </row>
    <row r="1522" spans="1:30" x14ac:dyDescent="0.25">
      <c r="C1522" s="127" t="s">
        <v>1379</v>
      </c>
      <c r="D1522" s="127"/>
      <c r="E1522" s="127"/>
      <c r="F1522" s="127"/>
      <c r="G1522" s="127"/>
      <c r="H1522" s="127"/>
      <c r="I1522" s="127"/>
      <c r="J1522" s="127"/>
      <c r="K1522" s="127"/>
      <c r="L1522" s="127"/>
      <c r="M1522" s="127"/>
      <c r="N1522" s="127"/>
      <c r="O1522" s="127"/>
      <c r="P1522" s="127"/>
      <c r="Q1522" s="127"/>
      <c r="R1522" s="127"/>
      <c r="S1522" s="127"/>
      <c r="T1522" s="127"/>
      <c r="U1522" s="127"/>
      <c r="V1522" s="127"/>
      <c r="W1522" s="127"/>
      <c r="X1522" s="127"/>
      <c r="Y1522" s="127"/>
      <c r="Z1522" s="127"/>
      <c r="AA1522" s="127"/>
      <c r="AB1522" s="127"/>
      <c r="AC1522" s="127"/>
    </row>
    <row r="1523" spans="1:30" x14ac:dyDescent="0.25">
      <c r="A1523" s="41" t="s">
        <v>0</v>
      </c>
      <c r="B1523" s="41" t="s">
        <v>1243</v>
      </c>
      <c r="C1523" s="56" t="s">
        <v>4</v>
      </c>
      <c r="D1523" s="57" t="s">
        <v>10</v>
      </c>
      <c r="E1523" s="57" t="s">
        <v>11</v>
      </c>
      <c r="F1523" s="63" t="s">
        <v>14</v>
      </c>
      <c r="G1523" s="63" t="s">
        <v>17</v>
      </c>
      <c r="H1523" s="63" t="s">
        <v>21</v>
      </c>
      <c r="I1523" s="63" t="s">
        <v>22</v>
      </c>
      <c r="J1523" s="63" t="s">
        <v>23</v>
      </c>
      <c r="K1523" s="63" t="s">
        <v>24</v>
      </c>
      <c r="L1523" s="63" t="s">
        <v>30</v>
      </c>
      <c r="M1523" s="63" t="s">
        <v>32</v>
      </c>
      <c r="N1523" s="63" t="s">
        <v>33</v>
      </c>
      <c r="O1523" s="63" t="s">
        <v>819</v>
      </c>
      <c r="P1523" s="64" t="s">
        <v>37</v>
      </c>
      <c r="Q1523" s="64" t="s">
        <v>38</v>
      </c>
      <c r="R1523" s="64" t="s">
        <v>39</v>
      </c>
      <c r="S1523" s="64" t="s">
        <v>40</v>
      </c>
      <c r="T1523" s="64" t="s">
        <v>41</v>
      </c>
      <c r="U1523" s="64" t="s">
        <v>42</v>
      </c>
      <c r="V1523" s="64" t="s">
        <v>45</v>
      </c>
      <c r="W1523" s="64" t="s">
        <v>46</v>
      </c>
      <c r="X1523" s="65" t="s">
        <v>807</v>
      </c>
      <c r="Y1523" s="65" t="s">
        <v>808</v>
      </c>
      <c r="Z1523" s="65" t="s">
        <v>809</v>
      </c>
      <c r="AA1523" s="65" t="s">
        <v>810</v>
      </c>
      <c r="AB1523" s="65" t="s">
        <v>811</v>
      </c>
      <c r="AC1523" s="65" t="s">
        <v>812</v>
      </c>
    </row>
    <row r="1524" spans="1:30" x14ac:dyDescent="0.25">
      <c r="A1524" s="34" t="s">
        <v>873</v>
      </c>
      <c r="B1524" s="34" t="s">
        <v>874</v>
      </c>
      <c r="C1524" s="42">
        <f>C194+0.64</f>
        <v>3.18714221066945</v>
      </c>
      <c r="D1524" s="42">
        <f>D194+0.4</f>
        <v>2.4716555815207699</v>
      </c>
      <c r="E1524" s="42">
        <f>E194-1.9</f>
        <v>1.5510802857400003</v>
      </c>
      <c r="F1524" s="42">
        <f>F194-0.64</f>
        <v>3.4161119672431854</v>
      </c>
      <c r="G1524" s="42">
        <f t="shared" ref="G1524:AB1539" si="1762">G194</f>
        <v>6.6438689999999996</v>
      </c>
      <c r="H1524" s="42">
        <f t="shared" si="1762"/>
        <v>3.4566475023523964</v>
      </c>
      <c r="I1524" s="42">
        <f t="shared" si="1762"/>
        <v>3.459951214290319</v>
      </c>
      <c r="J1524" s="42">
        <f>J194-0.5</f>
        <v>1.4456286223102117</v>
      </c>
      <c r="K1524" s="42">
        <f t="shared" si="1762"/>
        <v>3.7976049972269599</v>
      </c>
      <c r="L1524" s="42">
        <f>L194</f>
        <v>5.8588231249160003E-2</v>
      </c>
      <c r="M1524" s="42">
        <f t="shared" si="1762"/>
        <v>3.0572513384506235</v>
      </c>
      <c r="N1524" s="42">
        <f t="shared" si="1762"/>
        <v>4.0507538600000004</v>
      </c>
      <c r="O1524" s="42">
        <f t="shared" si="1762"/>
        <v>7.1426167196400003</v>
      </c>
      <c r="P1524" s="42">
        <f t="shared" si="1762"/>
        <v>0.40361551508647259</v>
      </c>
      <c r="Q1524" s="42">
        <f t="shared" si="1762"/>
        <v>5.2698028270000004</v>
      </c>
      <c r="R1524" s="42">
        <f t="shared" si="1762"/>
        <v>6.6782698028269998</v>
      </c>
      <c r="S1524" s="42">
        <f t="shared" si="1762"/>
        <v>5.0667826980282653</v>
      </c>
      <c r="T1524" s="42">
        <f>T194+1.5</f>
        <v>7.9767826980282655</v>
      </c>
      <c r="U1524" s="42">
        <f>U194+0.35</f>
        <v>6.3167826980282653</v>
      </c>
      <c r="V1524" s="42">
        <f>V194-0.29</f>
        <v>4.1850870235211994</v>
      </c>
      <c r="W1524" s="42">
        <f t="shared" si="1762"/>
        <v>3.4429090024342917</v>
      </c>
      <c r="X1524" s="42">
        <f t="shared" si="1762"/>
        <v>2.5696706696853866</v>
      </c>
      <c r="Y1524" s="42">
        <f>Y194-0.35</f>
        <v>4.3905352795400032E-2</v>
      </c>
      <c r="Z1524" s="42">
        <f>Z194+0.29</f>
        <v>5.3954282142203702</v>
      </c>
      <c r="AA1524" s="42">
        <f t="shared" si="1762"/>
        <v>3.9373413500000001</v>
      </c>
      <c r="AB1524" s="42">
        <f t="shared" si="1762"/>
        <v>2.6660092906083741</v>
      </c>
      <c r="AC1524" s="42">
        <f>AC194+0.5</f>
        <v>2.3060036473826551</v>
      </c>
      <c r="AD1524" s="74">
        <f t="shared" ref="AD1524:AD1567" si="1763">SUM(C1524:AC1524)</f>
        <v>99.997292320339028</v>
      </c>
    </row>
    <row r="1525" spans="1:30" x14ac:dyDescent="0.25">
      <c r="A1525" s="34" t="s">
        <v>875</v>
      </c>
      <c r="B1525" s="34" t="s">
        <v>876</v>
      </c>
      <c r="C1525" s="42">
        <f t="shared" ref="C1525:C1588" si="1764">C195+0.64</f>
        <v>7.3266039484721448</v>
      </c>
      <c r="D1525" s="42">
        <f t="shared" ref="D1525:D1588" si="1765">D195+0.4</f>
        <v>7.5566039484721461</v>
      </c>
      <c r="E1525" s="42">
        <f t="shared" ref="E1525:E1588" si="1766">E195-0.4</f>
        <v>7.026603948472145</v>
      </c>
      <c r="F1525" s="42">
        <f t="shared" ref="F1525:F1588" si="1767">F195-0.64</f>
        <v>5.9566039484721456</v>
      </c>
      <c r="G1525" s="42">
        <f t="shared" si="1762"/>
        <v>5.776603948472145</v>
      </c>
      <c r="H1525" s="42">
        <f t="shared" si="1762"/>
        <v>7.8917454506191387</v>
      </c>
      <c r="I1525" s="42">
        <f t="shared" si="1762"/>
        <v>2.8408615984979555</v>
      </c>
      <c r="J1525" s="42">
        <f t="shared" ref="J1525:J1588" si="1768">J195-0.5</f>
        <v>1.966911807176563</v>
      </c>
      <c r="K1525" s="42">
        <f t="shared" si="1762"/>
        <v>2.6418546458500276</v>
      </c>
      <c r="L1525" s="42">
        <f t="shared" ref="L1525:L1588" si="1769">L195-1.5</f>
        <v>0.67362632934296363</v>
      </c>
      <c r="M1525" s="42">
        <f t="shared" si="1762"/>
        <v>2.6204475367039324</v>
      </c>
      <c r="N1525" s="42">
        <f t="shared" si="1762"/>
        <v>1.4035327549940737</v>
      </c>
      <c r="O1525" s="42">
        <f t="shared" si="1762"/>
        <v>0.13742924892650341</v>
      </c>
      <c r="P1525" s="42">
        <f t="shared" si="1762"/>
        <v>0.39416010064150586</v>
      </c>
      <c r="Q1525" s="42">
        <f t="shared" si="1762"/>
        <v>3.6373367739848828</v>
      </c>
      <c r="R1525" s="42">
        <f t="shared" si="1762"/>
        <v>2.4345990285120749</v>
      </c>
      <c r="S1525" s="42">
        <f t="shared" si="1762"/>
        <v>2.0853840509929671</v>
      </c>
      <c r="T1525" s="42">
        <f t="shared" ref="T1525:T1588" si="1770">T195+1.5</f>
        <v>4.9708848836513893</v>
      </c>
      <c r="U1525" s="42">
        <f t="shared" ref="U1525:U1588" si="1771">U195+0.35</f>
        <v>1.3657565266050664</v>
      </c>
      <c r="V1525" s="42">
        <f t="shared" ref="V1525:V1588" si="1772">V195-0.29</f>
        <v>5.6795701819910605</v>
      </c>
      <c r="W1525" s="42">
        <f t="shared" si="1762"/>
        <v>0.84554833170008525</v>
      </c>
      <c r="X1525" s="42">
        <f t="shared" si="1762"/>
        <v>-4.2037630916713087E-3</v>
      </c>
      <c r="Y1525" s="42">
        <f t="shared" ref="Y1525:Y1588" si="1773">Y195-0.35</f>
        <v>3.358034348450643</v>
      </c>
      <c r="Z1525" s="42">
        <f t="shared" ref="Z1525:Z1588" si="1774">Z195+0.29</f>
        <v>5.2026280930198467</v>
      </c>
      <c r="AA1525" s="42">
        <f t="shared" si="1762"/>
        <v>4.034067156858236</v>
      </c>
      <c r="AB1525" s="42">
        <f t="shared" si="1762"/>
        <v>5.2837011744636238</v>
      </c>
      <c r="AC1525" s="42">
        <f t="shared" ref="AC1525:AC1588" si="1775">AC195+0.5</f>
        <v>6.8931039977484092</v>
      </c>
      <c r="AD1525" s="74">
        <f t="shared" si="1763"/>
        <v>100.00000000000004</v>
      </c>
    </row>
    <row r="1526" spans="1:30" x14ac:dyDescent="0.25">
      <c r="A1526" s="34" t="s">
        <v>877</v>
      </c>
      <c r="B1526" s="34" t="s">
        <v>878</v>
      </c>
      <c r="C1526" s="42">
        <f t="shared" si="1764"/>
        <v>6.3854652240565066</v>
      </c>
      <c r="D1526" s="42">
        <f t="shared" si="1765"/>
        <v>6.6154652240565071</v>
      </c>
      <c r="E1526" s="42">
        <f t="shared" si="1766"/>
        <v>6.0854652240565068</v>
      </c>
      <c r="F1526" s="42">
        <f t="shared" si="1767"/>
        <v>5.0154652240565074</v>
      </c>
      <c r="G1526" s="42">
        <f t="shared" si="1762"/>
        <v>4.8354652240565068</v>
      </c>
      <c r="H1526" s="42">
        <f t="shared" si="1762"/>
        <v>2.9838663060141277</v>
      </c>
      <c r="I1526" s="42">
        <f t="shared" si="1762"/>
        <v>3.7489677729851514</v>
      </c>
      <c r="J1526" s="42">
        <f t="shared" si="1768"/>
        <v>1.8720236373625414</v>
      </c>
      <c r="K1526" s="42">
        <f t="shared" si="1762"/>
        <v>3.3201276697579747</v>
      </c>
      <c r="L1526" s="42">
        <f t="shared" si="1769"/>
        <v>2.9192180158229757</v>
      </c>
      <c r="M1526" s="42">
        <f t="shared" si="1762"/>
        <v>4.2332040022242543</v>
      </c>
      <c r="N1526" s="42">
        <f t="shared" si="1762"/>
        <v>4.3318457035326441</v>
      </c>
      <c r="O1526" s="42">
        <f t="shared" si="1762"/>
        <v>4.3594211102102234</v>
      </c>
      <c r="P1526" s="42">
        <f t="shared" si="1762"/>
        <v>2.7926649020707464</v>
      </c>
      <c r="Q1526" s="42">
        <f t="shared" si="1762"/>
        <v>3.4033553458093406</v>
      </c>
      <c r="R1526" s="42">
        <f t="shared" si="1762"/>
        <v>1.8632794795387155</v>
      </c>
      <c r="S1526" s="42">
        <f t="shared" si="1762"/>
        <v>3.1009929848663318</v>
      </c>
      <c r="T1526" s="42">
        <f t="shared" si="1770"/>
        <v>5.7569168811924003</v>
      </c>
      <c r="U1526" s="42">
        <f t="shared" si="1771"/>
        <v>2.5189406723462948</v>
      </c>
      <c r="V1526" s="42">
        <f t="shared" si="1772"/>
        <v>4.2744864997677201</v>
      </c>
      <c r="W1526" s="42">
        <f t="shared" si="1762"/>
        <v>1.9131266246116287</v>
      </c>
      <c r="X1526" s="42">
        <f t="shared" si="1762"/>
        <v>1.5499756113211622</v>
      </c>
      <c r="Y1526" s="42">
        <f t="shared" si="1773"/>
        <v>3.4418380361747531</v>
      </c>
      <c r="Z1526" s="42">
        <f t="shared" si="1774"/>
        <v>5.1141304134344043</v>
      </c>
      <c r="AA1526" s="42">
        <f t="shared" si="1762"/>
        <v>1.1250976649988158</v>
      </c>
      <c r="AB1526" s="42">
        <f t="shared" si="1762"/>
        <v>2.265535349907577</v>
      </c>
      <c r="AC1526" s="42">
        <f t="shared" si="1775"/>
        <v>4.1736591957677174</v>
      </c>
      <c r="AD1526" s="74">
        <f t="shared" si="1763"/>
        <v>100.00000000000004</v>
      </c>
    </row>
    <row r="1527" spans="1:30" x14ac:dyDescent="0.25">
      <c r="A1527" s="34" t="s">
        <v>879</v>
      </c>
      <c r="B1527" s="34" t="s">
        <v>880</v>
      </c>
      <c r="C1527" s="42">
        <f t="shared" si="1764"/>
        <v>0.73</v>
      </c>
      <c r="D1527" s="42">
        <f t="shared" si="1765"/>
        <v>0.96000000000000008</v>
      </c>
      <c r="E1527" s="42">
        <f t="shared" si="1766"/>
        <v>4.9553189358123086</v>
      </c>
      <c r="F1527" s="42">
        <f t="shared" si="1767"/>
        <v>6.1479784037184642</v>
      </c>
      <c r="G1527" s="42">
        <f t="shared" si="1762"/>
        <v>5.9679784037184636</v>
      </c>
      <c r="H1527" s="42">
        <f t="shared" si="1762"/>
        <v>4.1154919013944262</v>
      </c>
      <c r="I1527" s="42">
        <f t="shared" si="1762"/>
        <v>5.0986586343765445</v>
      </c>
      <c r="J1527" s="42">
        <f t="shared" si="1768"/>
        <v>1.5195638225939181</v>
      </c>
      <c r="K1527" s="42">
        <f t="shared" si="1762"/>
        <v>5.152287761447786</v>
      </c>
      <c r="L1527" s="42">
        <f t="shared" si="1769"/>
        <v>3.8820931433848589</v>
      </c>
      <c r="M1527" s="42">
        <f t="shared" si="1762"/>
        <v>4.2995297033321132</v>
      </c>
      <c r="N1527" s="42">
        <f t="shared" si="1762"/>
        <v>5.371427969201215</v>
      </c>
      <c r="O1527" s="42">
        <f t="shared" si="1762"/>
        <v>4.6667351525564449</v>
      </c>
      <c r="P1527" s="42">
        <f t="shared" si="1762"/>
        <v>1.1938270924239933</v>
      </c>
      <c r="Q1527" s="42">
        <f t="shared" si="1762"/>
        <v>4.335792845148057</v>
      </c>
      <c r="R1527" s="42">
        <f t="shared" si="1762"/>
        <v>2.2580498755965288</v>
      </c>
      <c r="S1527" s="42">
        <f t="shared" si="1762"/>
        <v>4.4419389122153969</v>
      </c>
      <c r="T1527" s="42">
        <f t="shared" si="1770"/>
        <v>7.3372481842742046</v>
      </c>
      <c r="U1527" s="42">
        <f t="shared" si="1771"/>
        <v>1.0392968319617828</v>
      </c>
      <c r="V1527" s="42">
        <f t="shared" si="1772"/>
        <v>4.5172748627955013</v>
      </c>
      <c r="W1527" s="42">
        <f t="shared" si="1762"/>
        <v>1.082258802043301</v>
      </c>
      <c r="X1527" s="42">
        <f t="shared" si="1762"/>
        <v>0.7700093856685577</v>
      </c>
      <c r="Y1527" s="42">
        <f t="shared" si="1773"/>
        <v>2.9863891207039224</v>
      </c>
      <c r="Z1527" s="42">
        <f t="shared" si="1774"/>
        <v>4.0757871106613761</v>
      </c>
      <c r="AA1527" s="42">
        <f t="shared" si="1762"/>
        <v>2.8470315568378979</v>
      </c>
      <c r="AB1527" s="42">
        <f t="shared" si="1762"/>
        <v>5.266138913883105</v>
      </c>
      <c r="AC1527" s="42">
        <f t="shared" si="1775"/>
        <v>4.9818926742498384</v>
      </c>
      <c r="AD1527" s="74">
        <f t="shared" si="1763"/>
        <v>99.999999999999986</v>
      </c>
    </row>
    <row r="1528" spans="1:30" x14ac:dyDescent="0.25">
      <c r="A1528" s="34" t="s">
        <v>881</v>
      </c>
      <c r="B1528" s="34" t="s">
        <v>882</v>
      </c>
      <c r="C1528" s="42">
        <f t="shared" si="1764"/>
        <v>6.8318103900015208</v>
      </c>
      <c r="D1528" s="42">
        <f t="shared" si="1765"/>
        <v>0.96000000000000008</v>
      </c>
      <c r="E1528" s="42">
        <f t="shared" si="1766"/>
        <v>6.531810390001521</v>
      </c>
      <c r="F1528" s="42">
        <f t="shared" si="1767"/>
        <v>5.4618103900015216</v>
      </c>
      <c r="G1528" s="42">
        <f t="shared" si="1762"/>
        <v>5.281810390001521</v>
      </c>
      <c r="H1528" s="42">
        <f t="shared" si="1762"/>
        <v>4.8751472945841572</v>
      </c>
      <c r="I1528" s="42">
        <f t="shared" si="1762"/>
        <v>5.0760636063670086</v>
      </c>
      <c r="J1528" s="42">
        <f t="shared" si="1768"/>
        <v>0.13035231301668249</v>
      </c>
      <c r="K1528" s="42">
        <f t="shared" si="1762"/>
        <v>4.9451825512256953</v>
      </c>
      <c r="L1528" s="42">
        <f t="shared" si="1769"/>
        <v>3.4840494891330129</v>
      </c>
      <c r="M1528" s="42">
        <f t="shared" si="1762"/>
        <v>4.7227381317747845</v>
      </c>
      <c r="N1528" s="42">
        <f t="shared" si="1762"/>
        <v>2.9859923185113826</v>
      </c>
      <c r="O1528" s="42">
        <f t="shared" si="1762"/>
        <v>2.5424209958339676</v>
      </c>
      <c r="P1528" s="42">
        <f t="shared" si="1762"/>
        <v>3.6597104030223355</v>
      </c>
      <c r="Q1528" s="42">
        <f t="shared" si="1762"/>
        <v>5.93971623700486</v>
      </c>
      <c r="R1528" s="42">
        <f t="shared" si="1762"/>
        <v>0</v>
      </c>
      <c r="S1528" s="42">
        <f t="shared" si="1762"/>
        <v>4.0394888170733134</v>
      </c>
      <c r="T1528" s="42">
        <f t="shared" si="1770"/>
        <v>7.0332821612603329</v>
      </c>
      <c r="U1528" s="42">
        <f t="shared" si="1771"/>
        <v>1.6770449247495258</v>
      </c>
      <c r="V1528" s="42">
        <f t="shared" si="1772"/>
        <v>4.7196056817187317</v>
      </c>
      <c r="W1528" s="42">
        <f t="shared" si="1762"/>
        <v>0.12675812895088245</v>
      </c>
      <c r="X1528" s="42">
        <f t="shared" si="1762"/>
        <v>1.2734026786659223</v>
      </c>
      <c r="Y1528" s="42">
        <f t="shared" si="1773"/>
        <v>3.7528474280471005</v>
      </c>
      <c r="Z1528" s="42">
        <f t="shared" si="1774"/>
        <v>3.3201458682398446</v>
      </c>
      <c r="AA1528" s="42">
        <f t="shared" si="1762"/>
        <v>3.360926074333439</v>
      </c>
      <c r="AB1528" s="42">
        <f t="shared" si="1762"/>
        <v>5.7572284580788446</v>
      </c>
      <c r="AC1528" s="42">
        <f t="shared" si="1775"/>
        <v>1.5106548784021034</v>
      </c>
      <c r="AD1528" s="74">
        <f t="shared" si="1763"/>
        <v>100</v>
      </c>
    </row>
    <row r="1529" spans="1:30" x14ac:dyDescent="0.25">
      <c r="A1529" s="34" t="s">
        <v>883</v>
      </c>
      <c r="B1529" s="34" t="s">
        <v>884</v>
      </c>
      <c r="C1529" s="42">
        <f t="shared" si="1764"/>
        <v>6.8797609436767964</v>
      </c>
      <c r="D1529" s="42">
        <f t="shared" si="1765"/>
        <v>7.1097609436767968</v>
      </c>
      <c r="E1529" s="42">
        <f t="shared" si="1766"/>
        <v>2.479920314558933</v>
      </c>
      <c r="F1529" s="42">
        <f t="shared" si="1767"/>
        <v>5.5097609436767971</v>
      </c>
      <c r="G1529" s="42">
        <f t="shared" si="1762"/>
        <v>5.3297609436767965</v>
      </c>
      <c r="H1529" s="42">
        <f t="shared" si="1762"/>
        <v>6.6948007863973311</v>
      </c>
      <c r="I1529" s="42">
        <f t="shared" si="1762"/>
        <v>4.7118017317356395</v>
      </c>
      <c r="J1529" s="42">
        <f t="shared" si="1768"/>
        <v>0.66896282400467566</v>
      </c>
      <c r="K1529" s="42">
        <f t="shared" si="1762"/>
        <v>4.1811052282473149</v>
      </c>
      <c r="L1529" s="42">
        <f t="shared" si="1769"/>
        <v>1.2303546566429242</v>
      </c>
      <c r="M1529" s="42">
        <f t="shared" si="1762"/>
        <v>2.9682814744427373</v>
      </c>
      <c r="N1529" s="42">
        <f t="shared" si="1762"/>
        <v>2.486073572975728</v>
      </c>
      <c r="O1529" s="42">
        <f t="shared" si="1762"/>
        <v>1.2812001965993332</v>
      </c>
      <c r="P1529" s="42">
        <f t="shared" si="1762"/>
        <v>1.2687781879288107</v>
      </c>
      <c r="Q1529" s="42">
        <f t="shared" si="1762"/>
        <v>5.2916486204610083</v>
      </c>
      <c r="R1529" s="42">
        <f t="shared" si="1762"/>
        <v>0.62597047203019518</v>
      </c>
      <c r="S1529" s="42">
        <f t="shared" si="1762"/>
        <v>3.2831170550746802</v>
      </c>
      <c r="T1529" s="42">
        <f t="shared" si="1770"/>
        <v>6.1365193741317983</v>
      </c>
      <c r="U1529" s="42">
        <f t="shared" si="1771"/>
        <v>2.4235949443579803</v>
      </c>
      <c r="V1529" s="42">
        <f t="shared" si="1772"/>
        <v>4.8533302731385461</v>
      </c>
      <c r="W1529" s="42">
        <f t="shared" si="1762"/>
        <v>0.68059169199393998</v>
      </c>
      <c r="X1529" s="42">
        <f t="shared" si="1762"/>
        <v>1.3915617560760201</v>
      </c>
      <c r="Y1529" s="42">
        <f t="shared" si="1773"/>
        <v>4.1509864618376193</v>
      </c>
      <c r="Z1529" s="42">
        <f t="shared" si="1774"/>
        <v>3.8345536738953658</v>
      </c>
      <c r="AA1529" s="42">
        <f t="shared" si="1762"/>
        <v>4.0341805338289927</v>
      </c>
      <c r="AB1529" s="42">
        <f t="shared" si="1762"/>
        <v>5.5124126225258587</v>
      </c>
      <c r="AC1529" s="42">
        <f t="shared" si="1775"/>
        <v>4.9812097724073849</v>
      </c>
      <c r="AD1529" s="74">
        <f t="shared" si="1763"/>
        <v>100.00000000000001</v>
      </c>
    </row>
    <row r="1530" spans="1:30" x14ac:dyDescent="0.25">
      <c r="A1530" s="34" t="s">
        <v>885</v>
      </c>
      <c r="B1530" s="34" t="s">
        <v>886</v>
      </c>
      <c r="C1530" s="42">
        <f t="shared" si="1764"/>
        <v>6.1848004829529915</v>
      </c>
      <c r="D1530" s="42">
        <f t="shared" si="1765"/>
        <v>6.4148004829529928</v>
      </c>
      <c r="E1530" s="42">
        <f t="shared" si="1766"/>
        <v>2.2482668276509976</v>
      </c>
      <c r="F1530" s="42">
        <f t="shared" si="1767"/>
        <v>4.8148004829529922</v>
      </c>
      <c r="G1530" s="42">
        <f t="shared" si="1762"/>
        <v>4.6348004829529916</v>
      </c>
      <c r="H1530" s="42">
        <f t="shared" si="1762"/>
        <v>4.0701168880201211</v>
      </c>
      <c r="I1530" s="42">
        <f t="shared" si="1762"/>
        <v>4.9646520340179565</v>
      </c>
      <c r="J1530" s="42">
        <f t="shared" si="1768"/>
        <v>1.3746180723095986</v>
      </c>
      <c r="K1530" s="42">
        <f t="shared" si="1762"/>
        <v>4.6163952132148509</v>
      </c>
      <c r="L1530" s="42">
        <f t="shared" si="1769"/>
        <v>2.6045499511177406</v>
      </c>
      <c r="M1530" s="42">
        <f t="shared" si="1762"/>
        <v>3.9095697006723036</v>
      </c>
      <c r="N1530" s="42">
        <f t="shared" si="1762"/>
        <v>5.2226813134656318</v>
      </c>
      <c r="O1530" s="42">
        <f t="shared" si="1762"/>
        <v>2.8410419182046831</v>
      </c>
      <c r="P1530" s="42">
        <f t="shared" si="1762"/>
        <v>0.73181652477047288</v>
      </c>
      <c r="Q1530" s="42">
        <f t="shared" si="1762"/>
        <v>2.1953899754671196</v>
      </c>
      <c r="R1530" s="42">
        <f t="shared" si="1762"/>
        <v>3.4880576077845435</v>
      </c>
      <c r="S1530" s="42">
        <f t="shared" si="1762"/>
        <v>3.2265694017682525</v>
      </c>
      <c r="T1530" s="42">
        <f t="shared" si="1770"/>
        <v>6.1192610175756643</v>
      </c>
      <c r="U1530" s="42">
        <f t="shared" si="1771"/>
        <v>1.732387934317801</v>
      </c>
      <c r="V1530" s="42">
        <f t="shared" si="1772"/>
        <v>3.9600961389236122</v>
      </c>
      <c r="W1530" s="42">
        <f t="shared" si="1762"/>
        <v>1.0827641312680165</v>
      </c>
      <c r="X1530" s="42">
        <f t="shared" si="1762"/>
        <v>2.1971714911066842</v>
      </c>
      <c r="Y1530" s="42">
        <f t="shared" si="1773"/>
        <v>1.3757102656072702</v>
      </c>
      <c r="Z1530" s="42">
        <f t="shared" si="1774"/>
        <v>5.5432211596153333</v>
      </c>
      <c r="AA1530" s="42">
        <f t="shared" si="1762"/>
        <v>3.4317852135699152</v>
      </c>
      <c r="AB1530" s="42">
        <f t="shared" si="1762"/>
        <v>5.3290447188578387</v>
      </c>
      <c r="AC1530" s="42">
        <f t="shared" si="1775"/>
        <v>5.6856305688816322</v>
      </c>
      <c r="AD1530" s="74">
        <f t="shared" si="1763"/>
        <v>100.00000000000001</v>
      </c>
    </row>
    <row r="1531" spans="1:30" x14ac:dyDescent="0.25">
      <c r="A1531" s="34" t="s">
        <v>887</v>
      </c>
      <c r="B1531" s="34" t="s">
        <v>888</v>
      </c>
      <c r="C1531" s="42">
        <f t="shared" si="1764"/>
        <v>7.4664257589321954</v>
      </c>
      <c r="D1531" s="42">
        <f t="shared" si="1765"/>
        <v>7.6964257589321967</v>
      </c>
      <c r="E1531" s="42">
        <f t="shared" si="1766"/>
        <v>0.42999999999999994</v>
      </c>
      <c r="F1531" s="42">
        <f t="shared" si="1767"/>
        <v>6.0964257589321962</v>
      </c>
      <c r="G1531" s="42">
        <f t="shared" si="1762"/>
        <v>0</v>
      </c>
      <c r="H1531" s="42">
        <f t="shared" si="1762"/>
        <v>6.6223193191991481</v>
      </c>
      <c r="I1531" s="42">
        <f t="shared" si="1762"/>
        <v>3.218079029531129</v>
      </c>
      <c r="J1531" s="42">
        <f>J201</f>
        <v>1.6562699696548107</v>
      </c>
      <c r="K1531" s="42">
        <f>K201-2</f>
        <v>2.2719019797206341</v>
      </c>
      <c r="L1531" s="42">
        <f>L201</f>
        <v>4.6169294732600772</v>
      </c>
      <c r="M1531" s="42">
        <f t="shared" si="1762"/>
        <v>3.0811309542865519</v>
      </c>
      <c r="N1531" s="42">
        <f t="shared" si="1762"/>
        <v>1.2899538687316983</v>
      </c>
      <c r="O1531" s="42">
        <f t="shared" si="1762"/>
        <v>1.4034220331108747</v>
      </c>
      <c r="P1531" s="42">
        <f t="shared" si="1762"/>
        <v>0.99489489788062602</v>
      </c>
      <c r="Q1531" s="42">
        <f t="shared" si="1762"/>
        <v>5.267562296231902</v>
      </c>
      <c r="R1531" s="42">
        <f t="shared" si="1762"/>
        <v>1.8066438869029096</v>
      </c>
      <c r="S1531" s="42">
        <f t="shared" si="1762"/>
        <v>3.4952800220528633</v>
      </c>
      <c r="T1531" s="42">
        <f t="shared" si="1770"/>
        <v>6.7381390238994445</v>
      </c>
      <c r="U1531" s="42">
        <f t="shared" si="1771"/>
        <v>1.4582323151870997</v>
      </c>
      <c r="V1531" s="42">
        <f t="shared" si="1772"/>
        <v>5.0796835586522091</v>
      </c>
      <c r="W1531" s="42">
        <f t="shared" si="1762"/>
        <v>4.3755817058664688</v>
      </c>
      <c r="X1531" s="42">
        <f t="shared" si="1762"/>
        <v>2.9332487286841475</v>
      </c>
      <c r="Y1531" s="42">
        <f t="shared" si="1773"/>
        <v>3.398828178974084</v>
      </c>
      <c r="Z1531" s="42">
        <f t="shared" si="1774"/>
        <v>4.5520300466824644</v>
      </c>
      <c r="AA1531" s="42">
        <f t="shared" si="1762"/>
        <v>5.2151256260308161</v>
      </c>
      <c r="AB1531" s="42">
        <f t="shared" si="1762"/>
        <v>3.4821963948456593</v>
      </c>
      <c r="AC1531" s="42">
        <f t="shared" si="1775"/>
        <v>5.3532694138177792</v>
      </c>
      <c r="AD1531" s="74">
        <f t="shared" si="1763"/>
        <v>99.999999999999986</v>
      </c>
    </row>
    <row r="1532" spans="1:30" x14ac:dyDescent="0.25">
      <c r="A1532" s="34" t="s">
        <v>889</v>
      </c>
      <c r="B1532" s="34" t="s">
        <v>890</v>
      </c>
      <c r="C1532" s="42">
        <f t="shared" si="1764"/>
        <v>4.3733254521734324</v>
      </c>
      <c r="D1532" s="42">
        <f t="shared" si="1765"/>
        <v>0.96000000000000008</v>
      </c>
      <c r="E1532" s="42">
        <f t="shared" si="1766"/>
        <v>6.9192162170237674</v>
      </c>
      <c r="F1532" s="42">
        <f t="shared" si="1767"/>
        <v>3.6861441446825123</v>
      </c>
      <c r="G1532" s="42">
        <f t="shared" si="1762"/>
        <v>5.6692162170237674</v>
      </c>
      <c r="H1532" s="42">
        <f t="shared" si="1762"/>
        <v>8.0592162170237671</v>
      </c>
      <c r="I1532" s="42">
        <f t="shared" si="1762"/>
        <v>2.7242240994692262</v>
      </c>
      <c r="J1532" s="42">
        <f>J202</f>
        <v>3.8917806153309651</v>
      </c>
      <c r="K1532" s="42">
        <f>K202-0.5</f>
        <v>1.3993917990599862</v>
      </c>
      <c r="L1532" s="42">
        <f t="shared" si="1769"/>
        <v>2.1805296146345055</v>
      </c>
      <c r="M1532" s="42">
        <f t="shared" si="1762"/>
        <v>5.2176026268810345</v>
      </c>
      <c r="N1532" s="42">
        <f t="shared" si="1762"/>
        <v>4.9430402020883975</v>
      </c>
      <c r="O1532" s="42">
        <f t="shared" si="1762"/>
        <v>1.5187527316438598</v>
      </c>
      <c r="P1532" s="42">
        <f t="shared" si="1762"/>
        <v>3.379800113033212</v>
      </c>
      <c r="Q1532" s="42">
        <f t="shared" si="1762"/>
        <v>4.6427105249697345</v>
      </c>
      <c r="R1532" s="42">
        <f t="shared" si="1762"/>
        <v>1.5333880623035219</v>
      </c>
      <c r="S1532" s="42">
        <f t="shared" si="1762"/>
        <v>2.975526455101388</v>
      </c>
      <c r="T1532" s="42">
        <f t="shared" si="1770"/>
        <v>5.9675577110480909</v>
      </c>
      <c r="U1532" s="42">
        <f t="shared" si="1771"/>
        <v>2.1767720961143544</v>
      </c>
      <c r="V1532" s="42">
        <f t="shared" si="1772"/>
        <v>4.5501055092727576</v>
      </c>
      <c r="W1532" s="42">
        <f t="shared" si="1762"/>
        <v>0.38601923331062438</v>
      </c>
      <c r="X1532" s="42">
        <f t="shared" si="1762"/>
        <v>1.9946932122534922</v>
      </c>
      <c r="Y1532" s="42">
        <f t="shared" si="1773"/>
        <v>3.818939241810043</v>
      </c>
      <c r="Z1532" s="42">
        <f t="shared" si="1774"/>
        <v>5.5314657032154662</v>
      </c>
      <c r="AA1532" s="42">
        <f t="shared" si="1762"/>
        <v>2.5929340774475911</v>
      </c>
      <c r="AB1532" s="42">
        <f t="shared" si="1762"/>
        <v>4.6075082150060886</v>
      </c>
      <c r="AC1532" s="42">
        <f t="shared" si="1775"/>
        <v>4.3001399080784113</v>
      </c>
      <c r="AD1532" s="74">
        <f t="shared" si="1763"/>
        <v>99.999999999999972</v>
      </c>
    </row>
    <row r="1533" spans="1:30" x14ac:dyDescent="0.25">
      <c r="A1533" s="34" t="s">
        <v>891</v>
      </c>
      <c r="B1533" s="34" t="s">
        <v>892</v>
      </c>
      <c r="C1533" s="42">
        <f t="shared" si="1764"/>
        <v>2.0837126470333747</v>
      </c>
      <c r="D1533" s="42">
        <f t="shared" si="1765"/>
        <v>0.96000000000000008</v>
      </c>
      <c r="E1533" s="42">
        <f t="shared" si="1766"/>
        <v>0.42999999999999994</v>
      </c>
      <c r="F1533" s="42">
        <f t="shared" si="1767"/>
        <v>3.734291868555927</v>
      </c>
      <c r="G1533" s="42">
        <f t="shared" si="1762"/>
        <v>5.7414378028338904</v>
      </c>
      <c r="H1533" s="42">
        <f t="shared" si="1762"/>
        <v>8.1314378028338901</v>
      </c>
      <c r="I1533" s="42">
        <f t="shared" si="1762"/>
        <v>1.6637526924932193</v>
      </c>
      <c r="J1533" s="42">
        <f t="shared" si="1768"/>
        <v>4.2722227326092002</v>
      </c>
      <c r="K1533" s="42">
        <f t="shared" ref="K1533:K1545" si="1776">K203</f>
        <v>2.051579037525193</v>
      </c>
      <c r="L1533" s="42">
        <f t="shared" si="1769"/>
        <v>3.7786238906305396</v>
      </c>
      <c r="M1533" s="42">
        <f t="shared" si="1762"/>
        <v>5.870815974273687</v>
      </c>
      <c r="N1533" s="42">
        <f t="shared" si="1762"/>
        <v>4.6109778392257326</v>
      </c>
      <c r="O1533" s="42">
        <f t="shared" si="1762"/>
        <v>5.1653872064862556</v>
      </c>
      <c r="P1533" s="42">
        <f t="shared" si="1762"/>
        <v>5.0577749730177892</v>
      </c>
      <c r="Q1533" s="42">
        <f t="shared" si="1762"/>
        <v>4.6952290515134054</v>
      </c>
      <c r="R1533" s="42">
        <f t="shared" si="1762"/>
        <v>2.3021459089376717</v>
      </c>
      <c r="S1533" s="42">
        <f t="shared" si="1762"/>
        <v>4.1466347232596554</v>
      </c>
      <c r="T1533" s="42">
        <f t="shared" si="1770"/>
        <v>7.0998804747770157</v>
      </c>
      <c r="U1533" s="42">
        <f t="shared" si="1771"/>
        <v>2.2143999982653821</v>
      </c>
      <c r="V1533" s="42">
        <f t="shared" si="1772"/>
        <v>0.99615437960354036</v>
      </c>
      <c r="W1533" s="42">
        <f t="shared" si="1762"/>
        <v>1.8888396618420433</v>
      </c>
      <c r="X1533" s="42">
        <f t="shared" si="1762"/>
        <v>2.5195347899808009</v>
      </c>
      <c r="Y1533" s="42">
        <f t="shared" si="1773"/>
        <v>2.7714558939676666</v>
      </c>
      <c r="Z1533" s="42">
        <f t="shared" si="1774"/>
        <v>4.9639852579548789</v>
      </c>
      <c r="AA1533" s="42">
        <f t="shared" si="1762"/>
        <v>4.0958316038923943</v>
      </c>
      <c r="AB1533" s="42">
        <f t="shared" si="1762"/>
        <v>4.30767828680127</v>
      </c>
      <c r="AC1533" s="42">
        <f t="shared" si="1775"/>
        <v>4.4462155016856029</v>
      </c>
      <c r="AD1533" s="74">
        <f t="shared" si="1763"/>
        <v>100</v>
      </c>
    </row>
    <row r="1534" spans="1:30" x14ac:dyDescent="0.25">
      <c r="A1534" s="34" t="s">
        <v>893</v>
      </c>
      <c r="B1534" s="34" t="s">
        <v>894</v>
      </c>
      <c r="C1534" s="42">
        <f t="shared" si="1764"/>
        <v>1.2526623247552275</v>
      </c>
      <c r="D1534" s="42">
        <f t="shared" si="1765"/>
        <v>0.96000000000000008</v>
      </c>
      <c r="E1534" s="42">
        <f t="shared" si="1766"/>
        <v>6.6948848926740858</v>
      </c>
      <c r="F1534" s="42">
        <f t="shared" si="1767"/>
        <v>5.6248848926740864</v>
      </c>
      <c r="G1534" s="42">
        <f t="shared" si="1762"/>
        <v>5.4448848926740858</v>
      </c>
      <c r="H1534" s="42">
        <f t="shared" si="1762"/>
        <v>7.8348848926740864</v>
      </c>
      <c r="I1534" s="42">
        <f t="shared" si="1762"/>
        <v>3.4045161873932166</v>
      </c>
      <c r="J1534" s="42">
        <f t="shared" si="1768"/>
        <v>2.6915451340037766</v>
      </c>
      <c r="K1534" s="42">
        <f t="shared" si="1776"/>
        <v>2.9641707446743109</v>
      </c>
      <c r="L1534" s="42">
        <f t="shared" si="1769"/>
        <v>0.73606634377949387</v>
      </c>
      <c r="M1534" s="42">
        <f t="shared" si="1762"/>
        <v>2.3216032617637836</v>
      </c>
      <c r="N1534" s="42">
        <f t="shared" si="1762"/>
        <v>2.4178783870404681</v>
      </c>
      <c r="O1534" s="42">
        <f t="shared" si="1762"/>
        <v>3.5989764277063903</v>
      </c>
      <c r="P1534" s="42">
        <f t="shared" si="1762"/>
        <v>1.9577765289606512</v>
      </c>
      <c r="Q1534" s="42">
        <f t="shared" si="1762"/>
        <v>3.1051463380580504</v>
      </c>
      <c r="R1534" s="42">
        <f t="shared" si="1762"/>
        <v>3.1513460922390553</v>
      </c>
      <c r="S1534" s="42">
        <f t="shared" si="1762"/>
        <v>2.7049857829283876</v>
      </c>
      <c r="T1534" s="42">
        <f t="shared" si="1770"/>
        <v>4.9945426213889261</v>
      </c>
      <c r="U1534" s="42">
        <f t="shared" si="1771"/>
        <v>1.3995948818914008</v>
      </c>
      <c r="V1534" s="42">
        <f t="shared" si="1772"/>
        <v>5.8198307127575655</v>
      </c>
      <c r="W1534" s="42">
        <f t="shared" si="1762"/>
        <v>4.2748618763157387</v>
      </c>
      <c r="X1534" s="42">
        <f t="shared" si="1762"/>
        <v>2.339854756905754</v>
      </c>
      <c r="Y1534" s="42">
        <f t="shared" si="1773"/>
        <v>1.5396475202802233</v>
      </c>
      <c r="Z1534" s="42">
        <f t="shared" si="1774"/>
        <v>5.436995413350143</v>
      </c>
      <c r="AA1534" s="42">
        <f t="shared" si="1762"/>
        <v>5.0143109651625188</v>
      </c>
      <c r="AB1534" s="42">
        <f t="shared" si="1762"/>
        <v>6.0343244080452187</v>
      </c>
      <c r="AC1534" s="42">
        <f t="shared" si="1775"/>
        <v>6.2798237199033498</v>
      </c>
      <c r="AD1534" s="74">
        <f t="shared" si="1763"/>
        <v>100</v>
      </c>
    </row>
    <row r="1535" spans="1:30" x14ac:dyDescent="0.25">
      <c r="A1535" s="34" t="s">
        <v>895</v>
      </c>
      <c r="B1535" s="34" t="s">
        <v>896</v>
      </c>
      <c r="C1535" s="42">
        <f t="shared" si="1764"/>
        <v>1.6172928391193242</v>
      </c>
      <c r="D1535" s="42">
        <f t="shared" si="1765"/>
        <v>0.96000000000000008</v>
      </c>
      <c r="E1535" s="42">
        <f t="shared" si="1766"/>
        <v>6.7262299863907185</v>
      </c>
      <c r="F1535" s="42">
        <f t="shared" si="1767"/>
        <v>5.6562299863907191</v>
      </c>
      <c r="G1535" s="42">
        <f t="shared" si="1762"/>
        <v>5.4762299863907185</v>
      </c>
      <c r="H1535" s="42">
        <f t="shared" si="1762"/>
        <v>7.866229986390719</v>
      </c>
      <c r="I1535" s="42">
        <f t="shared" si="1762"/>
        <v>2.3734291609961318</v>
      </c>
      <c r="J1535" s="42">
        <f t="shared" si="1768"/>
        <v>2.8121677062280028</v>
      </c>
      <c r="K1535" s="42">
        <f t="shared" si="1776"/>
        <v>3.135106253554051</v>
      </c>
      <c r="L1535" s="42">
        <f t="shared" si="1769"/>
        <v>1.5241667503297323</v>
      </c>
      <c r="M1535" s="42">
        <f t="shared" si="1762"/>
        <v>2.9592789927951202</v>
      </c>
      <c r="N1535" s="42">
        <f t="shared" si="1762"/>
        <v>4.0543813856053621</v>
      </c>
      <c r="O1535" s="42">
        <f t="shared" si="1762"/>
        <v>5.3584936054389116</v>
      </c>
      <c r="P1535" s="42">
        <f t="shared" si="1762"/>
        <v>3.6728008253945856</v>
      </c>
      <c r="Q1535" s="42">
        <f t="shared" si="1762"/>
        <v>2.0147200609322695</v>
      </c>
      <c r="R1535" s="42">
        <f t="shared" si="1762"/>
        <v>4.1883725518258643</v>
      </c>
      <c r="S1535" s="42">
        <f t="shared" si="1762"/>
        <v>2.889903112937688</v>
      </c>
      <c r="T1535" s="42">
        <f t="shared" si="1770"/>
        <v>5.7355234937632726</v>
      </c>
      <c r="U1535" s="42">
        <f t="shared" si="1771"/>
        <v>2.3357528244000685</v>
      </c>
      <c r="V1535" s="42">
        <f t="shared" si="1772"/>
        <v>3.8616504277032675</v>
      </c>
      <c r="W1535" s="42">
        <f t="shared" si="1762"/>
        <v>1.42587864490178</v>
      </c>
      <c r="X1535" s="42">
        <f t="shared" si="1762"/>
        <v>9.3927589170476278E-2</v>
      </c>
      <c r="Y1535" s="42">
        <f t="shared" si="1773"/>
        <v>2.0777628934714016</v>
      </c>
      <c r="Z1535" s="42">
        <f t="shared" si="1774"/>
        <v>6.2109971340811825</v>
      </c>
      <c r="AA1535" s="42">
        <f t="shared" si="1762"/>
        <v>4.2922341104838635</v>
      </c>
      <c r="AB1535" s="42">
        <f t="shared" si="1762"/>
        <v>5.4932209589386023</v>
      </c>
      <c r="AC1535" s="42">
        <f t="shared" si="1775"/>
        <v>5.188018732366154</v>
      </c>
      <c r="AD1535" s="74">
        <f t="shared" si="1763"/>
        <v>100.00000000000001</v>
      </c>
    </row>
    <row r="1536" spans="1:30" x14ac:dyDescent="0.25">
      <c r="A1536" s="34" t="s">
        <v>897</v>
      </c>
      <c r="B1536" s="34" t="s">
        <v>898</v>
      </c>
      <c r="C1536" s="42">
        <f t="shared" si="1764"/>
        <v>1.4378256442959594</v>
      </c>
      <c r="D1536" s="42">
        <f t="shared" si="1765"/>
        <v>6.9969360239472884</v>
      </c>
      <c r="E1536" s="42">
        <f t="shared" si="1766"/>
        <v>0.42999999999999994</v>
      </c>
      <c r="F1536" s="42">
        <f t="shared" si="1767"/>
        <v>5.3969360239472879</v>
      </c>
      <c r="G1536" s="42">
        <f t="shared" si="1762"/>
        <v>5.2169360239472873</v>
      </c>
      <c r="H1536" s="42">
        <f t="shared" si="1762"/>
        <v>7.6069360239472879</v>
      </c>
      <c r="I1536" s="42">
        <f t="shared" si="1762"/>
        <v>1.7623120079824304</v>
      </c>
      <c r="J1536" s="42">
        <f t="shared" si="1768"/>
        <v>3.2696950014765167</v>
      </c>
      <c r="K1536" s="42">
        <f t="shared" si="1776"/>
        <v>1.5715990475565278</v>
      </c>
      <c r="L1536" s="42">
        <f>L206</f>
        <v>3.4615796062087143</v>
      </c>
      <c r="M1536" s="42">
        <f t="shared" si="1762"/>
        <v>4.0750538237639331</v>
      </c>
      <c r="N1536" s="42">
        <f>N206-1.5</f>
        <v>2.4891647735334494</v>
      </c>
      <c r="O1536" s="42">
        <f t="shared" si="1762"/>
        <v>6.0369360239472876</v>
      </c>
      <c r="P1536" s="42">
        <f t="shared" si="1762"/>
        <v>4.2761630169626628</v>
      </c>
      <c r="Q1536" s="42">
        <f t="shared" si="1762"/>
        <v>2.3979578317371462</v>
      </c>
      <c r="R1536" s="42">
        <f t="shared" si="1762"/>
        <v>3.8349933928975264</v>
      </c>
      <c r="S1536" s="42">
        <f t="shared" si="1762"/>
        <v>3.1241255487842836</v>
      </c>
      <c r="T1536" s="42">
        <f t="shared" si="1770"/>
        <v>6.0790849047610811</v>
      </c>
      <c r="U1536" s="42">
        <f t="shared" si="1771"/>
        <v>2.5241155650542666</v>
      </c>
      <c r="V1536" s="42">
        <f t="shared" si="1772"/>
        <v>2.535523976035734</v>
      </c>
      <c r="W1536" s="42">
        <f t="shared" si="1762"/>
        <v>2.9234326942024498</v>
      </c>
      <c r="X1536" s="42">
        <f t="shared" si="1762"/>
        <v>2.2656092539968959</v>
      </c>
      <c r="Y1536" s="42">
        <f t="shared" si="1773"/>
        <v>2.0563802899765986</v>
      </c>
      <c r="Z1536" s="42">
        <f t="shared" si="1774"/>
        <v>4.4260518981525285</v>
      </c>
      <c r="AA1536" s="42">
        <f t="shared" si="1762"/>
        <v>4.3175053729938293</v>
      </c>
      <c r="AB1536" s="42">
        <f t="shared" si="1762"/>
        <v>5.2695505437458658</v>
      </c>
      <c r="AC1536" s="42">
        <f t="shared" si="1775"/>
        <v>4.2175956861451471</v>
      </c>
      <c r="AD1536" s="74">
        <f t="shared" si="1763"/>
        <v>99.999999999999986</v>
      </c>
    </row>
    <row r="1537" spans="1:30" x14ac:dyDescent="0.25">
      <c r="A1537" s="34" t="s">
        <v>899</v>
      </c>
      <c r="B1537" s="34" t="s">
        <v>900</v>
      </c>
      <c r="C1537" s="42">
        <f t="shared" si="1764"/>
        <v>1.4166474961445221</v>
      </c>
      <c r="D1537" s="42">
        <f t="shared" si="1765"/>
        <v>0.96000000000000008</v>
      </c>
      <c r="E1537" s="42">
        <f t="shared" si="1766"/>
        <v>0.42999999999999994</v>
      </c>
      <c r="F1537" s="42">
        <f t="shared" si="1767"/>
        <v>6.2033295402268527</v>
      </c>
      <c r="G1537" s="42">
        <f t="shared" si="1762"/>
        <v>6.0233295402268521</v>
      </c>
      <c r="H1537" s="42">
        <f t="shared" si="1762"/>
        <v>8.4133295402268526</v>
      </c>
      <c r="I1537" s="42">
        <f t="shared" si="1762"/>
        <v>2.0311098467422859</v>
      </c>
      <c r="J1537" s="42">
        <f t="shared" si="1768"/>
        <v>3.1276409961669769</v>
      </c>
      <c r="K1537" s="42">
        <f t="shared" si="1776"/>
        <v>3.6855948350257561</v>
      </c>
      <c r="L1537" s="42">
        <f t="shared" si="1769"/>
        <v>2.0073105531564486</v>
      </c>
      <c r="M1537" s="42">
        <f t="shared" si="1762"/>
        <v>2.8955526930919437</v>
      </c>
      <c r="N1537" s="42">
        <f t="shared" si="1762"/>
        <v>4.3385215051045547</v>
      </c>
      <c r="O1537" s="42">
        <f t="shared" si="1762"/>
        <v>3.4944661482009463</v>
      </c>
      <c r="P1537" s="42">
        <f t="shared" si="1762"/>
        <v>4.8473584243273544</v>
      </c>
      <c r="Q1537" s="42">
        <f t="shared" si="1762"/>
        <v>3.5642283932567773</v>
      </c>
      <c r="R1537" s="42">
        <f t="shared" si="1762"/>
        <v>3.5212238802602935</v>
      </c>
      <c r="S1537" s="42">
        <f t="shared" si="1762"/>
        <v>3.207353845917678</v>
      </c>
      <c r="T1537" s="42">
        <f t="shared" si="1770"/>
        <v>5.6822830734934051</v>
      </c>
      <c r="U1537" s="42">
        <f t="shared" si="1771"/>
        <v>1.9062763878698377</v>
      </c>
      <c r="V1537" s="42">
        <f t="shared" si="1772"/>
        <v>4.3960271579124379</v>
      </c>
      <c r="W1537" s="42">
        <f t="shared" si="1762"/>
        <v>3.7009793159456978</v>
      </c>
      <c r="X1537" s="42">
        <f t="shared" si="1762"/>
        <v>2.454872781792707</v>
      </c>
      <c r="Y1537" s="42">
        <f t="shared" si="1773"/>
        <v>2.1975176856286081</v>
      </c>
      <c r="Z1537" s="42">
        <f t="shared" si="1774"/>
        <v>5.1286610909135657</v>
      </c>
      <c r="AA1537" s="42">
        <f t="shared" si="1762"/>
        <v>4.2769463122628668</v>
      </c>
      <c r="AB1537" s="42">
        <f t="shared" si="1762"/>
        <v>5.6897479743298982</v>
      </c>
      <c r="AC1537" s="42">
        <f t="shared" si="1775"/>
        <v>4.3996909817748708</v>
      </c>
      <c r="AD1537" s="74">
        <f t="shared" si="1763"/>
        <v>100</v>
      </c>
    </row>
    <row r="1538" spans="1:30" x14ac:dyDescent="0.25">
      <c r="A1538" s="34" t="s">
        <v>901</v>
      </c>
      <c r="B1538" s="34" t="s">
        <v>902</v>
      </c>
      <c r="C1538" s="42">
        <f t="shared" si="1764"/>
        <v>1.159717228215787</v>
      </c>
      <c r="D1538" s="42">
        <f t="shared" si="1765"/>
        <v>0.96000000000000008</v>
      </c>
      <c r="E1538" s="42">
        <f t="shared" si="1766"/>
        <v>0.42999999999999994</v>
      </c>
      <c r="F1538" s="42">
        <f t="shared" si="1767"/>
        <v>5.93171002461039</v>
      </c>
      <c r="G1538" s="42">
        <f t="shared" si="1762"/>
        <v>5.7517100246103894</v>
      </c>
      <c r="H1538" s="42">
        <f t="shared" si="1762"/>
        <v>8.14171002461039</v>
      </c>
      <c r="I1538" s="42">
        <f t="shared" si="1762"/>
        <v>2.2143912592288979</v>
      </c>
      <c r="J1538" s="42">
        <f t="shared" si="1768"/>
        <v>3.6420077109291906</v>
      </c>
      <c r="K1538" s="42">
        <f t="shared" si="1776"/>
        <v>2.1634141816554862</v>
      </c>
      <c r="L1538" s="42">
        <f t="shared" si="1769"/>
        <v>3.3076357871828419</v>
      </c>
      <c r="M1538" s="42">
        <f t="shared" si="1762"/>
        <v>5.0735513932925809</v>
      </c>
      <c r="N1538" s="42">
        <f t="shared" si="1762"/>
        <v>5.1166445604369351</v>
      </c>
      <c r="O1538" s="42">
        <f t="shared" si="1762"/>
        <v>1.3982361754490193</v>
      </c>
      <c r="P1538" s="42">
        <f t="shared" si="1762"/>
        <v>3.9704081398687774</v>
      </c>
      <c r="Q1538" s="42">
        <f t="shared" si="1762"/>
        <v>5.3150858266816208</v>
      </c>
      <c r="R1538" s="42">
        <f t="shared" si="1762"/>
        <v>1.0544861231540339</v>
      </c>
      <c r="S1538" s="42">
        <f t="shared" si="1762"/>
        <v>3.4252498229848416</v>
      </c>
      <c r="T1538" s="42">
        <f t="shared" si="1770"/>
        <v>6.1551100760557063</v>
      </c>
      <c r="U1538" s="42">
        <f t="shared" si="1771"/>
        <v>1.7256781213929608</v>
      </c>
      <c r="V1538" s="42">
        <f t="shared" si="1772"/>
        <v>5.4067518859996238</v>
      </c>
      <c r="W1538" s="42">
        <f t="shared" si="1762"/>
        <v>3.49441498653341</v>
      </c>
      <c r="X1538" s="42">
        <f t="shared" si="1762"/>
        <v>0.24811466081102984</v>
      </c>
      <c r="Y1538" s="42">
        <f t="shared" si="1773"/>
        <v>5.2301499702666856</v>
      </c>
      <c r="Z1538" s="42">
        <f t="shared" si="1774"/>
        <v>3.4979874955893746</v>
      </c>
      <c r="AA1538" s="42">
        <f t="shared" si="1762"/>
        <v>5.0989236383932335</v>
      </c>
      <c r="AB1538" s="42">
        <f t="shared" si="1762"/>
        <v>4.1031488986146085</v>
      </c>
      <c r="AC1538" s="42">
        <f t="shared" si="1775"/>
        <v>5.9837619834321982</v>
      </c>
      <c r="AD1538" s="74">
        <f t="shared" si="1763"/>
        <v>100</v>
      </c>
    </row>
    <row r="1539" spans="1:30" x14ac:dyDescent="0.25">
      <c r="A1539" s="34" t="s">
        <v>903</v>
      </c>
      <c r="B1539" s="34" t="s">
        <v>904</v>
      </c>
      <c r="C1539" s="42">
        <f t="shared" si="1764"/>
        <v>1.0190185765473634</v>
      </c>
      <c r="D1539" s="42">
        <f t="shared" si="1765"/>
        <v>0.96000000000000008</v>
      </c>
      <c r="E1539" s="42">
        <f t="shared" si="1766"/>
        <v>0.42999999999999994</v>
      </c>
      <c r="F1539" s="42">
        <f t="shared" si="1767"/>
        <v>1.6695448414190452</v>
      </c>
      <c r="G1539" s="42">
        <f t="shared" si="1762"/>
        <v>6.108634524257134</v>
      </c>
      <c r="H1539" s="42">
        <f t="shared" si="1762"/>
        <v>8.4986345242571346</v>
      </c>
      <c r="I1539" s="42">
        <f t="shared" si="1762"/>
        <v>4.369089682838089</v>
      </c>
      <c r="J1539" s="42">
        <f t="shared" si="1768"/>
        <v>3.2320003569561124</v>
      </c>
      <c r="K1539" s="42">
        <f t="shared" si="1776"/>
        <v>3.7887987687742197</v>
      </c>
      <c r="L1539" s="42">
        <f t="shared" si="1769"/>
        <v>2.0782164766729108</v>
      </c>
      <c r="M1539" s="42">
        <f t="shared" si="1762"/>
        <v>3.565698252337989</v>
      </c>
      <c r="N1539" s="42">
        <f t="shared" si="1762"/>
        <v>4.6341298139639759</v>
      </c>
      <c r="O1539" s="42">
        <f t="shared" si="1762"/>
        <v>1.474177558352582</v>
      </c>
      <c r="P1539" s="42">
        <f t="shared" si="1762"/>
        <v>2.309544841419044</v>
      </c>
      <c r="Q1539" s="42">
        <f t="shared" si="1762"/>
        <v>3.8737530224595313</v>
      </c>
      <c r="R1539" s="42">
        <f t="shared" si="1762"/>
        <v>3.067228343245826</v>
      </c>
      <c r="S1539" s="42">
        <f t="shared" si="1762"/>
        <v>3.5640521173130568</v>
      </c>
      <c r="T1539" s="42">
        <f t="shared" si="1770"/>
        <v>6.1810212072480137</v>
      </c>
      <c r="U1539" s="42">
        <f t="shared" si="1771"/>
        <v>2.6042252508498924</v>
      </c>
      <c r="V1539" s="42">
        <f t="shared" si="1772"/>
        <v>5.3224184465647211</v>
      </c>
      <c r="W1539" s="42">
        <f t="shared" si="1762"/>
        <v>3.6954212671662945</v>
      </c>
      <c r="X1539" s="42">
        <f t="shared" si="1762"/>
        <v>3.3184879140875356</v>
      </c>
      <c r="Y1539" s="42">
        <f t="shared" si="1773"/>
        <v>3.6920505488990369</v>
      </c>
      <c r="Z1539" s="42">
        <f t="shared" si="1774"/>
        <v>5.7831619093066307</v>
      </c>
      <c r="AA1539" s="42">
        <f t="shared" si="1762"/>
        <v>3.713311381547661</v>
      </c>
      <c r="AB1539" s="42">
        <f t="shared" si="1762"/>
        <v>5.0030368582516616</v>
      </c>
      <c r="AC1539" s="42">
        <f t="shared" si="1775"/>
        <v>6.0443435152645328</v>
      </c>
      <c r="AD1539" s="74">
        <f t="shared" si="1763"/>
        <v>99.999999999999986</v>
      </c>
    </row>
    <row r="1540" spans="1:30" x14ac:dyDescent="0.25">
      <c r="A1540" s="34" t="s">
        <v>905</v>
      </c>
      <c r="B1540" s="34" t="s">
        <v>906</v>
      </c>
      <c r="C1540" s="42">
        <f t="shared" si="1764"/>
        <v>2.0759784701287893</v>
      </c>
      <c r="D1540" s="42">
        <f t="shared" si="1765"/>
        <v>0.96000000000000008</v>
      </c>
      <c r="E1540" s="42">
        <f t="shared" si="1766"/>
        <v>0.42999999999999994</v>
      </c>
      <c r="F1540" s="42">
        <f t="shared" si="1767"/>
        <v>3.7093001930937501</v>
      </c>
      <c r="G1540" s="42">
        <f t="shared" ref="G1540:I1555" si="1777">G210</f>
        <v>5.7039502896406251</v>
      </c>
      <c r="H1540" s="42">
        <f t="shared" si="1777"/>
        <v>8.0939502896406257</v>
      </c>
      <c r="I1540" s="42">
        <f t="shared" si="1777"/>
        <v>3.0119751448203118</v>
      </c>
      <c r="J1540" s="42">
        <f t="shared" si="1768"/>
        <v>4.6347533276955879</v>
      </c>
      <c r="K1540" s="42">
        <f t="shared" si="1776"/>
        <v>1.8421622718682158</v>
      </c>
      <c r="L1540" s="42">
        <f t="shared" si="1769"/>
        <v>3.4818935779639686</v>
      </c>
      <c r="M1540" s="42">
        <f t="shared" ref="M1540:S1555" si="1778">M210</f>
        <v>3.8268216088627627</v>
      </c>
      <c r="N1540" s="42">
        <f t="shared" si="1778"/>
        <v>4.7145880947738137</v>
      </c>
      <c r="O1540" s="42">
        <f t="shared" si="1778"/>
        <v>4.3030310421033926</v>
      </c>
      <c r="P1540" s="42">
        <f t="shared" si="1778"/>
        <v>3.1260595137861333</v>
      </c>
      <c r="Q1540" s="42">
        <f t="shared" si="1778"/>
        <v>5.5822774261806494</v>
      </c>
      <c r="R1540" s="42">
        <f t="shared" si="1778"/>
        <v>1.8160986278180651</v>
      </c>
      <c r="S1540" s="42">
        <f t="shared" si="1778"/>
        <v>3.3760397489197653</v>
      </c>
      <c r="T1540" s="42">
        <f t="shared" si="1770"/>
        <v>6.6561425640206995</v>
      </c>
      <c r="U1540" s="42">
        <f t="shared" si="1771"/>
        <v>3.8264106816463355</v>
      </c>
      <c r="V1540" s="42">
        <f t="shared" si="1772"/>
        <v>3.1710744991855515</v>
      </c>
      <c r="W1540" s="42">
        <f t="shared" ref="W1540:X1555" si="1779">W210</f>
        <v>3.3274315794593843</v>
      </c>
      <c r="X1540" s="42">
        <f t="shared" si="1779"/>
        <v>1.3828835091225382</v>
      </c>
      <c r="Y1540" s="42">
        <f t="shared" si="1773"/>
        <v>3.5817515392263526</v>
      </c>
      <c r="Z1540" s="42">
        <f t="shared" si="1774"/>
        <v>5.4914038207880909</v>
      </c>
      <c r="AA1540" s="42">
        <f t="shared" ref="AA1540:AB1555" si="1780">AA210</f>
        <v>2.3753600869904172</v>
      </c>
      <c r="AB1540" s="42">
        <f t="shared" si="1780"/>
        <v>4.7384190555469345</v>
      </c>
      <c r="AC1540" s="42">
        <f t="shared" si="1775"/>
        <v>4.7602430367172444</v>
      </c>
      <c r="AD1540" s="74">
        <f t="shared" si="1763"/>
        <v>100</v>
      </c>
    </row>
    <row r="1541" spans="1:30" x14ac:dyDescent="0.25">
      <c r="A1541" s="34" t="s">
        <v>907</v>
      </c>
      <c r="B1541" s="34" t="s">
        <v>908</v>
      </c>
      <c r="C1541" s="42">
        <f t="shared" si="1764"/>
        <v>1.1630045122496835</v>
      </c>
      <c r="D1541" s="42">
        <f t="shared" si="1765"/>
        <v>6.7793182176585915</v>
      </c>
      <c r="E1541" s="42">
        <f t="shared" si="1766"/>
        <v>6.2493182176585913</v>
      </c>
      <c r="F1541" s="42">
        <f t="shared" si="1767"/>
        <v>3.2395454784390614</v>
      </c>
      <c r="G1541" s="42">
        <f t="shared" si="1777"/>
        <v>4.9993182176585913</v>
      </c>
      <c r="H1541" s="42">
        <f t="shared" si="1777"/>
        <v>7.3893182176585919</v>
      </c>
      <c r="I1541" s="42">
        <f t="shared" si="1777"/>
        <v>4.3569602556463858</v>
      </c>
      <c r="J1541" s="42">
        <f t="shared" si="1768"/>
        <v>3.7847540695159196</v>
      </c>
      <c r="K1541" s="42">
        <f t="shared" si="1776"/>
        <v>0.13626502713525859</v>
      </c>
      <c r="L1541" s="42">
        <f t="shared" si="1769"/>
        <v>2.7131202520215307</v>
      </c>
      <c r="M1541" s="42">
        <f t="shared" si="1778"/>
        <v>5.4439086834878916</v>
      </c>
      <c r="N1541" s="42">
        <f t="shared" si="1778"/>
        <v>2.961487934173316</v>
      </c>
      <c r="O1541" s="42">
        <f t="shared" si="1778"/>
        <v>2.7239361869891288</v>
      </c>
      <c r="P1541" s="42">
        <f t="shared" si="1778"/>
        <v>0.84865057340854499</v>
      </c>
      <c r="Q1541" s="42">
        <f t="shared" si="1778"/>
        <v>4.4255551824606494</v>
      </c>
      <c r="R1541" s="42">
        <f t="shared" si="1778"/>
        <v>1.6105533589666674</v>
      </c>
      <c r="S1541" s="42">
        <f t="shared" si="1778"/>
        <v>2.455802033864058</v>
      </c>
      <c r="T1541" s="42">
        <f t="shared" si="1770"/>
        <v>5.2754406705626602</v>
      </c>
      <c r="U1541" s="42">
        <f t="shared" si="1771"/>
        <v>1.8905376108883867</v>
      </c>
      <c r="V1541" s="42">
        <f t="shared" si="1772"/>
        <v>4.9334658174571899</v>
      </c>
      <c r="W1541" s="42">
        <f t="shared" si="1779"/>
        <v>2.762497906605863</v>
      </c>
      <c r="X1541" s="42">
        <f t="shared" si="1779"/>
        <v>2.1000199163248929</v>
      </c>
      <c r="Y1541" s="42">
        <f t="shared" si="1773"/>
        <v>2.4373507691844836</v>
      </c>
      <c r="Z1541" s="42">
        <f t="shared" si="1774"/>
        <v>4.903673453183572</v>
      </c>
      <c r="AA1541" s="42">
        <f t="shared" si="1780"/>
        <v>3.6864635210347236</v>
      </c>
      <c r="AB1541" s="42">
        <f t="shared" si="1780"/>
        <v>5.0426706298111776</v>
      </c>
      <c r="AC1541" s="42">
        <f t="shared" si="1775"/>
        <v>5.6870632859546157</v>
      </c>
      <c r="AD1541" s="74">
        <f t="shared" si="1763"/>
        <v>100.00000000000004</v>
      </c>
    </row>
    <row r="1542" spans="1:30" x14ac:dyDescent="0.25">
      <c r="A1542" s="34" t="s">
        <v>909</v>
      </c>
      <c r="B1542" s="34" t="s">
        <v>910</v>
      </c>
      <c r="C1542" s="42">
        <f t="shared" si="1764"/>
        <v>2.0433713554715101</v>
      </c>
      <c r="D1542" s="42">
        <f t="shared" si="1765"/>
        <v>0.96000000000000008</v>
      </c>
      <c r="E1542" s="42">
        <f t="shared" si="1766"/>
        <v>6.8662452613438303</v>
      </c>
      <c r="F1542" s="42">
        <f t="shared" si="1767"/>
        <v>5.7962452613438309</v>
      </c>
      <c r="G1542" s="42">
        <f t="shared" si="1777"/>
        <v>5.6162452613438303</v>
      </c>
      <c r="H1542" s="42">
        <f t="shared" si="1777"/>
        <v>1.57</v>
      </c>
      <c r="I1542" s="42">
        <f t="shared" si="1777"/>
        <v>3.5044764024505675</v>
      </c>
      <c r="J1542" s="42">
        <f t="shared" si="1768"/>
        <v>4.3083898785331511</v>
      </c>
      <c r="K1542" s="42">
        <f t="shared" si="1776"/>
        <v>2.9255660278835545</v>
      </c>
      <c r="L1542" s="42">
        <f t="shared" si="1769"/>
        <v>2.5406139916973851</v>
      </c>
      <c r="M1542" s="42">
        <f t="shared" si="1778"/>
        <v>4.544394996974698</v>
      </c>
      <c r="N1542" s="42">
        <f t="shared" si="1778"/>
        <v>5.1381479121396447</v>
      </c>
      <c r="O1542" s="42">
        <f t="shared" si="1778"/>
        <v>0.13694138853923027</v>
      </c>
      <c r="P1542" s="42">
        <f t="shared" si="1778"/>
        <v>2.5476804159485993</v>
      </c>
      <c r="Q1542" s="42">
        <f t="shared" si="1778"/>
        <v>4.1630408104190142</v>
      </c>
      <c r="R1542" s="42">
        <f t="shared" si="1778"/>
        <v>2.2565923762367448</v>
      </c>
      <c r="S1542" s="42">
        <f t="shared" si="1778"/>
        <v>3.1479630216873873</v>
      </c>
      <c r="T1542" s="42">
        <f t="shared" si="1770"/>
        <v>6.373556109385647</v>
      </c>
      <c r="U1542" s="42">
        <f t="shared" si="1771"/>
        <v>2.2299644289999305</v>
      </c>
      <c r="V1542" s="42">
        <f t="shared" si="1772"/>
        <v>4.1827706478236086</v>
      </c>
      <c r="W1542" s="42">
        <f t="shared" si="1779"/>
        <v>4.3007054542829843</v>
      </c>
      <c r="X1542" s="42">
        <f t="shared" si="1779"/>
        <v>1.9079138842094967</v>
      </c>
      <c r="Y1542" s="42">
        <f t="shared" si="1773"/>
        <v>2.7424453171637464</v>
      </c>
      <c r="Z1542" s="42">
        <f t="shared" si="1774"/>
        <v>4.9774953756948026</v>
      </c>
      <c r="AA1542" s="42">
        <f t="shared" si="1780"/>
        <v>4.6579987407305605</v>
      </c>
      <c r="AB1542" s="42">
        <f t="shared" si="1780"/>
        <v>5.477887252886541</v>
      </c>
      <c r="AC1542" s="42">
        <f t="shared" si="1775"/>
        <v>5.0833484268096969</v>
      </c>
      <c r="AD1542" s="74">
        <f t="shared" si="1763"/>
        <v>99.999999999999986</v>
      </c>
    </row>
    <row r="1543" spans="1:30" x14ac:dyDescent="0.25">
      <c r="A1543" s="34" t="s">
        <v>911</v>
      </c>
      <c r="B1543" s="34" t="s">
        <v>912</v>
      </c>
      <c r="C1543" s="42">
        <f t="shared" si="1764"/>
        <v>1.5710745142615701</v>
      </c>
      <c r="D1543" s="42">
        <f t="shared" si="1765"/>
        <v>7.3913197771552728</v>
      </c>
      <c r="E1543" s="42">
        <f t="shared" si="1766"/>
        <v>6.8613197771552725</v>
      </c>
      <c r="F1543" s="42">
        <f t="shared" si="1767"/>
        <v>3.6475465181035154</v>
      </c>
      <c r="G1543" s="42">
        <f t="shared" si="1777"/>
        <v>5.6113197771552725</v>
      </c>
      <c r="H1543" s="42">
        <f t="shared" si="1777"/>
        <v>1.57</v>
      </c>
      <c r="I1543" s="42">
        <f t="shared" si="1777"/>
        <v>4.8414614902479247</v>
      </c>
      <c r="J1543" s="42">
        <f t="shared" si="1768"/>
        <v>3.0334699404586254</v>
      </c>
      <c r="K1543" s="42">
        <f t="shared" si="1776"/>
        <v>2.9587614401788684</v>
      </c>
      <c r="L1543" s="42">
        <f t="shared" si="1769"/>
        <v>2.752450243669033</v>
      </c>
      <c r="M1543" s="42">
        <f t="shared" si="1778"/>
        <v>4.6937716207079871</v>
      </c>
      <c r="N1543" s="42">
        <f t="shared" si="1778"/>
        <v>2.6089897123184964</v>
      </c>
      <c r="O1543" s="42">
        <f t="shared" si="1778"/>
        <v>1.2315293190297341</v>
      </c>
      <c r="P1543" s="42">
        <f t="shared" si="1778"/>
        <v>1.2058724582166132</v>
      </c>
      <c r="Q1543" s="42">
        <f t="shared" si="1778"/>
        <v>5.5248802595960225</v>
      </c>
      <c r="R1543" s="42">
        <f t="shared" si="1778"/>
        <v>0.60767354576586141</v>
      </c>
      <c r="S1543" s="42">
        <f t="shared" si="1778"/>
        <v>2.6000271365890835</v>
      </c>
      <c r="T1543" s="42">
        <f t="shared" si="1770"/>
        <v>5.7337030065672021</v>
      </c>
      <c r="U1543" s="42">
        <f t="shared" si="1771"/>
        <v>1.1477088515530345</v>
      </c>
      <c r="V1543" s="42">
        <f t="shared" si="1772"/>
        <v>6.0481553816985389</v>
      </c>
      <c r="W1543" s="42">
        <f t="shared" si="1779"/>
        <v>1.5018659361263369</v>
      </c>
      <c r="X1543" s="42">
        <f t="shared" si="1779"/>
        <v>1.8449677644808029</v>
      </c>
      <c r="Y1543" s="42">
        <f t="shared" si="1773"/>
        <v>2.4624777023886586</v>
      </c>
      <c r="Z1543" s="42">
        <f t="shared" si="1774"/>
        <v>5.7185952365828463</v>
      </c>
      <c r="AA1543" s="42">
        <f t="shared" si="1780"/>
        <v>4.492621808610096</v>
      </c>
      <c r="AB1543" s="42">
        <f t="shared" si="1780"/>
        <v>5.8205620402807563</v>
      </c>
      <c r="AC1543" s="42">
        <f t="shared" si="1775"/>
        <v>6.5178747411025713</v>
      </c>
      <c r="AD1543" s="74">
        <f t="shared" si="1763"/>
        <v>99.999999999999986</v>
      </c>
    </row>
    <row r="1544" spans="1:30" x14ac:dyDescent="0.25">
      <c r="A1544" s="34" t="s">
        <v>913</v>
      </c>
      <c r="B1544" s="34" t="s">
        <v>914</v>
      </c>
      <c r="C1544" s="42">
        <f t="shared" si="1764"/>
        <v>1.1392340504915266</v>
      </c>
      <c r="D1544" s="42">
        <f t="shared" si="1765"/>
        <v>0.96000000000000008</v>
      </c>
      <c r="E1544" s="42">
        <f t="shared" si="1766"/>
        <v>0.42999999999999994</v>
      </c>
      <c r="F1544" s="42">
        <f t="shared" si="1767"/>
        <v>4.199874703813002</v>
      </c>
      <c r="G1544" s="42">
        <f t="shared" si="1777"/>
        <v>6.4398120557195018</v>
      </c>
      <c r="H1544" s="42">
        <f t="shared" si="1777"/>
        <v>8.8298120557195023</v>
      </c>
      <c r="I1544" s="42">
        <f t="shared" si="1777"/>
        <v>3.0774138588714375</v>
      </c>
      <c r="J1544" s="42">
        <f t="shared" si="1768"/>
        <v>3.3158041802299283</v>
      </c>
      <c r="K1544" s="42">
        <f t="shared" si="1776"/>
        <v>1.8599518489859863</v>
      </c>
      <c r="L1544" s="42">
        <f t="shared" si="1769"/>
        <v>3.043889943141445</v>
      </c>
      <c r="M1544" s="42">
        <f t="shared" si="1778"/>
        <v>4.5554293594579445</v>
      </c>
      <c r="N1544" s="42">
        <f t="shared" si="1778"/>
        <v>4.1715066399460845</v>
      </c>
      <c r="O1544" s="42">
        <f t="shared" si="1778"/>
        <v>3.3982098984218951</v>
      </c>
      <c r="P1544" s="42">
        <f t="shared" si="1778"/>
        <v>4.0836442813422185</v>
      </c>
      <c r="Q1544" s="42">
        <f t="shared" si="1778"/>
        <v>5.1226546433952249</v>
      </c>
      <c r="R1544" s="42">
        <f t="shared" si="1778"/>
        <v>2.1464242021462003</v>
      </c>
      <c r="S1544" s="42">
        <f t="shared" si="1778"/>
        <v>4.3474935790412443</v>
      </c>
      <c r="T1544" s="42">
        <f t="shared" si="1770"/>
        <v>7.6987570860344405</v>
      </c>
      <c r="U1544" s="42">
        <f t="shared" si="1771"/>
        <v>2.1147047807988995</v>
      </c>
      <c r="V1544" s="42">
        <f t="shared" si="1772"/>
        <v>2.7290632119165954</v>
      </c>
      <c r="W1544" s="42">
        <f t="shared" si="1779"/>
        <v>1.0634710952625972</v>
      </c>
      <c r="X1544" s="42">
        <f t="shared" si="1779"/>
        <v>0.4368823190056903</v>
      </c>
      <c r="Y1544" s="42">
        <f t="shared" si="1773"/>
        <v>2.6972784969959149</v>
      </c>
      <c r="Z1544" s="42">
        <f t="shared" si="1774"/>
        <v>5.8285450256151936</v>
      </c>
      <c r="AA1544" s="42">
        <f t="shared" si="1780"/>
        <v>4.6506703035309815</v>
      </c>
      <c r="AB1544" s="42">
        <f t="shared" si="1780"/>
        <v>6.2448510217028801</v>
      </c>
      <c r="AC1544" s="42">
        <f t="shared" si="1775"/>
        <v>5.4146213584136573</v>
      </c>
      <c r="AD1544" s="74">
        <f t="shared" si="1763"/>
        <v>100.00000000000001</v>
      </c>
    </row>
    <row r="1545" spans="1:30" x14ac:dyDescent="0.25">
      <c r="A1545" s="34" t="s">
        <v>915</v>
      </c>
      <c r="B1545" s="34" t="s">
        <v>916</v>
      </c>
      <c r="C1545" s="42">
        <f t="shared" si="1764"/>
        <v>0.83060031014846814</v>
      </c>
      <c r="D1545" s="42">
        <f t="shared" si="1765"/>
        <v>0.96000000000000008</v>
      </c>
      <c r="E1545" s="42">
        <f t="shared" si="1766"/>
        <v>0.42999999999999994</v>
      </c>
      <c r="F1545" s="42">
        <f t="shared" si="1767"/>
        <v>3.9360243641892443</v>
      </c>
      <c r="G1545" s="42">
        <f t="shared" si="1777"/>
        <v>6.0440365462838654</v>
      </c>
      <c r="H1545" s="42">
        <f t="shared" si="1777"/>
        <v>8.4340365462838651</v>
      </c>
      <c r="I1545" s="42">
        <f t="shared" si="1777"/>
        <v>3.182018273141932</v>
      </c>
      <c r="J1545" s="42">
        <f t="shared" si="1768"/>
        <v>3.8540070095924621</v>
      </c>
      <c r="K1545" s="42">
        <f t="shared" si="1776"/>
        <v>2.4014673316199771</v>
      </c>
      <c r="L1545" s="42">
        <f t="shared" si="1769"/>
        <v>0.81711151170047946</v>
      </c>
      <c r="M1545" s="42">
        <f t="shared" si="1778"/>
        <v>2.0375701049275952</v>
      </c>
      <c r="N1545" s="42">
        <f t="shared" si="1778"/>
        <v>1.5999870670039198</v>
      </c>
      <c r="O1545" s="42">
        <f t="shared" si="1778"/>
        <v>3.6510832692999293</v>
      </c>
      <c r="P1545" s="42">
        <f t="shared" si="1778"/>
        <v>3.5750190345228465</v>
      </c>
      <c r="Q1545" s="42">
        <f t="shared" si="1778"/>
        <v>2.2405281982008178</v>
      </c>
      <c r="R1545" s="42">
        <f t="shared" si="1778"/>
        <v>4.8504889568113683</v>
      </c>
      <c r="S1545" s="42">
        <f t="shared" si="1778"/>
        <v>2.4325518034967488</v>
      </c>
      <c r="T1545" s="42">
        <f t="shared" si="1770"/>
        <v>5.421243344127757</v>
      </c>
      <c r="U1545" s="42">
        <f t="shared" si="1771"/>
        <v>1.7618926935297594</v>
      </c>
      <c r="V1545" s="42">
        <f t="shared" si="1772"/>
        <v>6.1054885191246369</v>
      </c>
      <c r="W1545" s="42">
        <f t="shared" si="1779"/>
        <v>4.4942891303249501</v>
      </c>
      <c r="X1545" s="42">
        <f t="shared" si="1779"/>
        <v>4.7971296588959316</v>
      </c>
      <c r="Y1545" s="42">
        <f t="shared" si="1773"/>
        <v>0.78043521815599315</v>
      </c>
      <c r="Z1545" s="42">
        <f t="shared" si="1774"/>
        <v>6.2312085451058596</v>
      </c>
      <c r="AA1545" s="42">
        <f t="shared" si="1780"/>
        <v>5.6841280927464108</v>
      </c>
      <c r="AB1545" s="42">
        <f t="shared" si="1780"/>
        <v>6.3617191509762891</v>
      </c>
      <c r="AC1545" s="42">
        <f t="shared" si="1775"/>
        <v>7.0859353197888737</v>
      </c>
      <c r="AD1545" s="74">
        <f t="shared" si="1763"/>
        <v>99.999999999999957</v>
      </c>
    </row>
    <row r="1546" spans="1:30" x14ac:dyDescent="0.25">
      <c r="A1546" s="34" t="s">
        <v>917</v>
      </c>
      <c r="B1546" s="34" t="s">
        <v>918</v>
      </c>
      <c r="C1546" s="42">
        <f t="shared" si="1764"/>
        <v>1.0831235826459178</v>
      </c>
      <c r="D1546" s="42">
        <f t="shared" si="1765"/>
        <v>0.96000000000000008</v>
      </c>
      <c r="E1546" s="42">
        <f t="shared" si="1766"/>
        <v>0.42999999999999994</v>
      </c>
      <c r="F1546" s="42">
        <f t="shared" si="1767"/>
        <v>5.7522575062638488</v>
      </c>
      <c r="G1546" s="42">
        <f t="shared" si="1777"/>
        <v>5.5722575062638482</v>
      </c>
      <c r="H1546" s="42">
        <f t="shared" si="1777"/>
        <v>7.9622575062638488</v>
      </c>
      <c r="I1546" s="42">
        <f t="shared" si="1777"/>
        <v>2.6797846903709295</v>
      </c>
      <c r="J1546" s="42">
        <f>J216</f>
        <v>4.4079583432681986</v>
      </c>
      <c r="K1546" s="42">
        <f>K216</f>
        <v>3.1433001786999926</v>
      </c>
      <c r="L1546" s="42">
        <f>L216-2</f>
        <v>3.1183033313583355</v>
      </c>
      <c r="M1546" s="42">
        <f t="shared" si="1778"/>
        <v>4.6518271682608869</v>
      </c>
      <c r="N1546" s="42">
        <f t="shared" si="1778"/>
        <v>4.0868330886628481</v>
      </c>
      <c r="O1546" s="42">
        <f t="shared" si="1778"/>
        <v>2.9921205348469084</v>
      </c>
      <c r="P1546" s="42">
        <f t="shared" si="1778"/>
        <v>3.5956448472734137</v>
      </c>
      <c r="Q1546" s="42">
        <f t="shared" si="1778"/>
        <v>4.5903270666366254</v>
      </c>
      <c r="R1546" s="42">
        <f t="shared" si="1778"/>
        <v>1.7469610960984456</v>
      </c>
      <c r="S1546" s="42">
        <f t="shared" si="1778"/>
        <v>3.3103078298626634</v>
      </c>
      <c r="T1546" s="42">
        <f t="shared" si="1770"/>
        <v>6.2276517444476962</v>
      </c>
      <c r="U1546" s="42">
        <f t="shared" si="1771"/>
        <v>1.7339220172390868</v>
      </c>
      <c r="V1546" s="42">
        <f t="shared" si="1772"/>
        <v>5.2256217114423258</v>
      </c>
      <c r="W1546" s="42">
        <f t="shared" si="1779"/>
        <v>4.2790363922326851</v>
      </c>
      <c r="X1546" s="42">
        <f t="shared" si="1779"/>
        <v>1.892432172538961</v>
      </c>
      <c r="Y1546" s="42">
        <f t="shared" si="1773"/>
        <v>3.4522193082176282</v>
      </c>
      <c r="Z1546" s="42">
        <f t="shared" si="1774"/>
        <v>4.2690378141994341</v>
      </c>
      <c r="AA1546" s="42">
        <f t="shared" si="1780"/>
        <v>4.1866457099656937</v>
      </c>
      <c r="AB1546" s="42">
        <f t="shared" si="1780"/>
        <v>5.2687452415207723</v>
      </c>
      <c r="AC1546" s="42">
        <f t="shared" si="1775"/>
        <v>3.3814236114190028</v>
      </c>
      <c r="AD1546" s="74">
        <f t="shared" si="1763"/>
        <v>100</v>
      </c>
    </row>
    <row r="1547" spans="1:30" x14ac:dyDescent="0.25">
      <c r="A1547" s="34" t="s">
        <v>919</v>
      </c>
      <c r="B1547" s="34" t="s">
        <v>920</v>
      </c>
      <c r="C1547" s="42">
        <f t="shared" si="1764"/>
        <v>2.2293538791226464</v>
      </c>
      <c r="D1547" s="42">
        <f t="shared" si="1765"/>
        <v>6.7422908294860058</v>
      </c>
      <c r="E1547" s="42">
        <f t="shared" si="1766"/>
        <v>0.42999999999999994</v>
      </c>
      <c r="F1547" s="42">
        <f t="shared" si="1767"/>
        <v>5.1422908294860061</v>
      </c>
      <c r="G1547" s="42">
        <f t="shared" si="1777"/>
        <v>4.9622908294860055</v>
      </c>
      <c r="H1547" s="42">
        <f t="shared" si="1777"/>
        <v>7.3522908294860061</v>
      </c>
      <c r="I1547" s="42">
        <f t="shared" si="1777"/>
        <v>2.4002166301810854</v>
      </c>
      <c r="J1547" s="42">
        <f t="shared" si="1768"/>
        <v>2.7184448956573073</v>
      </c>
      <c r="K1547" s="42">
        <f t="shared" ref="K1547" si="1781">K217</f>
        <v>2.2938013207878316</v>
      </c>
      <c r="L1547" s="42">
        <f t="shared" si="1769"/>
        <v>3.5461068664842035</v>
      </c>
      <c r="M1547" s="42">
        <f t="shared" si="1778"/>
        <v>4.3780869772809972</v>
      </c>
      <c r="N1547" s="42">
        <f t="shared" si="1778"/>
        <v>4.8331578586241974</v>
      </c>
      <c r="O1547" s="42">
        <f t="shared" si="1778"/>
        <v>2.5835767536001306</v>
      </c>
      <c r="P1547" s="42">
        <f t="shared" si="1778"/>
        <v>3.613931768428754</v>
      </c>
      <c r="Q1547" s="42">
        <f t="shared" si="1778"/>
        <v>5.0070123254434025</v>
      </c>
      <c r="R1547" s="42">
        <f t="shared" si="1778"/>
        <v>0.93203215711974619</v>
      </c>
      <c r="S1547" s="42">
        <f t="shared" si="1778"/>
        <v>3.6590863785617924</v>
      </c>
      <c r="T1547" s="42">
        <f t="shared" si="1770"/>
        <v>6.7964907441417148</v>
      </c>
      <c r="U1547" s="42">
        <f t="shared" si="1771"/>
        <v>1.3168013536182781</v>
      </c>
      <c r="V1547" s="42">
        <f t="shared" si="1772"/>
        <v>4.2622646332185079</v>
      </c>
      <c r="W1547" s="42">
        <f t="shared" si="1779"/>
        <v>3.3370186145830987</v>
      </c>
      <c r="X1547" s="42">
        <f t="shared" si="1779"/>
        <v>1.9939985503574127</v>
      </c>
      <c r="Y1547" s="42">
        <f t="shared" si="1773"/>
        <v>3.5189685117938789</v>
      </c>
      <c r="Z1547" s="42">
        <f t="shared" si="1774"/>
        <v>4.9767488668370268</v>
      </c>
      <c r="AA1547" s="42">
        <f t="shared" si="1780"/>
        <v>2.8673263475596578</v>
      </c>
      <c r="AB1547" s="42">
        <f t="shared" si="1780"/>
        <v>4.3660698522134176</v>
      </c>
      <c r="AC1547" s="42">
        <f t="shared" si="1775"/>
        <v>3.7403413964408774</v>
      </c>
      <c r="AD1547" s="74">
        <f t="shared" si="1763"/>
        <v>99.999999999999986</v>
      </c>
    </row>
    <row r="1548" spans="1:30" x14ac:dyDescent="0.25">
      <c r="A1548" s="34" t="s">
        <v>921</v>
      </c>
      <c r="B1548" s="34" t="s">
        <v>922</v>
      </c>
      <c r="C1548" s="42">
        <f t="shared" si="1764"/>
        <v>1.148882997065706</v>
      </c>
      <c r="D1548" s="42">
        <f t="shared" si="1765"/>
        <v>0.96000000000000008</v>
      </c>
      <c r="E1548" s="42">
        <f t="shared" si="1766"/>
        <v>6.8360210068496654</v>
      </c>
      <c r="F1548" s="42">
        <f t="shared" si="1767"/>
        <v>5.766021006849666</v>
      </c>
      <c r="G1548" s="42">
        <f t="shared" si="1777"/>
        <v>5.5860210068496654</v>
      </c>
      <c r="H1548" s="42">
        <f t="shared" si="1777"/>
        <v>7.976021006849666</v>
      </c>
      <c r="I1548" s="42">
        <f t="shared" si="1777"/>
        <v>0.55075262585620888</v>
      </c>
      <c r="J1548" s="42">
        <f>J218</f>
        <v>3.6548277981577186</v>
      </c>
      <c r="K1548" s="42">
        <f>K218-0.5</f>
        <v>2.0235840330013835</v>
      </c>
      <c r="L1548" s="42">
        <f t="shared" si="1769"/>
        <v>2.9238034391774734</v>
      </c>
      <c r="M1548" s="42">
        <f t="shared" si="1778"/>
        <v>4.3449083466021579</v>
      </c>
      <c r="N1548" s="42">
        <f t="shared" si="1778"/>
        <v>2.9704993023526232</v>
      </c>
      <c r="O1548" s="42">
        <f t="shared" si="1778"/>
        <v>2.5896680665988026</v>
      </c>
      <c r="P1548" s="42">
        <f t="shared" si="1778"/>
        <v>5.738727151969492</v>
      </c>
      <c r="Q1548" s="42">
        <f t="shared" si="1778"/>
        <v>3.5806618154186145</v>
      </c>
      <c r="R1548" s="42">
        <f t="shared" si="1778"/>
        <v>2.9931420314198864</v>
      </c>
      <c r="S1548" s="42">
        <f t="shared" si="1778"/>
        <v>2.1054505293468573</v>
      </c>
      <c r="T1548" s="42">
        <f t="shared" si="1770"/>
        <v>5.9614136840071481</v>
      </c>
      <c r="U1548" s="42">
        <f t="shared" si="1771"/>
        <v>2.6126927696465567</v>
      </c>
      <c r="V1548" s="42">
        <f t="shared" si="1772"/>
        <v>4.3072228523449505</v>
      </c>
      <c r="W1548" s="42">
        <f t="shared" si="1779"/>
        <v>1.9238047740581194</v>
      </c>
      <c r="X1548" s="42">
        <f t="shared" si="1779"/>
        <v>0.121642397577994</v>
      </c>
      <c r="Y1548" s="42">
        <f t="shared" si="1773"/>
        <v>1.6707551663687692</v>
      </c>
      <c r="Z1548" s="42">
        <f t="shared" si="1774"/>
        <v>5.1223222752279867</v>
      </c>
      <c r="AA1548" s="42">
        <f t="shared" si="1780"/>
        <v>4.5034853050634096</v>
      </c>
      <c r="AB1548" s="42">
        <f t="shared" si="1780"/>
        <v>5.9087685302181452</v>
      </c>
      <c r="AC1548" s="42">
        <f t="shared" si="1775"/>
        <v>6.118900081121331</v>
      </c>
      <c r="AD1548" s="74">
        <f t="shared" si="1763"/>
        <v>100</v>
      </c>
    </row>
    <row r="1549" spans="1:30" x14ac:dyDescent="0.25">
      <c r="A1549" s="34" t="s">
        <v>923</v>
      </c>
      <c r="B1549" s="34" t="s">
        <v>924</v>
      </c>
      <c r="C1549" s="42">
        <f t="shared" si="1764"/>
        <v>1.2959378788516447</v>
      </c>
      <c r="D1549" s="42">
        <f t="shared" si="1765"/>
        <v>0.96000000000000008</v>
      </c>
      <c r="E1549" s="42">
        <f t="shared" si="1766"/>
        <v>6.4780349221855973</v>
      </c>
      <c r="F1549" s="42">
        <f t="shared" si="1767"/>
        <v>5.4080349221855979</v>
      </c>
      <c r="G1549" s="42">
        <f t="shared" si="1777"/>
        <v>5.2280349221855973</v>
      </c>
      <c r="H1549" s="42">
        <f t="shared" si="1777"/>
        <v>7.6180349221855979</v>
      </c>
      <c r="I1549" s="42">
        <f t="shared" si="1777"/>
        <v>2.2700145509106644</v>
      </c>
      <c r="J1549" s="42">
        <f t="shared" si="1768"/>
        <v>4.8280307647825538</v>
      </c>
      <c r="K1549" s="42">
        <f t="shared" ref="K1549" si="1782">K219</f>
        <v>1.4828515373953688</v>
      </c>
      <c r="L1549" s="42">
        <f t="shared" si="1769"/>
        <v>2.7035929367159266</v>
      </c>
      <c r="M1549" s="42">
        <f t="shared" si="1778"/>
        <v>3.605352426531657</v>
      </c>
      <c r="N1549" s="42">
        <f t="shared" si="1778"/>
        <v>3.476374794384022</v>
      </c>
      <c r="O1549" s="42">
        <f t="shared" si="1778"/>
        <v>3.7317662285826043</v>
      </c>
      <c r="P1549" s="42">
        <f t="shared" si="1778"/>
        <v>3.5280203712749314</v>
      </c>
      <c r="Q1549" s="42">
        <f t="shared" si="1778"/>
        <v>3.1151118032521179</v>
      </c>
      <c r="R1549" s="42">
        <f t="shared" si="1778"/>
        <v>3.1556263224721559</v>
      </c>
      <c r="S1549" s="42">
        <f t="shared" si="1778"/>
        <v>2.9157901775592561</v>
      </c>
      <c r="T1549" s="42">
        <f t="shared" si="1770"/>
        <v>5.8888698547552307</v>
      </c>
      <c r="U1549" s="42">
        <f t="shared" si="1771"/>
        <v>1.6599574185571595</v>
      </c>
      <c r="V1549" s="42">
        <f t="shared" si="1772"/>
        <v>3.8646397248980966</v>
      </c>
      <c r="W1549" s="42">
        <f t="shared" si="1779"/>
        <v>3.9752543828662898</v>
      </c>
      <c r="X1549" s="42">
        <f t="shared" si="1779"/>
        <v>1.9077335714091703</v>
      </c>
      <c r="Y1549" s="42">
        <f t="shared" si="1773"/>
        <v>2.4091440583981898</v>
      </c>
      <c r="Z1549" s="42">
        <f t="shared" si="1774"/>
        <v>5.1566672373616855</v>
      </c>
      <c r="AA1549" s="42">
        <f t="shared" si="1780"/>
        <v>3.5454641853798181</v>
      </c>
      <c r="AB1549" s="42">
        <f t="shared" si="1780"/>
        <v>4.5130006779760556</v>
      </c>
      <c r="AC1549" s="42">
        <f t="shared" si="1775"/>
        <v>5.2786594069430297</v>
      </c>
      <c r="AD1549" s="74">
        <f t="shared" si="1763"/>
        <v>100.00000000000003</v>
      </c>
    </row>
    <row r="1550" spans="1:30" x14ac:dyDescent="0.25">
      <c r="A1550" s="34" t="s">
        <v>925</v>
      </c>
      <c r="B1550" s="34" t="s">
        <v>926</v>
      </c>
      <c r="C1550" s="42">
        <f t="shared" si="1764"/>
        <v>1.1113582550207619</v>
      </c>
      <c r="D1550" s="42">
        <f t="shared" si="1765"/>
        <v>7.3423541925174263</v>
      </c>
      <c r="E1550" s="42">
        <f t="shared" si="1766"/>
        <v>0.42999999999999994</v>
      </c>
      <c r="F1550" s="42">
        <f t="shared" si="1767"/>
        <v>1.4874513975058092</v>
      </c>
      <c r="G1550" s="42">
        <f t="shared" si="1777"/>
        <v>5.562354192517426</v>
      </c>
      <c r="H1550" s="42">
        <f t="shared" si="1777"/>
        <v>7.9523541925174266</v>
      </c>
      <c r="I1550" s="42">
        <f t="shared" si="1777"/>
        <v>2.4093142468822597</v>
      </c>
      <c r="J1550" s="42">
        <f>J220</f>
        <v>4.8885507179884176</v>
      </c>
      <c r="K1550" s="42">
        <f>K220-0.5</f>
        <v>1.913162845517947</v>
      </c>
      <c r="L1550" s="42">
        <f t="shared" si="1769"/>
        <v>2.8979610204967194</v>
      </c>
      <c r="M1550" s="42">
        <f t="shared" si="1778"/>
        <v>4.7003433058879347</v>
      </c>
      <c r="N1550" s="42">
        <f t="shared" si="1778"/>
        <v>4.860417596140449</v>
      </c>
      <c r="O1550" s="42">
        <f t="shared" si="1778"/>
        <v>2.8516901711248077</v>
      </c>
      <c r="P1550" s="42">
        <f t="shared" si="1778"/>
        <v>3.8560056579792783</v>
      </c>
      <c r="Q1550" s="42">
        <f t="shared" si="1778"/>
        <v>4.5334564071672094</v>
      </c>
      <c r="R1550" s="42">
        <f t="shared" si="1778"/>
        <v>2.0528207829079634</v>
      </c>
      <c r="S1550" s="42">
        <f t="shared" si="1778"/>
        <v>3.5425105972192141</v>
      </c>
      <c r="T1550" s="42">
        <f t="shared" si="1770"/>
        <v>6.8566485075745227</v>
      </c>
      <c r="U1550" s="42">
        <f t="shared" si="1771"/>
        <v>2.1374592107154888</v>
      </c>
      <c r="V1550" s="42">
        <f t="shared" si="1772"/>
        <v>4.5642886405240271</v>
      </c>
      <c r="W1550" s="42">
        <f t="shared" si="1779"/>
        <v>2.4024711788682249</v>
      </c>
      <c r="X1550" s="42">
        <f t="shared" si="1779"/>
        <v>0.51392525969951786</v>
      </c>
      <c r="Y1550" s="42">
        <f t="shared" si="1773"/>
        <v>3.5640420263648696</v>
      </c>
      <c r="Z1550" s="42">
        <f t="shared" si="1774"/>
        <v>5.9580456636974306</v>
      </c>
      <c r="AA1550" s="42">
        <f t="shared" si="1780"/>
        <v>3.1915102314546404</v>
      </c>
      <c r="AB1550" s="42">
        <f t="shared" si="1780"/>
        <v>4.1172124126857339</v>
      </c>
      <c r="AC1550" s="42">
        <f t="shared" si="1775"/>
        <v>4.3022912890244989</v>
      </c>
      <c r="AD1550" s="74">
        <f t="shared" si="1763"/>
        <v>100.00000000000001</v>
      </c>
    </row>
    <row r="1551" spans="1:30" x14ac:dyDescent="0.25">
      <c r="A1551" s="34" t="s">
        <v>927</v>
      </c>
      <c r="B1551" s="34" t="s">
        <v>928</v>
      </c>
      <c r="C1551" s="42">
        <f t="shared" si="1764"/>
        <v>0.99427885801434457</v>
      </c>
      <c r="D1551" s="42">
        <f t="shared" si="1765"/>
        <v>0.96000000000000008</v>
      </c>
      <c r="E1551" s="42">
        <f t="shared" si="1766"/>
        <v>7.5334953654156687</v>
      </c>
      <c r="F1551" s="42">
        <f t="shared" si="1767"/>
        <v>1.7278317884718901</v>
      </c>
      <c r="G1551" s="42">
        <f t="shared" si="1777"/>
        <v>6.2834953654156687</v>
      </c>
      <c r="H1551" s="42">
        <f t="shared" si="1777"/>
        <v>1.57</v>
      </c>
      <c r="I1551" s="42">
        <f t="shared" si="1777"/>
        <v>3.0057687091488474</v>
      </c>
      <c r="J1551" s="42">
        <f t="shared" si="1768"/>
        <v>4.4303236026806854</v>
      </c>
      <c r="K1551" s="42">
        <f t="shared" ref="K1551:K1565" si="1783">K221</f>
        <v>3.0184963088577592</v>
      </c>
      <c r="L1551" s="42">
        <f t="shared" si="1769"/>
        <v>2.9989124347870035</v>
      </c>
      <c r="M1551" s="42">
        <f t="shared" si="1778"/>
        <v>4.5974602987484108</v>
      </c>
      <c r="N1551" s="42">
        <f t="shared" si="1778"/>
        <v>2.9537805857723463</v>
      </c>
      <c r="O1551" s="42">
        <f t="shared" si="1778"/>
        <v>3.3250403838115905</v>
      </c>
      <c r="P1551" s="42">
        <f t="shared" si="1778"/>
        <v>4.1437056298258064</v>
      </c>
      <c r="Q1551" s="42">
        <f t="shared" si="1778"/>
        <v>3.1747674891443847</v>
      </c>
      <c r="R1551" s="42">
        <f t="shared" si="1778"/>
        <v>4.4716880877978005</v>
      </c>
      <c r="S1551" s="42">
        <f t="shared" si="1778"/>
        <v>3.3318321411505294</v>
      </c>
      <c r="T1551" s="42">
        <f t="shared" si="1770"/>
        <v>6.2346877702910977</v>
      </c>
      <c r="U1551" s="42">
        <f t="shared" si="1771"/>
        <v>1.3449532833361961</v>
      </c>
      <c r="V1551" s="42">
        <f t="shared" si="1772"/>
        <v>5.2704642248414162</v>
      </c>
      <c r="W1551" s="42">
        <f t="shared" si="1779"/>
        <v>3.26751728411713</v>
      </c>
      <c r="X1551" s="42">
        <f t="shared" si="1779"/>
        <v>0.51446601413986182</v>
      </c>
      <c r="Y1551" s="42">
        <f t="shared" si="1773"/>
        <v>1.5549837827782511</v>
      </c>
      <c r="Z1551" s="42">
        <f t="shared" si="1774"/>
        <v>5.5059523101990466</v>
      </c>
      <c r="AA1551" s="42">
        <f t="shared" si="1780"/>
        <v>5.909504225095076</v>
      </c>
      <c r="AB1551" s="42">
        <f t="shared" si="1780"/>
        <v>6.2501143655095541</v>
      </c>
      <c r="AC1551" s="42">
        <f t="shared" si="1775"/>
        <v>5.6264796906496235</v>
      </c>
      <c r="AD1551" s="74">
        <f t="shared" si="1763"/>
        <v>100</v>
      </c>
    </row>
    <row r="1552" spans="1:30" x14ac:dyDescent="0.25">
      <c r="A1552" s="34" t="s">
        <v>929</v>
      </c>
      <c r="B1552" s="34" t="s">
        <v>930</v>
      </c>
      <c r="C1552" s="42">
        <f t="shared" si="1764"/>
        <v>4.643590027050684</v>
      </c>
      <c r="D1552" s="42">
        <f t="shared" si="1765"/>
        <v>0.96000000000000008</v>
      </c>
      <c r="E1552" s="42">
        <f t="shared" si="1766"/>
        <v>0.42999999999999994</v>
      </c>
      <c r="F1552" s="42">
        <f t="shared" si="1767"/>
        <v>1.4792639523772633</v>
      </c>
      <c r="G1552" s="42">
        <f t="shared" si="1777"/>
        <v>5.5377918571317881</v>
      </c>
      <c r="H1552" s="42">
        <f t="shared" si="1777"/>
        <v>7.9277918571317887</v>
      </c>
      <c r="I1552" s="42">
        <f t="shared" si="1777"/>
        <v>1.0745399702357903</v>
      </c>
      <c r="J1552" s="42">
        <f t="shared" si="1768"/>
        <v>4.6210785264318526</v>
      </c>
      <c r="K1552" s="42">
        <f t="shared" si="1783"/>
        <v>5.7622962010918926</v>
      </c>
      <c r="L1552" s="42">
        <f t="shared" si="1769"/>
        <v>2.3907174360447949</v>
      </c>
      <c r="M1552" s="42">
        <f t="shared" si="1778"/>
        <v>2.7445924427715238</v>
      </c>
      <c r="N1552" s="42">
        <f t="shared" si="1778"/>
        <v>5.4116121457754591</v>
      </c>
      <c r="O1552" s="42">
        <f t="shared" si="1778"/>
        <v>2.7054433434603351</v>
      </c>
      <c r="P1552" s="42">
        <f t="shared" si="1778"/>
        <v>4.7683438928488417</v>
      </c>
      <c r="Q1552" s="42">
        <f t="shared" si="1778"/>
        <v>3.4094553451459646</v>
      </c>
      <c r="R1552" s="42">
        <f t="shared" si="1778"/>
        <v>3.3822788139023552</v>
      </c>
      <c r="S1552" s="42">
        <f t="shared" si="1778"/>
        <v>3.3616261494670847</v>
      </c>
      <c r="T1552" s="42">
        <f t="shared" si="1770"/>
        <v>6.064439298721755</v>
      </c>
      <c r="U1552" s="42">
        <f t="shared" si="1771"/>
        <v>2.4408451130813082</v>
      </c>
      <c r="V1552" s="42">
        <f t="shared" si="1772"/>
        <v>4.598017101760691</v>
      </c>
      <c r="W1552" s="42">
        <f t="shared" si="1779"/>
        <v>3.2271491692159113</v>
      </c>
      <c r="X1552" s="42">
        <f t="shared" si="1779"/>
        <v>1.6703015213938477</v>
      </c>
      <c r="Y1552" s="42">
        <f t="shared" si="1773"/>
        <v>2.759589813663661</v>
      </c>
      <c r="Z1552" s="42">
        <f t="shared" si="1774"/>
        <v>4.9651102018420987</v>
      </c>
      <c r="AA1552" s="42">
        <f t="shared" si="1780"/>
        <v>4.0056089137722051</v>
      </c>
      <c r="AB1552" s="42">
        <f t="shared" si="1780"/>
        <v>5.380187229353699</v>
      </c>
      <c r="AC1552" s="42">
        <f t="shared" si="1775"/>
        <v>4.2783296763273881</v>
      </c>
      <c r="AD1552" s="74">
        <f t="shared" si="1763"/>
        <v>99.999999999999986</v>
      </c>
    </row>
    <row r="1553" spans="1:30" x14ac:dyDescent="0.25">
      <c r="A1553" s="34" t="s">
        <v>931</v>
      </c>
      <c r="B1553" s="34" t="s">
        <v>932</v>
      </c>
      <c r="C1553" s="42">
        <f t="shared" si="1764"/>
        <v>1.1710730357865846</v>
      </c>
      <c r="D1553" s="42">
        <f t="shared" si="1765"/>
        <v>7.4805297123782442</v>
      </c>
      <c r="E1553" s="42">
        <f t="shared" si="1766"/>
        <v>6.9505297123782439</v>
      </c>
      <c r="F1553" s="42">
        <f t="shared" si="1767"/>
        <v>1.533509904126082</v>
      </c>
      <c r="G1553" s="42">
        <f t="shared" si="1777"/>
        <v>5.7005297123782439</v>
      </c>
      <c r="H1553" s="42">
        <f t="shared" si="1777"/>
        <v>1.57</v>
      </c>
      <c r="I1553" s="42">
        <f t="shared" si="1777"/>
        <v>5.7271522363467238</v>
      </c>
      <c r="J1553" s="42">
        <f t="shared" si="1768"/>
        <v>4.0696434642003885</v>
      </c>
      <c r="K1553" s="42">
        <f t="shared" si="1783"/>
        <v>3.7677165486813697</v>
      </c>
      <c r="L1553" s="42">
        <f t="shared" si="1769"/>
        <v>1.5242694972307702</v>
      </c>
      <c r="M1553" s="42">
        <f t="shared" si="1778"/>
        <v>3.6181823723334094</v>
      </c>
      <c r="N1553" s="42">
        <f t="shared" si="1778"/>
        <v>1.8483784666385372</v>
      </c>
      <c r="O1553" s="42">
        <f t="shared" si="1778"/>
        <v>1.6648160967774241</v>
      </c>
      <c r="P1553" s="42">
        <f t="shared" si="1778"/>
        <v>0.40753310702364026</v>
      </c>
      <c r="Q1553" s="42">
        <f t="shared" si="1778"/>
        <v>3.4788043275695122</v>
      </c>
      <c r="R1553" s="42">
        <f t="shared" si="1778"/>
        <v>2.9675590059568293</v>
      </c>
      <c r="S1553" s="42">
        <f t="shared" si="1778"/>
        <v>2.1624038480726164</v>
      </c>
      <c r="T1553" s="42">
        <f t="shared" si="1770"/>
        <v>5.1439591959009237</v>
      </c>
      <c r="U1553" s="42">
        <f t="shared" si="1771"/>
        <v>1.4608650069189042</v>
      </c>
      <c r="V1553" s="42">
        <f t="shared" si="1772"/>
        <v>5.6978516498166991</v>
      </c>
      <c r="W1553" s="42">
        <f t="shared" si="1779"/>
        <v>1.5311599892739731</v>
      </c>
      <c r="X1553" s="42">
        <f t="shared" si="1779"/>
        <v>1.9433747819707812</v>
      </c>
      <c r="Y1553" s="42">
        <f t="shared" si="1773"/>
        <v>3.4842933069972699</v>
      </c>
      <c r="Z1553" s="42">
        <f t="shared" si="1774"/>
        <v>6.0057904752334865</v>
      </c>
      <c r="AA1553" s="42">
        <f t="shared" si="1780"/>
        <v>5.8604356022996562</v>
      </c>
      <c r="AB1553" s="42">
        <f t="shared" si="1780"/>
        <v>6.5205297123782442</v>
      </c>
      <c r="AC1553" s="42">
        <f t="shared" si="1775"/>
        <v>6.7091092313314373</v>
      </c>
      <c r="AD1553" s="74">
        <f t="shared" si="1763"/>
        <v>99.999999999999986</v>
      </c>
    </row>
    <row r="1554" spans="1:30" x14ac:dyDescent="0.25">
      <c r="A1554" s="34" t="s">
        <v>933</v>
      </c>
      <c r="B1554" s="34" t="s">
        <v>934</v>
      </c>
      <c r="C1554" s="42">
        <f t="shared" si="1764"/>
        <v>1.2413230942761644</v>
      </c>
      <c r="D1554" s="42">
        <f t="shared" si="1765"/>
        <v>7.3479378115909366</v>
      </c>
      <c r="E1554" s="42">
        <f>E224-1.9</f>
        <v>5.3179378115909355</v>
      </c>
      <c r="F1554" s="42">
        <f t="shared" si="1767"/>
        <v>5.7479378115909361</v>
      </c>
      <c r="G1554" s="42">
        <f t="shared" si="1777"/>
        <v>5.5679378115909355</v>
      </c>
      <c r="H1554" s="42">
        <f t="shared" si="1777"/>
        <v>7.9579378115909361</v>
      </c>
      <c r="I1554" s="42">
        <f t="shared" si="1777"/>
        <v>5.3394455851420677</v>
      </c>
      <c r="J1554" s="42">
        <f t="shared" si="1768"/>
        <v>1.0180678806521113</v>
      </c>
      <c r="K1554" s="42">
        <f t="shared" si="1783"/>
        <v>4.1398412401563807</v>
      </c>
      <c r="L1554" s="42">
        <f>L224</f>
        <v>0.64216449655149055</v>
      </c>
      <c r="M1554" s="42">
        <f t="shared" si="1778"/>
        <v>0.81592091692107327</v>
      </c>
      <c r="N1554" s="42">
        <f t="shared" si="1778"/>
        <v>2.1007640724960037</v>
      </c>
      <c r="O1554" s="42">
        <f t="shared" si="1778"/>
        <v>0.27182714091876348</v>
      </c>
      <c r="P1554" s="42">
        <f t="shared" si="1778"/>
        <v>0.93157426419034517</v>
      </c>
      <c r="Q1554" s="42">
        <f t="shared" si="1778"/>
        <v>0.68585252265684449</v>
      </c>
      <c r="R1554" s="42">
        <f t="shared" si="1778"/>
        <v>6.385944826722854</v>
      </c>
      <c r="S1554" s="42">
        <f t="shared" si="1778"/>
        <v>1.3010457012442385</v>
      </c>
      <c r="T1554" s="42">
        <f t="shared" si="1770"/>
        <v>3.9936634971828999</v>
      </c>
      <c r="U1554" s="42">
        <f t="shared" si="1771"/>
        <v>2.1958408186671479</v>
      </c>
      <c r="V1554" s="42">
        <f t="shared" si="1772"/>
        <v>4.7502637331191542</v>
      </c>
      <c r="W1554" s="42">
        <f t="shared" si="1779"/>
        <v>3.5174991664475015</v>
      </c>
      <c r="X1554" s="42">
        <f t="shared" si="1779"/>
        <v>2.3954804859685854</v>
      </c>
      <c r="Y1554" s="42">
        <f t="shared" si="1773"/>
        <v>3.107826556214794</v>
      </c>
      <c r="Z1554" s="42">
        <f t="shared" si="1774"/>
        <v>6.249277507950624</v>
      </c>
      <c r="AA1554" s="42">
        <f t="shared" si="1780"/>
        <v>4.4783608961606785</v>
      </c>
      <c r="AB1554" s="42">
        <f t="shared" si="1780"/>
        <v>5.8853335675317506</v>
      </c>
      <c r="AC1554" s="42">
        <f t="shared" si="1775"/>
        <v>6.6129929708738731</v>
      </c>
      <c r="AD1554" s="74">
        <f t="shared" si="1763"/>
        <v>100.00000000000004</v>
      </c>
    </row>
    <row r="1555" spans="1:30" x14ac:dyDescent="0.25">
      <c r="A1555" s="34" t="s">
        <v>935</v>
      </c>
      <c r="B1555" s="34" t="s">
        <v>936</v>
      </c>
      <c r="C1555" s="42">
        <f t="shared" si="1764"/>
        <v>2.644896087726988</v>
      </c>
      <c r="D1555" s="42">
        <f t="shared" si="1765"/>
        <v>7.5433830612939321</v>
      </c>
      <c r="E1555" s="42">
        <f t="shared" si="1766"/>
        <v>0.42999999999999994</v>
      </c>
      <c r="F1555" s="42">
        <f t="shared" si="1767"/>
        <v>1.5544610204313112</v>
      </c>
      <c r="G1555" s="42">
        <f t="shared" si="1777"/>
        <v>5.7633830612939319</v>
      </c>
      <c r="H1555" s="42">
        <f t="shared" si="1777"/>
        <v>8.1533830612939315</v>
      </c>
      <c r="I1555" s="42">
        <f t="shared" si="1777"/>
        <v>3.0416915306469652</v>
      </c>
      <c r="J1555" s="42">
        <f t="shared" si="1768"/>
        <v>3.9037095140461231</v>
      </c>
      <c r="K1555" s="42">
        <f t="shared" si="1783"/>
        <v>3.2055453335639168</v>
      </c>
      <c r="L1555" s="42">
        <f t="shared" si="1769"/>
        <v>0.83014884161073255</v>
      </c>
      <c r="M1555" s="42">
        <f t="shared" si="1778"/>
        <v>2.435372747654085</v>
      </c>
      <c r="N1555" s="42">
        <f t="shared" si="1778"/>
        <v>3.8219180346259169</v>
      </c>
      <c r="O1555" s="42">
        <f t="shared" si="1778"/>
        <v>3.221655540633201</v>
      </c>
      <c r="P1555" s="42">
        <f t="shared" si="1778"/>
        <v>2.8802300893160964</v>
      </c>
      <c r="Q1555" s="42">
        <f t="shared" si="1778"/>
        <v>2.6311064362920207</v>
      </c>
      <c r="R1555" s="42">
        <f t="shared" si="1778"/>
        <v>4.0338659648466146</v>
      </c>
      <c r="S1555" s="42">
        <f t="shared" si="1778"/>
        <v>2.2604152521148477</v>
      </c>
      <c r="T1555" s="42">
        <f t="shared" si="1770"/>
        <v>5.2817660371200477</v>
      </c>
      <c r="U1555" s="42">
        <f t="shared" si="1771"/>
        <v>2.0884438828898113</v>
      </c>
      <c r="V1555" s="42">
        <f t="shared" si="1772"/>
        <v>5.5816289522285505</v>
      </c>
      <c r="W1555" s="42">
        <f t="shared" si="1779"/>
        <v>2.8709255181762532</v>
      </c>
      <c r="X1555" s="42">
        <f t="shared" si="1779"/>
        <v>2.0321321356915218</v>
      </c>
      <c r="Y1555" s="42">
        <f t="shared" si="1773"/>
        <v>1.4313939086253042</v>
      </c>
      <c r="Z1555" s="42">
        <f t="shared" si="1774"/>
        <v>5.4159870222674593</v>
      </c>
      <c r="AA1555" s="42">
        <f t="shared" si="1780"/>
        <v>5.0973912746481549</v>
      </c>
      <c r="AB1555" s="42">
        <f t="shared" si="1780"/>
        <v>5.7103328964395974</v>
      </c>
      <c r="AC1555" s="42">
        <f t="shared" si="1775"/>
        <v>6.134832794522687</v>
      </c>
      <c r="AD1555" s="74">
        <f t="shared" si="1763"/>
        <v>100</v>
      </c>
    </row>
    <row r="1556" spans="1:30" x14ac:dyDescent="0.25">
      <c r="A1556" s="34" t="s">
        <v>937</v>
      </c>
      <c r="B1556" s="34" t="s">
        <v>938</v>
      </c>
      <c r="C1556" s="42">
        <f t="shared" si="1764"/>
        <v>2.2452056191635004</v>
      </c>
      <c r="D1556" s="42">
        <f t="shared" si="1765"/>
        <v>0.96000000000000008</v>
      </c>
      <c r="E1556" s="42">
        <f t="shared" si="1766"/>
        <v>0.42999999999999994</v>
      </c>
      <c r="F1556" s="42">
        <f t="shared" si="1767"/>
        <v>6.0799369209901064</v>
      </c>
      <c r="G1556" s="42">
        <f t="shared" ref="G1556:I1571" si="1784">G226</f>
        <v>5.8999369209901058</v>
      </c>
      <c r="H1556" s="42">
        <f t="shared" si="1784"/>
        <v>8.2899369209901064</v>
      </c>
      <c r="I1556" s="42">
        <f t="shared" si="1784"/>
        <v>2.5499737170792098</v>
      </c>
      <c r="J1556" s="42">
        <f t="shared" si="1768"/>
        <v>4.1731636809041701</v>
      </c>
      <c r="K1556" s="42">
        <f t="shared" si="1783"/>
        <v>3.5774870798383902</v>
      </c>
      <c r="L1556" s="42">
        <f t="shared" si="1769"/>
        <v>2.3541215813931893</v>
      </c>
      <c r="M1556" s="42">
        <f t="shared" ref="M1556:S1571" si="1785">M226</f>
        <v>3.4626417085198815</v>
      </c>
      <c r="N1556" s="42">
        <f t="shared" si="1785"/>
        <v>4.2294029347583777</v>
      </c>
      <c r="O1556" s="42">
        <f t="shared" si="1785"/>
        <v>3.4314571511438841</v>
      </c>
      <c r="P1556" s="42">
        <f t="shared" si="1785"/>
        <v>3.9199632039108949</v>
      </c>
      <c r="Q1556" s="42">
        <f t="shared" si="1785"/>
        <v>3.9480213089676925</v>
      </c>
      <c r="R1556" s="42">
        <f t="shared" si="1785"/>
        <v>2.9829494485223242</v>
      </c>
      <c r="S1556" s="42">
        <f t="shared" si="1785"/>
        <v>2.4940924899427359</v>
      </c>
      <c r="T1556" s="42">
        <f t="shared" si="1770"/>
        <v>5.211325881851824</v>
      </c>
      <c r="U1556" s="42">
        <f t="shared" si="1771"/>
        <v>1.6641050182773043</v>
      </c>
      <c r="V1556" s="42">
        <f t="shared" si="1772"/>
        <v>3.6411578396481667</v>
      </c>
      <c r="W1556" s="42">
        <f t="shared" ref="W1556:X1571" si="1786">W226</f>
        <v>4.2121017124202487</v>
      </c>
      <c r="X1556" s="42">
        <f t="shared" si="1786"/>
        <v>2.1576627243354487</v>
      </c>
      <c r="Y1556" s="42">
        <f t="shared" si="1773"/>
        <v>3.4669757306629436</v>
      </c>
      <c r="Z1556" s="42">
        <f t="shared" si="1774"/>
        <v>5.2960534312866221</v>
      </c>
      <c r="AA1556" s="42">
        <f t="shared" ref="AA1556:AB1571" si="1787">AA226</f>
        <v>3.8438512233426767</v>
      </c>
      <c r="AB1556" s="42">
        <f t="shared" si="1787"/>
        <v>4.9404612388666695</v>
      </c>
      <c r="AC1556" s="42">
        <f t="shared" si="1775"/>
        <v>4.5380145121935431</v>
      </c>
      <c r="AD1556" s="74">
        <f t="shared" si="1763"/>
        <v>100.00000000000003</v>
      </c>
    </row>
    <row r="1557" spans="1:30" x14ac:dyDescent="0.25">
      <c r="A1557" s="34" t="s">
        <v>939</v>
      </c>
      <c r="B1557" s="34" t="s">
        <v>940</v>
      </c>
      <c r="C1557" s="42">
        <f t="shared" si="1764"/>
        <v>1.0507823436519972</v>
      </c>
      <c r="D1557" s="42">
        <f t="shared" si="1765"/>
        <v>0.96000000000000008</v>
      </c>
      <c r="E1557" s="42">
        <f t="shared" si="1766"/>
        <v>0.42999999999999994</v>
      </c>
      <c r="F1557" s="42">
        <f t="shared" si="1767"/>
        <v>1.6182058636454388</v>
      </c>
      <c r="G1557" s="42">
        <f t="shared" si="1784"/>
        <v>5.9546175909363148</v>
      </c>
      <c r="H1557" s="42">
        <f t="shared" si="1784"/>
        <v>8.3446175909363145</v>
      </c>
      <c r="I1557" s="42">
        <f t="shared" si="1784"/>
        <v>4.2664117272908761</v>
      </c>
      <c r="J1557" s="42">
        <f t="shared" si="1768"/>
        <v>3.6238125946624935</v>
      </c>
      <c r="K1557" s="42">
        <f t="shared" si="1783"/>
        <v>1.9689315587982921</v>
      </c>
      <c r="L1557" s="42">
        <f t="shared" si="1769"/>
        <v>3.1755952281648154</v>
      </c>
      <c r="M1557" s="42">
        <f t="shared" si="1785"/>
        <v>5.711051919020524</v>
      </c>
      <c r="N1557" s="42">
        <f t="shared" si="1785"/>
        <v>4.4480729940106665</v>
      </c>
      <c r="O1557" s="42">
        <f t="shared" si="1785"/>
        <v>3.4593791953717354</v>
      </c>
      <c r="P1557" s="42">
        <f t="shared" si="1785"/>
        <v>2.1170679971675974</v>
      </c>
      <c r="Q1557" s="42">
        <f t="shared" si="1785"/>
        <v>4.3231221225312959</v>
      </c>
      <c r="R1557" s="42">
        <f t="shared" si="1785"/>
        <v>2.0760325409514331</v>
      </c>
      <c r="S1557" s="42">
        <f t="shared" si="1785"/>
        <v>3.550405214556132</v>
      </c>
      <c r="T1557" s="42">
        <f t="shared" si="1770"/>
        <v>6.8244074163191497</v>
      </c>
      <c r="U1557" s="42">
        <f t="shared" si="1771"/>
        <v>1.5194245385266489</v>
      </c>
      <c r="V1557" s="42">
        <f t="shared" si="1772"/>
        <v>4.0500160282967412</v>
      </c>
      <c r="W1557" s="42">
        <f t="shared" si="1786"/>
        <v>4.251339543858859</v>
      </c>
      <c r="X1557" s="42">
        <f t="shared" si="1786"/>
        <v>2.9960942866391855</v>
      </c>
      <c r="Y1557" s="42">
        <f t="shared" si="1773"/>
        <v>3.4934636398619117</v>
      </c>
      <c r="Z1557" s="42">
        <f t="shared" si="1774"/>
        <v>4.0897943104489105</v>
      </c>
      <c r="AA1557" s="42">
        <f t="shared" si="1787"/>
        <v>4.377409740853901</v>
      </c>
      <c r="AB1557" s="42">
        <f t="shared" si="1787"/>
        <v>6.0452858748223992</v>
      </c>
      <c r="AC1557" s="42">
        <f t="shared" si="1775"/>
        <v>5.2746581386763634</v>
      </c>
      <c r="AD1557" s="74">
        <f t="shared" si="1763"/>
        <v>99.999999999999986</v>
      </c>
    </row>
    <row r="1558" spans="1:30" x14ac:dyDescent="0.25">
      <c r="A1558" s="34" t="s">
        <v>941</v>
      </c>
      <c r="B1558" s="34" t="s">
        <v>942</v>
      </c>
      <c r="C1558" s="42">
        <f t="shared" si="1764"/>
        <v>3.954747717137491</v>
      </c>
      <c r="D1558" s="42">
        <f t="shared" si="1765"/>
        <v>4.2604968168269908</v>
      </c>
      <c r="E1558" s="42">
        <f t="shared" si="1766"/>
        <v>5.9436423473689546</v>
      </c>
      <c r="F1558" s="42">
        <f t="shared" si="1767"/>
        <v>4.9129040662213983</v>
      </c>
      <c r="G1558" s="42">
        <f t="shared" si="1784"/>
        <v>1.1144787908523068</v>
      </c>
      <c r="H1558" s="42">
        <f t="shared" si="1784"/>
        <v>3.4623308005380364</v>
      </c>
      <c r="I1558" s="42">
        <f t="shared" si="1784"/>
        <v>2.7989013235342348</v>
      </c>
      <c r="J1558" s="42">
        <f t="shared" si="1768"/>
        <v>2.0697897291302372</v>
      </c>
      <c r="K1558" s="42">
        <f t="shared" si="1783"/>
        <v>3.2322963563427773</v>
      </c>
      <c r="L1558" s="42">
        <f t="shared" si="1769"/>
        <v>2.4585782494442192</v>
      </c>
      <c r="M1558" s="42">
        <f t="shared" si="1785"/>
        <v>0.91712488248159374</v>
      </c>
      <c r="N1558" s="42">
        <f t="shared" si="1785"/>
        <v>1.7609008647198992</v>
      </c>
      <c r="O1558" s="42">
        <f t="shared" si="1785"/>
        <v>2.9717463859826374</v>
      </c>
      <c r="P1558" s="42">
        <f t="shared" si="1785"/>
        <v>1.104256156030998</v>
      </c>
      <c r="Q1558" s="42">
        <f t="shared" si="1785"/>
        <v>6.1217200649968309</v>
      </c>
      <c r="R1558" s="42">
        <f t="shared" si="1785"/>
        <v>6.1217200649968309</v>
      </c>
      <c r="S1558" s="42">
        <f t="shared" si="1785"/>
        <v>5.2217200649968305</v>
      </c>
      <c r="T1558" s="42">
        <f t="shared" si="1770"/>
        <v>8.1317200649968306</v>
      </c>
      <c r="U1558" s="42">
        <f t="shared" si="1771"/>
        <v>6.8717200649968309</v>
      </c>
      <c r="V1558" s="42">
        <f t="shared" si="1772"/>
        <v>3.536075040623019</v>
      </c>
      <c r="W1558" s="42">
        <f t="shared" si="1786"/>
        <v>4.7499426804487097</v>
      </c>
      <c r="X1558" s="42">
        <f t="shared" si="1786"/>
        <v>1.4429442662385077</v>
      </c>
      <c r="Y1558" s="42">
        <f t="shared" si="1773"/>
        <v>4.0777470073064421</v>
      </c>
      <c r="Z1558" s="42">
        <f t="shared" si="1774"/>
        <v>4.2718399064643906</v>
      </c>
      <c r="AA1558" s="42">
        <f t="shared" si="1787"/>
        <v>3.6842337081562491</v>
      </c>
      <c r="AB1558" s="42">
        <f t="shared" si="1787"/>
        <v>1.6932417201055066</v>
      </c>
      <c r="AC1558" s="42">
        <f t="shared" si="1775"/>
        <v>3.1131808590612451</v>
      </c>
      <c r="AD1558" s="74">
        <f t="shared" si="1763"/>
        <v>100.00000000000001</v>
      </c>
    </row>
    <row r="1559" spans="1:30" x14ac:dyDescent="0.25">
      <c r="A1559" s="34" t="s">
        <v>943</v>
      </c>
      <c r="B1559" s="34" t="s">
        <v>944</v>
      </c>
      <c r="C1559" s="42">
        <f t="shared" si="1764"/>
        <v>3.4117448107427202</v>
      </c>
      <c r="D1559" s="42">
        <f t="shared" si="1765"/>
        <v>5.2829631522304386</v>
      </c>
      <c r="E1559" s="42">
        <f t="shared" si="1766"/>
        <v>4.0673168200215812</v>
      </c>
      <c r="F1559" s="42">
        <f t="shared" si="1767"/>
        <v>3.053322459240901</v>
      </c>
      <c r="G1559" s="42">
        <f t="shared" si="1784"/>
        <v>0.14094465483431051</v>
      </c>
      <c r="H1559" s="42">
        <f t="shared" si="1784"/>
        <v>7.0365495671474951</v>
      </c>
      <c r="I1559" s="42">
        <f t="shared" si="1784"/>
        <v>4.9206967440128428</v>
      </c>
      <c r="J1559" s="42">
        <f t="shared" si="1768"/>
        <v>3.9728850140612337</v>
      </c>
      <c r="K1559" s="42">
        <f t="shared" si="1783"/>
        <v>2.3978656283847468</v>
      </c>
      <c r="L1559" s="42">
        <f t="shared" si="1769"/>
        <v>3.5822862410561847</v>
      </c>
      <c r="M1559" s="42">
        <f t="shared" si="1785"/>
        <v>4.6785546831001641</v>
      </c>
      <c r="N1559" s="42">
        <f t="shared" si="1785"/>
        <v>4.6957583558443687</v>
      </c>
      <c r="O1559" s="42">
        <f t="shared" si="1785"/>
        <v>5.2607965355922763</v>
      </c>
      <c r="P1559" s="42">
        <f t="shared" si="1785"/>
        <v>0.39633258803041016</v>
      </c>
      <c r="Q1559" s="42">
        <f t="shared" si="1785"/>
        <v>0</v>
      </c>
      <c r="R1559" s="42">
        <f t="shared" si="1785"/>
        <v>0</v>
      </c>
      <c r="S1559" s="42">
        <f t="shared" si="1785"/>
        <v>3.6070128920893594</v>
      </c>
      <c r="T1559" s="42">
        <f t="shared" si="1770"/>
        <v>8.7705193381340365</v>
      </c>
      <c r="U1559" s="42">
        <f t="shared" si="1771"/>
        <v>7.5105193381340376</v>
      </c>
      <c r="V1559" s="42">
        <f t="shared" si="1772"/>
        <v>1.4001298345335107</v>
      </c>
      <c r="W1559" s="42">
        <f t="shared" si="1786"/>
        <v>3.3533772400111972</v>
      </c>
      <c r="X1559" s="42">
        <f t="shared" si="1786"/>
        <v>2.9946441188562307</v>
      </c>
      <c r="Y1559" s="42">
        <f t="shared" si="1773"/>
        <v>2.6950438668050576</v>
      </c>
      <c r="Z1559" s="42">
        <f t="shared" si="1774"/>
        <v>2.7952724855300262</v>
      </c>
      <c r="AA1559" s="42">
        <f t="shared" si="1787"/>
        <v>2.7581123750178431</v>
      </c>
      <c r="AB1559" s="42">
        <f t="shared" si="1787"/>
        <v>5.0344292943551352</v>
      </c>
      <c r="AC1559" s="42">
        <f t="shared" si="1775"/>
        <v>6.1829219622339053</v>
      </c>
      <c r="AD1559" s="74">
        <f t="shared" si="1763"/>
        <v>100.00000000000001</v>
      </c>
    </row>
    <row r="1560" spans="1:30" x14ac:dyDescent="0.25">
      <c r="A1560" s="34" t="s">
        <v>945</v>
      </c>
      <c r="B1560" s="34" t="s">
        <v>946</v>
      </c>
      <c r="C1560" s="42">
        <f t="shared" si="1764"/>
        <v>2.2359594616449567</v>
      </c>
      <c r="D1560" s="42">
        <f t="shared" si="1765"/>
        <v>5.9378849315984059</v>
      </c>
      <c r="E1560" s="42">
        <f t="shared" si="1766"/>
        <v>2.2741250820868206</v>
      </c>
      <c r="F1560" s="42">
        <f t="shared" si="1767"/>
        <v>0.89805356551671756</v>
      </c>
      <c r="G1560" s="42">
        <f t="shared" si="1784"/>
        <v>4.046742466391573E-2</v>
      </c>
      <c r="H1560" s="42">
        <f t="shared" si="1784"/>
        <v>7.2324276575709776</v>
      </c>
      <c r="I1560" s="42">
        <f t="shared" si="1784"/>
        <v>4.0446518872134707</v>
      </c>
      <c r="J1560" s="42">
        <f t="shared" si="1768"/>
        <v>4.941273931995795</v>
      </c>
      <c r="K1560" s="42">
        <f t="shared" si="1783"/>
        <v>1.3953568649644066</v>
      </c>
      <c r="L1560" s="42">
        <f t="shared" si="1769"/>
        <v>4.2060650521230647</v>
      </c>
      <c r="M1560" s="42">
        <f t="shared" si="1785"/>
        <v>4.7582420101407532</v>
      </c>
      <c r="N1560" s="42">
        <f t="shared" si="1785"/>
        <v>5.337803838672885</v>
      </c>
      <c r="O1560" s="42">
        <f t="shared" si="1785"/>
        <v>5.685787350178626</v>
      </c>
      <c r="P1560" s="42">
        <f t="shared" si="1785"/>
        <v>0.18619638316255568</v>
      </c>
      <c r="Q1560" s="42">
        <f t="shared" si="1785"/>
        <v>6.3521612255840418</v>
      </c>
      <c r="R1560" s="42">
        <f t="shared" si="1785"/>
        <v>6.3521612255840418</v>
      </c>
      <c r="S1560" s="42">
        <f t="shared" si="1785"/>
        <v>3.3347741503893622</v>
      </c>
      <c r="T1560" s="42">
        <f t="shared" si="1770"/>
        <v>8.3621612255840425</v>
      </c>
      <c r="U1560" s="42">
        <f t="shared" si="1771"/>
        <v>7.1021612255840418</v>
      </c>
      <c r="V1560" s="42">
        <f t="shared" si="1772"/>
        <v>2.0920604595940175</v>
      </c>
      <c r="W1560" s="42">
        <f t="shared" si="1786"/>
        <v>1.9354302844658435</v>
      </c>
      <c r="X1560" s="42">
        <f t="shared" si="1786"/>
        <v>2.0829712449448268</v>
      </c>
      <c r="Y1560" s="42">
        <f t="shared" si="1773"/>
        <v>1.1471004089698602</v>
      </c>
      <c r="Z1560" s="42">
        <f t="shared" si="1774"/>
        <v>1.6271889920307878</v>
      </c>
      <c r="AA1560" s="42">
        <f t="shared" si="1787"/>
        <v>1.0386534992768075</v>
      </c>
      <c r="AB1560" s="42">
        <f t="shared" si="1787"/>
        <v>5.1357899270679512</v>
      </c>
      <c r="AC1560" s="42">
        <f t="shared" si="1775"/>
        <v>4.2630906893910225</v>
      </c>
      <c r="AD1560" s="74">
        <f t="shared" si="1763"/>
        <v>99.999999999999986</v>
      </c>
    </row>
    <row r="1561" spans="1:30" x14ac:dyDescent="0.25">
      <c r="A1561" s="34" t="s">
        <v>947</v>
      </c>
      <c r="B1561" s="34" t="s">
        <v>948</v>
      </c>
      <c r="C1561" s="42">
        <f t="shared" si="1764"/>
        <v>4.4942708110357472</v>
      </c>
      <c r="D1561" s="42">
        <f t="shared" si="1765"/>
        <v>3.1348832908654805</v>
      </c>
      <c r="E1561" s="42">
        <f t="shared" si="1766"/>
        <v>5.2464094413495319</v>
      </c>
      <c r="F1561" s="42">
        <f t="shared" si="1767"/>
        <v>4.2485762450404359</v>
      </c>
      <c r="G1561" s="42">
        <f t="shared" si="1784"/>
        <v>0.33452973857970625</v>
      </c>
      <c r="H1561" s="42">
        <f t="shared" si="1784"/>
        <v>6.8909303633882848</v>
      </c>
      <c r="I1561" s="42">
        <f t="shared" si="1784"/>
        <v>0.52062077781922445</v>
      </c>
      <c r="J1561" s="42">
        <f t="shared" si="1768"/>
        <v>1.9706097977443702</v>
      </c>
      <c r="K1561" s="42">
        <f t="shared" si="1783"/>
        <v>3.1640270087639646</v>
      </c>
      <c r="L1561" s="42">
        <f t="shared" si="1769"/>
        <v>3.9322676502445502</v>
      </c>
      <c r="M1561" s="42">
        <f t="shared" si="1785"/>
        <v>3.9245756868102575</v>
      </c>
      <c r="N1561" s="42">
        <f t="shared" si="1785"/>
        <v>4.4720897364754251</v>
      </c>
      <c r="O1561" s="42">
        <f t="shared" si="1785"/>
        <v>3.5044592562814927</v>
      </c>
      <c r="P1561" s="42">
        <f t="shared" si="1785"/>
        <v>0.41166023394209267</v>
      </c>
      <c r="Q1561" s="42">
        <f t="shared" si="1785"/>
        <v>0</v>
      </c>
      <c r="R1561" s="42">
        <f t="shared" si="1785"/>
        <v>5.7053535547910972</v>
      </c>
      <c r="S1561" s="42">
        <f t="shared" si="1785"/>
        <v>2.9035690365273985</v>
      </c>
      <c r="T1561" s="42">
        <f t="shared" si="1770"/>
        <v>7.715353554791097</v>
      </c>
      <c r="U1561" s="42">
        <f t="shared" si="1771"/>
        <v>6.4553535547910972</v>
      </c>
      <c r="V1561" s="42">
        <f t="shared" si="1772"/>
        <v>1.849507583046663</v>
      </c>
      <c r="W1561" s="42">
        <f t="shared" si="1786"/>
        <v>4.3418162928375565</v>
      </c>
      <c r="X1561" s="42">
        <f t="shared" si="1786"/>
        <v>0.65384353668919259</v>
      </c>
      <c r="Y1561" s="42">
        <f t="shared" si="1773"/>
        <v>4.9125460310952045</v>
      </c>
      <c r="Z1561" s="42">
        <f t="shared" si="1774"/>
        <v>5.7057042393174671</v>
      </c>
      <c r="AA1561" s="42">
        <f t="shared" si="1787"/>
        <v>4.6408865305033453</v>
      </c>
      <c r="AB1561" s="42">
        <f t="shared" si="1787"/>
        <v>4.4914485431334183</v>
      </c>
      <c r="AC1561" s="42">
        <f t="shared" si="1775"/>
        <v>4.3747075041359169</v>
      </c>
      <c r="AD1561" s="74">
        <f t="shared" si="1763"/>
        <v>100.00000000000001</v>
      </c>
    </row>
    <row r="1562" spans="1:30" x14ac:dyDescent="0.25">
      <c r="A1562" s="34" t="s">
        <v>949</v>
      </c>
      <c r="B1562" s="34" t="s">
        <v>950</v>
      </c>
      <c r="C1562" s="42">
        <f t="shared" si="1764"/>
        <v>5.1155404744936908</v>
      </c>
      <c r="D1562" s="42">
        <f t="shared" si="1765"/>
        <v>2.4653013402101904</v>
      </c>
      <c r="E1562" s="42">
        <f t="shared" si="1766"/>
        <v>4.1700479263542389</v>
      </c>
      <c r="F1562" s="42">
        <f t="shared" si="1767"/>
        <v>2.6831394849803516</v>
      </c>
      <c r="G1562" s="42">
        <f t="shared" si="1784"/>
        <v>0.81176303505127378</v>
      </c>
      <c r="H1562" s="42">
        <f t="shared" si="1784"/>
        <v>5.2884197064266179</v>
      </c>
      <c r="I1562" s="42">
        <f t="shared" si="1784"/>
        <v>3.7754399337813469</v>
      </c>
      <c r="J1562" s="42">
        <f t="shared" si="1768"/>
        <v>1.7722536336486581</v>
      </c>
      <c r="K1562" s="42">
        <f t="shared" si="1783"/>
        <v>3.5799454874270991</v>
      </c>
      <c r="L1562" s="42">
        <f t="shared" si="1769"/>
        <v>4.0853486260149978</v>
      </c>
      <c r="M1562" s="42">
        <f t="shared" si="1785"/>
        <v>3.424530351882884</v>
      </c>
      <c r="N1562" s="42">
        <f t="shared" si="1785"/>
        <v>4.7403000967082951</v>
      </c>
      <c r="O1562" s="42">
        <f t="shared" si="1785"/>
        <v>4.1508395853954996</v>
      </c>
      <c r="P1562" s="42">
        <f t="shared" si="1785"/>
        <v>0.86019484301182036</v>
      </c>
      <c r="Q1562" s="42">
        <f t="shared" si="1785"/>
        <v>6.2031937052966573</v>
      </c>
      <c r="R1562" s="42">
        <f t="shared" si="1785"/>
        <v>6.2031937052966573</v>
      </c>
      <c r="S1562" s="42">
        <f t="shared" si="1785"/>
        <v>1.1677312350988864</v>
      </c>
      <c r="T1562" s="42">
        <f t="shared" si="1770"/>
        <v>8.213193705296657</v>
      </c>
      <c r="U1562" s="42">
        <f t="shared" si="1771"/>
        <v>6.9531937052966573</v>
      </c>
      <c r="V1562" s="42">
        <f t="shared" si="1772"/>
        <v>1.7777312350988872</v>
      </c>
      <c r="W1562" s="42">
        <f t="shared" si="1786"/>
        <v>3.8737999424179335</v>
      </c>
      <c r="X1562" s="42">
        <f t="shared" si="1786"/>
        <v>0.18687172584265177</v>
      </c>
      <c r="Y1562" s="42">
        <f t="shared" si="1773"/>
        <v>2.9581084750467226</v>
      </c>
      <c r="Z1562" s="42">
        <f t="shared" si="1774"/>
        <v>4.0941574331754591</v>
      </c>
      <c r="AA1562" s="42">
        <f t="shared" si="1787"/>
        <v>3.5874423488963965</v>
      </c>
      <c r="AB1562" s="42">
        <f t="shared" si="1787"/>
        <v>2.9036225854580104</v>
      </c>
      <c r="AC1562" s="42">
        <f t="shared" si="1775"/>
        <v>4.9546956723914528</v>
      </c>
      <c r="AD1562" s="74">
        <f t="shared" si="1763"/>
        <v>99.999999999999986</v>
      </c>
    </row>
    <row r="1563" spans="1:30" x14ac:dyDescent="0.25">
      <c r="A1563" s="34" t="s">
        <v>951</v>
      </c>
      <c r="B1563" s="34" t="s">
        <v>952</v>
      </c>
      <c r="C1563" s="42">
        <f t="shared" si="1764"/>
        <v>5.671573076628075</v>
      </c>
      <c r="D1563" s="42">
        <f t="shared" si="1765"/>
        <v>2.6584290927723937</v>
      </c>
      <c r="E1563" s="42">
        <f t="shared" si="1766"/>
        <v>4.9692519071452894</v>
      </c>
      <c r="F1563" s="42">
        <f t="shared" si="1767"/>
        <v>3.9953273428001643</v>
      </c>
      <c r="G1563" s="42">
        <f t="shared" si="1784"/>
        <v>0.45147631527720022</v>
      </c>
      <c r="H1563" s="42">
        <f t="shared" si="1784"/>
        <v>7.2572152579234013</v>
      </c>
      <c r="I1563" s="42">
        <f t="shared" si="1784"/>
        <v>0.56634171461493799</v>
      </c>
      <c r="J1563" s="42">
        <f t="shared" si="1768"/>
        <v>1.1475432475909009</v>
      </c>
      <c r="K1563" s="42">
        <f t="shared" si="1783"/>
        <v>3.9092150567985762</v>
      </c>
      <c r="L1563" s="42">
        <f t="shared" si="1769"/>
        <v>3.2321292534178419</v>
      </c>
      <c r="M1563" s="42">
        <f t="shared" si="1785"/>
        <v>1.4137747803001317</v>
      </c>
      <c r="N1563" s="42">
        <f t="shared" si="1785"/>
        <v>4.5432268523332748</v>
      </c>
      <c r="O1563" s="42">
        <f t="shared" si="1785"/>
        <v>3.9447611443247426</v>
      </c>
      <c r="P1563" s="42">
        <f t="shared" si="1785"/>
        <v>2.0713991845494162</v>
      </c>
      <c r="Q1563" s="42">
        <f t="shared" si="1785"/>
        <v>6.0438522259714835</v>
      </c>
      <c r="R1563" s="42">
        <f t="shared" si="1785"/>
        <v>0</v>
      </c>
      <c r="S1563" s="42">
        <f t="shared" si="1785"/>
        <v>3.1292348173143227</v>
      </c>
      <c r="T1563" s="42">
        <f t="shared" si="1770"/>
        <v>8.0538522259714824</v>
      </c>
      <c r="U1563" s="42">
        <f t="shared" si="1771"/>
        <v>6.3938522259714832</v>
      </c>
      <c r="V1563" s="42">
        <f t="shared" si="1772"/>
        <v>3.7392348173143217</v>
      </c>
      <c r="W1563" s="42">
        <f t="shared" si="1786"/>
        <v>4.7523576578138744</v>
      </c>
      <c r="X1563" s="42">
        <f t="shared" si="1786"/>
        <v>0.66182679333985506</v>
      </c>
      <c r="Y1563" s="42">
        <f t="shared" si="1773"/>
        <v>4.6644358837219153</v>
      </c>
      <c r="Z1563" s="42">
        <f t="shared" si="1774"/>
        <v>5.8999847420052207</v>
      </c>
      <c r="AA1563" s="42">
        <f t="shared" si="1787"/>
        <v>3.3778768050429449</v>
      </c>
      <c r="AB1563" s="42">
        <f t="shared" si="1787"/>
        <v>4.2435558182352979</v>
      </c>
      <c r="AC1563" s="42">
        <f t="shared" si="1775"/>
        <v>3.2082717608214524</v>
      </c>
      <c r="AD1563" s="74">
        <f t="shared" si="1763"/>
        <v>99.999999999999986</v>
      </c>
    </row>
    <row r="1564" spans="1:30" x14ac:dyDescent="0.25">
      <c r="A1564" s="34" t="s">
        <v>953</v>
      </c>
      <c r="B1564" s="34" t="s">
        <v>954</v>
      </c>
      <c r="C1564" s="42">
        <f t="shared" si="1764"/>
        <v>5.8219259283222291</v>
      </c>
      <c r="D1564" s="42">
        <f t="shared" si="1765"/>
        <v>3.2524111864062943</v>
      </c>
      <c r="E1564" s="42">
        <f t="shared" si="1766"/>
        <v>5.4036715816296566</v>
      </c>
      <c r="F1564" s="42">
        <f t="shared" si="1767"/>
        <v>4.0861856871773599</v>
      </c>
      <c r="G1564" s="42">
        <f t="shared" si="1784"/>
        <v>0.26072998739973696</v>
      </c>
      <c r="H1564" s="42">
        <f t="shared" si="1784"/>
        <v>6.7471332814022249</v>
      </c>
      <c r="I1564" s="42">
        <f t="shared" si="1784"/>
        <v>3.3329274817922983</v>
      </c>
      <c r="J1564" s="42">
        <f t="shared" si="1768"/>
        <v>1.9944363434187213</v>
      </c>
      <c r="K1564" s="42">
        <f t="shared" si="1783"/>
        <v>4.6984690986200741</v>
      </c>
      <c r="L1564" s="42">
        <f t="shared" si="1769"/>
        <v>3.5707093235748593</v>
      </c>
      <c r="M1564" s="42">
        <f t="shared" si="1785"/>
        <v>5.1089023503997906</v>
      </c>
      <c r="N1564" s="42">
        <f t="shared" si="1785"/>
        <v>6.1126227693140631</v>
      </c>
      <c r="O1564" s="42">
        <f t="shared" si="1785"/>
        <v>2.9204825476705714</v>
      </c>
      <c r="P1564" s="42">
        <f t="shared" si="1785"/>
        <v>0.33300079565491963</v>
      </c>
      <c r="Q1564" s="42">
        <f t="shared" si="1785"/>
        <v>0.4</v>
      </c>
      <c r="R1564" s="42">
        <f t="shared" si="1785"/>
        <v>6.5638156832425372</v>
      </c>
      <c r="S1564" s="42">
        <f t="shared" si="1785"/>
        <v>1.2879385610808463</v>
      </c>
      <c r="T1564" s="42">
        <f t="shared" si="1770"/>
        <v>8.5738156832425361</v>
      </c>
      <c r="U1564" s="42">
        <f t="shared" si="1771"/>
        <v>0.35</v>
      </c>
      <c r="V1564" s="42">
        <f t="shared" si="1772"/>
        <v>5.1798464027021138</v>
      </c>
      <c r="W1564" s="42">
        <f t="shared" si="1786"/>
        <v>4.5797194979815226</v>
      </c>
      <c r="X1564" s="42">
        <f t="shared" si="1786"/>
        <v>1.8806767907457422</v>
      </c>
      <c r="Y1564" s="42">
        <f t="shared" si="1773"/>
        <v>4.700695371605506</v>
      </c>
      <c r="Z1564" s="42">
        <f t="shared" si="1774"/>
        <v>5.7522407957395867</v>
      </c>
      <c r="AA1564" s="42">
        <f t="shared" si="1787"/>
        <v>2.9382559504444581</v>
      </c>
      <c r="AB1564" s="42">
        <f t="shared" si="1787"/>
        <v>1.955179139689267</v>
      </c>
      <c r="AC1564" s="42">
        <f t="shared" si="1775"/>
        <v>2.1942077607430814</v>
      </c>
      <c r="AD1564" s="74">
        <f t="shared" si="1763"/>
        <v>99.999999999999972</v>
      </c>
    </row>
    <row r="1565" spans="1:30" x14ac:dyDescent="0.25">
      <c r="A1565" s="34" t="s">
        <v>955</v>
      </c>
      <c r="B1565" s="34" t="s">
        <v>956</v>
      </c>
      <c r="C1565" s="42">
        <f t="shared" si="1764"/>
        <v>5.10880264801939</v>
      </c>
      <c r="D1565" s="42">
        <f t="shared" si="1765"/>
        <v>2.16439755216732</v>
      </c>
      <c r="E1565" s="42">
        <f t="shared" si="1766"/>
        <v>2.556815894307694</v>
      </c>
      <c r="F1565" s="42">
        <f t="shared" si="1767"/>
        <v>0.70874719071842673</v>
      </c>
      <c r="G1565" s="42">
        <f t="shared" si="1784"/>
        <v>0.51196347124131159</v>
      </c>
      <c r="H1565" s="42">
        <f t="shared" si="1784"/>
        <v>8.1684483518996256</v>
      </c>
      <c r="I1565" s="42">
        <f t="shared" si="1784"/>
        <v>4.1459789736419745</v>
      </c>
      <c r="J1565" s="42">
        <f t="shared" si="1768"/>
        <v>4.3619080605209186</v>
      </c>
      <c r="K1565" s="42">
        <f t="shared" si="1783"/>
        <v>4.5006846350591827</v>
      </c>
      <c r="L1565" s="42">
        <f t="shared" si="1769"/>
        <v>4.3839798564415329</v>
      </c>
      <c r="M1565" s="42">
        <f t="shared" si="1785"/>
        <v>4.3509347259084521</v>
      </c>
      <c r="N1565" s="42">
        <f t="shared" si="1785"/>
        <v>5.8307075696121453</v>
      </c>
      <c r="O1565" s="42">
        <f t="shared" si="1785"/>
        <v>6.3501079113112437</v>
      </c>
      <c r="P1565" s="42">
        <f t="shared" si="1785"/>
        <v>0.42186001273244089</v>
      </c>
      <c r="Q1565" s="42">
        <f t="shared" si="1785"/>
        <v>6.8034514780666893</v>
      </c>
      <c r="R1565" s="42">
        <f>R235-0.14</f>
        <v>6.6634514780666896</v>
      </c>
      <c r="S1565" s="42">
        <f t="shared" si="1785"/>
        <v>3.6356343187111269</v>
      </c>
      <c r="T1565" s="42">
        <f t="shared" si="1770"/>
        <v>8.813451478066689</v>
      </c>
      <c r="U1565" s="42">
        <f t="shared" si="1771"/>
        <v>7.1534514780666889</v>
      </c>
      <c r="V1565" s="42">
        <f>V235</f>
        <v>0.28347714491944559</v>
      </c>
      <c r="W1565" s="42">
        <f t="shared" si="1786"/>
        <v>0.14000000000000001</v>
      </c>
      <c r="X1565" s="42">
        <f t="shared" si="1786"/>
        <v>1.8520341161058813</v>
      </c>
      <c r="Y1565" s="42">
        <f>Y235</f>
        <v>0.3093742224976524</v>
      </c>
      <c r="Z1565" s="42">
        <f t="shared" si="1774"/>
        <v>0.79379640694495457</v>
      </c>
      <c r="AA1565" s="42">
        <f t="shared" si="1787"/>
        <v>0.81875953108752286</v>
      </c>
      <c r="AB1565" s="42">
        <f t="shared" si="1787"/>
        <v>2.3160685882780223</v>
      </c>
      <c r="AC1565" s="42">
        <f>AC235</f>
        <v>6.8517129056069672</v>
      </c>
      <c r="AD1565" s="74">
        <f t="shared" si="1763"/>
        <v>99.999999999999986</v>
      </c>
    </row>
    <row r="1566" spans="1:30" x14ac:dyDescent="0.25">
      <c r="A1566" s="34" t="s">
        <v>957</v>
      </c>
      <c r="B1566" s="34" t="s">
        <v>958</v>
      </c>
      <c r="C1566" s="42">
        <f t="shared" si="1764"/>
        <v>4.8176367785847622</v>
      </c>
      <c r="D1566" s="42">
        <f t="shared" si="1765"/>
        <v>2.7222438862548097</v>
      </c>
      <c r="E1566" s="42">
        <f t="shared" si="1766"/>
        <v>4.0918095974975781</v>
      </c>
      <c r="F1566" s="42">
        <f t="shared" si="1767"/>
        <v>3.0684672994490301</v>
      </c>
      <c r="G1566" s="42">
        <f t="shared" si="1784"/>
        <v>0.57914963615232673</v>
      </c>
      <c r="H1566" s="42">
        <f t="shared" si="1784"/>
        <v>5.0773487519753164</v>
      </c>
      <c r="I1566" s="42">
        <f t="shared" si="1784"/>
        <v>1.2271013254364322</v>
      </c>
      <c r="J1566" s="42">
        <f>J236</f>
        <v>3.2554923620375558</v>
      </c>
      <c r="K1566" s="42">
        <f>K236-0.5</f>
        <v>2.3265268769380216</v>
      </c>
      <c r="L1566" s="42">
        <f t="shared" si="1769"/>
        <v>3.0493585662016001</v>
      </c>
      <c r="M1566" s="42">
        <f t="shared" si="1785"/>
        <v>3.7397585306129697</v>
      </c>
      <c r="N1566" s="42">
        <f t="shared" si="1785"/>
        <v>5.79461138823602</v>
      </c>
      <c r="O1566" s="42">
        <f t="shared" si="1785"/>
        <v>3.6055884983413553</v>
      </c>
      <c r="P1566" s="42">
        <f t="shared" si="1785"/>
        <v>0.42082437557918784</v>
      </c>
      <c r="Q1566" s="42">
        <f t="shared" si="1785"/>
        <v>6.3249400180752406</v>
      </c>
      <c r="R1566" s="42">
        <f t="shared" si="1785"/>
        <v>5.9249400180752403</v>
      </c>
      <c r="S1566" s="42">
        <f t="shared" si="1785"/>
        <v>1.0749800060250805</v>
      </c>
      <c r="T1566" s="42">
        <f t="shared" si="1770"/>
        <v>7.9349400180752401</v>
      </c>
      <c r="U1566" s="42">
        <f t="shared" si="1771"/>
        <v>6.2749400180752399</v>
      </c>
      <c r="V1566" s="42">
        <f t="shared" si="1772"/>
        <v>2.6724700090376192</v>
      </c>
      <c r="W1566" s="42">
        <f t="shared" si="1786"/>
        <v>4.3141415244560637</v>
      </c>
      <c r="X1566" s="42">
        <f t="shared" si="1786"/>
        <v>1.3422820313288539</v>
      </c>
      <c r="Y1566" s="42">
        <f t="shared" si="1773"/>
        <v>4.5807175778569809</v>
      </c>
      <c r="Z1566" s="42">
        <f t="shared" si="1774"/>
        <v>4.9121237812793908</v>
      </c>
      <c r="AA1566" s="42">
        <f t="shared" si="1787"/>
        <v>3.6880119184500453</v>
      </c>
      <c r="AB1566" s="42">
        <f t="shared" si="1787"/>
        <v>3.4036889465538618</v>
      </c>
      <c r="AC1566" s="42">
        <f t="shared" si="1775"/>
        <v>3.775906259414187</v>
      </c>
      <c r="AD1566" s="74">
        <f t="shared" si="1763"/>
        <v>100</v>
      </c>
    </row>
    <row r="1567" spans="1:30" x14ac:dyDescent="0.25">
      <c r="A1567" s="34" t="s">
        <v>959</v>
      </c>
      <c r="B1567" s="34" t="s">
        <v>960</v>
      </c>
      <c r="C1567" s="42">
        <f t="shared" si="1764"/>
        <v>3.6390314388586655</v>
      </c>
      <c r="D1567" s="42">
        <f t="shared" si="1765"/>
        <v>5.4381550801922245</v>
      </c>
      <c r="E1567" s="42">
        <f t="shared" si="1766"/>
        <v>5.1085810710799491</v>
      </c>
      <c r="F1567" s="42">
        <f t="shared" si="1767"/>
        <v>3.5499479709811301</v>
      </c>
      <c r="G1567" s="42">
        <f t="shared" si="1784"/>
        <v>2.2214451770469714</v>
      </c>
      <c r="H1567" s="42">
        <f t="shared" si="1784"/>
        <v>5.1221690448480768</v>
      </c>
      <c r="I1567" s="42">
        <f t="shared" si="1784"/>
        <v>4.1313821823339136</v>
      </c>
      <c r="J1567" s="42">
        <f t="shared" si="1768"/>
        <v>2.6566311520467738</v>
      </c>
      <c r="K1567" s="42">
        <f t="shared" ref="K1567" si="1788">K237</f>
        <v>1.52675863594895</v>
      </c>
      <c r="L1567" s="42">
        <f t="shared" si="1769"/>
        <v>5.1456950877091669</v>
      </c>
      <c r="M1567" s="42">
        <f t="shared" si="1785"/>
        <v>5.0609543750210229</v>
      </c>
      <c r="N1567" s="42">
        <f t="shared" si="1785"/>
        <v>6.9151953933017216</v>
      </c>
      <c r="O1567" s="42">
        <f t="shared" si="1785"/>
        <v>6.2354709994389887</v>
      </c>
      <c r="P1567" s="42">
        <f t="shared" si="1785"/>
        <v>0.21901998525436958</v>
      </c>
      <c r="Q1567" s="42">
        <f t="shared" si="1785"/>
        <v>0</v>
      </c>
      <c r="R1567" s="42">
        <f t="shared" si="1785"/>
        <v>0</v>
      </c>
      <c r="S1567" s="42">
        <f t="shared" si="1785"/>
        <v>3.8968080721142253</v>
      </c>
      <c r="T1567" s="42">
        <f t="shared" si="1770"/>
        <v>9.2052121081713381</v>
      </c>
      <c r="U1567" s="42">
        <f t="shared" si="1771"/>
        <v>7.9452121081713374</v>
      </c>
      <c r="V1567" s="42">
        <f t="shared" si="1772"/>
        <v>6.005810594649919</v>
      </c>
      <c r="W1567" s="42">
        <f t="shared" si="1786"/>
        <v>2.0793155768187543</v>
      </c>
      <c r="X1567" s="42">
        <f t="shared" si="1786"/>
        <v>1.603359416296896</v>
      </c>
      <c r="Y1567" s="42">
        <f t="shared" si="1773"/>
        <v>2.7368411479269499</v>
      </c>
      <c r="Z1567" s="42">
        <f t="shared" si="1774"/>
        <v>2.6643618290667255</v>
      </c>
      <c r="AA1567" s="42">
        <f t="shared" si="1787"/>
        <v>1.9320790470298104</v>
      </c>
      <c r="AB1567" s="42">
        <f t="shared" si="1787"/>
        <v>3.5210612444242715</v>
      </c>
      <c r="AC1567" s="42">
        <f t="shared" si="1775"/>
        <v>1.4395012612678479</v>
      </c>
      <c r="AD1567" s="74">
        <f t="shared" si="1763"/>
        <v>100</v>
      </c>
    </row>
    <row r="1568" spans="1:30" x14ac:dyDescent="0.25">
      <c r="A1568" s="34" t="s">
        <v>961</v>
      </c>
      <c r="B1568" s="34" t="s">
        <v>962</v>
      </c>
      <c r="C1568" s="42">
        <f t="shared" si="1764"/>
        <v>5.8794386627973863</v>
      </c>
      <c r="D1568" s="42">
        <f t="shared" si="1765"/>
        <v>3.3273779833394586</v>
      </c>
      <c r="E1568" s="42">
        <f t="shared" si="1766"/>
        <v>0.42999999999999994</v>
      </c>
      <c r="F1568" s="42">
        <f>F238</f>
        <v>0</v>
      </c>
      <c r="G1568" s="42">
        <f t="shared" si="1784"/>
        <v>0.5897683377135976</v>
      </c>
      <c r="H1568" s="42">
        <f t="shared" si="1784"/>
        <v>7.3671993114057646</v>
      </c>
      <c r="I1568" s="42">
        <f t="shared" si="1784"/>
        <v>5.3145530337813716</v>
      </c>
      <c r="J1568" s="42">
        <f>J238</f>
        <v>6.0733167567515824</v>
      </c>
      <c r="K1568" s="42">
        <f>K238</f>
        <v>0</v>
      </c>
      <c r="L1568" s="42">
        <f>L238-2</f>
        <v>4.8006986258696838</v>
      </c>
      <c r="M1568" s="42">
        <f t="shared" si="1785"/>
        <v>6.4301376526183391</v>
      </c>
      <c r="N1568" s="42">
        <f t="shared" si="1785"/>
        <v>6.629530449795551</v>
      </c>
      <c r="O1568" s="42">
        <f>O238-0.64</f>
        <v>6.1606986258696841</v>
      </c>
      <c r="P1568" s="42">
        <f t="shared" si="1785"/>
        <v>0.16100864841405463</v>
      </c>
      <c r="Q1568" s="42">
        <f t="shared" si="1785"/>
        <v>7.2006986258696841</v>
      </c>
      <c r="R1568" s="42">
        <f t="shared" si="1785"/>
        <v>6.8006986258696838</v>
      </c>
      <c r="S1568" s="42">
        <f t="shared" si="1785"/>
        <v>1.3668995419565619</v>
      </c>
      <c r="T1568" s="42">
        <f t="shared" si="1770"/>
        <v>8.8106986258696836</v>
      </c>
      <c r="U1568" s="42">
        <f t="shared" si="1771"/>
        <v>7.1506986258696834</v>
      </c>
      <c r="V1568" s="42">
        <f t="shared" si="1772"/>
        <v>1.1268122137228518</v>
      </c>
      <c r="W1568" s="42">
        <f t="shared" si="1786"/>
        <v>1.6294034558681396</v>
      </c>
      <c r="X1568" s="42">
        <f t="shared" si="1786"/>
        <v>1.8603283880812522</v>
      </c>
      <c r="Y1568" s="42">
        <f t="shared" si="1773"/>
        <v>0.59</v>
      </c>
      <c r="Z1568" s="42">
        <f t="shared" si="1774"/>
        <v>0.28999999999999998</v>
      </c>
      <c r="AA1568" s="42">
        <f t="shared" si="1787"/>
        <v>0.26</v>
      </c>
      <c r="AB1568" s="42">
        <f t="shared" si="1787"/>
        <v>4.8478286177614347</v>
      </c>
      <c r="AC1568" s="42">
        <f t="shared" si="1775"/>
        <v>4.9022051907745468</v>
      </c>
      <c r="AD1568" s="74">
        <f t="shared" ref="AD1568:AD1620" si="1789">SUM(C1568:AC1568)</f>
        <v>100.00000000000001</v>
      </c>
    </row>
    <row r="1569" spans="1:30" x14ac:dyDescent="0.25">
      <c r="A1569" s="34" t="s">
        <v>963</v>
      </c>
      <c r="B1569" s="34" t="s">
        <v>964</v>
      </c>
      <c r="C1569" s="42">
        <f t="shared" si="1764"/>
        <v>2.8018005069288403</v>
      </c>
      <c r="D1569" s="42">
        <f t="shared" si="1765"/>
        <v>4.2071164109607508</v>
      </c>
      <c r="E1569" s="42">
        <f t="shared" si="1766"/>
        <v>4.3047181420431535</v>
      </c>
      <c r="F1569" s="42">
        <f t="shared" si="1767"/>
        <v>2.9730917147908511</v>
      </c>
      <c r="G1569" s="42">
        <f t="shared" si="1784"/>
        <v>0.11873258191584113</v>
      </c>
      <c r="H1569" s="42">
        <f t="shared" si="1784"/>
        <v>6.8816495540291163</v>
      </c>
      <c r="I1569" s="42">
        <f t="shared" si="1784"/>
        <v>1.7248074390773354</v>
      </c>
      <c r="J1569" s="42">
        <f t="shared" si="1768"/>
        <v>0.69823254765846587</v>
      </c>
      <c r="K1569" s="42">
        <f t="shared" ref="K1569:K1584" si="1790">K239</f>
        <v>4.4452606075163787</v>
      </c>
      <c r="L1569" s="42">
        <f t="shared" si="1769"/>
        <v>3.5367738817912144</v>
      </c>
      <c r="M1569" s="42">
        <f t="shared" si="1785"/>
        <v>3.2462987882144456</v>
      </c>
      <c r="N1569" s="42">
        <f t="shared" si="1785"/>
        <v>4.7394058042811142</v>
      </c>
      <c r="O1569" s="42">
        <f t="shared" si="1785"/>
        <v>5.2964470771987289</v>
      </c>
      <c r="P1569" s="42">
        <f t="shared" si="1785"/>
        <v>0.21696259762275957</v>
      </c>
      <c r="Q1569" s="42">
        <f t="shared" si="1785"/>
        <v>6.0139320028559062</v>
      </c>
      <c r="R1569" s="42">
        <f t="shared" si="1785"/>
        <v>6.0139320028559062</v>
      </c>
      <c r="S1569" s="42">
        <f t="shared" si="1785"/>
        <v>3.1092880019039382</v>
      </c>
      <c r="T1569" s="42">
        <f t="shared" si="1770"/>
        <v>8.023932002855906</v>
      </c>
      <c r="U1569" s="42">
        <f t="shared" si="1771"/>
        <v>6.7639320028559062</v>
      </c>
      <c r="V1569" s="42">
        <f t="shared" si="1772"/>
        <v>3.4687075017849414</v>
      </c>
      <c r="W1569" s="42">
        <f t="shared" si="1786"/>
        <v>1.4648875912818196</v>
      </c>
      <c r="X1569" s="42">
        <f t="shared" si="1786"/>
        <v>2.5507375966325254</v>
      </c>
      <c r="Y1569" s="42">
        <f t="shared" si="1773"/>
        <v>2.9326468148524634</v>
      </c>
      <c r="Z1569" s="42">
        <f t="shared" si="1774"/>
        <v>4.1278317890496794</v>
      </c>
      <c r="AA1569" s="42">
        <f t="shared" si="1787"/>
        <v>2.6619442857240401</v>
      </c>
      <c r="AB1569" s="42">
        <f t="shared" si="1787"/>
        <v>4.6064160021875029</v>
      </c>
      <c r="AC1569" s="42">
        <f t="shared" si="1775"/>
        <v>3.0705147511304625</v>
      </c>
      <c r="AD1569" s="74">
        <f t="shared" si="1789"/>
        <v>100.00000000000001</v>
      </c>
    </row>
    <row r="1570" spans="1:30" x14ac:dyDescent="0.25">
      <c r="A1570" s="34" t="s">
        <v>965</v>
      </c>
      <c r="B1570" s="34" t="s">
        <v>966</v>
      </c>
      <c r="C1570" s="42">
        <f t="shared" si="1764"/>
        <v>3.947395653669814</v>
      </c>
      <c r="D1570" s="42">
        <f t="shared" si="1765"/>
        <v>3.6528099217212158</v>
      </c>
      <c r="E1570" s="42">
        <f t="shared" si="1766"/>
        <v>5.4059424725077374</v>
      </c>
      <c r="F1570" s="42">
        <f t="shared" si="1767"/>
        <v>4.0459720703376725</v>
      </c>
      <c r="G1570" s="42">
        <f t="shared" si="1784"/>
        <v>0.80568523908810208</v>
      </c>
      <c r="H1570" s="42">
        <f t="shared" si="1784"/>
        <v>6.3194893842885413</v>
      </c>
      <c r="I1570" s="42">
        <f t="shared" si="1784"/>
        <v>2.4983852010156267</v>
      </c>
      <c r="J1570" s="42">
        <f t="shared" si="1768"/>
        <v>1.3297268526331159</v>
      </c>
      <c r="K1570" s="42">
        <f t="shared" si="1790"/>
        <v>2.8277982324310917</v>
      </c>
      <c r="L1570" s="42">
        <f t="shared" si="1769"/>
        <v>2.4100444308003746</v>
      </c>
      <c r="M1570" s="42">
        <f t="shared" si="1785"/>
        <v>5.0774451518382202</v>
      </c>
      <c r="N1570" s="42">
        <f t="shared" si="1785"/>
        <v>5.2848238511650001</v>
      </c>
      <c r="O1570" s="42">
        <f t="shared" si="1785"/>
        <v>3.6175427469638657</v>
      </c>
      <c r="P1570" s="42">
        <f t="shared" si="1785"/>
        <v>1.1111840684018122</v>
      </c>
      <c r="Q1570" s="42">
        <f t="shared" si="1785"/>
        <v>6.2667873135262102</v>
      </c>
      <c r="R1570" s="42">
        <f t="shared" si="1785"/>
        <v>5.8667873135262099</v>
      </c>
      <c r="S1570" s="42">
        <f t="shared" si="1785"/>
        <v>4.9667873135262095</v>
      </c>
      <c r="T1570" s="42">
        <f t="shared" si="1770"/>
        <v>7.8767873135262096</v>
      </c>
      <c r="U1570" s="42">
        <f t="shared" si="1771"/>
        <v>6.2167873135262095</v>
      </c>
      <c r="V1570" s="42">
        <f t="shared" si="1772"/>
        <v>2.8878431281600299</v>
      </c>
      <c r="W1570" s="42">
        <f t="shared" si="1786"/>
        <v>2.3260292305787069</v>
      </c>
      <c r="X1570" s="42">
        <f t="shared" si="1786"/>
        <v>0.26264811532877808</v>
      </c>
      <c r="Y1570" s="42">
        <f t="shared" si="1773"/>
        <v>1.9123040790234893</v>
      </c>
      <c r="Z1570" s="42">
        <f t="shared" si="1774"/>
        <v>3.5065361002695847</v>
      </c>
      <c r="AA1570" s="42">
        <f t="shared" si="1787"/>
        <v>3.321331238428928</v>
      </c>
      <c r="AB1570" s="42">
        <f t="shared" si="1787"/>
        <v>3.1206315497479844</v>
      </c>
      <c r="AC1570" s="42">
        <f t="shared" si="1775"/>
        <v>3.1344947139692545</v>
      </c>
      <c r="AD1570" s="74">
        <f t="shared" si="1789"/>
        <v>99.999999999999986</v>
      </c>
    </row>
    <row r="1571" spans="1:30" x14ac:dyDescent="0.25">
      <c r="A1571" s="34" t="s">
        <v>967</v>
      </c>
      <c r="B1571" s="34" t="s">
        <v>968</v>
      </c>
      <c r="C1571" s="42">
        <f t="shared" si="1764"/>
        <v>3.6425759909741933</v>
      </c>
      <c r="D1571" s="42">
        <f t="shared" si="1765"/>
        <v>5.0709006070635247</v>
      </c>
      <c r="E1571" s="42">
        <f t="shared" si="1766"/>
        <v>3.0078222091726303</v>
      </c>
      <c r="F1571" s="42">
        <f t="shared" si="1767"/>
        <v>1.8515993492209626</v>
      </c>
      <c r="G1571" s="42">
        <f t="shared" si="1784"/>
        <v>0.64863390119262199</v>
      </c>
      <c r="H1571" s="42">
        <f t="shared" si="1784"/>
        <v>7.0944931413227783</v>
      </c>
      <c r="I1571" s="42">
        <f t="shared" si="1784"/>
        <v>4.4468463316837061</v>
      </c>
      <c r="J1571" s="42">
        <f t="shared" si="1768"/>
        <v>5.0255111472589888</v>
      </c>
      <c r="K1571" s="42">
        <f t="shared" si="1790"/>
        <v>2.4001049855489471</v>
      </c>
      <c r="L1571" s="42">
        <f t="shared" si="1769"/>
        <v>4.0965901454276095</v>
      </c>
      <c r="M1571" s="42">
        <f t="shared" si="1785"/>
        <v>5.5156809617515981</v>
      </c>
      <c r="N1571" s="42">
        <f t="shared" si="1785"/>
        <v>5.3538522798566097</v>
      </c>
      <c r="O1571" s="42">
        <f t="shared" si="1785"/>
        <v>6.1457135075545466</v>
      </c>
      <c r="P1571" s="42">
        <f t="shared" si="1785"/>
        <v>9.3984778728770091E-2</v>
      </c>
      <c r="Q1571" s="42">
        <f t="shared" si="1785"/>
        <v>6.9470415610346512</v>
      </c>
      <c r="R1571" s="42">
        <f t="shared" si="1785"/>
        <v>6.9470415610346512</v>
      </c>
      <c r="S1571" s="42">
        <f t="shared" si="1785"/>
        <v>0.56999999999999995</v>
      </c>
      <c r="T1571" s="42">
        <f t="shared" si="1770"/>
        <v>2.0099999999999998</v>
      </c>
      <c r="U1571" s="42">
        <f t="shared" si="1771"/>
        <v>7.2970415610346508</v>
      </c>
      <c r="V1571" s="42">
        <f t="shared" si="1772"/>
        <v>4.0519009756466575</v>
      </c>
      <c r="W1571" s="42">
        <f t="shared" si="1786"/>
        <v>1.5246704527168449</v>
      </c>
      <c r="X1571" s="42">
        <f t="shared" si="1786"/>
        <v>3.0132177163530391</v>
      </c>
      <c r="Y1571" s="42">
        <f t="shared" si="1773"/>
        <v>1.5992586193418918</v>
      </c>
      <c r="Z1571" s="42">
        <f t="shared" si="1774"/>
        <v>2.2230409905482031</v>
      </c>
      <c r="AA1571" s="42">
        <f t="shared" si="1787"/>
        <v>1.6868960678868363</v>
      </c>
      <c r="AB1571" s="42">
        <f t="shared" si="1787"/>
        <v>4.7299006373001884</v>
      </c>
      <c r="AC1571" s="42">
        <f t="shared" si="1775"/>
        <v>3.0056805203448831</v>
      </c>
      <c r="AD1571" s="74">
        <f t="shared" si="1789"/>
        <v>99.999999999999986</v>
      </c>
    </row>
    <row r="1572" spans="1:30" x14ac:dyDescent="0.25">
      <c r="A1572" s="34" t="s">
        <v>969</v>
      </c>
      <c r="B1572" s="34" t="s">
        <v>970</v>
      </c>
      <c r="C1572" s="42">
        <f t="shared" si="1764"/>
        <v>5.5725464263714795</v>
      </c>
      <c r="D1572" s="42">
        <f t="shared" si="1765"/>
        <v>2.4232115331721773</v>
      </c>
      <c r="E1572" s="42">
        <f t="shared" si="1766"/>
        <v>4.051464034221774</v>
      </c>
      <c r="F1572" s="42">
        <f t="shared" si="1767"/>
        <v>3.333690510835825</v>
      </c>
      <c r="G1572" s="42">
        <f t="shared" ref="G1572:I1587" si="1791">G242</f>
        <v>0.85899890339062679</v>
      </c>
      <c r="H1572" s="42">
        <f t="shared" si="1791"/>
        <v>7.6041886078771768</v>
      </c>
      <c r="I1572" s="42">
        <f t="shared" si="1791"/>
        <v>1.3450821360944829</v>
      </c>
      <c r="J1572" s="42">
        <f t="shared" si="1768"/>
        <v>2.8792585322427473</v>
      </c>
      <c r="K1572" s="42">
        <f t="shared" si="1790"/>
        <v>5.2583579580694906</v>
      </c>
      <c r="L1572" s="42">
        <f t="shared" si="1769"/>
        <v>2.7454397433942752</v>
      </c>
      <c r="M1572" s="42">
        <f t="shared" ref="M1572:S1587" si="1792">M242</f>
        <v>1.86527343040119</v>
      </c>
      <c r="N1572" s="42">
        <f t="shared" si="1792"/>
        <v>4.2086193015710442</v>
      </c>
      <c r="O1572" s="42">
        <f t="shared" si="1792"/>
        <v>5.3260831828845596</v>
      </c>
      <c r="P1572" s="42">
        <f t="shared" si="1792"/>
        <v>0.1514789884666313</v>
      </c>
      <c r="Q1572" s="42">
        <f t="shared" si="1792"/>
        <v>6.3981839414237642</v>
      </c>
      <c r="R1572" s="42">
        <f t="shared" si="1792"/>
        <v>6.3981839414237642</v>
      </c>
      <c r="S1572" s="42">
        <f t="shared" si="1792"/>
        <v>1.2327279804745888</v>
      </c>
      <c r="T1572" s="42">
        <f t="shared" si="1770"/>
        <v>8.4081839414237649</v>
      </c>
      <c r="U1572" s="42">
        <f t="shared" si="1771"/>
        <v>7.1481839414237642</v>
      </c>
      <c r="V1572" s="42">
        <f t="shared" si="1772"/>
        <v>3.9754559609491755</v>
      </c>
      <c r="W1572" s="42">
        <f t="shared" ref="W1572:X1587" si="1793">W242</f>
        <v>3.138082596413561</v>
      </c>
      <c r="X1572" s="42">
        <f t="shared" si="1793"/>
        <v>3.0115902956828933</v>
      </c>
      <c r="Y1572" s="42">
        <f t="shared" si="1773"/>
        <v>2.3131962699896564</v>
      </c>
      <c r="Z1572" s="42">
        <f t="shared" si="1774"/>
        <v>3.4534028282738678</v>
      </c>
      <c r="AA1572" s="42">
        <f t="shared" ref="AA1572:AB1587" si="1794">AA242</f>
        <v>3.1206299460585392</v>
      </c>
      <c r="AB1572" s="42">
        <f t="shared" si="1794"/>
        <v>1.0890525857742581</v>
      </c>
      <c r="AC1572" s="42">
        <f t="shared" si="1775"/>
        <v>2.6894324816949258</v>
      </c>
      <c r="AD1572" s="74">
        <f t="shared" si="1789"/>
        <v>100</v>
      </c>
    </row>
    <row r="1573" spans="1:30" x14ac:dyDescent="0.25">
      <c r="A1573" s="34" t="s">
        <v>971</v>
      </c>
      <c r="B1573" s="34" t="s">
        <v>972</v>
      </c>
      <c r="C1573" s="42">
        <f t="shared" si="1764"/>
        <v>4.227851172298311</v>
      </c>
      <c r="D1573" s="42">
        <f t="shared" si="1765"/>
        <v>4.0717917048244985</v>
      </c>
      <c r="E1573" s="42">
        <f t="shared" si="1766"/>
        <v>3.8484205003489289</v>
      </c>
      <c r="F1573" s="42">
        <f t="shared" si="1767"/>
        <v>2.5122694236979317</v>
      </c>
      <c r="G1573" s="42">
        <f t="shared" si="1791"/>
        <v>3.5753795259877208E-2</v>
      </c>
      <c r="H1573" s="42">
        <f t="shared" si="1791"/>
        <v>6.551751684754171</v>
      </c>
      <c r="I1573" s="42">
        <f t="shared" si="1791"/>
        <v>4.4415042583727562</v>
      </c>
      <c r="J1573" s="42">
        <f t="shared" si="1768"/>
        <v>2.1550308903235309</v>
      </c>
      <c r="K1573" s="42">
        <f t="shared" si="1790"/>
        <v>3.3426858144589686</v>
      </c>
      <c r="L1573" s="42">
        <f t="shared" si="1769"/>
        <v>3.1405232540653039</v>
      </c>
      <c r="M1573" s="42">
        <f t="shared" si="1792"/>
        <v>4.2365605125049566</v>
      </c>
      <c r="N1573" s="42">
        <f t="shared" si="1792"/>
        <v>4.0491703137370196</v>
      </c>
      <c r="O1573" s="42">
        <f t="shared" si="1792"/>
        <v>5.4223153018660293</v>
      </c>
      <c r="P1573" s="42">
        <f t="shared" si="1792"/>
        <v>0.35733222958450428</v>
      </c>
      <c r="Q1573" s="42">
        <f t="shared" si="1792"/>
        <v>6.3390737528289511</v>
      </c>
      <c r="R1573" s="42">
        <f t="shared" si="1792"/>
        <v>6.3390737528289511</v>
      </c>
      <c r="S1573" s="42">
        <f t="shared" si="1792"/>
        <v>0</v>
      </c>
      <c r="T1573" s="42">
        <f t="shared" si="1770"/>
        <v>8.34907375282895</v>
      </c>
      <c r="U1573" s="42">
        <f t="shared" si="1771"/>
        <v>6.6890737528289508</v>
      </c>
      <c r="V1573" s="42">
        <f t="shared" si="1772"/>
        <v>3.9360491685526329</v>
      </c>
      <c r="W1573" s="42">
        <f t="shared" si="1793"/>
        <v>4.6697137186634681</v>
      </c>
      <c r="X1573" s="42">
        <f t="shared" si="1793"/>
        <v>0.76293967184074596</v>
      </c>
      <c r="Y1573" s="42">
        <f t="shared" si="1773"/>
        <v>2.423906146683664</v>
      </c>
      <c r="Z1573" s="42">
        <f t="shared" si="1774"/>
        <v>4.1877360520628129</v>
      </c>
      <c r="AA1573" s="42">
        <f t="shared" si="1794"/>
        <v>3.0898858922226555</v>
      </c>
      <c r="AB1573" s="42">
        <f t="shared" si="1794"/>
        <v>1.753360825250561</v>
      </c>
      <c r="AC1573" s="42">
        <f t="shared" si="1775"/>
        <v>3.0671526573108565</v>
      </c>
      <c r="AD1573" s="74">
        <f t="shared" si="1789"/>
        <v>99.999999999999986</v>
      </c>
    </row>
    <row r="1574" spans="1:30" x14ac:dyDescent="0.25">
      <c r="A1574" s="34" t="s">
        <v>973</v>
      </c>
      <c r="B1574" s="34" t="s">
        <v>974</v>
      </c>
      <c r="C1574" s="42">
        <f t="shared" si="1764"/>
        <v>3.4678240802556899</v>
      </c>
      <c r="D1574" s="42">
        <f t="shared" si="1765"/>
        <v>4.7307285230498355</v>
      </c>
      <c r="E1574" s="42">
        <f t="shared" si="1766"/>
        <v>6.3013490875699123</v>
      </c>
      <c r="F1574" s="42">
        <f t="shared" si="1767"/>
        <v>5.2245220197555149</v>
      </c>
      <c r="G1574" s="42">
        <f t="shared" si="1791"/>
        <v>0.7466857809988422</v>
      </c>
      <c r="H1574" s="42">
        <f t="shared" si="1791"/>
        <v>7.5041096990415115</v>
      </c>
      <c r="I1574" s="42">
        <f t="shared" si="1791"/>
        <v>0</v>
      </c>
      <c r="J1574" s="42">
        <f>J244</f>
        <v>0.36916089867663243</v>
      </c>
      <c r="K1574" s="42">
        <f t="shared" si="1790"/>
        <v>4.7704924531155211</v>
      </c>
      <c r="L1574" s="42">
        <f t="shared" si="1769"/>
        <v>3.2562480179734754</v>
      </c>
      <c r="M1574" s="42">
        <f t="shared" si="1792"/>
        <v>1.2315144071757551</v>
      </c>
      <c r="N1574" s="42">
        <f t="shared" si="1792"/>
        <v>2.8948179484120447</v>
      </c>
      <c r="O1574" s="42">
        <f t="shared" si="1792"/>
        <v>3.4403024399314392</v>
      </c>
      <c r="P1574" s="42">
        <f t="shared" si="1792"/>
        <v>1.5001705940850061</v>
      </c>
      <c r="Q1574" s="42">
        <f t="shared" si="1792"/>
        <v>6.5549325958295732</v>
      </c>
      <c r="R1574" s="42">
        <f t="shared" si="1792"/>
        <v>6.5549325958295732</v>
      </c>
      <c r="S1574" s="42">
        <f t="shared" si="1792"/>
        <v>1.2849775319431918</v>
      </c>
      <c r="T1574" s="42">
        <f t="shared" si="1770"/>
        <v>8.564932595829573</v>
      </c>
      <c r="U1574" s="42">
        <f t="shared" si="1771"/>
        <v>6.9049325958295729</v>
      </c>
      <c r="V1574" s="42">
        <f t="shared" si="1772"/>
        <v>2.7143441064218869</v>
      </c>
      <c r="W1574" s="42">
        <f t="shared" si="1793"/>
        <v>3.5037649759092191</v>
      </c>
      <c r="X1574" s="42">
        <f t="shared" si="1793"/>
        <v>0.5913885468689194</v>
      </c>
      <c r="Y1574" s="42">
        <f t="shared" si="1773"/>
        <v>3.2043819593391056</v>
      </c>
      <c r="Z1574" s="42">
        <f t="shared" si="1774"/>
        <v>4.0991191365016677</v>
      </c>
      <c r="AA1574" s="42">
        <f t="shared" si="1794"/>
        <v>5.0278069023439391</v>
      </c>
      <c r="AB1574" s="42">
        <f t="shared" si="1794"/>
        <v>1.9525331136513631</v>
      </c>
      <c r="AC1574" s="42">
        <f>AC244</f>
        <v>3.6040273936612359</v>
      </c>
      <c r="AD1574" s="74">
        <f t="shared" si="1789"/>
        <v>100</v>
      </c>
    </row>
    <row r="1575" spans="1:30" x14ac:dyDescent="0.25">
      <c r="A1575" s="34" t="s">
        <v>975</v>
      </c>
      <c r="B1575" s="34" t="s">
        <v>976</v>
      </c>
      <c r="C1575" s="42">
        <f t="shared" si="1764"/>
        <v>3.4933365424899661</v>
      </c>
      <c r="D1575" s="42">
        <f t="shared" si="1765"/>
        <v>5.9287441194112986</v>
      </c>
      <c r="E1575" s="42">
        <f t="shared" si="1766"/>
        <v>4.026623196434258</v>
      </c>
      <c r="F1575" s="42">
        <f t="shared" si="1767"/>
        <v>2.8337372286181846</v>
      </c>
      <c r="G1575" s="42">
        <f t="shared" si="1791"/>
        <v>0.5597461973294503</v>
      </c>
      <c r="H1575" s="42">
        <f t="shared" si="1791"/>
        <v>7.7564959564110687</v>
      </c>
      <c r="I1575" s="42">
        <f t="shared" si="1791"/>
        <v>2.1102898547931352</v>
      </c>
      <c r="J1575" s="42">
        <f t="shared" si="1768"/>
        <v>2.3652421584925434</v>
      </c>
      <c r="K1575" s="42">
        <f t="shared" si="1790"/>
        <v>3.5426903866115658</v>
      </c>
      <c r="L1575" s="42">
        <f t="shared" si="1769"/>
        <v>3.7127377162954422</v>
      </c>
      <c r="M1575" s="42">
        <f t="shared" si="1792"/>
        <v>5.3409891389256385</v>
      </c>
      <c r="N1575" s="42">
        <f t="shared" si="1792"/>
        <v>6.261291873336809</v>
      </c>
      <c r="O1575" s="42">
        <f t="shared" si="1792"/>
        <v>6.585318315838693</v>
      </c>
      <c r="P1575" s="42">
        <f t="shared" si="1792"/>
        <v>0.22294487332840218</v>
      </c>
      <c r="Q1575" s="42">
        <f t="shared" si="1792"/>
        <v>0</v>
      </c>
      <c r="R1575" s="42">
        <f t="shared" si="1792"/>
        <v>0</v>
      </c>
      <c r="S1575" s="42">
        <f t="shared" si="1792"/>
        <v>1.42</v>
      </c>
      <c r="T1575" s="42">
        <f t="shared" si="1770"/>
        <v>8.1958501016265615</v>
      </c>
      <c r="U1575" s="42">
        <f t="shared" si="1771"/>
        <v>7.9558501016265604</v>
      </c>
      <c r="V1575" s="42">
        <f t="shared" si="1772"/>
        <v>5.4143875762199212</v>
      </c>
      <c r="W1575" s="42">
        <f t="shared" si="1793"/>
        <v>3.8113701848628811</v>
      </c>
      <c r="X1575" s="42">
        <f t="shared" si="1793"/>
        <v>2.1386239029011671</v>
      </c>
      <c r="Y1575" s="42">
        <f t="shared" si="1773"/>
        <v>2.907492058087271</v>
      </c>
      <c r="Z1575" s="42">
        <f t="shared" si="1774"/>
        <v>4.1599450719189637</v>
      </c>
      <c r="AA1575" s="42">
        <f t="shared" si="1794"/>
        <v>2.7742497943540219</v>
      </c>
      <c r="AB1575" s="42">
        <f t="shared" si="1794"/>
        <v>4.207491545580651</v>
      </c>
      <c r="AC1575" s="42">
        <f t="shared" si="1775"/>
        <v>2.2745521045055339</v>
      </c>
      <c r="AD1575" s="74">
        <f t="shared" si="1789"/>
        <v>100</v>
      </c>
    </row>
    <row r="1576" spans="1:30" x14ac:dyDescent="0.25">
      <c r="A1576" s="34" t="s">
        <v>977</v>
      </c>
      <c r="B1576" s="34" t="s">
        <v>978</v>
      </c>
      <c r="C1576" s="42">
        <f t="shared" si="1764"/>
        <v>4.8244683198345459</v>
      </c>
      <c r="D1576" s="42">
        <f t="shared" si="1765"/>
        <v>2.6029775159017023</v>
      </c>
      <c r="E1576" s="42">
        <f t="shared" si="1766"/>
        <v>4.1571396672053682</v>
      </c>
      <c r="F1576" s="42">
        <f t="shared" si="1767"/>
        <v>3.0227614014141273</v>
      </c>
      <c r="G1576" s="42">
        <f t="shared" si="1791"/>
        <v>3.7769609742330901E-2</v>
      </c>
      <c r="H1576" s="42">
        <f t="shared" si="1791"/>
        <v>6.96817551230136</v>
      </c>
      <c r="I1576" s="42">
        <f t="shared" si="1791"/>
        <v>4.6971535079866422</v>
      </c>
      <c r="J1576" s="42">
        <f t="shared" si="1768"/>
        <v>3.207303857465746</v>
      </c>
      <c r="K1576" s="42">
        <f t="shared" si="1790"/>
        <v>4.5665260030294137</v>
      </c>
      <c r="L1576" s="42">
        <f t="shared" si="1769"/>
        <v>3.1291610543828812</v>
      </c>
      <c r="M1576" s="42">
        <f t="shared" si="1792"/>
        <v>3.7824687384065077</v>
      </c>
      <c r="N1576" s="42">
        <f t="shared" si="1792"/>
        <v>5.4205545211125061</v>
      </c>
      <c r="O1576" s="42">
        <f t="shared" si="1792"/>
        <v>4.6623401458061666</v>
      </c>
      <c r="P1576" s="42">
        <f t="shared" si="1792"/>
        <v>0.83531488877474569</v>
      </c>
      <c r="Q1576" s="42">
        <f t="shared" si="1792"/>
        <v>0</v>
      </c>
      <c r="R1576" s="42">
        <f t="shared" si="1792"/>
        <v>6.3326863790017143</v>
      </c>
      <c r="S1576" s="42">
        <f t="shared" si="1792"/>
        <v>3.3217909193344766</v>
      </c>
      <c r="T1576" s="42">
        <f t="shared" si="1770"/>
        <v>8.3426863790017141</v>
      </c>
      <c r="U1576" s="42">
        <f t="shared" si="1771"/>
        <v>7.0826863790017143</v>
      </c>
      <c r="V1576" s="42">
        <f t="shared" si="1772"/>
        <v>2.6124812570424516</v>
      </c>
      <c r="W1576" s="42">
        <f t="shared" si="1793"/>
        <v>2.8038471045831357</v>
      </c>
      <c r="X1576" s="42">
        <f t="shared" si="1793"/>
        <v>1.3152568139227456</v>
      </c>
      <c r="Y1576" s="42">
        <f t="shared" si="1773"/>
        <v>2.7900941431053834</v>
      </c>
      <c r="Z1576" s="42">
        <f t="shared" si="1774"/>
        <v>3.8490004613435667</v>
      </c>
      <c r="AA1576" s="42">
        <f t="shared" si="1794"/>
        <v>2.688459170833263</v>
      </c>
      <c r="AB1576" s="42">
        <f t="shared" si="1794"/>
        <v>2.6947601612773249</v>
      </c>
      <c r="AC1576" s="42">
        <f t="shared" si="1775"/>
        <v>4.2521360881884629</v>
      </c>
      <c r="AD1576" s="74">
        <f t="shared" si="1789"/>
        <v>100.00000000000001</v>
      </c>
    </row>
    <row r="1577" spans="1:30" x14ac:dyDescent="0.25">
      <c r="A1577" s="34" t="s">
        <v>979</v>
      </c>
      <c r="B1577" s="34" t="s">
        <v>980</v>
      </c>
      <c r="C1577" s="42">
        <f t="shared" si="1764"/>
        <v>5.372710524969734</v>
      </c>
      <c r="D1577" s="42">
        <f t="shared" si="1765"/>
        <v>2.4933880623035218</v>
      </c>
      <c r="E1577" s="42">
        <f t="shared" si="1766"/>
        <v>4.3055264551013872</v>
      </c>
      <c r="F1577" s="42">
        <f t="shared" si="1767"/>
        <v>3.3175577110480905</v>
      </c>
      <c r="G1577" s="42">
        <f t="shared" si="1791"/>
        <v>0.60677209611435445</v>
      </c>
      <c r="H1577" s="42">
        <f t="shared" si="1791"/>
        <v>6.4101055092727579</v>
      </c>
      <c r="I1577" s="42">
        <f t="shared" si="1791"/>
        <v>0.74601923331062436</v>
      </c>
      <c r="J1577" s="42">
        <f t="shared" si="1768"/>
        <v>2.2946932122534922</v>
      </c>
      <c r="K1577" s="42">
        <f t="shared" si="1790"/>
        <v>4.4689392418100429</v>
      </c>
      <c r="L1577" s="42">
        <f t="shared" si="1769"/>
        <v>3.7414657032154661</v>
      </c>
      <c r="M1577" s="42">
        <f t="shared" si="1792"/>
        <v>3.0629340774475908</v>
      </c>
      <c r="N1577" s="42">
        <f t="shared" si="1792"/>
        <v>4.6075082150060886</v>
      </c>
      <c r="O1577" s="42">
        <f t="shared" si="1792"/>
        <v>3.6101399080784113</v>
      </c>
      <c r="P1577" s="42">
        <f t="shared" si="1792"/>
        <v>3.6433254521734328</v>
      </c>
      <c r="Q1577" s="42">
        <f t="shared" si="1792"/>
        <v>0</v>
      </c>
      <c r="R1577" s="42">
        <f t="shared" si="1792"/>
        <v>6.4892162170237677</v>
      </c>
      <c r="S1577" s="42">
        <f t="shared" si="1792"/>
        <v>3.4261441446825125</v>
      </c>
      <c r="T1577" s="42">
        <f t="shared" si="1770"/>
        <v>8.4992162170237684</v>
      </c>
      <c r="U1577" s="42">
        <f t="shared" si="1771"/>
        <v>7.2392162170237677</v>
      </c>
      <c r="V1577" s="42">
        <f t="shared" si="1772"/>
        <v>2.6842240994692261</v>
      </c>
      <c r="W1577" s="42">
        <f t="shared" si="1793"/>
        <v>3.2817806153309652</v>
      </c>
      <c r="X1577" s="42">
        <f t="shared" si="1793"/>
        <v>1.0993917990599862</v>
      </c>
      <c r="Y1577" s="42">
        <f t="shared" si="1773"/>
        <v>3.0305296146345055</v>
      </c>
      <c r="Z1577" s="42">
        <f t="shared" si="1774"/>
        <v>5.5076026268810345</v>
      </c>
      <c r="AA1577" s="42">
        <f t="shared" si="1794"/>
        <v>4.4730402020883977</v>
      </c>
      <c r="AB1577" s="42">
        <f t="shared" si="1794"/>
        <v>1.5187527316438598</v>
      </c>
      <c r="AC1577" s="42">
        <f t="shared" si="1775"/>
        <v>4.069800113033212</v>
      </c>
      <c r="AD1577" s="74">
        <f t="shared" si="1789"/>
        <v>99.999999999999986</v>
      </c>
    </row>
    <row r="1578" spans="1:30" x14ac:dyDescent="0.25">
      <c r="A1578" s="34" t="s">
        <v>981</v>
      </c>
      <c r="B1578" s="34" t="s">
        <v>982</v>
      </c>
      <c r="C1578" s="42">
        <f t="shared" si="1764"/>
        <v>5.425229051513405</v>
      </c>
      <c r="D1578" s="42">
        <f t="shared" si="1765"/>
        <v>3.2621459089376716</v>
      </c>
      <c r="E1578" s="42">
        <f t="shared" si="1766"/>
        <v>5.4766347232596555</v>
      </c>
      <c r="F1578" s="42">
        <f t="shared" si="1767"/>
        <v>4.4498804747770162</v>
      </c>
      <c r="G1578" s="42">
        <f t="shared" si="1791"/>
        <v>0.64439999826538197</v>
      </c>
      <c r="H1578" s="42">
        <f t="shared" si="1791"/>
        <v>2.8561543796035407</v>
      </c>
      <c r="I1578" s="42">
        <f t="shared" si="1791"/>
        <v>2.2488396618420432</v>
      </c>
      <c r="J1578" s="42">
        <f t="shared" si="1768"/>
        <v>2.8195347899808012</v>
      </c>
      <c r="K1578" s="42">
        <f t="shared" si="1790"/>
        <v>3.4214558939676665</v>
      </c>
      <c r="L1578" s="42">
        <f>L248</f>
        <v>4.6739852579548788</v>
      </c>
      <c r="M1578" s="42">
        <f t="shared" si="1792"/>
        <v>4.5658316038923941</v>
      </c>
      <c r="N1578" s="42">
        <f>N248-1.5</f>
        <v>2.80767828680127</v>
      </c>
      <c r="O1578" s="42">
        <f t="shared" si="1792"/>
        <v>3.7562155016856029</v>
      </c>
      <c r="P1578" s="42">
        <f t="shared" si="1792"/>
        <v>1.3537126470333747</v>
      </c>
      <c r="Q1578" s="42">
        <f t="shared" si="1792"/>
        <v>0</v>
      </c>
      <c r="R1578" s="42">
        <f t="shared" si="1792"/>
        <v>0</v>
      </c>
      <c r="S1578" s="42">
        <f t="shared" si="1792"/>
        <v>3.4742918685559272</v>
      </c>
      <c r="T1578" s="42">
        <f t="shared" si="1770"/>
        <v>8.5714378028338913</v>
      </c>
      <c r="U1578" s="42">
        <f t="shared" si="1771"/>
        <v>7.3114378028338907</v>
      </c>
      <c r="V1578" s="42">
        <f t="shared" si="1772"/>
        <v>1.6237526924932193</v>
      </c>
      <c r="W1578" s="42">
        <f t="shared" si="1793"/>
        <v>4.1622227326091998</v>
      </c>
      <c r="X1578" s="42">
        <f t="shared" si="1793"/>
        <v>1.251579037525193</v>
      </c>
      <c r="Y1578" s="42">
        <f t="shared" si="1773"/>
        <v>4.6286238906305401</v>
      </c>
      <c r="Z1578" s="42">
        <f t="shared" si="1774"/>
        <v>6.160815974273687</v>
      </c>
      <c r="AA1578" s="42">
        <f t="shared" si="1794"/>
        <v>4.1409778392257328</v>
      </c>
      <c r="AB1578" s="42">
        <f t="shared" si="1794"/>
        <v>5.1653872064862556</v>
      </c>
      <c r="AC1578" s="42">
        <f t="shared" si="1775"/>
        <v>5.7477749730177896</v>
      </c>
      <c r="AD1578" s="74">
        <f t="shared" si="1789"/>
        <v>100</v>
      </c>
    </row>
    <row r="1579" spans="1:30" x14ac:dyDescent="0.25">
      <c r="A1579" s="34" t="s">
        <v>983</v>
      </c>
      <c r="B1579" s="34" t="s">
        <v>984</v>
      </c>
      <c r="C1579" s="42">
        <f t="shared" si="1764"/>
        <v>3.8351463380580504</v>
      </c>
      <c r="D1579" s="42">
        <f t="shared" si="1765"/>
        <v>4.1113460922390557</v>
      </c>
      <c r="E1579" s="42">
        <f t="shared" si="1766"/>
        <v>4.0349857829283868</v>
      </c>
      <c r="F1579" s="42">
        <f t="shared" si="1767"/>
        <v>2.3445426213889258</v>
      </c>
      <c r="G1579" s="42">
        <f t="shared" si="1791"/>
        <v>0.6495948818914008</v>
      </c>
      <c r="H1579" s="42">
        <f t="shared" si="1791"/>
        <v>6.8598307127575655</v>
      </c>
      <c r="I1579" s="42">
        <f t="shared" si="1791"/>
        <v>4.634861876315739</v>
      </c>
      <c r="J1579" s="42">
        <f t="shared" si="1768"/>
        <v>2.6398547569057542</v>
      </c>
      <c r="K1579" s="42">
        <f t="shared" si="1790"/>
        <v>2.1896475202802232</v>
      </c>
      <c r="L1579" s="42">
        <f t="shared" si="1769"/>
        <v>3.646995413350143</v>
      </c>
      <c r="M1579" s="42">
        <f t="shared" si="1792"/>
        <v>5.4843109651625186</v>
      </c>
      <c r="N1579" s="42">
        <f t="shared" si="1792"/>
        <v>6.0343244080452187</v>
      </c>
      <c r="O1579" s="42">
        <f t="shared" si="1792"/>
        <v>5.5898237199033494</v>
      </c>
      <c r="P1579" s="42">
        <f t="shared" si="1792"/>
        <v>0.52266232475522756</v>
      </c>
      <c r="Q1579" s="42">
        <f t="shared" si="1792"/>
        <v>0.4</v>
      </c>
      <c r="R1579" s="42">
        <f t="shared" si="1792"/>
        <v>6.2648848926740861</v>
      </c>
      <c r="S1579" s="42">
        <f t="shared" si="1792"/>
        <v>5.3648848926740857</v>
      </c>
      <c r="T1579" s="42">
        <f t="shared" si="1770"/>
        <v>8.2748848926740859</v>
      </c>
      <c r="U1579" s="42">
        <f t="shared" si="1771"/>
        <v>6.6148848926740857</v>
      </c>
      <c r="V1579" s="42">
        <f t="shared" si="1772"/>
        <v>3.3645161873932166</v>
      </c>
      <c r="W1579" s="42">
        <f t="shared" si="1793"/>
        <v>2.5815451340037767</v>
      </c>
      <c r="X1579" s="42">
        <f t="shared" si="1793"/>
        <v>2.164170744674311</v>
      </c>
      <c r="Y1579" s="42">
        <f t="shared" si="1773"/>
        <v>1.586066343779494</v>
      </c>
      <c r="Z1579" s="42">
        <f t="shared" si="1774"/>
        <v>2.6116032617637837</v>
      </c>
      <c r="AA1579" s="42">
        <f t="shared" si="1794"/>
        <v>1.9478783870404681</v>
      </c>
      <c r="AB1579" s="42">
        <f t="shared" si="1794"/>
        <v>3.5989764277063903</v>
      </c>
      <c r="AC1579" s="42">
        <f t="shared" si="1775"/>
        <v>2.6477765289606512</v>
      </c>
      <c r="AD1579" s="74">
        <f t="shared" si="1789"/>
        <v>99.999999999999986</v>
      </c>
    </row>
    <row r="1580" spans="1:30" x14ac:dyDescent="0.25">
      <c r="A1580" s="34" t="s">
        <v>985</v>
      </c>
      <c r="B1580" s="34" t="s">
        <v>986</v>
      </c>
      <c r="C1580" s="42">
        <f t="shared" si="1764"/>
        <v>2.7447200609322695</v>
      </c>
      <c r="D1580" s="42">
        <f t="shared" si="1765"/>
        <v>5.1483725518258652</v>
      </c>
      <c r="E1580" s="42">
        <f t="shared" si="1766"/>
        <v>4.2199031129376872</v>
      </c>
      <c r="F1580" s="42">
        <f t="shared" si="1767"/>
        <v>3.0855234937632727</v>
      </c>
      <c r="G1580" s="42">
        <f t="shared" si="1791"/>
        <v>0.76575282440006831</v>
      </c>
      <c r="H1580" s="42">
        <f t="shared" si="1791"/>
        <v>5.7216504277032678</v>
      </c>
      <c r="I1580" s="42">
        <f t="shared" si="1791"/>
        <v>1.7858786449017798</v>
      </c>
      <c r="J1580" s="42">
        <f t="shared" si="1768"/>
        <v>0.39392758917047632</v>
      </c>
      <c r="K1580" s="42">
        <f t="shared" si="1790"/>
        <v>2.7277628934714016</v>
      </c>
      <c r="L1580" s="42">
        <f t="shared" si="1769"/>
        <v>4.4209971340811824</v>
      </c>
      <c r="M1580" s="42">
        <f t="shared" si="1792"/>
        <v>4.7622341104838632</v>
      </c>
      <c r="N1580" s="42">
        <f t="shared" si="1792"/>
        <v>5.4932209589386023</v>
      </c>
      <c r="O1580" s="42">
        <f t="shared" si="1792"/>
        <v>4.4980187323661536</v>
      </c>
      <c r="P1580" s="42">
        <f t="shared" si="1792"/>
        <v>0.88729283911932433</v>
      </c>
      <c r="Q1580" s="42">
        <f t="shared" si="1792"/>
        <v>0</v>
      </c>
      <c r="R1580" s="42">
        <f t="shared" si="1792"/>
        <v>6.2962299863907187</v>
      </c>
      <c r="S1580" s="42">
        <f t="shared" si="1792"/>
        <v>5.3962299863907184</v>
      </c>
      <c r="T1580" s="42">
        <f t="shared" si="1770"/>
        <v>8.3062299863907185</v>
      </c>
      <c r="U1580" s="42">
        <f t="shared" si="1771"/>
        <v>7.0462299863907187</v>
      </c>
      <c r="V1580" s="42">
        <f t="shared" si="1772"/>
        <v>2.3334291609961317</v>
      </c>
      <c r="W1580" s="42">
        <f t="shared" si="1793"/>
        <v>2.702167706228003</v>
      </c>
      <c r="X1580" s="42">
        <f t="shared" si="1793"/>
        <v>2.3351062535540512</v>
      </c>
      <c r="Y1580" s="42">
        <f t="shared" si="1773"/>
        <v>2.3741667503297323</v>
      </c>
      <c r="Z1580" s="42">
        <f t="shared" si="1774"/>
        <v>3.2492789927951202</v>
      </c>
      <c r="AA1580" s="42">
        <f t="shared" si="1794"/>
        <v>3.5843813856053623</v>
      </c>
      <c r="AB1580" s="42">
        <f t="shared" si="1794"/>
        <v>5.3584936054389116</v>
      </c>
      <c r="AC1580" s="42">
        <f t="shared" si="1775"/>
        <v>4.3628008253945856</v>
      </c>
      <c r="AD1580" s="74">
        <f t="shared" si="1789"/>
        <v>99.999999999999986</v>
      </c>
    </row>
    <row r="1581" spans="1:30" x14ac:dyDescent="0.25">
      <c r="A1581" s="34" t="s">
        <v>987</v>
      </c>
      <c r="B1581" s="34" t="s">
        <v>988</v>
      </c>
      <c r="C1581" s="42">
        <f t="shared" si="1764"/>
        <v>4.5731754147262809</v>
      </c>
      <c r="D1581" s="42">
        <f t="shared" si="1765"/>
        <v>3.9965133741823244</v>
      </c>
      <c r="E1581" s="42">
        <f t="shared" si="1766"/>
        <v>2.4459963553381905</v>
      </c>
      <c r="F1581" s="42">
        <f t="shared" si="1767"/>
        <v>2.0850740104612413</v>
      </c>
      <c r="G1581" s="42">
        <f t="shared" si="1791"/>
        <v>0.77685663734878663</v>
      </c>
      <c r="H1581" s="42">
        <f t="shared" si="1791"/>
        <v>1.7642294987609166</v>
      </c>
      <c r="I1581" s="42">
        <f t="shared" si="1791"/>
        <v>4.1093803925901469</v>
      </c>
      <c r="J1581" s="42">
        <f t="shared" si="1768"/>
        <v>2.3856527850332814</v>
      </c>
      <c r="K1581" s="42">
        <f t="shared" si="1790"/>
        <v>3.0148015816524638</v>
      </c>
      <c r="L1581" s="42">
        <f t="shared" si="1769"/>
        <v>0.50942684591070231</v>
      </c>
      <c r="M1581" s="42">
        <f t="shared" si="1792"/>
        <v>1.0252553207748636</v>
      </c>
      <c r="N1581" s="42">
        <f t="shared" si="1792"/>
        <v>5.6192391273280871</v>
      </c>
      <c r="O1581" s="42">
        <f t="shared" si="1792"/>
        <v>3.8006717328450939</v>
      </c>
      <c r="P1581" s="42">
        <f t="shared" si="1792"/>
        <v>1.2873466709307992</v>
      </c>
      <c r="Q1581" s="42">
        <f t="shared" si="1792"/>
        <v>3.848263650646373</v>
      </c>
      <c r="R1581" s="42">
        <f t="shared" si="1792"/>
        <v>4.61043695659174</v>
      </c>
      <c r="S1581" s="42">
        <f t="shared" si="1792"/>
        <v>3.2317766739202818</v>
      </c>
      <c r="T1581" s="42">
        <f t="shared" si="1770"/>
        <v>7.8572647371457398</v>
      </c>
      <c r="U1581" s="42">
        <f t="shared" si="1771"/>
        <v>5.183638054221329</v>
      </c>
      <c r="V1581" s="42">
        <f t="shared" si="1772"/>
        <v>0.27943211993567146</v>
      </c>
      <c r="W1581" s="42">
        <f t="shared" si="1793"/>
        <v>5.4753769925654989</v>
      </c>
      <c r="X1581" s="42">
        <f t="shared" si="1793"/>
        <v>5.2853769925654994</v>
      </c>
      <c r="Y1581" s="42">
        <f t="shared" si="1773"/>
        <v>5.4353769925654998</v>
      </c>
      <c r="Z1581" s="42">
        <f t="shared" si="1774"/>
        <v>6.3753769925654993</v>
      </c>
      <c r="AA1581" s="42">
        <f t="shared" si="1794"/>
        <v>5.6153769925654995</v>
      </c>
      <c r="AB1581" s="42">
        <f t="shared" si="1794"/>
        <v>4.817590119114354</v>
      </c>
      <c r="AC1581" s="42">
        <f t="shared" si="1775"/>
        <v>4.5910929777138243</v>
      </c>
      <c r="AD1581" s="74">
        <f t="shared" si="1789"/>
        <v>100</v>
      </c>
    </row>
    <row r="1582" spans="1:30" x14ac:dyDescent="0.25">
      <c r="A1582" s="34" t="s">
        <v>989</v>
      </c>
      <c r="B1582" s="34" t="s">
        <v>990</v>
      </c>
      <c r="C1582" s="42">
        <f t="shared" si="1764"/>
        <v>2.2881555689560704</v>
      </c>
      <c r="D1582" s="42">
        <f t="shared" si="1765"/>
        <v>5.6772490194094214</v>
      </c>
      <c r="E1582" s="42">
        <f t="shared" si="1766"/>
        <v>5.3056775734190973</v>
      </c>
      <c r="F1582" s="42">
        <f t="shared" si="1767"/>
        <v>3.857085404403398</v>
      </c>
      <c r="G1582" s="42">
        <f t="shared" si="1791"/>
        <v>2.3159649125015203</v>
      </c>
      <c r="H1582" s="42">
        <f t="shared" si="1791"/>
        <v>2.9171006946498514</v>
      </c>
      <c r="I1582" s="42">
        <f t="shared" si="1791"/>
        <v>4.0616660051432527</v>
      </c>
      <c r="J1582" s="42">
        <f t="shared" si="1768"/>
        <v>2.7273005190732955</v>
      </c>
      <c r="K1582" s="42">
        <f t="shared" si="1790"/>
        <v>4.4176944407718972</v>
      </c>
      <c r="L1582" s="42">
        <f t="shared" si="1769"/>
        <v>3.68587417998795</v>
      </c>
      <c r="M1582" s="42">
        <f t="shared" si="1792"/>
        <v>1.9161189705505635</v>
      </c>
      <c r="N1582" s="42">
        <f t="shared" si="1792"/>
        <v>3.8586180597334301</v>
      </c>
      <c r="O1582" s="42">
        <f t="shared" si="1792"/>
        <v>4.9002150146249353</v>
      </c>
      <c r="P1582" s="42">
        <f t="shared" si="1792"/>
        <v>4.1224655643423933</v>
      </c>
      <c r="Q1582" s="42">
        <f t="shared" si="1792"/>
        <v>4.1649004270358025</v>
      </c>
      <c r="R1582" s="42">
        <f t="shared" si="1792"/>
        <v>5.3499031633757168</v>
      </c>
      <c r="S1582" s="42">
        <f t="shared" si="1792"/>
        <v>4.1147503697402561</v>
      </c>
      <c r="T1582" s="42">
        <f t="shared" si="1770"/>
        <v>9.0568673473213863</v>
      </c>
      <c r="U1582" s="42">
        <f t="shared" si="1771"/>
        <v>3.8831705948523849</v>
      </c>
      <c r="V1582" s="42">
        <f t="shared" si="1772"/>
        <v>1.6043066517681128</v>
      </c>
      <c r="W1582" s="42">
        <f t="shared" si="1793"/>
        <v>0.14000000000000001</v>
      </c>
      <c r="X1582" s="42">
        <f t="shared" si="1793"/>
        <v>0.17</v>
      </c>
      <c r="Y1582" s="42">
        <f>Y252</f>
        <v>2.1565058481261921</v>
      </c>
      <c r="Z1582" s="42">
        <f t="shared" si="1774"/>
        <v>0.54</v>
      </c>
      <c r="AA1582" s="42">
        <f t="shared" si="1794"/>
        <v>6.8995175443785737</v>
      </c>
      <c r="AB1582" s="42">
        <f>AB252-0.35</f>
        <v>4.2559484652366084</v>
      </c>
      <c r="AC1582" s="42">
        <f t="shared" si="1775"/>
        <v>5.6129436605979057</v>
      </c>
      <c r="AD1582" s="74">
        <f t="shared" si="1789"/>
        <v>100.00000000000001</v>
      </c>
    </row>
    <row r="1583" spans="1:30" x14ac:dyDescent="0.25">
      <c r="A1583" s="34" t="s">
        <v>991</v>
      </c>
      <c r="B1583" s="34" t="s">
        <v>992</v>
      </c>
      <c r="C1583" s="42">
        <f t="shared" si="1764"/>
        <v>4.1625549562682131</v>
      </c>
      <c r="D1583" s="42">
        <f t="shared" si="1765"/>
        <v>2.0171780902588954</v>
      </c>
      <c r="E1583" s="42">
        <f t="shared" si="1766"/>
        <v>1.0495314390058934</v>
      </c>
      <c r="F1583" s="42">
        <f t="shared" si="1767"/>
        <v>0.68941576120389059</v>
      </c>
      <c r="G1583" s="42">
        <f t="shared" si="1791"/>
        <v>3.3869454288366829</v>
      </c>
      <c r="H1583" s="42">
        <f t="shared" si="1791"/>
        <v>1.57</v>
      </c>
      <c r="I1583" s="42">
        <f t="shared" si="1791"/>
        <v>1.1148424993148465</v>
      </c>
      <c r="J1583" s="42">
        <f t="shared" si="1768"/>
        <v>5.69780826286686</v>
      </c>
      <c r="K1583" s="42">
        <f t="shared" si="1790"/>
        <v>2.8694678818249759</v>
      </c>
      <c r="L1583" s="42">
        <f t="shared" si="1769"/>
        <v>0.29740048656056617</v>
      </c>
      <c r="M1583" s="42">
        <f t="shared" si="1792"/>
        <v>1.5078052223591389</v>
      </c>
      <c r="N1583" s="42">
        <f t="shared" si="1792"/>
        <v>4.2046608792898805</v>
      </c>
      <c r="O1583" s="42">
        <f t="shared" si="1792"/>
        <v>4.3623493857203481</v>
      </c>
      <c r="P1583" s="42">
        <f t="shared" si="1792"/>
        <v>4.5594179361664713</v>
      </c>
      <c r="Q1583" s="42">
        <f t="shared" si="1792"/>
        <v>4.6680235112515867</v>
      </c>
      <c r="R1583" s="42">
        <f t="shared" si="1792"/>
        <v>6.0906109155110491</v>
      </c>
      <c r="S1583" s="42">
        <f t="shared" si="1792"/>
        <v>3.6425431236317443</v>
      </c>
      <c r="T1583" s="42">
        <f t="shared" si="1770"/>
        <v>8.1157655525967236</v>
      </c>
      <c r="U1583" s="42">
        <f t="shared" si="1771"/>
        <v>6.8294029329052606</v>
      </c>
      <c r="V1583" s="42">
        <f t="shared" si="1772"/>
        <v>1.747025643249156E-2</v>
      </c>
      <c r="W1583" s="42">
        <f t="shared" si="1793"/>
        <v>0.14000000000000001</v>
      </c>
      <c r="X1583" s="42">
        <f t="shared" si="1793"/>
        <v>6.0181529363904831</v>
      </c>
      <c r="Y1583" s="42">
        <f t="shared" si="1773"/>
        <v>3.8954352909269896</v>
      </c>
      <c r="Z1583" s="42">
        <f t="shared" si="1774"/>
        <v>7.108152936390483</v>
      </c>
      <c r="AA1583" s="42">
        <f t="shared" si="1794"/>
        <v>6.3481529363904832</v>
      </c>
      <c r="AB1583" s="42">
        <f t="shared" si="1794"/>
        <v>6.8181529363904829</v>
      </c>
      <c r="AC1583" s="42">
        <f t="shared" si="1775"/>
        <v>2.8187584415055671</v>
      </c>
      <c r="AD1583" s="74">
        <f t="shared" si="1789"/>
        <v>99.999999999999972</v>
      </c>
    </row>
    <row r="1584" spans="1:30" x14ac:dyDescent="0.25">
      <c r="A1584" s="34" t="s">
        <v>993</v>
      </c>
      <c r="B1584" s="34" t="s">
        <v>994</v>
      </c>
      <c r="C1584" s="42">
        <f t="shared" si="1764"/>
        <v>1.6796407116923304</v>
      </c>
      <c r="D1584" s="42">
        <f t="shared" si="1765"/>
        <v>6.2835194611734444</v>
      </c>
      <c r="E1584" s="42">
        <f t="shared" si="1766"/>
        <v>6.1133915779893906</v>
      </c>
      <c r="F1584" s="42">
        <f t="shared" si="1767"/>
        <v>4.5056962755396626</v>
      </c>
      <c r="G1584" s="42">
        <f t="shared" si="1791"/>
        <v>0.54582021311322093</v>
      </c>
      <c r="H1584" s="42">
        <f t="shared" si="1791"/>
        <v>4.0903059917085134</v>
      </c>
      <c r="I1584" s="42">
        <f t="shared" si="1791"/>
        <v>5.4346295006009262</v>
      </c>
      <c r="J1584" s="42">
        <f t="shared" si="1768"/>
        <v>0.35840597416447473</v>
      </c>
      <c r="K1584" s="42">
        <f t="shared" si="1790"/>
        <v>4.8104377910218696</v>
      </c>
      <c r="L1584" s="42">
        <f t="shared" si="1769"/>
        <v>3.8826645123531502</v>
      </c>
      <c r="M1584" s="42">
        <f t="shared" si="1792"/>
        <v>1.839681643658968</v>
      </c>
      <c r="N1584" s="42">
        <f t="shared" si="1792"/>
        <v>0.63332779066628231</v>
      </c>
      <c r="O1584" s="42">
        <f t="shared" si="1792"/>
        <v>2.4424565992283682</v>
      </c>
      <c r="P1584" s="42">
        <f t="shared" si="1792"/>
        <v>2.7195433997425429</v>
      </c>
      <c r="Q1584" s="42">
        <f t="shared" si="1792"/>
        <v>6.6164496704300371</v>
      </c>
      <c r="R1584" s="42">
        <f t="shared" si="1792"/>
        <v>0.2693562560371614</v>
      </c>
      <c r="S1584" s="42">
        <f t="shared" si="1792"/>
        <v>2.6932479965595926</v>
      </c>
      <c r="T1584" s="42">
        <f t="shared" si="1770"/>
        <v>7.2296943984139537</v>
      </c>
      <c r="U1584" s="42">
        <f t="shared" si="1771"/>
        <v>3.4450683366210528</v>
      </c>
      <c r="V1584" s="42">
        <f t="shared" si="1772"/>
        <v>0.82348554185836531</v>
      </c>
      <c r="W1584" s="42">
        <f t="shared" si="1793"/>
        <v>5.8033875040803471</v>
      </c>
      <c r="X1584" s="42">
        <f t="shared" si="1793"/>
        <v>5.6133875040803476</v>
      </c>
      <c r="Y1584" s="42">
        <f t="shared" si="1773"/>
        <v>1.4877958346934497</v>
      </c>
      <c r="Z1584" s="42">
        <f t="shared" si="1774"/>
        <v>6.7033875040803474</v>
      </c>
      <c r="AA1584" s="42">
        <f t="shared" si="1794"/>
        <v>5.9433875040803477</v>
      </c>
      <c r="AB1584" s="42">
        <f t="shared" si="1794"/>
        <v>2.9394692727034917</v>
      </c>
      <c r="AC1584" s="42">
        <f t="shared" si="1775"/>
        <v>5.0923612337083473</v>
      </c>
      <c r="AD1584" s="74">
        <f t="shared" si="1789"/>
        <v>100</v>
      </c>
    </row>
    <row r="1585" spans="1:30" x14ac:dyDescent="0.25">
      <c r="A1585" s="34" t="s">
        <v>995</v>
      </c>
      <c r="B1585" s="34" t="s">
        <v>996</v>
      </c>
      <c r="C1585" s="42">
        <f t="shared" si="1764"/>
        <v>0.86626502713525855</v>
      </c>
      <c r="D1585" s="42">
        <f t="shared" si="1765"/>
        <v>5.1731202520215316</v>
      </c>
      <c r="E1585" s="42">
        <f t="shared" si="1766"/>
        <v>5.8739086834878913</v>
      </c>
      <c r="F1585" s="42">
        <f t="shared" si="1767"/>
        <v>2.3214879341733159</v>
      </c>
      <c r="G1585" s="42">
        <f t="shared" si="1791"/>
        <v>1.9039361869891289</v>
      </c>
      <c r="H1585" s="42">
        <f t="shared" si="1791"/>
        <v>2.4186505734085451</v>
      </c>
      <c r="I1585" s="42">
        <f t="shared" si="1791"/>
        <v>4.1755551824606494</v>
      </c>
      <c r="J1585" s="42">
        <f t="shared" si="1768"/>
        <v>1.1105533589666674</v>
      </c>
      <c r="K1585" s="42">
        <f t="shared" ref="K1585:K1588" si="1795">K255</f>
        <v>3.355802033864058</v>
      </c>
      <c r="L1585" s="42">
        <f t="shared" si="1769"/>
        <v>1.7654406705626604</v>
      </c>
      <c r="M1585" s="42">
        <f t="shared" si="1792"/>
        <v>1.1405376108883867</v>
      </c>
      <c r="N1585" s="42">
        <f t="shared" si="1792"/>
        <v>5.22346581745719</v>
      </c>
      <c r="O1585" s="42">
        <f t="shared" si="1792"/>
        <v>3.3724979066058629</v>
      </c>
      <c r="P1585" s="42">
        <f t="shared" si="1792"/>
        <v>2.9000199163248928</v>
      </c>
      <c r="Q1585" s="42">
        <f t="shared" si="1792"/>
        <v>3.0873507691844835</v>
      </c>
      <c r="R1585" s="42">
        <f t="shared" si="1792"/>
        <v>4.6136734531835719</v>
      </c>
      <c r="S1585" s="42">
        <f t="shared" si="1792"/>
        <v>3.2564635210347235</v>
      </c>
      <c r="T1585" s="42">
        <f t="shared" si="1770"/>
        <v>7.0526706298111774</v>
      </c>
      <c r="U1585" s="42">
        <f t="shared" si="1771"/>
        <v>5.7470632859546154</v>
      </c>
      <c r="V1585" s="42">
        <f t="shared" si="1772"/>
        <v>0.14300451224968358</v>
      </c>
      <c r="W1585" s="42">
        <f t="shared" si="1793"/>
        <v>5.2093182176585913</v>
      </c>
      <c r="X1585" s="42">
        <f t="shared" si="1793"/>
        <v>5.0193182176585918</v>
      </c>
      <c r="Y1585" s="42">
        <f t="shared" si="1773"/>
        <v>3.2295454784390616</v>
      </c>
      <c r="Z1585" s="42">
        <f t="shared" si="1774"/>
        <v>6.1093182176585916</v>
      </c>
      <c r="AA1585" s="42">
        <f t="shared" si="1794"/>
        <v>5.3493182176585918</v>
      </c>
      <c r="AB1585" s="42">
        <f t="shared" si="1794"/>
        <v>4.6069602556463858</v>
      </c>
      <c r="AC1585" s="42">
        <f t="shared" si="1775"/>
        <v>4.97475406951592</v>
      </c>
      <c r="AD1585" s="74">
        <f t="shared" si="1789"/>
        <v>100.00000000000004</v>
      </c>
    </row>
    <row r="1586" spans="1:30" x14ac:dyDescent="0.25">
      <c r="A1586" s="34" t="s">
        <v>997</v>
      </c>
      <c r="B1586" s="34" t="s">
        <v>998</v>
      </c>
      <c r="C1586" s="42">
        <f t="shared" si="1764"/>
        <v>3.6555660278835544</v>
      </c>
      <c r="D1586" s="42">
        <f t="shared" si="1765"/>
        <v>5.0006139916973851</v>
      </c>
      <c r="E1586" s="42">
        <f t="shared" si="1766"/>
        <v>4.9743949969746977</v>
      </c>
      <c r="F1586" s="42">
        <f t="shared" si="1767"/>
        <v>4.498147912139645</v>
      </c>
      <c r="G1586" s="42">
        <f t="shared" si="1791"/>
        <v>0.13694138853923027</v>
      </c>
      <c r="H1586" s="42">
        <f t="shared" si="1791"/>
        <v>3.2976804159485993</v>
      </c>
      <c r="I1586" s="42">
        <f t="shared" si="1791"/>
        <v>3.9130408104190142</v>
      </c>
      <c r="J1586" s="42">
        <f t="shared" si="1768"/>
        <v>1.7565923762367448</v>
      </c>
      <c r="K1586" s="42">
        <f t="shared" si="1795"/>
        <v>4.0479630216873872</v>
      </c>
      <c r="L1586" s="42">
        <f t="shared" si="1769"/>
        <v>2.8635561093856472</v>
      </c>
      <c r="M1586" s="42">
        <f t="shared" si="1792"/>
        <v>1.4799644289999305</v>
      </c>
      <c r="N1586" s="42">
        <f t="shared" si="1792"/>
        <v>4.4727706478236087</v>
      </c>
      <c r="O1586" s="42">
        <f t="shared" si="1792"/>
        <v>4.9107054542829847</v>
      </c>
      <c r="P1586" s="42">
        <f t="shared" si="1792"/>
        <v>2.7079138842094967</v>
      </c>
      <c r="Q1586" s="42">
        <f t="shared" si="1792"/>
        <v>3.7924453171637462</v>
      </c>
      <c r="R1586" s="42">
        <f t="shared" si="1792"/>
        <v>4.6874953756948026</v>
      </c>
      <c r="S1586" s="42">
        <f t="shared" si="1792"/>
        <v>4.2279987407305599</v>
      </c>
      <c r="T1586" s="42">
        <f t="shared" si="1770"/>
        <v>7.4878872528865408</v>
      </c>
      <c r="U1586" s="42">
        <f t="shared" si="1771"/>
        <v>3.5133484268096966</v>
      </c>
      <c r="V1586" s="42">
        <f t="shared" si="1772"/>
        <v>1.02337135547151</v>
      </c>
      <c r="W1586" s="42">
        <f t="shared" si="1793"/>
        <v>0.14000000000000001</v>
      </c>
      <c r="X1586" s="42">
        <f t="shared" si="1793"/>
        <v>5.6362452613438307</v>
      </c>
      <c r="Y1586" s="42">
        <f t="shared" si="1773"/>
        <v>5.7862452613438311</v>
      </c>
      <c r="Z1586" s="42">
        <f t="shared" si="1774"/>
        <v>6.7262452613438306</v>
      </c>
      <c r="AA1586" s="42">
        <f t="shared" si="1794"/>
        <v>0.2</v>
      </c>
      <c r="AB1586" s="42">
        <f t="shared" si="1794"/>
        <v>3.7544764024505675</v>
      </c>
      <c r="AC1586" s="42">
        <f t="shared" si="1775"/>
        <v>5.3083898785331511</v>
      </c>
      <c r="AD1586" s="74">
        <f t="shared" si="1789"/>
        <v>100</v>
      </c>
    </row>
    <row r="1587" spans="1:30" x14ac:dyDescent="0.25">
      <c r="A1587" s="34" t="s">
        <v>999</v>
      </c>
      <c r="B1587" s="34" t="s">
        <v>1000</v>
      </c>
      <c r="C1587" s="42">
        <f t="shared" si="1764"/>
        <v>3.6887614401788684</v>
      </c>
      <c r="D1587" s="42">
        <f t="shared" si="1765"/>
        <v>4.6524502436690334</v>
      </c>
      <c r="E1587" s="42">
        <f t="shared" si="1766"/>
        <v>5.1237716207079869</v>
      </c>
      <c r="F1587" s="42">
        <f t="shared" si="1767"/>
        <v>1.9689897123184963</v>
      </c>
      <c r="G1587" s="42">
        <f t="shared" si="1791"/>
        <v>0.82152931902973414</v>
      </c>
      <c r="H1587" s="42">
        <f t="shared" si="1791"/>
        <v>2.7758724582166132</v>
      </c>
      <c r="I1587" s="42">
        <f t="shared" si="1791"/>
        <v>5.2748802595960225</v>
      </c>
      <c r="J1587" s="42">
        <f t="shared" si="1768"/>
        <v>0.10767354576586141</v>
      </c>
      <c r="K1587" s="42">
        <f t="shared" si="1795"/>
        <v>3.5000271365890834</v>
      </c>
      <c r="L1587" s="42">
        <f t="shared" si="1769"/>
        <v>2.2237030065672019</v>
      </c>
      <c r="M1587" s="42">
        <f t="shared" si="1792"/>
        <v>0.39770885155303437</v>
      </c>
      <c r="N1587" s="42">
        <f t="shared" si="1792"/>
        <v>6.338155381698539</v>
      </c>
      <c r="O1587" s="42">
        <f t="shared" si="1792"/>
        <v>2.1118659361263368</v>
      </c>
      <c r="P1587" s="42">
        <f t="shared" si="1792"/>
        <v>2.644967764480803</v>
      </c>
      <c r="Q1587" s="42">
        <f t="shared" si="1792"/>
        <v>3.1124777023886585</v>
      </c>
      <c r="R1587" s="42">
        <f t="shared" si="1792"/>
        <v>5.4285952365828463</v>
      </c>
      <c r="S1587" s="42">
        <f t="shared" si="1792"/>
        <v>4.0626218086100954</v>
      </c>
      <c r="T1587" s="42">
        <f t="shared" si="1770"/>
        <v>7.8305620402807561</v>
      </c>
      <c r="U1587" s="42">
        <f t="shared" si="1771"/>
        <v>6.1778747411025705</v>
      </c>
      <c r="V1587" s="42">
        <f t="shared" si="1772"/>
        <v>0.55107451426157006</v>
      </c>
      <c r="W1587" s="42">
        <f t="shared" si="1793"/>
        <v>5.8213197771552725</v>
      </c>
      <c r="X1587" s="42">
        <f t="shared" si="1793"/>
        <v>5.631319777155273</v>
      </c>
      <c r="Y1587" s="42">
        <f t="shared" si="1773"/>
        <v>3.6375465181035156</v>
      </c>
      <c r="Z1587" s="42">
        <f t="shared" si="1774"/>
        <v>6.7213197771552728</v>
      </c>
      <c r="AA1587" s="42">
        <f t="shared" si="1794"/>
        <v>0.08</v>
      </c>
      <c r="AB1587" s="42">
        <f t="shared" si="1794"/>
        <v>5.0914614902479247</v>
      </c>
      <c r="AC1587" s="42">
        <f t="shared" si="1775"/>
        <v>4.2234699404586253</v>
      </c>
      <c r="AD1587" s="74">
        <f t="shared" si="1789"/>
        <v>99.999999999999986</v>
      </c>
    </row>
    <row r="1588" spans="1:30" x14ac:dyDescent="0.25">
      <c r="A1588" s="34" t="s">
        <v>1001</v>
      </c>
      <c r="B1588" s="34" t="s">
        <v>1002</v>
      </c>
      <c r="C1588" s="42">
        <f t="shared" si="1764"/>
        <v>2.5899518489859865</v>
      </c>
      <c r="D1588" s="42">
        <f t="shared" si="1765"/>
        <v>5.503889943141445</v>
      </c>
      <c r="E1588" s="42">
        <f t="shared" si="1766"/>
        <v>4.9854293594579442</v>
      </c>
      <c r="F1588" s="42">
        <f t="shared" si="1767"/>
        <v>3.5315066399460844</v>
      </c>
      <c r="G1588" s="42">
        <f t="shared" ref="G1588:I1603" si="1796">G258</f>
        <v>2.5782098984218953</v>
      </c>
      <c r="H1588" s="42">
        <f t="shared" si="1796"/>
        <v>5.6536442813422187</v>
      </c>
      <c r="I1588" s="42">
        <f t="shared" si="1796"/>
        <v>4.8726546433952249</v>
      </c>
      <c r="J1588" s="42">
        <f t="shared" si="1768"/>
        <v>1.6464242021462003</v>
      </c>
      <c r="K1588" s="42">
        <f t="shared" si="1795"/>
        <v>5.2474935790412447</v>
      </c>
      <c r="L1588" s="42">
        <f t="shared" si="1769"/>
        <v>4.1887570860344407</v>
      </c>
      <c r="M1588" s="42">
        <f t="shared" ref="M1588:S1603" si="1797">M258</f>
        <v>1.3647047807988995</v>
      </c>
      <c r="N1588" s="42">
        <f t="shared" si="1797"/>
        <v>3.0190632119165954</v>
      </c>
      <c r="O1588" s="42">
        <f t="shared" si="1797"/>
        <v>1.6734710952625971</v>
      </c>
      <c r="P1588" s="42">
        <f t="shared" si="1797"/>
        <v>1.2368823190056903</v>
      </c>
      <c r="Q1588" s="42">
        <f t="shared" si="1797"/>
        <v>3.3472784969959148</v>
      </c>
      <c r="R1588" s="42">
        <f t="shared" si="1797"/>
        <v>5.5385450256151936</v>
      </c>
      <c r="S1588" s="42">
        <f t="shared" si="1797"/>
        <v>4.2206703035309809</v>
      </c>
      <c r="T1588" s="42">
        <f t="shared" si="1770"/>
        <v>8.2548510217028799</v>
      </c>
      <c r="U1588" s="42">
        <f t="shared" si="1771"/>
        <v>3.034621358413657</v>
      </c>
      <c r="V1588" s="42">
        <f t="shared" si="1772"/>
        <v>0.11923405049152647</v>
      </c>
      <c r="W1588" s="42">
        <f t="shared" ref="W1588:X1603" si="1798">W258</f>
        <v>0.14000000000000001</v>
      </c>
      <c r="X1588" s="42">
        <f t="shared" si="1798"/>
        <v>0.89</v>
      </c>
      <c r="Y1588" s="42">
        <f t="shared" si="1773"/>
        <v>4.1898747038130022</v>
      </c>
      <c r="Z1588" s="42">
        <f t="shared" si="1774"/>
        <v>7.5498120557195021</v>
      </c>
      <c r="AA1588" s="42">
        <f t="shared" ref="AA1588:AB1603" si="1799">AA258</f>
        <v>6.7898120557195023</v>
      </c>
      <c r="AB1588" s="42">
        <f t="shared" si="1799"/>
        <v>3.3274138588714375</v>
      </c>
      <c r="AC1588" s="42">
        <f t="shared" si="1775"/>
        <v>4.5058041802299282</v>
      </c>
      <c r="AD1588" s="74">
        <f t="shared" si="1789"/>
        <v>100</v>
      </c>
    </row>
    <row r="1589" spans="1:30" x14ac:dyDescent="0.25">
      <c r="A1589" s="34" t="s">
        <v>1003</v>
      </c>
      <c r="B1589" s="34" t="s">
        <v>1004</v>
      </c>
      <c r="C1589" s="42">
        <f t="shared" ref="C1589:C1652" si="1800">C259+0.64</f>
        <v>3.131467331619977</v>
      </c>
      <c r="D1589" s="42">
        <f t="shared" ref="D1589:D1652" si="1801">D259+0.4</f>
        <v>3.2771115117004794</v>
      </c>
      <c r="E1589" s="42">
        <f t="shared" ref="E1589:E1652" si="1802">E259-0.4</f>
        <v>2.4675701049275953</v>
      </c>
      <c r="F1589" s="42">
        <f t="shared" ref="F1589:F1652" si="1803">F259-0.64</f>
        <v>0.95998706700391978</v>
      </c>
      <c r="G1589" s="42">
        <f t="shared" si="1796"/>
        <v>2.8310832692999295</v>
      </c>
      <c r="H1589" s="42">
        <f t="shared" si="1796"/>
        <v>5.1450190345228464</v>
      </c>
      <c r="I1589" s="42">
        <f t="shared" si="1796"/>
        <v>1.9905281982008178</v>
      </c>
      <c r="J1589" s="42">
        <f>J259</f>
        <v>4.8504889568113683</v>
      </c>
      <c r="K1589" s="42">
        <f>K259-0.5</f>
        <v>2.8325518034967487</v>
      </c>
      <c r="L1589" s="42">
        <f t="shared" ref="L1589:L1652" si="1804">L259-1.5</f>
        <v>1.9112433441277568</v>
      </c>
      <c r="M1589" s="42">
        <f t="shared" si="1797"/>
        <v>1.0118926935297592</v>
      </c>
      <c r="N1589" s="42">
        <f t="shared" si="1797"/>
        <v>6.3954885191246369</v>
      </c>
      <c r="O1589" s="42">
        <f t="shared" si="1797"/>
        <v>5.1042891303249505</v>
      </c>
      <c r="P1589" s="42">
        <f t="shared" si="1797"/>
        <v>5.3371296588959316</v>
      </c>
      <c r="Q1589" s="42">
        <f t="shared" si="1797"/>
        <v>1.4304352181559932</v>
      </c>
      <c r="R1589" s="42">
        <f t="shared" si="1797"/>
        <v>5.9412085451058596</v>
      </c>
      <c r="S1589" s="42">
        <f t="shared" si="1797"/>
        <v>5.2541280927464102</v>
      </c>
      <c r="T1589" s="42">
        <f t="shared" ref="T1589:T1652" si="1805">T259+1.5</f>
        <v>8.3717191509762898</v>
      </c>
      <c r="U1589" s="42">
        <f t="shared" ref="U1589:U1652" si="1806">U259+0.35</f>
        <v>6.745935319788873</v>
      </c>
      <c r="V1589" s="42">
        <f>V259</f>
        <v>0.10060031014846813</v>
      </c>
      <c r="W1589" s="42">
        <f>W259+0.21</f>
        <v>0.35</v>
      </c>
      <c r="X1589" s="42">
        <f t="shared" si="1798"/>
        <v>1.3</v>
      </c>
      <c r="Y1589" s="42">
        <f t="shared" ref="Y1589:Y1652" si="1807">Y259-0.35</f>
        <v>3.9260243641892445</v>
      </c>
      <c r="Z1589" s="42">
        <f t="shared" ref="Z1589:Z1652" si="1808">Z259+0.29</f>
        <v>7.1540365462838658</v>
      </c>
      <c r="AA1589" s="42">
        <f t="shared" si="1799"/>
        <v>4.394036546283866</v>
      </c>
      <c r="AB1589" s="42">
        <f t="shared" si="1799"/>
        <v>3.432018273141932</v>
      </c>
      <c r="AC1589" s="42">
        <f>AC259</f>
        <v>4.3540070095924621</v>
      </c>
      <c r="AD1589" s="74">
        <f t="shared" ref="AD1589" si="1809">SUM(C1589:AC1589)</f>
        <v>99.999999999999986</v>
      </c>
    </row>
    <row r="1590" spans="1:30" x14ac:dyDescent="0.25">
      <c r="A1590" s="34" t="s">
        <v>1005</v>
      </c>
      <c r="B1590" s="34" t="s">
        <v>1006</v>
      </c>
      <c r="C1590" s="42">
        <f t="shared" si="1800"/>
        <v>3.8733001786999925</v>
      </c>
      <c r="D1590" s="42">
        <f t="shared" si="1801"/>
        <v>6.0783033313583363</v>
      </c>
      <c r="E1590" s="42">
        <f t="shared" si="1802"/>
        <v>4.2518271682608866</v>
      </c>
      <c r="F1590" s="42">
        <f t="shared" si="1803"/>
        <v>3.446833088662848</v>
      </c>
      <c r="G1590" s="42">
        <f t="shared" si="1796"/>
        <v>2.1721205348469086</v>
      </c>
      <c r="H1590" s="42">
        <f t="shared" si="1796"/>
        <v>5.1656448472734136</v>
      </c>
      <c r="I1590" s="42">
        <f t="shared" si="1796"/>
        <v>4.3403270666366254</v>
      </c>
      <c r="J1590" s="42">
        <f t="shared" ref="J1590:J1653" si="1810">J260-0.5</f>
        <v>1.2469610960984456</v>
      </c>
      <c r="K1590" s="42">
        <f t="shared" ref="K1590:L1605" si="1811">K260</f>
        <v>4.2103078298626633</v>
      </c>
      <c r="L1590" s="42">
        <f t="shared" si="1804"/>
        <v>2.3976517444476966</v>
      </c>
      <c r="M1590" s="42">
        <f t="shared" si="1797"/>
        <v>0.98392201723908657</v>
      </c>
      <c r="N1590" s="42">
        <f t="shared" si="1797"/>
        <v>5.5156217114423258</v>
      </c>
      <c r="O1590" s="42">
        <f t="shared" si="1797"/>
        <v>4.8890363922326854</v>
      </c>
      <c r="P1590" s="42">
        <f t="shared" si="1797"/>
        <v>2.6924321725389611</v>
      </c>
      <c r="Q1590" s="42">
        <f t="shared" si="1797"/>
        <v>4.1022193082176281</v>
      </c>
      <c r="R1590" s="42">
        <f t="shared" si="1797"/>
        <v>3.979037814199434</v>
      </c>
      <c r="S1590" s="42">
        <f t="shared" si="1797"/>
        <v>3.7566457099656936</v>
      </c>
      <c r="T1590" s="42">
        <f t="shared" si="1805"/>
        <v>7.2787452415207721</v>
      </c>
      <c r="U1590" s="42">
        <f t="shared" si="1806"/>
        <v>3.041423611419003</v>
      </c>
      <c r="V1590" s="42">
        <f t="shared" ref="V1590:V1652" si="1812">V260-0.29</f>
        <v>6.3123582645917886E-2</v>
      </c>
      <c r="W1590" s="42">
        <f t="shared" si="1798"/>
        <v>0.14000000000000001</v>
      </c>
      <c r="X1590" s="42">
        <f t="shared" si="1798"/>
        <v>0</v>
      </c>
      <c r="Y1590" s="42">
        <f t="shared" si="1807"/>
        <v>5.742257506263849</v>
      </c>
      <c r="Z1590" s="42">
        <f t="shared" si="1808"/>
        <v>6.6822575062638485</v>
      </c>
      <c r="AA1590" s="42">
        <f t="shared" si="1799"/>
        <v>5.9222575062638487</v>
      </c>
      <c r="AB1590" s="42">
        <f t="shared" si="1799"/>
        <v>2.9297846903709295</v>
      </c>
      <c r="AC1590" s="42">
        <f t="shared" ref="AC1590:AC1652" si="1813">AC260+0.5</f>
        <v>5.097958343268199</v>
      </c>
      <c r="AD1590" s="74">
        <f t="shared" si="1789"/>
        <v>100.00000000000001</v>
      </c>
    </row>
    <row r="1591" spans="1:30" x14ac:dyDescent="0.25">
      <c r="A1591" s="34" t="s">
        <v>1007</v>
      </c>
      <c r="B1591" s="34" t="s">
        <v>1008</v>
      </c>
      <c r="C1591" s="42">
        <f t="shared" si="1800"/>
        <v>3.0238013207878316</v>
      </c>
      <c r="D1591" s="42">
        <f t="shared" si="1801"/>
        <v>6.0061068664842043</v>
      </c>
      <c r="E1591" s="42">
        <f t="shared" si="1802"/>
        <v>4.8080869772809969</v>
      </c>
      <c r="F1591" s="42">
        <f t="shared" si="1803"/>
        <v>4.1931578586241978</v>
      </c>
      <c r="G1591" s="42">
        <f t="shared" si="1796"/>
        <v>1.7635767536001308</v>
      </c>
      <c r="H1591" s="42">
        <f t="shared" si="1796"/>
        <v>5.1839317684287538</v>
      </c>
      <c r="I1591" s="42">
        <f t="shared" si="1796"/>
        <v>4.7570123254434025</v>
      </c>
      <c r="J1591" s="42">
        <f t="shared" si="1810"/>
        <v>0.43203215711974619</v>
      </c>
      <c r="K1591" s="42">
        <f t="shared" si="1811"/>
        <v>4.5590863785617923</v>
      </c>
      <c r="L1591" s="42">
        <f t="shared" si="1804"/>
        <v>3.286490744141715</v>
      </c>
      <c r="M1591" s="42">
        <f t="shared" si="1797"/>
        <v>0.5668013536182781</v>
      </c>
      <c r="N1591" s="42">
        <f t="shared" si="1797"/>
        <v>4.5522646332185079</v>
      </c>
      <c r="O1591" s="42">
        <f t="shared" si="1797"/>
        <v>3.9470186145830986</v>
      </c>
      <c r="P1591" s="42">
        <f t="shared" si="1797"/>
        <v>2.7939985503574127</v>
      </c>
      <c r="Q1591" s="42">
        <f t="shared" si="1797"/>
        <v>4.1689685117938788</v>
      </c>
      <c r="R1591" s="42">
        <f t="shared" si="1797"/>
        <v>4.6867488668370267</v>
      </c>
      <c r="S1591" s="42">
        <f t="shared" si="1797"/>
        <v>2.437326347559658</v>
      </c>
      <c r="T1591" s="42">
        <f t="shared" si="1805"/>
        <v>6.3760698522134174</v>
      </c>
      <c r="U1591" s="42">
        <f t="shared" si="1806"/>
        <v>3.4003413964408775</v>
      </c>
      <c r="V1591" s="42">
        <f t="shared" si="1812"/>
        <v>1.2093538791226461</v>
      </c>
      <c r="W1591" s="42">
        <f t="shared" si="1798"/>
        <v>3.7622908294860058</v>
      </c>
      <c r="X1591" s="42">
        <f t="shared" si="1798"/>
        <v>1.2</v>
      </c>
      <c r="Y1591" s="42">
        <f t="shared" si="1807"/>
        <v>5.1322908294860063</v>
      </c>
      <c r="Z1591" s="42">
        <f t="shared" si="1808"/>
        <v>6.0722908294860058</v>
      </c>
      <c r="AA1591" s="42">
        <f t="shared" si="1799"/>
        <v>5.3122908294860061</v>
      </c>
      <c r="AB1591" s="42">
        <f t="shared" si="1799"/>
        <v>2.6502166301810854</v>
      </c>
      <c r="AC1591" s="42">
        <f t="shared" si="1813"/>
        <v>3.7184448956573073</v>
      </c>
      <c r="AD1591" s="74">
        <f t="shared" si="1789"/>
        <v>100.00000000000001</v>
      </c>
    </row>
    <row r="1592" spans="1:30" x14ac:dyDescent="0.25">
      <c r="A1592" s="34" t="s">
        <v>1009</v>
      </c>
      <c r="B1592" s="34" t="s">
        <v>1010</v>
      </c>
      <c r="C1592" s="42">
        <f t="shared" si="1800"/>
        <v>3.2535840330013834</v>
      </c>
      <c r="D1592" s="42">
        <f t="shared" si="1801"/>
        <v>5.3838034391774734</v>
      </c>
      <c r="E1592" s="42">
        <f t="shared" si="1802"/>
        <v>4.7749083466021576</v>
      </c>
      <c r="F1592" s="42">
        <f t="shared" si="1803"/>
        <v>2.330499302352623</v>
      </c>
      <c r="G1592" s="42">
        <f t="shared" si="1796"/>
        <v>1.7696680665988027</v>
      </c>
      <c r="H1592" s="42">
        <f t="shared" si="1796"/>
        <v>7.3087271519694923</v>
      </c>
      <c r="I1592" s="42">
        <f t="shared" si="1796"/>
        <v>3.3306618154186145</v>
      </c>
      <c r="J1592" s="42">
        <f t="shared" si="1810"/>
        <v>2.4931420314198864</v>
      </c>
      <c r="K1592" s="42">
        <f t="shared" si="1811"/>
        <v>3.0054505293468572</v>
      </c>
      <c r="L1592" s="42">
        <f t="shared" si="1804"/>
        <v>2.4514136840071483</v>
      </c>
      <c r="M1592" s="42">
        <f t="shared" si="1797"/>
        <v>1.8626927696465567</v>
      </c>
      <c r="N1592" s="42">
        <f t="shared" si="1797"/>
        <v>4.5972228523449505</v>
      </c>
      <c r="O1592" s="42">
        <f t="shared" si="1797"/>
        <v>2.5338047740581193</v>
      </c>
      <c r="P1592" s="42">
        <f t="shared" si="1797"/>
        <v>1.0816423975779941</v>
      </c>
      <c r="Q1592" s="42">
        <f t="shared" si="1797"/>
        <v>2.3207551663687691</v>
      </c>
      <c r="R1592" s="42">
        <f t="shared" si="1797"/>
        <v>4.8323222752279866</v>
      </c>
      <c r="S1592" s="42">
        <f t="shared" si="1797"/>
        <v>4.073485305063409</v>
      </c>
      <c r="T1592" s="42">
        <f t="shared" si="1805"/>
        <v>7.4087685302181452</v>
      </c>
      <c r="U1592" s="42">
        <f t="shared" si="1806"/>
        <v>5.7789000811213302</v>
      </c>
      <c r="V1592" s="42">
        <f t="shared" si="1812"/>
        <v>0.12888299706570588</v>
      </c>
      <c r="W1592" s="42">
        <f t="shared" si="1798"/>
        <v>0.14000000000000001</v>
      </c>
      <c r="X1592" s="42">
        <f t="shared" si="1798"/>
        <v>5.6060210068496659</v>
      </c>
      <c r="Y1592" s="42">
        <f t="shared" si="1807"/>
        <v>5.7560210068496662</v>
      </c>
      <c r="Z1592" s="42">
        <f t="shared" si="1808"/>
        <v>6.6960210068496657</v>
      </c>
      <c r="AA1592" s="42">
        <f t="shared" si="1799"/>
        <v>5.9360210068496659</v>
      </c>
      <c r="AB1592" s="42">
        <f t="shared" si="1799"/>
        <v>0.80075262585620888</v>
      </c>
      <c r="AC1592" s="42">
        <f t="shared" si="1813"/>
        <v>4.3448277981577181</v>
      </c>
      <c r="AD1592" s="74">
        <f t="shared" si="1789"/>
        <v>100</v>
      </c>
    </row>
    <row r="1593" spans="1:30" x14ac:dyDescent="0.25">
      <c r="A1593" s="34" t="s">
        <v>1011</v>
      </c>
      <c r="B1593" s="34" t="s">
        <v>1012</v>
      </c>
      <c r="C1593" s="42">
        <f t="shared" si="1800"/>
        <v>2.2128515373953688</v>
      </c>
      <c r="D1593" s="42">
        <f t="shared" si="1801"/>
        <v>5.1635929367159275</v>
      </c>
      <c r="E1593" s="42">
        <f t="shared" si="1802"/>
        <v>4.0353524265316567</v>
      </c>
      <c r="F1593" s="42">
        <f t="shared" si="1803"/>
        <v>2.8363747943840218</v>
      </c>
      <c r="G1593" s="42">
        <f t="shared" si="1796"/>
        <v>2.9117662285826045</v>
      </c>
      <c r="H1593" s="42">
        <f t="shared" si="1796"/>
        <v>5.0980203712749317</v>
      </c>
      <c r="I1593" s="42">
        <f t="shared" si="1796"/>
        <v>2.8651118032521179</v>
      </c>
      <c r="J1593" s="42">
        <f t="shared" si="1810"/>
        <v>2.6556263224721559</v>
      </c>
      <c r="K1593" s="42">
        <f t="shared" si="1811"/>
        <v>3.815790177559256</v>
      </c>
      <c r="L1593" s="42">
        <f t="shared" si="1804"/>
        <v>2.3788698547552309</v>
      </c>
      <c r="M1593" s="42">
        <f t="shared" si="1797"/>
        <v>0.90995741855715961</v>
      </c>
      <c r="N1593" s="42">
        <f t="shared" si="1797"/>
        <v>4.1546397248980966</v>
      </c>
      <c r="O1593" s="42">
        <f t="shared" si="1797"/>
        <v>4.5852543828662897</v>
      </c>
      <c r="P1593" s="42">
        <f t="shared" si="1797"/>
        <v>2.7077335714091704</v>
      </c>
      <c r="Q1593" s="42">
        <f t="shared" si="1797"/>
        <v>3.0591440583981897</v>
      </c>
      <c r="R1593" s="42">
        <f t="shared" si="1797"/>
        <v>4.8666672373616855</v>
      </c>
      <c r="S1593" s="42">
        <f t="shared" si="1797"/>
        <v>3.115464185379818</v>
      </c>
      <c r="T1593" s="42">
        <f t="shared" si="1805"/>
        <v>6.5230006779760554</v>
      </c>
      <c r="U1593" s="42">
        <f t="shared" si="1806"/>
        <v>4.938659406943029</v>
      </c>
      <c r="V1593" s="42">
        <f t="shared" si="1812"/>
        <v>0.27593787885164461</v>
      </c>
      <c r="W1593" s="42">
        <f t="shared" si="1798"/>
        <v>0.14000000000000001</v>
      </c>
      <c r="X1593" s="42">
        <f t="shared" si="1798"/>
        <v>5.2480349221855978</v>
      </c>
      <c r="Y1593" s="42">
        <f t="shared" si="1807"/>
        <v>5.3980349221855981</v>
      </c>
      <c r="Z1593" s="42">
        <f t="shared" si="1808"/>
        <v>6.3380349221855976</v>
      </c>
      <c r="AA1593" s="42">
        <f t="shared" si="1799"/>
        <v>5.2280349221855973</v>
      </c>
      <c r="AB1593" s="42">
        <f t="shared" si="1799"/>
        <v>2.5200145509106644</v>
      </c>
      <c r="AC1593" s="42">
        <f t="shared" si="1813"/>
        <v>6.0180307647825542</v>
      </c>
      <c r="AD1593" s="74">
        <f t="shared" si="1789"/>
        <v>100.00000000000003</v>
      </c>
    </row>
    <row r="1594" spans="1:30" x14ac:dyDescent="0.25">
      <c r="A1594" s="34" t="s">
        <v>1013</v>
      </c>
      <c r="B1594" s="34" t="s">
        <v>1014</v>
      </c>
      <c r="C1594" s="42">
        <f t="shared" si="1800"/>
        <v>3.143162845517947</v>
      </c>
      <c r="D1594" s="42">
        <f t="shared" si="1801"/>
        <v>5.3579610204967203</v>
      </c>
      <c r="E1594" s="42">
        <f t="shared" si="1802"/>
        <v>5.1303433058879344</v>
      </c>
      <c r="F1594" s="42">
        <f t="shared" si="1803"/>
        <v>4.2204175961404493</v>
      </c>
      <c r="G1594" s="42">
        <f t="shared" si="1796"/>
        <v>2.0316901711248079</v>
      </c>
      <c r="H1594" s="42">
        <f t="shared" si="1796"/>
        <v>5.4260056579792781</v>
      </c>
      <c r="I1594" s="42">
        <f t="shared" si="1796"/>
        <v>4.2834564071672094</v>
      </c>
      <c r="J1594" s="42">
        <f t="shared" si="1810"/>
        <v>1.5528207829079634</v>
      </c>
      <c r="K1594" s="42">
        <f t="shared" si="1811"/>
        <v>4.442510597219214</v>
      </c>
      <c r="L1594" s="42">
        <f t="shared" si="1804"/>
        <v>3.3466485075745229</v>
      </c>
      <c r="M1594" s="42">
        <f t="shared" si="1797"/>
        <v>1.3874592107154886</v>
      </c>
      <c r="N1594" s="42">
        <f t="shared" si="1797"/>
        <v>4.8542886405240271</v>
      </c>
      <c r="O1594" s="42">
        <f t="shared" si="1797"/>
        <v>3.0124711788682248</v>
      </c>
      <c r="P1594" s="42">
        <f t="shared" si="1797"/>
        <v>1.3139252596995179</v>
      </c>
      <c r="Q1594" s="42">
        <f t="shared" si="1797"/>
        <v>4.2140420263648695</v>
      </c>
      <c r="R1594" s="42">
        <f t="shared" si="1797"/>
        <v>5.6680456636974306</v>
      </c>
      <c r="S1594" s="42">
        <f t="shared" si="1797"/>
        <v>2.7615102314546407</v>
      </c>
      <c r="T1594" s="42">
        <f t="shared" si="1805"/>
        <v>6.1272124126857337</v>
      </c>
      <c r="U1594" s="42">
        <f t="shared" si="1806"/>
        <v>3.9622912890244986</v>
      </c>
      <c r="V1594" s="42">
        <f t="shared" si="1812"/>
        <v>9.1358255020762003E-2</v>
      </c>
      <c r="W1594" s="42">
        <f t="shared" si="1798"/>
        <v>5.3723541925174265</v>
      </c>
      <c r="X1594" s="42">
        <f t="shared" si="1798"/>
        <v>0</v>
      </c>
      <c r="Y1594" s="42">
        <f t="shared" si="1807"/>
        <v>1.4774513975058094</v>
      </c>
      <c r="Z1594" s="42">
        <f t="shared" si="1808"/>
        <v>6.6723541925174263</v>
      </c>
      <c r="AA1594" s="42">
        <f t="shared" si="1799"/>
        <v>5.9123541925174266</v>
      </c>
      <c r="AB1594" s="42">
        <f t="shared" si="1799"/>
        <v>2.6593142468822597</v>
      </c>
      <c r="AC1594" s="42">
        <f t="shared" si="1813"/>
        <v>5.578550717988418</v>
      </c>
      <c r="AD1594" s="74">
        <f t="shared" si="1789"/>
        <v>100</v>
      </c>
    </row>
    <row r="1595" spans="1:30" x14ac:dyDescent="0.25">
      <c r="A1595" s="34" t="s">
        <v>1015</v>
      </c>
      <c r="B1595" s="34" t="s">
        <v>1016</v>
      </c>
      <c r="C1595" s="42">
        <f t="shared" si="1800"/>
        <v>3.7484963088577592</v>
      </c>
      <c r="D1595" s="42">
        <f t="shared" si="1801"/>
        <v>5.4589124347870044</v>
      </c>
      <c r="E1595" s="42">
        <f t="shared" si="1802"/>
        <v>5.0274602987484105</v>
      </c>
      <c r="F1595" s="42">
        <f t="shared" si="1803"/>
        <v>2.3137805857723461</v>
      </c>
      <c r="G1595" s="42">
        <f t="shared" si="1796"/>
        <v>2.5050403838115907</v>
      </c>
      <c r="H1595" s="42">
        <f t="shared" si="1796"/>
        <v>5.7137056298258067</v>
      </c>
      <c r="I1595" s="42">
        <f t="shared" si="1796"/>
        <v>2.9247674891443847</v>
      </c>
      <c r="J1595" s="42">
        <f t="shared" si="1810"/>
        <v>3.9716880877978005</v>
      </c>
      <c r="K1595" s="42">
        <f t="shared" si="1811"/>
        <v>4.2318321411505293</v>
      </c>
      <c r="L1595" s="42">
        <f t="shared" si="1804"/>
        <v>2.7246877702910979</v>
      </c>
      <c r="M1595" s="42">
        <f t="shared" si="1797"/>
        <v>0.59495328333619624</v>
      </c>
      <c r="N1595" s="42">
        <f t="shared" si="1797"/>
        <v>5.5604642248414162</v>
      </c>
      <c r="O1595" s="42">
        <f t="shared" si="1797"/>
        <v>3.8775172841171299</v>
      </c>
      <c r="P1595" s="42">
        <f t="shared" si="1797"/>
        <v>1.3144660141398619</v>
      </c>
      <c r="Q1595" s="42">
        <f t="shared" si="1797"/>
        <v>2.204983782778251</v>
      </c>
      <c r="R1595" s="42">
        <f t="shared" si="1797"/>
        <v>5.2159523101990466</v>
      </c>
      <c r="S1595" s="42">
        <f t="shared" si="1797"/>
        <v>5.4795042250950754</v>
      </c>
      <c r="T1595" s="42">
        <f t="shared" si="1805"/>
        <v>8.2601143655095548</v>
      </c>
      <c r="U1595" s="42">
        <f t="shared" si="1806"/>
        <v>5.2864796906496228</v>
      </c>
      <c r="V1595" s="42">
        <f>V265</f>
        <v>0.26427885801434459</v>
      </c>
      <c r="W1595" s="42">
        <f>W265+0.21</f>
        <v>0.35</v>
      </c>
      <c r="X1595" s="42">
        <f t="shared" si="1798"/>
        <v>6.3034953654156691</v>
      </c>
      <c r="Y1595" s="42">
        <f t="shared" si="1807"/>
        <v>1.7178317884718903</v>
      </c>
      <c r="Z1595" s="42">
        <f t="shared" si="1808"/>
        <v>6.5734953654156687</v>
      </c>
      <c r="AA1595" s="42">
        <f t="shared" si="1799"/>
        <v>0</v>
      </c>
      <c r="AB1595" s="42">
        <f t="shared" si="1799"/>
        <v>3.2557687091488474</v>
      </c>
      <c r="AC1595" s="42">
        <f>AC265</f>
        <v>5.1203236026806858</v>
      </c>
      <c r="AD1595" s="74">
        <f t="shared" ref="AD1595" si="1814">SUM(C1595:AC1595)</f>
        <v>100</v>
      </c>
    </row>
    <row r="1596" spans="1:30" x14ac:dyDescent="0.25">
      <c r="A1596" s="34" t="s">
        <v>1017</v>
      </c>
      <c r="B1596" s="34" t="s">
        <v>1018</v>
      </c>
      <c r="C1596" s="42">
        <f t="shared" si="1800"/>
        <v>6.4922962010918921</v>
      </c>
      <c r="D1596" s="42">
        <f t="shared" si="1801"/>
        <v>4.8507174360447953</v>
      </c>
      <c r="E1596" s="42">
        <f t="shared" si="1802"/>
        <v>3.174592442771524</v>
      </c>
      <c r="F1596" s="42">
        <f t="shared" si="1803"/>
        <v>4.7716121457754594</v>
      </c>
      <c r="G1596" s="42">
        <f t="shared" si="1796"/>
        <v>1.8854433434603353</v>
      </c>
      <c r="H1596" s="42">
        <f t="shared" si="1796"/>
        <v>6.338343892848842</v>
      </c>
      <c r="I1596" s="42">
        <f t="shared" si="1796"/>
        <v>3.1594553451459646</v>
      </c>
      <c r="J1596" s="42">
        <f t="shared" si="1810"/>
        <v>2.8822788139023552</v>
      </c>
      <c r="K1596" s="42">
        <f t="shared" si="1811"/>
        <v>4.2616261494670846</v>
      </c>
      <c r="L1596" s="42">
        <f t="shared" si="1804"/>
        <v>2.5544392987217552</v>
      </c>
      <c r="M1596" s="42">
        <f t="shared" si="1797"/>
        <v>1.6908451130813082</v>
      </c>
      <c r="N1596" s="42">
        <f t="shared" si="1797"/>
        <v>4.888017101760691</v>
      </c>
      <c r="O1596" s="42">
        <f t="shared" si="1797"/>
        <v>3.8371491692159112</v>
      </c>
      <c r="P1596" s="42">
        <f t="shared" si="1797"/>
        <v>2.4703015213938477</v>
      </c>
      <c r="Q1596" s="42">
        <f t="shared" si="1797"/>
        <v>3.4095898136636609</v>
      </c>
      <c r="R1596" s="42">
        <f t="shared" si="1797"/>
        <v>4.6751102018420987</v>
      </c>
      <c r="S1596" s="42">
        <f t="shared" si="1797"/>
        <v>3.5756089137722049</v>
      </c>
      <c r="T1596" s="42">
        <f t="shared" si="1805"/>
        <v>7.3901872293536988</v>
      </c>
      <c r="U1596" s="42">
        <f t="shared" si="1806"/>
        <v>3.9383296763273878</v>
      </c>
      <c r="V1596" s="42">
        <f t="shared" si="1812"/>
        <v>3.6235900270506844</v>
      </c>
      <c r="W1596" s="42">
        <f t="shared" si="1798"/>
        <v>0.14000000000000001</v>
      </c>
      <c r="X1596" s="42">
        <f t="shared" si="1798"/>
        <v>0.76</v>
      </c>
      <c r="Y1596" s="42">
        <f t="shared" si="1807"/>
        <v>1.4692639523772635</v>
      </c>
      <c r="Z1596" s="42">
        <f t="shared" si="1808"/>
        <v>4.7377918571317883</v>
      </c>
      <c r="AA1596" s="42">
        <f t="shared" si="1799"/>
        <v>5.8877918571317887</v>
      </c>
      <c r="AB1596" s="42">
        <f t="shared" si="1799"/>
        <v>1.3245399702357903</v>
      </c>
      <c r="AC1596" s="42">
        <f t="shared" si="1813"/>
        <v>5.811078526431853</v>
      </c>
      <c r="AD1596" s="74">
        <f t="shared" si="1789"/>
        <v>99.999999999999972</v>
      </c>
    </row>
    <row r="1597" spans="1:30" x14ac:dyDescent="0.25">
      <c r="A1597" s="34" t="s">
        <v>1019</v>
      </c>
      <c r="B1597" s="34" t="s">
        <v>1020</v>
      </c>
      <c r="C1597" s="42">
        <f t="shared" si="1800"/>
        <v>4.4977165486813693</v>
      </c>
      <c r="D1597" s="42">
        <f t="shared" si="1801"/>
        <v>3.4242694972307701</v>
      </c>
      <c r="E1597" s="42">
        <f t="shared" si="1802"/>
        <v>4.0481823723334092</v>
      </c>
      <c r="F1597" s="42">
        <f t="shared" si="1803"/>
        <v>1.2083784666385373</v>
      </c>
      <c r="G1597" s="42">
        <f t="shared" si="1796"/>
        <v>1.2548160967774242</v>
      </c>
      <c r="H1597" s="42">
        <f t="shared" si="1796"/>
        <v>1.9775331070236404</v>
      </c>
      <c r="I1597" s="42">
        <f t="shared" si="1796"/>
        <v>3.2288043275695122</v>
      </c>
      <c r="J1597" s="42">
        <f t="shared" si="1810"/>
        <v>2.4675590059568293</v>
      </c>
      <c r="K1597" s="42">
        <f t="shared" si="1811"/>
        <v>3.0624038480726163</v>
      </c>
      <c r="L1597" s="42">
        <f t="shared" si="1811"/>
        <v>3.1339591959009234</v>
      </c>
      <c r="M1597" s="42">
        <f t="shared" si="1797"/>
        <v>0.7108650069189042</v>
      </c>
      <c r="N1597" s="42">
        <f t="shared" ref="N1597:N1598" si="1815">N267-1.5</f>
        <v>4.4878516498166992</v>
      </c>
      <c r="O1597" s="42">
        <f t="shared" si="1797"/>
        <v>2.141159989273973</v>
      </c>
      <c r="P1597" s="42">
        <f t="shared" si="1797"/>
        <v>2.7433747819707812</v>
      </c>
      <c r="Q1597" s="42">
        <f t="shared" si="1797"/>
        <v>4.1342933069972698</v>
      </c>
      <c r="R1597" s="42">
        <f t="shared" si="1797"/>
        <v>5.7157904752334865</v>
      </c>
      <c r="S1597" s="42">
        <f t="shared" si="1797"/>
        <v>5.4304356022996556</v>
      </c>
      <c r="T1597" s="42">
        <f t="shared" si="1805"/>
        <v>8.5305297123782431</v>
      </c>
      <c r="U1597" s="42">
        <f t="shared" si="1806"/>
        <v>6.3691092313314366</v>
      </c>
      <c r="V1597" s="42">
        <f t="shared" si="1812"/>
        <v>0.15107303578658454</v>
      </c>
      <c r="W1597" s="42">
        <f t="shared" si="1798"/>
        <v>5.9105297123782439</v>
      </c>
      <c r="X1597" s="42">
        <f t="shared" si="1798"/>
        <v>5.7205297123782444</v>
      </c>
      <c r="Y1597" s="42">
        <f t="shared" si="1807"/>
        <v>1.5235099041260822</v>
      </c>
      <c r="Z1597" s="42">
        <f t="shared" si="1808"/>
        <v>6.8105297123782442</v>
      </c>
      <c r="AA1597" s="42">
        <f t="shared" si="1799"/>
        <v>0.08</v>
      </c>
      <c r="AB1597" s="42">
        <f t="shared" si="1799"/>
        <v>5.9771522363467238</v>
      </c>
      <c r="AC1597" s="42">
        <f t="shared" si="1813"/>
        <v>5.2596434642003889</v>
      </c>
      <c r="AD1597" s="74">
        <f t="shared" si="1789"/>
        <v>100</v>
      </c>
    </row>
    <row r="1598" spans="1:30" x14ac:dyDescent="0.25">
      <c r="A1598" s="34" t="s">
        <v>1021</v>
      </c>
      <c r="B1598" s="34" t="s">
        <v>1022</v>
      </c>
      <c r="C1598" s="42">
        <f t="shared" si="1800"/>
        <v>4.8698412401563802</v>
      </c>
      <c r="D1598" s="42">
        <f t="shared" si="1801"/>
        <v>1.6021644965514907</v>
      </c>
      <c r="E1598" s="42">
        <f t="shared" si="1802"/>
        <v>1.2459209169210732</v>
      </c>
      <c r="F1598" s="42">
        <f t="shared" si="1803"/>
        <v>1.4607640724960036</v>
      </c>
      <c r="G1598" s="42">
        <f t="shared" si="1796"/>
        <v>0.27182714091876348</v>
      </c>
      <c r="H1598" s="42">
        <f t="shared" si="1796"/>
        <v>1.6815742641903451</v>
      </c>
      <c r="I1598" s="42">
        <f t="shared" si="1796"/>
        <v>0.43585252265684449</v>
      </c>
      <c r="J1598" s="42">
        <f t="shared" si="1810"/>
        <v>5.885944826722854</v>
      </c>
      <c r="K1598" s="42">
        <f t="shared" si="1811"/>
        <v>2.2010457012442384</v>
      </c>
      <c r="L1598" s="42">
        <f t="shared" si="1811"/>
        <v>1.9836634971828997</v>
      </c>
      <c r="M1598" s="42">
        <f t="shared" si="1797"/>
        <v>1.4458408186671479</v>
      </c>
      <c r="N1598" s="42">
        <f t="shared" si="1815"/>
        <v>3.5402637331191542</v>
      </c>
      <c r="O1598" s="42">
        <f t="shared" si="1797"/>
        <v>4.1274991664475014</v>
      </c>
      <c r="P1598" s="42">
        <f t="shared" si="1797"/>
        <v>3.1954804859685857</v>
      </c>
      <c r="Q1598" s="42">
        <f t="shared" si="1797"/>
        <v>4.1578265562147942</v>
      </c>
      <c r="R1598" s="42">
        <f t="shared" si="1797"/>
        <v>5.9592775079506239</v>
      </c>
      <c r="S1598" s="42">
        <f t="shared" si="1797"/>
        <v>4.0483608961606778</v>
      </c>
      <c r="T1598" s="42">
        <f t="shared" si="1805"/>
        <v>7.8953335675317504</v>
      </c>
      <c r="U1598" s="42">
        <f t="shared" si="1806"/>
        <v>6.2729929708738723</v>
      </c>
      <c r="V1598" s="42">
        <f t="shared" si="1812"/>
        <v>0.22132309427616442</v>
      </c>
      <c r="W1598" s="42">
        <f t="shared" si="1798"/>
        <v>5.7779378115909354</v>
      </c>
      <c r="X1598" s="42">
        <f t="shared" si="1798"/>
        <v>5.5879378115909359</v>
      </c>
      <c r="Y1598" s="42">
        <f t="shared" si="1807"/>
        <v>5.7379378115909363</v>
      </c>
      <c r="Z1598" s="42">
        <f t="shared" si="1808"/>
        <v>6.6779378115909358</v>
      </c>
      <c r="AA1598" s="42">
        <f t="shared" si="1799"/>
        <v>5.917937811590936</v>
      </c>
      <c r="AB1598" s="42">
        <f t="shared" si="1799"/>
        <v>5.5894455851420677</v>
      </c>
      <c r="AC1598" s="42">
        <f t="shared" si="1813"/>
        <v>2.208067880652111</v>
      </c>
      <c r="AD1598" s="74">
        <f t="shared" si="1789"/>
        <v>100.00000000000003</v>
      </c>
    </row>
    <row r="1599" spans="1:30" x14ac:dyDescent="0.25">
      <c r="A1599" s="34" t="s">
        <v>1023</v>
      </c>
      <c r="B1599" s="34" t="s">
        <v>1024</v>
      </c>
      <c r="C1599" s="42">
        <f t="shared" si="1800"/>
        <v>3.9355453335639168</v>
      </c>
      <c r="D1599" s="42">
        <f t="shared" si="1801"/>
        <v>3.2901488416107325</v>
      </c>
      <c r="E1599" s="42">
        <f t="shared" si="1802"/>
        <v>2.8653727476540851</v>
      </c>
      <c r="F1599" s="42">
        <f t="shared" si="1803"/>
        <v>3.1819180346259168</v>
      </c>
      <c r="G1599" s="42">
        <f t="shared" si="1796"/>
        <v>2.4016555406332012</v>
      </c>
      <c r="H1599" s="42">
        <f t="shared" si="1796"/>
        <v>4.4502300893160962</v>
      </c>
      <c r="I1599" s="42">
        <f t="shared" si="1796"/>
        <v>2.3811064362920207</v>
      </c>
      <c r="J1599" s="42">
        <f t="shared" si="1810"/>
        <v>3.5338659648466146</v>
      </c>
      <c r="K1599" s="42">
        <f t="shared" si="1811"/>
        <v>3.1604152521148476</v>
      </c>
      <c r="L1599" s="42">
        <f t="shared" si="1804"/>
        <v>1.7717660371200474</v>
      </c>
      <c r="M1599" s="42">
        <f t="shared" si="1797"/>
        <v>1.3384438828898111</v>
      </c>
      <c r="N1599" s="42">
        <f t="shared" si="1797"/>
        <v>5.8716289522285505</v>
      </c>
      <c r="O1599" s="42">
        <f t="shared" si="1797"/>
        <v>3.4809255181762531</v>
      </c>
      <c r="P1599" s="42">
        <f t="shared" si="1797"/>
        <v>2.8321321356915221</v>
      </c>
      <c r="Q1599" s="42">
        <f t="shared" si="1797"/>
        <v>2.0813939086253042</v>
      </c>
      <c r="R1599" s="42">
        <f t="shared" si="1797"/>
        <v>5.1259870222674593</v>
      </c>
      <c r="S1599" s="42">
        <f t="shared" si="1797"/>
        <v>4.6673912746481543</v>
      </c>
      <c r="T1599" s="42">
        <f t="shared" si="1805"/>
        <v>7.7203328964395972</v>
      </c>
      <c r="U1599" s="42">
        <f t="shared" si="1806"/>
        <v>5.7948327945226863</v>
      </c>
      <c r="V1599" s="42">
        <f t="shared" si="1812"/>
        <v>1.624896087726988</v>
      </c>
      <c r="W1599" s="42">
        <f t="shared" si="1798"/>
        <v>5.5733830612939324</v>
      </c>
      <c r="X1599" s="42">
        <f t="shared" si="1798"/>
        <v>0</v>
      </c>
      <c r="Y1599" s="42">
        <f t="shared" si="1807"/>
        <v>1.5444610204313114</v>
      </c>
      <c r="Z1599" s="42">
        <f t="shared" si="1808"/>
        <v>6.8733830612939322</v>
      </c>
      <c r="AA1599" s="42">
        <f t="shared" si="1799"/>
        <v>6.1133830612939324</v>
      </c>
      <c r="AB1599" s="42">
        <f t="shared" si="1799"/>
        <v>3.2916915306469652</v>
      </c>
      <c r="AC1599" s="42">
        <f t="shared" si="1813"/>
        <v>5.0937095140461235</v>
      </c>
      <c r="AD1599" s="74">
        <f t="shared" si="1789"/>
        <v>100.00000000000003</v>
      </c>
    </row>
    <row r="1600" spans="1:30" x14ac:dyDescent="0.25">
      <c r="A1600" s="34" t="s">
        <v>1025</v>
      </c>
      <c r="B1600" s="34" t="s">
        <v>1026</v>
      </c>
      <c r="C1600" s="42">
        <f t="shared" si="1800"/>
        <v>4.3074870798383902</v>
      </c>
      <c r="D1600" s="42">
        <f t="shared" si="1801"/>
        <v>4.8141215813931897</v>
      </c>
      <c r="E1600" s="42">
        <f t="shared" si="1802"/>
        <v>3.8926417085198817</v>
      </c>
      <c r="F1600" s="42">
        <f t="shared" si="1803"/>
        <v>3.5894029347583776</v>
      </c>
      <c r="G1600" s="42">
        <f t="shared" si="1796"/>
        <v>2.6114571511438842</v>
      </c>
      <c r="H1600" s="42">
        <f t="shared" si="1796"/>
        <v>5.4899632039108948</v>
      </c>
      <c r="I1600" s="42">
        <f t="shared" si="1796"/>
        <v>3.6980213089676925</v>
      </c>
      <c r="J1600" s="42">
        <f t="shared" si="1810"/>
        <v>2.4829494485223242</v>
      </c>
      <c r="K1600" s="42">
        <f t="shared" si="1811"/>
        <v>3.3940924899427358</v>
      </c>
      <c r="L1600" s="42">
        <f t="shared" si="1804"/>
        <v>1.7013258818518242</v>
      </c>
      <c r="M1600" s="42">
        <f t="shared" si="1797"/>
        <v>0.91410501827730428</v>
      </c>
      <c r="N1600" s="42">
        <f t="shared" si="1797"/>
        <v>3.9311578396481668</v>
      </c>
      <c r="O1600" s="42">
        <f t="shared" si="1797"/>
        <v>4.822101712420249</v>
      </c>
      <c r="P1600" s="42">
        <f t="shared" si="1797"/>
        <v>2.9576627243354485</v>
      </c>
      <c r="Q1600" s="42">
        <f t="shared" si="1797"/>
        <v>4.1169757306629435</v>
      </c>
      <c r="R1600" s="42">
        <f t="shared" si="1797"/>
        <v>5.0060534312866221</v>
      </c>
      <c r="S1600" s="42">
        <f t="shared" si="1797"/>
        <v>3.4138512233426765</v>
      </c>
      <c r="T1600" s="42">
        <f t="shared" si="1805"/>
        <v>6.9504612388666693</v>
      </c>
      <c r="U1600" s="42">
        <f t="shared" si="1806"/>
        <v>4.1980145121935424</v>
      </c>
      <c r="V1600" s="42">
        <f t="shared" si="1812"/>
        <v>1.2252056191635001</v>
      </c>
      <c r="W1600" s="42">
        <f t="shared" si="1798"/>
        <v>0.14000000000000001</v>
      </c>
      <c r="X1600" s="42">
        <f t="shared" si="1798"/>
        <v>0.28999999999999998</v>
      </c>
      <c r="Y1600" s="42">
        <f t="shared" si="1807"/>
        <v>6.0699369209901066</v>
      </c>
      <c r="Z1600" s="42">
        <f t="shared" si="1808"/>
        <v>7.0099369209901061</v>
      </c>
      <c r="AA1600" s="42">
        <f t="shared" si="1799"/>
        <v>4.8099369209901059</v>
      </c>
      <c r="AB1600" s="42">
        <f t="shared" si="1799"/>
        <v>2.7999737170792098</v>
      </c>
      <c r="AC1600" s="42">
        <f t="shared" si="1813"/>
        <v>5.3631636809041705</v>
      </c>
      <c r="AD1600" s="74">
        <f t="shared" si="1789"/>
        <v>100.00000000000001</v>
      </c>
    </row>
    <row r="1601" spans="1:30" x14ac:dyDescent="0.25">
      <c r="A1601" s="34" t="s">
        <v>1027</v>
      </c>
      <c r="B1601" s="34" t="s">
        <v>1028</v>
      </c>
      <c r="C1601" s="42">
        <f t="shared" si="1800"/>
        <v>2.6989315587982921</v>
      </c>
      <c r="D1601" s="42">
        <f t="shared" si="1801"/>
        <v>5.6355952281648154</v>
      </c>
      <c r="E1601" s="42">
        <f t="shared" si="1802"/>
        <v>6.1410519190205237</v>
      </c>
      <c r="F1601" s="42">
        <f t="shared" si="1803"/>
        <v>3.8080729940106663</v>
      </c>
      <c r="G1601" s="42">
        <f t="shared" si="1796"/>
        <v>2.6393791953717356</v>
      </c>
      <c r="H1601" s="42">
        <f t="shared" si="1796"/>
        <v>3.6870679971675973</v>
      </c>
      <c r="I1601" s="42">
        <f t="shared" si="1796"/>
        <v>4.0731221225312959</v>
      </c>
      <c r="J1601" s="42">
        <f t="shared" si="1810"/>
        <v>1.5760325409514331</v>
      </c>
      <c r="K1601" s="42">
        <f t="shared" si="1811"/>
        <v>3.300405214556132</v>
      </c>
      <c r="L1601" s="42">
        <f t="shared" si="1804"/>
        <v>3.3144074163191499</v>
      </c>
      <c r="M1601" s="42">
        <f t="shared" si="1797"/>
        <v>0.76942453852664905</v>
      </c>
      <c r="N1601" s="42">
        <f t="shared" si="1797"/>
        <v>4.3400160282967413</v>
      </c>
      <c r="O1601" s="42">
        <f t="shared" si="1797"/>
        <v>4.8613395438588594</v>
      </c>
      <c r="P1601" s="42">
        <f t="shared" si="1797"/>
        <v>3.7960942866391854</v>
      </c>
      <c r="Q1601" s="42">
        <f t="shared" si="1797"/>
        <v>4.1434636398619116</v>
      </c>
      <c r="R1601" s="42">
        <f t="shared" si="1797"/>
        <v>3.7997943104489109</v>
      </c>
      <c r="S1601" s="42">
        <f t="shared" si="1797"/>
        <v>3.9474097408539008</v>
      </c>
      <c r="T1601" s="42">
        <f t="shared" si="1805"/>
        <v>8.055285874822399</v>
      </c>
      <c r="U1601" s="42">
        <f t="shared" si="1806"/>
        <v>4.9346581386763626</v>
      </c>
      <c r="V1601" s="42">
        <f t="shared" si="1812"/>
        <v>3.0782343651997224E-2</v>
      </c>
      <c r="W1601" s="42">
        <f t="shared" si="1798"/>
        <v>0.14000000000000001</v>
      </c>
      <c r="X1601" s="42">
        <f t="shared" si="1798"/>
        <v>0</v>
      </c>
      <c r="Y1601" s="42">
        <f t="shared" si="1807"/>
        <v>1.608205863645439</v>
      </c>
      <c r="Z1601" s="42">
        <f t="shared" si="1808"/>
        <v>7.0646175909363151</v>
      </c>
      <c r="AA1601" s="42">
        <f t="shared" si="1799"/>
        <v>6.3046175909363154</v>
      </c>
      <c r="AB1601" s="42">
        <f t="shared" si="1799"/>
        <v>4.5164117272908761</v>
      </c>
      <c r="AC1601" s="42">
        <f t="shared" si="1813"/>
        <v>4.8138125946624939</v>
      </c>
      <c r="AD1601" s="74">
        <f t="shared" si="1789"/>
        <v>100.00000000000001</v>
      </c>
    </row>
    <row r="1602" spans="1:30" x14ac:dyDescent="0.25">
      <c r="A1602" s="34" t="s">
        <v>1029</v>
      </c>
      <c r="B1602" s="34" t="s">
        <v>1030</v>
      </c>
      <c r="C1602" s="42">
        <f t="shared" si="1800"/>
        <v>5.3307393514020598</v>
      </c>
      <c r="D1602" s="42">
        <f t="shared" si="1801"/>
        <v>4.0138195274754551</v>
      </c>
      <c r="E1602" s="42">
        <f t="shared" si="1802"/>
        <v>5.6570422458072125</v>
      </c>
      <c r="F1602" s="42">
        <f t="shared" si="1803"/>
        <v>5.0985265304385861</v>
      </c>
      <c r="G1602" s="42">
        <f t="shared" si="1796"/>
        <v>1.1416797857688334</v>
      </c>
      <c r="H1602" s="42">
        <f t="shared" si="1796"/>
        <v>6.9097147079362786</v>
      </c>
      <c r="I1602" s="42">
        <f t="shared" si="1796"/>
        <v>4.7220502309822825</v>
      </c>
      <c r="J1602" s="42">
        <f t="shared" si="1810"/>
        <v>3.805555637603848</v>
      </c>
      <c r="K1602" s="42">
        <f t="shared" si="1811"/>
        <v>4.556335935648157</v>
      </c>
      <c r="L1602" s="42">
        <f t="shared" si="1804"/>
        <v>4.3004896601091334</v>
      </c>
      <c r="M1602" s="42">
        <f t="shared" si="1797"/>
        <v>3.444787156565265</v>
      </c>
      <c r="N1602" s="42">
        <f t="shared" si="1797"/>
        <v>4.8097410504319082</v>
      </c>
      <c r="O1602" s="42">
        <f t="shared" si="1797"/>
        <v>4.1133506568792981</v>
      </c>
      <c r="P1602" s="42">
        <f t="shared" si="1797"/>
        <v>0.77191680907490523</v>
      </c>
      <c r="Q1602" s="42">
        <f t="shared" si="1797"/>
        <v>0</v>
      </c>
      <c r="R1602" s="42">
        <f t="shared" si="1797"/>
        <v>0</v>
      </c>
      <c r="S1602" s="42">
        <f t="shared" si="1797"/>
        <v>1.5279794668419893</v>
      </c>
      <c r="T1602" s="42">
        <f t="shared" si="1805"/>
        <v>2.0099999999999998</v>
      </c>
      <c r="U1602" s="42">
        <f t="shared" si="1806"/>
        <v>8.0339384005259671</v>
      </c>
      <c r="V1602" s="42">
        <f t="shared" si="1812"/>
        <v>3.95896406697348</v>
      </c>
      <c r="W1602" s="42">
        <f t="shared" si="1798"/>
        <v>4.5993575622809297</v>
      </c>
      <c r="X1602" s="42">
        <f t="shared" si="1798"/>
        <v>0.83537459956711735</v>
      </c>
      <c r="Y1602" s="42">
        <f t="shared" si="1807"/>
        <v>4.9201285130256762</v>
      </c>
      <c r="Z1602" s="42">
        <f t="shared" si="1808"/>
        <v>4.0597472627459377</v>
      </c>
      <c r="AA1602" s="42">
        <f t="shared" si="1799"/>
        <v>4.715673057796403</v>
      </c>
      <c r="AB1602" s="42">
        <f t="shared" si="1799"/>
        <v>2.6346160172115205</v>
      </c>
      <c r="AC1602" s="42">
        <f t="shared" si="1813"/>
        <v>4.0284717669077343</v>
      </c>
      <c r="AD1602" s="74">
        <f t="shared" si="1789"/>
        <v>99.999999999999972</v>
      </c>
    </row>
    <row r="1603" spans="1:30" x14ac:dyDescent="0.25">
      <c r="A1603" s="34" t="s">
        <v>1031</v>
      </c>
      <c r="B1603" s="34" t="s">
        <v>1032</v>
      </c>
      <c r="C1603" s="42">
        <f t="shared" si="1800"/>
        <v>7.4643984450099916</v>
      </c>
      <c r="D1603" s="42">
        <f t="shared" si="1801"/>
        <v>1.4365783790477371</v>
      </c>
      <c r="E1603" s="42">
        <f t="shared" si="1802"/>
        <v>5.0036222193903006</v>
      </c>
      <c r="F1603" s="42">
        <f t="shared" si="1803"/>
        <v>5.4561232909606678</v>
      </c>
      <c r="G1603" s="42">
        <f t="shared" si="1796"/>
        <v>1.4393180803202474</v>
      </c>
      <c r="H1603" s="42">
        <f t="shared" si="1796"/>
        <v>3.5397375544200136</v>
      </c>
      <c r="I1603" s="42">
        <f t="shared" si="1796"/>
        <v>0.60910524693710766</v>
      </c>
      <c r="J1603" s="42">
        <f t="shared" si="1810"/>
        <v>1.9823154969429453</v>
      </c>
      <c r="K1603" s="42">
        <f t="shared" si="1811"/>
        <v>4.6134542702022703</v>
      </c>
      <c r="L1603" s="42">
        <f t="shared" si="1804"/>
        <v>3.7890862335936983</v>
      </c>
      <c r="M1603" s="42">
        <f t="shared" si="1797"/>
        <v>4.2157545171201516</v>
      </c>
      <c r="N1603" s="42">
        <f t="shared" si="1797"/>
        <v>6.3759333523782233</v>
      </c>
      <c r="O1603" s="42">
        <f t="shared" si="1797"/>
        <v>4.3169540578438683</v>
      </c>
      <c r="P1603" s="42">
        <f t="shared" si="1797"/>
        <v>1.2081017354107526</v>
      </c>
      <c r="Q1603" s="42">
        <f t="shared" si="1797"/>
        <v>0</v>
      </c>
      <c r="R1603" s="42">
        <f t="shared" si="1797"/>
        <v>0</v>
      </c>
      <c r="S1603" s="42">
        <f t="shared" si="1797"/>
        <v>1.4499698230467923</v>
      </c>
      <c r="T1603" s="42">
        <f t="shared" si="1805"/>
        <v>9.0599094691403739</v>
      </c>
      <c r="U1603" s="42">
        <f t="shared" si="1806"/>
        <v>7.7999094691403741</v>
      </c>
      <c r="V1603" s="42">
        <f t="shared" si="1812"/>
        <v>3.2349547345701861</v>
      </c>
      <c r="W1603" s="42">
        <f t="shared" si="1798"/>
        <v>3.9632566367649162</v>
      </c>
      <c r="X1603" s="42">
        <f t="shared" si="1798"/>
        <v>2.2297131602917259</v>
      </c>
      <c r="Y1603" s="42">
        <f t="shared" si="1807"/>
        <v>5.6406444255149211</v>
      </c>
      <c r="Z1603" s="42">
        <f t="shared" si="1808"/>
        <v>5.0214752152630071</v>
      </c>
      <c r="AA1603" s="42">
        <f t="shared" si="1799"/>
        <v>4.6003715871714439</v>
      </c>
      <c r="AB1603" s="42">
        <f t="shared" si="1799"/>
        <v>0.59999229524598918</v>
      </c>
      <c r="AC1603" s="42">
        <f t="shared" si="1813"/>
        <v>4.9493203042723106</v>
      </c>
      <c r="AD1603" s="74">
        <f t="shared" si="1789"/>
        <v>100</v>
      </c>
    </row>
    <row r="1604" spans="1:30" x14ac:dyDescent="0.25">
      <c r="A1604" s="34" t="s">
        <v>1033</v>
      </c>
      <c r="B1604" s="34" t="s">
        <v>1034</v>
      </c>
      <c r="C1604" s="42">
        <f t="shared" si="1800"/>
        <v>4.3853426449726545</v>
      </c>
      <c r="D1604" s="42">
        <f t="shared" si="1801"/>
        <v>3.7463620145646259</v>
      </c>
      <c r="E1604" s="42">
        <f t="shared" si="1802"/>
        <v>4.6553745113332399</v>
      </c>
      <c r="F1604" s="42">
        <f t="shared" si="1803"/>
        <v>3.2066320214595532</v>
      </c>
      <c r="G1604" s="42">
        <f t="shared" ref="G1604:I1619" si="1816">G274</f>
        <v>0.15548723214252236</v>
      </c>
      <c r="H1604" s="42">
        <f t="shared" si="1816"/>
        <v>6.545618252878147</v>
      </c>
      <c r="I1604" s="42">
        <f t="shared" si="1816"/>
        <v>4.6076889909347756</v>
      </c>
      <c r="J1604" s="42">
        <f t="shared" si="1810"/>
        <v>2.9142834753878741</v>
      </c>
      <c r="K1604" s="42">
        <f t="shared" si="1811"/>
        <v>2.9147537634393679</v>
      </c>
      <c r="L1604" s="42">
        <f t="shared" si="1804"/>
        <v>3.2331897226798905</v>
      </c>
      <c r="M1604" s="42">
        <f t="shared" ref="M1604:S1619" si="1817">M274</f>
        <v>4.1644082013851769</v>
      </c>
      <c r="N1604" s="42">
        <f t="shared" si="1817"/>
        <v>5.7411726314050622</v>
      </c>
      <c r="O1604" s="42">
        <f t="shared" si="1817"/>
        <v>3.6029714171466347</v>
      </c>
      <c r="P1604" s="42">
        <f t="shared" si="1817"/>
        <v>0.79367981877443416</v>
      </c>
      <c r="Q1604" s="42">
        <f t="shared" si="1817"/>
        <v>6.2300353916188058</v>
      </c>
      <c r="R1604" s="42">
        <f t="shared" si="1817"/>
        <v>0</v>
      </c>
      <c r="S1604" s="42">
        <f t="shared" si="1817"/>
        <v>1.176678463872936</v>
      </c>
      <c r="T1604" s="42">
        <f t="shared" si="1805"/>
        <v>8.2400353916188056</v>
      </c>
      <c r="U1604" s="42">
        <f t="shared" si="1806"/>
        <v>6.9800353916188058</v>
      </c>
      <c r="V1604" s="42">
        <f t="shared" si="1812"/>
        <v>2.0462632718570539</v>
      </c>
      <c r="W1604" s="42">
        <f t="shared" ref="W1604:X1619" si="1818">W274</f>
        <v>3.99115821375621</v>
      </c>
      <c r="X1604" s="42">
        <f t="shared" si="1818"/>
        <v>0.77896213782074186</v>
      </c>
      <c r="Y1604" s="42">
        <f t="shared" si="1807"/>
        <v>3.8191716474581132</v>
      </c>
      <c r="Z1604" s="42">
        <f t="shared" si="1808"/>
        <v>4.7925478093025164</v>
      </c>
      <c r="AA1604" s="42">
        <f t="shared" ref="AA1604:AB1619" si="1819">AA274</f>
        <v>2.9773419357185853</v>
      </c>
      <c r="AB1604" s="42">
        <f t="shared" si="1819"/>
        <v>3.9766183350758353</v>
      </c>
      <c r="AC1604" s="42">
        <f t="shared" si="1813"/>
        <v>4.3241873117776368</v>
      </c>
      <c r="AD1604" s="74">
        <f t="shared" si="1789"/>
        <v>100.00000000000003</v>
      </c>
    </row>
    <row r="1605" spans="1:30" x14ac:dyDescent="0.25">
      <c r="A1605" s="34" t="s">
        <v>1035</v>
      </c>
      <c r="B1605" s="34" t="s">
        <v>1036</v>
      </c>
      <c r="C1605" s="42">
        <f t="shared" si="1800"/>
        <v>6.4530825379630237</v>
      </c>
      <c r="D1605" s="42">
        <f t="shared" si="1801"/>
        <v>2.1683550662775373</v>
      </c>
      <c r="E1605" s="42">
        <f t="shared" si="1802"/>
        <v>4.5630205430122599</v>
      </c>
      <c r="F1605" s="42">
        <f t="shared" si="1803"/>
        <v>3.6660868781010358</v>
      </c>
      <c r="G1605" s="42">
        <f t="shared" si="1816"/>
        <v>4.8413157402563134E-2</v>
      </c>
      <c r="H1605" s="42">
        <f t="shared" si="1816"/>
        <v>7.2398220134499862</v>
      </c>
      <c r="I1605" s="42">
        <f t="shared" si="1816"/>
        <v>2.5658682843645924</v>
      </c>
      <c r="J1605" s="42">
        <f t="shared" si="1810"/>
        <v>1.3836238011510682</v>
      </c>
      <c r="K1605" s="42">
        <f t="shared" si="1811"/>
        <v>5.2432665959627549</v>
      </c>
      <c r="L1605" s="42">
        <f t="shared" si="1804"/>
        <v>2.2210103343867784</v>
      </c>
      <c r="M1605" s="42">
        <f t="shared" si="1817"/>
        <v>5.9123505550714412</v>
      </c>
      <c r="N1605" s="42">
        <f t="shared" si="1817"/>
        <v>5.7796733203521127</v>
      </c>
      <c r="O1605" s="42">
        <f t="shared" si="1817"/>
        <v>4.831777550580111</v>
      </c>
      <c r="P1605" s="42">
        <f t="shared" si="1817"/>
        <v>1.6701721046478208</v>
      </c>
      <c r="Q1605" s="42">
        <f t="shared" si="1817"/>
        <v>0</v>
      </c>
      <c r="R1605" s="42">
        <f t="shared" si="1817"/>
        <v>0</v>
      </c>
      <c r="S1605" s="42">
        <f t="shared" si="1817"/>
        <v>0</v>
      </c>
      <c r="T1605" s="42">
        <f t="shared" si="1805"/>
        <v>8.8369246858185324</v>
      </c>
      <c r="U1605" s="42">
        <f t="shared" si="1806"/>
        <v>7.1769246858185323</v>
      </c>
      <c r="V1605" s="42">
        <f t="shared" si="1812"/>
        <v>3.6923727333941434</v>
      </c>
      <c r="W1605" s="42">
        <f t="shared" si="1818"/>
        <v>3.5364520104342581</v>
      </c>
      <c r="X1605" s="42">
        <f t="shared" si="1818"/>
        <v>2.2091128091762178</v>
      </c>
      <c r="Y1605" s="42">
        <f t="shared" si="1807"/>
        <v>3.6220236330551638</v>
      </c>
      <c r="Z1605" s="42">
        <f t="shared" si="1808"/>
        <v>3.4644923842221664</v>
      </c>
      <c r="AA1605" s="42">
        <f t="shared" si="1819"/>
        <v>4.6609811275908681</v>
      </c>
      <c r="AB1605" s="42">
        <f t="shared" si="1819"/>
        <v>5.5196412353426449</v>
      </c>
      <c r="AC1605" s="42">
        <f t="shared" si="1813"/>
        <v>3.5345519524243891</v>
      </c>
      <c r="AD1605" s="74">
        <f t="shared" si="1789"/>
        <v>100</v>
      </c>
    </row>
    <row r="1606" spans="1:30" x14ac:dyDescent="0.25">
      <c r="A1606" s="34" t="s">
        <v>1037</v>
      </c>
      <c r="B1606" s="34" t="s">
        <v>1038</v>
      </c>
      <c r="C1606" s="42">
        <f t="shared" si="1800"/>
        <v>3.6675715452062487</v>
      </c>
      <c r="D1606" s="42">
        <f t="shared" si="1801"/>
        <v>4.7900690346298411</v>
      </c>
      <c r="E1606" s="42">
        <f t="shared" si="1802"/>
        <v>4.564954765060814</v>
      </c>
      <c r="F1606" s="42">
        <f t="shared" si="1803"/>
        <v>2.882177639500453</v>
      </c>
      <c r="G1606" s="42">
        <f t="shared" si="1816"/>
        <v>1.42170569797642</v>
      </c>
      <c r="H1606" s="42">
        <f t="shared" si="1816"/>
        <v>7.4339662926103154</v>
      </c>
      <c r="I1606" s="42">
        <f t="shared" si="1816"/>
        <v>3.6960635944437961</v>
      </c>
      <c r="J1606" s="42">
        <f t="shared" si="1810"/>
        <v>2.9244312186979822</v>
      </c>
      <c r="K1606" s="42">
        <f t="shared" ref="K1606:L1621" si="1820">K276</f>
        <v>2.5396441748042009</v>
      </c>
      <c r="L1606" s="42">
        <f>L276</f>
        <v>6.1131896078461896</v>
      </c>
      <c r="M1606" s="42">
        <f t="shared" si="1817"/>
        <v>3.1844177412981547</v>
      </c>
      <c r="N1606" s="42">
        <f>N276-1.5</f>
        <v>2.7396888652374587</v>
      </c>
      <c r="O1606" s="42">
        <f t="shared" si="1817"/>
        <v>5.8614583405886815</v>
      </c>
      <c r="P1606" s="42">
        <f t="shared" si="1817"/>
        <v>0.36870671355149504</v>
      </c>
      <c r="Q1606" s="42">
        <f t="shared" si="1817"/>
        <v>0</v>
      </c>
      <c r="R1606" s="42">
        <f t="shared" si="1817"/>
        <v>6.8133928108369428</v>
      </c>
      <c r="S1606" s="42">
        <f t="shared" si="1817"/>
        <v>0</v>
      </c>
      <c r="T1606" s="42">
        <f t="shared" si="1805"/>
        <v>8.8233928108369426</v>
      </c>
      <c r="U1606" s="42">
        <f t="shared" si="1806"/>
        <v>7.1633928108369425</v>
      </c>
      <c r="V1606" s="42">
        <f t="shared" si="1812"/>
        <v>1.1294568355910308</v>
      </c>
      <c r="W1606" s="42">
        <f t="shared" si="1818"/>
        <v>4.3026215010751558</v>
      </c>
      <c r="X1606" s="42">
        <f t="shared" si="1818"/>
        <v>0.47164562791790954</v>
      </c>
      <c r="Y1606" s="42">
        <f t="shared" si="1807"/>
        <v>3.0226501093728015</v>
      </c>
      <c r="Z1606" s="42">
        <f t="shared" si="1808"/>
        <v>4.3560036968147378</v>
      </c>
      <c r="AA1606" s="42">
        <f t="shared" si="1819"/>
        <v>2.4531947704031323</v>
      </c>
      <c r="AB1606" s="42">
        <f t="shared" si="1819"/>
        <v>3.3342135031755253</v>
      </c>
      <c r="AC1606" s="42">
        <f t="shared" si="1813"/>
        <v>5.9419902916868095</v>
      </c>
      <c r="AD1606" s="74">
        <f t="shared" si="1789"/>
        <v>99.999999999999972</v>
      </c>
    </row>
    <row r="1607" spans="1:30" x14ac:dyDescent="0.25">
      <c r="A1607" s="34" t="s">
        <v>1039</v>
      </c>
      <c r="B1607" s="34" t="s">
        <v>1040</v>
      </c>
      <c r="C1607" s="42">
        <f t="shared" si="1800"/>
        <v>6.0968438197105099</v>
      </c>
      <c r="D1607" s="42">
        <f t="shared" si="1801"/>
        <v>2.0225301878576789</v>
      </c>
      <c r="E1607" s="42">
        <f t="shared" si="1802"/>
        <v>4.2138810170502703</v>
      </c>
      <c r="F1607" s="42">
        <f t="shared" si="1803"/>
        <v>2.6697585118061706</v>
      </c>
      <c r="G1607" s="42">
        <f t="shared" si="1816"/>
        <v>1.0746840192083127</v>
      </c>
      <c r="H1607" s="42">
        <f t="shared" si="1816"/>
        <v>7.7256983716149943</v>
      </c>
      <c r="I1607" s="42">
        <f t="shared" si="1816"/>
        <v>4.4544783077843135</v>
      </c>
      <c r="J1607" s="42">
        <f t="shared" si="1810"/>
        <v>1.1009969503257544</v>
      </c>
      <c r="K1607" s="42">
        <f t="shared" si="1820"/>
        <v>5.5155019719566845</v>
      </c>
      <c r="L1607" s="42">
        <f t="shared" si="1804"/>
        <v>3.3093378602022021</v>
      </c>
      <c r="M1607" s="42">
        <f t="shared" si="1817"/>
        <v>3.4638298737994093</v>
      </c>
      <c r="N1607" s="42">
        <f t="shared" si="1817"/>
        <v>3.0276049161852354</v>
      </c>
      <c r="O1607" s="42">
        <f t="shared" si="1817"/>
        <v>3.0580930867925633</v>
      </c>
      <c r="P1607" s="42">
        <f t="shared" si="1817"/>
        <v>2.5943215113426668</v>
      </c>
      <c r="Q1607" s="42">
        <f t="shared" si="1817"/>
        <v>0</v>
      </c>
      <c r="R1607" s="42">
        <f t="shared" si="1817"/>
        <v>6.556020457438601</v>
      </c>
      <c r="S1607" s="42">
        <f t="shared" si="1817"/>
        <v>2.06</v>
      </c>
      <c r="T1607" s="42">
        <f t="shared" si="1805"/>
        <v>6.5060204574386011</v>
      </c>
      <c r="U1607" s="42">
        <f t="shared" si="1806"/>
        <v>6.9060204574386006</v>
      </c>
      <c r="V1607" s="42">
        <f t="shared" si="1812"/>
        <v>2.7148427096593579</v>
      </c>
      <c r="W1607" s="42">
        <f t="shared" si="1818"/>
        <v>4.6678026324034043</v>
      </c>
      <c r="X1607" s="42">
        <f t="shared" si="1818"/>
        <v>0.14366961129798195</v>
      </c>
      <c r="Y1607" s="42">
        <f t="shared" si="1807"/>
        <v>3.3416238747765807</v>
      </c>
      <c r="Z1607" s="42">
        <f t="shared" si="1808"/>
        <v>5.3461386551304972</v>
      </c>
      <c r="AA1607" s="42">
        <f t="shared" si="1819"/>
        <v>4.6695885332879135</v>
      </c>
      <c r="AB1607" s="42">
        <f t="shared" si="1819"/>
        <v>2.9292857363023539</v>
      </c>
      <c r="AC1607" s="42">
        <f t="shared" si="1813"/>
        <v>3.8314264691893296</v>
      </c>
      <c r="AD1607" s="74">
        <f t="shared" si="1789"/>
        <v>99.999999999999986</v>
      </c>
    </row>
    <row r="1608" spans="1:30" x14ac:dyDescent="0.25">
      <c r="A1608" s="34" t="s">
        <v>1041</v>
      </c>
      <c r="B1608" s="34" t="s">
        <v>1042</v>
      </c>
      <c r="C1608" s="42">
        <f t="shared" si="1800"/>
        <v>4.8313883951235166</v>
      </c>
      <c r="D1608" s="42">
        <f t="shared" si="1801"/>
        <v>1.9907850139527836</v>
      </c>
      <c r="E1608" s="42">
        <f t="shared" si="1802"/>
        <v>4.8058483945288906</v>
      </c>
      <c r="F1608" s="42">
        <f t="shared" si="1803"/>
        <v>3.3571688810531466</v>
      </c>
      <c r="G1608" s="42">
        <f t="shared" si="1816"/>
        <v>0.71480509345265097</v>
      </c>
      <c r="H1608" s="42">
        <f t="shared" si="1816"/>
        <v>4.6775273869510983</v>
      </c>
      <c r="I1608" s="42">
        <f t="shared" si="1816"/>
        <v>3.0657347011802258</v>
      </c>
      <c r="J1608" s="42">
        <f t="shared" si="1810"/>
        <v>2.1977304603633177</v>
      </c>
      <c r="K1608" s="42">
        <f t="shared" si="1820"/>
        <v>5.0420121194380512</v>
      </c>
      <c r="L1608" s="42">
        <f>L278</f>
        <v>4.8562435706800668</v>
      </c>
      <c r="M1608" s="42">
        <f t="shared" si="1817"/>
        <v>0.20313157814234545</v>
      </c>
      <c r="N1608" s="42">
        <f>N278-1.5</f>
        <v>2.7721914752098735</v>
      </c>
      <c r="O1608" s="42">
        <f t="shared" si="1817"/>
        <v>5.0485213105339435</v>
      </c>
      <c r="P1608" s="42">
        <f t="shared" si="1817"/>
        <v>0.61507744583359114</v>
      </c>
      <c r="Q1608" s="42">
        <f t="shared" si="1817"/>
        <v>6.2709620052229802</v>
      </c>
      <c r="R1608" s="42">
        <f t="shared" si="1817"/>
        <v>6.2709620052229802</v>
      </c>
      <c r="S1608" s="42">
        <f t="shared" si="1817"/>
        <v>0</v>
      </c>
      <c r="T1608" s="42">
        <f t="shared" si="1805"/>
        <v>8.28096200522298</v>
      </c>
      <c r="U1608" s="42">
        <f t="shared" si="1806"/>
        <v>6.6209620052229798</v>
      </c>
      <c r="V1608" s="42">
        <f t="shared" si="1812"/>
        <v>2.8454810026114892</v>
      </c>
      <c r="W1608" s="42">
        <f t="shared" si="1818"/>
        <v>3.2410355171337915</v>
      </c>
      <c r="X1608" s="42">
        <f t="shared" si="1818"/>
        <v>3.6052212433384607</v>
      </c>
      <c r="Y1608" s="42">
        <f t="shared" si="1807"/>
        <v>3.8646514449724632</v>
      </c>
      <c r="Z1608" s="42">
        <f t="shared" si="1808"/>
        <v>5.3452977458434567</v>
      </c>
      <c r="AA1608" s="42">
        <f t="shared" si="1819"/>
        <v>4.5806407262904871</v>
      </c>
      <c r="AB1608" s="42">
        <f t="shared" si="1819"/>
        <v>1.2008225116384439</v>
      </c>
      <c r="AC1608" s="42">
        <f t="shared" si="1813"/>
        <v>3.6948359608360115</v>
      </c>
      <c r="AD1608" s="74">
        <f t="shared" si="1789"/>
        <v>100.00000000000004</v>
      </c>
    </row>
    <row r="1609" spans="1:30" x14ac:dyDescent="0.25">
      <c r="A1609" s="34" t="s">
        <v>1043</v>
      </c>
      <c r="B1609" s="34" t="s">
        <v>1044</v>
      </c>
      <c r="C1609" s="42">
        <f t="shared" si="1800"/>
        <v>4.9191311380935092</v>
      </c>
      <c r="D1609" s="42">
        <f t="shared" si="1801"/>
        <v>3.0107286240549702</v>
      </c>
      <c r="E1609" s="42">
        <f t="shared" si="1802"/>
        <v>4.347133021080972</v>
      </c>
      <c r="F1609" s="42">
        <f t="shared" si="1803"/>
        <v>2.790079894382905</v>
      </c>
      <c r="G1609" s="42">
        <f t="shared" si="1816"/>
        <v>0.31888682946263314</v>
      </c>
      <c r="H1609" s="42">
        <f t="shared" si="1816"/>
        <v>5.5304565084710431</v>
      </c>
      <c r="I1609" s="42">
        <f t="shared" si="1816"/>
        <v>3.653585028846519</v>
      </c>
      <c r="J1609" s="42">
        <f t="shared" si="1810"/>
        <v>2.7916960470421981</v>
      </c>
      <c r="K1609" s="42">
        <f t="shared" si="1820"/>
        <v>2.5461589889068943</v>
      </c>
      <c r="L1609" s="42">
        <f t="shared" si="1804"/>
        <v>3.5519436643208238</v>
      </c>
      <c r="M1609" s="42">
        <f t="shared" si="1817"/>
        <v>1.0217953847580135</v>
      </c>
      <c r="N1609" s="42">
        <f t="shared" si="1817"/>
        <v>5.1328660998383961</v>
      </c>
      <c r="O1609" s="42">
        <f t="shared" si="1817"/>
        <v>5.4039920301038089</v>
      </c>
      <c r="P1609" s="42">
        <f t="shared" si="1817"/>
        <v>0.60151496251484105</v>
      </c>
      <c r="Q1609" s="42">
        <f t="shared" si="1817"/>
        <v>6.4282382138633691</v>
      </c>
      <c r="R1609" s="42">
        <f t="shared" si="1817"/>
        <v>6.4282382138633691</v>
      </c>
      <c r="S1609" s="42">
        <f t="shared" si="1817"/>
        <v>3.76</v>
      </c>
      <c r="T1609" s="42">
        <f t="shared" si="1805"/>
        <v>5.4282382138633691</v>
      </c>
      <c r="U1609" s="42">
        <f t="shared" si="1806"/>
        <v>6.0282382138633688</v>
      </c>
      <c r="V1609" s="42">
        <f t="shared" si="1812"/>
        <v>2.9241191069316836</v>
      </c>
      <c r="W1609" s="42">
        <f t="shared" si="1818"/>
        <v>4.3599002542941863</v>
      </c>
      <c r="X1609" s="42">
        <f t="shared" si="1818"/>
        <v>1.6349387173724874</v>
      </c>
      <c r="Y1609" s="42">
        <f t="shared" si="1807"/>
        <v>3.9865766361934276</v>
      </c>
      <c r="Z1609" s="42">
        <f t="shared" si="1808"/>
        <v>5.0542755007841045</v>
      </c>
      <c r="AA1609" s="42">
        <f t="shared" si="1819"/>
        <v>2.5169576530995084</v>
      </c>
      <c r="AB1609" s="42">
        <f t="shared" si="1819"/>
        <v>2.4618784648838452</v>
      </c>
      <c r="AC1609" s="42">
        <f t="shared" si="1813"/>
        <v>3.3684325891097378</v>
      </c>
      <c r="AD1609" s="74">
        <f t="shared" si="1789"/>
        <v>100</v>
      </c>
    </row>
    <row r="1610" spans="1:30" x14ac:dyDescent="0.25">
      <c r="A1610" s="34" t="s">
        <v>1045</v>
      </c>
      <c r="B1610" s="34" t="s">
        <v>1046</v>
      </c>
      <c r="C1610" s="42">
        <f t="shared" si="1800"/>
        <v>4.8673326333650238</v>
      </c>
      <c r="D1610" s="42">
        <f t="shared" si="1801"/>
        <v>3.2542771146746752</v>
      </c>
      <c r="E1610" s="42">
        <f t="shared" si="1802"/>
        <v>4.363358543566406</v>
      </c>
      <c r="F1610" s="42">
        <f t="shared" si="1803"/>
        <v>4.1810963388007378</v>
      </c>
      <c r="G1610" s="42">
        <f t="shared" si="1816"/>
        <v>1.0460742526865925</v>
      </c>
      <c r="H1610" s="42">
        <f t="shared" si="1816"/>
        <v>5.4768399707397615</v>
      </c>
      <c r="I1610" s="42">
        <f t="shared" si="1816"/>
        <v>1.3060785220203275</v>
      </c>
      <c r="J1610" s="42">
        <f t="shared" si="1810"/>
        <v>3.1422416649152951</v>
      </c>
      <c r="K1610" s="42">
        <f t="shared" si="1820"/>
        <v>3.9804955498304566</v>
      </c>
      <c r="L1610" s="42">
        <f t="shared" si="1804"/>
        <v>3.4061016282609433</v>
      </c>
      <c r="M1610" s="42">
        <f t="shared" si="1817"/>
        <v>3.8631734028993474</v>
      </c>
      <c r="N1610" s="42">
        <f t="shared" si="1817"/>
        <v>2.5003896087136392</v>
      </c>
      <c r="O1610" s="42">
        <f t="shared" si="1817"/>
        <v>5.0960983620151348</v>
      </c>
      <c r="P1610" s="42">
        <f t="shared" si="1817"/>
        <v>0.14777496102327842</v>
      </c>
      <c r="Q1610" s="42">
        <f t="shared" si="1817"/>
        <v>6.2417328775069096</v>
      </c>
      <c r="R1610" s="42">
        <f t="shared" si="1817"/>
        <v>6.2417328775069096</v>
      </c>
      <c r="S1610" s="42">
        <f t="shared" si="1817"/>
        <v>1.1805776258356371</v>
      </c>
      <c r="T1610" s="42">
        <f t="shared" si="1805"/>
        <v>8.2517328775069103</v>
      </c>
      <c r="U1610" s="42">
        <f t="shared" si="1806"/>
        <v>6.9917328775069096</v>
      </c>
      <c r="V1610" s="42">
        <f t="shared" si="1812"/>
        <v>2.5707942355239997</v>
      </c>
      <c r="W1610" s="42">
        <f t="shared" si="1818"/>
        <v>1.8519233901397385</v>
      </c>
      <c r="X1610" s="42">
        <f t="shared" si="1818"/>
        <v>1.0312522078635951</v>
      </c>
      <c r="Y1610" s="42">
        <f t="shared" si="1807"/>
        <v>3.2406323050567365</v>
      </c>
      <c r="Z1610" s="42">
        <f t="shared" si="1808"/>
        <v>3.822104296083134</v>
      </c>
      <c r="AA1610" s="42">
        <f t="shared" si="1819"/>
        <v>4.1578007984733292</v>
      </c>
      <c r="AB1610" s="42">
        <f t="shared" si="1819"/>
        <v>3.5856763338869486</v>
      </c>
      <c r="AC1610" s="42">
        <f t="shared" si="1813"/>
        <v>4.2009747435976355</v>
      </c>
      <c r="AD1610" s="74">
        <f t="shared" si="1789"/>
        <v>100.00000000000003</v>
      </c>
    </row>
    <row r="1611" spans="1:30" x14ac:dyDescent="0.25">
      <c r="A1611" s="34" t="s">
        <v>1047</v>
      </c>
      <c r="B1611" s="34" t="s">
        <v>1048</v>
      </c>
      <c r="C1611" s="42">
        <f t="shared" si="1800"/>
        <v>4.277225391935584</v>
      </c>
      <c r="D1611" s="42">
        <f t="shared" si="1801"/>
        <v>4.1917803429514047</v>
      </c>
      <c r="E1611" s="42">
        <f t="shared" si="1802"/>
        <v>5.498984308555884</v>
      </c>
      <c r="F1611" s="42">
        <f t="shared" si="1803"/>
        <v>3.9204355149136423</v>
      </c>
      <c r="G1611" s="42">
        <f t="shared" si="1816"/>
        <v>1.2639027245481143</v>
      </c>
      <c r="H1611" s="42">
        <f t="shared" si="1816"/>
        <v>3.4848198382343236</v>
      </c>
      <c r="I1611" s="42">
        <f t="shared" si="1816"/>
        <v>0.60283528286414234</v>
      </c>
      <c r="J1611" s="42">
        <f t="shared" si="1810"/>
        <v>1.9940077983130631</v>
      </c>
      <c r="K1611" s="42">
        <f t="shared" si="1820"/>
        <v>4.3093434520047111</v>
      </c>
      <c r="L1611" s="42">
        <f t="shared" si="1804"/>
        <v>3.7874315030291186</v>
      </c>
      <c r="M1611" s="42">
        <f t="shared" si="1817"/>
        <v>1.4840551306838774</v>
      </c>
      <c r="N1611" s="42">
        <f t="shared" si="1817"/>
        <v>5.228432830781605</v>
      </c>
      <c r="O1611" s="42">
        <f t="shared" si="1817"/>
        <v>5.6718511362720898</v>
      </c>
      <c r="P1611" s="42">
        <f t="shared" si="1817"/>
        <v>1.0967143053777253</v>
      </c>
      <c r="Q1611" s="42">
        <f t="shared" si="1817"/>
        <v>0</v>
      </c>
      <c r="R1611" s="42">
        <f t="shared" si="1817"/>
        <v>6.9984574738851251</v>
      </c>
      <c r="S1611" s="42">
        <f t="shared" si="1817"/>
        <v>0</v>
      </c>
      <c r="T1611" s="42">
        <f t="shared" si="1805"/>
        <v>9.0084574738851249</v>
      </c>
      <c r="U1611" s="42">
        <f t="shared" si="1806"/>
        <v>7.3484574738851247</v>
      </c>
      <c r="V1611" s="42">
        <f t="shared" si="1812"/>
        <v>3.500831131687776</v>
      </c>
      <c r="W1611" s="42">
        <f t="shared" si="1818"/>
        <v>3.860712725905056</v>
      </c>
      <c r="X1611" s="42">
        <f t="shared" si="1818"/>
        <v>2.5787318796098235</v>
      </c>
      <c r="Y1611" s="42">
        <f t="shared" si="1807"/>
        <v>3.7000086097995228</v>
      </c>
      <c r="Z1611" s="42">
        <f t="shared" si="1808"/>
        <v>5.1521457987525281</v>
      </c>
      <c r="AA1611" s="42">
        <f t="shared" si="1819"/>
        <v>4.909201272304351</v>
      </c>
      <c r="AB1611" s="42">
        <f t="shared" si="1819"/>
        <v>2.2335502576229138</v>
      </c>
      <c r="AC1611" s="42">
        <f t="shared" si="1813"/>
        <v>3.8976263421973494</v>
      </c>
      <c r="AD1611" s="74">
        <f t="shared" si="1789"/>
        <v>99.999999999999972</v>
      </c>
    </row>
    <row r="1612" spans="1:30" x14ac:dyDescent="0.25">
      <c r="A1612" s="34" t="s">
        <v>1049</v>
      </c>
      <c r="B1612" s="34" t="s">
        <v>1050</v>
      </c>
      <c r="C1612" s="42">
        <f t="shared" si="1800"/>
        <v>3.3763711495614399</v>
      </c>
      <c r="D1612" s="42">
        <f t="shared" si="1801"/>
        <v>5.5259876891756203</v>
      </c>
      <c r="E1612" s="42">
        <f t="shared" si="1802"/>
        <v>4.1573513407968168</v>
      </c>
      <c r="F1612" s="42">
        <f t="shared" si="1803"/>
        <v>2.6595665027390822</v>
      </c>
      <c r="G1612" s="42">
        <f t="shared" si="1816"/>
        <v>0.20052199998538744</v>
      </c>
      <c r="H1612" s="42">
        <f t="shared" si="1816"/>
        <v>7.1919699062574285</v>
      </c>
      <c r="I1612" s="42">
        <f t="shared" si="1816"/>
        <v>3.3437126823166063</v>
      </c>
      <c r="J1612" s="42">
        <f t="shared" si="1810"/>
        <v>2.4477532791588237</v>
      </c>
      <c r="K1612" s="42">
        <f t="shared" si="1820"/>
        <v>1.6139389804353226</v>
      </c>
      <c r="L1612" s="42">
        <f t="shared" si="1804"/>
        <v>3.5973101234729841</v>
      </c>
      <c r="M1612" s="42">
        <f t="shared" si="1817"/>
        <v>4.5675703039030058</v>
      </c>
      <c r="N1612" s="42">
        <f t="shared" si="1817"/>
        <v>6.28548362451511</v>
      </c>
      <c r="O1612" s="42">
        <f t="shared" si="1817"/>
        <v>5.2648783975569122</v>
      </c>
      <c r="P1612" s="42">
        <f t="shared" si="1817"/>
        <v>1.0815115474848913</v>
      </c>
      <c r="Q1612" s="42">
        <f t="shared" si="1817"/>
        <v>6.8521481615650082</v>
      </c>
      <c r="R1612" s="42">
        <f t="shared" si="1817"/>
        <v>0</v>
      </c>
      <c r="S1612" s="42">
        <f t="shared" si="1817"/>
        <v>1.384049387188337</v>
      </c>
      <c r="T1612" s="42">
        <f t="shared" si="1805"/>
        <v>8.862148161565008</v>
      </c>
      <c r="U1612" s="42">
        <f t="shared" si="1806"/>
        <v>7.6021481615650082</v>
      </c>
      <c r="V1612" s="42">
        <f t="shared" si="1812"/>
        <v>3.1360740807825032</v>
      </c>
      <c r="W1612" s="42">
        <f t="shared" si="1818"/>
        <v>3.530224293488295</v>
      </c>
      <c r="X1612" s="42">
        <f t="shared" si="1818"/>
        <v>3.753941443464349</v>
      </c>
      <c r="Y1612" s="42">
        <f t="shared" si="1807"/>
        <v>2.4743051419935163</v>
      </c>
      <c r="Z1612" s="42">
        <f t="shared" si="1808"/>
        <v>3.7454325167213032</v>
      </c>
      <c r="AA1612" s="42">
        <f t="shared" si="1819"/>
        <v>3.366205530789987</v>
      </c>
      <c r="AB1612" s="42">
        <f t="shared" si="1819"/>
        <v>0.29158077283255385</v>
      </c>
      <c r="AC1612" s="42">
        <f t="shared" si="1813"/>
        <v>3.6878148206846921</v>
      </c>
      <c r="AD1612" s="74">
        <f t="shared" si="1789"/>
        <v>99.999999999999986</v>
      </c>
    </row>
    <row r="1613" spans="1:30" x14ac:dyDescent="0.25">
      <c r="A1613" s="34" t="s">
        <v>1051</v>
      </c>
      <c r="B1613" s="34" t="s">
        <v>1052</v>
      </c>
      <c r="C1613" s="42">
        <f t="shared" si="1800"/>
        <v>4.1201777749321611</v>
      </c>
      <c r="D1613" s="42">
        <f t="shared" si="1801"/>
        <v>3.7812959480455257</v>
      </c>
      <c r="E1613" s="42">
        <f t="shared" si="1802"/>
        <v>5.5449131376918723</v>
      </c>
      <c r="F1613" s="42">
        <f t="shared" si="1803"/>
        <v>4.7324580856455469</v>
      </c>
      <c r="G1613" s="42">
        <f t="shared" si="1816"/>
        <v>1.1543025003598326</v>
      </c>
      <c r="H1613" s="42">
        <f t="shared" si="1816"/>
        <v>4.6329650871166645</v>
      </c>
      <c r="I1613" s="42">
        <f t="shared" si="1816"/>
        <v>2.7917776214288308</v>
      </c>
      <c r="J1613" s="42">
        <f t="shared" si="1810"/>
        <v>1.3042074935027343</v>
      </c>
      <c r="K1613" s="42">
        <f t="shared" si="1820"/>
        <v>3.1113088782553833</v>
      </c>
      <c r="L1613" s="42">
        <f t="shared" si="1804"/>
        <v>2.5823173500530645</v>
      </c>
      <c r="M1613" s="42">
        <f t="shared" si="1817"/>
        <v>4.0346880015009052</v>
      </c>
      <c r="N1613" s="42">
        <f t="shared" si="1817"/>
        <v>3.6651491519082668</v>
      </c>
      <c r="O1613" s="42">
        <f t="shared" si="1817"/>
        <v>2.4528023644986501</v>
      </c>
      <c r="P1613" s="42">
        <f t="shared" si="1817"/>
        <v>1.7964658899657997</v>
      </c>
      <c r="Q1613" s="42">
        <f t="shared" si="1817"/>
        <v>6.0130763939610032</v>
      </c>
      <c r="R1613" s="42">
        <f t="shared" si="1817"/>
        <v>6.0130763939610032</v>
      </c>
      <c r="S1613" s="42">
        <f t="shared" si="1817"/>
        <v>0</v>
      </c>
      <c r="T1613" s="42">
        <f t="shared" si="1805"/>
        <v>8.0230763939610021</v>
      </c>
      <c r="U1613" s="42">
        <f t="shared" si="1806"/>
        <v>6.3630763939610029</v>
      </c>
      <c r="V1613" s="42">
        <f t="shared" si="1812"/>
        <v>2.9670830467288769</v>
      </c>
      <c r="W1613" s="42">
        <f t="shared" si="1818"/>
        <v>4.219910418868948</v>
      </c>
      <c r="X1613" s="42">
        <f t="shared" si="1818"/>
        <v>1.5894938562778911</v>
      </c>
      <c r="Y1613" s="42">
        <f t="shared" si="1807"/>
        <v>3.6537713603103392</v>
      </c>
      <c r="Z1613" s="42">
        <f t="shared" si="1808"/>
        <v>4.1331189952025618</v>
      </c>
      <c r="AA1613" s="42">
        <f t="shared" si="1819"/>
        <v>4.6723838534832192</v>
      </c>
      <c r="AB1613" s="42">
        <f t="shared" si="1819"/>
        <v>3.3263826860209811</v>
      </c>
      <c r="AC1613" s="42">
        <f t="shared" si="1813"/>
        <v>3.3207209223579399</v>
      </c>
      <c r="AD1613" s="74">
        <f t="shared" si="1789"/>
        <v>100.00000000000001</v>
      </c>
    </row>
    <row r="1614" spans="1:30" x14ac:dyDescent="0.25">
      <c r="A1614" s="34" t="s">
        <v>1053</v>
      </c>
      <c r="B1614" s="34" t="s">
        <v>1054</v>
      </c>
      <c r="C1614" s="42">
        <f t="shared" si="1800"/>
        <v>2.318510168199686</v>
      </c>
      <c r="D1614" s="42">
        <f t="shared" si="1801"/>
        <v>6.3970126931154638</v>
      </c>
      <c r="E1614" s="42">
        <f t="shared" si="1802"/>
        <v>4.4576277018625712</v>
      </c>
      <c r="F1614" s="42">
        <f t="shared" si="1803"/>
        <v>3.5870182226531777</v>
      </c>
      <c r="G1614" s="42">
        <f t="shared" si="1816"/>
        <v>0.91697134995061191</v>
      </c>
      <c r="H1614" s="42">
        <f t="shared" si="1816"/>
        <v>5.4242169137505742</v>
      </c>
      <c r="I1614" s="42">
        <f t="shared" si="1816"/>
        <v>3.8496589144522968</v>
      </c>
      <c r="J1614" s="42">
        <f t="shared" si="1810"/>
        <v>0.4346559600353167</v>
      </c>
      <c r="K1614" s="42">
        <f t="shared" si="1820"/>
        <v>3.2401160034491783</v>
      </c>
      <c r="L1614" s="42">
        <f t="shared" si="1804"/>
        <v>5.0072585057303858</v>
      </c>
      <c r="M1614" s="42">
        <f t="shared" si="1817"/>
        <v>0.85329663743550588</v>
      </c>
      <c r="N1614" s="42">
        <f t="shared" si="1817"/>
        <v>5.1652185335767022</v>
      </c>
      <c r="O1614" s="42">
        <f t="shared" si="1817"/>
        <v>5.835360865500407</v>
      </c>
      <c r="P1614" s="42">
        <f t="shared" si="1817"/>
        <v>0.51074418133492383</v>
      </c>
      <c r="Q1614" s="42">
        <f t="shared" si="1817"/>
        <v>0</v>
      </c>
      <c r="R1614" s="42">
        <f t="shared" si="1817"/>
        <v>7.0785951381885939</v>
      </c>
      <c r="S1614" s="42">
        <f t="shared" si="1817"/>
        <v>1.459531712729532</v>
      </c>
      <c r="T1614" s="42">
        <f t="shared" si="1805"/>
        <v>9.0885951381885945</v>
      </c>
      <c r="U1614" s="42">
        <f t="shared" si="1806"/>
        <v>7.8285951381885939</v>
      </c>
      <c r="V1614" s="42">
        <f t="shared" si="1812"/>
        <v>3.8391804972766792</v>
      </c>
      <c r="W1614" s="42">
        <f t="shared" si="1818"/>
        <v>3.9723250647483224</v>
      </c>
      <c r="X1614" s="42">
        <f t="shared" si="1818"/>
        <v>2.0519133304685386</v>
      </c>
      <c r="Y1614" s="42">
        <f t="shared" si="1807"/>
        <v>3.1646454384258109</v>
      </c>
      <c r="Z1614" s="42">
        <f t="shared" si="1808"/>
        <v>3.5014046819332569</v>
      </c>
      <c r="AA1614" s="42">
        <f t="shared" si="1819"/>
        <v>3.3628267488333954</v>
      </c>
      <c r="AB1614" s="42">
        <f t="shared" si="1819"/>
        <v>3.1627765511055421</v>
      </c>
      <c r="AC1614" s="42">
        <f t="shared" si="1813"/>
        <v>3.4919439088663182</v>
      </c>
      <c r="AD1614" s="74">
        <f t="shared" si="1789"/>
        <v>99.999999999999943</v>
      </c>
    </row>
    <row r="1615" spans="1:30" x14ac:dyDescent="0.25">
      <c r="A1615" s="34" t="s">
        <v>1055</v>
      </c>
      <c r="B1615" s="34" t="s">
        <v>1056</v>
      </c>
      <c r="C1615" s="42">
        <f t="shared" si="1800"/>
        <v>4.2221051014103601</v>
      </c>
      <c r="D1615" s="42">
        <f t="shared" si="1801"/>
        <v>4.2224841171911152</v>
      </c>
      <c r="E1615" s="42">
        <f t="shared" si="1802"/>
        <v>4.5388561327060835</v>
      </c>
      <c r="F1615" s="42">
        <f t="shared" si="1803"/>
        <v>3.5932831184063168</v>
      </c>
      <c r="G1615" s="42">
        <f t="shared" si="1816"/>
        <v>0.60627648795819811</v>
      </c>
      <c r="H1615" s="42">
        <f t="shared" si="1816"/>
        <v>5.7535489407358407</v>
      </c>
      <c r="I1615" s="42">
        <f t="shared" si="1816"/>
        <v>3.3295147745747786</v>
      </c>
      <c r="J1615" s="42">
        <f t="shared" si="1810"/>
        <v>2.2585887303337917</v>
      </c>
      <c r="K1615" s="42">
        <f t="shared" si="1820"/>
        <v>2.1152852306581895</v>
      </c>
      <c r="L1615" s="42">
        <f t="shared" si="1820"/>
        <v>5.4007510916336452</v>
      </c>
      <c r="M1615" s="42">
        <f t="shared" si="1817"/>
        <v>4.2368204572831312</v>
      </c>
      <c r="N1615" s="42">
        <f t="shared" ref="N1615:N1618" si="1821">N285-1.5</f>
        <v>3.7967242893384583</v>
      </c>
      <c r="O1615" s="42">
        <f t="shared" si="1817"/>
        <v>5.5020312664505573</v>
      </c>
      <c r="P1615" s="42">
        <f t="shared" si="1817"/>
        <v>0.18233836346172558</v>
      </c>
      <c r="Q1615" s="42">
        <f t="shared" si="1817"/>
        <v>0.4</v>
      </c>
      <c r="R1615" s="42">
        <f t="shared" si="1817"/>
        <v>6.4693651356218655</v>
      </c>
      <c r="S1615" s="42">
        <f t="shared" si="1817"/>
        <v>3.4129100904145777</v>
      </c>
      <c r="T1615" s="42">
        <f t="shared" si="1805"/>
        <v>8.4793651356218653</v>
      </c>
      <c r="U1615" s="42">
        <f t="shared" si="1806"/>
        <v>6.8193651356218652</v>
      </c>
      <c r="V1615" s="42">
        <f t="shared" si="1812"/>
        <v>2.9446825678109319</v>
      </c>
      <c r="W1615" s="42">
        <f t="shared" si="1818"/>
        <v>3.3745011684355699</v>
      </c>
      <c r="X1615" s="42">
        <f t="shared" si="1818"/>
        <v>0.6658547724652808</v>
      </c>
      <c r="Y1615" s="42">
        <f t="shared" si="1807"/>
        <v>3.4219099730635807</v>
      </c>
      <c r="Z1615" s="42">
        <f t="shared" si="1808"/>
        <v>3.8201709511275337</v>
      </c>
      <c r="AA1615" s="42">
        <f t="shared" si="1819"/>
        <v>3.3427248654105499</v>
      </c>
      <c r="AB1615" s="42">
        <f t="shared" si="1819"/>
        <v>3.1658595344532534</v>
      </c>
      <c r="AC1615" s="42">
        <f t="shared" si="1813"/>
        <v>3.9246825678109341</v>
      </c>
      <c r="AD1615" s="74">
        <f t="shared" si="1789"/>
        <v>99.999999999999972</v>
      </c>
    </row>
    <row r="1616" spans="1:30" x14ac:dyDescent="0.25">
      <c r="A1616" s="34" t="s">
        <v>1057</v>
      </c>
      <c r="B1616" s="34" t="s">
        <v>1058</v>
      </c>
      <c r="C1616" s="42">
        <f t="shared" si="1800"/>
        <v>6.1846898988555141</v>
      </c>
      <c r="D1616" s="42">
        <f t="shared" si="1801"/>
        <v>1.6709872274437805</v>
      </c>
      <c r="E1616" s="42">
        <f t="shared" si="1802"/>
        <v>6.0203548636052169</v>
      </c>
      <c r="F1616" s="42">
        <f t="shared" si="1803"/>
        <v>4.2607266412083025</v>
      </c>
      <c r="G1616" s="42">
        <f t="shared" si="1816"/>
        <v>0.69087607063455303</v>
      </c>
      <c r="H1616" s="42">
        <f t="shared" si="1816"/>
        <v>5.3463627311211859</v>
      </c>
      <c r="I1616" s="42">
        <f t="shared" si="1816"/>
        <v>3.4934311067186403</v>
      </c>
      <c r="J1616" s="42">
        <f t="shared" si="1810"/>
        <v>1.9854790630647954</v>
      </c>
      <c r="K1616" s="42">
        <f t="shared" si="1820"/>
        <v>4.5315535607546034</v>
      </c>
      <c r="L1616" s="42">
        <f t="shared" si="1820"/>
        <v>4.0622097922120739</v>
      </c>
      <c r="M1616" s="42">
        <f t="shared" si="1817"/>
        <v>4.2812879292419641</v>
      </c>
      <c r="N1616" s="42">
        <f t="shared" si="1821"/>
        <v>2.407352310234637</v>
      </c>
      <c r="O1616" s="42">
        <f t="shared" si="1817"/>
        <v>3.9194384385379233</v>
      </c>
      <c r="P1616" s="42">
        <f t="shared" si="1817"/>
        <v>1.0439832231531092</v>
      </c>
      <c r="Q1616" s="42">
        <f t="shared" si="1817"/>
        <v>0</v>
      </c>
      <c r="R1616" s="42">
        <f t="shared" si="1817"/>
        <v>6.6143794209772171</v>
      </c>
      <c r="S1616" s="42">
        <f t="shared" si="1817"/>
        <v>1.3047931403257396</v>
      </c>
      <c r="T1616" s="42">
        <f t="shared" si="1805"/>
        <v>2.0099999999999998</v>
      </c>
      <c r="U1616" s="42">
        <f t="shared" si="1806"/>
        <v>7.3643794209772171</v>
      </c>
      <c r="V1616" s="42">
        <f t="shared" si="1812"/>
        <v>1.3635948552443053</v>
      </c>
      <c r="W1616" s="42">
        <f t="shared" si="1818"/>
        <v>4.5483839509507877</v>
      </c>
      <c r="X1616" s="42">
        <f t="shared" si="1818"/>
        <v>0.54383052974399337</v>
      </c>
      <c r="Y1616" s="42">
        <f t="shared" si="1807"/>
        <v>4.7741311961227062</v>
      </c>
      <c r="Z1616" s="42">
        <f t="shared" si="1808"/>
        <v>6.7086750662417556</v>
      </c>
      <c r="AA1616" s="42">
        <f t="shared" si="1819"/>
        <v>5.277833639719141</v>
      </c>
      <c r="AB1616" s="42">
        <f t="shared" si="1819"/>
        <v>3.9404813571779167</v>
      </c>
      <c r="AC1616" s="42">
        <f t="shared" si="1813"/>
        <v>5.6507845657329128</v>
      </c>
      <c r="AD1616" s="74">
        <f t="shared" si="1789"/>
        <v>100</v>
      </c>
    </row>
    <row r="1617" spans="1:30" x14ac:dyDescent="0.25">
      <c r="A1617" s="34" t="s">
        <v>1059</v>
      </c>
      <c r="B1617" s="34" t="s">
        <v>1060</v>
      </c>
      <c r="C1617" s="42">
        <f t="shared" si="1800"/>
        <v>8.0090792094230654</v>
      </c>
      <c r="D1617" s="42">
        <f t="shared" si="1801"/>
        <v>7.6790792094230662</v>
      </c>
      <c r="E1617" s="42">
        <f t="shared" si="1802"/>
        <v>5.2827194729487097</v>
      </c>
      <c r="F1617" s="42">
        <f t="shared" si="1803"/>
        <v>3.7254855096944248</v>
      </c>
      <c r="G1617" s="42">
        <f t="shared" si="1816"/>
        <v>1.0287711660498742</v>
      </c>
      <c r="H1617" s="42">
        <f t="shared" si="1816"/>
        <v>4.9529843166510936</v>
      </c>
      <c r="I1617" s="42">
        <f t="shared" si="1816"/>
        <v>2.9429089563726398</v>
      </c>
      <c r="J1617" s="42">
        <f t="shared" si="1810"/>
        <v>2.4961197512066979</v>
      </c>
      <c r="K1617" s="42">
        <f t="shared" si="1820"/>
        <v>5.4205909006341981</v>
      </c>
      <c r="L1617" s="42">
        <f t="shared" si="1820"/>
        <v>2.2747122529447075</v>
      </c>
      <c r="M1617" s="42">
        <f t="shared" si="1817"/>
        <v>2.5369900682582309</v>
      </c>
      <c r="N1617" s="42">
        <f t="shared" si="1821"/>
        <v>3.4230542154159469</v>
      </c>
      <c r="O1617" s="42">
        <f t="shared" si="1817"/>
        <v>4.469863106306609</v>
      </c>
      <c r="P1617" s="42">
        <f t="shared" si="1817"/>
        <v>4.7366889528630738</v>
      </c>
      <c r="Q1617" s="42">
        <f t="shared" si="1817"/>
        <v>2.4727996407626129</v>
      </c>
      <c r="R1617" s="42">
        <f t="shared" si="1817"/>
        <v>5.6905099698547188</v>
      </c>
      <c r="S1617" s="42">
        <f t="shared" si="1817"/>
        <v>2.4978064625939478</v>
      </c>
      <c r="T1617" s="42">
        <f t="shared" si="1805"/>
        <v>4.80381601459636</v>
      </c>
      <c r="U1617" s="42">
        <f t="shared" si="1806"/>
        <v>1.966549965887975</v>
      </c>
      <c r="V1617" s="42">
        <f t="shared" si="1812"/>
        <v>6.3093341307392583</v>
      </c>
      <c r="W1617" s="42">
        <f t="shared" si="1818"/>
        <v>3.0093292968649172</v>
      </c>
      <c r="X1617" s="42">
        <f t="shared" si="1818"/>
        <v>5.0734532960975045</v>
      </c>
      <c r="Y1617" s="42">
        <f t="shared" si="1807"/>
        <v>5.3909446919974657</v>
      </c>
      <c r="Z1617" s="42">
        <f t="shared" si="1808"/>
        <v>0.61004970593855989</v>
      </c>
      <c r="AA1617" s="42">
        <f t="shared" si="1819"/>
        <v>0.08</v>
      </c>
      <c r="AB1617" s="42">
        <f t="shared" si="1819"/>
        <v>0</v>
      </c>
      <c r="AC1617" s="42">
        <f t="shared" si="1813"/>
        <v>3.1163597364743558</v>
      </c>
      <c r="AD1617" s="74">
        <f t="shared" si="1789"/>
        <v>100.00000000000003</v>
      </c>
    </row>
    <row r="1618" spans="1:30" x14ac:dyDescent="0.25">
      <c r="A1618" s="34" t="s">
        <v>1061</v>
      </c>
      <c r="B1618" s="34" t="s">
        <v>1062</v>
      </c>
      <c r="C1618" s="42">
        <f t="shared" si="1800"/>
        <v>7.0104976423897085</v>
      </c>
      <c r="D1618" s="42">
        <f t="shared" si="1801"/>
        <v>6.6804976423897093</v>
      </c>
      <c r="E1618" s="42">
        <f t="shared" si="1802"/>
        <v>2.0001244105974285</v>
      </c>
      <c r="F1618" s="42">
        <f t="shared" si="1803"/>
        <v>4.5881051803001514</v>
      </c>
      <c r="G1618" s="42">
        <f t="shared" si="1816"/>
        <v>1.8348886201103702</v>
      </c>
      <c r="H1618" s="42">
        <f t="shared" si="1816"/>
        <v>6.5410338530618057</v>
      </c>
      <c r="I1618" s="42">
        <f t="shared" si="1816"/>
        <v>4.7936914777283244</v>
      </c>
      <c r="J1618" s="42">
        <f t="shared" si="1810"/>
        <v>4.0651194316929615</v>
      </c>
      <c r="K1618" s="42">
        <f t="shared" si="1820"/>
        <v>2.1380417506007525</v>
      </c>
      <c r="L1618" s="42">
        <f t="shared" si="1820"/>
        <v>4.9720606335585193</v>
      </c>
      <c r="M1618" s="42">
        <f t="shared" si="1817"/>
        <v>3.8972607064955613</v>
      </c>
      <c r="N1618" s="42">
        <f t="shared" si="1821"/>
        <v>0.80061522686826558</v>
      </c>
      <c r="O1618" s="42">
        <f t="shared" si="1817"/>
        <v>5.5835288676087851</v>
      </c>
      <c r="P1618" s="42">
        <f t="shared" si="1817"/>
        <v>5.1570793292382806</v>
      </c>
      <c r="Q1618" s="42">
        <f t="shared" si="1817"/>
        <v>3.0945271210023493</v>
      </c>
      <c r="R1618" s="42">
        <f t="shared" si="1817"/>
        <v>5.0230045753476062</v>
      </c>
      <c r="S1618" s="42">
        <f t="shared" si="1817"/>
        <v>2.0316778762336334</v>
      </c>
      <c r="T1618" s="42">
        <f t="shared" si="1805"/>
        <v>4.9139499274087779</v>
      </c>
      <c r="U1618" s="42">
        <f t="shared" si="1806"/>
        <v>6.4708668224968831</v>
      </c>
      <c r="V1618" s="42">
        <f t="shared" si="1812"/>
        <v>4.2604872641246878</v>
      </c>
      <c r="W1618" s="42">
        <f t="shared" si="1818"/>
        <v>3.0410296914632449</v>
      </c>
      <c r="X1618" s="42">
        <f t="shared" si="1818"/>
        <v>3.1651618998589832</v>
      </c>
      <c r="Y1618" s="42">
        <f t="shared" si="1807"/>
        <v>2.3073988898341407</v>
      </c>
      <c r="Z1618" s="42">
        <f t="shared" si="1808"/>
        <v>0.672352731329249</v>
      </c>
      <c r="AA1618" s="42">
        <f t="shared" si="1819"/>
        <v>0.08</v>
      </c>
      <c r="AB1618" s="42">
        <f t="shared" si="1819"/>
        <v>0</v>
      </c>
      <c r="AC1618" s="42">
        <f t="shared" si="1813"/>
        <v>4.8769984282598067</v>
      </c>
      <c r="AD1618" s="74">
        <f t="shared" si="1789"/>
        <v>100.00000000000001</v>
      </c>
    </row>
    <row r="1619" spans="1:30" x14ac:dyDescent="0.25">
      <c r="A1619" s="34" t="s">
        <v>1063</v>
      </c>
      <c r="B1619" s="34" t="s">
        <v>1064</v>
      </c>
      <c r="C1619" s="42">
        <f t="shared" si="1800"/>
        <v>7.5972532113067865</v>
      </c>
      <c r="D1619" s="42">
        <f t="shared" si="1801"/>
        <v>7.2672532113067874</v>
      </c>
      <c r="E1619" s="42">
        <f t="shared" si="1802"/>
        <v>4.1497621561245088</v>
      </c>
      <c r="F1619" s="42">
        <f t="shared" si="1803"/>
        <v>3.1669139545159797</v>
      </c>
      <c r="G1619" s="42">
        <f t="shared" si="1816"/>
        <v>2.0919124991606655</v>
      </c>
      <c r="H1619" s="42">
        <f t="shared" si="1816"/>
        <v>6.7508691525161213</v>
      </c>
      <c r="I1619" s="42">
        <f t="shared" si="1816"/>
        <v>5.7434410403612031</v>
      </c>
      <c r="J1619" s="42">
        <f t="shared" si="1810"/>
        <v>4.4784626325983901</v>
      </c>
      <c r="K1619" s="42">
        <f t="shared" si="1820"/>
        <v>1.4611177045333592</v>
      </c>
      <c r="L1619" s="42">
        <f t="shared" si="1804"/>
        <v>1.5044232799467205</v>
      </c>
      <c r="M1619" s="42">
        <f t="shared" si="1817"/>
        <v>5.859392356177433</v>
      </c>
      <c r="N1619" s="42">
        <f t="shared" si="1817"/>
        <v>0.66842841828357358</v>
      </c>
      <c r="O1619" s="42">
        <f t="shared" si="1817"/>
        <v>4.9875616585463218</v>
      </c>
      <c r="P1619" s="42">
        <f t="shared" si="1817"/>
        <v>4.8074929412084133</v>
      </c>
      <c r="Q1619" s="42">
        <f t="shared" si="1817"/>
        <v>1.5677997241907402</v>
      </c>
      <c r="R1619" s="42">
        <f t="shared" si="1817"/>
        <v>5.643935269501827</v>
      </c>
      <c r="S1619" s="42">
        <f t="shared" si="1817"/>
        <v>1.2834671140694511</v>
      </c>
      <c r="T1619" s="42">
        <f t="shared" si="1805"/>
        <v>5.6370016960806337</v>
      </c>
      <c r="U1619" s="42">
        <f t="shared" si="1806"/>
        <v>7.2172532113067867</v>
      </c>
      <c r="V1619" s="42">
        <f t="shared" si="1812"/>
        <v>2.9679976521028442</v>
      </c>
      <c r="W1619" s="42">
        <f t="shared" si="1818"/>
        <v>2.2746594643978426</v>
      </c>
      <c r="X1619" s="42">
        <f t="shared" si="1818"/>
        <v>3.9176054209654065</v>
      </c>
      <c r="Y1619" s="42">
        <f t="shared" si="1807"/>
        <v>3.0313692847954732</v>
      </c>
      <c r="Z1619" s="42">
        <f t="shared" si="1808"/>
        <v>0.57645813846487992</v>
      </c>
      <c r="AA1619" s="42">
        <f t="shared" si="1819"/>
        <v>0.08</v>
      </c>
      <c r="AB1619" s="42">
        <f t="shared" si="1819"/>
        <v>0</v>
      </c>
      <c r="AC1619" s="42">
        <f t="shared" si="1813"/>
        <v>5.268168807537859</v>
      </c>
      <c r="AD1619" s="74">
        <f t="shared" si="1789"/>
        <v>100</v>
      </c>
    </row>
    <row r="1620" spans="1:30" x14ac:dyDescent="0.25">
      <c r="A1620" s="34" t="s">
        <v>1065</v>
      </c>
      <c r="B1620" s="34" t="s">
        <v>1066</v>
      </c>
      <c r="C1620" s="42">
        <f t="shared" si="1800"/>
        <v>7.4915745264630305</v>
      </c>
      <c r="D1620" s="42">
        <f t="shared" si="1801"/>
        <v>7.1615745264630313</v>
      </c>
      <c r="E1620" s="42">
        <f t="shared" si="1802"/>
        <v>5.2194486229113144</v>
      </c>
      <c r="F1620" s="42">
        <f t="shared" si="1803"/>
        <v>3.1842687910228884</v>
      </c>
      <c r="G1620" s="42">
        <f t="shared" ref="G1620:J1635" si="1822">G290</f>
        <v>0.94510894435312731</v>
      </c>
      <c r="H1620" s="42">
        <f t="shared" si="1822"/>
        <v>5.4909996509837047</v>
      </c>
      <c r="I1620" s="42">
        <f t="shared" si="1822"/>
        <v>4.0758771869384338</v>
      </c>
      <c r="J1620" s="42">
        <f t="shared" si="1810"/>
        <v>2.2054068542005894</v>
      </c>
      <c r="K1620" s="42">
        <f t="shared" si="1820"/>
        <v>2.4456758925504589</v>
      </c>
      <c r="L1620" s="42">
        <f t="shared" si="1804"/>
        <v>0.33125976758373765</v>
      </c>
      <c r="M1620" s="42">
        <f t="shared" ref="M1620:S1635" si="1823">M290</f>
        <v>2.3312562200136826</v>
      </c>
      <c r="N1620" s="42">
        <f t="shared" si="1823"/>
        <v>4.5592399009176745</v>
      </c>
      <c r="O1620" s="42">
        <f t="shared" si="1823"/>
        <v>4.1236057676868922</v>
      </c>
      <c r="P1620" s="42">
        <f t="shared" si="1823"/>
        <v>4.6557451718230629</v>
      </c>
      <c r="Q1620" s="42">
        <f t="shared" si="1823"/>
        <v>0.66838969907150181</v>
      </c>
      <c r="R1620" s="42">
        <f t="shared" si="1823"/>
        <v>5.7080279485669561</v>
      </c>
      <c r="S1620" s="42">
        <f t="shared" si="1823"/>
        <v>1.8159515167690574</v>
      </c>
      <c r="T1620" s="42">
        <f t="shared" si="1805"/>
        <v>6.7779820371178019</v>
      </c>
      <c r="U1620" s="42">
        <f t="shared" si="1806"/>
        <v>3.4325625558251245</v>
      </c>
      <c r="V1620" s="42">
        <f t="shared" si="1812"/>
        <v>5.6458120813611989</v>
      </c>
      <c r="W1620" s="42">
        <f t="shared" ref="W1620:X1635" si="1824">W290</f>
        <v>5.1088652664242504</v>
      </c>
      <c r="X1620" s="42">
        <f t="shared" si="1824"/>
        <v>5.3609270431477869</v>
      </c>
      <c r="Y1620" s="42">
        <f t="shared" si="1807"/>
        <v>5.5402642737523902</v>
      </c>
      <c r="Z1620" s="42">
        <f t="shared" si="1808"/>
        <v>0.44245940307695153</v>
      </c>
      <c r="AA1620" s="42">
        <f t="shared" ref="AA1620:AB1635" si="1825">AA290</f>
        <v>0.08</v>
      </c>
      <c r="AB1620" s="42">
        <f t="shared" si="1825"/>
        <v>0</v>
      </c>
      <c r="AC1620" s="42">
        <f t="shared" si="1813"/>
        <v>5.1977163509753552</v>
      </c>
      <c r="AD1620" s="74">
        <f t="shared" si="1789"/>
        <v>100</v>
      </c>
    </row>
    <row r="1621" spans="1:30" x14ac:dyDescent="0.25">
      <c r="A1621" s="34" t="s">
        <v>1067</v>
      </c>
      <c r="B1621" s="34" t="s">
        <v>1068</v>
      </c>
      <c r="C1621" s="42">
        <f t="shared" si="1800"/>
        <v>7.1506742411989217</v>
      </c>
      <c r="D1621" s="42">
        <f t="shared" si="1801"/>
        <v>7.380674241198923</v>
      </c>
      <c r="E1621" s="42">
        <f t="shared" ref="E1621:E1622" si="1826">E291-1.9</f>
        <v>4.01303377428248</v>
      </c>
      <c r="F1621" s="42">
        <f t="shared" si="1803"/>
        <v>1.0502583581952245</v>
      </c>
      <c r="G1621" s="42">
        <f t="shared" si="1822"/>
        <v>2.6556542380043764</v>
      </c>
      <c r="H1621" s="42">
        <f t="shared" si="1822"/>
        <v>3.004248839428957</v>
      </c>
      <c r="I1621" s="42">
        <f t="shared" si="1822"/>
        <v>0.7735707036090762</v>
      </c>
      <c r="J1621" s="42">
        <f t="shared" si="1810"/>
        <v>1.044601962640461</v>
      </c>
      <c r="K1621" s="42">
        <f t="shared" si="1820"/>
        <v>1.0928807219062</v>
      </c>
      <c r="L1621" s="42">
        <f t="shared" si="1820"/>
        <v>1.0701123735331539</v>
      </c>
      <c r="M1621" s="42">
        <f t="shared" si="1823"/>
        <v>1.7063344518652834</v>
      </c>
      <c r="N1621" s="42">
        <f t="shared" si="1823"/>
        <v>4.9322096904927761</v>
      </c>
      <c r="O1621" s="42">
        <f t="shared" si="1823"/>
        <v>2.5685877878464844</v>
      </c>
      <c r="P1621" s="42">
        <f t="shared" si="1823"/>
        <v>2.199819382880503</v>
      </c>
      <c r="Q1621" s="42">
        <f t="shared" si="1823"/>
        <v>2.6343928111779711</v>
      </c>
      <c r="R1621" s="42">
        <f t="shared" si="1823"/>
        <v>6.057495741799805</v>
      </c>
      <c r="S1621" s="42">
        <f t="shared" si="1823"/>
        <v>3.2080369703224361</v>
      </c>
      <c r="T1621" s="42">
        <f t="shared" si="1805"/>
        <v>6.3036169913933167</v>
      </c>
      <c r="U1621" s="42">
        <f t="shared" si="1806"/>
        <v>4.8143347928187312</v>
      </c>
      <c r="V1621" s="42">
        <f t="shared" si="1812"/>
        <v>4.7251160368257192</v>
      </c>
      <c r="W1621" s="42">
        <f t="shared" si="1824"/>
        <v>3.64618503031812</v>
      </c>
      <c r="X1621" s="42">
        <f t="shared" si="1824"/>
        <v>4.6035242820919029</v>
      </c>
      <c r="Y1621" s="42">
        <f t="shared" si="1807"/>
        <v>5.3419520054732983</v>
      </c>
      <c r="Z1621" s="42">
        <f t="shared" si="1808"/>
        <v>0.68088659416543551</v>
      </c>
      <c r="AA1621" s="42">
        <f t="shared" si="1825"/>
        <v>5.9506742411989224</v>
      </c>
      <c r="AB1621" s="42">
        <f t="shared" si="1825"/>
        <v>6.4206742411989222</v>
      </c>
      <c r="AC1621" s="42">
        <f t="shared" si="1813"/>
        <v>4.9704494941326161</v>
      </c>
      <c r="AD1621" s="74">
        <f t="shared" ref="AD1621:AD1631" si="1827">SUM(C1621:AC1621)</f>
        <v>100.00000000000003</v>
      </c>
    </row>
    <row r="1622" spans="1:30" x14ac:dyDescent="0.25">
      <c r="A1622" s="34" t="s">
        <v>1069</v>
      </c>
      <c r="B1622" s="34" t="s">
        <v>1070</v>
      </c>
      <c r="C1622" s="42">
        <f t="shared" si="1800"/>
        <v>8.256861466171225</v>
      </c>
      <c r="D1622" s="42">
        <f t="shared" si="1801"/>
        <v>7.9268614661712249</v>
      </c>
      <c r="E1622" s="42">
        <f t="shared" si="1826"/>
        <v>5.829623010656956</v>
      </c>
      <c r="F1622" s="42">
        <f>F292</f>
        <v>0.38209135025936469</v>
      </c>
      <c r="G1622" s="42">
        <f t="shared" si="1822"/>
        <v>5.1211027440803711</v>
      </c>
      <c r="H1622" s="42">
        <f t="shared" si="1822"/>
        <v>2.0343821984270165</v>
      </c>
      <c r="I1622" s="42">
        <f t="shared" si="1822"/>
        <v>0.18932045097620254</v>
      </c>
      <c r="J1622" s="42">
        <f t="shared" si="1810"/>
        <v>0.92146818725240931</v>
      </c>
      <c r="K1622" s="42">
        <f t="shared" ref="K1622:L1625" si="1828">K292</f>
        <v>0</v>
      </c>
      <c r="L1622" s="42">
        <f t="shared" si="1828"/>
        <v>0.62723845551426849</v>
      </c>
      <c r="M1622" s="42">
        <f t="shared" si="1823"/>
        <v>0.79786318056421024</v>
      </c>
      <c r="N1622" s="42">
        <f>N292-0.64</f>
        <v>5.537547144592275</v>
      </c>
      <c r="O1622" s="42">
        <f t="shared" si="1823"/>
        <v>1.1727510186330687</v>
      </c>
      <c r="P1622" s="42">
        <f t="shared" si="1823"/>
        <v>0.55585780803443685</v>
      </c>
      <c r="Q1622" s="42">
        <f t="shared" si="1823"/>
        <v>1.0497400108040804</v>
      </c>
      <c r="R1622" s="42">
        <f t="shared" si="1823"/>
        <v>6.6037114241034951</v>
      </c>
      <c r="S1622" s="42">
        <f t="shared" si="1823"/>
        <v>5.2727265754200472</v>
      </c>
      <c r="T1622" s="42">
        <f t="shared" si="1805"/>
        <v>6.498331967522831</v>
      </c>
      <c r="U1622" s="42">
        <f t="shared" si="1806"/>
        <v>1.7965078217334227</v>
      </c>
      <c r="V1622" s="42">
        <f t="shared" si="1812"/>
        <v>7.1538575973514105</v>
      </c>
      <c r="W1622" s="42">
        <f t="shared" si="1824"/>
        <v>5.3991243611808928</v>
      </c>
      <c r="X1622" s="42">
        <f t="shared" si="1824"/>
        <v>6.3495632073974129</v>
      </c>
      <c r="Y1622" s="42">
        <f t="shared" si="1807"/>
        <v>6.6386696476215032</v>
      </c>
      <c r="Z1622" s="42">
        <f t="shared" si="1808"/>
        <v>0.57002979524651343</v>
      </c>
      <c r="AA1622" s="42">
        <f t="shared" si="1825"/>
        <v>0.08</v>
      </c>
      <c r="AB1622" s="42">
        <f t="shared" si="1825"/>
        <v>7.5268614661712245</v>
      </c>
      <c r="AC1622" s="42">
        <f t="shared" si="1813"/>
        <v>5.707907644114151</v>
      </c>
      <c r="AD1622" s="74">
        <f t="shared" si="1827"/>
        <v>100</v>
      </c>
    </row>
    <row r="1623" spans="1:30" x14ac:dyDescent="0.25">
      <c r="A1623" s="34" t="s">
        <v>1071</v>
      </c>
      <c r="B1623" s="34" t="s">
        <v>1072</v>
      </c>
      <c r="C1623" s="42">
        <f t="shared" si="1800"/>
        <v>6.4016843381685753</v>
      </c>
      <c r="D1623" s="42">
        <f t="shared" si="1801"/>
        <v>6.6316843381685757</v>
      </c>
      <c r="E1623" s="42">
        <f t="shared" si="1802"/>
        <v>4.2111228921123827</v>
      </c>
      <c r="F1623" s="42">
        <f t="shared" si="1803"/>
        <v>4.0150616737798721</v>
      </c>
      <c r="G1623" s="42">
        <f t="shared" si="1822"/>
        <v>1.4533610776956674</v>
      </c>
      <c r="H1623" s="42">
        <f t="shared" si="1822"/>
        <v>5.4652062915090909</v>
      </c>
      <c r="I1623" s="42">
        <f t="shared" si="1822"/>
        <v>3.6408579865560657</v>
      </c>
      <c r="J1623" s="42">
        <f t="shared" si="1810"/>
        <v>2.3037956860396664</v>
      </c>
      <c r="K1623" s="42">
        <f t="shared" si="1828"/>
        <v>1.9307861576744092</v>
      </c>
      <c r="L1623" s="42">
        <f t="shared" si="1804"/>
        <v>0.39056144605619147</v>
      </c>
      <c r="M1623" s="42">
        <f t="shared" si="1823"/>
        <v>4.4716558458305551</v>
      </c>
      <c r="N1623" s="42">
        <f t="shared" si="1823"/>
        <v>1.2485528160213353</v>
      </c>
      <c r="O1623" s="42">
        <f t="shared" si="1823"/>
        <v>3.1638922788099162</v>
      </c>
      <c r="P1623" s="42">
        <f t="shared" si="1823"/>
        <v>2.2985427750628702</v>
      </c>
      <c r="Q1623" s="42">
        <f t="shared" si="1823"/>
        <v>0.5332956291429265</v>
      </c>
      <c r="R1623" s="42">
        <f t="shared" si="1823"/>
        <v>4.9750683335412926</v>
      </c>
      <c r="S1623" s="42">
        <f t="shared" si="1823"/>
        <v>3.4379152212485615</v>
      </c>
      <c r="T1623" s="42">
        <f t="shared" si="1805"/>
        <v>5.1075502727148789</v>
      </c>
      <c r="U1623" s="42">
        <f t="shared" si="1806"/>
        <v>4.6559282135656623</v>
      </c>
      <c r="V1623" s="42">
        <f t="shared" si="1812"/>
        <v>4.0649007500367578</v>
      </c>
      <c r="W1623" s="42">
        <f t="shared" si="1824"/>
        <v>3.4843209474979093</v>
      </c>
      <c r="X1623" s="42">
        <f t="shared" si="1824"/>
        <v>4.0295687701917702</v>
      </c>
      <c r="Y1623" s="42">
        <f t="shared" si="1807"/>
        <v>4.1951619844576182</v>
      </c>
      <c r="Z1623" s="42">
        <f t="shared" si="1808"/>
        <v>0.65447125961173747</v>
      </c>
      <c r="AA1623" s="42">
        <f t="shared" si="1825"/>
        <v>5.201684338168576</v>
      </c>
      <c r="AB1623" s="42">
        <f t="shared" si="1825"/>
        <v>5.6716843381685758</v>
      </c>
      <c r="AC1623" s="42">
        <f t="shared" si="1813"/>
        <v>6.3616843381685761</v>
      </c>
      <c r="AD1623" s="74">
        <f t="shared" si="1827"/>
        <v>100.00000000000001</v>
      </c>
    </row>
    <row r="1624" spans="1:30" x14ac:dyDescent="0.25">
      <c r="A1624" s="34" t="s">
        <v>1073</v>
      </c>
      <c r="B1624" s="34" t="s">
        <v>1074</v>
      </c>
      <c r="C1624" s="42">
        <f t="shared" si="1800"/>
        <v>6.9402306564865981</v>
      </c>
      <c r="D1624" s="42">
        <f t="shared" si="1801"/>
        <v>7.1702306564865985</v>
      </c>
      <c r="E1624" s="42">
        <f t="shared" si="1802"/>
        <v>4.5701537709910642</v>
      </c>
      <c r="F1624" s="42">
        <f t="shared" si="1803"/>
        <v>3.6814947380493019</v>
      </c>
      <c r="G1624" s="42">
        <f t="shared" si="1822"/>
        <v>0.83520610472473622</v>
      </c>
      <c r="H1624" s="42">
        <f t="shared" si="1822"/>
        <v>4.1386206354863386</v>
      </c>
      <c r="I1624" s="42">
        <f t="shared" si="1822"/>
        <v>2.194933168721886</v>
      </c>
      <c r="J1624" s="42">
        <f t="shared" si="1810"/>
        <v>3.0136987855317781</v>
      </c>
      <c r="K1624" s="42">
        <f t="shared" si="1828"/>
        <v>1.5855908059114718</v>
      </c>
      <c r="L1624" s="42">
        <f t="shared" si="1804"/>
        <v>0.44069708015206133</v>
      </c>
      <c r="M1624" s="42">
        <f t="shared" si="1823"/>
        <v>3.1518281274243813</v>
      </c>
      <c r="N1624" s="42">
        <f t="shared" si="1823"/>
        <v>3.133544069936451</v>
      </c>
      <c r="O1624" s="42">
        <f t="shared" si="1823"/>
        <v>3.695064165687592</v>
      </c>
      <c r="P1624" s="42">
        <f t="shared" si="1823"/>
        <v>3.9866523070242366</v>
      </c>
      <c r="Q1624" s="42">
        <f t="shared" si="1823"/>
        <v>2.3639519593270584</v>
      </c>
      <c r="R1624" s="42">
        <f t="shared" si="1823"/>
        <v>4.0192686617571187</v>
      </c>
      <c r="S1624" s="42">
        <f t="shared" si="1823"/>
        <v>2.8815971978940715</v>
      </c>
      <c r="T1624" s="42">
        <f t="shared" si="1805"/>
        <v>3.8733631027981565</v>
      </c>
      <c r="U1624" s="42">
        <f t="shared" si="1806"/>
        <v>3.6040634506406488</v>
      </c>
      <c r="V1624" s="42">
        <f t="shared" si="1812"/>
        <v>4.0157793500511252</v>
      </c>
      <c r="W1624" s="42">
        <f t="shared" si="1824"/>
        <v>3.2609767210955334</v>
      </c>
      <c r="X1624" s="42">
        <f t="shared" si="1824"/>
        <v>5.1304550368098552</v>
      </c>
      <c r="Y1624" s="42">
        <f t="shared" si="1807"/>
        <v>5.0669496771264271</v>
      </c>
      <c r="Z1624" s="42">
        <f t="shared" si="1808"/>
        <v>0.46503468592127251</v>
      </c>
      <c r="AA1624" s="42">
        <f t="shared" si="1825"/>
        <v>5.7402306564865988</v>
      </c>
      <c r="AB1624" s="42">
        <f t="shared" si="1825"/>
        <v>6.2102306564865986</v>
      </c>
      <c r="AC1624" s="42">
        <f t="shared" si="1813"/>
        <v>4.8301537709910658</v>
      </c>
      <c r="AD1624" s="74">
        <f t="shared" si="1827"/>
        <v>100.00000000000001</v>
      </c>
    </row>
    <row r="1625" spans="1:30" x14ac:dyDescent="0.25">
      <c r="A1625" s="34" t="s">
        <v>1075</v>
      </c>
      <c r="B1625" s="34" t="s">
        <v>1076</v>
      </c>
      <c r="C1625" s="42">
        <f t="shared" si="1800"/>
        <v>7.4447183092979339</v>
      </c>
      <c r="D1625" s="42">
        <f t="shared" si="1801"/>
        <v>0.4</v>
      </c>
      <c r="E1625" s="42">
        <f t="shared" si="1802"/>
        <v>5.7458186615275313</v>
      </c>
      <c r="F1625" s="42">
        <f t="shared" si="1803"/>
        <v>4.1290789070081022</v>
      </c>
      <c r="G1625" s="42">
        <f t="shared" si="1822"/>
        <v>0.6258794085969257</v>
      </c>
      <c r="H1625" s="42">
        <f t="shared" si="1822"/>
        <v>6.4704452117917821</v>
      </c>
      <c r="I1625" s="42">
        <f t="shared" si="1822"/>
        <v>4.8427637168822333</v>
      </c>
      <c r="J1625" s="42">
        <f t="shared" si="1810"/>
        <v>2.3795737013058953</v>
      </c>
      <c r="K1625" s="42">
        <f t="shared" si="1828"/>
        <v>2.0001288580887473</v>
      </c>
      <c r="L1625" s="42">
        <f>L295</f>
        <v>1.5387896125474434</v>
      </c>
      <c r="M1625" s="42">
        <f t="shared" si="1823"/>
        <v>3.8811501066659901</v>
      </c>
      <c r="N1625" s="42">
        <f>N295-1.5</f>
        <v>0.87820798949227497</v>
      </c>
      <c r="O1625" s="42">
        <f t="shared" si="1823"/>
        <v>3.9802627976591425</v>
      </c>
      <c r="P1625" s="42">
        <f t="shared" si="1823"/>
        <v>4.3572506220141562</v>
      </c>
      <c r="Q1625" s="42">
        <f t="shared" si="1823"/>
        <v>1.6163299357744472</v>
      </c>
      <c r="R1625" s="42">
        <f t="shared" si="1823"/>
        <v>6.3894414689395456</v>
      </c>
      <c r="S1625" s="42">
        <f t="shared" si="1823"/>
        <v>2.8152692561585235</v>
      </c>
      <c r="T1625" s="42">
        <f t="shared" si="1805"/>
        <v>2.5597616031748909</v>
      </c>
      <c r="U1625" s="42">
        <f t="shared" si="1806"/>
        <v>5.171932274095032</v>
      </c>
      <c r="V1625" s="42">
        <f t="shared" si="1812"/>
        <v>4.3214454461086458</v>
      </c>
      <c r="W1625" s="42">
        <f t="shared" si="1824"/>
        <v>3.9079085709019874</v>
      </c>
      <c r="X1625" s="42">
        <f t="shared" si="1824"/>
        <v>4.6535783222724358</v>
      </c>
      <c r="Y1625" s="42">
        <f t="shared" si="1807"/>
        <v>4.7876468840169037</v>
      </c>
      <c r="Z1625" s="42">
        <f t="shared" si="1808"/>
        <v>0.90318171708357609</v>
      </c>
      <c r="AA1625" s="42">
        <f t="shared" si="1825"/>
        <v>0.08</v>
      </c>
      <c r="AB1625" s="42">
        <f t="shared" si="1825"/>
        <v>6.7147183092979343</v>
      </c>
      <c r="AC1625" s="42">
        <f t="shared" si="1813"/>
        <v>7.4047183092979347</v>
      </c>
      <c r="AD1625" s="74">
        <f t="shared" si="1827"/>
        <v>100</v>
      </c>
    </row>
    <row r="1626" spans="1:30" x14ac:dyDescent="0.25">
      <c r="A1626" s="34" t="s">
        <v>1077</v>
      </c>
      <c r="B1626" s="34" t="s">
        <v>1078</v>
      </c>
      <c r="C1626" s="42">
        <f t="shared" si="1800"/>
        <v>6.9232758193505495</v>
      </c>
      <c r="D1626" s="42">
        <f t="shared" si="1801"/>
        <v>7.1532758193505508</v>
      </c>
      <c r="E1626" s="42">
        <f t="shared" si="1802"/>
        <v>1.2041594774188193</v>
      </c>
      <c r="F1626" s="42">
        <f t="shared" si="1803"/>
        <v>2.2145826552801711</v>
      </c>
      <c r="G1626" s="42">
        <f t="shared" si="1822"/>
        <v>0.46813312496133663</v>
      </c>
      <c r="H1626" s="42">
        <f t="shared" si="1822"/>
        <v>5.0692720635378024</v>
      </c>
      <c r="I1626" s="42">
        <f t="shared" si="1822"/>
        <v>3.5660992962885922</v>
      </c>
      <c r="J1626" s="42">
        <f>J296</f>
        <v>3.9987613076097883</v>
      </c>
      <c r="K1626" s="42">
        <f>K296-0.5</f>
        <v>2.3989801707598324</v>
      </c>
      <c r="L1626" s="42">
        <f t="shared" si="1804"/>
        <v>4.1771695010713366</v>
      </c>
      <c r="M1626" s="42">
        <f t="shared" si="1823"/>
        <v>4.133568539874962</v>
      </c>
      <c r="N1626" s="42">
        <f t="shared" si="1823"/>
        <v>1.3973123306780177</v>
      </c>
      <c r="O1626" s="42">
        <f t="shared" si="1823"/>
        <v>3.4625275016780255</v>
      </c>
      <c r="P1626" s="42">
        <f t="shared" si="1823"/>
        <v>3.2147300333493321</v>
      </c>
      <c r="Q1626" s="42">
        <f t="shared" si="1823"/>
        <v>1.2064862867629929</v>
      </c>
      <c r="R1626" s="42">
        <f t="shared" si="1823"/>
        <v>5.1230791517824574</v>
      </c>
      <c r="S1626" s="42">
        <f t="shared" si="1823"/>
        <v>3.5522451657619585</v>
      </c>
      <c r="T1626" s="42">
        <f t="shared" si="1805"/>
        <v>3.7158620571992524</v>
      </c>
      <c r="U1626" s="42">
        <f t="shared" si="1806"/>
        <v>4.6383372855473999</v>
      </c>
      <c r="V1626" s="42">
        <f t="shared" si="1812"/>
        <v>3.1379534626578938</v>
      </c>
      <c r="W1626" s="42">
        <f t="shared" si="1824"/>
        <v>3.4639202115718688</v>
      </c>
      <c r="X1626" s="42">
        <f t="shared" si="1824"/>
        <v>3.8567460951335031</v>
      </c>
      <c r="Y1626" s="42">
        <f t="shared" si="1807"/>
        <v>3.9694781981674825</v>
      </c>
      <c r="Z1626" s="42">
        <f t="shared" si="1808"/>
        <v>1.2186422592712807</v>
      </c>
      <c r="AA1626" s="42">
        <f t="shared" si="1825"/>
        <v>5.7232758193505502</v>
      </c>
      <c r="AB1626" s="42">
        <f t="shared" si="1825"/>
        <v>6.1932758193505499</v>
      </c>
      <c r="AC1626" s="42">
        <f t="shared" si="1813"/>
        <v>4.8188505462337003</v>
      </c>
      <c r="AD1626" s="74">
        <f t="shared" si="1827"/>
        <v>100</v>
      </c>
    </row>
    <row r="1627" spans="1:30" x14ac:dyDescent="0.25">
      <c r="A1627" s="34" t="s">
        <v>1079</v>
      </c>
      <c r="B1627" s="34" t="s">
        <v>1080</v>
      </c>
      <c r="C1627" s="42">
        <f>C297+0.29</f>
        <v>6.7747828898622577</v>
      </c>
      <c r="D1627" s="42">
        <f t="shared" si="1801"/>
        <v>7.3547828898622587</v>
      </c>
      <c r="E1627" s="42">
        <f t="shared" si="1802"/>
        <v>3.3609421578535343</v>
      </c>
      <c r="F1627" s="42">
        <f t="shared" si="1803"/>
        <v>2.1034940071062254</v>
      </c>
      <c r="G1627" s="42">
        <f t="shared" si="1822"/>
        <v>0.86677813141683691</v>
      </c>
      <c r="H1627" s="42">
        <f t="shared" si="1822"/>
        <v>4.2867661039328233</v>
      </c>
      <c r="I1627" s="42">
        <f t="shared" si="1822"/>
        <v>2.4092371208934078</v>
      </c>
      <c r="J1627" s="42">
        <f t="shared" si="1810"/>
        <v>2.494683808793952</v>
      </c>
      <c r="K1627" s="42">
        <f t="shared" ref="K1627" si="1829">K297</f>
        <v>2.1769473667616204</v>
      </c>
      <c r="L1627" s="42">
        <f t="shared" si="1804"/>
        <v>1.6973914449311303</v>
      </c>
      <c r="M1627" s="42">
        <f t="shared" si="1823"/>
        <v>3.0442964436182947</v>
      </c>
      <c r="N1627" s="42">
        <f t="shared" si="1823"/>
        <v>3.3286163210484361</v>
      </c>
      <c r="O1627" s="42">
        <f t="shared" si="1823"/>
        <v>2.518628881565764</v>
      </c>
      <c r="P1627" s="42">
        <f t="shared" si="1823"/>
        <v>2.5567518757590935</v>
      </c>
      <c r="Q1627" s="42">
        <f t="shared" si="1823"/>
        <v>0.82839307688772701</v>
      </c>
      <c r="R1627" s="42">
        <f t="shared" si="1823"/>
        <v>6.0101627156787529</v>
      </c>
      <c r="S1627" s="42">
        <f t="shared" si="1823"/>
        <v>1.6555337018463501</v>
      </c>
      <c r="T1627" s="42">
        <f t="shared" si="1805"/>
        <v>3.9559751056230157</v>
      </c>
      <c r="U1627" s="42">
        <f t="shared" si="1806"/>
        <v>4.6493834251926032</v>
      </c>
      <c r="V1627" s="42">
        <f t="shared" si="1812"/>
        <v>5.7986975521025439</v>
      </c>
      <c r="W1627" s="42">
        <f t="shared" si="1824"/>
        <v>2.4246366744811416</v>
      </c>
      <c r="X1627" s="42">
        <f t="shared" si="1824"/>
        <v>4.1651539739180077</v>
      </c>
      <c r="Y1627" s="42">
        <f>Y297</f>
        <v>4.8198736428327571</v>
      </c>
      <c r="Z1627" s="42">
        <f t="shared" si="1808"/>
        <v>1.3137420184446835</v>
      </c>
      <c r="AA1627" s="42">
        <f t="shared" si="1825"/>
        <v>5.9247828898622581</v>
      </c>
      <c r="AB1627" s="42">
        <f t="shared" si="1825"/>
        <v>6.3947828898622578</v>
      </c>
      <c r="AC1627" s="42">
        <f t="shared" si="1813"/>
        <v>7.0847828898622582</v>
      </c>
      <c r="AD1627" s="74">
        <f t="shared" si="1827"/>
        <v>99.999999999999986</v>
      </c>
    </row>
    <row r="1628" spans="1:30" x14ac:dyDescent="0.25">
      <c r="A1628" s="34" t="s">
        <v>1081</v>
      </c>
      <c r="B1628" s="34" t="s">
        <v>1082</v>
      </c>
      <c r="C1628" s="42">
        <f t="shared" si="1800"/>
        <v>7.2716233811373758</v>
      </c>
      <c r="D1628" s="42">
        <f t="shared" si="1801"/>
        <v>6.9416233811373766</v>
      </c>
      <c r="E1628" s="42">
        <f t="shared" si="1802"/>
        <v>4.7910822540915827</v>
      </c>
      <c r="F1628" s="42">
        <f t="shared" si="1803"/>
        <v>3.4272087868347358</v>
      </c>
      <c r="G1628" s="42">
        <f t="shared" si="1822"/>
        <v>1.3290266013216414</v>
      </c>
      <c r="H1628" s="42">
        <f t="shared" si="1822"/>
        <v>4.9129456786031485</v>
      </c>
      <c r="I1628" s="42">
        <f t="shared" si="1822"/>
        <v>3.7987201783336904</v>
      </c>
      <c r="J1628" s="42">
        <f t="shared" si="1822"/>
        <v>3.3002558869787104</v>
      </c>
      <c r="K1628" s="42">
        <f t="shared" ref="K1628:K1630" si="1830">K298-0.5</f>
        <v>2.1444860476938343</v>
      </c>
      <c r="L1628" s="42">
        <f t="shared" si="1804"/>
        <v>0.54425730660542948</v>
      </c>
      <c r="M1628" s="42">
        <f t="shared" si="1823"/>
        <v>3.9684826123158667</v>
      </c>
      <c r="N1628" s="42">
        <f t="shared" si="1823"/>
        <v>1.7754283750767268</v>
      </c>
      <c r="O1628" s="42">
        <f t="shared" si="1823"/>
        <v>2.8648972350386126</v>
      </c>
      <c r="P1628" s="42">
        <f t="shared" si="1823"/>
        <v>2.5738832916097429</v>
      </c>
      <c r="Q1628" s="42">
        <f t="shared" si="1823"/>
        <v>0.2711612123584129</v>
      </c>
      <c r="R1628" s="42">
        <f t="shared" si="1823"/>
        <v>6.1169646301393028</v>
      </c>
      <c r="S1628" s="42">
        <f t="shared" si="1823"/>
        <v>3.8975961615708905</v>
      </c>
      <c r="T1628" s="42">
        <f t="shared" si="1805"/>
        <v>3.505316655508449</v>
      </c>
      <c r="U1628" s="42">
        <f t="shared" si="1806"/>
        <v>3.9153540199206467</v>
      </c>
      <c r="V1628" s="42">
        <f t="shared" si="1812"/>
        <v>5.4711410983339146</v>
      </c>
      <c r="W1628" s="42">
        <f t="shared" si="1824"/>
        <v>4.9682399285473862</v>
      </c>
      <c r="X1628" s="42">
        <f t="shared" si="1824"/>
        <v>5.1259249030057896</v>
      </c>
      <c r="Y1628" s="42">
        <f t="shared" si="1807"/>
        <v>4.5242998864407822</v>
      </c>
      <c r="Z1628" s="42">
        <f t="shared" si="1808"/>
        <v>0.88737485216699752</v>
      </c>
      <c r="AA1628" s="42">
        <f t="shared" si="1825"/>
        <v>0.08</v>
      </c>
      <c r="AB1628" s="42">
        <f t="shared" si="1825"/>
        <v>6.5416233811373763</v>
      </c>
      <c r="AC1628" s="42">
        <f t="shared" si="1813"/>
        <v>5.0510822540915843</v>
      </c>
      <c r="AD1628" s="74">
        <f t="shared" si="1827"/>
        <v>100.00000000000001</v>
      </c>
    </row>
    <row r="1629" spans="1:30" x14ac:dyDescent="0.25">
      <c r="A1629" s="34" t="s">
        <v>1083</v>
      </c>
      <c r="B1629" s="34" t="s">
        <v>1084</v>
      </c>
      <c r="C1629" s="42">
        <f t="shared" si="1800"/>
        <v>6.4798931682251402</v>
      </c>
      <c r="D1629" s="42">
        <f t="shared" si="1801"/>
        <v>6.7098931682251415</v>
      </c>
      <c r="E1629" s="42">
        <f t="shared" si="1802"/>
        <v>3.544525466121951</v>
      </c>
      <c r="F1629" s="42">
        <f t="shared" si="1803"/>
        <v>3.7047081351997693</v>
      </c>
      <c r="G1629" s="42">
        <f t="shared" si="1822"/>
        <v>0.95407172132566165</v>
      </c>
      <c r="H1629" s="42">
        <f t="shared" si="1822"/>
        <v>6.184073383945786</v>
      </c>
      <c r="I1629" s="42">
        <f t="shared" si="1822"/>
        <v>4.2048889348641678</v>
      </c>
      <c r="J1629" s="42">
        <f t="shared" si="1822"/>
        <v>4.3435316329208886</v>
      </c>
      <c r="K1629" s="42">
        <f t="shared" si="1830"/>
        <v>2.4361156603702847</v>
      </c>
      <c r="L1629" s="42">
        <f t="shared" si="1804"/>
        <v>1.0155782610984998</v>
      </c>
      <c r="M1629" s="42">
        <f t="shared" si="1823"/>
        <v>4.2536442125908938</v>
      </c>
      <c r="N1629" s="42">
        <f t="shared" si="1823"/>
        <v>1.5860179712785598</v>
      </c>
      <c r="O1629" s="42">
        <f t="shared" si="1823"/>
        <v>4.7315197188119678</v>
      </c>
      <c r="P1629" s="42">
        <f t="shared" si="1823"/>
        <v>4.8988950570683336</v>
      </c>
      <c r="Q1629" s="42">
        <f t="shared" si="1823"/>
        <v>1.345999193715061</v>
      </c>
      <c r="R1629" s="42">
        <f t="shared" si="1823"/>
        <v>5.3958951047154358</v>
      </c>
      <c r="S1629" s="42">
        <f t="shared" si="1823"/>
        <v>3.4870347689100094</v>
      </c>
      <c r="T1629" s="42">
        <f t="shared" si="1805"/>
        <v>4.7230352525889572</v>
      </c>
      <c r="U1629" s="42">
        <f t="shared" si="1806"/>
        <v>4.213161647152968</v>
      </c>
      <c r="V1629" s="42">
        <f t="shared" si="1812"/>
        <v>3.1009799339122215</v>
      </c>
      <c r="W1629" s="42">
        <f t="shared" si="1824"/>
        <v>2.3121749986132629</v>
      </c>
      <c r="X1629" s="42">
        <f t="shared" si="1824"/>
        <v>3.8650994486699739</v>
      </c>
      <c r="Y1629" s="42">
        <f t="shared" si="1807"/>
        <v>2.1139518109284765</v>
      </c>
      <c r="Z1629" s="42">
        <f t="shared" si="1808"/>
        <v>2.6755250122963368</v>
      </c>
      <c r="AA1629" s="42">
        <f t="shared" si="1825"/>
        <v>5.2798931682251409</v>
      </c>
      <c r="AB1629" s="42">
        <f t="shared" si="1825"/>
        <v>0</v>
      </c>
      <c r="AC1629" s="42">
        <f t="shared" si="1813"/>
        <v>6.439893168225141</v>
      </c>
      <c r="AD1629" s="74">
        <f t="shared" si="1827"/>
        <v>100.00000000000003</v>
      </c>
    </row>
    <row r="1630" spans="1:30" x14ac:dyDescent="0.25">
      <c r="A1630" s="34" t="s">
        <v>1085</v>
      </c>
      <c r="B1630" s="34" t="s">
        <v>1086</v>
      </c>
      <c r="C1630" s="42">
        <f t="shared" si="1800"/>
        <v>7.4643414157263797</v>
      </c>
      <c r="D1630" s="42">
        <f t="shared" si="1801"/>
        <v>7.1343414157263805</v>
      </c>
      <c r="E1630" s="42">
        <f t="shared" si="1802"/>
        <v>4.3583658258403872</v>
      </c>
      <c r="F1630" s="42">
        <f t="shared" si="1803"/>
        <v>3.5167767768230216</v>
      </c>
      <c r="G1630" s="42">
        <f t="shared" si="1822"/>
        <v>1.728107019731308</v>
      </c>
      <c r="H1630" s="42">
        <f t="shared" si="1822"/>
        <v>6.2159757649558669</v>
      </c>
      <c r="I1630" s="42">
        <f t="shared" si="1822"/>
        <v>3.4171401597682212</v>
      </c>
      <c r="J1630" s="42">
        <f t="shared" si="1822"/>
        <v>4.88081745204149</v>
      </c>
      <c r="K1630" s="42">
        <f t="shared" si="1830"/>
        <v>1.7925417585451511</v>
      </c>
      <c r="L1630" s="42">
        <f t="shared" si="1804"/>
        <v>1.446274369380292</v>
      </c>
      <c r="M1630" s="42">
        <f t="shared" si="1823"/>
        <v>5.0469184719046991</v>
      </c>
      <c r="N1630" s="42">
        <f t="shared" si="1823"/>
        <v>2.2114405201617906</v>
      </c>
      <c r="O1630" s="42">
        <f t="shared" si="1823"/>
        <v>4.9927876782930509</v>
      </c>
      <c r="P1630" s="42">
        <f t="shared" si="1823"/>
        <v>4.6553377099028621</v>
      </c>
      <c r="Q1630" s="42">
        <f t="shared" si="1823"/>
        <v>1.4576112654568929</v>
      </c>
      <c r="R1630" s="42">
        <f t="shared" si="1823"/>
        <v>4.0937835994821556</v>
      </c>
      <c r="S1630" s="42">
        <f t="shared" si="1823"/>
        <v>1.9127621354987387</v>
      </c>
      <c r="T1630" s="42">
        <f t="shared" si="1805"/>
        <v>3.7660918694109027</v>
      </c>
      <c r="U1630" s="42">
        <f t="shared" si="1806"/>
        <v>4.9025542083541875</v>
      </c>
      <c r="V1630" s="42">
        <f t="shared" si="1812"/>
        <v>4.0354949848782162</v>
      </c>
      <c r="W1630" s="42">
        <f t="shared" si="1824"/>
        <v>5.3818810537195256</v>
      </c>
      <c r="X1630" s="42">
        <f t="shared" si="1824"/>
        <v>5.1338549784086505</v>
      </c>
      <c r="Y1630" s="42">
        <f t="shared" si="1807"/>
        <v>1.2179272945835979</v>
      </c>
      <c r="Z1630" s="42">
        <f t="shared" si="1808"/>
        <v>1.7325308556798287</v>
      </c>
      <c r="AA1630" s="42">
        <f t="shared" si="1825"/>
        <v>0.08</v>
      </c>
      <c r="AB1630" s="42">
        <f t="shared" si="1825"/>
        <v>0</v>
      </c>
      <c r="AC1630" s="42">
        <f t="shared" si="1813"/>
        <v>7.4243414157263805</v>
      </c>
      <c r="AD1630" s="74">
        <f t="shared" si="1827"/>
        <v>99.999999999999943</v>
      </c>
    </row>
    <row r="1631" spans="1:30" x14ac:dyDescent="0.25">
      <c r="A1631" s="34" t="s">
        <v>1087</v>
      </c>
      <c r="B1631" s="34" t="s">
        <v>1088</v>
      </c>
      <c r="C1631" s="42">
        <f t="shared" si="1800"/>
        <v>3.946270452720098</v>
      </c>
      <c r="D1631" s="42">
        <f t="shared" si="1801"/>
        <v>4.4305667688381289</v>
      </c>
      <c r="E1631" s="42">
        <f t="shared" si="1802"/>
        <v>2.9773216395510445</v>
      </c>
      <c r="F1631" s="42">
        <f t="shared" si="1803"/>
        <v>4.1145624362629967</v>
      </c>
      <c r="G1631" s="42">
        <f t="shared" si="1822"/>
        <v>3.0967257962631831</v>
      </c>
      <c r="H1631" s="42">
        <f t="shared" si="1822"/>
        <v>6.6041624477358072</v>
      </c>
      <c r="I1631" s="42">
        <f t="shared" si="1822"/>
        <v>4.5401900359661056</v>
      </c>
      <c r="J1631" s="42">
        <f t="shared" si="1810"/>
        <v>3.1183042593101105</v>
      </c>
      <c r="K1631" s="42">
        <f t="shared" ref="K1631:K1646" si="1831">K301</f>
        <v>3.0425729391318463</v>
      </c>
      <c r="L1631" s="42">
        <f t="shared" si="1804"/>
        <v>1.9845952324555163</v>
      </c>
      <c r="M1631" s="42">
        <f t="shared" si="1823"/>
        <v>5.572106897776659</v>
      </c>
      <c r="N1631" s="42">
        <f t="shared" si="1823"/>
        <v>5.2624570421927528</v>
      </c>
      <c r="O1631" s="42">
        <f t="shared" si="1823"/>
        <v>1.8943630316296161</v>
      </c>
      <c r="P1631" s="42">
        <f t="shared" si="1823"/>
        <v>1.0795556980114445</v>
      </c>
      <c r="Q1631" s="42">
        <f t="shared" si="1823"/>
        <v>3.0361593073677731</v>
      </c>
      <c r="R1631" s="42">
        <f t="shared" si="1823"/>
        <v>1.9848635448873697</v>
      </c>
      <c r="S1631" s="42">
        <f t="shared" si="1823"/>
        <v>3.417459312725589</v>
      </c>
      <c r="T1631" s="42">
        <f t="shared" si="1805"/>
        <v>6.4533130984551716</v>
      </c>
      <c r="U1631" s="42">
        <f t="shared" si="1806"/>
        <v>2.8105860443271533</v>
      </c>
      <c r="V1631" s="42">
        <f t="shared" si="1812"/>
        <v>0.82290576578893404</v>
      </c>
      <c r="W1631" s="42">
        <f t="shared" si="1824"/>
        <v>3.4398544719535669</v>
      </c>
      <c r="X1631" s="42">
        <f t="shared" si="1824"/>
        <v>0.78094015488834989</v>
      </c>
      <c r="Y1631" s="42">
        <f t="shared" si="1807"/>
        <v>5.7825409054401984</v>
      </c>
      <c r="Z1631" s="42">
        <f t="shared" si="1808"/>
        <v>0.28999999999999998</v>
      </c>
      <c r="AA1631" s="42">
        <f t="shared" si="1825"/>
        <v>5.9625409054401981</v>
      </c>
      <c r="AB1631" s="42">
        <f t="shared" si="1825"/>
        <v>6.4325409054401979</v>
      </c>
      <c r="AC1631" s="42">
        <f t="shared" si="1813"/>
        <v>7.1225409054401982</v>
      </c>
      <c r="AD1631" s="74">
        <f t="shared" si="1827"/>
        <v>100.00000000000001</v>
      </c>
    </row>
    <row r="1632" spans="1:30" x14ac:dyDescent="0.25">
      <c r="A1632" s="34" t="s">
        <v>1089</v>
      </c>
      <c r="B1632" s="34" t="s">
        <v>1090</v>
      </c>
      <c r="C1632" s="42">
        <f t="shared" si="1800"/>
        <v>4.8686356603506464</v>
      </c>
      <c r="D1632" s="42">
        <f t="shared" si="1801"/>
        <v>5.2354083371569509</v>
      </c>
      <c r="E1632" s="42">
        <f>E302-1.9</f>
        <v>2.198609965949212</v>
      </c>
      <c r="F1632" s="42">
        <f t="shared" si="1803"/>
        <v>2.3824781442037675</v>
      </c>
      <c r="G1632" s="42">
        <f t="shared" si="1822"/>
        <v>3.7406285023896841</v>
      </c>
      <c r="H1632" s="42">
        <f t="shared" si="1822"/>
        <v>5.626883217663714</v>
      </c>
      <c r="I1632" s="42">
        <f t="shared" si="1822"/>
        <v>2.2903568422632166</v>
      </c>
      <c r="J1632" s="42">
        <f t="shared" si="1810"/>
        <v>1.1168312818987765</v>
      </c>
      <c r="K1632" s="42">
        <f t="shared" si="1831"/>
        <v>5.1597685097972672</v>
      </c>
      <c r="L1632" s="42">
        <f>L302</f>
        <v>1.331107889316419</v>
      </c>
      <c r="M1632" s="42">
        <f t="shared" si="1823"/>
        <v>4.2071317211199659</v>
      </c>
      <c r="N1632" s="42">
        <f t="shared" si="1823"/>
        <v>4.0166317075742022</v>
      </c>
      <c r="O1632" s="42">
        <f t="shared" si="1823"/>
        <v>0.18530416878196862</v>
      </c>
      <c r="P1632" s="42">
        <f t="shared" si="1823"/>
        <v>5.5861312483433245</v>
      </c>
      <c r="Q1632" s="42">
        <f t="shared" si="1823"/>
        <v>3.965083484310187</v>
      </c>
      <c r="R1632" s="42">
        <f t="shared" si="1823"/>
        <v>2.8563685772319287</v>
      </c>
      <c r="S1632" s="42">
        <f t="shared" si="1823"/>
        <v>3.0334336079259367</v>
      </c>
      <c r="T1632" s="42">
        <f t="shared" si="1805"/>
        <v>5.4536527797406569</v>
      </c>
      <c r="U1632" s="42">
        <f t="shared" si="1806"/>
        <v>4.4005672452225078</v>
      </c>
      <c r="V1632" s="42">
        <f t="shared" si="1812"/>
        <v>5.4525604608165841</v>
      </c>
      <c r="W1632" s="42">
        <f t="shared" si="1824"/>
        <v>2.5732841791619534</v>
      </c>
      <c r="X1632" s="42">
        <f t="shared" si="1824"/>
        <v>0.32978815150688834</v>
      </c>
      <c r="Y1632" s="42">
        <f t="shared" si="1807"/>
        <v>0.10000000000000003</v>
      </c>
      <c r="Z1632" s="42">
        <f t="shared" si="1808"/>
        <v>6.2598385793185596</v>
      </c>
      <c r="AA1632" s="42">
        <f t="shared" si="1825"/>
        <v>5.1898385793185593</v>
      </c>
      <c r="AB1632" s="42">
        <f t="shared" si="1825"/>
        <v>5.9698385793185595</v>
      </c>
      <c r="AC1632" s="42">
        <f t="shared" si="1813"/>
        <v>6.4698385793185595</v>
      </c>
      <c r="AD1632" s="74">
        <f t="shared" ref="AD1632:AD1633" si="1832">SUM(C1632:AC1632)</f>
        <v>100</v>
      </c>
    </row>
    <row r="1633" spans="1:30" x14ac:dyDescent="0.25">
      <c r="A1633" s="34" t="s">
        <v>1091</v>
      </c>
      <c r="B1633" s="34" t="s">
        <v>1092</v>
      </c>
      <c r="C1633" s="42">
        <f t="shared" si="1800"/>
        <v>2.6506853057602764</v>
      </c>
      <c r="D1633" s="42">
        <f t="shared" si="1801"/>
        <v>6.1344608170010666</v>
      </c>
      <c r="E1633" s="42">
        <f t="shared" si="1802"/>
        <v>5.5690237003296614</v>
      </c>
      <c r="F1633" s="42">
        <f t="shared" si="1803"/>
        <v>3.8076429452154108</v>
      </c>
      <c r="G1633" s="42">
        <f t="shared" si="1822"/>
        <v>3.7821917916519436</v>
      </c>
      <c r="H1633" s="42">
        <f t="shared" si="1822"/>
        <v>6.1379274931287755</v>
      </c>
      <c r="I1633" s="42">
        <f t="shared" si="1822"/>
        <v>1.0985662785125327</v>
      </c>
      <c r="J1633" s="42">
        <f t="shared" si="1810"/>
        <v>3.7014991063506013</v>
      </c>
      <c r="K1633" s="42">
        <f t="shared" si="1831"/>
        <v>3.9689302739757579</v>
      </c>
      <c r="L1633" s="42">
        <f t="shared" si="1804"/>
        <v>0.90068938954332678</v>
      </c>
      <c r="M1633" s="42">
        <f t="shared" si="1823"/>
        <v>5.1525939711131477</v>
      </c>
      <c r="N1633" s="42">
        <f t="shared" si="1823"/>
        <v>4.8098517614589946</v>
      </c>
      <c r="O1633" s="42">
        <f t="shared" si="1823"/>
        <v>2.2498715903972348</v>
      </c>
      <c r="P1633" s="42">
        <f t="shared" si="1823"/>
        <v>3.6255575804071194</v>
      </c>
      <c r="Q1633" s="42">
        <f t="shared" si="1823"/>
        <v>3.2235352824676169</v>
      </c>
      <c r="R1633" s="42">
        <f t="shared" si="1823"/>
        <v>2.456986455972562</v>
      </c>
      <c r="S1633" s="42">
        <f t="shared" si="1823"/>
        <v>2.1105830974360882</v>
      </c>
      <c r="T1633" s="42">
        <f t="shared" si="1805"/>
        <v>5.5271254032862656</v>
      </c>
      <c r="U1633" s="42">
        <f t="shared" si="1806"/>
        <v>3.3103528839245882</v>
      </c>
      <c r="V1633" s="42">
        <f t="shared" si="1812"/>
        <v>4.6274906146844579</v>
      </c>
      <c r="W1633" s="42">
        <f t="shared" si="1824"/>
        <v>2.1005367471639071</v>
      </c>
      <c r="X1633" s="42">
        <f t="shared" si="1824"/>
        <v>0.54567384109536787</v>
      </c>
      <c r="Y1633" s="42">
        <f t="shared" si="1807"/>
        <v>0.39</v>
      </c>
      <c r="Z1633" s="42">
        <f t="shared" si="1808"/>
        <v>6.0520559172808239</v>
      </c>
      <c r="AA1633" s="42">
        <f t="shared" si="1825"/>
        <v>5.2920559172808241</v>
      </c>
      <c r="AB1633" s="42">
        <f t="shared" si="1825"/>
        <v>4.3220559172808244</v>
      </c>
      <c r="AC1633" s="42">
        <f t="shared" si="1813"/>
        <v>6.4520559172808243</v>
      </c>
      <c r="AD1633" s="74">
        <f t="shared" si="1832"/>
        <v>100</v>
      </c>
    </row>
    <row r="1634" spans="1:30" x14ac:dyDescent="0.25">
      <c r="A1634" s="34" t="s">
        <v>1093</v>
      </c>
      <c r="B1634" s="34" t="s">
        <v>1094</v>
      </c>
      <c r="C1634" s="42">
        <f t="shared" si="1800"/>
        <v>5.4939083282502628</v>
      </c>
      <c r="D1634" s="42">
        <f t="shared" si="1801"/>
        <v>6.2760594282900541</v>
      </c>
      <c r="E1634" s="42">
        <f t="shared" si="1802"/>
        <v>3.2844078826292922</v>
      </c>
      <c r="F1634" s="42">
        <f t="shared" si="1803"/>
        <v>5.521626527385795</v>
      </c>
      <c r="G1634" s="42">
        <f t="shared" si="1822"/>
        <v>4.8851364571301064</v>
      </c>
      <c r="H1634" s="42">
        <f t="shared" si="1822"/>
        <v>5.8676457050486013</v>
      </c>
      <c r="I1634" s="42">
        <f t="shared" si="1822"/>
        <v>2.0305944124602342</v>
      </c>
      <c r="J1634" s="42">
        <f t="shared" si="1810"/>
        <v>1.5842098936094913</v>
      </c>
      <c r="K1634" s="42">
        <f t="shared" si="1831"/>
        <v>5.352620722463465</v>
      </c>
      <c r="L1634" s="42">
        <f t="shared" si="1804"/>
        <v>0.38231964475516644</v>
      </c>
      <c r="M1634" s="42">
        <f t="shared" si="1823"/>
        <v>5.1067161977961399</v>
      </c>
      <c r="N1634" s="42">
        <f t="shared" si="1823"/>
        <v>4.7949083370448715</v>
      </c>
      <c r="O1634" s="42">
        <f t="shared" si="1823"/>
        <v>1.3543173080768203</v>
      </c>
      <c r="P1634" s="42">
        <f t="shared" si="1823"/>
        <v>4.3969769167147215</v>
      </c>
      <c r="Q1634" s="42">
        <f t="shared" si="1823"/>
        <v>3.900643823745007</v>
      </c>
      <c r="R1634" s="42">
        <f t="shared" si="1823"/>
        <v>2.7156306584843559</v>
      </c>
      <c r="S1634" s="42">
        <f t="shared" si="1823"/>
        <v>3.8732224675924445</v>
      </c>
      <c r="T1634" s="42">
        <f t="shared" si="1805"/>
        <v>5.1151471928388625</v>
      </c>
      <c r="U1634" s="42">
        <f t="shared" si="1806"/>
        <v>2.0579305771919909</v>
      </c>
      <c r="V1634" s="42">
        <f t="shared" si="1812"/>
        <v>5.1132272441290274</v>
      </c>
      <c r="W1634" s="42">
        <f t="shared" si="1824"/>
        <v>1.547326841052572</v>
      </c>
      <c r="X1634" s="42">
        <f t="shared" si="1824"/>
        <v>2.9790120309657109E-2</v>
      </c>
      <c r="Y1634" s="42">
        <f>Y304+0.34</f>
        <v>0.34</v>
      </c>
      <c r="Z1634" s="42">
        <f t="shared" si="1808"/>
        <v>7.4358624923753966</v>
      </c>
      <c r="AA1634" s="42">
        <f t="shared" si="1825"/>
        <v>4.2939083282502644</v>
      </c>
      <c r="AB1634" s="42">
        <f>AB304-0.69</f>
        <v>6.4558624923753971</v>
      </c>
      <c r="AC1634" s="42">
        <f t="shared" si="1813"/>
        <v>0.79</v>
      </c>
      <c r="AD1634" s="74">
        <f t="shared" ref="AD1634:AD1643" si="1833">SUM(C1634:AC1634)</f>
        <v>100</v>
      </c>
    </row>
    <row r="1635" spans="1:30" x14ac:dyDescent="0.25">
      <c r="A1635" s="34" t="s">
        <v>1095</v>
      </c>
      <c r="B1635" s="34" t="s">
        <v>1096</v>
      </c>
      <c r="C1635" s="42">
        <f t="shared" si="1800"/>
        <v>2.3283361794854551</v>
      </c>
      <c r="D1635" s="42">
        <f t="shared" si="1801"/>
        <v>5.5094420634410763</v>
      </c>
      <c r="E1635" s="42">
        <f t="shared" si="1802"/>
        <v>2.0019173996592423</v>
      </c>
      <c r="F1635" s="42">
        <f t="shared" si="1803"/>
        <v>3.865011404551614</v>
      </c>
      <c r="G1635" s="42">
        <f t="shared" si="1822"/>
        <v>3.3343819598073012</v>
      </c>
      <c r="H1635" s="42">
        <f t="shared" si="1822"/>
        <v>6.208573030370351</v>
      </c>
      <c r="I1635" s="42">
        <f t="shared" si="1822"/>
        <v>2.1985149983606966</v>
      </c>
      <c r="J1635" s="42">
        <f t="shared" si="1810"/>
        <v>4.5613979017039368</v>
      </c>
      <c r="K1635" s="42">
        <f t="shared" si="1831"/>
        <v>4.1845758919652161</v>
      </c>
      <c r="L1635" s="42">
        <f t="shared" si="1804"/>
        <v>1.0637164848159326</v>
      </c>
      <c r="M1635" s="42">
        <f t="shared" si="1823"/>
        <v>4.5024223515255342</v>
      </c>
      <c r="N1635" s="42">
        <f t="shared" si="1823"/>
        <v>4.3170557099661586</v>
      </c>
      <c r="O1635" s="42">
        <f t="shared" si="1823"/>
        <v>0.69975379547809458</v>
      </c>
      <c r="P1635" s="42">
        <f t="shared" si="1823"/>
        <v>2.6200476203649847</v>
      </c>
      <c r="Q1635" s="42">
        <f t="shared" si="1823"/>
        <v>4.6888492796514667</v>
      </c>
      <c r="R1635" s="42">
        <f t="shared" si="1823"/>
        <v>2.8139188772768065</v>
      </c>
      <c r="S1635" s="42">
        <f t="shared" si="1823"/>
        <v>2.8249780725811653</v>
      </c>
      <c r="T1635" s="42">
        <f t="shared" si="1805"/>
        <v>6.8305099134458054</v>
      </c>
      <c r="U1635" s="42">
        <f t="shared" si="1806"/>
        <v>4.6893976700792033</v>
      </c>
      <c r="V1635" s="42">
        <f t="shared" si="1812"/>
        <v>4.0682381611519602</v>
      </c>
      <c r="W1635" s="42">
        <f t="shared" si="1824"/>
        <v>3.3686431607065126</v>
      </c>
      <c r="X1635" s="42">
        <f t="shared" si="1824"/>
        <v>0.41805410782483171</v>
      </c>
      <c r="Y1635" s="42">
        <f t="shared" si="1807"/>
        <v>5.7433447179418158</v>
      </c>
      <c r="Z1635" s="42">
        <f t="shared" si="1808"/>
        <v>0.28999999999999998</v>
      </c>
      <c r="AA1635" s="42">
        <f t="shared" si="1825"/>
        <v>3.792229811961211</v>
      </c>
      <c r="AB1635" s="42">
        <f t="shared" si="1825"/>
        <v>5.9933447179418149</v>
      </c>
      <c r="AC1635" s="42">
        <f t="shared" si="1813"/>
        <v>7.0833447179418156</v>
      </c>
      <c r="AD1635" s="74">
        <f t="shared" si="1833"/>
        <v>100</v>
      </c>
    </row>
    <row r="1636" spans="1:30" x14ac:dyDescent="0.25">
      <c r="A1636" s="34" t="s">
        <v>1097</v>
      </c>
      <c r="B1636" s="34" t="s">
        <v>1098</v>
      </c>
      <c r="C1636" s="42">
        <f t="shared" si="1800"/>
        <v>6.6751523453130348</v>
      </c>
      <c r="D1636" s="42">
        <f t="shared" si="1801"/>
        <v>4.0110970526889558</v>
      </c>
      <c r="E1636" s="42">
        <f t="shared" si="1802"/>
        <v>2.5869602310681166</v>
      </c>
      <c r="F1636" s="42">
        <f t="shared" si="1803"/>
        <v>1.7654097650418215</v>
      </c>
      <c r="G1636" s="42">
        <f t="shared" ref="G1636:I1651" si="1834">G306</f>
        <v>1.7603018521840443</v>
      </c>
      <c r="H1636" s="42">
        <f t="shared" si="1834"/>
        <v>2.9296077188859924</v>
      </c>
      <c r="I1636" s="42">
        <f t="shared" si="1834"/>
        <v>0.96432898968096104</v>
      </c>
      <c r="J1636" s="42">
        <f t="shared" si="1810"/>
        <v>0.54040166042978166</v>
      </c>
      <c r="K1636" s="42">
        <f t="shared" si="1831"/>
        <v>3.3021332882037218</v>
      </c>
      <c r="L1636" s="42">
        <f t="shared" si="1804"/>
        <v>2.3068755951536017</v>
      </c>
      <c r="M1636" s="42">
        <f t="shared" ref="M1636:S1651" si="1835">M306</f>
        <v>2.709116238404226</v>
      </c>
      <c r="N1636" s="42">
        <f t="shared" si="1835"/>
        <v>2.7314592191843792</v>
      </c>
      <c r="O1636" s="42">
        <f t="shared" si="1835"/>
        <v>1.3073150611872189</v>
      </c>
      <c r="P1636" s="42">
        <f t="shared" si="1835"/>
        <v>5.7419432379971536</v>
      </c>
      <c r="Q1636" s="42">
        <f t="shared" si="1835"/>
        <v>6.3975369609842971</v>
      </c>
      <c r="R1636" s="42">
        <f t="shared" si="1835"/>
        <v>4.8923004723285892</v>
      </c>
      <c r="S1636" s="42">
        <f t="shared" si="1835"/>
        <v>1.5721440850734689</v>
      </c>
      <c r="T1636" s="42">
        <f t="shared" si="1805"/>
        <v>8.2503175814153913</v>
      </c>
      <c r="U1636" s="42">
        <f t="shared" si="1806"/>
        <v>6.1545705383507512</v>
      </c>
      <c r="V1636" s="42">
        <f t="shared" si="1812"/>
        <v>6.2255248292034739</v>
      </c>
      <c r="W1636" s="42">
        <f t="shared" ref="W1636:X1651" si="1836">W306</f>
        <v>6.1279647498430707</v>
      </c>
      <c r="X1636" s="42">
        <f t="shared" si="1836"/>
        <v>0.18499008425100158</v>
      </c>
      <c r="Y1636" s="42">
        <f t="shared" si="1807"/>
        <v>0.85</v>
      </c>
      <c r="Z1636" s="42">
        <f t="shared" si="1808"/>
        <v>5.5241828143756431</v>
      </c>
      <c r="AA1636" s="42">
        <f t="shared" ref="AA1636:AB1651" si="1837">AA306</f>
        <v>6.6641828143756436</v>
      </c>
      <c r="AB1636" s="42">
        <f t="shared" si="1837"/>
        <v>7.1341828143756434</v>
      </c>
      <c r="AC1636" s="42">
        <f t="shared" si="1813"/>
        <v>0.69</v>
      </c>
      <c r="AD1636" s="74">
        <f t="shared" si="1833"/>
        <v>100.00000000000001</v>
      </c>
    </row>
    <row r="1637" spans="1:30" x14ac:dyDescent="0.25">
      <c r="A1637" s="34" t="s">
        <v>1099</v>
      </c>
      <c r="B1637" s="34" t="s">
        <v>1100</v>
      </c>
      <c r="C1637" s="42">
        <f t="shared" si="1800"/>
        <v>1.6379445620376887</v>
      </c>
      <c r="D1637" s="42">
        <f t="shared" si="1801"/>
        <v>0.96000000000000008</v>
      </c>
      <c r="E1637" s="42">
        <f t="shared" si="1802"/>
        <v>0.42999999999999994</v>
      </c>
      <c r="F1637" s="42">
        <f t="shared" si="1803"/>
        <v>1.7568655551411614</v>
      </c>
      <c r="G1637" s="42">
        <f t="shared" si="1834"/>
        <v>6.3705966654234816</v>
      </c>
      <c r="H1637" s="42">
        <f t="shared" si="1834"/>
        <v>8.7605966654234813</v>
      </c>
      <c r="I1637" s="42">
        <f t="shared" si="1834"/>
        <v>5.4425556934602568</v>
      </c>
      <c r="J1637" s="42">
        <f t="shared" si="1810"/>
        <v>4.6296799212455033</v>
      </c>
      <c r="K1637" s="42">
        <f t="shared" si="1831"/>
        <v>2.9465599283243598</v>
      </c>
      <c r="L1637" s="42">
        <f t="shared" si="1804"/>
        <v>2.1998835230152216</v>
      </c>
      <c r="M1637" s="42">
        <f t="shared" si="1835"/>
        <v>2.5053736158427817</v>
      </c>
      <c r="N1637" s="42">
        <f t="shared" si="1835"/>
        <v>4.0670047793517607</v>
      </c>
      <c r="O1637" s="42">
        <f t="shared" si="1835"/>
        <v>2.753845531438782</v>
      </c>
      <c r="P1637" s="42">
        <f t="shared" si="1835"/>
        <v>1.4980409719632259</v>
      </c>
      <c r="Q1637" s="42">
        <f t="shared" si="1835"/>
        <v>3.0478785634175312</v>
      </c>
      <c r="R1637" s="42">
        <f t="shared" si="1835"/>
        <v>4.1997194961132802</v>
      </c>
      <c r="S1637" s="42">
        <f t="shared" si="1835"/>
        <v>4.8015357755810175</v>
      </c>
      <c r="T1637" s="42">
        <f t="shared" si="1805"/>
        <v>6.6999926797783305</v>
      </c>
      <c r="U1637" s="42">
        <f t="shared" si="1806"/>
        <v>3.497130889376685</v>
      </c>
      <c r="V1637" s="42">
        <f t="shared" si="1812"/>
        <v>1.8651112809215258</v>
      </c>
      <c r="W1637" s="42">
        <f t="shared" si="1836"/>
        <v>3.0461675696004424</v>
      </c>
      <c r="X1637" s="42">
        <f t="shared" si="1836"/>
        <v>3.4333659497334654</v>
      </c>
      <c r="Y1637" s="42">
        <f t="shared" si="1807"/>
        <v>3.7090149538179618</v>
      </c>
      <c r="Z1637" s="42">
        <f t="shared" si="1808"/>
        <v>5.7150031857506347</v>
      </c>
      <c r="AA1637" s="42">
        <f t="shared" si="1837"/>
        <v>2.7102002605175812</v>
      </c>
      <c r="AB1637" s="42">
        <f t="shared" si="1837"/>
        <v>5.7244936228117567</v>
      </c>
      <c r="AC1637" s="42">
        <f t="shared" si="1813"/>
        <v>5.5914383599120825</v>
      </c>
      <c r="AD1637" s="74">
        <f t="shared" si="1833"/>
        <v>100</v>
      </c>
    </row>
    <row r="1638" spans="1:30" x14ac:dyDescent="0.25">
      <c r="A1638" s="34" t="s">
        <v>1101</v>
      </c>
      <c r="B1638" s="34" t="s">
        <v>1102</v>
      </c>
      <c r="C1638" s="42">
        <f t="shared" si="1800"/>
        <v>1.398943059295702</v>
      </c>
      <c r="D1638" s="42">
        <f t="shared" si="1801"/>
        <v>0.96000000000000008</v>
      </c>
      <c r="E1638" s="42">
        <f t="shared" si="1802"/>
        <v>6.5470360164462322</v>
      </c>
      <c r="F1638" s="42">
        <f t="shared" si="1803"/>
        <v>3.4380240109641549</v>
      </c>
      <c r="G1638" s="42">
        <f t="shared" si="1834"/>
        <v>5.2970360164462322</v>
      </c>
      <c r="H1638" s="42">
        <f t="shared" si="1834"/>
        <v>7.6870360164462328</v>
      </c>
      <c r="I1638" s="42">
        <f t="shared" si="1834"/>
        <v>2.2987650068525958</v>
      </c>
      <c r="J1638" s="42">
        <f t="shared" si="1810"/>
        <v>3.0641490176688086</v>
      </c>
      <c r="K1638" s="42">
        <f t="shared" si="1831"/>
        <v>2.7383425693457624</v>
      </c>
      <c r="L1638" s="42">
        <f t="shared" si="1804"/>
        <v>1.2212575324144517</v>
      </c>
      <c r="M1638" s="42">
        <f t="shared" si="1835"/>
        <v>4.7838485386500285</v>
      </c>
      <c r="N1638" s="42">
        <f t="shared" si="1835"/>
        <v>4.2904780486929903</v>
      </c>
      <c r="O1638" s="42">
        <f t="shared" si="1835"/>
        <v>4.1647904792825408</v>
      </c>
      <c r="P1638" s="42">
        <f t="shared" si="1835"/>
        <v>3.568271009593635</v>
      </c>
      <c r="Q1638" s="42">
        <f t="shared" si="1835"/>
        <v>4.2434713377707851</v>
      </c>
      <c r="R1638" s="42">
        <f t="shared" si="1835"/>
        <v>2.305986524045466</v>
      </c>
      <c r="S1638" s="42">
        <f t="shared" si="1835"/>
        <v>3.5320857934370147</v>
      </c>
      <c r="T1638" s="42">
        <f t="shared" si="1805"/>
        <v>6.188616915592962</v>
      </c>
      <c r="U1638" s="42">
        <f t="shared" si="1806"/>
        <v>2.1569370201295341</v>
      </c>
      <c r="V1638" s="42">
        <f t="shared" si="1812"/>
        <v>4.0672953318859237</v>
      </c>
      <c r="W1638" s="42">
        <f t="shared" si="1836"/>
        <v>3.9171756787763923</v>
      </c>
      <c r="X1638" s="42">
        <f t="shared" si="1836"/>
        <v>2.488666784043029</v>
      </c>
      <c r="Y1638" s="42">
        <f t="shared" si="1807"/>
        <v>2.714193931069107</v>
      </c>
      <c r="Z1638" s="42">
        <f t="shared" si="1808"/>
        <v>4.4924123547992876</v>
      </c>
      <c r="AA1638" s="42">
        <f t="shared" si="1837"/>
        <v>3.2388599909989244</v>
      </c>
      <c r="AB1638" s="42">
        <f t="shared" si="1837"/>
        <v>4.5476695426836944</v>
      </c>
      <c r="AC1638" s="42">
        <f t="shared" si="1813"/>
        <v>4.6486514726685257</v>
      </c>
      <c r="AD1638" s="74">
        <f t="shared" si="1833"/>
        <v>100</v>
      </c>
    </row>
    <row r="1639" spans="1:30" x14ac:dyDescent="0.25">
      <c r="A1639" s="34" t="s">
        <v>1103</v>
      </c>
      <c r="B1639" s="34" t="s">
        <v>1104</v>
      </c>
      <c r="C1639" s="42">
        <f t="shared" si="1800"/>
        <v>1.2963005142064781</v>
      </c>
      <c r="D1639" s="42">
        <f t="shared" si="1801"/>
        <v>0.96000000000000008</v>
      </c>
      <c r="E1639" s="42">
        <f t="shared" si="1802"/>
        <v>7.4065077236268984</v>
      </c>
      <c r="F1639" s="42">
        <f t="shared" si="1803"/>
        <v>4.0110051490845997</v>
      </c>
      <c r="G1639" s="42">
        <f t="shared" si="1834"/>
        <v>6.1565077236268984</v>
      </c>
      <c r="H1639" s="42">
        <f t="shared" si="1834"/>
        <v>8.5465077236268989</v>
      </c>
      <c r="I1639" s="42">
        <f t="shared" si="1834"/>
        <v>5.2730686145379622</v>
      </c>
      <c r="J1639" s="42">
        <f t="shared" si="1810"/>
        <v>5.5268752706803799</v>
      </c>
      <c r="K1639" s="42">
        <f t="shared" si="1831"/>
        <v>0.7495421521252047</v>
      </c>
      <c r="L1639" s="42">
        <f t="shared" si="1804"/>
        <v>2.496554417783289</v>
      </c>
      <c r="M1639" s="42">
        <f t="shared" si="1835"/>
        <v>3.3162381095332392</v>
      </c>
      <c r="N1639" s="42">
        <f t="shared" si="1835"/>
        <v>3.1455083664849113</v>
      </c>
      <c r="O1639" s="42">
        <f t="shared" si="1835"/>
        <v>2.9687266909050627</v>
      </c>
      <c r="P1639" s="42">
        <f t="shared" si="1835"/>
        <v>1.3080951981800431</v>
      </c>
      <c r="Q1639" s="42">
        <f t="shared" si="1835"/>
        <v>4.2471108699739348</v>
      </c>
      <c r="R1639" s="42">
        <f t="shared" si="1835"/>
        <v>2.7747505668428811</v>
      </c>
      <c r="S1639" s="42">
        <f t="shared" si="1835"/>
        <v>2.9122804157346889</v>
      </c>
      <c r="T1639" s="42">
        <f t="shared" si="1805"/>
        <v>4.4952752998513503</v>
      </c>
      <c r="U1639" s="42">
        <f t="shared" si="1806"/>
        <v>1.4501727284839383</v>
      </c>
      <c r="V1639" s="42">
        <f t="shared" si="1812"/>
        <v>3.6901130080254823</v>
      </c>
      <c r="W1639" s="42">
        <f t="shared" si="1836"/>
        <v>2.4129370210841015</v>
      </c>
      <c r="X1639" s="42">
        <f t="shared" si="1836"/>
        <v>2.3201134873769149</v>
      </c>
      <c r="Y1639" s="42">
        <f t="shared" si="1807"/>
        <v>3.8143230562691275</v>
      </c>
      <c r="Z1639" s="42">
        <f t="shared" si="1808"/>
        <v>5.4953717881589714</v>
      </c>
      <c r="AA1639" s="42">
        <f t="shared" si="1837"/>
        <v>2.1530506827611546</v>
      </c>
      <c r="AB1639" s="42">
        <f t="shared" si="1837"/>
        <v>4.3558906091680631</v>
      </c>
      <c r="AC1639" s="42">
        <f t="shared" si="1813"/>
        <v>6.7171728118675436</v>
      </c>
      <c r="AD1639" s="74">
        <f t="shared" si="1833"/>
        <v>100.00000000000001</v>
      </c>
    </row>
    <row r="1640" spans="1:30" x14ac:dyDescent="0.25">
      <c r="A1640" s="34" t="s">
        <v>1105</v>
      </c>
      <c r="B1640" s="34" t="s">
        <v>1106</v>
      </c>
      <c r="C1640" s="42">
        <f t="shared" si="1800"/>
        <v>1.157165156998893</v>
      </c>
      <c r="D1640" s="42">
        <f t="shared" si="1801"/>
        <v>6.9742141945717258</v>
      </c>
      <c r="E1640" s="42">
        <f t="shared" si="1802"/>
        <v>6.4442141945717255</v>
      </c>
      <c r="F1640" s="42">
        <f t="shared" si="1803"/>
        <v>3.3694761297144837</v>
      </c>
      <c r="G1640" s="42">
        <f t="shared" si="1834"/>
        <v>5.1942141945717255</v>
      </c>
      <c r="H1640" s="42">
        <f t="shared" si="1834"/>
        <v>7.5842141945717261</v>
      </c>
      <c r="I1640" s="42">
        <f t="shared" si="1834"/>
        <v>4.5112529040359499</v>
      </c>
      <c r="J1640" s="42">
        <f t="shared" si="1810"/>
        <v>3.1177146480375324</v>
      </c>
      <c r="K1640" s="42">
        <f t="shared" si="1831"/>
        <v>2.4893544978909112</v>
      </c>
      <c r="L1640" s="42">
        <f>L310</f>
        <v>3.1010919084714992</v>
      </c>
      <c r="M1640" s="42">
        <f t="shared" si="1835"/>
        <v>3.1952640005436845</v>
      </c>
      <c r="N1640" s="42">
        <f>N310-1.5</f>
        <v>1.294576448195941</v>
      </c>
      <c r="O1640" s="42">
        <f t="shared" si="1835"/>
        <v>3.1990501034955998</v>
      </c>
      <c r="P1640" s="42">
        <f t="shared" si="1835"/>
        <v>1.1276651614821982</v>
      </c>
      <c r="Q1640" s="42">
        <f t="shared" si="1835"/>
        <v>4.2275816255820908</v>
      </c>
      <c r="R1640" s="42">
        <f t="shared" si="1835"/>
        <v>1.8852445159744917</v>
      </c>
      <c r="S1640" s="42">
        <f t="shared" si="1835"/>
        <v>2.7141896547017614</v>
      </c>
      <c r="T1640" s="42">
        <f t="shared" si="1805"/>
        <v>5.9964192149249635</v>
      </c>
      <c r="U1640" s="42">
        <f t="shared" si="1806"/>
        <v>1.9551937146272116</v>
      </c>
      <c r="V1640" s="42">
        <f t="shared" si="1812"/>
        <v>4.2039952589888046</v>
      </c>
      <c r="W1640" s="42">
        <f t="shared" si="1836"/>
        <v>3.1294425745597603</v>
      </c>
      <c r="X1640" s="42">
        <f t="shared" si="1836"/>
        <v>2.6724757772728385</v>
      </c>
      <c r="Y1640" s="42">
        <f t="shared" si="1807"/>
        <v>2.7690064133143233</v>
      </c>
      <c r="Z1640" s="42">
        <f t="shared" si="1808"/>
        <v>4.1275540830919297</v>
      </c>
      <c r="AA1640" s="42">
        <f t="shared" si="1837"/>
        <v>3.5494487970894095</v>
      </c>
      <c r="AB1640" s="42">
        <f t="shared" si="1837"/>
        <v>4.7027389757469678</v>
      </c>
      <c r="AC1640" s="42">
        <f t="shared" si="1813"/>
        <v>5.3072416569718373</v>
      </c>
      <c r="AD1640" s="74">
        <f t="shared" si="1833"/>
        <v>100.00000000000001</v>
      </c>
    </row>
    <row r="1641" spans="1:30" x14ac:dyDescent="0.25">
      <c r="A1641" s="34" t="s">
        <v>1107</v>
      </c>
      <c r="B1641" s="34" t="s">
        <v>1108</v>
      </c>
      <c r="C1641" s="42">
        <f t="shared" si="1800"/>
        <v>1.5485371777703081</v>
      </c>
      <c r="D1641" s="42">
        <f t="shared" si="1801"/>
        <v>0.96000000000000008</v>
      </c>
      <c r="E1641" s="42">
        <f t="shared" si="1802"/>
        <v>0.42999999999999994</v>
      </c>
      <c r="F1641" s="42">
        <f t="shared" si="1803"/>
        <v>3.6816814088229965</v>
      </c>
      <c r="G1641" s="42">
        <f t="shared" si="1834"/>
        <v>5.6625221132344938</v>
      </c>
      <c r="H1641" s="42">
        <f t="shared" si="1834"/>
        <v>8.0525221132344935</v>
      </c>
      <c r="I1641" s="42">
        <f t="shared" si="1834"/>
        <v>2.9912610566172462</v>
      </c>
      <c r="J1641" s="42">
        <f t="shared" si="1810"/>
        <v>4.8525946289869735</v>
      </c>
      <c r="K1641" s="42">
        <f t="shared" si="1831"/>
        <v>1.0536330707461035</v>
      </c>
      <c r="L1641" s="42">
        <f t="shared" si="1804"/>
        <v>4.2063034594376436</v>
      </c>
      <c r="M1641" s="42">
        <f t="shared" si="1835"/>
        <v>4.6703506122187397</v>
      </c>
      <c r="N1641" s="42">
        <f t="shared" si="1835"/>
        <v>3.9707155177406461</v>
      </c>
      <c r="O1641" s="42">
        <f t="shared" si="1835"/>
        <v>1.7930380313201797</v>
      </c>
      <c r="P1641" s="42">
        <f t="shared" si="1835"/>
        <v>3.1062085125915289</v>
      </c>
      <c r="Q1641" s="42">
        <f t="shared" si="1835"/>
        <v>4.80025547170073</v>
      </c>
      <c r="R1641" s="42">
        <f t="shared" si="1835"/>
        <v>1.8365030526635475</v>
      </c>
      <c r="S1641" s="42">
        <f t="shared" si="1835"/>
        <v>3.0357596481391487</v>
      </c>
      <c r="T1641" s="42">
        <f t="shared" si="1805"/>
        <v>6.2989810349668902</v>
      </c>
      <c r="U1641" s="42">
        <f t="shared" si="1806"/>
        <v>2.2764589704806992</v>
      </c>
      <c r="V1641" s="42">
        <f t="shared" si="1812"/>
        <v>5.750045496853037</v>
      </c>
      <c r="W1641" s="42">
        <f t="shared" si="1836"/>
        <v>2.4159810199265754</v>
      </c>
      <c r="X1641" s="42">
        <f t="shared" si="1836"/>
        <v>3.2926097960505523</v>
      </c>
      <c r="Y1641" s="42">
        <f t="shared" si="1807"/>
        <v>2.6594785118629005</v>
      </c>
      <c r="Z1641" s="42">
        <f t="shared" si="1808"/>
        <v>4.736657296584009</v>
      </c>
      <c r="AA1641" s="42">
        <f t="shared" si="1837"/>
        <v>5.4125663415330143</v>
      </c>
      <c r="AB1641" s="42">
        <f t="shared" si="1837"/>
        <v>5.5063047391602638</v>
      </c>
      <c r="AC1641" s="42">
        <f t="shared" si="1813"/>
        <v>4.9990309173572962</v>
      </c>
      <c r="AD1641" s="74">
        <f t="shared" si="1833"/>
        <v>100.00000000000001</v>
      </c>
    </row>
    <row r="1642" spans="1:30" x14ac:dyDescent="0.25">
      <c r="A1642" s="34" t="s">
        <v>1109</v>
      </c>
      <c r="B1642" s="34" t="s">
        <v>1110</v>
      </c>
      <c r="C1642" s="42">
        <f t="shared" si="1800"/>
        <v>1.8763845918841109</v>
      </c>
      <c r="D1642" s="42">
        <f t="shared" si="1801"/>
        <v>6.6726018707933292</v>
      </c>
      <c r="E1642" s="42">
        <f t="shared" si="1802"/>
        <v>6.1426018707933281</v>
      </c>
      <c r="F1642" s="42">
        <f t="shared" si="1803"/>
        <v>3.1684012471955523</v>
      </c>
      <c r="G1642" s="42">
        <f t="shared" si="1834"/>
        <v>4.8926018707933281</v>
      </c>
      <c r="H1642" s="42">
        <f t="shared" si="1834"/>
        <v>7.2826018707933287</v>
      </c>
      <c r="I1642" s="42">
        <f t="shared" si="1834"/>
        <v>0.22605015589944438</v>
      </c>
      <c r="J1642" s="42">
        <f t="shared" si="1810"/>
        <v>3.5085732804039447</v>
      </c>
      <c r="K1642" s="42">
        <f t="shared" si="1831"/>
        <v>4.2765828054768278</v>
      </c>
      <c r="L1642" s="42">
        <f t="shared" si="1804"/>
        <v>3.0462757683677939</v>
      </c>
      <c r="M1642" s="42">
        <f t="shared" si="1835"/>
        <v>3.9170807654057409</v>
      </c>
      <c r="N1642" s="42">
        <f t="shared" si="1835"/>
        <v>5.7126018707933284</v>
      </c>
      <c r="O1642" s="42">
        <f t="shared" si="1835"/>
        <v>2.4308944131035437</v>
      </c>
      <c r="P1642" s="42">
        <f t="shared" si="1835"/>
        <v>5.5935893318184675</v>
      </c>
      <c r="Q1642" s="42">
        <f t="shared" si="1835"/>
        <v>4.0214594218067878</v>
      </c>
      <c r="R1642" s="42">
        <f t="shared" si="1835"/>
        <v>2.2189951433698143</v>
      </c>
      <c r="S1642" s="42">
        <f t="shared" si="1835"/>
        <v>3.8022482082353801</v>
      </c>
      <c r="T1642" s="42">
        <f t="shared" si="1805"/>
        <v>6.3895461678933128</v>
      </c>
      <c r="U1642" s="42">
        <f t="shared" si="1806"/>
        <v>1.6682204455735081</v>
      </c>
      <c r="V1642" s="42">
        <f t="shared" si="1812"/>
        <v>1.7233167013753925</v>
      </c>
      <c r="W1642" s="42">
        <f t="shared" si="1836"/>
        <v>2.2946587744889615</v>
      </c>
      <c r="X1642" s="42">
        <f t="shared" si="1836"/>
        <v>2.5632166243572652</v>
      </c>
      <c r="Y1642" s="42">
        <f t="shared" si="1807"/>
        <v>3.7873678016490104</v>
      </c>
      <c r="Z1642" s="42">
        <f t="shared" si="1808"/>
        <v>4.0027891088919567</v>
      </c>
      <c r="AA1642" s="42">
        <f t="shared" si="1837"/>
        <v>0.58277357475402281</v>
      </c>
      <c r="AB1642" s="42">
        <f t="shared" si="1837"/>
        <v>4.7327118290815298</v>
      </c>
      <c r="AC1642" s="42">
        <f t="shared" si="1813"/>
        <v>3.4658544850009978</v>
      </c>
      <c r="AD1642" s="74">
        <f t="shared" si="1833"/>
        <v>100.00000000000004</v>
      </c>
    </row>
    <row r="1643" spans="1:30" x14ac:dyDescent="0.25">
      <c r="A1643" s="34" t="s">
        <v>1111</v>
      </c>
      <c r="B1643" s="34" t="s">
        <v>1112</v>
      </c>
      <c r="C1643" s="42">
        <f t="shared" si="1800"/>
        <v>6.916975955326043</v>
      </c>
      <c r="D1643" s="42">
        <f t="shared" si="1801"/>
        <v>3.2356973128577691</v>
      </c>
      <c r="E1643" s="42">
        <f t="shared" si="1802"/>
        <v>6.5141376308215246</v>
      </c>
      <c r="F1643" s="42">
        <f t="shared" si="1803"/>
        <v>1.0771840977936593</v>
      </c>
      <c r="G1643" s="42">
        <f t="shared" si="1834"/>
        <v>5.7510259817615585</v>
      </c>
      <c r="H1643" s="42">
        <f t="shared" si="1834"/>
        <v>6.9697245281891655</v>
      </c>
      <c r="I1643" s="42">
        <f t="shared" si="1834"/>
        <v>4.223440764481099</v>
      </c>
      <c r="J1643" s="42">
        <f t="shared" si="1810"/>
        <v>1.6062045805365259</v>
      </c>
      <c r="K1643" s="42">
        <f t="shared" si="1831"/>
        <v>3.6090693072735252</v>
      </c>
      <c r="L1643" s="42">
        <f t="shared" si="1804"/>
        <v>3.9227201847975248</v>
      </c>
      <c r="M1643" s="42">
        <f t="shared" si="1835"/>
        <v>0.59988135031296064</v>
      </c>
      <c r="N1643" s="42">
        <f t="shared" si="1835"/>
        <v>4.6007683472600398</v>
      </c>
      <c r="O1643" s="42">
        <f t="shared" si="1835"/>
        <v>4.8443422507350116</v>
      </c>
      <c r="P1643" s="42">
        <f t="shared" si="1835"/>
        <v>1.0098606282444871</v>
      </c>
      <c r="Q1643" s="42">
        <f t="shared" si="1835"/>
        <v>3.5286517091280567</v>
      </c>
      <c r="R1643" s="42">
        <f t="shared" si="1835"/>
        <v>4.7320294236921612</v>
      </c>
      <c r="S1643" s="42">
        <f t="shared" si="1835"/>
        <v>2.54924641522673</v>
      </c>
      <c r="T1643" s="42">
        <f t="shared" si="1805"/>
        <v>6.3625856145749751</v>
      </c>
      <c r="U1643" s="42">
        <f t="shared" si="1806"/>
        <v>3.8049513781501605</v>
      </c>
      <c r="V1643" s="42">
        <f t="shared" si="1812"/>
        <v>2.6818098295365256</v>
      </c>
      <c r="W1643" s="42">
        <f t="shared" si="1836"/>
        <v>4.0930439051272822</v>
      </c>
      <c r="X1643" s="42">
        <f t="shared" si="1836"/>
        <v>1.9391073928801055</v>
      </c>
      <c r="Y1643" s="42">
        <f t="shared" si="1807"/>
        <v>1.9935895006410083</v>
      </c>
      <c r="Z1643" s="42">
        <f t="shared" si="1808"/>
        <v>0.28999999999999998</v>
      </c>
      <c r="AA1643" s="42">
        <f t="shared" si="1837"/>
        <v>0.08</v>
      </c>
      <c r="AB1643" s="42">
        <f t="shared" si="1837"/>
        <v>6.1869759553260435</v>
      </c>
      <c r="AC1643" s="42">
        <f t="shared" si="1813"/>
        <v>6.8769759553260439</v>
      </c>
      <c r="AD1643" s="74">
        <f t="shared" si="1833"/>
        <v>99.999999999999986</v>
      </c>
    </row>
    <row r="1644" spans="1:30" x14ac:dyDescent="0.25">
      <c r="A1644" s="34" t="s">
        <v>1113</v>
      </c>
      <c r="B1644" s="34" t="s">
        <v>1114</v>
      </c>
      <c r="C1644" s="42">
        <f t="shared" si="1800"/>
        <v>7.4564500978538613</v>
      </c>
      <c r="D1644" s="42">
        <f t="shared" si="1801"/>
        <v>4.0434938030041749</v>
      </c>
      <c r="E1644" s="42">
        <f t="shared" si="1802"/>
        <v>3.3218296242794882</v>
      </c>
      <c r="F1644" s="42">
        <f t="shared" si="1803"/>
        <v>2.273868534125393</v>
      </c>
      <c r="G1644" s="42">
        <f t="shared" si="1834"/>
        <v>2.5814546707679131</v>
      </c>
      <c r="H1644" s="42">
        <f t="shared" si="1834"/>
        <v>4.3649841150338595</v>
      </c>
      <c r="I1644" s="42">
        <f t="shared" si="1834"/>
        <v>2.8510468081850693</v>
      </c>
      <c r="J1644" s="42">
        <f t="shared" si="1810"/>
        <v>2.5054351501049172</v>
      </c>
      <c r="K1644" s="42">
        <f t="shared" si="1831"/>
        <v>3.0829562948496867</v>
      </c>
      <c r="L1644" s="42">
        <f t="shared" si="1804"/>
        <v>1.1478781163346219</v>
      </c>
      <c r="M1644" s="42">
        <f t="shared" si="1835"/>
        <v>4.212898480317536</v>
      </c>
      <c r="N1644" s="42">
        <f t="shared" si="1835"/>
        <v>3.3990483526435162</v>
      </c>
      <c r="O1644" s="42">
        <f t="shared" si="1835"/>
        <v>3.2573608222052606</v>
      </c>
      <c r="P1644" s="42">
        <f t="shared" si="1835"/>
        <v>1.2818504014249479</v>
      </c>
      <c r="Q1644" s="42">
        <f t="shared" si="1835"/>
        <v>3.5967909120445967</v>
      </c>
      <c r="R1644" s="42">
        <f t="shared" si="1835"/>
        <v>5.5163147965283388</v>
      </c>
      <c r="S1644" s="42">
        <f t="shared" si="1835"/>
        <v>2.9009377268516392</v>
      </c>
      <c r="T1644" s="42">
        <f t="shared" si="1805"/>
        <v>4.5226520894570834</v>
      </c>
      <c r="U1644" s="42">
        <f t="shared" si="1806"/>
        <v>4.9766045194412474</v>
      </c>
      <c r="V1644" s="42">
        <f t="shared" si="1812"/>
        <v>4.5455114423951759</v>
      </c>
      <c r="W1644" s="42">
        <f t="shared" si="1836"/>
        <v>4.9043233035705525</v>
      </c>
      <c r="X1644" s="42">
        <f t="shared" si="1836"/>
        <v>4.4768575292973791</v>
      </c>
      <c r="Y1644" s="42">
        <f t="shared" ref="Y1644:Y1645" si="1838">Y314+0.34</f>
        <v>0.47225214834010465</v>
      </c>
      <c r="Z1644" s="42">
        <f t="shared" si="1808"/>
        <v>7.0164500978538618</v>
      </c>
      <c r="AA1644" s="42">
        <f t="shared" si="1837"/>
        <v>0.08</v>
      </c>
      <c r="AB1644" s="42">
        <f t="shared" ref="AB1644:AB1645" si="1839">AB314-0.69</f>
        <v>3.7943000652359085</v>
      </c>
      <c r="AC1644" s="42">
        <f t="shared" si="1813"/>
        <v>7.4164500978538621</v>
      </c>
      <c r="AD1644" s="74">
        <f t="shared" ref="AD1644:AD1646" si="1840">SUM(C1644:AC1644)</f>
        <v>99.999999999999986</v>
      </c>
    </row>
    <row r="1645" spans="1:30" x14ac:dyDescent="0.25">
      <c r="A1645" s="34" t="s">
        <v>1115</v>
      </c>
      <c r="B1645" s="34" t="s">
        <v>1116</v>
      </c>
      <c r="C1645" s="42">
        <f t="shared" si="1800"/>
        <v>6.9365201937213321</v>
      </c>
      <c r="D1645" s="42">
        <f t="shared" si="1801"/>
        <v>4.8390751210758332</v>
      </c>
      <c r="E1645" s="42">
        <f t="shared" si="1802"/>
        <v>6.1569507986988414</v>
      </c>
      <c r="F1645" s="42">
        <f t="shared" si="1803"/>
        <v>2.6816219160143762E-2</v>
      </c>
      <c r="G1645" s="42">
        <f t="shared" si="1834"/>
        <v>5.0271113663755438</v>
      </c>
      <c r="H1645" s="42">
        <f t="shared" si="1834"/>
        <v>6.7318981206956412</v>
      </c>
      <c r="I1645" s="42">
        <f t="shared" si="1834"/>
        <v>3.6586455462470302</v>
      </c>
      <c r="J1645" s="42">
        <f t="shared" si="1810"/>
        <v>1.8769651805741292</v>
      </c>
      <c r="K1645" s="42">
        <f t="shared" si="1831"/>
        <v>2.4567475766813605</v>
      </c>
      <c r="L1645" s="42">
        <f t="shared" si="1804"/>
        <v>4.0081868778856693</v>
      </c>
      <c r="M1645" s="42">
        <f t="shared" si="1835"/>
        <v>0.70199302069622249</v>
      </c>
      <c r="N1645" s="42">
        <f t="shared" si="1835"/>
        <v>4.5134907980493582</v>
      </c>
      <c r="O1645" s="42">
        <f t="shared" si="1835"/>
        <v>5.5903765425286593</v>
      </c>
      <c r="P1645" s="42">
        <f t="shared" si="1835"/>
        <v>1.1361347690090446</v>
      </c>
      <c r="Q1645" s="42">
        <f t="shared" si="1835"/>
        <v>5.3272893799273309</v>
      </c>
      <c r="R1645" s="42">
        <f t="shared" si="1835"/>
        <v>3.7470061448606002</v>
      </c>
      <c r="S1645" s="42">
        <f t="shared" si="1835"/>
        <v>0.64914385367364646</v>
      </c>
      <c r="T1645" s="42">
        <f t="shared" si="1805"/>
        <v>5.2720813439110401</v>
      </c>
      <c r="U1645" s="42">
        <f t="shared" si="1806"/>
        <v>5.3580297855954147</v>
      </c>
      <c r="V1645" s="42">
        <f t="shared" si="1812"/>
        <v>4.3347335224154451</v>
      </c>
      <c r="W1645" s="42">
        <f t="shared" si="1836"/>
        <v>5.1935164501780884</v>
      </c>
      <c r="X1645" s="42">
        <f t="shared" si="1836"/>
        <v>3.9953224851172902</v>
      </c>
      <c r="Y1645" s="42">
        <f t="shared" si="1838"/>
        <v>0.52892451547967956</v>
      </c>
      <c r="Z1645" s="42">
        <f t="shared" si="1808"/>
        <v>0.59</v>
      </c>
      <c r="AA1645" s="42">
        <f t="shared" si="1837"/>
        <v>0</v>
      </c>
      <c r="AB1645" s="42">
        <f t="shared" si="1839"/>
        <v>4.4465201937213319</v>
      </c>
      <c r="AC1645" s="42">
        <f t="shared" si="1813"/>
        <v>6.896520193721333</v>
      </c>
      <c r="AD1645" s="74">
        <f t="shared" si="1840"/>
        <v>100.00000000000001</v>
      </c>
    </row>
    <row r="1646" spans="1:30" x14ac:dyDescent="0.25">
      <c r="A1646" s="34" t="s">
        <v>1117</v>
      </c>
      <c r="B1646" s="34" t="s">
        <v>1118</v>
      </c>
      <c r="C1646" s="42">
        <f t="shared" si="1800"/>
        <v>7.444233794644572</v>
      </c>
      <c r="D1646" s="42">
        <f t="shared" si="1801"/>
        <v>3.1975974144352373</v>
      </c>
      <c r="E1646" s="42">
        <f t="shared" si="1802"/>
        <v>5.1233278456724856</v>
      </c>
      <c r="F1646" s="42">
        <f t="shared" si="1803"/>
        <v>1.3761197895764652</v>
      </c>
      <c r="G1646" s="42">
        <f t="shared" si="1834"/>
        <v>3.8514626884965084</v>
      </c>
      <c r="H1646" s="42">
        <f t="shared" si="1834"/>
        <v>5.3217206134667174</v>
      </c>
      <c r="I1646" s="42">
        <f t="shared" si="1834"/>
        <v>3.1231919638675945</v>
      </c>
      <c r="J1646" s="42">
        <f t="shared" si="1810"/>
        <v>1.9285526491267611</v>
      </c>
      <c r="K1646" s="42">
        <f t="shared" si="1831"/>
        <v>3.9166363802093334</v>
      </c>
      <c r="L1646" s="42">
        <f t="shared" si="1804"/>
        <v>2.3990891357306987</v>
      </c>
      <c r="M1646" s="42">
        <f t="shared" si="1835"/>
        <v>3.227539409428986</v>
      </c>
      <c r="N1646" s="42">
        <f t="shared" si="1835"/>
        <v>4.0149022492623221</v>
      </c>
      <c r="O1646" s="42">
        <f t="shared" si="1835"/>
        <v>3.5074962256527038</v>
      </c>
      <c r="P1646" s="42">
        <f t="shared" si="1835"/>
        <v>0.96874797987605055</v>
      </c>
      <c r="Q1646" s="42">
        <f t="shared" si="1835"/>
        <v>4.831574171239204</v>
      </c>
      <c r="R1646" s="42">
        <f t="shared" si="1835"/>
        <v>4.0760083482651615</v>
      </c>
      <c r="S1646" s="42">
        <f t="shared" si="1835"/>
        <v>3.6153460587742257</v>
      </c>
      <c r="T1646" s="42">
        <f t="shared" si="1805"/>
        <v>4.8717539324845065</v>
      </c>
      <c r="U1646" s="42">
        <f t="shared" si="1806"/>
        <v>5.4904375579364695</v>
      </c>
      <c r="V1646" s="42">
        <f t="shared" si="1812"/>
        <v>4.3176856628680715</v>
      </c>
      <c r="W1646" s="42">
        <f t="shared" si="1836"/>
        <v>4.6912340853232184</v>
      </c>
      <c r="X1646" s="42">
        <f t="shared" si="1836"/>
        <v>4.1931801953844117</v>
      </c>
      <c r="Y1646" s="42">
        <f t="shared" si="1807"/>
        <v>2.3694258989141181E-2</v>
      </c>
      <c r="Z1646" s="42">
        <f t="shared" si="1808"/>
        <v>0.28999999999999998</v>
      </c>
      <c r="AA1646" s="42">
        <f t="shared" si="1837"/>
        <v>0.08</v>
      </c>
      <c r="AB1646" s="42">
        <f t="shared" si="1837"/>
        <v>6.7142337946445725</v>
      </c>
      <c r="AC1646" s="42">
        <f t="shared" si="1813"/>
        <v>7.4042337946445729</v>
      </c>
      <c r="AD1646" s="74">
        <f t="shared" si="1840"/>
        <v>99.999999999999986</v>
      </c>
    </row>
    <row r="1647" spans="1:30" x14ac:dyDescent="0.25">
      <c r="A1647" s="34" t="s">
        <v>1119</v>
      </c>
      <c r="B1647" s="34" t="s">
        <v>1120</v>
      </c>
      <c r="C1647" s="42">
        <f t="shared" si="1800"/>
        <v>0.73</v>
      </c>
      <c r="D1647" s="42">
        <f t="shared" si="1801"/>
        <v>6.730244355226306</v>
      </c>
      <c r="E1647" s="42">
        <f t="shared" si="1802"/>
        <v>5.0592036312205151</v>
      </c>
      <c r="F1647" s="42">
        <f t="shared" si="1803"/>
        <v>3.7689695787116118</v>
      </c>
      <c r="G1647" s="42">
        <f t="shared" si="1834"/>
        <v>2.9938503914151209</v>
      </c>
      <c r="H1647" s="42">
        <f t="shared" si="1834"/>
        <v>5.9015634557230534</v>
      </c>
      <c r="I1647" s="42">
        <f t="shared" si="1834"/>
        <v>2.4157401618092034</v>
      </c>
      <c r="J1647" s="42">
        <f t="shared" si="1810"/>
        <v>0.57145736576736095</v>
      </c>
      <c r="K1647" s="42">
        <f t="shared" ref="K1647:K1662" si="1841">K317</f>
        <v>0.52456766865693671</v>
      </c>
      <c r="L1647" s="42">
        <f t="shared" si="1804"/>
        <v>1.6560715304005842</v>
      </c>
      <c r="M1647" s="42">
        <f t="shared" si="1835"/>
        <v>3.1142031649153519</v>
      </c>
      <c r="N1647" s="42">
        <f t="shared" si="1835"/>
        <v>4.1040240888929134</v>
      </c>
      <c r="O1647" s="42">
        <f t="shared" si="1835"/>
        <v>3.6370448406758809</v>
      </c>
      <c r="P1647" s="42">
        <f t="shared" si="1835"/>
        <v>1.3516665232411622</v>
      </c>
      <c r="Q1647" s="42">
        <f t="shared" si="1835"/>
        <v>5.5967477372932191</v>
      </c>
      <c r="R1647" s="42">
        <f t="shared" si="1835"/>
        <v>4.6587464615827976</v>
      </c>
      <c r="S1647" s="42">
        <f t="shared" si="1835"/>
        <v>2.5885115380820061</v>
      </c>
      <c r="T1647" s="42">
        <f t="shared" si="1805"/>
        <v>4.2767114947416252</v>
      </c>
      <c r="U1647" s="42">
        <f t="shared" si="1806"/>
        <v>6.2952538112786547</v>
      </c>
      <c r="V1647" s="42">
        <f t="shared" si="1812"/>
        <v>4.7369652245333214</v>
      </c>
      <c r="W1647" s="42">
        <f t="shared" si="1836"/>
        <v>5.2467847066544788</v>
      </c>
      <c r="X1647" s="42">
        <f t="shared" si="1836"/>
        <v>4.8643348069341785</v>
      </c>
      <c r="Y1647" s="42">
        <f t="shared" ref="Y1647:Y1648" si="1842">Y317+0.34</f>
        <v>0.47290139059400377</v>
      </c>
      <c r="Z1647" s="42">
        <f t="shared" si="1808"/>
        <v>0.28999999999999998</v>
      </c>
      <c r="AA1647" s="42">
        <f t="shared" si="1837"/>
        <v>5.8248120238832426</v>
      </c>
      <c r="AB1647" s="42">
        <f t="shared" ref="AB1647:AB1648" si="1843">AB317-0.69</f>
        <v>5.6048120238832428</v>
      </c>
      <c r="AC1647" s="42">
        <f t="shared" si="1813"/>
        <v>6.9848120238832427</v>
      </c>
      <c r="AD1647" s="74">
        <f t="shared" ref="AD1647:AD1660" si="1844">SUM(C1647:AC1647)</f>
        <v>100.00000000000001</v>
      </c>
    </row>
    <row r="1648" spans="1:30" x14ac:dyDescent="0.25">
      <c r="A1648" s="34" t="s">
        <v>1121</v>
      </c>
      <c r="B1648" s="34" t="s">
        <v>1122</v>
      </c>
      <c r="C1648" s="42">
        <f t="shared" si="1800"/>
        <v>7.2434134438013329</v>
      </c>
      <c r="D1648" s="42">
        <f t="shared" si="1801"/>
        <v>5.3022756292008886</v>
      </c>
      <c r="E1648" s="42">
        <f t="shared" si="1802"/>
        <v>4.6786416533690662</v>
      </c>
      <c r="F1648" s="42">
        <f t="shared" si="1803"/>
        <v>0.62500178453992772</v>
      </c>
      <c r="G1648" s="42">
        <f t="shared" si="1834"/>
        <v>3.0522687961119011</v>
      </c>
      <c r="H1648" s="42">
        <f t="shared" si="1834"/>
        <v>5.0999857499793171</v>
      </c>
      <c r="I1648" s="42">
        <f t="shared" si="1834"/>
        <v>3.0160632821053235</v>
      </c>
      <c r="J1648" s="42">
        <f t="shared" si="1810"/>
        <v>0.74724938285557552</v>
      </c>
      <c r="K1648" s="42">
        <f t="shared" si="1841"/>
        <v>2.0354417011879162</v>
      </c>
      <c r="L1648" s="42">
        <f t="shared" si="1804"/>
        <v>2.3434418271352877</v>
      </c>
      <c r="M1648" s="42">
        <f t="shared" si="1835"/>
        <v>2.8604470019354893</v>
      </c>
      <c r="N1648" s="42">
        <f t="shared" si="1835"/>
        <v>3.1445733965738905</v>
      </c>
      <c r="O1648" s="42">
        <f t="shared" si="1835"/>
        <v>3.4262447231618394</v>
      </c>
      <c r="P1648" s="42">
        <f t="shared" si="1835"/>
        <v>1.1684420856746747</v>
      </c>
      <c r="Q1648" s="42">
        <f t="shared" si="1835"/>
        <v>6.2401152257026018</v>
      </c>
      <c r="R1648" s="42">
        <f t="shared" si="1835"/>
        <v>3.996509309331497</v>
      </c>
      <c r="S1648" s="42">
        <f t="shared" si="1835"/>
        <v>1.3533389623373284</v>
      </c>
      <c r="T1648" s="42">
        <f t="shared" si="1805"/>
        <v>6.6948634476749325</v>
      </c>
      <c r="U1648" s="42">
        <f t="shared" si="1806"/>
        <v>4.8873825703064657</v>
      </c>
      <c r="V1648" s="42">
        <f t="shared" si="1812"/>
        <v>2.8567839373418424</v>
      </c>
      <c r="W1648" s="42">
        <f t="shared" si="1836"/>
        <v>4.0794372594542603</v>
      </c>
      <c r="X1648" s="42">
        <f t="shared" si="1836"/>
        <v>5.1311225267526384</v>
      </c>
      <c r="Y1648" s="42">
        <f t="shared" si="1842"/>
        <v>0.37671597206201307</v>
      </c>
      <c r="Z1648" s="42">
        <f t="shared" si="1808"/>
        <v>0.28999999999999998</v>
      </c>
      <c r="AA1648" s="42">
        <f t="shared" si="1837"/>
        <v>6.5134134438013334</v>
      </c>
      <c r="AB1648" s="42">
        <f t="shared" si="1843"/>
        <v>5.8234134438013339</v>
      </c>
      <c r="AC1648" s="42">
        <f t="shared" si="1813"/>
        <v>7.0134134438013334</v>
      </c>
      <c r="AD1648" s="74">
        <f t="shared" si="1844"/>
        <v>100</v>
      </c>
    </row>
    <row r="1649" spans="1:30" x14ac:dyDescent="0.25">
      <c r="A1649" s="34" t="s">
        <v>1123</v>
      </c>
      <c r="B1649" s="34" t="s">
        <v>1124</v>
      </c>
      <c r="C1649" s="42">
        <f t="shared" si="1800"/>
        <v>4.1055112317755809</v>
      </c>
      <c r="D1649" s="42">
        <f t="shared" si="1801"/>
        <v>4.0364800626109307</v>
      </c>
      <c r="E1649" s="42">
        <f t="shared" si="1802"/>
        <v>4.411567349531496</v>
      </c>
      <c r="F1649" s="42">
        <f t="shared" si="1803"/>
        <v>3.3764764447612516</v>
      </c>
      <c r="G1649" s="42">
        <f t="shared" si="1834"/>
        <v>0.40894154223305879</v>
      </c>
      <c r="H1649" s="42">
        <f t="shared" si="1834"/>
        <v>6.2661992732555394</v>
      </c>
      <c r="I1649" s="42">
        <f t="shared" si="1834"/>
        <v>1.7967974361628629</v>
      </c>
      <c r="J1649" s="42">
        <f t="shared" si="1810"/>
        <v>2.9523348832422505</v>
      </c>
      <c r="K1649" s="42">
        <f t="shared" si="1841"/>
        <v>3.0736692826929306</v>
      </c>
      <c r="L1649" s="42">
        <f t="shared" si="1804"/>
        <v>3.4034025962370764</v>
      </c>
      <c r="M1649" s="42">
        <f t="shared" si="1835"/>
        <v>5.4236286662932676</v>
      </c>
      <c r="N1649" s="42">
        <f t="shared" si="1835"/>
        <v>5.0402001191690395</v>
      </c>
      <c r="O1649" s="42">
        <f t="shared" si="1835"/>
        <v>5.4142733192673242</v>
      </c>
      <c r="P1649" s="42">
        <f t="shared" si="1835"/>
        <v>1.093077617442586</v>
      </c>
      <c r="Q1649" s="42">
        <f t="shared" si="1835"/>
        <v>0</v>
      </c>
      <c r="R1649" s="42">
        <f t="shared" si="1835"/>
        <v>0</v>
      </c>
      <c r="S1649" s="42">
        <f t="shared" si="1835"/>
        <v>5.6956452154528705</v>
      </c>
      <c r="T1649" s="42">
        <f t="shared" si="1805"/>
        <v>8.6056452154528706</v>
      </c>
      <c r="U1649" s="42">
        <f t="shared" si="1806"/>
        <v>7.3456452154528709</v>
      </c>
      <c r="V1649" s="42">
        <f t="shared" si="1812"/>
        <v>3.832278259658044</v>
      </c>
      <c r="W1649" s="42">
        <f t="shared" si="1836"/>
        <v>3.5589455607107774</v>
      </c>
      <c r="X1649" s="42">
        <f t="shared" si="1836"/>
        <v>2.1389686325055157</v>
      </c>
      <c r="Y1649" s="42">
        <f t="shared" si="1807"/>
        <v>3.017717742593871</v>
      </c>
      <c r="Z1649" s="42">
        <f t="shared" si="1808"/>
        <v>4.5022552305640806</v>
      </c>
      <c r="AA1649" s="42">
        <f t="shared" si="1837"/>
        <v>2.7147580134374047</v>
      </c>
      <c r="AB1649" s="42">
        <f t="shared" si="1837"/>
        <v>4.2099863077358766</v>
      </c>
      <c r="AC1649" s="42">
        <f t="shared" si="1813"/>
        <v>3.5755947817606319</v>
      </c>
      <c r="AD1649" s="74">
        <f t="shared" si="1844"/>
        <v>100</v>
      </c>
    </row>
    <row r="1650" spans="1:30" x14ac:dyDescent="0.25">
      <c r="A1650" s="34" t="s">
        <v>1125</v>
      </c>
      <c r="B1650" s="34" t="s">
        <v>1126</v>
      </c>
      <c r="C1650" s="42">
        <f t="shared" si="1800"/>
        <v>3.2011644883899382</v>
      </c>
      <c r="D1650" s="42">
        <f t="shared" si="1801"/>
        <v>5.1807719875939906</v>
      </c>
      <c r="E1650" s="42">
        <f t="shared" si="1802"/>
        <v>5.4282500570252967</v>
      </c>
      <c r="F1650" s="42">
        <f t="shared" si="1803"/>
        <v>4.4225600283232467</v>
      </c>
      <c r="G1650" s="42">
        <f t="shared" si="1834"/>
        <v>1.3190684518825297</v>
      </c>
      <c r="H1650" s="42">
        <f t="shared" si="1834"/>
        <v>5.1461661055525276</v>
      </c>
      <c r="I1650" s="42">
        <f t="shared" si="1834"/>
        <v>3.5099688021415552</v>
      </c>
      <c r="J1650" s="42">
        <f t="shared" si="1810"/>
        <v>0.83444386507165258</v>
      </c>
      <c r="K1650" s="42">
        <f t="shared" si="1841"/>
        <v>2.7850574264240744</v>
      </c>
      <c r="L1650" s="42">
        <f t="shared" si="1804"/>
        <v>3.6639637721294696</v>
      </c>
      <c r="M1650" s="42">
        <f t="shared" si="1835"/>
        <v>1.6457643174087158</v>
      </c>
      <c r="N1650" s="42">
        <f t="shared" si="1835"/>
        <v>0</v>
      </c>
      <c r="O1650" s="42">
        <f t="shared" si="1835"/>
        <v>2.7485782161130721</v>
      </c>
      <c r="P1650" s="42">
        <f t="shared" si="1835"/>
        <v>1.6182157931093508</v>
      </c>
      <c r="Q1650" s="42">
        <f t="shared" si="1835"/>
        <v>6.3793662599466092</v>
      </c>
      <c r="R1650" s="42">
        <f t="shared" si="1835"/>
        <v>6.3793662599466092</v>
      </c>
      <c r="S1650" s="42">
        <f t="shared" si="1835"/>
        <v>3.3529108399644065</v>
      </c>
      <c r="T1650" s="42">
        <f t="shared" si="1805"/>
        <v>8.389366259946609</v>
      </c>
      <c r="U1650" s="42">
        <f t="shared" si="1806"/>
        <v>7.1293662599466092</v>
      </c>
      <c r="V1650" s="42">
        <f t="shared" si="1812"/>
        <v>3.431296984968855</v>
      </c>
      <c r="W1650" s="42">
        <f t="shared" si="1836"/>
        <v>3.8578490562698851</v>
      </c>
      <c r="X1650" s="42">
        <f t="shared" si="1836"/>
        <v>0.51365737722040472</v>
      </c>
      <c r="Y1650" s="42">
        <f t="shared" si="1807"/>
        <v>3.776111511433665</v>
      </c>
      <c r="Z1650" s="42">
        <f t="shared" si="1808"/>
        <v>4.4053874498281287</v>
      </c>
      <c r="AA1650" s="42">
        <f t="shared" si="1837"/>
        <v>4.2757304259016715</v>
      </c>
      <c r="AB1650" s="42">
        <f t="shared" si="1837"/>
        <v>3.2575487284833753</v>
      </c>
      <c r="AC1650" s="42">
        <f t="shared" si="1813"/>
        <v>3.3480692749777545</v>
      </c>
      <c r="AD1650" s="74">
        <f t="shared" si="1844"/>
        <v>100</v>
      </c>
    </row>
    <row r="1651" spans="1:30" x14ac:dyDescent="0.25">
      <c r="A1651" s="34" t="s">
        <v>1127</v>
      </c>
      <c r="B1651" s="34" t="s">
        <v>1128</v>
      </c>
      <c r="C1651" s="42">
        <f t="shared" si="1800"/>
        <v>5.1421945840307552</v>
      </c>
      <c r="D1651" s="42">
        <f t="shared" si="1801"/>
        <v>2.6102049414811916</v>
      </c>
      <c r="E1651" s="42">
        <f t="shared" si="1802"/>
        <v>4.4263492348753628</v>
      </c>
      <c r="F1651" s="42">
        <f t="shared" si="1803"/>
        <v>3.1947858238408688</v>
      </c>
      <c r="G1651" s="42">
        <f t="shared" si="1834"/>
        <v>1.1681014480934562</v>
      </c>
      <c r="H1651" s="42">
        <f t="shared" si="1834"/>
        <v>6.0579125512362193</v>
      </c>
      <c r="I1651" s="42">
        <f t="shared" si="1834"/>
        <v>2.1351500093788598</v>
      </c>
      <c r="J1651" s="42">
        <f t="shared" si="1810"/>
        <v>1.7638713476117762</v>
      </c>
      <c r="K1651" s="42">
        <f t="shared" si="1841"/>
        <v>3.3899497949831399</v>
      </c>
      <c r="L1651" s="42">
        <f t="shared" si="1804"/>
        <v>3.5189996865719237</v>
      </c>
      <c r="M1651" s="42">
        <f t="shared" si="1835"/>
        <v>4.6215906259336279</v>
      </c>
      <c r="N1651" s="42">
        <f t="shared" si="1835"/>
        <v>5.2009348628880572</v>
      </c>
      <c r="O1651" s="42">
        <f t="shared" si="1835"/>
        <v>4.9364201393485336</v>
      </c>
      <c r="P1651" s="42">
        <f t="shared" si="1835"/>
        <v>0.96762111373545256</v>
      </c>
      <c r="Q1651" s="42">
        <f t="shared" si="1835"/>
        <v>0</v>
      </c>
      <c r="R1651" s="42">
        <f t="shared" si="1835"/>
        <v>6.001957537645775</v>
      </c>
      <c r="S1651" s="42">
        <f t="shared" si="1835"/>
        <v>5.1019575376457746</v>
      </c>
      <c r="T1651" s="42">
        <f t="shared" si="1805"/>
        <v>8.0119575376457739</v>
      </c>
      <c r="U1651" s="42">
        <f t="shared" si="1806"/>
        <v>6.751957537645775</v>
      </c>
      <c r="V1651" s="42">
        <f t="shared" si="1812"/>
        <v>1.9607340766171673</v>
      </c>
      <c r="W1651" s="42">
        <f t="shared" si="1836"/>
        <v>3.7876607115454877</v>
      </c>
      <c r="X1651" s="42">
        <f t="shared" si="1836"/>
        <v>0.17552477884600848</v>
      </c>
      <c r="Y1651" s="42">
        <f t="shared" si="1807"/>
        <v>2.4301549100650019</v>
      </c>
      <c r="Z1651" s="42">
        <f t="shared" si="1808"/>
        <v>4.9557092709783159</v>
      </c>
      <c r="AA1651" s="42">
        <f t="shared" si="1837"/>
        <v>3.2856780837940534</v>
      </c>
      <c r="AB1651" s="42">
        <f t="shared" si="1837"/>
        <v>4.0864391745673361</v>
      </c>
      <c r="AC1651" s="42">
        <f t="shared" si="1813"/>
        <v>4.3161826789943225</v>
      </c>
      <c r="AD1651" s="74">
        <f t="shared" si="1844"/>
        <v>100.00000000000001</v>
      </c>
    </row>
    <row r="1652" spans="1:30" x14ac:dyDescent="0.25">
      <c r="A1652" s="34" t="s">
        <v>1129</v>
      </c>
      <c r="B1652" s="34" t="s">
        <v>1130</v>
      </c>
      <c r="C1652" s="42">
        <f t="shared" si="1800"/>
        <v>5.2803470237052048</v>
      </c>
      <c r="D1652" s="42">
        <f t="shared" si="1801"/>
        <v>2.5788747666768304</v>
      </c>
      <c r="E1652" s="42">
        <f t="shared" si="1802"/>
        <v>5.1545816187445803</v>
      </c>
      <c r="F1652" s="42">
        <f t="shared" si="1803"/>
        <v>4.4092837233266158</v>
      </c>
      <c r="G1652" s="42">
        <f t="shared" ref="G1652:I1667" si="1845">G322</f>
        <v>0.47899724224229712</v>
      </c>
      <c r="H1652" s="42">
        <f t="shared" si="1845"/>
        <v>6.9416356304817848</v>
      </c>
      <c r="I1652" s="42">
        <f t="shared" si="1845"/>
        <v>2.7162445739275531</v>
      </c>
      <c r="J1652" s="42">
        <f t="shared" si="1810"/>
        <v>0.75660541391206038</v>
      </c>
      <c r="K1652" s="42">
        <f t="shared" si="1841"/>
        <v>3.8040390894283851</v>
      </c>
      <c r="L1652" s="42">
        <f t="shared" si="1804"/>
        <v>2.1339000786885887</v>
      </c>
      <c r="M1652" s="42">
        <f t="shared" ref="M1652:S1667" si="1846">M322</f>
        <v>3.9540562892704614</v>
      </c>
      <c r="N1652" s="42">
        <f t="shared" si="1846"/>
        <v>4.0679591602278942</v>
      </c>
      <c r="O1652" s="42">
        <f t="shared" si="1846"/>
        <v>3.0715138520836009</v>
      </c>
      <c r="P1652" s="42">
        <f t="shared" si="1846"/>
        <v>0.72926745477364763</v>
      </c>
      <c r="Q1652" s="42">
        <f t="shared" si="1846"/>
        <v>6.160573641754481</v>
      </c>
      <c r="R1652" s="42">
        <f t="shared" si="1846"/>
        <v>0</v>
      </c>
      <c r="S1652" s="42">
        <f t="shared" si="1846"/>
        <v>5.2605736417544806</v>
      </c>
      <c r="T1652" s="42">
        <f t="shared" si="1805"/>
        <v>8.1705736417544799</v>
      </c>
      <c r="U1652" s="42">
        <f t="shared" si="1806"/>
        <v>6.910573641754481</v>
      </c>
      <c r="V1652" s="42">
        <f t="shared" si="1812"/>
        <v>2.7902868208772396</v>
      </c>
      <c r="W1652" s="42">
        <f t="shared" ref="W1652:X1667" si="1847">W322</f>
        <v>3.8097826171976226</v>
      </c>
      <c r="X1652" s="42">
        <f t="shared" si="1847"/>
        <v>0.54073090275097058</v>
      </c>
      <c r="Y1652" s="42">
        <f t="shared" si="1807"/>
        <v>4.1802698219411756</v>
      </c>
      <c r="Z1652" s="42">
        <f t="shared" si="1808"/>
        <v>4.92960420748462</v>
      </c>
      <c r="AA1652" s="42">
        <f t="shared" ref="AA1652:AB1667" si="1848">AA322</f>
        <v>3.4698880271630363</v>
      </c>
      <c r="AB1652" s="42">
        <f t="shared" si="1848"/>
        <v>3.8012050129974471</v>
      </c>
      <c r="AC1652" s="42">
        <f t="shared" si="1813"/>
        <v>3.8986321050804582</v>
      </c>
      <c r="AD1652" s="74">
        <f t="shared" si="1844"/>
        <v>99.999999999999986</v>
      </c>
    </row>
    <row r="1653" spans="1:30" x14ac:dyDescent="0.25">
      <c r="A1653" s="34" t="s">
        <v>1131</v>
      </c>
      <c r="B1653" s="34" t="s">
        <v>1132</v>
      </c>
      <c r="C1653" s="42">
        <f t="shared" ref="C1653:C1707" si="1849">C323+0.64</f>
        <v>4.3180982206585812</v>
      </c>
      <c r="D1653" s="42">
        <f t="shared" ref="D1653:D1707" si="1850">D323+0.4</f>
        <v>3.4938350421776621</v>
      </c>
      <c r="E1653" s="42">
        <f t="shared" ref="E1653:E1707" si="1851">E323-0.4</f>
        <v>4.4248836522269563</v>
      </c>
      <c r="F1653" s="42">
        <f t="shared" ref="F1653:F1707" si="1852">F323-0.64</f>
        <v>3.5168803701939795</v>
      </c>
      <c r="G1653" s="42">
        <f t="shared" si="1845"/>
        <v>0.77514766524804612</v>
      </c>
      <c r="H1653" s="42">
        <f t="shared" si="1845"/>
        <v>6.1918199724240832</v>
      </c>
      <c r="I1653" s="42">
        <f t="shared" si="1845"/>
        <v>3.8439386074549082</v>
      </c>
      <c r="J1653" s="42">
        <f t="shared" si="1810"/>
        <v>2.7669907822302298</v>
      </c>
      <c r="K1653" s="42">
        <f t="shared" si="1841"/>
        <v>4.3579487418627831</v>
      </c>
      <c r="L1653" s="42">
        <f t="shared" ref="L1653:L1707" si="1853">L323-1.5</f>
        <v>2.4802909600140044</v>
      </c>
      <c r="M1653" s="42">
        <f t="shared" si="1846"/>
        <v>4.5862611838703371</v>
      </c>
      <c r="N1653" s="42">
        <f t="shared" si="1846"/>
        <v>5.6880082625993005</v>
      </c>
      <c r="O1653" s="42">
        <f t="shared" si="1846"/>
        <v>3.1724251257706304</v>
      </c>
      <c r="P1653" s="42">
        <f t="shared" si="1846"/>
        <v>2.1839917075013915</v>
      </c>
      <c r="Q1653" s="42">
        <f t="shared" si="1846"/>
        <v>0.4</v>
      </c>
      <c r="R1653" s="42">
        <f t="shared" si="1846"/>
        <v>0</v>
      </c>
      <c r="S1653" s="42">
        <f t="shared" si="1846"/>
        <v>5.0975252153366402</v>
      </c>
      <c r="T1653" s="42">
        <f t="shared" ref="T1653:T1707" si="1854">T323+1.5</f>
        <v>8.0075252153366403</v>
      </c>
      <c r="U1653" s="42">
        <f t="shared" ref="U1653:U1707" si="1855">U323+0.35</f>
        <v>6.3475252153366402</v>
      </c>
      <c r="V1653" s="42">
        <f t="shared" ref="V1653:V1707" si="1856">V323-0.29</f>
        <v>2.4588657236959595</v>
      </c>
      <c r="W1653" s="42">
        <f t="shared" si="1847"/>
        <v>4.2613052961943652</v>
      </c>
      <c r="X1653" s="42">
        <f t="shared" si="1847"/>
        <v>2.7935584967926168</v>
      </c>
      <c r="Y1653" s="42">
        <f t="shared" ref="Y1653:Y1707" si="1857">Y323-0.35</f>
        <v>3.9891356590555511</v>
      </c>
      <c r="Z1653" s="42">
        <f t="shared" ref="Z1653:Z1707" si="1858">Z323+0.29</f>
        <v>4.6380845700193207</v>
      </c>
      <c r="AA1653" s="42">
        <f t="shared" si="1848"/>
        <v>3.8480803073071126</v>
      </c>
      <c r="AB1653" s="42">
        <f t="shared" si="1848"/>
        <v>2.1693176310792111</v>
      </c>
      <c r="AC1653" s="42">
        <f t="shared" ref="AC1653:AC1707" si="1859">AC323+0.5</f>
        <v>4.1885563756130404</v>
      </c>
      <c r="AD1653" s="74">
        <f t="shared" si="1844"/>
        <v>100</v>
      </c>
    </row>
    <row r="1654" spans="1:30" x14ac:dyDescent="0.25">
      <c r="A1654" s="34" t="s">
        <v>1133</v>
      </c>
      <c r="B1654" s="34" t="s">
        <v>1134</v>
      </c>
      <c r="C1654" s="42">
        <f t="shared" si="1849"/>
        <v>4.5919651431131747</v>
      </c>
      <c r="D1654" s="42">
        <f t="shared" si="1850"/>
        <v>3.8985489474299886</v>
      </c>
      <c r="E1654" s="42">
        <f t="shared" si="1851"/>
        <v>4.422271140695555</v>
      </c>
      <c r="F1654" s="42">
        <f t="shared" si="1852"/>
        <v>3.7032263428802366</v>
      </c>
      <c r="G1654" s="42">
        <f t="shared" si="1845"/>
        <v>0.20831551356576494</v>
      </c>
      <c r="H1654" s="42">
        <f t="shared" si="1845"/>
        <v>5.2407584537108729</v>
      </c>
      <c r="I1654" s="42">
        <f t="shared" si="1845"/>
        <v>4.9076264687356606</v>
      </c>
      <c r="J1654" s="42">
        <f t="shared" ref="J1654:J1707" si="1860">J324-0.5</f>
        <v>2.3020501035430065</v>
      </c>
      <c r="K1654" s="42">
        <f t="shared" si="1841"/>
        <v>2.9936332657230262</v>
      </c>
      <c r="L1654" s="42">
        <f>L324</f>
        <v>5.1287727730762125</v>
      </c>
      <c r="M1654" s="42">
        <f t="shared" si="1846"/>
        <v>3.7961050673508212</v>
      </c>
      <c r="N1654" s="42">
        <f>N324-1.5</f>
        <v>3.2951380962298416</v>
      </c>
      <c r="O1654" s="42">
        <f t="shared" si="1846"/>
        <v>4.6798553200053723</v>
      </c>
      <c r="P1654" s="42">
        <f t="shared" si="1846"/>
        <v>0.60059864665534091</v>
      </c>
      <c r="Q1654" s="42">
        <f t="shared" si="1846"/>
        <v>0</v>
      </c>
      <c r="R1654" s="42">
        <f t="shared" si="1846"/>
        <v>6.7434303744719468</v>
      </c>
      <c r="S1654" s="42">
        <f t="shared" si="1846"/>
        <v>5.8434303744719465</v>
      </c>
      <c r="T1654" s="42">
        <f t="shared" si="1854"/>
        <v>8.7534303744719466</v>
      </c>
      <c r="U1654" s="42">
        <f t="shared" si="1855"/>
        <v>0.75</v>
      </c>
      <c r="V1654" s="42">
        <f t="shared" si="1856"/>
        <v>3.6436677184419688</v>
      </c>
      <c r="W1654" s="42">
        <f t="shared" si="1847"/>
        <v>3.9401493362339921</v>
      </c>
      <c r="X1654" s="42">
        <f t="shared" si="1847"/>
        <v>2.1769551446532462</v>
      </c>
      <c r="Y1654" s="42">
        <f t="shared" si="1857"/>
        <v>3.1400432655332793</v>
      </c>
      <c r="Z1654" s="42">
        <f t="shared" si="1858"/>
        <v>4.4134686622882624</v>
      </c>
      <c r="AA1654" s="42">
        <f t="shared" si="1848"/>
        <v>3.0224795503873105</v>
      </c>
      <c r="AB1654" s="42">
        <f t="shared" si="1848"/>
        <v>4.3043172603012447</v>
      </c>
      <c r="AC1654" s="42">
        <f t="shared" si="1859"/>
        <v>3.4997626560299788</v>
      </c>
      <c r="AD1654" s="74">
        <f t="shared" si="1844"/>
        <v>100.00000000000001</v>
      </c>
    </row>
    <row r="1655" spans="1:30" x14ac:dyDescent="0.25">
      <c r="A1655" s="34" t="s">
        <v>1135</v>
      </c>
      <c r="B1655" s="34" t="s">
        <v>1136</v>
      </c>
      <c r="C1655" s="42">
        <f t="shared" si="1849"/>
        <v>4.5640278206956779</v>
      </c>
      <c r="D1655" s="42">
        <f t="shared" si="1850"/>
        <v>2.5969047115911588</v>
      </c>
      <c r="E1655" s="42">
        <f t="shared" si="1851"/>
        <v>4.689102506046118</v>
      </c>
      <c r="F1655" s="42">
        <f t="shared" si="1852"/>
        <v>3.94508144325285</v>
      </c>
      <c r="G1655" s="42">
        <f t="shared" si="1845"/>
        <v>0.68545030653303829</v>
      </c>
      <c r="H1655" s="42">
        <f t="shared" si="1845"/>
        <v>4.2419185852245969</v>
      </c>
      <c r="I1655" s="42">
        <f t="shared" si="1845"/>
        <v>2.2251386347891979</v>
      </c>
      <c r="J1655" s="42">
        <f t="shared" si="1860"/>
        <v>2.5636351879024679</v>
      </c>
      <c r="K1655" s="42">
        <f t="shared" si="1841"/>
        <v>2.8263315150051866</v>
      </c>
      <c r="L1655" s="42">
        <f t="shared" si="1853"/>
        <v>2.3397822127873269</v>
      </c>
      <c r="M1655" s="42">
        <f t="shared" si="1846"/>
        <v>3.2209547567626711</v>
      </c>
      <c r="N1655" s="42">
        <f t="shared" si="1846"/>
        <v>4.3276178535098566</v>
      </c>
      <c r="O1655" s="42">
        <f t="shared" si="1846"/>
        <v>2.7224836620720199</v>
      </c>
      <c r="P1655" s="42">
        <f t="shared" si="1846"/>
        <v>1.5824031306544142</v>
      </c>
      <c r="Q1655" s="42">
        <f t="shared" si="1846"/>
        <v>6.0499636934933774</v>
      </c>
      <c r="R1655" s="42">
        <f t="shared" si="1846"/>
        <v>6.0499636934933774</v>
      </c>
      <c r="S1655" s="42">
        <f t="shared" si="1846"/>
        <v>1.116654564497793</v>
      </c>
      <c r="T1655" s="42">
        <f t="shared" si="1854"/>
        <v>8.0599636934933763</v>
      </c>
      <c r="U1655" s="42">
        <f t="shared" si="1855"/>
        <v>6.7999636934933774</v>
      </c>
      <c r="V1655" s="42">
        <f t="shared" si="1856"/>
        <v>3.4912273084333609</v>
      </c>
      <c r="W1655" s="42">
        <f t="shared" si="1847"/>
        <v>5.4399636934933771</v>
      </c>
      <c r="X1655" s="42">
        <f t="shared" si="1847"/>
        <v>1.7291514889466064</v>
      </c>
      <c r="Y1655" s="42">
        <f t="shared" si="1857"/>
        <v>3.6678945316165028</v>
      </c>
      <c r="Z1655" s="42">
        <f t="shared" si="1858"/>
        <v>5.0976914395343496</v>
      </c>
      <c r="AA1655" s="42">
        <f t="shared" si="1848"/>
        <v>4.9484313791946057</v>
      </c>
      <c r="AB1655" s="42">
        <f t="shared" si="1848"/>
        <v>2.059562108423278</v>
      </c>
      <c r="AC1655" s="42">
        <f t="shared" si="1859"/>
        <v>2.9587363850600163</v>
      </c>
      <c r="AD1655" s="74">
        <f t="shared" si="1844"/>
        <v>99.999999999999986</v>
      </c>
    </row>
    <row r="1656" spans="1:30" x14ac:dyDescent="0.25">
      <c r="A1656" s="34" t="s">
        <v>1137</v>
      </c>
      <c r="B1656" s="34" t="s">
        <v>1138</v>
      </c>
      <c r="C1656" s="42">
        <f t="shared" si="1849"/>
        <v>5.1768265391919277</v>
      </c>
      <c r="D1656" s="42">
        <f t="shared" si="1850"/>
        <v>2.8651529198140193</v>
      </c>
      <c r="E1656" s="42">
        <f t="shared" si="1851"/>
        <v>4.8916835217878907</v>
      </c>
      <c r="F1656" s="42">
        <f t="shared" si="1852"/>
        <v>3.5730712757747072</v>
      </c>
      <c r="G1656" s="42">
        <f t="shared" si="1845"/>
        <v>2.2008366465750675</v>
      </c>
      <c r="H1656" s="42">
        <f t="shared" si="1845"/>
        <v>3.15134575813412</v>
      </c>
      <c r="I1656" s="42">
        <f t="shared" si="1845"/>
        <v>2.0109251728211683</v>
      </c>
      <c r="J1656" s="42">
        <f t="shared" si="1860"/>
        <v>2.2883178596716371</v>
      </c>
      <c r="K1656" s="42">
        <f t="shared" si="1841"/>
        <v>3.0179177724638309</v>
      </c>
      <c r="L1656" s="42">
        <f t="shared" si="1853"/>
        <v>3.4507534672798252</v>
      </c>
      <c r="M1656" s="42">
        <f t="shared" si="1846"/>
        <v>2.0410429024197447</v>
      </c>
      <c r="N1656" s="42">
        <f t="shared" si="1846"/>
        <v>6.3087182141227327</v>
      </c>
      <c r="O1656" s="42">
        <f t="shared" si="1846"/>
        <v>4.0004085346333778</v>
      </c>
      <c r="P1656" s="42">
        <f t="shared" si="1846"/>
        <v>2.8758947448115757</v>
      </c>
      <c r="Q1656" s="42">
        <f t="shared" si="1846"/>
        <v>0</v>
      </c>
      <c r="R1656" s="42">
        <f t="shared" si="1846"/>
        <v>6.4744127884463394</v>
      </c>
      <c r="S1656" s="42">
        <f t="shared" si="1846"/>
        <v>1.2581375961487806</v>
      </c>
      <c r="T1656" s="42">
        <f t="shared" si="1854"/>
        <v>8.4844127884463383</v>
      </c>
      <c r="U1656" s="42">
        <f t="shared" si="1855"/>
        <v>7.2244127884463394</v>
      </c>
      <c r="V1656" s="42">
        <f t="shared" si="1856"/>
        <v>2.9472063942231688</v>
      </c>
      <c r="W1656" s="42">
        <f t="shared" si="1847"/>
        <v>4.0902026352782084</v>
      </c>
      <c r="X1656" s="42">
        <f t="shared" si="1847"/>
        <v>1.4428578736835485</v>
      </c>
      <c r="Y1656" s="42">
        <f t="shared" si="1857"/>
        <v>3.2621536345827837</v>
      </c>
      <c r="Z1656" s="42">
        <f t="shared" si="1858"/>
        <v>4.3787722476429103</v>
      </c>
      <c r="AA1656" s="42">
        <f t="shared" si="1848"/>
        <v>4.7916229575517759</v>
      </c>
      <c r="AB1656" s="42">
        <f t="shared" si="1848"/>
        <v>4.2703573711029055</v>
      </c>
      <c r="AC1656" s="42">
        <f t="shared" si="1859"/>
        <v>3.5225555949452745</v>
      </c>
      <c r="AD1656" s="74">
        <f t="shared" si="1844"/>
        <v>100.00000000000001</v>
      </c>
    </row>
    <row r="1657" spans="1:30" x14ac:dyDescent="0.25">
      <c r="A1657" s="34" t="s">
        <v>1139</v>
      </c>
      <c r="B1657" s="34" t="s">
        <v>1140</v>
      </c>
      <c r="C1657" s="42">
        <f t="shared" si="1849"/>
        <v>4.0756909243466666</v>
      </c>
      <c r="D1657" s="42">
        <f t="shared" si="1850"/>
        <v>4.2054469994225601</v>
      </c>
      <c r="E1657" s="42">
        <f t="shared" si="1851"/>
        <v>4.5544220385338265</v>
      </c>
      <c r="F1657" s="42">
        <f t="shared" si="1852"/>
        <v>3.9106167815030459</v>
      </c>
      <c r="G1657" s="42">
        <f t="shared" si="1845"/>
        <v>0.68197805940165912</v>
      </c>
      <c r="H1657" s="42">
        <f t="shared" si="1845"/>
        <v>4.7555253328439422</v>
      </c>
      <c r="I1657" s="42">
        <f t="shared" si="1845"/>
        <v>3.428269365688724</v>
      </c>
      <c r="J1657" s="42">
        <f t="shared" si="1860"/>
        <v>0.56719401313655449</v>
      </c>
      <c r="K1657" s="42">
        <f t="shared" si="1841"/>
        <v>3.8971431486414696</v>
      </c>
      <c r="L1657" s="42">
        <f t="shared" si="1853"/>
        <v>2.7234239952749535</v>
      </c>
      <c r="M1657" s="42">
        <f t="shared" si="1846"/>
        <v>4.3502233888227426</v>
      </c>
      <c r="N1657" s="42">
        <f t="shared" si="1846"/>
        <v>5.5428374285209498</v>
      </c>
      <c r="O1657" s="42">
        <f t="shared" si="1846"/>
        <v>3.5246131420474662</v>
      </c>
      <c r="P1657" s="42">
        <f t="shared" si="1846"/>
        <v>0.23361270084936872</v>
      </c>
      <c r="Q1657" s="42">
        <f t="shared" si="1846"/>
        <v>0.4</v>
      </c>
      <c r="R1657" s="42">
        <f t="shared" si="1846"/>
        <v>6.094543107452802</v>
      </c>
      <c r="S1657" s="42">
        <f t="shared" si="1846"/>
        <v>5.1945431074528017</v>
      </c>
      <c r="T1657" s="42">
        <f t="shared" si="1854"/>
        <v>8.1045431074528018</v>
      </c>
      <c r="U1657" s="42">
        <f t="shared" si="1855"/>
        <v>6.4445431074528017</v>
      </c>
      <c r="V1657" s="42">
        <f t="shared" si="1856"/>
        <v>1.9954536652948027</v>
      </c>
      <c r="W1657" s="42">
        <f t="shared" si="1847"/>
        <v>4.3154640836961349</v>
      </c>
      <c r="X1657" s="42">
        <f t="shared" si="1847"/>
        <v>1.5756965556599727</v>
      </c>
      <c r="Y1657" s="42">
        <f t="shared" si="1857"/>
        <v>2.705255838753275</v>
      </c>
      <c r="Z1657" s="42">
        <f t="shared" si="1858"/>
        <v>4.17237669254067</v>
      </c>
      <c r="AA1657" s="42">
        <f t="shared" si="1848"/>
        <v>3.511705906822737</v>
      </c>
      <c r="AB1657" s="42">
        <f t="shared" si="1848"/>
        <v>4.4088184181573462</v>
      </c>
      <c r="AC1657" s="42">
        <f t="shared" si="1859"/>
        <v>4.6260590902299343</v>
      </c>
      <c r="AD1657" s="74">
        <f t="shared" si="1844"/>
        <v>100</v>
      </c>
    </row>
    <row r="1658" spans="1:30" x14ac:dyDescent="0.25">
      <c r="A1658" s="34" t="s">
        <v>1141</v>
      </c>
      <c r="B1658" s="34" t="s">
        <v>1142</v>
      </c>
      <c r="C1658" s="42">
        <f t="shared" si="1849"/>
        <v>4.9350385179416607</v>
      </c>
      <c r="D1658" s="42">
        <f t="shared" si="1850"/>
        <v>1.9390390352109441</v>
      </c>
      <c r="E1658" s="42">
        <f t="shared" si="1851"/>
        <v>4.0563556349951142</v>
      </c>
      <c r="F1658" s="42">
        <f t="shared" si="1852"/>
        <v>2.2871486995387684</v>
      </c>
      <c r="G1658" s="42">
        <f t="shared" si="1845"/>
        <v>7.68389254228945E-2</v>
      </c>
      <c r="H1658" s="42">
        <f t="shared" si="1845"/>
        <v>5.9191886292534726</v>
      </c>
      <c r="I1658" s="42">
        <f t="shared" si="1845"/>
        <v>4.1708769418559495</v>
      </c>
      <c r="J1658" s="42">
        <f t="shared" si="1860"/>
        <v>2.0881428905467687</v>
      </c>
      <c r="K1658" s="42">
        <f t="shared" si="1841"/>
        <v>3.6440438465879477</v>
      </c>
      <c r="L1658" s="42">
        <f t="shared" si="1853"/>
        <v>2.0410157963988507</v>
      </c>
      <c r="M1658" s="42">
        <f t="shared" si="1846"/>
        <v>3.7373899289081556</v>
      </c>
      <c r="N1658" s="42">
        <f t="shared" si="1846"/>
        <v>5.5589127940223024</v>
      </c>
      <c r="O1658" s="42">
        <f t="shared" si="1846"/>
        <v>4.6642671696664983</v>
      </c>
      <c r="P1658" s="42">
        <f t="shared" si="1846"/>
        <v>0.90408337058686727</v>
      </c>
      <c r="Q1658" s="42">
        <f t="shared" si="1846"/>
        <v>6.0294883436883344</v>
      </c>
      <c r="R1658" s="42">
        <f t="shared" si="1846"/>
        <v>6.0294883436883344</v>
      </c>
      <c r="S1658" s="42">
        <f t="shared" si="1846"/>
        <v>1.1098294478961122</v>
      </c>
      <c r="T1658" s="42">
        <f t="shared" si="1854"/>
        <v>8.0394883436883333</v>
      </c>
      <c r="U1658" s="42">
        <f t="shared" si="1855"/>
        <v>6.7794883436883344</v>
      </c>
      <c r="V1658" s="42">
        <f t="shared" si="1856"/>
        <v>2.4735154908571526</v>
      </c>
      <c r="W1658" s="42">
        <f t="shared" si="1847"/>
        <v>4.1978804178107829</v>
      </c>
      <c r="X1658" s="42">
        <f t="shared" si="1847"/>
        <v>0.67415176446925251</v>
      </c>
      <c r="Y1658" s="42">
        <f t="shared" si="1857"/>
        <v>3.0438875957544016</v>
      </c>
      <c r="Z1658" s="42">
        <f t="shared" si="1858"/>
        <v>4.8152845418595396</v>
      </c>
      <c r="AA1658" s="42">
        <f t="shared" si="1848"/>
        <v>3.6193350363915711</v>
      </c>
      <c r="AB1658" s="42">
        <f t="shared" si="1848"/>
        <v>3.3354616369339731</v>
      </c>
      <c r="AC1658" s="42">
        <f t="shared" si="1859"/>
        <v>3.830358512337674</v>
      </c>
      <c r="AD1658" s="74">
        <f t="shared" si="1844"/>
        <v>99.999999999999986</v>
      </c>
    </row>
    <row r="1659" spans="1:30" x14ac:dyDescent="0.25">
      <c r="A1659" s="34" t="s">
        <v>1143</v>
      </c>
      <c r="B1659" s="34" t="s">
        <v>1144</v>
      </c>
      <c r="C1659" s="42">
        <f t="shared" si="1849"/>
        <v>4.0071578807010253</v>
      </c>
      <c r="D1659" s="42">
        <f t="shared" si="1850"/>
        <v>4.3161403289915636</v>
      </c>
      <c r="E1659" s="42">
        <f t="shared" si="1851"/>
        <v>3.7169846812140208</v>
      </c>
      <c r="F1659" s="42">
        <f t="shared" si="1852"/>
        <v>2.2142655179552002</v>
      </c>
      <c r="G1659" s="42">
        <f t="shared" si="1845"/>
        <v>0.49536486616026798</v>
      </c>
      <c r="H1659" s="42">
        <f t="shared" si="1845"/>
        <v>5.439456248428912</v>
      </c>
      <c r="I1659" s="42">
        <f t="shared" si="1845"/>
        <v>1.9581521175477428</v>
      </c>
      <c r="J1659" s="42">
        <f t="shared" si="1860"/>
        <v>2.9100569038664417</v>
      </c>
      <c r="K1659" s="42">
        <f t="shared" si="1841"/>
        <v>2.4774484222122508</v>
      </c>
      <c r="L1659" s="42">
        <f t="shared" si="1853"/>
        <v>3.0660441113183312</v>
      </c>
      <c r="M1659" s="42">
        <f t="shared" si="1846"/>
        <v>4.7433935716767994</v>
      </c>
      <c r="N1659" s="42">
        <f t="shared" si="1846"/>
        <v>5.1364740866574312</v>
      </c>
      <c r="O1659" s="42">
        <f t="shared" si="1846"/>
        <v>4.8048496016579803</v>
      </c>
      <c r="P1659" s="42">
        <f t="shared" si="1846"/>
        <v>0.10397943973476539</v>
      </c>
      <c r="Q1659" s="42">
        <f t="shared" si="1846"/>
        <v>5.7643601902958324</v>
      </c>
      <c r="R1659" s="42">
        <f t="shared" si="1846"/>
        <v>5.7643601902958324</v>
      </c>
      <c r="S1659" s="42">
        <f t="shared" si="1846"/>
        <v>4.864360190295832</v>
      </c>
      <c r="T1659" s="42">
        <f t="shared" si="1854"/>
        <v>7.7743601902958321</v>
      </c>
      <c r="U1659" s="42">
        <f t="shared" si="1855"/>
        <v>6.5143601902958324</v>
      </c>
      <c r="V1659" s="42">
        <f t="shared" si="1856"/>
        <v>1.8716350713609384</v>
      </c>
      <c r="W1659" s="42">
        <f t="shared" si="1847"/>
        <v>4.2350664492558421</v>
      </c>
      <c r="X1659" s="42">
        <f t="shared" si="1847"/>
        <v>0.65696982771251311</v>
      </c>
      <c r="Y1659" s="42">
        <f t="shared" si="1857"/>
        <v>2.6966201564821288</v>
      </c>
      <c r="Z1659" s="42">
        <f t="shared" si="1858"/>
        <v>3.0505553570988284</v>
      </c>
      <c r="AA1659" s="42">
        <f t="shared" si="1848"/>
        <v>3.3202793589897706</v>
      </c>
      <c r="AB1659" s="42">
        <f t="shared" si="1848"/>
        <v>3.924670767860992</v>
      </c>
      <c r="AC1659" s="42">
        <f t="shared" si="1859"/>
        <v>4.1726342816370661</v>
      </c>
      <c r="AD1659" s="74">
        <f t="shared" si="1844"/>
        <v>99.999999999999972</v>
      </c>
    </row>
    <row r="1660" spans="1:30" x14ac:dyDescent="0.25">
      <c r="A1660" s="34" t="s">
        <v>1145</v>
      </c>
      <c r="B1660" s="34" t="s">
        <v>1146</v>
      </c>
      <c r="C1660" s="42">
        <f t="shared" si="1849"/>
        <v>5.0642051514256394</v>
      </c>
      <c r="D1660" s="42">
        <f t="shared" si="1850"/>
        <v>2.5487322189776029</v>
      </c>
      <c r="E1660" s="42">
        <f t="shared" si="1851"/>
        <v>5.3445120267767177</v>
      </c>
      <c r="F1660" s="42">
        <f t="shared" si="1852"/>
        <v>4.6218068586209879</v>
      </c>
      <c r="G1660" s="42">
        <f t="shared" si="1845"/>
        <v>3.1432759152904737</v>
      </c>
      <c r="H1660" s="42">
        <f t="shared" si="1845"/>
        <v>3.8657258386285296</v>
      </c>
      <c r="I1660" s="42">
        <f t="shared" si="1845"/>
        <v>4.188797326154897</v>
      </c>
      <c r="J1660" s="42">
        <f t="shared" si="1860"/>
        <v>3.9476234679455473</v>
      </c>
      <c r="K1660" s="42">
        <f t="shared" si="1841"/>
        <v>0.8118459857615592</v>
      </c>
      <c r="L1660" s="42">
        <f t="shared" si="1853"/>
        <v>1.4311481826884118</v>
      </c>
      <c r="M1660" s="42">
        <f t="shared" si="1846"/>
        <v>3.6195708711345644</v>
      </c>
      <c r="N1660" s="42">
        <f t="shared" si="1846"/>
        <v>3.7698082868278582</v>
      </c>
      <c r="O1660" s="42">
        <f t="shared" si="1846"/>
        <v>4.0067130114629306</v>
      </c>
      <c r="P1660" s="42">
        <f t="shared" si="1846"/>
        <v>3.5420962988173335</v>
      </c>
      <c r="Q1660" s="42">
        <f t="shared" si="1846"/>
        <v>2.7675040104018973</v>
      </c>
      <c r="R1660" s="42">
        <f t="shared" si="1846"/>
        <v>5.3697072693245298</v>
      </c>
      <c r="S1660" s="42">
        <f t="shared" si="1846"/>
        <v>3.3005962095367356</v>
      </c>
      <c r="T1660" s="42">
        <f t="shared" si="1854"/>
        <v>3.9210267473081393</v>
      </c>
      <c r="U1660" s="42">
        <f t="shared" si="1855"/>
        <v>0.75</v>
      </c>
      <c r="V1660" s="42">
        <f t="shared" si="1856"/>
        <v>6.0824839280538106</v>
      </c>
      <c r="W1660" s="42">
        <f t="shared" si="1847"/>
        <v>1.5141613093512709</v>
      </c>
      <c r="X1660" s="42">
        <f t="shared" si="1847"/>
        <v>5.5724839280538108</v>
      </c>
      <c r="Y1660" s="42">
        <f t="shared" si="1857"/>
        <v>5.7224839280538111</v>
      </c>
      <c r="Z1660" s="42">
        <f t="shared" si="1858"/>
        <v>2.9452016366890867</v>
      </c>
      <c r="AA1660" s="42">
        <f t="shared" si="1848"/>
        <v>4.8967519309811545</v>
      </c>
      <c r="AB1660" s="42">
        <f t="shared" si="1848"/>
        <v>2.7116952885335359</v>
      </c>
      <c r="AC1660" s="42">
        <f t="shared" si="1859"/>
        <v>4.5400423731991779</v>
      </c>
      <c r="AD1660" s="74">
        <f t="shared" si="1844"/>
        <v>100</v>
      </c>
    </row>
    <row r="1661" spans="1:30" x14ac:dyDescent="0.25">
      <c r="A1661" s="34" t="s">
        <v>1147</v>
      </c>
      <c r="B1661" s="34" t="s">
        <v>1148</v>
      </c>
      <c r="C1661" s="42">
        <f t="shared" si="1849"/>
        <v>6.5513261521876585</v>
      </c>
      <c r="D1661" s="42">
        <f t="shared" si="1850"/>
        <v>3.5708704091654013</v>
      </c>
      <c r="E1661" s="42">
        <f t="shared" si="1851"/>
        <v>4.607025274712603</v>
      </c>
      <c r="F1661" s="42">
        <f t="shared" si="1852"/>
        <v>4.269027350406839</v>
      </c>
      <c r="G1661" s="42">
        <f t="shared" si="1845"/>
        <v>3.7071418431222853</v>
      </c>
      <c r="H1661" s="42">
        <f t="shared" si="1845"/>
        <v>4.1151347125811322</v>
      </c>
      <c r="I1661" s="42">
        <f t="shared" si="1845"/>
        <v>4.1908984856060236</v>
      </c>
      <c r="J1661" s="42">
        <f t="shared" si="1860"/>
        <v>3.7745574928943588</v>
      </c>
      <c r="K1661" s="42">
        <f t="shared" si="1841"/>
        <v>1.9925703844271814</v>
      </c>
      <c r="L1661" s="42">
        <f t="shared" si="1853"/>
        <v>1.7986644451043712</v>
      </c>
      <c r="M1661" s="42">
        <f t="shared" si="1846"/>
        <v>4.5831632044321626</v>
      </c>
      <c r="N1661" s="42">
        <f t="shared" si="1846"/>
        <v>3.8557353972515171</v>
      </c>
      <c r="O1661" s="42">
        <f t="shared" si="1846"/>
        <v>4.0793356286937339</v>
      </c>
      <c r="P1661" s="42">
        <f t="shared" si="1846"/>
        <v>4.6002531957342558</v>
      </c>
      <c r="Q1661" s="42">
        <f t="shared" si="1846"/>
        <v>3.4375775753734161</v>
      </c>
      <c r="R1661" s="42">
        <f t="shared" si="1846"/>
        <v>3.6591945176170917</v>
      </c>
      <c r="S1661" s="42">
        <f t="shared" si="1846"/>
        <v>2.0915617540157347</v>
      </c>
      <c r="T1661" s="42">
        <f t="shared" si="1854"/>
        <v>3.8516791404809578</v>
      </c>
      <c r="U1661" s="42">
        <f t="shared" si="1855"/>
        <v>0.75</v>
      </c>
      <c r="V1661" s="42">
        <f>V331</f>
        <v>0</v>
      </c>
      <c r="W1661" s="42">
        <f>W331+0.21</f>
        <v>1.8975659600655543</v>
      </c>
      <c r="X1661" s="42">
        <f t="shared" si="1847"/>
        <v>6.0926978801966616</v>
      </c>
      <c r="Y1661" s="42">
        <f t="shared" si="1857"/>
        <v>6.2426978801966619</v>
      </c>
      <c r="Z1661" s="42">
        <f t="shared" si="1858"/>
        <v>3.1619574500819412</v>
      </c>
      <c r="AA1661" s="42">
        <f t="shared" si="1848"/>
        <v>4.3684864453018131</v>
      </c>
      <c r="AB1661" s="42">
        <f t="shared" si="1848"/>
        <v>4.2529412452277287</v>
      </c>
      <c r="AC1661" s="42">
        <f>AC331</f>
        <v>4.4979361751229137</v>
      </c>
      <c r="AD1661" s="74">
        <f t="shared" ref="AD1661:AD1663" si="1861">SUM(C1661:AC1661)</f>
        <v>99.999999999999986</v>
      </c>
    </row>
    <row r="1662" spans="1:30" x14ac:dyDescent="0.25">
      <c r="A1662" s="34" t="s">
        <v>1149</v>
      </c>
      <c r="B1662" s="34" t="s">
        <v>1150</v>
      </c>
      <c r="C1662" s="42">
        <f t="shared" si="1849"/>
        <v>4.646104902501464</v>
      </c>
      <c r="D1662" s="42">
        <f t="shared" si="1850"/>
        <v>1.6400632125743932</v>
      </c>
      <c r="E1662" s="42">
        <f t="shared" si="1851"/>
        <v>4.4082737080614018</v>
      </c>
      <c r="F1662" s="42">
        <f t="shared" si="1852"/>
        <v>4.1444957204001742</v>
      </c>
      <c r="G1662" s="42">
        <f t="shared" si="1845"/>
        <v>2.7840895506603758</v>
      </c>
      <c r="H1662" s="42">
        <f t="shared" si="1845"/>
        <v>4.1882950756838779</v>
      </c>
      <c r="I1662" s="42">
        <f t="shared" si="1845"/>
        <v>3.7446204232870848</v>
      </c>
      <c r="J1662" s="42">
        <f t="shared" si="1860"/>
        <v>3.3357585210089127</v>
      </c>
      <c r="K1662" s="42">
        <f t="shared" si="1841"/>
        <v>0.79178819212666907</v>
      </c>
      <c r="L1662" s="42">
        <f t="shared" si="1853"/>
        <v>3.8722581165718157</v>
      </c>
      <c r="M1662" s="42">
        <f t="shared" si="1846"/>
        <v>2.0337030978944024</v>
      </c>
      <c r="N1662" s="42">
        <f t="shared" si="1846"/>
        <v>2.9527618545213179</v>
      </c>
      <c r="O1662" s="42">
        <f t="shared" si="1846"/>
        <v>2.9968264533304363</v>
      </c>
      <c r="P1662" s="42">
        <f t="shared" si="1846"/>
        <v>5.4040721819809949</v>
      </c>
      <c r="Q1662" s="42">
        <f t="shared" si="1846"/>
        <v>2.9439292382966946</v>
      </c>
      <c r="R1662" s="42">
        <f t="shared" si="1846"/>
        <v>4.9193269257349614</v>
      </c>
      <c r="S1662" s="42">
        <f t="shared" si="1846"/>
        <v>4.6630245467208873</v>
      </c>
      <c r="T1662" s="42">
        <f t="shared" si="1854"/>
        <v>2.0809075739922007</v>
      </c>
      <c r="U1662" s="42">
        <f t="shared" si="1855"/>
        <v>0.75</v>
      </c>
      <c r="V1662" s="42">
        <f t="shared" si="1856"/>
        <v>5.9995018131084104</v>
      </c>
      <c r="W1662" s="42">
        <f t="shared" si="1847"/>
        <v>5.6795018131084101</v>
      </c>
      <c r="X1662" s="42">
        <f t="shared" si="1847"/>
        <v>5.4895018131084106</v>
      </c>
      <c r="Y1662" s="42">
        <f t="shared" si="1857"/>
        <v>5.6395018131084109</v>
      </c>
      <c r="Z1662" s="42">
        <f t="shared" si="1858"/>
        <v>4.2209386331927563</v>
      </c>
      <c r="AA1662" s="42">
        <f t="shared" si="1848"/>
        <v>3.2005826517029936</v>
      </c>
      <c r="AB1662" s="42">
        <f t="shared" si="1848"/>
        <v>4.6836715629530721</v>
      </c>
      <c r="AC1662" s="42">
        <f t="shared" si="1859"/>
        <v>2.7865006043694693</v>
      </c>
      <c r="AD1662" s="74">
        <f t="shared" si="1861"/>
        <v>100</v>
      </c>
    </row>
    <row r="1663" spans="1:30" x14ac:dyDescent="0.25">
      <c r="A1663" s="34" t="s">
        <v>1151</v>
      </c>
      <c r="B1663" s="34" t="s">
        <v>1152</v>
      </c>
      <c r="C1663" s="42">
        <f t="shared" si="1849"/>
        <v>4.3715898607014951</v>
      </c>
      <c r="D1663" s="42">
        <f t="shared" si="1850"/>
        <v>3.8021363991710855</v>
      </c>
      <c r="E1663" s="42">
        <f t="shared" si="1851"/>
        <v>2.9781327486681959</v>
      </c>
      <c r="F1663" s="42">
        <f t="shared" si="1852"/>
        <v>1.6735275991340495</v>
      </c>
      <c r="G1663" s="42">
        <f t="shared" si="1845"/>
        <v>2.1167418827554871</v>
      </c>
      <c r="H1663" s="42">
        <f t="shared" si="1845"/>
        <v>5.0448707696763977</v>
      </c>
      <c r="I1663" s="42">
        <f t="shared" si="1845"/>
        <v>2.7389402695701612</v>
      </c>
      <c r="J1663" s="42">
        <f t="shared" si="1860"/>
        <v>2.056236532418863</v>
      </c>
      <c r="K1663" s="42">
        <f t="shared" ref="K1663:K1678" si="1862">K333</f>
        <v>1.4612422040837096</v>
      </c>
      <c r="L1663" s="42">
        <f>L333</f>
        <v>5.5340560068499789</v>
      </c>
      <c r="M1663" s="42">
        <f t="shared" si="1846"/>
        <v>2.9304146418673973</v>
      </c>
      <c r="N1663" s="42">
        <f>N333-1.5</f>
        <v>2.0755262739328679</v>
      </c>
      <c r="O1663" s="42">
        <f t="shared" si="1846"/>
        <v>4.07845086123148</v>
      </c>
      <c r="P1663" s="42">
        <f t="shared" si="1846"/>
        <v>5.3044553332906421</v>
      </c>
      <c r="Q1663" s="42">
        <f t="shared" si="1846"/>
        <v>3.6636472250506391</v>
      </c>
      <c r="R1663" s="42">
        <f t="shared" si="1846"/>
        <v>4.1039689717639432</v>
      </c>
      <c r="S1663" s="42">
        <f t="shared" si="1846"/>
        <v>4.0885426561282268</v>
      </c>
      <c r="T1663" s="42">
        <f t="shared" si="1854"/>
        <v>3.0936606534334201</v>
      </c>
      <c r="U1663" s="42">
        <f t="shared" si="1855"/>
        <v>7.1580466639695919</v>
      </c>
      <c r="V1663" s="42">
        <f t="shared" si="1856"/>
        <v>6.1180466639695918</v>
      </c>
      <c r="W1663" s="42">
        <f t="shared" si="1847"/>
        <v>3.6620311093130611</v>
      </c>
      <c r="X1663" s="42">
        <f t="shared" si="1847"/>
        <v>5.6080466639695921</v>
      </c>
      <c r="Y1663" s="42">
        <f t="shared" si="1857"/>
        <v>5.7580466639695924</v>
      </c>
      <c r="Z1663" s="42">
        <f t="shared" si="1858"/>
        <v>4.2950291649809946</v>
      </c>
      <c r="AA1663" s="42">
        <f t="shared" si="1848"/>
        <v>2.0951824416196985</v>
      </c>
      <c r="AB1663" s="42">
        <f t="shared" si="1848"/>
        <v>1.3634141838233176</v>
      </c>
      <c r="AC1663" s="42">
        <f t="shared" si="1859"/>
        <v>2.8260155546565295</v>
      </c>
      <c r="AD1663" s="74">
        <f t="shared" si="1861"/>
        <v>100.00000000000001</v>
      </c>
    </row>
    <row r="1664" spans="1:30" x14ac:dyDescent="0.25">
      <c r="A1664" s="34" t="s">
        <v>1153</v>
      </c>
      <c r="B1664" s="34" t="s">
        <v>1154</v>
      </c>
      <c r="C1664" s="42">
        <f t="shared" si="1849"/>
        <v>3.2289439242323841</v>
      </c>
      <c r="D1664" s="42">
        <f t="shared" si="1850"/>
        <v>2.046942147785948</v>
      </c>
      <c r="E1664" s="42">
        <f t="shared" si="1851"/>
        <v>4.9063666891962683</v>
      </c>
      <c r="F1664" s="42">
        <f t="shared" si="1852"/>
        <v>3.5128228225226539</v>
      </c>
      <c r="G1664" s="42">
        <f t="shared" si="1845"/>
        <v>4.5258073539247103</v>
      </c>
      <c r="H1664" s="42">
        <f t="shared" si="1845"/>
        <v>2.9277266381759217</v>
      </c>
      <c r="I1664" s="42">
        <f t="shared" si="1845"/>
        <v>2.6227958164268084</v>
      </c>
      <c r="J1664" s="42">
        <f t="shared" si="1860"/>
        <v>3.1921970355501661</v>
      </c>
      <c r="K1664" s="42">
        <f t="shared" si="1862"/>
        <v>0.30929859947938532</v>
      </c>
      <c r="L1664" s="42">
        <f t="shared" si="1853"/>
        <v>4.7881967155131226</v>
      </c>
      <c r="M1664" s="42">
        <f t="shared" si="1846"/>
        <v>5.9495375928366281</v>
      </c>
      <c r="N1664" s="42">
        <f t="shared" si="1846"/>
        <v>4.1049937508296725</v>
      </c>
      <c r="O1664" s="42">
        <f t="shared" si="1846"/>
        <v>1.7920512809282469</v>
      </c>
      <c r="P1664" s="42">
        <f t="shared" si="1846"/>
        <v>6.2754559874816414</v>
      </c>
      <c r="Q1664" s="42">
        <f t="shared" si="1846"/>
        <v>5.847866419682445</v>
      </c>
      <c r="R1664" s="42">
        <f t="shared" si="1846"/>
        <v>6.3669601340943478</v>
      </c>
      <c r="S1664" s="42">
        <f t="shared" si="1846"/>
        <v>5.1107150807292028</v>
      </c>
      <c r="T1664" s="42">
        <f t="shared" si="1854"/>
        <v>2.1850132143994601</v>
      </c>
      <c r="U1664" s="42">
        <f t="shared" si="1855"/>
        <v>0.35</v>
      </c>
      <c r="V1664" s="42">
        <f t="shared" si="1856"/>
        <v>6.1781967155131223</v>
      </c>
      <c r="W1664" s="42">
        <f t="shared" si="1847"/>
        <v>5.858196715513122</v>
      </c>
      <c r="X1664" s="42">
        <f t="shared" si="1847"/>
        <v>5.6681967155131225</v>
      </c>
      <c r="Y1664" s="42">
        <f>Y334+0.34</f>
        <v>0.34</v>
      </c>
      <c r="Z1664" s="42">
        <f t="shared" si="1858"/>
        <v>4.6021311436754146</v>
      </c>
      <c r="AA1664" s="42">
        <f t="shared" si="1848"/>
        <v>1.9115930917519151</v>
      </c>
      <c r="AB1664" s="42">
        <f>AB334-0.69</f>
        <v>2.337666547686994</v>
      </c>
      <c r="AC1664" s="42">
        <f t="shared" si="1859"/>
        <v>3.0603278665572771</v>
      </c>
      <c r="AD1664" s="74">
        <f t="shared" ref="AD1664:AD1670" si="1863">SUM(C1664:AC1664)</f>
        <v>99.999999999999972</v>
      </c>
    </row>
    <row r="1665" spans="1:30" x14ac:dyDescent="0.25">
      <c r="A1665" s="34" t="s">
        <v>1155</v>
      </c>
      <c r="B1665" s="34" t="s">
        <v>1156</v>
      </c>
      <c r="C1665" s="42">
        <f t="shared" si="1849"/>
        <v>4.6990683602654357</v>
      </c>
      <c r="D1665" s="42">
        <f t="shared" si="1850"/>
        <v>5.0180032847339575</v>
      </c>
      <c r="E1665" s="42">
        <f t="shared" si="1851"/>
        <v>2.8423314233373596</v>
      </c>
      <c r="F1665" s="42">
        <f t="shared" si="1852"/>
        <v>1.729813627646128</v>
      </c>
      <c r="G1665" s="42">
        <f t="shared" si="1845"/>
        <v>1.9269139494557472</v>
      </c>
      <c r="H1665" s="42">
        <f t="shared" si="1845"/>
        <v>4.9848015527712466</v>
      </c>
      <c r="I1665" s="42">
        <f t="shared" si="1845"/>
        <v>2.8852804581579234</v>
      </c>
      <c r="J1665" s="42">
        <f t="shared" si="1860"/>
        <v>2.4748369371232934</v>
      </c>
      <c r="K1665" s="42">
        <f t="shared" si="1862"/>
        <v>1.1421930119185781</v>
      </c>
      <c r="L1665" s="42">
        <f t="shared" si="1853"/>
        <v>2.9153282951601298</v>
      </c>
      <c r="M1665" s="42">
        <f t="shared" si="1846"/>
        <v>2.0597218750020416</v>
      </c>
      <c r="N1665" s="42">
        <f t="shared" si="1846"/>
        <v>0.27734836381622252</v>
      </c>
      <c r="O1665" s="42">
        <f t="shared" si="1846"/>
        <v>4.19340990432383</v>
      </c>
      <c r="P1665" s="42">
        <f t="shared" si="1846"/>
        <v>4.171417598003595</v>
      </c>
      <c r="Q1665" s="42">
        <f t="shared" si="1846"/>
        <v>5.2866905711716798</v>
      </c>
      <c r="R1665" s="42">
        <f t="shared" si="1846"/>
        <v>5.2274698370610455</v>
      </c>
      <c r="S1665" s="42">
        <f t="shared" si="1846"/>
        <v>4.6666670047181578</v>
      </c>
      <c r="T1665" s="42">
        <f t="shared" si="1854"/>
        <v>3.1446730632505946</v>
      </c>
      <c r="U1665" s="42">
        <f t="shared" si="1855"/>
        <v>7.1199683993877896</v>
      </c>
      <c r="V1665" s="42">
        <f t="shared" si="1856"/>
        <v>6.0799683993877895</v>
      </c>
      <c r="W1665" s="42">
        <f t="shared" si="1847"/>
        <v>1.5133227997959304</v>
      </c>
      <c r="X1665" s="42">
        <f t="shared" si="1847"/>
        <v>5.5699683993877898</v>
      </c>
      <c r="Y1665" s="42">
        <f t="shared" si="1857"/>
        <v>5.7199683993877901</v>
      </c>
      <c r="Z1665" s="42">
        <f t="shared" si="1858"/>
        <v>4.2712302496173677</v>
      </c>
      <c r="AA1665" s="42">
        <f t="shared" si="1848"/>
        <v>3.1975205915647766</v>
      </c>
      <c r="AB1665" s="42">
        <f t="shared" si="1848"/>
        <v>4.2014685187451386</v>
      </c>
      <c r="AC1665" s="42">
        <f t="shared" si="1859"/>
        <v>2.6806151248086834</v>
      </c>
      <c r="AD1665" s="74">
        <f t="shared" si="1863"/>
        <v>100.00000000000003</v>
      </c>
    </row>
    <row r="1666" spans="1:30" x14ac:dyDescent="0.25">
      <c r="A1666" s="34" t="s">
        <v>1157</v>
      </c>
      <c r="B1666" s="34" t="s">
        <v>1158</v>
      </c>
      <c r="C1666" s="42">
        <f t="shared" si="1849"/>
        <v>7.9085993221269764</v>
      </c>
      <c r="D1666" s="42">
        <f t="shared" si="1850"/>
        <v>7.5785993221269772</v>
      </c>
      <c r="E1666" s="42">
        <f t="shared" si="1851"/>
        <v>3.4210830508862395</v>
      </c>
      <c r="F1666" s="42">
        <f t="shared" si="1852"/>
        <v>2.575212724241061</v>
      </c>
      <c r="G1666" s="42">
        <f t="shared" si="1845"/>
        <v>2.3635497380945099</v>
      </c>
      <c r="H1666" s="42">
        <f t="shared" si="1845"/>
        <v>2.6325609062923712</v>
      </c>
      <c r="I1666" s="42">
        <f t="shared" si="1845"/>
        <v>0.52763323295474129</v>
      </c>
      <c r="J1666" s="42">
        <f t="shared" si="1860"/>
        <v>1.2956810409304407</v>
      </c>
      <c r="K1666" s="42">
        <f t="shared" si="1862"/>
        <v>4.7348208294880072</v>
      </c>
      <c r="L1666" s="42">
        <f t="shared" si="1853"/>
        <v>2.3884079661521125</v>
      </c>
      <c r="M1666" s="42">
        <f t="shared" si="1846"/>
        <v>1.1402563017174896</v>
      </c>
      <c r="N1666" s="42">
        <f t="shared" si="1846"/>
        <v>6.1280363790459784</v>
      </c>
      <c r="O1666" s="42">
        <f t="shared" si="1846"/>
        <v>2.7170918415184588</v>
      </c>
      <c r="P1666" s="42">
        <f t="shared" si="1846"/>
        <v>2.1857357500180807</v>
      </c>
      <c r="Q1666" s="42">
        <f t="shared" si="1846"/>
        <v>0.77975129904622209</v>
      </c>
      <c r="R1666" s="42">
        <f t="shared" si="1846"/>
        <v>5.5881675388686034</v>
      </c>
      <c r="S1666" s="42">
        <f t="shared" si="1846"/>
        <v>4.2311960177882506</v>
      </c>
      <c r="T1666" s="42">
        <f t="shared" si="1854"/>
        <v>9.1885993221269757</v>
      </c>
      <c r="U1666" s="42">
        <f t="shared" si="1855"/>
        <v>0.79499885389608271</v>
      </c>
      <c r="V1666" s="42">
        <f t="shared" si="1856"/>
        <v>6.5778410924384669</v>
      </c>
      <c r="W1666" s="42">
        <f t="shared" si="1847"/>
        <v>4.861979515674995</v>
      </c>
      <c r="X1666" s="42">
        <f t="shared" si="1847"/>
        <v>5.7454614377515636</v>
      </c>
      <c r="Y1666" s="42">
        <f t="shared" si="1857"/>
        <v>6.0481329434466433</v>
      </c>
      <c r="Z1666" s="42">
        <f t="shared" si="1858"/>
        <v>0.63800425124178606</v>
      </c>
      <c r="AA1666" s="42">
        <f t="shared" si="1848"/>
        <v>0.08</v>
      </c>
      <c r="AB1666" s="42">
        <f t="shared" si="1848"/>
        <v>0</v>
      </c>
      <c r="AC1666" s="42">
        <f t="shared" si="1859"/>
        <v>7.8685993221269772</v>
      </c>
      <c r="AD1666" s="74">
        <f t="shared" si="1863"/>
        <v>100.00000000000001</v>
      </c>
    </row>
    <row r="1667" spans="1:30" x14ac:dyDescent="0.25">
      <c r="A1667" s="34" t="s">
        <v>1159</v>
      </c>
      <c r="B1667" s="34" t="s">
        <v>1160</v>
      </c>
      <c r="C1667" s="42">
        <f t="shared" si="1849"/>
        <v>8.0088488753495177</v>
      </c>
      <c r="D1667" s="42">
        <f t="shared" si="1850"/>
        <v>7.6788488753495185</v>
      </c>
      <c r="E1667" s="42">
        <f t="shared" si="1851"/>
        <v>4.979280547093448</v>
      </c>
      <c r="F1667" s="42">
        <f t="shared" si="1852"/>
        <v>4.7684528480809103</v>
      </c>
      <c r="G1667" s="42">
        <f t="shared" si="1845"/>
        <v>1.3896602935609321</v>
      </c>
      <c r="H1667" s="42">
        <f t="shared" si="1845"/>
        <v>6.6113242312155585</v>
      </c>
      <c r="I1667" s="42">
        <f t="shared" si="1845"/>
        <v>5.3577146145578753</v>
      </c>
      <c r="J1667" s="42">
        <f t="shared" si="1860"/>
        <v>3.4802937251719737</v>
      </c>
      <c r="K1667" s="42">
        <f t="shared" si="1862"/>
        <v>1.0840838750520558</v>
      </c>
      <c r="L1667" s="42">
        <f t="shared" si="1853"/>
        <v>1.3812110131591839</v>
      </c>
      <c r="M1667" s="42">
        <f t="shared" si="1846"/>
        <v>4.7829012319678847</v>
      </c>
      <c r="N1667" s="42">
        <f t="shared" si="1846"/>
        <v>2.6385625931889032</v>
      </c>
      <c r="O1667" s="42">
        <f t="shared" si="1846"/>
        <v>4.1776301323222276</v>
      </c>
      <c r="P1667" s="42">
        <f t="shared" si="1846"/>
        <v>4.2474638715719948</v>
      </c>
      <c r="Q1667" s="42">
        <f t="shared" si="1846"/>
        <v>1.2296603674929352</v>
      </c>
      <c r="R1667" s="42">
        <f t="shared" si="1846"/>
        <v>5.5889143530301553</v>
      </c>
      <c r="S1667" s="42">
        <f t="shared" si="1846"/>
        <v>2.8944808462752269</v>
      </c>
      <c r="T1667" s="42">
        <f t="shared" si="1854"/>
        <v>4.7761692602487757</v>
      </c>
      <c r="U1667" s="42">
        <f t="shared" si="1855"/>
        <v>3.5369554535314105</v>
      </c>
      <c r="V1667" s="42">
        <f t="shared" si="1856"/>
        <v>5.0487333609438281</v>
      </c>
      <c r="W1667" s="42">
        <f t="shared" si="1847"/>
        <v>1.7385318733630037</v>
      </c>
      <c r="X1667" s="42">
        <f t="shared" si="1847"/>
        <v>6.0647180911978626</v>
      </c>
      <c r="Y1667" s="42">
        <f t="shared" si="1857"/>
        <v>4.688206414121046</v>
      </c>
      <c r="Z1667" s="42">
        <f t="shared" si="1858"/>
        <v>0.65107029370392411</v>
      </c>
      <c r="AA1667" s="42">
        <f t="shared" si="1848"/>
        <v>0.08</v>
      </c>
      <c r="AB1667" s="42">
        <f t="shared" si="1848"/>
        <v>0</v>
      </c>
      <c r="AC1667" s="42">
        <f t="shared" si="1859"/>
        <v>3.1162829584498399</v>
      </c>
      <c r="AD1667" s="74">
        <f t="shared" si="1863"/>
        <v>99.999999999999986</v>
      </c>
    </row>
    <row r="1668" spans="1:30" x14ac:dyDescent="0.25">
      <c r="A1668" s="34" t="s">
        <v>1161</v>
      </c>
      <c r="B1668" s="34" t="s">
        <v>1162</v>
      </c>
      <c r="C1668" s="42">
        <f t="shared" si="1849"/>
        <v>7.3094569362422845</v>
      </c>
      <c r="D1668" s="42">
        <f t="shared" si="1850"/>
        <v>0.96000000000000008</v>
      </c>
      <c r="E1668" s="42">
        <f t="shared" si="1851"/>
        <v>3.9938725071312375</v>
      </c>
      <c r="F1668" s="42">
        <f t="shared" si="1852"/>
        <v>2.5906138505448411</v>
      </c>
      <c r="G1668" s="42">
        <f t="shared" ref="G1668:I1683" si="1864">G338</f>
        <v>2.8956712725335252</v>
      </c>
      <c r="H1668" s="42">
        <f t="shared" si="1864"/>
        <v>5.2144725608139515</v>
      </c>
      <c r="I1668" s="42">
        <f t="shared" si="1864"/>
        <v>2.0530758717808482</v>
      </c>
      <c r="J1668" s="42">
        <f t="shared" si="1860"/>
        <v>1.7532214139056133</v>
      </c>
      <c r="K1668" s="42">
        <f t="shared" si="1862"/>
        <v>2.7997689090392699</v>
      </c>
      <c r="L1668" s="42">
        <f t="shared" si="1853"/>
        <v>1.5155844291110476</v>
      </c>
      <c r="M1668" s="42">
        <f t="shared" ref="M1668:S1683" si="1865">M338</f>
        <v>3.295433723533336</v>
      </c>
      <c r="N1668" s="42">
        <f t="shared" si="1865"/>
        <v>3.513025740062635</v>
      </c>
      <c r="O1668" s="42">
        <f t="shared" si="1865"/>
        <v>3.1128963953982565</v>
      </c>
      <c r="P1668" s="42">
        <f t="shared" si="1865"/>
        <v>3.1065232507681486</v>
      </c>
      <c r="Q1668" s="42">
        <f t="shared" si="1865"/>
        <v>0.68007452603848861</v>
      </c>
      <c r="R1668" s="42">
        <f t="shared" si="1865"/>
        <v>5.4253629575387476</v>
      </c>
      <c r="S1668" s="42">
        <f t="shared" si="1865"/>
        <v>5.0000897549186618</v>
      </c>
      <c r="T1668" s="42">
        <f t="shared" si="1854"/>
        <v>6.5218945104661961</v>
      </c>
      <c r="U1668" s="42">
        <f t="shared" si="1855"/>
        <v>3.3174637590189842</v>
      </c>
      <c r="V1668" s="42">
        <f t="shared" si="1856"/>
        <v>4.4963928275033327</v>
      </c>
      <c r="W1668" s="42">
        <f t="shared" ref="W1668:X1683" si="1866">W338</f>
        <v>4.5544626691813868</v>
      </c>
      <c r="X1668" s="42">
        <f t="shared" si="1866"/>
        <v>4.9417172840388472</v>
      </c>
      <c r="Y1668" s="42">
        <f t="shared" si="1857"/>
        <v>4.8717467705425745</v>
      </c>
      <c r="Z1668" s="42">
        <f t="shared" si="1858"/>
        <v>0.5051118953224597</v>
      </c>
      <c r="AA1668" s="42">
        <f t="shared" ref="AA1668:AB1683" si="1867">AA338</f>
        <v>6.1094569362422853</v>
      </c>
      <c r="AB1668" s="42">
        <f t="shared" si="1867"/>
        <v>6.579456936242285</v>
      </c>
      <c r="AC1668" s="42">
        <f t="shared" si="1859"/>
        <v>2.8831523120807625</v>
      </c>
      <c r="AD1668" s="74">
        <f t="shared" si="1863"/>
        <v>100</v>
      </c>
    </row>
    <row r="1669" spans="1:30" x14ac:dyDescent="0.25">
      <c r="A1669" s="34" t="s">
        <v>1163</v>
      </c>
      <c r="B1669" s="34" t="s">
        <v>1164</v>
      </c>
      <c r="C1669" s="42">
        <f t="shared" si="1849"/>
        <v>4.7917123934091723</v>
      </c>
      <c r="D1669" s="42">
        <f t="shared" si="1850"/>
        <v>3.4888579153210211</v>
      </c>
      <c r="E1669" s="42">
        <f t="shared" si="1851"/>
        <v>6.2649100352819715</v>
      </c>
      <c r="F1669" s="42">
        <f t="shared" si="1852"/>
        <v>4.5606816115147195</v>
      </c>
      <c r="G1669" s="42">
        <f t="shared" si="1864"/>
        <v>0.71624385996577444</v>
      </c>
      <c r="H1669" s="42">
        <f t="shared" si="1864"/>
        <v>6.8891799209047786</v>
      </c>
      <c r="I1669" s="42">
        <f t="shared" si="1864"/>
        <v>0.53115724130320685</v>
      </c>
      <c r="J1669" s="42">
        <f>J339</f>
        <v>0</v>
      </c>
      <c r="K1669" s="42">
        <f t="shared" si="1862"/>
        <v>3.4129614949678317</v>
      </c>
      <c r="L1669" s="42">
        <f t="shared" si="1853"/>
        <v>2.2341683748132297</v>
      </c>
      <c r="M1669" s="42">
        <f t="shared" si="1865"/>
        <v>1.6555511345319756</v>
      </c>
      <c r="N1669" s="42">
        <f t="shared" si="1865"/>
        <v>6.1014385162938067</v>
      </c>
      <c r="O1669" s="42">
        <f t="shared" si="1865"/>
        <v>2.2080316872633174</v>
      </c>
      <c r="P1669" s="42">
        <f t="shared" si="1865"/>
        <v>6.4695226070951168</v>
      </c>
      <c r="Q1669" s="42">
        <f t="shared" si="1865"/>
        <v>0.4</v>
      </c>
      <c r="R1669" s="42">
        <f t="shared" si="1865"/>
        <v>0</v>
      </c>
      <c r="S1669" s="42">
        <f t="shared" si="1865"/>
        <v>3.4130150713967446</v>
      </c>
      <c r="T1669" s="42">
        <f t="shared" si="1854"/>
        <v>8.4795226070951166</v>
      </c>
      <c r="U1669" s="42">
        <f t="shared" si="1855"/>
        <v>6.8195226070951165</v>
      </c>
      <c r="V1669" s="42">
        <f t="shared" si="1856"/>
        <v>2.9447613035475571</v>
      </c>
      <c r="W1669" s="42">
        <f t="shared" si="1866"/>
        <v>5.3160362065889259</v>
      </c>
      <c r="X1669" s="42">
        <f t="shared" si="1866"/>
        <v>0.9243149097422958</v>
      </c>
      <c r="Y1669" s="42">
        <f t="shared" si="1857"/>
        <v>4.9065592625950227</v>
      </c>
      <c r="Z1669" s="42">
        <f t="shared" si="1858"/>
        <v>5.3296378206926871</v>
      </c>
      <c r="AA1669" s="42">
        <f t="shared" si="1867"/>
        <v>4.3155384617125723</v>
      </c>
      <c r="AB1669" s="42">
        <f t="shared" si="1867"/>
        <v>4.2671319323393329</v>
      </c>
      <c r="AC1669" s="42">
        <f>AC339</f>
        <v>3.5595430245287063</v>
      </c>
      <c r="AD1669" s="74">
        <f t="shared" si="1863"/>
        <v>100</v>
      </c>
    </row>
    <row r="1670" spans="1:30" x14ac:dyDescent="0.25">
      <c r="A1670" s="34" t="s">
        <v>1165</v>
      </c>
      <c r="B1670" s="34" t="s">
        <v>1166</v>
      </c>
      <c r="C1670" s="42">
        <f t="shared" si="1849"/>
        <v>5.6993252491257671</v>
      </c>
      <c r="D1670" s="42">
        <f t="shared" si="1850"/>
        <v>2.2653207980377386</v>
      </c>
      <c r="E1670" s="42">
        <f t="shared" si="1851"/>
        <v>6.4885279282174055</v>
      </c>
      <c r="F1670" s="42">
        <f t="shared" si="1852"/>
        <v>5.2085279282174062</v>
      </c>
      <c r="G1670" s="42">
        <f t="shared" si="1864"/>
        <v>2.874550026040287</v>
      </c>
      <c r="H1670" s="42">
        <f t="shared" si="1864"/>
        <v>4.6880321570051926</v>
      </c>
      <c r="I1670" s="42">
        <f t="shared" si="1864"/>
        <v>1.6763300891764736</v>
      </c>
      <c r="J1670" s="42">
        <f t="shared" si="1860"/>
        <v>0.560887521741809</v>
      </c>
      <c r="K1670" s="42">
        <f t="shared" si="1862"/>
        <v>5.9428619551197537</v>
      </c>
      <c r="L1670" s="42">
        <f>L340</f>
        <v>0</v>
      </c>
      <c r="M1670" s="42">
        <f t="shared" si="1865"/>
        <v>0.56982684007875406</v>
      </c>
      <c r="N1670" s="42">
        <f>N340-1.5</f>
        <v>1.9136883250362033</v>
      </c>
      <c r="O1670" s="42">
        <f t="shared" si="1865"/>
        <v>0</v>
      </c>
      <c r="P1670" s="42">
        <f t="shared" si="1865"/>
        <v>3.4220095738860445</v>
      </c>
      <c r="Q1670" s="42">
        <f t="shared" si="1865"/>
        <v>6.0585279282174058</v>
      </c>
      <c r="R1670" s="42">
        <f t="shared" si="1865"/>
        <v>6.0585279282174058</v>
      </c>
      <c r="S1670" s="42">
        <f t="shared" si="1865"/>
        <v>5.1585279282174055</v>
      </c>
      <c r="T1670" s="42">
        <f t="shared" si="1854"/>
        <v>8.0685279282174065</v>
      </c>
      <c r="U1670" s="42">
        <f t="shared" si="1855"/>
        <v>6.4085279282174055</v>
      </c>
      <c r="V1670" s="42">
        <f t="shared" si="1856"/>
        <v>4.0014572824873298</v>
      </c>
      <c r="W1670" s="42">
        <f t="shared" si="1866"/>
        <v>4.9232377709191324</v>
      </c>
      <c r="X1670" s="42">
        <f t="shared" si="1866"/>
        <v>0</v>
      </c>
      <c r="Y1670" s="42">
        <f t="shared" si="1857"/>
        <v>4.4043746726273207</v>
      </c>
      <c r="Z1670" s="42">
        <f t="shared" si="1858"/>
        <v>6.1114763908481873</v>
      </c>
      <c r="AA1670" s="42">
        <f t="shared" si="1867"/>
        <v>4.3248357401636319</v>
      </c>
      <c r="AB1670" s="42">
        <f t="shared" si="1867"/>
        <v>1.0312387962923248</v>
      </c>
      <c r="AC1670" s="42">
        <f t="shared" si="1859"/>
        <v>2.1408513138922141</v>
      </c>
      <c r="AD1670" s="74">
        <f t="shared" si="1863"/>
        <v>100.00000000000003</v>
      </c>
    </row>
    <row r="1671" spans="1:30" x14ac:dyDescent="0.25">
      <c r="A1671" s="34" t="s">
        <v>1167</v>
      </c>
      <c r="B1671" s="34" t="s">
        <v>1168</v>
      </c>
      <c r="C1671" s="42">
        <f t="shared" si="1849"/>
        <v>4.7974978749572559</v>
      </c>
      <c r="D1671" s="42">
        <f t="shared" si="1850"/>
        <v>3.266598921271394</v>
      </c>
      <c r="E1671" s="42">
        <f t="shared" si="1851"/>
        <v>4.8167208621624509</v>
      </c>
      <c r="F1671" s="42">
        <f t="shared" si="1852"/>
        <v>3.7512170574452885</v>
      </c>
      <c r="G1671" s="42">
        <f t="shared" si="1864"/>
        <v>0.10574863098064202</v>
      </c>
      <c r="H1671" s="42">
        <f t="shared" si="1864"/>
        <v>5.4841965466823224</v>
      </c>
      <c r="I1671" s="42">
        <f t="shared" si="1864"/>
        <v>3.0113206920622058</v>
      </c>
      <c r="J1671" s="42">
        <f t="shared" si="1860"/>
        <v>1.9921604689912051</v>
      </c>
      <c r="K1671" s="42">
        <f t="shared" si="1862"/>
        <v>3.300340404177212</v>
      </c>
      <c r="L1671" s="42">
        <f t="shared" si="1853"/>
        <v>2.1509820182988753</v>
      </c>
      <c r="M1671" s="42">
        <f t="shared" si="1865"/>
        <v>4.5641857597376241</v>
      </c>
      <c r="N1671" s="42">
        <f t="shared" si="1865"/>
        <v>3.5475340137096429</v>
      </c>
      <c r="O1671" s="42">
        <f t="shared" si="1865"/>
        <v>2.7777302088507216</v>
      </c>
      <c r="P1671" s="42">
        <f t="shared" si="1865"/>
        <v>0.9255900826050566</v>
      </c>
      <c r="Q1671" s="42">
        <f t="shared" si="1865"/>
        <v>0</v>
      </c>
      <c r="R1671" s="42">
        <f t="shared" si="1865"/>
        <v>6.414050025552271</v>
      </c>
      <c r="S1671" s="42">
        <f t="shared" si="1865"/>
        <v>1.2380166751840909</v>
      </c>
      <c r="T1671" s="42">
        <f t="shared" si="1854"/>
        <v>8.4240500255522708</v>
      </c>
      <c r="U1671" s="42">
        <f t="shared" si="1855"/>
        <v>7.164050025552271</v>
      </c>
      <c r="V1671" s="42">
        <f>V341</f>
        <v>0</v>
      </c>
      <c r="W1671" s="42">
        <f>W341+0.21</f>
        <v>3.4409383126959492</v>
      </c>
      <c r="X1671" s="42">
        <f t="shared" si="1866"/>
        <v>2.2877554875075985</v>
      </c>
      <c r="Y1671" s="42">
        <f t="shared" si="1857"/>
        <v>3.4929677745888976</v>
      </c>
      <c r="Z1671" s="42">
        <f t="shared" si="1858"/>
        <v>4.9566491697631729</v>
      </c>
      <c r="AA1671" s="42">
        <f t="shared" si="1867"/>
        <v>5.3445372095266999</v>
      </c>
      <c r="AB1671" s="42">
        <f t="shared" si="1867"/>
        <v>6.1411117265926016</v>
      </c>
      <c r="AC1671" s="42">
        <f>AC341</f>
        <v>6.6040500255522714</v>
      </c>
      <c r="AD1671" s="74">
        <f t="shared" ref="AD1671:AD1707" si="1868">SUM(C1671:AC1671)</f>
        <v>99.999999999999986</v>
      </c>
    </row>
    <row r="1672" spans="1:30" x14ac:dyDescent="0.25">
      <c r="A1672" s="34" t="s">
        <v>1169</v>
      </c>
      <c r="B1672" s="34" t="s">
        <v>1170</v>
      </c>
      <c r="C1672" s="42">
        <f t="shared" si="1849"/>
        <v>5.1871422106694531</v>
      </c>
      <c r="D1672" s="42">
        <f t="shared" si="1850"/>
        <v>2.4716555815207699</v>
      </c>
      <c r="E1672" s="42">
        <f t="shared" si="1851"/>
        <v>4.6926210802857353</v>
      </c>
      <c r="F1672" s="42">
        <f t="shared" si="1852"/>
        <v>3.4161119672431854</v>
      </c>
      <c r="G1672" s="42">
        <f t="shared" si="1864"/>
        <v>0.19046741763869257</v>
      </c>
      <c r="H1672" s="42">
        <f t="shared" si="1864"/>
        <v>3.8266475023523965</v>
      </c>
      <c r="I1672" s="42">
        <f t="shared" si="1864"/>
        <v>3.459951214290319</v>
      </c>
      <c r="J1672" s="42">
        <f t="shared" si="1860"/>
        <v>1.4456286223102117</v>
      </c>
      <c r="K1672" s="42">
        <f t="shared" si="1862"/>
        <v>3.7976049972269599</v>
      </c>
      <c r="L1672" s="42">
        <f t="shared" si="1853"/>
        <v>2.5585882312491641</v>
      </c>
      <c r="M1672" s="42">
        <f t="shared" si="1865"/>
        <v>3.0572513384506235</v>
      </c>
      <c r="N1672" s="42">
        <f t="shared" si="1865"/>
        <v>4.2984056407538649</v>
      </c>
      <c r="O1672" s="42">
        <f t="shared" si="1865"/>
        <v>4.9471426167196366</v>
      </c>
      <c r="P1672" s="42">
        <f t="shared" si="1865"/>
        <v>0.40361551508647259</v>
      </c>
      <c r="Q1672" s="42">
        <f t="shared" si="1865"/>
        <v>5.9667826980282657</v>
      </c>
      <c r="R1672" s="42">
        <f t="shared" si="1865"/>
        <v>5.9667826980282657</v>
      </c>
      <c r="S1672" s="42">
        <f t="shared" si="1865"/>
        <v>5.0667826980282653</v>
      </c>
      <c r="T1672" s="42">
        <f t="shared" si="1854"/>
        <v>7.9767826980282655</v>
      </c>
      <c r="U1672" s="42">
        <f t="shared" si="1855"/>
        <v>6.7167826980282657</v>
      </c>
      <c r="V1672" s="42">
        <f t="shared" si="1856"/>
        <v>4.1850870235211994</v>
      </c>
      <c r="W1672" s="42">
        <f t="shared" si="1866"/>
        <v>3.4429090024342917</v>
      </c>
      <c r="X1672" s="42">
        <f t="shared" si="1866"/>
        <v>2.5696706696853866</v>
      </c>
      <c r="Y1672" s="42">
        <f t="shared" si="1857"/>
        <v>2.7439053527954043</v>
      </c>
      <c r="Z1672" s="42">
        <f t="shared" si="1858"/>
        <v>3.3954282142203698</v>
      </c>
      <c r="AA1672" s="42">
        <f t="shared" si="1867"/>
        <v>3.2442393734134969</v>
      </c>
      <c r="AB1672" s="42">
        <f t="shared" si="1867"/>
        <v>2.6660092906083741</v>
      </c>
      <c r="AC1672" s="42">
        <f t="shared" si="1859"/>
        <v>2.3060036473826551</v>
      </c>
      <c r="AD1672" s="74">
        <f t="shared" si="1868"/>
        <v>100</v>
      </c>
    </row>
    <row r="1673" spans="1:30" x14ac:dyDescent="0.25">
      <c r="A1673" s="34" t="s">
        <v>1171</v>
      </c>
      <c r="B1673" s="34" t="s">
        <v>1172</v>
      </c>
      <c r="C1673" s="42">
        <f t="shared" si="1849"/>
        <v>4.3673367739848823</v>
      </c>
      <c r="D1673" s="42">
        <f t="shared" si="1850"/>
        <v>3.3945990285120748</v>
      </c>
      <c r="E1673" s="42">
        <f t="shared" si="1851"/>
        <v>3.4153840509929672</v>
      </c>
      <c r="F1673" s="42">
        <f t="shared" si="1852"/>
        <v>2.3208848836513889</v>
      </c>
      <c r="G1673" s="42">
        <f t="shared" si="1864"/>
        <v>0.19575652660506659</v>
      </c>
      <c r="H1673" s="42">
        <f t="shared" si="1864"/>
        <v>7.5395701819910608</v>
      </c>
      <c r="I1673" s="42">
        <f t="shared" si="1864"/>
        <v>1.2055483317000852</v>
      </c>
      <c r="J1673" s="42">
        <f>J343</f>
        <v>0.39579623690832871</v>
      </c>
      <c r="K1673" s="42">
        <f t="shared" si="1862"/>
        <v>4.0080343484506429</v>
      </c>
      <c r="L1673" s="42">
        <f t="shared" si="1853"/>
        <v>3.4126280930198467</v>
      </c>
      <c r="M1673" s="42">
        <f t="shared" si="1865"/>
        <v>4.5040671568582358</v>
      </c>
      <c r="N1673" s="42">
        <f t="shared" si="1865"/>
        <v>5.2837011744636238</v>
      </c>
      <c r="O1673" s="42">
        <f t="shared" si="1865"/>
        <v>6.2031039977484088</v>
      </c>
      <c r="P1673" s="42">
        <f t="shared" si="1865"/>
        <v>0.39416010064150586</v>
      </c>
      <c r="Q1673" s="42">
        <f t="shared" si="1865"/>
        <v>6.5966039484721453</v>
      </c>
      <c r="R1673" s="42">
        <f t="shared" si="1865"/>
        <v>6.5966039484721453</v>
      </c>
      <c r="S1673" s="42">
        <f t="shared" si="1865"/>
        <v>5.6966039484721449</v>
      </c>
      <c r="T1673" s="42">
        <f t="shared" si="1854"/>
        <v>8.606603948472145</v>
      </c>
      <c r="U1673" s="42">
        <f t="shared" si="1855"/>
        <v>7.3466039484721453</v>
      </c>
      <c r="V1673" s="42">
        <f t="shared" si="1856"/>
        <v>6.0317454506191384</v>
      </c>
      <c r="W1673" s="42">
        <f t="shared" si="1866"/>
        <v>2.4808615984979556</v>
      </c>
      <c r="X1673" s="42">
        <f t="shared" si="1866"/>
        <v>1.666911807176563</v>
      </c>
      <c r="Y1673" s="42">
        <f t="shared" si="1857"/>
        <v>1.9918546458500277</v>
      </c>
      <c r="Z1673" s="42">
        <f t="shared" si="1858"/>
        <v>2.4636263293429637</v>
      </c>
      <c r="AA1673" s="42">
        <f t="shared" si="1867"/>
        <v>2.1504475367039326</v>
      </c>
      <c r="AB1673" s="42">
        <f t="shared" si="1867"/>
        <v>1.4035327549940737</v>
      </c>
      <c r="AC1673" s="42">
        <f>AC343</f>
        <v>0.32742924892650338</v>
      </c>
      <c r="AD1673" s="74">
        <f t="shared" si="1868"/>
        <v>100</v>
      </c>
    </row>
    <row r="1674" spans="1:30" x14ac:dyDescent="0.25">
      <c r="A1674" s="34" t="s">
        <v>1173</v>
      </c>
      <c r="B1674" s="34" t="s">
        <v>1174</v>
      </c>
      <c r="C1674" s="42">
        <f t="shared" si="1849"/>
        <v>4.1333553458093402</v>
      </c>
      <c r="D1674" s="42">
        <f t="shared" si="1850"/>
        <v>2.8232794795387153</v>
      </c>
      <c r="E1674" s="42">
        <f t="shared" si="1851"/>
        <v>4.4309929848663314</v>
      </c>
      <c r="F1674" s="42">
        <f t="shared" si="1852"/>
        <v>3.1069168811924004</v>
      </c>
      <c r="G1674" s="42">
        <f t="shared" si="1864"/>
        <v>0.94894067234629487</v>
      </c>
      <c r="H1674" s="42">
        <f t="shared" si="1864"/>
        <v>6.1344864997677204</v>
      </c>
      <c r="I1674" s="42">
        <f t="shared" si="1864"/>
        <v>2.2731266246116286</v>
      </c>
      <c r="J1674" s="42">
        <f t="shared" si="1860"/>
        <v>1.8499756113211623</v>
      </c>
      <c r="K1674" s="42">
        <f t="shared" si="1862"/>
        <v>4.0918380361747531</v>
      </c>
      <c r="L1674" s="42">
        <f t="shared" si="1853"/>
        <v>3.3241304134344043</v>
      </c>
      <c r="M1674" s="42">
        <f t="shared" si="1865"/>
        <v>1.5950976649988158</v>
      </c>
      <c r="N1674" s="42">
        <f t="shared" si="1865"/>
        <v>2.265535349907577</v>
      </c>
      <c r="O1674" s="42">
        <f t="shared" si="1865"/>
        <v>3.4836591957677179</v>
      </c>
      <c r="P1674" s="42">
        <f t="shared" si="1865"/>
        <v>2.7926649020707464</v>
      </c>
      <c r="Q1674" s="42">
        <f t="shared" si="1865"/>
        <v>5.6554652240565071</v>
      </c>
      <c r="R1674" s="42">
        <f t="shared" si="1865"/>
        <v>5.6554652240565071</v>
      </c>
      <c r="S1674" s="42">
        <f t="shared" si="1865"/>
        <v>4.7554652240565067</v>
      </c>
      <c r="T1674" s="42">
        <f t="shared" si="1854"/>
        <v>7.6654652240565069</v>
      </c>
      <c r="U1674" s="42">
        <f t="shared" si="1855"/>
        <v>6.4054652240565071</v>
      </c>
      <c r="V1674" s="42">
        <f t="shared" si="1856"/>
        <v>1.1238663060141276</v>
      </c>
      <c r="W1674" s="42">
        <f t="shared" si="1866"/>
        <v>3.3889677729851515</v>
      </c>
      <c r="X1674" s="42">
        <f t="shared" si="1866"/>
        <v>1.5720236373625414</v>
      </c>
      <c r="Y1674" s="42">
        <f t="shared" si="1857"/>
        <v>2.6701276697579748</v>
      </c>
      <c r="Z1674" s="42">
        <f t="shared" si="1858"/>
        <v>4.7092180158229757</v>
      </c>
      <c r="AA1674" s="42">
        <f t="shared" si="1867"/>
        <v>3.7632040022242546</v>
      </c>
      <c r="AB1674" s="42">
        <f t="shared" si="1867"/>
        <v>4.3318457035326441</v>
      </c>
      <c r="AC1674" s="42">
        <f t="shared" si="1859"/>
        <v>5.0494211102102238</v>
      </c>
      <c r="AD1674" s="74">
        <f t="shared" si="1868"/>
        <v>100.00000000000006</v>
      </c>
    </row>
    <row r="1675" spans="1:30" x14ac:dyDescent="0.25">
      <c r="A1675" s="34" t="s">
        <v>1175</v>
      </c>
      <c r="B1675" s="34" t="s">
        <v>1176</v>
      </c>
      <c r="C1675" s="42">
        <f t="shared" si="1849"/>
        <v>5.0657928451480565</v>
      </c>
      <c r="D1675" s="42">
        <f t="shared" si="1850"/>
        <v>3.2180498755965288</v>
      </c>
      <c r="E1675" s="42">
        <f t="shared" si="1851"/>
        <v>5.771938912215397</v>
      </c>
      <c r="F1675" s="42">
        <f t="shared" si="1852"/>
        <v>4.6872481842742051</v>
      </c>
      <c r="G1675" s="42">
        <f t="shared" si="1864"/>
        <v>0.68929683196178282</v>
      </c>
      <c r="H1675" s="42">
        <f t="shared" si="1864"/>
        <v>5.5572748627955013</v>
      </c>
      <c r="I1675" s="42">
        <f t="shared" si="1864"/>
        <v>1.4422588020433009</v>
      </c>
      <c r="J1675" s="42">
        <f t="shared" si="1860"/>
        <v>0.12000938566855768</v>
      </c>
      <c r="K1675" s="42">
        <f t="shared" si="1862"/>
        <v>3.6363891207039223</v>
      </c>
      <c r="L1675" s="42">
        <f>L345</f>
        <v>3.7857871106613765</v>
      </c>
      <c r="M1675" s="42">
        <f t="shared" si="1865"/>
        <v>3.3170315568378976</v>
      </c>
      <c r="N1675" s="42">
        <f>N345-1.5</f>
        <v>3.766138913883105</v>
      </c>
      <c r="O1675" s="42">
        <f t="shared" si="1865"/>
        <v>4.291892674249838</v>
      </c>
      <c r="P1675" s="42">
        <f t="shared" si="1865"/>
        <v>1.1938270924239933</v>
      </c>
      <c r="Q1675" s="42">
        <f t="shared" si="1865"/>
        <v>0.4</v>
      </c>
      <c r="R1675" s="42">
        <f t="shared" si="1865"/>
        <v>0</v>
      </c>
      <c r="S1675" s="42">
        <f t="shared" si="1865"/>
        <v>3.625318935812309</v>
      </c>
      <c r="T1675" s="42">
        <f t="shared" si="1854"/>
        <v>8.7979784037184636</v>
      </c>
      <c r="U1675" s="42">
        <f t="shared" si="1855"/>
        <v>7.1379784037184635</v>
      </c>
      <c r="V1675" s="42">
        <f t="shared" si="1856"/>
        <v>2.2554919013944259</v>
      </c>
      <c r="W1675" s="42">
        <f t="shared" si="1866"/>
        <v>4.7386586343765442</v>
      </c>
      <c r="X1675" s="42">
        <f t="shared" si="1866"/>
        <v>1.219563822593918</v>
      </c>
      <c r="Y1675" s="42">
        <f t="shared" si="1857"/>
        <v>4.5022877614477865</v>
      </c>
      <c r="Z1675" s="42">
        <f t="shared" si="1858"/>
        <v>5.6720931433848589</v>
      </c>
      <c r="AA1675" s="42">
        <f t="shared" si="1867"/>
        <v>3.8295297033321134</v>
      </c>
      <c r="AB1675" s="42">
        <f t="shared" si="1867"/>
        <v>5.9214279692012148</v>
      </c>
      <c r="AC1675" s="42">
        <f t="shared" si="1859"/>
        <v>5.3567351525564453</v>
      </c>
      <c r="AD1675" s="74">
        <f t="shared" si="1868"/>
        <v>100</v>
      </c>
    </row>
    <row r="1676" spans="1:30" x14ac:dyDescent="0.25">
      <c r="A1676" s="34" t="s">
        <v>1177</v>
      </c>
      <c r="B1676" s="34" t="s">
        <v>1178</v>
      </c>
      <c r="C1676" s="42">
        <f t="shared" si="1849"/>
        <v>6.6697162370048595</v>
      </c>
      <c r="D1676" s="42">
        <f t="shared" si="1850"/>
        <v>0.96000000000000008</v>
      </c>
      <c r="E1676" s="42">
        <f t="shared" si="1851"/>
        <v>5.3694888170733135</v>
      </c>
      <c r="F1676" s="42">
        <f t="shared" si="1852"/>
        <v>3.9832821612603326</v>
      </c>
      <c r="G1676" s="42">
        <f t="shared" si="1864"/>
        <v>0.10704492474952576</v>
      </c>
      <c r="H1676" s="42">
        <f t="shared" si="1864"/>
        <v>6.5796056817187321</v>
      </c>
      <c r="I1676" s="42">
        <f t="shared" si="1864"/>
        <v>0.48675812895088244</v>
      </c>
      <c r="J1676" s="42">
        <f t="shared" si="1860"/>
        <v>1.5734026786659223</v>
      </c>
      <c r="K1676" s="42">
        <f t="shared" si="1862"/>
        <v>4.4028474280471004</v>
      </c>
      <c r="L1676" s="42">
        <f t="shared" si="1853"/>
        <v>1.5301458682398446</v>
      </c>
      <c r="M1676" s="42">
        <f t="shared" si="1865"/>
        <v>3.8309260743334392</v>
      </c>
      <c r="N1676" s="42">
        <f t="shared" si="1865"/>
        <v>5.7572284580788446</v>
      </c>
      <c r="O1676" s="42">
        <f t="shared" si="1865"/>
        <v>0.82065487840210338</v>
      </c>
      <c r="P1676" s="42">
        <f t="shared" si="1865"/>
        <v>3.6597104030223355</v>
      </c>
      <c r="Q1676" s="42">
        <f t="shared" si="1865"/>
        <v>6.1018103900015213</v>
      </c>
      <c r="R1676" s="42">
        <f t="shared" si="1865"/>
        <v>0</v>
      </c>
      <c r="S1676" s="42">
        <f t="shared" si="1865"/>
        <v>5.2018103900015209</v>
      </c>
      <c r="T1676" s="42">
        <f t="shared" si="1854"/>
        <v>8.111810390001521</v>
      </c>
      <c r="U1676" s="42">
        <f t="shared" si="1855"/>
        <v>6.4518103900015209</v>
      </c>
      <c r="V1676" s="42">
        <f t="shared" si="1856"/>
        <v>3.0151472945841569</v>
      </c>
      <c r="W1676" s="42">
        <f t="shared" si="1866"/>
        <v>4.7160636063670083</v>
      </c>
      <c r="X1676" s="42">
        <f t="shared" si="1866"/>
        <v>0.63035231301668249</v>
      </c>
      <c r="Y1676" s="42">
        <f t="shared" si="1857"/>
        <v>4.2951825512256958</v>
      </c>
      <c r="Z1676" s="42">
        <f t="shared" si="1858"/>
        <v>5.274049489133013</v>
      </c>
      <c r="AA1676" s="42">
        <f t="shared" si="1867"/>
        <v>4.2527381317747848</v>
      </c>
      <c r="AB1676" s="42">
        <f t="shared" si="1867"/>
        <v>2.9859923185113826</v>
      </c>
      <c r="AC1676" s="42">
        <f t="shared" si="1859"/>
        <v>3.2324209958339676</v>
      </c>
      <c r="AD1676" s="74">
        <f t="shared" si="1868"/>
        <v>100</v>
      </c>
    </row>
    <row r="1677" spans="1:30" x14ac:dyDescent="0.25">
      <c r="A1677" s="34" t="s">
        <v>1179</v>
      </c>
      <c r="B1677" s="34" t="s">
        <v>1180</v>
      </c>
      <c r="C1677" s="42">
        <f t="shared" si="1849"/>
        <v>6.0216486204610078</v>
      </c>
      <c r="D1677" s="42">
        <f t="shared" si="1850"/>
        <v>1.585970472030195</v>
      </c>
      <c r="E1677" s="42">
        <f t="shared" si="1851"/>
        <v>4.6131170550746798</v>
      </c>
      <c r="F1677" s="42">
        <f t="shared" si="1852"/>
        <v>3.4865193741317984</v>
      </c>
      <c r="G1677" s="42">
        <f t="shared" si="1864"/>
        <v>0.85359494435798011</v>
      </c>
      <c r="H1677" s="42">
        <f t="shared" si="1864"/>
        <v>6.7133302731385465</v>
      </c>
      <c r="I1677" s="42">
        <f t="shared" si="1864"/>
        <v>1.04059169199394</v>
      </c>
      <c r="J1677" s="42">
        <f t="shared" si="1860"/>
        <v>1.6915617560760201</v>
      </c>
      <c r="K1677" s="42">
        <f t="shared" si="1862"/>
        <v>4.8009864618376188</v>
      </c>
      <c r="L1677" s="42">
        <f t="shared" si="1853"/>
        <v>2.0445536738953658</v>
      </c>
      <c r="M1677" s="42">
        <f t="shared" si="1865"/>
        <v>4.5041805338289924</v>
      </c>
      <c r="N1677" s="42">
        <f t="shared" si="1865"/>
        <v>5.5124126225258587</v>
      </c>
      <c r="O1677" s="42">
        <f t="shared" si="1865"/>
        <v>4.2912097724073845</v>
      </c>
      <c r="P1677" s="42">
        <f t="shared" si="1865"/>
        <v>1.2687781879288107</v>
      </c>
      <c r="Q1677" s="42">
        <f t="shared" si="1865"/>
        <v>6.1497609436767968</v>
      </c>
      <c r="R1677" s="42">
        <f t="shared" si="1865"/>
        <v>6.1497609436767968</v>
      </c>
      <c r="S1677" s="42">
        <f t="shared" si="1865"/>
        <v>1.149920314558933</v>
      </c>
      <c r="T1677" s="42">
        <f t="shared" si="1854"/>
        <v>8.1597609436767975</v>
      </c>
      <c r="U1677" s="42">
        <f t="shared" si="1855"/>
        <v>6.8997609436767968</v>
      </c>
      <c r="V1677" s="42">
        <f t="shared" si="1856"/>
        <v>4.8348007863973308</v>
      </c>
      <c r="W1677" s="42">
        <f t="shared" si="1866"/>
        <v>4.3518017317356392</v>
      </c>
      <c r="X1677" s="42">
        <f t="shared" si="1866"/>
        <v>0.36896282400467562</v>
      </c>
      <c r="Y1677" s="42">
        <f t="shared" si="1857"/>
        <v>3.531105228247315</v>
      </c>
      <c r="Z1677" s="42">
        <f t="shared" si="1858"/>
        <v>3.0203546566429242</v>
      </c>
      <c r="AA1677" s="42">
        <f t="shared" si="1867"/>
        <v>2.4982814744427371</v>
      </c>
      <c r="AB1677" s="42">
        <f t="shared" si="1867"/>
        <v>2.486073572975728</v>
      </c>
      <c r="AC1677" s="42">
        <f t="shared" si="1859"/>
        <v>1.9712001965993331</v>
      </c>
      <c r="AD1677" s="74">
        <f t="shared" si="1868"/>
        <v>99.999999999999957</v>
      </c>
    </row>
    <row r="1678" spans="1:30" x14ac:dyDescent="0.25">
      <c r="A1678" s="34" t="s">
        <v>1181</v>
      </c>
      <c r="B1678" s="34" t="s">
        <v>1182</v>
      </c>
      <c r="C1678" s="42">
        <f t="shared" si="1849"/>
        <v>2.9253899754671195</v>
      </c>
      <c r="D1678" s="42">
        <f t="shared" si="1850"/>
        <v>4.448057607784544</v>
      </c>
      <c r="E1678" s="42">
        <f t="shared" si="1851"/>
        <v>4.5565694017682521</v>
      </c>
      <c r="F1678" s="42">
        <f t="shared" si="1852"/>
        <v>3.4692610175756644</v>
      </c>
      <c r="G1678" s="42">
        <f t="shared" si="1864"/>
        <v>0.16238793431780085</v>
      </c>
      <c r="H1678" s="42">
        <f t="shared" si="1864"/>
        <v>5.8200961389236125</v>
      </c>
      <c r="I1678" s="42">
        <f t="shared" si="1864"/>
        <v>1.4427641312680166</v>
      </c>
      <c r="J1678" s="42">
        <f t="shared" si="1860"/>
        <v>2.4971714911066845</v>
      </c>
      <c r="K1678" s="42">
        <f t="shared" si="1862"/>
        <v>2.0257102656072701</v>
      </c>
      <c r="L1678" s="42">
        <f>L348</f>
        <v>5.2532211596153333</v>
      </c>
      <c r="M1678" s="42">
        <f t="shared" si="1865"/>
        <v>3.9017852135699149</v>
      </c>
      <c r="N1678" s="42">
        <f>N348-1.5</f>
        <v>3.8290447188578387</v>
      </c>
      <c r="O1678" s="42">
        <f t="shared" si="1865"/>
        <v>4.9956305688816318</v>
      </c>
      <c r="P1678" s="42">
        <f t="shared" si="1865"/>
        <v>0.73181652477047288</v>
      </c>
      <c r="Q1678" s="42">
        <f t="shared" si="1865"/>
        <v>5.4548004829529919</v>
      </c>
      <c r="R1678" s="42">
        <f t="shared" si="1865"/>
        <v>5.4548004829529919</v>
      </c>
      <c r="S1678" s="42">
        <f t="shared" si="1865"/>
        <v>0.91826682765099765</v>
      </c>
      <c r="T1678" s="42">
        <f t="shared" si="1854"/>
        <v>7.4648004829529917</v>
      </c>
      <c r="U1678" s="42">
        <f t="shared" si="1855"/>
        <v>6.2048004829529919</v>
      </c>
      <c r="V1678" s="42">
        <f t="shared" si="1856"/>
        <v>2.2101168880201207</v>
      </c>
      <c r="W1678" s="42">
        <f t="shared" si="1866"/>
        <v>4.6046520340179562</v>
      </c>
      <c r="X1678" s="42">
        <f t="shared" si="1866"/>
        <v>1.0746180723095986</v>
      </c>
      <c r="Y1678" s="42">
        <f t="shared" si="1857"/>
        <v>3.966395213214851</v>
      </c>
      <c r="Z1678" s="42">
        <f t="shared" si="1858"/>
        <v>4.3945499511177406</v>
      </c>
      <c r="AA1678" s="42">
        <f t="shared" si="1867"/>
        <v>3.4395697006723038</v>
      </c>
      <c r="AB1678" s="42">
        <f t="shared" si="1867"/>
        <v>5.2226813134656318</v>
      </c>
      <c r="AC1678" s="42">
        <f t="shared" si="1859"/>
        <v>3.531041918204683</v>
      </c>
      <c r="AD1678" s="74">
        <f t="shared" si="1868"/>
        <v>100</v>
      </c>
    </row>
    <row r="1679" spans="1:30" x14ac:dyDescent="0.25">
      <c r="A1679" s="34" t="s">
        <v>1183</v>
      </c>
      <c r="B1679" s="34" t="s">
        <v>1184</v>
      </c>
      <c r="C1679" s="42">
        <f t="shared" si="1849"/>
        <v>5.9975622962319015</v>
      </c>
      <c r="D1679" s="42">
        <f t="shared" si="1850"/>
        <v>3.1866438869029095</v>
      </c>
      <c r="E1679" s="42">
        <f t="shared" si="1851"/>
        <v>4.8252800220528629</v>
      </c>
      <c r="F1679" s="42">
        <f t="shared" si="1852"/>
        <v>4.0881390238994451</v>
      </c>
      <c r="G1679" s="42">
        <f t="shared" si="1864"/>
        <v>0.28823231518709969</v>
      </c>
      <c r="H1679" s="42">
        <f t="shared" si="1864"/>
        <v>6.9396835586522094</v>
      </c>
      <c r="I1679" s="42">
        <f t="shared" si="1864"/>
        <v>4.7355817058664691</v>
      </c>
      <c r="J1679" s="42">
        <f t="shared" si="1860"/>
        <v>3.2332487286841474</v>
      </c>
      <c r="K1679" s="42">
        <f t="shared" ref="K1679:K1694" si="1869">K349</f>
        <v>4.0488281789740839</v>
      </c>
      <c r="L1679" s="42">
        <f t="shared" si="1853"/>
        <v>2.7620300466824643</v>
      </c>
      <c r="M1679" s="42">
        <f t="shared" si="1865"/>
        <v>5.6851256260308158</v>
      </c>
      <c r="N1679" s="42">
        <f t="shared" si="1865"/>
        <v>2.9821963948456593</v>
      </c>
      <c r="O1679" s="42">
        <f t="shared" si="1865"/>
        <v>4.6632694138177788</v>
      </c>
      <c r="P1679" s="42">
        <f t="shared" si="1865"/>
        <v>0.99489489788062602</v>
      </c>
      <c r="Q1679" s="42">
        <f t="shared" si="1865"/>
        <v>6.7364257589321959</v>
      </c>
      <c r="R1679" s="42">
        <f t="shared" si="1865"/>
        <v>6.7364257589321959</v>
      </c>
      <c r="S1679" s="42">
        <f t="shared" si="1865"/>
        <v>0</v>
      </c>
      <c r="T1679" s="42">
        <f t="shared" si="1854"/>
        <v>8.7464257589321956</v>
      </c>
      <c r="U1679" s="42">
        <f t="shared" si="1855"/>
        <v>0.35</v>
      </c>
      <c r="V1679" s="42">
        <f t="shared" si="1856"/>
        <v>4.7623193191991477</v>
      </c>
      <c r="W1679" s="42">
        <f t="shared" si="1866"/>
        <v>2.8580790295311291</v>
      </c>
      <c r="X1679" s="42">
        <f t="shared" si="1866"/>
        <v>0.85626996965481061</v>
      </c>
      <c r="Y1679" s="42">
        <f t="shared" si="1857"/>
        <v>3.6219019797206342</v>
      </c>
      <c r="Z1679" s="42">
        <f t="shared" si="1858"/>
        <v>4.9069294732600772</v>
      </c>
      <c r="AA1679" s="42">
        <f t="shared" si="1867"/>
        <v>2.6111309542865522</v>
      </c>
      <c r="AB1679" s="42">
        <f t="shared" si="1867"/>
        <v>1.2899538687316983</v>
      </c>
      <c r="AC1679" s="42">
        <f t="shared" si="1859"/>
        <v>2.0934220331108744</v>
      </c>
      <c r="AD1679" s="74">
        <f t="shared" si="1868"/>
        <v>99.999999999999957</v>
      </c>
    </row>
    <row r="1680" spans="1:30" x14ac:dyDescent="0.25">
      <c r="A1680" s="34" t="s">
        <v>1185</v>
      </c>
      <c r="B1680" s="34" t="s">
        <v>1186</v>
      </c>
      <c r="C1680" s="42">
        <f t="shared" si="1849"/>
        <v>5.5153093009388767</v>
      </c>
      <c r="D1680" s="42">
        <f t="shared" si="1850"/>
        <v>2.3116746568870967</v>
      </c>
      <c r="E1680" s="42">
        <f t="shared" si="1851"/>
        <v>4.3454026626027069</v>
      </c>
      <c r="F1680" s="42">
        <f>F350</f>
        <v>3.5305413487556359</v>
      </c>
      <c r="G1680" s="42">
        <f t="shared" si="1864"/>
        <v>0.81580650756738848</v>
      </c>
      <c r="H1680" s="42">
        <f>H350-0.64</f>
        <v>4.045119565178493</v>
      </c>
      <c r="I1680" s="42">
        <f t="shared" si="1864"/>
        <v>2.3141681935804232</v>
      </c>
      <c r="J1680" s="42">
        <f t="shared" si="1860"/>
        <v>2.241113477508597</v>
      </c>
      <c r="K1680" s="42">
        <f t="shared" si="1869"/>
        <v>4.5941263237351704</v>
      </c>
      <c r="L1680" s="42">
        <f t="shared" si="1853"/>
        <v>3.1482961219530878</v>
      </c>
      <c r="M1680" s="42">
        <f t="shared" si="1865"/>
        <v>3.3430801264108947</v>
      </c>
      <c r="N1680" s="42">
        <f t="shared" si="1865"/>
        <v>2.1963976394383891</v>
      </c>
      <c r="O1680" s="42">
        <f t="shared" si="1865"/>
        <v>2.3857299059954871</v>
      </c>
      <c r="P1680" s="42">
        <f t="shared" si="1865"/>
        <v>3.3842854117228214</v>
      </c>
      <c r="Q1680" s="42">
        <f t="shared" si="1865"/>
        <v>6.2279277182533992</v>
      </c>
      <c r="R1680" s="42">
        <f t="shared" si="1865"/>
        <v>6.2279277182533992</v>
      </c>
      <c r="S1680" s="42">
        <f t="shared" si="1865"/>
        <v>0</v>
      </c>
      <c r="T1680" s="42">
        <f t="shared" si="1854"/>
        <v>8.237927718253399</v>
      </c>
      <c r="U1680" s="42">
        <f t="shared" si="1855"/>
        <v>6.5779277182533988</v>
      </c>
      <c r="V1680" s="42">
        <f t="shared" si="1856"/>
        <v>2.3049698826055822</v>
      </c>
      <c r="W1680" s="42">
        <f t="shared" si="1866"/>
        <v>2.4480076352430209</v>
      </c>
      <c r="X1680" s="42">
        <f t="shared" si="1866"/>
        <v>1.3789168601051858</v>
      </c>
      <c r="Y1680" s="42">
        <f t="shared" si="1857"/>
        <v>3.8817000769539693</v>
      </c>
      <c r="Z1680" s="42">
        <f t="shared" si="1858"/>
        <v>5.5593202505448733</v>
      </c>
      <c r="AA1680" s="42">
        <f t="shared" si="1867"/>
        <v>4.945589320220348</v>
      </c>
      <c r="AB1680" s="42">
        <f t="shared" si="1867"/>
        <v>3.9752730116511077</v>
      </c>
      <c r="AC1680" s="42">
        <f t="shared" si="1859"/>
        <v>4.0634608473872582</v>
      </c>
      <c r="AD1680" s="74">
        <f t="shared" si="1868"/>
        <v>100.00000000000003</v>
      </c>
    </row>
    <row r="1681" spans="1:30" x14ac:dyDescent="0.25">
      <c r="A1681" s="34" t="s">
        <v>1187</v>
      </c>
      <c r="B1681" s="34" t="s">
        <v>1188</v>
      </c>
      <c r="C1681" s="42">
        <f t="shared" si="1849"/>
        <v>3.1643035616215709</v>
      </c>
      <c r="D1681" s="42">
        <f t="shared" si="1850"/>
        <v>4.9442364263680707</v>
      </c>
      <c r="E1681" s="42">
        <f t="shared" si="1851"/>
        <v>5.4039121795643599</v>
      </c>
      <c r="F1681" s="42">
        <f t="shared" si="1852"/>
        <v>4.2751386134342999</v>
      </c>
      <c r="G1681" s="42">
        <f t="shared" si="1864"/>
        <v>0.22910650650113096</v>
      </c>
      <c r="H1681" s="42">
        <f t="shared" si="1864"/>
        <v>6.0326234000115706</v>
      </c>
      <c r="I1681" s="42">
        <f t="shared" si="1864"/>
        <v>3.2503577694648405</v>
      </c>
      <c r="J1681" s="42">
        <f t="shared" si="1860"/>
        <v>2.9041673941732578</v>
      </c>
      <c r="K1681" s="42">
        <f t="shared" si="1869"/>
        <v>1.9178991186666499</v>
      </c>
      <c r="L1681" s="42">
        <f t="shared" si="1853"/>
        <v>3.4102318103660139</v>
      </c>
      <c r="M1681" s="42">
        <f t="shared" si="1865"/>
        <v>3.8774582986067387</v>
      </c>
      <c r="N1681" s="42">
        <f t="shared" si="1865"/>
        <v>4.4249326720579125</v>
      </c>
      <c r="O1681" s="42">
        <f t="shared" si="1865"/>
        <v>4.248232107492103</v>
      </c>
      <c r="P1681" s="42">
        <f t="shared" si="1865"/>
        <v>1.034175684408295</v>
      </c>
      <c r="Q1681" s="42">
        <f t="shared" si="1865"/>
        <v>6.3263022901390427</v>
      </c>
      <c r="R1681" s="42">
        <f t="shared" si="1865"/>
        <v>0</v>
      </c>
      <c r="S1681" s="42">
        <f t="shared" si="1865"/>
        <v>3.3175348600926955</v>
      </c>
      <c r="T1681" s="42">
        <f t="shared" si="1854"/>
        <v>8.3363022901390416</v>
      </c>
      <c r="U1681" s="42">
        <f t="shared" si="1855"/>
        <v>7.0763022901390427</v>
      </c>
      <c r="V1681" s="42">
        <f>V351</f>
        <v>3.9539389313369013</v>
      </c>
      <c r="W1681" s="42">
        <f t="shared" si="1866"/>
        <v>4.2185658539740514</v>
      </c>
      <c r="X1681" s="42">
        <f>X351-0.29</f>
        <v>1.1102635375483583</v>
      </c>
      <c r="Y1681" s="42">
        <f t="shared" si="1857"/>
        <v>2.773786924713324</v>
      </c>
      <c r="Z1681" s="42">
        <f t="shared" si="1858"/>
        <v>3.9620170123846665</v>
      </c>
      <c r="AA1681" s="42">
        <f t="shared" si="1867"/>
        <v>3.3807926983455054</v>
      </c>
      <c r="AB1681" s="42">
        <f t="shared" si="1867"/>
        <v>3.3650544096484274</v>
      </c>
      <c r="AC1681" s="42">
        <f t="shared" si="1859"/>
        <v>3.0623633588021408</v>
      </c>
      <c r="AD1681" s="74">
        <f t="shared" si="1868"/>
        <v>100</v>
      </c>
    </row>
    <row r="1682" spans="1:30" x14ac:dyDescent="0.25">
      <c r="A1682" s="34" t="s">
        <v>1189</v>
      </c>
      <c r="B1682" s="34" t="s">
        <v>1190</v>
      </c>
      <c r="C1682" s="42">
        <f t="shared" si="1849"/>
        <v>4.9587586206022332</v>
      </c>
      <c r="D1682" s="42">
        <f t="shared" si="1850"/>
        <v>2.3691665778896946</v>
      </c>
      <c r="E1682" s="42">
        <f t="shared" si="1851"/>
        <v>4.143692721869126</v>
      </c>
      <c r="F1682" s="42">
        <f t="shared" si="1852"/>
        <v>3.0792083422583518</v>
      </c>
      <c r="G1682" s="42">
        <f t="shared" si="1864"/>
        <v>2.0642041577885593</v>
      </c>
      <c r="H1682" s="42">
        <f t="shared" si="1864"/>
        <v>5.6344255973528963</v>
      </c>
      <c r="I1682" s="42">
        <f t="shared" si="1864"/>
        <v>2.2249777165803808</v>
      </c>
      <c r="J1682" s="42">
        <f t="shared" si="1860"/>
        <v>1.1105510460473382</v>
      </c>
      <c r="K1682" s="42">
        <f t="shared" si="1869"/>
        <v>4.3792446428509679</v>
      </c>
      <c r="L1682" s="42">
        <f t="shared" si="1853"/>
        <v>3.5775660275339529</v>
      </c>
      <c r="M1682" s="42">
        <f t="shared" si="1865"/>
        <v>4.5088745478770891</v>
      </c>
      <c r="N1682" s="42">
        <f t="shared" si="1865"/>
        <v>5.2491199350697482</v>
      </c>
      <c r="O1682" s="42">
        <f t="shared" si="1865"/>
        <v>4.4203023696045962</v>
      </c>
      <c r="P1682" s="42">
        <f t="shared" si="1865"/>
        <v>1.0324033316062469</v>
      </c>
      <c r="Q1682" s="42">
        <f t="shared" si="1865"/>
        <v>6.1874442914509533</v>
      </c>
      <c r="R1682" s="42">
        <f t="shared" si="1865"/>
        <v>0</v>
      </c>
      <c r="S1682" s="42">
        <f t="shared" si="1865"/>
        <v>3.2249628609673029</v>
      </c>
      <c r="T1682" s="42">
        <f t="shared" si="1854"/>
        <v>8.1974442914509531</v>
      </c>
      <c r="U1682" s="42">
        <f t="shared" si="1855"/>
        <v>6.9374442914509533</v>
      </c>
      <c r="V1682" s="42">
        <f t="shared" si="1856"/>
        <v>2.8037221457254757</v>
      </c>
      <c r="W1682" s="42">
        <f t="shared" si="1866"/>
        <v>3.887432553264889</v>
      </c>
      <c r="X1682" s="42">
        <f t="shared" si="1866"/>
        <v>0.60197601369652753</v>
      </c>
      <c r="Y1682" s="42">
        <f t="shared" si="1857"/>
        <v>3.4395231178105674</v>
      </c>
      <c r="Z1682" s="42">
        <f t="shared" si="1858"/>
        <v>4.9058234374704455</v>
      </c>
      <c r="AA1682" s="42">
        <f t="shared" si="1867"/>
        <v>3.9895581054836127</v>
      </c>
      <c r="AB1682" s="42">
        <f t="shared" si="1867"/>
        <v>3.1595460211664448</v>
      </c>
      <c r="AC1682" s="42">
        <f t="shared" si="1859"/>
        <v>3.9126272351307048</v>
      </c>
      <c r="AD1682" s="74">
        <f t="shared" si="1868"/>
        <v>100.00000000000001</v>
      </c>
    </row>
    <row r="1683" spans="1:30" x14ac:dyDescent="0.25">
      <c r="A1683" s="34" t="s">
        <v>1191</v>
      </c>
      <c r="B1683" s="34" t="s">
        <v>1192</v>
      </c>
      <c r="C1683" s="42">
        <f t="shared" si="1849"/>
        <v>1.4426864994125201</v>
      </c>
      <c r="D1683" s="42">
        <f t="shared" si="1850"/>
        <v>6.7032482642938298</v>
      </c>
      <c r="E1683" s="42">
        <f t="shared" si="1851"/>
        <v>3.611864081086074</v>
      </c>
      <c r="F1683" s="42">
        <f t="shared" si="1852"/>
        <v>2.0214636164288344</v>
      </c>
      <c r="G1683" s="42">
        <f t="shared" si="1864"/>
        <v>0.18592080447854487</v>
      </c>
      <c r="H1683" s="42">
        <f t="shared" si="1864"/>
        <v>7.3547155941138342</v>
      </c>
      <c r="I1683" s="42">
        <f t="shared" si="1864"/>
        <v>3.8405776501868383</v>
      </c>
      <c r="J1683" s="42">
        <f t="shared" si="1860"/>
        <v>3.7095449722420542</v>
      </c>
      <c r="K1683" s="42">
        <f t="shared" si="1869"/>
        <v>3.8625501245059057</v>
      </c>
      <c r="L1683" s="42">
        <f t="shared" si="1853"/>
        <v>3.2755770705960794</v>
      </c>
      <c r="M1683" s="42">
        <f t="shared" si="1865"/>
        <v>3.2437639918247374</v>
      </c>
      <c r="N1683" s="42">
        <f t="shared" si="1865"/>
        <v>3.1520080434004027</v>
      </c>
      <c r="O1683" s="42">
        <f t="shared" si="1865"/>
        <v>5.6506362062622211</v>
      </c>
      <c r="P1683" s="42">
        <f t="shared" si="1865"/>
        <v>0.75655511504076056</v>
      </c>
      <c r="Q1683" s="42">
        <f t="shared" si="1865"/>
        <v>6.3307961041618936</v>
      </c>
      <c r="R1683" s="42">
        <f t="shared" si="1865"/>
        <v>6.3307961041618936</v>
      </c>
      <c r="S1683" s="42">
        <f t="shared" si="1865"/>
        <v>5.4307961041618933</v>
      </c>
      <c r="T1683" s="42">
        <f t="shared" si="1854"/>
        <v>8.3407961041618925</v>
      </c>
      <c r="U1683" s="42">
        <f t="shared" si="1855"/>
        <v>7.0807961041618936</v>
      </c>
      <c r="V1683" s="42">
        <f t="shared" si="1856"/>
        <v>4.4580970781214209</v>
      </c>
      <c r="W1683" s="42">
        <f t="shared" si="1866"/>
        <v>3.576402455222961</v>
      </c>
      <c r="X1683" s="42">
        <f t="shared" si="1866"/>
        <v>1.6808698231874064</v>
      </c>
      <c r="Y1683" s="42">
        <f t="shared" si="1857"/>
        <v>0.69564750096581485</v>
      </c>
      <c r="Z1683" s="42">
        <f t="shared" si="1858"/>
        <v>1.7045772378256647</v>
      </c>
      <c r="AA1683" s="42">
        <f t="shared" si="1867"/>
        <v>0.9911394954060686</v>
      </c>
      <c r="AB1683" s="42">
        <f t="shared" si="1867"/>
        <v>2.5592579995548097</v>
      </c>
      <c r="AC1683" s="42">
        <f t="shared" si="1859"/>
        <v>2.0089158550337283</v>
      </c>
      <c r="AD1683" s="74">
        <f t="shared" si="1868"/>
        <v>100</v>
      </c>
    </row>
    <row r="1684" spans="1:30" x14ac:dyDescent="0.25">
      <c r="A1684" s="34" t="s">
        <v>1193</v>
      </c>
      <c r="B1684" s="34" t="s">
        <v>1194</v>
      </c>
      <c r="C1684" s="42">
        <f t="shared" si="1849"/>
        <v>3.8388957684290754</v>
      </c>
      <c r="D1684" s="42">
        <f t="shared" si="1850"/>
        <v>4.7192430240374517</v>
      </c>
      <c r="E1684" s="42">
        <f t="shared" si="1851"/>
        <v>3.5559672490248211</v>
      </c>
      <c r="F1684" s="42">
        <f t="shared" si="1852"/>
        <v>2.3721731476699603</v>
      </c>
      <c r="G1684" s="42">
        <f t="shared" ref="G1684:J1699" si="1870">G354</f>
        <v>0.72933891742852375</v>
      </c>
      <c r="H1684" s="42">
        <f t="shared" si="1870"/>
        <v>6.5382007914391602</v>
      </c>
      <c r="I1684" s="42">
        <f t="shared" si="1870"/>
        <v>3.98407902065646</v>
      </c>
      <c r="J1684" s="42">
        <f t="shared" si="1860"/>
        <v>1.4579735526687392</v>
      </c>
      <c r="K1684" s="42">
        <f t="shared" si="1869"/>
        <v>3.3092538177929383</v>
      </c>
      <c r="L1684" s="42">
        <f t="shared" si="1853"/>
        <v>4.2662640160047438</v>
      </c>
      <c r="M1684" s="42">
        <f t="shared" ref="M1684:S1699" si="1871">M354</f>
        <v>6.1424384000488557</v>
      </c>
      <c r="N1684" s="42">
        <f t="shared" si="1871"/>
        <v>6.2238682311881579</v>
      </c>
      <c r="O1684" s="42">
        <f t="shared" si="1871"/>
        <v>6.5496031218390502</v>
      </c>
      <c r="P1684" s="42">
        <f t="shared" si="1871"/>
        <v>0.9215347925923153</v>
      </c>
      <c r="Q1684" s="42">
        <f t="shared" si="1871"/>
        <v>0</v>
      </c>
      <c r="R1684" s="42">
        <f t="shared" si="1871"/>
        <v>7.1701873774506844</v>
      </c>
      <c r="S1684" s="42">
        <f t="shared" si="1871"/>
        <v>6.270187377450684</v>
      </c>
      <c r="T1684" s="42">
        <f t="shared" si="1854"/>
        <v>9.1801873774506841</v>
      </c>
      <c r="U1684" s="42">
        <f t="shared" si="1855"/>
        <v>0.75</v>
      </c>
      <c r="V1684" s="42">
        <f t="shared" si="1856"/>
        <v>3.5938514961191204</v>
      </c>
      <c r="W1684" s="42">
        <f t="shared" ref="W1684:X1699" si="1872">W354</f>
        <v>1.9443389893613623</v>
      </c>
      <c r="X1684" s="42">
        <f t="shared" si="1872"/>
        <v>3.2937226831312749</v>
      </c>
      <c r="Y1684" s="42">
        <f t="shared" si="1857"/>
        <v>1.5696439885816758</v>
      </c>
      <c r="Z1684" s="42">
        <f t="shared" si="1858"/>
        <v>3.2902336188912482</v>
      </c>
      <c r="AA1684" s="42">
        <f t="shared" ref="AA1684:AB1699" si="1873">AA354</f>
        <v>2.2134985894538666</v>
      </c>
      <c r="AB1684" s="42">
        <f t="shared" si="1873"/>
        <v>2.2883576736544748</v>
      </c>
      <c r="AC1684" s="42">
        <f t="shared" si="1859"/>
        <v>3.826956977634675</v>
      </c>
      <c r="AD1684" s="74">
        <f t="shared" si="1868"/>
        <v>99.999999999999986</v>
      </c>
    </row>
    <row r="1685" spans="1:30" x14ac:dyDescent="0.25">
      <c r="A1685" s="34" t="s">
        <v>1195</v>
      </c>
      <c r="B1685" s="34" t="s">
        <v>1196</v>
      </c>
      <c r="C1685" s="42">
        <f t="shared" si="1849"/>
        <v>4.7640140719849882</v>
      </c>
      <c r="D1685" s="42">
        <f t="shared" si="1850"/>
        <v>3.6465812443563652</v>
      </c>
      <c r="E1685" s="42">
        <f t="shared" si="1851"/>
        <v>5.3938049781966795</v>
      </c>
      <c r="F1685" s="42">
        <f t="shared" si="1852"/>
        <v>4.1025387069614974</v>
      </c>
      <c r="G1685" s="42">
        <f t="shared" si="1870"/>
        <v>1.1461607899994624</v>
      </c>
      <c r="H1685" s="42">
        <f t="shared" si="1870"/>
        <v>5.7150099044658145</v>
      </c>
      <c r="I1685" s="42">
        <f t="shared" si="1870"/>
        <v>1.2447945661976669</v>
      </c>
      <c r="J1685" s="42">
        <f t="shared" si="1860"/>
        <v>2.4079241887067089</v>
      </c>
      <c r="K1685" s="42">
        <f t="shared" si="1869"/>
        <v>5.3720491094482066</v>
      </c>
      <c r="L1685" s="42">
        <f t="shared" si="1853"/>
        <v>2.6732448610216872</v>
      </c>
      <c r="M1685" s="42">
        <f t="shared" si="1871"/>
        <v>4.1505773162390893</v>
      </c>
      <c r="N1685" s="42">
        <f t="shared" si="1871"/>
        <v>3.4975634475814368</v>
      </c>
      <c r="O1685" s="42">
        <f t="shared" si="1871"/>
        <v>5.8001035301905342</v>
      </c>
      <c r="P1685" s="42">
        <f t="shared" si="1871"/>
        <v>0.82485084885269588</v>
      </c>
      <c r="Q1685" s="42">
        <f t="shared" si="1871"/>
        <v>0</v>
      </c>
      <c r="R1685" s="42">
        <f t="shared" si="1871"/>
        <v>0</v>
      </c>
      <c r="S1685" s="42">
        <f t="shared" si="1871"/>
        <v>5.8744694715956705</v>
      </c>
      <c r="T1685" s="42">
        <f t="shared" si="1854"/>
        <v>8.7844694715956706</v>
      </c>
      <c r="U1685" s="42">
        <f t="shared" si="1855"/>
        <v>7.5244694715956708</v>
      </c>
      <c r="V1685" s="42">
        <f t="shared" si="1856"/>
        <v>3.9440434197472944</v>
      </c>
      <c r="W1685" s="42">
        <f t="shared" si="1872"/>
        <v>4.0615231980679951</v>
      </c>
      <c r="X1685" s="42">
        <f t="shared" si="1872"/>
        <v>1.1035699341673764</v>
      </c>
      <c r="Y1685" s="42">
        <f t="shared" si="1857"/>
        <v>3.5140393464293243</v>
      </c>
      <c r="Z1685" s="42">
        <f t="shared" si="1858"/>
        <v>5.5617092266434867</v>
      </c>
      <c r="AA1685" s="42">
        <f t="shared" si="1873"/>
        <v>3.4939923837817997</v>
      </c>
      <c r="AB1685" s="42">
        <f t="shared" si="1873"/>
        <v>2.4503400216409883</v>
      </c>
      <c r="AC1685" s="42">
        <f t="shared" si="1859"/>
        <v>2.9481564905318893</v>
      </c>
      <c r="AD1685" s="74">
        <f t="shared" si="1868"/>
        <v>100</v>
      </c>
    </row>
    <row r="1686" spans="1:30" x14ac:dyDescent="0.25">
      <c r="A1686" s="34" t="s">
        <v>1197</v>
      </c>
      <c r="B1686" s="34" t="s">
        <v>1198</v>
      </c>
      <c r="C1686" s="42">
        <f t="shared" si="1849"/>
        <v>4.8534989379527431</v>
      </c>
      <c r="D1686" s="42">
        <f t="shared" si="1850"/>
        <v>2.6773266770564512</v>
      </c>
      <c r="E1686" s="42">
        <f t="shared" si="1851"/>
        <v>4.5949325858240906</v>
      </c>
      <c r="F1686" s="42">
        <f t="shared" si="1852"/>
        <v>4.0730058490450372</v>
      </c>
      <c r="G1686" s="42">
        <f t="shared" si="1870"/>
        <v>4.9302848320697183</v>
      </c>
      <c r="H1686" s="42">
        <f t="shared" si="1870"/>
        <v>4.5452321186325371</v>
      </c>
      <c r="I1686" s="42">
        <f t="shared" si="1870"/>
        <v>3.6751711718816367</v>
      </c>
      <c r="J1686" s="42">
        <f t="shared" si="1860"/>
        <v>2.1397426820197012</v>
      </c>
      <c r="K1686" s="42">
        <f t="shared" si="1869"/>
        <v>4.5545959331183621</v>
      </c>
      <c r="L1686" s="42">
        <f>L356</f>
        <v>4.1946587383633869</v>
      </c>
      <c r="M1686" s="42">
        <f t="shared" si="1871"/>
        <v>2.8970951461896837</v>
      </c>
      <c r="N1686" s="42">
        <f>N356-1.5</f>
        <v>3.0462277289079109</v>
      </c>
      <c r="O1686" s="42">
        <f t="shared" si="1871"/>
        <v>3.4028584291045481</v>
      </c>
      <c r="P1686" s="42">
        <f t="shared" si="1871"/>
        <v>0.65476749497072939</v>
      </c>
      <c r="Q1686" s="42">
        <f t="shared" si="1871"/>
        <v>5.7502848320697186</v>
      </c>
      <c r="R1686" s="42">
        <f t="shared" si="1871"/>
        <v>0</v>
      </c>
      <c r="S1686" s="42">
        <f t="shared" si="1871"/>
        <v>1.0167616106899069</v>
      </c>
      <c r="T1686" s="42">
        <f t="shared" si="1854"/>
        <v>7.7602848320697184</v>
      </c>
      <c r="U1686" s="42">
        <f t="shared" si="1855"/>
        <v>6.5002848320697186</v>
      </c>
      <c r="V1686" s="42">
        <f t="shared" si="1856"/>
        <v>2.8247376173710976</v>
      </c>
      <c r="W1686" s="42">
        <f t="shared" si="1872"/>
        <v>3.2700214814774125</v>
      </c>
      <c r="X1686" s="42">
        <f t="shared" si="1872"/>
        <v>3.5919186492874084</v>
      </c>
      <c r="Y1686" s="42">
        <f t="shared" si="1857"/>
        <v>3.8360157409977007</v>
      </c>
      <c r="Z1686" s="42">
        <f t="shared" si="1858"/>
        <v>4.1604019007124071</v>
      </c>
      <c r="AA1686" s="42">
        <f t="shared" si="1873"/>
        <v>3.8143531884219906</v>
      </c>
      <c r="AB1686" s="42">
        <f t="shared" si="1873"/>
        <v>3.670394573661524</v>
      </c>
      <c r="AC1686" s="42">
        <f t="shared" si="1859"/>
        <v>3.5651424160348606</v>
      </c>
      <c r="AD1686" s="74">
        <f t="shared" si="1868"/>
        <v>99.999999999999986</v>
      </c>
    </row>
    <row r="1687" spans="1:30" x14ac:dyDescent="0.25">
      <c r="A1687" s="34" t="s">
        <v>1199</v>
      </c>
      <c r="B1687" s="34" t="s">
        <v>1200</v>
      </c>
      <c r="C1687" s="42">
        <f t="shared" si="1849"/>
        <v>4.1018972095818063</v>
      </c>
      <c r="D1687" s="42">
        <f t="shared" si="1850"/>
        <v>3.8308665781541156</v>
      </c>
      <c r="E1687" s="42">
        <f t="shared" si="1851"/>
        <v>5.1708487661965572</v>
      </c>
      <c r="F1687" s="42">
        <f t="shared" si="1852"/>
        <v>4.0193169459950724</v>
      </c>
      <c r="G1687" s="42">
        <f t="shared" si="1870"/>
        <v>0.42282346351199129</v>
      </c>
      <c r="H1687" s="42">
        <f t="shared" si="1870"/>
        <v>4.3102217511213112</v>
      </c>
      <c r="I1687" s="42">
        <f t="shared" si="1870"/>
        <v>1.5459665088441299</v>
      </c>
      <c r="J1687" s="42">
        <f t="shared" si="1860"/>
        <v>1.9677772140598506</v>
      </c>
      <c r="K1687" s="42">
        <f t="shared" si="1869"/>
        <v>2.9732198397574869</v>
      </c>
      <c r="L1687" s="42">
        <f t="shared" si="1853"/>
        <v>2.2315042361533899</v>
      </c>
      <c r="M1687" s="42">
        <f t="shared" si="1871"/>
        <v>1.918854671731145</v>
      </c>
      <c r="N1687" s="42">
        <f t="shared" si="1871"/>
        <v>4.707739983451444</v>
      </c>
      <c r="O1687" s="42">
        <f t="shared" si="1871"/>
        <v>2.8240861899582921</v>
      </c>
      <c r="P1687" s="42">
        <f t="shared" si="1871"/>
        <v>1.5463413957360499</v>
      </c>
      <c r="Q1687" s="42">
        <f t="shared" si="1871"/>
        <v>5.7873621013412464</v>
      </c>
      <c r="R1687" s="42">
        <f t="shared" si="1871"/>
        <v>5.7873621013412464</v>
      </c>
      <c r="S1687" s="42">
        <f t="shared" si="1871"/>
        <v>2.9582414008941647</v>
      </c>
      <c r="T1687" s="42">
        <f t="shared" si="1854"/>
        <v>7.7973621013412462</v>
      </c>
      <c r="U1687" s="42">
        <f t="shared" si="1855"/>
        <v>6.5373621013412464</v>
      </c>
      <c r="V1687" s="42">
        <f t="shared" si="1856"/>
        <v>2.1214008755588516</v>
      </c>
      <c r="W1687" s="42">
        <f t="shared" si="1872"/>
        <v>4.5533877507923277</v>
      </c>
      <c r="X1687" s="42">
        <f t="shared" si="1872"/>
        <v>0.46349434306141557</v>
      </c>
      <c r="Y1687" s="42">
        <f t="shared" si="1857"/>
        <v>4.9431710850873403</v>
      </c>
      <c r="Z1687" s="42">
        <f t="shared" si="1858"/>
        <v>5.0864459387995522</v>
      </c>
      <c r="AA1687" s="42">
        <f t="shared" si="1873"/>
        <v>4.3917832171006914</v>
      </c>
      <c r="AB1687" s="42">
        <f t="shared" si="1873"/>
        <v>3.6940609157497333</v>
      </c>
      <c r="AC1687" s="42">
        <f t="shared" si="1859"/>
        <v>4.3071013133382792</v>
      </c>
      <c r="AD1687" s="74">
        <f t="shared" si="1868"/>
        <v>99.999999999999986</v>
      </c>
    </row>
    <row r="1688" spans="1:30" x14ac:dyDescent="0.25">
      <c r="A1688" s="34" t="s">
        <v>1201</v>
      </c>
      <c r="B1688" s="34" t="s">
        <v>1202</v>
      </c>
      <c r="C1688" s="42">
        <f t="shared" si="1849"/>
        <v>6.288714804474461</v>
      </c>
      <c r="D1688" s="42">
        <f t="shared" si="1850"/>
        <v>1.5762212235702426</v>
      </c>
      <c r="E1688" s="42">
        <f t="shared" si="1851"/>
        <v>3.7608226683239345</v>
      </c>
      <c r="F1688" s="42">
        <f t="shared" si="1852"/>
        <v>2.4573347321542021</v>
      </c>
      <c r="G1688" s="42">
        <f t="shared" si="1870"/>
        <v>0.73213568283366648</v>
      </c>
      <c r="H1688" s="42">
        <f t="shared" si="1870"/>
        <v>4.3252806091672582</v>
      </c>
      <c r="I1688" s="42">
        <f t="shared" si="1870"/>
        <v>3.8257014036156001</v>
      </c>
      <c r="J1688" s="42">
        <f t="shared" si="1860"/>
        <v>2.6147744100793959</v>
      </c>
      <c r="K1688" s="42">
        <f t="shared" si="1869"/>
        <v>3.8070323934037282</v>
      </c>
      <c r="L1688" s="42">
        <f t="shared" si="1853"/>
        <v>2.973578549823416</v>
      </c>
      <c r="M1688" s="42">
        <f t="shared" si="1871"/>
        <v>5.5587148044744614</v>
      </c>
      <c r="N1688" s="42">
        <f t="shared" si="1871"/>
        <v>5.2024773709389773</v>
      </c>
      <c r="O1688" s="42">
        <f t="shared" si="1871"/>
        <v>4.9008162801474207</v>
      </c>
      <c r="P1688" s="42">
        <f t="shared" si="1871"/>
        <v>0</v>
      </c>
      <c r="Q1688" s="42">
        <f t="shared" si="1871"/>
        <v>5.9587148044744618</v>
      </c>
      <c r="R1688" s="42">
        <f t="shared" si="1871"/>
        <v>5.5587148044744614</v>
      </c>
      <c r="S1688" s="42">
        <f t="shared" si="1871"/>
        <v>2.8058098696496412</v>
      </c>
      <c r="T1688" s="42">
        <f t="shared" si="1854"/>
        <v>7.5687148044744612</v>
      </c>
      <c r="U1688" s="42">
        <f t="shared" si="1855"/>
        <v>5.9087148044744611</v>
      </c>
      <c r="V1688" s="42">
        <f t="shared" si="1856"/>
        <v>3.6474229865027437</v>
      </c>
      <c r="W1688" s="42">
        <f t="shared" si="1872"/>
        <v>2.9534708113140438</v>
      </c>
      <c r="X1688" s="42">
        <f t="shared" si="1872"/>
        <v>0.24895857880578487</v>
      </c>
      <c r="Y1688" s="42">
        <f t="shared" si="1857"/>
        <v>3.989657912163842</v>
      </c>
      <c r="Z1688" s="42">
        <f t="shared" si="1858"/>
        <v>5.132418005902732</v>
      </c>
      <c r="AA1688" s="42">
        <f t="shared" si="1873"/>
        <v>3.1722837284250405</v>
      </c>
      <c r="AB1688" s="42">
        <f t="shared" si="1873"/>
        <v>2.7202221383598428</v>
      </c>
      <c r="AC1688" s="42">
        <f t="shared" si="1859"/>
        <v>2.3112918179717186</v>
      </c>
      <c r="AD1688" s="74">
        <f t="shared" si="1868"/>
        <v>100.00000000000001</v>
      </c>
    </row>
    <row r="1689" spans="1:30" x14ac:dyDescent="0.25">
      <c r="A1689" s="34" t="s">
        <v>1203</v>
      </c>
      <c r="B1689" s="34" t="s">
        <v>1204</v>
      </c>
      <c r="C1689" s="42">
        <f t="shared" si="1849"/>
        <v>6.4487818193572917</v>
      </c>
      <c r="D1689" s="42">
        <f t="shared" si="1850"/>
        <v>3.279475252160613</v>
      </c>
      <c r="E1689" s="42">
        <f>E359</f>
        <v>5.4181781775568254</v>
      </c>
      <c r="F1689" s="42">
        <f t="shared" si="1852"/>
        <v>4.0207377441401322</v>
      </c>
      <c r="G1689" s="42">
        <f t="shared" si="1870"/>
        <v>0.63297127666967412</v>
      </c>
      <c r="H1689" s="42">
        <f>H359-0.4</f>
        <v>6.767857448367244</v>
      </c>
      <c r="I1689" s="42">
        <f t="shared" si="1870"/>
        <v>1.2721554135167501</v>
      </c>
      <c r="J1689" s="42">
        <f t="shared" si="1860"/>
        <v>1.184439538314725</v>
      </c>
      <c r="K1689" s="42">
        <f t="shared" si="1869"/>
        <v>4.6197065441922609</v>
      </c>
      <c r="L1689" s="42">
        <f t="shared" si="1853"/>
        <v>2.0697285130246947</v>
      </c>
      <c r="M1689" s="42">
        <f t="shared" si="1871"/>
        <v>5.6836108692668414</v>
      </c>
      <c r="N1689" s="42">
        <f t="shared" si="1871"/>
        <v>6.2137116629224005</v>
      </c>
      <c r="O1689" s="42">
        <f t="shared" si="1871"/>
        <v>2.6047818616097311</v>
      </c>
      <c r="P1689" s="42">
        <f t="shared" si="1871"/>
        <v>1.6303717959403803</v>
      </c>
      <c r="Q1689" s="42">
        <f t="shared" si="1871"/>
        <v>0.4</v>
      </c>
      <c r="R1689" s="42">
        <f t="shared" si="1871"/>
        <v>0</v>
      </c>
      <c r="S1689" s="42">
        <f t="shared" si="1871"/>
        <v>5.7033780045621745</v>
      </c>
      <c r="T1689" s="42">
        <f t="shared" si="1854"/>
        <v>8.6133780045621755</v>
      </c>
      <c r="U1689" s="42">
        <f t="shared" si="1855"/>
        <v>6.9533780045621745</v>
      </c>
      <c r="V1689" s="42">
        <f t="shared" si="1856"/>
        <v>3.2868297524711778</v>
      </c>
      <c r="W1689" s="42">
        <f t="shared" si="1872"/>
        <v>4.3024860626931556</v>
      </c>
      <c r="X1689" s="42">
        <f t="shared" si="1872"/>
        <v>1.2737881336641539</v>
      </c>
      <c r="Y1689" s="42">
        <f t="shared" si="1857"/>
        <v>4.4854643174432942</v>
      </c>
      <c r="Z1689" s="42">
        <f t="shared" si="1858"/>
        <v>4.1580741326643098</v>
      </c>
      <c r="AA1689" s="42">
        <f t="shared" si="1873"/>
        <v>3.1497793237036857</v>
      </c>
      <c r="AB1689" s="42">
        <f t="shared" si="1873"/>
        <v>2.2479584696381876</v>
      </c>
      <c r="AC1689" s="42">
        <f t="shared" si="1859"/>
        <v>3.5789778769959524</v>
      </c>
      <c r="AD1689" s="74">
        <f t="shared" si="1868"/>
        <v>99.999999999999986</v>
      </c>
    </row>
    <row r="1690" spans="1:30" x14ac:dyDescent="0.25">
      <c r="A1690" s="34" t="s">
        <v>1205</v>
      </c>
      <c r="B1690" s="34" t="s">
        <v>1206</v>
      </c>
      <c r="C1690" s="42">
        <f t="shared" si="1849"/>
        <v>4.6734476156215106</v>
      </c>
      <c r="D1690" s="42">
        <f t="shared" si="1850"/>
        <v>3.2504662965667883</v>
      </c>
      <c r="E1690" s="42">
        <f t="shared" si="1851"/>
        <v>5.352381811805051</v>
      </c>
      <c r="F1690" s="42">
        <f t="shared" si="1852"/>
        <v>3.8123290953127014</v>
      </c>
      <c r="G1690" s="42">
        <f t="shared" si="1870"/>
        <v>0.58751180752262966</v>
      </c>
      <c r="H1690" s="42">
        <f t="shared" si="1870"/>
        <v>6.3259810409873598</v>
      </c>
      <c r="I1690" s="42">
        <f t="shared" si="1870"/>
        <v>1.5952073630473693</v>
      </c>
      <c r="J1690" s="42">
        <f t="shared" si="1860"/>
        <v>3.2004441764919882</v>
      </c>
      <c r="K1690" s="42">
        <f t="shared" si="1869"/>
        <v>2.9808826817859377</v>
      </c>
      <c r="L1690" s="42">
        <f t="shared" si="1853"/>
        <v>3.107411289550293</v>
      </c>
      <c r="M1690" s="42">
        <f t="shared" si="1871"/>
        <v>4.2545393715042712</v>
      </c>
      <c r="N1690" s="42">
        <f t="shared" si="1871"/>
        <v>5.0858234537850855</v>
      </c>
      <c r="O1690" s="42">
        <f t="shared" si="1871"/>
        <v>3.4255570272514411</v>
      </c>
      <c r="P1690" s="42">
        <f t="shared" si="1871"/>
        <v>0.36869451002955633</v>
      </c>
      <c r="Q1690" s="42">
        <f t="shared" si="1871"/>
        <v>5.9460369162947302</v>
      </c>
      <c r="R1690" s="42">
        <f t="shared" si="1871"/>
        <v>0</v>
      </c>
      <c r="S1690" s="42">
        <f t="shared" si="1871"/>
        <v>5.0460369162947298</v>
      </c>
      <c r="T1690" s="42">
        <f t="shared" si="1854"/>
        <v>7.95603691629473</v>
      </c>
      <c r="U1690" s="42">
        <f t="shared" si="1855"/>
        <v>6.6960369162947302</v>
      </c>
      <c r="V1690" s="42">
        <f t="shared" si="1856"/>
        <v>1.4442607672526309</v>
      </c>
      <c r="W1690" s="42">
        <f t="shared" si="1872"/>
        <v>4.7376935788059544</v>
      </c>
      <c r="X1690" s="42">
        <f t="shared" si="1872"/>
        <v>0.17462588572874904</v>
      </c>
      <c r="Y1690" s="42">
        <f t="shared" si="1857"/>
        <v>3.9742484365934403</v>
      </c>
      <c r="Z1690" s="42">
        <f t="shared" si="1858"/>
        <v>3.9056903544356478</v>
      </c>
      <c r="AA1690" s="42">
        <f t="shared" si="1873"/>
        <v>3.2802967947440242</v>
      </c>
      <c r="AB1690" s="42">
        <f t="shared" si="1873"/>
        <v>3.6688312887776013</v>
      </c>
      <c r="AC1690" s="42">
        <f t="shared" si="1859"/>
        <v>5.149527687221048</v>
      </c>
      <c r="AD1690" s="74">
        <f t="shared" si="1868"/>
        <v>100</v>
      </c>
    </row>
    <row r="1691" spans="1:30" x14ac:dyDescent="0.25">
      <c r="A1691" s="34" t="s">
        <v>1207</v>
      </c>
      <c r="B1691" s="34" t="s">
        <v>1208</v>
      </c>
      <c r="C1691" s="42">
        <f t="shared" si="1849"/>
        <v>5.3530367236924254</v>
      </c>
      <c r="D1691" s="42">
        <f t="shared" si="1850"/>
        <v>2.9784488208342679</v>
      </c>
      <c r="E1691" s="42">
        <f t="shared" si="1851"/>
        <v>4.274280281049883</v>
      </c>
      <c r="F1691" s="42">
        <f t="shared" si="1852"/>
        <v>3.4288010867936367</v>
      </c>
      <c r="G1691" s="42">
        <f t="shared" si="1870"/>
        <v>1.1434293101510047</v>
      </c>
      <c r="H1691" s="42">
        <f t="shared" si="1870"/>
        <v>5.0913704276791201</v>
      </c>
      <c r="I1691" s="42">
        <f t="shared" si="1870"/>
        <v>2.5579420562604156</v>
      </c>
      <c r="J1691" s="42">
        <f t="shared" si="1860"/>
        <v>2.4656088261258589</v>
      </c>
      <c r="K1691" s="42">
        <f t="shared" si="1869"/>
        <v>3.6407632687673481</v>
      </c>
      <c r="L1691" s="42">
        <f t="shared" si="1853"/>
        <v>2.3714373156624728</v>
      </c>
      <c r="M1691" s="42">
        <f t="shared" si="1871"/>
        <v>4.1226950495272394</v>
      </c>
      <c r="N1691" s="42">
        <f t="shared" si="1871"/>
        <v>5.5115838809658699</v>
      </c>
      <c r="O1691" s="42">
        <f t="shared" si="1871"/>
        <v>4.5554962442850497</v>
      </c>
      <c r="P1691" s="42">
        <f t="shared" si="1871"/>
        <v>0.50256551437689634</v>
      </c>
      <c r="Q1691" s="42">
        <f t="shared" si="1871"/>
        <v>0</v>
      </c>
      <c r="R1691" s="42">
        <f t="shared" si="1871"/>
        <v>6.3682230178901822</v>
      </c>
      <c r="S1691" s="42">
        <f t="shared" si="1871"/>
        <v>5.4682230178901818</v>
      </c>
      <c r="T1691" s="42">
        <f t="shared" si="1854"/>
        <v>8.378223017890182</v>
      </c>
      <c r="U1691" s="42">
        <f t="shared" si="1855"/>
        <v>7.1182230178901822</v>
      </c>
      <c r="V1691" s="42">
        <f t="shared" si="1856"/>
        <v>3.1594541346905154</v>
      </c>
      <c r="W1691" s="42">
        <f t="shared" si="1872"/>
        <v>3.5725435993510541</v>
      </c>
      <c r="X1691" s="42">
        <f t="shared" si="1872"/>
        <v>1.2657252351420609</v>
      </c>
      <c r="Y1691" s="42">
        <f t="shared" si="1857"/>
        <v>2.6680932000940465</v>
      </c>
      <c r="Z1691" s="42">
        <f t="shared" si="1858"/>
        <v>4.875944271896989</v>
      </c>
      <c r="AA1691" s="42">
        <f t="shared" si="1873"/>
        <v>3.6222023032027524</v>
      </c>
      <c r="AB1691" s="42">
        <f t="shared" si="1873"/>
        <v>1.8969174946906933</v>
      </c>
      <c r="AC1691" s="42">
        <f t="shared" si="1859"/>
        <v>3.6087688831996672</v>
      </c>
      <c r="AD1691" s="74">
        <f t="shared" si="1868"/>
        <v>100.00000000000001</v>
      </c>
    </row>
    <row r="1692" spans="1:30" x14ac:dyDescent="0.25">
      <c r="A1692" s="34" t="s">
        <v>1209</v>
      </c>
      <c r="B1692" s="34" t="s">
        <v>1210</v>
      </c>
      <c r="C1692" s="42">
        <f t="shared" si="1849"/>
        <v>4.9110882545739729</v>
      </c>
      <c r="D1692" s="42">
        <f t="shared" si="1850"/>
        <v>3.4838765404974232</v>
      </c>
      <c r="E1692" s="42">
        <f t="shared" si="1851"/>
        <v>3.932330339380735</v>
      </c>
      <c r="F1692" s="42">
        <f t="shared" si="1852"/>
        <v>2.5206126410808603</v>
      </c>
      <c r="G1692" s="42">
        <f t="shared" si="1870"/>
        <v>0.48609553119557913</v>
      </c>
      <c r="H1692" s="42">
        <f t="shared" si="1870"/>
        <v>4.6569596720144251</v>
      </c>
      <c r="I1692" s="42">
        <f t="shared" si="1870"/>
        <v>1.2987093764913755</v>
      </c>
      <c r="J1692" s="42">
        <f t="shared" si="1860"/>
        <v>2.3576587498425492</v>
      </c>
      <c r="K1692" s="42">
        <f t="shared" si="1869"/>
        <v>2.9378330863691065</v>
      </c>
      <c r="L1692" s="42">
        <f>L362</f>
        <v>5.1022323801616007</v>
      </c>
      <c r="M1692" s="42">
        <f t="shared" si="1871"/>
        <v>5.8700874177326732</v>
      </c>
      <c r="N1692" s="42">
        <f>N362-1.5</f>
        <v>4.5282261880580519</v>
      </c>
      <c r="O1692" s="42">
        <f t="shared" si="1871"/>
        <v>5.2420131173782831</v>
      </c>
      <c r="P1692" s="42">
        <f t="shared" si="1871"/>
        <v>7.7039359475221822E-2</v>
      </c>
      <c r="Q1692" s="42">
        <f t="shared" si="1871"/>
        <v>6.2121738049560751</v>
      </c>
      <c r="R1692" s="42">
        <f t="shared" si="1871"/>
        <v>6.2121738049560751</v>
      </c>
      <c r="S1692" s="42">
        <f t="shared" si="1871"/>
        <v>1.1707246016520259</v>
      </c>
      <c r="T1692" s="42">
        <f t="shared" si="1854"/>
        <v>8.2221738049560749</v>
      </c>
      <c r="U1692" s="42">
        <f t="shared" si="1855"/>
        <v>6.9621738049560751</v>
      </c>
      <c r="V1692" s="42">
        <f t="shared" si="1856"/>
        <v>4.8868115041300628</v>
      </c>
      <c r="W1692" s="42">
        <f t="shared" si="1872"/>
        <v>4.106340399989115</v>
      </c>
      <c r="X1692" s="42">
        <f t="shared" si="1872"/>
        <v>1.2364977487321538</v>
      </c>
      <c r="Y1692" s="42">
        <f t="shared" si="1857"/>
        <v>3.4222476099326467</v>
      </c>
      <c r="Z1692" s="42">
        <f t="shared" si="1858"/>
        <v>4.232244492231624</v>
      </c>
      <c r="AA1692" s="42">
        <f t="shared" si="1873"/>
        <v>2.3558787180177516</v>
      </c>
      <c r="AB1692" s="42">
        <f t="shared" si="1873"/>
        <v>1.8504347504124485</v>
      </c>
      <c r="AC1692" s="42">
        <f t="shared" si="1859"/>
        <v>1.7253623008260126</v>
      </c>
      <c r="AD1692" s="74">
        <f t="shared" si="1868"/>
        <v>99.999999999999986</v>
      </c>
    </row>
    <row r="1693" spans="1:30" x14ac:dyDescent="0.25">
      <c r="A1693" s="34" t="s">
        <v>1211</v>
      </c>
      <c r="B1693" s="34" t="s">
        <v>1212</v>
      </c>
      <c r="C1693" s="42">
        <f t="shared" si="1849"/>
        <v>5.1084719139524246</v>
      </c>
      <c r="D1693" s="42">
        <f t="shared" si="1850"/>
        <v>3.3521898998056869</v>
      </c>
      <c r="E1693" s="42">
        <f t="shared" si="1851"/>
        <v>5.3833773683012431</v>
      </c>
      <c r="F1693" s="42">
        <f t="shared" si="1852"/>
        <v>4.1786141880899148</v>
      </c>
      <c r="G1693" s="42">
        <f t="shared" si="1870"/>
        <v>0.43812501587243224</v>
      </c>
      <c r="H1693" s="42">
        <f t="shared" si="1870"/>
        <v>7.1174262771871124</v>
      </c>
      <c r="I1693" s="42">
        <f t="shared" si="1870"/>
        <v>3.9087678235853458</v>
      </c>
      <c r="J1693" s="42">
        <f t="shared" si="1860"/>
        <v>3.5429002521435207</v>
      </c>
      <c r="K1693" s="42">
        <f t="shared" si="1869"/>
        <v>4.5539087286625675</v>
      </c>
      <c r="L1693" s="42">
        <f t="shared" si="1853"/>
        <v>2.7297626597703317</v>
      </c>
      <c r="M1693" s="42">
        <f t="shared" si="1871"/>
        <v>4.2074991518584985</v>
      </c>
      <c r="N1693" s="42">
        <f t="shared" si="1871"/>
        <v>5.5798448161260339</v>
      </c>
      <c r="O1693" s="42">
        <f t="shared" si="1871"/>
        <v>3.0599890320485432</v>
      </c>
      <c r="P1693" s="42">
        <f t="shared" si="1871"/>
        <v>1.4056391288276346</v>
      </c>
      <c r="Q1693" s="42">
        <f t="shared" si="1871"/>
        <v>0</v>
      </c>
      <c r="R1693" s="42">
        <f t="shared" si="1871"/>
        <v>0</v>
      </c>
      <c r="S1693" s="42">
        <f t="shared" si="1871"/>
        <v>1.3835199766851809</v>
      </c>
      <c r="T1693" s="42">
        <f t="shared" si="1854"/>
        <v>8.8605599300555404</v>
      </c>
      <c r="U1693" s="42">
        <f t="shared" si="1855"/>
        <v>7.6005599300555406</v>
      </c>
      <c r="V1693" s="42">
        <f t="shared" si="1856"/>
        <v>2.8498399679421218</v>
      </c>
      <c r="W1693" s="42">
        <f t="shared" si="1872"/>
        <v>2.6490938750803306</v>
      </c>
      <c r="X1693" s="42">
        <f t="shared" si="1872"/>
        <v>1.007000312128977</v>
      </c>
      <c r="Y1693" s="42">
        <f t="shared" si="1857"/>
        <v>3.4736830102580307</v>
      </c>
      <c r="Z1693" s="42">
        <f t="shared" si="1858"/>
        <v>5.9343740345291893</v>
      </c>
      <c r="AA1693" s="42">
        <f t="shared" si="1873"/>
        <v>4.3559642640766683</v>
      </c>
      <c r="AB1693" s="42">
        <f t="shared" si="1873"/>
        <v>3.0608884793865183</v>
      </c>
      <c r="AC1693" s="42">
        <f t="shared" si="1859"/>
        <v>4.2579999635705938</v>
      </c>
      <c r="AD1693" s="74">
        <f t="shared" si="1868"/>
        <v>99.999999999999986</v>
      </c>
    </row>
    <row r="1694" spans="1:30" x14ac:dyDescent="0.25">
      <c r="A1694" s="34" t="s">
        <v>1213</v>
      </c>
      <c r="B1694" s="34" t="s">
        <v>1214</v>
      </c>
      <c r="C1694" s="42">
        <f t="shared" si="1849"/>
        <v>3.1279578317371461</v>
      </c>
      <c r="D1694" s="42">
        <f t="shared" si="1850"/>
        <v>4.7949933928975268</v>
      </c>
      <c r="E1694" s="42">
        <f t="shared" si="1851"/>
        <v>4.4541255487842832</v>
      </c>
      <c r="F1694" s="42">
        <f t="shared" si="1852"/>
        <v>3.4290849047610812</v>
      </c>
      <c r="G1694" s="42">
        <f t="shared" si="1870"/>
        <v>0.95411556505426665</v>
      </c>
      <c r="H1694" s="42">
        <f t="shared" si="1870"/>
        <v>4.3955239760357339</v>
      </c>
      <c r="I1694" s="42">
        <f t="shared" si="1870"/>
        <v>3.2834326942024497</v>
      </c>
      <c r="J1694" s="42">
        <f t="shared" si="1860"/>
        <v>2.5656092539968958</v>
      </c>
      <c r="K1694" s="42">
        <f t="shared" si="1869"/>
        <v>2.7063802899765985</v>
      </c>
      <c r="L1694" s="42">
        <f t="shared" si="1853"/>
        <v>2.6360518981525285</v>
      </c>
      <c r="M1694" s="42">
        <f t="shared" si="1871"/>
        <v>4.7875053729938291</v>
      </c>
      <c r="N1694" s="42">
        <f t="shared" si="1871"/>
        <v>5.2695505437458658</v>
      </c>
      <c r="O1694" s="42">
        <f t="shared" si="1871"/>
        <v>3.5275956861451472</v>
      </c>
      <c r="P1694" s="42">
        <f t="shared" si="1871"/>
        <v>0.7078256442959594</v>
      </c>
      <c r="Q1694" s="42">
        <f t="shared" si="1871"/>
        <v>6.0369360239472876</v>
      </c>
      <c r="R1694" s="42">
        <f t="shared" si="1871"/>
        <v>0</v>
      </c>
      <c r="S1694" s="42">
        <f t="shared" si="1871"/>
        <v>5.1369360239472872</v>
      </c>
      <c r="T1694" s="42">
        <f t="shared" si="1854"/>
        <v>8.0469360239472874</v>
      </c>
      <c r="U1694" s="42">
        <f t="shared" si="1855"/>
        <v>6.7869360239472876</v>
      </c>
      <c r="V1694" s="42">
        <f t="shared" si="1856"/>
        <v>1.7223120079824303</v>
      </c>
      <c r="W1694" s="42">
        <f t="shared" si="1872"/>
        <v>3.1596950014765168</v>
      </c>
      <c r="X1694" s="42">
        <f t="shared" si="1872"/>
        <v>0.77159904755652775</v>
      </c>
      <c r="Y1694" s="42">
        <f t="shared" si="1857"/>
        <v>2.8115796062087144</v>
      </c>
      <c r="Z1694" s="42">
        <f t="shared" si="1858"/>
        <v>4.3650538237639331</v>
      </c>
      <c r="AA1694" s="42">
        <f t="shared" si="1873"/>
        <v>3.5191647735334497</v>
      </c>
      <c r="AB1694" s="42">
        <f t="shared" si="1873"/>
        <v>6.0369360239472876</v>
      </c>
      <c r="AC1694" s="42">
        <f t="shared" si="1859"/>
        <v>4.9661630169626632</v>
      </c>
      <c r="AD1694" s="74">
        <f t="shared" si="1868"/>
        <v>99.999999999999986</v>
      </c>
    </row>
    <row r="1695" spans="1:30" x14ac:dyDescent="0.25">
      <c r="A1695" s="34" t="s">
        <v>1215</v>
      </c>
      <c r="B1695" s="34" t="s">
        <v>1216</v>
      </c>
      <c r="C1695" s="42">
        <f t="shared" si="1849"/>
        <v>4.2942283932567769</v>
      </c>
      <c r="D1695" s="42">
        <f t="shared" si="1850"/>
        <v>4.4812238802602939</v>
      </c>
      <c r="E1695" s="42">
        <f t="shared" si="1851"/>
        <v>4.5373538459176777</v>
      </c>
      <c r="F1695" s="42">
        <f t="shared" si="1852"/>
        <v>3.0322830734934048</v>
      </c>
      <c r="G1695" s="42">
        <f t="shared" si="1870"/>
        <v>0.33627638786983771</v>
      </c>
      <c r="H1695" s="42">
        <f t="shared" si="1870"/>
        <v>6.2560271579124382</v>
      </c>
      <c r="I1695" s="42">
        <f t="shared" si="1870"/>
        <v>4.0609793159456977</v>
      </c>
      <c r="J1695" s="42">
        <f t="shared" si="1860"/>
        <v>2.7548727817927068</v>
      </c>
      <c r="K1695" s="42">
        <f t="shared" ref="K1695" si="1874">K365</f>
        <v>2.847517685628608</v>
      </c>
      <c r="L1695" s="42">
        <f t="shared" si="1853"/>
        <v>3.3386610909135657</v>
      </c>
      <c r="M1695" s="42">
        <f t="shared" si="1871"/>
        <v>4.7469463122628666</v>
      </c>
      <c r="N1695" s="42">
        <f t="shared" si="1871"/>
        <v>5.6897479743298982</v>
      </c>
      <c r="O1695" s="42">
        <f t="shared" si="1871"/>
        <v>3.7096909817748709</v>
      </c>
      <c r="P1695" s="42">
        <f t="shared" si="1871"/>
        <v>0.68664749614452214</v>
      </c>
      <c r="Q1695" s="42">
        <f t="shared" si="1871"/>
        <v>0</v>
      </c>
      <c r="R1695" s="42">
        <f t="shared" si="1871"/>
        <v>0</v>
      </c>
      <c r="S1695" s="42">
        <f t="shared" si="1871"/>
        <v>5.943329540226852</v>
      </c>
      <c r="T1695" s="42">
        <f t="shared" si="1854"/>
        <v>8.8533295402268521</v>
      </c>
      <c r="U1695" s="42">
        <f t="shared" si="1855"/>
        <v>7.5933295402268524</v>
      </c>
      <c r="V1695" s="42">
        <f t="shared" si="1856"/>
        <v>1.9911098467422859</v>
      </c>
      <c r="W1695" s="42">
        <f t="shared" si="1872"/>
        <v>3.017640996166977</v>
      </c>
      <c r="X1695" s="42">
        <f t="shared" si="1872"/>
        <v>2.8855948350257563</v>
      </c>
      <c r="Y1695" s="42">
        <f t="shared" si="1857"/>
        <v>2.8573105531564487</v>
      </c>
      <c r="Z1695" s="42">
        <f t="shared" si="1858"/>
        <v>3.1855526930919438</v>
      </c>
      <c r="AA1695" s="42">
        <f t="shared" si="1873"/>
        <v>3.8685215051045549</v>
      </c>
      <c r="AB1695" s="42">
        <f t="shared" si="1873"/>
        <v>3.4944661482009463</v>
      </c>
      <c r="AC1695" s="42">
        <f t="shared" si="1859"/>
        <v>5.5373584243273548</v>
      </c>
      <c r="AD1695" s="74">
        <f t="shared" si="1868"/>
        <v>99.999999999999986</v>
      </c>
    </row>
    <row r="1696" spans="1:30" x14ac:dyDescent="0.25">
      <c r="A1696" s="34" t="s">
        <v>1217</v>
      </c>
      <c r="B1696" s="34" t="s">
        <v>1218</v>
      </c>
      <c r="C1696" s="42">
        <f t="shared" si="1849"/>
        <v>6.0450858266816203</v>
      </c>
      <c r="D1696" s="42">
        <f t="shared" si="1850"/>
        <v>2.0144861231540339</v>
      </c>
      <c r="E1696" s="42">
        <f t="shared" si="1851"/>
        <v>4.7552498229848412</v>
      </c>
      <c r="F1696" s="42">
        <f t="shared" si="1852"/>
        <v>3.5051100760557063</v>
      </c>
      <c r="G1696" s="42">
        <f t="shared" si="1870"/>
        <v>0.155678121392961</v>
      </c>
      <c r="H1696" s="42">
        <f t="shared" si="1870"/>
        <v>7.2667518859996241</v>
      </c>
      <c r="I1696" s="42">
        <f t="shared" si="1870"/>
        <v>3.8544149865334099</v>
      </c>
      <c r="J1696" s="42">
        <f t="shared" si="1870"/>
        <v>1.0481146608110299</v>
      </c>
      <c r="K1696" s="42">
        <f t="shared" ref="K1696:K1700" si="1875">K366-0.5</f>
        <v>5.3801499702666851</v>
      </c>
      <c r="L1696" s="42">
        <f t="shared" si="1853"/>
        <v>1.7079874955893746</v>
      </c>
      <c r="M1696" s="42">
        <f t="shared" si="1871"/>
        <v>5.5689236383932332</v>
      </c>
      <c r="N1696" s="42">
        <f t="shared" si="1871"/>
        <v>4.1031488986146085</v>
      </c>
      <c r="O1696" s="42">
        <f t="shared" si="1871"/>
        <v>5.2937619834321978</v>
      </c>
      <c r="P1696" s="42">
        <f t="shared" si="1871"/>
        <v>0.42971722821578701</v>
      </c>
      <c r="Q1696" s="42">
        <f t="shared" si="1871"/>
        <v>0</v>
      </c>
      <c r="R1696" s="42">
        <f t="shared" si="1871"/>
        <v>0</v>
      </c>
      <c r="S1696" s="42">
        <f t="shared" si="1871"/>
        <v>5.6717100246103893</v>
      </c>
      <c r="T1696" s="42">
        <f t="shared" si="1854"/>
        <v>8.5817100246103895</v>
      </c>
      <c r="U1696" s="42">
        <f t="shared" si="1855"/>
        <v>7.3217100246103897</v>
      </c>
      <c r="V1696" s="42">
        <f t="shared" si="1856"/>
        <v>2.1743912592288979</v>
      </c>
      <c r="W1696" s="42">
        <f t="shared" si="1872"/>
        <v>3.5320077109291907</v>
      </c>
      <c r="X1696" s="42">
        <f t="shared" si="1872"/>
        <v>1.3634141816554861</v>
      </c>
      <c r="Y1696" s="42">
        <f t="shared" si="1857"/>
        <v>4.1576357871828424</v>
      </c>
      <c r="Z1696" s="42">
        <f t="shared" si="1858"/>
        <v>5.3635513932925809</v>
      </c>
      <c r="AA1696" s="42">
        <f t="shared" si="1873"/>
        <v>4.6466445604369353</v>
      </c>
      <c r="AB1696" s="42">
        <f t="shared" si="1873"/>
        <v>1.3982361754490193</v>
      </c>
      <c r="AC1696" s="42">
        <f t="shared" si="1859"/>
        <v>4.6604081398687773</v>
      </c>
      <c r="AD1696" s="74">
        <f t="shared" si="1868"/>
        <v>100</v>
      </c>
    </row>
    <row r="1697" spans="1:30" x14ac:dyDescent="0.25">
      <c r="A1697" s="34" t="s">
        <v>1219</v>
      </c>
      <c r="B1697" s="34" t="s">
        <v>1220</v>
      </c>
      <c r="C1697" s="42">
        <f t="shared" si="1849"/>
        <v>4.6037530224595313</v>
      </c>
      <c r="D1697" s="42">
        <f t="shared" si="1850"/>
        <v>4.0272283432458265</v>
      </c>
      <c r="E1697" s="42">
        <f t="shared" si="1851"/>
        <v>4.8940521173130564</v>
      </c>
      <c r="F1697" s="42">
        <f t="shared" si="1852"/>
        <v>3.5310212072480138</v>
      </c>
      <c r="G1697" s="42">
        <f t="shared" si="1870"/>
        <v>1.0342252508498921</v>
      </c>
      <c r="H1697" s="42">
        <f t="shared" si="1870"/>
        <v>7.1824184465647214</v>
      </c>
      <c r="I1697" s="42">
        <f t="shared" si="1870"/>
        <v>4.0554212671662944</v>
      </c>
      <c r="J1697" s="42">
        <f t="shared" si="1870"/>
        <v>4.1184879140875355</v>
      </c>
      <c r="K1697" s="42">
        <f t="shared" si="1875"/>
        <v>3.8420505488990369</v>
      </c>
      <c r="L1697" s="42">
        <f t="shared" si="1853"/>
        <v>3.9931619093066306</v>
      </c>
      <c r="M1697" s="42">
        <f t="shared" si="1871"/>
        <v>4.1833113815476608</v>
      </c>
      <c r="N1697" s="42">
        <f t="shared" si="1871"/>
        <v>5.0030368582516616</v>
      </c>
      <c r="O1697" s="42">
        <f t="shared" si="1871"/>
        <v>5.3543435152645324</v>
      </c>
      <c r="P1697" s="42">
        <f t="shared" si="1871"/>
        <v>0.2890185765473634</v>
      </c>
      <c r="Q1697" s="42">
        <f t="shared" si="1871"/>
        <v>0</v>
      </c>
      <c r="R1697" s="42">
        <f t="shared" si="1871"/>
        <v>0</v>
      </c>
      <c r="S1697" s="42">
        <f t="shared" si="1871"/>
        <v>1.4095448414190455</v>
      </c>
      <c r="T1697" s="42">
        <f t="shared" si="1854"/>
        <v>8.9386345242571341</v>
      </c>
      <c r="U1697" s="42">
        <f t="shared" si="1855"/>
        <v>7.6786345242571343</v>
      </c>
      <c r="V1697" s="42">
        <f t="shared" si="1856"/>
        <v>4.3290896828380889</v>
      </c>
      <c r="W1697" s="42">
        <f t="shared" si="1872"/>
        <v>3.1220003569561126</v>
      </c>
      <c r="X1697" s="42">
        <f t="shared" si="1872"/>
        <v>2.9887987687742195</v>
      </c>
      <c r="Y1697" s="42">
        <f t="shared" si="1857"/>
        <v>2.9282164766729109</v>
      </c>
      <c r="Z1697" s="42">
        <f t="shared" si="1858"/>
        <v>3.855698252337989</v>
      </c>
      <c r="AA1697" s="42">
        <f t="shared" si="1873"/>
        <v>4.1641298139639762</v>
      </c>
      <c r="AB1697" s="42">
        <f t="shared" si="1873"/>
        <v>1.474177558352582</v>
      </c>
      <c r="AC1697" s="42">
        <f t="shared" si="1859"/>
        <v>2.999544841419044</v>
      </c>
      <c r="AD1697" s="74">
        <f t="shared" si="1868"/>
        <v>99.999999999999986</v>
      </c>
    </row>
    <row r="1698" spans="1:30" x14ac:dyDescent="0.25">
      <c r="A1698" s="34" t="s">
        <v>1221</v>
      </c>
      <c r="B1698" s="34" t="s">
        <v>1222</v>
      </c>
      <c r="C1698" s="42">
        <f t="shared" si="1849"/>
        <v>6.3122774261806489</v>
      </c>
      <c r="D1698" s="42">
        <f t="shared" si="1850"/>
        <v>2.7760986278180648</v>
      </c>
      <c r="E1698" s="42">
        <f t="shared" si="1851"/>
        <v>4.706039748919765</v>
      </c>
      <c r="F1698" s="42">
        <f t="shared" si="1852"/>
        <v>4.0061425640207</v>
      </c>
      <c r="G1698" s="42">
        <f t="shared" si="1870"/>
        <v>2.2564106816463356</v>
      </c>
      <c r="H1698" s="42">
        <f t="shared" si="1870"/>
        <v>5.0310744991855518</v>
      </c>
      <c r="I1698" s="42">
        <f t="shared" si="1870"/>
        <v>3.6874315794593842</v>
      </c>
      <c r="J1698" s="42">
        <f t="shared" si="1870"/>
        <v>2.1828835091225383</v>
      </c>
      <c r="K1698" s="42">
        <f t="shared" si="1875"/>
        <v>3.7317515392263525</v>
      </c>
      <c r="L1698" s="42">
        <f t="shared" si="1853"/>
        <v>3.7014038207880908</v>
      </c>
      <c r="M1698" s="42">
        <f t="shared" si="1871"/>
        <v>2.845360086990417</v>
      </c>
      <c r="N1698" s="42">
        <f t="shared" si="1871"/>
        <v>4.7384190555469345</v>
      </c>
      <c r="O1698" s="42">
        <f t="shared" si="1871"/>
        <v>4.070243036717244</v>
      </c>
      <c r="P1698" s="42">
        <f t="shared" si="1871"/>
        <v>1.3459784701287891</v>
      </c>
      <c r="Q1698" s="42">
        <f t="shared" si="1871"/>
        <v>0</v>
      </c>
      <c r="R1698" s="42">
        <f t="shared" si="1871"/>
        <v>0</v>
      </c>
      <c r="S1698" s="42">
        <f t="shared" si="1871"/>
        <v>3.4493001930937504</v>
      </c>
      <c r="T1698" s="42">
        <f t="shared" si="1854"/>
        <v>8.5339502896406252</v>
      </c>
      <c r="U1698" s="42">
        <f t="shared" si="1855"/>
        <v>7.2739502896406254</v>
      </c>
      <c r="V1698" s="42">
        <f t="shared" si="1856"/>
        <v>2.9719751448203118</v>
      </c>
      <c r="W1698" s="42">
        <f t="shared" si="1872"/>
        <v>4.5247533276955876</v>
      </c>
      <c r="X1698" s="42">
        <f t="shared" si="1872"/>
        <v>1.0421622718682158</v>
      </c>
      <c r="Y1698" s="42">
        <f t="shared" si="1857"/>
        <v>4.3318935779639691</v>
      </c>
      <c r="Z1698" s="42">
        <f t="shared" si="1858"/>
        <v>4.1168216088627627</v>
      </c>
      <c r="AA1698" s="42">
        <f t="shared" si="1873"/>
        <v>4.2445880947738139</v>
      </c>
      <c r="AB1698" s="42">
        <f t="shared" si="1873"/>
        <v>4.3030310421033926</v>
      </c>
      <c r="AC1698" s="42">
        <f t="shared" si="1859"/>
        <v>3.8160595137861333</v>
      </c>
      <c r="AD1698" s="74">
        <f t="shared" si="1868"/>
        <v>100.00000000000001</v>
      </c>
    </row>
    <row r="1699" spans="1:30" x14ac:dyDescent="0.25">
      <c r="A1699" s="34" t="s">
        <v>1223</v>
      </c>
      <c r="B1699" s="34" t="s">
        <v>1224</v>
      </c>
      <c r="C1699" s="42">
        <f t="shared" si="1849"/>
        <v>5.2148298224465215</v>
      </c>
      <c r="D1699" s="42">
        <f t="shared" si="1850"/>
        <v>3.3841820084624712</v>
      </c>
      <c r="E1699" s="42">
        <f t="shared" si="1851"/>
        <v>4.978676897213079</v>
      </c>
      <c r="F1699" s="42">
        <f t="shared" si="1852"/>
        <v>4.0809872108035332</v>
      </c>
      <c r="G1699" s="42">
        <f t="shared" si="1870"/>
        <v>0.70192911449426976</v>
      </c>
      <c r="H1699" s="42">
        <f t="shared" si="1870"/>
        <v>6.7386407645660356</v>
      </c>
      <c r="I1699" s="42">
        <f t="shared" si="1870"/>
        <v>0.64842759711545728</v>
      </c>
      <c r="J1699" s="42">
        <f t="shared" si="1870"/>
        <v>1.000795691815076</v>
      </c>
      <c r="K1699" s="42">
        <f t="shared" si="1875"/>
        <v>2.3044986738162074</v>
      </c>
      <c r="L1699" s="42">
        <f t="shared" si="1853"/>
        <v>3.5831620013276844</v>
      </c>
      <c r="M1699" s="42">
        <f t="shared" si="1871"/>
        <v>5.1739855746252168</v>
      </c>
      <c r="N1699" s="42">
        <f t="shared" si="1871"/>
        <v>5.7824359777657115</v>
      </c>
      <c r="O1699" s="42">
        <f t="shared" si="1871"/>
        <v>4.9191410290789124</v>
      </c>
      <c r="P1699" s="42">
        <f t="shared" si="1871"/>
        <v>0.4768165269008468</v>
      </c>
      <c r="Q1699" s="42">
        <f t="shared" si="1871"/>
        <v>0</v>
      </c>
      <c r="R1699" s="42">
        <f t="shared" si="1871"/>
        <v>6.3124814830007567</v>
      </c>
      <c r="S1699" s="42">
        <f t="shared" si="1871"/>
        <v>1.2041604943335864</v>
      </c>
      <c r="T1699" s="42">
        <f t="shared" si="1854"/>
        <v>8.3224814830007574</v>
      </c>
      <c r="U1699" s="42">
        <f t="shared" si="1855"/>
        <v>7.0624814830007567</v>
      </c>
      <c r="V1699" s="42">
        <f t="shared" si="1856"/>
        <v>3.6553009268754728</v>
      </c>
      <c r="W1699" s="42">
        <f t="shared" si="1872"/>
        <v>3.8081698789376399</v>
      </c>
      <c r="X1699" s="42">
        <f t="shared" si="1872"/>
        <v>1.2346014697275123</v>
      </c>
      <c r="Y1699" s="42">
        <f t="shared" si="1857"/>
        <v>4.1610145032801071</v>
      </c>
      <c r="Z1699" s="42">
        <f t="shared" si="1858"/>
        <v>4.6388251574884762</v>
      </c>
      <c r="AA1699" s="42">
        <f t="shared" si="1873"/>
        <v>3.5283482597746616</v>
      </c>
      <c r="AB1699" s="42">
        <f t="shared" si="1873"/>
        <v>3.8949353831281281</v>
      </c>
      <c r="AC1699" s="42">
        <f t="shared" si="1859"/>
        <v>3.1886905870211324</v>
      </c>
      <c r="AD1699" s="74">
        <f t="shared" si="1868"/>
        <v>99.999999999999986</v>
      </c>
    </row>
    <row r="1700" spans="1:30" x14ac:dyDescent="0.25">
      <c r="A1700" s="34" t="s">
        <v>1225</v>
      </c>
      <c r="B1700" s="34" t="s">
        <v>1226</v>
      </c>
      <c r="C1700" s="42">
        <f t="shared" si="1849"/>
        <v>5.5317871085712467</v>
      </c>
      <c r="D1700" s="42">
        <f t="shared" si="1850"/>
        <v>2.7252946722480673</v>
      </c>
      <c r="E1700" s="42">
        <f t="shared" si="1851"/>
        <v>5.0204609598872008</v>
      </c>
      <c r="F1700" s="42">
        <f t="shared" si="1852"/>
        <v>4.243682630791711</v>
      </c>
      <c r="G1700" s="42">
        <f t="shared" ref="G1700:J1707" si="1876">G370</f>
        <v>0.4541901546053369</v>
      </c>
      <c r="H1700" s="42">
        <f t="shared" si="1876"/>
        <v>6.6576688088702474</v>
      </c>
      <c r="I1700" s="42">
        <f t="shared" si="1876"/>
        <v>4.510899843056646</v>
      </c>
      <c r="J1700" s="42">
        <f t="shared" si="1876"/>
        <v>2.3201097729133999</v>
      </c>
      <c r="K1700" s="42">
        <f t="shared" si="1875"/>
        <v>4.0471310046591205</v>
      </c>
      <c r="L1700" s="42">
        <f t="shared" si="1853"/>
        <v>2.2166225359576814</v>
      </c>
      <c r="M1700" s="42">
        <f t="shared" ref="M1700:S1707" si="1877">M370</f>
        <v>3.9594907878258856</v>
      </c>
      <c r="N1700" s="42">
        <f t="shared" si="1877"/>
        <v>6.1608818503952003</v>
      </c>
      <c r="O1700" s="42">
        <f t="shared" si="1877"/>
        <v>3.6750473647715278</v>
      </c>
      <c r="P1700" s="42">
        <f t="shared" si="1877"/>
        <v>0.8198897965739016</v>
      </c>
      <c r="Q1700" s="42">
        <f t="shared" si="1877"/>
        <v>0.4</v>
      </c>
      <c r="R1700" s="42">
        <f t="shared" si="1877"/>
        <v>0</v>
      </c>
      <c r="S1700" s="42">
        <f t="shared" si="1877"/>
        <v>3.4288229140538742</v>
      </c>
      <c r="T1700" s="42">
        <f t="shared" si="1854"/>
        <v>8.5032343710808114</v>
      </c>
      <c r="U1700" s="42">
        <f t="shared" si="1855"/>
        <v>6.8432343710808103</v>
      </c>
      <c r="V1700" s="42">
        <f t="shared" si="1856"/>
        <v>3.497720049797139</v>
      </c>
      <c r="W1700" s="42">
        <f t="shared" ref="W1700:X1707" si="1878">W370</f>
        <v>4.4334870743929589</v>
      </c>
      <c r="X1700" s="42">
        <f t="shared" si="1878"/>
        <v>0.23748648353356683</v>
      </c>
      <c r="Y1700" s="42">
        <f t="shared" si="1857"/>
        <v>4.9524023250415814</v>
      </c>
      <c r="Z1700" s="42">
        <f t="shared" si="1858"/>
        <v>5.6210661497733794</v>
      </c>
      <c r="AA1700" s="42">
        <f t="shared" ref="AA1700:AB1707" si="1879">AA370</f>
        <v>3.5980654334045843</v>
      </c>
      <c r="AB1700" s="42">
        <f t="shared" si="1879"/>
        <v>1.9341549190453484</v>
      </c>
      <c r="AC1700" s="42">
        <f t="shared" si="1859"/>
        <v>4.2071686176687724</v>
      </c>
      <c r="AD1700" s="74">
        <f t="shared" si="1868"/>
        <v>100.00000000000001</v>
      </c>
    </row>
    <row r="1701" spans="1:30" x14ac:dyDescent="0.25">
      <c r="A1701" s="34" t="s">
        <v>1227</v>
      </c>
      <c r="B1701" s="34" t="s">
        <v>1228</v>
      </c>
      <c r="C1701" s="42">
        <f t="shared" si="1849"/>
        <v>4.0296120656951313</v>
      </c>
      <c r="D1701" s="42">
        <f t="shared" si="1850"/>
        <v>3.6650756999284422</v>
      </c>
      <c r="E1701" s="42">
        <f t="shared" si="1851"/>
        <v>2.3563417863126772</v>
      </c>
      <c r="F1701" s="42">
        <f t="shared" si="1852"/>
        <v>3.3733789982499816</v>
      </c>
      <c r="G1701" s="42">
        <f t="shared" si="1876"/>
        <v>1.8118002686242685</v>
      </c>
      <c r="H1701" s="42">
        <f t="shared" si="1876"/>
        <v>6.5989115892864296</v>
      </c>
      <c r="I1701" s="42">
        <f t="shared" si="1876"/>
        <v>4.3413866728850907</v>
      </c>
      <c r="J1701" s="42">
        <f t="shared" si="1860"/>
        <v>1.2373334117060941</v>
      </c>
      <c r="K1701" s="42">
        <f t="shared" ref="K1701" si="1880">K371</f>
        <v>4.0395754024119501</v>
      </c>
      <c r="L1701" s="42">
        <f t="shared" si="1853"/>
        <v>1.2782328423248148</v>
      </c>
      <c r="M1701" s="42">
        <f t="shared" si="1877"/>
        <v>3.4296724089485542</v>
      </c>
      <c r="N1701" s="42">
        <f t="shared" si="1877"/>
        <v>3.3491096933512079</v>
      </c>
      <c r="O1701" s="42">
        <f t="shared" si="1877"/>
        <v>4.0495211718602615</v>
      </c>
      <c r="P1701" s="42">
        <f t="shared" si="1877"/>
        <v>4.8316770325133236</v>
      </c>
      <c r="Q1701" s="42">
        <f t="shared" si="1877"/>
        <v>5.3169966817640537</v>
      </c>
      <c r="R1701" s="42">
        <f t="shared" si="1877"/>
        <v>2.1735353288284345</v>
      </c>
      <c r="S1701" s="42">
        <f t="shared" si="1877"/>
        <v>0.31835145673214693</v>
      </c>
      <c r="T1701" s="42">
        <f t="shared" si="1854"/>
        <v>7.7890253589380336</v>
      </c>
      <c r="U1701" s="42">
        <f t="shared" si="1855"/>
        <v>0.75</v>
      </c>
      <c r="V1701" s="42">
        <f t="shared" si="1856"/>
        <v>5.4890253589380338</v>
      </c>
      <c r="W1701" s="42">
        <f t="shared" si="1878"/>
        <v>5.1690253589380335</v>
      </c>
      <c r="X1701" s="42">
        <f t="shared" si="1878"/>
        <v>4.979025358938034</v>
      </c>
      <c r="Y1701" s="42">
        <f t="shared" si="1857"/>
        <v>3.2026835726253555</v>
      </c>
      <c r="Z1701" s="42">
        <f t="shared" si="1858"/>
        <v>5.1084506137416845</v>
      </c>
      <c r="AA1701" s="42">
        <f t="shared" si="1879"/>
        <v>1.2891798957648841</v>
      </c>
      <c r="AB1701" s="42">
        <f t="shared" si="1879"/>
        <v>4.7836662354191448</v>
      </c>
      <c r="AC1701" s="42">
        <f t="shared" si="1859"/>
        <v>5.2394057352739356</v>
      </c>
      <c r="AD1701" s="74">
        <f t="shared" si="1868"/>
        <v>100</v>
      </c>
    </row>
    <row r="1702" spans="1:30" x14ac:dyDescent="0.25">
      <c r="A1702" s="34" t="s">
        <v>1229</v>
      </c>
      <c r="B1702" s="34" t="s">
        <v>1230</v>
      </c>
      <c r="C1702" s="42">
        <f t="shared" si="1849"/>
        <v>3.4431904245332547</v>
      </c>
      <c r="D1702" s="42">
        <f t="shared" si="1850"/>
        <v>2.8675635882693413</v>
      </c>
      <c r="E1702" s="42">
        <f t="shared" si="1851"/>
        <v>1.2304954343630268</v>
      </c>
      <c r="F1702" s="42">
        <f t="shared" si="1852"/>
        <v>2.1534246008714844</v>
      </c>
      <c r="G1702" s="42">
        <f t="shared" si="1876"/>
        <v>3.7440261889778532</v>
      </c>
      <c r="H1702" s="42">
        <f t="shared" si="1876"/>
        <v>4.0510004643919224</v>
      </c>
      <c r="I1702" s="42">
        <f t="shared" si="1876"/>
        <v>2.701948054563899</v>
      </c>
      <c r="J1702" s="42">
        <f>J372</f>
        <v>1.1676782789877407</v>
      </c>
      <c r="K1702" s="42">
        <f>K372-0.5</f>
        <v>2.1877453100047473</v>
      </c>
      <c r="L1702" s="42">
        <f t="shared" si="1853"/>
        <v>3.2395286889616681</v>
      </c>
      <c r="M1702" s="42">
        <f t="shared" si="1877"/>
        <v>2.8216232821276983</v>
      </c>
      <c r="N1702" s="42">
        <f t="shared" si="1877"/>
        <v>1.6005294802101</v>
      </c>
      <c r="O1702" s="42">
        <f t="shared" si="1877"/>
        <v>4.7030515430432178</v>
      </c>
      <c r="P1702" s="42">
        <f t="shared" si="1877"/>
        <v>3.302738219704187</v>
      </c>
      <c r="Q1702" s="42">
        <f t="shared" si="1877"/>
        <v>4.7745286059723675</v>
      </c>
      <c r="R1702" s="42">
        <f t="shared" si="1877"/>
        <v>5.4474220951083945</v>
      </c>
      <c r="S1702" s="42">
        <f t="shared" si="1877"/>
        <v>0.33211084537270735</v>
      </c>
      <c r="T1702" s="42">
        <f t="shared" si="1854"/>
        <v>8.4139634749042145</v>
      </c>
      <c r="U1702" s="42">
        <f t="shared" si="1855"/>
        <v>6.7539634749042152</v>
      </c>
      <c r="V1702" s="42">
        <f t="shared" si="1856"/>
        <v>6.1139634749042155</v>
      </c>
      <c r="W1702" s="42">
        <f t="shared" si="1878"/>
        <v>5.7939634749042153</v>
      </c>
      <c r="X1702" s="42">
        <f t="shared" si="1878"/>
        <v>5.6039634749042158</v>
      </c>
      <c r="Y1702" s="42">
        <f t="shared" si="1857"/>
        <v>4.9534680405411882</v>
      </c>
      <c r="Z1702" s="42">
        <f t="shared" si="1858"/>
        <v>3.7624096649637844</v>
      </c>
      <c r="AA1702" s="42">
        <f t="shared" si="1879"/>
        <v>3.1553842812474278</v>
      </c>
      <c r="AB1702" s="42">
        <f t="shared" si="1879"/>
        <v>1.8230197742116721</v>
      </c>
      <c r="AC1702" s="42">
        <f t="shared" si="1859"/>
        <v>3.8572957590512522</v>
      </c>
      <c r="AD1702" s="74">
        <f t="shared" si="1868"/>
        <v>100.00000000000001</v>
      </c>
    </row>
    <row r="1703" spans="1:30" x14ac:dyDescent="0.25">
      <c r="A1703" s="34" t="s">
        <v>1231</v>
      </c>
      <c r="B1703" s="34" t="s">
        <v>1232</v>
      </c>
      <c r="C1703" s="42">
        <f t="shared" si="1849"/>
        <v>4.8295685012086143</v>
      </c>
      <c r="D1703" s="42">
        <f t="shared" si="1850"/>
        <v>3.6093016100858204</v>
      </c>
      <c r="E1703" s="42">
        <f t="shared" si="1851"/>
        <v>3.9798317626369193</v>
      </c>
      <c r="F1703" s="42">
        <f t="shared" si="1852"/>
        <v>2.6078849267046045</v>
      </c>
      <c r="G1703" s="42">
        <f t="shared" si="1876"/>
        <v>2.3328377316322944</v>
      </c>
      <c r="H1703" s="42">
        <f t="shared" si="1876"/>
        <v>5.3540701992904065</v>
      </c>
      <c r="I1703" s="42">
        <f t="shared" si="1876"/>
        <v>3.2925588720820667</v>
      </c>
      <c r="J1703" s="42">
        <f t="shared" si="1860"/>
        <v>0.97331516722616818</v>
      </c>
      <c r="K1703" s="42">
        <f t="shared" ref="K1703" si="1881">K373</f>
        <v>3.5013034579134792</v>
      </c>
      <c r="L1703" s="42">
        <f t="shared" si="1853"/>
        <v>0.9958301944161243</v>
      </c>
      <c r="M1703" s="42">
        <f t="shared" si="1877"/>
        <v>1.308846193599575</v>
      </c>
      <c r="N1703" s="42">
        <f t="shared" si="1877"/>
        <v>3.8868985499893505</v>
      </c>
      <c r="O1703" s="42">
        <f t="shared" si="1877"/>
        <v>5.1311938455413779</v>
      </c>
      <c r="P1703" s="42">
        <f t="shared" si="1877"/>
        <v>3.6717691723455523</v>
      </c>
      <c r="Q1703" s="42">
        <f t="shared" si="1877"/>
        <v>6.1695826534544818</v>
      </c>
      <c r="R1703" s="42">
        <f t="shared" si="1877"/>
        <v>4.6362116292355395</v>
      </c>
      <c r="S1703" s="42">
        <f t="shared" si="1877"/>
        <v>0.38558645744270159</v>
      </c>
      <c r="T1703" s="42">
        <f t="shared" si="1854"/>
        <v>2.0099999999999998</v>
      </c>
      <c r="U1703" s="42">
        <f t="shared" si="1855"/>
        <v>7.3035355617912359</v>
      </c>
      <c r="V1703" s="42">
        <f t="shared" si="1856"/>
        <v>6.2635355617912358</v>
      </c>
      <c r="W1703" s="42">
        <f t="shared" si="1878"/>
        <v>5.9435355617912355</v>
      </c>
      <c r="X1703" s="42">
        <f t="shared" si="1878"/>
        <v>5.753535561791236</v>
      </c>
      <c r="Y1703" s="42">
        <f t="shared" si="1857"/>
        <v>2.0806398174130138</v>
      </c>
      <c r="Z1703" s="42">
        <f t="shared" si="1858"/>
        <v>3.8817849889421905</v>
      </c>
      <c r="AA1703" s="42">
        <f t="shared" si="1879"/>
        <v>2.6352565196366191</v>
      </c>
      <c r="AB1703" s="42">
        <f t="shared" si="1879"/>
        <v>3.2018423641764517</v>
      </c>
      <c r="AC1703" s="42">
        <f t="shared" si="1859"/>
        <v>4.2597431378617099</v>
      </c>
      <c r="AD1703" s="74">
        <f t="shared" si="1868"/>
        <v>99.999999999999986</v>
      </c>
    </row>
    <row r="1704" spans="1:30" x14ac:dyDescent="0.25">
      <c r="A1704" s="34" t="s">
        <v>1233</v>
      </c>
      <c r="B1704" s="34" t="s">
        <v>1234</v>
      </c>
      <c r="C1704" s="42">
        <f t="shared" si="1849"/>
        <v>5.0586336183630154</v>
      </c>
      <c r="D1704" s="42">
        <f t="shared" si="1850"/>
        <v>5.400862528372647</v>
      </c>
      <c r="E1704" s="42">
        <f t="shared" si="1851"/>
        <v>3.2081090238257128</v>
      </c>
      <c r="F1704" s="42">
        <f t="shared" si="1852"/>
        <v>4.0224243348452546</v>
      </c>
      <c r="G1704" s="42">
        <f t="shared" si="1876"/>
        <v>0.78109715859551476</v>
      </c>
      <c r="H1704" s="42">
        <f t="shared" si="1876"/>
        <v>4.8976406858172288</v>
      </c>
      <c r="I1704" s="42">
        <f t="shared" si="1876"/>
        <v>3.7210668834093612</v>
      </c>
      <c r="J1704" s="42">
        <f>J374</f>
        <v>1.1918152424574662</v>
      </c>
      <c r="K1704" s="42">
        <f>K374-0.5</f>
        <v>0.55675180065208507</v>
      </c>
      <c r="L1704" s="42">
        <f t="shared" si="1853"/>
        <v>1.6647858446384043</v>
      </c>
      <c r="M1704" s="42">
        <f t="shared" si="1877"/>
        <v>3.3091046147291681</v>
      </c>
      <c r="N1704" s="42">
        <f t="shared" si="1877"/>
        <v>2.7300383790481519</v>
      </c>
      <c r="O1704" s="42">
        <f t="shared" si="1877"/>
        <v>4.4258842555323472</v>
      </c>
      <c r="P1704" s="42">
        <f t="shared" si="1877"/>
        <v>4.3812103439139429</v>
      </c>
      <c r="Q1704" s="42">
        <f t="shared" si="1877"/>
        <v>5.3774197871147944</v>
      </c>
      <c r="R1704" s="42">
        <f t="shared" si="1877"/>
        <v>5.1657232514571012</v>
      </c>
      <c r="S1704" s="42">
        <f t="shared" si="1877"/>
        <v>0.64056785687349527</v>
      </c>
      <c r="T1704" s="42">
        <f t="shared" si="1854"/>
        <v>7.8077927453753997</v>
      </c>
      <c r="U1704" s="42">
        <f t="shared" si="1855"/>
        <v>6.1477927453753995</v>
      </c>
      <c r="V1704" s="42">
        <f t="shared" si="1856"/>
        <v>4.7077927453754</v>
      </c>
      <c r="W1704" s="42">
        <f t="shared" si="1878"/>
        <v>5.1877927453753996</v>
      </c>
      <c r="X1704" s="42">
        <f t="shared" si="1878"/>
        <v>0</v>
      </c>
      <c r="Y1704" s="42">
        <f t="shared" si="1857"/>
        <v>2.490471070411675</v>
      </c>
      <c r="Z1704" s="42">
        <f t="shared" si="1858"/>
        <v>4.9365688489441677</v>
      </c>
      <c r="AA1704" s="42">
        <f t="shared" si="1879"/>
        <v>0.35255186332460842</v>
      </c>
      <c r="AB1704" s="42">
        <f t="shared" si="1879"/>
        <v>5.3483088807968437</v>
      </c>
      <c r="AC1704" s="42">
        <f t="shared" si="1859"/>
        <v>6.4877927453754003</v>
      </c>
      <c r="AD1704" s="74">
        <f t="shared" si="1868"/>
        <v>99.999999999999986</v>
      </c>
    </row>
    <row r="1705" spans="1:30" x14ac:dyDescent="0.25">
      <c r="A1705" s="34" t="s">
        <v>1235</v>
      </c>
      <c r="B1705" s="34" t="s">
        <v>1236</v>
      </c>
      <c r="C1705" s="42">
        <f t="shared" si="1849"/>
        <v>3.0314341841279844</v>
      </c>
      <c r="D1705" s="42">
        <f t="shared" si="1850"/>
        <v>4.9479341019297323</v>
      </c>
      <c r="E1705" s="42">
        <f t="shared" si="1851"/>
        <v>1.1272950252630114</v>
      </c>
      <c r="F1705" s="42">
        <f t="shared" si="1852"/>
        <v>3.7626176008115455</v>
      </c>
      <c r="G1705" s="42">
        <f t="shared" si="1876"/>
        <v>2.3951332000548238</v>
      </c>
      <c r="H1705" s="42">
        <f t="shared" si="1876"/>
        <v>4.677410557961772</v>
      </c>
      <c r="I1705" s="42">
        <f t="shared" si="1876"/>
        <v>2.7404332899415142</v>
      </c>
      <c r="J1705" s="42">
        <f>J375</f>
        <v>0.26196308476460634</v>
      </c>
      <c r="K1705" s="42">
        <f t="shared" ref="K1705:K1707" si="1882">K375</f>
        <v>6.3050494569840998</v>
      </c>
      <c r="L1705" s="42">
        <f t="shared" si="1853"/>
        <v>2.0880012819933498</v>
      </c>
      <c r="M1705" s="42">
        <f t="shared" si="1877"/>
        <v>2.5724345390109926</v>
      </c>
      <c r="N1705" s="42">
        <f t="shared" si="1877"/>
        <v>4.1626949206822506</v>
      </c>
      <c r="O1705" s="42">
        <f t="shared" si="1877"/>
        <v>5.803484076989565</v>
      </c>
      <c r="P1705" s="42">
        <f t="shared" si="1877"/>
        <v>4.5558759466420664</v>
      </c>
      <c r="Q1705" s="42">
        <f t="shared" si="1877"/>
        <v>4.7727543759626592</v>
      </c>
      <c r="R1705" s="42">
        <f t="shared" si="1877"/>
        <v>5.6443825665213954</v>
      </c>
      <c r="S1705" s="42">
        <f t="shared" si="1877"/>
        <v>2.8259262492174697E-2</v>
      </c>
      <c r="T1705" s="42">
        <f t="shared" si="1854"/>
        <v>8.7040322425249066</v>
      </c>
      <c r="U1705" s="42">
        <f t="shared" si="1855"/>
        <v>7.0440322425249056</v>
      </c>
      <c r="V1705" s="42">
        <f t="shared" si="1856"/>
        <v>4.1726881616832712</v>
      </c>
      <c r="W1705" s="42">
        <f t="shared" si="1878"/>
        <v>0.14000000000000001</v>
      </c>
      <c r="X1705" s="42">
        <f t="shared" si="1878"/>
        <v>5.5440322425249065</v>
      </c>
      <c r="Y1705" s="42">
        <f t="shared" si="1857"/>
        <v>5.2072782122092924</v>
      </c>
      <c r="Z1705" s="42">
        <f t="shared" si="1858"/>
        <v>3.5648432668956103</v>
      </c>
      <c r="AA1705" s="42">
        <f t="shared" si="1879"/>
        <v>1.4247983826981656</v>
      </c>
      <c r="AB1705" s="42">
        <f t="shared" si="1879"/>
        <v>2.4924877190405281</v>
      </c>
      <c r="AC1705" s="42">
        <f>AC375</f>
        <v>2.8286500577648699</v>
      </c>
      <c r="AD1705" s="74">
        <f t="shared" si="1868"/>
        <v>100</v>
      </c>
    </row>
    <row r="1706" spans="1:30" x14ac:dyDescent="0.25">
      <c r="A1706" s="34" t="s">
        <v>1237</v>
      </c>
      <c r="B1706" s="34" t="s">
        <v>1238</v>
      </c>
      <c r="C1706" s="42">
        <f t="shared" si="1849"/>
        <v>4.9979638616949646</v>
      </c>
      <c r="D1706" s="42">
        <f t="shared" si="1850"/>
        <v>3.0630539267650412</v>
      </c>
      <c r="E1706" s="42">
        <f t="shared" si="1851"/>
        <v>3.1327528980691355</v>
      </c>
      <c r="F1706" s="42">
        <f t="shared" si="1852"/>
        <v>3.6553402590672648</v>
      </c>
      <c r="G1706" s="42">
        <f t="shared" si="1876"/>
        <v>1.1353290388759709</v>
      </c>
      <c r="H1706" s="42">
        <f t="shared" si="1876"/>
        <v>5.5181099696483917</v>
      </c>
      <c r="I1706" s="42">
        <f t="shared" si="1876"/>
        <v>3.3773542872736906</v>
      </c>
      <c r="J1706" s="42">
        <f t="shared" si="1860"/>
        <v>0.56664309119137601</v>
      </c>
      <c r="K1706" s="42">
        <f t="shared" si="1882"/>
        <v>4.0849695259370753</v>
      </c>
      <c r="L1706" s="42">
        <f t="shared" si="1853"/>
        <v>1.7204602771092468</v>
      </c>
      <c r="M1706" s="42">
        <f t="shared" si="1877"/>
        <v>3.6662858594320271</v>
      </c>
      <c r="N1706" s="42">
        <f t="shared" si="1877"/>
        <v>3.4943814784706277</v>
      </c>
      <c r="O1706" s="42">
        <f t="shared" si="1877"/>
        <v>3.6599590092509566</v>
      </c>
      <c r="P1706" s="42">
        <f t="shared" si="1877"/>
        <v>5.0399453790397395</v>
      </c>
      <c r="Q1706" s="42">
        <f t="shared" si="1877"/>
        <v>5.8458382721591988</v>
      </c>
      <c r="R1706" s="42">
        <f t="shared" si="1877"/>
        <v>3.0663782427641504</v>
      </c>
      <c r="S1706" s="42">
        <f t="shared" si="1877"/>
        <v>0.48056679005771652</v>
      </c>
      <c r="T1706" s="42">
        <f t="shared" si="1854"/>
        <v>8.1877209098723078</v>
      </c>
      <c r="U1706" s="42">
        <f t="shared" si="1855"/>
        <v>0.35</v>
      </c>
      <c r="V1706" s="42">
        <f t="shared" si="1856"/>
        <v>3.8284806065815387</v>
      </c>
      <c r="W1706" s="42">
        <f t="shared" si="1878"/>
        <v>5.5677209098723068</v>
      </c>
      <c r="X1706" s="42">
        <f t="shared" si="1878"/>
        <v>5.3777209098723073</v>
      </c>
      <c r="Y1706" s="42">
        <f t="shared" si="1857"/>
        <v>2.9536705307588456</v>
      </c>
      <c r="Z1706" s="42">
        <f t="shared" si="1858"/>
        <v>5.0800926731534615</v>
      </c>
      <c r="AA1706" s="42">
        <f t="shared" si="1879"/>
        <v>1.2403607477745644</v>
      </c>
      <c r="AB1706" s="42">
        <f t="shared" si="1879"/>
        <v>4.9281345534578707</v>
      </c>
      <c r="AC1706" s="42">
        <f t="shared" si="1859"/>
        <v>5.9807659918502205</v>
      </c>
      <c r="AD1706" s="74">
        <f t="shared" si="1868"/>
        <v>99.999999999999986</v>
      </c>
    </row>
    <row r="1707" spans="1:30" x14ac:dyDescent="0.25">
      <c r="A1707" s="34" t="s">
        <v>1239</v>
      </c>
      <c r="B1707" s="34" t="s">
        <v>1240</v>
      </c>
      <c r="C1707" s="42">
        <f t="shared" si="1849"/>
        <v>5.0363230969867843</v>
      </c>
      <c r="D1707" s="42">
        <f t="shared" si="1850"/>
        <v>4.767907338095565</v>
      </c>
      <c r="E1707" s="42">
        <f t="shared" si="1851"/>
        <v>2.9933959554627698</v>
      </c>
      <c r="F1707" s="42">
        <f t="shared" si="1852"/>
        <v>3.9263230495825456</v>
      </c>
      <c r="G1707" s="42">
        <f t="shared" si="1876"/>
        <v>0.63040960869911256</v>
      </c>
      <c r="H1707" s="42">
        <f t="shared" si="1876"/>
        <v>5.1957518613263822</v>
      </c>
      <c r="I1707" s="42">
        <f t="shared" si="1876"/>
        <v>3.6433374626223012</v>
      </c>
      <c r="J1707" s="42">
        <f t="shared" si="1860"/>
        <v>0.63434921475555117</v>
      </c>
      <c r="K1707" s="42">
        <f t="shared" si="1882"/>
        <v>3.442423537677088</v>
      </c>
      <c r="L1707" s="42">
        <f t="shared" si="1853"/>
        <v>1.13983176213475</v>
      </c>
      <c r="M1707" s="42">
        <f t="shared" si="1877"/>
        <v>2.8559868202324945</v>
      </c>
      <c r="N1707" s="42">
        <f t="shared" si="1877"/>
        <v>2.996672745639009</v>
      </c>
      <c r="O1707" s="42">
        <f t="shared" si="1877"/>
        <v>3.8587086593771285</v>
      </c>
      <c r="P1707" s="42">
        <f t="shared" si="1877"/>
        <v>1.7993700270435311</v>
      </c>
      <c r="Q1707" s="42">
        <f t="shared" si="1877"/>
        <v>3.2472976764184978</v>
      </c>
      <c r="R1707" s="42">
        <f t="shared" si="1877"/>
        <v>4.2495146299650921</v>
      </c>
      <c r="S1707" s="42">
        <f t="shared" si="1877"/>
        <v>0.11349667446550321</v>
      </c>
      <c r="T1707" s="42">
        <f t="shared" si="1854"/>
        <v>7.6028639028278606</v>
      </c>
      <c r="U1707" s="42">
        <f t="shared" si="1855"/>
        <v>5.9428639028278605</v>
      </c>
      <c r="V1707" s="42">
        <f t="shared" si="1856"/>
        <v>5.3028639028278608</v>
      </c>
      <c r="W1707" s="42">
        <f t="shared" si="1878"/>
        <v>4.9828639028278605</v>
      </c>
      <c r="X1707" s="42">
        <f t="shared" si="1878"/>
        <v>4.792863902827861</v>
      </c>
      <c r="Y1707" s="42">
        <f t="shared" si="1857"/>
        <v>2.8455399392674128</v>
      </c>
      <c r="Z1707" s="42">
        <f t="shared" si="1858"/>
        <v>5.6617623648903752</v>
      </c>
      <c r="AA1707" s="42">
        <f t="shared" si="1879"/>
        <v>1.9797668334700524</v>
      </c>
      <c r="AB1707" s="42">
        <f t="shared" si="1879"/>
        <v>5.4581690341086953</v>
      </c>
      <c r="AC1707" s="42">
        <f t="shared" si="1859"/>
        <v>4.8993421936400479</v>
      </c>
      <c r="AD1707" s="74">
        <f t="shared" si="1868"/>
        <v>100</v>
      </c>
    </row>
  </sheetData>
  <mergeCells count="24">
    <mergeCell ref="C572:AC572"/>
    <mergeCell ref="C1:AC1"/>
    <mergeCell ref="AF1:BJ1"/>
    <mergeCell ref="BL1:CJ1"/>
    <mergeCell ref="C2:AC2"/>
    <mergeCell ref="AF2:BB2"/>
    <mergeCell ref="BC2:BJ2"/>
    <mergeCell ref="BL2:BX2"/>
    <mergeCell ref="CA2:CJ2"/>
    <mergeCell ref="C191:AC191"/>
    <mergeCell ref="C192:AC192"/>
    <mergeCell ref="C381:AC381"/>
    <mergeCell ref="C382:AC382"/>
    <mergeCell ref="C571:AC571"/>
    <mergeCell ref="C1331:AC1331"/>
    <mergeCell ref="C1332:AC1332"/>
    <mergeCell ref="C1521:AC1521"/>
    <mergeCell ref="C1522:AC1522"/>
    <mergeCell ref="C761:AC761"/>
    <mergeCell ref="C762:AC762"/>
    <mergeCell ref="C951:AC951"/>
    <mergeCell ref="C952:AC952"/>
    <mergeCell ref="C1141:AC1141"/>
    <mergeCell ref="C1142:AC1142"/>
  </mergeCells>
  <pageMargins left="0.511811024" right="0.511811024" top="0.78740157499999996" bottom="0.78740157499999996" header="0.31496062000000002" footer="0.31496062000000002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11</vt:i4>
      </vt:variant>
    </vt:vector>
  </HeadingPairs>
  <TitlesOfParts>
    <vt:vector size="11" baseType="lpstr">
      <vt:lpstr>Códigos</vt:lpstr>
      <vt:lpstr>Dados Brutos - SECA</vt:lpstr>
      <vt:lpstr>Dados Normal. pelo Peso - Seca</vt:lpstr>
      <vt:lpstr>Dados Padronizados - Seca</vt:lpstr>
      <vt:lpstr>SECA - Vetor de Impacto</vt:lpstr>
      <vt:lpstr>Contribuição - SECA</vt:lpstr>
      <vt:lpstr>Dados Brutos - CHUVA</vt:lpstr>
      <vt:lpstr>Dados Normal. pelo Peso - Chuva</vt:lpstr>
      <vt:lpstr>Dados Padronizados - Chuva</vt:lpstr>
      <vt:lpstr>CHUVA - Vetor de Impacto</vt:lpstr>
      <vt:lpstr>Contribuição - CHUVA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2018-10-17T13:17:24Z</dcterms:created>
  <dcterms:modified xsi:type="dcterms:W3CDTF">2018-11-23T12:11:45Z</dcterms:modified>
</cp:coreProperties>
</file>